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style9.xml" ContentType="application/vnd.ms-office.chartstyl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https://cezcfa-my.sharepoint.com/personal/gwladys_esteve_bergerie-nationale_fr/Documents/1 - Elevage/1. Santé en élevage/2-ATB/Ressources/Antib'outil/Outil/"/>
    </mc:Choice>
  </mc:AlternateContent>
  <xr:revisionPtr revIDLastSave="7518" documentId="13_ncr:1_{B6EB9D4F-1C5F-4130-82C3-3C9EF0765964}" xr6:coauthVersionLast="47" xr6:coauthVersionMax="47" xr10:uidLastSave="{A8CE2A7D-B501-41EA-840A-6A57460E7F16}"/>
  <workbookProtection workbookAlgorithmName="SHA-512" workbookHashValue="g6lCz2AVoNAHwo3xVVAH6Zsl06dWyNfWL8P6DwHb8u8wmyM7C4qA5x31mQP6CS9H33zSxCv35e1XFuG5JH0EgA==" workbookSaltValue="51ZfgTgB5qi2pC2DytyssQ==" workbookSpinCount="100000" lockStructure="1"/>
  <bookViews>
    <workbookView xWindow="19080" yWindow="-120" windowWidth="19440" windowHeight="15000" xr2:uid="{00000000-000D-0000-FFFF-FFFF00000000}"/>
  </bookViews>
  <sheets>
    <sheet name="Guide d'utilisation" sheetId="3" r:id="rId1"/>
    <sheet name="Table médicament" sheetId="1" r:id="rId2"/>
    <sheet name="Étape 1 - à remplir" sheetId="2" r:id="rId3"/>
    <sheet name="Données_ATB" sheetId="12" state="hidden" r:id="rId4"/>
    <sheet name="MASQ2" sheetId="10" state="hidden" r:id="rId5"/>
    <sheet name="Etape 2 - par animal" sheetId="11" r:id="rId6"/>
    <sheet name="Etape 2 - par lot" sheetId="13" r:id="rId7"/>
    <sheet name="Etape 2 - par kg" sheetId="15" r:id="rId8"/>
  </sheets>
  <definedNames>
    <definedName name="_xlnm._FilterDatabase" localSheetId="3" hidden="1">Données_ATB!$A$2:$AW$1310</definedName>
    <definedName name="_xlnm._FilterDatabase" localSheetId="2" hidden="1">'Étape 1 - à remplir'!$B$30:$J$400</definedName>
    <definedName name="_xlnm._FilterDatabase" localSheetId="4" hidden="1">MASQ2!#REF!</definedName>
    <definedName name="_xlnm._FilterDatabase" localSheetId="1" hidden="1">'Table médicament'!$A$15:$C$375</definedName>
    <definedName name="age_a">MASQ2!$AJ$31:$AJ$41</definedName>
    <definedName name="age_kg">MASQ2!$DZ$31:$DZ$41</definedName>
    <definedName name="age_l">MASQ2!$CE$31:$CE$41</definedName>
    <definedName name="anim_annee">MASQ2!$AH$17:$AH$27</definedName>
    <definedName name="Animaux_Exploit">'Étape 1 - à remplir'!$L$18:$L$28</definedName>
    <definedName name="anmx_critique_medic">MASQ2!$I$4:$I$600</definedName>
    <definedName name="anmx_famille">MASQ2!$AE$4:$AF$19</definedName>
    <definedName name="anmx_famille_nb">MASQ2!$AF$4:$AF$19</definedName>
    <definedName name="anmx_famille_nom">MASQ2!$AE$4:$AE$19</definedName>
    <definedName name="anmx_nb_medic">MASQ2!$L$4:$L$600</definedName>
    <definedName name="anmx_nb_tri_medic">MASQ2!$V$4:$V$600</definedName>
    <definedName name="anmx_nom_tri_medic">MASQ2!$U$4:$U$600</definedName>
    <definedName name="anmx_subst">MASQ2!$Z$4:$AA$64</definedName>
    <definedName name="anmx_subst_nb">MASQ2!$AA$4:$AA$64</definedName>
    <definedName name="anmx_subst_nom">MASQ2!$Z$4:$Z$64</definedName>
    <definedName name="anmx_tri_medic">MASQ2!$U$4:$V$600</definedName>
    <definedName name="atelier_a">MASQ2!$AK$31:$AK$41</definedName>
    <definedName name="atelier_kg">MASQ2!$EA$31:$EA$41</definedName>
    <definedName name="atelier_l">MASQ2!$CF$31:$CF$41</definedName>
    <definedName name="d_animaux">'Étape 1 - à remplir'!$L$18</definedName>
    <definedName name="espece_a">MASQ2!$AL$31:$AL$41</definedName>
    <definedName name="espece_kg">MASQ2!$EB$31:$EB$41</definedName>
    <definedName name="espece_l">MASQ2!$CG$31:$CG$41</definedName>
    <definedName name="etape1">'Étape 1 - à remplir'!$A$2</definedName>
    <definedName name="Etape1Guide">'Guide d''utilisation'!$B$95:$I$107</definedName>
    <definedName name="etape1r">'Étape 1 - à remplir'!$A$1</definedName>
    <definedName name="etape2">'Etape 2 - par animal'!$B$6</definedName>
    <definedName name="Etape3Guide">'Guide d''utilisation'!$B$134</definedName>
    <definedName name="ExplicationE1">'Guide d''utilisation'!$AX$29</definedName>
    <definedName name="groupe_a">MASQ2!$AI$31:$AI$41</definedName>
    <definedName name="groupe_kg">MASQ2!$DY$31:$DY$41</definedName>
    <definedName name="groupe_l">MASQ2!$CD$31:$CD$41</definedName>
    <definedName name="guide">'Guide d''utilisation'!$D$1</definedName>
    <definedName name="kg_critique_medic">MASQ2!$CY$4:$CY$600</definedName>
    <definedName name="kg_famille">MASQ2!$DU$4:$DV$19</definedName>
    <definedName name="kg_famille_nb">MASQ2!$DV$4:$DV$19</definedName>
    <definedName name="kg_famille_nom">MASQ2!$DU$4:$DU$19</definedName>
    <definedName name="kg_nb_medic">MASQ2!$DB$4:$DB$600</definedName>
    <definedName name="kg_nb_tri_medic">MASQ2!$DL$4:$DL$600</definedName>
    <definedName name="kg_nom_tri_medic">MASQ2!$DK$4:$DK$600</definedName>
    <definedName name="kg_subst">MASQ2!$DP$4:$DQ$64</definedName>
    <definedName name="kg_subst_nb">MASQ2!$DQ$4:$DQ$64</definedName>
    <definedName name="kg_subst_nom">MASQ2!$DP$4:$DP$64</definedName>
    <definedName name="kg_tri_medic">MASQ2!$DK$4:$DL$600</definedName>
    <definedName name="l_animaux">OFFSET(d_animaux,0,0,COUNTA(Animaux_Exploit),1)</definedName>
    <definedName name="L_groupe_anmx">MASQ2!$CD$31:$CD$41</definedName>
    <definedName name="l_noms">OFFSET(d_noms,0,0,COUNTA(c_noms),1)</definedName>
    <definedName name="lot_critique_medic">MASQ2!$BD$4:$BD$600</definedName>
    <definedName name="lot_famille">MASQ2!$BZ$4:$CA$19</definedName>
    <definedName name="lot_famille_nb">MASQ2!$CA$4:$CA$19</definedName>
    <definedName name="lot_famille_nom">MASQ2!$BZ$4:$BZ$19</definedName>
    <definedName name="lot_maladie">MASQ2!$BB$4:$BC$23</definedName>
    <definedName name="lot_nb_medic">MASQ2!$BG$4:$BG$600</definedName>
    <definedName name="lot_nb_tri_medic">MASQ2!$BQ$4:$BQ$600</definedName>
    <definedName name="lot_nom_tri_medic">MASQ2!$BP$4:$BP$600</definedName>
    <definedName name="lot_subst">MASQ2!$BU$4:$BV$64</definedName>
    <definedName name="lot_subst_nb">MASQ2!$BV$4:$BV$64</definedName>
    <definedName name="lot_subst_nom">MASQ2!$BU$4:$BU$64</definedName>
    <definedName name="lot_tri_medic">MASQ2!$BP$4:$BQ$600</definedName>
    <definedName name="lot_voie">MASQ2!$BZ$32:$CA$38</definedName>
    <definedName name="Maladies">Données_ATB!$CH$3:$CH$22</definedName>
    <definedName name="Medicament">Données_ATB!$BE$3:$BE$599</definedName>
    <definedName name="MOIS">Données_ATB!$CJ$3:$CJ$14</definedName>
    <definedName name="MOIS_TOTAL">Données_ATB!$CJ$3:$CJ$26</definedName>
    <definedName name="nb">Données_ATB!$CO$2:$CO$10001</definedName>
    <definedName name="UGB_crititque_medic">MASQ2!#REF!</definedName>
    <definedName name="UGB_famille">MASQ2!#REF!</definedName>
    <definedName name="UGB_famille_nb">MASQ2!#REF!</definedName>
    <definedName name="UGB_famille_nom">MASQ2!#REF!</definedName>
    <definedName name="UGB_nb_medic">MASQ2!#REF!</definedName>
    <definedName name="UGB_nb_tri_medic">MASQ2!#REF!</definedName>
    <definedName name="UGB_nom_tri_medic">MASQ2!#REF!</definedName>
    <definedName name="UGB_subst">MASQ2!#REF!</definedName>
    <definedName name="UGB_subst_nb">MASQ2!#REF!</definedName>
    <definedName name="UGB_subst_nom">MASQ2!#REF!</definedName>
    <definedName name="UGB_tri_medic">MASQ2!#REF!</definedName>
    <definedName name="_xlnm.Print_Area" localSheetId="2">'Étape 1 - à remplir'!$A$1:$J$133</definedName>
    <definedName name="_xlnm.Print_Area" localSheetId="5">'Etape 2 - par animal'!$A$1:$S$72</definedName>
    <definedName name="_xlnm.Print_Area" localSheetId="0">'Guide d''utilisation'!$B$1:$I$151</definedName>
    <definedName name="_xlnm.Print_Area" localSheetId="1">'Table médicament'!$A$1:$C$514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3" i="1" l="1"/>
  <c r="E23" i="1"/>
  <c r="F23" i="1"/>
  <c r="D24" i="1"/>
  <c r="E24" i="1"/>
  <c r="F24" i="1"/>
  <c r="D25" i="1"/>
  <c r="E25" i="1"/>
  <c r="F25" i="1"/>
  <c r="D26" i="1"/>
  <c r="E26" i="1"/>
  <c r="F26" i="1"/>
  <c r="D27" i="1"/>
  <c r="E27" i="1"/>
  <c r="F27" i="1"/>
  <c r="D28" i="1"/>
  <c r="E28" i="1"/>
  <c r="F28" i="1"/>
  <c r="D29" i="1"/>
  <c r="E29" i="1"/>
  <c r="F29" i="1"/>
  <c r="D30" i="1"/>
  <c r="E30" i="1"/>
  <c r="F30" i="1"/>
  <c r="D31" i="1"/>
  <c r="E31" i="1"/>
  <c r="F31" i="1"/>
  <c r="D32" i="1"/>
  <c r="E32" i="1"/>
  <c r="F32" i="1"/>
  <c r="D33" i="1"/>
  <c r="E33" i="1"/>
  <c r="F33" i="1"/>
  <c r="D34" i="1"/>
  <c r="E34" i="1"/>
  <c r="F34" i="1"/>
  <c r="D35" i="1"/>
  <c r="E35" i="1"/>
  <c r="F35" i="1"/>
  <c r="D36" i="1"/>
  <c r="E36" i="1"/>
  <c r="F36" i="1"/>
  <c r="D37" i="1"/>
  <c r="E37" i="1"/>
  <c r="F37" i="1"/>
  <c r="D38" i="1"/>
  <c r="E38" i="1"/>
  <c r="F38" i="1"/>
  <c r="D39" i="1"/>
  <c r="E39" i="1"/>
  <c r="F39" i="1"/>
  <c r="D40" i="1"/>
  <c r="E40" i="1"/>
  <c r="F40" i="1"/>
  <c r="D41" i="1"/>
  <c r="E41" i="1"/>
  <c r="F41" i="1"/>
  <c r="D42" i="1"/>
  <c r="E42" i="1"/>
  <c r="F42" i="1"/>
  <c r="D43" i="1"/>
  <c r="E43" i="1"/>
  <c r="F43" i="1"/>
  <c r="D44" i="1"/>
  <c r="E44" i="1"/>
  <c r="F44" i="1"/>
  <c r="D45" i="1"/>
  <c r="E45" i="1"/>
  <c r="F45" i="1"/>
  <c r="D46" i="1"/>
  <c r="E46" i="1"/>
  <c r="F46" i="1"/>
  <c r="D47" i="1"/>
  <c r="E47" i="1"/>
  <c r="F47" i="1"/>
  <c r="D48" i="1"/>
  <c r="E48" i="1"/>
  <c r="F48" i="1"/>
  <c r="D49" i="1"/>
  <c r="E49" i="1"/>
  <c r="F49" i="1"/>
  <c r="D50" i="1"/>
  <c r="E50" i="1"/>
  <c r="F50" i="1"/>
  <c r="D51" i="1"/>
  <c r="E51" i="1"/>
  <c r="F51" i="1"/>
  <c r="D52" i="1"/>
  <c r="E52" i="1"/>
  <c r="F52" i="1"/>
  <c r="D53" i="1"/>
  <c r="E53" i="1"/>
  <c r="F53" i="1"/>
  <c r="D54" i="1"/>
  <c r="E54" i="1"/>
  <c r="F54" i="1"/>
  <c r="D55" i="1"/>
  <c r="E55" i="1"/>
  <c r="F55" i="1"/>
  <c r="D56" i="1"/>
  <c r="E56" i="1"/>
  <c r="F56" i="1"/>
  <c r="D57" i="1"/>
  <c r="E57" i="1"/>
  <c r="F57" i="1"/>
  <c r="D58" i="1"/>
  <c r="E58" i="1"/>
  <c r="F58" i="1"/>
  <c r="D59" i="1"/>
  <c r="E59" i="1"/>
  <c r="F59" i="1"/>
  <c r="D60" i="1"/>
  <c r="E60" i="1"/>
  <c r="F60" i="1"/>
  <c r="D61" i="1"/>
  <c r="E61" i="1"/>
  <c r="F61" i="1"/>
  <c r="D62" i="1"/>
  <c r="E62" i="1"/>
  <c r="F62" i="1"/>
  <c r="D63" i="1"/>
  <c r="E63" i="1"/>
  <c r="F63" i="1"/>
  <c r="D64" i="1"/>
  <c r="E64" i="1"/>
  <c r="F64" i="1"/>
  <c r="D65" i="1"/>
  <c r="E65" i="1"/>
  <c r="F65" i="1"/>
  <c r="D66" i="1"/>
  <c r="E66" i="1"/>
  <c r="F66" i="1"/>
  <c r="D67" i="1"/>
  <c r="E67" i="1"/>
  <c r="F67" i="1"/>
  <c r="D68" i="1"/>
  <c r="E68" i="1"/>
  <c r="F68" i="1"/>
  <c r="D69" i="1"/>
  <c r="E69" i="1"/>
  <c r="F69" i="1"/>
  <c r="D70" i="1"/>
  <c r="E70" i="1"/>
  <c r="F70" i="1"/>
  <c r="D71" i="1"/>
  <c r="E71" i="1"/>
  <c r="F71" i="1"/>
  <c r="D72" i="1"/>
  <c r="E72" i="1"/>
  <c r="F72" i="1"/>
  <c r="D73" i="1"/>
  <c r="E73" i="1"/>
  <c r="F73" i="1"/>
  <c r="D74" i="1"/>
  <c r="E74" i="1"/>
  <c r="F74" i="1"/>
  <c r="D75" i="1"/>
  <c r="E75" i="1"/>
  <c r="F75" i="1"/>
  <c r="D76" i="1"/>
  <c r="E76" i="1"/>
  <c r="F76" i="1"/>
  <c r="D77" i="1"/>
  <c r="E77" i="1"/>
  <c r="F77" i="1"/>
  <c r="D78" i="1"/>
  <c r="E78" i="1"/>
  <c r="F78" i="1"/>
  <c r="D79" i="1"/>
  <c r="E79" i="1"/>
  <c r="F79" i="1"/>
  <c r="D80" i="1"/>
  <c r="E80" i="1"/>
  <c r="F80" i="1"/>
  <c r="D81" i="1"/>
  <c r="E81" i="1"/>
  <c r="F81" i="1"/>
  <c r="D82" i="1"/>
  <c r="E82" i="1"/>
  <c r="F82" i="1"/>
  <c r="D83" i="1"/>
  <c r="E83" i="1"/>
  <c r="F83" i="1"/>
  <c r="D84" i="1"/>
  <c r="E84" i="1"/>
  <c r="F84" i="1"/>
  <c r="D85" i="1"/>
  <c r="E85" i="1"/>
  <c r="F85" i="1"/>
  <c r="D86" i="1"/>
  <c r="E86" i="1"/>
  <c r="F86" i="1"/>
  <c r="D87" i="1"/>
  <c r="E87" i="1"/>
  <c r="F87" i="1"/>
  <c r="D88" i="1"/>
  <c r="E88" i="1"/>
  <c r="F88" i="1"/>
  <c r="D89" i="1"/>
  <c r="E89" i="1"/>
  <c r="F89" i="1"/>
  <c r="D90" i="1"/>
  <c r="E90" i="1"/>
  <c r="F90" i="1"/>
  <c r="D91" i="1"/>
  <c r="E91" i="1"/>
  <c r="F91" i="1"/>
  <c r="D92" i="1"/>
  <c r="E92" i="1"/>
  <c r="F92" i="1"/>
  <c r="D93" i="1"/>
  <c r="E93" i="1"/>
  <c r="F93" i="1"/>
  <c r="D94" i="1"/>
  <c r="E94" i="1"/>
  <c r="F94" i="1"/>
  <c r="D95" i="1"/>
  <c r="E95" i="1"/>
  <c r="F95" i="1"/>
  <c r="D96" i="1"/>
  <c r="E96" i="1"/>
  <c r="F96" i="1"/>
  <c r="D97" i="1"/>
  <c r="E97" i="1"/>
  <c r="F97" i="1"/>
  <c r="D98" i="1"/>
  <c r="E98" i="1"/>
  <c r="F98" i="1"/>
  <c r="D99" i="1"/>
  <c r="E99" i="1"/>
  <c r="F99" i="1"/>
  <c r="D100" i="1"/>
  <c r="E100" i="1"/>
  <c r="F100" i="1"/>
  <c r="D101" i="1"/>
  <c r="E101" i="1"/>
  <c r="F101" i="1"/>
  <c r="D102" i="1"/>
  <c r="E102" i="1"/>
  <c r="F102" i="1"/>
  <c r="D103" i="1"/>
  <c r="E103" i="1"/>
  <c r="F103" i="1"/>
  <c r="D104" i="1"/>
  <c r="E104" i="1"/>
  <c r="F104" i="1"/>
  <c r="D105" i="1"/>
  <c r="E105" i="1"/>
  <c r="F105" i="1"/>
  <c r="D106" i="1"/>
  <c r="E106" i="1"/>
  <c r="F106" i="1"/>
  <c r="D107" i="1"/>
  <c r="E107" i="1"/>
  <c r="F107" i="1"/>
  <c r="D108" i="1"/>
  <c r="E108" i="1"/>
  <c r="F108" i="1"/>
  <c r="D109" i="1"/>
  <c r="E109" i="1"/>
  <c r="F109" i="1"/>
  <c r="D110" i="1"/>
  <c r="E110" i="1"/>
  <c r="F110" i="1"/>
  <c r="D111" i="1"/>
  <c r="E111" i="1"/>
  <c r="F111" i="1"/>
  <c r="D112" i="1"/>
  <c r="E112" i="1"/>
  <c r="F112" i="1"/>
  <c r="D113" i="1"/>
  <c r="E113" i="1"/>
  <c r="F113" i="1"/>
  <c r="D114" i="1"/>
  <c r="E114" i="1"/>
  <c r="F114" i="1"/>
  <c r="D115" i="1"/>
  <c r="E115" i="1"/>
  <c r="F115" i="1"/>
  <c r="D116" i="1"/>
  <c r="E116" i="1"/>
  <c r="F116" i="1"/>
  <c r="D117" i="1"/>
  <c r="E117" i="1"/>
  <c r="F117" i="1"/>
  <c r="D118" i="1"/>
  <c r="E118" i="1"/>
  <c r="F118" i="1"/>
  <c r="D119" i="1"/>
  <c r="E119" i="1"/>
  <c r="F119" i="1"/>
  <c r="D120" i="1"/>
  <c r="E120" i="1"/>
  <c r="F120" i="1"/>
  <c r="D121" i="1"/>
  <c r="E121" i="1"/>
  <c r="F121" i="1"/>
  <c r="D122" i="1"/>
  <c r="E122" i="1"/>
  <c r="F122" i="1"/>
  <c r="D123" i="1"/>
  <c r="E123" i="1"/>
  <c r="F123" i="1"/>
  <c r="D124" i="1"/>
  <c r="E124" i="1"/>
  <c r="F124" i="1"/>
  <c r="D125" i="1"/>
  <c r="E125" i="1"/>
  <c r="F125" i="1"/>
  <c r="D126" i="1"/>
  <c r="E126" i="1"/>
  <c r="F126" i="1"/>
  <c r="D127" i="1"/>
  <c r="E127" i="1"/>
  <c r="F127" i="1"/>
  <c r="D128" i="1"/>
  <c r="E128" i="1"/>
  <c r="F128" i="1"/>
  <c r="D129" i="1"/>
  <c r="E129" i="1"/>
  <c r="F129" i="1"/>
  <c r="D130" i="1"/>
  <c r="E130" i="1"/>
  <c r="F130" i="1"/>
  <c r="D131" i="1"/>
  <c r="E131" i="1"/>
  <c r="F131" i="1"/>
  <c r="D132" i="1"/>
  <c r="E132" i="1"/>
  <c r="F132" i="1"/>
  <c r="D133" i="1"/>
  <c r="E133" i="1"/>
  <c r="F133" i="1"/>
  <c r="D134" i="1"/>
  <c r="E134" i="1"/>
  <c r="F134" i="1"/>
  <c r="D135" i="1"/>
  <c r="E135" i="1"/>
  <c r="F135" i="1"/>
  <c r="D136" i="1"/>
  <c r="E136" i="1"/>
  <c r="F136" i="1"/>
  <c r="D137" i="1"/>
  <c r="E137" i="1"/>
  <c r="F137" i="1"/>
  <c r="D138" i="1"/>
  <c r="E138" i="1"/>
  <c r="F138" i="1"/>
  <c r="D139" i="1"/>
  <c r="E139" i="1"/>
  <c r="F139" i="1"/>
  <c r="D140" i="1"/>
  <c r="E140" i="1"/>
  <c r="F140" i="1"/>
  <c r="D141" i="1"/>
  <c r="E141" i="1"/>
  <c r="F141" i="1"/>
  <c r="D142" i="1"/>
  <c r="E142" i="1"/>
  <c r="F142" i="1"/>
  <c r="D143" i="1"/>
  <c r="E143" i="1"/>
  <c r="F143" i="1"/>
  <c r="D144" i="1"/>
  <c r="E144" i="1"/>
  <c r="F144" i="1"/>
  <c r="D145" i="1"/>
  <c r="E145" i="1"/>
  <c r="F145" i="1"/>
  <c r="D146" i="1"/>
  <c r="E146" i="1"/>
  <c r="F146" i="1"/>
  <c r="D147" i="1"/>
  <c r="E147" i="1"/>
  <c r="F147" i="1"/>
  <c r="D148" i="1"/>
  <c r="E148" i="1"/>
  <c r="F148" i="1"/>
  <c r="D149" i="1"/>
  <c r="E149" i="1"/>
  <c r="F149" i="1"/>
  <c r="D150" i="1"/>
  <c r="E150" i="1"/>
  <c r="F150" i="1"/>
  <c r="D151" i="1"/>
  <c r="E151" i="1"/>
  <c r="F151" i="1"/>
  <c r="D152" i="1"/>
  <c r="E152" i="1"/>
  <c r="F152" i="1"/>
  <c r="D153" i="1"/>
  <c r="E153" i="1"/>
  <c r="F153" i="1"/>
  <c r="D154" i="1"/>
  <c r="E154" i="1"/>
  <c r="F154" i="1"/>
  <c r="D155" i="1"/>
  <c r="E155" i="1"/>
  <c r="F155" i="1"/>
  <c r="D156" i="1"/>
  <c r="E156" i="1"/>
  <c r="F156" i="1"/>
  <c r="D157" i="1"/>
  <c r="E157" i="1"/>
  <c r="F157" i="1"/>
  <c r="D158" i="1"/>
  <c r="E158" i="1"/>
  <c r="F158" i="1"/>
  <c r="D159" i="1"/>
  <c r="E159" i="1"/>
  <c r="F159" i="1"/>
  <c r="D160" i="1"/>
  <c r="E160" i="1"/>
  <c r="F160" i="1"/>
  <c r="D161" i="1"/>
  <c r="E161" i="1"/>
  <c r="F161" i="1"/>
  <c r="D162" i="1"/>
  <c r="E162" i="1"/>
  <c r="F162" i="1"/>
  <c r="D163" i="1"/>
  <c r="E163" i="1"/>
  <c r="F163" i="1"/>
  <c r="D164" i="1"/>
  <c r="E164" i="1"/>
  <c r="F164" i="1"/>
  <c r="D165" i="1"/>
  <c r="E165" i="1"/>
  <c r="F165" i="1"/>
  <c r="D166" i="1"/>
  <c r="E166" i="1"/>
  <c r="F166" i="1"/>
  <c r="D167" i="1"/>
  <c r="E167" i="1"/>
  <c r="F167" i="1"/>
  <c r="D168" i="1"/>
  <c r="E168" i="1"/>
  <c r="F168" i="1"/>
  <c r="D169" i="1"/>
  <c r="E169" i="1"/>
  <c r="F169" i="1"/>
  <c r="D170" i="1"/>
  <c r="E170" i="1"/>
  <c r="F170" i="1"/>
  <c r="D171" i="1"/>
  <c r="E171" i="1"/>
  <c r="F171" i="1"/>
  <c r="D172" i="1"/>
  <c r="E172" i="1"/>
  <c r="F172" i="1"/>
  <c r="D173" i="1"/>
  <c r="E173" i="1"/>
  <c r="F173" i="1"/>
  <c r="D174" i="1"/>
  <c r="E174" i="1"/>
  <c r="F174" i="1"/>
  <c r="D175" i="1"/>
  <c r="E175" i="1"/>
  <c r="F175" i="1"/>
  <c r="D176" i="1"/>
  <c r="E176" i="1"/>
  <c r="F176" i="1"/>
  <c r="D177" i="1"/>
  <c r="E177" i="1"/>
  <c r="F177" i="1"/>
  <c r="D178" i="1"/>
  <c r="E178" i="1"/>
  <c r="F178" i="1"/>
  <c r="D179" i="1"/>
  <c r="E179" i="1"/>
  <c r="F179" i="1"/>
  <c r="D180" i="1"/>
  <c r="E180" i="1"/>
  <c r="F180" i="1"/>
  <c r="D181" i="1"/>
  <c r="E181" i="1"/>
  <c r="F181" i="1"/>
  <c r="D182" i="1"/>
  <c r="E182" i="1"/>
  <c r="F182" i="1"/>
  <c r="D183" i="1"/>
  <c r="E183" i="1"/>
  <c r="F183" i="1"/>
  <c r="D184" i="1"/>
  <c r="E184" i="1"/>
  <c r="F184" i="1"/>
  <c r="D185" i="1"/>
  <c r="E185" i="1"/>
  <c r="F185" i="1"/>
  <c r="D186" i="1"/>
  <c r="E186" i="1"/>
  <c r="F186" i="1"/>
  <c r="D187" i="1"/>
  <c r="E187" i="1"/>
  <c r="F187" i="1"/>
  <c r="D188" i="1"/>
  <c r="E188" i="1"/>
  <c r="F188" i="1"/>
  <c r="D189" i="1"/>
  <c r="E189" i="1"/>
  <c r="F189" i="1"/>
  <c r="D190" i="1"/>
  <c r="E190" i="1"/>
  <c r="F190" i="1"/>
  <c r="D191" i="1"/>
  <c r="E191" i="1"/>
  <c r="F191" i="1"/>
  <c r="D192" i="1"/>
  <c r="E192" i="1"/>
  <c r="F192" i="1"/>
  <c r="D193" i="1"/>
  <c r="E193" i="1"/>
  <c r="F193" i="1"/>
  <c r="D194" i="1"/>
  <c r="E194" i="1"/>
  <c r="F194" i="1"/>
  <c r="D195" i="1"/>
  <c r="E195" i="1"/>
  <c r="F195" i="1"/>
  <c r="D196" i="1"/>
  <c r="E196" i="1"/>
  <c r="F196" i="1"/>
  <c r="D197" i="1"/>
  <c r="E197" i="1"/>
  <c r="F197" i="1"/>
  <c r="D198" i="1"/>
  <c r="E198" i="1"/>
  <c r="F198" i="1"/>
  <c r="D199" i="1"/>
  <c r="E199" i="1"/>
  <c r="F199" i="1"/>
  <c r="D200" i="1"/>
  <c r="E200" i="1"/>
  <c r="F200" i="1"/>
  <c r="D201" i="1"/>
  <c r="E201" i="1"/>
  <c r="F201" i="1"/>
  <c r="D202" i="1"/>
  <c r="E202" i="1"/>
  <c r="F202" i="1"/>
  <c r="D203" i="1"/>
  <c r="E203" i="1"/>
  <c r="F203" i="1"/>
  <c r="D204" i="1"/>
  <c r="E204" i="1"/>
  <c r="F204" i="1"/>
  <c r="D205" i="1"/>
  <c r="E205" i="1"/>
  <c r="F205" i="1"/>
  <c r="D206" i="1"/>
  <c r="E206" i="1"/>
  <c r="F206" i="1"/>
  <c r="D207" i="1"/>
  <c r="E207" i="1"/>
  <c r="F207" i="1"/>
  <c r="D208" i="1"/>
  <c r="E208" i="1"/>
  <c r="F208" i="1"/>
  <c r="D209" i="1"/>
  <c r="E209" i="1"/>
  <c r="F209" i="1"/>
  <c r="D210" i="1"/>
  <c r="E210" i="1"/>
  <c r="F210" i="1"/>
  <c r="D211" i="1"/>
  <c r="E211" i="1"/>
  <c r="F211" i="1"/>
  <c r="D212" i="1"/>
  <c r="E212" i="1"/>
  <c r="F212" i="1"/>
  <c r="D213" i="1"/>
  <c r="E213" i="1"/>
  <c r="F213" i="1"/>
  <c r="D214" i="1"/>
  <c r="E214" i="1"/>
  <c r="F214" i="1"/>
  <c r="D215" i="1"/>
  <c r="E215" i="1"/>
  <c r="F215" i="1"/>
  <c r="D216" i="1"/>
  <c r="E216" i="1"/>
  <c r="F216" i="1"/>
  <c r="D217" i="1"/>
  <c r="E217" i="1"/>
  <c r="F217" i="1"/>
  <c r="D218" i="1"/>
  <c r="E218" i="1"/>
  <c r="F218" i="1"/>
  <c r="D219" i="1"/>
  <c r="E219" i="1"/>
  <c r="F219" i="1"/>
  <c r="D220" i="1"/>
  <c r="E220" i="1"/>
  <c r="F220" i="1"/>
  <c r="D221" i="1"/>
  <c r="E221" i="1"/>
  <c r="F221" i="1"/>
  <c r="D222" i="1"/>
  <c r="E222" i="1"/>
  <c r="F222" i="1"/>
  <c r="D223" i="1"/>
  <c r="E223" i="1"/>
  <c r="F223" i="1"/>
  <c r="D224" i="1"/>
  <c r="E224" i="1"/>
  <c r="F224" i="1"/>
  <c r="D225" i="1"/>
  <c r="E225" i="1"/>
  <c r="F225" i="1"/>
  <c r="D226" i="1"/>
  <c r="E226" i="1"/>
  <c r="F226" i="1"/>
  <c r="D227" i="1"/>
  <c r="E227" i="1"/>
  <c r="F227" i="1"/>
  <c r="D228" i="1"/>
  <c r="E228" i="1"/>
  <c r="F228" i="1"/>
  <c r="D229" i="1"/>
  <c r="E229" i="1"/>
  <c r="F229" i="1"/>
  <c r="D230" i="1"/>
  <c r="E230" i="1"/>
  <c r="F230" i="1"/>
  <c r="D231" i="1"/>
  <c r="E231" i="1"/>
  <c r="F231" i="1"/>
  <c r="D232" i="1"/>
  <c r="E232" i="1"/>
  <c r="F232" i="1"/>
  <c r="D233" i="1"/>
  <c r="E233" i="1"/>
  <c r="F233" i="1"/>
  <c r="D234" i="1"/>
  <c r="E234" i="1"/>
  <c r="F234" i="1"/>
  <c r="D235" i="1"/>
  <c r="E235" i="1"/>
  <c r="F235" i="1"/>
  <c r="D236" i="1"/>
  <c r="E236" i="1"/>
  <c r="F236" i="1"/>
  <c r="D237" i="1"/>
  <c r="E237" i="1"/>
  <c r="F237" i="1"/>
  <c r="D238" i="1"/>
  <c r="E238" i="1"/>
  <c r="F238" i="1"/>
  <c r="D239" i="1"/>
  <c r="E239" i="1"/>
  <c r="F239" i="1"/>
  <c r="D240" i="1"/>
  <c r="E240" i="1"/>
  <c r="F240" i="1"/>
  <c r="D241" i="1"/>
  <c r="E241" i="1"/>
  <c r="F241" i="1"/>
  <c r="D242" i="1"/>
  <c r="E242" i="1"/>
  <c r="F242" i="1"/>
  <c r="D243" i="1"/>
  <c r="E243" i="1"/>
  <c r="F243" i="1"/>
  <c r="D244" i="1"/>
  <c r="E244" i="1"/>
  <c r="F244" i="1"/>
  <c r="D245" i="1"/>
  <c r="E245" i="1"/>
  <c r="F245" i="1"/>
  <c r="D246" i="1"/>
  <c r="E246" i="1"/>
  <c r="F246" i="1"/>
  <c r="D247" i="1"/>
  <c r="E247" i="1"/>
  <c r="F247" i="1"/>
  <c r="D248" i="1"/>
  <c r="E248" i="1"/>
  <c r="F248" i="1"/>
  <c r="D249" i="1"/>
  <c r="E249" i="1"/>
  <c r="F249" i="1"/>
  <c r="D250" i="1"/>
  <c r="E250" i="1"/>
  <c r="F250" i="1"/>
  <c r="D251" i="1"/>
  <c r="E251" i="1"/>
  <c r="F251" i="1"/>
  <c r="D252" i="1"/>
  <c r="E252" i="1"/>
  <c r="F252" i="1"/>
  <c r="D253" i="1"/>
  <c r="E253" i="1"/>
  <c r="F253" i="1"/>
  <c r="D254" i="1"/>
  <c r="E254" i="1"/>
  <c r="F254" i="1"/>
  <c r="D255" i="1"/>
  <c r="E255" i="1"/>
  <c r="F255" i="1"/>
  <c r="D256" i="1"/>
  <c r="E256" i="1"/>
  <c r="F256" i="1"/>
  <c r="D257" i="1"/>
  <c r="E257" i="1"/>
  <c r="F257" i="1"/>
  <c r="D258" i="1"/>
  <c r="E258" i="1"/>
  <c r="F258" i="1"/>
  <c r="D259" i="1"/>
  <c r="E259" i="1"/>
  <c r="F259" i="1"/>
  <c r="D260" i="1"/>
  <c r="E260" i="1"/>
  <c r="F260" i="1"/>
  <c r="D261" i="1"/>
  <c r="E261" i="1"/>
  <c r="F261" i="1"/>
  <c r="D262" i="1"/>
  <c r="E262" i="1"/>
  <c r="F262" i="1"/>
  <c r="D263" i="1"/>
  <c r="E263" i="1"/>
  <c r="F263" i="1"/>
  <c r="D264" i="1"/>
  <c r="E264" i="1"/>
  <c r="F264" i="1"/>
  <c r="D265" i="1"/>
  <c r="E265" i="1"/>
  <c r="F265" i="1"/>
  <c r="D266" i="1"/>
  <c r="E266" i="1"/>
  <c r="F266" i="1"/>
  <c r="D267" i="1"/>
  <c r="E267" i="1"/>
  <c r="F267" i="1"/>
  <c r="D268" i="1"/>
  <c r="E268" i="1"/>
  <c r="F268" i="1"/>
  <c r="D269" i="1"/>
  <c r="E269" i="1"/>
  <c r="F269" i="1"/>
  <c r="D270" i="1"/>
  <c r="E270" i="1"/>
  <c r="F270" i="1"/>
  <c r="D271" i="1"/>
  <c r="E271" i="1"/>
  <c r="F271" i="1"/>
  <c r="D272" i="1"/>
  <c r="E272" i="1"/>
  <c r="F272" i="1"/>
  <c r="D273" i="1"/>
  <c r="E273" i="1"/>
  <c r="F273" i="1"/>
  <c r="D274" i="1"/>
  <c r="E274" i="1"/>
  <c r="F274" i="1"/>
  <c r="D275" i="1"/>
  <c r="E275" i="1"/>
  <c r="F275" i="1"/>
  <c r="D276" i="1"/>
  <c r="E276" i="1"/>
  <c r="F276" i="1"/>
  <c r="D277" i="1"/>
  <c r="E277" i="1"/>
  <c r="F277" i="1"/>
  <c r="D278" i="1"/>
  <c r="E278" i="1"/>
  <c r="F278" i="1"/>
  <c r="D279" i="1"/>
  <c r="E279" i="1"/>
  <c r="F279" i="1"/>
  <c r="D280" i="1"/>
  <c r="E280" i="1"/>
  <c r="F280" i="1"/>
  <c r="D281" i="1"/>
  <c r="E281" i="1"/>
  <c r="F281" i="1"/>
  <c r="D282" i="1"/>
  <c r="E282" i="1"/>
  <c r="F282" i="1"/>
  <c r="D283" i="1"/>
  <c r="E283" i="1"/>
  <c r="F283" i="1"/>
  <c r="D284" i="1"/>
  <c r="E284" i="1"/>
  <c r="F284" i="1"/>
  <c r="D285" i="1"/>
  <c r="E285" i="1"/>
  <c r="F285" i="1"/>
  <c r="D286" i="1"/>
  <c r="E286" i="1"/>
  <c r="F286" i="1"/>
  <c r="D287" i="1"/>
  <c r="E287" i="1"/>
  <c r="F287" i="1"/>
  <c r="D288" i="1"/>
  <c r="E288" i="1"/>
  <c r="F288" i="1"/>
  <c r="D289" i="1"/>
  <c r="E289" i="1"/>
  <c r="F289" i="1"/>
  <c r="D290" i="1"/>
  <c r="E290" i="1"/>
  <c r="F290" i="1"/>
  <c r="D291" i="1"/>
  <c r="E291" i="1"/>
  <c r="F291" i="1"/>
  <c r="D292" i="1"/>
  <c r="E292" i="1"/>
  <c r="F292" i="1"/>
  <c r="D293" i="1"/>
  <c r="E293" i="1"/>
  <c r="F293" i="1"/>
  <c r="D294" i="1"/>
  <c r="E294" i="1"/>
  <c r="F294" i="1"/>
  <c r="D295" i="1"/>
  <c r="E295" i="1"/>
  <c r="F295" i="1"/>
  <c r="D296" i="1"/>
  <c r="E296" i="1"/>
  <c r="F296" i="1"/>
  <c r="D297" i="1"/>
  <c r="E297" i="1"/>
  <c r="F297" i="1"/>
  <c r="D298" i="1"/>
  <c r="E298" i="1"/>
  <c r="F298" i="1"/>
  <c r="D299" i="1"/>
  <c r="E299" i="1"/>
  <c r="F299" i="1"/>
  <c r="D300" i="1"/>
  <c r="E300" i="1"/>
  <c r="F300" i="1"/>
  <c r="D301" i="1"/>
  <c r="E301" i="1"/>
  <c r="F301" i="1"/>
  <c r="D302" i="1"/>
  <c r="E302" i="1"/>
  <c r="F302" i="1"/>
  <c r="D303" i="1"/>
  <c r="E303" i="1"/>
  <c r="F303" i="1"/>
  <c r="D304" i="1"/>
  <c r="E304" i="1"/>
  <c r="F304" i="1"/>
  <c r="D305" i="1"/>
  <c r="E305" i="1"/>
  <c r="F305" i="1"/>
  <c r="D306" i="1"/>
  <c r="E306" i="1"/>
  <c r="F306" i="1"/>
  <c r="D307" i="1"/>
  <c r="E307" i="1"/>
  <c r="F307" i="1"/>
  <c r="D308" i="1"/>
  <c r="E308" i="1"/>
  <c r="F308" i="1"/>
  <c r="D309" i="1"/>
  <c r="E309" i="1"/>
  <c r="F309" i="1"/>
  <c r="D310" i="1"/>
  <c r="E310" i="1"/>
  <c r="F310" i="1"/>
  <c r="D311" i="1"/>
  <c r="E311" i="1"/>
  <c r="F311" i="1"/>
  <c r="D312" i="1"/>
  <c r="E312" i="1"/>
  <c r="F312" i="1"/>
  <c r="D313" i="1"/>
  <c r="E313" i="1"/>
  <c r="F313" i="1"/>
  <c r="D314" i="1"/>
  <c r="E314" i="1"/>
  <c r="F314" i="1"/>
  <c r="D315" i="1"/>
  <c r="E315" i="1"/>
  <c r="F315" i="1"/>
  <c r="D316" i="1"/>
  <c r="E316" i="1"/>
  <c r="F316" i="1"/>
  <c r="D317" i="1"/>
  <c r="E317" i="1"/>
  <c r="F317" i="1"/>
  <c r="D318" i="1"/>
  <c r="E318" i="1"/>
  <c r="F318" i="1"/>
  <c r="D319" i="1"/>
  <c r="E319" i="1"/>
  <c r="F319" i="1"/>
  <c r="D320" i="1"/>
  <c r="E320" i="1"/>
  <c r="F320" i="1"/>
  <c r="D321" i="1"/>
  <c r="E321" i="1"/>
  <c r="F321" i="1"/>
  <c r="D322" i="1"/>
  <c r="E322" i="1"/>
  <c r="F322" i="1"/>
  <c r="D323" i="1"/>
  <c r="E323" i="1"/>
  <c r="F323" i="1"/>
  <c r="D324" i="1"/>
  <c r="E324" i="1"/>
  <c r="F324" i="1"/>
  <c r="D325" i="1"/>
  <c r="E325" i="1"/>
  <c r="F325" i="1"/>
  <c r="D326" i="1"/>
  <c r="E326" i="1"/>
  <c r="F326" i="1"/>
  <c r="D327" i="1"/>
  <c r="E327" i="1"/>
  <c r="F327" i="1"/>
  <c r="D328" i="1"/>
  <c r="E328" i="1"/>
  <c r="F328" i="1"/>
  <c r="D329" i="1"/>
  <c r="E329" i="1"/>
  <c r="F329" i="1"/>
  <c r="D330" i="1"/>
  <c r="E330" i="1"/>
  <c r="F330" i="1"/>
  <c r="D331" i="1"/>
  <c r="E331" i="1"/>
  <c r="F331" i="1"/>
  <c r="D332" i="1"/>
  <c r="E332" i="1"/>
  <c r="F332" i="1"/>
  <c r="D333" i="1"/>
  <c r="E333" i="1"/>
  <c r="F333" i="1"/>
  <c r="D334" i="1"/>
  <c r="E334" i="1"/>
  <c r="F334" i="1"/>
  <c r="D335" i="1"/>
  <c r="E335" i="1"/>
  <c r="F335" i="1"/>
  <c r="D336" i="1"/>
  <c r="E336" i="1"/>
  <c r="F336" i="1"/>
  <c r="D337" i="1"/>
  <c r="E337" i="1"/>
  <c r="F337" i="1"/>
  <c r="D338" i="1"/>
  <c r="E338" i="1"/>
  <c r="F338" i="1"/>
  <c r="D339" i="1"/>
  <c r="E339" i="1"/>
  <c r="F339" i="1"/>
  <c r="D340" i="1"/>
  <c r="E340" i="1"/>
  <c r="F340" i="1"/>
  <c r="D341" i="1"/>
  <c r="E341" i="1"/>
  <c r="F341" i="1"/>
  <c r="D342" i="1"/>
  <c r="E342" i="1"/>
  <c r="F342" i="1"/>
  <c r="D343" i="1"/>
  <c r="E343" i="1"/>
  <c r="F343" i="1"/>
  <c r="D344" i="1"/>
  <c r="E344" i="1"/>
  <c r="F344" i="1"/>
  <c r="D345" i="1"/>
  <c r="E345" i="1"/>
  <c r="F345" i="1"/>
  <c r="D346" i="1"/>
  <c r="E346" i="1"/>
  <c r="F346" i="1"/>
  <c r="D347" i="1"/>
  <c r="E347" i="1"/>
  <c r="F347" i="1"/>
  <c r="D348" i="1"/>
  <c r="E348" i="1"/>
  <c r="F348" i="1"/>
  <c r="D349" i="1"/>
  <c r="E349" i="1"/>
  <c r="F349" i="1"/>
  <c r="D350" i="1"/>
  <c r="E350" i="1"/>
  <c r="F350" i="1"/>
  <c r="D351" i="1"/>
  <c r="E351" i="1"/>
  <c r="F351" i="1"/>
  <c r="D352" i="1"/>
  <c r="E352" i="1"/>
  <c r="F352" i="1"/>
  <c r="D353" i="1"/>
  <c r="E353" i="1"/>
  <c r="F353" i="1"/>
  <c r="D354" i="1"/>
  <c r="E354" i="1"/>
  <c r="F354" i="1"/>
  <c r="D355" i="1"/>
  <c r="E355" i="1"/>
  <c r="F355" i="1"/>
  <c r="D356" i="1"/>
  <c r="E356" i="1"/>
  <c r="F356" i="1"/>
  <c r="D357" i="1"/>
  <c r="E357" i="1"/>
  <c r="F357" i="1"/>
  <c r="D358" i="1"/>
  <c r="E358" i="1"/>
  <c r="F358" i="1"/>
  <c r="D359" i="1"/>
  <c r="E359" i="1"/>
  <c r="F359" i="1"/>
  <c r="D360" i="1"/>
  <c r="E360" i="1"/>
  <c r="F360" i="1"/>
  <c r="D361" i="1"/>
  <c r="E361" i="1"/>
  <c r="F361" i="1"/>
  <c r="D362" i="1"/>
  <c r="E362" i="1"/>
  <c r="F362" i="1"/>
  <c r="D363" i="1"/>
  <c r="E363" i="1"/>
  <c r="F363" i="1"/>
  <c r="D364" i="1"/>
  <c r="E364" i="1"/>
  <c r="F364" i="1"/>
  <c r="D365" i="1"/>
  <c r="E365" i="1"/>
  <c r="F365" i="1"/>
  <c r="D366" i="1"/>
  <c r="E366" i="1"/>
  <c r="F366" i="1"/>
  <c r="D367" i="1"/>
  <c r="E367" i="1"/>
  <c r="F367" i="1"/>
  <c r="D368" i="1"/>
  <c r="E368" i="1"/>
  <c r="F368" i="1"/>
  <c r="D369" i="1"/>
  <c r="E369" i="1"/>
  <c r="F369" i="1"/>
  <c r="D370" i="1"/>
  <c r="E370" i="1"/>
  <c r="F370" i="1"/>
  <c r="D371" i="1"/>
  <c r="E371" i="1"/>
  <c r="F371" i="1"/>
  <c r="D372" i="1"/>
  <c r="E372" i="1"/>
  <c r="F372" i="1"/>
  <c r="D373" i="1"/>
  <c r="E373" i="1"/>
  <c r="F373" i="1"/>
  <c r="D374" i="1"/>
  <c r="E374" i="1"/>
  <c r="F374" i="1"/>
  <c r="D375" i="1"/>
  <c r="E375" i="1"/>
  <c r="F375" i="1"/>
  <c r="D376" i="1"/>
  <c r="E376" i="1"/>
  <c r="F376" i="1"/>
  <c r="D377" i="1"/>
  <c r="E377" i="1"/>
  <c r="F377" i="1"/>
  <c r="D378" i="1"/>
  <c r="E378" i="1"/>
  <c r="F378" i="1"/>
  <c r="D379" i="1"/>
  <c r="E379" i="1"/>
  <c r="F379" i="1"/>
  <c r="D380" i="1"/>
  <c r="E380" i="1"/>
  <c r="F380" i="1"/>
  <c r="D381" i="1"/>
  <c r="E381" i="1"/>
  <c r="F381" i="1"/>
  <c r="D382" i="1"/>
  <c r="E382" i="1"/>
  <c r="F382" i="1"/>
  <c r="D383" i="1"/>
  <c r="E383" i="1"/>
  <c r="F383" i="1"/>
  <c r="D384" i="1"/>
  <c r="E384" i="1"/>
  <c r="F384" i="1"/>
  <c r="D385" i="1"/>
  <c r="E385" i="1"/>
  <c r="F385" i="1"/>
  <c r="D386" i="1"/>
  <c r="E386" i="1"/>
  <c r="F386" i="1"/>
  <c r="D387" i="1"/>
  <c r="E387" i="1"/>
  <c r="F387" i="1"/>
  <c r="D388" i="1"/>
  <c r="E388" i="1"/>
  <c r="F388" i="1"/>
  <c r="D389" i="1"/>
  <c r="E389" i="1"/>
  <c r="F389" i="1"/>
  <c r="D390" i="1"/>
  <c r="E390" i="1"/>
  <c r="F390" i="1"/>
  <c r="D391" i="1"/>
  <c r="E391" i="1"/>
  <c r="F391" i="1"/>
  <c r="D392" i="1"/>
  <c r="E392" i="1"/>
  <c r="F392" i="1"/>
  <c r="D393" i="1"/>
  <c r="E393" i="1"/>
  <c r="F393" i="1"/>
  <c r="D394" i="1"/>
  <c r="E394" i="1"/>
  <c r="F394" i="1"/>
  <c r="D395" i="1"/>
  <c r="E395" i="1"/>
  <c r="F395" i="1"/>
  <c r="D396" i="1"/>
  <c r="E396" i="1"/>
  <c r="F396" i="1"/>
  <c r="D397" i="1"/>
  <c r="E397" i="1"/>
  <c r="F397" i="1"/>
  <c r="D398" i="1"/>
  <c r="E398" i="1"/>
  <c r="F398" i="1"/>
  <c r="D399" i="1"/>
  <c r="E399" i="1"/>
  <c r="F399" i="1"/>
  <c r="D400" i="1"/>
  <c r="E400" i="1"/>
  <c r="F400" i="1"/>
  <c r="D401" i="1"/>
  <c r="E401" i="1"/>
  <c r="F401" i="1"/>
  <c r="D402" i="1"/>
  <c r="E402" i="1"/>
  <c r="F402" i="1"/>
  <c r="D403" i="1"/>
  <c r="E403" i="1"/>
  <c r="F403" i="1"/>
  <c r="D404" i="1"/>
  <c r="E404" i="1"/>
  <c r="F404" i="1"/>
  <c r="D405" i="1"/>
  <c r="E405" i="1"/>
  <c r="F405" i="1"/>
  <c r="D406" i="1"/>
  <c r="E406" i="1"/>
  <c r="F406" i="1"/>
  <c r="D407" i="1"/>
  <c r="E407" i="1"/>
  <c r="F407" i="1"/>
  <c r="D408" i="1"/>
  <c r="E408" i="1"/>
  <c r="F408" i="1"/>
  <c r="D409" i="1"/>
  <c r="E409" i="1"/>
  <c r="F409" i="1"/>
  <c r="D410" i="1"/>
  <c r="E410" i="1"/>
  <c r="F410" i="1"/>
  <c r="D411" i="1"/>
  <c r="E411" i="1"/>
  <c r="F411" i="1"/>
  <c r="D412" i="1"/>
  <c r="E412" i="1"/>
  <c r="F412" i="1"/>
  <c r="D413" i="1"/>
  <c r="E413" i="1"/>
  <c r="F413" i="1"/>
  <c r="D414" i="1"/>
  <c r="E414" i="1"/>
  <c r="F414" i="1"/>
  <c r="D415" i="1"/>
  <c r="E415" i="1"/>
  <c r="F415" i="1"/>
  <c r="D416" i="1"/>
  <c r="E416" i="1"/>
  <c r="F416" i="1"/>
  <c r="D417" i="1"/>
  <c r="E417" i="1"/>
  <c r="F417" i="1"/>
  <c r="D418" i="1"/>
  <c r="E418" i="1"/>
  <c r="F418" i="1"/>
  <c r="D419" i="1"/>
  <c r="E419" i="1"/>
  <c r="F419" i="1"/>
  <c r="D420" i="1"/>
  <c r="E420" i="1"/>
  <c r="F420" i="1"/>
  <c r="D421" i="1"/>
  <c r="E421" i="1"/>
  <c r="F421" i="1"/>
  <c r="D422" i="1"/>
  <c r="E422" i="1"/>
  <c r="F422" i="1"/>
  <c r="D423" i="1"/>
  <c r="E423" i="1"/>
  <c r="F423" i="1"/>
  <c r="D424" i="1"/>
  <c r="E424" i="1"/>
  <c r="F424" i="1"/>
  <c r="D425" i="1"/>
  <c r="E425" i="1"/>
  <c r="F425" i="1"/>
  <c r="D426" i="1"/>
  <c r="E426" i="1"/>
  <c r="F426" i="1"/>
  <c r="D427" i="1"/>
  <c r="E427" i="1"/>
  <c r="F427" i="1"/>
  <c r="D428" i="1"/>
  <c r="E428" i="1"/>
  <c r="F428" i="1"/>
  <c r="D429" i="1"/>
  <c r="E429" i="1"/>
  <c r="F429" i="1"/>
  <c r="D430" i="1"/>
  <c r="E430" i="1"/>
  <c r="F430" i="1"/>
  <c r="D431" i="1"/>
  <c r="E431" i="1"/>
  <c r="F431" i="1"/>
  <c r="D432" i="1"/>
  <c r="E432" i="1"/>
  <c r="F432" i="1"/>
  <c r="D433" i="1"/>
  <c r="E433" i="1"/>
  <c r="F433" i="1"/>
  <c r="D434" i="1"/>
  <c r="E434" i="1"/>
  <c r="F434" i="1"/>
  <c r="D435" i="1"/>
  <c r="E435" i="1"/>
  <c r="F435" i="1"/>
  <c r="D436" i="1"/>
  <c r="E436" i="1"/>
  <c r="F436" i="1"/>
  <c r="D437" i="1"/>
  <c r="E437" i="1"/>
  <c r="F437" i="1"/>
  <c r="D438" i="1"/>
  <c r="E438" i="1"/>
  <c r="F438" i="1"/>
  <c r="D439" i="1"/>
  <c r="E439" i="1"/>
  <c r="F439" i="1"/>
  <c r="D440" i="1"/>
  <c r="E440" i="1"/>
  <c r="F440" i="1"/>
  <c r="D441" i="1"/>
  <c r="E441" i="1"/>
  <c r="F441" i="1"/>
  <c r="D442" i="1"/>
  <c r="E442" i="1"/>
  <c r="F442" i="1"/>
  <c r="D443" i="1"/>
  <c r="E443" i="1"/>
  <c r="F443" i="1"/>
  <c r="D444" i="1"/>
  <c r="E444" i="1"/>
  <c r="F444" i="1"/>
  <c r="D445" i="1"/>
  <c r="E445" i="1"/>
  <c r="F445" i="1"/>
  <c r="D446" i="1"/>
  <c r="E446" i="1"/>
  <c r="F446" i="1"/>
  <c r="D447" i="1"/>
  <c r="E447" i="1"/>
  <c r="F447" i="1"/>
  <c r="D448" i="1"/>
  <c r="E448" i="1"/>
  <c r="F448" i="1"/>
  <c r="D449" i="1"/>
  <c r="E449" i="1"/>
  <c r="F449" i="1"/>
  <c r="D450" i="1"/>
  <c r="E450" i="1"/>
  <c r="F450" i="1"/>
  <c r="D451" i="1"/>
  <c r="E451" i="1"/>
  <c r="F451" i="1"/>
  <c r="D452" i="1"/>
  <c r="E452" i="1"/>
  <c r="F452" i="1"/>
  <c r="D453" i="1"/>
  <c r="E453" i="1"/>
  <c r="F453" i="1"/>
  <c r="D454" i="1"/>
  <c r="E454" i="1"/>
  <c r="F454" i="1"/>
  <c r="D455" i="1"/>
  <c r="E455" i="1"/>
  <c r="F455" i="1"/>
  <c r="D456" i="1"/>
  <c r="E456" i="1"/>
  <c r="F456" i="1"/>
  <c r="D457" i="1"/>
  <c r="E457" i="1"/>
  <c r="F457" i="1"/>
  <c r="D458" i="1"/>
  <c r="E458" i="1"/>
  <c r="F458" i="1"/>
  <c r="D459" i="1"/>
  <c r="E459" i="1"/>
  <c r="F459" i="1"/>
  <c r="D460" i="1"/>
  <c r="E460" i="1"/>
  <c r="F460" i="1"/>
  <c r="D461" i="1"/>
  <c r="E461" i="1"/>
  <c r="F461" i="1"/>
  <c r="D462" i="1"/>
  <c r="E462" i="1"/>
  <c r="F462" i="1"/>
  <c r="D463" i="1"/>
  <c r="E463" i="1"/>
  <c r="F463" i="1"/>
  <c r="D464" i="1"/>
  <c r="E464" i="1"/>
  <c r="F464" i="1"/>
  <c r="D465" i="1"/>
  <c r="E465" i="1"/>
  <c r="F465" i="1"/>
  <c r="D466" i="1"/>
  <c r="E466" i="1"/>
  <c r="F466" i="1"/>
  <c r="D467" i="1"/>
  <c r="E467" i="1"/>
  <c r="F467" i="1"/>
  <c r="D468" i="1"/>
  <c r="E468" i="1"/>
  <c r="F468" i="1"/>
  <c r="D469" i="1"/>
  <c r="E469" i="1"/>
  <c r="F469" i="1"/>
  <c r="D470" i="1"/>
  <c r="E470" i="1"/>
  <c r="F470" i="1"/>
  <c r="D471" i="1"/>
  <c r="E471" i="1"/>
  <c r="F471" i="1"/>
  <c r="D472" i="1"/>
  <c r="E472" i="1"/>
  <c r="F472" i="1"/>
  <c r="D473" i="1"/>
  <c r="E473" i="1"/>
  <c r="F473" i="1"/>
  <c r="D474" i="1"/>
  <c r="E474" i="1"/>
  <c r="F474" i="1"/>
  <c r="D475" i="1"/>
  <c r="E475" i="1"/>
  <c r="F475" i="1"/>
  <c r="D476" i="1"/>
  <c r="E476" i="1"/>
  <c r="F476" i="1"/>
  <c r="D477" i="1"/>
  <c r="E477" i="1"/>
  <c r="F477" i="1"/>
  <c r="D478" i="1"/>
  <c r="E478" i="1"/>
  <c r="F478" i="1"/>
  <c r="D479" i="1"/>
  <c r="E479" i="1"/>
  <c r="F479" i="1"/>
  <c r="D480" i="1"/>
  <c r="E480" i="1"/>
  <c r="F480" i="1"/>
  <c r="D481" i="1"/>
  <c r="E481" i="1"/>
  <c r="F481" i="1"/>
  <c r="D482" i="1"/>
  <c r="E482" i="1"/>
  <c r="F482" i="1"/>
  <c r="D483" i="1"/>
  <c r="E483" i="1"/>
  <c r="F483" i="1"/>
  <c r="D484" i="1"/>
  <c r="E484" i="1"/>
  <c r="F484" i="1"/>
  <c r="D485" i="1"/>
  <c r="E485" i="1"/>
  <c r="F485" i="1"/>
  <c r="D486" i="1"/>
  <c r="E486" i="1"/>
  <c r="F486" i="1"/>
  <c r="D487" i="1"/>
  <c r="E487" i="1"/>
  <c r="F487" i="1"/>
  <c r="D488" i="1"/>
  <c r="E488" i="1"/>
  <c r="F488" i="1"/>
  <c r="D489" i="1"/>
  <c r="E489" i="1"/>
  <c r="F489" i="1"/>
  <c r="D490" i="1"/>
  <c r="E490" i="1"/>
  <c r="F490" i="1"/>
  <c r="D491" i="1"/>
  <c r="E491" i="1"/>
  <c r="F491" i="1"/>
  <c r="D492" i="1"/>
  <c r="E492" i="1"/>
  <c r="F492" i="1"/>
  <c r="D493" i="1"/>
  <c r="E493" i="1"/>
  <c r="F493" i="1"/>
  <c r="D494" i="1"/>
  <c r="E494" i="1"/>
  <c r="F494" i="1"/>
  <c r="D495" i="1"/>
  <c r="E495" i="1"/>
  <c r="F495" i="1"/>
  <c r="D496" i="1"/>
  <c r="E496" i="1"/>
  <c r="F496" i="1"/>
  <c r="D497" i="1"/>
  <c r="E497" i="1"/>
  <c r="F497" i="1"/>
  <c r="D498" i="1"/>
  <c r="E498" i="1"/>
  <c r="F498" i="1"/>
  <c r="D499" i="1"/>
  <c r="E499" i="1"/>
  <c r="F499" i="1"/>
  <c r="D500" i="1"/>
  <c r="E500" i="1"/>
  <c r="F500" i="1"/>
  <c r="D501" i="1"/>
  <c r="E501" i="1"/>
  <c r="F501" i="1"/>
  <c r="D502" i="1"/>
  <c r="E502" i="1"/>
  <c r="F502" i="1"/>
  <c r="D503" i="1"/>
  <c r="E503" i="1"/>
  <c r="F503" i="1"/>
  <c r="D504" i="1"/>
  <c r="E504" i="1"/>
  <c r="F504" i="1"/>
  <c r="D505" i="1"/>
  <c r="E505" i="1"/>
  <c r="F505" i="1"/>
  <c r="D506" i="1"/>
  <c r="E506" i="1"/>
  <c r="F506" i="1"/>
  <c r="D507" i="1"/>
  <c r="E507" i="1"/>
  <c r="F507" i="1"/>
  <c r="D508" i="1"/>
  <c r="E508" i="1"/>
  <c r="F508" i="1"/>
  <c r="D509" i="1"/>
  <c r="E509" i="1"/>
  <c r="F509" i="1"/>
  <c r="D510" i="1"/>
  <c r="E510" i="1"/>
  <c r="F510" i="1"/>
  <c r="D511" i="1"/>
  <c r="E511" i="1"/>
  <c r="F511" i="1"/>
  <c r="D512" i="1"/>
  <c r="E512" i="1"/>
  <c r="F512" i="1"/>
  <c r="D513" i="1"/>
  <c r="E513" i="1"/>
  <c r="F513" i="1"/>
  <c r="D514" i="1"/>
  <c r="E514" i="1"/>
  <c r="F514" i="1"/>
  <c r="D515" i="1"/>
  <c r="E515" i="1"/>
  <c r="F515" i="1"/>
  <c r="D516" i="1"/>
  <c r="E516" i="1"/>
  <c r="F516" i="1"/>
  <c r="D517" i="1"/>
  <c r="E517" i="1"/>
  <c r="F517" i="1"/>
  <c r="D518" i="1"/>
  <c r="E518" i="1"/>
  <c r="F518" i="1"/>
  <c r="D519" i="1"/>
  <c r="E519" i="1"/>
  <c r="F519" i="1"/>
  <c r="D520" i="1"/>
  <c r="E520" i="1"/>
  <c r="F520" i="1"/>
  <c r="D521" i="1"/>
  <c r="E521" i="1"/>
  <c r="F521" i="1"/>
  <c r="D522" i="1"/>
  <c r="E522" i="1"/>
  <c r="F522" i="1"/>
  <c r="D523" i="1"/>
  <c r="E523" i="1"/>
  <c r="F523" i="1"/>
  <c r="D524" i="1"/>
  <c r="E524" i="1"/>
  <c r="F524" i="1"/>
  <c r="D525" i="1"/>
  <c r="E525" i="1"/>
  <c r="F525" i="1"/>
  <c r="D526" i="1"/>
  <c r="E526" i="1"/>
  <c r="F526" i="1"/>
  <c r="D527" i="1"/>
  <c r="E527" i="1"/>
  <c r="F527" i="1"/>
  <c r="D528" i="1"/>
  <c r="E528" i="1"/>
  <c r="F528" i="1"/>
  <c r="D529" i="1"/>
  <c r="E529" i="1"/>
  <c r="F529" i="1"/>
  <c r="D530" i="1"/>
  <c r="E530" i="1"/>
  <c r="F530" i="1"/>
  <c r="D531" i="1"/>
  <c r="E531" i="1"/>
  <c r="F531" i="1"/>
  <c r="D532" i="1"/>
  <c r="E532" i="1"/>
  <c r="F532" i="1"/>
  <c r="D533" i="1"/>
  <c r="E533" i="1"/>
  <c r="F533" i="1"/>
  <c r="D534" i="1"/>
  <c r="E534" i="1"/>
  <c r="F534" i="1"/>
  <c r="D535" i="1"/>
  <c r="E535" i="1"/>
  <c r="F535" i="1"/>
  <c r="D536" i="1"/>
  <c r="E536" i="1"/>
  <c r="F536" i="1"/>
  <c r="D537" i="1"/>
  <c r="E537" i="1"/>
  <c r="F537" i="1"/>
  <c r="D538" i="1"/>
  <c r="E538" i="1"/>
  <c r="F538" i="1"/>
  <c r="D539" i="1"/>
  <c r="E539" i="1"/>
  <c r="F539" i="1"/>
  <c r="D540" i="1"/>
  <c r="E540" i="1"/>
  <c r="F540" i="1"/>
  <c r="D541" i="1"/>
  <c r="E541" i="1"/>
  <c r="F541" i="1"/>
  <c r="D542" i="1"/>
  <c r="E542" i="1"/>
  <c r="F542" i="1"/>
  <c r="D543" i="1"/>
  <c r="E543" i="1"/>
  <c r="F543" i="1"/>
  <c r="D544" i="1"/>
  <c r="E544" i="1"/>
  <c r="F544" i="1"/>
  <c r="D545" i="1"/>
  <c r="E545" i="1"/>
  <c r="F545" i="1"/>
  <c r="D546" i="1"/>
  <c r="E546" i="1"/>
  <c r="F546" i="1"/>
  <c r="D547" i="1"/>
  <c r="E547" i="1"/>
  <c r="F547" i="1"/>
  <c r="D548" i="1"/>
  <c r="E548" i="1"/>
  <c r="F548" i="1"/>
  <c r="D549" i="1"/>
  <c r="E549" i="1"/>
  <c r="F549" i="1"/>
  <c r="D550" i="1"/>
  <c r="E550" i="1"/>
  <c r="F550" i="1"/>
  <c r="D551" i="1"/>
  <c r="E551" i="1"/>
  <c r="F551" i="1"/>
  <c r="D552" i="1"/>
  <c r="E552" i="1"/>
  <c r="F552" i="1"/>
  <c r="D553" i="1"/>
  <c r="E553" i="1"/>
  <c r="F553" i="1"/>
  <c r="D554" i="1"/>
  <c r="E554" i="1"/>
  <c r="F554" i="1"/>
  <c r="D555" i="1"/>
  <c r="E555" i="1"/>
  <c r="F555" i="1"/>
  <c r="D556" i="1"/>
  <c r="E556" i="1"/>
  <c r="F556" i="1"/>
  <c r="D557" i="1"/>
  <c r="E557" i="1"/>
  <c r="F557" i="1"/>
  <c r="D558" i="1"/>
  <c r="E558" i="1"/>
  <c r="F558" i="1"/>
  <c r="D559" i="1"/>
  <c r="E559" i="1"/>
  <c r="F559" i="1"/>
  <c r="D560" i="1"/>
  <c r="E560" i="1"/>
  <c r="F560" i="1"/>
  <c r="D561" i="1"/>
  <c r="E561" i="1"/>
  <c r="F561" i="1"/>
  <c r="D562" i="1"/>
  <c r="E562" i="1"/>
  <c r="F562" i="1"/>
  <c r="D563" i="1"/>
  <c r="E563" i="1"/>
  <c r="F563" i="1"/>
  <c r="D564" i="1"/>
  <c r="E564" i="1"/>
  <c r="F564" i="1"/>
  <c r="D565" i="1"/>
  <c r="E565" i="1"/>
  <c r="F565" i="1"/>
  <c r="D566" i="1"/>
  <c r="E566" i="1"/>
  <c r="F566" i="1"/>
  <c r="D567" i="1"/>
  <c r="E567" i="1"/>
  <c r="F567" i="1"/>
  <c r="D568" i="1"/>
  <c r="E568" i="1"/>
  <c r="F568" i="1"/>
  <c r="D569" i="1"/>
  <c r="E569" i="1"/>
  <c r="F569" i="1"/>
  <c r="D570" i="1"/>
  <c r="E570" i="1"/>
  <c r="F570" i="1"/>
  <c r="D571" i="1"/>
  <c r="E571" i="1"/>
  <c r="F571" i="1"/>
  <c r="D572" i="1"/>
  <c r="E572" i="1"/>
  <c r="F572" i="1"/>
  <c r="D573" i="1"/>
  <c r="E573" i="1"/>
  <c r="F573" i="1"/>
  <c r="D574" i="1"/>
  <c r="E574" i="1"/>
  <c r="F574" i="1"/>
  <c r="D575" i="1"/>
  <c r="E575" i="1"/>
  <c r="F575" i="1"/>
  <c r="D576" i="1"/>
  <c r="E576" i="1"/>
  <c r="F576" i="1"/>
  <c r="D577" i="1"/>
  <c r="E577" i="1"/>
  <c r="F577" i="1"/>
  <c r="D578" i="1"/>
  <c r="E578" i="1"/>
  <c r="F578" i="1"/>
  <c r="D579" i="1"/>
  <c r="E579" i="1"/>
  <c r="F579" i="1"/>
  <c r="D580" i="1"/>
  <c r="E580" i="1"/>
  <c r="F580" i="1"/>
  <c r="D581" i="1"/>
  <c r="E581" i="1"/>
  <c r="F581" i="1"/>
  <c r="D582" i="1"/>
  <c r="E582" i="1"/>
  <c r="F582" i="1"/>
  <c r="D583" i="1"/>
  <c r="E583" i="1"/>
  <c r="F583" i="1"/>
  <c r="D584" i="1"/>
  <c r="E584" i="1"/>
  <c r="F584" i="1"/>
  <c r="D585" i="1"/>
  <c r="E585" i="1"/>
  <c r="F585" i="1"/>
  <c r="D586" i="1"/>
  <c r="E586" i="1"/>
  <c r="F586" i="1"/>
  <c r="D587" i="1"/>
  <c r="E587" i="1"/>
  <c r="F587" i="1"/>
  <c r="D588" i="1"/>
  <c r="E588" i="1"/>
  <c r="F588" i="1"/>
  <c r="D589" i="1"/>
  <c r="E589" i="1"/>
  <c r="F589" i="1"/>
  <c r="D590" i="1"/>
  <c r="E590" i="1"/>
  <c r="F590" i="1"/>
  <c r="D591" i="1"/>
  <c r="E591" i="1"/>
  <c r="F591" i="1"/>
  <c r="D592" i="1"/>
  <c r="E592" i="1"/>
  <c r="F592" i="1"/>
  <c r="D593" i="1"/>
  <c r="E593" i="1"/>
  <c r="F593" i="1"/>
  <c r="D594" i="1"/>
  <c r="E594" i="1"/>
  <c r="F594" i="1"/>
  <c r="D595" i="1"/>
  <c r="E595" i="1"/>
  <c r="F595" i="1"/>
  <c r="D596" i="1"/>
  <c r="E596" i="1"/>
  <c r="F596" i="1"/>
  <c r="D597" i="1"/>
  <c r="E597" i="1"/>
  <c r="F597" i="1"/>
  <c r="D598" i="1"/>
  <c r="E598" i="1"/>
  <c r="F598" i="1"/>
  <c r="D599" i="1"/>
  <c r="E599" i="1"/>
  <c r="F599" i="1"/>
  <c r="D600" i="1"/>
  <c r="E600" i="1"/>
  <c r="F600" i="1"/>
  <c r="D601" i="1"/>
  <c r="E601" i="1"/>
  <c r="F601" i="1"/>
  <c r="D602" i="1"/>
  <c r="E602" i="1"/>
  <c r="F602" i="1"/>
  <c r="D603" i="1"/>
  <c r="E603" i="1"/>
  <c r="F603" i="1"/>
  <c r="D604" i="1"/>
  <c r="E604" i="1"/>
  <c r="F604" i="1"/>
  <c r="D605" i="1"/>
  <c r="E605" i="1"/>
  <c r="F605" i="1"/>
  <c r="D606" i="1"/>
  <c r="E606" i="1"/>
  <c r="F606" i="1"/>
  <c r="D607" i="1"/>
  <c r="E607" i="1"/>
  <c r="F607" i="1"/>
  <c r="D608" i="1"/>
  <c r="E608" i="1"/>
  <c r="F608" i="1"/>
  <c r="D609" i="1"/>
  <c r="E609" i="1"/>
  <c r="F609" i="1"/>
  <c r="D610" i="1"/>
  <c r="E610" i="1"/>
  <c r="F610" i="1"/>
  <c r="D611" i="1"/>
  <c r="E611" i="1"/>
  <c r="F611" i="1"/>
  <c r="D612" i="1"/>
  <c r="E612" i="1"/>
  <c r="F612" i="1"/>
  <c r="D22" i="1"/>
  <c r="E22" i="1"/>
  <c r="F22" i="1"/>
  <c r="D17" i="1"/>
  <c r="E17" i="1"/>
  <c r="F17" i="1"/>
  <c r="D18" i="1"/>
  <c r="E18" i="1"/>
  <c r="F18" i="1"/>
  <c r="D19" i="1"/>
  <c r="E19" i="1"/>
  <c r="F19" i="1"/>
  <c r="D20" i="1"/>
  <c r="E20" i="1"/>
  <c r="F20" i="1"/>
  <c r="D21" i="1"/>
  <c r="E21" i="1"/>
  <c r="F21" i="1"/>
  <c r="F16" i="1"/>
  <c r="E16" i="1"/>
  <c r="D16" i="1"/>
  <c r="I19" i="2"/>
  <c r="I23" i="2"/>
  <c r="DA119" i="10"/>
  <c r="DB119" i="10"/>
  <c r="DA356" i="10"/>
  <c r="DB356" i="10"/>
  <c r="DA492" i="10"/>
  <c r="DB492" i="10"/>
  <c r="DA515" i="10"/>
  <c r="DB515" i="10"/>
  <c r="DA4" i="10"/>
  <c r="DB4" i="10"/>
  <c r="DA5" i="10"/>
  <c r="DB5" i="10"/>
  <c r="DA6" i="10"/>
  <c r="DB6" i="10"/>
  <c r="DA7" i="10"/>
  <c r="DB7" i="10"/>
  <c r="DA8" i="10"/>
  <c r="DB8" i="10"/>
  <c r="DA9" i="10"/>
  <c r="DB9" i="10"/>
  <c r="DA10" i="10"/>
  <c r="DB10" i="10"/>
  <c r="DA11" i="10"/>
  <c r="DB11" i="10"/>
  <c r="DA12" i="10"/>
  <c r="DB12" i="10"/>
  <c r="DA13" i="10"/>
  <c r="DB13" i="10"/>
  <c r="DA14" i="10"/>
  <c r="DB14" i="10"/>
  <c r="DA15" i="10"/>
  <c r="DB15" i="10"/>
  <c r="DA16" i="10"/>
  <c r="DB16" i="10"/>
  <c r="DA17" i="10"/>
  <c r="DB17" i="10"/>
  <c r="DA18" i="10"/>
  <c r="DB18" i="10"/>
  <c r="DA19" i="10"/>
  <c r="DB19" i="10"/>
  <c r="DA20" i="10"/>
  <c r="DB20" i="10"/>
  <c r="DA21" i="10"/>
  <c r="DB21" i="10"/>
  <c r="DA22" i="10"/>
  <c r="DB22" i="10"/>
  <c r="DA23" i="10"/>
  <c r="DB23" i="10"/>
  <c r="DA24" i="10"/>
  <c r="DB24" i="10"/>
  <c r="DA25" i="10"/>
  <c r="DB25" i="10"/>
  <c r="DA26" i="10"/>
  <c r="DB26" i="10"/>
  <c r="DA27" i="10"/>
  <c r="DB27" i="10"/>
  <c r="DA28" i="10"/>
  <c r="DB28" i="10"/>
  <c r="DA29" i="10"/>
  <c r="DB29" i="10"/>
  <c r="DA30" i="10"/>
  <c r="DB30" i="10"/>
  <c r="DA31" i="10"/>
  <c r="DB31" i="10"/>
  <c r="DA32" i="10"/>
  <c r="DB32" i="10"/>
  <c r="DA33" i="10"/>
  <c r="DB33" i="10"/>
  <c r="DA34" i="10"/>
  <c r="DB34" i="10"/>
  <c r="DA35" i="10"/>
  <c r="DB35" i="10"/>
  <c r="DA36" i="10"/>
  <c r="DB36" i="10"/>
  <c r="DA37" i="10"/>
  <c r="DB37" i="10"/>
  <c r="DA38" i="10"/>
  <c r="DB38" i="10"/>
  <c r="DA39" i="10"/>
  <c r="DB39" i="10"/>
  <c r="DA40" i="10"/>
  <c r="DB40" i="10"/>
  <c r="DA41" i="10"/>
  <c r="DB41" i="10"/>
  <c r="DA42" i="10"/>
  <c r="DB42" i="10"/>
  <c r="DA43" i="10"/>
  <c r="DB43" i="10"/>
  <c r="DA44" i="10"/>
  <c r="DB44" i="10"/>
  <c r="DA45" i="10"/>
  <c r="DB45" i="10"/>
  <c r="DA46" i="10"/>
  <c r="DB46" i="10"/>
  <c r="DA47" i="10"/>
  <c r="DB47" i="10"/>
  <c r="DA48" i="10"/>
  <c r="DB48" i="10"/>
  <c r="DA49" i="10"/>
  <c r="DB49" i="10"/>
  <c r="DA50" i="10"/>
  <c r="DB50" i="10"/>
  <c r="DA51" i="10"/>
  <c r="DB51" i="10"/>
  <c r="DA52" i="10"/>
  <c r="DB52" i="10"/>
  <c r="DA53" i="10"/>
  <c r="DB53" i="10"/>
  <c r="DA54" i="10"/>
  <c r="DB54" i="10"/>
  <c r="DA55" i="10"/>
  <c r="DB55" i="10"/>
  <c r="DA56" i="10"/>
  <c r="DB56" i="10"/>
  <c r="DA57" i="10"/>
  <c r="DB57" i="10"/>
  <c r="DA58" i="10"/>
  <c r="DB58" i="10"/>
  <c r="DA59" i="10"/>
  <c r="DB59" i="10"/>
  <c r="DA60" i="10"/>
  <c r="DB60" i="10"/>
  <c r="DA61" i="10"/>
  <c r="DB61" i="10"/>
  <c r="DA62" i="10"/>
  <c r="DB62" i="10"/>
  <c r="DA63" i="10"/>
  <c r="DB63" i="10"/>
  <c r="DA64" i="10"/>
  <c r="DB64" i="10"/>
  <c r="DA65" i="10"/>
  <c r="DB65" i="10"/>
  <c r="DA66" i="10"/>
  <c r="DB66" i="10"/>
  <c r="DA67" i="10"/>
  <c r="DB67" i="10"/>
  <c r="DA68" i="10"/>
  <c r="DB68" i="10"/>
  <c r="DA69" i="10"/>
  <c r="DB69" i="10"/>
  <c r="DA70" i="10"/>
  <c r="DB70" i="10"/>
  <c r="DA71" i="10"/>
  <c r="DB71" i="10"/>
  <c r="DA72" i="10"/>
  <c r="DB72" i="10"/>
  <c r="DA73" i="10"/>
  <c r="DB73" i="10"/>
  <c r="DA74" i="10"/>
  <c r="DB74" i="10"/>
  <c r="DA75" i="10"/>
  <c r="DB75" i="10"/>
  <c r="DA76" i="10"/>
  <c r="DB76" i="10"/>
  <c r="DA77" i="10"/>
  <c r="DB77" i="10"/>
  <c r="DA78" i="10"/>
  <c r="DB78" i="10"/>
  <c r="DA79" i="10"/>
  <c r="DB79" i="10"/>
  <c r="DA80" i="10"/>
  <c r="DB80" i="10"/>
  <c r="DA81" i="10"/>
  <c r="DB81" i="10"/>
  <c r="DA82" i="10"/>
  <c r="DB82" i="10"/>
  <c r="DA83" i="10"/>
  <c r="DB83" i="10"/>
  <c r="DA84" i="10"/>
  <c r="DB84" i="10"/>
  <c r="DA85" i="10"/>
  <c r="DB85" i="10"/>
  <c r="DA86" i="10"/>
  <c r="DB86" i="10"/>
  <c r="DA87" i="10"/>
  <c r="DB87" i="10"/>
  <c r="DA88" i="10"/>
  <c r="DB88" i="10"/>
  <c r="DA89" i="10"/>
  <c r="DB89" i="10"/>
  <c r="DA90" i="10"/>
  <c r="DB90" i="10"/>
  <c r="DA91" i="10"/>
  <c r="DB91" i="10"/>
  <c r="DA92" i="10"/>
  <c r="DB92" i="10"/>
  <c r="DA93" i="10"/>
  <c r="DB93" i="10"/>
  <c r="DA94" i="10"/>
  <c r="DB94" i="10"/>
  <c r="DA95" i="10"/>
  <c r="DB95" i="10"/>
  <c r="DA96" i="10"/>
  <c r="DB96" i="10"/>
  <c r="DA97" i="10"/>
  <c r="DB97" i="10"/>
  <c r="DA98" i="10"/>
  <c r="DB98" i="10"/>
  <c r="DA99" i="10"/>
  <c r="DB99" i="10"/>
  <c r="DA100" i="10"/>
  <c r="DB100" i="10"/>
  <c r="DA101" i="10"/>
  <c r="DB101" i="10"/>
  <c r="DA102" i="10"/>
  <c r="DB102" i="10"/>
  <c r="DA103" i="10"/>
  <c r="DB103" i="10"/>
  <c r="DA104" i="10"/>
  <c r="DB104" i="10"/>
  <c r="DA105" i="10"/>
  <c r="DB105" i="10"/>
  <c r="DA106" i="10"/>
  <c r="DB106" i="10"/>
  <c r="DA107" i="10"/>
  <c r="DB107" i="10"/>
  <c r="DA108" i="10"/>
  <c r="DB108" i="10"/>
  <c r="DA109" i="10"/>
  <c r="DB109" i="10"/>
  <c r="DA110" i="10"/>
  <c r="DB110" i="10"/>
  <c r="DA111" i="10"/>
  <c r="DB111" i="10"/>
  <c r="DA112" i="10"/>
  <c r="DB112" i="10"/>
  <c r="DA113" i="10"/>
  <c r="DB113" i="10"/>
  <c r="DA114" i="10"/>
  <c r="DB114" i="10"/>
  <c r="DA115" i="10"/>
  <c r="DB115" i="10"/>
  <c r="DA116" i="10"/>
  <c r="DB116" i="10"/>
  <c r="DA117" i="10"/>
  <c r="DB117" i="10"/>
  <c r="DA118" i="10"/>
  <c r="DB118" i="10"/>
  <c r="DA120" i="10"/>
  <c r="DB120" i="10"/>
  <c r="DA121" i="10"/>
  <c r="DB121" i="10"/>
  <c r="DA122" i="10"/>
  <c r="DB122" i="10"/>
  <c r="DA123" i="10"/>
  <c r="DB123" i="10"/>
  <c r="DA124" i="10"/>
  <c r="DB124" i="10"/>
  <c r="DA125" i="10"/>
  <c r="DB125" i="10"/>
  <c r="DA126" i="10"/>
  <c r="DB126" i="10"/>
  <c r="DA127" i="10"/>
  <c r="DB127" i="10"/>
  <c r="DA128" i="10"/>
  <c r="DB128" i="10"/>
  <c r="DA129" i="10"/>
  <c r="DB129" i="10"/>
  <c r="DA130" i="10"/>
  <c r="DB130" i="10"/>
  <c r="DA131" i="10"/>
  <c r="DB131" i="10"/>
  <c r="DA132" i="10"/>
  <c r="DB132" i="10"/>
  <c r="DA133" i="10"/>
  <c r="DB133" i="10"/>
  <c r="DA134" i="10"/>
  <c r="DB134" i="10"/>
  <c r="DA135" i="10"/>
  <c r="DB135" i="10"/>
  <c r="DA136" i="10"/>
  <c r="DB136" i="10"/>
  <c r="DA137" i="10"/>
  <c r="DB137" i="10"/>
  <c r="DA138" i="10"/>
  <c r="DB138" i="10"/>
  <c r="DA139" i="10"/>
  <c r="DB139" i="10"/>
  <c r="DA140" i="10"/>
  <c r="DB140" i="10"/>
  <c r="DA141" i="10"/>
  <c r="DB141" i="10"/>
  <c r="DA142" i="10"/>
  <c r="DB142" i="10"/>
  <c r="DA143" i="10"/>
  <c r="DB143" i="10"/>
  <c r="DA144" i="10"/>
  <c r="DB144" i="10"/>
  <c r="DA145" i="10"/>
  <c r="DB145" i="10"/>
  <c r="DA146" i="10"/>
  <c r="DB146" i="10"/>
  <c r="DA147" i="10"/>
  <c r="DB147" i="10"/>
  <c r="DA148" i="10"/>
  <c r="DB148" i="10"/>
  <c r="DA149" i="10"/>
  <c r="DB149" i="10"/>
  <c r="DA150" i="10"/>
  <c r="DB150" i="10"/>
  <c r="DA151" i="10"/>
  <c r="DB151" i="10"/>
  <c r="DA152" i="10"/>
  <c r="DB152" i="10"/>
  <c r="DA153" i="10"/>
  <c r="DB153" i="10"/>
  <c r="DA154" i="10"/>
  <c r="DB154" i="10"/>
  <c r="DA155" i="10"/>
  <c r="DB155" i="10"/>
  <c r="DA156" i="10"/>
  <c r="DB156" i="10"/>
  <c r="DA157" i="10"/>
  <c r="DB157" i="10"/>
  <c r="DA158" i="10"/>
  <c r="DB158" i="10"/>
  <c r="DA159" i="10"/>
  <c r="DB159" i="10"/>
  <c r="DA160" i="10"/>
  <c r="DB160" i="10"/>
  <c r="DA161" i="10"/>
  <c r="DB161" i="10"/>
  <c r="DA162" i="10"/>
  <c r="DB162" i="10"/>
  <c r="DA163" i="10"/>
  <c r="DB163" i="10"/>
  <c r="DA164" i="10"/>
  <c r="DB164" i="10"/>
  <c r="DA165" i="10"/>
  <c r="DB165" i="10"/>
  <c r="DA166" i="10"/>
  <c r="DB166" i="10"/>
  <c r="DA167" i="10"/>
  <c r="DB167" i="10"/>
  <c r="DA168" i="10"/>
  <c r="DB168" i="10"/>
  <c r="DA169" i="10"/>
  <c r="DB169" i="10"/>
  <c r="DA170" i="10"/>
  <c r="DB170" i="10"/>
  <c r="DA171" i="10"/>
  <c r="DB171" i="10"/>
  <c r="DA172" i="10"/>
  <c r="DB172" i="10"/>
  <c r="DA173" i="10"/>
  <c r="DB173" i="10"/>
  <c r="DA174" i="10"/>
  <c r="DB174" i="10"/>
  <c r="DA175" i="10"/>
  <c r="DB175" i="10"/>
  <c r="DA176" i="10"/>
  <c r="DB176" i="10"/>
  <c r="DA177" i="10"/>
  <c r="DB177" i="10"/>
  <c r="DA178" i="10"/>
  <c r="DB178" i="10"/>
  <c r="DA179" i="10"/>
  <c r="DB179" i="10"/>
  <c r="DA180" i="10"/>
  <c r="DB180" i="10"/>
  <c r="DA181" i="10"/>
  <c r="DB181" i="10"/>
  <c r="DA182" i="10"/>
  <c r="DB182" i="10"/>
  <c r="DA183" i="10"/>
  <c r="DB183" i="10"/>
  <c r="DA184" i="10"/>
  <c r="DB184" i="10"/>
  <c r="DA185" i="10"/>
  <c r="DB185" i="10"/>
  <c r="DA186" i="10"/>
  <c r="DB186" i="10"/>
  <c r="DA187" i="10"/>
  <c r="DB187" i="10"/>
  <c r="DA188" i="10"/>
  <c r="DB188" i="10"/>
  <c r="DA189" i="10"/>
  <c r="DB189" i="10"/>
  <c r="DA190" i="10"/>
  <c r="DB190" i="10"/>
  <c r="DA191" i="10"/>
  <c r="DB191" i="10"/>
  <c r="DA192" i="10"/>
  <c r="DB192" i="10"/>
  <c r="DA193" i="10"/>
  <c r="DB193" i="10"/>
  <c r="DA194" i="10"/>
  <c r="DB194" i="10"/>
  <c r="DA195" i="10"/>
  <c r="DB195" i="10"/>
  <c r="DA196" i="10"/>
  <c r="DB196" i="10"/>
  <c r="DA197" i="10"/>
  <c r="DB197" i="10"/>
  <c r="DA198" i="10"/>
  <c r="DB198" i="10"/>
  <c r="DA199" i="10"/>
  <c r="DB199" i="10"/>
  <c r="DA200" i="10"/>
  <c r="DB200" i="10"/>
  <c r="DA201" i="10"/>
  <c r="DB201" i="10"/>
  <c r="DA202" i="10"/>
  <c r="DB202" i="10"/>
  <c r="DA203" i="10"/>
  <c r="DB203" i="10"/>
  <c r="DA204" i="10"/>
  <c r="DB204" i="10"/>
  <c r="DA205" i="10"/>
  <c r="DB205" i="10"/>
  <c r="DA206" i="10"/>
  <c r="DB206" i="10"/>
  <c r="DA207" i="10"/>
  <c r="DB207" i="10"/>
  <c r="DA208" i="10"/>
  <c r="DB208" i="10"/>
  <c r="DA209" i="10"/>
  <c r="DB209" i="10"/>
  <c r="DA210" i="10"/>
  <c r="DB210" i="10"/>
  <c r="DA211" i="10"/>
  <c r="DB211" i="10"/>
  <c r="DA212" i="10"/>
  <c r="DB212" i="10"/>
  <c r="DA213" i="10"/>
  <c r="DB213" i="10"/>
  <c r="DA214" i="10"/>
  <c r="DB214" i="10"/>
  <c r="L19" i="2"/>
  <c r="L20" i="2"/>
  <c r="L21" i="2"/>
  <c r="L22" i="2"/>
  <c r="L23" i="2"/>
  <c r="L24" i="2"/>
  <c r="L25" i="2"/>
  <c r="L26" i="2"/>
  <c r="L27" i="2"/>
  <c r="G31" i="2"/>
  <c r="G34" i="2"/>
  <c r="G35" i="2"/>
  <c r="DA215" i="10"/>
  <c r="DB215" i="10"/>
  <c r="DA216" i="10"/>
  <c r="DB216" i="10"/>
  <c r="DA217" i="10"/>
  <c r="DB217" i="10"/>
  <c r="DA218" i="10"/>
  <c r="DB218" i="10"/>
  <c r="DA219" i="10"/>
  <c r="DB219" i="10"/>
  <c r="DA220" i="10"/>
  <c r="DB220" i="10"/>
  <c r="DA221" i="10"/>
  <c r="DB221" i="10"/>
  <c r="DA222" i="10"/>
  <c r="DB222" i="10"/>
  <c r="DA223" i="10"/>
  <c r="DB223" i="10"/>
  <c r="DA224" i="10"/>
  <c r="DB224" i="10"/>
  <c r="DA225" i="10"/>
  <c r="DB225" i="10"/>
  <c r="DA226" i="10"/>
  <c r="DB226" i="10"/>
  <c r="DA227" i="10"/>
  <c r="DB227" i="10"/>
  <c r="DA228" i="10"/>
  <c r="DB228" i="10"/>
  <c r="DA229" i="10"/>
  <c r="DB229" i="10"/>
  <c r="DA230" i="10"/>
  <c r="DB230" i="10"/>
  <c r="DA231" i="10"/>
  <c r="DB231" i="10"/>
  <c r="DA232" i="10"/>
  <c r="DB232" i="10"/>
  <c r="DA233" i="10"/>
  <c r="DB233" i="10"/>
  <c r="DA234" i="10"/>
  <c r="DB234" i="10"/>
  <c r="DA235" i="10"/>
  <c r="DB235" i="10"/>
  <c r="DA236" i="10"/>
  <c r="DB236" i="10"/>
  <c r="DA237" i="10"/>
  <c r="DB237" i="10"/>
  <c r="DA238" i="10"/>
  <c r="DB238" i="10"/>
  <c r="DA239" i="10"/>
  <c r="DB239" i="10"/>
  <c r="DA240" i="10"/>
  <c r="DB240" i="10"/>
  <c r="DA241" i="10"/>
  <c r="DB241" i="10"/>
  <c r="DA242" i="10"/>
  <c r="DB242" i="10"/>
  <c r="DA243" i="10"/>
  <c r="DB243" i="10"/>
  <c r="DA244" i="10"/>
  <c r="DB244" i="10"/>
  <c r="DA245" i="10"/>
  <c r="DB245" i="10"/>
  <c r="DA246" i="10"/>
  <c r="DB246" i="10"/>
  <c r="DA247" i="10"/>
  <c r="DB247" i="10"/>
  <c r="DA248" i="10"/>
  <c r="DB248" i="10"/>
  <c r="DA249" i="10"/>
  <c r="DB249" i="10"/>
  <c r="DA250" i="10"/>
  <c r="DB250" i="10"/>
  <c r="DA251" i="10"/>
  <c r="DB251" i="10"/>
  <c r="DA252" i="10"/>
  <c r="DB252" i="10"/>
  <c r="DA253" i="10"/>
  <c r="DB253" i="10"/>
  <c r="DA254" i="10"/>
  <c r="DB254" i="10"/>
  <c r="DA255" i="10"/>
  <c r="DB255" i="10"/>
  <c r="DA256" i="10"/>
  <c r="DB256" i="10"/>
  <c r="DA257" i="10"/>
  <c r="DB257" i="10"/>
  <c r="DA258" i="10"/>
  <c r="DB258" i="10"/>
  <c r="DA259" i="10"/>
  <c r="DB259" i="10"/>
  <c r="DA260" i="10"/>
  <c r="DB260" i="10"/>
  <c r="DA261" i="10"/>
  <c r="DB261" i="10"/>
  <c r="DA262" i="10"/>
  <c r="DB262" i="10"/>
  <c r="DA263" i="10"/>
  <c r="DB263" i="10"/>
  <c r="DA264" i="10"/>
  <c r="DB264" i="10"/>
  <c r="DA265" i="10"/>
  <c r="DB265" i="10"/>
  <c r="DA266" i="10"/>
  <c r="DB266" i="10"/>
  <c r="DA267" i="10"/>
  <c r="DB267" i="10"/>
  <c r="DA268" i="10"/>
  <c r="DB268" i="10"/>
  <c r="DA269" i="10"/>
  <c r="DB269" i="10"/>
  <c r="DA270" i="10"/>
  <c r="DB270" i="10"/>
  <c r="DA271" i="10"/>
  <c r="DB271" i="10"/>
  <c r="DA272" i="10"/>
  <c r="DB272" i="10"/>
  <c r="DA273" i="10"/>
  <c r="DB273" i="10"/>
  <c r="DA274" i="10"/>
  <c r="DB274" i="10"/>
  <c r="DA275" i="10"/>
  <c r="DB275" i="10"/>
  <c r="DA276" i="10"/>
  <c r="DB276" i="10"/>
  <c r="DA277" i="10"/>
  <c r="DB277" i="10"/>
  <c r="DA278" i="10"/>
  <c r="DB278" i="10"/>
  <c r="DA279" i="10"/>
  <c r="DB279" i="10"/>
  <c r="DA280" i="10"/>
  <c r="DB280" i="10"/>
  <c r="DA281" i="10"/>
  <c r="DB281" i="10"/>
  <c r="DA282" i="10"/>
  <c r="DB282" i="10"/>
  <c r="DA283" i="10"/>
  <c r="DB283" i="10"/>
  <c r="DA284" i="10"/>
  <c r="DB284" i="10"/>
  <c r="DA285" i="10"/>
  <c r="DB285" i="10"/>
  <c r="DA286" i="10"/>
  <c r="DB286" i="10"/>
  <c r="DA287" i="10"/>
  <c r="DB287" i="10"/>
  <c r="DA288" i="10"/>
  <c r="DB288" i="10"/>
  <c r="DA289" i="10"/>
  <c r="DB289" i="10"/>
  <c r="DA290" i="10"/>
  <c r="DB290" i="10"/>
  <c r="DA291" i="10"/>
  <c r="DB291" i="10"/>
  <c r="DA292" i="10"/>
  <c r="DB292" i="10"/>
  <c r="DA293" i="10"/>
  <c r="DB293" i="10"/>
  <c r="DA294" i="10"/>
  <c r="DB294" i="10"/>
  <c r="DA295" i="10"/>
  <c r="DB295" i="10"/>
  <c r="DA296" i="10"/>
  <c r="DB296" i="10"/>
  <c r="DA297" i="10"/>
  <c r="DB297" i="10"/>
  <c r="DA298" i="10"/>
  <c r="DB298" i="10"/>
  <c r="DA299" i="10"/>
  <c r="DB299" i="10"/>
  <c r="DA300" i="10"/>
  <c r="DB300" i="10"/>
  <c r="DA301" i="10"/>
  <c r="DB301" i="10"/>
  <c r="DA302" i="10"/>
  <c r="DB302" i="10"/>
  <c r="DA303" i="10"/>
  <c r="DB303" i="10"/>
  <c r="DA304" i="10"/>
  <c r="DB304" i="10"/>
  <c r="DA305" i="10"/>
  <c r="DB305" i="10"/>
  <c r="DA306" i="10"/>
  <c r="DB306" i="10"/>
  <c r="DA307" i="10"/>
  <c r="DB307" i="10"/>
  <c r="DA308" i="10"/>
  <c r="DB308" i="10"/>
  <c r="DA309" i="10"/>
  <c r="DB309" i="10"/>
  <c r="DA310" i="10"/>
  <c r="DB310" i="10"/>
  <c r="DA311" i="10"/>
  <c r="DB311" i="10"/>
  <c r="DA312" i="10"/>
  <c r="DB312" i="10"/>
  <c r="DA313" i="10"/>
  <c r="DB313" i="10"/>
  <c r="DA314" i="10"/>
  <c r="DB314" i="10"/>
  <c r="DA315" i="10"/>
  <c r="DB315" i="10"/>
  <c r="DA316" i="10"/>
  <c r="DB316" i="10"/>
  <c r="DA317" i="10"/>
  <c r="DB317" i="10"/>
  <c r="DA318" i="10"/>
  <c r="DB318" i="10"/>
  <c r="DA319" i="10"/>
  <c r="DB319" i="10"/>
  <c r="DA320" i="10"/>
  <c r="DB320" i="10"/>
  <c r="DA321" i="10"/>
  <c r="DB321" i="10"/>
  <c r="DA322" i="10"/>
  <c r="DB322" i="10"/>
  <c r="DA323" i="10"/>
  <c r="DB323" i="10"/>
  <c r="DA324" i="10"/>
  <c r="DB324" i="10"/>
  <c r="DA325" i="10"/>
  <c r="DB325" i="10"/>
  <c r="DA326" i="10"/>
  <c r="DB326" i="10"/>
  <c r="DA327" i="10"/>
  <c r="DB327" i="10"/>
  <c r="DA328" i="10"/>
  <c r="DB328" i="10"/>
  <c r="DA329" i="10"/>
  <c r="DB329" i="10"/>
  <c r="DA330" i="10"/>
  <c r="DB330" i="10"/>
  <c r="DA331" i="10"/>
  <c r="DB331" i="10"/>
  <c r="DA332" i="10"/>
  <c r="DB332" i="10"/>
  <c r="DA333" i="10"/>
  <c r="DB333" i="10"/>
  <c r="DA334" i="10"/>
  <c r="DB334" i="10"/>
  <c r="DA335" i="10"/>
  <c r="DB335" i="10"/>
  <c r="DA336" i="10"/>
  <c r="DB336" i="10"/>
  <c r="DA337" i="10"/>
  <c r="DB337" i="10"/>
  <c r="DA338" i="10"/>
  <c r="DB338" i="10"/>
  <c r="DA339" i="10"/>
  <c r="DB339" i="10"/>
  <c r="DA340" i="10"/>
  <c r="DB340" i="10"/>
  <c r="DA341" i="10"/>
  <c r="DB341" i="10"/>
  <c r="DA342" i="10"/>
  <c r="DB342" i="10"/>
  <c r="DA343" i="10"/>
  <c r="DB343" i="10"/>
  <c r="DA344" i="10"/>
  <c r="DB344" i="10"/>
  <c r="DA345" i="10"/>
  <c r="DB345" i="10"/>
  <c r="DA346" i="10"/>
  <c r="DB346" i="10"/>
  <c r="DA347" i="10"/>
  <c r="DB347" i="10"/>
  <c r="DA348" i="10"/>
  <c r="DB348" i="10"/>
  <c r="DA349" i="10"/>
  <c r="DB349" i="10"/>
  <c r="DA350" i="10"/>
  <c r="DB350" i="10"/>
  <c r="DA351" i="10"/>
  <c r="DB351" i="10"/>
  <c r="DA352" i="10"/>
  <c r="DB352" i="10"/>
  <c r="DA353" i="10"/>
  <c r="DB353" i="10"/>
  <c r="DA354" i="10"/>
  <c r="DB354" i="10"/>
  <c r="DA355" i="10"/>
  <c r="DB355" i="10"/>
  <c r="DA357" i="10"/>
  <c r="DB357" i="10"/>
  <c r="DA358" i="10"/>
  <c r="DB358" i="10"/>
  <c r="DA359" i="10"/>
  <c r="DB359" i="10"/>
  <c r="DA360" i="10"/>
  <c r="DB360" i="10"/>
  <c r="DA361" i="10"/>
  <c r="DB361" i="10"/>
  <c r="DA362" i="10"/>
  <c r="DB362" i="10"/>
  <c r="DA363" i="10"/>
  <c r="DB363" i="10"/>
  <c r="DA364" i="10"/>
  <c r="DB364" i="10"/>
  <c r="DA365" i="10"/>
  <c r="DB365" i="10"/>
  <c r="DA366" i="10"/>
  <c r="DB366" i="10"/>
  <c r="DA367" i="10"/>
  <c r="DB367" i="10"/>
  <c r="DA368" i="10"/>
  <c r="DB368" i="10"/>
  <c r="G39" i="2"/>
  <c r="G40" i="2"/>
  <c r="DA369" i="10"/>
  <c r="DB369" i="10"/>
  <c r="DA370" i="10"/>
  <c r="DB370" i="10"/>
  <c r="DA371" i="10"/>
  <c r="DB371" i="10"/>
  <c r="DA372" i="10"/>
  <c r="DB372" i="10"/>
  <c r="DA373" i="10"/>
  <c r="DB373" i="10"/>
  <c r="DA374" i="10"/>
  <c r="DB374" i="10"/>
  <c r="DA375" i="10"/>
  <c r="DB375" i="10"/>
  <c r="DA376" i="10"/>
  <c r="DB376" i="10"/>
  <c r="G38" i="2"/>
  <c r="DA377" i="10"/>
  <c r="DB377" i="10"/>
  <c r="DA378" i="10"/>
  <c r="DB378" i="10"/>
  <c r="DA379" i="10"/>
  <c r="DB379" i="10"/>
  <c r="DA380" i="10"/>
  <c r="DB380" i="10"/>
  <c r="DA381" i="10"/>
  <c r="DB381" i="10"/>
  <c r="DA382" i="10"/>
  <c r="DB382" i="10"/>
  <c r="DA383" i="10"/>
  <c r="DB383" i="10"/>
  <c r="DA384" i="10"/>
  <c r="DB384" i="10"/>
  <c r="DA385" i="10"/>
  <c r="DB385" i="10"/>
  <c r="DA386" i="10"/>
  <c r="DB386" i="10"/>
  <c r="DA387" i="10"/>
  <c r="DB387" i="10"/>
  <c r="DA388" i="10"/>
  <c r="DB388" i="10"/>
  <c r="DA389" i="10"/>
  <c r="DB389" i="10"/>
  <c r="DA390" i="10"/>
  <c r="DB390" i="10"/>
  <c r="DA391" i="10"/>
  <c r="DB391" i="10"/>
  <c r="DA392" i="10"/>
  <c r="DB392" i="10"/>
  <c r="DA393" i="10"/>
  <c r="DB393" i="10"/>
  <c r="DA394" i="10"/>
  <c r="DB394" i="10"/>
  <c r="DA395" i="10"/>
  <c r="DB395" i="10"/>
  <c r="DA396" i="10"/>
  <c r="DB396" i="10"/>
  <c r="DA397" i="10"/>
  <c r="DB397" i="10"/>
  <c r="DA398" i="10"/>
  <c r="DB398" i="10"/>
  <c r="DA399" i="10"/>
  <c r="DB399" i="10"/>
  <c r="DA400" i="10"/>
  <c r="DB400" i="10"/>
  <c r="DA401" i="10"/>
  <c r="DB401" i="10"/>
  <c r="DA402" i="10"/>
  <c r="DB402" i="10"/>
  <c r="DA403" i="10"/>
  <c r="DB403" i="10"/>
  <c r="DA404" i="10"/>
  <c r="DB404" i="10"/>
  <c r="DA405" i="10"/>
  <c r="DB405" i="10"/>
  <c r="G32" i="2"/>
  <c r="G37" i="2"/>
  <c r="DA406" i="10"/>
  <c r="DB406" i="10"/>
  <c r="DA407" i="10"/>
  <c r="DB407" i="10"/>
  <c r="DA408" i="10"/>
  <c r="DB408" i="10"/>
  <c r="DA409" i="10"/>
  <c r="DB409" i="10"/>
  <c r="DA410" i="10"/>
  <c r="DB410" i="10"/>
  <c r="DA411" i="10"/>
  <c r="DB411" i="10"/>
  <c r="DA412" i="10"/>
  <c r="DB412" i="10"/>
  <c r="DA413" i="10"/>
  <c r="DB413" i="10"/>
  <c r="DA414" i="10"/>
  <c r="DB414" i="10"/>
  <c r="DA415" i="10"/>
  <c r="DB415" i="10"/>
  <c r="DA416" i="10"/>
  <c r="DB416" i="10"/>
  <c r="DA417" i="10"/>
  <c r="DB417" i="10"/>
  <c r="DA418" i="10"/>
  <c r="DB418" i="10"/>
  <c r="DA419" i="10"/>
  <c r="DB419" i="10"/>
  <c r="DA420" i="10"/>
  <c r="DB420" i="10"/>
  <c r="DA421" i="10"/>
  <c r="DB421" i="10"/>
  <c r="DA422" i="10"/>
  <c r="DB422" i="10"/>
  <c r="DA423" i="10"/>
  <c r="DB423" i="10"/>
  <c r="DA424" i="10"/>
  <c r="DB424" i="10"/>
  <c r="DA425" i="10"/>
  <c r="DB425" i="10"/>
  <c r="DA426" i="10"/>
  <c r="DB426" i="10"/>
  <c r="DA427" i="10"/>
  <c r="DB427" i="10"/>
  <c r="DA428" i="10"/>
  <c r="DB428" i="10"/>
  <c r="DA429" i="10"/>
  <c r="DB429" i="10"/>
  <c r="DA430" i="10"/>
  <c r="DB430" i="10"/>
  <c r="DA431" i="10"/>
  <c r="DB431" i="10"/>
  <c r="DA432" i="10"/>
  <c r="DB432" i="10"/>
  <c r="DA433" i="10"/>
  <c r="DB433" i="10"/>
  <c r="DA434" i="10"/>
  <c r="DB434" i="10"/>
  <c r="DA435" i="10"/>
  <c r="DB435" i="10"/>
  <c r="DA436" i="10"/>
  <c r="DB436" i="10"/>
  <c r="DA437" i="10"/>
  <c r="DB437" i="10"/>
  <c r="DA438" i="10"/>
  <c r="DB438" i="10"/>
  <c r="DA439" i="10"/>
  <c r="DB439" i="10"/>
  <c r="DA440" i="10"/>
  <c r="DB440" i="10"/>
  <c r="DA441" i="10"/>
  <c r="DB441" i="10"/>
  <c r="DA442" i="10"/>
  <c r="DB442" i="10"/>
  <c r="DA443" i="10"/>
  <c r="DB443" i="10"/>
  <c r="DA444" i="10"/>
  <c r="DB444" i="10"/>
  <c r="DA445" i="10"/>
  <c r="DB445" i="10"/>
  <c r="DA446" i="10"/>
  <c r="DB446" i="10"/>
  <c r="DA447" i="10"/>
  <c r="DB447" i="10"/>
  <c r="DA448" i="10"/>
  <c r="DB448" i="10"/>
  <c r="DA449" i="10"/>
  <c r="DB449" i="10"/>
  <c r="DA450" i="10"/>
  <c r="DB450" i="10"/>
  <c r="DA451" i="10"/>
  <c r="DB451" i="10"/>
  <c r="DA452" i="10"/>
  <c r="DB452" i="10"/>
  <c r="DA453" i="10"/>
  <c r="DB453" i="10"/>
  <c r="DA454" i="10"/>
  <c r="DB454" i="10"/>
  <c r="DA455" i="10"/>
  <c r="DB455" i="10"/>
  <c r="DA456" i="10"/>
  <c r="DB456" i="10"/>
  <c r="DA457" i="10"/>
  <c r="DB457" i="10"/>
  <c r="DA458" i="10"/>
  <c r="DB458" i="10"/>
  <c r="DA459" i="10"/>
  <c r="DB459" i="10"/>
  <c r="DA460" i="10"/>
  <c r="DB460" i="10"/>
  <c r="DA461" i="10"/>
  <c r="DB461" i="10"/>
  <c r="DA462" i="10"/>
  <c r="DB462" i="10"/>
  <c r="DA463" i="10"/>
  <c r="DB463" i="10"/>
  <c r="DA464" i="10"/>
  <c r="DB464" i="10"/>
  <c r="DA465" i="10"/>
  <c r="DB465" i="10"/>
  <c r="DA466" i="10"/>
  <c r="DB466" i="10"/>
  <c r="DA467" i="10"/>
  <c r="DB467" i="10"/>
  <c r="DA468" i="10"/>
  <c r="DB468" i="10"/>
  <c r="DA469" i="10"/>
  <c r="DB469" i="10"/>
  <c r="DA470" i="10"/>
  <c r="DB470" i="10"/>
  <c r="DA471" i="10"/>
  <c r="DB471" i="10"/>
  <c r="DA472" i="10"/>
  <c r="DB472" i="10"/>
  <c r="DA473" i="10"/>
  <c r="DB473" i="10"/>
  <c r="DA474" i="10"/>
  <c r="DB474" i="10"/>
  <c r="G33" i="2"/>
  <c r="G36" i="2"/>
  <c r="G41" i="2"/>
  <c r="DA475" i="10"/>
  <c r="DB475" i="10"/>
  <c r="DA476" i="10"/>
  <c r="DB476" i="10"/>
  <c r="DA477" i="10"/>
  <c r="DB477" i="10"/>
  <c r="DA478" i="10"/>
  <c r="DB478" i="10"/>
  <c r="DA479" i="10"/>
  <c r="DB479" i="10"/>
  <c r="DA480" i="10"/>
  <c r="DB480" i="10"/>
  <c r="DA481" i="10"/>
  <c r="DB481" i="10"/>
  <c r="DA482" i="10"/>
  <c r="DB482" i="10"/>
  <c r="DA483" i="10"/>
  <c r="DB483" i="10"/>
  <c r="DA484" i="10"/>
  <c r="DB484" i="10"/>
  <c r="DA485" i="10"/>
  <c r="DB485" i="10"/>
  <c r="DA486" i="10"/>
  <c r="DB486" i="10"/>
  <c r="DA487" i="10"/>
  <c r="DB487" i="10"/>
  <c r="DA488" i="10"/>
  <c r="DB488" i="10"/>
  <c r="DA489" i="10"/>
  <c r="DB489" i="10"/>
  <c r="DA490" i="10"/>
  <c r="DB490" i="10"/>
  <c r="DA491" i="10"/>
  <c r="DB491" i="10"/>
  <c r="DA493" i="10"/>
  <c r="DB493" i="10"/>
  <c r="DA494" i="10"/>
  <c r="DB494" i="10"/>
  <c r="DA495" i="10"/>
  <c r="DB495" i="10"/>
  <c r="DA496" i="10"/>
  <c r="DB496" i="10"/>
  <c r="DA497" i="10"/>
  <c r="DB497" i="10"/>
  <c r="DA498" i="10"/>
  <c r="DB498" i="10"/>
  <c r="DA499" i="10"/>
  <c r="DB499" i="10"/>
  <c r="DA500" i="10"/>
  <c r="DB500" i="10"/>
  <c r="DA501" i="10"/>
  <c r="DB501" i="10"/>
  <c r="DA502" i="10"/>
  <c r="DB502" i="10"/>
  <c r="DA503" i="10"/>
  <c r="DB503" i="10"/>
  <c r="DA504" i="10"/>
  <c r="DB504" i="10"/>
  <c r="DA505" i="10"/>
  <c r="DB505" i="10"/>
  <c r="DA506" i="10"/>
  <c r="DB506" i="10"/>
  <c r="DA507" i="10"/>
  <c r="DB507" i="10"/>
  <c r="DA508" i="10"/>
  <c r="DB508" i="10"/>
  <c r="DA509" i="10"/>
  <c r="DB509" i="10"/>
  <c r="DA510" i="10"/>
  <c r="DB510" i="10"/>
  <c r="DA511" i="10"/>
  <c r="DB511" i="10"/>
  <c r="DA512" i="10"/>
  <c r="DB512" i="10"/>
  <c r="DA513" i="10"/>
  <c r="DB513" i="10"/>
  <c r="DA514" i="10"/>
  <c r="DB514" i="10"/>
  <c r="DA516" i="10"/>
  <c r="DB516" i="10"/>
  <c r="DA517" i="10"/>
  <c r="DB517" i="10"/>
  <c r="DA518" i="10"/>
  <c r="DB518" i="10"/>
  <c r="DA519" i="10"/>
  <c r="DB519" i="10"/>
  <c r="DA520" i="10"/>
  <c r="DB520" i="10"/>
  <c r="DA521" i="10"/>
  <c r="DB521" i="10"/>
  <c r="DA522" i="10"/>
  <c r="DB522" i="10"/>
  <c r="DA523" i="10"/>
  <c r="DB523" i="10"/>
  <c r="DA524" i="10"/>
  <c r="DB524" i="10"/>
  <c r="DA525" i="10"/>
  <c r="DB525" i="10"/>
  <c r="DA526" i="10"/>
  <c r="DB526" i="10"/>
  <c r="DA527" i="10"/>
  <c r="DB527" i="10"/>
  <c r="DA528" i="10"/>
  <c r="DB528" i="10"/>
  <c r="DA529" i="10"/>
  <c r="DB529" i="10"/>
  <c r="DA530" i="10"/>
  <c r="DB530" i="10"/>
  <c r="DA531" i="10"/>
  <c r="DB531" i="10"/>
  <c r="DA532" i="10"/>
  <c r="DB532" i="10"/>
  <c r="DA533" i="10"/>
  <c r="DB533" i="10"/>
  <c r="DA534" i="10"/>
  <c r="DB534" i="10"/>
  <c r="DA535" i="10"/>
  <c r="DB535" i="10"/>
  <c r="DA536" i="10"/>
  <c r="DB536" i="10"/>
  <c r="DA537" i="10"/>
  <c r="DB537" i="10"/>
  <c r="DA538" i="10"/>
  <c r="DB538" i="10"/>
  <c r="DA539" i="10"/>
  <c r="DB539" i="10"/>
  <c r="DA540" i="10"/>
  <c r="DB540" i="10"/>
  <c r="DA541" i="10"/>
  <c r="DB541" i="10"/>
  <c r="DA542" i="10"/>
  <c r="DB542" i="10"/>
  <c r="DA543" i="10"/>
  <c r="DB543" i="10"/>
  <c r="DA544" i="10"/>
  <c r="DB544" i="10"/>
  <c r="DA545" i="10"/>
  <c r="DB545" i="10"/>
  <c r="DA546" i="10"/>
  <c r="DB546" i="10"/>
  <c r="DA547" i="10"/>
  <c r="DB547" i="10"/>
  <c r="DA548" i="10"/>
  <c r="DB548" i="10"/>
  <c r="DA549" i="10"/>
  <c r="DB549" i="10"/>
  <c r="DA550" i="10"/>
  <c r="DB550" i="10"/>
  <c r="DA551" i="10"/>
  <c r="DB551" i="10"/>
  <c r="DA552" i="10"/>
  <c r="DB552" i="10"/>
  <c r="DA553" i="10"/>
  <c r="DB553" i="10"/>
  <c r="DA554" i="10"/>
  <c r="DB554" i="10"/>
  <c r="DA555" i="10"/>
  <c r="DB555" i="10"/>
  <c r="DA556" i="10"/>
  <c r="DB556" i="10"/>
  <c r="DA557" i="10"/>
  <c r="DB557" i="10"/>
  <c r="DA558" i="10"/>
  <c r="DB558" i="10"/>
  <c r="DA559" i="10"/>
  <c r="DB559" i="10"/>
  <c r="DA560" i="10"/>
  <c r="DB560" i="10"/>
  <c r="DA561" i="10"/>
  <c r="DB561" i="10"/>
  <c r="DA562" i="10"/>
  <c r="DB562" i="10"/>
  <c r="DA563" i="10"/>
  <c r="DB563" i="10"/>
  <c r="DA564" i="10"/>
  <c r="DB564" i="10"/>
  <c r="DA565" i="10"/>
  <c r="DB565" i="10"/>
  <c r="DA566" i="10"/>
  <c r="DB566" i="10"/>
  <c r="DA567" i="10"/>
  <c r="DB567" i="10"/>
  <c r="DA568" i="10"/>
  <c r="DB568" i="10"/>
  <c r="DA569" i="10"/>
  <c r="DB569" i="10"/>
  <c r="DA570" i="10"/>
  <c r="DB570" i="10"/>
  <c r="DA571" i="10"/>
  <c r="DB571" i="10"/>
  <c r="DA572" i="10"/>
  <c r="DB572" i="10"/>
  <c r="DA573" i="10"/>
  <c r="DB573" i="10"/>
  <c r="DA574" i="10"/>
  <c r="DB574" i="10"/>
  <c r="DA575" i="10"/>
  <c r="DB575" i="10"/>
  <c r="DA576" i="10"/>
  <c r="DB576" i="10"/>
  <c r="DA577" i="10"/>
  <c r="DB577" i="10"/>
  <c r="DA578" i="10"/>
  <c r="DB578" i="10"/>
  <c r="DA579" i="10"/>
  <c r="DB579" i="10"/>
  <c r="DA580" i="10"/>
  <c r="DB580" i="10"/>
  <c r="DA581" i="10"/>
  <c r="DB581" i="10"/>
  <c r="DA582" i="10"/>
  <c r="DB582" i="10"/>
  <c r="DA583" i="10"/>
  <c r="DB583" i="10"/>
  <c r="DA584" i="10"/>
  <c r="DB584" i="10"/>
  <c r="DA585" i="10"/>
  <c r="DB585" i="10"/>
  <c r="DA586" i="10"/>
  <c r="DB586" i="10"/>
  <c r="DA587" i="10"/>
  <c r="DB587" i="10"/>
  <c r="DA588" i="10"/>
  <c r="DB588" i="10"/>
  <c r="DA589" i="10"/>
  <c r="DB589" i="10"/>
  <c r="DA590" i="10"/>
  <c r="DB590" i="10"/>
  <c r="DA591" i="10"/>
  <c r="DB591" i="10"/>
  <c r="DA592" i="10"/>
  <c r="DB592" i="10"/>
  <c r="DA593" i="10"/>
  <c r="DB593" i="10"/>
  <c r="DA594" i="10"/>
  <c r="DB594" i="10"/>
  <c r="DA595" i="10"/>
  <c r="DB595" i="10"/>
  <c r="DA596" i="10"/>
  <c r="DB596" i="10"/>
  <c r="DA597" i="10"/>
  <c r="DB597" i="10"/>
  <c r="DA598" i="10"/>
  <c r="DB598" i="10"/>
  <c r="DA599" i="10"/>
  <c r="DB599" i="10"/>
  <c r="DA600" i="10"/>
  <c r="DB600" i="10"/>
  <c r="DT4" i="10"/>
  <c r="DT5" i="10"/>
  <c r="DT6" i="10"/>
  <c r="DT7" i="10"/>
  <c r="DT8" i="10"/>
  <c r="DT9" i="10"/>
  <c r="DT10" i="10"/>
  <c r="DT11" i="10"/>
  <c r="DT12" i="10"/>
  <c r="DT13" i="10"/>
  <c r="DT14" i="10"/>
  <c r="DT15" i="10"/>
  <c r="DT16" i="10"/>
  <c r="DT17" i="10"/>
  <c r="DT18" i="10"/>
  <c r="DT19" i="10"/>
  <c r="DU4" i="10" a="1"/>
  <c r="N64" i="15" s="1" a="1"/>
  <c r="N64" i="15" s="1"/>
  <c r="DO4" i="10"/>
  <c r="DO5" i="10"/>
  <c r="DO6" i="10"/>
  <c r="DO7" i="10"/>
  <c r="DO8" i="10"/>
  <c r="DO9" i="10"/>
  <c r="DO10" i="10"/>
  <c r="DO11" i="10"/>
  <c r="DO12" i="10"/>
  <c r="DO13" i="10"/>
  <c r="DO14" i="10"/>
  <c r="DO15" i="10"/>
  <c r="DO16" i="10"/>
  <c r="DO17" i="10"/>
  <c r="DO18" i="10"/>
  <c r="DO19" i="10"/>
  <c r="DO20" i="10"/>
  <c r="DO21" i="10"/>
  <c r="DO22" i="10"/>
  <c r="DO23" i="10"/>
  <c r="DO24" i="10"/>
  <c r="DO25" i="10"/>
  <c r="DO26" i="10"/>
  <c r="DO27" i="10"/>
  <c r="DO28" i="10"/>
  <c r="DO29" i="10"/>
  <c r="DO30" i="10"/>
  <c r="DO31" i="10"/>
  <c r="DO32" i="10"/>
  <c r="DO33" i="10"/>
  <c r="DO34" i="10"/>
  <c r="DO35" i="10"/>
  <c r="DO36" i="10"/>
  <c r="DO37" i="10"/>
  <c r="DO38" i="10"/>
  <c r="DO39" i="10"/>
  <c r="DO40" i="10"/>
  <c r="DO41" i="10"/>
  <c r="DO42" i="10"/>
  <c r="DO43" i="10"/>
  <c r="DO44" i="10"/>
  <c r="DO45" i="10"/>
  <c r="DO46" i="10"/>
  <c r="DO47" i="10"/>
  <c r="DO48" i="10"/>
  <c r="DO49" i="10"/>
  <c r="DO50" i="10"/>
  <c r="DO51" i="10"/>
  <c r="DO52" i="10"/>
  <c r="DO53" i="10"/>
  <c r="DO54" i="10"/>
  <c r="DO55" i="10"/>
  <c r="DO56" i="10"/>
  <c r="DO57" i="10"/>
  <c r="DO58" i="10"/>
  <c r="DO59" i="10"/>
  <c r="DO60" i="10"/>
  <c r="DO61" i="10"/>
  <c r="DO62" i="10"/>
  <c r="DO63" i="10"/>
  <c r="DO64" i="10"/>
  <c r="DP4" i="10" a="1"/>
  <c r="DP4" i="10" s="1"/>
  <c r="DK4" i="10" a="1"/>
  <c r="DK4" i="10" s="1"/>
  <c r="CQ4" i="10"/>
  <c r="CR4" i="10"/>
  <c r="CS4" i="10"/>
  <c r="CQ5" i="10"/>
  <c r="CR5" i="10"/>
  <c r="CS5" i="10"/>
  <c r="CQ6" i="10"/>
  <c r="CR6" i="10"/>
  <c r="CS6" i="10"/>
  <c r="CQ7" i="10"/>
  <c r="CR7" i="10"/>
  <c r="CS7" i="10"/>
  <c r="CQ8" i="10"/>
  <c r="CR8" i="10"/>
  <c r="CS8" i="10"/>
  <c r="CQ9" i="10"/>
  <c r="CR9" i="10"/>
  <c r="CS9" i="10"/>
  <c r="CQ10" i="10"/>
  <c r="CR10" i="10"/>
  <c r="CS10" i="10"/>
  <c r="CQ11" i="10"/>
  <c r="CR11" i="10"/>
  <c r="CS11" i="10"/>
  <c r="CQ12" i="10"/>
  <c r="CR12" i="10"/>
  <c r="CS12" i="10"/>
  <c r="CR13" i="10"/>
  <c r="CS13" i="10"/>
  <c r="CQ16" i="10" a="1"/>
  <c r="CQ16" i="10"/>
  <c r="DX18" i="10"/>
  <c r="DX19" i="10"/>
  <c r="DX20" i="10"/>
  <c r="DX21" i="10"/>
  <c r="DX22" i="10"/>
  <c r="DX23" i="10"/>
  <c r="DX24" i="10"/>
  <c r="DX25" i="10"/>
  <c r="DX26" i="10"/>
  <c r="DX27" i="10"/>
  <c r="ED32" i="10" a="1"/>
  <c r="ED32" i="10"/>
  <c r="EC32" i="10"/>
  <c r="EC33" i="10"/>
  <c r="EC34" i="10"/>
  <c r="EC35" i="10"/>
  <c r="EC36" i="10"/>
  <c r="EC37" i="10"/>
  <c r="EC38" i="10"/>
  <c r="EC39" i="10"/>
  <c r="EC40" i="10"/>
  <c r="EC41" i="10"/>
  <c r="DY34" i="10"/>
  <c r="DX7" i="10"/>
  <c r="DY35" i="10"/>
  <c r="DX8" i="10"/>
  <c r="DY36" i="10"/>
  <c r="DX9" i="10"/>
  <c r="DY37" i="10"/>
  <c r="DX10" i="10"/>
  <c r="DY38" i="10"/>
  <c r="DX11" i="10"/>
  <c r="DY39" i="10"/>
  <c r="DX12" i="10"/>
  <c r="DY40" i="10"/>
  <c r="DX13" i="10"/>
  <c r="DY41" i="10"/>
  <c r="DX14" i="10"/>
  <c r="H31" i="2"/>
  <c r="H32" i="2"/>
  <c r="H33" i="2"/>
  <c r="H34" i="2"/>
  <c r="H35" i="2"/>
  <c r="H36" i="2"/>
  <c r="H37" i="2"/>
  <c r="H38" i="2"/>
  <c r="H39" i="2"/>
  <c r="H40" i="2"/>
  <c r="H41" i="2"/>
  <c r="H42" i="2"/>
  <c r="H43"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DT33" i="10"/>
  <c r="DT34" i="10"/>
  <c r="DT35" i="10"/>
  <c r="DT36" i="10"/>
  <c r="DT37" i="10"/>
  <c r="DT38" i="10"/>
  <c r="DT32" i="10"/>
  <c r="CV5" i="10"/>
  <c r="CV6" i="10"/>
  <c r="CV7" i="10"/>
  <c r="CV8" i="10"/>
  <c r="CV9" i="10"/>
  <c r="CV10" i="10"/>
  <c r="CV11" i="10"/>
  <c r="CV12" i="10"/>
  <c r="CV13" i="10"/>
  <c r="CV14" i="10"/>
  <c r="CV15" i="10"/>
  <c r="CV16" i="10"/>
  <c r="CV17" i="10"/>
  <c r="CV18" i="10"/>
  <c r="CV19" i="10"/>
  <c r="CV20" i="10"/>
  <c r="CV21" i="10"/>
  <c r="CV22" i="10"/>
  <c r="CV23" i="10"/>
  <c r="CV4" i="10"/>
  <c r="BY33" i="10"/>
  <c r="BY34" i="10"/>
  <c r="BY35" i="10"/>
  <c r="BY36" i="10"/>
  <c r="BY37" i="10"/>
  <c r="BY38" i="10"/>
  <c r="BY32" i="10"/>
  <c r="BA5" i="10"/>
  <c r="BA6" i="10"/>
  <c r="BA7" i="10"/>
  <c r="BA8" i="10"/>
  <c r="BA9" i="10"/>
  <c r="BA10" i="10"/>
  <c r="BA11" i="10"/>
  <c r="BA12" i="10"/>
  <c r="BA13" i="10"/>
  <c r="BA14" i="10"/>
  <c r="BA15" i="10"/>
  <c r="BA16" i="10"/>
  <c r="BA17" i="10"/>
  <c r="BA18" i="10"/>
  <c r="BA19" i="10"/>
  <c r="BA20" i="10"/>
  <c r="BA21" i="10"/>
  <c r="BA22" i="10"/>
  <c r="BA23" i="10"/>
  <c r="BA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4" i="10"/>
  <c r="BP4" i="10" a="1"/>
  <c r="C65" i="13" s="1" a="1"/>
  <c r="C65" i="13" s="1"/>
  <c r="DY33" i="10"/>
  <c r="DX6" i="10"/>
  <c r="AV4" i="10"/>
  <c r="AW4" i="10"/>
  <c r="AX4" i="10"/>
  <c r="AV5" i="10"/>
  <c r="AW5" i="10"/>
  <c r="AX5" i="10"/>
  <c r="AV6" i="10"/>
  <c r="AW6" i="10"/>
  <c r="AX6" i="10"/>
  <c r="AV7" i="10"/>
  <c r="AW7" i="10"/>
  <c r="AX7" i="10"/>
  <c r="AV8" i="10"/>
  <c r="AW8" i="10"/>
  <c r="AX8" i="10"/>
  <c r="AV9" i="10"/>
  <c r="AW9" i="10"/>
  <c r="AX9" i="10"/>
  <c r="AV10" i="10"/>
  <c r="AW10" i="10"/>
  <c r="AX10" i="10"/>
  <c r="AV11" i="10"/>
  <c r="AW11" i="10"/>
  <c r="AX11" i="10"/>
  <c r="AV12" i="10"/>
  <c r="AW12" i="10"/>
  <c r="AX12" i="10"/>
  <c r="AW13" i="10"/>
  <c r="AX13" i="10"/>
  <c r="AV16" i="10" a="1"/>
  <c r="AV16" i="10"/>
  <c r="CC18" i="10"/>
  <c r="CC19" i="10"/>
  <c r="CC20" i="10"/>
  <c r="CC21" i="10"/>
  <c r="CC22" i="10"/>
  <c r="CC23" i="10"/>
  <c r="CC24" i="10"/>
  <c r="CC25" i="10"/>
  <c r="CC26" i="10"/>
  <c r="CC27" i="10"/>
  <c r="CI32" i="10" a="1"/>
  <c r="CI32" i="10"/>
  <c r="CH32" i="10"/>
  <c r="CH33" i="10"/>
  <c r="CH34" i="10"/>
  <c r="CH35" i="10"/>
  <c r="CH36" i="10"/>
  <c r="CH37" i="10"/>
  <c r="CH38" i="10"/>
  <c r="CH39" i="10"/>
  <c r="CH40" i="10"/>
  <c r="CH41" i="10"/>
  <c r="CD34" i="10"/>
  <c r="CC7" i="10"/>
  <c r="CD35" i="10"/>
  <c r="CC8" i="10"/>
  <c r="CD36" i="10"/>
  <c r="CC9" i="10"/>
  <c r="CD37" i="10"/>
  <c r="CC10" i="10"/>
  <c r="CD38" i="10"/>
  <c r="CC11" i="10"/>
  <c r="CD39" i="10"/>
  <c r="CC12" i="10"/>
  <c r="CD40" i="10"/>
  <c r="CC13" i="10"/>
  <c r="CD41" i="10"/>
  <c r="CC14" i="10"/>
  <c r="CD33" i="10"/>
  <c r="CC6" i="10"/>
  <c r="AH4" i="10"/>
  <c r="AH3" i="10"/>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B13" i="10"/>
  <c r="C13" i="10"/>
  <c r="A16" i="10" a="1"/>
  <c r="A16" i="10"/>
  <c r="AH18" i="10"/>
  <c r="AH19" i="10"/>
  <c r="AH20" i="10"/>
  <c r="AH21" i="10"/>
  <c r="AH22" i="10"/>
  <c r="AH23" i="10"/>
  <c r="AH24" i="10"/>
  <c r="AH25" i="10"/>
  <c r="AH26" i="10"/>
  <c r="AH27" i="10"/>
  <c r="AN32" i="10" a="1"/>
  <c r="AN32" i="10"/>
  <c r="AM32" i="10"/>
  <c r="AM33" i="10"/>
  <c r="AM34" i="10"/>
  <c r="AM35" i="10"/>
  <c r="AM36" i="10"/>
  <c r="AM37" i="10"/>
  <c r="AM38" i="10"/>
  <c r="AM39" i="10"/>
  <c r="AM40" i="10"/>
  <c r="AM41" i="10"/>
  <c r="AI34" i="10"/>
  <c r="AH7" i="10"/>
  <c r="AI35" i="10"/>
  <c r="AH8" i="10"/>
  <c r="AI36" i="10"/>
  <c r="AH9" i="10"/>
  <c r="AI37" i="10"/>
  <c r="AH10" i="10"/>
  <c r="AI38" i="10"/>
  <c r="AH11" i="10"/>
  <c r="AI39" i="10"/>
  <c r="AH12" i="10"/>
  <c r="AI40" i="10"/>
  <c r="AH13" i="10"/>
  <c r="AI41" i="10"/>
  <c r="AH14" i="10"/>
  <c r="AI32" i="10"/>
  <c r="AH5" i="10"/>
  <c r="M31" i="2"/>
  <c r="M32" i="2"/>
  <c r="M33" i="2"/>
  <c r="M34" i="2"/>
  <c r="M35" i="2"/>
  <c r="M36" i="2"/>
  <c r="M37" i="2"/>
  <c r="M38" i="2"/>
  <c r="M39" i="2"/>
  <c r="M40" i="2"/>
  <c r="M41" i="2"/>
  <c r="M42" i="2"/>
  <c r="M43" i="2"/>
  <c r="AI5" i="10" a="1"/>
  <c r="AI5" i="10"/>
  <c r="S3" i="10"/>
  <c r="S2" i="10"/>
  <c r="AD33" i="10"/>
  <c r="AD34" i="10"/>
  <c r="AD35" i="10"/>
  <c r="AD36" i="10"/>
  <c r="AD37" i="10"/>
  <c r="AD38" i="10"/>
  <c r="AD32"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4" i="10"/>
  <c r="F5" i="10"/>
  <c r="F6" i="10"/>
  <c r="F7" i="10"/>
  <c r="F8" i="10"/>
  <c r="F9" i="10"/>
  <c r="F10" i="10"/>
  <c r="F11" i="10"/>
  <c r="F12" i="10"/>
  <c r="F13" i="10"/>
  <c r="F14" i="10"/>
  <c r="F15" i="10"/>
  <c r="F16" i="10"/>
  <c r="F17" i="10"/>
  <c r="F18" i="10"/>
  <c r="F19" i="10"/>
  <c r="F20" i="10"/>
  <c r="F21" i="10"/>
  <c r="F22" i="10"/>
  <c r="F23" i="10"/>
  <c r="F4" i="10"/>
  <c r="AI3" i="10"/>
  <c r="AI4" i="10"/>
  <c r="DY4" i="10"/>
  <c r="DY6" i="10" a="1"/>
  <c r="DY6" i="10"/>
  <c r="AJ3" i="10"/>
  <c r="CE3" i="10" s="1"/>
  <c r="DY7" i="10" a="1"/>
  <c r="DY7" i="10"/>
  <c r="DY8" i="10" a="1"/>
  <c r="DY8" i="10"/>
  <c r="DY9" i="10" a="1"/>
  <c r="DY9" i="10"/>
  <c r="DY10" i="10" a="1"/>
  <c r="DY10" i="10"/>
  <c r="DY11" i="10" a="1"/>
  <c r="DY11" i="10"/>
  <c r="DY12" i="10" a="1"/>
  <c r="DY12" i="10"/>
  <c r="DY13" i="10" a="1"/>
  <c r="DY13" i="10"/>
  <c r="DY14" i="10" a="1"/>
  <c r="DY14" i="10"/>
  <c r="DY32" i="10"/>
  <c r="DX5" i="10"/>
  <c r="DY5" i="10" a="1"/>
  <c r="DY5" i="10"/>
  <c r="CD4" i="10"/>
  <c r="CD6" i="10" a="1"/>
  <c r="CD6" i="10"/>
  <c r="CD7" i="10" a="1"/>
  <c r="CD7" i="10"/>
  <c r="CD8" i="10" a="1"/>
  <c r="CD8" i="10"/>
  <c r="CD9" i="10" a="1"/>
  <c r="CD9" i="10"/>
  <c r="CD10" i="10" a="1"/>
  <c r="CD10" i="10"/>
  <c r="CD11" i="10" a="1"/>
  <c r="CD11" i="10"/>
  <c r="CD12" i="10" a="1"/>
  <c r="CD12" i="10"/>
  <c r="CD13" i="10" a="1"/>
  <c r="CD13" i="10"/>
  <c r="CD14" i="10" a="1"/>
  <c r="CD14" i="10"/>
  <c r="CD32" i="10"/>
  <c r="CC5" i="10"/>
  <c r="CD5" i="10" a="1"/>
  <c r="CD5" i="10"/>
  <c r="AI33" i="10"/>
  <c r="AH6" i="10"/>
  <c r="AI6" i="10" a="1"/>
  <c r="AI6" i="10"/>
  <c r="AI7" i="10" a="1"/>
  <c r="AI7" i="10"/>
  <c r="AI8" i="10" a="1"/>
  <c r="AI8" i="10"/>
  <c r="AI9" i="10" a="1"/>
  <c r="AI9" i="10"/>
  <c r="AI10" i="10" a="1"/>
  <c r="AI10" i="10"/>
  <c r="AI11" i="10" a="1"/>
  <c r="AI11" i="10"/>
  <c r="AI12" i="10" a="1"/>
  <c r="AI12" i="10"/>
  <c r="AI13" i="10" a="1"/>
  <c r="AI13" i="10"/>
  <c r="AI14" i="10" a="1"/>
  <c r="AI14" i="10"/>
  <c r="DI3" i="10"/>
  <c r="BN3" i="10"/>
  <c r="K26" i="15"/>
  <c r="K26" i="13"/>
  <c r="K26" i="11"/>
  <c r="B18" i="1"/>
  <c r="C18" i="1"/>
  <c r="B19" i="1"/>
  <c r="C19" i="1"/>
  <c r="B20" i="1"/>
  <c r="C20" i="1"/>
  <c r="B21" i="1"/>
  <c r="C21" i="1"/>
  <c r="B22" i="1"/>
  <c r="C22" i="1"/>
  <c r="B23" i="1"/>
  <c r="C23" i="1"/>
  <c r="B24" i="1"/>
  <c r="C24" i="1"/>
  <c r="B25" i="1"/>
  <c r="C25" i="1"/>
  <c r="B26" i="1"/>
  <c r="C26" i="1"/>
  <c r="B27" i="1"/>
  <c r="C27" i="1"/>
  <c r="B28" i="1"/>
  <c r="C28" i="1"/>
  <c r="B29" i="1"/>
  <c r="C29" i="1"/>
  <c r="B30" i="1"/>
  <c r="C30" i="1"/>
  <c r="B31" i="1"/>
  <c r="C31" i="1"/>
  <c r="B32" i="1"/>
  <c r="C32" i="1"/>
  <c r="B33" i="1"/>
  <c r="C33" i="1"/>
  <c r="B34" i="1"/>
  <c r="C34" i="1"/>
  <c r="B35" i="1"/>
  <c r="C35" i="1"/>
  <c r="B36" i="1"/>
  <c r="C36" i="1"/>
  <c r="B37" i="1"/>
  <c r="C37" i="1"/>
  <c r="B38" i="1"/>
  <c r="C38" i="1"/>
  <c r="B39" i="1"/>
  <c r="C39" i="1"/>
  <c r="B40" i="1"/>
  <c r="C40" i="1"/>
  <c r="B41" i="1"/>
  <c r="C41" i="1"/>
  <c r="B42" i="1"/>
  <c r="C42" i="1"/>
  <c r="B43" i="1"/>
  <c r="C43" i="1"/>
  <c r="B44" i="1"/>
  <c r="C44" i="1"/>
  <c r="B45" i="1"/>
  <c r="C45" i="1"/>
  <c r="B46" i="1"/>
  <c r="C46" i="1"/>
  <c r="B47" i="1"/>
  <c r="C47" i="1"/>
  <c r="B48" i="1"/>
  <c r="C48" i="1"/>
  <c r="B49" i="1"/>
  <c r="C49" i="1"/>
  <c r="B50" i="1"/>
  <c r="C50" i="1"/>
  <c r="B51" i="1"/>
  <c r="C51" i="1"/>
  <c r="B52" i="1"/>
  <c r="C52" i="1"/>
  <c r="B53" i="1"/>
  <c r="C53" i="1"/>
  <c r="B54" i="1"/>
  <c r="C54" i="1"/>
  <c r="B55" i="1"/>
  <c r="C55" i="1"/>
  <c r="B56" i="1"/>
  <c r="C56" i="1"/>
  <c r="B57" i="1"/>
  <c r="C57" i="1"/>
  <c r="B58" i="1"/>
  <c r="C58" i="1"/>
  <c r="B59" i="1"/>
  <c r="C59" i="1"/>
  <c r="B60" i="1"/>
  <c r="C60" i="1"/>
  <c r="B61" i="1"/>
  <c r="C61" i="1"/>
  <c r="B62" i="1"/>
  <c r="C62" i="1"/>
  <c r="B63" i="1"/>
  <c r="C63" i="1"/>
  <c r="B64" i="1"/>
  <c r="C64" i="1"/>
  <c r="B65" i="1"/>
  <c r="C65" i="1"/>
  <c r="B66" i="1"/>
  <c r="C66" i="1"/>
  <c r="B67" i="1"/>
  <c r="C67" i="1"/>
  <c r="B68" i="1"/>
  <c r="C68" i="1"/>
  <c r="B69" i="1"/>
  <c r="C69" i="1"/>
  <c r="B70" i="1"/>
  <c r="C70" i="1"/>
  <c r="B71" i="1"/>
  <c r="C71" i="1"/>
  <c r="B72" i="1"/>
  <c r="C72" i="1"/>
  <c r="B73" i="1"/>
  <c r="C73" i="1"/>
  <c r="B74" i="1"/>
  <c r="C74" i="1"/>
  <c r="B75" i="1"/>
  <c r="C75" i="1"/>
  <c r="B76" i="1"/>
  <c r="C76" i="1"/>
  <c r="B77" i="1"/>
  <c r="C77" i="1"/>
  <c r="B78" i="1"/>
  <c r="C78" i="1"/>
  <c r="B79" i="1"/>
  <c r="C79" i="1"/>
  <c r="B80" i="1"/>
  <c r="C80" i="1"/>
  <c r="B81" i="1"/>
  <c r="C81" i="1"/>
  <c r="B82" i="1"/>
  <c r="C82" i="1"/>
  <c r="B83" i="1"/>
  <c r="C83" i="1"/>
  <c r="B84" i="1"/>
  <c r="C84" i="1"/>
  <c r="B85" i="1"/>
  <c r="C85" i="1"/>
  <c r="B86" i="1"/>
  <c r="C86" i="1"/>
  <c r="B87" i="1"/>
  <c r="C87" i="1"/>
  <c r="B88" i="1"/>
  <c r="C88" i="1"/>
  <c r="B89" i="1"/>
  <c r="C89" i="1"/>
  <c r="B90" i="1"/>
  <c r="C90" i="1"/>
  <c r="B91" i="1"/>
  <c r="C91" i="1"/>
  <c r="B92" i="1"/>
  <c r="C92" i="1"/>
  <c r="B93" i="1"/>
  <c r="C93" i="1"/>
  <c r="B94" i="1"/>
  <c r="C94" i="1"/>
  <c r="B95" i="1"/>
  <c r="C95" i="1"/>
  <c r="B96" i="1"/>
  <c r="C96" i="1"/>
  <c r="B97" i="1"/>
  <c r="C97" i="1"/>
  <c r="B98" i="1"/>
  <c r="C98" i="1"/>
  <c r="B99" i="1"/>
  <c r="C99" i="1"/>
  <c r="B100" i="1"/>
  <c r="C100" i="1"/>
  <c r="B101" i="1"/>
  <c r="C101" i="1"/>
  <c r="B102" i="1"/>
  <c r="C102" i="1"/>
  <c r="B103" i="1"/>
  <c r="C103" i="1"/>
  <c r="B104" i="1"/>
  <c r="C104" i="1"/>
  <c r="B105" i="1"/>
  <c r="C105" i="1"/>
  <c r="B106" i="1"/>
  <c r="C106" i="1"/>
  <c r="B107" i="1"/>
  <c r="C107" i="1"/>
  <c r="B108" i="1"/>
  <c r="C108" i="1"/>
  <c r="B109" i="1"/>
  <c r="C109" i="1"/>
  <c r="B110" i="1"/>
  <c r="C110" i="1"/>
  <c r="B111" i="1"/>
  <c r="C111" i="1"/>
  <c r="B112" i="1"/>
  <c r="C112" i="1"/>
  <c r="B113" i="1"/>
  <c r="C113" i="1"/>
  <c r="B114" i="1"/>
  <c r="C114" i="1"/>
  <c r="B115" i="1"/>
  <c r="C115" i="1"/>
  <c r="B116" i="1"/>
  <c r="C116" i="1"/>
  <c r="B117" i="1"/>
  <c r="C117" i="1"/>
  <c r="B118" i="1"/>
  <c r="C118" i="1"/>
  <c r="B119" i="1"/>
  <c r="C119" i="1"/>
  <c r="B120" i="1"/>
  <c r="C120" i="1"/>
  <c r="B121" i="1"/>
  <c r="C121" i="1"/>
  <c r="B122" i="1"/>
  <c r="C122" i="1"/>
  <c r="B123" i="1"/>
  <c r="C123" i="1"/>
  <c r="B124" i="1"/>
  <c r="C124" i="1"/>
  <c r="B125" i="1"/>
  <c r="C125" i="1"/>
  <c r="B126" i="1"/>
  <c r="C126" i="1"/>
  <c r="B127" i="1"/>
  <c r="C127" i="1"/>
  <c r="B128" i="1"/>
  <c r="C128" i="1"/>
  <c r="B129" i="1"/>
  <c r="C129" i="1"/>
  <c r="B130" i="1"/>
  <c r="C130" i="1"/>
  <c r="B131" i="1"/>
  <c r="C131" i="1"/>
  <c r="B132" i="1"/>
  <c r="C132" i="1"/>
  <c r="B133" i="1"/>
  <c r="C133" i="1"/>
  <c r="B134" i="1"/>
  <c r="C134" i="1"/>
  <c r="B135" i="1"/>
  <c r="C135" i="1"/>
  <c r="B136" i="1"/>
  <c r="C136" i="1"/>
  <c r="B137" i="1"/>
  <c r="C137" i="1"/>
  <c r="B138" i="1"/>
  <c r="C138" i="1"/>
  <c r="B139" i="1"/>
  <c r="C139" i="1"/>
  <c r="B140" i="1"/>
  <c r="C140" i="1"/>
  <c r="B141" i="1"/>
  <c r="C141" i="1"/>
  <c r="B142" i="1"/>
  <c r="C142" i="1"/>
  <c r="B143" i="1"/>
  <c r="C143" i="1"/>
  <c r="B144" i="1"/>
  <c r="C144" i="1"/>
  <c r="B145" i="1"/>
  <c r="C145" i="1"/>
  <c r="B146" i="1"/>
  <c r="C146" i="1"/>
  <c r="B147" i="1"/>
  <c r="C147" i="1"/>
  <c r="B148" i="1"/>
  <c r="C148" i="1"/>
  <c r="B149" i="1"/>
  <c r="C149" i="1"/>
  <c r="B150" i="1"/>
  <c r="C150" i="1"/>
  <c r="B151" i="1"/>
  <c r="C151" i="1"/>
  <c r="B152" i="1"/>
  <c r="C152" i="1"/>
  <c r="B153" i="1"/>
  <c r="C153" i="1"/>
  <c r="B154" i="1"/>
  <c r="C154" i="1"/>
  <c r="B155" i="1"/>
  <c r="C155" i="1"/>
  <c r="B156" i="1"/>
  <c r="C156" i="1"/>
  <c r="B157" i="1"/>
  <c r="C157" i="1"/>
  <c r="B158" i="1"/>
  <c r="C158" i="1"/>
  <c r="B159" i="1"/>
  <c r="C159" i="1"/>
  <c r="B160" i="1"/>
  <c r="C160" i="1"/>
  <c r="B161" i="1"/>
  <c r="C161" i="1"/>
  <c r="B162" i="1"/>
  <c r="C162" i="1"/>
  <c r="B163" i="1"/>
  <c r="C163" i="1"/>
  <c r="B164" i="1"/>
  <c r="C164" i="1"/>
  <c r="B165" i="1"/>
  <c r="C165" i="1"/>
  <c r="B166" i="1"/>
  <c r="C166" i="1"/>
  <c r="B167" i="1"/>
  <c r="C167" i="1"/>
  <c r="B168" i="1"/>
  <c r="C168" i="1"/>
  <c r="B169" i="1"/>
  <c r="C169" i="1"/>
  <c r="B170" i="1"/>
  <c r="C170" i="1"/>
  <c r="B171" i="1"/>
  <c r="C171" i="1"/>
  <c r="B172" i="1"/>
  <c r="C172" i="1"/>
  <c r="B173" i="1"/>
  <c r="C173" i="1"/>
  <c r="B174" i="1"/>
  <c r="C174" i="1"/>
  <c r="B175" i="1"/>
  <c r="C175" i="1"/>
  <c r="B176" i="1"/>
  <c r="C176" i="1"/>
  <c r="B177" i="1"/>
  <c r="C177" i="1"/>
  <c r="B178" i="1"/>
  <c r="C178" i="1"/>
  <c r="B179" i="1"/>
  <c r="C179" i="1"/>
  <c r="B180" i="1"/>
  <c r="C180" i="1"/>
  <c r="B181" i="1"/>
  <c r="C181" i="1"/>
  <c r="B182" i="1"/>
  <c r="C182" i="1"/>
  <c r="B183" i="1"/>
  <c r="C183" i="1"/>
  <c r="B184" i="1"/>
  <c r="C184" i="1"/>
  <c r="B185" i="1"/>
  <c r="C185" i="1"/>
  <c r="B186" i="1"/>
  <c r="C186" i="1"/>
  <c r="B187" i="1"/>
  <c r="C187" i="1"/>
  <c r="B188" i="1"/>
  <c r="C188" i="1"/>
  <c r="B189" i="1"/>
  <c r="C189" i="1"/>
  <c r="B190" i="1"/>
  <c r="C190" i="1"/>
  <c r="B191" i="1"/>
  <c r="C191" i="1"/>
  <c r="B192" i="1"/>
  <c r="C192" i="1"/>
  <c r="B193" i="1"/>
  <c r="C193" i="1"/>
  <c r="B194" i="1"/>
  <c r="C194" i="1"/>
  <c r="B195" i="1"/>
  <c r="C195" i="1"/>
  <c r="B196" i="1"/>
  <c r="C196" i="1"/>
  <c r="B197" i="1"/>
  <c r="C197" i="1"/>
  <c r="B198" i="1"/>
  <c r="C198" i="1"/>
  <c r="B199" i="1"/>
  <c r="C199" i="1"/>
  <c r="B200" i="1"/>
  <c r="C200" i="1"/>
  <c r="B201" i="1"/>
  <c r="C201" i="1"/>
  <c r="B202" i="1"/>
  <c r="C202" i="1"/>
  <c r="B203" i="1"/>
  <c r="C203" i="1"/>
  <c r="B204" i="1"/>
  <c r="C204" i="1"/>
  <c r="B205" i="1"/>
  <c r="C205" i="1"/>
  <c r="B206" i="1"/>
  <c r="C206" i="1"/>
  <c r="B207" i="1"/>
  <c r="C207" i="1"/>
  <c r="B208" i="1"/>
  <c r="C208" i="1"/>
  <c r="B209" i="1"/>
  <c r="C209" i="1"/>
  <c r="B210" i="1"/>
  <c r="C210" i="1"/>
  <c r="B211" i="1"/>
  <c r="C211" i="1"/>
  <c r="B212" i="1"/>
  <c r="C212" i="1"/>
  <c r="B213" i="1"/>
  <c r="C213" i="1"/>
  <c r="B214" i="1"/>
  <c r="C214" i="1"/>
  <c r="B215" i="1"/>
  <c r="C215" i="1"/>
  <c r="B216" i="1"/>
  <c r="C216" i="1"/>
  <c r="B217" i="1"/>
  <c r="C217" i="1"/>
  <c r="B218" i="1"/>
  <c r="C218" i="1"/>
  <c r="B219" i="1"/>
  <c r="C219" i="1"/>
  <c r="B220" i="1"/>
  <c r="C220" i="1"/>
  <c r="B221" i="1"/>
  <c r="C221" i="1"/>
  <c r="B222" i="1"/>
  <c r="C222" i="1"/>
  <c r="B223" i="1"/>
  <c r="C223" i="1"/>
  <c r="B224" i="1"/>
  <c r="C224" i="1"/>
  <c r="B225" i="1"/>
  <c r="C225" i="1"/>
  <c r="B226" i="1"/>
  <c r="C226" i="1"/>
  <c r="B227" i="1"/>
  <c r="C227" i="1"/>
  <c r="B228" i="1"/>
  <c r="C228" i="1"/>
  <c r="B229" i="1"/>
  <c r="C229" i="1"/>
  <c r="B230" i="1"/>
  <c r="C230" i="1"/>
  <c r="B231" i="1"/>
  <c r="C231" i="1"/>
  <c r="B232" i="1"/>
  <c r="C232" i="1"/>
  <c r="B233" i="1"/>
  <c r="C233" i="1"/>
  <c r="B234" i="1"/>
  <c r="C234" i="1"/>
  <c r="B235" i="1"/>
  <c r="C235" i="1"/>
  <c r="B236" i="1"/>
  <c r="C236" i="1"/>
  <c r="B237" i="1"/>
  <c r="C237" i="1"/>
  <c r="B238" i="1"/>
  <c r="C238" i="1"/>
  <c r="B239" i="1"/>
  <c r="C239" i="1"/>
  <c r="B240" i="1"/>
  <c r="C240" i="1"/>
  <c r="B241" i="1"/>
  <c r="C241" i="1"/>
  <c r="B242" i="1"/>
  <c r="C242" i="1"/>
  <c r="B243" i="1"/>
  <c r="C243" i="1"/>
  <c r="B244" i="1"/>
  <c r="C244" i="1"/>
  <c r="B245" i="1"/>
  <c r="C245" i="1"/>
  <c r="B246" i="1"/>
  <c r="C246" i="1"/>
  <c r="B247" i="1"/>
  <c r="C247" i="1"/>
  <c r="B248" i="1"/>
  <c r="C248" i="1"/>
  <c r="B249" i="1"/>
  <c r="C249" i="1"/>
  <c r="B250" i="1"/>
  <c r="C250" i="1"/>
  <c r="B251" i="1"/>
  <c r="C251" i="1"/>
  <c r="B252" i="1"/>
  <c r="C252" i="1"/>
  <c r="B253" i="1"/>
  <c r="C253" i="1"/>
  <c r="B254" i="1"/>
  <c r="C254" i="1"/>
  <c r="B255" i="1"/>
  <c r="C255" i="1"/>
  <c r="B256" i="1"/>
  <c r="C256" i="1"/>
  <c r="B257" i="1"/>
  <c r="C257" i="1"/>
  <c r="B258" i="1"/>
  <c r="C258" i="1"/>
  <c r="B259" i="1"/>
  <c r="C259" i="1"/>
  <c r="B260" i="1"/>
  <c r="C260" i="1"/>
  <c r="B261" i="1"/>
  <c r="C261" i="1"/>
  <c r="B262" i="1"/>
  <c r="C262" i="1"/>
  <c r="B263" i="1"/>
  <c r="C263" i="1"/>
  <c r="B264" i="1"/>
  <c r="C264" i="1"/>
  <c r="B265" i="1"/>
  <c r="C265" i="1"/>
  <c r="B266" i="1"/>
  <c r="C266" i="1"/>
  <c r="B267" i="1"/>
  <c r="C267" i="1"/>
  <c r="B268" i="1"/>
  <c r="C268" i="1"/>
  <c r="B269" i="1"/>
  <c r="C269" i="1"/>
  <c r="B270" i="1"/>
  <c r="C270" i="1"/>
  <c r="B271" i="1"/>
  <c r="C271" i="1"/>
  <c r="B272" i="1"/>
  <c r="C272" i="1"/>
  <c r="B273" i="1"/>
  <c r="C273" i="1"/>
  <c r="B274" i="1"/>
  <c r="C274" i="1"/>
  <c r="B275" i="1"/>
  <c r="C275" i="1"/>
  <c r="B276" i="1"/>
  <c r="C276" i="1"/>
  <c r="B277" i="1"/>
  <c r="C277" i="1"/>
  <c r="B278" i="1"/>
  <c r="C278" i="1"/>
  <c r="B279" i="1"/>
  <c r="C279" i="1"/>
  <c r="B280" i="1"/>
  <c r="C280" i="1"/>
  <c r="B281" i="1"/>
  <c r="C281" i="1"/>
  <c r="B282" i="1"/>
  <c r="C282" i="1"/>
  <c r="B283" i="1"/>
  <c r="C283" i="1"/>
  <c r="B284" i="1"/>
  <c r="C284" i="1"/>
  <c r="B285" i="1"/>
  <c r="C285" i="1"/>
  <c r="B286" i="1"/>
  <c r="C286" i="1"/>
  <c r="B287" i="1"/>
  <c r="C287" i="1"/>
  <c r="B288" i="1"/>
  <c r="C288" i="1"/>
  <c r="B289" i="1"/>
  <c r="C289" i="1"/>
  <c r="B290" i="1"/>
  <c r="C290" i="1"/>
  <c r="B291" i="1"/>
  <c r="C291" i="1"/>
  <c r="B292" i="1"/>
  <c r="C292" i="1"/>
  <c r="B293" i="1"/>
  <c r="C293" i="1"/>
  <c r="B294" i="1"/>
  <c r="C294" i="1"/>
  <c r="B295" i="1"/>
  <c r="C295" i="1"/>
  <c r="B296" i="1"/>
  <c r="C296" i="1"/>
  <c r="B297" i="1"/>
  <c r="C297" i="1"/>
  <c r="B298" i="1"/>
  <c r="C298" i="1"/>
  <c r="B299" i="1"/>
  <c r="C299" i="1"/>
  <c r="B300" i="1"/>
  <c r="C300" i="1"/>
  <c r="B301" i="1"/>
  <c r="C301" i="1"/>
  <c r="B302" i="1"/>
  <c r="C302" i="1"/>
  <c r="B303" i="1"/>
  <c r="C303" i="1"/>
  <c r="B304" i="1"/>
  <c r="C304" i="1"/>
  <c r="B305" i="1"/>
  <c r="C305" i="1"/>
  <c r="B306" i="1"/>
  <c r="C306" i="1"/>
  <c r="B307" i="1"/>
  <c r="C307" i="1"/>
  <c r="B308" i="1"/>
  <c r="C308" i="1"/>
  <c r="B309" i="1"/>
  <c r="C309" i="1"/>
  <c r="B310" i="1"/>
  <c r="C310" i="1"/>
  <c r="B311" i="1"/>
  <c r="C311" i="1"/>
  <c r="B312" i="1"/>
  <c r="C312" i="1"/>
  <c r="B313" i="1"/>
  <c r="C313" i="1"/>
  <c r="B314" i="1"/>
  <c r="C314" i="1"/>
  <c r="B315" i="1"/>
  <c r="C315" i="1"/>
  <c r="B316" i="1"/>
  <c r="C316" i="1"/>
  <c r="B317" i="1"/>
  <c r="C317" i="1"/>
  <c r="B318" i="1"/>
  <c r="C318" i="1"/>
  <c r="B319" i="1"/>
  <c r="C319" i="1"/>
  <c r="B320" i="1"/>
  <c r="C320" i="1"/>
  <c r="B321" i="1"/>
  <c r="C321" i="1"/>
  <c r="B322" i="1"/>
  <c r="C322" i="1"/>
  <c r="B323" i="1"/>
  <c r="C323" i="1"/>
  <c r="B324" i="1"/>
  <c r="C324" i="1"/>
  <c r="B325" i="1"/>
  <c r="C325" i="1"/>
  <c r="B326" i="1"/>
  <c r="C326" i="1"/>
  <c r="B327" i="1"/>
  <c r="C327" i="1"/>
  <c r="B328" i="1"/>
  <c r="C328" i="1"/>
  <c r="B329" i="1"/>
  <c r="C329" i="1"/>
  <c r="B330" i="1"/>
  <c r="C330" i="1"/>
  <c r="B331" i="1"/>
  <c r="C331" i="1"/>
  <c r="B332" i="1"/>
  <c r="C332" i="1"/>
  <c r="B333" i="1"/>
  <c r="C333" i="1"/>
  <c r="B334" i="1"/>
  <c r="C334" i="1"/>
  <c r="B335" i="1"/>
  <c r="C335" i="1"/>
  <c r="B336" i="1"/>
  <c r="C336" i="1"/>
  <c r="B337" i="1"/>
  <c r="C337" i="1"/>
  <c r="B338" i="1"/>
  <c r="C338" i="1"/>
  <c r="B339" i="1"/>
  <c r="C339" i="1"/>
  <c r="B340" i="1"/>
  <c r="C340" i="1"/>
  <c r="B341" i="1"/>
  <c r="C341" i="1"/>
  <c r="B342" i="1"/>
  <c r="C342" i="1"/>
  <c r="B343" i="1"/>
  <c r="C343" i="1"/>
  <c r="B344" i="1"/>
  <c r="C344" i="1"/>
  <c r="B345" i="1"/>
  <c r="C345" i="1"/>
  <c r="B346" i="1"/>
  <c r="C346" i="1"/>
  <c r="B347" i="1"/>
  <c r="C347" i="1"/>
  <c r="B348" i="1"/>
  <c r="C348" i="1"/>
  <c r="B349" i="1"/>
  <c r="C349" i="1"/>
  <c r="B350" i="1"/>
  <c r="C350" i="1"/>
  <c r="B351" i="1"/>
  <c r="C351" i="1"/>
  <c r="B352" i="1"/>
  <c r="C352" i="1"/>
  <c r="B353" i="1"/>
  <c r="C353" i="1"/>
  <c r="B354" i="1"/>
  <c r="C354" i="1"/>
  <c r="B355" i="1"/>
  <c r="C355" i="1"/>
  <c r="B356" i="1"/>
  <c r="C356" i="1"/>
  <c r="B357" i="1"/>
  <c r="C357" i="1"/>
  <c r="B358" i="1"/>
  <c r="C358" i="1"/>
  <c r="B359" i="1"/>
  <c r="C359" i="1"/>
  <c r="B360" i="1"/>
  <c r="C360" i="1"/>
  <c r="B361" i="1"/>
  <c r="C361" i="1"/>
  <c r="B362" i="1"/>
  <c r="C362" i="1"/>
  <c r="B363" i="1"/>
  <c r="C363" i="1"/>
  <c r="B364" i="1"/>
  <c r="C364" i="1"/>
  <c r="B365" i="1"/>
  <c r="C365" i="1"/>
  <c r="B366" i="1"/>
  <c r="C366" i="1"/>
  <c r="B367" i="1"/>
  <c r="C367" i="1"/>
  <c r="B368" i="1"/>
  <c r="C368" i="1"/>
  <c r="B369" i="1"/>
  <c r="C369" i="1"/>
  <c r="B370" i="1"/>
  <c r="C370" i="1"/>
  <c r="B371" i="1"/>
  <c r="C371" i="1"/>
  <c r="B372" i="1"/>
  <c r="C372" i="1"/>
  <c r="B373" i="1"/>
  <c r="C373" i="1"/>
  <c r="B374" i="1"/>
  <c r="C374" i="1"/>
  <c r="B375" i="1"/>
  <c r="C375" i="1"/>
  <c r="B376" i="1"/>
  <c r="C376" i="1"/>
  <c r="B377" i="1"/>
  <c r="C377" i="1"/>
  <c r="B378" i="1"/>
  <c r="C378" i="1"/>
  <c r="B379" i="1"/>
  <c r="C379" i="1"/>
  <c r="B380" i="1"/>
  <c r="C380" i="1"/>
  <c r="B381" i="1"/>
  <c r="C381" i="1"/>
  <c r="B382" i="1"/>
  <c r="C382" i="1"/>
  <c r="B383" i="1"/>
  <c r="C383" i="1"/>
  <c r="B384" i="1"/>
  <c r="C384" i="1"/>
  <c r="B385" i="1"/>
  <c r="C385" i="1"/>
  <c r="B386" i="1"/>
  <c r="C386" i="1"/>
  <c r="B387" i="1"/>
  <c r="C387" i="1"/>
  <c r="B388" i="1"/>
  <c r="C388" i="1"/>
  <c r="B389" i="1"/>
  <c r="C389" i="1"/>
  <c r="B390" i="1"/>
  <c r="C390" i="1"/>
  <c r="B391" i="1"/>
  <c r="C391" i="1"/>
  <c r="B392" i="1"/>
  <c r="C392" i="1"/>
  <c r="B393" i="1"/>
  <c r="C393" i="1"/>
  <c r="B394" i="1"/>
  <c r="C394" i="1"/>
  <c r="B395" i="1"/>
  <c r="C395" i="1"/>
  <c r="B396" i="1"/>
  <c r="C396" i="1"/>
  <c r="B397" i="1"/>
  <c r="C397" i="1"/>
  <c r="B398" i="1"/>
  <c r="C398" i="1"/>
  <c r="B399" i="1"/>
  <c r="C399" i="1"/>
  <c r="B400" i="1"/>
  <c r="C400" i="1"/>
  <c r="B401" i="1"/>
  <c r="C401" i="1"/>
  <c r="B402" i="1"/>
  <c r="C402" i="1"/>
  <c r="B403" i="1"/>
  <c r="C403" i="1"/>
  <c r="B404" i="1"/>
  <c r="C404" i="1"/>
  <c r="B405" i="1"/>
  <c r="C405" i="1"/>
  <c r="B406" i="1"/>
  <c r="C406" i="1"/>
  <c r="B407" i="1"/>
  <c r="C407" i="1"/>
  <c r="B408" i="1"/>
  <c r="C408" i="1"/>
  <c r="B409" i="1"/>
  <c r="C409" i="1"/>
  <c r="B410" i="1"/>
  <c r="C410" i="1"/>
  <c r="B411" i="1"/>
  <c r="C411" i="1"/>
  <c r="B412" i="1"/>
  <c r="C412" i="1"/>
  <c r="B413" i="1"/>
  <c r="C413" i="1"/>
  <c r="B414" i="1"/>
  <c r="C414" i="1"/>
  <c r="B415" i="1"/>
  <c r="C415" i="1"/>
  <c r="B416" i="1"/>
  <c r="C416" i="1"/>
  <c r="B417" i="1"/>
  <c r="C417" i="1"/>
  <c r="B418" i="1"/>
  <c r="C418" i="1"/>
  <c r="B419" i="1"/>
  <c r="C419" i="1"/>
  <c r="B420" i="1"/>
  <c r="C420" i="1"/>
  <c r="B421" i="1"/>
  <c r="C421" i="1"/>
  <c r="B422" i="1"/>
  <c r="C422" i="1"/>
  <c r="B423" i="1"/>
  <c r="C423" i="1"/>
  <c r="B424" i="1"/>
  <c r="C424" i="1"/>
  <c r="B425" i="1"/>
  <c r="C425" i="1"/>
  <c r="B426" i="1"/>
  <c r="C426" i="1"/>
  <c r="B427" i="1"/>
  <c r="C427" i="1"/>
  <c r="B428" i="1"/>
  <c r="C428" i="1"/>
  <c r="B429" i="1"/>
  <c r="C429" i="1"/>
  <c r="B430" i="1"/>
  <c r="C430" i="1"/>
  <c r="B431" i="1"/>
  <c r="C431" i="1"/>
  <c r="B432" i="1"/>
  <c r="C432" i="1"/>
  <c r="B433" i="1"/>
  <c r="C433" i="1"/>
  <c r="B434" i="1"/>
  <c r="C434" i="1"/>
  <c r="B435" i="1"/>
  <c r="C435" i="1"/>
  <c r="B436" i="1"/>
  <c r="C436" i="1"/>
  <c r="B437" i="1"/>
  <c r="C437" i="1"/>
  <c r="B438" i="1"/>
  <c r="C438" i="1"/>
  <c r="B439" i="1"/>
  <c r="C439" i="1"/>
  <c r="B440" i="1"/>
  <c r="C440" i="1"/>
  <c r="B441" i="1"/>
  <c r="C441" i="1"/>
  <c r="B442" i="1"/>
  <c r="C442" i="1"/>
  <c r="B443" i="1"/>
  <c r="C443" i="1"/>
  <c r="B444" i="1"/>
  <c r="C444" i="1"/>
  <c r="B445" i="1"/>
  <c r="C445" i="1"/>
  <c r="B446" i="1"/>
  <c r="C446" i="1"/>
  <c r="B447" i="1"/>
  <c r="C447" i="1"/>
  <c r="B448" i="1"/>
  <c r="C448" i="1"/>
  <c r="B449" i="1"/>
  <c r="C449" i="1"/>
  <c r="B450" i="1"/>
  <c r="C450" i="1"/>
  <c r="B451" i="1"/>
  <c r="C451" i="1"/>
  <c r="B452" i="1"/>
  <c r="C452" i="1"/>
  <c r="B453" i="1"/>
  <c r="C453" i="1"/>
  <c r="B454" i="1"/>
  <c r="C454" i="1"/>
  <c r="B455" i="1"/>
  <c r="C455" i="1"/>
  <c r="B456" i="1"/>
  <c r="C456" i="1"/>
  <c r="B457" i="1"/>
  <c r="C457" i="1"/>
  <c r="B458" i="1"/>
  <c r="C458" i="1"/>
  <c r="B459" i="1"/>
  <c r="C459" i="1"/>
  <c r="B460" i="1"/>
  <c r="C460" i="1"/>
  <c r="B461" i="1"/>
  <c r="C461" i="1"/>
  <c r="B462" i="1"/>
  <c r="C462" i="1"/>
  <c r="B463" i="1"/>
  <c r="C463" i="1"/>
  <c r="B464" i="1"/>
  <c r="C464" i="1"/>
  <c r="B465" i="1"/>
  <c r="C465" i="1"/>
  <c r="B466" i="1"/>
  <c r="C466" i="1"/>
  <c r="B467" i="1"/>
  <c r="C467" i="1"/>
  <c r="B468" i="1"/>
  <c r="C468" i="1"/>
  <c r="B469" i="1"/>
  <c r="C469" i="1"/>
  <c r="B470" i="1"/>
  <c r="C470" i="1"/>
  <c r="B471" i="1"/>
  <c r="C471" i="1"/>
  <c r="B472" i="1"/>
  <c r="C472" i="1"/>
  <c r="B473" i="1"/>
  <c r="C473" i="1"/>
  <c r="B474" i="1"/>
  <c r="C474" i="1"/>
  <c r="B475" i="1"/>
  <c r="C475" i="1"/>
  <c r="B476" i="1"/>
  <c r="C476" i="1"/>
  <c r="B477" i="1"/>
  <c r="C477" i="1"/>
  <c r="B478" i="1"/>
  <c r="C478" i="1"/>
  <c r="B479" i="1"/>
  <c r="C479" i="1"/>
  <c r="B480" i="1"/>
  <c r="C480" i="1"/>
  <c r="B481" i="1"/>
  <c r="C481" i="1"/>
  <c r="B482" i="1"/>
  <c r="C482" i="1"/>
  <c r="B483" i="1"/>
  <c r="C483" i="1"/>
  <c r="B484" i="1"/>
  <c r="C484" i="1"/>
  <c r="B485" i="1"/>
  <c r="C485" i="1"/>
  <c r="B486" i="1"/>
  <c r="C486" i="1"/>
  <c r="B487" i="1"/>
  <c r="C487" i="1"/>
  <c r="B488" i="1"/>
  <c r="C488" i="1"/>
  <c r="B489" i="1"/>
  <c r="C489" i="1"/>
  <c r="B490" i="1"/>
  <c r="C490" i="1"/>
  <c r="B491" i="1"/>
  <c r="C491" i="1"/>
  <c r="B492" i="1"/>
  <c r="C492" i="1"/>
  <c r="B493" i="1"/>
  <c r="C493" i="1"/>
  <c r="B494" i="1"/>
  <c r="C494" i="1"/>
  <c r="B495" i="1"/>
  <c r="C495" i="1"/>
  <c r="B496" i="1"/>
  <c r="C496" i="1"/>
  <c r="B497" i="1"/>
  <c r="C497" i="1"/>
  <c r="B498" i="1"/>
  <c r="C498" i="1"/>
  <c r="B499" i="1"/>
  <c r="C499" i="1"/>
  <c r="B500" i="1"/>
  <c r="C500" i="1"/>
  <c r="B501" i="1"/>
  <c r="C501" i="1"/>
  <c r="B502" i="1"/>
  <c r="C502" i="1"/>
  <c r="B503" i="1"/>
  <c r="C503" i="1"/>
  <c r="B504" i="1"/>
  <c r="C504" i="1"/>
  <c r="B505" i="1"/>
  <c r="C505" i="1"/>
  <c r="B506" i="1"/>
  <c r="C506" i="1"/>
  <c r="B507" i="1"/>
  <c r="C507" i="1"/>
  <c r="B508" i="1"/>
  <c r="C508" i="1"/>
  <c r="B509" i="1"/>
  <c r="C509" i="1"/>
  <c r="B510" i="1"/>
  <c r="C510" i="1"/>
  <c r="B511" i="1"/>
  <c r="C511" i="1"/>
  <c r="B512" i="1"/>
  <c r="C512" i="1"/>
  <c r="B513" i="1"/>
  <c r="C513" i="1"/>
  <c r="B514" i="1"/>
  <c r="C514" i="1"/>
  <c r="B515" i="1"/>
  <c r="C515" i="1"/>
  <c r="B516" i="1"/>
  <c r="C516" i="1"/>
  <c r="B517" i="1"/>
  <c r="C517" i="1"/>
  <c r="B518" i="1"/>
  <c r="C518" i="1"/>
  <c r="B519" i="1"/>
  <c r="C519" i="1"/>
  <c r="B520" i="1"/>
  <c r="C520" i="1"/>
  <c r="B521" i="1"/>
  <c r="C521" i="1"/>
  <c r="B522" i="1"/>
  <c r="C522" i="1"/>
  <c r="B523" i="1"/>
  <c r="C523" i="1"/>
  <c r="B524" i="1"/>
  <c r="C524" i="1"/>
  <c r="B525" i="1"/>
  <c r="C525" i="1"/>
  <c r="B526" i="1"/>
  <c r="C526" i="1"/>
  <c r="B527" i="1"/>
  <c r="C527" i="1"/>
  <c r="B528" i="1"/>
  <c r="C528" i="1"/>
  <c r="B529" i="1"/>
  <c r="C529" i="1"/>
  <c r="B530" i="1"/>
  <c r="C530" i="1"/>
  <c r="B531" i="1"/>
  <c r="C531" i="1"/>
  <c r="B532" i="1"/>
  <c r="C532" i="1"/>
  <c r="B533" i="1"/>
  <c r="C533" i="1"/>
  <c r="B534" i="1"/>
  <c r="C534" i="1"/>
  <c r="B535" i="1"/>
  <c r="C535" i="1"/>
  <c r="B536" i="1"/>
  <c r="C536" i="1"/>
  <c r="B537" i="1"/>
  <c r="C537" i="1"/>
  <c r="B538" i="1"/>
  <c r="C538" i="1"/>
  <c r="B539" i="1"/>
  <c r="C539" i="1"/>
  <c r="B540" i="1"/>
  <c r="C540" i="1"/>
  <c r="B541" i="1"/>
  <c r="C541" i="1"/>
  <c r="B542" i="1"/>
  <c r="C542" i="1"/>
  <c r="B543" i="1"/>
  <c r="C543" i="1"/>
  <c r="B544" i="1"/>
  <c r="C544" i="1"/>
  <c r="B545" i="1"/>
  <c r="C545" i="1"/>
  <c r="B546" i="1"/>
  <c r="C546" i="1"/>
  <c r="B547" i="1"/>
  <c r="C547" i="1"/>
  <c r="B548" i="1"/>
  <c r="C548" i="1"/>
  <c r="B549" i="1"/>
  <c r="C549" i="1"/>
  <c r="B550" i="1"/>
  <c r="C550" i="1"/>
  <c r="B551" i="1"/>
  <c r="C551" i="1"/>
  <c r="B552" i="1"/>
  <c r="C552" i="1"/>
  <c r="B553" i="1"/>
  <c r="C553" i="1"/>
  <c r="B554" i="1"/>
  <c r="C554" i="1"/>
  <c r="B555" i="1"/>
  <c r="C555" i="1"/>
  <c r="B556" i="1"/>
  <c r="C556" i="1"/>
  <c r="B557" i="1"/>
  <c r="C557" i="1"/>
  <c r="B558" i="1"/>
  <c r="C558" i="1"/>
  <c r="B559" i="1"/>
  <c r="C559" i="1"/>
  <c r="B560" i="1"/>
  <c r="C560" i="1"/>
  <c r="B561" i="1"/>
  <c r="C561" i="1"/>
  <c r="B562" i="1"/>
  <c r="C562" i="1"/>
  <c r="B563" i="1"/>
  <c r="C563" i="1"/>
  <c r="B564" i="1"/>
  <c r="C564" i="1"/>
  <c r="B565" i="1"/>
  <c r="C565" i="1"/>
  <c r="B566" i="1"/>
  <c r="C566" i="1"/>
  <c r="B567" i="1"/>
  <c r="C567" i="1"/>
  <c r="B568" i="1"/>
  <c r="C568" i="1"/>
  <c r="B569" i="1"/>
  <c r="C569" i="1"/>
  <c r="B570" i="1"/>
  <c r="C570" i="1"/>
  <c r="B571" i="1"/>
  <c r="C571" i="1"/>
  <c r="B572" i="1"/>
  <c r="C572" i="1"/>
  <c r="B573" i="1"/>
  <c r="C573" i="1"/>
  <c r="B574" i="1"/>
  <c r="C574" i="1"/>
  <c r="B575" i="1"/>
  <c r="C575" i="1"/>
  <c r="B576" i="1"/>
  <c r="C576" i="1"/>
  <c r="B577" i="1"/>
  <c r="C577" i="1"/>
  <c r="B578" i="1"/>
  <c r="C578" i="1"/>
  <c r="B579" i="1"/>
  <c r="C579" i="1"/>
  <c r="B580" i="1"/>
  <c r="C580" i="1"/>
  <c r="B581" i="1"/>
  <c r="C581" i="1"/>
  <c r="B582" i="1"/>
  <c r="C582" i="1"/>
  <c r="B583" i="1"/>
  <c r="C583" i="1"/>
  <c r="B584" i="1"/>
  <c r="C584" i="1"/>
  <c r="B585" i="1"/>
  <c r="C585" i="1"/>
  <c r="B586" i="1"/>
  <c r="C586" i="1"/>
  <c r="B587" i="1"/>
  <c r="C587" i="1"/>
  <c r="B588" i="1"/>
  <c r="C588" i="1"/>
  <c r="B589" i="1"/>
  <c r="C589" i="1"/>
  <c r="B590" i="1"/>
  <c r="C590" i="1"/>
  <c r="B591" i="1"/>
  <c r="C591" i="1"/>
  <c r="B592" i="1"/>
  <c r="C592" i="1"/>
  <c r="B593" i="1"/>
  <c r="C593" i="1"/>
  <c r="B594" i="1"/>
  <c r="C594" i="1"/>
  <c r="B595" i="1"/>
  <c r="C595" i="1"/>
  <c r="B596" i="1"/>
  <c r="C596" i="1"/>
  <c r="B597" i="1"/>
  <c r="C597" i="1"/>
  <c r="B598" i="1"/>
  <c r="C598" i="1"/>
  <c r="B599" i="1"/>
  <c r="C599" i="1"/>
  <c r="B600" i="1"/>
  <c r="C600" i="1"/>
  <c r="B601" i="1"/>
  <c r="C601" i="1"/>
  <c r="B602" i="1"/>
  <c r="C602" i="1"/>
  <c r="B603" i="1"/>
  <c r="C603" i="1"/>
  <c r="B604" i="1"/>
  <c r="C604" i="1"/>
  <c r="B605" i="1"/>
  <c r="C605" i="1"/>
  <c r="B606" i="1"/>
  <c r="C606" i="1"/>
  <c r="B607" i="1"/>
  <c r="C607" i="1"/>
  <c r="B608" i="1"/>
  <c r="C608" i="1"/>
  <c r="B609" i="1"/>
  <c r="C609" i="1"/>
  <c r="B610" i="1"/>
  <c r="C610" i="1"/>
  <c r="B611" i="1"/>
  <c r="C611" i="1"/>
  <c r="B612" i="1"/>
  <c r="C612" i="1"/>
  <c r="C17" i="1"/>
  <c r="C16" i="1"/>
  <c r="B16" i="1"/>
  <c r="B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17" i="1"/>
  <c r="A16" i="1"/>
  <c r="DI2" i="10"/>
  <c r="L28" i="2"/>
  <c r="F60" i="15"/>
  <c r="H44" i="2"/>
  <c r="H45" i="2"/>
  <c r="H46" i="2"/>
  <c r="H47" i="2"/>
  <c r="H48" i="2"/>
  <c r="BN2" i="10"/>
  <c r="P31" i="2"/>
  <c r="P33" i="2"/>
  <c r="P32"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CC3" i="10"/>
  <c r="CC4" i="10"/>
  <c r="CE18" i="10"/>
  <c r="CE19" i="10"/>
  <c r="CE20" i="10"/>
  <c r="CE21" i="10"/>
  <c r="CE22" i="10"/>
  <c r="CE23" i="10"/>
  <c r="CE24" i="10"/>
  <c r="CE25" i="10"/>
  <c r="CE26" i="10"/>
  <c r="CE27" i="10"/>
  <c r="CF18" i="10" a="1"/>
  <c r="CF18" i="10"/>
  <c r="CG18" i="10"/>
  <c r="CG19" i="10"/>
  <c r="CG20" i="10"/>
  <c r="CG21" i="10"/>
  <c r="CG22" i="10"/>
  <c r="CG23" i="10"/>
  <c r="CG24" i="10"/>
  <c r="CG25" i="10"/>
  <c r="CG26" i="10"/>
  <c r="CG27" i="10"/>
  <c r="CK32" i="10" a="1"/>
  <c r="CK32" i="10"/>
  <c r="CJ32" i="10"/>
  <c r="CJ33" i="10"/>
  <c r="CJ34" i="10"/>
  <c r="CJ35" i="10"/>
  <c r="CJ36" i="10"/>
  <c r="CJ37" i="10"/>
  <c r="CJ38" i="10"/>
  <c r="CJ39" i="10"/>
  <c r="CJ40" i="10"/>
  <c r="CJ41" i="10"/>
  <c r="CE32" i="10"/>
  <c r="CC44" i="10"/>
  <c r="CE33" i="10"/>
  <c r="CC45" i="10"/>
  <c r="CE34" i="10"/>
  <c r="CC46" i="10"/>
  <c r="CE35" i="10"/>
  <c r="CC47" i="10"/>
  <c r="CE36" i="10"/>
  <c r="CC48" i="10"/>
  <c r="CE37" i="10"/>
  <c r="CC49" i="10"/>
  <c r="CE38" i="10"/>
  <c r="CC50" i="10"/>
  <c r="CE39" i="10"/>
  <c r="CC51" i="10"/>
  <c r="CE40" i="10"/>
  <c r="CC52" i="10"/>
  <c r="CE41" i="10"/>
  <c r="CC53" i="10"/>
  <c r="CI18" i="10"/>
  <c r="CI19" i="10"/>
  <c r="CI20" i="10"/>
  <c r="CI21" i="10"/>
  <c r="CI22" i="10"/>
  <c r="CI23" i="10"/>
  <c r="CI24" i="10"/>
  <c r="CI25" i="10"/>
  <c r="CI26" i="10"/>
  <c r="CI27" i="10"/>
  <c r="CJ18" i="10" a="1"/>
  <c r="CJ18" i="10"/>
  <c r="CK18" i="10"/>
  <c r="CK19" i="10"/>
  <c r="CK20" i="10"/>
  <c r="CK21" i="10"/>
  <c r="CK22" i="10"/>
  <c r="CK23" i="10"/>
  <c r="CK24" i="10"/>
  <c r="CK25" i="10"/>
  <c r="CK26" i="10"/>
  <c r="CK27" i="10"/>
  <c r="CM32" i="10" a="1"/>
  <c r="CM32" i="10"/>
  <c r="CL32" i="10"/>
  <c r="CL33" i="10"/>
  <c r="CL34" i="10"/>
  <c r="CL35" i="10"/>
  <c r="CL36" i="10"/>
  <c r="CL37" i="10"/>
  <c r="CL38" i="10"/>
  <c r="CL39" i="10"/>
  <c r="CL40" i="10"/>
  <c r="CL41" i="10"/>
  <c r="CF32" i="10"/>
  <c r="CC54" i="10"/>
  <c r="CF33" i="10"/>
  <c r="CC55" i="10"/>
  <c r="CF34" i="10"/>
  <c r="CC56" i="10"/>
  <c r="CF35" i="10"/>
  <c r="CC57" i="10"/>
  <c r="CF36" i="10"/>
  <c r="CC58" i="10"/>
  <c r="CF37" i="10"/>
  <c r="CC59" i="10"/>
  <c r="CF38" i="10"/>
  <c r="CC60" i="10"/>
  <c r="CF39" i="10"/>
  <c r="CC61" i="10"/>
  <c r="CF40" i="10"/>
  <c r="CC62" i="10"/>
  <c r="CF41" i="10"/>
  <c r="CC63" i="10"/>
  <c r="CM18" i="10"/>
  <c r="CM19" i="10"/>
  <c r="CM20" i="10"/>
  <c r="CM21" i="10"/>
  <c r="CM22" i="10"/>
  <c r="CM23" i="10"/>
  <c r="CM24" i="10"/>
  <c r="CM25" i="10"/>
  <c r="CM26" i="10"/>
  <c r="CM27" i="10"/>
  <c r="CN18" i="10" a="1"/>
  <c r="CN18" i="10"/>
  <c r="CO18" i="10"/>
  <c r="CO19" i="10"/>
  <c r="CO20" i="10"/>
  <c r="CO21" i="10"/>
  <c r="CO22" i="10"/>
  <c r="CO23" i="10"/>
  <c r="CO24" i="10"/>
  <c r="CO25" i="10"/>
  <c r="CO26" i="10"/>
  <c r="CO27" i="10"/>
  <c r="CO32" i="10" a="1"/>
  <c r="CO32" i="10"/>
  <c r="CN32" i="10"/>
  <c r="CN33" i="10"/>
  <c r="CN34" i="10"/>
  <c r="CN35" i="10"/>
  <c r="CN36" i="10"/>
  <c r="CN37" i="10"/>
  <c r="CN38" i="10"/>
  <c r="CN39" i="10"/>
  <c r="CN40" i="10"/>
  <c r="CN41" i="10"/>
  <c r="CG32" i="10"/>
  <c r="CC64" i="10"/>
  <c r="CG33" i="10"/>
  <c r="CC65" i="10"/>
  <c r="CG34" i="10"/>
  <c r="CC66" i="10"/>
  <c r="CG35" i="10"/>
  <c r="CC67" i="10"/>
  <c r="CG36" i="10"/>
  <c r="CC68" i="10"/>
  <c r="CG37" i="10"/>
  <c r="CC69" i="10"/>
  <c r="CG38" i="10"/>
  <c r="CC70" i="10"/>
  <c r="CG39" i="10"/>
  <c r="CC71" i="10"/>
  <c r="CG40" i="10"/>
  <c r="CC72" i="10"/>
  <c r="CG41" i="10"/>
  <c r="CC73" i="10"/>
  <c r="DX4" i="10"/>
  <c r="CQ13" i="10"/>
  <c r="DX3" i="10"/>
  <c r="M44" i="2"/>
  <c r="M45" i="2"/>
  <c r="M46" i="2"/>
  <c r="M47" i="2"/>
  <c r="M48" i="2"/>
  <c r="H16" i="15"/>
  <c r="H17" i="15"/>
  <c r="H18" i="15"/>
  <c r="H19" i="15"/>
  <c r="H20" i="15"/>
  <c r="H21" i="15"/>
  <c r="H22" i="15"/>
  <c r="H23" i="15"/>
  <c r="H24" i="15"/>
  <c r="H15" i="15"/>
  <c r="G16" i="15"/>
  <c r="G17" i="15"/>
  <c r="G18" i="15"/>
  <c r="G19" i="15"/>
  <c r="G20" i="15"/>
  <c r="G21" i="15"/>
  <c r="G22" i="15"/>
  <c r="G23" i="15"/>
  <c r="G24" i="15"/>
  <c r="C16" i="15"/>
  <c r="C17" i="15"/>
  <c r="C18" i="15"/>
  <c r="C19" i="15"/>
  <c r="C20" i="15"/>
  <c r="C21" i="15"/>
  <c r="C22" i="15"/>
  <c r="C23" i="15"/>
  <c r="C24" i="15"/>
  <c r="C15" i="15"/>
  <c r="AV13" i="10"/>
  <c r="C16" i="13"/>
  <c r="C17" i="13"/>
  <c r="C18" i="13"/>
  <c r="C19" i="13"/>
  <c r="C20" i="13"/>
  <c r="C21" i="13"/>
  <c r="C22" i="13"/>
  <c r="C23" i="13"/>
  <c r="C24" i="13"/>
  <c r="C15" i="13"/>
  <c r="I16" i="15"/>
  <c r="I17" i="15"/>
  <c r="I18" i="15"/>
  <c r="I19" i="15"/>
  <c r="I20" i="15"/>
  <c r="I21" i="15"/>
  <c r="I22" i="15"/>
  <c r="I23" i="15"/>
  <c r="I24" i="15"/>
  <c r="I15" i="15"/>
  <c r="G15" i="15"/>
  <c r="D12" i="11"/>
  <c r="D12" i="15"/>
  <c r="BG119" i="10"/>
  <c r="BG356" i="10"/>
  <c r="BG492" i="10"/>
  <c r="BG515" i="10"/>
  <c r="BG4" i="10"/>
  <c r="BG5" i="10"/>
  <c r="BG6" i="10"/>
  <c r="BG7" i="10"/>
  <c r="BG8" i="10"/>
  <c r="BG9" i="10"/>
  <c r="BG10" i="10"/>
  <c r="BG11" i="10"/>
  <c r="BG12" i="10"/>
  <c r="BG13" i="10"/>
  <c r="BG14" i="10"/>
  <c r="BG15" i="10"/>
  <c r="BG16" i="10"/>
  <c r="BG17" i="10"/>
  <c r="BG18" i="10"/>
  <c r="BG19" i="10"/>
  <c r="BG20" i="10"/>
  <c r="BG21" i="10"/>
  <c r="BG22" i="10"/>
  <c r="BG23" i="10"/>
  <c r="BG24" i="10"/>
  <c r="BG25" i="10"/>
  <c r="BG26" i="10"/>
  <c r="BG27" i="10"/>
  <c r="BG28" i="10"/>
  <c r="BG29" i="10"/>
  <c r="BG30" i="10"/>
  <c r="BG31" i="10"/>
  <c r="BG32" i="10"/>
  <c r="BG33" i="10"/>
  <c r="BG34" i="10"/>
  <c r="BG35" i="10"/>
  <c r="BG36" i="10"/>
  <c r="BG37" i="10"/>
  <c r="BG38" i="10"/>
  <c r="BG39" i="10"/>
  <c r="BG40" i="10"/>
  <c r="BG41" i="10"/>
  <c r="BG42" i="10"/>
  <c r="BG43" i="10"/>
  <c r="BG44" i="10"/>
  <c r="BG45" i="10"/>
  <c r="BG46" i="10"/>
  <c r="BG47" i="10"/>
  <c r="BG48" i="10"/>
  <c r="BG49" i="10"/>
  <c r="BG50" i="10"/>
  <c r="BG51" i="10"/>
  <c r="BG52" i="10"/>
  <c r="BG53" i="10"/>
  <c r="BG54" i="10"/>
  <c r="BG55" i="10"/>
  <c r="BG56" i="10"/>
  <c r="BG57" i="10"/>
  <c r="BG58" i="10"/>
  <c r="BG59" i="10"/>
  <c r="BG60" i="10"/>
  <c r="BG61" i="10"/>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111" i="10"/>
  <c r="BG112" i="10"/>
  <c r="BG113" i="10"/>
  <c r="BG114" i="10"/>
  <c r="BG115" i="10"/>
  <c r="BG116" i="10"/>
  <c r="BG117" i="10"/>
  <c r="BG118" i="10"/>
  <c r="BG120" i="10"/>
  <c r="BG121" i="10"/>
  <c r="BG122" i="10"/>
  <c r="BG123" i="10"/>
  <c r="BG124" i="10"/>
  <c r="BG125" i="10"/>
  <c r="BG126" i="10"/>
  <c r="BG127" i="10"/>
  <c r="BG128" i="10"/>
  <c r="BG129" i="10"/>
  <c r="BG130" i="10"/>
  <c r="BG131" i="10"/>
  <c r="BG132" i="10"/>
  <c r="BG133" i="10"/>
  <c r="BG134" i="10"/>
  <c r="BG135" i="10"/>
  <c r="BG136" i="10"/>
  <c r="BG137" i="10"/>
  <c r="BG138" i="10"/>
  <c r="BG139" i="10"/>
  <c r="BG140" i="10"/>
  <c r="BG141" i="10"/>
  <c r="BG142" i="10"/>
  <c r="BG143" i="10"/>
  <c r="BG144" i="10"/>
  <c r="BG145" i="10"/>
  <c r="BG146" i="10"/>
  <c r="BG147" i="10"/>
  <c r="BG148" i="10"/>
  <c r="BG149" i="10"/>
  <c r="BG150" i="10"/>
  <c r="BG151" i="10"/>
  <c r="BG152" i="10"/>
  <c r="BG153" i="10"/>
  <c r="BG154" i="10"/>
  <c r="BG155" i="10"/>
  <c r="BG156" i="10"/>
  <c r="BG157" i="10"/>
  <c r="BG158" i="10"/>
  <c r="BG159" i="10"/>
  <c r="BG160" i="10"/>
  <c r="BG161" i="10"/>
  <c r="BG162" i="10"/>
  <c r="BG163" i="10"/>
  <c r="BG164" i="10"/>
  <c r="BG165" i="10"/>
  <c r="BG166" i="10"/>
  <c r="BG167" i="10"/>
  <c r="BG168" i="10"/>
  <c r="BG169" i="10"/>
  <c r="BG170" i="10"/>
  <c r="BG171" i="10"/>
  <c r="BG172" i="10"/>
  <c r="BG173" i="10"/>
  <c r="BG174" i="10"/>
  <c r="BG175" i="10"/>
  <c r="BG176" i="10"/>
  <c r="BG177" i="10"/>
  <c r="BG178" i="10"/>
  <c r="BG179" i="10"/>
  <c r="BG180" i="10"/>
  <c r="BG181" i="10"/>
  <c r="BG182" i="10"/>
  <c r="BG183" i="10"/>
  <c r="BG184" i="10"/>
  <c r="BG185" i="10"/>
  <c r="BG186" i="10"/>
  <c r="BG187" i="10"/>
  <c r="BG188" i="10"/>
  <c r="BG189" i="10"/>
  <c r="BG190" i="10"/>
  <c r="BG191" i="10"/>
  <c r="BG192" i="10"/>
  <c r="BG193" i="10"/>
  <c r="BG194" i="10"/>
  <c r="BG195" i="10"/>
  <c r="BG196" i="10"/>
  <c r="BG197" i="10"/>
  <c r="BG198" i="10"/>
  <c r="BG199" i="10"/>
  <c r="BG200" i="10"/>
  <c r="BG201" i="10"/>
  <c r="BG202" i="10"/>
  <c r="BG203" i="10"/>
  <c r="BG204" i="10"/>
  <c r="BG205" i="10"/>
  <c r="BG206" i="10"/>
  <c r="BG207" i="10"/>
  <c r="BG208" i="10"/>
  <c r="BG209" i="10"/>
  <c r="BG210" i="10"/>
  <c r="BG211" i="10"/>
  <c r="BG212" i="10"/>
  <c r="BG213" i="10"/>
  <c r="BG214" i="10"/>
  <c r="BG215" i="10"/>
  <c r="BG216" i="10"/>
  <c r="BG217" i="10"/>
  <c r="BG218" i="10"/>
  <c r="BG219" i="10"/>
  <c r="BG220" i="10"/>
  <c r="BG221" i="10"/>
  <c r="BG222" i="10"/>
  <c r="BG223" i="10"/>
  <c r="BG224" i="10"/>
  <c r="BG225" i="10"/>
  <c r="BG226" i="10"/>
  <c r="BG227" i="10"/>
  <c r="BG228" i="10"/>
  <c r="BG229" i="10"/>
  <c r="BG230" i="10"/>
  <c r="BG231" i="10"/>
  <c r="BG232" i="10"/>
  <c r="BG233" i="10"/>
  <c r="BG234" i="10"/>
  <c r="BG235" i="10"/>
  <c r="BG236" i="10"/>
  <c r="BG237" i="10"/>
  <c r="BG238" i="10"/>
  <c r="BG239" i="10"/>
  <c r="BG240" i="10"/>
  <c r="BG241" i="10"/>
  <c r="BG242" i="10"/>
  <c r="BG243" i="10"/>
  <c r="BG244" i="10"/>
  <c r="BG245" i="10"/>
  <c r="BG246" i="10"/>
  <c r="BG247" i="10"/>
  <c r="BG248" i="10"/>
  <c r="BG249" i="10"/>
  <c r="BG250" i="10"/>
  <c r="BG251" i="10"/>
  <c r="BG252" i="10"/>
  <c r="BG253" i="10"/>
  <c r="BG254" i="10"/>
  <c r="BG255" i="10"/>
  <c r="BG256" i="10"/>
  <c r="BG257" i="10"/>
  <c r="BG258" i="10"/>
  <c r="BG259" i="10"/>
  <c r="BG260" i="10"/>
  <c r="BG261" i="10"/>
  <c r="BG262" i="10"/>
  <c r="BG263" i="10"/>
  <c r="BG264" i="10"/>
  <c r="BG265" i="10"/>
  <c r="BG266" i="10"/>
  <c r="BG267" i="10"/>
  <c r="BG268" i="10"/>
  <c r="BG269" i="10"/>
  <c r="BG270" i="10"/>
  <c r="BG271" i="10"/>
  <c r="BG272" i="10"/>
  <c r="BG273" i="10"/>
  <c r="BG274" i="10"/>
  <c r="BG275" i="10"/>
  <c r="BG276" i="10"/>
  <c r="BG277" i="10"/>
  <c r="BG278" i="10"/>
  <c r="BG279" i="10"/>
  <c r="BG280" i="10"/>
  <c r="BG281" i="10"/>
  <c r="BG282" i="10"/>
  <c r="BG283" i="10"/>
  <c r="BG284" i="10"/>
  <c r="BG285" i="10"/>
  <c r="BG286" i="10"/>
  <c r="BG287" i="10"/>
  <c r="BG288" i="10"/>
  <c r="BG289" i="10"/>
  <c r="BG290" i="10"/>
  <c r="BG291" i="10"/>
  <c r="BG292" i="10"/>
  <c r="BG293" i="10"/>
  <c r="BG294" i="10"/>
  <c r="BG295" i="10"/>
  <c r="BG296" i="10"/>
  <c r="BG297" i="10"/>
  <c r="BG298" i="10"/>
  <c r="BG299" i="10"/>
  <c r="BG300" i="10"/>
  <c r="BG301" i="10"/>
  <c r="BG302" i="10"/>
  <c r="BG303" i="10"/>
  <c r="BG304" i="10"/>
  <c r="BG305" i="10"/>
  <c r="BG306" i="10"/>
  <c r="BG307" i="10"/>
  <c r="BG308" i="10"/>
  <c r="BG309" i="10"/>
  <c r="BG310" i="10"/>
  <c r="BG311" i="10"/>
  <c r="BG312" i="10"/>
  <c r="BG313" i="10"/>
  <c r="BG314" i="10"/>
  <c r="BG315" i="10"/>
  <c r="BG316" i="10"/>
  <c r="BG317" i="10"/>
  <c r="BG318" i="10"/>
  <c r="BG319" i="10"/>
  <c r="BG320" i="10"/>
  <c r="BG321" i="10"/>
  <c r="BG322" i="10"/>
  <c r="BG323" i="10"/>
  <c r="BG324" i="10"/>
  <c r="BG325" i="10"/>
  <c r="BG326" i="10"/>
  <c r="BG327" i="10"/>
  <c r="BG328" i="10"/>
  <c r="BG329" i="10"/>
  <c r="BG330" i="10"/>
  <c r="BG331" i="10"/>
  <c r="BG332" i="10"/>
  <c r="BG333" i="10"/>
  <c r="BG334" i="10"/>
  <c r="BG335" i="10"/>
  <c r="BG336" i="10"/>
  <c r="BG337" i="10"/>
  <c r="BG338" i="10"/>
  <c r="BG339" i="10"/>
  <c r="BG340" i="10"/>
  <c r="BG341" i="10"/>
  <c r="BG342" i="10"/>
  <c r="BG343" i="10"/>
  <c r="BG344" i="10"/>
  <c r="BG345" i="10"/>
  <c r="BG346" i="10"/>
  <c r="BG347" i="10"/>
  <c r="BG348" i="10"/>
  <c r="BG349" i="10"/>
  <c r="BG350" i="10"/>
  <c r="BG351" i="10"/>
  <c r="BG352" i="10"/>
  <c r="BG353" i="10"/>
  <c r="BG354" i="10"/>
  <c r="BG355" i="10"/>
  <c r="BG357" i="10"/>
  <c r="BG358" i="10"/>
  <c r="BG359" i="10"/>
  <c r="BG360" i="10"/>
  <c r="BG361" i="10"/>
  <c r="BG362" i="10"/>
  <c r="BG363" i="10"/>
  <c r="BG364" i="10"/>
  <c r="BG365" i="10"/>
  <c r="BG366" i="10"/>
  <c r="BG367" i="10"/>
  <c r="BG368" i="10"/>
  <c r="BG369" i="10"/>
  <c r="BG370" i="10"/>
  <c r="BG371" i="10"/>
  <c r="BG372" i="10"/>
  <c r="BG373" i="10"/>
  <c r="BG374" i="10"/>
  <c r="BG375" i="10"/>
  <c r="BG376" i="10"/>
  <c r="BG377" i="10"/>
  <c r="BG378" i="10"/>
  <c r="BG379" i="10"/>
  <c r="BG380" i="10"/>
  <c r="BG381" i="10"/>
  <c r="BG382" i="10"/>
  <c r="BG383" i="10"/>
  <c r="BG384" i="10"/>
  <c r="BG385" i="10"/>
  <c r="BG386" i="10"/>
  <c r="BG387" i="10"/>
  <c r="BG388" i="10"/>
  <c r="BG389" i="10"/>
  <c r="BG390" i="10"/>
  <c r="BG391" i="10"/>
  <c r="BG392" i="10"/>
  <c r="BG393" i="10"/>
  <c r="BG394" i="10"/>
  <c r="BG395" i="10"/>
  <c r="BG396" i="10"/>
  <c r="BG397" i="10"/>
  <c r="BG398" i="10"/>
  <c r="BG399" i="10"/>
  <c r="BG400" i="10"/>
  <c r="BG401" i="10"/>
  <c r="BG402" i="10"/>
  <c r="BG403" i="10"/>
  <c r="BG404" i="10"/>
  <c r="BG405" i="10"/>
  <c r="BG406" i="10"/>
  <c r="BG407" i="10"/>
  <c r="BG408" i="10"/>
  <c r="BG409" i="10"/>
  <c r="BG410" i="10"/>
  <c r="BG411" i="10"/>
  <c r="BG412" i="10"/>
  <c r="BG413" i="10"/>
  <c r="BG414" i="10"/>
  <c r="BG415" i="10"/>
  <c r="BG416" i="10"/>
  <c r="BG417" i="10"/>
  <c r="BG418" i="10"/>
  <c r="BG419" i="10"/>
  <c r="BG420" i="10"/>
  <c r="BG421" i="10"/>
  <c r="BG422" i="10"/>
  <c r="BG423" i="10"/>
  <c r="BG424" i="10"/>
  <c r="BG425" i="10"/>
  <c r="BG426" i="10"/>
  <c r="BG427" i="10"/>
  <c r="BG428" i="10"/>
  <c r="BG429" i="10"/>
  <c r="BG430" i="10"/>
  <c r="BG431" i="10"/>
  <c r="BG432" i="10"/>
  <c r="BG433" i="10"/>
  <c r="BG434" i="10"/>
  <c r="BG435" i="10"/>
  <c r="BG436" i="10"/>
  <c r="BG437" i="10"/>
  <c r="BG438" i="10"/>
  <c r="BG439" i="10"/>
  <c r="BG440" i="10"/>
  <c r="BG441" i="10"/>
  <c r="BG442" i="10"/>
  <c r="BG443" i="10"/>
  <c r="BG444" i="10"/>
  <c r="BG445" i="10"/>
  <c r="BG446" i="10"/>
  <c r="BG447" i="10"/>
  <c r="BG448" i="10"/>
  <c r="BG449" i="10"/>
  <c r="BG450" i="10"/>
  <c r="BG451" i="10"/>
  <c r="BG452" i="10"/>
  <c r="BG453" i="10"/>
  <c r="BG454" i="10"/>
  <c r="BG455" i="10"/>
  <c r="BG456" i="10"/>
  <c r="BG457" i="10"/>
  <c r="BG458" i="10"/>
  <c r="BG459" i="10"/>
  <c r="BG460" i="10"/>
  <c r="BG461" i="10"/>
  <c r="BG462" i="10"/>
  <c r="BG463" i="10"/>
  <c r="BG464" i="10"/>
  <c r="BG465" i="10"/>
  <c r="BG466" i="10"/>
  <c r="BG467" i="10"/>
  <c r="BG468" i="10"/>
  <c r="BG469" i="10"/>
  <c r="BG470" i="10"/>
  <c r="BG471" i="10"/>
  <c r="BG472" i="10"/>
  <c r="BG473" i="10"/>
  <c r="BG474" i="10"/>
  <c r="BG475" i="10"/>
  <c r="BG476" i="10"/>
  <c r="BG477" i="10"/>
  <c r="BG478" i="10"/>
  <c r="BG479" i="10"/>
  <c r="BG480" i="10"/>
  <c r="BG481" i="10"/>
  <c r="BG482" i="10"/>
  <c r="BG483" i="10"/>
  <c r="BG484" i="10"/>
  <c r="BG485" i="10"/>
  <c r="BG486" i="10"/>
  <c r="BG487" i="10"/>
  <c r="BG488" i="10"/>
  <c r="BG489" i="10"/>
  <c r="BG490" i="10"/>
  <c r="BG491" i="10"/>
  <c r="BG493" i="10"/>
  <c r="BG494" i="10"/>
  <c r="BG495" i="10"/>
  <c r="BG496" i="10"/>
  <c r="BG497" i="10"/>
  <c r="BG498" i="10"/>
  <c r="BG499" i="10"/>
  <c r="BG500" i="10"/>
  <c r="BG501" i="10"/>
  <c r="BG502" i="10"/>
  <c r="BG503" i="10"/>
  <c r="BG504" i="10"/>
  <c r="BG505" i="10"/>
  <c r="BG506" i="10"/>
  <c r="BG507" i="10"/>
  <c r="BG508" i="10"/>
  <c r="BG509" i="10"/>
  <c r="BG510" i="10"/>
  <c r="BG511" i="10"/>
  <c r="BG512" i="10"/>
  <c r="BG513" i="10"/>
  <c r="BG514" i="10"/>
  <c r="BG516" i="10"/>
  <c r="BG517" i="10"/>
  <c r="BG518" i="10"/>
  <c r="BG519" i="10"/>
  <c r="BG520" i="10"/>
  <c r="BG521" i="10"/>
  <c r="BG522" i="10"/>
  <c r="BG523" i="10"/>
  <c r="BG524" i="10"/>
  <c r="BG525" i="10"/>
  <c r="BG526" i="10"/>
  <c r="BG527" i="10"/>
  <c r="BG528" i="10"/>
  <c r="BG529" i="10"/>
  <c r="BG530" i="10"/>
  <c r="BG531" i="10"/>
  <c r="BG532" i="10"/>
  <c r="BG533" i="10"/>
  <c r="BG534" i="10"/>
  <c r="BG535" i="10"/>
  <c r="BG536" i="10"/>
  <c r="BG537" i="10"/>
  <c r="BG538" i="10"/>
  <c r="BG539" i="10"/>
  <c r="BG540" i="10"/>
  <c r="BG541" i="10"/>
  <c r="BG542" i="10"/>
  <c r="BG543" i="10"/>
  <c r="BG544" i="10"/>
  <c r="BG545" i="10"/>
  <c r="BG546" i="10"/>
  <c r="BG547" i="10"/>
  <c r="BG548" i="10"/>
  <c r="BG549" i="10"/>
  <c r="BG550" i="10"/>
  <c r="BG551" i="10"/>
  <c r="BG552" i="10"/>
  <c r="BG553" i="10"/>
  <c r="BG554" i="10"/>
  <c r="BG555" i="10"/>
  <c r="BG556" i="10"/>
  <c r="BG557" i="10"/>
  <c r="BG558" i="10"/>
  <c r="BG559" i="10"/>
  <c r="BG560" i="10"/>
  <c r="BG561" i="10"/>
  <c r="BG562" i="10"/>
  <c r="BG563" i="10"/>
  <c r="BG564" i="10"/>
  <c r="BG565" i="10"/>
  <c r="BG566" i="10"/>
  <c r="BG567" i="10"/>
  <c r="BG568" i="10"/>
  <c r="BG569" i="10"/>
  <c r="BG570" i="10"/>
  <c r="BG571" i="10"/>
  <c r="BG572" i="10"/>
  <c r="BG573" i="10"/>
  <c r="BG574" i="10"/>
  <c r="BG575" i="10"/>
  <c r="BG576" i="10"/>
  <c r="BG577" i="10"/>
  <c r="BG578" i="10"/>
  <c r="BG579" i="10"/>
  <c r="BG580" i="10"/>
  <c r="BG581" i="10"/>
  <c r="BG582" i="10"/>
  <c r="BG583" i="10"/>
  <c r="BG584" i="10"/>
  <c r="BG585" i="10"/>
  <c r="BG586" i="10"/>
  <c r="BG587" i="10"/>
  <c r="BG588" i="10"/>
  <c r="BG589" i="10"/>
  <c r="BG590" i="10"/>
  <c r="BG591" i="10"/>
  <c r="BG592" i="10"/>
  <c r="BG593" i="10"/>
  <c r="BG594" i="10"/>
  <c r="BG595" i="10"/>
  <c r="BG596" i="10"/>
  <c r="BG597" i="10"/>
  <c r="BG598" i="10"/>
  <c r="BG599" i="10"/>
  <c r="BG600" i="10"/>
  <c r="BY4" i="10"/>
  <c r="BY5" i="10"/>
  <c r="BY6" i="10"/>
  <c r="BY7" i="10"/>
  <c r="BY8" i="10"/>
  <c r="BY9" i="10"/>
  <c r="BY10" i="10"/>
  <c r="BY11" i="10"/>
  <c r="BY12" i="10"/>
  <c r="BY13" i="10"/>
  <c r="BY14" i="10"/>
  <c r="BY15" i="10"/>
  <c r="BY16" i="10"/>
  <c r="BY17" i="10"/>
  <c r="BY18" i="10"/>
  <c r="BY19" i="10"/>
  <c r="BZ4" i="10" a="1"/>
  <c r="N64" i="13" s="1" a="1"/>
  <c r="N64" i="13" s="1"/>
  <c r="BT4" i="10"/>
  <c r="BT5" i="10"/>
  <c r="BT6" i="10"/>
  <c r="BT7" i="10"/>
  <c r="BT8" i="10"/>
  <c r="BT9" i="10"/>
  <c r="BT10" i="10"/>
  <c r="BT11" i="10"/>
  <c r="BT12" i="10"/>
  <c r="BT13" i="10"/>
  <c r="BT14" i="10"/>
  <c r="BT15" i="10"/>
  <c r="BT16" i="10"/>
  <c r="BT17" i="10"/>
  <c r="BT18" i="10"/>
  <c r="BT19" i="10"/>
  <c r="BT20" i="10"/>
  <c r="BT21" i="10"/>
  <c r="BT22" i="10"/>
  <c r="BT23" i="10"/>
  <c r="BT24" i="10"/>
  <c r="BT25" i="10"/>
  <c r="BT26" i="10"/>
  <c r="BT27" i="10"/>
  <c r="BT28" i="10"/>
  <c r="BT29" i="10"/>
  <c r="BT30" i="10"/>
  <c r="BT31" i="10"/>
  <c r="BT32" i="10"/>
  <c r="BT33" i="10"/>
  <c r="BT34" i="10"/>
  <c r="BT35" i="10"/>
  <c r="BT36" i="10"/>
  <c r="BT37" i="10"/>
  <c r="BT38" i="10"/>
  <c r="BT39" i="10"/>
  <c r="BT40" i="10"/>
  <c r="BT41" i="10"/>
  <c r="BT42" i="10"/>
  <c r="BT43" i="10"/>
  <c r="BT44" i="10"/>
  <c r="BT45" i="10"/>
  <c r="BT46" i="10"/>
  <c r="BT47" i="10"/>
  <c r="BT48" i="10"/>
  <c r="BT49" i="10"/>
  <c r="BT50" i="10"/>
  <c r="BT51" i="10"/>
  <c r="BT52" i="10"/>
  <c r="BT53" i="10"/>
  <c r="BT54" i="10"/>
  <c r="BT55" i="10"/>
  <c r="BT56" i="10"/>
  <c r="BT57" i="10"/>
  <c r="BT58" i="10"/>
  <c r="BT59" i="10"/>
  <c r="BT60" i="10"/>
  <c r="BT61" i="10"/>
  <c r="BT62" i="10"/>
  <c r="BT63" i="10"/>
  <c r="BT64" i="10"/>
  <c r="BU4" i="10" a="1"/>
  <c r="I64" i="13" s="1" a="1"/>
  <c r="I64" i="13" s="1"/>
  <c r="H8" i="15"/>
  <c r="CJ47" i="10"/>
  <c r="CJ46" i="10"/>
  <c r="CJ45" i="10"/>
  <c r="CJ44" i="10"/>
  <c r="CD44" i="10"/>
  <c r="CK47" i="10"/>
  <c r="CK46" i="10"/>
  <c r="CK45" i="10"/>
  <c r="CK44" i="10"/>
  <c r="CE44" i="10"/>
  <c r="CL47" i="10"/>
  <c r="CL46" i="10"/>
  <c r="CL45" i="10"/>
  <c r="CL44" i="10"/>
  <c r="CF44" i="10"/>
  <c r="CM47" i="10"/>
  <c r="CM46" i="10"/>
  <c r="CM45" i="10"/>
  <c r="CM44" i="10"/>
  <c r="CG44" i="10"/>
  <c r="CN47" i="10"/>
  <c r="CN46" i="10"/>
  <c r="CN45" i="10"/>
  <c r="CN44" i="10"/>
  <c r="CH44" i="10"/>
  <c r="CO47" i="10"/>
  <c r="CO46" i="10"/>
  <c r="CO45" i="10"/>
  <c r="CO44" i="10"/>
  <c r="CI44" i="10"/>
  <c r="CD47" i="10"/>
  <c r="CD46" i="10"/>
  <c r="CD45" i="10"/>
  <c r="CE47" i="10"/>
  <c r="CE46" i="10"/>
  <c r="CE45" i="10"/>
  <c r="CF47" i="10"/>
  <c r="CF46" i="10"/>
  <c r="CF45" i="10"/>
  <c r="CG47" i="10"/>
  <c r="CG46" i="10"/>
  <c r="CG45" i="10"/>
  <c r="CH47" i="10"/>
  <c r="CH46" i="10"/>
  <c r="CH45" i="10"/>
  <c r="CI47" i="10"/>
  <c r="CI46" i="10"/>
  <c r="CI45" i="10"/>
  <c r="N69" i="13" a="1"/>
  <c r="N69" i="13" s="1"/>
  <c r="F60" i="13"/>
  <c r="J4" i="10"/>
  <c r="BE4" i="10"/>
  <c r="J322" i="10"/>
  <c r="BE322" i="10"/>
  <c r="J323" i="10"/>
  <c r="BE323" i="10"/>
  <c r="J324" i="10"/>
  <c r="BE324" i="10"/>
  <c r="J325" i="10"/>
  <c r="BE325" i="10"/>
  <c r="J326" i="10"/>
  <c r="BE326" i="10"/>
  <c r="J327" i="10"/>
  <c r="BE327" i="10"/>
  <c r="J328" i="10"/>
  <c r="BE328" i="10"/>
  <c r="J329" i="10"/>
  <c r="BE329" i="10"/>
  <c r="J330" i="10"/>
  <c r="BE330" i="10"/>
  <c r="J331" i="10"/>
  <c r="BE331" i="10"/>
  <c r="J332" i="10"/>
  <c r="BE332" i="10"/>
  <c r="J333" i="10"/>
  <c r="BE333" i="10"/>
  <c r="J334" i="10"/>
  <c r="BE334" i="10"/>
  <c r="J335" i="10"/>
  <c r="BE335" i="10"/>
  <c r="J336" i="10"/>
  <c r="BE336" i="10"/>
  <c r="J337" i="10"/>
  <c r="BE337" i="10"/>
  <c r="J338" i="10"/>
  <c r="BE338" i="10"/>
  <c r="J339" i="10"/>
  <c r="BE339" i="10"/>
  <c r="J340" i="10"/>
  <c r="BE340" i="10"/>
  <c r="J341" i="10"/>
  <c r="BE341" i="10"/>
  <c r="J342" i="10"/>
  <c r="BE342" i="10"/>
  <c r="J343" i="10"/>
  <c r="BE343" i="10"/>
  <c r="J344" i="10"/>
  <c r="BE344" i="10"/>
  <c r="J345" i="10"/>
  <c r="BE345" i="10"/>
  <c r="J346" i="10"/>
  <c r="BE346" i="10"/>
  <c r="J347" i="10"/>
  <c r="BE347" i="10"/>
  <c r="J348" i="10"/>
  <c r="BE348" i="10"/>
  <c r="J349" i="10"/>
  <c r="BE349" i="10"/>
  <c r="J350" i="10"/>
  <c r="BE350" i="10"/>
  <c r="J351" i="10"/>
  <c r="BE351" i="10"/>
  <c r="J352" i="10"/>
  <c r="BE352" i="10"/>
  <c r="J353" i="10"/>
  <c r="BE353" i="10"/>
  <c r="J354" i="10"/>
  <c r="BE354" i="10"/>
  <c r="J355" i="10"/>
  <c r="BE355" i="10"/>
  <c r="J356" i="10"/>
  <c r="BE356" i="10"/>
  <c r="J357" i="10"/>
  <c r="BE357" i="10"/>
  <c r="J358" i="10"/>
  <c r="BE358" i="10"/>
  <c r="J359" i="10"/>
  <c r="BE359" i="10"/>
  <c r="J360" i="10"/>
  <c r="BE360" i="10"/>
  <c r="J361" i="10"/>
  <c r="BE361" i="10"/>
  <c r="J362" i="10"/>
  <c r="BE362" i="10"/>
  <c r="J363" i="10"/>
  <c r="BE363" i="10"/>
  <c r="J364" i="10"/>
  <c r="BE364" i="10"/>
  <c r="J365" i="10"/>
  <c r="BE365" i="10"/>
  <c r="J366" i="10"/>
  <c r="BE366" i="10"/>
  <c r="J367" i="10"/>
  <c r="BE367" i="10"/>
  <c r="J368" i="10"/>
  <c r="BE368" i="10"/>
  <c r="J369" i="10"/>
  <c r="BE369" i="10"/>
  <c r="J370" i="10"/>
  <c r="BE370" i="10"/>
  <c r="J371" i="10"/>
  <c r="BE371" i="10"/>
  <c r="J372" i="10"/>
  <c r="BE372" i="10"/>
  <c r="J373" i="10"/>
  <c r="BE373" i="10"/>
  <c r="J374" i="10"/>
  <c r="BE374" i="10"/>
  <c r="J375" i="10"/>
  <c r="BE375" i="10"/>
  <c r="J376" i="10"/>
  <c r="BE376" i="10"/>
  <c r="J377" i="10"/>
  <c r="BE377" i="10"/>
  <c r="J378" i="10"/>
  <c r="BE378" i="10"/>
  <c r="J379" i="10"/>
  <c r="BE379" i="10"/>
  <c r="J380" i="10"/>
  <c r="BE380" i="10"/>
  <c r="J381" i="10"/>
  <c r="BE381" i="10"/>
  <c r="J382" i="10"/>
  <c r="BE382" i="10"/>
  <c r="J383" i="10"/>
  <c r="BE383" i="10"/>
  <c r="J384" i="10"/>
  <c r="BE384" i="10"/>
  <c r="J385" i="10"/>
  <c r="BE385" i="10"/>
  <c r="J386" i="10"/>
  <c r="BE386" i="10"/>
  <c r="J387" i="10"/>
  <c r="BE387" i="10"/>
  <c r="J388" i="10"/>
  <c r="BE388" i="10"/>
  <c r="J389" i="10"/>
  <c r="BE389" i="10"/>
  <c r="J390" i="10"/>
  <c r="BE390" i="10"/>
  <c r="J391" i="10"/>
  <c r="BE391" i="10"/>
  <c r="J392" i="10"/>
  <c r="BE392" i="10"/>
  <c r="J393" i="10"/>
  <c r="BE393" i="10"/>
  <c r="J394" i="10"/>
  <c r="BE394" i="10"/>
  <c r="J395" i="10"/>
  <c r="BE395" i="10"/>
  <c r="J396" i="10"/>
  <c r="BE396" i="10"/>
  <c r="J397" i="10"/>
  <c r="BE397" i="10"/>
  <c r="J398" i="10"/>
  <c r="BE398" i="10"/>
  <c r="J399" i="10"/>
  <c r="BE399" i="10"/>
  <c r="J400" i="10"/>
  <c r="BE400" i="10"/>
  <c r="J401" i="10"/>
  <c r="BE401" i="10"/>
  <c r="J402" i="10"/>
  <c r="BE402" i="10"/>
  <c r="J403" i="10"/>
  <c r="BE403" i="10"/>
  <c r="J404" i="10"/>
  <c r="BE404" i="10"/>
  <c r="J405" i="10"/>
  <c r="BE405" i="10"/>
  <c r="J406" i="10"/>
  <c r="BE406" i="10"/>
  <c r="J407" i="10"/>
  <c r="BE407" i="10"/>
  <c r="J408" i="10"/>
  <c r="BE408" i="10"/>
  <c r="J409" i="10"/>
  <c r="BE409" i="10"/>
  <c r="J410" i="10"/>
  <c r="BE410" i="10"/>
  <c r="J411" i="10"/>
  <c r="BE411" i="10"/>
  <c r="J412" i="10"/>
  <c r="BE412" i="10"/>
  <c r="J413" i="10"/>
  <c r="BE413" i="10"/>
  <c r="J414" i="10"/>
  <c r="BE414" i="10"/>
  <c r="J415" i="10"/>
  <c r="BE415" i="10"/>
  <c r="J416" i="10"/>
  <c r="BE416" i="10"/>
  <c r="J417" i="10"/>
  <c r="BE417" i="10"/>
  <c r="J418" i="10"/>
  <c r="BE418" i="10"/>
  <c r="J419" i="10"/>
  <c r="BE419" i="10"/>
  <c r="J420" i="10"/>
  <c r="BE420" i="10"/>
  <c r="J421" i="10"/>
  <c r="BE421" i="10"/>
  <c r="J422" i="10"/>
  <c r="BE422" i="10"/>
  <c r="J423" i="10"/>
  <c r="BE423" i="10"/>
  <c r="J424" i="10"/>
  <c r="BE424" i="10"/>
  <c r="J425" i="10"/>
  <c r="BE425" i="10"/>
  <c r="J426" i="10"/>
  <c r="BE426" i="10"/>
  <c r="J427" i="10"/>
  <c r="BE427" i="10"/>
  <c r="J428" i="10"/>
  <c r="BE428" i="10"/>
  <c r="J429" i="10"/>
  <c r="BE429" i="10"/>
  <c r="J430" i="10"/>
  <c r="BE430" i="10"/>
  <c r="J431" i="10"/>
  <c r="BE431" i="10"/>
  <c r="J432" i="10"/>
  <c r="BE432" i="10"/>
  <c r="J433" i="10"/>
  <c r="BE433" i="10"/>
  <c r="J434" i="10"/>
  <c r="BE434" i="10"/>
  <c r="J435" i="10"/>
  <c r="BE435" i="10"/>
  <c r="J436" i="10"/>
  <c r="BE436" i="10"/>
  <c r="J437" i="10"/>
  <c r="BE437" i="10"/>
  <c r="J438" i="10"/>
  <c r="BE438" i="10"/>
  <c r="J439" i="10"/>
  <c r="BE439" i="10"/>
  <c r="J440" i="10"/>
  <c r="BE440" i="10"/>
  <c r="J441" i="10"/>
  <c r="BE441" i="10"/>
  <c r="J442" i="10"/>
  <c r="BE442" i="10"/>
  <c r="J443" i="10"/>
  <c r="BE443" i="10"/>
  <c r="J444" i="10"/>
  <c r="BE444" i="10"/>
  <c r="J445" i="10"/>
  <c r="BE445" i="10"/>
  <c r="J446" i="10"/>
  <c r="BE446" i="10"/>
  <c r="J447" i="10"/>
  <c r="BE447" i="10"/>
  <c r="J448" i="10"/>
  <c r="BE448" i="10"/>
  <c r="J449" i="10"/>
  <c r="BE449" i="10"/>
  <c r="J450" i="10"/>
  <c r="BE450" i="10"/>
  <c r="J451" i="10"/>
  <c r="BE451" i="10"/>
  <c r="J452" i="10"/>
  <c r="BE452" i="10"/>
  <c r="J453" i="10"/>
  <c r="BE453" i="10"/>
  <c r="J454" i="10"/>
  <c r="BE454" i="10"/>
  <c r="J455" i="10"/>
  <c r="BE455" i="10"/>
  <c r="J456" i="10"/>
  <c r="BE456" i="10"/>
  <c r="J457" i="10"/>
  <c r="BE457" i="10"/>
  <c r="J458" i="10"/>
  <c r="BE458" i="10"/>
  <c r="J459" i="10"/>
  <c r="BE459" i="10"/>
  <c r="J460" i="10"/>
  <c r="BE460" i="10"/>
  <c r="J461" i="10"/>
  <c r="BE461" i="10"/>
  <c r="J462" i="10"/>
  <c r="BE462" i="10"/>
  <c r="J463" i="10"/>
  <c r="BE463" i="10"/>
  <c r="J464" i="10"/>
  <c r="BE464" i="10"/>
  <c r="J465" i="10"/>
  <c r="BE465" i="10"/>
  <c r="J466" i="10"/>
  <c r="BE466" i="10"/>
  <c r="J467" i="10"/>
  <c r="BE467" i="10"/>
  <c r="J468" i="10"/>
  <c r="BE468" i="10"/>
  <c r="J469" i="10"/>
  <c r="BE469" i="10"/>
  <c r="J470" i="10"/>
  <c r="BE470" i="10"/>
  <c r="J471" i="10"/>
  <c r="BE471" i="10"/>
  <c r="J472" i="10"/>
  <c r="BE472" i="10"/>
  <c r="J473" i="10"/>
  <c r="BE473" i="10"/>
  <c r="J474" i="10"/>
  <c r="BE474" i="10"/>
  <c r="J475" i="10"/>
  <c r="BE475" i="10"/>
  <c r="J476" i="10"/>
  <c r="BE476" i="10"/>
  <c r="J477" i="10"/>
  <c r="BE477" i="10"/>
  <c r="J478" i="10"/>
  <c r="BE478" i="10"/>
  <c r="J479" i="10"/>
  <c r="BE479" i="10"/>
  <c r="J480" i="10"/>
  <c r="BE480" i="10"/>
  <c r="J481" i="10"/>
  <c r="BE481" i="10"/>
  <c r="J482" i="10"/>
  <c r="BE482" i="10"/>
  <c r="J483" i="10"/>
  <c r="BE483" i="10"/>
  <c r="J484" i="10"/>
  <c r="BE484" i="10"/>
  <c r="J485" i="10"/>
  <c r="BE485" i="10"/>
  <c r="J486" i="10"/>
  <c r="BE486" i="10"/>
  <c r="J487" i="10"/>
  <c r="BE487" i="10"/>
  <c r="J488" i="10"/>
  <c r="BE488" i="10"/>
  <c r="J489" i="10"/>
  <c r="BE489" i="10"/>
  <c r="J490" i="10"/>
  <c r="BE490" i="10"/>
  <c r="J491" i="10"/>
  <c r="BE491" i="10"/>
  <c r="J492" i="10"/>
  <c r="BE492" i="10"/>
  <c r="J493" i="10"/>
  <c r="BE493" i="10"/>
  <c r="J494" i="10"/>
  <c r="BE494" i="10"/>
  <c r="J495" i="10"/>
  <c r="BE495" i="10"/>
  <c r="J496" i="10"/>
  <c r="BE496" i="10"/>
  <c r="J497" i="10"/>
  <c r="BE497" i="10"/>
  <c r="J498" i="10"/>
  <c r="BE498" i="10"/>
  <c r="J499" i="10"/>
  <c r="BE499" i="10"/>
  <c r="J500" i="10"/>
  <c r="BE500" i="10"/>
  <c r="J501" i="10"/>
  <c r="BE501" i="10"/>
  <c r="J502" i="10"/>
  <c r="BE502" i="10"/>
  <c r="J503" i="10"/>
  <c r="BE503" i="10"/>
  <c r="J504" i="10"/>
  <c r="BE504" i="10"/>
  <c r="J505" i="10"/>
  <c r="BE505" i="10"/>
  <c r="J506" i="10"/>
  <c r="BE506" i="10"/>
  <c r="J507" i="10"/>
  <c r="BE507" i="10"/>
  <c r="J508" i="10"/>
  <c r="BE508" i="10"/>
  <c r="J509" i="10"/>
  <c r="BE509" i="10"/>
  <c r="J510" i="10"/>
  <c r="BE510" i="10"/>
  <c r="J511" i="10"/>
  <c r="BE511" i="10"/>
  <c r="J512" i="10"/>
  <c r="BE512" i="10"/>
  <c r="J513" i="10"/>
  <c r="BE513" i="10"/>
  <c r="J514" i="10"/>
  <c r="BE514" i="10"/>
  <c r="J515" i="10"/>
  <c r="BE515" i="10"/>
  <c r="J516" i="10"/>
  <c r="BE516" i="10"/>
  <c r="J517" i="10"/>
  <c r="BE517" i="10"/>
  <c r="J518" i="10"/>
  <c r="BE518" i="10"/>
  <c r="J519" i="10"/>
  <c r="BE519" i="10"/>
  <c r="J520" i="10"/>
  <c r="BE520" i="10"/>
  <c r="J521" i="10"/>
  <c r="BE521" i="10"/>
  <c r="J522" i="10"/>
  <c r="BE522" i="10"/>
  <c r="J523" i="10"/>
  <c r="BE523" i="10"/>
  <c r="J524" i="10"/>
  <c r="BE524" i="10"/>
  <c r="J525" i="10"/>
  <c r="BE525" i="10"/>
  <c r="J526" i="10"/>
  <c r="BE526" i="10"/>
  <c r="J527" i="10"/>
  <c r="BE527" i="10"/>
  <c r="J528" i="10"/>
  <c r="BE528" i="10"/>
  <c r="J529" i="10"/>
  <c r="BE529" i="10"/>
  <c r="J530" i="10"/>
  <c r="BE530" i="10"/>
  <c r="J531" i="10"/>
  <c r="BE531" i="10"/>
  <c r="J532" i="10"/>
  <c r="BE532" i="10"/>
  <c r="J533" i="10"/>
  <c r="BE533" i="10"/>
  <c r="J534" i="10"/>
  <c r="BE534" i="10"/>
  <c r="J535" i="10"/>
  <c r="BE535" i="10"/>
  <c r="J536" i="10"/>
  <c r="BE536" i="10"/>
  <c r="J537" i="10"/>
  <c r="BE537" i="10"/>
  <c r="J538" i="10"/>
  <c r="BE538" i="10"/>
  <c r="J539" i="10"/>
  <c r="BE539" i="10"/>
  <c r="J540" i="10"/>
  <c r="BE540" i="10"/>
  <c r="J541" i="10"/>
  <c r="BE541" i="10"/>
  <c r="J542" i="10"/>
  <c r="BE542" i="10"/>
  <c r="J543" i="10"/>
  <c r="BE543" i="10"/>
  <c r="J544" i="10"/>
  <c r="BE544" i="10"/>
  <c r="J545" i="10"/>
  <c r="BE545" i="10"/>
  <c r="J546" i="10"/>
  <c r="BE546" i="10"/>
  <c r="J547" i="10"/>
  <c r="BE547" i="10"/>
  <c r="J548" i="10"/>
  <c r="BE548" i="10"/>
  <c r="J549" i="10"/>
  <c r="BE549" i="10"/>
  <c r="J550" i="10"/>
  <c r="BE550" i="10"/>
  <c r="J551" i="10"/>
  <c r="BE551" i="10"/>
  <c r="J552" i="10"/>
  <c r="BE552" i="10"/>
  <c r="J553" i="10"/>
  <c r="BE553" i="10"/>
  <c r="J554" i="10"/>
  <c r="BE554" i="10"/>
  <c r="J555" i="10"/>
  <c r="BE555" i="10"/>
  <c r="J556" i="10"/>
  <c r="BE556" i="10"/>
  <c r="J557" i="10"/>
  <c r="BE557" i="10"/>
  <c r="J558" i="10"/>
  <c r="BE558" i="10"/>
  <c r="J559" i="10"/>
  <c r="BE559" i="10"/>
  <c r="J560" i="10"/>
  <c r="BE560" i="10"/>
  <c r="J561" i="10"/>
  <c r="BE561" i="10"/>
  <c r="J562" i="10"/>
  <c r="BE562" i="10"/>
  <c r="J563" i="10"/>
  <c r="BE563" i="10"/>
  <c r="J564" i="10"/>
  <c r="BE564" i="10"/>
  <c r="J565" i="10"/>
  <c r="BE565" i="10"/>
  <c r="J566" i="10"/>
  <c r="BE566" i="10"/>
  <c r="J567" i="10"/>
  <c r="BE567" i="10"/>
  <c r="J568" i="10"/>
  <c r="BE568" i="10"/>
  <c r="J569" i="10"/>
  <c r="BE569" i="10"/>
  <c r="J570" i="10"/>
  <c r="BE570" i="10"/>
  <c r="J571" i="10"/>
  <c r="BE571" i="10"/>
  <c r="J572" i="10"/>
  <c r="BE572" i="10"/>
  <c r="J573" i="10"/>
  <c r="BE573" i="10"/>
  <c r="J574" i="10"/>
  <c r="BE574" i="10"/>
  <c r="J575" i="10"/>
  <c r="BE575" i="10"/>
  <c r="J576" i="10"/>
  <c r="BE576" i="10"/>
  <c r="J577" i="10"/>
  <c r="BE577" i="10"/>
  <c r="J578" i="10"/>
  <c r="BE578" i="10"/>
  <c r="J579" i="10"/>
  <c r="BE579" i="10"/>
  <c r="J580" i="10"/>
  <c r="BE580" i="10"/>
  <c r="J581" i="10"/>
  <c r="BE581" i="10"/>
  <c r="J582" i="10"/>
  <c r="BE582" i="10"/>
  <c r="J583" i="10"/>
  <c r="BE583" i="10"/>
  <c r="J584" i="10"/>
  <c r="BE584" i="10"/>
  <c r="J585" i="10"/>
  <c r="BE585" i="10"/>
  <c r="J586" i="10"/>
  <c r="BE586" i="10"/>
  <c r="J587" i="10"/>
  <c r="BE587" i="10"/>
  <c r="J588" i="10"/>
  <c r="BE588" i="10"/>
  <c r="J589" i="10"/>
  <c r="BE589" i="10"/>
  <c r="J590" i="10"/>
  <c r="BE590" i="10"/>
  <c r="J591" i="10"/>
  <c r="BE591" i="10"/>
  <c r="J592" i="10"/>
  <c r="BE592" i="10"/>
  <c r="J593" i="10"/>
  <c r="BE593" i="10"/>
  <c r="J594" i="10"/>
  <c r="BE594" i="10"/>
  <c r="J595" i="10"/>
  <c r="BE595" i="10"/>
  <c r="J596" i="10"/>
  <c r="BE596" i="10"/>
  <c r="J597" i="10"/>
  <c r="BE597" i="10"/>
  <c r="J598" i="10"/>
  <c r="BE598" i="10"/>
  <c r="J599" i="10"/>
  <c r="BE599" i="10"/>
  <c r="J600" i="10"/>
  <c r="BE600" i="10"/>
  <c r="J211" i="10"/>
  <c r="BE211" i="10"/>
  <c r="J212" i="10"/>
  <c r="BE212" i="10"/>
  <c r="J213" i="10"/>
  <c r="BE213" i="10"/>
  <c r="J214" i="10"/>
  <c r="BE214" i="10"/>
  <c r="J215" i="10"/>
  <c r="BE215" i="10"/>
  <c r="J216" i="10"/>
  <c r="BE216" i="10"/>
  <c r="J217" i="10"/>
  <c r="BE217" i="10"/>
  <c r="J218" i="10"/>
  <c r="BE218" i="10"/>
  <c r="J219" i="10"/>
  <c r="BE219" i="10"/>
  <c r="J220" i="10"/>
  <c r="BE220" i="10"/>
  <c r="J221" i="10"/>
  <c r="BE221" i="10"/>
  <c r="J222" i="10"/>
  <c r="BE222" i="10"/>
  <c r="J223" i="10"/>
  <c r="BE223" i="10"/>
  <c r="J224" i="10"/>
  <c r="BE224" i="10"/>
  <c r="J225" i="10"/>
  <c r="BE225" i="10"/>
  <c r="J226" i="10"/>
  <c r="BE226" i="10"/>
  <c r="J227" i="10"/>
  <c r="BE227" i="10"/>
  <c r="J228" i="10"/>
  <c r="BE228" i="10"/>
  <c r="J229" i="10"/>
  <c r="BE229" i="10"/>
  <c r="J230" i="10"/>
  <c r="BE230" i="10"/>
  <c r="J231" i="10"/>
  <c r="BE231" i="10"/>
  <c r="J232" i="10"/>
  <c r="BE232" i="10"/>
  <c r="J233" i="10"/>
  <c r="BE233" i="10"/>
  <c r="J234" i="10"/>
  <c r="BE234" i="10"/>
  <c r="J235" i="10"/>
  <c r="BE235" i="10"/>
  <c r="J236" i="10"/>
  <c r="BE236" i="10"/>
  <c r="J237" i="10"/>
  <c r="BE237" i="10"/>
  <c r="J238" i="10"/>
  <c r="BE238" i="10"/>
  <c r="J239" i="10"/>
  <c r="BE239" i="10"/>
  <c r="J240" i="10"/>
  <c r="BE240" i="10"/>
  <c r="J241" i="10"/>
  <c r="BE241" i="10"/>
  <c r="J242" i="10"/>
  <c r="BE242" i="10"/>
  <c r="J243" i="10"/>
  <c r="BE243" i="10"/>
  <c r="J244" i="10"/>
  <c r="BE244" i="10"/>
  <c r="J245" i="10"/>
  <c r="BE245" i="10"/>
  <c r="J246" i="10"/>
  <c r="BE246" i="10"/>
  <c r="J247" i="10"/>
  <c r="BE247" i="10"/>
  <c r="J248" i="10"/>
  <c r="BE248" i="10"/>
  <c r="J249" i="10"/>
  <c r="BE249" i="10"/>
  <c r="J250" i="10"/>
  <c r="BE250" i="10"/>
  <c r="J251" i="10"/>
  <c r="BE251" i="10"/>
  <c r="J252" i="10"/>
  <c r="BE252" i="10"/>
  <c r="J253" i="10"/>
  <c r="BE253" i="10"/>
  <c r="J254" i="10"/>
  <c r="BE254" i="10"/>
  <c r="J255" i="10"/>
  <c r="BE255" i="10"/>
  <c r="J256" i="10"/>
  <c r="BE256" i="10"/>
  <c r="J257" i="10"/>
  <c r="BE257" i="10"/>
  <c r="J258" i="10"/>
  <c r="BE258" i="10"/>
  <c r="J259" i="10"/>
  <c r="BE259" i="10"/>
  <c r="J260" i="10"/>
  <c r="BE260" i="10"/>
  <c r="J261" i="10"/>
  <c r="BE261" i="10"/>
  <c r="J262" i="10"/>
  <c r="BE262" i="10"/>
  <c r="J263" i="10"/>
  <c r="BE263" i="10"/>
  <c r="J264" i="10"/>
  <c r="BE264" i="10"/>
  <c r="J265" i="10"/>
  <c r="BE265" i="10"/>
  <c r="J266" i="10"/>
  <c r="BE266" i="10"/>
  <c r="J267" i="10"/>
  <c r="BE267" i="10"/>
  <c r="J268" i="10"/>
  <c r="BE268" i="10"/>
  <c r="J269" i="10"/>
  <c r="BE269" i="10"/>
  <c r="J270" i="10"/>
  <c r="BE270" i="10"/>
  <c r="J271" i="10"/>
  <c r="BE271" i="10"/>
  <c r="J272" i="10"/>
  <c r="BE272" i="10"/>
  <c r="J273" i="10"/>
  <c r="BE273" i="10"/>
  <c r="J274" i="10"/>
  <c r="BE274" i="10"/>
  <c r="J275" i="10"/>
  <c r="BE275" i="10"/>
  <c r="J276" i="10"/>
  <c r="BE276" i="10"/>
  <c r="J277" i="10"/>
  <c r="BE277" i="10"/>
  <c r="J278" i="10"/>
  <c r="BE278" i="10"/>
  <c r="J279" i="10"/>
  <c r="BE279" i="10"/>
  <c r="J280" i="10"/>
  <c r="BE280" i="10"/>
  <c r="J281" i="10"/>
  <c r="BE281" i="10"/>
  <c r="J282" i="10"/>
  <c r="BE282" i="10"/>
  <c r="J283" i="10"/>
  <c r="BE283" i="10"/>
  <c r="J284" i="10"/>
  <c r="BE284" i="10"/>
  <c r="J285" i="10"/>
  <c r="BE285" i="10"/>
  <c r="J286" i="10"/>
  <c r="BE286" i="10"/>
  <c r="J287" i="10"/>
  <c r="BE287" i="10"/>
  <c r="J288" i="10"/>
  <c r="BE288" i="10"/>
  <c r="J289" i="10"/>
  <c r="BE289" i="10"/>
  <c r="J290" i="10"/>
  <c r="BE290" i="10"/>
  <c r="J291" i="10"/>
  <c r="BE291" i="10"/>
  <c r="J292" i="10"/>
  <c r="BE292" i="10"/>
  <c r="J293" i="10"/>
  <c r="BE293" i="10"/>
  <c r="J294" i="10"/>
  <c r="BE294" i="10"/>
  <c r="J295" i="10"/>
  <c r="BE295" i="10"/>
  <c r="J296" i="10"/>
  <c r="BE296" i="10"/>
  <c r="J297" i="10"/>
  <c r="BE297" i="10"/>
  <c r="J298" i="10"/>
  <c r="BE298" i="10"/>
  <c r="J299" i="10"/>
  <c r="BE299" i="10"/>
  <c r="J300" i="10"/>
  <c r="BE300" i="10"/>
  <c r="J301" i="10"/>
  <c r="BE301" i="10"/>
  <c r="J302" i="10"/>
  <c r="BE302" i="10"/>
  <c r="J303" i="10"/>
  <c r="BE303" i="10"/>
  <c r="J304" i="10"/>
  <c r="BE304" i="10"/>
  <c r="J305" i="10"/>
  <c r="BE305" i="10"/>
  <c r="J306" i="10"/>
  <c r="BE306" i="10"/>
  <c r="J307" i="10"/>
  <c r="BE307" i="10"/>
  <c r="J308" i="10"/>
  <c r="BE308" i="10"/>
  <c r="J309" i="10"/>
  <c r="BE309" i="10"/>
  <c r="J310" i="10"/>
  <c r="BE310" i="10"/>
  <c r="J311" i="10"/>
  <c r="BE311" i="10"/>
  <c r="J312" i="10"/>
  <c r="BE312" i="10"/>
  <c r="J313" i="10"/>
  <c r="BE313" i="10"/>
  <c r="J314" i="10"/>
  <c r="BE314" i="10"/>
  <c r="J315" i="10"/>
  <c r="BE315" i="10"/>
  <c r="J316" i="10"/>
  <c r="BE316" i="10"/>
  <c r="J317" i="10"/>
  <c r="BE317" i="10"/>
  <c r="J318" i="10"/>
  <c r="BE318" i="10"/>
  <c r="J319" i="10"/>
  <c r="BE319" i="10"/>
  <c r="J320" i="10"/>
  <c r="BE320" i="10"/>
  <c r="J321" i="10"/>
  <c r="BE321" i="10"/>
  <c r="J5" i="10"/>
  <c r="BE5" i="10"/>
  <c r="J6" i="10"/>
  <c r="BE6" i="10"/>
  <c r="J7" i="10"/>
  <c r="BE7" i="10"/>
  <c r="J8" i="10"/>
  <c r="BE8" i="10"/>
  <c r="J9" i="10"/>
  <c r="BE9" i="10"/>
  <c r="J10" i="10"/>
  <c r="BE10" i="10"/>
  <c r="J11" i="10"/>
  <c r="BE11" i="10"/>
  <c r="J12" i="10"/>
  <c r="BE12" i="10"/>
  <c r="J13" i="10"/>
  <c r="BE13" i="10"/>
  <c r="J14" i="10"/>
  <c r="BE14" i="10"/>
  <c r="J15" i="10"/>
  <c r="BE15" i="10"/>
  <c r="J16" i="10"/>
  <c r="BE16" i="10"/>
  <c r="J17" i="10"/>
  <c r="BE17" i="10"/>
  <c r="J18" i="10"/>
  <c r="BE18" i="10"/>
  <c r="J19" i="10"/>
  <c r="BE19" i="10"/>
  <c r="J20" i="10"/>
  <c r="BE20" i="10"/>
  <c r="J21" i="10"/>
  <c r="BE21" i="10"/>
  <c r="J22" i="10"/>
  <c r="BE22" i="10"/>
  <c r="J23" i="10"/>
  <c r="BE23" i="10"/>
  <c r="J24" i="10"/>
  <c r="BE24" i="10"/>
  <c r="J25" i="10"/>
  <c r="BE25" i="10"/>
  <c r="J26" i="10"/>
  <c r="BE26" i="10"/>
  <c r="J27" i="10"/>
  <c r="BE27" i="10"/>
  <c r="J28" i="10"/>
  <c r="BE28" i="10"/>
  <c r="J29" i="10"/>
  <c r="BE29" i="10"/>
  <c r="J30" i="10"/>
  <c r="BE30" i="10"/>
  <c r="J31" i="10"/>
  <c r="BE31" i="10"/>
  <c r="J32" i="10"/>
  <c r="BE32" i="10"/>
  <c r="J33" i="10"/>
  <c r="BE33" i="10"/>
  <c r="J34" i="10"/>
  <c r="BE34" i="10"/>
  <c r="J35" i="10"/>
  <c r="BE35" i="10"/>
  <c r="J36" i="10"/>
  <c r="BE36" i="10"/>
  <c r="J37" i="10"/>
  <c r="BE37" i="10"/>
  <c r="J38" i="10"/>
  <c r="BE38" i="10"/>
  <c r="J39" i="10"/>
  <c r="BE39" i="10"/>
  <c r="J40" i="10"/>
  <c r="BE40" i="10"/>
  <c r="J41" i="10"/>
  <c r="BE41" i="10"/>
  <c r="J42" i="10"/>
  <c r="BE42" i="10"/>
  <c r="J43" i="10"/>
  <c r="BE43" i="10"/>
  <c r="J44" i="10"/>
  <c r="BE44" i="10"/>
  <c r="J45" i="10"/>
  <c r="BE45" i="10"/>
  <c r="J46" i="10"/>
  <c r="BE46" i="10"/>
  <c r="J47" i="10"/>
  <c r="BE47" i="10"/>
  <c r="J48" i="10"/>
  <c r="BE48" i="10"/>
  <c r="J49" i="10"/>
  <c r="BE49" i="10"/>
  <c r="J50" i="10"/>
  <c r="BE50" i="10"/>
  <c r="J51" i="10"/>
  <c r="BE51" i="10"/>
  <c r="J52" i="10"/>
  <c r="BE52" i="10"/>
  <c r="J53" i="10"/>
  <c r="BE53" i="10"/>
  <c r="J54" i="10"/>
  <c r="BE54" i="10"/>
  <c r="J55" i="10"/>
  <c r="BE55" i="10"/>
  <c r="J56" i="10"/>
  <c r="BE56" i="10"/>
  <c r="J57" i="10"/>
  <c r="BE57" i="10"/>
  <c r="J58" i="10"/>
  <c r="BE58" i="10"/>
  <c r="J59" i="10"/>
  <c r="BE59" i="10"/>
  <c r="J60" i="10"/>
  <c r="BE60" i="10"/>
  <c r="J61" i="10"/>
  <c r="BE61" i="10"/>
  <c r="J62" i="10"/>
  <c r="BE62" i="10"/>
  <c r="J63" i="10"/>
  <c r="BE63" i="10"/>
  <c r="J64" i="10"/>
  <c r="BE64" i="10"/>
  <c r="J65" i="10"/>
  <c r="BE65" i="10"/>
  <c r="J66" i="10"/>
  <c r="BE66" i="10"/>
  <c r="J67" i="10"/>
  <c r="BE67" i="10"/>
  <c r="J68" i="10"/>
  <c r="BE68" i="10"/>
  <c r="J69" i="10"/>
  <c r="BE69" i="10"/>
  <c r="J70" i="10"/>
  <c r="BE70" i="10"/>
  <c r="J71" i="10"/>
  <c r="BE71" i="10"/>
  <c r="J72" i="10"/>
  <c r="BE72" i="10"/>
  <c r="J73" i="10"/>
  <c r="BE73" i="10"/>
  <c r="J74" i="10"/>
  <c r="BE74" i="10"/>
  <c r="J75" i="10"/>
  <c r="BE75" i="10"/>
  <c r="J76" i="10"/>
  <c r="BE76" i="10"/>
  <c r="J77" i="10"/>
  <c r="BE77" i="10"/>
  <c r="J78" i="10"/>
  <c r="BE78" i="10"/>
  <c r="J79" i="10"/>
  <c r="BE79" i="10"/>
  <c r="J80" i="10"/>
  <c r="BE80" i="10"/>
  <c r="J81" i="10"/>
  <c r="BE81" i="10"/>
  <c r="J82" i="10"/>
  <c r="BE82" i="10"/>
  <c r="J83" i="10"/>
  <c r="BE83" i="10"/>
  <c r="J84" i="10"/>
  <c r="BE84" i="10"/>
  <c r="J85" i="10"/>
  <c r="BE85" i="10"/>
  <c r="J86" i="10"/>
  <c r="BE86" i="10"/>
  <c r="J87" i="10"/>
  <c r="BE87" i="10"/>
  <c r="J88" i="10"/>
  <c r="BE88" i="10"/>
  <c r="J89" i="10"/>
  <c r="BE89" i="10"/>
  <c r="J90" i="10"/>
  <c r="BE90" i="10"/>
  <c r="J91" i="10"/>
  <c r="BE91" i="10"/>
  <c r="J92" i="10"/>
  <c r="BE92" i="10"/>
  <c r="J93" i="10"/>
  <c r="BE93" i="10"/>
  <c r="J94" i="10"/>
  <c r="BE94" i="10"/>
  <c r="J95" i="10"/>
  <c r="BE95" i="10"/>
  <c r="J96" i="10"/>
  <c r="BE96" i="10"/>
  <c r="J97" i="10"/>
  <c r="BE97" i="10"/>
  <c r="J98" i="10"/>
  <c r="BE98" i="10"/>
  <c r="J99" i="10"/>
  <c r="BE99" i="10"/>
  <c r="J100" i="10"/>
  <c r="BE100" i="10"/>
  <c r="J101" i="10"/>
  <c r="BE101" i="10"/>
  <c r="J102" i="10"/>
  <c r="BE102" i="10"/>
  <c r="J103" i="10"/>
  <c r="BE103" i="10"/>
  <c r="J104" i="10"/>
  <c r="BE104" i="10"/>
  <c r="J105" i="10"/>
  <c r="BE105" i="10"/>
  <c r="J106" i="10"/>
  <c r="BE106" i="10"/>
  <c r="J107" i="10"/>
  <c r="BE107" i="10"/>
  <c r="J108" i="10"/>
  <c r="BE108" i="10"/>
  <c r="J109" i="10"/>
  <c r="BE109" i="10"/>
  <c r="J110" i="10"/>
  <c r="BE110" i="10"/>
  <c r="J111" i="10"/>
  <c r="BE111" i="10"/>
  <c r="J112" i="10"/>
  <c r="BE112" i="10"/>
  <c r="J113" i="10"/>
  <c r="BE113" i="10"/>
  <c r="J114" i="10"/>
  <c r="BE114" i="10"/>
  <c r="J115" i="10"/>
  <c r="BE115" i="10"/>
  <c r="J116" i="10"/>
  <c r="BE116" i="10"/>
  <c r="J117" i="10"/>
  <c r="BE117" i="10"/>
  <c r="J118" i="10"/>
  <c r="BE118" i="10"/>
  <c r="J119" i="10"/>
  <c r="BE119" i="10"/>
  <c r="J120" i="10"/>
  <c r="BE120" i="10"/>
  <c r="J121" i="10"/>
  <c r="BE121" i="10"/>
  <c r="J122" i="10"/>
  <c r="BE122" i="10"/>
  <c r="J123" i="10"/>
  <c r="BE123" i="10"/>
  <c r="J124" i="10"/>
  <c r="BE124" i="10"/>
  <c r="J125" i="10"/>
  <c r="BE125" i="10"/>
  <c r="J126" i="10"/>
  <c r="BE126" i="10"/>
  <c r="J127" i="10"/>
  <c r="BE127" i="10"/>
  <c r="J128" i="10"/>
  <c r="BE128" i="10"/>
  <c r="J129" i="10"/>
  <c r="BE129" i="10"/>
  <c r="J130" i="10"/>
  <c r="BE130" i="10"/>
  <c r="J131" i="10"/>
  <c r="BE131" i="10"/>
  <c r="J132" i="10"/>
  <c r="BE132" i="10"/>
  <c r="J133" i="10"/>
  <c r="BE133" i="10"/>
  <c r="J134" i="10"/>
  <c r="BE134" i="10"/>
  <c r="J135" i="10"/>
  <c r="BE135" i="10"/>
  <c r="J136" i="10"/>
  <c r="BE136" i="10"/>
  <c r="J137" i="10"/>
  <c r="BE137" i="10"/>
  <c r="J138" i="10"/>
  <c r="BE138" i="10"/>
  <c r="J139" i="10"/>
  <c r="BE139" i="10"/>
  <c r="J140" i="10"/>
  <c r="BE140" i="10"/>
  <c r="J141" i="10"/>
  <c r="BE141" i="10"/>
  <c r="J142" i="10"/>
  <c r="BE142" i="10"/>
  <c r="J143" i="10"/>
  <c r="BE143" i="10"/>
  <c r="J144" i="10"/>
  <c r="BE144" i="10"/>
  <c r="J145" i="10"/>
  <c r="BE145" i="10"/>
  <c r="J146" i="10"/>
  <c r="BE146" i="10"/>
  <c r="J147" i="10"/>
  <c r="BE147" i="10"/>
  <c r="J148" i="10"/>
  <c r="BE148" i="10"/>
  <c r="J149" i="10"/>
  <c r="BE149" i="10"/>
  <c r="J150" i="10"/>
  <c r="BE150" i="10"/>
  <c r="J151" i="10"/>
  <c r="BE151" i="10"/>
  <c r="J152" i="10"/>
  <c r="BE152" i="10"/>
  <c r="J153" i="10"/>
  <c r="BE153" i="10"/>
  <c r="J154" i="10"/>
  <c r="BE154" i="10"/>
  <c r="J155" i="10"/>
  <c r="BE155" i="10"/>
  <c r="J156" i="10"/>
  <c r="BE156" i="10"/>
  <c r="J157" i="10"/>
  <c r="BE157" i="10"/>
  <c r="J158" i="10"/>
  <c r="BE158" i="10"/>
  <c r="J159" i="10"/>
  <c r="BE159" i="10"/>
  <c r="J160" i="10"/>
  <c r="BE160" i="10"/>
  <c r="J161" i="10"/>
  <c r="BE161" i="10"/>
  <c r="J162" i="10"/>
  <c r="BE162" i="10"/>
  <c r="J163" i="10"/>
  <c r="BE163" i="10"/>
  <c r="J164" i="10"/>
  <c r="BE164" i="10"/>
  <c r="J165" i="10"/>
  <c r="BE165" i="10"/>
  <c r="J166" i="10"/>
  <c r="BE166" i="10"/>
  <c r="J167" i="10"/>
  <c r="BE167" i="10"/>
  <c r="J168" i="10"/>
  <c r="BE168" i="10"/>
  <c r="J169" i="10"/>
  <c r="BE169" i="10"/>
  <c r="J170" i="10"/>
  <c r="BE170" i="10"/>
  <c r="J171" i="10"/>
  <c r="BE171" i="10"/>
  <c r="J172" i="10"/>
  <c r="BE172" i="10"/>
  <c r="J173" i="10"/>
  <c r="BE173" i="10"/>
  <c r="J174" i="10"/>
  <c r="BE174" i="10"/>
  <c r="J175" i="10"/>
  <c r="BE175" i="10"/>
  <c r="J176" i="10"/>
  <c r="BE176" i="10"/>
  <c r="J177" i="10"/>
  <c r="BE177" i="10"/>
  <c r="J178" i="10"/>
  <c r="BE178" i="10"/>
  <c r="J179" i="10"/>
  <c r="BE179" i="10"/>
  <c r="J180" i="10"/>
  <c r="BE180" i="10"/>
  <c r="J181" i="10"/>
  <c r="BE181" i="10"/>
  <c r="J182" i="10"/>
  <c r="BE182" i="10"/>
  <c r="J183" i="10"/>
  <c r="BE183" i="10"/>
  <c r="J184" i="10"/>
  <c r="BE184" i="10"/>
  <c r="J185" i="10"/>
  <c r="BE185" i="10"/>
  <c r="J186" i="10"/>
  <c r="BE186" i="10"/>
  <c r="J187" i="10"/>
  <c r="BE187" i="10"/>
  <c r="J188" i="10"/>
  <c r="BE188" i="10"/>
  <c r="J189" i="10"/>
  <c r="BE189" i="10"/>
  <c r="J190" i="10"/>
  <c r="BE190" i="10"/>
  <c r="J191" i="10"/>
  <c r="BE191" i="10"/>
  <c r="J192" i="10"/>
  <c r="BE192" i="10"/>
  <c r="J193" i="10"/>
  <c r="BE193" i="10"/>
  <c r="J194" i="10"/>
  <c r="BE194" i="10"/>
  <c r="J195" i="10"/>
  <c r="BE195" i="10"/>
  <c r="J196" i="10"/>
  <c r="BE196" i="10"/>
  <c r="J197" i="10"/>
  <c r="BE197" i="10"/>
  <c r="J198" i="10"/>
  <c r="BE198" i="10"/>
  <c r="J199" i="10"/>
  <c r="BE199" i="10"/>
  <c r="J200" i="10"/>
  <c r="BE200" i="10"/>
  <c r="J201" i="10"/>
  <c r="BE201" i="10"/>
  <c r="J202" i="10"/>
  <c r="BE202" i="10"/>
  <c r="J203" i="10"/>
  <c r="BE203" i="10"/>
  <c r="J204" i="10"/>
  <c r="BE204" i="10"/>
  <c r="J205" i="10"/>
  <c r="BE205" i="10"/>
  <c r="J206" i="10"/>
  <c r="BE206" i="10"/>
  <c r="J207" i="10"/>
  <c r="BE207" i="10"/>
  <c r="J208" i="10"/>
  <c r="BE208" i="10"/>
  <c r="J209" i="10"/>
  <c r="BE209" i="10"/>
  <c r="J210" i="10"/>
  <c r="BE210" i="10"/>
  <c r="A13" i="10"/>
  <c r="AJ18" i="10"/>
  <c r="AJ19" i="10"/>
  <c r="AJ20" i="10"/>
  <c r="AJ21" i="10"/>
  <c r="AJ22" i="10"/>
  <c r="AJ23" i="10"/>
  <c r="AJ24" i="10"/>
  <c r="AJ25" i="10"/>
  <c r="AJ26" i="10"/>
  <c r="AJ27" i="10"/>
  <c r="AK18" i="10" a="1"/>
  <c r="AK18" i="10"/>
  <c r="AL18" i="10"/>
  <c r="AL19" i="10"/>
  <c r="AL20" i="10"/>
  <c r="AL21" i="10"/>
  <c r="AL22" i="10"/>
  <c r="AL23" i="10"/>
  <c r="AL24" i="10"/>
  <c r="AL25" i="10"/>
  <c r="AL26" i="10"/>
  <c r="AL27" i="10"/>
  <c r="AP32" i="10" a="1"/>
  <c r="AP32" i="10"/>
  <c r="AO32" i="10"/>
  <c r="AO33" i="10"/>
  <c r="AO34" i="10"/>
  <c r="AO35" i="10"/>
  <c r="AO36" i="10"/>
  <c r="AO37" i="10"/>
  <c r="AO38" i="10"/>
  <c r="AO39" i="10"/>
  <c r="AO40" i="10"/>
  <c r="AO41" i="10"/>
  <c r="AJ32" i="10"/>
  <c r="AH44" i="10"/>
  <c r="AJ33" i="10"/>
  <c r="AH45" i="10"/>
  <c r="AJ34" i="10"/>
  <c r="AH46" i="10"/>
  <c r="AJ35" i="10"/>
  <c r="AH47" i="10"/>
  <c r="AJ36" i="10"/>
  <c r="AH48" i="10"/>
  <c r="AJ37" i="10"/>
  <c r="AH49" i="10"/>
  <c r="AJ38" i="10"/>
  <c r="AH50" i="10"/>
  <c r="AJ39" i="10"/>
  <c r="AH51" i="10"/>
  <c r="AJ40" i="10"/>
  <c r="AH52" i="10"/>
  <c r="AJ41" i="10"/>
  <c r="AH53" i="10"/>
  <c r="AN18" i="10"/>
  <c r="AN19" i="10"/>
  <c r="AN20" i="10"/>
  <c r="AN21" i="10"/>
  <c r="AN22" i="10"/>
  <c r="AN23" i="10"/>
  <c r="AN24" i="10"/>
  <c r="AN25" i="10"/>
  <c r="AN26" i="10"/>
  <c r="AN27" i="10"/>
  <c r="AO18" i="10" a="1"/>
  <c r="AO18" i="10"/>
  <c r="AP18" i="10"/>
  <c r="AP19" i="10"/>
  <c r="AP20" i="10"/>
  <c r="AP21" i="10"/>
  <c r="AP22" i="10"/>
  <c r="AP23" i="10"/>
  <c r="AP24" i="10"/>
  <c r="AP25" i="10"/>
  <c r="AP26" i="10"/>
  <c r="AP27" i="10"/>
  <c r="AR32" i="10" a="1"/>
  <c r="AR32" i="10"/>
  <c r="AQ32" i="10"/>
  <c r="AQ33" i="10"/>
  <c r="AQ34" i="10"/>
  <c r="AQ35" i="10"/>
  <c r="AQ36" i="10"/>
  <c r="AQ37" i="10"/>
  <c r="AQ38" i="10"/>
  <c r="AQ39" i="10"/>
  <c r="AQ40" i="10"/>
  <c r="AQ41" i="10"/>
  <c r="AK32" i="10"/>
  <c r="AH54" i="10"/>
  <c r="AK33" i="10"/>
  <c r="AH55" i="10"/>
  <c r="AK34" i="10"/>
  <c r="AH56" i="10"/>
  <c r="AK35" i="10"/>
  <c r="AH57" i="10"/>
  <c r="AK36" i="10"/>
  <c r="AH58" i="10"/>
  <c r="AK37" i="10"/>
  <c r="AH59" i="10"/>
  <c r="AK38" i="10"/>
  <c r="AH60" i="10"/>
  <c r="AK39" i="10"/>
  <c r="AH61" i="10"/>
  <c r="AK40" i="10"/>
  <c r="AH62" i="10"/>
  <c r="AK41" i="10"/>
  <c r="AH63" i="10"/>
  <c r="AR18" i="10"/>
  <c r="AR19" i="10"/>
  <c r="AR20" i="10"/>
  <c r="AR21" i="10"/>
  <c r="AR22" i="10"/>
  <c r="AR23" i="10"/>
  <c r="AR24" i="10"/>
  <c r="AR25" i="10"/>
  <c r="AR26" i="10"/>
  <c r="AR27" i="10"/>
  <c r="AS18" i="10" a="1"/>
  <c r="AS18" i="10"/>
  <c r="AT18" i="10"/>
  <c r="AT19" i="10"/>
  <c r="AT20" i="10"/>
  <c r="AT21" i="10"/>
  <c r="AT22" i="10"/>
  <c r="AT23" i="10"/>
  <c r="AT24" i="10"/>
  <c r="AT25" i="10"/>
  <c r="AT26" i="10"/>
  <c r="AT27" i="10"/>
  <c r="AT32" i="10" a="1"/>
  <c r="AT32" i="10"/>
  <c r="AS32" i="10"/>
  <c r="AS33" i="10"/>
  <c r="AS34" i="10"/>
  <c r="AS35" i="10"/>
  <c r="AS36" i="10"/>
  <c r="AS37" i="10"/>
  <c r="AS38" i="10"/>
  <c r="AS39" i="10"/>
  <c r="AS40" i="10"/>
  <c r="AS41" i="10"/>
  <c r="AL32" i="10"/>
  <c r="AH64" i="10"/>
  <c r="AL33" i="10"/>
  <c r="AH65" i="10"/>
  <c r="AL34" i="10"/>
  <c r="AH66" i="10"/>
  <c r="AL35" i="10"/>
  <c r="AH67" i="10"/>
  <c r="AL36" i="10"/>
  <c r="AH68" i="10"/>
  <c r="AL37" i="10"/>
  <c r="AH69" i="10"/>
  <c r="AL38" i="10"/>
  <c r="AH70" i="10"/>
  <c r="AL39" i="10"/>
  <c r="AH71" i="10"/>
  <c r="AL40" i="10"/>
  <c r="AH72" i="10"/>
  <c r="AL41" i="10"/>
  <c r="AH73" i="10"/>
  <c r="H16" i="13"/>
  <c r="I16" i="13"/>
  <c r="H17" i="13"/>
  <c r="I17" i="13"/>
  <c r="H18" i="13"/>
  <c r="I18" i="13"/>
  <c r="H19" i="13"/>
  <c r="I19" i="13"/>
  <c r="H20" i="13"/>
  <c r="I20" i="13"/>
  <c r="H21" i="13"/>
  <c r="I21" i="13"/>
  <c r="H22" i="13"/>
  <c r="I22" i="13"/>
  <c r="H23" i="13"/>
  <c r="I23" i="13"/>
  <c r="H24" i="13"/>
  <c r="I24" i="13"/>
  <c r="G16" i="13"/>
  <c r="G17" i="13"/>
  <c r="G18" i="13"/>
  <c r="G19" i="13"/>
  <c r="G20" i="13"/>
  <c r="G21" i="13"/>
  <c r="G22" i="13"/>
  <c r="G23" i="13"/>
  <c r="G24" i="13"/>
  <c r="H15" i="13"/>
  <c r="I15" i="13"/>
  <c r="G15" i="13"/>
  <c r="D12" i="13"/>
  <c r="L119" i="10"/>
  <c r="L356" i="10"/>
  <c r="L492" i="10"/>
  <c r="L515" i="10"/>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3" i="10"/>
  <c r="L494" i="10"/>
  <c r="L495" i="10"/>
  <c r="L496" i="10"/>
  <c r="L497" i="10"/>
  <c r="L498" i="10"/>
  <c r="L499" i="10"/>
  <c r="L500" i="10"/>
  <c r="L501" i="10"/>
  <c r="L502" i="10"/>
  <c r="L503" i="10"/>
  <c r="L504" i="10"/>
  <c r="L505" i="10"/>
  <c r="L506" i="10"/>
  <c r="L507" i="10"/>
  <c r="L508" i="10"/>
  <c r="L509" i="10"/>
  <c r="L510" i="10"/>
  <c r="L511" i="10"/>
  <c r="L512" i="10"/>
  <c r="L513" i="10"/>
  <c r="L514"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AC4" i="10"/>
  <c r="P4" i="10"/>
  <c r="P5"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R4"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R186" i="10"/>
  <c r="R187" i="10"/>
  <c r="R188" i="10"/>
  <c r="R189" i="10"/>
  <c r="R190" i="10"/>
  <c r="R191" i="10"/>
  <c r="R192" i="10"/>
  <c r="R193" i="10"/>
  <c r="R194" i="10"/>
  <c r="R195" i="10"/>
  <c r="R196" i="10"/>
  <c r="R197" i="10"/>
  <c r="R198" i="10"/>
  <c r="R199" i="10"/>
  <c r="R200" i="10"/>
  <c r="R201" i="10"/>
  <c r="R202" i="10"/>
  <c r="R203" i="10"/>
  <c r="R204" i="10"/>
  <c r="R205" i="10"/>
  <c r="R206" i="10"/>
  <c r="R207" i="10"/>
  <c r="R208" i="10"/>
  <c r="R209" i="10"/>
  <c r="R210" i="10"/>
  <c r="R211" i="10"/>
  <c r="R212" i="10"/>
  <c r="R213" i="10"/>
  <c r="R214"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2" i="10"/>
  <c r="R243" i="10"/>
  <c r="R244" i="10"/>
  <c r="R245" i="10"/>
  <c r="R246" i="10"/>
  <c r="R247" i="10"/>
  <c r="R248" i="10"/>
  <c r="R249" i="10"/>
  <c r="R250" i="10"/>
  <c r="R251" i="10"/>
  <c r="R252" i="10"/>
  <c r="R253" i="10"/>
  <c r="R254" i="10"/>
  <c r="R255" i="10"/>
  <c r="R256" i="10"/>
  <c r="R257" i="10"/>
  <c r="R258" i="10"/>
  <c r="R259" i="10"/>
  <c r="R260" i="10"/>
  <c r="R261" i="10"/>
  <c r="R262" i="10"/>
  <c r="R263" i="10"/>
  <c r="R264" i="10"/>
  <c r="R265" i="10"/>
  <c r="R266" i="10"/>
  <c r="R267" i="10"/>
  <c r="R268" i="10"/>
  <c r="R269" i="10"/>
  <c r="R270" i="10"/>
  <c r="R271" i="10"/>
  <c r="R272" i="10"/>
  <c r="R273" i="10"/>
  <c r="R274" i="10"/>
  <c r="R275" i="10"/>
  <c r="R276" i="10"/>
  <c r="R277" i="10"/>
  <c r="R278" i="10"/>
  <c r="R279" i="10"/>
  <c r="R280" i="10"/>
  <c r="R281" i="10"/>
  <c r="R282" i="10"/>
  <c r="R283" i="10"/>
  <c r="R284" i="10"/>
  <c r="R285" i="10"/>
  <c r="R286" i="10"/>
  <c r="R287" i="10"/>
  <c r="R288" i="10"/>
  <c r="R289" i="10"/>
  <c r="R290" i="10"/>
  <c r="R291" i="10"/>
  <c r="R292" i="10"/>
  <c r="R293" i="10"/>
  <c r="R294" i="10"/>
  <c r="R295" i="10"/>
  <c r="R296" i="10"/>
  <c r="R297" i="10"/>
  <c r="R298" i="10"/>
  <c r="R299" i="10"/>
  <c r="R300" i="10"/>
  <c r="R301" i="10"/>
  <c r="R302" i="10"/>
  <c r="R303" i="10"/>
  <c r="R304" i="10"/>
  <c r="R305" i="10"/>
  <c r="R306" i="10"/>
  <c r="R307" i="10"/>
  <c r="R308" i="10"/>
  <c r="R309" i="10"/>
  <c r="R310" i="10"/>
  <c r="R311" i="10"/>
  <c r="R312" i="10"/>
  <c r="R313" i="10"/>
  <c r="R314" i="10"/>
  <c r="R315" i="10"/>
  <c r="R316" i="10"/>
  <c r="R317" i="10"/>
  <c r="R318" i="10"/>
  <c r="R319" i="10"/>
  <c r="R320" i="10"/>
  <c r="R321" i="10"/>
  <c r="R322" i="10"/>
  <c r="R323" i="10"/>
  <c r="R324" i="10"/>
  <c r="R325" i="10"/>
  <c r="R326" i="10"/>
  <c r="R327" i="10"/>
  <c r="R328" i="10"/>
  <c r="R329"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07" i="10"/>
  <c r="R408" i="10"/>
  <c r="R409" i="10"/>
  <c r="R410" i="10"/>
  <c r="R411" i="10"/>
  <c r="R412" i="10"/>
  <c r="R413" i="10"/>
  <c r="R414" i="10"/>
  <c r="R415" i="10"/>
  <c r="R416" i="10"/>
  <c r="R417" i="10"/>
  <c r="R418" i="10"/>
  <c r="R419" i="10"/>
  <c r="R420" i="10"/>
  <c r="R421" i="10"/>
  <c r="R422" i="10"/>
  <c r="R423" i="10"/>
  <c r="R424" i="10"/>
  <c r="R425" i="10"/>
  <c r="R426" i="10"/>
  <c r="R427" i="10"/>
  <c r="R428" i="10"/>
  <c r="R429" i="10"/>
  <c r="R430" i="10"/>
  <c r="R431" i="10"/>
  <c r="R432" i="10"/>
  <c r="R433" i="10"/>
  <c r="R434" i="10"/>
  <c r="R435" i="10"/>
  <c r="R436" i="10"/>
  <c r="R437" i="10"/>
  <c r="R438" i="10"/>
  <c r="R439" i="10"/>
  <c r="R440" i="10"/>
  <c r="R441" i="10"/>
  <c r="R442" i="10"/>
  <c r="R443" i="10"/>
  <c r="R444" i="10"/>
  <c r="R445" i="10"/>
  <c r="R446" i="10"/>
  <c r="R447" i="10"/>
  <c r="R448" i="10"/>
  <c r="R449" i="10"/>
  <c r="R450" i="10"/>
  <c r="R451" i="10"/>
  <c r="R452" i="10"/>
  <c r="R453" i="10"/>
  <c r="R454" i="10"/>
  <c r="R455" i="10"/>
  <c r="R456" i="10"/>
  <c r="R457"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5"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545" i="10"/>
  <c r="R546" i="10"/>
  <c r="R547" i="10"/>
  <c r="R548" i="10"/>
  <c r="R549" i="10"/>
  <c r="R550" i="10"/>
  <c r="R551" i="10"/>
  <c r="R552" i="10"/>
  <c r="R553" i="10"/>
  <c r="R554" i="10"/>
  <c r="R555" i="10"/>
  <c r="R556" i="10"/>
  <c r="R557" i="10"/>
  <c r="R558" i="10"/>
  <c r="R559" i="10"/>
  <c r="R560" i="10"/>
  <c r="R561" i="10"/>
  <c r="R562" i="10"/>
  <c r="R563" i="10"/>
  <c r="R564" i="10"/>
  <c r="R565" i="10"/>
  <c r="R566" i="10"/>
  <c r="R567" i="10"/>
  <c r="R568" i="10"/>
  <c r="R569" i="10"/>
  <c r="R570" i="10"/>
  <c r="R571" i="10"/>
  <c r="R572" i="10"/>
  <c r="R573" i="10"/>
  <c r="R574" i="10"/>
  <c r="R575" i="10"/>
  <c r="R576" i="10"/>
  <c r="R577" i="10"/>
  <c r="R578" i="10"/>
  <c r="R579" i="10"/>
  <c r="R580" i="10"/>
  <c r="R581" i="10"/>
  <c r="R582" i="10"/>
  <c r="R583" i="10"/>
  <c r="R584" i="10"/>
  <c r="R585" i="10"/>
  <c r="R586" i="10"/>
  <c r="R587" i="10"/>
  <c r="R588" i="10"/>
  <c r="R589" i="10"/>
  <c r="R590" i="10"/>
  <c r="R591" i="10"/>
  <c r="R592" i="10"/>
  <c r="R593" i="10"/>
  <c r="R594" i="10"/>
  <c r="R595" i="10"/>
  <c r="R596" i="10"/>
  <c r="R597" i="10"/>
  <c r="R598" i="10"/>
  <c r="R599" i="10"/>
  <c r="R600" i="10"/>
  <c r="AD4" i="10"/>
  <c r="AC5" i="10"/>
  <c r="AD5" i="10"/>
  <c r="AC6" i="10"/>
  <c r="AD6" i="10"/>
  <c r="AC7" i="10"/>
  <c r="AD7" i="10"/>
  <c r="AC8" i="10"/>
  <c r="AD8" i="10"/>
  <c r="AC9" i="10"/>
  <c r="AD9" i="10"/>
  <c r="AC10" i="10"/>
  <c r="AD10" i="10"/>
  <c r="AC11" i="10"/>
  <c r="AD11" i="10"/>
  <c r="AC12" i="10"/>
  <c r="AD12" i="10"/>
  <c r="AC13" i="10"/>
  <c r="AD13" i="10"/>
  <c r="AC14" i="10"/>
  <c r="AD14" i="10"/>
  <c r="AC15" i="10"/>
  <c r="AD15" i="10"/>
  <c r="AC16" i="10"/>
  <c r="AD16" i="10"/>
  <c r="AC17" i="10"/>
  <c r="AD17" i="10"/>
  <c r="AC18" i="10"/>
  <c r="AD18" i="10"/>
  <c r="AC19" i="10"/>
  <c r="AD19" i="10"/>
  <c r="AE4" i="10" a="1"/>
  <c r="AE4" i="10" s="1"/>
  <c r="X4"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N4" i="10"/>
  <c r="N5" i="10"/>
  <c r="N6" i="10"/>
  <c r="N7" i="10"/>
  <c r="N8" i="10"/>
  <c r="N9" i="10"/>
  <c r="N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2" i="10"/>
  <c r="N243" i="10"/>
  <c r="N244" i="10"/>
  <c r="N245" i="10"/>
  <c r="N246" i="10"/>
  <c r="N247" i="10"/>
  <c r="N248" i="10"/>
  <c r="N249" i="10"/>
  <c r="N250" i="10"/>
  <c r="N251" i="10"/>
  <c r="N252" i="10"/>
  <c r="N253" i="10"/>
  <c r="N254" i="10"/>
  <c r="N255" i="10"/>
  <c r="N256" i="10"/>
  <c r="N257" i="10"/>
  <c r="N258" i="10"/>
  <c r="N259" i="10"/>
  <c r="N260" i="10"/>
  <c r="N261" i="10"/>
  <c r="N262" i="10"/>
  <c r="N263" i="10"/>
  <c r="N264" i="10"/>
  <c r="N265" i="10"/>
  <c r="N266" i="10"/>
  <c r="N267" i="10"/>
  <c r="N268" i="10"/>
  <c r="N269" i="10"/>
  <c r="N270" i="10"/>
  <c r="N271" i="10"/>
  <c r="N272" i="10"/>
  <c r="N273" i="10"/>
  <c r="N274" i="10"/>
  <c r="N275" i="10"/>
  <c r="N276" i="10"/>
  <c r="N277" i="10"/>
  <c r="N278" i="10"/>
  <c r="N279" i="10"/>
  <c r="N280" i="10"/>
  <c r="N281" i="10"/>
  <c r="N282" i="10"/>
  <c r="N283" i="10"/>
  <c r="N284" i="10"/>
  <c r="N285" i="10"/>
  <c r="N286" i="10"/>
  <c r="N287" i="10"/>
  <c r="N288" i="10"/>
  <c r="N289" i="10"/>
  <c r="N290" i="10"/>
  <c r="N291" i="10"/>
  <c r="N292" i="10"/>
  <c r="N293" i="10"/>
  <c r="N294" i="10"/>
  <c r="N295" i="10"/>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7" i="10"/>
  <c r="N408" i="10"/>
  <c r="N409" i="10"/>
  <c r="N410" i="10"/>
  <c r="N411" i="10"/>
  <c r="N412" i="10"/>
  <c r="N413" i="10"/>
  <c r="N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N497" i="10"/>
  <c r="N498" i="10"/>
  <c r="N499" i="10"/>
  <c r="N500" i="10"/>
  <c r="N501" i="10"/>
  <c r="N502" i="10"/>
  <c r="N503" i="10"/>
  <c r="N504" i="10"/>
  <c r="N505" i="10"/>
  <c r="N506" i="10"/>
  <c r="N507" i="10"/>
  <c r="N508" i="10"/>
  <c r="N509" i="10"/>
  <c r="N510" i="10"/>
  <c r="N511" i="10"/>
  <c r="N512" i="10"/>
  <c r="N513" i="10"/>
  <c r="N514" i="10"/>
  <c r="N515" i="10"/>
  <c r="N516" i="10"/>
  <c r="N517" i="10"/>
  <c r="N518" i="10"/>
  <c r="N519" i="10"/>
  <c r="N520" i="10"/>
  <c r="N521" i="10"/>
  <c r="N522" i="10"/>
  <c r="N523" i="10"/>
  <c r="N524" i="10"/>
  <c r="N525" i="10"/>
  <c r="N526" i="10"/>
  <c r="N527" i="10"/>
  <c r="N528" i="10"/>
  <c r="N529" i="10"/>
  <c r="N530" i="10"/>
  <c r="N531" i="10"/>
  <c r="N532" i="10"/>
  <c r="N533" i="10"/>
  <c r="N534" i="10"/>
  <c r="N535" i="10"/>
  <c r="N536" i="10"/>
  <c r="N537" i="10"/>
  <c r="N538" i="10"/>
  <c r="N539" i="10"/>
  <c r="N540" i="10"/>
  <c r="N541" i="10"/>
  <c r="N542" i="10"/>
  <c r="N543" i="10"/>
  <c r="N544" i="10"/>
  <c r="N545" i="10"/>
  <c r="N546" i="10"/>
  <c r="N547" i="10"/>
  <c r="N548" i="10"/>
  <c r="N549" i="10"/>
  <c r="N550" i="10"/>
  <c r="N551" i="10"/>
  <c r="N552" i="10"/>
  <c r="N553" i="10"/>
  <c r="N554" i="10"/>
  <c r="N555" i="10"/>
  <c r="N556" i="10"/>
  <c r="N557" i="10"/>
  <c r="N558" i="10"/>
  <c r="N559" i="10"/>
  <c r="N560" i="10"/>
  <c r="N561" i="10"/>
  <c r="N562" i="10"/>
  <c r="N563"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N587" i="10"/>
  <c r="N588" i="10"/>
  <c r="N589" i="10"/>
  <c r="N590" i="10"/>
  <c r="N591" i="10"/>
  <c r="N592" i="10"/>
  <c r="N593" i="10"/>
  <c r="N594" i="10"/>
  <c r="N595" i="10"/>
  <c r="N596" i="10"/>
  <c r="N597" i="10"/>
  <c r="N598" i="10"/>
  <c r="N599" i="10"/>
  <c r="N600"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Y4" i="10"/>
  <c r="X5" i="10"/>
  <c r="Y5" i="10"/>
  <c r="X6" i="10"/>
  <c r="Y6" i="10"/>
  <c r="X7" i="10"/>
  <c r="Y7" i="10"/>
  <c r="X8" i="10"/>
  <c r="Y8" i="10"/>
  <c r="X9" i="10"/>
  <c r="Y9" i="10"/>
  <c r="X10" i="10"/>
  <c r="Y10" i="10"/>
  <c r="X11" i="10"/>
  <c r="Y11" i="10"/>
  <c r="X12" i="10"/>
  <c r="Y12" i="10"/>
  <c r="X13" i="10"/>
  <c r="Y13" i="10"/>
  <c r="X14" i="10"/>
  <c r="Y14" i="10"/>
  <c r="X15" i="10"/>
  <c r="Y15" i="10"/>
  <c r="X16" i="10"/>
  <c r="Y16" i="10"/>
  <c r="X17" i="10"/>
  <c r="Y17" i="10"/>
  <c r="X18" i="10"/>
  <c r="Y18" i="10"/>
  <c r="X19" i="10"/>
  <c r="Y19" i="10"/>
  <c r="X20" i="10"/>
  <c r="Y20" i="10"/>
  <c r="X21" i="10"/>
  <c r="Y21" i="10"/>
  <c r="X22" i="10"/>
  <c r="Y22" i="10"/>
  <c r="X23" i="10"/>
  <c r="Y23" i="10"/>
  <c r="X24" i="10"/>
  <c r="Y24" i="10"/>
  <c r="X25" i="10"/>
  <c r="Y25" i="10"/>
  <c r="X26" i="10"/>
  <c r="Y26" i="10"/>
  <c r="X27" i="10"/>
  <c r="Y27" i="10"/>
  <c r="X28" i="10"/>
  <c r="Y28" i="10"/>
  <c r="X29" i="10"/>
  <c r="Y29" i="10"/>
  <c r="X30" i="10"/>
  <c r="Y30" i="10"/>
  <c r="X31" i="10"/>
  <c r="Y31" i="10"/>
  <c r="X32" i="10"/>
  <c r="Y32" i="10"/>
  <c r="X33" i="10"/>
  <c r="Y33" i="10"/>
  <c r="X34" i="10"/>
  <c r="Y34" i="10"/>
  <c r="X35" i="10"/>
  <c r="Y35" i="10"/>
  <c r="X36" i="10"/>
  <c r="Y36" i="10"/>
  <c r="X37" i="10"/>
  <c r="Y37" i="10"/>
  <c r="X38" i="10"/>
  <c r="Y38" i="10"/>
  <c r="X39" i="10"/>
  <c r="Y39" i="10"/>
  <c r="X40" i="10"/>
  <c r="Y40" i="10"/>
  <c r="X41" i="10"/>
  <c r="Y41" i="10"/>
  <c r="X42" i="10"/>
  <c r="Y42" i="10"/>
  <c r="X43" i="10"/>
  <c r="Y43" i="10"/>
  <c r="X44" i="10"/>
  <c r="Y44" i="10"/>
  <c r="X45" i="10"/>
  <c r="Y45" i="10"/>
  <c r="X46" i="10"/>
  <c r="Y46" i="10"/>
  <c r="X47" i="10"/>
  <c r="Y47" i="10"/>
  <c r="X48" i="10"/>
  <c r="Y48" i="10"/>
  <c r="X49" i="10"/>
  <c r="Y49" i="10"/>
  <c r="X50" i="10"/>
  <c r="Y50" i="10"/>
  <c r="X51" i="10"/>
  <c r="Y51" i="10"/>
  <c r="X52" i="10"/>
  <c r="Y52" i="10"/>
  <c r="X53" i="10"/>
  <c r="Y53" i="10"/>
  <c r="X54" i="10"/>
  <c r="Y54" i="10"/>
  <c r="X55" i="10"/>
  <c r="Y55" i="10"/>
  <c r="X56" i="10"/>
  <c r="Y56" i="10"/>
  <c r="X57" i="10"/>
  <c r="Y57" i="10"/>
  <c r="X58" i="10"/>
  <c r="Y58" i="10"/>
  <c r="X59" i="10"/>
  <c r="Y59" i="10"/>
  <c r="X60" i="10"/>
  <c r="Y60" i="10"/>
  <c r="X61" i="10"/>
  <c r="Y61" i="10"/>
  <c r="X62" i="10"/>
  <c r="Y62" i="10"/>
  <c r="X63" i="10"/>
  <c r="Y63" i="10"/>
  <c r="X64" i="10"/>
  <c r="Y64" i="10"/>
  <c r="Z4" i="10" a="1"/>
  <c r="I65" i="11" s="1" a="1"/>
  <c r="I65" i="11" s="1"/>
  <c r="U4" i="10" a="1"/>
  <c r="U4" i="10" s="1"/>
  <c r="H8" i="13"/>
  <c r="AC33" i="10"/>
  <c r="AC34" i="10"/>
  <c r="AC35" i="10"/>
  <c r="AC36" i="10"/>
  <c r="AC37" i="10"/>
  <c r="AC38" i="10"/>
  <c r="AC32" i="10"/>
  <c r="E21" i="10"/>
  <c r="E22" i="10"/>
  <c r="E23" i="10"/>
  <c r="E12" i="10"/>
  <c r="E13" i="10"/>
  <c r="E14" i="10"/>
  <c r="E15" i="10"/>
  <c r="E16" i="10"/>
  <c r="E17" i="10"/>
  <c r="E18" i="10"/>
  <c r="E19" i="10"/>
  <c r="E20" i="10"/>
  <c r="E5" i="10"/>
  <c r="E6" i="10"/>
  <c r="E7" i="10"/>
  <c r="E8" i="10"/>
  <c r="E9" i="10"/>
  <c r="E10" i="10"/>
  <c r="E11" i="10"/>
  <c r="E4" i="10"/>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N72" i="2"/>
  <c r="O72" i="2"/>
  <c r="N73" i="2"/>
  <c r="O73" i="2"/>
  <c r="N74" i="2"/>
  <c r="O74" i="2"/>
  <c r="N75" i="2"/>
  <c r="O75" i="2"/>
  <c r="N76" i="2"/>
  <c r="O76" i="2"/>
  <c r="N77" i="2"/>
  <c r="O77" i="2"/>
  <c r="N78" i="2"/>
  <c r="O78" i="2"/>
  <c r="N79" i="2"/>
  <c r="O79" i="2"/>
  <c r="N80" i="2"/>
  <c r="O80" i="2"/>
  <c r="N81" i="2"/>
  <c r="O81" i="2"/>
  <c r="N82" i="2"/>
  <c r="O82" i="2"/>
  <c r="N83" i="2"/>
  <c r="O83" i="2"/>
  <c r="N84" i="2"/>
  <c r="O84" i="2"/>
  <c r="N85" i="2"/>
  <c r="O85" i="2"/>
  <c r="N86" i="2"/>
  <c r="O86" i="2"/>
  <c r="N87" i="2"/>
  <c r="O87" i="2"/>
  <c r="N88" i="2"/>
  <c r="O88" i="2"/>
  <c r="N89" i="2"/>
  <c r="O89" i="2"/>
  <c r="N90" i="2"/>
  <c r="O90" i="2"/>
  <c r="N91" i="2"/>
  <c r="O91" i="2"/>
  <c r="N92" i="2"/>
  <c r="O92" i="2"/>
  <c r="N93" i="2"/>
  <c r="O93" i="2"/>
  <c r="N94" i="2"/>
  <c r="O94" i="2"/>
  <c r="N95" i="2"/>
  <c r="O95" i="2"/>
  <c r="N96" i="2"/>
  <c r="O96" i="2"/>
  <c r="N97" i="2"/>
  <c r="O97" i="2"/>
  <c r="N98" i="2"/>
  <c r="O98" i="2"/>
  <c r="N99" i="2"/>
  <c r="O99" i="2"/>
  <c r="N100" i="2"/>
  <c r="O100" i="2"/>
  <c r="N101" i="2"/>
  <c r="O101" i="2"/>
  <c r="N102" i="2"/>
  <c r="O102" i="2"/>
  <c r="N103" i="2"/>
  <c r="O103" i="2"/>
  <c r="N104" i="2"/>
  <c r="O104" i="2"/>
  <c r="N105" i="2"/>
  <c r="O105" i="2"/>
  <c r="N106" i="2"/>
  <c r="O106" i="2"/>
  <c r="N107" i="2"/>
  <c r="O107" i="2"/>
  <c r="N108" i="2"/>
  <c r="O108" i="2"/>
  <c r="N109" i="2"/>
  <c r="O109" i="2"/>
  <c r="N110" i="2"/>
  <c r="O110" i="2"/>
  <c r="N111" i="2"/>
  <c r="O111" i="2"/>
  <c r="N112" i="2"/>
  <c r="O112" i="2"/>
  <c r="N113" i="2"/>
  <c r="O113" i="2"/>
  <c r="N114" i="2"/>
  <c r="O114" i="2"/>
  <c r="N115" i="2"/>
  <c r="O115" i="2"/>
  <c r="N116" i="2"/>
  <c r="O116" i="2"/>
  <c r="N117" i="2"/>
  <c r="O117" i="2"/>
  <c r="N118" i="2"/>
  <c r="O118" i="2"/>
  <c r="N119" i="2"/>
  <c r="O119" i="2"/>
  <c r="N120" i="2"/>
  <c r="O120" i="2"/>
  <c r="N121" i="2"/>
  <c r="O121" i="2"/>
  <c r="N122" i="2"/>
  <c r="O122" i="2"/>
  <c r="N123" i="2"/>
  <c r="O123" i="2"/>
  <c r="N124" i="2"/>
  <c r="O124" i="2"/>
  <c r="N125" i="2"/>
  <c r="O125" i="2"/>
  <c r="N126" i="2"/>
  <c r="O126" i="2"/>
  <c r="N127" i="2"/>
  <c r="O127" i="2"/>
  <c r="N128" i="2"/>
  <c r="O128" i="2"/>
  <c r="N129" i="2"/>
  <c r="O129" i="2"/>
  <c r="N130" i="2"/>
  <c r="O130" i="2"/>
  <c r="N131" i="2"/>
  <c r="O131" i="2"/>
  <c r="N132" i="2"/>
  <c r="O132" i="2"/>
  <c r="N133" i="2"/>
  <c r="O133" i="2"/>
  <c r="N134" i="2"/>
  <c r="O134" i="2"/>
  <c r="N135" i="2"/>
  <c r="O135" i="2"/>
  <c r="N136" i="2"/>
  <c r="O136" i="2"/>
  <c r="N137" i="2"/>
  <c r="O137" i="2"/>
  <c r="N138" i="2"/>
  <c r="O138" i="2"/>
  <c r="N139" i="2"/>
  <c r="O139" i="2"/>
  <c r="N140" i="2"/>
  <c r="O140" i="2"/>
  <c r="N141" i="2"/>
  <c r="O141" i="2"/>
  <c r="N142" i="2"/>
  <c r="O142" i="2"/>
  <c r="N143" i="2"/>
  <c r="O143" i="2"/>
  <c r="N144" i="2"/>
  <c r="O144" i="2"/>
  <c r="N145" i="2"/>
  <c r="O145" i="2"/>
  <c r="N146" i="2"/>
  <c r="O146" i="2"/>
  <c r="N147" i="2"/>
  <c r="O147" i="2"/>
  <c r="N148" i="2"/>
  <c r="O148" i="2"/>
  <c r="N149" i="2"/>
  <c r="O149" i="2"/>
  <c r="N150" i="2"/>
  <c r="O150" i="2"/>
  <c r="N151" i="2"/>
  <c r="O151" i="2"/>
  <c r="N152" i="2"/>
  <c r="O152" i="2"/>
  <c r="N153" i="2"/>
  <c r="O153" i="2"/>
  <c r="N154" i="2"/>
  <c r="O154" i="2"/>
  <c r="N155" i="2"/>
  <c r="O155" i="2"/>
  <c r="N156" i="2"/>
  <c r="O156" i="2"/>
  <c r="N157" i="2"/>
  <c r="O157" i="2"/>
  <c r="N158" i="2"/>
  <c r="O158" i="2"/>
  <c r="N159" i="2"/>
  <c r="O159" i="2"/>
  <c r="N160" i="2"/>
  <c r="O160" i="2"/>
  <c r="N161" i="2"/>
  <c r="O161" i="2"/>
  <c r="N162" i="2"/>
  <c r="O162" i="2"/>
  <c r="N163" i="2"/>
  <c r="O163" i="2"/>
  <c r="N164" i="2"/>
  <c r="O164" i="2"/>
  <c r="N165" i="2"/>
  <c r="O165" i="2"/>
  <c r="N166" i="2"/>
  <c r="O166" i="2"/>
  <c r="N167" i="2"/>
  <c r="O167" i="2"/>
  <c r="N168" i="2"/>
  <c r="O168" i="2"/>
  <c r="N169" i="2"/>
  <c r="O169" i="2"/>
  <c r="N170" i="2"/>
  <c r="O170" i="2"/>
  <c r="N171" i="2"/>
  <c r="O171" i="2"/>
  <c r="N172" i="2"/>
  <c r="O172" i="2"/>
  <c r="N173" i="2"/>
  <c r="O173" i="2"/>
  <c r="N174" i="2"/>
  <c r="O174" i="2"/>
  <c r="N175" i="2"/>
  <c r="O175" i="2"/>
  <c r="N176" i="2"/>
  <c r="O176" i="2"/>
  <c r="N177" i="2"/>
  <c r="O177" i="2"/>
  <c r="N178" i="2"/>
  <c r="O178" i="2"/>
  <c r="N179" i="2"/>
  <c r="O179" i="2"/>
  <c r="N180" i="2"/>
  <c r="O180" i="2"/>
  <c r="N181" i="2"/>
  <c r="O181" i="2"/>
  <c r="N182" i="2"/>
  <c r="O182" i="2"/>
  <c r="N183" i="2"/>
  <c r="O183" i="2"/>
  <c r="N184" i="2"/>
  <c r="O184" i="2"/>
  <c r="N185" i="2"/>
  <c r="O185" i="2"/>
  <c r="N186" i="2"/>
  <c r="O186" i="2"/>
  <c r="N187" i="2"/>
  <c r="O187" i="2"/>
  <c r="N188" i="2"/>
  <c r="O188" i="2"/>
  <c r="N189" i="2"/>
  <c r="O189" i="2"/>
  <c r="N190" i="2"/>
  <c r="O190" i="2"/>
  <c r="N191" i="2"/>
  <c r="O191" i="2"/>
  <c r="N192" i="2"/>
  <c r="O192" i="2"/>
  <c r="N193" i="2"/>
  <c r="O193" i="2"/>
  <c r="N194" i="2"/>
  <c r="O194" i="2"/>
  <c r="N195" i="2"/>
  <c r="O195" i="2"/>
  <c r="N196" i="2"/>
  <c r="O196" i="2"/>
  <c r="N197" i="2"/>
  <c r="O197" i="2"/>
  <c r="N198" i="2"/>
  <c r="O198" i="2"/>
  <c r="N199" i="2"/>
  <c r="O199" i="2"/>
  <c r="N200" i="2"/>
  <c r="O200" i="2"/>
  <c r="N201" i="2"/>
  <c r="O201" i="2"/>
  <c r="N202" i="2"/>
  <c r="O202" i="2"/>
  <c r="N203" i="2"/>
  <c r="O203" i="2"/>
  <c r="N204" i="2"/>
  <c r="O204" i="2"/>
  <c r="N205" i="2"/>
  <c r="O205" i="2"/>
  <c r="N206" i="2"/>
  <c r="O206" i="2"/>
  <c r="N207" i="2"/>
  <c r="O207" i="2"/>
  <c r="N208" i="2"/>
  <c r="O208" i="2"/>
  <c r="N209" i="2"/>
  <c r="O209" i="2"/>
  <c r="N210" i="2"/>
  <c r="O210" i="2"/>
  <c r="N211" i="2"/>
  <c r="O211" i="2"/>
  <c r="N212" i="2"/>
  <c r="O212" i="2"/>
  <c r="N213" i="2"/>
  <c r="O213" i="2"/>
  <c r="N214" i="2"/>
  <c r="O214" i="2"/>
  <c r="N215" i="2"/>
  <c r="O215" i="2"/>
  <c r="N216" i="2"/>
  <c r="O216" i="2"/>
  <c r="N217" i="2"/>
  <c r="O217" i="2"/>
  <c r="N218" i="2"/>
  <c r="O218" i="2"/>
  <c r="N219" i="2"/>
  <c r="O219" i="2"/>
  <c r="N220" i="2"/>
  <c r="O220" i="2"/>
  <c r="N221" i="2"/>
  <c r="O221" i="2"/>
  <c r="N222" i="2"/>
  <c r="O222" i="2"/>
  <c r="N223" i="2"/>
  <c r="O223" i="2"/>
  <c r="N224" i="2"/>
  <c r="O224" i="2"/>
  <c r="N225" i="2"/>
  <c r="O225" i="2"/>
  <c r="N226" i="2"/>
  <c r="O226" i="2"/>
  <c r="N227" i="2"/>
  <c r="O227" i="2"/>
  <c r="N228" i="2"/>
  <c r="O228" i="2"/>
  <c r="N229" i="2"/>
  <c r="O229" i="2"/>
  <c r="N230" i="2"/>
  <c r="O230" i="2"/>
  <c r="N231" i="2"/>
  <c r="O231" i="2"/>
  <c r="N232" i="2"/>
  <c r="O232" i="2"/>
  <c r="N233" i="2"/>
  <c r="O233" i="2"/>
  <c r="N234" i="2"/>
  <c r="O234" i="2"/>
  <c r="N235" i="2"/>
  <c r="O235" i="2"/>
  <c r="N236" i="2"/>
  <c r="O236" i="2"/>
  <c r="N237" i="2"/>
  <c r="O237" i="2"/>
  <c r="N238" i="2"/>
  <c r="O238" i="2"/>
  <c r="N239" i="2"/>
  <c r="O239" i="2"/>
  <c r="N240" i="2"/>
  <c r="O240" i="2"/>
  <c r="N241" i="2"/>
  <c r="O241" i="2"/>
  <c r="N242" i="2"/>
  <c r="O242" i="2"/>
  <c r="N243" i="2"/>
  <c r="O243" i="2"/>
  <c r="N244" i="2"/>
  <c r="O244" i="2"/>
  <c r="N245" i="2"/>
  <c r="O245" i="2"/>
  <c r="N246" i="2"/>
  <c r="O246" i="2"/>
  <c r="N247" i="2"/>
  <c r="O247" i="2"/>
  <c r="N248" i="2"/>
  <c r="O248" i="2"/>
  <c r="N249" i="2"/>
  <c r="O249" i="2"/>
  <c r="N250" i="2"/>
  <c r="O250" i="2"/>
  <c r="N251" i="2"/>
  <c r="O251" i="2"/>
  <c r="N252" i="2"/>
  <c r="O252" i="2"/>
  <c r="N253" i="2"/>
  <c r="O253" i="2"/>
  <c r="N254" i="2"/>
  <c r="O254" i="2"/>
  <c r="N255" i="2"/>
  <c r="O255" i="2"/>
  <c r="N256" i="2"/>
  <c r="O256" i="2"/>
  <c r="N257" i="2"/>
  <c r="O257" i="2"/>
  <c r="N258" i="2"/>
  <c r="O258" i="2"/>
  <c r="N259" i="2"/>
  <c r="O259" i="2"/>
  <c r="N260" i="2"/>
  <c r="O260" i="2"/>
  <c r="N261" i="2"/>
  <c r="O261" i="2"/>
  <c r="N262" i="2"/>
  <c r="O262" i="2"/>
  <c r="N263" i="2"/>
  <c r="O263" i="2"/>
  <c r="N264" i="2"/>
  <c r="O264" i="2"/>
  <c r="N265" i="2"/>
  <c r="O265" i="2"/>
  <c r="N266" i="2"/>
  <c r="O266" i="2"/>
  <c r="N267" i="2"/>
  <c r="O267" i="2"/>
  <c r="N268" i="2"/>
  <c r="O268" i="2"/>
  <c r="N269" i="2"/>
  <c r="O269" i="2"/>
  <c r="N270" i="2"/>
  <c r="O270" i="2"/>
  <c r="N271" i="2"/>
  <c r="O271" i="2"/>
  <c r="N272" i="2"/>
  <c r="O272" i="2"/>
  <c r="N273" i="2"/>
  <c r="O273" i="2"/>
  <c r="N274" i="2"/>
  <c r="O274" i="2"/>
  <c r="N275" i="2"/>
  <c r="O275" i="2"/>
  <c r="N276" i="2"/>
  <c r="O276" i="2"/>
  <c r="N277" i="2"/>
  <c r="O277" i="2"/>
  <c r="N278" i="2"/>
  <c r="O278" i="2"/>
  <c r="N279" i="2"/>
  <c r="O279" i="2"/>
  <c r="N280" i="2"/>
  <c r="O280" i="2"/>
  <c r="N281" i="2"/>
  <c r="O281" i="2"/>
  <c r="N282" i="2"/>
  <c r="O282" i="2"/>
  <c r="N283" i="2"/>
  <c r="O283" i="2"/>
  <c r="N284" i="2"/>
  <c r="O284" i="2"/>
  <c r="N285" i="2"/>
  <c r="O285" i="2"/>
  <c r="N286" i="2"/>
  <c r="O286" i="2"/>
  <c r="N287" i="2"/>
  <c r="O287" i="2"/>
  <c r="N288" i="2"/>
  <c r="O288" i="2"/>
  <c r="N289" i="2"/>
  <c r="O289" i="2"/>
  <c r="N290" i="2"/>
  <c r="O290" i="2"/>
  <c r="N291" i="2"/>
  <c r="O291" i="2"/>
  <c r="N292" i="2"/>
  <c r="O292" i="2"/>
  <c r="N293" i="2"/>
  <c r="O293" i="2"/>
  <c r="N294" i="2"/>
  <c r="O294" i="2"/>
  <c r="N295" i="2"/>
  <c r="O295" i="2"/>
  <c r="N296" i="2"/>
  <c r="O296" i="2"/>
  <c r="N297" i="2"/>
  <c r="O297" i="2"/>
  <c r="N298" i="2"/>
  <c r="O298" i="2"/>
  <c r="N299" i="2"/>
  <c r="O299" i="2"/>
  <c r="N300" i="2"/>
  <c r="O300" i="2"/>
  <c r="N301" i="2"/>
  <c r="O301" i="2"/>
  <c r="N302" i="2"/>
  <c r="O302" i="2"/>
  <c r="N303" i="2"/>
  <c r="O303" i="2"/>
  <c r="N304" i="2"/>
  <c r="O304" i="2"/>
  <c r="N305" i="2"/>
  <c r="O305" i="2"/>
  <c r="N306" i="2"/>
  <c r="O306" i="2"/>
  <c r="N307" i="2"/>
  <c r="O307" i="2"/>
  <c r="N308" i="2"/>
  <c r="O308" i="2"/>
  <c r="N309" i="2"/>
  <c r="O309" i="2"/>
  <c r="N310" i="2"/>
  <c r="O310" i="2"/>
  <c r="N311" i="2"/>
  <c r="O311" i="2"/>
  <c r="N312" i="2"/>
  <c r="O312" i="2"/>
  <c r="N313" i="2"/>
  <c r="O313" i="2"/>
  <c r="N314" i="2"/>
  <c r="O314" i="2"/>
  <c r="N315" i="2"/>
  <c r="O315" i="2"/>
  <c r="N316" i="2"/>
  <c r="O316" i="2"/>
  <c r="N317" i="2"/>
  <c r="O317" i="2"/>
  <c r="N318" i="2"/>
  <c r="O318" i="2"/>
  <c r="N319" i="2"/>
  <c r="O319" i="2"/>
  <c r="N320" i="2"/>
  <c r="O320" i="2"/>
  <c r="N321" i="2"/>
  <c r="O321" i="2"/>
  <c r="N322" i="2"/>
  <c r="O322" i="2"/>
  <c r="N323" i="2"/>
  <c r="O323" i="2"/>
  <c r="N324" i="2"/>
  <c r="O324" i="2"/>
  <c r="N325" i="2"/>
  <c r="O325" i="2"/>
  <c r="N326" i="2"/>
  <c r="O326" i="2"/>
  <c r="N327" i="2"/>
  <c r="O327" i="2"/>
  <c r="N328" i="2"/>
  <c r="O328" i="2"/>
  <c r="N329" i="2"/>
  <c r="O329" i="2"/>
  <c r="N330" i="2"/>
  <c r="O330" i="2"/>
  <c r="N331" i="2"/>
  <c r="O331" i="2"/>
  <c r="N332" i="2"/>
  <c r="O332" i="2"/>
  <c r="N333" i="2"/>
  <c r="O333" i="2"/>
  <c r="N334" i="2"/>
  <c r="O334" i="2"/>
  <c r="N335" i="2"/>
  <c r="O335" i="2"/>
  <c r="N336" i="2"/>
  <c r="O336" i="2"/>
  <c r="N337" i="2"/>
  <c r="O337" i="2"/>
  <c r="N338" i="2"/>
  <c r="O338" i="2"/>
  <c r="N339" i="2"/>
  <c r="O339" i="2"/>
  <c r="N340" i="2"/>
  <c r="O340" i="2"/>
  <c r="N341" i="2"/>
  <c r="O341" i="2"/>
  <c r="N342" i="2"/>
  <c r="O342" i="2"/>
  <c r="N343" i="2"/>
  <c r="O343" i="2"/>
  <c r="N344" i="2"/>
  <c r="O344" i="2"/>
  <c r="N345" i="2"/>
  <c r="O345" i="2"/>
  <c r="N346" i="2"/>
  <c r="O346" i="2"/>
  <c r="N347" i="2"/>
  <c r="O347" i="2"/>
  <c r="N348" i="2"/>
  <c r="O348" i="2"/>
  <c r="N349" i="2"/>
  <c r="O349" i="2"/>
  <c r="N350" i="2"/>
  <c r="O350" i="2"/>
  <c r="N351" i="2"/>
  <c r="O351" i="2"/>
  <c r="N352" i="2"/>
  <c r="O352" i="2"/>
  <c r="N353" i="2"/>
  <c r="O353" i="2"/>
  <c r="N354" i="2"/>
  <c r="O354" i="2"/>
  <c r="N355" i="2"/>
  <c r="O355" i="2"/>
  <c r="N356" i="2"/>
  <c r="O356" i="2"/>
  <c r="N357" i="2"/>
  <c r="O357" i="2"/>
  <c r="N358" i="2"/>
  <c r="O358" i="2"/>
  <c r="N359" i="2"/>
  <c r="O359" i="2"/>
  <c r="N360" i="2"/>
  <c r="O360" i="2"/>
  <c r="N361" i="2"/>
  <c r="O361" i="2"/>
  <c r="N362" i="2"/>
  <c r="O362" i="2"/>
  <c r="N363" i="2"/>
  <c r="O363" i="2"/>
  <c r="N364" i="2"/>
  <c r="O364" i="2"/>
  <c r="N365" i="2"/>
  <c r="O365" i="2"/>
  <c r="N366" i="2"/>
  <c r="O366" i="2"/>
  <c r="N367" i="2"/>
  <c r="O367" i="2"/>
  <c r="N368" i="2"/>
  <c r="O368" i="2"/>
  <c r="N369" i="2"/>
  <c r="O369" i="2"/>
  <c r="N370" i="2"/>
  <c r="O370" i="2"/>
  <c r="N371" i="2"/>
  <c r="O371" i="2"/>
  <c r="N372" i="2"/>
  <c r="O372" i="2"/>
  <c r="N373" i="2"/>
  <c r="O373" i="2"/>
  <c r="N374" i="2"/>
  <c r="O374" i="2"/>
  <c r="N375" i="2"/>
  <c r="O375" i="2"/>
  <c r="N376" i="2"/>
  <c r="O376" i="2"/>
  <c r="N377" i="2"/>
  <c r="O377" i="2"/>
  <c r="N378" i="2"/>
  <c r="O378" i="2"/>
  <c r="N379" i="2"/>
  <c r="O379" i="2"/>
  <c r="N380" i="2"/>
  <c r="O380" i="2"/>
  <c r="N381" i="2"/>
  <c r="O381" i="2"/>
  <c r="N382" i="2"/>
  <c r="O382" i="2"/>
  <c r="N383" i="2"/>
  <c r="O383" i="2"/>
  <c r="N384" i="2"/>
  <c r="O384" i="2"/>
  <c r="N385" i="2"/>
  <c r="O385" i="2"/>
  <c r="N386" i="2"/>
  <c r="O386" i="2"/>
  <c r="N387" i="2"/>
  <c r="O387" i="2"/>
  <c r="N388" i="2"/>
  <c r="O388" i="2"/>
  <c r="N389" i="2"/>
  <c r="O389" i="2"/>
  <c r="N390" i="2"/>
  <c r="O390" i="2"/>
  <c r="N391" i="2"/>
  <c r="O391" i="2"/>
  <c r="N392" i="2"/>
  <c r="O392" i="2"/>
  <c r="N393" i="2"/>
  <c r="O393" i="2"/>
  <c r="N394" i="2"/>
  <c r="O394" i="2"/>
  <c r="N395" i="2"/>
  <c r="O395" i="2"/>
  <c r="N396" i="2"/>
  <c r="O396" i="2"/>
  <c r="N397" i="2"/>
  <c r="O397" i="2"/>
  <c r="N398" i="2"/>
  <c r="O398" i="2"/>
  <c r="N399" i="2"/>
  <c r="O399" i="2"/>
  <c r="N400" i="2"/>
  <c r="O400"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O31" i="2"/>
  <c r="N31" i="2"/>
  <c r="H19" i="11"/>
  <c r="I19" i="11"/>
  <c r="H20" i="11"/>
  <c r="I20" i="11"/>
  <c r="H21" i="11"/>
  <c r="I21" i="11"/>
  <c r="H22" i="11"/>
  <c r="I22" i="11"/>
  <c r="H23" i="11"/>
  <c r="I23" i="11"/>
  <c r="H24" i="11"/>
  <c r="I24" i="11"/>
  <c r="H16" i="11"/>
  <c r="I16" i="11"/>
  <c r="H17" i="11"/>
  <c r="I17" i="11"/>
  <c r="H18" i="11"/>
  <c r="I18" i="11"/>
  <c r="H15" i="11"/>
  <c r="I15" i="11"/>
  <c r="DZ18" i="10"/>
  <c r="DZ19" i="10"/>
  <c r="DZ20" i="10"/>
  <c r="DZ21" i="10"/>
  <c r="DZ22" i="10"/>
  <c r="DZ23" i="10"/>
  <c r="DZ24" i="10"/>
  <c r="DZ25" i="10"/>
  <c r="DZ26" i="10"/>
  <c r="DZ27" i="10"/>
  <c r="EA18" i="10" a="1"/>
  <c r="EA18" i="10"/>
  <c r="EB18" i="10"/>
  <c r="EB19" i="10"/>
  <c r="EB20" i="10"/>
  <c r="EB21" i="10"/>
  <c r="EB22" i="10"/>
  <c r="EB23" i="10"/>
  <c r="EB24" i="10"/>
  <c r="EB25" i="10"/>
  <c r="EB26" i="10"/>
  <c r="EB27" i="10"/>
  <c r="EF32" i="10" a="1"/>
  <c r="EF32" i="10"/>
  <c r="EE32" i="10"/>
  <c r="EE33" i="10"/>
  <c r="EE34" i="10"/>
  <c r="EE35" i="10"/>
  <c r="EE36" i="10"/>
  <c r="EE37" i="10"/>
  <c r="EE38" i="10"/>
  <c r="EE39" i="10"/>
  <c r="EE40" i="10"/>
  <c r="EE41" i="10"/>
  <c r="DZ34" i="10"/>
  <c r="DX46" i="10"/>
  <c r="DZ35" i="10"/>
  <c r="DX47" i="10"/>
  <c r="DZ36" i="10"/>
  <c r="DX48" i="10"/>
  <c r="DZ37" i="10"/>
  <c r="DX49" i="10"/>
  <c r="DZ38" i="10"/>
  <c r="DX50" i="10"/>
  <c r="DZ39" i="10"/>
  <c r="DX51" i="10"/>
  <c r="DZ40" i="10"/>
  <c r="DX52" i="10"/>
  <c r="DZ41" i="10"/>
  <c r="DX53" i="10"/>
  <c r="DS4" i="10"/>
  <c r="DS5" i="10"/>
  <c r="DS6" i="10"/>
  <c r="DS7" i="10"/>
  <c r="DS8" i="10"/>
  <c r="DS9" i="10"/>
  <c r="DS10" i="10"/>
  <c r="DS11" i="10"/>
  <c r="DS12" i="10"/>
  <c r="DS13" i="10"/>
  <c r="DS14" i="10"/>
  <c r="DS15" i="10"/>
  <c r="DS16" i="10"/>
  <c r="DS17" i="10"/>
  <c r="DS18" i="10"/>
  <c r="DS19" i="10"/>
  <c r="DF4" i="10"/>
  <c r="DF5" i="10"/>
  <c r="DF6" i="10"/>
  <c r="DF7" i="10"/>
  <c r="CZ4" i="10"/>
  <c r="CZ5" i="10"/>
  <c r="CZ6" i="10"/>
  <c r="CZ7" i="10"/>
  <c r="CZ8" i="10"/>
  <c r="CZ9" i="10"/>
  <c r="CZ10" i="10"/>
  <c r="CZ11" i="10"/>
  <c r="CZ12" i="10"/>
  <c r="CZ13" i="10"/>
  <c r="CZ14" i="10"/>
  <c r="CZ15" i="10"/>
  <c r="CZ16" i="10"/>
  <c r="CZ17" i="10"/>
  <c r="CZ18" i="10"/>
  <c r="CZ19" i="10"/>
  <c r="CZ20" i="10"/>
  <c r="CZ21" i="10"/>
  <c r="CZ22" i="10"/>
  <c r="CZ23" i="10"/>
  <c r="CZ24" i="10"/>
  <c r="CZ25" i="10"/>
  <c r="CZ26" i="10"/>
  <c r="CZ27" i="10"/>
  <c r="CZ28" i="10"/>
  <c r="CZ29" i="10"/>
  <c r="CZ30" i="10"/>
  <c r="CZ31" i="10"/>
  <c r="CZ32" i="10"/>
  <c r="CZ33" i="10"/>
  <c r="CZ34" i="10"/>
  <c r="CZ35" i="10"/>
  <c r="CZ36" i="10"/>
  <c r="CZ37" i="10"/>
  <c r="CZ38" i="10"/>
  <c r="CZ39" i="10"/>
  <c r="CZ40" i="10"/>
  <c r="CZ41" i="10"/>
  <c r="CZ42" i="10"/>
  <c r="CZ43" i="10"/>
  <c r="CZ44" i="10"/>
  <c r="CZ45" i="10"/>
  <c r="CZ46" i="10"/>
  <c r="CZ47" i="10"/>
  <c r="CZ48" i="10"/>
  <c r="CZ49" i="10"/>
  <c r="CZ50" i="10"/>
  <c r="CZ51" i="10"/>
  <c r="CZ52" i="10"/>
  <c r="CZ53" i="10"/>
  <c r="CZ54" i="10"/>
  <c r="CZ55" i="10"/>
  <c r="CZ56" i="10"/>
  <c r="CZ57" i="10"/>
  <c r="CZ58" i="10"/>
  <c r="CZ59" i="10"/>
  <c r="CZ60" i="10"/>
  <c r="CZ61" i="10"/>
  <c r="CZ62" i="10"/>
  <c r="CZ63" i="10"/>
  <c r="CZ64" i="10"/>
  <c r="CZ65" i="10"/>
  <c r="CZ66" i="10"/>
  <c r="CZ67" i="10"/>
  <c r="CZ68" i="10"/>
  <c r="CZ69" i="10"/>
  <c r="CZ70" i="10"/>
  <c r="CZ71" i="10"/>
  <c r="CZ72" i="10"/>
  <c r="CZ73" i="10"/>
  <c r="CZ74" i="10"/>
  <c r="CZ75" i="10"/>
  <c r="CZ76" i="10"/>
  <c r="CZ77" i="10"/>
  <c r="CZ78" i="10"/>
  <c r="CZ79" i="10"/>
  <c r="CZ80" i="10"/>
  <c r="CZ81" i="10"/>
  <c r="CZ82" i="10"/>
  <c r="CZ83" i="10"/>
  <c r="CZ84" i="10"/>
  <c r="CZ85" i="10"/>
  <c r="CZ86" i="10"/>
  <c r="CZ87" i="10"/>
  <c r="CZ88" i="10"/>
  <c r="CZ89" i="10"/>
  <c r="CZ90" i="10"/>
  <c r="CZ91" i="10"/>
  <c r="CZ92" i="10"/>
  <c r="CZ93" i="10"/>
  <c r="CZ94" i="10"/>
  <c r="CZ95" i="10"/>
  <c r="CZ96" i="10"/>
  <c r="CZ97" i="10"/>
  <c r="CZ98" i="10"/>
  <c r="CZ99" i="10"/>
  <c r="CZ100" i="10"/>
  <c r="CZ101" i="10"/>
  <c r="CZ102" i="10"/>
  <c r="CZ103" i="10"/>
  <c r="CZ104" i="10"/>
  <c r="CZ105" i="10"/>
  <c r="CZ106" i="10"/>
  <c r="CZ107" i="10"/>
  <c r="CZ108" i="10"/>
  <c r="CZ109" i="10"/>
  <c r="CZ110" i="10"/>
  <c r="CZ111" i="10"/>
  <c r="CZ112" i="10"/>
  <c r="CZ113" i="10"/>
  <c r="CZ114" i="10"/>
  <c r="CZ115" i="10"/>
  <c r="CZ116" i="10"/>
  <c r="CZ117" i="10"/>
  <c r="CZ118" i="10"/>
  <c r="CZ119" i="10"/>
  <c r="CZ120" i="10"/>
  <c r="CZ121" i="10"/>
  <c r="CZ122" i="10"/>
  <c r="CZ123" i="10"/>
  <c r="CZ124" i="10"/>
  <c r="CZ125" i="10"/>
  <c r="CZ126" i="10"/>
  <c r="CZ127" i="10"/>
  <c r="CZ128" i="10"/>
  <c r="CZ129" i="10"/>
  <c r="CZ130" i="10"/>
  <c r="CZ131" i="10"/>
  <c r="CZ132" i="10"/>
  <c r="CZ133" i="10"/>
  <c r="CZ134" i="10"/>
  <c r="CZ135" i="10"/>
  <c r="CZ136" i="10"/>
  <c r="CZ137" i="10"/>
  <c r="CZ138" i="10"/>
  <c r="CZ139" i="10"/>
  <c r="CZ140" i="10"/>
  <c r="CZ141" i="10"/>
  <c r="CZ142" i="10"/>
  <c r="CZ143" i="10"/>
  <c r="CZ144" i="10"/>
  <c r="CZ145" i="10"/>
  <c r="CZ146" i="10"/>
  <c r="CZ147" i="10"/>
  <c r="CZ148" i="10"/>
  <c r="CZ149" i="10"/>
  <c r="CZ150" i="10"/>
  <c r="CZ151" i="10"/>
  <c r="CZ152" i="10"/>
  <c r="CZ153" i="10"/>
  <c r="CZ154" i="10"/>
  <c r="CZ155" i="10"/>
  <c r="CZ156" i="10"/>
  <c r="CZ157" i="10"/>
  <c r="CZ158" i="10"/>
  <c r="CZ159" i="10"/>
  <c r="CZ160" i="10"/>
  <c r="CZ161" i="10"/>
  <c r="CZ162" i="10"/>
  <c r="CZ163" i="10"/>
  <c r="CZ164" i="10"/>
  <c r="CZ165" i="10"/>
  <c r="CZ166" i="10"/>
  <c r="CZ167" i="10"/>
  <c r="CZ168" i="10"/>
  <c r="CZ169" i="10"/>
  <c r="CZ170" i="10"/>
  <c r="CZ171" i="10"/>
  <c r="CZ172" i="10"/>
  <c r="CZ173" i="10"/>
  <c r="CZ174" i="10"/>
  <c r="CZ175" i="10"/>
  <c r="CZ176" i="10"/>
  <c r="CZ177" i="10"/>
  <c r="CZ178" i="10"/>
  <c r="CZ179" i="10"/>
  <c r="CZ180" i="10"/>
  <c r="CZ181" i="10"/>
  <c r="CZ182" i="10"/>
  <c r="CZ183" i="10"/>
  <c r="CZ184" i="10"/>
  <c r="CZ185" i="10"/>
  <c r="CZ186" i="10"/>
  <c r="CZ187" i="10"/>
  <c r="CZ188" i="10"/>
  <c r="CZ189" i="10"/>
  <c r="CZ190" i="10"/>
  <c r="CZ191" i="10"/>
  <c r="CZ192" i="10"/>
  <c r="CZ193" i="10"/>
  <c r="CZ194" i="10"/>
  <c r="CZ195" i="10"/>
  <c r="CZ196" i="10"/>
  <c r="CZ197" i="10"/>
  <c r="CZ198" i="10"/>
  <c r="CZ199" i="10"/>
  <c r="CZ200" i="10"/>
  <c r="CZ201" i="10"/>
  <c r="CZ202" i="10"/>
  <c r="CZ203" i="10"/>
  <c r="CZ204" i="10"/>
  <c r="CZ205" i="10"/>
  <c r="CZ206" i="10"/>
  <c r="CZ207" i="10"/>
  <c r="CZ208" i="10"/>
  <c r="CZ209" i="10"/>
  <c r="CZ210" i="10"/>
  <c r="CZ211" i="10"/>
  <c r="CZ212" i="10"/>
  <c r="CZ213" i="10"/>
  <c r="CZ214" i="10"/>
  <c r="CZ215" i="10"/>
  <c r="CZ216" i="10"/>
  <c r="CZ217" i="10"/>
  <c r="CZ218" i="10"/>
  <c r="CZ219" i="10"/>
  <c r="CZ220" i="10"/>
  <c r="CZ221" i="10"/>
  <c r="CZ222" i="10"/>
  <c r="CZ223" i="10"/>
  <c r="CZ224" i="10"/>
  <c r="CZ225" i="10"/>
  <c r="CZ226" i="10"/>
  <c r="CZ227" i="10"/>
  <c r="CZ228" i="10"/>
  <c r="CZ229" i="10"/>
  <c r="CZ230" i="10"/>
  <c r="CZ231" i="10"/>
  <c r="CZ232" i="10"/>
  <c r="CZ233" i="10"/>
  <c r="CZ234" i="10"/>
  <c r="CZ235" i="10"/>
  <c r="CZ236" i="10"/>
  <c r="CZ237" i="10"/>
  <c r="CZ238" i="10"/>
  <c r="CZ239" i="10"/>
  <c r="CZ240" i="10"/>
  <c r="CZ241" i="10"/>
  <c r="CZ242" i="10"/>
  <c r="CZ243" i="10"/>
  <c r="CZ244" i="10"/>
  <c r="CZ245" i="10"/>
  <c r="CZ246" i="10"/>
  <c r="CZ247" i="10"/>
  <c r="CZ248" i="10"/>
  <c r="CZ249" i="10"/>
  <c r="CZ250" i="10"/>
  <c r="CZ251" i="10"/>
  <c r="CZ252" i="10"/>
  <c r="CZ253" i="10"/>
  <c r="CZ254" i="10"/>
  <c r="CZ255" i="10"/>
  <c r="CZ256" i="10"/>
  <c r="CZ257" i="10"/>
  <c r="CZ258" i="10"/>
  <c r="CZ259" i="10"/>
  <c r="CZ260" i="10"/>
  <c r="CZ261" i="10"/>
  <c r="CZ262" i="10"/>
  <c r="CZ263" i="10"/>
  <c r="CZ264" i="10"/>
  <c r="CZ265" i="10"/>
  <c r="CZ266" i="10"/>
  <c r="CZ267" i="10"/>
  <c r="CZ268" i="10"/>
  <c r="CZ269" i="10"/>
  <c r="CZ270" i="10"/>
  <c r="CZ271" i="10"/>
  <c r="CZ272" i="10"/>
  <c r="CZ273" i="10"/>
  <c r="CZ274" i="10"/>
  <c r="CZ275" i="10"/>
  <c r="CZ276" i="10"/>
  <c r="CZ277" i="10"/>
  <c r="CZ278" i="10"/>
  <c r="CZ279" i="10"/>
  <c r="CZ280" i="10"/>
  <c r="CZ281" i="10"/>
  <c r="CZ282" i="10"/>
  <c r="CZ283" i="10"/>
  <c r="CZ284" i="10"/>
  <c r="CZ285" i="10"/>
  <c r="CZ286" i="10"/>
  <c r="CZ287" i="10"/>
  <c r="CZ288" i="10"/>
  <c r="CZ289" i="10"/>
  <c r="CZ290" i="10"/>
  <c r="CZ291" i="10"/>
  <c r="CZ292" i="10"/>
  <c r="CZ293" i="10"/>
  <c r="CZ294" i="10"/>
  <c r="CZ295" i="10"/>
  <c r="CZ296" i="10"/>
  <c r="CZ297" i="10"/>
  <c r="CZ298" i="10"/>
  <c r="CZ299" i="10"/>
  <c r="CZ300" i="10"/>
  <c r="CZ301" i="10"/>
  <c r="CZ302" i="10"/>
  <c r="CZ303" i="10"/>
  <c r="CZ304" i="10"/>
  <c r="CZ305" i="10"/>
  <c r="CZ306" i="10"/>
  <c r="CZ307" i="10"/>
  <c r="CZ308" i="10"/>
  <c r="CZ309" i="10"/>
  <c r="CZ310" i="10"/>
  <c r="CZ311" i="10"/>
  <c r="CZ312" i="10"/>
  <c r="CZ313" i="10"/>
  <c r="CZ314" i="10"/>
  <c r="CZ315" i="10"/>
  <c r="CZ316" i="10"/>
  <c r="CZ317" i="10"/>
  <c r="CZ318" i="10"/>
  <c r="CZ319" i="10"/>
  <c r="CZ320" i="10"/>
  <c r="CZ321" i="10"/>
  <c r="CZ322" i="10"/>
  <c r="CZ323" i="10"/>
  <c r="CZ324" i="10"/>
  <c r="CZ325" i="10"/>
  <c r="CZ326" i="10"/>
  <c r="CZ327" i="10"/>
  <c r="CZ328" i="10"/>
  <c r="CZ329" i="10"/>
  <c r="CZ330" i="10"/>
  <c r="CZ331" i="10"/>
  <c r="CZ332" i="10"/>
  <c r="CZ333" i="10"/>
  <c r="CZ334" i="10"/>
  <c r="CZ335" i="10"/>
  <c r="CZ336" i="10"/>
  <c r="CZ337" i="10"/>
  <c r="CZ338" i="10"/>
  <c r="CZ339" i="10"/>
  <c r="CZ340" i="10"/>
  <c r="CZ341" i="10"/>
  <c r="CZ342" i="10"/>
  <c r="CZ343" i="10"/>
  <c r="CZ344" i="10"/>
  <c r="CZ345" i="10"/>
  <c r="CZ346" i="10"/>
  <c r="CZ347" i="10"/>
  <c r="CZ348" i="10"/>
  <c r="CZ349" i="10"/>
  <c r="CZ350" i="10"/>
  <c r="CZ351" i="10"/>
  <c r="CZ352" i="10"/>
  <c r="CZ353" i="10"/>
  <c r="CZ354" i="10"/>
  <c r="CZ355" i="10"/>
  <c r="CZ356" i="10"/>
  <c r="CZ357" i="10"/>
  <c r="CZ358" i="10"/>
  <c r="CZ359" i="10"/>
  <c r="CZ360" i="10"/>
  <c r="CZ361" i="10"/>
  <c r="CZ362" i="10"/>
  <c r="CZ363" i="10"/>
  <c r="CZ364" i="10"/>
  <c r="CZ365" i="10"/>
  <c r="CZ366" i="10"/>
  <c r="CZ367" i="10"/>
  <c r="CZ368" i="10"/>
  <c r="CZ369" i="10"/>
  <c r="CZ370" i="10"/>
  <c r="CZ371" i="10"/>
  <c r="CZ372" i="10"/>
  <c r="CZ373" i="10"/>
  <c r="CZ374" i="10"/>
  <c r="CZ375" i="10"/>
  <c r="CZ376" i="10"/>
  <c r="CZ377" i="10"/>
  <c r="CZ378" i="10"/>
  <c r="CZ379" i="10"/>
  <c r="CZ380" i="10"/>
  <c r="CZ381" i="10"/>
  <c r="CZ382" i="10"/>
  <c r="CZ383" i="10"/>
  <c r="CZ384" i="10"/>
  <c r="CZ385" i="10"/>
  <c r="CZ386" i="10"/>
  <c r="CZ387" i="10"/>
  <c r="CZ388" i="10"/>
  <c r="CZ389" i="10"/>
  <c r="CZ390" i="10"/>
  <c r="CZ391" i="10"/>
  <c r="CZ392" i="10"/>
  <c r="CZ393" i="10"/>
  <c r="CZ394" i="10"/>
  <c r="CZ395" i="10"/>
  <c r="CZ396" i="10"/>
  <c r="CZ397" i="10"/>
  <c r="CZ398" i="10"/>
  <c r="CZ399" i="10"/>
  <c r="CZ400" i="10"/>
  <c r="CZ401" i="10"/>
  <c r="CZ402" i="10"/>
  <c r="CZ403" i="10"/>
  <c r="CZ404" i="10"/>
  <c r="CZ405" i="10"/>
  <c r="CZ406" i="10"/>
  <c r="CZ407" i="10"/>
  <c r="CZ408" i="10"/>
  <c r="CZ409" i="10"/>
  <c r="CZ410" i="10"/>
  <c r="CZ411" i="10"/>
  <c r="CZ412" i="10"/>
  <c r="CZ413" i="10"/>
  <c r="CZ414" i="10"/>
  <c r="CZ415" i="10"/>
  <c r="CZ416" i="10"/>
  <c r="CZ417" i="10"/>
  <c r="CZ418" i="10"/>
  <c r="CZ419" i="10"/>
  <c r="CZ420" i="10"/>
  <c r="CZ421" i="10"/>
  <c r="CZ422" i="10"/>
  <c r="CZ423" i="10"/>
  <c r="CZ424" i="10"/>
  <c r="CZ425" i="10"/>
  <c r="CZ426" i="10"/>
  <c r="CZ427" i="10"/>
  <c r="CZ428" i="10"/>
  <c r="CZ429" i="10"/>
  <c r="CZ430" i="10"/>
  <c r="CZ431" i="10"/>
  <c r="CZ432" i="10"/>
  <c r="CZ433" i="10"/>
  <c r="CZ434" i="10"/>
  <c r="CZ435" i="10"/>
  <c r="CZ436" i="10"/>
  <c r="CZ437" i="10"/>
  <c r="CZ438" i="10"/>
  <c r="CZ439" i="10"/>
  <c r="CZ440" i="10"/>
  <c r="CZ441" i="10"/>
  <c r="CZ442" i="10"/>
  <c r="CZ443" i="10"/>
  <c r="CZ444" i="10"/>
  <c r="CZ445" i="10"/>
  <c r="CZ446" i="10"/>
  <c r="CZ447" i="10"/>
  <c r="CZ448" i="10"/>
  <c r="CZ449" i="10"/>
  <c r="CZ450" i="10"/>
  <c r="CZ451" i="10"/>
  <c r="CZ452" i="10"/>
  <c r="CZ453" i="10"/>
  <c r="CZ454" i="10"/>
  <c r="CZ455" i="10"/>
  <c r="CZ456" i="10"/>
  <c r="CZ457" i="10"/>
  <c r="CZ458" i="10"/>
  <c r="CZ459" i="10"/>
  <c r="CZ460" i="10"/>
  <c r="CZ461" i="10"/>
  <c r="CZ462" i="10"/>
  <c r="CZ463" i="10"/>
  <c r="CZ464" i="10"/>
  <c r="CZ465" i="10"/>
  <c r="CZ466" i="10"/>
  <c r="CZ467" i="10"/>
  <c r="CZ468" i="10"/>
  <c r="CZ469" i="10"/>
  <c r="CZ470" i="10"/>
  <c r="CZ471" i="10"/>
  <c r="CZ472" i="10"/>
  <c r="CZ473" i="10"/>
  <c r="CZ474" i="10"/>
  <c r="CZ475" i="10"/>
  <c r="CZ476" i="10"/>
  <c r="CZ477" i="10"/>
  <c r="CZ478" i="10"/>
  <c r="CZ479" i="10"/>
  <c r="CZ480" i="10"/>
  <c r="CZ481" i="10"/>
  <c r="CZ482" i="10"/>
  <c r="CZ483" i="10"/>
  <c r="CZ484" i="10"/>
  <c r="CZ485" i="10"/>
  <c r="CZ486" i="10"/>
  <c r="CZ487" i="10"/>
  <c r="CZ488" i="10"/>
  <c r="CZ489" i="10"/>
  <c r="CZ490" i="10"/>
  <c r="CZ491" i="10"/>
  <c r="CZ492" i="10"/>
  <c r="CZ493" i="10"/>
  <c r="CZ494" i="10"/>
  <c r="CZ495" i="10"/>
  <c r="CZ496" i="10"/>
  <c r="CZ497" i="10"/>
  <c r="CZ498" i="10"/>
  <c r="CZ499" i="10"/>
  <c r="CZ500" i="10"/>
  <c r="CZ501" i="10"/>
  <c r="CZ502" i="10"/>
  <c r="CZ503" i="10"/>
  <c r="CZ504" i="10"/>
  <c r="CZ505" i="10"/>
  <c r="CZ506" i="10"/>
  <c r="CZ507" i="10"/>
  <c r="CZ508" i="10"/>
  <c r="CZ509" i="10"/>
  <c r="CZ510" i="10"/>
  <c r="CZ511" i="10"/>
  <c r="CZ512" i="10"/>
  <c r="CZ513" i="10"/>
  <c r="CZ514" i="10"/>
  <c r="CZ515" i="10"/>
  <c r="CZ516" i="10"/>
  <c r="CZ517" i="10"/>
  <c r="CZ518" i="10"/>
  <c r="CZ519" i="10"/>
  <c r="CZ520" i="10"/>
  <c r="CZ521" i="10"/>
  <c r="CZ522" i="10"/>
  <c r="CZ523" i="10"/>
  <c r="CZ524" i="10"/>
  <c r="CZ525" i="10"/>
  <c r="CZ526" i="10"/>
  <c r="CZ527" i="10"/>
  <c r="CZ528" i="10"/>
  <c r="CZ529" i="10"/>
  <c r="CZ530" i="10"/>
  <c r="CZ531" i="10"/>
  <c r="CZ532" i="10"/>
  <c r="CZ533" i="10"/>
  <c r="CZ534" i="10"/>
  <c r="CZ535" i="10"/>
  <c r="CZ536" i="10"/>
  <c r="CZ537" i="10"/>
  <c r="CZ538" i="10"/>
  <c r="CZ539" i="10"/>
  <c r="CZ540" i="10"/>
  <c r="CZ541" i="10"/>
  <c r="CZ542" i="10"/>
  <c r="CZ543" i="10"/>
  <c r="CZ544" i="10"/>
  <c r="CZ545" i="10"/>
  <c r="CZ546" i="10"/>
  <c r="CZ547" i="10"/>
  <c r="CZ548" i="10"/>
  <c r="CZ549" i="10"/>
  <c r="CZ550" i="10"/>
  <c r="CZ551" i="10"/>
  <c r="CZ552" i="10"/>
  <c r="CZ553" i="10"/>
  <c r="CZ554" i="10"/>
  <c r="CZ555" i="10"/>
  <c r="CZ556" i="10"/>
  <c r="CZ557" i="10"/>
  <c r="CZ558" i="10"/>
  <c r="CZ559" i="10"/>
  <c r="CZ560" i="10"/>
  <c r="CZ561" i="10"/>
  <c r="CZ562" i="10"/>
  <c r="CZ563" i="10"/>
  <c r="CZ564" i="10"/>
  <c r="CZ565" i="10"/>
  <c r="CZ566" i="10"/>
  <c r="CZ567" i="10"/>
  <c r="CZ568" i="10"/>
  <c r="CZ569" i="10"/>
  <c r="CZ570" i="10"/>
  <c r="CZ571" i="10"/>
  <c r="CZ572" i="10"/>
  <c r="CZ573" i="10"/>
  <c r="CZ574" i="10"/>
  <c r="CZ575" i="10"/>
  <c r="CZ576" i="10"/>
  <c r="CZ577" i="10"/>
  <c r="CZ578" i="10"/>
  <c r="CZ579" i="10"/>
  <c r="CZ580" i="10"/>
  <c r="CZ581" i="10"/>
  <c r="CZ582" i="10"/>
  <c r="CZ583" i="10"/>
  <c r="CZ584" i="10"/>
  <c r="CZ585" i="10"/>
  <c r="CZ586" i="10"/>
  <c r="CZ587" i="10"/>
  <c r="CZ588" i="10"/>
  <c r="CZ589" i="10"/>
  <c r="CZ590" i="10"/>
  <c r="CZ591" i="10"/>
  <c r="CZ592" i="10"/>
  <c r="CZ593" i="10"/>
  <c r="CZ594" i="10"/>
  <c r="CZ595" i="10"/>
  <c r="CZ596" i="10"/>
  <c r="CZ597" i="10"/>
  <c r="CZ598" i="10"/>
  <c r="CZ599" i="10"/>
  <c r="CZ600" i="10"/>
  <c r="DF8" i="10"/>
  <c r="DF9" i="10"/>
  <c r="DF10" i="10"/>
  <c r="DF11" i="10"/>
  <c r="DF12" i="10"/>
  <c r="DF13" i="10"/>
  <c r="DF14" i="10"/>
  <c r="DF15" i="10"/>
  <c r="DF16" i="10"/>
  <c r="DF17" i="10"/>
  <c r="DF18" i="10"/>
  <c r="DF19" i="10"/>
  <c r="DF20" i="10"/>
  <c r="DF21" i="10"/>
  <c r="DF22" i="10"/>
  <c r="DF23" i="10"/>
  <c r="DF24" i="10"/>
  <c r="DF25" i="10"/>
  <c r="DF26" i="10"/>
  <c r="DF27" i="10"/>
  <c r="DF28" i="10"/>
  <c r="DF29" i="10"/>
  <c r="DF30" i="10"/>
  <c r="DF31" i="10"/>
  <c r="DF32" i="10"/>
  <c r="DF33" i="10"/>
  <c r="DF34" i="10"/>
  <c r="DF35" i="10"/>
  <c r="DF36" i="10"/>
  <c r="DF37" i="10"/>
  <c r="DF38" i="10"/>
  <c r="DF39" i="10"/>
  <c r="DF40" i="10"/>
  <c r="DF41" i="10"/>
  <c r="DF42" i="10"/>
  <c r="DF43" i="10"/>
  <c r="DF44" i="10"/>
  <c r="DF45" i="10"/>
  <c r="DF46" i="10"/>
  <c r="DF47" i="10"/>
  <c r="DF48" i="10"/>
  <c r="DF49" i="10"/>
  <c r="DF50" i="10"/>
  <c r="DF51" i="10"/>
  <c r="DF52" i="10"/>
  <c r="DF53" i="10"/>
  <c r="DF54" i="10"/>
  <c r="DF55" i="10"/>
  <c r="DF56" i="10"/>
  <c r="DF57" i="10"/>
  <c r="DF58" i="10"/>
  <c r="DF59" i="10"/>
  <c r="DF60" i="10"/>
  <c r="DF61" i="10"/>
  <c r="DF62" i="10"/>
  <c r="DF63" i="10"/>
  <c r="DF64" i="10"/>
  <c r="DF65" i="10"/>
  <c r="DF66" i="10"/>
  <c r="DF67" i="10"/>
  <c r="DF68" i="10"/>
  <c r="DF69" i="10"/>
  <c r="DF70" i="10"/>
  <c r="DF71" i="10"/>
  <c r="DF72" i="10"/>
  <c r="DF73" i="10"/>
  <c r="DF74" i="10"/>
  <c r="DF75" i="10"/>
  <c r="DF76" i="10"/>
  <c r="DF77" i="10"/>
  <c r="DF78" i="10"/>
  <c r="DF79" i="10"/>
  <c r="DF80" i="10"/>
  <c r="DF81" i="10"/>
  <c r="DF82" i="10"/>
  <c r="DF83" i="10"/>
  <c r="DF84" i="10"/>
  <c r="DF85" i="10"/>
  <c r="DF86" i="10"/>
  <c r="DF87" i="10"/>
  <c r="DF88" i="10"/>
  <c r="DF89" i="10"/>
  <c r="DF90" i="10"/>
  <c r="DF91" i="10"/>
  <c r="DF92" i="10"/>
  <c r="DF93" i="10"/>
  <c r="DF94" i="10"/>
  <c r="DF95" i="10"/>
  <c r="DF96" i="10"/>
  <c r="DF97" i="10"/>
  <c r="DF98" i="10"/>
  <c r="DF99" i="10"/>
  <c r="DF100" i="10"/>
  <c r="DF101" i="10"/>
  <c r="DF102" i="10"/>
  <c r="DF103" i="10"/>
  <c r="DF104" i="10"/>
  <c r="DF105" i="10"/>
  <c r="DF106" i="10"/>
  <c r="DF107" i="10"/>
  <c r="DF108" i="10"/>
  <c r="DF109" i="10"/>
  <c r="DF110" i="10"/>
  <c r="DF111" i="10"/>
  <c r="DF112" i="10"/>
  <c r="DF113" i="10"/>
  <c r="DF114" i="10"/>
  <c r="DF115" i="10"/>
  <c r="DF116" i="10"/>
  <c r="DF117" i="10"/>
  <c r="DF118" i="10"/>
  <c r="DF119" i="10"/>
  <c r="DF120" i="10"/>
  <c r="DF121" i="10"/>
  <c r="DF122" i="10"/>
  <c r="DF123" i="10"/>
  <c r="DF124" i="10"/>
  <c r="DF125" i="10"/>
  <c r="DF126" i="10"/>
  <c r="DF127" i="10"/>
  <c r="DF128" i="10"/>
  <c r="DF129" i="10"/>
  <c r="DF130" i="10"/>
  <c r="DF131" i="10"/>
  <c r="DF132" i="10"/>
  <c r="DF133" i="10"/>
  <c r="DF134" i="10"/>
  <c r="DF135" i="10"/>
  <c r="DF136" i="10"/>
  <c r="DF137" i="10"/>
  <c r="DF138" i="10"/>
  <c r="DF139" i="10"/>
  <c r="DF140" i="10"/>
  <c r="DF141" i="10"/>
  <c r="DF142" i="10"/>
  <c r="DF143" i="10"/>
  <c r="DF144" i="10"/>
  <c r="DF145" i="10"/>
  <c r="DF146" i="10"/>
  <c r="DF147" i="10"/>
  <c r="DF148" i="10"/>
  <c r="DF149" i="10"/>
  <c r="DF150" i="10"/>
  <c r="DF151" i="10"/>
  <c r="DF152" i="10"/>
  <c r="DF153" i="10"/>
  <c r="DF154" i="10"/>
  <c r="DF155" i="10"/>
  <c r="DF156" i="10"/>
  <c r="DF157" i="10"/>
  <c r="DF158" i="10"/>
  <c r="DF159" i="10"/>
  <c r="DF160" i="10"/>
  <c r="DF161" i="10"/>
  <c r="DF162" i="10"/>
  <c r="DF163" i="10"/>
  <c r="DF164" i="10"/>
  <c r="DF165" i="10"/>
  <c r="DF166" i="10"/>
  <c r="DF167" i="10"/>
  <c r="DF168" i="10"/>
  <c r="DF169" i="10"/>
  <c r="DF170" i="10"/>
  <c r="DF171" i="10"/>
  <c r="DF172" i="10"/>
  <c r="DF173" i="10"/>
  <c r="DF174" i="10"/>
  <c r="DF175" i="10"/>
  <c r="DF176" i="10"/>
  <c r="DF177" i="10"/>
  <c r="DF178" i="10"/>
  <c r="DF179" i="10"/>
  <c r="DF180" i="10"/>
  <c r="DF181" i="10"/>
  <c r="DF182" i="10"/>
  <c r="DF183" i="10"/>
  <c r="DF184" i="10"/>
  <c r="DF185" i="10"/>
  <c r="DF186" i="10"/>
  <c r="DF187" i="10"/>
  <c r="DF188" i="10"/>
  <c r="DF189" i="10"/>
  <c r="DF190" i="10"/>
  <c r="DF191" i="10"/>
  <c r="DF192" i="10"/>
  <c r="DF193" i="10"/>
  <c r="DF194" i="10"/>
  <c r="DF195" i="10"/>
  <c r="DF196" i="10"/>
  <c r="DF197" i="10"/>
  <c r="DF198" i="10"/>
  <c r="DF199" i="10"/>
  <c r="DF200" i="10"/>
  <c r="DF201" i="10"/>
  <c r="DF202" i="10"/>
  <c r="DF203" i="10"/>
  <c r="DF204" i="10"/>
  <c r="DF205" i="10"/>
  <c r="DF206" i="10"/>
  <c r="DF207" i="10"/>
  <c r="DF208" i="10"/>
  <c r="DF209" i="10"/>
  <c r="DF210" i="10"/>
  <c r="DF211" i="10"/>
  <c r="DF212" i="10"/>
  <c r="DF213" i="10"/>
  <c r="DF214" i="10"/>
  <c r="DF215" i="10"/>
  <c r="DF216" i="10"/>
  <c r="DF217" i="10"/>
  <c r="DF218" i="10"/>
  <c r="DF219" i="10"/>
  <c r="DF220" i="10"/>
  <c r="DF221" i="10"/>
  <c r="DF222" i="10"/>
  <c r="DF223" i="10"/>
  <c r="DF224" i="10"/>
  <c r="DF225" i="10"/>
  <c r="DF226" i="10"/>
  <c r="DF227" i="10"/>
  <c r="DF228" i="10"/>
  <c r="DF229" i="10"/>
  <c r="DF230" i="10"/>
  <c r="DF231" i="10"/>
  <c r="DF232" i="10"/>
  <c r="DF233" i="10"/>
  <c r="DF234" i="10"/>
  <c r="DF235" i="10"/>
  <c r="DF236" i="10"/>
  <c r="DF237" i="10"/>
  <c r="DF238" i="10"/>
  <c r="DF239" i="10"/>
  <c r="DF240" i="10"/>
  <c r="DF241" i="10"/>
  <c r="DF242" i="10"/>
  <c r="DF243" i="10"/>
  <c r="DF244" i="10"/>
  <c r="DF245" i="10"/>
  <c r="DF246" i="10"/>
  <c r="DF247" i="10"/>
  <c r="DF248" i="10"/>
  <c r="DF249" i="10"/>
  <c r="DF250" i="10"/>
  <c r="DF251" i="10"/>
  <c r="DF252" i="10"/>
  <c r="DF253" i="10"/>
  <c r="DF254" i="10"/>
  <c r="DF255" i="10"/>
  <c r="DF256" i="10"/>
  <c r="DF257" i="10"/>
  <c r="DF258" i="10"/>
  <c r="DF259" i="10"/>
  <c r="DF260" i="10"/>
  <c r="DF261" i="10"/>
  <c r="DF262" i="10"/>
  <c r="DF263" i="10"/>
  <c r="DF264" i="10"/>
  <c r="DF265" i="10"/>
  <c r="DF266" i="10"/>
  <c r="DF267" i="10"/>
  <c r="DF268" i="10"/>
  <c r="DF269" i="10"/>
  <c r="DF270" i="10"/>
  <c r="DF271" i="10"/>
  <c r="DF272" i="10"/>
  <c r="DF273" i="10"/>
  <c r="DF274" i="10"/>
  <c r="DF275" i="10"/>
  <c r="DF276" i="10"/>
  <c r="DF277" i="10"/>
  <c r="DF278" i="10"/>
  <c r="DF279" i="10"/>
  <c r="DF280" i="10"/>
  <c r="DF281" i="10"/>
  <c r="DF282" i="10"/>
  <c r="DF283" i="10"/>
  <c r="DF284" i="10"/>
  <c r="DF285" i="10"/>
  <c r="DF286" i="10"/>
  <c r="DF287" i="10"/>
  <c r="DF288" i="10"/>
  <c r="DF289" i="10"/>
  <c r="DF290" i="10"/>
  <c r="DF291" i="10"/>
  <c r="DF292" i="10"/>
  <c r="DF293" i="10"/>
  <c r="DF294" i="10"/>
  <c r="DF295" i="10"/>
  <c r="DF296" i="10"/>
  <c r="DF297" i="10"/>
  <c r="DF298" i="10"/>
  <c r="DF299" i="10"/>
  <c r="DF300" i="10"/>
  <c r="DF301" i="10"/>
  <c r="DF302" i="10"/>
  <c r="DF303" i="10"/>
  <c r="DF304" i="10"/>
  <c r="DF305" i="10"/>
  <c r="DF306" i="10"/>
  <c r="DF307" i="10"/>
  <c r="DF308" i="10"/>
  <c r="DF309" i="10"/>
  <c r="DF310" i="10"/>
  <c r="DF311" i="10"/>
  <c r="DF312" i="10"/>
  <c r="DF313" i="10"/>
  <c r="DF314" i="10"/>
  <c r="DF315" i="10"/>
  <c r="DF316" i="10"/>
  <c r="DF317" i="10"/>
  <c r="DF318" i="10"/>
  <c r="DF319" i="10"/>
  <c r="DF320" i="10"/>
  <c r="DF321" i="10"/>
  <c r="DF322" i="10"/>
  <c r="DF323" i="10"/>
  <c r="DF324" i="10"/>
  <c r="DF325" i="10"/>
  <c r="DF326" i="10"/>
  <c r="DF327" i="10"/>
  <c r="DF328" i="10"/>
  <c r="DF329" i="10"/>
  <c r="DF330" i="10"/>
  <c r="DF331" i="10"/>
  <c r="DF332" i="10"/>
  <c r="DF333" i="10"/>
  <c r="DF334" i="10"/>
  <c r="DF335" i="10"/>
  <c r="DF336" i="10"/>
  <c r="DF337" i="10"/>
  <c r="DF338" i="10"/>
  <c r="DF339" i="10"/>
  <c r="DF340" i="10"/>
  <c r="DF341" i="10"/>
  <c r="DF342" i="10"/>
  <c r="DF343" i="10"/>
  <c r="DF344" i="10"/>
  <c r="DF345" i="10"/>
  <c r="DF346" i="10"/>
  <c r="DF347" i="10"/>
  <c r="DF348" i="10"/>
  <c r="DF349" i="10"/>
  <c r="DF350" i="10"/>
  <c r="DF351" i="10"/>
  <c r="DF352" i="10"/>
  <c r="DF353" i="10"/>
  <c r="DF354" i="10"/>
  <c r="DF355" i="10"/>
  <c r="DF356" i="10"/>
  <c r="DF357" i="10"/>
  <c r="DF358" i="10"/>
  <c r="DF359" i="10"/>
  <c r="DF360" i="10"/>
  <c r="DF361" i="10"/>
  <c r="DF362" i="10"/>
  <c r="DF363" i="10"/>
  <c r="DF364" i="10"/>
  <c r="DF365" i="10"/>
  <c r="DF366" i="10"/>
  <c r="DF367" i="10"/>
  <c r="DF368" i="10"/>
  <c r="DF369" i="10"/>
  <c r="DF370" i="10"/>
  <c r="DF371" i="10"/>
  <c r="DF372" i="10"/>
  <c r="DF373" i="10"/>
  <c r="DF374" i="10"/>
  <c r="DF375" i="10"/>
  <c r="DF376" i="10"/>
  <c r="DF377" i="10"/>
  <c r="DF378" i="10"/>
  <c r="DF379" i="10"/>
  <c r="DF380" i="10"/>
  <c r="DF381" i="10"/>
  <c r="DF382" i="10"/>
  <c r="DF383" i="10"/>
  <c r="DF384" i="10"/>
  <c r="DF385" i="10"/>
  <c r="DF386" i="10"/>
  <c r="DF387" i="10"/>
  <c r="DF388" i="10"/>
  <c r="DF389" i="10"/>
  <c r="DF390" i="10"/>
  <c r="DF391" i="10"/>
  <c r="DF392" i="10"/>
  <c r="DF393" i="10"/>
  <c r="DF394" i="10"/>
  <c r="DF395" i="10"/>
  <c r="DF396" i="10"/>
  <c r="DF397" i="10"/>
  <c r="DF398" i="10"/>
  <c r="DF399" i="10"/>
  <c r="DF400" i="10"/>
  <c r="DF401" i="10"/>
  <c r="DF402" i="10"/>
  <c r="DF403" i="10"/>
  <c r="DF404" i="10"/>
  <c r="DF405" i="10"/>
  <c r="DF406" i="10"/>
  <c r="DF407" i="10"/>
  <c r="DF408" i="10"/>
  <c r="DF409" i="10"/>
  <c r="DF410" i="10"/>
  <c r="DF411" i="10"/>
  <c r="DF412" i="10"/>
  <c r="DF413" i="10"/>
  <c r="DF414" i="10"/>
  <c r="DF415" i="10"/>
  <c r="DF416" i="10"/>
  <c r="DF417" i="10"/>
  <c r="DF418" i="10"/>
  <c r="DF419" i="10"/>
  <c r="DF420" i="10"/>
  <c r="DF421" i="10"/>
  <c r="DF422" i="10"/>
  <c r="DF423" i="10"/>
  <c r="DF424" i="10"/>
  <c r="DF425" i="10"/>
  <c r="DF426" i="10"/>
  <c r="DF427" i="10"/>
  <c r="DF428" i="10"/>
  <c r="DF429" i="10"/>
  <c r="DF430" i="10"/>
  <c r="DF431" i="10"/>
  <c r="DF432" i="10"/>
  <c r="DF433" i="10"/>
  <c r="DF434" i="10"/>
  <c r="DF435" i="10"/>
  <c r="DF436" i="10"/>
  <c r="DF437" i="10"/>
  <c r="DF438" i="10"/>
  <c r="DF439" i="10"/>
  <c r="DF440" i="10"/>
  <c r="DF441" i="10"/>
  <c r="DF442" i="10"/>
  <c r="DF443" i="10"/>
  <c r="DF444" i="10"/>
  <c r="DF445" i="10"/>
  <c r="DF446" i="10"/>
  <c r="DF447" i="10"/>
  <c r="DF448" i="10"/>
  <c r="DF449" i="10"/>
  <c r="DF450" i="10"/>
  <c r="DF451" i="10"/>
  <c r="DF452" i="10"/>
  <c r="DF453" i="10"/>
  <c r="DF454" i="10"/>
  <c r="DF455" i="10"/>
  <c r="DF456" i="10"/>
  <c r="DF457" i="10"/>
  <c r="DF458" i="10"/>
  <c r="DF459" i="10"/>
  <c r="DF460" i="10"/>
  <c r="DF461" i="10"/>
  <c r="DF462" i="10"/>
  <c r="DF463" i="10"/>
  <c r="DF464" i="10"/>
  <c r="DF465" i="10"/>
  <c r="DF466" i="10"/>
  <c r="DF467" i="10"/>
  <c r="DF468" i="10"/>
  <c r="DF469" i="10"/>
  <c r="DF470" i="10"/>
  <c r="DF471" i="10"/>
  <c r="DF472" i="10"/>
  <c r="DF473" i="10"/>
  <c r="DF474" i="10"/>
  <c r="DF475" i="10"/>
  <c r="DF476" i="10"/>
  <c r="DF477" i="10"/>
  <c r="DF478" i="10"/>
  <c r="DF479" i="10"/>
  <c r="DF480" i="10"/>
  <c r="DF481" i="10"/>
  <c r="DF482" i="10"/>
  <c r="DF483" i="10"/>
  <c r="DF484" i="10"/>
  <c r="DF485" i="10"/>
  <c r="DF486" i="10"/>
  <c r="DF487" i="10"/>
  <c r="DF488" i="10"/>
  <c r="DF489" i="10"/>
  <c r="DF490" i="10"/>
  <c r="DF491" i="10"/>
  <c r="DF492" i="10"/>
  <c r="DF493" i="10"/>
  <c r="DF494" i="10"/>
  <c r="DF495" i="10"/>
  <c r="DF496" i="10"/>
  <c r="DF497" i="10"/>
  <c r="DF498" i="10"/>
  <c r="DF499" i="10"/>
  <c r="DF500" i="10"/>
  <c r="DF501" i="10"/>
  <c r="DF502" i="10"/>
  <c r="DF503" i="10"/>
  <c r="DF504" i="10"/>
  <c r="DF505" i="10"/>
  <c r="DF506" i="10"/>
  <c r="DF507" i="10"/>
  <c r="DF508" i="10"/>
  <c r="DF509" i="10"/>
  <c r="DF510" i="10"/>
  <c r="DF511" i="10"/>
  <c r="DF512" i="10"/>
  <c r="DF513" i="10"/>
  <c r="DF514" i="10"/>
  <c r="DF515" i="10"/>
  <c r="DF516" i="10"/>
  <c r="DF517" i="10"/>
  <c r="DF518" i="10"/>
  <c r="DF519" i="10"/>
  <c r="DF520" i="10"/>
  <c r="DF521" i="10"/>
  <c r="DF522" i="10"/>
  <c r="DF523" i="10"/>
  <c r="DF524" i="10"/>
  <c r="DF525" i="10"/>
  <c r="DF526" i="10"/>
  <c r="DF527" i="10"/>
  <c r="DF528" i="10"/>
  <c r="DF529" i="10"/>
  <c r="DF530" i="10"/>
  <c r="DF531" i="10"/>
  <c r="DF532" i="10"/>
  <c r="DF533" i="10"/>
  <c r="DF534" i="10"/>
  <c r="DF535" i="10"/>
  <c r="DF536" i="10"/>
  <c r="DF537" i="10"/>
  <c r="DF538" i="10"/>
  <c r="DF539" i="10"/>
  <c r="DF540" i="10"/>
  <c r="DF541" i="10"/>
  <c r="DF542" i="10"/>
  <c r="DF543" i="10"/>
  <c r="DF544" i="10"/>
  <c r="DF545" i="10"/>
  <c r="DF546" i="10"/>
  <c r="DF547" i="10"/>
  <c r="DF548" i="10"/>
  <c r="DF549" i="10"/>
  <c r="DF550" i="10"/>
  <c r="DF551" i="10"/>
  <c r="DF552" i="10"/>
  <c r="DF553" i="10"/>
  <c r="DF554" i="10"/>
  <c r="DF555" i="10"/>
  <c r="DF556" i="10"/>
  <c r="DF557" i="10"/>
  <c r="DF558" i="10"/>
  <c r="DF559" i="10"/>
  <c r="DF560" i="10"/>
  <c r="DF561" i="10"/>
  <c r="DF562" i="10"/>
  <c r="DF563" i="10"/>
  <c r="DF564" i="10"/>
  <c r="DF565" i="10"/>
  <c r="DF566" i="10"/>
  <c r="DF567" i="10"/>
  <c r="DF568" i="10"/>
  <c r="DF569" i="10"/>
  <c r="DF570" i="10"/>
  <c r="DF571" i="10"/>
  <c r="DF572" i="10"/>
  <c r="DF573" i="10"/>
  <c r="DF574" i="10"/>
  <c r="DF575" i="10"/>
  <c r="DF576" i="10"/>
  <c r="DF577" i="10"/>
  <c r="DF578" i="10"/>
  <c r="DF579" i="10"/>
  <c r="DF580" i="10"/>
  <c r="DF581" i="10"/>
  <c r="DF582" i="10"/>
  <c r="DF583" i="10"/>
  <c r="DF584" i="10"/>
  <c r="DF585" i="10"/>
  <c r="DF586" i="10"/>
  <c r="DF587" i="10"/>
  <c r="DF588" i="10"/>
  <c r="DF589" i="10"/>
  <c r="DF590" i="10"/>
  <c r="DF591" i="10"/>
  <c r="DF592" i="10"/>
  <c r="DF593" i="10"/>
  <c r="DF594" i="10"/>
  <c r="DF595" i="10"/>
  <c r="DF596" i="10"/>
  <c r="DF597" i="10"/>
  <c r="DF598" i="10"/>
  <c r="DF599" i="10"/>
  <c r="DF600" i="10"/>
  <c r="DG4" i="10"/>
  <c r="DG5" i="10"/>
  <c r="DG6" i="10"/>
  <c r="DG7" i="10"/>
  <c r="DG8" i="10"/>
  <c r="DG9" i="10"/>
  <c r="DG10" i="10"/>
  <c r="DG11" i="10"/>
  <c r="DG12" i="10"/>
  <c r="DG13" i="10"/>
  <c r="DG14" i="10"/>
  <c r="DG15" i="10"/>
  <c r="DG16" i="10"/>
  <c r="DG17" i="10"/>
  <c r="DG18" i="10"/>
  <c r="DG19" i="10"/>
  <c r="DG20" i="10"/>
  <c r="DG21" i="10"/>
  <c r="DG22" i="10"/>
  <c r="DG23" i="10"/>
  <c r="DG24" i="10"/>
  <c r="DG25" i="10"/>
  <c r="DG26" i="10"/>
  <c r="DG27" i="10"/>
  <c r="DG28" i="10"/>
  <c r="DG29" i="10"/>
  <c r="DG30" i="10"/>
  <c r="DG31" i="10"/>
  <c r="DG32" i="10"/>
  <c r="DG33" i="10"/>
  <c r="DG34" i="10"/>
  <c r="DG35" i="10"/>
  <c r="DG36" i="10"/>
  <c r="DG37" i="10"/>
  <c r="DG38" i="10"/>
  <c r="DG39" i="10"/>
  <c r="DG40" i="10"/>
  <c r="DG41" i="10"/>
  <c r="DG42" i="10"/>
  <c r="DG43" i="10"/>
  <c r="DG44" i="10"/>
  <c r="DG45" i="10"/>
  <c r="DG46" i="10"/>
  <c r="DG47" i="10"/>
  <c r="DG48" i="10"/>
  <c r="DG49" i="10"/>
  <c r="DG50" i="10"/>
  <c r="DG51" i="10"/>
  <c r="DG52" i="10"/>
  <c r="DG53" i="10"/>
  <c r="DG54" i="10"/>
  <c r="DG55" i="10"/>
  <c r="DG56" i="10"/>
  <c r="DG57" i="10"/>
  <c r="DG58" i="10"/>
  <c r="DG59" i="10"/>
  <c r="DG60" i="10"/>
  <c r="DG61" i="10"/>
  <c r="DG62" i="10"/>
  <c r="DG63" i="10"/>
  <c r="DG64" i="10"/>
  <c r="DG65" i="10"/>
  <c r="DG66" i="10"/>
  <c r="DG67" i="10"/>
  <c r="DG68" i="10"/>
  <c r="DG69" i="10"/>
  <c r="DG70" i="10"/>
  <c r="DG71" i="10"/>
  <c r="DG72" i="10"/>
  <c r="DG73" i="10"/>
  <c r="DG74" i="10"/>
  <c r="DG75" i="10"/>
  <c r="DG76" i="10"/>
  <c r="DG77" i="10"/>
  <c r="DG78" i="10"/>
  <c r="DG79" i="10"/>
  <c r="DG80" i="10"/>
  <c r="DG81" i="10"/>
  <c r="DG82" i="10"/>
  <c r="DG83" i="10"/>
  <c r="DG84" i="10"/>
  <c r="DG85" i="10"/>
  <c r="DG86" i="10"/>
  <c r="DG87" i="10"/>
  <c r="DG88" i="10"/>
  <c r="DG89" i="10"/>
  <c r="DG90" i="10"/>
  <c r="DG91" i="10"/>
  <c r="DG92" i="10"/>
  <c r="DG93" i="10"/>
  <c r="DG94" i="10"/>
  <c r="DG95" i="10"/>
  <c r="DG96" i="10"/>
  <c r="DG97" i="10"/>
  <c r="DG98" i="10"/>
  <c r="DG99" i="10"/>
  <c r="DG100" i="10"/>
  <c r="DG101" i="10"/>
  <c r="DG102" i="10"/>
  <c r="DG103" i="10"/>
  <c r="DG104" i="10"/>
  <c r="DG105" i="10"/>
  <c r="DG106" i="10"/>
  <c r="DG107" i="10"/>
  <c r="DG108" i="10"/>
  <c r="DG109" i="10"/>
  <c r="DG110" i="10"/>
  <c r="DG111" i="10"/>
  <c r="DG112" i="10"/>
  <c r="DG113" i="10"/>
  <c r="DG114" i="10"/>
  <c r="DG115" i="10"/>
  <c r="DG116" i="10"/>
  <c r="DG117" i="10"/>
  <c r="DG118" i="10"/>
  <c r="DG119" i="10"/>
  <c r="DG120" i="10"/>
  <c r="DG121" i="10"/>
  <c r="DG122" i="10"/>
  <c r="DG123" i="10"/>
  <c r="DG124" i="10"/>
  <c r="DG125" i="10"/>
  <c r="DG126" i="10"/>
  <c r="DG127" i="10"/>
  <c r="DG128" i="10"/>
  <c r="DG129" i="10"/>
  <c r="DG130" i="10"/>
  <c r="DG131" i="10"/>
  <c r="DG132" i="10"/>
  <c r="DG133" i="10"/>
  <c r="DG134" i="10"/>
  <c r="DG135" i="10"/>
  <c r="DG136" i="10"/>
  <c r="DG137" i="10"/>
  <c r="DG138" i="10"/>
  <c r="DG139" i="10"/>
  <c r="DG140" i="10"/>
  <c r="DG141" i="10"/>
  <c r="DG142" i="10"/>
  <c r="DG143" i="10"/>
  <c r="DG144" i="10"/>
  <c r="DG145" i="10"/>
  <c r="DG146" i="10"/>
  <c r="DG147" i="10"/>
  <c r="DG148" i="10"/>
  <c r="DG149" i="10"/>
  <c r="DG150" i="10"/>
  <c r="DG151" i="10"/>
  <c r="DG152" i="10"/>
  <c r="DG153" i="10"/>
  <c r="DG154" i="10"/>
  <c r="DG155" i="10"/>
  <c r="DG156" i="10"/>
  <c r="DG157" i="10"/>
  <c r="DG158" i="10"/>
  <c r="DG159" i="10"/>
  <c r="DG160" i="10"/>
  <c r="DG161" i="10"/>
  <c r="DG162" i="10"/>
  <c r="DG163" i="10"/>
  <c r="DG164" i="10"/>
  <c r="DG165" i="10"/>
  <c r="DG166" i="10"/>
  <c r="DG167" i="10"/>
  <c r="DG168" i="10"/>
  <c r="DG169" i="10"/>
  <c r="DG170" i="10"/>
  <c r="DG171" i="10"/>
  <c r="DG172" i="10"/>
  <c r="DG173" i="10"/>
  <c r="DG174" i="10"/>
  <c r="DG175" i="10"/>
  <c r="DG176" i="10"/>
  <c r="DG177" i="10"/>
  <c r="DG178" i="10"/>
  <c r="DG179" i="10"/>
  <c r="DG180" i="10"/>
  <c r="DG181" i="10"/>
  <c r="DG182" i="10"/>
  <c r="DG183" i="10"/>
  <c r="DG184" i="10"/>
  <c r="DG185" i="10"/>
  <c r="DG186" i="10"/>
  <c r="DG187" i="10"/>
  <c r="DG188" i="10"/>
  <c r="DG189" i="10"/>
  <c r="DG190" i="10"/>
  <c r="DG191" i="10"/>
  <c r="DG192" i="10"/>
  <c r="DG193" i="10"/>
  <c r="DG194" i="10"/>
  <c r="DG195" i="10"/>
  <c r="DG196" i="10"/>
  <c r="DG197" i="10"/>
  <c r="DG198" i="10"/>
  <c r="DG199" i="10"/>
  <c r="DG200" i="10"/>
  <c r="DG201" i="10"/>
  <c r="DG202" i="10"/>
  <c r="DG203" i="10"/>
  <c r="DG204" i="10"/>
  <c r="DG205" i="10"/>
  <c r="DG206" i="10"/>
  <c r="DG207" i="10"/>
  <c r="DG208" i="10"/>
  <c r="DG209" i="10"/>
  <c r="DG210" i="10"/>
  <c r="DG211" i="10"/>
  <c r="DG212" i="10"/>
  <c r="DG213" i="10"/>
  <c r="DG214" i="10"/>
  <c r="DG215" i="10"/>
  <c r="DG216" i="10"/>
  <c r="DG217" i="10"/>
  <c r="DG218" i="10"/>
  <c r="DG219" i="10"/>
  <c r="DG220" i="10"/>
  <c r="DG221" i="10"/>
  <c r="DG222" i="10"/>
  <c r="DG223" i="10"/>
  <c r="DG224" i="10"/>
  <c r="DG225" i="10"/>
  <c r="DG226" i="10"/>
  <c r="DG227" i="10"/>
  <c r="DG228" i="10"/>
  <c r="DG229" i="10"/>
  <c r="DG230" i="10"/>
  <c r="DG231" i="10"/>
  <c r="DG232" i="10"/>
  <c r="DG233" i="10"/>
  <c r="DG234" i="10"/>
  <c r="DG235" i="10"/>
  <c r="DG236" i="10"/>
  <c r="DG237" i="10"/>
  <c r="DG238" i="10"/>
  <c r="DG239" i="10"/>
  <c r="DG240" i="10"/>
  <c r="DG241" i="10"/>
  <c r="DG242" i="10"/>
  <c r="DG243" i="10"/>
  <c r="DG244" i="10"/>
  <c r="DG245" i="10"/>
  <c r="DG246" i="10"/>
  <c r="DG247" i="10"/>
  <c r="DG248" i="10"/>
  <c r="DG249" i="10"/>
  <c r="DG250" i="10"/>
  <c r="DG251" i="10"/>
  <c r="DG252" i="10"/>
  <c r="DG253" i="10"/>
  <c r="DG254" i="10"/>
  <c r="DG255" i="10"/>
  <c r="DG256" i="10"/>
  <c r="DG257" i="10"/>
  <c r="DG258" i="10"/>
  <c r="DG259" i="10"/>
  <c r="DG260" i="10"/>
  <c r="DG261" i="10"/>
  <c r="DG262" i="10"/>
  <c r="DG263" i="10"/>
  <c r="DG264" i="10"/>
  <c r="DG265" i="10"/>
  <c r="DG266" i="10"/>
  <c r="DG267" i="10"/>
  <c r="DG268" i="10"/>
  <c r="DG269" i="10"/>
  <c r="DG270" i="10"/>
  <c r="DG271" i="10"/>
  <c r="DG272" i="10"/>
  <c r="DG273" i="10"/>
  <c r="DG274" i="10"/>
  <c r="DG275" i="10"/>
  <c r="DG276" i="10"/>
  <c r="DG277" i="10"/>
  <c r="DG278" i="10"/>
  <c r="DG279" i="10"/>
  <c r="DG280" i="10"/>
  <c r="DG281" i="10"/>
  <c r="DG282" i="10"/>
  <c r="DG283" i="10"/>
  <c r="DG284" i="10"/>
  <c r="DG285" i="10"/>
  <c r="DG286" i="10"/>
  <c r="DG287" i="10"/>
  <c r="DG288" i="10"/>
  <c r="DG289" i="10"/>
  <c r="DG290" i="10"/>
  <c r="DG291" i="10"/>
  <c r="DG292" i="10"/>
  <c r="DG293" i="10"/>
  <c r="DG294" i="10"/>
  <c r="DG295" i="10"/>
  <c r="DG296" i="10"/>
  <c r="DG297" i="10"/>
  <c r="DG298" i="10"/>
  <c r="DG299" i="10"/>
  <c r="DG300" i="10"/>
  <c r="DG301" i="10"/>
  <c r="DG302" i="10"/>
  <c r="DG303" i="10"/>
  <c r="DG304" i="10"/>
  <c r="DG305" i="10"/>
  <c r="DG306" i="10"/>
  <c r="DG307" i="10"/>
  <c r="DG308" i="10"/>
  <c r="DG309" i="10"/>
  <c r="DG310" i="10"/>
  <c r="DG311" i="10"/>
  <c r="DG312" i="10"/>
  <c r="DG313" i="10"/>
  <c r="DG314" i="10"/>
  <c r="DG315" i="10"/>
  <c r="DG316" i="10"/>
  <c r="DG317" i="10"/>
  <c r="DG318" i="10"/>
  <c r="DG319" i="10"/>
  <c r="DG320" i="10"/>
  <c r="DG321" i="10"/>
  <c r="DG322" i="10"/>
  <c r="DG323" i="10"/>
  <c r="DG324" i="10"/>
  <c r="DG325" i="10"/>
  <c r="DG326" i="10"/>
  <c r="DG327" i="10"/>
  <c r="DG328" i="10"/>
  <c r="DG329" i="10"/>
  <c r="DG330" i="10"/>
  <c r="DG331" i="10"/>
  <c r="DG332" i="10"/>
  <c r="DG333" i="10"/>
  <c r="DG334" i="10"/>
  <c r="DG335" i="10"/>
  <c r="DG336" i="10"/>
  <c r="DG337" i="10"/>
  <c r="DG338" i="10"/>
  <c r="DG339" i="10"/>
  <c r="DG340" i="10"/>
  <c r="DG341" i="10"/>
  <c r="DG342" i="10"/>
  <c r="DG343" i="10"/>
  <c r="DG344" i="10"/>
  <c r="DG345" i="10"/>
  <c r="DG346" i="10"/>
  <c r="DG347" i="10"/>
  <c r="DG348" i="10"/>
  <c r="DG349" i="10"/>
  <c r="DG350" i="10"/>
  <c r="DG351" i="10"/>
  <c r="DG352" i="10"/>
  <c r="DG353" i="10"/>
  <c r="DG354" i="10"/>
  <c r="DG355" i="10"/>
  <c r="DG356" i="10"/>
  <c r="DG357" i="10"/>
  <c r="DG358" i="10"/>
  <c r="DG359" i="10"/>
  <c r="DG360" i="10"/>
  <c r="DG361" i="10"/>
  <c r="DG362" i="10"/>
  <c r="DG363" i="10"/>
  <c r="DG364" i="10"/>
  <c r="DG365" i="10"/>
  <c r="DG366" i="10"/>
  <c r="DG367" i="10"/>
  <c r="DG368" i="10"/>
  <c r="DG369" i="10"/>
  <c r="DG370" i="10"/>
  <c r="DG371" i="10"/>
  <c r="DG372" i="10"/>
  <c r="DG373" i="10"/>
  <c r="DG374" i="10"/>
  <c r="DG375" i="10"/>
  <c r="DG376" i="10"/>
  <c r="DG377" i="10"/>
  <c r="DG378" i="10"/>
  <c r="DG379" i="10"/>
  <c r="DG380" i="10"/>
  <c r="DG381" i="10"/>
  <c r="DG382" i="10"/>
  <c r="DG383" i="10"/>
  <c r="DG384" i="10"/>
  <c r="DG385" i="10"/>
  <c r="DG386" i="10"/>
  <c r="DG387" i="10"/>
  <c r="DG388" i="10"/>
  <c r="DG389" i="10"/>
  <c r="DG390" i="10"/>
  <c r="DG391" i="10"/>
  <c r="DG392" i="10"/>
  <c r="DG393" i="10"/>
  <c r="DG394" i="10"/>
  <c r="DG395" i="10"/>
  <c r="DG396" i="10"/>
  <c r="DG397" i="10"/>
  <c r="DG398" i="10"/>
  <c r="DG399" i="10"/>
  <c r="DG400" i="10"/>
  <c r="DG401" i="10"/>
  <c r="DG402" i="10"/>
  <c r="DG403" i="10"/>
  <c r="DG404" i="10"/>
  <c r="DG405" i="10"/>
  <c r="DG406" i="10"/>
  <c r="DG407" i="10"/>
  <c r="DG408" i="10"/>
  <c r="DG409" i="10"/>
  <c r="DG410" i="10"/>
  <c r="DG411" i="10"/>
  <c r="DG412" i="10"/>
  <c r="DG413" i="10"/>
  <c r="DG414" i="10"/>
  <c r="DG415" i="10"/>
  <c r="DG416" i="10"/>
  <c r="DG417" i="10"/>
  <c r="DG418" i="10"/>
  <c r="DG419" i="10"/>
  <c r="DG420" i="10"/>
  <c r="DG421" i="10"/>
  <c r="DG422" i="10"/>
  <c r="DG423" i="10"/>
  <c r="DG424" i="10"/>
  <c r="DG425" i="10"/>
  <c r="DG426" i="10"/>
  <c r="DG427" i="10"/>
  <c r="DG428" i="10"/>
  <c r="DG429" i="10"/>
  <c r="DG430" i="10"/>
  <c r="DG431" i="10"/>
  <c r="DG432" i="10"/>
  <c r="DG433" i="10"/>
  <c r="DG434" i="10"/>
  <c r="DG435" i="10"/>
  <c r="DG436" i="10"/>
  <c r="DG437" i="10"/>
  <c r="DG438" i="10"/>
  <c r="DG439" i="10"/>
  <c r="DG440" i="10"/>
  <c r="DG441" i="10"/>
  <c r="DG442" i="10"/>
  <c r="DG443" i="10"/>
  <c r="DG444" i="10"/>
  <c r="DG445" i="10"/>
  <c r="DG446" i="10"/>
  <c r="DG447" i="10"/>
  <c r="DG448" i="10"/>
  <c r="DG449" i="10"/>
  <c r="DG450" i="10"/>
  <c r="DG451" i="10"/>
  <c r="DG452" i="10"/>
  <c r="DG453" i="10"/>
  <c r="DG454" i="10"/>
  <c r="DG455" i="10"/>
  <c r="DG456" i="10"/>
  <c r="DG457" i="10"/>
  <c r="DG458" i="10"/>
  <c r="DG459" i="10"/>
  <c r="DG460" i="10"/>
  <c r="DG461" i="10"/>
  <c r="DG462" i="10"/>
  <c r="DG463" i="10"/>
  <c r="DG464" i="10"/>
  <c r="DG465" i="10"/>
  <c r="DG466" i="10"/>
  <c r="DG467" i="10"/>
  <c r="DG468" i="10"/>
  <c r="DG469" i="10"/>
  <c r="DG470" i="10"/>
  <c r="DG471" i="10"/>
  <c r="DG472" i="10"/>
  <c r="DG473" i="10"/>
  <c r="DG474" i="10"/>
  <c r="DG475" i="10"/>
  <c r="DG476" i="10"/>
  <c r="DG477" i="10"/>
  <c r="DG478" i="10"/>
  <c r="DG479" i="10"/>
  <c r="DG480" i="10"/>
  <c r="DG481" i="10"/>
  <c r="DG482" i="10"/>
  <c r="DG483" i="10"/>
  <c r="DG484" i="10"/>
  <c r="DG485" i="10"/>
  <c r="DG486" i="10"/>
  <c r="DG487" i="10"/>
  <c r="DG488" i="10"/>
  <c r="DG489" i="10"/>
  <c r="DG490" i="10"/>
  <c r="DG491" i="10"/>
  <c r="DG492" i="10"/>
  <c r="DG493" i="10"/>
  <c r="DG494" i="10"/>
  <c r="DG495" i="10"/>
  <c r="DG496" i="10"/>
  <c r="DG497" i="10"/>
  <c r="DG498" i="10"/>
  <c r="DG499" i="10"/>
  <c r="DG500" i="10"/>
  <c r="DG501" i="10"/>
  <c r="DG502" i="10"/>
  <c r="DG503" i="10"/>
  <c r="DG504" i="10"/>
  <c r="DG505" i="10"/>
  <c r="DG506" i="10"/>
  <c r="DG507" i="10"/>
  <c r="DG508" i="10"/>
  <c r="DG509" i="10"/>
  <c r="DG510" i="10"/>
  <c r="DG511" i="10"/>
  <c r="DG512" i="10"/>
  <c r="DG513" i="10"/>
  <c r="DG514" i="10"/>
  <c r="DG515" i="10"/>
  <c r="DG516" i="10"/>
  <c r="DG517" i="10"/>
  <c r="DG518" i="10"/>
  <c r="DG519" i="10"/>
  <c r="DG520" i="10"/>
  <c r="DG521" i="10"/>
  <c r="DG522" i="10"/>
  <c r="DG523" i="10"/>
  <c r="DG524" i="10"/>
  <c r="DG525" i="10"/>
  <c r="DG526" i="10"/>
  <c r="DG527" i="10"/>
  <c r="DG528" i="10"/>
  <c r="DG529" i="10"/>
  <c r="DG530" i="10"/>
  <c r="DG531" i="10"/>
  <c r="DG532" i="10"/>
  <c r="DG533" i="10"/>
  <c r="DG534" i="10"/>
  <c r="DG535" i="10"/>
  <c r="DG536" i="10"/>
  <c r="DG537" i="10"/>
  <c r="DG538" i="10"/>
  <c r="DG539" i="10"/>
  <c r="DG540" i="10"/>
  <c r="DG541" i="10"/>
  <c r="DG542" i="10"/>
  <c r="DG543" i="10"/>
  <c r="DG544" i="10"/>
  <c r="DG545" i="10"/>
  <c r="DG546" i="10"/>
  <c r="DG547" i="10"/>
  <c r="DG548" i="10"/>
  <c r="DG549" i="10"/>
  <c r="DG550" i="10"/>
  <c r="DG551" i="10"/>
  <c r="DG552" i="10"/>
  <c r="DG553" i="10"/>
  <c r="DG554" i="10"/>
  <c r="DG555" i="10"/>
  <c r="DG556" i="10"/>
  <c r="DG557" i="10"/>
  <c r="DG558" i="10"/>
  <c r="DG559" i="10"/>
  <c r="DG560" i="10"/>
  <c r="DG561" i="10"/>
  <c r="DG562" i="10"/>
  <c r="DG563" i="10"/>
  <c r="DG564" i="10"/>
  <c r="DG565" i="10"/>
  <c r="DG566" i="10"/>
  <c r="DG567" i="10"/>
  <c r="DG568" i="10"/>
  <c r="DG569" i="10"/>
  <c r="DG570" i="10"/>
  <c r="DG571" i="10"/>
  <c r="DG572" i="10"/>
  <c r="DG573" i="10"/>
  <c r="DG574" i="10"/>
  <c r="DG575" i="10"/>
  <c r="DG576" i="10"/>
  <c r="DG577" i="10"/>
  <c r="DG578" i="10"/>
  <c r="DG579" i="10"/>
  <c r="DG580" i="10"/>
  <c r="DG581" i="10"/>
  <c r="DG582" i="10"/>
  <c r="DG583" i="10"/>
  <c r="DG584" i="10"/>
  <c r="DG585" i="10"/>
  <c r="DG586" i="10"/>
  <c r="DG587" i="10"/>
  <c r="DG588" i="10"/>
  <c r="DG589" i="10"/>
  <c r="DG590" i="10"/>
  <c r="DG591" i="10"/>
  <c r="DG592" i="10"/>
  <c r="DG593" i="10"/>
  <c r="DG594" i="10"/>
  <c r="DG595" i="10"/>
  <c r="DG596" i="10"/>
  <c r="DG597" i="10"/>
  <c r="DG598" i="10"/>
  <c r="DG599" i="10"/>
  <c r="DG600" i="10"/>
  <c r="DH4" i="10"/>
  <c r="DH5" i="10"/>
  <c r="DH6" i="10"/>
  <c r="DH7" i="10"/>
  <c r="DH8" i="10"/>
  <c r="DH9" i="10"/>
  <c r="DH10" i="10"/>
  <c r="DH11" i="10"/>
  <c r="DH12" i="10"/>
  <c r="DH13" i="10"/>
  <c r="DH14" i="10"/>
  <c r="DH15" i="10"/>
  <c r="DH16" i="10"/>
  <c r="DH17" i="10"/>
  <c r="DH18" i="10"/>
  <c r="DH19" i="10"/>
  <c r="DH20" i="10"/>
  <c r="DH21" i="10"/>
  <c r="DH22" i="10"/>
  <c r="DH23" i="10"/>
  <c r="DH24" i="10"/>
  <c r="DH25" i="10"/>
  <c r="DH26" i="10"/>
  <c r="DH27" i="10"/>
  <c r="DH28" i="10"/>
  <c r="DH29" i="10"/>
  <c r="DH30" i="10"/>
  <c r="DH31" i="10"/>
  <c r="DH32" i="10"/>
  <c r="DH33" i="10"/>
  <c r="DH34" i="10"/>
  <c r="DH35" i="10"/>
  <c r="DH36" i="10"/>
  <c r="DH37" i="10"/>
  <c r="DH38" i="10"/>
  <c r="DH39" i="10"/>
  <c r="DH40" i="10"/>
  <c r="DH41" i="10"/>
  <c r="DH42" i="10"/>
  <c r="DH43" i="10"/>
  <c r="DH44" i="10"/>
  <c r="DH45" i="10"/>
  <c r="DH46" i="10"/>
  <c r="DH47" i="10"/>
  <c r="DH48" i="10"/>
  <c r="DH49" i="10"/>
  <c r="DH50" i="10"/>
  <c r="DH51" i="10"/>
  <c r="DH52" i="10"/>
  <c r="DH53" i="10"/>
  <c r="DH54" i="10"/>
  <c r="DH55" i="10"/>
  <c r="DH56" i="10"/>
  <c r="DH57" i="10"/>
  <c r="DH58" i="10"/>
  <c r="DH59" i="10"/>
  <c r="DH60" i="10"/>
  <c r="DH61" i="10"/>
  <c r="DH62" i="10"/>
  <c r="DH63" i="10"/>
  <c r="DH64" i="10"/>
  <c r="DH65" i="10"/>
  <c r="DH66" i="10"/>
  <c r="DH67" i="10"/>
  <c r="DH68" i="10"/>
  <c r="DH69" i="10"/>
  <c r="DH70" i="10"/>
  <c r="DH71" i="10"/>
  <c r="DH72" i="10"/>
  <c r="DH73" i="10"/>
  <c r="DH74" i="10"/>
  <c r="DH75" i="10"/>
  <c r="DH76" i="10"/>
  <c r="DH77" i="10"/>
  <c r="DH78" i="10"/>
  <c r="DH79" i="10"/>
  <c r="DH80" i="10"/>
  <c r="DH81" i="10"/>
  <c r="DH82" i="10"/>
  <c r="DH83" i="10"/>
  <c r="DH84" i="10"/>
  <c r="DH85" i="10"/>
  <c r="DH86" i="10"/>
  <c r="DH87" i="10"/>
  <c r="DH88" i="10"/>
  <c r="DH89" i="10"/>
  <c r="DH90" i="10"/>
  <c r="DH91" i="10"/>
  <c r="DH92" i="10"/>
  <c r="DH93" i="10"/>
  <c r="DH94" i="10"/>
  <c r="DH95" i="10"/>
  <c r="DH96" i="10"/>
  <c r="DH97" i="10"/>
  <c r="DH98" i="10"/>
  <c r="DH99" i="10"/>
  <c r="DH100" i="10"/>
  <c r="DH101" i="10"/>
  <c r="DH102" i="10"/>
  <c r="DH103" i="10"/>
  <c r="DH104" i="10"/>
  <c r="DH105" i="10"/>
  <c r="DH106" i="10"/>
  <c r="DH107" i="10"/>
  <c r="DH108" i="10"/>
  <c r="DH109" i="10"/>
  <c r="DH110" i="10"/>
  <c r="DH111" i="10"/>
  <c r="DH112" i="10"/>
  <c r="DH113" i="10"/>
  <c r="DH114" i="10"/>
  <c r="DH115" i="10"/>
  <c r="DH116" i="10"/>
  <c r="DH117" i="10"/>
  <c r="DH118" i="10"/>
  <c r="DH119" i="10"/>
  <c r="DH120" i="10"/>
  <c r="DH121" i="10"/>
  <c r="DH122" i="10"/>
  <c r="DH123" i="10"/>
  <c r="DH124" i="10"/>
  <c r="DH125" i="10"/>
  <c r="DH126" i="10"/>
  <c r="DH127" i="10"/>
  <c r="DH128" i="10"/>
  <c r="DH129" i="10"/>
  <c r="DH130" i="10"/>
  <c r="DH131" i="10"/>
  <c r="DH132" i="10"/>
  <c r="DH133" i="10"/>
  <c r="DH134" i="10"/>
  <c r="DH135" i="10"/>
  <c r="DH136" i="10"/>
  <c r="DH137" i="10"/>
  <c r="DH138" i="10"/>
  <c r="DH139" i="10"/>
  <c r="DH140" i="10"/>
  <c r="DH141" i="10"/>
  <c r="DH142" i="10"/>
  <c r="DH143" i="10"/>
  <c r="DH144" i="10"/>
  <c r="DH145" i="10"/>
  <c r="DH146" i="10"/>
  <c r="DH147" i="10"/>
  <c r="DH148" i="10"/>
  <c r="DH149" i="10"/>
  <c r="DH150" i="10"/>
  <c r="DH151" i="10"/>
  <c r="DH152" i="10"/>
  <c r="DH153" i="10"/>
  <c r="DH154" i="10"/>
  <c r="DH155" i="10"/>
  <c r="DH156" i="10"/>
  <c r="DH157" i="10"/>
  <c r="DH158" i="10"/>
  <c r="DH159" i="10"/>
  <c r="DH160" i="10"/>
  <c r="DH161" i="10"/>
  <c r="DH162" i="10"/>
  <c r="DH163" i="10"/>
  <c r="DH164" i="10"/>
  <c r="DH165" i="10"/>
  <c r="DH166" i="10"/>
  <c r="DH167" i="10"/>
  <c r="DH168" i="10"/>
  <c r="DH169" i="10"/>
  <c r="DH170" i="10"/>
  <c r="DH171" i="10"/>
  <c r="DH172" i="10"/>
  <c r="DH173" i="10"/>
  <c r="DH174" i="10"/>
  <c r="DH175" i="10"/>
  <c r="DH176" i="10"/>
  <c r="DH177" i="10"/>
  <c r="DH178" i="10"/>
  <c r="DH179" i="10"/>
  <c r="DH180" i="10"/>
  <c r="DH181" i="10"/>
  <c r="DH182" i="10"/>
  <c r="DH183" i="10"/>
  <c r="DH184" i="10"/>
  <c r="DH185" i="10"/>
  <c r="DH186" i="10"/>
  <c r="DH187" i="10"/>
  <c r="DH188" i="10"/>
  <c r="DH189" i="10"/>
  <c r="DH190" i="10"/>
  <c r="DH191" i="10"/>
  <c r="DH192" i="10"/>
  <c r="DH193" i="10"/>
  <c r="DH194" i="10"/>
  <c r="DH195" i="10"/>
  <c r="DH196" i="10"/>
  <c r="DH197" i="10"/>
  <c r="DH198" i="10"/>
  <c r="DH199" i="10"/>
  <c r="DH200" i="10"/>
  <c r="DH201" i="10"/>
  <c r="DH202" i="10"/>
  <c r="DH203" i="10"/>
  <c r="DH204" i="10"/>
  <c r="DH205" i="10"/>
  <c r="DH206" i="10"/>
  <c r="DH207" i="10"/>
  <c r="DH208" i="10"/>
  <c r="DH209" i="10"/>
  <c r="DH210" i="10"/>
  <c r="DH211" i="10"/>
  <c r="DH212" i="10"/>
  <c r="DH213" i="10"/>
  <c r="DH214" i="10"/>
  <c r="DH215" i="10"/>
  <c r="DH216" i="10"/>
  <c r="DH217" i="10"/>
  <c r="DH218" i="10"/>
  <c r="DH219" i="10"/>
  <c r="DH220" i="10"/>
  <c r="DH221" i="10"/>
  <c r="DH222" i="10"/>
  <c r="DH223" i="10"/>
  <c r="DH224" i="10"/>
  <c r="DH225" i="10"/>
  <c r="DH226" i="10"/>
  <c r="DH227" i="10"/>
  <c r="DH228" i="10"/>
  <c r="DH229" i="10"/>
  <c r="DH230" i="10"/>
  <c r="DH231" i="10"/>
  <c r="DH232" i="10"/>
  <c r="DH233" i="10"/>
  <c r="DH234" i="10"/>
  <c r="DH235" i="10"/>
  <c r="DH236" i="10"/>
  <c r="DH237" i="10"/>
  <c r="DH238" i="10"/>
  <c r="DH239" i="10"/>
  <c r="DH240" i="10"/>
  <c r="DH241" i="10"/>
  <c r="DH242" i="10"/>
  <c r="DH243" i="10"/>
  <c r="DH244" i="10"/>
  <c r="DH245" i="10"/>
  <c r="DH246" i="10"/>
  <c r="DH247" i="10"/>
  <c r="DH248" i="10"/>
  <c r="DH249" i="10"/>
  <c r="DH250" i="10"/>
  <c r="DH251" i="10"/>
  <c r="DH252" i="10"/>
  <c r="DH253" i="10"/>
  <c r="DH254" i="10"/>
  <c r="DH255" i="10"/>
  <c r="DH256" i="10"/>
  <c r="DH257" i="10"/>
  <c r="DH258" i="10"/>
  <c r="DH259" i="10"/>
  <c r="DH260" i="10"/>
  <c r="DH261" i="10"/>
  <c r="DH262" i="10"/>
  <c r="DH263" i="10"/>
  <c r="DH264" i="10"/>
  <c r="DH265" i="10"/>
  <c r="DH266" i="10"/>
  <c r="DH267" i="10"/>
  <c r="DH268" i="10"/>
  <c r="DH269" i="10"/>
  <c r="DH270" i="10"/>
  <c r="DH271" i="10"/>
  <c r="DH272" i="10"/>
  <c r="DH273" i="10"/>
  <c r="DH274" i="10"/>
  <c r="DH275" i="10"/>
  <c r="DH276" i="10"/>
  <c r="DH277" i="10"/>
  <c r="DH278" i="10"/>
  <c r="DH279" i="10"/>
  <c r="DH280" i="10"/>
  <c r="DH281" i="10"/>
  <c r="DH282" i="10"/>
  <c r="DH283" i="10"/>
  <c r="DH284" i="10"/>
  <c r="DH285" i="10"/>
  <c r="DH286" i="10"/>
  <c r="DH287" i="10"/>
  <c r="DH288" i="10"/>
  <c r="DH289" i="10"/>
  <c r="DH290" i="10"/>
  <c r="DH291" i="10"/>
  <c r="DH292" i="10"/>
  <c r="DH293" i="10"/>
  <c r="DH294" i="10"/>
  <c r="DH295" i="10"/>
  <c r="DH296" i="10"/>
  <c r="DH297" i="10"/>
  <c r="DH298" i="10"/>
  <c r="DH299" i="10"/>
  <c r="DH300" i="10"/>
  <c r="DH301" i="10"/>
  <c r="DH302" i="10"/>
  <c r="DH303" i="10"/>
  <c r="DH304" i="10"/>
  <c r="DH305" i="10"/>
  <c r="DH306" i="10"/>
  <c r="DH307" i="10"/>
  <c r="DH308" i="10"/>
  <c r="DH309" i="10"/>
  <c r="DH310" i="10"/>
  <c r="DH311" i="10"/>
  <c r="DH312" i="10"/>
  <c r="DH313" i="10"/>
  <c r="DH314" i="10"/>
  <c r="DH315" i="10"/>
  <c r="DH316" i="10"/>
  <c r="DH317" i="10"/>
  <c r="DH318" i="10"/>
  <c r="DH319" i="10"/>
  <c r="DH320" i="10"/>
  <c r="DH321" i="10"/>
  <c r="DH322" i="10"/>
  <c r="DH323" i="10"/>
  <c r="DH324" i="10"/>
  <c r="DH325" i="10"/>
  <c r="DH326" i="10"/>
  <c r="DH327" i="10"/>
  <c r="DH328" i="10"/>
  <c r="DH329" i="10"/>
  <c r="DH330" i="10"/>
  <c r="DH331" i="10"/>
  <c r="DH332" i="10"/>
  <c r="DH333" i="10"/>
  <c r="DH334" i="10"/>
  <c r="DH335" i="10"/>
  <c r="DH336" i="10"/>
  <c r="DH337" i="10"/>
  <c r="DH338" i="10"/>
  <c r="DH339" i="10"/>
  <c r="DH340" i="10"/>
  <c r="DH341" i="10"/>
  <c r="DH342" i="10"/>
  <c r="DH343" i="10"/>
  <c r="DH344" i="10"/>
  <c r="DH345" i="10"/>
  <c r="DH346" i="10"/>
  <c r="DH347" i="10"/>
  <c r="DH348" i="10"/>
  <c r="DH349" i="10"/>
  <c r="DH350" i="10"/>
  <c r="DH351" i="10"/>
  <c r="DH352" i="10"/>
  <c r="DH353" i="10"/>
  <c r="DH354" i="10"/>
  <c r="DH355" i="10"/>
  <c r="DH356" i="10"/>
  <c r="DH357" i="10"/>
  <c r="DH358" i="10"/>
  <c r="DH359" i="10"/>
  <c r="DH360" i="10"/>
  <c r="DH361" i="10"/>
  <c r="DH362" i="10"/>
  <c r="DH363" i="10"/>
  <c r="DH364" i="10"/>
  <c r="DH365" i="10"/>
  <c r="DH366" i="10"/>
  <c r="DH367" i="10"/>
  <c r="DH368" i="10"/>
  <c r="DH369" i="10"/>
  <c r="DH370" i="10"/>
  <c r="DH371" i="10"/>
  <c r="DH372" i="10"/>
  <c r="DH373" i="10"/>
  <c r="DH374" i="10"/>
  <c r="DH375" i="10"/>
  <c r="DH376" i="10"/>
  <c r="DH377" i="10"/>
  <c r="DH378" i="10"/>
  <c r="DH379" i="10"/>
  <c r="DH380" i="10"/>
  <c r="DH381" i="10"/>
  <c r="DH382" i="10"/>
  <c r="DH383" i="10"/>
  <c r="DH384" i="10"/>
  <c r="DH385" i="10"/>
  <c r="DH386" i="10"/>
  <c r="DH387" i="10"/>
  <c r="DH388" i="10"/>
  <c r="DH389" i="10"/>
  <c r="DH390" i="10"/>
  <c r="DH391" i="10"/>
  <c r="DH392" i="10"/>
  <c r="DH393" i="10"/>
  <c r="DH394" i="10"/>
  <c r="DH395" i="10"/>
  <c r="DH396" i="10"/>
  <c r="DH397" i="10"/>
  <c r="DH398" i="10"/>
  <c r="DH399" i="10"/>
  <c r="DH400" i="10"/>
  <c r="DH401" i="10"/>
  <c r="DH402" i="10"/>
  <c r="DH403" i="10"/>
  <c r="DH404" i="10"/>
  <c r="DH405" i="10"/>
  <c r="DH406" i="10"/>
  <c r="DH407" i="10"/>
  <c r="DH408" i="10"/>
  <c r="DH409" i="10"/>
  <c r="DH410" i="10"/>
  <c r="DH411" i="10"/>
  <c r="DH412" i="10"/>
  <c r="DH413" i="10"/>
  <c r="DH414" i="10"/>
  <c r="DH415" i="10"/>
  <c r="DH416" i="10"/>
  <c r="DH417" i="10"/>
  <c r="DH418" i="10"/>
  <c r="DH419" i="10"/>
  <c r="DH420" i="10"/>
  <c r="DH421" i="10"/>
  <c r="DH422" i="10"/>
  <c r="DH423" i="10"/>
  <c r="DH424" i="10"/>
  <c r="DH425" i="10"/>
  <c r="DH426" i="10"/>
  <c r="DH427" i="10"/>
  <c r="DH428" i="10"/>
  <c r="DH429" i="10"/>
  <c r="DH430" i="10"/>
  <c r="DH431" i="10"/>
  <c r="DH432" i="10"/>
  <c r="DH433" i="10"/>
  <c r="DH434" i="10"/>
  <c r="DH435" i="10"/>
  <c r="DH436" i="10"/>
  <c r="DH437" i="10"/>
  <c r="DH438" i="10"/>
  <c r="DH439" i="10"/>
  <c r="DH440" i="10"/>
  <c r="DH441" i="10"/>
  <c r="DH442" i="10"/>
  <c r="DH443" i="10"/>
  <c r="DH444" i="10"/>
  <c r="DH445" i="10"/>
  <c r="DH446" i="10"/>
  <c r="DH447" i="10"/>
  <c r="DH448" i="10"/>
  <c r="DH449" i="10"/>
  <c r="DH450" i="10"/>
  <c r="DH451" i="10"/>
  <c r="DH452" i="10"/>
  <c r="DH453" i="10"/>
  <c r="DH454" i="10"/>
  <c r="DH455" i="10"/>
  <c r="DH456" i="10"/>
  <c r="DH457" i="10"/>
  <c r="DH458" i="10"/>
  <c r="DH459" i="10"/>
  <c r="DH460" i="10"/>
  <c r="DH461" i="10"/>
  <c r="DH462" i="10"/>
  <c r="DH463" i="10"/>
  <c r="DH464" i="10"/>
  <c r="DH465" i="10"/>
  <c r="DH466" i="10"/>
  <c r="DH467" i="10"/>
  <c r="DH468" i="10"/>
  <c r="DH469" i="10"/>
  <c r="DH470" i="10"/>
  <c r="DH471" i="10"/>
  <c r="DH472" i="10"/>
  <c r="DH473" i="10"/>
  <c r="DH474" i="10"/>
  <c r="DH475" i="10"/>
  <c r="DH476" i="10"/>
  <c r="DH477" i="10"/>
  <c r="DH478" i="10"/>
  <c r="DH479" i="10"/>
  <c r="DH480" i="10"/>
  <c r="DH481" i="10"/>
  <c r="DH482" i="10"/>
  <c r="DH483" i="10"/>
  <c r="DH484" i="10"/>
  <c r="DH485" i="10"/>
  <c r="DH486" i="10"/>
  <c r="DH487" i="10"/>
  <c r="DH488" i="10"/>
  <c r="DH489" i="10"/>
  <c r="DH490" i="10"/>
  <c r="DH491" i="10"/>
  <c r="DH492" i="10"/>
  <c r="DH493" i="10"/>
  <c r="DH494" i="10"/>
  <c r="DH495" i="10"/>
  <c r="DH496" i="10"/>
  <c r="DH497" i="10"/>
  <c r="DH498" i="10"/>
  <c r="DH499" i="10"/>
  <c r="DH500" i="10"/>
  <c r="DH501" i="10"/>
  <c r="DH502" i="10"/>
  <c r="DH503" i="10"/>
  <c r="DH504" i="10"/>
  <c r="DH505" i="10"/>
  <c r="DH506" i="10"/>
  <c r="DH507" i="10"/>
  <c r="DH508" i="10"/>
  <c r="DH509" i="10"/>
  <c r="DH510" i="10"/>
  <c r="DH511" i="10"/>
  <c r="DH512" i="10"/>
  <c r="DH513" i="10"/>
  <c r="DH514" i="10"/>
  <c r="DH515" i="10"/>
  <c r="DH516" i="10"/>
  <c r="DH517" i="10"/>
  <c r="DH518" i="10"/>
  <c r="DH519" i="10"/>
  <c r="DH520" i="10"/>
  <c r="DH521" i="10"/>
  <c r="DH522" i="10"/>
  <c r="DH523" i="10"/>
  <c r="DH524" i="10"/>
  <c r="DH525" i="10"/>
  <c r="DH526" i="10"/>
  <c r="DH527" i="10"/>
  <c r="DH528" i="10"/>
  <c r="DH529" i="10"/>
  <c r="DH530" i="10"/>
  <c r="DH531" i="10"/>
  <c r="DH532" i="10"/>
  <c r="DH533" i="10"/>
  <c r="DH534" i="10"/>
  <c r="DH535" i="10"/>
  <c r="DH536" i="10"/>
  <c r="DH537" i="10"/>
  <c r="DH538" i="10"/>
  <c r="DH539" i="10"/>
  <c r="DH540" i="10"/>
  <c r="DH541" i="10"/>
  <c r="DH542" i="10"/>
  <c r="DH543" i="10"/>
  <c r="DH544" i="10"/>
  <c r="DH545" i="10"/>
  <c r="DH546" i="10"/>
  <c r="DH547" i="10"/>
  <c r="DH548" i="10"/>
  <c r="DH549" i="10"/>
  <c r="DH550" i="10"/>
  <c r="DH551" i="10"/>
  <c r="DH552" i="10"/>
  <c r="DH553" i="10"/>
  <c r="DH554" i="10"/>
  <c r="DH555" i="10"/>
  <c r="DH556" i="10"/>
  <c r="DH557" i="10"/>
  <c r="DH558" i="10"/>
  <c r="DH559" i="10"/>
  <c r="DH560" i="10"/>
  <c r="DH561" i="10"/>
  <c r="DH562" i="10"/>
  <c r="DH563" i="10"/>
  <c r="DH564" i="10"/>
  <c r="DH565" i="10"/>
  <c r="DH566" i="10"/>
  <c r="DH567" i="10"/>
  <c r="DH568" i="10"/>
  <c r="DH569" i="10"/>
  <c r="DH570" i="10"/>
  <c r="DH571" i="10"/>
  <c r="DH572" i="10"/>
  <c r="DH573" i="10"/>
  <c r="DH574" i="10"/>
  <c r="DH575" i="10"/>
  <c r="DH576" i="10"/>
  <c r="DH577" i="10"/>
  <c r="DH578" i="10"/>
  <c r="DH579" i="10"/>
  <c r="DH580" i="10"/>
  <c r="DH581" i="10"/>
  <c r="DH582" i="10"/>
  <c r="DH583" i="10"/>
  <c r="DH584" i="10"/>
  <c r="DH585" i="10"/>
  <c r="DH586" i="10"/>
  <c r="DH587" i="10"/>
  <c r="DH588" i="10"/>
  <c r="DH589" i="10"/>
  <c r="DH590" i="10"/>
  <c r="DH591" i="10"/>
  <c r="DH592" i="10"/>
  <c r="DH593" i="10"/>
  <c r="DH594" i="10"/>
  <c r="DH595" i="10"/>
  <c r="DH596" i="10"/>
  <c r="DH597" i="10"/>
  <c r="DH598" i="10"/>
  <c r="DH599" i="10"/>
  <c r="DH600" i="10"/>
  <c r="DN4" i="10"/>
  <c r="DN5" i="10"/>
  <c r="DN6" i="10"/>
  <c r="DN7" i="10"/>
  <c r="DN8" i="10"/>
  <c r="DN9" i="10"/>
  <c r="DN10" i="10"/>
  <c r="DN11" i="10"/>
  <c r="DN12" i="10"/>
  <c r="DN13" i="10"/>
  <c r="DN14" i="10"/>
  <c r="DN15" i="10"/>
  <c r="DN16" i="10"/>
  <c r="DN17" i="10"/>
  <c r="DN18" i="10"/>
  <c r="DN19" i="10"/>
  <c r="DN20" i="10"/>
  <c r="DN21" i="10"/>
  <c r="DN22" i="10"/>
  <c r="DN23" i="10"/>
  <c r="DN24" i="10"/>
  <c r="DN25" i="10"/>
  <c r="DN26" i="10"/>
  <c r="DN27" i="10"/>
  <c r="DN28" i="10"/>
  <c r="DN29" i="10"/>
  <c r="DN30" i="10"/>
  <c r="DN31" i="10"/>
  <c r="DN32" i="10"/>
  <c r="DN33" i="10"/>
  <c r="DN34" i="10"/>
  <c r="DN35" i="10"/>
  <c r="DN36" i="10"/>
  <c r="DN37" i="10"/>
  <c r="DN38" i="10"/>
  <c r="DN39" i="10"/>
  <c r="DN40" i="10"/>
  <c r="DN41" i="10"/>
  <c r="DN42" i="10"/>
  <c r="DN43" i="10"/>
  <c r="DN44" i="10"/>
  <c r="DN45" i="10"/>
  <c r="DN46" i="10"/>
  <c r="DN47" i="10"/>
  <c r="DN48" i="10"/>
  <c r="DN49" i="10"/>
  <c r="DN50" i="10"/>
  <c r="DN51" i="10"/>
  <c r="DN52" i="10"/>
  <c r="DN53" i="10"/>
  <c r="DN54" i="10"/>
  <c r="DN55" i="10"/>
  <c r="DN56" i="10"/>
  <c r="DN57" i="10"/>
  <c r="DN58" i="10"/>
  <c r="DN59" i="10"/>
  <c r="DN60" i="10"/>
  <c r="DN61" i="10"/>
  <c r="DN62" i="10"/>
  <c r="DN63" i="10"/>
  <c r="DN64" i="10"/>
  <c r="DC4" i="10"/>
  <c r="DC5" i="10"/>
  <c r="DC6" i="10"/>
  <c r="DC7" i="10"/>
  <c r="DC8" i="10"/>
  <c r="DC9" i="10"/>
  <c r="DC10" i="10"/>
  <c r="DC11" i="10"/>
  <c r="DC12" i="10"/>
  <c r="DC13" i="10"/>
  <c r="DC14" i="10"/>
  <c r="DC15" i="10"/>
  <c r="DC16" i="10"/>
  <c r="DC17" i="10"/>
  <c r="DC18" i="10"/>
  <c r="DC19" i="10"/>
  <c r="DC20" i="10"/>
  <c r="DC21" i="10"/>
  <c r="DC22" i="10"/>
  <c r="DC23" i="10"/>
  <c r="DC24" i="10"/>
  <c r="DC25" i="10"/>
  <c r="DC26" i="10"/>
  <c r="DC27" i="10"/>
  <c r="DC28" i="10"/>
  <c r="DC29" i="10"/>
  <c r="DC30" i="10"/>
  <c r="DC31" i="10"/>
  <c r="DC32" i="10"/>
  <c r="DC33" i="10"/>
  <c r="DC34" i="10"/>
  <c r="DC35" i="10"/>
  <c r="DC36" i="10"/>
  <c r="DC37" i="10"/>
  <c r="DC38" i="10"/>
  <c r="DC39" i="10"/>
  <c r="DC40" i="10"/>
  <c r="DC41" i="10"/>
  <c r="DC42" i="10"/>
  <c r="DC43" i="10"/>
  <c r="DC44" i="10"/>
  <c r="DC45" i="10"/>
  <c r="DC46" i="10"/>
  <c r="DC47" i="10"/>
  <c r="DC48" i="10"/>
  <c r="DC49" i="10"/>
  <c r="DC50" i="10"/>
  <c r="DC51" i="10"/>
  <c r="DC52" i="10"/>
  <c r="DC53" i="10"/>
  <c r="DC54" i="10"/>
  <c r="DC55" i="10"/>
  <c r="DC56" i="10"/>
  <c r="DC57" i="10"/>
  <c r="DC58" i="10"/>
  <c r="DC59" i="10"/>
  <c r="DC60" i="10"/>
  <c r="DC61" i="10"/>
  <c r="DC62" i="10"/>
  <c r="DC63" i="10"/>
  <c r="DC64" i="10"/>
  <c r="DC65" i="10"/>
  <c r="DC66" i="10"/>
  <c r="DC67" i="10"/>
  <c r="DC68" i="10"/>
  <c r="DC69" i="10"/>
  <c r="DC70" i="10"/>
  <c r="DC71" i="10"/>
  <c r="DC72" i="10"/>
  <c r="DC73" i="10"/>
  <c r="DC74" i="10"/>
  <c r="DC75" i="10"/>
  <c r="DC76" i="10"/>
  <c r="DC77" i="10"/>
  <c r="DC78" i="10"/>
  <c r="DC79" i="10"/>
  <c r="DC80" i="10"/>
  <c r="DC81" i="10"/>
  <c r="DC82" i="10"/>
  <c r="DC83" i="10"/>
  <c r="DC84" i="10"/>
  <c r="DC85" i="10"/>
  <c r="DC86" i="10"/>
  <c r="DC87" i="10"/>
  <c r="DC88" i="10"/>
  <c r="DC89" i="10"/>
  <c r="DC90" i="10"/>
  <c r="DC91" i="10"/>
  <c r="DC92" i="10"/>
  <c r="DC93" i="10"/>
  <c r="DC94" i="10"/>
  <c r="DC95" i="10"/>
  <c r="DC96" i="10"/>
  <c r="DC97" i="10"/>
  <c r="DC98" i="10"/>
  <c r="DC99" i="10"/>
  <c r="DC100" i="10"/>
  <c r="DC101" i="10"/>
  <c r="DC102" i="10"/>
  <c r="DC103" i="10"/>
  <c r="DC104" i="10"/>
  <c r="DC105" i="10"/>
  <c r="DC106" i="10"/>
  <c r="DC107" i="10"/>
  <c r="DC108" i="10"/>
  <c r="DC109" i="10"/>
  <c r="DC110" i="10"/>
  <c r="DC111" i="10"/>
  <c r="DC112" i="10"/>
  <c r="DC113" i="10"/>
  <c r="DC114" i="10"/>
  <c r="DC115" i="10"/>
  <c r="DC116" i="10"/>
  <c r="DC117" i="10"/>
  <c r="DC118" i="10"/>
  <c r="DC119" i="10"/>
  <c r="DC120" i="10"/>
  <c r="DC121" i="10"/>
  <c r="DC122" i="10"/>
  <c r="DC123" i="10"/>
  <c r="DC124" i="10"/>
  <c r="DC125" i="10"/>
  <c r="DC126" i="10"/>
  <c r="DC127" i="10"/>
  <c r="DC128" i="10"/>
  <c r="DC129" i="10"/>
  <c r="DC130" i="10"/>
  <c r="DC131" i="10"/>
  <c r="DC132" i="10"/>
  <c r="DC133" i="10"/>
  <c r="DC134" i="10"/>
  <c r="DC135" i="10"/>
  <c r="DC136" i="10"/>
  <c r="DC137" i="10"/>
  <c r="DC138" i="10"/>
  <c r="DC139" i="10"/>
  <c r="DC140" i="10"/>
  <c r="DC141" i="10"/>
  <c r="DC142" i="10"/>
  <c r="DC143" i="10"/>
  <c r="DC144" i="10"/>
  <c r="DC145" i="10"/>
  <c r="DC146" i="10"/>
  <c r="DC147" i="10"/>
  <c r="DC148" i="10"/>
  <c r="DC149" i="10"/>
  <c r="DC150" i="10"/>
  <c r="DC151" i="10"/>
  <c r="DC152" i="10"/>
  <c r="DC153" i="10"/>
  <c r="DC154" i="10"/>
  <c r="DC155" i="10"/>
  <c r="DC156" i="10"/>
  <c r="DC157" i="10"/>
  <c r="DC158" i="10"/>
  <c r="DC159" i="10"/>
  <c r="DC160" i="10"/>
  <c r="DC161" i="10"/>
  <c r="DC162" i="10"/>
  <c r="DC163" i="10"/>
  <c r="DC164" i="10"/>
  <c r="DC165" i="10"/>
  <c r="DC166" i="10"/>
  <c r="DC167" i="10"/>
  <c r="DC168" i="10"/>
  <c r="DC169" i="10"/>
  <c r="DC170" i="10"/>
  <c r="DC171" i="10"/>
  <c r="DC172" i="10"/>
  <c r="DC173" i="10"/>
  <c r="DC174" i="10"/>
  <c r="DC175" i="10"/>
  <c r="DC176" i="10"/>
  <c r="DC177" i="10"/>
  <c r="DC178" i="10"/>
  <c r="DC179" i="10"/>
  <c r="DC180" i="10"/>
  <c r="DC181" i="10"/>
  <c r="DC182" i="10"/>
  <c r="DC183" i="10"/>
  <c r="DC184" i="10"/>
  <c r="DC185" i="10"/>
  <c r="DC186" i="10"/>
  <c r="DC187" i="10"/>
  <c r="DC188" i="10"/>
  <c r="DC189" i="10"/>
  <c r="DC190" i="10"/>
  <c r="DC191" i="10"/>
  <c r="DC192" i="10"/>
  <c r="DC193" i="10"/>
  <c r="DC194" i="10"/>
  <c r="DC195" i="10"/>
  <c r="DC196" i="10"/>
  <c r="DC197" i="10"/>
  <c r="DC198" i="10"/>
  <c r="DC199" i="10"/>
  <c r="DC200" i="10"/>
  <c r="DC201" i="10"/>
  <c r="DC202" i="10"/>
  <c r="DC203" i="10"/>
  <c r="DC204" i="10"/>
  <c r="DC205" i="10"/>
  <c r="DC206" i="10"/>
  <c r="DC207" i="10"/>
  <c r="DC208" i="10"/>
  <c r="DC209" i="10"/>
  <c r="DC210" i="10"/>
  <c r="DC211" i="10"/>
  <c r="DC212" i="10"/>
  <c r="DC213" i="10"/>
  <c r="DC214" i="10"/>
  <c r="DC215" i="10"/>
  <c r="DC216" i="10"/>
  <c r="DC217" i="10"/>
  <c r="DC218" i="10"/>
  <c r="DC219" i="10"/>
  <c r="DC220" i="10"/>
  <c r="DC221" i="10"/>
  <c r="DC222" i="10"/>
  <c r="DC223" i="10"/>
  <c r="DC224" i="10"/>
  <c r="DC225" i="10"/>
  <c r="DC226" i="10"/>
  <c r="DC227" i="10"/>
  <c r="DC228" i="10"/>
  <c r="DC229" i="10"/>
  <c r="DC230" i="10"/>
  <c r="DC231" i="10"/>
  <c r="DC232" i="10"/>
  <c r="DC233" i="10"/>
  <c r="DC234" i="10"/>
  <c r="DC235" i="10"/>
  <c r="DC236" i="10"/>
  <c r="DC237" i="10"/>
  <c r="DC238" i="10"/>
  <c r="DC239" i="10"/>
  <c r="DC240" i="10"/>
  <c r="DC241" i="10"/>
  <c r="DC242" i="10"/>
  <c r="DC243" i="10"/>
  <c r="DC244" i="10"/>
  <c r="DC245" i="10"/>
  <c r="DC246" i="10"/>
  <c r="DC247" i="10"/>
  <c r="DC248" i="10"/>
  <c r="DC249" i="10"/>
  <c r="DC250" i="10"/>
  <c r="DC251" i="10"/>
  <c r="DC252" i="10"/>
  <c r="DC253" i="10"/>
  <c r="DC254" i="10"/>
  <c r="DC255" i="10"/>
  <c r="DC256" i="10"/>
  <c r="DC257" i="10"/>
  <c r="DC258" i="10"/>
  <c r="DC259" i="10"/>
  <c r="DC260" i="10"/>
  <c r="DC261" i="10"/>
  <c r="DC262" i="10"/>
  <c r="DC263" i="10"/>
  <c r="DC264" i="10"/>
  <c r="DC265" i="10"/>
  <c r="DC266" i="10"/>
  <c r="DC267" i="10"/>
  <c r="DC268" i="10"/>
  <c r="DC269" i="10"/>
  <c r="DC270" i="10"/>
  <c r="DC271" i="10"/>
  <c r="DC272" i="10"/>
  <c r="DC273" i="10"/>
  <c r="DC274" i="10"/>
  <c r="DC275" i="10"/>
  <c r="DC276" i="10"/>
  <c r="DC277" i="10"/>
  <c r="DC278" i="10"/>
  <c r="DC279" i="10"/>
  <c r="DC280" i="10"/>
  <c r="DC281" i="10"/>
  <c r="DC282" i="10"/>
  <c r="DC283" i="10"/>
  <c r="DC284" i="10"/>
  <c r="DC285" i="10"/>
  <c r="DC286" i="10"/>
  <c r="DC287" i="10"/>
  <c r="DC288" i="10"/>
  <c r="DC289" i="10"/>
  <c r="DC290" i="10"/>
  <c r="DC291" i="10"/>
  <c r="DC292" i="10"/>
  <c r="DC293" i="10"/>
  <c r="DC294" i="10"/>
  <c r="DC295" i="10"/>
  <c r="DC296" i="10"/>
  <c r="DC297" i="10"/>
  <c r="DC298" i="10"/>
  <c r="DC299" i="10"/>
  <c r="DC300" i="10"/>
  <c r="DC301" i="10"/>
  <c r="DC302" i="10"/>
  <c r="DC303" i="10"/>
  <c r="DC304" i="10"/>
  <c r="DC305" i="10"/>
  <c r="DC306" i="10"/>
  <c r="DC307" i="10"/>
  <c r="DC308" i="10"/>
  <c r="DC309" i="10"/>
  <c r="DC310" i="10"/>
  <c r="DC311" i="10"/>
  <c r="DC312" i="10"/>
  <c r="DC313" i="10"/>
  <c r="DC314" i="10"/>
  <c r="DC315" i="10"/>
  <c r="DC316" i="10"/>
  <c r="DC317" i="10"/>
  <c r="DC318" i="10"/>
  <c r="DC319" i="10"/>
  <c r="DC320" i="10"/>
  <c r="DC321" i="10"/>
  <c r="DC322" i="10"/>
  <c r="DC323" i="10"/>
  <c r="DC324" i="10"/>
  <c r="DC325" i="10"/>
  <c r="DC326" i="10"/>
  <c r="DC327" i="10"/>
  <c r="DC328" i="10"/>
  <c r="DC329" i="10"/>
  <c r="DC330" i="10"/>
  <c r="DC331" i="10"/>
  <c r="DC332" i="10"/>
  <c r="DC333" i="10"/>
  <c r="DC334" i="10"/>
  <c r="DC335" i="10"/>
  <c r="DC336" i="10"/>
  <c r="DC337" i="10"/>
  <c r="DC338" i="10"/>
  <c r="DC339" i="10"/>
  <c r="DC340" i="10"/>
  <c r="DC341" i="10"/>
  <c r="DC342" i="10"/>
  <c r="DC343" i="10"/>
  <c r="DC344" i="10"/>
  <c r="DC345" i="10"/>
  <c r="DC346" i="10"/>
  <c r="DC347" i="10"/>
  <c r="DC348" i="10"/>
  <c r="DC349" i="10"/>
  <c r="DC350" i="10"/>
  <c r="DC351" i="10"/>
  <c r="DC352" i="10"/>
  <c r="DC353" i="10"/>
  <c r="DC354" i="10"/>
  <c r="DC355" i="10"/>
  <c r="DC356" i="10"/>
  <c r="DC357" i="10"/>
  <c r="DC358" i="10"/>
  <c r="DC359" i="10"/>
  <c r="DC360" i="10"/>
  <c r="DC361" i="10"/>
  <c r="DC362" i="10"/>
  <c r="DC363" i="10"/>
  <c r="DC364" i="10"/>
  <c r="DC365" i="10"/>
  <c r="DC366" i="10"/>
  <c r="DC367" i="10"/>
  <c r="DC368" i="10"/>
  <c r="DC369" i="10"/>
  <c r="DC370" i="10"/>
  <c r="DC371" i="10"/>
  <c r="DC372" i="10"/>
  <c r="DC373" i="10"/>
  <c r="DC374" i="10"/>
  <c r="DC375" i="10"/>
  <c r="DC376" i="10"/>
  <c r="DC377" i="10"/>
  <c r="DC378" i="10"/>
  <c r="DC379" i="10"/>
  <c r="DC380" i="10"/>
  <c r="DC381" i="10"/>
  <c r="DC382" i="10"/>
  <c r="DC383" i="10"/>
  <c r="DC384" i="10"/>
  <c r="DC385" i="10"/>
  <c r="DC386" i="10"/>
  <c r="DC387" i="10"/>
  <c r="DC388" i="10"/>
  <c r="DC389" i="10"/>
  <c r="DC390" i="10"/>
  <c r="DC391" i="10"/>
  <c r="DC392" i="10"/>
  <c r="DC393" i="10"/>
  <c r="DC394" i="10"/>
  <c r="DC395" i="10"/>
  <c r="DC396" i="10"/>
  <c r="DC397" i="10"/>
  <c r="DC398" i="10"/>
  <c r="DC399" i="10"/>
  <c r="DC400" i="10"/>
  <c r="DC401" i="10"/>
  <c r="DC402" i="10"/>
  <c r="DC403" i="10"/>
  <c r="DC404" i="10"/>
  <c r="DC405" i="10"/>
  <c r="DC406" i="10"/>
  <c r="DC407" i="10"/>
  <c r="DC408" i="10"/>
  <c r="DC409" i="10"/>
  <c r="DC410" i="10"/>
  <c r="DC411" i="10"/>
  <c r="DC412" i="10"/>
  <c r="DC413" i="10"/>
  <c r="DC414" i="10"/>
  <c r="DC415" i="10"/>
  <c r="DC416" i="10"/>
  <c r="DC417" i="10"/>
  <c r="DC418" i="10"/>
  <c r="DC419" i="10"/>
  <c r="DC420" i="10"/>
  <c r="DC421" i="10"/>
  <c r="DC422" i="10"/>
  <c r="DC423" i="10"/>
  <c r="DC424" i="10"/>
  <c r="DC425" i="10"/>
  <c r="DC426" i="10"/>
  <c r="DC427" i="10"/>
  <c r="DC428" i="10"/>
  <c r="DC429" i="10"/>
  <c r="DC430" i="10"/>
  <c r="DC431" i="10"/>
  <c r="DC432" i="10"/>
  <c r="DC433" i="10"/>
  <c r="DC434" i="10"/>
  <c r="DC435" i="10"/>
  <c r="DC436" i="10"/>
  <c r="DC437" i="10"/>
  <c r="DC438" i="10"/>
  <c r="DC439" i="10"/>
  <c r="DC440" i="10"/>
  <c r="DC441" i="10"/>
  <c r="DC442" i="10"/>
  <c r="DC443" i="10"/>
  <c r="DC444" i="10"/>
  <c r="DC445" i="10"/>
  <c r="DC446" i="10"/>
  <c r="DC447" i="10"/>
  <c r="DC448" i="10"/>
  <c r="DC449" i="10"/>
  <c r="DC450" i="10"/>
  <c r="DC451" i="10"/>
  <c r="DC452" i="10"/>
  <c r="DC453" i="10"/>
  <c r="DC454" i="10"/>
  <c r="DC455" i="10"/>
  <c r="DC456" i="10"/>
  <c r="DC457" i="10"/>
  <c r="DC458" i="10"/>
  <c r="DC459" i="10"/>
  <c r="DC460" i="10"/>
  <c r="DC461" i="10"/>
  <c r="DC462" i="10"/>
  <c r="DC463" i="10"/>
  <c r="DC464" i="10"/>
  <c r="DC465" i="10"/>
  <c r="DC466" i="10"/>
  <c r="DC467" i="10"/>
  <c r="DC468" i="10"/>
  <c r="DC469" i="10"/>
  <c r="DC470" i="10"/>
  <c r="DC471" i="10"/>
  <c r="DC472" i="10"/>
  <c r="DC473" i="10"/>
  <c r="DC474" i="10"/>
  <c r="DC475" i="10"/>
  <c r="DC476" i="10"/>
  <c r="DC477" i="10"/>
  <c r="DC478" i="10"/>
  <c r="DC479" i="10"/>
  <c r="DC480" i="10"/>
  <c r="DC481" i="10"/>
  <c r="DC482" i="10"/>
  <c r="DC483" i="10"/>
  <c r="DC484" i="10"/>
  <c r="DC485" i="10"/>
  <c r="DC486" i="10"/>
  <c r="DC487" i="10"/>
  <c r="DC488" i="10"/>
  <c r="DC489" i="10"/>
  <c r="DC490" i="10"/>
  <c r="DC491" i="10"/>
  <c r="DC492" i="10"/>
  <c r="DC493" i="10"/>
  <c r="DC494" i="10"/>
  <c r="DC495" i="10"/>
  <c r="DC496" i="10"/>
  <c r="DC497" i="10"/>
  <c r="DC498" i="10"/>
  <c r="DC499" i="10"/>
  <c r="DC500" i="10"/>
  <c r="DC501" i="10"/>
  <c r="DC502" i="10"/>
  <c r="DC503" i="10"/>
  <c r="DC504" i="10"/>
  <c r="DC505" i="10"/>
  <c r="DC506" i="10"/>
  <c r="DC507" i="10"/>
  <c r="DC508" i="10"/>
  <c r="DC509" i="10"/>
  <c r="DC510" i="10"/>
  <c r="DC511" i="10"/>
  <c r="DC512" i="10"/>
  <c r="DC513" i="10"/>
  <c r="DC514" i="10"/>
  <c r="DC515" i="10"/>
  <c r="DC516" i="10"/>
  <c r="DC517" i="10"/>
  <c r="DC518" i="10"/>
  <c r="DC519" i="10"/>
  <c r="DC520" i="10"/>
  <c r="DC521" i="10"/>
  <c r="DC522" i="10"/>
  <c r="DC523" i="10"/>
  <c r="DC524" i="10"/>
  <c r="DC525" i="10"/>
  <c r="DC526" i="10"/>
  <c r="DC527" i="10"/>
  <c r="DC528" i="10"/>
  <c r="DC529" i="10"/>
  <c r="DC530" i="10"/>
  <c r="DC531" i="10"/>
  <c r="DC532" i="10"/>
  <c r="DC533" i="10"/>
  <c r="DC534" i="10"/>
  <c r="DC535" i="10"/>
  <c r="DC536" i="10"/>
  <c r="DC537" i="10"/>
  <c r="DC538" i="10"/>
  <c r="DC539" i="10"/>
  <c r="DC540" i="10"/>
  <c r="DC541" i="10"/>
  <c r="DC542" i="10"/>
  <c r="DC543" i="10"/>
  <c r="DC544" i="10"/>
  <c r="DC545" i="10"/>
  <c r="DC546" i="10"/>
  <c r="DC547" i="10"/>
  <c r="DC548" i="10"/>
  <c r="DC549" i="10"/>
  <c r="DC550" i="10"/>
  <c r="DC551" i="10"/>
  <c r="DC552" i="10"/>
  <c r="DC553" i="10"/>
  <c r="DC554" i="10"/>
  <c r="DC555" i="10"/>
  <c r="DC556" i="10"/>
  <c r="DC557" i="10"/>
  <c r="DC558" i="10"/>
  <c r="DC559" i="10"/>
  <c r="DC560" i="10"/>
  <c r="DC561" i="10"/>
  <c r="DC562" i="10"/>
  <c r="DC563" i="10"/>
  <c r="DC564" i="10"/>
  <c r="DC565" i="10"/>
  <c r="DC566" i="10"/>
  <c r="DC567" i="10"/>
  <c r="DC568" i="10"/>
  <c r="DC569" i="10"/>
  <c r="DC570" i="10"/>
  <c r="DC571" i="10"/>
  <c r="DC572" i="10"/>
  <c r="DC573" i="10"/>
  <c r="DC574" i="10"/>
  <c r="DC575" i="10"/>
  <c r="DC576" i="10"/>
  <c r="DC577" i="10"/>
  <c r="DC578" i="10"/>
  <c r="DC579" i="10"/>
  <c r="DC580" i="10"/>
  <c r="DC581" i="10"/>
  <c r="DC582" i="10"/>
  <c r="DC583" i="10"/>
  <c r="DC584" i="10"/>
  <c r="DC585" i="10"/>
  <c r="DC586" i="10"/>
  <c r="DC587" i="10"/>
  <c r="DC588" i="10"/>
  <c r="DC589" i="10"/>
  <c r="DC590" i="10"/>
  <c r="DC591" i="10"/>
  <c r="DC592" i="10"/>
  <c r="DC593" i="10"/>
  <c r="DC594" i="10"/>
  <c r="DC595" i="10"/>
  <c r="DC596" i="10"/>
  <c r="DC597" i="10"/>
  <c r="DC598" i="10"/>
  <c r="DC599" i="10"/>
  <c r="DC600" i="10"/>
  <c r="DD4" i="10"/>
  <c r="DD5" i="10"/>
  <c r="DD6" i="10"/>
  <c r="DD7" i="10"/>
  <c r="DD8" i="10"/>
  <c r="DD9" i="10"/>
  <c r="DD10" i="10"/>
  <c r="DD11" i="10"/>
  <c r="DD12" i="10"/>
  <c r="DD13" i="10"/>
  <c r="DD14" i="10"/>
  <c r="DD15" i="10"/>
  <c r="DD16" i="10"/>
  <c r="DD17" i="10"/>
  <c r="DD18" i="10"/>
  <c r="DD19" i="10"/>
  <c r="DD20" i="10"/>
  <c r="DD21" i="10"/>
  <c r="DD22" i="10"/>
  <c r="DD23" i="10"/>
  <c r="DD24" i="10"/>
  <c r="DD25" i="10"/>
  <c r="DD26" i="10"/>
  <c r="DD27" i="10"/>
  <c r="DD28" i="10"/>
  <c r="DD29" i="10"/>
  <c r="DD30" i="10"/>
  <c r="DD31" i="10"/>
  <c r="DD32" i="10"/>
  <c r="DD33" i="10"/>
  <c r="DD34" i="10"/>
  <c r="DD35" i="10"/>
  <c r="DD36" i="10"/>
  <c r="DD37" i="10"/>
  <c r="DD38" i="10"/>
  <c r="DD39" i="10"/>
  <c r="DD40" i="10"/>
  <c r="DD41" i="10"/>
  <c r="DD42" i="10"/>
  <c r="DD43" i="10"/>
  <c r="DD44" i="10"/>
  <c r="DD45" i="10"/>
  <c r="DD46" i="10"/>
  <c r="DD47" i="10"/>
  <c r="DD48" i="10"/>
  <c r="DD49" i="10"/>
  <c r="DD50" i="10"/>
  <c r="DD51" i="10"/>
  <c r="DD52" i="10"/>
  <c r="DD53" i="10"/>
  <c r="DD54" i="10"/>
  <c r="DD55" i="10"/>
  <c r="DD56" i="10"/>
  <c r="DD57" i="10"/>
  <c r="DD58" i="10"/>
  <c r="DD59" i="10"/>
  <c r="DD60" i="10"/>
  <c r="DD61" i="10"/>
  <c r="DD62" i="10"/>
  <c r="DD63" i="10"/>
  <c r="DD64" i="10"/>
  <c r="DD65" i="10"/>
  <c r="DD66" i="10"/>
  <c r="DD67" i="10"/>
  <c r="DD68" i="10"/>
  <c r="DD69" i="10"/>
  <c r="DD70" i="10"/>
  <c r="DD71" i="10"/>
  <c r="DD72" i="10"/>
  <c r="DD73" i="10"/>
  <c r="DD74" i="10"/>
  <c r="DD75" i="10"/>
  <c r="DD76" i="10"/>
  <c r="DD77" i="10"/>
  <c r="DD78" i="10"/>
  <c r="DD79" i="10"/>
  <c r="DD80" i="10"/>
  <c r="DD81" i="10"/>
  <c r="DD82" i="10"/>
  <c r="DD83" i="10"/>
  <c r="DD84" i="10"/>
  <c r="DD85" i="10"/>
  <c r="DD86" i="10"/>
  <c r="DD87" i="10"/>
  <c r="DD88" i="10"/>
  <c r="DD89" i="10"/>
  <c r="DD90" i="10"/>
  <c r="DD91" i="10"/>
  <c r="DD92" i="10"/>
  <c r="DD93" i="10"/>
  <c r="DD94" i="10"/>
  <c r="DD95" i="10"/>
  <c r="DD96" i="10"/>
  <c r="DD97" i="10"/>
  <c r="DD98" i="10"/>
  <c r="DD99" i="10"/>
  <c r="DD100" i="10"/>
  <c r="DD101" i="10"/>
  <c r="DD102" i="10"/>
  <c r="DD103" i="10"/>
  <c r="DD104" i="10"/>
  <c r="DD105" i="10"/>
  <c r="DD106" i="10"/>
  <c r="DD107" i="10"/>
  <c r="DD108" i="10"/>
  <c r="DD109" i="10"/>
  <c r="DD110" i="10"/>
  <c r="DD111" i="10"/>
  <c r="DD112" i="10"/>
  <c r="DD113" i="10"/>
  <c r="DD114" i="10"/>
  <c r="DD115" i="10"/>
  <c r="DD116" i="10"/>
  <c r="DD117" i="10"/>
  <c r="DD118" i="10"/>
  <c r="DD119" i="10"/>
  <c r="DD120" i="10"/>
  <c r="DD121" i="10"/>
  <c r="DD122" i="10"/>
  <c r="DD123" i="10"/>
  <c r="DD124" i="10"/>
  <c r="DD125" i="10"/>
  <c r="DD126" i="10"/>
  <c r="DD127" i="10"/>
  <c r="DD128" i="10"/>
  <c r="DD129" i="10"/>
  <c r="DD130" i="10"/>
  <c r="DD131" i="10"/>
  <c r="DD132" i="10"/>
  <c r="DD133" i="10"/>
  <c r="DD134" i="10"/>
  <c r="DD135" i="10"/>
  <c r="DD136" i="10"/>
  <c r="DD137" i="10"/>
  <c r="DD138" i="10"/>
  <c r="DD139" i="10"/>
  <c r="DD140" i="10"/>
  <c r="DD141" i="10"/>
  <c r="DD142" i="10"/>
  <c r="DD143" i="10"/>
  <c r="DD144" i="10"/>
  <c r="DD145" i="10"/>
  <c r="DD146" i="10"/>
  <c r="DD147" i="10"/>
  <c r="DD148" i="10"/>
  <c r="DD149" i="10"/>
  <c r="DD150" i="10"/>
  <c r="DD151" i="10"/>
  <c r="DD152" i="10"/>
  <c r="DD153" i="10"/>
  <c r="DD154" i="10"/>
  <c r="DD155" i="10"/>
  <c r="DD156" i="10"/>
  <c r="DD157" i="10"/>
  <c r="DD158" i="10"/>
  <c r="DD159" i="10"/>
  <c r="DD160" i="10"/>
  <c r="DD161" i="10"/>
  <c r="DD162" i="10"/>
  <c r="DD163" i="10"/>
  <c r="DD164" i="10"/>
  <c r="DD165" i="10"/>
  <c r="DD166" i="10"/>
  <c r="DD167" i="10"/>
  <c r="DD168" i="10"/>
  <c r="DD169" i="10"/>
  <c r="DD170" i="10"/>
  <c r="DD171" i="10"/>
  <c r="DD172" i="10"/>
  <c r="DD173" i="10"/>
  <c r="DD174" i="10"/>
  <c r="DD175" i="10"/>
  <c r="DD176" i="10"/>
  <c r="DD177" i="10"/>
  <c r="DD178" i="10"/>
  <c r="DD179" i="10"/>
  <c r="DD180" i="10"/>
  <c r="DD181" i="10"/>
  <c r="DD182" i="10"/>
  <c r="DD183" i="10"/>
  <c r="DD184" i="10"/>
  <c r="DD185" i="10"/>
  <c r="DD186" i="10"/>
  <c r="DD187" i="10"/>
  <c r="DD188" i="10"/>
  <c r="DD189" i="10"/>
  <c r="DD190" i="10"/>
  <c r="DD191" i="10"/>
  <c r="DD192" i="10"/>
  <c r="DD193" i="10"/>
  <c r="DD194" i="10"/>
  <c r="DD195" i="10"/>
  <c r="DD196" i="10"/>
  <c r="DD197" i="10"/>
  <c r="DD198" i="10"/>
  <c r="DD199" i="10"/>
  <c r="DD200" i="10"/>
  <c r="DD201" i="10"/>
  <c r="DD202" i="10"/>
  <c r="DD203" i="10"/>
  <c r="DD204" i="10"/>
  <c r="DD205" i="10"/>
  <c r="DD206" i="10"/>
  <c r="DD207" i="10"/>
  <c r="DD208" i="10"/>
  <c r="DD209" i="10"/>
  <c r="DD210" i="10"/>
  <c r="DD211" i="10"/>
  <c r="DD212" i="10"/>
  <c r="DD213" i="10"/>
  <c r="DD214" i="10"/>
  <c r="DD215" i="10"/>
  <c r="DD216" i="10"/>
  <c r="DD217" i="10"/>
  <c r="DD218" i="10"/>
  <c r="DD219" i="10"/>
  <c r="DD220" i="10"/>
  <c r="DD221" i="10"/>
  <c r="DD222" i="10"/>
  <c r="DD223" i="10"/>
  <c r="DD224" i="10"/>
  <c r="DD225" i="10"/>
  <c r="DD226" i="10"/>
  <c r="DD227" i="10"/>
  <c r="DD228" i="10"/>
  <c r="DD229" i="10"/>
  <c r="DD230" i="10"/>
  <c r="DD231" i="10"/>
  <c r="DD232" i="10"/>
  <c r="DD233" i="10"/>
  <c r="DD234" i="10"/>
  <c r="DD235" i="10"/>
  <c r="DD236" i="10"/>
  <c r="DD237" i="10"/>
  <c r="DD238" i="10"/>
  <c r="DD239" i="10"/>
  <c r="DD240" i="10"/>
  <c r="DD241" i="10"/>
  <c r="DD242" i="10"/>
  <c r="DD243" i="10"/>
  <c r="DD244" i="10"/>
  <c r="DD245" i="10"/>
  <c r="DD246" i="10"/>
  <c r="DD247" i="10"/>
  <c r="DD248" i="10"/>
  <c r="DD249" i="10"/>
  <c r="DD250" i="10"/>
  <c r="DD251" i="10"/>
  <c r="DD252" i="10"/>
  <c r="DD253" i="10"/>
  <c r="DD254" i="10"/>
  <c r="DD255" i="10"/>
  <c r="DD256" i="10"/>
  <c r="DD257" i="10"/>
  <c r="DD258" i="10"/>
  <c r="DD259" i="10"/>
  <c r="DD260" i="10"/>
  <c r="DD261" i="10"/>
  <c r="DD262" i="10"/>
  <c r="DD263" i="10"/>
  <c r="DD264" i="10"/>
  <c r="DD265" i="10"/>
  <c r="DD266" i="10"/>
  <c r="DD267" i="10"/>
  <c r="DD268" i="10"/>
  <c r="DD269" i="10"/>
  <c r="DD270" i="10"/>
  <c r="DD271" i="10"/>
  <c r="DD272" i="10"/>
  <c r="DD273" i="10"/>
  <c r="DD274" i="10"/>
  <c r="DD275" i="10"/>
  <c r="DD276" i="10"/>
  <c r="DD277" i="10"/>
  <c r="DD278" i="10"/>
  <c r="DD279" i="10"/>
  <c r="DD280" i="10"/>
  <c r="DD281" i="10"/>
  <c r="DD282" i="10"/>
  <c r="DD283" i="10"/>
  <c r="DD284" i="10"/>
  <c r="DD285" i="10"/>
  <c r="DD286" i="10"/>
  <c r="DD287" i="10"/>
  <c r="DD288" i="10"/>
  <c r="DD289" i="10"/>
  <c r="DD290" i="10"/>
  <c r="DD291" i="10"/>
  <c r="DD292" i="10"/>
  <c r="DD293" i="10"/>
  <c r="DD294" i="10"/>
  <c r="DD295" i="10"/>
  <c r="DD296" i="10"/>
  <c r="DD297" i="10"/>
  <c r="DD298" i="10"/>
  <c r="DD299" i="10"/>
  <c r="DD300" i="10"/>
  <c r="DD301" i="10"/>
  <c r="DD302" i="10"/>
  <c r="DD303" i="10"/>
  <c r="DD304" i="10"/>
  <c r="DD305" i="10"/>
  <c r="DD306" i="10"/>
  <c r="DD307" i="10"/>
  <c r="DD308" i="10"/>
  <c r="DD309" i="10"/>
  <c r="DD310" i="10"/>
  <c r="DD311" i="10"/>
  <c r="DD312" i="10"/>
  <c r="DD313" i="10"/>
  <c r="DD314" i="10"/>
  <c r="DD315" i="10"/>
  <c r="DD316" i="10"/>
  <c r="DD317" i="10"/>
  <c r="DD318" i="10"/>
  <c r="DD319" i="10"/>
  <c r="DD320" i="10"/>
  <c r="DD321" i="10"/>
  <c r="DD322" i="10"/>
  <c r="DD323" i="10"/>
  <c r="DD324" i="10"/>
  <c r="DD325" i="10"/>
  <c r="DD326" i="10"/>
  <c r="DD327" i="10"/>
  <c r="DD328" i="10"/>
  <c r="DD329" i="10"/>
  <c r="DD330" i="10"/>
  <c r="DD331" i="10"/>
  <c r="DD332" i="10"/>
  <c r="DD333" i="10"/>
  <c r="DD334" i="10"/>
  <c r="DD335" i="10"/>
  <c r="DD336" i="10"/>
  <c r="DD337" i="10"/>
  <c r="DD338" i="10"/>
  <c r="DD339" i="10"/>
  <c r="DD340" i="10"/>
  <c r="DD341" i="10"/>
  <c r="DD342" i="10"/>
  <c r="DD343" i="10"/>
  <c r="DD344" i="10"/>
  <c r="DD345" i="10"/>
  <c r="DD346" i="10"/>
  <c r="DD347" i="10"/>
  <c r="DD348" i="10"/>
  <c r="DD349" i="10"/>
  <c r="DD350" i="10"/>
  <c r="DD351" i="10"/>
  <c r="DD352" i="10"/>
  <c r="DD353" i="10"/>
  <c r="DD354" i="10"/>
  <c r="DD355" i="10"/>
  <c r="DD356" i="10"/>
  <c r="DD357" i="10"/>
  <c r="DD358" i="10"/>
  <c r="DD359" i="10"/>
  <c r="DD360" i="10"/>
  <c r="DD361" i="10"/>
  <c r="DD362" i="10"/>
  <c r="DD363" i="10"/>
  <c r="DD364" i="10"/>
  <c r="DD365" i="10"/>
  <c r="DD366" i="10"/>
  <c r="DD367" i="10"/>
  <c r="DD368" i="10"/>
  <c r="DD369" i="10"/>
  <c r="DD370" i="10"/>
  <c r="DD371" i="10"/>
  <c r="DD372" i="10"/>
  <c r="DD373" i="10"/>
  <c r="DD374" i="10"/>
  <c r="DD375" i="10"/>
  <c r="DD376" i="10"/>
  <c r="DD377" i="10"/>
  <c r="DD378" i="10"/>
  <c r="DD379" i="10"/>
  <c r="DD380" i="10"/>
  <c r="DD381" i="10"/>
  <c r="DD382" i="10"/>
  <c r="DD383" i="10"/>
  <c r="DD384" i="10"/>
  <c r="DD385" i="10"/>
  <c r="DD386" i="10"/>
  <c r="DD387" i="10"/>
  <c r="DD388" i="10"/>
  <c r="DD389" i="10"/>
  <c r="DD390" i="10"/>
  <c r="DD391" i="10"/>
  <c r="DD392" i="10"/>
  <c r="DD393" i="10"/>
  <c r="DD394" i="10"/>
  <c r="DD395" i="10"/>
  <c r="DD396" i="10"/>
  <c r="DD397" i="10"/>
  <c r="DD398" i="10"/>
  <c r="DD399" i="10"/>
  <c r="DD400" i="10"/>
  <c r="DD401" i="10"/>
  <c r="DD402" i="10"/>
  <c r="DD403" i="10"/>
  <c r="DD404" i="10"/>
  <c r="DD405" i="10"/>
  <c r="DD406" i="10"/>
  <c r="DD407" i="10"/>
  <c r="DD408" i="10"/>
  <c r="DD409" i="10"/>
  <c r="DD410" i="10"/>
  <c r="DD411" i="10"/>
  <c r="DD412" i="10"/>
  <c r="DD413" i="10"/>
  <c r="DD414" i="10"/>
  <c r="DD415" i="10"/>
  <c r="DD416" i="10"/>
  <c r="DD417" i="10"/>
  <c r="DD418" i="10"/>
  <c r="DD419" i="10"/>
  <c r="DD420" i="10"/>
  <c r="DD421" i="10"/>
  <c r="DD422" i="10"/>
  <c r="DD423" i="10"/>
  <c r="DD424" i="10"/>
  <c r="DD425" i="10"/>
  <c r="DD426" i="10"/>
  <c r="DD427" i="10"/>
  <c r="DD428" i="10"/>
  <c r="DD429" i="10"/>
  <c r="DD430" i="10"/>
  <c r="DD431" i="10"/>
  <c r="DD432" i="10"/>
  <c r="DD433" i="10"/>
  <c r="DD434" i="10"/>
  <c r="DD435" i="10"/>
  <c r="DD436" i="10"/>
  <c r="DD437" i="10"/>
  <c r="DD438" i="10"/>
  <c r="DD439" i="10"/>
  <c r="DD440" i="10"/>
  <c r="DD441" i="10"/>
  <c r="DD442" i="10"/>
  <c r="DD443" i="10"/>
  <c r="DD444" i="10"/>
  <c r="DD445" i="10"/>
  <c r="DD446" i="10"/>
  <c r="DD447" i="10"/>
  <c r="DD448" i="10"/>
  <c r="DD449" i="10"/>
  <c r="DD450" i="10"/>
  <c r="DD451" i="10"/>
  <c r="DD452" i="10"/>
  <c r="DD453" i="10"/>
  <c r="DD454" i="10"/>
  <c r="DD455" i="10"/>
  <c r="DD456" i="10"/>
  <c r="DD457" i="10"/>
  <c r="DD458" i="10"/>
  <c r="DD459" i="10"/>
  <c r="DD460" i="10"/>
  <c r="DD461" i="10"/>
  <c r="DD462" i="10"/>
  <c r="DD463" i="10"/>
  <c r="DD464" i="10"/>
  <c r="DD465" i="10"/>
  <c r="DD466" i="10"/>
  <c r="DD467" i="10"/>
  <c r="DD468" i="10"/>
  <c r="DD469" i="10"/>
  <c r="DD470" i="10"/>
  <c r="DD471" i="10"/>
  <c r="DD472" i="10"/>
  <c r="DD473" i="10"/>
  <c r="DD474" i="10"/>
  <c r="DD475" i="10"/>
  <c r="DD476" i="10"/>
  <c r="DD477" i="10"/>
  <c r="DD478" i="10"/>
  <c r="DD479" i="10"/>
  <c r="DD480" i="10"/>
  <c r="DD481" i="10"/>
  <c r="DD482" i="10"/>
  <c r="DD483" i="10"/>
  <c r="DD484" i="10"/>
  <c r="DD485" i="10"/>
  <c r="DD486" i="10"/>
  <c r="DD487" i="10"/>
  <c r="DD488" i="10"/>
  <c r="DD489" i="10"/>
  <c r="DD490" i="10"/>
  <c r="DD491" i="10"/>
  <c r="DD492" i="10"/>
  <c r="DD493" i="10"/>
  <c r="DD494" i="10"/>
  <c r="DD495" i="10"/>
  <c r="DD496" i="10"/>
  <c r="DD497" i="10"/>
  <c r="DD498" i="10"/>
  <c r="DD499" i="10"/>
  <c r="DD500" i="10"/>
  <c r="DD501" i="10"/>
  <c r="DD502" i="10"/>
  <c r="DD503" i="10"/>
  <c r="DD504" i="10"/>
  <c r="DD505" i="10"/>
  <c r="DD506" i="10"/>
  <c r="DD507" i="10"/>
  <c r="DD508" i="10"/>
  <c r="DD509" i="10"/>
  <c r="DD510" i="10"/>
  <c r="DD511" i="10"/>
  <c r="DD512" i="10"/>
  <c r="DD513" i="10"/>
  <c r="DD514" i="10"/>
  <c r="DD515" i="10"/>
  <c r="DD516" i="10"/>
  <c r="DD517" i="10"/>
  <c r="DD518" i="10"/>
  <c r="DD519" i="10"/>
  <c r="DD520" i="10"/>
  <c r="DD521" i="10"/>
  <c r="DD522" i="10"/>
  <c r="DD523" i="10"/>
  <c r="DD524" i="10"/>
  <c r="DD525" i="10"/>
  <c r="DD526" i="10"/>
  <c r="DD527" i="10"/>
  <c r="DD528" i="10"/>
  <c r="DD529" i="10"/>
  <c r="DD530" i="10"/>
  <c r="DD531" i="10"/>
  <c r="DD532" i="10"/>
  <c r="DD533" i="10"/>
  <c r="DD534" i="10"/>
  <c r="DD535" i="10"/>
  <c r="DD536" i="10"/>
  <c r="DD537" i="10"/>
  <c r="DD538" i="10"/>
  <c r="DD539" i="10"/>
  <c r="DD540" i="10"/>
  <c r="DD541" i="10"/>
  <c r="DD542" i="10"/>
  <c r="DD543" i="10"/>
  <c r="DD544" i="10"/>
  <c r="DD545" i="10"/>
  <c r="DD546" i="10"/>
  <c r="DD547" i="10"/>
  <c r="DD548" i="10"/>
  <c r="DD549" i="10"/>
  <c r="DD550" i="10"/>
  <c r="DD551" i="10"/>
  <c r="DD552" i="10"/>
  <c r="DD553" i="10"/>
  <c r="DD554" i="10"/>
  <c r="DD555" i="10"/>
  <c r="DD556" i="10"/>
  <c r="DD557" i="10"/>
  <c r="DD558" i="10"/>
  <c r="DD559" i="10"/>
  <c r="DD560" i="10"/>
  <c r="DD561" i="10"/>
  <c r="DD562" i="10"/>
  <c r="DD563" i="10"/>
  <c r="DD564" i="10"/>
  <c r="DD565" i="10"/>
  <c r="DD566" i="10"/>
  <c r="DD567" i="10"/>
  <c r="DD568" i="10"/>
  <c r="DD569" i="10"/>
  <c r="DD570" i="10"/>
  <c r="DD571" i="10"/>
  <c r="DD572" i="10"/>
  <c r="DD573" i="10"/>
  <c r="DD574" i="10"/>
  <c r="DD575" i="10"/>
  <c r="DD576" i="10"/>
  <c r="DD577" i="10"/>
  <c r="DD578" i="10"/>
  <c r="DD579" i="10"/>
  <c r="DD580" i="10"/>
  <c r="DD581" i="10"/>
  <c r="DD582" i="10"/>
  <c r="DD583" i="10"/>
  <c r="DD584" i="10"/>
  <c r="DD585" i="10"/>
  <c r="DD586" i="10"/>
  <c r="DD587" i="10"/>
  <c r="DD588" i="10"/>
  <c r="DD589" i="10"/>
  <c r="DD590" i="10"/>
  <c r="DD591" i="10"/>
  <c r="DD592" i="10"/>
  <c r="DD593" i="10"/>
  <c r="DD594" i="10"/>
  <c r="DD595" i="10"/>
  <c r="DD596" i="10"/>
  <c r="DD597" i="10"/>
  <c r="DD598" i="10"/>
  <c r="DD599" i="10"/>
  <c r="DD600" i="10"/>
  <c r="DE4" i="10"/>
  <c r="DE5" i="10"/>
  <c r="DE6" i="10"/>
  <c r="DE7" i="10"/>
  <c r="DE8" i="10"/>
  <c r="DE9" i="10"/>
  <c r="DE10" i="10"/>
  <c r="DE11" i="10"/>
  <c r="DE12" i="10"/>
  <c r="DE13" i="10"/>
  <c r="DE14" i="10"/>
  <c r="DE15" i="10"/>
  <c r="DE16" i="10"/>
  <c r="DE17" i="10"/>
  <c r="DE18" i="10"/>
  <c r="DE19" i="10"/>
  <c r="DE20" i="10"/>
  <c r="DE21" i="10"/>
  <c r="DE22" i="10"/>
  <c r="DE23" i="10"/>
  <c r="DE24" i="10"/>
  <c r="DE25" i="10"/>
  <c r="DE26" i="10"/>
  <c r="DE27" i="10"/>
  <c r="DE28" i="10"/>
  <c r="DE29" i="10"/>
  <c r="DE30" i="10"/>
  <c r="DE31" i="10"/>
  <c r="DE32" i="10"/>
  <c r="DE33" i="10"/>
  <c r="DE34" i="10"/>
  <c r="DE35" i="10"/>
  <c r="DE36" i="10"/>
  <c r="DE37" i="10"/>
  <c r="DE38" i="10"/>
  <c r="DE39" i="10"/>
  <c r="DE40" i="10"/>
  <c r="DE41" i="10"/>
  <c r="DE42" i="10"/>
  <c r="DE43" i="10"/>
  <c r="DE44" i="10"/>
  <c r="DE45" i="10"/>
  <c r="DE46" i="10"/>
  <c r="DE47" i="10"/>
  <c r="DE48" i="10"/>
  <c r="DE49" i="10"/>
  <c r="DE50" i="10"/>
  <c r="DE51" i="10"/>
  <c r="DE52" i="10"/>
  <c r="DE53" i="10"/>
  <c r="DE54" i="10"/>
  <c r="DE55" i="10"/>
  <c r="DE56" i="10"/>
  <c r="DE57" i="10"/>
  <c r="DE58" i="10"/>
  <c r="DE59" i="10"/>
  <c r="DE60" i="10"/>
  <c r="DE61" i="10"/>
  <c r="DE62" i="10"/>
  <c r="DE63" i="10"/>
  <c r="DE64" i="10"/>
  <c r="DE65" i="10"/>
  <c r="DE66" i="10"/>
  <c r="DE67" i="10"/>
  <c r="DE68" i="10"/>
  <c r="DE69" i="10"/>
  <c r="DE70" i="10"/>
  <c r="DE71" i="10"/>
  <c r="DE72" i="10"/>
  <c r="DE73" i="10"/>
  <c r="DE74" i="10"/>
  <c r="DE75" i="10"/>
  <c r="DE76" i="10"/>
  <c r="DE77" i="10"/>
  <c r="DE78" i="10"/>
  <c r="DE79" i="10"/>
  <c r="DE80" i="10"/>
  <c r="DE81" i="10"/>
  <c r="DE82" i="10"/>
  <c r="DE83" i="10"/>
  <c r="DE84" i="10"/>
  <c r="DE85" i="10"/>
  <c r="DE86" i="10"/>
  <c r="DE87" i="10"/>
  <c r="DE88" i="10"/>
  <c r="DE89" i="10"/>
  <c r="DE90" i="10"/>
  <c r="DE91" i="10"/>
  <c r="DE92" i="10"/>
  <c r="DE93" i="10"/>
  <c r="DE94" i="10"/>
  <c r="DE95" i="10"/>
  <c r="DE96" i="10"/>
  <c r="DE97" i="10"/>
  <c r="DE98" i="10"/>
  <c r="DE99" i="10"/>
  <c r="DE100" i="10"/>
  <c r="DE101" i="10"/>
  <c r="DE102" i="10"/>
  <c r="DE103" i="10"/>
  <c r="DE104" i="10"/>
  <c r="DE105" i="10"/>
  <c r="DE106" i="10"/>
  <c r="DE107" i="10"/>
  <c r="DE108" i="10"/>
  <c r="DE109" i="10"/>
  <c r="DE110" i="10"/>
  <c r="DE111" i="10"/>
  <c r="DE112" i="10"/>
  <c r="DE113" i="10"/>
  <c r="DE114" i="10"/>
  <c r="DE115" i="10"/>
  <c r="DE116" i="10"/>
  <c r="DE117" i="10"/>
  <c r="DE118" i="10"/>
  <c r="DE119" i="10"/>
  <c r="DE120" i="10"/>
  <c r="DE121" i="10"/>
  <c r="DE122" i="10"/>
  <c r="DE123" i="10"/>
  <c r="DE124" i="10"/>
  <c r="DE125" i="10"/>
  <c r="DE126" i="10"/>
  <c r="DE127" i="10"/>
  <c r="DE128" i="10"/>
  <c r="DE129" i="10"/>
  <c r="DE130" i="10"/>
  <c r="DE131" i="10"/>
  <c r="DE132" i="10"/>
  <c r="DE133" i="10"/>
  <c r="DE134" i="10"/>
  <c r="DE135" i="10"/>
  <c r="DE136" i="10"/>
  <c r="DE137" i="10"/>
  <c r="DE138" i="10"/>
  <c r="DE139" i="10"/>
  <c r="DE140" i="10"/>
  <c r="DE141" i="10"/>
  <c r="DE142" i="10"/>
  <c r="DE143" i="10"/>
  <c r="DE144" i="10"/>
  <c r="DE145" i="10"/>
  <c r="DE146" i="10"/>
  <c r="DE147" i="10"/>
  <c r="DE148" i="10"/>
  <c r="DE149" i="10"/>
  <c r="DE150" i="10"/>
  <c r="DE151" i="10"/>
  <c r="DE152" i="10"/>
  <c r="DE153" i="10"/>
  <c r="DE154" i="10"/>
  <c r="DE155" i="10"/>
  <c r="DE156" i="10"/>
  <c r="DE157" i="10"/>
  <c r="DE158" i="10"/>
  <c r="DE159" i="10"/>
  <c r="DE160" i="10"/>
  <c r="DE161" i="10"/>
  <c r="DE162" i="10"/>
  <c r="DE163" i="10"/>
  <c r="DE164" i="10"/>
  <c r="DE165" i="10"/>
  <c r="DE166" i="10"/>
  <c r="DE167" i="10"/>
  <c r="DE168" i="10"/>
  <c r="DE169" i="10"/>
  <c r="DE170" i="10"/>
  <c r="DE171" i="10"/>
  <c r="DE172" i="10"/>
  <c r="DE173" i="10"/>
  <c r="DE174" i="10"/>
  <c r="DE175" i="10"/>
  <c r="DE176" i="10"/>
  <c r="DE177" i="10"/>
  <c r="DE178" i="10"/>
  <c r="DE179" i="10"/>
  <c r="DE180" i="10"/>
  <c r="DE181" i="10"/>
  <c r="DE182" i="10"/>
  <c r="DE183" i="10"/>
  <c r="DE184" i="10"/>
  <c r="DE185" i="10"/>
  <c r="DE186" i="10"/>
  <c r="DE187" i="10"/>
  <c r="DE188" i="10"/>
  <c r="DE189" i="10"/>
  <c r="DE190" i="10"/>
  <c r="DE191" i="10"/>
  <c r="DE192" i="10"/>
  <c r="DE193" i="10"/>
  <c r="DE194" i="10"/>
  <c r="DE195" i="10"/>
  <c r="DE196" i="10"/>
  <c r="DE197" i="10"/>
  <c r="DE198" i="10"/>
  <c r="DE199" i="10"/>
  <c r="DE200" i="10"/>
  <c r="DE201" i="10"/>
  <c r="DE202" i="10"/>
  <c r="DE203" i="10"/>
  <c r="DE204" i="10"/>
  <c r="DE205" i="10"/>
  <c r="DE206" i="10"/>
  <c r="DE207" i="10"/>
  <c r="DE208" i="10"/>
  <c r="DE209" i="10"/>
  <c r="DE210" i="10"/>
  <c r="DE211" i="10"/>
  <c r="DE212" i="10"/>
  <c r="DE213" i="10"/>
  <c r="DE214" i="10"/>
  <c r="DE215" i="10"/>
  <c r="DE216" i="10"/>
  <c r="DE217" i="10"/>
  <c r="DE218" i="10"/>
  <c r="DE219" i="10"/>
  <c r="DE220" i="10"/>
  <c r="DE221" i="10"/>
  <c r="DE222" i="10"/>
  <c r="DE223" i="10"/>
  <c r="DE224" i="10"/>
  <c r="DE225" i="10"/>
  <c r="DE226" i="10"/>
  <c r="DE227" i="10"/>
  <c r="DE228" i="10"/>
  <c r="DE229" i="10"/>
  <c r="DE230" i="10"/>
  <c r="DE231" i="10"/>
  <c r="DE232" i="10"/>
  <c r="DE233" i="10"/>
  <c r="DE234" i="10"/>
  <c r="DE235" i="10"/>
  <c r="DE236" i="10"/>
  <c r="DE237" i="10"/>
  <c r="DE238" i="10"/>
  <c r="DE239" i="10"/>
  <c r="DE240" i="10"/>
  <c r="DE241" i="10"/>
  <c r="DE242" i="10"/>
  <c r="DE243" i="10"/>
  <c r="DE244" i="10"/>
  <c r="DE245" i="10"/>
  <c r="DE246" i="10"/>
  <c r="DE247" i="10"/>
  <c r="DE248" i="10"/>
  <c r="DE249" i="10"/>
  <c r="DE250" i="10"/>
  <c r="DE251" i="10"/>
  <c r="DE252" i="10"/>
  <c r="DE253" i="10"/>
  <c r="DE254" i="10"/>
  <c r="DE255" i="10"/>
  <c r="DE256" i="10"/>
  <c r="DE257" i="10"/>
  <c r="DE258" i="10"/>
  <c r="DE259" i="10"/>
  <c r="DE260" i="10"/>
  <c r="DE261" i="10"/>
  <c r="DE262" i="10"/>
  <c r="DE263" i="10"/>
  <c r="DE264" i="10"/>
  <c r="DE265" i="10"/>
  <c r="DE266" i="10"/>
  <c r="DE267" i="10"/>
  <c r="DE268" i="10"/>
  <c r="DE269" i="10"/>
  <c r="DE270" i="10"/>
  <c r="DE271" i="10"/>
  <c r="DE272" i="10"/>
  <c r="DE273" i="10"/>
  <c r="DE274" i="10"/>
  <c r="DE275" i="10"/>
  <c r="DE276" i="10"/>
  <c r="DE277" i="10"/>
  <c r="DE278" i="10"/>
  <c r="DE279" i="10"/>
  <c r="DE280" i="10"/>
  <c r="DE281" i="10"/>
  <c r="DE282" i="10"/>
  <c r="DE283" i="10"/>
  <c r="DE284" i="10"/>
  <c r="DE285" i="10"/>
  <c r="DE286" i="10"/>
  <c r="DE287" i="10"/>
  <c r="DE288" i="10"/>
  <c r="DE289" i="10"/>
  <c r="DE290" i="10"/>
  <c r="DE291" i="10"/>
  <c r="DE292" i="10"/>
  <c r="DE293" i="10"/>
  <c r="DE294" i="10"/>
  <c r="DE295" i="10"/>
  <c r="DE296" i="10"/>
  <c r="DE297" i="10"/>
  <c r="DE298" i="10"/>
  <c r="DE299" i="10"/>
  <c r="DE300" i="10"/>
  <c r="DE301" i="10"/>
  <c r="DE302" i="10"/>
  <c r="DE303" i="10"/>
  <c r="DE304" i="10"/>
  <c r="DE305" i="10"/>
  <c r="DE306" i="10"/>
  <c r="DE307" i="10"/>
  <c r="DE308" i="10"/>
  <c r="DE309" i="10"/>
  <c r="DE310" i="10"/>
  <c r="DE311" i="10"/>
  <c r="DE312" i="10"/>
  <c r="DE313" i="10"/>
  <c r="DE314" i="10"/>
  <c r="DE315" i="10"/>
  <c r="DE316" i="10"/>
  <c r="DE317" i="10"/>
  <c r="DE318" i="10"/>
  <c r="DE319" i="10"/>
  <c r="DE320" i="10"/>
  <c r="DE321" i="10"/>
  <c r="DE322" i="10"/>
  <c r="DE323" i="10"/>
  <c r="DE324" i="10"/>
  <c r="DE325" i="10"/>
  <c r="DE326" i="10"/>
  <c r="DE327" i="10"/>
  <c r="DE328" i="10"/>
  <c r="DE329" i="10"/>
  <c r="DE330" i="10"/>
  <c r="DE331" i="10"/>
  <c r="DE332" i="10"/>
  <c r="DE333" i="10"/>
  <c r="DE334" i="10"/>
  <c r="DE335" i="10"/>
  <c r="DE336" i="10"/>
  <c r="DE337" i="10"/>
  <c r="DE338" i="10"/>
  <c r="DE339" i="10"/>
  <c r="DE340" i="10"/>
  <c r="DE341" i="10"/>
  <c r="DE342" i="10"/>
  <c r="DE343" i="10"/>
  <c r="DE344" i="10"/>
  <c r="DE345" i="10"/>
  <c r="DE346" i="10"/>
  <c r="DE347" i="10"/>
  <c r="DE348" i="10"/>
  <c r="DE349" i="10"/>
  <c r="DE350" i="10"/>
  <c r="DE351" i="10"/>
  <c r="DE352" i="10"/>
  <c r="DE353" i="10"/>
  <c r="DE354" i="10"/>
  <c r="DE355" i="10"/>
  <c r="DE356" i="10"/>
  <c r="DE357" i="10"/>
  <c r="DE358" i="10"/>
  <c r="DE359" i="10"/>
  <c r="DE360" i="10"/>
  <c r="DE361" i="10"/>
  <c r="DE362" i="10"/>
  <c r="DE363" i="10"/>
  <c r="DE364" i="10"/>
  <c r="DE365" i="10"/>
  <c r="DE366" i="10"/>
  <c r="DE367" i="10"/>
  <c r="DE368" i="10"/>
  <c r="DE369" i="10"/>
  <c r="DE370" i="10"/>
  <c r="DE371" i="10"/>
  <c r="DE372" i="10"/>
  <c r="DE373" i="10"/>
  <c r="DE374" i="10"/>
  <c r="DE375" i="10"/>
  <c r="DE376" i="10"/>
  <c r="DE377" i="10"/>
  <c r="DE378" i="10"/>
  <c r="DE379" i="10"/>
  <c r="DE380" i="10"/>
  <c r="DE381" i="10"/>
  <c r="DE382" i="10"/>
  <c r="DE383" i="10"/>
  <c r="DE384" i="10"/>
  <c r="DE385" i="10"/>
  <c r="DE386" i="10"/>
  <c r="DE387" i="10"/>
  <c r="DE388" i="10"/>
  <c r="DE389" i="10"/>
  <c r="DE390" i="10"/>
  <c r="DE391" i="10"/>
  <c r="DE392" i="10"/>
  <c r="DE393" i="10"/>
  <c r="DE394" i="10"/>
  <c r="DE395" i="10"/>
  <c r="DE396" i="10"/>
  <c r="DE397" i="10"/>
  <c r="DE398" i="10"/>
  <c r="DE399" i="10"/>
  <c r="DE400" i="10"/>
  <c r="DE401" i="10"/>
  <c r="DE402" i="10"/>
  <c r="DE403" i="10"/>
  <c r="DE404" i="10"/>
  <c r="DE405" i="10"/>
  <c r="DE406" i="10"/>
  <c r="DE407" i="10"/>
  <c r="DE408" i="10"/>
  <c r="DE409" i="10"/>
  <c r="DE410" i="10"/>
  <c r="DE411" i="10"/>
  <c r="DE412" i="10"/>
  <c r="DE413" i="10"/>
  <c r="DE414" i="10"/>
  <c r="DE415" i="10"/>
  <c r="DE416" i="10"/>
  <c r="DE417" i="10"/>
  <c r="DE418" i="10"/>
  <c r="DE419" i="10"/>
  <c r="DE420" i="10"/>
  <c r="DE421" i="10"/>
  <c r="DE422" i="10"/>
  <c r="DE423" i="10"/>
  <c r="DE424" i="10"/>
  <c r="DE425" i="10"/>
  <c r="DE426" i="10"/>
  <c r="DE427" i="10"/>
  <c r="DE428" i="10"/>
  <c r="DE429" i="10"/>
  <c r="DE430" i="10"/>
  <c r="DE431" i="10"/>
  <c r="DE432" i="10"/>
  <c r="DE433" i="10"/>
  <c r="DE434" i="10"/>
  <c r="DE435" i="10"/>
  <c r="DE436" i="10"/>
  <c r="DE437" i="10"/>
  <c r="DE438" i="10"/>
  <c r="DE439" i="10"/>
  <c r="DE440" i="10"/>
  <c r="DE441" i="10"/>
  <c r="DE442" i="10"/>
  <c r="DE443" i="10"/>
  <c r="DE444" i="10"/>
  <c r="DE445" i="10"/>
  <c r="DE446" i="10"/>
  <c r="DE447" i="10"/>
  <c r="DE448" i="10"/>
  <c r="DE449" i="10"/>
  <c r="DE450" i="10"/>
  <c r="DE451" i="10"/>
  <c r="DE452" i="10"/>
  <c r="DE453" i="10"/>
  <c r="DE454" i="10"/>
  <c r="DE455" i="10"/>
  <c r="DE456" i="10"/>
  <c r="DE457" i="10"/>
  <c r="DE458" i="10"/>
  <c r="DE459" i="10"/>
  <c r="DE460" i="10"/>
  <c r="DE461" i="10"/>
  <c r="DE462" i="10"/>
  <c r="DE463" i="10"/>
  <c r="DE464" i="10"/>
  <c r="DE465" i="10"/>
  <c r="DE466" i="10"/>
  <c r="DE467" i="10"/>
  <c r="DE468" i="10"/>
  <c r="DE469" i="10"/>
  <c r="DE470" i="10"/>
  <c r="DE471" i="10"/>
  <c r="DE472" i="10"/>
  <c r="DE473" i="10"/>
  <c r="DE474" i="10"/>
  <c r="DE475" i="10"/>
  <c r="DE476" i="10"/>
  <c r="DE477" i="10"/>
  <c r="DE478" i="10"/>
  <c r="DE479" i="10"/>
  <c r="DE480" i="10"/>
  <c r="DE481" i="10"/>
  <c r="DE482" i="10"/>
  <c r="DE483" i="10"/>
  <c r="DE484" i="10"/>
  <c r="DE485" i="10"/>
  <c r="DE486" i="10"/>
  <c r="DE487" i="10"/>
  <c r="DE488" i="10"/>
  <c r="DE489" i="10"/>
  <c r="DE490" i="10"/>
  <c r="DE491" i="10"/>
  <c r="DE492" i="10"/>
  <c r="DE493" i="10"/>
  <c r="DE494" i="10"/>
  <c r="DE495" i="10"/>
  <c r="DE496" i="10"/>
  <c r="DE497" i="10"/>
  <c r="DE498" i="10"/>
  <c r="DE499" i="10"/>
  <c r="DE500" i="10"/>
  <c r="DE501" i="10"/>
  <c r="DE502" i="10"/>
  <c r="DE503" i="10"/>
  <c r="DE504" i="10"/>
  <c r="DE505" i="10"/>
  <c r="DE506" i="10"/>
  <c r="DE507" i="10"/>
  <c r="DE508" i="10"/>
  <c r="DE509" i="10"/>
  <c r="DE510" i="10"/>
  <c r="DE511" i="10"/>
  <c r="DE512" i="10"/>
  <c r="DE513" i="10"/>
  <c r="DE514" i="10"/>
  <c r="DE515" i="10"/>
  <c r="DE516" i="10"/>
  <c r="DE517" i="10"/>
  <c r="DE518" i="10"/>
  <c r="DE519" i="10"/>
  <c r="DE520" i="10"/>
  <c r="DE521" i="10"/>
  <c r="DE522" i="10"/>
  <c r="DE523" i="10"/>
  <c r="DE524" i="10"/>
  <c r="DE525" i="10"/>
  <c r="DE526" i="10"/>
  <c r="DE527" i="10"/>
  <c r="DE528" i="10"/>
  <c r="DE529" i="10"/>
  <c r="DE530" i="10"/>
  <c r="DE531" i="10"/>
  <c r="DE532" i="10"/>
  <c r="DE533" i="10"/>
  <c r="DE534" i="10"/>
  <c r="DE535" i="10"/>
  <c r="DE536" i="10"/>
  <c r="DE537" i="10"/>
  <c r="DE538" i="10"/>
  <c r="DE539" i="10"/>
  <c r="DE540" i="10"/>
  <c r="DE541" i="10"/>
  <c r="DE542" i="10"/>
  <c r="DE543" i="10"/>
  <c r="DE544" i="10"/>
  <c r="DE545" i="10"/>
  <c r="DE546" i="10"/>
  <c r="DE547" i="10"/>
  <c r="DE548" i="10"/>
  <c r="DE549" i="10"/>
  <c r="DE550" i="10"/>
  <c r="DE551" i="10"/>
  <c r="DE552" i="10"/>
  <c r="DE553" i="10"/>
  <c r="DE554" i="10"/>
  <c r="DE555" i="10"/>
  <c r="DE556" i="10"/>
  <c r="DE557" i="10"/>
  <c r="DE558" i="10"/>
  <c r="DE559" i="10"/>
  <c r="DE560" i="10"/>
  <c r="DE561" i="10"/>
  <c r="DE562" i="10"/>
  <c r="DE563" i="10"/>
  <c r="DE564" i="10"/>
  <c r="DE565" i="10"/>
  <c r="DE566" i="10"/>
  <c r="DE567" i="10"/>
  <c r="DE568" i="10"/>
  <c r="DE569" i="10"/>
  <c r="DE570" i="10"/>
  <c r="DE571" i="10"/>
  <c r="DE572" i="10"/>
  <c r="DE573" i="10"/>
  <c r="DE574" i="10"/>
  <c r="DE575" i="10"/>
  <c r="DE576" i="10"/>
  <c r="DE577" i="10"/>
  <c r="DE578" i="10"/>
  <c r="DE579" i="10"/>
  <c r="DE580" i="10"/>
  <c r="DE581" i="10"/>
  <c r="DE582" i="10"/>
  <c r="DE583" i="10"/>
  <c r="DE584" i="10"/>
  <c r="DE585" i="10"/>
  <c r="DE586" i="10"/>
  <c r="DE587" i="10"/>
  <c r="DE588" i="10"/>
  <c r="DE589" i="10"/>
  <c r="DE590" i="10"/>
  <c r="DE591" i="10"/>
  <c r="DE592" i="10"/>
  <c r="DE593" i="10"/>
  <c r="DE594" i="10"/>
  <c r="DE595" i="10"/>
  <c r="DE596" i="10"/>
  <c r="DE597" i="10"/>
  <c r="DE598" i="10"/>
  <c r="DE599" i="10"/>
  <c r="DE600" i="10"/>
  <c r="BX4" i="10"/>
  <c r="BX5" i="10"/>
  <c r="BX6" i="10"/>
  <c r="BX7" i="10"/>
  <c r="BX8" i="10"/>
  <c r="BX9" i="10"/>
  <c r="BX10" i="10"/>
  <c r="BX11" i="10"/>
  <c r="BX12" i="10"/>
  <c r="BX13" i="10"/>
  <c r="BX14" i="10"/>
  <c r="BX15" i="10"/>
  <c r="BX16" i="10"/>
  <c r="BX17" i="10"/>
  <c r="BX18" i="10"/>
  <c r="BX19" i="10"/>
  <c r="BK4" i="10"/>
  <c r="BK5" i="10"/>
  <c r="BK6" i="10"/>
  <c r="BK7" i="10"/>
  <c r="BK8" i="10"/>
  <c r="BK9" i="10"/>
  <c r="BK10" i="10"/>
  <c r="BK11" i="10"/>
  <c r="BK12" i="10"/>
  <c r="BK13" i="10"/>
  <c r="BK14" i="10"/>
  <c r="BK15" i="10"/>
  <c r="BK16" i="10"/>
  <c r="BK17" i="10"/>
  <c r="BK18" i="10"/>
  <c r="BK19" i="10"/>
  <c r="BK20" i="10"/>
  <c r="BK21" i="10"/>
  <c r="BK22" i="10"/>
  <c r="BK23" i="10"/>
  <c r="BK24" i="10"/>
  <c r="BK25" i="10"/>
  <c r="BK26" i="10"/>
  <c r="BK27" i="10"/>
  <c r="BK28" i="10"/>
  <c r="BK29" i="10"/>
  <c r="BK30" i="10"/>
  <c r="BK31" i="10"/>
  <c r="BK32" i="10"/>
  <c r="BK33" i="10"/>
  <c r="BK34" i="10"/>
  <c r="BK35" i="10"/>
  <c r="BK36" i="10"/>
  <c r="BK37" i="10"/>
  <c r="BK38" i="10"/>
  <c r="BK39" i="10"/>
  <c r="BK40" i="10"/>
  <c r="BK41" i="10"/>
  <c r="BK42" i="10"/>
  <c r="BK43" i="10"/>
  <c r="BK44" i="10"/>
  <c r="BK45" i="10"/>
  <c r="BK46" i="10"/>
  <c r="BK47" i="10"/>
  <c r="BK48" i="10"/>
  <c r="BK49" i="10"/>
  <c r="BK50" i="10"/>
  <c r="BK51" i="10"/>
  <c r="BK52" i="10"/>
  <c r="BK53" i="10"/>
  <c r="BK54" i="10"/>
  <c r="BK55" i="10"/>
  <c r="BK56" i="10"/>
  <c r="BK57" i="10"/>
  <c r="BK58" i="10"/>
  <c r="BK59" i="10"/>
  <c r="BK60" i="10"/>
  <c r="BK61" i="10"/>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111" i="10"/>
  <c r="BK112" i="10"/>
  <c r="BK113" i="10"/>
  <c r="BK114" i="10"/>
  <c r="BK115" i="10"/>
  <c r="BK116" i="10"/>
  <c r="BK117" i="10"/>
  <c r="BK118" i="10"/>
  <c r="BK119" i="10"/>
  <c r="BK120" i="10"/>
  <c r="BK121" i="10"/>
  <c r="BK122" i="10"/>
  <c r="BK123" i="10"/>
  <c r="BK124" i="10"/>
  <c r="BK125" i="10"/>
  <c r="BK126" i="10"/>
  <c r="BK127" i="10"/>
  <c r="BK128" i="10"/>
  <c r="BK129" i="10"/>
  <c r="BK130" i="10"/>
  <c r="BK131" i="10"/>
  <c r="BK132" i="10"/>
  <c r="BK133" i="10"/>
  <c r="BK134" i="10"/>
  <c r="BK135" i="10"/>
  <c r="BK136" i="10"/>
  <c r="BK137" i="10"/>
  <c r="BK138" i="10"/>
  <c r="BK139" i="10"/>
  <c r="BK140" i="10"/>
  <c r="BK141" i="10"/>
  <c r="BK142" i="10"/>
  <c r="BK143" i="10"/>
  <c r="BK144" i="10"/>
  <c r="BK145" i="10"/>
  <c r="BK146" i="10"/>
  <c r="BK147" i="10"/>
  <c r="BK148" i="10"/>
  <c r="BK149" i="10"/>
  <c r="BK150" i="10"/>
  <c r="BK151" i="10"/>
  <c r="BK152" i="10"/>
  <c r="BK153" i="10"/>
  <c r="BK154" i="10"/>
  <c r="BK155" i="10"/>
  <c r="BK156" i="10"/>
  <c r="BK157" i="10"/>
  <c r="BK158" i="10"/>
  <c r="BK159" i="10"/>
  <c r="BK160" i="10"/>
  <c r="BK161" i="10"/>
  <c r="BK162" i="10"/>
  <c r="BK163" i="10"/>
  <c r="BK164" i="10"/>
  <c r="BK165" i="10"/>
  <c r="BK166" i="10"/>
  <c r="BK167" i="10"/>
  <c r="BK168" i="10"/>
  <c r="BK169" i="10"/>
  <c r="BK170" i="10"/>
  <c r="BK171" i="10"/>
  <c r="BK172" i="10"/>
  <c r="BK173" i="10"/>
  <c r="BK174" i="10"/>
  <c r="BK175" i="10"/>
  <c r="BK176" i="10"/>
  <c r="BK177" i="10"/>
  <c r="BK178" i="10"/>
  <c r="BK179" i="10"/>
  <c r="BK180" i="10"/>
  <c r="BK181" i="10"/>
  <c r="BK182" i="10"/>
  <c r="BK183" i="10"/>
  <c r="BK184" i="10"/>
  <c r="BK185" i="10"/>
  <c r="BK186" i="10"/>
  <c r="BK187" i="10"/>
  <c r="BK188" i="10"/>
  <c r="BK189" i="10"/>
  <c r="BK190" i="10"/>
  <c r="BK191" i="10"/>
  <c r="BK192" i="10"/>
  <c r="BK193" i="10"/>
  <c r="BK194" i="10"/>
  <c r="BK195" i="10"/>
  <c r="BK196" i="10"/>
  <c r="BK197" i="10"/>
  <c r="BK198" i="10"/>
  <c r="BK199" i="10"/>
  <c r="BK200" i="10"/>
  <c r="BK201" i="10"/>
  <c r="BK202" i="10"/>
  <c r="BK203" i="10"/>
  <c r="BK204" i="10"/>
  <c r="BK205" i="10"/>
  <c r="BK206" i="10"/>
  <c r="BK207" i="10"/>
  <c r="BK208" i="10"/>
  <c r="BK209" i="10"/>
  <c r="BK210" i="10"/>
  <c r="BK211" i="10"/>
  <c r="BK212" i="10"/>
  <c r="BK213" i="10"/>
  <c r="BK214" i="10"/>
  <c r="BK215" i="10"/>
  <c r="BK216" i="10"/>
  <c r="BK217" i="10"/>
  <c r="BK218" i="10"/>
  <c r="BK219" i="10"/>
  <c r="BK220" i="10"/>
  <c r="BK221" i="10"/>
  <c r="BK222" i="10"/>
  <c r="BK223" i="10"/>
  <c r="BK224" i="10"/>
  <c r="BK225" i="10"/>
  <c r="BK226" i="10"/>
  <c r="BK227" i="10"/>
  <c r="BK228" i="10"/>
  <c r="BK229" i="10"/>
  <c r="BK230" i="10"/>
  <c r="BK231" i="10"/>
  <c r="BK232" i="10"/>
  <c r="BK233" i="10"/>
  <c r="BK234" i="10"/>
  <c r="BK235" i="10"/>
  <c r="BK236" i="10"/>
  <c r="BK237" i="10"/>
  <c r="BK238" i="10"/>
  <c r="BK239" i="10"/>
  <c r="BK240" i="10"/>
  <c r="BK241" i="10"/>
  <c r="BK242" i="10"/>
  <c r="BK243" i="10"/>
  <c r="BK244" i="10"/>
  <c r="BK245" i="10"/>
  <c r="BK246" i="10"/>
  <c r="BK247" i="10"/>
  <c r="BK248" i="10"/>
  <c r="BK249" i="10"/>
  <c r="BK250" i="10"/>
  <c r="BK251" i="10"/>
  <c r="BK252" i="10"/>
  <c r="BK253" i="10"/>
  <c r="BK254" i="10"/>
  <c r="BK255" i="10"/>
  <c r="BK256" i="10"/>
  <c r="BK257" i="10"/>
  <c r="BK258" i="10"/>
  <c r="BK259" i="10"/>
  <c r="BK260" i="10"/>
  <c r="BK261" i="10"/>
  <c r="BK262" i="10"/>
  <c r="BK263" i="10"/>
  <c r="BK264" i="10"/>
  <c r="BK265" i="10"/>
  <c r="BK266" i="10"/>
  <c r="BK267" i="10"/>
  <c r="BK268" i="10"/>
  <c r="BK269" i="10"/>
  <c r="BK270" i="10"/>
  <c r="BK271" i="10"/>
  <c r="BK272" i="10"/>
  <c r="BK273" i="10"/>
  <c r="BK274" i="10"/>
  <c r="BK275" i="10"/>
  <c r="BK276" i="10"/>
  <c r="BK277" i="10"/>
  <c r="BK278" i="10"/>
  <c r="BK279" i="10"/>
  <c r="BK280" i="10"/>
  <c r="BK281" i="10"/>
  <c r="BK282" i="10"/>
  <c r="BK283" i="10"/>
  <c r="BK284" i="10"/>
  <c r="BK285" i="10"/>
  <c r="BK286" i="10"/>
  <c r="BK287" i="10"/>
  <c r="BK288" i="10"/>
  <c r="BK289" i="10"/>
  <c r="BK290" i="10"/>
  <c r="BK291" i="10"/>
  <c r="BK292" i="10"/>
  <c r="BK293" i="10"/>
  <c r="BK294" i="10"/>
  <c r="BK295" i="10"/>
  <c r="BK296" i="10"/>
  <c r="BK297" i="10"/>
  <c r="BK298" i="10"/>
  <c r="BK299" i="10"/>
  <c r="BK300" i="10"/>
  <c r="BK301" i="10"/>
  <c r="BK302" i="10"/>
  <c r="BK303" i="10"/>
  <c r="BK304" i="10"/>
  <c r="BK305" i="10"/>
  <c r="BK306" i="10"/>
  <c r="BK307" i="10"/>
  <c r="BK308" i="10"/>
  <c r="BK309" i="10"/>
  <c r="BK310" i="10"/>
  <c r="BK311" i="10"/>
  <c r="BK312" i="10"/>
  <c r="BK313" i="10"/>
  <c r="BK314" i="10"/>
  <c r="BK315" i="10"/>
  <c r="BK316" i="10"/>
  <c r="BK317" i="10"/>
  <c r="BK318" i="10"/>
  <c r="BK319" i="10"/>
  <c r="BK320" i="10"/>
  <c r="BK321" i="10"/>
  <c r="BK322" i="10"/>
  <c r="BK323" i="10"/>
  <c r="BK324" i="10"/>
  <c r="BK325" i="10"/>
  <c r="BK326" i="10"/>
  <c r="BK327" i="10"/>
  <c r="BK328" i="10"/>
  <c r="BK329" i="10"/>
  <c r="BK330" i="10"/>
  <c r="BK331" i="10"/>
  <c r="BK332" i="10"/>
  <c r="BK333" i="10"/>
  <c r="BK334" i="10"/>
  <c r="BK335" i="10"/>
  <c r="BK336" i="10"/>
  <c r="BK337" i="10"/>
  <c r="BK338" i="10"/>
  <c r="BK339" i="10"/>
  <c r="BK340" i="10"/>
  <c r="BK341" i="10"/>
  <c r="BK342" i="10"/>
  <c r="BK343" i="10"/>
  <c r="BK344" i="10"/>
  <c r="BK345" i="10"/>
  <c r="BK346" i="10"/>
  <c r="BK347" i="10"/>
  <c r="BK348" i="10"/>
  <c r="BK349" i="10"/>
  <c r="BK350" i="10"/>
  <c r="BK351" i="10"/>
  <c r="BK352" i="10"/>
  <c r="BK353" i="10"/>
  <c r="BK354" i="10"/>
  <c r="BK355" i="10"/>
  <c r="BK356" i="10"/>
  <c r="BK357" i="10"/>
  <c r="BK358" i="10"/>
  <c r="BK359" i="10"/>
  <c r="BK360" i="10"/>
  <c r="BK361" i="10"/>
  <c r="BK362" i="10"/>
  <c r="BK363" i="10"/>
  <c r="BK364" i="10"/>
  <c r="BK365" i="10"/>
  <c r="BK366" i="10"/>
  <c r="BK367" i="10"/>
  <c r="BK368" i="10"/>
  <c r="BK369" i="10"/>
  <c r="BK370" i="10"/>
  <c r="BK371" i="10"/>
  <c r="BK372" i="10"/>
  <c r="BK373" i="10"/>
  <c r="BK374" i="10"/>
  <c r="BK375" i="10"/>
  <c r="BK376" i="10"/>
  <c r="BK377" i="10"/>
  <c r="BK378" i="10"/>
  <c r="BK379" i="10"/>
  <c r="BK380" i="10"/>
  <c r="BK381" i="10"/>
  <c r="BK382" i="10"/>
  <c r="BK383" i="10"/>
  <c r="BK384" i="10"/>
  <c r="BK385" i="10"/>
  <c r="BK386" i="10"/>
  <c r="BK387" i="10"/>
  <c r="BK388" i="10"/>
  <c r="BK389" i="10"/>
  <c r="BK390" i="10"/>
  <c r="BK391" i="10"/>
  <c r="BK392" i="10"/>
  <c r="BK393" i="10"/>
  <c r="BK394" i="10"/>
  <c r="BK395" i="10"/>
  <c r="BK396" i="10"/>
  <c r="BK397" i="10"/>
  <c r="BK398" i="10"/>
  <c r="BK399" i="10"/>
  <c r="BK400" i="10"/>
  <c r="BK401" i="10"/>
  <c r="BK402" i="10"/>
  <c r="BK403" i="10"/>
  <c r="BK404" i="10"/>
  <c r="BK405" i="10"/>
  <c r="BK406" i="10"/>
  <c r="BK407" i="10"/>
  <c r="BK408" i="10"/>
  <c r="BK409" i="10"/>
  <c r="BK410" i="10"/>
  <c r="BK411" i="10"/>
  <c r="BK412" i="10"/>
  <c r="BK413" i="10"/>
  <c r="BK414" i="10"/>
  <c r="BK415" i="10"/>
  <c r="BK416" i="10"/>
  <c r="BK417" i="10"/>
  <c r="BK418" i="10"/>
  <c r="BK419" i="10"/>
  <c r="BK420" i="10"/>
  <c r="BK421" i="10"/>
  <c r="BK422" i="10"/>
  <c r="BK423" i="10"/>
  <c r="BK424" i="10"/>
  <c r="BK425" i="10"/>
  <c r="BK426" i="10"/>
  <c r="BK427" i="10"/>
  <c r="BK428" i="10"/>
  <c r="BK429" i="10"/>
  <c r="BK430" i="10"/>
  <c r="BK431" i="10"/>
  <c r="BK432" i="10"/>
  <c r="BK433" i="10"/>
  <c r="BK434" i="10"/>
  <c r="BK435" i="10"/>
  <c r="BK436" i="10"/>
  <c r="BK437" i="10"/>
  <c r="BK438" i="10"/>
  <c r="BK439" i="10"/>
  <c r="BK440" i="10"/>
  <c r="BK441" i="10"/>
  <c r="BK442" i="10"/>
  <c r="BK443" i="10"/>
  <c r="BK444" i="10"/>
  <c r="BK445" i="10"/>
  <c r="BK446" i="10"/>
  <c r="BK447" i="10"/>
  <c r="BK448" i="10"/>
  <c r="BK449" i="10"/>
  <c r="BK450" i="10"/>
  <c r="BK451" i="10"/>
  <c r="BK452" i="10"/>
  <c r="BK453" i="10"/>
  <c r="BK454" i="10"/>
  <c r="BK455" i="10"/>
  <c r="BK456" i="10"/>
  <c r="BK457" i="10"/>
  <c r="BK458" i="10"/>
  <c r="BK459" i="10"/>
  <c r="BK460" i="10"/>
  <c r="BK461" i="10"/>
  <c r="BK462" i="10"/>
  <c r="BK463" i="10"/>
  <c r="BK464" i="10"/>
  <c r="BK465" i="10"/>
  <c r="BK466" i="10"/>
  <c r="BK467" i="10"/>
  <c r="BK468" i="10"/>
  <c r="BK469" i="10"/>
  <c r="BK470" i="10"/>
  <c r="BK471" i="10"/>
  <c r="BK472" i="10"/>
  <c r="BK473" i="10"/>
  <c r="BK474" i="10"/>
  <c r="BK475" i="10"/>
  <c r="BK476" i="10"/>
  <c r="BK477" i="10"/>
  <c r="BK478" i="10"/>
  <c r="BK479" i="10"/>
  <c r="BK480" i="10"/>
  <c r="BK481" i="10"/>
  <c r="BK482" i="10"/>
  <c r="BK483" i="10"/>
  <c r="BK484" i="10"/>
  <c r="BK485" i="10"/>
  <c r="BK486" i="10"/>
  <c r="BK487" i="10"/>
  <c r="BK488" i="10"/>
  <c r="BK489" i="10"/>
  <c r="BK490" i="10"/>
  <c r="BK491" i="10"/>
  <c r="BK492" i="10"/>
  <c r="BK493" i="10"/>
  <c r="BK494" i="10"/>
  <c r="BK495" i="10"/>
  <c r="BK496" i="10"/>
  <c r="BK497" i="10"/>
  <c r="BK498" i="10"/>
  <c r="BK499" i="10"/>
  <c r="BK500" i="10"/>
  <c r="BK501" i="10"/>
  <c r="BK502" i="10"/>
  <c r="BK503" i="10"/>
  <c r="BK504" i="10"/>
  <c r="BK505" i="10"/>
  <c r="BK506" i="10"/>
  <c r="BK507" i="10"/>
  <c r="BK508" i="10"/>
  <c r="BK509" i="10"/>
  <c r="BK510" i="10"/>
  <c r="BK511" i="10"/>
  <c r="BK512" i="10"/>
  <c r="BK513" i="10"/>
  <c r="BK514" i="10"/>
  <c r="BK515" i="10"/>
  <c r="BK516" i="10"/>
  <c r="BK517" i="10"/>
  <c r="BK518" i="10"/>
  <c r="BK519" i="10"/>
  <c r="BK520" i="10"/>
  <c r="BK521" i="10"/>
  <c r="BK522" i="10"/>
  <c r="BK523" i="10"/>
  <c r="BK524" i="10"/>
  <c r="BK525" i="10"/>
  <c r="BK526" i="10"/>
  <c r="BK527" i="10"/>
  <c r="BK528" i="10"/>
  <c r="BK529" i="10"/>
  <c r="BK530" i="10"/>
  <c r="BK531" i="10"/>
  <c r="BK532" i="10"/>
  <c r="BK533" i="10"/>
  <c r="BK534" i="10"/>
  <c r="BK535" i="10"/>
  <c r="BK536" i="10"/>
  <c r="BK537" i="10"/>
  <c r="BK538" i="10"/>
  <c r="BK539" i="10"/>
  <c r="BK540" i="10"/>
  <c r="BK541" i="10"/>
  <c r="BK542" i="10"/>
  <c r="BK543" i="10"/>
  <c r="BK544" i="10"/>
  <c r="BK545" i="10"/>
  <c r="BK546" i="10"/>
  <c r="BK547" i="10"/>
  <c r="BK548" i="10"/>
  <c r="BK549" i="10"/>
  <c r="BK550" i="10"/>
  <c r="BK551" i="10"/>
  <c r="BK552" i="10"/>
  <c r="BK553" i="10"/>
  <c r="BK554" i="10"/>
  <c r="BK555" i="10"/>
  <c r="BK556" i="10"/>
  <c r="BK557" i="10"/>
  <c r="BK558" i="10"/>
  <c r="BK559" i="10"/>
  <c r="BK560" i="10"/>
  <c r="BK561" i="10"/>
  <c r="BK562" i="10"/>
  <c r="BK563" i="10"/>
  <c r="BK564" i="10"/>
  <c r="BK565" i="10"/>
  <c r="BK566" i="10"/>
  <c r="BK567" i="10"/>
  <c r="BK568" i="10"/>
  <c r="BK569" i="10"/>
  <c r="BK570" i="10"/>
  <c r="BK571" i="10"/>
  <c r="BK572" i="10"/>
  <c r="BK573" i="10"/>
  <c r="BK574" i="10"/>
  <c r="BK575" i="10"/>
  <c r="BK576" i="10"/>
  <c r="BK577" i="10"/>
  <c r="BK578" i="10"/>
  <c r="BK579" i="10"/>
  <c r="BK580" i="10"/>
  <c r="BK581" i="10"/>
  <c r="BK582" i="10"/>
  <c r="BK583" i="10"/>
  <c r="BK584" i="10"/>
  <c r="BK585" i="10"/>
  <c r="BK586" i="10"/>
  <c r="BK587" i="10"/>
  <c r="BK588" i="10"/>
  <c r="BK589" i="10"/>
  <c r="BK590" i="10"/>
  <c r="BK591" i="10"/>
  <c r="BK592" i="10"/>
  <c r="BK593" i="10"/>
  <c r="BK594" i="10"/>
  <c r="BK595" i="10"/>
  <c r="BK596" i="10"/>
  <c r="BK597" i="10"/>
  <c r="BK598" i="10"/>
  <c r="BK599" i="10"/>
  <c r="BK600" i="10"/>
  <c r="BL4" i="10"/>
  <c r="BL5" i="10"/>
  <c r="BL6" i="10"/>
  <c r="BL7" i="10"/>
  <c r="BL8" i="10"/>
  <c r="BL9" i="10"/>
  <c r="BL10" i="10"/>
  <c r="BL11" i="10"/>
  <c r="BL12" i="10"/>
  <c r="BL13" i="10"/>
  <c r="BL14" i="10"/>
  <c r="BL15" i="10"/>
  <c r="BL16" i="10"/>
  <c r="BL17" i="10"/>
  <c r="BL18" i="10"/>
  <c r="BL19" i="10"/>
  <c r="BL20" i="10"/>
  <c r="BL21" i="10"/>
  <c r="BL22" i="10"/>
  <c r="BL23" i="10"/>
  <c r="BL24" i="10"/>
  <c r="BL25" i="10"/>
  <c r="BL26" i="10"/>
  <c r="BL27" i="10"/>
  <c r="BL28" i="10"/>
  <c r="BL29" i="10"/>
  <c r="BL30" i="10"/>
  <c r="BL31" i="10"/>
  <c r="BL32" i="10"/>
  <c r="BL33" i="10"/>
  <c r="BL34" i="10"/>
  <c r="BL35" i="10"/>
  <c r="BL36" i="10"/>
  <c r="BL37" i="10"/>
  <c r="BL38" i="10"/>
  <c r="BL39" i="10"/>
  <c r="BL40" i="10"/>
  <c r="BL41" i="10"/>
  <c r="BL42" i="10"/>
  <c r="BL43" i="10"/>
  <c r="BL44" i="10"/>
  <c r="BL45" i="10"/>
  <c r="BL46" i="10"/>
  <c r="BL47" i="10"/>
  <c r="BL48" i="10"/>
  <c r="BL49" i="10"/>
  <c r="BL50" i="10"/>
  <c r="BL51" i="10"/>
  <c r="BL52" i="10"/>
  <c r="BL53" i="10"/>
  <c r="BL54" i="10"/>
  <c r="BL55" i="10"/>
  <c r="BL56" i="10"/>
  <c r="BL57" i="10"/>
  <c r="BL58" i="10"/>
  <c r="BL59" i="10"/>
  <c r="BL60" i="10"/>
  <c r="BL61" i="10"/>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111" i="10"/>
  <c r="BL112" i="10"/>
  <c r="BL113" i="10"/>
  <c r="BL114" i="10"/>
  <c r="BL115" i="10"/>
  <c r="BL116" i="10"/>
  <c r="BL117" i="10"/>
  <c r="BL118" i="10"/>
  <c r="BL119" i="10"/>
  <c r="BL120" i="10"/>
  <c r="BL121" i="10"/>
  <c r="BL122" i="10"/>
  <c r="BL123" i="10"/>
  <c r="BL124" i="10"/>
  <c r="BL125" i="10"/>
  <c r="BL126" i="10"/>
  <c r="BL127" i="10"/>
  <c r="BL128" i="10"/>
  <c r="BL129" i="10"/>
  <c r="BL130" i="10"/>
  <c r="BL131" i="10"/>
  <c r="BL132" i="10"/>
  <c r="BL133" i="10"/>
  <c r="BL134" i="10"/>
  <c r="BL135" i="10"/>
  <c r="BL136" i="10"/>
  <c r="BL137" i="10"/>
  <c r="BL138" i="10"/>
  <c r="BL139" i="10"/>
  <c r="BL140" i="10"/>
  <c r="BL141" i="10"/>
  <c r="BL142" i="10"/>
  <c r="BL143" i="10"/>
  <c r="BL144" i="10"/>
  <c r="BL145" i="10"/>
  <c r="BL146" i="10"/>
  <c r="BL147" i="10"/>
  <c r="BL148" i="10"/>
  <c r="BL149" i="10"/>
  <c r="BL150" i="10"/>
  <c r="BL151" i="10"/>
  <c r="BL152" i="10"/>
  <c r="BL153" i="10"/>
  <c r="BL154" i="10"/>
  <c r="BL155" i="10"/>
  <c r="BL156" i="10"/>
  <c r="BL157" i="10"/>
  <c r="BL158" i="10"/>
  <c r="BL159" i="10"/>
  <c r="BL160" i="10"/>
  <c r="BL161" i="10"/>
  <c r="BL162" i="10"/>
  <c r="BL163" i="10"/>
  <c r="BL164" i="10"/>
  <c r="BL165" i="10"/>
  <c r="BL166" i="10"/>
  <c r="BL167" i="10"/>
  <c r="BL168" i="10"/>
  <c r="BL169" i="10"/>
  <c r="BL170" i="10"/>
  <c r="BL171" i="10"/>
  <c r="BL172" i="10"/>
  <c r="BL173" i="10"/>
  <c r="BL174" i="10"/>
  <c r="BL175" i="10"/>
  <c r="BL176" i="10"/>
  <c r="BL177" i="10"/>
  <c r="BL178" i="10"/>
  <c r="BL179" i="10"/>
  <c r="BL180" i="10"/>
  <c r="BL181" i="10"/>
  <c r="BL182" i="10"/>
  <c r="BL183" i="10"/>
  <c r="BL184" i="10"/>
  <c r="BL185" i="10"/>
  <c r="BL186" i="10"/>
  <c r="BL187" i="10"/>
  <c r="BL188" i="10"/>
  <c r="BL189" i="10"/>
  <c r="BL190" i="10"/>
  <c r="BL191" i="10"/>
  <c r="BL192" i="10"/>
  <c r="BL193" i="10"/>
  <c r="BL194" i="10"/>
  <c r="BL195" i="10"/>
  <c r="BL196" i="10"/>
  <c r="BL197" i="10"/>
  <c r="BL198" i="10"/>
  <c r="BL199" i="10"/>
  <c r="BL200" i="10"/>
  <c r="BL201" i="10"/>
  <c r="BL202" i="10"/>
  <c r="BL203" i="10"/>
  <c r="BL204" i="10"/>
  <c r="BL205" i="10"/>
  <c r="BL206" i="10"/>
  <c r="BL207" i="10"/>
  <c r="BL208" i="10"/>
  <c r="BL209" i="10"/>
  <c r="BL210" i="10"/>
  <c r="BL211" i="10"/>
  <c r="BL212" i="10"/>
  <c r="BL213" i="10"/>
  <c r="BL214" i="10"/>
  <c r="BL215" i="10"/>
  <c r="BL216" i="10"/>
  <c r="BL217" i="10"/>
  <c r="BL218" i="10"/>
  <c r="BL219" i="10"/>
  <c r="BL220" i="10"/>
  <c r="BL221" i="10"/>
  <c r="BL222" i="10"/>
  <c r="BL223" i="10"/>
  <c r="BL224" i="10"/>
  <c r="BL225" i="10"/>
  <c r="BL226" i="10"/>
  <c r="BL227" i="10"/>
  <c r="BL228" i="10"/>
  <c r="BL229" i="10"/>
  <c r="BL230" i="10"/>
  <c r="BL231" i="10"/>
  <c r="BL232" i="10"/>
  <c r="BL233" i="10"/>
  <c r="BL234" i="10"/>
  <c r="BL235" i="10"/>
  <c r="BL236" i="10"/>
  <c r="BL237" i="10"/>
  <c r="BL238" i="10"/>
  <c r="BL239" i="10"/>
  <c r="BL240" i="10"/>
  <c r="BL241" i="10"/>
  <c r="BL242" i="10"/>
  <c r="BL243" i="10"/>
  <c r="BL244" i="10"/>
  <c r="BL245" i="10"/>
  <c r="BL246" i="10"/>
  <c r="BL247" i="10"/>
  <c r="BL248" i="10"/>
  <c r="BL249" i="10"/>
  <c r="BL250" i="10"/>
  <c r="BL251" i="10"/>
  <c r="BL252" i="10"/>
  <c r="BL253" i="10"/>
  <c r="BL254" i="10"/>
  <c r="BL255" i="10"/>
  <c r="BL256" i="10"/>
  <c r="BL257" i="10"/>
  <c r="BL258" i="10"/>
  <c r="BL259" i="10"/>
  <c r="BL260" i="10"/>
  <c r="BL261" i="10"/>
  <c r="BL262" i="10"/>
  <c r="BL263" i="10"/>
  <c r="BL264" i="10"/>
  <c r="BL265" i="10"/>
  <c r="BL266" i="10"/>
  <c r="BL267" i="10"/>
  <c r="BL268" i="10"/>
  <c r="BL269" i="10"/>
  <c r="BL270" i="10"/>
  <c r="BL271" i="10"/>
  <c r="BL272" i="10"/>
  <c r="BL273" i="10"/>
  <c r="BL274" i="10"/>
  <c r="BL275" i="10"/>
  <c r="BL276" i="10"/>
  <c r="BL277" i="10"/>
  <c r="BL278" i="10"/>
  <c r="BL279" i="10"/>
  <c r="BL280" i="10"/>
  <c r="BL281" i="10"/>
  <c r="BL282" i="10"/>
  <c r="BL283" i="10"/>
  <c r="BL284" i="10"/>
  <c r="BL285" i="10"/>
  <c r="BL286" i="10"/>
  <c r="BL287" i="10"/>
  <c r="BL288" i="10"/>
  <c r="BL289" i="10"/>
  <c r="BL290" i="10"/>
  <c r="BL291" i="10"/>
  <c r="BL292" i="10"/>
  <c r="BL293" i="10"/>
  <c r="BL294" i="10"/>
  <c r="BL295" i="10"/>
  <c r="BL296" i="10"/>
  <c r="BL297" i="10"/>
  <c r="BL298" i="10"/>
  <c r="BL299" i="10"/>
  <c r="BL300" i="10"/>
  <c r="BL301" i="10"/>
  <c r="BL302" i="10"/>
  <c r="BL303" i="10"/>
  <c r="BL304" i="10"/>
  <c r="BL305" i="10"/>
  <c r="BL306" i="10"/>
  <c r="BL307" i="10"/>
  <c r="BL308" i="10"/>
  <c r="BL309" i="10"/>
  <c r="BL310" i="10"/>
  <c r="BL311" i="10"/>
  <c r="BL312" i="10"/>
  <c r="BL313" i="10"/>
  <c r="BL314" i="10"/>
  <c r="BL315" i="10"/>
  <c r="BL316" i="10"/>
  <c r="BL317" i="10"/>
  <c r="BL318" i="10"/>
  <c r="BL319" i="10"/>
  <c r="BL320" i="10"/>
  <c r="BL321" i="10"/>
  <c r="BL322" i="10"/>
  <c r="BL323" i="10"/>
  <c r="BL324" i="10"/>
  <c r="BL325" i="10"/>
  <c r="BL326" i="10"/>
  <c r="BL327" i="10"/>
  <c r="BL328" i="10"/>
  <c r="BL329" i="10"/>
  <c r="BL330" i="10"/>
  <c r="BL331" i="10"/>
  <c r="BL332" i="10"/>
  <c r="BL333" i="10"/>
  <c r="BL334" i="10"/>
  <c r="BL335" i="10"/>
  <c r="BL336" i="10"/>
  <c r="BL337" i="10"/>
  <c r="BL338" i="10"/>
  <c r="BL339" i="10"/>
  <c r="BL340" i="10"/>
  <c r="BL341" i="10"/>
  <c r="BL342" i="10"/>
  <c r="BL343" i="10"/>
  <c r="BL344" i="10"/>
  <c r="BL345" i="10"/>
  <c r="BL346" i="10"/>
  <c r="BL347" i="10"/>
  <c r="BL348" i="10"/>
  <c r="BL349" i="10"/>
  <c r="BL350" i="10"/>
  <c r="BL351" i="10"/>
  <c r="BL352" i="10"/>
  <c r="BL353" i="10"/>
  <c r="BL354" i="10"/>
  <c r="BL355" i="10"/>
  <c r="BL356" i="10"/>
  <c r="BL357" i="10"/>
  <c r="BL358" i="10"/>
  <c r="BL359" i="10"/>
  <c r="BL360" i="10"/>
  <c r="BL361" i="10"/>
  <c r="BL362" i="10"/>
  <c r="BL363" i="10"/>
  <c r="BL364" i="10"/>
  <c r="BL365" i="10"/>
  <c r="BL366" i="10"/>
  <c r="BL367" i="10"/>
  <c r="BL368" i="10"/>
  <c r="BL369" i="10"/>
  <c r="BL370" i="10"/>
  <c r="BL371" i="10"/>
  <c r="BL372" i="10"/>
  <c r="BL373" i="10"/>
  <c r="BL374" i="10"/>
  <c r="BL375" i="10"/>
  <c r="BL376" i="10"/>
  <c r="BL377" i="10"/>
  <c r="BL378" i="10"/>
  <c r="BL379" i="10"/>
  <c r="BL380" i="10"/>
  <c r="BL381" i="10"/>
  <c r="BL382" i="10"/>
  <c r="BL383" i="10"/>
  <c r="BL384" i="10"/>
  <c r="BL385" i="10"/>
  <c r="BL386" i="10"/>
  <c r="BL387" i="10"/>
  <c r="BL388" i="10"/>
  <c r="BL389" i="10"/>
  <c r="BL390" i="10"/>
  <c r="BL391" i="10"/>
  <c r="BL392" i="10"/>
  <c r="BL393" i="10"/>
  <c r="BL394" i="10"/>
  <c r="BL395" i="10"/>
  <c r="BL396" i="10"/>
  <c r="BL397" i="10"/>
  <c r="BL398" i="10"/>
  <c r="BL399" i="10"/>
  <c r="BL400" i="10"/>
  <c r="BL401" i="10"/>
  <c r="BL402" i="10"/>
  <c r="BL403" i="10"/>
  <c r="BL404" i="10"/>
  <c r="BL405" i="10"/>
  <c r="BL406" i="10"/>
  <c r="BL407" i="10"/>
  <c r="BL408" i="10"/>
  <c r="BL409" i="10"/>
  <c r="BL410" i="10"/>
  <c r="BL411" i="10"/>
  <c r="BL412" i="10"/>
  <c r="BL413" i="10"/>
  <c r="BL414" i="10"/>
  <c r="BL415" i="10"/>
  <c r="BL416" i="10"/>
  <c r="BL417" i="10"/>
  <c r="BL418" i="10"/>
  <c r="BL419" i="10"/>
  <c r="BL420" i="10"/>
  <c r="BL421" i="10"/>
  <c r="BL422" i="10"/>
  <c r="BL423" i="10"/>
  <c r="BL424" i="10"/>
  <c r="BL425" i="10"/>
  <c r="BL426" i="10"/>
  <c r="BL427" i="10"/>
  <c r="BL428" i="10"/>
  <c r="BL429" i="10"/>
  <c r="BL430" i="10"/>
  <c r="BL431" i="10"/>
  <c r="BL432" i="10"/>
  <c r="BL433" i="10"/>
  <c r="BL434" i="10"/>
  <c r="BL435" i="10"/>
  <c r="BL436" i="10"/>
  <c r="BL437" i="10"/>
  <c r="BL438" i="10"/>
  <c r="BL439" i="10"/>
  <c r="BL440" i="10"/>
  <c r="BL441" i="10"/>
  <c r="BL442" i="10"/>
  <c r="BL443" i="10"/>
  <c r="BL444" i="10"/>
  <c r="BL445" i="10"/>
  <c r="BL446" i="10"/>
  <c r="BL447" i="10"/>
  <c r="BL448" i="10"/>
  <c r="BL449" i="10"/>
  <c r="BL450" i="10"/>
  <c r="BL451" i="10"/>
  <c r="BL452" i="10"/>
  <c r="BL453" i="10"/>
  <c r="BL454" i="10"/>
  <c r="BL455" i="10"/>
  <c r="BL456" i="10"/>
  <c r="BL457" i="10"/>
  <c r="BL458" i="10"/>
  <c r="BL459" i="10"/>
  <c r="BL460" i="10"/>
  <c r="BL461" i="10"/>
  <c r="BL462" i="10"/>
  <c r="BL463" i="10"/>
  <c r="BL464" i="10"/>
  <c r="BL465" i="10"/>
  <c r="BL466" i="10"/>
  <c r="BL467" i="10"/>
  <c r="BL468" i="10"/>
  <c r="BL469" i="10"/>
  <c r="BL470" i="10"/>
  <c r="BL471" i="10"/>
  <c r="BL472" i="10"/>
  <c r="BL473" i="10"/>
  <c r="BL474" i="10"/>
  <c r="BL475" i="10"/>
  <c r="BL476" i="10"/>
  <c r="BL477" i="10"/>
  <c r="BL478" i="10"/>
  <c r="BL479" i="10"/>
  <c r="BL480" i="10"/>
  <c r="BL481" i="10"/>
  <c r="BL482" i="10"/>
  <c r="BL483" i="10"/>
  <c r="BL484" i="10"/>
  <c r="BL485" i="10"/>
  <c r="BL486" i="10"/>
  <c r="BL487" i="10"/>
  <c r="BL488" i="10"/>
  <c r="BL489" i="10"/>
  <c r="BL490" i="10"/>
  <c r="BL491" i="10"/>
  <c r="BL492" i="10"/>
  <c r="BL493" i="10"/>
  <c r="BL494" i="10"/>
  <c r="BL495" i="10"/>
  <c r="BL496" i="10"/>
  <c r="BL497" i="10"/>
  <c r="BL498" i="10"/>
  <c r="BL499" i="10"/>
  <c r="BL500" i="10"/>
  <c r="BL501" i="10"/>
  <c r="BL502" i="10"/>
  <c r="BL503" i="10"/>
  <c r="BL504" i="10"/>
  <c r="BL505" i="10"/>
  <c r="BL506" i="10"/>
  <c r="BL507" i="10"/>
  <c r="BL508" i="10"/>
  <c r="BL509" i="10"/>
  <c r="BL510" i="10"/>
  <c r="BL511" i="10"/>
  <c r="BL512" i="10"/>
  <c r="BL513" i="10"/>
  <c r="BL514" i="10"/>
  <c r="BL515" i="10"/>
  <c r="BL516" i="10"/>
  <c r="BL517" i="10"/>
  <c r="BL518" i="10"/>
  <c r="BL519" i="10"/>
  <c r="BL520" i="10"/>
  <c r="BL521" i="10"/>
  <c r="BL522" i="10"/>
  <c r="BL523" i="10"/>
  <c r="BL524" i="10"/>
  <c r="BL525" i="10"/>
  <c r="BL526" i="10"/>
  <c r="BL527" i="10"/>
  <c r="BL528" i="10"/>
  <c r="BL529" i="10"/>
  <c r="BL530" i="10"/>
  <c r="BL531" i="10"/>
  <c r="BL532" i="10"/>
  <c r="BL533" i="10"/>
  <c r="BL534" i="10"/>
  <c r="BL535" i="10"/>
  <c r="BL536" i="10"/>
  <c r="BL537" i="10"/>
  <c r="BL538" i="10"/>
  <c r="BL539" i="10"/>
  <c r="BL540" i="10"/>
  <c r="BL541" i="10"/>
  <c r="BL542" i="10"/>
  <c r="BL543" i="10"/>
  <c r="BL544" i="10"/>
  <c r="BL545" i="10"/>
  <c r="BL546" i="10"/>
  <c r="BL547" i="10"/>
  <c r="BL548" i="10"/>
  <c r="BL549" i="10"/>
  <c r="BL550" i="10"/>
  <c r="BL551" i="10"/>
  <c r="BL552" i="10"/>
  <c r="BL553" i="10"/>
  <c r="BL554" i="10"/>
  <c r="BL555" i="10"/>
  <c r="BL556" i="10"/>
  <c r="BL557" i="10"/>
  <c r="BL558" i="10"/>
  <c r="BL559" i="10"/>
  <c r="BL560" i="10"/>
  <c r="BL561" i="10"/>
  <c r="BL562" i="10"/>
  <c r="BL563" i="10"/>
  <c r="BL564" i="10"/>
  <c r="BL565" i="10"/>
  <c r="BL566" i="10"/>
  <c r="BL567" i="10"/>
  <c r="BL568" i="10"/>
  <c r="BL569" i="10"/>
  <c r="BL570" i="10"/>
  <c r="BL571" i="10"/>
  <c r="BL572" i="10"/>
  <c r="BL573" i="10"/>
  <c r="BL574" i="10"/>
  <c r="BL575" i="10"/>
  <c r="BL576" i="10"/>
  <c r="BL577" i="10"/>
  <c r="BL578" i="10"/>
  <c r="BL579" i="10"/>
  <c r="BL580" i="10"/>
  <c r="BL581" i="10"/>
  <c r="BL582" i="10"/>
  <c r="BL583" i="10"/>
  <c r="BL584" i="10"/>
  <c r="BL585" i="10"/>
  <c r="BL586" i="10"/>
  <c r="BL587" i="10"/>
  <c r="BL588" i="10"/>
  <c r="BL589" i="10"/>
  <c r="BL590" i="10"/>
  <c r="BL591" i="10"/>
  <c r="BL592" i="10"/>
  <c r="BL593" i="10"/>
  <c r="BL594" i="10"/>
  <c r="BL595" i="10"/>
  <c r="BL596" i="10"/>
  <c r="BL597" i="10"/>
  <c r="BL598" i="10"/>
  <c r="BL599" i="10"/>
  <c r="BL600" i="10"/>
  <c r="BM4" i="10"/>
  <c r="BM5" i="10"/>
  <c r="BM6" i="10"/>
  <c r="BM7" i="10"/>
  <c r="BM8" i="10"/>
  <c r="BM9" i="10"/>
  <c r="BM10" i="10"/>
  <c r="BM11" i="10"/>
  <c r="BM12" i="10"/>
  <c r="BM13" i="10"/>
  <c r="BM14" i="10"/>
  <c r="BM15" i="10"/>
  <c r="BM16" i="10"/>
  <c r="BM17" i="10"/>
  <c r="BM18" i="10"/>
  <c r="BM19" i="10"/>
  <c r="BM20" i="10"/>
  <c r="BM21" i="10"/>
  <c r="BM22" i="10"/>
  <c r="BM23" i="10"/>
  <c r="BM24" i="10"/>
  <c r="BM25" i="10"/>
  <c r="BM26" i="10"/>
  <c r="BM27" i="10"/>
  <c r="BM28" i="10"/>
  <c r="BM29" i="10"/>
  <c r="BM30" i="10"/>
  <c r="BM31" i="10"/>
  <c r="BM32" i="10"/>
  <c r="BM33" i="10"/>
  <c r="BM34" i="10"/>
  <c r="BM35" i="10"/>
  <c r="BM36" i="10"/>
  <c r="BM37" i="10"/>
  <c r="BM38" i="10"/>
  <c r="BM39" i="10"/>
  <c r="BM40" i="10"/>
  <c r="BM41" i="10"/>
  <c r="BM42" i="10"/>
  <c r="BM43" i="10"/>
  <c r="BM44" i="10"/>
  <c r="BM45" i="10"/>
  <c r="BM46" i="10"/>
  <c r="BM47" i="10"/>
  <c r="BM48" i="10"/>
  <c r="BM49" i="10"/>
  <c r="BM50" i="10"/>
  <c r="BM51" i="10"/>
  <c r="BM52" i="10"/>
  <c r="BM53" i="10"/>
  <c r="BM54" i="10"/>
  <c r="BM55" i="10"/>
  <c r="BM56" i="10"/>
  <c r="BM57" i="10"/>
  <c r="BM58" i="10"/>
  <c r="BM59" i="10"/>
  <c r="BM60" i="10"/>
  <c r="BM61" i="10"/>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111" i="10"/>
  <c r="BM112" i="10"/>
  <c r="BM113" i="10"/>
  <c r="BM114" i="10"/>
  <c r="BM115" i="10"/>
  <c r="BM116" i="10"/>
  <c r="BM117" i="10"/>
  <c r="BM118" i="10"/>
  <c r="BM119" i="10"/>
  <c r="BM120" i="10"/>
  <c r="BM121" i="10"/>
  <c r="BM122" i="10"/>
  <c r="BM123" i="10"/>
  <c r="BM124" i="10"/>
  <c r="BM125" i="10"/>
  <c r="BM126" i="10"/>
  <c r="BM127" i="10"/>
  <c r="BM128" i="10"/>
  <c r="BM129" i="10"/>
  <c r="BM130" i="10"/>
  <c r="BM131" i="10"/>
  <c r="BM132" i="10"/>
  <c r="BM133" i="10"/>
  <c r="BM134" i="10"/>
  <c r="BM135" i="10"/>
  <c r="BM136" i="10"/>
  <c r="BM137" i="10"/>
  <c r="BM138" i="10"/>
  <c r="BM139" i="10"/>
  <c r="BM140" i="10"/>
  <c r="BM141" i="10"/>
  <c r="BM142" i="10"/>
  <c r="BM143" i="10"/>
  <c r="BM144" i="10"/>
  <c r="BM145" i="10"/>
  <c r="BM146" i="10"/>
  <c r="BM147" i="10"/>
  <c r="BM148" i="10"/>
  <c r="BM149" i="10"/>
  <c r="BM150" i="10"/>
  <c r="BM151" i="10"/>
  <c r="BM152" i="10"/>
  <c r="BM153" i="10"/>
  <c r="BM154" i="10"/>
  <c r="BM155" i="10"/>
  <c r="BM156" i="10"/>
  <c r="BM157" i="10"/>
  <c r="BM158" i="10"/>
  <c r="BM159" i="10"/>
  <c r="BM160" i="10"/>
  <c r="BM161" i="10"/>
  <c r="BM162" i="10"/>
  <c r="BM163" i="10"/>
  <c r="BM164" i="10"/>
  <c r="BM165" i="10"/>
  <c r="BM166" i="10"/>
  <c r="BM167" i="10"/>
  <c r="BM168" i="10"/>
  <c r="BM169" i="10"/>
  <c r="BM170" i="10"/>
  <c r="BM171" i="10"/>
  <c r="BM172" i="10"/>
  <c r="BM173" i="10"/>
  <c r="BM174" i="10"/>
  <c r="BM175" i="10"/>
  <c r="BM176" i="10"/>
  <c r="BM177" i="10"/>
  <c r="BM178" i="10"/>
  <c r="BM179" i="10"/>
  <c r="BM180" i="10"/>
  <c r="BM181" i="10"/>
  <c r="BM182" i="10"/>
  <c r="BM183" i="10"/>
  <c r="BM184" i="10"/>
  <c r="BM185" i="10"/>
  <c r="BM186" i="10"/>
  <c r="BM187" i="10"/>
  <c r="BM188" i="10"/>
  <c r="BM189" i="10"/>
  <c r="BM190" i="10"/>
  <c r="BM191" i="10"/>
  <c r="BM192" i="10"/>
  <c r="BM193" i="10"/>
  <c r="BM194" i="10"/>
  <c r="BM195" i="10"/>
  <c r="BM196" i="10"/>
  <c r="BM197" i="10"/>
  <c r="BM198" i="10"/>
  <c r="BM199" i="10"/>
  <c r="BM200" i="10"/>
  <c r="BM201" i="10"/>
  <c r="BM202" i="10"/>
  <c r="BM203" i="10"/>
  <c r="BM204" i="10"/>
  <c r="BM205" i="10"/>
  <c r="BM206" i="10"/>
  <c r="BM207" i="10"/>
  <c r="BM208" i="10"/>
  <c r="BM209" i="10"/>
  <c r="BM210" i="10"/>
  <c r="BM211" i="10"/>
  <c r="BM212" i="10"/>
  <c r="BM213" i="10"/>
  <c r="BM214" i="10"/>
  <c r="BM215" i="10"/>
  <c r="BM216" i="10"/>
  <c r="BM217" i="10"/>
  <c r="BM218" i="10"/>
  <c r="BM219" i="10"/>
  <c r="BM220" i="10"/>
  <c r="BM221" i="10"/>
  <c r="BM222" i="10"/>
  <c r="BM223" i="10"/>
  <c r="BM224" i="10"/>
  <c r="BM225" i="10"/>
  <c r="BM226" i="10"/>
  <c r="BM227" i="10"/>
  <c r="BM228" i="10"/>
  <c r="BM229" i="10"/>
  <c r="BM230" i="10"/>
  <c r="BM231" i="10"/>
  <c r="BM232" i="10"/>
  <c r="BM233" i="10"/>
  <c r="BM234" i="10"/>
  <c r="BM235" i="10"/>
  <c r="BM236" i="10"/>
  <c r="BM237" i="10"/>
  <c r="BM238" i="10"/>
  <c r="BM239" i="10"/>
  <c r="BM240" i="10"/>
  <c r="BM241" i="10"/>
  <c r="BM242" i="10"/>
  <c r="BM243" i="10"/>
  <c r="BM244" i="10"/>
  <c r="BM245" i="10"/>
  <c r="BM246" i="10"/>
  <c r="BM247" i="10"/>
  <c r="BM248" i="10"/>
  <c r="BM249" i="10"/>
  <c r="BM250" i="10"/>
  <c r="BM251" i="10"/>
  <c r="BM252" i="10"/>
  <c r="BM253" i="10"/>
  <c r="BM254" i="10"/>
  <c r="BM255" i="10"/>
  <c r="BM256" i="10"/>
  <c r="BM257" i="10"/>
  <c r="BM258" i="10"/>
  <c r="BM259" i="10"/>
  <c r="BM260" i="10"/>
  <c r="BM261" i="10"/>
  <c r="BM262" i="10"/>
  <c r="BM263" i="10"/>
  <c r="BM264" i="10"/>
  <c r="BM265" i="10"/>
  <c r="BM266" i="10"/>
  <c r="BM267" i="10"/>
  <c r="BM268" i="10"/>
  <c r="BM269" i="10"/>
  <c r="BM270" i="10"/>
  <c r="BM271" i="10"/>
  <c r="BM272" i="10"/>
  <c r="BM273" i="10"/>
  <c r="BM274" i="10"/>
  <c r="BM275" i="10"/>
  <c r="BM276" i="10"/>
  <c r="BM277" i="10"/>
  <c r="BM278" i="10"/>
  <c r="BM279" i="10"/>
  <c r="BM280" i="10"/>
  <c r="BM281" i="10"/>
  <c r="BM282" i="10"/>
  <c r="BM283" i="10"/>
  <c r="BM284" i="10"/>
  <c r="BM285" i="10"/>
  <c r="BM286" i="10"/>
  <c r="BM287" i="10"/>
  <c r="BM288" i="10"/>
  <c r="BM289" i="10"/>
  <c r="BM290" i="10"/>
  <c r="BM291" i="10"/>
  <c r="BM292" i="10"/>
  <c r="BM293" i="10"/>
  <c r="BM294" i="10"/>
  <c r="BM295" i="10"/>
  <c r="BM296" i="10"/>
  <c r="BM297" i="10"/>
  <c r="BM298" i="10"/>
  <c r="BM299" i="10"/>
  <c r="BM300" i="10"/>
  <c r="BM301" i="10"/>
  <c r="BM302" i="10"/>
  <c r="BM303" i="10"/>
  <c r="BM304" i="10"/>
  <c r="BM305" i="10"/>
  <c r="BM306" i="10"/>
  <c r="BM307" i="10"/>
  <c r="BM308" i="10"/>
  <c r="BM309" i="10"/>
  <c r="BM310" i="10"/>
  <c r="BM311" i="10"/>
  <c r="BM312" i="10"/>
  <c r="BM313" i="10"/>
  <c r="BM314" i="10"/>
  <c r="BM315" i="10"/>
  <c r="BM316" i="10"/>
  <c r="BM317" i="10"/>
  <c r="BM318" i="10"/>
  <c r="BM319" i="10"/>
  <c r="BM320" i="10"/>
  <c r="BM321" i="10"/>
  <c r="BM322" i="10"/>
  <c r="BM323" i="10"/>
  <c r="BM324" i="10"/>
  <c r="BM325" i="10"/>
  <c r="BM326" i="10"/>
  <c r="BM327" i="10"/>
  <c r="BM328" i="10"/>
  <c r="BM329" i="10"/>
  <c r="BM330" i="10"/>
  <c r="BM331" i="10"/>
  <c r="BM332" i="10"/>
  <c r="BM333" i="10"/>
  <c r="BM334" i="10"/>
  <c r="BM335" i="10"/>
  <c r="BM336" i="10"/>
  <c r="BM337" i="10"/>
  <c r="BM338" i="10"/>
  <c r="BM339" i="10"/>
  <c r="BM340" i="10"/>
  <c r="BM341" i="10"/>
  <c r="BM342" i="10"/>
  <c r="BM343" i="10"/>
  <c r="BM344" i="10"/>
  <c r="BM345" i="10"/>
  <c r="BM346" i="10"/>
  <c r="BM347" i="10"/>
  <c r="BM348" i="10"/>
  <c r="BM349" i="10"/>
  <c r="BM350" i="10"/>
  <c r="BM351" i="10"/>
  <c r="BM352" i="10"/>
  <c r="BM353" i="10"/>
  <c r="BM354" i="10"/>
  <c r="BM355" i="10"/>
  <c r="BM356" i="10"/>
  <c r="BM357" i="10"/>
  <c r="BM358" i="10"/>
  <c r="BM359" i="10"/>
  <c r="BM360" i="10"/>
  <c r="BM361" i="10"/>
  <c r="BM362" i="10"/>
  <c r="BM363" i="10"/>
  <c r="BM364" i="10"/>
  <c r="BM365" i="10"/>
  <c r="BM366" i="10"/>
  <c r="BM367" i="10"/>
  <c r="BM368" i="10"/>
  <c r="BM369" i="10"/>
  <c r="BM370" i="10"/>
  <c r="BM371" i="10"/>
  <c r="BM372" i="10"/>
  <c r="BM373" i="10"/>
  <c r="BM374" i="10"/>
  <c r="BM375" i="10"/>
  <c r="BM376" i="10"/>
  <c r="BM377" i="10"/>
  <c r="BM378" i="10"/>
  <c r="BM379" i="10"/>
  <c r="BM380" i="10"/>
  <c r="BM381" i="10"/>
  <c r="BM382" i="10"/>
  <c r="BM383" i="10"/>
  <c r="BM384" i="10"/>
  <c r="BM385" i="10"/>
  <c r="BM386" i="10"/>
  <c r="BM387" i="10"/>
  <c r="BM388" i="10"/>
  <c r="BM389" i="10"/>
  <c r="BM390" i="10"/>
  <c r="BM391" i="10"/>
  <c r="BM392" i="10"/>
  <c r="BM393" i="10"/>
  <c r="BM394" i="10"/>
  <c r="BM395" i="10"/>
  <c r="BM396" i="10"/>
  <c r="BM397" i="10"/>
  <c r="BM398" i="10"/>
  <c r="BM399" i="10"/>
  <c r="BM400" i="10"/>
  <c r="BM401" i="10"/>
  <c r="BM402" i="10"/>
  <c r="BM403" i="10"/>
  <c r="BM404" i="10"/>
  <c r="BM405" i="10"/>
  <c r="BM406" i="10"/>
  <c r="BM407" i="10"/>
  <c r="BM408" i="10"/>
  <c r="BM409" i="10"/>
  <c r="BM410" i="10"/>
  <c r="BM411" i="10"/>
  <c r="BM412" i="10"/>
  <c r="BM413" i="10"/>
  <c r="BM414" i="10"/>
  <c r="BM415" i="10"/>
  <c r="BM416" i="10"/>
  <c r="BM417" i="10"/>
  <c r="BM418" i="10"/>
  <c r="BM419" i="10"/>
  <c r="BM420" i="10"/>
  <c r="BM421" i="10"/>
  <c r="BM422" i="10"/>
  <c r="BM423" i="10"/>
  <c r="BM424" i="10"/>
  <c r="BM425" i="10"/>
  <c r="BM426" i="10"/>
  <c r="BM427" i="10"/>
  <c r="BM428" i="10"/>
  <c r="BM429" i="10"/>
  <c r="BM430" i="10"/>
  <c r="BM431" i="10"/>
  <c r="BM432" i="10"/>
  <c r="BM433" i="10"/>
  <c r="BM434" i="10"/>
  <c r="BM435" i="10"/>
  <c r="BM436" i="10"/>
  <c r="BM437" i="10"/>
  <c r="BM438" i="10"/>
  <c r="BM439" i="10"/>
  <c r="BM440" i="10"/>
  <c r="BM441" i="10"/>
  <c r="BM442" i="10"/>
  <c r="BM443" i="10"/>
  <c r="BM444" i="10"/>
  <c r="BM445" i="10"/>
  <c r="BM446" i="10"/>
  <c r="BM447" i="10"/>
  <c r="BM448" i="10"/>
  <c r="BM449" i="10"/>
  <c r="BM450" i="10"/>
  <c r="BM451" i="10"/>
  <c r="BM452" i="10"/>
  <c r="BM453" i="10"/>
  <c r="BM454" i="10"/>
  <c r="BM455" i="10"/>
  <c r="BM456" i="10"/>
  <c r="BM457" i="10"/>
  <c r="BM458" i="10"/>
  <c r="BM459" i="10"/>
  <c r="BM460" i="10"/>
  <c r="BM461" i="10"/>
  <c r="BM462" i="10"/>
  <c r="BM463" i="10"/>
  <c r="BM464" i="10"/>
  <c r="BM465" i="10"/>
  <c r="BM466" i="10"/>
  <c r="BM467" i="10"/>
  <c r="BM468" i="10"/>
  <c r="BM469" i="10"/>
  <c r="BM470" i="10"/>
  <c r="BM471" i="10"/>
  <c r="BM472" i="10"/>
  <c r="BM473" i="10"/>
  <c r="BM474" i="10"/>
  <c r="BM475" i="10"/>
  <c r="BM476" i="10"/>
  <c r="BM477" i="10"/>
  <c r="BM478" i="10"/>
  <c r="BM479" i="10"/>
  <c r="BM480" i="10"/>
  <c r="BM481" i="10"/>
  <c r="BM482" i="10"/>
  <c r="BM483" i="10"/>
  <c r="BM484" i="10"/>
  <c r="BM485" i="10"/>
  <c r="BM486" i="10"/>
  <c r="BM487" i="10"/>
  <c r="BM488" i="10"/>
  <c r="BM489" i="10"/>
  <c r="BM490" i="10"/>
  <c r="BM491" i="10"/>
  <c r="BM492" i="10"/>
  <c r="BM493" i="10"/>
  <c r="BM494" i="10"/>
  <c r="BM495" i="10"/>
  <c r="BM496" i="10"/>
  <c r="BM497" i="10"/>
  <c r="BM498" i="10"/>
  <c r="BM499" i="10"/>
  <c r="BM500" i="10"/>
  <c r="BM501" i="10"/>
  <c r="BM502" i="10"/>
  <c r="BM503" i="10"/>
  <c r="BM504" i="10"/>
  <c r="BM505" i="10"/>
  <c r="BM506" i="10"/>
  <c r="BM507" i="10"/>
  <c r="BM508" i="10"/>
  <c r="BM509" i="10"/>
  <c r="BM510" i="10"/>
  <c r="BM511" i="10"/>
  <c r="BM512" i="10"/>
  <c r="BM513" i="10"/>
  <c r="BM514" i="10"/>
  <c r="BM515" i="10"/>
  <c r="BM516" i="10"/>
  <c r="BM517" i="10"/>
  <c r="BM518" i="10"/>
  <c r="BM519" i="10"/>
  <c r="BM520" i="10"/>
  <c r="BM521" i="10"/>
  <c r="BM522" i="10"/>
  <c r="BM523" i="10"/>
  <c r="BM524" i="10"/>
  <c r="BM525" i="10"/>
  <c r="BM526" i="10"/>
  <c r="BM527" i="10"/>
  <c r="BM528" i="10"/>
  <c r="BM529" i="10"/>
  <c r="BM530" i="10"/>
  <c r="BM531" i="10"/>
  <c r="BM532" i="10"/>
  <c r="BM533" i="10"/>
  <c r="BM534" i="10"/>
  <c r="BM535" i="10"/>
  <c r="BM536" i="10"/>
  <c r="BM537" i="10"/>
  <c r="BM538" i="10"/>
  <c r="BM539" i="10"/>
  <c r="BM540" i="10"/>
  <c r="BM541" i="10"/>
  <c r="BM542" i="10"/>
  <c r="BM543" i="10"/>
  <c r="BM544" i="10"/>
  <c r="BM545" i="10"/>
  <c r="BM546" i="10"/>
  <c r="BM547" i="10"/>
  <c r="BM548" i="10"/>
  <c r="BM549" i="10"/>
  <c r="BM550" i="10"/>
  <c r="BM551" i="10"/>
  <c r="BM552" i="10"/>
  <c r="BM553" i="10"/>
  <c r="BM554" i="10"/>
  <c r="BM555" i="10"/>
  <c r="BM556" i="10"/>
  <c r="BM557" i="10"/>
  <c r="BM558" i="10"/>
  <c r="BM559" i="10"/>
  <c r="BM560" i="10"/>
  <c r="BM561" i="10"/>
  <c r="BM562" i="10"/>
  <c r="BM563" i="10"/>
  <c r="BM564" i="10"/>
  <c r="BM565" i="10"/>
  <c r="BM566" i="10"/>
  <c r="BM567" i="10"/>
  <c r="BM568" i="10"/>
  <c r="BM569" i="10"/>
  <c r="BM570" i="10"/>
  <c r="BM571" i="10"/>
  <c r="BM572" i="10"/>
  <c r="BM573" i="10"/>
  <c r="BM574" i="10"/>
  <c r="BM575" i="10"/>
  <c r="BM576" i="10"/>
  <c r="BM577" i="10"/>
  <c r="BM578" i="10"/>
  <c r="BM579" i="10"/>
  <c r="BM580" i="10"/>
  <c r="BM581" i="10"/>
  <c r="BM582" i="10"/>
  <c r="BM583" i="10"/>
  <c r="BM584" i="10"/>
  <c r="BM585" i="10"/>
  <c r="BM586" i="10"/>
  <c r="BM587" i="10"/>
  <c r="BM588" i="10"/>
  <c r="BM589" i="10"/>
  <c r="BM590" i="10"/>
  <c r="BM591" i="10"/>
  <c r="BM592" i="10"/>
  <c r="BM593" i="10"/>
  <c r="BM594" i="10"/>
  <c r="BM595" i="10"/>
  <c r="BM596" i="10"/>
  <c r="BM597" i="10"/>
  <c r="BM598" i="10"/>
  <c r="BM599" i="10"/>
  <c r="BM600" i="10"/>
  <c r="BS4" i="10"/>
  <c r="BS5" i="10"/>
  <c r="BS6" i="10"/>
  <c r="BS7" i="10"/>
  <c r="BS8" i="10"/>
  <c r="BS9" i="10"/>
  <c r="BS10" i="10"/>
  <c r="BS11" i="10"/>
  <c r="BS12" i="10"/>
  <c r="BS13" i="10"/>
  <c r="BS14" i="10"/>
  <c r="BS15" i="10"/>
  <c r="BS16" i="10"/>
  <c r="BS17" i="10"/>
  <c r="BS18" i="10"/>
  <c r="BS19" i="10"/>
  <c r="BS20" i="10"/>
  <c r="BS21" i="10"/>
  <c r="BS22" i="10"/>
  <c r="BS23" i="10"/>
  <c r="BS24" i="10"/>
  <c r="BS25" i="10"/>
  <c r="BS26" i="10"/>
  <c r="BS27" i="10"/>
  <c r="BS28" i="10"/>
  <c r="BS29" i="10"/>
  <c r="BS30" i="10"/>
  <c r="BS31" i="10"/>
  <c r="BS32" i="10"/>
  <c r="BS33" i="10"/>
  <c r="BS34" i="10"/>
  <c r="BS35" i="10"/>
  <c r="BS36" i="10"/>
  <c r="BS37" i="10"/>
  <c r="BS38" i="10"/>
  <c r="BS39" i="10"/>
  <c r="BS40" i="10"/>
  <c r="BS41" i="10"/>
  <c r="BS42" i="10"/>
  <c r="BS43" i="10"/>
  <c r="BS44" i="10"/>
  <c r="BS45" i="10"/>
  <c r="BS46" i="10"/>
  <c r="BS47" i="10"/>
  <c r="BS48" i="10"/>
  <c r="BS49" i="10"/>
  <c r="BS50" i="10"/>
  <c r="BS51" i="10"/>
  <c r="BS52" i="10"/>
  <c r="BS53" i="10"/>
  <c r="BS54" i="10"/>
  <c r="BS55" i="10"/>
  <c r="BS56" i="10"/>
  <c r="BS57" i="10"/>
  <c r="BS58" i="10"/>
  <c r="BS59" i="10"/>
  <c r="BS60" i="10"/>
  <c r="BS61" i="10"/>
  <c r="BS62" i="10"/>
  <c r="BS63" i="10"/>
  <c r="BS64" i="10"/>
  <c r="BH4" i="10"/>
  <c r="BH5" i="10"/>
  <c r="BH6" i="10"/>
  <c r="BH7" i="10"/>
  <c r="BH8" i="10"/>
  <c r="BH9" i="10"/>
  <c r="BH10" i="10"/>
  <c r="BH11" i="10"/>
  <c r="BH12" i="10"/>
  <c r="BH13" i="10"/>
  <c r="BH14" i="10"/>
  <c r="BH15" i="10"/>
  <c r="BH16" i="10"/>
  <c r="BH17" i="10"/>
  <c r="BH18" i="10"/>
  <c r="BH19" i="10"/>
  <c r="BH20" i="10"/>
  <c r="BH21" i="10"/>
  <c r="BH22" i="10"/>
  <c r="BH23" i="10"/>
  <c r="BH24" i="10"/>
  <c r="BH25" i="10"/>
  <c r="BH26" i="10"/>
  <c r="BH27" i="10"/>
  <c r="BH28" i="10"/>
  <c r="BH29" i="10"/>
  <c r="BH30" i="10"/>
  <c r="BH31" i="10"/>
  <c r="BH32" i="10"/>
  <c r="BH33" i="10"/>
  <c r="BH34" i="10"/>
  <c r="BH35" i="10"/>
  <c r="BH36" i="10"/>
  <c r="BH37" i="10"/>
  <c r="BH38" i="10"/>
  <c r="BH39" i="10"/>
  <c r="BH40" i="10"/>
  <c r="BH41" i="10"/>
  <c r="BH42" i="10"/>
  <c r="BH43" i="10"/>
  <c r="BH44" i="10"/>
  <c r="BH45" i="10"/>
  <c r="BH46" i="10"/>
  <c r="BH47" i="10"/>
  <c r="BH48" i="10"/>
  <c r="BH49" i="10"/>
  <c r="BH50" i="10"/>
  <c r="BH51" i="10"/>
  <c r="BH52" i="10"/>
  <c r="BH53" i="10"/>
  <c r="BH54" i="10"/>
  <c r="BH55" i="10"/>
  <c r="BH56" i="10"/>
  <c r="BH57" i="10"/>
  <c r="BH58" i="10"/>
  <c r="BH59" i="10"/>
  <c r="BH60" i="10"/>
  <c r="BH61" i="10"/>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111" i="10"/>
  <c r="BH112" i="10"/>
  <c r="BH113" i="10"/>
  <c r="BH114" i="10"/>
  <c r="BH115" i="10"/>
  <c r="BH116" i="10"/>
  <c r="BH117" i="10"/>
  <c r="BH118" i="10"/>
  <c r="BH119" i="10"/>
  <c r="BH120" i="10"/>
  <c r="BH121" i="10"/>
  <c r="BH122" i="10"/>
  <c r="BH123" i="10"/>
  <c r="BH124" i="10"/>
  <c r="BH125" i="10"/>
  <c r="BH126" i="10"/>
  <c r="BH127" i="10"/>
  <c r="BH128" i="10"/>
  <c r="BH129" i="10"/>
  <c r="BH130" i="10"/>
  <c r="BH131" i="10"/>
  <c r="BH132" i="10"/>
  <c r="BH133" i="10"/>
  <c r="BH134" i="10"/>
  <c r="BH135" i="10"/>
  <c r="BH136" i="10"/>
  <c r="BH137" i="10"/>
  <c r="BH138" i="10"/>
  <c r="BH139" i="10"/>
  <c r="BH140" i="10"/>
  <c r="BH141" i="10"/>
  <c r="BH142" i="10"/>
  <c r="BH143" i="10"/>
  <c r="BH144" i="10"/>
  <c r="BH145" i="10"/>
  <c r="BH146" i="10"/>
  <c r="BH147" i="10"/>
  <c r="BH148" i="10"/>
  <c r="BH149" i="10"/>
  <c r="BH150" i="10"/>
  <c r="BH151" i="10"/>
  <c r="BH152" i="10"/>
  <c r="BH153" i="10"/>
  <c r="BH154" i="10"/>
  <c r="BH155" i="10"/>
  <c r="BH156" i="10"/>
  <c r="BH157" i="10"/>
  <c r="BH158" i="10"/>
  <c r="BH159" i="10"/>
  <c r="BH160" i="10"/>
  <c r="BH161" i="10"/>
  <c r="BH162" i="10"/>
  <c r="BH163" i="10"/>
  <c r="BH164" i="10"/>
  <c r="BH165" i="10"/>
  <c r="BH166" i="10"/>
  <c r="BH167" i="10"/>
  <c r="BH168" i="10"/>
  <c r="BH169" i="10"/>
  <c r="BH170" i="10"/>
  <c r="BH171" i="10"/>
  <c r="BH172" i="10"/>
  <c r="BH173" i="10"/>
  <c r="BH174" i="10"/>
  <c r="BH175" i="10"/>
  <c r="BH176" i="10"/>
  <c r="BH177" i="10"/>
  <c r="BH178" i="10"/>
  <c r="BH179" i="10"/>
  <c r="BH180" i="10"/>
  <c r="BH181" i="10"/>
  <c r="BH182" i="10"/>
  <c r="BH183" i="10"/>
  <c r="BH184" i="10"/>
  <c r="BH185" i="10"/>
  <c r="BH186" i="10"/>
  <c r="BH187" i="10"/>
  <c r="BH188" i="10"/>
  <c r="BH189" i="10"/>
  <c r="BH190" i="10"/>
  <c r="BH191" i="10"/>
  <c r="BH192" i="10"/>
  <c r="BH193" i="10"/>
  <c r="BH194" i="10"/>
  <c r="BH195" i="10"/>
  <c r="BH196" i="10"/>
  <c r="BH197" i="10"/>
  <c r="BH198" i="10"/>
  <c r="BH199" i="10"/>
  <c r="BH200" i="10"/>
  <c r="BH201" i="10"/>
  <c r="BH202" i="10"/>
  <c r="BH203" i="10"/>
  <c r="BH204" i="10"/>
  <c r="BH205" i="10"/>
  <c r="BH206" i="10"/>
  <c r="BH207" i="10"/>
  <c r="BH208" i="10"/>
  <c r="BH209" i="10"/>
  <c r="BH210" i="10"/>
  <c r="BH211" i="10"/>
  <c r="BH212" i="10"/>
  <c r="BH213" i="10"/>
  <c r="BH214" i="10"/>
  <c r="BH215" i="10"/>
  <c r="BH216" i="10"/>
  <c r="BH217" i="10"/>
  <c r="BH218" i="10"/>
  <c r="BH219" i="10"/>
  <c r="BH220" i="10"/>
  <c r="BH221" i="10"/>
  <c r="BH222" i="10"/>
  <c r="BH223" i="10"/>
  <c r="BH224" i="10"/>
  <c r="BH225" i="10"/>
  <c r="BH226" i="10"/>
  <c r="BH227" i="10"/>
  <c r="BH228" i="10"/>
  <c r="BH229" i="10"/>
  <c r="BH230" i="10"/>
  <c r="BH231" i="10"/>
  <c r="BH232" i="10"/>
  <c r="BH233" i="10"/>
  <c r="BH234" i="10"/>
  <c r="BH235" i="10"/>
  <c r="BH236" i="10"/>
  <c r="BH237" i="10"/>
  <c r="BH238" i="10"/>
  <c r="BH239" i="10"/>
  <c r="BH240" i="10"/>
  <c r="BH241" i="10"/>
  <c r="BH242" i="10"/>
  <c r="BH243" i="10"/>
  <c r="BH244" i="10"/>
  <c r="BH245" i="10"/>
  <c r="BH246" i="10"/>
  <c r="BH247" i="10"/>
  <c r="BH248" i="10"/>
  <c r="BH249" i="10"/>
  <c r="BH250" i="10"/>
  <c r="BH251" i="10"/>
  <c r="BH252" i="10"/>
  <c r="BH253" i="10"/>
  <c r="BH254" i="10"/>
  <c r="BH255" i="10"/>
  <c r="BH256" i="10"/>
  <c r="BH257" i="10"/>
  <c r="BH258" i="10"/>
  <c r="BH259" i="10"/>
  <c r="BH260" i="10"/>
  <c r="BH261" i="10"/>
  <c r="BH262" i="10"/>
  <c r="BH263" i="10"/>
  <c r="BH264" i="10"/>
  <c r="BH265" i="10"/>
  <c r="BH266" i="10"/>
  <c r="BH267" i="10"/>
  <c r="BH268" i="10"/>
  <c r="BH269" i="10"/>
  <c r="BH270" i="10"/>
  <c r="BH271" i="10"/>
  <c r="BH272" i="10"/>
  <c r="BH273" i="10"/>
  <c r="BH274" i="10"/>
  <c r="BH275" i="10"/>
  <c r="BH276" i="10"/>
  <c r="BH277" i="10"/>
  <c r="BH278" i="10"/>
  <c r="BH279" i="10"/>
  <c r="BH280" i="10"/>
  <c r="BH281" i="10"/>
  <c r="BH282" i="10"/>
  <c r="BH283" i="10"/>
  <c r="BH284" i="10"/>
  <c r="BH285" i="10"/>
  <c r="BH286" i="10"/>
  <c r="BH287" i="10"/>
  <c r="BH288" i="10"/>
  <c r="BH289" i="10"/>
  <c r="BH290" i="10"/>
  <c r="BH291" i="10"/>
  <c r="BH292" i="10"/>
  <c r="BH293" i="10"/>
  <c r="BH294" i="10"/>
  <c r="BH295" i="10"/>
  <c r="BH296" i="10"/>
  <c r="BH297" i="10"/>
  <c r="BH298" i="10"/>
  <c r="BH299" i="10"/>
  <c r="BH300" i="10"/>
  <c r="BH301" i="10"/>
  <c r="BH302" i="10"/>
  <c r="BH303" i="10"/>
  <c r="BH304" i="10"/>
  <c r="BH305" i="10"/>
  <c r="BH306" i="10"/>
  <c r="BH307" i="10"/>
  <c r="BH308" i="10"/>
  <c r="BH309" i="10"/>
  <c r="BH310" i="10"/>
  <c r="BH311" i="10"/>
  <c r="BH312" i="10"/>
  <c r="BH313" i="10"/>
  <c r="BH314" i="10"/>
  <c r="BH315" i="10"/>
  <c r="BH316" i="10"/>
  <c r="BH317" i="10"/>
  <c r="BH318" i="10"/>
  <c r="BH319" i="10"/>
  <c r="BH320" i="10"/>
  <c r="BH321" i="10"/>
  <c r="BH322" i="10"/>
  <c r="BH323" i="10"/>
  <c r="BH324" i="10"/>
  <c r="BH325" i="10"/>
  <c r="BH326" i="10"/>
  <c r="BH327" i="10"/>
  <c r="BH328" i="10"/>
  <c r="BH329" i="10"/>
  <c r="BH330" i="10"/>
  <c r="BH331" i="10"/>
  <c r="BH332" i="10"/>
  <c r="BH333" i="10"/>
  <c r="BH334" i="10"/>
  <c r="BH335" i="10"/>
  <c r="BH336" i="10"/>
  <c r="BH337" i="10"/>
  <c r="BH338" i="10"/>
  <c r="BH339" i="10"/>
  <c r="BH340" i="10"/>
  <c r="BH341" i="10"/>
  <c r="BH342" i="10"/>
  <c r="BH343" i="10"/>
  <c r="BH344" i="10"/>
  <c r="BH345" i="10"/>
  <c r="BH346" i="10"/>
  <c r="BH347" i="10"/>
  <c r="BH348" i="10"/>
  <c r="BH349" i="10"/>
  <c r="BH350" i="10"/>
  <c r="BH351" i="10"/>
  <c r="BH352" i="10"/>
  <c r="BH353" i="10"/>
  <c r="BH354" i="10"/>
  <c r="BH355" i="10"/>
  <c r="BH356" i="10"/>
  <c r="BH357" i="10"/>
  <c r="BH358" i="10"/>
  <c r="BH359" i="10"/>
  <c r="BH360" i="10"/>
  <c r="BH361" i="10"/>
  <c r="BH362" i="10"/>
  <c r="BH363" i="10"/>
  <c r="BH364" i="10"/>
  <c r="BH365" i="10"/>
  <c r="BH366" i="10"/>
  <c r="BH367" i="10"/>
  <c r="BH368" i="10"/>
  <c r="BH369" i="10"/>
  <c r="BH370" i="10"/>
  <c r="BH371" i="10"/>
  <c r="BH372" i="10"/>
  <c r="BH373" i="10"/>
  <c r="BH374" i="10"/>
  <c r="BH375" i="10"/>
  <c r="BH376" i="10"/>
  <c r="BH377" i="10"/>
  <c r="BH378" i="10"/>
  <c r="BH379" i="10"/>
  <c r="BH380" i="10"/>
  <c r="BH381" i="10"/>
  <c r="BH382" i="10"/>
  <c r="BH383" i="10"/>
  <c r="BH384" i="10"/>
  <c r="BH385" i="10"/>
  <c r="BH386" i="10"/>
  <c r="BH387" i="10"/>
  <c r="BH388" i="10"/>
  <c r="BH389" i="10"/>
  <c r="BH390" i="10"/>
  <c r="BH391" i="10"/>
  <c r="BH392" i="10"/>
  <c r="BH393" i="10"/>
  <c r="BH394" i="10"/>
  <c r="BH395" i="10"/>
  <c r="BH396" i="10"/>
  <c r="BH397" i="10"/>
  <c r="BH398" i="10"/>
  <c r="BH399" i="10"/>
  <c r="BH400" i="10"/>
  <c r="BH401" i="10"/>
  <c r="BH402" i="10"/>
  <c r="BH403" i="10"/>
  <c r="BH404" i="10"/>
  <c r="BH405" i="10"/>
  <c r="BH406" i="10"/>
  <c r="BH407" i="10"/>
  <c r="BH408" i="10"/>
  <c r="BH409" i="10"/>
  <c r="BH410" i="10"/>
  <c r="BH411" i="10"/>
  <c r="BH412" i="10"/>
  <c r="BH413" i="10"/>
  <c r="BH414" i="10"/>
  <c r="BH415" i="10"/>
  <c r="BH416" i="10"/>
  <c r="BH417" i="10"/>
  <c r="BH418" i="10"/>
  <c r="BH419" i="10"/>
  <c r="BH420" i="10"/>
  <c r="BH421" i="10"/>
  <c r="BH422" i="10"/>
  <c r="BH423" i="10"/>
  <c r="BH424" i="10"/>
  <c r="BH425" i="10"/>
  <c r="BH426" i="10"/>
  <c r="BH427" i="10"/>
  <c r="BH428" i="10"/>
  <c r="BH429" i="10"/>
  <c r="BH430" i="10"/>
  <c r="BH431" i="10"/>
  <c r="BH432" i="10"/>
  <c r="BH433" i="10"/>
  <c r="BH434" i="10"/>
  <c r="BH435" i="10"/>
  <c r="BH436" i="10"/>
  <c r="BH437" i="10"/>
  <c r="BH438" i="10"/>
  <c r="BH439" i="10"/>
  <c r="BH440" i="10"/>
  <c r="BH441" i="10"/>
  <c r="BH442" i="10"/>
  <c r="BH443" i="10"/>
  <c r="BH444" i="10"/>
  <c r="BH445" i="10"/>
  <c r="BH446" i="10"/>
  <c r="BH447" i="10"/>
  <c r="BH448" i="10"/>
  <c r="BH449" i="10"/>
  <c r="BH450" i="10"/>
  <c r="BH451" i="10"/>
  <c r="BH452" i="10"/>
  <c r="BH453" i="10"/>
  <c r="BH454" i="10"/>
  <c r="BH455" i="10"/>
  <c r="BH456" i="10"/>
  <c r="BH457" i="10"/>
  <c r="BH458" i="10"/>
  <c r="BH459" i="10"/>
  <c r="BH460" i="10"/>
  <c r="BH461" i="10"/>
  <c r="BH462" i="10"/>
  <c r="BH463" i="10"/>
  <c r="BH464" i="10"/>
  <c r="BH465" i="10"/>
  <c r="BH466" i="10"/>
  <c r="BH467" i="10"/>
  <c r="BH468" i="10"/>
  <c r="BH469" i="10"/>
  <c r="BH470" i="10"/>
  <c r="BH471" i="10"/>
  <c r="BH472" i="10"/>
  <c r="BH473" i="10"/>
  <c r="BH474" i="10"/>
  <c r="BH475" i="10"/>
  <c r="BH476" i="10"/>
  <c r="BH477" i="10"/>
  <c r="BH478" i="10"/>
  <c r="BH479" i="10"/>
  <c r="BH480" i="10"/>
  <c r="BH481" i="10"/>
  <c r="BH482" i="10"/>
  <c r="BH483" i="10"/>
  <c r="BH484" i="10"/>
  <c r="BH485" i="10"/>
  <c r="BH486" i="10"/>
  <c r="BH487" i="10"/>
  <c r="BH488" i="10"/>
  <c r="BH489" i="10"/>
  <c r="BH490" i="10"/>
  <c r="BH491" i="10"/>
  <c r="BH492" i="10"/>
  <c r="BH493" i="10"/>
  <c r="BH494" i="10"/>
  <c r="BH495" i="10"/>
  <c r="BH496" i="10"/>
  <c r="BH497" i="10"/>
  <c r="BH498" i="10"/>
  <c r="BH499" i="10"/>
  <c r="BH500" i="10"/>
  <c r="BH501" i="10"/>
  <c r="BH502" i="10"/>
  <c r="BH503" i="10"/>
  <c r="BH504" i="10"/>
  <c r="BH505" i="10"/>
  <c r="BH506" i="10"/>
  <c r="BH507" i="10"/>
  <c r="BH508" i="10"/>
  <c r="BH509" i="10"/>
  <c r="BH510" i="10"/>
  <c r="BH511" i="10"/>
  <c r="BH512" i="10"/>
  <c r="BH513" i="10"/>
  <c r="BH514" i="10"/>
  <c r="BH515" i="10"/>
  <c r="BH516" i="10"/>
  <c r="BH517" i="10"/>
  <c r="BH518" i="10"/>
  <c r="BH519" i="10"/>
  <c r="BH520" i="10"/>
  <c r="BH521" i="10"/>
  <c r="BH522" i="10"/>
  <c r="BH523" i="10"/>
  <c r="BH524" i="10"/>
  <c r="BH525" i="10"/>
  <c r="BH526" i="10"/>
  <c r="BH527" i="10"/>
  <c r="BH528" i="10"/>
  <c r="BH529" i="10"/>
  <c r="BH530" i="10"/>
  <c r="BH531" i="10"/>
  <c r="BH532" i="10"/>
  <c r="BH533" i="10"/>
  <c r="BH534" i="10"/>
  <c r="BH535" i="10"/>
  <c r="BH536" i="10"/>
  <c r="BH537" i="10"/>
  <c r="BH538" i="10"/>
  <c r="BH539" i="10"/>
  <c r="BH540" i="10"/>
  <c r="BH541" i="10"/>
  <c r="BH542" i="10"/>
  <c r="BH543" i="10"/>
  <c r="BH544" i="10"/>
  <c r="BH545" i="10"/>
  <c r="BH546" i="10"/>
  <c r="BH547" i="10"/>
  <c r="BH548" i="10"/>
  <c r="BH549" i="10"/>
  <c r="BH550" i="10"/>
  <c r="BH551" i="10"/>
  <c r="BH552" i="10"/>
  <c r="BH553" i="10"/>
  <c r="BH554" i="10"/>
  <c r="BH555" i="10"/>
  <c r="BH556" i="10"/>
  <c r="BH557" i="10"/>
  <c r="BH558" i="10"/>
  <c r="BH559" i="10"/>
  <c r="BH560" i="10"/>
  <c r="BH561" i="10"/>
  <c r="BH562" i="10"/>
  <c r="BH563" i="10"/>
  <c r="BH564" i="10"/>
  <c r="BH565" i="10"/>
  <c r="BH566" i="10"/>
  <c r="BH567" i="10"/>
  <c r="BH568" i="10"/>
  <c r="BH569" i="10"/>
  <c r="BH570" i="10"/>
  <c r="BH571" i="10"/>
  <c r="BH572" i="10"/>
  <c r="BH573" i="10"/>
  <c r="BH574" i="10"/>
  <c r="BH575" i="10"/>
  <c r="BH576" i="10"/>
  <c r="BH577" i="10"/>
  <c r="BH578" i="10"/>
  <c r="BH579" i="10"/>
  <c r="BH580" i="10"/>
  <c r="BH581" i="10"/>
  <c r="BH582" i="10"/>
  <c r="BH583" i="10"/>
  <c r="BH584" i="10"/>
  <c r="BH585" i="10"/>
  <c r="BH586" i="10"/>
  <c r="BH587" i="10"/>
  <c r="BH588" i="10"/>
  <c r="BH589" i="10"/>
  <c r="BH590" i="10"/>
  <c r="BH591" i="10"/>
  <c r="BH592" i="10"/>
  <c r="BH593" i="10"/>
  <c r="BH594" i="10"/>
  <c r="BH595" i="10"/>
  <c r="BH596" i="10"/>
  <c r="BH597" i="10"/>
  <c r="BH598" i="10"/>
  <c r="BH599" i="10"/>
  <c r="BH600" i="10"/>
  <c r="BI4" i="10"/>
  <c r="BI5" i="10"/>
  <c r="BI6" i="10"/>
  <c r="BI7" i="10"/>
  <c r="BI8" i="10"/>
  <c r="BI9" i="10"/>
  <c r="BI10" i="10"/>
  <c r="BI11" i="10"/>
  <c r="BI12" i="10"/>
  <c r="BI13" i="10"/>
  <c r="BI14" i="10"/>
  <c r="BI15" i="10"/>
  <c r="BI16" i="10"/>
  <c r="BI17" i="10"/>
  <c r="BI18" i="10"/>
  <c r="BI19" i="10"/>
  <c r="BI20" i="10"/>
  <c r="BI21" i="10"/>
  <c r="BI22" i="10"/>
  <c r="BI23" i="10"/>
  <c r="BI24" i="10"/>
  <c r="BI25" i="10"/>
  <c r="BI26" i="10"/>
  <c r="BI27" i="10"/>
  <c r="BI28" i="10"/>
  <c r="BI29" i="10"/>
  <c r="BI30" i="10"/>
  <c r="BI31" i="10"/>
  <c r="BI32" i="10"/>
  <c r="BI33" i="10"/>
  <c r="BI34" i="10"/>
  <c r="BI35" i="10"/>
  <c r="BI36" i="10"/>
  <c r="BI37" i="10"/>
  <c r="BI38" i="10"/>
  <c r="BI39" i="10"/>
  <c r="BI40" i="10"/>
  <c r="BI41" i="10"/>
  <c r="BI42" i="10"/>
  <c r="BI43" i="10"/>
  <c r="BI44" i="10"/>
  <c r="BI45" i="10"/>
  <c r="BI46" i="10"/>
  <c r="BI47" i="10"/>
  <c r="BI48" i="10"/>
  <c r="BI49" i="10"/>
  <c r="BI50" i="10"/>
  <c r="BI51" i="10"/>
  <c r="BI52" i="10"/>
  <c r="BI53" i="10"/>
  <c r="BI54" i="10"/>
  <c r="BI55" i="10"/>
  <c r="BI56" i="10"/>
  <c r="BI57" i="10"/>
  <c r="BI58" i="10"/>
  <c r="BI59" i="10"/>
  <c r="BI60" i="10"/>
  <c r="BI61" i="10"/>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111" i="10"/>
  <c r="BI112" i="10"/>
  <c r="BI113" i="10"/>
  <c r="BI114" i="10"/>
  <c r="BI115" i="10"/>
  <c r="BI116" i="10"/>
  <c r="BI117" i="10"/>
  <c r="BI118" i="10"/>
  <c r="BI119" i="10"/>
  <c r="BI120" i="10"/>
  <c r="BI121" i="10"/>
  <c r="BI122" i="10"/>
  <c r="BI123" i="10"/>
  <c r="BI124" i="10"/>
  <c r="BI125" i="10"/>
  <c r="BI126" i="10"/>
  <c r="BI127" i="10"/>
  <c r="BI128" i="10"/>
  <c r="BI129" i="10"/>
  <c r="BI130" i="10"/>
  <c r="BI131" i="10"/>
  <c r="BI132" i="10"/>
  <c r="BI133" i="10"/>
  <c r="BI134" i="10"/>
  <c r="BI135" i="10"/>
  <c r="BI136" i="10"/>
  <c r="BI137" i="10"/>
  <c r="BI138" i="10"/>
  <c r="BI139" i="10"/>
  <c r="BI140" i="10"/>
  <c r="BI141" i="10"/>
  <c r="BI142" i="10"/>
  <c r="BI143" i="10"/>
  <c r="BI144" i="10"/>
  <c r="BI145" i="10"/>
  <c r="BI146" i="10"/>
  <c r="BI147" i="10"/>
  <c r="BI148" i="10"/>
  <c r="BI149" i="10"/>
  <c r="BI150" i="10"/>
  <c r="BI151" i="10"/>
  <c r="BI152" i="10"/>
  <c r="BI153" i="10"/>
  <c r="BI154" i="10"/>
  <c r="BI155" i="10"/>
  <c r="BI156" i="10"/>
  <c r="BI157" i="10"/>
  <c r="BI158" i="10"/>
  <c r="BI159" i="10"/>
  <c r="BI160" i="10"/>
  <c r="BI161" i="10"/>
  <c r="BI162" i="10"/>
  <c r="BI163" i="10"/>
  <c r="BI164" i="10"/>
  <c r="BI165" i="10"/>
  <c r="BI166" i="10"/>
  <c r="BI167" i="10"/>
  <c r="BI168" i="10"/>
  <c r="BI169" i="10"/>
  <c r="BI170" i="10"/>
  <c r="BI171" i="10"/>
  <c r="BI172" i="10"/>
  <c r="BI173" i="10"/>
  <c r="BI174" i="10"/>
  <c r="BI175" i="10"/>
  <c r="BI176" i="10"/>
  <c r="BI177" i="10"/>
  <c r="BI178" i="10"/>
  <c r="BI179" i="10"/>
  <c r="BI180" i="10"/>
  <c r="BI181" i="10"/>
  <c r="BI182" i="10"/>
  <c r="BI183" i="10"/>
  <c r="BI184" i="10"/>
  <c r="BI185" i="10"/>
  <c r="BI186" i="10"/>
  <c r="BI187" i="10"/>
  <c r="BI188" i="10"/>
  <c r="BI189" i="10"/>
  <c r="BI190" i="10"/>
  <c r="BI191" i="10"/>
  <c r="BI192" i="10"/>
  <c r="BI193" i="10"/>
  <c r="BI194" i="10"/>
  <c r="BI195" i="10"/>
  <c r="BI196" i="10"/>
  <c r="BI197" i="10"/>
  <c r="BI198" i="10"/>
  <c r="BI199" i="10"/>
  <c r="BI200" i="10"/>
  <c r="BI201" i="10"/>
  <c r="BI202" i="10"/>
  <c r="BI203" i="10"/>
  <c r="BI204" i="10"/>
  <c r="BI205" i="10"/>
  <c r="BI206" i="10"/>
  <c r="BI207" i="10"/>
  <c r="BI208" i="10"/>
  <c r="BI209" i="10"/>
  <c r="BI210" i="10"/>
  <c r="BI211" i="10"/>
  <c r="BI212" i="10"/>
  <c r="BI213" i="10"/>
  <c r="BI214" i="10"/>
  <c r="BI215" i="10"/>
  <c r="BI216" i="10"/>
  <c r="BI217" i="10"/>
  <c r="BI218" i="10"/>
  <c r="BI219" i="10"/>
  <c r="BI220" i="10"/>
  <c r="BI221" i="10"/>
  <c r="BI222" i="10"/>
  <c r="BI223" i="10"/>
  <c r="BI224" i="10"/>
  <c r="BI225" i="10"/>
  <c r="BI226" i="10"/>
  <c r="BI227" i="10"/>
  <c r="BI228" i="10"/>
  <c r="BI229" i="10"/>
  <c r="BI230" i="10"/>
  <c r="BI231" i="10"/>
  <c r="BI232" i="10"/>
  <c r="BI233" i="10"/>
  <c r="BI234" i="10"/>
  <c r="BI235" i="10"/>
  <c r="BI236" i="10"/>
  <c r="BI237" i="10"/>
  <c r="BI238" i="10"/>
  <c r="BI239" i="10"/>
  <c r="BI240" i="10"/>
  <c r="BI241" i="10"/>
  <c r="BI242" i="10"/>
  <c r="BI243" i="10"/>
  <c r="BI244" i="10"/>
  <c r="BI245" i="10"/>
  <c r="BI246" i="10"/>
  <c r="BI247" i="10"/>
  <c r="BI248" i="10"/>
  <c r="BI249" i="10"/>
  <c r="BI250" i="10"/>
  <c r="BI251" i="10"/>
  <c r="BI252" i="10"/>
  <c r="BI253" i="10"/>
  <c r="BI254" i="10"/>
  <c r="BI255" i="10"/>
  <c r="BI256" i="10"/>
  <c r="BI257" i="10"/>
  <c r="BI258" i="10"/>
  <c r="BI259" i="10"/>
  <c r="BI260" i="10"/>
  <c r="BI261" i="10"/>
  <c r="BI262" i="10"/>
  <c r="BI263" i="10"/>
  <c r="BI264" i="10"/>
  <c r="BI265" i="10"/>
  <c r="BI266" i="10"/>
  <c r="BI267" i="10"/>
  <c r="BI268" i="10"/>
  <c r="BI269" i="10"/>
  <c r="BI270" i="10"/>
  <c r="BI271" i="10"/>
  <c r="BI272" i="10"/>
  <c r="BI273" i="10"/>
  <c r="BI274" i="10"/>
  <c r="BI275" i="10"/>
  <c r="BI276" i="10"/>
  <c r="BI277" i="10"/>
  <c r="BI278" i="10"/>
  <c r="BI279" i="10"/>
  <c r="BI280" i="10"/>
  <c r="BI281" i="10"/>
  <c r="BI282" i="10"/>
  <c r="BI283" i="10"/>
  <c r="BI284" i="10"/>
  <c r="BI285" i="10"/>
  <c r="BI286" i="10"/>
  <c r="BI287" i="10"/>
  <c r="BI288" i="10"/>
  <c r="BI289" i="10"/>
  <c r="BI290" i="10"/>
  <c r="BI291" i="10"/>
  <c r="BI292" i="10"/>
  <c r="BI293" i="10"/>
  <c r="BI294" i="10"/>
  <c r="BI295" i="10"/>
  <c r="BI296" i="10"/>
  <c r="BI297" i="10"/>
  <c r="BI298" i="10"/>
  <c r="BI299" i="10"/>
  <c r="BI300" i="10"/>
  <c r="BI301" i="10"/>
  <c r="BI302" i="10"/>
  <c r="BI303" i="10"/>
  <c r="BI304" i="10"/>
  <c r="BI305" i="10"/>
  <c r="BI306" i="10"/>
  <c r="BI307" i="10"/>
  <c r="BI308" i="10"/>
  <c r="BI309" i="10"/>
  <c r="BI310" i="10"/>
  <c r="BI311" i="10"/>
  <c r="BI312" i="10"/>
  <c r="BI313" i="10"/>
  <c r="BI314" i="10"/>
  <c r="BI315" i="10"/>
  <c r="BI316" i="10"/>
  <c r="BI317" i="10"/>
  <c r="BI318" i="10"/>
  <c r="BI319" i="10"/>
  <c r="BI320" i="10"/>
  <c r="BI321" i="10"/>
  <c r="BI322" i="10"/>
  <c r="BI323" i="10"/>
  <c r="BI324" i="10"/>
  <c r="BI325" i="10"/>
  <c r="BI326" i="10"/>
  <c r="BI327" i="10"/>
  <c r="BI328" i="10"/>
  <c r="BI329" i="10"/>
  <c r="BI330" i="10"/>
  <c r="BI331" i="10"/>
  <c r="BI332" i="10"/>
  <c r="BI333" i="10"/>
  <c r="BI334" i="10"/>
  <c r="BI335" i="10"/>
  <c r="BI336" i="10"/>
  <c r="BI337" i="10"/>
  <c r="BI338" i="10"/>
  <c r="BI339" i="10"/>
  <c r="BI340" i="10"/>
  <c r="BI341" i="10"/>
  <c r="BI342" i="10"/>
  <c r="BI343" i="10"/>
  <c r="BI344" i="10"/>
  <c r="BI345" i="10"/>
  <c r="BI346" i="10"/>
  <c r="BI347" i="10"/>
  <c r="BI348" i="10"/>
  <c r="BI349" i="10"/>
  <c r="BI350" i="10"/>
  <c r="BI351" i="10"/>
  <c r="BI352" i="10"/>
  <c r="BI353" i="10"/>
  <c r="BI354" i="10"/>
  <c r="BI355" i="10"/>
  <c r="BI356" i="10"/>
  <c r="BI357" i="10"/>
  <c r="BI358" i="10"/>
  <c r="BI359" i="10"/>
  <c r="BI360" i="10"/>
  <c r="BI361" i="10"/>
  <c r="BI362" i="10"/>
  <c r="BI363" i="10"/>
  <c r="BI364" i="10"/>
  <c r="BI365" i="10"/>
  <c r="BI366" i="10"/>
  <c r="BI367" i="10"/>
  <c r="BI368" i="10"/>
  <c r="BI369" i="10"/>
  <c r="BI370" i="10"/>
  <c r="BI371" i="10"/>
  <c r="BI372" i="10"/>
  <c r="BI373" i="10"/>
  <c r="BI374" i="10"/>
  <c r="BI375" i="10"/>
  <c r="BI376" i="10"/>
  <c r="BI377" i="10"/>
  <c r="BI378" i="10"/>
  <c r="BI379" i="10"/>
  <c r="BI380" i="10"/>
  <c r="BI381" i="10"/>
  <c r="BI382" i="10"/>
  <c r="BI383" i="10"/>
  <c r="BI384" i="10"/>
  <c r="BI385" i="10"/>
  <c r="BI386" i="10"/>
  <c r="BI387" i="10"/>
  <c r="BI388" i="10"/>
  <c r="BI389" i="10"/>
  <c r="BI390" i="10"/>
  <c r="BI391" i="10"/>
  <c r="BI392" i="10"/>
  <c r="BI393" i="10"/>
  <c r="BI394" i="10"/>
  <c r="BI395" i="10"/>
  <c r="BI396" i="10"/>
  <c r="BI397" i="10"/>
  <c r="BI398" i="10"/>
  <c r="BI399" i="10"/>
  <c r="BI400" i="10"/>
  <c r="BI401" i="10"/>
  <c r="BI402" i="10"/>
  <c r="BI403" i="10"/>
  <c r="BI404" i="10"/>
  <c r="BI405" i="10"/>
  <c r="BI406" i="10"/>
  <c r="BI407" i="10"/>
  <c r="BI408" i="10"/>
  <c r="BI409" i="10"/>
  <c r="BI410" i="10"/>
  <c r="BI411" i="10"/>
  <c r="BI412" i="10"/>
  <c r="BI413" i="10"/>
  <c r="BI414" i="10"/>
  <c r="BI415" i="10"/>
  <c r="BI416" i="10"/>
  <c r="BI417" i="10"/>
  <c r="BI418" i="10"/>
  <c r="BI419" i="10"/>
  <c r="BI420" i="10"/>
  <c r="BI421" i="10"/>
  <c r="BI422" i="10"/>
  <c r="BI423" i="10"/>
  <c r="BI424" i="10"/>
  <c r="BI425" i="10"/>
  <c r="BI426" i="10"/>
  <c r="BI427" i="10"/>
  <c r="BI428" i="10"/>
  <c r="BI429" i="10"/>
  <c r="BI430" i="10"/>
  <c r="BI431" i="10"/>
  <c r="BI432" i="10"/>
  <c r="BI433" i="10"/>
  <c r="BI434" i="10"/>
  <c r="BI435" i="10"/>
  <c r="BI436" i="10"/>
  <c r="BI437" i="10"/>
  <c r="BI438" i="10"/>
  <c r="BI439" i="10"/>
  <c r="BI440" i="10"/>
  <c r="BI441" i="10"/>
  <c r="BI442" i="10"/>
  <c r="BI443" i="10"/>
  <c r="BI444" i="10"/>
  <c r="BI445" i="10"/>
  <c r="BI446" i="10"/>
  <c r="BI447" i="10"/>
  <c r="BI448" i="10"/>
  <c r="BI449" i="10"/>
  <c r="BI450" i="10"/>
  <c r="BI451" i="10"/>
  <c r="BI452" i="10"/>
  <c r="BI453" i="10"/>
  <c r="BI454" i="10"/>
  <c r="BI455" i="10"/>
  <c r="BI456" i="10"/>
  <c r="BI457" i="10"/>
  <c r="BI458" i="10"/>
  <c r="BI459" i="10"/>
  <c r="BI460" i="10"/>
  <c r="BI461" i="10"/>
  <c r="BI462" i="10"/>
  <c r="BI463" i="10"/>
  <c r="BI464" i="10"/>
  <c r="BI465" i="10"/>
  <c r="BI466" i="10"/>
  <c r="BI467" i="10"/>
  <c r="BI468" i="10"/>
  <c r="BI469" i="10"/>
  <c r="BI470" i="10"/>
  <c r="BI471" i="10"/>
  <c r="BI472" i="10"/>
  <c r="BI473" i="10"/>
  <c r="BI474" i="10"/>
  <c r="BI475" i="10"/>
  <c r="BI476" i="10"/>
  <c r="BI477" i="10"/>
  <c r="BI478" i="10"/>
  <c r="BI479" i="10"/>
  <c r="BI480" i="10"/>
  <c r="BI481" i="10"/>
  <c r="BI482" i="10"/>
  <c r="BI483" i="10"/>
  <c r="BI484" i="10"/>
  <c r="BI485" i="10"/>
  <c r="BI486" i="10"/>
  <c r="BI487" i="10"/>
  <c r="BI488" i="10"/>
  <c r="BI489" i="10"/>
  <c r="BI490" i="10"/>
  <c r="BI491" i="10"/>
  <c r="BI492" i="10"/>
  <c r="BI493" i="10"/>
  <c r="BI494" i="10"/>
  <c r="BI495" i="10"/>
  <c r="BI496" i="10"/>
  <c r="BI497" i="10"/>
  <c r="BI498" i="10"/>
  <c r="BI499" i="10"/>
  <c r="BI500" i="10"/>
  <c r="BI501" i="10"/>
  <c r="BI502" i="10"/>
  <c r="BI503" i="10"/>
  <c r="BI504" i="10"/>
  <c r="BI505" i="10"/>
  <c r="BI506" i="10"/>
  <c r="BI507" i="10"/>
  <c r="BI508" i="10"/>
  <c r="BI509" i="10"/>
  <c r="BI510" i="10"/>
  <c r="BI511" i="10"/>
  <c r="BI512" i="10"/>
  <c r="BI513" i="10"/>
  <c r="BI514" i="10"/>
  <c r="BI515" i="10"/>
  <c r="BI516" i="10"/>
  <c r="BI517" i="10"/>
  <c r="BI518" i="10"/>
  <c r="BI519" i="10"/>
  <c r="BI520" i="10"/>
  <c r="BI521" i="10"/>
  <c r="BI522" i="10"/>
  <c r="BI523" i="10"/>
  <c r="BI524" i="10"/>
  <c r="BI525" i="10"/>
  <c r="BI526" i="10"/>
  <c r="BI527" i="10"/>
  <c r="BI528" i="10"/>
  <c r="BI529" i="10"/>
  <c r="BI530" i="10"/>
  <c r="BI531" i="10"/>
  <c r="BI532" i="10"/>
  <c r="BI533" i="10"/>
  <c r="BI534" i="10"/>
  <c r="BI535" i="10"/>
  <c r="BI536" i="10"/>
  <c r="BI537" i="10"/>
  <c r="BI538" i="10"/>
  <c r="BI539" i="10"/>
  <c r="BI540" i="10"/>
  <c r="BI541" i="10"/>
  <c r="BI542" i="10"/>
  <c r="BI543" i="10"/>
  <c r="BI544" i="10"/>
  <c r="BI545" i="10"/>
  <c r="BI546" i="10"/>
  <c r="BI547" i="10"/>
  <c r="BI548" i="10"/>
  <c r="BI549" i="10"/>
  <c r="BI550" i="10"/>
  <c r="BI551" i="10"/>
  <c r="BI552" i="10"/>
  <c r="BI553" i="10"/>
  <c r="BI554" i="10"/>
  <c r="BI555" i="10"/>
  <c r="BI556" i="10"/>
  <c r="BI557" i="10"/>
  <c r="BI558" i="10"/>
  <c r="BI559" i="10"/>
  <c r="BI560" i="10"/>
  <c r="BI561" i="10"/>
  <c r="BI562" i="10"/>
  <c r="BI563" i="10"/>
  <c r="BI564" i="10"/>
  <c r="BI565" i="10"/>
  <c r="BI566" i="10"/>
  <c r="BI567" i="10"/>
  <c r="BI568" i="10"/>
  <c r="BI569" i="10"/>
  <c r="BI570" i="10"/>
  <c r="BI571" i="10"/>
  <c r="BI572" i="10"/>
  <c r="BI573" i="10"/>
  <c r="BI574" i="10"/>
  <c r="BI575" i="10"/>
  <c r="BI576" i="10"/>
  <c r="BI577" i="10"/>
  <c r="BI578" i="10"/>
  <c r="BI579" i="10"/>
  <c r="BI580" i="10"/>
  <c r="BI581" i="10"/>
  <c r="BI582" i="10"/>
  <c r="BI583" i="10"/>
  <c r="BI584" i="10"/>
  <c r="BI585" i="10"/>
  <c r="BI586" i="10"/>
  <c r="BI587" i="10"/>
  <c r="BI588" i="10"/>
  <c r="BI589" i="10"/>
  <c r="BI590" i="10"/>
  <c r="BI591" i="10"/>
  <c r="BI592" i="10"/>
  <c r="BI593" i="10"/>
  <c r="BI594" i="10"/>
  <c r="BI595" i="10"/>
  <c r="BI596" i="10"/>
  <c r="BI597" i="10"/>
  <c r="BI598" i="10"/>
  <c r="BI599" i="10"/>
  <c r="BI600" i="10"/>
  <c r="BJ4" i="10"/>
  <c r="BJ5" i="10"/>
  <c r="BJ6" i="10"/>
  <c r="BJ7" i="10"/>
  <c r="BJ8" i="10"/>
  <c r="BJ9" i="10"/>
  <c r="BJ10" i="10"/>
  <c r="BJ11" i="10"/>
  <c r="BJ12" i="10"/>
  <c r="BJ13" i="10"/>
  <c r="BJ14" i="10"/>
  <c r="BJ15" i="10"/>
  <c r="BJ16" i="10"/>
  <c r="BJ17" i="10"/>
  <c r="BJ18" i="10"/>
  <c r="BJ19" i="10"/>
  <c r="BJ20" i="10"/>
  <c r="BJ21" i="10"/>
  <c r="BJ22" i="10"/>
  <c r="BJ23" i="10"/>
  <c r="BJ24" i="10"/>
  <c r="BJ25" i="10"/>
  <c r="BJ26" i="10"/>
  <c r="BJ27" i="10"/>
  <c r="BJ28" i="10"/>
  <c r="BJ29" i="10"/>
  <c r="BJ30" i="10"/>
  <c r="BJ31" i="10"/>
  <c r="BJ32" i="10"/>
  <c r="BJ33" i="10"/>
  <c r="BJ34" i="10"/>
  <c r="BJ35" i="10"/>
  <c r="BJ36" i="10"/>
  <c r="BJ37" i="10"/>
  <c r="BJ38" i="10"/>
  <c r="BJ39" i="10"/>
  <c r="BJ40" i="10"/>
  <c r="BJ41" i="10"/>
  <c r="BJ42" i="10"/>
  <c r="BJ43" i="10"/>
  <c r="BJ44" i="10"/>
  <c r="BJ45" i="10"/>
  <c r="BJ46" i="10"/>
  <c r="BJ47" i="10"/>
  <c r="BJ48" i="10"/>
  <c r="BJ49" i="10"/>
  <c r="BJ50" i="10"/>
  <c r="BJ51" i="10"/>
  <c r="BJ52" i="10"/>
  <c r="BJ53" i="10"/>
  <c r="BJ54" i="10"/>
  <c r="BJ55" i="10"/>
  <c r="BJ56" i="10"/>
  <c r="BJ57" i="10"/>
  <c r="BJ58" i="10"/>
  <c r="BJ59" i="10"/>
  <c r="BJ60" i="10"/>
  <c r="BJ61" i="10"/>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111" i="10"/>
  <c r="BJ112" i="10"/>
  <c r="BJ113" i="10"/>
  <c r="BJ114" i="10"/>
  <c r="BJ115" i="10"/>
  <c r="BJ116" i="10"/>
  <c r="BJ117" i="10"/>
  <c r="BJ118" i="10"/>
  <c r="BJ119" i="10"/>
  <c r="BJ120" i="10"/>
  <c r="BJ121" i="10"/>
  <c r="BJ122" i="10"/>
  <c r="BJ123" i="10"/>
  <c r="BJ124" i="10"/>
  <c r="BJ125" i="10"/>
  <c r="BJ126" i="10"/>
  <c r="BJ127" i="10"/>
  <c r="BJ128" i="10"/>
  <c r="BJ129" i="10"/>
  <c r="BJ130" i="10"/>
  <c r="BJ131" i="10"/>
  <c r="BJ132" i="10"/>
  <c r="BJ133" i="10"/>
  <c r="BJ134" i="10"/>
  <c r="BJ135" i="10"/>
  <c r="BJ136" i="10"/>
  <c r="BJ137" i="10"/>
  <c r="BJ138" i="10"/>
  <c r="BJ139" i="10"/>
  <c r="BJ140" i="10"/>
  <c r="BJ141" i="10"/>
  <c r="BJ142" i="10"/>
  <c r="BJ143" i="10"/>
  <c r="BJ144" i="10"/>
  <c r="BJ145" i="10"/>
  <c r="BJ146" i="10"/>
  <c r="BJ147" i="10"/>
  <c r="BJ148" i="10"/>
  <c r="BJ149" i="10"/>
  <c r="BJ150" i="10"/>
  <c r="BJ151" i="10"/>
  <c r="BJ152" i="10"/>
  <c r="BJ153" i="10"/>
  <c r="BJ154" i="10"/>
  <c r="BJ155" i="10"/>
  <c r="BJ156" i="10"/>
  <c r="BJ157" i="10"/>
  <c r="BJ158" i="10"/>
  <c r="BJ159" i="10"/>
  <c r="BJ160" i="10"/>
  <c r="BJ161" i="10"/>
  <c r="BJ162" i="10"/>
  <c r="BJ163" i="10"/>
  <c r="BJ164" i="10"/>
  <c r="BJ165" i="10"/>
  <c r="BJ166" i="10"/>
  <c r="BJ167" i="10"/>
  <c r="BJ168" i="10"/>
  <c r="BJ169" i="10"/>
  <c r="BJ170" i="10"/>
  <c r="BJ171" i="10"/>
  <c r="BJ172" i="10"/>
  <c r="BJ173" i="10"/>
  <c r="BJ174" i="10"/>
  <c r="BJ175" i="10"/>
  <c r="BJ176" i="10"/>
  <c r="BJ177" i="10"/>
  <c r="BJ178" i="10"/>
  <c r="BJ179" i="10"/>
  <c r="BJ180" i="10"/>
  <c r="BJ181" i="10"/>
  <c r="BJ182" i="10"/>
  <c r="BJ183" i="10"/>
  <c r="BJ184" i="10"/>
  <c r="BJ185" i="10"/>
  <c r="BJ186" i="10"/>
  <c r="BJ187" i="10"/>
  <c r="BJ188" i="10"/>
  <c r="BJ189" i="10"/>
  <c r="BJ190" i="10"/>
  <c r="BJ191" i="10"/>
  <c r="BJ192" i="10"/>
  <c r="BJ193" i="10"/>
  <c r="BJ194" i="10"/>
  <c r="BJ195" i="10"/>
  <c r="BJ196" i="10"/>
  <c r="BJ197" i="10"/>
  <c r="BJ198" i="10"/>
  <c r="BJ199" i="10"/>
  <c r="BJ200" i="10"/>
  <c r="BJ201" i="10"/>
  <c r="BJ202" i="10"/>
  <c r="BJ203" i="10"/>
  <c r="BJ204" i="10"/>
  <c r="BJ205" i="10"/>
  <c r="BJ206" i="10"/>
  <c r="BJ207" i="10"/>
  <c r="BJ208" i="10"/>
  <c r="BJ209" i="10"/>
  <c r="BJ210" i="10"/>
  <c r="BJ211" i="10"/>
  <c r="BJ212" i="10"/>
  <c r="BJ213" i="10"/>
  <c r="BJ214" i="10"/>
  <c r="BJ215" i="10"/>
  <c r="BJ216" i="10"/>
  <c r="BJ217" i="10"/>
  <c r="BJ218" i="10"/>
  <c r="BJ219" i="10"/>
  <c r="BJ220" i="10"/>
  <c r="BJ221" i="10"/>
  <c r="BJ222" i="10"/>
  <c r="BJ223" i="10"/>
  <c r="BJ224" i="10"/>
  <c r="BJ225" i="10"/>
  <c r="BJ226" i="10"/>
  <c r="BJ227" i="10"/>
  <c r="BJ228" i="10"/>
  <c r="BJ229" i="10"/>
  <c r="BJ230" i="10"/>
  <c r="BJ231" i="10"/>
  <c r="BJ232" i="10"/>
  <c r="BJ233" i="10"/>
  <c r="BJ234" i="10"/>
  <c r="BJ235" i="10"/>
  <c r="BJ236" i="10"/>
  <c r="BJ237" i="10"/>
  <c r="BJ238" i="10"/>
  <c r="BJ239" i="10"/>
  <c r="BJ240" i="10"/>
  <c r="BJ241" i="10"/>
  <c r="BJ242" i="10"/>
  <c r="BJ243" i="10"/>
  <c r="BJ244" i="10"/>
  <c r="BJ245" i="10"/>
  <c r="BJ246" i="10"/>
  <c r="BJ247" i="10"/>
  <c r="BJ248" i="10"/>
  <c r="BJ249" i="10"/>
  <c r="BJ250" i="10"/>
  <c r="BJ251" i="10"/>
  <c r="BJ252" i="10"/>
  <c r="BJ253" i="10"/>
  <c r="BJ254" i="10"/>
  <c r="BJ255" i="10"/>
  <c r="BJ256" i="10"/>
  <c r="BJ257" i="10"/>
  <c r="BJ258" i="10"/>
  <c r="BJ259" i="10"/>
  <c r="BJ260" i="10"/>
  <c r="BJ261" i="10"/>
  <c r="BJ262" i="10"/>
  <c r="BJ263" i="10"/>
  <c r="BJ264" i="10"/>
  <c r="BJ265" i="10"/>
  <c r="BJ266" i="10"/>
  <c r="BJ267" i="10"/>
  <c r="BJ268" i="10"/>
  <c r="BJ269" i="10"/>
  <c r="BJ270" i="10"/>
  <c r="BJ271" i="10"/>
  <c r="BJ272" i="10"/>
  <c r="BJ273" i="10"/>
  <c r="BJ274" i="10"/>
  <c r="BJ275" i="10"/>
  <c r="BJ276" i="10"/>
  <c r="BJ277" i="10"/>
  <c r="BJ278" i="10"/>
  <c r="BJ279" i="10"/>
  <c r="BJ280" i="10"/>
  <c r="BJ281" i="10"/>
  <c r="BJ282" i="10"/>
  <c r="BJ283" i="10"/>
  <c r="BJ284" i="10"/>
  <c r="BJ285" i="10"/>
  <c r="BJ286" i="10"/>
  <c r="BJ287" i="10"/>
  <c r="BJ288" i="10"/>
  <c r="BJ289" i="10"/>
  <c r="BJ290" i="10"/>
  <c r="BJ291" i="10"/>
  <c r="BJ292" i="10"/>
  <c r="BJ293" i="10"/>
  <c r="BJ294" i="10"/>
  <c r="BJ295" i="10"/>
  <c r="BJ296" i="10"/>
  <c r="BJ297" i="10"/>
  <c r="BJ298" i="10"/>
  <c r="BJ299" i="10"/>
  <c r="BJ300" i="10"/>
  <c r="BJ301" i="10"/>
  <c r="BJ302" i="10"/>
  <c r="BJ303" i="10"/>
  <c r="BJ304" i="10"/>
  <c r="BJ305" i="10"/>
  <c r="BJ306" i="10"/>
  <c r="BJ307" i="10"/>
  <c r="BJ308" i="10"/>
  <c r="BJ309" i="10"/>
  <c r="BJ310" i="10"/>
  <c r="BJ311" i="10"/>
  <c r="BJ312" i="10"/>
  <c r="BJ313" i="10"/>
  <c r="BJ314" i="10"/>
  <c r="BJ315" i="10"/>
  <c r="BJ316" i="10"/>
  <c r="BJ317" i="10"/>
  <c r="BJ318" i="10"/>
  <c r="BJ319" i="10"/>
  <c r="BJ320" i="10"/>
  <c r="BJ321" i="10"/>
  <c r="BJ322" i="10"/>
  <c r="BJ323" i="10"/>
  <c r="BJ324" i="10"/>
  <c r="BJ325" i="10"/>
  <c r="BJ326" i="10"/>
  <c r="BJ327" i="10"/>
  <c r="BJ328" i="10"/>
  <c r="BJ329" i="10"/>
  <c r="BJ330" i="10"/>
  <c r="BJ331" i="10"/>
  <c r="BJ332" i="10"/>
  <c r="BJ333" i="10"/>
  <c r="BJ334" i="10"/>
  <c r="BJ335" i="10"/>
  <c r="BJ336" i="10"/>
  <c r="BJ337" i="10"/>
  <c r="BJ338" i="10"/>
  <c r="BJ339" i="10"/>
  <c r="BJ340" i="10"/>
  <c r="BJ341" i="10"/>
  <c r="BJ342" i="10"/>
  <c r="BJ343" i="10"/>
  <c r="BJ344" i="10"/>
  <c r="BJ345" i="10"/>
  <c r="BJ346" i="10"/>
  <c r="BJ347" i="10"/>
  <c r="BJ348" i="10"/>
  <c r="BJ349" i="10"/>
  <c r="BJ350" i="10"/>
  <c r="BJ351" i="10"/>
  <c r="BJ352" i="10"/>
  <c r="BJ353" i="10"/>
  <c r="BJ354" i="10"/>
  <c r="BJ355" i="10"/>
  <c r="BJ356" i="10"/>
  <c r="BJ357" i="10"/>
  <c r="BJ358" i="10"/>
  <c r="BJ359" i="10"/>
  <c r="BJ360" i="10"/>
  <c r="BJ361" i="10"/>
  <c r="BJ362" i="10"/>
  <c r="BJ363" i="10"/>
  <c r="BJ364" i="10"/>
  <c r="BJ365" i="10"/>
  <c r="BJ366" i="10"/>
  <c r="BJ367" i="10"/>
  <c r="BJ368" i="10"/>
  <c r="BJ369" i="10"/>
  <c r="BJ370" i="10"/>
  <c r="BJ371" i="10"/>
  <c r="BJ372" i="10"/>
  <c r="BJ373" i="10"/>
  <c r="BJ374" i="10"/>
  <c r="BJ375" i="10"/>
  <c r="BJ376" i="10"/>
  <c r="BJ377" i="10"/>
  <c r="BJ378" i="10"/>
  <c r="BJ379" i="10"/>
  <c r="BJ380" i="10"/>
  <c r="BJ381" i="10"/>
  <c r="BJ382" i="10"/>
  <c r="BJ383" i="10"/>
  <c r="BJ384" i="10"/>
  <c r="BJ385" i="10"/>
  <c r="BJ386" i="10"/>
  <c r="BJ387" i="10"/>
  <c r="BJ388" i="10"/>
  <c r="BJ389" i="10"/>
  <c r="BJ390" i="10"/>
  <c r="BJ391" i="10"/>
  <c r="BJ392" i="10"/>
  <c r="BJ393" i="10"/>
  <c r="BJ394" i="10"/>
  <c r="BJ395" i="10"/>
  <c r="BJ396" i="10"/>
  <c r="BJ397" i="10"/>
  <c r="BJ398" i="10"/>
  <c r="BJ399" i="10"/>
  <c r="BJ400" i="10"/>
  <c r="BJ401" i="10"/>
  <c r="BJ402" i="10"/>
  <c r="BJ403" i="10"/>
  <c r="BJ404" i="10"/>
  <c r="BJ405" i="10"/>
  <c r="BJ406" i="10"/>
  <c r="BJ407" i="10"/>
  <c r="BJ408" i="10"/>
  <c r="BJ409" i="10"/>
  <c r="BJ410" i="10"/>
  <c r="BJ411" i="10"/>
  <c r="BJ412" i="10"/>
  <c r="BJ413" i="10"/>
  <c r="BJ414" i="10"/>
  <c r="BJ415" i="10"/>
  <c r="BJ416" i="10"/>
  <c r="BJ417" i="10"/>
  <c r="BJ418" i="10"/>
  <c r="BJ419" i="10"/>
  <c r="BJ420" i="10"/>
  <c r="BJ421" i="10"/>
  <c r="BJ422" i="10"/>
  <c r="BJ423" i="10"/>
  <c r="BJ424" i="10"/>
  <c r="BJ425" i="10"/>
  <c r="BJ426" i="10"/>
  <c r="BJ427" i="10"/>
  <c r="BJ428" i="10"/>
  <c r="BJ429" i="10"/>
  <c r="BJ430" i="10"/>
  <c r="BJ431" i="10"/>
  <c r="BJ432" i="10"/>
  <c r="BJ433" i="10"/>
  <c r="BJ434" i="10"/>
  <c r="BJ435" i="10"/>
  <c r="BJ436" i="10"/>
  <c r="BJ437" i="10"/>
  <c r="BJ438" i="10"/>
  <c r="BJ439" i="10"/>
  <c r="BJ440" i="10"/>
  <c r="BJ441" i="10"/>
  <c r="BJ442" i="10"/>
  <c r="BJ443" i="10"/>
  <c r="BJ444" i="10"/>
  <c r="BJ445" i="10"/>
  <c r="BJ446" i="10"/>
  <c r="BJ447" i="10"/>
  <c r="BJ448" i="10"/>
  <c r="BJ449" i="10"/>
  <c r="BJ450" i="10"/>
  <c r="BJ451" i="10"/>
  <c r="BJ452" i="10"/>
  <c r="BJ453" i="10"/>
  <c r="BJ454" i="10"/>
  <c r="BJ455" i="10"/>
  <c r="BJ456" i="10"/>
  <c r="BJ457" i="10"/>
  <c r="BJ458" i="10"/>
  <c r="BJ459" i="10"/>
  <c r="BJ460" i="10"/>
  <c r="BJ461" i="10"/>
  <c r="BJ462" i="10"/>
  <c r="BJ463" i="10"/>
  <c r="BJ464" i="10"/>
  <c r="BJ465" i="10"/>
  <c r="BJ466" i="10"/>
  <c r="BJ467" i="10"/>
  <c r="BJ468" i="10"/>
  <c r="BJ469" i="10"/>
  <c r="BJ470" i="10"/>
  <c r="BJ471" i="10"/>
  <c r="BJ472" i="10"/>
  <c r="BJ473" i="10"/>
  <c r="BJ474" i="10"/>
  <c r="BJ475" i="10"/>
  <c r="BJ476" i="10"/>
  <c r="BJ477" i="10"/>
  <c r="BJ478" i="10"/>
  <c r="BJ479" i="10"/>
  <c r="BJ480" i="10"/>
  <c r="BJ481" i="10"/>
  <c r="BJ482" i="10"/>
  <c r="BJ483" i="10"/>
  <c r="BJ484" i="10"/>
  <c r="BJ485" i="10"/>
  <c r="BJ486" i="10"/>
  <c r="BJ487" i="10"/>
  <c r="BJ488" i="10"/>
  <c r="BJ489" i="10"/>
  <c r="BJ490" i="10"/>
  <c r="BJ491" i="10"/>
  <c r="BJ492" i="10"/>
  <c r="BJ493" i="10"/>
  <c r="BJ494" i="10"/>
  <c r="BJ495" i="10"/>
  <c r="BJ496" i="10"/>
  <c r="BJ497" i="10"/>
  <c r="BJ498" i="10"/>
  <c r="BJ499" i="10"/>
  <c r="BJ500" i="10"/>
  <c r="BJ501" i="10"/>
  <c r="BJ502" i="10"/>
  <c r="BJ503" i="10"/>
  <c r="BJ504" i="10"/>
  <c r="BJ505" i="10"/>
  <c r="BJ506" i="10"/>
  <c r="BJ507" i="10"/>
  <c r="BJ508" i="10"/>
  <c r="BJ509" i="10"/>
  <c r="BJ510" i="10"/>
  <c r="BJ511" i="10"/>
  <c r="BJ512" i="10"/>
  <c r="BJ513" i="10"/>
  <c r="BJ514" i="10"/>
  <c r="BJ515" i="10"/>
  <c r="BJ516" i="10"/>
  <c r="BJ517" i="10"/>
  <c r="BJ518" i="10"/>
  <c r="BJ519" i="10"/>
  <c r="BJ520" i="10"/>
  <c r="BJ521" i="10"/>
  <c r="BJ522" i="10"/>
  <c r="BJ523" i="10"/>
  <c r="BJ524" i="10"/>
  <c r="BJ525" i="10"/>
  <c r="BJ526" i="10"/>
  <c r="BJ527" i="10"/>
  <c r="BJ528" i="10"/>
  <c r="BJ529" i="10"/>
  <c r="BJ530" i="10"/>
  <c r="BJ531" i="10"/>
  <c r="BJ532" i="10"/>
  <c r="BJ533" i="10"/>
  <c r="BJ534" i="10"/>
  <c r="BJ535" i="10"/>
  <c r="BJ536" i="10"/>
  <c r="BJ537" i="10"/>
  <c r="BJ538" i="10"/>
  <c r="BJ539" i="10"/>
  <c r="BJ540" i="10"/>
  <c r="BJ541" i="10"/>
  <c r="BJ542" i="10"/>
  <c r="BJ543" i="10"/>
  <c r="BJ544" i="10"/>
  <c r="BJ545" i="10"/>
  <c r="BJ546" i="10"/>
  <c r="BJ547" i="10"/>
  <c r="BJ548" i="10"/>
  <c r="BJ549" i="10"/>
  <c r="BJ550" i="10"/>
  <c r="BJ551" i="10"/>
  <c r="BJ552" i="10"/>
  <c r="BJ553" i="10"/>
  <c r="BJ554" i="10"/>
  <c r="BJ555" i="10"/>
  <c r="BJ556" i="10"/>
  <c r="BJ557" i="10"/>
  <c r="BJ558" i="10"/>
  <c r="BJ559" i="10"/>
  <c r="BJ560" i="10"/>
  <c r="BJ561" i="10"/>
  <c r="BJ562" i="10"/>
  <c r="BJ563" i="10"/>
  <c r="BJ564" i="10"/>
  <c r="BJ565" i="10"/>
  <c r="BJ566" i="10"/>
  <c r="BJ567" i="10"/>
  <c r="BJ568" i="10"/>
  <c r="BJ569" i="10"/>
  <c r="BJ570" i="10"/>
  <c r="BJ571" i="10"/>
  <c r="BJ572" i="10"/>
  <c r="BJ573" i="10"/>
  <c r="BJ574" i="10"/>
  <c r="BJ575" i="10"/>
  <c r="BJ576" i="10"/>
  <c r="BJ577" i="10"/>
  <c r="BJ578" i="10"/>
  <c r="BJ579" i="10"/>
  <c r="BJ580" i="10"/>
  <c r="BJ581" i="10"/>
  <c r="BJ582" i="10"/>
  <c r="BJ583" i="10"/>
  <c r="BJ584" i="10"/>
  <c r="BJ585" i="10"/>
  <c r="BJ586" i="10"/>
  <c r="BJ587" i="10"/>
  <c r="BJ588" i="10"/>
  <c r="BJ589" i="10"/>
  <c r="BJ590" i="10"/>
  <c r="BJ591" i="10"/>
  <c r="BJ592" i="10"/>
  <c r="BJ593" i="10"/>
  <c r="BJ594" i="10"/>
  <c r="BJ595" i="10"/>
  <c r="BJ596" i="10"/>
  <c r="BJ597" i="10"/>
  <c r="BJ598" i="10"/>
  <c r="BJ599" i="10"/>
  <c r="BJ600" i="10"/>
  <c r="I210" i="10"/>
  <c r="I278" i="10"/>
  <c r="I316" i="10"/>
  <c r="I385"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AI44" i="10"/>
  <c r="DZ33" i="10"/>
  <c r="DX45" i="10"/>
  <c r="DY45" i="10"/>
  <c r="DZ45" i="10"/>
  <c r="EA45" i="10"/>
  <c r="EB45" i="10"/>
  <c r="EC45" i="10"/>
  <c r="ED45" i="10"/>
  <c r="EE45" i="10"/>
  <c r="EF45" i="10"/>
  <c r="EG45" i="10"/>
  <c r="EH45" i="10"/>
  <c r="EI45" i="10"/>
  <c r="EJ45" i="10"/>
  <c r="DY46" i="10"/>
  <c r="DZ46" i="10"/>
  <c r="EA46" i="10"/>
  <c r="EB46" i="10"/>
  <c r="EC46" i="10"/>
  <c r="ED46" i="10"/>
  <c r="EE46" i="10"/>
  <c r="EF46" i="10"/>
  <c r="EG46" i="10"/>
  <c r="EH46" i="10"/>
  <c r="EI46" i="10"/>
  <c r="EJ46" i="10"/>
  <c r="DY47" i="10"/>
  <c r="DZ47" i="10"/>
  <c r="EA47" i="10"/>
  <c r="EB47" i="10"/>
  <c r="EC47" i="10"/>
  <c r="ED47" i="10"/>
  <c r="EE47" i="10"/>
  <c r="EF47" i="10"/>
  <c r="EG47" i="10"/>
  <c r="EH47" i="10"/>
  <c r="EI47" i="10"/>
  <c r="EJ47" i="10"/>
  <c r="DY48" i="10"/>
  <c r="DZ48" i="10"/>
  <c r="EA48" i="10"/>
  <c r="EB48" i="10"/>
  <c r="EC48" i="10"/>
  <c r="ED48" i="10"/>
  <c r="EE48" i="10"/>
  <c r="EF48" i="10"/>
  <c r="EG48" i="10"/>
  <c r="EH48" i="10"/>
  <c r="EI48" i="10"/>
  <c r="EJ48" i="10"/>
  <c r="DY49" i="10"/>
  <c r="DZ49" i="10"/>
  <c r="EA49" i="10"/>
  <c r="EB49" i="10"/>
  <c r="EC49" i="10"/>
  <c r="ED49" i="10"/>
  <c r="EE49" i="10"/>
  <c r="EF49" i="10"/>
  <c r="EG49" i="10"/>
  <c r="EH49" i="10"/>
  <c r="EI49" i="10"/>
  <c r="EJ49" i="10"/>
  <c r="DY50" i="10"/>
  <c r="DZ50" i="10"/>
  <c r="EA50" i="10"/>
  <c r="EB50" i="10"/>
  <c r="EC50" i="10"/>
  <c r="ED50" i="10"/>
  <c r="EE50" i="10"/>
  <c r="EF50" i="10"/>
  <c r="EG50" i="10"/>
  <c r="EH50" i="10"/>
  <c r="EI50" i="10"/>
  <c r="EJ50" i="10"/>
  <c r="DY51" i="10"/>
  <c r="DZ51" i="10"/>
  <c r="EA51" i="10"/>
  <c r="EB51" i="10"/>
  <c r="EC51" i="10"/>
  <c r="ED51" i="10"/>
  <c r="EE51" i="10"/>
  <c r="EF51" i="10"/>
  <c r="EG51" i="10"/>
  <c r="EH51" i="10"/>
  <c r="EI51" i="10"/>
  <c r="EJ51" i="10"/>
  <c r="DY52" i="10"/>
  <c r="DZ52" i="10"/>
  <c r="EA52" i="10"/>
  <c r="EB52" i="10"/>
  <c r="EC52" i="10"/>
  <c r="ED52" i="10"/>
  <c r="EE52" i="10"/>
  <c r="EF52" i="10"/>
  <c r="EG52" i="10"/>
  <c r="EH52" i="10"/>
  <c r="EI52" i="10"/>
  <c r="EJ52" i="10"/>
  <c r="DY53" i="10"/>
  <c r="DZ53" i="10"/>
  <c r="EA53" i="10"/>
  <c r="EB53" i="10"/>
  <c r="EC53" i="10"/>
  <c r="ED53" i="10"/>
  <c r="EE53" i="10"/>
  <c r="EF53" i="10"/>
  <c r="EG53" i="10"/>
  <c r="EH53" i="10"/>
  <c r="EI53" i="10"/>
  <c r="EJ53" i="10"/>
  <c r="DZ32" i="10"/>
  <c r="DX44" i="10"/>
  <c r="DZ44" i="10"/>
  <c r="EA44" i="10"/>
  <c r="EB44" i="10"/>
  <c r="EC44" i="10"/>
  <c r="ED44" i="10"/>
  <c r="EE44" i="10"/>
  <c r="EF44" i="10"/>
  <c r="EG44" i="10"/>
  <c r="EH44" i="10"/>
  <c r="EI44" i="10"/>
  <c r="EJ44" i="10"/>
  <c r="DY44" i="10"/>
  <c r="CF50" i="10"/>
  <c r="CD48" i="10"/>
  <c r="CE48" i="10"/>
  <c r="CF48" i="10"/>
  <c r="CG48" i="10"/>
  <c r="CH48" i="10"/>
  <c r="CI48" i="10"/>
  <c r="CJ48" i="10"/>
  <c r="CK48" i="10"/>
  <c r="CL48" i="10"/>
  <c r="CM48" i="10"/>
  <c r="CN48" i="10"/>
  <c r="CO48" i="10"/>
  <c r="CD49" i="10"/>
  <c r="CE49" i="10"/>
  <c r="CF49" i="10"/>
  <c r="CG49" i="10"/>
  <c r="CH49" i="10"/>
  <c r="CI49" i="10"/>
  <c r="CJ49" i="10"/>
  <c r="CK49" i="10"/>
  <c r="CL49" i="10"/>
  <c r="CM49" i="10"/>
  <c r="CN49" i="10"/>
  <c r="CO49" i="10"/>
  <c r="CD50" i="10"/>
  <c r="CE50" i="10"/>
  <c r="CG50" i="10"/>
  <c r="CH50" i="10"/>
  <c r="CI50" i="10"/>
  <c r="CJ50" i="10"/>
  <c r="CK50" i="10"/>
  <c r="CL50" i="10"/>
  <c r="CM50" i="10"/>
  <c r="CN50" i="10"/>
  <c r="CO50" i="10"/>
  <c r="CD51" i="10"/>
  <c r="CE51" i="10"/>
  <c r="CF51" i="10"/>
  <c r="CG51" i="10"/>
  <c r="CH51" i="10"/>
  <c r="CI51" i="10"/>
  <c r="CJ51" i="10"/>
  <c r="CK51" i="10"/>
  <c r="CL51" i="10"/>
  <c r="CM51" i="10"/>
  <c r="CN51" i="10"/>
  <c r="CO51" i="10"/>
  <c r="CD52" i="10"/>
  <c r="CE52" i="10"/>
  <c r="CF52" i="10"/>
  <c r="CG52" i="10"/>
  <c r="CH52" i="10"/>
  <c r="CI52" i="10"/>
  <c r="CJ52" i="10"/>
  <c r="CK52" i="10"/>
  <c r="CL52" i="10"/>
  <c r="CM52" i="10"/>
  <c r="CN52" i="10"/>
  <c r="CO52" i="10"/>
  <c r="CD53" i="10"/>
  <c r="CE53" i="10"/>
  <c r="CF53" i="10"/>
  <c r="CG53" i="10"/>
  <c r="CH53" i="10"/>
  <c r="CI53" i="10"/>
  <c r="CJ53" i="10"/>
  <c r="CK53" i="10"/>
  <c r="CL53" i="10"/>
  <c r="CM53" i="10"/>
  <c r="CN53" i="10"/>
  <c r="CO53" i="10"/>
  <c r="AI46" i="10"/>
  <c r="AJ46" i="10"/>
  <c r="AK46" i="10"/>
  <c r="AL46" i="10"/>
  <c r="AM46" i="10"/>
  <c r="AN46" i="10"/>
  <c r="AO46" i="10"/>
  <c r="AP46" i="10"/>
  <c r="AQ46" i="10"/>
  <c r="AR46" i="10"/>
  <c r="AS46" i="10"/>
  <c r="AT46" i="10"/>
  <c r="AI47" i="10"/>
  <c r="AJ47" i="10"/>
  <c r="AK47" i="10"/>
  <c r="AL47" i="10"/>
  <c r="AM47" i="10"/>
  <c r="AN47" i="10"/>
  <c r="AO47" i="10"/>
  <c r="AP47" i="10"/>
  <c r="AQ47" i="10"/>
  <c r="AR47" i="10"/>
  <c r="AS47" i="10"/>
  <c r="AT47" i="10"/>
  <c r="AI48" i="10"/>
  <c r="AJ48" i="10"/>
  <c r="AK48" i="10"/>
  <c r="AL48" i="10"/>
  <c r="AM48" i="10"/>
  <c r="AN48" i="10"/>
  <c r="AO48" i="10"/>
  <c r="AP48" i="10"/>
  <c r="AQ48" i="10"/>
  <c r="AR48" i="10"/>
  <c r="AS48" i="10"/>
  <c r="AT48" i="10"/>
  <c r="AI49" i="10"/>
  <c r="AJ49" i="10"/>
  <c r="AK49" i="10"/>
  <c r="AL49" i="10"/>
  <c r="AM49" i="10"/>
  <c r="AN49" i="10"/>
  <c r="AO49" i="10"/>
  <c r="AP49" i="10"/>
  <c r="AQ49" i="10"/>
  <c r="AR49" i="10"/>
  <c r="AS49" i="10"/>
  <c r="AT49" i="10"/>
  <c r="AI50" i="10"/>
  <c r="AJ50" i="10"/>
  <c r="AK50" i="10"/>
  <c r="AL50" i="10"/>
  <c r="AM50" i="10"/>
  <c r="AN50" i="10"/>
  <c r="AO50" i="10"/>
  <c r="AP50" i="10"/>
  <c r="AQ50" i="10"/>
  <c r="AR50" i="10"/>
  <c r="AS50" i="10"/>
  <c r="AT50" i="10"/>
  <c r="AI51" i="10"/>
  <c r="AJ51" i="10"/>
  <c r="AK51" i="10"/>
  <c r="AL51" i="10"/>
  <c r="AM51" i="10"/>
  <c r="AN51" i="10"/>
  <c r="AO51" i="10"/>
  <c r="AP51" i="10"/>
  <c r="AQ51" i="10"/>
  <c r="AR51" i="10"/>
  <c r="AS51" i="10"/>
  <c r="AT51" i="10"/>
  <c r="AI52" i="10"/>
  <c r="AJ52" i="10"/>
  <c r="AK52" i="10"/>
  <c r="AL52" i="10"/>
  <c r="AM52" i="10"/>
  <c r="AN52" i="10"/>
  <c r="AO52" i="10"/>
  <c r="AP52" i="10"/>
  <c r="AQ52" i="10"/>
  <c r="AR52" i="10"/>
  <c r="AS52" i="10"/>
  <c r="AT52" i="10"/>
  <c r="AI53" i="10"/>
  <c r="AJ53" i="10"/>
  <c r="AK53" i="10"/>
  <c r="AL53" i="10"/>
  <c r="AM53" i="10"/>
  <c r="AN53" i="10"/>
  <c r="AO53" i="10"/>
  <c r="AP53" i="10"/>
  <c r="AQ53" i="10"/>
  <c r="AR53" i="10"/>
  <c r="AS53" i="10"/>
  <c r="AT53" i="10"/>
  <c r="AJ44" i="10"/>
  <c r="AK44" i="10"/>
  <c r="AL44" i="10"/>
  <c r="AM44" i="10"/>
  <c r="AN44" i="10"/>
  <c r="AO44" i="10"/>
  <c r="AP44" i="10"/>
  <c r="AQ44" i="10"/>
  <c r="AR44" i="10"/>
  <c r="AS44" i="10"/>
  <c r="AT44" i="10"/>
  <c r="AJ45" i="10"/>
  <c r="AK45" i="10"/>
  <c r="AL45" i="10"/>
  <c r="AM45" i="10"/>
  <c r="AN45" i="10"/>
  <c r="AO45" i="10"/>
  <c r="AP45" i="10"/>
  <c r="AQ45" i="10"/>
  <c r="AR45" i="10"/>
  <c r="AS45" i="10"/>
  <c r="AT45" i="10"/>
  <c r="AI45" i="10"/>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I46" i="2"/>
  <c r="J46" i="2"/>
  <c r="I47" i="2"/>
  <c r="J47" i="2"/>
  <c r="I48" i="2"/>
  <c r="J48" i="2"/>
  <c r="H49" i="2"/>
  <c r="I49" i="2"/>
  <c r="J49" i="2"/>
  <c r="H50" i="2"/>
  <c r="I50" i="2"/>
  <c r="J50" i="2"/>
  <c r="H51" i="2"/>
  <c r="I51" i="2"/>
  <c r="J51" i="2"/>
  <c r="H52" i="2"/>
  <c r="I52" i="2"/>
  <c r="J52" i="2"/>
  <c r="H53" i="2"/>
  <c r="I53" i="2"/>
  <c r="J53" i="2"/>
  <c r="H54" i="2"/>
  <c r="I54" i="2"/>
  <c r="J54" i="2"/>
  <c r="H55" i="2"/>
  <c r="I55" i="2"/>
  <c r="J55" i="2"/>
  <c r="H56" i="2"/>
  <c r="I56" i="2"/>
  <c r="J56" i="2"/>
  <c r="H57" i="2"/>
  <c r="I57" i="2"/>
  <c r="J57" i="2"/>
  <c r="H58" i="2"/>
  <c r="I58" i="2"/>
  <c r="J58" i="2"/>
  <c r="H59" i="2"/>
  <c r="I59" i="2"/>
  <c r="J59" i="2"/>
  <c r="H60" i="2"/>
  <c r="I60" i="2"/>
  <c r="J60" i="2"/>
  <c r="H61" i="2"/>
  <c r="I61" i="2"/>
  <c r="J61" i="2"/>
  <c r="H62" i="2"/>
  <c r="I62" i="2"/>
  <c r="J62" i="2"/>
  <c r="H63" i="2"/>
  <c r="I63" i="2"/>
  <c r="J63" i="2"/>
  <c r="H64" i="2"/>
  <c r="I64" i="2"/>
  <c r="J64" i="2"/>
  <c r="H65" i="2"/>
  <c r="I65" i="2"/>
  <c r="J65" i="2"/>
  <c r="H66" i="2"/>
  <c r="I66" i="2"/>
  <c r="J66" i="2"/>
  <c r="H67" i="2"/>
  <c r="I67" i="2"/>
  <c r="J67" i="2"/>
  <c r="H68" i="2"/>
  <c r="I68" i="2"/>
  <c r="J68" i="2"/>
  <c r="H69" i="2"/>
  <c r="I69" i="2"/>
  <c r="J69" i="2"/>
  <c r="H70" i="2"/>
  <c r="I70" i="2"/>
  <c r="J70" i="2"/>
  <c r="H71" i="2"/>
  <c r="I71" i="2"/>
  <c r="J71" i="2"/>
  <c r="H72" i="2"/>
  <c r="I72" i="2"/>
  <c r="J72" i="2"/>
  <c r="H73" i="2"/>
  <c r="I73" i="2"/>
  <c r="J73" i="2"/>
  <c r="H74" i="2"/>
  <c r="I74" i="2"/>
  <c r="J74" i="2"/>
  <c r="H75" i="2"/>
  <c r="I75" i="2"/>
  <c r="J75" i="2"/>
  <c r="H76" i="2"/>
  <c r="I76" i="2"/>
  <c r="J76" i="2"/>
  <c r="H77" i="2"/>
  <c r="I77" i="2"/>
  <c r="J77" i="2"/>
  <c r="H78" i="2"/>
  <c r="I78" i="2"/>
  <c r="J78" i="2"/>
  <c r="H79" i="2"/>
  <c r="I79" i="2"/>
  <c r="J79" i="2"/>
  <c r="H80" i="2"/>
  <c r="I80" i="2"/>
  <c r="J80" i="2"/>
  <c r="H81" i="2"/>
  <c r="I81" i="2"/>
  <c r="J81" i="2"/>
  <c r="H82" i="2"/>
  <c r="I82" i="2"/>
  <c r="J82" i="2"/>
  <c r="H83" i="2"/>
  <c r="I83" i="2"/>
  <c r="J83" i="2"/>
  <c r="H84" i="2"/>
  <c r="I84" i="2"/>
  <c r="J84" i="2"/>
  <c r="H85" i="2"/>
  <c r="I85" i="2"/>
  <c r="J85" i="2"/>
  <c r="H86" i="2"/>
  <c r="I86" i="2"/>
  <c r="J86" i="2"/>
  <c r="H87" i="2"/>
  <c r="I87" i="2"/>
  <c r="J87" i="2"/>
  <c r="H88" i="2"/>
  <c r="I88" i="2"/>
  <c r="J88" i="2"/>
  <c r="H89" i="2"/>
  <c r="I89" i="2"/>
  <c r="J89" i="2"/>
  <c r="H90" i="2"/>
  <c r="I90" i="2"/>
  <c r="J90" i="2"/>
  <c r="H91" i="2"/>
  <c r="I91" i="2"/>
  <c r="J91" i="2"/>
  <c r="H92" i="2"/>
  <c r="I92" i="2"/>
  <c r="J92" i="2"/>
  <c r="H93" i="2"/>
  <c r="I93" i="2"/>
  <c r="J93" i="2"/>
  <c r="H94" i="2"/>
  <c r="I94" i="2"/>
  <c r="J94" i="2"/>
  <c r="H95" i="2"/>
  <c r="I95" i="2"/>
  <c r="J95" i="2"/>
  <c r="H96" i="2"/>
  <c r="I96" i="2"/>
  <c r="J96" i="2"/>
  <c r="H97" i="2"/>
  <c r="I97" i="2"/>
  <c r="J97" i="2"/>
  <c r="H98" i="2"/>
  <c r="I98" i="2"/>
  <c r="J98" i="2"/>
  <c r="H99" i="2"/>
  <c r="I99" i="2"/>
  <c r="J99" i="2"/>
  <c r="H100" i="2"/>
  <c r="I100" i="2"/>
  <c r="J100" i="2"/>
  <c r="H101" i="2"/>
  <c r="I101" i="2"/>
  <c r="J101" i="2"/>
  <c r="H102" i="2"/>
  <c r="I102" i="2"/>
  <c r="J102" i="2"/>
  <c r="H103" i="2"/>
  <c r="I103" i="2"/>
  <c r="J103" i="2"/>
  <c r="H104" i="2"/>
  <c r="I104" i="2"/>
  <c r="J104" i="2"/>
  <c r="H105" i="2"/>
  <c r="I105" i="2"/>
  <c r="J105" i="2"/>
  <c r="H106" i="2"/>
  <c r="I106" i="2"/>
  <c r="J106" i="2"/>
  <c r="H107" i="2"/>
  <c r="I107" i="2"/>
  <c r="J107" i="2"/>
  <c r="H108" i="2"/>
  <c r="I108" i="2"/>
  <c r="J108" i="2"/>
  <c r="H109" i="2"/>
  <c r="I109" i="2"/>
  <c r="J109" i="2"/>
  <c r="H110" i="2"/>
  <c r="I110" i="2"/>
  <c r="J110" i="2"/>
  <c r="H111" i="2"/>
  <c r="I111" i="2"/>
  <c r="J111" i="2"/>
  <c r="H112" i="2"/>
  <c r="I112" i="2"/>
  <c r="J112" i="2"/>
  <c r="H113" i="2"/>
  <c r="I113" i="2"/>
  <c r="J113" i="2"/>
  <c r="H114" i="2"/>
  <c r="I114" i="2"/>
  <c r="J114" i="2"/>
  <c r="H115" i="2"/>
  <c r="I115" i="2"/>
  <c r="J115" i="2"/>
  <c r="H116" i="2"/>
  <c r="I116" i="2"/>
  <c r="J116" i="2"/>
  <c r="H117" i="2"/>
  <c r="I117" i="2"/>
  <c r="J117" i="2"/>
  <c r="H118" i="2"/>
  <c r="I118" i="2"/>
  <c r="J118" i="2"/>
  <c r="H119" i="2"/>
  <c r="I119" i="2"/>
  <c r="J119" i="2"/>
  <c r="H120" i="2"/>
  <c r="I120" i="2"/>
  <c r="J120" i="2"/>
  <c r="H121" i="2"/>
  <c r="I121" i="2"/>
  <c r="J121" i="2"/>
  <c r="H122" i="2"/>
  <c r="I122" i="2"/>
  <c r="J122" i="2"/>
  <c r="H123" i="2"/>
  <c r="I123" i="2"/>
  <c r="J123" i="2"/>
  <c r="H124" i="2"/>
  <c r="I124" i="2"/>
  <c r="J124" i="2"/>
  <c r="H125" i="2"/>
  <c r="I125" i="2"/>
  <c r="J125" i="2"/>
  <c r="H126" i="2"/>
  <c r="I126" i="2"/>
  <c r="J126" i="2"/>
  <c r="H127" i="2"/>
  <c r="I127" i="2"/>
  <c r="J127" i="2"/>
  <c r="H128" i="2"/>
  <c r="I128" i="2"/>
  <c r="J128" i="2"/>
  <c r="H129" i="2"/>
  <c r="I129" i="2"/>
  <c r="J129" i="2"/>
  <c r="H130" i="2"/>
  <c r="I130" i="2"/>
  <c r="J130" i="2"/>
  <c r="H131" i="2"/>
  <c r="I131" i="2"/>
  <c r="J131" i="2"/>
  <c r="H132" i="2"/>
  <c r="I132" i="2"/>
  <c r="J132" i="2"/>
  <c r="H133" i="2"/>
  <c r="I133" i="2"/>
  <c r="J133" i="2"/>
  <c r="H134" i="2"/>
  <c r="I134" i="2"/>
  <c r="J134" i="2"/>
  <c r="H135" i="2"/>
  <c r="I135" i="2"/>
  <c r="J135" i="2"/>
  <c r="H136" i="2"/>
  <c r="I136" i="2"/>
  <c r="J136" i="2"/>
  <c r="H137" i="2"/>
  <c r="I137" i="2"/>
  <c r="J137" i="2"/>
  <c r="H138" i="2"/>
  <c r="I138" i="2"/>
  <c r="J138" i="2"/>
  <c r="H139" i="2"/>
  <c r="I139" i="2"/>
  <c r="J139" i="2"/>
  <c r="H140" i="2"/>
  <c r="I140" i="2"/>
  <c r="J140" i="2"/>
  <c r="H141" i="2"/>
  <c r="I141" i="2"/>
  <c r="J141" i="2"/>
  <c r="H142" i="2"/>
  <c r="I142" i="2"/>
  <c r="J142" i="2"/>
  <c r="H143" i="2"/>
  <c r="I143" i="2"/>
  <c r="J143" i="2"/>
  <c r="H144" i="2"/>
  <c r="I144" i="2"/>
  <c r="J144" i="2"/>
  <c r="H145" i="2"/>
  <c r="I145" i="2"/>
  <c r="J145" i="2"/>
  <c r="H146" i="2"/>
  <c r="I146" i="2"/>
  <c r="J146" i="2"/>
  <c r="H147" i="2"/>
  <c r="I147" i="2"/>
  <c r="J147" i="2"/>
  <c r="H148" i="2"/>
  <c r="I148" i="2"/>
  <c r="J148" i="2"/>
  <c r="H149" i="2"/>
  <c r="I149" i="2"/>
  <c r="J149" i="2"/>
  <c r="H150" i="2"/>
  <c r="I150" i="2"/>
  <c r="J150" i="2"/>
  <c r="H151" i="2"/>
  <c r="I151" i="2"/>
  <c r="J151" i="2"/>
  <c r="H152" i="2"/>
  <c r="I152" i="2"/>
  <c r="J152" i="2"/>
  <c r="H153" i="2"/>
  <c r="I153" i="2"/>
  <c r="J153" i="2"/>
  <c r="H154" i="2"/>
  <c r="I154" i="2"/>
  <c r="J154" i="2"/>
  <c r="H155" i="2"/>
  <c r="I155" i="2"/>
  <c r="J155" i="2"/>
  <c r="H156" i="2"/>
  <c r="I156" i="2"/>
  <c r="J156" i="2"/>
  <c r="H157" i="2"/>
  <c r="I157" i="2"/>
  <c r="J157" i="2"/>
  <c r="H158" i="2"/>
  <c r="I158" i="2"/>
  <c r="J158" i="2"/>
  <c r="H159" i="2"/>
  <c r="I159" i="2"/>
  <c r="J159" i="2"/>
  <c r="H160" i="2"/>
  <c r="I160" i="2"/>
  <c r="J160" i="2"/>
  <c r="H161" i="2"/>
  <c r="I161" i="2"/>
  <c r="J161" i="2"/>
  <c r="H162" i="2"/>
  <c r="I162" i="2"/>
  <c r="J162" i="2"/>
  <c r="H163" i="2"/>
  <c r="I163" i="2"/>
  <c r="J163" i="2"/>
  <c r="H164" i="2"/>
  <c r="I164" i="2"/>
  <c r="J164" i="2"/>
  <c r="H165" i="2"/>
  <c r="I165" i="2"/>
  <c r="J165" i="2"/>
  <c r="H166" i="2"/>
  <c r="I166" i="2"/>
  <c r="J166" i="2"/>
  <c r="H167" i="2"/>
  <c r="I167" i="2"/>
  <c r="J167" i="2"/>
  <c r="H168" i="2"/>
  <c r="I168" i="2"/>
  <c r="J168" i="2"/>
  <c r="H169" i="2"/>
  <c r="I169" i="2"/>
  <c r="J169" i="2"/>
  <c r="H170" i="2"/>
  <c r="I170" i="2"/>
  <c r="J170" i="2"/>
  <c r="H171" i="2"/>
  <c r="I171" i="2"/>
  <c r="J171" i="2"/>
  <c r="H172" i="2"/>
  <c r="I172" i="2"/>
  <c r="J172" i="2"/>
  <c r="H173" i="2"/>
  <c r="I173" i="2"/>
  <c r="J173" i="2"/>
  <c r="H174" i="2"/>
  <c r="I174" i="2"/>
  <c r="J174" i="2"/>
  <c r="H175" i="2"/>
  <c r="I175" i="2"/>
  <c r="J175" i="2"/>
  <c r="H176" i="2"/>
  <c r="I176" i="2"/>
  <c r="J176" i="2"/>
  <c r="H177" i="2"/>
  <c r="I177" i="2"/>
  <c r="J177" i="2"/>
  <c r="H178" i="2"/>
  <c r="I178" i="2"/>
  <c r="J178" i="2"/>
  <c r="H179" i="2"/>
  <c r="I179" i="2"/>
  <c r="J179" i="2"/>
  <c r="H180" i="2"/>
  <c r="I180" i="2"/>
  <c r="J180" i="2"/>
  <c r="H181" i="2"/>
  <c r="I181" i="2"/>
  <c r="J181" i="2"/>
  <c r="H182" i="2"/>
  <c r="I182" i="2"/>
  <c r="J182" i="2"/>
  <c r="H183" i="2"/>
  <c r="I183" i="2"/>
  <c r="J183" i="2"/>
  <c r="H184" i="2"/>
  <c r="I184" i="2"/>
  <c r="J184" i="2"/>
  <c r="H185" i="2"/>
  <c r="I185" i="2"/>
  <c r="J185" i="2"/>
  <c r="H186" i="2"/>
  <c r="I186" i="2"/>
  <c r="J186" i="2"/>
  <c r="H187" i="2"/>
  <c r="I187" i="2"/>
  <c r="J187" i="2"/>
  <c r="H188" i="2"/>
  <c r="I188" i="2"/>
  <c r="J188" i="2"/>
  <c r="H189" i="2"/>
  <c r="I189" i="2"/>
  <c r="J189" i="2"/>
  <c r="H190" i="2"/>
  <c r="I190" i="2"/>
  <c r="J190" i="2"/>
  <c r="H191" i="2"/>
  <c r="I191" i="2"/>
  <c r="J191" i="2"/>
  <c r="H192" i="2"/>
  <c r="I192" i="2"/>
  <c r="J192" i="2"/>
  <c r="H193" i="2"/>
  <c r="I193" i="2"/>
  <c r="J193" i="2"/>
  <c r="H194" i="2"/>
  <c r="I194" i="2"/>
  <c r="J194" i="2"/>
  <c r="H195" i="2"/>
  <c r="I195" i="2"/>
  <c r="J195" i="2"/>
  <c r="H196" i="2"/>
  <c r="I196" i="2"/>
  <c r="J196" i="2"/>
  <c r="H197" i="2"/>
  <c r="I197" i="2"/>
  <c r="J197" i="2"/>
  <c r="H198" i="2"/>
  <c r="I198" i="2"/>
  <c r="J198" i="2"/>
  <c r="H199" i="2"/>
  <c r="I199" i="2"/>
  <c r="J199" i="2"/>
  <c r="H200" i="2"/>
  <c r="I200" i="2"/>
  <c r="J200" i="2"/>
  <c r="H201" i="2"/>
  <c r="I201" i="2"/>
  <c r="J201" i="2"/>
  <c r="H202" i="2"/>
  <c r="I202" i="2"/>
  <c r="J202" i="2"/>
  <c r="H203" i="2"/>
  <c r="I203" i="2"/>
  <c r="J203" i="2"/>
  <c r="H204" i="2"/>
  <c r="I204" i="2"/>
  <c r="J204" i="2"/>
  <c r="H205" i="2"/>
  <c r="I205" i="2"/>
  <c r="J205" i="2"/>
  <c r="H206" i="2"/>
  <c r="I206" i="2"/>
  <c r="J206" i="2"/>
  <c r="H207" i="2"/>
  <c r="I207" i="2"/>
  <c r="J207" i="2"/>
  <c r="H208" i="2"/>
  <c r="I208" i="2"/>
  <c r="J208" i="2"/>
  <c r="H209" i="2"/>
  <c r="I209" i="2"/>
  <c r="J209" i="2"/>
  <c r="H210" i="2"/>
  <c r="I210" i="2"/>
  <c r="J210" i="2"/>
  <c r="H211" i="2"/>
  <c r="I211" i="2"/>
  <c r="J211" i="2"/>
  <c r="H212" i="2"/>
  <c r="I212" i="2"/>
  <c r="J212" i="2"/>
  <c r="H213" i="2"/>
  <c r="I213" i="2"/>
  <c r="J213" i="2"/>
  <c r="H214" i="2"/>
  <c r="I214" i="2"/>
  <c r="J214" i="2"/>
  <c r="H215" i="2"/>
  <c r="I215" i="2"/>
  <c r="J215" i="2"/>
  <c r="H216" i="2"/>
  <c r="I216" i="2"/>
  <c r="J216" i="2"/>
  <c r="H217" i="2"/>
  <c r="I217" i="2"/>
  <c r="J217" i="2"/>
  <c r="H218" i="2"/>
  <c r="I218" i="2"/>
  <c r="J218" i="2"/>
  <c r="H219" i="2"/>
  <c r="I219" i="2"/>
  <c r="J219" i="2"/>
  <c r="H220" i="2"/>
  <c r="I220" i="2"/>
  <c r="J220" i="2"/>
  <c r="H221" i="2"/>
  <c r="I221" i="2"/>
  <c r="J221" i="2"/>
  <c r="H222" i="2"/>
  <c r="I222" i="2"/>
  <c r="J222" i="2"/>
  <c r="H223" i="2"/>
  <c r="I223" i="2"/>
  <c r="J223" i="2"/>
  <c r="H224" i="2"/>
  <c r="I224" i="2"/>
  <c r="J224" i="2"/>
  <c r="H225" i="2"/>
  <c r="I225" i="2"/>
  <c r="J225" i="2"/>
  <c r="H226" i="2"/>
  <c r="I226" i="2"/>
  <c r="J226" i="2"/>
  <c r="H227" i="2"/>
  <c r="I227" i="2"/>
  <c r="J227" i="2"/>
  <c r="H228" i="2"/>
  <c r="I228" i="2"/>
  <c r="J228" i="2"/>
  <c r="H229" i="2"/>
  <c r="I229" i="2"/>
  <c r="J229" i="2"/>
  <c r="H230" i="2"/>
  <c r="I230" i="2"/>
  <c r="J230" i="2"/>
  <c r="H231" i="2"/>
  <c r="I231" i="2"/>
  <c r="J231" i="2"/>
  <c r="H232" i="2"/>
  <c r="I232" i="2"/>
  <c r="J232" i="2"/>
  <c r="H233" i="2"/>
  <c r="I233" i="2"/>
  <c r="J233" i="2"/>
  <c r="H234" i="2"/>
  <c r="I234" i="2"/>
  <c r="J234" i="2"/>
  <c r="H235" i="2"/>
  <c r="I235" i="2"/>
  <c r="J235" i="2"/>
  <c r="H236" i="2"/>
  <c r="I236" i="2"/>
  <c r="J236" i="2"/>
  <c r="H237" i="2"/>
  <c r="I237" i="2"/>
  <c r="J237" i="2"/>
  <c r="H238" i="2"/>
  <c r="I238" i="2"/>
  <c r="J238" i="2"/>
  <c r="H239" i="2"/>
  <c r="I239" i="2"/>
  <c r="J239" i="2"/>
  <c r="H240" i="2"/>
  <c r="I240" i="2"/>
  <c r="J240" i="2"/>
  <c r="H241" i="2"/>
  <c r="I241" i="2"/>
  <c r="J241" i="2"/>
  <c r="H242" i="2"/>
  <c r="I242" i="2"/>
  <c r="J242" i="2"/>
  <c r="H243" i="2"/>
  <c r="I243" i="2"/>
  <c r="J243" i="2"/>
  <c r="H244" i="2"/>
  <c r="I244" i="2"/>
  <c r="J244" i="2"/>
  <c r="H245" i="2"/>
  <c r="I245" i="2"/>
  <c r="J245" i="2"/>
  <c r="H246" i="2"/>
  <c r="I246" i="2"/>
  <c r="J246" i="2"/>
  <c r="H247" i="2"/>
  <c r="I247" i="2"/>
  <c r="J247" i="2"/>
  <c r="H248" i="2"/>
  <c r="I248" i="2"/>
  <c r="J248" i="2"/>
  <c r="H249" i="2"/>
  <c r="I249" i="2"/>
  <c r="J249" i="2"/>
  <c r="H250" i="2"/>
  <c r="I250" i="2"/>
  <c r="J250" i="2"/>
  <c r="H251" i="2"/>
  <c r="I251" i="2"/>
  <c r="J251" i="2"/>
  <c r="H252" i="2"/>
  <c r="I252" i="2"/>
  <c r="J252" i="2"/>
  <c r="H253" i="2"/>
  <c r="I253" i="2"/>
  <c r="J253" i="2"/>
  <c r="H254" i="2"/>
  <c r="I254" i="2"/>
  <c r="J254" i="2"/>
  <c r="H255" i="2"/>
  <c r="I255" i="2"/>
  <c r="J255" i="2"/>
  <c r="H256" i="2"/>
  <c r="I256" i="2"/>
  <c r="J256" i="2"/>
  <c r="H257" i="2"/>
  <c r="I257" i="2"/>
  <c r="J257" i="2"/>
  <c r="H258" i="2"/>
  <c r="I258" i="2"/>
  <c r="J258" i="2"/>
  <c r="H259" i="2"/>
  <c r="I259" i="2"/>
  <c r="J259" i="2"/>
  <c r="H260" i="2"/>
  <c r="I260" i="2"/>
  <c r="J260" i="2"/>
  <c r="H261" i="2"/>
  <c r="I261" i="2"/>
  <c r="J261" i="2"/>
  <c r="H262" i="2"/>
  <c r="I262" i="2"/>
  <c r="J262" i="2"/>
  <c r="H263" i="2"/>
  <c r="I263" i="2"/>
  <c r="J263" i="2"/>
  <c r="H264" i="2"/>
  <c r="I264" i="2"/>
  <c r="J264" i="2"/>
  <c r="H265" i="2"/>
  <c r="I265" i="2"/>
  <c r="J265" i="2"/>
  <c r="H266" i="2"/>
  <c r="I266" i="2"/>
  <c r="J266" i="2"/>
  <c r="H267" i="2"/>
  <c r="I267" i="2"/>
  <c r="J267" i="2"/>
  <c r="H268" i="2"/>
  <c r="I268" i="2"/>
  <c r="J268" i="2"/>
  <c r="H269" i="2"/>
  <c r="I269" i="2"/>
  <c r="J269" i="2"/>
  <c r="H270" i="2"/>
  <c r="I270" i="2"/>
  <c r="J270" i="2"/>
  <c r="H271" i="2"/>
  <c r="I271" i="2"/>
  <c r="J271" i="2"/>
  <c r="H272" i="2"/>
  <c r="I272" i="2"/>
  <c r="J272" i="2"/>
  <c r="H273" i="2"/>
  <c r="I273" i="2"/>
  <c r="J273" i="2"/>
  <c r="H274" i="2"/>
  <c r="I274" i="2"/>
  <c r="J274" i="2"/>
  <c r="H275" i="2"/>
  <c r="I275" i="2"/>
  <c r="J275" i="2"/>
  <c r="H276" i="2"/>
  <c r="I276" i="2"/>
  <c r="J276" i="2"/>
  <c r="H277" i="2"/>
  <c r="I277" i="2"/>
  <c r="J277" i="2"/>
  <c r="H278" i="2"/>
  <c r="I278" i="2"/>
  <c r="J278" i="2"/>
  <c r="H279" i="2"/>
  <c r="I279" i="2"/>
  <c r="J279" i="2"/>
  <c r="H280" i="2"/>
  <c r="I280" i="2"/>
  <c r="J280" i="2"/>
  <c r="H281" i="2"/>
  <c r="I281" i="2"/>
  <c r="J281" i="2"/>
  <c r="H282" i="2"/>
  <c r="I282" i="2"/>
  <c r="J282" i="2"/>
  <c r="H283" i="2"/>
  <c r="I283" i="2"/>
  <c r="J283" i="2"/>
  <c r="H284" i="2"/>
  <c r="I284" i="2"/>
  <c r="J284" i="2"/>
  <c r="H285" i="2"/>
  <c r="I285" i="2"/>
  <c r="J285" i="2"/>
  <c r="H286" i="2"/>
  <c r="I286" i="2"/>
  <c r="J286" i="2"/>
  <c r="H287" i="2"/>
  <c r="I287" i="2"/>
  <c r="J287" i="2"/>
  <c r="H288" i="2"/>
  <c r="I288" i="2"/>
  <c r="J288" i="2"/>
  <c r="H289" i="2"/>
  <c r="I289" i="2"/>
  <c r="J289" i="2"/>
  <c r="H290" i="2"/>
  <c r="I290" i="2"/>
  <c r="J290" i="2"/>
  <c r="H291" i="2"/>
  <c r="I291" i="2"/>
  <c r="J291" i="2"/>
  <c r="H292" i="2"/>
  <c r="I292" i="2"/>
  <c r="J292" i="2"/>
  <c r="H293" i="2"/>
  <c r="I293" i="2"/>
  <c r="J293" i="2"/>
  <c r="H294" i="2"/>
  <c r="I294" i="2"/>
  <c r="J294" i="2"/>
  <c r="H295" i="2"/>
  <c r="I295" i="2"/>
  <c r="J295" i="2"/>
  <c r="H296" i="2"/>
  <c r="I296" i="2"/>
  <c r="J296" i="2"/>
  <c r="H297" i="2"/>
  <c r="I297" i="2"/>
  <c r="J297" i="2"/>
  <c r="H298" i="2"/>
  <c r="I298" i="2"/>
  <c r="J298" i="2"/>
  <c r="H299" i="2"/>
  <c r="I299" i="2"/>
  <c r="J299" i="2"/>
  <c r="H300" i="2"/>
  <c r="I300" i="2"/>
  <c r="J300" i="2"/>
  <c r="H301" i="2"/>
  <c r="I301" i="2"/>
  <c r="J301" i="2"/>
  <c r="H302" i="2"/>
  <c r="I302" i="2"/>
  <c r="J302" i="2"/>
  <c r="H303" i="2"/>
  <c r="I303" i="2"/>
  <c r="J303" i="2"/>
  <c r="H304" i="2"/>
  <c r="I304" i="2"/>
  <c r="J304" i="2"/>
  <c r="H305" i="2"/>
  <c r="I305" i="2"/>
  <c r="J305" i="2"/>
  <c r="H306" i="2"/>
  <c r="I306" i="2"/>
  <c r="J306" i="2"/>
  <c r="H307" i="2"/>
  <c r="I307" i="2"/>
  <c r="J307" i="2"/>
  <c r="H308" i="2"/>
  <c r="I308" i="2"/>
  <c r="J308" i="2"/>
  <c r="H309" i="2"/>
  <c r="I309" i="2"/>
  <c r="J309" i="2"/>
  <c r="H310" i="2"/>
  <c r="I310" i="2"/>
  <c r="J310" i="2"/>
  <c r="H311" i="2"/>
  <c r="I311" i="2"/>
  <c r="J311" i="2"/>
  <c r="H312" i="2"/>
  <c r="I312" i="2"/>
  <c r="J312" i="2"/>
  <c r="H313" i="2"/>
  <c r="I313" i="2"/>
  <c r="J313" i="2"/>
  <c r="H314" i="2"/>
  <c r="I314" i="2"/>
  <c r="J314" i="2"/>
  <c r="H315" i="2"/>
  <c r="I315" i="2"/>
  <c r="J315" i="2"/>
  <c r="H316" i="2"/>
  <c r="I316" i="2"/>
  <c r="J316" i="2"/>
  <c r="H317" i="2"/>
  <c r="I317" i="2"/>
  <c r="J317" i="2"/>
  <c r="H318" i="2"/>
  <c r="I318" i="2"/>
  <c r="J318" i="2"/>
  <c r="H319" i="2"/>
  <c r="I319" i="2"/>
  <c r="J319" i="2"/>
  <c r="H320" i="2"/>
  <c r="I320" i="2"/>
  <c r="J320" i="2"/>
  <c r="H321" i="2"/>
  <c r="I321" i="2"/>
  <c r="J321" i="2"/>
  <c r="H322" i="2"/>
  <c r="I322" i="2"/>
  <c r="J322" i="2"/>
  <c r="H323" i="2"/>
  <c r="I323" i="2"/>
  <c r="J323" i="2"/>
  <c r="H324" i="2"/>
  <c r="I324" i="2"/>
  <c r="J324" i="2"/>
  <c r="H325" i="2"/>
  <c r="I325" i="2"/>
  <c r="J325" i="2"/>
  <c r="H326" i="2"/>
  <c r="I326" i="2"/>
  <c r="J326" i="2"/>
  <c r="H327" i="2"/>
  <c r="I327" i="2"/>
  <c r="J327" i="2"/>
  <c r="H328" i="2"/>
  <c r="I328" i="2"/>
  <c r="J328" i="2"/>
  <c r="H329" i="2"/>
  <c r="I329" i="2"/>
  <c r="J329" i="2"/>
  <c r="H330" i="2"/>
  <c r="I330" i="2"/>
  <c r="J330" i="2"/>
  <c r="H331" i="2"/>
  <c r="I331" i="2"/>
  <c r="J331" i="2"/>
  <c r="H332" i="2"/>
  <c r="I332" i="2"/>
  <c r="J332" i="2"/>
  <c r="H333" i="2"/>
  <c r="I333" i="2"/>
  <c r="J333" i="2"/>
  <c r="H334" i="2"/>
  <c r="I334" i="2"/>
  <c r="J334" i="2"/>
  <c r="H335" i="2"/>
  <c r="I335" i="2"/>
  <c r="J335" i="2"/>
  <c r="H336" i="2"/>
  <c r="I336" i="2"/>
  <c r="J336" i="2"/>
  <c r="H337" i="2"/>
  <c r="I337" i="2"/>
  <c r="J337" i="2"/>
  <c r="H338" i="2"/>
  <c r="I338" i="2"/>
  <c r="J338" i="2"/>
  <c r="H339" i="2"/>
  <c r="I339" i="2"/>
  <c r="J339" i="2"/>
  <c r="H340" i="2"/>
  <c r="I340" i="2"/>
  <c r="J340" i="2"/>
  <c r="H341" i="2"/>
  <c r="I341" i="2"/>
  <c r="J341" i="2"/>
  <c r="H342" i="2"/>
  <c r="I342" i="2"/>
  <c r="J342" i="2"/>
  <c r="H343" i="2"/>
  <c r="I343" i="2"/>
  <c r="J343" i="2"/>
  <c r="H344" i="2"/>
  <c r="I344" i="2"/>
  <c r="J344" i="2"/>
  <c r="H345" i="2"/>
  <c r="I345" i="2"/>
  <c r="J345" i="2"/>
  <c r="H346" i="2"/>
  <c r="I346" i="2"/>
  <c r="J346" i="2"/>
  <c r="H347" i="2"/>
  <c r="I347" i="2"/>
  <c r="J347" i="2"/>
  <c r="H348" i="2"/>
  <c r="I348" i="2"/>
  <c r="J348" i="2"/>
  <c r="H349" i="2"/>
  <c r="I349" i="2"/>
  <c r="J349" i="2"/>
  <c r="H350" i="2"/>
  <c r="I350" i="2"/>
  <c r="J350" i="2"/>
  <c r="H351" i="2"/>
  <c r="I351" i="2"/>
  <c r="J351" i="2"/>
  <c r="H352" i="2"/>
  <c r="I352" i="2"/>
  <c r="J352" i="2"/>
  <c r="H353" i="2"/>
  <c r="I353" i="2"/>
  <c r="J353" i="2"/>
  <c r="H354" i="2"/>
  <c r="I354" i="2"/>
  <c r="J354" i="2"/>
  <c r="H355" i="2"/>
  <c r="I355" i="2"/>
  <c r="J355" i="2"/>
  <c r="H356" i="2"/>
  <c r="I356" i="2"/>
  <c r="J356" i="2"/>
  <c r="H357" i="2"/>
  <c r="I357" i="2"/>
  <c r="J357" i="2"/>
  <c r="H358" i="2"/>
  <c r="I358" i="2"/>
  <c r="J358" i="2"/>
  <c r="H359" i="2"/>
  <c r="I359" i="2"/>
  <c r="J359" i="2"/>
  <c r="H360" i="2"/>
  <c r="I360" i="2"/>
  <c r="J360" i="2"/>
  <c r="H361" i="2"/>
  <c r="I361" i="2"/>
  <c r="J361" i="2"/>
  <c r="H362" i="2"/>
  <c r="I362" i="2"/>
  <c r="J362" i="2"/>
  <c r="H363" i="2"/>
  <c r="I363" i="2"/>
  <c r="J363" i="2"/>
  <c r="H364" i="2"/>
  <c r="I364" i="2"/>
  <c r="J364" i="2"/>
  <c r="H365" i="2"/>
  <c r="I365" i="2"/>
  <c r="J365" i="2"/>
  <c r="H366" i="2"/>
  <c r="I366" i="2"/>
  <c r="J366" i="2"/>
  <c r="H367" i="2"/>
  <c r="I367" i="2"/>
  <c r="J367" i="2"/>
  <c r="H368" i="2"/>
  <c r="I368" i="2"/>
  <c r="J368" i="2"/>
  <c r="H369" i="2"/>
  <c r="I369" i="2"/>
  <c r="J369" i="2"/>
  <c r="H370" i="2"/>
  <c r="I370" i="2"/>
  <c r="J370" i="2"/>
  <c r="H371" i="2"/>
  <c r="I371" i="2"/>
  <c r="J371" i="2"/>
  <c r="H372" i="2"/>
  <c r="I372" i="2"/>
  <c r="J372" i="2"/>
  <c r="H373" i="2"/>
  <c r="I373" i="2"/>
  <c r="J373" i="2"/>
  <c r="H374" i="2"/>
  <c r="I374" i="2"/>
  <c r="J374" i="2"/>
  <c r="H375" i="2"/>
  <c r="I375" i="2"/>
  <c r="J375" i="2"/>
  <c r="H376" i="2"/>
  <c r="I376" i="2"/>
  <c r="J376" i="2"/>
  <c r="H377" i="2"/>
  <c r="I377" i="2"/>
  <c r="J377" i="2"/>
  <c r="H378" i="2"/>
  <c r="I378" i="2"/>
  <c r="J378" i="2"/>
  <c r="H379" i="2"/>
  <c r="I379" i="2"/>
  <c r="J379" i="2"/>
  <c r="H380" i="2"/>
  <c r="I380" i="2"/>
  <c r="J380" i="2"/>
  <c r="H381" i="2"/>
  <c r="I381" i="2"/>
  <c r="J381" i="2"/>
  <c r="H382" i="2"/>
  <c r="I382" i="2"/>
  <c r="J382" i="2"/>
  <c r="H383" i="2"/>
  <c r="I383" i="2"/>
  <c r="J383" i="2"/>
  <c r="H384" i="2"/>
  <c r="I384" i="2"/>
  <c r="J384" i="2"/>
  <c r="H385" i="2"/>
  <c r="I385" i="2"/>
  <c r="J385" i="2"/>
  <c r="H386" i="2"/>
  <c r="I386" i="2"/>
  <c r="J386" i="2"/>
  <c r="H387" i="2"/>
  <c r="I387" i="2"/>
  <c r="J387" i="2"/>
  <c r="H388" i="2"/>
  <c r="I388" i="2"/>
  <c r="J388" i="2"/>
  <c r="H389" i="2"/>
  <c r="I389" i="2"/>
  <c r="J389" i="2"/>
  <c r="H390" i="2"/>
  <c r="I390" i="2"/>
  <c r="J390" i="2"/>
  <c r="H391" i="2"/>
  <c r="I391" i="2"/>
  <c r="J391" i="2"/>
  <c r="H392" i="2"/>
  <c r="I392" i="2"/>
  <c r="J392" i="2"/>
  <c r="H393" i="2"/>
  <c r="I393" i="2"/>
  <c r="J393" i="2"/>
  <c r="H394" i="2"/>
  <c r="I394" i="2"/>
  <c r="J394" i="2"/>
  <c r="H395" i="2"/>
  <c r="I395" i="2"/>
  <c r="J395" i="2"/>
  <c r="H396" i="2"/>
  <c r="I396" i="2"/>
  <c r="J396" i="2"/>
  <c r="H397" i="2"/>
  <c r="I397" i="2"/>
  <c r="J397" i="2"/>
  <c r="H398" i="2"/>
  <c r="I398" i="2"/>
  <c r="J398" i="2"/>
  <c r="H399" i="2"/>
  <c r="I399" i="2"/>
  <c r="J399" i="2"/>
  <c r="H400" i="2"/>
  <c r="I400" i="2"/>
  <c r="J400" i="2"/>
  <c r="I33" i="2"/>
  <c r="J33" i="2"/>
  <c r="I34" i="2"/>
  <c r="J34" i="2"/>
  <c r="I35" i="2"/>
  <c r="J35" i="2"/>
  <c r="I36" i="2"/>
  <c r="J36" i="2"/>
  <c r="I37" i="2"/>
  <c r="J37" i="2"/>
  <c r="I38" i="2"/>
  <c r="J38" i="2"/>
  <c r="I39" i="2"/>
  <c r="J39" i="2"/>
  <c r="I40" i="2"/>
  <c r="J40" i="2"/>
  <c r="I41" i="2"/>
  <c r="J41" i="2"/>
  <c r="I42" i="2"/>
  <c r="J42" i="2"/>
  <c r="I43" i="2"/>
  <c r="J43" i="2"/>
  <c r="I44" i="2"/>
  <c r="J44" i="2"/>
  <c r="I45" i="2"/>
  <c r="J45" i="2"/>
  <c r="I32" i="2"/>
  <c r="J32" i="2"/>
  <c r="L31" i="2"/>
  <c r="J31" i="2"/>
  <c r="I31" i="2"/>
  <c r="CY524" i="10"/>
  <c r="CY525" i="10"/>
  <c r="CY526" i="10"/>
  <c r="CY527" i="10"/>
  <c r="CY528" i="10"/>
  <c r="CY529" i="10"/>
  <c r="CY530" i="10"/>
  <c r="CY531" i="10"/>
  <c r="CY532" i="10"/>
  <c r="CY533" i="10"/>
  <c r="CY534" i="10"/>
  <c r="CY535" i="10"/>
  <c r="CY536" i="10"/>
  <c r="CY537" i="10"/>
  <c r="CY538" i="10"/>
  <c r="CY539" i="10"/>
  <c r="CY540" i="10"/>
  <c r="CY541" i="10"/>
  <c r="CY542" i="10"/>
  <c r="CY543" i="10"/>
  <c r="CY544" i="10"/>
  <c r="CY545" i="10"/>
  <c r="CY546" i="10"/>
  <c r="CY547" i="10"/>
  <c r="CY548" i="10"/>
  <c r="CY549" i="10"/>
  <c r="CY550" i="10"/>
  <c r="CY551" i="10"/>
  <c r="CY552" i="10"/>
  <c r="CY553" i="10"/>
  <c r="CY554" i="10"/>
  <c r="CY555" i="10"/>
  <c r="CY556" i="10"/>
  <c r="CY557" i="10"/>
  <c r="CY558" i="10"/>
  <c r="CY559" i="10"/>
  <c r="CY560" i="10"/>
  <c r="CY561" i="10"/>
  <c r="CY562" i="10"/>
  <c r="CY563" i="10"/>
  <c r="CY564" i="10"/>
  <c r="CY565" i="10"/>
  <c r="CY566" i="10"/>
  <c r="CY567" i="10"/>
  <c r="CY568" i="10"/>
  <c r="CY569" i="10"/>
  <c r="CY570" i="10"/>
  <c r="CY571" i="10"/>
  <c r="CY572" i="10"/>
  <c r="CY573" i="10"/>
  <c r="CY574" i="10"/>
  <c r="CY575" i="10"/>
  <c r="CY576" i="10"/>
  <c r="CY577" i="10"/>
  <c r="CY578" i="10"/>
  <c r="CY579" i="10"/>
  <c r="CY580" i="10"/>
  <c r="CY581" i="10"/>
  <c r="CY582" i="10"/>
  <c r="CY583" i="10"/>
  <c r="CY584" i="10"/>
  <c r="CY585" i="10"/>
  <c r="CY586" i="10"/>
  <c r="CY587" i="10"/>
  <c r="CY588" i="10"/>
  <c r="CY589" i="10"/>
  <c r="CY590" i="10"/>
  <c r="CY591" i="10"/>
  <c r="CY592" i="10"/>
  <c r="CY593" i="10"/>
  <c r="CY594" i="10"/>
  <c r="CY595" i="10"/>
  <c r="CY596" i="10"/>
  <c r="CY597" i="10"/>
  <c r="CY598" i="10"/>
  <c r="CY599" i="10"/>
  <c r="CY600" i="10"/>
  <c r="BD500" i="10"/>
  <c r="BD501" i="10"/>
  <c r="BD502" i="10"/>
  <c r="BD503" i="10"/>
  <c r="BD504" i="10"/>
  <c r="BD505" i="10"/>
  <c r="BD506" i="10"/>
  <c r="BD507" i="10"/>
  <c r="BD508" i="10"/>
  <c r="BD509" i="10"/>
  <c r="BD510" i="10"/>
  <c r="BD511" i="10"/>
  <c r="BD512" i="10"/>
  <c r="BD513" i="10"/>
  <c r="BD514" i="10"/>
  <c r="BD515" i="10"/>
  <c r="BD516" i="10"/>
  <c r="BD517" i="10"/>
  <c r="BD518" i="10"/>
  <c r="BD519" i="10"/>
  <c r="BD520" i="10"/>
  <c r="BD521" i="10"/>
  <c r="BD522" i="10"/>
  <c r="BD523" i="10"/>
  <c r="BD524" i="10"/>
  <c r="BD525" i="10"/>
  <c r="BD526" i="10"/>
  <c r="BD527" i="10"/>
  <c r="BD528" i="10"/>
  <c r="BD529" i="10"/>
  <c r="BD530" i="10"/>
  <c r="BD531" i="10"/>
  <c r="BD532" i="10"/>
  <c r="BD533" i="10"/>
  <c r="BD534" i="10"/>
  <c r="BD535" i="10"/>
  <c r="BD536" i="10"/>
  <c r="BD537" i="10"/>
  <c r="BD538" i="10"/>
  <c r="BD539" i="10"/>
  <c r="BD540" i="10"/>
  <c r="BD541" i="10"/>
  <c r="BD542" i="10"/>
  <c r="BD543" i="10"/>
  <c r="BD544" i="10"/>
  <c r="BD545" i="10"/>
  <c r="BD546" i="10"/>
  <c r="BD547" i="10"/>
  <c r="BD548" i="10"/>
  <c r="BD549" i="10"/>
  <c r="BD550" i="10"/>
  <c r="BD551" i="10"/>
  <c r="BD552" i="10"/>
  <c r="BD553" i="10"/>
  <c r="BD554" i="10"/>
  <c r="BD555" i="10"/>
  <c r="BD556" i="10"/>
  <c r="BD557" i="10"/>
  <c r="BD558" i="10"/>
  <c r="BD559" i="10"/>
  <c r="BD560" i="10"/>
  <c r="BD561" i="10"/>
  <c r="BD562" i="10"/>
  <c r="BD563" i="10"/>
  <c r="BD564" i="10"/>
  <c r="BD565" i="10"/>
  <c r="BD566" i="10"/>
  <c r="BD567" i="10"/>
  <c r="BD568" i="10"/>
  <c r="BD569" i="10"/>
  <c r="BD570" i="10"/>
  <c r="BD571" i="10"/>
  <c r="BD572" i="10"/>
  <c r="BD573" i="10"/>
  <c r="BD574" i="10"/>
  <c r="BD575" i="10"/>
  <c r="BD576" i="10"/>
  <c r="BD577" i="10"/>
  <c r="BD578" i="10"/>
  <c r="BD579" i="10"/>
  <c r="BD580" i="10"/>
  <c r="BD581" i="10"/>
  <c r="BD582" i="10"/>
  <c r="BD583" i="10"/>
  <c r="BD584" i="10"/>
  <c r="BD585" i="10"/>
  <c r="BD586" i="10"/>
  <c r="BD587" i="10"/>
  <c r="BD588" i="10"/>
  <c r="BD589" i="10"/>
  <c r="BD590" i="10"/>
  <c r="BD591" i="10"/>
  <c r="BD592" i="10"/>
  <c r="BD593" i="10"/>
  <c r="BD594" i="10"/>
  <c r="BD595" i="10"/>
  <c r="BD596" i="10"/>
  <c r="BD597" i="10"/>
  <c r="BD598" i="10"/>
  <c r="BD599" i="10"/>
  <c r="BD600" i="10"/>
  <c r="BE3" i="12"/>
  <c r="BE4" i="12"/>
  <c r="BE5" i="12"/>
  <c r="BE6" i="12"/>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111" i="12"/>
  <c r="BE112" i="12"/>
  <c r="BE113" i="12"/>
  <c r="BE114" i="12"/>
  <c r="BE115" i="12"/>
  <c r="BE116" i="12"/>
  <c r="BE117" i="12"/>
  <c r="BE118" i="12"/>
  <c r="BE119" i="12"/>
  <c r="BE120" i="12"/>
  <c r="BE121" i="12"/>
  <c r="BE122" i="12"/>
  <c r="BE123" i="12"/>
  <c r="BE124" i="12"/>
  <c r="BE125" i="12"/>
  <c r="BE126" i="12"/>
  <c r="BE127" i="12"/>
  <c r="BE128" i="12"/>
  <c r="BE129" i="12"/>
  <c r="BE130" i="12"/>
  <c r="BE131" i="12"/>
  <c r="BE132" i="12"/>
  <c r="BE133" i="12"/>
  <c r="BE134" i="12"/>
  <c r="BE135" i="12"/>
  <c r="BE136" i="12"/>
  <c r="BE137" i="12"/>
  <c r="BE138" i="12"/>
  <c r="BE139" i="12"/>
  <c r="BE140" i="12"/>
  <c r="BE141" i="12"/>
  <c r="BE142" i="12"/>
  <c r="BE143" i="12"/>
  <c r="BE144" i="12"/>
  <c r="BE145" i="12"/>
  <c r="BE146" i="12"/>
  <c r="BE147" i="12"/>
  <c r="BE148" i="12"/>
  <c r="BE149" i="12"/>
  <c r="BE150" i="12"/>
  <c r="BE151" i="12"/>
  <c r="BE152" i="12"/>
  <c r="BE153" i="12"/>
  <c r="BE154" i="12"/>
  <c r="BE155" i="12"/>
  <c r="BE156" i="12"/>
  <c r="BE157" i="12"/>
  <c r="BE158" i="12"/>
  <c r="BE159" i="12"/>
  <c r="BE160" i="12"/>
  <c r="BE161" i="12"/>
  <c r="BE162" i="12"/>
  <c r="BE163" i="12"/>
  <c r="BE164" i="12"/>
  <c r="BE165" i="12"/>
  <c r="BE166" i="12"/>
  <c r="BE167" i="12"/>
  <c r="BE168" i="12"/>
  <c r="BE169" i="12"/>
  <c r="BE170" i="12"/>
  <c r="BE171" i="12"/>
  <c r="BE172" i="12"/>
  <c r="BE173" i="12"/>
  <c r="BE174" i="12"/>
  <c r="BE175" i="12"/>
  <c r="BE176" i="12"/>
  <c r="BE177" i="12"/>
  <c r="BE178" i="12"/>
  <c r="BE179" i="12"/>
  <c r="BE180" i="12"/>
  <c r="BE181" i="12"/>
  <c r="BE182" i="12"/>
  <c r="BE183" i="12"/>
  <c r="BE184" i="12"/>
  <c r="BE185" i="12"/>
  <c r="BE186" i="12"/>
  <c r="BE187" i="12"/>
  <c r="BE188" i="12"/>
  <c r="BE189" i="12"/>
  <c r="BE190" i="12"/>
  <c r="BE191" i="12"/>
  <c r="BE192" i="12"/>
  <c r="BE193" i="12"/>
  <c r="BE194" i="12"/>
  <c r="BE195" i="12"/>
  <c r="BE196" i="12"/>
  <c r="BE197" i="12"/>
  <c r="BE198" i="12"/>
  <c r="BE199" i="12"/>
  <c r="BE200" i="12"/>
  <c r="BE201" i="12"/>
  <c r="BE202" i="12"/>
  <c r="BE203" i="12"/>
  <c r="BE204" i="12"/>
  <c r="BE205" i="12"/>
  <c r="BE206" i="12"/>
  <c r="BE207" i="12"/>
  <c r="BE208" i="12"/>
  <c r="BE209" i="12"/>
  <c r="BE210" i="12"/>
  <c r="BE211" i="12"/>
  <c r="BE212" i="12"/>
  <c r="BE213" i="12"/>
  <c r="BE214" i="12"/>
  <c r="BE215" i="12"/>
  <c r="BE216" i="12"/>
  <c r="BE217" i="12"/>
  <c r="BE218" i="12"/>
  <c r="BE219" i="12"/>
  <c r="BE220" i="12"/>
  <c r="BE221" i="12"/>
  <c r="BE222" i="12"/>
  <c r="BE223" i="12"/>
  <c r="BE224" i="12"/>
  <c r="BE225" i="12"/>
  <c r="BE226" i="12"/>
  <c r="BE227" i="12"/>
  <c r="BE228" i="12"/>
  <c r="BE229" i="12"/>
  <c r="BE230" i="12"/>
  <c r="BE231" i="12"/>
  <c r="BE232" i="12"/>
  <c r="BE233" i="12"/>
  <c r="BE234" i="12"/>
  <c r="BE235" i="12"/>
  <c r="BE236" i="12"/>
  <c r="BE237" i="12"/>
  <c r="BE238" i="12"/>
  <c r="BE239" i="12"/>
  <c r="BE240" i="12"/>
  <c r="BE241" i="12"/>
  <c r="BE242" i="12"/>
  <c r="BE243" i="12"/>
  <c r="BE244" i="12"/>
  <c r="BE245" i="12"/>
  <c r="BE246" i="12"/>
  <c r="BE247" i="12"/>
  <c r="BE248" i="12"/>
  <c r="BE249" i="12"/>
  <c r="BE250" i="12"/>
  <c r="BE251" i="12"/>
  <c r="BE252" i="12"/>
  <c r="BE253" i="12"/>
  <c r="BE254" i="12"/>
  <c r="BE255" i="12"/>
  <c r="BE256" i="12"/>
  <c r="BE257" i="12"/>
  <c r="BE258" i="12"/>
  <c r="BE259" i="12"/>
  <c r="BE260" i="12"/>
  <c r="BE261" i="12"/>
  <c r="BE262" i="12"/>
  <c r="BE263" i="12"/>
  <c r="BE264" i="12"/>
  <c r="BE265" i="12"/>
  <c r="BE266" i="12"/>
  <c r="BE267" i="12"/>
  <c r="BE268" i="12"/>
  <c r="BE269" i="12"/>
  <c r="BE270" i="12"/>
  <c r="BE271" i="12"/>
  <c r="BE272" i="12"/>
  <c r="BE273" i="12"/>
  <c r="BE274" i="12"/>
  <c r="BE275" i="12"/>
  <c r="BE276" i="12"/>
  <c r="BE277" i="12"/>
  <c r="BE278" i="12"/>
  <c r="BE279" i="12"/>
  <c r="BE280" i="12"/>
  <c r="BE281" i="12"/>
  <c r="BE282" i="12"/>
  <c r="BE283" i="12"/>
  <c r="BE284" i="12"/>
  <c r="BE285" i="12"/>
  <c r="BE286" i="12"/>
  <c r="BE287" i="12"/>
  <c r="BE288" i="12"/>
  <c r="BE289" i="12"/>
  <c r="BE290" i="12"/>
  <c r="BE291" i="12"/>
  <c r="BE292" i="12"/>
  <c r="BE293" i="12"/>
  <c r="BE294" i="12"/>
  <c r="BE295" i="12"/>
  <c r="BE296" i="12"/>
  <c r="BE297" i="12"/>
  <c r="BE298" i="12"/>
  <c r="BE299" i="12"/>
  <c r="BE300" i="12"/>
  <c r="BE301" i="12"/>
  <c r="BE302" i="12"/>
  <c r="BE303" i="12"/>
  <c r="BE304" i="12"/>
  <c r="BE305" i="12"/>
  <c r="BE306" i="12"/>
  <c r="BE307" i="12"/>
  <c r="BE308" i="12"/>
  <c r="BE309" i="12"/>
  <c r="BE310" i="12"/>
  <c r="BE311" i="12"/>
  <c r="BE312" i="12"/>
  <c r="BE313" i="12"/>
  <c r="BE314" i="12"/>
  <c r="BE315" i="12"/>
  <c r="BE316" i="12"/>
  <c r="BE317" i="12"/>
  <c r="BE318" i="12"/>
  <c r="BE319" i="12"/>
  <c r="BE320" i="12"/>
  <c r="BE321" i="12"/>
  <c r="BE322" i="12"/>
  <c r="BE323" i="12"/>
  <c r="BE324" i="12"/>
  <c r="BE325" i="12"/>
  <c r="BE326" i="12"/>
  <c r="BE327" i="12"/>
  <c r="BE328" i="12"/>
  <c r="BE329" i="12"/>
  <c r="BE330" i="12"/>
  <c r="BE331" i="12"/>
  <c r="BE332" i="12"/>
  <c r="BE333" i="12"/>
  <c r="BE334" i="12"/>
  <c r="BE335" i="12"/>
  <c r="BE336" i="12"/>
  <c r="BE337" i="12"/>
  <c r="BE338" i="12"/>
  <c r="BE339" i="12"/>
  <c r="BE340" i="12"/>
  <c r="BE341" i="12"/>
  <c r="BE342" i="12"/>
  <c r="BE343" i="12"/>
  <c r="BE344" i="12"/>
  <c r="BE345" i="12"/>
  <c r="BE346" i="12"/>
  <c r="BE347" i="12"/>
  <c r="BE348" i="12"/>
  <c r="BE349" i="12"/>
  <c r="BE350" i="12"/>
  <c r="BE351" i="12"/>
  <c r="BE352" i="12"/>
  <c r="BE353" i="12"/>
  <c r="BE354" i="12"/>
  <c r="BE355" i="12"/>
  <c r="BE356" i="12"/>
  <c r="BE357" i="12"/>
  <c r="BE358" i="12"/>
  <c r="BE359" i="12"/>
  <c r="BE360" i="12"/>
  <c r="BE361" i="12"/>
  <c r="BE362" i="12"/>
  <c r="BE363" i="12"/>
  <c r="BE364" i="12"/>
  <c r="BE365" i="12"/>
  <c r="BE366" i="12"/>
  <c r="BE367" i="12"/>
  <c r="BE368" i="12"/>
  <c r="BE369" i="12"/>
  <c r="BE370" i="12"/>
  <c r="BE371" i="12"/>
  <c r="BE372" i="12"/>
  <c r="BE373" i="12"/>
  <c r="BE374" i="12"/>
  <c r="BE375" i="12"/>
  <c r="BE376" i="12"/>
  <c r="BE377" i="12"/>
  <c r="BE378" i="12"/>
  <c r="BE379" i="12"/>
  <c r="BE380" i="12"/>
  <c r="BE381" i="12"/>
  <c r="BE382" i="12"/>
  <c r="BE383" i="12"/>
  <c r="BE384" i="12"/>
  <c r="BE385" i="12"/>
  <c r="BE386" i="12"/>
  <c r="BE387" i="12"/>
  <c r="BE388" i="12"/>
  <c r="BE389" i="12"/>
  <c r="BE390" i="12"/>
  <c r="BE391" i="12"/>
  <c r="BE392" i="12"/>
  <c r="BE393" i="12"/>
  <c r="BE394" i="12"/>
  <c r="BE395" i="12"/>
  <c r="BE396" i="12"/>
  <c r="BE397" i="12"/>
  <c r="BE398" i="12"/>
  <c r="BE399" i="12"/>
  <c r="BE400" i="12"/>
  <c r="BE401" i="12"/>
  <c r="BE402" i="12"/>
  <c r="BE403" i="12"/>
  <c r="BE404" i="12"/>
  <c r="BE405" i="12"/>
  <c r="BE406" i="12"/>
  <c r="BE407" i="12"/>
  <c r="BE408" i="12"/>
  <c r="BE409" i="12"/>
  <c r="BE410" i="12"/>
  <c r="BE411" i="12"/>
  <c r="BE412" i="12"/>
  <c r="BE413" i="12"/>
  <c r="BE414" i="12"/>
  <c r="BE415" i="12"/>
  <c r="BE416" i="12"/>
  <c r="BE417" i="12"/>
  <c r="BE418" i="12"/>
  <c r="BE419" i="12"/>
  <c r="BE420" i="12"/>
  <c r="BE421" i="12"/>
  <c r="BE422" i="12"/>
  <c r="BE423" i="12"/>
  <c r="BE424" i="12"/>
  <c r="BE425" i="12"/>
  <c r="BE426" i="12"/>
  <c r="BE427" i="12"/>
  <c r="BE428" i="12"/>
  <c r="BE429" i="12"/>
  <c r="BE430" i="12"/>
  <c r="BE431" i="12"/>
  <c r="BE432" i="12"/>
  <c r="BE433" i="12"/>
  <c r="BE434" i="12"/>
  <c r="BE435" i="12"/>
  <c r="BE436" i="12"/>
  <c r="BE437" i="12"/>
  <c r="BE438" i="12"/>
  <c r="BE439" i="12"/>
  <c r="BE440" i="12"/>
  <c r="BE441" i="12"/>
  <c r="BE442" i="12"/>
  <c r="BE443" i="12"/>
  <c r="BE444" i="12"/>
  <c r="BE445" i="12"/>
  <c r="BE446" i="12"/>
  <c r="BE447" i="12"/>
  <c r="BE448" i="12"/>
  <c r="BE449" i="12"/>
  <c r="BE450" i="12"/>
  <c r="BE451" i="12"/>
  <c r="BE452" i="12"/>
  <c r="BE453" i="12"/>
  <c r="BE454" i="12"/>
  <c r="BE455" i="12"/>
  <c r="BE456" i="12"/>
  <c r="BE457" i="12"/>
  <c r="BE458" i="12"/>
  <c r="BE459" i="12"/>
  <c r="BE460" i="12"/>
  <c r="BE461" i="12"/>
  <c r="BE462" i="12"/>
  <c r="BE463" i="12"/>
  <c r="BE464" i="12"/>
  <c r="BE465" i="12"/>
  <c r="BE466" i="12"/>
  <c r="BE467" i="12"/>
  <c r="BE468" i="12"/>
  <c r="BE469" i="12"/>
  <c r="BE470" i="12"/>
  <c r="BE471" i="12"/>
  <c r="BE472" i="12"/>
  <c r="BE473" i="12"/>
  <c r="BE474" i="12"/>
  <c r="BE475" i="12"/>
  <c r="BE476" i="12"/>
  <c r="BE477" i="12"/>
  <c r="BE478" i="12"/>
  <c r="BE479" i="12"/>
  <c r="BE480" i="12"/>
  <c r="BE481" i="12"/>
  <c r="BE482" i="12"/>
  <c r="BE483" i="12"/>
  <c r="BE484" i="12"/>
  <c r="BE485" i="12"/>
  <c r="BE486" i="12"/>
  <c r="BE487" i="12"/>
  <c r="BE488" i="12"/>
  <c r="BE489" i="12"/>
  <c r="BE490" i="12"/>
  <c r="BE491" i="12"/>
  <c r="BE492" i="12"/>
  <c r="BE493" i="12"/>
  <c r="BE494" i="12"/>
  <c r="BE495" i="12"/>
  <c r="BE496" i="12"/>
  <c r="BE497" i="12"/>
  <c r="BE498" i="12"/>
  <c r="BE499" i="12"/>
  <c r="BE500" i="12"/>
  <c r="BE501" i="12"/>
  <c r="BE502" i="12"/>
  <c r="BE503" i="12"/>
  <c r="BE504" i="12"/>
  <c r="BE505" i="12"/>
  <c r="BE506" i="12"/>
  <c r="BE507" i="12"/>
  <c r="BE508" i="12"/>
  <c r="BE509" i="12"/>
  <c r="BE510" i="12"/>
  <c r="BE511" i="12"/>
  <c r="BE512" i="12"/>
  <c r="BE513" i="12"/>
  <c r="BE514" i="12"/>
  <c r="BE515" i="12"/>
  <c r="BE516" i="12"/>
  <c r="BE517" i="12"/>
  <c r="BE518" i="12"/>
  <c r="BE519" i="12"/>
  <c r="BE520" i="12"/>
  <c r="BE521" i="12"/>
  <c r="BE522" i="12"/>
  <c r="BE523" i="12"/>
  <c r="BE524" i="12"/>
  <c r="BE525" i="12"/>
  <c r="BE526" i="12"/>
  <c r="BE527" i="12"/>
  <c r="BE528" i="12"/>
  <c r="BE529" i="12"/>
  <c r="BE530" i="12"/>
  <c r="BE531" i="12"/>
  <c r="BE532" i="12"/>
  <c r="BE533" i="12"/>
  <c r="BE534" i="12"/>
  <c r="BE535" i="12"/>
  <c r="BE536" i="12"/>
  <c r="BE537" i="12"/>
  <c r="BE538" i="12"/>
  <c r="BE539" i="12"/>
  <c r="BE540" i="12"/>
  <c r="BE541" i="12"/>
  <c r="BE542" i="12"/>
  <c r="BE543" i="12"/>
  <c r="BE544" i="12"/>
  <c r="BE545" i="12"/>
  <c r="BE546" i="12"/>
  <c r="BE547" i="12"/>
  <c r="BE548" i="12"/>
  <c r="BE549" i="12"/>
  <c r="BE550" i="12"/>
  <c r="BE551" i="12"/>
  <c r="BE552" i="12"/>
  <c r="BE553" i="12"/>
  <c r="BE554" i="12"/>
  <c r="BE555" i="12"/>
  <c r="BE556" i="12"/>
  <c r="BE557" i="12"/>
  <c r="BE558" i="12"/>
  <c r="BE559" i="12"/>
  <c r="BE560" i="12"/>
  <c r="BE561" i="12"/>
  <c r="BE562" i="12"/>
  <c r="BE563" i="12"/>
  <c r="BE564" i="12"/>
  <c r="BE565" i="12"/>
  <c r="BE566" i="12"/>
  <c r="BE567" i="12"/>
  <c r="BE568" i="12"/>
  <c r="BE569" i="12"/>
  <c r="BE570" i="12"/>
  <c r="BE571" i="12"/>
  <c r="BE572" i="12"/>
  <c r="BE573" i="12"/>
  <c r="BE574" i="12"/>
  <c r="BE575" i="12"/>
  <c r="BE576" i="12"/>
  <c r="BE577" i="12"/>
  <c r="BE578" i="12"/>
  <c r="BE579" i="12"/>
  <c r="BE580" i="12"/>
  <c r="BE581" i="12"/>
  <c r="BE582" i="12"/>
  <c r="BE583" i="12"/>
  <c r="BE584" i="12"/>
  <c r="BE585" i="12"/>
  <c r="BE586" i="12"/>
  <c r="BE587" i="12"/>
  <c r="BE588" i="12"/>
  <c r="BE589" i="12"/>
  <c r="BE590" i="12"/>
  <c r="BE591" i="12"/>
  <c r="BE592" i="12"/>
  <c r="BE593" i="12"/>
  <c r="BE594" i="12"/>
  <c r="BE595" i="12"/>
  <c r="BE596" i="12"/>
  <c r="BE597" i="12"/>
  <c r="BE598" i="12"/>
  <c r="BE599" i="12"/>
  <c r="BB4" i="12"/>
  <c r="BB5" i="12"/>
  <c r="BB6" i="12"/>
  <c r="BB7" i="12"/>
  <c r="BB8" i="12"/>
  <c r="BB9" i="12"/>
  <c r="BB10" i="12"/>
  <c r="BB11" i="12"/>
  <c r="BB12" i="12"/>
  <c r="BB13" i="12"/>
  <c r="BB14" i="12"/>
  <c r="BB15" i="12"/>
  <c r="BB16" i="12"/>
  <c r="BB17" i="12"/>
  <c r="BB18" i="12"/>
  <c r="BB19" i="12"/>
  <c r="BB20" i="12"/>
  <c r="BB21" i="12"/>
  <c r="BB22" i="12"/>
  <c r="BB23" i="12"/>
  <c r="BB24" i="12"/>
  <c r="BB25" i="12"/>
  <c r="BB26" i="12"/>
  <c r="BB27" i="12"/>
  <c r="BB28" i="12"/>
  <c r="BB29" i="12"/>
  <c r="BB30" i="12"/>
  <c r="BB31" i="12"/>
  <c r="BB32" i="12"/>
  <c r="BB33" i="12"/>
  <c r="BB34" i="12"/>
  <c r="BB35" i="12"/>
  <c r="BB36" i="12"/>
  <c r="BB37" i="12"/>
  <c r="BB38" i="12"/>
  <c r="BB39" i="12"/>
  <c r="BB40" i="12"/>
  <c r="BB41" i="12"/>
  <c r="BB42" i="12"/>
  <c r="BB43" i="12"/>
  <c r="BB44" i="12"/>
  <c r="BB45" i="12"/>
  <c r="BB46" i="12"/>
  <c r="BB47" i="12"/>
  <c r="BB48" i="12"/>
  <c r="BB49" i="12"/>
  <c r="BB50" i="12"/>
  <c r="BB51" i="12"/>
  <c r="BB52" i="12"/>
  <c r="BB53" i="12"/>
  <c r="BB54" i="12"/>
  <c r="BB55" i="12"/>
  <c r="BB56" i="12"/>
  <c r="BB57" i="12"/>
  <c r="BB58" i="12"/>
  <c r="BB59" i="12"/>
  <c r="BB60" i="12"/>
  <c r="BB61"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111" i="12"/>
  <c r="BB112" i="12"/>
  <c r="BB113" i="12"/>
  <c r="BB114" i="12"/>
  <c r="BB115" i="12"/>
  <c r="BB116" i="12"/>
  <c r="BB117" i="12"/>
  <c r="BB118" i="12"/>
  <c r="BB119" i="12"/>
  <c r="BB120" i="12"/>
  <c r="BB121" i="12"/>
  <c r="BB122" i="12"/>
  <c r="BB123" i="12"/>
  <c r="BB124" i="12"/>
  <c r="BB125" i="12"/>
  <c r="BB126" i="12"/>
  <c r="BB127" i="12"/>
  <c r="BB128" i="12"/>
  <c r="BB129"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159" i="12"/>
  <c r="BB160" i="12"/>
  <c r="BB161" i="12"/>
  <c r="BB162" i="12"/>
  <c r="BB163" i="12"/>
  <c r="BB164" i="12"/>
  <c r="BB165" i="12"/>
  <c r="BB166" i="12"/>
  <c r="BB167" i="12"/>
  <c r="BB168" i="12"/>
  <c r="BB169" i="12"/>
  <c r="BB170" i="12"/>
  <c r="BB171" i="12"/>
  <c r="BB172" i="12"/>
  <c r="BB173" i="12"/>
  <c r="BB174" i="12"/>
  <c r="BB175" i="12"/>
  <c r="BB176" i="12"/>
  <c r="BB177" i="12"/>
  <c r="BB178" i="12"/>
  <c r="BB179" i="12"/>
  <c r="BB180" i="12"/>
  <c r="BB181" i="12"/>
  <c r="BB182" i="12"/>
  <c r="BB183" i="12"/>
  <c r="BB184" i="12"/>
  <c r="BB185" i="12"/>
  <c r="BB186" i="12"/>
  <c r="BB187" i="12"/>
  <c r="BB188" i="12"/>
  <c r="BB189" i="12"/>
  <c r="BB190" i="12"/>
  <c r="BB191" i="12"/>
  <c r="BB192" i="12"/>
  <c r="BB193" i="12"/>
  <c r="BB194" i="12"/>
  <c r="BB195" i="12"/>
  <c r="BB196" i="12"/>
  <c r="BB197" i="12"/>
  <c r="BB198" i="12"/>
  <c r="BB199" i="12"/>
  <c r="BB200" i="12"/>
  <c r="BB201" i="12"/>
  <c r="BB202" i="12"/>
  <c r="BB203" i="12"/>
  <c r="BB204" i="12"/>
  <c r="BB205" i="12"/>
  <c r="BB206" i="12"/>
  <c r="BB207" i="12"/>
  <c r="BB208" i="12"/>
  <c r="BB209" i="12"/>
  <c r="BB210" i="12"/>
  <c r="BB211" i="12"/>
  <c r="BB212" i="12"/>
  <c r="BB213" i="12"/>
  <c r="BB214" i="12"/>
  <c r="BB215" i="12"/>
  <c r="BB216" i="12"/>
  <c r="BB217" i="12"/>
  <c r="BB218" i="12"/>
  <c r="BB219" i="12"/>
  <c r="BB220" i="12"/>
  <c r="BB221" i="12"/>
  <c r="BB222" i="12"/>
  <c r="BB223" i="12"/>
  <c r="BB224" i="12"/>
  <c r="BB225" i="12"/>
  <c r="BB226" i="12"/>
  <c r="BB227" i="12"/>
  <c r="BB228" i="12"/>
  <c r="BB229" i="12"/>
  <c r="BB230" i="12"/>
  <c r="BB231" i="12"/>
  <c r="BB232" i="12"/>
  <c r="BB233" i="12"/>
  <c r="BB234" i="12"/>
  <c r="BB235" i="12"/>
  <c r="BB236" i="12"/>
  <c r="BB237" i="12"/>
  <c r="BB238" i="12"/>
  <c r="BB239" i="12"/>
  <c r="BB240" i="12"/>
  <c r="BB241" i="12"/>
  <c r="BB242" i="12"/>
  <c r="BB243" i="12"/>
  <c r="BB244" i="12"/>
  <c r="BB245" i="12"/>
  <c r="BB246" i="12"/>
  <c r="BB247" i="12"/>
  <c r="BB248" i="12"/>
  <c r="BB249" i="12"/>
  <c r="BB250" i="12"/>
  <c r="BB251" i="12"/>
  <c r="BB252" i="12"/>
  <c r="BB253" i="12"/>
  <c r="BB254" i="12"/>
  <c r="BB255" i="12"/>
  <c r="BB256" i="12"/>
  <c r="BB257" i="12"/>
  <c r="BB258" i="12"/>
  <c r="BB259" i="12"/>
  <c r="BB260" i="12"/>
  <c r="BB261" i="12"/>
  <c r="BB262" i="12"/>
  <c r="BB263" i="12"/>
  <c r="BB264" i="12"/>
  <c r="BB265" i="12"/>
  <c r="BB266" i="12"/>
  <c r="BB267" i="12"/>
  <c r="BB268" i="12"/>
  <c r="BB269" i="12"/>
  <c r="BB270" i="12"/>
  <c r="BB271" i="12"/>
  <c r="BB272" i="12"/>
  <c r="BB273" i="12"/>
  <c r="BB274" i="12"/>
  <c r="BB275" i="12"/>
  <c r="BB276" i="12"/>
  <c r="BB277" i="12"/>
  <c r="BB278" i="12"/>
  <c r="BB279" i="12"/>
  <c r="BB280" i="12"/>
  <c r="BB281" i="12"/>
  <c r="BB282" i="12"/>
  <c r="BB283" i="12"/>
  <c r="BB284" i="12"/>
  <c r="BB285" i="12"/>
  <c r="BB286" i="12"/>
  <c r="BB287" i="12"/>
  <c r="BB288" i="12"/>
  <c r="BB289" i="12"/>
  <c r="BB290" i="12"/>
  <c r="BB291" i="12"/>
  <c r="BB292" i="12"/>
  <c r="BB293" i="12"/>
  <c r="BB294" i="12"/>
  <c r="BB295" i="12"/>
  <c r="BB296" i="12"/>
  <c r="BB297" i="12"/>
  <c r="BB298" i="12"/>
  <c r="BB299" i="12"/>
  <c r="BB300" i="12"/>
  <c r="BB301" i="12"/>
  <c r="BB302" i="12"/>
  <c r="BB303" i="12"/>
  <c r="BB304" i="12"/>
  <c r="BB305" i="12"/>
  <c r="BB306" i="12"/>
  <c r="BB307" i="12"/>
  <c r="BB308" i="12"/>
  <c r="BB309" i="12"/>
  <c r="BB310" i="12"/>
  <c r="BB311" i="12"/>
  <c r="BB312" i="12"/>
  <c r="BB313" i="12"/>
  <c r="BB314" i="12"/>
  <c r="BB315" i="12"/>
  <c r="BB316" i="12"/>
  <c r="BB317" i="12"/>
  <c r="BB318" i="12"/>
  <c r="BB319" i="12"/>
  <c r="BB320" i="12"/>
  <c r="BB321" i="12"/>
  <c r="BB322" i="12"/>
  <c r="BB323" i="12"/>
  <c r="BB324" i="12"/>
  <c r="BB325" i="12"/>
  <c r="BB326" i="12"/>
  <c r="BB327" i="12"/>
  <c r="BB328" i="12"/>
  <c r="BB329" i="12"/>
  <c r="BB330" i="12"/>
  <c r="BB331" i="12"/>
  <c r="BB332" i="12"/>
  <c r="BB333" i="12"/>
  <c r="BB334" i="12"/>
  <c r="BB335" i="12"/>
  <c r="BB336" i="12"/>
  <c r="BB337" i="12"/>
  <c r="BB338" i="12"/>
  <c r="BB339" i="12"/>
  <c r="BB340" i="12"/>
  <c r="BB341" i="12"/>
  <c r="BB342" i="12"/>
  <c r="BB343" i="12"/>
  <c r="BB344" i="12"/>
  <c r="BB345" i="12"/>
  <c r="BB346" i="12"/>
  <c r="BB347" i="12"/>
  <c r="BB348" i="12"/>
  <c r="BB349" i="12"/>
  <c r="BB350" i="12"/>
  <c r="BB351" i="12"/>
  <c r="BB352" i="12"/>
  <c r="BB353" i="12"/>
  <c r="BB354" i="12"/>
  <c r="BB355" i="12"/>
  <c r="BB356" i="12"/>
  <c r="BB357" i="12"/>
  <c r="BB358" i="12"/>
  <c r="BB359" i="12"/>
  <c r="BB360" i="12"/>
  <c r="BB361" i="12"/>
  <c r="BB362" i="12"/>
  <c r="BB363" i="12"/>
  <c r="BB364" i="12"/>
  <c r="BB365" i="12"/>
  <c r="BB366" i="12"/>
  <c r="BB367" i="12"/>
  <c r="BB368" i="12"/>
  <c r="BB369" i="12"/>
  <c r="BB370" i="12"/>
  <c r="BB371" i="12"/>
  <c r="BB372" i="12"/>
  <c r="BB373" i="12"/>
  <c r="BB374" i="12"/>
  <c r="BB375" i="12"/>
  <c r="BB376" i="12"/>
  <c r="BB377" i="12"/>
  <c r="BB378" i="12"/>
  <c r="BB379" i="12"/>
  <c r="BB380" i="12"/>
  <c r="BB381" i="12"/>
  <c r="BB382" i="12"/>
  <c r="BB383" i="12"/>
  <c r="BB384" i="12"/>
  <c r="BB385" i="12"/>
  <c r="BB386" i="12"/>
  <c r="BB387" i="12"/>
  <c r="BB388" i="12"/>
  <c r="BB389" i="12"/>
  <c r="BB390" i="12"/>
  <c r="BB391" i="12"/>
  <c r="BB392" i="12"/>
  <c r="BB393" i="12"/>
  <c r="BB394" i="12"/>
  <c r="BB395" i="12"/>
  <c r="BB396" i="12"/>
  <c r="BB397" i="12"/>
  <c r="BB398" i="12"/>
  <c r="BB399" i="12"/>
  <c r="BB400" i="12"/>
  <c r="BB401" i="12"/>
  <c r="BB402" i="12"/>
  <c r="BB403" i="12"/>
  <c r="BB404" i="12"/>
  <c r="BB405" i="12"/>
  <c r="BB406" i="12"/>
  <c r="BB407" i="12"/>
  <c r="BB408" i="12"/>
  <c r="BB409" i="12"/>
  <c r="BB410" i="12"/>
  <c r="BB411" i="12"/>
  <c r="BB412" i="12"/>
  <c r="BB413" i="12"/>
  <c r="BB414" i="12"/>
  <c r="BB415" i="12"/>
  <c r="BB416" i="12"/>
  <c r="BB417" i="12"/>
  <c r="BB418" i="12"/>
  <c r="BB419" i="12"/>
  <c r="BB420" i="12"/>
  <c r="BB421" i="12"/>
  <c r="BB422" i="12"/>
  <c r="BB423" i="12"/>
  <c r="BB424" i="12"/>
  <c r="BB425" i="12"/>
  <c r="BB426" i="12"/>
  <c r="BB427" i="12"/>
  <c r="BB428" i="12"/>
  <c r="BB429" i="12"/>
  <c r="BB430" i="12"/>
  <c r="BB431" i="12"/>
  <c r="BB432" i="12"/>
  <c r="BB433" i="12"/>
  <c r="BB434" i="12"/>
  <c r="BB435" i="12"/>
  <c r="BB436" i="12"/>
  <c r="BB437" i="12"/>
  <c r="BB438" i="12"/>
  <c r="BB439" i="12"/>
  <c r="BB440" i="12"/>
  <c r="BB441" i="12"/>
  <c r="BB442" i="12"/>
  <c r="BB443" i="12"/>
  <c r="BB444" i="12"/>
  <c r="BB445" i="12"/>
  <c r="BB446" i="12"/>
  <c r="BB447" i="12"/>
  <c r="BB448" i="12"/>
  <c r="BB449" i="12"/>
  <c r="BB450" i="12"/>
  <c r="BB451" i="12"/>
  <c r="BB452" i="12"/>
  <c r="BB453" i="12"/>
  <c r="BB454" i="12"/>
  <c r="BB455" i="12"/>
  <c r="BB456" i="12"/>
  <c r="BB457" i="12"/>
  <c r="BB458" i="12"/>
  <c r="BB459" i="12"/>
  <c r="BB460" i="12"/>
  <c r="BB461" i="12"/>
  <c r="BB462" i="12"/>
  <c r="BB463" i="12"/>
  <c r="BB464" i="12"/>
  <c r="BB465" i="12"/>
  <c r="BB466" i="12"/>
  <c r="BB467" i="12"/>
  <c r="BB468" i="12"/>
  <c r="BB469" i="12"/>
  <c r="BB470" i="12"/>
  <c r="BB471" i="12"/>
  <c r="BB472" i="12"/>
  <c r="BB473" i="12"/>
  <c r="BB474" i="12"/>
  <c r="BB475" i="12"/>
  <c r="BB476" i="12"/>
  <c r="BB477" i="12"/>
  <c r="BB478" i="12"/>
  <c r="BB479" i="12"/>
  <c r="BB480" i="12"/>
  <c r="BB481" i="12"/>
  <c r="BB482" i="12"/>
  <c r="BB483" i="12"/>
  <c r="BB484" i="12"/>
  <c r="BB485" i="12"/>
  <c r="BB486" i="12"/>
  <c r="BB487" i="12"/>
  <c r="BB488" i="12"/>
  <c r="BB489" i="12"/>
  <c r="BB490" i="12"/>
  <c r="BB491" i="12"/>
  <c r="BB492" i="12"/>
  <c r="BB493" i="12"/>
  <c r="BB494" i="12"/>
  <c r="BB495" i="12"/>
  <c r="BB496" i="12"/>
  <c r="BB497" i="12"/>
  <c r="BB498" i="12"/>
  <c r="BB499" i="12"/>
  <c r="BB500" i="12"/>
  <c r="BB501" i="12"/>
  <c r="BB502" i="12"/>
  <c r="BB503" i="12"/>
  <c r="BB504" i="12"/>
  <c r="BB505" i="12"/>
  <c r="BB506" i="12"/>
  <c r="BB507" i="12"/>
  <c r="BB508" i="12"/>
  <c r="BB509" i="12"/>
  <c r="BB510" i="12"/>
  <c r="BB511" i="12"/>
  <c r="BB512" i="12"/>
  <c r="BB513" i="12"/>
  <c r="BB514" i="12"/>
  <c r="BB515" i="12"/>
  <c r="BB516" i="12"/>
  <c r="BB517" i="12"/>
  <c r="BB518" i="12"/>
  <c r="BB519" i="12"/>
  <c r="BB520" i="12"/>
  <c r="BB521" i="12"/>
  <c r="BB522" i="12"/>
  <c r="BB523" i="12"/>
  <c r="BB524" i="12"/>
  <c r="BB525" i="12"/>
  <c r="BB526" i="12"/>
  <c r="BB527" i="12"/>
  <c r="BB528" i="12"/>
  <c r="BB529" i="12"/>
  <c r="BB530" i="12"/>
  <c r="BB531" i="12"/>
  <c r="BB532" i="12"/>
  <c r="BB533" i="12"/>
  <c r="BB534" i="12"/>
  <c r="BB535" i="12"/>
  <c r="BB536" i="12"/>
  <c r="BB537" i="12"/>
  <c r="BB538" i="12"/>
  <c r="BB539" i="12"/>
  <c r="BB540" i="12"/>
  <c r="BB541" i="12"/>
  <c r="BB542" i="12"/>
  <c r="BB543" i="12"/>
  <c r="BB544" i="12"/>
  <c r="BB545" i="12"/>
  <c r="BB546" i="12"/>
  <c r="BB547" i="12"/>
  <c r="BB548" i="12"/>
  <c r="BB549" i="12"/>
  <c r="BB550" i="12"/>
  <c r="BB551" i="12"/>
  <c r="BB552" i="12"/>
  <c r="BB553" i="12"/>
  <c r="BB554" i="12"/>
  <c r="BB555" i="12"/>
  <c r="BB556" i="12"/>
  <c r="BB557" i="12"/>
  <c r="BB558" i="12"/>
  <c r="BB559" i="12"/>
  <c r="BB560" i="12"/>
  <c r="BB561" i="12"/>
  <c r="BB562" i="12"/>
  <c r="BB563" i="12"/>
  <c r="BB564" i="12"/>
  <c r="BB565" i="12"/>
  <c r="BB566" i="12"/>
  <c r="BB567" i="12"/>
  <c r="BB568" i="12"/>
  <c r="BB569" i="12"/>
  <c r="BB570" i="12"/>
  <c r="BB571" i="12"/>
  <c r="BB572" i="12"/>
  <c r="BB573" i="12"/>
  <c r="BB574" i="12"/>
  <c r="BB575" i="12"/>
  <c r="BB576" i="12"/>
  <c r="BB577" i="12"/>
  <c r="BB578" i="12"/>
  <c r="BB579" i="12"/>
  <c r="BB580" i="12"/>
  <c r="BB581" i="12"/>
  <c r="BB582" i="12"/>
  <c r="BB583" i="12"/>
  <c r="BB584" i="12"/>
  <c r="BB585" i="12"/>
  <c r="BB586" i="12"/>
  <c r="BB587" i="12"/>
  <c r="BB588" i="12"/>
  <c r="BB589" i="12"/>
  <c r="BB590" i="12"/>
  <c r="BB591" i="12"/>
  <c r="BB592" i="12"/>
  <c r="BB593" i="12"/>
  <c r="BB594" i="12"/>
  <c r="BB595" i="12"/>
  <c r="BB596" i="12"/>
  <c r="BB597" i="12"/>
  <c r="BB598" i="12"/>
  <c r="BB599" i="12"/>
  <c r="BB600" i="12"/>
  <c r="BB601" i="12"/>
  <c r="BB602" i="12"/>
  <c r="BB603" i="12"/>
  <c r="BB604" i="12"/>
  <c r="BB605" i="12"/>
  <c r="BB606" i="12"/>
  <c r="BB607" i="12"/>
  <c r="BB608" i="12"/>
  <c r="BB609" i="12"/>
  <c r="BB610" i="12"/>
  <c r="BB611" i="12"/>
  <c r="BB612" i="12"/>
  <c r="BB613" i="12"/>
  <c r="BB614" i="12"/>
  <c r="BB615" i="12"/>
  <c r="BB616" i="12"/>
  <c r="BB617" i="12"/>
  <c r="BB618" i="12"/>
  <c r="BB619" i="12"/>
  <c r="BB620" i="12"/>
  <c r="BB621" i="12"/>
  <c r="BB622" i="12"/>
  <c r="BB623" i="12"/>
  <c r="BB624" i="12"/>
  <c r="BB625" i="12"/>
  <c r="BB626" i="12"/>
  <c r="BB627" i="12"/>
  <c r="BB628" i="12"/>
  <c r="BB629" i="12"/>
  <c r="BB630" i="12"/>
  <c r="BB631" i="12"/>
  <c r="BB632" i="12"/>
  <c r="BB633" i="12"/>
  <c r="BB634" i="12"/>
  <c r="BB635" i="12"/>
  <c r="BB636" i="12"/>
  <c r="BB637" i="12"/>
  <c r="BB638" i="12"/>
  <c r="BB639" i="12"/>
  <c r="BB640" i="12"/>
  <c r="BB641" i="12"/>
  <c r="BB642" i="12"/>
  <c r="BB643" i="12"/>
  <c r="BB644" i="12"/>
  <c r="BB645" i="12"/>
  <c r="BB646" i="12"/>
  <c r="BB647" i="12"/>
  <c r="BB648" i="12"/>
  <c r="BB649" i="12"/>
  <c r="BB650" i="12"/>
  <c r="BB651" i="12"/>
  <c r="BB652" i="12"/>
  <c r="BB653" i="12"/>
  <c r="BB654" i="12"/>
  <c r="BB655" i="12"/>
  <c r="BB656" i="12"/>
  <c r="BB657" i="12"/>
  <c r="BB658" i="12"/>
  <c r="BB659" i="12"/>
  <c r="BB660" i="12"/>
  <c r="BB661" i="12"/>
  <c r="BB662" i="12"/>
  <c r="BB663" i="12"/>
  <c r="BB664" i="12"/>
  <c r="BB665" i="12"/>
  <c r="BB666" i="12"/>
  <c r="BB667" i="12"/>
  <c r="BB668" i="12"/>
  <c r="BB669" i="12"/>
  <c r="BB670" i="12"/>
  <c r="BB671" i="12"/>
  <c r="BB672" i="12"/>
  <c r="BB673" i="12"/>
  <c r="BB674" i="12"/>
  <c r="BB675" i="12"/>
  <c r="BB676" i="12"/>
  <c r="BB677" i="12"/>
  <c r="BB678" i="12"/>
  <c r="BB679" i="12"/>
  <c r="BB680" i="12"/>
  <c r="BB681" i="12"/>
  <c r="BB682" i="12"/>
  <c r="BB683" i="12"/>
  <c r="BB684" i="12"/>
  <c r="BB685" i="12"/>
  <c r="BB686" i="12"/>
  <c r="BB687" i="12"/>
  <c r="BB688" i="12"/>
  <c r="BB689" i="12"/>
  <c r="BB690" i="12"/>
  <c r="BB691" i="12"/>
  <c r="BB692" i="12"/>
  <c r="BB693" i="12"/>
  <c r="BB694" i="12"/>
  <c r="BB695" i="12"/>
  <c r="BB696" i="12"/>
  <c r="BB697" i="12"/>
  <c r="BB698" i="12"/>
  <c r="BB699" i="12"/>
  <c r="BB700" i="12"/>
  <c r="BB701" i="12"/>
  <c r="BB702" i="12"/>
  <c r="BB703" i="12"/>
  <c r="BB704" i="12"/>
  <c r="BB705" i="12"/>
  <c r="BB706" i="12"/>
  <c r="BB707" i="12"/>
  <c r="BB708" i="12"/>
  <c r="BB709" i="12"/>
  <c r="BB710" i="12"/>
  <c r="BB711" i="12"/>
  <c r="BB712" i="12"/>
  <c r="BB713" i="12"/>
  <c r="BB714" i="12"/>
  <c r="BB715" i="12"/>
  <c r="BB716" i="12"/>
  <c r="BB717" i="12"/>
  <c r="BB718" i="12"/>
  <c r="BB719" i="12"/>
  <c r="BB720" i="12"/>
  <c r="BB721" i="12"/>
  <c r="BB722" i="12"/>
  <c r="BB723" i="12"/>
  <c r="BB724" i="12"/>
  <c r="BB725" i="12"/>
  <c r="BB726" i="12"/>
  <c r="BB727" i="12"/>
  <c r="BB728" i="12"/>
  <c r="BB729" i="12"/>
  <c r="BB730" i="12"/>
  <c r="BB731" i="12"/>
  <c r="BB732" i="12"/>
  <c r="BB733" i="12"/>
  <c r="BB734" i="12"/>
  <c r="BB735" i="12"/>
  <c r="BB736" i="12"/>
  <c r="BB737" i="12"/>
  <c r="BB738" i="12"/>
  <c r="BB739" i="12"/>
  <c r="BB740" i="12"/>
  <c r="BB741" i="12"/>
  <c r="BB742" i="12"/>
  <c r="BB743" i="12"/>
  <c r="BB744" i="12"/>
  <c r="BB745" i="12"/>
  <c r="BB746" i="12"/>
  <c r="BB747" i="12"/>
  <c r="BB748" i="12"/>
  <c r="BB749" i="12"/>
  <c r="BB750" i="12"/>
  <c r="BB751" i="12"/>
  <c r="BB752" i="12"/>
  <c r="BB753" i="12"/>
  <c r="BB754" i="12"/>
  <c r="BB755" i="12"/>
  <c r="BB756" i="12"/>
  <c r="BB757" i="12"/>
  <c r="BB758" i="12"/>
  <c r="BB759" i="12"/>
  <c r="BB760" i="12"/>
  <c r="BB761" i="12"/>
  <c r="BB762" i="12"/>
  <c r="BB763" i="12"/>
  <c r="BB764" i="12"/>
  <c r="BB765" i="12"/>
  <c r="BB766" i="12"/>
  <c r="BB767" i="12"/>
  <c r="BB768" i="12"/>
  <c r="BB769" i="12"/>
  <c r="BB770" i="12"/>
  <c r="BB771" i="12"/>
  <c r="BB772" i="12"/>
  <c r="BB773" i="12"/>
  <c r="BB774" i="12"/>
  <c r="BB775" i="12"/>
  <c r="BB776" i="12"/>
  <c r="BB777" i="12"/>
  <c r="BB778" i="12"/>
  <c r="BB779" i="12"/>
  <c r="BB780" i="12"/>
  <c r="BB781" i="12"/>
  <c r="BB782" i="12"/>
  <c r="BB783" i="12"/>
  <c r="BB784" i="12"/>
  <c r="BB785" i="12"/>
  <c r="BB786" i="12"/>
  <c r="BB787" i="12"/>
  <c r="BB788" i="12"/>
  <c r="BB789" i="12"/>
  <c r="BB790" i="12"/>
  <c r="BB791" i="12"/>
  <c r="BB792" i="12"/>
  <c r="BB793" i="12"/>
  <c r="BB794" i="12"/>
  <c r="BB795" i="12"/>
  <c r="BB796" i="12"/>
  <c r="BB797" i="12"/>
  <c r="BB798" i="12"/>
  <c r="BB799" i="12"/>
  <c r="BB800" i="12"/>
  <c r="BB801" i="12"/>
  <c r="BB802" i="12"/>
  <c r="BB803" i="12"/>
  <c r="BB804" i="12"/>
  <c r="BB805" i="12"/>
  <c r="BB806" i="12"/>
  <c r="BB807" i="12"/>
  <c r="BB808" i="12"/>
  <c r="BB809" i="12"/>
  <c r="BB810" i="12"/>
  <c r="BB811" i="12"/>
  <c r="BB812" i="12"/>
  <c r="BB813" i="12"/>
  <c r="BB814" i="12"/>
  <c r="BB815" i="12"/>
  <c r="BB816" i="12"/>
  <c r="BB817" i="12"/>
  <c r="BB818" i="12"/>
  <c r="BB819" i="12"/>
  <c r="BB820" i="12"/>
  <c r="BB821" i="12"/>
  <c r="BB822" i="12"/>
  <c r="BB823" i="12"/>
  <c r="BB824" i="12"/>
  <c r="BB825" i="12"/>
  <c r="BB826" i="12"/>
  <c r="BB827" i="12"/>
  <c r="BB828" i="12"/>
  <c r="BB829" i="12"/>
  <c r="BB830" i="12"/>
  <c r="BB831" i="12"/>
  <c r="BB832" i="12"/>
  <c r="BB833" i="12"/>
  <c r="BB834" i="12"/>
  <c r="BB835" i="12"/>
  <c r="BB836" i="12"/>
  <c r="BB837" i="12"/>
  <c r="BB838" i="12"/>
  <c r="BB839" i="12"/>
  <c r="BB840" i="12"/>
  <c r="BB841" i="12"/>
  <c r="BB842" i="12"/>
  <c r="BB843" i="12"/>
  <c r="BB844" i="12"/>
  <c r="BB845" i="12"/>
  <c r="BB846" i="12"/>
  <c r="BB847" i="12"/>
  <c r="BB848" i="12"/>
  <c r="BB849" i="12"/>
  <c r="BB850" i="12"/>
  <c r="BB851" i="12"/>
  <c r="BB852" i="12"/>
  <c r="BB853" i="12"/>
  <c r="BB854" i="12"/>
  <c r="BB855" i="12"/>
  <c r="BB856" i="12"/>
  <c r="BB857" i="12"/>
  <c r="BB858" i="12"/>
  <c r="BB859" i="12"/>
  <c r="BB860" i="12"/>
  <c r="BB861" i="12"/>
  <c r="BB862" i="12"/>
  <c r="BB863" i="12"/>
  <c r="BB864" i="12"/>
  <c r="BB865" i="12"/>
  <c r="BB866" i="12"/>
  <c r="BB867" i="12"/>
  <c r="BB868" i="12"/>
  <c r="BB869" i="12"/>
  <c r="BB870" i="12"/>
  <c r="BB871" i="12"/>
  <c r="BB872" i="12"/>
  <c r="BB873" i="12"/>
  <c r="BB874" i="12"/>
  <c r="BB875" i="12"/>
  <c r="BB876" i="12"/>
  <c r="BB877" i="12"/>
  <c r="BB878" i="12"/>
  <c r="BB879" i="12"/>
  <c r="BB880" i="12"/>
  <c r="BB881" i="12"/>
  <c r="BB882" i="12"/>
  <c r="BB883" i="12"/>
  <c r="BB884" i="12"/>
  <c r="BB885" i="12"/>
  <c r="BB886" i="12"/>
  <c r="BB887" i="12"/>
  <c r="BB888" i="12"/>
  <c r="BB889" i="12"/>
  <c r="BB890" i="12"/>
  <c r="BB891" i="12"/>
  <c r="BB892" i="12"/>
  <c r="BB893" i="12"/>
  <c r="BB894" i="12"/>
  <c r="BB895" i="12"/>
  <c r="BB896" i="12"/>
  <c r="BB897" i="12"/>
  <c r="BB898" i="12"/>
  <c r="BB899" i="12"/>
  <c r="BB900" i="12"/>
  <c r="BB901" i="12"/>
  <c r="BB902" i="12"/>
  <c r="BB903" i="12"/>
  <c r="BB904" i="12"/>
  <c r="BB905" i="12"/>
  <c r="BB906" i="12"/>
  <c r="BB907" i="12"/>
  <c r="BB908" i="12"/>
  <c r="BB909" i="12"/>
  <c r="BB910" i="12"/>
  <c r="BB911" i="12"/>
  <c r="BB912" i="12"/>
  <c r="BB913" i="12"/>
  <c r="BB914" i="12"/>
  <c r="BB915" i="12"/>
  <c r="BB916" i="12"/>
  <c r="BB917" i="12"/>
  <c r="BB918" i="12"/>
  <c r="BB919" i="12"/>
  <c r="BB920" i="12"/>
  <c r="BB921" i="12"/>
  <c r="BB922" i="12"/>
  <c r="BB923" i="12"/>
  <c r="BB924" i="12"/>
  <c r="BB925" i="12"/>
  <c r="BB926" i="12"/>
  <c r="BB927" i="12"/>
  <c r="BB928" i="12"/>
  <c r="BB929" i="12"/>
  <c r="BB930" i="12"/>
  <c r="BB931" i="12"/>
  <c r="BB932" i="12"/>
  <c r="BB933" i="12"/>
  <c r="BB934" i="12"/>
  <c r="BB935" i="12"/>
  <c r="BB936" i="12"/>
  <c r="BB937" i="12"/>
  <c r="BB938" i="12"/>
  <c r="BB939" i="12"/>
  <c r="BB940" i="12"/>
  <c r="BB941" i="12"/>
  <c r="BB942" i="12"/>
  <c r="BB943" i="12"/>
  <c r="BB944" i="12"/>
  <c r="BB945" i="12"/>
  <c r="BB946" i="12"/>
  <c r="BB947" i="12"/>
  <c r="BB948" i="12"/>
  <c r="BB949" i="12"/>
  <c r="BB950" i="12"/>
  <c r="BB951" i="12"/>
  <c r="BB952" i="12"/>
  <c r="BB953" i="12"/>
  <c r="BB954" i="12"/>
  <c r="BB955" i="12"/>
  <c r="BB956" i="12"/>
  <c r="BB957" i="12"/>
  <c r="BB958" i="12"/>
  <c r="BB959" i="12"/>
  <c r="BB960" i="12"/>
  <c r="BB961" i="12"/>
  <c r="BB962" i="12"/>
  <c r="BB963" i="12"/>
  <c r="BB964" i="12"/>
  <c r="BB965" i="12"/>
  <c r="BB966" i="12"/>
  <c r="BB967" i="12"/>
  <c r="BB968" i="12"/>
  <c r="BB969" i="12"/>
  <c r="BB970" i="12"/>
  <c r="BB971" i="12"/>
  <c r="BB972" i="12"/>
  <c r="BB973" i="12"/>
  <c r="BB974" i="12"/>
  <c r="BB975" i="12"/>
  <c r="BB976" i="12"/>
  <c r="BB977" i="12"/>
  <c r="BB978" i="12"/>
  <c r="BB979" i="12"/>
  <c r="BB980" i="12"/>
  <c r="BB981" i="12"/>
  <c r="BB982" i="12"/>
  <c r="BB983" i="12"/>
  <c r="BB984" i="12"/>
  <c r="BB985" i="12"/>
  <c r="BB986" i="12"/>
  <c r="BB987" i="12"/>
  <c r="BB988" i="12"/>
  <c r="BB989" i="12"/>
  <c r="BB990" i="12"/>
  <c r="BB991" i="12"/>
  <c r="BB992" i="12"/>
  <c r="BB993" i="12"/>
  <c r="BB994" i="12"/>
  <c r="BB995" i="12"/>
  <c r="BB996" i="12"/>
  <c r="BB997" i="12"/>
  <c r="BB998" i="12"/>
  <c r="BB999" i="12"/>
  <c r="BB1000" i="12"/>
  <c r="BB1001" i="12"/>
  <c r="BB1002" i="12"/>
  <c r="BB1003" i="12"/>
  <c r="BB1004" i="12"/>
  <c r="BB1005" i="12"/>
  <c r="BB1006" i="12"/>
  <c r="BB1007" i="12"/>
  <c r="BB1008" i="12"/>
  <c r="BB1009" i="12"/>
  <c r="BB1010" i="12"/>
  <c r="BB1011" i="12"/>
  <c r="BB1012" i="12"/>
  <c r="BB1013" i="12"/>
  <c r="BB1014" i="12"/>
  <c r="BB1015" i="12"/>
  <c r="BB1016" i="12"/>
  <c r="BB1017" i="12"/>
  <c r="BB1018" i="12"/>
  <c r="BB1019" i="12"/>
  <c r="BB1020" i="12"/>
  <c r="BB1021" i="12"/>
  <c r="BB1022" i="12"/>
  <c r="BB1023" i="12"/>
  <c r="BB1024" i="12"/>
  <c r="BB1025" i="12"/>
  <c r="BB1026" i="12"/>
  <c r="BB1027" i="12"/>
  <c r="BB1028" i="12"/>
  <c r="BB1029" i="12"/>
  <c r="BB1030" i="12"/>
  <c r="BB1031" i="12"/>
  <c r="BB1032" i="12"/>
  <c r="BB1033" i="12"/>
  <c r="BB1034" i="12"/>
  <c r="BB1035" i="12"/>
  <c r="BB1036" i="12"/>
  <c r="BB1037" i="12"/>
  <c r="BB1038" i="12"/>
  <c r="BB1039" i="12"/>
  <c r="BB1040" i="12"/>
  <c r="BB1041" i="12"/>
  <c r="BB1042" i="12"/>
  <c r="BB1043" i="12"/>
  <c r="BB1044" i="12"/>
  <c r="BB1045" i="12"/>
  <c r="BB1046" i="12"/>
  <c r="BB1047" i="12"/>
  <c r="BB1048" i="12"/>
  <c r="BB1049" i="12"/>
  <c r="BB1050" i="12"/>
  <c r="BB1051" i="12"/>
  <c r="BB1052" i="12"/>
  <c r="BB1053" i="12"/>
  <c r="BB1054" i="12"/>
  <c r="BB1055" i="12"/>
  <c r="BB1056" i="12"/>
  <c r="BB1057" i="12"/>
  <c r="BB1058" i="12"/>
  <c r="BB1059" i="12"/>
  <c r="BB1060" i="12"/>
  <c r="BB1061" i="12"/>
  <c r="BB1062" i="12"/>
  <c r="BB1063" i="12"/>
  <c r="BB1064" i="12"/>
  <c r="BB1065" i="12"/>
  <c r="BB1066" i="12"/>
  <c r="BB1067" i="12"/>
  <c r="BB1068" i="12"/>
  <c r="BB1069" i="12"/>
  <c r="BB1070" i="12"/>
  <c r="BB1071" i="12"/>
  <c r="BB1072" i="12"/>
  <c r="BB1073" i="12"/>
  <c r="BB1074" i="12"/>
  <c r="BB1075" i="12"/>
  <c r="BB1076" i="12"/>
  <c r="BB1077" i="12"/>
  <c r="BB1078" i="12"/>
  <c r="BB1079" i="12"/>
  <c r="BB1080" i="12"/>
  <c r="BB1081" i="12"/>
  <c r="BB1082" i="12"/>
  <c r="BB1083" i="12"/>
  <c r="BB1084" i="12"/>
  <c r="BB1085" i="12"/>
  <c r="BB1086" i="12"/>
  <c r="BB1087" i="12"/>
  <c r="BB1088" i="12"/>
  <c r="BB1089" i="12"/>
  <c r="BB1090" i="12"/>
  <c r="BB1091" i="12"/>
  <c r="BB1092" i="12"/>
  <c r="BB1093" i="12"/>
  <c r="BB1094" i="12"/>
  <c r="BB1095" i="12"/>
  <c r="BB1096" i="12"/>
  <c r="BB1097" i="12"/>
  <c r="BB1098" i="12"/>
  <c r="BB1099" i="12"/>
  <c r="BB1100" i="12"/>
  <c r="BB1101" i="12"/>
  <c r="BB1102" i="12"/>
  <c r="BB1103" i="12"/>
  <c r="BB1104" i="12"/>
  <c r="BB1105" i="12"/>
  <c r="BB1106" i="12"/>
  <c r="BB1107" i="12"/>
  <c r="BB1108" i="12"/>
  <c r="BB1109" i="12"/>
  <c r="BB1110" i="12"/>
  <c r="BB1111" i="12"/>
  <c r="BB1112" i="12"/>
  <c r="BB1113" i="12"/>
  <c r="BB1114" i="12"/>
  <c r="BB1115" i="12"/>
  <c r="BB1116" i="12"/>
  <c r="BB1117" i="12"/>
  <c r="BB1118" i="12"/>
  <c r="BB1119" i="12"/>
  <c r="BB1120" i="12"/>
  <c r="BB1121" i="12"/>
  <c r="BB1122" i="12"/>
  <c r="BB1123" i="12"/>
  <c r="BB1124" i="12"/>
  <c r="BB1125" i="12"/>
  <c r="BB1126" i="12"/>
  <c r="BB1127" i="12"/>
  <c r="BB1128" i="12"/>
  <c r="BB1129" i="12"/>
  <c r="BB1130" i="12"/>
  <c r="BB1131" i="12"/>
  <c r="BB1132" i="12"/>
  <c r="BB1133" i="12"/>
  <c r="BB1134" i="12"/>
  <c r="BB1135" i="12"/>
  <c r="BB1136" i="12"/>
  <c r="BB1137" i="12"/>
  <c r="BB1138" i="12"/>
  <c r="BB1139" i="12"/>
  <c r="BB1140" i="12"/>
  <c r="BB1141" i="12"/>
  <c r="BB1142" i="12"/>
  <c r="BB1143" i="12"/>
  <c r="BB1144" i="12"/>
  <c r="BB1145" i="12"/>
  <c r="BB1146" i="12"/>
  <c r="BB1147" i="12"/>
  <c r="BB1148" i="12"/>
  <c r="BB1149" i="12"/>
  <c r="BB1150" i="12"/>
  <c r="BB1151" i="12"/>
  <c r="BB1152" i="12"/>
  <c r="BB1153" i="12"/>
  <c r="BB1154" i="12"/>
  <c r="BB1155" i="12"/>
  <c r="BB1156" i="12"/>
  <c r="BB1157" i="12"/>
  <c r="BB1158" i="12"/>
  <c r="BB1159" i="12"/>
  <c r="BB1160" i="12"/>
  <c r="BB1161" i="12"/>
  <c r="BB1162" i="12"/>
  <c r="BB1163" i="12"/>
  <c r="BB1164" i="12"/>
  <c r="BB1165" i="12"/>
  <c r="BB1166" i="12"/>
  <c r="BB1167" i="12"/>
  <c r="BB1168" i="12"/>
  <c r="BB1169" i="12"/>
  <c r="BB1170" i="12"/>
  <c r="BB1171" i="12"/>
  <c r="BB1172" i="12"/>
  <c r="BB1173" i="12"/>
  <c r="BB1174" i="12"/>
  <c r="BB1175" i="12"/>
  <c r="BB1176" i="12"/>
  <c r="BB1177" i="12"/>
  <c r="BB1178" i="12"/>
  <c r="BB1179" i="12"/>
  <c r="BB1180" i="12"/>
  <c r="BB1181" i="12"/>
  <c r="BB1182" i="12"/>
  <c r="BB1183" i="12"/>
  <c r="BB1184" i="12"/>
  <c r="BB1185" i="12"/>
  <c r="BB1186" i="12"/>
  <c r="BB1187" i="12"/>
  <c r="BB1188" i="12"/>
  <c r="BB1189" i="12"/>
  <c r="BB1190" i="12"/>
  <c r="BB1191" i="12"/>
  <c r="BB1192" i="12"/>
  <c r="BB1193" i="12"/>
  <c r="BB1194" i="12"/>
  <c r="BB1195" i="12"/>
  <c r="BB1196" i="12"/>
  <c r="BB1197" i="12"/>
  <c r="BB1198" i="12"/>
  <c r="BB1199" i="12"/>
  <c r="BB1200" i="12"/>
  <c r="BB1201" i="12"/>
  <c r="BB1202" i="12"/>
  <c r="BB1203" i="12"/>
  <c r="BB1204" i="12"/>
  <c r="BB1205" i="12"/>
  <c r="BB1206" i="12"/>
  <c r="BB1207" i="12"/>
  <c r="BB1208" i="12"/>
  <c r="BB1209" i="12"/>
  <c r="BB1210" i="12"/>
  <c r="BB1211" i="12"/>
  <c r="BB1212" i="12"/>
  <c r="BB1213" i="12"/>
  <c r="BB1214" i="12"/>
  <c r="BB1215" i="12"/>
  <c r="BB1216" i="12"/>
  <c r="BB1217" i="12"/>
  <c r="BB1218" i="12"/>
  <c r="BB1219" i="12"/>
  <c r="BB1220" i="12"/>
  <c r="BB1221" i="12"/>
  <c r="BB1222" i="12"/>
  <c r="BB1223" i="12"/>
  <c r="BB1224" i="12"/>
  <c r="BB1225" i="12"/>
  <c r="BB1226" i="12"/>
  <c r="BB1227" i="12"/>
  <c r="BB1228" i="12"/>
  <c r="BB1229" i="12"/>
  <c r="BB1230" i="12"/>
  <c r="BB1231" i="12"/>
  <c r="BB1232" i="12"/>
  <c r="BB1233" i="12"/>
  <c r="BB1234" i="12"/>
  <c r="BB1235" i="12"/>
  <c r="BB1236" i="12"/>
  <c r="BB1237" i="12"/>
  <c r="BB1238" i="12"/>
  <c r="BB1239" i="12"/>
  <c r="BB1240" i="12"/>
  <c r="BB1241" i="12"/>
  <c r="BB1242" i="12"/>
  <c r="BB1243" i="12"/>
  <c r="BB1244" i="12"/>
  <c r="BB1245" i="12"/>
  <c r="BB1246" i="12"/>
  <c r="BB1247" i="12"/>
  <c r="BB1248" i="12"/>
  <c r="BB1249" i="12"/>
  <c r="BB1250" i="12"/>
  <c r="BB1251" i="12"/>
  <c r="BB1252" i="12"/>
  <c r="BB1253" i="12"/>
  <c r="BB1254" i="12"/>
  <c r="BB1255" i="12"/>
  <c r="BB1256" i="12"/>
  <c r="BB1257" i="12"/>
  <c r="BB1258" i="12"/>
  <c r="BB1259" i="12"/>
  <c r="BB1260" i="12"/>
  <c r="BB1261" i="12"/>
  <c r="BB1262" i="12"/>
  <c r="BB1263" i="12"/>
  <c r="BB1264" i="12"/>
  <c r="BB1265" i="12"/>
  <c r="BB1266" i="12"/>
  <c r="BB1267" i="12"/>
  <c r="BB1268" i="12"/>
  <c r="BB1269" i="12"/>
  <c r="BB1270" i="12"/>
  <c r="BB1271" i="12"/>
  <c r="BB1272" i="12"/>
  <c r="BB1273" i="12"/>
  <c r="BB1274" i="12"/>
  <c r="BB1275" i="12"/>
  <c r="BB1276" i="12"/>
  <c r="BB1277" i="12"/>
  <c r="BB1278" i="12"/>
  <c r="BB1279" i="12"/>
  <c r="BB1280" i="12"/>
  <c r="BB1281" i="12"/>
  <c r="BB1282" i="12"/>
  <c r="BB1283" i="12"/>
  <c r="BB1284" i="12"/>
  <c r="BB1285" i="12"/>
  <c r="BB1286" i="12"/>
  <c r="BB1287" i="12"/>
  <c r="BB1288" i="12"/>
  <c r="BB1289" i="12"/>
  <c r="BB1290" i="12"/>
  <c r="BB1291" i="12"/>
  <c r="BB1292" i="12"/>
  <c r="BB1293" i="12"/>
  <c r="BB1294" i="12"/>
  <c r="BB1295" i="12"/>
  <c r="BB1296" i="12"/>
  <c r="BB1297" i="12"/>
  <c r="BB1298" i="12"/>
  <c r="BB1299" i="12"/>
  <c r="BB1300" i="12"/>
  <c r="BB1301" i="12"/>
  <c r="BB1302" i="12"/>
  <c r="BB1303" i="12"/>
  <c r="BB1304" i="12"/>
  <c r="BB1305" i="12"/>
  <c r="BB1306" i="12"/>
  <c r="BB1307" i="12"/>
  <c r="BB1308" i="12"/>
  <c r="BB1309" i="12"/>
  <c r="BB1310" i="12"/>
  <c r="BB1311" i="12"/>
  <c r="BB1312" i="12"/>
  <c r="BB1313" i="12"/>
  <c r="BB1314" i="12"/>
  <c r="BB1315" i="12"/>
  <c r="BB1316" i="12"/>
  <c r="BB1317" i="12"/>
  <c r="BB1318" i="12"/>
  <c r="BB1319" i="12"/>
  <c r="BB1320" i="12"/>
  <c r="BB1321" i="12"/>
  <c r="BB1322" i="12"/>
  <c r="BB1323" i="12"/>
  <c r="BB1324" i="12"/>
  <c r="BB1325" i="12"/>
  <c r="BB1326" i="12"/>
  <c r="BB1327" i="12"/>
  <c r="BB1328" i="12"/>
  <c r="BB1329" i="12"/>
  <c r="BB1330" i="12"/>
  <c r="BB1331" i="12"/>
  <c r="BB1332" i="12"/>
  <c r="BB1333" i="12"/>
  <c r="BB1334" i="12"/>
  <c r="BB1335" i="12"/>
  <c r="BB1336" i="12"/>
  <c r="BB1337" i="12"/>
  <c r="BB1338" i="12"/>
  <c r="BB1339" i="12"/>
  <c r="BB1340" i="12"/>
  <c r="BB1341" i="12"/>
  <c r="BB1342" i="12"/>
  <c r="BB1343" i="12"/>
  <c r="BB1344" i="12"/>
  <c r="BB1345" i="12"/>
  <c r="BB1346" i="12"/>
  <c r="BB1347" i="12"/>
  <c r="BB1348" i="12"/>
  <c r="BB1349" i="12"/>
  <c r="BB1350" i="12"/>
  <c r="BB1351" i="12"/>
  <c r="BB1352" i="12"/>
  <c r="BB1353" i="12"/>
  <c r="BB1354" i="12"/>
  <c r="BB1355" i="12"/>
  <c r="BB1356" i="12"/>
  <c r="BB1357" i="12"/>
  <c r="BB1358" i="12"/>
  <c r="BB1359" i="12"/>
  <c r="BB1360" i="12"/>
  <c r="BB1361" i="12"/>
  <c r="BB1362" i="12"/>
  <c r="BB1363" i="12"/>
  <c r="BB1364" i="12"/>
  <c r="BB1365" i="12"/>
  <c r="BB1366" i="12"/>
  <c r="BB1367" i="12"/>
  <c r="BB1368" i="12"/>
  <c r="BB1369" i="12"/>
  <c r="BB1370" i="12"/>
  <c r="BB1371" i="12"/>
  <c r="BB1372" i="12"/>
  <c r="BB1373" i="12"/>
  <c r="BB1374" i="12"/>
  <c r="BB1375" i="12"/>
  <c r="BB1376" i="12"/>
  <c r="BB1377" i="12"/>
  <c r="BB1378" i="12"/>
  <c r="BB1379" i="12"/>
  <c r="BB1380" i="12"/>
  <c r="BB1381" i="12"/>
  <c r="BB1382" i="12"/>
  <c r="BB1383" i="12"/>
  <c r="BB1384" i="12"/>
  <c r="BB1385" i="12"/>
  <c r="BB1386" i="12"/>
  <c r="BB1387" i="12"/>
  <c r="BB1388" i="12"/>
  <c r="BB1389" i="12"/>
  <c r="BA3" i="12" a="1"/>
  <c r="BA3" i="12"/>
  <c r="AZ4" i="12"/>
  <c r="AZ5" i="12"/>
  <c r="AZ6" i="12"/>
  <c r="AZ7" i="12"/>
  <c r="AZ8" i="12"/>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111" i="12"/>
  <c r="AZ112" i="12"/>
  <c r="AZ113" i="12"/>
  <c r="AZ114" i="12"/>
  <c r="AZ115" i="12"/>
  <c r="AZ116" i="12"/>
  <c r="AZ117" i="12"/>
  <c r="AZ118" i="12"/>
  <c r="AZ119" i="12"/>
  <c r="AZ120" i="12"/>
  <c r="AZ121" i="12"/>
  <c r="AZ122" i="12"/>
  <c r="AZ123" i="12"/>
  <c r="AZ124" i="12"/>
  <c r="AZ125" i="12"/>
  <c r="AZ126" i="12"/>
  <c r="AZ127" i="12"/>
  <c r="AZ128" i="12"/>
  <c r="AZ129" i="12"/>
  <c r="AZ130" i="12"/>
  <c r="AZ131" i="12"/>
  <c r="AZ132" i="12"/>
  <c r="AZ133" i="12"/>
  <c r="AZ134" i="12"/>
  <c r="AZ135" i="12"/>
  <c r="AZ136" i="12"/>
  <c r="AZ137" i="12"/>
  <c r="AZ138" i="12"/>
  <c r="AZ139" i="12"/>
  <c r="AZ140" i="12"/>
  <c r="AZ141" i="12"/>
  <c r="AZ142" i="12"/>
  <c r="AZ143" i="12"/>
  <c r="AZ144" i="12"/>
  <c r="AZ145" i="12"/>
  <c r="AZ146" i="12"/>
  <c r="AZ147" i="12"/>
  <c r="AZ148" i="12"/>
  <c r="AZ149" i="12"/>
  <c r="AZ150" i="12"/>
  <c r="AZ151" i="12"/>
  <c r="AZ152" i="12"/>
  <c r="AZ153" i="12"/>
  <c r="AZ154" i="12"/>
  <c r="AZ155" i="12"/>
  <c r="AZ156" i="12"/>
  <c r="AZ157" i="12"/>
  <c r="AZ158" i="12"/>
  <c r="AZ159" i="12"/>
  <c r="AZ160" i="12"/>
  <c r="AZ161" i="12"/>
  <c r="AZ162" i="12"/>
  <c r="AZ163" i="12"/>
  <c r="AZ164" i="12"/>
  <c r="AZ165" i="12"/>
  <c r="AZ166" i="12"/>
  <c r="AZ167" i="12"/>
  <c r="AZ168" i="12"/>
  <c r="AZ169" i="12"/>
  <c r="AZ170" i="12"/>
  <c r="AZ171" i="12"/>
  <c r="AZ172" i="12"/>
  <c r="AZ173" i="12"/>
  <c r="AZ174" i="12"/>
  <c r="AZ175" i="12"/>
  <c r="AZ176" i="12"/>
  <c r="AZ177" i="12"/>
  <c r="AZ178" i="12"/>
  <c r="AZ179" i="12"/>
  <c r="AZ180" i="12"/>
  <c r="AZ181" i="12"/>
  <c r="AZ182" i="12"/>
  <c r="AZ183" i="12"/>
  <c r="AZ184" i="12"/>
  <c r="AZ185" i="12"/>
  <c r="AZ186" i="12"/>
  <c r="AZ187" i="12"/>
  <c r="AZ188" i="12"/>
  <c r="AZ189" i="12"/>
  <c r="AZ190" i="12"/>
  <c r="AZ191" i="12"/>
  <c r="AZ192" i="12"/>
  <c r="AZ193" i="12"/>
  <c r="AZ194" i="12"/>
  <c r="AZ195" i="12"/>
  <c r="AZ196" i="12"/>
  <c r="AZ197" i="12"/>
  <c r="AZ198" i="12"/>
  <c r="AZ199" i="12"/>
  <c r="AZ200" i="12"/>
  <c r="AZ201" i="12"/>
  <c r="AZ202" i="12"/>
  <c r="AZ203" i="12"/>
  <c r="AZ204" i="12"/>
  <c r="AZ205" i="12"/>
  <c r="AZ206" i="12"/>
  <c r="AZ207" i="12"/>
  <c r="AZ208" i="12"/>
  <c r="AZ209" i="12"/>
  <c r="AZ210" i="12"/>
  <c r="AZ211" i="12"/>
  <c r="AZ212" i="12"/>
  <c r="AZ213" i="12"/>
  <c r="AZ214" i="12"/>
  <c r="AZ215" i="12"/>
  <c r="AZ216" i="12"/>
  <c r="AZ217" i="12"/>
  <c r="AZ218" i="12"/>
  <c r="AZ219" i="12"/>
  <c r="AZ220" i="12"/>
  <c r="AZ221" i="12"/>
  <c r="AZ222" i="12"/>
  <c r="AZ223" i="12"/>
  <c r="AZ224" i="12"/>
  <c r="AZ225" i="12"/>
  <c r="AZ226" i="12"/>
  <c r="AZ227" i="12"/>
  <c r="AZ228" i="12"/>
  <c r="AZ229" i="12"/>
  <c r="AZ230" i="12"/>
  <c r="AZ231" i="12"/>
  <c r="AZ232" i="12"/>
  <c r="AZ233" i="12"/>
  <c r="AZ234" i="12"/>
  <c r="AZ235" i="12"/>
  <c r="AZ236" i="12"/>
  <c r="AZ237" i="12"/>
  <c r="AZ238" i="12"/>
  <c r="AZ239" i="12"/>
  <c r="AZ240" i="12"/>
  <c r="AZ241" i="12"/>
  <c r="AZ242" i="12"/>
  <c r="AZ243" i="12"/>
  <c r="AZ244" i="12"/>
  <c r="AZ245" i="12"/>
  <c r="AZ246" i="12"/>
  <c r="AZ247" i="12"/>
  <c r="AZ248" i="12"/>
  <c r="AZ249" i="12"/>
  <c r="AZ250" i="12"/>
  <c r="AZ251" i="12"/>
  <c r="AZ252" i="12"/>
  <c r="AZ253" i="12"/>
  <c r="AZ254" i="12"/>
  <c r="AZ255" i="12"/>
  <c r="AZ256" i="12"/>
  <c r="AZ257" i="12"/>
  <c r="AZ258" i="12"/>
  <c r="AZ259" i="12"/>
  <c r="AZ260" i="12"/>
  <c r="AZ261" i="12"/>
  <c r="AZ262" i="12"/>
  <c r="AZ263" i="12"/>
  <c r="AZ264" i="12"/>
  <c r="AZ265" i="12"/>
  <c r="AZ266" i="12"/>
  <c r="AZ267" i="12"/>
  <c r="AZ268" i="12"/>
  <c r="AZ269" i="12"/>
  <c r="AZ270" i="12"/>
  <c r="AZ271" i="12"/>
  <c r="AZ272" i="12"/>
  <c r="AZ273" i="12"/>
  <c r="AZ274" i="12"/>
  <c r="AZ275" i="12"/>
  <c r="AZ276" i="12"/>
  <c r="AZ277" i="12"/>
  <c r="AZ278" i="12"/>
  <c r="AZ279" i="12"/>
  <c r="AZ280" i="12"/>
  <c r="AZ281" i="12"/>
  <c r="AZ282" i="12"/>
  <c r="AZ283" i="12"/>
  <c r="AZ284" i="12"/>
  <c r="AZ285" i="12"/>
  <c r="AZ286" i="12"/>
  <c r="AZ287" i="12"/>
  <c r="AZ288" i="12"/>
  <c r="AZ289" i="12"/>
  <c r="AZ290" i="12"/>
  <c r="AZ291" i="12"/>
  <c r="AZ292" i="12"/>
  <c r="AZ293" i="12"/>
  <c r="AZ294" i="12"/>
  <c r="AZ295" i="12"/>
  <c r="AZ296" i="12"/>
  <c r="AZ297" i="12"/>
  <c r="AZ298" i="12"/>
  <c r="AZ299" i="12"/>
  <c r="AZ300" i="12"/>
  <c r="AZ301" i="12"/>
  <c r="AZ302" i="12"/>
  <c r="AZ303" i="12"/>
  <c r="AZ304" i="12"/>
  <c r="AZ305" i="12"/>
  <c r="AZ306" i="12"/>
  <c r="AZ307" i="12"/>
  <c r="AZ308" i="12"/>
  <c r="AZ309" i="12"/>
  <c r="AZ310" i="12"/>
  <c r="AZ311" i="12"/>
  <c r="AZ312" i="12"/>
  <c r="AZ313" i="12"/>
  <c r="AZ314" i="12"/>
  <c r="AZ315" i="12"/>
  <c r="AZ316" i="12"/>
  <c r="AZ317" i="12"/>
  <c r="AZ318" i="12"/>
  <c r="AZ319" i="12"/>
  <c r="AZ320" i="12"/>
  <c r="AZ321" i="12"/>
  <c r="AZ322" i="12"/>
  <c r="AZ323" i="12"/>
  <c r="AZ324" i="12"/>
  <c r="AZ325" i="12"/>
  <c r="AZ326" i="12"/>
  <c r="AZ327" i="12"/>
  <c r="AZ328" i="12"/>
  <c r="AZ329" i="12"/>
  <c r="AZ330" i="12"/>
  <c r="AZ331" i="12"/>
  <c r="AZ332" i="12"/>
  <c r="AZ333" i="12"/>
  <c r="AZ334" i="12"/>
  <c r="AZ335" i="12"/>
  <c r="AZ336" i="12"/>
  <c r="AZ337" i="12"/>
  <c r="AZ338" i="12"/>
  <c r="AZ339" i="12"/>
  <c r="AZ340" i="12"/>
  <c r="AZ341" i="12"/>
  <c r="AZ342" i="12"/>
  <c r="AZ343" i="12"/>
  <c r="AZ344" i="12"/>
  <c r="AZ345" i="12"/>
  <c r="AZ346" i="12"/>
  <c r="AZ347" i="12"/>
  <c r="AZ348" i="12"/>
  <c r="AZ349" i="12"/>
  <c r="AZ350" i="12"/>
  <c r="AZ351" i="12"/>
  <c r="AZ352" i="12"/>
  <c r="AZ353" i="12"/>
  <c r="AZ354" i="12"/>
  <c r="AZ355" i="12"/>
  <c r="AZ356" i="12"/>
  <c r="AZ357" i="12"/>
  <c r="AZ358" i="12"/>
  <c r="AZ359" i="12"/>
  <c r="AZ360" i="12"/>
  <c r="AZ361" i="12"/>
  <c r="AZ362" i="12"/>
  <c r="AZ363" i="12"/>
  <c r="AZ364" i="12"/>
  <c r="AZ365" i="12"/>
  <c r="AZ366" i="12"/>
  <c r="AZ367" i="12"/>
  <c r="AZ368" i="12"/>
  <c r="AZ369" i="12"/>
  <c r="AZ370" i="12"/>
  <c r="AZ371" i="12"/>
  <c r="AZ372" i="12"/>
  <c r="AZ373" i="12"/>
  <c r="AZ374" i="12"/>
  <c r="AZ375" i="12"/>
  <c r="AZ376" i="12"/>
  <c r="AZ377" i="12"/>
  <c r="AZ378" i="12"/>
  <c r="AZ379" i="12"/>
  <c r="AZ380" i="12"/>
  <c r="AZ381" i="12"/>
  <c r="AZ382" i="12"/>
  <c r="AZ383" i="12"/>
  <c r="AZ384" i="12"/>
  <c r="AZ385" i="12"/>
  <c r="AZ386" i="12"/>
  <c r="AZ387" i="12"/>
  <c r="AZ388" i="12"/>
  <c r="AZ389" i="12"/>
  <c r="AZ390" i="12"/>
  <c r="AZ391" i="12"/>
  <c r="AZ392" i="12"/>
  <c r="AZ393" i="12"/>
  <c r="AZ394" i="12"/>
  <c r="AZ395" i="12"/>
  <c r="AZ396" i="12"/>
  <c r="AZ397" i="12"/>
  <c r="AZ398" i="12"/>
  <c r="AZ399" i="12"/>
  <c r="AZ400" i="12"/>
  <c r="AZ401" i="12"/>
  <c r="AZ402" i="12"/>
  <c r="AZ403" i="12"/>
  <c r="AZ404" i="12"/>
  <c r="AZ405" i="12"/>
  <c r="AZ406" i="12"/>
  <c r="AZ407" i="12"/>
  <c r="AZ408" i="12"/>
  <c r="AZ409" i="12"/>
  <c r="AZ410" i="12"/>
  <c r="AZ411" i="12"/>
  <c r="AZ412" i="12"/>
  <c r="AZ413" i="12"/>
  <c r="AZ414" i="12"/>
  <c r="AZ415" i="12"/>
  <c r="AZ416" i="12"/>
  <c r="AZ417" i="12"/>
  <c r="AZ418" i="12"/>
  <c r="AZ419" i="12"/>
  <c r="AZ420" i="12"/>
  <c r="AZ421" i="12"/>
  <c r="AZ422" i="12"/>
  <c r="AZ423" i="12"/>
  <c r="AZ424" i="12"/>
  <c r="AZ425" i="12"/>
  <c r="AZ426" i="12"/>
  <c r="AZ427" i="12"/>
  <c r="AZ428" i="12"/>
  <c r="AZ429" i="12"/>
  <c r="AZ430" i="12"/>
  <c r="AZ431" i="12"/>
  <c r="AZ432" i="12"/>
  <c r="AZ433" i="12"/>
  <c r="AZ434" i="12"/>
  <c r="AZ435" i="12"/>
  <c r="AZ436" i="12"/>
  <c r="AZ437" i="12"/>
  <c r="AZ438" i="12"/>
  <c r="AZ439" i="12"/>
  <c r="AZ440" i="12"/>
  <c r="AZ441" i="12"/>
  <c r="AZ442" i="12"/>
  <c r="AZ443" i="12"/>
  <c r="AZ444" i="12"/>
  <c r="AZ445" i="12"/>
  <c r="AZ446" i="12"/>
  <c r="AZ447" i="12"/>
  <c r="AZ448" i="12"/>
  <c r="AZ449" i="12"/>
  <c r="AZ450" i="12"/>
  <c r="AZ451" i="12"/>
  <c r="AZ452" i="12"/>
  <c r="AZ453" i="12"/>
  <c r="AZ454" i="12"/>
  <c r="AZ455" i="12"/>
  <c r="AZ456" i="12"/>
  <c r="AZ457" i="12"/>
  <c r="AZ458" i="12"/>
  <c r="AZ459" i="12"/>
  <c r="AZ460" i="12"/>
  <c r="AZ461" i="12"/>
  <c r="AZ462" i="12"/>
  <c r="AZ463" i="12"/>
  <c r="AZ464" i="12"/>
  <c r="AZ465" i="12"/>
  <c r="AZ466" i="12"/>
  <c r="AZ467" i="12"/>
  <c r="AZ468" i="12"/>
  <c r="AZ469" i="12"/>
  <c r="AZ470" i="12"/>
  <c r="AZ471" i="12"/>
  <c r="AZ472" i="12"/>
  <c r="AZ473" i="12"/>
  <c r="AZ474" i="12"/>
  <c r="AZ475" i="12"/>
  <c r="AZ476" i="12"/>
  <c r="AZ477" i="12"/>
  <c r="AZ478" i="12"/>
  <c r="AZ479" i="12"/>
  <c r="AZ480" i="12"/>
  <c r="AZ481" i="12"/>
  <c r="AZ482" i="12"/>
  <c r="AZ483" i="12"/>
  <c r="AZ484" i="12"/>
  <c r="AZ485" i="12"/>
  <c r="AZ486" i="12"/>
  <c r="AZ487" i="12"/>
  <c r="AZ488" i="12"/>
  <c r="AZ489" i="12"/>
  <c r="AZ490" i="12"/>
  <c r="AZ491" i="12"/>
  <c r="AZ492" i="12"/>
  <c r="AZ493" i="12"/>
  <c r="AZ494" i="12"/>
  <c r="AZ495" i="12"/>
  <c r="AZ496" i="12"/>
  <c r="AZ497" i="12"/>
  <c r="AZ498" i="12"/>
  <c r="AZ499" i="12"/>
  <c r="AZ500" i="12"/>
  <c r="AZ501" i="12"/>
  <c r="AZ502" i="12"/>
  <c r="AZ503" i="12"/>
  <c r="AZ504" i="12"/>
  <c r="AZ505" i="12"/>
  <c r="AZ506" i="12"/>
  <c r="AZ507" i="12"/>
  <c r="AZ508" i="12"/>
  <c r="AZ509" i="12"/>
  <c r="AZ510" i="12"/>
  <c r="AZ511" i="12"/>
  <c r="AZ512" i="12"/>
  <c r="AZ513" i="12"/>
  <c r="AZ514" i="12"/>
  <c r="AZ515" i="12"/>
  <c r="AZ516" i="12"/>
  <c r="AZ517" i="12"/>
  <c r="AZ518" i="12"/>
  <c r="AZ519" i="12"/>
  <c r="AZ520" i="12"/>
  <c r="AZ521" i="12"/>
  <c r="AZ522" i="12"/>
  <c r="AZ523" i="12"/>
  <c r="AZ524" i="12"/>
  <c r="AZ525" i="12"/>
  <c r="AZ526" i="12"/>
  <c r="AZ527" i="12"/>
  <c r="AZ528" i="12"/>
  <c r="AZ529" i="12"/>
  <c r="AZ530" i="12"/>
  <c r="AZ531" i="12"/>
  <c r="AZ532" i="12"/>
  <c r="AZ533" i="12"/>
  <c r="AZ534" i="12"/>
  <c r="AZ535" i="12"/>
  <c r="AZ536" i="12"/>
  <c r="AZ537" i="12"/>
  <c r="AZ538" i="12"/>
  <c r="AZ539" i="12"/>
  <c r="AZ540" i="12"/>
  <c r="AZ541" i="12"/>
  <c r="AZ542" i="12"/>
  <c r="AZ543" i="12"/>
  <c r="AZ544" i="12"/>
  <c r="AZ545" i="12"/>
  <c r="AZ546" i="12"/>
  <c r="AZ547" i="12"/>
  <c r="AZ548" i="12"/>
  <c r="AZ549" i="12"/>
  <c r="AZ550" i="12"/>
  <c r="AZ551" i="12"/>
  <c r="AZ552" i="12"/>
  <c r="AZ553" i="12"/>
  <c r="AZ554" i="12"/>
  <c r="AZ555" i="12"/>
  <c r="AZ556" i="12"/>
  <c r="AZ557" i="12"/>
  <c r="AZ558" i="12"/>
  <c r="AZ559" i="12"/>
  <c r="AZ560" i="12"/>
  <c r="AZ561" i="12"/>
  <c r="AZ562" i="12"/>
  <c r="AZ563" i="12"/>
  <c r="AZ564" i="12"/>
  <c r="AZ565" i="12"/>
  <c r="AZ566" i="12"/>
  <c r="AZ567" i="12"/>
  <c r="AZ568" i="12"/>
  <c r="AZ569" i="12"/>
  <c r="AZ570" i="12"/>
  <c r="AZ571" i="12"/>
  <c r="AZ572" i="12"/>
  <c r="AZ573" i="12"/>
  <c r="AZ574" i="12"/>
  <c r="AZ575" i="12"/>
  <c r="AZ576" i="12"/>
  <c r="AZ577" i="12"/>
  <c r="AZ578" i="12"/>
  <c r="AZ579" i="12"/>
  <c r="AZ580" i="12"/>
  <c r="AZ581" i="12"/>
  <c r="AZ582" i="12"/>
  <c r="AZ583" i="12"/>
  <c r="AZ584" i="12"/>
  <c r="AZ585" i="12"/>
  <c r="AZ586" i="12"/>
  <c r="AZ587" i="12"/>
  <c r="AZ588" i="12"/>
  <c r="AZ589" i="12"/>
  <c r="AZ590" i="12"/>
  <c r="AZ591" i="12"/>
  <c r="AZ592" i="12"/>
  <c r="AZ593" i="12"/>
  <c r="AZ594" i="12"/>
  <c r="AZ595" i="12"/>
  <c r="AZ596" i="12"/>
  <c r="AZ597" i="12"/>
  <c r="AZ598" i="12"/>
  <c r="AZ599" i="12"/>
  <c r="AZ600" i="12"/>
  <c r="AZ601" i="12"/>
  <c r="AZ602" i="12"/>
  <c r="AZ603" i="12"/>
  <c r="AZ604" i="12"/>
  <c r="AZ605" i="12"/>
  <c r="AZ606" i="12"/>
  <c r="AZ607" i="12"/>
  <c r="AZ608" i="12"/>
  <c r="AZ609" i="12"/>
  <c r="AZ610" i="12"/>
  <c r="AZ611" i="12"/>
  <c r="AZ612" i="12"/>
  <c r="AZ613" i="12"/>
  <c r="AZ614" i="12"/>
  <c r="AZ615" i="12"/>
  <c r="AZ616" i="12"/>
  <c r="AZ617" i="12"/>
  <c r="AZ618" i="12"/>
  <c r="AZ619" i="12"/>
  <c r="AZ620" i="12"/>
  <c r="AZ621" i="12"/>
  <c r="AZ622" i="12"/>
  <c r="AZ623" i="12"/>
  <c r="AZ624" i="12"/>
  <c r="AZ625" i="12"/>
  <c r="AZ626" i="12"/>
  <c r="AZ627" i="12"/>
  <c r="AZ628" i="12"/>
  <c r="AZ629" i="12"/>
  <c r="AZ630" i="12"/>
  <c r="AZ631" i="12"/>
  <c r="AZ632" i="12"/>
  <c r="AZ633" i="12"/>
  <c r="AZ634" i="12"/>
  <c r="AZ635" i="12"/>
  <c r="AZ636" i="12"/>
  <c r="AZ637" i="12"/>
  <c r="AZ638" i="12"/>
  <c r="AZ639" i="12"/>
  <c r="AZ640" i="12"/>
  <c r="AZ641" i="12"/>
  <c r="AZ642" i="12"/>
  <c r="AZ643" i="12"/>
  <c r="AZ644" i="12"/>
  <c r="AZ645" i="12"/>
  <c r="AZ646" i="12"/>
  <c r="AZ647" i="12"/>
  <c r="AZ648" i="12"/>
  <c r="AZ649" i="12"/>
  <c r="AZ650" i="12"/>
  <c r="AZ651" i="12"/>
  <c r="AZ652" i="12"/>
  <c r="AZ653" i="12"/>
  <c r="AZ654" i="12"/>
  <c r="AZ655" i="12"/>
  <c r="AZ656" i="12"/>
  <c r="AZ657" i="12"/>
  <c r="AZ658" i="12"/>
  <c r="AZ659" i="12"/>
  <c r="AZ660" i="12"/>
  <c r="AZ661" i="12"/>
  <c r="AZ662" i="12"/>
  <c r="AZ663" i="12"/>
  <c r="AZ664" i="12"/>
  <c r="AZ665" i="12"/>
  <c r="AZ666" i="12"/>
  <c r="AZ667" i="12"/>
  <c r="AZ668" i="12"/>
  <c r="AZ669" i="12"/>
  <c r="AZ670" i="12"/>
  <c r="AZ671" i="12"/>
  <c r="AZ672" i="12"/>
  <c r="AZ673" i="12"/>
  <c r="AZ674" i="12"/>
  <c r="AZ675" i="12"/>
  <c r="AZ676" i="12"/>
  <c r="AZ677" i="12"/>
  <c r="AZ678" i="12"/>
  <c r="AZ679" i="12"/>
  <c r="AZ680" i="12"/>
  <c r="AZ681" i="12"/>
  <c r="AZ682" i="12"/>
  <c r="AZ683" i="12"/>
  <c r="AZ684" i="12"/>
  <c r="AZ685" i="12"/>
  <c r="AZ686" i="12"/>
  <c r="AZ687" i="12"/>
  <c r="AZ688" i="12"/>
  <c r="AZ689" i="12"/>
  <c r="AZ690" i="12"/>
  <c r="AZ691" i="12"/>
  <c r="AZ692" i="12"/>
  <c r="AZ693" i="12"/>
  <c r="AZ694" i="12"/>
  <c r="AZ695" i="12"/>
  <c r="AZ696" i="12"/>
  <c r="AZ697" i="12"/>
  <c r="AZ698" i="12"/>
  <c r="AZ699" i="12"/>
  <c r="AZ700" i="12"/>
  <c r="AZ701" i="12"/>
  <c r="AZ702" i="12"/>
  <c r="AZ703" i="12"/>
  <c r="AZ704" i="12"/>
  <c r="AZ705" i="12"/>
  <c r="AZ706" i="12"/>
  <c r="AZ707" i="12"/>
  <c r="AZ708" i="12"/>
  <c r="AZ709" i="12"/>
  <c r="AZ710" i="12"/>
  <c r="AZ711" i="12"/>
  <c r="AZ712" i="12"/>
  <c r="AZ713" i="12"/>
  <c r="AZ714" i="12"/>
  <c r="AZ715" i="12"/>
  <c r="AZ716" i="12"/>
  <c r="AZ717" i="12"/>
  <c r="AZ718" i="12"/>
  <c r="AZ719" i="12"/>
  <c r="AZ720" i="12"/>
  <c r="AZ721" i="12"/>
  <c r="AZ722" i="12"/>
  <c r="AZ723" i="12"/>
  <c r="AZ724" i="12"/>
  <c r="AZ725" i="12"/>
  <c r="AZ726" i="12"/>
  <c r="AZ727" i="12"/>
  <c r="AZ728" i="12"/>
  <c r="AZ729" i="12"/>
  <c r="AZ730" i="12"/>
  <c r="AZ731" i="12"/>
  <c r="AZ732" i="12"/>
  <c r="AZ733" i="12"/>
  <c r="AZ734" i="12"/>
  <c r="AZ735" i="12"/>
  <c r="AZ736" i="12"/>
  <c r="AZ737" i="12"/>
  <c r="AZ738" i="12"/>
  <c r="AZ739" i="12"/>
  <c r="AZ740" i="12"/>
  <c r="AZ741" i="12"/>
  <c r="AZ742" i="12"/>
  <c r="AZ743" i="12"/>
  <c r="AZ744" i="12"/>
  <c r="AZ745" i="12"/>
  <c r="AZ746" i="12"/>
  <c r="AZ747" i="12"/>
  <c r="AZ748" i="12"/>
  <c r="AZ749" i="12"/>
  <c r="AZ750" i="12"/>
  <c r="AZ751" i="12"/>
  <c r="AZ752" i="12"/>
  <c r="AZ753" i="12"/>
  <c r="AZ754" i="12"/>
  <c r="AZ755" i="12"/>
  <c r="AZ756" i="12"/>
  <c r="AZ757" i="12"/>
  <c r="AZ758" i="12"/>
  <c r="AZ759" i="12"/>
  <c r="AZ760" i="12"/>
  <c r="AZ761" i="12"/>
  <c r="AZ762" i="12"/>
  <c r="AZ763" i="12"/>
  <c r="AZ764" i="12"/>
  <c r="AZ765" i="12"/>
  <c r="AZ766" i="12"/>
  <c r="AZ767" i="12"/>
  <c r="AZ768" i="12"/>
  <c r="AZ769" i="12"/>
  <c r="AZ770" i="12"/>
  <c r="AZ771" i="12"/>
  <c r="AZ772" i="12"/>
  <c r="AZ773" i="12"/>
  <c r="AZ774" i="12"/>
  <c r="AZ775" i="12"/>
  <c r="AZ776" i="12"/>
  <c r="AZ777" i="12"/>
  <c r="AZ778" i="12"/>
  <c r="AZ779" i="12"/>
  <c r="AZ780" i="12"/>
  <c r="AZ781" i="12"/>
  <c r="AZ782" i="12"/>
  <c r="AZ783" i="12"/>
  <c r="AZ784" i="12"/>
  <c r="AZ785" i="12"/>
  <c r="AZ786" i="12"/>
  <c r="AZ787" i="12"/>
  <c r="AZ788" i="12"/>
  <c r="AZ789" i="12"/>
  <c r="AZ790" i="12"/>
  <c r="AZ791" i="12"/>
  <c r="AZ792" i="12"/>
  <c r="AZ793" i="12"/>
  <c r="AZ794" i="12"/>
  <c r="AZ795" i="12"/>
  <c r="AZ796" i="12"/>
  <c r="AZ797" i="12"/>
  <c r="AZ798" i="12"/>
  <c r="AZ799" i="12"/>
  <c r="AZ800" i="12"/>
  <c r="AZ801" i="12"/>
  <c r="AZ802" i="12"/>
  <c r="AZ803" i="12"/>
  <c r="AZ804" i="12"/>
  <c r="AZ805" i="12"/>
  <c r="AZ806" i="12"/>
  <c r="AZ807" i="12"/>
  <c r="AZ808" i="12"/>
  <c r="AZ809" i="12"/>
  <c r="AZ810" i="12"/>
  <c r="AZ811" i="12"/>
  <c r="AZ812" i="12"/>
  <c r="AZ813" i="12"/>
  <c r="AZ814" i="12"/>
  <c r="AZ815" i="12"/>
  <c r="AZ816" i="12"/>
  <c r="AZ817" i="12"/>
  <c r="AZ818" i="12"/>
  <c r="AZ819" i="12"/>
  <c r="AZ820" i="12"/>
  <c r="AZ821" i="12"/>
  <c r="AZ822" i="12"/>
  <c r="AZ823" i="12"/>
  <c r="AZ824" i="12"/>
  <c r="AZ825" i="12"/>
  <c r="AZ826" i="12"/>
  <c r="AZ827" i="12"/>
  <c r="AZ828" i="12"/>
  <c r="AZ829" i="12"/>
  <c r="AZ830" i="12"/>
  <c r="AZ831" i="12"/>
  <c r="AZ832" i="12"/>
  <c r="AZ833" i="12"/>
  <c r="AZ834" i="12"/>
  <c r="AZ835" i="12"/>
  <c r="AZ836" i="12"/>
  <c r="AZ837" i="12"/>
  <c r="AZ838" i="12"/>
  <c r="AZ839" i="12"/>
  <c r="AZ840" i="12"/>
  <c r="AZ841" i="12"/>
  <c r="AZ842" i="12"/>
  <c r="AZ843" i="12"/>
  <c r="AZ844" i="12"/>
  <c r="AZ845" i="12"/>
  <c r="AZ846" i="12"/>
  <c r="AZ847" i="12"/>
  <c r="AZ848" i="12"/>
  <c r="AZ849" i="12"/>
  <c r="AZ850" i="12"/>
  <c r="AZ851" i="12"/>
  <c r="AZ852" i="12"/>
  <c r="AZ853" i="12"/>
  <c r="AZ854" i="12"/>
  <c r="AZ855" i="12"/>
  <c r="AZ856" i="12"/>
  <c r="AZ857" i="12"/>
  <c r="AZ858" i="12"/>
  <c r="AZ859" i="12"/>
  <c r="AZ860" i="12"/>
  <c r="AZ861" i="12"/>
  <c r="AZ862" i="12"/>
  <c r="AZ863" i="12"/>
  <c r="AZ864" i="12"/>
  <c r="AZ865" i="12"/>
  <c r="AZ866" i="12"/>
  <c r="AZ867" i="12"/>
  <c r="AZ868" i="12"/>
  <c r="AZ869" i="12"/>
  <c r="AZ870" i="12"/>
  <c r="AZ871" i="12"/>
  <c r="AZ872" i="12"/>
  <c r="AZ873" i="12"/>
  <c r="AZ874" i="12"/>
  <c r="AZ875" i="12"/>
  <c r="AZ876" i="12"/>
  <c r="AZ877" i="12"/>
  <c r="AZ878" i="12"/>
  <c r="AZ879" i="12"/>
  <c r="AZ880" i="12"/>
  <c r="AZ881" i="12"/>
  <c r="AZ882" i="12"/>
  <c r="AZ883" i="12"/>
  <c r="AZ884" i="12"/>
  <c r="AZ885" i="12"/>
  <c r="AZ886" i="12"/>
  <c r="AZ887" i="12"/>
  <c r="AZ888" i="12"/>
  <c r="AZ889" i="12"/>
  <c r="AZ890" i="12"/>
  <c r="AZ891" i="12"/>
  <c r="AZ892" i="12"/>
  <c r="AZ893" i="12"/>
  <c r="AZ894" i="12"/>
  <c r="AZ895" i="12"/>
  <c r="AZ896" i="12"/>
  <c r="AZ897" i="12"/>
  <c r="AZ898" i="12"/>
  <c r="AZ899" i="12"/>
  <c r="AZ900" i="12"/>
  <c r="AZ901" i="12"/>
  <c r="AZ902" i="12"/>
  <c r="AZ903" i="12"/>
  <c r="AZ904" i="12"/>
  <c r="AZ905" i="12"/>
  <c r="AZ906" i="12"/>
  <c r="AZ907" i="12"/>
  <c r="AZ908" i="12"/>
  <c r="AZ909" i="12"/>
  <c r="AZ910" i="12"/>
  <c r="AZ911" i="12"/>
  <c r="AZ912" i="12"/>
  <c r="AZ913" i="12"/>
  <c r="AZ914" i="12"/>
  <c r="AZ915" i="12"/>
  <c r="AZ916" i="12"/>
  <c r="AZ917" i="12"/>
  <c r="AZ918" i="12"/>
  <c r="AZ919" i="12"/>
  <c r="AZ920" i="12"/>
  <c r="AZ921" i="12"/>
  <c r="AZ922" i="12"/>
  <c r="AZ923" i="12"/>
  <c r="AZ924" i="12"/>
  <c r="AZ925" i="12"/>
  <c r="AZ926" i="12"/>
  <c r="AZ927" i="12"/>
  <c r="AZ928" i="12"/>
  <c r="AZ929" i="12"/>
  <c r="AZ930" i="12"/>
  <c r="AZ931" i="12"/>
  <c r="AZ932" i="12"/>
  <c r="AZ933" i="12"/>
  <c r="AZ934" i="12"/>
  <c r="AZ935" i="12"/>
  <c r="AZ936" i="12"/>
  <c r="AZ937" i="12"/>
  <c r="AZ938" i="12"/>
  <c r="AZ939" i="12"/>
  <c r="AZ940" i="12"/>
  <c r="AZ941" i="12"/>
  <c r="AZ942" i="12"/>
  <c r="AZ943" i="12"/>
  <c r="AZ944" i="12"/>
  <c r="AZ945" i="12"/>
  <c r="AZ946" i="12"/>
  <c r="AZ947" i="12"/>
  <c r="AZ948" i="12"/>
  <c r="AZ949" i="12"/>
  <c r="AZ950" i="12"/>
  <c r="AZ951" i="12"/>
  <c r="AZ952" i="12"/>
  <c r="AZ953" i="12"/>
  <c r="AZ954" i="12"/>
  <c r="AZ955" i="12"/>
  <c r="AZ956" i="12"/>
  <c r="AZ957" i="12"/>
  <c r="AZ958" i="12"/>
  <c r="AZ959" i="12"/>
  <c r="AZ960" i="12"/>
  <c r="AZ961" i="12"/>
  <c r="AZ962" i="12"/>
  <c r="AZ963" i="12"/>
  <c r="AZ964" i="12"/>
  <c r="AZ965" i="12"/>
  <c r="AZ966" i="12"/>
  <c r="AZ967" i="12"/>
  <c r="AZ968" i="12"/>
  <c r="AZ969" i="12"/>
  <c r="AZ970" i="12"/>
  <c r="AZ971" i="12"/>
  <c r="AZ972" i="12"/>
  <c r="AZ973" i="12"/>
  <c r="AZ974" i="12"/>
  <c r="AZ975" i="12"/>
  <c r="AZ976" i="12"/>
  <c r="AZ977" i="12"/>
  <c r="AZ978" i="12"/>
  <c r="AZ979" i="12"/>
  <c r="AZ980" i="12"/>
  <c r="AZ981" i="12"/>
  <c r="AZ982" i="12"/>
  <c r="AZ983" i="12"/>
  <c r="AZ984" i="12"/>
  <c r="AZ985" i="12"/>
  <c r="AZ986" i="12"/>
  <c r="AZ987" i="12"/>
  <c r="AZ988" i="12"/>
  <c r="AZ989" i="12"/>
  <c r="AZ990" i="12"/>
  <c r="AZ991" i="12"/>
  <c r="AZ992" i="12"/>
  <c r="AZ993" i="12"/>
  <c r="AZ994" i="12"/>
  <c r="AZ995" i="12"/>
  <c r="AZ996" i="12"/>
  <c r="AZ997" i="12"/>
  <c r="AZ998" i="12"/>
  <c r="AZ999" i="12"/>
  <c r="AZ1000" i="12"/>
  <c r="AZ1001" i="12"/>
  <c r="AZ1002" i="12"/>
  <c r="AZ1003" i="12"/>
  <c r="AZ1004" i="12"/>
  <c r="AZ1005" i="12"/>
  <c r="AZ1006" i="12"/>
  <c r="AZ1007" i="12"/>
  <c r="AZ1008" i="12"/>
  <c r="AZ1009" i="12"/>
  <c r="AZ1010" i="12"/>
  <c r="AZ1011" i="12"/>
  <c r="AZ1012" i="12"/>
  <c r="AZ1013" i="12"/>
  <c r="AZ1014" i="12"/>
  <c r="AZ1015" i="12"/>
  <c r="AZ1016" i="12"/>
  <c r="AZ1017" i="12"/>
  <c r="AZ1018" i="12"/>
  <c r="AZ1019" i="12"/>
  <c r="AZ1020" i="12"/>
  <c r="AZ1021" i="12"/>
  <c r="AZ1022" i="12"/>
  <c r="AZ1023" i="12"/>
  <c r="AZ1024" i="12"/>
  <c r="AZ1025" i="12"/>
  <c r="AZ1026" i="12"/>
  <c r="AZ1027" i="12"/>
  <c r="AZ1028" i="12"/>
  <c r="AZ1029" i="12"/>
  <c r="AZ1030" i="12"/>
  <c r="AZ1031" i="12"/>
  <c r="AZ1032" i="12"/>
  <c r="AZ1033" i="12"/>
  <c r="AZ1034" i="12"/>
  <c r="AZ1035" i="12"/>
  <c r="AZ1036" i="12"/>
  <c r="AZ1037" i="12"/>
  <c r="AZ1038" i="12"/>
  <c r="AZ1039" i="12"/>
  <c r="AZ1040" i="12"/>
  <c r="AZ1041" i="12"/>
  <c r="AZ1042" i="12"/>
  <c r="AZ1043" i="12"/>
  <c r="AZ1044" i="12"/>
  <c r="AZ1045" i="12"/>
  <c r="AZ1046" i="12"/>
  <c r="AZ1047" i="12"/>
  <c r="AZ1048" i="12"/>
  <c r="AZ1049" i="12"/>
  <c r="AZ1050" i="12"/>
  <c r="AZ1051" i="12"/>
  <c r="AZ1052" i="12"/>
  <c r="AZ1053" i="12"/>
  <c r="AZ1054" i="12"/>
  <c r="AZ1055" i="12"/>
  <c r="AZ1056" i="12"/>
  <c r="AZ1057" i="12"/>
  <c r="AZ1058" i="12"/>
  <c r="AZ1059" i="12"/>
  <c r="AZ1060" i="12"/>
  <c r="AZ1061" i="12"/>
  <c r="AZ1062" i="12"/>
  <c r="AZ1063" i="12"/>
  <c r="AZ1064" i="12"/>
  <c r="AZ1065" i="12"/>
  <c r="AZ1066" i="12"/>
  <c r="AZ1067" i="12"/>
  <c r="AZ1068" i="12"/>
  <c r="AZ1069" i="12"/>
  <c r="AZ1070" i="12"/>
  <c r="AZ1071" i="12"/>
  <c r="AZ1072" i="12"/>
  <c r="AZ1073" i="12"/>
  <c r="AZ1074" i="12"/>
  <c r="AZ1075" i="12"/>
  <c r="AZ1076" i="12"/>
  <c r="AZ1077" i="12"/>
  <c r="AZ1078" i="12"/>
  <c r="AZ1079" i="12"/>
  <c r="AZ1080" i="12"/>
  <c r="AZ1081" i="12"/>
  <c r="AZ1082" i="12"/>
  <c r="AZ1083" i="12"/>
  <c r="AZ1084" i="12"/>
  <c r="AZ1085" i="12"/>
  <c r="AZ1086" i="12"/>
  <c r="AZ1087" i="12"/>
  <c r="AZ1088" i="12"/>
  <c r="AZ1089" i="12"/>
  <c r="AZ1090" i="12"/>
  <c r="AZ1091" i="12"/>
  <c r="AZ1092" i="12"/>
  <c r="AZ1093" i="12"/>
  <c r="AZ1094" i="12"/>
  <c r="AZ1095" i="12"/>
  <c r="AZ1096" i="12"/>
  <c r="AZ1097" i="12"/>
  <c r="AZ1098" i="12"/>
  <c r="AZ1099" i="12"/>
  <c r="AZ1100" i="12"/>
  <c r="AZ1101" i="12"/>
  <c r="AZ1102" i="12"/>
  <c r="AZ1103" i="12"/>
  <c r="AZ1104" i="12"/>
  <c r="AZ1105" i="12"/>
  <c r="AZ1106" i="12"/>
  <c r="AZ1107" i="12"/>
  <c r="AZ1108" i="12"/>
  <c r="AZ1109" i="12"/>
  <c r="AZ1110" i="12"/>
  <c r="AZ1111" i="12"/>
  <c r="AZ1112" i="12"/>
  <c r="AZ1113" i="12"/>
  <c r="AZ1114" i="12"/>
  <c r="AZ1115" i="12"/>
  <c r="AZ1116" i="12"/>
  <c r="AZ1117" i="12"/>
  <c r="AZ1118" i="12"/>
  <c r="AZ1119" i="12"/>
  <c r="AZ1120" i="12"/>
  <c r="AZ1121" i="12"/>
  <c r="AZ1122" i="12"/>
  <c r="AZ1123" i="12"/>
  <c r="AZ1124" i="12"/>
  <c r="AZ1125" i="12"/>
  <c r="AZ1126" i="12"/>
  <c r="AZ1127" i="12"/>
  <c r="AZ1128" i="12"/>
  <c r="AZ1129" i="12"/>
  <c r="AZ1130" i="12"/>
  <c r="AZ1131" i="12"/>
  <c r="AZ1132" i="12"/>
  <c r="AZ1133" i="12"/>
  <c r="AZ1134" i="12"/>
  <c r="AZ1135" i="12"/>
  <c r="AZ1136" i="12"/>
  <c r="AZ1137" i="12"/>
  <c r="AZ1138" i="12"/>
  <c r="AZ1139" i="12"/>
  <c r="AZ1140" i="12"/>
  <c r="AZ1141" i="12"/>
  <c r="AZ1142" i="12"/>
  <c r="AZ1143" i="12"/>
  <c r="AZ1144" i="12"/>
  <c r="AZ1145" i="12"/>
  <c r="AZ1146" i="12"/>
  <c r="AZ1147" i="12"/>
  <c r="AZ1148" i="12"/>
  <c r="AZ1149" i="12"/>
  <c r="AZ1150" i="12"/>
  <c r="AZ1151" i="12"/>
  <c r="AZ1152" i="12"/>
  <c r="AZ1153" i="12"/>
  <c r="AZ1154" i="12"/>
  <c r="AZ1155" i="12"/>
  <c r="AZ1156" i="12"/>
  <c r="AZ1157" i="12"/>
  <c r="AZ1158" i="12"/>
  <c r="AZ1159" i="12"/>
  <c r="AZ1160" i="12"/>
  <c r="AZ1161" i="12"/>
  <c r="AZ1162" i="12"/>
  <c r="AZ1163" i="12"/>
  <c r="AZ1164" i="12"/>
  <c r="AZ1165" i="12"/>
  <c r="AZ1166" i="12"/>
  <c r="AZ1167" i="12"/>
  <c r="AZ1168" i="12"/>
  <c r="AZ1169" i="12"/>
  <c r="AZ1170" i="12"/>
  <c r="AZ1171" i="12"/>
  <c r="AZ1172" i="12"/>
  <c r="AZ1173" i="12"/>
  <c r="AZ1174" i="12"/>
  <c r="AZ1175" i="12"/>
  <c r="AZ1176" i="12"/>
  <c r="AZ1177" i="12"/>
  <c r="AZ1178" i="12"/>
  <c r="AZ1179" i="12"/>
  <c r="AZ1180" i="12"/>
  <c r="AZ1181" i="12"/>
  <c r="AZ1182" i="12"/>
  <c r="AZ1183" i="12"/>
  <c r="AZ1184" i="12"/>
  <c r="AZ1185" i="12"/>
  <c r="AZ1186" i="12"/>
  <c r="AZ1187" i="12"/>
  <c r="AZ1188" i="12"/>
  <c r="AZ1189" i="12"/>
  <c r="AZ1190" i="12"/>
  <c r="AZ1191" i="12"/>
  <c r="AZ1192" i="12"/>
  <c r="AZ1193" i="12"/>
  <c r="AZ1194" i="12"/>
  <c r="AZ1195" i="12"/>
  <c r="AZ1196" i="12"/>
  <c r="AZ1197" i="12"/>
  <c r="AZ1198" i="12"/>
  <c r="AZ1199" i="12"/>
  <c r="AZ1200" i="12"/>
  <c r="AZ1201" i="12"/>
  <c r="AZ1202" i="12"/>
  <c r="AZ1203" i="12"/>
  <c r="AZ1204" i="12"/>
  <c r="AZ1205" i="12"/>
  <c r="AZ1206" i="12"/>
  <c r="AZ1207" i="12"/>
  <c r="AZ1208" i="12"/>
  <c r="AZ1209" i="12"/>
  <c r="AZ1210" i="12"/>
  <c r="AZ1211" i="12"/>
  <c r="AZ1212" i="12"/>
  <c r="AZ1213" i="12"/>
  <c r="AZ1214" i="12"/>
  <c r="AZ1215" i="12"/>
  <c r="AZ1216" i="12"/>
  <c r="AZ1217" i="12"/>
  <c r="AZ1218" i="12"/>
  <c r="AZ1219" i="12"/>
  <c r="AZ1220" i="12"/>
  <c r="AZ1221" i="12"/>
  <c r="AZ1222" i="12"/>
  <c r="AZ1223" i="12"/>
  <c r="AZ1224" i="12"/>
  <c r="AZ1225" i="12"/>
  <c r="AZ1226" i="12"/>
  <c r="AZ1227" i="12"/>
  <c r="AZ1228" i="12"/>
  <c r="AZ1229" i="12"/>
  <c r="AZ1230" i="12"/>
  <c r="AZ1231" i="12"/>
  <c r="AZ1232" i="12"/>
  <c r="AZ1233" i="12"/>
  <c r="AZ1234" i="12"/>
  <c r="AZ1235" i="12"/>
  <c r="AZ1236" i="12"/>
  <c r="AZ1237" i="12"/>
  <c r="AZ1238" i="12"/>
  <c r="AZ1239" i="12"/>
  <c r="AZ1240" i="12"/>
  <c r="AZ1241" i="12"/>
  <c r="AZ1242" i="12"/>
  <c r="AZ1243" i="12"/>
  <c r="AZ1244" i="12"/>
  <c r="AZ1245" i="12"/>
  <c r="AZ1246" i="12"/>
  <c r="AZ1247" i="12"/>
  <c r="AZ1248" i="12"/>
  <c r="AZ1249" i="12"/>
  <c r="AZ1250" i="12"/>
  <c r="AZ1251" i="12"/>
  <c r="AZ1252" i="12"/>
  <c r="AZ1253" i="12"/>
  <c r="AZ1254" i="12"/>
  <c r="AZ1255" i="12"/>
  <c r="AZ1256" i="12"/>
  <c r="AZ1257" i="12"/>
  <c r="AZ1258" i="12"/>
  <c r="AZ1259" i="12"/>
  <c r="AZ1260" i="12"/>
  <c r="AZ1261" i="12"/>
  <c r="AZ1262" i="12"/>
  <c r="AZ1263" i="12"/>
  <c r="AZ1264" i="12"/>
  <c r="AZ1265" i="12"/>
  <c r="AZ1266" i="12"/>
  <c r="AZ1267" i="12"/>
  <c r="AZ1268" i="12"/>
  <c r="AZ1269" i="12"/>
  <c r="AZ1270" i="12"/>
  <c r="AZ1271" i="12"/>
  <c r="AZ1272" i="12"/>
  <c r="AZ1273" i="12"/>
  <c r="AZ1274" i="12"/>
  <c r="AZ1275" i="12"/>
  <c r="AZ1276" i="12"/>
  <c r="AZ1277" i="12"/>
  <c r="AZ1278" i="12"/>
  <c r="AZ1279" i="12"/>
  <c r="AZ1280" i="12"/>
  <c r="AZ1281" i="12"/>
  <c r="AZ1282" i="12"/>
  <c r="AZ1283" i="12"/>
  <c r="AZ1284" i="12"/>
  <c r="AZ1285" i="12"/>
  <c r="AZ1286" i="12"/>
  <c r="AZ1287" i="12"/>
  <c r="AZ1288" i="12"/>
  <c r="AZ1289" i="12"/>
  <c r="AZ1290" i="12"/>
  <c r="AZ1291" i="12"/>
  <c r="AZ1292" i="12"/>
  <c r="AZ1293" i="12"/>
  <c r="AZ1294" i="12"/>
  <c r="AZ1295" i="12"/>
  <c r="AZ1296" i="12"/>
  <c r="AZ1297" i="12"/>
  <c r="AZ1298" i="12"/>
  <c r="AZ1299" i="12"/>
  <c r="AZ1300" i="12"/>
  <c r="AZ1301" i="12"/>
  <c r="AZ1302" i="12"/>
  <c r="AZ1303" i="12"/>
  <c r="AZ1304" i="12"/>
  <c r="AZ1305" i="12"/>
  <c r="AZ1306" i="12"/>
  <c r="AZ1307" i="12"/>
  <c r="AZ1308" i="12"/>
  <c r="AZ1309" i="12"/>
  <c r="AZ1310" i="12"/>
  <c r="AZ1311" i="12"/>
  <c r="AZ1312" i="12"/>
  <c r="AZ1313" i="12"/>
  <c r="AZ1314" i="12"/>
  <c r="AZ1315" i="12"/>
  <c r="AZ1316" i="12"/>
  <c r="AZ1317" i="12"/>
  <c r="AZ1318" i="12"/>
  <c r="AZ1319" i="12"/>
  <c r="AZ1320" i="12"/>
  <c r="AZ1321" i="12"/>
  <c r="AZ1322" i="12"/>
  <c r="AZ1323" i="12"/>
  <c r="AZ1324" i="12"/>
  <c r="AZ1325" i="12"/>
  <c r="AZ1326" i="12"/>
  <c r="AZ1327" i="12"/>
  <c r="AZ1328" i="12"/>
  <c r="AZ1329" i="12"/>
  <c r="AZ1330" i="12"/>
  <c r="AZ1331" i="12"/>
  <c r="AZ1332" i="12"/>
  <c r="AZ1333" i="12"/>
  <c r="AZ1334" i="12"/>
  <c r="AZ1335" i="12"/>
  <c r="AZ1336" i="12"/>
  <c r="AZ1337" i="12"/>
  <c r="AZ1338" i="12"/>
  <c r="AZ1339" i="12"/>
  <c r="AZ1340" i="12"/>
  <c r="AZ1341" i="12"/>
  <c r="AZ1342" i="12"/>
  <c r="AZ1343" i="12"/>
  <c r="AZ1344" i="12"/>
  <c r="AZ1345" i="12"/>
  <c r="AZ1346" i="12"/>
  <c r="AZ1347" i="12"/>
  <c r="AZ1348" i="12"/>
  <c r="AZ1349" i="12"/>
  <c r="AZ1350" i="12"/>
  <c r="AZ1351" i="12"/>
  <c r="AZ1352" i="12"/>
  <c r="AZ1353" i="12"/>
  <c r="AZ1354" i="12"/>
  <c r="AZ1355" i="12"/>
  <c r="AZ1356" i="12"/>
  <c r="AZ1357" i="12"/>
  <c r="AZ1358" i="12"/>
  <c r="AZ1359" i="12"/>
  <c r="AZ1360" i="12"/>
  <c r="AZ1361" i="12"/>
  <c r="AZ1362" i="12"/>
  <c r="AZ1363" i="12"/>
  <c r="AZ1364" i="12"/>
  <c r="AZ1365" i="12"/>
  <c r="AZ1366" i="12"/>
  <c r="AZ1367" i="12"/>
  <c r="AZ1368" i="12"/>
  <c r="AZ1369" i="12"/>
  <c r="AZ1370" i="12"/>
  <c r="AZ1371" i="12"/>
  <c r="AZ1372" i="12"/>
  <c r="AZ1373" i="12"/>
  <c r="AZ1374" i="12"/>
  <c r="AZ1375" i="12"/>
  <c r="AZ1376" i="12"/>
  <c r="AZ1377" i="12"/>
  <c r="AZ1378" i="12"/>
  <c r="AZ1379" i="12"/>
  <c r="AZ1380" i="12"/>
  <c r="AZ1381" i="12"/>
  <c r="AZ1382" i="12"/>
  <c r="AZ1383" i="12"/>
  <c r="AZ1384" i="12"/>
  <c r="AZ1385" i="12"/>
  <c r="AZ1386" i="12"/>
  <c r="AZ1387" i="12"/>
  <c r="AZ1388" i="12"/>
  <c r="AZ1389" i="12"/>
  <c r="AZ3" i="12"/>
  <c r="AY4" i="12"/>
  <c r="AY5"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Y137" i="12"/>
  <c r="AY138" i="12"/>
  <c r="AY139" i="12"/>
  <c r="AY140" i="12"/>
  <c r="AY141" i="12"/>
  <c r="AY142" i="12"/>
  <c r="AY143" i="12"/>
  <c r="AY144" i="12"/>
  <c r="AY145" i="12"/>
  <c r="AY146" i="12"/>
  <c r="AY147" i="12"/>
  <c r="AY148" i="12"/>
  <c r="AY149" i="12"/>
  <c r="AY150" i="12"/>
  <c r="AY151" i="12"/>
  <c r="AY152" i="12"/>
  <c r="AY153" i="12"/>
  <c r="AY154" i="12"/>
  <c r="AY155" i="12"/>
  <c r="AY156" i="12"/>
  <c r="AY157" i="12"/>
  <c r="AY158" i="12"/>
  <c r="AY159" i="12"/>
  <c r="AY160" i="12"/>
  <c r="AY161" i="12"/>
  <c r="AY162" i="12"/>
  <c r="AY163" i="12"/>
  <c r="AY164" i="12"/>
  <c r="AY165" i="12"/>
  <c r="AY166" i="12"/>
  <c r="AY167" i="12"/>
  <c r="AY168" i="12"/>
  <c r="AY169" i="12"/>
  <c r="AY170" i="12"/>
  <c r="AY171" i="12"/>
  <c r="AY172" i="12"/>
  <c r="AY173" i="12"/>
  <c r="AY174" i="12"/>
  <c r="AY175" i="12"/>
  <c r="AY176" i="12"/>
  <c r="AY177" i="12"/>
  <c r="AY178" i="12"/>
  <c r="AY179" i="12"/>
  <c r="AY180" i="12"/>
  <c r="AY181" i="12"/>
  <c r="AY182" i="12"/>
  <c r="AY183" i="12"/>
  <c r="AY184" i="12"/>
  <c r="AY185" i="12"/>
  <c r="AY186" i="12"/>
  <c r="AY187" i="12"/>
  <c r="AY188" i="12"/>
  <c r="AY189" i="12"/>
  <c r="AY190" i="12"/>
  <c r="AY191" i="12"/>
  <c r="AY192" i="12"/>
  <c r="AY193" i="12"/>
  <c r="AY194" i="12"/>
  <c r="AY195" i="12"/>
  <c r="AY196" i="12"/>
  <c r="AY197" i="12"/>
  <c r="AY198" i="12"/>
  <c r="AY199" i="12"/>
  <c r="AY200" i="12"/>
  <c r="AY201" i="12"/>
  <c r="AY202" i="12"/>
  <c r="AY203" i="12"/>
  <c r="AY204" i="12"/>
  <c r="AY205" i="12"/>
  <c r="AY206" i="12"/>
  <c r="AY207" i="12"/>
  <c r="AY208" i="12"/>
  <c r="AY209" i="12"/>
  <c r="AY210" i="12"/>
  <c r="AY211" i="12"/>
  <c r="AY212" i="12"/>
  <c r="AY213" i="12"/>
  <c r="AY214" i="12"/>
  <c r="AY215" i="12"/>
  <c r="AY216" i="12"/>
  <c r="AY217" i="12"/>
  <c r="AY218" i="12"/>
  <c r="AY219" i="12"/>
  <c r="AY220" i="12"/>
  <c r="AY221" i="12"/>
  <c r="AY222" i="12"/>
  <c r="AY223" i="12"/>
  <c r="AY224" i="12"/>
  <c r="AY225" i="12"/>
  <c r="AY226" i="12"/>
  <c r="AY227" i="12"/>
  <c r="AY228" i="12"/>
  <c r="AY229" i="12"/>
  <c r="AY230" i="12"/>
  <c r="AY231" i="12"/>
  <c r="AY232" i="12"/>
  <c r="AY233" i="12"/>
  <c r="AY234" i="12"/>
  <c r="AY235" i="12"/>
  <c r="AY236" i="12"/>
  <c r="AY237" i="12"/>
  <c r="AY238" i="12"/>
  <c r="AY239" i="12"/>
  <c r="AY240" i="12"/>
  <c r="AY241" i="12"/>
  <c r="AY242" i="12"/>
  <c r="AY243" i="12"/>
  <c r="AY244" i="12"/>
  <c r="AY245" i="12"/>
  <c r="AY246" i="12"/>
  <c r="AY247" i="12"/>
  <c r="AY248" i="12"/>
  <c r="AY249" i="12"/>
  <c r="AY250" i="12"/>
  <c r="AY251" i="12"/>
  <c r="AY252" i="12"/>
  <c r="AY253" i="12"/>
  <c r="AY254" i="12"/>
  <c r="AY255" i="12"/>
  <c r="AY256" i="12"/>
  <c r="AY257" i="12"/>
  <c r="AY258" i="12"/>
  <c r="AY259" i="12"/>
  <c r="AY260" i="12"/>
  <c r="AY261" i="12"/>
  <c r="AY262" i="12"/>
  <c r="AY263" i="12"/>
  <c r="AY264" i="12"/>
  <c r="AY265" i="12"/>
  <c r="AY266" i="12"/>
  <c r="AY267" i="12"/>
  <c r="AY268" i="12"/>
  <c r="AY269" i="12"/>
  <c r="AY270" i="12"/>
  <c r="AY271" i="12"/>
  <c r="AY272" i="12"/>
  <c r="AY273" i="12"/>
  <c r="AY274" i="12"/>
  <c r="AY275" i="12"/>
  <c r="AY276" i="12"/>
  <c r="AY277" i="12"/>
  <c r="AY278" i="12"/>
  <c r="AY279" i="12"/>
  <c r="AY280" i="12"/>
  <c r="AY281" i="12"/>
  <c r="AY282" i="12"/>
  <c r="AY283" i="12"/>
  <c r="AY284" i="12"/>
  <c r="AY285" i="12"/>
  <c r="AY286" i="12"/>
  <c r="AY287" i="12"/>
  <c r="AY288" i="12"/>
  <c r="AY289" i="12"/>
  <c r="AY290" i="12"/>
  <c r="AY291" i="12"/>
  <c r="AY292" i="12"/>
  <c r="AY293" i="12"/>
  <c r="AY294" i="12"/>
  <c r="AY295" i="12"/>
  <c r="AY296" i="12"/>
  <c r="AY297" i="12"/>
  <c r="AY298" i="12"/>
  <c r="AY299" i="12"/>
  <c r="AY300" i="12"/>
  <c r="AY301" i="12"/>
  <c r="AY302" i="12"/>
  <c r="AY303" i="12"/>
  <c r="AY304" i="12"/>
  <c r="AY305" i="12"/>
  <c r="AY306" i="12"/>
  <c r="AY307" i="12"/>
  <c r="AY308" i="12"/>
  <c r="AY309" i="12"/>
  <c r="AY310" i="12"/>
  <c r="AY311" i="12"/>
  <c r="AY312" i="12"/>
  <c r="AY313" i="12"/>
  <c r="AY314" i="12"/>
  <c r="AY315" i="12"/>
  <c r="AY316" i="12"/>
  <c r="AY317" i="12"/>
  <c r="AY318" i="12"/>
  <c r="AY319" i="12"/>
  <c r="AY320" i="12"/>
  <c r="AY321" i="12"/>
  <c r="AY322" i="12"/>
  <c r="AY323" i="12"/>
  <c r="AY324" i="12"/>
  <c r="AY325" i="12"/>
  <c r="AY326" i="12"/>
  <c r="AY327" i="12"/>
  <c r="AY328" i="12"/>
  <c r="AY329" i="12"/>
  <c r="AY330" i="12"/>
  <c r="AY331" i="12"/>
  <c r="AY332" i="12"/>
  <c r="AY333" i="12"/>
  <c r="AY334" i="12"/>
  <c r="AY335" i="12"/>
  <c r="AY336" i="12"/>
  <c r="AY337" i="12"/>
  <c r="AY338" i="12"/>
  <c r="AY339" i="12"/>
  <c r="AY340" i="12"/>
  <c r="AY341" i="12"/>
  <c r="AY342" i="12"/>
  <c r="AY343" i="12"/>
  <c r="AY344" i="12"/>
  <c r="AY345" i="12"/>
  <c r="AY346" i="12"/>
  <c r="AY347" i="12"/>
  <c r="AY348" i="12"/>
  <c r="AY349" i="12"/>
  <c r="AY350" i="12"/>
  <c r="AY351" i="12"/>
  <c r="AY352" i="12"/>
  <c r="AY353" i="12"/>
  <c r="AY354" i="12"/>
  <c r="AY355" i="12"/>
  <c r="AY356" i="12"/>
  <c r="AY357" i="12"/>
  <c r="AY358" i="12"/>
  <c r="AY359" i="12"/>
  <c r="AY360" i="12"/>
  <c r="AY361" i="12"/>
  <c r="AY362" i="12"/>
  <c r="AY363" i="12"/>
  <c r="AY364" i="12"/>
  <c r="AY365" i="12"/>
  <c r="AY366" i="12"/>
  <c r="AY367" i="12"/>
  <c r="AY368" i="12"/>
  <c r="AY369" i="12"/>
  <c r="AY370" i="12"/>
  <c r="AY371" i="12"/>
  <c r="AY372" i="12"/>
  <c r="AY373" i="12"/>
  <c r="AY374" i="12"/>
  <c r="AY375" i="12"/>
  <c r="AY376" i="12"/>
  <c r="AY377" i="12"/>
  <c r="AY378" i="12"/>
  <c r="AY379" i="12"/>
  <c r="AY380" i="12"/>
  <c r="AY381" i="12"/>
  <c r="AY382" i="12"/>
  <c r="AY383" i="12"/>
  <c r="AY384" i="12"/>
  <c r="AY385" i="12"/>
  <c r="AY386" i="12"/>
  <c r="AY387" i="12"/>
  <c r="AY388" i="12"/>
  <c r="AY389" i="12"/>
  <c r="AY390" i="12"/>
  <c r="AY391" i="12"/>
  <c r="AY392" i="12"/>
  <c r="AY393" i="12"/>
  <c r="AY394" i="12"/>
  <c r="AY395" i="12"/>
  <c r="AY396" i="12"/>
  <c r="AY397" i="12"/>
  <c r="AY398" i="12"/>
  <c r="AY399" i="12"/>
  <c r="AY400" i="12"/>
  <c r="AY401" i="12"/>
  <c r="AY402" i="12"/>
  <c r="AY403" i="12"/>
  <c r="AY404" i="12"/>
  <c r="AY405" i="12"/>
  <c r="AY406" i="12"/>
  <c r="AY407" i="12"/>
  <c r="AY408" i="12"/>
  <c r="AY409" i="12"/>
  <c r="AY410" i="12"/>
  <c r="AY411" i="12"/>
  <c r="AY412" i="12"/>
  <c r="AY413" i="12"/>
  <c r="AY414" i="12"/>
  <c r="AY415" i="12"/>
  <c r="AY416" i="12"/>
  <c r="AY417" i="12"/>
  <c r="AY418" i="12"/>
  <c r="AY419" i="12"/>
  <c r="AY420" i="12"/>
  <c r="AY421" i="12"/>
  <c r="AY422" i="12"/>
  <c r="AY423" i="12"/>
  <c r="AY424" i="12"/>
  <c r="AY425" i="12"/>
  <c r="AY426" i="12"/>
  <c r="AY427" i="12"/>
  <c r="AY428" i="12"/>
  <c r="AY429" i="12"/>
  <c r="AY430" i="12"/>
  <c r="AY431" i="12"/>
  <c r="AY432" i="12"/>
  <c r="AY433" i="12"/>
  <c r="AY434" i="12"/>
  <c r="AY435" i="12"/>
  <c r="AY436" i="12"/>
  <c r="AY437" i="12"/>
  <c r="AY438" i="12"/>
  <c r="AY439" i="12"/>
  <c r="AY440" i="12"/>
  <c r="AY441" i="12"/>
  <c r="AY442" i="12"/>
  <c r="AY443" i="12"/>
  <c r="AY444" i="12"/>
  <c r="AY445" i="12"/>
  <c r="AY446" i="12"/>
  <c r="AY447" i="12"/>
  <c r="AY448" i="12"/>
  <c r="AY449" i="12"/>
  <c r="AY450" i="12"/>
  <c r="AY451" i="12"/>
  <c r="AY452" i="12"/>
  <c r="AY453" i="12"/>
  <c r="AY454" i="12"/>
  <c r="AY455" i="12"/>
  <c r="AY456" i="12"/>
  <c r="AY457" i="12"/>
  <c r="AY458" i="12"/>
  <c r="AY459" i="12"/>
  <c r="AY460" i="12"/>
  <c r="AY461" i="12"/>
  <c r="AY462" i="12"/>
  <c r="AY463" i="12"/>
  <c r="AY464" i="12"/>
  <c r="AY465" i="12"/>
  <c r="AY466" i="12"/>
  <c r="AY467" i="12"/>
  <c r="AY468" i="12"/>
  <c r="AY469" i="12"/>
  <c r="AY470" i="12"/>
  <c r="AY471" i="12"/>
  <c r="AY472" i="12"/>
  <c r="AY473" i="12"/>
  <c r="AY474" i="12"/>
  <c r="AY475" i="12"/>
  <c r="AY476" i="12"/>
  <c r="AY477" i="12"/>
  <c r="AY478" i="12"/>
  <c r="AY479" i="12"/>
  <c r="AY480" i="12"/>
  <c r="AY481" i="12"/>
  <c r="AY482" i="12"/>
  <c r="AY483" i="12"/>
  <c r="AY484" i="12"/>
  <c r="AY485" i="12"/>
  <c r="AY486" i="12"/>
  <c r="AY487" i="12"/>
  <c r="AY488" i="12"/>
  <c r="AY489" i="12"/>
  <c r="AY490" i="12"/>
  <c r="AY491" i="12"/>
  <c r="AY492" i="12"/>
  <c r="AY493" i="12"/>
  <c r="AY494" i="12"/>
  <c r="AY495" i="12"/>
  <c r="AY496" i="12"/>
  <c r="AY497" i="12"/>
  <c r="AY498" i="12"/>
  <c r="AY499" i="12"/>
  <c r="AY500" i="12"/>
  <c r="AY501" i="12"/>
  <c r="AY502" i="12"/>
  <c r="AY503" i="12"/>
  <c r="AY504" i="12"/>
  <c r="AY505" i="12"/>
  <c r="AY506" i="12"/>
  <c r="AY507" i="12"/>
  <c r="AY508" i="12"/>
  <c r="AY509" i="12"/>
  <c r="AY510" i="12"/>
  <c r="AY511" i="12"/>
  <c r="AY512" i="12"/>
  <c r="AY513" i="12"/>
  <c r="AY514" i="12"/>
  <c r="AY515" i="12"/>
  <c r="AY516" i="12"/>
  <c r="AY517" i="12"/>
  <c r="AY518" i="12"/>
  <c r="AY519" i="12"/>
  <c r="AY520" i="12"/>
  <c r="AY521" i="12"/>
  <c r="AY522" i="12"/>
  <c r="AY523" i="12"/>
  <c r="AY524" i="12"/>
  <c r="AY525" i="12"/>
  <c r="AY526" i="12"/>
  <c r="AY527" i="12"/>
  <c r="AY528" i="12"/>
  <c r="AY529" i="12"/>
  <c r="AY530" i="12"/>
  <c r="AY531" i="12"/>
  <c r="AY532" i="12"/>
  <c r="AY533" i="12"/>
  <c r="AY534" i="12"/>
  <c r="AY535" i="12"/>
  <c r="AY536" i="12"/>
  <c r="AY537" i="12"/>
  <c r="AY538" i="12"/>
  <c r="AY539" i="12"/>
  <c r="AY540" i="12"/>
  <c r="AY541" i="12"/>
  <c r="AY542" i="12"/>
  <c r="AY543" i="12"/>
  <c r="AY544" i="12"/>
  <c r="AY545" i="12"/>
  <c r="AY546" i="12"/>
  <c r="AY547" i="12"/>
  <c r="AY548" i="12"/>
  <c r="AY549" i="12"/>
  <c r="AY550" i="12"/>
  <c r="AY551" i="12"/>
  <c r="AY552" i="12"/>
  <c r="AY553" i="12"/>
  <c r="AY554" i="12"/>
  <c r="AY555" i="12"/>
  <c r="AY556" i="12"/>
  <c r="AY557" i="12"/>
  <c r="AY558" i="12"/>
  <c r="AY559" i="12"/>
  <c r="AY560" i="12"/>
  <c r="AY561" i="12"/>
  <c r="AY562" i="12"/>
  <c r="AY563" i="12"/>
  <c r="AY564" i="12"/>
  <c r="AY565" i="12"/>
  <c r="AY566" i="12"/>
  <c r="AY567" i="12"/>
  <c r="AY568" i="12"/>
  <c r="AY569" i="12"/>
  <c r="AY570" i="12"/>
  <c r="AY571" i="12"/>
  <c r="AY572" i="12"/>
  <c r="AY573" i="12"/>
  <c r="AY574" i="12"/>
  <c r="AY575" i="12"/>
  <c r="AY576" i="12"/>
  <c r="AY577" i="12"/>
  <c r="AY578" i="12"/>
  <c r="AY579" i="12"/>
  <c r="AY580" i="12"/>
  <c r="AY581" i="12"/>
  <c r="AY582" i="12"/>
  <c r="AY583" i="12"/>
  <c r="AY584" i="12"/>
  <c r="AY585" i="12"/>
  <c r="AY586" i="12"/>
  <c r="AY587" i="12"/>
  <c r="AY588" i="12"/>
  <c r="AY589" i="12"/>
  <c r="AY590" i="12"/>
  <c r="AY591" i="12"/>
  <c r="AY592" i="12"/>
  <c r="AY593" i="12"/>
  <c r="AY594" i="12"/>
  <c r="AY595" i="12"/>
  <c r="AY596" i="12"/>
  <c r="AY597" i="12"/>
  <c r="AY598" i="12"/>
  <c r="AY599" i="12"/>
  <c r="AY600" i="12"/>
  <c r="AY601" i="12"/>
  <c r="AY602" i="12"/>
  <c r="AY603" i="12"/>
  <c r="AY604" i="12"/>
  <c r="AY605" i="12"/>
  <c r="AY606" i="12"/>
  <c r="AY607" i="12"/>
  <c r="AY608" i="12"/>
  <c r="AY609" i="12"/>
  <c r="AY610" i="12"/>
  <c r="AY611" i="12"/>
  <c r="AY612" i="12"/>
  <c r="AY613" i="12"/>
  <c r="AY614" i="12"/>
  <c r="AY615" i="12"/>
  <c r="AY616" i="12"/>
  <c r="AY617" i="12"/>
  <c r="AY618" i="12"/>
  <c r="AY619" i="12"/>
  <c r="AY620" i="12"/>
  <c r="AY621" i="12"/>
  <c r="AY622" i="12"/>
  <c r="AY623" i="12"/>
  <c r="AY624" i="12"/>
  <c r="AY625" i="12"/>
  <c r="AY626" i="12"/>
  <c r="AY627" i="12"/>
  <c r="AY628" i="12"/>
  <c r="AY629" i="12"/>
  <c r="AY630" i="12"/>
  <c r="AY631" i="12"/>
  <c r="AY632" i="12"/>
  <c r="AY633" i="12"/>
  <c r="AY634" i="12"/>
  <c r="AY635" i="12"/>
  <c r="AY636" i="12"/>
  <c r="AY637" i="12"/>
  <c r="AY638" i="12"/>
  <c r="AY639" i="12"/>
  <c r="AY640" i="12"/>
  <c r="AY641" i="12"/>
  <c r="AY642" i="12"/>
  <c r="AY643" i="12"/>
  <c r="AY644" i="12"/>
  <c r="AY645" i="12"/>
  <c r="AY646" i="12"/>
  <c r="AY647" i="12"/>
  <c r="AY648" i="12"/>
  <c r="AY649" i="12"/>
  <c r="AY650" i="12"/>
  <c r="AY651" i="12"/>
  <c r="AY652" i="12"/>
  <c r="AY653" i="12"/>
  <c r="AY654" i="12"/>
  <c r="AY655" i="12"/>
  <c r="AY656" i="12"/>
  <c r="AY657" i="12"/>
  <c r="AY658" i="12"/>
  <c r="AY659" i="12"/>
  <c r="AY660" i="12"/>
  <c r="AY661" i="12"/>
  <c r="AY662" i="12"/>
  <c r="AY663" i="12"/>
  <c r="AY664" i="12"/>
  <c r="AY665" i="12"/>
  <c r="AY666" i="12"/>
  <c r="AY667" i="12"/>
  <c r="AY668" i="12"/>
  <c r="AY669" i="12"/>
  <c r="AY670" i="12"/>
  <c r="AY671" i="12"/>
  <c r="AY672" i="12"/>
  <c r="AY673" i="12"/>
  <c r="AY674" i="12"/>
  <c r="AY675" i="12"/>
  <c r="AY676" i="12"/>
  <c r="AY677" i="12"/>
  <c r="AY678" i="12"/>
  <c r="AY679" i="12"/>
  <c r="AY680" i="12"/>
  <c r="AY681" i="12"/>
  <c r="AY682" i="12"/>
  <c r="AY683" i="12"/>
  <c r="AY684" i="12"/>
  <c r="AY685" i="12"/>
  <c r="AY686" i="12"/>
  <c r="AY687" i="12"/>
  <c r="AY688" i="12"/>
  <c r="AY689" i="12"/>
  <c r="AY690" i="12"/>
  <c r="AY691" i="12"/>
  <c r="AY692" i="12"/>
  <c r="AY693" i="12"/>
  <c r="AY694" i="12"/>
  <c r="AY695" i="12"/>
  <c r="AY696" i="12"/>
  <c r="AY697" i="12"/>
  <c r="AY698" i="12"/>
  <c r="AY699" i="12"/>
  <c r="AY700" i="12"/>
  <c r="AY701" i="12"/>
  <c r="AY702" i="12"/>
  <c r="AY703" i="12"/>
  <c r="AY704" i="12"/>
  <c r="AY705" i="12"/>
  <c r="AY706" i="12"/>
  <c r="AY707" i="12"/>
  <c r="AY708" i="12"/>
  <c r="AY709" i="12"/>
  <c r="AY710" i="12"/>
  <c r="AY711" i="12"/>
  <c r="AY712" i="12"/>
  <c r="AY713" i="12"/>
  <c r="AY714" i="12"/>
  <c r="AY715" i="12"/>
  <c r="AY716" i="12"/>
  <c r="AY717" i="12"/>
  <c r="AY718" i="12"/>
  <c r="AY719" i="12"/>
  <c r="AY720" i="12"/>
  <c r="AY721" i="12"/>
  <c r="AY722" i="12"/>
  <c r="AY723" i="12"/>
  <c r="AY724" i="12"/>
  <c r="AY725" i="12"/>
  <c r="AY726" i="12"/>
  <c r="AY727" i="12"/>
  <c r="AY728" i="12"/>
  <c r="AY729" i="12"/>
  <c r="AY730" i="12"/>
  <c r="AY731" i="12"/>
  <c r="AY732" i="12"/>
  <c r="AY733" i="12"/>
  <c r="AY734" i="12"/>
  <c r="AY735" i="12"/>
  <c r="AY736" i="12"/>
  <c r="AY737" i="12"/>
  <c r="AY738" i="12"/>
  <c r="AY739" i="12"/>
  <c r="AY740" i="12"/>
  <c r="AY741" i="12"/>
  <c r="AY742" i="12"/>
  <c r="AY743" i="12"/>
  <c r="AY744" i="12"/>
  <c r="AY745" i="12"/>
  <c r="AY746" i="12"/>
  <c r="AY747" i="12"/>
  <c r="AY748" i="12"/>
  <c r="AY749" i="12"/>
  <c r="AY750" i="12"/>
  <c r="AY751" i="12"/>
  <c r="AY752" i="12"/>
  <c r="AY753" i="12"/>
  <c r="AY754" i="12"/>
  <c r="AY755" i="12"/>
  <c r="AY756" i="12"/>
  <c r="AY757" i="12"/>
  <c r="AY758" i="12"/>
  <c r="AY759" i="12"/>
  <c r="AY760" i="12"/>
  <c r="AY761" i="12"/>
  <c r="AY762" i="12"/>
  <c r="AY763" i="12"/>
  <c r="AY764" i="12"/>
  <c r="AY765" i="12"/>
  <c r="AY766" i="12"/>
  <c r="AY767" i="12"/>
  <c r="AY768" i="12"/>
  <c r="AY769" i="12"/>
  <c r="AY770" i="12"/>
  <c r="AY771" i="12"/>
  <c r="AY772" i="12"/>
  <c r="AY773" i="12"/>
  <c r="AY774" i="12"/>
  <c r="AY775" i="12"/>
  <c r="AY776" i="12"/>
  <c r="AY777" i="12"/>
  <c r="AY778" i="12"/>
  <c r="AY779" i="12"/>
  <c r="AY780" i="12"/>
  <c r="AY781" i="12"/>
  <c r="AY782" i="12"/>
  <c r="AY783" i="12"/>
  <c r="AY784" i="12"/>
  <c r="AY785" i="12"/>
  <c r="AY786" i="12"/>
  <c r="AY787" i="12"/>
  <c r="AY788" i="12"/>
  <c r="AY789" i="12"/>
  <c r="AY790" i="12"/>
  <c r="AY791" i="12"/>
  <c r="AY792" i="12"/>
  <c r="AY793" i="12"/>
  <c r="AY794" i="12"/>
  <c r="AY795" i="12"/>
  <c r="AY796" i="12"/>
  <c r="AY797" i="12"/>
  <c r="AY798" i="12"/>
  <c r="AY799" i="12"/>
  <c r="AY800" i="12"/>
  <c r="AY801" i="12"/>
  <c r="AY802" i="12"/>
  <c r="AY803" i="12"/>
  <c r="AY804" i="12"/>
  <c r="AY805" i="12"/>
  <c r="AY806" i="12"/>
  <c r="AY807" i="12"/>
  <c r="AY808" i="12"/>
  <c r="AY809" i="12"/>
  <c r="AY810" i="12"/>
  <c r="AY811" i="12"/>
  <c r="AY812" i="12"/>
  <c r="AY813" i="12"/>
  <c r="AY814" i="12"/>
  <c r="AY815" i="12"/>
  <c r="AY816" i="12"/>
  <c r="AY817" i="12"/>
  <c r="AY818" i="12"/>
  <c r="AY819" i="12"/>
  <c r="AY820" i="12"/>
  <c r="AY821" i="12"/>
  <c r="AY822" i="12"/>
  <c r="AY823" i="12"/>
  <c r="AY824" i="12"/>
  <c r="AY825" i="12"/>
  <c r="AY826" i="12"/>
  <c r="AY827" i="12"/>
  <c r="AY828" i="12"/>
  <c r="AY829" i="12"/>
  <c r="AY830" i="12"/>
  <c r="AY831" i="12"/>
  <c r="AY832" i="12"/>
  <c r="AY833" i="12"/>
  <c r="AY834" i="12"/>
  <c r="AY835" i="12"/>
  <c r="AY836" i="12"/>
  <c r="AY837" i="12"/>
  <c r="AY838" i="12"/>
  <c r="AY839" i="12"/>
  <c r="AY840" i="12"/>
  <c r="AY841" i="12"/>
  <c r="AY842" i="12"/>
  <c r="AY843" i="12"/>
  <c r="AY844" i="12"/>
  <c r="AY845" i="12"/>
  <c r="AY846" i="12"/>
  <c r="AY847" i="12"/>
  <c r="AY848" i="12"/>
  <c r="AY849" i="12"/>
  <c r="AY850" i="12"/>
  <c r="AY851" i="12"/>
  <c r="AY852" i="12"/>
  <c r="AY853" i="12"/>
  <c r="AY854" i="12"/>
  <c r="AY855" i="12"/>
  <c r="AY856" i="12"/>
  <c r="AY857" i="12"/>
  <c r="AY858" i="12"/>
  <c r="AY859" i="12"/>
  <c r="AY860" i="12"/>
  <c r="AY861" i="12"/>
  <c r="AY862" i="12"/>
  <c r="AY863" i="12"/>
  <c r="AY864" i="12"/>
  <c r="AY865" i="12"/>
  <c r="AY866" i="12"/>
  <c r="AY867" i="12"/>
  <c r="AY868" i="12"/>
  <c r="AY869" i="12"/>
  <c r="AY870" i="12"/>
  <c r="AY871" i="12"/>
  <c r="AY872" i="12"/>
  <c r="AY873" i="12"/>
  <c r="AY874" i="12"/>
  <c r="AY875" i="12"/>
  <c r="AY876" i="12"/>
  <c r="AY877" i="12"/>
  <c r="AY878" i="12"/>
  <c r="AY879" i="12"/>
  <c r="AY880" i="12"/>
  <c r="AY881" i="12"/>
  <c r="AY882" i="12"/>
  <c r="AY883" i="12"/>
  <c r="AY884" i="12"/>
  <c r="AY885" i="12"/>
  <c r="AY886" i="12"/>
  <c r="AY887" i="12"/>
  <c r="AY888" i="12"/>
  <c r="AY889" i="12"/>
  <c r="AY890" i="12"/>
  <c r="AY891" i="12"/>
  <c r="AY892" i="12"/>
  <c r="AY893" i="12"/>
  <c r="AY894" i="12"/>
  <c r="AY895" i="12"/>
  <c r="AY896" i="12"/>
  <c r="AY897" i="12"/>
  <c r="AY898" i="12"/>
  <c r="AY899" i="12"/>
  <c r="AY900" i="12"/>
  <c r="AY901" i="12"/>
  <c r="AY902" i="12"/>
  <c r="AY903" i="12"/>
  <c r="AY904" i="12"/>
  <c r="AY905" i="12"/>
  <c r="AY906" i="12"/>
  <c r="AY907" i="12"/>
  <c r="AY908" i="12"/>
  <c r="AY909" i="12"/>
  <c r="AY910" i="12"/>
  <c r="AY911" i="12"/>
  <c r="AY912" i="12"/>
  <c r="AY913" i="12"/>
  <c r="AY914" i="12"/>
  <c r="AY915" i="12"/>
  <c r="AY916" i="12"/>
  <c r="AY917" i="12"/>
  <c r="AY918" i="12"/>
  <c r="AY919" i="12"/>
  <c r="AY920" i="12"/>
  <c r="AY921" i="12"/>
  <c r="AY922" i="12"/>
  <c r="AY923" i="12"/>
  <c r="AY924" i="12"/>
  <c r="AY925" i="12"/>
  <c r="AY926" i="12"/>
  <c r="AY927" i="12"/>
  <c r="AY928" i="12"/>
  <c r="AY929" i="12"/>
  <c r="AY930" i="12"/>
  <c r="AY931" i="12"/>
  <c r="AY932" i="12"/>
  <c r="AY933" i="12"/>
  <c r="AY934" i="12"/>
  <c r="AY935" i="12"/>
  <c r="AY936" i="12"/>
  <c r="AY937" i="12"/>
  <c r="AY938" i="12"/>
  <c r="AY939" i="12"/>
  <c r="AY940" i="12"/>
  <c r="AY941" i="12"/>
  <c r="AY942" i="12"/>
  <c r="AY943" i="12"/>
  <c r="AY944" i="12"/>
  <c r="AY945" i="12"/>
  <c r="AY946" i="12"/>
  <c r="AY947" i="12"/>
  <c r="AY948" i="12"/>
  <c r="AY949" i="12"/>
  <c r="AY950" i="12"/>
  <c r="AY951" i="12"/>
  <c r="AY952" i="12"/>
  <c r="AY953" i="12"/>
  <c r="AY954" i="12"/>
  <c r="AY955" i="12"/>
  <c r="AY956" i="12"/>
  <c r="AY957" i="12"/>
  <c r="AY958" i="12"/>
  <c r="AY959" i="12"/>
  <c r="AY960" i="12"/>
  <c r="AY961" i="12"/>
  <c r="AY962" i="12"/>
  <c r="AY963" i="12"/>
  <c r="AY964" i="12"/>
  <c r="AY965" i="12"/>
  <c r="AY966" i="12"/>
  <c r="AY967" i="12"/>
  <c r="AY968" i="12"/>
  <c r="AY969" i="12"/>
  <c r="AY970" i="12"/>
  <c r="AY971" i="12"/>
  <c r="AY972" i="12"/>
  <c r="AY973" i="12"/>
  <c r="AY974" i="12"/>
  <c r="AY975" i="12"/>
  <c r="AY976" i="12"/>
  <c r="AY977" i="12"/>
  <c r="AY978" i="12"/>
  <c r="AY979" i="12"/>
  <c r="AY980" i="12"/>
  <c r="AY981" i="12"/>
  <c r="AY982" i="12"/>
  <c r="AY983" i="12"/>
  <c r="AY984" i="12"/>
  <c r="AY985" i="12"/>
  <c r="AY986" i="12"/>
  <c r="AY987" i="12"/>
  <c r="AY988" i="12"/>
  <c r="AY989" i="12"/>
  <c r="AY990" i="12"/>
  <c r="AY991" i="12"/>
  <c r="AY992" i="12"/>
  <c r="AY993" i="12"/>
  <c r="AY994" i="12"/>
  <c r="AY995" i="12"/>
  <c r="AY996" i="12"/>
  <c r="AY997" i="12"/>
  <c r="AY998" i="12"/>
  <c r="AY999" i="12"/>
  <c r="AY1000" i="12"/>
  <c r="AY1001" i="12"/>
  <c r="AY1002" i="12"/>
  <c r="AY1003" i="12"/>
  <c r="AY1004" i="12"/>
  <c r="AY1005" i="12"/>
  <c r="AY1006" i="12"/>
  <c r="AY1007" i="12"/>
  <c r="AY1008" i="12"/>
  <c r="AY1009" i="12"/>
  <c r="AY1010" i="12"/>
  <c r="AY1011" i="12"/>
  <c r="AY1012" i="12"/>
  <c r="AY1013" i="12"/>
  <c r="AY1014" i="12"/>
  <c r="AY1015" i="12"/>
  <c r="AY1016" i="12"/>
  <c r="AY1017" i="12"/>
  <c r="AY1018" i="12"/>
  <c r="AY1019" i="12"/>
  <c r="AY1020" i="12"/>
  <c r="AY1021" i="12"/>
  <c r="AY1022" i="12"/>
  <c r="AY1023" i="12"/>
  <c r="AY1024" i="12"/>
  <c r="AY1025" i="12"/>
  <c r="AY1026" i="12"/>
  <c r="AY1027" i="12"/>
  <c r="AY1028" i="12"/>
  <c r="AY1029" i="12"/>
  <c r="AY1030" i="12"/>
  <c r="AY1031" i="12"/>
  <c r="AY1032" i="12"/>
  <c r="AY1033" i="12"/>
  <c r="AY1034" i="12"/>
  <c r="AY1035" i="12"/>
  <c r="AY1036" i="12"/>
  <c r="AY1037" i="12"/>
  <c r="AY1038" i="12"/>
  <c r="AY1039" i="12"/>
  <c r="AY1040" i="12"/>
  <c r="AY1041" i="12"/>
  <c r="AY1042" i="12"/>
  <c r="AY1043" i="12"/>
  <c r="AY1044" i="12"/>
  <c r="AY1045" i="12"/>
  <c r="AY1046" i="12"/>
  <c r="AY1047" i="12"/>
  <c r="AY1048" i="12"/>
  <c r="AY1049" i="12"/>
  <c r="AY1050" i="12"/>
  <c r="AY1051" i="12"/>
  <c r="AY1052" i="12"/>
  <c r="AY1053" i="12"/>
  <c r="AY1054" i="12"/>
  <c r="AY1055" i="12"/>
  <c r="AY1056" i="12"/>
  <c r="AY1057" i="12"/>
  <c r="AY1058" i="12"/>
  <c r="AY1059" i="12"/>
  <c r="AY1060" i="12"/>
  <c r="AY1061" i="12"/>
  <c r="AY1062" i="12"/>
  <c r="AY1063" i="12"/>
  <c r="AY1064" i="12"/>
  <c r="AY1065" i="12"/>
  <c r="AY1066" i="12"/>
  <c r="AY1067" i="12"/>
  <c r="AY1068" i="12"/>
  <c r="AY1069" i="12"/>
  <c r="AY1070" i="12"/>
  <c r="AY1071" i="12"/>
  <c r="AY1072" i="12"/>
  <c r="AY1073" i="12"/>
  <c r="AY1074" i="12"/>
  <c r="AY1075" i="12"/>
  <c r="AY1076" i="12"/>
  <c r="AY1077" i="12"/>
  <c r="AY1078" i="12"/>
  <c r="AY1079" i="12"/>
  <c r="AY1080" i="12"/>
  <c r="AY1081" i="12"/>
  <c r="AY1082" i="12"/>
  <c r="AY1083" i="12"/>
  <c r="AY1084" i="12"/>
  <c r="AY1085" i="12"/>
  <c r="AY1086" i="12"/>
  <c r="AY1087" i="12"/>
  <c r="AY1088" i="12"/>
  <c r="AY1089" i="12"/>
  <c r="AY1090" i="12"/>
  <c r="AY1091" i="12"/>
  <c r="AY1092" i="12"/>
  <c r="AY1093" i="12"/>
  <c r="AY1094" i="12"/>
  <c r="AY1095" i="12"/>
  <c r="AY1096" i="12"/>
  <c r="AY1097" i="12"/>
  <c r="AY1098" i="12"/>
  <c r="AY1099" i="12"/>
  <c r="AY1100" i="12"/>
  <c r="AY1101" i="12"/>
  <c r="AY1102" i="12"/>
  <c r="AY1103" i="12"/>
  <c r="AY1104" i="12"/>
  <c r="AY1105" i="12"/>
  <c r="AY1106" i="12"/>
  <c r="AY1107" i="12"/>
  <c r="AY1108" i="12"/>
  <c r="AY1109" i="12"/>
  <c r="AY1110" i="12"/>
  <c r="AY1111" i="12"/>
  <c r="AY1112" i="12"/>
  <c r="AY1113" i="12"/>
  <c r="AY1114" i="12"/>
  <c r="AY1115" i="12"/>
  <c r="AY1116" i="12"/>
  <c r="AY1117" i="12"/>
  <c r="AY1118" i="12"/>
  <c r="AY1119" i="12"/>
  <c r="AY1120" i="12"/>
  <c r="AY1121" i="12"/>
  <c r="AY1122" i="12"/>
  <c r="AY1123" i="12"/>
  <c r="AY1124" i="12"/>
  <c r="AY1125" i="12"/>
  <c r="AY1126" i="12"/>
  <c r="AY1127" i="12"/>
  <c r="AY1128" i="12"/>
  <c r="AY1129" i="12"/>
  <c r="AY1130" i="12"/>
  <c r="AY1131" i="12"/>
  <c r="AY1132" i="12"/>
  <c r="AY1133" i="12"/>
  <c r="AY1134" i="12"/>
  <c r="AY1135" i="12"/>
  <c r="AY1136" i="12"/>
  <c r="AY1137" i="12"/>
  <c r="AY1138" i="12"/>
  <c r="AY1139" i="12"/>
  <c r="AY1140" i="12"/>
  <c r="AY1141" i="12"/>
  <c r="AY1142" i="12"/>
  <c r="AY1143" i="12"/>
  <c r="AY1144" i="12"/>
  <c r="AY1145" i="12"/>
  <c r="AY1146" i="12"/>
  <c r="AY1147" i="12"/>
  <c r="AY1148" i="12"/>
  <c r="AY1149" i="12"/>
  <c r="AY1150" i="12"/>
  <c r="AY1151" i="12"/>
  <c r="AY1152" i="12"/>
  <c r="AY1153" i="12"/>
  <c r="AY1154" i="12"/>
  <c r="AY1155" i="12"/>
  <c r="AY1156" i="12"/>
  <c r="AY1157" i="12"/>
  <c r="AY1158" i="12"/>
  <c r="AY1159" i="12"/>
  <c r="AY1160" i="12"/>
  <c r="AY1161" i="12"/>
  <c r="AY1162" i="12"/>
  <c r="AY1163" i="12"/>
  <c r="AY1164" i="12"/>
  <c r="AY1165" i="12"/>
  <c r="AY1166" i="12"/>
  <c r="AY1167" i="12"/>
  <c r="AY1168" i="12"/>
  <c r="AY1169" i="12"/>
  <c r="AY1170" i="12"/>
  <c r="AY1171" i="12"/>
  <c r="AY1172" i="12"/>
  <c r="AY1173" i="12"/>
  <c r="AY1174" i="12"/>
  <c r="AY1175" i="12"/>
  <c r="AY1176" i="12"/>
  <c r="AY1177" i="12"/>
  <c r="AY1178" i="12"/>
  <c r="AY1179" i="12"/>
  <c r="AY1180" i="12"/>
  <c r="AY1181" i="12"/>
  <c r="AY1182" i="12"/>
  <c r="AY1183" i="12"/>
  <c r="AY1184" i="12"/>
  <c r="AY1185" i="12"/>
  <c r="AY1186" i="12"/>
  <c r="AY1187" i="12"/>
  <c r="AY1188" i="12"/>
  <c r="AY1189" i="12"/>
  <c r="AY1190" i="12"/>
  <c r="AY1191" i="12"/>
  <c r="AY1192" i="12"/>
  <c r="AY1193" i="12"/>
  <c r="AY1194" i="12"/>
  <c r="AY1195" i="12"/>
  <c r="AY1196" i="12"/>
  <c r="AY1197" i="12"/>
  <c r="AY1198" i="12"/>
  <c r="AY1199" i="12"/>
  <c r="AY1200" i="12"/>
  <c r="AY1201" i="12"/>
  <c r="AY1202" i="12"/>
  <c r="AY1203" i="12"/>
  <c r="AY1204" i="12"/>
  <c r="AY1205" i="12"/>
  <c r="AY1206" i="12"/>
  <c r="AY1207" i="12"/>
  <c r="AY1208" i="12"/>
  <c r="AY1209" i="12"/>
  <c r="AY1210" i="12"/>
  <c r="AY1211" i="12"/>
  <c r="AY1212" i="12"/>
  <c r="AY1213" i="12"/>
  <c r="AY1214" i="12"/>
  <c r="AY1215" i="12"/>
  <c r="AY1216" i="12"/>
  <c r="AY1217" i="12"/>
  <c r="AY1218" i="12"/>
  <c r="AY1219" i="12"/>
  <c r="AY1220" i="12"/>
  <c r="AY1221" i="12"/>
  <c r="AY1222" i="12"/>
  <c r="AY1223" i="12"/>
  <c r="AY1224" i="12"/>
  <c r="AY1225" i="12"/>
  <c r="AY1226" i="12"/>
  <c r="AY1227" i="12"/>
  <c r="AY1228" i="12"/>
  <c r="AY1229" i="12"/>
  <c r="AY1230" i="12"/>
  <c r="AY1231" i="12"/>
  <c r="AY1232" i="12"/>
  <c r="AY1233" i="12"/>
  <c r="AY1234" i="12"/>
  <c r="AY1235" i="12"/>
  <c r="AY1236" i="12"/>
  <c r="AY1237" i="12"/>
  <c r="AY1238" i="12"/>
  <c r="AY1239" i="12"/>
  <c r="AY1240" i="12"/>
  <c r="AY1241" i="12"/>
  <c r="AY1242" i="12"/>
  <c r="AY1243" i="12"/>
  <c r="AY1244" i="12"/>
  <c r="AY1245" i="12"/>
  <c r="AY1246" i="12"/>
  <c r="AY1247" i="12"/>
  <c r="AY1248" i="12"/>
  <c r="AY1249" i="12"/>
  <c r="AY1250" i="12"/>
  <c r="AY1251" i="12"/>
  <c r="AY1252" i="12"/>
  <c r="AY1253" i="12"/>
  <c r="AY1254" i="12"/>
  <c r="AY1255" i="12"/>
  <c r="AY1256" i="12"/>
  <c r="AY1257" i="12"/>
  <c r="AY1258" i="12"/>
  <c r="AY1259" i="12"/>
  <c r="AY1260" i="12"/>
  <c r="AY1261" i="12"/>
  <c r="AY1262" i="12"/>
  <c r="AY1263" i="12"/>
  <c r="AY1264" i="12"/>
  <c r="AY1265" i="12"/>
  <c r="AY1266" i="12"/>
  <c r="AY1267" i="12"/>
  <c r="AY1268" i="12"/>
  <c r="AY1269" i="12"/>
  <c r="AY1270" i="12"/>
  <c r="AY1271" i="12"/>
  <c r="AY1272" i="12"/>
  <c r="AY1273" i="12"/>
  <c r="AY1274" i="12"/>
  <c r="AY1275" i="12"/>
  <c r="AY1276" i="12"/>
  <c r="AY1277" i="12"/>
  <c r="AY1278" i="12"/>
  <c r="AY1279" i="12"/>
  <c r="AY1280" i="12"/>
  <c r="AY1281" i="12"/>
  <c r="AY1282" i="12"/>
  <c r="AY1283" i="12"/>
  <c r="AY1284" i="12"/>
  <c r="AY1285" i="12"/>
  <c r="AY1286" i="12"/>
  <c r="AY1287" i="12"/>
  <c r="AY1288" i="12"/>
  <c r="AY1289" i="12"/>
  <c r="AY1290" i="12"/>
  <c r="AY1291" i="12"/>
  <c r="AY1292" i="12"/>
  <c r="AY1293" i="12"/>
  <c r="AY1294" i="12"/>
  <c r="AY1295" i="12"/>
  <c r="AY1296" i="12"/>
  <c r="AY1297" i="12"/>
  <c r="AY1298" i="12"/>
  <c r="AY1299" i="12"/>
  <c r="AY1300" i="12"/>
  <c r="AY1301" i="12"/>
  <c r="AY1302" i="12"/>
  <c r="AY1303" i="12"/>
  <c r="AY1304" i="12"/>
  <c r="AY1305" i="12"/>
  <c r="AY1306" i="12"/>
  <c r="AY1307" i="12"/>
  <c r="AY1308" i="12"/>
  <c r="AY1309" i="12"/>
  <c r="AY1310" i="12"/>
  <c r="AY1311" i="12"/>
  <c r="AY1312" i="12"/>
  <c r="AY1313" i="12"/>
  <c r="AY1314" i="12"/>
  <c r="AY1315" i="12"/>
  <c r="AY1316" i="12"/>
  <c r="AY1317" i="12"/>
  <c r="AY1318" i="12"/>
  <c r="AY1319" i="12"/>
  <c r="AY1320" i="12"/>
  <c r="AY1321" i="12"/>
  <c r="AY1322" i="12"/>
  <c r="AY1323" i="12"/>
  <c r="AY1324" i="12"/>
  <c r="AY1325" i="12"/>
  <c r="AY1326" i="12"/>
  <c r="AY1327" i="12"/>
  <c r="AY1328" i="12"/>
  <c r="AY1329" i="12"/>
  <c r="AY1330" i="12"/>
  <c r="AY1331" i="12"/>
  <c r="AY1332" i="12"/>
  <c r="AY1333" i="12"/>
  <c r="AY1334" i="12"/>
  <c r="AY1335" i="12"/>
  <c r="AY1336" i="12"/>
  <c r="AY1337" i="12"/>
  <c r="AY1338" i="12"/>
  <c r="AY1339" i="12"/>
  <c r="AY1340" i="12"/>
  <c r="AY1341" i="12"/>
  <c r="AY1342" i="12"/>
  <c r="AY1343" i="12"/>
  <c r="AY1344" i="12"/>
  <c r="AY1345" i="12"/>
  <c r="AY1346" i="12"/>
  <c r="AY1347" i="12"/>
  <c r="AY1348" i="12"/>
  <c r="AY1349" i="12"/>
  <c r="AY1350" i="12"/>
  <c r="AY1351" i="12"/>
  <c r="AY1352" i="12"/>
  <c r="AY1353" i="12"/>
  <c r="AY1354" i="12"/>
  <c r="AY1355" i="12"/>
  <c r="AY1356" i="12"/>
  <c r="AY1357" i="12"/>
  <c r="AY1358" i="12"/>
  <c r="AY1359" i="12"/>
  <c r="AY1360" i="12"/>
  <c r="AY1361" i="12"/>
  <c r="AY1362" i="12"/>
  <c r="AY1363" i="12"/>
  <c r="AY1364" i="12"/>
  <c r="AY1365" i="12"/>
  <c r="AY1366" i="12"/>
  <c r="AY1367" i="12"/>
  <c r="AY1368" i="12"/>
  <c r="AY1369" i="12"/>
  <c r="AY1370" i="12"/>
  <c r="AY1371" i="12"/>
  <c r="AY1372" i="12"/>
  <c r="AY1373" i="12"/>
  <c r="AY1374" i="12"/>
  <c r="AY1375" i="12"/>
  <c r="AY1376" i="12"/>
  <c r="AY1377" i="12"/>
  <c r="AY1378" i="12"/>
  <c r="AY1379" i="12"/>
  <c r="AY1380" i="12"/>
  <c r="AY1381" i="12"/>
  <c r="AY1382" i="12"/>
  <c r="AY1383" i="12"/>
  <c r="AY1384" i="12"/>
  <c r="AY1385" i="12"/>
  <c r="AY1386" i="12"/>
  <c r="AY1387" i="12"/>
  <c r="AY1388" i="12"/>
  <c r="AY1389" i="12"/>
  <c r="AY3" i="12"/>
  <c r="BB3" i="12"/>
  <c r="BB1390" i="12"/>
  <c r="BB1391" i="12"/>
  <c r="BB1392" i="12"/>
  <c r="BB1393" i="12"/>
  <c r="BB1394" i="12"/>
  <c r="BE603" i="12"/>
  <c r="BE604" i="12"/>
  <c r="BE605" i="12"/>
  <c r="BE606" i="12"/>
  <c r="BE607" i="12"/>
  <c r="BE601" i="12"/>
  <c r="BE600" i="12"/>
  <c r="BE602" i="12"/>
  <c r="BG3" i="12"/>
  <c r="BR3" i="12"/>
  <c r="BG4" i="12"/>
  <c r="BR4" i="12"/>
  <c r="BG5" i="12"/>
  <c r="BR5" i="12"/>
  <c r="BG6" i="12"/>
  <c r="BR6" i="12"/>
  <c r="BG7" i="12"/>
  <c r="BR7" i="12"/>
  <c r="BG8" i="12"/>
  <c r="BR8" i="12"/>
  <c r="BG9" i="12"/>
  <c r="BR9" i="12"/>
  <c r="BG10" i="12"/>
  <c r="BR10" i="12"/>
  <c r="BG11" i="12"/>
  <c r="BR11" i="12"/>
  <c r="BG12" i="12"/>
  <c r="BR12" i="12"/>
  <c r="BG13" i="12"/>
  <c r="BR13" i="12"/>
  <c r="BG14" i="12"/>
  <c r="BR14" i="12"/>
  <c r="BG15" i="12"/>
  <c r="BR15" i="12"/>
  <c r="BG16" i="12"/>
  <c r="BR16" i="12"/>
  <c r="BG17" i="12"/>
  <c r="BR17" i="12"/>
  <c r="BG18" i="12"/>
  <c r="BR18" i="12"/>
  <c r="BG19" i="12"/>
  <c r="BR19" i="12"/>
  <c r="BG20" i="12"/>
  <c r="BR20" i="12"/>
  <c r="BG21" i="12"/>
  <c r="BR21" i="12"/>
  <c r="BG22" i="12"/>
  <c r="BR22" i="12"/>
  <c r="BG23" i="12"/>
  <c r="BR23" i="12"/>
  <c r="BG24" i="12"/>
  <c r="BR24" i="12"/>
  <c r="BG25" i="12"/>
  <c r="BR25" i="12"/>
  <c r="BG26" i="12"/>
  <c r="BR26" i="12"/>
  <c r="BG27" i="12"/>
  <c r="BR27" i="12"/>
  <c r="BG28" i="12"/>
  <c r="BR28" i="12"/>
  <c r="BG29" i="12"/>
  <c r="BR29" i="12"/>
  <c r="BG30" i="12"/>
  <c r="BR30" i="12"/>
  <c r="BG31" i="12"/>
  <c r="BR31" i="12"/>
  <c r="BG32" i="12"/>
  <c r="BR32" i="12"/>
  <c r="BG33" i="12"/>
  <c r="BR33" i="12"/>
  <c r="BG34" i="12"/>
  <c r="BR34" i="12"/>
  <c r="BG35" i="12"/>
  <c r="BR35" i="12"/>
  <c r="BG36" i="12"/>
  <c r="BR36" i="12"/>
  <c r="BG37" i="12"/>
  <c r="BR37" i="12"/>
  <c r="BG38" i="12"/>
  <c r="BR38" i="12"/>
  <c r="BG39" i="12"/>
  <c r="BR39" i="12"/>
  <c r="BG40" i="12"/>
  <c r="BR40" i="12"/>
  <c r="BG41" i="12"/>
  <c r="BR41" i="12"/>
  <c r="BG42" i="12"/>
  <c r="BR42" i="12"/>
  <c r="BG43" i="12"/>
  <c r="BR43" i="12"/>
  <c r="BG44" i="12"/>
  <c r="BR44" i="12"/>
  <c r="BG45" i="12"/>
  <c r="BR45" i="12"/>
  <c r="BG46" i="12"/>
  <c r="BR46" i="12"/>
  <c r="BG47" i="12"/>
  <c r="BR47" i="12"/>
  <c r="BG48" i="12"/>
  <c r="BR48" i="12"/>
  <c r="BG49" i="12"/>
  <c r="BR49" i="12"/>
  <c r="BG50" i="12"/>
  <c r="BR50" i="12"/>
  <c r="BG51" i="12"/>
  <c r="BR51" i="12"/>
  <c r="BG52" i="12"/>
  <c r="BR52" i="12"/>
  <c r="BG53" i="12"/>
  <c r="BR53" i="12"/>
  <c r="BG54" i="12"/>
  <c r="BR54" i="12"/>
  <c r="BG55" i="12"/>
  <c r="BR55" i="12"/>
  <c r="BG56" i="12"/>
  <c r="BR56" i="12"/>
  <c r="BG57" i="12"/>
  <c r="BR57" i="12"/>
  <c r="BG58" i="12"/>
  <c r="BR58" i="12"/>
  <c r="BG59" i="12"/>
  <c r="BR59" i="12"/>
  <c r="BG60" i="12"/>
  <c r="BR60" i="12"/>
  <c r="BG61" i="12"/>
  <c r="BR61" i="12"/>
  <c r="BG62" i="12"/>
  <c r="BR62" i="12"/>
  <c r="BG63" i="12"/>
  <c r="BR63" i="12"/>
  <c r="BG64" i="12"/>
  <c r="BR64" i="12"/>
  <c r="BG65" i="12"/>
  <c r="BR65" i="12"/>
  <c r="BG66" i="12"/>
  <c r="BR66" i="12"/>
  <c r="BG67" i="12"/>
  <c r="BR67" i="12"/>
  <c r="BG68" i="12"/>
  <c r="BR68" i="12"/>
  <c r="BG69" i="12"/>
  <c r="BR69" i="12"/>
  <c r="BG70" i="12"/>
  <c r="BR70" i="12"/>
  <c r="BG71" i="12"/>
  <c r="BR71" i="12"/>
  <c r="BG72" i="12"/>
  <c r="BR72" i="12"/>
  <c r="BG73" i="12"/>
  <c r="BR73" i="12"/>
  <c r="BG74" i="12"/>
  <c r="BR74" i="12"/>
  <c r="BG75" i="12"/>
  <c r="BR75" i="12"/>
  <c r="BG76" i="12"/>
  <c r="BR76" i="12"/>
  <c r="BG77" i="12"/>
  <c r="BR77" i="12"/>
  <c r="BG78" i="12"/>
  <c r="BR78" i="12"/>
  <c r="BG79" i="12"/>
  <c r="BR79" i="12"/>
  <c r="BG80" i="12"/>
  <c r="BR80" i="12"/>
  <c r="BG81" i="12"/>
  <c r="BR81" i="12"/>
  <c r="BG82" i="12"/>
  <c r="BR82" i="12"/>
  <c r="BG83" i="12"/>
  <c r="BR83" i="12"/>
  <c r="BG84" i="12"/>
  <c r="BR84" i="12"/>
  <c r="BG85" i="12"/>
  <c r="BR85" i="12"/>
  <c r="BG86" i="12"/>
  <c r="BR86" i="12"/>
  <c r="BG87" i="12"/>
  <c r="BR87" i="12"/>
  <c r="BG88" i="12"/>
  <c r="BR88" i="12"/>
  <c r="BG89" i="12"/>
  <c r="BR89" i="12"/>
  <c r="BG90" i="12"/>
  <c r="BR90" i="12"/>
  <c r="BG91" i="12"/>
  <c r="BR91" i="12"/>
  <c r="BG92" i="12"/>
  <c r="BR92" i="12"/>
  <c r="BG93" i="12"/>
  <c r="BR93" i="12"/>
  <c r="BG94" i="12"/>
  <c r="BR94" i="12"/>
  <c r="BG95" i="12"/>
  <c r="BR95" i="12"/>
  <c r="BG96" i="12"/>
  <c r="BR96" i="12"/>
  <c r="BG97" i="12"/>
  <c r="BR97" i="12"/>
  <c r="BG98" i="12"/>
  <c r="BR98" i="12"/>
  <c r="BG99" i="12"/>
  <c r="BR99" i="12"/>
  <c r="BG100" i="12"/>
  <c r="BR100" i="12"/>
  <c r="BG101" i="12"/>
  <c r="BR101" i="12"/>
  <c r="BG102" i="12"/>
  <c r="BR102" i="12"/>
  <c r="BG103" i="12"/>
  <c r="BR103" i="12"/>
  <c r="BG104" i="12"/>
  <c r="BR104" i="12"/>
  <c r="BG105" i="12"/>
  <c r="BR105" i="12"/>
  <c r="BG106" i="12"/>
  <c r="BR106" i="12"/>
  <c r="BG107" i="12"/>
  <c r="BR107" i="12"/>
  <c r="BG108" i="12"/>
  <c r="BR108" i="12"/>
  <c r="BG109" i="12"/>
  <c r="BR109" i="12"/>
  <c r="BG110" i="12"/>
  <c r="BR110" i="12"/>
  <c r="BG111" i="12"/>
  <c r="BR111" i="12"/>
  <c r="BG112" i="12"/>
  <c r="BR112" i="12"/>
  <c r="BG113" i="12"/>
  <c r="BR113" i="12"/>
  <c r="BG114" i="12"/>
  <c r="BR114" i="12"/>
  <c r="BG115" i="12"/>
  <c r="BR115" i="12"/>
  <c r="BG116" i="12"/>
  <c r="BR116" i="12"/>
  <c r="BG117" i="12"/>
  <c r="BR117" i="12"/>
  <c r="BG118" i="12"/>
  <c r="BR118" i="12"/>
  <c r="BG119" i="12"/>
  <c r="BR119" i="12"/>
  <c r="BG120" i="12"/>
  <c r="BR120" i="12"/>
  <c r="BG121" i="12"/>
  <c r="BR121" i="12"/>
  <c r="BG122" i="12"/>
  <c r="BR122" i="12"/>
  <c r="BG123" i="12"/>
  <c r="BR123" i="12"/>
  <c r="BG124" i="12"/>
  <c r="BR124" i="12"/>
  <c r="BG125" i="12"/>
  <c r="BR125" i="12"/>
  <c r="BG126" i="12"/>
  <c r="BR126" i="12"/>
  <c r="BG127" i="12"/>
  <c r="BR127" i="12"/>
  <c r="BG128" i="12"/>
  <c r="BR128" i="12"/>
  <c r="BG129" i="12"/>
  <c r="BR129" i="12"/>
  <c r="BG130" i="12"/>
  <c r="BR130" i="12"/>
  <c r="BG131" i="12"/>
  <c r="BR131" i="12"/>
  <c r="BG132" i="12"/>
  <c r="BR132" i="12"/>
  <c r="BG133" i="12"/>
  <c r="BR133" i="12"/>
  <c r="BG134" i="12"/>
  <c r="BR134" i="12"/>
  <c r="BG135" i="12"/>
  <c r="BR135" i="12"/>
  <c r="BG136" i="12"/>
  <c r="BR136" i="12"/>
  <c r="BG137" i="12"/>
  <c r="BR137" i="12"/>
  <c r="BG138" i="12"/>
  <c r="BR138" i="12"/>
  <c r="BG139" i="12"/>
  <c r="BR139" i="12"/>
  <c r="BG140" i="12"/>
  <c r="BR140" i="12"/>
  <c r="BG141" i="12"/>
  <c r="BR141" i="12"/>
  <c r="BG142" i="12"/>
  <c r="BR142" i="12"/>
  <c r="BG143" i="12"/>
  <c r="BR143" i="12"/>
  <c r="BG144" i="12"/>
  <c r="BR144" i="12"/>
  <c r="BG145" i="12"/>
  <c r="BR145" i="12"/>
  <c r="BG146" i="12"/>
  <c r="BR146" i="12"/>
  <c r="BG147" i="12"/>
  <c r="BR147" i="12"/>
  <c r="BG148" i="12"/>
  <c r="BR148" i="12"/>
  <c r="BG149" i="12"/>
  <c r="BR149" i="12"/>
  <c r="BG150" i="12"/>
  <c r="BR150" i="12"/>
  <c r="BG151" i="12"/>
  <c r="BR151" i="12"/>
  <c r="BG152" i="12"/>
  <c r="BR152" i="12"/>
  <c r="BG153" i="12"/>
  <c r="BR153" i="12"/>
  <c r="BG154" i="12"/>
  <c r="BR154" i="12"/>
  <c r="BG155" i="12"/>
  <c r="BR155" i="12"/>
  <c r="BG156" i="12"/>
  <c r="BR156" i="12"/>
  <c r="BG157" i="12"/>
  <c r="BR157" i="12"/>
  <c r="BG158" i="12"/>
  <c r="BR158" i="12"/>
  <c r="BG159" i="12"/>
  <c r="BR159" i="12"/>
  <c r="BG160" i="12"/>
  <c r="BR160" i="12"/>
  <c r="BG161" i="12"/>
  <c r="BR161" i="12"/>
  <c r="BG162" i="12"/>
  <c r="BR162" i="12"/>
  <c r="BG163" i="12"/>
  <c r="BR163" i="12"/>
  <c r="BG164" i="12"/>
  <c r="BR164" i="12"/>
  <c r="BG165" i="12"/>
  <c r="BR165" i="12"/>
  <c r="BG166" i="12"/>
  <c r="BR166" i="12"/>
  <c r="BG167" i="12"/>
  <c r="BR167" i="12"/>
  <c r="BG168" i="12"/>
  <c r="BR168" i="12"/>
  <c r="BG169" i="12"/>
  <c r="BR169" i="12"/>
  <c r="BG170" i="12"/>
  <c r="BR170" i="12"/>
  <c r="BG171" i="12"/>
  <c r="BR171" i="12"/>
  <c r="BG172" i="12"/>
  <c r="BR172" i="12"/>
  <c r="BG173" i="12"/>
  <c r="BR173" i="12"/>
  <c r="BG174" i="12"/>
  <c r="BR174" i="12"/>
  <c r="BG175" i="12"/>
  <c r="BR175" i="12"/>
  <c r="BG176" i="12"/>
  <c r="BR176" i="12"/>
  <c r="BG177" i="12"/>
  <c r="BR177" i="12"/>
  <c r="BG178" i="12"/>
  <c r="BR178" i="12"/>
  <c r="BG179" i="12"/>
  <c r="BR179" i="12"/>
  <c r="BG180" i="12"/>
  <c r="BR180" i="12"/>
  <c r="BG181" i="12"/>
  <c r="BR181" i="12"/>
  <c r="BG182" i="12"/>
  <c r="BR182" i="12"/>
  <c r="BG183" i="12"/>
  <c r="BR183" i="12"/>
  <c r="BG184" i="12"/>
  <c r="BR184" i="12"/>
  <c r="BG185" i="12"/>
  <c r="BR185" i="12"/>
  <c r="BG186" i="12"/>
  <c r="BR186" i="12"/>
  <c r="BG187" i="12"/>
  <c r="BR187" i="12"/>
  <c r="BG188" i="12"/>
  <c r="BR188" i="12"/>
  <c r="BG189" i="12"/>
  <c r="BR189" i="12"/>
  <c r="BG190" i="12"/>
  <c r="BR190" i="12"/>
  <c r="BG191" i="12"/>
  <c r="BR191" i="12"/>
  <c r="BG192" i="12"/>
  <c r="BR192" i="12"/>
  <c r="BG193" i="12"/>
  <c r="BR193" i="12"/>
  <c r="BG194" i="12"/>
  <c r="BR194" i="12"/>
  <c r="BG195" i="12"/>
  <c r="BR195" i="12"/>
  <c r="BG196" i="12"/>
  <c r="BR196" i="12"/>
  <c r="BG197" i="12"/>
  <c r="BR197" i="12"/>
  <c r="BG198" i="12"/>
  <c r="BR198" i="12"/>
  <c r="BG199" i="12"/>
  <c r="BR199" i="12"/>
  <c r="BG200" i="12"/>
  <c r="BR200" i="12"/>
  <c r="BG201" i="12"/>
  <c r="BR201" i="12"/>
  <c r="BG202" i="12"/>
  <c r="BR202" i="12"/>
  <c r="BG203" i="12"/>
  <c r="BR203" i="12"/>
  <c r="BG204" i="12"/>
  <c r="BR204" i="12"/>
  <c r="BG205" i="12"/>
  <c r="BR205" i="12"/>
  <c r="BG206" i="12"/>
  <c r="BR206" i="12"/>
  <c r="BG207" i="12"/>
  <c r="BR207" i="12"/>
  <c r="BG208" i="12"/>
  <c r="BR208" i="12"/>
  <c r="BG209" i="12"/>
  <c r="BR209" i="12"/>
  <c r="BG210" i="12"/>
  <c r="BR210" i="12"/>
  <c r="BG211" i="12"/>
  <c r="BR211" i="12"/>
  <c r="BG212" i="12"/>
  <c r="BR212" i="12"/>
  <c r="BG213" i="12"/>
  <c r="BR213" i="12"/>
  <c r="BG214" i="12"/>
  <c r="BR214" i="12"/>
  <c r="BG215" i="12"/>
  <c r="BR215" i="12"/>
  <c r="BG216" i="12"/>
  <c r="BR216" i="12"/>
  <c r="BG217" i="12"/>
  <c r="BR217" i="12"/>
  <c r="BG218" i="12"/>
  <c r="BR218" i="12"/>
  <c r="BG219" i="12"/>
  <c r="BR219" i="12"/>
  <c r="BG220" i="12"/>
  <c r="BR220" i="12"/>
  <c r="BG221" i="12"/>
  <c r="BR221" i="12"/>
  <c r="BG222" i="12"/>
  <c r="BR222" i="12"/>
  <c r="BG223" i="12"/>
  <c r="BR223" i="12"/>
  <c r="BG224" i="12"/>
  <c r="BR224" i="12"/>
  <c r="BG225" i="12"/>
  <c r="BR225" i="12"/>
  <c r="BG226" i="12"/>
  <c r="BR226" i="12"/>
  <c r="BG227" i="12"/>
  <c r="BR227" i="12"/>
  <c r="BG228" i="12"/>
  <c r="BR228" i="12"/>
  <c r="BG229" i="12"/>
  <c r="BR229" i="12"/>
  <c r="BG230" i="12"/>
  <c r="BR230" i="12"/>
  <c r="BG231" i="12"/>
  <c r="BR231" i="12"/>
  <c r="BG232" i="12"/>
  <c r="BR232" i="12"/>
  <c r="BG233" i="12"/>
  <c r="BR233" i="12"/>
  <c r="BG234" i="12"/>
  <c r="BR234" i="12"/>
  <c r="BG235" i="12"/>
  <c r="BR235" i="12"/>
  <c r="BG236" i="12"/>
  <c r="BR236" i="12"/>
  <c r="BG237" i="12"/>
  <c r="BR237" i="12"/>
  <c r="BG238" i="12"/>
  <c r="BR238" i="12"/>
  <c r="BG239" i="12"/>
  <c r="BR239" i="12"/>
  <c r="BG240" i="12"/>
  <c r="BR240" i="12"/>
  <c r="BG241" i="12"/>
  <c r="BR241" i="12"/>
  <c r="BG242" i="12"/>
  <c r="BR242" i="12"/>
  <c r="BG243" i="12"/>
  <c r="BR243" i="12"/>
  <c r="BG244" i="12"/>
  <c r="BR244" i="12"/>
  <c r="BG245" i="12"/>
  <c r="BR245" i="12"/>
  <c r="BG246" i="12"/>
  <c r="BR246" i="12"/>
  <c r="BG247" i="12"/>
  <c r="BR247" i="12"/>
  <c r="BG248" i="12"/>
  <c r="BR248" i="12"/>
  <c r="BG249" i="12"/>
  <c r="BR249" i="12"/>
  <c r="BG250" i="12"/>
  <c r="BR250" i="12"/>
  <c r="BG251" i="12"/>
  <c r="BR251" i="12"/>
  <c r="BG252" i="12"/>
  <c r="BR252" i="12"/>
  <c r="BG253" i="12"/>
  <c r="BR253" i="12"/>
  <c r="BG254" i="12"/>
  <c r="BR254" i="12"/>
  <c r="BG255" i="12"/>
  <c r="BR255" i="12"/>
  <c r="BG256" i="12"/>
  <c r="BR256" i="12"/>
  <c r="BG257" i="12"/>
  <c r="BR257" i="12"/>
  <c r="BG258" i="12"/>
  <c r="BR258" i="12"/>
  <c r="BG259" i="12"/>
  <c r="BR259" i="12"/>
  <c r="BG260" i="12"/>
  <c r="BR260" i="12"/>
  <c r="BG261" i="12"/>
  <c r="BR261" i="12"/>
  <c r="BG262" i="12"/>
  <c r="BR262" i="12"/>
  <c r="BG263" i="12"/>
  <c r="BR263" i="12"/>
  <c r="BG264" i="12"/>
  <c r="BR264" i="12"/>
  <c r="BG265" i="12"/>
  <c r="BR265" i="12"/>
  <c r="BG266" i="12"/>
  <c r="BR266" i="12"/>
  <c r="BG267" i="12"/>
  <c r="BR267" i="12"/>
  <c r="BG268" i="12"/>
  <c r="BR268" i="12"/>
  <c r="BG269" i="12"/>
  <c r="BR269" i="12"/>
  <c r="BG270" i="12"/>
  <c r="BR270" i="12"/>
  <c r="BG271" i="12"/>
  <c r="BR271" i="12"/>
  <c r="BG272" i="12"/>
  <c r="BR272" i="12"/>
  <c r="BG273" i="12"/>
  <c r="BR273" i="12"/>
  <c r="BG274" i="12"/>
  <c r="BR274" i="12"/>
  <c r="BG275" i="12"/>
  <c r="BR275" i="12"/>
  <c r="BG276" i="12"/>
  <c r="BR276" i="12"/>
  <c r="BG277" i="12"/>
  <c r="BR277" i="12"/>
  <c r="BG278" i="12"/>
  <c r="BR278" i="12"/>
  <c r="BG279" i="12"/>
  <c r="BR279" i="12"/>
  <c r="BG280" i="12"/>
  <c r="BR280" i="12"/>
  <c r="BG281" i="12"/>
  <c r="BR281" i="12"/>
  <c r="BG282" i="12"/>
  <c r="BR282" i="12"/>
  <c r="BG283" i="12"/>
  <c r="BR283" i="12"/>
  <c r="BG284" i="12"/>
  <c r="BR284" i="12"/>
  <c r="BG285" i="12"/>
  <c r="BR285" i="12"/>
  <c r="BG286" i="12"/>
  <c r="BR286" i="12"/>
  <c r="BG287" i="12"/>
  <c r="BR287" i="12"/>
  <c r="BG288" i="12"/>
  <c r="BR288" i="12"/>
  <c r="BG289" i="12"/>
  <c r="BR289" i="12"/>
  <c r="BG290" i="12"/>
  <c r="BR290" i="12"/>
  <c r="BG291" i="12"/>
  <c r="BR291" i="12"/>
  <c r="BG292" i="12"/>
  <c r="BR292" i="12"/>
  <c r="BG293" i="12"/>
  <c r="BR293" i="12"/>
  <c r="BG294" i="12"/>
  <c r="BR294" i="12"/>
  <c r="BG295" i="12"/>
  <c r="BR295" i="12"/>
  <c r="BG296" i="12"/>
  <c r="BR296" i="12"/>
  <c r="BG297" i="12"/>
  <c r="BR297" i="12"/>
  <c r="BG298" i="12"/>
  <c r="BR298" i="12"/>
  <c r="BG299" i="12"/>
  <c r="BR299" i="12"/>
  <c r="BG300" i="12"/>
  <c r="BR300" i="12"/>
  <c r="BG301" i="12"/>
  <c r="BR301" i="12"/>
  <c r="BG302" i="12"/>
  <c r="BR302" i="12"/>
  <c r="BG303" i="12"/>
  <c r="BR303" i="12"/>
  <c r="BG304" i="12"/>
  <c r="BR304" i="12"/>
  <c r="BG305" i="12"/>
  <c r="BR305" i="12"/>
  <c r="BG306" i="12"/>
  <c r="BR306" i="12"/>
  <c r="BG307" i="12"/>
  <c r="BR307" i="12"/>
  <c r="BG308" i="12"/>
  <c r="BR308" i="12"/>
  <c r="BG309" i="12"/>
  <c r="BR309" i="12"/>
  <c r="BG310" i="12"/>
  <c r="BR310" i="12"/>
  <c r="BG311" i="12"/>
  <c r="BR311" i="12"/>
  <c r="BG312" i="12"/>
  <c r="BR312" i="12"/>
  <c r="BG313" i="12"/>
  <c r="BR313" i="12"/>
  <c r="BG314" i="12"/>
  <c r="BR314" i="12"/>
  <c r="BG315" i="12"/>
  <c r="BR315" i="12"/>
  <c r="BG316" i="12"/>
  <c r="BR316" i="12"/>
  <c r="BG317" i="12"/>
  <c r="BR317" i="12"/>
  <c r="BG318" i="12"/>
  <c r="BR318" i="12"/>
  <c r="BG319" i="12"/>
  <c r="BR319" i="12"/>
  <c r="BG320" i="12"/>
  <c r="BR320" i="12"/>
  <c r="BG321" i="12"/>
  <c r="BR321" i="12"/>
  <c r="BG322" i="12"/>
  <c r="BR322" i="12"/>
  <c r="BG323" i="12"/>
  <c r="BR323" i="12"/>
  <c r="BG324" i="12"/>
  <c r="BR324" i="12"/>
  <c r="BG325" i="12"/>
  <c r="BR325" i="12"/>
  <c r="BG326" i="12"/>
  <c r="BR326" i="12"/>
  <c r="BG327" i="12"/>
  <c r="BR327" i="12"/>
  <c r="BG328" i="12"/>
  <c r="BR328" i="12"/>
  <c r="BG329" i="12"/>
  <c r="BR329" i="12"/>
  <c r="BG330" i="12"/>
  <c r="BR330" i="12"/>
  <c r="BG331" i="12"/>
  <c r="BR331" i="12"/>
  <c r="BG332" i="12"/>
  <c r="BR332" i="12"/>
  <c r="BG333" i="12"/>
  <c r="BR333" i="12"/>
  <c r="BG334" i="12"/>
  <c r="BR334" i="12"/>
  <c r="BG335" i="12"/>
  <c r="BR335" i="12"/>
  <c r="BG336" i="12"/>
  <c r="BR336" i="12"/>
  <c r="BG337" i="12"/>
  <c r="BR337" i="12"/>
  <c r="BG338" i="12"/>
  <c r="BR338" i="12"/>
  <c r="BG339" i="12"/>
  <c r="BR339" i="12"/>
  <c r="BG340" i="12"/>
  <c r="BR340" i="12"/>
  <c r="BG341" i="12"/>
  <c r="BR341" i="12"/>
  <c r="BG342" i="12"/>
  <c r="BR342" i="12"/>
  <c r="BG343" i="12"/>
  <c r="BR343" i="12"/>
  <c r="BG344" i="12"/>
  <c r="BR344" i="12"/>
  <c r="BG345" i="12"/>
  <c r="BR345" i="12"/>
  <c r="BG346" i="12"/>
  <c r="BR346" i="12"/>
  <c r="BG347" i="12"/>
  <c r="BR347" i="12"/>
  <c r="BG348" i="12"/>
  <c r="BR348" i="12"/>
  <c r="BG349" i="12"/>
  <c r="BR349" i="12"/>
  <c r="BG350" i="12"/>
  <c r="BR350" i="12"/>
  <c r="BG351" i="12"/>
  <c r="BR351" i="12"/>
  <c r="BG352" i="12"/>
  <c r="BR352" i="12"/>
  <c r="BG353" i="12"/>
  <c r="BR353" i="12"/>
  <c r="BG354" i="12"/>
  <c r="BR354" i="12"/>
  <c r="BG355" i="12"/>
  <c r="BR355" i="12"/>
  <c r="BG356" i="12"/>
  <c r="BR356" i="12"/>
  <c r="BG357" i="12"/>
  <c r="BR357" i="12"/>
  <c r="BG358" i="12"/>
  <c r="BR358" i="12"/>
  <c r="BG359" i="12"/>
  <c r="BR359" i="12"/>
  <c r="BG360" i="12"/>
  <c r="BR360" i="12"/>
  <c r="BG361" i="12"/>
  <c r="BR361" i="12"/>
  <c r="BG362" i="12"/>
  <c r="BR362" i="12"/>
  <c r="BG363" i="12"/>
  <c r="BR363" i="12"/>
  <c r="BG364" i="12"/>
  <c r="BR364" i="12"/>
  <c r="BG365" i="12"/>
  <c r="BR365" i="12"/>
  <c r="BG366" i="12"/>
  <c r="BR366" i="12"/>
  <c r="BG367" i="12"/>
  <c r="BR367" i="12"/>
  <c r="BG368" i="12"/>
  <c r="BR368" i="12"/>
  <c r="BG369" i="12"/>
  <c r="BR369" i="12"/>
  <c r="BG370" i="12"/>
  <c r="BR370" i="12"/>
  <c r="BG371" i="12"/>
  <c r="BR371" i="12"/>
  <c r="BG372" i="12"/>
  <c r="BR372" i="12"/>
  <c r="BG373" i="12"/>
  <c r="BR373" i="12"/>
  <c r="BG374" i="12"/>
  <c r="BR374" i="12"/>
  <c r="BG375" i="12"/>
  <c r="BR375" i="12"/>
  <c r="BG376" i="12"/>
  <c r="BR376" i="12"/>
  <c r="BG377" i="12"/>
  <c r="BR377" i="12"/>
  <c r="BG378" i="12"/>
  <c r="BR378" i="12"/>
  <c r="BG379" i="12"/>
  <c r="BR379" i="12"/>
  <c r="BG380" i="12"/>
  <c r="BR380" i="12"/>
  <c r="BG381" i="12"/>
  <c r="BR381" i="12"/>
  <c r="BG382" i="12"/>
  <c r="BR382" i="12"/>
  <c r="BG383" i="12"/>
  <c r="BR383" i="12"/>
  <c r="BG384" i="12"/>
  <c r="BR384" i="12"/>
  <c r="BG385" i="12"/>
  <c r="BR385" i="12"/>
  <c r="BG386" i="12"/>
  <c r="BR386" i="12"/>
  <c r="BG387" i="12"/>
  <c r="BR387" i="12"/>
  <c r="BG388" i="12"/>
  <c r="BR388" i="12"/>
  <c r="BG389" i="12"/>
  <c r="BR389" i="12"/>
  <c r="BG390" i="12"/>
  <c r="BR390" i="12"/>
  <c r="BG391" i="12"/>
  <c r="BR391" i="12"/>
  <c r="BG392" i="12"/>
  <c r="BR392" i="12"/>
  <c r="BG393" i="12"/>
  <c r="BR393" i="12"/>
  <c r="BG394" i="12"/>
  <c r="BR394" i="12"/>
  <c r="BG395" i="12"/>
  <c r="BR395" i="12"/>
  <c r="BG396" i="12"/>
  <c r="BR396" i="12"/>
  <c r="BG397" i="12"/>
  <c r="BR397" i="12"/>
  <c r="BG398" i="12"/>
  <c r="BR398" i="12"/>
  <c r="BG399" i="12"/>
  <c r="BR399" i="12"/>
  <c r="BG400" i="12"/>
  <c r="BR400" i="12"/>
  <c r="BG401" i="12"/>
  <c r="BR401" i="12"/>
  <c r="BG402" i="12"/>
  <c r="BR402" i="12"/>
  <c r="BG403" i="12"/>
  <c r="BR403" i="12"/>
  <c r="BG404" i="12"/>
  <c r="BR404" i="12"/>
  <c r="BG405" i="12"/>
  <c r="BR405" i="12"/>
  <c r="BG406" i="12"/>
  <c r="BR406" i="12"/>
  <c r="BG407" i="12"/>
  <c r="BR407" i="12"/>
  <c r="BG408" i="12"/>
  <c r="BR408" i="12"/>
  <c r="BG409" i="12"/>
  <c r="BR409" i="12"/>
  <c r="BG410" i="12"/>
  <c r="BR410" i="12"/>
  <c r="BG411" i="12"/>
  <c r="BR411" i="12"/>
  <c r="BG412" i="12"/>
  <c r="BR412" i="12"/>
  <c r="BG413" i="12"/>
  <c r="BR413" i="12"/>
  <c r="BG414" i="12"/>
  <c r="BR414" i="12"/>
  <c r="BG415" i="12"/>
  <c r="BR415" i="12"/>
  <c r="BG416" i="12"/>
  <c r="BR416" i="12"/>
  <c r="BG417" i="12"/>
  <c r="BR417" i="12"/>
  <c r="BG418" i="12"/>
  <c r="BR418" i="12"/>
  <c r="BG419" i="12"/>
  <c r="BR419" i="12"/>
  <c r="BG420" i="12"/>
  <c r="BR420" i="12"/>
  <c r="BG421" i="12"/>
  <c r="BR421" i="12"/>
  <c r="BG422" i="12"/>
  <c r="BR422" i="12"/>
  <c r="BG423" i="12"/>
  <c r="BR423" i="12"/>
  <c r="BG424" i="12"/>
  <c r="BR424" i="12"/>
  <c r="BG425" i="12"/>
  <c r="BR425" i="12"/>
  <c r="BG426" i="12"/>
  <c r="BR426" i="12"/>
  <c r="BG427" i="12"/>
  <c r="BR427" i="12"/>
  <c r="BG428" i="12"/>
  <c r="BR428" i="12"/>
  <c r="BG429" i="12"/>
  <c r="BR429" i="12"/>
  <c r="BG430" i="12"/>
  <c r="BR430" i="12"/>
  <c r="BG431" i="12"/>
  <c r="BR431" i="12"/>
  <c r="BG432" i="12"/>
  <c r="BR432" i="12"/>
  <c r="BG433" i="12"/>
  <c r="BR433" i="12"/>
  <c r="BG434" i="12"/>
  <c r="BR434" i="12"/>
  <c r="BG435" i="12"/>
  <c r="BR435" i="12"/>
  <c r="BG436" i="12"/>
  <c r="BR436" i="12"/>
  <c r="BG437" i="12"/>
  <c r="BR437" i="12"/>
  <c r="BG438" i="12"/>
  <c r="BR438" i="12"/>
  <c r="BG439" i="12"/>
  <c r="BR439" i="12"/>
  <c r="BG440" i="12"/>
  <c r="BR440" i="12"/>
  <c r="BG441" i="12"/>
  <c r="BR441" i="12"/>
  <c r="BG442" i="12"/>
  <c r="BR442" i="12"/>
  <c r="BG443" i="12"/>
  <c r="BR443" i="12"/>
  <c r="BG444" i="12"/>
  <c r="BR444" i="12"/>
  <c r="BG445" i="12"/>
  <c r="BR445" i="12"/>
  <c r="BG446" i="12"/>
  <c r="BR446" i="12"/>
  <c r="BG447" i="12"/>
  <c r="BR447" i="12"/>
  <c r="BG448" i="12"/>
  <c r="BR448" i="12"/>
  <c r="BG449" i="12"/>
  <c r="BR449" i="12"/>
  <c r="BG450" i="12"/>
  <c r="BR450" i="12"/>
  <c r="BG451" i="12"/>
  <c r="BR451" i="12"/>
  <c r="BG452" i="12"/>
  <c r="BR452" i="12"/>
  <c r="BG453" i="12"/>
  <c r="BR453" i="12"/>
  <c r="BG454" i="12"/>
  <c r="BR454" i="12"/>
  <c r="BG455" i="12"/>
  <c r="BR455" i="12"/>
  <c r="BG456" i="12"/>
  <c r="BR456" i="12"/>
  <c r="BG457" i="12"/>
  <c r="BR457" i="12"/>
  <c r="BG458" i="12"/>
  <c r="BR458" i="12"/>
  <c r="BG459" i="12"/>
  <c r="BR459" i="12"/>
  <c r="BG460" i="12"/>
  <c r="BR460" i="12"/>
  <c r="BG461" i="12"/>
  <c r="BR461" i="12"/>
  <c r="BG462" i="12"/>
  <c r="BR462" i="12"/>
  <c r="BG463" i="12"/>
  <c r="BR463" i="12"/>
  <c r="BG464" i="12"/>
  <c r="BR464" i="12"/>
  <c r="BG465" i="12"/>
  <c r="BR465" i="12"/>
  <c r="BG466" i="12"/>
  <c r="BR466" i="12"/>
  <c r="BG467" i="12"/>
  <c r="BR467" i="12"/>
  <c r="BG468" i="12"/>
  <c r="BR468" i="12"/>
  <c r="BG469" i="12"/>
  <c r="BR469" i="12"/>
  <c r="BG470" i="12"/>
  <c r="BR470" i="12"/>
  <c r="BG471" i="12"/>
  <c r="BR471" i="12"/>
  <c r="BG472" i="12"/>
  <c r="BR472" i="12"/>
  <c r="BG473" i="12"/>
  <c r="BR473" i="12"/>
  <c r="BG474" i="12"/>
  <c r="BR474" i="12"/>
  <c r="BG475" i="12"/>
  <c r="BR475" i="12"/>
  <c r="BG476" i="12"/>
  <c r="BR476" i="12"/>
  <c r="BG477" i="12"/>
  <c r="BR477" i="12"/>
  <c r="BG478" i="12"/>
  <c r="BR478" i="12"/>
  <c r="BG479" i="12"/>
  <c r="BR479" i="12"/>
  <c r="BG480" i="12"/>
  <c r="BR480" i="12"/>
  <c r="BG481" i="12"/>
  <c r="BR481" i="12"/>
  <c r="BG482" i="12"/>
  <c r="BR482" i="12"/>
  <c r="BG483" i="12"/>
  <c r="BR483" i="12"/>
  <c r="BG484" i="12"/>
  <c r="BR484" i="12"/>
  <c r="BG485" i="12"/>
  <c r="BR485" i="12"/>
  <c r="BG486" i="12"/>
  <c r="BR486" i="12"/>
  <c r="BG487" i="12"/>
  <c r="BR487" i="12"/>
  <c r="BG488" i="12"/>
  <c r="BR488" i="12"/>
  <c r="BG489" i="12"/>
  <c r="BR489" i="12"/>
  <c r="BG490" i="12"/>
  <c r="BR490" i="12"/>
  <c r="BG491" i="12"/>
  <c r="BR491" i="12"/>
  <c r="BG492" i="12"/>
  <c r="BR492" i="12"/>
  <c r="BG493" i="12"/>
  <c r="BR493" i="12"/>
  <c r="BG494" i="12"/>
  <c r="BR494" i="12"/>
  <c r="BG495" i="12"/>
  <c r="BR495" i="12"/>
  <c r="BG496" i="12"/>
  <c r="BR496" i="12"/>
  <c r="BG497" i="12"/>
  <c r="BR497" i="12"/>
  <c r="BG498" i="12"/>
  <c r="BR498" i="12"/>
  <c r="BG499" i="12"/>
  <c r="BR499" i="12"/>
  <c r="BG500" i="12"/>
  <c r="BR500" i="12"/>
  <c r="BG501" i="12"/>
  <c r="BR501" i="12"/>
  <c r="BG502" i="12"/>
  <c r="BR502" i="12"/>
  <c r="BG503" i="12"/>
  <c r="BR503" i="12"/>
  <c r="BG504" i="12"/>
  <c r="BR504" i="12"/>
  <c r="BG505" i="12"/>
  <c r="BR505" i="12"/>
  <c r="BG506" i="12"/>
  <c r="BR506" i="12"/>
  <c r="BG507" i="12"/>
  <c r="BR507" i="12"/>
  <c r="BG508" i="12"/>
  <c r="BR508" i="12"/>
  <c r="BG509" i="12"/>
  <c r="BR509" i="12"/>
  <c r="BG510" i="12"/>
  <c r="BR510" i="12"/>
  <c r="BG511" i="12"/>
  <c r="BR511" i="12"/>
  <c r="BG512" i="12"/>
  <c r="BR512" i="12"/>
  <c r="BG513" i="12"/>
  <c r="BR513" i="12"/>
  <c r="BG514" i="12"/>
  <c r="BR514" i="12"/>
  <c r="BG515" i="12"/>
  <c r="BR515" i="12"/>
  <c r="BG516" i="12"/>
  <c r="BR516" i="12"/>
  <c r="BG517" i="12"/>
  <c r="BR517" i="12"/>
  <c r="BG518" i="12"/>
  <c r="BR518" i="12"/>
  <c r="BG519" i="12"/>
  <c r="BR519" i="12"/>
  <c r="BG520" i="12"/>
  <c r="BR520" i="12"/>
  <c r="BG521" i="12"/>
  <c r="BR521" i="12"/>
  <c r="BG522" i="12"/>
  <c r="BR522" i="12"/>
  <c r="BG523" i="12"/>
  <c r="BR523" i="12"/>
  <c r="BH3" i="12"/>
  <c r="BS3" i="12"/>
  <c r="BH4" i="12"/>
  <c r="BS4" i="12"/>
  <c r="BH5" i="12"/>
  <c r="BS5" i="12"/>
  <c r="BH6" i="12"/>
  <c r="BS6" i="12"/>
  <c r="BH7" i="12"/>
  <c r="BS7" i="12"/>
  <c r="BH8" i="12"/>
  <c r="BS8" i="12"/>
  <c r="BH9" i="12"/>
  <c r="BS9" i="12"/>
  <c r="BH10" i="12"/>
  <c r="BS10" i="12"/>
  <c r="BH11" i="12"/>
  <c r="BS11" i="12"/>
  <c r="BH12" i="12"/>
  <c r="BS12" i="12"/>
  <c r="BH13" i="12"/>
  <c r="BS13" i="12"/>
  <c r="BH14" i="12"/>
  <c r="BS14" i="12"/>
  <c r="BH15" i="12"/>
  <c r="BS15" i="12"/>
  <c r="BH16" i="12"/>
  <c r="BS16" i="12"/>
  <c r="BH17" i="12"/>
  <c r="BS17" i="12"/>
  <c r="BH18" i="12"/>
  <c r="BS18" i="12"/>
  <c r="BH19" i="12"/>
  <c r="BS19" i="12"/>
  <c r="BH20" i="12"/>
  <c r="BS20" i="12"/>
  <c r="BH21" i="12"/>
  <c r="BS21" i="12"/>
  <c r="BH22" i="12"/>
  <c r="BS22" i="12"/>
  <c r="BH23" i="12"/>
  <c r="BS23" i="12"/>
  <c r="BH24" i="12"/>
  <c r="BS24" i="12"/>
  <c r="BH25" i="12"/>
  <c r="BS25" i="12"/>
  <c r="BH26" i="12"/>
  <c r="BS26" i="12"/>
  <c r="BH27" i="12"/>
  <c r="BS27" i="12"/>
  <c r="BH28" i="12"/>
  <c r="BS28" i="12"/>
  <c r="BH29" i="12"/>
  <c r="BS29" i="12"/>
  <c r="BH30" i="12"/>
  <c r="BS30" i="12"/>
  <c r="BH31" i="12"/>
  <c r="BS31" i="12"/>
  <c r="BH32" i="12"/>
  <c r="BS32" i="12"/>
  <c r="BH33" i="12"/>
  <c r="BS33" i="12"/>
  <c r="BH34" i="12"/>
  <c r="BS34" i="12"/>
  <c r="BH35" i="12"/>
  <c r="BS35" i="12"/>
  <c r="BH36" i="12"/>
  <c r="BS36" i="12"/>
  <c r="BH37" i="12"/>
  <c r="BS37" i="12"/>
  <c r="BH38" i="12"/>
  <c r="BS38" i="12"/>
  <c r="BH39" i="12"/>
  <c r="BS39" i="12"/>
  <c r="BH40" i="12"/>
  <c r="BS40" i="12"/>
  <c r="BH41" i="12"/>
  <c r="BS41" i="12"/>
  <c r="BH42" i="12"/>
  <c r="BS42" i="12"/>
  <c r="BH43" i="12"/>
  <c r="BS43" i="12"/>
  <c r="BH44" i="12"/>
  <c r="BS44" i="12"/>
  <c r="BH45" i="12"/>
  <c r="BS45" i="12"/>
  <c r="BH46" i="12"/>
  <c r="BS46" i="12"/>
  <c r="BH47" i="12"/>
  <c r="BS47" i="12"/>
  <c r="BH48" i="12"/>
  <c r="BS48" i="12"/>
  <c r="BH49" i="12"/>
  <c r="BS49" i="12"/>
  <c r="BH50" i="12"/>
  <c r="BS50" i="12"/>
  <c r="BH51" i="12"/>
  <c r="BS51" i="12"/>
  <c r="BH52" i="12"/>
  <c r="BS52" i="12"/>
  <c r="BH53" i="12"/>
  <c r="BS53" i="12"/>
  <c r="BH54" i="12"/>
  <c r="BS54" i="12"/>
  <c r="BH55" i="12"/>
  <c r="BS55" i="12"/>
  <c r="BH56" i="12"/>
  <c r="BS56" i="12"/>
  <c r="BH57" i="12"/>
  <c r="BS57" i="12"/>
  <c r="BH58" i="12"/>
  <c r="BS58" i="12"/>
  <c r="BH59" i="12"/>
  <c r="BS59" i="12"/>
  <c r="BH60" i="12"/>
  <c r="BS60" i="12"/>
  <c r="BH61" i="12"/>
  <c r="BS61" i="12"/>
  <c r="BH62" i="12"/>
  <c r="BS62" i="12"/>
  <c r="BH63" i="12"/>
  <c r="BS63" i="12"/>
  <c r="BH64" i="12"/>
  <c r="BS64" i="12"/>
  <c r="BH65" i="12"/>
  <c r="BS65" i="12"/>
  <c r="BH66" i="12"/>
  <c r="BS66" i="12"/>
  <c r="BH67" i="12"/>
  <c r="BS67" i="12"/>
  <c r="BH68" i="12"/>
  <c r="BS68" i="12"/>
  <c r="BH69" i="12"/>
  <c r="BS69" i="12"/>
  <c r="BH70" i="12"/>
  <c r="BS70" i="12"/>
  <c r="BH71" i="12"/>
  <c r="BS71" i="12"/>
  <c r="BH72" i="12"/>
  <c r="BS72" i="12"/>
  <c r="BH73" i="12"/>
  <c r="BS73" i="12"/>
  <c r="BH74" i="12"/>
  <c r="BS74" i="12"/>
  <c r="BH75" i="12"/>
  <c r="BS75" i="12"/>
  <c r="BH76" i="12"/>
  <c r="BS76" i="12"/>
  <c r="BH77" i="12"/>
  <c r="BS77" i="12"/>
  <c r="BH78" i="12"/>
  <c r="BS78" i="12"/>
  <c r="BH79" i="12"/>
  <c r="BS79" i="12"/>
  <c r="BH80" i="12"/>
  <c r="BS80" i="12"/>
  <c r="BH81" i="12"/>
  <c r="BS81" i="12"/>
  <c r="BH82" i="12"/>
  <c r="BS82" i="12"/>
  <c r="BH83" i="12"/>
  <c r="BS83" i="12"/>
  <c r="BH84" i="12"/>
  <c r="BS84" i="12"/>
  <c r="BH85" i="12"/>
  <c r="BS85" i="12"/>
  <c r="BH86" i="12"/>
  <c r="BS86" i="12"/>
  <c r="BH87" i="12"/>
  <c r="BS87" i="12"/>
  <c r="BH88" i="12"/>
  <c r="BS88" i="12"/>
  <c r="BH89" i="12"/>
  <c r="BS89" i="12"/>
  <c r="BH90" i="12"/>
  <c r="BS90" i="12"/>
  <c r="BH91" i="12"/>
  <c r="BS91" i="12"/>
  <c r="BH92" i="12"/>
  <c r="BS92" i="12"/>
  <c r="BH93" i="12"/>
  <c r="BS93" i="12"/>
  <c r="BH94" i="12"/>
  <c r="BS94" i="12"/>
  <c r="BH95" i="12"/>
  <c r="BS95" i="12"/>
  <c r="BH96" i="12"/>
  <c r="BS96" i="12"/>
  <c r="BH97" i="12"/>
  <c r="BS97" i="12"/>
  <c r="BH98" i="12"/>
  <c r="BS98" i="12"/>
  <c r="BH99" i="12"/>
  <c r="BS99" i="12"/>
  <c r="BH100" i="12"/>
  <c r="BS100" i="12"/>
  <c r="BH101" i="12"/>
  <c r="BS101" i="12"/>
  <c r="BH102" i="12"/>
  <c r="BS102" i="12"/>
  <c r="BH103" i="12"/>
  <c r="BS103" i="12"/>
  <c r="BH104" i="12"/>
  <c r="BS104" i="12"/>
  <c r="BH105" i="12"/>
  <c r="BS105" i="12"/>
  <c r="BH106" i="12"/>
  <c r="BS106" i="12"/>
  <c r="BH107" i="12"/>
  <c r="BS107" i="12"/>
  <c r="BH108" i="12"/>
  <c r="BS108" i="12"/>
  <c r="BH109" i="12"/>
  <c r="BS109" i="12"/>
  <c r="BH110" i="12"/>
  <c r="BS110" i="12"/>
  <c r="BH111" i="12"/>
  <c r="BS111" i="12"/>
  <c r="BH112" i="12"/>
  <c r="BS112" i="12"/>
  <c r="BH113" i="12"/>
  <c r="BS113" i="12"/>
  <c r="BH114" i="12"/>
  <c r="BS114" i="12"/>
  <c r="BH115" i="12"/>
  <c r="BS115" i="12"/>
  <c r="BH116" i="12"/>
  <c r="BS116" i="12"/>
  <c r="BH117" i="12"/>
  <c r="BS117" i="12"/>
  <c r="BH118" i="12"/>
  <c r="BS118" i="12"/>
  <c r="BH119" i="12"/>
  <c r="BS119" i="12"/>
  <c r="BH120" i="12"/>
  <c r="BS120" i="12"/>
  <c r="BH121" i="12"/>
  <c r="BS121" i="12"/>
  <c r="BH122" i="12"/>
  <c r="BS122" i="12"/>
  <c r="BH123" i="12"/>
  <c r="BS123" i="12"/>
  <c r="BH124" i="12"/>
  <c r="BS124" i="12"/>
  <c r="BH125" i="12"/>
  <c r="BS125" i="12"/>
  <c r="BH126" i="12"/>
  <c r="BS126" i="12"/>
  <c r="BH127" i="12"/>
  <c r="BS127" i="12"/>
  <c r="BH128" i="12"/>
  <c r="BS128" i="12"/>
  <c r="BH129" i="12"/>
  <c r="BS129" i="12"/>
  <c r="BH130" i="12"/>
  <c r="BS130" i="12"/>
  <c r="BH131" i="12"/>
  <c r="BS131" i="12"/>
  <c r="BH132" i="12"/>
  <c r="BS132" i="12"/>
  <c r="BH133" i="12"/>
  <c r="BS133" i="12"/>
  <c r="BH134" i="12"/>
  <c r="BS134" i="12"/>
  <c r="BH135" i="12"/>
  <c r="BS135" i="12"/>
  <c r="BH136" i="12"/>
  <c r="BS136" i="12"/>
  <c r="BH137" i="12"/>
  <c r="BS137" i="12"/>
  <c r="BH138" i="12"/>
  <c r="BS138" i="12"/>
  <c r="BH139" i="12"/>
  <c r="BS139" i="12"/>
  <c r="BH140" i="12"/>
  <c r="BS140" i="12"/>
  <c r="BH141" i="12"/>
  <c r="BS141" i="12"/>
  <c r="BH142" i="12"/>
  <c r="BS142" i="12"/>
  <c r="BH143" i="12"/>
  <c r="BS143" i="12"/>
  <c r="BH144" i="12"/>
  <c r="BS144" i="12"/>
  <c r="BH145" i="12"/>
  <c r="BS145" i="12"/>
  <c r="BH146" i="12"/>
  <c r="BS146" i="12"/>
  <c r="BH147" i="12"/>
  <c r="BS147" i="12"/>
  <c r="BH148" i="12"/>
  <c r="BS148" i="12"/>
  <c r="BH149" i="12"/>
  <c r="BS149" i="12"/>
  <c r="BH150" i="12"/>
  <c r="BS150" i="12"/>
  <c r="BH151" i="12"/>
  <c r="BS151" i="12"/>
  <c r="BH152" i="12"/>
  <c r="BS152" i="12"/>
  <c r="BH153" i="12"/>
  <c r="BS153" i="12"/>
  <c r="BH154" i="12"/>
  <c r="BS154" i="12"/>
  <c r="BH155" i="12"/>
  <c r="BS155" i="12"/>
  <c r="BH156" i="12"/>
  <c r="BS156" i="12"/>
  <c r="BH157" i="12"/>
  <c r="BS157" i="12"/>
  <c r="BH158" i="12"/>
  <c r="BS158" i="12"/>
  <c r="BH159" i="12"/>
  <c r="BS159" i="12"/>
  <c r="BH160" i="12"/>
  <c r="BS160" i="12"/>
  <c r="BH161" i="12"/>
  <c r="BS161" i="12"/>
  <c r="BH162" i="12"/>
  <c r="BS162" i="12"/>
  <c r="BH163" i="12"/>
  <c r="BS163" i="12"/>
  <c r="BH164" i="12"/>
  <c r="BS164" i="12"/>
  <c r="BH165" i="12"/>
  <c r="BS165" i="12"/>
  <c r="BH166" i="12"/>
  <c r="BS166" i="12"/>
  <c r="BH167" i="12"/>
  <c r="BS167" i="12"/>
  <c r="BH168" i="12"/>
  <c r="BS168" i="12"/>
  <c r="BH169" i="12"/>
  <c r="BS169" i="12"/>
  <c r="BH170" i="12"/>
  <c r="BS170" i="12"/>
  <c r="BH171" i="12"/>
  <c r="BS171" i="12"/>
  <c r="BH172" i="12"/>
  <c r="BS172" i="12"/>
  <c r="BH173" i="12"/>
  <c r="BS173" i="12"/>
  <c r="BH174" i="12"/>
  <c r="BS174" i="12"/>
  <c r="BH175" i="12"/>
  <c r="BS175" i="12"/>
  <c r="BH176" i="12"/>
  <c r="BS176" i="12"/>
  <c r="BH177" i="12"/>
  <c r="BS177" i="12"/>
  <c r="BH178" i="12"/>
  <c r="BS178" i="12"/>
  <c r="BH179" i="12"/>
  <c r="BS179" i="12"/>
  <c r="BH180" i="12"/>
  <c r="BS180" i="12"/>
  <c r="BH181" i="12"/>
  <c r="BS181" i="12"/>
  <c r="BH182" i="12"/>
  <c r="BS182" i="12"/>
  <c r="BH183" i="12"/>
  <c r="BS183" i="12"/>
  <c r="BH184" i="12"/>
  <c r="BS184" i="12"/>
  <c r="BH185" i="12"/>
  <c r="BS185" i="12"/>
  <c r="BH186" i="12"/>
  <c r="BS186" i="12"/>
  <c r="BH187" i="12"/>
  <c r="BS187" i="12"/>
  <c r="BH188" i="12"/>
  <c r="BS188" i="12"/>
  <c r="BH189" i="12"/>
  <c r="BS189" i="12"/>
  <c r="BH190" i="12"/>
  <c r="BS190" i="12"/>
  <c r="BH191" i="12"/>
  <c r="BS191" i="12"/>
  <c r="BH192" i="12"/>
  <c r="BS192" i="12"/>
  <c r="BH193" i="12"/>
  <c r="BS193" i="12"/>
  <c r="BH194" i="12"/>
  <c r="BS194" i="12"/>
  <c r="BH195" i="12"/>
  <c r="BS195" i="12"/>
  <c r="BH196" i="12"/>
  <c r="BS196" i="12"/>
  <c r="BH197" i="12"/>
  <c r="BS197" i="12"/>
  <c r="BH198" i="12"/>
  <c r="BS198" i="12"/>
  <c r="BH199" i="12"/>
  <c r="BS199" i="12"/>
  <c r="BH200" i="12"/>
  <c r="BS200" i="12"/>
  <c r="BH201" i="12"/>
  <c r="BS201" i="12"/>
  <c r="BH202" i="12"/>
  <c r="BS202" i="12"/>
  <c r="BH203" i="12"/>
  <c r="BS203" i="12"/>
  <c r="BH204" i="12"/>
  <c r="BS204" i="12"/>
  <c r="BH205" i="12"/>
  <c r="BS205" i="12"/>
  <c r="BH206" i="12"/>
  <c r="BS206" i="12"/>
  <c r="BH207" i="12"/>
  <c r="BS207" i="12"/>
  <c r="BH208" i="12"/>
  <c r="BS208" i="12"/>
  <c r="BH209" i="12"/>
  <c r="BS209" i="12"/>
  <c r="BH210" i="12"/>
  <c r="BS210" i="12"/>
  <c r="BH211" i="12"/>
  <c r="BS211" i="12"/>
  <c r="BH212" i="12"/>
  <c r="BS212" i="12"/>
  <c r="BH213" i="12"/>
  <c r="BS213" i="12"/>
  <c r="BH214" i="12"/>
  <c r="BS214" i="12"/>
  <c r="BH215" i="12"/>
  <c r="BS215" i="12"/>
  <c r="BH216" i="12"/>
  <c r="BS216" i="12"/>
  <c r="BH217" i="12"/>
  <c r="BS217" i="12"/>
  <c r="BH218" i="12"/>
  <c r="BS218" i="12"/>
  <c r="BH219" i="12"/>
  <c r="BS219" i="12"/>
  <c r="BH220" i="12"/>
  <c r="BS220" i="12"/>
  <c r="BH221" i="12"/>
  <c r="BS221" i="12"/>
  <c r="BH222" i="12"/>
  <c r="BS222" i="12"/>
  <c r="BH223" i="12"/>
  <c r="BS223" i="12"/>
  <c r="BH224" i="12"/>
  <c r="BS224" i="12"/>
  <c r="BH225" i="12"/>
  <c r="BS225" i="12"/>
  <c r="BH226" i="12"/>
  <c r="BS226" i="12"/>
  <c r="BH227" i="12"/>
  <c r="BS227" i="12"/>
  <c r="BH228" i="12"/>
  <c r="BS228" i="12"/>
  <c r="BH229" i="12"/>
  <c r="BS229" i="12"/>
  <c r="BH230" i="12"/>
  <c r="BS230" i="12"/>
  <c r="BH231" i="12"/>
  <c r="BS231" i="12"/>
  <c r="BH232" i="12"/>
  <c r="BS232" i="12"/>
  <c r="BH233" i="12"/>
  <c r="BS233" i="12"/>
  <c r="BH234" i="12"/>
  <c r="BS234" i="12"/>
  <c r="BH235" i="12"/>
  <c r="BS235" i="12"/>
  <c r="BH236" i="12"/>
  <c r="BS236" i="12"/>
  <c r="BH237" i="12"/>
  <c r="BS237" i="12"/>
  <c r="BH238" i="12"/>
  <c r="BS238" i="12"/>
  <c r="BH239" i="12"/>
  <c r="BS239" i="12"/>
  <c r="BH240" i="12"/>
  <c r="BS240" i="12"/>
  <c r="BH241" i="12"/>
  <c r="BS241" i="12"/>
  <c r="BH242" i="12"/>
  <c r="BS242" i="12"/>
  <c r="BH243" i="12"/>
  <c r="BS243" i="12"/>
  <c r="BH244" i="12"/>
  <c r="BS244" i="12"/>
  <c r="BH245" i="12"/>
  <c r="BS245" i="12"/>
  <c r="BH246" i="12"/>
  <c r="BS246" i="12"/>
  <c r="BH247" i="12"/>
  <c r="BS247" i="12"/>
  <c r="BH248" i="12"/>
  <c r="BS248" i="12"/>
  <c r="BH249" i="12"/>
  <c r="BS249" i="12"/>
  <c r="BH250" i="12"/>
  <c r="BS250" i="12"/>
  <c r="BH251" i="12"/>
  <c r="BS251" i="12"/>
  <c r="BH252" i="12"/>
  <c r="BS252" i="12"/>
  <c r="BH253" i="12"/>
  <c r="BS253" i="12"/>
  <c r="BH254" i="12"/>
  <c r="BS254" i="12"/>
  <c r="BH255" i="12"/>
  <c r="BS255" i="12"/>
  <c r="BH256" i="12"/>
  <c r="BS256" i="12"/>
  <c r="BH257" i="12"/>
  <c r="BS257" i="12"/>
  <c r="BH258" i="12"/>
  <c r="BS258" i="12"/>
  <c r="BH259" i="12"/>
  <c r="BS259" i="12"/>
  <c r="BH260" i="12"/>
  <c r="BS260" i="12"/>
  <c r="BH261" i="12"/>
  <c r="BS261" i="12"/>
  <c r="BH262" i="12"/>
  <c r="BS262" i="12"/>
  <c r="BH263" i="12"/>
  <c r="BS263" i="12"/>
  <c r="BH264" i="12"/>
  <c r="BS264" i="12"/>
  <c r="BH265" i="12"/>
  <c r="BS265" i="12"/>
  <c r="BH266" i="12"/>
  <c r="BS266" i="12"/>
  <c r="BH267" i="12"/>
  <c r="BS267" i="12"/>
  <c r="BH268" i="12"/>
  <c r="BS268" i="12"/>
  <c r="BH269" i="12"/>
  <c r="BS269" i="12"/>
  <c r="BH270" i="12"/>
  <c r="BS270" i="12"/>
  <c r="BH271" i="12"/>
  <c r="BS271" i="12"/>
  <c r="BH272" i="12"/>
  <c r="BS272" i="12"/>
  <c r="BH273" i="12"/>
  <c r="BS273" i="12"/>
  <c r="BH274" i="12"/>
  <c r="BS274" i="12"/>
  <c r="BH275" i="12"/>
  <c r="BS275" i="12"/>
  <c r="BH276" i="12"/>
  <c r="BS276" i="12"/>
  <c r="BH277" i="12"/>
  <c r="BS277" i="12"/>
  <c r="BH278" i="12"/>
  <c r="BS278" i="12"/>
  <c r="BH279" i="12"/>
  <c r="BS279" i="12"/>
  <c r="BH280" i="12"/>
  <c r="BS280" i="12"/>
  <c r="BH281" i="12"/>
  <c r="BS281" i="12"/>
  <c r="BH282" i="12"/>
  <c r="BS282" i="12"/>
  <c r="BH283" i="12"/>
  <c r="BS283" i="12"/>
  <c r="BH284" i="12"/>
  <c r="BS284" i="12"/>
  <c r="BH285" i="12"/>
  <c r="BS285" i="12"/>
  <c r="BH286" i="12"/>
  <c r="BS286" i="12"/>
  <c r="BH287" i="12"/>
  <c r="BS287" i="12"/>
  <c r="BH288" i="12"/>
  <c r="BS288" i="12"/>
  <c r="BH289" i="12"/>
  <c r="BS289" i="12"/>
  <c r="BH290" i="12"/>
  <c r="BS290" i="12"/>
  <c r="BH291" i="12"/>
  <c r="BS291" i="12"/>
  <c r="BH292" i="12"/>
  <c r="BS292" i="12"/>
  <c r="BH293" i="12"/>
  <c r="BS293" i="12"/>
  <c r="BH294" i="12"/>
  <c r="BS294" i="12"/>
  <c r="BH295" i="12"/>
  <c r="BS295" i="12"/>
  <c r="BH296" i="12"/>
  <c r="BS296" i="12"/>
  <c r="BH297" i="12"/>
  <c r="BS297" i="12"/>
  <c r="BH298" i="12"/>
  <c r="BS298" i="12"/>
  <c r="BH299" i="12"/>
  <c r="BS299" i="12"/>
  <c r="BH300" i="12"/>
  <c r="BS300" i="12"/>
  <c r="BH301" i="12"/>
  <c r="BS301" i="12"/>
  <c r="BH302" i="12"/>
  <c r="BS302" i="12"/>
  <c r="BH303" i="12"/>
  <c r="BS303" i="12"/>
  <c r="BH304" i="12"/>
  <c r="BS304" i="12"/>
  <c r="BH305" i="12"/>
  <c r="BS305" i="12"/>
  <c r="BH306" i="12"/>
  <c r="BS306" i="12"/>
  <c r="BH307" i="12"/>
  <c r="BS307" i="12"/>
  <c r="BH308" i="12"/>
  <c r="BS308" i="12"/>
  <c r="BH309" i="12"/>
  <c r="BS309" i="12"/>
  <c r="BH310" i="12"/>
  <c r="BS310" i="12"/>
  <c r="BH311" i="12"/>
  <c r="BS311" i="12"/>
  <c r="BH312" i="12"/>
  <c r="BS312" i="12"/>
  <c r="BH313" i="12"/>
  <c r="BS313" i="12"/>
  <c r="BH314" i="12"/>
  <c r="BS314" i="12"/>
  <c r="BH315" i="12"/>
  <c r="BS315" i="12"/>
  <c r="BH316" i="12"/>
  <c r="BS316" i="12"/>
  <c r="BH317" i="12"/>
  <c r="BS317" i="12"/>
  <c r="BH318" i="12"/>
  <c r="BS318" i="12"/>
  <c r="BH319" i="12"/>
  <c r="BS319" i="12"/>
  <c r="BH320" i="12"/>
  <c r="BS320" i="12"/>
  <c r="BH321" i="12"/>
  <c r="BS321" i="12"/>
  <c r="BH322" i="12"/>
  <c r="BS322" i="12"/>
  <c r="BH323" i="12"/>
  <c r="BS323" i="12"/>
  <c r="BH324" i="12"/>
  <c r="BS324" i="12"/>
  <c r="BH325" i="12"/>
  <c r="BS325" i="12"/>
  <c r="BH326" i="12"/>
  <c r="BS326" i="12"/>
  <c r="BH327" i="12"/>
  <c r="BS327" i="12"/>
  <c r="BH328" i="12"/>
  <c r="BS328" i="12"/>
  <c r="BH329" i="12"/>
  <c r="BS329" i="12"/>
  <c r="BH330" i="12"/>
  <c r="BS330" i="12"/>
  <c r="BH331" i="12"/>
  <c r="BS331" i="12"/>
  <c r="BH332" i="12"/>
  <c r="BS332" i="12"/>
  <c r="BH333" i="12"/>
  <c r="BS333" i="12"/>
  <c r="BH334" i="12"/>
  <c r="BS334" i="12"/>
  <c r="BH335" i="12"/>
  <c r="BS335" i="12"/>
  <c r="BH336" i="12"/>
  <c r="BS336" i="12"/>
  <c r="BH337" i="12"/>
  <c r="BS337" i="12"/>
  <c r="BH338" i="12"/>
  <c r="BS338" i="12"/>
  <c r="BH339" i="12"/>
  <c r="BS339" i="12"/>
  <c r="BH340" i="12"/>
  <c r="BS340" i="12"/>
  <c r="BH341" i="12"/>
  <c r="BS341" i="12"/>
  <c r="BH342" i="12"/>
  <c r="BS342" i="12"/>
  <c r="BH343" i="12"/>
  <c r="BS343" i="12"/>
  <c r="BH344" i="12"/>
  <c r="BS344" i="12"/>
  <c r="BH345" i="12"/>
  <c r="BS345" i="12"/>
  <c r="BH346" i="12"/>
  <c r="BS346" i="12"/>
  <c r="BH347" i="12"/>
  <c r="BS347" i="12"/>
  <c r="BH348" i="12"/>
  <c r="BS348" i="12"/>
  <c r="BH349" i="12"/>
  <c r="BS349" i="12"/>
  <c r="BH350" i="12"/>
  <c r="BS350" i="12"/>
  <c r="BH351" i="12"/>
  <c r="BS351" i="12"/>
  <c r="BH352" i="12"/>
  <c r="BS352" i="12"/>
  <c r="BH353" i="12"/>
  <c r="BS353" i="12"/>
  <c r="BH354" i="12"/>
  <c r="BS354" i="12"/>
  <c r="BH355" i="12"/>
  <c r="BS355" i="12"/>
  <c r="BH356" i="12"/>
  <c r="BS356" i="12"/>
  <c r="BH357" i="12"/>
  <c r="BS357" i="12"/>
  <c r="BH358" i="12"/>
  <c r="BS358" i="12"/>
  <c r="BH359" i="12"/>
  <c r="BS359" i="12"/>
  <c r="BH360" i="12"/>
  <c r="BS360" i="12"/>
  <c r="BH361" i="12"/>
  <c r="BS361" i="12"/>
  <c r="BH362" i="12"/>
  <c r="BS362" i="12"/>
  <c r="BH363" i="12"/>
  <c r="BS363" i="12"/>
  <c r="BH364" i="12"/>
  <c r="BS364" i="12"/>
  <c r="BH365" i="12"/>
  <c r="BS365" i="12"/>
  <c r="BH366" i="12"/>
  <c r="BS366" i="12"/>
  <c r="BH367" i="12"/>
  <c r="BS367" i="12"/>
  <c r="BH368" i="12"/>
  <c r="BS368" i="12"/>
  <c r="BH369" i="12"/>
  <c r="BS369" i="12"/>
  <c r="BH370" i="12"/>
  <c r="BS370" i="12"/>
  <c r="BH371" i="12"/>
  <c r="BS371" i="12"/>
  <c r="BH372" i="12"/>
  <c r="BS372" i="12"/>
  <c r="BH373" i="12"/>
  <c r="BS373" i="12"/>
  <c r="BH374" i="12"/>
  <c r="BS374" i="12"/>
  <c r="BH375" i="12"/>
  <c r="BS375" i="12"/>
  <c r="BH376" i="12"/>
  <c r="BS376" i="12"/>
  <c r="BH377" i="12"/>
  <c r="BS377" i="12"/>
  <c r="BH378" i="12"/>
  <c r="BS378" i="12"/>
  <c r="BH379" i="12"/>
  <c r="BS379" i="12"/>
  <c r="BH380" i="12"/>
  <c r="BS380" i="12"/>
  <c r="BH381" i="12"/>
  <c r="BS381" i="12"/>
  <c r="BH382" i="12"/>
  <c r="BS382" i="12"/>
  <c r="BH383" i="12"/>
  <c r="BS383" i="12"/>
  <c r="BH384" i="12"/>
  <c r="BS384" i="12"/>
  <c r="BH385" i="12"/>
  <c r="BS385" i="12"/>
  <c r="BH386" i="12"/>
  <c r="BS386" i="12"/>
  <c r="BH387" i="12"/>
  <c r="BS387" i="12"/>
  <c r="BH388" i="12"/>
  <c r="BS388" i="12"/>
  <c r="BH389" i="12"/>
  <c r="BS389" i="12"/>
  <c r="BH390" i="12"/>
  <c r="BS390" i="12"/>
  <c r="BH391" i="12"/>
  <c r="BS391" i="12"/>
  <c r="BH392" i="12"/>
  <c r="BS392" i="12"/>
  <c r="BH393" i="12"/>
  <c r="BS393" i="12"/>
  <c r="BH394" i="12"/>
  <c r="BS394" i="12"/>
  <c r="BH395" i="12"/>
  <c r="BS395" i="12"/>
  <c r="BH396" i="12"/>
  <c r="BS396" i="12"/>
  <c r="BH397" i="12"/>
  <c r="BS397" i="12"/>
  <c r="BH398" i="12"/>
  <c r="BS398" i="12"/>
  <c r="BH399" i="12"/>
  <c r="BS399" i="12"/>
  <c r="BH400" i="12"/>
  <c r="BS400" i="12"/>
  <c r="BH401" i="12"/>
  <c r="BS401" i="12"/>
  <c r="BH402" i="12"/>
  <c r="BS402" i="12"/>
  <c r="BH403" i="12"/>
  <c r="BS403" i="12"/>
  <c r="BH404" i="12"/>
  <c r="BS404" i="12"/>
  <c r="BH405" i="12"/>
  <c r="BS405" i="12"/>
  <c r="BH406" i="12"/>
  <c r="BS406" i="12"/>
  <c r="BH407" i="12"/>
  <c r="BS407" i="12"/>
  <c r="BH408" i="12"/>
  <c r="BS408" i="12"/>
  <c r="BH409" i="12"/>
  <c r="BS409" i="12"/>
  <c r="BH410" i="12"/>
  <c r="BS410" i="12"/>
  <c r="BH411" i="12"/>
  <c r="BS411" i="12"/>
  <c r="BH412" i="12"/>
  <c r="BS412" i="12"/>
  <c r="BH413" i="12"/>
  <c r="BS413" i="12"/>
  <c r="BH414" i="12"/>
  <c r="BS414" i="12"/>
  <c r="BH415" i="12"/>
  <c r="BS415" i="12"/>
  <c r="BH416" i="12"/>
  <c r="BS416" i="12"/>
  <c r="BH417" i="12"/>
  <c r="BS417" i="12"/>
  <c r="BH418" i="12"/>
  <c r="BS418" i="12"/>
  <c r="BH419" i="12"/>
  <c r="BS419" i="12"/>
  <c r="BH420" i="12"/>
  <c r="BS420" i="12"/>
  <c r="BH421" i="12"/>
  <c r="BS421" i="12"/>
  <c r="BH422" i="12"/>
  <c r="BS422" i="12"/>
  <c r="BH423" i="12"/>
  <c r="BS423" i="12"/>
  <c r="BH424" i="12"/>
  <c r="BS424" i="12"/>
  <c r="BH425" i="12"/>
  <c r="BS425" i="12"/>
  <c r="BH426" i="12"/>
  <c r="BS426" i="12"/>
  <c r="BH427" i="12"/>
  <c r="BS427" i="12"/>
  <c r="BH428" i="12"/>
  <c r="BS428" i="12"/>
  <c r="BH429" i="12"/>
  <c r="BS429" i="12"/>
  <c r="BH430" i="12"/>
  <c r="BS430" i="12"/>
  <c r="BH431" i="12"/>
  <c r="BS431" i="12"/>
  <c r="BH432" i="12"/>
  <c r="BS432" i="12"/>
  <c r="BH433" i="12"/>
  <c r="BS433" i="12"/>
  <c r="BH434" i="12"/>
  <c r="BS434" i="12"/>
  <c r="BH435" i="12"/>
  <c r="BS435" i="12"/>
  <c r="BH436" i="12"/>
  <c r="BS436" i="12"/>
  <c r="BH437" i="12"/>
  <c r="BS437" i="12"/>
  <c r="BH438" i="12"/>
  <c r="BS438" i="12"/>
  <c r="BH439" i="12"/>
  <c r="BS439" i="12"/>
  <c r="BH440" i="12"/>
  <c r="BS440" i="12"/>
  <c r="BH441" i="12"/>
  <c r="BS441" i="12"/>
  <c r="BH442" i="12"/>
  <c r="BS442" i="12"/>
  <c r="BH443" i="12"/>
  <c r="BS443" i="12"/>
  <c r="BH444" i="12"/>
  <c r="BS444" i="12"/>
  <c r="BH445" i="12"/>
  <c r="BS445" i="12"/>
  <c r="BH446" i="12"/>
  <c r="BS446" i="12"/>
  <c r="BH447" i="12"/>
  <c r="BS447" i="12"/>
  <c r="BH448" i="12"/>
  <c r="BS448" i="12"/>
  <c r="BH449" i="12"/>
  <c r="BS449" i="12"/>
  <c r="BH450" i="12"/>
  <c r="BS450" i="12"/>
  <c r="BH451" i="12"/>
  <c r="BS451" i="12"/>
  <c r="BH452" i="12"/>
  <c r="BS452" i="12"/>
  <c r="BH453" i="12"/>
  <c r="BS453" i="12"/>
  <c r="BH454" i="12"/>
  <c r="BS454" i="12"/>
  <c r="BH455" i="12"/>
  <c r="BS455" i="12"/>
  <c r="BH456" i="12"/>
  <c r="BS456" i="12"/>
  <c r="BH457" i="12"/>
  <c r="BS457" i="12"/>
  <c r="BH458" i="12"/>
  <c r="BS458" i="12"/>
  <c r="BH459" i="12"/>
  <c r="BS459" i="12"/>
  <c r="BH460" i="12"/>
  <c r="BS460" i="12"/>
  <c r="BH461" i="12"/>
  <c r="BS461" i="12"/>
  <c r="BH462" i="12"/>
  <c r="BS462" i="12"/>
  <c r="BH463" i="12"/>
  <c r="BS463" i="12"/>
  <c r="BH464" i="12"/>
  <c r="BS464" i="12"/>
  <c r="BH465" i="12"/>
  <c r="BS465" i="12"/>
  <c r="BH466" i="12"/>
  <c r="BS466" i="12"/>
  <c r="BH467" i="12"/>
  <c r="BS467" i="12"/>
  <c r="BH468" i="12"/>
  <c r="BS468" i="12"/>
  <c r="BH469" i="12"/>
  <c r="BS469" i="12"/>
  <c r="BH470" i="12"/>
  <c r="BS470" i="12"/>
  <c r="BH471" i="12"/>
  <c r="BS471" i="12"/>
  <c r="BH472" i="12"/>
  <c r="BS472" i="12"/>
  <c r="BH473" i="12"/>
  <c r="BS473" i="12"/>
  <c r="BH474" i="12"/>
  <c r="BS474" i="12"/>
  <c r="BH475" i="12"/>
  <c r="BS475" i="12"/>
  <c r="BH476" i="12"/>
  <c r="BS476" i="12"/>
  <c r="BH477" i="12"/>
  <c r="BS477" i="12"/>
  <c r="BH478" i="12"/>
  <c r="BS478" i="12"/>
  <c r="BH479" i="12"/>
  <c r="BS479" i="12"/>
  <c r="BH480" i="12"/>
  <c r="BS480" i="12"/>
  <c r="BH481" i="12"/>
  <c r="BS481" i="12"/>
  <c r="BH482" i="12"/>
  <c r="BS482" i="12"/>
  <c r="BH483" i="12"/>
  <c r="BS483" i="12"/>
  <c r="BH484" i="12"/>
  <c r="BS484" i="12"/>
  <c r="BH485" i="12"/>
  <c r="BS485" i="12"/>
  <c r="BH486" i="12"/>
  <c r="BS486" i="12"/>
  <c r="BH487" i="12"/>
  <c r="BS487" i="12"/>
  <c r="BH488" i="12"/>
  <c r="BS488" i="12"/>
  <c r="BH489" i="12"/>
  <c r="BS489" i="12"/>
  <c r="BH490" i="12"/>
  <c r="BS490" i="12"/>
  <c r="BH491" i="12"/>
  <c r="BS491" i="12"/>
  <c r="BH492" i="12"/>
  <c r="BS492" i="12"/>
  <c r="BH493" i="12"/>
  <c r="BS493" i="12"/>
  <c r="BH494" i="12"/>
  <c r="BS494" i="12"/>
  <c r="BH495" i="12"/>
  <c r="BS495" i="12"/>
  <c r="BH496" i="12"/>
  <c r="BS496" i="12"/>
  <c r="BH497" i="12"/>
  <c r="BS497" i="12"/>
  <c r="BH498" i="12"/>
  <c r="BS498" i="12"/>
  <c r="BH499" i="12"/>
  <c r="BS499" i="12"/>
  <c r="BH500" i="12"/>
  <c r="BS500" i="12"/>
  <c r="BH501" i="12"/>
  <c r="BS501" i="12"/>
  <c r="BH502" i="12"/>
  <c r="BS502" i="12"/>
  <c r="BH503" i="12"/>
  <c r="BS503" i="12"/>
  <c r="BH504" i="12"/>
  <c r="BS504" i="12"/>
  <c r="BH505" i="12"/>
  <c r="BS505" i="12"/>
  <c r="BH506" i="12"/>
  <c r="BS506" i="12"/>
  <c r="BH507" i="12"/>
  <c r="BS507" i="12"/>
  <c r="BH508" i="12"/>
  <c r="BS508" i="12"/>
  <c r="BH509" i="12"/>
  <c r="BS509" i="12"/>
  <c r="BH510" i="12"/>
  <c r="BS510" i="12"/>
  <c r="BH511" i="12"/>
  <c r="BS511" i="12"/>
  <c r="BH512" i="12"/>
  <c r="BS512" i="12"/>
  <c r="BH513" i="12"/>
  <c r="BS513" i="12"/>
  <c r="BH514" i="12"/>
  <c r="BS514" i="12"/>
  <c r="BH515" i="12"/>
  <c r="BS515" i="12"/>
  <c r="BH516" i="12"/>
  <c r="BS516" i="12"/>
  <c r="BH517" i="12"/>
  <c r="BS517" i="12"/>
  <c r="BH518" i="12"/>
  <c r="BS518" i="12"/>
  <c r="BH519" i="12"/>
  <c r="BS519" i="12"/>
  <c r="BH520" i="12"/>
  <c r="BS520" i="12"/>
  <c r="BH521" i="12"/>
  <c r="BS521" i="12"/>
  <c r="BH522" i="12"/>
  <c r="BS522" i="12"/>
  <c r="BH523" i="12"/>
  <c r="BS523" i="12"/>
  <c r="BI3" i="12"/>
  <c r="BT3" i="12"/>
  <c r="BI4" i="12"/>
  <c r="BT4" i="12"/>
  <c r="BI5" i="12"/>
  <c r="BT5" i="12"/>
  <c r="BI6" i="12"/>
  <c r="BT6" i="12"/>
  <c r="BI7" i="12"/>
  <c r="BT7" i="12"/>
  <c r="BI8" i="12"/>
  <c r="BT8" i="12"/>
  <c r="BI9" i="12"/>
  <c r="BT9" i="12"/>
  <c r="BI10" i="12"/>
  <c r="BT10" i="12"/>
  <c r="BI11" i="12"/>
  <c r="BT11" i="12"/>
  <c r="BI12" i="12"/>
  <c r="BT12" i="12"/>
  <c r="BI13" i="12"/>
  <c r="BT13" i="12"/>
  <c r="BI14" i="12"/>
  <c r="BT14" i="12"/>
  <c r="BI15" i="12"/>
  <c r="BT15" i="12"/>
  <c r="BI16" i="12"/>
  <c r="BT16" i="12"/>
  <c r="BI17" i="12"/>
  <c r="BT17" i="12"/>
  <c r="BI18" i="12"/>
  <c r="BT18" i="12"/>
  <c r="BI19" i="12"/>
  <c r="BT19" i="12"/>
  <c r="BI20" i="12"/>
  <c r="BT20" i="12"/>
  <c r="BI21" i="12"/>
  <c r="BT21" i="12"/>
  <c r="BI22" i="12"/>
  <c r="BT22" i="12"/>
  <c r="BI23" i="12"/>
  <c r="BT23" i="12"/>
  <c r="BI24" i="12"/>
  <c r="BT24" i="12"/>
  <c r="BI25" i="12"/>
  <c r="BT25" i="12"/>
  <c r="BI26" i="12"/>
  <c r="BT26" i="12"/>
  <c r="BI27" i="12"/>
  <c r="BT27" i="12"/>
  <c r="BI28" i="12"/>
  <c r="BT28" i="12"/>
  <c r="BI29" i="12"/>
  <c r="BT29" i="12"/>
  <c r="BI30" i="12"/>
  <c r="BT30" i="12"/>
  <c r="BI31" i="12"/>
  <c r="BT31" i="12"/>
  <c r="BI32" i="12"/>
  <c r="BT32" i="12"/>
  <c r="BI33" i="12"/>
  <c r="BT33" i="12"/>
  <c r="BI34" i="12"/>
  <c r="BT34" i="12"/>
  <c r="BI35" i="12"/>
  <c r="BT35" i="12"/>
  <c r="BI36" i="12"/>
  <c r="BT36" i="12"/>
  <c r="BI37" i="12"/>
  <c r="BT37" i="12"/>
  <c r="BI38" i="12"/>
  <c r="BT38" i="12"/>
  <c r="BI39" i="12"/>
  <c r="BT39" i="12"/>
  <c r="BI40" i="12"/>
  <c r="BT40" i="12"/>
  <c r="BI41" i="12"/>
  <c r="BT41" i="12"/>
  <c r="BI42" i="12"/>
  <c r="BT42" i="12"/>
  <c r="BI43" i="12"/>
  <c r="BT43" i="12"/>
  <c r="BI44" i="12"/>
  <c r="BT44" i="12"/>
  <c r="BI45" i="12"/>
  <c r="BT45" i="12"/>
  <c r="BI46" i="12"/>
  <c r="BT46" i="12"/>
  <c r="BI47" i="12"/>
  <c r="BT47" i="12"/>
  <c r="BI48" i="12"/>
  <c r="BT48" i="12"/>
  <c r="BI49" i="12"/>
  <c r="BT49" i="12"/>
  <c r="BI50" i="12"/>
  <c r="BT50" i="12"/>
  <c r="BI51" i="12"/>
  <c r="BT51" i="12"/>
  <c r="BI52" i="12"/>
  <c r="BT52" i="12"/>
  <c r="BI53" i="12"/>
  <c r="BT53" i="12"/>
  <c r="BI54" i="12"/>
  <c r="BT54" i="12"/>
  <c r="BI55" i="12"/>
  <c r="BT55" i="12"/>
  <c r="BI56" i="12"/>
  <c r="BT56" i="12"/>
  <c r="BI57" i="12"/>
  <c r="BT57" i="12"/>
  <c r="BI58" i="12"/>
  <c r="BT58" i="12"/>
  <c r="BI59" i="12"/>
  <c r="BT59" i="12"/>
  <c r="BI60" i="12"/>
  <c r="BT60" i="12"/>
  <c r="BI61" i="12"/>
  <c r="BT61" i="12"/>
  <c r="BI62" i="12"/>
  <c r="BT62" i="12"/>
  <c r="BI63" i="12"/>
  <c r="BT63" i="12"/>
  <c r="BI64" i="12"/>
  <c r="BT64" i="12"/>
  <c r="BI65" i="12"/>
  <c r="BT65" i="12"/>
  <c r="BI66" i="12"/>
  <c r="BT66" i="12"/>
  <c r="BI67" i="12"/>
  <c r="BT67" i="12"/>
  <c r="BI68" i="12"/>
  <c r="BT68" i="12"/>
  <c r="BI69" i="12"/>
  <c r="BT69" i="12"/>
  <c r="BI70" i="12"/>
  <c r="BT70" i="12"/>
  <c r="BI71" i="12"/>
  <c r="BT71" i="12"/>
  <c r="BI72" i="12"/>
  <c r="BT72" i="12"/>
  <c r="BI73" i="12"/>
  <c r="BT73" i="12"/>
  <c r="BI74" i="12"/>
  <c r="BT74" i="12"/>
  <c r="BI75" i="12"/>
  <c r="BT75" i="12"/>
  <c r="BI76" i="12"/>
  <c r="BT76" i="12"/>
  <c r="BI77" i="12"/>
  <c r="BT77" i="12"/>
  <c r="BI78" i="12"/>
  <c r="BT78" i="12"/>
  <c r="BI79" i="12"/>
  <c r="BT79" i="12"/>
  <c r="BI80" i="12"/>
  <c r="BT80" i="12"/>
  <c r="BI81" i="12"/>
  <c r="BT81" i="12"/>
  <c r="BI82" i="12"/>
  <c r="BT82" i="12"/>
  <c r="BI83" i="12"/>
  <c r="BT83" i="12"/>
  <c r="BI84" i="12"/>
  <c r="BT84" i="12"/>
  <c r="BI85" i="12"/>
  <c r="BT85" i="12"/>
  <c r="BI86" i="12"/>
  <c r="BT86" i="12"/>
  <c r="BI87" i="12"/>
  <c r="BT87" i="12"/>
  <c r="BI88" i="12"/>
  <c r="BT88" i="12"/>
  <c r="BI89" i="12"/>
  <c r="BT89" i="12"/>
  <c r="BI90" i="12"/>
  <c r="BT90" i="12"/>
  <c r="BI91" i="12"/>
  <c r="BT91" i="12"/>
  <c r="BI92" i="12"/>
  <c r="BT92" i="12"/>
  <c r="BI93" i="12"/>
  <c r="BT93" i="12"/>
  <c r="BI94" i="12"/>
  <c r="BT94" i="12"/>
  <c r="BI95" i="12"/>
  <c r="BT95" i="12"/>
  <c r="BI96" i="12"/>
  <c r="BT96" i="12"/>
  <c r="BI97" i="12"/>
  <c r="BT97" i="12"/>
  <c r="BI98" i="12"/>
  <c r="BT98" i="12"/>
  <c r="BI99" i="12"/>
  <c r="BT99" i="12"/>
  <c r="BI100" i="12"/>
  <c r="BT100" i="12"/>
  <c r="BI101" i="12"/>
  <c r="BT101" i="12"/>
  <c r="BI102" i="12"/>
  <c r="BT102" i="12"/>
  <c r="BI103" i="12"/>
  <c r="BT103" i="12"/>
  <c r="BI104" i="12"/>
  <c r="BT104" i="12"/>
  <c r="BI105" i="12"/>
  <c r="BT105" i="12"/>
  <c r="BI106" i="12"/>
  <c r="BT106" i="12"/>
  <c r="BI107" i="12"/>
  <c r="BT107" i="12"/>
  <c r="BI108" i="12"/>
  <c r="BT108" i="12"/>
  <c r="BI109" i="12"/>
  <c r="BT109" i="12"/>
  <c r="BI110" i="12"/>
  <c r="BT110" i="12"/>
  <c r="BI111" i="12"/>
  <c r="BT111" i="12"/>
  <c r="BI112" i="12"/>
  <c r="BT112" i="12"/>
  <c r="BI113" i="12"/>
  <c r="BT113" i="12"/>
  <c r="BI114" i="12"/>
  <c r="BT114" i="12"/>
  <c r="BI115" i="12"/>
  <c r="BT115" i="12"/>
  <c r="BI116" i="12"/>
  <c r="BT116" i="12"/>
  <c r="BI117" i="12"/>
  <c r="BT117" i="12"/>
  <c r="BI118" i="12"/>
  <c r="BT118" i="12"/>
  <c r="BI119" i="12"/>
  <c r="BT119" i="12"/>
  <c r="BI120" i="12"/>
  <c r="BT120" i="12"/>
  <c r="BI121" i="12"/>
  <c r="BT121" i="12"/>
  <c r="BI122" i="12"/>
  <c r="BT122" i="12"/>
  <c r="BI123" i="12"/>
  <c r="BT123" i="12"/>
  <c r="BI124" i="12"/>
  <c r="BT124" i="12"/>
  <c r="BI125" i="12"/>
  <c r="BT125" i="12"/>
  <c r="BI126" i="12"/>
  <c r="BT126" i="12"/>
  <c r="BI127" i="12"/>
  <c r="BT127" i="12"/>
  <c r="BI128" i="12"/>
  <c r="BT128" i="12"/>
  <c r="BI129" i="12"/>
  <c r="BT129" i="12"/>
  <c r="BI130" i="12"/>
  <c r="BT130" i="12"/>
  <c r="BI131" i="12"/>
  <c r="BT131" i="12"/>
  <c r="BI132" i="12"/>
  <c r="BT132" i="12"/>
  <c r="BI133" i="12"/>
  <c r="BT133" i="12"/>
  <c r="BI134" i="12"/>
  <c r="BT134" i="12"/>
  <c r="BI135" i="12"/>
  <c r="BT135" i="12"/>
  <c r="BI136" i="12"/>
  <c r="BT136" i="12"/>
  <c r="BI137" i="12"/>
  <c r="BT137" i="12"/>
  <c r="BI138" i="12"/>
  <c r="BT138" i="12"/>
  <c r="BI139" i="12"/>
  <c r="BT139" i="12"/>
  <c r="BI140" i="12"/>
  <c r="BT140" i="12"/>
  <c r="BI141" i="12"/>
  <c r="BT141" i="12"/>
  <c r="BI142" i="12"/>
  <c r="BT142" i="12"/>
  <c r="BI143" i="12"/>
  <c r="BT143" i="12"/>
  <c r="BI144" i="12"/>
  <c r="BT144" i="12"/>
  <c r="BI145" i="12"/>
  <c r="BT145" i="12"/>
  <c r="BI146" i="12"/>
  <c r="BT146" i="12"/>
  <c r="BI147" i="12"/>
  <c r="BT147" i="12"/>
  <c r="BI148" i="12"/>
  <c r="BT148" i="12"/>
  <c r="BI149" i="12"/>
  <c r="BT149" i="12"/>
  <c r="BI150" i="12"/>
  <c r="BT150" i="12"/>
  <c r="BI151" i="12"/>
  <c r="BT151" i="12"/>
  <c r="BI152" i="12"/>
  <c r="BT152" i="12"/>
  <c r="BI153" i="12"/>
  <c r="BT153" i="12"/>
  <c r="BI154" i="12"/>
  <c r="BT154" i="12"/>
  <c r="BI155" i="12"/>
  <c r="BT155" i="12"/>
  <c r="BI156" i="12"/>
  <c r="BT156" i="12"/>
  <c r="BI157" i="12"/>
  <c r="BT157" i="12"/>
  <c r="BI158" i="12"/>
  <c r="BT158" i="12"/>
  <c r="BI159" i="12"/>
  <c r="BT159" i="12"/>
  <c r="BI160" i="12"/>
  <c r="BT160" i="12"/>
  <c r="BI161" i="12"/>
  <c r="BT161" i="12"/>
  <c r="BI162" i="12"/>
  <c r="BT162" i="12"/>
  <c r="BI163" i="12"/>
  <c r="BT163" i="12"/>
  <c r="BI164" i="12"/>
  <c r="BT164" i="12"/>
  <c r="BI165" i="12"/>
  <c r="BT165" i="12"/>
  <c r="BI166" i="12"/>
  <c r="BT166" i="12"/>
  <c r="BI167" i="12"/>
  <c r="BT167" i="12"/>
  <c r="BI168" i="12"/>
  <c r="BT168" i="12"/>
  <c r="BI169" i="12"/>
  <c r="BT169" i="12"/>
  <c r="BI170" i="12"/>
  <c r="BT170" i="12"/>
  <c r="BI171" i="12"/>
  <c r="BT171" i="12"/>
  <c r="BI172" i="12"/>
  <c r="BT172" i="12"/>
  <c r="BI173" i="12"/>
  <c r="BT173" i="12"/>
  <c r="BI174" i="12"/>
  <c r="BT174" i="12"/>
  <c r="BI175" i="12"/>
  <c r="BT175" i="12"/>
  <c r="BI176" i="12"/>
  <c r="BT176" i="12"/>
  <c r="BI177" i="12"/>
  <c r="BT177" i="12"/>
  <c r="BI178" i="12"/>
  <c r="BT178" i="12"/>
  <c r="BI179" i="12"/>
  <c r="BT179" i="12"/>
  <c r="BI180" i="12"/>
  <c r="BT180" i="12"/>
  <c r="BI181" i="12"/>
  <c r="BT181" i="12"/>
  <c r="BI182" i="12"/>
  <c r="BT182" i="12"/>
  <c r="BI183" i="12"/>
  <c r="BT183" i="12"/>
  <c r="BI184" i="12"/>
  <c r="BT184" i="12"/>
  <c r="BI185" i="12"/>
  <c r="BT185" i="12"/>
  <c r="BI186" i="12"/>
  <c r="BT186" i="12"/>
  <c r="BI187" i="12"/>
  <c r="BT187" i="12"/>
  <c r="BI188" i="12"/>
  <c r="BT188" i="12"/>
  <c r="BI189" i="12"/>
  <c r="BT189" i="12"/>
  <c r="BI190" i="12"/>
  <c r="BT190" i="12"/>
  <c r="BI191" i="12"/>
  <c r="BT191" i="12"/>
  <c r="BI192" i="12"/>
  <c r="BT192" i="12"/>
  <c r="BI193" i="12"/>
  <c r="BT193" i="12"/>
  <c r="BI194" i="12"/>
  <c r="BT194" i="12"/>
  <c r="BI195" i="12"/>
  <c r="BT195" i="12"/>
  <c r="BI196" i="12"/>
  <c r="BT196" i="12"/>
  <c r="BI197" i="12"/>
  <c r="BT197" i="12"/>
  <c r="BI198" i="12"/>
  <c r="BT198" i="12"/>
  <c r="BI199" i="12"/>
  <c r="BT199" i="12"/>
  <c r="BI200" i="12"/>
  <c r="BT200" i="12"/>
  <c r="BI201" i="12"/>
  <c r="BT201" i="12"/>
  <c r="BI202" i="12"/>
  <c r="BT202" i="12"/>
  <c r="BI203" i="12"/>
  <c r="BT203" i="12"/>
  <c r="BI204" i="12"/>
  <c r="BT204" i="12"/>
  <c r="BI205" i="12"/>
  <c r="BT205" i="12"/>
  <c r="BI206" i="12"/>
  <c r="BT206" i="12"/>
  <c r="BI207" i="12"/>
  <c r="BT207" i="12"/>
  <c r="BI208" i="12"/>
  <c r="BT208" i="12"/>
  <c r="BI209" i="12"/>
  <c r="BT209" i="12"/>
  <c r="BI210" i="12"/>
  <c r="BT210" i="12"/>
  <c r="BI211" i="12"/>
  <c r="BT211" i="12"/>
  <c r="BI212" i="12"/>
  <c r="BT212" i="12"/>
  <c r="BI213" i="12"/>
  <c r="BT213" i="12"/>
  <c r="BI214" i="12"/>
  <c r="BT214" i="12"/>
  <c r="BI215" i="12"/>
  <c r="BT215" i="12"/>
  <c r="BI216" i="12"/>
  <c r="BT216" i="12"/>
  <c r="BI217" i="12"/>
  <c r="BT217" i="12"/>
  <c r="BI218" i="12"/>
  <c r="BT218" i="12"/>
  <c r="BI219" i="12"/>
  <c r="BT219" i="12"/>
  <c r="BI220" i="12"/>
  <c r="BT220" i="12"/>
  <c r="BI221" i="12"/>
  <c r="BT221" i="12"/>
  <c r="BI222" i="12"/>
  <c r="BT222" i="12"/>
  <c r="BI223" i="12"/>
  <c r="BT223" i="12"/>
  <c r="BI224" i="12"/>
  <c r="BT224" i="12"/>
  <c r="BI225" i="12"/>
  <c r="BT225" i="12"/>
  <c r="BI226" i="12"/>
  <c r="BT226" i="12"/>
  <c r="BI227" i="12"/>
  <c r="BT227" i="12"/>
  <c r="BI228" i="12"/>
  <c r="BT228" i="12"/>
  <c r="BI229" i="12"/>
  <c r="BT229" i="12"/>
  <c r="BI230" i="12"/>
  <c r="BT230" i="12"/>
  <c r="BI231" i="12"/>
  <c r="BT231" i="12"/>
  <c r="BI232" i="12"/>
  <c r="BT232" i="12"/>
  <c r="BI233" i="12"/>
  <c r="BT233" i="12"/>
  <c r="BI234" i="12"/>
  <c r="BT234" i="12"/>
  <c r="BI235" i="12"/>
  <c r="BT235" i="12"/>
  <c r="BI236" i="12"/>
  <c r="BT236" i="12"/>
  <c r="BI237" i="12"/>
  <c r="BT237" i="12"/>
  <c r="BI238" i="12"/>
  <c r="BT238" i="12"/>
  <c r="BI239" i="12"/>
  <c r="BT239" i="12"/>
  <c r="BI240" i="12"/>
  <c r="BT240" i="12"/>
  <c r="BI241" i="12"/>
  <c r="BT241" i="12"/>
  <c r="BI242" i="12"/>
  <c r="BT242" i="12"/>
  <c r="BI243" i="12"/>
  <c r="BT243" i="12"/>
  <c r="BI244" i="12"/>
  <c r="BT244" i="12"/>
  <c r="BI245" i="12"/>
  <c r="BT245" i="12"/>
  <c r="BI246" i="12"/>
  <c r="BT246" i="12"/>
  <c r="BI247" i="12"/>
  <c r="BT247" i="12"/>
  <c r="BI248" i="12"/>
  <c r="BT248" i="12"/>
  <c r="BI249" i="12"/>
  <c r="BT249" i="12"/>
  <c r="BI250" i="12"/>
  <c r="BT250" i="12"/>
  <c r="BI251" i="12"/>
  <c r="BT251" i="12"/>
  <c r="BI252" i="12"/>
  <c r="BT252" i="12"/>
  <c r="BI253" i="12"/>
  <c r="BT253" i="12"/>
  <c r="BI254" i="12"/>
  <c r="BT254" i="12"/>
  <c r="BI255" i="12"/>
  <c r="BT255" i="12"/>
  <c r="BI256" i="12"/>
  <c r="BT256" i="12"/>
  <c r="BI257" i="12"/>
  <c r="BT257" i="12"/>
  <c r="BI258" i="12"/>
  <c r="BT258" i="12"/>
  <c r="BI259" i="12"/>
  <c r="BT259" i="12"/>
  <c r="BI260" i="12"/>
  <c r="BT260" i="12"/>
  <c r="BI261" i="12"/>
  <c r="BT261" i="12"/>
  <c r="BI262" i="12"/>
  <c r="BT262" i="12"/>
  <c r="BI263" i="12"/>
  <c r="BT263" i="12"/>
  <c r="BI264" i="12"/>
  <c r="BT264" i="12"/>
  <c r="BI265" i="12"/>
  <c r="BT265" i="12"/>
  <c r="BI266" i="12"/>
  <c r="BT266" i="12"/>
  <c r="BI267" i="12"/>
  <c r="BT267" i="12"/>
  <c r="BI268" i="12"/>
  <c r="BT268" i="12"/>
  <c r="BI269" i="12"/>
  <c r="BT269" i="12"/>
  <c r="BI270" i="12"/>
  <c r="BT270" i="12"/>
  <c r="BI271" i="12"/>
  <c r="BT271" i="12"/>
  <c r="BI272" i="12"/>
  <c r="BT272" i="12"/>
  <c r="BI273" i="12"/>
  <c r="BT273" i="12"/>
  <c r="BI274" i="12"/>
  <c r="BT274" i="12"/>
  <c r="BI275" i="12"/>
  <c r="BT275" i="12"/>
  <c r="BI276" i="12"/>
  <c r="BT276" i="12"/>
  <c r="BI277" i="12"/>
  <c r="BT277" i="12"/>
  <c r="BI278" i="12"/>
  <c r="BT278" i="12"/>
  <c r="BI279" i="12"/>
  <c r="BT279" i="12"/>
  <c r="BI280" i="12"/>
  <c r="BT280" i="12"/>
  <c r="BI281" i="12"/>
  <c r="BT281" i="12"/>
  <c r="BI282" i="12"/>
  <c r="BT282" i="12"/>
  <c r="BI283" i="12"/>
  <c r="BT283" i="12"/>
  <c r="BI284" i="12"/>
  <c r="BT284" i="12"/>
  <c r="BI285" i="12"/>
  <c r="BT285" i="12"/>
  <c r="BI286" i="12"/>
  <c r="BT286" i="12"/>
  <c r="BI287" i="12"/>
  <c r="BT287" i="12"/>
  <c r="BI288" i="12"/>
  <c r="BT288" i="12"/>
  <c r="BI289" i="12"/>
  <c r="BT289" i="12"/>
  <c r="BI290" i="12"/>
  <c r="BT290" i="12"/>
  <c r="BI291" i="12"/>
  <c r="BT291" i="12"/>
  <c r="BI292" i="12"/>
  <c r="BT292" i="12"/>
  <c r="BI293" i="12"/>
  <c r="BT293" i="12"/>
  <c r="BI294" i="12"/>
  <c r="BT294" i="12"/>
  <c r="BI295" i="12"/>
  <c r="BT295" i="12"/>
  <c r="BI296" i="12"/>
  <c r="BT296" i="12"/>
  <c r="BI297" i="12"/>
  <c r="BT297" i="12"/>
  <c r="BI298" i="12"/>
  <c r="BT298" i="12"/>
  <c r="BI299" i="12"/>
  <c r="BT299" i="12"/>
  <c r="BI300" i="12"/>
  <c r="BT300" i="12"/>
  <c r="BI301" i="12"/>
  <c r="BT301" i="12"/>
  <c r="BI302" i="12"/>
  <c r="BT302" i="12"/>
  <c r="BI303" i="12"/>
  <c r="BT303" i="12"/>
  <c r="BI304" i="12"/>
  <c r="BT304" i="12"/>
  <c r="BI305" i="12"/>
  <c r="BT305" i="12"/>
  <c r="BI306" i="12"/>
  <c r="BT306" i="12"/>
  <c r="BI307" i="12"/>
  <c r="BT307" i="12"/>
  <c r="BI308" i="12"/>
  <c r="BT308" i="12"/>
  <c r="BI309" i="12"/>
  <c r="BT309" i="12"/>
  <c r="BI310" i="12"/>
  <c r="BT310" i="12"/>
  <c r="BI311" i="12"/>
  <c r="BT311" i="12"/>
  <c r="BI312" i="12"/>
  <c r="BT312" i="12"/>
  <c r="BI313" i="12"/>
  <c r="BT313" i="12"/>
  <c r="BI314" i="12"/>
  <c r="BT314" i="12"/>
  <c r="BI315" i="12"/>
  <c r="BT315" i="12"/>
  <c r="BI316" i="12"/>
  <c r="BT316" i="12"/>
  <c r="BI317" i="12"/>
  <c r="BT317" i="12"/>
  <c r="BI318" i="12"/>
  <c r="BT318" i="12"/>
  <c r="BI319" i="12"/>
  <c r="BT319" i="12"/>
  <c r="BI320" i="12"/>
  <c r="BT320" i="12"/>
  <c r="BI321" i="12"/>
  <c r="BT321" i="12"/>
  <c r="BI322" i="12"/>
  <c r="BT322" i="12"/>
  <c r="BI323" i="12"/>
  <c r="BT323" i="12"/>
  <c r="BI324" i="12"/>
  <c r="BT324" i="12"/>
  <c r="BI325" i="12"/>
  <c r="BT325" i="12"/>
  <c r="BI326" i="12"/>
  <c r="BT326" i="12"/>
  <c r="BI327" i="12"/>
  <c r="BT327" i="12"/>
  <c r="BI328" i="12"/>
  <c r="BT328" i="12"/>
  <c r="BI329" i="12"/>
  <c r="BT329" i="12"/>
  <c r="BI330" i="12"/>
  <c r="BT330" i="12"/>
  <c r="BI331" i="12"/>
  <c r="BT331" i="12"/>
  <c r="BI332" i="12"/>
  <c r="BT332" i="12"/>
  <c r="BI333" i="12"/>
  <c r="BT333" i="12"/>
  <c r="BI334" i="12"/>
  <c r="BT334" i="12"/>
  <c r="BI335" i="12"/>
  <c r="BT335" i="12"/>
  <c r="BI336" i="12"/>
  <c r="BT336" i="12"/>
  <c r="BI337" i="12"/>
  <c r="BT337" i="12"/>
  <c r="BI338" i="12"/>
  <c r="BT338" i="12"/>
  <c r="BI339" i="12"/>
  <c r="BT339" i="12"/>
  <c r="BI340" i="12"/>
  <c r="BT340" i="12"/>
  <c r="BI341" i="12"/>
  <c r="BT341" i="12"/>
  <c r="BI342" i="12"/>
  <c r="BT342" i="12"/>
  <c r="BI343" i="12"/>
  <c r="BT343" i="12"/>
  <c r="BI344" i="12"/>
  <c r="BT344" i="12"/>
  <c r="BI345" i="12"/>
  <c r="BT345" i="12"/>
  <c r="BI346" i="12"/>
  <c r="BT346" i="12"/>
  <c r="BI347" i="12"/>
  <c r="BT347" i="12"/>
  <c r="BI348" i="12"/>
  <c r="BT348" i="12"/>
  <c r="BI349" i="12"/>
  <c r="BT349" i="12"/>
  <c r="BI350" i="12"/>
  <c r="BT350" i="12"/>
  <c r="BI351" i="12"/>
  <c r="BT351" i="12"/>
  <c r="BI352" i="12"/>
  <c r="BT352" i="12"/>
  <c r="BI353" i="12"/>
  <c r="BT353" i="12"/>
  <c r="BI354" i="12"/>
  <c r="BT354" i="12"/>
  <c r="BI355" i="12"/>
  <c r="BT355" i="12"/>
  <c r="BI356" i="12"/>
  <c r="BT356" i="12"/>
  <c r="BI357" i="12"/>
  <c r="BT357" i="12"/>
  <c r="BI358" i="12"/>
  <c r="BT358" i="12"/>
  <c r="BI359" i="12"/>
  <c r="BT359" i="12"/>
  <c r="BI360" i="12"/>
  <c r="BT360" i="12"/>
  <c r="BI361" i="12"/>
  <c r="BT361" i="12"/>
  <c r="BI362" i="12"/>
  <c r="BT362" i="12"/>
  <c r="BI363" i="12"/>
  <c r="BT363" i="12"/>
  <c r="BI364" i="12"/>
  <c r="BT364" i="12"/>
  <c r="BI365" i="12"/>
  <c r="BT365" i="12"/>
  <c r="BI366" i="12"/>
  <c r="BT366" i="12"/>
  <c r="BI367" i="12"/>
  <c r="BT367" i="12"/>
  <c r="BI368" i="12"/>
  <c r="BT368" i="12"/>
  <c r="BI369" i="12"/>
  <c r="BT369" i="12"/>
  <c r="BI370" i="12"/>
  <c r="BT370" i="12"/>
  <c r="BI371" i="12"/>
  <c r="BT371" i="12"/>
  <c r="BI372" i="12"/>
  <c r="BT372" i="12"/>
  <c r="BI373" i="12"/>
  <c r="BT373" i="12"/>
  <c r="BI374" i="12"/>
  <c r="BT374" i="12"/>
  <c r="BI375" i="12"/>
  <c r="BT375" i="12"/>
  <c r="BI376" i="12"/>
  <c r="BT376" i="12"/>
  <c r="BI377" i="12"/>
  <c r="BT377" i="12"/>
  <c r="BI378" i="12"/>
  <c r="BT378" i="12"/>
  <c r="BI379" i="12"/>
  <c r="BT379" i="12"/>
  <c r="BI380" i="12"/>
  <c r="BT380" i="12"/>
  <c r="BI381" i="12"/>
  <c r="BT381" i="12"/>
  <c r="BI382" i="12"/>
  <c r="BT382" i="12"/>
  <c r="BI383" i="12"/>
  <c r="BT383" i="12"/>
  <c r="BI384" i="12"/>
  <c r="BT384" i="12"/>
  <c r="BI385" i="12"/>
  <c r="BT385" i="12"/>
  <c r="BI386" i="12"/>
  <c r="BT386" i="12"/>
  <c r="BI387" i="12"/>
  <c r="BT387" i="12"/>
  <c r="BI388" i="12"/>
  <c r="BT388" i="12"/>
  <c r="BI389" i="12"/>
  <c r="BT389" i="12"/>
  <c r="BI390" i="12"/>
  <c r="BT390" i="12"/>
  <c r="BI391" i="12"/>
  <c r="BT391" i="12"/>
  <c r="BI392" i="12"/>
  <c r="BT392" i="12"/>
  <c r="BI393" i="12"/>
  <c r="BT393" i="12"/>
  <c r="BI394" i="12"/>
  <c r="BT394" i="12"/>
  <c r="BI395" i="12"/>
  <c r="BT395" i="12"/>
  <c r="BI396" i="12"/>
  <c r="BT396" i="12"/>
  <c r="BI397" i="12"/>
  <c r="BT397" i="12"/>
  <c r="BI398" i="12"/>
  <c r="BT398" i="12"/>
  <c r="BI399" i="12"/>
  <c r="BT399" i="12"/>
  <c r="BI400" i="12"/>
  <c r="BT400" i="12"/>
  <c r="BI401" i="12"/>
  <c r="BT401" i="12"/>
  <c r="BI402" i="12"/>
  <c r="BT402" i="12"/>
  <c r="BI403" i="12"/>
  <c r="BT403" i="12"/>
  <c r="BI404" i="12"/>
  <c r="BT404" i="12"/>
  <c r="BI405" i="12"/>
  <c r="BT405" i="12"/>
  <c r="BI406" i="12"/>
  <c r="BT406" i="12"/>
  <c r="BI407" i="12"/>
  <c r="BT407" i="12"/>
  <c r="BI408" i="12"/>
  <c r="BT408" i="12"/>
  <c r="BI409" i="12"/>
  <c r="BT409" i="12"/>
  <c r="BI410" i="12"/>
  <c r="BT410" i="12"/>
  <c r="BI411" i="12"/>
  <c r="BT411" i="12"/>
  <c r="BI412" i="12"/>
  <c r="BT412" i="12"/>
  <c r="BI413" i="12"/>
  <c r="BT413" i="12"/>
  <c r="BI414" i="12"/>
  <c r="BT414" i="12"/>
  <c r="BI415" i="12"/>
  <c r="BT415" i="12"/>
  <c r="BI416" i="12"/>
  <c r="BT416" i="12"/>
  <c r="BI417" i="12"/>
  <c r="BT417" i="12"/>
  <c r="BI418" i="12"/>
  <c r="BT418" i="12"/>
  <c r="BI419" i="12"/>
  <c r="BT419" i="12"/>
  <c r="BI420" i="12"/>
  <c r="BT420" i="12"/>
  <c r="BI421" i="12"/>
  <c r="BT421" i="12"/>
  <c r="BI422" i="12"/>
  <c r="BT422" i="12"/>
  <c r="BI423" i="12"/>
  <c r="BT423" i="12"/>
  <c r="BI424" i="12"/>
  <c r="BT424" i="12"/>
  <c r="BI425" i="12"/>
  <c r="BT425" i="12"/>
  <c r="BI426" i="12"/>
  <c r="BT426" i="12"/>
  <c r="BI427" i="12"/>
  <c r="BT427" i="12"/>
  <c r="BI428" i="12"/>
  <c r="BT428" i="12"/>
  <c r="BI429" i="12"/>
  <c r="BT429" i="12"/>
  <c r="BI430" i="12"/>
  <c r="BT430" i="12"/>
  <c r="BI431" i="12"/>
  <c r="BT431" i="12"/>
  <c r="BI432" i="12"/>
  <c r="BT432" i="12"/>
  <c r="BI433" i="12"/>
  <c r="BT433" i="12"/>
  <c r="BI434" i="12"/>
  <c r="BT434" i="12"/>
  <c r="BI435" i="12"/>
  <c r="BT435" i="12"/>
  <c r="BI436" i="12"/>
  <c r="BT436" i="12"/>
  <c r="BI437" i="12"/>
  <c r="BT437" i="12"/>
  <c r="BI438" i="12"/>
  <c r="BT438" i="12"/>
  <c r="BI439" i="12"/>
  <c r="BT439" i="12"/>
  <c r="BI440" i="12"/>
  <c r="BT440" i="12"/>
  <c r="BI441" i="12"/>
  <c r="BT441" i="12"/>
  <c r="BI442" i="12"/>
  <c r="BT442" i="12"/>
  <c r="BI443" i="12"/>
  <c r="BT443" i="12"/>
  <c r="BI444" i="12"/>
  <c r="BT444" i="12"/>
  <c r="BI445" i="12"/>
  <c r="BT445" i="12"/>
  <c r="BI446" i="12"/>
  <c r="BT446" i="12"/>
  <c r="BI447" i="12"/>
  <c r="BT447" i="12"/>
  <c r="BI448" i="12"/>
  <c r="BT448" i="12"/>
  <c r="BI449" i="12"/>
  <c r="BT449" i="12"/>
  <c r="BI450" i="12"/>
  <c r="BT450" i="12"/>
  <c r="BI451" i="12"/>
  <c r="BT451" i="12"/>
  <c r="BI452" i="12"/>
  <c r="BT452" i="12"/>
  <c r="BI453" i="12"/>
  <c r="BT453" i="12"/>
  <c r="BI454" i="12"/>
  <c r="BT454" i="12"/>
  <c r="BI455" i="12"/>
  <c r="BT455" i="12"/>
  <c r="BI456" i="12"/>
  <c r="BT456" i="12"/>
  <c r="BI457" i="12"/>
  <c r="BT457" i="12"/>
  <c r="BI458" i="12"/>
  <c r="BT458" i="12"/>
  <c r="BI459" i="12"/>
  <c r="BT459" i="12"/>
  <c r="BI460" i="12"/>
  <c r="BT460" i="12"/>
  <c r="BI461" i="12"/>
  <c r="BT461" i="12"/>
  <c r="BI462" i="12"/>
  <c r="BT462" i="12"/>
  <c r="BI463" i="12"/>
  <c r="BT463" i="12"/>
  <c r="BI464" i="12"/>
  <c r="BT464" i="12"/>
  <c r="BI465" i="12"/>
  <c r="BT465" i="12"/>
  <c r="BI466" i="12"/>
  <c r="BT466" i="12"/>
  <c r="BI467" i="12"/>
  <c r="BT467" i="12"/>
  <c r="BI468" i="12"/>
  <c r="BT468" i="12"/>
  <c r="BI469" i="12"/>
  <c r="BT469" i="12"/>
  <c r="BI470" i="12"/>
  <c r="BT470" i="12"/>
  <c r="BI471" i="12"/>
  <c r="BT471" i="12"/>
  <c r="BI472" i="12"/>
  <c r="BT472" i="12"/>
  <c r="BI473" i="12"/>
  <c r="BT473" i="12"/>
  <c r="BI474" i="12"/>
  <c r="BT474" i="12"/>
  <c r="BI475" i="12"/>
  <c r="BT475" i="12"/>
  <c r="BI476" i="12"/>
  <c r="BT476" i="12"/>
  <c r="BI477" i="12"/>
  <c r="BT477" i="12"/>
  <c r="BI478" i="12"/>
  <c r="BT478" i="12"/>
  <c r="BI479" i="12"/>
  <c r="BT479" i="12"/>
  <c r="BI480" i="12"/>
  <c r="BT480" i="12"/>
  <c r="BI481" i="12"/>
  <c r="BT481" i="12"/>
  <c r="BI482" i="12"/>
  <c r="BT482" i="12"/>
  <c r="BI483" i="12"/>
  <c r="BT483" i="12"/>
  <c r="BI484" i="12"/>
  <c r="BT484" i="12"/>
  <c r="BI485" i="12"/>
  <c r="BT485" i="12"/>
  <c r="BI486" i="12"/>
  <c r="BT486" i="12"/>
  <c r="BI487" i="12"/>
  <c r="BT487" i="12"/>
  <c r="BI488" i="12"/>
  <c r="BT488" i="12"/>
  <c r="BI489" i="12"/>
  <c r="BT489" i="12"/>
  <c r="BI490" i="12"/>
  <c r="BT490" i="12"/>
  <c r="BI491" i="12"/>
  <c r="BT491" i="12"/>
  <c r="BI492" i="12"/>
  <c r="BT492" i="12"/>
  <c r="BI493" i="12"/>
  <c r="BT493" i="12"/>
  <c r="BI494" i="12"/>
  <c r="BT494" i="12"/>
  <c r="BI495" i="12"/>
  <c r="BT495" i="12"/>
  <c r="BI496" i="12"/>
  <c r="BT496" i="12"/>
  <c r="BI497" i="12"/>
  <c r="BT497" i="12"/>
  <c r="BI498" i="12"/>
  <c r="BT498" i="12"/>
  <c r="BI499" i="12"/>
  <c r="BT499" i="12"/>
  <c r="BI500" i="12"/>
  <c r="BT500" i="12"/>
  <c r="BI501" i="12"/>
  <c r="BT501" i="12"/>
  <c r="BI502" i="12"/>
  <c r="BT502" i="12"/>
  <c r="BI503" i="12"/>
  <c r="BT503" i="12"/>
  <c r="BI504" i="12"/>
  <c r="BT504" i="12"/>
  <c r="BI505" i="12"/>
  <c r="BT505" i="12"/>
  <c r="BI506" i="12"/>
  <c r="BT506" i="12"/>
  <c r="BI507" i="12"/>
  <c r="BT507" i="12"/>
  <c r="BI508" i="12"/>
  <c r="BT508" i="12"/>
  <c r="BI509" i="12"/>
  <c r="BT509" i="12"/>
  <c r="BI510" i="12"/>
  <c r="BT510" i="12"/>
  <c r="BI511" i="12"/>
  <c r="BT511" i="12"/>
  <c r="BI512" i="12"/>
  <c r="BT512" i="12"/>
  <c r="BI513" i="12"/>
  <c r="BT513" i="12"/>
  <c r="BI514" i="12"/>
  <c r="BT514" i="12"/>
  <c r="BI515" i="12"/>
  <c r="BT515" i="12"/>
  <c r="BI516" i="12"/>
  <c r="BT516" i="12"/>
  <c r="BI517" i="12"/>
  <c r="BT517" i="12"/>
  <c r="BI518" i="12"/>
  <c r="BT518" i="12"/>
  <c r="BI519" i="12"/>
  <c r="BT519" i="12"/>
  <c r="BI520" i="12"/>
  <c r="BT520" i="12"/>
  <c r="BI521" i="12"/>
  <c r="BT521" i="12"/>
  <c r="BI522" i="12"/>
  <c r="BT522" i="12"/>
  <c r="BI523" i="12"/>
  <c r="BT523" i="12"/>
  <c r="G4" i="10" a="1"/>
  <c r="G4" i="10" s="1"/>
  <c r="AZ4" i="10"/>
  <c r="AZ5" i="10"/>
  <c r="AZ6" i="10"/>
  <c r="AZ7" i="10"/>
  <c r="AZ8" i="10"/>
  <c r="AZ9" i="10"/>
  <c r="AZ10" i="10"/>
  <c r="AZ11" i="10"/>
  <c r="AZ12" i="10"/>
  <c r="AZ13" i="10"/>
  <c r="AZ14" i="10"/>
  <c r="AZ15" i="10"/>
  <c r="AZ16" i="10"/>
  <c r="AZ17" i="10"/>
  <c r="AZ18" i="10"/>
  <c r="AZ19" i="10"/>
  <c r="AZ20" i="10"/>
  <c r="AZ21" i="10"/>
  <c r="AZ22" i="10"/>
  <c r="AZ23" i="10"/>
  <c r="BB4" i="10" a="1"/>
  <c r="BB4" i="10" s="1"/>
  <c r="AB5" i="10"/>
  <c r="DR5" i="10"/>
  <c r="AB6" i="10"/>
  <c r="DR6" i="10"/>
  <c r="AB7" i="10"/>
  <c r="DR7" i="10"/>
  <c r="AB8" i="10"/>
  <c r="DR8" i="10"/>
  <c r="AB9" i="10"/>
  <c r="DR9" i="10"/>
  <c r="AB10" i="10"/>
  <c r="DR10" i="10"/>
  <c r="AB11" i="10"/>
  <c r="DR11" i="10"/>
  <c r="AB12" i="10"/>
  <c r="DR12" i="10"/>
  <c r="AB13" i="10"/>
  <c r="DR13" i="10"/>
  <c r="AB14" i="10"/>
  <c r="DR14" i="10"/>
  <c r="AB15" i="10"/>
  <c r="DR15" i="10"/>
  <c r="AB16" i="10"/>
  <c r="DR16" i="10"/>
  <c r="AB17" i="10"/>
  <c r="DR17" i="10"/>
  <c r="AB18" i="10"/>
  <c r="DR18" i="10"/>
  <c r="AB19" i="10"/>
  <c r="DR19" i="10"/>
  <c r="AB20" i="10"/>
  <c r="DR20" i="10"/>
  <c r="AB21" i="10"/>
  <c r="DR21" i="10"/>
  <c r="AB22" i="10"/>
  <c r="DR22" i="10"/>
  <c r="AB23" i="10"/>
  <c r="DR23" i="10"/>
  <c r="AB24" i="10"/>
  <c r="DR24" i="10"/>
  <c r="AB25" i="10"/>
  <c r="DR25" i="10"/>
  <c r="AB4" i="10"/>
  <c r="DR4" i="10"/>
  <c r="W5" i="10"/>
  <c r="DM5" i="10"/>
  <c r="W6" i="10"/>
  <c r="DM6" i="10"/>
  <c r="W7" i="10"/>
  <c r="DM7" i="10"/>
  <c r="W8" i="10"/>
  <c r="DM8" i="10"/>
  <c r="W9" i="10"/>
  <c r="DM9" i="10"/>
  <c r="W10" i="10"/>
  <c r="DM10" i="10"/>
  <c r="W11" i="10"/>
  <c r="DM11" i="10"/>
  <c r="W12" i="10"/>
  <c r="DM12" i="10"/>
  <c r="W13" i="10"/>
  <c r="DM13" i="10"/>
  <c r="W14" i="10"/>
  <c r="DM14" i="10"/>
  <c r="W15" i="10"/>
  <c r="DM15" i="10"/>
  <c r="W16" i="10"/>
  <c r="DM16" i="10"/>
  <c r="W17" i="10"/>
  <c r="DM17" i="10"/>
  <c r="W18" i="10"/>
  <c r="DM18" i="10"/>
  <c r="W19" i="10"/>
  <c r="DM19" i="10"/>
  <c r="W20" i="10"/>
  <c r="DM20" i="10"/>
  <c r="W21" i="10"/>
  <c r="DM21" i="10"/>
  <c r="W22" i="10"/>
  <c r="DM22" i="10"/>
  <c r="W23" i="10"/>
  <c r="DM23" i="10"/>
  <c r="W24" i="10"/>
  <c r="DM24" i="10"/>
  <c r="W25" i="10"/>
  <c r="DM25" i="10"/>
  <c r="W26" i="10"/>
  <c r="DM26" i="10"/>
  <c r="W27" i="10"/>
  <c r="DM27" i="10"/>
  <c r="W28" i="10"/>
  <c r="DM28" i="10"/>
  <c r="W29" i="10"/>
  <c r="DM29" i="10"/>
  <c r="W30" i="10"/>
  <c r="DM30" i="10"/>
  <c r="W31" i="10"/>
  <c r="DM31" i="10"/>
  <c r="W32" i="10"/>
  <c r="DM32" i="10"/>
  <c r="W33" i="10"/>
  <c r="DM33" i="10"/>
  <c r="W34" i="10"/>
  <c r="DM34" i="10"/>
  <c r="W35" i="10"/>
  <c r="DM35" i="10"/>
  <c r="W36" i="10"/>
  <c r="DM36" i="10"/>
  <c r="W37" i="10"/>
  <c r="DM37" i="10"/>
  <c r="W38" i="10"/>
  <c r="DM38" i="10"/>
  <c r="W39" i="10"/>
  <c r="DM39" i="10"/>
  <c r="W40" i="10"/>
  <c r="DM40" i="10"/>
  <c r="W41" i="10"/>
  <c r="DM41" i="10"/>
  <c r="W42" i="10"/>
  <c r="DM42" i="10"/>
  <c r="W43" i="10"/>
  <c r="DM43" i="10"/>
  <c r="W44" i="10"/>
  <c r="DM44" i="10"/>
  <c r="W45" i="10"/>
  <c r="DM45" i="10"/>
  <c r="W46" i="10"/>
  <c r="DM46" i="10"/>
  <c r="W47" i="10"/>
  <c r="DM47" i="10"/>
  <c r="W48" i="10"/>
  <c r="DM48" i="10"/>
  <c r="W49" i="10"/>
  <c r="DM49" i="10"/>
  <c r="W50" i="10"/>
  <c r="DM50" i="10"/>
  <c r="W51" i="10"/>
  <c r="DM51" i="10"/>
  <c r="W52" i="10"/>
  <c r="DM52" i="10"/>
  <c r="W53" i="10"/>
  <c r="DM53" i="10"/>
  <c r="W54" i="10"/>
  <c r="DM54" i="10"/>
  <c r="W55" i="10"/>
  <c r="DM55" i="10"/>
  <c r="W56" i="10"/>
  <c r="DM56" i="10"/>
  <c r="W57" i="10"/>
  <c r="DM57" i="10"/>
  <c r="W58" i="10"/>
  <c r="DM58" i="10"/>
  <c r="W59" i="10"/>
  <c r="DM59" i="10"/>
  <c r="W60" i="10"/>
  <c r="DM60" i="10"/>
  <c r="W61" i="10"/>
  <c r="DM61" i="10"/>
  <c r="W62" i="10"/>
  <c r="DM62" i="10"/>
  <c r="W63" i="10"/>
  <c r="DM63" i="10"/>
  <c r="W64" i="10"/>
  <c r="DM64" i="10"/>
  <c r="W4" i="10"/>
  <c r="DM4" i="10"/>
  <c r="BJ4" i="12"/>
  <c r="BN4" i="12"/>
  <c r="BK4" i="12"/>
  <c r="BO4" i="12"/>
  <c r="BL4" i="12"/>
  <c r="BP4" i="12"/>
  <c r="BJ5" i="12"/>
  <c r="BN5" i="12"/>
  <c r="BK5" i="12"/>
  <c r="BO5" i="12"/>
  <c r="BL5" i="12"/>
  <c r="BP5" i="12"/>
  <c r="BJ6" i="12"/>
  <c r="BN6" i="12"/>
  <c r="BK6" i="12"/>
  <c r="BO6" i="12"/>
  <c r="BL6" i="12"/>
  <c r="BP6" i="12"/>
  <c r="BJ7" i="12"/>
  <c r="BN7" i="12"/>
  <c r="BK7" i="12"/>
  <c r="BO7" i="12"/>
  <c r="BL7" i="12"/>
  <c r="BP7" i="12"/>
  <c r="BJ8" i="12"/>
  <c r="BN8" i="12"/>
  <c r="BK8" i="12"/>
  <c r="BO8" i="12"/>
  <c r="BL8" i="12"/>
  <c r="BP8" i="12"/>
  <c r="BJ9" i="12"/>
  <c r="BN9" i="12"/>
  <c r="BK9" i="12"/>
  <c r="BO9" i="12"/>
  <c r="BL9" i="12"/>
  <c r="BP9" i="12"/>
  <c r="BJ10" i="12"/>
  <c r="BN10" i="12"/>
  <c r="BK10" i="12"/>
  <c r="BO10" i="12"/>
  <c r="BL10" i="12"/>
  <c r="BP10" i="12"/>
  <c r="BJ11" i="12"/>
  <c r="BN11" i="12"/>
  <c r="BK11" i="12"/>
  <c r="BO11" i="12"/>
  <c r="BL11" i="12"/>
  <c r="BP11" i="12"/>
  <c r="BJ12" i="12"/>
  <c r="BN12" i="12"/>
  <c r="BK12" i="12"/>
  <c r="BO12" i="12"/>
  <c r="BL12" i="12"/>
  <c r="BP12" i="12"/>
  <c r="BJ13" i="12"/>
  <c r="BN13" i="12"/>
  <c r="BK13" i="12"/>
  <c r="BO13" i="12"/>
  <c r="BL13" i="12"/>
  <c r="BP13" i="12"/>
  <c r="BJ14" i="12"/>
  <c r="BN14" i="12"/>
  <c r="BK14" i="12"/>
  <c r="BO14" i="12"/>
  <c r="BL14" i="12"/>
  <c r="BP14" i="12"/>
  <c r="BJ15" i="12"/>
  <c r="BN15" i="12"/>
  <c r="BK15" i="12"/>
  <c r="BO15" i="12"/>
  <c r="BL15" i="12"/>
  <c r="BP15" i="12"/>
  <c r="BJ16" i="12"/>
  <c r="BN16" i="12"/>
  <c r="BK16" i="12"/>
  <c r="BO16" i="12"/>
  <c r="BL16" i="12"/>
  <c r="BP16" i="12"/>
  <c r="BJ17" i="12"/>
  <c r="BN17" i="12"/>
  <c r="BK17" i="12"/>
  <c r="BO17" i="12"/>
  <c r="BL17" i="12"/>
  <c r="BP17" i="12"/>
  <c r="BJ18" i="12"/>
  <c r="BN18" i="12"/>
  <c r="BK18" i="12"/>
  <c r="BO18" i="12"/>
  <c r="BL18" i="12"/>
  <c r="BP18" i="12"/>
  <c r="BJ19" i="12"/>
  <c r="BN19" i="12"/>
  <c r="BK19" i="12"/>
  <c r="BO19" i="12"/>
  <c r="BL19" i="12"/>
  <c r="BP19" i="12"/>
  <c r="BJ20" i="12"/>
  <c r="BN20" i="12"/>
  <c r="BK20" i="12"/>
  <c r="BO20" i="12"/>
  <c r="BL20" i="12"/>
  <c r="BP20" i="12"/>
  <c r="BJ21" i="12"/>
  <c r="BN21" i="12"/>
  <c r="BK21" i="12"/>
  <c r="BO21" i="12"/>
  <c r="BL21" i="12"/>
  <c r="BP21" i="12"/>
  <c r="BJ22" i="12"/>
  <c r="BN22" i="12"/>
  <c r="BK22" i="12"/>
  <c r="BO22" i="12"/>
  <c r="BL22" i="12"/>
  <c r="BP22" i="12"/>
  <c r="BJ23" i="12"/>
  <c r="BN23" i="12"/>
  <c r="BK23" i="12"/>
  <c r="BO23" i="12"/>
  <c r="BL23" i="12"/>
  <c r="BP23" i="12"/>
  <c r="BJ24" i="12"/>
  <c r="BN24" i="12"/>
  <c r="BK24" i="12"/>
  <c r="BO24" i="12"/>
  <c r="BL24" i="12"/>
  <c r="BP24" i="12"/>
  <c r="BJ25" i="12"/>
  <c r="BN25" i="12"/>
  <c r="BK25" i="12"/>
  <c r="BO25" i="12"/>
  <c r="BL25" i="12"/>
  <c r="BP25" i="12"/>
  <c r="BJ26" i="12"/>
  <c r="BN26" i="12"/>
  <c r="BK26" i="12"/>
  <c r="BO26" i="12"/>
  <c r="BL26" i="12"/>
  <c r="BP26" i="12"/>
  <c r="BJ27" i="12"/>
  <c r="BN27" i="12"/>
  <c r="BK27" i="12"/>
  <c r="BO27" i="12"/>
  <c r="BL27" i="12"/>
  <c r="BP27" i="12"/>
  <c r="BJ28" i="12"/>
  <c r="BN28" i="12"/>
  <c r="BK28" i="12"/>
  <c r="BO28" i="12"/>
  <c r="BL28" i="12"/>
  <c r="BP28" i="12"/>
  <c r="BJ29" i="12"/>
  <c r="BN29" i="12"/>
  <c r="BK29" i="12"/>
  <c r="BO29" i="12"/>
  <c r="BL29" i="12"/>
  <c r="BP29" i="12"/>
  <c r="BJ30" i="12"/>
  <c r="BN30" i="12"/>
  <c r="BK30" i="12"/>
  <c r="BO30" i="12"/>
  <c r="BL30" i="12"/>
  <c r="BP30" i="12"/>
  <c r="BJ31" i="12"/>
  <c r="BN31" i="12"/>
  <c r="BK31" i="12"/>
  <c r="BO31" i="12"/>
  <c r="BL31" i="12"/>
  <c r="BP31" i="12"/>
  <c r="BJ32" i="12"/>
  <c r="BN32" i="12"/>
  <c r="BK32" i="12"/>
  <c r="BO32" i="12"/>
  <c r="BL32" i="12"/>
  <c r="BP32" i="12"/>
  <c r="BJ33" i="12"/>
  <c r="BN33" i="12"/>
  <c r="BK33" i="12"/>
  <c r="BO33" i="12"/>
  <c r="BL33" i="12"/>
  <c r="BP33" i="12"/>
  <c r="BJ34" i="12"/>
  <c r="BN34" i="12"/>
  <c r="BK34" i="12"/>
  <c r="BO34" i="12"/>
  <c r="BL34" i="12"/>
  <c r="BP34" i="12"/>
  <c r="BJ35" i="12"/>
  <c r="BN35" i="12"/>
  <c r="BK35" i="12"/>
  <c r="BO35" i="12"/>
  <c r="BL35" i="12"/>
  <c r="BP35" i="12"/>
  <c r="BJ36" i="12"/>
  <c r="BN36" i="12"/>
  <c r="BK36" i="12"/>
  <c r="BO36" i="12"/>
  <c r="BL36" i="12"/>
  <c r="BP36" i="12"/>
  <c r="BJ37" i="12"/>
  <c r="BN37" i="12"/>
  <c r="BK37" i="12"/>
  <c r="BO37" i="12"/>
  <c r="BL37" i="12"/>
  <c r="BP37" i="12"/>
  <c r="BJ38" i="12"/>
  <c r="BN38" i="12"/>
  <c r="BK38" i="12"/>
  <c r="BO38" i="12"/>
  <c r="BL38" i="12"/>
  <c r="BP38" i="12"/>
  <c r="BJ39" i="12"/>
  <c r="BN39" i="12"/>
  <c r="BK39" i="12"/>
  <c r="BO39" i="12"/>
  <c r="BL39" i="12"/>
  <c r="BP39" i="12"/>
  <c r="BJ40" i="12"/>
  <c r="BN40" i="12"/>
  <c r="BK40" i="12"/>
  <c r="BO40" i="12"/>
  <c r="BL40" i="12"/>
  <c r="BP40" i="12"/>
  <c r="BJ41" i="12"/>
  <c r="BN41" i="12"/>
  <c r="BK41" i="12"/>
  <c r="BO41" i="12"/>
  <c r="BL41" i="12"/>
  <c r="BP41" i="12"/>
  <c r="BJ42" i="12"/>
  <c r="BN42" i="12"/>
  <c r="BK42" i="12"/>
  <c r="BO42" i="12"/>
  <c r="BL42" i="12"/>
  <c r="BP42" i="12"/>
  <c r="BJ43" i="12"/>
  <c r="BN43" i="12"/>
  <c r="BK43" i="12"/>
  <c r="BO43" i="12"/>
  <c r="BL43" i="12"/>
  <c r="BP43" i="12"/>
  <c r="BJ44" i="12"/>
  <c r="BN44" i="12"/>
  <c r="BK44" i="12"/>
  <c r="BO44" i="12"/>
  <c r="BL44" i="12"/>
  <c r="BP44" i="12"/>
  <c r="BJ45" i="12"/>
  <c r="BN45" i="12"/>
  <c r="BK45" i="12"/>
  <c r="BO45" i="12"/>
  <c r="BL45" i="12"/>
  <c r="BP45" i="12"/>
  <c r="BJ46" i="12"/>
  <c r="BN46" i="12"/>
  <c r="BK46" i="12"/>
  <c r="BO46" i="12"/>
  <c r="BL46" i="12"/>
  <c r="BP46" i="12"/>
  <c r="BJ47" i="12"/>
  <c r="BN47" i="12"/>
  <c r="BK47" i="12"/>
  <c r="BO47" i="12"/>
  <c r="BL47" i="12"/>
  <c r="BP47" i="12"/>
  <c r="BJ48" i="12"/>
  <c r="BN48" i="12"/>
  <c r="BK48" i="12"/>
  <c r="BO48" i="12"/>
  <c r="BL48" i="12"/>
  <c r="BP48" i="12"/>
  <c r="BJ49" i="12"/>
  <c r="BN49" i="12"/>
  <c r="BK49" i="12"/>
  <c r="BO49" i="12"/>
  <c r="BL49" i="12"/>
  <c r="BP49" i="12"/>
  <c r="BJ50" i="12"/>
  <c r="BN50" i="12"/>
  <c r="BK50" i="12"/>
  <c r="BO50" i="12"/>
  <c r="BL50" i="12"/>
  <c r="BP50" i="12"/>
  <c r="BJ51" i="12"/>
  <c r="BN51" i="12"/>
  <c r="BK51" i="12"/>
  <c r="BO51" i="12"/>
  <c r="BL51" i="12"/>
  <c r="BP51" i="12"/>
  <c r="BJ52" i="12"/>
  <c r="BN52" i="12"/>
  <c r="BK52" i="12"/>
  <c r="BO52" i="12"/>
  <c r="BL52" i="12"/>
  <c r="BP52" i="12"/>
  <c r="BJ53" i="12"/>
  <c r="BN53" i="12"/>
  <c r="BK53" i="12"/>
  <c r="BO53" i="12"/>
  <c r="BL53" i="12"/>
  <c r="BP53" i="12"/>
  <c r="BJ54" i="12"/>
  <c r="BN54" i="12"/>
  <c r="BK54" i="12"/>
  <c r="BO54" i="12"/>
  <c r="BL54" i="12"/>
  <c r="BP54" i="12"/>
  <c r="BJ55" i="12"/>
  <c r="BN55" i="12"/>
  <c r="BK55" i="12"/>
  <c r="BO55" i="12"/>
  <c r="BL55" i="12"/>
  <c r="BP55" i="12"/>
  <c r="BJ56" i="12"/>
  <c r="BN56" i="12"/>
  <c r="BK56" i="12"/>
  <c r="BO56" i="12"/>
  <c r="BL56" i="12"/>
  <c r="BP56" i="12"/>
  <c r="BJ57" i="12"/>
  <c r="BN57" i="12"/>
  <c r="BK57" i="12"/>
  <c r="BO57" i="12"/>
  <c r="BL57" i="12"/>
  <c r="BP57" i="12"/>
  <c r="BJ58" i="12"/>
  <c r="BN58" i="12"/>
  <c r="BK58" i="12"/>
  <c r="BO58" i="12"/>
  <c r="BL58" i="12"/>
  <c r="BP58" i="12"/>
  <c r="BJ59" i="12"/>
  <c r="BN59" i="12"/>
  <c r="BK59" i="12"/>
  <c r="BO59" i="12"/>
  <c r="BL59" i="12"/>
  <c r="BP59" i="12"/>
  <c r="BJ60" i="12"/>
  <c r="BN60" i="12"/>
  <c r="BK60" i="12"/>
  <c r="BO60" i="12"/>
  <c r="BL60" i="12"/>
  <c r="BP60" i="12"/>
  <c r="BJ61" i="12"/>
  <c r="BN61" i="12"/>
  <c r="BK61" i="12"/>
  <c r="BO61" i="12"/>
  <c r="BL61" i="12"/>
  <c r="BP61" i="12"/>
  <c r="BJ62" i="12"/>
  <c r="BN62" i="12"/>
  <c r="BK62" i="12"/>
  <c r="BO62" i="12"/>
  <c r="BL62" i="12"/>
  <c r="BP62" i="12"/>
  <c r="BJ63" i="12"/>
  <c r="BN63" i="12"/>
  <c r="BK63" i="12"/>
  <c r="BO63" i="12"/>
  <c r="BL63" i="12"/>
  <c r="BP63" i="12"/>
  <c r="BJ64" i="12"/>
  <c r="BN64" i="12"/>
  <c r="BK64" i="12"/>
  <c r="BO64" i="12"/>
  <c r="BL64" i="12"/>
  <c r="BP64" i="12"/>
  <c r="BJ65" i="12"/>
  <c r="BN65" i="12"/>
  <c r="BK65" i="12"/>
  <c r="BO65" i="12"/>
  <c r="BL65" i="12"/>
  <c r="BP65" i="12"/>
  <c r="BJ66" i="12"/>
  <c r="BN66" i="12"/>
  <c r="BK66" i="12"/>
  <c r="BO66" i="12"/>
  <c r="BL66" i="12"/>
  <c r="BP66" i="12"/>
  <c r="BJ67" i="12"/>
  <c r="BN67" i="12"/>
  <c r="BK67" i="12"/>
  <c r="BO67" i="12"/>
  <c r="BL67" i="12"/>
  <c r="BP67" i="12"/>
  <c r="BJ68" i="12"/>
  <c r="BN68" i="12"/>
  <c r="BK68" i="12"/>
  <c r="BO68" i="12"/>
  <c r="BL68" i="12"/>
  <c r="BP68" i="12"/>
  <c r="BJ69" i="12"/>
  <c r="BN69" i="12"/>
  <c r="BK69" i="12"/>
  <c r="BO69" i="12"/>
  <c r="BL69" i="12"/>
  <c r="BP69" i="12"/>
  <c r="BJ70" i="12"/>
  <c r="BN70" i="12"/>
  <c r="BK70" i="12"/>
  <c r="BO70" i="12"/>
  <c r="BL70" i="12"/>
  <c r="BP70" i="12"/>
  <c r="BJ71" i="12"/>
  <c r="BN71" i="12"/>
  <c r="BK71" i="12"/>
  <c r="BO71" i="12"/>
  <c r="BL71" i="12"/>
  <c r="BP71" i="12"/>
  <c r="BJ72" i="12"/>
  <c r="BN72" i="12"/>
  <c r="BK72" i="12"/>
  <c r="BO72" i="12"/>
  <c r="BL72" i="12"/>
  <c r="BP72" i="12"/>
  <c r="BJ73" i="12"/>
  <c r="BN73" i="12"/>
  <c r="BK73" i="12"/>
  <c r="BO73" i="12"/>
  <c r="BL73" i="12"/>
  <c r="BP73" i="12"/>
  <c r="BJ74" i="12"/>
  <c r="BN74" i="12"/>
  <c r="BK74" i="12"/>
  <c r="BO74" i="12"/>
  <c r="BL74" i="12"/>
  <c r="BP74" i="12"/>
  <c r="BJ75" i="12"/>
  <c r="BN75" i="12"/>
  <c r="BK75" i="12"/>
  <c r="BO75" i="12"/>
  <c r="BL75" i="12"/>
  <c r="BP75" i="12"/>
  <c r="BJ76" i="12"/>
  <c r="BN76" i="12"/>
  <c r="BK76" i="12"/>
  <c r="BO76" i="12"/>
  <c r="BL76" i="12"/>
  <c r="BP76" i="12"/>
  <c r="BJ77" i="12"/>
  <c r="BN77" i="12"/>
  <c r="BK77" i="12"/>
  <c r="BO77" i="12"/>
  <c r="BL77" i="12"/>
  <c r="BP77" i="12"/>
  <c r="BJ78" i="12"/>
  <c r="BN78" i="12"/>
  <c r="BK78" i="12"/>
  <c r="BO78" i="12"/>
  <c r="BL78" i="12"/>
  <c r="BP78" i="12"/>
  <c r="BJ79" i="12"/>
  <c r="BN79" i="12"/>
  <c r="BK79" i="12"/>
  <c r="BO79" i="12"/>
  <c r="BL79" i="12"/>
  <c r="BP79" i="12"/>
  <c r="BJ80" i="12"/>
  <c r="BN80" i="12"/>
  <c r="BK80" i="12"/>
  <c r="BO80" i="12"/>
  <c r="BL80" i="12"/>
  <c r="BP80" i="12"/>
  <c r="BJ81" i="12"/>
  <c r="BN81" i="12"/>
  <c r="BK81" i="12"/>
  <c r="BO81" i="12"/>
  <c r="BL81" i="12"/>
  <c r="BP81" i="12"/>
  <c r="BJ82" i="12"/>
  <c r="BN82" i="12"/>
  <c r="BK82" i="12"/>
  <c r="BO82" i="12"/>
  <c r="BL82" i="12"/>
  <c r="BP82" i="12"/>
  <c r="BJ83" i="12"/>
  <c r="BN83" i="12"/>
  <c r="BK83" i="12"/>
  <c r="BO83" i="12"/>
  <c r="BL83" i="12"/>
  <c r="BP83" i="12"/>
  <c r="BJ84" i="12"/>
  <c r="BN84" i="12"/>
  <c r="BK84" i="12"/>
  <c r="BO84" i="12"/>
  <c r="BL84" i="12"/>
  <c r="BP84" i="12"/>
  <c r="BJ85" i="12"/>
  <c r="BN85" i="12"/>
  <c r="BK85" i="12"/>
  <c r="BO85" i="12"/>
  <c r="BL85" i="12"/>
  <c r="BP85" i="12"/>
  <c r="BJ86" i="12"/>
  <c r="BN86" i="12"/>
  <c r="BK86" i="12"/>
  <c r="BO86" i="12"/>
  <c r="BL86" i="12"/>
  <c r="BP86" i="12"/>
  <c r="BJ87" i="12"/>
  <c r="BN87" i="12"/>
  <c r="BK87" i="12"/>
  <c r="BO87" i="12"/>
  <c r="BL87" i="12"/>
  <c r="BP87" i="12"/>
  <c r="BJ88" i="12"/>
  <c r="BN88" i="12"/>
  <c r="BK88" i="12"/>
  <c r="BO88" i="12"/>
  <c r="BL88" i="12"/>
  <c r="BP88" i="12"/>
  <c r="BJ89" i="12"/>
  <c r="BN89" i="12"/>
  <c r="BK89" i="12"/>
  <c r="BO89" i="12"/>
  <c r="BL89" i="12"/>
  <c r="BP89" i="12"/>
  <c r="BJ90" i="12"/>
  <c r="BN90" i="12"/>
  <c r="BK90" i="12"/>
  <c r="BO90" i="12"/>
  <c r="BL90" i="12"/>
  <c r="BP90" i="12"/>
  <c r="BJ91" i="12"/>
  <c r="BN91" i="12"/>
  <c r="BK91" i="12"/>
  <c r="BO91" i="12"/>
  <c r="BL91" i="12"/>
  <c r="BP91" i="12"/>
  <c r="BJ92" i="12"/>
  <c r="BN92" i="12"/>
  <c r="BK92" i="12"/>
  <c r="BO92" i="12"/>
  <c r="BL92" i="12"/>
  <c r="BP92" i="12"/>
  <c r="BJ93" i="12"/>
  <c r="BN93" i="12"/>
  <c r="BK93" i="12"/>
  <c r="BO93" i="12"/>
  <c r="BL93" i="12"/>
  <c r="BP93" i="12"/>
  <c r="BJ94" i="12"/>
  <c r="BN94" i="12"/>
  <c r="BK94" i="12"/>
  <c r="BO94" i="12"/>
  <c r="BL94" i="12"/>
  <c r="BP94" i="12"/>
  <c r="BJ95" i="12"/>
  <c r="BN95" i="12"/>
  <c r="BK95" i="12"/>
  <c r="BO95" i="12"/>
  <c r="BL95" i="12"/>
  <c r="BP95" i="12"/>
  <c r="BJ96" i="12"/>
  <c r="BN96" i="12"/>
  <c r="BK96" i="12"/>
  <c r="BO96" i="12"/>
  <c r="BL96" i="12"/>
  <c r="BP96" i="12"/>
  <c r="BJ97" i="12"/>
  <c r="BN97" i="12"/>
  <c r="BK97" i="12"/>
  <c r="BO97" i="12"/>
  <c r="BL97" i="12"/>
  <c r="BP97" i="12"/>
  <c r="BJ98" i="12"/>
  <c r="BN98" i="12"/>
  <c r="BK98" i="12"/>
  <c r="BO98" i="12"/>
  <c r="BL98" i="12"/>
  <c r="BP98" i="12"/>
  <c r="BJ99" i="12"/>
  <c r="BN99" i="12"/>
  <c r="BK99" i="12"/>
  <c r="BO99" i="12"/>
  <c r="BL99" i="12"/>
  <c r="BP99" i="12"/>
  <c r="BJ100" i="12"/>
  <c r="BN100" i="12"/>
  <c r="BK100" i="12"/>
  <c r="BO100" i="12"/>
  <c r="BL100" i="12"/>
  <c r="BP100" i="12"/>
  <c r="BJ101" i="12"/>
  <c r="BN101" i="12"/>
  <c r="BK101" i="12"/>
  <c r="BO101" i="12"/>
  <c r="BL101" i="12"/>
  <c r="BP101" i="12"/>
  <c r="BJ102" i="12"/>
  <c r="BN102" i="12"/>
  <c r="BK102" i="12"/>
  <c r="BO102" i="12"/>
  <c r="BL102" i="12"/>
  <c r="BP102" i="12"/>
  <c r="BJ103" i="12"/>
  <c r="BN103" i="12"/>
  <c r="BK103" i="12"/>
  <c r="BO103" i="12"/>
  <c r="BL103" i="12"/>
  <c r="BP103" i="12"/>
  <c r="BJ104" i="12"/>
  <c r="BN104" i="12"/>
  <c r="BK104" i="12"/>
  <c r="BO104" i="12"/>
  <c r="BL104" i="12"/>
  <c r="BP104" i="12"/>
  <c r="BJ105" i="12"/>
  <c r="BN105" i="12"/>
  <c r="BK105" i="12"/>
  <c r="BO105" i="12"/>
  <c r="BL105" i="12"/>
  <c r="BP105" i="12"/>
  <c r="BJ106" i="12"/>
  <c r="BN106" i="12"/>
  <c r="BK106" i="12"/>
  <c r="BO106" i="12"/>
  <c r="BL106" i="12"/>
  <c r="BP106" i="12"/>
  <c r="BJ107" i="12"/>
  <c r="BN107" i="12"/>
  <c r="BK107" i="12"/>
  <c r="BO107" i="12"/>
  <c r="BL107" i="12"/>
  <c r="BP107" i="12"/>
  <c r="BJ108" i="12"/>
  <c r="BN108" i="12"/>
  <c r="BK108" i="12"/>
  <c r="BO108" i="12"/>
  <c r="BL108" i="12"/>
  <c r="BP108" i="12"/>
  <c r="BJ109" i="12"/>
  <c r="BN109" i="12"/>
  <c r="BK109" i="12"/>
  <c r="BO109" i="12"/>
  <c r="BL109" i="12"/>
  <c r="BP109" i="12"/>
  <c r="BJ110" i="12"/>
  <c r="BN110" i="12"/>
  <c r="BK110" i="12"/>
  <c r="BO110" i="12"/>
  <c r="BL110" i="12"/>
  <c r="BP110" i="12"/>
  <c r="BJ111" i="12"/>
  <c r="BN111" i="12"/>
  <c r="BK111" i="12"/>
  <c r="BO111" i="12"/>
  <c r="BL111" i="12"/>
  <c r="BP111" i="12"/>
  <c r="BJ112" i="12"/>
  <c r="BN112" i="12"/>
  <c r="BK112" i="12"/>
  <c r="BO112" i="12"/>
  <c r="BL112" i="12"/>
  <c r="BP112" i="12"/>
  <c r="BJ113" i="12"/>
  <c r="BN113" i="12"/>
  <c r="BK113" i="12"/>
  <c r="BO113" i="12"/>
  <c r="BL113" i="12"/>
  <c r="BP113" i="12"/>
  <c r="BJ114" i="12"/>
  <c r="BN114" i="12"/>
  <c r="BK114" i="12"/>
  <c r="BO114" i="12"/>
  <c r="BL114" i="12"/>
  <c r="BP114" i="12"/>
  <c r="BJ115" i="12"/>
  <c r="BN115" i="12"/>
  <c r="BK115" i="12"/>
  <c r="BO115" i="12"/>
  <c r="BL115" i="12"/>
  <c r="BP115" i="12"/>
  <c r="BJ116" i="12"/>
  <c r="BN116" i="12"/>
  <c r="BK116" i="12"/>
  <c r="BO116" i="12"/>
  <c r="BL116" i="12"/>
  <c r="BP116" i="12"/>
  <c r="BJ117" i="12"/>
  <c r="BN117" i="12"/>
  <c r="BK117" i="12"/>
  <c r="BO117" i="12"/>
  <c r="BL117" i="12"/>
  <c r="BP117" i="12"/>
  <c r="BJ118" i="12"/>
  <c r="BN118" i="12"/>
  <c r="BK118" i="12"/>
  <c r="BO118" i="12"/>
  <c r="BL118" i="12"/>
  <c r="BP118" i="12"/>
  <c r="BJ119" i="12"/>
  <c r="BN119" i="12"/>
  <c r="BK119" i="12"/>
  <c r="BO119" i="12"/>
  <c r="BL119" i="12"/>
  <c r="BP119" i="12"/>
  <c r="BJ120" i="12"/>
  <c r="BN120" i="12"/>
  <c r="BK120" i="12"/>
  <c r="BO120" i="12"/>
  <c r="BL120" i="12"/>
  <c r="BP120" i="12"/>
  <c r="BJ121" i="12"/>
  <c r="BN121" i="12"/>
  <c r="BK121" i="12"/>
  <c r="BO121" i="12"/>
  <c r="BL121" i="12"/>
  <c r="BP121" i="12"/>
  <c r="BJ122" i="12"/>
  <c r="BN122" i="12"/>
  <c r="BK122" i="12"/>
  <c r="BO122" i="12"/>
  <c r="BL122" i="12"/>
  <c r="BP122" i="12"/>
  <c r="BJ123" i="12"/>
  <c r="BN123" i="12"/>
  <c r="BK123" i="12"/>
  <c r="BO123" i="12"/>
  <c r="BL123" i="12"/>
  <c r="BP123" i="12"/>
  <c r="BJ124" i="12"/>
  <c r="BN124" i="12"/>
  <c r="BK124" i="12"/>
  <c r="BO124" i="12"/>
  <c r="BL124" i="12"/>
  <c r="BP124" i="12"/>
  <c r="BJ125" i="12"/>
  <c r="BN125" i="12"/>
  <c r="BK125" i="12"/>
  <c r="BO125" i="12"/>
  <c r="BL125" i="12"/>
  <c r="BP125" i="12"/>
  <c r="BJ126" i="12"/>
  <c r="BN126" i="12"/>
  <c r="BK126" i="12"/>
  <c r="BO126" i="12"/>
  <c r="BL126" i="12"/>
  <c r="BP126" i="12"/>
  <c r="BJ127" i="12"/>
  <c r="BN127" i="12"/>
  <c r="BK127" i="12"/>
  <c r="BO127" i="12"/>
  <c r="BL127" i="12"/>
  <c r="BP127" i="12"/>
  <c r="BJ128" i="12"/>
  <c r="BN128" i="12"/>
  <c r="BK128" i="12"/>
  <c r="BO128" i="12"/>
  <c r="BL128" i="12"/>
  <c r="BP128" i="12"/>
  <c r="BJ129" i="12"/>
  <c r="BN129" i="12"/>
  <c r="BK129" i="12"/>
  <c r="BO129" i="12"/>
  <c r="BL129" i="12"/>
  <c r="BP129" i="12"/>
  <c r="BJ130" i="12"/>
  <c r="BN130" i="12"/>
  <c r="BK130" i="12"/>
  <c r="BO130" i="12"/>
  <c r="BL130" i="12"/>
  <c r="BP130" i="12"/>
  <c r="BJ131" i="12"/>
  <c r="BN131" i="12"/>
  <c r="BK131" i="12"/>
  <c r="BO131" i="12"/>
  <c r="BL131" i="12"/>
  <c r="BP131" i="12"/>
  <c r="BJ132" i="12"/>
  <c r="BN132" i="12"/>
  <c r="BK132" i="12"/>
  <c r="BO132" i="12"/>
  <c r="BL132" i="12"/>
  <c r="BP132" i="12"/>
  <c r="BJ133" i="12"/>
  <c r="BN133" i="12"/>
  <c r="BK133" i="12"/>
  <c r="BO133" i="12"/>
  <c r="BL133" i="12"/>
  <c r="BP133" i="12"/>
  <c r="BJ134" i="12"/>
  <c r="BN134" i="12"/>
  <c r="BK134" i="12"/>
  <c r="BO134" i="12"/>
  <c r="BL134" i="12"/>
  <c r="BP134" i="12"/>
  <c r="BJ135" i="12"/>
  <c r="BN135" i="12"/>
  <c r="BK135" i="12"/>
  <c r="BO135" i="12"/>
  <c r="BL135" i="12"/>
  <c r="BP135" i="12"/>
  <c r="BJ136" i="12"/>
  <c r="BN136" i="12"/>
  <c r="BK136" i="12"/>
  <c r="BO136" i="12"/>
  <c r="BL136" i="12"/>
  <c r="BP136" i="12"/>
  <c r="BJ137" i="12"/>
  <c r="BN137" i="12"/>
  <c r="BK137" i="12"/>
  <c r="BO137" i="12"/>
  <c r="BL137" i="12"/>
  <c r="BP137" i="12"/>
  <c r="BJ138" i="12"/>
  <c r="BN138" i="12"/>
  <c r="BK138" i="12"/>
  <c r="BO138" i="12"/>
  <c r="BL138" i="12"/>
  <c r="BP138" i="12"/>
  <c r="BJ139" i="12"/>
  <c r="BN139" i="12"/>
  <c r="BK139" i="12"/>
  <c r="BO139" i="12"/>
  <c r="BL139" i="12"/>
  <c r="BP139" i="12"/>
  <c r="BJ140" i="12"/>
  <c r="BN140" i="12"/>
  <c r="BK140" i="12"/>
  <c r="BO140" i="12"/>
  <c r="BL140" i="12"/>
  <c r="BP140" i="12"/>
  <c r="BJ141" i="12"/>
  <c r="BN141" i="12"/>
  <c r="BK141" i="12"/>
  <c r="BO141" i="12"/>
  <c r="BL141" i="12"/>
  <c r="BP141" i="12"/>
  <c r="BJ142" i="12"/>
  <c r="BN142" i="12"/>
  <c r="BK142" i="12"/>
  <c r="BO142" i="12"/>
  <c r="BL142" i="12"/>
  <c r="BP142" i="12"/>
  <c r="BJ143" i="12"/>
  <c r="BN143" i="12"/>
  <c r="BK143" i="12"/>
  <c r="BO143" i="12"/>
  <c r="BL143" i="12"/>
  <c r="BP143" i="12"/>
  <c r="BJ144" i="12"/>
  <c r="BN144" i="12"/>
  <c r="BK144" i="12"/>
  <c r="BO144" i="12"/>
  <c r="BL144" i="12"/>
  <c r="BP144" i="12"/>
  <c r="BJ145" i="12"/>
  <c r="BN145" i="12"/>
  <c r="BK145" i="12"/>
  <c r="BO145" i="12"/>
  <c r="BL145" i="12"/>
  <c r="BP145" i="12"/>
  <c r="BJ146" i="12"/>
  <c r="BN146" i="12"/>
  <c r="BK146" i="12"/>
  <c r="BO146" i="12"/>
  <c r="BL146" i="12"/>
  <c r="BP146" i="12"/>
  <c r="BJ147" i="12"/>
  <c r="BN147" i="12"/>
  <c r="BK147" i="12"/>
  <c r="BO147" i="12"/>
  <c r="BL147" i="12"/>
  <c r="BP147" i="12"/>
  <c r="BJ148" i="12"/>
  <c r="BN148" i="12"/>
  <c r="BK148" i="12"/>
  <c r="BO148" i="12"/>
  <c r="BL148" i="12"/>
  <c r="BP148" i="12"/>
  <c r="BJ149" i="12"/>
  <c r="BN149" i="12"/>
  <c r="BK149" i="12"/>
  <c r="BO149" i="12"/>
  <c r="BL149" i="12"/>
  <c r="BP149" i="12"/>
  <c r="BJ150" i="12"/>
  <c r="BN150" i="12"/>
  <c r="BK150" i="12"/>
  <c r="BO150" i="12"/>
  <c r="BL150" i="12"/>
  <c r="BP150" i="12"/>
  <c r="BJ151" i="12"/>
  <c r="BN151" i="12"/>
  <c r="BK151" i="12"/>
  <c r="BO151" i="12"/>
  <c r="BL151" i="12"/>
  <c r="BP151" i="12"/>
  <c r="BJ152" i="12"/>
  <c r="BN152" i="12"/>
  <c r="BK152" i="12"/>
  <c r="BO152" i="12"/>
  <c r="BL152" i="12"/>
  <c r="BP152" i="12"/>
  <c r="BJ153" i="12"/>
  <c r="BN153" i="12"/>
  <c r="BK153" i="12"/>
  <c r="BO153" i="12"/>
  <c r="BL153" i="12"/>
  <c r="BP153" i="12"/>
  <c r="BJ154" i="12"/>
  <c r="BN154" i="12"/>
  <c r="BK154" i="12"/>
  <c r="BO154" i="12"/>
  <c r="BL154" i="12"/>
  <c r="BP154" i="12"/>
  <c r="BJ155" i="12"/>
  <c r="BN155" i="12"/>
  <c r="BK155" i="12"/>
  <c r="BO155" i="12"/>
  <c r="BL155" i="12"/>
  <c r="BP155" i="12"/>
  <c r="BJ156" i="12"/>
  <c r="BN156" i="12"/>
  <c r="BK156" i="12"/>
  <c r="BO156" i="12"/>
  <c r="BL156" i="12"/>
  <c r="BP156" i="12"/>
  <c r="BJ157" i="12"/>
  <c r="BN157" i="12"/>
  <c r="BK157" i="12"/>
  <c r="BO157" i="12"/>
  <c r="BL157" i="12"/>
  <c r="BP157" i="12"/>
  <c r="BJ158" i="12"/>
  <c r="BN158" i="12"/>
  <c r="BK158" i="12"/>
  <c r="BO158" i="12"/>
  <c r="BL158" i="12"/>
  <c r="BP158" i="12"/>
  <c r="BJ159" i="12"/>
  <c r="BN159" i="12"/>
  <c r="BK159" i="12"/>
  <c r="BO159" i="12"/>
  <c r="BL159" i="12"/>
  <c r="BP159" i="12"/>
  <c r="BJ160" i="12"/>
  <c r="BN160" i="12"/>
  <c r="BK160" i="12"/>
  <c r="BO160" i="12"/>
  <c r="BL160" i="12"/>
  <c r="BP160" i="12"/>
  <c r="BJ161" i="12"/>
  <c r="BN161" i="12"/>
  <c r="BK161" i="12"/>
  <c r="BO161" i="12"/>
  <c r="BL161" i="12"/>
  <c r="BP161" i="12"/>
  <c r="BJ162" i="12"/>
  <c r="BN162" i="12"/>
  <c r="BK162" i="12"/>
  <c r="BO162" i="12"/>
  <c r="BL162" i="12"/>
  <c r="BP162" i="12"/>
  <c r="BJ163" i="12"/>
  <c r="BN163" i="12"/>
  <c r="BK163" i="12"/>
  <c r="BO163" i="12"/>
  <c r="BL163" i="12"/>
  <c r="BP163" i="12"/>
  <c r="BJ164" i="12"/>
  <c r="BN164" i="12"/>
  <c r="BK164" i="12"/>
  <c r="BO164" i="12"/>
  <c r="BL164" i="12"/>
  <c r="BP164" i="12"/>
  <c r="BJ165" i="12"/>
  <c r="BN165" i="12"/>
  <c r="BK165" i="12"/>
  <c r="BO165" i="12"/>
  <c r="BL165" i="12"/>
  <c r="BP165" i="12"/>
  <c r="BJ166" i="12"/>
  <c r="BN166" i="12"/>
  <c r="BK166" i="12"/>
  <c r="BO166" i="12"/>
  <c r="BL166" i="12"/>
  <c r="BP166" i="12"/>
  <c r="BJ167" i="12"/>
  <c r="BN167" i="12"/>
  <c r="BK167" i="12"/>
  <c r="BO167" i="12"/>
  <c r="BL167" i="12"/>
  <c r="BP167" i="12"/>
  <c r="BJ168" i="12"/>
  <c r="BN168" i="12"/>
  <c r="BK168" i="12"/>
  <c r="BO168" i="12"/>
  <c r="BL168" i="12"/>
  <c r="BP168" i="12"/>
  <c r="BJ169" i="12"/>
  <c r="BN169" i="12"/>
  <c r="BK169" i="12"/>
  <c r="BO169" i="12"/>
  <c r="BL169" i="12"/>
  <c r="BP169" i="12"/>
  <c r="BJ170" i="12"/>
  <c r="BN170" i="12"/>
  <c r="BK170" i="12"/>
  <c r="BO170" i="12"/>
  <c r="BL170" i="12"/>
  <c r="BP170" i="12"/>
  <c r="BJ171" i="12"/>
  <c r="BN171" i="12"/>
  <c r="BK171" i="12"/>
  <c r="BO171" i="12"/>
  <c r="BL171" i="12"/>
  <c r="BP171" i="12"/>
  <c r="BJ172" i="12"/>
  <c r="BN172" i="12"/>
  <c r="BK172" i="12"/>
  <c r="BO172" i="12"/>
  <c r="BL172" i="12"/>
  <c r="BP172" i="12"/>
  <c r="BJ173" i="12"/>
  <c r="BN173" i="12"/>
  <c r="BK173" i="12"/>
  <c r="BO173" i="12"/>
  <c r="BL173" i="12"/>
  <c r="BP173" i="12"/>
  <c r="BJ174" i="12"/>
  <c r="BN174" i="12"/>
  <c r="BK174" i="12"/>
  <c r="BO174" i="12"/>
  <c r="BL174" i="12"/>
  <c r="BP174" i="12"/>
  <c r="BJ175" i="12"/>
  <c r="BN175" i="12"/>
  <c r="BK175" i="12"/>
  <c r="BO175" i="12"/>
  <c r="BL175" i="12"/>
  <c r="BP175" i="12"/>
  <c r="BJ176" i="12"/>
  <c r="BN176" i="12"/>
  <c r="BK176" i="12"/>
  <c r="BO176" i="12"/>
  <c r="BL176" i="12"/>
  <c r="BP176" i="12"/>
  <c r="BJ177" i="12"/>
  <c r="BN177" i="12"/>
  <c r="BK177" i="12"/>
  <c r="BO177" i="12"/>
  <c r="BL177" i="12"/>
  <c r="BP177" i="12"/>
  <c r="BJ178" i="12"/>
  <c r="BN178" i="12"/>
  <c r="BK178" i="12"/>
  <c r="BO178" i="12"/>
  <c r="BL178" i="12"/>
  <c r="BP178" i="12"/>
  <c r="BJ179" i="12"/>
  <c r="BN179" i="12"/>
  <c r="BK179" i="12"/>
  <c r="BO179" i="12"/>
  <c r="BL179" i="12"/>
  <c r="BP179" i="12"/>
  <c r="BJ180" i="12"/>
  <c r="BN180" i="12"/>
  <c r="BK180" i="12"/>
  <c r="BO180" i="12"/>
  <c r="BL180" i="12"/>
  <c r="BP180" i="12"/>
  <c r="BJ181" i="12"/>
  <c r="BN181" i="12"/>
  <c r="BK181" i="12"/>
  <c r="BO181" i="12"/>
  <c r="BL181" i="12"/>
  <c r="BP181" i="12"/>
  <c r="BJ182" i="12"/>
  <c r="BN182" i="12"/>
  <c r="BK182" i="12"/>
  <c r="BO182" i="12"/>
  <c r="BL182" i="12"/>
  <c r="BP182" i="12"/>
  <c r="BJ183" i="12"/>
  <c r="BN183" i="12"/>
  <c r="BK183" i="12"/>
  <c r="BO183" i="12"/>
  <c r="BL183" i="12"/>
  <c r="BP183" i="12"/>
  <c r="BJ184" i="12"/>
  <c r="BN184" i="12"/>
  <c r="BK184" i="12"/>
  <c r="BO184" i="12"/>
  <c r="BL184" i="12"/>
  <c r="BP184" i="12"/>
  <c r="BJ185" i="12"/>
  <c r="BN185" i="12"/>
  <c r="BK185" i="12"/>
  <c r="BO185" i="12"/>
  <c r="BL185" i="12"/>
  <c r="BP185" i="12"/>
  <c r="BJ186" i="12"/>
  <c r="BN186" i="12"/>
  <c r="BK186" i="12"/>
  <c r="BO186" i="12"/>
  <c r="BL186" i="12"/>
  <c r="BP186" i="12"/>
  <c r="BJ187" i="12"/>
  <c r="BN187" i="12"/>
  <c r="BK187" i="12"/>
  <c r="BO187" i="12"/>
  <c r="BL187" i="12"/>
  <c r="BP187" i="12"/>
  <c r="BJ188" i="12"/>
  <c r="BN188" i="12"/>
  <c r="BK188" i="12"/>
  <c r="BO188" i="12"/>
  <c r="BL188" i="12"/>
  <c r="BP188" i="12"/>
  <c r="BJ189" i="12"/>
  <c r="BN189" i="12"/>
  <c r="BK189" i="12"/>
  <c r="BO189" i="12"/>
  <c r="BL189" i="12"/>
  <c r="BP189" i="12"/>
  <c r="BJ190" i="12"/>
  <c r="BN190" i="12"/>
  <c r="BK190" i="12"/>
  <c r="BO190" i="12"/>
  <c r="BL190" i="12"/>
  <c r="BP190" i="12"/>
  <c r="BJ191" i="12"/>
  <c r="BN191" i="12"/>
  <c r="BK191" i="12"/>
  <c r="BO191" i="12"/>
  <c r="BL191" i="12"/>
  <c r="BP191" i="12"/>
  <c r="BJ192" i="12"/>
  <c r="BN192" i="12"/>
  <c r="BK192" i="12"/>
  <c r="BO192" i="12"/>
  <c r="BL192" i="12"/>
  <c r="BP192" i="12"/>
  <c r="BJ193" i="12"/>
  <c r="BN193" i="12"/>
  <c r="BK193" i="12"/>
  <c r="BO193" i="12"/>
  <c r="BL193" i="12"/>
  <c r="BP193" i="12"/>
  <c r="BJ194" i="12"/>
  <c r="BN194" i="12"/>
  <c r="BK194" i="12"/>
  <c r="BO194" i="12"/>
  <c r="BL194" i="12"/>
  <c r="BP194" i="12"/>
  <c r="BJ195" i="12"/>
  <c r="BN195" i="12"/>
  <c r="BK195" i="12"/>
  <c r="BO195" i="12"/>
  <c r="BL195" i="12"/>
  <c r="BP195" i="12"/>
  <c r="BJ196" i="12"/>
  <c r="BN196" i="12"/>
  <c r="BK196" i="12"/>
  <c r="BO196" i="12"/>
  <c r="BL196" i="12"/>
  <c r="BP196" i="12"/>
  <c r="BJ197" i="12"/>
  <c r="BN197" i="12"/>
  <c r="BK197" i="12"/>
  <c r="BO197" i="12"/>
  <c r="BL197" i="12"/>
  <c r="BP197" i="12"/>
  <c r="BJ198" i="12"/>
  <c r="BN198" i="12"/>
  <c r="BK198" i="12"/>
  <c r="BO198" i="12"/>
  <c r="BL198" i="12"/>
  <c r="BP198" i="12"/>
  <c r="BJ199" i="12"/>
  <c r="BN199" i="12"/>
  <c r="BK199" i="12"/>
  <c r="BO199" i="12"/>
  <c r="BL199" i="12"/>
  <c r="BP199" i="12"/>
  <c r="BJ200" i="12"/>
  <c r="BN200" i="12"/>
  <c r="BK200" i="12"/>
  <c r="BO200" i="12"/>
  <c r="BL200" i="12"/>
  <c r="BP200" i="12"/>
  <c r="BJ201" i="12"/>
  <c r="BN201" i="12"/>
  <c r="BK201" i="12"/>
  <c r="BO201" i="12"/>
  <c r="BL201" i="12"/>
  <c r="BP201" i="12"/>
  <c r="BJ202" i="12"/>
  <c r="BN202" i="12"/>
  <c r="BK202" i="12"/>
  <c r="BO202" i="12"/>
  <c r="BL202" i="12"/>
  <c r="BP202" i="12"/>
  <c r="BJ203" i="12"/>
  <c r="BN203" i="12"/>
  <c r="BK203" i="12"/>
  <c r="BO203" i="12"/>
  <c r="BL203" i="12"/>
  <c r="BP203" i="12"/>
  <c r="BJ204" i="12"/>
  <c r="BN204" i="12"/>
  <c r="BK204" i="12"/>
  <c r="BO204" i="12"/>
  <c r="BL204" i="12"/>
  <c r="BP204" i="12"/>
  <c r="BJ205" i="12"/>
  <c r="BN205" i="12"/>
  <c r="BK205" i="12"/>
  <c r="BO205" i="12"/>
  <c r="BL205" i="12"/>
  <c r="BP205" i="12"/>
  <c r="BJ206" i="12"/>
  <c r="BN206" i="12"/>
  <c r="BK206" i="12"/>
  <c r="BO206" i="12"/>
  <c r="BL206" i="12"/>
  <c r="BP206" i="12"/>
  <c r="BJ207" i="12"/>
  <c r="BN207" i="12"/>
  <c r="BK207" i="12"/>
  <c r="BO207" i="12"/>
  <c r="BL207" i="12"/>
  <c r="BP207" i="12"/>
  <c r="BJ208" i="12"/>
  <c r="BN208" i="12"/>
  <c r="BK208" i="12"/>
  <c r="BO208" i="12"/>
  <c r="BL208" i="12"/>
  <c r="BP208" i="12"/>
  <c r="BJ209" i="12"/>
  <c r="BN209" i="12"/>
  <c r="BK209" i="12"/>
  <c r="BO209" i="12"/>
  <c r="BL209" i="12"/>
  <c r="BP209" i="12"/>
  <c r="BJ210" i="12"/>
  <c r="BN210" i="12"/>
  <c r="BK210" i="12"/>
  <c r="BO210" i="12"/>
  <c r="BL210" i="12"/>
  <c r="BP210" i="12"/>
  <c r="BJ211" i="12"/>
  <c r="BN211" i="12"/>
  <c r="BK211" i="12"/>
  <c r="BO211" i="12"/>
  <c r="BL211" i="12"/>
  <c r="BP211" i="12"/>
  <c r="BJ212" i="12"/>
  <c r="BN212" i="12"/>
  <c r="BK212" i="12"/>
  <c r="BO212" i="12"/>
  <c r="BL212" i="12"/>
  <c r="BP212" i="12"/>
  <c r="BJ213" i="12"/>
  <c r="BN213" i="12"/>
  <c r="BK213" i="12"/>
  <c r="BO213" i="12"/>
  <c r="BL213" i="12"/>
  <c r="BP213" i="12"/>
  <c r="BJ214" i="12"/>
  <c r="BN214" i="12"/>
  <c r="BK214" i="12"/>
  <c r="BO214" i="12"/>
  <c r="BL214" i="12"/>
  <c r="BP214" i="12"/>
  <c r="BJ215" i="12"/>
  <c r="BN215" i="12"/>
  <c r="BK215" i="12"/>
  <c r="BO215" i="12"/>
  <c r="BL215" i="12"/>
  <c r="BP215" i="12"/>
  <c r="BJ216" i="12"/>
  <c r="BN216" i="12"/>
  <c r="BK216" i="12"/>
  <c r="BO216" i="12"/>
  <c r="BL216" i="12"/>
  <c r="BP216" i="12"/>
  <c r="BJ217" i="12"/>
  <c r="BN217" i="12"/>
  <c r="BK217" i="12"/>
  <c r="BO217" i="12"/>
  <c r="BL217" i="12"/>
  <c r="BP217" i="12"/>
  <c r="BJ218" i="12"/>
  <c r="BN218" i="12"/>
  <c r="BK218" i="12"/>
  <c r="BO218" i="12"/>
  <c r="BL218" i="12"/>
  <c r="BP218" i="12"/>
  <c r="BJ219" i="12"/>
  <c r="BN219" i="12"/>
  <c r="BK219" i="12"/>
  <c r="BO219" i="12"/>
  <c r="BL219" i="12"/>
  <c r="BP219" i="12"/>
  <c r="BJ220" i="12"/>
  <c r="BN220" i="12"/>
  <c r="BK220" i="12"/>
  <c r="BO220" i="12"/>
  <c r="BL220" i="12"/>
  <c r="BP220" i="12"/>
  <c r="BJ221" i="12"/>
  <c r="BN221" i="12"/>
  <c r="BK221" i="12"/>
  <c r="BO221" i="12"/>
  <c r="BL221" i="12"/>
  <c r="BP221" i="12"/>
  <c r="BJ222" i="12"/>
  <c r="BN222" i="12"/>
  <c r="BK222" i="12"/>
  <c r="BO222" i="12"/>
  <c r="BL222" i="12"/>
  <c r="BP222" i="12"/>
  <c r="BJ223" i="12"/>
  <c r="BN223" i="12"/>
  <c r="BK223" i="12"/>
  <c r="BO223" i="12"/>
  <c r="BL223" i="12"/>
  <c r="BP223" i="12"/>
  <c r="BJ224" i="12"/>
  <c r="BN224" i="12"/>
  <c r="BK224" i="12"/>
  <c r="BO224" i="12"/>
  <c r="BL224" i="12"/>
  <c r="BP224" i="12"/>
  <c r="BJ225" i="12"/>
  <c r="BN225" i="12"/>
  <c r="BK225" i="12"/>
  <c r="BO225" i="12"/>
  <c r="BL225" i="12"/>
  <c r="BP225" i="12"/>
  <c r="BJ226" i="12"/>
  <c r="BN226" i="12"/>
  <c r="BK226" i="12"/>
  <c r="BO226" i="12"/>
  <c r="BL226" i="12"/>
  <c r="BP226" i="12"/>
  <c r="BJ227" i="12"/>
  <c r="BN227" i="12"/>
  <c r="BK227" i="12"/>
  <c r="BO227" i="12"/>
  <c r="BL227" i="12"/>
  <c r="BP227" i="12"/>
  <c r="BJ228" i="12"/>
  <c r="BN228" i="12"/>
  <c r="BK228" i="12"/>
  <c r="BO228" i="12"/>
  <c r="BL228" i="12"/>
  <c r="BP228" i="12"/>
  <c r="BJ229" i="12"/>
  <c r="BN229" i="12"/>
  <c r="BK229" i="12"/>
  <c r="BO229" i="12"/>
  <c r="BL229" i="12"/>
  <c r="BP229" i="12"/>
  <c r="BJ230" i="12"/>
  <c r="BN230" i="12"/>
  <c r="BK230" i="12"/>
  <c r="BO230" i="12"/>
  <c r="BL230" i="12"/>
  <c r="BP230" i="12"/>
  <c r="BJ231" i="12"/>
  <c r="BN231" i="12"/>
  <c r="BK231" i="12"/>
  <c r="BO231" i="12"/>
  <c r="BL231" i="12"/>
  <c r="BP231" i="12"/>
  <c r="BJ232" i="12"/>
  <c r="BN232" i="12"/>
  <c r="BK232" i="12"/>
  <c r="BO232" i="12"/>
  <c r="BL232" i="12"/>
  <c r="BP232" i="12"/>
  <c r="BJ233" i="12"/>
  <c r="BN233" i="12"/>
  <c r="BK233" i="12"/>
  <c r="BO233" i="12"/>
  <c r="BL233" i="12"/>
  <c r="BP233" i="12"/>
  <c r="BJ234" i="12"/>
  <c r="BN234" i="12"/>
  <c r="BK234" i="12"/>
  <c r="BO234" i="12"/>
  <c r="BL234" i="12"/>
  <c r="BP234" i="12"/>
  <c r="BJ235" i="12"/>
  <c r="BN235" i="12"/>
  <c r="BK235" i="12"/>
  <c r="BO235" i="12"/>
  <c r="BL235" i="12"/>
  <c r="BP235" i="12"/>
  <c r="BJ236" i="12"/>
  <c r="BN236" i="12"/>
  <c r="BK236" i="12"/>
  <c r="BO236" i="12"/>
  <c r="BL236" i="12"/>
  <c r="BP236" i="12"/>
  <c r="BJ237" i="12"/>
  <c r="BN237" i="12"/>
  <c r="BK237" i="12"/>
  <c r="BO237" i="12"/>
  <c r="BL237" i="12"/>
  <c r="BP237" i="12"/>
  <c r="BJ238" i="12"/>
  <c r="BN238" i="12"/>
  <c r="BK238" i="12"/>
  <c r="BO238" i="12"/>
  <c r="BL238" i="12"/>
  <c r="BP238" i="12"/>
  <c r="BJ239" i="12"/>
  <c r="BN239" i="12"/>
  <c r="BK239" i="12"/>
  <c r="BO239" i="12"/>
  <c r="BL239" i="12"/>
  <c r="BP239" i="12"/>
  <c r="BJ240" i="12"/>
  <c r="BN240" i="12"/>
  <c r="BK240" i="12"/>
  <c r="BO240" i="12"/>
  <c r="BL240" i="12"/>
  <c r="BP240" i="12"/>
  <c r="BJ241" i="12"/>
  <c r="BN241" i="12"/>
  <c r="BK241" i="12"/>
  <c r="BO241" i="12"/>
  <c r="BL241" i="12"/>
  <c r="BP241" i="12"/>
  <c r="BJ242" i="12"/>
  <c r="BN242" i="12"/>
  <c r="BK242" i="12"/>
  <c r="BO242" i="12"/>
  <c r="BL242" i="12"/>
  <c r="BP242" i="12"/>
  <c r="BJ243" i="12"/>
  <c r="BN243" i="12"/>
  <c r="BK243" i="12"/>
  <c r="BO243" i="12"/>
  <c r="BL243" i="12"/>
  <c r="BP243" i="12"/>
  <c r="BJ244" i="12"/>
  <c r="BN244" i="12"/>
  <c r="BK244" i="12"/>
  <c r="BO244" i="12"/>
  <c r="BL244" i="12"/>
  <c r="BP244" i="12"/>
  <c r="BJ245" i="12"/>
  <c r="BN245" i="12"/>
  <c r="BK245" i="12"/>
  <c r="BO245" i="12"/>
  <c r="BL245" i="12"/>
  <c r="BP245" i="12"/>
  <c r="BJ246" i="12"/>
  <c r="BN246" i="12"/>
  <c r="BK246" i="12"/>
  <c r="BO246" i="12"/>
  <c r="BL246" i="12"/>
  <c r="BP246" i="12"/>
  <c r="BJ247" i="12"/>
  <c r="BN247" i="12"/>
  <c r="BK247" i="12"/>
  <c r="BO247" i="12"/>
  <c r="BL247" i="12"/>
  <c r="BP247" i="12"/>
  <c r="BJ248" i="12"/>
  <c r="BN248" i="12"/>
  <c r="BK248" i="12"/>
  <c r="BO248" i="12"/>
  <c r="BL248" i="12"/>
  <c r="BP248" i="12"/>
  <c r="BJ249" i="12"/>
  <c r="BN249" i="12"/>
  <c r="BK249" i="12"/>
  <c r="BO249" i="12"/>
  <c r="BL249" i="12"/>
  <c r="BP249" i="12"/>
  <c r="BJ250" i="12"/>
  <c r="BN250" i="12"/>
  <c r="BK250" i="12"/>
  <c r="BO250" i="12"/>
  <c r="BL250" i="12"/>
  <c r="BP250" i="12"/>
  <c r="BJ251" i="12"/>
  <c r="BN251" i="12"/>
  <c r="BK251" i="12"/>
  <c r="BO251" i="12"/>
  <c r="BL251" i="12"/>
  <c r="BP251" i="12"/>
  <c r="BJ252" i="12"/>
  <c r="BN252" i="12"/>
  <c r="BK252" i="12"/>
  <c r="BO252" i="12"/>
  <c r="BL252" i="12"/>
  <c r="BP252" i="12"/>
  <c r="BJ253" i="12"/>
  <c r="BN253" i="12"/>
  <c r="BK253" i="12"/>
  <c r="BO253" i="12"/>
  <c r="BL253" i="12"/>
  <c r="BP253" i="12"/>
  <c r="BJ254" i="12"/>
  <c r="BN254" i="12"/>
  <c r="BK254" i="12"/>
  <c r="BO254" i="12"/>
  <c r="BL254" i="12"/>
  <c r="BP254" i="12"/>
  <c r="BJ255" i="12"/>
  <c r="BN255" i="12"/>
  <c r="BK255" i="12"/>
  <c r="BO255" i="12"/>
  <c r="BL255" i="12"/>
  <c r="BP255" i="12"/>
  <c r="BJ256" i="12"/>
  <c r="BN256" i="12"/>
  <c r="BK256" i="12"/>
  <c r="BO256" i="12"/>
  <c r="BL256" i="12"/>
  <c r="BP256" i="12"/>
  <c r="BJ257" i="12"/>
  <c r="BN257" i="12"/>
  <c r="BK257" i="12"/>
  <c r="BO257" i="12"/>
  <c r="BL257" i="12"/>
  <c r="BP257" i="12"/>
  <c r="BJ258" i="12"/>
  <c r="BN258" i="12"/>
  <c r="BK258" i="12"/>
  <c r="BO258" i="12"/>
  <c r="BL258" i="12"/>
  <c r="BP258" i="12"/>
  <c r="BJ259" i="12"/>
  <c r="BN259" i="12"/>
  <c r="BK259" i="12"/>
  <c r="BO259" i="12"/>
  <c r="BL259" i="12"/>
  <c r="BP259" i="12"/>
  <c r="BJ260" i="12"/>
  <c r="BN260" i="12"/>
  <c r="BK260" i="12"/>
  <c r="BO260" i="12"/>
  <c r="BL260" i="12"/>
  <c r="BP260" i="12"/>
  <c r="BJ261" i="12"/>
  <c r="BN261" i="12"/>
  <c r="BK261" i="12"/>
  <c r="BO261" i="12"/>
  <c r="BL261" i="12"/>
  <c r="BP261" i="12"/>
  <c r="BJ262" i="12"/>
  <c r="BN262" i="12"/>
  <c r="BK262" i="12"/>
  <c r="BO262" i="12"/>
  <c r="BL262" i="12"/>
  <c r="BP262" i="12"/>
  <c r="BJ263" i="12"/>
  <c r="BN263" i="12"/>
  <c r="BK263" i="12"/>
  <c r="BO263" i="12"/>
  <c r="BL263" i="12"/>
  <c r="BP263" i="12"/>
  <c r="BJ264" i="12"/>
  <c r="BN264" i="12"/>
  <c r="BK264" i="12"/>
  <c r="BO264" i="12"/>
  <c r="BL264" i="12"/>
  <c r="BP264" i="12"/>
  <c r="BJ265" i="12"/>
  <c r="BN265" i="12"/>
  <c r="BK265" i="12"/>
  <c r="BO265" i="12"/>
  <c r="BL265" i="12"/>
  <c r="BP265" i="12"/>
  <c r="BJ266" i="12"/>
  <c r="BN266" i="12"/>
  <c r="BK266" i="12"/>
  <c r="BO266" i="12"/>
  <c r="BL266" i="12"/>
  <c r="BP266" i="12"/>
  <c r="BJ267" i="12"/>
  <c r="BN267" i="12"/>
  <c r="BK267" i="12"/>
  <c r="BO267" i="12"/>
  <c r="BL267" i="12"/>
  <c r="BP267" i="12"/>
  <c r="BJ268" i="12"/>
  <c r="BN268" i="12"/>
  <c r="BK268" i="12"/>
  <c r="BO268" i="12"/>
  <c r="BL268" i="12"/>
  <c r="BP268" i="12"/>
  <c r="BJ269" i="12"/>
  <c r="BN269" i="12"/>
  <c r="BK269" i="12"/>
  <c r="BO269" i="12"/>
  <c r="BL269" i="12"/>
  <c r="BP269" i="12"/>
  <c r="BJ270" i="12"/>
  <c r="BN270" i="12"/>
  <c r="BK270" i="12"/>
  <c r="BO270" i="12"/>
  <c r="BL270" i="12"/>
  <c r="BP270" i="12"/>
  <c r="BJ271" i="12"/>
  <c r="BN271" i="12"/>
  <c r="BK271" i="12"/>
  <c r="BO271" i="12"/>
  <c r="BL271" i="12"/>
  <c r="BP271" i="12"/>
  <c r="BJ272" i="12"/>
  <c r="BN272" i="12"/>
  <c r="BK272" i="12"/>
  <c r="BO272" i="12"/>
  <c r="BL272" i="12"/>
  <c r="BP272" i="12"/>
  <c r="BJ273" i="12"/>
  <c r="BN273" i="12"/>
  <c r="BK273" i="12"/>
  <c r="BO273" i="12"/>
  <c r="BL273" i="12"/>
  <c r="BP273" i="12"/>
  <c r="BJ274" i="12"/>
  <c r="BN274" i="12"/>
  <c r="BK274" i="12"/>
  <c r="BO274" i="12"/>
  <c r="BL274" i="12"/>
  <c r="BP274" i="12"/>
  <c r="BJ275" i="12"/>
  <c r="BN275" i="12"/>
  <c r="BK275" i="12"/>
  <c r="BO275" i="12"/>
  <c r="BL275" i="12"/>
  <c r="BP275" i="12"/>
  <c r="BJ276" i="12"/>
  <c r="BN276" i="12"/>
  <c r="BK276" i="12"/>
  <c r="BO276" i="12"/>
  <c r="BL276" i="12"/>
  <c r="BP276" i="12"/>
  <c r="BJ277" i="12"/>
  <c r="BN277" i="12"/>
  <c r="BK277" i="12"/>
  <c r="BO277" i="12"/>
  <c r="BL277" i="12"/>
  <c r="BP277" i="12"/>
  <c r="BJ278" i="12"/>
  <c r="BN278" i="12"/>
  <c r="BK278" i="12"/>
  <c r="BO278" i="12"/>
  <c r="BL278" i="12"/>
  <c r="BP278" i="12"/>
  <c r="BJ279" i="12"/>
  <c r="BN279" i="12"/>
  <c r="BK279" i="12"/>
  <c r="BO279" i="12"/>
  <c r="BL279" i="12"/>
  <c r="BP279" i="12"/>
  <c r="BJ280" i="12"/>
  <c r="BN280" i="12"/>
  <c r="BK280" i="12"/>
  <c r="BO280" i="12"/>
  <c r="BL280" i="12"/>
  <c r="BP280" i="12"/>
  <c r="BJ281" i="12"/>
  <c r="BN281" i="12"/>
  <c r="BK281" i="12"/>
  <c r="BO281" i="12"/>
  <c r="BL281" i="12"/>
  <c r="BP281" i="12"/>
  <c r="BJ282" i="12"/>
  <c r="BN282" i="12"/>
  <c r="BK282" i="12"/>
  <c r="BO282" i="12"/>
  <c r="BL282" i="12"/>
  <c r="BP282" i="12"/>
  <c r="BJ283" i="12"/>
  <c r="BN283" i="12"/>
  <c r="BK283" i="12"/>
  <c r="BO283" i="12"/>
  <c r="BL283" i="12"/>
  <c r="BP283" i="12"/>
  <c r="BJ284" i="12"/>
  <c r="BN284" i="12"/>
  <c r="BK284" i="12"/>
  <c r="BO284" i="12"/>
  <c r="BL284" i="12"/>
  <c r="BP284" i="12"/>
  <c r="BJ285" i="12"/>
  <c r="BN285" i="12"/>
  <c r="BK285" i="12"/>
  <c r="BO285" i="12"/>
  <c r="BL285" i="12"/>
  <c r="BP285" i="12"/>
  <c r="BJ286" i="12"/>
  <c r="BN286" i="12"/>
  <c r="BK286" i="12"/>
  <c r="BO286" i="12"/>
  <c r="BL286" i="12"/>
  <c r="BP286" i="12"/>
  <c r="BJ287" i="12"/>
  <c r="BN287" i="12"/>
  <c r="BK287" i="12"/>
  <c r="BO287" i="12"/>
  <c r="BL287" i="12"/>
  <c r="BP287" i="12"/>
  <c r="BJ288" i="12"/>
  <c r="BN288" i="12"/>
  <c r="BK288" i="12"/>
  <c r="BO288" i="12"/>
  <c r="BL288" i="12"/>
  <c r="BP288" i="12"/>
  <c r="BJ289" i="12"/>
  <c r="BN289" i="12"/>
  <c r="BK289" i="12"/>
  <c r="BO289" i="12"/>
  <c r="BL289" i="12"/>
  <c r="BP289" i="12"/>
  <c r="BJ290" i="12"/>
  <c r="BN290" i="12"/>
  <c r="BK290" i="12"/>
  <c r="BO290" i="12"/>
  <c r="BL290" i="12"/>
  <c r="BP290" i="12"/>
  <c r="BJ291" i="12"/>
  <c r="BN291" i="12"/>
  <c r="BK291" i="12"/>
  <c r="BO291" i="12"/>
  <c r="BL291" i="12"/>
  <c r="BP291" i="12"/>
  <c r="BJ292" i="12"/>
  <c r="BN292" i="12"/>
  <c r="BK292" i="12"/>
  <c r="BO292" i="12"/>
  <c r="BL292" i="12"/>
  <c r="BP292" i="12"/>
  <c r="BJ293" i="12"/>
  <c r="BN293" i="12"/>
  <c r="BK293" i="12"/>
  <c r="BO293" i="12"/>
  <c r="BL293" i="12"/>
  <c r="BP293" i="12"/>
  <c r="BJ294" i="12"/>
  <c r="BN294" i="12"/>
  <c r="BK294" i="12"/>
  <c r="BO294" i="12"/>
  <c r="BL294" i="12"/>
  <c r="BP294" i="12"/>
  <c r="BJ295" i="12"/>
  <c r="BN295" i="12"/>
  <c r="BK295" i="12"/>
  <c r="BO295" i="12"/>
  <c r="BL295" i="12"/>
  <c r="BP295" i="12"/>
  <c r="BJ296" i="12"/>
  <c r="BN296" i="12"/>
  <c r="BK296" i="12"/>
  <c r="BO296" i="12"/>
  <c r="BL296" i="12"/>
  <c r="BP296" i="12"/>
  <c r="BJ297" i="12"/>
  <c r="BN297" i="12"/>
  <c r="BK297" i="12"/>
  <c r="BO297" i="12"/>
  <c r="BL297" i="12"/>
  <c r="BP297" i="12"/>
  <c r="BJ298" i="12"/>
  <c r="BN298" i="12"/>
  <c r="BK298" i="12"/>
  <c r="BO298" i="12"/>
  <c r="BL298" i="12"/>
  <c r="BP298" i="12"/>
  <c r="BJ299" i="12"/>
  <c r="BN299" i="12"/>
  <c r="BK299" i="12"/>
  <c r="BO299" i="12"/>
  <c r="BL299" i="12"/>
  <c r="BP299" i="12"/>
  <c r="BJ300" i="12"/>
  <c r="BN300" i="12"/>
  <c r="BK300" i="12"/>
  <c r="BO300" i="12"/>
  <c r="BL300" i="12"/>
  <c r="BP300" i="12"/>
  <c r="BJ301" i="12"/>
  <c r="BN301" i="12"/>
  <c r="BK301" i="12"/>
  <c r="BO301" i="12"/>
  <c r="BL301" i="12"/>
  <c r="BP301" i="12"/>
  <c r="BJ302" i="12"/>
  <c r="BN302" i="12"/>
  <c r="BK302" i="12"/>
  <c r="BO302" i="12"/>
  <c r="BL302" i="12"/>
  <c r="BP302" i="12"/>
  <c r="BJ303" i="12"/>
  <c r="BN303" i="12"/>
  <c r="BK303" i="12"/>
  <c r="BO303" i="12"/>
  <c r="BL303" i="12"/>
  <c r="BP303" i="12"/>
  <c r="BJ304" i="12"/>
  <c r="BN304" i="12"/>
  <c r="BK304" i="12"/>
  <c r="BO304" i="12"/>
  <c r="BL304" i="12"/>
  <c r="BP304" i="12"/>
  <c r="BJ305" i="12"/>
  <c r="BN305" i="12"/>
  <c r="BK305" i="12"/>
  <c r="BO305" i="12"/>
  <c r="BL305" i="12"/>
  <c r="BP305" i="12"/>
  <c r="BJ306" i="12"/>
  <c r="BN306" i="12"/>
  <c r="BK306" i="12"/>
  <c r="BO306" i="12"/>
  <c r="BL306" i="12"/>
  <c r="BP306" i="12"/>
  <c r="BJ307" i="12"/>
  <c r="BN307" i="12"/>
  <c r="BK307" i="12"/>
  <c r="BO307" i="12"/>
  <c r="BL307" i="12"/>
  <c r="BP307" i="12"/>
  <c r="BJ308" i="12"/>
  <c r="BN308" i="12"/>
  <c r="BK308" i="12"/>
  <c r="BO308" i="12"/>
  <c r="BL308" i="12"/>
  <c r="BP308" i="12"/>
  <c r="BJ309" i="12"/>
  <c r="BN309" i="12"/>
  <c r="BK309" i="12"/>
  <c r="BO309" i="12"/>
  <c r="BL309" i="12"/>
  <c r="BP309" i="12"/>
  <c r="BJ310" i="12"/>
  <c r="BN310" i="12"/>
  <c r="BK310" i="12"/>
  <c r="BO310" i="12"/>
  <c r="BL310" i="12"/>
  <c r="BP310" i="12"/>
  <c r="BJ311" i="12"/>
  <c r="BN311" i="12"/>
  <c r="BK311" i="12"/>
  <c r="BO311" i="12"/>
  <c r="BL311" i="12"/>
  <c r="BP311" i="12"/>
  <c r="BJ312" i="12"/>
  <c r="BN312" i="12"/>
  <c r="BK312" i="12"/>
  <c r="BO312" i="12"/>
  <c r="BL312" i="12"/>
  <c r="BP312" i="12"/>
  <c r="BJ313" i="12"/>
  <c r="BN313" i="12"/>
  <c r="BK313" i="12"/>
  <c r="BO313" i="12"/>
  <c r="BL313" i="12"/>
  <c r="BP313" i="12"/>
  <c r="BJ314" i="12"/>
  <c r="BN314" i="12"/>
  <c r="BK314" i="12"/>
  <c r="BO314" i="12"/>
  <c r="BL314" i="12"/>
  <c r="BP314" i="12"/>
  <c r="BJ315" i="12"/>
  <c r="BN315" i="12"/>
  <c r="BK315" i="12"/>
  <c r="BO315" i="12"/>
  <c r="BL315" i="12"/>
  <c r="BP315" i="12"/>
  <c r="BJ316" i="12"/>
  <c r="BN316" i="12"/>
  <c r="BK316" i="12"/>
  <c r="BO316" i="12"/>
  <c r="BL316" i="12"/>
  <c r="BP316" i="12"/>
  <c r="BJ317" i="12"/>
  <c r="BN317" i="12"/>
  <c r="BK317" i="12"/>
  <c r="BO317" i="12"/>
  <c r="BL317" i="12"/>
  <c r="BP317" i="12"/>
  <c r="BJ318" i="12"/>
  <c r="BN318" i="12"/>
  <c r="BK318" i="12"/>
  <c r="BO318" i="12"/>
  <c r="BL318" i="12"/>
  <c r="BP318" i="12"/>
  <c r="BJ319" i="12"/>
  <c r="BN319" i="12"/>
  <c r="BK319" i="12"/>
  <c r="BO319" i="12"/>
  <c r="BL319" i="12"/>
  <c r="BP319" i="12"/>
  <c r="BJ320" i="12"/>
  <c r="BN320" i="12"/>
  <c r="BK320" i="12"/>
  <c r="BO320" i="12"/>
  <c r="BL320" i="12"/>
  <c r="BP320" i="12"/>
  <c r="BJ321" i="12"/>
  <c r="BN321" i="12"/>
  <c r="BK321" i="12"/>
  <c r="BO321" i="12"/>
  <c r="BL321" i="12"/>
  <c r="BP321" i="12"/>
  <c r="BJ322" i="12"/>
  <c r="BN322" i="12"/>
  <c r="BK322" i="12"/>
  <c r="BO322" i="12"/>
  <c r="BL322" i="12"/>
  <c r="BP322" i="12"/>
  <c r="BJ323" i="12"/>
  <c r="BN323" i="12"/>
  <c r="BK323" i="12"/>
  <c r="BO323" i="12"/>
  <c r="BL323" i="12"/>
  <c r="BP323" i="12"/>
  <c r="BJ324" i="12"/>
  <c r="BN324" i="12"/>
  <c r="BK324" i="12"/>
  <c r="BO324" i="12"/>
  <c r="BL324" i="12"/>
  <c r="BP324" i="12"/>
  <c r="BJ325" i="12"/>
  <c r="BN325" i="12"/>
  <c r="BK325" i="12"/>
  <c r="BO325" i="12"/>
  <c r="BL325" i="12"/>
  <c r="BP325" i="12"/>
  <c r="BJ326" i="12"/>
  <c r="BN326" i="12"/>
  <c r="BK326" i="12"/>
  <c r="BO326" i="12"/>
  <c r="BL326" i="12"/>
  <c r="BP326" i="12"/>
  <c r="BJ327" i="12"/>
  <c r="BN327" i="12"/>
  <c r="BK327" i="12"/>
  <c r="BO327" i="12"/>
  <c r="BL327" i="12"/>
  <c r="BP327" i="12"/>
  <c r="BJ328" i="12"/>
  <c r="BN328" i="12"/>
  <c r="BK328" i="12"/>
  <c r="BO328" i="12"/>
  <c r="BL328" i="12"/>
  <c r="BP328" i="12"/>
  <c r="BJ329" i="12"/>
  <c r="BN329" i="12"/>
  <c r="BK329" i="12"/>
  <c r="BO329" i="12"/>
  <c r="BL329" i="12"/>
  <c r="BP329" i="12"/>
  <c r="BJ330" i="12"/>
  <c r="BN330" i="12"/>
  <c r="BK330" i="12"/>
  <c r="BO330" i="12"/>
  <c r="BL330" i="12"/>
  <c r="BP330" i="12"/>
  <c r="BJ331" i="12"/>
  <c r="BN331" i="12"/>
  <c r="BK331" i="12"/>
  <c r="BO331" i="12"/>
  <c r="BL331" i="12"/>
  <c r="BP331" i="12"/>
  <c r="BJ332" i="12"/>
  <c r="BN332" i="12"/>
  <c r="BK332" i="12"/>
  <c r="BO332" i="12"/>
  <c r="BL332" i="12"/>
  <c r="BP332" i="12"/>
  <c r="BJ333" i="12"/>
  <c r="BN333" i="12"/>
  <c r="BK333" i="12"/>
  <c r="BO333" i="12"/>
  <c r="BL333" i="12"/>
  <c r="BP333" i="12"/>
  <c r="BJ334" i="12"/>
  <c r="BN334" i="12"/>
  <c r="BK334" i="12"/>
  <c r="BO334" i="12"/>
  <c r="BL334" i="12"/>
  <c r="BP334" i="12"/>
  <c r="BJ335" i="12"/>
  <c r="BN335" i="12"/>
  <c r="BK335" i="12"/>
  <c r="BO335" i="12"/>
  <c r="BL335" i="12"/>
  <c r="BP335" i="12"/>
  <c r="BJ336" i="12"/>
  <c r="BN336" i="12"/>
  <c r="BK336" i="12"/>
  <c r="BO336" i="12"/>
  <c r="BL336" i="12"/>
  <c r="BP336" i="12"/>
  <c r="BJ337" i="12"/>
  <c r="BN337" i="12"/>
  <c r="BK337" i="12"/>
  <c r="BO337" i="12"/>
  <c r="BL337" i="12"/>
  <c r="BP337" i="12"/>
  <c r="BJ338" i="12"/>
  <c r="BN338" i="12"/>
  <c r="BK338" i="12"/>
  <c r="BO338" i="12"/>
  <c r="BL338" i="12"/>
  <c r="BP338" i="12"/>
  <c r="BJ339" i="12"/>
  <c r="BN339" i="12"/>
  <c r="BK339" i="12"/>
  <c r="BO339" i="12"/>
  <c r="BL339" i="12"/>
  <c r="BP339" i="12"/>
  <c r="BJ340" i="12"/>
  <c r="BN340" i="12"/>
  <c r="BK340" i="12"/>
  <c r="BO340" i="12"/>
  <c r="BL340" i="12"/>
  <c r="BP340" i="12"/>
  <c r="BJ341" i="12"/>
  <c r="BN341" i="12"/>
  <c r="BK341" i="12"/>
  <c r="BO341" i="12"/>
  <c r="BL341" i="12"/>
  <c r="BP341" i="12"/>
  <c r="BJ342" i="12"/>
  <c r="BN342" i="12"/>
  <c r="BK342" i="12"/>
  <c r="BO342" i="12"/>
  <c r="BL342" i="12"/>
  <c r="BP342" i="12"/>
  <c r="BJ343" i="12"/>
  <c r="BN343" i="12"/>
  <c r="BK343" i="12"/>
  <c r="BO343" i="12"/>
  <c r="BL343" i="12"/>
  <c r="BP343" i="12"/>
  <c r="BJ344" i="12"/>
  <c r="BN344" i="12"/>
  <c r="BK344" i="12"/>
  <c r="BO344" i="12"/>
  <c r="BL344" i="12"/>
  <c r="BP344" i="12"/>
  <c r="BJ345" i="12"/>
  <c r="BN345" i="12"/>
  <c r="BK345" i="12"/>
  <c r="BO345" i="12"/>
  <c r="BL345" i="12"/>
  <c r="BP345" i="12"/>
  <c r="BJ346" i="12"/>
  <c r="BN346" i="12"/>
  <c r="BK346" i="12"/>
  <c r="BO346" i="12"/>
  <c r="BL346" i="12"/>
  <c r="BP346" i="12"/>
  <c r="BJ347" i="12"/>
  <c r="BN347" i="12"/>
  <c r="BK347" i="12"/>
  <c r="BO347" i="12"/>
  <c r="BL347" i="12"/>
  <c r="BP347" i="12"/>
  <c r="BJ348" i="12"/>
  <c r="BN348" i="12"/>
  <c r="BK348" i="12"/>
  <c r="BO348" i="12"/>
  <c r="BL348" i="12"/>
  <c r="BP348" i="12"/>
  <c r="BJ349" i="12"/>
  <c r="BN349" i="12"/>
  <c r="BK349" i="12"/>
  <c r="BO349" i="12"/>
  <c r="BL349" i="12"/>
  <c r="BP349" i="12"/>
  <c r="BJ350" i="12"/>
  <c r="BN350" i="12"/>
  <c r="BK350" i="12"/>
  <c r="BO350" i="12"/>
  <c r="BL350" i="12"/>
  <c r="BP350" i="12"/>
  <c r="BJ351" i="12"/>
  <c r="BN351" i="12"/>
  <c r="BK351" i="12"/>
  <c r="BO351" i="12"/>
  <c r="BL351" i="12"/>
  <c r="BP351" i="12"/>
  <c r="BJ352" i="12"/>
  <c r="BN352" i="12"/>
  <c r="BK352" i="12"/>
  <c r="BO352" i="12"/>
  <c r="BL352" i="12"/>
  <c r="BP352" i="12"/>
  <c r="BJ353" i="12"/>
  <c r="BN353" i="12"/>
  <c r="BK353" i="12"/>
  <c r="BO353" i="12"/>
  <c r="BL353" i="12"/>
  <c r="BP353" i="12"/>
  <c r="BJ354" i="12"/>
  <c r="BN354" i="12"/>
  <c r="BK354" i="12"/>
  <c r="BO354" i="12"/>
  <c r="BL354" i="12"/>
  <c r="BP354" i="12"/>
  <c r="BJ355" i="12"/>
  <c r="BN355" i="12"/>
  <c r="BK355" i="12"/>
  <c r="BO355" i="12"/>
  <c r="BL355" i="12"/>
  <c r="BP355" i="12"/>
  <c r="BJ356" i="12"/>
  <c r="BN356" i="12"/>
  <c r="BK356" i="12"/>
  <c r="BO356" i="12"/>
  <c r="BL356" i="12"/>
  <c r="BP356" i="12"/>
  <c r="BJ357" i="12"/>
  <c r="BN357" i="12"/>
  <c r="BK357" i="12"/>
  <c r="BO357" i="12"/>
  <c r="BL357" i="12"/>
  <c r="BP357" i="12"/>
  <c r="BJ358" i="12"/>
  <c r="BN358" i="12"/>
  <c r="BK358" i="12"/>
  <c r="BO358" i="12"/>
  <c r="BL358" i="12"/>
  <c r="BP358" i="12"/>
  <c r="BJ359" i="12"/>
  <c r="BN359" i="12"/>
  <c r="BK359" i="12"/>
  <c r="BO359" i="12"/>
  <c r="BL359" i="12"/>
  <c r="BP359" i="12"/>
  <c r="BJ360" i="12"/>
  <c r="BN360" i="12"/>
  <c r="BK360" i="12"/>
  <c r="BO360" i="12"/>
  <c r="BL360" i="12"/>
  <c r="BP360" i="12"/>
  <c r="BJ361" i="12"/>
  <c r="BN361" i="12"/>
  <c r="BK361" i="12"/>
  <c r="BO361" i="12"/>
  <c r="BL361" i="12"/>
  <c r="BP361" i="12"/>
  <c r="BJ362" i="12"/>
  <c r="BN362" i="12"/>
  <c r="BK362" i="12"/>
  <c r="BO362" i="12"/>
  <c r="BL362" i="12"/>
  <c r="BP362" i="12"/>
  <c r="BJ363" i="12"/>
  <c r="BN363" i="12"/>
  <c r="BK363" i="12"/>
  <c r="BO363" i="12"/>
  <c r="BL363" i="12"/>
  <c r="BP363" i="12"/>
  <c r="BJ364" i="12"/>
  <c r="BN364" i="12"/>
  <c r="BK364" i="12"/>
  <c r="BO364" i="12"/>
  <c r="BL364" i="12"/>
  <c r="BP364" i="12"/>
  <c r="BJ365" i="12"/>
  <c r="BN365" i="12"/>
  <c r="BK365" i="12"/>
  <c r="BO365" i="12"/>
  <c r="BL365" i="12"/>
  <c r="BP365" i="12"/>
  <c r="BJ366" i="12"/>
  <c r="BN366" i="12"/>
  <c r="BK366" i="12"/>
  <c r="BO366" i="12"/>
  <c r="BL366" i="12"/>
  <c r="BP366" i="12"/>
  <c r="BJ367" i="12"/>
  <c r="BN367" i="12"/>
  <c r="BK367" i="12"/>
  <c r="BO367" i="12"/>
  <c r="BL367" i="12"/>
  <c r="BP367" i="12"/>
  <c r="BJ368" i="12"/>
  <c r="BN368" i="12"/>
  <c r="BK368" i="12"/>
  <c r="BO368" i="12"/>
  <c r="BL368" i="12"/>
  <c r="BP368" i="12"/>
  <c r="BJ369" i="12"/>
  <c r="BN369" i="12"/>
  <c r="BK369" i="12"/>
  <c r="BO369" i="12"/>
  <c r="BL369" i="12"/>
  <c r="BP369" i="12"/>
  <c r="BJ370" i="12"/>
  <c r="BN370" i="12"/>
  <c r="BK370" i="12"/>
  <c r="BO370" i="12"/>
  <c r="BL370" i="12"/>
  <c r="BP370" i="12"/>
  <c r="BJ371" i="12"/>
  <c r="BN371" i="12"/>
  <c r="BK371" i="12"/>
  <c r="BO371" i="12"/>
  <c r="BL371" i="12"/>
  <c r="BP371" i="12"/>
  <c r="BJ372" i="12"/>
  <c r="BN372" i="12"/>
  <c r="BK372" i="12"/>
  <c r="BO372" i="12"/>
  <c r="BL372" i="12"/>
  <c r="BP372" i="12"/>
  <c r="BJ373" i="12"/>
  <c r="BN373" i="12"/>
  <c r="BK373" i="12"/>
  <c r="BO373" i="12"/>
  <c r="BL373" i="12"/>
  <c r="BP373" i="12"/>
  <c r="BJ374" i="12"/>
  <c r="BN374" i="12"/>
  <c r="BK374" i="12"/>
  <c r="BO374" i="12"/>
  <c r="BL374" i="12"/>
  <c r="BP374" i="12"/>
  <c r="BJ375" i="12"/>
  <c r="BN375" i="12"/>
  <c r="BK375" i="12"/>
  <c r="BO375" i="12"/>
  <c r="BL375" i="12"/>
  <c r="BP375" i="12"/>
  <c r="BJ376" i="12"/>
  <c r="BN376" i="12"/>
  <c r="BK376" i="12"/>
  <c r="BO376" i="12"/>
  <c r="BL376" i="12"/>
  <c r="BP376" i="12"/>
  <c r="BJ377" i="12"/>
  <c r="BN377" i="12"/>
  <c r="BK377" i="12"/>
  <c r="BO377" i="12"/>
  <c r="BL377" i="12"/>
  <c r="BP377" i="12"/>
  <c r="BJ378" i="12"/>
  <c r="BN378" i="12"/>
  <c r="BK378" i="12"/>
  <c r="BO378" i="12"/>
  <c r="BL378" i="12"/>
  <c r="BP378" i="12"/>
  <c r="BJ379" i="12"/>
  <c r="BN379" i="12"/>
  <c r="BK379" i="12"/>
  <c r="BO379" i="12"/>
  <c r="BL379" i="12"/>
  <c r="BP379" i="12"/>
  <c r="BJ380" i="12"/>
  <c r="BN380" i="12"/>
  <c r="BK380" i="12"/>
  <c r="BO380" i="12"/>
  <c r="BL380" i="12"/>
  <c r="BP380" i="12"/>
  <c r="BJ381" i="12"/>
  <c r="BN381" i="12"/>
  <c r="BK381" i="12"/>
  <c r="BO381" i="12"/>
  <c r="BL381" i="12"/>
  <c r="BP381" i="12"/>
  <c r="BJ382" i="12"/>
  <c r="BN382" i="12"/>
  <c r="BK382" i="12"/>
  <c r="BO382" i="12"/>
  <c r="BL382" i="12"/>
  <c r="BP382" i="12"/>
  <c r="BJ383" i="12"/>
  <c r="BN383" i="12"/>
  <c r="BK383" i="12"/>
  <c r="BO383" i="12"/>
  <c r="BL383" i="12"/>
  <c r="BP383" i="12"/>
  <c r="BJ384" i="12"/>
  <c r="BN384" i="12"/>
  <c r="BK384" i="12"/>
  <c r="BO384" i="12"/>
  <c r="BL384" i="12"/>
  <c r="BP384" i="12"/>
  <c r="BJ385" i="12"/>
  <c r="BN385" i="12"/>
  <c r="BK385" i="12"/>
  <c r="BO385" i="12"/>
  <c r="BL385" i="12"/>
  <c r="BP385" i="12"/>
  <c r="BJ386" i="12"/>
  <c r="BN386" i="12"/>
  <c r="BK386" i="12"/>
  <c r="BO386" i="12"/>
  <c r="BL386" i="12"/>
  <c r="BP386" i="12"/>
  <c r="BJ387" i="12"/>
  <c r="BN387" i="12"/>
  <c r="BK387" i="12"/>
  <c r="BO387" i="12"/>
  <c r="BL387" i="12"/>
  <c r="BP387" i="12"/>
  <c r="BJ388" i="12"/>
  <c r="BN388" i="12"/>
  <c r="BK388" i="12"/>
  <c r="BO388" i="12"/>
  <c r="BL388" i="12"/>
  <c r="BP388" i="12"/>
  <c r="BJ389" i="12"/>
  <c r="BN389" i="12"/>
  <c r="BK389" i="12"/>
  <c r="BO389" i="12"/>
  <c r="BL389" i="12"/>
  <c r="BP389" i="12"/>
  <c r="BJ390" i="12"/>
  <c r="BN390" i="12"/>
  <c r="BK390" i="12"/>
  <c r="BO390" i="12"/>
  <c r="BL390" i="12"/>
  <c r="BP390" i="12"/>
  <c r="BJ391" i="12"/>
  <c r="BN391" i="12"/>
  <c r="BK391" i="12"/>
  <c r="BO391" i="12"/>
  <c r="BL391" i="12"/>
  <c r="BP391" i="12"/>
  <c r="BJ392" i="12"/>
  <c r="BN392" i="12"/>
  <c r="BK392" i="12"/>
  <c r="BO392" i="12"/>
  <c r="BL392" i="12"/>
  <c r="BP392" i="12"/>
  <c r="BJ393" i="12"/>
  <c r="BN393" i="12"/>
  <c r="BK393" i="12"/>
  <c r="BO393" i="12"/>
  <c r="BL393" i="12"/>
  <c r="BP393" i="12"/>
  <c r="BJ394" i="12"/>
  <c r="BN394" i="12"/>
  <c r="BK394" i="12"/>
  <c r="BO394" i="12"/>
  <c r="BL394" i="12"/>
  <c r="BP394" i="12"/>
  <c r="BJ395" i="12"/>
  <c r="BN395" i="12"/>
  <c r="BK395" i="12"/>
  <c r="BO395" i="12"/>
  <c r="BL395" i="12"/>
  <c r="BP395" i="12"/>
  <c r="BJ396" i="12"/>
  <c r="BN396" i="12"/>
  <c r="BK396" i="12"/>
  <c r="BO396" i="12"/>
  <c r="BL396" i="12"/>
  <c r="BP396" i="12"/>
  <c r="BJ397" i="12"/>
  <c r="BN397" i="12"/>
  <c r="BK397" i="12"/>
  <c r="BO397" i="12"/>
  <c r="BL397" i="12"/>
  <c r="BP397" i="12"/>
  <c r="BJ398" i="12"/>
  <c r="BN398" i="12"/>
  <c r="BK398" i="12"/>
  <c r="BO398" i="12"/>
  <c r="BL398" i="12"/>
  <c r="BP398" i="12"/>
  <c r="BJ399" i="12"/>
  <c r="BN399" i="12"/>
  <c r="BK399" i="12"/>
  <c r="BO399" i="12"/>
  <c r="BL399" i="12"/>
  <c r="BP399" i="12"/>
  <c r="BJ400" i="12"/>
  <c r="BN400" i="12"/>
  <c r="BK400" i="12"/>
  <c r="BO400" i="12"/>
  <c r="BL400" i="12"/>
  <c r="BP400" i="12"/>
  <c r="BJ401" i="12"/>
  <c r="BN401" i="12"/>
  <c r="BK401" i="12"/>
  <c r="BO401" i="12"/>
  <c r="BL401" i="12"/>
  <c r="BP401" i="12"/>
  <c r="BJ402" i="12"/>
  <c r="BN402" i="12"/>
  <c r="BK402" i="12"/>
  <c r="BO402" i="12"/>
  <c r="BL402" i="12"/>
  <c r="BP402" i="12"/>
  <c r="BJ403" i="12"/>
  <c r="BN403" i="12"/>
  <c r="BK403" i="12"/>
  <c r="BO403" i="12"/>
  <c r="BL403" i="12"/>
  <c r="BP403" i="12"/>
  <c r="BJ404" i="12"/>
  <c r="BN404" i="12"/>
  <c r="BK404" i="12"/>
  <c r="BO404" i="12"/>
  <c r="BL404" i="12"/>
  <c r="BP404" i="12"/>
  <c r="BJ405" i="12"/>
  <c r="BN405" i="12"/>
  <c r="BK405" i="12"/>
  <c r="BO405" i="12"/>
  <c r="BL405" i="12"/>
  <c r="BP405" i="12"/>
  <c r="BJ406" i="12"/>
  <c r="BN406" i="12"/>
  <c r="BK406" i="12"/>
  <c r="BO406" i="12"/>
  <c r="BL406" i="12"/>
  <c r="BP406" i="12"/>
  <c r="BJ407" i="12"/>
  <c r="BN407" i="12"/>
  <c r="BK407" i="12"/>
  <c r="BO407" i="12"/>
  <c r="BL407" i="12"/>
  <c r="BP407" i="12"/>
  <c r="BJ408" i="12"/>
  <c r="BN408" i="12"/>
  <c r="BK408" i="12"/>
  <c r="BO408" i="12"/>
  <c r="BL408" i="12"/>
  <c r="BP408" i="12"/>
  <c r="BJ409" i="12"/>
  <c r="BN409" i="12"/>
  <c r="BK409" i="12"/>
  <c r="BO409" i="12"/>
  <c r="BL409" i="12"/>
  <c r="BP409" i="12"/>
  <c r="BJ410" i="12"/>
  <c r="BN410" i="12"/>
  <c r="BK410" i="12"/>
  <c r="BO410" i="12"/>
  <c r="BL410" i="12"/>
  <c r="BP410" i="12"/>
  <c r="BJ411" i="12"/>
  <c r="BN411" i="12"/>
  <c r="BK411" i="12"/>
  <c r="BO411" i="12"/>
  <c r="BL411" i="12"/>
  <c r="BP411" i="12"/>
  <c r="BJ412" i="12"/>
  <c r="BN412" i="12"/>
  <c r="BK412" i="12"/>
  <c r="BO412" i="12"/>
  <c r="BL412" i="12"/>
  <c r="BP412" i="12"/>
  <c r="BJ413" i="12"/>
  <c r="BN413" i="12"/>
  <c r="BK413" i="12"/>
  <c r="BO413" i="12"/>
  <c r="BL413" i="12"/>
  <c r="BP413" i="12"/>
  <c r="BJ414" i="12"/>
  <c r="BN414" i="12"/>
  <c r="BK414" i="12"/>
  <c r="BO414" i="12"/>
  <c r="BL414" i="12"/>
  <c r="BP414" i="12"/>
  <c r="BJ415" i="12"/>
  <c r="BN415" i="12"/>
  <c r="BK415" i="12"/>
  <c r="BO415" i="12"/>
  <c r="BL415" i="12"/>
  <c r="BP415" i="12"/>
  <c r="BJ416" i="12"/>
  <c r="BN416" i="12"/>
  <c r="BK416" i="12"/>
  <c r="BO416" i="12"/>
  <c r="BL416" i="12"/>
  <c r="BP416" i="12"/>
  <c r="BJ417" i="12"/>
  <c r="BN417" i="12"/>
  <c r="BK417" i="12"/>
  <c r="BO417" i="12"/>
  <c r="BL417" i="12"/>
  <c r="BP417" i="12"/>
  <c r="BJ418" i="12"/>
  <c r="BN418" i="12"/>
  <c r="BK418" i="12"/>
  <c r="BO418" i="12"/>
  <c r="BL418" i="12"/>
  <c r="BP418" i="12"/>
  <c r="BJ419" i="12"/>
  <c r="BN419" i="12"/>
  <c r="BK419" i="12"/>
  <c r="BO419" i="12"/>
  <c r="BL419" i="12"/>
  <c r="BP419" i="12"/>
  <c r="BJ420" i="12"/>
  <c r="BN420" i="12"/>
  <c r="BK420" i="12"/>
  <c r="BO420" i="12"/>
  <c r="BL420" i="12"/>
  <c r="BP420" i="12"/>
  <c r="BJ421" i="12"/>
  <c r="BN421" i="12"/>
  <c r="BK421" i="12"/>
  <c r="BO421" i="12"/>
  <c r="BL421" i="12"/>
  <c r="BP421" i="12"/>
  <c r="BJ422" i="12"/>
  <c r="BN422" i="12"/>
  <c r="BK422" i="12"/>
  <c r="BO422" i="12"/>
  <c r="BL422" i="12"/>
  <c r="BP422" i="12"/>
  <c r="BJ423" i="12"/>
  <c r="BN423" i="12"/>
  <c r="BK423" i="12"/>
  <c r="BO423" i="12"/>
  <c r="BL423" i="12"/>
  <c r="BP423" i="12"/>
  <c r="BJ424" i="12"/>
  <c r="BN424" i="12"/>
  <c r="BK424" i="12"/>
  <c r="BO424" i="12"/>
  <c r="BL424" i="12"/>
  <c r="BP424" i="12"/>
  <c r="BJ425" i="12"/>
  <c r="BN425" i="12"/>
  <c r="BK425" i="12"/>
  <c r="BO425" i="12"/>
  <c r="BL425" i="12"/>
  <c r="BP425" i="12"/>
  <c r="BJ426" i="12"/>
  <c r="BN426" i="12"/>
  <c r="BK426" i="12"/>
  <c r="BO426" i="12"/>
  <c r="BL426" i="12"/>
  <c r="BP426" i="12"/>
  <c r="BJ427" i="12"/>
  <c r="BN427" i="12"/>
  <c r="BK427" i="12"/>
  <c r="BO427" i="12"/>
  <c r="BL427" i="12"/>
  <c r="BP427" i="12"/>
  <c r="BJ428" i="12"/>
  <c r="BN428" i="12"/>
  <c r="BK428" i="12"/>
  <c r="BO428" i="12"/>
  <c r="BL428" i="12"/>
  <c r="BP428" i="12"/>
  <c r="BJ429" i="12"/>
  <c r="BN429" i="12"/>
  <c r="BK429" i="12"/>
  <c r="BO429" i="12"/>
  <c r="BL429" i="12"/>
  <c r="BP429" i="12"/>
  <c r="BJ430" i="12"/>
  <c r="BN430" i="12"/>
  <c r="BK430" i="12"/>
  <c r="BO430" i="12"/>
  <c r="BL430" i="12"/>
  <c r="BP430" i="12"/>
  <c r="BJ431" i="12"/>
  <c r="BN431" i="12"/>
  <c r="BK431" i="12"/>
  <c r="BO431" i="12"/>
  <c r="BL431" i="12"/>
  <c r="BP431" i="12"/>
  <c r="BJ432" i="12"/>
  <c r="BN432" i="12"/>
  <c r="BK432" i="12"/>
  <c r="BO432" i="12"/>
  <c r="BL432" i="12"/>
  <c r="BP432" i="12"/>
  <c r="BJ433" i="12"/>
  <c r="BN433" i="12"/>
  <c r="BK433" i="12"/>
  <c r="BO433" i="12"/>
  <c r="BL433" i="12"/>
  <c r="BP433" i="12"/>
  <c r="BJ434" i="12"/>
  <c r="BN434" i="12"/>
  <c r="BK434" i="12"/>
  <c r="BO434" i="12"/>
  <c r="BL434" i="12"/>
  <c r="BP434" i="12"/>
  <c r="BJ435" i="12"/>
  <c r="BN435" i="12"/>
  <c r="BK435" i="12"/>
  <c r="BO435" i="12"/>
  <c r="BL435" i="12"/>
  <c r="BP435" i="12"/>
  <c r="BJ436" i="12"/>
  <c r="BN436" i="12"/>
  <c r="BK436" i="12"/>
  <c r="BO436" i="12"/>
  <c r="BL436" i="12"/>
  <c r="BP436" i="12"/>
  <c r="BJ437" i="12"/>
  <c r="BN437" i="12"/>
  <c r="BK437" i="12"/>
  <c r="BO437" i="12"/>
  <c r="BL437" i="12"/>
  <c r="BP437" i="12"/>
  <c r="BJ438" i="12"/>
  <c r="BN438" i="12"/>
  <c r="BK438" i="12"/>
  <c r="BO438" i="12"/>
  <c r="BL438" i="12"/>
  <c r="BP438" i="12"/>
  <c r="BJ439" i="12"/>
  <c r="BN439" i="12"/>
  <c r="BK439" i="12"/>
  <c r="BO439" i="12"/>
  <c r="BL439" i="12"/>
  <c r="BP439" i="12"/>
  <c r="BJ440" i="12"/>
  <c r="BN440" i="12"/>
  <c r="BK440" i="12"/>
  <c r="BO440" i="12"/>
  <c r="BL440" i="12"/>
  <c r="BP440" i="12"/>
  <c r="BJ441" i="12"/>
  <c r="BN441" i="12"/>
  <c r="BK441" i="12"/>
  <c r="BO441" i="12"/>
  <c r="BL441" i="12"/>
  <c r="BP441" i="12"/>
  <c r="BJ442" i="12"/>
  <c r="BN442" i="12"/>
  <c r="BK442" i="12"/>
  <c r="BO442" i="12"/>
  <c r="BL442" i="12"/>
  <c r="BP442" i="12"/>
  <c r="BJ443" i="12"/>
  <c r="BN443" i="12"/>
  <c r="BK443" i="12"/>
  <c r="BO443" i="12"/>
  <c r="BL443" i="12"/>
  <c r="BP443" i="12"/>
  <c r="BJ444" i="12"/>
  <c r="BN444" i="12"/>
  <c r="BK444" i="12"/>
  <c r="BO444" i="12"/>
  <c r="BL444" i="12"/>
  <c r="BP444" i="12"/>
  <c r="BJ445" i="12"/>
  <c r="BN445" i="12"/>
  <c r="BK445" i="12"/>
  <c r="BO445" i="12"/>
  <c r="BL445" i="12"/>
  <c r="BP445" i="12"/>
  <c r="BJ446" i="12"/>
  <c r="BN446" i="12"/>
  <c r="BK446" i="12"/>
  <c r="BO446" i="12"/>
  <c r="BL446" i="12"/>
  <c r="BP446" i="12"/>
  <c r="BJ447" i="12"/>
  <c r="BN447" i="12"/>
  <c r="BK447" i="12"/>
  <c r="BO447" i="12"/>
  <c r="BL447" i="12"/>
  <c r="BP447" i="12"/>
  <c r="BJ448" i="12"/>
  <c r="BN448" i="12"/>
  <c r="BK448" i="12"/>
  <c r="BO448" i="12"/>
  <c r="BL448" i="12"/>
  <c r="BP448" i="12"/>
  <c r="BJ449" i="12"/>
  <c r="BN449" i="12"/>
  <c r="BK449" i="12"/>
  <c r="BO449" i="12"/>
  <c r="BL449" i="12"/>
  <c r="BP449" i="12"/>
  <c r="BJ450" i="12"/>
  <c r="BN450" i="12"/>
  <c r="BK450" i="12"/>
  <c r="BO450" i="12"/>
  <c r="BL450" i="12"/>
  <c r="BP450" i="12"/>
  <c r="BJ451" i="12"/>
  <c r="BN451" i="12"/>
  <c r="BK451" i="12"/>
  <c r="BO451" i="12"/>
  <c r="BL451" i="12"/>
  <c r="BP451" i="12"/>
  <c r="BJ452" i="12"/>
  <c r="BN452" i="12"/>
  <c r="BK452" i="12"/>
  <c r="BO452" i="12"/>
  <c r="BL452" i="12"/>
  <c r="BP452" i="12"/>
  <c r="BJ453" i="12"/>
  <c r="BN453" i="12"/>
  <c r="BK453" i="12"/>
  <c r="BO453" i="12"/>
  <c r="BL453" i="12"/>
  <c r="BP453" i="12"/>
  <c r="BJ454" i="12"/>
  <c r="BN454" i="12"/>
  <c r="BK454" i="12"/>
  <c r="BO454" i="12"/>
  <c r="BL454" i="12"/>
  <c r="BP454" i="12"/>
  <c r="BJ455" i="12"/>
  <c r="BN455" i="12"/>
  <c r="BK455" i="12"/>
  <c r="BO455" i="12"/>
  <c r="BL455" i="12"/>
  <c r="BP455" i="12"/>
  <c r="BJ456" i="12"/>
  <c r="BN456" i="12"/>
  <c r="BK456" i="12"/>
  <c r="BO456" i="12"/>
  <c r="BL456" i="12"/>
  <c r="BP456" i="12"/>
  <c r="BJ457" i="12"/>
  <c r="BN457" i="12"/>
  <c r="BK457" i="12"/>
  <c r="BO457" i="12"/>
  <c r="BL457" i="12"/>
  <c r="BP457" i="12"/>
  <c r="BJ458" i="12"/>
  <c r="BN458" i="12"/>
  <c r="BK458" i="12"/>
  <c r="BO458" i="12"/>
  <c r="BL458" i="12"/>
  <c r="BP458" i="12"/>
  <c r="BJ459" i="12"/>
  <c r="BN459" i="12"/>
  <c r="BK459" i="12"/>
  <c r="BO459" i="12"/>
  <c r="BL459" i="12"/>
  <c r="BP459" i="12"/>
  <c r="BJ460" i="12"/>
  <c r="BN460" i="12"/>
  <c r="BK460" i="12"/>
  <c r="BO460" i="12"/>
  <c r="BL460" i="12"/>
  <c r="BP460" i="12"/>
  <c r="BJ461" i="12"/>
  <c r="BN461" i="12"/>
  <c r="BK461" i="12"/>
  <c r="BO461" i="12"/>
  <c r="BL461" i="12"/>
  <c r="BP461" i="12"/>
  <c r="BJ462" i="12"/>
  <c r="BN462" i="12"/>
  <c r="BK462" i="12"/>
  <c r="BO462" i="12"/>
  <c r="BL462" i="12"/>
  <c r="BP462" i="12"/>
  <c r="BJ463" i="12"/>
  <c r="BN463" i="12"/>
  <c r="BK463" i="12"/>
  <c r="BO463" i="12"/>
  <c r="BL463" i="12"/>
  <c r="BP463" i="12"/>
  <c r="BJ464" i="12"/>
  <c r="BN464" i="12"/>
  <c r="BK464" i="12"/>
  <c r="BO464" i="12"/>
  <c r="BL464" i="12"/>
  <c r="BP464" i="12"/>
  <c r="BJ465" i="12"/>
  <c r="BN465" i="12"/>
  <c r="BK465" i="12"/>
  <c r="BO465" i="12"/>
  <c r="BL465" i="12"/>
  <c r="BP465" i="12"/>
  <c r="BJ466" i="12"/>
  <c r="BN466" i="12"/>
  <c r="BK466" i="12"/>
  <c r="BO466" i="12"/>
  <c r="BL466" i="12"/>
  <c r="BP466" i="12"/>
  <c r="BJ467" i="12"/>
  <c r="BN467" i="12"/>
  <c r="BK467" i="12"/>
  <c r="BO467" i="12"/>
  <c r="BL467" i="12"/>
  <c r="BP467" i="12"/>
  <c r="BJ468" i="12"/>
  <c r="BN468" i="12"/>
  <c r="BK468" i="12"/>
  <c r="BO468" i="12"/>
  <c r="BL468" i="12"/>
  <c r="BP468" i="12"/>
  <c r="BJ469" i="12"/>
  <c r="BN469" i="12"/>
  <c r="BK469" i="12"/>
  <c r="BO469" i="12"/>
  <c r="BL469" i="12"/>
  <c r="BP469" i="12"/>
  <c r="BJ470" i="12"/>
  <c r="BN470" i="12"/>
  <c r="BK470" i="12"/>
  <c r="BO470" i="12"/>
  <c r="BL470" i="12"/>
  <c r="BP470" i="12"/>
  <c r="BJ471" i="12"/>
  <c r="BN471" i="12"/>
  <c r="BK471" i="12"/>
  <c r="BO471" i="12"/>
  <c r="BL471" i="12"/>
  <c r="BP471" i="12"/>
  <c r="BJ472" i="12"/>
  <c r="BN472" i="12"/>
  <c r="BK472" i="12"/>
  <c r="BO472" i="12"/>
  <c r="BL472" i="12"/>
  <c r="BP472" i="12"/>
  <c r="BJ473" i="12"/>
  <c r="BN473" i="12"/>
  <c r="BK473" i="12"/>
  <c r="BO473" i="12"/>
  <c r="BL473" i="12"/>
  <c r="BP473" i="12"/>
  <c r="BJ474" i="12"/>
  <c r="BN474" i="12"/>
  <c r="BK474" i="12"/>
  <c r="BO474" i="12"/>
  <c r="BL474" i="12"/>
  <c r="BP474" i="12"/>
  <c r="BJ475" i="12"/>
  <c r="BN475" i="12"/>
  <c r="BK475" i="12"/>
  <c r="BO475" i="12"/>
  <c r="BL475" i="12"/>
  <c r="BP475" i="12"/>
  <c r="BJ476" i="12"/>
  <c r="BN476" i="12"/>
  <c r="BK476" i="12"/>
  <c r="BO476" i="12"/>
  <c r="BL476" i="12"/>
  <c r="BP476" i="12"/>
  <c r="BJ477" i="12"/>
  <c r="BN477" i="12"/>
  <c r="BK477" i="12"/>
  <c r="BO477" i="12"/>
  <c r="BL477" i="12"/>
  <c r="BP477" i="12"/>
  <c r="BJ478" i="12"/>
  <c r="BN478" i="12"/>
  <c r="BK478" i="12"/>
  <c r="BO478" i="12"/>
  <c r="BL478" i="12"/>
  <c r="BP478" i="12"/>
  <c r="BJ479" i="12"/>
  <c r="BN479" i="12"/>
  <c r="BK479" i="12"/>
  <c r="BO479" i="12"/>
  <c r="BL479" i="12"/>
  <c r="BP479" i="12"/>
  <c r="BJ480" i="12"/>
  <c r="BN480" i="12"/>
  <c r="BK480" i="12"/>
  <c r="BO480" i="12"/>
  <c r="BL480" i="12"/>
  <c r="BP480" i="12"/>
  <c r="BJ481" i="12"/>
  <c r="BN481" i="12"/>
  <c r="BK481" i="12"/>
  <c r="BO481" i="12"/>
  <c r="BL481" i="12"/>
  <c r="BP481" i="12"/>
  <c r="BJ482" i="12"/>
  <c r="BN482" i="12"/>
  <c r="BK482" i="12"/>
  <c r="BO482" i="12"/>
  <c r="BL482" i="12"/>
  <c r="BP482" i="12"/>
  <c r="BJ483" i="12"/>
  <c r="BN483" i="12"/>
  <c r="BK483" i="12"/>
  <c r="BO483" i="12"/>
  <c r="BL483" i="12"/>
  <c r="BP483" i="12"/>
  <c r="BJ484" i="12"/>
  <c r="BN484" i="12"/>
  <c r="BK484" i="12"/>
  <c r="BO484" i="12"/>
  <c r="BL484" i="12"/>
  <c r="BP484" i="12"/>
  <c r="BJ485" i="12"/>
  <c r="BN485" i="12"/>
  <c r="BK485" i="12"/>
  <c r="BO485" i="12"/>
  <c r="BL485" i="12"/>
  <c r="BP485" i="12"/>
  <c r="BJ486" i="12"/>
  <c r="BN486" i="12"/>
  <c r="BK486" i="12"/>
  <c r="BO486" i="12"/>
  <c r="BL486" i="12"/>
  <c r="BP486" i="12"/>
  <c r="BJ487" i="12"/>
  <c r="BN487" i="12"/>
  <c r="BK487" i="12"/>
  <c r="BO487" i="12"/>
  <c r="BL487" i="12"/>
  <c r="BP487" i="12"/>
  <c r="BJ488" i="12"/>
  <c r="BN488" i="12"/>
  <c r="BK488" i="12"/>
  <c r="BO488" i="12"/>
  <c r="BL488" i="12"/>
  <c r="BP488" i="12"/>
  <c r="BJ489" i="12"/>
  <c r="BN489" i="12"/>
  <c r="BK489" i="12"/>
  <c r="BO489" i="12"/>
  <c r="BL489" i="12"/>
  <c r="BP489" i="12"/>
  <c r="BJ490" i="12"/>
  <c r="BN490" i="12"/>
  <c r="BK490" i="12"/>
  <c r="BO490" i="12"/>
  <c r="BL490" i="12"/>
  <c r="BP490" i="12"/>
  <c r="BJ491" i="12"/>
  <c r="BN491" i="12"/>
  <c r="BK491" i="12"/>
  <c r="BO491" i="12"/>
  <c r="BL491" i="12"/>
  <c r="BP491" i="12"/>
  <c r="BJ492" i="12"/>
  <c r="BN492" i="12"/>
  <c r="BK492" i="12"/>
  <c r="BO492" i="12"/>
  <c r="BL492" i="12"/>
  <c r="BP492" i="12"/>
  <c r="BJ493" i="12"/>
  <c r="BN493" i="12"/>
  <c r="BK493" i="12"/>
  <c r="BO493" i="12"/>
  <c r="BL493" i="12"/>
  <c r="BP493" i="12"/>
  <c r="BJ494" i="12"/>
  <c r="BN494" i="12"/>
  <c r="BK494" i="12"/>
  <c r="BO494" i="12"/>
  <c r="BL494" i="12"/>
  <c r="BP494" i="12"/>
  <c r="BJ495" i="12"/>
  <c r="BN495" i="12"/>
  <c r="BK495" i="12"/>
  <c r="BO495" i="12"/>
  <c r="BL495" i="12"/>
  <c r="BP495" i="12"/>
  <c r="BJ496" i="12"/>
  <c r="BN496" i="12"/>
  <c r="BK496" i="12"/>
  <c r="BO496" i="12"/>
  <c r="BL496" i="12"/>
  <c r="BP496" i="12"/>
  <c r="BJ497" i="12"/>
  <c r="BN497" i="12"/>
  <c r="BK497" i="12"/>
  <c r="BO497" i="12"/>
  <c r="BL497" i="12"/>
  <c r="BP497" i="12"/>
  <c r="BJ498" i="12"/>
  <c r="BN498" i="12"/>
  <c r="BK498" i="12"/>
  <c r="BO498" i="12"/>
  <c r="BL498" i="12"/>
  <c r="BP498" i="12"/>
  <c r="BJ499" i="12"/>
  <c r="BN499" i="12"/>
  <c r="BK499" i="12"/>
  <c r="BO499" i="12"/>
  <c r="BL499" i="12"/>
  <c r="BP499" i="12"/>
  <c r="BJ500" i="12"/>
  <c r="BN500" i="12"/>
  <c r="BK500" i="12"/>
  <c r="BO500" i="12"/>
  <c r="BL500" i="12"/>
  <c r="BP500" i="12"/>
  <c r="BJ501" i="12"/>
  <c r="BN501" i="12"/>
  <c r="BK501" i="12"/>
  <c r="BO501" i="12"/>
  <c r="BL501" i="12"/>
  <c r="BP501" i="12"/>
  <c r="BJ502" i="12"/>
  <c r="BN502" i="12"/>
  <c r="BK502" i="12"/>
  <c r="BO502" i="12"/>
  <c r="BL502" i="12"/>
  <c r="BP502" i="12"/>
  <c r="BJ503" i="12"/>
  <c r="BN503" i="12"/>
  <c r="BK503" i="12"/>
  <c r="BO503" i="12"/>
  <c r="BL503" i="12"/>
  <c r="BP503" i="12"/>
  <c r="BJ504" i="12"/>
  <c r="BN504" i="12"/>
  <c r="BK504" i="12"/>
  <c r="BO504" i="12"/>
  <c r="BL504" i="12"/>
  <c r="BP504" i="12"/>
  <c r="BJ505" i="12"/>
  <c r="BN505" i="12"/>
  <c r="BK505" i="12"/>
  <c r="BO505" i="12"/>
  <c r="BL505" i="12"/>
  <c r="BP505" i="12"/>
  <c r="BJ506" i="12"/>
  <c r="BN506" i="12"/>
  <c r="BK506" i="12"/>
  <c r="BO506" i="12"/>
  <c r="BL506" i="12"/>
  <c r="BP506" i="12"/>
  <c r="BJ507" i="12"/>
  <c r="BN507" i="12"/>
  <c r="BK507" i="12"/>
  <c r="BO507" i="12"/>
  <c r="BL507" i="12"/>
  <c r="BP507" i="12"/>
  <c r="BJ508" i="12"/>
  <c r="BN508" i="12"/>
  <c r="BK508" i="12"/>
  <c r="BO508" i="12"/>
  <c r="BL508" i="12"/>
  <c r="BP508" i="12"/>
  <c r="BJ509" i="12"/>
  <c r="BN509" i="12"/>
  <c r="BK509" i="12"/>
  <c r="BO509" i="12"/>
  <c r="BL509" i="12"/>
  <c r="BP509" i="12"/>
  <c r="BJ510" i="12"/>
  <c r="BN510" i="12"/>
  <c r="BK510" i="12"/>
  <c r="BO510" i="12"/>
  <c r="BL510" i="12"/>
  <c r="BP510" i="12"/>
  <c r="BJ511" i="12"/>
  <c r="BN511" i="12"/>
  <c r="BK511" i="12"/>
  <c r="BO511" i="12"/>
  <c r="BL511" i="12"/>
  <c r="BP511" i="12"/>
  <c r="BJ512" i="12"/>
  <c r="BN512" i="12"/>
  <c r="BK512" i="12"/>
  <c r="BO512" i="12"/>
  <c r="BL512" i="12"/>
  <c r="BP512" i="12"/>
  <c r="BJ513" i="12"/>
  <c r="BN513" i="12"/>
  <c r="BK513" i="12"/>
  <c r="BO513" i="12"/>
  <c r="BL513" i="12"/>
  <c r="BP513" i="12"/>
  <c r="BJ514" i="12"/>
  <c r="BN514" i="12"/>
  <c r="BK514" i="12"/>
  <c r="BO514" i="12"/>
  <c r="BL514" i="12"/>
  <c r="BP514" i="12"/>
  <c r="BJ515" i="12"/>
  <c r="BN515" i="12"/>
  <c r="BK515" i="12"/>
  <c r="BO515" i="12"/>
  <c r="BL515" i="12"/>
  <c r="BP515" i="12"/>
  <c r="BJ516" i="12"/>
  <c r="BN516" i="12"/>
  <c r="BK516" i="12"/>
  <c r="BO516" i="12"/>
  <c r="BL516" i="12"/>
  <c r="BP516" i="12"/>
  <c r="BJ517" i="12"/>
  <c r="BN517" i="12"/>
  <c r="BK517" i="12"/>
  <c r="BO517" i="12"/>
  <c r="BL517" i="12"/>
  <c r="BP517" i="12"/>
  <c r="BJ518" i="12"/>
  <c r="BN518" i="12"/>
  <c r="BK518" i="12"/>
  <c r="BO518" i="12"/>
  <c r="BL518" i="12"/>
  <c r="BP518" i="12"/>
  <c r="BJ519" i="12"/>
  <c r="BN519" i="12"/>
  <c r="BK519" i="12"/>
  <c r="BO519" i="12"/>
  <c r="BL519" i="12"/>
  <c r="BP519" i="12"/>
  <c r="BJ520" i="12"/>
  <c r="BN520" i="12"/>
  <c r="BK520" i="12"/>
  <c r="BO520" i="12"/>
  <c r="BL520" i="12"/>
  <c r="BP520" i="12"/>
  <c r="BJ521" i="12"/>
  <c r="BN521" i="12"/>
  <c r="BK521" i="12"/>
  <c r="BO521" i="12"/>
  <c r="BL521" i="12"/>
  <c r="BP521" i="12"/>
  <c r="BJ522" i="12"/>
  <c r="BN522" i="12"/>
  <c r="BK522" i="12"/>
  <c r="BO522" i="12"/>
  <c r="BL522" i="12"/>
  <c r="BP522" i="12"/>
  <c r="BJ523" i="12"/>
  <c r="BN523" i="12"/>
  <c r="BK523" i="12"/>
  <c r="BO523" i="12"/>
  <c r="BL523" i="12"/>
  <c r="BP523" i="12"/>
  <c r="BK3" i="12"/>
  <c r="BO3" i="12"/>
  <c r="BL3" i="12"/>
  <c r="BP3" i="12"/>
  <c r="BJ3" i="12"/>
  <c r="BN3" i="12"/>
  <c r="BV4" i="12"/>
  <c r="BV3" i="12"/>
  <c r="CY5" i="10"/>
  <c r="BV5" i="12"/>
  <c r="CY6" i="10"/>
  <c r="BV6" i="12"/>
  <c r="CY7" i="10"/>
  <c r="BV7" i="12"/>
  <c r="CY8" i="10"/>
  <c r="BV8" i="12"/>
  <c r="CY9" i="10"/>
  <c r="BV9" i="12"/>
  <c r="CY10" i="10"/>
  <c r="BV10" i="12"/>
  <c r="CY11" i="10"/>
  <c r="BV11" i="12"/>
  <c r="CY12" i="10"/>
  <c r="BV12" i="12"/>
  <c r="CY13" i="10"/>
  <c r="BV13" i="12"/>
  <c r="CY14" i="10"/>
  <c r="BV14" i="12"/>
  <c r="CY15" i="10"/>
  <c r="BV15" i="12"/>
  <c r="CY16" i="10"/>
  <c r="BV16" i="12"/>
  <c r="CY17" i="10"/>
  <c r="BV17" i="12"/>
  <c r="CY18" i="10"/>
  <c r="BV18" i="12"/>
  <c r="CY19" i="10"/>
  <c r="BV19" i="12"/>
  <c r="CY20" i="10"/>
  <c r="BV20" i="12"/>
  <c r="CY21" i="10"/>
  <c r="BV21" i="12"/>
  <c r="CY22" i="10"/>
  <c r="BV22" i="12"/>
  <c r="CY23" i="10"/>
  <c r="BV23" i="12"/>
  <c r="CY24" i="10"/>
  <c r="BV24" i="12"/>
  <c r="CY25" i="10"/>
  <c r="BV25" i="12"/>
  <c r="CY26" i="10"/>
  <c r="BV26" i="12"/>
  <c r="CY27" i="10"/>
  <c r="BV27" i="12"/>
  <c r="CY28" i="10"/>
  <c r="BV28" i="12"/>
  <c r="CY29" i="10"/>
  <c r="BV29" i="12"/>
  <c r="CY30" i="10"/>
  <c r="BV30" i="12"/>
  <c r="CY31" i="10"/>
  <c r="BV31" i="12"/>
  <c r="CY32" i="10"/>
  <c r="BV32" i="12"/>
  <c r="CY33" i="10"/>
  <c r="BV33" i="12"/>
  <c r="CY34" i="10"/>
  <c r="BV34" i="12"/>
  <c r="CY35" i="10"/>
  <c r="BV35" i="12"/>
  <c r="CY36" i="10"/>
  <c r="BV36" i="12"/>
  <c r="CY37" i="10"/>
  <c r="BV37" i="12"/>
  <c r="CY38" i="10"/>
  <c r="BV38" i="12"/>
  <c r="CY39" i="10"/>
  <c r="BV39" i="12"/>
  <c r="CY40" i="10"/>
  <c r="BV40" i="12"/>
  <c r="CY41" i="10"/>
  <c r="BV41" i="12"/>
  <c r="CY42" i="10"/>
  <c r="BV42" i="12"/>
  <c r="CY43" i="10"/>
  <c r="BV43" i="12"/>
  <c r="CY44" i="10"/>
  <c r="BV44" i="12"/>
  <c r="CY45" i="10"/>
  <c r="BV45" i="12"/>
  <c r="CY46" i="10"/>
  <c r="BV46" i="12"/>
  <c r="CY47" i="10"/>
  <c r="BV47" i="12"/>
  <c r="CY48" i="10"/>
  <c r="BV48" i="12"/>
  <c r="CY49" i="10"/>
  <c r="BV49" i="12"/>
  <c r="CY50" i="10"/>
  <c r="BV50" i="12"/>
  <c r="CY51" i="10"/>
  <c r="BV51" i="12"/>
  <c r="CY52" i="10"/>
  <c r="BV52" i="12"/>
  <c r="CY53" i="10"/>
  <c r="BV53" i="12"/>
  <c r="CY54" i="10"/>
  <c r="BV54" i="12"/>
  <c r="CY55" i="10"/>
  <c r="BV55" i="12"/>
  <c r="CY56" i="10"/>
  <c r="BV56" i="12"/>
  <c r="CY57" i="10"/>
  <c r="BV57" i="12"/>
  <c r="CY58" i="10"/>
  <c r="BV58" i="12"/>
  <c r="CY59" i="10"/>
  <c r="BV59" i="12"/>
  <c r="CY60" i="10"/>
  <c r="BV60" i="12"/>
  <c r="CY61" i="10"/>
  <c r="BV61" i="12"/>
  <c r="CY62" i="10"/>
  <c r="BV62" i="12"/>
  <c r="CY63" i="10"/>
  <c r="BV63" i="12"/>
  <c r="CY64" i="10"/>
  <c r="BV64" i="12"/>
  <c r="CY65" i="10"/>
  <c r="BV65" i="12"/>
  <c r="CY66" i="10"/>
  <c r="BV66" i="12"/>
  <c r="CY67" i="10"/>
  <c r="BV67" i="12"/>
  <c r="CY68" i="10"/>
  <c r="BV68" i="12"/>
  <c r="CY69" i="10"/>
  <c r="BV69" i="12"/>
  <c r="CY70" i="10"/>
  <c r="BV70" i="12"/>
  <c r="CY71" i="10"/>
  <c r="BV71" i="12"/>
  <c r="CY72" i="10"/>
  <c r="BV72" i="12"/>
  <c r="CY73" i="10"/>
  <c r="BV73" i="12"/>
  <c r="CY74" i="10"/>
  <c r="BV74" i="12"/>
  <c r="CY75" i="10"/>
  <c r="BV75" i="12"/>
  <c r="CY76" i="10"/>
  <c r="BV76" i="12"/>
  <c r="CY77" i="10"/>
  <c r="BV77" i="12"/>
  <c r="CY78" i="10"/>
  <c r="BV78" i="12"/>
  <c r="CY79" i="10"/>
  <c r="BV79" i="12"/>
  <c r="CY80" i="10"/>
  <c r="BV80" i="12"/>
  <c r="CY81" i="10"/>
  <c r="BV81" i="12"/>
  <c r="CY82" i="10"/>
  <c r="BV82" i="12"/>
  <c r="CY83" i="10"/>
  <c r="BV83" i="12"/>
  <c r="CY84" i="10"/>
  <c r="BV84" i="12"/>
  <c r="CY85" i="10"/>
  <c r="BV85" i="12"/>
  <c r="CY86" i="10"/>
  <c r="BV86" i="12"/>
  <c r="CY87" i="10"/>
  <c r="BV87" i="12"/>
  <c r="CY88" i="10"/>
  <c r="BV88" i="12"/>
  <c r="CY89" i="10"/>
  <c r="BV89" i="12"/>
  <c r="CY90" i="10"/>
  <c r="BV90" i="12"/>
  <c r="CY91" i="10"/>
  <c r="BV91" i="12"/>
  <c r="CY92" i="10"/>
  <c r="BV92" i="12"/>
  <c r="CY93" i="10"/>
  <c r="BV93" i="12"/>
  <c r="CY94" i="10"/>
  <c r="BV94" i="12"/>
  <c r="CY95" i="10"/>
  <c r="BV95" i="12"/>
  <c r="CY96" i="10"/>
  <c r="BV96" i="12"/>
  <c r="CY97" i="10"/>
  <c r="BV97" i="12"/>
  <c r="CY98" i="10"/>
  <c r="BV98" i="12"/>
  <c r="CY99" i="10"/>
  <c r="BV99" i="12"/>
  <c r="CY100" i="10"/>
  <c r="BV100" i="12"/>
  <c r="CY101" i="10"/>
  <c r="BV101" i="12"/>
  <c r="CY102" i="10"/>
  <c r="BV102" i="12"/>
  <c r="CY103" i="10"/>
  <c r="BV103" i="12"/>
  <c r="CY104" i="10"/>
  <c r="BV104" i="12"/>
  <c r="CY105" i="10"/>
  <c r="BV105" i="12"/>
  <c r="CY106" i="10"/>
  <c r="BV106" i="12"/>
  <c r="CY107" i="10"/>
  <c r="BV107" i="12"/>
  <c r="CY108" i="10"/>
  <c r="BV108" i="12"/>
  <c r="CY109" i="10"/>
  <c r="BV109" i="12"/>
  <c r="CY110" i="10"/>
  <c r="BV110" i="12"/>
  <c r="CY111" i="10"/>
  <c r="BV111" i="12"/>
  <c r="CY112" i="10"/>
  <c r="BV112" i="12"/>
  <c r="CY113" i="10"/>
  <c r="BV113" i="12"/>
  <c r="CY114" i="10"/>
  <c r="BV114" i="12"/>
  <c r="CY115" i="10"/>
  <c r="BV115" i="12"/>
  <c r="CY116" i="10"/>
  <c r="BV116" i="12"/>
  <c r="CY117" i="10"/>
  <c r="BV117" i="12"/>
  <c r="CY118" i="10"/>
  <c r="BV118" i="12"/>
  <c r="CY119" i="10"/>
  <c r="BV119" i="12"/>
  <c r="CY120" i="10"/>
  <c r="BV120" i="12"/>
  <c r="CY121" i="10"/>
  <c r="BV121" i="12"/>
  <c r="CY122" i="10"/>
  <c r="BV122" i="12"/>
  <c r="CY123" i="10"/>
  <c r="BV123" i="12"/>
  <c r="CY124" i="10"/>
  <c r="BV124" i="12"/>
  <c r="CY125" i="10"/>
  <c r="BV125" i="12"/>
  <c r="CY126" i="10"/>
  <c r="BV126" i="12"/>
  <c r="CY127" i="10"/>
  <c r="BV127" i="12"/>
  <c r="CY128" i="10"/>
  <c r="BV128" i="12"/>
  <c r="CY129" i="10"/>
  <c r="BV129" i="12"/>
  <c r="CY130" i="10"/>
  <c r="BV130" i="12"/>
  <c r="CY131" i="10"/>
  <c r="BV131" i="12"/>
  <c r="CY132" i="10"/>
  <c r="BV132" i="12"/>
  <c r="CY133" i="10"/>
  <c r="BV133" i="12"/>
  <c r="CY134" i="10"/>
  <c r="BV134" i="12"/>
  <c r="CY135" i="10"/>
  <c r="BV135" i="12"/>
  <c r="CY136" i="10"/>
  <c r="BV136" i="12"/>
  <c r="CY137" i="10"/>
  <c r="BV137" i="12"/>
  <c r="CY138" i="10"/>
  <c r="BV138" i="12"/>
  <c r="CY139" i="10"/>
  <c r="BV139" i="12"/>
  <c r="CY140" i="10"/>
  <c r="BV140" i="12"/>
  <c r="CY141" i="10"/>
  <c r="BV141" i="12"/>
  <c r="CY142" i="10"/>
  <c r="BV142" i="12"/>
  <c r="CY143" i="10"/>
  <c r="BV143" i="12"/>
  <c r="CY144" i="10"/>
  <c r="BV144" i="12"/>
  <c r="CY145" i="10"/>
  <c r="BV145" i="12"/>
  <c r="CY146" i="10"/>
  <c r="BV146" i="12"/>
  <c r="CY147" i="10"/>
  <c r="BV147" i="12"/>
  <c r="CY148" i="10"/>
  <c r="BV148" i="12"/>
  <c r="CY149" i="10"/>
  <c r="BV149" i="12"/>
  <c r="CY150" i="10"/>
  <c r="BV150" i="12"/>
  <c r="CY151" i="10"/>
  <c r="BV151" i="12"/>
  <c r="CY152" i="10"/>
  <c r="BV152" i="12"/>
  <c r="CY153" i="10"/>
  <c r="BV153" i="12"/>
  <c r="CY154" i="10"/>
  <c r="BV154" i="12"/>
  <c r="CY155" i="10"/>
  <c r="BV155" i="12"/>
  <c r="CY156" i="10"/>
  <c r="BV156" i="12"/>
  <c r="CY157" i="10"/>
  <c r="BV157" i="12"/>
  <c r="CY158" i="10"/>
  <c r="BV158" i="12"/>
  <c r="CY159" i="10"/>
  <c r="BV159" i="12"/>
  <c r="CY160" i="10"/>
  <c r="BV160" i="12"/>
  <c r="CY161" i="10"/>
  <c r="BV161" i="12"/>
  <c r="CY162" i="10"/>
  <c r="BV162" i="12"/>
  <c r="CY163" i="10"/>
  <c r="BV163" i="12"/>
  <c r="CY164" i="10"/>
  <c r="BV164" i="12"/>
  <c r="CY165" i="10"/>
  <c r="BV165" i="12"/>
  <c r="CY166" i="10"/>
  <c r="BV166" i="12"/>
  <c r="CY167" i="10"/>
  <c r="BV167" i="12"/>
  <c r="CY168" i="10"/>
  <c r="BV168" i="12"/>
  <c r="CY169" i="10"/>
  <c r="BV169" i="12"/>
  <c r="CY170" i="10"/>
  <c r="BV170" i="12"/>
  <c r="CY171" i="10"/>
  <c r="BV171" i="12"/>
  <c r="CY172" i="10"/>
  <c r="BV172" i="12"/>
  <c r="CY173" i="10"/>
  <c r="BV173" i="12"/>
  <c r="CY174" i="10"/>
  <c r="BV174" i="12"/>
  <c r="CY175" i="10"/>
  <c r="BV175" i="12"/>
  <c r="CY176" i="10"/>
  <c r="BV176" i="12"/>
  <c r="CY177" i="10"/>
  <c r="BV177" i="12"/>
  <c r="CY178" i="10"/>
  <c r="BV178" i="12"/>
  <c r="CY179" i="10"/>
  <c r="BV179" i="12"/>
  <c r="CY180" i="10"/>
  <c r="BV180" i="12"/>
  <c r="CY181" i="10"/>
  <c r="BV181" i="12"/>
  <c r="CY182" i="10"/>
  <c r="BV182" i="12"/>
  <c r="CY183" i="10"/>
  <c r="BV183" i="12"/>
  <c r="CY184" i="10"/>
  <c r="BV184" i="12"/>
  <c r="CY185" i="10"/>
  <c r="BV185" i="12"/>
  <c r="CY186" i="10"/>
  <c r="BV186" i="12"/>
  <c r="CY187" i="10"/>
  <c r="BV187" i="12"/>
  <c r="CY188" i="10"/>
  <c r="BV188" i="12"/>
  <c r="CY189" i="10"/>
  <c r="BV189" i="12"/>
  <c r="CY190" i="10"/>
  <c r="BV190" i="12"/>
  <c r="CY191" i="10"/>
  <c r="BV191" i="12"/>
  <c r="CY192" i="10"/>
  <c r="BV192" i="12"/>
  <c r="CY193" i="10"/>
  <c r="BV193" i="12"/>
  <c r="CY194" i="10"/>
  <c r="BV194" i="12"/>
  <c r="CY195" i="10"/>
  <c r="BV195" i="12"/>
  <c r="CY196" i="10"/>
  <c r="BV196" i="12"/>
  <c r="CY197" i="10"/>
  <c r="BV197" i="12"/>
  <c r="CY198" i="10"/>
  <c r="BV198" i="12"/>
  <c r="CY199" i="10"/>
  <c r="BV199" i="12"/>
  <c r="CY200" i="10"/>
  <c r="BV200" i="12"/>
  <c r="CY201" i="10"/>
  <c r="BV201" i="12"/>
  <c r="CY202" i="10"/>
  <c r="BV202" i="12"/>
  <c r="CY203" i="10"/>
  <c r="BV203" i="12"/>
  <c r="CY204" i="10"/>
  <c r="BV204" i="12"/>
  <c r="CY205" i="10"/>
  <c r="BV205" i="12"/>
  <c r="CY206" i="10"/>
  <c r="BV206" i="12"/>
  <c r="CY207" i="10"/>
  <c r="BV207" i="12"/>
  <c r="CY208" i="10"/>
  <c r="BV208" i="12"/>
  <c r="CY209" i="10"/>
  <c r="BV209" i="12"/>
  <c r="CY210" i="10"/>
  <c r="BV210" i="12"/>
  <c r="CY211" i="10"/>
  <c r="BV211" i="12"/>
  <c r="CY212" i="10"/>
  <c r="BV212" i="12"/>
  <c r="CY213" i="10"/>
  <c r="BV213" i="12"/>
  <c r="CY214" i="10"/>
  <c r="BV214" i="12"/>
  <c r="CY215" i="10"/>
  <c r="BV215" i="12"/>
  <c r="CY216" i="10"/>
  <c r="BV216" i="12"/>
  <c r="CY217" i="10"/>
  <c r="BV217" i="12"/>
  <c r="CY218" i="10"/>
  <c r="BV218" i="12"/>
  <c r="CY219" i="10"/>
  <c r="BV219" i="12"/>
  <c r="CY220" i="10"/>
  <c r="BV220" i="12"/>
  <c r="CY221" i="10"/>
  <c r="BV221" i="12"/>
  <c r="CY222" i="10"/>
  <c r="BV222" i="12"/>
  <c r="CY223" i="10"/>
  <c r="BV223" i="12"/>
  <c r="CY224" i="10"/>
  <c r="BV224" i="12"/>
  <c r="CY225" i="10"/>
  <c r="BV225" i="12"/>
  <c r="CY226" i="10"/>
  <c r="BV226" i="12"/>
  <c r="CY227" i="10"/>
  <c r="BV227" i="12"/>
  <c r="CY228" i="10"/>
  <c r="BV228" i="12"/>
  <c r="CY229" i="10"/>
  <c r="BV229" i="12"/>
  <c r="CY230" i="10"/>
  <c r="BV230" i="12"/>
  <c r="CY231" i="10"/>
  <c r="BV231" i="12"/>
  <c r="CY232" i="10"/>
  <c r="BV232" i="12"/>
  <c r="CY233" i="10"/>
  <c r="BV233" i="12"/>
  <c r="CY234" i="10"/>
  <c r="BV234" i="12"/>
  <c r="CY235" i="10"/>
  <c r="BV235" i="12"/>
  <c r="CY236" i="10"/>
  <c r="BV236" i="12"/>
  <c r="CY237" i="10"/>
  <c r="BV237" i="12"/>
  <c r="CY238" i="10"/>
  <c r="BV238" i="12"/>
  <c r="CY239" i="10"/>
  <c r="BV239" i="12"/>
  <c r="CY240" i="10"/>
  <c r="BV240" i="12"/>
  <c r="CY241" i="10"/>
  <c r="BV241" i="12"/>
  <c r="CY242" i="10"/>
  <c r="BV242" i="12"/>
  <c r="CY243" i="10"/>
  <c r="BV243" i="12"/>
  <c r="CY244" i="10"/>
  <c r="BV244" i="12"/>
  <c r="CY245" i="10"/>
  <c r="BV245" i="12"/>
  <c r="CY246" i="10"/>
  <c r="BV246" i="12"/>
  <c r="CY247" i="10"/>
  <c r="BV247" i="12"/>
  <c r="CY248" i="10"/>
  <c r="BV248" i="12"/>
  <c r="CY249" i="10"/>
  <c r="BV249" i="12"/>
  <c r="CY250" i="10"/>
  <c r="BV250" i="12"/>
  <c r="CY251" i="10"/>
  <c r="BV251" i="12"/>
  <c r="CY252" i="10"/>
  <c r="BV252" i="12"/>
  <c r="CY253" i="10"/>
  <c r="BV253" i="12"/>
  <c r="CY254" i="10"/>
  <c r="BV254" i="12"/>
  <c r="CY255" i="10"/>
  <c r="BV255" i="12"/>
  <c r="CY256" i="10"/>
  <c r="BV256" i="12"/>
  <c r="CY257" i="10"/>
  <c r="BV257" i="12"/>
  <c r="CY258" i="10"/>
  <c r="BV258" i="12"/>
  <c r="CY259" i="10"/>
  <c r="BV259" i="12"/>
  <c r="CY260" i="10"/>
  <c r="BV260" i="12"/>
  <c r="CY261" i="10"/>
  <c r="BV261" i="12"/>
  <c r="CY262" i="10"/>
  <c r="BV262" i="12"/>
  <c r="CY263" i="10"/>
  <c r="BV263" i="12"/>
  <c r="CY264" i="10"/>
  <c r="BV264" i="12"/>
  <c r="CY265" i="10"/>
  <c r="BV265" i="12"/>
  <c r="CY266" i="10"/>
  <c r="BV266" i="12"/>
  <c r="CY267" i="10"/>
  <c r="BV267" i="12"/>
  <c r="CY268" i="10"/>
  <c r="BV268" i="12"/>
  <c r="CY269" i="10"/>
  <c r="BV269" i="12"/>
  <c r="CY270" i="10"/>
  <c r="BV270" i="12"/>
  <c r="CY271" i="10"/>
  <c r="BV271" i="12"/>
  <c r="CY272" i="10"/>
  <c r="BV272" i="12"/>
  <c r="CY273" i="10"/>
  <c r="BV273" i="12"/>
  <c r="CY274" i="10"/>
  <c r="BV274" i="12"/>
  <c r="CY275" i="10"/>
  <c r="BV275" i="12"/>
  <c r="CY276" i="10"/>
  <c r="BV276" i="12"/>
  <c r="CY277" i="10"/>
  <c r="BV277" i="12"/>
  <c r="CY278" i="10"/>
  <c r="BV278" i="12"/>
  <c r="CY279" i="10"/>
  <c r="BV279" i="12"/>
  <c r="CY280" i="10"/>
  <c r="BV280" i="12"/>
  <c r="CY281" i="10"/>
  <c r="BV281" i="12"/>
  <c r="CY282" i="10"/>
  <c r="BV282" i="12"/>
  <c r="CY283" i="10"/>
  <c r="BV283" i="12"/>
  <c r="CY284" i="10"/>
  <c r="BV284" i="12"/>
  <c r="CY285" i="10"/>
  <c r="BV285" i="12"/>
  <c r="CY286" i="10"/>
  <c r="BV286" i="12"/>
  <c r="CY287" i="10"/>
  <c r="BV287" i="12"/>
  <c r="CY288" i="10"/>
  <c r="BV288" i="12"/>
  <c r="CY289" i="10"/>
  <c r="BV289" i="12"/>
  <c r="CY290" i="10"/>
  <c r="BV290" i="12"/>
  <c r="CY291" i="10"/>
  <c r="BV291" i="12"/>
  <c r="CY292" i="10"/>
  <c r="BV292" i="12"/>
  <c r="CY293" i="10"/>
  <c r="BV293" i="12"/>
  <c r="CY294" i="10"/>
  <c r="BV294" i="12"/>
  <c r="CY295" i="10"/>
  <c r="BV295" i="12"/>
  <c r="CY296" i="10"/>
  <c r="BV296" i="12"/>
  <c r="CY297" i="10"/>
  <c r="BV297" i="12"/>
  <c r="CY298" i="10"/>
  <c r="BV298" i="12"/>
  <c r="CY299" i="10"/>
  <c r="BV299" i="12"/>
  <c r="CY300" i="10"/>
  <c r="BV300" i="12"/>
  <c r="CY301" i="10"/>
  <c r="BV301" i="12"/>
  <c r="CY302" i="10"/>
  <c r="BV302" i="12"/>
  <c r="CY303" i="10"/>
  <c r="BV303" i="12"/>
  <c r="CY304" i="10"/>
  <c r="BV304" i="12"/>
  <c r="CY305" i="10"/>
  <c r="BV305" i="12"/>
  <c r="CY306" i="10"/>
  <c r="BV306" i="12"/>
  <c r="CY307" i="10"/>
  <c r="BV307" i="12"/>
  <c r="CY308" i="10"/>
  <c r="BV308" i="12"/>
  <c r="CY309" i="10"/>
  <c r="BV309" i="12"/>
  <c r="CY310" i="10"/>
  <c r="BV310" i="12"/>
  <c r="CY311" i="10"/>
  <c r="BV311" i="12"/>
  <c r="CY312" i="10"/>
  <c r="BV312" i="12"/>
  <c r="CY313" i="10"/>
  <c r="BV313" i="12"/>
  <c r="CY314" i="10"/>
  <c r="BV314" i="12"/>
  <c r="CY315" i="10"/>
  <c r="BV315" i="12"/>
  <c r="CY316" i="10"/>
  <c r="BV316" i="12"/>
  <c r="CY317" i="10"/>
  <c r="BV317" i="12"/>
  <c r="CY318" i="10"/>
  <c r="BV318" i="12"/>
  <c r="CY319" i="10"/>
  <c r="BV319" i="12"/>
  <c r="CY320" i="10"/>
  <c r="BV320" i="12"/>
  <c r="CY321" i="10"/>
  <c r="BV321" i="12"/>
  <c r="CY322" i="10"/>
  <c r="BV322" i="12"/>
  <c r="CY323" i="10"/>
  <c r="BV323" i="12"/>
  <c r="CY324" i="10"/>
  <c r="BV324" i="12"/>
  <c r="CY325" i="10"/>
  <c r="BV325" i="12"/>
  <c r="CY326" i="10"/>
  <c r="BV326" i="12"/>
  <c r="CY327" i="10"/>
  <c r="BV327" i="12"/>
  <c r="CY328" i="10"/>
  <c r="BV328" i="12"/>
  <c r="CY329" i="10"/>
  <c r="BV329" i="12"/>
  <c r="CY330" i="10"/>
  <c r="BV330" i="12"/>
  <c r="CY331" i="10"/>
  <c r="BV331" i="12"/>
  <c r="CY332" i="10"/>
  <c r="BV332" i="12"/>
  <c r="CY333" i="10"/>
  <c r="BV333" i="12"/>
  <c r="CY334" i="10"/>
  <c r="BV334" i="12"/>
  <c r="CY335" i="10"/>
  <c r="BV335" i="12"/>
  <c r="CY336" i="10"/>
  <c r="BV336" i="12"/>
  <c r="CY337" i="10"/>
  <c r="BV337" i="12"/>
  <c r="CY338" i="10"/>
  <c r="BV338" i="12"/>
  <c r="CY339" i="10"/>
  <c r="BV339" i="12"/>
  <c r="CY340" i="10"/>
  <c r="BV340" i="12"/>
  <c r="CY341" i="10"/>
  <c r="BV341" i="12"/>
  <c r="CY342" i="10"/>
  <c r="BV342" i="12"/>
  <c r="CY343" i="10"/>
  <c r="BV343" i="12"/>
  <c r="CY344" i="10"/>
  <c r="BV344" i="12"/>
  <c r="CY345" i="10"/>
  <c r="BV345" i="12"/>
  <c r="CY346" i="10"/>
  <c r="BV346" i="12"/>
  <c r="CY347" i="10"/>
  <c r="BV347" i="12"/>
  <c r="CY348" i="10"/>
  <c r="BV348" i="12"/>
  <c r="CY349" i="10"/>
  <c r="BV349" i="12"/>
  <c r="CY350" i="10"/>
  <c r="BV350" i="12"/>
  <c r="CY351" i="10"/>
  <c r="BV351" i="12"/>
  <c r="CY352" i="10"/>
  <c r="BV352" i="12"/>
  <c r="CY353" i="10"/>
  <c r="BV353" i="12"/>
  <c r="CY354" i="10"/>
  <c r="BV354" i="12"/>
  <c r="CY355" i="10"/>
  <c r="BV355" i="12"/>
  <c r="CY356" i="10"/>
  <c r="BV356" i="12"/>
  <c r="CY357" i="10"/>
  <c r="BV357" i="12"/>
  <c r="CY358" i="10"/>
  <c r="BV358" i="12"/>
  <c r="CY359" i="10"/>
  <c r="BV359" i="12"/>
  <c r="CY360" i="10"/>
  <c r="BV360" i="12"/>
  <c r="CY361" i="10"/>
  <c r="BV361" i="12"/>
  <c r="CY362" i="10"/>
  <c r="BV362" i="12"/>
  <c r="CY363" i="10"/>
  <c r="BV363" i="12"/>
  <c r="CY364" i="10"/>
  <c r="BV364" i="12"/>
  <c r="CY365" i="10"/>
  <c r="BV365" i="12"/>
  <c r="CY366" i="10"/>
  <c r="BV366" i="12"/>
  <c r="CY367" i="10"/>
  <c r="BV367" i="12"/>
  <c r="CY368" i="10"/>
  <c r="BV368" i="12"/>
  <c r="CY369" i="10"/>
  <c r="BV369" i="12"/>
  <c r="CY370" i="10"/>
  <c r="BV370" i="12"/>
  <c r="CY371" i="10"/>
  <c r="BV371" i="12"/>
  <c r="CY372" i="10"/>
  <c r="BV372" i="12"/>
  <c r="CY373" i="10"/>
  <c r="BV373" i="12"/>
  <c r="CY374" i="10"/>
  <c r="BV374" i="12"/>
  <c r="CY375" i="10"/>
  <c r="BV375" i="12"/>
  <c r="CY376" i="10"/>
  <c r="BV376" i="12"/>
  <c r="CY377" i="10"/>
  <c r="BV377" i="12"/>
  <c r="CY378" i="10"/>
  <c r="BV378" i="12"/>
  <c r="CY379" i="10"/>
  <c r="BV379" i="12"/>
  <c r="CY380" i="10"/>
  <c r="BV380" i="12"/>
  <c r="CY381" i="10"/>
  <c r="BV381" i="12"/>
  <c r="CY382" i="10"/>
  <c r="BV382" i="12"/>
  <c r="CY383" i="10"/>
  <c r="BV383" i="12"/>
  <c r="CY384" i="10"/>
  <c r="BV384" i="12"/>
  <c r="CY385" i="10"/>
  <c r="BV385" i="12"/>
  <c r="CY386" i="10"/>
  <c r="BV386" i="12"/>
  <c r="CY387" i="10"/>
  <c r="BV387" i="12"/>
  <c r="CY388" i="10"/>
  <c r="BV388" i="12"/>
  <c r="CY389" i="10"/>
  <c r="BV389" i="12"/>
  <c r="CY390" i="10"/>
  <c r="BV390" i="12"/>
  <c r="CY391" i="10"/>
  <c r="BV391" i="12"/>
  <c r="CY392" i="10"/>
  <c r="BV392" i="12"/>
  <c r="CY393" i="10"/>
  <c r="BV393" i="12"/>
  <c r="CY394" i="10"/>
  <c r="BV394" i="12"/>
  <c r="CY395" i="10"/>
  <c r="BV395" i="12"/>
  <c r="CY396" i="10"/>
  <c r="BV396" i="12"/>
  <c r="CY397" i="10"/>
  <c r="BV397" i="12"/>
  <c r="CY398" i="10"/>
  <c r="BV398" i="12"/>
  <c r="CY399" i="10"/>
  <c r="BV399" i="12"/>
  <c r="CY400" i="10"/>
  <c r="BV400" i="12"/>
  <c r="CY401" i="10"/>
  <c r="BV401" i="12"/>
  <c r="CY402" i="10"/>
  <c r="BV402" i="12"/>
  <c r="CY403" i="10"/>
  <c r="BV403" i="12"/>
  <c r="CY404" i="10"/>
  <c r="BV404" i="12"/>
  <c r="CY405" i="10"/>
  <c r="BV405" i="12"/>
  <c r="CY406" i="10"/>
  <c r="BV406" i="12"/>
  <c r="CY407" i="10"/>
  <c r="BV407" i="12"/>
  <c r="CY408" i="10"/>
  <c r="BV408" i="12"/>
  <c r="CY409" i="10"/>
  <c r="BV409" i="12"/>
  <c r="CY410" i="10"/>
  <c r="BV410" i="12"/>
  <c r="CY411" i="10"/>
  <c r="BV411" i="12"/>
  <c r="CY412" i="10"/>
  <c r="BV412" i="12"/>
  <c r="CY413" i="10"/>
  <c r="BV413" i="12"/>
  <c r="CY414" i="10"/>
  <c r="BV414" i="12"/>
  <c r="CY415" i="10"/>
  <c r="BV415" i="12"/>
  <c r="CY416" i="10"/>
  <c r="BV416" i="12"/>
  <c r="CY417" i="10"/>
  <c r="BV417" i="12"/>
  <c r="CY418" i="10"/>
  <c r="BV418" i="12"/>
  <c r="CY419" i="10"/>
  <c r="BV419" i="12"/>
  <c r="CY420" i="10"/>
  <c r="BV420" i="12"/>
  <c r="CY421" i="10"/>
  <c r="BV421" i="12"/>
  <c r="CY422" i="10"/>
  <c r="BV422" i="12"/>
  <c r="CY423" i="10"/>
  <c r="BV423" i="12"/>
  <c r="CY424" i="10"/>
  <c r="BV424" i="12"/>
  <c r="CY425" i="10"/>
  <c r="BV425" i="12"/>
  <c r="CY426" i="10"/>
  <c r="BV426" i="12"/>
  <c r="CY427" i="10"/>
  <c r="BV427" i="12"/>
  <c r="CY428" i="10"/>
  <c r="BV428" i="12"/>
  <c r="CY429" i="10"/>
  <c r="BV429" i="12"/>
  <c r="CY430" i="10"/>
  <c r="BV430" i="12"/>
  <c r="CY431" i="10"/>
  <c r="BV431" i="12"/>
  <c r="CY432" i="10"/>
  <c r="BV432" i="12"/>
  <c r="CY433" i="10"/>
  <c r="BV433" i="12"/>
  <c r="CY434" i="10"/>
  <c r="BV434" i="12"/>
  <c r="CY435" i="10"/>
  <c r="BV435" i="12"/>
  <c r="CY436" i="10"/>
  <c r="BV436" i="12"/>
  <c r="CY437" i="10"/>
  <c r="BV437" i="12"/>
  <c r="CY438" i="10"/>
  <c r="BV438" i="12"/>
  <c r="CY439" i="10"/>
  <c r="BV439" i="12"/>
  <c r="CY440" i="10"/>
  <c r="BV440" i="12"/>
  <c r="CY441" i="10"/>
  <c r="BV441" i="12"/>
  <c r="CY442" i="10"/>
  <c r="BV442" i="12"/>
  <c r="CY443" i="10"/>
  <c r="BV443" i="12"/>
  <c r="CY444" i="10"/>
  <c r="BV444" i="12"/>
  <c r="CY445" i="10"/>
  <c r="BV445" i="12"/>
  <c r="CY446" i="10"/>
  <c r="BV446" i="12"/>
  <c r="CY447" i="10"/>
  <c r="BV447" i="12"/>
  <c r="CY448" i="10"/>
  <c r="BV448" i="12"/>
  <c r="CY449" i="10"/>
  <c r="BV449" i="12"/>
  <c r="CY450" i="10"/>
  <c r="BV450" i="12"/>
  <c r="CY451" i="10"/>
  <c r="BV451" i="12"/>
  <c r="CY452" i="10"/>
  <c r="BV452" i="12"/>
  <c r="CY453" i="10"/>
  <c r="BV453" i="12"/>
  <c r="CY454" i="10"/>
  <c r="BV454" i="12"/>
  <c r="CY455" i="10"/>
  <c r="BV455" i="12"/>
  <c r="CY456" i="10"/>
  <c r="BV456" i="12"/>
  <c r="CY457" i="10"/>
  <c r="BV457" i="12"/>
  <c r="CY458" i="10"/>
  <c r="BV458" i="12"/>
  <c r="CY459" i="10"/>
  <c r="BV459" i="12"/>
  <c r="CY460" i="10"/>
  <c r="BV460" i="12"/>
  <c r="CY461" i="10"/>
  <c r="BV461" i="12"/>
  <c r="CY462" i="10"/>
  <c r="BV462" i="12"/>
  <c r="CY463" i="10"/>
  <c r="BV463" i="12"/>
  <c r="CY464" i="10"/>
  <c r="BV464" i="12"/>
  <c r="CY465" i="10"/>
  <c r="BV465" i="12"/>
  <c r="CY466" i="10"/>
  <c r="BV466" i="12"/>
  <c r="CY467" i="10"/>
  <c r="BV467" i="12"/>
  <c r="CY468" i="10"/>
  <c r="BV468" i="12"/>
  <c r="CY469" i="10"/>
  <c r="BV469" i="12"/>
  <c r="CY470" i="10"/>
  <c r="BV470" i="12"/>
  <c r="CY471" i="10"/>
  <c r="BV471" i="12"/>
  <c r="CY472" i="10"/>
  <c r="BV472" i="12"/>
  <c r="CY473" i="10"/>
  <c r="BV473" i="12"/>
  <c r="CY474" i="10"/>
  <c r="BV474" i="12"/>
  <c r="CY475" i="10"/>
  <c r="BV475" i="12"/>
  <c r="CY476" i="10"/>
  <c r="BV476" i="12"/>
  <c r="CY477" i="10"/>
  <c r="BV477" i="12"/>
  <c r="CY478" i="10"/>
  <c r="BV478" i="12"/>
  <c r="CY479" i="10"/>
  <c r="BV479" i="12"/>
  <c r="CY480" i="10"/>
  <c r="BV480" i="12"/>
  <c r="CY481" i="10"/>
  <c r="BV481" i="12"/>
  <c r="CY482" i="10"/>
  <c r="BV482" i="12"/>
  <c r="CY483" i="10"/>
  <c r="BV483" i="12"/>
  <c r="CY484" i="10"/>
  <c r="BV484" i="12"/>
  <c r="CY485" i="10"/>
  <c r="BV485" i="12"/>
  <c r="CY486" i="10"/>
  <c r="BV486" i="12"/>
  <c r="CY487" i="10"/>
  <c r="BV487" i="12"/>
  <c r="CY488" i="10"/>
  <c r="BV488" i="12"/>
  <c r="CY489" i="10"/>
  <c r="BV489" i="12"/>
  <c r="CY490" i="10"/>
  <c r="BV490" i="12"/>
  <c r="CY491" i="10"/>
  <c r="BV491" i="12"/>
  <c r="CY492" i="10"/>
  <c r="BV492" i="12"/>
  <c r="CY493" i="10"/>
  <c r="BV493" i="12"/>
  <c r="CY494" i="10"/>
  <c r="BV494" i="12"/>
  <c r="CY495" i="10"/>
  <c r="BV495" i="12"/>
  <c r="CY496" i="10"/>
  <c r="BV496" i="12"/>
  <c r="CY497" i="10"/>
  <c r="BV497" i="12"/>
  <c r="CY498" i="10"/>
  <c r="BV498" i="12"/>
  <c r="CY499" i="10"/>
  <c r="BV499" i="12"/>
  <c r="CY500" i="10"/>
  <c r="BV500" i="12"/>
  <c r="CY501" i="10"/>
  <c r="BV501" i="12"/>
  <c r="CY502" i="10"/>
  <c r="BV502" i="12"/>
  <c r="CY503" i="10"/>
  <c r="BV503" i="12"/>
  <c r="CY504" i="10"/>
  <c r="BV504" i="12"/>
  <c r="CY505" i="10"/>
  <c r="BV505" i="12"/>
  <c r="CY506" i="10"/>
  <c r="BV506" i="12"/>
  <c r="CY507" i="10"/>
  <c r="BV507" i="12"/>
  <c r="CY508" i="10"/>
  <c r="BV508" i="12"/>
  <c r="CY509" i="10"/>
  <c r="BV509" i="12"/>
  <c r="CY510" i="10"/>
  <c r="BV510" i="12"/>
  <c r="CY511" i="10"/>
  <c r="BV511" i="12"/>
  <c r="CY512" i="10"/>
  <c r="BV512" i="12"/>
  <c r="CY513" i="10"/>
  <c r="BV513" i="12"/>
  <c r="CY514" i="10"/>
  <c r="BV514" i="12"/>
  <c r="CY515" i="10"/>
  <c r="BV515" i="12"/>
  <c r="CY516" i="10"/>
  <c r="BV516" i="12"/>
  <c r="CY517" i="10"/>
  <c r="BV517" i="12"/>
  <c r="CY518" i="10"/>
  <c r="BV518" i="12"/>
  <c r="CY519" i="10"/>
  <c r="BV519" i="12"/>
  <c r="CY520" i="10"/>
  <c r="BV520" i="12"/>
  <c r="CY521" i="10"/>
  <c r="BV521" i="12"/>
  <c r="CY522" i="10"/>
  <c r="BV522" i="12"/>
  <c r="CY523" i="10"/>
  <c r="BV523" i="12"/>
  <c r="CY4" i="10"/>
  <c r="CU23" i="10"/>
  <c r="CU4" i="10"/>
  <c r="CU5" i="10"/>
  <c r="CU6" i="10"/>
  <c r="CU7" i="10"/>
  <c r="CU8" i="10"/>
  <c r="CU9" i="10"/>
  <c r="CU10" i="10"/>
  <c r="CU11" i="10"/>
  <c r="CU12" i="10"/>
  <c r="CU13" i="10"/>
  <c r="CU14" i="10"/>
  <c r="CU15" i="10"/>
  <c r="CU16" i="10"/>
  <c r="CU17" i="10"/>
  <c r="CU18" i="10"/>
  <c r="CU19" i="10"/>
  <c r="CU20" i="10"/>
  <c r="CU21" i="10"/>
  <c r="CU22" i="10"/>
  <c r="CW4" i="10" a="1"/>
  <c r="CW4" i="10" s="1"/>
  <c r="DZ3" i="10"/>
  <c r="DY3" i="10"/>
  <c r="CD3" i="10"/>
  <c r="DS33" i="10"/>
  <c r="DS34" i="10"/>
  <c r="DS35" i="10"/>
  <c r="DS36" i="10"/>
  <c r="DS37" i="10"/>
  <c r="DS38" i="10"/>
  <c r="DS32" i="10"/>
  <c r="BF330" i="12"/>
  <c r="BU330" i="12"/>
  <c r="BF329" i="12"/>
  <c r="BU329" i="12"/>
  <c r="BF387" i="12"/>
  <c r="BU387" i="12"/>
  <c r="BF415" i="12"/>
  <c r="BU415" i="12"/>
  <c r="BF511" i="12"/>
  <c r="BU511" i="12"/>
  <c r="BF512" i="12"/>
  <c r="BU512" i="12"/>
  <c r="BF513" i="12"/>
  <c r="BU513" i="12"/>
  <c r="BF509" i="12"/>
  <c r="BU509" i="12"/>
  <c r="BF453" i="12"/>
  <c r="BU453" i="12"/>
  <c r="BF264" i="12"/>
  <c r="BU264" i="12"/>
  <c r="BF275" i="12"/>
  <c r="BU275" i="12"/>
  <c r="BF276" i="12"/>
  <c r="BU276" i="12"/>
  <c r="BF289" i="12"/>
  <c r="BU289" i="12"/>
  <c r="BF339" i="12"/>
  <c r="BU339" i="12"/>
  <c r="BF340" i="12"/>
  <c r="BU340" i="12"/>
  <c r="BF343" i="12"/>
  <c r="BU343" i="12"/>
  <c r="BF344" i="12"/>
  <c r="BU344" i="12"/>
  <c r="BF345" i="12"/>
  <c r="BU345" i="12"/>
  <c r="BF347" i="12"/>
  <c r="BU347" i="12"/>
  <c r="BF351" i="12"/>
  <c r="BU351" i="12"/>
  <c r="BF352" i="12"/>
  <c r="BU352" i="12"/>
  <c r="BF353" i="12"/>
  <c r="BU353" i="12"/>
  <c r="BF354" i="12"/>
  <c r="BU354" i="12"/>
  <c r="BF355" i="12"/>
  <c r="BU355" i="12"/>
  <c r="BF356" i="12"/>
  <c r="BU356" i="12"/>
  <c r="BF357" i="12"/>
  <c r="BU357" i="12"/>
  <c r="BF360" i="12"/>
  <c r="BU360" i="12"/>
  <c r="BF374" i="12"/>
  <c r="BU374" i="12"/>
  <c r="BF375" i="12"/>
  <c r="BU375" i="12"/>
  <c r="BF388" i="12"/>
  <c r="BU388" i="12"/>
  <c r="BF441" i="12"/>
  <c r="BU441" i="12"/>
  <c r="BF371" i="12"/>
  <c r="BU371" i="12"/>
  <c r="BF368" i="12"/>
  <c r="BU368" i="12"/>
  <c r="BF367" i="12"/>
  <c r="BU367" i="12"/>
  <c r="BF366" i="12"/>
  <c r="BU366" i="12"/>
  <c r="BF365" i="12"/>
  <c r="BU365" i="12"/>
  <c r="BF363" i="12"/>
  <c r="BU363" i="12"/>
  <c r="BF362" i="12"/>
  <c r="BU362" i="12"/>
  <c r="BF359" i="12"/>
  <c r="BU359" i="12"/>
  <c r="BF358" i="12"/>
  <c r="BU358" i="12"/>
  <c r="BF342" i="12"/>
  <c r="BU342" i="12"/>
  <c r="BF334" i="12"/>
  <c r="BU334" i="12"/>
  <c r="BF333" i="12"/>
  <c r="BU333" i="12"/>
  <c r="BF332" i="12"/>
  <c r="BU332" i="12"/>
  <c r="BF292" i="12"/>
  <c r="BU292" i="12"/>
  <c r="BF290" i="12"/>
  <c r="BU290" i="12"/>
  <c r="BF288" i="12"/>
  <c r="BU288" i="12"/>
  <c r="BF286" i="12"/>
  <c r="BU286" i="12"/>
  <c r="BF285" i="12"/>
  <c r="BU285" i="12"/>
  <c r="BF278" i="12"/>
  <c r="BU278" i="12"/>
  <c r="BF277" i="12"/>
  <c r="BU277" i="12"/>
  <c r="BF267" i="12"/>
  <c r="BU267" i="12"/>
  <c r="BF507" i="12"/>
  <c r="BU507" i="12"/>
  <c r="BF478" i="12"/>
  <c r="BU478" i="12"/>
  <c r="BF480" i="12"/>
  <c r="BU480" i="12"/>
  <c r="BF474" i="12"/>
  <c r="BU474" i="12"/>
  <c r="BF244" i="12"/>
  <c r="BU244" i="12"/>
  <c r="BF245" i="12"/>
  <c r="BU245" i="12"/>
  <c r="BF246" i="12"/>
  <c r="BU246" i="12"/>
  <c r="BF247" i="12"/>
  <c r="BU247" i="12"/>
  <c r="BF248" i="12"/>
  <c r="BU248" i="12"/>
  <c r="BF249" i="12"/>
  <c r="BU249" i="12"/>
  <c r="BF266" i="12"/>
  <c r="BU266" i="12"/>
  <c r="BF341" i="12"/>
  <c r="BU341" i="12"/>
  <c r="BF384" i="12"/>
  <c r="BU384" i="12"/>
  <c r="BF452" i="12"/>
  <c r="BU452" i="12"/>
  <c r="BF370" i="12"/>
  <c r="BU370" i="12"/>
  <c r="BF390" i="12"/>
  <c r="BU390" i="12"/>
  <c r="BF455" i="12"/>
  <c r="BU455" i="12"/>
  <c r="BF456" i="12"/>
  <c r="BU456" i="12"/>
  <c r="BF460" i="12"/>
  <c r="BU460" i="12"/>
  <c r="BF462" i="12"/>
  <c r="BU462" i="12"/>
  <c r="BF463" i="12"/>
  <c r="BU463" i="12"/>
  <c r="BF465" i="12"/>
  <c r="BU465" i="12"/>
  <c r="BF472" i="12"/>
  <c r="BU472" i="12"/>
  <c r="BF473" i="12"/>
  <c r="BU473" i="12"/>
  <c r="BF475" i="12"/>
  <c r="BU475" i="12"/>
  <c r="BF477" i="12"/>
  <c r="BU477" i="12"/>
  <c r="BF479" i="12"/>
  <c r="BU479" i="12"/>
  <c r="BF481" i="12"/>
  <c r="BU481" i="12"/>
  <c r="BF482" i="12"/>
  <c r="BU482" i="12"/>
  <c r="BF486" i="12"/>
  <c r="BU486" i="12"/>
  <c r="BF487" i="12"/>
  <c r="BU487" i="12"/>
  <c r="BF508" i="12"/>
  <c r="BU508" i="12"/>
  <c r="BF522" i="12"/>
  <c r="BU522" i="12"/>
  <c r="BF502" i="12"/>
  <c r="BU502" i="12"/>
  <c r="BF497" i="12"/>
  <c r="BU497" i="12"/>
  <c r="BF496" i="12"/>
  <c r="BU496" i="12"/>
  <c r="BF495" i="12"/>
  <c r="BU495" i="12"/>
  <c r="BF494" i="12"/>
  <c r="BU494" i="12"/>
  <c r="BF492" i="12"/>
  <c r="BU492" i="12"/>
  <c r="BF490" i="12"/>
  <c r="BU490" i="12"/>
  <c r="BF489" i="12"/>
  <c r="BU489" i="12"/>
  <c r="BF485" i="12"/>
  <c r="BU485" i="12"/>
  <c r="BF483" i="12"/>
  <c r="BU483" i="12"/>
  <c r="BF459" i="12"/>
  <c r="BU459" i="12"/>
  <c r="BF454" i="12"/>
  <c r="BU454" i="12"/>
  <c r="BF447" i="12"/>
  <c r="BU447" i="12"/>
  <c r="BF446" i="12"/>
  <c r="BU446" i="12"/>
  <c r="BF445" i="12"/>
  <c r="BU445" i="12"/>
  <c r="BF393" i="12"/>
  <c r="BU393" i="12"/>
  <c r="BF391" i="12"/>
  <c r="BU391" i="12"/>
  <c r="BF389" i="12"/>
  <c r="BU389" i="12"/>
  <c r="BF386" i="12"/>
  <c r="BU386" i="12"/>
  <c r="BF376" i="12"/>
  <c r="BU376" i="12"/>
  <c r="BF325" i="12"/>
  <c r="BU325" i="12"/>
  <c r="BF326" i="12"/>
  <c r="BU326" i="12"/>
  <c r="BF331" i="12"/>
  <c r="BU331" i="12"/>
  <c r="BF335" i="12"/>
  <c r="BU335" i="12"/>
  <c r="BF361" i="12"/>
  <c r="BU361" i="12"/>
  <c r="BF468" i="12"/>
  <c r="BU468" i="12"/>
  <c r="BF469" i="12"/>
  <c r="BU469" i="12"/>
  <c r="BF520" i="12"/>
  <c r="BU520" i="12"/>
  <c r="BF265" i="12"/>
  <c r="BU265" i="12"/>
  <c r="BF317" i="12"/>
  <c r="BU317" i="12"/>
  <c r="BF416" i="12"/>
  <c r="BU416" i="12"/>
  <c r="BF417" i="12"/>
  <c r="BU417" i="12"/>
  <c r="BF418" i="12"/>
  <c r="BU418" i="12"/>
  <c r="BF413" i="12"/>
  <c r="BU413" i="12"/>
  <c r="BF373" i="12"/>
  <c r="BU373" i="12"/>
  <c r="BF213" i="12"/>
  <c r="BU213" i="12"/>
  <c r="BF222" i="12"/>
  <c r="BU222" i="12"/>
  <c r="BF234" i="12"/>
  <c r="BU234" i="12"/>
  <c r="BF279" i="12"/>
  <c r="BU279" i="12"/>
  <c r="BF280" i="12"/>
  <c r="BU280" i="12"/>
  <c r="BF281" i="12"/>
  <c r="BU281" i="12"/>
  <c r="BF283" i="12"/>
  <c r="BU283" i="12"/>
  <c r="BF287" i="12"/>
  <c r="BU287" i="12"/>
  <c r="BF291" i="12"/>
  <c r="BU291" i="12"/>
  <c r="BF293" i="12"/>
  <c r="BU293" i="12"/>
  <c r="BF296" i="12"/>
  <c r="BU296" i="12"/>
  <c r="BF310" i="12"/>
  <c r="BU310" i="12"/>
  <c r="BF311" i="12"/>
  <c r="BU311" i="12"/>
  <c r="BF324" i="12"/>
  <c r="BU324" i="12"/>
  <c r="BF307" i="12"/>
  <c r="BU307" i="12"/>
  <c r="BF304" i="12"/>
  <c r="BU304" i="12"/>
  <c r="BF303" i="12"/>
  <c r="BU303" i="12"/>
  <c r="BF302" i="12"/>
  <c r="BU302" i="12"/>
  <c r="BF301" i="12"/>
  <c r="BU301" i="12"/>
  <c r="BF299" i="12"/>
  <c r="BU299" i="12"/>
  <c r="BF298" i="12"/>
  <c r="BU298" i="12"/>
  <c r="BF295" i="12"/>
  <c r="BU295" i="12"/>
  <c r="BF294" i="12"/>
  <c r="BU294" i="12"/>
  <c r="BF270" i="12"/>
  <c r="BU270" i="12"/>
  <c r="BF269" i="12"/>
  <c r="BU269" i="12"/>
  <c r="BF237" i="12"/>
  <c r="BU237" i="12"/>
  <c r="BF235" i="12"/>
  <c r="BU235" i="12"/>
  <c r="BF233" i="12"/>
  <c r="BU233" i="12"/>
  <c r="BF232" i="12"/>
  <c r="BU232" i="12"/>
  <c r="BF231" i="12"/>
  <c r="BU231" i="12"/>
  <c r="BF224" i="12"/>
  <c r="BU224" i="12"/>
  <c r="BF223" i="12"/>
  <c r="BU223" i="12"/>
  <c r="BF216" i="12"/>
  <c r="BU216" i="12"/>
  <c r="BF412" i="12"/>
  <c r="BU412" i="12"/>
  <c r="BF382" i="12"/>
  <c r="BU382" i="12"/>
  <c r="BF194" i="12"/>
  <c r="BU194" i="12"/>
  <c r="BF195" i="12"/>
  <c r="BU195" i="12"/>
  <c r="BF196" i="12"/>
  <c r="BU196" i="12"/>
  <c r="BF197" i="12"/>
  <c r="BU197" i="12"/>
  <c r="BF198" i="12"/>
  <c r="BU198" i="12"/>
  <c r="BF199" i="12"/>
  <c r="BU199" i="12"/>
  <c r="BF315" i="12"/>
  <c r="BU315" i="12"/>
  <c r="BF410" i="12"/>
  <c r="BU410" i="12"/>
  <c r="BF409" i="12"/>
  <c r="BU409" i="12"/>
  <c r="BF510" i="12"/>
  <c r="BU510" i="12"/>
  <c r="BF321" i="12"/>
  <c r="BU321" i="12"/>
  <c r="BF337" i="12"/>
  <c r="BU337" i="12"/>
  <c r="BF414" i="12"/>
  <c r="BU414" i="12"/>
  <c r="BF420" i="12"/>
  <c r="BU420" i="12"/>
  <c r="BF421" i="12"/>
  <c r="BU421" i="12"/>
  <c r="BF423" i="12"/>
  <c r="BU423" i="12"/>
  <c r="BF430" i="12"/>
  <c r="BU430" i="12"/>
  <c r="BF431" i="12"/>
  <c r="BU431" i="12"/>
  <c r="BF432" i="12"/>
  <c r="BU432" i="12"/>
  <c r="BF434" i="12"/>
  <c r="BU434" i="12"/>
  <c r="BF435" i="12"/>
  <c r="BU435" i="12"/>
  <c r="BF436" i="12"/>
  <c r="BU436" i="12"/>
  <c r="BF437" i="12"/>
  <c r="BU437" i="12"/>
  <c r="BF438" i="12"/>
  <c r="BU438" i="12"/>
  <c r="BF442" i="12"/>
  <c r="BU442" i="12"/>
  <c r="BF461" i="12"/>
  <c r="BU461" i="12"/>
  <c r="BF476" i="12"/>
  <c r="BU476" i="12"/>
  <c r="BF451" i="12"/>
  <c r="BU451" i="12"/>
  <c r="BF450" i="12"/>
  <c r="BU450" i="12"/>
  <c r="BF449" i="12"/>
  <c r="BU449" i="12"/>
  <c r="BF444" i="12"/>
  <c r="BU444" i="12"/>
  <c r="BF439" i="12"/>
  <c r="BU439" i="12"/>
  <c r="BF407" i="12"/>
  <c r="BU407" i="12"/>
  <c r="BF406" i="12"/>
  <c r="BU406" i="12"/>
  <c r="BF405" i="12"/>
  <c r="BU405" i="12"/>
  <c r="BF350" i="12"/>
  <c r="BU350" i="12"/>
  <c r="BF328" i="12"/>
  <c r="BU328" i="12"/>
  <c r="BF297" i="12"/>
  <c r="BU297" i="12"/>
  <c r="BF300" i="12"/>
  <c r="BU300" i="12"/>
  <c r="BF305" i="12"/>
  <c r="BU305" i="12"/>
  <c r="BF424" i="12"/>
  <c r="BU424" i="12"/>
  <c r="BF425" i="12"/>
  <c r="BU425" i="12"/>
  <c r="BF236" i="12"/>
  <c r="BU236" i="12"/>
  <c r="BF364" i="12"/>
  <c r="BU364" i="12"/>
  <c r="BF188" i="12"/>
  <c r="BU188" i="12"/>
  <c r="BF206" i="12"/>
  <c r="BU206" i="12"/>
  <c r="BF241" i="12"/>
  <c r="BU241" i="12"/>
  <c r="BF242" i="12"/>
  <c r="BU242" i="12"/>
  <c r="BF253" i="12"/>
  <c r="BU253" i="12"/>
  <c r="BF254" i="12"/>
  <c r="BU254" i="12"/>
  <c r="BF255" i="12"/>
  <c r="BU255" i="12"/>
  <c r="BF256" i="12"/>
  <c r="BU256" i="12"/>
  <c r="BF257" i="12"/>
  <c r="BU257" i="12"/>
  <c r="BF258" i="12"/>
  <c r="BU258" i="12"/>
  <c r="BF261" i="12"/>
  <c r="BU261" i="12"/>
  <c r="BF273" i="12"/>
  <c r="BU273" i="12"/>
  <c r="BF274" i="12"/>
  <c r="BU274" i="12"/>
  <c r="BF318" i="12"/>
  <c r="BU318" i="12"/>
  <c r="BF268" i="12"/>
  <c r="BU268" i="12"/>
  <c r="BF263" i="12"/>
  <c r="BU263" i="12"/>
  <c r="BF260" i="12"/>
  <c r="BU260" i="12"/>
  <c r="BF259" i="12"/>
  <c r="BU259" i="12"/>
  <c r="BF209" i="12"/>
  <c r="BU209" i="12"/>
  <c r="BF207" i="12"/>
  <c r="BU207" i="12"/>
  <c r="BF205" i="12"/>
  <c r="BU205" i="12"/>
  <c r="BF204" i="12"/>
  <c r="BU204" i="12"/>
  <c r="BF203" i="12"/>
  <c r="BU203" i="12"/>
  <c r="BF191" i="12"/>
  <c r="BU191" i="12"/>
  <c r="BF336" i="12"/>
  <c r="BU336" i="12"/>
  <c r="BF171" i="12"/>
  <c r="BU171" i="12"/>
  <c r="BF172" i="12"/>
  <c r="BU172" i="12"/>
  <c r="BF173" i="12"/>
  <c r="BU173" i="12"/>
  <c r="BF174" i="12"/>
  <c r="BU174" i="12"/>
  <c r="BF175" i="12"/>
  <c r="BU175" i="12"/>
  <c r="BF190" i="12"/>
  <c r="BU190" i="12"/>
  <c r="BF189" i="12"/>
  <c r="BU189" i="12"/>
  <c r="BF210" i="12"/>
  <c r="BU210" i="12"/>
  <c r="BF217" i="12"/>
  <c r="BU217" i="12"/>
  <c r="BF128" i="12"/>
  <c r="BU128" i="12"/>
  <c r="BF137" i="12"/>
  <c r="BU137" i="12"/>
  <c r="BF146" i="12"/>
  <c r="BU146" i="12"/>
  <c r="BF176" i="12"/>
  <c r="BU176" i="12"/>
  <c r="BF178" i="12"/>
  <c r="BU178" i="12"/>
  <c r="BF182" i="12"/>
  <c r="BU182" i="12"/>
  <c r="BF183" i="12"/>
  <c r="BU183" i="12"/>
  <c r="BF184" i="12"/>
  <c r="BU184" i="12"/>
  <c r="BF185" i="12"/>
  <c r="BU185" i="12"/>
  <c r="BF186" i="12"/>
  <c r="BU186" i="12"/>
  <c r="BF230" i="12"/>
  <c r="BU230" i="12"/>
  <c r="BF193" i="12"/>
  <c r="BU193" i="12"/>
  <c r="BF192" i="12"/>
  <c r="BU192" i="12"/>
  <c r="BF187" i="12"/>
  <c r="BU187" i="12"/>
  <c r="BF167" i="12"/>
  <c r="BU167" i="12"/>
  <c r="BF148" i="12"/>
  <c r="BU148" i="12"/>
  <c r="BF145" i="12"/>
  <c r="BU145" i="12"/>
  <c r="BF144" i="12"/>
  <c r="BU144" i="12"/>
  <c r="BF143" i="12"/>
  <c r="BU143" i="12"/>
  <c r="BF139" i="12"/>
  <c r="BU139" i="12"/>
  <c r="BF138" i="12"/>
  <c r="BU138" i="12"/>
  <c r="BF131" i="12"/>
  <c r="BU131" i="12"/>
  <c r="BF122" i="12"/>
  <c r="BU122" i="12"/>
  <c r="BF123" i="12"/>
  <c r="BU123" i="12"/>
  <c r="BF136" i="12"/>
  <c r="BU136" i="12"/>
  <c r="BF488" i="12"/>
  <c r="BU488" i="12"/>
  <c r="BF377" i="12"/>
  <c r="BU377" i="12"/>
  <c r="BF399" i="12"/>
  <c r="BU399" i="12"/>
  <c r="BF403" i="12"/>
  <c r="BU403" i="12"/>
  <c r="BF499" i="12"/>
  <c r="BU499" i="12"/>
  <c r="BF514" i="12"/>
  <c r="BU514" i="12"/>
  <c r="BF515" i="12"/>
  <c r="BU515" i="12"/>
  <c r="BF516" i="12"/>
  <c r="BU516" i="12"/>
  <c r="BF518" i="12"/>
  <c r="BU518" i="12"/>
  <c r="BF519" i="12"/>
  <c r="BU519" i="12"/>
  <c r="BF523" i="12"/>
  <c r="BU523" i="12"/>
  <c r="BF493" i="12"/>
  <c r="BU493" i="12"/>
  <c r="BF422" i="12"/>
  <c r="BU422" i="12"/>
  <c r="BF419" i="12"/>
  <c r="BU419" i="12"/>
  <c r="BF404" i="12"/>
  <c r="BU404" i="12"/>
  <c r="BF348" i="12"/>
  <c r="BU348" i="12"/>
  <c r="BF349" i="12"/>
  <c r="BU349" i="12"/>
  <c r="BF392" i="12"/>
  <c r="BU392" i="12"/>
  <c r="BX33" i="10"/>
  <c r="BX34" i="10"/>
  <c r="BX35" i="10"/>
  <c r="BX36" i="10"/>
  <c r="BX37" i="10"/>
  <c r="BX38" i="10"/>
  <c r="BX32" i="10"/>
  <c r="BW23" i="10"/>
  <c r="BW24" i="10"/>
  <c r="BW25" i="10"/>
  <c r="BW19" i="10"/>
  <c r="BW20" i="10"/>
  <c r="BW21" i="10"/>
  <c r="BW22" i="10"/>
  <c r="BW15" i="10"/>
  <c r="BW16" i="10"/>
  <c r="BW17" i="10"/>
  <c r="BW18" i="10"/>
  <c r="BW5" i="10"/>
  <c r="BW6" i="10"/>
  <c r="BW7" i="10"/>
  <c r="BW8" i="10"/>
  <c r="BW9" i="10"/>
  <c r="BW10" i="10"/>
  <c r="BW11" i="10"/>
  <c r="BW12" i="10"/>
  <c r="BW13" i="10"/>
  <c r="BW14" i="10"/>
  <c r="BW4" i="10"/>
  <c r="BR5" i="10"/>
  <c r="BR6" i="10"/>
  <c r="BR7" i="10"/>
  <c r="BR8" i="10"/>
  <c r="BR9" i="10"/>
  <c r="BR10" i="10"/>
  <c r="BR11" i="10"/>
  <c r="BR12" i="10"/>
  <c r="BR13" i="10"/>
  <c r="BR14" i="10"/>
  <c r="BR15" i="10"/>
  <c r="BR16" i="10"/>
  <c r="BR17" i="10"/>
  <c r="BR18" i="10"/>
  <c r="BR19" i="10"/>
  <c r="BR20" i="10"/>
  <c r="BR21" i="10"/>
  <c r="BR22" i="10"/>
  <c r="BR23" i="10"/>
  <c r="BR24" i="10"/>
  <c r="BR25" i="10"/>
  <c r="BR26" i="10"/>
  <c r="BR27" i="10"/>
  <c r="BR28" i="10"/>
  <c r="BR29" i="10"/>
  <c r="BR30" i="10"/>
  <c r="BR31" i="10"/>
  <c r="BR32" i="10"/>
  <c r="BR33" i="10"/>
  <c r="BR34" i="10"/>
  <c r="BR35" i="10"/>
  <c r="BR36" i="10"/>
  <c r="BR37" i="10"/>
  <c r="BR38" i="10"/>
  <c r="BR39" i="10"/>
  <c r="BR40" i="10"/>
  <c r="BR41" i="10"/>
  <c r="BR42" i="10"/>
  <c r="BR43" i="10"/>
  <c r="BR44" i="10"/>
  <c r="BR45" i="10"/>
  <c r="BR46" i="10"/>
  <c r="BR47" i="10"/>
  <c r="BR48" i="10"/>
  <c r="BR49" i="10"/>
  <c r="BR50" i="10"/>
  <c r="BR51" i="10"/>
  <c r="BR52" i="10"/>
  <c r="BR53" i="10"/>
  <c r="BR54" i="10"/>
  <c r="BR55" i="10"/>
  <c r="BR56" i="10"/>
  <c r="BR57" i="10"/>
  <c r="BR58" i="10"/>
  <c r="BR59" i="10"/>
  <c r="BR60" i="10"/>
  <c r="BR61" i="10"/>
  <c r="BR62" i="10"/>
  <c r="BR63" i="10"/>
  <c r="BR64" i="10"/>
  <c r="BR4"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D120" i="10"/>
  <c r="BD121" i="10"/>
  <c r="BD122" i="10"/>
  <c r="BD123" i="10"/>
  <c r="BD124" i="10"/>
  <c r="BD125" i="10"/>
  <c r="BD126" i="10"/>
  <c r="BD127" i="10"/>
  <c r="BD128" i="10"/>
  <c r="BD129" i="10"/>
  <c r="BD130" i="10"/>
  <c r="BD131" i="10"/>
  <c r="BD132" i="10"/>
  <c r="BD133" i="10"/>
  <c r="BD134" i="10"/>
  <c r="BD135" i="10"/>
  <c r="BD136" i="10"/>
  <c r="BD137" i="10"/>
  <c r="BD138" i="10"/>
  <c r="BD139" i="10"/>
  <c r="BD140" i="10"/>
  <c r="BD141" i="10"/>
  <c r="BD142" i="10"/>
  <c r="BD143" i="10"/>
  <c r="BD144" i="10"/>
  <c r="BD145" i="10"/>
  <c r="BD146" i="10"/>
  <c r="BD147" i="10"/>
  <c r="BD148" i="10"/>
  <c r="BD149" i="10"/>
  <c r="BD150" i="10"/>
  <c r="BD151" i="10"/>
  <c r="BD152" i="10"/>
  <c r="BD153" i="10"/>
  <c r="BD154" i="10"/>
  <c r="BD155" i="10"/>
  <c r="BD156" i="10"/>
  <c r="BD157" i="10"/>
  <c r="BD158" i="10"/>
  <c r="BD159" i="10"/>
  <c r="BD160" i="10"/>
  <c r="BD161" i="10"/>
  <c r="BD162" i="10"/>
  <c r="BD163" i="10"/>
  <c r="BD164" i="10"/>
  <c r="BD165" i="10"/>
  <c r="BD166" i="10"/>
  <c r="BD167" i="10"/>
  <c r="BD168" i="10"/>
  <c r="BD169" i="10"/>
  <c r="BD170" i="10"/>
  <c r="BD171" i="10"/>
  <c r="BD172" i="10"/>
  <c r="BD173" i="10"/>
  <c r="BD174" i="10"/>
  <c r="BD175" i="10"/>
  <c r="BD176" i="10"/>
  <c r="BD177" i="10"/>
  <c r="BD178" i="10"/>
  <c r="BD179" i="10"/>
  <c r="BD180" i="10"/>
  <c r="BD181" i="10"/>
  <c r="BD182" i="10"/>
  <c r="BD183" i="10"/>
  <c r="BD184" i="10"/>
  <c r="BD185" i="10"/>
  <c r="BD186" i="10"/>
  <c r="BD187" i="10"/>
  <c r="BD188" i="10"/>
  <c r="BD189" i="10"/>
  <c r="BD190" i="10"/>
  <c r="BD191" i="10"/>
  <c r="BD192" i="10"/>
  <c r="BD193" i="10"/>
  <c r="BD194" i="10"/>
  <c r="BD195" i="10"/>
  <c r="BD196" i="10"/>
  <c r="BD197" i="10"/>
  <c r="BD198" i="10"/>
  <c r="BD199" i="10"/>
  <c r="BD200" i="10"/>
  <c r="BD201" i="10"/>
  <c r="BD202" i="10"/>
  <c r="BD203" i="10"/>
  <c r="BD204" i="10"/>
  <c r="BD205" i="10"/>
  <c r="BD206" i="10"/>
  <c r="BD207" i="10"/>
  <c r="BD208" i="10"/>
  <c r="BD209" i="10"/>
  <c r="BD210" i="10"/>
  <c r="BD211" i="10"/>
  <c r="BD212" i="10"/>
  <c r="BD213" i="10"/>
  <c r="BD214" i="10"/>
  <c r="BD215" i="10"/>
  <c r="BD216" i="10"/>
  <c r="BD217" i="10"/>
  <c r="BD218" i="10"/>
  <c r="BD219" i="10"/>
  <c r="BD220" i="10"/>
  <c r="BD221" i="10"/>
  <c r="BD222" i="10"/>
  <c r="BD223" i="10"/>
  <c r="BD224" i="10"/>
  <c r="BD225" i="10"/>
  <c r="BD226" i="10"/>
  <c r="BD227" i="10"/>
  <c r="BD228" i="10"/>
  <c r="BD229" i="10"/>
  <c r="BD230" i="10"/>
  <c r="BD231" i="10"/>
  <c r="BD232" i="10"/>
  <c r="BD233" i="10"/>
  <c r="BD234" i="10"/>
  <c r="BD235" i="10"/>
  <c r="BD236" i="10"/>
  <c r="BD237" i="10"/>
  <c r="BD238" i="10"/>
  <c r="BD239" i="10"/>
  <c r="BD240" i="10"/>
  <c r="BD241" i="10"/>
  <c r="BD242" i="10"/>
  <c r="BD243" i="10"/>
  <c r="BD244" i="10"/>
  <c r="BD245" i="10"/>
  <c r="BD246" i="10"/>
  <c r="BD247" i="10"/>
  <c r="BD248" i="10"/>
  <c r="BD249" i="10"/>
  <c r="BD250" i="10"/>
  <c r="BD251" i="10"/>
  <c r="BD252" i="10"/>
  <c r="BD253" i="10"/>
  <c r="BD254" i="10"/>
  <c r="BD255" i="10"/>
  <c r="BD256" i="10"/>
  <c r="BD257" i="10"/>
  <c r="BD258" i="10"/>
  <c r="BD259" i="10"/>
  <c r="BD260" i="10"/>
  <c r="BD261" i="10"/>
  <c r="BD262" i="10"/>
  <c r="BD263" i="10"/>
  <c r="BD264" i="10"/>
  <c r="BD265" i="10"/>
  <c r="BD266" i="10"/>
  <c r="BD267" i="10"/>
  <c r="BD268" i="10"/>
  <c r="BD269" i="10"/>
  <c r="BD270" i="10"/>
  <c r="BD271" i="10"/>
  <c r="BD272" i="10"/>
  <c r="BD273" i="10"/>
  <c r="BD274" i="10"/>
  <c r="BD275" i="10"/>
  <c r="BD276" i="10"/>
  <c r="BD277" i="10"/>
  <c r="BD278" i="10"/>
  <c r="BD279" i="10"/>
  <c r="BD280" i="10"/>
  <c r="BD281" i="10"/>
  <c r="BD282" i="10"/>
  <c r="BD283" i="10"/>
  <c r="BD284" i="10"/>
  <c r="BD285" i="10"/>
  <c r="BD286" i="10"/>
  <c r="BD287" i="10"/>
  <c r="BD288" i="10"/>
  <c r="BD289" i="10"/>
  <c r="BD290" i="10"/>
  <c r="BD291" i="10"/>
  <c r="BD292" i="10"/>
  <c r="BD293" i="10"/>
  <c r="BD294" i="10"/>
  <c r="BD295" i="10"/>
  <c r="BD296" i="10"/>
  <c r="BD297" i="10"/>
  <c r="BD298" i="10"/>
  <c r="BD299" i="10"/>
  <c r="BD300" i="10"/>
  <c r="BD301" i="10"/>
  <c r="BD302" i="10"/>
  <c r="BD303" i="10"/>
  <c r="BD304" i="10"/>
  <c r="BD305" i="10"/>
  <c r="BD306" i="10"/>
  <c r="BD307" i="10"/>
  <c r="BD308" i="10"/>
  <c r="BD309" i="10"/>
  <c r="BD310" i="10"/>
  <c r="BD311" i="10"/>
  <c r="BD312" i="10"/>
  <c r="BD313" i="10"/>
  <c r="BD314" i="10"/>
  <c r="BD315" i="10"/>
  <c r="BD316" i="10"/>
  <c r="BD317" i="10"/>
  <c r="BD318" i="10"/>
  <c r="BD319" i="10"/>
  <c r="BD320" i="10"/>
  <c r="BD321" i="10"/>
  <c r="BD322" i="10"/>
  <c r="BD323" i="10"/>
  <c r="BD324" i="10"/>
  <c r="BD325" i="10"/>
  <c r="BD326" i="10"/>
  <c r="BD327" i="10"/>
  <c r="BD328" i="10"/>
  <c r="BD329" i="10"/>
  <c r="BD330" i="10"/>
  <c r="BD331" i="10"/>
  <c r="BD332" i="10"/>
  <c r="BD333" i="10"/>
  <c r="BD334" i="10"/>
  <c r="BD335" i="10"/>
  <c r="BD336" i="10"/>
  <c r="BD337" i="10"/>
  <c r="BD338" i="10"/>
  <c r="BD339" i="10"/>
  <c r="BD340" i="10"/>
  <c r="BD341" i="10"/>
  <c r="BD342" i="10"/>
  <c r="BD343" i="10"/>
  <c r="BD344" i="10"/>
  <c r="BD345" i="10"/>
  <c r="BD346" i="10"/>
  <c r="BD347" i="10"/>
  <c r="BD348" i="10"/>
  <c r="BD349" i="10"/>
  <c r="BD350" i="10"/>
  <c r="BD351" i="10"/>
  <c r="BD352" i="10"/>
  <c r="BD353" i="10"/>
  <c r="BD354" i="10"/>
  <c r="BD355" i="10"/>
  <c r="BD356" i="10"/>
  <c r="BD357" i="10"/>
  <c r="BD358" i="10"/>
  <c r="BD359" i="10"/>
  <c r="BD360" i="10"/>
  <c r="BD361" i="10"/>
  <c r="BD362" i="10"/>
  <c r="BD363" i="10"/>
  <c r="BD364" i="10"/>
  <c r="BD365" i="10"/>
  <c r="BD366" i="10"/>
  <c r="BD367" i="10"/>
  <c r="BD368" i="10"/>
  <c r="BD369" i="10"/>
  <c r="BD370" i="10"/>
  <c r="BD371" i="10"/>
  <c r="BD372" i="10"/>
  <c r="BD373" i="10"/>
  <c r="BD374" i="10"/>
  <c r="BD375" i="10"/>
  <c r="BD376" i="10"/>
  <c r="BD377" i="10"/>
  <c r="BD378" i="10"/>
  <c r="BD379" i="10"/>
  <c r="BD380" i="10"/>
  <c r="BD381" i="10"/>
  <c r="BD382" i="10"/>
  <c r="BD383" i="10"/>
  <c r="BD384" i="10"/>
  <c r="BD385" i="10"/>
  <c r="BD386" i="10"/>
  <c r="BD387" i="10"/>
  <c r="BD388" i="10"/>
  <c r="BD389" i="10"/>
  <c r="BD390" i="10"/>
  <c r="BD391" i="10"/>
  <c r="BD392" i="10"/>
  <c r="BD393" i="10"/>
  <c r="BD394" i="10"/>
  <c r="BD395" i="10"/>
  <c r="BD396" i="10"/>
  <c r="BD397" i="10"/>
  <c r="BD398" i="10"/>
  <c r="BD399" i="10"/>
  <c r="BD400" i="10"/>
  <c r="BD401" i="10"/>
  <c r="BD402" i="10"/>
  <c r="BD403" i="10"/>
  <c r="BD404" i="10"/>
  <c r="BD405" i="10"/>
  <c r="BD406" i="10"/>
  <c r="BD407" i="10"/>
  <c r="BD408" i="10"/>
  <c r="BD409" i="10"/>
  <c r="BD410" i="10"/>
  <c r="BD411" i="10"/>
  <c r="BD412" i="10"/>
  <c r="BD413" i="10"/>
  <c r="BD414" i="10"/>
  <c r="BD415" i="10"/>
  <c r="BD416" i="10"/>
  <c r="BD417" i="10"/>
  <c r="BD418" i="10"/>
  <c r="BD419" i="10"/>
  <c r="BD420" i="10"/>
  <c r="BD421" i="10"/>
  <c r="BD422" i="10"/>
  <c r="BD423" i="10"/>
  <c r="BD424" i="10"/>
  <c r="BD425" i="10"/>
  <c r="BD426" i="10"/>
  <c r="BD427" i="10"/>
  <c r="BD428" i="10"/>
  <c r="BD429" i="10"/>
  <c r="BD430" i="10"/>
  <c r="BD431" i="10"/>
  <c r="BD432" i="10"/>
  <c r="BD433" i="10"/>
  <c r="BD434" i="10"/>
  <c r="BD435" i="10"/>
  <c r="BD436" i="10"/>
  <c r="BD437" i="10"/>
  <c r="BD438" i="10"/>
  <c r="BD439" i="10"/>
  <c r="BD440" i="10"/>
  <c r="BD441" i="10"/>
  <c r="BD442" i="10"/>
  <c r="BD443" i="10"/>
  <c r="BD444" i="10"/>
  <c r="BD445" i="10"/>
  <c r="BD446" i="10"/>
  <c r="BD447" i="10"/>
  <c r="BD448" i="10"/>
  <c r="BD449" i="10"/>
  <c r="BD450" i="10"/>
  <c r="BD451" i="10"/>
  <c r="BD452" i="10"/>
  <c r="BD453" i="10"/>
  <c r="BD454" i="10"/>
  <c r="BD455" i="10"/>
  <c r="BD456" i="10"/>
  <c r="BD457" i="10"/>
  <c r="BD458" i="10"/>
  <c r="BD459" i="10"/>
  <c r="BD460" i="10"/>
  <c r="BD461" i="10"/>
  <c r="BD462" i="10"/>
  <c r="BD463" i="10"/>
  <c r="BD464" i="10"/>
  <c r="BD465" i="10"/>
  <c r="BD466" i="10"/>
  <c r="BD467" i="10"/>
  <c r="BD468" i="10"/>
  <c r="BD469" i="10"/>
  <c r="BD470" i="10"/>
  <c r="BD471" i="10"/>
  <c r="BD472" i="10"/>
  <c r="BD473" i="10"/>
  <c r="BD474" i="10"/>
  <c r="BD475" i="10"/>
  <c r="BD476" i="10"/>
  <c r="BD477" i="10"/>
  <c r="BD478" i="10"/>
  <c r="BD479" i="10"/>
  <c r="BD480" i="10"/>
  <c r="BD481" i="10"/>
  <c r="BD482" i="10"/>
  <c r="BD483" i="10"/>
  <c r="BD484" i="10"/>
  <c r="BD485" i="10"/>
  <c r="BD486" i="10"/>
  <c r="BD487" i="10"/>
  <c r="BD488" i="10"/>
  <c r="BD489" i="10"/>
  <c r="BD490" i="10"/>
  <c r="BD491" i="10"/>
  <c r="BD492" i="10"/>
  <c r="BD493" i="10"/>
  <c r="BD494" i="10"/>
  <c r="BD495" i="10"/>
  <c r="BD496" i="10"/>
  <c r="BD497" i="10"/>
  <c r="BD498" i="10"/>
  <c r="BD499" i="10"/>
  <c r="BD25" i="10"/>
  <c r="BD26" i="10"/>
  <c r="BD27" i="10"/>
  <c r="BD28" i="10"/>
  <c r="BD29" i="10"/>
  <c r="BD30" i="10"/>
  <c r="BD31" i="10"/>
  <c r="BD24" i="10"/>
  <c r="BD5" i="10"/>
  <c r="BD6" i="10"/>
  <c r="BD7" i="10"/>
  <c r="BD8" i="10"/>
  <c r="BD9" i="10"/>
  <c r="BD10" i="10"/>
  <c r="BD11" i="10"/>
  <c r="BD12" i="10"/>
  <c r="BD13" i="10"/>
  <c r="BD14" i="10"/>
  <c r="BD15" i="10"/>
  <c r="BD16" i="10"/>
  <c r="BD17" i="10"/>
  <c r="BD18" i="10"/>
  <c r="BD19" i="10"/>
  <c r="BD20" i="10"/>
  <c r="BD21" i="10"/>
  <c r="BD22" i="10"/>
  <c r="BD23" i="10"/>
  <c r="BD4" i="10"/>
  <c r="BM330" i="12"/>
  <c r="BM329" i="12"/>
  <c r="BM387" i="12"/>
  <c r="BM415" i="12"/>
  <c r="BM511" i="12"/>
  <c r="BM512" i="12"/>
  <c r="BM513" i="12"/>
  <c r="BM509" i="12"/>
  <c r="BM453" i="12"/>
  <c r="BM264" i="12"/>
  <c r="BM275" i="12"/>
  <c r="BM276" i="12"/>
  <c r="BM289" i="12"/>
  <c r="BM339" i="12"/>
  <c r="BM340" i="12"/>
  <c r="BM343" i="12"/>
  <c r="BM344" i="12"/>
  <c r="BM345" i="12"/>
  <c r="BM347" i="12"/>
  <c r="BM351" i="12"/>
  <c r="BM352" i="12"/>
  <c r="BM353" i="12"/>
  <c r="BM354" i="12"/>
  <c r="BM355" i="12"/>
  <c r="BM356" i="12"/>
  <c r="BM357" i="12"/>
  <c r="BM360" i="12"/>
  <c r="BM374" i="12"/>
  <c r="BM375" i="12"/>
  <c r="BM388" i="12"/>
  <c r="BM441" i="12"/>
  <c r="BM371" i="12"/>
  <c r="BM368" i="12"/>
  <c r="BM367" i="12"/>
  <c r="BM366" i="12"/>
  <c r="BM365" i="12"/>
  <c r="BM363" i="12"/>
  <c r="BM362" i="12"/>
  <c r="BM359" i="12"/>
  <c r="BM358" i="12"/>
  <c r="BM342" i="12"/>
  <c r="BM334" i="12"/>
  <c r="BM333" i="12"/>
  <c r="BM332" i="12"/>
  <c r="BM292" i="12"/>
  <c r="BM290" i="12"/>
  <c r="BM288" i="12"/>
  <c r="BM286" i="12"/>
  <c r="BM285" i="12"/>
  <c r="BM278" i="12"/>
  <c r="BM277" i="12"/>
  <c r="BM267" i="12"/>
  <c r="BM507" i="12"/>
  <c r="BM478" i="12"/>
  <c r="BM480" i="12"/>
  <c r="BM474" i="12"/>
  <c r="BM244" i="12"/>
  <c r="BM245" i="12"/>
  <c r="BM246" i="12"/>
  <c r="BM247" i="12"/>
  <c r="BM248" i="12"/>
  <c r="BM249" i="12"/>
  <c r="BM266" i="12"/>
  <c r="BM341" i="12"/>
  <c r="BM384" i="12"/>
  <c r="BQ330" i="12"/>
  <c r="BQ329" i="12"/>
  <c r="BQ387" i="12"/>
  <c r="BQ415" i="12"/>
  <c r="BQ511" i="12"/>
  <c r="BQ512" i="12"/>
  <c r="BQ513" i="12"/>
  <c r="BQ509" i="12"/>
  <c r="BQ453" i="12"/>
  <c r="BQ264" i="12"/>
  <c r="BQ275" i="12"/>
  <c r="BQ276" i="12"/>
  <c r="BQ289" i="12"/>
  <c r="BQ339" i="12"/>
  <c r="BQ340" i="12"/>
  <c r="BQ343" i="12"/>
  <c r="BQ344" i="12"/>
  <c r="BQ345" i="12"/>
  <c r="BQ347" i="12"/>
  <c r="BQ351" i="12"/>
  <c r="BQ352" i="12"/>
  <c r="BQ353" i="12"/>
  <c r="BQ354" i="12"/>
  <c r="BQ355" i="12"/>
  <c r="BQ356" i="12"/>
  <c r="BQ357" i="12"/>
  <c r="BQ360" i="12"/>
  <c r="BQ374" i="12"/>
  <c r="BQ375" i="12"/>
  <c r="BQ388" i="12"/>
  <c r="BQ441" i="12"/>
  <c r="BQ371" i="12"/>
  <c r="BQ368" i="12"/>
  <c r="BQ367" i="12"/>
  <c r="BQ366" i="12"/>
  <c r="BQ365" i="12"/>
  <c r="BQ363" i="12"/>
  <c r="BQ362" i="12"/>
  <c r="BQ359" i="12"/>
  <c r="BQ358" i="12"/>
  <c r="BQ342" i="12"/>
  <c r="BQ334" i="12"/>
  <c r="BQ333" i="12"/>
  <c r="BQ332" i="12"/>
  <c r="BQ292" i="12"/>
  <c r="BQ290" i="12"/>
  <c r="BQ288" i="12"/>
  <c r="BQ286" i="12"/>
  <c r="BQ285" i="12"/>
  <c r="BQ278" i="12"/>
  <c r="BQ277" i="12"/>
  <c r="BQ267" i="12"/>
  <c r="BQ507" i="12"/>
  <c r="BQ478" i="12"/>
  <c r="BQ480" i="12"/>
  <c r="BQ474" i="12"/>
  <c r="BQ244" i="12"/>
  <c r="BQ245" i="12"/>
  <c r="BQ246" i="12"/>
  <c r="BQ247" i="12"/>
  <c r="BQ248" i="12"/>
  <c r="BQ249" i="12"/>
  <c r="BQ266" i="12"/>
  <c r="BQ341" i="12"/>
  <c r="BQ384" i="12"/>
  <c r="BM265" i="12"/>
  <c r="BM317" i="12"/>
  <c r="BM416" i="12"/>
  <c r="BM417" i="12"/>
  <c r="BM418" i="12"/>
  <c r="BM413" i="12"/>
  <c r="BM373" i="12"/>
  <c r="BM213" i="12"/>
  <c r="BM222" i="12"/>
  <c r="BM234" i="12"/>
  <c r="BM279" i="12"/>
  <c r="BM280" i="12"/>
  <c r="BM281" i="12"/>
  <c r="BM283" i="12"/>
  <c r="BM287" i="12"/>
  <c r="BM291" i="12"/>
  <c r="BM293" i="12"/>
  <c r="BM296" i="12"/>
  <c r="BM310" i="12"/>
  <c r="BM311" i="12"/>
  <c r="BM324" i="12"/>
  <c r="BM307" i="12"/>
  <c r="BM304" i="12"/>
  <c r="BM303" i="12"/>
  <c r="BM302" i="12"/>
  <c r="BM301" i="12"/>
  <c r="BM299" i="12"/>
  <c r="BM298" i="12"/>
  <c r="BM295" i="12"/>
  <c r="BM294" i="12"/>
  <c r="BM270" i="12"/>
  <c r="BM269" i="12"/>
  <c r="BM237" i="12"/>
  <c r="BM235" i="12"/>
  <c r="BM233" i="12"/>
  <c r="BM232" i="12"/>
  <c r="BM231" i="12"/>
  <c r="BM224" i="12"/>
  <c r="BM223" i="12"/>
  <c r="BM216" i="12"/>
  <c r="BM412" i="12"/>
  <c r="BM386" i="12"/>
  <c r="BM382" i="12"/>
  <c r="BM194" i="12"/>
  <c r="BM195" i="12"/>
  <c r="BM196" i="12"/>
  <c r="BM197" i="12"/>
  <c r="BM198" i="12"/>
  <c r="BM199" i="12"/>
  <c r="BM315" i="12"/>
  <c r="BQ265" i="12"/>
  <c r="BQ317" i="12"/>
  <c r="BQ416" i="12"/>
  <c r="BQ417" i="12"/>
  <c r="BQ418" i="12"/>
  <c r="BQ413" i="12"/>
  <c r="BQ373" i="12"/>
  <c r="BQ213" i="12"/>
  <c r="BQ222" i="12"/>
  <c r="BQ234" i="12"/>
  <c r="BQ279" i="12"/>
  <c r="BQ280" i="12"/>
  <c r="BQ281" i="12"/>
  <c r="BQ283" i="12"/>
  <c r="BQ287" i="12"/>
  <c r="BQ291" i="12"/>
  <c r="BQ293" i="12"/>
  <c r="BQ296" i="12"/>
  <c r="BQ310" i="12"/>
  <c r="BQ311" i="12"/>
  <c r="BQ324" i="12"/>
  <c r="BQ307" i="12"/>
  <c r="BQ304" i="12"/>
  <c r="BQ303" i="12"/>
  <c r="BQ302" i="12"/>
  <c r="BQ301" i="12"/>
  <c r="BQ299" i="12"/>
  <c r="BQ298" i="12"/>
  <c r="BQ295" i="12"/>
  <c r="BQ294" i="12"/>
  <c r="BQ270" i="12"/>
  <c r="BQ269" i="12"/>
  <c r="BQ237" i="12"/>
  <c r="BQ235" i="12"/>
  <c r="BQ233" i="12"/>
  <c r="BQ232" i="12"/>
  <c r="BQ231" i="12"/>
  <c r="BQ224" i="12"/>
  <c r="BQ223" i="12"/>
  <c r="BQ216" i="12"/>
  <c r="BQ412" i="12"/>
  <c r="BQ386" i="12"/>
  <c r="BQ382" i="12"/>
  <c r="BQ194" i="12"/>
  <c r="BQ195" i="12"/>
  <c r="BQ196" i="12"/>
  <c r="BQ197" i="12"/>
  <c r="BQ198" i="12"/>
  <c r="BQ199" i="12"/>
  <c r="BQ315" i="12"/>
  <c r="BM452" i="12"/>
  <c r="BM370" i="12"/>
  <c r="BM390" i="12"/>
  <c r="BM455" i="12"/>
  <c r="BM456" i="12"/>
  <c r="BM460" i="12"/>
  <c r="BM462" i="12"/>
  <c r="BM463" i="12"/>
  <c r="BM465" i="12"/>
  <c r="BM472" i="12"/>
  <c r="BM473" i="12"/>
  <c r="BM475" i="12"/>
  <c r="BM477" i="12"/>
  <c r="BM479" i="12"/>
  <c r="BM481" i="12"/>
  <c r="BM482" i="12"/>
  <c r="BM486" i="12"/>
  <c r="BM487" i="12"/>
  <c r="BM508" i="12"/>
  <c r="BM522" i="12"/>
  <c r="BM502" i="12"/>
  <c r="BM497" i="12"/>
  <c r="BM496" i="12"/>
  <c r="BM495" i="12"/>
  <c r="BM494" i="12"/>
  <c r="BM492" i="12"/>
  <c r="BM490" i="12"/>
  <c r="BM489" i="12"/>
  <c r="BM485" i="12"/>
  <c r="BM483" i="12"/>
  <c r="BM459" i="12"/>
  <c r="BM454" i="12"/>
  <c r="BM447" i="12"/>
  <c r="BM446" i="12"/>
  <c r="BM445" i="12"/>
  <c r="BM393" i="12"/>
  <c r="BM391" i="12"/>
  <c r="BM389" i="12"/>
  <c r="BM376" i="12"/>
  <c r="BM325" i="12"/>
  <c r="BM326" i="12"/>
  <c r="BM331" i="12"/>
  <c r="BM335" i="12"/>
  <c r="BM361" i="12"/>
  <c r="BM468" i="12"/>
  <c r="BM469" i="12"/>
  <c r="BM520" i="12"/>
  <c r="BQ452" i="12"/>
  <c r="BQ370" i="12"/>
  <c r="BQ390" i="12"/>
  <c r="BQ455" i="12"/>
  <c r="BQ456" i="12"/>
  <c r="BQ460" i="12"/>
  <c r="BQ462" i="12"/>
  <c r="BQ463" i="12"/>
  <c r="BQ465" i="12"/>
  <c r="BQ472" i="12"/>
  <c r="BQ473" i="12"/>
  <c r="BQ475" i="12"/>
  <c r="BQ477" i="12"/>
  <c r="BQ479" i="12"/>
  <c r="BQ481" i="12"/>
  <c r="BQ482" i="12"/>
  <c r="BQ486" i="12"/>
  <c r="BQ487" i="12"/>
  <c r="BQ508" i="12"/>
  <c r="BQ522" i="12"/>
  <c r="BQ502" i="12"/>
  <c r="BQ497" i="12"/>
  <c r="BQ496" i="12"/>
  <c r="BQ495" i="12"/>
  <c r="BQ494" i="12"/>
  <c r="BQ492" i="12"/>
  <c r="BQ490" i="12"/>
  <c r="BQ489" i="12"/>
  <c r="BQ485" i="12"/>
  <c r="BQ483" i="12"/>
  <c r="BQ459" i="12"/>
  <c r="BQ454" i="12"/>
  <c r="BQ447" i="12"/>
  <c r="BQ446" i="12"/>
  <c r="BQ445" i="12"/>
  <c r="BQ393" i="12"/>
  <c r="BQ391" i="12"/>
  <c r="BQ389" i="12"/>
  <c r="BQ376" i="12"/>
  <c r="BQ325" i="12"/>
  <c r="BQ326" i="12"/>
  <c r="BQ331" i="12"/>
  <c r="BQ335" i="12"/>
  <c r="BQ361" i="12"/>
  <c r="BQ468" i="12"/>
  <c r="BQ469" i="12"/>
  <c r="BQ520" i="12"/>
  <c r="BM410" i="12"/>
  <c r="BM409" i="12"/>
  <c r="BM510" i="12"/>
  <c r="BM321" i="12"/>
  <c r="BM337" i="12"/>
  <c r="BM414" i="12"/>
  <c r="BM420" i="12"/>
  <c r="BM421" i="12"/>
  <c r="BM423" i="12"/>
  <c r="BM430" i="12"/>
  <c r="BM431" i="12"/>
  <c r="BM432" i="12"/>
  <c r="BM434" i="12"/>
  <c r="BM435" i="12"/>
  <c r="BM436" i="12"/>
  <c r="BM437" i="12"/>
  <c r="BM438" i="12"/>
  <c r="BM442" i="12"/>
  <c r="BM461" i="12"/>
  <c r="BM476" i="12"/>
  <c r="BM451" i="12"/>
  <c r="BM450" i="12"/>
  <c r="BM449" i="12"/>
  <c r="BM444" i="12"/>
  <c r="BM439" i="12"/>
  <c r="BM407" i="12"/>
  <c r="BM406" i="12"/>
  <c r="BM405" i="12"/>
  <c r="BM350" i="12"/>
  <c r="BM328" i="12"/>
  <c r="BM297" i="12"/>
  <c r="BM300" i="12"/>
  <c r="BM305" i="12"/>
  <c r="BM424" i="12"/>
  <c r="BM425" i="12"/>
  <c r="BQ410" i="12"/>
  <c r="BQ409" i="12"/>
  <c r="BQ510" i="12"/>
  <c r="BQ321" i="12"/>
  <c r="BQ337" i="12"/>
  <c r="BQ414" i="12"/>
  <c r="BQ420" i="12"/>
  <c r="BQ421" i="12"/>
  <c r="BQ423" i="12"/>
  <c r="BQ430" i="12"/>
  <c r="BQ431" i="12"/>
  <c r="BQ432" i="12"/>
  <c r="BQ434" i="12"/>
  <c r="BQ435" i="12"/>
  <c r="BQ436" i="12"/>
  <c r="BQ437" i="12"/>
  <c r="BQ438" i="12"/>
  <c r="BQ442" i="12"/>
  <c r="BQ461" i="12"/>
  <c r="BQ476" i="12"/>
  <c r="BQ451" i="12"/>
  <c r="BQ450" i="12"/>
  <c r="BQ449" i="12"/>
  <c r="BQ444" i="12"/>
  <c r="BQ439" i="12"/>
  <c r="BQ407" i="12"/>
  <c r="BQ406" i="12"/>
  <c r="BQ405" i="12"/>
  <c r="BQ350" i="12"/>
  <c r="BQ328" i="12"/>
  <c r="BQ297" i="12"/>
  <c r="BQ300" i="12"/>
  <c r="BQ305" i="12"/>
  <c r="BQ424" i="12"/>
  <c r="BQ425" i="12"/>
  <c r="BM236" i="12"/>
  <c r="BM364" i="12"/>
  <c r="BM188" i="12"/>
  <c r="BM206" i="12"/>
  <c r="BM241" i="12"/>
  <c r="BM242" i="12"/>
  <c r="BM253" i="12"/>
  <c r="BM254" i="12"/>
  <c r="BM255" i="12"/>
  <c r="BM256" i="12"/>
  <c r="BM257" i="12"/>
  <c r="BM258" i="12"/>
  <c r="BM261" i="12"/>
  <c r="BM273" i="12"/>
  <c r="BM274" i="12"/>
  <c r="BM318" i="12"/>
  <c r="BM268" i="12"/>
  <c r="BM263" i="12"/>
  <c r="BM260" i="12"/>
  <c r="BM259" i="12"/>
  <c r="BM209" i="12"/>
  <c r="BM207" i="12"/>
  <c r="BM205" i="12"/>
  <c r="BM204" i="12"/>
  <c r="BM203" i="12"/>
  <c r="BM191" i="12"/>
  <c r="BM336" i="12"/>
  <c r="BM171" i="12"/>
  <c r="BM172" i="12"/>
  <c r="BM173" i="12"/>
  <c r="BM174" i="12"/>
  <c r="BM175" i="12"/>
  <c r="BM190" i="12"/>
  <c r="BQ236" i="12"/>
  <c r="BQ364" i="12"/>
  <c r="BQ188" i="12"/>
  <c r="BQ206" i="12"/>
  <c r="BQ241" i="12"/>
  <c r="BQ242" i="12"/>
  <c r="BQ253" i="12"/>
  <c r="BQ254" i="12"/>
  <c r="BQ255" i="12"/>
  <c r="BQ256" i="12"/>
  <c r="BQ257" i="12"/>
  <c r="BQ258" i="12"/>
  <c r="BQ261" i="12"/>
  <c r="BQ273" i="12"/>
  <c r="BQ274" i="12"/>
  <c r="BQ318" i="12"/>
  <c r="BQ268" i="12"/>
  <c r="BQ263" i="12"/>
  <c r="BQ260" i="12"/>
  <c r="BQ259" i="12"/>
  <c r="BQ209" i="12"/>
  <c r="BQ207" i="12"/>
  <c r="BQ205" i="12"/>
  <c r="BQ204" i="12"/>
  <c r="BQ203" i="12"/>
  <c r="BQ191" i="12"/>
  <c r="BQ336" i="12"/>
  <c r="BQ171" i="12"/>
  <c r="BQ172" i="12"/>
  <c r="BQ173" i="12"/>
  <c r="BQ174" i="12"/>
  <c r="BQ175" i="12"/>
  <c r="BQ190" i="12"/>
  <c r="BM189" i="12"/>
  <c r="BM210" i="12"/>
  <c r="BM217" i="12"/>
  <c r="BM128" i="12"/>
  <c r="BM137" i="12"/>
  <c r="BM146" i="12"/>
  <c r="BM176" i="12"/>
  <c r="BM178" i="12"/>
  <c r="BM182" i="12"/>
  <c r="BM183" i="12"/>
  <c r="BM184" i="12"/>
  <c r="BM185" i="12"/>
  <c r="BM186" i="12"/>
  <c r="BM230" i="12"/>
  <c r="BM193" i="12"/>
  <c r="BM192" i="12"/>
  <c r="BM187" i="12"/>
  <c r="BM167" i="12"/>
  <c r="BM148" i="12"/>
  <c r="BM145" i="12"/>
  <c r="BM144" i="12"/>
  <c r="BM143" i="12"/>
  <c r="BM139" i="12"/>
  <c r="BM138" i="12"/>
  <c r="BM131" i="12"/>
  <c r="BM122" i="12"/>
  <c r="BM123" i="12"/>
  <c r="BM136" i="12"/>
  <c r="BQ189" i="12"/>
  <c r="BQ210" i="12"/>
  <c r="BQ217" i="12"/>
  <c r="BQ128" i="12"/>
  <c r="BQ137" i="12"/>
  <c r="BQ146" i="12"/>
  <c r="BQ176" i="12"/>
  <c r="BQ178" i="12"/>
  <c r="BQ182" i="12"/>
  <c r="BQ183" i="12"/>
  <c r="BQ184" i="12"/>
  <c r="BQ185" i="12"/>
  <c r="BQ186" i="12"/>
  <c r="BQ230" i="12"/>
  <c r="BQ193" i="12"/>
  <c r="BQ192" i="12"/>
  <c r="BQ187" i="12"/>
  <c r="BQ167" i="12"/>
  <c r="BQ148" i="12"/>
  <c r="BQ145" i="12"/>
  <c r="BQ144" i="12"/>
  <c r="BQ143" i="12"/>
  <c r="BQ139" i="12"/>
  <c r="BQ138" i="12"/>
  <c r="BQ131" i="12"/>
  <c r="BQ122" i="12"/>
  <c r="BQ123" i="12"/>
  <c r="BQ136" i="12"/>
  <c r="BM488" i="12"/>
  <c r="BM377" i="12"/>
  <c r="BM399" i="12"/>
  <c r="BM403" i="12"/>
  <c r="BM499" i="12"/>
  <c r="BM514" i="12"/>
  <c r="BM515" i="12"/>
  <c r="BM516" i="12"/>
  <c r="BM518" i="12"/>
  <c r="BM519" i="12"/>
  <c r="BM523" i="12"/>
  <c r="BM493" i="12"/>
  <c r="BM422" i="12"/>
  <c r="BM419" i="12"/>
  <c r="BM404" i="12"/>
  <c r="BM348" i="12"/>
  <c r="BM349" i="12"/>
  <c r="BM392" i="12"/>
  <c r="BQ488" i="12"/>
  <c r="BQ377" i="12"/>
  <c r="BQ399" i="12"/>
  <c r="BQ403" i="12"/>
  <c r="BQ499" i="12"/>
  <c r="BQ514" i="12"/>
  <c r="BQ515" i="12"/>
  <c r="BQ516" i="12"/>
  <c r="BQ518" i="12"/>
  <c r="BQ519" i="12"/>
  <c r="BQ523" i="12"/>
  <c r="BQ493" i="12"/>
  <c r="BQ422" i="12"/>
  <c r="BQ419" i="12"/>
  <c r="BQ404" i="12"/>
  <c r="BQ348" i="12"/>
  <c r="BQ349" i="12"/>
  <c r="BQ392" i="12"/>
  <c r="BL524" i="12"/>
  <c r="BP524" i="12"/>
  <c r="BL525" i="12"/>
  <c r="BP525" i="12"/>
  <c r="BL526" i="12"/>
  <c r="BP526" i="12"/>
  <c r="BL527" i="12"/>
  <c r="BP527" i="12"/>
  <c r="BL528" i="12"/>
  <c r="BP528" i="12"/>
  <c r="BL529" i="12"/>
  <c r="BP529" i="12"/>
  <c r="BL530" i="12"/>
  <c r="BP530" i="12"/>
  <c r="BL531" i="12"/>
  <c r="BP531" i="12"/>
  <c r="BL532" i="12"/>
  <c r="BP532" i="12"/>
  <c r="BL533" i="12"/>
  <c r="BP533" i="12"/>
  <c r="BL534" i="12"/>
  <c r="BP534" i="12"/>
  <c r="BL535" i="12"/>
  <c r="BP535" i="12"/>
  <c r="BL536" i="12"/>
  <c r="BP536" i="12"/>
  <c r="BL537" i="12"/>
  <c r="BP537" i="12"/>
  <c r="BL538" i="12"/>
  <c r="BP538" i="12"/>
  <c r="BL539" i="12"/>
  <c r="BP539" i="12"/>
  <c r="BL540" i="12"/>
  <c r="BP540" i="12"/>
  <c r="BL541" i="12"/>
  <c r="BP541" i="12"/>
  <c r="BL542" i="12"/>
  <c r="BP542" i="12"/>
  <c r="BL543" i="12"/>
  <c r="BP543" i="12"/>
  <c r="BL544" i="12"/>
  <c r="BP544" i="12"/>
  <c r="BL545" i="12"/>
  <c r="BP545" i="12"/>
  <c r="BL546" i="12"/>
  <c r="BP546" i="12"/>
  <c r="BL547" i="12"/>
  <c r="BP547" i="12"/>
  <c r="BL548" i="12"/>
  <c r="BP548" i="12"/>
  <c r="BL549" i="12"/>
  <c r="BP549" i="12"/>
  <c r="BL550" i="12"/>
  <c r="BP550" i="12"/>
  <c r="BL551" i="12"/>
  <c r="BP551" i="12"/>
  <c r="BL552" i="12"/>
  <c r="BP552" i="12"/>
  <c r="BL553" i="12"/>
  <c r="BP553" i="12"/>
  <c r="BL554" i="12"/>
  <c r="BP554" i="12"/>
  <c r="BL555" i="12"/>
  <c r="BP555" i="12"/>
  <c r="BL556" i="12"/>
  <c r="BP556" i="12"/>
  <c r="BL557" i="12"/>
  <c r="BP557" i="12"/>
  <c r="BL558" i="12"/>
  <c r="BP558" i="12"/>
  <c r="BL559" i="12"/>
  <c r="BP559" i="12"/>
  <c r="BL560" i="12"/>
  <c r="BP560" i="12"/>
  <c r="BL561" i="12"/>
  <c r="BP561" i="12"/>
  <c r="BL562" i="12"/>
  <c r="BP562" i="12"/>
  <c r="BL563" i="12"/>
  <c r="BP563" i="12"/>
  <c r="BL564" i="12"/>
  <c r="BP564" i="12"/>
  <c r="BL565" i="12"/>
  <c r="BP565" i="12"/>
  <c r="BL566" i="12"/>
  <c r="BP566" i="12"/>
  <c r="BL567" i="12"/>
  <c r="BP567" i="12"/>
  <c r="BL568" i="12"/>
  <c r="BP568" i="12"/>
  <c r="BL569" i="12"/>
  <c r="BP569" i="12"/>
  <c r="BL570" i="12"/>
  <c r="BP570" i="12"/>
  <c r="BL571" i="12"/>
  <c r="BP571" i="12"/>
  <c r="BL572" i="12"/>
  <c r="BP572" i="12"/>
  <c r="BL573" i="12"/>
  <c r="BP573" i="12"/>
  <c r="BL574" i="12"/>
  <c r="BP574" i="12"/>
  <c r="BL575" i="12"/>
  <c r="BP575" i="12"/>
  <c r="BL576" i="12"/>
  <c r="BP576" i="12"/>
  <c r="BL577" i="12"/>
  <c r="BP577" i="12"/>
  <c r="BL578" i="12"/>
  <c r="BP578" i="12"/>
  <c r="BL579" i="12"/>
  <c r="BP579" i="12"/>
  <c r="BL580" i="12"/>
  <c r="BP580" i="12"/>
  <c r="BL581" i="12"/>
  <c r="BP581" i="12"/>
  <c r="BL582" i="12"/>
  <c r="BP582" i="12"/>
  <c r="BL583" i="12"/>
  <c r="BP583" i="12"/>
  <c r="BL584" i="12"/>
  <c r="BP584" i="12"/>
  <c r="BL585" i="12"/>
  <c r="BP585" i="12"/>
  <c r="BL586" i="12"/>
  <c r="BP586" i="12"/>
  <c r="BL587" i="12"/>
  <c r="BP587" i="12"/>
  <c r="BL588" i="12"/>
  <c r="BP588" i="12"/>
  <c r="BL589" i="12"/>
  <c r="BP589" i="12"/>
  <c r="BL590" i="12"/>
  <c r="BP590" i="12"/>
  <c r="BL591" i="12"/>
  <c r="BP591" i="12"/>
  <c r="BL592" i="12"/>
  <c r="BP592" i="12"/>
  <c r="BL593" i="12"/>
  <c r="BP593" i="12"/>
  <c r="BL594" i="12"/>
  <c r="BP594" i="12"/>
  <c r="BL595" i="12"/>
  <c r="BP595" i="12"/>
  <c r="BL596" i="12"/>
  <c r="BP596" i="12"/>
  <c r="BL597" i="12"/>
  <c r="BP597" i="12"/>
  <c r="BL598" i="12"/>
  <c r="BP598" i="12"/>
  <c r="BL599" i="12"/>
  <c r="BP599" i="12"/>
  <c r="BL600" i="12"/>
  <c r="BP600" i="12"/>
  <c r="BL601" i="12"/>
  <c r="BP601" i="12"/>
  <c r="BL602" i="12"/>
  <c r="BP602" i="12"/>
  <c r="BK524" i="12"/>
  <c r="BO524" i="12"/>
  <c r="BK525" i="12"/>
  <c r="BO525" i="12"/>
  <c r="BK526" i="12"/>
  <c r="BO526" i="12"/>
  <c r="BK527" i="12"/>
  <c r="BO527" i="12"/>
  <c r="BK528" i="12"/>
  <c r="BO528" i="12"/>
  <c r="BK529" i="12"/>
  <c r="BO529" i="12"/>
  <c r="BK530" i="12"/>
  <c r="BO530" i="12"/>
  <c r="BK531" i="12"/>
  <c r="BO531" i="12"/>
  <c r="BK532" i="12"/>
  <c r="BO532" i="12"/>
  <c r="BK533" i="12"/>
  <c r="BO533" i="12"/>
  <c r="BK534" i="12"/>
  <c r="BO534" i="12"/>
  <c r="BK535" i="12"/>
  <c r="BO535" i="12"/>
  <c r="BK536" i="12"/>
  <c r="BO536" i="12"/>
  <c r="BK537" i="12"/>
  <c r="BO537" i="12"/>
  <c r="BK538" i="12"/>
  <c r="BO538" i="12"/>
  <c r="BK539" i="12"/>
  <c r="BO539" i="12"/>
  <c r="BK540" i="12"/>
  <c r="BO540" i="12"/>
  <c r="BK541" i="12"/>
  <c r="BO541" i="12"/>
  <c r="BK542" i="12"/>
  <c r="BO542" i="12"/>
  <c r="BK543" i="12"/>
  <c r="BO543" i="12"/>
  <c r="BK544" i="12"/>
  <c r="BO544" i="12"/>
  <c r="BK545" i="12"/>
  <c r="BO545" i="12"/>
  <c r="BK546" i="12"/>
  <c r="BO546" i="12"/>
  <c r="BK547" i="12"/>
  <c r="BO547" i="12"/>
  <c r="BK548" i="12"/>
  <c r="BO548" i="12"/>
  <c r="BK549" i="12"/>
  <c r="BO549" i="12"/>
  <c r="BK550" i="12"/>
  <c r="BO550" i="12"/>
  <c r="BK551" i="12"/>
  <c r="BO551" i="12"/>
  <c r="BK552" i="12"/>
  <c r="BO552" i="12"/>
  <c r="BK553" i="12"/>
  <c r="BO553" i="12"/>
  <c r="BK554" i="12"/>
  <c r="BO554" i="12"/>
  <c r="BK555" i="12"/>
  <c r="BO555" i="12"/>
  <c r="BK556" i="12"/>
  <c r="BO556" i="12"/>
  <c r="BK557" i="12"/>
  <c r="BO557" i="12"/>
  <c r="BK558" i="12"/>
  <c r="BO558" i="12"/>
  <c r="BK559" i="12"/>
  <c r="BO559" i="12"/>
  <c r="BK560" i="12"/>
  <c r="BO560" i="12"/>
  <c r="BK561" i="12"/>
  <c r="BO561" i="12"/>
  <c r="BK562" i="12"/>
  <c r="BO562" i="12"/>
  <c r="BK563" i="12"/>
  <c r="BO563" i="12"/>
  <c r="BK564" i="12"/>
  <c r="BO564" i="12"/>
  <c r="BK565" i="12"/>
  <c r="BO565" i="12"/>
  <c r="BK566" i="12"/>
  <c r="BO566" i="12"/>
  <c r="BK567" i="12"/>
  <c r="BO567" i="12"/>
  <c r="BK568" i="12"/>
  <c r="BO568" i="12"/>
  <c r="BK569" i="12"/>
  <c r="BO569" i="12"/>
  <c r="BK570" i="12"/>
  <c r="BO570" i="12"/>
  <c r="BK571" i="12"/>
  <c r="BO571" i="12"/>
  <c r="BK572" i="12"/>
  <c r="BO572" i="12"/>
  <c r="BK573" i="12"/>
  <c r="BO573" i="12"/>
  <c r="BK574" i="12"/>
  <c r="BO574" i="12"/>
  <c r="BK575" i="12"/>
  <c r="BO575" i="12"/>
  <c r="BK576" i="12"/>
  <c r="BO576" i="12"/>
  <c r="BK577" i="12"/>
  <c r="BO577" i="12"/>
  <c r="BK578" i="12"/>
  <c r="BO578" i="12"/>
  <c r="BK579" i="12"/>
  <c r="BO579" i="12"/>
  <c r="BK580" i="12"/>
  <c r="BO580" i="12"/>
  <c r="BK581" i="12"/>
  <c r="BO581" i="12"/>
  <c r="BK582" i="12"/>
  <c r="BO582" i="12"/>
  <c r="BK583" i="12"/>
  <c r="BO583" i="12"/>
  <c r="BK584" i="12"/>
  <c r="BO584" i="12"/>
  <c r="BK585" i="12"/>
  <c r="BO585" i="12"/>
  <c r="BK586" i="12"/>
  <c r="BO586" i="12"/>
  <c r="BK587" i="12"/>
  <c r="BO587" i="12"/>
  <c r="BK588" i="12"/>
  <c r="BO588" i="12"/>
  <c r="BK589" i="12"/>
  <c r="BO589" i="12"/>
  <c r="BK590" i="12"/>
  <c r="BO590" i="12"/>
  <c r="BK591" i="12"/>
  <c r="BO591" i="12"/>
  <c r="BK592" i="12"/>
  <c r="BO592" i="12"/>
  <c r="BK593" i="12"/>
  <c r="BO593" i="12"/>
  <c r="BK594" i="12"/>
  <c r="BO594" i="12"/>
  <c r="BK595" i="12"/>
  <c r="BO595" i="12"/>
  <c r="BK596" i="12"/>
  <c r="BO596" i="12"/>
  <c r="BK597" i="12"/>
  <c r="BO597" i="12"/>
  <c r="BK598" i="12"/>
  <c r="BO598" i="12"/>
  <c r="BK599" i="12"/>
  <c r="BO599" i="12"/>
  <c r="BK600" i="12"/>
  <c r="BO600" i="12"/>
  <c r="BK601" i="12"/>
  <c r="BO601" i="12"/>
  <c r="BK602" i="12"/>
  <c r="BO602" i="12"/>
  <c r="BJ524" i="12"/>
  <c r="BN524" i="12"/>
  <c r="BJ525" i="12"/>
  <c r="BN525" i="12"/>
  <c r="BJ526" i="12"/>
  <c r="BN526" i="12"/>
  <c r="BJ527" i="12"/>
  <c r="BN527" i="12"/>
  <c r="BJ528" i="12"/>
  <c r="BN528" i="12"/>
  <c r="BJ529" i="12"/>
  <c r="BN529" i="12"/>
  <c r="BJ530" i="12"/>
  <c r="BN530" i="12"/>
  <c r="BJ531" i="12"/>
  <c r="BN531" i="12"/>
  <c r="BJ532" i="12"/>
  <c r="BN532" i="12"/>
  <c r="BJ533" i="12"/>
  <c r="BN533" i="12"/>
  <c r="BJ534" i="12"/>
  <c r="BN534" i="12"/>
  <c r="BJ535" i="12"/>
  <c r="BN535" i="12"/>
  <c r="BJ536" i="12"/>
  <c r="BN536" i="12"/>
  <c r="BJ537" i="12"/>
  <c r="BN537" i="12"/>
  <c r="BJ538" i="12"/>
  <c r="BN538" i="12"/>
  <c r="BJ539" i="12"/>
  <c r="BN539" i="12"/>
  <c r="BJ540" i="12"/>
  <c r="BN540" i="12"/>
  <c r="BJ541" i="12"/>
  <c r="BN541" i="12"/>
  <c r="BJ542" i="12"/>
  <c r="BN542" i="12"/>
  <c r="BJ543" i="12"/>
  <c r="BN543" i="12"/>
  <c r="BJ544" i="12"/>
  <c r="BN544" i="12"/>
  <c r="BJ545" i="12"/>
  <c r="BN545" i="12"/>
  <c r="BJ546" i="12"/>
  <c r="BN546" i="12"/>
  <c r="BJ547" i="12"/>
  <c r="BN547" i="12"/>
  <c r="BJ548" i="12"/>
  <c r="BN548" i="12"/>
  <c r="BJ549" i="12"/>
  <c r="BN549" i="12"/>
  <c r="BJ550" i="12"/>
  <c r="BN550" i="12"/>
  <c r="BJ551" i="12"/>
  <c r="BN551" i="12"/>
  <c r="BJ552" i="12"/>
  <c r="BN552" i="12"/>
  <c r="BJ553" i="12"/>
  <c r="BN553" i="12"/>
  <c r="BJ554" i="12"/>
  <c r="BN554" i="12"/>
  <c r="BJ555" i="12"/>
  <c r="BN555" i="12"/>
  <c r="BJ556" i="12"/>
  <c r="BN556" i="12"/>
  <c r="BJ557" i="12"/>
  <c r="BN557" i="12"/>
  <c r="BJ558" i="12"/>
  <c r="BN558" i="12"/>
  <c r="BJ559" i="12"/>
  <c r="BN559" i="12"/>
  <c r="BJ560" i="12"/>
  <c r="BN560" i="12"/>
  <c r="BJ561" i="12"/>
  <c r="BN561" i="12"/>
  <c r="BJ562" i="12"/>
  <c r="BN562" i="12"/>
  <c r="BJ563" i="12"/>
  <c r="BN563" i="12"/>
  <c r="BJ564" i="12"/>
  <c r="BN564" i="12"/>
  <c r="BJ565" i="12"/>
  <c r="BN565" i="12"/>
  <c r="BJ566" i="12"/>
  <c r="BN566" i="12"/>
  <c r="BJ567" i="12"/>
  <c r="BN567" i="12"/>
  <c r="BJ568" i="12"/>
  <c r="BN568" i="12"/>
  <c r="BJ569" i="12"/>
  <c r="BN569" i="12"/>
  <c r="BJ570" i="12"/>
  <c r="BN570" i="12"/>
  <c r="BJ571" i="12"/>
  <c r="BN571" i="12"/>
  <c r="BJ572" i="12"/>
  <c r="BN572" i="12"/>
  <c r="BJ573" i="12"/>
  <c r="BN573" i="12"/>
  <c r="BJ574" i="12"/>
  <c r="BN574" i="12"/>
  <c r="BJ575" i="12"/>
  <c r="BN575" i="12"/>
  <c r="BJ576" i="12"/>
  <c r="BN576" i="12"/>
  <c r="BJ577" i="12"/>
  <c r="BN577" i="12"/>
  <c r="BJ578" i="12"/>
  <c r="BN578" i="12"/>
  <c r="BJ579" i="12"/>
  <c r="BN579" i="12"/>
  <c r="BJ580" i="12"/>
  <c r="BN580" i="12"/>
  <c r="BJ581" i="12"/>
  <c r="BN581" i="12"/>
  <c r="BJ582" i="12"/>
  <c r="BN582" i="12"/>
  <c r="BJ583" i="12"/>
  <c r="BN583" i="12"/>
  <c r="BJ584" i="12"/>
  <c r="BN584" i="12"/>
  <c r="BJ585" i="12"/>
  <c r="BN585" i="12"/>
  <c r="BJ586" i="12"/>
  <c r="BN586" i="12"/>
  <c r="BJ587" i="12"/>
  <c r="BN587" i="12"/>
  <c r="BJ588" i="12"/>
  <c r="BN588" i="12"/>
  <c r="BJ589" i="12"/>
  <c r="BN589" i="12"/>
  <c r="BJ590" i="12"/>
  <c r="BN590" i="12"/>
  <c r="BJ591" i="12"/>
  <c r="BN591" i="12"/>
  <c r="BJ592" i="12"/>
  <c r="BN592" i="12"/>
  <c r="BJ593" i="12"/>
  <c r="BN593" i="12"/>
  <c r="BJ594" i="12"/>
  <c r="BN594" i="12"/>
  <c r="BJ595" i="12"/>
  <c r="BN595" i="12"/>
  <c r="BJ596" i="12"/>
  <c r="BN596" i="12"/>
  <c r="BJ597" i="12"/>
  <c r="BN597" i="12"/>
  <c r="BJ598" i="12"/>
  <c r="BN598" i="12"/>
  <c r="BJ599" i="12"/>
  <c r="BN599" i="12"/>
  <c r="BJ600" i="12"/>
  <c r="BN600" i="12"/>
  <c r="BJ601" i="12"/>
  <c r="BN601" i="12"/>
  <c r="BJ602" i="12"/>
  <c r="BN602" i="1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32" i="2"/>
  <c r="K33" i="2"/>
  <c r="K34" i="2"/>
  <c r="K35" i="2"/>
  <c r="K36" i="2"/>
  <c r="K37" i="2"/>
  <c r="K38" i="2"/>
  <c r="K39" i="2"/>
  <c r="K40" i="2"/>
  <c r="K41" i="2"/>
  <c r="K42" i="2"/>
  <c r="BF4" i="12"/>
  <c r="BU4" i="12"/>
  <c r="BF5" i="12"/>
  <c r="BU5" i="12"/>
  <c r="BF6" i="12"/>
  <c r="BU6" i="12"/>
  <c r="BF7" i="12"/>
  <c r="BU7" i="12"/>
  <c r="BF8" i="12"/>
  <c r="BU8" i="12"/>
  <c r="BF9" i="12"/>
  <c r="BU9" i="12"/>
  <c r="BF10" i="12"/>
  <c r="BU10" i="12"/>
  <c r="BF11" i="12"/>
  <c r="BU11" i="12"/>
  <c r="BF12" i="12"/>
  <c r="BU12" i="12"/>
  <c r="BF13" i="12"/>
  <c r="BU13" i="12"/>
  <c r="BF14" i="12"/>
  <c r="BU14" i="12"/>
  <c r="BF15" i="12"/>
  <c r="BU15" i="12"/>
  <c r="BF16" i="12"/>
  <c r="BU16" i="12"/>
  <c r="BF17" i="12"/>
  <c r="BU17" i="12"/>
  <c r="BF18" i="12"/>
  <c r="BU18" i="12"/>
  <c r="BF19" i="12"/>
  <c r="BU19" i="12"/>
  <c r="BF20" i="12"/>
  <c r="BU20" i="12"/>
  <c r="BF21" i="12"/>
  <c r="BU21" i="12"/>
  <c r="BF22" i="12"/>
  <c r="BU22" i="12"/>
  <c r="BF23" i="12"/>
  <c r="BU23" i="12"/>
  <c r="BF24" i="12"/>
  <c r="BU24" i="12"/>
  <c r="BF25" i="12"/>
  <c r="BU25" i="12"/>
  <c r="BF26" i="12"/>
  <c r="BU26" i="12"/>
  <c r="BF27" i="12"/>
  <c r="BU27" i="12"/>
  <c r="BF28" i="12"/>
  <c r="BU28" i="12"/>
  <c r="BF29" i="12"/>
  <c r="BU29" i="12"/>
  <c r="BF30" i="12"/>
  <c r="BU30" i="12"/>
  <c r="BF31" i="12"/>
  <c r="BU31" i="12"/>
  <c r="BF32" i="12"/>
  <c r="BU32" i="12"/>
  <c r="BF33" i="12"/>
  <c r="BU33" i="12"/>
  <c r="BF34" i="12"/>
  <c r="BU34" i="12"/>
  <c r="BF35" i="12"/>
  <c r="BU35" i="12"/>
  <c r="BF36" i="12"/>
  <c r="BU36" i="12"/>
  <c r="BF37" i="12"/>
  <c r="BU37" i="12"/>
  <c r="BF38" i="12"/>
  <c r="BU38" i="12"/>
  <c r="BF39" i="12"/>
  <c r="BU39" i="12"/>
  <c r="BF40" i="12"/>
  <c r="BU40" i="12"/>
  <c r="BF41" i="12"/>
  <c r="BU41" i="12"/>
  <c r="BF42" i="12"/>
  <c r="BU42" i="12"/>
  <c r="BF43" i="12"/>
  <c r="BU43" i="12"/>
  <c r="BF44" i="12"/>
  <c r="BU44" i="12"/>
  <c r="BF45" i="12"/>
  <c r="BU45" i="12"/>
  <c r="BF46" i="12"/>
  <c r="BU46" i="12"/>
  <c r="BF47" i="12"/>
  <c r="BU47" i="12"/>
  <c r="BF48" i="12"/>
  <c r="BU48" i="12"/>
  <c r="BF49" i="12"/>
  <c r="BU49" i="12"/>
  <c r="BF50" i="12"/>
  <c r="BU50" i="12"/>
  <c r="BF51" i="12"/>
  <c r="BU51" i="12"/>
  <c r="BF52" i="12"/>
  <c r="BU52" i="12"/>
  <c r="BF53" i="12"/>
  <c r="BU53" i="12"/>
  <c r="BF54" i="12"/>
  <c r="BU54" i="12"/>
  <c r="BF55" i="12"/>
  <c r="BU55" i="12"/>
  <c r="BF56" i="12"/>
  <c r="BU56" i="12"/>
  <c r="BF57" i="12"/>
  <c r="BU57" i="12"/>
  <c r="BF58" i="12"/>
  <c r="BU58" i="12"/>
  <c r="BF59" i="12"/>
  <c r="BU59" i="12"/>
  <c r="BF60" i="12"/>
  <c r="BU60" i="12"/>
  <c r="BF61" i="12"/>
  <c r="BU61" i="12"/>
  <c r="BF62" i="12"/>
  <c r="BU62" i="12"/>
  <c r="BF63" i="12"/>
  <c r="BU63" i="12"/>
  <c r="BF64" i="12"/>
  <c r="BU64" i="12"/>
  <c r="BF65" i="12"/>
  <c r="BU65" i="12"/>
  <c r="BF66" i="12"/>
  <c r="BU66" i="12"/>
  <c r="BF67" i="12"/>
  <c r="BU67" i="12"/>
  <c r="BF68" i="12"/>
  <c r="BU68" i="12"/>
  <c r="BF69" i="12"/>
  <c r="BU69" i="12"/>
  <c r="BF70" i="12"/>
  <c r="BU70" i="12"/>
  <c r="BF71" i="12"/>
  <c r="BU71" i="12"/>
  <c r="BF72" i="12"/>
  <c r="BU72" i="12"/>
  <c r="BF73" i="12"/>
  <c r="BU73" i="12"/>
  <c r="BF74" i="12"/>
  <c r="BU74" i="12"/>
  <c r="BF75" i="12"/>
  <c r="BU75" i="12"/>
  <c r="BF76" i="12"/>
  <c r="BU76" i="12"/>
  <c r="BF77" i="12"/>
  <c r="BU77" i="12"/>
  <c r="BF78" i="12"/>
  <c r="BU78" i="12"/>
  <c r="BF79" i="12"/>
  <c r="BU79" i="12"/>
  <c r="BF80" i="12"/>
  <c r="BU80" i="12"/>
  <c r="BF81" i="12"/>
  <c r="BU81" i="12"/>
  <c r="BF82" i="12"/>
  <c r="BU82" i="12"/>
  <c r="BF83" i="12"/>
  <c r="BU83" i="12"/>
  <c r="BF84" i="12"/>
  <c r="BU84" i="12"/>
  <c r="BF85" i="12"/>
  <c r="BU85" i="12"/>
  <c r="BF86" i="12"/>
  <c r="BU86" i="12"/>
  <c r="BF87" i="12"/>
  <c r="BU87" i="12"/>
  <c r="BF88" i="12"/>
  <c r="BU88" i="12"/>
  <c r="BF89" i="12"/>
  <c r="BU89" i="12"/>
  <c r="BF90" i="12"/>
  <c r="BU90" i="12"/>
  <c r="BF91" i="12"/>
  <c r="BU91" i="12"/>
  <c r="BF92" i="12"/>
  <c r="BU92" i="12"/>
  <c r="BF93" i="12"/>
  <c r="BU93" i="12"/>
  <c r="BF94" i="12"/>
  <c r="BU94" i="12"/>
  <c r="BF95" i="12"/>
  <c r="BU95" i="12"/>
  <c r="BF96" i="12"/>
  <c r="BU96" i="12"/>
  <c r="BF97" i="12"/>
  <c r="BU97" i="12"/>
  <c r="BF98" i="12"/>
  <c r="BU98" i="12"/>
  <c r="BF99" i="12"/>
  <c r="BU99" i="12"/>
  <c r="BF100" i="12"/>
  <c r="BU100" i="12"/>
  <c r="BF101" i="12"/>
  <c r="BU101" i="12"/>
  <c r="BF102" i="12"/>
  <c r="BU102" i="12"/>
  <c r="BF103" i="12"/>
  <c r="BU103" i="12"/>
  <c r="BF104" i="12"/>
  <c r="BU104" i="12"/>
  <c r="BF105" i="12"/>
  <c r="BU105" i="12"/>
  <c r="BF106" i="12"/>
  <c r="BU106" i="12"/>
  <c r="BF107" i="12"/>
  <c r="BU107" i="12"/>
  <c r="BF108" i="12"/>
  <c r="BU108" i="12"/>
  <c r="BF109" i="12"/>
  <c r="BU109" i="12"/>
  <c r="BF110" i="12"/>
  <c r="BU110" i="12"/>
  <c r="BF111" i="12"/>
  <c r="BU111" i="12"/>
  <c r="BF112" i="12"/>
  <c r="BU112" i="12"/>
  <c r="BF113" i="12"/>
  <c r="BU113" i="12"/>
  <c r="BF114" i="12"/>
  <c r="BU114" i="12"/>
  <c r="BF115" i="12"/>
  <c r="BU115" i="12"/>
  <c r="BF116" i="12"/>
  <c r="BU116" i="12"/>
  <c r="BF117" i="12"/>
  <c r="BU117" i="12"/>
  <c r="BF118" i="12"/>
  <c r="BU118" i="12"/>
  <c r="BF119" i="12"/>
  <c r="BU119" i="12"/>
  <c r="BF120" i="12"/>
  <c r="BU120" i="12"/>
  <c r="BF121" i="12"/>
  <c r="BU121" i="12"/>
  <c r="BF124" i="12"/>
  <c r="BU124" i="12"/>
  <c r="BF125" i="12"/>
  <c r="BU125" i="12"/>
  <c r="BF126" i="12"/>
  <c r="BU126" i="12"/>
  <c r="BF127" i="12"/>
  <c r="BU127" i="12"/>
  <c r="BF129" i="12"/>
  <c r="BU129" i="12"/>
  <c r="BF130" i="12"/>
  <c r="BU130" i="12"/>
  <c r="BF132" i="12"/>
  <c r="BU132" i="12"/>
  <c r="BF133" i="12"/>
  <c r="BU133" i="12"/>
  <c r="BF134" i="12"/>
  <c r="BU134" i="12"/>
  <c r="BF135" i="12"/>
  <c r="BU135" i="12"/>
  <c r="BF140" i="12"/>
  <c r="BU140" i="12"/>
  <c r="BF141" i="12"/>
  <c r="BU141" i="12"/>
  <c r="BF142" i="12"/>
  <c r="BU142" i="12"/>
  <c r="BF147" i="12"/>
  <c r="BU147" i="12"/>
  <c r="BF149" i="12"/>
  <c r="BU149" i="12"/>
  <c r="BF150" i="12"/>
  <c r="BU150" i="12"/>
  <c r="BF151" i="12"/>
  <c r="BU151" i="12"/>
  <c r="BF152" i="12"/>
  <c r="BU152" i="12"/>
  <c r="BF153" i="12"/>
  <c r="BU153" i="12"/>
  <c r="BF154" i="12"/>
  <c r="BU154" i="12"/>
  <c r="BF155" i="12"/>
  <c r="BU155" i="12"/>
  <c r="BF156" i="12"/>
  <c r="BU156" i="12"/>
  <c r="BF157" i="12"/>
  <c r="BU157" i="12"/>
  <c r="BF158" i="12"/>
  <c r="BU158" i="12"/>
  <c r="BF159" i="12"/>
  <c r="BU159" i="12"/>
  <c r="BF160" i="12"/>
  <c r="BU160" i="12"/>
  <c r="BF161" i="12"/>
  <c r="BU161" i="12"/>
  <c r="BF162" i="12"/>
  <c r="BU162" i="12"/>
  <c r="BF163" i="12"/>
  <c r="BU163" i="12"/>
  <c r="BF164" i="12"/>
  <c r="BU164" i="12"/>
  <c r="BF165" i="12"/>
  <c r="BU165" i="12"/>
  <c r="BF166" i="12"/>
  <c r="BU166" i="12"/>
  <c r="BF168" i="12"/>
  <c r="BU168" i="12"/>
  <c r="BF169" i="12"/>
  <c r="BU169" i="12"/>
  <c r="BF170" i="12"/>
  <c r="BU170" i="12"/>
  <c r="BF177" i="12"/>
  <c r="BU177" i="12"/>
  <c r="BF179" i="12"/>
  <c r="BU179" i="12"/>
  <c r="BF180" i="12"/>
  <c r="BU180" i="12"/>
  <c r="BF181" i="12"/>
  <c r="BU181" i="12"/>
  <c r="BF200" i="12"/>
  <c r="BU200" i="12"/>
  <c r="BF201" i="12"/>
  <c r="BU201" i="12"/>
  <c r="BF202" i="12"/>
  <c r="BU202" i="12"/>
  <c r="BF208" i="12"/>
  <c r="BU208" i="12"/>
  <c r="BF211" i="12"/>
  <c r="BU211" i="12"/>
  <c r="BF212" i="12"/>
  <c r="BU212" i="12"/>
  <c r="BF214" i="12"/>
  <c r="BU214" i="12"/>
  <c r="BF215" i="12"/>
  <c r="BU215" i="12"/>
  <c r="BF218" i="12"/>
  <c r="BU218" i="12"/>
  <c r="BF219" i="12"/>
  <c r="BU219" i="12"/>
  <c r="BF220" i="12"/>
  <c r="BU220" i="12"/>
  <c r="BF221" i="12"/>
  <c r="BU221" i="12"/>
  <c r="BF225" i="12"/>
  <c r="BU225" i="12"/>
  <c r="BF226" i="12"/>
  <c r="BU226" i="12"/>
  <c r="BF227" i="12"/>
  <c r="BU227" i="12"/>
  <c r="BF228" i="12"/>
  <c r="BU228" i="12"/>
  <c r="BF229" i="12"/>
  <c r="BU229" i="12"/>
  <c r="BF238" i="12"/>
  <c r="BU238" i="12"/>
  <c r="BF239" i="12"/>
  <c r="BU239" i="12"/>
  <c r="BF240" i="12"/>
  <c r="BU240" i="12"/>
  <c r="BF243" i="12"/>
  <c r="BU243" i="12"/>
  <c r="BF250" i="12"/>
  <c r="BU250" i="12"/>
  <c r="BF251" i="12"/>
  <c r="BU251" i="12"/>
  <c r="BF252" i="12"/>
  <c r="BU252" i="12"/>
  <c r="BF262" i="12"/>
  <c r="BU262" i="12"/>
  <c r="BF271" i="12"/>
  <c r="BU271" i="12"/>
  <c r="BF272" i="12"/>
  <c r="BU272" i="12"/>
  <c r="BF282" i="12"/>
  <c r="BU282" i="12"/>
  <c r="BF284" i="12"/>
  <c r="BU284" i="12"/>
  <c r="BF306" i="12"/>
  <c r="BU306" i="12"/>
  <c r="BF308" i="12"/>
  <c r="BU308" i="12"/>
  <c r="BF309" i="12"/>
  <c r="BU309" i="12"/>
  <c r="BF312" i="12"/>
  <c r="BU312" i="12"/>
  <c r="BF313" i="12"/>
  <c r="BU313" i="12"/>
  <c r="BF314" i="12"/>
  <c r="BU314" i="12"/>
  <c r="BF316" i="12"/>
  <c r="BU316" i="12"/>
  <c r="BF319" i="12"/>
  <c r="BU319" i="12"/>
  <c r="BF320" i="12"/>
  <c r="BU320" i="12"/>
  <c r="BF322" i="12"/>
  <c r="BU322" i="12"/>
  <c r="BF323" i="12"/>
  <c r="BU323" i="12"/>
  <c r="BF327" i="12"/>
  <c r="BU327" i="12"/>
  <c r="BF338" i="12"/>
  <c r="BU338" i="12"/>
  <c r="BF346" i="12"/>
  <c r="BU346" i="12"/>
  <c r="BF369" i="12"/>
  <c r="BU369" i="12"/>
  <c r="BF372" i="12"/>
  <c r="BU372" i="12"/>
  <c r="BF378" i="12"/>
  <c r="BU378" i="12"/>
  <c r="BF379" i="12"/>
  <c r="BU379" i="12"/>
  <c r="BF380" i="12"/>
  <c r="BU380" i="12"/>
  <c r="BF381" i="12"/>
  <c r="BU381" i="12"/>
  <c r="BF383" i="12"/>
  <c r="BU383" i="12"/>
  <c r="BF385" i="12"/>
  <c r="BU385" i="12"/>
  <c r="BF394" i="12"/>
  <c r="BU394" i="12"/>
  <c r="BF395" i="12"/>
  <c r="BU395" i="12"/>
  <c r="BF396" i="12"/>
  <c r="BU396" i="12"/>
  <c r="BF397" i="12"/>
  <c r="BU397" i="12"/>
  <c r="BF398" i="12"/>
  <c r="BU398" i="12"/>
  <c r="BF400" i="12"/>
  <c r="BU400" i="12"/>
  <c r="BF401" i="12"/>
  <c r="BU401" i="12"/>
  <c r="BF402" i="12"/>
  <c r="BU402" i="12"/>
  <c r="BF408" i="12"/>
  <c r="BU408" i="12"/>
  <c r="BF411" i="12"/>
  <c r="BU411" i="12"/>
  <c r="BF426" i="12"/>
  <c r="BU426" i="12"/>
  <c r="BF427" i="12"/>
  <c r="BU427" i="12"/>
  <c r="BF428" i="12"/>
  <c r="BU428" i="12"/>
  <c r="BF429" i="12"/>
  <c r="BU429" i="12"/>
  <c r="BF433" i="12"/>
  <c r="BU433" i="12"/>
  <c r="BF440" i="12"/>
  <c r="BU440" i="12"/>
  <c r="BF443" i="12"/>
  <c r="BU443" i="12"/>
  <c r="BF448" i="12"/>
  <c r="BU448" i="12"/>
  <c r="BF457" i="12"/>
  <c r="BU457" i="12"/>
  <c r="BF458" i="12"/>
  <c r="BU458" i="12"/>
  <c r="BF464" i="12"/>
  <c r="BU464" i="12"/>
  <c r="BF466" i="12"/>
  <c r="BU466" i="12"/>
  <c r="BF467" i="12"/>
  <c r="BU467" i="12"/>
  <c r="BF470" i="12"/>
  <c r="BU470" i="12"/>
  <c r="BF471" i="12"/>
  <c r="BU471" i="12"/>
  <c r="BF484" i="12"/>
  <c r="BU484" i="12"/>
  <c r="BF491" i="12"/>
  <c r="BU491" i="12"/>
  <c r="BF498" i="12"/>
  <c r="BU498" i="12"/>
  <c r="BF500" i="12"/>
  <c r="BU500" i="12"/>
  <c r="BF501" i="12"/>
  <c r="BU501" i="12"/>
  <c r="BF503" i="12"/>
  <c r="BU503" i="12"/>
  <c r="BF504" i="12"/>
  <c r="BU504" i="12"/>
  <c r="BF505" i="12"/>
  <c r="BU505" i="12"/>
  <c r="BF506" i="12"/>
  <c r="BU506" i="12"/>
  <c r="BF517" i="12"/>
  <c r="BU517" i="12"/>
  <c r="BF521" i="12"/>
  <c r="BU521" i="12"/>
  <c r="BF524" i="12"/>
  <c r="BU524" i="12"/>
  <c r="BF525" i="12"/>
  <c r="BU525" i="12"/>
  <c r="BF526" i="12"/>
  <c r="BU526" i="12"/>
  <c r="BF527" i="12"/>
  <c r="BU527" i="12"/>
  <c r="BF528" i="12"/>
  <c r="BU528" i="12"/>
  <c r="BF529" i="12"/>
  <c r="BU529" i="12"/>
  <c r="BF530" i="12"/>
  <c r="BU530" i="12"/>
  <c r="BF531" i="12"/>
  <c r="BU531" i="12"/>
  <c r="BF532" i="12"/>
  <c r="BU532" i="12"/>
  <c r="BF533" i="12"/>
  <c r="BU533" i="12"/>
  <c r="BF534" i="12"/>
  <c r="BU534" i="12"/>
  <c r="BF535" i="12"/>
  <c r="BU535" i="12"/>
  <c r="BF536" i="12"/>
  <c r="BU536" i="12"/>
  <c r="BF537" i="12"/>
  <c r="BU537" i="12"/>
  <c r="BF538" i="12"/>
  <c r="BU538" i="12"/>
  <c r="BF539" i="12"/>
  <c r="BU539" i="12"/>
  <c r="BF540" i="12"/>
  <c r="BU540" i="12"/>
  <c r="BF541" i="12"/>
  <c r="BU541" i="12"/>
  <c r="BF542" i="12"/>
  <c r="BU542" i="12"/>
  <c r="BF543" i="12"/>
  <c r="BU543" i="12"/>
  <c r="BF544" i="12"/>
  <c r="BU544" i="12"/>
  <c r="BF545" i="12"/>
  <c r="BU545" i="12"/>
  <c r="BF546" i="12"/>
  <c r="BU546" i="12"/>
  <c r="BF547" i="12"/>
  <c r="BU547" i="12"/>
  <c r="BF548" i="12"/>
  <c r="BU548" i="12"/>
  <c r="BF549" i="12"/>
  <c r="BU549" i="12"/>
  <c r="BF550" i="12"/>
  <c r="BU550" i="12"/>
  <c r="BF551" i="12"/>
  <c r="BU551" i="12"/>
  <c r="BF552" i="12"/>
  <c r="BU552" i="12"/>
  <c r="BF553" i="12"/>
  <c r="BU553" i="12"/>
  <c r="BF554" i="12"/>
  <c r="BU554" i="12"/>
  <c r="BF555" i="12"/>
  <c r="BU555" i="12"/>
  <c r="BF556" i="12"/>
  <c r="BU556" i="12"/>
  <c r="BF557" i="12"/>
  <c r="BU557" i="12"/>
  <c r="BF558" i="12"/>
  <c r="BU558" i="12"/>
  <c r="BF559" i="12"/>
  <c r="BU559" i="12"/>
  <c r="BF560" i="12"/>
  <c r="BU560" i="12"/>
  <c r="BF561" i="12"/>
  <c r="BU561" i="12"/>
  <c r="BF562" i="12"/>
  <c r="BU562" i="12"/>
  <c r="BF563" i="12"/>
  <c r="BU563" i="12"/>
  <c r="BF564" i="12"/>
  <c r="BU564" i="12"/>
  <c r="BF565" i="12"/>
  <c r="BU565" i="12"/>
  <c r="BF566" i="12"/>
  <c r="BU566" i="12"/>
  <c r="BF567" i="12"/>
  <c r="BU567" i="12"/>
  <c r="BF568" i="12"/>
  <c r="BU568" i="12"/>
  <c r="BF569" i="12"/>
  <c r="BU569" i="12"/>
  <c r="BF570" i="12"/>
  <c r="BU570" i="12"/>
  <c r="BF571" i="12"/>
  <c r="BU571" i="12"/>
  <c r="BF572" i="12"/>
  <c r="BU572" i="12"/>
  <c r="BF573" i="12"/>
  <c r="BU573" i="12"/>
  <c r="BF574" i="12"/>
  <c r="BU574" i="12"/>
  <c r="BF575" i="12"/>
  <c r="BU575" i="12"/>
  <c r="BF576" i="12"/>
  <c r="BU576" i="12"/>
  <c r="BF577" i="12"/>
  <c r="BU577" i="12"/>
  <c r="BF578" i="12"/>
  <c r="BU578" i="12"/>
  <c r="BF579" i="12"/>
  <c r="BU579" i="12"/>
  <c r="BF580" i="12"/>
  <c r="BU580" i="12"/>
  <c r="BF581" i="12"/>
  <c r="BU581" i="12"/>
  <c r="BF582" i="12"/>
  <c r="BU582" i="12"/>
  <c r="BF583" i="12"/>
  <c r="BU583" i="12"/>
  <c r="BF584" i="12"/>
  <c r="BU584" i="12"/>
  <c r="BF585" i="12"/>
  <c r="BU585" i="12"/>
  <c r="BF586" i="12"/>
  <c r="BU586" i="12"/>
  <c r="BF587" i="12"/>
  <c r="BU587" i="12"/>
  <c r="BF588" i="12"/>
  <c r="BU588" i="12"/>
  <c r="BF589" i="12"/>
  <c r="BU589" i="12"/>
  <c r="BF590" i="12"/>
  <c r="BU590" i="12"/>
  <c r="BF591" i="12"/>
  <c r="BU591" i="12"/>
  <c r="BF592" i="12"/>
  <c r="BU592" i="12"/>
  <c r="BF593" i="12"/>
  <c r="BU593" i="12"/>
  <c r="BF594" i="12"/>
  <c r="BU594" i="12"/>
  <c r="BF595" i="12"/>
  <c r="BU595" i="12"/>
  <c r="BF596" i="12"/>
  <c r="BU596" i="12"/>
  <c r="BF597" i="12"/>
  <c r="BU597" i="12"/>
  <c r="BF598" i="12"/>
  <c r="BU598" i="12"/>
  <c r="BF599" i="12"/>
  <c r="BU599" i="12"/>
  <c r="BF600" i="12"/>
  <c r="BU600" i="12"/>
  <c r="BF601" i="12"/>
  <c r="BU601" i="12"/>
  <c r="BF602" i="12"/>
  <c r="BU602" i="12"/>
  <c r="BF3" i="12"/>
  <c r="BU3" i="12"/>
  <c r="BG524" i="12"/>
  <c r="BR524" i="12"/>
  <c r="BH524" i="12"/>
  <c r="BS524" i="12"/>
  <c r="BI524" i="12"/>
  <c r="BT524" i="12"/>
  <c r="BG525" i="12"/>
  <c r="BR525" i="12"/>
  <c r="BH525" i="12"/>
  <c r="BS525" i="12"/>
  <c r="BI525" i="12"/>
  <c r="BT525" i="12"/>
  <c r="BG526" i="12"/>
  <c r="BR526" i="12"/>
  <c r="BH526" i="12"/>
  <c r="BS526" i="12"/>
  <c r="BI526" i="12"/>
  <c r="BT526" i="12"/>
  <c r="BG527" i="12"/>
  <c r="BR527" i="12"/>
  <c r="BH527" i="12"/>
  <c r="BS527" i="12"/>
  <c r="BI527" i="12"/>
  <c r="BT527" i="12"/>
  <c r="BG528" i="12"/>
  <c r="BR528" i="12"/>
  <c r="BH528" i="12"/>
  <c r="BS528" i="12"/>
  <c r="BI528" i="12"/>
  <c r="BT528" i="12"/>
  <c r="BG529" i="12"/>
  <c r="BR529" i="12"/>
  <c r="BH529" i="12"/>
  <c r="BS529" i="12"/>
  <c r="BI529" i="12"/>
  <c r="BT529" i="12"/>
  <c r="BG530" i="12"/>
  <c r="BR530" i="12"/>
  <c r="BH530" i="12"/>
  <c r="BS530" i="12"/>
  <c r="BI530" i="12"/>
  <c r="BT530" i="12"/>
  <c r="BG531" i="12"/>
  <c r="BR531" i="12"/>
  <c r="BH531" i="12"/>
  <c r="BS531" i="12"/>
  <c r="BI531" i="12"/>
  <c r="BT531" i="12"/>
  <c r="BG532" i="12"/>
  <c r="BR532" i="12"/>
  <c r="BH532" i="12"/>
  <c r="BS532" i="12"/>
  <c r="BI532" i="12"/>
  <c r="BT532" i="12"/>
  <c r="BG533" i="12"/>
  <c r="BR533" i="12"/>
  <c r="BH533" i="12"/>
  <c r="BS533" i="12"/>
  <c r="BI533" i="12"/>
  <c r="BT533" i="12"/>
  <c r="BG534" i="12"/>
  <c r="BR534" i="12"/>
  <c r="BH534" i="12"/>
  <c r="BS534" i="12"/>
  <c r="BI534" i="12"/>
  <c r="BT534" i="12"/>
  <c r="BG535" i="12"/>
  <c r="BR535" i="12"/>
  <c r="BH535" i="12"/>
  <c r="BS535" i="12"/>
  <c r="BI535" i="12"/>
  <c r="BT535" i="12"/>
  <c r="BG536" i="12"/>
  <c r="BR536" i="12"/>
  <c r="BH536" i="12"/>
  <c r="BS536" i="12"/>
  <c r="BI536" i="12"/>
  <c r="BT536" i="12"/>
  <c r="BG537" i="12"/>
  <c r="BR537" i="12"/>
  <c r="BH537" i="12"/>
  <c r="BS537" i="12"/>
  <c r="BI537" i="12"/>
  <c r="BT537" i="12"/>
  <c r="BG538" i="12"/>
  <c r="BR538" i="12"/>
  <c r="BH538" i="12"/>
  <c r="BS538" i="12"/>
  <c r="BI538" i="12"/>
  <c r="BT538" i="12"/>
  <c r="BG539" i="12"/>
  <c r="BR539" i="12"/>
  <c r="BH539" i="12"/>
  <c r="BS539" i="12"/>
  <c r="BI539" i="12"/>
  <c r="BT539" i="12"/>
  <c r="BG540" i="12"/>
  <c r="BR540" i="12"/>
  <c r="BH540" i="12"/>
  <c r="BS540" i="12"/>
  <c r="BI540" i="12"/>
  <c r="BT540" i="12"/>
  <c r="BG541" i="12"/>
  <c r="BR541" i="12"/>
  <c r="BH541" i="12"/>
  <c r="BS541" i="12"/>
  <c r="BI541" i="12"/>
  <c r="BT541" i="12"/>
  <c r="BG542" i="12"/>
  <c r="BR542" i="12"/>
  <c r="BH542" i="12"/>
  <c r="BS542" i="12"/>
  <c r="BI542" i="12"/>
  <c r="BT542" i="12"/>
  <c r="BG543" i="12"/>
  <c r="BR543" i="12"/>
  <c r="BH543" i="12"/>
  <c r="BS543" i="12"/>
  <c r="BI543" i="12"/>
  <c r="BT543" i="12"/>
  <c r="BG544" i="12"/>
  <c r="BR544" i="12"/>
  <c r="BH544" i="12"/>
  <c r="BS544" i="12"/>
  <c r="BI544" i="12"/>
  <c r="BT544" i="12"/>
  <c r="BG545" i="12"/>
  <c r="BR545" i="12"/>
  <c r="BH545" i="12"/>
  <c r="BS545" i="12"/>
  <c r="BI545" i="12"/>
  <c r="BT545" i="12"/>
  <c r="BG546" i="12"/>
  <c r="BR546" i="12"/>
  <c r="BH546" i="12"/>
  <c r="BS546" i="12"/>
  <c r="BI546" i="12"/>
  <c r="BT546" i="12"/>
  <c r="BG547" i="12"/>
  <c r="BR547" i="12"/>
  <c r="BH547" i="12"/>
  <c r="BS547" i="12"/>
  <c r="BI547" i="12"/>
  <c r="BT547" i="12"/>
  <c r="BG548" i="12"/>
  <c r="BR548" i="12"/>
  <c r="BH548" i="12"/>
  <c r="BS548" i="12"/>
  <c r="BI548" i="12"/>
  <c r="BT548" i="12"/>
  <c r="BG549" i="12"/>
  <c r="BR549" i="12"/>
  <c r="BH549" i="12"/>
  <c r="BS549" i="12"/>
  <c r="BI549" i="12"/>
  <c r="BT549" i="12"/>
  <c r="BG550" i="12"/>
  <c r="BR550" i="12"/>
  <c r="BH550" i="12"/>
  <c r="BS550" i="12"/>
  <c r="BI550" i="12"/>
  <c r="BT550" i="12"/>
  <c r="BG551" i="12"/>
  <c r="BR551" i="12"/>
  <c r="BH551" i="12"/>
  <c r="BS551" i="12"/>
  <c r="BI551" i="12"/>
  <c r="BT551" i="12"/>
  <c r="BG552" i="12"/>
  <c r="BR552" i="12"/>
  <c r="BH552" i="12"/>
  <c r="BS552" i="12"/>
  <c r="BI552" i="12"/>
  <c r="BT552" i="12"/>
  <c r="BG553" i="12"/>
  <c r="BR553" i="12"/>
  <c r="BH553" i="12"/>
  <c r="BS553" i="12"/>
  <c r="BI553" i="12"/>
  <c r="BT553" i="12"/>
  <c r="BG554" i="12"/>
  <c r="BR554" i="12"/>
  <c r="BH554" i="12"/>
  <c r="BS554" i="12"/>
  <c r="BI554" i="12"/>
  <c r="BT554" i="12"/>
  <c r="BG555" i="12"/>
  <c r="BR555" i="12"/>
  <c r="BH555" i="12"/>
  <c r="BS555" i="12"/>
  <c r="BI555" i="12"/>
  <c r="BT555" i="12"/>
  <c r="BG556" i="12"/>
  <c r="BR556" i="12"/>
  <c r="BH556" i="12"/>
  <c r="BS556" i="12"/>
  <c r="BI556" i="12"/>
  <c r="BT556" i="12"/>
  <c r="BG557" i="12"/>
  <c r="BR557" i="12"/>
  <c r="BH557" i="12"/>
  <c r="BS557" i="12"/>
  <c r="BI557" i="12"/>
  <c r="BT557" i="12"/>
  <c r="BG558" i="12"/>
  <c r="BR558" i="12"/>
  <c r="BH558" i="12"/>
  <c r="BS558" i="12"/>
  <c r="BI558" i="12"/>
  <c r="BT558" i="12"/>
  <c r="BG559" i="12"/>
  <c r="BR559" i="12"/>
  <c r="BH559" i="12"/>
  <c r="BS559" i="12"/>
  <c r="BI559" i="12"/>
  <c r="BT559" i="12"/>
  <c r="BG560" i="12"/>
  <c r="BR560" i="12"/>
  <c r="BH560" i="12"/>
  <c r="BS560" i="12"/>
  <c r="BI560" i="12"/>
  <c r="BT560" i="12"/>
  <c r="BG561" i="12"/>
  <c r="BR561" i="12"/>
  <c r="BH561" i="12"/>
  <c r="BS561" i="12"/>
  <c r="BI561" i="12"/>
  <c r="BT561" i="12"/>
  <c r="BG562" i="12"/>
  <c r="BR562" i="12"/>
  <c r="BH562" i="12"/>
  <c r="BS562" i="12"/>
  <c r="BI562" i="12"/>
  <c r="BT562" i="12"/>
  <c r="BG563" i="12"/>
  <c r="BR563" i="12"/>
  <c r="BH563" i="12"/>
  <c r="BS563" i="12"/>
  <c r="BI563" i="12"/>
  <c r="BT563" i="12"/>
  <c r="BG564" i="12"/>
  <c r="BR564" i="12"/>
  <c r="BH564" i="12"/>
  <c r="BS564" i="12"/>
  <c r="BI564" i="12"/>
  <c r="BT564" i="12"/>
  <c r="BG565" i="12"/>
  <c r="BR565" i="12"/>
  <c r="BH565" i="12"/>
  <c r="BS565" i="12"/>
  <c r="BI565" i="12"/>
  <c r="BT565" i="12"/>
  <c r="BG566" i="12"/>
  <c r="BR566" i="12"/>
  <c r="BH566" i="12"/>
  <c r="BS566" i="12"/>
  <c r="BI566" i="12"/>
  <c r="BT566" i="12"/>
  <c r="BG567" i="12"/>
  <c r="BR567" i="12"/>
  <c r="BH567" i="12"/>
  <c r="BS567" i="12"/>
  <c r="BI567" i="12"/>
  <c r="BT567" i="12"/>
  <c r="BG568" i="12"/>
  <c r="BR568" i="12"/>
  <c r="BH568" i="12"/>
  <c r="BS568" i="12"/>
  <c r="BI568" i="12"/>
  <c r="BT568" i="12"/>
  <c r="BG569" i="12"/>
  <c r="BR569" i="12"/>
  <c r="BH569" i="12"/>
  <c r="BS569" i="12"/>
  <c r="BI569" i="12"/>
  <c r="BT569" i="12"/>
  <c r="BG570" i="12"/>
  <c r="BR570" i="12"/>
  <c r="BH570" i="12"/>
  <c r="BS570" i="12"/>
  <c r="BI570" i="12"/>
  <c r="BT570" i="12"/>
  <c r="BG571" i="12"/>
  <c r="BR571" i="12"/>
  <c r="BH571" i="12"/>
  <c r="BS571" i="12"/>
  <c r="BI571" i="12"/>
  <c r="BT571" i="12"/>
  <c r="BG572" i="12"/>
  <c r="BR572" i="12"/>
  <c r="BH572" i="12"/>
  <c r="BS572" i="12"/>
  <c r="BI572" i="12"/>
  <c r="BT572" i="12"/>
  <c r="BG573" i="12"/>
  <c r="BR573" i="12"/>
  <c r="BH573" i="12"/>
  <c r="BS573" i="12"/>
  <c r="BI573" i="12"/>
  <c r="BT573" i="12"/>
  <c r="BG574" i="12"/>
  <c r="BR574" i="12"/>
  <c r="BH574" i="12"/>
  <c r="BS574" i="12"/>
  <c r="BI574" i="12"/>
  <c r="BT574" i="12"/>
  <c r="BG575" i="12"/>
  <c r="BR575" i="12"/>
  <c r="BH575" i="12"/>
  <c r="BS575" i="12"/>
  <c r="BI575" i="12"/>
  <c r="BT575" i="12"/>
  <c r="BG576" i="12"/>
  <c r="BR576" i="12"/>
  <c r="BH576" i="12"/>
  <c r="BS576" i="12"/>
  <c r="BI576" i="12"/>
  <c r="BT576" i="12"/>
  <c r="BG577" i="12"/>
  <c r="BR577" i="12"/>
  <c r="BH577" i="12"/>
  <c r="BS577" i="12"/>
  <c r="BI577" i="12"/>
  <c r="BT577" i="12"/>
  <c r="BG578" i="12"/>
  <c r="BR578" i="12"/>
  <c r="BH578" i="12"/>
  <c r="BS578" i="12"/>
  <c r="BI578" i="12"/>
  <c r="BT578" i="12"/>
  <c r="BG579" i="12"/>
  <c r="BR579" i="12"/>
  <c r="BH579" i="12"/>
  <c r="BS579" i="12"/>
  <c r="BI579" i="12"/>
  <c r="BT579" i="12"/>
  <c r="BG580" i="12"/>
  <c r="BR580" i="12"/>
  <c r="BH580" i="12"/>
  <c r="BS580" i="12"/>
  <c r="BI580" i="12"/>
  <c r="BT580" i="12"/>
  <c r="BG581" i="12"/>
  <c r="BR581" i="12"/>
  <c r="BH581" i="12"/>
  <c r="BS581" i="12"/>
  <c r="BI581" i="12"/>
  <c r="BT581" i="12"/>
  <c r="BG582" i="12"/>
  <c r="BR582" i="12"/>
  <c r="BH582" i="12"/>
  <c r="BS582" i="12"/>
  <c r="BI582" i="12"/>
  <c r="BT582" i="12"/>
  <c r="BG583" i="12"/>
  <c r="BR583" i="12"/>
  <c r="BH583" i="12"/>
  <c r="BS583" i="12"/>
  <c r="BI583" i="12"/>
  <c r="BT583" i="12"/>
  <c r="BG584" i="12"/>
  <c r="BR584" i="12"/>
  <c r="BH584" i="12"/>
  <c r="BS584" i="12"/>
  <c r="BI584" i="12"/>
  <c r="BT584" i="12"/>
  <c r="BG585" i="12"/>
  <c r="BR585" i="12"/>
  <c r="BH585" i="12"/>
  <c r="BS585" i="12"/>
  <c r="BI585" i="12"/>
  <c r="BT585" i="12"/>
  <c r="BG586" i="12"/>
  <c r="BR586" i="12"/>
  <c r="BH586" i="12"/>
  <c r="BS586" i="12"/>
  <c r="BI586" i="12"/>
  <c r="BT586" i="12"/>
  <c r="BG587" i="12"/>
  <c r="BR587" i="12"/>
  <c r="BH587" i="12"/>
  <c r="BS587" i="12"/>
  <c r="BI587" i="12"/>
  <c r="BT587" i="12"/>
  <c r="BG588" i="12"/>
  <c r="BR588" i="12"/>
  <c r="BH588" i="12"/>
  <c r="BS588" i="12"/>
  <c r="BI588" i="12"/>
  <c r="BT588" i="12"/>
  <c r="BG589" i="12"/>
  <c r="BR589" i="12"/>
  <c r="BH589" i="12"/>
  <c r="BS589" i="12"/>
  <c r="BI589" i="12"/>
  <c r="BT589" i="12"/>
  <c r="BG590" i="12"/>
  <c r="BR590" i="12"/>
  <c r="BH590" i="12"/>
  <c r="BS590" i="12"/>
  <c r="BI590" i="12"/>
  <c r="BT590" i="12"/>
  <c r="BG591" i="12"/>
  <c r="BR591" i="12"/>
  <c r="BH591" i="12"/>
  <c r="BS591" i="12"/>
  <c r="BI591" i="12"/>
  <c r="BT591" i="12"/>
  <c r="BG592" i="12"/>
  <c r="BR592" i="12"/>
  <c r="BH592" i="12"/>
  <c r="BS592" i="12"/>
  <c r="BI592" i="12"/>
  <c r="BT592" i="12"/>
  <c r="BG593" i="12"/>
  <c r="BR593" i="12"/>
  <c r="BH593" i="12"/>
  <c r="BS593" i="12"/>
  <c r="BI593" i="12"/>
  <c r="BT593" i="12"/>
  <c r="BG594" i="12"/>
  <c r="BR594" i="12"/>
  <c r="BH594" i="12"/>
  <c r="BS594" i="12"/>
  <c r="BI594" i="12"/>
  <c r="BT594" i="12"/>
  <c r="BG595" i="12"/>
  <c r="BR595" i="12"/>
  <c r="BH595" i="12"/>
  <c r="BS595" i="12"/>
  <c r="BI595" i="12"/>
  <c r="BT595" i="12"/>
  <c r="BG596" i="12"/>
  <c r="BR596" i="12"/>
  <c r="BH596" i="12"/>
  <c r="BS596" i="12"/>
  <c r="BI596" i="12"/>
  <c r="BT596" i="12"/>
  <c r="BG597" i="12"/>
  <c r="BR597" i="12"/>
  <c r="BH597" i="12"/>
  <c r="BS597" i="12"/>
  <c r="BI597" i="12"/>
  <c r="BT597" i="12"/>
  <c r="BG598" i="12"/>
  <c r="BR598" i="12"/>
  <c r="BH598" i="12"/>
  <c r="BS598" i="12"/>
  <c r="BI598" i="12"/>
  <c r="BT598" i="12"/>
  <c r="BG599" i="12"/>
  <c r="BR599" i="12"/>
  <c r="BH599" i="12"/>
  <c r="BS599" i="12"/>
  <c r="BI599" i="12"/>
  <c r="BT599" i="12"/>
  <c r="BG600" i="12"/>
  <c r="BR600" i="12"/>
  <c r="BH600" i="12"/>
  <c r="BS600" i="12"/>
  <c r="BI600" i="12"/>
  <c r="BT600" i="12"/>
  <c r="BG601" i="12"/>
  <c r="BR601" i="12"/>
  <c r="BH601" i="12"/>
  <c r="BS601" i="12"/>
  <c r="BI601" i="12"/>
  <c r="BT601" i="12"/>
  <c r="BG602" i="12"/>
  <c r="BR602" i="12"/>
  <c r="BH602" i="12"/>
  <c r="BS602" i="12"/>
  <c r="BI602" i="12"/>
  <c r="BT602" i="12"/>
  <c r="BM3" i="12"/>
  <c r="BQ3" i="12"/>
  <c r="BQ4" i="12"/>
  <c r="BQ5" i="12"/>
  <c r="BQ6" i="12"/>
  <c r="BQ7" i="12"/>
  <c r="BQ8" i="12"/>
  <c r="BQ9" i="12"/>
  <c r="BQ10" i="12"/>
  <c r="BQ11"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111" i="12"/>
  <c r="BQ112" i="12"/>
  <c r="BQ113" i="12"/>
  <c r="BQ114" i="12"/>
  <c r="BQ115" i="12"/>
  <c r="BQ116" i="12"/>
  <c r="BQ117" i="12"/>
  <c r="BQ118" i="12"/>
  <c r="BQ119" i="12"/>
  <c r="BQ120" i="12"/>
  <c r="BQ121" i="12"/>
  <c r="BQ124" i="12"/>
  <c r="BQ125" i="12"/>
  <c r="BQ126" i="12"/>
  <c r="BQ127" i="12"/>
  <c r="BQ129" i="12"/>
  <c r="BQ130" i="12"/>
  <c r="BQ132" i="12"/>
  <c r="BQ133" i="12"/>
  <c r="BQ134" i="12"/>
  <c r="BQ135" i="12"/>
  <c r="BQ140" i="12"/>
  <c r="BQ141" i="12"/>
  <c r="BQ142" i="12"/>
  <c r="BQ147" i="12"/>
  <c r="BQ149" i="12"/>
  <c r="BQ150" i="12"/>
  <c r="BQ151" i="12"/>
  <c r="BQ152" i="12"/>
  <c r="BQ153" i="12"/>
  <c r="BQ154" i="12"/>
  <c r="BQ155" i="12"/>
  <c r="BQ156" i="12"/>
  <c r="BQ157" i="12"/>
  <c r="BQ158" i="12"/>
  <c r="BQ159" i="12"/>
  <c r="BQ160" i="12"/>
  <c r="BQ161" i="12"/>
  <c r="BQ162" i="12"/>
  <c r="BQ163" i="12"/>
  <c r="BQ164" i="12"/>
  <c r="BQ165" i="12"/>
  <c r="BQ166" i="12"/>
  <c r="BQ168" i="12"/>
  <c r="BQ169" i="12"/>
  <c r="BQ170" i="12"/>
  <c r="BQ177" i="12"/>
  <c r="BQ179" i="12"/>
  <c r="BQ180" i="12"/>
  <c r="BQ181" i="12"/>
  <c r="BQ200" i="12"/>
  <c r="BQ201" i="12"/>
  <c r="BQ202" i="12"/>
  <c r="BQ208" i="12"/>
  <c r="BQ211" i="12"/>
  <c r="BQ212" i="12"/>
  <c r="BQ214" i="12"/>
  <c r="BQ215" i="12"/>
  <c r="BQ218" i="12"/>
  <c r="BQ219" i="12"/>
  <c r="BQ220" i="12"/>
  <c r="BQ221" i="12"/>
  <c r="BQ225" i="12"/>
  <c r="BQ226" i="12"/>
  <c r="BQ227" i="12"/>
  <c r="BQ228" i="12"/>
  <c r="BQ229" i="12"/>
  <c r="BQ238" i="12"/>
  <c r="BQ239" i="12"/>
  <c r="BQ240" i="12"/>
  <c r="BQ243" i="12"/>
  <c r="BQ250" i="12"/>
  <c r="BQ251" i="12"/>
  <c r="BQ252" i="12"/>
  <c r="BQ262" i="12"/>
  <c r="BQ271" i="12"/>
  <c r="BQ272" i="12"/>
  <c r="BQ282" i="12"/>
  <c r="BQ284" i="12"/>
  <c r="BQ306" i="12"/>
  <c r="BQ308" i="12"/>
  <c r="BQ309" i="12"/>
  <c r="BQ312" i="12"/>
  <c r="BQ313" i="12"/>
  <c r="BQ314" i="12"/>
  <c r="BQ316" i="12"/>
  <c r="BQ319" i="12"/>
  <c r="BQ320" i="12"/>
  <c r="BQ322" i="12"/>
  <c r="BQ323" i="12"/>
  <c r="BQ327" i="12"/>
  <c r="BQ338" i="12"/>
  <c r="BQ346" i="12"/>
  <c r="BQ369" i="12"/>
  <c r="BQ372" i="12"/>
  <c r="BQ378" i="12"/>
  <c r="BQ379" i="12"/>
  <c r="BQ380" i="12"/>
  <c r="BQ381" i="12"/>
  <c r="BQ383" i="12"/>
  <c r="BQ385" i="12"/>
  <c r="BQ394" i="12"/>
  <c r="BQ395" i="12"/>
  <c r="BQ396" i="12"/>
  <c r="BQ397" i="12"/>
  <c r="BQ398" i="12"/>
  <c r="BQ400" i="12"/>
  <c r="BQ401" i="12"/>
  <c r="BQ402" i="12"/>
  <c r="BQ408" i="12"/>
  <c r="BQ411" i="12"/>
  <c r="BQ426" i="12"/>
  <c r="BQ427" i="12"/>
  <c r="BQ428" i="12"/>
  <c r="BQ429" i="12"/>
  <c r="BQ433" i="12"/>
  <c r="BQ440" i="12"/>
  <c r="BQ443" i="12"/>
  <c r="BQ448" i="12"/>
  <c r="BQ457" i="12"/>
  <c r="BQ458" i="12"/>
  <c r="BQ464" i="12"/>
  <c r="BQ466" i="12"/>
  <c r="BQ467" i="12"/>
  <c r="BQ470" i="12"/>
  <c r="BQ471" i="12"/>
  <c r="BQ484" i="12"/>
  <c r="BQ491" i="12"/>
  <c r="BQ498" i="12"/>
  <c r="BQ500" i="12"/>
  <c r="BQ501" i="12"/>
  <c r="BQ503" i="12"/>
  <c r="BQ504" i="12"/>
  <c r="BQ505" i="12"/>
  <c r="BQ506" i="12"/>
  <c r="BQ517" i="12"/>
  <c r="BQ521" i="12"/>
  <c r="BQ524" i="12"/>
  <c r="BQ525" i="12"/>
  <c r="BQ526" i="12"/>
  <c r="BQ527" i="12"/>
  <c r="BQ528" i="12"/>
  <c r="BQ529" i="12"/>
  <c r="BQ530" i="12"/>
  <c r="BQ531" i="12"/>
  <c r="BQ532" i="12"/>
  <c r="BQ533" i="12"/>
  <c r="BQ534" i="12"/>
  <c r="BQ535" i="12"/>
  <c r="BQ536" i="12"/>
  <c r="BQ537" i="12"/>
  <c r="BQ538" i="12"/>
  <c r="BQ539" i="12"/>
  <c r="BQ540" i="12"/>
  <c r="BQ541" i="12"/>
  <c r="BQ542" i="12"/>
  <c r="BQ543" i="12"/>
  <c r="BQ544" i="12"/>
  <c r="BQ545" i="12"/>
  <c r="BQ546" i="12"/>
  <c r="BQ547" i="12"/>
  <c r="BQ548" i="12"/>
  <c r="BQ549" i="12"/>
  <c r="BQ550" i="12"/>
  <c r="BQ551" i="12"/>
  <c r="BQ552" i="12"/>
  <c r="BQ553" i="12"/>
  <c r="BQ554" i="12"/>
  <c r="BQ555" i="12"/>
  <c r="BQ556" i="12"/>
  <c r="BQ557" i="12"/>
  <c r="BQ558" i="12"/>
  <c r="BQ559" i="12"/>
  <c r="BQ560" i="12"/>
  <c r="BQ561" i="12"/>
  <c r="BQ562" i="12"/>
  <c r="BQ563" i="12"/>
  <c r="BQ564" i="12"/>
  <c r="BQ565" i="12"/>
  <c r="BQ566" i="12"/>
  <c r="BQ567" i="12"/>
  <c r="BQ568" i="12"/>
  <c r="BQ569" i="12"/>
  <c r="BQ570" i="12"/>
  <c r="BQ571" i="12"/>
  <c r="BQ572" i="12"/>
  <c r="BQ573" i="12"/>
  <c r="BQ574" i="12"/>
  <c r="BQ575" i="12"/>
  <c r="BQ576" i="12"/>
  <c r="BQ577" i="12"/>
  <c r="BQ578" i="12"/>
  <c r="BQ579" i="12"/>
  <c r="BQ580" i="12"/>
  <c r="BQ581" i="12"/>
  <c r="BQ582" i="12"/>
  <c r="BQ583" i="12"/>
  <c r="BQ584" i="12"/>
  <c r="BQ585" i="12"/>
  <c r="BQ586" i="12"/>
  <c r="BQ587" i="12"/>
  <c r="BQ588" i="12"/>
  <c r="BQ589" i="12"/>
  <c r="BQ590" i="12"/>
  <c r="BQ591" i="12"/>
  <c r="BQ592" i="12"/>
  <c r="BQ593" i="12"/>
  <c r="BQ594" i="12"/>
  <c r="BQ595" i="12"/>
  <c r="BQ596" i="12"/>
  <c r="BQ597" i="12"/>
  <c r="BQ598" i="12"/>
  <c r="BQ599" i="12"/>
  <c r="BQ600" i="12"/>
  <c r="BQ601" i="12"/>
  <c r="BQ602" i="12"/>
  <c r="BV524" i="12"/>
  <c r="BV525" i="12"/>
  <c r="BV526" i="12"/>
  <c r="BV527" i="12"/>
  <c r="BV528" i="12"/>
  <c r="BV529" i="12"/>
  <c r="BV530" i="12"/>
  <c r="BV531" i="12"/>
  <c r="BV532" i="12"/>
  <c r="BV533" i="12"/>
  <c r="BV534" i="12"/>
  <c r="BV535" i="12"/>
  <c r="BV536" i="12"/>
  <c r="BV537" i="12"/>
  <c r="BV538" i="12"/>
  <c r="BV539" i="12"/>
  <c r="BV540" i="12"/>
  <c r="BV541" i="12"/>
  <c r="BV542" i="12"/>
  <c r="BV543" i="12"/>
  <c r="BV544" i="12"/>
  <c r="BV545" i="12"/>
  <c r="BV546" i="12"/>
  <c r="BV547" i="12"/>
  <c r="BV548" i="12"/>
  <c r="BV549" i="12"/>
  <c r="BV550" i="12"/>
  <c r="BV551" i="12"/>
  <c r="BV552" i="12"/>
  <c r="BV553" i="12"/>
  <c r="BV554" i="12"/>
  <c r="BV555" i="12"/>
  <c r="BV556" i="12"/>
  <c r="BV557" i="12"/>
  <c r="BV558" i="12"/>
  <c r="BV559" i="12"/>
  <c r="BV560" i="12"/>
  <c r="BV561" i="12"/>
  <c r="BV562" i="12"/>
  <c r="BV563" i="12"/>
  <c r="BV564" i="12"/>
  <c r="BV565" i="12"/>
  <c r="BV566" i="12"/>
  <c r="BV567" i="12"/>
  <c r="BV568" i="12"/>
  <c r="BV569" i="12"/>
  <c r="BV570" i="12"/>
  <c r="BV571" i="12"/>
  <c r="BV572" i="12"/>
  <c r="BV573" i="12"/>
  <c r="BV574" i="12"/>
  <c r="BV575" i="12"/>
  <c r="BV576" i="12"/>
  <c r="BV577" i="12"/>
  <c r="BV578" i="12"/>
  <c r="BV579" i="12"/>
  <c r="BV580" i="12"/>
  <c r="BV581" i="12"/>
  <c r="BV582" i="12"/>
  <c r="BV583" i="12"/>
  <c r="BV584" i="12"/>
  <c r="BV585" i="12"/>
  <c r="BV586" i="12"/>
  <c r="BV587" i="12"/>
  <c r="BV588" i="12"/>
  <c r="BV589" i="12"/>
  <c r="BV590" i="12"/>
  <c r="BV591" i="12"/>
  <c r="BV592" i="12"/>
  <c r="BV593" i="12"/>
  <c r="BV594" i="12"/>
  <c r="BV595" i="12"/>
  <c r="BV596" i="12"/>
  <c r="BV597" i="12"/>
  <c r="BV598" i="12"/>
  <c r="BV599" i="12"/>
  <c r="BV600" i="12"/>
  <c r="BV601" i="12"/>
  <c r="BV602" i="12"/>
  <c r="BM22" i="12"/>
  <c r="BM23" i="12"/>
  <c r="BM24" i="12"/>
  <c r="BM25" i="12"/>
  <c r="BM26" i="12"/>
  <c r="BM27" i="12"/>
  <c r="BM28" i="12"/>
  <c r="BM29" i="12"/>
  <c r="BM30" i="12"/>
  <c r="BM31" i="12"/>
  <c r="BM32" i="12"/>
  <c r="BM33" i="12"/>
  <c r="BM34" i="12"/>
  <c r="BM35" i="12"/>
  <c r="BM36" i="12"/>
  <c r="BM37" i="12"/>
  <c r="BM38" i="12"/>
  <c r="BM39" i="12"/>
  <c r="BM40" i="12"/>
  <c r="BM41" i="12"/>
  <c r="BM42" i="12"/>
  <c r="BM43" i="12"/>
  <c r="BM44" i="12"/>
  <c r="BM45" i="12"/>
  <c r="BM46" i="12"/>
  <c r="BM47" i="12"/>
  <c r="BM48" i="12"/>
  <c r="BM49" i="12"/>
  <c r="BM50" i="12"/>
  <c r="BM51" i="12"/>
  <c r="BM52" i="12"/>
  <c r="BM53" i="12"/>
  <c r="BM54" i="12"/>
  <c r="BM55" i="12"/>
  <c r="BM56" i="12"/>
  <c r="BM57" i="12"/>
  <c r="BM58" i="12"/>
  <c r="BM59" i="12"/>
  <c r="BM60" i="12"/>
  <c r="BM61" i="12"/>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111" i="12"/>
  <c r="BM112" i="12"/>
  <c r="BM113" i="12"/>
  <c r="BM114" i="12"/>
  <c r="BM115" i="12"/>
  <c r="BM116" i="12"/>
  <c r="BM117" i="12"/>
  <c r="BM118" i="12"/>
  <c r="BM119" i="12"/>
  <c r="BM120" i="12"/>
  <c r="BM121" i="12"/>
  <c r="BM124" i="12"/>
  <c r="BM125" i="12"/>
  <c r="BM126" i="12"/>
  <c r="BM127" i="12"/>
  <c r="BM129" i="12"/>
  <c r="BM130" i="12"/>
  <c r="BM132" i="12"/>
  <c r="BM133" i="12"/>
  <c r="BM134" i="12"/>
  <c r="BM135" i="12"/>
  <c r="BM140" i="12"/>
  <c r="BM141" i="12"/>
  <c r="BM142" i="12"/>
  <c r="BM147" i="12"/>
  <c r="BM149" i="12"/>
  <c r="BM150" i="12"/>
  <c r="BM151" i="12"/>
  <c r="BM152" i="12"/>
  <c r="BM153" i="12"/>
  <c r="BM154" i="12"/>
  <c r="BM155" i="12"/>
  <c r="BM156" i="12"/>
  <c r="BM157" i="12"/>
  <c r="BM158" i="12"/>
  <c r="BM159" i="12"/>
  <c r="BM160" i="12"/>
  <c r="BM161" i="12"/>
  <c r="BM162" i="12"/>
  <c r="BM163" i="12"/>
  <c r="BM164" i="12"/>
  <c r="BM165" i="12"/>
  <c r="BM166" i="12"/>
  <c r="BM168" i="12"/>
  <c r="BM169" i="12"/>
  <c r="BM170" i="12"/>
  <c r="BM177" i="12"/>
  <c r="BM179" i="12"/>
  <c r="BM180" i="12"/>
  <c r="BM181" i="12"/>
  <c r="BM200" i="12"/>
  <c r="BM201" i="12"/>
  <c r="BM202" i="12"/>
  <c r="BM208" i="12"/>
  <c r="BM211" i="12"/>
  <c r="BM212" i="12"/>
  <c r="BM214" i="12"/>
  <c r="BM215" i="12"/>
  <c r="BM218" i="12"/>
  <c r="BM219" i="12"/>
  <c r="BM220" i="12"/>
  <c r="BM221" i="12"/>
  <c r="BM225" i="12"/>
  <c r="BM226" i="12"/>
  <c r="BM227" i="12"/>
  <c r="BM228" i="12"/>
  <c r="BM229" i="12"/>
  <c r="BM238" i="12"/>
  <c r="BM239" i="12"/>
  <c r="BM240" i="12"/>
  <c r="BM243" i="12"/>
  <c r="BM250" i="12"/>
  <c r="BM251" i="12"/>
  <c r="BM252" i="12"/>
  <c r="BM262" i="12"/>
  <c r="BM271" i="12"/>
  <c r="BM272" i="12"/>
  <c r="BM282" i="12"/>
  <c r="BM284" i="12"/>
  <c r="BM306" i="12"/>
  <c r="BM308" i="12"/>
  <c r="BM309" i="12"/>
  <c r="BM312" i="12"/>
  <c r="BM313" i="12"/>
  <c r="BM314" i="12"/>
  <c r="BM316" i="12"/>
  <c r="BM319" i="12"/>
  <c r="BM320" i="12"/>
  <c r="BM322" i="12"/>
  <c r="BM323" i="12"/>
  <c r="BM327" i="12"/>
  <c r="BM338" i="12"/>
  <c r="BM346" i="12"/>
  <c r="BM369" i="12"/>
  <c r="BM372" i="12"/>
  <c r="BM378" i="12"/>
  <c r="BM379" i="12"/>
  <c r="BM380" i="12"/>
  <c r="BM381" i="12"/>
  <c r="BM383" i="12"/>
  <c r="BM385" i="12"/>
  <c r="BM394" i="12"/>
  <c r="BM395" i="12"/>
  <c r="BM396" i="12"/>
  <c r="BM397" i="12"/>
  <c r="BM398" i="12"/>
  <c r="BM400" i="12"/>
  <c r="BM401" i="12"/>
  <c r="BM402" i="12"/>
  <c r="BM408" i="12"/>
  <c r="BM411" i="12"/>
  <c r="BM426" i="12"/>
  <c r="BM427" i="12"/>
  <c r="BM428" i="12"/>
  <c r="BM429" i="12"/>
  <c r="BM433" i="12"/>
  <c r="BM440" i="12"/>
  <c r="BM443" i="12"/>
  <c r="BM448" i="12"/>
  <c r="BM457" i="12"/>
  <c r="BM458" i="12"/>
  <c r="BM464" i="12"/>
  <c r="BM466" i="12"/>
  <c r="BM467" i="12"/>
  <c r="BM470" i="12"/>
  <c r="BM471" i="12"/>
  <c r="BM484" i="12"/>
  <c r="BM491" i="12"/>
  <c r="BM498" i="12"/>
  <c r="BM500" i="12"/>
  <c r="BM501" i="12"/>
  <c r="BM503" i="12"/>
  <c r="BM504" i="12"/>
  <c r="BM505" i="12"/>
  <c r="BM506" i="12"/>
  <c r="BM517" i="12"/>
  <c r="BM521" i="12"/>
  <c r="BM524" i="12"/>
  <c r="BM525" i="12"/>
  <c r="BM526" i="12"/>
  <c r="BM527" i="12"/>
  <c r="BM528" i="12"/>
  <c r="BM529" i="12"/>
  <c r="BM530" i="12"/>
  <c r="BM531" i="12"/>
  <c r="BM532" i="12"/>
  <c r="BM533" i="12"/>
  <c r="BM534" i="12"/>
  <c r="BM535" i="12"/>
  <c r="BM536" i="12"/>
  <c r="BM537" i="12"/>
  <c r="BM538" i="12"/>
  <c r="BM539" i="12"/>
  <c r="BM540" i="12"/>
  <c r="BM541" i="12"/>
  <c r="BM542" i="12"/>
  <c r="BM543" i="12"/>
  <c r="BM544" i="12"/>
  <c r="BM545" i="12"/>
  <c r="BM546" i="12"/>
  <c r="BM547" i="12"/>
  <c r="BM548" i="12"/>
  <c r="BM549" i="12"/>
  <c r="BM550" i="12"/>
  <c r="BM551" i="12"/>
  <c r="BM552" i="12"/>
  <c r="BM553" i="12"/>
  <c r="BM554" i="12"/>
  <c r="BM555" i="12"/>
  <c r="BM556" i="12"/>
  <c r="BM557" i="12"/>
  <c r="BM558" i="12"/>
  <c r="BM559" i="12"/>
  <c r="BM560" i="12"/>
  <c r="BM561" i="12"/>
  <c r="BM562" i="12"/>
  <c r="BM563" i="12"/>
  <c r="BM564" i="12"/>
  <c r="BM565" i="12"/>
  <c r="BM566" i="12"/>
  <c r="BM567" i="12"/>
  <c r="BM568" i="12"/>
  <c r="BM569" i="12"/>
  <c r="BM570" i="12"/>
  <c r="BM571" i="12"/>
  <c r="BM572" i="12"/>
  <c r="BM573" i="12"/>
  <c r="BM574" i="12"/>
  <c r="BM575" i="12"/>
  <c r="BM576" i="12"/>
  <c r="BM577" i="12"/>
  <c r="BM578" i="12"/>
  <c r="BM579" i="12"/>
  <c r="BM580" i="12"/>
  <c r="BM581" i="12"/>
  <c r="BM582" i="12"/>
  <c r="BM583" i="12"/>
  <c r="BM584" i="12"/>
  <c r="BM585" i="12"/>
  <c r="BM586" i="12"/>
  <c r="BM587" i="12"/>
  <c r="BM588" i="12"/>
  <c r="BM589" i="12"/>
  <c r="BM590" i="12"/>
  <c r="BM591" i="12"/>
  <c r="BM592" i="12"/>
  <c r="BM593" i="12"/>
  <c r="BM594" i="12"/>
  <c r="BM595" i="12"/>
  <c r="BM596" i="12"/>
  <c r="BM597" i="12"/>
  <c r="BM598" i="12"/>
  <c r="BM599" i="12"/>
  <c r="BM600" i="12"/>
  <c r="BM601" i="12"/>
  <c r="BM602" i="12"/>
  <c r="BM4" i="12"/>
  <c r="BM5" i="12"/>
  <c r="BM6" i="12"/>
  <c r="BM7" i="12"/>
  <c r="BM8" i="12"/>
  <c r="BM9" i="12"/>
  <c r="BM10" i="12"/>
  <c r="BM11" i="12"/>
  <c r="BM12" i="12"/>
  <c r="BM13" i="12"/>
  <c r="BM14" i="12"/>
  <c r="BM15" i="12"/>
  <c r="BM16" i="12"/>
  <c r="BM17" i="12"/>
  <c r="BM18" i="12"/>
  <c r="BM19" i="12"/>
  <c r="BM20" i="12"/>
  <c r="BM21" i="12"/>
  <c r="EH18" i="10"/>
  <c r="EH19" i="10"/>
  <c r="EH20" i="10"/>
  <c r="EH21" i="10"/>
  <c r="EH22" i="10"/>
  <c r="EH23" i="10"/>
  <c r="EH24" i="10"/>
  <c r="EH25" i="10"/>
  <c r="EH26" i="10"/>
  <c r="EH27" i="10"/>
  <c r="EI18" i="10" a="1"/>
  <c r="ED18" i="10"/>
  <c r="ED19" i="10"/>
  <c r="ED20" i="10"/>
  <c r="ED21" i="10"/>
  <c r="ED22" i="10"/>
  <c r="ED23" i="10"/>
  <c r="ED24" i="10"/>
  <c r="ED25" i="10"/>
  <c r="ED26" i="10"/>
  <c r="ED27" i="10"/>
  <c r="EE18" i="10" a="1"/>
  <c r="EF22" i="10"/>
  <c r="DY31" i="10"/>
  <c r="CD31" i="10"/>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AI31" i="10"/>
  <c r="M21" i="2"/>
  <c r="H8" i="11"/>
  <c r="DR26" i="10"/>
  <c r="DR27" i="10"/>
  <c r="BW26" i="10"/>
  <c r="BW27" i="10"/>
  <c r="AB26" i="10"/>
  <c r="AB27" i="10"/>
  <c r="K31" i="2"/>
  <c r="M19" i="2"/>
  <c r="I20" i="2"/>
  <c r="I21" i="2"/>
  <c r="I22" i="2"/>
  <c r="I24" i="2"/>
  <c r="I25" i="2"/>
  <c r="I26" i="2"/>
  <c r="I27" i="2"/>
  <c r="I28" i="2"/>
  <c r="M20" i="2"/>
  <c r="M22" i="2"/>
  <c r="M23" i="2"/>
  <c r="M24" i="2"/>
  <c r="M25" i="2"/>
  <c r="M26" i="2"/>
  <c r="M27" i="2"/>
  <c r="M28" i="2"/>
  <c r="EE18" i="10"/>
  <c r="EF18" i="10"/>
  <c r="EF21" i="10"/>
  <c r="EF25" i="10"/>
  <c r="EF23" i="10"/>
  <c r="EF19" i="10"/>
  <c r="EF26" i="10"/>
  <c r="EF27" i="10"/>
  <c r="EF24" i="10"/>
  <c r="DU32" i="10" a="1"/>
  <c r="DU32" i="10"/>
  <c r="AE32" i="10" a="1"/>
  <c r="AE32" i="10"/>
  <c r="EF20" i="10"/>
  <c r="BZ32" i="10" a="1"/>
  <c r="BZ32" i="10"/>
  <c r="EI18" i="10"/>
  <c r="EJ18" i="10"/>
  <c r="EJ21" i="10"/>
  <c r="EJ25" i="10"/>
  <c r="EJ23" i="10"/>
  <c r="EJ19" i="10"/>
  <c r="EJ24" i="10"/>
  <c r="EJ20" i="10"/>
  <c r="EJ26" i="10"/>
  <c r="EJ22" i="10"/>
  <c r="EJ27" i="10"/>
  <c r="F60" i="11"/>
  <c r="EH32" i="10" a="1"/>
  <c r="C15" i="11"/>
  <c r="G15" i="11"/>
  <c r="G20" i="11"/>
  <c r="G24" i="11"/>
  <c r="C18" i="11"/>
  <c r="C22" i="11"/>
  <c r="G17" i="11"/>
  <c r="G21" i="11"/>
  <c r="G16" i="11"/>
  <c r="C19" i="11"/>
  <c r="C23" i="11"/>
  <c r="G18" i="11"/>
  <c r="G22" i="11"/>
  <c r="C16" i="11"/>
  <c r="C20" i="11"/>
  <c r="C24" i="11"/>
  <c r="G19" i="11"/>
  <c r="G23" i="11"/>
  <c r="C17" i="11"/>
  <c r="C21" i="11"/>
  <c r="EJ32" i="10" a="1"/>
  <c r="EH32" i="10"/>
  <c r="EG32" i="10"/>
  <c r="EG35" i="10"/>
  <c r="EG39" i="10"/>
  <c r="EG36" i="10"/>
  <c r="EG33" i="10"/>
  <c r="EG34" i="10"/>
  <c r="EG37" i="10"/>
  <c r="EG38" i="10"/>
  <c r="EG40" i="10"/>
  <c r="EG41" i="10"/>
  <c r="EJ32" i="10"/>
  <c r="EI32" i="10"/>
  <c r="EI35" i="10"/>
  <c r="EI39" i="10"/>
  <c r="EI36" i="10"/>
  <c r="EI33" i="10"/>
  <c r="EI34" i="10"/>
  <c r="EI37" i="10"/>
  <c r="EI38" i="10"/>
  <c r="EI40" i="10"/>
  <c r="EI41" i="10"/>
  <c r="EA35" i="10"/>
  <c r="DX57" i="10"/>
  <c r="EA41" i="10"/>
  <c r="DX63" i="10"/>
  <c r="EA37" i="10"/>
  <c r="DX59" i="10"/>
  <c r="EA39" i="10"/>
  <c r="DX61" i="10"/>
  <c r="EA33" i="10"/>
  <c r="DX55" i="10"/>
  <c r="EA36" i="10"/>
  <c r="DX58" i="10"/>
  <c r="EA40" i="10"/>
  <c r="DX62" i="10"/>
  <c r="EA38" i="10"/>
  <c r="DX60" i="10"/>
  <c r="EA32" i="10"/>
  <c r="DX54" i="10"/>
  <c r="EA34" i="10"/>
  <c r="DX56" i="10"/>
  <c r="CF67" i="10"/>
  <c r="CJ67" i="10"/>
  <c r="CN67" i="10"/>
  <c r="CG67" i="10"/>
  <c r="CK67" i="10"/>
  <c r="CO67" i="10"/>
  <c r="CD67" i="10"/>
  <c r="CH67" i="10"/>
  <c r="CL67" i="10"/>
  <c r="CE67" i="10"/>
  <c r="CI67" i="10"/>
  <c r="CM67" i="10"/>
  <c r="CF68" i="10"/>
  <c r="CJ68" i="10"/>
  <c r="CN68" i="10"/>
  <c r="CG68" i="10"/>
  <c r="CK68" i="10"/>
  <c r="CO68" i="10"/>
  <c r="CD68" i="10"/>
  <c r="CH68" i="10"/>
  <c r="CL68" i="10"/>
  <c r="CE68" i="10"/>
  <c r="CI68" i="10"/>
  <c r="CM68" i="10"/>
  <c r="CF71" i="10"/>
  <c r="CJ71" i="10"/>
  <c r="CN71" i="10"/>
  <c r="CG71" i="10"/>
  <c r="CK71" i="10"/>
  <c r="CO71" i="10"/>
  <c r="CD71" i="10"/>
  <c r="CH71" i="10"/>
  <c r="CL71" i="10"/>
  <c r="CE71" i="10"/>
  <c r="CI71" i="10"/>
  <c r="CM71" i="10"/>
  <c r="CF69" i="10"/>
  <c r="CJ69" i="10"/>
  <c r="CN69" i="10"/>
  <c r="CG69" i="10"/>
  <c r="CK69" i="10"/>
  <c r="CO69" i="10"/>
  <c r="CD69" i="10"/>
  <c r="CH69" i="10"/>
  <c r="CL69" i="10"/>
  <c r="CI69" i="10"/>
  <c r="CM69" i="10"/>
  <c r="CE69" i="10"/>
  <c r="CF66" i="10"/>
  <c r="CJ66" i="10"/>
  <c r="CN66" i="10"/>
  <c r="CG66" i="10"/>
  <c r="CK66" i="10"/>
  <c r="CO66" i="10"/>
  <c r="CD66" i="10"/>
  <c r="CH66" i="10"/>
  <c r="CL66" i="10"/>
  <c r="CM66" i="10"/>
  <c r="CE66" i="10"/>
  <c r="CI66" i="10"/>
  <c r="EB33" i="10"/>
  <c r="DX65" i="10"/>
  <c r="EB35" i="10"/>
  <c r="DX67" i="10"/>
  <c r="EB37" i="10"/>
  <c r="DX69" i="10"/>
  <c r="EB39" i="10"/>
  <c r="DX71" i="10"/>
  <c r="EB41" i="10"/>
  <c r="DX73" i="10"/>
  <c r="EB34" i="10"/>
  <c r="DX66" i="10"/>
  <c r="EB36" i="10"/>
  <c r="DX68" i="10"/>
  <c r="EB38" i="10"/>
  <c r="DX70" i="10"/>
  <c r="EB40" i="10"/>
  <c r="DX72" i="10"/>
  <c r="EB32" i="10"/>
  <c r="DX64" i="10"/>
  <c r="CF73" i="10"/>
  <c r="CJ73" i="10"/>
  <c r="CN73" i="10"/>
  <c r="CG73" i="10"/>
  <c r="CK73" i="10"/>
  <c r="CO73" i="10"/>
  <c r="CD73" i="10"/>
  <c r="CH73" i="10"/>
  <c r="CL73" i="10"/>
  <c r="CI73" i="10"/>
  <c r="CM73" i="10"/>
  <c r="CE73" i="10"/>
  <c r="CF72" i="10"/>
  <c r="CJ72" i="10"/>
  <c r="CN72" i="10"/>
  <c r="CG72" i="10"/>
  <c r="CK72" i="10"/>
  <c r="CO72" i="10"/>
  <c r="CD72" i="10"/>
  <c r="CH72" i="10"/>
  <c r="CL72" i="10"/>
  <c r="CE72" i="10"/>
  <c r="CI72" i="10"/>
  <c r="CM72" i="10"/>
  <c r="CG64" i="10"/>
  <c r="CK64" i="10"/>
  <c r="CO64" i="10"/>
  <c r="CH64" i="10"/>
  <c r="CL64" i="10"/>
  <c r="CD64" i="10"/>
  <c r="CE64" i="10"/>
  <c r="CI64" i="10"/>
  <c r="CM64" i="10"/>
  <c r="CN64" i="10"/>
  <c r="CF64" i="10"/>
  <c r="CJ64" i="10"/>
  <c r="CF65" i="10"/>
  <c r="CJ65" i="10"/>
  <c r="CN65" i="10"/>
  <c r="CG65" i="10"/>
  <c r="CK65" i="10"/>
  <c r="CO65" i="10"/>
  <c r="CD65" i="10"/>
  <c r="CH65" i="10"/>
  <c r="CL65" i="10"/>
  <c r="CI65" i="10"/>
  <c r="CM65" i="10"/>
  <c r="CE65" i="10"/>
  <c r="CF70" i="10"/>
  <c r="CJ70" i="10"/>
  <c r="CN70" i="10"/>
  <c r="CG70" i="10"/>
  <c r="CK70" i="10"/>
  <c r="CO70" i="10"/>
  <c r="CD70" i="10"/>
  <c r="CH70" i="10"/>
  <c r="CL70" i="10"/>
  <c r="CM70" i="10"/>
  <c r="CE70" i="10"/>
  <c r="CI70" i="10"/>
  <c r="CM54" i="10"/>
  <c r="CK54" i="10"/>
  <c r="CE54" i="10"/>
  <c r="CI54" i="10"/>
  <c r="CL54" i="10"/>
  <c r="CN54" i="10"/>
  <c r="CD54" i="10"/>
  <c r="CG54" i="10"/>
  <c r="CO54" i="10"/>
  <c r="CF54" i="10"/>
  <c r="CJ54" i="10"/>
  <c r="CH54" i="10"/>
  <c r="CH63" i="10"/>
  <c r="CF63" i="10"/>
  <c r="CN63" i="10"/>
  <c r="CJ63" i="10"/>
  <c r="CG63" i="10"/>
  <c r="CI63" i="10"/>
  <c r="CL63" i="10"/>
  <c r="CK63" i="10"/>
  <c r="CM63" i="10"/>
  <c r="CD63" i="10"/>
  <c r="CO63" i="10"/>
  <c r="CE63" i="10"/>
  <c r="EH54" i="10"/>
  <c r="DZ54" i="10"/>
  <c r="EC54" i="10"/>
  <c r="EJ54" i="10"/>
  <c r="EG54" i="10"/>
  <c r="EB54" i="10"/>
  <c r="EA54" i="10"/>
  <c r="EE54" i="10"/>
  <c r="ED54" i="10"/>
  <c r="DY54" i="10"/>
  <c r="EF54" i="10"/>
  <c r="EI54" i="10"/>
  <c r="EA55" i="10"/>
  <c r="EF55" i="10"/>
  <c r="EG55" i="10"/>
  <c r="DY55" i="10"/>
  <c r="EJ55" i="10"/>
  <c r="EI55" i="10"/>
  <c r="EB55" i="10"/>
  <c r="EH55" i="10"/>
  <c r="EC55" i="10"/>
  <c r="DZ55" i="10"/>
  <c r="EE55" i="10"/>
  <c r="ED55" i="10"/>
  <c r="EI57" i="10"/>
  <c r="EA57" i="10"/>
  <c r="EE57" i="10"/>
  <c r="ED57" i="10"/>
  <c r="DY57" i="10"/>
  <c r="EB57" i="10"/>
  <c r="DZ57" i="10"/>
  <c r="EH57" i="10"/>
  <c r="EC57" i="10"/>
  <c r="EJ57" i="10"/>
  <c r="EG57" i="10"/>
  <c r="EF57" i="10"/>
  <c r="AO63" i="10"/>
  <c r="AI63" i="10"/>
  <c r="AQ63" i="10"/>
  <c r="AS63" i="10"/>
  <c r="AT63" i="10"/>
  <c r="AR63" i="10"/>
  <c r="AK63" i="10"/>
  <c r="AJ63" i="10"/>
  <c r="AL63" i="10"/>
  <c r="AN63" i="10"/>
  <c r="AM63" i="10"/>
  <c r="AP63" i="10"/>
  <c r="AO55" i="10"/>
  <c r="AQ55" i="10"/>
  <c r="AI55" i="10"/>
  <c r="AS55" i="10"/>
  <c r="AT55" i="10"/>
  <c r="AR55" i="10"/>
  <c r="AK55" i="10"/>
  <c r="AJ55" i="10"/>
  <c r="AL55" i="10"/>
  <c r="AN55" i="10"/>
  <c r="AM55" i="10"/>
  <c r="AP55" i="10"/>
  <c r="CH61" i="10"/>
  <c r="CF61" i="10"/>
  <c r="CN61" i="10"/>
  <c r="CL61" i="10"/>
  <c r="CO61" i="10"/>
  <c r="CJ61" i="10"/>
  <c r="CD61" i="10"/>
  <c r="CE61" i="10"/>
  <c r="CG61" i="10"/>
  <c r="CI61" i="10"/>
  <c r="CM61" i="10"/>
  <c r="CK61" i="10"/>
  <c r="CD62" i="10"/>
  <c r="CJ62" i="10"/>
  <c r="CL62" i="10"/>
  <c r="CE62" i="10"/>
  <c r="CH62" i="10"/>
  <c r="CN62" i="10"/>
  <c r="CG62" i="10"/>
  <c r="CI62" i="10"/>
  <c r="CF62" i="10"/>
  <c r="CK62" i="10"/>
  <c r="CM62" i="10"/>
  <c r="CO62" i="10"/>
  <c r="CH59" i="10"/>
  <c r="CF59" i="10"/>
  <c r="CN59" i="10"/>
  <c r="CD59" i="10"/>
  <c r="CG59" i="10"/>
  <c r="CI59" i="10"/>
  <c r="CL59" i="10"/>
  <c r="CK59" i="10"/>
  <c r="CM59" i="10"/>
  <c r="CJ59" i="10"/>
  <c r="CO59" i="10"/>
  <c r="CE59" i="10"/>
  <c r="EG60" i="10"/>
  <c r="EH60" i="10"/>
  <c r="EB60" i="10"/>
  <c r="DZ60" i="10"/>
  <c r="DY60" i="10"/>
  <c r="EI60" i="10"/>
  <c r="EF60" i="10"/>
  <c r="EA60" i="10"/>
  <c r="ED60" i="10"/>
  <c r="EJ60" i="10"/>
  <c r="EE60" i="10"/>
  <c r="EC60" i="10"/>
  <c r="EE61" i="10"/>
  <c r="EB61" i="10"/>
  <c r="EA61" i="10"/>
  <c r="ED61" i="10"/>
  <c r="DY61" i="10"/>
  <c r="EJ61" i="10"/>
  <c r="DZ61" i="10"/>
  <c r="EI61" i="10"/>
  <c r="EH61" i="10"/>
  <c r="EC61" i="10"/>
  <c r="EG61" i="10"/>
  <c r="EF61" i="10"/>
  <c r="AJ54" i="10"/>
  <c r="AP54" i="10"/>
  <c r="AR54" i="10"/>
  <c r="AM54" i="10"/>
  <c r="AL54" i="10"/>
  <c r="AI54" i="10"/>
  <c r="AK54" i="10"/>
  <c r="AQ54" i="10"/>
  <c r="AN54" i="10"/>
  <c r="AT54" i="10"/>
  <c r="AO54" i="10"/>
  <c r="AS54" i="10"/>
  <c r="AI60" i="10"/>
  <c r="AQ60" i="10"/>
  <c r="AO60" i="10"/>
  <c r="AL60" i="10"/>
  <c r="AK60" i="10"/>
  <c r="AJ60" i="10"/>
  <c r="AP60" i="10"/>
  <c r="AM60" i="10"/>
  <c r="AS60" i="10"/>
  <c r="AN60" i="10"/>
  <c r="AT60" i="10"/>
  <c r="AR60" i="10"/>
  <c r="AQ62" i="10"/>
  <c r="AI62" i="10"/>
  <c r="AO62" i="10"/>
  <c r="AM62" i="10"/>
  <c r="AN62" i="10"/>
  <c r="AT62" i="10"/>
  <c r="AK62" i="10"/>
  <c r="AR62" i="10"/>
  <c r="AP62" i="10"/>
  <c r="AS62" i="10"/>
  <c r="AL62" i="10"/>
  <c r="AJ62" i="10"/>
  <c r="CD58" i="10"/>
  <c r="CL58" i="10"/>
  <c r="CJ58" i="10"/>
  <c r="CF58" i="10"/>
  <c r="CE58" i="10"/>
  <c r="CH58" i="10"/>
  <c r="CG58" i="10"/>
  <c r="CI58" i="10"/>
  <c r="CN58" i="10"/>
  <c r="CK58" i="10"/>
  <c r="CM58" i="10"/>
  <c r="CO58" i="10"/>
  <c r="CL60" i="10"/>
  <c r="CJ60" i="10"/>
  <c r="CD60" i="10"/>
  <c r="CN60" i="10"/>
  <c r="CK60" i="10"/>
  <c r="CM60" i="10"/>
  <c r="CF60" i="10"/>
  <c r="CO60" i="10"/>
  <c r="CH60" i="10"/>
  <c r="CE60" i="10"/>
  <c r="CG60" i="10"/>
  <c r="CI60" i="10"/>
  <c r="CL56" i="10"/>
  <c r="CJ56" i="10"/>
  <c r="CD56" i="10"/>
  <c r="CH56" i="10"/>
  <c r="CK56" i="10"/>
  <c r="CM56" i="10"/>
  <c r="CF56" i="10"/>
  <c r="CO56" i="10"/>
  <c r="CN56" i="10"/>
  <c r="CE56" i="10"/>
  <c r="CG56" i="10"/>
  <c r="CI56" i="10"/>
  <c r="EG62" i="10"/>
  <c r="ED62" i="10"/>
  <c r="EC62" i="10"/>
  <c r="EJ62" i="10"/>
  <c r="EE62" i="10"/>
  <c r="EF62" i="10"/>
  <c r="EA62" i="10"/>
  <c r="EI62" i="10"/>
  <c r="DY62" i="10"/>
  <c r="DZ62" i="10"/>
  <c r="EB62" i="10"/>
  <c r="EH62" i="10"/>
  <c r="EG59" i="10"/>
  <c r="ED59" i="10"/>
  <c r="EI59" i="10"/>
  <c r="EB59" i="10"/>
  <c r="EF59" i="10"/>
  <c r="EH59" i="10"/>
  <c r="EC59" i="10"/>
  <c r="DZ59" i="10"/>
  <c r="EE59" i="10"/>
  <c r="EA59" i="10"/>
  <c r="EJ59" i="10"/>
  <c r="DY59" i="10"/>
  <c r="AI61" i="10"/>
  <c r="AO61" i="10"/>
  <c r="AQ61" i="10"/>
  <c r="AS61" i="10"/>
  <c r="AL61" i="10"/>
  <c r="AN61" i="10"/>
  <c r="AJ61" i="10"/>
  <c r="AM61" i="10"/>
  <c r="AK61" i="10"/>
  <c r="AP61" i="10"/>
  <c r="AR61" i="10"/>
  <c r="AT61" i="10"/>
  <c r="AI57" i="10"/>
  <c r="AQ57" i="10"/>
  <c r="AO57" i="10"/>
  <c r="AS57" i="10"/>
  <c r="AL57" i="10"/>
  <c r="AN57" i="10"/>
  <c r="AM57" i="10"/>
  <c r="AK57" i="10"/>
  <c r="AP57" i="10"/>
  <c r="AR57" i="10"/>
  <c r="AJ57" i="10"/>
  <c r="AT57" i="10"/>
  <c r="AQ58" i="10"/>
  <c r="AO58" i="10"/>
  <c r="AI58" i="10"/>
  <c r="AM58" i="10"/>
  <c r="AN58" i="10"/>
  <c r="AT58" i="10"/>
  <c r="AK58" i="10"/>
  <c r="AP58" i="10"/>
  <c r="AR58" i="10"/>
  <c r="AS58" i="10"/>
  <c r="AL58" i="10"/>
  <c r="AJ58" i="10"/>
  <c r="CF57" i="10"/>
  <c r="CN57" i="10"/>
  <c r="CH57" i="10"/>
  <c r="CO57" i="10"/>
  <c r="CD57" i="10"/>
  <c r="CJ57" i="10"/>
  <c r="CE57" i="10"/>
  <c r="CL57" i="10"/>
  <c r="CG57" i="10"/>
  <c r="CI57" i="10"/>
  <c r="CK57" i="10"/>
  <c r="CM57" i="10"/>
  <c r="CH55" i="10"/>
  <c r="CF55" i="10"/>
  <c r="CN55" i="10"/>
  <c r="CJ55" i="10"/>
  <c r="CG55" i="10"/>
  <c r="CI55" i="10"/>
  <c r="CL55" i="10"/>
  <c r="CK55" i="10"/>
  <c r="CM55" i="10"/>
  <c r="CD55" i="10"/>
  <c r="CO55" i="10"/>
  <c r="CE55" i="10"/>
  <c r="DY56" i="10"/>
  <c r="EH56" i="10"/>
  <c r="EB56" i="10"/>
  <c r="ED56" i="10"/>
  <c r="EJ56" i="10"/>
  <c r="EI56" i="10"/>
  <c r="EF56" i="10"/>
  <c r="EA56" i="10"/>
  <c r="EC56" i="10"/>
  <c r="DZ56" i="10"/>
  <c r="EE56" i="10"/>
  <c r="EG56" i="10"/>
  <c r="ED58" i="10"/>
  <c r="EH58" i="10"/>
  <c r="EJ58" i="10"/>
  <c r="EE58" i="10"/>
  <c r="DZ58" i="10"/>
  <c r="EC58" i="10"/>
  <c r="EG58" i="10"/>
  <c r="DY58" i="10"/>
  <c r="EF58" i="10"/>
  <c r="EA58" i="10"/>
  <c r="EI58" i="10"/>
  <c r="EB58" i="10"/>
  <c r="EB63" i="10"/>
  <c r="EG63" i="10"/>
  <c r="ED63" i="10"/>
  <c r="EF63" i="10"/>
  <c r="EJ63" i="10"/>
  <c r="EA63" i="10"/>
  <c r="EE63" i="10"/>
  <c r="EI63" i="10"/>
  <c r="EH63" i="10"/>
  <c r="EC63" i="10"/>
  <c r="DZ63" i="10"/>
  <c r="DY63" i="10"/>
  <c r="AO59" i="10"/>
  <c r="AI59" i="10"/>
  <c r="AQ59" i="10"/>
  <c r="AS59" i="10"/>
  <c r="AT59" i="10"/>
  <c r="AK59" i="10"/>
  <c r="AJ59" i="10"/>
  <c r="AR59" i="10"/>
  <c r="AL59" i="10"/>
  <c r="AN59" i="10"/>
  <c r="AP59" i="10"/>
  <c r="AM59" i="10"/>
  <c r="AI56" i="10"/>
  <c r="AO56" i="10"/>
  <c r="AQ56" i="10"/>
  <c r="AL56" i="10"/>
  <c r="AK56" i="10"/>
  <c r="AJ56" i="10"/>
  <c r="AP56" i="10"/>
  <c r="AM56" i="10"/>
  <c r="AS56" i="10"/>
  <c r="AN56" i="10"/>
  <c r="AT56" i="10"/>
  <c r="AR56" i="10"/>
  <c r="EC64" i="10"/>
  <c r="EG64" i="10"/>
  <c r="DY64" i="10"/>
  <c r="DZ64" i="10"/>
  <c r="ED64" i="10"/>
  <c r="EH64" i="10"/>
  <c r="EA64" i="10"/>
  <c r="EE64" i="10"/>
  <c r="EI64" i="10"/>
  <c r="EB64" i="10"/>
  <c r="EF64" i="10"/>
  <c r="EJ64" i="10"/>
  <c r="EB66" i="10"/>
  <c r="EF66" i="10"/>
  <c r="EJ66" i="10"/>
  <c r="DY66" i="10"/>
  <c r="EC66" i="10"/>
  <c r="EG66" i="10"/>
  <c r="DZ66" i="10"/>
  <c r="ED66" i="10"/>
  <c r="EH66" i="10"/>
  <c r="EA66" i="10"/>
  <c r="EE66" i="10"/>
  <c r="EI66" i="10"/>
  <c r="DZ67" i="10"/>
  <c r="ED67" i="10"/>
  <c r="EH67" i="10"/>
  <c r="EA67" i="10"/>
  <c r="EE67" i="10"/>
  <c r="EI67" i="10"/>
  <c r="EB67" i="10"/>
  <c r="EF67" i="10"/>
  <c r="EJ67" i="10"/>
  <c r="DY67" i="10"/>
  <c r="EC67" i="10"/>
  <c r="EG67" i="10"/>
  <c r="AL69" i="10"/>
  <c r="AP69" i="10"/>
  <c r="AT69" i="10"/>
  <c r="AI69" i="10"/>
  <c r="AM69" i="10"/>
  <c r="AQ69" i="10"/>
  <c r="AJ69" i="10"/>
  <c r="AN69" i="10"/>
  <c r="AR69" i="10"/>
  <c r="AK69" i="10"/>
  <c r="AO69" i="10"/>
  <c r="AS69" i="10"/>
  <c r="AJ72" i="10"/>
  <c r="AN72" i="10"/>
  <c r="AR72" i="10"/>
  <c r="AK72" i="10"/>
  <c r="AO72" i="10"/>
  <c r="AS72" i="10"/>
  <c r="AL72" i="10"/>
  <c r="AP72" i="10"/>
  <c r="AT72" i="10"/>
  <c r="AI72" i="10"/>
  <c r="AM72" i="10"/>
  <c r="AQ72" i="10"/>
  <c r="EB72" i="10"/>
  <c r="EF72" i="10"/>
  <c r="EJ72" i="10"/>
  <c r="DY72" i="10"/>
  <c r="EC72" i="10"/>
  <c r="EG72" i="10"/>
  <c r="DZ72" i="10"/>
  <c r="ED72" i="10"/>
  <c r="EH72" i="10"/>
  <c r="EA72" i="10"/>
  <c r="EE72" i="10"/>
  <c r="EI72" i="10"/>
  <c r="DZ73" i="10"/>
  <c r="ED73" i="10"/>
  <c r="EH73" i="10"/>
  <c r="EA73" i="10"/>
  <c r="EE73" i="10"/>
  <c r="EI73" i="10"/>
  <c r="EB73" i="10"/>
  <c r="EF73" i="10"/>
  <c r="EJ73" i="10"/>
  <c r="DY73" i="10"/>
  <c r="EC73" i="10"/>
  <c r="EG73" i="10"/>
  <c r="EB65" i="10"/>
  <c r="EF65" i="10"/>
  <c r="EJ65" i="10"/>
  <c r="EA65" i="10"/>
  <c r="EG65" i="10"/>
  <c r="EC65" i="10"/>
  <c r="EH65" i="10"/>
  <c r="DY65" i="10"/>
  <c r="ED65" i="10"/>
  <c r="EI65" i="10"/>
  <c r="DZ65" i="10"/>
  <c r="EE65" i="10"/>
  <c r="AL67" i="10"/>
  <c r="AP67" i="10"/>
  <c r="AT67" i="10"/>
  <c r="AI67" i="10"/>
  <c r="AM67" i="10"/>
  <c r="AQ67" i="10"/>
  <c r="AJ67" i="10"/>
  <c r="AN67" i="10"/>
  <c r="AR67" i="10"/>
  <c r="AK67" i="10"/>
  <c r="AO67" i="10"/>
  <c r="AS67" i="10"/>
  <c r="AJ70" i="10"/>
  <c r="AN70" i="10"/>
  <c r="AR70" i="10"/>
  <c r="AK70" i="10"/>
  <c r="AO70" i="10"/>
  <c r="AS70" i="10"/>
  <c r="AL70" i="10"/>
  <c r="AP70" i="10"/>
  <c r="AT70" i="10"/>
  <c r="AI70" i="10"/>
  <c r="AM70" i="10"/>
  <c r="AQ70" i="10"/>
  <c r="EB70" i="10"/>
  <c r="EF70" i="10"/>
  <c r="EJ70" i="10"/>
  <c r="DY70" i="10"/>
  <c r="EC70" i="10"/>
  <c r="EG70" i="10"/>
  <c r="DZ70" i="10"/>
  <c r="ED70" i="10"/>
  <c r="EH70" i="10"/>
  <c r="EA70" i="10"/>
  <c r="EE70" i="10"/>
  <c r="EI70" i="10"/>
  <c r="DZ71" i="10"/>
  <c r="ED71" i="10"/>
  <c r="EH71" i="10"/>
  <c r="EA71" i="10"/>
  <c r="EE71" i="10"/>
  <c r="EI71" i="10"/>
  <c r="EB71" i="10"/>
  <c r="EF71" i="10"/>
  <c r="EJ71" i="10"/>
  <c r="DY71" i="10"/>
  <c r="EC71" i="10"/>
  <c r="EG71" i="10"/>
  <c r="AL73" i="10"/>
  <c r="AP73" i="10"/>
  <c r="AT73" i="10"/>
  <c r="AI73" i="10"/>
  <c r="AM73" i="10"/>
  <c r="AQ73" i="10"/>
  <c r="AJ73" i="10"/>
  <c r="AN73" i="10"/>
  <c r="AR73" i="10"/>
  <c r="AK73" i="10"/>
  <c r="AO73" i="10"/>
  <c r="AS73" i="10"/>
  <c r="AL65" i="10"/>
  <c r="AP65" i="10"/>
  <c r="AT65" i="10"/>
  <c r="AI65" i="10"/>
  <c r="AM65" i="10"/>
  <c r="AQ65" i="10"/>
  <c r="AJ65" i="10"/>
  <c r="AN65" i="10"/>
  <c r="AR65" i="10"/>
  <c r="AK65" i="10"/>
  <c r="AO65" i="10"/>
  <c r="AS65" i="10"/>
  <c r="AJ68" i="10"/>
  <c r="AN68" i="10"/>
  <c r="AR68" i="10"/>
  <c r="AK68" i="10"/>
  <c r="AO68" i="10"/>
  <c r="AS68" i="10"/>
  <c r="AL68" i="10"/>
  <c r="AP68" i="10"/>
  <c r="AT68" i="10"/>
  <c r="AI68" i="10"/>
  <c r="AM68" i="10"/>
  <c r="AQ68" i="10"/>
  <c r="EB68" i="10"/>
  <c r="EF68" i="10"/>
  <c r="EJ68" i="10"/>
  <c r="DY68" i="10"/>
  <c r="EC68" i="10"/>
  <c r="EG68" i="10"/>
  <c r="DZ68" i="10"/>
  <c r="ED68" i="10"/>
  <c r="EH68" i="10"/>
  <c r="EA68" i="10"/>
  <c r="EE68" i="10"/>
  <c r="EI68" i="10"/>
  <c r="DZ69" i="10"/>
  <c r="ED69" i="10"/>
  <c r="EH69" i="10"/>
  <c r="EA69" i="10"/>
  <c r="EE69" i="10"/>
  <c r="EI69" i="10"/>
  <c r="EB69" i="10"/>
  <c r="EF69" i="10"/>
  <c r="EJ69" i="10"/>
  <c r="DY69" i="10"/>
  <c r="EC69" i="10"/>
  <c r="EG69" i="10"/>
  <c r="AL71" i="10"/>
  <c r="AP71" i="10"/>
  <c r="AT71" i="10"/>
  <c r="AI71" i="10"/>
  <c r="AM71" i="10"/>
  <c r="AQ71" i="10"/>
  <c r="AJ71" i="10"/>
  <c r="AN71" i="10"/>
  <c r="AR71" i="10"/>
  <c r="AK71" i="10"/>
  <c r="AO71" i="10"/>
  <c r="AS71" i="10"/>
  <c r="AT64" i="10"/>
  <c r="AM64" i="10"/>
  <c r="AQ64" i="10"/>
  <c r="AJ64" i="10"/>
  <c r="AN64" i="10"/>
  <c r="AR64" i="10"/>
  <c r="AK64" i="10"/>
  <c r="AO64" i="10"/>
  <c r="AI64" i="10"/>
  <c r="AS64" i="10"/>
  <c r="AL64" i="10"/>
  <c r="AP64" i="10"/>
  <c r="AJ66" i="10"/>
  <c r="AN66" i="10"/>
  <c r="AR66" i="10"/>
  <c r="AK66" i="10"/>
  <c r="AO66" i="10"/>
  <c r="AS66" i="10"/>
  <c r="AL66" i="10"/>
  <c r="AP66" i="10"/>
  <c r="AT66" i="10"/>
  <c r="AI66" i="10"/>
  <c r="AM66" i="10"/>
  <c r="AQ66" i="10"/>
  <c r="C72" i="11" l="1" a="1"/>
  <c r="C72" i="11" s="1"/>
  <c r="F72" i="11" s="1"/>
  <c r="N72" i="11" a="1"/>
  <c r="N72" i="11" s="1"/>
  <c r="P72" i="11" s="1"/>
  <c r="N64" i="11" a="1"/>
  <c r="N64" i="11" s="1"/>
  <c r="P64" i="11" s="1"/>
  <c r="C69" i="13" a="1"/>
  <c r="C69" i="13" s="1"/>
  <c r="C68" i="11" a="1"/>
  <c r="C68" i="11" s="1"/>
  <c r="F68" i="11" s="1"/>
  <c r="I69" i="13" a="1"/>
  <c r="I69" i="13" s="1"/>
  <c r="C64" i="11" a="1"/>
  <c r="C64" i="11" s="1"/>
  <c r="F64" i="11" s="1"/>
  <c r="I67" i="11" a="1"/>
  <c r="I67" i="11" s="1"/>
  <c r="C69" i="11" a="1"/>
  <c r="C69" i="11" s="1"/>
  <c r="F69" i="11" s="1"/>
  <c r="I71" i="11" a="1"/>
  <c r="I71" i="11" s="1"/>
  <c r="I66" i="11" a="1"/>
  <c r="I66" i="11" s="1"/>
  <c r="C66" i="13" a="1"/>
  <c r="C66" i="13" s="1"/>
  <c r="N66" i="13" a="1"/>
  <c r="N66" i="13" s="1"/>
  <c r="C70" i="15" a="1"/>
  <c r="C70" i="15" s="1"/>
  <c r="F70" i="15" s="1"/>
  <c r="I70" i="11" a="1"/>
  <c r="I70" i="11" s="1"/>
  <c r="I67" i="13" a="1"/>
  <c r="I67" i="13" s="1"/>
  <c r="N70" i="15" a="1"/>
  <c r="N70" i="15" s="1"/>
  <c r="C63" i="11" a="1"/>
  <c r="C63" i="11" s="1"/>
  <c r="F63" i="11" s="1"/>
  <c r="C65" i="11" a="1"/>
  <c r="C65" i="11" s="1"/>
  <c r="F65" i="11" s="1"/>
  <c r="N68" i="11" a="1"/>
  <c r="N68" i="11" s="1"/>
  <c r="P68" i="11" s="1"/>
  <c r="Z4" i="10"/>
  <c r="I63" i="13" a="1"/>
  <c r="I63" i="13" s="1"/>
  <c r="N63" i="13" a="1"/>
  <c r="N63" i="13" s="1"/>
  <c r="BU4" i="10"/>
  <c r="I72" i="15" a="1"/>
  <c r="I72" i="15" s="1"/>
  <c r="K72" i="15" s="1"/>
  <c r="C71" i="11" a="1"/>
  <c r="C71" i="11" s="1"/>
  <c r="F71" i="11" s="1"/>
  <c r="C67" i="11" a="1"/>
  <c r="C67" i="11" s="1"/>
  <c r="F67" i="11" s="1"/>
  <c r="C63" i="13" a="1"/>
  <c r="C63" i="13" s="1"/>
  <c r="N71" i="13" a="1"/>
  <c r="N71" i="13" s="1"/>
  <c r="N67" i="15" a="1"/>
  <c r="N67" i="15" s="1"/>
  <c r="N67" i="13" a="1"/>
  <c r="N67" i="13" s="1"/>
  <c r="N65" i="13" a="1"/>
  <c r="N65" i="13" s="1"/>
  <c r="C68" i="15" a="1"/>
  <c r="C68" i="15" s="1"/>
  <c r="F68" i="15" s="1"/>
  <c r="I70" i="15" a="1"/>
  <c r="I70" i="15" s="1"/>
  <c r="K70" i="15" s="1"/>
  <c r="N66" i="15" a="1"/>
  <c r="N66" i="15" s="1"/>
  <c r="C70" i="13" a="1"/>
  <c r="C70" i="13" s="1"/>
  <c r="I71" i="13" a="1"/>
  <c r="I71" i="13" s="1"/>
  <c r="I68" i="13" a="1"/>
  <c r="I68" i="13" s="1"/>
  <c r="N70" i="13" a="1"/>
  <c r="N70" i="13" s="1"/>
  <c r="BZ4" i="10"/>
  <c r="C72" i="15" a="1"/>
  <c r="C72" i="15" s="1"/>
  <c r="F72" i="15" s="1"/>
  <c r="C66" i="15" a="1"/>
  <c r="C66" i="15" s="1"/>
  <c r="F66" i="15" s="1"/>
  <c r="I68" i="15" a="1"/>
  <c r="I68" i="15" s="1"/>
  <c r="K68" i="15" s="1"/>
  <c r="N71" i="15" a="1"/>
  <c r="N71" i="15" s="1"/>
  <c r="DU4" i="10"/>
  <c r="P64" i="15" s="1"/>
  <c r="I66" i="15" a="1"/>
  <c r="I66" i="15" s="1"/>
  <c r="K66" i="15" s="1"/>
  <c r="N63" i="11" a="1"/>
  <c r="N63" i="11" s="1"/>
  <c r="P63" i="11" s="1"/>
  <c r="N69" i="11" a="1"/>
  <c r="N69" i="11" s="1"/>
  <c r="P69" i="11" s="1"/>
  <c r="N65" i="11" a="1"/>
  <c r="N65" i="11" s="1"/>
  <c r="P65" i="11" s="1"/>
  <c r="BP4" i="10"/>
  <c r="C64" i="13" a="1"/>
  <c r="C64" i="13" s="1"/>
  <c r="C70" i="11" a="1"/>
  <c r="C70" i="11" s="1"/>
  <c r="F70" i="11" s="1"/>
  <c r="C66" i="11" a="1"/>
  <c r="C66" i="11" s="1"/>
  <c r="F66" i="11" s="1"/>
  <c r="I72" i="11" a="1"/>
  <c r="I72" i="11" s="1"/>
  <c r="I68" i="11" a="1"/>
  <c r="I68" i="11" s="1"/>
  <c r="I64" i="11" a="1"/>
  <c r="I64" i="11" s="1"/>
  <c r="N70" i="11" a="1"/>
  <c r="N70" i="11" s="1"/>
  <c r="P70" i="11" s="1"/>
  <c r="N66" i="11" a="1"/>
  <c r="N66" i="11" s="1"/>
  <c r="P66" i="11" s="1"/>
  <c r="C71" i="13" a="1"/>
  <c r="C71" i="13" s="1"/>
  <c r="C67" i="13" a="1"/>
  <c r="C67" i="13" s="1"/>
  <c r="I66" i="13" a="1"/>
  <c r="I66" i="13" s="1"/>
  <c r="I70" i="13" a="1"/>
  <c r="I70" i="13" s="1"/>
  <c r="I63" i="11" a="1"/>
  <c r="I63" i="11" s="1"/>
  <c r="I69" i="11" a="1"/>
  <c r="I69" i="11" s="1"/>
  <c r="N71" i="11" a="1"/>
  <c r="N71" i="11" s="1"/>
  <c r="P71" i="11" s="1"/>
  <c r="N67" i="11" a="1"/>
  <c r="N67" i="11" s="1"/>
  <c r="P67" i="11" s="1"/>
  <c r="C72" i="13" a="1"/>
  <c r="C72" i="13" s="1"/>
  <c r="C68" i="13" a="1"/>
  <c r="C68" i="13" s="1"/>
  <c r="I72" i="13" a="1"/>
  <c r="I72" i="13" s="1"/>
  <c r="I65" i="13" a="1"/>
  <c r="I65" i="13" s="1"/>
  <c r="N72" i="13" a="1"/>
  <c r="N72" i="13" s="1"/>
  <c r="N68" i="13" a="1"/>
  <c r="N68" i="13" s="1"/>
  <c r="AJ4" i="10"/>
  <c r="AK3" i="10"/>
  <c r="C63" i="15" a="1"/>
  <c r="C63" i="15" s="1"/>
  <c r="F63" i="15" s="1"/>
  <c r="C69" i="15" a="1"/>
  <c r="C69" i="15" s="1"/>
  <c r="F69" i="15" s="1"/>
  <c r="C65" i="15" a="1"/>
  <c r="C65" i="15" s="1"/>
  <c r="F65" i="15" s="1"/>
  <c r="C64" i="15" a="1"/>
  <c r="C64" i="15" s="1"/>
  <c r="F64" i="15" s="1"/>
  <c r="I63" i="15" a="1"/>
  <c r="I63" i="15" s="1"/>
  <c r="K63" i="15" s="1"/>
  <c r="I69" i="15" a="1"/>
  <c r="I69" i="15" s="1"/>
  <c r="K69" i="15" s="1"/>
  <c r="I65" i="15" a="1"/>
  <c r="I65" i="15" s="1"/>
  <c r="K65" i="15" s="1"/>
  <c r="I64" i="15" a="1"/>
  <c r="I64" i="15" s="1"/>
  <c r="K64" i="15" s="1"/>
  <c r="N72" i="15" a="1"/>
  <c r="N72" i="15" s="1"/>
  <c r="N68" i="15" a="1"/>
  <c r="N68" i="15" s="1"/>
  <c r="N63" i="15" a="1"/>
  <c r="N63" i="15" s="1"/>
  <c r="P63" i="15" s="1"/>
  <c r="N69" i="15" a="1"/>
  <c r="N69" i="15" s="1"/>
  <c r="N65" i="15" a="1"/>
  <c r="N65" i="15" s="1"/>
  <c r="C71" i="15" a="1"/>
  <c r="C71" i="15" s="1"/>
  <c r="F71" i="15" s="1"/>
  <c r="C67" i="15" a="1"/>
  <c r="C67" i="15" s="1"/>
  <c r="F67" i="15" s="1"/>
  <c r="I71" i="15" a="1"/>
  <c r="I71" i="15" s="1"/>
  <c r="K71" i="15" s="1"/>
  <c r="I67" i="15" a="1"/>
  <c r="I67" i="15" s="1"/>
  <c r="K67" i="15" s="1"/>
  <c r="K65" i="13" l="1"/>
  <c r="K70" i="13"/>
  <c r="K69" i="13"/>
  <c r="F63" i="13"/>
  <c r="K68" i="13"/>
  <c r="K63" i="13"/>
  <c r="K72" i="13"/>
  <c r="K66" i="13"/>
  <c r="K71" i="13"/>
  <c r="K67" i="11"/>
  <c r="P63" i="13"/>
  <c r="P72" i="13"/>
  <c r="K63" i="11"/>
  <c r="K68" i="11"/>
  <c r="K70" i="11"/>
  <c r="K72" i="11"/>
  <c r="P68" i="13"/>
  <c r="K69" i="11"/>
  <c r="K64" i="11"/>
  <c r="K66" i="11"/>
  <c r="K65" i="11"/>
  <c r="F70" i="13"/>
  <c r="P70" i="13"/>
  <c r="P65" i="13"/>
  <c r="P66" i="13"/>
  <c r="P71" i="13"/>
  <c r="F68" i="13"/>
  <c r="F65" i="13"/>
  <c r="P64" i="13"/>
  <c r="K71" i="11"/>
  <c r="K64" i="13"/>
  <c r="F72" i="13"/>
  <c r="F67" i="13"/>
  <c r="F71" i="13"/>
  <c r="F64" i="13"/>
  <c r="K67" i="13"/>
  <c r="P69" i="15"/>
  <c r="P70" i="15"/>
  <c r="P69" i="13"/>
  <c r="P66" i="15"/>
  <c r="P67" i="13"/>
  <c r="P68" i="15"/>
  <c r="P71" i="15"/>
  <c r="P67" i="15"/>
  <c r="P65" i="15"/>
  <c r="P72" i="15"/>
  <c r="AL3" i="10"/>
  <c r="AK4" i="10"/>
  <c r="EA3" i="10"/>
  <c r="CF3" i="10"/>
  <c r="F66" i="13"/>
  <c r="CE4" i="10"/>
  <c r="DZ4" i="10"/>
  <c r="AJ5" i="10" a="1"/>
  <c r="AJ5" i="10" s="1"/>
  <c r="AJ6" i="10" a="1"/>
  <c r="AJ6" i="10" s="1"/>
  <c r="AJ7" i="10" a="1"/>
  <c r="AJ7" i="10" s="1"/>
  <c r="AJ8" i="10" a="1"/>
  <c r="AJ8" i="10" s="1"/>
  <c r="AJ9" i="10" a="1"/>
  <c r="AJ9" i="10" s="1"/>
  <c r="AJ10" i="10" a="1"/>
  <c r="AJ10" i="10" s="1"/>
  <c r="AJ11" i="10" a="1"/>
  <c r="AJ11" i="10" s="1"/>
  <c r="AJ12" i="10" a="1"/>
  <c r="AJ12" i="10" s="1"/>
  <c r="AJ13" i="10" a="1"/>
  <c r="AJ13" i="10" s="1"/>
  <c r="AJ14" i="10" a="1"/>
  <c r="AJ14" i="10" s="1"/>
  <c r="F69" i="13"/>
  <c r="DZ7" i="10" l="1" a="1"/>
  <c r="DZ7" i="10" s="1"/>
  <c r="DZ8" i="10" a="1"/>
  <c r="DZ8" i="10" s="1"/>
  <c r="DZ9" i="10" a="1"/>
  <c r="DZ9" i="10" s="1"/>
  <c r="DZ10" i="10" a="1"/>
  <c r="DZ10" i="10" s="1"/>
  <c r="DZ11" i="10" a="1"/>
  <c r="DZ11" i="10" s="1"/>
  <c r="DZ12" i="10" a="1"/>
  <c r="DZ12" i="10" s="1"/>
  <c r="DZ13" i="10" a="1"/>
  <c r="DZ13" i="10" s="1"/>
  <c r="DZ14" i="10" a="1"/>
  <c r="DZ14" i="10" s="1"/>
  <c r="DZ6" i="10" a="1"/>
  <c r="DZ6" i="10" s="1"/>
  <c r="DZ5" i="10" a="1"/>
  <c r="DZ5" i="10" s="1"/>
  <c r="CE6" i="10" a="1"/>
  <c r="CE6" i="10" s="1"/>
  <c r="CE7" i="10" a="1"/>
  <c r="CE7" i="10" s="1"/>
  <c r="CE8" i="10" a="1"/>
  <c r="CE8" i="10" s="1"/>
  <c r="CE12" i="10" a="1"/>
  <c r="CE12" i="10" s="1"/>
  <c r="CE9" i="10" a="1"/>
  <c r="CE9" i="10" s="1"/>
  <c r="CE13" i="10" a="1"/>
  <c r="CE13" i="10" s="1"/>
  <c r="CE10" i="10" a="1"/>
  <c r="CE10" i="10" s="1"/>
  <c r="CE14" i="10" a="1"/>
  <c r="CE14" i="10" s="1"/>
  <c r="CE5" i="10" a="1"/>
  <c r="CE5" i="10" s="1"/>
  <c r="CE11" i="10" a="1"/>
  <c r="CE11" i="10" s="1"/>
  <c r="EA4" i="10"/>
  <c r="CF4" i="10"/>
  <c r="AK6" i="10" a="1"/>
  <c r="AK6" i="10" s="1"/>
  <c r="AK7" i="10" a="1"/>
  <c r="AK7" i="10" s="1"/>
  <c r="AK8" i="10" a="1"/>
  <c r="AK8" i="10" s="1"/>
  <c r="AK9" i="10" a="1"/>
  <c r="AK9" i="10" s="1"/>
  <c r="AK10" i="10" a="1"/>
  <c r="AK10" i="10" s="1"/>
  <c r="AK11" i="10" a="1"/>
  <c r="AK11" i="10" s="1"/>
  <c r="AK12" i="10" a="1"/>
  <c r="AK12" i="10" s="1"/>
  <c r="AK13" i="10" a="1"/>
  <c r="AK13" i="10" s="1"/>
  <c r="AK14" i="10" a="1"/>
  <c r="AK14" i="10" s="1"/>
  <c r="AK5" i="10" a="1"/>
  <c r="AK5" i="10" s="1"/>
  <c r="AL4" i="10"/>
  <c r="AM3" i="10"/>
  <c r="EB3" i="10"/>
  <c r="CG3" i="10"/>
  <c r="AM4" i="10" l="1"/>
  <c r="AN3" i="10"/>
  <c r="EC3" i="10"/>
  <c r="CH3" i="10"/>
  <c r="CF11" i="10" a="1"/>
  <c r="CF11" i="10" s="1"/>
  <c r="CF6" i="10" a="1"/>
  <c r="CF6" i="10" s="1"/>
  <c r="CF8" i="10" a="1"/>
  <c r="CF8" i="10" s="1"/>
  <c r="CF12" i="10" a="1"/>
  <c r="CF12" i="10" s="1"/>
  <c r="CF5" i="10" a="1"/>
  <c r="CF5" i="10" s="1"/>
  <c r="CF7" i="10" a="1"/>
  <c r="CF7" i="10" s="1"/>
  <c r="CF9" i="10" a="1"/>
  <c r="CF9" i="10" s="1"/>
  <c r="CF13" i="10" a="1"/>
  <c r="CF13" i="10" s="1"/>
  <c r="CF10" i="10" a="1"/>
  <c r="CF10" i="10" s="1"/>
  <c r="CF14" i="10" a="1"/>
  <c r="CF14" i="10" s="1"/>
  <c r="CG4" i="10"/>
  <c r="EB4" i="10"/>
  <c r="AL5" i="10" a="1"/>
  <c r="AL5" i="10" s="1"/>
  <c r="AL6" i="10" a="1"/>
  <c r="AL6" i="10" s="1"/>
  <c r="AL7" i="10" a="1"/>
  <c r="AL7" i="10" s="1"/>
  <c r="AL8" i="10" a="1"/>
  <c r="AL8" i="10" s="1"/>
  <c r="AL9" i="10" a="1"/>
  <c r="AL9" i="10" s="1"/>
  <c r="AL10" i="10" a="1"/>
  <c r="AL10" i="10" s="1"/>
  <c r="AL11" i="10" a="1"/>
  <c r="AL11" i="10" s="1"/>
  <c r="AL12" i="10" a="1"/>
  <c r="AL12" i="10" s="1"/>
  <c r="AL13" i="10" a="1"/>
  <c r="AL13" i="10" s="1"/>
  <c r="AL14" i="10" a="1"/>
  <c r="AL14" i="10" s="1"/>
  <c r="EA7" i="10" a="1"/>
  <c r="EA7" i="10" s="1"/>
  <c r="EA8" i="10" a="1"/>
  <c r="EA8" i="10" s="1"/>
  <c r="EA9" i="10" a="1"/>
  <c r="EA9" i="10" s="1"/>
  <c r="EA10" i="10" a="1"/>
  <c r="EA10" i="10" s="1"/>
  <c r="EA11" i="10" a="1"/>
  <c r="EA11" i="10" s="1"/>
  <c r="EA12" i="10" a="1"/>
  <c r="EA12" i="10" s="1"/>
  <c r="EA13" i="10" a="1"/>
  <c r="EA13" i="10" s="1"/>
  <c r="EA14" i="10" a="1"/>
  <c r="EA14" i="10" s="1"/>
  <c r="EA5" i="10" a="1"/>
  <c r="EA5" i="10" s="1"/>
  <c r="EA6" i="10" a="1"/>
  <c r="EA6" i="10" s="1"/>
  <c r="CG6" i="10" l="1" a="1"/>
  <c r="CG6" i="10" s="1"/>
  <c r="CG7" i="10" a="1"/>
  <c r="CG7" i="10" s="1"/>
  <c r="CG10" i="10" a="1"/>
  <c r="CG10" i="10" s="1"/>
  <c r="CG14" i="10" a="1"/>
  <c r="CG14" i="10" s="1"/>
  <c r="CG11" i="10" a="1"/>
  <c r="CG11" i="10" s="1"/>
  <c r="CG8" i="10" a="1"/>
  <c r="CG8" i="10" s="1"/>
  <c r="CG12" i="10" a="1"/>
  <c r="CG12" i="10" s="1"/>
  <c r="CG5" i="10" a="1"/>
  <c r="CG5" i="10" s="1"/>
  <c r="CG13" i="10" a="1"/>
  <c r="CG13" i="10" s="1"/>
  <c r="CG9" i="10" a="1"/>
  <c r="CG9" i="10" s="1"/>
  <c r="EB6" i="10" a="1"/>
  <c r="EB6" i="10" s="1"/>
  <c r="EB7" i="10" a="1"/>
  <c r="EB7" i="10" s="1"/>
  <c r="EB8" i="10" a="1"/>
  <c r="EB8" i="10" s="1"/>
  <c r="EB9" i="10" a="1"/>
  <c r="EB9" i="10" s="1"/>
  <c r="EB10" i="10" a="1"/>
  <c r="EB10" i="10" s="1"/>
  <c r="EB11" i="10" a="1"/>
  <c r="EB11" i="10" s="1"/>
  <c r="EB12" i="10" a="1"/>
  <c r="EB12" i="10" s="1"/>
  <c r="EB13" i="10" a="1"/>
  <c r="EB13" i="10" s="1"/>
  <c r="EB14" i="10" a="1"/>
  <c r="EB14" i="10" s="1"/>
  <c r="EB5" i="10" a="1"/>
  <c r="EB5" i="10" s="1"/>
  <c r="AN4" i="10"/>
  <c r="AO3" i="10"/>
  <c r="ED3" i="10"/>
  <c r="CI3" i="10"/>
  <c r="EC4" i="10"/>
  <c r="AM6" i="10" a="1"/>
  <c r="AM6" i="10" s="1"/>
  <c r="AM7" i="10" a="1"/>
  <c r="AM7" i="10" s="1"/>
  <c r="AM8" i="10" a="1"/>
  <c r="AM8" i="10" s="1"/>
  <c r="AM9" i="10" a="1"/>
  <c r="AM9" i="10" s="1"/>
  <c r="AM10" i="10" a="1"/>
  <c r="AM10" i="10" s="1"/>
  <c r="AM11" i="10" a="1"/>
  <c r="AM11" i="10" s="1"/>
  <c r="AM12" i="10" a="1"/>
  <c r="AM12" i="10" s="1"/>
  <c r="AM13" i="10" a="1"/>
  <c r="AM13" i="10" s="1"/>
  <c r="AM14" i="10" a="1"/>
  <c r="AM14" i="10" s="1"/>
  <c r="CH4" i="10"/>
  <c r="AM5" i="10" a="1"/>
  <c r="AM5" i="10" s="1"/>
  <c r="CH6" i="10" l="1" a="1"/>
  <c r="CH6" i="10" s="1"/>
  <c r="CH9" i="10" a="1"/>
  <c r="CH9" i="10" s="1"/>
  <c r="CH13" i="10" a="1"/>
  <c r="CH13" i="10" s="1"/>
  <c r="CH10" i="10" a="1"/>
  <c r="CH10" i="10" s="1"/>
  <c r="CH14" i="10" a="1"/>
  <c r="CH14" i="10" s="1"/>
  <c r="CH5" i="10" a="1"/>
  <c r="CH5" i="10" s="1"/>
  <c r="CH11" i="10" a="1"/>
  <c r="CH11" i="10" s="1"/>
  <c r="CH7" i="10" a="1"/>
  <c r="CH7" i="10" s="1"/>
  <c r="CH12" i="10" a="1"/>
  <c r="CH12" i="10" s="1"/>
  <c r="CH8" i="10" a="1"/>
  <c r="CH8" i="10" s="1"/>
  <c r="AO4" i="10"/>
  <c r="AP3" i="10"/>
  <c r="EE3" i="10"/>
  <c r="CJ3" i="10"/>
  <c r="EC7" i="10" a="1"/>
  <c r="EC7" i="10" s="1"/>
  <c r="EC8" i="10" a="1"/>
  <c r="EC8" i="10" s="1"/>
  <c r="EC9" i="10" a="1"/>
  <c r="EC9" i="10" s="1"/>
  <c r="EC10" i="10" a="1"/>
  <c r="EC10" i="10" s="1"/>
  <c r="EC11" i="10" a="1"/>
  <c r="EC11" i="10" s="1"/>
  <c r="EC12" i="10" a="1"/>
  <c r="EC12" i="10" s="1"/>
  <c r="EC13" i="10" a="1"/>
  <c r="EC13" i="10" s="1"/>
  <c r="EC14" i="10" a="1"/>
  <c r="EC14" i="10" s="1"/>
  <c r="EC5" i="10" a="1"/>
  <c r="EC5" i="10" s="1"/>
  <c r="EC6" i="10" a="1"/>
  <c r="EC6" i="10" s="1"/>
  <c r="CI4" i="10"/>
  <c r="AN5" i="10" a="1"/>
  <c r="AN5" i="10" s="1"/>
  <c r="ED4" i="10"/>
  <c r="AN6" i="10" a="1"/>
  <c r="AN6" i="10" s="1"/>
  <c r="AN7" i="10" a="1"/>
  <c r="AN7" i="10" s="1"/>
  <c r="AN8" i="10" a="1"/>
  <c r="AN8" i="10" s="1"/>
  <c r="AN9" i="10" a="1"/>
  <c r="AN9" i="10" s="1"/>
  <c r="AN10" i="10" a="1"/>
  <c r="AN10" i="10" s="1"/>
  <c r="AN11" i="10" a="1"/>
  <c r="AN11" i="10" s="1"/>
  <c r="AN12" i="10" a="1"/>
  <c r="AN12" i="10" s="1"/>
  <c r="AN13" i="10" a="1"/>
  <c r="AN13" i="10" s="1"/>
  <c r="AN14" i="10" a="1"/>
  <c r="AN14" i="10" s="1"/>
  <c r="EE4" i="10" l="1"/>
  <c r="CJ4" i="10"/>
  <c r="AO6" i="10" a="1"/>
  <c r="AO6" i="10" s="1"/>
  <c r="AO7" i="10" a="1"/>
  <c r="AO7" i="10" s="1"/>
  <c r="AO8" i="10" a="1"/>
  <c r="AO8" i="10" s="1"/>
  <c r="AO9" i="10" a="1"/>
  <c r="AO9" i="10" s="1"/>
  <c r="AO10" i="10" a="1"/>
  <c r="AO10" i="10" s="1"/>
  <c r="AO11" i="10" a="1"/>
  <c r="AO11" i="10" s="1"/>
  <c r="AO12" i="10" a="1"/>
  <c r="AO12" i="10" s="1"/>
  <c r="AO13" i="10" a="1"/>
  <c r="AO13" i="10" s="1"/>
  <c r="AO14" i="10" a="1"/>
  <c r="AO14" i="10" s="1"/>
  <c r="AO5" i="10" a="1"/>
  <c r="AO5" i="10" s="1"/>
  <c r="AP4" i="10"/>
  <c r="AQ3" i="10"/>
  <c r="EF3" i="10"/>
  <c r="CK3" i="10"/>
  <c r="ED7" i="10" a="1"/>
  <c r="ED7" i="10" s="1"/>
  <c r="ED8" i="10" a="1"/>
  <c r="ED8" i="10" s="1"/>
  <c r="ED9" i="10" a="1"/>
  <c r="ED9" i="10" s="1"/>
  <c r="ED10" i="10" a="1"/>
  <c r="ED10" i="10" s="1"/>
  <c r="ED11" i="10" a="1"/>
  <c r="ED11" i="10" s="1"/>
  <c r="ED12" i="10" a="1"/>
  <c r="ED12" i="10" s="1"/>
  <c r="ED13" i="10" a="1"/>
  <c r="ED13" i="10" s="1"/>
  <c r="ED14" i="10" a="1"/>
  <c r="ED14" i="10" s="1"/>
  <c r="ED6" i="10" a="1"/>
  <c r="ED6" i="10" s="1"/>
  <c r="ED5" i="10" a="1"/>
  <c r="ED5" i="10" s="1"/>
  <c r="CI7" i="10" a="1"/>
  <c r="CI7" i="10" s="1"/>
  <c r="CI8" i="10" a="1"/>
  <c r="CI8" i="10" s="1"/>
  <c r="CI12" i="10" a="1"/>
  <c r="CI12" i="10" s="1"/>
  <c r="CI9" i="10" a="1"/>
  <c r="CI9" i="10" s="1"/>
  <c r="CI13" i="10" a="1"/>
  <c r="CI13" i="10" s="1"/>
  <c r="CI10" i="10" a="1"/>
  <c r="CI10" i="10" s="1"/>
  <c r="CI14" i="10" a="1"/>
  <c r="CI14" i="10" s="1"/>
  <c r="CI6" i="10" a="1"/>
  <c r="CI6" i="10" s="1"/>
  <c r="CI11" i="10" a="1"/>
  <c r="CI11" i="10" s="1"/>
  <c r="CI5" i="10" a="1"/>
  <c r="CI5" i="10" s="1"/>
  <c r="AR3" i="10" l="1"/>
  <c r="AQ4" i="10"/>
  <c r="EG3" i="10"/>
  <c r="CL3" i="10"/>
  <c r="CJ6" i="10" a="1"/>
  <c r="CJ6" i="10" s="1"/>
  <c r="CJ7" i="10" a="1"/>
  <c r="CJ7" i="10" s="1"/>
  <c r="CJ11" i="10" a="1"/>
  <c r="CJ11" i="10" s="1"/>
  <c r="CJ8" i="10" a="1"/>
  <c r="CJ8" i="10" s="1"/>
  <c r="CJ12" i="10" a="1"/>
  <c r="CJ12" i="10" s="1"/>
  <c r="CJ5" i="10" a="1"/>
  <c r="CJ5" i="10" s="1"/>
  <c r="CJ9" i="10" a="1"/>
  <c r="CJ9" i="10" s="1"/>
  <c r="CJ13" i="10" a="1"/>
  <c r="CJ13" i="10" s="1"/>
  <c r="CJ14" i="10" a="1"/>
  <c r="CJ14" i="10" s="1"/>
  <c r="CJ10" i="10" a="1"/>
  <c r="CJ10" i="10" s="1"/>
  <c r="EF4" i="10"/>
  <c r="CK4" i="10"/>
  <c r="AP5" i="10" a="1"/>
  <c r="AP5" i="10" s="1"/>
  <c r="AP6" i="10" a="1"/>
  <c r="AP6" i="10" s="1"/>
  <c r="AP7" i="10" a="1"/>
  <c r="AP7" i="10" s="1"/>
  <c r="AP8" i="10" a="1"/>
  <c r="AP8" i="10" s="1"/>
  <c r="AP9" i="10" a="1"/>
  <c r="AP9" i="10" s="1"/>
  <c r="AP10" i="10" a="1"/>
  <c r="AP10" i="10" s="1"/>
  <c r="AP11" i="10" a="1"/>
  <c r="AP11" i="10" s="1"/>
  <c r="AP12" i="10" a="1"/>
  <c r="AP12" i="10" s="1"/>
  <c r="AP13" i="10" a="1"/>
  <c r="AP13" i="10" s="1"/>
  <c r="AP14" i="10" a="1"/>
  <c r="AP14" i="10" s="1"/>
  <c r="EE7" i="10" a="1"/>
  <c r="EE7" i="10" s="1"/>
  <c r="EE8" i="10" a="1"/>
  <c r="EE8" i="10" s="1"/>
  <c r="EE9" i="10" a="1"/>
  <c r="EE9" i="10" s="1"/>
  <c r="EE10" i="10" a="1"/>
  <c r="EE10" i="10" s="1"/>
  <c r="EE11" i="10" a="1"/>
  <c r="EE11" i="10" s="1"/>
  <c r="EE12" i="10" a="1"/>
  <c r="EE12" i="10" s="1"/>
  <c r="EE13" i="10" a="1"/>
  <c r="EE13" i="10" s="1"/>
  <c r="EE14" i="10" a="1"/>
  <c r="EE14" i="10" s="1"/>
  <c r="EE5" i="10" a="1"/>
  <c r="EE5" i="10" s="1"/>
  <c r="EE6" i="10" a="1"/>
  <c r="EE6" i="10" s="1"/>
  <c r="CK6" i="10" l="1" a="1"/>
  <c r="CK6" i="10" s="1"/>
  <c r="CK7" i="10" a="1"/>
  <c r="CK7" i="10" s="1"/>
  <c r="CK10" i="10" a="1"/>
  <c r="CK10" i="10" s="1"/>
  <c r="CK14" i="10" a="1"/>
  <c r="CK14" i="10" s="1"/>
  <c r="CK11" i="10" a="1"/>
  <c r="CK11" i="10" s="1"/>
  <c r="CK8" i="10" a="1"/>
  <c r="CK8" i="10" s="1"/>
  <c r="CK12" i="10" a="1"/>
  <c r="CK12" i="10" s="1"/>
  <c r="CK9" i="10" a="1"/>
  <c r="CK9" i="10" s="1"/>
  <c r="CK13" i="10" a="1"/>
  <c r="CK13" i="10" s="1"/>
  <c r="CK5" i="10" a="1"/>
  <c r="CK5" i="10" s="1"/>
  <c r="EF6" i="10" a="1"/>
  <c r="EF6" i="10" s="1"/>
  <c r="EF7" i="10" a="1"/>
  <c r="EF7" i="10" s="1"/>
  <c r="EF8" i="10" a="1"/>
  <c r="EF8" i="10" s="1"/>
  <c r="EF9" i="10" a="1"/>
  <c r="EF9" i="10" s="1"/>
  <c r="EF10" i="10" a="1"/>
  <c r="EF10" i="10" s="1"/>
  <c r="EF11" i="10" a="1"/>
  <c r="EF11" i="10" s="1"/>
  <c r="EF12" i="10" a="1"/>
  <c r="EF12" i="10" s="1"/>
  <c r="EF13" i="10" a="1"/>
  <c r="EF13" i="10" s="1"/>
  <c r="EF14" i="10" a="1"/>
  <c r="EF14" i="10" s="1"/>
  <c r="EF5" i="10" a="1"/>
  <c r="EF5" i="10" s="1"/>
  <c r="EG4" i="10"/>
  <c r="CL4" i="10"/>
  <c r="AQ6" i="10" a="1"/>
  <c r="AQ6" i="10" s="1"/>
  <c r="AQ7" i="10" a="1"/>
  <c r="AQ7" i="10" s="1"/>
  <c r="AQ8" i="10" a="1"/>
  <c r="AQ8" i="10" s="1"/>
  <c r="AQ9" i="10" a="1"/>
  <c r="AQ9" i="10" s="1"/>
  <c r="AQ10" i="10" a="1"/>
  <c r="AQ10" i="10" s="1"/>
  <c r="AQ11" i="10" a="1"/>
  <c r="AQ11" i="10" s="1"/>
  <c r="AQ12" i="10" a="1"/>
  <c r="AQ12" i="10" s="1"/>
  <c r="AQ13" i="10" a="1"/>
  <c r="AQ13" i="10" s="1"/>
  <c r="AQ14" i="10" a="1"/>
  <c r="AQ14" i="10" s="1"/>
  <c r="AQ5" i="10" a="1"/>
  <c r="AQ5" i="10" s="1"/>
  <c r="AR4" i="10"/>
  <c r="AS3" i="10"/>
  <c r="EH3" i="10"/>
  <c r="CM3" i="10"/>
  <c r="AT3" i="10" l="1"/>
  <c r="AS4" i="10"/>
  <c r="EI3" i="10"/>
  <c r="CN3" i="10"/>
  <c r="CL6" i="10" a="1"/>
  <c r="CL6" i="10" s="1"/>
  <c r="CL9" i="10" a="1"/>
  <c r="CL9" i="10" s="1"/>
  <c r="CL13" i="10" a="1"/>
  <c r="CL13" i="10" s="1"/>
  <c r="CL7" i="10" a="1"/>
  <c r="CL7" i="10" s="1"/>
  <c r="CL10" i="10" a="1"/>
  <c r="CL10" i="10" s="1"/>
  <c r="CL14" i="10" a="1"/>
  <c r="CL14" i="10" s="1"/>
  <c r="CL5" i="10" a="1"/>
  <c r="CL5" i="10" s="1"/>
  <c r="CL11" i="10" a="1"/>
  <c r="CL11" i="10" s="1"/>
  <c r="CL8" i="10" a="1"/>
  <c r="CL8" i="10" s="1"/>
  <c r="CL12" i="10" a="1"/>
  <c r="CL12" i="10" s="1"/>
  <c r="EH4" i="10"/>
  <c r="CM4" i="10"/>
  <c r="AR6" i="10" a="1"/>
  <c r="AR6" i="10" s="1"/>
  <c r="AR7" i="10" a="1"/>
  <c r="AR7" i="10" s="1"/>
  <c r="AR8" i="10" a="1"/>
  <c r="AR8" i="10" s="1"/>
  <c r="AR9" i="10" a="1"/>
  <c r="AR9" i="10" s="1"/>
  <c r="AR10" i="10" a="1"/>
  <c r="AR10" i="10" s="1"/>
  <c r="AR11" i="10" a="1"/>
  <c r="AR11" i="10" s="1"/>
  <c r="AR12" i="10" a="1"/>
  <c r="AR12" i="10" s="1"/>
  <c r="AR13" i="10" a="1"/>
  <c r="AR13" i="10" s="1"/>
  <c r="AR14" i="10" a="1"/>
  <c r="AR14" i="10" s="1"/>
  <c r="AR5" i="10" a="1"/>
  <c r="AR5" i="10" s="1"/>
  <c r="EG7" i="10" a="1"/>
  <c r="EG7" i="10" s="1"/>
  <c r="EG8" i="10" a="1"/>
  <c r="EG8" i="10" s="1"/>
  <c r="EG9" i="10" a="1"/>
  <c r="EG9" i="10" s="1"/>
  <c r="EG10" i="10" a="1"/>
  <c r="EG10" i="10" s="1"/>
  <c r="EG11" i="10" a="1"/>
  <c r="EG11" i="10" s="1"/>
  <c r="EG12" i="10" a="1"/>
  <c r="EG12" i="10" s="1"/>
  <c r="EG13" i="10" a="1"/>
  <c r="EG13" i="10" s="1"/>
  <c r="EG14" i="10" a="1"/>
  <c r="EG14" i="10" s="1"/>
  <c r="EG5" i="10" a="1"/>
  <c r="EG5" i="10" s="1"/>
  <c r="EG6" i="10" a="1"/>
  <c r="EG6" i="10" s="1"/>
  <c r="CM7" i="10" l="1" a="1"/>
  <c r="CM7" i="10" s="1"/>
  <c r="CM8" i="10" a="1"/>
  <c r="CM8" i="10" s="1"/>
  <c r="CM12" i="10" a="1"/>
  <c r="CM12" i="10" s="1"/>
  <c r="CM9" i="10" a="1"/>
  <c r="CM9" i="10" s="1"/>
  <c r="CM13" i="10" a="1"/>
  <c r="CM13" i="10" s="1"/>
  <c r="CM6" i="10" a="1"/>
  <c r="CM6" i="10" s="1"/>
  <c r="CM10" i="10" a="1"/>
  <c r="CM10" i="10" s="1"/>
  <c r="CM14" i="10" a="1"/>
  <c r="CM14" i="10" s="1"/>
  <c r="CM5" i="10" a="1"/>
  <c r="CM5" i="10" s="1"/>
  <c r="CM11" i="10" a="1"/>
  <c r="CM11" i="10" s="1"/>
  <c r="EH7" i="10" a="1"/>
  <c r="EH7" i="10" s="1"/>
  <c r="EH8" i="10" a="1"/>
  <c r="EH8" i="10" s="1"/>
  <c r="EH9" i="10" a="1"/>
  <c r="EH9" i="10" s="1"/>
  <c r="EH10" i="10" a="1"/>
  <c r="EH10" i="10" s="1"/>
  <c r="EH11" i="10" a="1"/>
  <c r="EH11" i="10" s="1"/>
  <c r="EH12" i="10" a="1"/>
  <c r="EH12" i="10" s="1"/>
  <c r="EH13" i="10" a="1"/>
  <c r="EH13" i="10" s="1"/>
  <c r="EH14" i="10" a="1"/>
  <c r="EH14" i="10" s="1"/>
  <c r="EH6" i="10" a="1"/>
  <c r="EH6" i="10" s="1"/>
  <c r="EH5" i="10" a="1"/>
  <c r="EH5" i="10" s="1"/>
  <c r="EI4" i="10"/>
  <c r="CN4" i="10"/>
  <c r="AS6" i="10" a="1"/>
  <c r="AS6" i="10" s="1"/>
  <c r="AS7" i="10" a="1"/>
  <c r="AS7" i="10" s="1"/>
  <c r="AS8" i="10" a="1"/>
  <c r="AS8" i="10" s="1"/>
  <c r="AS9" i="10" a="1"/>
  <c r="AS9" i="10" s="1"/>
  <c r="AS10" i="10" a="1"/>
  <c r="AS10" i="10" s="1"/>
  <c r="AS11" i="10" a="1"/>
  <c r="AS11" i="10" s="1"/>
  <c r="AS12" i="10" a="1"/>
  <c r="AS12" i="10" s="1"/>
  <c r="AS13" i="10" a="1"/>
  <c r="AS13" i="10" s="1"/>
  <c r="AS14" i="10" a="1"/>
  <c r="AS14" i="10" s="1"/>
  <c r="AS5" i="10" a="1"/>
  <c r="AS5" i="10" s="1"/>
  <c r="AT4" i="10"/>
  <c r="EJ3" i="10"/>
  <c r="CO3" i="10"/>
  <c r="CN6" i="10" l="1" a="1"/>
  <c r="CN6" i="10" s="1"/>
  <c r="CN11" i="10" a="1"/>
  <c r="CN11" i="10" s="1"/>
  <c r="CN8" i="10" a="1"/>
  <c r="CN8" i="10" s="1"/>
  <c r="CN12" i="10" a="1"/>
  <c r="CN12" i="10" s="1"/>
  <c r="CN5" i="10" a="1"/>
  <c r="CN5" i="10" s="1"/>
  <c r="CN7" i="10" a="1"/>
  <c r="CN7" i="10" s="1"/>
  <c r="CN9" i="10" a="1"/>
  <c r="CN9" i="10" s="1"/>
  <c r="CN13" i="10" a="1"/>
  <c r="CN13" i="10" s="1"/>
  <c r="CN14" i="10" a="1"/>
  <c r="CN14" i="10" s="1"/>
  <c r="CN10" i="10" a="1"/>
  <c r="CN10" i="10" s="1"/>
  <c r="CO4" i="10"/>
  <c r="EJ4" i="10"/>
  <c r="AT5" i="10" a="1"/>
  <c r="AT5" i="10" s="1"/>
  <c r="AT6" i="10" a="1"/>
  <c r="AT6" i="10" s="1"/>
  <c r="AT7" i="10" a="1"/>
  <c r="AT7" i="10" s="1"/>
  <c r="AT8" i="10" a="1"/>
  <c r="AT8" i="10" s="1"/>
  <c r="AT9" i="10" a="1"/>
  <c r="AT9" i="10" s="1"/>
  <c r="AT10" i="10" a="1"/>
  <c r="AT10" i="10" s="1"/>
  <c r="AT11" i="10" a="1"/>
  <c r="AT11" i="10" s="1"/>
  <c r="AT12" i="10" a="1"/>
  <c r="AT12" i="10" s="1"/>
  <c r="AT13" i="10" a="1"/>
  <c r="AT13" i="10" s="1"/>
  <c r="AT14" i="10" a="1"/>
  <c r="AT14" i="10" s="1"/>
  <c r="EI7" i="10" a="1"/>
  <c r="EI7" i="10" s="1"/>
  <c r="EI8" i="10" a="1"/>
  <c r="EI8" i="10" s="1"/>
  <c r="EI9" i="10" a="1"/>
  <c r="EI9" i="10" s="1"/>
  <c r="EI10" i="10" a="1"/>
  <c r="EI10" i="10" s="1"/>
  <c r="EI11" i="10" a="1"/>
  <c r="EI11" i="10" s="1"/>
  <c r="EI12" i="10" a="1"/>
  <c r="EI12" i="10" s="1"/>
  <c r="EI13" i="10" a="1"/>
  <c r="EI13" i="10" s="1"/>
  <c r="EI14" i="10" a="1"/>
  <c r="EI14" i="10" s="1"/>
  <c r="EI5" i="10" a="1"/>
  <c r="EI5" i="10" s="1"/>
  <c r="EI6" i="10" a="1"/>
  <c r="EI6" i="10" s="1"/>
  <c r="CO6" i="10" l="1" a="1"/>
  <c r="CO6" i="10" s="1"/>
  <c r="CO7" i="10" a="1"/>
  <c r="CO7" i="10" s="1"/>
  <c r="CO10" i="10" a="1"/>
  <c r="CO10" i="10" s="1"/>
  <c r="CO14" i="10" a="1"/>
  <c r="CO14" i="10" s="1"/>
  <c r="CO11" i="10" a="1"/>
  <c r="CO11" i="10" s="1"/>
  <c r="CO8" i="10" a="1"/>
  <c r="CO8" i="10" s="1"/>
  <c r="CO12" i="10" a="1"/>
  <c r="CO12" i="10" s="1"/>
  <c r="CO13" i="10" a="1"/>
  <c r="CO13" i="10" s="1"/>
  <c r="CO9" i="10" a="1"/>
  <c r="CO9" i="10" s="1"/>
  <c r="CO5" i="10" a="1"/>
  <c r="CO5" i="10" s="1"/>
  <c r="EJ6" i="10" a="1"/>
  <c r="EJ6" i="10" s="1"/>
  <c r="EJ7" i="10" a="1"/>
  <c r="EJ7" i="10" s="1"/>
  <c r="EJ8" i="10" a="1"/>
  <c r="EJ8" i="10" s="1"/>
  <c r="EJ9" i="10" a="1"/>
  <c r="EJ9" i="10" s="1"/>
  <c r="EJ10" i="10" a="1"/>
  <c r="EJ10" i="10" s="1"/>
  <c r="EJ11" i="10" a="1"/>
  <c r="EJ11" i="10" s="1"/>
  <c r="EJ12" i="10" a="1"/>
  <c r="EJ12" i="10" s="1"/>
  <c r="EJ13" i="10" a="1"/>
  <c r="EJ13" i="10" s="1"/>
  <c r="EJ14" i="10" a="1"/>
  <c r="EJ14" i="10" s="1"/>
  <c r="EJ5" i="10" a="1"/>
  <c r="EJ5"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<sst xmlns="http://schemas.openxmlformats.org/spreadsheetml/2006/main" count="26114" uniqueCount="4643">
  <si>
    <t>Médicament</t>
  </si>
  <si>
    <t>Substance active</t>
  </si>
  <si>
    <t>Colistine</t>
  </si>
  <si>
    <t>Benzylpénicilline</t>
  </si>
  <si>
    <t>Dihydrostreptomycine</t>
  </si>
  <si>
    <t>Florfénicol</t>
  </si>
  <si>
    <t>Amoxicilline</t>
  </si>
  <si>
    <t>Néomycine</t>
  </si>
  <si>
    <t>Aminoglycosides</t>
  </si>
  <si>
    <t>Chlortétracycline</t>
  </si>
  <si>
    <t>Bacitracine</t>
  </si>
  <si>
    <t>Polypeptides</t>
  </si>
  <si>
    <t>Tétracycline</t>
  </si>
  <si>
    <t>Sulfaméthoxypyridazine</t>
  </si>
  <si>
    <t>Sulfamides</t>
  </si>
  <si>
    <t>Triméthoprime</t>
  </si>
  <si>
    <t>Marbofloxacine</t>
  </si>
  <si>
    <t>Oxytétracycline</t>
  </si>
  <si>
    <t>Tylosine</t>
  </si>
  <si>
    <t>Macrolides</t>
  </si>
  <si>
    <t>Ampicilline</t>
  </si>
  <si>
    <t>Erythromycine</t>
  </si>
  <si>
    <t>Cefquinome</t>
  </si>
  <si>
    <t>Kanamycine</t>
  </si>
  <si>
    <t>Cloxacilline</t>
  </si>
  <si>
    <t>Ceftiofur</t>
  </si>
  <si>
    <t>Céfapirine</t>
  </si>
  <si>
    <t>Céfalonium</t>
  </si>
  <si>
    <t>Rifaximine</t>
  </si>
  <si>
    <t>Sulfadoxine</t>
  </si>
  <si>
    <t>Nombre de traitements</t>
  </si>
  <si>
    <t>Famille d'antibiotique</t>
  </si>
  <si>
    <t xml:space="preserve">CARNET SANITAIRE et CALCUL DE TAUX DE TRAITEMENT </t>
  </si>
  <si>
    <t>METHODOLOGIE</t>
  </si>
  <si>
    <t>AMPHOPRIM</t>
  </si>
  <si>
    <t>CEPRAVIN</t>
  </si>
  <si>
    <t>CORTEXILINE</t>
  </si>
  <si>
    <t>FATROX</t>
  </si>
  <si>
    <t>HISTABIOSONE</t>
  </si>
  <si>
    <t>LONGAMOX</t>
  </si>
  <si>
    <t>LONGICINE</t>
  </si>
  <si>
    <t>MASTIJET</t>
  </si>
  <si>
    <t>MULTIBIO</t>
  </si>
  <si>
    <t>NUFLOR</t>
  </si>
  <si>
    <t>PANADIA</t>
  </si>
  <si>
    <t>PENIJECTYL</t>
  </si>
  <si>
    <t>SHOTAPEN</t>
  </si>
  <si>
    <t>SPIROVET</t>
  </si>
  <si>
    <t>Céfalexine</t>
  </si>
  <si>
    <t>Framycétine</t>
  </si>
  <si>
    <t>Gamithromycine</t>
  </si>
  <si>
    <t>Espèce traitée</t>
  </si>
  <si>
    <t>Espèce</t>
  </si>
  <si>
    <t>Autres</t>
  </si>
  <si>
    <t>Sulfadiméthoxine</t>
  </si>
  <si>
    <t>Tylvalosine</t>
  </si>
  <si>
    <t>Lincomycine</t>
  </si>
  <si>
    <t>Doxycycline</t>
  </si>
  <si>
    <t>AMIDURENE</t>
  </si>
  <si>
    <t>AMPICLOX</t>
  </si>
  <si>
    <t>AMPICOLINE</t>
  </si>
  <si>
    <t>AMPIDEXALONE</t>
  </si>
  <si>
    <t>AMPINA</t>
  </si>
  <si>
    <t>AMPISOL</t>
  </si>
  <si>
    <t>Apramycine</t>
  </si>
  <si>
    <t>AXILLIN</t>
  </si>
  <si>
    <t>Phénoxyméthylpénicilline</t>
  </si>
  <si>
    <t>Enrofloxacine</t>
  </si>
  <si>
    <t>BIAMULINE</t>
  </si>
  <si>
    <t>Tiamuline</t>
  </si>
  <si>
    <t>BIOAMOXI</t>
  </si>
  <si>
    <t>BIOREPAS</t>
  </si>
  <si>
    <t>Sulfadimidine</t>
  </si>
  <si>
    <t>Spiramycine</t>
  </si>
  <si>
    <t>CEFOVET</t>
  </si>
  <si>
    <t>Céfazoline</t>
  </si>
  <si>
    <t>CENTRAUREO</t>
  </si>
  <si>
    <t>Sulfadiazine</t>
  </si>
  <si>
    <t>COLIBOLUS</t>
  </si>
  <si>
    <t>COLICILLINE</t>
  </si>
  <si>
    <t>COLIVET</t>
  </si>
  <si>
    <t>Tilmicosine</t>
  </si>
  <si>
    <t>COVUNIL</t>
  </si>
  <si>
    <t>CUBARMIX</t>
  </si>
  <si>
    <t>DEPOCILLINE</t>
  </si>
  <si>
    <t>DIAZIPRIM</t>
  </si>
  <si>
    <t>DIPROXINE</t>
  </si>
  <si>
    <t>DOXORAL</t>
  </si>
  <si>
    <t>Tulathromycine</t>
  </si>
  <si>
    <t>DURACYKLINE</t>
  </si>
  <si>
    <t>ENTEROGRAM</t>
  </si>
  <si>
    <t>ERYTHROVET</t>
  </si>
  <si>
    <t>FINOXALINE</t>
  </si>
  <si>
    <t>Fluméquine</t>
  </si>
  <si>
    <t>Gentamicine</t>
  </si>
  <si>
    <t>Paromomycine</t>
  </si>
  <si>
    <t>GENTAMAM</t>
  </si>
  <si>
    <t>HISTACLINE</t>
  </si>
  <si>
    <t>Acide oxolinique</t>
  </si>
  <si>
    <t>INTRAMICINE</t>
  </si>
  <si>
    <t>Spectinomycine</t>
  </si>
  <si>
    <t>MAMMITEL</t>
  </si>
  <si>
    <t>MASTICOLI</t>
  </si>
  <si>
    <t>MASTI-PENI</t>
  </si>
  <si>
    <t>METOXYL</t>
  </si>
  <si>
    <t>METRICURE</t>
  </si>
  <si>
    <t>MILICOLI</t>
  </si>
  <si>
    <t>Nafcilline</t>
  </si>
  <si>
    <t>NEOMAY</t>
  </si>
  <si>
    <t>NEOXYNE</t>
  </si>
  <si>
    <t>OROSPRAY</t>
  </si>
  <si>
    <t>Sulfanilamide</t>
  </si>
  <si>
    <t>OXOMID</t>
  </si>
  <si>
    <t>PANAFUGE</t>
  </si>
  <si>
    <t>PATHOZONE</t>
  </si>
  <si>
    <t>Céfopérazone</t>
  </si>
  <si>
    <t>Pirlimycine</t>
  </si>
  <si>
    <t>PNEUMOBIOTIQUE</t>
  </si>
  <si>
    <t>POTENCIL</t>
  </si>
  <si>
    <t>PRIMOX</t>
  </si>
  <si>
    <t>SELECTAN</t>
  </si>
  <si>
    <t>SODIBIO</t>
  </si>
  <si>
    <t>SULFACYCLINE</t>
  </si>
  <si>
    <t>SULFALON</t>
  </si>
  <si>
    <t>SULFALUTYL</t>
  </si>
  <si>
    <t>Sulfaguanidine</t>
  </si>
  <si>
    <t>SULTRIVAL</t>
  </si>
  <si>
    <t>Thiamphénicol</t>
  </si>
  <si>
    <t>TARIGERMEL</t>
  </si>
  <si>
    <t>TETRASOLUB</t>
  </si>
  <si>
    <t>TETRATIME</t>
  </si>
  <si>
    <t>TETRAVETO</t>
  </si>
  <si>
    <t>TRIMETHOX</t>
  </si>
  <si>
    <t>TYLMASIN</t>
  </si>
  <si>
    <t>TYLOLIDE</t>
  </si>
  <si>
    <t>TYLORAL</t>
  </si>
  <si>
    <t>VETRIGEN</t>
  </si>
  <si>
    <t>VIRBACTAN</t>
  </si>
  <si>
    <t>VIRGOCILLINE</t>
  </si>
  <si>
    <t>Sulfaquinoxaline</t>
  </si>
  <si>
    <t>Autre</t>
  </si>
  <si>
    <t>Global</t>
  </si>
  <si>
    <t>Lincosamides</t>
  </si>
  <si>
    <t>Fluoroquinolones</t>
  </si>
  <si>
    <t>Quinolones</t>
  </si>
  <si>
    <t>Commentaires</t>
  </si>
  <si>
    <t>1)</t>
  </si>
  <si>
    <t>2)</t>
  </si>
  <si>
    <t>3)</t>
  </si>
  <si>
    <t>Taux de traitement</t>
  </si>
  <si>
    <t>Commentaire</t>
  </si>
  <si>
    <t>FAMILLE</t>
  </si>
  <si>
    <t>Vers l'Etape 2</t>
  </si>
  <si>
    <r>
      <t xml:space="preserve">Guide d'utilisation
</t>
    </r>
    <r>
      <rPr>
        <i/>
        <sz val="16"/>
        <color theme="1"/>
        <rFont val="Lucida Sans"/>
        <family val="2"/>
      </rPr>
      <t>Version 1 de l'outil</t>
    </r>
    <r>
      <rPr>
        <sz val="36"/>
        <color theme="1"/>
        <rFont val="Lucida Sans"/>
        <family val="2"/>
      </rPr>
      <t xml:space="preserve"> </t>
    </r>
  </si>
  <si>
    <t>Maladie traitée</t>
  </si>
  <si>
    <t>Rouget</t>
  </si>
  <si>
    <t>Arthrites, boiteries</t>
  </si>
  <si>
    <t>Abcès</t>
  </si>
  <si>
    <t>Infections produisant des tumeurs profondes</t>
  </si>
  <si>
    <t>Infections de la mamelle (mammite)</t>
  </si>
  <si>
    <t>Infections de l'utérus (métrite, non-délivrance)</t>
  </si>
  <si>
    <t>Danofloxacine</t>
  </si>
  <si>
    <t>DUPLOCILLINE</t>
  </si>
  <si>
    <t>Valnémuline</t>
  </si>
  <si>
    <t>Monensin</t>
  </si>
  <si>
    <t>Sulfaméthoxazole</t>
  </si>
  <si>
    <t>Tildipirosine</t>
  </si>
  <si>
    <t>Pleuromutilines</t>
  </si>
  <si>
    <t>Atelier</t>
  </si>
  <si>
    <t>Lait</t>
  </si>
  <si>
    <t>Catégorie d'âge</t>
  </si>
  <si>
    <t>Viande</t>
  </si>
  <si>
    <t>Non spécifié</t>
  </si>
  <si>
    <t>Veau</t>
  </si>
  <si>
    <t>Porcelet</t>
  </si>
  <si>
    <t>Agneau</t>
  </si>
  <si>
    <t>Chevreau</t>
  </si>
  <si>
    <t>Poulain</t>
  </si>
  <si>
    <t>Poussin</t>
  </si>
  <si>
    <t>Alevin</t>
  </si>
  <si>
    <t>Jeune</t>
  </si>
  <si>
    <t>Adulte</t>
  </si>
  <si>
    <t>Reproduction</t>
  </si>
  <si>
    <t>Loisir</t>
  </si>
  <si>
    <t>Œufs</t>
  </si>
  <si>
    <t>Vers le guide</t>
  </si>
  <si>
    <t>Nombre de traitement sur 12 mois</t>
  </si>
  <si>
    <t>Nombre d'animaux sur 12 mois</t>
  </si>
  <si>
    <t>Tarissement</t>
  </si>
  <si>
    <t>Janvier</t>
  </si>
  <si>
    <t>Février</t>
  </si>
  <si>
    <t>Mars</t>
  </si>
  <si>
    <t>Avril</t>
  </si>
  <si>
    <t>Mai</t>
  </si>
  <si>
    <t>Juin</t>
  </si>
  <si>
    <t>Juillet</t>
  </si>
  <si>
    <t>Août</t>
  </si>
  <si>
    <t>Septembre</t>
  </si>
  <si>
    <t>Octobre</t>
  </si>
  <si>
    <t>Novembre</t>
  </si>
  <si>
    <t>Décembre</t>
  </si>
  <si>
    <t>Combien de traitement utilisés</t>
  </si>
  <si>
    <t>Fièvre</t>
  </si>
  <si>
    <t>Démarrage</t>
  </si>
  <si>
    <t>Engraissement</t>
  </si>
  <si>
    <t>Post_sevrage</t>
  </si>
  <si>
    <t>Préventif</t>
  </si>
  <si>
    <t>NAFPENZAL T</t>
  </si>
  <si>
    <t>PRIMAZINE</t>
  </si>
  <si>
    <t>TOUTES SUBSTANCES</t>
  </si>
  <si>
    <t>Pénéthamate (ou pénéthacilline)</t>
  </si>
  <si>
    <t>Substances 1</t>
  </si>
  <si>
    <t>Substances 2</t>
  </si>
  <si>
    <t/>
  </si>
  <si>
    <t>Acide clavulanique</t>
  </si>
  <si>
    <t>Substances 3</t>
  </si>
  <si>
    <t>TOUTES FAMILLES</t>
  </si>
  <si>
    <t>Famille 1</t>
  </si>
  <si>
    <t>Famille 2</t>
  </si>
  <si>
    <t>Famille 3</t>
  </si>
  <si>
    <t>Actvités</t>
  </si>
  <si>
    <t>Nombre d'animaux sur l'exploitation</t>
  </si>
  <si>
    <t>Exploitation agricole</t>
  </si>
  <si>
    <t>Comment utiliser les listes déroulantes?</t>
  </si>
  <si>
    <t>L'exemple utilisé est basé sur une seule case mais le principe est adaptable à toutes les cases qui possèdent une liste déroulante</t>
  </si>
  <si>
    <t>2) Un carré blanc avec un triangle apparaît sur le côté droit de la case sélectionnée. Cliquez dessus pour faire apparaître la liste.</t>
  </si>
  <si>
    <t>3) Une fois que la liste est apparue, vous pouvez sélectionner la ligne qui vous correspond. Elle apparaîtra ainsi dans la case sélectionnée. Si vous souhaitez modifier la donnée, réalisez le même processus que précédemment.</t>
  </si>
  <si>
    <t>ACTI COLI 2 MUI/ML</t>
  </si>
  <si>
    <t>ACTI COLI B</t>
  </si>
  <si>
    <t>ACTI DOXY 5</t>
  </si>
  <si>
    <t>ACTI-METHOXINE</t>
  </si>
  <si>
    <t>ACTI-STREPTO</t>
  </si>
  <si>
    <t>ACTI-TETRA B</t>
  </si>
  <si>
    <t>ACTI-TETRA I</t>
  </si>
  <si>
    <t>ADJUSOL TMP SULFA LIQUIDE</t>
  </si>
  <si>
    <t>ADVOCINE 180, 180 MG/ML, SOLUTION INJECTABLE POUR BOVINS</t>
  </si>
  <si>
    <t>ADVOCINE 25</t>
  </si>
  <si>
    <t>AIVLOSIN 42,5 MG/G POUDRE ORALE POUR PORCS</t>
  </si>
  <si>
    <t>AIVLOSIN 42,5 MG/G PREMELANGE MEDICAMENTEUX POUR PORCS</t>
  </si>
  <si>
    <t>AIVLOSIN 625 MG/G GRANULES POUR EAU DE BOISSON POUR POULETS/DINDONS</t>
  </si>
  <si>
    <t>AIVLOSIN 625 MG/G GRANULES POUR L'EAU DE BOISSON POUR PORCS</t>
  </si>
  <si>
    <t>AIVLOSIN 8,5 MG/G POUDRE PAR VOIE ORALE POUR PORCS</t>
  </si>
  <si>
    <t>AIVLOSIN 8,5 MG/G PREMELANGE MEDICAMENTEUX POUR PORCS</t>
  </si>
  <si>
    <t>ALBIOTIC 330 MG /100 MG SOLUTION INTRAMAMMAIRE</t>
  </si>
  <si>
    <t>ALTIDOX 433 MG/G POUDRE POUR ADMINISTRATION DANS L'EAU DE BOISSON POUR PORCS, POULETS ET DINDES</t>
  </si>
  <si>
    <t>AMATIB 697 MG/G POUDRE ORALE POUR PORCS ET POULETS</t>
  </si>
  <si>
    <t>AMDOCYL 697 MG/G POUDRE ORALE POUR PORCS ET POULETS</t>
  </si>
  <si>
    <t>AMDOCYL CTD 697 MG/G POUDRE POUR ADMINISTRATION DANS L'EAU DE BOISSON POUR POULES, DINDES ET CANARDS</t>
  </si>
  <si>
    <t>AMOXICILLINE CALIER GLOBULIT 50 MG/G PREMELANGE MEDICAMENTEUX</t>
  </si>
  <si>
    <t>AMOXICILLINE GLOBAL VET HEALTH 436 MG/G POUDRE POUR ADMINISTRATION DANS L'EAU DE BOISSON POUR POULETS DINDES CANARDS ET PORCINS</t>
  </si>
  <si>
    <t>AMOXIPRO 10 % POUDRE POUR ADMINISTRATION DANS L’EAU DE BOISSON/ LE LAIT VEAU PORC POULET CANARD DINDE</t>
  </si>
  <si>
    <t>AMOXIPRO INJECTABLE</t>
  </si>
  <si>
    <t>AMOXIVAL 20 % POUDRE ORALE VOLAILLE</t>
  </si>
  <si>
    <t>AMOXIVAL AMOXICILLINE 40 PREMELANGE MEDICAMENTEUX VOLAILLES</t>
  </si>
  <si>
    <t>AMPIJECT 10 G</t>
  </si>
  <si>
    <t>ANIMEDAZON SPRAY</t>
  </si>
  <si>
    <t>APRALAN BUVABLE POUDRE POUR ADMINISTRATION DANS L’EAU DE BOISSON/LAIT DE REMPLACEMENT POUR PORCS, VEAUX, POULETS ET LAPINS</t>
  </si>
  <si>
    <t>APRAVET 100 000 UI/G PREMELANGE MEDICAMENTEUX POUR PORCS ET LAPINS</t>
  </si>
  <si>
    <t>APRAVET 552 UI / MG, POUDRE POUR ADMINISTRATION DANS L'EAU DE BOISSON / LE LAIT POUR PORCINS, VEAUX, POULETS ET LAPINS</t>
  </si>
  <si>
    <t>AQUAFLOR 500 MG/G PREMELANGE MEDICAMENTEUX POUR TRUITES ARC-EN-CIEL</t>
  </si>
  <si>
    <t>ARENTOR DC 250 MG SUSPENSION INTRAMAMMAIRE POUR VACHES TARIES</t>
  </si>
  <si>
    <t>AUREOMYCINE MERIAL</t>
  </si>
  <si>
    <t>AUROFAC CHLORTETRACYCLINE 93 PORC ET AGNEAU-CHEVREAU SEVRES</t>
  </si>
  <si>
    <t>AVEMIX N° 150</t>
  </si>
  <si>
    <t>AXENTYL 200 MG/ML SOLUTION INJECTABLE POUR BOVINS, OVINS, CAPRINS ET PORCINS</t>
  </si>
  <si>
    <t>BAYCUBIS 293 MG/G POUDRE POUR SOLUTION BUVABLE POUR POULETS</t>
  </si>
  <si>
    <t>BAYTRIL 10 % SOLUTION BUVABLE</t>
  </si>
  <si>
    <t>BAYTRIL 10 % SOLUTION INJECTABLE</t>
  </si>
  <si>
    <t>BAYTRIL 2,5 % SOLUTION BUVABLE</t>
  </si>
  <si>
    <t>BAYTRIL 5 % SOLUTION INJECTABLE</t>
  </si>
  <si>
    <t>BAYTRIL BOLUS</t>
  </si>
  <si>
    <t>BAYTRIL XM 100 MG/ML SOLUTION INJECTABLE POUR BOVINS ET PORCINS</t>
  </si>
  <si>
    <t>BELCOPENI 5</t>
  </si>
  <si>
    <t>BIAPRIM BUVABLE</t>
  </si>
  <si>
    <t>BILOVET 200 MG/ML SOLUTION INJECTABLE</t>
  </si>
  <si>
    <t>BIMOXYL LA 150 MG/ML SUSPENSION INJECTABLE POUR BOVINS OVINS ET PORCINS</t>
  </si>
  <si>
    <t>BOFLOX 100 MG/ML SOLUTION INJECTABLE POUR BOVINS ET PORCINS</t>
  </si>
  <si>
    <t>BORGAL 24 %</t>
  </si>
  <si>
    <t>CADOREX 300 MG/ML SOLUTION INJECTABLE POUR BOVINS OVINS ET PORCINS</t>
  </si>
  <si>
    <t>CALFLOR 300 MG/ML SOLUTION INJECTABLE POUR BOVINS ET PORCINS</t>
  </si>
  <si>
    <t>CALF-MEAL</t>
  </si>
  <si>
    <t>CEFENIL 50 MG/ML</t>
  </si>
  <si>
    <t>CEFOVET HL</t>
  </si>
  <si>
    <t>CEFSHOT 250 MG SUSPENSION INTRAMAMMAIRE POUR VACHES AU TARISSEMENT</t>
  </si>
  <si>
    <t>CEFTIOCYL 50 MG/ML SUSPENSION INJECTABLE POUR BOVINS ET PORCINS</t>
  </si>
  <si>
    <t>CEFTIOCYL FLOW 50 MG/ML SUSPENSION INJECTABLE POUR PORCINS ET BOVINS</t>
  </si>
  <si>
    <t>CEFTIOSAN 50 MG/ML SUSPENSION INJECTABLE POUR PORCINS ET BOVINS</t>
  </si>
  <si>
    <t>CEMAY 50 MG/ML SUSPENSION INJECTABLE POUR PORCS ET BOVINS</t>
  </si>
  <si>
    <t>CEPRITECT 250 MG SUSPENSION INTRAMAMMAIRE POUR VACHES AU TARISSEMENT</t>
  </si>
  <si>
    <t>CEVAXEL 50 MG/ML</t>
  </si>
  <si>
    <t>CEVAXEL-RTU 50 MG/ML SUSPENSION INJECTABLE POUR BOVINS ET PORCINS</t>
  </si>
  <si>
    <t>CHANENRO 100 MG/ML SOLUTION INJECTABLE POUR BOVINS ET PORCINS</t>
  </si>
  <si>
    <t>CHANENRO 50 MG/ML SOLUTION INJECTABLE POUR BOVINS, PORCINS, CHIENS ET CHATS</t>
  </si>
  <si>
    <t>CHLORIDAZINE S</t>
  </si>
  <si>
    <t>CHLORTETRACYCLINE 100 PORC ET AGNEAU-CHEVREAU SEVRES SANTAMIX</t>
  </si>
  <si>
    <t>CHLORTETRACYCLINE 40 LAPIN-VOLAILLE-PORC ET AGNEAU-CHEVREAU SEVRES SANTAMIX</t>
  </si>
  <si>
    <t>CK 2 - COLISTINE 66,7 MG/ML</t>
  </si>
  <si>
    <t>CK 4 - DOXYCYCLINE 50 MG/G</t>
  </si>
  <si>
    <t>CK 5 - OXYTETRACYCLINE 500 MG/G</t>
  </si>
  <si>
    <t>CK 7 - TRIMETHOPRIME 16,65 MG/ML SULFADIAZINE 83,35 MG/ML</t>
  </si>
  <si>
    <t>CK 8 - TYLOSINE 100 MUI</t>
  </si>
  <si>
    <t>CK 9 - TYLOSINE 92 000 UI/G</t>
  </si>
  <si>
    <t>CK6 - SOLU OXYTETRACYCLINE 500 MG/G</t>
  </si>
  <si>
    <t>CLAMOXYL LA</t>
  </si>
  <si>
    <t>CLAMOXYL OBLET GYNECOLOGIQUE</t>
  </si>
  <si>
    <t>CLAMOXYL SUSPENSION</t>
  </si>
  <si>
    <t>CLAVOBAY SUSPENSION INJECTABLE</t>
  </si>
  <si>
    <t>CLOXAGEL HL 500</t>
  </si>
  <si>
    <t>CLOXINE HL</t>
  </si>
  <si>
    <t>COBACTAN 2,5 %</t>
  </si>
  <si>
    <t>COBACTAN LA 7,5 % SUSPENSION INJECTABLE POUR BOVINS</t>
  </si>
  <si>
    <t>COBACTAN LC POMMADE INTRAMAMMAIRE</t>
  </si>
  <si>
    <t>COFACOLI POUDRE</t>
  </si>
  <si>
    <t>COFACOLI SOLUTION</t>
  </si>
  <si>
    <t>COFAMIX AMOXICILLINE 100 PORC</t>
  </si>
  <si>
    <t>COFAMOX 10</t>
  </si>
  <si>
    <t>COFAMOX 15 L.A.</t>
  </si>
  <si>
    <t>COFAMOX 20</t>
  </si>
  <si>
    <t>COFAMOX 50</t>
  </si>
  <si>
    <t>COLAMPI I</t>
  </si>
  <si>
    <t>COLDOSTIN 4 800 000 IU/G POUDRE POUR ADMINISTRATION DANS L'EAU OU LE LAIT</t>
  </si>
  <si>
    <t>COLFIVE 5 000 000 UI/ML CONCENTRE POUR SOLUTION BUVABLE POUR VEAUX PORCINS AGNEAUX POULETS ET DINDES</t>
  </si>
  <si>
    <t>COLIPRO 2 MUI/ML CONCENTRE POUR SOLUTION BUVABLE POUR PORCINS ET VOLAILLES</t>
  </si>
  <si>
    <t>COLISTINE 200-CB LAPIN-VOLAILLE-PORC ET AGNEAU-CHEVREAU SEVRES FRANVET</t>
  </si>
  <si>
    <t>COLISTINE 400-CB PORC ET AGNEAU-CHEVREAU SEVRES FRANVET</t>
  </si>
  <si>
    <t>COLISTINE 400-F PORC ET AGNEAU-CHEVREAU SEVRES FRANVET</t>
  </si>
  <si>
    <t>COLISTINE SULFATE 2 000 000 UI/ML BUVABLE VIRBAC</t>
  </si>
  <si>
    <t>COLIVET SOLUTION</t>
  </si>
  <si>
    <t>COLMYC 2,5 % SOLUTION BUVABLE POUR VEAUX</t>
  </si>
  <si>
    <t>COMPOMIX V AMPICILLINE</t>
  </si>
  <si>
    <t>COMPOMIX V NEOSTARTER</t>
  </si>
  <si>
    <t>COMPOMIX V SULFAPRIM</t>
  </si>
  <si>
    <t>CONCENTRAT V007 TYLAN 100</t>
  </si>
  <si>
    <t>CONCENTRAT VO 08 TILMICOSINE PORCIN-LAPIN</t>
  </si>
  <si>
    <t>CONCENTRAT VO 31-1 OXYTETRACYCLINE 100 PORC ET AGNEAU-CHEVREAU SEVRES</t>
  </si>
  <si>
    <t>CONCENTRAT VO 31-2 OXYTETRACYCLINE 40 LAPIN-VOLAILLE-PORC ET AGNEAU-CHEVREAU SEVRES</t>
  </si>
  <si>
    <t>CONCENTRAT VO 49-1 COLISTINE 400 PORC ET AGNEAU-CHEVREAU SEVRES</t>
  </si>
  <si>
    <t>CONCENTRAT VO 49-2 COLISTINE 200 LAPIN-VOLAILLE-PORC ET AGNEAU-CHEVREAU SEVRES</t>
  </si>
  <si>
    <t>CONCENTRAT VO 57 APRAMYCINE 20 PORC-LAPIN</t>
  </si>
  <si>
    <t>CONCENTRAT VO 59-1 NEOMYCINE 80 PORC</t>
  </si>
  <si>
    <t>CONCENTRAT VO 59-2 NEOMYCINE 40 LAPIN-VOLAILLE-PORC</t>
  </si>
  <si>
    <t>CRD 92</t>
  </si>
  <si>
    <t>CURACEF DUO 50 MG/ML / 150 MG/ML SUSPENSION INJECTABLE POUR BOVINS</t>
  </si>
  <si>
    <t>CYCLO SPRAY</t>
  </si>
  <si>
    <t>CYCLOSOL 200 LA</t>
  </si>
  <si>
    <t>DENAGARD INJECTABLE 162,2</t>
  </si>
  <si>
    <t>DENAGARD SOLUTION BUVABLE</t>
  </si>
  <si>
    <t>DFV DOXIVET 200 MG/ML SOLUTION POUR ADMINISTRATION DANS L'EAU DE BOISSON POUR PORCS ET POULETS</t>
  </si>
  <si>
    <t>DHS 50 COOPHAVET</t>
  </si>
  <si>
    <t>DIATRIM 200 MG/ML + 40 MG/ML SOLUTION INJECTABLE</t>
  </si>
  <si>
    <t>DIMERAL TS PORCIN</t>
  </si>
  <si>
    <t>DOPHALIN 400 MG/G POUDRE POUR ADMINISTRATION DANS L'EAU DE BOISSON</t>
  </si>
  <si>
    <t>DOXATIB 433 MG/G POUDRE POUR ADMINISTRATION DANS L'EAU DE BOISSON POUR PORCS ET POULETS</t>
  </si>
  <si>
    <t>DOXIPULVIS 500 MG/G POUDRE POUR ADMINISTRATION DANS L’EAU DE BOISSON / ALIMENTS D’ALLAITEMENT</t>
  </si>
  <si>
    <t>DOXX-SOL 433 MG/G POUDRE POUR ADMINISTRATION DANS L'EAU DE BOISSON/LE SUBSTITUT DE LAIT POUR LES VEAUX PRE-RUMINANTS LES PORCS ET LES POULES</t>
  </si>
  <si>
    <t>DOXY 2% PM</t>
  </si>
  <si>
    <t>DOXY 20 FRANVET</t>
  </si>
  <si>
    <t>DOXY 4% PM</t>
  </si>
  <si>
    <t>DOXY 5 FRANVET</t>
  </si>
  <si>
    <t>DOXYCYCLINE CALIER 500 MG/G POUDRE POUR ADMINISTRATION DANS L'EAU DE BOISSON POUR POULETS, DINDES ET PORCINS</t>
  </si>
  <si>
    <t>DOXYLIN 867 MG/G POUDRE POUR ADMINISTRATION DANS L’EAU DE BOISSON/LE LAIT POUR VEAUX ET PORCS</t>
  </si>
  <si>
    <t>DOXYLIN CT WSP 433 MG/G POUDRE POUR ADMINISTRATION DANS L'EAU DE BOISSON POUR POULETS ET DINDES</t>
  </si>
  <si>
    <t>DOXYPRO 200 MG / G POUDRE ORALE VEAUX</t>
  </si>
  <si>
    <t>DOXYSOL 10 %</t>
  </si>
  <si>
    <t>DOXYVAL 20 %</t>
  </si>
  <si>
    <t>DOXYVETO-C 433 MG/G POUDRE POUR ADMINISTRATION DANS L'EAU DE BOISSON / LE LAIT DE REMPLACEMENT POUR LES BOVINS, PORCINS ET POULETS</t>
  </si>
  <si>
    <t>DRAXXIN 100 MG/ML SOLUTION INJECTABLE POUR BOVINS, PORCINS ET OVINS</t>
  </si>
  <si>
    <t>DRAXXIN 25 MG/ML SOLUTION INJECTABLE POUR PORCINS</t>
  </si>
  <si>
    <t>DUPHACYCLINE LA</t>
  </si>
  <si>
    <t>DUPHAMOX LA</t>
  </si>
  <si>
    <t>ECONOR 10 % POUDRE ORALE POUR PORCS</t>
  </si>
  <si>
    <t>ECONOR 10 % PREMELANGE MEDICAMENTEUX POUR PORCS ET LAPINS</t>
  </si>
  <si>
    <t>ECONOR 50 % PREMELANGE MEDICAMENTEUX POUR PORCS</t>
  </si>
  <si>
    <t>EFICUR 50 MG/ML SUSPENSION INJECTABLE POUR PORCINS ET BOVINS</t>
  </si>
  <si>
    <t>EMERICID SULFADIMETHOXINE</t>
  </si>
  <si>
    <t>ENGEMYCINE 10 %</t>
  </si>
  <si>
    <t>ENROTRON 100 MG/ML SOLUTION BUVABLE POUR POULES, DINDES ET LAPINS</t>
  </si>
  <si>
    <t>ENROTRON 25 MG/ML SOLUTION BUVABLE POUR BOVINS</t>
  </si>
  <si>
    <t>ENROX 100, 100 MG/ML SOLUTION INJECTABLE POUR BOVINS ET PORCINS</t>
  </si>
  <si>
    <t>EQUIBACTIN VET (333 MG/G + 67 MG/G) PATE ORALE POUR CHEVAUX</t>
  </si>
  <si>
    <t>EQUIBACTIN VET 250 MG/G + 50 MG/G POUDRE ORALE POUR CHEVAUX</t>
  </si>
  <si>
    <t>ERYTHROCINE 200</t>
  </si>
  <si>
    <t>EUROFLOX 25 MG/ML SOLUTION BUVABLE VEAUX</t>
  </si>
  <si>
    <t>EXCENEL 1 G</t>
  </si>
  <si>
    <t>EXCENEL 4 G</t>
  </si>
  <si>
    <t>EXCENEL FLOW 50 MG/ML SUSPENSION INJECTABLE POUR PORCINS ET BOVINS</t>
  </si>
  <si>
    <t>FACEL H.L.</t>
  </si>
  <si>
    <t>FLORDOFEN 300 MG/ML SOLUTION INJECTABLE POUR BOVINS ET PORCINS</t>
  </si>
  <si>
    <t>FLORFENIKEL 300 MG/ML SOLUTION INJECTABLE POUR BOVINS ET PORCINS</t>
  </si>
  <si>
    <t>FLORGANE 300 MG/ML SUSPENSION INJECTABLE POUR BOVINS ET PORCINS</t>
  </si>
  <si>
    <t>FLORKEM 300 MG/ML SOLUTION INJECTABLE POUR BOVINS ET PORCINS</t>
  </si>
  <si>
    <t>FLORON 300 MG/ML SOLUTION INJECTABLE POUR BOVINS ET PORCINS</t>
  </si>
  <si>
    <t>FLORON 40 MG/G PREMELANGE MEDICAMENTEUX POUR PORCS</t>
  </si>
  <si>
    <t>FLORON 450 MG/ML SOLUTION INJECTABLE POUR BOVINS</t>
  </si>
  <si>
    <t>FLOXIBAC 100 MG/ML SOLUTION INJECTABLE POUR BOVINS ET PORCINS</t>
  </si>
  <si>
    <t>FLOXIBAC 50 MG/ML SOLUTION INJECTABLE POUR BOVINS, PORCINS, CHIENS ET CHATS</t>
  </si>
  <si>
    <t>FLOXYME 50 MG/ML SOLUTION POUR EAU DE BOISSON</t>
  </si>
  <si>
    <t>FLUMIQUIL POUDRE A 10 %</t>
  </si>
  <si>
    <t>FLUMIQUIL POUDRE A 3 %</t>
  </si>
  <si>
    <t>FLUMISOL 36 %</t>
  </si>
  <si>
    <t>FLUMIX FLUMEQUINE 160 SALMONIDES</t>
  </si>
  <si>
    <t>FORCYL 160 MG/ML SOLUTION INJECTABLE POUR BOVINS</t>
  </si>
  <si>
    <t>FORCYL SWINE 160 MG/ML SOLUTION INJECTABLE POUR PORCINS</t>
  </si>
  <si>
    <t>FORTICINE SOLUTION</t>
  </si>
  <si>
    <t>FRAMOX 50</t>
  </si>
  <si>
    <t>G. PROMYCINE</t>
  </si>
  <si>
    <t>G.4</t>
  </si>
  <si>
    <t>GABBROVET 140 MG/ML SOLUTION POUR ADMINISTRATION DANS L’EAU DE BOISSON LE LAIT OU L’ALIMENT D’ALLAITEMENT POUR BOVINS PRE-RUMINANTS ET PORCS</t>
  </si>
  <si>
    <t>GALLUDOXX 433 MG/G POUDRE POUR ADMINISTRATION DANS L'EAU DE BOISSON/LE LAIT DE SUBSTITUTION POUR VEAUX POULETS ET DINDES</t>
  </si>
  <si>
    <t>GENEFLOXA 10 % SOLUTION INJECTABLE POUR BOVINS</t>
  </si>
  <si>
    <t>GENEFLOXA 10 % SOLUTION INJECTABLE POUR BOVINS ET PORCINS</t>
  </si>
  <si>
    <t>GENEFLOXA 10 % SOLUTION INJECTABLE POUR PORCINS</t>
  </si>
  <si>
    <t>GENEFLOXA 2 % SOLUTION INJECTABLE POUR BOVINS</t>
  </si>
  <si>
    <t>GENEFLOXA 2 % SOLUTION INJECTABLE POUR BOVINS ET PORCINS</t>
  </si>
  <si>
    <t>GENEFLOXA 2 % SOLUTION INJECTABLE POUR PORCINS</t>
  </si>
  <si>
    <t>HIDROCOL 4 000 000 UI/ML SOLUTION POUR ADMINISTRATION DANS L'EAU DE BOISSON OU LE LAIT</t>
  </si>
  <si>
    <t>HUVEFLOR 200 MG/G GRANULES POUR ADMINISTRATION DANS L'EAU DE BOISSON POUR PORCS</t>
  </si>
  <si>
    <t>HYDRODOXX 500 MG/G POUDRE POUR ADMINISTRATION DANS L'EAU DE BOISSON POUR POULETS ET PORCS</t>
  </si>
  <si>
    <t>INOXYL ACIDE OXOLINIQUE 240 SALMONIDES</t>
  </si>
  <si>
    <t>INOXYL BOLUS</t>
  </si>
  <si>
    <t>INOXYL PATE ORALE</t>
  </si>
  <si>
    <t>INOXYL POUDRE ORALE</t>
  </si>
  <si>
    <t>INOXYL SOLUTION BUVABLE</t>
  </si>
  <si>
    <t>INTERFLOX-100, 100 MG/ML SOLUTION INJECTABLE POUR BOVINS OVINS CAPRINS ET PORCINS</t>
  </si>
  <si>
    <t>KEFLORIL 300 MG/ML SOLUTION INJECTABLE POUR BOVINS ET PORCINS</t>
  </si>
  <si>
    <t>K-VET DOXYCYCLINE 20 % POUDRE</t>
  </si>
  <si>
    <t>K-VET DOXYCYCLINE 50 MG/G POUDRE</t>
  </si>
  <si>
    <t>K-VET OTC 500 MG/G POUDRE POUR ADMINISTRATION DANS L’EAU DE BOISSON, LE LAIT ET L’ALIMENT D’ALLAITEMENT</t>
  </si>
  <si>
    <t>K-VET OXYTETRACYCLINE 50 % POUDRE</t>
  </si>
  <si>
    <t>K-VET TYLOSINE 92 000 UI/G POUDRE ORALE PORCS</t>
  </si>
  <si>
    <t>LANFLOX 100 MG/ML SOLUTION POUR UTILISATION DANS L'EAU DE BOISSON POUR POULETS ET DINDES</t>
  </si>
  <si>
    <t>LINCOCINE 400 MG/G POUDRE POUR ADMINISTRATION DANS L’EAU DE BOISSON</t>
  </si>
  <si>
    <t>LINCOCINE SOLUTION</t>
  </si>
  <si>
    <t>LINCOMYCINE 22 PNEUMONIE PORC FRANVET</t>
  </si>
  <si>
    <t>LINCOMYCINE 8.8 ENTERITE PORC FRANVET</t>
  </si>
  <si>
    <t>LINCOPHAR 400 MG/ML SOLUTION POUR ADMINISTRATION DANS L'EAU DE BOISSON POUR POULETS</t>
  </si>
  <si>
    <t>LINCO-SPECTIN 100, 222/444,7 MG/G POUDRE POUR ADMINISTRATION DANS L'EAU DE BOISSON POUR PORCINS ET POULETS</t>
  </si>
  <si>
    <t>LINCO-SPECTIN INJECTABLE</t>
  </si>
  <si>
    <t>LINSPEC 50/100 MG/ML SOLUTION INJECTABLE POUR CHIENS CHATS PORCINS ET VEAUX PRE-RUMINANTS</t>
  </si>
  <si>
    <t>MARBIFLOX 100 MG/ML SOLUTION INJECTABLE POUR BOVINS ET PORCINS (TRUIES)</t>
  </si>
  <si>
    <t>MARBIFLOX 20 MG/ML SOLUTION INJECTABLE POUR BOVINS (VEAUX) ET PORCINS</t>
  </si>
  <si>
    <t>MARBOCYL 10 %</t>
  </si>
  <si>
    <t>MARBOCYL 2 %</t>
  </si>
  <si>
    <t>MARBOCYL BOLUS</t>
  </si>
  <si>
    <t>MARBOX 100 MG/ML SOLUTION INJECTABLE POUR BOVINS ET PORCINS</t>
  </si>
  <si>
    <t>MARFLOQUIN 100 MG/ML SOLUTION INJECTABLE POUR BOVINS ET PORCINS (TRUIES)</t>
  </si>
  <si>
    <t>MARFLOQUIN 20 MG/ML SOLUTION INJECTABLE POUR BOVINS (VEAUX) ET PORCINS</t>
  </si>
  <si>
    <t>MASTIPLAN LC</t>
  </si>
  <si>
    <t>MASTITAR HL</t>
  </si>
  <si>
    <t>MAYLOSINE POUDRE POUR SOLUTION BUVABLE POUR VOLAILLES PORCINS ET VEAUX</t>
  </si>
  <si>
    <t>METHOXASOL 20/100 MG/ML, SOLUTION POUR UTILISATION DANS L'EAU DE BOISSON POUR PORCS ET POULETS</t>
  </si>
  <si>
    <t>MICOTIL 300</t>
  </si>
  <si>
    <t>MOXAPULVIS 500 MG/G POUDRE POUR ADMINISTRATION DANS L'EAU DE BOISSON</t>
  </si>
  <si>
    <t>MULTISHIELD DC SUSPENSION INTRAMAMMAIRE POUR VACHES</t>
  </si>
  <si>
    <t>MYCOFLOR 20 MG/ML SOLUTION POUR ADMINISTRATION DANS L'EAU DE BOISSON POUR PORCINS</t>
  </si>
  <si>
    <t>MYCOFLOR 200 MG/ML SOLUTION POUR ADMINISTRATION DANS L'EAU DE BOISSON POUR PORCINS</t>
  </si>
  <si>
    <t>MYCOFLOR 300 MG/ML SOLUTION INJECTABLE POUR BOVINS ET PORCINS</t>
  </si>
  <si>
    <t>NAXCEL 100 MG/ML SUSPENSION INJECTABLE POUR PORCINS</t>
  </si>
  <si>
    <t>NAXCEL 200 MG/ML SUSPENSION INJECTABLE POUR BOVINS</t>
  </si>
  <si>
    <t>NEO 50 FRANVET</t>
  </si>
  <si>
    <t>NEOMYCINE 40 LAPIN-VOLAILLE-PORC ET AGNEAU-CHEVREAU SEVRES FRANVET</t>
  </si>
  <si>
    <t>NEOMYCINE 50 COOPHAVET</t>
  </si>
  <si>
    <t>NIFENCOL 100 MG/ML SOLUTION POUR ADMINISTRATION DANS L'EAU DE BOISSONS POUR PORCINS</t>
  </si>
  <si>
    <t>NIFENCOL 300 MG/ML SOLUTION INJECTABLE POUR BOVINS ET PORCINS</t>
  </si>
  <si>
    <t>NOROCLAV SUSPENSION INTRAMAMMAIRE POUR VACHES EN LACTATION</t>
  </si>
  <si>
    <t>NUFLOR 300 MG/ML SOLUTION INJECTABLE POUR BOVINS ET OVINS</t>
  </si>
  <si>
    <t>NUFLOR 450 SOLUTION INJECTABLE POUR BOVINS</t>
  </si>
  <si>
    <t>NYOFLOX 100 MG/ML SOLUTION POUR ADMINISTRATION DANS L'EAU DE BOISSON POULETS ET LAPINS</t>
  </si>
  <si>
    <t>OCTACILLIN 697 MG/G POUDRE POUR ADMINISTRATION DANS L'EAU DE BOISSON DES PORCS</t>
  </si>
  <si>
    <t>OCTACILLIN 697 MG/G POUDRE POUR ADMINISTRATION DANS L'EAU DE BOISSONS DES POULETS</t>
  </si>
  <si>
    <t>OPHTOCYCLINE POMMADE OPHTALMIQUE POUR CHIENS CHATS ET CHEVAUX</t>
  </si>
  <si>
    <t>ORBENIN HORS LACTATION</t>
  </si>
  <si>
    <t>ORBENIN LONGUE ACTION</t>
  </si>
  <si>
    <t>ORBENOR HORS LACTATION</t>
  </si>
  <si>
    <t>OTC 50 FRANVET</t>
  </si>
  <si>
    <t>OXOMID 20</t>
  </si>
  <si>
    <t>OXYTETRACYCLINE 10 % VETOQUINOL</t>
  </si>
  <si>
    <t>OXYTETRACYCLINE 100-CR PORC ET AGNEAU-CHEVREAU SEVRES FRANVET</t>
  </si>
  <si>
    <t>OXYTETRACYCLINE 20 % INOUKO</t>
  </si>
  <si>
    <t>OXYTETRACYCLINE 40-CR LAPIN-VOLAILLE-PORC ET AGNEAU-CHEVREAU SEVRES FRANVET</t>
  </si>
  <si>
    <t>OXYTETRACYCLINE 5 % VETOQUINOL</t>
  </si>
  <si>
    <t>OXYTETRACYCLINE 50 % VIRBAC</t>
  </si>
  <si>
    <t>OXYTETRIN P</t>
  </si>
  <si>
    <t>OXYVETO-50 S</t>
  </si>
  <si>
    <t>PANGRAM 4 %</t>
  </si>
  <si>
    <t>PAROFOR 140 MG/ML SOLUTION POUR ADMINISTRATION DANS L'EAU DE BOISSON LE LAIT OU L'ALIMENT D'ALLAITEMENT POUR BOVINS PRERUMINANTS ET PORCS</t>
  </si>
  <si>
    <t>PAROFOR 175 MG/ML SOLUTION INJECTABLE POUR PORCINS</t>
  </si>
  <si>
    <t>PAROFOR 70000 UI/G POUDRE POUR ADMINISTRATION DANS L'EAU DE BOISSON LE LAIT OU L'ALIMENT D'ALLAITEMENT POUR BOVINS PRERUMINANTS ET PORCS</t>
  </si>
  <si>
    <t>PEN-HISTA-STREP</t>
  </si>
  <si>
    <t>PENI DHS COOPHAVET</t>
  </si>
  <si>
    <t>PERLIUM AMOXIVAL AMOXICILLINE 100 PREMELANGE MEDICAMENTEUX PORC</t>
  </si>
  <si>
    <t>PERLIUM DOXYVAL DOXYCYCLINE 40 PREMELANGE MEDICAMENTEUX PORCS</t>
  </si>
  <si>
    <t>PHARMASIN 100 PREMELANGE MEDICAMENTEUX VOLAILLES PORCS</t>
  </si>
  <si>
    <t>PHARMASIN 20 G/KG PREMELANGE MEDICAMENTEUX VOLAILLES PORCS</t>
  </si>
  <si>
    <t>PHARMASIN 200 MG/ML SOLUTION INJECTABLE POUR BOVINS OVINS CAPRINS ET PORCINS</t>
  </si>
  <si>
    <t>PHENOCILLIN 800 MG/G POUDRE POUR ADMINISTRATION DANS L'EAU DE BOISSON POUR POULETS</t>
  </si>
  <si>
    <t>PHENOXYPEN WSP</t>
  </si>
  <si>
    <t>PIRSUE 5 MG/ML SOLUTION INTRAMAMMAIRE POUR BOVINS</t>
  </si>
  <si>
    <t>PLENIX LC 75 MG POMMADE INTRAMAMMAIRE POUR VACHES EN LACTATION</t>
  </si>
  <si>
    <t>PM 113 C60/M30</t>
  </si>
  <si>
    <t>PM 113 LACT</t>
  </si>
  <si>
    <t>PM 11-B COLISTINE 400 PORC-AGNEAU ET CHEVREAU SEVRES</t>
  </si>
  <si>
    <t>PM 16-B CHLORTETRACYCLINE 100 PORC-AGNEAU ET CHEVREAU SEVRES</t>
  </si>
  <si>
    <t>PM 17-A OXYTETRACYCLINE 40 LAPIN-VOLAILLE-PORC-AGNEAU ET CHEVREAU SEVRES</t>
  </si>
  <si>
    <t>PNEUMOSPECTIN 50/100 MG/ML SOLUTION INJECTABLE</t>
  </si>
  <si>
    <t>PO 11 COLISTINE 100 LAPIN - VOLAILLE - PORC - VEAU</t>
  </si>
  <si>
    <t>PO 121 AMPICILLINE 10 VOLAILLE-PORC-VEAU-AGNEAU-CHEVREAU</t>
  </si>
  <si>
    <t>PREMELANGE MEDICAMENTEUX Z 27</t>
  </si>
  <si>
    <t>PREMELANGE MEDICAMENTEUX Z 29</t>
  </si>
  <si>
    <t>PREMELANGE MEDICAMENTEUX Z 30</t>
  </si>
  <si>
    <t>PROCACTIVE SUSPENSION INJECTABLE POUR BOVINS ET PORCINS</t>
  </si>
  <si>
    <t>PROCAPEN INJECTOR SUSPENSION INTRAMAMMAIRE POUR BOVINS</t>
  </si>
  <si>
    <t>PS OXYTETRACYCLINE AQUACULTURE</t>
  </si>
  <si>
    <t>PULMODOX DOXYCYCLINE 50 PORC</t>
  </si>
  <si>
    <t>PULMODOX P.O.S. 5 %</t>
  </si>
  <si>
    <t>PULMOTIL AC</t>
  </si>
  <si>
    <t>PULMOVAL CHLORTETRACYCLINE 100 PORC ET AGNEAU-CHEVREAU SEVRES</t>
  </si>
  <si>
    <t>PULMOVAL CHLORTETRACYCLINE 40 LAPIN-VOLAILLE-PORC ET AGNEAU-CHEVREAU SEVRES</t>
  </si>
  <si>
    <t>QIVITAN LC 75 MG POMMADE INTRAMAMMAIRE POUR VACHES EN LACTATION</t>
  </si>
  <si>
    <t>QUINOEX 2,5 % SOLUTION BUVABLE POUR VEAUX</t>
  </si>
  <si>
    <t>QUINOFLOX 10% SOLUTION BUVABLE</t>
  </si>
  <si>
    <t>QUINOTRYL 100 MG/ML SOLUTION INJECTABLE POUR BOVINS ET PORCINS</t>
  </si>
  <si>
    <t>QUINOTRYL 50 MG/ML SOLUTION INJECTABLE POUR BOVINS ET PORCINS</t>
  </si>
  <si>
    <t>READYCEF 50 MG/ML SUSPENSION INJECTABLE POUR PORCINS ET BOVINS</t>
  </si>
  <si>
    <t>RESFLOR SOLUTION INJECTABLE</t>
  </si>
  <si>
    <t>RHEMOX 435,6 MG/G POUDRE POUR ADMINISTRATION DANS L'EAU DE BOISSON POUR PORCINS, POULETS, CANARDS, ET DINDES</t>
  </si>
  <si>
    <t>RHEMOX FORTE 871,24 MG/G POUDRE POUR ADMINISTRATION DANS L'EAU DE BOISSON POUR POULETS, CANARDS ET DINDES</t>
  </si>
  <si>
    <t>RILEXINE H.L.</t>
  </si>
  <si>
    <t>RILEXINE TRAITEMENT</t>
  </si>
  <si>
    <t>RONAXAN 500 MG/G</t>
  </si>
  <si>
    <t>RONAXAN CONCENTRE 20 %</t>
  </si>
  <si>
    <t>RONAXAN DOXYCYCLINE 20 POULET</t>
  </si>
  <si>
    <t>RONAXAN P.S. 5 %</t>
  </si>
  <si>
    <t>SANTAMIX OTC SDM 60</t>
  </si>
  <si>
    <t>SECLARIS DC 250 MG SUSPENSION INTRAMAMMAIRE POUR VACHE TARIE</t>
  </si>
  <si>
    <t>SELECTAN ORAL 23 MG/ML SOLUTION A DILUER POUR ADMINISTRATION DANS L'EAU DE BOISSON</t>
  </si>
  <si>
    <t>SEPTOTRYL INJECTABLE</t>
  </si>
  <si>
    <t>SODICOLY INJECTABLE</t>
  </si>
  <si>
    <t>SOGECOLI 2 MILLIONS UI/ML SOLUTION BUVABLE</t>
  </si>
  <si>
    <t>SOGETYL 100 MUI POUDRE POUR SOLUTION BUVABLE POUR VEAUX PORCINS ET VOLAILLES</t>
  </si>
  <si>
    <t>SOLAMOCTA 697 MG/G POUDRE POUR ADMINISTRATION DANS L'EAU DE BOISSON DES POULETS CANARDS ET DINDES</t>
  </si>
  <si>
    <t>SOLDOXIN 100 MG/ML SOLUTION BUVABLE POUR POULES POULETS ET PORCINS</t>
  </si>
  <si>
    <t>SOLUDOX 433 MG/G POUDRE POUR ADMINISTRATION DANS L'EAU DE BOISSON POUR PORCS ET POULETS</t>
  </si>
  <si>
    <t>SPECTAM SOLUTION INJECTABLE</t>
  </si>
  <si>
    <t>SPECTRON 100 MG/ML SOLUTION POUR UTILISATION DANS L'EAU DE BOISSON POUR POULES ET DINDES</t>
  </si>
  <si>
    <t>SPIRAMYCINE CEVA 600 000 UI/ML SOLUTION INJECTABLE POUR BOVINS</t>
  </si>
  <si>
    <t>STRENZEN 500/125 MG/G POUDRE POUR EAU DE BOISSON POUR PORCS</t>
  </si>
  <si>
    <t>SUANOVIL 20</t>
  </si>
  <si>
    <t>SUANOVIL 50</t>
  </si>
  <si>
    <t>SULFADI 500</t>
  </si>
  <si>
    <t>SULFADIMERAZINE QALIAN</t>
  </si>
  <si>
    <t>SULFADIMETHOXINE 100-CR LAPIN-VOLAILLE-PORC ET AGNEAU-CHEVREAU SEVRES FRANVET</t>
  </si>
  <si>
    <t>SULFADIMETHOXINE-TRIMETHOPRIME 62,5-12,5 PORC ET VEAU-AGNEAU-CHEVREAU SEVRES SANTAMIX</t>
  </si>
  <si>
    <t>SULTRIVAL TRIMETHOPRIME/SULFADIAZINE 20/92 PORC</t>
  </si>
  <si>
    <t>SUNIX AC POUDRE</t>
  </si>
  <si>
    <t>SUNIX LIQUIDE</t>
  </si>
  <si>
    <t>SURAMOX 10 SUSPENSION INJECTABLE</t>
  </si>
  <si>
    <t>SURAMOX 1000 MG/G POUDRE POUR ADMINISTRATION DANS L'EAU DE BOISSON POUR POULETS CANARDS ET DINDONS</t>
  </si>
  <si>
    <t>SURAMOX 15 % LA</t>
  </si>
  <si>
    <t>SURAMOX 50 POUDRE ORALE PORC</t>
  </si>
  <si>
    <t>SURAMOX 50 POUDRE ORALE VOLAILLE</t>
  </si>
  <si>
    <t>SURAMOX 50 PREMELANGE MEDICAMENTEUX</t>
  </si>
  <si>
    <t>SYNULOX 500 MG OGIVETTES</t>
  </si>
  <si>
    <t>SYNULOX INTRAMAMMAIRE</t>
  </si>
  <si>
    <t>SYNULOX SUSPENSION</t>
  </si>
  <si>
    <t>T.S.-SOL 20/100 MG/ML SOLUTION POUR ADMINISTRATION DANS L'EAU DE BOISSON POUR PORCS ET POULETS</t>
  </si>
  <si>
    <t>TAF SPRAY 28,5 MG/G SOLUTION POUR PULVERISATION CUTANEE</t>
  </si>
  <si>
    <t>TENALINE L.A.</t>
  </si>
  <si>
    <t>TERRALON 20 % LA</t>
  </si>
  <si>
    <t>TERRAMYCINE LONGUE ACTION</t>
  </si>
  <si>
    <t>TERRAMYCINE SOLUTION INJECTABLE</t>
  </si>
  <si>
    <t>TETRACYCLINE 50 COOPHAVET</t>
  </si>
  <si>
    <t>TETRAVAL 50 % POUDRE POUR SOLUTION BUVABLE POUR VEAUX PORCINS ET VOLAILLES</t>
  </si>
  <si>
    <t>TETROXY VET 200 MG/ML SOLUTION INJECTABLE POUR BOVINS OVINS ET PORCINS</t>
  </si>
  <si>
    <t>TIALIN 101,2 MG/ML SOLUTION POUR ADMINISTRATION DANS L'EAU DE BOISSON DES PORCINS, DES POULETS ET DES DINDES</t>
  </si>
  <si>
    <t>TIALIN 202,4 MG/ML SOLUTION POUR ADMINISTRATION DANS L'EAU DE BOISSON DES PORCINS, DES POULETS ET DES DINDES</t>
  </si>
  <si>
    <t>TIAMULINE 16,2 PNEUMONIE VOLAILLE PORC FRANVET</t>
  </si>
  <si>
    <t>TIAMULINE 6,5 ENTERITE PORC ENTEROCOLITE LAPIN FRANVET</t>
  </si>
  <si>
    <t>TIAMULINE SOLUTION CEVA</t>
  </si>
  <si>
    <t>TIAMUVAL PREMELANGE MEDICAMENTEUX TIAMULINE 16,2 PNEUMONIE VOLAILLE-PORC</t>
  </si>
  <si>
    <t>TIAMUVAL PREMELANGE MEDICAMENTEUX TIAMULINE 6,5 ENTERITE PORC ENTEROCOLITE LAPIN</t>
  </si>
  <si>
    <t>TIAMVET SOLUTION</t>
  </si>
  <si>
    <t>TILDOSIN 250 MG/ML SOLUTION POUR ADMINISTRATION DANS L'EAU DE BOISSON OU LAIT DE REMPLACEMENT POUR BOVINS, PORCINS, POULETS ET DINDES</t>
  </si>
  <si>
    <t>TILMOPRO 250 MG/ML SOLUTION BUVABLE POUR POULETS DINDES PORCS ET VEAUX</t>
  </si>
  <si>
    <t>TILMOVET 200 G/KG PREMELANGE MEDICAMENTEUX POUR PORCINS ET LAPINS</t>
  </si>
  <si>
    <t>TILMOVET 250 MG/ML SOLUTION BUVABLE</t>
  </si>
  <si>
    <t>TILMOVET 300 MG/ML SOLUTION INJECTABLE POUR BOVINS ET OVINS</t>
  </si>
  <si>
    <t>TILMOVET 40 G/KG PREMELANGE MEDICAMENTEUX POUR PORCS ET LAPINS</t>
  </si>
  <si>
    <t>TRANSGRAM ORAL</t>
  </si>
  <si>
    <t>TRIBRISSEN INJECTABLE</t>
  </si>
  <si>
    <t>TRIBRISSEN POISSONS</t>
  </si>
  <si>
    <t>TRIMEDOXYNE ORALE</t>
  </si>
  <si>
    <t>TRIMETHOSULFA V</t>
  </si>
  <si>
    <t>TRISULMIX INJECTABLE</t>
  </si>
  <si>
    <t>TRISULMIX LIQUIDE</t>
  </si>
  <si>
    <t>TRISULMIX POUDRE</t>
  </si>
  <si>
    <t>TRYMOX LA 150 MG/ML SUSPENSION INJECTABLE POUR BOVINS OVINS PORCINS CHIENS ET CHATS</t>
  </si>
  <si>
    <t>TULAXA 100 MG/ML SOLUTION INJECTABLE POUR BOVINS PORCINS ET OVINS</t>
  </si>
  <si>
    <t>TULOXXIN 100 MG/ML SOLUTION INJECTABLE POUR BOVINS PORCINS ET OVINS</t>
  </si>
  <si>
    <t>TYAWALT 364,28 MG/G GRANULES POUR ADMINISTRATION DANS L'EAU DE BOISSON DES PORCS, DES POULETS ET DES DINDES</t>
  </si>
  <si>
    <t>TYLAN 100 PREMIX</t>
  </si>
  <si>
    <t>TYLAN 200</t>
  </si>
  <si>
    <t>TYLAN SOLUBLE 100 %</t>
  </si>
  <si>
    <t>TYLJET 200 MG/ML SOLUTION INJECTABLE POUR BOVINS OVINS CAPRINS ET PORCINS</t>
  </si>
  <si>
    <t>TYLMIX 10 % PREMELANGE MEDICAMENTEUX</t>
  </si>
  <si>
    <t>TYLOGRAN 100 %</t>
  </si>
  <si>
    <t>TYLOSINE CEVA 200 MG/ML SOLUTION INJECTABLE POUR BOVINS ET PORCINS</t>
  </si>
  <si>
    <t>TYLOSOL 9,2</t>
  </si>
  <si>
    <t>TYLOVECTIN 200 SOLUTION INJECTABLE POUR BOVINS, CAPRINS ET PORCINS</t>
  </si>
  <si>
    <t>TYLUCYL 200 MG/ML SOLUTION INJECTABLE POUR BOVINS ET PORCINS</t>
  </si>
  <si>
    <t>UBROLEXIN SUSPENSION INTRAMAMMAIRE POUR VACHES LAITIERES EN LACTATION</t>
  </si>
  <si>
    <t>UBROPEN SUSPENSION INTRAMAMMAIRE POUR VACHES EN LACTATION</t>
  </si>
  <si>
    <t>UBROSTAR SUSPENSION INTRAMAMMAIRE HORS LACTATION POUR BOVINS</t>
  </si>
  <si>
    <t>VETMULIN 101,2 MG/ML SOLUTION A DILUER DANS L'EAU DE BOISSON POUR PORCS</t>
  </si>
  <si>
    <t>VETMULIN 101,2 MG/ML SOLUTION POUR ADMINISTRATION DANS L'EAU DE BOISSON POUR PORCINS ET POULES PONDEUSES</t>
  </si>
  <si>
    <t>VETMULIN 16,2 MG/G PREMELANGE MEDICAMENTEUX POUR PORCS, POULETS, DINDES ET LAPINS</t>
  </si>
  <si>
    <t>VETMULIN 162 MG/ML SOLUTION INJECTABLE POUR PORCS</t>
  </si>
  <si>
    <t>VETMULIN 364 MG/G GRANULES POUR SOLUTION BUVABLE POUR PORCS POULETS ET DINDONS</t>
  </si>
  <si>
    <t>VETMULIN 81 MG/G PREMELANGE MEDICAMENTEUX POUR PORCS, POULETS, DINDES ET LAPINS</t>
  </si>
  <si>
    <t>VETO-ANTI-DIAR</t>
  </si>
  <si>
    <t>VETOCOLI POUDRE SOLUBLE</t>
  </si>
  <si>
    <t>VET-OXY 5 % INJECTABLE</t>
  </si>
  <si>
    <t>VETRIMOXIN 48 HEURES</t>
  </si>
  <si>
    <t>VETRIMOXIN 50</t>
  </si>
  <si>
    <t>VETRIMOXIN P.O.</t>
  </si>
  <si>
    <t>VOLACRINE SULFA</t>
  </si>
  <si>
    <t>ZACTRAN 150 MG/ML SOLUTION INJECTABLE POUR BOVINS OVINS ET PORCINS</t>
  </si>
  <si>
    <t>ZELERIS SOLUTION INJECTABLE POUR BOVINS</t>
  </si>
  <si>
    <t>ZUPREVO 180 MG/ML SOLUTION INJECTABLE POUR BOVINS</t>
  </si>
  <si>
    <t>ZUPREVO 40 MG/ML SOLUTION INJECTABLE POUR PORCINS</t>
  </si>
  <si>
    <t>Antibiotiques critiques / à limiter</t>
  </si>
  <si>
    <t>STOP M</t>
  </si>
  <si>
    <t>PENETAVET</t>
  </si>
  <si>
    <t>PENETHAMATE PHARMANOVO 214,5 MG/ML POUDRE ET SOLVANT POUR SUSPENSION INJECTABLE POUR BOVINS</t>
  </si>
  <si>
    <t>PENETHAONE 182,5 MG/ML POUDRE ET SOLVANT POUR SUSPENSION INJECTABLE POUR BOVINS</t>
  </si>
  <si>
    <t>PERMACYL 182,5 MG/ML POUDRE ET SOLVANT POUR SUSPENSION INJECTABLE POUR BOVINS</t>
  </si>
  <si>
    <t>REVOZYN RTU 308,8 MG/ML SUSPENSION INJECTABLE POUR BOVINS</t>
  </si>
  <si>
    <t>Unité</t>
  </si>
  <si>
    <t>(facultatif) nomination du groupe d'animaux</t>
  </si>
  <si>
    <t>Antibiotique utilisé</t>
  </si>
  <si>
    <t>PAR ANIMAUX</t>
  </si>
  <si>
    <t>ATB utilisé</t>
  </si>
  <si>
    <t>Subst 2</t>
  </si>
  <si>
    <t>Subst 3</t>
  </si>
  <si>
    <t>Subst 1</t>
  </si>
  <si>
    <t>Fam 1</t>
  </si>
  <si>
    <t>Fam 2</t>
  </si>
  <si>
    <t>Fam 3</t>
  </si>
  <si>
    <t>Non trié</t>
  </si>
  <si>
    <t>Trié</t>
  </si>
  <si>
    <t>Non tiré</t>
  </si>
  <si>
    <t>ATB non trié</t>
  </si>
  <si>
    <t>ATB trié</t>
  </si>
  <si>
    <t xml:space="preserve">ATB </t>
  </si>
  <si>
    <t>nb traitement</t>
  </si>
  <si>
    <t>PAR LOTS</t>
  </si>
  <si>
    <t>PAR kg</t>
  </si>
  <si>
    <r>
      <t xml:space="preserve">TAUX DE TRAITEMENT aux antibiotiques
</t>
    </r>
    <r>
      <rPr>
        <i/>
        <sz val="14"/>
        <color rgb="FF000000"/>
        <rFont val="Arial Narrow"/>
        <family val="2"/>
      </rPr>
      <t>Version 1 de l'outil</t>
    </r>
  </si>
  <si>
    <t>Traitements</t>
  </si>
  <si>
    <t>/!\</t>
  </si>
  <si>
    <t>Substance antibiotique</t>
  </si>
  <si>
    <t>Famille d'antibiotiques</t>
  </si>
  <si>
    <t>Médicament utilisé</t>
  </si>
  <si>
    <t>Résultats par lot</t>
  </si>
  <si>
    <t>Dans cet outil, le nombre de traitement aux antibiotiques par unité étudiée (animal, lot, kg, UGB) se calcule grâce à une formule qui nécessite de recenser le nombre de traitement réalisé sur un pas de temps déterminé.
La formule choisie dans cet outil permet de s’affranchir de la posologie du médicament et du poids des animaux traités. Simplifiée, elle peut s’utiliser uniquement à l’aide du carnet sanitaire de l’exploitation. À la fin du calcul, on obtient un résultat réel mais qui peut toutefois manquer de justesse quand il s’agît de le comparer. 
C’est la raison pour laquelle il est important de définir avec précision les termes de la formule afin qu’ils soient utilisés d’une manière constante. L’intérêt est d’obtenir des résultats qui puissent être comparés dans le temps :</t>
  </si>
  <si>
    <t>Mois</t>
  </si>
  <si>
    <t>Voie d'administration</t>
  </si>
  <si>
    <t>VOIE D'ADMINISTRATION</t>
  </si>
  <si>
    <t>Tous</t>
  </si>
  <si>
    <t>Filtrer par :</t>
  </si>
  <si>
    <t>Toutes</t>
  </si>
  <si>
    <t>GROUPE</t>
  </si>
  <si>
    <t>AGE</t>
  </si>
  <si>
    <t>ATELIER</t>
  </si>
  <si>
    <t>ESPECE</t>
  </si>
  <si>
    <t>Voie parentérale</t>
  </si>
  <si>
    <t>Voie orale  hors prémélanges médicamenteux</t>
  </si>
  <si>
    <t>Voie externe</t>
  </si>
  <si>
    <t>Voie intramammaire</t>
  </si>
  <si>
    <t>Prémélanges médicamenteux</t>
  </si>
  <si>
    <t>Voie intra-utérine</t>
  </si>
  <si>
    <t>Voies parentérale et orale</t>
  </si>
  <si>
    <t>ACIDE OXOLINIQUE 30 VOLAILLE FRANVET</t>
  </si>
  <si>
    <t>ACIDE OXOLINIQUE 60 PORC FRANVET</t>
  </si>
  <si>
    <t>ACTIONIS 50 MG/ML SUSPENSION INJECTABLE POUR PORCINS ET BOVINS</t>
  </si>
  <si>
    <t>AIVLOSIN 625 MG/G GRANULES POUR ADMINISTRATION DANS L'EAU DE BOISSON POUR FAISANS</t>
  </si>
  <si>
    <t>ALLEGROCINE</t>
  </si>
  <si>
    <t>AMPHEN 200 MG/G GRANULES POUR SOLUTION BUVABLE POUR PORCS</t>
  </si>
  <si>
    <t>AMPIDIAR</t>
  </si>
  <si>
    <t>AMPIMYCINE DEX</t>
  </si>
  <si>
    <t>ANTI CORYZA MOUREAU</t>
  </si>
  <si>
    <t>APRALAN APRAMYCINE 20-SJ PORC-LAPIN</t>
  </si>
  <si>
    <t>AXENTYL</t>
  </si>
  <si>
    <t>BAYTRIL 1NJECT PORC</t>
  </si>
  <si>
    <t>BELCOMYCINE S</t>
  </si>
  <si>
    <t>BIOTORNIS</t>
  </si>
  <si>
    <t>CAFMIX ACIDE OXOLINIQUE 80 PORC</t>
  </si>
  <si>
    <t>CAFMIX LINCOMYCINE 22 PNEUMONIE PORC</t>
  </si>
  <si>
    <t>CAFMIX LINCOMYCINE 8.8 ENTERITE PORC</t>
  </si>
  <si>
    <t>CAPTALIN</t>
  </si>
  <si>
    <t>CEFENIL RTU VET 50 MG/ML SUSPENSION INJECTABLE POUR PORCS ET BOVINS</t>
  </si>
  <si>
    <t>CEFOKEL 50 MG/ML SUSPENSION INJECTABLE POUR PORCINS ET BOVINS</t>
  </si>
  <si>
    <t>CHLORTERACYCLINE 0,50G VETOQUINOL</t>
  </si>
  <si>
    <t>CLOXAMAM</t>
  </si>
  <si>
    <t>COBACTAN 4,5 % PS</t>
  </si>
  <si>
    <t>COFALAC</t>
  </si>
  <si>
    <t>COFAMIX ACIDE OXOLINIQUE 40 VOLAILLE</t>
  </si>
  <si>
    <t>COFAMIX ACIDE OXOLINIQUE 80 porc</t>
  </si>
  <si>
    <t>COFOXYL PO</t>
  </si>
  <si>
    <t>COLFEN 300 MG/ML SOLUTION INJECTABLE POUR BOVINS ET PORCINS</t>
  </si>
  <si>
    <t>COLFIVE 5 000 000 UI/ML CONCENTRE POUR SUSPENSION BUVABLE POUR VEAUX PORCINS AGNEAUX POULETS ET DINDES</t>
  </si>
  <si>
    <t>COLICLOX POMMADE</t>
  </si>
  <si>
    <t>COLIDIARYL</t>
  </si>
  <si>
    <t>COLIPATE</t>
  </si>
  <si>
    <t>COLISULTRIX POUDRE</t>
  </si>
  <si>
    <t>COMPOMIX V COLI 1.000</t>
  </si>
  <si>
    <t>CONCENTRAT V002 SPIRA 100</t>
  </si>
  <si>
    <t>CONCENTRAT V028</t>
  </si>
  <si>
    <t>CONCENTRAT V050 TS</t>
  </si>
  <si>
    <t>CONCENTRAT V061 LINCOMYCINE 4.4 SPECTINOMYCINE 4.4 PORC</t>
  </si>
  <si>
    <t>CONCENTRAT V069 ACIDE OXOLINIQUE 80 PORC</t>
  </si>
  <si>
    <t>DIATRIM 200 MG/ML + 40 MG/ML  SOLUTION INJECTABLE</t>
  </si>
  <si>
    <t>DICLOMAM TARISSEMENT</t>
  </si>
  <si>
    <t>DICURAL 100 MG/ML SOLUTION ORALE POUR POULES ET DINDES</t>
  </si>
  <si>
    <t>Difloxacine</t>
  </si>
  <si>
    <t>DUOPRIM</t>
  </si>
  <si>
    <t>ENROCARE 10 % INJECTABLE POUR BOVINS ET PORCINS</t>
  </si>
  <si>
    <t>ENROCARE 5 % INJECTABLE POUR BOVINS PORCINS CHIENS ET CHATS</t>
  </si>
  <si>
    <t>ENROVAL 10 % SOLUTION BUVABLE POUR VOLAILLES</t>
  </si>
  <si>
    <t>ENTEROGEL 30</t>
  </si>
  <si>
    <t>ENZOO-GROUP</t>
  </si>
  <si>
    <t>ERYTAVICOL</t>
  </si>
  <si>
    <t>FLUMIVAL 10% SOLUTION ORALE POUR VOLAILLES ET VEAUX</t>
  </si>
  <si>
    <t>FLUQUICK POUDRE A 50 %</t>
  </si>
  <si>
    <t>HEMODIARH</t>
  </si>
  <si>
    <t>INTESTIVO</t>
  </si>
  <si>
    <t>KARIFLOX 10 % SOLUTION BUVABLE POUR POULES ET DINDES</t>
  </si>
  <si>
    <t>KELACYL 100 MG/ML SOLUTION INJECTABLE POUR BOVINS ET PORCINS</t>
  </si>
  <si>
    <t>LANFLOX 2,5%</t>
  </si>
  <si>
    <t>LINCOMYCINE 4.4 SPECTINOMYCINE 4.4 PORC FRANVET</t>
  </si>
  <si>
    <t>MARBOCARE 100 MG/ML SOLUTION INJECTABLE POUR BOVINS ET PORCINS</t>
  </si>
  <si>
    <t>MARBOCARE 20 MG/ML SOLUTION INJECTABLE POUR BOVINS ET PORCINS</t>
  </si>
  <si>
    <t>MARBOCYL S</t>
  </si>
  <si>
    <t>MARBONOR 100 MG/ML SOLUTION INJECTABLE POUR BOVINS ET PORCINS</t>
  </si>
  <si>
    <t>METRIJECTYL</t>
  </si>
  <si>
    <t>N.P. 8</t>
  </si>
  <si>
    <t>NEGEROL AEROSOL</t>
  </si>
  <si>
    <t>NEOMYCINE 50 % VIRBAC</t>
  </si>
  <si>
    <t>NORFENICOL 300 MG/ML SOLUTION INJECTABLE POUR BOVINS ET PORCINS</t>
  </si>
  <si>
    <t>NOROTYL LA 150 MG/ML SUSPENSION INJECTABLE</t>
  </si>
  <si>
    <t>NUFLOR MONO SOLUTION INJECTABLE 450 MG/ML POUR PORCINS</t>
  </si>
  <si>
    <t>NUFLOR PORCINS SOLUTION INJECTABLE 300 MG/ML</t>
  </si>
  <si>
    <t>OXOMID ACIDE OXOLINIQUE 240 SALMONIDES</t>
  </si>
  <si>
    <t>OXYCOLI</t>
  </si>
  <si>
    <t>OXYTETRACYCLINE 10 % COOPHAVET</t>
  </si>
  <si>
    <t>OXYTETRACYCLINE 100-B PORC ET AGNEAU-CHEVREAU SEVRES FRANVET</t>
  </si>
  <si>
    <t>OXYTETRACYCLINE 200-D VEAU-AGNEAU-CHEVREAU FRANVET</t>
  </si>
  <si>
    <t>PHADILACT</t>
  </si>
  <si>
    <t>PM 11-2 COLISTINE 400 PORC ET AGNEAU SEVRE</t>
  </si>
  <si>
    <t>PM 16-2 CHLORTETRACYCLINE 100 PORC ET AGNEAU-CHEVREAU SEVRES</t>
  </si>
  <si>
    <t>PM 17-B OXYTETRACYCLINE 100 PORC-AGNEAU ET CHEVREAU SEVRES</t>
  </si>
  <si>
    <t>PM 18-3 TIAMULINE 6.5 DELTAVIT ENTERITE PORC ENTEROCOLITE LAPIN</t>
  </si>
  <si>
    <t>PM 20 TILMICOSINE 40 PORCS</t>
  </si>
  <si>
    <t>PM 21 TYLOSINE 20 PORC-VOLAILLE</t>
  </si>
  <si>
    <t>PM 23 APRAMYCINE 20 PORC</t>
  </si>
  <si>
    <t>PM 27 LINCOMYCINE 4.4 SPECTINOMYCINE 4.4 PORC</t>
  </si>
  <si>
    <t>PM 35-A ACIDE OXOLINIQUE 80 PORC</t>
  </si>
  <si>
    <t>PREMELANGE MEDICAMENTEUX CS FRANVET</t>
  </si>
  <si>
    <t>PULMODOX 500 MG/G GRANULES POUR SOLUTION BUVABLE POUR PORCS, POULETS ET DINDES</t>
  </si>
  <si>
    <t>PULMOTIL TILMICOSINE 40 PORC-LAPIN</t>
  </si>
  <si>
    <t>RESPYTRIL 100 MG/ML SOLUTION INJECTABLE POUR BOVINS</t>
  </si>
  <si>
    <t>SANTAMIX TILMICOSINE 40 PORCINS - LAPINS</t>
  </si>
  <si>
    <t>SANTAMIX TYLO 20</t>
  </si>
  <si>
    <t>SEPTOTRYL-COLISTINE</t>
  </si>
  <si>
    <t>SHOTAFLOR 300 MG/ML SOLUTION INJECTABLE POUR BOVINS</t>
  </si>
  <si>
    <t>SHOTAFLOR 300 MG/ML SOLUTION INJECTABLE POUR PORCS</t>
  </si>
  <si>
    <t>SOGESTART</t>
  </si>
  <si>
    <t>SOLUCOL</t>
  </si>
  <si>
    <t>SOLUDOX 433 MG/G POUDRE POUR ADMINISTRATION DANS L'EAU DE BOISSON POUR DINDES</t>
  </si>
  <si>
    <t>SPECIORLAC</t>
  </si>
  <si>
    <t>STALIMOX 364.2 MG/G GRANULES POUR SOLUTION ORALE POUR PORCS</t>
  </si>
  <si>
    <t>SULFADIMERAZINE CSI</t>
  </si>
  <si>
    <t>SULFAMETHOX</t>
  </si>
  <si>
    <t>SURAMOX 10 POUDRE ORALE</t>
  </si>
  <si>
    <t>TENOTRYL 10 % SOLUTION BUVABLE</t>
  </si>
  <si>
    <t>TRULEVA FLOW 50 MG/ML SUSPENSION INJECTABLE POUR PORCINS ET BOVINS</t>
  </si>
  <si>
    <t>TYLAN 20 PREMIX</t>
  </si>
  <si>
    <t>UBIFLOX 100 MG/ML SOLUTION INJECTABLE POUR BOVINS ET PORCINS (TRUIES)</t>
  </si>
  <si>
    <t>UBIFLOX 20 MG/ML SOLUTION INJECTABLE POUR BOVINS ET PORCINS</t>
  </si>
  <si>
    <t>UCAMIX V COLISTINE 200 LAPIN-VOLAILLE-PORC ET VEAU-AGNEAU-CHEVREAU SEVRES</t>
  </si>
  <si>
    <t>UCAMIX V COLISTINE 400 PORC</t>
  </si>
  <si>
    <t>UCAMIX V OXYTETRACYCLINE 100 PORC</t>
  </si>
  <si>
    <t>UCAMIX V OXYTETRACYCLINE 40 LAPIN-VOLAILLE-PORC ET VEAU-AGNEAU-CHEVREAU SEVRES</t>
  </si>
  <si>
    <t>Ionophores</t>
  </si>
  <si>
    <t>DRAXXIN KP 100 MG/ML + 120 MG/ML SOLUTION INJECTABLE POUR BOVINS</t>
  </si>
  <si>
    <t>INFORMATIONS MEDICAMENTS</t>
  </si>
  <si>
    <t>PREMIER PRINCIPE ACTIF</t>
  </si>
  <si>
    <t>SECOND PRINCIPE ACTIF</t>
  </si>
  <si>
    <t>TROISIEME PRINCIPE ACTIF</t>
  </si>
  <si>
    <t>OPEN DATA</t>
  </si>
  <si>
    <t>PACK_GTIN_COD</t>
  </si>
  <si>
    <t>PACK_NAM</t>
  </si>
  <si>
    <t>PACKSIZE</t>
  </si>
  <si>
    <t>PACKSIZEU</t>
  </si>
  <si>
    <t>NAME</t>
  </si>
  <si>
    <t>FORM</t>
  </si>
  <si>
    <t>SPECIES AMM</t>
  </si>
  <si>
    <t>VOIE</t>
  </si>
  <si>
    <t>FAM_ASSOC</t>
  </si>
  <si>
    <t>FAM1_NAM</t>
  </si>
  <si>
    <t>ING1_NAM</t>
  </si>
  <si>
    <t>SALT1_NAM</t>
  </si>
  <si>
    <t>STRENGTH1</t>
  </si>
  <si>
    <t>STRENGHT1U</t>
  </si>
  <si>
    <t>CONV FACT1</t>
  </si>
  <si>
    <t>INGR1 CONTENT</t>
  </si>
  <si>
    <t>Dose B</t>
  </si>
  <si>
    <t>Durée B</t>
  </si>
  <si>
    <t>Dose CK</t>
  </si>
  <si>
    <t>Durée CK</t>
  </si>
  <si>
    <t>Dose E</t>
  </si>
  <si>
    <t>Durée E</t>
  </si>
  <si>
    <t>Dose F</t>
  </si>
  <si>
    <t>Durée F</t>
  </si>
  <si>
    <t>Dose L</t>
  </si>
  <si>
    <t>Durée L</t>
  </si>
  <si>
    <t>Dose OG</t>
  </si>
  <si>
    <t>Durée OG</t>
  </si>
  <si>
    <t>Dose P</t>
  </si>
  <si>
    <t>Durée P</t>
  </si>
  <si>
    <t>Dose V</t>
  </si>
  <si>
    <t>Durée V</t>
  </si>
  <si>
    <t>Dose Z</t>
  </si>
  <si>
    <t>Durée Z</t>
  </si>
  <si>
    <t>FAM2_NAM</t>
  </si>
  <si>
    <t>ING2_NAM</t>
  </si>
  <si>
    <t>SALT2_NAM</t>
  </si>
  <si>
    <t>STRENGTH2</t>
  </si>
  <si>
    <t>STRENGHT2U</t>
  </si>
  <si>
    <t>CONV FACT2</t>
  </si>
  <si>
    <t>INGR2 CONTENT</t>
  </si>
  <si>
    <t>FAM3_NAM</t>
  </si>
  <si>
    <t>ING3_NAM</t>
  </si>
  <si>
    <t>SALT3_NAM</t>
  </si>
  <si>
    <t>STRENGTH3</t>
  </si>
  <si>
    <t>STRENGHT3U</t>
  </si>
  <si>
    <t>CONV FACT3</t>
  </si>
  <si>
    <t>INGR3 CONTENT</t>
  </si>
  <si>
    <t>0093830</t>
  </si>
  <si>
    <t>05414736003023</t>
  </si>
  <si>
    <t>Flacon de 100 ml</t>
  </si>
  <si>
    <t>100</t>
  </si>
  <si>
    <t>ML</t>
  </si>
  <si>
    <t>INJ</t>
  </si>
  <si>
    <t>Bovins, Caprins, Equins, Ovins, Porcins</t>
  </si>
  <si>
    <t>TETRACYCLINES</t>
  </si>
  <si>
    <t>oxytetracycline</t>
  </si>
  <si>
    <t>92,70</t>
  </si>
  <si>
    <t>MG/ML</t>
  </si>
  <si>
    <t>1</t>
  </si>
  <si>
    <t>9,27</t>
  </si>
  <si>
    <t>05414736003030</t>
  </si>
  <si>
    <t>Flacon de 250 ml</t>
  </si>
  <si>
    <t>250</t>
  </si>
  <si>
    <t>23,18</t>
  </si>
  <si>
    <t>0026820</t>
  </si>
  <si>
    <t>03661103002154</t>
  </si>
  <si>
    <t>Boite de 1 flacon de 50 mL</t>
  </si>
  <si>
    <t>50</t>
  </si>
  <si>
    <t>Bovins, Chat, Chien</t>
  </si>
  <si>
    <t>AMINOGLYCOSIDES + PENICILLINES</t>
  </si>
  <si>
    <t>AMINOGLYCOSIDES</t>
  </si>
  <si>
    <t>neomycin</t>
  </si>
  <si>
    <t>120</t>
  </si>
  <si>
    <t>6</t>
  </si>
  <si>
    <t>PENICILLINES</t>
  </si>
  <si>
    <t>benzylpenicillin</t>
  </si>
  <si>
    <t>114</t>
  </si>
  <si>
    <t>5,70</t>
  </si>
  <si>
    <t>03661103002147</t>
  </si>
  <si>
    <t>Boîte de 1 flacon de 100 mL</t>
  </si>
  <si>
    <t>12</t>
  </si>
  <si>
    <t>11,40</t>
  </si>
  <si>
    <t>03661103002628</t>
  </si>
  <si>
    <t>Boîte de 1 flacon de 250 mL</t>
  </si>
  <si>
    <t>30</t>
  </si>
  <si>
    <t>28,50</t>
  </si>
  <si>
    <t>0983800</t>
  </si>
  <si>
    <t>03661103002161</t>
  </si>
  <si>
    <t>flacon verre de 50 ml</t>
  </si>
  <si>
    <t>Bovins</t>
  </si>
  <si>
    <t>MACROLIDES</t>
  </si>
  <si>
    <t>spiramycin</t>
  </si>
  <si>
    <t>600000</t>
  </si>
  <si>
    <t>IU/ML</t>
  </si>
  <si>
    <t>0,000313</t>
  </si>
  <si>
    <t>9,39</t>
  </si>
  <si>
    <t>03661103001966</t>
  </si>
  <si>
    <t>flacon verre de 100 ml</t>
  </si>
  <si>
    <t>18,78</t>
  </si>
  <si>
    <t>03661103002444</t>
  </si>
  <si>
    <t>flacon verre de 250 ml</t>
  </si>
  <si>
    <t>46,95</t>
  </si>
  <si>
    <t>0870740</t>
  </si>
  <si>
    <t>03661103002819</t>
  </si>
  <si>
    <t>Boîte de 3 plaquettes thermoformées de 10 comprimés</t>
  </si>
  <si>
    <t>PIECE</t>
  </si>
  <si>
    <t>STOMORGYL P.A.</t>
  </si>
  <si>
    <t>TABL</t>
  </si>
  <si>
    <t>Chat, Chien</t>
  </si>
  <si>
    <t>ORAL</t>
  </si>
  <si>
    <t>AUTRES FAMILLES + MACROLIDES</t>
  </si>
  <si>
    <t>100000</t>
  </si>
  <si>
    <t>IU/PIECE</t>
  </si>
  <si>
    <t>0,94</t>
  </si>
  <si>
    <t>AUTRES FAMILLES</t>
  </si>
  <si>
    <t>metronidazole</t>
  </si>
  <si>
    <t>16,67</t>
  </si>
  <si>
    <t>MG/PIECE</t>
  </si>
  <si>
    <t>0,50</t>
  </si>
  <si>
    <t>0868730</t>
  </si>
  <si>
    <t>03660144092704</t>
  </si>
  <si>
    <t>Boîte de 1 kg</t>
  </si>
  <si>
    <t>1000</t>
  </si>
  <si>
    <t>G</t>
  </si>
  <si>
    <t>ORAL POWD-HERD</t>
  </si>
  <si>
    <t>Porcins, Veau, Volailles</t>
  </si>
  <si>
    <t>1500000</t>
  </si>
  <si>
    <t>IU/G</t>
  </si>
  <si>
    <t>469,50</t>
  </si>
  <si>
    <t>03660144092698</t>
  </si>
  <si>
    <t>Boîte de 100 g</t>
  </si>
  <si>
    <t>0860710</t>
  </si>
  <si>
    <t>08713184047052</t>
  </si>
  <si>
    <t>Boîte de 1 flacon pet de 100 ml</t>
  </si>
  <si>
    <t>Bovins, Chat, Chien, Equins, Ovins, Porcins</t>
  </si>
  <si>
    <t>170,41</t>
  </si>
  <si>
    <t>17,04</t>
  </si>
  <si>
    <t>0799800</t>
  </si>
  <si>
    <t>08713184047724</t>
  </si>
  <si>
    <t>Chat, Cheval, Chien</t>
  </si>
  <si>
    <t>177,15</t>
  </si>
  <si>
    <t>17,72</t>
  </si>
  <si>
    <t>0717800</t>
  </si>
  <si>
    <t>08713184045409</t>
  </si>
  <si>
    <t>Flacon PET de 100 ml</t>
  </si>
  <si>
    <t>Bovins, Caprins, Ovins, Porcins</t>
  </si>
  <si>
    <t>10</t>
  </si>
  <si>
    <t>08713184045416</t>
  </si>
  <si>
    <t>Flacon pet de 250 ml</t>
  </si>
  <si>
    <t>25</t>
  </si>
  <si>
    <t>0785760</t>
  </si>
  <si>
    <t>03700454501456</t>
  </si>
  <si>
    <t>Boîte de 2 plaquettes de 15 comprimés</t>
  </si>
  <si>
    <t>CANIDIARIX</t>
  </si>
  <si>
    <t>Chien</t>
  </si>
  <si>
    <t>AMINOGLYCOSIDES + SULFAMIDES</t>
  </si>
  <si>
    <t>SULFAMIDES</t>
  </si>
  <si>
    <t>sulfaguanidine</t>
  </si>
  <si>
    <t>200</t>
  </si>
  <si>
    <t>framycetin</t>
  </si>
  <si>
    <t>33,50</t>
  </si>
  <si>
    <t>1,01</t>
  </si>
  <si>
    <t>0747750</t>
  </si>
  <si>
    <t>03700454502507</t>
  </si>
  <si>
    <t>Boîte de 1 plaquette thermoformée de 20 comprimés</t>
  </si>
  <si>
    <t>20</t>
  </si>
  <si>
    <t>FELIDIARIX</t>
  </si>
  <si>
    <t>Chat</t>
  </si>
  <si>
    <t>8,3750</t>
  </si>
  <si>
    <t>0,17</t>
  </si>
  <si>
    <t>0735750</t>
  </si>
  <si>
    <t>03700454502750</t>
  </si>
  <si>
    <t>Boîte de 1 flacon de lyophilisat et de 1 flacon de solvant de 5 mL et 1 bouchon compte-goutte</t>
  </si>
  <si>
    <t>FRADEXAM COLLYRE</t>
  </si>
  <si>
    <t>OCULAR</t>
  </si>
  <si>
    <t>EXTERNE</t>
  </si>
  <si>
    <t>31500</t>
  </si>
  <si>
    <t>0,001490</t>
  </si>
  <si>
    <t>0,05</t>
  </si>
  <si>
    <t>0764750</t>
  </si>
  <si>
    <t>03700454502804</t>
  </si>
  <si>
    <t>Boîte de 1 tube de 5 g</t>
  </si>
  <si>
    <t>5</t>
  </si>
  <si>
    <t>FRADEXAM POMMADE</t>
  </si>
  <si>
    <t>3150</t>
  </si>
  <si>
    <t>0,02</t>
  </si>
  <si>
    <t>0792730</t>
  </si>
  <si>
    <t>03700454506857</t>
  </si>
  <si>
    <t>Pot de 1 kg</t>
  </si>
  <si>
    <t>Agneau, Chevreau, Equins, Porcins, Veau</t>
  </si>
  <si>
    <t>SULFAMIDES + SULFAMIDES</t>
  </si>
  <si>
    <t>MG/G</t>
  </si>
  <si>
    <t>sulfadimidine</t>
  </si>
  <si>
    <t>92</t>
  </si>
  <si>
    <t>03700454506758</t>
  </si>
  <si>
    <t>Boîte de 10 sachets de 20 g</t>
  </si>
  <si>
    <t>18,40</t>
  </si>
  <si>
    <t>03700454506802</t>
  </si>
  <si>
    <t>Boîte de 100 sachets de 20 g</t>
  </si>
  <si>
    <t>2000</t>
  </si>
  <si>
    <t>184</t>
  </si>
  <si>
    <t>03700454550102</t>
  </si>
  <si>
    <t>Pot de 500 g</t>
  </si>
  <si>
    <t>500</t>
  </si>
  <si>
    <t>46</t>
  </si>
  <si>
    <t>0751730</t>
  </si>
  <si>
    <t>03700454507151</t>
  </si>
  <si>
    <t>Boîte de 1 flacon de lyophilisat, 1 flacon de solvant de 5 mL et 1 bouchon compte-gouttes</t>
  </si>
  <si>
    <t>TEVEMYXINE COLLYRE</t>
  </si>
  <si>
    <t>AMINOGLYCOSIDES + POLYPEPTIDES</t>
  </si>
  <si>
    <t>17000</t>
  </si>
  <si>
    <t>0,001325</t>
  </si>
  <si>
    <t>POLYPEPTIDES</t>
  </si>
  <si>
    <t>polymyxin b</t>
  </si>
  <si>
    <t>50000</t>
  </si>
  <si>
    <t>0,000120</t>
  </si>
  <si>
    <t>0,01</t>
  </si>
  <si>
    <t>0780730</t>
  </si>
  <si>
    <t>03700454507205</t>
  </si>
  <si>
    <t>Etui de 1 tube de 5 g</t>
  </si>
  <si>
    <t>TEVEMYXINE POMMADE</t>
  </si>
  <si>
    <t>3400</t>
  </si>
  <si>
    <t>10000</t>
  </si>
  <si>
    <t>0693780</t>
  </si>
  <si>
    <t>05017363022698</t>
  </si>
  <si>
    <t>Bovins, Caprins, Chien, Equins, Ovins, Porcins</t>
  </si>
  <si>
    <t>SULFAMIDES + TRIMETHOPRIME</t>
  </si>
  <si>
    <t>sulfadoxine</t>
  </si>
  <si>
    <t>TRIMETHOPRIME</t>
  </si>
  <si>
    <t>trimethoprim</t>
  </si>
  <si>
    <t>40</t>
  </si>
  <si>
    <t>05017363022636</t>
  </si>
  <si>
    <t>4</t>
  </si>
  <si>
    <t>0609770</t>
  </si>
  <si>
    <t>05017363071665</t>
  </si>
  <si>
    <t>boite de 1 flacon verre de 50 ml</t>
  </si>
  <si>
    <t>sulfadiazine</t>
  </si>
  <si>
    <t>400</t>
  </si>
  <si>
    <t>80</t>
  </si>
  <si>
    <t>0605760</t>
  </si>
  <si>
    <t>05017363520552</t>
  </si>
  <si>
    <t>Flacon de 100 mL</t>
  </si>
  <si>
    <t>Bovins, Caprins, Porcins</t>
  </si>
  <si>
    <t>dihydrostreptomycin</t>
  </si>
  <si>
    <t>113,60</t>
  </si>
  <si>
    <t>11,36</t>
  </si>
  <si>
    <t>05017363520569</t>
  </si>
  <si>
    <t>Flacon de 250 mL</t>
  </si>
  <si>
    <t>62,50</t>
  </si>
  <si>
    <t>28,40</t>
  </si>
  <si>
    <t>0686740</t>
  </si>
  <si>
    <t>03660144018261</t>
  </si>
  <si>
    <t>Flacon de 5 l</t>
  </si>
  <si>
    <t>5000</t>
  </si>
  <si>
    <t>ORAL SOLU-HERD</t>
  </si>
  <si>
    <t>Lapins, Volailles</t>
  </si>
  <si>
    <t>920</t>
  </si>
  <si>
    <t>0681710</t>
  </si>
  <si>
    <t>03660132720268</t>
  </si>
  <si>
    <t>Tube de 7,5 ml</t>
  </si>
  <si>
    <t>7,50</t>
  </si>
  <si>
    <t>PANOLOG AURICULAIRE</t>
  </si>
  <si>
    <t>AURICULAR</t>
  </si>
  <si>
    <t>AMINOGLYCOSIDES + AUTRES FAMILLES</t>
  </si>
  <si>
    <t>2500</t>
  </si>
  <si>
    <t>thiostrepton</t>
  </si>
  <si>
    <t>2,78</t>
  </si>
  <si>
    <t>0528770</t>
  </si>
  <si>
    <t>05701170232301</t>
  </si>
  <si>
    <t>Boîte de 1 flacon de 15 ml</t>
  </si>
  <si>
    <t>15</t>
  </si>
  <si>
    <t>CANAURAL</t>
  </si>
  <si>
    <t>3,9560</t>
  </si>
  <si>
    <t>0,06</t>
  </si>
  <si>
    <t>fusidic acid</t>
  </si>
  <si>
    <t>3,8180</t>
  </si>
  <si>
    <t>05701170232318</t>
  </si>
  <si>
    <t>Boîte de 1 flacon de 25 ml</t>
  </si>
  <si>
    <t>0,10</t>
  </si>
  <si>
    <t>0557770</t>
  </si>
  <si>
    <t>05701170233186</t>
  </si>
  <si>
    <t>Boîte de 1 tube de 15 g</t>
  </si>
  <si>
    <t>FORUDINE POMMADE DERMIQUE</t>
  </si>
  <si>
    <t>CUTANEOUS</t>
  </si>
  <si>
    <t>19,18</t>
  </si>
  <si>
    <t>0,29</t>
  </si>
  <si>
    <t>0529720</t>
  </si>
  <si>
    <t>03660144016861</t>
  </si>
  <si>
    <t>flacon verre de 100 mL</t>
  </si>
  <si>
    <t>Bovins, Equins, Porcins</t>
  </si>
  <si>
    <t>PENICILLINES + POLYPEPTIDES</t>
  </si>
  <si>
    <t>ampicillin</t>
  </si>
  <si>
    <t>87</t>
  </si>
  <si>
    <t>8,70</t>
  </si>
  <si>
    <t>colistin</t>
  </si>
  <si>
    <t>sulfate</t>
  </si>
  <si>
    <t>250000</t>
  </si>
  <si>
    <t>0,000049</t>
  </si>
  <si>
    <t>1,23</t>
  </si>
  <si>
    <t>03660144016854</t>
  </si>
  <si>
    <t>21,75</t>
  </si>
  <si>
    <t>3,06</t>
  </si>
  <si>
    <t>0432780</t>
  </si>
  <si>
    <t>03660176013586</t>
  </si>
  <si>
    <t>Flacon de 1 l</t>
  </si>
  <si>
    <t>sulfadimethoxine</t>
  </si>
  <si>
    <t>187</t>
  </si>
  <si>
    <t>03660176013609</t>
  </si>
  <si>
    <t>935</t>
  </si>
  <si>
    <t>0443760</t>
  </si>
  <si>
    <t>05017363520279</t>
  </si>
  <si>
    <t>05017363520286</t>
  </si>
  <si>
    <t>0487750</t>
  </si>
  <si>
    <t>03597132001984</t>
  </si>
  <si>
    <t>boite de 12 applicateurs et de 12 serviettes nettoyantes et de 3 bracelets marqueurs</t>
  </si>
  <si>
    <t>INTRAMAM</t>
  </si>
  <si>
    <t>cloxacillin</t>
  </si>
  <si>
    <t>2,40</t>
  </si>
  <si>
    <t>500000</t>
  </si>
  <si>
    <t>03597132001991</t>
  </si>
  <si>
    <t>boite de 36 applicateurs et de 36 serviettes nettoyantes et de 9 bracelets marqueurs</t>
  </si>
  <si>
    <t>36</t>
  </si>
  <si>
    <t>7,20</t>
  </si>
  <si>
    <t>0,88</t>
  </si>
  <si>
    <t>0302790</t>
  </si>
  <si>
    <t>08713184085245</t>
  </si>
  <si>
    <t>Boîte de 1 sachet de 4 seringues intramammaires de 3 g et de 4 sachets de 1 serviette nettoyante</t>
  </si>
  <si>
    <t>INTRAMAM-DC</t>
  </si>
  <si>
    <t>Brebis, Chèvre, Vache</t>
  </si>
  <si>
    <t>AMINOGLYCOSIDES + PENICILLINES + PENICILLINES</t>
  </si>
  <si>
    <t>0,68</t>
  </si>
  <si>
    <t>0,40</t>
  </si>
  <si>
    <t>nafcillin</t>
  </si>
  <si>
    <t>08713184089182</t>
  </si>
  <si>
    <t>Boîte de 1 sachet de 20 seringues intramammaires de 3 g et de 20 sachets de 1 serviette nettoyante</t>
  </si>
  <si>
    <t>3,41</t>
  </si>
  <si>
    <t>2</t>
  </si>
  <si>
    <t>0387780</t>
  </si>
  <si>
    <t>03597132209021</t>
  </si>
  <si>
    <t>boite de 10 blisters PVC-alu de 10 comprimés</t>
  </si>
  <si>
    <t>Agneau, Chevreau, Veau</t>
  </si>
  <si>
    <t>POLYPEPTIDES + SULFAMIDES</t>
  </si>
  <si>
    <t>2500000</t>
  </si>
  <si>
    <t>12,25</t>
  </si>
  <si>
    <t>03597132209038</t>
  </si>
  <si>
    <t>boite de 100 blisters PVC-alu de 10 comprimés</t>
  </si>
  <si>
    <t>122,50</t>
  </si>
  <si>
    <t>03597132209014</t>
  </si>
  <si>
    <t>boite de 2 blisters PVC-alu de 10 comprimés</t>
  </si>
  <si>
    <t>2,45</t>
  </si>
  <si>
    <t>0346780</t>
  </si>
  <si>
    <t>03597132203326</t>
  </si>
  <si>
    <t>Boîte de 60 seringues intramammaires avec embouts sécables de 8 g et de 60 serviettes nettoyantes</t>
  </si>
  <si>
    <t>60</t>
  </si>
  <si>
    <t>0342770</t>
  </si>
  <si>
    <t>03597132216029</t>
  </si>
  <si>
    <t>Boîte de 1 flacon (50 ml) de 4 g de poudre et de 1 flacon de 50 ml de solvant</t>
  </si>
  <si>
    <t>tetracycline</t>
  </si>
  <si>
    <t>0398760</t>
  </si>
  <si>
    <t>03597132319256</t>
  </si>
  <si>
    <t>boite de 10 sachets de 100 g</t>
  </si>
  <si>
    <t>amoxicillin</t>
  </si>
  <si>
    <t>03597132319263</t>
  </si>
  <si>
    <t>seau de 1 kg</t>
  </si>
  <si>
    <t>03597132319249</t>
  </si>
  <si>
    <t>sac de 5 kg</t>
  </si>
  <si>
    <t>0304760</t>
  </si>
  <si>
    <t>03661753002702</t>
  </si>
  <si>
    <t>Sac de 25 kg</t>
  </si>
  <si>
    <t>25000</t>
  </si>
  <si>
    <t>PREMIX</t>
  </si>
  <si>
    <t>Agneau, Lapins</t>
  </si>
  <si>
    <t>PM</t>
  </si>
  <si>
    <t>SULFAMIDES + TETRACYCLINES</t>
  </si>
  <si>
    <t>0362760</t>
  </si>
  <si>
    <t>03661753002733</t>
  </si>
  <si>
    <t>Agneau, Porcins, Veau, Volailles</t>
  </si>
  <si>
    <t>1562,50</t>
  </si>
  <si>
    <t>12,50</t>
  </si>
  <si>
    <t>312,50</t>
  </si>
  <si>
    <t>0319750</t>
  </si>
  <si>
    <t>03661753002672</t>
  </si>
  <si>
    <t>Agneau, Porcins, Veau</t>
  </si>
  <si>
    <t>112,50</t>
  </si>
  <si>
    <t>2812,50</t>
  </si>
  <si>
    <t>1500</t>
  </si>
  <si>
    <t>0312750</t>
  </si>
  <si>
    <t>03660176010868</t>
  </si>
  <si>
    <t>Agneau, Chevreau, Porcins</t>
  </si>
  <si>
    <t>0370750</t>
  </si>
  <si>
    <t>03660176010776</t>
  </si>
  <si>
    <t>sac polyéthylène-papier de 25 kg</t>
  </si>
  <si>
    <t>Agneau, Veau</t>
  </si>
  <si>
    <t>chlortetracycline</t>
  </si>
  <si>
    <t>0361740</t>
  </si>
  <si>
    <t>03660176010660</t>
  </si>
  <si>
    <t>sac papier-polyéthylène de 25 kg</t>
  </si>
  <si>
    <t>Porcins, Volailles</t>
  </si>
  <si>
    <t>tylosin</t>
  </si>
  <si>
    <t>0388730</t>
  </si>
  <si>
    <t>03660176010639</t>
  </si>
  <si>
    <t>sac  de 25 kg</t>
  </si>
  <si>
    <t>64000</t>
  </si>
  <si>
    <t>500,80</t>
  </si>
  <si>
    <t>0322710</t>
  </si>
  <si>
    <t>03660176011094</t>
  </si>
  <si>
    <t>Agneau, Chevreau, Porcins, Veau</t>
  </si>
  <si>
    <t>0351710</t>
  </si>
  <si>
    <t>03660176011056</t>
  </si>
  <si>
    <t>Agneau, Caille, Canard, Chevreau, Dinde, Faisan, Lapins, Oie, Perdrix, Pintade, Porcins, Poules</t>
  </si>
  <si>
    <t>200000</t>
  </si>
  <si>
    <t>245</t>
  </si>
  <si>
    <t>0278800</t>
  </si>
  <si>
    <t>03660176012503</t>
  </si>
  <si>
    <t>0208800</t>
  </si>
  <si>
    <t>03660176012961</t>
  </si>
  <si>
    <t>sac papier-polyéthylène de 10 kg</t>
  </si>
  <si>
    <t>78,90</t>
  </si>
  <si>
    <t>789</t>
  </si>
  <si>
    <t>78,80</t>
  </si>
  <si>
    <t>788</t>
  </si>
  <si>
    <t>0200780</t>
  </si>
  <si>
    <t>03661103002833</t>
  </si>
  <si>
    <t>boite de 4 seringues polyéthylènes de 5 g</t>
  </si>
  <si>
    <t>AMINOGLYCOSIDES + MACROLIDES</t>
  </si>
  <si>
    <t>1200000</t>
  </si>
  <si>
    <t>1,50</t>
  </si>
  <si>
    <t>0,53</t>
  </si>
  <si>
    <t>0239770</t>
  </si>
  <si>
    <t>03661103002383</t>
  </si>
  <si>
    <t>Boîte de 2 plaquettes de 10 comprimés</t>
  </si>
  <si>
    <t>STOMORGYL 10 KG</t>
  </si>
  <si>
    <t>750000</t>
  </si>
  <si>
    <t>4,70</t>
  </si>
  <si>
    <t>125</t>
  </si>
  <si>
    <t>2,50</t>
  </si>
  <si>
    <t>03661103002826</t>
  </si>
  <si>
    <t>boite de 1 plaquette thermoformée de 10 comprimés</t>
  </si>
  <si>
    <t>2,35</t>
  </si>
  <si>
    <t>1,25</t>
  </si>
  <si>
    <t>0227770</t>
  </si>
  <si>
    <t>03661103006978</t>
  </si>
  <si>
    <t>Boîte de 12 plaquettes thermoformées de 2 comprimés</t>
  </si>
  <si>
    <t>24</t>
  </si>
  <si>
    <t>INTRAUT</t>
  </si>
  <si>
    <t>0190800</t>
  </si>
  <si>
    <t>03400767019913</t>
  </si>
  <si>
    <t>2 flacons verre de 20 mL</t>
  </si>
  <si>
    <t>ORNICORYL</t>
  </si>
  <si>
    <t>Pigeon</t>
  </si>
  <si>
    <t>93000</t>
  </si>
  <si>
    <t>0,001220</t>
  </si>
  <si>
    <t>4,54</t>
  </si>
  <si>
    <t>11,88</t>
  </si>
  <si>
    <t>0,48</t>
  </si>
  <si>
    <t>0120800</t>
  </si>
  <si>
    <t>03400768073532</t>
  </si>
  <si>
    <t>flacon verre de 100 dragées</t>
  </si>
  <si>
    <t>PIJOSAN</t>
  </si>
  <si>
    <t>AUTRES FAMILLES + SULFAMIDES</t>
  </si>
  <si>
    <t>dimetridazole</t>
  </si>
  <si>
    <t>03400768896582</t>
  </si>
  <si>
    <t>flacon verre de 500 dragées</t>
  </si>
  <si>
    <t>0958660</t>
  </si>
  <si>
    <t>03353239048907</t>
  </si>
  <si>
    <t>Flacon de 150 mL</t>
  </si>
  <si>
    <t>150</t>
  </si>
  <si>
    <t>Volailles</t>
  </si>
  <si>
    <t>2,76</t>
  </si>
  <si>
    <t>sulfaquinoxaline</t>
  </si>
  <si>
    <t>5,60</t>
  </si>
  <si>
    <t>0,84</t>
  </si>
  <si>
    <t>03353239048914</t>
  </si>
  <si>
    <t>Flacon de 300 mL</t>
  </si>
  <si>
    <t>300</t>
  </si>
  <si>
    <t>5,52</t>
  </si>
  <si>
    <t>1,68</t>
  </si>
  <si>
    <t>03353239048921</t>
  </si>
  <si>
    <t>Flacon de 500 mL</t>
  </si>
  <si>
    <t>9,20</t>
  </si>
  <si>
    <t>2,80</t>
  </si>
  <si>
    <t>0917660</t>
  </si>
  <si>
    <t>03353239048938</t>
  </si>
  <si>
    <t>LAPICRINE SULFA</t>
  </si>
  <si>
    <t>Lapins</t>
  </si>
  <si>
    <t>03353239048945</t>
  </si>
  <si>
    <t>03353239048952</t>
  </si>
  <si>
    <t>0916640</t>
  </si>
  <si>
    <t>05017363037289</t>
  </si>
  <si>
    <t>Boîte de 24 seringues intramammaires de 3 g et 24 sachets de 1 serviette nettoyante</t>
  </si>
  <si>
    <t>CEPHALOSPORINES 1&amp;2G</t>
  </si>
  <si>
    <t>cefalonium</t>
  </si>
  <si>
    <t>05017363037296</t>
  </si>
  <si>
    <t>Boîte de 72 seringues intramammaires de 3 g et 72 sachets de 1 serviette nettoyante</t>
  </si>
  <si>
    <t>72</t>
  </si>
  <si>
    <t>18</t>
  </si>
  <si>
    <t>08713184149138</t>
  </si>
  <si>
    <t>Boîte de 100 seringues intramammaires de 3 g</t>
  </si>
  <si>
    <t>08713184149121</t>
  </si>
  <si>
    <t>Boîte de 20 seringues intramammaires de 3 g</t>
  </si>
  <si>
    <t>0973620</t>
  </si>
  <si>
    <t>03411110036143</t>
  </si>
  <si>
    <t>Boîte de 50 sachets de 100 g</t>
  </si>
  <si>
    <t>Agneau, Chevreau, Veau, Volailles</t>
  </si>
  <si>
    <t>0821670</t>
  </si>
  <si>
    <t>08713184056580</t>
  </si>
  <si>
    <t>Boîte de 1 sachet de 4 seringues intramammaires de 8 g et de 4 sachets de 1 serviette nettoyante</t>
  </si>
  <si>
    <t>AMINOGLYCOSIDES + POLYPEPTIDES + TETRACYCLINES</t>
  </si>
  <si>
    <t>184,80</t>
  </si>
  <si>
    <t>0,74</t>
  </si>
  <si>
    <t>bacitracin</t>
  </si>
  <si>
    <t>0,013514</t>
  </si>
  <si>
    <t>0,11</t>
  </si>
  <si>
    <t>08713184056603</t>
  </si>
  <si>
    <t>Boîte de 5 sachets de 4 seringues intramammaires de 8 g et de 20 sachets de 1 serviette nettoyante</t>
  </si>
  <si>
    <t>3,70</t>
  </si>
  <si>
    <t>0,54</t>
  </si>
  <si>
    <t>0882660</t>
  </si>
  <si>
    <t>08713184065049</t>
  </si>
  <si>
    <t>Boîte de 1 flacon de 20 mL de solution et de 1 flacon de 30 mL de poudre</t>
  </si>
  <si>
    <t>AMINOGLYCOSIDES + TETRACYCLINES</t>
  </si>
  <si>
    <t>0815650</t>
  </si>
  <si>
    <t>03597132201186</t>
  </si>
  <si>
    <t>seau de 3 kg</t>
  </si>
  <si>
    <t>3000</t>
  </si>
  <si>
    <t>Porcins</t>
  </si>
  <si>
    <t>240</t>
  </si>
  <si>
    <t>0888640</t>
  </si>
  <si>
    <t>03597132303095</t>
  </si>
  <si>
    <t>flacon doseur de 100 ml</t>
  </si>
  <si>
    <t>ORAL PASTA</t>
  </si>
  <si>
    <t>225000</t>
  </si>
  <si>
    <t>1,10</t>
  </si>
  <si>
    <t>0811640</t>
  </si>
  <si>
    <t>03661753002146</t>
  </si>
  <si>
    <t>sac de 25 kg</t>
  </si>
  <si>
    <t>210</t>
  </si>
  <si>
    <t>5250</t>
  </si>
  <si>
    <t>700000</t>
  </si>
  <si>
    <t>857,50</t>
  </si>
  <si>
    <t>0777620</t>
  </si>
  <si>
    <t>03760161601214</t>
  </si>
  <si>
    <t>Flacon de 125 ml</t>
  </si>
  <si>
    <t>CUNICOXIL</t>
  </si>
  <si>
    <t>03760161601221</t>
  </si>
  <si>
    <t>Bidon de 500 ml</t>
  </si>
  <si>
    <t>03760161601245</t>
  </si>
  <si>
    <t>Bidon de 5 l</t>
  </si>
  <si>
    <t>03760161601238</t>
  </si>
  <si>
    <t>Bidon de 1 l</t>
  </si>
  <si>
    <t>0724620</t>
  </si>
  <si>
    <t>03760161601054</t>
  </si>
  <si>
    <t>Boîte de 1 flacon de 50 mL</t>
  </si>
  <si>
    <t>03760161601061</t>
  </si>
  <si>
    <t>03760161601078</t>
  </si>
  <si>
    <t>Flacon de 1 L</t>
  </si>
  <si>
    <t>03760161601085</t>
  </si>
  <si>
    <t>Flacon de 5 L</t>
  </si>
  <si>
    <t>1250</t>
  </si>
  <si>
    <t>0635700</t>
  </si>
  <si>
    <t>03760161602594</t>
  </si>
  <si>
    <t>Flacon de 130 g</t>
  </si>
  <si>
    <t>130</t>
  </si>
  <si>
    <t>ENTOCUNIMYCINE</t>
  </si>
  <si>
    <t>23</t>
  </si>
  <si>
    <t>2,99</t>
  </si>
  <si>
    <t>0611700</t>
  </si>
  <si>
    <t>03760161601191</t>
  </si>
  <si>
    <t>Boîte de 1 flacon de 60 ml</t>
  </si>
  <si>
    <t>CORYLAP</t>
  </si>
  <si>
    <t>75</t>
  </si>
  <si>
    <t>4,50</t>
  </si>
  <si>
    <t>0,90</t>
  </si>
  <si>
    <t>03760161601207</t>
  </si>
  <si>
    <t>18,75</t>
  </si>
  <si>
    <t>3,75</t>
  </si>
  <si>
    <t>0699680</t>
  </si>
  <si>
    <t>05414736012346</t>
  </si>
  <si>
    <t>Bouteille de 150 g</t>
  </si>
  <si>
    <t>Porcins, Poulet de chair</t>
  </si>
  <si>
    <t>AMINOGLYCOSIDES + LINCOSAMIDES</t>
  </si>
  <si>
    <t>spectinomycin</t>
  </si>
  <si>
    <t>444,70</t>
  </si>
  <si>
    <t>66,71</t>
  </si>
  <si>
    <t>LINCOSAMIDES</t>
  </si>
  <si>
    <t>lincomycin</t>
  </si>
  <si>
    <t>222</t>
  </si>
  <si>
    <t>33,30</t>
  </si>
  <si>
    <t>05414736012353</t>
  </si>
  <si>
    <t>Bouteille de 1,5 kg</t>
  </si>
  <si>
    <t>667,05</t>
  </si>
  <si>
    <t>333</t>
  </si>
  <si>
    <t>0675680</t>
  </si>
  <si>
    <t>05414736005935</t>
  </si>
  <si>
    <t>Chat, Chien, Porcins</t>
  </si>
  <si>
    <t>05414736001685</t>
  </si>
  <si>
    <t>0666670</t>
  </si>
  <si>
    <t>05414736002972</t>
  </si>
  <si>
    <t>Caprins, Chat, Chien, Ovins, Porcins, Veau, Volailles</t>
  </si>
  <si>
    <t>05414736005300</t>
  </si>
  <si>
    <t>05414736001715</t>
  </si>
  <si>
    <t>0537630</t>
  </si>
  <si>
    <t>03660176013081</t>
  </si>
  <si>
    <t>Boîte de 1 kg munie dun gobelet doseur de 100 g</t>
  </si>
  <si>
    <t>Bovins, Caprins, Lapins, Ovins, Porcins, Volailles</t>
  </si>
  <si>
    <t>463,36</t>
  </si>
  <si>
    <t>03660176013098</t>
  </si>
  <si>
    <t>Seau de 5 kg muni dun gobelet doseur de 100 g</t>
  </si>
  <si>
    <t>2316,80</t>
  </si>
  <si>
    <t>03660176013104</t>
  </si>
  <si>
    <t>Sac de 10 kg</t>
  </si>
  <si>
    <t>4633,60</t>
  </si>
  <si>
    <t>0394670</t>
  </si>
  <si>
    <t>03595896881200</t>
  </si>
  <si>
    <t>Flacon de 25 ml</t>
  </si>
  <si>
    <t>OPHTALKAN</t>
  </si>
  <si>
    <t>2300</t>
  </si>
  <si>
    <t>0,08</t>
  </si>
  <si>
    <t>0224630</t>
  </si>
  <si>
    <t>03595896952122</t>
  </si>
  <si>
    <t>OPODIARRHEE</t>
  </si>
  <si>
    <t>phthalylsulfathiazole</t>
  </si>
  <si>
    <t>3</t>
  </si>
  <si>
    <t>0273620</t>
  </si>
  <si>
    <t>03411110037096</t>
  </si>
  <si>
    <t>etui de 1 flacon verre de 100 ml</t>
  </si>
  <si>
    <t>BIESKADOG</t>
  </si>
  <si>
    <t>SUSP</t>
  </si>
  <si>
    <t>6400</t>
  </si>
  <si>
    <t>0,95</t>
  </si>
  <si>
    <t>0037640</t>
  </si>
  <si>
    <t>03597132315227</t>
  </si>
  <si>
    <t>Sac de 5 kg</t>
  </si>
  <si>
    <t>03597132315050</t>
  </si>
  <si>
    <t>0001640</t>
  </si>
  <si>
    <t>03597132216098</t>
  </si>
  <si>
    <t>164</t>
  </si>
  <si>
    <t>16,40</t>
  </si>
  <si>
    <t>03597132216104</t>
  </si>
  <si>
    <t>41</t>
  </si>
  <si>
    <t>0033630</t>
  </si>
  <si>
    <t>03597132314015</t>
  </si>
  <si>
    <t>boite polyéthylène de 1 kg</t>
  </si>
  <si>
    <t>0039610</t>
  </si>
  <si>
    <t>03597132203272</t>
  </si>
  <si>
    <t>Bovins, Porcins</t>
  </si>
  <si>
    <t>03597132203289</t>
  </si>
  <si>
    <t>0044610</t>
  </si>
  <si>
    <t>03597132203128</t>
  </si>
  <si>
    <t>Boîte de 10 comprimés intra-utérins</t>
  </si>
  <si>
    <t>Jument, Vache</t>
  </si>
  <si>
    <t>03597132203135</t>
  </si>
  <si>
    <t>Boîte de 100 plaquettes de 1 comprimé intra-utérin</t>
  </si>
  <si>
    <t>0977550</t>
  </si>
  <si>
    <t>03597132219044</t>
  </si>
  <si>
    <t>0994550</t>
  </si>
  <si>
    <t>03597132219136</t>
  </si>
  <si>
    <t>Bovins, Chat, Chien, Equins, Porcins, Volailles</t>
  </si>
  <si>
    <t>03597132219143</t>
  </si>
  <si>
    <t>0924550</t>
  </si>
  <si>
    <t>03597132219037</t>
  </si>
  <si>
    <t>Flacon verre de 50 mL</t>
  </si>
  <si>
    <t>Bovins, Chat, Chien, Porcins</t>
  </si>
  <si>
    <t>8,20</t>
  </si>
  <si>
    <t>130,38</t>
  </si>
  <si>
    <t>6,52</t>
  </si>
  <si>
    <t>03597132219013</t>
  </si>
  <si>
    <t>Flacon verre de 100 mL</t>
  </si>
  <si>
    <t>13,04</t>
  </si>
  <si>
    <t>03597132219266</t>
  </si>
  <si>
    <t>Flacon verre de 250 mL</t>
  </si>
  <si>
    <t>32,60</t>
  </si>
  <si>
    <t>0953550</t>
  </si>
  <si>
    <t>03597132218030</t>
  </si>
  <si>
    <t>Boîte de 4 seringues intramammaires de 10 mL et de 4 serviettes nettoyantes</t>
  </si>
  <si>
    <t>cefalexin</t>
  </si>
  <si>
    <t>0,80</t>
  </si>
  <si>
    <t>03597132218047</t>
  </si>
  <si>
    <t>Boîte de 12 seringues intramammaires de 10 mL et de 12 serviettes nettoyantes</t>
  </si>
  <si>
    <t>03597132218054</t>
  </si>
  <si>
    <t>Boîte de 32 seringues intramammaires de 10 mL et de 32 serviettes nettoyantes</t>
  </si>
  <si>
    <t>32</t>
  </si>
  <si>
    <t>6,40</t>
  </si>
  <si>
    <t>03597133082692</t>
  </si>
  <si>
    <t>Boîte de 24 seringues intramammaires de 10 mL et de 24 serviettes nettoyantes</t>
  </si>
  <si>
    <t>4,80</t>
  </si>
  <si>
    <t>0982550</t>
  </si>
  <si>
    <t>03597132218023</t>
  </si>
  <si>
    <t>Boîte de 60 seringues intramammaires de 8 g et 60 serviettes nettoyantes</t>
  </si>
  <si>
    <t>375</t>
  </si>
  <si>
    <t>22,50</t>
  </si>
  <si>
    <t>0912550</t>
  </si>
  <si>
    <t>03597132118101</t>
  </si>
  <si>
    <t>Boîte de 1 flacon de 50 ml</t>
  </si>
  <si>
    <t>RILEXINE SUSPENSION INJECTABLE</t>
  </si>
  <si>
    <t>0941550</t>
  </si>
  <si>
    <t>03597132118118</t>
  </si>
  <si>
    <t>Boîte de 1 flacon (15 ml)de poudre et de 1 ampoule de 6,5 ml de solvant</t>
  </si>
  <si>
    <t>6,50</t>
  </si>
  <si>
    <t>RILEXINE POUDRE INJECTABLE 1 G</t>
  </si>
  <si>
    <t>154</t>
  </si>
  <si>
    <t>0891590</t>
  </si>
  <si>
    <t>03597132103404</t>
  </si>
  <si>
    <t>CORTIZEME</t>
  </si>
  <si>
    <t>0,83</t>
  </si>
  <si>
    <t>0781520</t>
  </si>
  <si>
    <t>03661753002382</t>
  </si>
  <si>
    <t>Agneau, Caille, Chevreau, Dinde, Faisan, Lapins, Oie, Perdrix, Pintade, Porcins, Poules</t>
  </si>
  <si>
    <t>40000</t>
  </si>
  <si>
    <t>1325</t>
  </si>
  <si>
    <t>0499590</t>
  </si>
  <si>
    <t>05414736007618</t>
  </si>
  <si>
    <t>Boîte de 12 applicateurs avec embout sécable et de 12 serviettes nettoyantes</t>
  </si>
  <si>
    <t>Vache</t>
  </si>
  <si>
    <t>0429590</t>
  </si>
  <si>
    <t>05414736025544</t>
  </si>
  <si>
    <t>Boîte de 24 seringues intramammaires avec embouts sécables et de 24 serviettes nettoyantes</t>
  </si>
  <si>
    <t>05414736025551</t>
  </si>
  <si>
    <t>Boîte de 60 seringues intramammaires avec embouts sécables et de 60 serviettes nettoyantes</t>
  </si>
  <si>
    <t>0458590</t>
  </si>
  <si>
    <t>05414736007380</t>
  </si>
  <si>
    <t>Boîte de 12 seringues intramammaires avec embout sécable et de 12 serviettes nettoyantes</t>
  </si>
  <si>
    <t>PENICILLINES + PENICILLINES</t>
  </si>
  <si>
    <t>05414736007403</t>
  </si>
  <si>
    <t>Boîte de 24 seringues intramammaires avec embout sécable et de 24 serviettes nettoyantes</t>
  </si>
  <si>
    <t>1,80</t>
  </si>
  <si>
    <t>0448560</t>
  </si>
  <si>
    <t>03411110003435</t>
  </si>
  <si>
    <t>Boîte de 1 flacon verre de 100 mL</t>
  </si>
  <si>
    <t>03411110003459</t>
  </si>
  <si>
    <t>Boîte de 1 flacon verre de 250 mL</t>
  </si>
  <si>
    <t>0493540</t>
  </si>
  <si>
    <t>03605870000203</t>
  </si>
  <si>
    <t>Boîte de un sac de 1 kg</t>
  </si>
  <si>
    <t>Agneau, Lapins, Porcelet, Poulain, Veau, Volailles</t>
  </si>
  <si>
    <t>sulfamethoxypyridazine</t>
  </si>
  <si>
    <t>116,20</t>
  </si>
  <si>
    <t>03605870000197</t>
  </si>
  <si>
    <t>Boîte de 25 sachets de 50 g</t>
  </si>
  <si>
    <t>145,25</t>
  </si>
  <si>
    <t>31,25</t>
  </si>
  <si>
    <t>03605870000210</t>
  </si>
  <si>
    <t>Seau de un sac de 5 kg</t>
  </si>
  <si>
    <t>581</t>
  </si>
  <si>
    <t>0487520</t>
  </si>
  <si>
    <t>03605870000302</t>
  </si>
  <si>
    <t>etui de 1 bande aluminium de 50 oblets</t>
  </si>
  <si>
    <t>466,50</t>
  </si>
  <si>
    <t>23,33</t>
  </si>
  <si>
    <t>0410520</t>
  </si>
  <si>
    <t>03605870001637</t>
  </si>
  <si>
    <t>boite de 25 sachets aluminium papier de 30g</t>
  </si>
  <si>
    <t>750</t>
  </si>
  <si>
    <t>Agneau, Chevreau, Porcelet, Poulain, Veau</t>
  </si>
  <si>
    <t>MACROLIDES + POLYPEPTIDES</t>
  </si>
  <si>
    <t>erythromycin</t>
  </si>
  <si>
    <t>16600</t>
  </si>
  <si>
    <t>0,001087</t>
  </si>
  <si>
    <t>13,53</t>
  </si>
  <si>
    <t>83400</t>
  </si>
  <si>
    <t>0369600</t>
  </si>
  <si>
    <t>03605870001712</t>
  </si>
  <si>
    <t>boite de 4 applicateurs polyethylene de 3g</t>
  </si>
  <si>
    <t>03605870001729</t>
  </si>
  <si>
    <t>seau de 60 applicateurs polyethylene de 3g</t>
  </si>
  <si>
    <t>0365590</t>
  </si>
  <si>
    <t>03605870001743</t>
  </si>
  <si>
    <t>boite fer de 1kg</t>
  </si>
  <si>
    <t>180</t>
  </si>
  <si>
    <t>03605870001750</t>
  </si>
  <si>
    <t>seau polyethylene de 5kg</t>
  </si>
  <si>
    <t>900</t>
  </si>
  <si>
    <t>0373580</t>
  </si>
  <si>
    <t>03605870001767</t>
  </si>
  <si>
    <t>boite de 6 sachets polyethylene papier de 40g</t>
  </si>
  <si>
    <t>Porcelet, Poulain, Veau</t>
  </si>
  <si>
    <t>0320580</t>
  </si>
  <si>
    <t>03605870000739</t>
  </si>
  <si>
    <t>Flacon de 120 mL</t>
  </si>
  <si>
    <t>PREDNIDERM</t>
  </si>
  <si>
    <t>Chat, Chien, Equins</t>
  </si>
  <si>
    <t>3333,33</t>
  </si>
  <si>
    <t>03605870000722</t>
  </si>
  <si>
    <t>Flacon de 60 mL</t>
  </si>
  <si>
    <t>0,26</t>
  </si>
  <si>
    <t>0306570</t>
  </si>
  <si>
    <t>03605870000760</t>
  </si>
  <si>
    <t>etui de 3 blisters PVC aluminium de 10 comprimes</t>
  </si>
  <si>
    <t>INTESTIDOG CHIENS</t>
  </si>
  <si>
    <t>0366540</t>
  </si>
  <si>
    <t>03605870002092</t>
  </si>
  <si>
    <t>Flacon pressurisé de 210 ml</t>
  </si>
  <si>
    <t>Bovins, Caprins, Chat, Chien, Equins, Ovins, Porcins</t>
  </si>
  <si>
    <t>sulfanilamide</t>
  </si>
  <si>
    <t>13000</t>
  </si>
  <si>
    <t>13</t>
  </si>
  <si>
    <t>740</t>
  </si>
  <si>
    <t>0383540</t>
  </si>
  <si>
    <t>03605870000166</t>
  </si>
  <si>
    <t>Bovins, Chat, Cheval, Chien, Ovins, Porcins</t>
  </si>
  <si>
    <t>03605870000791</t>
  </si>
  <si>
    <t>Boîte de 1 flacon de 250 ml</t>
  </si>
  <si>
    <t>0313540</t>
  </si>
  <si>
    <t>03605870000845</t>
  </si>
  <si>
    <t>Flacon de 50 mL</t>
  </si>
  <si>
    <t>Bovins, Caprins, Chat, Chien, Porcins</t>
  </si>
  <si>
    <t>03605870000852</t>
  </si>
  <si>
    <t>03605870000869</t>
  </si>
  <si>
    <t>0312520</t>
  </si>
  <si>
    <t>03605870001101</t>
  </si>
  <si>
    <t>Boîte de 1 flacon de 100 ml</t>
  </si>
  <si>
    <t>Bovins, Ovins, Porcins</t>
  </si>
  <si>
    <t>03605870001118</t>
  </si>
  <si>
    <t>0300520</t>
  </si>
  <si>
    <t>03605870001088</t>
  </si>
  <si>
    <t>Boîte de 2 plaquettes thermoformées de 10 comprimés</t>
  </si>
  <si>
    <t>SEPTOTRYL COMPRIMES CHATS-CHIENS NAINS</t>
  </si>
  <si>
    <t>0,20</t>
  </si>
  <si>
    <t>0339510</t>
  </si>
  <si>
    <t>03605870001095</t>
  </si>
  <si>
    <t>Boîte de 1 plaquette thermoformée de 16 comprimés</t>
  </si>
  <si>
    <t>16</t>
  </si>
  <si>
    <t>SEPTOTRYL COMPRIMES CHIENS</t>
  </si>
  <si>
    <t>0327510</t>
  </si>
  <si>
    <t>03605870001620</t>
  </si>
  <si>
    <t>seau de 160 blisters PVC aluminium de 6 bolus</t>
  </si>
  <si>
    <t>960</t>
  </si>
  <si>
    <t>Agneau, Chien, Poulain, Veau</t>
  </si>
  <si>
    <t>2000000</t>
  </si>
  <si>
    <t>94,08</t>
  </si>
  <si>
    <t>03605870001606</t>
  </si>
  <si>
    <t>etui de 1 blister PVC aluminium de 6 bolus</t>
  </si>
  <si>
    <t>0,59</t>
  </si>
  <si>
    <t>03605870001613</t>
  </si>
  <si>
    <t>etui de 16 blisters PVC aluminium de 6 bolus</t>
  </si>
  <si>
    <t>96</t>
  </si>
  <si>
    <t>9,41</t>
  </si>
  <si>
    <t>0252600</t>
  </si>
  <si>
    <t>03605870001200</t>
  </si>
  <si>
    <t>flacon PVC de 500mL</t>
  </si>
  <si>
    <t>0202590</t>
  </si>
  <si>
    <t>03605870001422</t>
  </si>
  <si>
    <t>Boîte de 8 sachets de 12 g</t>
  </si>
  <si>
    <t>Poulain, Veau</t>
  </si>
  <si>
    <t>208,30</t>
  </si>
  <si>
    <t>0273540</t>
  </si>
  <si>
    <t>08713184043788</t>
  </si>
  <si>
    <t>Boîte de 1 tube de 100 g</t>
  </si>
  <si>
    <t>SULMIDOL</t>
  </si>
  <si>
    <t>sulfapyridine</t>
  </si>
  <si>
    <t>08713184043771</t>
  </si>
  <si>
    <t>Boîte de 1 tube de 30 g</t>
  </si>
  <si>
    <t>0251510</t>
  </si>
  <si>
    <t>03353239004385</t>
  </si>
  <si>
    <t>INJ &amp; ORAL</t>
  </si>
  <si>
    <t>308</t>
  </si>
  <si>
    <t>03353239004392</t>
  </si>
  <si>
    <t>1540</t>
  </si>
  <si>
    <t>03353239004415</t>
  </si>
  <si>
    <t>0189580</t>
  </si>
  <si>
    <t>03595896982396</t>
  </si>
  <si>
    <t>Boîte de 3 plaquettes thermoformées de 8 comprimés</t>
  </si>
  <si>
    <t>CORYZACHAT</t>
  </si>
  <si>
    <t>0196550</t>
  </si>
  <si>
    <t>05014602815141</t>
  </si>
  <si>
    <t>sac papier polyethylene de 25kg</t>
  </si>
  <si>
    <t>20000</t>
  </si>
  <si>
    <t>0,0010</t>
  </si>
  <si>
    <t>0184550</t>
  </si>
  <si>
    <t>05014602815035</t>
  </si>
  <si>
    <t>boite de 1 flacon de 250mL</t>
  </si>
  <si>
    <t>05014602815028</t>
  </si>
  <si>
    <t>boite de 1 flacon de 100mL</t>
  </si>
  <si>
    <t>0079580</t>
  </si>
  <si>
    <t>03700545300098</t>
  </si>
  <si>
    <t>flacon polyethylene de 90 g</t>
  </si>
  <si>
    <t>90</t>
  </si>
  <si>
    <t>Pigeon, Volailles</t>
  </si>
  <si>
    <t>255500</t>
  </si>
  <si>
    <t>0019540</t>
  </si>
  <si>
    <t>03661753018956</t>
  </si>
  <si>
    <t>55</t>
  </si>
  <si>
    <t>550</t>
  </si>
  <si>
    <t>03661753003549</t>
  </si>
  <si>
    <t>Pot de 4 kg</t>
  </si>
  <si>
    <t>4000</t>
  </si>
  <si>
    <t>220</t>
  </si>
  <si>
    <t>48</t>
  </si>
  <si>
    <t>0966420</t>
  </si>
  <si>
    <t>03597132315098</t>
  </si>
  <si>
    <t>Porcins, Veau</t>
  </si>
  <si>
    <t>QUINOLONES</t>
  </si>
  <si>
    <t>oxolinic acid</t>
  </si>
  <si>
    <t>0928410</t>
  </si>
  <si>
    <t>03597132213141</t>
  </si>
  <si>
    <t>0,61</t>
  </si>
  <si>
    <t>03597132213127</t>
  </si>
  <si>
    <t>03597132213226</t>
  </si>
  <si>
    <t>03597132213158</t>
  </si>
  <si>
    <t>Boîte de 1 flacon de 500 mL</t>
  </si>
  <si>
    <t>6,13</t>
  </si>
  <si>
    <t>0957410</t>
  </si>
  <si>
    <t>03597132213080</t>
  </si>
  <si>
    <t>boite de 10 injecteurs polyéthylènes de 20 ml</t>
  </si>
  <si>
    <t>0,25</t>
  </si>
  <si>
    <t>03597132213097</t>
  </si>
  <si>
    <t>boite de 1 flacon verre de 200 ml</t>
  </si>
  <si>
    <t>0829460</t>
  </si>
  <si>
    <t>03660144056959</t>
  </si>
  <si>
    <t>Boîte polyéthylène de 1 kg</t>
  </si>
  <si>
    <t>Agneau, Chevreau, Lapins, Porcins, Veau, Volailles</t>
  </si>
  <si>
    <t>03660144057376</t>
  </si>
  <si>
    <t>Sac polyéthylène-papier de 5 kg</t>
  </si>
  <si>
    <t>03660144057086</t>
  </si>
  <si>
    <t>Boîte de 10 sachets polyéthylène papier de 100 g</t>
  </si>
  <si>
    <t>0737480</t>
  </si>
  <si>
    <t>03660144008675</t>
  </si>
  <si>
    <t>Agneau, Chevreau, Porcelet, Veau, Volailles</t>
  </si>
  <si>
    <t>03660144008705</t>
  </si>
  <si>
    <t>0725480</t>
  </si>
  <si>
    <t>03660144011552</t>
  </si>
  <si>
    <t>Boîte de 10 sachets de 100 g</t>
  </si>
  <si>
    <t>Agneau, Chevreau, Equins, Lapins, Porcins, Veau, Volailles</t>
  </si>
  <si>
    <t>03660144011545</t>
  </si>
  <si>
    <t>03660144011569</t>
  </si>
  <si>
    <t>0754480</t>
  </si>
  <si>
    <t>03660144010111</t>
  </si>
  <si>
    <t>Agneau, Chevreau, Lapins, Porcins, Veau</t>
  </si>
  <si>
    <t>03660144010128</t>
  </si>
  <si>
    <t>0783480</t>
  </si>
  <si>
    <t>03660144010753</t>
  </si>
  <si>
    <t>boite de 10 sachets papier aluminium polyethylene de 100g</t>
  </si>
  <si>
    <t>Agneau, Chevreau, Porcins, Veau, Volailles</t>
  </si>
  <si>
    <t>03660144010760</t>
  </si>
  <si>
    <t>boite polyethylene de 1kg</t>
  </si>
  <si>
    <t>03660144010746</t>
  </si>
  <si>
    <t>seau polypropylene de 2,5kg</t>
  </si>
  <si>
    <t>0742480</t>
  </si>
  <si>
    <t>03660144010555</t>
  </si>
  <si>
    <t>Agneau, Chevreau, Lapins, Porcelet, Veau, Volailles</t>
  </si>
  <si>
    <t>662,50</t>
  </si>
  <si>
    <t>03661103054627</t>
  </si>
  <si>
    <t>3312,50</t>
  </si>
  <si>
    <t>0733470</t>
  </si>
  <si>
    <t>03660144008927</t>
  </si>
  <si>
    <t>MACROLIDES + TRIMETHOPRIME</t>
  </si>
  <si>
    <t>156,50</t>
  </si>
  <si>
    <t>03660144008934</t>
  </si>
  <si>
    <t>03660144008910</t>
  </si>
  <si>
    <t>Seau de 2,5 kg</t>
  </si>
  <si>
    <t>391,25</t>
  </si>
  <si>
    <t>0721470</t>
  </si>
  <si>
    <t>03660144010838</t>
  </si>
  <si>
    <t>Boîte de 4 flacons de 250 mL</t>
  </si>
  <si>
    <t>03660144010869</t>
  </si>
  <si>
    <t>Boîte de 10 flacons de 100 mL</t>
  </si>
  <si>
    <t>03661103049814</t>
  </si>
  <si>
    <t>1 flacon de 100 ml</t>
  </si>
  <si>
    <t>03661103050414</t>
  </si>
  <si>
    <t>0719460</t>
  </si>
  <si>
    <t>03660144009245</t>
  </si>
  <si>
    <t>boite de 50 sachets polyethylene aluminium papier de 100g</t>
  </si>
  <si>
    <t>25500</t>
  </si>
  <si>
    <t>6,25</t>
  </si>
  <si>
    <t>0748460</t>
  </si>
  <si>
    <t>03660144097778</t>
  </si>
  <si>
    <t>467</t>
  </si>
  <si>
    <t>2335</t>
  </si>
  <si>
    <t>03660144011439</t>
  </si>
  <si>
    <t>03660144011422</t>
  </si>
  <si>
    <t>Seau de 1 sache de 2,5 kg</t>
  </si>
  <si>
    <t>1167,50</t>
  </si>
  <si>
    <t>0794460</t>
  </si>
  <si>
    <t>03660144011637</t>
  </si>
  <si>
    <t>186,80</t>
  </si>
  <si>
    <t>934</t>
  </si>
  <si>
    <t>03660144011651</t>
  </si>
  <si>
    <t>03660144011668</t>
  </si>
  <si>
    <t>0706440</t>
  </si>
  <si>
    <t>03700454503184</t>
  </si>
  <si>
    <t>Boîte de 1 flacon de 30 comprimés</t>
  </si>
  <si>
    <t>HISTACETYL P.M.</t>
  </si>
  <si>
    <t>117000</t>
  </si>
  <si>
    <t>0735440</t>
  </si>
  <si>
    <t>03700454503177</t>
  </si>
  <si>
    <t>Boîte de 1 plaquette thermoformée de 10 comprimés</t>
  </si>
  <si>
    <t>HISTACETYL G.M.</t>
  </si>
  <si>
    <t>507000</t>
  </si>
  <si>
    <t>1,59</t>
  </si>
  <si>
    <t>70</t>
  </si>
  <si>
    <t>0,70</t>
  </si>
  <si>
    <t>03700454503146</t>
  </si>
  <si>
    <t>Boîte de 30 plaquettes thermoformées de 10 comprimés</t>
  </si>
  <si>
    <t>47,61</t>
  </si>
  <si>
    <t>21</t>
  </si>
  <si>
    <t>0624490</t>
  </si>
  <si>
    <t>03597132119108</t>
  </si>
  <si>
    <t>Boîte de 4 plaquettes thermoformées de 8 comprimés</t>
  </si>
  <si>
    <t>SPIRAPHAR CHATS ET PETITS CHIENS</t>
  </si>
  <si>
    <t>150000</t>
  </si>
  <si>
    <t>0,64</t>
  </si>
  <si>
    <t>0653490</t>
  </si>
  <si>
    <t>03597132119085</t>
  </si>
  <si>
    <t>boite de 2 blisters pvc-alu de 6 comprimés</t>
  </si>
  <si>
    <t>SPIRAPHAR CHIENS</t>
  </si>
  <si>
    <t>900000</t>
  </si>
  <si>
    <t>3,38</t>
  </si>
  <si>
    <t>03597132119092</t>
  </si>
  <si>
    <t>boite de 16 blisters pvc-alu de 6 comprimés</t>
  </si>
  <si>
    <t>27,04</t>
  </si>
  <si>
    <t>03597132119078</t>
  </si>
  <si>
    <t>boite de 167 blisters pvc-alu de 6 comprimés</t>
  </si>
  <si>
    <t>1002</t>
  </si>
  <si>
    <t>282,26</t>
  </si>
  <si>
    <t>125,25</t>
  </si>
  <si>
    <t>0632410</t>
  </si>
  <si>
    <t>03660144020882</t>
  </si>
  <si>
    <t>flacon polyethylene de 500mL</t>
  </si>
  <si>
    <t>Bovins, Caprins, Chien, Ovins, Porcins, Volailles</t>
  </si>
  <si>
    <t>304,70</t>
  </si>
  <si>
    <t>152,35</t>
  </si>
  <si>
    <t>03660144020905</t>
  </si>
  <si>
    <t>bidon polyethylene de 5L</t>
  </si>
  <si>
    <t>1523,50</t>
  </si>
  <si>
    <t>0453480</t>
  </si>
  <si>
    <t>03661753002429</t>
  </si>
  <si>
    <t>Bar, Daurade, Salmonidés, Turbot</t>
  </si>
  <si>
    <t>3750</t>
  </si>
  <si>
    <t>03661753043262</t>
  </si>
  <si>
    <t>18750</t>
  </si>
  <si>
    <t>0447460</t>
  </si>
  <si>
    <t>03353239019273</t>
  </si>
  <si>
    <t>Agneau, Caille, Canard, Chevreau, Dinde, Faisan, Lapins, Oie, Perdrix, Pintade, Porcins, Poules, Veau</t>
  </si>
  <si>
    <t>0426450</t>
  </si>
  <si>
    <t>03353239012304</t>
  </si>
  <si>
    <t>0454430</t>
  </si>
  <si>
    <t>03353231025852</t>
  </si>
  <si>
    <t>03353231025845</t>
  </si>
  <si>
    <t>0498420</t>
  </si>
  <si>
    <t>03353239053710</t>
  </si>
  <si>
    <t>seau de 5 kg</t>
  </si>
  <si>
    <t>Agneau, Lapins, Porcins, Veau, Volailles</t>
  </si>
  <si>
    <t>58</t>
  </si>
  <si>
    <t>290</t>
  </si>
  <si>
    <t>03353239001933</t>
  </si>
  <si>
    <t>sac de 10 kg</t>
  </si>
  <si>
    <t>580</t>
  </si>
  <si>
    <t>03353239001926</t>
  </si>
  <si>
    <t>0457420</t>
  </si>
  <si>
    <t>03353239001155</t>
  </si>
  <si>
    <t>Veau, Volailles</t>
  </si>
  <si>
    <t>188</t>
  </si>
  <si>
    <t>03353239001162</t>
  </si>
  <si>
    <t>940</t>
  </si>
  <si>
    <t>0474420</t>
  </si>
  <si>
    <t>03353239010232</t>
  </si>
  <si>
    <t>110</t>
  </si>
  <si>
    <t>77</t>
  </si>
  <si>
    <t>03353239010249</t>
  </si>
  <si>
    <t>385</t>
  </si>
  <si>
    <t>03353239001315</t>
  </si>
  <si>
    <t>1100</t>
  </si>
  <si>
    <t>770</t>
  </si>
  <si>
    <t>03353239053789</t>
  </si>
  <si>
    <t>Sachet de 100 g</t>
  </si>
  <si>
    <t>11</t>
  </si>
  <si>
    <t>7,70</t>
  </si>
  <si>
    <t>0404420</t>
  </si>
  <si>
    <t>03353239028640</t>
  </si>
  <si>
    <t>03353239028657</t>
  </si>
  <si>
    <t>03353239028701</t>
  </si>
  <si>
    <t>0433420</t>
  </si>
  <si>
    <t>03353239053826</t>
  </si>
  <si>
    <t>Seau de 5 kg</t>
  </si>
  <si>
    <t>92000</t>
  </si>
  <si>
    <t>460</t>
  </si>
  <si>
    <t>03353239002336</t>
  </si>
  <si>
    <t>03353239001605</t>
  </si>
  <si>
    <t>Sac de 5kg</t>
  </si>
  <si>
    <t>0315500</t>
  </si>
  <si>
    <t>03760161602730</t>
  </si>
  <si>
    <t>MACROLIDES + TETRACYCLINES</t>
  </si>
  <si>
    <t>78,25</t>
  </si>
  <si>
    <t>03760161602754</t>
  </si>
  <si>
    <t>03760161602747</t>
  </si>
  <si>
    <t>Boîte de 300 g</t>
  </si>
  <si>
    <t>23,48</t>
  </si>
  <si>
    <t>03760161602761</t>
  </si>
  <si>
    <t>Boîte de 3 kg</t>
  </si>
  <si>
    <t>234,75</t>
  </si>
  <si>
    <t>03760161602723</t>
  </si>
  <si>
    <t>7,83</t>
  </si>
  <si>
    <t>0316450</t>
  </si>
  <si>
    <t>03597132001946</t>
  </si>
  <si>
    <t>03597132001939</t>
  </si>
  <si>
    <t>03597133087734</t>
  </si>
  <si>
    <t>0331410</t>
  </si>
  <si>
    <t>08713184043764</t>
  </si>
  <si>
    <t>Boîte de 50 tubes de 5 g</t>
  </si>
  <si>
    <t>CORTANMYCETINE CREME</t>
  </si>
  <si>
    <t>PHENICOLES</t>
  </si>
  <si>
    <t>chloramphenicol</t>
  </si>
  <si>
    <t>0245480</t>
  </si>
  <si>
    <t>03660144086444</t>
  </si>
  <si>
    <t>186</t>
  </si>
  <si>
    <t>18,60</t>
  </si>
  <si>
    <t>03660144086451</t>
  </si>
  <si>
    <t>46,50</t>
  </si>
  <si>
    <t>0221480</t>
  </si>
  <si>
    <t>03660144072522</t>
  </si>
  <si>
    <t>boite de 48 applicateurs polyethylene de 9,1g et de 48 servietttes nettoyantes</t>
  </si>
  <si>
    <t>0250480</t>
  </si>
  <si>
    <t>03660144010586</t>
  </si>
  <si>
    <t>60000</t>
  </si>
  <si>
    <t>79,50</t>
  </si>
  <si>
    <t>300000</t>
  </si>
  <si>
    <t>14,70</t>
  </si>
  <si>
    <t>03660144010562</t>
  </si>
  <si>
    <t>198,75</t>
  </si>
  <si>
    <t>36,75</t>
  </si>
  <si>
    <t>03660144081968</t>
  </si>
  <si>
    <t>sac papier polyethylene de 5kg</t>
  </si>
  <si>
    <t>397,50</t>
  </si>
  <si>
    <t>73,50</t>
  </si>
  <si>
    <t>0277470</t>
  </si>
  <si>
    <t>03660144010043</t>
  </si>
  <si>
    <t>POLYPEPTIDES + TRIMETHOPRIME</t>
  </si>
  <si>
    <t>37,50</t>
  </si>
  <si>
    <t>24,50</t>
  </si>
  <si>
    <t>03660144010012</t>
  </si>
  <si>
    <t>187,50</t>
  </si>
  <si>
    <t>03660144010036</t>
  </si>
  <si>
    <t>boite de 10 sachets polyethylene aluminium de 100g</t>
  </si>
  <si>
    <t>0224470</t>
  </si>
  <si>
    <t>03660144009160</t>
  </si>
  <si>
    <t>03660144009139</t>
  </si>
  <si>
    <t>183,75</t>
  </si>
  <si>
    <t>0281450</t>
  </si>
  <si>
    <t>03411110100844</t>
  </si>
  <si>
    <t>0086470</t>
  </si>
  <si>
    <t>03760161602457</t>
  </si>
  <si>
    <t>0,12</t>
  </si>
  <si>
    <t>0073450</t>
  </si>
  <si>
    <t>03353239004521</t>
  </si>
  <si>
    <t>Boîte de 60 seringues intramammaires de 10 mL</t>
  </si>
  <si>
    <t>0002430</t>
  </si>
  <si>
    <t>03661729237497</t>
  </si>
  <si>
    <t>GASTROENTERICANIS</t>
  </si>
  <si>
    <t>8</t>
  </si>
  <si>
    <t>0912320</t>
  </si>
  <si>
    <t>03760161600316</t>
  </si>
  <si>
    <t>Flacon de 500 ml</t>
  </si>
  <si>
    <t>4,90</t>
  </si>
  <si>
    <t>0973310</t>
  </si>
  <si>
    <t>03760161600293</t>
  </si>
  <si>
    <t>Bovins, Caprins, Chat, Chien, Equins, Porcins</t>
  </si>
  <si>
    <t>03760161600309</t>
  </si>
  <si>
    <t>0836350</t>
  </si>
  <si>
    <t>03660144077411</t>
  </si>
  <si>
    <t>Boîte de 10 flacons de 3,60 g de poudre</t>
  </si>
  <si>
    <t>methane sulphonate</t>
  </si>
  <si>
    <t>0,000079</t>
  </si>
  <si>
    <t>3,95</t>
  </si>
  <si>
    <t>0890340</t>
  </si>
  <si>
    <t>03660144077428</t>
  </si>
  <si>
    <t>etui de 1 flacon verre de 100 mL</t>
  </si>
  <si>
    <t>1000000</t>
  </si>
  <si>
    <t>0635390</t>
  </si>
  <si>
    <t>03660144110729</t>
  </si>
  <si>
    <t>Boîte de 12 seringues intramammaires et de 12 sachets de 1 serviette nettoyante</t>
  </si>
  <si>
    <t>340000</t>
  </si>
  <si>
    <t>5,41</t>
  </si>
  <si>
    <t>03660144110217</t>
  </si>
  <si>
    <t>Seau de 60 seringues intramammaires et de 60 sachets de 1 serviette nettoyante</t>
  </si>
  <si>
    <t>27,03</t>
  </si>
  <si>
    <t>0609380</t>
  </si>
  <si>
    <t>03660132764125</t>
  </si>
  <si>
    <t>boite de 1 sachet polyéthylène-aluminium-papier de 720 g</t>
  </si>
  <si>
    <t>720</t>
  </si>
  <si>
    <t>Agneau, Chevreau, Porcins, Poulain, Veau</t>
  </si>
  <si>
    <t>PENICILLINES + SULFAMIDES</t>
  </si>
  <si>
    <t>17,50</t>
  </si>
  <si>
    <t>12,60</t>
  </si>
  <si>
    <t>03660132759121</t>
  </si>
  <si>
    <t>boite de 100 sachets polyéthylène-aluminium-papier de 20 g</t>
  </si>
  <si>
    <t>35</t>
  </si>
  <si>
    <t>0643380</t>
  </si>
  <si>
    <t>03597132301213</t>
  </si>
  <si>
    <t>Seau de 1 sac polyéthylène de 5 kg</t>
  </si>
  <si>
    <t>Agneau, Porcelet, Veau, Volailles</t>
  </si>
  <si>
    <t>0526340</t>
  </si>
  <si>
    <t>03411110004364</t>
  </si>
  <si>
    <t>Bovins, Caprins, Equins, Ovins, Porcins, Volailles</t>
  </si>
  <si>
    <t>03411110101346</t>
  </si>
  <si>
    <t>0513320</t>
  </si>
  <si>
    <t>03411110030806</t>
  </si>
  <si>
    <t>0473390</t>
  </si>
  <si>
    <t>03411110101308</t>
  </si>
  <si>
    <t>Sac de 1 kg</t>
  </si>
  <si>
    <t>03411110101315</t>
  </si>
  <si>
    <t>0471350</t>
  </si>
  <si>
    <t>03411112176359</t>
  </si>
  <si>
    <t>Boîte de 1 flacon plastique de 100 mL</t>
  </si>
  <si>
    <t>Bovins, Caprins, Chat, Chien, Ovins, Porcins</t>
  </si>
  <si>
    <t>03411112176335</t>
  </si>
  <si>
    <t>Boîte de 1 flacon plastique de 250 mL</t>
  </si>
  <si>
    <t>0200390</t>
  </si>
  <si>
    <t>03661753002207</t>
  </si>
  <si>
    <t>0273380</t>
  </si>
  <si>
    <t>03661753002559</t>
  </si>
  <si>
    <t>Porcelet, Veau</t>
  </si>
  <si>
    <t>POLYPEPTIDES + TETRACYCLINES</t>
  </si>
  <si>
    <t>1750</t>
  </si>
  <si>
    <t>0223370</t>
  </si>
  <si>
    <t>03661753002023</t>
  </si>
  <si>
    <t>Agneau, Caille, Canard, Chevreau, Dinde, Lapins, Oie, Pintade, Porcins, Poules</t>
  </si>
  <si>
    <t>0279360</t>
  </si>
  <si>
    <t>03661753002467</t>
  </si>
  <si>
    <t>0260360</t>
  </si>
  <si>
    <t>03700454505706</t>
  </si>
  <si>
    <t>Tube de 5 g</t>
  </si>
  <si>
    <t>OPHTALON</t>
  </si>
  <si>
    <t>0085370</t>
  </si>
  <si>
    <t>03760161602334</t>
  </si>
  <si>
    <t>Lapins, Porcins, Veau</t>
  </si>
  <si>
    <t>0073370</t>
  </si>
  <si>
    <t>03760161600040</t>
  </si>
  <si>
    <t>Bovins, Caprins, Chat, Cheval, Chien, Ovins, Porcins</t>
  </si>
  <si>
    <t>0032370</t>
  </si>
  <si>
    <t>03760161602389</t>
  </si>
  <si>
    <t>03760161602372</t>
  </si>
  <si>
    <t>03760161602853</t>
  </si>
  <si>
    <t>0090370</t>
  </si>
  <si>
    <t>03760161602075</t>
  </si>
  <si>
    <t>Lapins, Porcins, Veau, Volailles</t>
  </si>
  <si>
    <t>03760161602082</t>
  </si>
  <si>
    <t>490</t>
  </si>
  <si>
    <t>03760161602051</t>
  </si>
  <si>
    <t>49</t>
  </si>
  <si>
    <t>03760161602068</t>
  </si>
  <si>
    <t>0018360</t>
  </si>
  <si>
    <t>03760161600217</t>
  </si>
  <si>
    <t>03760161600224</t>
  </si>
  <si>
    <t>0023360</t>
  </si>
  <si>
    <t>03760161602679</t>
  </si>
  <si>
    <t>03760161602686</t>
  </si>
  <si>
    <t>0081360</t>
  </si>
  <si>
    <t>03760161600033</t>
  </si>
  <si>
    <t>Bovins, Caprins, Ovins</t>
  </si>
  <si>
    <t>0060350</t>
  </si>
  <si>
    <t>03760161602464</t>
  </si>
  <si>
    <t>0932230</t>
  </si>
  <si>
    <t>05425008730851</t>
  </si>
  <si>
    <t>93</t>
  </si>
  <si>
    <t>2325</t>
  </si>
  <si>
    <t>0981220</t>
  </si>
  <si>
    <t>03661753037841</t>
  </si>
  <si>
    <t>0938210</t>
  </si>
  <si>
    <t>03661753037940</t>
  </si>
  <si>
    <t>0845280</t>
  </si>
  <si>
    <t>03597132213059</t>
  </si>
  <si>
    <t>Agneau, Chevreau, Lapins, Veau, Volailles</t>
  </si>
  <si>
    <t>232</t>
  </si>
  <si>
    <t>23,20</t>
  </si>
  <si>
    <t>03597132213066</t>
  </si>
  <si>
    <t>Bidon de 1 L</t>
  </si>
  <si>
    <t>03597132213073</t>
  </si>
  <si>
    <t>0789300</t>
  </si>
  <si>
    <t>03660144011750</t>
  </si>
  <si>
    <t>Bovins, Equins, Lapins, Ovins, Porcins, Volailles</t>
  </si>
  <si>
    <t>03660144110651</t>
  </si>
  <si>
    <t>03660144111955</t>
  </si>
  <si>
    <t>0772270</t>
  </si>
  <si>
    <t>03595896803332</t>
  </si>
  <si>
    <t>boite de 1 blister PVC aluminium de 12 comprimes</t>
  </si>
  <si>
    <t>CLEMYCINE COMPRIMES</t>
  </si>
  <si>
    <t>231</t>
  </si>
  <si>
    <t>2,77</t>
  </si>
  <si>
    <t>0641260</t>
  </si>
  <si>
    <t>05414736007427</t>
  </si>
  <si>
    <t>Boîte de 10 plaquettes thermoformées de 10 comprimés sécables</t>
  </si>
  <si>
    <t>CLAMOXYL COMPRIMES 200 MG</t>
  </si>
  <si>
    <t>05414736007410</t>
  </si>
  <si>
    <t>Boîte de 1 plaquette thermoformée de 10 comprimés sécables</t>
  </si>
  <si>
    <t>0639250</t>
  </si>
  <si>
    <t>05414736007465</t>
  </si>
  <si>
    <t>CLAMOXYL COMPRIMES 40 MG</t>
  </si>
  <si>
    <t>05414736007458</t>
  </si>
  <si>
    <t>0595240</t>
  </si>
  <si>
    <t>05414736013565</t>
  </si>
  <si>
    <t>flacon multidoses de 100ml</t>
  </si>
  <si>
    <t>Bovins, Ovins, Porcelet, Porcins</t>
  </si>
  <si>
    <t>05414736013572</t>
  </si>
  <si>
    <t>flacon multidoses de 250ml</t>
  </si>
  <si>
    <t>05414736013589</t>
  </si>
  <si>
    <t>flacon multidoses de 500ml</t>
  </si>
  <si>
    <t>05414736031538</t>
  </si>
  <si>
    <t>Flacon multidose de 100 mL</t>
  </si>
  <si>
    <t>05414736031545</t>
  </si>
  <si>
    <t>05414736031552</t>
  </si>
  <si>
    <t>0500220</t>
  </si>
  <si>
    <t>03411110107577</t>
  </si>
  <si>
    <t>Bovins, Caprins, Cheval, Lapins, Ovins, Poissons, Porcins, Volailles</t>
  </si>
  <si>
    <t>flumequine</t>
  </si>
  <si>
    <t>03411110107584</t>
  </si>
  <si>
    <t>0452300</t>
  </si>
  <si>
    <t>03660176013166</t>
  </si>
  <si>
    <t>SULTRIAN 100</t>
  </si>
  <si>
    <t>sulfamethoxazole</t>
  </si>
  <si>
    <t>1,60</t>
  </si>
  <si>
    <t>0,32</t>
  </si>
  <si>
    <t>03660176017058</t>
  </si>
  <si>
    <t>Boîte de 10 plaquettes thermoformées de 16 comprimés</t>
  </si>
  <si>
    <t>160</t>
  </si>
  <si>
    <t>3,20</t>
  </si>
  <si>
    <t>0455290</t>
  </si>
  <si>
    <t>05014602815097</t>
  </si>
  <si>
    <t>flacon de 50g</t>
  </si>
  <si>
    <t>Lapins, Porcins, Poulet de chair, Veau</t>
  </si>
  <si>
    <t>apramycin</t>
  </si>
  <si>
    <t>552000</t>
  </si>
  <si>
    <t>0,0018</t>
  </si>
  <si>
    <t>49,68</t>
  </si>
  <si>
    <t>05014602815080</t>
  </si>
  <si>
    <t>boite de 50 sachets de 2g</t>
  </si>
  <si>
    <t>99,36</t>
  </si>
  <si>
    <t>0478270</t>
  </si>
  <si>
    <t>05014602815011</t>
  </si>
  <si>
    <t>Lapins, Porcins</t>
  </si>
  <si>
    <t>0419250</t>
  </si>
  <si>
    <t>03605870000807</t>
  </si>
  <si>
    <t>Bovins, Caprins, Cheval, Ovins, Porcins</t>
  </si>
  <si>
    <t>03605870000814</t>
  </si>
  <si>
    <t>0467220</t>
  </si>
  <si>
    <t>03411110033449</t>
  </si>
  <si>
    <t>Bovins, Caprins, Lapins, Ovins, Poissons, Porcins, Volailles</t>
  </si>
  <si>
    <t>0352260</t>
  </si>
  <si>
    <t>03597132216159</t>
  </si>
  <si>
    <t>Chat, Chien, Porcelet, Veau</t>
  </si>
  <si>
    <t>03597132216135</t>
  </si>
  <si>
    <t>03597132216142</t>
  </si>
  <si>
    <t>0381260</t>
  </si>
  <si>
    <t>03597132119276</t>
  </si>
  <si>
    <t>03597132119283</t>
  </si>
  <si>
    <t>0145210</t>
  </si>
  <si>
    <t>05414736007540</t>
  </si>
  <si>
    <t>Boîte de 6 flacons de 100 mL</t>
  </si>
  <si>
    <t>600</t>
  </si>
  <si>
    <t>Bovins, Chat, Chien, Ovins, Porcins</t>
  </si>
  <si>
    <t>05414736007526</t>
  </si>
  <si>
    <t>Boîte de 12 flacons de 50 mL</t>
  </si>
  <si>
    <t>05414736007533</t>
  </si>
  <si>
    <t>0012300</t>
  </si>
  <si>
    <t>03597132201094</t>
  </si>
  <si>
    <t>03597132201100</t>
  </si>
  <si>
    <t>0035280</t>
  </si>
  <si>
    <t>03661729238449</t>
  </si>
  <si>
    <t>Boîte de 1 plaquette thermoformée de 16 comprimés sécables</t>
  </si>
  <si>
    <t>PRIMAZOL 100 MG</t>
  </si>
  <si>
    <t>0034260</t>
  </si>
  <si>
    <t>03660144011484</t>
  </si>
  <si>
    <t>233,45</t>
  </si>
  <si>
    <t>03660144011460</t>
  </si>
  <si>
    <t>1167,25</t>
  </si>
  <si>
    <t>0063260</t>
  </si>
  <si>
    <t>03660144066033</t>
  </si>
  <si>
    <t>186,70</t>
  </si>
  <si>
    <t>18,67</t>
  </si>
  <si>
    <t>03660144011620</t>
  </si>
  <si>
    <t>03660144011606</t>
  </si>
  <si>
    <t>933,50</t>
  </si>
  <si>
    <t>03660144011613</t>
  </si>
  <si>
    <t>Flacon de 10 l</t>
  </si>
  <si>
    <t>1867</t>
  </si>
  <si>
    <t>0057240</t>
  </si>
  <si>
    <t>03597132220224</t>
  </si>
  <si>
    <t>Pot de 50 g</t>
  </si>
  <si>
    <t>03597132320283</t>
  </si>
  <si>
    <t>Pot de 1 kg avec une cuillère (contenance de 10 g)</t>
  </si>
  <si>
    <t>03597132320290</t>
  </si>
  <si>
    <t>Sac de 5 kg avec une cuillère (contenance de 10 g)</t>
  </si>
  <si>
    <t>0903150</t>
  </si>
  <si>
    <t>08714015008969</t>
  </si>
  <si>
    <t>flacon verre de 40mL</t>
  </si>
  <si>
    <t>DUPHAPEN LA</t>
  </si>
  <si>
    <t>procaine</t>
  </si>
  <si>
    <t>85,20</t>
  </si>
  <si>
    <t>2,08</t>
  </si>
  <si>
    <t>benzathine</t>
  </si>
  <si>
    <t>102,26</t>
  </si>
  <si>
    <t>0,39</t>
  </si>
  <si>
    <t>08714015008907</t>
  </si>
  <si>
    <t>flacon verre de 100mL</t>
  </si>
  <si>
    <t>5,20</t>
  </si>
  <si>
    <t>3,99</t>
  </si>
  <si>
    <t>0975120</t>
  </si>
  <si>
    <t>254243 2</t>
  </si>
  <si>
    <t>Boite de 40 blisters de 10 comprimés</t>
  </si>
  <si>
    <t>39,20</t>
  </si>
  <si>
    <t>03760161603034</t>
  </si>
  <si>
    <t>0,98</t>
  </si>
  <si>
    <t>03760161603119</t>
  </si>
  <si>
    <t>Boîte de 50 plaquettes thermoformées de 10 comprimés</t>
  </si>
  <si>
    <t>0937110</t>
  </si>
  <si>
    <t>03660144056973</t>
  </si>
  <si>
    <t>03660144057208</t>
  </si>
  <si>
    <t>0805150</t>
  </si>
  <si>
    <t>03597132216067</t>
  </si>
  <si>
    <t>Chat, Chien, Veau</t>
  </si>
  <si>
    <t>gentamicin</t>
  </si>
  <si>
    <t>0,001613</t>
  </si>
  <si>
    <t>3,23</t>
  </si>
  <si>
    <t>03597132216043</t>
  </si>
  <si>
    <t>6,45</t>
  </si>
  <si>
    <t>03597132216050</t>
  </si>
  <si>
    <t>16,13</t>
  </si>
  <si>
    <t>0839110</t>
  </si>
  <si>
    <t>03661321005272</t>
  </si>
  <si>
    <t>0776200</t>
  </si>
  <si>
    <t>03605870001590</t>
  </si>
  <si>
    <t>03605870002115</t>
  </si>
  <si>
    <t>0520200</t>
  </si>
  <si>
    <t>08714015008921</t>
  </si>
  <si>
    <t>boite de 1 flacon verre de 250mL</t>
  </si>
  <si>
    <t>08714015008976</t>
  </si>
  <si>
    <t>08714015008884</t>
  </si>
  <si>
    <t>05414736033563</t>
  </si>
  <si>
    <t>05414736033556</t>
  </si>
  <si>
    <t>05414736033570</t>
  </si>
  <si>
    <t>0575170</t>
  </si>
  <si>
    <t>03700545300173</t>
  </si>
  <si>
    <t>Boîte de 1 flacon de 125 ml</t>
  </si>
  <si>
    <t>COCCILYSE</t>
  </si>
  <si>
    <t>0551170</t>
  </si>
  <si>
    <t>03597132002004</t>
  </si>
  <si>
    <t>Boîte de 12 seringues intramammaires et de 12 serviettes nettoyantes</t>
  </si>
  <si>
    <t>0,97</t>
  </si>
  <si>
    <t>03597132002011</t>
  </si>
  <si>
    <t>Boîte de 36 seringues intramammaires et de 36 serviettes nettoyantes</t>
  </si>
  <si>
    <t>2,90</t>
  </si>
  <si>
    <t>03597133082623</t>
  </si>
  <si>
    <t>Boîte de 24 seringues intramammaires et de 24 serviettes nettoyantes</t>
  </si>
  <si>
    <t>1,94</t>
  </si>
  <si>
    <t>0578160</t>
  </si>
  <si>
    <t>05414736007687</t>
  </si>
  <si>
    <t>Boîte de 25 plaquettes thermoformées de 10 comprimés</t>
  </si>
  <si>
    <t>SYNULOX 250</t>
  </si>
  <si>
    <t>ACIDE CLAVULANIQUE + PENICILLINES</t>
  </si>
  <si>
    <t>ACIDE CLAVULANIQUE</t>
  </si>
  <si>
    <t>clavulanic acid</t>
  </si>
  <si>
    <t>0</t>
  </si>
  <si>
    <t>05414736007670</t>
  </si>
  <si>
    <t>0508160</t>
  </si>
  <si>
    <t>05414736007724</t>
  </si>
  <si>
    <t>SYNULOX 50</t>
  </si>
  <si>
    <t>05414736007717</t>
  </si>
  <si>
    <t>0545150</t>
  </si>
  <si>
    <t>03660132021921</t>
  </si>
  <si>
    <t>PLEUROMUTILINES</t>
  </si>
  <si>
    <t>tiamulin</t>
  </si>
  <si>
    <t>162,20</t>
  </si>
  <si>
    <t>16,22</t>
  </si>
  <si>
    <t>0515130</t>
  </si>
  <si>
    <t>03597132320252</t>
  </si>
  <si>
    <t>Boîte de 1 sachet de 900 g et de 1 cuillère</t>
  </si>
  <si>
    <t>33,33</t>
  </si>
  <si>
    <t>0509110</t>
  </si>
  <si>
    <t>08714225151585</t>
  </si>
  <si>
    <t>08714225151592</t>
  </si>
  <si>
    <t>08714225162772</t>
  </si>
  <si>
    <t>08714225162789</t>
  </si>
  <si>
    <t>0497160</t>
  </si>
  <si>
    <t>05414736007731</t>
  </si>
  <si>
    <t>Boîte de 20 sachets de 1 comprimé</t>
  </si>
  <si>
    <t>05414736011301</t>
  </si>
  <si>
    <t>Boîte de 500 sachets de 1 comprimé</t>
  </si>
  <si>
    <t>0486110</t>
  </si>
  <si>
    <t>03597132115070</t>
  </si>
  <si>
    <t>flacon de 15 ml</t>
  </si>
  <si>
    <t>OCECOXIL</t>
  </si>
  <si>
    <t>Oiseaux de cage et de volière</t>
  </si>
  <si>
    <t>0,45</t>
  </si>
  <si>
    <t>pyriméthamine</t>
  </si>
  <si>
    <t>0,15</t>
  </si>
  <si>
    <t>03597132115384</t>
  </si>
  <si>
    <t>flacon de 50 ml</t>
  </si>
  <si>
    <t>0307200</t>
  </si>
  <si>
    <t>03760161602631</t>
  </si>
  <si>
    <t>03760161602648</t>
  </si>
  <si>
    <t>03760161602655</t>
  </si>
  <si>
    <t>0365200</t>
  </si>
  <si>
    <t>03660176011148</t>
  </si>
  <si>
    <t>0353200</t>
  </si>
  <si>
    <t>03411110107652</t>
  </si>
  <si>
    <t>03411110107669</t>
  </si>
  <si>
    <t>0393110</t>
  </si>
  <si>
    <t>03660144066453</t>
  </si>
  <si>
    <t>Dindon, Porcins, Poulet de chair, Veau</t>
  </si>
  <si>
    <t>doxycycline</t>
  </si>
  <si>
    <t>03660144066460</t>
  </si>
  <si>
    <t>03660144066477</t>
  </si>
  <si>
    <t>0323110</t>
  </si>
  <si>
    <t>03660144071839</t>
  </si>
  <si>
    <t>Poules</t>
  </si>
  <si>
    <t>0229190</t>
  </si>
  <si>
    <t>05414736007748</t>
  </si>
  <si>
    <t>Flacon de 15 mL et de 1 compte-gouttess gradué</t>
  </si>
  <si>
    <t>SYNULOX GOUTTES</t>
  </si>
  <si>
    <t>43,20</t>
  </si>
  <si>
    <t>0,65</t>
  </si>
  <si>
    <t>10,80</t>
  </si>
  <si>
    <t>0283180</t>
  </si>
  <si>
    <t>03595896801499</t>
  </si>
  <si>
    <t>Flacon de 90 ml</t>
  </si>
  <si>
    <t>CORTIKAN LAIT</t>
  </si>
  <si>
    <t>1,17</t>
  </si>
  <si>
    <t>0230180</t>
  </si>
  <si>
    <t>03597132002448</t>
  </si>
  <si>
    <t>Boîte de 12 seringues intramammaires de 10 ml et de 12 serviettes nettoyantes</t>
  </si>
  <si>
    <t>570</t>
  </si>
  <si>
    <t>6,84</t>
  </si>
  <si>
    <t>410</t>
  </si>
  <si>
    <t>4,92</t>
  </si>
  <si>
    <t>03597132003278</t>
  </si>
  <si>
    <t>Boîte de 24 seringues intramammaires de 10 ml et de 24 serviettes nettoyantes</t>
  </si>
  <si>
    <t>13,68</t>
  </si>
  <si>
    <t>9,84</t>
  </si>
  <si>
    <t>0256150</t>
  </si>
  <si>
    <t>03660144008668</t>
  </si>
  <si>
    <t>flacon verre de 500mL</t>
  </si>
  <si>
    <t>Bovins, Ovins, Porcins, Volailles</t>
  </si>
  <si>
    <t>0215150</t>
  </si>
  <si>
    <t>03661321005364</t>
  </si>
  <si>
    <t>4,40</t>
  </si>
  <si>
    <t>0235140</t>
  </si>
  <si>
    <t>05014602815158</t>
  </si>
  <si>
    <t>0205120</t>
  </si>
  <si>
    <t>03760161602600</t>
  </si>
  <si>
    <t>Truite</t>
  </si>
  <si>
    <t>1200</t>
  </si>
  <si>
    <t>0222120</t>
  </si>
  <si>
    <t>05414736007663</t>
  </si>
  <si>
    <t>Boîte de 1 seringue intramammaire</t>
  </si>
  <si>
    <t>CEPHALOSPORINES 3&amp;4G</t>
  </si>
  <si>
    <t>cefoperazone</t>
  </si>
  <si>
    <t>0251120</t>
  </si>
  <si>
    <t>05414736007496</t>
  </si>
  <si>
    <t>05414736007502</t>
  </si>
  <si>
    <t>0249110</t>
  </si>
  <si>
    <t>03605870000609</t>
  </si>
  <si>
    <t>FLUIDIXINE COMPRIMES CHATS CHIENS NAINS</t>
  </si>
  <si>
    <t>0278110</t>
  </si>
  <si>
    <t>03605870000616</t>
  </si>
  <si>
    <t>Boîte de 2 plaquettes thermoformées de 8 comprimés</t>
  </si>
  <si>
    <t>FLUIDIXINE COMPRIMES CHIENS</t>
  </si>
  <si>
    <t>0121200</t>
  </si>
  <si>
    <t>05017363520323</t>
  </si>
  <si>
    <t>0139180</t>
  </si>
  <si>
    <t>03660144057499</t>
  </si>
  <si>
    <t>0190180</t>
  </si>
  <si>
    <t>03700545300647</t>
  </si>
  <si>
    <t>Flacon de 16 gélules</t>
  </si>
  <si>
    <t>DIARCAP</t>
  </si>
  <si>
    <t>2,12</t>
  </si>
  <si>
    <t>0038190</t>
  </si>
  <si>
    <t>03661321005395</t>
  </si>
  <si>
    <t>57,40</t>
  </si>
  <si>
    <t>1435</t>
  </si>
  <si>
    <t>0067190</t>
  </si>
  <si>
    <t>03661321008556</t>
  </si>
  <si>
    <t>0017180</t>
  </si>
  <si>
    <t>03760161603133</t>
  </si>
  <si>
    <t>Boîte de 50 plaquettes thermoformées de 6 comprimés</t>
  </si>
  <si>
    <t>274</t>
  </si>
  <si>
    <t>82,20</t>
  </si>
  <si>
    <t>0013170</t>
  </si>
  <si>
    <t>03597132303224</t>
  </si>
  <si>
    <t>98</t>
  </si>
  <si>
    <t>03597132303231</t>
  </si>
  <si>
    <t>Flacon de 2 L</t>
  </si>
  <si>
    <t>196</t>
  </si>
  <si>
    <t>03597132303248</t>
  </si>
  <si>
    <t>03597132303125</t>
  </si>
  <si>
    <t>9,80</t>
  </si>
  <si>
    <t>03597132303132</t>
  </si>
  <si>
    <t>0062160</t>
  </si>
  <si>
    <t>03661103041900</t>
  </si>
  <si>
    <t>Boîte de 2 plaquettes thermoformées de 10 comprimés sécables</t>
  </si>
  <si>
    <t>RONAXAN COMPRIMES 20</t>
  </si>
  <si>
    <t>03661103002611</t>
  </si>
  <si>
    <t>boite de 2 blisters de 10 comprimés</t>
  </si>
  <si>
    <t>0050160</t>
  </si>
  <si>
    <t>03661729238227</t>
  </si>
  <si>
    <t>Boîte de 1 flacon de 10 ml</t>
  </si>
  <si>
    <t>AURIMYCINE</t>
  </si>
  <si>
    <t>0,03</t>
  </si>
  <si>
    <t>0015140</t>
  </si>
  <si>
    <t>05414736007700</t>
  </si>
  <si>
    <t>Boîte de 200 sachets de 1 comprimé sécable</t>
  </si>
  <si>
    <t>SYNULOX 500</t>
  </si>
  <si>
    <t>05414736007694</t>
  </si>
  <si>
    <t>Boîte de 10 sachets de 1 comprimé sécable</t>
  </si>
  <si>
    <t>0032140</t>
  </si>
  <si>
    <t>03597132220026</t>
  </si>
  <si>
    <t>03597132220033</t>
  </si>
  <si>
    <t>03597132220040</t>
  </si>
  <si>
    <t>Boîte de 1 flacon de 500 ml</t>
  </si>
  <si>
    <t>0059130</t>
  </si>
  <si>
    <t>03661103041894</t>
  </si>
  <si>
    <t>RONAXAN COMPRIMES 100</t>
  </si>
  <si>
    <t>03661103002604</t>
  </si>
  <si>
    <t>boite de 1 blister de 10 comprimés</t>
  </si>
  <si>
    <t>0047130</t>
  </si>
  <si>
    <t>03597132207140</t>
  </si>
  <si>
    <t>03597132207133</t>
  </si>
  <si>
    <t>0017110</t>
  </si>
  <si>
    <t>03660176013531</t>
  </si>
  <si>
    <t>162,50</t>
  </si>
  <si>
    <t>0966100</t>
  </si>
  <si>
    <t>03660176013197</t>
  </si>
  <si>
    <t>SULTRIAN 400</t>
  </si>
  <si>
    <t>03660176017065</t>
  </si>
  <si>
    <t>Boîte de 10 plaquettes thermoformées de 10 comprimés</t>
  </si>
  <si>
    <t>0900080</t>
  </si>
  <si>
    <t>05414736007519</t>
  </si>
  <si>
    <t>Boîte de 1 plaquette thermoformée de 50 comprimés intra-utérins</t>
  </si>
  <si>
    <t>0915070</t>
  </si>
  <si>
    <t>673648 1</t>
  </si>
  <si>
    <t>sac papier-polyéthylène-papier de 25 kg</t>
  </si>
  <si>
    <t>Agneau, Porcins</t>
  </si>
  <si>
    <t>400000</t>
  </si>
  <si>
    <t>0940060</t>
  </si>
  <si>
    <t>03597132118125</t>
  </si>
  <si>
    <t>boite de 1 flacon verre de poudre et de 1 flacon verre de 6,5 ml de solvant</t>
  </si>
  <si>
    <t>RILEXINE POUDRE INJECTABLE 250 MG</t>
  </si>
  <si>
    <t>38,50</t>
  </si>
  <si>
    <t>0909050</t>
  </si>
  <si>
    <t>03660144066422</t>
  </si>
  <si>
    <t>03660144066439</t>
  </si>
  <si>
    <t>03660144066620</t>
  </si>
  <si>
    <t>0996050</t>
  </si>
  <si>
    <t>03597132213233</t>
  </si>
  <si>
    <t>Boîte de 12 seringues intramammaires avec embouts sécables</t>
  </si>
  <si>
    <t>03597132213240</t>
  </si>
  <si>
    <t>Boîte de 24 seringues intramammaires avec embouts sécables</t>
  </si>
  <si>
    <t>0949030</t>
  </si>
  <si>
    <t>03411110005095</t>
  </si>
  <si>
    <t>Sac de 20 kg</t>
  </si>
  <si>
    <t>1176</t>
  </si>
  <si>
    <t>03411110004982</t>
  </si>
  <si>
    <t>58,80</t>
  </si>
  <si>
    <t>03411110101353</t>
  </si>
  <si>
    <t>294</t>
  </si>
  <si>
    <t>0937030</t>
  </si>
  <si>
    <t>03760161601252</t>
  </si>
  <si>
    <t>Boîte de 1 flacon de 150 ml, de 1 seringue pour administration orale et dun adaptateur</t>
  </si>
  <si>
    <t>0942030</t>
  </si>
  <si>
    <t>03700454505645</t>
  </si>
  <si>
    <t>Flacon de 10 ml</t>
  </si>
  <si>
    <t>OMNICOL COLLYRE</t>
  </si>
  <si>
    <t>7000</t>
  </si>
  <si>
    <t>0962020</t>
  </si>
  <si>
    <t>03411111885450</t>
  </si>
  <si>
    <t>Flacon pressurisé de 210 ml contenant 74,7 g de solution active</t>
  </si>
  <si>
    <t>Bovins, Caprins, Chien, Equins, Lapins, Ovins, Porcins, Toutes espèces</t>
  </si>
  <si>
    <t>thiamphenicol</t>
  </si>
  <si>
    <t>2,1290</t>
  </si>
  <si>
    <t>0919010</t>
  </si>
  <si>
    <t>03597132115186</t>
  </si>
  <si>
    <t>boite de 1 flacon (15ml) verre de 3 g</t>
  </si>
  <si>
    <t>OCEMYCINE</t>
  </si>
  <si>
    <t>333,50</t>
  </si>
  <si>
    <t>0977010</t>
  </si>
  <si>
    <t>03597132113045</t>
  </si>
  <si>
    <t>boite de 1 flacon verre de 15 ml</t>
  </si>
  <si>
    <t>MYCOLICINE O.C.</t>
  </si>
  <si>
    <t>1,20</t>
  </si>
  <si>
    <t>0815100</t>
  </si>
  <si>
    <t>03597132319164</t>
  </si>
  <si>
    <t>03597132319157</t>
  </si>
  <si>
    <t>1160</t>
  </si>
  <si>
    <t>0834070</t>
  </si>
  <si>
    <t>08713184073327</t>
  </si>
  <si>
    <t>Flacon pressurisé de 110 g contenant 50 g de solution</t>
  </si>
  <si>
    <t>Bovins, Caprins, Equins, Lapins, Ovins, Porcins</t>
  </si>
  <si>
    <t>08713184073334</t>
  </si>
  <si>
    <t>Flacon pressurisé de 220 g contenant 100 g de solution</t>
  </si>
  <si>
    <t>0868030</t>
  </si>
  <si>
    <t>03597132209106</t>
  </si>
  <si>
    <t>Boîte de 24 seringues intramammaires à capuchon amovible et sécable de 9 g</t>
  </si>
  <si>
    <t>849</t>
  </si>
  <si>
    <t>20,38</t>
  </si>
  <si>
    <t>15,90</t>
  </si>
  <si>
    <t>03597132209113</t>
  </si>
  <si>
    <t>Boîte de 120 seringues intramammaires à capuchon amovible et sécable de 9 g</t>
  </si>
  <si>
    <t>101,88</t>
  </si>
  <si>
    <t>03597132104401</t>
  </si>
  <si>
    <t>Boîte de 60 seringues intramammaires à capuchon amovible et sécable de 9 g</t>
  </si>
  <si>
    <t>50,94</t>
  </si>
  <si>
    <t>39,75</t>
  </si>
  <si>
    <t>0802010</t>
  </si>
  <si>
    <t>05420036902904</t>
  </si>
  <si>
    <t>Boîte de 1 flacon compte-gouttess de 15 ml</t>
  </si>
  <si>
    <t>SUROLAN</t>
  </si>
  <si>
    <t>5500</t>
  </si>
  <si>
    <t>05420036903048</t>
  </si>
  <si>
    <t>Boîte de 1 flacon compte-gouttess de 30 ml</t>
  </si>
  <si>
    <t>0705100</t>
  </si>
  <si>
    <t>03597132201056</t>
  </si>
  <si>
    <t>83,35</t>
  </si>
  <si>
    <t>8,34</t>
  </si>
  <si>
    <t>16,65</t>
  </si>
  <si>
    <t>1,67</t>
  </si>
  <si>
    <t>03597132201063</t>
  </si>
  <si>
    <t>20,84</t>
  </si>
  <si>
    <t>4,16</t>
  </si>
  <si>
    <t>03597132301077</t>
  </si>
  <si>
    <t>Bidon de 2 L</t>
  </si>
  <si>
    <t>166,70</t>
  </si>
  <si>
    <t>03597132301084</t>
  </si>
  <si>
    <t>Bidon de 5 L</t>
  </si>
  <si>
    <t>416,75</t>
  </si>
  <si>
    <t>83,25</t>
  </si>
  <si>
    <t>0763100</t>
  </si>
  <si>
    <t>03597132315128</t>
  </si>
  <si>
    <t>03597132315111</t>
  </si>
  <si>
    <t>Seau de 1 sache de 5 kg</t>
  </si>
  <si>
    <t>0794070</t>
  </si>
  <si>
    <t>03661753020140</t>
  </si>
  <si>
    <t>0724070</t>
  </si>
  <si>
    <t>03597132315234</t>
  </si>
  <si>
    <t>0753070</t>
  </si>
  <si>
    <t>03661753020119</t>
  </si>
  <si>
    <t>0785060</t>
  </si>
  <si>
    <t>05414736007755</t>
  </si>
  <si>
    <t>Boîte de 12 seringues avec embouts sécables et de 12 serviettes nettoyantes</t>
  </si>
  <si>
    <t>05414736007762</t>
  </si>
  <si>
    <t>Boîte de 24 seringues avec embouts sécables et de 24 serviettes nettoyantes</t>
  </si>
  <si>
    <t>0709040</t>
  </si>
  <si>
    <t>05414736007625</t>
  </si>
  <si>
    <t>14,40</t>
  </si>
  <si>
    <t>05414736007632</t>
  </si>
  <si>
    <t>0702040</t>
  </si>
  <si>
    <t>03760161601269</t>
  </si>
  <si>
    <t>03760161601276</t>
  </si>
  <si>
    <t>03760161601283</t>
  </si>
  <si>
    <t>0763030</t>
  </si>
  <si>
    <t>03760161603232</t>
  </si>
  <si>
    <t>Boîte de 48 seringues intramammaires de 10 ml</t>
  </si>
  <si>
    <t>9,60</t>
  </si>
  <si>
    <t>1,18</t>
  </si>
  <si>
    <t>0742020</t>
  </si>
  <si>
    <t>08714015008891</t>
  </si>
  <si>
    <t>Bovins, Caprins, Chat, Ovins, Porcins</t>
  </si>
  <si>
    <t>08714015008938</t>
  </si>
  <si>
    <t>08714015008983</t>
  </si>
  <si>
    <t>0750010</t>
  </si>
  <si>
    <t>04007221021445</t>
  </si>
  <si>
    <t>FLUOROQUINOLONES</t>
  </si>
  <si>
    <t>enrofloxacin</t>
  </si>
  <si>
    <t>04007221020103</t>
  </si>
  <si>
    <t>04007221032090</t>
  </si>
  <si>
    <t>0677100</t>
  </si>
  <si>
    <t>05017363032246</t>
  </si>
  <si>
    <t>Fut de 1 sac de 20 kg</t>
  </si>
  <si>
    <t>Poissons</t>
  </si>
  <si>
    <t>333,40</t>
  </si>
  <si>
    <t>6668</t>
  </si>
  <si>
    <t>66,60</t>
  </si>
  <si>
    <t>1332</t>
  </si>
  <si>
    <t>0697090</t>
  </si>
  <si>
    <t>04007221031291</t>
  </si>
  <si>
    <t>Dinde, Lapins, Poules</t>
  </si>
  <si>
    <t>04007221031284</t>
  </si>
  <si>
    <t>Flacon de 1000 mL</t>
  </si>
  <si>
    <t>04007221031307</t>
  </si>
  <si>
    <t>Flacon de 5000 mL</t>
  </si>
  <si>
    <t>0615090</t>
  </si>
  <si>
    <t>05414736011714</t>
  </si>
  <si>
    <t>Boîte de 8 plaquettes thermoformées de 10 gélules</t>
  </si>
  <si>
    <t>ANTIROBE 75 MG</t>
  </si>
  <si>
    <t>clindamycin</t>
  </si>
  <si>
    <t>05414736011707</t>
  </si>
  <si>
    <t>Boîte de 2 plaquettes thermoformées de 8 gélules</t>
  </si>
  <si>
    <t>0644090</t>
  </si>
  <si>
    <t>05414736011738</t>
  </si>
  <si>
    <t>ANTIROBE 150 MG</t>
  </si>
  <si>
    <t>05414736011721</t>
  </si>
  <si>
    <t>0690090</t>
  </si>
  <si>
    <t>08713184123060</t>
  </si>
  <si>
    <t>Boîte de 20 seringues intramammaires à capuchon amovible et sécable de 10 mL et de 20 serviettes nettoyantes</t>
  </si>
  <si>
    <t>cefapirin</t>
  </si>
  <si>
    <t>0620090</t>
  </si>
  <si>
    <t>03660176011186</t>
  </si>
  <si>
    <t>Caille, Canard, Dinde, Faisan, Lapins, Oie, Perdrix, Pintade, Porcins, Poules</t>
  </si>
  <si>
    <t>0623080</t>
  </si>
  <si>
    <t>03660176011223</t>
  </si>
  <si>
    <t>0658060</t>
  </si>
  <si>
    <t>03605870001484</t>
  </si>
  <si>
    <t>03605870001491</t>
  </si>
  <si>
    <t>0675060</t>
  </si>
  <si>
    <t>03597132205078</t>
  </si>
  <si>
    <t>Boîte de 1 seringue graduée de 60 mL</t>
  </si>
  <si>
    <t>450000</t>
  </si>
  <si>
    <t>1,32</t>
  </si>
  <si>
    <t>03597132205061</t>
  </si>
  <si>
    <t>Boîte de 30 seringues graduées de 60 mL</t>
  </si>
  <si>
    <t>1800</t>
  </si>
  <si>
    <t>39,69</t>
  </si>
  <si>
    <t>0605060</t>
  </si>
  <si>
    <t>03605870000135</t>
  </si>
  <si>
    <t>Tube de 10 g</t>
  </si>
  <si>
    <t>ORIBIOTIC</t>
  </si>
  <si>
    <t>3500</t>
  </si>
  <si>
    <t>0666050</t>
  </si>
  <si>
    <t>05414736011691</t>
  </si>
  <si>
    <t>ANTIROBE 25 MG</t>
  </si>
  <si>
    <t>0607030</t>
  </si>
  <si>
    <t>05414736006857</t>
  </si>
  <si>
    <t>Boîte de 1 flacon de 20 mL</t>
  </si>
  <si>
    <t>ANTIROBE GOUTTES</t>
  </si>
  <si>
    <t>0682030</t>
  </si>
  <si>
    <t>03661103041917</t>
  </si>
  <si>
    <t>RONAXAN COMPRIMES 250</t>
  </si>
  <si>
    <t>03661103002376</t>
  </si>
  <si>
    <t>0612030</t>
  </si>
  <si>
    <t>05414736004440</t>
  </si>
  <si>
    <t>Boîte de 1 flacon</t>
  </si>
  <si>
    <t>ceftiofur</t>
  </si>
  <si>
    <t>0526030</t>
  </si>
  <si>
    <t>03660176010516</t>
  </si>
  <si>
    <t>boite de 2 plaquettes thermoformées de 10 comprimés</t>
  </si>
  <si>
    <t>BUCCOVAL PETIT CHIEN</t>
  </si>
  <si>
    <t>375000</t>
  </si>
  <si>
    <t>03660176010547</t>
  </si>
  <si>
    <t>boite de 16 plaquettes thermoformées de 10 comprimés</t>
  </si>
  <si>
    <t>0558020</t>
  </si>
  <si>
    <t>03411110031056</t>
  </si>
  <si>
    <t>8,07</t>
  </si>
  <si>
    <t>03411110094693</t>
  </si>
  <si>
    <t>20,16</t>
  </si>
  <si>
    <t>0575020</t>
  </si>
  <si>
    <t>03411110033654</t>
  </si>
  <si>
    <t>Saumon, Truite</t>
  </si>
  <si>
    <t>800</t>
  </si>
  <si>
    <t>0537010</t>
  </si>
  <si>
    <t>05414736007434</t>
  </si>
  <si>
    <t>CLAMOXYL COMPRIMES A 400 MG</t>
  </si>
  <si>
    <t>05414736007441</t>
  </si>
  <si>
    <t>0498100</t>
  </si>
  <si>
    <t>03760161601146</t>
  </si>
  <si>
    <t>Boîte de 1 flacon de 125 mL</t>
  </si>
  <si>
    <t>23,38</t>
  </si>
  <si>
    <t>03760161601153</t>
  </si>
  <si>
    <t>46,75</t>
  </si>
  <si>
    <t>03760161601177</t>
  </si>
  <si>
    <t>03760161601184</t>
  </si>
  <si>
    <t>0489090</t>
  </si>
  <si>
    <t>05414736004563</t>
  </si>
  <si>
    <t>0435070</t>
  </si>
  <si>
    <t>03661103001997</t>
  </si>
  <si>
    <t>31,30</t>
  </si>
  <si>
    <t>03661103001980</t>
  </si>
  <si>
    <t>boite de 1 flacon verre de 250 ml</t>
  </si>
  <si>
    <t>0446050</t>
  </si>
  <si>
    <t>03411110034620</t>
  </si>
  <si>
    <t>boite de 50 plaquettes thermoformées de 10 comprimés</t>
  </si>
  <si>
    <t>VETRIMOXIN 150 MG COMPRIMES</t>
  </si>
  <si>
    <t>0451050</t>
  </si>
  <si>
    <t>05014602815042</t>
  </si>
  <si>
    <t>Bovins, Ovins</t>
  </si>
  <si>
    <t>tilmicosin</t>
  </si>
  <si>
    <t>05014602815127</t>
  </si>
  <si>
    <t>0483040</t>
  </si>
  <si>
    <t>03661753002337</t>
  </si>
  <si>
    <t>0474030</t>
  </si>
  <si>
    <t>03605870001798</t>
  </si>
  <si>
    <t>boite aluminium de 200g</t>
  </si>
  <si>
    <t>Lapins, Vison, Volailles</t>
  </si>
  <si>
    <t>30000</t>
  </si>
  <si>
    <t>0491030</t>
  </si>
  <si>
    <t>03411111887348</t>
  </si>
  <si>
    <t>Boîte de 1 flacon polypropylène de 100 mL</t>
  </si>
  <si>
    <t>03411111887331</t>
  </si>
  <si>
    <t>Boîte de 1 flacon polypropylène de 250 mL</t>
  </si>
  <si>
    <t>03411111887324</t>
  </si>
  <si>
    <t>Boîte de 1 flacon polypropylène de 500 mL</t>
  </si>
  <si>
    <t>0364100</t>
  </si>
  <si>
    <t>04007221025337</t>
  </si>
  <si>
    <t>04007221025344</t>
  </si>
  <si>
    <t>0389050</t>
  </si>
  <si>
    <t>03353239003586</t>
  </si>
  <si>
    <t>5 KG</t>
  </si>
  <si>
    <t>0348050</t>
  </si>
  <si>
    <t>08007220405143</t>
  </si>
  <si>
    <t>Boîte de 1 plaquette thermoformée de 4 seringues intramammaires et de 4 serviettes nettoyantes</t>
  </si>
  <si>
    <t>rifaximin</t>
  </si>
  <si>
    <t>08007220405181</t>
  </si>
  <si>
    <t>Boîte de 15 plaquettes thermoformées de 4 seringues intramammaires et de 4 serviettes nettoyantes</t>
  </si>
  <si>
    <t>08007220405198</t>
  </si>
  <si>
    <t>Boîte de 30 plaquettes thermoformées de 4 seringues intramammaires et de 4 serviettes nettoyantes</t>
  </si>
  <si>
    <t>0396020</t>
  </si>
  <si>
    <t>03353239042509</t>
  </si>
  <si>
    <t>sac polyethylene de 25 kg</t>
  </si>
  <si>
    <t>22</t>
  </si>
  <si>
    <t>0343020</t>
  </si>
  <si>
    <t>03605870002009</t>
  </si>
  <si>
    <t>Agneau, Bovins, Porcins</t>
  </si>
  <si>
    <t>03605870002016</t>
  </si>
  <si>
    <t>0329010</t>
  </si>
  <si>
    <t>05017363520613</t>
  </si>
  <si>
    <t>boite de 1 flacon de 50 ml</t>
  </si>
  <si>
    <t>florfenicol</t>
  </si>
  <si>
    <t>05017363520637</t>
  </si>
  <si>
    <t>boite de1 flacon de 100 ml</t>
  </si>
  <si>
    <t>05017363520620</t>
  </si>
  <si>
    <t>boite de 1 flacon de 250 ml</t>
  </si>
  <si>
    <t>05017363520644</t>
  </si>
  <si>
    <t>boite de 1 flacon de 500 ml</t>
  </si>
  <si>
    <t>0208100</t>
  </si>
  <si>
    <t>04028691511045</t>
  </si>
  <si>
    <t>Boîte de 10 flacons de 5 g de poudre et de 10 flacons de 15 mL de solvant</t>
  </si>
  <si>
    <t>Equins</t>
  </si>
  <si>
    <t>penethamate hydriodide</t>
  </si>
  <si>
    <t>333,33</t>
  </si>
  <si>
    <t>0,60</t>
  </si>
  <si>
    <t>0298090</t>
  </si>
  <si>
    <t>03660176010219</t>
  </si>
  <si>
    <t>Boîte de 1 plaquette thermoformée de 12 comprimés sécables</t>
  </si>
  <si>
    <t>AMOXIVAL 40 FELIN COMPRIMES</t>
  </si>
  <si>
    <t>03660176010226</t>
  </si>
  <si>
    <t>Boîte de 10 plaquettes thermoformées de 12 comprimés sécables</t>
  </si>
  <si>
    <t>0286090</t>
  </si>
  <si>
    <t>03597132319225</t>
  </si>
  <si>
    <t>0241080</t>
  </si>
  <si>
    <t>05414736002521</t>
  </si>
  <si>
    <t>danofloxacin</t>
  </si>
  <si>
    <t>0239070</t>
  </si>
  <si>
    <t>03411111862185</t>
  </si>
  <si>
    <t>03411111862246</t>
  </si>
  <si>
    <t>03411111873976</t>
  </si>
  <si>
    <t>0243050</t>
  </si>
  <si>
    <t>03660176011032</t>
  </si>
  <si>
    <t>0231050</t>
  </si>
  <si>
    <t>03660176011162</t>
  </si>
  <si>
    <t>80000</t>
  </si>
  <si>
    <t>2650</t>
  </si>
  <si>
    <t>0299040</t>
  </si>
  <si>
    <t>03660176010882</t>
  </si>
  <si>
    <t>0217040</t>
  </si>
  <si>
    <t>03353239019389</t>
  </si>
  <si>
    <t>0292040</t>
  </si>
  <si>
    <t>03353239015701</t>
  </si>
  <si>
    <t>0257020</t>
  </si>
  <si>
    <t>03661753002054</t>
  </si>
  <si>
    <t>0274020</t>
  </si>
  <si>
    <t>03661753002535</t>
  </si>
  <si>
    <t>sac polyethylene papier aluminium de 25kg</t>
  </si>
  <si>
    <t>0233020</t>
  </si>
  <si>
    <t>03661753002085</t>
  </si>
  <si>
    <t>03661753067343</t>
  </si>
  <si>
    <t>Conteneur souple de 1000 kg</t>
  </si>
  <si>
    <t>19600</t>
  </si>
  <si>
    <t>0221020</t>
  </si>
  <si>
    <t>03661753002443</t>
  </si>
  <si>
    <t>0250020</t>
  </si>
  <si>
    <t>03661753002504</t>
  </si>
  <si>
    <t>0248010</t>
  </si>
  <si>
    <t>03661753002580</t>
  </si>
  <si>
    <t>Agneau, Chevreau, Lapins, Porcins, Volailles</t>
  </si>
  <si>
    <t>0143080</t>
  </si>
  <si>
    <t>04007221008507</t>
  </si>
  <si>
    <t>04007221018025</t>
  </si>
  <si>
    <t>0172080</t>
  </si>
  <si>
    <t>05414736012391</t>
  </si>
  <si>
    <t>Pot de 150 g</t>
  </si>
  <si>
    <t>05414736012407</t>
  </si>
  <si>
    <t>Pot de 1,5 kg</t>
  </si>
  <si>
    <t>0102080</t>
  </si>
  <si>
    <t>04007221017912</t>
  </si>
  <si>
    <t>04007221017806</t>
  </si>
  <si>
    <t>0175070</t>
  </si>
  <si>
    <t>03597132205047</t>
  </si>
  <si>
    <t>boite de 100 injecteurs de 30 g</t>
  </si>
  <si>
    <t>140</t>
  </si>
  <si>
    <t>420</t>
  </si>
  <si>
    <t>350000</t>
  </si>
  <si>
    <t>51,45</t>
  </si>
  <si>
    <t>03597132205054</t>
  </si>
  <si>
    <t>boite de 1 injecteur polyéthylène de 30 g</t>
  </si>
  <si>
    <t>4,20</t>
  </si>
  <si>
    <t>0,51</t>
  </si>
  <si>
    <t>0137060</t>
  </si>
  <si>
    <t>08713184045867</t>
  </si>
  <si>
    <t>cefquinome</t>
  </si>
  <si>
    <t>08713184045874</t>
  </si>
  <si>
    <t>boite de 1 flacon de 100 ml</t>
  </si>
  <si>
    <t>0145050</t>
  </si>
  <si>
    <t>05414736007779</t>
  </si>
  <si>
    <t>84</t>
  </si>
  <si>
    <t>0168030</t>
  </si>
  <si>
    <t>03660176013388</t>
  </si>
  <si>
    <t>THERIOS 60 FELIN</t>
  </si>
  <si>
    <t>0,72</t>
  </si>
  <si>
    <t>03660176013395</t>
  </si>
  <si>
    <t>0197030</t>
  </si>
  <si>
    <t>04007221009726</t>
  </si>
  <si>
    <t>Boîte de 1 plaquette thermosoudée de 10 comprimés</t>
  </si>
  <si>
    <t>BAYTRIL S 50 MG</t>
  </si>
  <si>
    <t>04007221009733</t>
  </si>
  <si>
    <t>Boîte de 10 plaquettes thermosoudées de 10 comprimés</t>
  </si>
  <si>
    <t>0127030</t>
  </si>
  <si>
    <t>04007221009740</t>
  </si>
  <si>
    <t>BAYTRIL S 150 MG</t>
  </si>
  <si>
    <t>04007221009757</t>
  </si>
  <si>
    <t>0115030</t>
  </si>
  <si>
    <t>03660176013364</t>
  </si>
  <si>
    <t>Boîte de 1 plaquette thermoformée de 10 comprimés quadrisécables</t>
  </si>
  <si>
    <t>THERIOS 300 MG QUADRI COMPRIMES POUR CHIEN</t>
  </si>
  <si>
    <t>03660176013371</t>
  </si>
  <si>
    <t>Boîte de 20 plaquettes thermoformées de 10 comprimés quadrisécables</t>
  </si>
  <si>
    <t>0144030</t>
  </si>
  <si>
    <t>03660176010448</t>
  </si>
  <si>
    <t>BUCCOVAL CHIEN NAIN</t>
  </si>
  <si>
    <t>75000</t>
  </si>
  <si>
    <t>0,47</t>
  </si>
  <si>
    <t>03660176010462</t>
  </si>
  <si>
    <t>Boîte de 16 plaquettes thermoformées de 10 comprimés enrobés</t>
  </si>
  <si>
    <t>3,76</t>
  </si>
  <si>
    <t>0173030</t>
  </si>
  <si>
    <t>03660176010486</t>
  </si>
  <si>
    <t>boite de 2 plaquettes thermoformées de 8 comprimés</t>
  </si>
  <si>
    <t>BUCCOVAL GRAND CHIEN</t>
  </si>
  <si>
    <t>03660176010509</t>
  </si>
  <si>
    <t>boite de 16 plaquettes thermoformées de 8 comprimés</t>
  </si>
  <si>
    <t>128</t>
  </si>
  <si>
    <t>30,05</t>
  </si>
  <si>
    <t>0193020</t>
  </si>
  <si>
    <t>03661103000693</t>
  </si>
  <si>
    <t>boite de 2 applicateurs avec embout sécable et de 2 sachets de 1 serviette nettoyante</t>
  </si>
  <si>
    <t>cefazolin</t>
  </si>
  <si>
    <t>03661103003861</t>
  </si>
  <si>
    <t>boite de 10 applicateurs avec embout sécable et de 10 sachets de 1 serviette nettoyante</t>
  </si>
  <si>
    <t>0029100</t>
  </si>
  <si>
    <t>08713184059079</t>
  </si>
  <si>
    <t>Boîte de 10 sachets contenant 1 seringue, 1 gant et 1 sonde</t>
  </si>
  <si>
    <t>0063100</t>
  </si>
  <si>
    <t>03661753037926</t>
  </si>
  <si>
    <t>0092100</t>
  </si>
  <si>
    <t>03661103000709</t>
  </si>
  <si>
    <t>boite de 4 applicateurs avec embout sécable et de 4 sachets de 1 serviette nettoyante</t>
  </si>
  <si>
    <t>03661103003878</t>
  </si>
  <si>
    <t>boite de 60 applicateurs avec embout sécable et de 60 sachets de 1 serviette nettoyante</t>
  </si>
  <si>
    <t>0098080</t>
  </si>
  <si>
    <t>03597132119115</t>
  </si>
  <si>
    <t>Boîte de 1 flacon multidose de 5 ml</t>
  </si>
  <si>
    <t>SOLIGENTAL</t>
  </si>
  <si>
    <t>03597133080759</t>
  </si>
  <si>
    <t>0077070</t>
  </si>
  <si>
    <t>03660176012466</t>
  </si>
  <si>
    <t>0027060</t>
  </si>
  <si>
    <t>03353239042493</t>
  </si>
  <si>
    <t>sac polyethylene-papier de 25 kg</t>
  </si>
  <si>
    <t>8,80</t>
  </si>
  <si>
    <t>0061060</t>
  </si>
  <si>
    <t>03660176013555</t>
  </si>
  <si>
    <t>Dinde, Porcins, Poules</t>
  </si>
  <si>
    <t>16,20</t>
  </si>
  <si>
    <t>405</t>
  </si>
  <si>
    <t>0029030</t>
  </si>
  <si>
    <t>03660144067078</t>
  </si>
  <si>
    <t>0087030</t>
  </si>
  <si>
    <t>08714015010351</t>
  </si>
  <si>
    <t>boite de 1 flacon de 1000mL</t>
  </si>
  <si>
    <t>Dinde, Poules</t>
  </si>
  <si>
    <t>difloxacin</t>
  </si>
  <si>
    <t>0046030</t>
  </si>
  <si>
    <t>03411110093139</t>
  </si>
  <si>
    <t>03411110002322</t>
  </si>
  <si>
    <t>0078020</t>
  </si>
  <si>
    <t>03660144068549</t>
  </si>
  <si>
    <t>03660144077268</t>
  </si>
  <si>
    <t>0037020</t>
  </si>
  <si>
    <t>03597132301336</t>
  </si>
  <si>
    <t>Seau de 1 kg</t>
  </si>
  <si>
    <t>03597132301343</t>
  </si>
  <si>
    <t>03597132201179</t>
  </si>
  <si>
    <t>0095020</t>
  </si>
  <si>
    <t>05014602815004</t>
  </si>
  <si>
    <t>0057010</t>
  </si>
  <si>
    <t>03353239048440</t>
  </si>
  <si>
    <t>0016010</t>
  </si>
  <si>
    <t>03660176011292</t>
  </si>
  <si>
    <t>0045010</t>
  </si>
  <si>
    <t>0074010</t>
  </si>
  <si>
    <t>03660144072348</t>
  </si>
  <si>
    <t>Poulet de chair</t>
  </si>
  <si>
    <t>0062010</t>
  </si>
  <si>
    <t>05414736014425</t>
  </si>
  <si>
    <t>05414736024721</t>
  </si>
  <si>
    <t>0091010</t>
  </si>
  <si>
    <t>03605870002214</t>
  </si>
  <si>
    <t>Bovins, Truie</t>
  </si>
  <si>
    <t>marbofloxacin</t>
  </si>
  <si>
    <t>03605870002221</t>
  </si>
  <si>
    <t>03605870002238</t>
  </si>
  <si>
    <t>03605874160286</t>
  </si>
  <si>
    <t>0919999</t>
  </si>
  <si>
    <t>03660176012831</t>
  </si>
  <si>
    <t>03660176012855</t>
  </si>
  <si>
    <t>0948999</t>
  </si>
  <si>
    <t>05701170140927</t>
  </si>
  <si>
    <t>Boîte de 1 tube de 3 g FUCITHALMIC 3 G</t>
  </si>
  <si>
    <t>ISATHAL</t>
  </si>
  <si>
    <t>05701170334814</t>
  </si>
  <si>
    <t>Boîte de 1 tube de 3 g</t>
  </si>
  <si>
    <t>0977999</t>
  </si>
  <si>
    <t>05017363520491</t>
  </si>
  <si>
    <t>Boîte de 1 flacon de 34 mL</t>
  </si>
  <si>
    <t>34</t>
  </si>
  <si>
    <t>OTOMAX GOUTTES AURICULAIRES</t>
  </si>
  <si>
    <t>2640</t>
  </si>
  <si>
    <t>0,14</t>
  </si>
  <si>
    <t>05017363520484</t>
  </si>
  <si>
    <t>Boîte de 1 flacon de 14 mL</t>
  </si>
  <si>
    <t>14</t>
  </si>
  <si>
    <t>0920989</t>
  </si>
  <si>
    <t>03661753035366</t>
  </si>
  <si>
    <t>Dindon, Porcins, Poules, Veau</t>
  </si>
  <si>
    <t>03661753003679</t>
  </si>
  <si>
    <t>03661753022410</t>
  </si>
  <si>
    <t>0906979</t>
  </si>
  <si>
    <t>03605870002276</t>
  </si>
  <si>
    <t>0964979</t>
  </si>
  <si>
    <t>03660176011711</t>
  </si>
  <si>
    <t>Pot de 1 kg muni dun gobelet doseur de 100 g</t>
  </si>
  <si>
    <t>03660176011728</t>
  </si>
  <si>
    <t>Pot de 2,5 kg muni dun gobelet doseur de 100 g</t>
  </si>
  <si>
    <t>03660176011735</t>
  </si>
  <si>
    <t>0909969</t>
  </si>
  <si>
    <t>03660176010042</t>
  </si>
  <si>
    <t>boite de 1 kg avec gobelet doseur</t>
  </si>
  <si>
    <t>Canard, Dinde, Porcins, Poulet de chair, Poulettes avant la ponte, Veau</t>
  </si>
  <si>
    <t>03660176010059</t>
  </si>
  <si>
    <t>03660176010035</t>
  </si>
  <si>
    <t>0967969</t>
  </si>
  <si>
    <t>03597132316286</t>
  </si>
  <si>
    <t>0984969</t>
  </si>
  <si>
    <t>03660176011681</t>
  </si>
  <si>
    <t>Boîte de 2 plaquettes thermoformées de 12 comprimés sécables</t>
  </si>
  <si>
    <t>DOXYVAL 20</t>
  </si>
  <si>
    <t>03660176011704</t>
  </si>
  <si>
    <t>Boîte de 24 plaquettes thermoformées de 12 comprimés sécables</t>
  </si>
  <si>
    <t>288</t>
  </si>
  <si>
    <t>5,76</t>
  </si>
  <si>
    <t>0902969</t>
  </si>
  <si>
    <t>03660144071662</t>
  </si>
  <si>
    <t>03660144071488</t>
  </si>
  <si>
    <t>03660144071679</t>
  </si>
  <si>
    <t>0931969</t>
  </si>
  <si>
    <t>03661753037766</t>
  </si>
  <si>
    <t>0960969</t>
  </si>
  <si>
    <t>03661753043422</t>
  </si>
  <si>
    <t>0971949</t>
  </si>
  <si>
    <t>03597132119238</t>
  </si>
  <si>
    <t>boite de 1 plaquette thermoformée de 10 comprimés sécables</t>
  </si>
  <si>
    <t>SURAMOX 40 COMPRIME</t>
  </si>
  <si>
    <t>0901949</t>
  </si>
  <si>
    <t>03597132119177</t>
  </si>
  <si>
    <t>SURAMOX 200 COMPRIME</t>
  </si>
  <si>
    <t>0969939</t>
  </si>
  <si>
    <t>03605870002344</t>
  </si>
  <si>
    <t>Boîte de 16 plaquettes thermoformées de 6 comprimés</t>
  </si>
  <si>
    <t>03605877058108</t>
  </si>
  <si>
    <t>Boîte de 40 plaquettes thermoformées de 6 comprimés</t>
  </si>
  <si>
    <t>0933939</t>
  </si>
  <si>
    <t>05414736011479</t>
  </si>
  <si>
    <t>boite de 24 applicateurs de 10 mL et de 24 serviettes nettouantes</t>
  </si>
  <si>
    <t>330</t>
  </si>
  <si>
    <t>7,92</t>
  </si>
  <si>
    <t>05414916940063</t>
  </si>
  <si>
    <t>Boîte de 24 seringues intramammaires de 10 mL et 24 serviettes nettoyantes</t>
  </si>
  <si>
    <t>05414736028637</t>
  </si>
  <si>
    <t>0950939</t>
  </si>
  <si>
    <t>03605870002313</t>
  </si>
  <si>
    <t>Boîte de 1 flacon de 1008 mg de poudre et de 1 flacon de 20 mL de solvant</t>
  </si>
  <si>
    <t>MARBOCYL FD</t>
  </si>
  <si>
    <t>0977929</t>
  </si>
  <si>
    <t>03597132316262</t>
  </si>
  <si>
    <t>0965929</t>
  </si>
  <si>
    <t>04007221020264</t>
  </si>
  <si>
    <t>boite de 1 film thermosoude de 6 bolus secables</t>
  </si>
  <si>
    <t>04007221020271</t>
  </si>
  <si>
    <t>boite de 20 films thermosoudes de 6 bolus secables</t>
  </si>
  <si>
    <t>04007221020288</t>
  </si>
  <si>
    <t>boite de 40 films thermosoude de 6 bolus secables</t>
  </si>
  <si>
    <t>0994929</t>
  </si>
  <si>
    <t>03661753004218</t>
  </si>
  <si>
    <t>Bidon de 500 mL</t>
  </si>
  <si>
    <t>03661753004232</t>
  </si>
  <si>
    <t>03661753004225</t>
  </si>
  <si>
    <t>03661753021826</t>
  </si>
  <si>
    <t>03661753061976</t>
  </si>
  <si>
    <t>Bidon de 100 mL</t>
  </si>
  <si>
    <t>0927919</t>
  </si>
  <si>
    <t>04007221009702</t>
  </si>
  <si>
    <t>BAYTRIL S 15 MG</t>
  </si>
  <si>
    <t>04007221009719</t>
  </si>
  <si>
    <t>0961919</t>
  </si>
  <si>
    <t>676395 7</t>
  </si>
  <si>
    <t>0959909</t>
  </si>
  <si>
    <t>08713184046741</t>
  </si>
  <si>
    <t>Boîte de 15 seringues intramammaires et de 15 serviettes nettoyantes</t>
  </si>
  <si>
    <t>1,13</t>
  </si>
  <si>
    <t>08713184144584</t>
  </si>
  <si>
    <t>Boîte de 3 seringues intramammaires et de 3 serviettes nettoyantes</t>
  </si>
  <si>
    <t>0,23</t>
  </si>
  <si>
    <t>0906909</t>
  </si>
  <si>
    <t>05014602815066</t>
  </si>
  <si>
    <t>Flacon de 960 mL muni de 1 godet gradué de 20 mL</t>
  </si>
  <si>
    <t>Dinde, Porcins, Poulet de chair, Veau</t>
  </si>
  <si>
    <t>0993909</t>
  </si>
  <si>
    <t>03597132319317</t>
  </si>
  <si>
    <t>pot de 200 g avec une cuillère mesure (5g)</t>
  </si>
  <si>
    <t>03597132319324</t>
  </si>
  <si>
    <t>pot de 500 g avec une cuillère mesure (8g)</t>
  </si>
  <si>
    <t>03597132213257</t>
  </si>
  <si>
    <t>Poche de 500 G</t>
  </si>
  <si>
    <t>0952909</t>
  </si>
  <si>
    <t>03661753019045</t>
  </si>
  <si>
    <t>Pot de 250 g</t>
  </si>
  <si>
    <t>03661753019069</t>
  </si>
  <si>
    <t>0981909</t>
  </si>
  <si>
    <t>03760161602426</t>
  </si>
  <si>
    <t>03760161602433</t>
  </si>
  <si>
    <t>Sac de 2 kg</t>
  </si>
  <si>
    <t>0816969</t>
  </si>
  <si>
    <t>03661321004824</t>
  </si>
  <si>
    <t>03661321004831</t>
  </si>
  <si>
    <t>0804969</t>
  </si>
  <si>
    <t>10 sachets de 100g</t>
  </si>
  <si>
    <t>03400767674068</t>
  </si>
  <si>
    <t>0819959</t>
  </si>
  <si>
    <t>03660144080534</t>
  </si>
  <si>
    <t>boite de 1kg</t>
  </si>
  <si>
    <t>03660144080619</t>
  </si>
  <si>
    <t>0853959</t>
  </si>
  <si>
    <t>03660176013265</t>
  </si>
  <si>
    <t>0897949</t>
  </si>
  <si>
    <t>03411110107041</t>
  </si>
  <si>
    <t>boite de 20 plaquettes thermoformées de 8 comprimés sécables</t>
  </si>
  <si>
    <t>VETRIMOXIN 450 MG COMPRIMES</t>
  </si>
  <si>
    <t>450</t>
  </si>
  <si>
    <t>0820949</t>
  </si>
  <si>
    <t>05414736004082</t>
  </si>
  <si>
    <t>Boîte de 24 seringues pré-remplies de 10 ml</t>
  </si>
  <si>
    <t>pirlimycin</t>
  </si>
  <si>
    <t>05414736037059</t>
  </si>
  <si>
    <t>0823939</t>
  </si>
  <si>
    <t>03760161601016</t>
  </si>
  <si>
    <t>03760161601030</t>
  </si>
  <si>
    <t>03760161601047</t>
  </si>
  <si>
    <t>0811939</t>
  </si>
  <si>
    <t>03760161602129</t>
  </si>
  <si>
    <t>0838929</t>
  </si>
  <si>
    <t>03660176010349</t>
  </si>
  <si>
    <t>0826929</t>
  </si>
  <si>
    <t>03660176010127</t>
  </si>
  <si>
    <t>0872929</t>
  </si>
  <si>
    <t>03661753002283</t>
  </si>
  <si>
    <t>0802929</t>
  </si>
  <si>
    <t>03661753002306</t>
  </si>
  <si>
    <t>0887919</t>
  </si>
  <si>
    <t>04028691511038</t>
  </si>
  <si>
    <t>Boîte de 10 flacons de 10 g de poudre et de 10 flacons de 30 mL de solvant</t>
  </si>
  <si>
    <t>Equins, Vache</t>
  </si>
  <si>
    <t>0834919</t>
  </si>
  <si>
    <t>03660176012343</t>
  </si>
  <si>
    <t>0863919</t>
  </si>
  <si>
    <t>03661753016877</t>
  </si>
  <si>
    <t>Flacon de 2 litres</t>
  </si>
  <si>
    <t>03661753016884</t>
  </si>
  <si>
    <t>Flacon de 5 litres</t>
  </si>
  <si>
    <t>03661753028993</t>
  </si>
  <si>
    <t>Flacon de 10 litres</t>
  </si>
  <si>
    <t>833,50</t>
  </si>
  <si>
    <t>166,50</t>
  </si>
  <si>
    <t>0810919</t>
  </si>
  <si>
    <t>05414736003054</t>
  </si>
  <si>
    <t>9</t>
  </si>
  <si>
    <t>05414736002477</t>
  </si>
  <si>
    <t>0837909</t>
  </si>
  <si>
    <t>03411110042632</t>
  </si>
  <si>
    <t>03411110101476</t>
  </si>
  <si>
    <t>Flacon de 2 l</t>
  </si>
  <si>
    <t>03411110087862</t>
  </si>
  <si>
    <t>0895909</t>
  </si>
  <si>
    <t>03661753022427</t>
  </si>
  <si>
    <t>03661753022434</t>
  </si>
  <si>
    <t>Seau dune sache de 5 kg</t>
  </si>
  <si>
    <t>0825909</t>
  </si>
  <si>
    <t>03661753023783</t>
  </si>
  <si>
    <t>03661753026340</t>
  </si>
  <si>
    <t>03661753040858</t>
  </si>
  <si>
    <t>03661753023790</t>
  </si>
  <si>
    <t>0871909</t>
  </si>
  <si>
    <t>03411110107751</t>
  </si>
  <si>
    <t>360</t>
  </si>
  <si>
    <t>03411110094686</t>
  </si>
  <si>
    <t>0786999</t>
  </si>
  <si>
    <t>03661321005142</t>
  </si>
  <si>
    <t>03661321004893</t>
  </si>
  <si>
    <t>0724989</t>
  </si>
  <si>
    <t>03605877054063</t>
  </si>
  <si>
    <t>Boîte de 1 flacon de 10 mL et 1 canule</t>
  </si>
  <si>
    <t>AURIZON</t>
  </si>
  <si>
    <t>03605877054148</t>
  </si>
  <si>
    <t>Boîte de 1 flacon de 20 mL et 2 canules</t>
  </si>
  <si>
    <t>0739979</t>
  </si>
  <si>
    <t>03605877175621</t>
  </si>
  <si>
    <t>8 comprimés</t>
  </si>
  <si>
    <t>CEFASEPTIN 75 MG</t>
  </si>
  <si>
    <t>03605877175713</t>
  </si>
  <si>
    <t>160 comprimés</t>
  </si>
  <si>
    <t>0727979</t>
  </si>
  <si>
    <t>03760161602167</t>
  </si>
  <si>
    <t>Pot d''une sache de 1 kg</t>
  </si>
  <si>
    <t>03760161602174</t>
  </si>
  <si>
    <t>Sac de 5 kgs</t>
  </si>
  <si>
    <t>0720979</t>
  </si>
  <si>
    <t>05017363520941</t>
  </si>
  <si>
    <t>flacon de 100 ml</t>
  </si>
  <si>
    <t>05017363520958</t>
  </si>
  <si>
    <t>flacon de 250 ml</t>
  </si>
  <si>
    <t>0723969</t>
  </si>
  <si>
    <t>05060162990590</t>
  </si>
  <si>
    <t>tylvalosin</t>
  </si>
  <si>
    <t>42,50</t>
  </si>
  <si>
    <t>850</t>
  </si>
  <si>
    <t>0779959</t>
  </si>
  <si>
    <t>03597132219273</t>
  </si>
  <si>
    <t>Pot de 200 g</t>
  </si>
  <si>
    <t>03597132219280</t>
  </si>
  <si>
    <t>pot de 500 g avec une cuillère mesure (contenance 8 g)</t>
  </si>
  <si>
    <t>03597132213264</t>
  </si>
  <si>
    <t>03597132002608</t>
  </si>
  <si>
    <t>sachet de 1 kg</t>
  </si>
  <si>
    <t>03597132213271</t>
  </si>
  <si>
    <t>Poche de 500 g</t>
  </si>
  <si>
    <t>0796959</t>
  </si>
  <si>
    <t>08714225151608</t>
  </si>
  <si>
    <t>Flacon de 270 mL</t>
  </si>
  <si>
    <t>211</t>
  </si>
  <si>
    <t>14,14</t>
  </si>
  <si>
    <t>2,98</t>
  </si>
  <si>
    <t>08714225155293</t>
  </si>
  <si>
    <t>Flacon de 520 mL</t>
  </si>
  <si>
    <t>422</t>
  </si>
  <si>
    <t>5,97</t>
  </si>
  <si>
    <t>08714225162758</t>
  </si>
  <si>
    <t>08714225162765</t>
  </si>
  <si>
    <t>0787949</t>
  </si>
  <si>
    <t>03353239003661</t>
  </si>
  <si>
    <t>03353239003678</t>
  </si>
  <si>
    <t>0737939</t>
  </si>
  <si>
    <t>03605877175898</t>
  </si>
  <si>
    <t>10 comprimés</t>
  </si>
  <si>
    <t>CEFASEPTIN 300 MG</t>
  </si>
  <si>
    <t>03605877175973</t>
  </si>
  <si>
    <t>200 comprimés</t>
  </si>
  <si>
    <t>0701939</t>
  </si>
  <si>
    <t>03411111795919</t>
  </si>
  <si>
    <t>10 Sachets de 100 g</t>
  </si>
  <si>
    <t>03411111842156</t>
  </si>
  <si>
    <t>Pot de 1 kg muni de 1 cuillère mesure</t>
  </si>
  <si>
    <t>0757929</t>
  </si>
  <si>
    <t>03660176010202</t>
  </si>
  <si>
    <t>Boîte de 20 plaquettes thermoformées de 10 comprimés sécables</t>
  </si>
  <si>
    <t>AMOXIVAL 200 MG COMPRIMES POUR CHIEN ET CHAT</t>
  </si>
  <si>
    <t>0745929</t>
  </si>
  <si>
    <t>05099299024892</t>
  </si>
  <si>
    <t>Boîte de 1 flacon de 10 comprimés sécables</t>
  </si>
  <si>
    <t>CLINDASEPTIN 75 MG COMPRIMES</t>
  </si>
  <si>
    <t>0,75</t>
  </si>
  <si>
    <t>05099299024908</t>
  </si>
  <si>
    <t>Boîte de 1 flacon de 20 comprimés sécables</t>
  </si>
  <si>
    <t>0774929</t>
  </si>
  <si>
    <t>05099299024922</t>
  </si>
  <si>
    <t>CLINDASEPTIN 150 MG COMPRIMES</t>
  </si>
  <si>
    <t>05099299024915</t>
  </si>
  <si>
    <t>0733929</t>
  </si>
  <si>
    <t>03411111958314</t>
  </si>
  <si>
    <t>Boîte de 1 flacon polypropylène de 50 ml</t>
  </si>
  <si>
    <t>03411111884927</t>
  </si>
  <si>
    <t>Boîte de 1 flacon polypropylène de 100 ml</t>
  </si>
  <si>
    <t>03411111884378</t>
  </si>
  <si>
    <t>Boîte de 1 flacon polypropylène de 250 ml</t>
  </si>
  <si>
    <t>0719919</t>
  </si>
  <si>
    <t>08713184029966</t>
  </si>
  <si>
    <t>boite de 1 applicateur pre-rempli de 15 ml</t>
  </si>
  <si>
    <t>IBAFLIN 3% GEL ORAL POUR CHIENS ET CHATS</t>
  </si>
  <si>
    <t>ibafloxacin</t>
  </si>
  <si>
    <t>30,90</t>
  </si>
  <si>
    <t>0,46</t>
  </si>
  <si>
    <t>0715909</t>
  </si>
  <si>
    <t>05414736011745</t>
  </si>
  <si>
    <t>ANTIROBE 300 MG</t>
  </si>
  <si>
    <t>05414736011752</t>
  </si>
  <si>
    <t>0693999</t>
  </si>
  <si>
    <t>03605877309606</t>
  </si>
  <si>
    <t>MARBOCYL P 5 MG</t>
  </si>
  <si>
    <t>03605877309941</t>
  </si>
  <si>
    <t>03605874124196</t>
  </si>
  <si>
    <t>Boîte de 25 plaquettes thermoformées de 10 comprimés sécables</t>
  </si>
  <si>
    <t>0623999</t>
  </si>
  <si>
    <t>03605877309781</t>
  </si>
  <si>
    <t>MARBOCYL P 20 MG</t>
  </si>
  <si>
    <t>03605877310060</t>
  </si>
  <si>
    <t>03605874124219</t>
  </si>
  <si>
    <t>0652999</t>
  </si>
  <si>
    <t>03605877309866</t>
  </si>
  <si>
    <t>Boîte de 2 plaquettes thermoformées de 6 comprimés sécables</t>
  </si>
  <si>
    <t>MARBOCYL P 80 MG</t>
  </si>
  <si>
    <t>0,96</t>
  </si>
  <si>
    <t>03605877310145</t>
  </si>
  <si>
    <t>Boîte de 12 plaquettes thermoformées de 6 comprimés sécables</t>
  </si>
  <si>
    <t>03605874124233</t>
  </si>
  <si>
    <t>Boîte de 40 plaquettes thermoformées de 6 comprimés sécables</t>
  </si>
  <si>
    <t>19,20</t>
  </si>
  <si>
    <t>0654969</t>
  </si>
  <si>
    <t>05414736003139</t>
  </si>
  <si>
    <t>tulathromycin</t>
  </si>
  <si>
    <t>05414736003177</t>
  </si>
  <si>
    <t>05414736003245</t>
  </si>
  <si>
    <t>05414736003306</t>
  </si>
  <si>
    <t>0671969</t>
  </si>
  <si>
    <t>05414736006796</t>
  </si>
  <si>
    <t>05414736004808</t>
  </si>
  <si>
    <t>0630969</t>
  </si>
  <si>
    <t>05023534015628</t>
  </si>
  <si>
    <t>0619949</t>
  </si>
  <si>
    <t>05425008730912</t>
  </si>
  <si>
    <t>BACIVET S</t>
  </si>
  <si>
    <t>4200</t>
  </si>
  <si>
    <t>56,76</t>
  </si>
  <si>
    <t>05414916750105</t>
  </si>
  <si>
    <t>10 sachets de 100 g</t>
  </si>
  <si>
    <t>05414916751102</t>
  </si>
  <si>
    <t>0627939</t>
  </si>
  <si>
    <t>03660176012312</t>
  </si>
  <si>
    <t>0603939</t>
  </si>
  <si>
    <t>03597132001977</t>
  </si>
  <si>
    <t>Boîte de 15 sachets de 4 applicateurs et de 60 serviettes nettoyantes</t>
  </si>
  <si>
    <t>03597132002899</t>
  </si>
  <si>
    <t>Boîte de 30 sachets de 4 applicateurs et de 120 serviettes nettoyantes</t>
  </si>
  <si>
    <t>03597132002882</t>
  </si>
  <si>
    <t>Boîte de 6 sachets de 4 applicateurs et de 24 serviettes nettoyantes</t>
  </si>
  <si>
    <t>3,60</t>
  </si>
  <si>
    <t>0629909</t>
  </si>
  <si>
    <t>03660176011742</t>
  </si>
  <si>
    <t>DOXYVAL 250 MG COMPRIME QUADRISECABLE POUR CHIEN</t>
  </si>
  <si>
    <t>03660176011759</t>
  </si>
  <si>
    <t>0658909</t>
  </si>
  <si>
    <t>03660176011650</t>
  </si>
  <si>
    <t>DOXYVAL 100 MG COMPRIME QUADRISECABLE POUR CHIEN</t>
  </si>
  <si>
    <t>03660176011667</t>
  </si>
  <si>
    <t>0687909</t>
  </si>
  <si>
    <t>Sachet de 160 g</t>
  </si>
  <si>
    <t>6,80</t>
  </si>
  <si>
    <t>05060162990606</t>
  </si>
  <si>
    <t>Sac de 500 g</t>
  </si>
  <si>
    <t>21,25</t>
  </si>
  <si>
    <t>0646909</t>
  </si>
  <si>
    <t>03597132000710</t>
  </si>
  <si>
    <t>03597132000727</t>
  </si>
  <si>
    <t>0634909</t>
  </si>
  <si>
    <t>03661753033102</t>
  </si>
  <si>
    <t>Sachet de 100 000 000 UI</t>
  </si>
  <si>
    <t>Dindon, Porcins, Veau, Volailles</t>
  </si>
  <si>
    <t>03661753033119</t>
  </si>
  <si>
    <t>Pot de 100 000 000 UI</t>
  </si>
  <si>
    <t>03661753159666</t>
  </si>
  <si>
    <t>Pot de 1 000 000 000 UI</t>
  </si>
  <si>
    <t>0583999</t>
  </si>
  <si>
    <t>03661753035809</t>
  </si>
  <si>
    <t>SAC DE 25 KG</t>
  </si>
  <si>
    <t>0513999</t>
  </si>
  <si>
    <t>03661753035830</t>
  </si>
  <si>
    <t>0571999</t>
  </si>
  <si>
    <t>03661321005128</t>
  </si>
  <si>
    <t>25 KG</t>
  </si>
  <si>
    <t>0528989</t>
  </si>
  <si>
    <t>03760087151084</t>
  </si>
  <si>
    <t>NOROCLAV P COMPRIMES 50MG</t>
  </si>
  <si>
    <t>03760087151503</t>
  </si>
  <si>
    <t>Boîte de 50 plaquettes thermoformées de 10 comprimés sécables</t>
  </si>
  <si>
    <t>05023534015826</t>
  </si>
  <si>
    <t>0557989</t>
  </si>
  <si>
    <t>03760087151091</t>
  </si>
  <si>
    <t>Boîte de 4 plaquettes thermoformées de 5 comprimés sécables</t>
  </si>
  <si>
    <t>NOROCLAV P COMPRIMES 250 MG</t>
  </si>
  <si>
    <t>05023534015833</t>
  </si>
  <si>
    <t>Boîte de 50 plaquettes thermoformées de 5 comprimés sécables</t>
  </si>
  <si>
    <t>03760087151510</t>
  </si>
  <si>
    <t>250 comprimés</t>
  </si>
  <si>
    <t>0533989</t>
  </si>
  <si>
    <t>04007221025283</t>
  </si>
  <si>
    <t>boite de 10 plaquettes thermoformées de 10 comprimés sécables</t>
  </si>
  <si>
    <t>CLAVOBAY 50 MG COMPRIME</t>
  </si>
  <si>
    <t>05023534008767</t>
  </si>
  <si>
    <t>0562989</t>
  </si>
  <si>
    <t>04007221025306</t>
  </si>
  <si>
    <t>boite de 50 plaquettes thermoformées de 5 comprimés sécables</t>
  </si>
  <si>
    <t>CLAVOBAY 250 MG COMPRIME</t>
  </si>
  <si>
    <t>05023534008880</t>
  </si>
  <si>
    <t>0550989</t>
  </si>
  <si>
    <t>03660176011902</t>
  </si>
  <si>
    <t>Bidon de 1 litre</t>
  </si>
  <si>
    <t>03660176011926</t>
  </si>
  <si>
    <t>Bidon de 5 litres</t>
  </si>
  <si>
    <t>0524979</t>
  </si>
  <si>
    <t>03660176010264</t>
  </si>
  <si>
    <t>AMOXIVAL 400 MG COMPRIMES POUR CHIEN</t>
  </si>
  <si>
    <t>0582979</t>
  </si>
  <si>
    <t>05023534015536</t>
  </si>
  <si>
    <t>Bovins, Chien</t>
  </si>
  <si>
    <t>7</t>
  </si>
  <si>
    <t>05023534015543</t>
  </si>
  <si>
    <t>03760087150834</t>
  </si>
  <si>
    <t>50 mL</t>
  </si>
  <si>
    <t>0500979</t>
  </si>
  <si>
    <t>03661753037889</t>
  </si>
  <si>
    <t>0556969</t>
  </si>
  <si>
    <t>03661321005326</t>
  </si>
  <si>
    <t>10 kg</t>
  </si>
  <si>
    <t>Porc charcutier, Porcelet</t>
  </si>
  <si>
    <t>0561969</t>
  </si>
  <si>
    <t>03660176010684</t>
  </si>
  <si>
    <t>0559959</t>
  </si>
  <si>
    <t>03660176013463</t>
  </si>
  <si>
    <t>THERIOS 750 MG QUADRI COMPRIMES POUR CHIEN</t>
  </si>
  <si>
    <t>03660176013470</t>
  </si>
  <si>
    <t>0552959</t>
  </si>
  <si>
    <t>03353239040932</t>
  </si>
  <si>
    <t>Flacon de 1 litre</t>
  </si>
  <si>
    <t>66,67</t>
  </si>
  <si>
    <t>03353239040949</t>
  </si>
  <si>
    <t>333,35</t>
  </si>
  <si>
    <t>0511959</t>
  </si>
  <si>
    <t>05023534013020</t>
  </si>
  <si>
    <t>05023534013037</t>
  </si>
  <si>
    <t>05023534007487</t>
  </si>
  <si>
    <t>0557919</t>
  </si>
  <si>
    <t>05414736007786</t>
  </si>
  <si>
    <t>Boîte de 1 flacon de 852 mg de lyophilisat et de 1 flacon de 10 ml de solvant</t>
  </si>
  <si>
    <t>CONVENIA 80 MG/ML POUDRE ET SOLVANT POUR SOLUTION INJECTABLE POUR CHIENS ET CHATS</t>
  </si>
  <si>
    <t>cefovecin</t>
  </si>
  <si>
    <t>05414736022574</t>
  </si>
  <si>
    <t>Boîte de 1 flacon de 340 mg de lyophilisat et de 1 flacon de 4 ml de solvant</t>
  </si>
  <si>
    <t>0533919</t>
  </si>
  <si>
    <t>03411111806448</t>
  </si>
  <si>
    <t>101,20</t>
  </si>
  <si>
    <t>03411111806455</t>
  </si>
  <si>
    <t>506</t>
  </si>
  <si>
    <t>0591919</t>
  </si>
  <si>
    <t>03660176013289</t>
  </si>
  <si>
    <t>03660176013296</t>
  </si>
  <si>
    <t>0589909</t>
  </si>
  <si>
    <t>03661753031221</t>
  </si>
  <si>
    <t>03661753031238</t>
  </si>
  <si>
    <t>Sac de 2,5 kg</t>
  </si>
  <si>
    <t>03661753031245</t>
  </si>
  <si>
    <t>0541909</t>
  </si>
  <si>
    <t>05017363026443</t>
  </si>
  <si>
    <t>05017363026450</t>
  </si>
  <si>
    <t>0411989</t>
  </si>
  <si>
    <t>03597132001069</t>
  </si>
  <si>
    <t>Boîte de 2 plaquettes thermoformées de 7 comprimés sécables</t>
  </si>
  <si>
    <t>RILEXINE COMPRIMES 75 MG</t>
  </si>
  <si>
    <t>1,05</t>
  </si>
  <si>
    <t>03597132001588</t>
  </si>
  <si>
    <t>Boîte de 30 plaquettes thermoformées de 7 comprimés sécables</t>
  </si>
  <si>
    <t>15,75</t>
  </si>
  <si>
    <t>0440989</t>
  </si>
  <si>
    <t>03597132001083</t>
  </si>
  <si>
    <t>RILEXINE COMPRIMES 300 MG</t>
  </si>
  <si>
    <t>03597132001595</t>
  </si>
  <si>
    <t>63</t>
  </si>
  <si>
    <t>0479979</t>
  </si>
  <si>
    <t>03597132001106</t>
  </si>
  <si>
    <t>RILEXINE COMPRIMES 600 MG</t>
  </si>
  <si>
    <t>8,40</t>
  </si>
  <si>
    <t>03597132001656</t>
  </si>
  <si>
    <t>126</t>
  </si>
  <si>
    <t>0409979</t>
  </si>
  <si>
    <t>08713184073945</t>
  </si>
  <si>
    <t>08713184073921</t>
  </si>
  <si>
    <t>08713184073938</t>
  </si>
  <si>
    <t>0438979</t>
  </si>
  <si>
    <t>03353239041922</t>
  </si>
  <si>
    <t>03353239041939</t>
  </si>
  <si>
    <t>Flacon de 10 L</t>
  </si>
  <si>
    <t>0455979</t>
  </si>
  <si>
    <t>05060162990323</t>
  </si>
  <si>
    <t>8,50</t>
  </si>
  <si>
    <t>170</t>
  </si>
  <si>
    <t>0484979</t>
  </si>
  <si>
    <t>03605877545073</t>
  </si>
  <si>
    <t>Boîte de 10 plaquettes de 10 comprimés sécables</t>
  </si>
  <si>
    <t>CLAVASEPTIN P 50 MG COMPRIMES POUR CHIENS ET CHATS</t>
  </si>
  <si>
    <t>03605877546896</t>
  </si>
  <si>
    <t>Boîte de 25 plaquettes de 10 comprimés sécables</t>
  </si>
  <si>
    <t>03605874415669</t>
  </si>
  <si>
    <t>Boîte de 50 plaquettes de 10 comprimés sécables</t>
  </si>
  <si>
    <t>0414979</t>
  </si>
  <si>
    <t>03605877545745</t>
  </si>
  <si>
    <t>CLAVASEPTIN P 250 MG COMPRIMES POUR CHIENS</t>
  </si>
  <si>
    <t>03605877546469</t>
  </si>
  <si>
    <t>03605874415577</t>
  </si>
  <si>
    <t>Boîte de 60 plaquettes de 10 comprimés sécables</t>
  </si>
  <si>
    <t>0443979</t>
  </si>
  <si>
    <t>03605877546209</t>
  </si>
  <si>
    <t>CLAVASEPTIN P 500 MG COMPRIMES POUR CHIENS</t>
  </si>
  <si>
    <t>03605877547008</t>
  </si>
  <si>
    <t>03605874415591</t>
  </si>
  <si>
    <t>0431979</t>
  </si>
  <si>
    <t>03605877571935</t>
  </si>
  <si>
    <t>03605874073531</t>
  </si>
  <si>
    <t>250 mL</t>
  </si>
  <si>
    <t>0494939</t>
  </si>
  <si>
    <t>03605874121645</t>
  </si>
  <si>
    <t>KESIUM 50 MG</t>
  </si>
  <si>
    <t>0424939</t>
  </si>
  <si>
    <t>03605874121652</t>
  </si>
  <si>
    <t>KESIUM 250 MG</t>
  </si>
  <si>
    <t>0453939</t>
  </si>
  <si>
    <t>03605874121669</t>
  </si>
  <si>
    <t>KESIUM 500 MG</t>
  </si>
  <si>
    <t>0412939</t>
  </si>
  <si>
    <t>03597132001335</t>
  </si>
  <si>
    <t>Dinde, Poule reproductrice, Poules, Poulet de chair</t>
  </si>
  <si>
    <t>03597132001328</t>
  </si>
  <si>
    <t>0435919</t>
  </si>
  <si>
    <t>03411111864776</t>
  </si>
  <si>
    <t>CEVAMULINE SOLUTION LAPIN</t>
  </si>
  <si>
    <t>03411111864820</t>
  </si>
  <si>
    <t>03411111956433</t>
  </si>
  <si>
    <t>Boîte de 1 flacon de 100 mL et de 1 seringue graduée de 5 mL</t>
  </si>
  <si>
    <t>10,12</t>
  </si>
  <si>
    <t>0484909</t>
  </si>
  <si>
    <t>03660132761568</t>
  </si>
  <si>
    <t>Boîte de 1 flacon de 1 litre</t>
  </si>
  <si>
    <t>03660132761575</t>
  </si>
  <si>
    <t>Boîte de 1 flacon de 5 litres et de 1 dispositif doseur de 1 litre</t>
  </si>
  <si>
    <t>03660132159433</t>
  </si>
  <si>
    <t>Boîte de 1 flacon de 10 litres et de 1 dispositif doseur de 1 litre</t>
  </si>
  <si>
    <t>1012</t>
  </si>
  <si>
    <t>0431909</t>
  </si>
  <si>
    <t>03661753059744</t>
  </si>
  <si>
    <t>0305999</t>
  </si>
  <si>
    <t>08422320304972</t>
  </si>
  <si>
    <t>0320959</t>
  </si>
  <si>
    <t>03597132001519</t>
  </si>
  <si>
    <t>pot de 1 sache de 1 kg</t>
  </si>
  <si>
    <t>364,20</t>
  </si>
  <si>
    <t>0388949</t>
  </si>
  <si>
    <t>03760161602815</t>
  </si>
  <si>
    <t>03760161602822</t>
  </si>
  <si>
    <t>03760161602839</t>
  </si>
  <si>
    <t>0306949</t>
  </si>
  <si>
    <t>03760161602846</t>
  </si>
  <si>
    <t>Flacon de 100 000 000 UI</t>
  </si>
  <si>
    <t>0393949</t>
  </si>
  <si>
    <t>04007221029724</t>
  </si>
  <si>
    <t>BAYTRIL 2,5 % SOLUTION INJECTABLE</t>
  </si>
  <si>
    <t>Chat, Chien, Lapins, NAC, Oiseaux de cage et de volière, Porcins, Rongeurs</t>
  </si>
  <si>
    <t>0343939</t>
  </si>
  <si>
    <t>08714377091029</t>
  </si>
  <si>
    <t>phenoxymethylpenicillin</t>
  </si>
  <si>
    <t>293</t>
  </si>
  <si>
    <t>08714377291214</t>
  </si>
  <si>
    <t>Boîte de 1 pot de 1 kg</t>
  </si>
  <si>
    <t>0331939</t>
  </si>
  <si>
    <t>03411112256884</t>
  </si>
  <si>
    <t>03411112931026</t>
  </si>
  <si>
    <t>0399929</t>
  </si>
  <si>
    <t>03661753037650</t>
  </si>
  <si>
    <t>0329929</t>
  </si>
  <si>
    <t>03661753037636</t>
  </si>
  <si>
    <t>0375929</t>
  </si>
  <si>
    <t>08717973560371</t>
  </si>
  <si>
    <t>Boîte de 1 seringue pour administration orale contenant 45 g de pâte</t>
  </si>
  <si>
    <t>45</t>
  </si>
  <si>
    <t>Cheval</t>
  </si>
  <si>
    <t>66,70</t>
  </si>
  <si>
    <t>08718469449149</t>
  </si>
  <si>
    <t>Boîte de 5 seringues pour administration orale contenant 45 g de pâte</t>
  </si>
  <si>
    <t>225</t>
  </si>
  <si>
    <t>15,01</t>
  </si>
  <si>
    <t>0305929</t>
  </si>
  <si>
    <t>05014602815981</t>
  </si>
  <si>
    <t>Flacon de 100 g</t>
  </si>
  <si>
    <t>05014602803865</t>
  </si>
  <si>
    <t>Sac de 1 000 000 000 UI</t>
  </si>
  <si>
    <t>05014602815073</t>
  </si>
  <si>
    <t>0392929</t>
  </si>
  <si>
    <t>03660176015139</t>
  </si>
  <si>
    <t>Pot de 100 000 000 ui</t>
  </si>
  <si>
    <t>0310929</t>
  </si>
  <si>
    <t>08713184110947</t>
  </si>
  <si>
    <t>Boîte de 1 flacon de 17,5 ml</t>
  </si>
  <si>
    <t>17</t>
  </si>
  <si>
    <t>POSATEX SUSPENSION AURICULAIRE POUR CHIENS</t>
  </si>
  <si>
    <t>orbifloxacine</t>
  </si>
  <si>
    <t>08713184099532</t>
  </si>
  <si>
    <t>Boîte de 1 flacon de 8,8 ml</t>
  </si>
  <si>
    <t>0,07</t>
  </si>
  <si>
    <t>0337919</t>
  </si>
  <si>
    <t>08427711114871</t>
  </si>
  <si>
    <t>Boîte de 1 flacon verre de 100 ml</t>
  </si>
  <si>
    <t>08427711114888</t>
  </si>
  <si>
    <t>08427711132813</t>
  </si>
  <si>
    <t>08427711133193</t>
  </si>
  <si>
    <t>0398909</t>
  </si>
  <si>
    <t>08713184090188</t>
  </si>
  <si>
    <t>Boîte de 1 sachet de 20 applicateurs intramammaires et 20 serviettes nettoyantes</t>
  </si>
  <si>
    <t>08713184144591</t>
  </si>
  <si>
    <t>Boîte de 1 sachet de 4 applicateurs intramammaires et 4 serviettes nettoyantes</t>
  </si>
  <si>
    <t>0328909</t>
  </si>
  <si>
    <t>03660144087939</t>
  </si>
  <si>
    <t>03660144091462</t>
  </si>
  <si>
    <t>0345909</t>
  </si>
  <si>
    <t>03411111889434</t>
  </si>
  <si>
    <t>Boîte de 1 flacon de 1 g de poudre</t>
  </si>
  <si>
    <t>03411111889441</t>
  </si>
  <si>
    <t>Boîte de 1 flacon de 4 g de poudre</t>
  </si>
  <si>
    <t>0289999</t>
  </si>
  <si>
    <t>08437009924020</t>
  </si>
  <si>
    <t>08437009924044</t>
  </si>
  <si>
    <t>08437009924037</t>
  </si>
  <si>
    <t>0219999</t>
  </si>
  <si>
    <t>08436047670142</t>
  </si>
  <si>
    <t>0293979</t>
  </si>
  <si>
    <t>08437009924051</t>
  </si>
  <si>
    <t>08437009924068</t>
  </si>
  <si>
    <t>0223979</t>
  </si>
  <si>
    <t>08436047670173</t>
  </si>
  <si>
    <t>0252979</t>
  </si>
  <si>
    <t>05414916310200</t>
  </si>
  <si>
    <t>0281979</t>
  </si>
  <si>
    <t>05414916210203</t>
  </si>
  <si>
    <t>Flacon de 960 mL</t>
  </si>
  <si>
    <t>05414916210210</t>
  </si>
  <si>
    <t>Flacon de 240 mL</t>
  </si>
  <si>
    <t>0211979</t>
  </si>
  <si>
    <t>03760087151107</t>
  </si>
  <si>
    <t>NOROCLAV P COMPRIMES 500 MG</t>
  </si>
  <si>
    <t>05023534015840</t>
  </si>
  <si>
    <t>Boîte de 20 plaquettes thermoformées de 5 comprimés sécables</t>
  </si>
  <si>
    <t>03760087151527</t>
  </si>
  <si>
    <t>100 comprimés</t>
  </si>
  <si>
    <t>0240979</t>
  </si>
  <si>
    <t>04007221025313</t>
  </si>
  <si>
    <t>boite de 20 plaquettes de 5 comprimés</t>
  </si>
  <si>
    <t>CLAVOBAY 500 MG COMPRIME</t>
  </si>
  <si>
    <t>05023534008897</t>
  </si>
  <si>
    <t>0272969</t>
  </si>
  <si>
    <t>03661103035718</t>
  </si>
  <si>
    <t>gamithromycin</t>
  </si>
  <si>
    <t>03661103035794</t>
  </si>
  <si>
    <t>03661103038443</t>
  </si>
  <si>
    <t>Boîte de 1 flacon verre de 50 mL</t>
  </si>
  <si>
    <t>0231969</t>
  </si>
  <si>
    <t>03597132002455</t>
  </si>
  <si>
    <t>boite de 1 sachet de 1 kg</t>
  </si>
  <si>
    <t>Dinde, Porcins, Poulet de chair</t>
  </si>
  <si>
    <t>0283949</t>
  </si>
  <si>
    <t>04050478495903</t>
  </si>
  <si>
    <t>Flacon de 211 mL</t>
  </si>
  <si>
    <t>2983</t>
  </si>
  <si>
    <t>0213949</t>
  </si>
  <si>
    <t>03411111906193</t>
  </si>
  <si>
    <t>03411111871033</t>
  </si>
  <si>
    <t>0294929</t>
  </si>
  <si>
    <t>05060162990576</t>
  </si>
  <si>
    <t>Sachet de 40 g</t>
  </si>
  <si>
    <t>Dindon, Poulet de chair</t>
  </si>
  <si>
    <t>625</t>
  </si>
  <si>
    <t>05060162990545</t>
  </si>
  <si>
    <t>Sachet de 400 g</t>
  </si>
  <si>
    <t>0224929</t>
  </si>
  <si>
    <t>03660176015146</t>
  </si>
  <si>
    <t>XEDEN 15 MG COMPRIME POUR CHATS</t>
  </si>
  <si>
    <t>03411112279043</t>
  </si>
  <si>
    <t>0,18</t>
  </si>
  <si>
    <t>0253929</t>
  </si>
  <si>
    <t>03660176015153</t>
  </si>
  <si>
    <t>Boîte de 10 plaquettes thermoformées de 10 comprimés quadrisécables</t>
  </si>
  <si>
    <t>XEDEN 50 MG COMPRIME POUR CHIENS</t>
  </si>
  <si>
    <t>03411112279067</t>
  </si>
  <si>
    <t>0282929</t>
  </si>
  <si>
    <t>03660176015160</t>
  </si>
  <si>
    <t>Boîte de 20 plaquettes thermoformées de 6 comprimés quadrisécables</t>
  </si>
  <si>
    <t>XEDEN 150 MG COMPRIME POUR CHIENS</t>
  </si>
  <si>
    <t>03411112279142</t>
  </si>
  <si>
    <t>Boîte de 2 plaquettes thermoformées de 6 comprimés quadrisécables</t>
  </si>
  <si>
    <t>0244919</t>
  </si>
  <si>
    <t>08713184108234</t>
  </si>
  <si>
    <t>Flacon de 20 ml</t>
  </si>
  <si>
    <t>ORBAX ORALE SUSPENSION</t>
  </si>
  <si>
    <t>0273919</t>
  </si>
  <si>
    <t>03760087151350</t>
  </si>
  <si>
    <t>CEPHACARE F 50 MG COMPRIMES POUR CHATS ET CHIENS</t>
  </si>
  <si>
    <t>0203919</t>
  </si>
  <si>
    <t>03760087151367</t>
  </si>
  <si>
    <t>CEPHACARE F 250 MG COMPRIMES POUR CHIENS</t>
  </si>
  <si>
    <t>0232919</t>
  </si>
  <si>
    <t>03760087151374</t>
  </si>
  <si>
    <t>CEPHACARE F 500 MG COMPRIMES POUR CHIENS</t>
  </si>
  <si>
    <t>0259909</t>
  </si>
  <si>
    <t>05414916210173</t>
  </si>
  <si>
    <t>Sac contenant 1 sac de 20 kg</t>
  </si>
  <si>
    <t>Lapins, Porc charcutier, Porcelet</t>
  </si>
  <si>
    <t>0288909</t>
  </si>
  <si>
    <t>05414916310170</t>
  </si>
  <si>
    <t>Dinde, Lapin de chair, Porcins, Poule pondeuse, Poule reproductrice, Poulet de chair</t>
  </si>
  <si>
    <t>81</t>
  </si>
  <si>
    <t>05414916310163</t>
  </si>
  <si>
    <t>324</t>
  </si>
  <si>
    <t>0218909</t>
  </si>
  <si>
    <t>08713184084040</t>
  </si>
  <si>
    <t>08713184084057</t>
  </si>
  <si>
    <t>08713184096883</t>
  </si>
  <si>
    <t>0114999</t>
  </si>
  <si>
    <t>08437009924112</t>
  </si>
  <si>
    <t>1L</t>
  </si>
  <si>
    <t>0172999</t>
  </si>
  <si>
    <t>08436047670098</t>
  </si>
  <si>
    <t>Flacon de 1 L muni de un dispositif doseur de 20 mL</t>
  </si>
  <si>
    <t>0102999</t>
  </si>
  <si>
    <t>03660176019014</t>
  </si>
  <si>
    <t>03660176019021</t>
  </si>
  <si>
    <t>flacon de 1 l</t>
  </si>
  <si>
    <t>0101979</t>
  </si>
  <si>
    <t>03760161601399</t>
  </si>
  <si>
    <t>Flacon de 1 Litre</t>
  </si>
  <si>
    <t>03760161601405</t>
  </si>
  <si>
    <t>Bidon de 5 Litres</t>
  </si>
  <si>
    <t>0198969</t>
  </si>
  <si>
    <t>08713184099976</t>
  </si>
  <si>
    <t>flacon de 1,35g de poudre + solvant</t>
  </si>
  <si>
    <t>Bovins, Cheval</t>
  </si>
  <si>
    <t>08713184099983</t>
  </si>
  <si>
    <t>flacon de 4,5g de poudre + solvant</t>
  </si>
  <si>
    <t>0174969</t>
  </si>
  <si>
    <t>03597132001854</t>
  </si>
  <si>
    <t>100 ML</t>
  </si>
  <si>
    <t>03597132001861</t>
  </si>
  <si>
    <t>250 ML</t>
  </si>
  <si>
    <t>0104969</t>
  </si>
  <si>
    <t>03597132001878</t>
  </si>
  <si>
    <t>03597132001847</t>
  </si>
  <si>
    <t>0191969</t>
  </si>
  <si>
    <t>03597133047790</t>
  </si>
  <si>
    <t>Boîte de 1 flacon multidoses de 10 ml</t>
  </si>
  <si>
    <t>EASOTIC SUSPENSION POUR INSTILLATION AURICULAIRE POUR CHIEN</t>
  </si>
  <si>
    <t>1505</t>
  </si>
  <si>
    <t>0115949</t>
  </si>
  <si>
    <t>08422320311055</t>
  </si>
  <si>
    <t>Fut de 25 sacs de 1 kg</t>
  </si>
  <si>
    <t>12500</t>
  </si>
  <si>
    <t>08422320306778</t>
  </si>
  <si>
    <t>Fut de 5 sacs de 1 kg</t>
  </si>
  <si>
    <t>08422320312373</t>
  </si>
  <si>
    <t>10 sacs de 1 Kg</t>
  </si>
  <si>
    <t>08422320321443</t>
  </si>
  <si>
    <t>08422320321444</t>
  </si>
  <si>
    <t>Boîte de 10 sacs de 1 kg</t>
  </si>
  <si>
    <t>0173949</t>
  </si>
  <si>
    <t>05414916405012</t>
  </si>
  <si>
    <t>0161949</t>
  </si>
  <si>
    <t>04028691518938</t>
  </si>
  <si>
    <t>Boîte de 10 seringues intramammaires a usage unique et de 10 lingettes pour trayons</t>
  </si>
  <si>
    <t>AMINOGLYCOSIDES + CEPHALOSPORINES 1&amp;2G</t>
  </si>
  <si>
    <t>kanamycin</t>
  </si>
  <si>
    <t>0,001256</t>
  </si>
  <si>
    <t>1,26</t>
  </si>
  <si>
    <t>04028691511274</t>
  </si>
  <si>
    <t>Boîte de 20 seringues intramammaires a usage unique et de 20 lingettes pour trayons</t>
  </si>
  <si>
    <t>2,51</t>
  </si>
  <si>
    <t>0190949</t>
  </si>
  <si>
    <t>05023534015420</t>
  </si>
  <si>
    <t>Boîte de 1 flacon de 1 g de poudre et 1 flacon de 20 ml de solvant</t>
  </si>
  <si>
    <t>05023534015437</t>
  </si>
  <si>
    <t>Boîte de 1 flacon de 4 g de poudre et 1 flacon de 80 ml de solvant</t>
  </si>
  <si>
    <t>0118939</t>
  </si>
  <si>
    <t>03661753060856</t>
  </si>
  <si>
    <t>Porcins, Poules</t>
  </si>
  <si>
    <t>03661753060849</t>
  </si>
  <si>
    <t>03661753060832</t>
  </si>
  <si>
    <t>0176939</t>
  </si>
  <si>
    <t>03411111912323</t>
  </si>
  <si>
    <t>03411111912347</t>
  </si>
  <si>
    <t>0167929</t>
  </si>
  <si>
    <t>04007221025207</t>
  </si>
  <si>
    <t>boîte 12 comprimés</t>
  </si>
  <si>
    <t>BAYTRIL S 250 MG</t>
  </si>
  <si>
    <t>04007221025191</t>
  </si>
  <si>
    <t>0143929</t>
  </si>
  <si>
    <t>05414916310118</t>
  </si>
  <si>
    <t>162</t>
  </si>
  <si>
    <t>0102929</t>
  </si>
  <si>
    <t>05060162990552</t>
  </si>
  <si>
    <t>0105919</t>
  </si>
  <si>
    <t>0134919</t>
  </si>
  <si>
    <t>05099299024861</t>
  </si>
  <si>
    <t>0163919</t>
  </si>
  <si>
    <t>05099299030244</t>
  </si>
  <si>
    <t>0192919</t>
  </si>
  <si>
    <t>05099299030251</t>
  </si>
  <si>
    <t>0110919</t>
  </si>
  <si>
    <t>05099299024939</t>
  </si>
  <si>
    <t>Flacon de 10 comprimés sécables</t>
  </si>
  <si>
    <t>CLINDASEPTIN 300 MG COMPRIMES</t>
  </si>
  <si>
    <t>05099299024946</t>
  </si>
  <si>
    <t>Flacon de 20 comprimés sécables</t>
  </si>
  <si>
    <t>0149909</t>
  </si>
  <si>
    <t>08427711127680</t>
  </si>
  <si>
    <t>Boîte de 1 flacon verre de 50 ml</t>
  </si>
  <si>
    <t>08427711122326</t>
  </si>
  <si>
    <t>08427711122333</t>
  </si>
  <si>
    <t>Boîte de 1 flacon verre de 250 ml</t>
  </si>
  <si>
    <t>08427711157007</t>
  </si>
  <si>
    <t>Boîte de 1 flacon PET de 50 ml</t>
  </si>
  <si>
    <t>08427711157366</t>
  </si>
  <si>
    <t>Boîte de 1 flacon PET de 100 ml</t>
  </si>
  <si>
    <t>08427711157878</t>
  </si>
  <si>
    <t>Boîte de 1 flacon PET de 250 ml</t>
  </si>
  <si>
    <t>0195909</t>
  </si>
  <si>
    <t>05414736017457</t>
  </si>
  <si>
    <t>0125909</t>
  </si>
  <si>
    <t>03597133062434</t>
  </si>
  <si>
    <t>Boîte de 10 plaquettes de 10 comprimés</t>
  </si>
  <si>
    <t>TENOTRYL 15 MG COMPRIMES POUR CHATS</t>
  </si>
  <si>
    <t>0154909</t>
  </si>
  <si>
    <t>03597133062441</t>
  </si>
  <si>
    <t>TENOTRYL 50 MG COMPRIMES POUR CHIENS</t>
  </si>
  <si>
    <t>0183909</t>
  </si>
  <si>
    <t>03597133062458</t>
  </si>
  <si>
    <t>boite de 100 comprimes</t>
  </si>
  <si>
    <t>TENOTRYL 150 MG COMPRIMES POUR CHIENS</t>
  </si>
  <si>
    <t>0101909</t>
  </si>
  <si>
    <t>05414916310255</t>
  </si>
  <si>
    <t>0086999</t>
  </si>
  <si>
    <t>03605874094468</t>
  </si>
  <si>
    <t>Tube aluminium de 10 g</t>
  </si>
  <si>
    <t>ORIDERMYL</t>
  </si>
  <si>
    <t>03605874095847</t>
  </si>
  <si>
    <t>Tube aluminium de 30 g</t>
  </si>
  <si>
    <t>0039979</t>
  </si>
  <si>
    <t>03760087151688</t>
  </si>
  <si>
    <t>ENROCARE 2,5 % INJECTABLE POUR CHIENS CHATS ET NAC</t>
  </si>
  <si>
    <t>Chat, Chien, NAC</t>
  </si>
  <si>
    <t>0068979</t>
  </si>
  <si>
    <t>03760087151695</t>
  </si>
  <si>
    <t>BOITE DE 1 FLACON DE 100 ML</t>
  </si>
  <si>
    <t>Chat, Chien, Porcins, Veau</t>
  </si>
  <si>
    <t>0097979</t>
  </si>
  <si>
    <t>03760087151701</t>
  </si>
  <si>
    <t>0027979</t>
  </si>
  <si>
    <t>03660176016891</t>
  </si>
  <si>
    <t>03660176016907</t>
  </si>
  <si>
    <t>0076969</t>
  </si>
  <si>
    <t>08717973568919</t>
  </si>
  <si>
    <t>FLOXABACTIN 15 MG COMPRIME POUR CHAT ET CHIEN</t>
  </si>
  <si>
    <t>0006969</t>
  </si>
  <si>
    <t>08717973568940</t>
  </si>
  <si>
    <t>FLOXABACTIN 50 MG COMPRIME POUR CHIEN</t>
  </si>
  <si>
    <t>0035969</t>
  </si>
  <si>
    <t>08717973568971</t>
  </si>
  <si>
    <t>FLOXABACTIN 150 MG COMPRIME POUR CHIEN</t>
  </si>
  <si>
    <t>0067959</t>
  </si>
  <si>
    <t>05414916510143</t>
  </si>
  <si>
    <t>0096959</t>
  </si>
  <si>
    <t>05099299029798</t>
  </si>
  <si>
    <t>05099299029804</t>
  </si>
  <si>
    <t>0049939</t>
  </si>
  <si>
    <t>08714225155569</t>
  </si>
  <si>
    <t>Sachet de 1000 g</t>
  </si>
  <si>
    <t>433</t>
  </si>
  <si>
    <t>0008939</t>
  </si>
  <si>
    <t>03605874161573</t>
  </si>
  <si>
    <t>03605874285491</t>
  </si>
  <si>
    <t>0066939</t>
  </si>
  <si>
    <t>03660176016655</t>
  </si>
  <si>
    <t>THERIOS 75 MG COMPRIMES A CROQUER POUR CHATS</t>
  </si>
  <si>
    <t>0042939</t>
  </si>
  <si>
    <t>03660176016648</t>
  </si>
  <si>
    <t>XEDEN 200 MG COMPRIME POUR CHIENS</t>
  </si>
  <si>
    <t>03411112279173</t>
  </si>
  <si>
    <t>0030939</t>
  </si>
  <si>
    <t>04007221032052</t>
  </si>
  <si>
    <t>Boîte de 1 plaquette de 7 comprimés</t>
  </si>
  <si>
    <t>VERAFLOX 15 MG COMPRIMES POUR CHIENS ET CHATS</t>
  </si>
  <si>
    <t>pradofloxacin</t>
  </si>
  <si>
    <t>04007221032014</t>
  </si>
  <si>
    <t>Boîte de 10 plaquettes de 7 comprimés</t>
  </si>
  <si>
    <t>0069929</t>
  </si>
  <si>
    <t>04007221032021</t>
  </si>
  <si>
    <t>VERAFLOX 60 MG COMPRIMES POUR CHIENS</t>
  </si>
  <si>
    <t>0,42</t>
  </si>
  <si>
    <t>04007221032038</t>
  </si>
  <si>
    <t>0098929</t>
  </si>
  <si>
    <t>04007221032045</t>
  </si>
  <si>
    <t>VERAFLOX 120 MG COMPRIMES POUR CHIENS</t>
  </si>
  <si>
    <t>04007221032083</t>
  </si>
  <si>
    <t>0028929</t>
  </si>
  <si>
    <t>04007221032076</t>
  </si>
  <si>
    <t>Boîte de 1 flacon de 15 ml muni dun adaptateur et dune fermeture de sécurité enfant avec 1 seringue de 3 ml</t>
  </si>
  <si>
    <t>VERAFLOX 25 MG/ML SUSPENSION BUVABLE POUR CHATS</t>
  </si>
  <si>
    <t>0,38</t>
  </si>
  <si>
    <t>0016929</t>
  </si>
  <si>
    <t>05023534012603</t>
  </si>
  <si>
    <t>flacon 100 mL</t>
  </si>
  <si>
    <t>05023534012610</t>
  </si>
  <si>
    <t>flacon  250 mL</t>
  </si>
  <si>
    <t>05023534012627</t>
  </si>
  <si>
    <t>flacon  500 mL</t>
  </si>
  <si>
    <t>0019919</t>
  </si>
  <si>
    <t>03411111959762</t>
  </si>
  <si>
    <t>03411111953197</t>
  </si>
  <si>
    <t>03411111957638</t>
  </si>
  <si>
    <t>0007919</t>
  </si>
  <si>
    <t>03605874250864</t>
  </si>
  <si>
    <t>03605874250871</t>
  </si>
  <si>
    <t>0094919</t>
  </si>
  <si>
    <t>08422320309014</t>
  </si>
  <si>
    <t>0053919</t>
  </si>
  <si>
    <t>08427711131335</t>
  </si>
  <si>
    <t>08427711129790</t>
  </si>
  <si>
    <t>08427711129806</t>
  </si>
  <si>
    <t>0020909</t>
  </si>
  <si>
    <t>08714225155613</t>
  </si>
  <si>
    <t>Sachet de 500 g</t>
  </si>
  <si>
    <t>697</t>
  </si>
  <si>
    <t>348,50</t>
  </si>
  <si>
    <t>08714225155576</t>
  </si>
  <si>
    <t>0964899</t>
  </si>
  <si>
    <t>03661753046164</t>
  </si>
  <si>
    <t>03661753046157</t>
  </si>
  <si>
    <t>0940899</t>
  </si>
  <si>
    <t>03661321007931</t>
  </si>
  <si>
    <t>0909889</t>
  </si>
  <si>
    <t>03661321007948</t>
  </si>
  <si>
    <t>0938889</t>
  </si>
  <si>
    <t>Sac de 10 KG</t>
  </si>
  <si>
    <t>03661321007924</t>
  </si>
  <si>
    <t>0967889</t>
  </si>
  <si>
    <t>03661321007955</t>
  </si>
  <si>
    <t>0999879</t>
  </si>
  <si>
    <t>03411112962938</t>
  </si>
  <si>
    <t>03411112053698</t>
  </si>
  <si>
    <t>0908869</t>
  </si>
  <si>
    <t>05060162990620</t>
  </si>
  <si>
    <t>Faisan</t>
  </si>
  <si>
    <t>0983869</t>
  </si>
  <si>
    <t>05414736025797</t>
  </si>
  <si>
    <t>flacon de 100 mL</t>
  </si>
  <si>
    <t>0913869</t>
  </si>
  <si>
    <t>03838989587239</t>
  </si>
  <si>
    <t>BOITE DE 1 FLACON DE 50 ML</t>
  </si>
  <si>
    <t>03838989587222</t>
  </si>
  <si>
    <t>03838989608712</t>
  </si>
  <si>
    <t>03838989606336</t>
  </si>
  <si>
    <t>0977849</t>
  </si>
  <si>
    <t>03605874271586</t>
  </si>
  <si>
    <t>03605874256590</t>
  </si>
  <si>
    <t>03605874256729</t>
  </si>
  <si>
    <t>0907849</t>
  </si>
  <si>
    <t>03760087151947</t>
  </si>
  <si>
    <t>Boîte de 25 plaquettes thermoformées de 10 comprimés quadrisécables</t>
  </si>
  <si>
    <t>CLAVUBACTIN 50/12,5 MG COMPRIMES POUR CHATS ET CHIENS</t>
  </si>
  <si>
    <t>08718469444366</t>
  </si>
  <si>
    <t>0936849</t>
  </si>
  <si>
    <t>03760087151954</t>
  </si>
  <si>
    <t>CLAVUBACTIN 250/62,5 MG COMPRIMES POUR CHIENS</t>
  </si>
  <si>
    <t>08718469444373</t>
  </si>
  <si>
    <t>0965849</t>
  </si>
  <si>
    <t>03760087151961</t>
  </si>
  <si>
    <t>CLAVUBACTIN 500/125 MG COMPRIMES POUR CHIENS</t>
  </si>
  <si>
    <t>08718469444397</t>
  </si>
  <si>
    <t>0924849</t>
  </si>
  <si>
    <t>03838989608736</t>
  </si>
  <si>
    <t>03838989587253</t>
  </si>
  <si>
    <t>0953849</t>
  </si>
  <si>
    <t>08713184112408</t>
  </si>
  <si>
    <t>tildiprosin</t>
  </si>
  <si>
    <t>08713184111302</t>
  </si>
  <si>
    <t>0982849</t>
  </si>
  <si>
    <t>08713184110527</t>
  </si>
  <si>
    <t>08713184110510</t>
  </si>
  <si>
    <t>Boîte de 1 flacon de 20 ml</t>
  </si>
  <si>
    <t>08713184110640</t>
  </si>
  <si>
    <t>08713184110664</t>
  </si>
  <si>
    <t>0912849</t>
  </si>
  <si>
    <t>08436529621914</t>
  </si>
  <si>
    <t>0900849</t>
  </si>
  <si>
    <t>08427711131632</t>
  </si>
  <si>
    <t>115</t>
  </si>
  <si>
    <t>0968839</t>
  </si>
  <si>
    <t>03838989590581</t>
  </si>
  <si>
    <t>FLACON 100ML</t>
  </si>
  <si>
    <t>0997839</t>
  </si>
  <si>
    <t>03838989590741</t>
  </si>
  <si>
    <t>03838989590796</t>
  </si>
  <si>
    <t>FLACON 250ML</t>
  </si>
  <si>
    <t>03838989615932</t>
  </si>
  <si>
    <t>FLACON DE 50ML</t>
  </si>
  <si>
    <t>0993829</t>
  </si>
  <si>
    <t>03661321007894</t>
  </si>
  <si>
    <t>0938819</t>
  </si>
  <si>
    <t>08430274135733</t>
  </si>
  <si>
    <t>08430274135757</t>
  </si>
  <si>
    <t>0830899</t>
  </si>
  <si>
    <t>05701170322385</t>
  </si>
  <si>
    <t>Boîte de 4 plaquettes thermoformées de 6 comprimés sécables</t>
  </si>
  <si>
    <t>CLAVUDALE 40 MG/10 MG COMPRIMES POUR CHATS ET CHIENS</t>
  </si>
  <si>
    <t>05701170422511</t>
  </si>
  <si>
    <t>0869889</t>
  </si>
  <si>
    <t>05701170322392</t>
  </si>
  <si>
    <t>CLAVUDALE 200 MG/50 MG COMPRIMES POUR CHIENS</t>
  </si>
  <si>
    <t>05701170422559</t>
  </si>
  <si>
    <t>0898889</t>
  </si>
  <si>
    <t>05701170322408</t>
  </si>
  <si>
    <t xml:space="preserve">Boîte de 4 plaquettes thermoformées de 6 comprimés sécables </t>
  </si>
  <si>
    <t>CLAVUDALE 400 MG/100 MG COMPRIMES POUR CHIENS</t>
  </si>
  <si>
    <t>05701170422597</t>
  </si>
  <si>
    <t>0886889</t>
  </si>
  <si>
    <t>03660176018109</t>
  </si>
  <si>
    <t>Boîte de 24 plaquettes thermoformées de 10 comprimés à croquer sécables</t>
  </si>
  <si>
    <t>KESIUM 50 MG COMPRIMES A CROQUER POUR CHATS ET CHIENS</t>
  </si>
  <si>
    <t>0816889</t>
  </si>
  <si>
    <t>03660176018116</t>
  </si>
  <si>
    <t>KESIUM 62,5 MG COMPRIMES A CROQUER POUR CHATS ET CHIENS</t>
  </si>
  <si>
    <t>0845889</t>
  </si>
  <si>
    <t>03660176018123</t>
  </si>
  <si>
    <t>Boîte de 30 plaquettes thermoformées de 8 comprimés à croquer sécables</t>
  </si>
  <si>
    <t>KESIUM 250 MG COMPRIMES A CROQUER POUR CHIENS</t>
  </si>
  <si>
    <t>0874889</t>
  </si>
  <si>
    <t>03660176018130</t>
  </si>
  <si>
    <t>Boîte de 40 plaquettes thermoformées de 6 comprimés a croquer sécables</t>
  </si>
  <si>
    <t>KESIUM 500 MG COMPRIMES A CROQUER POUR CHIENS</t>
  </si>
  <si>
    <t>03660176018895</t>
  </si>
  <si>
    <t>Boîte de 16 plaquettes thermoformées de 6 comprimés a croquer sécables</t>
  </si>
  <si>
    <t>38,40</t>
  </si>
  <si>
    <t>0807879</t>
  </si>
  <si>
    <t>03760087152197</t>
  </si>
  <si>
    <t>08435298601073</t>
  </si>
  <si>
    <t>0865879</t>
  </si>
  <si>
    <t>04028691531159</t>
  </si>
  <si>
    <t>Boîte de 20 seringues intramammaires de 4,5 g et de 20 lingettes pour trayons</t>
  </si>
  <si>
    <t>171,60</t>
  </si>
  <si>
    <t>3,43</t>
  </si>
  <si>
    <t>71</t>
  </si>
  <si>
    <t>1,42</t>
  </si>
  <si>
    <t>04028691531180</t>
  </si>
  <si>
    <t>Boîte de 60 seringues intramammaires de 4,5 g et de 60 lingettes pour trayons</t>
  </si>
  <si>
    <t>10,30</t>
  </si>
  <si>
    <t>4,26</t>
  </si>
  <si>
    <t>0894879</t>
  </si>
  <si>
    <t>03661321005265</t>
  </si>
  <si>
    <t>0824879</t>
  </si>
  <si>
    <t>04007221034445</t>
  </si>
  <si>
    <t>0853879</t>
  </si>
  <si>
    <t>08713184119438</t>
  </si>
  <si>
    <t>08713184119636</t>
  </si>
  <si>
    <t>08713184123107</t>
  </si>
  <si>
    <t>0870879</t>
  </si>
  <si>
    <t>08714225155583</t>
  </si>
  <si>
    <t>Sachet de 1 kg</t>
  </si>
  <si>
    <t>08714225155774</t>
  </si>
  <si>
    <t>0839869</t>
  </si>
  <si>
    <t>08435317200980</t>
  </si>
  <si>
    <t>08435317200997</t>
  </si>
  <si>
    <t>0827869</t>
  </si>
  <si>
    <t>05414897033761</t>
  </si>
  <si>
    <t>05414897033754</t>
  </si>
  <si>
    <t>0861869</t>
  </si>
  <si>
    <t>03660132102156</t>
  </si>
  <si>
    <t>ZOBUXA 50 MG</t>
  </si>
  <si>
    <t>0820869</t>
  </si>
  <si>
    <t>03660132102163</t>
  </si>
  <si>
    <t>ZOBUXA 150 MG</t>
  </si>
  <si>
    <t>0809849</t>
  </si>
  <si>
    <t>03660176017010</t>
  </si>
  <si>
    <t>20 plaquettes thermoformées de 10 comprimés sécables</t>
  </si>
  <si>
    <t>CEFALEXINE SOGEVAL 75 MG COMPRIMES CHATS</t>
  </si>
  <si>
    <t>0838849</t>
  </si>
  <si>
    <t>03660176017027</t>
  </si>
  <si>
    <t>20 plaquettes thermoformées de 10 comprimés quadrisécables</t>
  </si>
  <si>
    <t>CEFALEXINE SOGEVAL 300 MG COMPRIMES CHIENS</t>
  </si>
  <si>
    <t>0867849</t>
  </si>
  <si>
    <t>03660176017034</t>
  </si>
  <si>
    <t>CEFALEXINE SOGEVAL 750 MG COMPRIMES CHIENS</t>
  </si>
  <si>
    <t>0872849</t>
  </si>
  <si>
    <t>05414736020297</t>
  </si>
  <si>
    <t>05414736020303</t>
  </si>
  <si>
    <t>flacon de 250 mL</t>
  </si>
  <si>
    <t>0802849</t>
  </si>
  <si>
    <t>04007221036029</t>
  </si>
  <si>
    <t>Bidon de 1 kg</t>
  </si>
  <si>
    <t>08714377291160</t>
  </si>
  <si>
    <t>Flacon de 1 kg</t>
  </si>
  <si>
    <t>0817839</t>
  </si>
  <si>
    <t>08713184121936</t>
  </si>
  <si>
    <t>08713184121943</t>
  </si>
  <si>
    <t>0851839</t>
  </si>
  <si>
    <t>05037694149383</t>
  </si>
  <si>
    <t>Pot de 1 sachet de 500 g (polyéthylène basse densité)</t>
  </si>
  <si>
    <t>0819809</t>
  </si>
  <si>
    <t>03760232190012</t>
  </si>
  <si>
    <t>0848809</t>
  </si>
  <si>
    <t>03760232190005</t>
  </si>
  <si>
    <t>0877809</t>
  </si>
  <si>
    <t>05391510234166</t>
  </si>
  <si>
    <t>Boîte de 24 seringues de 4,5 g de suspension intramammaire</t>
  </si>
  <si>
    <t>227,20</t>
  </si>
  <si>
    <t>5,45</t>
  </si>
  <si>
    <t>70000</t>
  </si>
  <si>
    <t>2,23</t>
  </si>
  <si>
    <t>1,44</t>
  </si>
  <si>
    <t>05391510234159</t>
  </si>
  <si>
    <t>Seau de 120 seringues de 4,5 g de suspension intramammaire</t>
  </si>
  <si>
    <t>27,26</t>
  </si>
  <si>
    <t>11,13</t>
  </si>
  <si>
    <t>0812809</t>
  </si>
  <si>
    <t>05414916510228</t>
  </si>
  <si>
    <t>0841809</t>
  </si>
  <si>
    <t>05023534015505</t>
  </si>
  <si>
    <t>boite carton contenant 1 flacon pehd de 100 ml</t>
  </si>
  <si>
    <t>05023534015512</t>
  </si>
  <si>
    <t>boite carton contenant 1 flacon pehd de 250 ml</t>
  </si>
  <si>
    <t>05023534015529</t>
  </si>
  <si>
    <t>boite carton contenant 1 flacon pehd de 500 ml</t>
  </si>
  <si>
    <t>0797899</t>
  </si>
  <si>
    <t>05023534016960</t>
  </si>
  <si>
    <t>VECLAVAM P 50 MG COMPRIMES A CROQUER POUR CHATS ET CHIENS</t>
  </si>
  <si>
    <t>05023534016977</t>
  </si>
  <si>
    <t>0727899</t>
  </si>
  <si>
    <t>05023534016984</t>
  </si>
  <si>
    <t>VECLAVAM P 250 MG COMPRIMES A CROQUER POUR CHATS ET CHIENS</t>
  </si>
  <si>
    <t>05023534016991</t>
  </si>
  <si>
    <t>Boîte de 10 plaquettes thermoformées de 5 comprimés sécables</t>
  </si>
  <si>
    <t>0756899</t>
  </si>
  <si>
    <t>05023534017004</t>
  </si>
  <si>
    <t>VECLAVAM P 500 MG COMPRIMES A CROQUER POUR CHATS ET CHIENS</t>
  </si>
  <si>
    <t>05023534017011</t>
  </si>
  <si>
    <t>0744899</t>
  </si>
  <si>
    <t>05420041500638</t>
  </si>
  <si>
    <t>CLAVUCILL 40 MG/10 MG COMPRIMES POUR CHIENS ET CHATS</t>
  </si>
  <si>
    <t>05420041501734</t>
  </si>
  <si>
    <t>Boîte de 10 films thermosoudés de 10 comprimés sécables</t>
  </si>
  <si>
    <t>0773899</t>
  </si>
  <si>
    <t>05420041500645</t>
  </si>
  <si>
    <t>CLAVUCILL 200 MG/50 MG COMPRIMES POUR CHIENS</t>
  </si>
  <si>
    <t>05420041501741</t>
  </si>
  <si>
    <t>0703899</t>
  </si>
  <si>
    <t>05420041500652</t>
  </si>
  <si>
    <t>CLAVUCILL 400 MG/100 MG COMPRIMES POUR CHIENS</t>
  </si>
  <si>
    <t>05420041501758</t>
  </si>
  <si>
    <t>Boîte de 50 films thermosoudés de 2 comprimés sécables</t>
  </si>
  <si>
    <t>0747889</t>
  </si>
  <si>
    <t>05099299029125</t>
  </si>
  <si>
    <t>Boîte de 1 flacon de 22 mL et de 1 pipette graduée polyéthylène basse densité</t>
  </si>
  <si>
    <t>CLINDASEPTIN 25 MG/ML SOLUTION BUVABLE POUR CHATS ET CHIENS</t>
  </si>
  <si>
    <t>0,55</t>
  </si>
  <si>
    <t>0717869</t>
  </si>
  <si>
    <t>05023534015406</t>
  </si>
  <si>
    <t>boite de 1 flacon pehd de 100 ml</t>
  </si>
  <si>
    <t>05023534015413</t>
  </si>
  <si>
    <t>boite de 1 flacon pehd de 250 ml</t>
  </si>
  <si>
    <t>0734869</t>
  </si>
  <si>
    <t>08714225155514</t>
  </si>
  <si>
    <t>0749859</t>
  </si>
  <si>
    <t>08009722000512</t>
  </si>
  <si>
    <t>Boîte de 9 plaquettes thermoformées de 12 comprimés sécables</t>
  </si>
  <si>
    <t>108</t>
  </si>
  <si>
    <t>TSEFALEN 500 MG COMPRIMES PELLICULES POUR CHIENS</t>
  </si>
  <si>
    <t>54</t>
  </si>
  <si>
    <t>0778859</t>
  </si>
  <si>
    <t>08009722000543</t>
  </si>
  <si>
    <t>Boîte de 13 plaquettes thermoformées de 8 comprimés sécables</t>
  </si>
  <si>
    <t>104</t>
  </si>
  <si>
    <t>TSEFALEN 1000 MG COMPRIMES PELLICULES POUR CHIENS</t>
  </si>
  <si>
    <t>0737859</t>
  </si>
  <si>
    <t>03605874295858</t>
  </si>
  <si>
    <t>03605874285637</t>
  </si>
  <si>
    <t>03605874285767</t>
  </si>
  <si>
    <t>0765839</t>
  </si>
  <si>
    <t>08437011849120</t>
  </si>
  <si>
    <t>0794839</t>
  </si>
  <si>
    <t>03760087152159</t>
  </si>
  <si>
    <t>0724839</t>
  </si>
  <si>
    <t>03760087152166</t>
  </si>
  <si>
    <t>03760087152173</t>
  </si>
  <si>
    <t>0753839</t>
  </si>
  <si>
    <t>05023534017240</t>
  </si>
  <si>
    <t>boite de 1 flacon verre de 100 ml</t>
  </si>
  <si>
    <t>05023534017257</t>
  </si>
  <si>
    <t>0759819</t>
  </si>
  <si>
    <t>05414916510266</t>
  </si>
  <si>
    <t>05414916510273</t>
  </si>
  <si>
    <t>0706819</t>
  </si>
  <si>
    <t>05414916510280</t>
  </si>
  <si>
    <t>05414916510297</t>
  </si>
  <si>
    <t>05414916510310</t>
  </si>
  <si>
    <t>05414916510327</t>
  </si>
  <si>
    <t>0793819</t>
  </si>
  <si>
    <t>04050478870113</t>
  </si>
  <si>
    <t>04050478870106</t>
  </si>
  <si>
    <t>0752819</t>
  </si>
  <si>
    <t>08714225155552</t>
  </si>
  <si>
    <t>Dinde</t>
  </si>
  <si>
    <t>0740819</t>
  </si>
  <si>
    <t>05023534016199</t>
  </si>
  <si>
    <t>Boîte de 1 plaquette thermoformée de 14 comprimés a croquer sécables</t>
  </si>
  <si>
    <t>SOFTIFLOX P 5 MG COMPRIMES A CROQUER POUR CHATS ET CHIENS</t>
  </si>
  <si>
    <t>05023534016205</t>
  </si>
  <si>
    <t>Boîte de 7 plaquettes thermoformées de 14 comprimés a croquer sécables</t>
  </si>
  <si>
    <t>0,49</t>
  </si>
  <si>
    <t>0779809</t>
  </si>
  <si>
    <t>05023534016212</t>
  </si>
  <si>
    <t>Boîte de 2 plaquettes thermoformées de 7 comprimés a croquer sécables</t>
  </si>
  <si>
    <t>SOFTIFLOX P 20 MG COMPRIMES A CROQUER POUR CHIENS</t>
  </si>
  <si>
    <t>0,28</t>
  </si>
  <si>
    <t>05023534016229</t>
  </si>
  <si>
    <t>Boîte de 14 plaquettes thermoformées de 7 comprimés a croquer sécables</t>
  </si>
  <si>
    <t>1,96</t>
  </si>
  <si>
    <t>0709809</t>
  </si>
  <si>
    <t>05023534016236</t>
  </si>
  <si>
    <t>SOFTIFLOX P 80 MG COMPRIMES A CROQUER POUR CHIENS</t>
  </si>
  <si>
    <t>1,12</t>
  </si>
  <si>
    <t>05023534016243</t>
  </si>
  <si>
    <t>Boîte de 10 plaquettes thermoformées de 7 comprimés a croquer sécables</t>
  </si>
  <si>
    <t>0714809</t>
  </si>
  <si>
    <t>04007221040545</t>
  </si>
  <si>
    <t>0692899</t>
  </si>
  <si>
    <t>03838989617172</t>
  </si>
  <si>
    <t>boite de 10 plaquettes thermoformees de 10 comprimes secables</t>
  </si>
  <si>
    <t>UBIFLOX 5 MG COMPRIMES POUR CHATS ET CHIENS</t>
  </si>
  <si>
    <t>0622899</t>
  </si>
  <si>
    <t>03838989617158</t>
  </si>
  <si>
    <t>UBIFLOX 20 MG COMPRIMES POUR CHIENS</t>
  </si>
  <si>
    <t>0651899</t>
  </si>
  <si>
    <t>03838989617134</t>
  </si>
  <si>
    <t>boite de 12 plaquettes thermoformees de 6 comprimes secables</t>
  </si>
  <si>
    <t>UBIFLOX 80 MG COMPRIMES POUR CHIENS</t>
  </si>
  <si>
    <t>0680899</t>
  </si>
  <si>
    <t>03838989617035</t>
  </si>
  <si>
    <t>MARFLOQUIN 5 MG COMPRIMES POUR CHATS ET CHIENS</t>
  </si>
  <si>
    <t>03838989628468</t>
  </si>
  <si>
    <t>0610899</t>
  </si>
  <si>
    <t>03838989628475</t>
  </si>
  <si>
    <t>MARFLOQUIN 20 MG COMPRIMES POUR CHIENS</t>
  </si>
  <si>
    <t>0649889</t>
  </si>
  <si>
    <t>03838989628482</t>
  </si>
  <si>
    <t>MARFLOQUIN 80 MG COMPRIMES POUR CHIENS</t>
  </si>
  <si>
    <t>0671889</t>
  </si>
  <si>
    <t>05414897034607</t>
  </si>
  <si>
    <t>05414897034614</t>
  </si>
  <si>
    <t>0669879</t>
  </si>
  <si>
    <t>03660176019120</t>
  </si>
  <si>
    <t>Boîte de 12 plaquettes thermoformées de 10 comprimés à croquer sécables</t>
  </si>
  <si>
    <t>EFEX 10 MG COMPRIME A CROQUER POUR CHATS ET CHIENS</t>
  </si>
  <si>
    <t>03411112279234</t>
  </si>
  <si>
    <t>Boîte de 1 plaquette thermoformée de 10 comprimés à croquer sécables</t>
  </si>
  <si>
    <t>0698879</t>
  </si>
  <si>
    <t>03660176019137</t>
  </si>
  <si>
    <t>Boîte de 15 plaquettes thermoformées de 8 comprimés à croquer quadrisécables</t>
  </si>
  <si>
    <t>EFEX 40 MG COMPRIME A CROQUER POUR CHIENS</t>
  </si>
  <si>
    <t>03411112279210</t>
  </si>
  <si>
    <t>Boîte de 1 plaquette thermoformée de 8 comprimés à croquer quadrisécables</t>
  </si>
  <si>
    <t>0628879</t>
  </si>
  <si>
    <t>03660176019144</t>
  </si>
  <si>
    <t>Boîte de 20 plaquettes thermoformées de 6 comprimés à croquer quadrisécables</t>
  </si>
  <si>
    <t>EFEX 100 MG COMPRIME A CROQUER POUR CHIENS</t>
  </si>
  <si>
    <t>03411112279425</t>
  </si>
  <si>
    <t>Boîte de 2 plaquettes thermoformées de 6 comprimés à croquer quadrisécables</t>
  </si>
  <si>
    <t>0689869</t>
  </si>
  <si>
    <t>05414916101013</t>
  </si>
  <si>
    <t>0694869</t>
  </si>
  <si>
    <t>03605874325616</t>
  </si>
  <si>
    <t>CLAVASEPTIN P 62,5 MG COMPRIMES POUR CHIENS ET CHATS</t>
  </si>
  <si>
    <t>03605874325623</t>
  </si>
  <si>
    <t>03605874415683</t>
  </si>
  <si>
    <t>0682869</t>
  </si>
  <si>
    <t>05414897035543</t>
  </si>
  <si>
    <t>Flacon 100 ML</t>
  </si>
  <si>
    <t>0639859</t>
  </si>
  <si>
    <t>03661103048794</t>
  </si>
  <si>
    <t>03661103048800</t>
  </si>
  <si>
    <t>0627859</t>
  </si>
  <si>
    <t>03595890204937</t>
  </si>
  <si>
    <t>Boîte de 1 tube de 7,5 ml et de 1 canule</t>
  </si>
  <si>
    <t>ORIKAN</t>
  </si>
  <si>
    <t>0676849</t>
  </si>
  <si>
    <t>08422320318108</t>
  </si>
  <si>
    <t>0606849</t>
  </si>
  <si>
    <t>08437009924907</t>
  </si>
  <si>
    <t>08437009924891</t>
  </si>
  <si>
    <t>0679839</t>
  </si>
  <si>
    <t>03660176019250</t>
  </si>
  <si>
    <t>Boîte de 40 plaquettes thermoformées de 6 comprimés à croquer quadrisécables</t>
  </si>
  <si>
    <t>KESIUM 625 MG COMPRIMES A CROQUER POUR CHIENS</t>
  </si>
  <si>
    <t>0699829</t>
  </si>
  <si>
    <t>08433792000248</t>
  </si>
  <si>
    <t>Bovins, Caprins, Chat, Chien, Ovins, Porcins, Volailles</t>
  </si>
  <si>
    <t>08433792000255</t>
  </si>
  <si>
    <t>0617829</t>
  </si>
  <si>
    <t>05997377544464</t>
  </si>
  <si>
    <t>boite de 10 plaquettes thermoformees de 14 comprimes secables</t>
  </si>
  <si>
    <t>MARBOXIDIN 5 MG COMPRIMES A CROQUER POUR CHIENS ET CHATS</t>
  </si>
  <si>
    <t>0646829</t>
  </si>
  <si>
    <t>05997377544471</t>
  </si>
  <si>
    <t>MARBOXIDIN 20 MG COMPRIMES A CROQUER POUR CHIENS</t>
  </si>
  <si>
    <t>0675829</t>
  </si>
  <si>
    <t>05997377534489</t>
  </si>
  <si>
    <t>boite de 10 plaquettes thermoformees de 7 comprimes secables</t>
  </si>
  <si>
    <t>MARBOXIDIN 80 MG COMPRIMES A CROQUER POUR CHIENS</t>
  </si>
  <si>
    <t>0550839</t>
  </si>
  <si>
    <t>08437009924563</t>
  </si>
  <si>
    <t>0577829</t>
  </si>
  <si>
    <t>03660176020553</t>
  </si>
  <si>
    <t>Boîte de 1 flacon de 20 mL et de 1 seringue de 3 mL</t>
  </si>
  <si>
    <t>ZODON 25 MG/ML SOLUTION BUVABLE POUR CHATS ET CHIENS</t>
  </si>
  <si>
    <t>0541829</t>
  </si>
  <si>
    <t>05414916626318</t>
  </si>
  <si>
    <t>paromomycine</t>
  </si>
  <si>
    <t>0479899</t>
  </si>
  <si>
    <t>07046265561842</t>
  </si>
  <si>
    <t>0496899</t>
  </si>
  <si>
    <t>08435298602018</t>
  </si>
  <si>
    <t>Bovins, Porcins, Volailles</t>
  </si>
  <si>
    <t>08435298608195</t>
  </si>
  <si>
    <t>0414899</t>
  </si>
  <si>
    <t>03660176020560</t>
  </si>
  <si>
    <t>Boîte de 20 plaquettes thermoformées de 6 comprimés à croquer sécables</t>
  </si>
  <si>
    <t>ZODON 264 MG COMPRIMES A CROQUER POUR CHIENS</t>
  </si>
  <si>
    <t>264</t>
  </si>
  <si>
    <t>31,68</t>
  </si>
  <si>
    <t>0472899</t>
  </si>
  <si>
    <t>03660176020577</t>
  </si>
  <si>
    <t>ZODON 88 MG COMPRIMES A CROQUER POUR CHIENS</t>
  </si>
  <si>
    <t>88</t>
  </si>
  <si>
    <t>10,56</t>
  </si>
  <si>
    <t>0454879</t>
  </si>
  <si>
    <t>05414916310125</t>
  </si>
  <si>
    <t>VETMULIN 101,2 MG/ML SOLUTION POUR LAPINS</t>
  </si>
  <si>
    <t>0498869</t>
  </si>
  <si>
    <t>03660132156685</t>
  </si>
  <si>
    <t>Boîte de 2 tubes de 2,05 g</t>
  </si>
  <si>
    <t>OSURNIA GEL AURICULAIRE POUR CHIENS</t>
  </si>
  <si>
    <t>8,333330</t>
  </si>
  <si>
    <t>03660132156692</t>
  </si>
  <si>
    <t>Boîte de 20 tubes de 2,05 g</t>
  </si>
  <si>
    <t>0,34</t>
  </si>
  <si>
    <t>0412859</t>
  </si>
  <si>
    <t>03661753107872</t>
  </si>
  <si>
    <t>03661753107896</t>
  </si>
  <si>
    <t>03661753107889</t>
  </si>
  <si>
    <t>0496829</t>
  </si>
  <si>
    <t>06430033030592</t>
  </si>
  <si>
    <t>Boîte de 20 seringues intramammaires et de 20 serviettes nettoyantes</t>
  </si>
  <si>
    <t>340,80</t>
  </si>
  <si>
    <t>6,82</t>
  </si>
  <si>
    <t>0426829</t>
  </si>
  <si>
    <t>08717973561637</t>
  </si>
  <si>
    <t>AMOXIBACTIN 50 MG COMPRIMES POUR CHIENS ET CHATS</t>
  </si>
  <si>
    <t>0455829</t>
  </si>
  <si>
    <t>08717973561644</t>
  </si>
  <si>
    <t>AMOXIBACTIN 250 MG COMPRIMES POUR CHIENS</t>
  </si>
  <si>
    <t>0484829</t>
  </si>
  <si>
    <t>08717973561651</t>
  </si>
  <si>
    <t>AMOXIBACTIN 500 MG COMPRIMES POUR CHIENS</t>
  </si>
  <si>
    <t>0414829</t>
  </si>
  <si>
    <t>05099299032149</t>
  </si>
  <si>
    <t>Boîte de 1 flacon de 100 comprimés sécables</t>
  </si>
  <si>
    <t>CLINDASEPTIN 75 MG GELULES POUR CHIENS</t>
  </si>
  <si>
    <t>0443829</t>
  </si>
  <si>
    <t>05099299032170</t>
  </si>
  <si>
    <t>CLINDASEPTIN 150 MG GELULES POUR CHIENS</t>
  </si>
  <si>
    <t>0472829</t>
  </si>
  <si>
    <t>05099299032187</t>
  </si>
  <si>
    <t>Flacon de 100 comprimés sécables</t>
  </si>
  <si>
    <t>CLINDASEPTIN 300 MG GELULES POUR CHIENS</t>
  </si>
  <si>
    <t>0417819</t>
  </si>
  <si>
    <t>08714225156931</t>
  </si>
  <si>
    <t>Flacon pressurisé de 150 mL</t>
  </si>
  <si>
    <t>Bovins, Caprins, Equins, Lapins, Ovins, Porcins, Vison</t>
  </si>
  <si>
    <t>2129</t>
  </si>
  <si>
    <t>2,13</t>
  </si>
  <si>
    <t>0475819</t>
  </si>
  <si>
    <t>05414916405203</t>
  </si>
  <si>
    <t>Porcins, Poulet de chair, Veau</t>
  </si>
  <si>
    <t>0413809</t>
  </si>
  <si>
    <t>05414916310132</t>
  </si>
  <si>
    <t>1620</t>
  </si>
  <si>
    <t>0374899</t>
  </si>
  <si>
    <t>03760087152623</t>
  </si>
  <si>
    <t>Boîte de 1 flacon compte-gouttes de 20 mL</t>
  </si>
  <si>
    <t>MITEX SUSPENSION POUR CHIENS ET CHATS</t>
  </si>
  <si>
    <t>0,5293</t>
  </si>
  <si>
    <t>0336889</t>
  </si>
  <si>
    <t>08436027619536</t>
  </si>
  <si>
    <t>Agneau, Dinde, Porcins, Poules, Veau</t>
  </si>
  <si>
    <t>5000000</t>
  </si>
  <si>
    <t>08436027619543</t>
  </si>
  <si>
    <t>1225</t>
  </si>
  <si>
    <t>0394889</t>
  </si>
  <si>
    <t>08714225158676</t>
  </si>
  <si>
    <t>Canard, Dinde, Poules</t>
  </si>
  <si>
    <t>0361879</t>
  </si>
  <si>
    <t>08714377300534</t>
  </si>
  <si>
    <t>Sécuritainer de 1 kg</t>
  </si>
  <si>
    <t>Dinde, Poule reproductrice, Poulet de chair</t>
  </si>
  <si>
    <t>433,30</t>
  </si>
  <si>
    <t>0320879</t>
  </si>
  <si>
    <t>05414736031149</t>
  </si>
  <si>
    <t>Boîte de 24 seringues intramammaires de 3 g</t>
  </si>
  <si>
    <t>05414736031156</t>
  </si>
  <si>
    <t>Seau de 120 seringues intramammaires de 3 g</t>
  </si>
  <si>
    <t>0388869</t>
  </si>
  <si>
    <t>08430274140485</t>
  </si>
  <si>
    <t>Boîte de 1 flacon de poudre de 10 000 000 UI et de 1 flacon de solvant de 36 mL</t>
  </si>
  <si>
    <t>236,30</t>
  </si>
  <si>
    <t>5,67</t>
  </si>
  <si>
    <t>0318869</t>
  </si>
  <si>
    <t>08430274140355</t>
  </si>
  <si>
    <t>Boîte de 10 flacons de poudre de 10 000 000 UI et de 10 flacons de solvant de 36 mL</t>
  </si>
  <si>
    <t>56,71</t>
  </si>
  <si>
    <t>0367859</t>
  </si>
  <si>
    <t>08717755000026</t>
  </si>
  <si>
    <t>Boîte de 1 flacon de 10 mL avec 1 seringue de 1 mL</t>
  </si>
  <si>
    <t>ORNIFLOX 25 MG/ML SOLUTION A DILUER POUR SOLUTION BUVABLE POUR LAPINS DE COMPAGNIE, RONGEURS, OISEAUX D'ORNEMENT ET REPTILES</t>
  </si>
  <si>
    <t>Lapins de compagnie, Oiseaux de cage et de volière, Reptiles, Rongeurs</t>
  </si>
  <si>
    <t>0331859</t>
  </si>
  <si>
    <t>08714377291481</t>
  </si>
  <si>
    <t>08714377291498</t>
  </si>
  <si>
    <t>0334849</t>
  </si>
  <si>
    <t>08718469449255</t>
  </si>
  <si>
    <t>Boîte de 1 flacon de 10 ml et de 1 seringue de 1 ml</t>
  </si>
  <si>
    <t>ENROBACTIN 25 MG/ML SOLUTION A DILUER POUR SOLUTION BUVABLE POUR LAPINS DE COMPAGNIE, RONGEURS, OISEAUX ORNEMENTAUX ET REPTILES</t>
  </si>
  <si>
    <t>0363849</t>
  </si>
  <si>
    <t>08435298603022</t>
  </si>
  <si>
    <t>08435298603015</t>
  </si>
  <si>
    <t>Sac de 100 g</t>
  </si>
  <si>
    <t>66,25</t>
  </si>
  <si>
    <t>0310849</t>
  </si>
  <si>
    <t>03605874393868</t>
  </si>
  <si>
    <t>CEFASEPTIN 75 MG COMPRIMES POUR CHIENS ET CHATS</t>
  </si>
  <si>
    <t>03605874433656</t>
  </si>
  <si>
    <t>0349839</t>
  </si>
  <si>
    <t>03605874393912</t>
  </si>
  <si>
    <t>CEFASEPTIN 300 MG COMPRIMES POUR CHIENS</t>
  </si>
  <si>
    <t>03605874433663</t>
  </si>
  <si>
    <t>0378839</t>
  </si>
  <si>
    <t>03605874394025</t>
  </si>
  <si>
    <t>Boîte de 12 plaquettes thermoformées de 6 comprimés</t>
  </si>
  <si>
    <t>CEFASEPTIN 750 MG COMPRIMES POUR CHIENS</t>
  </si>
  <si>
    <t>03605874433670</t>
  </si>
  <si>
    <t>Boîte de 25 plaquettes thermoformées de 6 comprimés</t>
  </si>
  <si>
    <t>0328829</t>
  </si>
  <si>
    <t>03838989676162</t>
  </si>
  <si>
    <t>Porcins, Poule reproductrice, Poulet de chair</t>
  </si>
  <si>
    <t>03838989676155</t>
  </si>
  <si>
    <t>0357829</t>
  </si>
  <si>
    <t>08714225158904</t>
  </si>
  <si>
    <t>08714225158911</t>
  </si>
  <si>
    <t>0319819</t>
  </si>
  <si>
    <t>08717973562139</t>
  </si>
  <si>
    <t>METROBACTIN 250 MG COMPRIMES POUR CHIENS ET CHATS</t>
  </si>
  <si>
    <t>08718469442089</t>
  </si>
  <si>
    <t>0348819</t>
  </si>
  <si>
    <t>08717973562160</t>
  </si>
  <si>
    <t>METROBACTIN 500 MG COMPRIMES POUR CHIENS ET CHATS</t>
  </si>
  <si>
    <t>08718469442119</t>
  </si>
  <si>
    <t>0377819</t>
  </si>
  <si>
    <t>08715885002552</t>
  </si>
  <si>
    <t>08715885002545</t>
  </si>
  <si>
    <t>08715885002569</t>
  </si>
  <si>
    <t>0373809</t>
  </si>
  <si>
    <t>05391510235033</t>
  </si>
  <si>
    <t>0264899</t>
  </si>
  <si>
    <t>03605874426023</t>
  </si>
  <si>
    <t>03605874426092</t>
  </si>
  <si>
    <t>0169819</t>
  </si>
  <si>
    <t>05410340805756</t>
  </si>
  <si>
    <t>Boîte de 8 sachets de 4 g</t>
  </si>
  <si>
    <t>ORNICURE POUDRE POUR ADMINISTRATION DANS L'EAU DE BOISSON DESTINEE AUX PIGEONS VOYAGEURS ET AUX OISEAUX D'ORNEMENT</t>
  </si>
  <si>
    <t>Oiseaux de cage et de volière, Pigeon</t>
  </si>
  <si>
    <t>05410340805763</t>
  </si>
  <si>
    <t>Pot de 1 sac de 200 g</t>
  </si>
  <si>
    <t>26</t>
  </si>
  <si>
    <t>0141809</t>
  </si>
  <si>
    <t>08436027619666</t>
  </si>
  <si>
    <t>Canard, Dinde, Porcins, Poules</t>
  </si>
  <si>
    <t>435,60</t>
  </si>
  <si>
    <t>0044899</t>
  </si>
  <si>
    <t>05414916510112</t>
  </si>
  <si>
    <t>05414916510129</t>
  </si>
  <si>
    <t>0092869</t>
  </si>
  <si>
    <t>05414916910578</t>
  </si>
  <si>
    <t>0,001812</t>
  </si>
  <si>
    <t>3624</t>
  </si>
  <si>
    <t>0054859</t>
  </si>
  <si>
    <t>08435317202960</t>
  </si>
  <si>
    <t>Flacon de 1L</t>
  </si>
  <si>
    <t>4000000</t>
  </si>
  <si>
    <t>08435317202977</t>
  </si>
  <si>
    <t>980</t>
  </si>
  <si>
    <t>0098849</t>
  </si>
  <si>
    <t>08717973561897</t>
  </si>
  <si>
    <t>CEFABACTIN 50 MG COMPRIMES POUR CHIENS ET CHATS</t>
  </si>
  <si>
    <t>0028849</t>
  </si>
  <si>
    <t>08717973561927</t>
  </si>
  <si>
    <t>CEFABACTIN 250 MG COMPRIMES POUR CHIENS ET CHATS</t>
  </si>
  <si>
    <t>0057849</t>
  </si>
  <si>
    <t>08717973561934</t>
  </si>
  <si>
    <t>CEFABACTIN 500 MG COMPRIMES POUR CHIENS</t>
  </si>
  <si>
    <t>0086849</t>
  </si>
  <si>
    <t>08717973561941</t>
  </si>
  <si>
    <t>CEFABACTIN 1000 MG COMPRIMES POUR CHIENS</t>
  </si>
  <si>
    <t>0050849</t>
  </si>
  <si>
    <t>08714377380277</t>
  </si>
  <si>
    <t>0020829</t>
  </si>
  <si>
    <t>08714225159208</t>
  </si>
  <si>
    <t>Dinde, Porcins, Poule reproductrice, Poulet de chair</t>
  </si>
  <si>
    <t>0002809</t>
  </si>
  <si>
    <t>05414916940254</t>
  </si>
  <si>
    <t>Flacon contenant 90,58 g ou 50 000 000 UI</t>
  </si>
  <si>
    <t>90,58</t>
  </si>
  <si>
    <t>90,60</t>
  </si>
  <si>
    <t>05414916940247</t>
  </si>
  <si>
    <t>Sac contenant 1 811,6 g de sulfate d’apramycine ou 1 000 000 000 UI</t>
  </si>
  <si>
    <t>1811,60</t>
  </si>
  <si>
    <t>1812,01</t>
  </si>
  <si>
    <t>0975799</t>
  </si>
  <si>
    <t>03411112926442</t>
  </si>
  <si>
    <t>03411112926626</t>
  </si>
  <si>
    <t>03411112944538</t>
  </si>
  <si>
    <t>0949789</t>
  </si>
  <si>
    <t>05414916626325</t>
  </si>
  <si>
    <t>Flacon de 125 mL</t>
  </si>
  <si>
    <t>05414916626332</t>
  </si>
  <si>
    <t>05414916626349</t>
  </si>
  <si>
    <t>05414916626356</t>
  </si>
  <si>
    <t>0966789</t>
  </si>
  <si>
    <t>03760087153149</t>
  </si>
  <si>
    <t>CEPHACARE F 1000 MG COMPRIMES POUR CHIENS</t>
  </si>
  <si>
    <t>0995789</t>
  </si>
  <si>
    <t>05391510235538</t>
  </si>
  <si>
    <t>05391510235545</t>
  </si>
  <si>
    <t>0973759</t>
  </si>
  <si>
    <t>08718469441754</t>
  </si>
  <si>
    <t>Boîte de 1 tube de 5 g de pommade</t>
  </si>
  <si>
    <t>9,30</t>
  </si>
  <si>
    <t>0929729</t>
  </si>
  <si>
    <t>03760161602914</t>
  </si>
  <si>
    <t>03760161602921</t>
  </si>
  <si>
    <t>03760161602938</t>
  </si>
  <si>
    <t>0992729</t>
  </si>
  <si>
    <t>08714377300329</t>
  </si>
  <si>
    <t>0910729</t>
  </si>
  <si>
    <t>08717973562306</t>
  </si>
  <si>
    <t>DOXYBACTIN 50 MG COMPRIMES POUR CHIENS ET CHATS</t>
  </si>
  <si>
    <t>0949719</t>
  </si>
  <si>
    <t>08717973562313</t>
  </si>
  <si>
    <t>DOXYBACTIN 200 MG COMPRIMES POUR CHIENS</t>
  </si>
  <si>
    <t>0978719</t>
  </si>
  <si>
    <t>08717973562344</t>
  </si>
  <si>
    <t>DOXYBACTIN 400 MG COMPRIMES POUR CHIENS</t>
  </si>
  <si>
    <t>0971719</t>
  </si>
  <si>
    <t>08718469440214</t>
  </si>
  <si>
    <t>SPIZOBACTIN 750 000 UI / 125 MG COMPRIMES A CROQUER POUR CHIENS</t>
  </si>
  <si>
    <t>0901719</t>
  </si>
  <si>
    <t>08718469440221</t>
  </si>
  <si>
    <t>Boîte de 1 plaquette thermoformée de 10 comprimés à croquer quadrisécables</t>
  </si>
  <si>
    <t>SPIZOBACTIN 1 500 000 UI / 250 MG COMPRIMES A CROQUER POUR CHIENS</t>
  </si>
  <si>
    <t>0930719</t>
  </si>
  <si>
    <t>08718469440245</t>
  </si>
  <si>
    <t>SPIZOBACTIN 3 000 000 UI / 500 MG COMPRIMES A CROQUER POUR CHIENS</t>
  </si>
  <si>
    <t>3000000</t>
  </si>
  <si>
    <t>0841799</t>
  </si>
  <si>
    <t>05420041501635</t>
  </si>
  <si>
    <t>Porcins, Poules, Veau</t>
  </si>
  <si>
    <t>0815789</t>
  </si>
  <si>
    <t>08714225161997</t>
  </si>
  <si>
    <t>0873789</t>
  </si>
  <si>
    <t>03760161602969</t>
  </si>
  <si>
    <t>Bovins, Lapins, Porcins, Volailles</t>
  </si>
  <si>
    <t>03760161602976</t>
  </si>
  <si>
    <t>03760161602983</t>
  </si>
  <si>
    <t>0888779</t>
  </si>
  <si>
    <t>08714377300947</t>
  </si>
  <si>
    <t>Bovins, Dinde, Porcins, Poules</t>
  </si>
  <si>
    <t>08714377380130</t>
  </si>
  <si>
    <t>Bidon de 5040 mL</t>
  </si>
  <si>
    <t>5040</t>
  </si>
  <si>
    <t>1260</t>
  </si>
  <si>
    <t>0896769</t>
  </si>
  <si>
    <t>05420041501628</t>
  </si>
  <si>
    <t>Canard, Dinde, Porcins, Poulet de chair</t>
  </si>
  <si>
    <t>0884769</t>
  </si>
  <si>
    <t>03411112963232</t>
  </si>
  <si>
    <t>Boîte de 1 flacon de 1000 mL</t>
  </si>
  <si>
    <t>03411112963706</t>
  </si>
  <si>
    <t>03411112963713</t>
  </si>
  <si>
    <t>0817759</t>
  </si>
  <si>
    <t>08714225162024</t>
  </si>
  <si>
    <t>0801749</t>
  </si>
  <si>
    <t>03597133082531</t>
  </si>
  <si>
    <t>Boîte de 1 flacon de 30 mL et de 1 seringue de 3 mL</t>
  </si>
  <si>
    <t>ERADIA 125 MG/ML SUSPENSION BUVABLE POUR CHIENS</t>
  </si>
  <si>
    <t>03597133082548</t>
  </si>
  <si>
    <t>Boîte de 1 flacon de 100 mL et de 1 seringue de 3 mL</t>
  </si>
  <si>
    <t>0857739</t>
  </si>
  <si>
    <t>08714225162307</t>
  </si>
  <si>
    <t>0886739</t>
  </si>
  <si>
    <t>08714225163663</t>
  </si>
  <si>
    <t>202,40</t>
  </si>
  <si>
    <t>0821739</t>
  </si>
  <si>
    <t>03661753157112</t>
  </si>
  <si>
    <t>03661753157129</t>
  </si>
  <si>
    <t>0795779</t>
  </si>
  <si>
    <t>05414916310224</t>
  </si>
  <si>
    <t>Porcins, Poule pondeuse</t>
  </si>
  <si>
    <t>0725779</t>
  </si>
  <si>
    <t>08436529623468</t>
  </si>
  <si>
    <t>170,40</t>
  </si>
  <si>
    <t>08436529623475</t>
  </si>
  <si>
    <t>42,60</t>
  </si>
  <si>
    <t>0783779</t>
  </si>
  <si>
    <t>05391504732043</t>
  </si>
  <si>
    <t>Seau de 120 seringues de 3 g pour administration intramammaire et de 120 lingettes nettoyantes</t>
  </si>
  <si>
    <t>05391504732050</t>
  </si>
  <si>
    <t>Boîte de 20 seringues de 3 g pour administration intramammaire et de 20 lingettes nettoyantes</t>
  </si>
  <si>
    <t>0703749</t>
  </si>
  <si>
    <t>05414916210258</t>
  </si>
  <si>
    <t>Boîte de 1 flacon de 25 mL</t>
  </si>
  <si>
    <t>05414916210234</t>
  </si>
  <si>
    <t>0767729</t>
  </si>
  <si>
    <t>05997375300154</t>
  </si>
  <si>
    <t>Boîte de 1 flacon de 1000 mL et de 1 gobelet gradué polypropylène</t>
  </si>
  <si>
    <t>0795709</t>
  </si>
  <si>
    <t>08433792006448</t>
  </si>
  <si>
    <t>436</t>
  </si>
  <si>
    <t>0620709</t>
  </si>
  <si>
    <t>03411112988600</t>
  </si>
  <si>
    <t>Boîte de 1 flacon polypropylène de 50 mL</t>
  </si>
  <si>
    <t>03411112988648</t>
  </si>
  <si>
    <t>CORRESPONDANCE</t>
  </si>
  <si>
    <t>FAMILLE ATB</t>
  </si>
  <si>
    <t>Autres familles</t>
  </si>
  <si>
    <t>Penicillines</t>
  </si>
  <si>
    <t>Phenicoles</t>
  </si>
  <si>
    <t>Tetracyclines</t>
  </si>
  <si>
    <t>Trimethoprime</t>
  </si>
  <si>
    <t>Cephalosporines 1&amp;2G</t>
  </si>
  <si>
    <t>Cephalosporines 3&amp;4G</t>
  </si>
  <si>
    <t>Famille ATB</t>
  </si>
  <si>
    <t>Substance active (ENG)</t>
  </si>
  <si>
    <t>Substance active (FR)</t>
  </si>
  <si>
    <t>ATB critique</t>
  </si>
  <si>
    <t>Motif de traitement</t>
  </si>
  <si>
    <t>Famille correspondante</t>
  </si>
  <si>
    <t>Opération</t>
  </si>
  <si>
    <t>Pathologie digestive (diarrhées)</t>
  </si>
  <si>
    <t>Omphalite (gros nombril)</t>
  </si>
  <si>
    <t>Infections du pied (panaris)</t>
  </si>
  <si>
    <t>Pathologie de l’appareil urinaire</t>
  </si>
  <si>
    <t>Infections de l’œil (conjonctivites)</t>
  </si>
  <si>
    <t>Blessures diverses</t>
  </si>
  <si>
    <t>Septicémie hémorragiques</t>
  </si>
  <si>
    <t>Lésions (cutanées et/ou au niveau des branchies)</t>
  </si>
  <si>
    <t>Pathologie respiratoire (pneumonie)</t>
  </si>
  <si>
    <t>Motif du traitement</t>
  </si>
  <si>
    <t>x</t>
  </si>
  <si>
    <t>Fam1</t>
  </si>
  <si>
    <t>Fam2</t>
  </si>
  <si>
    <t>Fam3</t>
  </si>
  <si>
    <t>Subs1</t>
  </si>
  <si>
    <t>Subs2</t>
  </si>
  <si>
    <t>Subs3</t>
  </si>
  <si>
    <t>Famille(s) d'antibiotique(s)</t>
  </si>
  <si>
    <t>Substances active(s)</t>
  </si>
  <si>
    <t>Espèces retenues</t>
  </si>
  <si>
    <t>Mois de début de la campagne</t>
  </si>
  <si>
    <t>Campagne de production étudiée (année de 12 mois)</t>
  </si>
  <si>
    <r>
      <t xml:space="preserve">Effectif moyen 
</t>
    </r>
    <r>
      <rPr>
        <b/>
        <sz val="8"/>
        <color theme="9" tint="-0.499984740745262"/>
        <rFont val="Arial Narrow"/>
        <family val="2"/>
      </rPr>
      <t>durant la campagne</t>
    </r>
  </si>
  <si>
    <t>Catégorie traitée</t>
  </si>
  <si>
    <t>Catégorie d'animaux</t>
  </si>
  <si>
    <t>Mois du traitement</t>
  </si>
  <si>
    <t>Poules, Dindes, Canards</t>
  </si>
  <si>
    <t>Porcins, Bovins</t>
  </si>
  <si>
    <t>Veaux, Porcins, Agneaux, Poulets, Dindes</t>
  </si>
  <si>
    <t>Veaux</t>
  </si>
  <si>
    <t>Porcins, Poulets</t>
  </si>
  <si>
    <t>Veaux, Porcins</t>
  </si>
  <si>
    <t>Porcins, Lapins</t>
  </si>
  <si>
    <t>Veaux, Poulets, Dindes</t>
  </si>
  <si>
    <t>Caprins, Porcins</t>
  </si>
  <si>
    <t>Poulets</t>
  </si>
  <si>
    <t>Bovins, Truies</t>
  </si>
  <si>
    <t>Vaches</t>
  </si>
  <si>
    <t>Poulets, Lapins</t>
  </si>
  <si>
    <t>Poulets, Canards, Dindes</t>
  </si>
  <si>
    <t>Poulets, Canards, Dindons</t>
  </si>
  <si>
    <t>Porcins, Poulets, Dindes</t>
  </si>
  <si>
    <t>Bovins, Ovins, Caprins, Porcins</t>
  </si>
  <si>
    <t>Veaux, Agneaux, Porcins, Poulets, Dindes</t>
  </si>
  <si>
    <t>Veaux, Porcins, Poulets, Dindes</t>
  </si>
  <si>
    <t>Veaux, Agneaux, Chevreaux, Porcins, Lapins, Volailles</t>
  </si>
  <si>
    <t>Veaux, Agneaux, Porcins, Lapins et Volailles</t>
  </si>
  <si>
    <t>Bovins, Ovins, Caprins, Porcins et Equins</t>
  </si>
  <si>
    <t>Veaux, Agneaux, Porcins, Lapins, Volailles</t>
  </si>
  <si>
    <t>Poules, Dindes, Porcins</t>
  </si>
  <si>
    <t>Volailles, Porcins</t>
  </si>
  <si>
    <t>Chevaux, Bovins, Ovins, Caprins, Porcins</t>
  </si>
  <si>
    <t>valnemulin</t>
  </si>
  <si>
    <t>Croissance</t>
  </si>
  <si>
    <t>Résultats par animal</t>
  </si>
  <si>
    <t>espèce</t>
  </si>
  <si>
    <t>Age</t>
  </si>
  <si>
    <t>Catégorie</t>
  </si>
  <si>
    <t>CATEGORIE</t>
  </si>
  <si>
    <t>Résultats par kg</t>
  </si>
  <si>
    <r>
      <rPr>
        <b/>
        <u/>
        <sz val="14"/>
        <color theme="9" tint="-0.499984740745262"/>
        <rFont val="Arial Narrow"/>
        <family val="2"/>
      </rPr>
      <t xml:space="preserve">Étape 1 - à remplir : Le rescensement des données
</t>
    </r>
    <r>
      <rPr>
        <sz val="11"/>
        <color theme="1"/>
        <rFont val="Arial Narrow"/>
        <family val="2"/>
      </rPr>
      <t xml:space="preserve">
Les données doivent être recensées pour répertorier les traitements antibiotiques réalisés pour chaque type de maladies apparues sur le troupeau, dans le cadre d'un pas de temps déterminé (ici 365 jours, soit 12 mois, soit 1 année). Pour simplifier le recensement et permettre une meilleure exploitation des données, la saisie doit être réalisée par mois de l'année étudiée, à partir du mois de début de votre campagne.
Ex: "En janvier, sur mon troupeau de 75 vaches laitières en production (bovin_lait_adulte), j'ai réalisé 10 traitements au MASTIJET pour soigner les mammites apparues et 15 traitements au CEPRAVIN pour réaliser mes tarissements au mois de mars."</t>
    </r>
  </si>
  <si>
    <r>
      <rPr>
        <u/>
        <sz val="10"/>
        <rFont val="Arial Narrow"/>
        <family val="2"/>
      </rPr>
      <t>1)  Pas de temps</t>
    </r>
    <r>
      <rPr>
        <sz val="10"/>
        <rFont val="Arial Narrow"/>
        <family val="2"/>
      </rPr>
      <t xml:space="preserve">
Le pas de temps utilisé doit être de </t>
    </r>
    <r>
      <rPr>
        <b/>
        <sz val="10"/>
        <rFont val="Arial Narrow"/>
        <family val="2"/>
      </rPr>
      <t>12 mois</t>
    </r>
    <r>
      <rPr>
        <sz val="10"/>
        <rFont val="Arial Narrow"/>
        <family val="2"/>
      </rPr>
      <t xml:space="preserve">. Il permet de prendre du recul sur l’utilisation d’antibiotiques en incluant les différentes saisons d’activité liées à l’élevage. Afin de pouvoir comparer les résultats entre eux, ce pas de temps doit rester le même quelque soit l’exploitation ou l’année étudiée. Vous avez toutefois la possibilité de modifier le premier mois de votre campagne de production. 
</t>
    </r>
    <r>
      <rPr>
        <u/>
        <sz val="10"/>
        <rFont val="Arial Narrow"/>
        <family val="2"/>
      </rPr>
      <t xml:space="preserve">2)  Nombre de traitement
</t>
    </r>
    <r>
      <rPr>
        <b/>
        <sz val="10"/>
        <rFont val="Arial Narrow"/>
        <family val="2"/>
      </rPr>
      <t xml:space="preserve">Un traitement correspond à une prescription d’une substance active par le vétérinaire pour une maladie traitée sur un animal (ou sur un lot d'animaux, ou sur un kg ), sachant qu'un médicament prescrit peut être composé de plusieurs substances actives. 
</t>
    </r>
    <r>
      <rPr>
        <sz val="10"/>
        <rFont val="Arial Narrow"/>
        <family val="2"/>
      </rPr>
      <t xml:space="preserve">
Les traitements sous-dosés ou arrêtés prématurément par rapport à l’ordonnance du vétérinaire ne sont pas recommandés. L’animal traité risque de contracter de nouveau la maladie étant donné que les bactéries n’auront pas toutes été éliminées. Par ailleurs, les bactéries restantes pourront plus facilement développer des résistances contre l’antibiotique utilisé. Dans ce cas, et quelque soit le sous-dosage, un traitement correspond toujours à la prescription d’une substance active par le vétérinaire.
</t>
    </r>
    <r>
      <rPr>
        <u/>
        <sz val="10"/>
        <rFont val="Arial Narrow"/>
        <family val="2"/>
      </rPr>
      <t>3)  Nombre d’animaux</t>
    </r>
    <r>
      <rPr>
        <sz val="10"/>
        <rFont val="Arial Narrow"/>
        <family val="2"/>
      </rPr>
      <t xml:space="preserve">
Le </t>
    </r>
    <r>
      <rPr>
        <b/>
        <sz val="10"/>
        <rFont val="Arial Narrow"/>
        <family val="2"/>
      </rPr>
      <t>nombre d’animaux correspond à l’effectif moyen présent sur l’exploitation durant l'année étudiée.</t>
    </r>
    <r>
      <rPr>
        <sz val="10"/>
        <rFont val="Arial Narrow"/>
        <family val="2"/>
      </rPr>
      <t xml:space="preserve"> Il est possible de calculer le taux de traitement en fonction de plusieurs unités : par animal, par lot ou par kg (ex. généralement en kg pour les poissons, en lot pour les volailles). Il est également possible de différencier ces animaux en fonction de l’espèce, de l’activité auxquels ils sont dédiés ainsi que de la catégorie d’âge. 
 Le tableau définissant les catégories d’âge est présenté ci-dessous :</t>
    </r>
  </si>
  <si>
    <r>
      <t>Ce fichier est un</t>
    </r>
    <r>
      <rPr>
        <b/>
        <sz val="12"/>
        <color theme="1"/>
        <rFont val="Arial Narrow"/>
        <family val="2"/>
      </rPr>
      <t xml:space="preserve"> outil de travail pour comprendre et analyser l'utilisation d'antibiotiques dans son exploitation agricole</t>
    </r>
    <r>
      <rPr>
        <sz val="12"/>
        <color theme="1"/>
        <rFont val="Arial Narrow"/>
        <family val="2"/>
      </rPr>
      <t>. Conformément à l'article L234-1 du Code rural et de la pêche maritime, "</t>
    </r>
    <r>
      <rPr>
        <i/>
        <sz val="12"/>
        <color theme="1"/>
        <rFont val="Arial Narrow"/>
        <family val="2"/>
      </rPr>
      <t xml:space="preserve">Tout propriétaire ou détenteur d'animaux appartenant à des espèces dont la chair ou les produits doivent être cédés en vue de la consommation doit tenir un registre d'élevage régulièrement mis à jour sur lequel il recense chronologiquement les données sanitaires, zootechniques et médicales relatives aux animaux élevés". </t>
    </r>
    <r>
      <rPr>
        <sz val="12"/>
        <color theme="1"/>
        <rFont val="Arial Narrow"/>
        <family val="2"/>
      </rPr>
      <t>C'est grâce à ce registre d'élevage qu'il est possible de remplir cet outil. Vous y trouverez  :
- Guide d'utilisation - la méthodologie du calcul des taux de traitements aux antibiotiques et son application dans l'outil.
- Table médicament - Elle associe les médicaments avec leur(s) substance(s) active(s) et leur(s) famille(s) d'antibiotique(s). 
- Les onglets Étape - ils répertorient vos traitements antibiotiques afin de générer le nombre de traitement par unité étudiée (animal, lot, kg).</t>
    </r>
  </si>
  <si>
    <t>COMMENT CALCULER LE NOMBRE DE TRAITEMENT PAR UNITÉ ÉTUDIÉE (animal, lot, kg)?</t>
  </si>
  <si>
    <r>
      <rPr>
        <b/>
        <u/>
        <sz val="14"/>
        <color theme="9" tint="-0.499984740745262"/>
        <rFont val="Arial Narrow"/>
        <family val="2"/>
      </rPr>
      <t>Étape 2 - imprimer : Un récapitulatif global de l'utilisation des antibiotiques</t>
    </r>
    <r>
      <rPr>
        <sz val="11"/>
        <color theme="1"/>
        <rFont val="Arial Narrow"/>
        <family val="2"/>
      </rPr>
      <t xml:space="preserve">
L'Étape 2 se génère automatiquement. Cette étape est divisée en plusieurs onglets en fonction de l'unité renseignée dans la première étape. L'onglet 'Etape 2 - par animal' rassemblera la synthèse des traitements réalisés sur les animaux traités par animal. L'onglet 'Etape 2 - par lot' rassemblera la synthèse des traitements réalisés sur les animaux traités par lots. L'onglet 'Etape 2 - par kg' rassemblera la synthèse des traitements réalisés sur les animaux traités par kg. 
Ces onglets correspondent à la partie imprimable de l'outil. Les taux de traitement sont résumés en fonction de différents critères et peuvent être modulés grâce à des listes déroulantes. 
C'est maintenant à votre tour, analysez ces résultats en comparant d'autres données de votre exploitation afin de comprendre votre utilisation des antibiotiques (conditions météorologiques, évènement particulier sur l'exploitation... etc.).Il est vivement recommandé de réaliser un fichier par année étudiée. La comparaison pourra ainsi se faire plus précisémment. 
</t>
    </r>
    <r>
      <rPr>
        <b/>
        <sz val="11"/>
        <color theme="1"/>
        <rFont val="Arial Narrow"/>
        <family val="2"/>
      </rPr>
      <t xml:space="preserve">
Pour toute remarque sur cet outil,</t>
    </r>
    <r>
      <rPr>
        <sz val="11"/>
        <color theme="1"/>
        <rFont val="Arial Narrow"/>
        <family val="2"/>
      </rPr>
      <t xml:space="preserve"> n'hésitez pas à contacter: gwladys.esteve@bergerie-nationale.fr</t>
    </r>
  </si>
  <si>
    <r>
      <rPr>
        <sz val="28"/>
        <color indexed="8"/>
        <rFont val="Lucida Sans"/>
        <family val="2"/>
      </rPr>
      <t xml:space="preserve">Table 
de correspondance 
</t>
    </r>
    <r>
      <rPr>
        <i/>
        <sz val="16"/>
        <color rgb="FF000000"/>
        <rFont val="Lucida Sans"/>
        <family val="2"/>
      </rPr>
      <t>(Médicaments autorisés pour les animaux de rente uniquement)</t>
    </r>
    <r>
      <rPr>
        <i/>
        <sz val="16"/>
        <color rgb="FF000000"/>
        <rFont val="Lucida Bright"/>
        <family val="1"/>
      </rPr>
      <t xml:space="preserve"> 
</t>
    </r>
    <r>
      <rPr>
        <i/>
        <sz val="12"/>
        <color rgb="FF000000"/>
        <rFont val="Lucida Sans"/>
        <family val="2"/>
      </rPr>
      <t>Dernière mise à jour le 12/03/2021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</si>
</sst>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0.0000000"/>
  </numFmts>
  <fonts count="76" x14ac:knownFonts="1">
    <font>
      <sz val="11"/>
      <color theme="1"/>
      <name val="Calibri"/>
      <family val="2"/>
      <scheme val="minor"/>
    </font>
    <font>
      <sz val="8"/>
      <name val="Calibri"/>
      <family val="2"/>
    </font>
    <font>
      <b/>
      <sz val="11"/>
      <color indexed="8"/>
      <name val="Arial"/>
      <family val="2"/>
    </font>
    <font>
      <sz val="11"/>
      <color indexed="8"/>
      <name val="Arial"/>
      <family val="2"/>
    </font>
    <font>
      <b/>
      <sz val="11"/>
      <color indexed="8"/>
      <name val="Arial Narrow"/>
      <family val="2"/>
    </font>
    <font>
      <sz val="11"/>
      <color theme="1"/>
      <name val="Arial"/>
      <family val="2"/>
    </font>
    <font>
      <sz val="36"/>
      <color theme="1"/>
      <name val="Lucida Bright"/>
      <family val="1"/>
    </font>
    <font>
      <sz val="36"/>
      <color theme="1"/>
      <name val="Lucida Sans"/>
      <family val="2"/>
    </font>
    <font>
      <b/>
      <sz val="11"/>
      <color theme="9" tint="-0.499984740745262"/>
      <name val="Arial Narrow"/>
      <family val="2"/>
    </font>
    <font>
      <sz val="28"/>
      <color indexed="8"/>
      <name val="Lucida Sans"/>
      <family val="2"/>
    </font>
    <font>
      <sz val="28"/>
      <color theme="1"/>
      <name val="Lucida Bright"/>
      <family val="1"/>
    </font>
    <font>
      <b/>
      <sz val="11"/>
      <color theme="0"/>
      <name val="Calibri"/>
      <family val="2"/>
      <scheme val="minor"/>
    </font>
    <font>
      <sz val="11"/>
      <name val="Calibri"/>
      <family val="2"/>
      <scheme val="minor"/>
    </font>
    <font>
      <sz val="11"/>
      <color theme="1"/>
      <name val="Arial Narrow"/>
      <family val="2"/>
    </font>
    <font>
      <b/>
      <sz val="11"/>
      <color theme="0"/>
      <name val="Arial Narrow"/>
      <family val="2"/>
    </font>
    <font>
      <b/>
      <sz val="11"/>
      <color theme="1"/>
      <name val="Arial Narrow"/>
      <family val="2"/>
    </font>
    <font>
      <sz val="11"/>
      <name val="Arial Narrow"/>
      <family val="2"/>
    </font>
    <font>
      <b/>
      <sz val="11"/>
      <name val="Arial Narrow"/>
      <family val="2"/>
    </font>
    <font>
      <sz val="10"/>
      <name val="Arial Narrow"/>
      <family val="2"/>
    </font>
    <font>
      <sz val="11"/>
      <color theme="0"/>
      <name val="Arial Narrow"/>
      <family val="2"/>
    </font>
    <font>
      <sz val="32"/>
      <color indexed="8"/>
      <name val="Arial Narrow"/>
      <family val="2"/>
    </font>
    <font>
      <sz val="12"/>
      <color theme="1"/>
      <name val="Arial Narrow"/>
      <family val="2"/>
    </font>
    <font>
      <sz val="10"/>
      <color theme="1"/>
      <name val="Arial Narrow"/>
      <family val="2"/>
    </font>
    <font>
      <b/>
      <sz val="10"/>
      <name val="Arial Narrow"/>
      <family val="2"/>
    </font>
    <font>
      <sz val="48"/>
      <color indexed="8"/>
      <name val="Arial Narrow"/>
      <family val="2"/>
    </font>
    <font>
      <sz val="10"/>
      <color indexed="8"/>
      <name val="Arial Narrow"/>
      <family val="2"/>
    </font>
    <font>
      <i/>
      <sz val="11"/>
      <color theme="1"/>
      <name val="Arial Narrow"/>
      <family val="2"/>
    </font>
    <font>
      <b/>
      <sz val="12"/>
      <color theme="1"/>
      <name val="Arial Narrow"/>
      <family val="2"/>
    </font>
    <font>
      <b/>
      <sz val="11"/>
      <color theme="1"/>
      <name val="Calibri"/>
      <family val="2"/>
      <scheme val="minor"/>
    </font>
    <font>
      <i/>
      <sz val="16"/>
      <color theme="1"/>
      <name val="Lucida Sans"/>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0"/>
      <color theme="1"/>
      <name val="Arial Narrow"/>
      <family val="2"/>
    </font>
    <font>
      <b/>
      <u/>
      <sz val="14"/>
      <color theme="9" tint="-0.499984740745262"/>
      <name val="Arial Narrow"/>
      <family val="2"/>
    </font>
    <font>
      <sz val="32"/>
      <name val="Arial Narrow"/>
      <family val="2"/>
    </font>
    <font>
      <sz val="36"/>
      <name val="Arial Narrow"/>
      <family val="2"/>
    </font>
    <font>
      <b/>
      <sz val="22"/>
      <color theme="9" tint="-0.499984740745262"/>
      <name val="Calibri"/>
      <family val="2"/>
      <scheme val="minor"/>
    </font>
    <font>
      <u/>
      <sz val="10"/>
      <name val="Arial Narrow"/>
      <family val="2"/>
    </font>
    <font>
      <sz val="9"/>
      <color theme="1"/>
      <name val="Arial Narrow"/>
      <family val="2"/>
    </font>
    <font>
      <sz val="36"/>
      <color theme="0"/>
      <name val="Arial Narrow"/>
      <family val="2"/>
    </font>
    <font>
      <sz val="8"/>
      <name val="Calibri"/>
      <family val="2"/>
      <scheme val="minor"/>
    </font>
    <font>
      <b/>
      <sz val="10"/>
      <color theme="1"/>
      <name val="Arial Narrow"/>
      <family val="2"/>
    </font>
    <font>
      <sz val="14"/>
      <color theme="1"/>
      <name val="Arial Narrow"/>
      <family val="2"/>
    </font>
    <font>
      <i/>
      <sz val="14"/>
      <color theme="1"/>
      <name val="Arial Narrow"/>
      <family val="2"/>
    </font>
    <font>
      <sz val="28"/>
      <color indexed="8"/>
      <name val="Lucida Bright"/>
      <family val="2"/>
    </font>
    <font>
      <i/>
      <sz val="16"/>
      <color rgb="FF000000"/>
      <name val="Lucida Sans"/>
      <family val="2"/>
    </font>
    <font>
      <i/>
      <sz val="16"/>
      <color rgb="FF000000"/>
      <name val="Lucida Bright"/>
      <family val="1"/>
    </font>
    <font>
      <b/>
      <sz val="16"/>
      <color theme="1"/>
      <name val="Calibri"/>
      <family val="2"/>
      <scheme val="minor"/>
    </font>
    <font>
      <sz val="20"/>
      <color indexed="8"/>
      <name val="Arial Narrow"/>
      <family val="2"/>
    </font>
    <font>
      <i/>
      <sz val="14"/>
      <color rgb="FF000000"/>
      <name val="Arial Narrow"/>
      <family val="2"/>
    </font>
    <font>
      <b/>
      <sz val="10"/>
      <color theme="9" tint="-0.499984740745262"/>
      <name val="Arial Narrow"/>
      <family val="2"/>
    </font>
    <font>
      <sz val="9"/>
      <name val="Arial Narrow"/>
      <family val="2"/>
    </font>
    <font>
      <sz val="8"/>
      <color theme="1"/>
      <name val="Arial Narrow"/>
      <family val="2"/>
    </font>
    <font>
      <b/>
      <sz val="8"/>
      <color theme="0"/>
      <name val="Arial Narrow"/>
      <family val="2"/>
    </font>
    <font>
      <b/>
      <sz val="9"/>
      <color theme="0"/>
      <name val="Arial Narrow"/>
      <family val="2"/>
    </font>
    <font>
      <i/>
      <sz val="12"/>
      <color theme="1"/>
      <name val="Arial Narrow"/>
      <family val="2"/>
    </font>
    <font>
      <sz val="8"/>
      <color theme="1"/>
      <name val="Arial"/>
      <family val="2"/>
    </font>
    <font>
      <sz val="10"/>
      <name val="Arial"/>
      <family val="2"/>
    </font>
    <font>
      <b/>
      <sz val="14"/>
      <color theme="1"/>
      <name val="Calibri"/>
      <family val="2"/>
      <scheme val="minor"/>
    </font>
    <font>
      <b/>
      <i/>
      <sz val="11"/>
      <color theme="9" tint="-0.499984740745262"/>
      <name val="Arial Narrow"/>
      <family val="2"/>
    </font>
    <font>
      <b/>
      <sz val="8"/>
      <color theme="9" tint="-0.499984740745262"/>
      <name val="Arial Narrow"/>
      <family val="2"/>
    </font>
    <font>
      <u/>
      <sz val="14"/>
      <color theme="1"/>
      <name val="Arial Narrow"/>
      <family val="2"/>
    </font>
    <font>
      <i/>
      <sz val="12"/>
      <color rgb="FF000000"/>
      <name val="Lucida Sans"/>
      <family val="2"/>
    </font>
  </fonts>
  <fills count="4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lightUp">
        <fgColor theme="0" tint="-0.24994659260841701"/>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499984740745262"/>
        <bgColor indexed="64"/>
      </patternFill>
    </fill>
    <fill>
      <patternFill patternType="lightUp">
        <fgColor theme="0" tint="-0.14996795556505021"/>
        <bgColor theme="0"/>
      </patternFill>
    </fill>
    <fill>
      <patternFill patternType="solid">
        <fgColor theme="4"/>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tted">
        <color theme="9" tint="-0.499984740745262"/>
      </left>
      <right style="dotted">
        <color theme="9" tint="-0.499984740745262"/>
      </right>
      <top style="dotted">
        <color theme="9" tint="-0.499984740745262"/>
      </top>
      <bottom style="dotted">
        <color theme="9" tint="-0.499984740745262"/>
      </bottom>
      <diagonal/>
    </border>
    <border>
      <left/>
      <right/>
      <top style="medium">
        <color theme="9" tint="-0.499984740745262"/>
      </top>
      <bottom/>
      <diagonal/>
    </border>
    <border>
      <left/>
      <right/>
      <top style="medium">
        <color theme="9" tint="-0.499984740745262"/>
      </top>
      <bottom style="medium">
        <color theme="9"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theme="9" tint="-0.499984740745262"/>
      </right>
      <top style="medium">
        <color theme="9" tint="-0.499984740745262"/>
      </top>
      <bottom style="dotted">
        <color theme="9" tint="-0.499984740745262"/>
      </bottom>
      <diagonal/>
    </border>
    <border>
      <left/>
      <right/>
      <top style="medium">
        <color theme="9" tint="-0.499984740745262"/>
      </top>
      <bottom style="dotted">
        <color theme="9"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medium">
        <color theme="9" tint="-0.499984740745262"/>
      </right>
      <top style="medium">
        <color theme="9" tint="-0.499984740745262"/>
      </top>
      <bottom style="medium">
        <color theme="9" tint="-0.499984740745262"/>
      </bottom>
      <diagonal/>
    </border>
    <border>
      <left style="medium">
        <color theme="9" tint="-0.499984740745262"/>
      </left>
      <right/>
      <top style="medium">
        <color theme="9" tint="-0.499984740745262"/>
      </top>
      <bottom style="medium">
        <color theme="9" tint="-0.499984740745262"/>
      </bottom>
      <diagonal/>
    </border>
    <border>
      <left style="thin">
        <color indexed="64"/>
      </left>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5"/>
      </left>
      <right/>
      <top style="medium">
        <color theme="5"/>
      </top>
      <bottom/>
      <diagonal/>
    </border>
    <border>
      <left/>
      <right style="medium">
        <color theme="5"/>
      </right>
      <top style="medium">
        <color theme="5"/>
      </top>
      <bottom/>
      <diagonal/>
    </border>
    <border>
      <left/>
      <right/>
      <top style="medium">
        <color theme="5"/>
      </top>
      <bottom/>
      <diagonal/>
    </border>
    <border>
      <left style="medium">
        <color theme="5"/>
      </left>
      <right/>
      <top/>
      <bottom/>
      <diagonal/>
    </border>
    <border>
      <left/>
      <right style="medium">
        <color theme="5"/>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theme="5" tint="-0.499984740745262"/>
      </left>
      <right/>
      <top style="medium">
        <color theme="5" tint="-0.499984740745262"/>
      </top>
      <bottom style="dotted">
        <color auto="1"/>
      </bottom>
      <diagonal/>
    </border>
    <border>
      <left/>
      <right style="medium">
        <color theme="5" tint="-0.499984740745262"/>
      </right>
      <top style="medium">
        <color theme="5" tint="-0.499984740745262"/>
      </top>
      <bottom style="dotted">
        <color auto="1"/>
      </bottom>
      <diagonal/>
    </border>
    <border>
      <left style="medium">
        <color theme="5" tint="-0.499984740745262"/>
      </left>
      <right/>
      <top style="dotted">
        <color auto="1"/>
      </top>
      <bottom style="medium">
        <color theme="5" tint="-0.499984740745262"/>
      </bottom>
      <diagonal/>
    </border>
    <border>
      <left/>
      <right style="medium">
        <color theme="5" tint="-0.499984740745262"/>
      </right>
      <top style="dotted">
        <color auto="1"/>
      </top>
      <bottom style="medium">
        <color theme="5" tint="-0.499984740745262"/>
      </bottom>
      <diagonal/>
    </border>
    <border>
      <left style="dotted">
        <color theme="9" tint="-0.499984740745262"/>
      </left>
      <right style="dotted">
        <color theme="9" tint="-0.499984740745262"/>
      </right>
      <top style="thin">
        <color theme="5" tint="-0.499984740745262"/>
      </top>
      <bottom style="thin">
        <color theme="5" tint="-0.499984740745262"/>
      </bottom>
      <diagonal/>
    </border>
    <border>
      <left style="dotted">
        <color theme="9" tint="-0.499984740745262"/>
      </left>
      <right style="medium">
        <color theme="9" tint="-0.499984740745262"/>
      </right>
      <top style="thin">
        <color theme="5" tint="-0.499984740745262"/>
      </top>
      <bottom style="thin">
        <color theme="5" tint="-0.499984740745262"/>
      </bottom>
      <diagonal/>
    </border>
    <border>
      <left style="medium">
        <color theme="5"/>
      </left>
      <right/>
      <top style="thin">
        <color indexed="64"/>
      </top>
      <bottom/>
      <diagonal/>
    </border>
    <border>
      <left/>
      <right style="medium">
        <color theme="5"/>
      </right>
      <top style="thin">
        <color indexed="64"/>
      </top>
      <bottom/>
      <diagonal/>
    </border>
    <border>
      <left style="dotted">
        <color theme="9" tint="-0.499984740745262"/>
      </left>
      <right style="dotted">
        <color theme="9" tint="-0.499984740745262"/>
      </right>
      <top style="thin">
        <color theme="9" tint="-0.499984740745262"/>
      </top>
      <bottom style="thin">
        <color theme="5" tint="-0.499984740745262"/>
      </bottom>
      <diagonal/>
    </border>
    <border>
      <left style="dotted">
        <color theme="9" tint="-0.499984740745262"/>
      </left>
      <right/>
      <top style="thin">
        <color theme="5" tint="-0.499984740745262"/>
      </top>
      <bottom style="thin">
        <color theme="5" tint="-0.499984740745262"/>
      </bottom>
      <diagonal/>
    </border>
    <border>
      <left style="medium">
        <color theme="9" tint="-0.499984740745262"/>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auto="1"/>
      </bottom>
      <diagonal/>
    </border>
    <border>
      <left style="medium">
        <color theme="9" tint="-0.499984740745262"/>
      </left>
      <right/>
      <top/>
      <bottom/>
      <diagonal/>
    </border>
    <border>
      <left/>
      <right style="medium">
        <color theme="9" tint="-0.499984740745262"/>
      </right>
      <top/>
      <bottom/>
      <diagonal/>
    </border>
    <border>
      <left style="medium">
        <color theme="9" tint="-0.499984740745262"/>
      </left>
      <right/>
      <top/>
      <bottom style="thin">
        <color indexed="64"/>
      </bottom>
      <diagonal/>
    </border>
    <border>
      <left/>
      <right/>
      <top/>
      <bottom style="thin">
        <color indexed="64"/>
      </bottom>
      <diagonal/>
    </border>
    <border>
      <left/>
      <right style="medium">
        <color theme="9" tint="-0.499984740745262"/>
      </right>
      <top/>
      <bottom style="thin">
        <color indexed="64"/>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medium">
        <color theme="9" tint="-0.499984740745262"/>
      </right>
      <top/>
      <bottom style="medium">
        <color theme="9" tint="-0.499984740745262"/>
      </bottom>
      <diagonal/>
    </border>
    <border>
      <left/>
      <right style="dotted">
        <color theme="9" tint="-0.499984740745262"/>
      </right>
      <top style="thin">
        <color theme="5" tint="-0.499984740745262"/>
      </top>
      <bottom style="thin">
        <color theme="5" tint="-0.499984740745262"/>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style="thin">
        <color auto="1"/>
      </bottom>
      <diagonal/>
    </border>
    <border>
      <left style="medium">
        <color theme="9" tint="-0.499984740745262"/>
      </left>
      <right/>
      <top style="medium">
        <color theme="9" tint="-0.499984740745262"/>
      </top>
      <bottom style="dotted">
        <color theme="9" tint="-0.499984740745262"/>
      </bottom>
      <diagonal/>
    </border>
    <border>
      <left style="medium">
        <color theme="9" tint="-0.499984740745262"/>
      </left>
      <right/>
      <top style="dotted">
        <color theme="9" tint="-0.499984740745262"/>
      </top>
      <bottom style="dotted">
        <color theme="9" tint="-0.499984740745262"/>
      </bottom>
      <diagonal/>
    </border>
    <border>
      <left/>
      <right/>
      <top style="dotted">
        <color theme="9" tint="-0.499984740745262"/>
      </top>
      <bottom style="dotted">
        <color theme="9" tint="-0.499984740745262"/>
      </bottom>
      <diagonal/>
    </border>
    <border>
      <left/>
      <right style="medium">
        <color theme="9" tint="-0.499984740745262"/>
      </right>
      <top style="dotted">
        <color theme="9" tint="-0.499984740745262"/>
      </top>
      <bottom style="dotted">
        <color theme="9" tint="-0.499984740745262"/>
      </bottom>
      <diagonal/>
    </border>
    <border>
      <left style="medium">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tted">
        <color theme="9" tint="-0.499984740745262"/>
      </right>
      <top style="thin">
        <color theme="5" tint="-0.499984740745262"/>
      </top>
      <bottom style="medium">
        <color indexed="64"/>
      </bottom>
      <diagonal/>
    </border>
    <border>
      <left style="dotted">
        <color theme="9" tint="-0.499984740745262"/>
      </left>
      <right style="dotted">
        <color theme="9" tint="-0.499984740745262"/>
      </right>
      <top style="thin">
        <color theme="5" tint="-0.499984740745262"/>
      </top>
      <bottom style="medium">
        <color indexed="64"/>
      </bottom>
      <diagonal/>
    </border>
    <border>
      <left style="dotted">
        <color theme="9" tint="-0.499984740745262"/>
      </left>
      <right/>
      <top style="thin">
        <color theme="5" tint="-0.499984740745262"/>
      </top>
      <bottom style="medium">
        <color indexed="64"/>
      </bottom>
      <diagonal/>
    </border>
    <border>
      <left style="dotted">
        <color theme="9" tint="-0.499984740745262"/>
      </left>
      <right style="medium">
        <color theme="9" tint="-0.499984740745262"/>
      </right>
      <top style="thin">
        <color theme="5" tint="-0.499984740745262"/>
      </top>
      <bottom style="medium">
        <color indexed="64"/>
      </bottom>
      <diagonal/>
    </border>
    <border>
      <left style="medium">
        <color theme="9" tint="-0.499984740745262"/>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style="dotted">
        <color theme="9" tint="-0.499984740745262"/>
      </right>
      <top/>
      <bottom style="thin">
        <color theme="5" tint="-0.499984740745262"/>
      </bottom>
      <diagonal/>
    </border>
    <border>
      <left style="dotted">
        <color theme="9" tint="-0.499984740745262"/>
      </left>
      <right style="dotted">
        <color theme="9" tint="-0.499984740745262"/>
      </right>
      <top/>
      <bottom style="thin">
        <color theme="5" tint="-0.499984740745262"/>
      </bottom>
      <diagonal/>
    </border>
    <border>
      <left style="dotted">
        <color theme="9" tint="-0.499984740745262"/>
      </left>
      <right/>
      <top/>
      <bottom style="thin">
        <color theme="5" tint="-0.499984740745262"/>
      </bottom>
      <diagonal/>
    </border>
    <border>
      <left style="dotted">
        <color theme="9" tint="-0.499984740745262"/>
      </left>
      <right style="medium">
        <color theme="9" tint="-0.499984740745262"/>
      </right>
      <top/>
      <bottom style="thin">
        <color theme="5" tint="-0.499984740745262"/>
      </bottom>
      <diagonal/>
    </border>
    <border>
      <left style="medium">
        <color indexed="64"/>
      </left>
      <right style="dotted">
        <color theme="9" tint="-0.499984740745262"/>
      </right>
      <top style="medium">
        <color indexed="64"/>
      </top>
      <bottom style="medium">
        <color indexed="64"/>
      </bottom>
      <diagonal/>
    </border>
    <border>
      <left style="dotted">
        <color theme="9" tint="-0.499984740745262"/>
      </left>
      <right style="dotted">
        <color theme="9" tint="-0.499984740745262"/>
      </right>
      <top style="medium">
        <color indexed="64"/>
      </top>
      <bottom style="medium">
        <color indexed="64"/>
      </bottom>
      <diagonal/>
    </border>
    <border>
      <left style="dotted">
        <color theme="9" tint="-0.499984740745262"/>
      </left>
      <right/>
      <top style="medium">
        <color indexed="64"/>
      </top>
      <bottom style="medium">
        <color indexed="64"/>
      </bottom>
      <diagonal/>
    </border>
    <border>
      <left style="dotted">
        <color theme="9" tint="-0.499984740745262"/>
      </left>
      <right style="medium">
        <color theme="9" tint="-0.499984740745262"/>
      </right>
      <top style="medium">
        <color indexed="64"/>
      </top>
      <bottom style="medium">
        <color indexed="64"/>
      </bottom>
      <diagonal/>
    </border>
    <border>
      <left style="medium">
        <color theme="9" tint="-0.499984740745262"/>
      </left>
      <right/>
      <top style="medium">
        <color indexed="64"/>
      </top>
      <bottom style="medium">
        <color indexed="64"/>
      </bottom>
      <diagonal/>
    </border>
    <border>
      <left style="medium">
        <color theme="5" tint="-0.499984740745262"/>
      </left>
      <right/>
      <top style="medium">
        <color theme="5" tint="-0.499984740745262"/>
      </top>
      <bottom style="dotted">
        <color theme="9" tint="-0.499984740745262"/>
      </bottom>
      <diagonal/>
    </border>
    <border>
      <left/>
      <right/>
      <top style="medium">
        <color theme="5" tint="-0.499984740745262"/>
      </top>
      <bottom style="dotted">
        <color theme="9" tint="-0.499984740745262"/>
      </bottom>
      <diagonal/>
    </border>
    <border>
      <left/>
      <right style="medium">
        <color theme="5" tint="-0.499984740745262"/>
      </right>
      <top style="medium">
        <color theme="5" tint="-0.499984740745262"/>
      </top>
      <bottom style="dotted">
        <color theme="9" tint="-0.499984740745262"/>
      </bottom>
      <diagonal/>
    </border>
    <border>
      <left style="medium">
        <color theme="5" tint="-0.499984740745262"/>
      </left>
      <right/>
      <top style="dotted">
        <color theme="9" tint="-0.499984740745262"/>
      </top>
      <bottom style="medium">
        <color theme="5" tint="-0.499984740745262"/>
      </bottom>
      <diagonal/>
    </border>
    <border>
      <left/>
      <right/>
      <top style="dotted">
        <color theme="9" tint="-0.499984740745262"/>
      </top>
      <bottom style="medium">
        <color theme="5" tint="-0.499984740745262"/>
      </bottom>
      <diagonal/>
    </border>
    <border>
      <left/>
      <right style="medium">
        <color theme="5" tint="-0.499984740745262"/>
      </right>
      <top style="dotted">
        <color theme="9" tint="-0.499984740745262"/>
      </top>
      <bottom style="medium">
        <color theme="5" tint="-0.499984740745262"/>
      </bottom>
      <diagonal/>
    </border>
    <border>
      <left style="dotted">
        <color indexed="64"/>
      </left>
      <right style="thin">
        <color indexed="64"/>
      </right>
      <top style="thin">
        <color indexed="64"/>
      </top>
      <bottom style="thin">
        <color indexed="64"/>
      </bottom>
      <diagonal/>
    </border>
    <border>
      <left style="dotted">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theme="9" tint="-0.499984740745262"/>
      </left>
      <right/>
      <top style="dotted">
        <color theme="9" tint="-0.499984740745262"/>
      </top>
      <bottom/>
      <diagonal/>
    </border>
  </borders>
  <cellStyleXfs count="43">
    <xf numFmtId="0" fontId="0" fillId="0" borderId="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22" applyNumberFormat="0" applyAlignment="0" applyProtection="0"/>
    <xf numFmtId="0" fontId="39" fillId="9" borderId="23" applyNumberFormat="0" applyAlignment="0" applyProtection="0"/>
    <xf numFmtId="0" fontId="40" fillId="9" borderId="22" applyNumberFormat="0" applyAlignment="0" applyProtection="0"/>
    <xf numFmtId="0" fontId="41" fillId="0" borderId="24" applyNumberFormat="0" applyFill="0" applyAlignment="0" applyProtection="0"/>
    <xf numFmtId="0" fontId="11" fillId="10" borderId="25" applyNumberFormat="0" applyAlignment="0" applyProtection="0"/>
    <xf numFmtId="0" fontId="42" fillId="0" borderId="0" applyNumberFormat="0" applyFill="0" applyBorder="0" applyAlignment="0" applyProtection="0"/>
    <xf numFmtId="0" fontId="30" fillId="11" borderId="26" applyNumberFormat="0" applyFont="0" applyAlignment="0" applyProtection="0"/>
    <xf numFmtId="0" fontId="43" fillId="0" borderId="0" applyNumberFormat="0" applyFill="0" applyBorder="0" applyAlignment="0" applyProtection="0"/>
    <xf numFmtId="0" fontId="28" fillId="0" borderId="27" applyNumberFormat="0" applyFill="0" applyAlignment="0" applyProtection="0"/>
    <xf numFmtId="0" fontId="44"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44" fillId="35" borderId="0" applyNumberFormat="0" applyBorder="0" applyAlignment="0" applyProtection="0"/>
    <xf numFmtId="0" fontId="70" fillId="0" borderId="0"/>
  </cellStyleXfs>
  <cellXfs count="407">
    <xf numFmtId="0" fontId="0" fillId="0" borderId="0" xfId="0"/>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xf numFmtId="0" fontId="5" fillId="0" borderId="0" xfId="0" applyFont="1" applyFill="1" applyBorder="1" applyAlignment="1">
      <alignment horizontal="center"/>
    </xf>
    <xf numFmtId="0" fontId="6" fillId="0" borderId="0" xfId="0" applyFont="1" applyAlignment="1">
      <alignment vertical="center" wrapText="1"/>
    </xf>
    <xf numFmtId="0" fontId="0" fillId="2" borderId="0" xfId="0" applyFill="1"/>
    <xf numFmtId="0" fontId="0" fillId="0" borderId="0" xfId="0" applyBorder="1"/>
    <xf numFmtId="0" fontId="0" fillId="0" borderId="0" xfId="0" applyAlignment="1">
      <alignment horizontal="center" vertical="center"/>
    </xf>
    <xf numFmtId="0" fontId="0" fillId="3" borderId="5" xfId="0" applyFill="1" applyBorder="1" applyAlignment="1">
      <alignment horizontal="center" vertical="center"/>
    </xf>
    <xf numFmtId="0" fontId="2" fillId="0" borderId="16" xfId="0" applyFont="1" applyBorder="1" applyAlignment="1">
      <alignment horizontal="center" vertical="center"/>
    </xf>
    <xf numFmtId="0" fontId="13" fillId="2" borderId="0" xfId="0" applyFont="1" applyFill="1" applyProtection="1"/>
    <xf numFmtId="0" fontId="13" fillId="2" borderId="0" xfId="0" applyFont="1" applyFill="1" applyBorder="1" applyProtection="1"/>
    <xf numFmtId="0" fontId="13" fillId="2" borderId="0" xfId="0" applyFont="1" applyFill="1" applyAlignment="1" applyProtection="1">
      <alignment horizontal="center"/>
    </xf>
    <xf numFmtId="0" fontId="13" fillId="2" borderId="0" xfId="0" applyFont="1" applyFill="1" applyAlignment="1" applyProtection="1">
      <alignment wrapText="1"/>
    </xf>
    <xf numFmtId="0" fontId="15" fillId="2" borderId="0" xfId="0" applyFont="1" applyFill="1" applyAlignment="1" applyProtection="1">
      <alignment horizontal="center" vertical="center" wrapText="1"/>
    </xf>
    <xf numFmtId="0" fontId="15" fillId="2" borderId="0" xfId="0" applyFont="1" applyFill="1" applyAlignment="1" applyProtection="1">
      <alignment horizontal="center" vertical="center" wrapText="1"/>
      <protection hidden="1"/>
    </xf>
    <xf numFmtId="0" fontId="6" fillId="2" borderId="0" xfId="0" applyFont="1" applyFill="1" applyAlignment="1">
      <alignment vertical="center" wrapText="1"/>
    </xf>
    <xf numFmtId="0" fontId="0" fillId="0" borderId="0" xfId="0" applyAlignment="1">
      <alignment horizontal="right"/>
    </xf>
    <xf numFmtId="0" fontId="20" fillId="2" borderId="0" xfId="0" applyFont="1" applyFill="1" applyAlignment="1" applyProtection="1">
      <alignment horizontal="center" vertical="center" wrapText="1"/>
      <protection hidden="1"/>
    </xf>
    <xf numFmtId="0" fontId="13" fillId="2" borderId="0" xfId="0" applyFont="1" applyFill="1" applyAlignment="1" applyProtection="1">
      <alignment horizontal="center" vertical="center" wrapText="1"/>
      <protection hidden="1"/>
    </xf>
    <xf numFmtId="0" fontId="24" fillId="2" borderId="0" xfId="0" applyFont="1" applyFill="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2" fontId="15" fillId="2" borderId="0" xfId="0" applyNumberFormat="1" applyFont="1" applyFill="1" applyBorder="1" applyAlignment="1" applyProtection="1">
      <alignment horizontal="center" vertical="center" wrapText="1"/>
      <protection hidden="1"/>
    </xf>
    <xf numFmtId="0" fontId="22" fillId="2" borderId="0" xfId="0" applyFont="1" applyFill="1" applyBorder="1" applyAlignment="1" applyProtection="1">
      <alignment horizontal="center" vertical="center" wrapText="1"/>
      <protection hidden="1"/>
    </xf>
    <xf numFmtId="16" fontId="26" fillId="2" borderId="0" xfId="0" applyNumberFormat="1" applyFont="1" applyFill="1" applyBorder="1" applyAlignment="1" applyProtection="1">
      <alignment horizontal="center" vertical="center" wrapText="1"/>
      <protection hidden="1"/>
    </xf>
    <xf numFmtId="0" fontId="15" fillId="2" borderId="0"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2" fontId="16" fillId="2" borderId="0" xfId="0" applyNumberFormat="1" applyFont="1" applyFill="1" applyBorder="1" applyAlignment="1" applyProtection="1">
      <alignment horizontal="center" vertical="center" wrapText="1"/>
      <protection hidden="1"/>
    </xf>
    <xf numFmtId="0" fontId="0" fillId="0" borderId="0" xfId="0"/>
    <xf numFmtId="0" fontId="13" fillId="2" borderId="32" xfId="0" applyFont="1" applyFill="1" applyBorder="1" applyProtection="1"/>
    <xf numFmtId="0" fontId="13" fillId="2" borderId="31" xfId="0" applyFont="1" applyFill="1" applyBorder="1" applyProtection="1"/>
    <xf numFmtId="0" fontId="15" fillId="2" borderId="31" xfId="0" applyFont="1" applyFill="1" applyBorder="1" applyAlignment="1" applyProtection="1">
      <alignment vertical="center"/>
    </xf>
    <xf numFmtId="0" fontId="15" fillId="2" borderId="0" xfId="0" applyFont="1" applyFill="1" applyBorder="1" applyAlignment="1" applyProtection="1">
      <alignment vertical="center"/>
    </xf>
    <xf numFmtId="0" fontId="8" fillId="2" borderId="0" xfId="0" applyFont="1" applyFill="1" applyBorder="1" applyAlignment="1" applyProtection="1">
      <alignment horizontal="center"/>
    </xf>
    <xf numFmtId="0" fontId="16" fillId="2" borderId="0" xfId="0" applyFont="1" applyFill="1" applyProtection="1"/>
    <xf numFmtId="0" fontId="16" fillId="2" borderId="0" xfId="0" applyFont="1" applyFill="1" applyAlignment="1" applyProtection="1">
      <alignment horizontal="center"/>
    </xf>
    <xf numFmtId="0" fontId="48" fillId="2" borderId="0" xfId="0" applyFont="1" applyFill="1" applyAlignment="1" applyProtection="1">
      <alignment vertical="center" wrapText="1"/>
    </xf>
    <xf numFmtId="0" fontId="48" fillId="2" borderId="0" xfId="0" applyFont="1" applyFill="1" applyAlignment="1" applyProtection="1">
      <alignment horizontal="center" vertical="center" wrapText="1"/>
    </xf>
    <xf numFmtId="0" fontId="18" fillId="2" borderId="0" xfId="0" applyFont="1" applyFill="1" applyAlignment="1">
      <alignment vertical="top" wrapText="1"/>
    </xf>
    <xf numFmtId="0" fontId="15" fillId="2" borderId="0" xfId="0" applyFont="1" applyFill="1" applyBorder="1" applyAlignment="1" applyProtection="1">
      <alignment horizontal="center" vertical="center"/>
    </xf>
    <xf numFmtId="0" fontId="8" fillId="2" borderId="0" xfId="0" applyFont="1" applyFill="1" applyBorder="1" applyAlignment="1" applyProtection="1">
      <alignment horizontal="center"/>
      <protection locked="0"/>
    </xf>
    <xf numFmtId="0" fontId="16" fillId="2" borderId="0" xfId="0" applyFont="1" applyFill="1" applyAlignment="1" applyProtection="1">
      <alignment wrapText="1"/>
    </xf>
    <xf numFmtId="0" fontId="8" fillId="2" borderId="0" xfId="0" applyFont="1" applyFill="1" applyBorder="1" applyAlignment="1" applyProtection="1"/>
    <xf numFmtId="0" fontId="13" fillId="36" borderId="6" xfId="0" applyFont="1" applyFill="1" applyBorder="1" applyAlignment="1" applyProtection="1">
      <alignment vertical="center"/>
    </xf>
    <xf numFmtId="0" fontId="12" fillId="2" borderId="0" xfId="0" applyFont="1" applyFill="1"/>
    <xf numFmtId="0" fontId="0" fillId="0" borderId="33" xfId="0" applyBorder="1"/>
    <xf numFmtId="0" fontId="0" fillId="0" borderId="34" xfId="0" applyBorder="1"/>
    <xf numFmtId="0" fontId="0" fillId="36" borderId="33" xfId="0" applyFill="1" applyBorder="1"/>
    <xf numFmtId="0" fontId="0" fillId="36" borderId="34" xfId="0" applyFill="1" applyBorder="1"/>
    <xf numFmtId="0" fontId="19" fillId="2" borderId="0" xfId="0" applyFont="1" applyFill="1" applyProtection="1"/>
    <xf numFmtId="0" fontId="52" fillId="2" borderId="0" xfId="0" applyFont="1" applyFill="1" applyAlignment="1" applyProtection="1">
      <alignment horizontal="center" vertical="center" wrapText="1"/>
    </xf>
    <xf numFmtId="0" fontId="17" fillId="2" borderId="0" xfId="0" applyFont="1" applyFill="1" applyBorder="1" applyAlignment="1">
      <alignment vertical="top"/>
    </xf>
    <xf numFmtId="0" fontId="16" fillId="2" borderId="0" xfId="0" applyFont="1" applyFill="1" applyBorder="1" applyProtection="1"/>
    <xf numFmtId="0" fontId="12" fillId="2" borderId="0" xfId="0" applyFont="1" applyFill="1" applyAlignment="1"/>
    <xf numFmtId="0" fontId="0" fillId="0" borderId="35" xfId="0" applyBorder="1"/>
    <xf numFmtId="0" fontId="11" fillId="0" borderId="0" xfId="0" applyFont="1" applyFill="1" applyBorder="1"/>
    <xf numFmtId="0" fontId="13" fillId="39" borderId="1" xfId="0" applyFont="1" applyFill="1" applyBorder="1" applyAlignment="1" applyProtection="1">
      <alignment horizontal="center" vertical="center"/>
      <protection hidden="1"/>
    </xf>
    <xf numFmtId="0" fontId="16" fillId="2" borderId="1" xfId="0" applyFont="1" applyFill="1" applyBorder="1" applyProtection="1"/>
    <xf numFmtId="0" fontId="13" fillId="2" borderId="1" xfId="0" applyFont="1" applyFill="1" applyBorder="1" applyProtection="1"/>
    <xf numFmtId="0" fontId="16" fillId="2" borderId="46" xfId="0" applyFont="1" applyFill="1" applyBorder="1" applyProtection="1"/>
    <xf numFmtId="0" fontId="16" fillId="2" borderId="47" xfId="0" applyFont="1" applyFill="1" applyBorder="1" applyProtection="1"/>
    <xf numFmtId="0" fontId="16" fillId="2" borderId="48" xfId="0" applyFont="1" applyFill="1" applyBorder="1" applyProtection="1"/>
    <xf numFmtId="0" fontId="16" fillId="2" borderId="49" xfId="0" applyFont="1" applyFill="1" applyBorder="1" applyProtection="1"/>
    <xf numFmtId="0" fontId="19" fillId="2" borderId="49" xfId="0" applyFont="1" applyFill="1" applyBorder="1" applyProtection="1"/>
    <xf numFmtId="0" fontId="16" fillId="2" borderId="50" xfId="0" applyFont="1" applyFill="1" applyBorder="1" applyProtection="1"/>
    <xf numFmtId="0" fontId="16" fillId="2" borderId="1" xfId="0" applyFont="1" applyFill="1" applyBorder="1" applyAlignment="1" applyProtection="1">
      <alignment horizontal="center"/>
    </xf>
    <xf numFmtId="0" fontId="16" fillId="2" borderId="46" xfId="0" applyFont="1" applyFill="1" applyBorder="1" applyAlignment="1" applyProtection="1">
      <alignment horizontal="center"/>
    </xf>
    <xf numFmtId="0" fontId="16" fillId="2" borderId="47" xfId="0" applyFont="1" applyFill="1" applyBorder="1" applyAlignment="1" applyProtection="1">
      <alignment horizontal="center"/>
    </xf>
    <xf numFmtId="0" fontId="13" fillId="2" borderId="47" xfId="0" applyFont="1" applyFill="1" applyBorder="1" applyProtection="1"/>
    <xf numFmtId="0" fontId="16" fillId="2" borderId="49" xfId="0" applyFont="1" applyFill="1" applyBorder="1" applyAlignment="1" applyProtection="1">
      <alignment horizontal="center"/>
    </xf>
    <xf numFmtId="0" fontId="48" fillId="2" borderId="50" xfId="0" applyFont="1" applyFill="1" applyBorder="1" applyAlignment="1" applyProtection="1">
      <alignment horizontal="center" vertical="center" wrapText="1"/>
    </xf>
    <xf numFmtId="165" fontId="48" fillId="2" borderId="0" xfId="0" applyNumberFormat="1" applyFont="1" applyFill="1" applyAlignment="1" applyProtection="1">
      <alignment horizontal="center" vertical="center" wrapText="1"/>
    </xf>
    <xf numFmtId="0" fontId="8" fillId="0" borderId="0" xfId="0" applyFont="1" applyFill="1" applyBorder="1" applyAlignment="1" applyProtection="1"/>
    <xf numFmtId="0" fontId="8" fillId="2" borderId="58" xfId="0" applyFont="1" applyFill="1" applyBorder="1" applyAlignment="1" applyProtection="1">
      <alignment horizontal="center" vertical="center"/>
      <protection locked="0"/>
    </xf>
    <xf numFmtId="0" fontId="8" fillId="2" borderId="59" xfId="0" applyFont="1" applyFill="1" applyBorder="1" applyAlignment="1" applyProtection="1">
      <alignment horizontal="center" vertical="center"/>
      <protection locked="0"/>
    </xf>
    <xf numFmtId="0" fontId="0" fillId="0" borderId="35" xfId="0" applyFont="1" applyBorder="1"/>
    <xf numFmtId="0" fontId="0" fillId="0" borderId="0" xfId="0" applyFont="1" applyBorder="1"/>
    <xf numFmtId="0" fontId="0" fillId="0" borderId="36" xfId="0" applyFont="1" applyBorder="1"/>
    <xf numFmtId="0" fontId="0" fillId="0" borderId="40" xfId="0" applyFont="1" applyBorder="1"/>
    <xf numFmtId="0" fontId="0" fillId="0" borderId="38" xfId="0" applyFont="1" applyBorder="1"/>
    <xf numFmtId="0" fontId="0" fillId="0" borderId="0" xfId="0" applyFont="1" applyFill="1" applyBorder="1" applyAlignment="1">
      <alignment horizontal="left" vertical="center"/>
    </xf>
    <xf numFmtId="0" fontId="0" fillId="0" borderId="0" xfId="0" applyFont="1" applyBorder="1" applyAlignment="1">
      <alignment horizontal="left" vertical="center"/>
    </xf>
    <xf numFmtId="0" fontId="0" fillId="0" borderId="0" xfId="0" applyAlignment="1">
      <alignment horizontal="center" wrapText="1"/>
    </xf>
    <xf numFmtId="0" fontId="2" fillId="0" borderId="7" xfId="0" applyFont="1" applyBorder="1" applyAlignment="1">
      <alignment horizontal="center" vertical="center" wrapText="1"/>
    </xf>
    <xf numFmtId="0" fontId="2" fillId="0" borderId="15" xfId="0" applyFont="1" applyBorder="1" applyAlignment="1">
      <alignment horizontal="center" vertical="center" wrapText="1"/>
    </xf>
    <xf numFmtId="0" fontId="15" fillId="2" borderId="1" xfId="0" applyFont="1" applyFill="1" applyBorder="1" applyAlignment="1">
      <alignment horizontal="center" vertical="center"/>
    </xf>
    <xf numFmtId="0" fontId="0" fillId="2" borderId="18" xfId="0" applyFill="1" applyBorder="1" applyAlignment="1">
      <alignment horizontal="center"/>
    </xf>
    <xf numFmtId="0" fontId="0" fillId="2" borderId="0" xfId="0" applyFill="1" applyBorder="1" applyAlignment="1">
      <alignment horizontal="center"/>
    </xf>
    <xf numFmtId="0" fontId="45" fillId="36" borderId="30" xfId="0" applyFont="1" applyFill="1" applyBorder="1" applyAlignment="1" applyProtection="1">
      <alignment vertical="center"/>
    </xf>
    <xf numFmtId="0" fontId="45" fillId="36" borderId="29" xfId="0" applyFont="1" applyFill="1" applyBorder="1" applyAlignment="1" applyProtection="1">
      <alignment vertical="center"/>
    </xf>
    <xf numFmtId="1" fontId="13" fillId="39" borderId="1" xfId="0" applyNumberFormat="1" applyFont="1" applyFill="1" applyBorder="1" applyAlignment="1" applyProtection="1">
      <alignment horizontal="center" vertical="center"/>
      <protection hidden="1"/>
    </xf>
    <xf numFmtId="0" fontId="16" fillId="2" borderId="0" xfId="0" applyFont="1" applyFill="1" applyBorder="1" applyAlignment="1" applyProtection="1">
      <alignment horizontal="center" vertical="center" wrapText="1"/>
      <protection hidden="1"/>
    </xf>
    <xf numFmtId="0" fontId="8" fillId="2" borderId="62" xfId="0" applyFont="1" applyFill="1" applyBorder="1" applyAlignment="1" applyProtection="1">
      <alignment horizontal="center" vertical="center"/>
      <protection locked="0"/>
    </xf>
    <xf numFmtId="0" fontId="8" fillId="2" borderId="63" xfId="0" applyFont="1" applyFill="1" applyBorder="1" applyAlignment="1" applyProtection="1">
      <alignment horizontal="left" vertical="center"/>
      <protection locked="0"/>
    </xf>
    <xf numFmtId="1" fontId="13" fillId="39" borderId="1" xfId="0" applyNumberFormat="1" applyFont="1" applyFill="1" applyBorder="1" applyAlignment="1" applyProtection="1">
      <alignment horizontal="left"/>
    </xf>
    <xf numFmtId="0" fontId="0" fillId="0" borderId="36" xfId="0" applyBorder="1"/>
    <xf numFmtId="0" fontId="0" fillId="0" borderId="0" xfId="0" applyBorder="1" applyAlignment="1">
      <alignment horizontal="center"/>
    </xf>
    <xf numFmtId="0" fontId="0" fillId="0" borderId="37" xfId="0" applyBorder="1"/>
    <xf numFmtId="0" fontId="0" fillId="0" borderId="40" xfId="0" applyBorder="1"/>
    <xf numFmtId="0" fontId="0" fillId="0" borderId="38" xfId="0" applyBorder="1"/>
    <xf numFmtId="0" fontId="0" fillId="0" borderId="0" xfId="0" applyBorder="1" applyAlignment="1">
      <alignment horizontal="right"/>
    </xf>
    <xf numFmtId="0" fontId="0" fillId="0" borderId="40" xfId="0" applyBorder="1" applyAlignment="1">
      <alignment horizontal="right"/>
    </xf>
    <xf numFmtId="0" fontId="0" fillId="0" borderId="69" xfId="0" applyBorder="1"/>
    <xf numFmtId="0" fontId="0" fillId="0" borderId="70" xfId="0" applyBorder="1"/>
    <xf numFmtId="0" fontId="0" fillId="0" borderId="37" xfId="0" applyFont="1" applyBorder="1"/>
    <xf numFmtId="0" fontId="14" fillId="2" borderId="0" xfId="0" applyFont="1" applyFill="1" applyBorder="1" applyAlignment="1" applyProtection="1">
      <alignment horizontal="center" vertical="center" wrapText="1"/>
      <protection hidden="1"/>
    </xf>
    <xf numFmtId="0" fontId="25" fillId="2" borderId="0" xfId="0" applyFont="1" applyFill="1" applyBorder="1" applyAlignment="1" applyProtection="1">
      <alignment vertical="center" wrapText="1"/>
      <protection hidden="1"/>
    </xf>
    <xf numFmtId="0" fontId="14" fillId="2" borderId="0" xfId="0" applyFont="1" applyFill="1" applyBorder="1" applyAlignment="1" applyProtection="1">
      <alignment vertical="center" wrapText="1"/>
      <protection hidden="1"/>
    </xf>
    <xf numFmtId="0" fontId="27" fillId="2" borderId="0" xfId="0" applyFont="1" applyFill="1" applyBorder="1" applyAlignment="1" applyProtection="1">
      <alignment vertical="center" wrapText="1"/>
      <protection hidden="1"/>
    </xf>
    <xf numFmtId="0" fontId="22" fillId="2" borderId="0" xfId="0" applyFont="1" applyFill="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63" fillId="2" borderId="0" xfId="0" applyFont="1" applyFill="1" applyBorder="1" applyAlignment="1" applyProtection="1">
      <alignment horizontal="center" vertical="center" wrapText="1"/>
      <protection hidden="1"/>
    </xf>
    <xf numFmtId="2" fontId="54" fillId="2" borderId="0" xfId="0" applyNumberFormat="1" applyFont="1" applyFill="1" applyBorder="1" applyAlignment="1" applyProtection="1">
      <alignment horizontal="center" vertical="center" wrapText="1"/>
      <protection hidden="1"/>
    </xf>
    <xf numFmtId="0" fontId="22" fillId="2" borderId="35" xfId="0" applyFont="1" applyFill="1" applyBorder="1" applyAlignment="1" applyProtection="1">
      <alignment horizontal="center" vertical="center" wrapText="1"/>
      <protection hidden="1"/>
    </xf>
    <xf numFmtId="0" fontId="65" fillId="2" borderId="35" xfId="0" applyFont="1" applyFill="1" applyBorder="1" applyAlignment="1" applyProtection="1">
      <alignment vertical="center" wrapText="1"/>
      <protection hidden="1"/>
    </xf>
    <xf numFmtId="0" fontId="65" fillId="2" borderId="0" xfId="0" applyFont="1" applyFill="1" applyBorder="1" applyAlignment="1" applyProtection="1">
      <alignment vertical="center" wrapText="1"/>
      <protection hidden="1"/>
    </xf>
    <xf numFmtId="0" fontId="65" fillId="2" borderId="0" xfId="0" applyFont="1" applyFill="1" applyBorder="1" applyAlignment="1" applyProtection="1">
      <alignment horizontal="center" vertical="center" wrapText="1"/>
      <protection hidden="1"/>
    </xf>
    <xf numFmtId="0" fontId="65" fillId="2" borderId="0" xfId="0" applyFont="1" applyFill="1" applyBorder="1" applyAlignment="1" applyProtection="1">
      <alignment wrapText="1"/>
      <protection hidden="1"/>
    </xf>
    <xf numFmtId="0" fontId="65" fillId="2" borderId="0" xfId="0" applyFont="1" applyFill="1" applyBorder="1" applyAlignment="1" applyProtection="1">
      <alignment horizontal="center" vertical="top" wrapText="1"/>
      <protection hidden="1"/>
    </xf>
    <xf numFmtId="0" fontId="65" fillId="2" borderId="35" xfId="0" applyFont="1" applyFill="1" applyBorder="1" applyAlignment="1" applyProtection="1">
      <alignment horizontal="center" vertical="center" wrapText="1"/>
      <protection hidden="1"/>
    </xf>
    <xf numFmtId="0" fontId="54" fillId="2" borderId="66" xfId="0" applyFont="1" applyFill="1" applyBorder="1" applyAlignment="1" applyProtection="1">
      <alignment vertical="center" wrapText="1"/>
      <protection hidden="1"/>
    </xf>
    <xf numFmtId="0" fontId="54" fillId="2" borderId="67" xfId="0" applyFont="1" applyFill="1" applyBorder="1" applyAlignment="1" applyProtection="1">
      <alignment vertical="center" wrapText="1"/>
      <protection hidden="1"/>
    </xf>
    <xf numFmtId="2" fontId="65" fillId="2" borderId="1" xfId="0" applyNumberFormat="1" applyFont="1" applyFill="1" applyBorder="1" applyAlignment="1" applyProtection="1">
      <alignment horizontal="center" vertical="center" wrapText="1"/>
      <protection hidden="1"/>
    </xf>
    <xf numFmtId="0" fontId="13" fillId="2" borderId="35" xfId="0" applyFont="1" applyFill="1" applyBorder="1" applyAlignment="1" applyProtection="1">
      <alignment horizontal="center" vertical="center" wrapText="1"/>
      <protection hidden="1"/>
    </xf>
    <xf numFmtId="0" fontId="27" fillId="2" borderId="35" xfId="0" applyFont="1" applyFill="1" applyBorder="1" applyAlignment="1" applyProtection="1">
      <alignment vertical="center" wrapText="1"/>
      <protection hidden="1"/>
    </xf>
    <xf numFmtId="0" fontId="8" fillId="2" borderId="35"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6" fillId="2" borderId="35" xfId="0" applyFont="1" applyFill="1" applyBorder="1" applyAlignment="1" applyProtection="1">
      <alignment horizontal="center" vertical="center" wrapText="1"/>
      <protection hidden="1"/>
    </xf>
    <xf numFmtId="0" fontId="66" fillId="38" borderId="14" xfId="0" applyFont="1" applyFill="1" applyBorder="1" applyAlignment="1" applyProtection="1">
      <alignment vertical="center" wrapText="1"/>
      <protection hidden="1"/>
    </xf>
    <xf numFmtId="0" fontId="51" fillId="2" borderId="0" xfId="0" applyFont="1" applyFill="1" applyBorder="1" applyAlignment="1" applyProtection="1">
      <alignment horizontal="center" vertical="center" wrapText="1"/>
      <protection hidden="1"/>
    </xf>
    <xf numFmtId="0" fontId="13" fillId="0" borderId="0" xfId="0" applyFont="1" applyFill="1" applyAlignment="1" applyProtection="1">
      <alignment horizontal="center" vertical="center" wrapText="1"/>
      <protection hidden="1"/>
    </xf>
    <xf numFmtId="0" fontId="24" fillId="2" borderId="0" xfId="0" applyFont="1" applyFill="1" applyBorder="1" applyAlignment="1" applyProtection="1">
      <alignment horizontal="center" vertical="center" wrapText="1"/>
      <protection hidden="1"/>
    </xf>
    <xf numFmtId="0" fontId="20" fillId="2" borderId="0" xfId="0" applyFont="1" applyFill="1" applyBorder="1" applyAlignment="1" applyProtection="1">
      <alignment horizontal="center" vertical="center" wrapText="1"/>
      <protection hidden="1"/>
    </xf>
    <xf numFmtId="0" fontId="65" fillId="2" borderId="36" xfId="0" applyFont="1" applyFill="1" applyBorder="1" applyAlignment="1" applyProtection="1">
      <alignment horizontal="center" vertical="center" wrapText="1"/>
      <protection hidden="1"/>
    </xf>
    <xf numFmtId="0" fontId="13" fillId="2" borderId="36" xfId="0" applyFont="1" applyFill="1" applyBorder="1" applyAlignment="1" applyProtection="1">
      <alignment horizontal="center" vertical="center" wrapText="1"/>
      <protection hidden="1"/>
    </xf>
    <xf numFmtId="0" fontId="64" fillId="2" borderId="0" xfId="0" applyFont="1" applyFill="1" applyBorder="1" applyAlignment="1" applyProtection="1">
      <alignment horizontal="center" vertical="center" wrapText="1"/>
      <protection hidden="1"/>
    </xf>
    <xf numFmtId="0" fontId="13" fillId="2" borderId="40" xfId="0" applyFont="1" applyFill="1" applyBorder="1" applyAlignment="1" applyProtection="1">
      <alignment horizontal="center" vertical="center" wrapText="1"/>
      <protection hidden="1"/>
    </xf>
    <xf numFmtId="0" fontId="13" fillId="2" borderId="38" xfId="0" applyFont="1" applyFill="1" applyBorder="1" applyAlignment="1" applyProtection="1">
      <alignment horizontal="center" vertical="center" wrapText="1"/>
      <protection hidden="1"/>
    </xf>
    <xf numFmtId="0" fontId="13" fillId="2" borderId="72" xfId="0" applyFont="1" applyFill="1" applyBorder="1" applyProtection="1"/>
    <xf numFmtId="0" fontId="13" fillId="2" borderId="73" xfId="0" applyFont="1" applyFill="1" applyBorder="1" applyProtection="1"/>
    <xf numFmtId="0" fontId="0" fillId="2" borderId="72" xfId="0" applyFill="1" applyBorder="1"/>
    <xf numFmtId="0" fontId="0" fillId="2" borderId="0" xfId="0" applyFill="1" applyBorder="1"/>
    <xf numFmtId="0" fontId="0" fillId="2" borderId="73" xfId="0" applyFill="1" applyBorder="1"/>
    <xf numFmtId="0" fontId="0" fillId="2" borderId="74" xfId="0" applyFill="1" applyBorder="1"/>
    <xf numFmtId="0" fontId="0" fillId="2" borderId="75" xfId="0" applyFill="1" applyBorder="1"/>
    <xf numFmtId="0" fontId="0" fillId="2" borderId="76" xfId="0" applyFill="1" applyBorder="1"/>
    <xf numFmtId="0" fontId="13" fillId="2" borderId="77" xfId="0" applyFont="1" applyFill="1" applyBorder="1" applyProtection="1"/>
    <xf numFmtId="0" fontId="13" fillId="2" borderId="78" xfId="0" applyFont="1" applyFill="1" applyBorder="1" applyProtection="1"/>
    <xf numFmtId="0" fontId="13" fillId="2" borderId="79" xfId="0" applyFont="1" applyFill="1" applyBorder="1" applyProtection="1"/>
    <xf numFmtId="0" fontId="8" fillId="2" borderId="80" xfId="0" applyFont="1" applyFill="1" applyBorder="1" applyAlignment="1" applyProtection="1">
      <alignment horizontal="center" vertical="center"/>
      <protection locked="0"/>
    </xf>
    <xf numFmtId="0" fontId="0" fillId="0" borderId="14" xfId="0" applyBorder="1"/>
    <xf numFmtId="0" fontId="0" fillId="0" borderId="81" xfId="0" applyBorder="1"/>
    <xf numFmtId="0" fontId="0" fillId="0" borderId="3" xfId="0" applyBorder="1"/>
    <xf numFmtId="0" fontId="0" fillId="0" borderId="75" xfId="0" applyBorder="1"/>
    <xf numFmtId="0" fontId="13" fillId="2" borderId="0" xfId="0" applyFont="1" applyFill="1" applyBorder="1" applyAlignment="1" applyProtection="1">
      <alignment vertical="center" wrapText="1"/>
      <protection locked="0" hidden="1"/>
    </xf>
    <xf numFmtId="0" fontId="28" fillId="0" borderId="0" xfId="0" applyFont="1" applyBorder="1" applyAlignment="1">
      <alignment horizontal="center"/>
    </xf>
    <xf numFmtId="0" fontId="0" fillId="0" borderId="82" xfId="0" applyBorder="1"/>
    <xf numFmtId="0" fontId="0" fillId="0" borderId="83" xfId="0" applyBorder="1"/>
    <xf numFmtId="0" fontId="0" fillId="0" borderId="14" xfId="0" applyFill="1" applyBorder="1"/>
    <xf numFmtId="0" fontId="0" fillId="0" borderId="18" xfId="0" applyBorder="1"/>
    <xf numFmtId="0" fontId="0" fillId="0" borderId="17" xfId="0" applyBorder="1"/>
    <xf numFmtId="0" fontId="0" fillId="0" borderId="84" xfId="0" applyBorder="1"/>
    <xf numFmtId="0" fontId="0" fillId="0" borderId="4" xfId="0" applyBorder="1"/>
    <xf numFmtId="0" fontId="0" fillId="0" borderId="85" xfId="0" applyBorder="1"/>
    <xf numFmtId="0" fontId="0" fillId="0" borderId="86" xfId="0" applyFill="1" applyBorder="1"/>
    <xf numFmtId="0" fontId="0" fillId="0" borderId="87" xfId="0" applyBorder="1"/>
    <xf numFmtId="0" fontId="0" fillId="0" borderId="88" xfId="0" applyBorder="1"/>
    <xf numFmtId="0" fontId="0" fillId="0" borderId="89" xfId="0" applyBorder="1"/>
    <xf numFmtId="0" fontId="0" fillId="0" borderId="90" xfId="0" applyBorder="1"/>
    <xf numFmtId="0" fontId="28" fillId="0" borderId="41" xfId="0" applyFont="1" applyBorder="1" applyAlignment="1">
      <alignment horizontal="center"/>
    </xf>
    <xf numFmtId="0" fontId="0" fillId="0" borderId="92" xfId="0" applyBorder="1"/>
    <xf numFmtId="0" fontId="0" fillId="0" borderId="42" xfId="0" applyBorder="1"/>
    <xf numFmtId="0" fontId="0" fillId="0" borderId="39" xfId="0" applyBorder="1"/>
    <xf numFmtId="0" fontId="0" fillId="0" borderId="65" xfId="0" applyBorder="1"/>
    <xf numFmtId="0" fontId="28" fillId="0" borderId="93" xfId="0" applyFont="1" applyBorder="1" applyAlignment="1">
      <alignment horizontal="center"/>
    </xf>
    <xf numFmtId="0" fontId="28" fillId="0" borderId="66" xfId="0" applyFont="1" applyBorder="1" applyAlignment="1">
      <alignment horizontal="center"/>
    </xf>
    <xf numFmtId="0" fontId="28" fillId="0" borderId="94" xfId="0" applyFont="1" applyFill="1" applyBorder="1" applyAlignment="1">
      <alignment horizontal="center"/>
    </xf>
    <xf numFmtId="0" fontId="0" fillId="0" borderId="66" xfId="0" applyFill="1" applyBorder="1"/>
    <xf numFmtId="0" fontId="0" fillId="0" borderId="67" xfId="0" applyFill="1" applyBorder="1"/>
    <xf numFmtId="0" fontId="0" fillId="0" borderId="91" xfId="0" applyBorder="1"/>
    <xf numFmtId="0" fontId="0" fillId="0" borderId="68" xfId="0" applyBorder="1"/>
    <xf numFmtId="0" fontId="0" fillId="0" borderId="35" xfId="0" applyFill="1" applyBorder="1"/>
    <xf numFmtId="0" fontId="0" fillId="0" borderId="37" xfId="0" applyFill="1" applyBorder="1"/>
    <xf numFmtId="0" fontId="0" fillId="0" borderId="95" xfId="0" applyBorder="1"/>
    <xf numFmtId="0" fontId="64" fillId="2" borderId="0" xfId="0" applyFont="1" applyFill="1" applyAlignment="1" applyProtection="1">
      <alignment horizontal="center" vertical="center" wrapText="1"/>
    </xf>
    <xf numFmtId="0" fontId="11" fillId="38" borderId="65" xfId="0" applyFont="1" applyFill="1" applyBorder="1"/>
    <xf numFmtId="0" fontId="11" fillId="38" borderId="66" xfId="0" applyFont="1" applyFill="1" applyBorder="1"/>
    <xf numFmtId="0" fontId="11" fillId="38" borderId="67" xfId="0" applyFont="1" applyFill="1" applyBorder="1"/>
    <xf numFmtId="0" fontId="0" fillId="0" borderId="65" xfId="0" applyFont="1" applyBorder="1"/>
    <xf numFmtId="0" fontId="0" fillId="0" borderId="66" xfId="0" applyFont="1" applyBorder="1"/>
    <xf numFmtId="0" fontId="0" fillId="0" borderId="67" xfId="0" applyFont="1" applyBorder="1"/>
    <xf numFmtId="0" fontId="0" fillId="0" borderId="66" xfId="0" applyBorder="1"/>
    <xf numFmtId="0" fontId="0" fillId="0" borderId="67" xfId="0" applyBorder="1"/>
    <xf numFmtId="0" fontId="69" fillId="0" borderId="97" xfId="0" applyFont="1" applyFill="1" applyBorder="1" applyAlignment="1">
      <alignment horizontal="center" vertical="center" wrapText="1"/>
    </xf>
    <xf numFmtId="0" fontId="69" fillId="0" borderId="12" xfId="0" applyFont="1" applyFill="1" applyBorder="1" applyAlignment="1">
      <alignment horizontal="center" vertical="center" wrapText="1"/>
    </xf>
    <xf numFmtId="0" fontId="69" fillId="0" borderId="11" xfId="0" applyFont="1" applyFill="1" applyBorder="1" applyAlignment="1">
      <alignment horizontal="center" vertical="center" wrapText="1"/>
    </xf>
    <xf numFmtId="0" fontId="69" fillId="0" borderId="98" xfId="0" applyFont="1" applyFill="1" applyBorder="1" applyAlignment="1">
      <alignment horizontal="center" vertical="center" wrapText="1"/>
    </xf>
    <xf numFmtId="0" fontId="69" fillId="0" borderId="99" xfId="0" applyFont="1" applyFill="1" applyBorder="1" applyAlignment="1">
      <alignment horizontal="center" vertical="center" wrapText="1"/>
    </xf>
    <xf numFmtId="0" fontId="69" fillId="0" borderId="100" xfId="0" applyFont="1" applyFill="1" applyBorder="1" applyAlignment="1">
      <alignment horizontal="center" vertical="center" wrapText="1"/>
    </xf>
    <xf numFmtId="0" fontId="11" fillId="38" borderId="0" xfId="0" applyFont="1" applyFill="1" applyBorder="1"/>
    <xf numFmtId="0" fontId="0" fillId="0" borderId="0" xfId="0"/>
    <xf numFmtId="0" fontId="0" fillId="0" borderId="84" xfId="0" applyBorder="1"/>
    <xf numFmtId="0" fontId="0" fillId="0" borderId="0" xfId="0" applyBorder="1"/>
    <xf numFmtId="0" fontId="0" fillId="0" borderId="4" xfId="0" applyBorder="1"/>
    <xf numFmtId="0" fontId="0" fillId="0" borderId="81" xfId="0" applyBorder="1"/>
    <xf numFmtId="0" fontId="0" fillId="0" borderId="3" xfId="0" applyBorder="1"/>
    <xf numFmtId="0" fontId="0" fillId="0" borderId="0" xfId="0" applyBorder="1" applyAlignment="1">
      <alignment wrapText="1"/>
    </xf>
    <xf numFmtId="2" fontId="0" fillId="0" borderId="0" xfId="0" applyNumberFormat="1" applyBorder="1" applyAlignment="1">
      <alignment wrapText="1"/>
    </xf>
    <xf numFmtId="2" fontId="0" fillId="0" borderId="0" xfId="0" applyNumberFormat="1" applyBorder="1"/>
    <xf numFmtId="0" fontId="42" fillId="0" borderId="0" xfId="0" applyFont="1" applyBorder="1"/>
    <xf numFmtId="0" fontId="0" fillId="0" borderId="84" xfId="0" applyBorder="1" applyAlignment="1">
      <alignment wrapText="1"/>
    </xf>
    <xf numFmtId="0" fontId="11" fillId="38" borderId="69" xfId="0" applyFont="1" applyFill="1" applyBorder="1"/>
    <xf numFmtId="2" fontId="0" fillId="0" borderId="75" xfId="0" applyNumberFormat="1" applyBorder="1"/>
    <xf numFmtId="0" fontId="0" fillId="40" borderId="14" xfId="0" applyFill="1" applyBorder="1" applyAlignment="1">
      <alignment vertical="center"/>
    </xf>
    <xf numFmtId="0" fontId="0" fillId="0" borderId="0" xfId="0" applyBorder="1" applyAlignment="1">
      <alignment vertical="center" wrapText="1"/>
    </xf>
    <xf numFmtId="0" fontId="0" fillId="40" borderId="17" xfId="0" applyFill="1" applyBorder="1" applyAlignment="1">
      <alignment vertical="center"/>
    </xf>
    <xf numFmtId="0" fontId="0" fillId="0" borderId="0" xfId="0" applyAlignment="1">
      <alignment horizontal="center"/>
    </xf>
    <xf numFmtId="0" fontId="0" fillId="40" borderId="14" xfId="0" applyFill="1" applyBorder="1" applyAlignment="1">
      <alignment horizontal="center" vertical="center"/>
    </xf>
    <xf numFmtId="0" fontId="71" fillId="0" borderId="18" xfId="0" applyFont="1" applyBorder="1" applyAlignment="1">
      <alignment horizontal="center"/>
    </xf>
    <xf numFmtId="164" fontId="13" fillId="2" borderId="101" xfId="0" applyNumberFormat="1" applyFont="1" applyFill="1" applyBorder="1" applyAlignment="1" applyProtection="1">
      <alignment horizontal="center"/>
      <protection locked="0"/>
    </xf>
    <xf numFmtId="0" fontId="13" fillId="2" borderId="102" xfId="0" applyFont="1" applyFill="1" applyBorder="1" applyProtection="1">
      <protection locked="0"/>
    </xf>
    <xf numFmtId="164" fontId="13" fillId="2" borderId="103" xfId="0" applyNumberFormat="1" applyFont="1" applyFill="1" applyBorder="1" applyAlignment="1" applyProtection="1">
      <alignment horizontal="center"/>
      <protection locked="0"/>
    </xf>
    <xf numFmtId="0" fontId="13" fillId="2" borderId="104" xfId="0" applyFont="1" applyFill="1" applyBorder="1" applyProtection="1">
      <protection locked="0"/>
    </xf>
    <xf numFmtId="164" fontId="13" fillId="2" borderId="105" xfId="0" applyNumberFormat="1" applyFont="1" applyFill="1" applyBorder="1" applyAlignment="1" applyProtection="1">
      <alignment horizontal="center"/>
      <protection locked="0"/>
    </xf>
    <xf numFmtId="0" fontId="13" fillId="2" borderId="106" xfId="0" applyFont="1" applyFill="1" applyBorder="1" applyProtection="1">
      <protection locked="0"/>
    </xf>
    <xf numFmtId="1" fontId="13" fillId="39" borderId="44" xfId="0" applyNumberFormat="1" applyFont="1" applyFill="1" applyBorder="1" applyAlignment="1" applyProtection="1">
      <alignment horizontal="left"/>
    </xf>
    <xf numFmtId="14" fontId="13" fillId="39" borderId="45" xfId="0" applyNumberFormat="1" applyFont="1" applyFill="1" applyBorder="1" applyAlignment="1" applyProtection="1">
      <alignment horizontal="center" vertical="center"/>
      <protection hidden="1"/>
    </xf>
    <xf numFmtId="14" fontId="13" fillId="39" borderId="47" xfId="0" applyNumberFormat="1" applyFont="1" applyFill="1" applyBorder="1" applyAlignment="1" applyProtection="1">
      <alignment horizontal="center" vertical="center"/>
      <protection hidden="1"/>
    </xf>
    <xf numFmtId="1" fontId="13" fillId="39" borderId="49" xfId="0" applyNumberFormat="1" applyFont="1" applyFill="1" applyBorder="1" applyAlignment="1" applyProtection="1">
      <alignment horizontal="left"/>
    </xf>
    <xf numFmtId="14" fontId="13" fillId="39" borderId="50" xfId="0" applyNumberFormat="1" applyFont="1" applyFill="1" applyBorder="1" applyAlignment="1" applyProtection="1">
      <alignment horizontal="center" vertical="center"/>
      <protection hidden="1"/>
    </xf>
    <xf numFmtId="0" fontId="4" fillId="36" borderId="108" xfId="0" applyFont="1" applyFill="1" applyBorder="1" applyAlignment="1" applyProtection="1">
      <alignment horizontal="center" vertical="center" wrapText="1"/>
    </xf>
    <xf numFmtId="0" fontId="4" fillId="36" borderId="109" xfId="0" applyFont="1" applyFill="1" applyBorder="1" applyAlignment="1" applyProtection="1">
      <alignment horizontal="center" vertical="center" wrapText="1"/>
    </xf>
    <xf numFmtId="0" fontId="4" fillId="36" borderId="107" xfId="0" applyFont="1" applyFill="1" applyBorder="1" applyAlignment="1" applyProtection="1">
      <alignment horizontal="center" vertical="center" wrapText="1"/>
    </xf>
    <xf numFmtId="0" fontId="8" fillId="2" borderId="110" xfId="0" applyFont="1" applyFill="1" applyBorder="1" applyAlignment="1" applyProtection="1">
      <alignment horizontal="center" vertical="center"/>
      <protection locked="0"/>
    </xf>
    <xf numFmtId="0" fontId="8" fillId="2" borderId="111" xfId="0" applyFont="1" applyFill="1" applyBorder="1" applyAlignment="1" applyProtection="1">
      <alignment horizontal="center" vertical="center"/>
      <protection locked="0"/>
    </xf>
    <xf numFmtId="0" fontId="8" fillId="2" borderId="112" xfId="0" applyFont="1" applyFill="1" applyBorder="1" applyAlignment="1" applyProtection="1">
      <alignment horizontal="left" vertical="center"/>
      <protection locked="0"/>
    </xf>
    <xf numFmtId="0" fontId="8" fillId="2" borderId="113" xfId="0" applyFont="1" applyFill="1" applyBorder="1" applyAlignment="1" applyProtection="1">
      <alignment horizontal="center" vertical="center"/>
      <protection locked="0"/>
    </xf>
    <xf numFmtId="0" fontId="8" fillId="2" borderId="117" xfId="0" applyFont="1" applyFill="1" applyBorder="1" applyAlignment="1" applyProtection="1">
      <alignment horizontal="center" vertical="center"/>
      <protection locked="0"/>
    </xf>
    <xf numFmtId="0" fontId="8" fillId="2" borderId="118"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8" fillId="2" borderId="119" xfId="0" applyFont="1" applyFill="1" applyBorder="1" applyAlignment="1" applyProtection="1">
      <alignment horizontal="left" vertical="center"/>
      <protection locked="0"/>
    </xf>
    <xf numFmtId="0" fontId="8" fillId="2" borderId="120" xfId="0" applyFont="1" applyFill="1" applyBorder="1" applyAlignment="1" applyProtection="1">
      <alignment horizontal="center" vertical="center"/>
      <protection locked="0"/>
    </xf>
    <xf numFmtId="0" fontId="8" fillId="36" borderId="121" xfId="0" applyFont="1" applyFill="1" applyBorder="1" applyAlignment="1" applyProtection="1">
      <alignment horizontal="center" vertical="center"/>
    </xf>
    <xf numFmtId="0" fontId="8" fillId="36" borderId="122" xfId="0" applyFont="1" applyFill="1" applyBorder="1" applyAlignment="1" applyProtection="1">
      <alignment horizontal="center" vertical="center"/>
    </xf>
    <xf numFmtId="0" fontId="8" fillId="36" borderId="10" xfId="0" applyFont="1" applyFill="1" applyBorder="1" applyAlignment="1" applyProtection="1">
      <alignment horizontal="center" vertical="center"/>
    </xf>
    <xf numFmtId="0" fontId="8" fillId="36" borderId="123" xfId="0" applyFont="1" applyFill="1" applyBorder="1" applyAlignment="1" applyProtection="1">
      <alignment horizontal="center" vertical="center"/>
    </xf>
    <xf numFmtId="0" fontId="8" fillId="36" borderId="124" xfId="0" applyFont="1" applyFill="1" applyBorder="1" applyAlignment="1" applyProtection="1">
      <alignment horizontal="center" vertical="center" wrapText="1"/>
    </xf>
    <xf numFmtId="1" fontId="13" fillId="2" borderId="133" xfId="0" applyNumberFormat="1" applyFont="1" applyFill="1" applyBorder="1" applyAlignment="1" applyProtection="1">
      <alignment horizontal="center"/>
      <protection locked="0"/>
    </xf>
    <xf numFmtId="1" fontId="13" fillId="2" borderId="132" xfId="0" applyNumberFormat="1" applyFont="1" applyFill="1" applyBorder="1" applyAlignment="1" applyProtection="1">
      <alignment horizontal="center"/>
      <protection locked="0"/>
    </xf>
    <xf numFmtId="0" fontId="0" fillId="0" borderId="0" xfId="0" applyBorder="1" applyAlignment="1">
      <alignment horizontal="center"/>
    </xf>
    <xf numFmtId="0" fontId="51" fillId="2" borderId="0" xfId="0" applyFont="1" applyFill="1" applyBorder="1" applyAlignment="1" applyProtection="1">
      <alignment horizontal="center" vertical="center" wrapText="1"/>
      <protection hidden="1"/>
    </xf>
    <xf numFmtId="0" fontId="65" fillId="2" borderId="1" xfId="0" applyFont="1" applyFill="1" applyBorder="1" applyAlignment="1" applyProtection="1">
      <alignment horizontal="center" vertical="center" wrapText="1"/>
      <protection hidden="1"/>
    </xf>
    <xf numFmtId="0" fontId="66" fillId="38" borderId="14"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0" fillId="0" borderId="81" xfId="0" applyFill="1" applyBorder="1" applyAlignment="1">
      <alignment horizontal="center"/>
    </xf>
    <xf numFmtId="0" fontId="72" fillId="2" borderId="4" xfId="0" applyFont="1" applyFill="1" applyBorder="1" applyAlignment="1" applyProtection="1">
      <alignment horizontal="right"/>
      <protection locked="0"/>
    </xf>
    <xf numFmtId="0" fontId="8" fillId="2" borderId="3" xfId="0" applyFont="1" applyFill="1" applyBorder="1" applyAlignment="1" applyProtection="1">
      <alignment horizontal="center"/>
      <protection locked="0"/>
    </xf>
    <xf numFmtId="0" fontId="0" fillId="0" borderId="0" xfId="0" applyAlignment="1">
      <alignment horizontal="left"/>
    </xf>
    <xf numFmtId="0" fontId="8" fillId="36" borderId="122" xfId="0" applyFont="1" applyFill="1" applyBorder="1" applyAlignment="1" applyProtection="1">
      <alignment horizontal="center" vertical="center" wrapText="1"/>
    </xf>
    <xf numFmtId="1" fontId="13" fillId="39" borderId="1" xfId="0" applyNumberFormat="1" applyFont="1" applyFill="1" applyBorder="1" applyAlignment="1" applyProtection="1">
      <alignment horizontal="center"/>
    </xf>
    <xf numFmtId="1" fontId="13" fillId="39" borderId="135" xfId="0" applyNumberFormat="1" applyFont="1" applyFill="1" applyBorder="1" applyAlignment="1" applyProtection="1">
      <alignment horizontal="center"/>
    </xf>
    <xf numFmtId="1" fontId="13" fillId="39" borderId="135" xfId="0" applyNumberFormat="1" applyFont="1" applyFill="1" applyBorder="1" applyAlignment="1" applyProtection="1">
      <alignment horizontal="center" vertical="center"/>
      <protection hidden="1"/>
    </xf>
    <xf numFmtId="0" fontId="13" fillId="39" borderId="135" xfId="0" applyFont="1" applyFill="1" applyBorder="1" applyAlignment="1" applyProtection="1">
      <alignment horizontal="center" vertical="center"/>
      <protection hidden="1"/>
    </xf>
    <xf numFmtId="0" fontId="0" fillId="0" borderId="35" xfId="0" applyBorder="1" applyAlignment="1">
      <alignment horizontal="right"/>
    </xf>
    <xf numFmtId="0" fontId="0" fillId="0" borderId="37" xfId="0" applyBorder="1" applyAlignment="1">
      <alignment horizontal="right"/>
    </xf>
    <xf numFmtId="0" fontId="0" fillId="0" borderId="14" xfId="0" applyFill="1" applyBorder="1" applyAlignment="1">
      <alignment horizontal="center"/>
    </xf>
    <xf numFmtId="0" fontId="0" fillId="0" borderId="81" xfId="0" applyBorder="1" applyAlignment="1">
      <alignment horizontal="center"/>
    </xf>
    <xf numFmtId="0" fontId="0" fillId="0" borderId="71" xfId="0" applyBorder="1"/>
    <xf numFmtId="0" fontId="0" fillId="0" borderId="1" xfId="0" applyBorder="1"/>
    <xf numFmtId="0" fontId="13" fillId="2" borderId="37" xfId="0"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xf>
    <xf numFmtId="0" fontId="0" fillId="0" borderId="41" xfId="0" applyBorder="1" applyAlignment="1">
      <alignment horizontal="center" vertical="center"/>
    </xf>
    <xf numFmtId="0" fontId="0" fillId="0" borderId="39" xfId="0" applyBorder="1" applyAlignment="1">
      <alignment horizontal="center" vertical="center"/>
    </xf>
    <xf numFmtId="0" fontId="74" fillId="2" borderId="0" xfId="0" quotePrefix="1" applyFont="1" applyFill="1" applyBorder="1" applyAlignment="1" applyProtection="1">
      <alignment horizontal="right" wrapText="1"/>
      <protection hidden="1"/>
    </xf>
    <xf numFmtId="0" fontId="21" fillId="2" borderId="0" xfId="0" applyFont="1" applyFill="1" applyAlignment="1" applyProtection="1">
      <alignment horizontal="center" vertical="center" wrapText="1"/>
      <protection hidden="1"/>
    </xf>
    <xf numFmtId="0" fontId="0" fillId="36" borderId="14" xfId="0" applyFill="1" applyBorder="1"/>
    <xf numFmtId="0" fontId="69" fillId="0" borderId="137"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6" xfId="0" applyFont="1" applyBorder="1" applyAlignment="1">
      <alignment horizontal="center" vertical="center" wrapText="1"/>
    </xf>
    <xf numFmtId="0" fontId="69" fillId="0" borderId="0" xfId="0" applyFont="1" applyFill="1" applyBorder="1" applyAlignment="1">
      <alignment horizontal="center" vertical="center" wrapText="1"/>
    </xf>
    <xf numFmtId="0" fontId="69" fillId="0" borderId="0" xfId="0" applyFont="1" applyBorder="1" applyAlignment="1">
      <alignment horizontal="center" vertical="center" wrapText="1"/>
    </xf>
    <xf numFmtId="0" fontId="0" fillId="2" borderId="0" xfId="0" applyFill="1" applyAlignment="1">
      <alignment horizontal="center" wrapText="1"/>
    </xf>
    <xf numFmtId="0" fontId="7" fillId="2" borderId="0" xfId="0" applyFont="1" applyFill="1" applyAlignment="1">
      <alignment horizontal="center" vertical="center" wrapText="1"/>
    </xf>
    <xf numFmtId="0" fontId="6" fillId="2" borderId="0" xfId="0" applyFont="1" applyFill="1" applyAlignment="1">
      <alignment horizontal="center" vertical="center" wrapText="1"/>
    </xf>
    <xf numFmtId="0" fontId="0" fillId="2" borderId="0" xfId="0" applyFill="1" applyAlignment="1">
      <alignment horizontal="center" wrapText="1"/>
    </xf>
    <xf numFmtId="0" fontId="0" fillId="2" borderId="0" xfId="0" applyFill="1" applyAlignment="1">
      <alignment horizontal="center"/>
    </xf>
    <xf numFmtId="0" fontId="21" fillId="2" borderId="0" xfId="0" applyFont="1" applyFill="1" applyAlignment="1">
      <alignment horizontal="left" vertical="center" wrapText="1"/>
    </xf>
    <xf numFmtId="0" fontId="13" fillId="2" borderId="0" xfId="0" applyFont="1" applyFill="1" applyAlignment="1">
      <alignment horizontal="left" vertical="top" wrapText="1"/>
    </xf>
    <xf numFmtId="0" fontId="55" fillId="37" borderId="31" xfId="0" applyFont="1" applyFill="1" applyBorder="1" applyAlignment="1" applyProtection="1">
      <alignment horizontal="left" vertical="center" wrapText="1"/>
    </xf>
    <xf numFmtId="0" fontId="55" fillId="37" borderId="0" xfId="0" applyFont="1" applyFill="1" applyBorder="1" applyAlignment="1" applyProtection="1">
      <alignment horizontal="left" vertical="center" wrapText="1"/>
    </xf>
    <xf numFmtId="0" fontId="55" fillId="37" borderId="32" xfId="0" applyFont="1" applyFill="1" applyBorder="1" applyAlignment="1" applyProtection="1">
      <alignment horizontal="left" vertical="center" wrapText="1"/>
    </xf>
    <xf numFmtId="0" fontId="55" fillId="37" borderId="60" xfId="0" applyFont="1" applyFill="1" applyBorder="1" applyAlignment="1" applyProtection="1">
      <alignment horizontal="left" vertical="center" wrapText="1"/>
    </xf>
    <xf numFmtId="0" fontId="55" fillId="37" borderId="18" xfId="0" applyFont="1" applyFill="1" applyBorder="1" applyAlignment="1" applyProtection="1">
      <alignment horizontal="left" vertical="center" wrapText="1"/>
    </xf>
    <xf numFmtId="0" fontId="55" fillId="37" borderId="61" xfId="0" applyFont="1" applyFill="1" applyBorder="1" applyAlignment="1" applyProtection="1">
      <alignment horizontal="left" vertical="center" wrapText="1"/>
    </xf>
    <xf numFmtId="0" fontId="45" fillId="36" borderId="28" xfId="0" applyFont="1" applyFill="1" applyBorder="1" applyAlignment="1" applyProtection="1">
      <alignment horizontal="center" vertical="center" wrapText="1"/>
    </xf>
    <xf numFmtId="0" fontId="45" fillId="36" borderId="30" xfId="0" applyFont="1" applyFill="1" applyBorder="1" applyAlignment="1" applyProtection="1">
      <alignment horizontal="center" vertical="center" wrapText="1"/>
    </xf>
    <xf numFmtId="0" fontId="56" fillId="36" borderId="31" xfId="0" applyFont="1" applyFill="1" applyBorder="1" applyAlignment="1" applyProtection="1">
      <alignment horizontal="center" vertical="center" wrapText="1"/>
    </xf>
    <xf numFmtId="0" fontId="56" fillId="36" borderId="0" xfId="0" applyFont="1" applyFill="1" applyBorder="1" applyAlignment="1" applyProtection="1">
      <alignment horizontal="center" vertical="center" wrapText="1"/>
    </xf>
    <xf numFmtId="0" fontId="18" fillId="2" borderId="0" xfId="0" applyFont="1" applyFill="1" applyAlignment="1">
      <alignment horizontal="left" vertical="top" wrapText="1"/>
    </xf>
    <xf numFmtId="0" fontId="49" fillId="2" borderId="0" xfId="0" applyFont="1" applyFill="1" applyAlignment="1">
      <alignment horizontal="center" vertical="center" wrapText="1"/>
    </xf>
    <xf numFmtId="0" fontId="18" fillId="2" borderId="0" xfId="0" applyFont="1" applyFill="1" applyBorder="1" applyAlignment="1">
      <alignment horizontal="center" vertical="top" wrapText="1"/>
    </xf>
    <xf numFmtId="0" fontId="18" fillId="2" borderId="18" xfId="0" applyFont="1" applyFill="1" applyBorder="1" applyAlignment="1">
      <alignment horizontal="center" vertical="top" wrapText="1"/>
    </xf>
    <xf numFmtId="0" fontId="57" fillId="0" borderId="0" xfId="0" applyFont="1" applyAlignment="1">
      <alignment horizontal="center" vertical="center" wrapText="1"/>
    </xf>
    <xf numFmtId="0" fontId="10" fillId="0" borderId="0" xfId="0" applyFont="1" applyAlignment="1">
      <alignment horizontal="center" vertical="center" wrapText="1"/>
    </xf>
    <xf numFmtId="0" fontId="5" fillId="0" borderId="0"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3" xfId="0" applyFont="1" applyFill="1" applyBorder="1" applyAlignment="1">
      <alignment horizontal="center" vertical="center"/>
    </xf>
    <xf numFmtId="0" fontId="14" fillId="38" borderId="53" xfId="0" applyFont="1" applyFill="1" applyBorder="1" applyAlignment="1" applyProtection="1">
      <alignment horizontal="center"/>
    </xf>
    <xf numFmtId="0" fontId="14" fillId="38" borderId="51" xfId="0" applyFont="1" applyFill="1" applyBorder="1" applyAlignment="1" applyProtection="1">
      <alignment horizontal="center"/>
    </xf>
    <xf numFmtId="0" fontId="14" fillId="38" borderId="52" xfId="0" applyFont="1" applyFill="1" applyBorder="1" applyAlignment="1" applyProtection="1">
      <alignment horizontal="center"/>
    </xf>
    <xf numFmtId="0" fontId="14" fillId="38" borderId="43" xfId="0" applyFont="1" applyFill="1" applyBorder="1" applyAlignment="1" applyProtection="1">
      <alignment horizontal="center"/>
    </xf>
    <xf numFmtId="0" fontId="14" fillId="38" borderId="44" xfId="0" applyFont="1" applyFill="1" applyBorder="1" applyAlignment="1" applyProtection="1">
      <alignment horizontal="center"/>
    </xf>
    <xf numFmtId="0" fontId="14" fillId="38" borderId="45" xfId="0" applyFont="1" applyFill="1" applyBorder="1" applyAlignment="1" applyProtection="1">
      <alignment horizontal="center"/>
    </xf>
    <xf numFmtId="0" fontId="15"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wrapText="1"/>
    </xf>
    <xf numFmtId="0" fontId="8" fillId="36" borderId="56" xfId="0" applyFont="1" applyFill="1" applyBorder="1" applyAlignment="1" applyProtection="1">
      <alignment horizontal="center"/>
    </xf>
    <xf numFmtId="0" fontId="8" fillId="36" borderId="57" xfId="0" applyFont="1" applyFill="1" applyBorder="1" applyAlignment="1" applyProtection="1">
      <alignment horizontal="center"/>
    </xf>
    <xf numFmtId="0" fontId="8" fillId="36" borderId="54" xfId="0" applyFont="1" applyFill="1" applyBorder="1" applyAlignment="1" applyProtection="1">
      <alignment horizontal="center"/>
    </xf>
    <xf numFmtId="0" fontId="8" fillId="36" borderId="55" xfId="0" applyFont="1" applyFill="1" applyBorder="1" applyAlignment="1" applyProtection="1">
      <alignment horizontal="center"/>
    </xf>
    <xf numFmtId="0" fontId="8" fillId="2" borderId="126" xfId="0" applyFont="1" applyFill="1" applyBorder="1" applyAlignment="1" applyProtection="1">
      <alignment horizontal="center"/>
      <protection locked="0"/>
    </xf>
    <xf numFmtId="0" fontId="8" fillId="2" borderId="127" xfId="0" applyFont="1" applyFill="1" applyBorder="1" applyAlignment="1" applyProtection="1">
      <alignment horizontal="center"/>
      <protection locked="0"/>
    </xf>
    <xf numFmtId="0" fontId="8" fillId="2" borderId="128" xfId="0" applyFont="1" applyFill="1" applyBorder="1" applyAlignment="1" applyProtection="1">
      <alignment horizontal="center"/>
      <protection locked="0"/>
    </xf>
    <xf numFmtId="0" fontId="8" fillId="2" borderId="129" xfId="0" applyFont="1" applyFill="1" applyBorder="1" applyAlignment="1" applyProtection="1">
      <alignment horizontal="center"/>
      <protection locked="0"/>
    </xf>
    <xf numFmtId="0" fontId="8" fillId="2" borderId="130" xfId="0" applyFont="1" applyFill="1" applyBorder="1" applyAlignment="1" applyProtection="1">
      <alignment horizontal="center"/>
      <protection locked="0"/>
    </xf>
    <xf numFmtId="0" fontId="8" fillId="2" borderId="131" xfId="0" applyFont="1" applyFill="1" applyBorder="1" applyAlignment="1" applyProtection="1">
      <alignment horizontal="center"/>
      <protection locked="0"/>
    </xf>
    <xf numFmtId="0" fontId="8" fillId="36" borderId="41" xfId="0" applyFont="1" applyFill="1" applyBorder="1" applyAlignment="1" applyProtection="1">
      <alignment horizontal="center" vertical="center" wrapText="1"/>
    </xf>
    <xf numFmtId="0" fontId="8" fillId="36" borderId="42" xfId="0" applyFont="1" applyFill="1" applyBorder="1" applyAlignment="1" applyProtection="1">
      <alignment horizontal="center" vertical="center" wrapText="1"/>
    </xf>
    <xf numFmtId="0" fontId="8" fillId="36" borderId="39" xfId="0" applyFont="1" applyFill="1" applyBorder="1" applyAlignment="1" applyProtection="1">
      <alignment horizontal="center" vertical="center" wrapText="1"/>
    </xf>
    <xf numFmtId="0" fontId="4" fillId="36" borderId="125" xfId="0" applyFont="1" applyFill="1" applyBorder="1" applyAlignment="1" applyProtection="1">
      <alignment horizontal="center" vertical="center" wrapText="1"/>
    </xf>
    <xf numFmtId="0" fontId="4" fillId="36" borderId="10" xfId="0" applyFont="1" applyFill="1" applyBorder="1" applyAlignment="1" applyProtection="1">
      <alignment horizontal="center" vertical="center" wrapText="1"/>
    </xf>
    <xf numFmtId="0" fontId="4" fillId="36" borderId="9" xfId="0" applyFont="1" applyFill="1" applyBorder="1" applyAlignment="1" applyProtection="1">
      <alignment horizontal="center" vertical="center" wrapText="1"/>
    </xf>
    <xf numFmtId="14" fontId="13" fillId="4" borderId="114" xfId="0" applyNumberFormat="1" applyFont="1" applyFill="1" applyBorder="1" applyAlignment="1" applyProtection="1">
      <alignment horizontal="center" vertical="center"/>
      <protection hidden="1"/>
    </xf>
    <xf numFmtId="14" fontId="13" fillId="4" borderId="115" xfId="0" applyNumberFormat="1" applyFont="1" applyFill="1" applyBorder="1" applyAlignment="1" applyProtection="1">
      <alignment horizontal="center" vertical="center"/>
      <protection hidden="1"/>
    </xf>
    <xf numFmtId="14" fontId="13" fillId="4" borderId="116" xfId="0" applyNumberFormat="1" applyFont="1" applyFill="1" applyBorder="1" applyAlignment="1" applyProtection="1">
      <alignment horizontal="center" vertical="center"/>
      <protection hidden="1"/>
    </xf>
    <xf numFmtId="14" fontId="13" fillId="4" borderId="64" xfId="0" applyNumberFormat="1" applyFont="1" applyFill="1" applyBorder="1" applyAlignment="1" applyProtection="1">
      <alignment horizontal="center" vertical="center"/>
      <protection hidden="1"/>
    </xf>
    <xf numFmtId="14" fontId="13" fillId="4" borderId="13" xfId="0" applyNumberFormat="1" applyFont="1" applyFill="1" applyBorder="1" applyAlignment="1" applyProtection="1">
      <alignment horizontal="center" vertical="center"/>
      <protection hidden="1"/>
    </xf>
    <xf numFmtId="14" fontId="13" fillId="4" borderId="96" xfId="0" applyNumberFormat="1" applyFont="1" applyFill="1" applyBorder="1" applyAlignment="1" applyProtection="1">
      <alignment horizontal="center" vertical="center"/>
      <protection hidden="1"/>
    </xf>
    <xf numFmtId="14" fontId="13" fillId="4" borderId="74" xfId="0" applyNumberFormat="1" applyFont="1" applyFill="1" applyBorder="1" applyAlignment="1" applyProtection="1">
      <alignment horizontal="center" vertical="center"/>
      <protection hidden="1"/>
    </xf>
    <xf numFmtId="14" fontId="13" fillId="4" borderId="75" xfId="0" applyNumberFormat="1" applyFont="1" applyFill="1" applyBorder="1" applyAlignment="1" applyProtection="1">
      <alignment horizontal="center" vertical="center"/>
      <protection hidden="1"/>
    </xf>
    <xf numFmtId="14" fontId="13" fillId="4" borderId="91" xfId="0" applyNumberFormat="1" applyFont="1" applyFill="1" applyBorder="1" applyAlignment="1" applyProtection="1">
      <alignment horizontal="center" vertical="center"/>
      <protection hidden="1"/>
    </xf>
    <xf numFmtId="0" fontId="71" fillId="0" borderId="17" xfId="0" applyFont="1" applyBorder="1" applyAlignment="1">
      <alignment horizontal="center"/>
    </xf>
    <xf numFmtId="0" fontId="71" fillId="0" borderId="18" xfId="0" applyFont="1" applyBorder="1" applyAlignment="1">
      <alignment horizontal="center"/>
    </xf>
    <xf numFmtId="0" fontId="0" fillId="40" borderId="17" xfId="0" applyFill="1" applyBorder="1" applyAlignment="1">
      <alignment horizontal="center" vertical="center"/>
    </xf>
    <xf numFmtId="0" fontId="0" fillId="40" borderId="82" xfId="0" applyFill="1" applyBorder="1" applyAlignment="1">
      <alignment horizontal="center" vertical="center"/>
    </xf>
    <xf numFmtId="0" fontId="28" fillId="0" borderId="53" xfId="0" applyFont="1" applyBorder="1" applyAlignment="1">
      <alignment horizontal="center"/>
    </xf>
    <xf numFmtId="0" fontId="28" fillId="0" borderId="51" xfId="0" applyFont="1" applyBorder="1" applyAlignment="1">
      <alignment horizontal="center"/>
    </xf>
    <xf numFmtId="0" fontId="28" fillId="0" borderId="52" xfId="0" applyFont="1" applyBorder="1" applyAlignment="1">
      <alignment horizontal="center"/>
    </xf>
    <xf numFmtId="0" fontId="11" fillId="38" borderId="65" xfId="0" applyFont="1" applyFill="1" applyBorder="1" applyAlignment="1">
      <alignment horizontal="center"/>
    </xf>
    <xf numFmtId="0" fontId="11" fillId="38" borderId="66" xfId="0" applyFont="1" applyFill="1" applyBorder="1" applyAlignment="1">
      <alignment horizontal="center"/>
    </xf>
    <xf numFmtId="0" fontId="11" fillId="38" borderId="67" xfId="0" applyFont="1" applyFill="1" applyBorder="1" applyAlignment="1">
      <alignment horizontal="center"/>
    </xf>
    <xf numFmtId="0" fontId="0" fillId="0" borderId="65" xfId="0" applyBorder="1" applyAlignment="1">
      <alignment horizontal="center"/>
    </xf>
    <xf numFmtId="0" fontId="0" fillId="0" borderId="94" xfId="0"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0" fillId="0" borderId="35" xfId="0" applyBorder="1" applyAlignment="1">
      <alignment horizontal="center"/>
    </xf>
    <xf numFmtId="0" fontId="0" fillId="0" borderId="69" xfId="0" applyBorder="1" applyAlignment="1">
      <alignment horizontal="center"/>
    </xf>
    <xf numFmtId="0" fontId="0" fillId="0" borderId="0" xfId="0" applyBorder="1" applyAlignment="1">
      <alignment horizontal="center"/>
    </xf>
    <xf numFmtId="0" fontId="0" fillId="0" borderId="36" xfId="0" applyBorder="1" applyAlignment="1">
      <alignment horizontal="center"/>
    </xf>
    <xf numFmtId="0" fontId="60" fillId="0" borderId="65" xfId="0" applyFont="1" applyBorder="1" applyAlignment="1">
      <alignment horizontal="center"/>
    </xf>
    <xf numFmtId="0" fontId="60" fillId="0" borderId="66" xfId="0" applyFont="1" applyBorder="1" applyAlignment="1">
      <alignment horizontal="center"/>
    </xf>
    <xf numFmtId="0" fontId="60" fillId="0" borderId="67" xfId="0" applyFont="1" applyBorder="1" applyAlignment="1">
      <alignment horizontal="center"/>
    </xf>
    <xf numFmtId="0" fontId="28" fillId="36" borderId="71" xfId="0" applyFont="1" applyFill="1" applyBorder="1" applyAlignment="1">
      <alignment horizontal="center"/>
    </xf>
    <xf numFmtId="0" fontId="28" fillId="36" borderId="13" xfId="0" applyFont="1" applyFill="1" applyBorder="1" applyAlignment="1">
      <alignment horizontal="center"/>
    </xf>
    <xf numFmtId="0" fontId="28" fillId="36" borderId="96" xfId="0" applyFont="1" applyFill="1" applyBorder="1" applyAlignment="1">
      <alignment horizontal="center"/>
    </xf>
    <xf numFmtId="0" fontId="0" fillId="0" borderId="134" xfId="0" applyBorder="1" applyAlignment="1">
      <alignment horizontal="center"/>
    </xf>
    <xf numFmtId="0" fontId="0" fillId="0" borderId="135" xfId="0" applyBorder="1" applyAlignment="1">
      <alignment horizontal="center"/>
    </xf>
    <xf numFmtId="0" fontId="0" fillId="0" borderId="136" xfId="0" applyBorder="1" applyAlignment="1">
      <alignment horizontal="center"/>
    </xf>
    <xf numFmtId="0" fontId="28" fillId="36" borderId="17" xfId="0" applyFont="1" applyFill="1" applyBorder="1" applyAlignment="1">
      <alignment horizontal="center"/>
    </xf>
    <xf numFmtId="0" fontId="28" fillId="36" borderId="18" xfId="0" applyFont="1" applyFill="1" applyBorder="1" applyAlignment="1">
      <alignment horizontal="center"/>
    </xf>
    <xf numFmtId="0" fontId="28" fillId="36" borderId="68" xfId="0" applyFont="1" applyFill="1" applyBorder="1" applyAlignment="1">
      <alignment horizontal="center"/>
    </xf>
    <xf numFmtId="0" fontId="51" fillId="2" borderId="0" xfId="0" applyFont="1" applyFill="1" applyBorder="1" applyAlignment="1" applyProtection="1">
      <alignment horizontal="center" vertical="center" wrapText="1"/>
      <protection hidden="1"/>
    </xf>
    <xf numFmtId="0" fontId="51" fillId="2" borderId="1" xfId="0" applyFont="1" applyFill="1" applyBorder="1" applyAlignment="1" applyProtection="1">
      <alignment horizontal="center" vertical="center" wrapText="1"/>
      <protection hidden="1"/>
    </xf>
    <xf numFmtId="0" fontId="65" fillId="2" borderId="1" xfId="0" applyFont="1" applyFill="1" applyBorder="1" applyAlignment="1" applyProtection="1">
      <alignment horizontal="center" vertical="center" wrapText="1"/>
      <protection hidden="1"/>
    </xf>
    <xf numFmtId="0" fontId="67" fillId="38" borderId="1" xfId="0" applyFont="1" applyFill="1" applyBorder="1" applyAlignment="1" applyProtection="1">
      <alignment horizontal="center" vertical="center" wrapText="1"/>
      <protection hidden="1"/>
    </xf>
    <xf numFmtId="0" fontId="25" fillId="2" borderId="0" xfId="0" applyFont="1" applyFill="1" applyBorder="1" applyAlignment="1" applyProtection="1">
      <alignment horizontal="center" vertical="center" wrapText="1"/>
      <protection hidden="1"/>
    </xf>
    <xf numFmtId="0" fontId="61" fillId="2" borderId="0" xfId="0" applyFont="1" applyFill="1" applyAlignment="1" applyProtection="1">
      <alignment horizontal="center" vertical="center" wrapText="1"/>
      <protection hidden="1"/>
    </xf>
    <xf numFmtId="0" fontId="54" fillId="2" borderId="8" xfId="0" applyFont="1" applyFill="1" applyBorder="1" applyAlignment="1" applyProtection="1">
      <alignment horizontal="center" vertical="center" wrapText="1"/>
      <protection hidden="1"/>
    </xf>
    <xf numFmtId="0" fontId="54" fillId="2" borderId="10" xfId="0" applyFont="1" applyFill="1" applyBorder="1" applyAlignment="1" applyProtection="1">
      <alignment horizontal="center" vertical="center" wrapText="1"/>
      <protection hidden="1"/>
    </xf>
    <xf numFmtId="0" fontId="54" fillId="2" borderId="9" xfId="0" applyFont="1" applyFill="1" applyBorder="1" applyAlignment="1" applyProtection="1">
      <alignment horizontal="center" vertical="center" wrapText="1"/>
      <protection hidden="1"/>
    </xf>
    <xf numFmtId="0" fontId="63" fillId="2" borderId="71" xfId="0" applyFont="1" applyFill="1" applyBorder="1" applyAlignment="1" applyProtection="1">
      <alignment horizontal="center" vertical="center" wrapText="1"/>
      <protection hidden="1"/>
    </xf>
    <xf numFmtId="0" fontId="63" fillId="2" borderId="13" xfId="0" applyFont="1" applyFill="1" applyBorder="1" applyAlignment="1" applyProtection="1">
      <alignment horizontal="center" vertical="center" wrapText="1"/>
      <protection hidden="1"/>
    </xf>
    <xf numFmtId="0" fontId="63" fillId="2" borderId="2" xfId="0" applyFont="1" applyFill="1" applyBorder="1" applyAlignment="1" applyProtection="1">
      <alignment horizontal="center" vertical="center" wrapText="1"/>
      <protection hidden="1"/>
    </xf>
    <xf numFmtId="0" fontId="66" fillId="38" borderId="35" xfId="0" applyFont="1" applyFill="1" applyBorder="1" applyAlignment="1" applyProtection="1">
      <alignment horizontal="center" vertical="center" wrapText="1"/>
      <protection hidden="1"/>
    </xf>
    <xf numFmtId="0" fontId="66" fillId="38" borderId="0" xfId="0" applyFont="1" applyFill="1" applyBorder="1" applyAlignment="1" applyProtection="1">
      <alignment horizontal="center" vertical="center" wrapText="1"/>
      <protection hidden="1"/>
    </xf>
    <xf numFmtId="0" fontId="66" fillId="38" borderId="69" xfId="0" applyFont="1" applyFill="1" applyBorder="1" applyAlignment="1" applyProtection="1">
      <alignment horizontal="center" vertical="center" wrapText="1"/>
      <protection hidden="1"/>
    </xf>
    <xf numFmtId="0" fontId="65" fillId="2" borderId="71" xfId="0" applyFont="1" applyFill="1" applyBorder="1" applyAlignment="1" applyProtection="1">
      <alignment horizontal="center" vertical="center" wrapText="1"/>
      <protection hidden="1"/>
    </xf>
    <xf numFmtId="0" fontId="65" fillId="2" borderId="13" xfId="0" applyFont="1" applyFill="1" applyBorder="1" applyAlignment="1" applyProtection="1">
      <alignment horizontal="center" vertical="center" wrapText="1"/>
      <protection hidden="1"/>
    </xf>
    <xf numFmtId="0" fontId="65" fillId="2" borderId="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left" wrapText="1"/>
      <protection hidden="1"/>
    </xf>
    <xf numFmtId="0" fontId="51" fillId="2" borderId="49" xfId="0" applyFont="1" applyFill="1" applyBorder="1" applyAlignment="1" applyProtection="1">
      <alignment horizontal="center" vertical="center" wrapText="1"/>
      <protection hidden="1"/>
    </xf>
    <xf numFmtId="0" fontId="65" fillId="2" borderId="71" xfId="0" applyNumberFormat="1" applyFont="1" applyFill="1" applyBorder="1" applyAlignment="1" applyProtection="1">
      <alignment horizontal="center" vertical="center" wrapText="1"/>
      <protection hidden="1"/>
    </xf>
    <xf numFmtId="0" fontId="65" fillId="2" borderId="13" xfId="0" applyNumberFormat="1" applyFont="1" applyFill="1" applyBorder="1" applyAlignment="1" applyProtection="1">
      <alignment horizontal="center" vertical="center" wrapText="1"/>
      <protection hidden="1"/>
    </xf>
    <xf numFmtId="0" fontId="65" fillId="2" borderId="2" xfId="0" applyNumberFormat="1" applyFont="1" applyFill="1" applyBorder="1" applyAlignment="1" applyProtection="1">
      <alignment horizontal="center" vertical="center" wrapText="1"/>
      <protection hidden="1"/>
    </xf>
    <xf numFmtId="0" fontId="22" fillId="2" borderId="0" xfId="0" applyFont="1" applyFill="1" applyAlignment="1" applyProtection="1">
      <alignment horizontal="center" vertical="center" wrapText="1"/>
      <protection hidden="1"/>
    </xf>
    <xf numFmtId="0" fontId="21" fillId="3" borderId="13" xfId="0" applyFont="1" applyFill="1" applyBorder="1" applyAlignment="1" applyProtection="1">
      <alignment horizontal="center" vertical="center" wrapText="1"/>
      <protection locked="0" hidden="1"/>
    </xf>
    <xf numFmtId="0" fontId="21" fillId="3" borderId="2" xfId="0" applyFont="1" applyFill="1" applyBorder="1" applyAlignment="1" applyProtection="1">
      <alignment horizontal="center" vertical="center" wrapText="1"/>
      <protection locked="0" hidden="1"/>
    </xf>
    <xf numFmtId="0" fontId="66" fillId="38" borderId="84" xfId="0" applyFont="1" applyFill="1" applyBorder="1" applyAlignment="1" applyProtection="1">
      <alignment horizontal="center" vertical="center" wrapText="1"/>
      <protection hidden="1"/>
    </xf>
    <xf numFmtId="0" fontId="65" fillId="2" borderId="1" xfId="0" applyNumberFormat="1" applyFont="1" applyFill="1" applyBorder="1" applyAlignment="1" applyProtection="1">
      <alignment horizontal="center" vertical="center" wrapText="1"/>
      <protection hidden="1"/>
    </xf>
    <xf numFmtId="0" fontId="21" fillId="2" borderId="71" xfId="0" applyFont="1" applyFill="1" applyBorder="1" applyAlignment="1" applyProtection="1">
      <alignment horizontal="center" vertical="center" wrapText="1"/>
      <protection hidden="1"/>
    </xf>
    <xf numFmtId="0" fontId="21" fillId="2" borderId="13" xfId="0" applyFont="1" applyFill="1" applyBorder="1" applyAlignment="1" applyProtection="1">
      <alignment horizontal="center" vertical="center" wrapText="1"/>
      <protection hidden="1"/>
    </xf>
    <xf numFmtId="0" fontId="55" fillId="2" borderId="0" xfId="0" applyFont="1" applyFill="1" applyBorder="1" applyAlignment="1" applyProtection="1">
      <alignment horizontal="left" wrapText="1"/>
      <protection hidden="1"/>
    </xf>
    <xf numFmtId="0" fontId="21" fillId="3" borderId="71" xfId="0" applyFont="1" applyFill="1" applyBorder="1" applyAlignment="1" applyProtection="1">
      <alignment horizontal="center" vertical="center" wrapText="1"/>
      <protection locked="0" hidden="1"/>
    </xf>
    <xf numFmtId="0" fontId="0" fillId="2" borderId="0" xfId="0" applyFill="1" applyAlignment="1">
      <alignment horizontal="center" vertical="center"/>
    </xf>
    <xf numFmtId="0" fontId="56" fillId="36" borderId="32" xfId="0" applyFont="1" applyFill="1" applyBorder="1" applyAlignment="1" applyProtection="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rmal 2" xfId="42" xr:uid="{C00198C1-ED41-432E-8EF9-A1BE5F718D86}"/>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45">
    <dxf>
      <fill>
        <patternFill>
          <bgColor theme="9" tint="0.79998168889431442"/>
        </patternFill>
      </fill>
    </dxf>
    <dxf>
      <fill>
        <patternFill>
          <bgColor theme="9" tint="0.79998168889431442"/>
        </patternFill>
      </fill>
    </dxf>
    <dxf>
      <fill>
        <patternFill>
          <bgColor theme="9" tint="0.79998168889431442"/>
        </patternFill>
      </fill>
    </dxf>
    <dxf>
      <font>
        <b/>
        <i val="0"/>
      </font>
      <fill>
        <patternFill>
          <bgColor rgb="FFFF0000"/>
        </patternFill>
      </fill>
    </dxf>
    <dxf>
      <font>
        <b/>
        <i val="0"/>
      </font>
      <fill>
        <patternFill>
          <bgColor rgb="FFFF0000"/>
        </patternFill>
      </fill>
    </dxf>
    <dxf>
      <font>
        <b/>
        <i val="0"/>
      </font>
      <fill>
        <patternFill>
          <bgColor rgb="FFFF0000"/>
        </patternFill>
      </fill>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font>
        <b/>
        <i val="0"/>
      </font>
      <fill>
        <patternFill>
          <bgColor rgb="FFFF0000"/>
        </patternFill>
      </fill>
    </dxf>
    <dxf>
      <font>
        <b/>
        <i val="0"/>
      </font>
      <fill>
        <patternFill>
          <bgColor rgb="FFFF0000"/>
        </patternFill>
      </fill>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font>
        <b/>
        <i val="0"/>
      </font>
      <fill>
        <patternFill>
          <bgColor rgb="FFFF0000"/>
        </patternFill>
      </fill>
    </dxf>
    <dxf>
      <font>
        <b/>
        <i val="0"/>
      </font>
      <fill>
        <patternFill>
          <bgColor rgb="FFFF0000"/>
        </patternFill>
      </fill>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ont>
        <b/>
        <i val="0"/>
      </font>
      <fill>
        <patternFill>
          <bgColor rgb="FF00B0F0"/>
        </patternFill>
      </fill>
    </dxf>
    <dxf>
      <font>
        <b/>
        <i/>
      </font>
      <fill>
        <patternFill>
          <bgColor rgb="FFFF0000"/>
        </patternFill>
      </fill>
    </dxf>
    <dxf>
      <font>
        <b/>
        <i val="0"/>
        <color auto="1"/>
      </font>
      <fill>
        <patternFill patternType="lightUp">
          <fgColor theme="9" tint="-0.24994659260841701"/>
          <bgColor rgb="FFFF0000"/>
        </patternFill>
      </fill>
    </dxf>
    <dxf>
      <font>
        <b/>
        <i val="0"/>
        <color auto="1"/>
      </font>
      <fill>
        <patternFill>
          <bgColor rgb="FF00B0F0"/>
        </patternFill>
      </fill>
    </dxf>
    <dxf>
      <font>
        <b/>
        <i val="0"/>
        <color auto="1"/>
      </font>
      <fill>
        <patternFill patternType="lightUp">
          <fgColor theme="9" tint="-0.24994659260841701"/>
          <bgColor rgb="FFFF0000"/>
        </patternFill>
      </fill>
    </dxf>
    <dxf>
      <font>
        <b/>
        <i val="0"/>
        <color auto="1"/>
      </font>
      <fill>
        <patternFill>
          <bgColor rgb="FF00B0F0"/>
        </patternFill>
      </fill>
    </dxf>
    <dxf>
      <font>
        <b/>
        <i val="0"/>
      </font>
      <fill>
        <patternFill>
          <bgColor rgb="FF00B0F0"/>
        </patternFill>
      </fill>
    </dxf>
  </dxfs>
  <tableStyles count="0" defaultTableStyle="TableStyleMedium9" defaultPivotStyle="PivotStyleLight16"/>
  <colors>
    <mruColors>
      <color rgb="FFFFE5EA"/>
      <color rgb="FFCC0000"/>
      <color rgb="FFD0CB00"/>
      <color rgb="FFEBE600"/>
      <color rgb="FFFF8181"/>
      <color rgb="FFFEF1E6"/>
      <color rgb="FFFF8F43"/>
      <color rgb="FFFF6600"/>
      <color rgb="FFEC7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r>
              <a:rPr lang="fr-FR" sz="1050" b="1">
                <a:solidFill>
                  <a:schemeClr val="tx1"/>
                </a:solidFill>
                <a:latin typeface="Arial Narrow" panose="020B0606020202030204" pitchFamily="34" charset="0"/>
              </a:rPr>
              <a:t>Traitements par motif</a:t>
            </a:r>
          </a:p>
        </c:rich>
      </c:tx>
      <c:layout>
        <c:manualLayout>
          <c:xMode val="edge"/>
          <c:yMode val="edge"/>
          <c:x val="0.32784528249758255"/>
          <c:y val="5.4204313846244079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3977642470804511"/>
          <c:y val="0.22047596005806536"/>
          <c:w val="0.53782439138427529"/>
          <c:h val="0.727382512940072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6E-4D7A-89B8-6938705E36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6E-4D7A-89B8-6938705E36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6E-4D7A-89B8-6938705E36A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6E-4D7A-89B8-6938705E36A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6E-4D7A-89B8-6938705E36A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E6E-4D7A-89B8-6938705E36A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6E-4D7A-89B8-6938705E36A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6E-4D7A-89B8-6938705E36A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6E-4D7A-89B8-6938705E36A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E6E-4D7A-89B8-6938705E36A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E6E-4D7A-89B8-6938705E36A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E6E-4D7A-89B8-6938705E36AC}"/>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E6E-4D7A-89B8-6938705E36A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E6E-4D7A-89B8-6938705E36AC}"/>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E6E-4D7A-89B8-6938705E36AC}"/>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0E6E-4D7A-89B8-6938705E36AC}"/>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0E6E-4D7A-89B8-6938705E36AC}"/>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0E6E-4D7A-89B8-6938705E36AC}"/>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0E6E-4D7A-89B8-6938705E36AC}"/>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72FF-4575-A86C-BC5E2182200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MASQ2!$G$4:$G$23</c:f>
              <c:strCache>
                <c:ptCount val="20"/>
                <c:pt idx="0">
                  <c:v>Abcès</c:v>
                </c:pt>
                <c:pt idx="1">
                  <c:v>Arthrites, boiteries</c:v>
                </c:pt>
                <c:pt idx="2">
                  <c:v>Blessures diverses</c:v>
                </c:pt>
                <c:pt idx="3">
                  <c:v>Fièvre</c:v>
                </c:pt>
                <c:pt idx="4">
                  <c:v>Infections de l’œil (conjonctivites)</c:v>
                </c:pt>
                <c:pt idx="5">
                  <c:v>Infections de la mamelle (mammite)</c:v>
                </c:pt>
                <c:pt idx="6">
                  <c:v>Infections de l'utérus (métrite, non-délivrance)</c:v>
                </c:pt>
                <c:pt idx="7">
                  <c:v>Infections du pied (panaris)</c:v>
                </c:pt>
                <c:pt idx="8">
                  <c:v>Infections produisant des tumeurs profondes</c:v>
                </c:pt>
                <c:pt idx="9">
                  <c:v>Lésions (cutanées et/ou au niveau des branchies)</c:v>
                </c:pt>
                <c:pt idx="10">
                  <c:v>Omphalite (gros nombril)</c:v>
                </c:pt>
                <c:pt idx="11">
                  <c:v>Opération</c:v>
                </c:pt>
                <c:pt idx="12">
                  <c:v>Pathologie de l’appareil urinaire</c:v>
                </c:pt>
                <c:pt idx="13">
                  <c:v>Pathologie digestive (diarrhées)</c:v>
                </c:pt>
                <c:pt idx="14">
                  <c:v>Pathologie respiratoire (pneumonie)</c:v>
                </c:pt>
                <c:pt idx="15">
                  <c:v>Préventif</c:v>
                </c:pt>
                <c:pt idx="16">
                  <c:v>Rouget</c:v>
                </c:pt>
                <c:pt idx="17">
                  <c:v>Septicémie hémorragiques</c:v>
                </c:pt>
                <c:pt idx="18">
                  <c:v>Tarissement</c:v>
                </c:pt>
                <c:pt idx="19">
                  <c:v>Autres</c:v>
                </c:pt>
              </c:strCache>
            </c:strRef>
          </c:cat>
          <c:val>
            <c:numRef>
              <c:f>MASQ2!$H$4:$H$23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26-0E6E-4D7A-89B8-6938705E36A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i="0" baseline="0">
                <a:effectLst/>
              </a:rPr>
              <a:t>Répartition du nombre de traitement par animal durant l'année étudiée</a:t>
            </a:r>
            <a:endParaRPr lang="fr-FR" sz="1050">
              <a:effectLst/>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5.7183701723958313E-2"/>
          <c:y val="0.17202099737532808"/>
          <c:w val="0.70922739017316561"/>
          <c:h val="0.66006896596183207"/>
        </c:manualLayout>
      </c:layout>
      <c:barChart>
        <c:barDir val="col"/>
        <c:grouping val="stacked"/>
        <c:varyColors val="0"/>
        <c:ser>
          <c:idx val="0"/>
          <c:order val="0"/>
          <c:tx>
            <c:strRef>
              <c:f>MASQ2!$CC$5</c:f>
              <c:strCache>
                <c:ptCount val="1"/>
              </c:strCache>
            </c:strRef>
          </c:tx>
          <c:spPr>
            <a:solidFill>
              <a:schemeClr val="accent1"/>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MASQ2!$CD$5:$CO$5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04-4FE2-A791-B5BF2C06EEC7}"/>
            </c:ext>
          </c:extLst>
        </c:ser>
        <c:ser>
          <c:idx val="1"/>
          <c:order val="1"/>
          <c:tx>
            <c:strRef>
              <c:f>MASQ2!$CC$6</c:f>
              <c:strCache>
                <c:ptCount val="1"/>
              </c:strCache>
            </c:strRef>
          </c:tx>
          <c:spPr>
            <a:solidFill>
              <a:schemeClr val="accent2"/>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MASQ2!$CD$6:$CO$6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004-4FE2-A791-B5BF2C06EEC7}"/>
            </c:ext>
          </c:extLst>
        </c:ser>
        <c:ser>
          <c:idx val="2"/>
          <c:order val="2"/>
          <c:tx>
            <c:strRef>
              <c:f>MASQ2!$CC$7</c:f>
              <c:strCache>
                <c:ptCount val="1"/>
              </c:strCache>
            </c:strRef>
          </c:tx>
          <c:spPr>
            <a:solidFill>
              <a:schemeClr val="accent3"/>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MASQ2!$CD$7:$CO$7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004-4FE2-A791-B5BF2C06EEC7}"/>
            </c:ext>
          </c:extLst>
        </c:ser>
        <c:ser>
          <c:idx val="3"/>
          <c:order val="3"/>
          <c:tx>
            <c:strRef>
              <c:f>MASQ2!$CC$8</c:f>
              <c:strCache>
                <c:ptCount val="1"/>
              </c:strCache>
            </c:strRef>
          </c:tx>
          <c:spPr>
            <a:solidFill>
              <a:schemeClr val="accent4"/>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MASQ2!$CD$8:$CO$8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004-4FE2-A791-B5BF2C06EEC7}"/>
            </c:ext>
          </c:extLst>
        </c:ser>
        <c:ser>
          <c:idx val="4"/>
          <c:order val="4"/>
          <c:tx>
            <c:strRef>
              <c:f>MASQ2!$CC$9</c:f>
              <c:strCache>
                <c:ptCount val="1"/>
              </c:strCache>
            </c:strRef>
          </c:tx>
          <c:spPr>
            <a:solidFill>
              <a:schemeClr val="accent5"/>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MASQ2!$CD$9:$CO$9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004-4FE2-A791-B5BF2C06EEC7}"/>
            </c:ext>
          </c:extLst>
        </c:ser>
        <c:ser>
          <c:idx val="5"/>
          <c:order val="5"/>
          <c:tx>
            <c:strRef>
              <c:f>MASQ2!$CC$10</c:f>
              <c:strCache>
                <c:ptCount val="1"/>
              </c:strCache>
            </c:strRef>
          </c:tx>
          <c:spPr>
            <a:solidFill>
              <a:schemeClr val="accent6"/>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MASQ2!$CD$10:$CO$10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004-4FE2-A791-B5BF2C06EEC7}"/>
            </c:ext>
          </c:extLst>
        </c:ser>
        <c:ser>
          <c:idx val="6"/>
          <c:order val="6"/>
          <c:tx>
            <c:strRef>
              <c:f>MASQ2!$CC$11</c:f>
              <c:strCache>
                <c:ptCount val="1"/>
              </c:strCache>
            </c:strRef>
          </c:tx>
          <c:spPr>
            <a:solidFill>
              <a:schemeClr val="accent1">
                <a:lumMod val="60000"/>
              </a:schemeClr>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MASQ2!$CD$11:$CO$11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004-4FE2-A791-B5BF2C06EEC7}"/>
            </c:ext>
          </c:extLst>
        </c:ser>
        <c:ser>
          <c:idx val="7"/>
          <c:order val="7"/>
          <c:tx>
            <c:strRef>
              <c:f>MASQ2!$CC$12</c:f>
              <c:strCache>
                <c:ptCount val="1"/>
              </c:strCache>
            </c:strRef>
          </c:tx>
          <c:spPr>
            <a:solidFill>
              <a:schemeClr val="accent2">
                <a:lumMod val="60000"/>
              </a:schemeClr>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MASQ2!$CD$12:$CO$12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004-4FE2-A791-B5BF2C06EEC7}"/>
            </c:ext>
          </c:extLst>
        </c:ser>
        <c:ser>
          <c:idx val="8"/>
          <c:order val="8"/>
          <c:tx>
            <c:strRef>
              <c:f>MASQ2!$CC$13</c:f>
              <c:strCache>
                <c:ptCount val="1"/>
              </c:strCache>
            </c:strRef>
          </c:tx>
          <c:spPr>
            <a:solidFill>
              <a:schemeClr val="accent3">
                <a:lumMod val="60000"/>
              </a:schemeClr>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MASQ2!$CD$13:$CO$13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004-4FE2-A791-B5BF2C06EEC7}"/>
            </c:ext>
          </c:extLst>
        </c:ser>
        <c:ser>
          <c:idx val="9"/>
          <c:order val="9"/>
          <c:tx>
            <c:strRef>
              <c:f>MASQ2!$CC$14</c:f>
              <c:strCache>
                <c:ptCount val="1"/>
              </c:strCache>
            </c:strRef>
          </c:tx>
          <c:spPr>
            <a:solidFill>
              <a:schemeClr val="accent4">
                <a:lumMod val="60000"/>
              </a:schemeClr>
            </a:solidFill>
            <a:ln>
              <a:noFill/>
            </a:ln>
            <a:effectLst/>
          </c:spPr>
          <c:invertIfNegative val="0"/>
          <c:cat>
            <c:strRef>
              <c:f>MASQ2!$CD$3:$CO$3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MASQ2!$CD$14:$CO$14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004-4FE2-A791-B5BF2C06EEC7}"/>
            </c:ext>
          </c:extLst>
        </c:ser>
        <c:dLbls>
          <c:showLegendKey val="0"/>
          <c:showVal val="0"/>
          <c:showCatName val="0"/>
          <c:showSerName val="0"/>
          <c:showPercent val="0"/>
          <c:showBubbleSize val="0"/>
        </c:dLbls>
        <c:gapWidth val="75"/>
        <c:overlap val="100"/>
        <c:axId val="657994160"/>
        <c:axId val="657991536"/>
      </c:barChart>
      <c:catAx>
        <c:axId val="65799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1536"/>
        <c:crosses val="autoZero"/>
        <c:auto val="1"/>
        <c:lblAlgn val="ctr"/>
        <c:lblOffset val="100"/>
        <c:noMultiLvlLbl val="0"/>
      </c:catAx>
      <c:valAx>
        <c:axId val="65799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4160"/>
        <c:crosses val="autoZero"/>
        <c:crossBetween val="between"/>
      </c:valAx>
      <c:spPr>
        <a:noFill/>
        <a:ln>
          <a:noFill/>
        </a:ln>
        <a:effectLst/>
      </c:spPr>
    </c:plotArea>
    <c:legend>
      <c:legendPos val="r"/>
      <c:layout>
        <c:manualLayout>
          <c:xMode val="edge"/>
          <c:yMode val="edge"/>
          <c:x val="0.7815931019086102"/>
          <c:y val="7.2725442864949336E-2"/>
          <c:w val="0.20533500132108501"/>
          <c:h val="0.8693477605337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r>
              <a:rPr lang="fr-FR" sz="1200" b="1">
                <a:solidFill>
                  <a:schemeClr val="tx1"/>
                </a:solidFill>
                <a:latin typeface="Arial Narrow" panose="020B0606020202030204" pitchFamily="34" charset="0"/>
              </a:rPr>
              <a:t>Médicaments utilisés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942748406588215"/>
          <c:y val="0.18878005200708484"/>
          <c:w val="0.57463709441106858"/>
          <c:h val="0.7668247946989004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CF-4AA6-9255-3D9F192EFA2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CF-4AA6-9255-3D9F192EFA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CF-4AA6-9255-3D9F192EFA2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CF-4AA6-9255-3D9F192EFA2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CF-4AA6-9255-3D9F192EFA2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CF-4AA6-9255-3D9F192EFA2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CF-4AA6-9255-3D9F192EFA2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CF-4AA6-9255-3D9F192EFA2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CF-4AA6-9255-3D9F192EFA2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CF-4AA6-9255-3D9F192EFA2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2CF-4AA6-9255-3D9F192EFA2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52CF-4AA6-9255-3D9F192EFA2C}"/>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2CF-4AA6-9255-3D9F192EFA2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2CF-4AA6-9255-3D9F192EFA2C}"/>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52CF-4AA6-9255-3D9F192EFA2C}"/>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52CF-4AA6-9255-3D9F192EFA2C}"/>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52CF-4AA6-9255-3D9F192EFA2C}"/>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52CF-4AA6-9255-3D9F192EFA2C}"/>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52CF-4AA6-9255-3D9F192EFA2C}"/>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52CF-4AA6-9255-3D9F192EFA2C}"/>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52CF-4AA6-9255-3D9F192EFA2C}"/>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52CF-4AA6-9255-3D9F192EFA2C}"/>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52CF-4AA6-9255-3D9F192EFA2C}"/>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52CF-4AA6-9255-3D9F192EFA2C}"/>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52CF-4AA6-9255-3D9F192EFA2C}"/>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52CF-4AA6-9255-3D9F192EFA2C}"/>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52CF-4AA6-9255-3D9F192EFA2C}"/>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52CF-4AA6-9255-3D9F192EFA2C}"/>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52CF-4AA6-9255-3D9F192EFA2C}"/>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52CF-4AA6-9255-3D9F192EFA2C}"/>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52CF-4AA6-9255-3D9F192EFA2C}"/>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52CF-4AA6-9255-3D9F192EFA2C}"/>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52CF-4AA6-9255-3D9F192EFA2C}"/>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52CF-4AA6-9255-3D9F192EFA2C}"/>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52CF-4AA6-9255-3D9F192EFA2C}"/>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52CF-4AA6-9255-3D9F192EFA2C}"/>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52CF-4AA6-9255-3D9F192EFA2C}"/>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52CF-4AA6-9255-3D9F192EFA2C}"/>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52CF-4AA6-9255-3D9F192EFA2C}"/>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52CF-4AA6-9255-3D9F192EFA2C}"/>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52CF-4AA6-9255-3D9F192EFA2C}"/>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52CF-4AA6-9255-3D9F192EFA2C}"/>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52CF-4AA6-9255-3D9F192EFA2C}"/>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52CF-4AA6-9255-3D9F192EFA2C}"/>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52CF-4AA6-9255-3D9F192EFA2C}"/>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52CF-4AA6-9255-3D9F192EFA2C}"/>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52CF-4AA6-9255-3D9F192EFA2C}"/>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52CF-4AA6-9255-3D9F192EFA2C}"/>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52CF-4AA6-9255-3D9F192EFA2C}"/>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52CF-4AA6-9255-3D9F192EFA2C}"/>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52CF-4AA6-9255-3D9F192EFA2C}"/>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52CF-4AA6-9255-3D9F192EFA2C}"/>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52CF-4AA6-9255-3D9F192EFA2C}"/>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52CF-4AA6-9255-3D9F192EFA2C}"/>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52CF-4AA6-9255-3D9F192EFA2C}"/>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52CF-4AA6-9255-3D9F192EFA2C}"/>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52CF-4AA6-9255-3D9F192EFA2C}"/>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52CF-4AA6-9255-3D9F192EFA2C}"/>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52CF-4AA6-9255-3D9F192EFA2C}"/>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52CF-4AA6-9255-3D9F192EFA2C}"/>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52CF-4AA6-9255-3D9F192EFA2C}"/>
              </c:ext>
            </c:extLst>
          </c:dPt>
          <c:dPt>
            <c:idx val="6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B-52CF-4AA6-9255-3D9F192EFA2C}"/>
              </c:ext>
            </c:extLst>
          </c:dPt>
          <c:dPt>
            <c:idx val="6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D-52CF-4AA6-9255-3D9F192EFA2C}"/>
              </c:ext>
            </c:extLst>
          </c:dPt>
          <c:dPt>
            <c:idx val="6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7F-52CF-4AA6-9255-3D9F192EFA2C}"/>
              </c:ext>
            </c:extLst>
          </c:dPt>
          <c:dPt>
            <c:idx val="6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81-52CF-4AA6-9255-3D9F192EFA2C}"/>
              </c:ext>
            </c:extLst>
          </c:dPt>
          <c:dPt>
            <c:idx val="6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83-52CF-4AA6-9255-3D9F192EFA2C}"/>
              </c:ext>
            </c:extLst>
          </c:dPt>
          <c:dPt>
            <c:idx val="6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85-52CF-4AA6-9255-3D9F192EFA2C}"/>
              </c:ext>
            </c:extLst>
          </c:dPt>
          <c:dPt>
            <c:idx val="6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87-52CF-4AA6-9255-3D9F192EFA2C}"/>
              </c:ext>
            </c:extLst>
          </c:dPt>
          <c:dPt>
            <c:idx val="6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89-52CF-4AA6-9255-3D9F192EFA2C}"/>
              </c:ext>
            </c:extLst>
          </c:dPt>
          <c:dPt>
            <c:idx val="6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8B-52CF-4AA6-9255-3D9F192EFA2C}"/>
              </c:ext>
            </c:extLst>
          </c:dPt>
          <c:dPt>
            <c:idx val="7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8D-52CF-4AA6-9255-3D9F192EFA2C}"/>
              </c:ext>
            </c:extLst>
          </c:dPt>
          <c:dPt>
            <c:idx val="7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8F-52CF-4AA6-9255-3D9F192EFA2C}"/>
              </c:ext>
            </c:extLst>
          </c:dPt>
          <c:dPt>
            <c:idx val="7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91-52CF-4AA6-9255-3D9F192EFA2C}"/>
              </c:ext>
            </c:extLst>
          </c:dPt>
          <c:dPt>
            <c:idx val="7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93-52CF-4AA6-9255-3D9F192EFA2C}"/>
              </c:ext>
            </c:extLst>
          </c:dPt>
          <c:dPt>
            <c:idx val="7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95-52CF-4AA6-9255-3D9F192EFA2C}"/>
              </c:ext>
            </c:extLst>
          </c:dPt>
          <c:dPt>
            <c:idx val="7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97-52CF-4AA6-9255-3D9F192EFA2C}"/>
              </c:ext>
            </c:extLst>
          </c:dPt>
          <c:dPt>
            <c:idx val="7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99-52CF-4AA6-9255-3D9F192EFA2C}"/>
              </c:ext>
            </c:extLst>
          </c:dPt>
          <c:dPt>
            <c:idx val="7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9B-52CF-4AA6-9255-3D9F192EFA2C}"/>
              </c:ext>
            </c:extLst>
          </c:dPt>
          <c:dPt>
            <c:idx val="7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9D-52CF-4AA6-9255-3D9F192EFA2C}"/>
              </c:ext>
            </c:extLst>
          </c:dPt>
          <c:dPt>
            <c:idx val="7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9F-52CF-4AA6-9255-3D9F192EFA2C}"/>
              </c:ext>
            </c:extLst>
          </c:dPt>
          <c:dPt>
            <c:idx val="8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A1-52CF-4AA6-9255-3D9F192EFA2C}"/>
              </c:ext>
            </c:extLst>
          </c:dPt>
          <c:dPt>
            <c:idx val="8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A3-52CF-4AA6-9255-3D9F192EFA2C}"/>
              </c:ext>
            </c:extLst>
          </c:dPt>
          <c:dPt>
            <c:idx val="8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A5-52CF-4AA6-9255-3D9F192EFA2C}"/>
              </c:ext>
            </c:extLst>
          </c:dPt>
          <c:dPt>
            <c:idx val="8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A7-52CF-4AA6-9255-3D9F192EFA2C}"/>
              </c:ext>
            </c:extLst>
          </c:dPt>
          <c:dPt>
            <c:idx val="8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A9-52CF-4AA6-9255-3D9F192EFA2C}"/>
              </c:ext>
            </c:extLst>
          </c:dPt>
          <c:dPt>
            <c:idx val="8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AB-52CF-4AA6-9255-3D9F192EFA2C}"/>
              </c:ext>
            </c:extLst>
          </c:dPt>
          <c:dPt>
            <c:idx val="8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AD-52CF-4AA6-9255-3D9F192EFA2C}"/>
              </c:ext>
            </c:extLst>
          </c:dPt>
          <c:dPt>
            <c:idx val="8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AF-52CF-4AA6-9255-3D9F192EFA2C}"/>
              </c:ext>
            </c:extLst>
          </c:dPt>
          <c:dPt>
            <c:idx val="8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B1-52CF-4AA6-9255-3D9F192EFA2C}"/>
              </c:ext>
            </c:extLst>
          </c:dPt>
          <c:dPt>
            <c:idx val="8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B3-52CF-4AA6-9255-3D9F192EFA2C}"/>
              </c:ext>
            </c:extLst>
          </c:dPt>
          <c:dPt>
            <c:idx val="9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B5-52CF-4AA6-9255-3D9F192EFA2C}"/>
              </c:ext>
            </c:extLst>
          </c:dPt>
          <c:dPt>
            <c:idx val="9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B7-52CF-4AA6-9255-3D9F192EFA2C}"/>
              </c:ext>
            </c:extLst>
          </c:dPt>
          <c:dPt>
            <c:idx val="9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B9-52CF-4AA6-9255-3D9F192EFA2C}"/>
              </c:ext>
            </c:extLst>
          </c:dPt>
          <c:dPt>
            <c:idx val="9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BB-52CF-4AA6-9255-3D9F192EFA2C}"/>
              </c:ext>
            </c:extLst>
          </c:dPt>
          <c:dPt>
            <c:idx val="9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BD-52CF-4AA6-9255-3D9F192EFA2C}"/>
              </c:ext>
            </c:extLst>
          </c:dPt>
          <c:dPt>
            <c:idx val="9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BF-52CF-4AA6-9255-3D9F192EFA2C}"/>
              </c:ext>
            </c:extLst>
          </c:dPt>
          <c:dPt>
            <c:idx val="9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C1-52CF-4AA6-9255-3D9F192EFA2C}"/>
              </c:ext>
            </c:extLst>
          </c:dPt>
          <c:dPt>
            <c:idx val="9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C3-52CF-4AA6-9255-3D9F192EFA2C}"/>
              </c:ext>
            </c:extLst>
          </c:dPt>
          <c:dPt>
            <c:idx val="9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C5-52CF-4AA6-9255-3D9F192EFA2C}"/>
              </c:ext>
            </c:extLst>
          </c:dPt>
          <c:dPt>
            <c:idx val="9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C7-52CF-4AA6-9255-3D9F192EFA2C}"/>
              </c:ext>
            </c:extLst>
          </c:dPt>
          <c:dPt>
            <c:idx val="10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C9-52CF-4AA6-9255-3D9F192EFA2C}"/>
              </c:ext>
            </c:extLst>
          </c:dPt>
          <c:dPt>
            <c:idx val="10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CB-52CF-4AA6-9255-3D9F192EFA2C}"/>
              </c:ext>
            </c:extLst>
          </c:dPt>
          <c:dPt>
            <c:idx val="10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CD-52CF-4AA6-9255-3D9F192EFA2C}"/>
              </c:ext>
            </c:extLst>
          </c:dPt>
          <c:dPt>
            <c:idx val="10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CF-52CF-4AA6-9255-3D9F192EFA2C}"/>
              </c:ext>
            </c:extLst>
          </c:dPt>
          <c:dPt>
            <c:idx val="10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D1-52CF-4AA6-9255-3D9F192EFA2C}"/>
              </c:ext>
            </c:extLst>
          </c:dPt>
          <c:dPt>
            <c:idx val="10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D3-52CF-4AA6-9255-3D9F192EFA2C}"/>
              </c:ext>
            </c:extLst>
          </c:dPt>
          <c:dPt>
            <c:idx val="10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D5-52CF-4AA6-9255-3D9F192EFA2C}"/>
              </c:ext>
            </c:extLst>
          </c:dPt>
          <c:dPt>
            <c:idx val="10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D7-52CF-4AA6-9255-3D9F192EFA2C}"/>
              </c:ext>
            </c:extLst>
          </c:dPt>
          <c:dPt>
            <c:idx val="108"/>
            <c:bubble3D val="0"/>
            <c:spPr>
              <a:solidFill>
                <a:schemeClr val="accent1"/>
              </a:solidFill>
              <a:ln w="19050">
                <a:solidFill>
                  <a:schemeClr val="lt1"/>
                </a:solidFill>
              </a:ln>
              <a:effectLst/>
            </c:spPr>
            <c:extLst>
              <c:ext xmlns:c16="http://schemas.microsoft.com/office/drawing/2014/chart" uri="{C3380CC4-5D6E-409C-BE32-E72D297353CC}">
                <c16:uniqueId val="{000000D9-52CF-4AA6-9255-3D9F192EFA2C}"/>
              </c:ext>
            </c:extLst>
          </c:dPt>
          <c:dPt>
            <c:idx val="109"/>
            <c:bubble3D val="0"/>
            <c:spPr>
              <a:solidFill>
                <a:schemeClr val="accent2"/>
              </a:solidFill>
              <a:ln w="19050">
                <a:solidFill>
                  <a:schemeClr val="lt1"/>
                </a:solidFill>
              </a:ln>
              <a:effectLst/>
            </c:spPr>
            <c:extLst>
              <c:ext xmlns:c16="http://schemas.microsoft.com/office/drawing/2014/chart" uri="{C3380CC4-5D6E-409C-BE32-E72D297353CC}">
                <c16:uniqueId val="{000000DB-52CF-4AA6-9255-3D9F192EFA2C}"/>
              </c:ext>
            </c:extLst>
          </c:dPt>
          <c:dPt>
            <c:idx val="110"/>
            <c:bubble3D val="0"/>
            <c:spPr>
              <a:solidFill>
                <a:schemeClr val="accent3"/>
              </a:solidFill>
              <a:ln w="19050">
                <a:solidFill>
                  <a:schemeClr val="lt1"/>
                </a:solidFill>
              </a:ln>
              <a:effectLst/>
            </c:spPr>
            <c:extLst>
              <c:ext xmlns:c16="http://schemas.microsoft.com/office/drawing/2014/chart" uri="{C3380CC4-5D6E-409C-BE32-E72D297353CC}">
                <c16:uniqueId val="{000000DD-52CF-4AA6-9255-3D9F192EFA2C}"/>
              </c:ext>
            </c:extLst>
          </c:dPt>
          <c:dPt>
            <c:idx val="111"/>
            <c:bubble3D val="0"/>
            <c:spPr>
              <a:solidFill>
                <a:schemeClr val="accent4"/>
              </a:solidFill>
              <a:ln w="19050">
                <a:solidFill>
                  <a:schemeClr val="lt1"/>
                </a:solidFill>
              </a:ln>
              <a:effectLst/>
            </c:spPr>
            <c:extLst>
              <c:ext xmlns:c16="http://schemas.microsoft.com/office/drawing/2014/chart" uri="{C3380CC4-5D6E-409C-BE32-E72D297353CC}">
                <c16:uniqueId val="{000000DF-52CF-4AA6-9255-3D9F192EFA2C}"/>
              </c:ext>
            </c:extLst>
          </c:dPt>
          <c:dPt>
            <c:idx val="112"/>
            <c:bubble3D val="0"/>
            <c:spPr>
              <a:solidFill>
                <a:schemeClr val="accent5"/>
              </a:solidFill>
              <a:ln w="19050">
                <a:solidFill>
                  <a:schemeClr val="lt1"/>
                </a:solidFill>
              </a:ln>
              <a:effectLst/>
            </c:spPr>
            <c:extLst>
              <c:ext xmlns:c16="http://schemas.microsoft.com/office/drawing/2014/chart" uri="{C3380CC4-5D6E-409C-BE32-E72D297353CC}">
                <c16:uniqueId val="{000000E1-52CF-4AA6-9255-3D9F192EFA2C}"/>
              </c:ext>
            </c:extLst>
          </c:dPt>
          <c:dPt>
            <c:idx val="113"/>
            <c:bubble3D val="0"/>
            <c:spPr>
              <a:solidFill>
                <a:schemeClr val="accent6"/>
              </a:solidFill>
              <a:ln w="19050">
                <a:solidFill>
                  <a:schemeClr val="lt1"/>
                </a:solidFill>
              </a:ln>
              <a:effectLst/>
            </c:spPr>
            <c:extLst>
              <c:ext xmlns:c16="http://schemas.microsoft.com/office/drawing/2014/chart" uri="{C3380CC4-5D6E-409C-BE32-E72D297353CC}">
                <c16:uniqueId val="{000000E3-52CF-4AA6-9255-3D9F192EFA2C}"/>
              </c:ext>
            </c:extLst>
          </c:dPt>
          <c:dPt>
            <c:idx val="11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5-52CF-4AA6-9255-3D9F192EFA2C}"/>
              </c:ext>
            </c:extLst>
          </c:dPt>
          <c:dPt>
            <c:idx val="11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E7-52CF-4AA6-9255-3D9F192EFA2C}"/>
              </c:ext>
            </c:extLst>
          </c:dPt>
          <c:dPt>
            <c:idx val="11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E9-52CF-4AA6-9255-3D9F192EFA2C}"/>
              </c:ext>
            </c:extLst>
          </c:dPt>
          <c:dPt>
            <c:idx val="11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EB-52CF-4AA6-9255-3D9F192EFA2C}"/>
              </c:ext>
            </c:extLst>
          </c:dPt>
          <c:dPt>
            <c:idx val="11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ED-52CF-4AA6-9255-3D9F192EFA2C}"/>
              </c:ext>
            </c:extLst>
          </c:dPt>
          <c:dPt>
            <c:idx val="11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EF-52CF-4AA6-9255-3D9F192EFA2C}"/>
              </c:ext>
            </c:extLst>
          </c:dPt>
          <c:dPt>
            <c:idx val="12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F1-52CF-4AA6-9255-3D9F192EFA2C}"/>
              </c:ext>
            </c:extLst>
          </c:dPt>
          <c:dPt>
            <c:idx val="12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F3-52CF-4AA6-9255-3D9F192EFA2C}"/>
              </c:ext>
            </c:extLst>
          </c:dPt>
          <c:dPt>
            <c:idx val="12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F5-52CF-4AA6-9255-3D9F192EFA2C}"/>
              </c:ext>
            </c:extLst>
          </c:dPt>
          <c:dPt>
            <c:idx val="12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F7-52CF-4AA6-9255-3D9F192EFA2C}"/>
              </c:ext>
            </c:extLst>
          </c:dPt>
          <c:dPt>
            <c:idx val="12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F9-52CF-4AA6-9255-3D9F192EFA2C}"/>
              </c:ext>
            </c:extLst>
          </c:dPt>
          <c:dPt>
            <c:idx val="12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FB-52CF-4AA6-9255-3D9F192EFA2C}"/>
              </c:ext>
            </c:extLst>
          </c:dPt>
          <c:dPt>
            <c:idx val="12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FD-52CF-4AA6-9255-3D9F192EFA2C}"/>
              </c:ext>
            </c:extLst>
          </c:dPt>
          <c:dPt>
            <c:idx val="12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FF-52CF-4AA6-9255-3D9F192EFA2C}"/>
              </c:ext>
            </c:extLst>
          </c:dPt>
          <c:dPt>
            <c:idx val="12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01-52CF-4AA6-9255-3D9F192EFA2C}"/>
              </c:ext>
            </c:extLst>
          </c:dPt>
          <c:dPt>
            <c:idx val="12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03-52CF-4AA6-9255-3D9F192EFA2C}"/>
              </c:ext>
            </c:extLst>
          </c:dPt>
          <c:dPt>
            <c:idx val="13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05-52CF-4AA6-9255-3D9F192EFA2C}"/>
              </c:ext>
            </c:extLst>
          </c:dPt>
          <c:dPt>
            <c:idx val="13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07-52CF-4AA6-9255-3D9F192EFA2C}"/>
              </c:ext>
            </c:extLst>
          </c:dPt>
          <c:dPt>
            <c:idx val="13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09-52CF-4AA6-9255-3D9F192EFA2C}"/>
              </c:ext>
            </c:extLst>
          </c:dPt>
          <c:dPt>
            <c:idx val="13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0B-52CF-4AA6-9255-3D9F192EFA2C}"/>
              </c:ext>
            </c:extLst>
          </c:dPt>
          <c:dPt>
            <c:idx val="13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0D-52CF-4AA6-9255-3D9F192EFA2C}"/>
              </c:ext>
            </c:extLst>
          </c:dPt>
          <c:dPt>
            <c:idx val="13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0F-52CF-4AA6-9255-3D9F192EFA2C}"/>
              </c:ext>
            </c:extLst>
          </c:dPt>
          <c:dPt>
            <c:idx val="13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11-52CF-4AA6-9255-3D9F192EFA2C}"/>
              </c:ext>
            </c:extLst>
          </c:dPt>
          <c:dPt>
            <c:idx val="1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13-52CF-4AA6-9255-3D9F192EFA2C}"/>
              </c:ext>
            </c:extLst>
          </c:dPt>
          <c:dPt>
            <c:idx val="13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15-52CF-4AA6-9255-3D9F192EFA2C}"/>
              </c:ext>
            </c:extLst>
          </c:dPt>
          <c:dPt>
            <c:idx val="13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17-52CF-4AA6-9255-3D9F192EFA2C}"/>
              </c:ext>
            </c:extLst>
          </c:dPt>
          <c:dPt>
            <c:idx val="14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19-52CF-4AA6-9255-3D9F192EFA2C}"/>
              </c:ext>
            </c:extLst>
          </c:dPt>
          <c:dPt>
            <c:idx val="14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1B-52CF-4AA6-9255-3D9F192EFA2C}"/>
              </c:ext>
            </c:extLst>
          </c:dPt>
          <c:dPt>
            <c:idx val="14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1D-52CF-4AA6-9255-3D9F192EFA2C}"/>
              </c:ext>
            </c:extLst>
          </c:dPt>
          <c:dPt>
            <c:idx val="14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1F-52CF-4AA6-9255-3D9F192EFA2C}"/>
              </c:ext>
            </c:extLst>
          </c:dPt>
          <c:dPt>
            <c:idx val="14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21-52CF-4AA6-9255-3D9F192EFA2C}"/>
              </c:ext>
            </c:extLst>
          </c:dPt>
          <c:dPt>
            <c:idx val="14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23-52CF-4AA6-9255-3D9F192EFA2C}"/>
              </c:ext>
            </c:extLst>
          </c:dPt>
          <c:dPt>
            <c:idx val="1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25-52CF-4AA6-9255-3D9F192EFA2C}"/>
              </c:ext>
            </c:extLst>
          </c:dPt>
          <c:dPt>
            <c:idx val="14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27-52CF-4AA6-9255-3D9F192EFA2C}"/>
              </c:ext>
            </c:extLst>
          </c:dPt>
          <c:dPt>
            <c:idx val="14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29-52CF-4AA6-9255-3D9F192EFA2C}"/>
              </c:ext>
            </c:extLst>
          </c:dPt>
          <c:dPt>
            <c:idx val="14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2B-52CF-4AA6-9255-3D9F192EFA2C}"/>
              </c:ext>
            </c:extLst>
          </c:dPt>
          <c:dPt>
            <c:idx val="15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2D-52CF-4AA6-9255-3D9F192EFA2C}"/>
              </c:ext>
            </c:extLst>
          </c:dPt>
          <c:dPt>
            <c:idx val="15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2F-52CF-4AA6-9255-3D9F192EFA2C}"/>
              </c:ext>
            </c:extLst>
          </c:dPt>
          <c:dPt>
            <c:idx val="15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31-52CF-4AA6-9255-3D9F192EFA2C}"/>
              </c:ext>
            </c:extLst>
          </c:dPt>
          <c:dPt>
            <c:idx val="15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33-52CF-4AA6-9255-3D9F192EFA2C}"/>
              </c:ext>
            </c:extLst>
          </c:dPt>
          <c:dPt>
            <c:idx val="15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35-52CF-4AA6-9255-3D9F192EFA2C}"/>
              </c:ext>
            </c:extLst>
          </c:dPt>
          <c:dPt>
            <c:idx val="15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37-52CF-4AA6-9255-3D9F192EFA2C}"/>
              </c:ext>
            </c:extLst>
          </c:dPt>
          <c:dPt>
            <c:idx val="15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39-52CF-4AA6-9255-3D9F192EFA2C}"/>
              </c:ext>
            </c:extLst>
          </c:dPt>
          <c:dPt>
            <c:idx val="15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3B-52CF-4AA6-9255-3D9F192EFA2C}"/>
              </c:ext>
            </c:extLst>
          </c:dPt>
          <c:dPt>
            <c:idx val="15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3D-52CF-4AA6-9255-3D9F192EFA2C}"/>
              </c:ext>
            </c:extLst>
          </c:dPt>
          <c:dPt>
            <c:idx val="15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3F-52CF-4AA6-9255-3D9F192EFA2C}"/>
              </c:ext>
            </c:extLst>
          </c:dPt>
          <c:dPt>
            <c:idx val="16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41-52CF-4AA6-9255-3D9F192EFA2C}"/>
              </c:ext>
            </c:extLst>
          </c:dPt>
          <c:dPt>
            <c:idx val="16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43-52CF-4AA6-9255-3D9F192EFA2C}"/>
              </c:ext>
            </c:extLst>
          </c:dPt>
          <c:dPt>
            <c:idx val="162"/>
            <c:bubble3D val="0"/>
            <c:spPr>
              <a:solidFill>
                <a:schemeClr val="accent1"/>
              </a:solidFill>
              <a:ln w="19050">
                <a:solidFill>
                  <a:schemeClr val="lt1"/>
                </a:solidFill>
              </a:ln>
              <a:effectLst/>
            </c:spPr>
            <c:extLst>
              <c:ext xmlns:c16="http://schemas.microsoft.com/office/drawing/2014/chart" uri="{C3380CC4-5D6E-409C-BE32-E72D297353CC}">
                <c16:uniqueId val="{00000145-52CF-4AA6-9255-3D9F192EFA2C}"/>
              </c:ext>
            </c:extLst>
          </c:dPt>
          <c:dPt>
            <c:idx val="163"/>
            <c:bubble3D val="0"/>
            <c:spPr>
              <a:solidFill>
                <a:schemeClr val="accent2"/>
              </a:solidFill>
              <a:ln w="19050">
                <a:solidFill>
                  <a:schemeClr val="lt1"/>
                </a:solidFill>
              </a:ln>
              <a:effectLst/>
            </c:spPr>
            <c:extLst>
              <c:ext xmlns:c16="http://schemas.microsoft.com/office/drawing/2014/chart" uri="{C3380CC4-5D6E-409C-BE32-E72D297353CC}">
                <c16:uniqueId val="{00000147-52CF-4AA6-9255-3D9F192EFA2C}"/>
              </c:ext>
            </c:extLst>
          </c:dPt>
          <c:dPt>
            <c:idx val="164"/>
            <c:bubble3D val="0"/>
            <c:spPr>
              <a:solidFill>
                <a:schemeClr val="accent3"/>
              </a:solidFill>
              <a:ln w="19050">
                <a:solidFill>
                  <a:schemeClr val="lt1"/>
                </a:solidFill>
              </a:ln>
              <a:effectLst/>
            </c:spPr>
            <c:extLst>
              <c:ext xmlns:c16="http://schemas.microsoft.com/office/drawing/2014/chart" uri="{C3380CC4-5D6E-409C-BE32-E72D297353CC}">
                <c16:uniqueId val="{00000149-52CF-4AA6-9255-3D9F192EFA2C}"/>
              </c:ext>
            </c:extLst>
          </c:dPt>
          <c:dPt>
            <c:idx val="165"/>
            <c:bubble3D val="0"/>
            <c:spPr>
              <a:solidFill>
                <a:schemeClr val="accent4"/>
              </a:solidFill>
              <a:ln w="19050">
                <a:solidFill>
                  <a:schemeClr val="lt1"/>
                </a:solidFill>
              </a:ln>
              <a:effectLst/>
            </c:spPr>
            <c:extLst>
              <c:ext xmlns:c16="http://schemas.microsoft.com/office/drawing/2014/chart" uri="{C3380CC4-5D6E-409C-BE32-E72D297353CC}">
                <c16:uniqueId val="{0000014B-52CF-4AA6-9255-3D9F192EFA2C}"/>
              </c:ext>
            </c:extLst>
          </c:dPt>
          <c:dPt>
            <c:idx val="166"/>
            <c:bubble3D val="0"/>
            <c:spPr>
              <a:solidFill>
                <a:schemeClr val="accent5"/>
              </a:solidFill>
              <a:ln w="19050">
                <a:solidFill>
                  <a:schemeClr val="lt1"/>
                </a:solidFill>
              </a:ln>
              <a:effectLst/>
            </c:spPr>
            <c:extLst>
              <c:ext xmlns:c16="http://schemas.microsoft.com/office/drawing/2014/chart" uri="{C3380CC4-5D6E-409C-BE32-E72D297353CC}">
                <c16:uniqueId val="{0000014D-52CF-4AA6-9255-3D9F192EFA2C}"/>
              </c:ext>
            </c:extLst>
          </c:dPt>
          <c:dPt>
            <c:idx val="167"/>
            <c:bubble3D val="0"/>
            <c:spPr>
              <a:solidFill>
                <a:schemeClr val="accent6"/>
              </a:solidFill>
              <a:ln w="19050">
                <a:solidFill>
                  <a:schemeClr val="lt1"/>
                </a:solidFill>
              </a:ln>
              <a:effectLst/>
            </c:spPr>
            <c:extLst>
              <c:ext xmlns:c16="http://schemas.microsoft.com/office/drawing/2014/chart" uri="{C3380CC4-5D6E-409C-BE32-E72D297353CC}">
                <c16:uniqueId val="{0000014F-52CF-4AA6-9255-3D9F192EFA2C}"/>
              </c:ext>
            </c:extLst>
          </c:dPt>
          <c:dPt>
            <c:idx val="16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1-52CF-4AA6-9255-3D9F192EFA2C}"/>
              </c:ext>
            </c:extLst>
          </c:dPt>
          <c:dPt>
            <c:idx val="16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53-52CF-4AA6-9255-3D9F192EFA2C}"/>
              </c:ext>
            </c:extLst>
          </c:dPt>
          <c:dPt>
            <c:idx val="17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55-52CF-4AA6-9255-3D9F192EFA2C}"/>
              </c:ext>
            </c:extLst>
          </c:dPt>
          <c:dPt>
            <c:idx val="17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57-52CF-4AA6-9255-3D9F192EFA2C}"/>
              </c:ext>
            </c:extLst>
          </c:dPt>
          <c:dPt>
            <c:idx val="17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59-52CF-4AA6-9255-3D9F192EFA2C}"/>
              </c:ext>
            </c:extLst>
          </c:dPt>
          <c:dPt>
            <c:idx val="17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5B-52CF-4AA6-9255-3D9F192EFA2C}"/>
              </c:ext>
            </c:extLst>
          </c:dPt>
          <c:dPt>
            <c:idx val="17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5D-52CF-4AA6-9255-3D9F192EFA2C}"/>
              </c:ext>
            </c:extLst>
          </c:dPt>
          <c:dPt>
            <c:idx val="17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5F-52CF-4AA6-9255-3D9F192EFA2C}"/>
              </c:ext>
            </c:extLst>
          </c:dPt>
          <c:dPt>
            <c:idx val="17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1-52CF-4AA6-9255-3D9F192EFA2C}"/>
              </c:ext>
            </c:extLst>
          </c:dPt>
          <c:dPt>
            <c:idx val="17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63-52CF-4AA6-9255-3D9F192EFA2C}"/>
              </c:ext>
            </c:extLst>
          </c:dPt>
          <c:dPt>
            <c:idx val="17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65-52CF-4AA6-9255-3D9F192EFA2C}"/>
              </c:ext>
            </c:extLst>
          </c:dPt>
          <c:dPt>
            <c:idx val="17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67-52CF-4AA6-9255-3D9F192EFA2C}"/>
              </c:ext>
            </c:extLst>
          </c:dPt>
          <c:dPt>
            <c:idx val="18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69-52CF-4AA6-9255-3D9F192EFA2C}"/>
              </c:ext>
            </c:extLst>
          </c:dPt>
          <c:dPt>
            <c:idx val="18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6B-52CF-4AA6-9255-3D9F192EFA2C}"/>
              </c:ext>
            </c:extLst>
          </c:dPt>
          <c:dPt>
            <c:idx val="18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6D-52CF-4AA6-9255-3D9F192EFA2C}"/>
              </c:ext>
            </c:extLst>
          </c:dPt>
          <c:dPt>
            <c:idx val="18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6F-52CF-4AA6-9255-3D9F192EFA2C}"/>
              </c:ext>
            </c:extLst>
          </c:dPt>
          <c:dPt>
            <c:idx val="18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71-52CF-4AA6-9255-3D9F192EFA2C}"/>
              </c:ext>
            </c:extLst>
          </c:dPt>
          <c:dPt>
            <c:idx val="18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73-52CF-4AA6-9255-3D9F192EFA2C}"/>
              </c:ext>
            </c:extLst>
          </c:dPt>
          <c:dPt>
            <c:idx val="18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75-52CF-4AA6-9255-3D9F192EFA2C}"/>
              </c:ext>
            </c:extLst>
          </c:dPt>
          <c:dPt>
            <c:idx val="18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77-52CF-4AA6-9255-3D9F192EFA2C}"/>
              </c:ext>
            </c:extLst>
          </c:dPt>
          <c:dPt>
            <c:idx val="18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79-52CF-4AA6-9255-3D9F192EFA2C}"/>
              </c:ext>
            </c:extLst>
          </c:dPt>
          <c:dPt>
            <c:idx val="18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7B-52CF-4AA6-9255-3D9F192EFA2C}"/>
              </c:ext>
            </c:extLst>
          </c:dPt>
          <c:dPt>
            <c:idx val="19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7D-52CF-4AA6-9255-3D9F192EFA2C}"/>
              </c:ext>
            </c:extLst>
          </c:dPt>
          <c:dPt>
            <c:idx val="19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7F-52CF-4AA6-9255-3D9F192EFA2C}"/>
              </c:ext>
            </c:extLst>
          </c:dPt>
          <c:dPt>
            <c:idx val="19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81-52CF-4AA6-9255-3D9F192EFA2C}"/>
              </c:ext>
            </c:extLst>
          </c:dPt>
          <c:dPt>
            <c:idx val="19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83-52CF-4AA6-9255-3D9F192EFA2C}"/>
              </c:ext>
            </c:extLst>
          </c:dPt>
          <c:dPt>
            <c:idx val="19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85-52CF-4AA6-9255-3D9F192EFA2C}"/>
              </c:ext>
            </c:extLst>
          </c:dPt>
          <c:dPt>
            <c:idx val="19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87-52CF-4AA6-9255-3D9F192EFA2C}"/>
              </c:ext>
            </c:extLst>
          </c:dPt>
          <c:dPt>
            <c:idx val="19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89-52CF-4AA6-9255-3D9F192EFA2C}"/>
              </c:ext>
            </c:extLst>
          </c:dPt>
          <c:dPt>
            <c:idx val="19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8B-52CF-4AA6-9255-3D9F192EFA2C}"/>
              </c:ext>
            </c:extLst>
          </c:dPt>
          <c:dPt>
            <c:idx val="19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8D-52CF-4AA6-9255-3D9F192EFA2C}"/>
              </c:ext>
            </c:extLst>
          </c:dPt>
          <c:dPt>
            <c:idx val="19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8F-52CF-4AA6-9255-3D9F192EFA2C}"/>
              </c:ext>
            </c:extLst>
          </c:dPt>
          <c:dPt>
            <c:idx val="20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91-52CF-4AA6-9255-3D9F192EFA2C}"/>
              </c:ext>
            </c:extLst>
          </c:dPt>
          <c:dPt>
            <c:idx val="20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93-52CF-4AA6-9255-3D9F192EFA2C}"/>
              </c:ext>
            </c:extLst>
          </c:dPt>
          <c:dPt>
            <c:idx val="20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95-52CF-4AA6-9255-3D9F192EFA2C}"/>
              </c:ext>
            </c:extLst>
          </c:dPt>
          <c:dPt>
            <c:idx val="20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97-52CF-4AA6-9255-3D9F192EFA2C}"/>
              </c:ext>
            </c:extLst>
          </c:dPt>
          <c:dPt>
            <c:idx val="20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99-52CF-4AA6-9255-3D9F192EFA2C}"/>
              </c:ext>
            </c:extLst>
          </c:dPt>
          <c:dPt>
            <c:idx val="20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9B-52CF-4AA6-9255-3D9F192EFA2C}"/>
              </c:ext>
            </c:extLst>
          </c:dPt>
          <c:dPt>
            <c:idx val="20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9D-52CF-4AA6-9255-3D9F192EFA2C}"/>
              </c:ext>
            </c:extLst>
          </c:dPt>
          <c:dPt>
            <c:idx val="20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9F-52CF-4AA6-9255-3D9F192EFA2C}"/>
              </c:ext>
            </c:extLst>
          </c:dPt>
          <c:dPt>
            <c:idx val="20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A1-52CF-4AA6-9255-3D9F192EFA2C}"/>
              </c:ext>
            </c:extLst>
          </c:dPt>
          <c:dPt>
            <c:idx val="20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A3-52CF-4AA6-9255-3D9F192EFA2C}"/>
              </c:ext>
            </c:extLst>
          </c:dPt>
          <c:dPt>
            <c:idx val="21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A5-52CF-4AA6-9255-3D9F192EFA2C}"/>
              </c:ext>
            </c:extLst>
          </c:dPt>
          <c:dPt>
            <c:idx val="21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A7-52CF-4AA6-9255-3D9F192EFA2C}"/>
              </c:ext>
            </c:extLst>
          </c:dPt>
          <c:dPt>
            <c:idx val="21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A9-52CF-4AA6-9255-3D9F192EFA2C}"/>
              </c:ext>
            </c:extLst>
          </c:dPt>
          <c:dPt>
            <c:idx val="21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AB-52CF-4AA6-9255-3D9F192EFA2C}"/>
              </c:ext>
            </c:extLst>
          </c:dPt>
          <c:dPt>
            <c:idx val="21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AD-52CF-4AA6-9255-3D9F192EFA2C}"/>
              </c:ext>
            </c:extLst>
          </c:dPt>
          <c:dPt>
            <c:idx val="21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AF-52CF-4AA6-9255-3D9F192EFA2C}"/>
              </c:ext>
            </c:extLst>
          </c:dPt>
          <c:dPt>
            <c:idx val="216"/>
            <c:bubble3D val="0"/>
            <c:spPr>
              <a:solidFill>
                <a:schemeClr val="accent1"/>
              </a:solidFill>
              <a:ln w="19050">
                <a:solidFill>
                  <a:schemeClr val="lt1"/>
                </a:solidFill>
              </a:ln>
              <a:effectLst/>
            </c:spPr>
            <c:extLst>
              <c:ext xmlns:c16="http://schemas.microsoft.com/office/drawing/2014/chart" uri="{C3380CC4-5D6E-409C-BE32-E72D297353CC}">
                <c16:uniqueId val="{000001B1-52CF-4AA6-9255-3D9F192EFA2C}"/>
              </c:ext>
            </c:extLst>
          </c:dPt>
          <c:dPt>
            <c:idx val="217"/>
            <c:bubble3D val="0"/>
            <c:spPr>
              <a:solidFill>
                <a:schemeClr val="accent2"/>
              </a:solidFill>
              <a:ln w="19050">
                <a:solidFill>
                  <a:schemeClr val="lt1"/>
                </a:solidFill>
              </a:ln>
              <a:effectLst/>
            </c:spPr>
            <c:extLst>
              <c:ext xmlns:c16="http://schemas.microsoft.com/office/drawing/2014/chart" uri="{C3380CC4-5D6E-409C-BE32-E72D297353CC}">
                <c16:uniqueId val="{000001B3-52CF-4AA6-9255-3D9F192EFA2C}"/>
              </c:ext>
            </c:extLst>
          </c:dPt>
          <c:dPt>
            <c:idx val="218"/>
            <c:bubble3D val="0"/>
            <c:spPr>
              <a:solidFill>
                <a:schemeClr val="accent3"/>
              </a:solidFill>
              <a:ln w="19050">
                <a:solidFill>
                  <a:schemeClr val="lt1"/>
                </a:solidFill>
              </a:ln>
              <a:effectLst/>
            </c:spPr>
            <c:extLst>
              <c:ext xmlns:c16="http://schemas.microsoft.com/office/drawing/2014/chart" uri="{C3380CC4-5D6E-409C-BE32-E72D297353CC}">
                <c16:uniqueId val="{000001B5-52CF-4AA6-9255-3D9F192EFA2C}"/>
              </c:ext>
            </c:extLst>
          </c:dPt>
          <c:dPt>
            <c:idx val="219"/>
            <c:bubble3D val="0"/>
            <c:spPr>
              <a:solidFill>
                <a:schemeClr val="accent4"/>
              </a:solidFill>
              <a:ln w="19050">
                <a:solidFill>
                  <a:schemeClr val="lt1"/>
                </a:solidFill>
              </a:ln>
              <a:effectLst/>
            </c:spPr>
            <c:extLst>
              <c:ext xmlns:c16="http://schemas.microsoft.com/office/drawing/2014/chart" uri="{C3380CC4-5D6E-409C-BE32-E72D297353CC}">
                <c16:uniqueId val="{000001B7-52CF-4AA6-9255-3D9F192EFA2C}"/>
              </c:ext>
            </c:extLst>
          </c:dPt>
          <c:dPt>
            <c:idx val="220"/>
            <c:bubble3D val="0"/>
            <c:spPr>
              <a:solidFill>
                <a:schemeClr val="accent5"/>
              </a:solidFill>
              <a:ln w="19050">
                <a:solidFill>
                  <a:schemeClr val="lt1"/>
                </a:solidFill>
              </a:ln>
              <a:effectLst/>
            </c:spPr>
            <c:extLst>
              <c:ext xmlns:c16="http://schemas.microsoft.com/office/drawing/2014/chart" uri="{C3380CC4-5D6E-409C-BE32-E72D297353CC}">
                <c16:uniqueId val="{000001B9-52CF-4AA6-9255-3D9F192EFA2C}"/>
              </c:ext>
            </c:extLst>
          </c:dPt>
          <c:dPt>
            <c:idx val="221"/>
            <c:bubble3D val="0"/>
            <c:spPr>
              <a:solidFill>
                <a:schemeClr val="accent6"/>
              </a:solidFill>
              <a:ln w="19050">
                <a:solidFill>
                  <a:schemeClr val="lt1"/>
                </a:solidFill>
              </a:ln>
              <a:effectLst/>
            </c:spPr>
            <c:extLst>
              <c:ext xmlns:c16="http://schemas.microsoft.com/office/drawing/2014/chart" uri="{C3380CC4-5D6E-409C-BE32-E72D297353CC}">
                <c16:uniqueId val="{000001BB-52CF-4AA6-9255-3D9F192EFA2C}"/>
              </c:ext>
            </c:extLst>
          </c:dPt>
          <c:dPt>
            <c:idx val="22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D-52CF-4AA6-9255-3D9F192EFA2C}"/>
              </c:ext>
            </c:extLst>
          </c:dPt>
          <c:dPt>
            <c:idx val="22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BF-52CF-4AA6-9255-3D9F192EFA2C}"/>
              </c:ext>
            </c:extLst>
          </c:dPt>
          <c:dPt>
            <c:idx val="22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1-52CF-4AA6-9255-3D9F192EFA2C}"/>
              </c:ext>
            </c:extLst>
          </c:dPt>
          <c:dPt>
            <c:idx val="22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3-52CF-4AA6-9255-3D9F192EFA2C}"/>
              </c:ext>
            </c:extLst>
          </c:dPt>
          <c:dPt>
            <c:idx val="22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5-52CF-4AA6-9255-3D9F192EFA2C}"/>
              </c:ext>
            </c:extLst>
          </c:dPt>
          <c:dPt>
            <c:idx val="22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C7-52CF-4AA6-9255-3D9F192EFA2C}"/>
              </c:ext>
            </c:extLst>
          </c:dPt>
          <c:dPt>
            <c:idx val="22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C9-52CF-4AA6-9255-3D9F192EFA2C}"/>
              </c:ext>
            </c:extLst>
          </c:dPt>
          <c:dPt>
            <c:idx val="22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CB-52CF-4AA6-9255-3D9F192EFA2C}"/>
              </c:ext>
            </c:extLst>
          </c:dPt>
          <c:dPt>
            <c:idx val="23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D-52CF-4AA6-9255-3D9F192EFA2C}"/>
              </c:ext>
            </c:extLst>
          </c:dPt>
          <c:dPt>
            <c:idx val="23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CF-52CF-4AA6-9255-3D9F192EFA2C}"/>
              </c:ext>
            </c:extLst>
          </c:dPt>
          <c:dPt>
            <c:idx val="23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D1-52CF-4AA6-9255-3D9F192EFA2C}"/>
              </c:ext>
            </c:extLst>
          </c:dPt>
          <c:dPt>
            <c:idx val="23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D3-52CF-4AA6-9255-3D9F192EFA2C}"/>
              </c:ext>
            </c:extLst>
          </c:dPt>
          <c:dPt>
            <c:idx val="23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D5-52CF-4AA6-9255-3D9F192EFA2C}"/>
              </c:ext>
            </c:extLst>
          </c:dPt>
          <c:dPt>
            <c:idx val="23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D7-52CF-4AA6-9255-3D9F192EFA2C}"/>
              </c:ext>
            </c:extLst>
          </c:dPt>
          <c:dPt>
            <c:idx val="23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D9-52CF-4AA6-9255-3D9F192EFA2C}"/>
              </c:ext>
            </c:extLst>
          </c:dPt>
          <c:dPt>
            <c:idx val="23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DB-52CF-4AA6-9255-3D9F192EFA2C}"/>
              </c:ext>
            </c:extLst>
          </c:dPt>
          <c:dPt>
            <c:idx val="2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DD-52CF-4AA6-9255-3D9F192EFA2C}"/>
              </c:ext>
            </c:extLst>
          </c:dPt>
          <c:dPt>
            <c:idx val="23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DF-52CF-4AA6-9255-3D9F192EFA2C}"/>
              </c:ext>
            </c:extLst>
          </c:dPt>
          <c:dPt>
            <c:idx val="24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E1-52CF-4AA6-9255-3D9F192EFA2C}"/>
              </c:ext>
            </c:extLst>
          </c:dPt>
          <c:dPt>
            <c:idx val="24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E3-52CF-4AA6-9255-3D9F192EFA2C}"/>
              </c:ext>
            </c:extLst>
          </c:dPt>
          <c:dPt>
            <c:idx val="24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E5-52CF-4AA6-9255-3D9F192EFA2C}"/>
              </c:ext>
            </c:extLst>
          </c:dPt>
          <c:dPt>
            <c:idx val="24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E7-52CF-4AA6-9255-3D9F192EFA2C}"/>
              </c:ext>
            </c:extLst>
          </c:dPt>
          <c:dPt>
            <c:idx val="24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E9-52CF-4AA6-9255-3D9F192EFA2C}"/>
              </c:ext>
            </c:extLst>
          </c:dPt>
          <c:dPt>
            <c:idx val="24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EB-52CF-4AA6-9255-3D9F192EFA2C}"/>
              </c:ext>
            </c:extLst>
          </c:dPt>
          <c:dPt>
            <c:idx val="24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ED-52CF-4AA6-9255-3D9F192EFA2C}"/>
              </c:ext>
            </c:extLst>
          </c:dPt>
          <c:dPt>
            <c:idx val="24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EF-52CF-4AA6-9255-3D9F192EFA2C}"/>
              </c:ext>
            </c:extLst>
          </c:dPt>
          <c:dPt>
            <c:idx val="24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F1-52CF-4AA6-9255-3D9F192EFA2C}"/>
              </c:ext>
            </c:extLst>
          </c:dPt>
          <c:dPt>
            <c:idx val="24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F3-52CF-4AA6-9255-3D9F192EFA2C}"/>
              </c:ext>
            </c:extLst>
          </c:dPt>
          <c:dPt>
            <c:idx val="25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F5-52CF-4AA6-9255-3D9F192EFA2C}"/>
              </c:ext>
            </c:extLst>
          </c:dPt>
          <c:dPt>
            <c:idx val="25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F7-52CF-4AA6-9255-3D9F192EFA2C}"/>
              </c:ext>
            </c:extLst>
          </c:dPt>
          <c:dPt>
            <c:idx val="25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F9-52CF-4AA6-9255-3D9F192EFA2C}"/>
              </c:ext>
            </c:extLst>
          </c:dPt>
          <c:dPt>
            <c:idx val="25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FB-52CF-4AA6-9255-3D9F192EFA2C}"/>
              </c:ext>
            </c:extLst>
          </c:dPt>
          <c:dPt>
            <c:idx val="25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FD-52CF-4AA6-9255-3D9F192EFA2C}"/>
              </c:ext>
            </c:extLst>
          </c:dPt>
          <c:dPt>
            <c:idx val="25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FF-52CF-4AA6-9255-3D9F192EFA2C}"/>
              </c:ext>
            </c:extLst>
          </c:dPt>
          <c:dPt>
            <c:idx val="25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01-52CF-4AA6-9255-3D9F192EFA2C}"/>
              </c:ext>
            </c:extLst>
          </c:dPt>
          <c:dPt>
            <c:idx val="25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03-52CF-4AA6-9255-3D9F192EFA2C}"/>
              </c:ext>
            </c:extLst>
          </c:dPt>
          <c:dPt>
            <c:idx val="25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05-52CF-4AA6-9255-3D9F192EFA2C}"/>
              </c:ext>
            </c:extLst>
          </c:dPt>
          <c:dPt>
            <c:idx val="25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07-52CF-4AA6-9255-3D9F192EFA2C}"/>
              </c:ext>
            </c:extLst>
          </c:dPt>
          <c:dPt>
            <c:idx val="26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09-52CF-4AA6-9255-3D9F192EFA2C}"/>
              </c:ext>
            </c:extLst>
          </c:dPt>
          <c:dPt>
            <c:idx val="26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0B-52CF-4AA6-9255-3D9F192EFA2C}"/>
              </c:ext>
            </c:extLst>
          </c:dPt>
          <c:dPt>
            <c:idx val="26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0D-52CF-4AA6-9255-3D9F192EFA2C}"/>
              </c:ext>
            </c:extLst>
          </c:dPt>
          <c:dPt>
            <c:idx val="26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0F-52CF-4AA6-9255-3D9F192EFA2C}"/>
              </c:ext>
            </c:extLst>
          </c:dPt>
          <c:dPt>
            <c:idx val="26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11-52CF-4AA6-9255-3D9F192EFA2C}"/>
              </c:ext>
            </c:extLst>
          </c:dPt>
          <c:dPt>
            <c:idx val="26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13-52CF-4AA6-9255-3D9F192EFA2C}"/>
              </c:ext>
            </c:extLst>
          </c:dPt>
          <c:dPt>
            <c:idx val="26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15-52CF-4AA6-9255-3D9F192EFA2C}"/>
              </c:ext>
            </c:extLst>
          </c:dPt>
          <c:dPt>
            <c:idx val="26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17-52CF-4AA6-9255-3D9F192EFA2C}"/>
              </c:ext>
            </c:extLst>
          </c:dPt>
          <c:dPt>
            <c:idx val="26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19-52CF-4AA6-9255-3D9F192EFA2C}"/>
              </c:ext>
            </c:extLst>
          </c:dPt>
          <c:dPt>
            <c:idx val="26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1B-52CF-4AA6-9255-3D9F192EFA2C}"/>
              </c:ext>
            </c:extLst>
          </c:dPt>
          <c:dPt>
            <c:idx val="270"/>
            <c:bubble3D val="0"/>
            <c:spPr>
              <a:solidFill>
                <a:schemeClr val="accent1"/>
              </a:solidFill>
              <a:ln w="19050">
                <a:solidFill>
                  <a:schemeClr val="lt1"/>
                </a:solidFill>
              </a:ln>
              <a:effectLst/>
            </c:spPr>
            <c:extLst>
              <c:ext xmlns:c16="http://schemas.microsoft.com/office/drawing/2014/chart" uri="{C3380CC4-5D6E-409C-BE32-E72D297353CC}">
                <c16:uniqueId val="{0000021D-52CF-4AA6-9255-3D9F192EFA2C}"/>
              </c:ext>
            </c:extLst>
          </c:dPt>
          <c:dPt>
            <c:idx val="271"/>
            <c:bubble3D val="0"/>
            <c:spPr>
              <a:solidFill>
                <a:schemeClr val="accent2"/>
              </a:solidFill>
              <a:ln w="19050">
                <a:solidFill>
                  <a:schemeClr val="lt1"/>
                </a:solidFill>
              </a:ln>
              <a:effectLst/>
            </c:spPr>
            <c:extLst>
              <c:ext xmlns:c16="http://schemas.microsoft.com/office/drawing/2014/chart" uri="{C3380CC4-5D6E-409C-BE32-E72D297353CC}">
                <c16:uniqueId val="{0000021F-52CF-4AA6-9255-3D9F192EFA2C}"/>
              </c:ext>
            </c:extLst>
          </c:dPt>
          <c:dPt>
            <c:idx val="272"/>
            <c:bubble3D val="0"/>
            <c:spPr>
              <a:solidFill>
                <a:schemeClr val="accent3"/>
              </a:solidFill>
              <a:ln w="19050">
                <a:solidFill>
                  <a:schemeClr val="lt1"/>
                </a:solidFill>
              </a:ln>
              <a:effectLst/>
            </c:spPr>
            <c:extLst>
              <c:ext xmlns:c16="http://schemas.microsoft.com/office/drawing/2014/chart" uri="{C3380CC4-5D6E-409C-BE32-E72D297353CC}">
                <c16:uniqueId val="{00000221-52CF-4AA6-9255-3D9F192EFA2C}"/>
              </c:ext>
            </c:extLst>
          </c:dPt>
          <c:dPt>
            <c:idx val="273"/>
            <c:bubble3D val="0"/>
            <c:spPr>
              <a:solidFill>
                <a:schemeClr val="accent4"/>
              </a:solidFill>
              <a:ln w="19050">
                <a:solidFill>
                  <a:schemeClr val="lt1"/>
                </a:solidFill>
              </a:ln>
              <a:effectLst/>
            </c:spPr>
            <c:extLst>
              <c:ext xmlns:c16="http://schemas.microsoft.com/office/drawing/2014/chart" uri="{C3380CC4-5D6E-409C-BE32-E72D297353CC}">
                <c16:uniqueId val="{00000223-52CF-4AA6-9255-3D9F192EFA2C}"/>
              </c:ext>
            </c:extLst>
          </c:dPt>
          <c:dPt>
            <c:idx val="274"/>
            <c:bubble3D val="0"/>
            <c:spPr>
              <a:solidFill>
                <a:schemeClr val="accent5"/>
              </a:solidFill>
              <a:ln w="19050">
                <a:solidFill>
                  <a:schemeClr val="lt1"/>
                </a:solidFill>
              </a:ln>
              <a:effectLst/>
            </c:spPr>
            <c:extLst>
              <c:ext xmlns:c16="http://schemas.microsoft.com/office/drawing/2014/chart" uri="{C3380CC4-5D6E-409C-BE32-E72D297353CC}">
                <c16:uniqueId val="{00000225-52CF-4AA6-9255-3D9F192EFA2C}"/>
              </c:ext>
            </c:extLst>
          </c:dPt>
          <c:dPt>
            <c:idx val="275"/>
            <c:bubble3D val="0"/>
            <c:spPr>
              <a:solidFill>
                <a:schemeClr val="accent6"/>
              </a:solidFill>
              <a:ln w="19050">
                <a:solidFill>
                  <a:schemeClr val="lt1"/>
                </a:solidFill>
              </a:ln>
              <a:effectLst/>
            </c:spPr>
            <c:extLst>
              <c:ext xmlns:c16="http://schemas.microsoft.com/office/drawing/2014/chart" uri="{C3380CC4-5D6E-409C-BE32-E72D297353CC}">
                <c16:uniqueId val="{00000227-52CF-4AA6-9255-3D9F192EFA2C}"/>
              </c:ext>
            </c:extLst>
          </c:dPt>
          <c:dPt>
            <c:idx val="27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29-52CF-4AA6-9255-3D9F192EFA2C}"/>
              </c:ext>
            </c:extLst>
          </c:dPt>
          <c:dPt>
            <c:idx val="27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2B-52CF-4AA6-9255-3D9F192EFA2C}"/>
              </c:ext>
            </c:extLst>
          </c:dPt>
          <c:dPt>
            <c:idx val="27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2D-52CF-4AA6-9255-3D9F192EFA2C}"/>
              </c:ext>
            </c:extLst>
          </c:dPt>
          <c:dPt>
            <c:idx val="27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2F-52CF-4AA6-9255-3D9F192EFA2C}"/>
              </c:ext>
            </c:extLst>
          </c:dPt>
          <c:dPt>
            <c:idx val="28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31-52CF-4AA6-9255-3D9F192EFA2C}"/>
              </c:ext>
            </c:extLst>
          </c:dPt>
          <c:dPt>
            <c:idx val="28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33-52CF-4AA6-9255-3D9F192EFA2C}"/>
              </c:ext>
            </c:extLst>
          </c:dPt>
          <c:dPt>
            <c:idx val="28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35-52CF-4AA6-9255-3D9F192EFA2C}"/>
              </c:ext>
            </c:extLst>
          </c:dPt>
          <c:dPt>
            <c:idx val="28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37-52CF-4AA6-9255-3D9F192EFA2C}"/>
              </c:ext>
            </c:extLst>
          </c:dPt>
          <c:dPt>
            <c:idx val="28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52CF-4AA6-9255-3D9F192EFA2C}"/>
              </c:ext>
            </c:extLst>
          </c:dPt>
          <c:dPt>
            <c:idx val="28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3B-52CF-4AA6-9255-3D9F192EFA2C}"/>
              </c:ext>
            </c:extLst>
          </c:dPt>
          <c:dPt>
            <c:idx val="28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3D-52CF-4AA6-9255-3D9F192EFA2C}"/>
              </c:ext>
            </c:extLst>
          </c:dPt>
          <c:dPt>
            <c:idx val="28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3F-52CF-4AA6-9255-3D9F192EFA2C}"/>
              </c:ext>
            </c:extLst>
          </c:dPt>
          <c:dPt>
            <c:idx val="28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41-52CF-4AA6-9255-3D9F192EFA2C}"/>
              </c:ext>
            </c:extLst>
          </c:dPt>
          <c:dPt>
            <c:idx val="28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43-52CF-4AA6-9255-3D9F192EFA2C}"/>
              </c:ext>
            </c:extLst>
          </c:dPt>
          <c:dPt>
            <c:idx val="29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45-52CF-4AA6-9255-3D9F192EFA2C}"/>
              </c:ext>
            </c:extLst>
          </c:dPt>
          <c:dPt>
            <c:idx val="29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47-52CF-4AA6-9255-3D9F192EFA2C}"/>
              </c:ext>
            </c:extLst>
          </c:dPt>
          <c:dPt>
            <c:idx val="29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49-52CF-4AA6-9255-3D9F192EFA2C}"/>
              </c:ext>
            </c:extLst>
          </c:dPt>
          <c:dPt>
            <c:idx val="29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4B-52CF-4AA6-9255-3D9F192EFA2C}"/>
              </c:ext>
            </c:extLst>
          </c:dPt>
          <c:dPt>
            <c:idx val="29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4D-52CF-4AA6-9255-3D9F192EFA2C}"/>
              </c:ext>
            </c:extLst>
          </c:dPt>
          <c:dPt>
            <c:idx val="29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4F-52CF-4AA6-9255-3D9F192EFA2C}"/>
              </c:ext>
            </c:extLst>
          </c:dPt>
          <c:dPt>
            <c:idx val="29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51-52CF-4AA6-9255-3D9F192EFA2C}"/>
              </c:ext>
            </c:extLst>
          </c:dPt>
          <c:dPt>
            <c:idx val="29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53-52CF-4AA6-9255-3D9F192EFA2C}"/>
              </c:ext>
            </c:extLst>
          </c:dPt>
          <c:dPt>
            <c:idx val="29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55-52CF-4AA6-9255-3D9F192EFA2C}"/>
              </c:ext>
            </c:extLst>
          </c:dPt>
          <c:dPt>
            <c:idx val="29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57-52CF-4AA6-9255-3D9F192EFA2C}"/>
              </c:ext>
            </c:extLst>
          </c:dPt>
          <c:dPt>
            <c:idx val="30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59-52CF-4AA6-9255-3D9F192EFA2C}"/>
              </c:ext>
            </c:extLst>
          </c:dPt>
          <c:dPt>
            <c:idx val="30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5B-52CF-4AA6-9255-3D9F192EFA2C}"/>
              </c:ext>
            </c:extLst>
          </c:dPt>
          <c:dPt>
            <c:idx val="30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5D-52CF-4AA6-9255-3D9F192EFA2C}"/>
              </c:ext>
            </c:extLst>
          </c:dPt>
          <c:dPt>
            <c:idx val="30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5F-52CF-4AA6-9255-3D9F192EFA2C}"/>
              </c:ext>
            </c:extLst>
          </c:dPt>
          <c:dPt>
            <c:idx val="30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61-52CF-4AA6-9255-3D9F192EFA2C}"/>
              </c:ext>
            </c:extLst>
          </c:dPt>
          <c:dPt>
            <c:idx val="30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63-52CF-4AA6-9255-3D9F192EFA2C}"/>
              </c:ext>
            </c:extLst>
          </c:dPt>
          <c:dPt>
            <c:idx val="30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65-52CF-4AA6-9255-3D9F192EFA2C}"/>
              </c:ext>
            </c:extLst>
          </c:dPt>
          <c:dPt>
            <c:idx val="30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67-52CF-4AA6-9255-3D9F192EFA2C}"/>
              </c:ext>
            </c:extLst>
          </c:dPt>
          <c:dPt>
            <c:idx val="30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69-52CF-4AA6-9255-3D9F192EFA2C}"/>
              </c:ext>
            </c:extLst>
          </c:dPt>
          <c:dPt>
            <c:idx val="30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6B-52CF-4AA6-9255-3D9F192EFA2C}"/>
              </c:ext>
            </c:extLst>
          </c:dPt>
          <c:dPt>
            <c:idx val="31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6D-52CF-4AA6-9255-3D9F192EFA2C}"/>
              </c:ext>
            </c:extLst>
          </c:dPt>
          <c:dPt>
            <c:idx val="31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6F-52CF-4AA6-9255-3D9F192EFA2C}"/>
              </c:ext>
            </c:extLst>
          </c:dPt>
          <c:dPt>
            <c:idx val="31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71-52CF-4AA6-9255-3D9F192EFA2C}"/>
              </c:ext>
            </c:extLst>
          </c:dPt>
          <c:dPt>
            <c:idx val="31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73-52CF-4AA6-9255-3D9F192EFA2C}"/>
              </c:ext>
            </c:extLst>
          </c:dPt>
          <c:dPt>
            <c:idx val="31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75-52CF-4AA6-9255-3D9F192EFA2C}"/>
              </c:ext>
            </c:extLst>
          </c:dPt>
          <c:dPt>
            <c:idx val="31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77-52CF-4AA6-9255-3D9F192EFA2C}"/>
              </c:ext>
            </c:extLst>
          </c:dPt>
          <c:dPt>
            <c:idx val="31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79-52CF-4AA6-9255-3D9F192EFA2C}"/>
              </c:ext>
            </c:extLst>
          </c:dPt>
          <c:dPt>
            <c:idx val="31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7B-52CF-4AA6-9255-3D9F192EFA2C}"/>
              </c:ext>
            </c:extLst>
          </c:dPt>
          <c:dPt>
            <c:idx val="31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7D-52CF-4AA6-9255-3D9F192EFA2C}"/>
              </c:ext>
            </c:extLst>
          </c:dPt>
          <c:dPt>
            <c:idx val="31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7F-52CF-4AA6-9255-3D9F192EFA2C}"/>
              </c:ext>
            </c:extLst>
          </c:dPt>
          <c:dPt>
            <c:idx val="32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81-52CF-4AA6-9255-3D9F192EFA2C}"/>
              </c:ext>
            </c:extLst>
          </c:dPt>
          <c:dPt>
            <c:idx val="32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83-52CF-4AA6-9255-3D9F192EFA2C}"/>
              </c:ext>
            </c:extLst>
          </c:dPt>
          <c:dPt>
            <c:idx val="32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85-52CF-4AA6-9255-3D9F192EFA2C}"/>
              </c:ext>
            </c:extLst>
          </c:dPt>
          <c:dPt>
            <c:idx val="32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87-52CF-4AA6-9255-3D9F192EFA2C}"/>
              </c:ext>
            </c:extLst>
          </c:dPt>
          <c:dPt>
            <c:idx val="324"/>
            <c:bubble3D val="0"/>
            <c:spPr>
              <a:solidFill>
                <a:schemeClr val="accent1"/>
              </a:solidFill>
              <a:ln w="19050">
                <a:solidFill>
                  <a:schemeClr val="lt1"/>
                </a:solidFill>
              </a:ln>
              <a:effectLst/>
            </c:spPr>
            <c:extLst>
              <c:ext xmlns:c16="http://schemas.microsoft.com/office/drawing/2014/chart" uri="{C3380CC4-5D6E-409C-BE32-E72D297353CC}">
                <c16:uniqueId val="{00000289-52CF-4AA6-9255-3D9F192EFA2C}"/>
              </c:ext>
            </c:extLst>
          </c:dPt>
          <c:dPt>
            <c:idx val="325"/>
            <c:bubble3D val="0"/>
            <c:spPr>
              <a:solidFill>
                <a:schemeClr val="accent2"/>
              </a:solidFill>
              <a:ln w="19050">
                <a:solidFill>
                  <a:schemeClr val="lt1"/>
                </a:solidFill>
              </a:ln>
              <a:effectLst/>
            </c:spPr>
            <c:extLst>
              <c:ext xmlns:c16="http://schemas.microsoft.com/office/drawing/2014/chart" uri="{C3380CC4-5D6E-409C-BE32-E72D297353CC}">
                <c16:uniqueId val="{0000028B-52CF-4AA6-9255-3D9F192EFA2C}"/>
              </c:ext>
            </c:extLst>
          </c:dPt>
          <c:dPt>
            <c:idx val="326"/>
            <c:bubble3D val="0"/>
            <c:spPr>
              <a:solidFill>
                <a:schemeClr val="accent3"/>
              </a:solidFill>
              <a:ln w="19050">
                <a:solidFill>
                  <a:schemeClr val="lt1"/>
                </a:solidFill>
              </a:ln>
              <a:effectLst/>
            </c:spPr>
            <c:extLst>
              <c:ext xmlns:c16="http://schemas.microsoft.com/office/drawing/2014/chart" uri="{C3380CC4-5D6E-409C-BE32-E72D297353CC}">
                <c16:uniqueId val="{0000028D-52CF-4AA6-9255-3D9F192EFA2C}"/>
              </c:ext>
            </c:extLst>
          </c:dPt>
          <c:dPt>
            <c:idx val="327"/>
            <c:bubble3D val="0"/>
            <c:spPr>
              <a:solidFill>
                <a:schemeClr val="accent4"/>
              </a:solidFill>
              <a:ln w="19050">
                <a:solidFill>
                  <a:schemeClr val="lt1"/>
                </a:solidFill>
              </a:ln>
              <a:effectLst/>
            </c:spPr>
            <c:extLst>
              <c:ext xmlns:c16="http://schemas.microsoft.com/office/drawing/2014/chart" uri="{C3380CC4-5D6E-409C-BE32-E72D297353CC}">
                <c16:uniqueId val="{0000028F-52CF-4AA6-9255-3D9F192EFA2C}"/>
              </c:ext>
            </c:extLst>
          </c:dPt>
          <c:dPt>
            <c:idx val="328"/>
            <c:bubble3D val="0"/>
            <c:spPr>
              <a:solidFill>
                <a:schemeClr val="accent5"/>
              </a:solidFill>
              <a:ln w="19050">
                <a:solidFill>
                  <a:schemeClr val="lt1"/>
                </a:solidFill>
              </a:ln>
              <a:effectLst/>
            </c:spPr>
            <c:extLst>
              <c:ext xmlns:c16="http://schemas.microsoft.com/office/drawing/2014/chart" uri="{C3380CC4-5D6E-409C-BE32-E72D297353CC}">
                <c16:uniqueId val="{00000291-52CF-4AA6-9255-3D9F192EFA2C}"/>
              </c:ext>
            </c:extLst>
          </c:dPt>
          <c:dPt>
            <c:idx val="329"/>
            <c:bubble3D val="0"/>
            <c:spPr>
              <a:solidFill>
                <a:schemeClr val="accent6"/>
              </a:solidFill>
              <a:ln w="19050">
                <a:solidFill>
                  <a:schemeClr val="lt1"/>
                </a:solidFill>
              </a:ln>
              <a:effectLst/>
            </c:spPr>
            <c:extLst>
              <c:ext xmlns:c16="http://schemas.microsoft.com/office/drawing/2014/chart" uri="{C3380CC4-5D6E-409C-BE32-E72D297353CC}">
                <c16:uniqueId val="{00000293-52CF-4AA6-9255-3D9F192EFA2C}"/>
              </c:ext>
            </c:extLst>
          </c:dPt>
          <c:dPt>
            <c:idx val="3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95-52CF-4AA6-9255-3D9F192EFA2C}"/>
              </c:ext>
            </c:extLst>
          </c:dPt>
          <c:dPt>
            <c:idx val="33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97-52CF-4AA6-9255-3D9F192EFA2C}"/>
              </c:ext>
            </c:extLst>
          </c:dPt>
          <c:dPt>
            <c:idx val="33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99-52CF-4AA6-9255-3D9F192EFA2C}"/>
              </c:ext>
            </c:extLst>
          </c:dPt>
          <c:dPt>
            <c:idx val="33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9B-52CF-4AA6-9255-3D9F192EFA2C}"/>
              </c:ext>
            </c:extLst>
          </c:dPt>
          <c:dPt>
            <c:idx val="33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9D-52CF-4AA6-9255-3D9F192EFA2C}"/>
              </c:ext>
            </c:extLst>
          </c:dPt>
          <c:dPt>
            <c:idx val="33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9F-52CF-4AA6-9255-3D9F192EFA2C}"/>
              </c:ext>
            </c:extLst>
          </c:dPt>
          <c:dPt>
            <c:idx val="33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A1-52CF-4AA6-9255-3D9F192EFA2C}"/>
              </c:ext>
            </c:extLst>
          </c:dPt>
          <c:dPt>
            <c:idx val="33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A3-52CF-4AA6-9255-3D9F192EFA2C}"/>
              </c:ext>
            </c:extLst>
          </c:dPt>
          <c:dPt>
            <c:idx val="33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A5-52CF-4AA6-9255-3D9F192EFA2C}"/>
              </c:ext>
            </c:extLst>
          </c:dPt>
          <c:dPt>
            <c:idx val="33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A7-52CF-4AA6-9255-3D9F192EFA2C}"/>
              </c:ext>
            </c:extLst>
          </c:dPt>
          <c:dPt>
            <c:idx val="34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A9-52CF-4AA6-9255-3D9F192EFA2C}"/>
              </c:ext>
            </c:extLst>
          </c:dPt>
          <c:dPt>
            <c:idx val="34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AB-52CF-4AA6-9255-3D9F192EFA2C}"/>
              </c:ext>
            </c:extLst>
          </c:dPt>
          <c:dPt>
            <c:idx val="34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AD-52CF-4AA6-9255-3D9F192EFA2C}"/>
              </c:ext>
            </c:extLst>
          </c:dPt>
          <c:dPt>
            <c:idx val="34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AF-52CF-4AA6-9255-3D9F192EFA2C}"/>
              </c:ext>
            </c:extLst>
          </c:dPt>
          <c:dPt>
            <c:idx val="34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B1-52CF-4AA6-9255-3D9F192EFA2C}"/>
              </c:ext>
            </c:extLst>
          </c:dPt>
          <c:dPt>
            <c:idx val="34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B3-52CF-4AA6-9255-3D9F192EFA2C}"/>
              </c:ext>
            </c:extLst>
          </c:dPt>
          <c:dPt>
            <c:idx val="34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B5-52CF-4AA6-9255-3D9F192EFA2C}"/>
              </c:ext>
            </c:extLst>
          </c:dPt>
          <c:dPt>
            <c:idx val="34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B7-52CF-4AA6-9255-3D9F192EFA2C}"/>
              </c:ext>
            </c:extLst>
          </c:dPt>
          <c:dPt>
            <c:idx val="34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B9-52CF-4AA6-9255-3D9F192EFA2C}"/>
              </c:ext>
            </c:extLst>
          </c:dPt>
          <c:dPt>
            <c:idx val="34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BB-52CF-4AA6-9255-3D9F192EFA2C}"/>
              </c:ext>
            </c:extLst>
          </c:dPt>
          <c:dPt>
            <c:idx val="35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BD-52CF-4AA6-9255-3D9F192EFA2C}"/>
              </c:ext>
            </c:extLst>
          </c:dPt>
          <c:dPt>
            <c:idx val="35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BF-52CF-4AA6-9255-3D9F192EFA2C}"/>
              </c:ext>
            </c:extLst>
          </c:dPt>
          <c:dPt>
            <c:idx val="35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C1-52CF-4AA6-9255-3D9F192EFA2C}"/>
              </c:ext>
            </c:extLst>
          </c:dPt>
          <c:dPt>
            <c:idx val="35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C3-52CF-4AA6-9255-3D9F192EFA2C}"/>
              </c:ext>
            </c:extLst>
          </c:dPt>
          <c:dPt>
            <c:idx val="35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C5-52CF-4AA6-9255-3D9F192EFA2C}"/>
              </c:ext>
            </c:extLst>
          </c:dPt>
          <c:dPt>
            <c:idx val="35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C7-52CF-4AA6-9255-3D9F192EFA2C}"/>
              </c:ext>
            </c:extLst>
          </c:dPt>
          <c:dPt>
            <c:idx val="35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C9-52CF-4AA6-9255-3D9F192EFA2C}"/>
              </c:ext>
            </c:extLst>
          </c:dPt>
          <c:dPt>
            <c:idx val="35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CB-52CF-4AA6-9255-3D9F192EFA2C}"/>
              </c:ext>
            </c:extLst>
          </c:dPt>
          <c:dPt>
            <c:idx val="35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CD-52CF-4AA6-9255-3D9F192EFA2C}"/>
              </c:ext>
            </c:extLst>
          </c:dPt>
          <c:dPt>
            <c:idx val="35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CF-52CF-4AA6-9255-3D9F192EFA2C}"/>
              </c:ext>
            </c:extLst>
          </c:dPt>
          <c:dPt>
            <c:idx val="36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D1-52CF-4AA6-9255-3D9F192EFA2C}"/>
              </c:ext>
            </c:extLst>
          </c:dPt>
          <c:dPt>
            <c:idx val="36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D3-52CF-4AA6-9255-3D9F192EFA2C}"/>
              </c:ext>
            </c:extLst>
          </c:dPt>
          <c:dPt>
            <c:idx val="36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D5-52CF-4AA6-9255-3D9F192EFA2C}"/>
              </c:ext>
            </c:extLst>
          </c:dPt>
          <c:dPt>
            <c:idx val="36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D7-52CF-4AA6-9255-3D9F192EFA2C}"/>
              </c:ext>
            </c:extLst>
          </c:dPt>
          <c:dPt>
            <c:idx val="36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D9-52CF-4AA6-9255-3D9F192EFA2C}"/>
              </c:ext>
            </c:extLst>
          </c:dPt>
          <c:dPt>
            <c:idx val="36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DB-52CF-4AA6-9255-3D9F192EFA2C}"/>
              </c:ext>
            </c:extLst>
          </c:dPt>
          <c:dPt>
            <c:idx val="36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DD-52CF-4AA6-9255-3D9F192EFA2C}"/>
              </c:ext>
            </c:extLst>
          </c:dPt>
          <c:dPt>
            <c:idx val="36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DF-52CF-4AA6-9255-3D9F192EFA2C}"/>
              </c:ext>
            </c:extLst>
          </c:dPt>
          <c:dPt>
            <c:idx val="36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E1-52CF-4AA6-9255-3D9F192EFA2C}"/>
              </c:ext>
            </c:extLst>
          </c:dPt>
          <c:dPt>
            <c:idx val="36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E3-52CF-4AA6-9255-3D9F192EFA2C}"/>
              </c:ext>
            </c:extLst>
          </c:dPt>
          <c:dPt>
            <c:idx val="37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E5-52CF-4AA6-9255-3D9F192EFA2C}"/>
              </c:ext>
            </c:extLst>
          </c:dPt>
          <c:dPt>
            <c:idx val="37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E7-52CF-4AA6-9255-3D9F192EFA2C}"/>
              </c:ext>
            </c:extLst>
          </c:dPt>
          <c:dPt>
            <c:idx val="37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E9-52CF-4AA6-9255-3D9F192EFA2C}"/>
              </c:ext>
            </c:extLst>
          </c:dPt>
          <c:dPt>
            <c:idx val="37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EB-52CF-4AA6-9255-3D9F192EFA2C}"/>
              </c:ext>
            </c:extLst>
          </c:dPt>
          <c:dPt>
            <c:idx val="37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ED-52CF-4AA6-9255-3D9F192EFA2C}"/>
              </c:ext>
            </c:extLst>
          </c:dPt>
          <c:dPt>
            <c:idx val="37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EF-52CF-4AA6-9255-3D9F192EFA2C}"/>
              </c:ext>
            </c:extLst>
          </c:dPt>
          <c:dPt>
            <c:idx val="37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F1-52CF-4AA6-9255-3D9F192EFA2C}"/>
              </c:ext>
            </c:extLst>
          </c:dPt>
          <c:dPt>
            <c:idx val="37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F3-52CF-4AA6-9255-3D9F192EFA2C}"/>
              </c:ext>
            </c:extLst>
          </c:dPt>
          <c:dPt>
            <c:idx val="378"/>
            <c:bubble3D val="0"/>
            <c:spPr>
              <a:solidFill>
                <a:schemeClr val="accent1"/>
              </a:solidFill>
              <a:ln w="19050">
                <a:solidFill>
                  <a:schemeClr val="lt1"/>
                </a:solidFill>
              </a:ln>
              <a:effectLst/>
            </c:spPr>
            <c:extLst>
              <c:ext xmlns:c16="http://schemas.microsoft.com/office/drawing/2014/chart" uri="{C3380CC4-5D6E-409C-BE32-E72D297353CC}">
                <c16:uniqueId val="{000002F5-52CF-4AA6-9255-3D9F192EFA2C}"/>
              </c:ext>
            </c:extLst>
          </c:dPt>
          <c:dPt>
            <c:idx val="379"/>
            <c:bubble3D val="0"/>
            <c:spPr>
              <a:solidFill>
                <a:schemeClr val="accent2"/>
              </a:solidFill>
              <a:ln w="19050">
                <a:solidFill>
                  <a:schemeClr val="lt1"/>
                </a:solidFill>
              </a:ln>
              <a:effectLst/>
            </c:spPr>
            <c:extLst>
              <c:ext xmlns:c16="http://schemas.microsoft.com/office/drawing/2014/chart" uri="{C3380CC4-5D6E-409C-BE32-E72D297353CC}">
                <c16:uniqueId val="{000002F7-52CF-4AA6-9255-3D9F192EFA2C}"/>
              </c:ext>
            </c:extLst>
          </c:dPt>
          <c:dPt>
            <c:idx val="380"/>
            <c:bubble3D val="0"/>
            <c:spPr>
              <a:solidFill>
                <a:schemeClr val="accent3"/>
              </a:solidFill>
              <a:ln w="19050">
                <a:solidFill>
                  <a:schemeClr val="lt1"/>
                </a:solidFill>
              </a:ln>
              <a:effectLst/>
            </c:spPr>
            <c:extLst>
              <c:ext xmlns:c16="http://schemas.microsoft.com/office/drawing/2014/chart" uri="{C3380CC4-5D6E-409C-BE32-E72D297353CC}">
                <c16:uniqueId val="{000002F9-52CF-4AA6-9255-3D9F192EFA2C}"/>
              </c:ext>
            </c:extLst>
          </c:dPt>
          <c:dPt>
            <c:idx val="381"/>
            <c:bubble3D val="0"/>
            <c:spPr>
              <a:solidFill>
                <a:schemeClr val="accent4"/>
              </a:solidFill>
              <a:ln w="19050">
                <a:solidFill>
                  <a:schemeClr val="lt1"/>
                </a:solidFill>
              </a:ln>
              <a:effectLst/>
            </c:spPr>
            <c:extLst>
              <c:ext xmlns:c16="http://schemas.microsoft.com/office/drawing/2014/chart" uri="{C3380CC4-5D6E-409C-BE32-E72D297353CC}">
                <c16:uniqueId val="{000002FB-52CF-4AA6-9255-3D9F192EFA2C}"/>
              </c:ext>
            </c:extLst>
          </c:dPt>
          <c:dPt>
            <c:idx val="382"/>
            <c:bubble3D val="0"/>
            <c:spPr>
              <a:solidFill>
                <a:schemeClr val="accent5"/>
              </a:solidFill>
              <a:ln w="19050">
                <a:solidFill>
                  <a:schemeClr val="lt1"/>
                </a:solidFill>
              </a:ln>
              <a:effectLst/>
            </c:spPr>
            <c:extLst>
              <c:ext xmlns:c16="http://schemas.microsoft.com/office/drawing/2014/chart" uri="{C3380CC4-5D6E-409C-BE32-E72D297353CC}">
                <c16:uniqueId val="{000002FD-52CF-4AA6-9255-3D9F192EFA2C}"/>
              </c:ext>
            </c:extLst>
          </c:dPt>
          <c:dPt>
            <c:idx val="383"/>
            <c:bubble3D val="0"/>
            <c:spPr>
              <a:solidFill>
                <a:schemeClr val="accent6"/>
              </a:solidFill>
              <a:ln w="19050">
                <a:solidFill>
                  <a:schemeClr val="lt1"/>
                </a:solidFill>
              </a:ln>
              <a:effectLst/>
            </c:spPr>
            <c:extLst>
              <c:ext xmlns:c16="http://schemas.microsoft.com/office/drawing/2014/chart" uri="{C3380CC4-5D6E-409C-BE32-E72D297353CC}">
                <c16:uniqueId val="{000002FF-52CF-4AA6-9255-3D9F192EFA2C}"/>
              </c:ext>
            </c:extLst>
          </c:dPt>
          <c:dPt>
            <c:idx val="38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01-52CF-4AA6-9255-3D9F192EFA2C}"/>
              </c:ext>
            </c:extLst>
          </c:dPt>
          <c:dPt>
            <c:idx val="38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03-52CF-4AA6-9255-3D9F192EFA2C}"/>
              </c:ext>
            </c:extLst>
          </c:dPt>
          <c:dPt>
            <c:idx val="38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05-52CF-4AA6-9255-3D9F192EFA2C}"/>
              </c:ext>
            </c:extLst>
          </c:dPt>
          <c:dPt>
            <c:idx val="38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07-52CF-4AA6-9255-3D9F192EFA2C}"/>
              </c:ext>
            </c:extLst>
          </c:dPt>
          <c:dPt>
            <c:idx val="38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09-52CF-4AA6-9255-3D9F192EFA2C}"/>
              </c:ext>
            </c:extLst>
          </c:dPt>
          <c:dPt>
            <c:idx val="38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0B-52CF-4AA6-9255-3D9F192EFA2C}"/>
              </c:ext>
            </c:extLst>
          </c:dPt>
          <c:dPt>
            <c:idx val="39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0D-52CF-4AA6-9255-3D9F192EFA2C}"/>
              </c:ext>
            </c:extLst>
          </c:dPt>
          <c:dPt>
            <c:idx val="39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0F-52CF-4AA6-9255-3D9F192EFA2C}"/>
              </c:ext>
            </c:extLst>
          </c:dPt>
          <c:dPt>
            <c:idx val="39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11-52CF-4AA6-9255-3D9F192EFA2C}"/>
              </c:ext>
            </c:extLst>
          </c:dPt>
          <c:dPt>
            <c:idx val="39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13-52CF-4AA6-9255-3D9F192EFA2C}"/>
              </c:ext>
            </c:extLst>
          </c:dPt>
          <c:dPt>
            <c:idx val="39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15-52CF-4AA6-9255-3D9F192EFA2C}"/>
              </c:ext>
            </c:extLst>
          </c:dPt>
          <c:dPt>
            <c:idx val="39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17-52CF-4AA6-9255-3D9F192EFA2C}"/>
              </c:ext>
            </c:extLst>
          </c:dPt>
          <c:dPt>
            <c:idx val="39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19-52CF-4AA6-9255-3D9F192EFA2C}"/>
              </c:ext>
            </c:extLst>
          </c:dPt>
          <c:dPt>
            <c:idx val="39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1B-52CF-4AA6-9255-3D9F192EFA2C}"/>
              </c:ext>
            </c:extLst>
          </c:dPt>
          <c:dPt>
            <c:idx val="39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1D-52CF-4AA6-9255-3D9F192EFA2C}"/>
              </c:ext>
            </c:extLst>
          </c:dPt>
          <c:dPt>
            <c:idx val="39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1F-52CF-4AA6-9255-3D9F192EFA2C}"/>
              </c:ext>
            </c:extLst>
          </c:dPt>
          <c:dPt>
            <c:idx val="40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21-52CF-4AA6-9255-3D9F192EFA2C}"/>
              </c:ext>
            </c:extLst>
          </c:dPt>
          <c:dPt>
            <c:idx val="40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23-52CF-4AA6-9255-3D9F192EFA2C}"/>
              </c:ext>
            </c:extLst>
          </c:dPt>
          <c:dPt>
            <c:idx val="40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25-52CF-4AA6-9255-3D9F192EFA2C}"/>
              </c:ext>
            </c:extLst>
          </c:dPt>
          <c:dPt>
            <c:idx val="40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27-52CF-4AA6-9255-3D9F192EFA2C}"/>
              </c:ext>
            </c:extLst>
          </c:dPt>
          <c:dPt>
            <c:idx val="40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29-52CF-4AA6-9255-3D9F192EFA2C}"/>
              </c:ext>
            </c:extLst>
          </c:dPt>
          <c:dPt>
            <c:idx val="40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2B-52CF-4AA6-9255-3D9F192EFA2C}"/>
              </c:ext>
            </c:extLst>
          </c:dPt>
          <c:dPt>
            <c:idx val="40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2D-52CF-4AA6-9255-3D9F192EFA2C}"/>
              </c:ext>
            </c:extLst>
          </c:dPt>
          <c:dPt>
            <c:idx val="40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2F-52CF-4AA6-9255-3D9F192EFA2C}"/>
              </c:ext>
            </c:extLst>
          </c:dPt>
          <c:dPt>
            <c:idx val="40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31-52CF-4AA6-9255-3D9F192EFA2C}"/>
              </c:ext>
            </c:extLst>
          </c:dPt>
          <c:dPt>
            <c:idx val="40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33-52CF-4AA6-9255-3D9F192EFA2C}"/>
              </c:ext>
            </c:extLst>
          </c:dPt>
          <c:dPt>
            <c:idx val="41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35-52CF-4AA6-9255-3D9F192EFA2C}"/>
              </c:ext>
            </c:extLst>
          </c:dPt>
          <c:dPt>
            <c:idx val="41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37-52CF-4AA6-9255-3D9F192EFA2C}"/>
              </c:ext>
            </c:extLst>
          </c:dPt>
          <c:dPt>
            <c:idx val="41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39-52CF-4AA6-9255-3D9F192EFA2C}"/>
              </c:ext>
            </c:extLst>
          </c:dPt>
          <c:dPt>
            <c:idx val="41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3B-52CF-4AA6-9255-3D9F192EFA2C}"/>
              </c:ext>
            </c:extLst>
          </c:dPt>
          <c:dPt>
            <c:idx val="41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3D-52CF-4AA6-9255-3D9F192EFA2C}"/>
              </c:ext>
            </c:extLst>
          </c:dPt>
          <c:dPt>
            <c:idx val="41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3F-52CF-4AA6-9255-3D9F192EFA2C}"/>
              </c:ext>
            </c:extLst>
          </c:dPt>
          <c:dPt>
            <c:idx val="41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41-52CF-4AA6-9255-3D9F192EFA2C}"/>
              </c:ext>
            </c:extLst>
          </c:dPt>
          <c:dPt>
            <c:idx val="41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43-52CF-4AA6-9255-3D9F192EFA2C}"/>
              </c:ext>
            </c:extLst>
          </c:dPt>
          <c:dPt>
            <c:idx val="41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45-52CF-4AA6-9255-3D9F192EFA2C}"/>
              </c:ext>
            </c:extLst>
          </c:dPt>
          <c:dPt>
            <c:idx val="41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47-52CF-4AA6-9255-3D9F192EFA2C}"/>
              </c:ext>
            </c:extLst>
          </c:dPt>
          <c:dPt>
            <c:idx val="42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49-52CF-4AA6-9255-3D9F192EFA2C}"/>
              </c:ext>
            </c:extLst>
          </c:dPt>
          <c:dPt>
            <c:idx val="4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4B-52CF-4AA6-9255-3D9F192EFA2C}"/>
              </c:ext>
            </c:extLst>
          </c:dPt>
          <c:dPt>
            <c:idx val="4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4D-52CF-4AA6-9255-3D9F192EFA2C}"/>
              </c:ext>
            </c:extLst>
          </c:dPt>
          <c:dPt>
            <c:idx val="42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4F-52CF-4AA6-9255-3D9F192EFA2C}"/>
              </c:ext>
            </c:extLst>
          </c:dPt>
          <c:dPt>
            <c:idx val="42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51-52CF-4AA6-9255-3D9F192EFA2C}"/>
              </c:ext>
            </c:extLst>
          </c:dPt>
          <c:dPt>
            <c:idx val="42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53-52CF-4AA6-9255-3D9F192EFA2C}"/>
              </c:ext>
            </c:extLst>
          </c:dPt>
          <c:dPt>
            <c:idx val="42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55-52CF-4AA6-9255-3D9F192EFA2C}"/>
              </c:ext>
            </c:extLst>
          </c:dPt>
          <c:dPt>
            <c:idx val="42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57-52CF-4AA6-9255-3D9F192EFA2C}"/>
              </c:ext>
            </c:extLst>
          </c:dPt>
          <c:dPt>
            <c:idx val="42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59-52CF-4AA6-9255-3D9F192EFA2C}"/>
              </c:ext>
            </c:extLst>
          </c:dPt>
          <c:dPt>
            <c:idx val="42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5B-52CF-4AA6-9255-3D9F192EFA2C}"/>
              </c:ext>
            </c:extLst>
          </c:dPt>
          <c:dPt>
            <c:idx val="43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5D-52CF-4AA6-9255-3D9F192EFA2C}"/>
              </c:ext>
            </c:extLst>
          </c:dPt>
          <c:dPt>
            <c:idx val="43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5F-52CF-4AA6-9255-3D9F192EFA2C}"/>
              </c:ext>
            </c:extLst>
          </c:dPt>
          <c:dPt>
            <c:idx val="432"/>
            <c:bubble3D val="0"/>
            <c:spPr>
              <a:solidFill>
                <a:schemeClr val="accent1"/>
              </a:solidFill>
              <a:ln w="19050">
                <a:solidFill>
                  <a:schemeClr val="lt1"/>
                </a:solidFill>
              </a:ln>
              <a:effectLst/>
            </c:spPr>
            <c:extLst>
              <c:ext xmlns:c16="http://schemas.microsoft.com/office/drawing/2014/chart" uri="{C3380CC4-5D6E-409C-BE32-E72D297353CC}">
                <c16:uniqueId val="{00000361-52CF-4AA6-9255-3D9F192EFA2C}"/>
              </c:ext>
            </c:extLst>
          </c:dPt>
          <c:dPt>
            <c:idx val="433"/>
            <c:bubble3D val="0"/>
            <c:spPr>
              <a:solidFill>
                <a:schemeClr val="accent2"/>
              </a:solidFill>
              <a:ln w="19050">
                <a:solidFill>
                  <a:schemeClr val="lt1"/>
                </a:solidFill>
              </a:ln>
              <a:effectLst/>
            </c:spPr>
            <c:extLst>
              <c:ext xmlns:c16="http://schemas.microsoft.com/office/drawing/2014/chart" uri="{C3380CC4-5D6E-409C-BE32-E72D297353CC}">
                <c16:uniqueId val="{00000363-52CF-4AA6-9255-3D9F192EFA2C}"/>
              </c:ext>
            </c:extLst>
          </c:dPt>
          <c:dPt>
            <c:idx val="434"/>
            <c:bubble3D val="0"/>
            <c:spPr>
              <a:solidFill>
                <a:schemeClr val="accent3"/>
              </a:solidFill>
              <a:ln w="19050">
                <a:solidFill>
                  <a:schemeClr val="lt1"/>
                </a:solidFill>
              </a:ln>
              <a:effectLst/>
            </c:spPr>
            <c:extLst>
              <c:ext xmlns:c16="http://schemas.microsoft.com/office/drawing/2014/chart" uri="{C3380CC4-5D6E-409C-BE32-E72D297353CC}">
                <c16:uniqueId val="{00000365-52CF-4AA6-9255-3D9F192EFA2C}"/>
              </c:ext>
            </c:extLst>
          </c:dPt>
          <c:dPt>
            <c:idx val="435"/>
            <c:bubble3D val="0"/>
            <c:spPr>
              <a:solidFill>
                <a:schemeClr val="accent4"/>
              </a:solidFill>
              <a:ln w="19050">
                <a:solidFill>
                  <a:schemeClr val="lt1"/>
                </a:solidFill>
              </a:ln>
              <a:effectLst/>
            </c:spPr>
            <c:extLst>
              <c:ext xmlns:c16="http://schemas.microsoft.com/office/drawing/2014/chart" uri="{C3380CC4-5D6E-409C-BE32-E72D297353CC}">
                <c16:uniqueId val="{00000367-52CF-4AA6-9255-3D9F192EFA2C}"/>
              </c:ext>
            </c:extLst>
          </c:dPt>
          <c:dPt>
            <c:idx val="436"/>
            <c:bubble3D val="0"/>
            <c:spPr>
              <a:solidFill>
                <a:schemeClr val="accent5"/>
              </a:solidFill>
              <a:ln w="19050">
                <a:solidFill>
                  <a:schemeClr val="lt1"/>
                </a:solidFill>
              </a:ln>
              <a:effectLst/>
            </c:spPr>
            <c:extLst>
              <c:ext xmlns:c16="http://schemas.microsoft.com/office/drawing/2014/chart" uri="{C3380CC4-5D6E-409C-BE32-E72D297353CC}">
                <c16:uniqueId val="{00000369-52CF-4AA6-9255-3D9F192EFA2C}"/>
              </c:ext>
            </c:extLst>
          </c:dPt>
          <c:dPt>
            <c:idx val="437"/>
            <c:bubble3D val="0"/>
            <c:spPr>
              <a:solidFill>
                <a:schemeClr val="accent6"/>
              </a:solidFill>
              <a:ln w="19050">
                <a:solidFill>
                  <a:schemeClr val="lt1"/>
                </a:solidFill>
              </a:ln>
              <a:effectLst/>
            </c:spPr>
            <c:extLst>
              <c:ext xmlns:c16="http://schemas.microsoft.com/office/drawing/2014/chart" uri="{C3380CC4-5D6E-409C-BE32-E72D297353CC}">
                <c16:uniqueId val="{0000036B-52CF-4AA6-9255-3D9F192EFA2C}"/>
              </c:ext>
            </c:extLst>
          </c:dPt>
          <c:dPt>
            <c:idx val="43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6D-52CF-4AA6-9255-3D9F192EFA2C}"/>
              </c:ext>
            </c:extLst>
          </c:dPt>
          <c:dPt>
            <c:idx val="43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6F-52CF-4AA6-9255-3D9F192EFA2C}"/>
              </c:ext>
            </c:extLst>
          </c:dPt>
          <c:dPt>
            <c:idx val="44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71-52CF-4AA6-9255-3D9F192EFA2C}"/>
              </c:ext>
            </c:extLst>
          </c:dPt>
          <c:dPt>
            <c:idx val="44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73-52CF-4AA6-9255-3D9F192EFA2C}"/>
              </c:ext>
            </c:extLst>
          </c:dPt>
          <c:dPt>
            <c:idx val="44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75-52CF-4AA6-9255-3D9F192EFA2C}"/>
              </c:ext>
            </c:extLst>
          </c:dPt>
          <c:dPt>
            <c:idx val="44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77-52CF-4AA6-9255-3D9F192EFA2C}"/>
              </c:ext>
            </c:extLst>
          </c:dPt>
          <c:dPt>
            <c:idx val="44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79-52CF-4AA6-9255-3D9F192EFA2C}"/>
              </c:ext>
            </c:extLst>
          </c:dPt>
          <c:dPt>
            <c:idx val="44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7B-52CF-4AA6-9255-3D9F192EFA2C}"/>
              </c:ext>
            </c:extLst>
          </c:dPt>
          <c:dPt>
            <c:idx val="44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7D-52CF-4AA6-9255-3D9F192EFA2C}"/>
              </c:ext>
            </c:extLst>
          </c:dPt>
          <c:dPt>
            <c:idx val="44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7F-52CF-4AA6-9255-3D9F192EFA2C}"/>
              </c:ext>
            </c:extLst>
          </c:dPt>
          <c:dPt>
            <c:idx val="44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81-52CF-4AA6-9255-3D9F192EFA2C}"/>
              </c:ext>
            </c:extLst>
          </c:dPt>
          <c:dPt>
            <c:idx val="44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83-52CF-4AA6-9255-3D9F192EFA2C}"/>
              </c:ext>
            </c:extLst>
          </c:dPt>
          <c:dPt>
            <c:idx val="45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85-52CF-4AA6-9255-3D9F192EFA2C}"/>
              </c:ext>
            </c:extLst>
          </c:dPt>
          <c:dPt>
            <c:idx val="45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87-52CF-4AA6-9255-3D9F192EFA2C}"/>
              </c:ext>
            </c:extLst>
          </c:dPt>
          <c:dPt>
            <c:idx val="45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89-52CF-4AA6-9255-3D9F192EFA2C}"/>
              </c:ext>
            </c:extLst>
          </c:dPt>
          <c:dPt>
            <c:idx val="45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8B-52CF-4AA6-9255-3D9F192EFA2C}"/>
              </c:ext>
            </c:extLst>
          </c:dPt>
          <c:dPt>
            <c:idx val="45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8D-52CF-4AA6-9255-3D9F192EFA2C}"/>
              </c:ext>
            </c:extLst>
          </c:dPt>
          <c:dPt>
            <c:idx val="45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8F-52CF-4AA6-9255-3D9F192EFA2C}"/>
              </c:ext>
            </c:extLst>
          </c:dPt>
          <c:dPt>
            <c:idx val="45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91-52CF-4AA6-9255-3D9F192EFA2C}"/>
              </c:ext>
            </c:extLst>
          </c:dPt>
          <c:dPt>
            <c:idx val="45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93-52CF-4AA6-9255-3D9F192EFA2C}"/>
              </c:ext>
            </c:extLst>
          </c:dPt>
          <c:dPt>
            <c:idx val="45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95-52CF-4AA6-9255-3D9F192EFA2C}"/>
              </c:ext>
            </c:extLst>
          </c:dPt>
          <c:dPt>
            <c:idx val="45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97-52CF-4AA6-9255-3D9F192EFA2C}"/>
              </c:ext>
            </c:extLst>
          </c:dPt>
          <c:dPt>
            <c:idx val="46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99-52CF-4AA6-9255-3D9F192EFA2C}"/>
              </c:ext>
            </c:extLst>
          </c:dPt>
          <c:dPt>
            <c:idx val="46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9B-52CF-4AA6-9255-3D9F192EFA2C}"/>
              </c:ext>
            </c:extLst>
          </c:dPt>
          <c:dPt>
            <c:idx val="46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9D-52CF-4AA6-9255-3D9F192EFA2C}"/>
              </c:ext>
            </c:extLst>
          </c:dPt>
          <c:dPt>
            <c:idx val="46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9F-52CF-4AA6-9255-3D9F192EFA2C}"/>
              </c:ext>
            </c:extLst>
          </c:dPt>
          <c:dPt>
            <c:idx val="46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A1-52CF-4AA6-9255-3D9F192EFA2C}"/>
              </c:ext>
            </c:extLst>
          </c:dPt>
          <c:dPt>
            <c:idx val="46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A3-52CF-4AA6-9255-3D9F192EFA2C}"/>
              </c:ext>
            </c:extLst>
          </c:dPt>
          <c:dPt>
            <c:idx val="46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A5-52CF-4AA6-9255-3D9F192EFA2C}"/>
              </c:ext>
            </c:extLst>
          </c:dPt>
          <c:dPt>
            <c:idx val="46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A7-52CF-4AA6-9255-3D9F192EFA2C}"/>
              </c:ext>
            </c:extLst>
          </c:dPt>
          <c:dPt>
            <c:idx val="46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A9-52CF-4AA6-9255-3D9F192EFA2C}"/>
              </c:ext>
            </c:extLst>
          </c:dPt>
          <c:dPt>
            <c:idx val="46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AB-52CF-4AA6-9255-3D9F192EFA2C}"/>
              </c:ext>
            </c:extLst>
          </c:dPt>
          <c:dPt>
            <c:idx val="47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AD-52CF-4AA6-9255-3D9F192EFA2C}"/>
              </c:ext>
            </c:extLst>
          </c:dPt>
          <c:dPt>
            <c:idx val="47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AF-52CF-4AA6-9255-3D9F192EFA2C}"/>
              </c:ext>
            </c:extLst>
          </c:dPt>
          <c:dPt>
            <c:idx val="47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B1-52CF-4AA6-9255-3D9F192EFA2C}"/>
              </c:ext>
            </c:extLst>
          </c:dPt>
          <c:dPt>
            <c:idx val="47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B3-52CF-4AA6-9255-3D9F192EFA2C}"/>
              </c:ext>
            </c:extLst>
          </c:dPt>
          <c:dPt>
            <c:idx val="47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B5-52CF-4AA6-9255-3D9F192EFA2C}"/>
              </c:ext>
            </c:extLst>
          </c:dPt>
          <c:dPt>
            <c:idx val="47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B7-52CF-4AA6-9255-3D9F192EFA2C}"/>
              </c:ext>
            </c:extLst>
          </c:dPt>
          <c:dPt>
            <c:idx val="47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B9-52CF-4AA6-9255-3D9F192EFA2C}"/>
              </c:ext>
            </c:extLst>
          </c:dPt>
          <c:dPt>
            <c:idx val="47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BB-52CF-4AA6-9255-3D9F192EFA2C}"/>
              </c:ext>
            </c:extLst>
          </c:dPt>
          <c:dPt>
            <c:idx val="47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BD-52CF-4AA6-9255-3D9F192EFA2C}"/>
              </c:ext>
            </c:extLst>
          </c:dPt>
          <c:dPt>
            <c:idx val="47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BF-52CF-4AA6-9255-3D9F192EFA2C}"/>
              </c:ext>
            </c:extLst>
          </c:dPt>
          <c:dPt>
            <c:idx val="48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C1-52CF-4AA6-9255-3D9F192EFA2C}"/>
              </c:ext>
            </c:extLst>
          </c:dPt>
          <c:dPt>
            <c:idx val="48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C3-52CF-4AA6-9255-3D9F192EFA2C}"/>
              </c:ext>
            </c:extLst>
          </c:dPt>
          <c:dPt>
            <c:idx val="48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C5-52CF-4AA6-9255-3D9F192EFA2C}"/>
              </c:ext>
            </c:extLst>
          </c:dPt>
          <c:dPt>
            <c:idx val="48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C7-52CF-4AA6-9255-3D9F192EFA2C}"/>
              </c:ext>
            </c:extLst>
          </c:dPt>
          <c:dPt>
            <c:idx val="48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C9-52CF-4AA6-9255-3D9F192EFA2C}"/>
              </c:ext>
            </c:extLst>
          </c:dPt>
          <c:dPt>
            <c:idx val="48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CB-52CF-4AA6-9255-3D9F192EFA2C}"/>
              </c:ext>
            </c:extLst>
          </c:dPt>
          <c:dPt>
            <c:idx val="486"/>
            <c:bubble3D val="0"/>
            <c:spPr>
              <a:solidFill>
                <a:schemeClr val="accent1"/>
              </a:solidFill>
              <a:ln w="19050">
                <a:solidFill>
                  <a:schemeClr val="lt1"/>
                </a:solidFill>
              </a:ln>
              <a:effectLst/>
            </c:spPr>
            <c:extLst>
              <c:ext xmlns:c16="http://schemas.microsoft.com/office/drawing/2014/chart" uri="{C3380CC4-5D6E-409C-BE32-E72D297353CC}">
                <c16:uniqueId val="{000003CD-52CF-4AA6-9255-3D9F192EFA2C}"/>
              </c:ext>
            </c:extLst>
          </c:dPt>
          <c:dPt>
            <c:idx val="487"/>
            <c:bubble3D val="0"/>
            <c:spPr>
              <a:solidFill>
                <a:schemeClr val="accent2"/>
              </a:solidFill>
              <a:ln w="19050">
                <a:solidFill>
                  <a:schemeClr val="lt1"/>
                </a:solidFill>
              </a:ln>
              <a:effectLst/>
            </c:spPr>
            <c:extLst>
              <c:ext xmlns:c16="http://schemas.microsoft.com/office/drawing/2014/chart" uri="{C3380CC4-5D6E-409C-BE32-E72D297353CC}">
                <c16:uniqueId val="{000003CF-52CF-4AA6-9255-3D9F192EFA2C}"/>
              </c:ext>
            </c:extLst>
          </c:dPt>
          <c:dPt>
            <c:idx val="488"/>
            <c:bubble3D val="0"/>
            <c:spPr>
              <a:solidFill>
                <a:schemeClr val="accent3"/>
              </a:solidFill>
              <a:ln w="19050">
                <a:solidFill>
                  <a:schemeClr val="lt1"/>
                </a:solidFill>
              </a:ln>
              <a:effectLst/>
            </c:spPr>
            <c:extLst>
              <c:ext xmlns:c16="http://schemas.microsoft.com/office/drawing/2014/chart" uri="{C3380CC4-5D6E-409C-BE32-E72D297353CC}">
                <c16:uniqueId val="{000003D1-52CF-4AA6-9255-3D9F192EFA2C}"/>
              </c:ext>
            </c:extLst>
          </c:dPt>
          <c:dPt>
            <c:idx val="489"/>
            <c:bubble3D val="0"/>
            <c:spPr>
              <a:solidFill>
                <a:schemeClr val="accent4"/>
              </a:solidFill>
              <a:ln w="19050">
                <a:solidFill>
                  <a:schemeClr val="lt1"/>
                </a:solidFill>
              </a:ln>
              <a:effectLst/>
            </c:spPr>
            <c:extLst>
              <c:ext xmlns:c16="http://schemas.microsoft.com/office/drawing/2014/chart" uri="{C3380CC4-5D6E-409C-BE32-E72D297353CC}">
                <c16:uniqueId val="{000003D3-52CF-4AA6-9255-3D9F192EFA2C}"/>
              </c:ext>
            </c:extLst>
          </c:dPt>
          <c:dPt>
            <c:idx val="490"/>
            <c:bubble3D val="0"/>
            <c:spPr>
              <a:solidFill>
                <a:schemeClr val="accent5"/>
              </a:solidFill>
              <a:ln w="19050">
                <a:solidFill>
                  <a:schemeClr val="lt1"/>
                </a:solidFill>
              </a:ln>
              <a:effectLst/>
            </c:spPr>
            <c:extLst>
              <c:ext xmlns:c16="http://schemas.microsoft.com/office/drawing/2014/chart" uri="{C3380CC4-5D6E-409C-BE32-E72D297353CC}">
                <c16:uniqueId val="{000003D5-52CF-4AA6-9255-3D9F192EFA2C}"/>
              </c:ext>
            </c:extLst>
          </c:dPt>
          <c:dPt>
            <c:idx val="491"/>
            <c:bubble3D val="0"/>
            <c:spPr>
              <a:solidFill>
                <a:schemeClr val="accent6"/>
              </a:solidFill>
              <a:ln w="19050">
                <a:solidFill>
                  <a:schemeClr val="lt1"/>
                </a:solidFill>
              </a:ln>
              <a:effectLst/>
            </c:spPr>
            <c:extLst>
              <c:ext xmlns:c16="http://schemas.microsoft.com/office/drawing/2014/chart" uri="{C3380CC4-5D6E-409C-BE32-E72D297353CC}">
                <c16:uniqueId val="{000003D7-52CF-4AA6-9255-3D9F192EFA2C}"/>
              </c:ext>
            </c:extLst>
          </c:dPt>
          <c:dPt>
            <c:idx val="49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D9-52CF-4AA6-9255-3D9F192EFA2C}"/>
              </c:ext>
            </c:extLst>
          </c:dPt>
          <c:dPt>
            <c:idx val="49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DB-52CF-4AA6-9255-3D9F192EFA2C}"/>
              </c:ext>
            </c:extLst>
          </c:dPt>
          <c:dPt>
            <c:idx val="49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DD-52CF-4AA6-9255-3D9F192EFA2C}"/>
              </c:ext>
            </c:extLst>
          </c:dPt>
          <c:dPt>
            <c:idx val="49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DF-52CF-4AA6-9255-3D9F192EFA2C}"/>
              </c:ext>
            </c:extLst>
          </c:dPt>
          <c:dPt>
            <c:idx val="49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E1-52CF-4AA6-9255-3D9F192EFA2C}"/>
              </c:ext>
            </c:extLst>
          </c:dPt>
          <c:dPt>
            <c:idx val="49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E3-52CF-4AA6-9255-3D9F192EFA2C}"/>
              </c:ext>
            </c:extLst>
          </c:dPt>
          <c:dPt>
            <c:idx val="49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E5-52CF-4AA6-9255-3D9F192EFA2C}"/>
              </c:ext>
            </c:extLst>
          </c:dPt>
          <c:dPt>
            <c:idx val="49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E7-52CF-4AA6-9255-3D9F192EFA2C}"/>
              </c:ext>
            </c:extLst>
          </c:dPt>
          <c:dPt>
            <c:idx val="50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E9-52CF-4AA6-9255-3D9F192EFA2C}"/>
              </c:ext>
            </c:extLst>
          </c:dPt>
          <c:dPt>
            <c:idx val="50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EB-52CF-4AA6-9255-3D9F192EFA2C}"/>
              </c:ext>
            </c:extLst>
          </c:dPt>
          <c:dPt>
            <c:idx val="50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ED-52CF-4AA6-9255-3D9F192EFA2C}"/>
              </c:ext>
            </c:extLst>
          </c:dPt>
          <c:dPt>
            <c:idx val="50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EF-52CF-4AA6-9255-3D9F192EFA2C}"/>
              </c:ext>
            </c:extLst>
          </c:dPt>
          <c:dPt>
            <c:idx val="50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F1-52CF-4AA6-9255-3D9F192EFA2C}"/>
              </c:ext>
            </c:extLst>
          </c:dPt>
          <c:dPt>
            <c:idx val="50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F3-52CF-4AA6-9255-3D9F192EFA2C}"/>
              </c:ext>
            </c:extLst>
          </c:dPt>
          <c:dPt>
            <c:idx val="50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F5-52CF-4AA6-9255-3D9F192EFA2C}"/>
              </c:ext>
            </c:extLst>
          </c:dPt>
          <c:dPt>
            <c:idx val="50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F7-52CF-4AA6-9255-3D9F192EFA2C}"/>
              </c:ext>
            </c:extLst>
          </c:dPt>
          <c:dPt>
            <c:idx val="50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F9-52CF-4AA6-9255-3D9F192EFA2C}"/>
              </c:ext>
            </c:extLst>
          </c:dPt>
          <c:dPt>
            <c:idx val="50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FB-52CF-4AA6-9255-3D9F192EFA2C}"/>
              </c:ext>
            </c:extLst>
          </c:dPt>
          <c:dPt>
            <c:idx val="5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FD-52CF-4AA6-9255-3D9F192EFA2C}"/>
              </c:ext>
            </c:extLst>
          </c:dPt>
          <c:dPt>
            <c:idx val="51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FF-52CF-4AA6-9255-3D9F192EFA2C}"/>
              </c:ext>
            </c:extLst>
          </c:dPt>
          <c:dPt>
            <c:idx val="51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01-52CF-4AA6-9255-3D9F192EFA2C}"/>
              </c:ext>
            </c:extLst>
          </c:dPt>
          <c:dPt>
            <c:idx val="5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03-52CF-4AA6-9255-3D9F192EFA2C}"/>
              </c:ext>
            </c:extLst>
          </c:dPt>
          <c:dPt>
            <c:idx val="5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05-52CF-4AA6-9255-3D9F192EFA2C}"/>
              </c:ext>
            </c:extLst>
          </c:dPt>
          <c:dPt>
            <c:idx val="51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07-52CF-4AA6-9255-3D9F192EFA2C}"/>
              </c:ext>
            </c:extLst>
          </c:dPt>
          <c:dPt>
            <c:idx val="5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09-52CF-4AA6-9255-3D9F192EFA2C}"/>
              </c:ext>
            </c:extLst>
          </c:dPt>
          <c:dPt>
            <c:idx val="51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0B-52CF-4AA6-9255-3D9F192EFA2C}"/>
              </c:ext>
            </c:extLst>
          </c:dPt>
          <c:dPt>
            <c:idx val="51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0D-52CF-4AA6-9255-3D9F192EFA2C}"/>
              </c:ext>
            </c:extLst>
          </c:dPt>
          <c:dPt>
            <c:idx val="51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0F-52CF-4AA6-9255-3D9F192EFA2C}"/>
              </c:ext>
            </c:extLst>
          </c:dPt>
          <c:dPt>
            <c:idx val="52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11-52CF-4AA6-9255-3D9F192EFA2C}"/>
              </c:ext>
            </c:extLst>
          </c:dPt>
          <c:dPt>
            <c:idx val="52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13-52CF-4AA6-9255-3D9F192EFA2C}"/>
              </c:ext>
            </c:extLst>
          </c:dPt>
          <c:dPt>
            <c:idx val="52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15-52CF-4AA6-9255-3D9F192EFA2C}"/>
              </c:ext>
            </c:extLst>
          </c:dPt>
          <c:dPt>
            <c:idx val="52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17-52CF-4AA6-9255-3D9F192EFA2C}"/>
              </c:ext>
            </c:extLst>
          </c:dPt>
          <c:dPt>
            <c:idx val="52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19-52CF-4AA6-9255-3D9F192EFA2C}"/>
              </c:ext>
            </c:extLst>
          </c:dPt>
          <c:dPt>
            <c:idx val="52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1B-52CF-4AA6-9255-3D9F192EFA2C}"/>
              </c:ext>
            </c:extLst>
          </c:dPt>
          <c:dPt>
            <c:idx val="52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1D-52CF-4AA6-9255-3D9F192EFA2C}"/>
              </c:ext>
            </c:extLst>
          </c:dPt>
          <c:dPt>
            <c:idx val="52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1F-52CF-4AA6-9255-3D9F192EFA2C}"/>
              </c:ext>
            </c:extLst>
          </c:dPt>
          <c:dPt>
            <c:idx val="52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21-52CF-4AA6-9255-3D9F192EFA2C}"/>
              </c:ext>
            </c:extLst>
          </c:dPt>
          <c:dPt>
            <c:idx val="52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23-52CF-4AA6-9255-3D9F192EFA2C}"/>
              </c:ext>
            </c:extLst>
          </c:dPt>
          <c:dPt>
            <c:idx val="53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25-52CF-4AA6-9255-3D9F192EFA2C}"/>
              </c:ext>
            </c:extLst>
          </c:dPt>
          <c:dPt>
            <c:idx val="53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27-52CF-4AA6-9255-3D9F192EFA2C}"/>
              </c:ext>
            </c:extLst>
          </c:dPt>
          <c:dPt>
            <c:idx val="53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29-52CF-4AA6-9255-3D9F192EFA2C}"/>
              </c:ext>
            </c:extLst>
          </c:dPt>
          <c:dPt>
            <c:idx val="53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2B-52CF-4AA6-9255-3D9F192EFA2C}"/>
              </c:ext>
            </c:extLst>
          </c:dPt>
          <c:dPt>
            <c:idx val="53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2D-52CF-4AA6-9255-3D9F192EFA2C}"/>
              </c:ext>
            </c:extLst>
          </c:dPt>
          <c:dPt>
            <c:idx val="53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2F-52CF-4AA6-9255-3D9F192EFA2C}"/>
              </c:ext>
            </c:extLst>
          </c:dPt>
          <c:dPt>
            <c:idx val="53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31-52CF-4AA6-9255-3D9F192EFA2C}"/>
              </c:ext>
            </c:extLst>
          </c:dPt>
          <c:dPt>
            <c:idx val="53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33-52CF-4AA6-9255-3D9F192EFA2C}"/>
              </c:ext>
            </c:extLst>
          </c:dPt>
          <c:dPt>
            <c:idx val="53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35-52CF-4AA6-9255-3D9F192EFA2C}"/>
              </c:ext>
            </c:extLst>
          </c:dPt>
          <c:dPt>
            <c:idx val="53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37-52CF-4AA6-9255-3D9F192EFA2C}"/>
              </c:ext>
            </c:extLst>
          </c:dPt>
          <c:dPt>
            <c:idx val="540"/>
            <c:bubble3D val="0"/>
            <c:spPr>
              <a:solidFill>
                <a:schemeClr val="accent1"/>
              </a:solidFill>
              <a:ln w="19050">
                <a:solidFill>
                  <a:schemeClr val="lt1"/>
                </a:solidFill>
              </a:ln>
              <a:effectLst/>
            </c:spPr>
            <c:extLst>
              <c:ext xmlns:c16="http://schemas.microsoft.com/office/drawing/2014/chart" uri="{C3380CC4-5D6E-409C-BE32-E72D297353CC}">
                <c16:uniqueId val="{00000439-52CF-4AA6-9255-3D9F192EFA2C}"/>
              </c:ext>
            </c:extLst>
          </c:dPt>
          <c:dPt>
            <c:idx val="541"/>
            <c:bubble3D val="0"/>
            <c:spPr>
              <a:solidFill>
                <a:schemeClr val="accent2"/>
              </a:solidFill>
              <a:ln w="19050">
                <a:solidFill>
                  <a:schemeClr val="lt1"/>
                </a:solidFill>
              </a:ln>
              <a:effectLst/>
            </c:spPr>
            <c:extLst>
              <c:ext xmlns:c16="http://schemas.microsoft.com/office/drawing/2014/chart" uri="{C3380CC4-5D6E-409C-BE32-E72D297353CC}">
                <c16:uniqueId val="{0000043B-52CF-4AA6-9255-3D9F192EFA2C}"/>
              </c:ext>
            </c:extLst>
          </c:dPt>
          <c:dPt>
            <c:idx val="542"/>
            <c:bubble3D val="0"/>
            <c:spPr>
              <a:solidFill>
                <a:schemeClr val="accent3"/>
              </a:solidFill>
              <a:ln w="19050">
                <a:solidFill>
                  <a:schemeClr val="lt1"/>
                </a:solidFill>
              </a:ln>
              <a:effectLst/>
            </c:spPr>
            <c:extLst>
              <c:ext xmlns:c16="http://schemas.microsoft.com/office/drawing/2014/chart" uri="{C3380CC4-5D6E-409C-BE32-E72D297353CC}">
                <c16:uniqueId val="{0000043D-52CF-4AA6-9255-3D9F192EFA2C}"/>
              </c:ext>
            </c:extLst>
          </c:dPt>
          <c:dPt>
            <c:idx val="543"/>
            <c:bubble3D val="0"/>
            <c:spPr>
              <a:solidFill>
                <a:schemeClr val="accent4"/>
              </a:solidFill>
              <a:ln w="19050">
                <a:solidFill>
                  <a:schemeClr val="lt1"/>
                </a:solidFill>
              </a:ln>
              <a:effectLst/>
            </c:spPr>
            <c:extLst>
              <c:ext xmlns:c16="http://schemas.microsoft.com/office/drawing/2014/chart" uri="{C3380CC4-5D6E-409C-BE32-E72D297353CC}">
                <c16:uniqueId val="{0000043F-52CF-4AA6-9255-3D9F192EFA2C}"/>
              </c:ext>
            </c:extLst>
          </c:dPt>
          <c:dPt>
            <c:idx val="544"/>
            <c:bubble3D val="0"/>
            <c:spPr>
              <a:solidFill>
                <a:schemeClr val="accent5"/>
              </a:solidFill>
              <a:ln w="19050">
                <a:solidFill>
                  <a:schemeClr val="lt1"/>
                </a:solidFill>
              </a:ln>
              <a:effectLst/>
            </c:spPr>
            <c:extLst>
              <c:ext xmlns:c16="http://schemas.microsoft.com/office/drawing/2014/chart" uri="{C3380CC4-5D6E-409C-BE32-E72D297353CC}">
                <c16:uniqueId val="{00000441-52CF-4AA6-9255-3D9F192EFA2C}"/>
              </c:ext>
            </c:extLst>
          </c:dPt>
          <c:dPt>
            <c:idx val="545"/>
            <c:bubble3D val="0"/>
            <c:spPr>
              <a:solidFill>
                <a:schemeClr val="accent6"/>
              </a:solidFill>
              <a:ln w="19050">
                <a:solidFill>
                  <a:schemeClr val="lt1"/>
                </a:solidFill>
              </a:ln>
              <a:effectLst/>
            </c:spPr>
            <c:extLst>
              <c:ext xmlns:c16="http://schemas.microsoft.com/office/drawing/2014/chart" uri="{C3380CC4-5D6E-409C-BE32-E72D297353CC}">
                <c16:uniqueId val="{00000443-52CF-4AA6-9255-3D9F192EFA2C}"/>
              </c:ext>
            </c:extLst>
          </c:dPt>
          <c:dPt>
            <c:idx val="54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45-52CF-4AA6-9255-3D9F192EFA2C}"/>
              </c:ext>
            </c:extLst>
          </c:dPt>
          <c:dPt>
            <c:idx val="54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447-52CF-4AA6-9255-3D9F192EFA2C}"/>
              </c:ext>
            </c:extLst>
          </c:dPt>
          <c:dPt>
            <c:idx val="54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449-52CF-4AA6-9255-3D9F192EFA2C}"/>
              </c:ext>
            </c:extLst>
          </c:dPt>
          <c:dPt>
            <c:idx val="54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44B-52CF-4AA6-9255-3D9F192EFA2C}"/>
              </c:ext>
            </c:extLst>
          </c:dPt>
          <c:dPt>
            <c:idx val="55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44D-52CF-4AA6-9255-3D9F192EFA2C}"/>
              </c:ext>
            </c:extLst>
          </c:dPt>
          <c:dPt>
            <c:idx val="55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44F-52CF-4AA6-9255-3D9F192EFA2C}"/>
              </c:ext>
            </c:extLst>
          </c:dPt>
          <c:dPt>
            <c:idx val="55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451-52CF-4AA6-9255-3D9F192EFA2C}"/>
              </c:ext>
            </c:extLst>
          </c:dPt>
          <c:dPt>
            <c:idx val="55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453-52CF-4AA6-9255-3D9F192EFA2C}"/>
              </c:ext>
            </c:extLst>
          </c:dPt>
          <c:dPt>
            <c:idx val="55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455-52CF-4AA6-9255-3D9F192EFA2C}"/>
              </c:ext>
            </c:extLst>
          </c:dPt>
          <c:dPt>
            <c:idx val="55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457-52CF-4AA6-9255-3D9F192EFA2C}"/>
              </c:ext>
            </c:extLst>
          </c:dPt>
          <c:dPt>
            <c:idx val="55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459-52CF-4AA6-9255-3D9F192EFA2C}"/>
              </c:ext>
            </c:extLst>
          </c:dPt>
          <c:dPt>
            <c:idx val="55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45B-52CF-4AA6-9255-3D9F192EFA2C}"/>
              </c:ext>
            </c:extLst>
          </c:dPt>
          <c:dPt>
            <c:idx val="55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45D-52CF-4AA6-9255-3D9F192EFA2C}"/>
              </c:ext>
            </c:extLst>
          </c:dPt>
          <c:dPt>
            <c:idx val="55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45F-52CF-4AA6-9255-3D9F192EFA2C}"/>
              </c:ext>
            </c:extLst>
          </c:dPt>
          <c:dPt>
            <c:idx val="56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461-52CF-4AA6-9255-3D9F192EFA2C}"/>
              </c:ext>
            </c:extLst>
          </c:dPt>
          <c:dPt>
            <c:idx val="56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463-52CF-4AA6-9255-3D9F192EFA2C}"/>
              </c:ext>
            </c:extLst>
          </c:dPt>
          <c:dPt>
            <c:idx val="56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465-52CF-4AA6-9255-3D9F192EFA2C}"/>
              </c:ext>
            </c:extLst>
          </c:dPt>
          <c:dPt>
            <c:idx val="56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467-52CF-4AA6-9255-3D9F192EFA2C}"/>
              </c:ext>
            </c:extLst>
          </c:dPt>
          <c:dPt>
            <c:idx val="56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469-52CF-4AA6-9255-3D9F192EFA2C}"/>
              </c:ext>
            </c:extLst>
          </c:dPt>
          <c:dPt>
            <c:idx val="56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46B-52CF-4AA6-9255-3D9F192EFA2C}"/>
              </c:ext>
            </c:extLst>
          </c:dPt>
          <c:dPt>
            <c:idx val="56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6D-52CF-4AA6-9255-3D9F192EFA2C}"/>
              </c:ext>
            </c:extLst>
          </c:dPt>
          <c:dPt>
            <c:idx val="56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6F-52CF-4AA6-9255-3D9F192EFA2C}"/>
              </c:ext>
            </c:extLst>
          </c:dPt>
          <c:dPt>
            <c:idx val="56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71-52CF-4AA6-9255-3D9F192EFA2C}"/>
              </c:ext>
            </c:extLst>
          </c:dPt>
          <c:dPt>
            <c:idx val="56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73-52CF-4AA6-9255-3D9F192EFA2C}"/>
              </c:ext>
            </c:extLst>
          </c:dPt>
          <c:dPt>
            <c:idx val="57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75-52CF-4AA6-9255-3D9F192EFA2C}"/>
              </c:ext>
            </c:extLst>
          </c:dPt>
          <c:dPt>
            <c:idx val="57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77-52CF-4AA6-9255-3D9F192EFA2C}"/>
              </c:ext>
            </c:extLst>
          </c:dPt>
          <c:dPt>
            <c:idx val="57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79-52CF-4AA6-9255-3D9F192EFA2C}"/>
              </c:ext>
            </c:extLst>
          </c:dPt>
          <c:dPt>
            <c:idx val="57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7B-52CF-4AA6-9255-3D9F192EFA2C}"/>
              </c:ext>
            </c:extLst>
          </c:dPt>
          <c:dPt>
            <c:idx val="57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7D-52CF-4AA6-9255-3D9F192EFA2C}"/>
              </c:ext>
            </c:extLst>
          </c:dPt>
          <c:dPt>
            <c:idx val="57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7F-52CF-4AA6-9255-3D9F192EFA2C}"/>
              </c:ext>
            </c:extLst>
          </c:dPt>
          <c:dPt>
            <c:idx val="57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81-52CF-4AA6-9255-3D9F192EFA2C}"/>
              </c:ext>
            </c:extLst>
          </c:dPt>
          <c:dPt>
            <c:idx val="57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83-52CF-4AA6-9255-3D9F192EFA2C}"/>
              </c:ext>
            </c:extLst>
          </c:dPt>
          <c:dPt>
            <c:idx val="57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85-52CF-4AA6-9255-3D9F192EFA2C}"/>
              </c:ext>
            </c:extLst>
          </c:dPt>
          <c:dPt>
            <c:idx val="57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87-52CF-4AA6-9255-3D9F192EFA2C}"/>
              </c:ext>
            </c:extLst>
          </c:dPt>
          <c:dPt>
            <c:idx val="58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89-52CF-4AA6-9255-3D9F192EFA2C}"/>
              </c:ext>
            </c:extLst>
          </c:dPt>
          <c:dPt>
            <c:idx val="58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8B-52CF-4AA6-9255-3D9F192EFA2C}"/>
              </c:ext>
            </c:extLst>
          </c:dPt>
          <c:dPt>
            <c:idx val="58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8D-52CF-4AA6-9255-3D9F192EFA2C}"/>
              </c:ext>
            </c:extLst>
          </c:dPt>
          <c:dPt>
            <c:idx val="58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8F-52CF-4AA6-9255-3D9F192EFA2C}"/>
              </c:ext>
            </c:extLst>
          </c:dPt>
          <c:dPt>
            <c:idx val="58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91-52CF-4AA6-9255-3D9F192EFA2C}"/>
              </c:ext>
            </c:extLst>
          </c:dPt>
          <c:dPt>
            <c:idx val="58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93-52CF-4AA6-9255-3D9F192EFA2C}"/>
              </c:ext>
            </c:extLst>
          </c:dPt>
          <c:dPt>
            <c:idx val="58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95-52CF-4AA6-9255-3D9F192EFA2C}"/>
              </c:ext>
            </c:extLst>
          </c:dPt>
          <c:dPt>
            <c:idx val="58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97-52CF-4AA6-9255-3D9F192EFA2C}"/>
              </c:ext>
            </c:extLst>
          </c:dPt>
          <c:dPt>
            <c:idx val="58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99-52CF-4AA6-9255-3D9F192EFA2C}"/>
              </c:ext>
            </c:extLst>
          </c:dPt>
          <c:dPt>
            <c:idx val="58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9B-52CF-4AA6-9255-3D9F192EFA2C}"/>
              </c:ext>
            </c:extLst>
          </c:dPt>
          <c:dPt>
            <c:idx val="59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9D-52CF-4AA6-9255-3D9F192EFA2C}"/>
              </c:ext>
            </c:extLst>
          </c:dPt>
          <c:dPt>
            <c:idx val="59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9F-52CF-4AA6-9255-3D9F192EFA2C}"/>
              </c:ext>
            </c:extLst>
          </c:dPt>
          <c:dPt>
            <c:idx val="59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A1-52CF-4AA6-9255-3D9F192EFA2C}"/>
              </c:ext>
            </c:extLst>
          </c:dPt>
          <c:dPt>
            <c:idx val="59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A3-52CF-4AA6-9255-3D9F192EFA2C}"/>
              </c:ext>
            </c:extLst>
          </c:dPt>
          <c:dPt>
            <c:idx val="594"/>
            <c:bubble3D val="0"/>
            <c:spPr>
              <a:solidFill>
                <a:schemeClr val="accent1"/>
              </a:solidFill>
              <a:ln w="19050">
                <a:solidFill>
                  <a:schemeClr val="lt1"/>
                </a:solidFill>
              </a:ln>
              <a:effectLst/>
            </c:spPr>
            <c:extLst>
              <c:ext xmlns:c16="http://schemas.microsoft.com/office/drawing/2014/chart" uri="{C3380CC4-5D6E-409C-BE32-E72D297353CC}">
                <c16:uniqueId val="{000004A5-52CF-4AA6-9255-3D9F192EFA2C}"/>
              </c:ext>
            </c:extLst>
          </c:dPt>
          <c:dPt>
            <c:idx val="595"/>
            <c:bubble3D val="0"/>
            <c:spPr>
              <a:solidFill>
                <a:schemeClr val="accent2"/>
              </a:solidFill>
              <a:ln w="19050">
                <a:solidFill>
                  <a:schemeClr val="lt1"/>
                </a:solidFill>
              </a:ln>
              <a:effectLst/>
            </c:spPr>
            <c:extLst>
              <c:ext xmlns:c16="http://schemas.microsoft.com/office/drawing/2014/chart" uri="{C3380CC4-5D6E-409C-BE32-E72D297353CC}">
                <c16:uniqueId val="{000004A7-52CF-4AA6-9255-3D9F192EFA2C}"/>
              </c:ext>
            </c:extLst>
          </c:dPt>
          <c:dPt>
            <c:idx val="596"/>
            <c:bubble3D val="0"/>
            <c:spPr>
              <a:solidFill>
                <a:schemeClr val="accent3"/>
              </a:solidFill>
              <a:ln w="19050">
                <a:solidFill>
                  <a:schemeClr val="lt1"/>
                </a:solidFill>
              </a:ln>
              <a:effectLst/>
            </c:spPr>
            <c:extLst>
              <c:ext xmlns:c16="http://schemas.microsoft.com/office/drawing/2014/chart" uri="{C3380CC4-5D6E-409C-BE32-E72D297353CC}">
                <c16:uniqueId val="{000004A9-52CF-4AA6-9255-3D9F192EFA2C}"/>
              </c:ext>
            </c:extLst>
          </c:dPt>
          <c:dPt>
            <c:idx val="597"/>
            <c:bubble3D val="0"/>
            <c:spPr>
              <a:solidFill>
                <a:schemeClr val="accent4"/>
              </a:solidFill>
              <a:ln w="19050">
                <a:solidFill>
                  <a:schemeClr val="lt1"/>
                </a:solidFill>
              </a:ln>
              <a:effectLst/>
            </c:spPr>
            <c:extLst>
              <c:ext xmlns:c16="http://schemas.microsoft.com/office/drawing/2014/chart" uri="{C3380CC4-5D6E-409C-BE32-E72D297353CC}">
                <c16:uniqueId val="{000004AB-52CF-4AA6-9255-3D9F192EFA2C}"/>
              </c:ext>
            </c:extLst>
          </c:dPt>
          <c:dPt>
            <c:idx val="598"/>
            <c:bubble3D val="0"/>
            <c:spPr>
              <a:solidFill>
                <a:schemeClr val="accent5"/>
              </a:solidFill>
              <a:ln w="19050">
                <a:solidFill>
                  <a:schemeClr val="lt1"/>
                </a:solidFill>
              </a:ln>
              <a:effectLst/>
            </c:spPr>
            <c:extLst>
              <c:ext xmlns:c16="http://schemas.microsoft.com/office/drawing/2014/chart" uri="{C3380CC4-5D6E-409C-BE32-E72D297353CC}">
                <c16:uniqueId val="{000004AD-52CF-4AA6-9255-3D9F192EFA2C}"/>
              </c:ext>
            </c:extLst>
          </c:dPt>
          <c:dPt>
            <c:idx val="599"/>
            <c:bubble3D val="0"/>
            <c:spPr>
              <a:solidFill>
                <a:schemeClr val="accent6"/>
              </a:solidFill>
              <a:ln w="19050">
                <a:solidFill>
                  <a:schemeClr val="lt1"/>
                </a:solidFill>
              </a:ln>
              <a:effectLst/>
            </c:spPr>
            <c:extLst>
              <c:ext xmlns:c16="http://schemas.microsoft.com/office/drawing/2014/chart" uri="{C3380CC4-5D6E-409C-BE32-E72D297353CC}">
                <c16:uniqueId val="{000004AF-52CF-4AA6-9255-3D9F192EFA2C}"/>
              </c:ext>
            </c:extLst>
          </c:dPt>
          <c:dPt>
            <c:idx val="60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B1-52CF-4AA6-9255-3D9F192EFA2C}"/>
              </c:ext>
            </c:extLst>
          </c:dPt>
          <c:dLbls>
            <c:dLbl>
              <c:idx val="492"/>
              <c:showLegendKey val="0"/>
              <c:showVal val="0"/>
              <c:showCatName val="1"/>
              <c:showSerName val="0"/>
              <c:showPercent val="1"/>
              <c:showBubbleSize val="0"/>
              <c:extLst>
                <c:ext xmlns:c15="http://schemas.microsoft.com/office/drawing/2012/chart" uri="{CE6537A1-D6FC-4f65-9D91-7224C49458BB}">
                  <c15:layout>
                    <c:manualLayout>
                      <c:w val="0.23701605288007555"/>
                      <c:h val="0.32885906040268453"/>
                    </c:manualLayout>
                  </c15:layout>
                </c:ext>
                <c:ext xmlns:c16="http://schemas.microsoft.com/office/drawing/2014/chart" uri="{C3380CC4-5D6E-409C-BE32-E72D297353CC}">
                  <c16:uniqueId val="{000003D9-52CF-4AA6-9255-3D9F192EFA2C}"/>
                </c:ext>
              </c:extLst>
            </c:dLbl>
            <c:dLbl>
              <c:idx val="496"/>
              <c:showLegendKey val="0"/>
              <c:showVal val="0"/>
              <c:showCatName val="1"/>
              <c:showSerName val="0"/>
              <c:showPercent val="1"/>
              <c:showBubbleSize val="0"/>
              <c:extLst>
                <c:ext xmlns:c15="http://schemas.microsoft.com/office/drawing/2012/chart" uri="{CE6537A1-D6FC-4f65-9D91-7224C49458BB}">
                  <c15:layout>
                    <c:manualLayout>
                      <c:w val="0.18319169027384324"/>
                      <c:h val="0.33557046979865773"/>
                    </c:manualLayout>
                  </c15:layout>
                </c:ext>
                <c:ext xmlns:c16="http://schemas.microsoft.com/office/drawing/2014/chart" uri="{C3380CC4-5D6E-409C-BE32-E72D297353CC}">
                  <c16:uniqueId val="{000003E1-52CF-4AA6-9255-3D9F192EFA2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MASQ2!$BP$4:$BP$600</c:f>
              <c:strCache>
                <c:ptCount val="597"/>
                <c:pt idx="0">
                  <c:v>ACIDE OXOLINIQUE 30 VOLAILLE FRANVET</c:v>
                </c:pt>
                <c:pt idx="1">
                  <c:v>ACIDE OXOLINIQUE 60 PORC FRANVET</c:v>
                </c:pt>
                <c:pt idx="2">
                  <c:v>ACTI COLI 2 MUI/ML</c:v>
                </c:pt>
                <c:pt idx="3">
                  <c:v>ACTI COLI B</c:v>
                </c:pt>
                <c:pt idx="4">
                  <c:v>ACTI DOXY 5</c:v>
                </c:pt>
                <c:pt idx="5">
                  <c:v>ACTI-METHOXINE</c:v>
                </c:pt>
                <c:pt idx="6">
                  <c:v>ACTIONIS 50 MG/ML SUSPENSION INJECTABLE POUR PORCINS ET BOVINS</c:v>
                </c:pt>
                <c:pt idx="7">
                  <c:v>ACTI-STREPTO</c:v>
                </c:pt>
                <c:pt idx="8">
                  <c:v>ACTI-TETRA B</c:v>
                </c:pt>
                <c:pt idx="9">
                  <c:v>ACTI-TETRA I</c:v>
                </c:pt>
                <c:pt idx="10">
                  <c:v>ADJUSOL TMP SULFA LIQUIDE</c:v>
                </c:pt>
                <c:pt idx="11">
                  <c:v>ADVOCINE 180, 180 MG/ML, SOLUTION INJECTABLE POUR BOVINS</c:v>
                </c:pt>
                <c:pt idx="12">
                  <c:v>ADVOCINE 25</c:v>
                </c:pt>
                <c:pt idx="13">
                  <c:v>AIVLOSIN 42,5 MG/G POUDRE ORALE POUR PORCS</c:v>
                </c:pt>
                <c:pt idx="14">
                  <c:v>AIVLOSIN 42,5 MG/G PREMELANGE MEDICAMENTEUX POUR PORCS</c:v>
                </c:pt>
                <c:pt idx="15">
                  <c:v>AIVLOSIN 625 MG/G GRANULES POUR ADMINISTRATION DANS L'EAU DE BOISSON POUR FAISANS</c:v>
                </c:pt>
                <c:pt idx="16">
                  <c:v>AIVLOSIN 625 MG/G GRANULES POUR EAU DE BOISSON POUR POULETS/DINDONS</c:v>
                </c:pt>
                <c:pt idx="17">
                  <c:v>AIVLOSIN 625 MG/G GRANULES POUR L'EAU DE BOISSON POUR PORCS</c:v>
                </c:pt>
                <c:pt idx="18">
                  <c:v>AIVLOSIN 8,5 MG/G POUDRE PAR VOIE ORALE POUR PORCS</c:v>
                </c:pt>
                <c:pt idx="19">
                  <c:v>AIVLOSIN 8,5 MG/G PREMELANGE MEDICAMENTEUX POUR PORCS</c:v>
                </c:pt>
                <c:pt idx="20">
                  <c:v>ALBIOTIC 330 MG /100 MG SOLUTION INTRAMAMMAIRE</c:v>
                </c:pt>
                <c:pt idx="21">
                  <c:v>ALLEGROCINE</c:v>
                </c:pt>
                <c:pt idx="22">
                  <c:v>ALTIDOX 433 MG/G POUDRE POUR ADMINISTRATION DANS L'EAU DE BOISSON POUR PORCS, POULETS ET DINDES</c:v>
                </c:pt>
                <c:pt idx="23">
                  <c:v>AMATIB 697 MG/G POUDRE ORALE POUR PORCS ET POULETS</c:v>
                </c:pt>
                <c:pt idx="24">
                  <c:v>AMDOCYL 697 MG/G POUDRE ORALE POUR PORCS ET POULETS</c:v>
                </c:pt>
                <c:pt idx="25">
                  <c:v>AMDOCYL CTD 697 MG/G POUDRE POUR ADMINISTRATION DANS L'EAU DE BOISSON POUR POULES, DINDES ET CANARDS</c:v>
                </c:pt>
                <c:pt idx="26">
                  <c:v>AMIDURENE</c:v>
                </c:pt>
                <c:pt idx="27">
                  <c:v>AMOXICILLINE CALIER GLOBULIT 50 MG/G PREMELANGE MEDICAMENTEUX</c:v>
                </c:pt>
                <c:pt idx="28">
                  <c:v>AMOXICILLINE GLOBAL VET HEALTH 436 MG/G POUDRE POUR ADMINISTRATION DANS L'EAU DE BOISSON POUR POULETS DINDES CANARDS ET PORCINS</c:v>
                </c:pt>
                <c:pt idx="29">
                  <c:v>AMOXIPRO 10 % POUDRE POUR ADMINISTRATION DANS L’EAU DE BOISSON/ LE LAIT VEAU PORC POULET CANARD DINDE</c:v>
                </c:pt>
                <c:pt idx="30">
                  <c:v>AMOXIPRO INJECTABLE</c:v>
                </c:pt>
                <c:pt idx="31">
                  <c:v>AMOXIVAL 20 % POUDRE ORALE VOLAILLE</c:v>
                </c:pt>
                <c:pt idx="32">
                  <c:v>AMOXIVAL AMOXICILLINE 40 PREMELANGE MEDICAMENTEUX VOLAILLES</c:v>
                </c:pt>
                <c:pt idx="33">
                  <c:v>AMPHEN 200 MG/G GRANULES POUR SOLUTION BUVABLE POUR PORCS</c:v>
                </c:pt>
                <c:pt idx="34">
                  <c:v>AMPHOPRIM</c:v>
                </c:pt>
                <c:pt idx="35">
                  <c:v>AMPICLOX</c:v>
                </c:pt>
                <c:pt idx="36">
                  <c:v>AMPICOLINE</c:v>
                </c:pt>
                <c:pt idx="37">
                  <c:v>AMPIDEXALONE</c:v>
                </c:pt>
                <c:pt idx="38">
                  <c:v>AMPIDIAR</c:v>
                </c:pt>
                <c:pt idx="39">
                  <c:v>AMPIJECT 10 G</c:v>
                </c:pt>
                <c:pt idx="40">
                  <c:v>AMPIMYCINE DEX</c:v>
                </c:pt>
                <c:pt idx="41">
                  <c:v>AMPINA</c:v>
                </c:pt>
                <c:pt idx="42">
                  <c:v>AMPISOL</c:v>
                </c:pt>
                <c:pt idx="43">
                  <c:v>ANIMEDAZON SPRAY</c:v>
                </c:pt>
                <c:pt idx="44">
                  <c:v>ANTI CORYZA MOUREAU</c:v>
                </c:pt>
                <c:pt idx="45">
                  <c:v>APRALAN APRAMYCINE 20-SJ PORC-LAPIN</c:v>
                </c:pt>
                <c:pt idx="46">
                  <c:v>APRALAN BUVABLE POUDRE POUR ADMINISTRATION DANS L’EAU DE BOISSON/LAIT DE REMPLACEMENT POUR PORCS, VEAUX, POULETS ET LAPINS</c:v>
                </c:pt>
                <c:pt idx="47">
                  <c:v>APRAVET 100 000 UI/G PREMELANGE MEDICAMENTEUX POUR PORCS ET LAPINS</c:v>
                </c:pt>
                <c:pt idx="48">
                  <c:v>APRAVET 552 UI / MG, POUDRE POUR ADMINISTRATION DANS L'EAU DE BOISSON / LE LAIT POUR PORCINS, VEAUX, POULETS ET LAPINS</c:v>
                </c:pt>
                <c:pt idx="49">
                  <c:v>AQUAFLOR 500 MG/G PREMELANGE MEDICAMENTEUX POUR TRUITES ARC-EN-CIEL</c:v>
                </c:pt>
                <c:pt idx="50">
                  <c:v>ARENTOR DC 250 MG SUSPENSION INTRAMAMMAIRE POUR VACHES TARIES</c:v>
                </c:pt>
                <c:pt idx="51">
                  <c:v>AUREOMYCINE MERIAL</c:v>
                </c:pt>
                <c:pt idx="52">
                  <c:v>AUROFAC CHLORTETRACYCLINE 93 PORC ET AGNEAU-CHEVREAU SEVRES</c:v>
                </c:pt>
                <c:pt idx="53">
                  <c:v>AVEMIX N° 150</c:v>
                </c:pt>
                <c:pt idx="54">
                  <c:v>AXENTYL</c:v>
                </c:pt>
                <c:pt idx="55">
                  <c:v>AXENTYL 200 MG/ML SOLUTION INJECTABLE POUR BOVINS, OVINS, CAPRINS ET PORCINS</c:v>
                </c:pt>
                <c:pt idx="56">
                  <c:v>AXILLIN</c:v>
                </c:pt>
                <c:pt idx="57">
                  <c:v>BAYCUBIS 293 MG/G POUDRE POUR SOLUTION BUVABLE POUR POULETS</c:v>
                </c:pt>
                <c:pt idx="58">
                  <c:v>BAYTRIL 10 % SOLUTION BUVABLE</c:v>
                </c:pt>
                <c:pt idx="59">
                  <c:v>BAYTRIL 10 % SOLUTION INJECTABLE</c:v>
                </c:pt>
                <c:pt idx="60">
                  <c:v>BAYTRIL 1NJECT PORC</c:v>
                </c:pt>
                <c:pt idx="61">
                  <c:v>BAYTRIL 2,5 % SOLUTION BUVABLE</c:v>
                </c:pt>
                <c:pt idx="62">
                  <c:v>BAYTRIL 2,5 % SOLUTION INJECTABLE</c:v>
                </c:pt>
                <c:pt idx="63">
                  <c:v>BAYTRIL 5 % SOLUTION INJECTABLE</c:v>
                </c:pt>
                <c:pt idx="64">
                  <c:v>BAYTRIL BOLUS</c:v>
                </c:pt>
                <c:pt idx="65">
                  <c:v>BAYTRIL XM 100 MG/ML SOLUTION INJECTABLE POUR BOVINS ET PORCINS</c:v>
                </c:pt>
                <c:pt idx="66">
                  <c:v>BELCOMYCINE S</c:v>
                </c:pt>
                <c:pt idx="67">
                  <c:v>BELCOPENI 5</c:v>
                </c:pt>
                <c:pt idx="68">
                  <c:v>BIAMULINE</c:v>
                </c:pt>
                <c:pt idx="69">
                  <c:v>BIAPRIM BUVABLE</c:v>
                </c:pt>
                <c:pt idx="70">
                  <c:v>BILOVET 200 MG/ML SOLUTION INJECTABLE</c:v>
                </c:pt>
                <c:pt idx="71">
                  <c:v>BIMOXYL LA 150 MG/ML SUSPENSION INJECTABLE POUR BOVINS OVINS ET PORCINS</c:v>
                </c:pt>
                <c:pt idx="72">
                  <c:v>BIOAMOXI</c:v>
                </c:pt>
                <c:pt idx="73">
                  <c:v>BIOREPAS</c:v>
                </c:pt>
                <c:pt idx="74">
                  <c:v>BIOTORNIS</c:v>
                </c:pt>
                <c:pt idx="75">
                  <c:v>BOFLOX 100 MG/ML SOLUTION INJECTABLE POUR BOVINS ET PORCINS</c:v>
                </c:pt>
                <c:pt idx="76">
                  <c:v>BORGAL 24 %</c:v>
                </c:pt>
                <c:pt idx="77">
                  <c:v>CADOREX 300 MG/ML SOLUTION INJECTABLE POUR BOVINS OVINS ET PORCINS</c:v>
                </c:pt>
                <c:pt idx="78">
                  <c:v>CAFMIX ACIDE OXOLINIQUE 80 PORC</c:v>
                </c:pt>
                <c:pt idx="79">
                  <c:v>CAFMIX LINCOMYCINE 22 PNEUMONIE PORC</c:v>
                </c:pt>
                <c:pt idx="80">
                  <c:v>CAFMIX LINCOMYCINE 8.8 ENTERITE PORC</c:v>
                </c:pt>
                <c:pt idx="81">
                  <c:v>CALFLOR 300 MG/ML SOLUTION INJECTABLE POUR BOVINS ET PORCINS</c:v>
                </c:pt>
                <c:pt idx="82">
                  <c:v>CALF-MEAL</c:v>
                </c:pt>
                <c:pt idx="83">
                  <c:v>CAPTALIN</c:v>
                </c:pt>
                <c:pt idx="84">
                  <c:v>CEFENIL 50 MG/ML</c:v>
                </c:pt>
                <c:pt idx="85">
                  <c:v>CEFENIL RTU VET 50 MG/ML SUSPENSION INJECTABLE POUR PORCS ET BOVINS</c:v>
                </c:pt>
                <c:pt idx="86">
                  <c:v>CEFOKEL 50 MG/ML SUSPENSION INJECTABLE POUR PORCINS ET BOVINS</c:v>
                </c:pt>
                <c:pt idx="87">
                  <c:v>CEFOVET</c:v>
                </c:pt>
                <c:pt idx="88">
                  <c:v>CEFOVET HL</c:v>
                </c:pt>
                <c:pt idx="89">
                  <c:v>CEFSHOT 250 MG SUSPENSION INTRAMAMMAIRE POUR VACHES AU TARISSEMENT</c:v>
                </c:pt>
                <c:pt idx="90">
                  <c:v>CEFTIOCYL 50 MG/ML SUSPENSION INJECTABLE POUR BOVINS ET PORCINS</c:v>
                </c:pt>
                <c:pt idx="91">
                  <c:v>CEFTIOCYL FLOW 50 MG/ML SUSPENSION INJECTABLE POUR PORCINS ET BOVINS</c:v>
                </c:pt>
                <c:pt idx="92">
                  <c:v>CEFTIOSAN 50 MG/ML SUSPENSION INJECTABLE POUR PORCINS ET BOVINS</c:v>
                </c:pt>
                <c:pt idx="93">
                  <c:v>CEMAY 50 MG/ML SUSPENSION INJECTABLE POUR PORCS ET BOVINS</c:v>
                </c:pt>
                <c:pt idx="94">
                  <c:v>CENTRAUREO</c:v>
                </c:pt>
                <c:pt idx="95">
                  <c:v>CEPRAVIN</c:v>
                </c:pt>
                <c:pt idx="96">
                  <c:v>CEPRITECT 250 MG SUSPENSION INTRAMAMMAIRE POUR VACHES AU TARISSEMENT</c:v>
                </c:pt>
                <c:pt idx="97">
                  <c:v>CEVAXEL 50 MG/ML</c:v>
                </c:pt>
                <c:pt idx="98">
                  <c:v>CEVAXEL-RTU 50 MG/ML SUSPENSION INJECTABLE POUR BOVINS ET PORCINS</c:v>
                </c:pt>
                <c:pt idx="99">
                  <c:v>CHANENRO 100 MG/ML SOLUTION INJECTABLE POUR BOVINS ET PORCINS</c:v>
                </c:pt>
                <c:pt idx="100">
                  <c:v>CHANENRO 50 MG/ML SOLUTION INJECTABLE POUR BOVINS, PORCINS, CHIENS ET CHATS</c:v>
                </c:pt>
                <c:pt idx="101">
                  <c:v>CHLORIDAZINE S</c:v>
                </c:pt>
                <c:pt idx="102">
                  <c:v>CHLORTERACYCLINE 0,50G VETOQUINOL</c:v>
                </c:pt>
                <c:pt idx="103">
                  <c:v>CHLORTETRACYCLINE 100 PORC ET AGNEAU-CHEVREAU SEVRES SANTAMIX</c:v>
                </c:pt>
                <c:pt idx="104">
                  <c:v>CHLORTETRACYCLINE 40 LAPIN-VOLAILLE-PORC ET AGNEAU-CHEVREAU SEVRES SANTAMIX</c:v>
                </c:pt>
                <c:pt idx="105">
                  <c:v>CK 2 - COLISTINE 66,7 MG/ML</c:v>
                </c:pt>
                <c:pt idx="106">
                  <c:v>CK 4 - DOXYCYCLINE 50 MG/G</c:v>
                </c:pt>
                <c:pt idx="107">
                  <c:v>CK 5 - OXYTETRACYCLINE 500 MG/G</c:v>
                </c:pt>
                <c:pt idx="108">
                  <c:v>CK 7 - TRIMETHOPRIME 16,65 MG/ML SULFADIAZINE 83,35 MG/ML</c:v>
                </c:pt>
                <c:pt idx="109">
                  <c:v>CK 8 - TYLOSINE 100 MUI</c:v>
                </c:pt>
                <c:pt idx="110">
                  <c:v>CK 9 - TYLOSINE 92 000 UI/G</c:v>
                </c:pt>
                <c:pt idx="111">
                  <c:v>CK6 - SOLU OXYTETRACYCLINE 500 MG/G</c:v>
                </c:pt>
                <c:pt idx="112">
                  <c:v>CLAMOXYL LA</c:v>
                </c:pt>
                <c:pt idx="113">
                  <c:v>CLAMOXYL OBLET GYNECOLOGIQUE</c:v>
                </c:pt>
                <c:pt idx="114">
                  <c:v>CLAMOXYL SUSPENSION</c:v>
                </c:pt>
                <c:pt idx="115">
                  <c:v>CLAVOBAY SUSPENSION INJECTABLE</c:v>
                </c:pt>
                <c:pt idx="116">
                  <c:v>CLOXAGEL HL 500</c:v>
                </c:pt>
                <c:pt idx="117">
                  <c:v>CLOXAMAM</c:v>
                </c:pt>
                <c:pt idx="118">
                  <c:v>CLOXINE HL</c:v>
                </c:pt>
                <c:pt idx="119">
                  <c:v>COBACTAN 2,5 %</c:v>
                </c:pt>
                <c:pt idx="120">
                  <c:v>COBACTAN 4,5 % PS</c:v>
                </c:pt>
                <c:pt idx="121">
                  <c:v>COBACTAN LA 7,5 % SUSPENSION INJECTABLE POUR BOVINS</c:v>
                </c:pt>
                <c:pt idx="122">
                  <c:v>COBACTAN LC POMMADE INTRAMAMMAIRE</c:v>
                </c:pt>
                <c:pt idx="123">
                  <c:v>COFACOLI POUDRE</c:v>
                </c:pt>
                <c:pt idx="124">
                  <c:v>COFACOLI SOLUTION</c:v>
                </c:pt>
                <c:pt idx="125">
                  <c:v>COFALAC</c:v>
                </c:pt>
                <c:pt idx="126">
                  <c:v>COFAMIX ACIDE OXOLINIQUE 40 VOLAILLE</c:v>
                </c:pt>
                <c:pt idx="127">
                  <c:v>COFAMIX ACIDE OXOLINIQUE 80 porc</c:v>
                </c:pt>
                <c:pt idx="128">
                  <c:v>COFAMIX AMOXICILLINE 100 PORC</c:v>
                </c:pt>
                <c:pt idx="129">
                  <c:v>COFAMOX 10</c:v>
                </c:pt>
                <c:pt idx="130">
                  <c:v>COFAMOX 15 L.A.</c:v>
                </c:pt>
                <c:pt idx="131">
                  <c:v>COFAMOX 20</c:v>
                </c:pt>
                <c:pt idx="132">
                  <c:v>COFAMOX 50</c:v>
                </c:pt>
                <c:pt idx="133">
                  <c:v>COFOXYL PO</c:v>
                </c:pt>
                <c:pt idx="134">
                  <c:v>COLAMPI I</c:v>
                </c:pt>
                <c:pt idx="135">
                  <c:v>COLDOSTIN 4 800 000 IU/G POUDRE POUR ADMINISTRATION DANS L'EAU OU LE LAIT</c:v>
                </c:pt>
                <c:pt idx="136">
                  <c:v>COLFEN 300 MG/ML SOLUTION INJECTABLE POUR BOVINS ET PORCINS</c:v>
                </c:pt>
                <c:pt idx="137">
                  <c:v>COLFIVE 5 000 000 UI/ML CONCENTRE POUR SOLUTION BUVABLE POUR VEAUX PORCINS AGNEAUX POULETS ET DINDES</c:v>
                </c:pt>
                <c:pt idx="138">
                  <c:v>COLFIVE 5 000 000 UI/ML CONCENTRE POUR SUSPENSION BUVABLE POUR VEAUX PORCINS AGNEAUX POULETS ET DINDES</c:v>
                </c:pt>
                <c:pt idx="139">
                  <c:v>COLIBOLUS</c:v>
                </c:pt>
                <c:pt idx="140">
                  <c:v>COLICILLINE</c:v>
                </c:pt>
                <c:pt idx="141">
                  <c:v>COLICLOX POMMADE</c:v>
                </c:pt>
                <c:pt idx="142">
                  <c:v>COLIDIARYL</c:v>
                </c:pt>
                <c:pt idx="143">
                  <c:v>COLIPATE</c:v>
                </c:pt>
                <c:pt idx="144">
                  <c:v>COLIPRO 2 MUI/ML CONCENTRE POUR SOLUTION BUVABLE POUR PORCINS ET VOLAILLES</c:v>
                </c:pt>
                <c:pt idx="145">
                  <c:v>COLISTINE 200-CB LAPIN-VOLAILLE-PORC ET AGNEAU-CHEVREAU SEVRES FRANVET</c:v>
                </c:pt>
                <c:pt idx="146">
                  <c:v>COLISTINE 400-CB PORC ET AGNEAU-CHEVREAU SEVRES FRANVET</c:v>
                </c:pt>
                <c:pt idx="147">
                  <c:v>COLISTINE 400-F PORC ET AGNEAU-CHEVREAU SEVRES FRANVET</c:v>
                </c:pt>
                <c:pt idx="148">
                  <c:v>COLISTINE SULFATE 2 000 000 UI/ML BUVABLE VIRBAC</c:v>
                </c:pt>
                <c:pt idx="149">
                  <c:v>COLISULTRIX POUDRE</c:v>
                </c:pt>
                <c:pt idx="150">
                  <c:v>COLIVET</c:v>
                </c:pt>
                <c:pt idx="151">
                  <c:v>COLIVET SOLUTION</c:v>
                </c:pt>
                <c:pt idx="152">
                  <c:v>COLMYC 2,5 % SOLUTION BUVABLE POUR VEAUX</c:v>
                </c:pt>
                <c:pt idx="153">
                  <c:v>COMPOMIX V AMPICILLINE</c:v>
                </c:pt>
                <c:pt idx="154">
                  <c:v>COMPOMIX V COLI 1.000</c:v>
                </c:pt>
                <c:pt idx="155">
                  <c:v>COMPOMIX V NEOSTARTER</c:v>
                </c:pt>
                <c:pt idx="156">
                  <c:v>COMPOMIX V SULFAPRIM</c:v>
                </c:pt>
                <c:pt idx="157">
                  <c:v>CONCENTRAT V002 SPIRA 100</c:v>
                </c:pt>
                <c:pt idx="158">
                  <c:v>CONCENTRAT V007 TYLAN 100</c:v>
                </c:pt>
                <c:pt idx="159">
                  <c:v>CONCENTRAT V028</c:v>
                </c:pt>
                <c:pt idx="160">
                  <c:v>CONCENTRAT V050 TS</c:v>
                </c:pt>
                <c:pt idx="161">
                  <c:v>CONCENTRAT V061 LINCOMYCINE 4.4 SPECTINOMYCINE 4.4 PORC</c:v>
                </c:pt>
                <c:pt idx="162">
                  <c:v>CONCENTRAT V069 ACIDE OXOLINIQUE 80 PORC</c:v>
                </c:pt>
                <c:pt idx="163">
                  <c:v>CONCENTRAT VO 08 TILMICOSINE PORCIN-LAPIN</c:v>
                </c:pt>
                <c:pt idx="164">
                  <c:v>CONCENTRAT VO 31-1 OXYTETRACYCLINE 100 PORC ET AGNEAU-CHEVREAU SEVRES</c:v>
                </c:pt>
                <c:pt idx="165">
                  <c:v>CONCENTRAT VO 31-2 OXYTETRACYCLINE 40 LAPIN-VOLAILLE-PORC ET AGNEAU-CHEVREAU SEVRES</c:v>
                </c:pt>
                <c:pt idx="166">
                  <c:v>CONCENTRAT VO 49-1 COLISTINE 400 PORC ET AGNEAU-CHEVREAU SEVRES</c:v>
                </c:pt>
                <c:pt idx="167">
                  <c:v>CONCENTRAT VO 49-2 COLISTINE 200 LAPIN-VOLAILLE-PORC ET AGNEAU-CHEVREAU SEVRES</c:v>
                </c:pt>
                <c:pt idx="168">
                  <c:v>CONCENTRAT VO 57 APRAMYCINE 20 PORC-LAPIN</c:v>
                </c:pt>
                <c:pt idx="169">
                  <c:v>CONCENTRAT VO 59-1 NEOMYCINE 80 PORC</c:v>
                </c:pt>
                <c:pt idx="170">
                  <c:v>CONCENTRAT VO 59-2 NEOMYCINE 40 LAPIN-VOLAILLE-PORC</c:v>
                </c:pt>
                <c:pt idx="171">
                  <c:v>CORTEXILINE</c:v>
                </c:pt>
                <c:pt idx="172">
                  <c:v>COVUNIL</c:v>
                </c:pt>
                <c:pt idx="173">
                  <c:v>CRD 92</c:v>
                </c:pt>
                <c:pt idx="174">
                  <c:v>CUBARMIX</c:v>
                </c:pt>
                <c:pt idx="175">
                  <c:v>CURACEF DUO 50 MG/ML / 150 MG/ML SUSPENSION INJECTABLE POUR BOVINS</c:v>
                </c:pt>
                <c:pt idx="176">
                  <c:v>CYCLO SPRAY</c:v>
                </c:pt>
                <c:pt idx="177">
                  <c:v>CYCLOSOL 200 LA</c:v>
                </c:pt>
                <c:pt idx="178">
                  <c:v>DENAGARD INJECTABLE 162,2</c:v>
                </c:pt>
                <c:pt idx="179">
                  <c:v>DENAGARD SOLUTION BUVABLE</c:v>
                </c:pt>
                <c:pt idx="180">
                  <c:v>DEPOCILLINE</c:v>
                </c:pt>
                <c:pt idx="181">
                  <c:v>DFV DOXIVET 200 MG/ML SOLUTION POUR ADMINISTRATION DANS L'EAU DE BOISSON POUR PORCS ET POULETS</c:v>
                </c:pt>
                <c:pt idx="182">
                  <c:v>DHS 50 COOPHAVET</c:v>
                </c:pt>
                <c:pt idx="183">
                  <c:v>DIATRIM 200 MG/ML + 40 MG/ML  SOLUTION INJECTABLE</c:v>
                </c:pt>
                <c:pt idx="184">
                  <c:v>DIATRIM 200 MG/ML + 40 MG/ML SOLUTION INJECTABLE</c:v>
                </c:pt>
                <c:pt idx="185">
                  <c:v>DIAZIPRIM</c:v>
                </c:pt>
                <c:pt idx="186">
                  <c:v>DICLOMAM TARISSEMENT</c:v>
                </c:pt>
                <c:pt idx="187">
                  <c:v>DICURAL 100 MG/ML SOLUTION ORALE POUR POULES ET DINDES</c:v>
                </c:pt>
                <c:pt idx="188">
                  <c:v>DIMERAL TS PORCIN</c:v>
                </c:pt>
                <c:pt idx="189">
                  <c:v>DIPROXINE</c:v>
                </c:pt>
                <c:pt idx="190">
                  <c:v>DOPHALIN 400 MG/G POUDRE POUR ADMINISTRATION DANS L'EAU DE BOISSON</c:v>
                </c:pt>
                <c:pt idx="191">
                  <c:v>DOXATIB 433 MG/G POUDRE POUR ADMINISTRATION DANS L'EAU DE BOISSON POUR PORCS ET POULETS</c:v>
                </c:pt>
                <c:pt idx="192">
                  <c:v>DOXIPULVIS 500 MG/G POUDRE POUR ADMINISTRATION DANS L’EAU DE BOISSON / ALIMENTS D’ALLAITEMENT</c:v>
                </c:pt>
                <c:pt idx="193">
                  <c:v>DOXORAL</c:v>
                </c:pt>
                <c:pt idx="194">
                  <c:v>DOXX-SOL 433 MG/G POUDRE POUR ADMINISTRATION DANS L'EAU DE BOISSON/LE SUBSTITUT DE LAIT POUR LES VEAUX PRE-RUMINANTS LES PORCS ET LES POULES</c:v>
                </c:pt>
                <c:pt idx="195">
                  <c:v>DOXY 2% PM</c:v>
                </c:pt>
                <c:pt idx="196">
                  <c:v>DOXY 20 FRANVET</c:v>
                </c:pt>
                <c:pt idx="197">
                  <c:v>DOXY 4% PM</c:v>
                </c:pt>
                <c:pt idx="198">
                  <c:v>DOXY 5 FRANVET</c:v>
                </c:pt>
                <c:pt idx="199">
                  <c:v>DOXYCYCLINE CALIER 500 MG/G POUDRE POUR ADMINISTRATION DANS L'EAU DE BOISSON POUR POULETS, DINDES ET PORCINS</c:v>
                </c:pt>
                <c:pt idx="200">
                  <c:v>DOXYLIN 867 MG/G POUDRE POUR ADMINISTRATION DANS L’EAU DE BOISSON/LE LAIT POUR VEAUX ET PORCS</c:v>
                </c:pt>
                <c:pt idx="201">
                  <c:v>DOXYLIN CT WSP 433 MG/G POUDRE POUR ADMINISTRATION DANS L'EAU DE BOISSON POUR POULETS ET DINDES</c:v>
                </c:pt>
                <c:pt idx="202">
                  <c:v>DOXYPRO 200 MG / G POUDRE ORALE VEAUX</c:v>
                </c:pt>
                <c:pt idx="203">
                  <c:v>DOXYSOL 10 %</c:v>
                </c:pt>
                <c:pt idx="204">
                  <c:v>DOXYVAL 20 %</c:v>
                </c:pt>
                <c:pt idx="205">
                  <c:v>DOXYVETO-C 433 MG/G POUDRE POUR ADMINISTRATION DANS L'EAU DE BOISSON / LE LAIT DE REMPLACEMENT POUR LES BOVINS, PORCINS ET POULETS</c:v>
                </c:pt>
                <c:pt idx="206">
                  <c:v>DRAXXIN 100 MG/ML SOLUTION INJECTABLE POUR BOVINS, PORCINS ET OVINS</c:v>
                </c:pt>
                <c:pt idx="207">
                  <c:v>DRAXXIN 25 MG/ML SOLUTION INJECTABLE POUR PORCINS</c:v>
                </c:pt>
                <c:pt idx="208">
                  <c:v>DRAXXIN KP 100 MG/ML + 120 MG/ML SOLUTION INJECTABLE POUR BOVINS</c:v>
                </c:pt>
                <c:pt idx="209">
                  <c:v>DUOPRIM</c:v>
                </c:pt>
                <c:pt idx="210">
                  <c:v>DUPHACYCLINE LA</c:v>
                </c:pt>
                <c:pt idx="211">
                  <c:v>DUPHAMOX LA</c:v>
                </c:pt>
                <c:pt idx="212">
                  <c:v>DUPLOCILLINE</c:v>
                </c:pt>
                <c:pt idx="213">
                  <c:v>DURACYKLINE</c:v>
                </c:pt>
                <c:pt idx="214">
                  <c:v>ECONOR 10 % POUDRE ORALE POUR PORCS</c:v>
                </c:pt>
                <c:pt idx="215">
                  <c:v>ECONOR 10 % PREMELANGE MEDICAMENTEUX POUR PORCS ET LAPINS</c:v>
                </c:pt>
                <c:pt idx="216">
                  <c:v>ECONOR 50 % PREMELANGE MEDICAMENTEUX POUR PORCS</c:v>
                </c:pt>
                <c:pt idx="217">
                  <c:v>EFICUR 50 MG/ML SUSPENSION INJECTABLE POUR PORCINS ET BOVINS</c:v>
                </c:pt>
                <c:pt idx="218">
                  <c:v>EMERICID SULFADIMETHOXINE</c:v>
                </c:pt>
                <c:pt idx="219">
                  <c:v>ENGEMYCINE 10 %</c:v>
                </c:pt>
                <c:pt idx="220">
                  <c:v>ENROCARE 10 % INJECTABLE POUR BOVINS ET PORCINS</c:v>
                </c:pt>
                <c:pt idx="221">
                  <c:v>ENROCARE 5 % INJECTABLE POUR BOVINS PORCINS CHIENS ET CHATS</c:v>
                </c:pt>
                <c:pt idx="222">
                  <c:v>ENROTRON 100 MG/ML SOLUTION BUVABLE POUR POULES, DINDES ET LAPINS</c:v>
                </c:pt>
                <c:pt idx="223">
                  <c:v>ENROTRON 25 MG/ML SOLUTION BUVABLE POUR BOVINS</c:v>
                </c:pt>
                <c:pt idx="224">
                  <c:v>ENROVAL 10 % SOLUTION BUVABLE POUR VOLAILLES</c:v>
                </c:pt>
                <c:pt idx="225">
                  <c:v>ENROX 100, 100 MG/ML SOLUTION INJECTABLE POUR BOVINS ET PORCINS</c:v>
                </c:pt>
                <c:pt idx="226">
                  <c:v>ENTEROGEL 30</c:v>
                </c:pt>
                <c:pt idx="227">
                  <c:v>ENTEROGRAM</c:v>
                </c:pt>
                <c:pt idx="228">
                  <c:v>ENZOO-GROUP</c:v>
                </c:pt>
                <c:pt idx="229">
                  <c:v>EQUIBACTIN VET (333 MG/G + 67 MG/G) PATE ORALE POUR CHEVAUX</c:v>
                </c:pt>
                <c:pt idx="230">
                  <c:v>EQUIBACTIN VET 250 MG/G + 50 MG/G POUDRE ORALE POUR CHEVAUX</c:v>
                </c:pt>
                <c:pt idx="231">
                  <c:v>ERYTAVICOL</c:v>
                </c:pt>
                <c:pt idx="232">
                  <c:v>ERYTHROCINE 200</c:v>
                </c:pt>
                <c:pt idx="233">
                  <c:v>ERYTHROVET</c:v>
                </c:pt>
                <c:pt idx="234">
                  <c:v>EUROFLOX 25 MG/ML SOLUTION BUVABLE VEAUX</c:v>
                </c:pt>
                <c:pt idx="235">
                  <c:v>EXCENEL 1 G</c:v>
                </c:pt>
                <c:pt idx="236">
                  <c:v>EXCENEL 4 G</c:v>
                </c:pt>
                <c:pt idx="237">
                  <c:v>EXCENEL FLOW 50 MG/ML SUSPENSION INJECTABLE POUR PORCINS ET BOVINS</c:v>
                </c:pt>
                <c:pt idx="238">
                  <c:v>FACEL H.L.</c:v>
                </c:pt>
                <c:pt idx="239">
                  <c:v>FATROX</c:v>
                </c:pt>
                <c:pt idx="240">
                  <c:v>FINOXALINE</c:v>
                </c:pt>
                <c:pt idx="241">
                  <c:v>FLORDOFEN 300 MG/ML SOLUTION INJECTABLE POUR BOVINS ET PORCINS</c:v>
                </c:pt>
                <c:pt idx="242">
                  <c:v>FLORFENIKEL 300 MG/ML SOLUTION INJECTABLE POUR BOVINS ET PORCINS</c:v>
                </c:pt>
                <c:pt idx="243">
                  <c:v>FLORGANE 300 MG/ML SUSPENSION INJECTABLE POUR BOVINS ET PORCINS</c:v>
                </c:pt>
                <c:pt idx="244">
                  <c:v>FLORKEM 300 MG/ML SOLUTION INJECTABLE POUR BOVINS ET PORCINS</c:v>
                </c:pt>
                <c:pt idx="245">
                  <c:v>FLORON 300 MG/ML SOLUTION INJECTABLE POUR BOVINS ET PORCINS</c:v>
                </c:pt>
                <c:pt idx="246">
                  <c:v>FLORON 40 MG/G PREMELANGE MEDICAMENTEUX POUR PORCS</c:v>
                </c:pt>
                <c:pt idx="247">
                  <c:v>FLORON 450 MG/ML SOLUTION INJECTABLE POUR BOVINS</c:v>
                </c:pt>
                <c:pt idx="248">
                  <c:v>FLOXIBAC 100 MG/ML SOLUTION INJECTABLE POUR BOVINS ET PORCINS</c:v>
                </c:pt>
                <c:pt idx="249">
                  <c:v>FLOXIBAC 50 MG/ML SOLUTION INJECTABLE POUR BOVINS, PORCINS, CHIENS ET CHATS</c:v>
                </c:pt>
                <c:pt idx="250">
                  <c:v>FLOXYME 50 MG/ML SOLUTION POUR EAU DE BOISSON</c:v>
                </c:pt>
                <c:pt idx="251">
                  <c:v>FLUMIQUIL POUDRE A 10 %</c:v>
                </c:pt>
                <c:pt idx="252">
                  <c:v>FLUMIQUIL POUDRE A 3 %</c:v>
                </c:pt>
                <c:pt idx="253">
                  <c:v>FLUMISOL 36 %</c:v>
                </c:pt>
                <c:pt idx="254">
                  <c:v>FLUMIVAL 10% SOLUTION ORALE POUR VOLAILLES ET VEAUX</c:v>
                </c:pt>
                <c:pt idx="255">
                  <c:v>FLUMIX FLUMEQUINE 160 SALMONIDES</c:v>
                </c:pt>
                <c:pt idx="256">
                  <c:v>FLUQUICK POUDRE A 50 %</c:v>
                </c:pt>
                <c:pt idx="257">
                  <c:v>FORCYL 160 MG/ML SOLUTION INJECTABLE POUR BOVINS</c:v>
                </c:pt>
                <c:pt idx="258">
                  <c:v>FORCYL SWINE 160 MG/ML SOLUTION INJECTABLE POUR PORCINS</c:v>
                </c:pt>
                <c:pt idx="259">
                  <c:v>FORTICINE SOLUTION</c:v>
                </c:pt>
                <c:pt idx="260">
                  <c:v>FRAMOX 50</c:v>
                </c:pt>
                <c:pt idx="261">
                  <c:v>G. PROMYCINE</c:v>
                </c:pt>
                <c:pt idx="262">
                  <c:v>G.4</c:v>
                </c:pt>
                <c:pt idx="263">
                  <c:v>GABBROVET 140 MG/ML SOLUTION POUR ADMINISTRATION DANS L’EAU DE BOISSON LE LAIT OU L’ALIMENT D’ALLAITEMENT POUR BOVINS PRE-RUMINANTS ET PORCS</c:v>
                </c:pt>
                <c:pt idx="264">
                  <c:v>GALLUDOXX 433 MG/G POUDRE POUR ADMINISTRATION DANS L'EAU DE BOISSON/LE LAIT DE SUBSTITUTION POUR VEAUX POULETS ET DINDES</c:v>
                </c:pt>
                <c:pt idx="265">
                  <c:v>GENEFLOXA 10 % SOLUTION INJECTABLE POUR BOVINS</c:v>
                </c:pt>
                <c:pt idx="266">
                  <c:v>GENEFLOXA 10 % SOLUTION INJECTABLE POUR BOVINS ET PORCINS</c:v>
                </c:pt>
                <c:pt idx="267">
                  <c:v>GENEFLOXA 10 % SOLUTION INJECTABLE POUR PORCINS</c:v>
                </c:pt>
                <c:pt idx="268">
                  <c:v>GENEFLOXA 2 % SOLUTION INJECTABLE POUR BOVINS</c:v>
                </c:pt>
                <c:pt idx="269">
                  <c:v>GENEFLOXA 2 % SOLUTION INJECTABLE POUR BOVINS ET PORCINS</c:v>
                </c:pt>
                <c:pt idx="270">
                  <c:v>GENEFLOXA 2 % SOLUTION INJECTABLE POUR PORCINS</c:v>
                </c:pt>
                <c:pt idx="271">
                  <c:v>GENTAMAM</c:v>
                </c:pt>
                <c:pt idx="272">
                  <c:v>HEMODIARH</c:v>
                </c:pt>
                <c:pt idx="273">
                  <c:v>HIDROCOL 4 000 000 UI/ML SOLUTION POUR ADMINISTRATION DANS L'EAU DE BOISSON OU LE LAIT</c:v>
                </c:pt>
                <c:pt idx="274">
                  <c:v>HISTABIOSONE</c:v>
                </c:pt>
                <c:pt idx="275">
                  <c:v>HISTACLINE</c:v>
                </c:pt>
                <c:pt idx="276">
                  <c:v>HUVEFLOR 200 MG/G GRANULES POUR ADMINISTRATION DANS L'EAU DE BOISSON POUR PORCS</c:v>
                </c:pt>
                <c:pt idx="277">
                  <c:v>HYDRODOXX 500 MG/G POUDRE POUR ADMINISTRATION DANS L'EAU DE BOISSON POUR POULETS ET PORCS</c:v>
                </c:pt>
                <c:pt idx="278">
                  <c:v>INOXYL ACIDE OXOLINIQUE 240 SALMONIDES</c:v>
                </c:pt>
                <c:pt idx="279">
                  <c:v>INOXYL BOLUS</c:v>
                </c:pt>
                <c:pt idx="280">
                  <c:v>INOXYL PATE ORALE</c:v>
                </c:pt>
                <c:pt idx="281">
                  <c:v>INOXYL POUDRE ORALE</c:v>
                </c:pt>
                <c:pt idx="282">
                  <c:v>INOXYL SOLUTION BUVABLE</c:v>
                </c:pt>
                <c:pt idx="283">
                  <c:v>INTERFLOX-100, 100 MG/ML SOLUTION INJECTABLE POUR BOVINS OVINS CAPRINS ET PORCINS</c:v>
                </c:pt>
                <c:pt idx="284">
                  <c:v>INTESTIVO</c:v>
                </c:pt>
                <c:pt idx="285">
                  <c:v>INTRAMICINE</c:v>
                </c:pt>
                <c:pt idx="286">
                  <c:v>KARIFLOX 10 % SOLUTION BUVABLE POUR POULES ET DINDES</c:v>
                </c:pt>
                <c:pt idx="287">
                  <c:v>KEFLORIL 300 MG/ML SOLUTION INJECTABLE POUR BOVINS ET PORCINS</c:v>
                </c:pt>
                <c:pt idx="288">
                  <c:v>KELACYL 100 MG/ML SOLUTION INJECTABLE POUR BOVINS ET PORCINS</c:v>
                </c:pt>
                <c:pt idx="289">
                  <c:v>K-VET DOXYCYCLINE 20 % POUDRE</c:v>
                </c:pt>
                <c:pt idx="290">
                  <c:v>K-VET DOXYCYCLINE 50 MG/G POUDRE</c:v>
                </c:pt>
                <c:pt idx="291">
                  <c:v>K-VET OTC 500 MG/G POUDRE POUR ADMINISTRATION DANS L’EAU DE BOISSON, LE LAIT ET L’ALIMENT D’ALLAITEMENT</c:v>
                </c:pt>
                <c:pt idx="292">
                  <c:v>K-VET OXYTETRACYCLINE 50 % POUDRE</c:v>
                </c:pt>
                <c:pt idx="293">
                  <c:v>K-VET TYLOSINE 92 000 UI/G POUDRE ORALE PORCS</c:v>
                </c:pt>
                <c:pt idx="294">
                  <c:v>LANFLOX 100 MG/ML SOLUTION POUR UTILISATION DANS L'EAU DE BOISSON POUR POULETS ET DINDES</c:v>
                </c:pt>
                <c:pt idx="295">
                  <c:v>LANFLOX 2,5%</c:v>
                </c:pt>
                <c:pt idx="296">
                  <c:v>LINCOCINE 400 MG/G POUDRE POUR ADMINISTRATION DANS L’EAU DE BOISSON</c:v>
                </c:pt>
                <c:pt idx="297">
                  <c:v>LINCOCINE SOLUTION</c:v>
                </c:pt>
                <c:pt idx="298">
                  <c:v>LINCOMYCINE 22 PNEUMONIE PORC FRANVET</c:v>
                </c:pt>
                <c:pt idx="299">
                  <c:v>LINCOMYCINE 4.4 SPECTINOMYCINE 4.4 PORC FRANVET</c:v>
                </c:pt>
                <c:pt idx="300">
                  <c:v>LINCOMYCINE 8.8 ENTERITE PORC FRANVET</c:v>
                </c:pt>
                <c:pt idx="301">
                  <c:v>LINCOPHAR 400 MG/ML SOLUTION POUR ADMINISTRATION DANS L'EAU DE BOISSON POUR POULETS</c:v>
                </c:pt>
                <c:pt idx="302">
                  <c:v>LINCO-SPECTIN 100, 222/444,7 MG/G POUDRE POUR ADMINISTRATION DANS L'EAU DE BOISSON POUR PORCINS ET POULETS</c:v>
                </c:pt>
                <c:pt idx="303">
                  <c:v>LINCO-SPECTIN INJECTABLE</c:v>
                </c:pt>
                <c:pt idx="304">
                  <c:v>LINSPEC 50/100 MG/ML SOLUTION INJECTABLE POUR CHIENS CHATS PORCINS ET VEAUX PRE-RUMINANTS</c:v>
                </c:pt>
                <c:pt idx="305">
                  <c:v>LONGAMOX</c:v>
                </c:pt>
                <c:pt idx="306">
                  <c:v>LONGICINE</c:v>
                </c:pt>
                <c:pt idx="307">
                  <c:v>MAMMITEL</c:v>
                </c:pt>
                <c:pt idx="308">
                  <c:v>MARBIFLOX 100 MG/ML SOLUTION INJECTABLE POUR BOVINS ET PORCINS (TRUIES)</c:v>
                </c:pt>
                <c:pt idx="309">
                  <c:v>MARBIFLOX 20 MG/ML SOLUTION INJECTABLE POUR BOVINS (VEAUX) ET PORCINS</c:v>
                </c:pt>
                <c:pt idx="310">
                  <c:v>MARBOCARE 100 MG/ML SOLUTION INJECTABLE POUR BOVINS ET PORCINS</c:v>
                </c:pt>
                <c:pt idx="311">
                  <c:v>MARBOCARE 20 MG/ML SOLUTION INJECTABLE POUR BOVINS ET PORCINS</c:v>
                </c:pt>
                <c:pt idx="312">
                  <c:v>MARBOCYL 10 %</c:v>
                </c:pt>
                <c:pt idx="313">
                  <c:v>MARBOCYL 2 %</c:v>
                </c:pt>
                <c:pt idx="314">
                  <c:v>MARBOCYL BOLUS</c:v>
                </c:pt>
                <c:pt idx="315">
                  <c:v>MARBOCYL S</c:v>
                </c:pt>
                <c:pt idx="316">
                  <c:v>MARBONOR 100 MG/ML SOLUTION INJECTABLE POUR BOVINS ET PORCINS</c:v>
                </c:pt>
                <c:pt idx="317">
                  <c:v>MARBOX 100 MG/ML SOLUTION INJECTABLE POUR BOVINS ET PORCINS</c:v>
                </c:pt>
                <c:pt idx="318">
                  <c:v>MARFLOQUIN 100 MG/ML SOLUTION INJECTABLE POUR BOVINS ET PORCINS (TRUIES)</c:v>
                </c:pt>
                <c:pt idx="319">
                  <c:v>MARFLOQUIN 20 MG/ML SOLUTION INJECTABLE POUR BOVINS (VEAUX) ET PORCINS</c:v>
                </c:pt>
                <c:pt idx="320">
                  <c:v>MASTICOLI</c:v>
                </c:pt>
                <c:pt idx="321">
                  <c:v>MASTIJET</c:v>
                </c:pt>
                <c:pt idx="322">
                  <c:v>MASTI-PENI</c:v>
                </c:pt>
                <c:pt idx="323">
                  <c:v>MASTIPLAN LC</c:v>
                </c:pt>
                <c:pt idx="324">
                  <c:v>MASTITAR HL</c:v>
                </c:pt>
                <c:pt idx="325">
                  <c:v>MAYLOSINE POUDRE POUR SOLUTION BUVABLE POUR VOLAILLES PORCINS ET VEAUX</c:v>
                </c:pt>
                <c:pt idx="326">
                  <c:v>METHOXASOL 20/100 MG/ML, SOLUTION POUR UTILISATION DANS L'EAU DE BOISSON POUR PORCS ET POULETS</c:v>
                </c:pt>
                <c:pt idx="327">
                  <c:v>METOXYL</c:v>
                </c:pt>
                <c:pt idx="328">
                  <c:v>METRICURE</c:v>
                </c:pt>
                <c:pt idx="329">
                  <c:v>METRIJECTYL</c:v>
                </c:pt>
                <c:pt idx="330">
                  <c:v>MICOTIL 300</c:v>
                </c:pt>
                <c:pt idx="331">
                  <c:v>MILICOLI</c:v>
                </c:pt>
                <c:pt idx="332">
                  <c:v>MOXAPULVIS 500 MG/G POUDRE POUR ADMINISTRATION DANS L'EAU DE BOISSON</c:v>
                </c:pt>
                <c:pt idx="333">
                  <c:v>MULTIBIO</c:v>
                </c:pt>
                <c:pt idx="334">
                  <c:v>MULTISHIELD DC SUSPENSION INTRAMAMMAIRE POUR VACHES</c:v>
                </c:pt>
                <c:pt idx="335">
                  <c:v>MYCOFLOR 20 MG/ML SOLUTION POUR ADMINISTRATION DANS L'EAU DE BOISSON POUR PORCINS</c:v>
                </c:pt>
                <c:pt idx="336">
                  <c:v>MYCOFLOR 200 MG/ML SOLUTION POUR ADMINISTRATION DANS L'EAU DE BOISSON POUR PORCINS</c:v>
                </c:pt>
                <c:pt idx="337">
                  <c:v>MYCOFLOR 300 MG/ML SOLUTION INJECTABLE POUR BOVINS ET PORCINS</c:v>
                </c:pt>
                <c:pt idx="338">
                  <c:v>N.P. 8</c:v>
                </c:pt>
                <c:pt idx="339">
                  <c:v>NAFPENZAL T</c:v>
                </c:pt>
                <c:pt idx="340">
                  <c:v>NAXCEL 100 MG/ML SUSPENSION INJECTABLE POUR PORCINS</c:v>
                </c:pt>
                <c:pt idx="341">
                  <c:v>NAXCEL 200 MG/ML SUSPENSION INJECTABLE POUR BOVINS</c:v>
                </c:pt>
                <c:pt idx="342">
                  <c:v>NEGEROL AEROSOL</c:v>
                </c:pt>
                <c:pt idx="343">
                  <c:v>NEO 50 FRANVET</c:v>
                </c:pt>
                <c:pt idx="344">
                  <c:v>NEOMAY</c:v>
                </c:pt>
                <c:pt idx="345">
                  <c:v>NEOMYCINE 40 LAPIN-VOLAILLE-PORC ET AGNEAU-CHEVREAU SEVRES FRANVET</c:v>
                </c:pt>
                <c:pt idx="346">
                  <c:v>NEOMYCINE 50 % VIRBAC</c:v>
                </c:pt>
                <c:pt idx="347">
                  <c:v>NEOMYCINE 50 COOPHAVET</c:v>
                </c:pt>
                <c:pt idx="348">
                  <c:v>NEOXYNE</c:v>
                </c:pt>
                <c:pt idx="349">
                  <c:v>NIFENCOL 100 MG/ML SOLUTION POUR ADMINISTRATION DANS L'EAU DE BOISSONS POUR PORCINS</c:v>
                </c:pt>
                <c:pt idx="350">
                  <c:v>NIFENCOL 300 MG/ML SOLUTION INJECTABLE POUR BOVINS ET PORCINS</c:v>
                </c:pt>
                <c:pt idx="351">
                  <c:v>NORFENICOL 300 MG/ML SOLUTION INJECTABLE POUR BOVINS ET PORCINS</c:v>
                </c:pt>
                <c:pt idx="352">
                  <c:v>NOROCLAV SUSPENSION INTRAMAMMAIRE POUR VACHES EN LACTATION</c:v>
                </c:pt>
                <c:pt idx="353">
                  <c:v>NOROTYL LA 150 MG/ML SUSPENSION INJECTABLE</c:v>
                </c:pt>
                <c:pt idx="354">
                  <c:v>NUFLOR</c:v>
                </c:pt>
                <c:pt idx="355">
                  <c:v>NUFLOR 300 MG/ML SOLUTION INJECTABLE POUR BOVINS ET OVINS</c:v>
                </c:pt>
                <c:pt idx="356">
                  <c:v>NUFLOR 450 SOLUTION INJECTABLE POUR BOVINS</c:v>
                </c:pt>
                <c:pt idx="357">
                  <c:v>NUFLOR MONO SOLUTION INJECTABLE 450 MG/ML POUR PORCINS</c:v>
                </c:pt>
                <c:pt idx="358">
                  <c:v>NUFLOR PORCINS SOLUTION INJECTABLE 300 MG/ML</c:v>
                </c:pt>
                <c:pt idx="359">
                  <c:v>NYOFLOX 100 MG/ML SOLUTION POUR ADMINISTRATION DANS L'EAU DE BOISSON POULETS ET LAPINS</c:v>
                </c:pt>
                <c:pt idx="360">
                  <c:v>OCTACILLIN 697 MG/G POUDRE POUR ADMINISTRATION DANS L'EAU DE BOISSON DES PORCS</c:v>
                </c:pt>
                <c:pt idx="361">
                  <c:v>OCTACILLIN 697 MG/G POUDRE POUR ADMINISTRATION DANS L'EAU DE BOISSONS DES POULETS</c:v>
                </c:pt>
                <c:pt idx="362">
                  <c:v>OPHTOCYCLINE POMMADE OPHTALMIQUE POUR CHIENS CHATS ET CHEVAUX</c:v>
                </c:pt>
                <c:pt idx="363">
                  <c:v>ORBENIN HORS LACTATION</c:v>
                </c:pt>
                <c:pt idx="364">
                  <c:v>ORBENIN LONGUE ACTION</c:v>
                </c:pt>
                <c:pt idx="365">
                  <c:v>ORBENOR HORS LACTATION</c:v>
                </c:pt>
                <c:pt idx="366">
                  <c:v>OROSPRAY</c:v>
                </c:pt>
                <c:pt idx="367">
                  <c:v>OTC 50 FRANVET</c:v>
                </c:pt>
                <c:pt idx="368">
                  <c:v>OXOMID</c:v>
                </c:pt>
                <c:pt idx="369">
                  <c:v>OXOMID 20</c:v>
                </c:pt>
                <c:pt idx="370">
                  <c:v>OXOMID ACIDE OXOLINIQUE 240 SALMONIDES</c:v>
                </c:pt>
                <c:pt idx="371">
                  <c:v>OXYCOLI</c:v>
                </c:pt>
                <c:pt idx="372">
                  <c:v>OXYTETRACYCLINE 10 % COOPHAVET</c:v>
                </c:pt>
                <c:pt idx="373">
                  <c:v>OXYTETRACYCLINE 10 % VETOQUINOL</c:v>
                </c:pt>
                <c:pt idx="374">
                  <c:v>OXYTETRACYCLINE 100-B PORC ET AGNEAU-CHEVREAU SEVRES FRANVET</c:v>
                </c:pt>
                <c:pt idx="375">
                  <c:v>OXYTETRACYCLINE 100-CR PORC ET AGNEAU-CHEVREAU SEVRES FRANVET</c:v>
                </c:pt>
                <c:pt idx="376">
                  <c:v>OXYTETRACYCLINE 20 % INOUKO</c:v>
                </c:pt>
                <c:pt idx="377">
                  <c:v>OXYTETRACYCLINE 200-D VEAU-AGNEAU-CHEVREAU FRANVET</c:v>
                </c:pt>
                <c:pt idx="378">
                  <c:v>OXYTETRACYCLINE 40-CR LAPIN-VOLAILLE-PORC ET AGNEAU-CHEVREAU SEVRES FRANVET</c:v>
                </c:pt>
                <c:pt idx="379">
                  <c:v>OXYTETRACYCLINE 5 % VETOQUINOL</c:v>
                </c:pt>
                <c:pt idx="380">
                  <c:v>OXYTETRACYCLINE 50 % VIRBAC</c:v>
                </c:pt>
                <c:pt idx="381">
                  <c:v>OXYTETRIN P</c:v>
                </c:pt>
                <c:pt idx="382">
                  <c:v>OXYVETO-50 S</c:v>
                </c:pt>
                <c:pt idx="383">
                  <c:v>PANADIA</c:v>
                </c:pt>
                <c:pt idx="384">
                  <c:v>PANAFUGE</c:v>
                </c:pt>
                <c:pt idx="385">
                  <c:v>PANGRAM 4 %</c:v>
                </c:pt>
                <c:pt idx="386">
                  <c:v>PAROFOR 140 MG/ML SOLUTION POUR ADMINISTRATION DANS L'EAU DE BOISSON LE LAIT OU L'ALIMENT D'ALLAITEMENT POUR BOVINS PRERUMINANTS ET PORCS</c:v>
                </c:pt>
                <c:pt idx="387">
                  <c:v>PAROFOR 175 MG/ML SOLUTION INJECTABLE POUR PORCINS</c:v>
                </c:pt>
                <c:pt idx="388">
                  <c:v>PAROFOR 70000 UI/G POUDRE POUR ADMINISTRATION DANS L'EAU DE BOISSON LE LAIT OU L'ALIMENT D'ALLAITEMENT POUR BOVINS PRERUMINANTS ET PORCS</c:v>
                </c:pt>
                <c:pt idx="389">
                  <c:v>PATHOZONE</c:v>
                </c:pt>
                <c:pt idx="390">
                  <c:v>PENETAVET</c:v>
                </c:pt>
                <c:pt idx="391">
                  <c:v>PENETHAMATE PHARMANOVO 214,5 MG/ML POUDRE ET SOLVANT POUR SUSPENSION INJECTABLE POUR BOVINS</c:v>
                </c:pt>
                <c:pt idx="392">
                  <c:v>PENETHAONE 182,5 MG/ML POUDRE ET SOLVANT POUR SUSPENSION INJECTABLE POUR BOVINS</c:v>
                </c:pt>
                <c:pt idx="393">
                  <c:v>PEN-HISTA-STREP</c:v>
                </c:pt>
                <c:pt idx="394">
                  <c:v>PENI DHS COOPHAVET</c:v>
                </c:pt>
                <c:pt idx="395">
                  <c:v>PENIJECTYL</c:v>
                </c:pt>
                <c:pt idx="396">
                  <c:v>PERLIUM AMOXIVAL AMOXICILLINE 100 PREMELANGE MEDICAMENTEUX PORC</c:v>
                </c:pt>
                <c:pt idx="397">
                  <c:v>PERLIUM DOXYVAL DOXYCYCLINE 40 PREMELANGE MEDICAMENTEUX PORCS</c:v>
                </c:pt>
                <c:pt idx="398">
                  <c:v>PERMACYL 182,5 MG/ML POUDRE ET SOLVANT POUR SUSPENSION INJECTABLE POUR BOVINS</c:v>
                </c:pt>
                <c:pt idx="399">
                  <c:v>PHADILACT</c:v>
                </c:pt>
                <c:pt idx="400">
                  <c:v>PHARMASIN 100 PREMELANGE MEDICAMENTEUX VOLAILLES PORCS</c:v>
                </c:pt>
                <c:pt idx="401">
                  <c:v>PHARMASIN 20 G/KG PREMELANGE MEDICAMENTEUX VOLAILLES PORCS</c:v>
                </c:pt>
                <c:pt idx="402">
                  <c:v>PHARMASIN 200 MG/ML SOLUTION INJECTABLE POUR BOVINS OVINS CAPRINS ET PORCINS</c:v>
                </c:pt>
                <c:pt idx="403">
                  <c:v>PHENOCILLIN 800 MG/G POUDRE POUR ADMINISTRATION DANS L'EAU DE BOISSON POUR POULETS</c:v>
                </c:pt>
                <c:pt idx="404">
                  <c:v>PHENOXYPEN WSP</c:v>
                </c:pt>
                <c:pt idx="405">
                  <c:v>PIRSUE 5 MG/ML SOLUTION INTRAMAMMAIRE POUR BOVINS</c:v>
                </c:pt>
                <c:pt idx="406">
                  <c:v>PLENIX LC 75 MG POMMADE INTRAMAMMAIRE POUR VACHES EN LACTATION</c:v>
                </c:pt>
                <c:pt idx="407">
                  <c:v>PM 11-2 COLISTINE 400 PORC ET AGNEAU SEVRE</c:v>
                </c:pt>
                <c:pt idx="408">
                  <c:v>PM 113 C60/M30</c:v>
                </c:pt>
                <c:pt idx="409">
                  <c:v>PM 113 LACT</c:v>
                </c:pt>
                <c:pt idx="410">
                  <c:v>PM 11-B COLISTINE 400 PORC-AGNEAU ET CHEVREAU SEVRES</c:v>
                </c:pt>
                <c:pt idx="411">
                  <c:v>PM 16-2 CHLORTETRACYCLINE 100 PORC ET AGNEAU-CHEVREAU SEVRES</c:v>
                </c:pt>
                <c:pt idx="412">
                  <c:v>PM 16-B CHLORTETRACYCLINE 100 PORC-AGNEAU ET CHEVREAU SEVRES</c:v>
                </c:pt>
                <c:pt idx="413">
                  <c:v>PM 17-A OXYTETRACYCLINE 40 LAPIN-VOLAILLE-PORC-AGNEAU ET CHEVREAU SEVRES</c:v>
                </c:pt>
                <c:pt idx="414">
                  <c:v>PM 17-B OXYTETRACYCLINE 100 PORC-AGNEAU ET CHEVREAU SEVRES</c:v>
                </c:pt>
                <c:pt idx="415">
                  <c:v>PM 18-3 TIAMULINE 6.5 DELTAVIT ENTERITE PORC ENTEROCOLITE LAPIN</c:v>
                </c:pt>
                <c:pt idx="416">
                  <c:v>PM 20 TILMICOSINE 40 PORCS</c:v>
                </c:pt>
                <c:pt idx="417">
                  <c:v>PM 21 TYLOSINE 20 PORC-VOLAILLE</c:v>
                </c:pt>
                <c:pt idx="418">
                  <c:v>PM 23 APRAMYCINE 20 PORC</c:v>
                </c:pt>
                <c:pt idx="419">
                  <c:v>PM 27 LINCOMYCINE 4.4 SPECTINOMYCINE 4.4 PORC</c:v>
                </c:pt>
                <c:pt idx="420">
                  <c:v>PM 35-A ACIDE OXOLINIQUE 80 PORC</c:v>
                </c:pt>
                <c:pt idx="421">
                  <c:v>PNEUMOBIOTIQUE</c:v>
                </c:pt>
                <c:pt idx="422">
                  <c:v>PNEUMOSPECTIN 50/100 MG/ML SOLUTION INJECTABLE</c:v>
                </c:pt>
                <c:pt idx="423">
                  <c:v>PO 11 COLISTINE 100 LAPIN - VOLAILLE - PORC - VEAU</c:v>
                </c:pt>
                <c:pt idx="424">
                  <c:v>PO 121 AMPICILLINE 10 VOLAILLE-PORC-VEAU-AGNEAU-CHEVREAU</c:v>
                </c:pt>
                <c:pt idx="425">
                  <c:v>POTENCIL</c:v>
                </c:pt>
                <c:pt idx="426">
                  <c:v>PREDNIDERM</c:v>
                </c:pt>
                <c:pt idx="427">
                  <c:v>PREMELANGE MEDICAMENTEUX CS FRANVET</c:v>
                </c:pt>
                <c:pt idx="428">
                  <c:v>PREMELANGE MEDICAMENTEUX Z 27</c:v>
                </c:pt>
                <c:pt idx="429">
                  <c:v>PREMELANGE MEDICAMENTEUX Z 29</c:v>
                </c:pt>
                <c:pt idx="430">
                  <c:v>PREMELANGE MEDICAMENTEUX Z 30</c:v>
                </c:pt>
                <c:pt idx="431">
                  <c:v>PRIMAZINE</c:v>
                </c:pt>
                <c:pt idx="432">
                  <c:v>PRIMOX</c:v>
                </c:pt>
                <c:pt idx="433">
                  <c:v>PROCACTIVE SUSPENSION INJECTABLE POUR BOVINS ET PORCINS</c:v>
                </c:pt>
                <c:pt idx="434">
                  <c:v>PROCAPEN INJECTOR SUSPENSION INTRAMAMMAIRE POUR BOVINS</c:v>
                </c:pt>
                <c:pt idx="435">
                  <c:v>PS OXYTETRACYCLINE AQUACULTURE</c:v>
                </c:pt>
                <c:pt idx="436">
                  <c:v>PULMODOX 500 MG/G GRANULES POUR SOLUTION BUVABLE POUR PORCS, POULETS ET DINDES</c:v>
                </c:pt>
                <c:pt idx="437">
                  <c:v>PULMODOX DOXYCYCLINE 50 PORC</c:v>
                </c:pt>
                <c:pt idx="438">
                  <c:v>PULMODOX P.O.S. 5 %</c:v>
                </c:pt>
                <c:pt idx="439">
                  <c:v>PULMOTIL AC</c:v>
                </c:pt>
                <c:pt idx="440">
                  <c:v>PULMOTIL TILMICOSINE 40 PORC-LAPIN</c:v>
                </c:pt>
                <c:pt idx="441">
                  <c:v>PULMOVAL CHLORTETRACYCLINE 100 PORC ET AGNEAU-CHEVREAU SEVRES</c:v>
                </c:pt>
                <c:pt idx="442">
                  <c:v>PULMOVAL CHLORTETRACYCLINE 40 LAPIN-VOLAILLE-PORC ET AGNEAU-CHEVREAU SEVRES</c:v>
                </c:pt>
                <c:pt idx="443">
                  <c:v>QIVITAN LC 75 MG POMMADE INTRAMAMMAIRE POUR VACHES EN LACTATION</c:v>
                </c:pt>
                <c:pt idx="444">
                  <c:v>QUINOEX 2,5 % SOLUTION BUVABLE POUR VEAUX</c:v>
                </c:pt>
                <c:pt idx="445">
                  <c:v>QUINOFLOX 10% SOLUTION BUVABLE</c:v>
                </c:pt>
                <c:pt idx="446">
                  <c:v>QUINOTRYL 100 MG/ML SOLUTION INJECTABLE POUR BOVINS ET PORCINS</c:v>
                </c:pt>
                <c:pt idx="447">
                  <c:v>QUINOTRYL 50 MG/ML SOLUTION INJECTABLE POUR BOVINS ET PORCINS</c:v>
                </c:pt>
                <c:pt idx="448">
                  <c:v>READYCEF 50 MG/ML SUSPENSION INJECTABLE POUR PORCINS ET BOVINS</c:v>
                </c:pt>
                <c:pt idx="449">
                  <c:v>RESFLOR SOLUTION INJECTABLE</c:v>
                </c:pt>
                <c:pt idx="450">
                  <c:v>RESPYTRIL 100 MG/ML SOLUTION INJECTABLE POUR BOVINS</c:v>
                </c:pt>
                <c:pt idx="451">
                  <c:v>REVOZYN RTU 308,8 MG/ML SUSPENSION INJECTABLE POUR BOVINS</c:v>
                </c:pt>
                <c:pt idx="452">
                  <c:v>RHEMOX 435,6 MG/G POUDRE POUR ADMINISTRATION DANS L'EAU DE BOISSON POUR PORCINS, POULETS, CANARDS, ET DINDES</c:v>
                </c:pt>
                <c:pt idx="453">
                  <c:v>RHEMOX FORTE 871,24 MG/G POUDRE POUR ADMINISTRATION DANS L'EAU DE BOISSON POUR POULETS, CANARDS ET DINDES</c:v>
                </c:pt>
                <c:pt idx="454">
                  <c:v>RILEXINE H.L.</c:v>
                </c:pt>
                <c:pt idx="455">
                  <c:v>RILEXINE TRAITEMENT</c:v>
                </c:pt>
                <c:pt idx="456">
                  <c:v>RONAXAN 500 MG/G</c:v>
                </c:pt>
                <c:pt idx="457">
                  <c:v>RONAXAN CONCENTRE 20 %</c:v>
                </c:pt>
                <c:pt idx="458">
                  <c:v>RONAXAN DOXYCYCLINE 20 POULET</c:v>
                </c:pt>
                <c:pt idx="459">
                  <c:v>RONAXAN P.S. 5 %</c:v>
                </c:pt>
                <c:pt idx="460">
                  <c:v>SANTAMIX OTC SDM 60</c:v>
                </c:pt>
                <c:pt idx="461">
                  <c:v>SANTAMIX TILMICOSINE 40 PORCINS - LAPINS</c:v>
                </c:pt>
                <c:pt idx="462">
                  <c:v>SANTAMIX TYLO 20</c:v>
                </c:pt>
                <c:pt idx="463">
                  <c:v>SECLARIS DC 250 MG SUSPENSION INTRAMAMMAIRE POUR VACHE TARIE</c:v>
                </c:pt>
                <c:pt idx="464">
                  <c:v>SELECTAN</c:v>
                </c:pt>
                <c:pt idx="465">
                  <c:v>SELECTAN ORAL 23 MG/ML SOLUTION A DILUER POUR ADMINISTRATION DANS L'EAU DE BOISSON</c:v>
                </c:pt>
                <c:pt idx="466">
                  <c:v>SEPTOTRYL INJECTABLE</c:v>
                </c:pt>
                <c:pt idx="467">
                  <c:v>SEPTOTRYL-COLISTINE</c:v>
                </c:pt>
                <c:pt idx="468">
                  <c:v>SHOTAFLOR 300 MG/ML SOLUTION INJECTABLE POUR BOVINS</c:v>
                </c:pt>
                <c:pt idx="469">
                  <c:v>SHOTAFLOR 300 MG/ML SOLUTION INJECTABLE POUR PORCS</c:v>
                </c:pt>
                <c:pt idx="470">
                  <c:v>SHOTAPEN</c:v>
                </c:pt>
                <c:pt idx="471">
                  <c:v>SODIBIO</c:v>
                </c:pt>
                <c:pt idx="472">
                  <c:v>SODICOLY INJECTABLE</c:v>
                </c:pt>
                <c:pt idx="473">
                  <c:v>SOGECOLI 2 MILLIONS UI/ML SOLUTION BUVABLE</c:v>
                </c:pt>
                <c:pt idx="474">
                  <c:v>SOGESTART</c:v>
                </c:pt>
                <c:pt idx="475">
                  <c:v>SOGETYL 100 MUI POUDRE POUR SOLUTION BUVABLE POUR VEAUX PORCINS ET VOLAILLES</c:v>
                </c:pt>
                <c:pt idx="476">
                  <c:v>SOLAMOCTA 697 MG/G POUDRE POUR ADMINISTRATION DANS L'EAU DE BOISSON DES POULETS CANARDS ET DINDES</c:v>
                </c:pt>
                <c:pt idx="477">
                  <c:v>SOLDOXIN 100 MG/ML SOLUTION BUVABLE POUR POULES POULETS ET PORCINS</c:v>
                </c:pt>
                <c:pt idx="478">
                  <c:v>SOLUCOL</c:v>
                </c:pt>
                <c:pt idx="479">
                  <c:v>SOLUDOX 433 MG/G POUDRE POUR ADMINISTRATION DANS L'EAU DE BOISSON POUR DINDES</c:v>
                </c:pt>
                <c:pt idx="480">
                  <c:v>SOLUDOX 433 MG/G POUDRE POUR ADMINISTRATION DANS L'EAU DE BOISSON POUR PORCS ET POULETS</c:v>
                </c:pt>
                <c:pt idx="481">
                  <c:v>SPECIORLAC</c:v>
                </c:pt>
                <c:pt idx="482">
                  <c:v>SPECTAM SOLUTION INJECTABLE</c:v>
                </c:pt>
                <c:pt idx="483">
                  <c:v>SPECTRON 100 MG/ML SOLUTION POUR UTILISATION DANS L'EAU DE BOISSON POUR POULES ET DINDES</c:v>
                </c:pt>
                <c:pt idx="484">
                  <c:v>SPIRAMYCINE CEVA 600 000 UI/ML SOLUTION INJECTABLE POUR BOVINS</c:v>
                </c:pt>
                <c:pt idx="485">
                  <c:v>SPIROVET</c:v>
                </c:pt>
                <c:pt idx="486">
                  <c:v>STALIMOX 364.2 MG/G GRANULES POUR SOLUTION ORALE POUR PORCS</c:v>
                </c:pt>
                <c:pt idx="487">
                  <c:v>STOP M</c:v>
                </c:pt>
                <c:pt idx="488">
                  <c:v>STRENZEN 500/125 MG/G POUDRE POUR EAU DE BOISSON POUR PORCS</c:v>
                </c:pt>
                <c:pt idx="489">
                  <c:v>SUANOVIL 20</c:v>
                </c:pt>
                <c:pt idx="490">
                  <c:v>SUANOVIL 50</c:v>
                </c:pt>
                <c:pt idx="491">
                  <c:v>SULFACYCLINE</c:v>
                </c:pt>
                <c:pt idx="492">
                  <c:v>SULFADI 500</c:v>
                </c:pt>
                <c:pt idx="493">
                  <c:v>SULFADIMERAZINE CSI</c:v>
                </c:pt>
                <c:pt idx="494">
                  <c:v>SULFADIMERAZINE QALIAN</c:v>
                </c:pt>
                <c:pt idx="495">
                  <c:v>SULFADIMETHOXINE 100-CR LAPIN-VOLAILLE-PORC ET AGNEAU-CHEVREAU SEVRES FRANVET</c:v>
                </c:pt>
                <c:pt idx="496">
                  <c:v>SULFADIMETHOXINE-TRIMETHOPRIME 62,5-12,5 PORC ET VEAU-AGNEAU-CHEVREAU SEVRES SANTAMIX</c:v>
                </c:pt>
                <c:pt idx="497">
                  <c:v>SULFALON</c:v>
                </c:pt>
                <c:pt idx="498">
                  <c:v>SULFALUTYL</c:v>
                </c:pt>
                <c:pt idx="499">
                  <c:v>SULFAMETHOX</c:v>
                </c:pt>
                <c:pt idx="500">
                  <c:v>SULTRIVAL</c:v>
                </c:pt>
                <c:pt idx="501">
                  <c:v>SULTRIVAL TRIMETHOPRIME/SULFADIAZINE 20/92 PORC</c:v>
                </c:pt>
                <c:pt idx="502">
                  <c:v>SUNIX AC POUDRE</c:v>
                </c:pt>
                <c:pt idx="503">
                  <c:v>SUNIX LIQUIDE</c:v>
                </c:pt>
                <c:pt idx="504">
                  <c:v>SURAMOX 10 POUDRE ORALE</c:v>
                </c:pt>
                <c:pt idx="505">
                  <c:v>SURAMOX 10 SUSPENSION INJECTABLE</c:v>
                </c:pt>
                <c:pt idx="506">
                  <c:v>SURAMOX 1000 MG/G POUDRE POUR ADMINISTRATION DANS L'EAU DE BOISSON POUR POULETS CANARDS ET DINDONS</c:v>
                </c:pt>
                <c:pt idx="507">
                  <c:v>SURAMOX 15 % LA</c:v>
                </c:pt>
                <c:pt idx="508">
                  <c:v>SURAMOX 50 POUDRE ORALE PORC</c:v>
                </c:pt>
                <c:pt idx="509">
                  <c:v>SURAMOX 50 POUDRE ORALE VOLAILLE</c:v>
                </c:pt>
                <c:pt idx="510">
                  <c:v>SURAMOX 50 PREMELANGE MEDICAMENTEUX</c:v>
                </c:pt>
                <c:pt idx="511">
                  <c:v>SYNULOX 500 MG OGIVETTES</c:v>
                </c:pt>
                <c:pt idx="512">
                  <c:v>SYNULOX INTRAMAMMAIRE</c:v>
                </c:pt>
                <c:pt idx="513">
                  <c:v>SYNULOX SUSPENSION</c:v>
                </c:pt>
                <c:pt idx="514">
                  <c:v>T.S.-SOL 20/100 MG/ML SOLUTION POUR ADMINISTRATION DANS L'EAU DE BOISSON POUR PORCS ET POULETS</c:v>
                </c:pt>
                <c:pt idx="515">
                  <c:v>TAF SPRAY 28,5 MG/G SOLUTION POUR PULVERISATION CUTANEE</c:v>
                </c:pt>
                <c:pt idx="516">
                  <c:v>TARIGERMEL</c:v>
                </c:pt>
                <c:pt idx="517">
                  <c:v>TENALINE L.A.</c:v>
                </c:pt>
                <c:pt idx="518">
                  <c:v>TENOTRYL 10 % SOLUTION BUVABLE</c:v>
                </c:pt>
                <c:pt idx="519">
                  <c:v>TERRALON 20 % LA</c:v>
                </c:pt>
                <c:pt idx="520">
                  <c:v>TERRAMYCINE LONGUE ACTION</c:v>
                </c:pt>
                <c:pt idx="521">
                  <c:v>TERRAMYCINE SOLUTION INJECTABLE</c:v>
                </c:pt>
                <c:pt idx="522">
                  <c:v>TETRACYCLINE 50 COOPHAVET</c:v>
                </c:pt>
                <c:pt idx="523">
                  <c:v>TETRASOLUB</c:v>
                </c:pt>
                <c:pt idx="524">
                  <c:v>TETRATIME</c:v>
                </c:pt>
                <c:pt idx="525">
                  <c:v>TETRAVAL 50 % POUDRE POUR SOLUTION BUVABLE POUR VEAUX PORCINS ET VOLAILLES</c:v>
                </c:pt>
                <c:pt idx="526">
                  <c:v>TETRAVETO</c:v>
                </c:pt>
                <c:pt idx="527">
                  <c:v>TETROXY VET 200 MG/ML SOLUTION INJECTABLE POUR BOVINS OVINS ET PORCINS</c:v>
                </c:pt>
                <c:pt idx="528">
                  <c:v>TIALIN 101,2 MG/ML SOLUTION POUR ADMINISTRATION DANS L'EAU DE BOISSON DES PORCINS, DES POULETS ET DES DINDES</c:v>
                </c:pt>
                <c:pt idx="529">
                  <c:v>TIALIN 202,4 MG/ML SOLUTION POUR ADMINISTRATION DANS L'EAU DE BOISSON DES PORCINS, DES POULETS ET DES DINDES</c:v>
                </c:pt>
                <c:pt idx="530">
                  <c:v>TIAMULINE 16,2 PNEUMONIE VOLAILLE PORC FRANVET</c:v>
                </c:pt>
                <c:pt idx="531">
                  <c:v>TIAMULINE 6,5 ENTERITE PORC ENTEROCOLITE LAPIN FRANVET</c:v>
                </c:pt>
                <c:pt idx="532">
                  <c:v>TIAMULINE SOLUTION CEVA</c:v>
                </c:pt>
                <c:pt idx="533">
                  <c:v>TIAMUVAL PREMELANGE MEDICAMENTEUX TIAMULINE 16,2 PNEUMONIE VOLAILLE-PORC</c:v>
                </c:pt>
                <c:pt idx="534">
                  <c:v>TIAMUVAL PREMELANGE MEDICAMENTEUX TIAMULINE 6,5 ENTERITE PORC ENTEROCOLITE LAPIN</c:v>
                </c:pt>
                <c:pt idx="535">
                  <c:v>TIAMVET SOLUTION</c:v>
                </c:pt>
                <c:pt idx="536">
                  <c:v>TILDOSIN 250 MG/ML SOLUTION POUR ADMINISTRATION DANS L'EAU DE BOISSON OU LAIT DE REMPLACEMENT POUR BOVINS, PORCINS, POULETS ET DINDES</c:v>
                </c:pt>
                <c:pt idx="537">
                  <c:v>TILMOPRO 250 MG/ML SOLUTION BUVABLE POUR POULETS DINDES PORCS ET VEAUX</c:v>
                </c:pt>
                <c:pt idx="538">
                  <c:v>TILMOVET 200 G/KG PREMELANGE MEDICAMENTEUX POUR PORCINS ET LAPINS</c:v>
                </c:pt>
                <c:pt idx="539">
                  <c:v>TILMOVET 250 MG/ML SOLUTION BUVABLE</c:v>
                </c:pt>
                <c:pt idx="540">
                  <c:v>TILMOVET 300 MG/ML SOLUTION INJECTABLE POUR BOVINS ET OVINS</c:v>
                </c:pt>
                <c:pt idx="541">
                  <c:v>TILMOVET 40 G/KG PREMELANGE MEDICAMENTEUX POUR PORCS ET LAPINS</c:v>
                </c:pt>
                <c:pt idx="542">
                  <c:v>TRANSGRAM ORAL</c:v>
                </c:pt>
                <c:pt idx="543">
                  <c:v>TRIBRISSEN INJECTABLE</c:v>
                </c:pt>
                <c:pt idx="544">
                  <c:v>TRIBRISSEN POISSONS</c:v>
                </c:pt>
                <c:pt idx="545">
                  <c:v>TRIMEDOXYNE ORALE</c:v>
                </c:pt>
                <c:pt idx="546">
                  <c:v>TRIMETHOSULFA V</c:v>
                </c:pt>
                <c:pt idx="547">
                  <c:v>TRIMETHOX</c:v>
                </c:pt>
                <c:pt idx="548">
                  <c:v>TRISULMIX INJECTABLE</c:v>
                </c:pt>
                <c:pt idx="549">
                  <c:v>TRISULMIX LIQUIDE</c:v>
                </c:pt>
                <c:pt idx="550">
                  <c:v>TRISULMIX POUDRE</c:v>
                </c:pt>
                <c:pt idx="551">
                  <c:v>TRULEVA FLOW 50 MG/ML SUSPENSION INJECTABLE POUR PORCINS ET BOVINS</c:v>
                </c:pt>
                <c:pt idx="552">
                  <c:v>TRYMOX LA 150 MG/ML SUSPENSION INJECTABLE POUR BOVINS OVINS PORCINS CHIENS ET CHATS</c:v>
                </c:pt>
                <c:pt idx="553">
                  <c:v>TULAXA 100 MG/ML SOLUTION INJECTABLE POUR BOVINS PORCINS ET OVINS</c:v>
                </c:pt>
                <c:pt idx="554">
                  <c:v>TULOXXIN 100 MG/ML SOLUTION INJECTABLE POUR BOVINS PORCINS ET OVINS</c:v>
                </c:pt>
                <c:pt idx="555">
                  <c:v>TYAWALT 364,28 MG/G GRANULES POUR ADMINISTRATION DANS L'EAU DE BOISSON DES PORCS, DES POULETS ET DES DINDES</c:v>
                </c:pt>
                <c:pt idx="556">
                  <c:v>TYLAN 100 PREMIX</c:v>
                </c:pt>
                <c:pt idx="557">
                  <c:v>TYLAN 20 PREMIX</c:v>
                </c:pt>
                <c:pt idx="558">
                  <c:v>TYLAN 200</c:v>
                </c:pt>
                <c:pt idx="559">
                  <c:v>TYLAN SOLUBLE 100 %</c:v>
                </c:pt>
                <c:pt idx="560">
                  <c:v>TYLJET 200 MG/ML SOLUTION INJECTABLE POUR BOVINS OVINS CAPRINS ET PORCINS</c:v>
                </c:pt>
                <c:pt idx="561">
                  <c:v>TYLMASIN</c:v>
                </c:pt>
                <c:pt idx="562">
                  <c:v>TYLMIX 10 % PREMELANGE MEDICAMENTEUX</c:v>
                </c:pt>
                <c:pt idx="563">
                  <c:v>TYLOGRAN 100 %</c:v>
                </c:pt>
                <c:pt idx="564">
                  <c:v>TYLOLIDE</c:v>
                </c:pt>
                <c:pt idx="565">
                  <c:v>TYLORAL</c:v>
                </c:pt>
                <c:pt idx="566">
                  <c:v>TYLOSINE CEVA 200 MG/ML SOLUTION INJECTABLE POUR BOVINS ET PORCINS</c:v>
                </c:pt>
                <c:pt idx="567">
                  <c:v>TYLOSOL 9,2</c:v>
                </c:pt>
                <c:pt idx="568">
                  <c:v>TYLUCYL 200 MG/ML SOLUTION INJECTABLE POUR BOVINS ET PORCINS</c:v>
                </c:pt>
                <c:pt idx="569">
                  <c:v>UBIFLOX 100 MG/ML SOLUTION INJECTABLE POUR BOVINS ET PORCINS (TRUIES)</c:v>
                </c:pt>
                <c:pt idx="570">
                  <c:v>UBIFLOX 20 MG/ML SOLUTION INJECTABLE POUR BOVINS ET PORCINS</c:v>
                </c:pt>
                <c:pt idx="571">
                  <c:v>UBROLEXIN SUSPENSION INTRAMAMMAIRE POUR VACHES LAITIERES EN LACTATION</c:v>
                </c:pt>
                <c:pt idx="572">
                  <c:v>UBROPEN SUSPENSION INTRAMAMMAIRE POUR VACHES EN LACTATION</c:v>
                </c:pt>
                <c:pt idx="573">
                  <c:v>UBROSTAR SUSPENSION INTRAMAMMAIRE HORS LACTATION POUR BOVINS</c:v>
                </c:pt>
                <c:pt idx="574">
                  <c:v>UCAMIX V COLISTINE 200 LAPIN-VOLAILLE-PORC ET VEAU-AGNEAU-CHEVREAU SEVRES</c:v>
                </c:pt>
                <c:pt idx="575">
                  <c:v>UCAMIX V COLISTINE 400 PORC</c:v>
                </c:pt>
                <c:pt idx="576">
                  <c:v>UCAMIX V OXYTETRACYCLINE 100 PORC</c:v>
                </c:pt>
                <c:pt idx="577">
                  <c:v>UCAMIX V OXYTETRACYCLINE 40 LAPIN-VOLAILLE-PORC ET VEAU-AGNEAU-CHEVREAU SEVRES</c:v>
                </c:pt>
                <c:pt idx="578">
                  <c:v>VETMULIN 101,2 MG/ML SOLUTION A DILUER DANS L'EAU DE BOISSON POUR PORCS</c:v>
                </c:pt>
                <c:pt idx="579">
                  <c:v>VETMULIN 101,2 MG/ML SOLUTION POUR ADMINISTRATION DANS L'EAU DE BOISSON POUR PORCINS ET POULES PONDEUSES</c:v>
                </c:pt>
                <c:pt idx="580">
                  <c:v>VETMULIN 16,2 MG/G PREMELANGE MEDICAMENTEUX POUR PORCS, POULETS, DINDES ET LAPINS</c:v>
                </c:pt>
                <c:pt idx="581">
                  <c:v>VETMULIN 162 MG/ML SOLUTION INJECTABLE POUR PORCS</c:v>
                </c:pt>
                <c:pt idx="582">
                  <c:v>VETMULIN 364 MG/G GRANULES POUR SOLUTION BUVABLE POUR PORCS POULETS ET DINDONS</c:v>
                </c:pt>
                <c:pt idx="583">
                  <c:v>VETMULIN 81 MG/G PREMELANGE MEDICAMENTEUX POUR PORCS, POULETS, DINDES ET LAPINS</c:v>
                </c:pt>
                <c:pt idx="584">
                  <c:v>VETO-ANTI-DIAR</c:v>
                </c:pt>
                <c:pt idx="585">
                  <c:v>VETOCOLI POUDRE SOLUBLE</c:v>
                </c:pt>
                <c:pt idx="586">
                  <c:v>VETRIGEN</c:v>
                </c:pt>
                <c:pt idx="587">
                  <c:v>VETRIMOXIN 48 HEURES</c:v>
                </c:pt>
                <c:pt idx="588">
                  <c:v>VETRIMOXIN 50</c:v>
                </c:pt>
                <c:pt idx="589">
                  <c:v>VETRIMOXIN P.O.</c:v>
                </c:pt>
                <c:pt idx="590">
                  <c:v>VIRBACTAN</c:v>
                </c:pt>
                <c:pt idx="591">
                  <c:v>VIRGOCILLINE</c:v>
                </c:pt>
                <c:pt idx="592">
                  <c:v>VOLACRINE SULFA</c:v>
                </c:pt>
                <c:pt idx="593">
                  <c:v>ZACTRAN 150 MG/ML SOLUTION INJECTABLE POUR BOVINS OVINS ET PORCINS</c:v>
                </c:pt>
                <c:pt idx="594">
                  <c:v>ZELERIS SOLUTION INJECTABLE POUR BOVINS</c:v>
                </c:pt>
                <c:pt idx="595">
                  <c:v>ZUPREVO 180 MG/ML SOLUTION INJECTABLE POUR BOVINS</c:v>
                </c:pt>
                <c:pt idx="596">
                  <c:v>ZUPREVO 40 MG/ML SOLUTION INJECTABLE POUR PORCINS</c:v>
                </c:pt>
              </c:strCache>
            </c:strRef>
          </c:cat>
          <c:val>
            <c:numRef>
              <c:f>MASQ2!$BQ$4:$BQ$600</c:f>
              <c:numCache>
                <c:formatCode>General</c:formatCode>
                <c:ptCount val="5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val>
          <c:extLst>
            <c:ext xmlns:c16="http://schemas.microsoft.com/office/drawing/2014/chart" uri="{C3380CC4-5D6E-409C-BE32-E72D297353CC}">
              <c16:uniqueId val="{000004B2-52CF-4AA6-9255-3D9F192EFA2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Famille d'antibiotiques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512275471111059"/>
          <c:y val="0.18215349162832883"/>
          <c:w val="0.67751915985550837"/>
          <c:h val="0.7824447419950572"/>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697-42EE-9CEA-42EB4D23288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697-42EE-9CEA-42EB4D232889}"/>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7697-42EE-9CEA-42EB4D232889}"/>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7697-42EE-9CEA-42EB4D232889}"/>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7697-42EE-9CEA-42EB4D232889}"/>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7697-42EE-9CEA-42EB4D232889}"/>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7697-42EE-9CEA-42EB4D232889}"/>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7697-42EE-9CEA-42EB4D232889}"/>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7697-42EE-9CEA-42EB4D232889}"/>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7697-42EE-9CEA-42EB4D232889}"/>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7697-42EE-9CEA-42EB4D232889}"/>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7697-42EE-9CEA-42EB4D232889}"/>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7697-42EE-9CEA-42EB4D232889}"/>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7697-42EE-9CEA-42EB4D232889}"/>
              </c:ext>
            </c:extLst>
          </c:dPt>
          <c:dPt>
            <c:idx val="1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D-7697-42EE-9CEA-42EB4D232889}"/>
              </c:ext>
            </c:extLst>
          </c:dPt>
          <c:dPt>
            <c:idx val="1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F-7697-42EE-9CEA-42EB4D232889}"/>
              </c:ext>
            </c:extLst>
          </c:dPt>
          <c:dPt>
            <c:idx val="1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1-7697-42EE-9CEA-42EB4D232889}"/>
              </c:ext>
            </c:extLst>
          </c:dPt>
          <c:dPt>
            <c:idx val="1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23-7697-42EE-9CEA-42EB4D232889}"/>
              </c:ext>
            </c:extLst>
          </c:dPt>
          <c:dPt>
            <c:idx val="18"/>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25-7697-42EE-9CEA-42EB4D232889}"/>
              </c:ext>
            </c:extLst>
          </c:dPt>
          <c:dPt>
            <c:idx val="1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27-7697-42EE-9CEA-42EB4D232889}"/>
              </c:ext>
            </c:extLst>
          </c:dPt>
          <c:dPt>
            <c:idx val="20"/>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29-7697-42EE-9CEA-42EB4D232889}"/>
              </c:ext>
            </c:extLst>
          </c:dPt>
          <c:dPt>
            <c:idx val="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2B-7697-42EE-9CEA-42EB4D232889}"/>
              </c:ext>
            </c:extLst>
          </c:dPt>
          <c:dPt>
            <c:idx val="22"/>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2D-7697-42EE-9CEA-42EB4D232889}"/>
              </c:ext>
            </c:extLst>
          </c:dPt>
          <c:dPt>
            <c:idx val="2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2F-7697-42EE-9CEA-42EB4D23288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MASQ2!$BZ$4:$BZ$19</c:f>
              <c:strCache>
                <c:ptCount val="16"/>
                <c:pt idx="0">
                  <c:v>Acide clavulanique</c:v>
                </c:pt>
                <c:pt idx="1">
                  <c:v>Aminoglycosides</c:v>
                </c:pt>
                <c:pt idx="2">
                  <c:v>Autres familles</c:v>
                </c:pt>
                <c:pt idx="3">
                  <c:v>Cephalosporines 1&amp;2G</c:v>
                </c:pt>
                <c:pt idx="4">
                  <c:v>Cephalosporines 3&amp;4G</c:v>
                </c:pt>
                <c:pt idx="5">
                  <c:v>Fluoroquinolones</c:v>
                </c:pt>
                <c:pt idx="6">
                  <c:v>Lincosamides</c:v>
                </c:pt>
                <c:pt idx="7">
                  <c:v>Macrolides</c:v>
                </c:pt>
                <c:pt idx="8">
                  <c:v>Penicillines</c:v>
                </c:pt>
                <c:pt idx="9">
                  <c:v>Phenicoles</c:v>
                </c:pt>
                <c:pt idx="10">
                  <c:v>Pleuromutilines</c:v>
                </c:pt>
                <c:pt idx="11">
                  <c:v>Polypeptides</c:v>
                </c:pt>
                <c:pt idx="12">
                  <c:v>Quinolones</c:v>
                </c:pt>
                <c:pt idx="13">
                  <c:v>Sulfamides</c:v>
                </c:pt>
                <c:pt idx="14">
                  <c:v>Tetracyclines</c:v>
                </c:pt>
                <c:pt idx="15">
                  <c:v>Trimethoprime</c:v>
                </c:pt>
              </c:strCache>
            </c:strRef>
          </c:cat>
          <c:val>
            <c:numRef>
              <c:f>MASQ2!$CA$4:$CA$19</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extLst>
            <c:ext xmlns:c16="http://schemas.microsoft.com/office/drawing/2014/chart" uri="{C3380CC4-5D6E-409C-BE32-E72D297353CC}">
              <c16:uniqueId val="{00000030-7697-42EE-9CEA-42EB4D23288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r>
              <a:rPr lang="fr-FR" sz="1050" b="1">
                <a:solidFill>
                  <a:schemeClr val="tx1"/>
                </a:solidFill>
                <a:latin typeface="Arial Narrow" panose="020B0606020202030204" pitchFamily="34" charset="0"/>
              </a:rPr>
              <a:t>Traitements par motif</a:t>
            </a:r>
          </a:p>
        </c:rich>
      </c:tx>
      <c:layout>
        <c:manualLayout>
          <c:xMode val="edge"/>
          <c:yMode val="edge"/>
          <c:x val="0.32784528249758255"/>
          <c:y val="5.4204313846244079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3977642470804511"/>
          <c:y val="0.22047596005806536"/>
          <c:w val="0.53782439138427529"/>
          <c:h val="0.727382512940072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E5-4BF3-9043-EAF57FD954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E5-4BF3-9043-EAF57FD954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3E5-4BF3-9043-EAF57FD954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3E5-4BF3-9043-EAF57FD954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3E5-4BF3-9043-EAF57FD9541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3E5-4BF3-9043-EAF57FD9541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3E5-4BF3-9043-EAF57FD9541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3E5-4BF3-9043-EAF57FD9541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3E5-4BF3-9043-EAF57FD9541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3E5-4BF3-9043-EAF57FD9541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3E5-4BF3-9043-EAF57FD9541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B3E5-4BF3-9043-EAF57FD9541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B3E5-4BF3-9043-EAF57FD9541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B3E5-4BF3-9043-EAF57FD954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B3E5-4BF3-9043-EAF57FD9541E}"/>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B3E5-4BF3-9043-EAF57FD9541E}"/>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B3E5-4BF3-9043-EAF57FD9541E}"/>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B3E5-4BF3-9043-EAF57FD9541E}"/>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B3E5-4BF3-9043-EAF57FD9541E}"/>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B3E5-4BF3-9043-EAF57FD9541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MASQ2!$CW$4:$CW$23</c:f>
              <c:strCache>
                <c:ptCount val="20"/>
                <c:pt idx="0">
                  <c:v>Abcès</c:v>
                </c:pt>
                <c:pt idx="1">
                  <c:v>Arthrites, boiteries</c:v>
                </c:pt>
                <c:pt idx="2">
                  <c:v>Blessures diverses</c:v>
                </c:pt>
                <c:pt idx="3">
                  <c:v>Fièvre</c:v>
                </c:pt>
                <c:pt idx="4">
                  <c:v>Infections de l’œil (conjonctivites)</c:v>
                </c:pt>
                <c:pt idx="5">
                  <c:v>Infections de la mamelle (mammite)</c:v>
                </c:pt>
                <c:pt idx="6">
                  <c:v>Infections de l'utérus (métrite, non-délivrance)</c:v>
                </c:pt>
                <c:pt idx="7">
                  <c:v>Infections du pied (panaris)</c:v>
                </c:pt>
                <c:pt idx="8">
                  <c:v>Infections produisant des tumeurs profondes</c:v>
                </c:pt>
                <c:pt idx="9">
                  <c:v>Lésions (cutanées et/ou au niveau des branchies)</c:v>
                </c:pt>
                <c:pt idx="10">
                  <c:v>Omphalite (gros nombril)</c:v>
                </c:pt>
                <c:pt idx="11">
                  <c:v>Opération</c:v>
                </c:pt>
                <c:pt idx="12">
                  <c:v>Pathologie de l’appareil urinaire</c:v>
                </c:pt>
                <c:pt idx="13">
                  <c:v>Pathologie digestive (diarrhées)</c:v>
                </c:pt>
                <c:pt idx="14">
                  <c:v>Pathologie respiratoire (pneumonie)</c:v>
                </c:pt>
                <c:pt idx="15">
                  <c:v>Préventif</c:v>
                </c:pt>
                <c:pt idx="16">
                  <c:v>Rouget</c:v>
                </c:pt>
                <c:pt idx="17">
                  <c:v>Septicémie hémorragiques</c:v>
                </c:pt>
                <c:pt idx="18">
                  <c:v>Tarissement</c:v>
                </c:pt>
                <c:pt idx="19">
                  <c:v>Autres</c:v>
                </c:pt>
              </c:strCache>
            </c:strRef>
          </c:cat>
          <c:val>
            <c:numRef>
              <c:f>MASQ2!$CX$4:$CX$23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28-B3E5-4BF3-9043-EAF57FD9541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Substances 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03-41A3-A4D9-C2BB051942CA}"/>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E203-41A3-A4D9-C2BB051942CA}"/>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E203-41A3-A4D9-C2BB051942CA}"/>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E203-41A3-A4D9-C2BB051942CA}"/>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E203-41A3-A4D9-C2BB051942CA}"/>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E203-41A3-A4D9-C2BB051942CA}"/>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E203-41A3-A4D9-C2BB051942CA}"/>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E203-41A3-A4D9-C2BB051942CA}"/>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E203-41A3-A4D9-C2BB051942CA}"/>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E203-41A3-A4D9-C2BB051942CA}"/>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E203-41A3-A4D9-C2BB051942CA}"/>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E203-41A3-A4D9-C2BB051942CA}"/>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E203-41A3-A4D9-C2BB051942CA}"/>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E203-41A3-A4D9-C2BB051942CA}"/>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E203-41A3-A4D9-C2BB051942CA}"/>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E203-41A3-A4D9-C2BB051942CA}"/>
              </c:ext>
            </c:extLst>
          </c:dPt>
          <c:dPt>
            <c:idx val="1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21-E203-41A3-A4D9-C2BB051942CA}"/>
              </c:ext>
            </c:extLst>
          </c:dPt>
          <c:dPt>
            <c:idx val="17"/>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23-E203-41A3-A4D9-C2BB051942CA}"/>
              </c:ext>
            </c:extLst>
          </c:dPt>
          <c:dPt>
            <c:idx val="1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25-E203-41A3-A4D9-C2BB051942CA}"/>
              </c:ext>
            </c:extLst>
          </c:dPt>
          <c:dPt>
            <c:idx val="19"/>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27-E203-41A3-A4D9-C2BB051942CA}"/>
              </c:ext>
            </c:extLst>
          </c:dPt>
          <c:dPt>
            <c:idx val="2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29-E203-41A3-A4D9-C2BB051942CA}"/>
              </c:ext>
            </c:extLst>
          </c:dPt>
          <c:dPt>
            <c:idx val="21"/>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2B-E203-41A3-A4D9-C2BB051942CA}"/>
              </c:ext>
            </c:extLst>
          </c:dPt>
          <c:dPt>
            <c:idx val="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2D-E203-41A3-A4D9-C2BB051942CA}"/>
              </c:ext>
            </c:extLst>
          </c:dPt>
          <c:dPt>
            <c:idx val="23"/>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2F-E203-41A3-A4D9-C2BB051942CA}"/>
              </c:ext>
            </c:extLst>
          </c:dPt>
          <c:dPt>
            <c:idx val="2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31-E203-41A3-A4D9-C2BB051942CA}"/>
              </c:ext>
            </c:extLst>
          </c:dPt>
          <c:dPt>
            <c:idx val="25"/>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33-E203-41A3-A4D9-C2BB051942CA}"/>
              </c:ext>
            </c:extLst>
          </c:dPt>
          <c:dPt>
            <c:idx val="2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35-E203-41A3-A4D9-C2BB051942CA}"/>
              </c:ext>
            </c:extLst>
          </c:dPt>
          <c:dPt>
            <c:idx val="27"/>
            <c:bubble3D val="0"/>
            <c:spPr>
              <a:solidFill>
                <a:schemeClr val="accent1"/>
              </a:solidFill>
              <a:ln w="19050">
                <a:solidFill>
                  <a:schemeClr val="lt1"/>
                </a:solidFill>
              </a:ln>
              <a:effectLst/>
            </c:spPr>
            <c:extLst>
              <c:ext xmlns:c16="http://schemas.microsoft.com/office/drawing/2014/chart" uri="{C3380CC4-5D6E-409C-BE32-E72D297353CC}">
                <c16:uniqueId val="{00000037-E203-41A3-A4D9-C2BB051942CA}"/>
              </c:ext>
            </c:extLst>
          </c:dPt>
          <c:dPt>
            <c:idx val="28"/>
            <c:bubble3D val="0"/>
            <c:spPr>
              <a:solidFill>
                <a:schemeClr val="accent3"/>
              </a:solidFill>
              <a:ln w="19050">
                <a:solidFill>
                  <a:schemeClr val="lt1"/>
                </a:solidFill>
              </a:ln>
              <a:effectLst/>
            </c:spPr>
            <c:extLst>
              <c:ext xmlns:c16="http://schemas.microsoft.com/office/drawing/2014/chart" uri="{C3380CC4-5D6E-409C-BE32-E72D297353CC}">
                <c16:uniqueId val="{00000039-E203-41A3-A4D9-C2BB051942CA}"/>
              </c:ext>
            </c:extLst>
          </c:dPt>
          <c:dPt>
            <c:idx val="29"/>
            <c:bubble3D val="0"/>
            <c:spPr>
              <a:solidFill>
                <a:schemeClr val="accent5"/>
              </a:solidFill>
              <a:ln w="19050">
                <a:solidFill>
                  <a:schemeClr val="lt1"/>
                </a:solidFill>
              </a:ln>
              <a:effectLst/>
            </c:spPr>
            <c:extLst>
              <c:ext xmlns:c16="http://schemas.microsoft.com/office/drawing/2014/chart" uri="{C3380CC4-5D6E-409C-BE32-E72D297353CC}">
                <c16:uniqueId val="{0000003B-E203-41A3-A4D9-C2BB051942CA}"/>
              </c:ext>
            </c:extLst>
          </c:dPt>
          <c:dPt>
            <c:idx val="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E203-41A3-A4D9-C2BB051942CA}"/>
              </c:ext>
            </c:extLst>
          </c:dPt>
          <c:dPt>
            <c:idx val="31"/>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E203-41A3-A4D9-C2BB051942CA}"/>
              </c:ext>
            </c:extLst>
          </c:dPt>
          <c:dPt>
            <c:idx val="3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1-E203-41A3-A4D9-C2BB051942CA}"/>
              </c:ext>
            </c:extLst>
          </c:dPt>
          <c:dPt>
            <c:idx val="33"/>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43-E203-41A3-A4D9-C2BB051942CA}"/>
              </c:ext>
            </c:extLst>
          </c:dPt>
          <c:dPt>
            <c:idx val="3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5-E203-41A3-A4D9-C2BB051942CA}"/>
              </c:ext>
            </c:extLst>
          </c:dPt>
          <c:dPt>
            <c:idx val="35"/>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7-E203-41A3-A4D9-C2BB051942CA}"/>
              </c:ext>
            </c:extLst>
          </c:dPt>
          <c:dPt>
            <c:idx val="3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49-E203-41A3-A4D9-C2BB051942CA}"/>
              </c:ext>
            </c:extLst>
          </c:dPt>
          <c:dPt>
            <c:idx val="37"/>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4B-E203-41A3-A4D9-C2BB051942CA}"/>
              </c:ext>
            </c:extLst>
          </c:dPt>
          <c:dPt>
            <c:idx val="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4D-E203-41A3-A4D9-C2BB051942CA}"/>
              </c:ext>
            </c:extLst>
          </c:dPt>
          <c:dPt>
            <c:idx val="3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F-E203-41A3-A4D9-C2BB051942CA}"/>
              </c:ext>
            </c:extLst>
          </c:dPt>
          <c:dPt>
            <c:idx val="4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51-E203-41A3-A4D9-C2BB051942CA}"/>
              </c:ext>
            </c:extLst>
          </c:dPt>
          <c:dPt>
            <c:idx val="4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53-E203-41A3-A4D9-C2BB051942CA}"/>
              </c:ext>
            </c:extLst>
          </c:dPt>
          <c:dPt>
            <c:idx val="4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55-E203-41A3-A4D9-C2BB051942CA}"/>
              </c:ext>
            </c:extLst>
          </c:dPt>
          <c:dPt>
            <c:idx val="43"/>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7-E203-41A3-A4D9-C2BB051942CA}"/>
              </c:ext>
            </c:extLst>
          </c:dPt>
          <c:dPt>
            <c:idx val="4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59-E203-41A3-A4D9-C2BB051942CA}"/>
              </c:ext>
            </c:extLst>
          </c:dPt>
          <c:dPt>
            <c:idx val="45"/>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E203-41A3-A4D9-C2BB051942CA}"/>
              </c:ext>
            </c:extLst>
          </c:dPt>
          <c:dPt>
            <c:idx val="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E203-41A3-A4D9-C2BB051942CA}"/>
              </c:ext>
            </c:extLst>
          </c:dPt>
          <c:dPt>
            <c:idx val="47"/>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E203-41A3-A4D9-C2BB051942CA}"/>
              </c:ext>
            </c:extLst>
          </c:dPt>
          <c:dPt>
            <c:idx val="4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1-E203-41A3-A4D9-C2BB051942CA}"/>
              </c:ext>
            </c:extLst>
          </c:dPt>
          <c:dPt>
            <c:idx val="49"/>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3-E203-41A3-A4D9-C2BB051942CA}"/>
              </c:ext>
            </c:extLst>
          </c:dPt>
          <c:dPt>
            <c:idx val="5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5-E203-41A3-A4D9-C2BB051942CA}"/>
              </c:ext>
            </c:extLst>
          </c:dPt>
          <c:dPt>
            <c:idx val="5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7-E203-41A3-A4D9-C2BB051942CA}"/>
              </c:ext>
            </c:extLst>
          </c:dPt>
          <c:dPt>
            <c:idx val="5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9-E203-41A3-A4D9-C2BB051942CA}"/>
              </c:ext>
            </c:extLst>
          </c:dPt>
          <c:dPt>
            <c:idx val="53"/>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B-E203-41A3-A4D9-C2BB051942CA}"/>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E203-41A3-A4D9-C2BB051942CA}"/>
              </c:ext>
            </c:extLst>
          </c:dPt>
          <c:dPt>
            <c:idx val="55"/>
            <c:bubble3D val="0"/>
            <c:spPr>
              <a:solidFill>
                <a:schemeClr val="accent3"/>
              </a:solidFill>
              <a:ln w="19050">
                <a:solidFill>
                  <a:schemeClr val="lt1"/>
                </a:solidFill>
              </a:ln>
              <a:effectLst/>
            </c:spPr>
            <c:extLst>
              <c:ext xmlns:c16="http://schemas.microsoft.com/office/drawing/2014/chart" uri="{C3380CC4-5D6E-409C-BE32-E72D297353CC}">
                <c16:uniqueId val="{0000006F-E203-41A3-A4D9-C2BB051942CA}"/>
              </c:ext>
            </c:extLst>
          </c:dPt>
          <c:dPt>
            <c:idx val="56"/>
            <c:bubble3D val="0"/>
            <c:spPr>
              <a:solidFill>
                <a:schemeClr val="accent5"/>
              </a:solidFill>
              <a:ln w="19050">
                <a:solidFill>
                  <a:schemeClr val="lt1"/>
                </a:solidFill>
              </a:ln>
              <a:effectLst/>
            </c:spPr>
            <c:extLst>
              <c:ext xmlns:c16="http://schemas.microsoft.com/office/drawing/2014/chart" uri="{C3380CC4-5D6E-409C-BE32-E72D297353CC}">
                <c16:uniqueId val="{00000071-E203-41A3-A4D9-C2BB051942CA}"/>
              </c:ext>
            </c:extLst>
          </c:dPt>
          <c:dPt>
            <c:idx val="57"/>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E203-41A3-A4D9-C2BB051942CA}"/>
              </c:ext>
            </c:extLst>
          </c:dPt>
          <c:dPt>
            <c:idx val="5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5-E203-41A3-A4D9-C2BB051942CA}"/>
              </c:ext>
            </c:extLst>
          </c:dPt>
          <c:dPt>
            <c:idx val="59"/>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77-E203-41A3-A4D9-C2BB051942CA}"/>
              </c:ext>
            </c:extLst>
          </c:dPt>
          <c:dPt>
            <c:idx val="6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79-E203-41A3-A4D9-C2BB051942C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MASQ2!$DP$4:$DP$64</c:f>
              <c:strCache>
                <c:ptCount val="61"/>
                <c:pt idx="0">
                  <c:v>Amoxicilline</c:v>
                </c:pt>
                <c:pt idx="1">
                  <c:v>Ampicilline</c:v>
                </c:pt>
                <c:pt idx="2">
                  <c:v>Apramycine</c:v>
                </c:pt>
                <c:pt idx="3">
                  <c:v>Bacitracine</c:v>
                </c:pt>
                <c:pt idx="4">
                  <c:v>Benzylpénicilline</c:v>
                </c:pt>
                <c:pt idx="5">
                  <c:v>Céfalexine</c:v>
                </c:pt>
                <c:pt idx="6">
                  <c:v>Céfalonium</c:v>
                </c:pt>
                <c:pt idx="7">
                  <c:v>Céfapirine</c:v>
                </c:pt>
                <c:pt idx="8">
                  <c:v>Céfazoline</c:v>
                </c:pt>
                <c:pt idx="9">
                  <c:v>Céfopérazone</c:v>
                </c:pt>
                <c:pt idx="10">
                  <c:v>Cefquinome</c:v>
                </c:pt>
                <c:pt idx="11">
                  <c:v>Ceftiofur</c:v>
                </c:pt>
                <c:pt idx="12">
                  <c:v>Chlortétracycline</c:v>
                </c:pt>
                <c:pt idx="13">
                  <c:v>Acide clavulanique</c:v>
                </c:pt>
                <c:pt idx="14">
                  <c:v>Cloxacilline</c:v>
                </c:pt>
                <c:pt idx="15">
                  <c:v>Colistine</c:v>
                </c:pt>
                <c:pt idx="16">
                  <c:v>Danofloxacine</c:v>
                </c:pt>
                <c:pt idx="17">
                  <c:v>Difloxacine</c:v>
                </c:pt>
                <c:pt idx="18">
                  <c:v>Dihydrostreptomycine</c:v>
                </c:pt>
                <c:pt idx="19">
                  <c:v>Doxycycline</c:v>
                </c:pt>
                <c:pt idx="20">
                  <c:v>Enrofloxacine</c:v>
                </c:pt>
                <c:pt idx="21">
                  <c:v>Erythromycine</c:v>
                </c:pt>
                <c:pt idx="22">
                  <c:v>Florfénicol</c:v>
                </c:pt>
                <c:pt idx="23">
                  <c:v>Fluméquine</c:v>
                </c:pt>
                <c:pt idx="24">
                  <c:v>Framycétine</c:v>
                </c:pt>
                <c:pt idx="25">
                  <c:v>Gamithromycine</c:v>
                </c:pt>
                <c:pt idx="26">
                  <c:v>Gentamicine</c:v>
                </c:pt>
                <c:pt idx="27">
                  <c:v>Kanamycine</c:v>
                </c:pt>
                <c:pt idx="28">
                  <c:v>Lincomycine</c:v>
                </c:pt>
                <c:pt idx="29">
                  <c:v>Marbofloxacine</c:v>
                </c:pt>
                <c:pt idx="30">
                  <c:v>Monensin</c:v>
                </c:pt>
                <c:pt idx="31">
                  <c:v>Nafcilline</c:v>
                </c:pt>
                <c:pt idx="32">
                  <c:v>Néomycine</c:v>
                </c:pt>
                <c:pt idx="33">
                  <c:v>Acide oxolinique</c:v>
                </c:pt>
                <c:pt idx="34">
                  <c:v>Oxytétracycline</c:v>
                </c:pt>
                <c:pt idx="35">
                  <c:v>Paromomycine</c:v>
                </c:pt>
                <c:pt idx="36">
                  <c:v>Pénéthamate (ou pénéthacilline)</c:v>
                </c:pt>
                <c:pt idx="37">
                  <c:v>Phénoxyméthylpénicilline</c:v>
                </c:pt>
                <c:pt idx="38">
                  <c:v>Pirlimycine</c:v>
                </c:pt>
                <c:pt idx="39">
                  <c:v>Rifaximine</c:v>
                </c:pt>
                <c:pt idx="40">
                  <c:v>Spectinomycine</c:v>
                </c:pt>
                <c:pt idx="41">
                  <c:v>Spiramycine</c:v>
                </c:pt>
                <c:pt idx="42">
                  <c:v>Sulfadiazine</c:v>
                </c:pt>
                <c:pt idx="43">
                  <c:v>Sulfadiméthoxine</c:v>
                </c:pt>
                <c:pt idx="44">
                  <c:v>Sulfadimidine</c:v>
                </c:pt>
                <c:pt idx="45">
                  <c:v>Sulfadoxine</c:v>
                </c:pt>
                <c:pt idx="46">
                  <c:v>Sulfaguanidine</c:v>
                </c:pt>
                <c:pt idx="47">
                  <c:v>Sulfaméthoxazole</c:v>
                </c:pt>
                <c:pt idx="48">
                  <c:v>Sulfaméthoxypyridazine</c:v>
                </c:pt>
                <c:pt idx="49">
                  <c:v>Sulfanilamide</c:v>
                </c:pt>
                <c:pt idx="50">
                  <c:v>Sulfaquinoxaline</c:v>
                </c:pt>
                <c:pt idx="51">
                  <c:v>Tétracycline</c:v>
                </c:pt>
                <c:pt idx="52">
                  <c:v>Thiamphénicol</c:v>
                </c:pt>
                <c:pt idx="53">
                  <c:v>Tiamuline</c:v>
                </c:pt>
                <c:pt idx="54">
                  <c:v>Tildipirosine</c:v>
                </c:pt>
                <c:pt idx="55">
                  <c:v>Tilmicosine</c:v>
                </c:pt>
                <c:pt idx="56">
                  <c:v>Triméthoprime</c:v>
                </c:pt>
                <c:pt idx="57">
                  <c:v>Tulathromycine</c:v>
                </c:pt>
                <c:pt idx="58">
                  <c:v>Tylosine</c:v>
                </c:pt>
                <c:pt idx="59">
                  <c:v>Tylvalosine</c:v>
                </c:pt>
                <c:pt idx="60">
                  <c:v>Valnémuline</c:v>
                </c:pt>
              </c:strCache>
            </c:strRef>
          </c:cat>
          <c:val>
            <c:numRef>
              <c:f>MASQ2!$DQ$4:$DQ$64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val>
          <c:extLst>
            <c:ext xmlns:c16="http://schemas.microsoft.com/office/drawing/2014/chart" uri="{C3380CC4-5D6E-409C-BE32-E72D297353CC}">
              <c16:uniqueId val="{0000007A-E203-41A3-A4D9-C2BB051942C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Traitements par voie d'administration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61-43A0-959A-9095084778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961-43A0-959A-9095084778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961-43A0-959A-9095084778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961-43A0-959A-9095084778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961-43A0-959A-9095084778B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961-43A0-959A-9095084778B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961-43A0-959A-9095084778B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961-43A0-959A-9095084778B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961-43A0-959A-9095084778B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961-43A0-959A-9095084778B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961-43A0-959A-9095084778B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961-43A0-959A-9095084778B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961-43A0-959A-9095084778B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961-43A0-959A-9095084778B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961-43A0-959A-9095084778B7}"/>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9961-43A0-959A-9095084778B7}"/>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9961-43A0-959A-9095084778B7}"/>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9961-43A0-959A-9095084778B7}"/>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9961-43A0-959A-9095084778B7}"/>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9961-43A0-959A-9095084778B7}"/>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9961-43A0-959A-9095084778B7}"/>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9961-43A0-959A-9095084778B7}"/>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9961-43A0-959A-9095084778B7}"/>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9961-43A0-959A-9095084778B7}"/>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9961-43A0-959A-9095084778B7}"/>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9961-43A0-959A-9095084778B7}"/>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9961-43A0-959A-9095084778B7}"/>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9961-43A0-959A-9095084778B7}"/>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9961-43A0-959A-9095084778B7}"/>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9961-43A0-959A-9095084778B7}"/>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9961-43A0-959A-9095084778B7}"/>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9961-43A0-959A-9095084778B7}"/>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9961-43A0-959A-9095084778B7}"/>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9961-43A0-959A-9095084778B7}"/>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9961-43A0-959A-9095084778B7}"/>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9961-43A0-959A-9095084778B7}"/>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9961-43A0-959A-9095084778B7}"/>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9961-43A0-959A-9095084778B7}"/>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9961-43A0-959A-9095084778B7}"/>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9961-43A0-959A-9095084778B7}"/>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9961-43A0-959A-9095084778B7}"/>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9961-43A0-959A-9095084778B7}"/>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9961-43A0-959A-9095084778B7}"/>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9961-43A0-959A-9095084778B7}"/>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9961-43A0-959A-9095084778B7}"/>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9961-43A0-959A-9095084778B7}"/>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9961-43A0-959A-9095084778B7}"/>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9961-43A0-959A-9095084778B7}"/>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9961-43A0-959A-9095084778B7}"/>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9961-43A0-959A-9095084778B7}"/>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9961-43A0-959A-9095084778B7}"/>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9961-43A0-959A-9095084778B7}"/>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9961-43A0-959A-9095084778B7}"/>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9961-43A0-959A-9095084778B7}"/>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9961-43A0-959A-9095084778B7}"/>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9961-43A0-959A-9095084778B7}"/>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9961-43A0-959A-9095084778B7}"/>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9961-43A0-959A-9095084778B7}"/>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9961-43A0-959A-9095084778B7}"/>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9961-43A0-959A-9095084778B7}"/>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9961-43A0-959A-9095084778B7}"/>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MASQ2!$DU$32:$DU$38</c:f>
              <c:strCache>
                <c:ptCount val="7"/>
                <c:pt idx="0">
                  <c:v>Voie parentérale</c:v>
                </c:pt>
                <c:pt idx="1">
                  <c:v>Voie orale  hors prémélanges médicamenteux</c:v>
                </c:pt>
                <c:pt idx="2">
                  <c:v>Voie externe</c:v>
                </c:pt>
                <c:pt idx="3">
                  <c:v>Voie intramammaire</c:v>
                </c:pt>
                <c:pt idx="4">
                  <c:v>Prémélanges médicamenteux</c:v>
                </c:pt>
                <c:pt idx="5">
                  <c:v>Voie intra-utérine</c:v>
                </c:pt>
                <c:pt idx="6">
                  <c:v>Voies parentérale et orale</c:v>
                </c:pt>
              </c:strCache>
            </c:strRef>
          </c:cat>
          <c:val>
            <c:numRef>
              <c:f>MASQ2!$DV$32:$DV$38</c:f>
              <c:numCache>
                <c:formatCode>General</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7A-9961-43A0-959A-9095084778B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i="0" baseline="0">
                <a:effectLst/>
              </a:rPr>
              <a:t>Répartition du nombre de traitement par kg d'animaux durant l'année étudiée</a:t>
            </a:r>
            <a:endParaRPr lang="fr-FR" sz="1050">
              <a:effectLst/>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5.7183701723958313E-2"/>
          <c:y val="0.17202099737532808"/>
          <c:w val="0.70922739017316561"/>
          <c:h val="0.66006896596183207"/>
        </c:manualLayout>
      </c:layout>
      <c:barChart>
        <c:barDir val="col"/>
        <c:grouping val="stacked"/>
        <c:varyColors val="0"/>
        <c:ser>
          <c:idx val="0"/>
          <c:order val="0"/>
          <c:tx>
            <c:strRef>
              <c:f>MASQ2!$DX$5</c:f>
              <c:strCache>
                <c:ptCount val="1"/>
              </c:strCache>
            </c:strRef>
          </c:tx>
          <c:spPr>
            <a:solidFill>
              <a:schemeClr val="accent1"/>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MASQ2!$DY$5:$EJ$5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C4-4044-99B6-C61632071A97}"/>
            </c:ext>
          </c:extLst>
        </c:ser>
        <c:ser>
          <c:idx val="1"/>
          <c:order val="1"/>
          <c:tx>
            <c:strRef>
              <c:f>MASQ2!$DX$6</c:f>
              <c:strCache>
                <c:ptCount val="1"/>
              </c:strCache>
            </c:strRef>
          </c:tx>
          <c:spPr>
            <a:solidFill>
              <a:schemeClr val="accent2"/>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MASQ2!$DY$6:$EJ$6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AC4-4044-99B6-C61632071A97}"/>
            </c:ext>
          </c:extLst>
        </c:ser>
        <c:ser>
          <c:idx val="2"/>
          <c:order val="2"/>
          <c:tx>
            <c:strRef>
              <c:f>MASQ2!$DX$7</c:f>
              <c:strCache>
                <c:ptCount val="1"/>
              </c:strCache>
            </c:strRef>
          </c:tx>
          <c:spPr>
            <a:solidFill>
              <a:schemeClr val="accent3"/>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MASQ2!$DY$7:$EJ$7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AC4-4044-99B6-C61632071A97}"/>
            </c:ext>
          </c:extLst>
        </c:ser>
        <c:ser>
          <c:idx val="3"/>
          <c:order val="3"/>
          <c:tx>
            <c:strRef>
              <c:f>MASQ2!$DX$8</c:f>
              <c:strCache>
                <c:ptCount val="1"/>
              </c:strCache>
            </c:strRef>
          </c:tx>
          <c:spPr>
            <a:solidFill>
              <a:schemeClr val="accent4"/>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MASQ2!$DY$8:$EJ$8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AC4-4044-99B6-C61632071A97}"/>
            </c:ext>
          </c:extLst>
        </c:ser>
        <c:ser>
          <c:idx val="4"/>
          <c:order val="4"/>
          <c:tx>
            <c:strRef>
              <c:f>MASQ2!$DX$9</c:f>
              <c:strCache>
                <c:ptCount val="1"/>
              </c:strCache>
            </c:strRef>
          </c:tx>
          <c:spPr>
            <a:solidFill>
              <a:schemeClr val="accent5"/>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MASQ2!$DY$9:$EJ$9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AC4-4044-99B6-C61632071A97}"/>
            </c:ext>
          </c:extLst>
        </c:ser>
        <c:ser>
          <c:idx val="5"/>
          <c:order val="5"/>
          <c:tx>
            <c:strRef>
              <c:f>MASQ2!$DX$10</c:f>
              <c:strCache>
                <c:ptCount val="1"/>
              </c:strCache>
            </c:strRef>
          </c:tx>
          <c:spPr>
            <a:solidFill>
              <a:schemeClr val="accent6"/>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MASQ2!$DY$10:$EJ$10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AC4-4044-99B6-C61632071A97}"/>
            </c:ext>
          </c:extLst>
        </c:ser>
        <c:ser>
          <c:idx val="6"/>
          <c:order val="6"/>
          <c:tx>
            <c:strRef>
              <c:f>MASQ2!$DX$11</c:f>
              <c:strCache>
                <c:ptCount val="1"/>
              </c:strCache>
            </c:strRef>
          </c:tx>
          <c:spPr>
            <a:solidFill>
              <a:schemeClr val="accent1">
                <a:lumMod val="60000"/>
              </a:schemeClr>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MASQ2!$DY$11:$EJ$11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4AC4-4044-99B6-C61632071A97}"/>
            </c:ext>
          </c:extLst>
        </c:ser>
        <c:ser>
          <c:idx val="7"/>
          <c:order val="7"/>
          <c:tx>
            <c:strRef>
              <c:f>MASQ2!$DX$12</c:f>
              <c:strCache>
                <c:ptCount val="1"/>
              </c:strCache>
            </c:strRef>
          </c:tx>
          <c:spPr>
            <a:solidFill>
              <a:schemeClr val="accent2">
                <a:lumMod val="60000"/>
              </a:schemeClr>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MASQ2!$DY$12:$EJ$12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AC4-4044-99B6-C61632071A97}"/>
            </c:ext>
          </c:extLst>
        </c:ser>
        <c:ser>
          <c:idx val="8"/>
          <c:order val="8"/>
          <c:tx>
            <c:strRef>
              <c:f>MASQ2!$DX$13</c:f>
              <c:strCache>
                <c:ptCount val="1"/>
              </c:strCache>
            </c:strRef>
          </c:tx>
          <c:spPr>
            <a:solidFill>
              <a:schemeClr val="accent3">
                <a:lumMod val="60000"/>
              </a:schemeClr>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MASQ2!$DY$13:$EJ$13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AC4-4044-99B6-C61632071A97}"/>
            </c:ext>
          </c:extLst>
        </c:ser>
        <c:ser>
          <c:idx val="9"/>
          <c:order val="9"/>
          <c:tx>
            <c:strRef>
              <c:f>MASQ2!$DX$14</c:f>
              <c:strCache>
                <c:ptCount val="1"/>
              </c:strCache>
            </c:strRef>
          </c:tx>
          <c:spPr>
            <a:solidFill>
              <a:schemeClr val="accent4">
                <a:lumMod val="60000"/>
              </a:schemeClr>
            </a:solidFill>
            <a:ln>
              <a:noFill/>
            </a:ln>
            <a:effectLst/>
          </c:spPr>
          <c:invertIfNegative val="0"/>
          <c:cat>
            <c:strRef>
              <c:f>MASQ2!$DY$3:$EJ$3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MASQ2!$DY$14:$EJ$14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AC4-4044-99B6-C61632071A97}"/>
            </c:ext>
          </c:extLst>
        </c:ser>
        <c:dLbls>
          <c:showLegendKey val="0"/>
          <c:showVal val="0"/>
          <c:showCatName val="0"/>
          <c:showSerName val="0"/>
          <c:showPercent val="0"/>
          <c:showBubbleSize val="0"/>
        </c:dLbls>
        <c:gapWidth val="75"/>
        <c:overlap val="100"/>
        <c:axId val="657994160"/>
        <c:axId val="657991536"/>
      </c:barChart>
      <c:catAx>
        <c:axId val="65799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1536"/>
        <c:crosses val="autoZero"/>
        <c:auto val="1"/>
        <c:lblAlgn val="ctr"/>
        <c:lblOffset val="100"/>
        <c:noMultiLvlLbl val="0"/>
      </c:catAx>
      <c:valAx>
        <c:axId val="65799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4160"/>
        <c:crosses val="autoZero"/>
        <c:crossBetween val="between"/>
      </c:valAx>
      <c:spPr>
        <a:noFill/>
        <a:ln>
          <a:noFill/>
        </a:ln>
        <a:effectLst/>
      </c:spPr>
    </c:plotArea>
    <c:legend>
      <c:legendPos val="r"/>
      <c:layout>
        <c:manualLayout>
          <c:xMode val="edge"/>
          <c:yMode val="edge"/>
          <c:x val="0.7815931019086102"/>
          <c:y val="7.2725442864949336E-2"/>
          <c:w val="0.20533500132108501"/>
          <c:h val="0.8693477605337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r>
              <a:rPr lang="fr-FR" sz="1200" b="1">
                <a:solidFill>
                  <a:schemeClr val="tx1"/>
                </a:solidFill>
                <a:latin typeface="Arial Narrow" panose="020B0606020202030204" pitchFamily="34" charset="0"/>
              </a:rPr>
              <a:t>Médicaments utilisés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942748406588215"/>
          <c:y val="0.18878005200708484"/>
          <c:w val="0.57463709441106858"/>
          <c:h val="0.7668247946989004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1C-4E30-AB40-B8C9EBE0D1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1C-4E30-AB40-B8C9EBE0D1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21C-4E30-AB40-B8C9EBE0D1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21C-4E30-AB40-B8C9EBE0D1D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21C-4E30-AB40-B8C9EBE0D1D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21C-4E30-AB40-B8C9EBE0D1D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21C-4E30-AB40-B8C9EBE0D1D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21C-4E30-AB40-B8C9EBE0D1D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21C-4E30-AB40-B8C9EBE0D1D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21C-4E30-AB40-B8C9EBE0D1D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21C-4E30-AB40-B8C9EBE0D1D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21C-4E30-AB40-B8C9EBE0D1D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21C-4E30-AB40-B8C9EBE0D1D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21C-4E30-AB40-B8C9EBE0D1D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21C-4E30-AB40-B8C9EBE0D1D9}"/>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921C-4E30-AB40-B8C9EBE0D1D9}"/>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921C-4E30-AB40-B8C9EBE0D1D9}"/>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921C-4E30-AB40-B8C9EBE0D1D9}"/>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921C-4E30-AB40-B8C9EBE0D1D9}"/>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921C-4E30-AB40-B8C9EBE0D1D9}"/>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921C-4E30-AB40-B8C9EBE0D1D9}"/>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921C-4E30-AB40-B8C9EBE0D1D9}"/>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921C-4E30-AB40-B8C9EBE0D1D9}"/>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921C-4E30-AB40-B8C9EBE0D1D9}"/>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921C-4E30-AB40-B8C9EBE0D1D9}"/>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921C-4E30-AB40-B8C9EBE0D1D9}"/>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921C-4E30-AB40-B8C9EBE0D1D9}"/>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921C-4E30-AB40-B8C9EBE0D1D9}"/>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921C-4E30-AB40-B8C9EBE0D1D9}"/>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921C-4E30-AB40-B8C9EBE0D1D9}"/>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921C-4E30-AB40-B8C9EBE0D1D9}"/>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921C-4E30-AB40-B8C9EBE0D1D9}"/>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921C-4E30-AB40-B8C9EBE0D1D9}"/>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921C-4E30-AB40-B8C9EBE0D1D9}"/>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921C-4E30-AB40-B8C9EBE0D1D9}"/>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921C-4E30-AB40-B8C9EBE0D1D9}"/>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921C-4E30-AB40-B8C9EBE0D1D9}"/>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921C-4E30-AB40-B8C9EBE0D1D9}"/>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921C-4E30-AB40-B8C9EBE0D1D9}"/>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921C-4E30-AB40-B8C9EBE0D1D9}"/>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921C-4E30-AB40-B8C9EBE0D1D9}"/>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921C-4E30-AB40-B8C9EBE0D1D9}"/>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921C-4E30-AB40-B8C9EBE0D1D9}"/>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921C-4E30-AB40-B8C9EBE0D1D9}"/>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921C-4E30-AB40-B8C9EBE0D1D9}"/>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921C-4E30-AB40-B8C9EBE0D1D9}"/>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921C-4E30-AB40-B8C9EBE0D1D9}"/>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921C-4E30-AB40-B8C9EBE0D1D9}"/>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921C-4E30-AB40-B8C9EBE0D1D9}"/>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921C-4E30-AB40-B8C9EBE0D1D9}"/>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921C-4E30-AB40-B8C9EBE0D1D9}"/>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921C-4E30-AB40-B8C9EBE0D1D9}"/>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921C-4E30-AB40-B8C9EBE0D1D9}"/>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921C-4E30-AB40-B8C9EBE0D1D9}"/>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921C-4E30-AB40-B8C9EBE0D1D9}"/>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921C-4E30-AB40-B8C9EBE0D1D9}"/>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921C-4E30-AB40-B8C9EBE0D1D9}"/>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921C-4E30-AB40-B8C9EBE0D1D9}"/>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921C-4E30-AB40-B8C9EBE0D1D9}"/>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921C-4E30-AB40-B8C9EBE0D1D9}"/>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921C-4E30-AB40-B8C9EBE0D1D9}"/>
              </c:ext>
            </c:extLst>
          </c:dPt>
          <c:dPt>
            <c:idx val="6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B-921C-4E30-AB40-B8C9EBE0D1D9}"/>
              </c:ext>
            </c:extLst>
          </c:dPt>
          <c:dPt>
            <c:idx val="6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D-921C-4E30-AB40-B8C9EBE0D1D9}"/>
              </c:ext>
            </c:extLst>
          </c:dPt>
          <c:dPt>
            <c:idx val="6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7F-921C-4E30-AB40-B8C9EBE0D1D9}"/>
              </c:ext>
            </c:extLst>
          </c:dPt>
          <c:dPt>
            <c:idx val="6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81-921C-4E30-AB40-B8C9EBE0D1D9}"/>
              </c:ext>
            </c:extLst>
          </c:dPt>
          <c:dPt>
            <c:idx val="6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83-921C-4E30-AB40-B8C9EBE0D1D9}"/>
              </c:ext>
            </c:extLst>
          </c:dPt>
          <c:dPt>
            <c:idx val="6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85-921C-4E30-AB40-B8C9EBE0D1D9}"/>
              </c:ext>
            </c:extLst>
          </c:dPt>
          <c:dPt>
            <c:idx val="6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87-921C-4E30-AB40-B8C9EBE0D1D9}"/>
              </c:ext>
            </c:extLst>
          </c:dPt>
          <c:dPt>
            <c:idx val="6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89-921C-4E30-AB40-B8C9EBE0D1D9}"/>
              </c:ext>
            </c:extLst>
          </c:dPt>
          <c:dPt>
            <c:idx val="6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8B-921C-4E30-AB40-B8C9EBE0D1D9}"/>
              </c:ext>
            </c:extLst>
          </c:dPt>
          <c:dPt>
            <c:idx val="7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8D-921C-4E30-AB40-B8C9EBE0D1D9}"/>
              </c:ext>
            </c:extLst>
          </c:dPt>
          <c:dPt>
            <c:idx val="7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8F-921C-4E30-AB40-B8C9EBE0D1D9}"/>
              </c:ext>
            </c:extLst>
          </c:dPt>
          <c:dPt>
            <c:idx val="7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91-921C-4E30-AB40-B8C9EBE0D1D9}"/>
              </c:ext>
            </c:extLst>
          </c:dPt>
          <c:dPt>
            <c:idx val="7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93-921C-4E30-AB40-B8C9EBE0D1D9}"/>
              </c:ext>
            </c:extLst>
          </c:dPt>
          <c:dPt>
            <c:idx val="7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95-921C-4E30-AB40-B8C9EBE0D1D9}"/>
              </c:ext>
            </c:extLst>
          </c:dPt>
          <c:dPt>
            <c:idx val="7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97-921C-4E30-AB40-B8C9EBE0D1D9}"/>
              </c:ext>
            </c:extLst>
          </c:dPt>
          <c:dPt>
            <c:idx val="7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99-921C-4E30-AB40-B8C9EBE0D1D9}"/>
              </c:ext>
            </c:extLst>
          </c:dPt>
          <c:dPt>
            <c:idx val="7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9B-921C-4E30-AB40-B8C9EBE0D1D9}"/>
              </c:ext>
            </c:extLst>
          </c:dPt>
          <c:dPt>
            <c:idx val="7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9D-921C-4E30-AB40-B8C9EBE0D1D9}"/>
              </c:ext>
            </c:extLst>
          </c:dPt>
          <c:dPt>
            <c:idx val="7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9F-921C-4E30-AB40-B8C9EBE0D1D9}"/>
              </c:ext>
            </c:extLst>
          </c:dPt>
          <c:dPt>
            <c:idx val="8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A1-921C-4E30-AB40-B8C9EBE0D1D9}"/>
              </c:ext>
            </c:extLst>
          </c:dPt>
          <c:dPt>
            <c:idx val="8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A3-921C-4E30-AB40-B8C9EBE0D1D9}"/>
              </c:ext>
            </c:extLst>
          </c:dPt>
          <c:dPt>
            <c:idx val="8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A5-921C-4E30-AB40-B8C9EBE0D1D9}"/>
              </c:ext>
            </c:extLst>
          </c:dPt>
          <c:dPt>
            <c:idx val="8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A7-921C-4E30-AB40-B8C9EBE0D1D9}"/>
              </c:ext>
            </c:extLst>
          </c:dPt>
          <c:dPt>
            <c:idx val="8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A9-921C-4E30-AB40-B8C9EBE0D1D9}"/>
              </c:ext>
            </c:extLst>
          </c:dPt>
          <c:dPt>
            <c:idx val="8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AB-921C-4E30-AB40-B8C9EBE0D1D9}"/>
              </c:ext>
            </c:extLst>
          </c:dPt>
          <c:dPt>
            <c:idx val="8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AD-921C-4E30-AB40-B8C9EBE0D1D9}"/>
              </c:ext>
            </c:extLst>
          </c:dPt>
          <c:dPt>
            <c:idx val="8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AF-921C-4E30-AB40-B8C9EBE0D1D9}"/>
              </c:ext>
            </c:extLst>
          </c:dPt>
          <c:dPt>
            <c:idx val="8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B1-921C-4E30-AB40-B8C9EBE0D1D9}"/>
              </c:ext>
            </c:extLst>
          </c:dPt>
          <c:dPt>
            <c:idx val="8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B3-921C-4E30-AB40-B8C9EBE0D1D9}"/>
              </c:ext>
            </c:extLst>
          </c:dPt>
          <c:dPt>
            <c:idx val="9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B5-921C-4E30-AB40-B8C9EBE0D1D9}"/>
              </c:ext>
            </c:extLst>
          </c:dPt>
          <c:dPt>
            <c:idx val="9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B7-921C-4E30-AB40-B8C9EBE0D1D9}"/>
              </c:ext>
            </c:extLst>
          </c:dPt>
          <c:dPt>
            <c:idx val="9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B9-921C-4E30-AB40-B8C9EBE0D1D9}"/>
              </c:ext>
            </c:extLst>
          </c:dPt>
          <c:dPt>
            <c:idx val="9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BB-921C-4E30-AB40-B8C9EBE0D1D9}"/>
              </c:ext>
            </c:extLst>
          </c:dPt>
          <c:dPt>
            <c:idx val="9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BD-921C-4E30-AB40-B8C9EBE0D1D9}"/>
              </c:ext>
            </c:extLst>
          </c:dPt>
          <c:dPt>
            <c:idx val="9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BF-921C-4E30-AB40-B8C9EBE0D1D9}"/>
              </c:ext>
            </c:extLst>
          </c:dPt>
          <c:dPt>
            <c:idx val="9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C1-921C-4E30-AB40-B8C9EBE0D1D9}"/>
              </c:ext>
            </c:extLst>
          </c:dPt>
          <c:dPt>
            <c:idx val="9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C3-921C-4E30-AB40-B8C9EBE0D1D9}"/>
              </c:ext>
            </c:extLst>
          </c:dPt>
          <c:dPt>
            <c:idx val="9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C5-921C-4E30-AB40-B8C9EBE0D1D9}"/>
              </c:ext>
            </c:extLst>
          </c:dPt>
          <c:dPt>
            <c:idx val="9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C7-921C-4E30-AB40-B8C9EBE0D1D9}"/>
              </c:ext>
            </c:extLst>
          </c:dPt>
          <c:dPt>
            <c:idx val="10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C9-921C-4E30-AB40-B8C9EBE0D1D9}"/>
              </c:ext>
            </c:extLst>
          </c:dPt>
          <c:dPt>
            <c:idx val="10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CB-921C-4E30-AB40-B8C9EBE0D1D9}"/>
              </c:ext>
            </c:extLst>
          </c:dPt>
          <c:dPt>
            <c:idx val="10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CD-921C-4E30-AB40-B8C9EBE0D1D9}"/>
              </c:ext>
            </c:extLst>
          </c:dPt>
          <c:dPt>
            <c:idx val="10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CF-921C-4E30-AB40-B8C9EBE0D1D9}"/>
              </c:ext>
            </c:extLst>
          </c:dPt>
          <c:dPt>
            <c:idx val="10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D1-921C-4E30-AB40-B8C9EBE0D1D9}"/>
              </c:ext>
            </c:extLst>
          </c:dPt>
          <c:dPt>
            <c:idx val="10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D3-921C-4E30-AB40-B8C9EBE0D1D9}"/>
              </c:ext>
            </c:extLst>
          </c:dPt>
          <c:dPt>
            <c:idx val="10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D5-921C-4E30-AB40-B8C9EBE0D1D9}"/>
              </c:ext>
            </c:extLst>
          </c:dPt>
          <c:dPt>
            <c:idx val="10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D7-921C-4E30-AB40-B8C9EBE0D1D9}"/>
              </c:ext>
            </c:extLst>
          </c:dPt>
          <c:dPt>
            <c:idx val="108"/>
            <c:bubble3D val="0"/>
            <c:spPr>
              <a:solidFill>
                <a:schemeClr val="accent1"/>
              </a:solidFill>
              <a:ln w="19050">
                <a:solidFill>
                  <a:schemeClr val="lt1"/>
                </a:solidFill>
              </a:ln>
              <a:effectLst/>
            </c:spPr>
            <c:extLst>
              <c:ext xmlns:c16="http://schemas.microsoft.com/office/drawing/2014/chart" uri="{C3380CC4-5D6E-409C-BE32-E72D297353CC}">
                <c16:uniqueId val="{000000D9-921C-4E30-AB40-B8C9EBE0D1D9}"/>
              </c:ext>
            </c:extLst>
          </c:dPt>
          <c:dPt>
            <c:idx val="109"/>
            <c:bubble3D val="0"/>
            <c:spPr>
              <a:solidFill>
                <a:schemeClr val="accent2"/>
              </a:solidFill>
              <a:ln w="19050">
                <a:solidFill>
                  <a:schemeClr val="lt1"/>
                </a:solidFill>
              </a:ln>
              <a:effectLst/>
            </c:spPr>
            <c:extLst>
              <c:ext xmlns:c16="http://schemas.microsoft.com/office/drawing/2014/chart" uri="{C3380CC4-5D6E-409C-BE32-E72D297353CC}">
                <c16:uniqueId val="{000000DB-921C-4E30-AB40-B8C9EBE0D1D9}"/>
              </c:ext>
            </c:extLst>
          </c:dPt>
          <c:dPt>
            <c:idx val="110"/>
            <c:bubble3D val="0"/>
            <c:spPr>
              <a:solidFill>
                <a:schemeClr val="accent3"/>
              </a:solidFill>
              <a:ln w="19050">
                <a:solidFill>
                  <a:schemeClr val="lt1"/>
                </a:solidFill>
              </a:ln>
              <a:effectLst/>
            </c:spPr>
            <c:extLst>
              <c:ext xmlns:c16="http://schemas.microsoft.com/office/drawing/2014/chart" uri="{C3380CC4-5D6E-409C-BE32-E72D297353CC}">
                <c16:uniqueId val="{000000DD-921C-4E30-AB40-B8C9EBE0D1D9}"/>
              </c:ext>
            </c:extLst>
          </c:dPt>
          <c:dPt>
            <c:idx val="111"/>
            <c:bubble3D val="0"/>
            <c:spPr>
              <a:solidFill>
                <a:schemeClr val="accent4"/>
              </a:solidFill>
              <a:ln w="19050">
                <a:solidFill>
                  <a:schemeClr val="lt1"/>
                </a:solidFill>
              </a:ln>
              <a:effectLst/>
            </c:spPr>
            <c:extLst>
              <c:ext xmlns:c16="http://schemas.microsoft.com/office/drawing/2014/chart" uri="{C3380CC4-5D6E-409C-BE32-E72D297353CC}">
                <c16:uniqueId val="{000000DF-921C-4E30-AB40-B8C9EBE0D1D9}"/>
              </c:ext>
            </c:extLst>
          </c:dPt>
          <c:dPt>
            <c:idx val="112"/>
            <c:bubble3D val="0"/>
            <c:spPr>
              <a:solidFill>
                <a:schemeClr val="accent5"/>
              </a:solidFill>
              <a:ln w="19050">
                <a:solidFill>
                  <a:schemeClr val="lt1"/>
                </a:solidFill>
              </a:ln>
              <a:effectLst/>
            </c:spPr>
            <c:extLst>
              <c:ext xmlns:c16="http://schemas.microsoft.com/office/drawing/2014/chart" uri="{C3380CC4-5D6E-409C-BE32-E72D297353CC}">
                <c16:uniqueId val="{000000E1-921C-4E30-AB40-B8C9EBE0D1D9}"/>
              </c:ext>
            </c:extLst>
          </c:dPt>
          <c:dPt>
            <c:idx val="113"/>
            <c:bubble3D val="0"/>
            <c:spPr>
              <a:solidFill>
                <a:schemeClr val="accent6"/>
              </a:solidFill>
              <a:ln w="19050">
                <a:solidFill>
                  <a:schemeClr val="lt1"/>
                </a:solidFill>
              </a:ln>
              <a:effectLst/>
            </c:spPr>
            <c:extLst>
              <c:ext xmlns:c16="http://schemas.microsoft.com/office/drawing/2014/chart" uri="{C3380CC4-5D6E-409C-BE32-E72D297353CC}">
                <c16:uniqueId val="{000000E3-921C-4E30-AB40-B8C9EBE0D1D9}"/>
              </c:ext>
            </c:extLst>
          </c:dPt>
          <c:dPt>
            <c:idx val="11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5-921C-4E30-AB40-B8C9EBE0D1D9}"/>
              </c:ext>
            </c:extLst>
          </c:dPt>
          <c:dPt>
            <c:idx val="11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E7-921C-4E30-AB40-B8C9EBE0D1D9}"/>
              </c:ext>
            </c:extLst>
          </c:dPt>
          <c:dPt>
            <c:idx val="11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E9-921C-4E30-AB40-B8C9EBE0D1D9}"/>
              </c:ext>
            </c:extLst>
          </c:dPt>
          <c:dPt>
            <c:idx val="11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EB-921C-4E30-AB40-B8C9EBE0D1D9}"/>
              </c:ext>
            </c:extLst>
          </c:dPt>
          <c:dPt>
            <c:idx val="11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ED-921C-4E30-AB40-B8C9EBE0D1D9}"/>
              </c:ext>
            </c:extLst>
          </c:dPt>
          <c:dPt>
            <c:idx val="11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EF-921C-4E30-AB40-B8C9EBE0D1D9}"/>
              </c:ext>
            </c:extLst>
          </c:dPt>
          <c:dPt>
            <c:idx val="12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F1-921C-4E30-AB40-B8C9EBE0D1D9}"/>
              </c:ext>
            </c:extLst>
          </c:dPt>
          <c:dPt>
            <c:idx val="12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F3-921C-4E30-AB40-B8C9EBE0D1D9}"/>
              </c:ext>
            </c:extLst>
          </c:dPt>
          <c:dPt>
            <c:idx val="12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F5-921C-4E30-AB40-B8C9EBE0D1D9}"/>
              </c:ext>
            </c:extLst>
          </c:dPt>
          <c:dPt>
            <c:idx val="12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F7-921C-4E30-AB40-B8C9EBE0D1D9}"/>
              </c:ext>
            </c:extLst>
          </c:dPt>
          <c:dPt>
            <c:idx val="12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F9-921C-4E30-AB40-B8C9EBE0D1D9}"/>
              </c:ext>
            </c:extLst>
          </c:dPt>
          <c:dPt>
            <c:idx val="12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FB-921C-4E30-AB40-B8C9EBE0D1D9}"/>
              </c:ext>
            </c:extLst>
          </c:dPt>
          <c:dPt>
            <c:idx val="12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FD-921C-4E30-AB40-B8C9EBE0D1D9}"/>
              </c:ext>
            </c:extLst>
          </c:dPt>
          <c:dPt>
            <c:idx val="12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FF-921C-4E30-AB40-B8C9EBE0D1D9}"/>
              </c:ext>
            </c:extLst>
          </c:dPt>
          <c:dPt>
            <c:idx val="12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01-921C-4E30-AB40-B8C9EBE0D1D9}"/>
              </c:ext>
            </c:extLst>
          </c:dPt>
          <c:dPt>
            <c:idx val="12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03-921C-4E30-AB40-B8C9EBE0D1D9}"/>
              </c:ext>
            </c:extLst>
          </c:dPt>
          <c:dPt>
            <c:idx val="13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05-921C-4E30-AB40-B8C9EBE0D1D9}"/>
              </c:ext>
            </c:extLst>
          </c:dPt>
          <c:dPt>
            <c:idx val="13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07-921C-4E30-AB40-B8C9EBE0D1D9}"/>
              </c:ext>
            </c:extLst>
          </c:dPt>
          <c:dPt>
            <c:idx val="13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09-921C-4E30-AB40-B8C9EBE0D1D9}"/>
              </c:ext>
            </c:extLst>
          </c:dPt>
          <c:dPt>
            <c:idx val="13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0B-921C-4E30-AB40-B8C9EBE0D1D9}"/>
              </c:ext>
            </c:extLst>
          </c:dPt>
          <c:dPt>
            <c:idx val="13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0D-921C-4E30-AB40-B8C9EBE0D1D9}"/>
              </c:ext>
            </c:extLst>
          </c:dPt>
          <c:dPt>
            <c:idx val="13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0F-921C-4E30-AB40-B8C9EBE0D1D9}"/>
              </c:ext>
            </c:extLst>
          </c:dPt>
          <c:dPt>
            <c:idx val="13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11-921C-4E30-AB40-B8C9EBE0D1D9}"/>
              </c:ext>
            </c:extLst>
          </c:dPt>
          <c:dPt>
            <c:idx val="1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13-921C-4E30-AB40-B8C9EBE0D1D9}"/>
              </c:ext>
            </c:extLst>
          </c:dPt>
          <c:dPt>
            <c:idx val="13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15-921C-4E30-AB40-B8C9EBE0D1D9}"/>
              </c:ext>
            </c:extLst>
          </c:dPt>
          <c:dPt>
            <c:idx val="13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17-921C-4E30-AB40-B8C9EBE0D1D9}"/>
              </c:ext>
            </c:extLst>
          </c:dPt>
          <c:dPt>
            <c:idx val="14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19-921C-4E30-AB40-B8C9EBE0D1D9}"/>
              </c:ext>
            </c:extLst>
          </c:dPt>
          <c:dPt>
            <c:idx val="14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1B-921C-4E30-AB40-B8C9EBE0D1D9}"/>
              </c:ext>
            </c:extLst>
          </c:dPt>
          <c:dPt>
            <c:idx val="14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1D-921C-4E30-AB40-B8C9EBE0D1D9}"/>
              </c:ext>
            </c:extLst>
          </c:dPt>
          <c:dPt>
            <c:idx val="14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1F-921C-4E30-AB40-B8C9EBE0D1D9}"/>
              </c:ext>
            </c:extLst>
          </c:dPt>
          <c:dPt>
            <c:idx val="14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21-921C-4E30-AB40-B8C9EBE0D1D9}"/>
              </c:ext>
            </c:extLst>
          </c:dPt>
          <c:dPt>
            <c:idx val="14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23-921C-4E30-AB40-B8C9EBE0D1D9}"/>
              </c:ext>
            </c:extLst>
          </c:dPt>
          <c:dPt>
            <c:idx val="1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25-921C-4E30-AB40-B8C9EBE0D1D9}"/>
              </c:ext>
            </c:extLst>
          </c:dPt>
          <c:dPt>
            <c:idx val="14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27-921C-4E30-AB40-B8C9EBE0D1D9}"/>
              </c:ext>
            </c:extLst>
          </c:dPt>
          <c:dPt>
            <c:idx val="14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29-921C-4E30-AB40-B8C9EBE0D1D9}"/>
              </c:ext>
            </c:extLst>
          </c:dPt>
          <c:dPt>
            <c:idx val="14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2B-921C-4E30-AB40-B8C9EBE0D1D9}"/>
              </c:ext>
            </c:extLst>
          </c:dPt>
          <c:dPt>
            <c:idx val="15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2D-921C-4E30-AB40-B8C9EBE0D1D9}"/>
              </c:ext>
            </c:extLst>
          </c:dPt>
          <c:dPt>
            <c:idx val="15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2F-921C-4E30-AB40-B8C9EBE0D1D9}"/>
              </c:ext>
            </c:extLst>
          </c:dPt>
          <c:dPt>
            <c:idx val="15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31-921C-4E30-AB40-B8C9EBE0D1D9}"/>
              </c:ext>
            </c:extLst>
          </c:dPt>
          <c:dPt>
            <c:idx val="15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33-921C-4E30-AB40-B8C9EBE0D1D9}"/>
              </c:ext>
            </c:extLst>
          </c:dPt>
          <c:dPt>
            <c:idx val="15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35-921C-4E30-AB40-B8C9EBE0D1D9}"/>
              </c:ext>
            </c:extLst>
          </c:dPt>
          <c:dPt>
            <c:idx val="15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37-921C-4E30-AB40-B8C9EBE0D1D9}"/>
              </c:ext>
            </c:extLst>
          </c:dPt>
          <c:dPt>
            <c:idx val="15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39-921C-4E30-AB40-B8C9EBE0D1D9}"/>
              </c:ext>
            </c:extLst>
          </c:dPt>
          <c:dPt>
            <c:idx val="15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3B-921C-4E30-AB40-B8C9EBE0D1D9}"/>
              </c:ext>
            </c:extLst>
          </c:dPt>
          <c:dPt>
            <c:idx val="15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3D-921C-4E30-AB40-B8C9EBE0D1D9}"/>
              </c:ext>
            </c:extLst>
          </c:dPt>
          <c:dPt>
            <c:idx val="15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3F-921C-4E30-AB40-B8C9EBE0D1D9}"/>
              </c:ext>
            </c:extLst>
          </c:dPt>
          <c:dPt>
            <c:idx val="16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41-921C-4E30-AB40-B8C9EBE0D1D9}"/>
              </c:ext>
            </c:extLst>
          </c:dPt>
          <c:dPt>
            <c:idx val="16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43-921C-4E30-AB40-B8C9EBE0D1D9}"/>
              </c:ext>
            </c:extLst>
          </c:dPt>
          <c:dPt>
            <c:idx val="162"/>
            <c:bubble3D val="0"/>
            <c:spPr>
              <a:solidFill>
                <a:schemeClr val="accent1"/>
              </a:solidFill>
              <a:ln w="19050">
                <a:solidFill>
                  <a:schemeClr val="lt1"/>
                </a:solidFill>
              </a:ln>
              <a:effectLst/>
            </c:spPr>
            <c:extLst>
              <c:ext xmlns:c16="http://schemas.microsoft.com/office/drawing/2014/chart" uri="{C3380CC4-5D6E-409C-BE32-E72D297353CC}">
                <c16:uniqueId val="{00000145-921C-4E30-AB40-B8C9EBE0D1D9}"/>
              </c:ext>
            </c:extLst>
          </c:dPt>
          <c:dPt>
            <c:idx val="163"/>
            <c:bubble3D val="0"/>
            <c:spPr>
              <a:solidFill>
                <a:schemeClr val="accent2"/>
              </a:solidFill>
              <a:ln w="19050">
                <a:solidFill>
                  <a:schemeClr val="lt1"/>
                </a:solidFill>
              </a:ln>
              <a:effectLst/>
            </c:spPr>
            <c:extLst>
              <c:ext xmlns:c16="http://schemas.microsoft.com/office/drawing/2014/chart" uri="{C3380CC4-5D6E-409C-BE32-E72D297353CC}">
                <c16:uniqueId val="{00000147-921C-4E30-AB40-B8C9EBE0D1D9}"/>
              </c:ext>
            </c:extLst>
          </c:dPt>
          <c:dPt>
            <c:idx val="164"/>
            <c:bubble3D val="0"/>
            <c:spPr>
              <a:solidFill>
                <a:schemeClr val="accent3"/>
              </a:solidFill>
              <a:ln w="19050">
                <a:solidFill>
                  <a:schemeClr val="lt1"/>
                </a:solidFill>
              </a:ln>
              <a:effectLst/>
            </c:spPr>
            <c:extLst>
              <c:ext xmlns:c16="http://schemas.microsoft.com/office/drawing/2014/chart" uri="{C3380CC4-5D6E-409C-BE32-E72D297353CC}">
                <c16:uniqueId val="{00000149-921C-4E30-AB40-B8C9EBE0D1D9}"/>
              </c:ext>
            </c:extLst>
          </c:dPt>
          <c:dPt>
            <c:idx val="165"/>
            <c:bubble3D val="0"/>
            <c:spPr>
              <a:solidFill>
                <a:schemeClr val="accent4"/>
              </a:solidFill>
              <a:ln w="19050">
                <a:solidFill>
                  <a:schemeClr val="lt1"/>
                </a:solidFill>
              </a:ln>
              <a:effectLst/>
            </c:spPr>
            <c:extLst>
              <c:ext xmlns:c16="http://schemas.microsoft.com/office/drawing/2014/chart" uri="{C3380CC4-5D6E-409C-BE32-E72D297353CC}">
                <c16:uniqueId val="{0000014B-921C-4E30-AB40-B8C9EBE0D1D9}"/>
              </c:ext>
            </c:extLst>
          </c:dPt>
          <c:dPt>
            <c:idx val="166"/>
            <c:bubble3D val="0"/>
            <c:spPr>
              <a:solidFill>
                <a:schemeClr val="accent5"/>
              </a:solidFill>
              <a:ln w="19050">
                <a:solidFill>
                  <a:schemeClr val="lt1"/>
                </a:solidFill>
              </a:ln>
              <a:effectLst/>
            </c:spPr>
            <c:extLst>
              <c:ext xmlns:c16="http://schemas.microsoft.com/office/drawing/2014/chart" uri="{C3380CC4-5D6E-409C-BE32-E72D297353CC}">
                <c16:uniqueId val="{0000014D-921C-4E30-AB40-B8C9EBE0D1D9}"/>
              </c:ext>
            </c:extLst>
          </c:dPt>
          <c:dPt>
            <c:idx val="167"/>
            <c:bubble3D val="0"/>
            <c:spPr>
              <a:solidFill>
                <a:schemeClr val="accent6"/>
              </a:solidFill>
              <a:ln w="19050">
                <a:solidFill>
                  <a:schemeClr val="lt1"/>
                </a:solidFill>
              </a:ln>
              <a:effectLst/>
            </c:spPr>
            <c:extLst>
              <c:ext xmlns:c16="http://schemas.microsoft.com/office/drawing/2014/chart" uri="{C3380CC4-5D6E-409C-BE32-E72D297353CC}">
                <c16:uniqueId val="{0000014F-921C-4E30-AB40-B8C9EBE0D1D9}"/>
              </c:ext>
            </c:extLst>
          </c:dPt>
          <c:dPt>
            <c:idx val="16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1-921C-4E30-AB40-B8C9EBE0D1D9}"/>
              </c:ext>
            </c:extLst>
          </c:dPt>
          <c:dPt>
            <c:idx val="16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53-921C-4E30-AB40-B8C9EBE0D1D9}"/>
              </c:ext>
            </c:extLst>
          </c:dPt>
          <c:dPt>
            <c:idx val="17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55-921C-4E30-AB40-B8C9EBE0D1D9}"/>
              </c:ext>
            </c:extLst>
          </c:dPt>
          <c:dPt>
            <c:idx val="17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57-921C-4E30-AB40-B8C9EBE0D1D9}"/>
              </c:ext>
            </c:extLst>
          </c:dPt>
          <c:dPt>
            <c:idx val="17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59-921C-4E30-AB40-B8C9EBE0D1D9}"/>
              </c:ext>
            </c:extLst>
          </c:dPt>
          <c:dPt>
            <c:idx val="17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5B-921C-4E30-AB40-B8C9EBE0D1D9}"/>
              </c:ext>
            </c:extLst>
          </c:dPt>
          <c:dPt>
            <c:idx val="17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5D-921C-4E30-AB40-B8C9EBE0D1D9}"/>
              </c:ext>
            </c:extLst>
          </c:dPt>
          <c:dPt>
            <c:idx val="17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5F-921C-4E30-AB40-B8C9EBE0D1D9}"/>
              </c:ext>
            </c:extLst>
          </c:dPt>
          <c:dPt>
            <c:idx val="17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1-921C-4E30-AB40-B8C9EBE0D1D9}"/>
              </c:ext>
            </c:extLst>
          </c:dPt>
          <c:dPt>
            <c:idx val="17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63-921C-4E30-AB40-B8C9EBE0D1D9}"/>
              </c:ext>
            </c:extLst>
          </c:dPt>
          <c:dPt>
            <c:idx val="17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65-921C-4E30-AB40-B8C9EBE0D1D9}"/>
              </c:ext>
            </c:extLst>
          </c:dPt>
          <c:dPt>
            <c:idx val="17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67-921C-4E30-AB40-B8C9EBE0D1D9}"/>
              </c:ext>
            </c:extLst>
          </c:dPt>
          <c:dPt>
            <c:idx val="18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69-921C-4E30-AB40-B8C9EBE0D1D9}"/>
              </c:ext>
            </c:extLst>
          </c:dPt>
          <c:dPt>
            <c:idx val="18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6B-921C-4E30-AB40-B8C9EBE0D1D9}"/>
              </c:ext>
            </c:extLst>
          </c:dPt>
          <c:dPt>
            <c:idx val="18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6D-921C-4E30-AB40-B8C9EBE0D1D9}"/>
              </c:ext>
            </c:extLst>
          </c:dPt>
          <c:dPt>
            <c:idx val="18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6F-921C-4E30-AB40-B8C9EBE0D1D9}"/>
              </c:ext>
            </c:extLst>
          </c:dPt>
          <c:dPt>
            <c:idx val="18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71-921C-4E30-AB40-B8C9EBE0D1D9}"/>
              </c:ext>
            </c:extLst>
          </c:dPt>
          <c:dPt>
            <c:idx val="18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73-921C-4E30-AB40-B8C9EBE0D1D9}"/>
              </c:ext>
            </c:extLst>
          </c:dPt>
          <c:dPt>
            <c:idx val="18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75-921C-4E30-AB40-B8C9EBE0D1D9}"/>
              </c:ext>
            </c:extLst>
          </c:dPt>
          <c:dPt>
            <c:idx val="18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77-921C-4E30-AB40-B8C9EBE0D1D9}"/>
              </c:ext>
            </c:extLst>
          </c:dPt>
          <c:dPt>
            <c:idx val="18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79-921C-4E30-AB40-B8C9EBE0D1D9}"/>
              </c:ext>
            </c:extLst>
          </c:dPt>
          <c:dPt>
            <c:idx val="18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7B-921C-4E30-AB40-B8C9EBE0D1D9}"/>
              </c:ext>
            </c:extLst>
          </c:dPt>
          <c:dPt>
            <c:idx val="19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7D-921C-4E30-AB40-B8C9EBE0D1D9}"/>
              </c:ext>
            </c:extLst>
          </c:dPt>
          <c:dPt>
            <c:idx val="19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7F-921C-4E30-AB40-B8C9EBE0D1D9}"/>
              </c:ext>
            </c:extLst>
          </c:dPt>
          <c:dPt>
            <c:idx val="19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81-921C-4E30-AB40-B8C9EBE0D1D9}"/>
              </c:ext>
            </c:extLst>
          </c:dPt>
          <c:dPt>
            <c:idx val="19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83-921C-4E30-AB40-B8C9EBE0D1D9}"/>
              </c:ext>
            </c:extLst>
          </c:dPt>
          <c:dPt>
            <c:idx val="19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85-921C-4E30-AB40-B8C9EBE0D1D9}"/>
              </c:ext>
            </c:extLst>
          </c:dPt>
          <c:dPt>
            <c:idx val="19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87-921C-4E30-AB40-B8C9EBE0D1D9}"/>
              </c:ext>
            </c:extLst>
          </c:dPt>
          <c:dPt>
            <c:idx val="19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89-921C-4E30-AB40-B8C9EBE0D1D9}"/>
              </c:ext>
            </c:extLst>
          </c:dPt>
          <c:dPt>
            <c:idx val="19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8B-921C-4E30-AB40-B8C9EBE0D1D9}"/>
              </c:ext>
            </c:extLst>
          </c:dPt>
          <c:dPt>
            <c:idx val="19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8D-921C-4E30-AB40-B8C9EBE0D1D9}"/>
              </c:ext>
            </c:extLst>
          </c:dPt>
          <c:dPt>
            <c:idx val="19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8F-921C-4E30-AB40-B8C9EBE0D1D9}"/>
              </c:ext>
            </c:extLst>
          </c:dPt>
          <c:dPt>
            <c:idx val="20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91-921C-4E30-AB40-B8C9EBE0D1D9}"/>
              </c:ext>
            </c:extLst>
          </c:dPt>
          <c:dPt>
            <c:idx val="20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93-921C-4E30-AB40-B8C9EBE0D1D9}"/>
              </c:ext>
            </c:extLst>
          </c:dPt>
          <c:dPt>
            <c:idx val="20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95-921C-4E30-AB40-B8C9EBE0D1D9}"/>
              </c:ext>
            </c:extLst>
          </c:dPt>
          <c:dPt>
            <c:idx val="20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97-921C-4E30-AB40-B8C9EBE0D1D9}"/>
              </c:ext>
            </c:extLst>
          </c:dPt>
          <c:dPt>
            <c:idx val="20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99-921C-4E30-AB40-B8C9EBE0D1D9}"/>
              </c:ext>
            </c:extLst>
          </c:dPt>
          <c:dPt>
            <c:idx val="20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9B-921C-4E30-AB40-B8C9EBE0D1D9}"/>
              </c:ext>
            </c:extLst>
          </c:dPt>
          <c:dPt>
            <c:idx val="20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9D-921C-4E30-AB40-B8C9EBE0D1D9}"/>
              </c:ext>
            </c:extLst>
          </c:dPt>
          <c:dPt>
            <c:idx val="20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9F-921C-4E30-AB40-B8C9EBE0D1D9}"/>
              </c:ext>
            </c:extLst>
          </c:dPt>
          <c:dPt>
            <c:idx val="20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A1-921C-4E30-AB40-B8C9EBE0D1D9}"/>
              </c:ext>
            </c:extLst>
          </c:dPt>
          <c:dPt>
            <c:idx val="20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A3-921C-4E30-AB40-B8C9EBE0D1D9}"/>
              </c:ext>
            </c:extLst>
          </c:dPt>
          <c:dPt>
            <c:idx val="21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A5-921C-4E30-AB40-B8C9EBE0D1D9}"/>
              </c:ext>
            </c:extLst>
          </c:dPt>
          <c:dPt>
            <c:idx val="21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A7-921C-4E30-AB40-B8C9EBE0D1D9}"/>
              </c:ext>
            </c:extLst>
          </c:dPt>
          <c:dPt>
            <c:idx val="21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A9-921C-4E30-AB40-B8C9EBE0D1D9}"/>
              </c:ext>
            </c:extLst>
          </c:dPt>
          <c:dPt>
            <c:idx val="21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AB-921C-4E30-AB40-B8C9EBE0D1D9}"/>
              </c:ext>
            </c:extLst>
          </c:dPt>
          <c:dPt>
            <c:idx val="21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AD-921C-4E30-AB40-B8C9EBE0D1D9}"/>
              </c:ext>
            </c:extLst>
          </c:dPt>
          <c:dPt>
            <c:idx val="21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AF-921C-4E30-AB40-B8C9EBE0D1D9}"/>
              </c:ext>
            </c:extLst>
          </c:dPt>
          <c:dPt>
            <c:idx val="216"/>
            <c:bubble3D val="0"/>
            <c:spPr>
              <a:solidFill>
                <a:schemeClr val="accent1"/>
              </a:solidFill>
              <a:ln w="19050">
                <a:solidFill>
                  <a:schemeClr val="lt1"/>
                </a:solidFill>
              </a:ln>
              <a:effectLst/>
            </c:spPr>
            <c:extLst>
              <c:ext xmlns:c16="http://schemas.microsoft.com/office/drawing/2014/chart" uri="{C3380CC4-5D6E-409C-BE32-E72D297353CC}">
                <c16:uniqueId val="{000001B1-921C-4E30-AB40-B8C9EBE0D1D9}"/>
              </c:ext>
            </c:extLst>
          </c:dPt>
          <c:dPt>
            <c:idx val="217"/>
            <c:bubble3D val="0"/>
            <c:spPr>
              <a:solidFill>
                <a:schemeClr val="accent2"/>
              </a:solidFill>
              <a:ln w="19050">
                <a:solidFill>
                  <a:schemeClr val="lt1"/>
                </a:solidFill>
              </a:ln>
              <a:effectLst/>
            </c:spPr>
            <c:extLst>
              <c:ext xmlns:c16="http://schemas.microsoft.com/office/drawing/2014/chart" uri="{C3380CC4-5D6E-409C-BE32-E72D297353CC}">
                <c16:uniqueId val="{000001B3-921C-4E30-AB40-B8C9EBE0D1D9}"/>
              </c:ext>
            </c:extLst>
          </c:dPt>
          <c:dPt>
            <c:idx val="218"/>
            <c:bubble3D val="0"/>
            <c:spPr>
              <a:solidFill>
                <a:schemeClr val="accent3"/>
              </a:solidFill>
              <a:ln w="19050">
                <a:solidFill>
                  <a:schemeClr val="lt1"/>
                </a:solidFill>
              </a:ln>
              <a:effectLst/>
            </c:spPr>
            <c:extLst>
              <c:ext xmlns:c16="http://schemas.microsoft.com/office/drawing/2014/chart" uri="{C3380CC4-5D6E-409C-BE32-E72D297353CC}">
                <c16:uniqueId val="{000001B5-921C-4E30-AB40-B8C9EBE0D1D9}"/>
              </c:ext>
            </c:extLst>
          </c:dPt>
          <c:dPt>
            <c:idx val="219"/>
            <c:bubble3D val="0"/>
            <c:spPr>
              <a:solidFill>
                <a:schemeClr val="accent4"/>
              </a:solidFill>
              <a:ln w="19050">
                <a:solidFill>
                  <a:schemeClr val="lt1"/>
                </a:solidFill>
              </a:ln>
              <a:effectLst/>
            </c:spPr>
            <c:extLst>
              <c:ext xmlns:c16="http://schemas.microsoft.com/office/drawing/2014/chart" uri="{C3380CC4-5D6E-409C-BE32-E72D297353CC}">
                <c16:uniqueId val="{000001B7-921C-4E30-AB40-B8C9EBE0D1D9}"/>
              </c:ext>
            </c:extLst>
          </c:dPt>
          <c:dPt>
            <c:idx val="220"/>
            <c:bubble3D val="0"/>
            <c:spPr>
              <a:solidFill>
                <a:schemeClr val="accent5"/>
              </a:solidFill>
              <a:ln w="19050">
                <a:solidFill>
                  <a:schemeClr val="lt1"/>
                </a:solidFill>
              </a:ln>
              <a:effectLst/>
            </c:spPr>
            <c:extLst>
              <c:ext xmlns:c16="http://schemas.microsoft.com/office/drawing/2014/chart" uri="{C3380CC4-5D6E-409C-BE32-E72D297353CC}">
                <c16:uniqueId val="{000001B9-921C-4E30-AB40-B8C9EBE0D1D9}"/>
              </c:ext>
            </c:extLst>
          </c:dPt>
          <c:dPt>
            <c:idx val="221"/>
            <c:bubble3D val="0"/>
            <c:spPr>
              <a:solidFill>
                <a:schemeClr val="accent6"/>
              </a:solidFill>
              <a:ln w="19050">
                <a:solidFill>
                  <a:schemeClr val="lt1"/>
                </a:solidFill>
              </a:ln>
              <a:effectLst/>
            </c:spPr>
            <c:extLst>
              <c:ext xmlns:c16="http://schemas.microsoft.com/office/drawing/2014/chart" uri="{C3380CC4-5D6E-409C-BE32-E72D297353CC}">
                <c16:uniqueId val="{000001BB-921C-4E30-AB40-B8C9EBE0D1D9}"/>
              </c:ext>
            </c:extLst>
          </c:dPt>
          <c:dPt>
            <c:idx val="22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D-921C-4E30-AB40-B8C9EBE0D1D9}"/>
              </c:ext>
            </c:extLst>
          </c:dPt>
          <c:dPt>
            <c:idx val="22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BF-921C-4E30-AB40-B8C9EBE0D1D9}"/>
              </c:ext>
            </c:extLst>
          </c:dPt>
          <c:dPt>
            <c:idx val="22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1-921C-4E30-AB40-B8C9EBE0D1D9}"/>
              </c:ext>
            </c:extLst>
          </c:dPt>
          <c:dPt>
            <c:idx val="22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3-921C-4E30-AB40-B8C9EBE0D1D9}"/>
              </c:ext>
            </c:extLst>
          </c:dPt>
          <c:dPt>
            <c:idx val="22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5-921C-4E30-AB40-B8C9EBE0D1D9}"/>
              </c:ext>
            </c:extLst>
          </c:dPt>
          <c:dPt>
            <c:idx val="22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C7-921C-4E30-AB40-B8C9EBE0D1D9}"/>
              </c:ext>
            </c:extLst>
          </c:dPt>
          <c:dPt>
            <c:idx val="22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C9-921C-4E30-AB40-B8C9EBE0D1D9}"/>
              </c:ext>
            </c:extLst>
          </c:dPt>
          <c:dPt>
            <c:idx val="22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CB-921C-4E30-AB40-B8C9EBE0D1D9}"/>
              </c:ext>
            </c:extLst>
          </c:dPt>
          <c:dPt>
            <c:idx val="23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D-921C-4E30-AB40-B8C9EBE0D1D9}"/>
              </c:ext>
            </c:extLst>
          </c:dPt>
          <c:dPt>
            <c:idx val="23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CF-921C-4E30-AB40-B8C9EBE0D1D9}"/>
              </c:ext>
            </c:extLst>
          </c:dPt>
          <c:dPt>
            <c:idx val="23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D1-921C-4E30-AB40-B8C9EBE0D1D9}"/>
              </c:ext>
            </c:extLst>
          </c:dPt>
          <c:dPt>
            <c:idx val="23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D3-921C-4E30-AB40-B8C9EBE0D1D9}"/>
              </c:ext>
            </c:extLst>
          </c:dPt>
          <c:dPt>
            <c:idx val="23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D5-921C-4E30-AB40-B8C9EBE0D1D9}"/>
              </c:ext>
            </c:extLst>
          </c:dPt>
          <c:dPt>
            <c:idx val="23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D7-921C-4E30-AB40-B8C9EBE0D1D9}"/>
              </c:ext>
            </c:extLst>
          </c:dPt>
          <c:dPt>
            <c:idx val="23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D9-921C-4E30-AB40-B8C9EBE0D1D9}"/>
              </c:ext>
            </c:extLst>
          </c:dPt>
          <c:dPt>
            <c:idx val="23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DB-921C-4E30-AB40-B8C9EBE0D1D9}"/>
              </c:ext>
            </c:extLst>
          </c:dPt>
          <c:dPt>
            <c:idx val="2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DD-921C-4E30-AB40-B8C9EBE0D1D9}"/>
              </c:ext>
            </c:extLst>
          </c:dPt>
          <c:dPt>
            <c:idx val="23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DF-921C-4E30-AB40-B8C9EBE0D1D9}"/>
              </c:ext>
            </c:extLst>
          </c:dPt>
          <c:dPt>
            <c:idx val="24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E1-921C-4E30-AB40-B8C9EBE0D1D9}"/>
              </c:ext>
            </c:extLst>
          </c:dPt>
          <c:dPt>
            <c:idx val="24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E3-921C-4E30-AB40-B8C9EBE0D1D9}"/>
              </c:ext>
            </c:extLst>
          </c:dPt>
          <c:dPt>
            <c:idx val="24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E5-921C-4E30-AB40-B8C9EBE0D1D9}"/>
              </c:ext>
            </c:extLst>
          </c:dPt>
          <c:dPt>
            <c:idx val="24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E7-921C-4E30-AB40-B8C9EBE0D1D9}"/>
              </c:ext>
            </c:extLst>
          </c:dPt>
          <c:dPt>
            <c:idx val="24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E9-921C-4E30-AB40-B8C9EBE0D1D9}"/>
              </c:ext>
            </c:extLst>
          </c:dPt>
          <c:dPt>
            <c:idx val="24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EB-921C-4E30-AB40-B8C9EBE0D1D9}"/>
              </c:ext>
            </c:extLst>
          </c:dPt>
          <c:dPt>
            <c:idx val="24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ED-921C-4E30-AB40-B8C9EBE0D1D9}"/>
              </c:ext>
            </c:extLst>
          </c:dPt>
          <c:dPt>
            <c:idx val="24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EF-921C-4E30-AB40-B8C9EBE0D1D9}"/>
              </c:ext>
            </c:extLst>
          </c:dPt>
          <c:dPt>
            <c:idx val="24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F1-921C-4E30-AB40-B8C9EBE0D1D9}"/>
              </c:ext>
            </c:extLst>
          </c:dPt>
          <c:dPt>
            <c:idx val="24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F3-921C-4E30-AB40-B8C9EBE0D1D9}"/>
              </c:ext>
            </c:extLst>
          </c:dPt>
          <c:dPt>
            <c:idx val="25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F5-921C-4E30-AB40-B8C9EBE0D1D9}"/>
              </c:ext>
            </c:extLst>
          </c:dPt>
          <c:dPt>
            <c:idx val="25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F7-921C-4E30-AB40-B8C9EBE0D1D9}"/>
              </c:ext>
            </c:extLst>
          </c:dPt>
          <c:dPt>
            <c:idx val="25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F9-921C-4E30-AB40-B8C9EBE0D1D9}"/>
              </c:ext>
            </c:extLst>
          </c:dPt>
          <c:dPt>
            <c:idx val="25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FB-921C-4E30-AB40-B8C9EBE0D1D9}"/>
              </c:ext>
            </c:extLst>
          </c:dPt>
          <c:dPt>
            <c:idx val="25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FD-921C-4E30-AB40-B8C9EBE0D1D9}"/>
              </c:ext>
            </c:extLst>
          </c:dPt>
          <c:dPt>
            <c:idx val="25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FF-921C-4E30-AB40-B8C9EBE0D1D9}"/>
              </c:ext>
            </c:extLst>
          </c:dPt>
          <c:dPt>
            <c:idx val="25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01-921C-4E30-AB40-B8C9EBE0D1D9}"/>
              </c:ext>
            </c:extLst>
          </c:dPt>
          <c:dPt>
            <c:idx val="25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03-921C-4E30-AB40-B8C9EBE0D1D9}"/>
              </c:ext>
            </c:extLst>
          </c:dPt>
          <c:dPt>
            <c:idx val="25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05-921C-4E30-AB40-B8C9EBE0D1D9}"/>
              </c:ext>
            </c:extLst>
          </c:dPt>
          <c:dPt>
            <c:idx val="25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07-921C-4E30-AB40-B8C9EBE0D1D9}"/>
              </c:ext>
            </c:extLst>
          </c:dPt>
          <c:dPt>
            <c:idx val="26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09-921C-4E30-AB40-B8C9EBE0D1D9}"/>
              </c:ext>
            </c:extLst>
          </c:dPt>
          <c:dPt>
            <c:idx val="26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0B-921C-4E30-AB40-B8C9EBE0D1D9}"/>
              </c:ext>
            </c:extLst>
          </c:dPt>
          <c:dPt>
            <c:idx val="26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0D-921C-4E30-AB40-B8C9EBE0D1D9}"/>
              </c:ext>
            </c:extLst>
          </c:dPt>
          <c:dPt>
            <c:idx val="26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0F-921C-4E30-AB40-B8C9EBE0D1D9}"/>
              </c:ext>
            </c:extLst>
          </c:dPt>
          <c:dPt>
            <c:idx val="26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11-921C-4E30-AB40-B8C9EBE0D1D9}"/>
              </c:ext>
            </c:extLst>
          </c:dPt>
          <c:dPt>
            <c:idx val="26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13-921C-4E30-AB40-B8C9EBE0D1D9}"/>
              </c:ext>
            </c:extLst>
          </c:dPt>
          <c:dPt>
            <c:idx val="26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15-921C-4E30-AB40-B8C9EBE0D1D9}"/>
              </c:ext>
            </c:extLst>
          </c:dPt>
          <c:dPt>
            <c:idx val="26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17-921C-4E30-AB40-B8C9EBE0D1D9}"/>
              </c:ext>
            </c:extLst>
          </c:dPt>
          <c:dPt>
            <c:idx val="26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19-921C-4E30-AB40-B8C9EBE0D1D9}"/>
              </c:ext>
            </c:extLst>
          </c:dPt>
          <c:dPt>
            <c:idx val="26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1B-921C-4E30-AB40-B8C9EBE0D1D9}"/>
              </c:ext>
            </c:extLst>
          </c:dPt>
          <c:dPt>
            <c:idx val="270"/>
            <c:bubble3D val="0"/>
            <c:spPr>
              <a:solidFill>
                <a:schemeClr val="accent1"/>
              </a:solidFill>
              <a:ln w="19050">
                <a:solidFill>
                  <a:schemeClr val="lt1"/>
                </a:solidFill>
              </a:ln>
              <a:effectLst/>
            </c:spPr>
            <c:extLst>
              <c:ext xmlns:c16="http://schemas.microsoft.com/office/drawing/2014/chart" uri="{C3380CC4-5D6E-409C-BE32-E72D297353CC}">
                <c16:uniqueId val="{0000021D-921C-4E30-AB40-B8C9EBE0D1D9}"/>
              </c:ext>
            </c:extLst>
          </c:dPt>
          <c:dPt>
            <c:idx val="271"/>
            <c:bubble3D val="0"/>
            <c:spPr>
              <a:solidFill>
                <a:schemeClr val="accent2"/>
              </a:solidFill>
              <a:ln w="19050">
                <a:solidFill>
                  <a:schemeClr val="lt1"/>
                </a:solidFill>
              </a:ln>
              <a:effectLst/>
            </c:spPr>
            <c:extLst>
              <c:ext xmlns:c16="http://schemas.microsoft.com/office/drawing/2014/chart" uri="{C3380CC4-5D6E-409C-BE32-E72D297353CC}">
                <c16:uniqueId val="{0000021F-921C-4E30-AB40-B8C9EBE0D1D9}"/>
              </c:ext>
            </c:extLst>
          </c:dPt>
          <c:dPt>
            <c:idx val="272"/>
            <c:bubble3D val="0"/>
            <c:spPr>
              <a:solidFill>
                <a:schemeClr val="accent3"/>
              </a:solidFill>
              <a:ln w="19050">
                <a:solidFill>
                  <a:schemeClr val="lt1"/>
                </a:solidFill>
              </a:ln>
              <a:effectLst/>
            </c:spPr>
            <c:extLst>
              <c:ext xmlns:c16="http://schemas.microsoft.com/office/drawing/2014/chart" uri="{C3380CC4-5D6E-409C-BE32-E72D297353CC}">
                <c16:uniqueId val="{00000221-921C-4E30-AB40-B8C9EBE0D1D9}"/>
              </c:ext>
            </c:extLst>
          </c:dPt>
          <c:dPt>
            <c:idx val="273"/>
            <c:bubble3D val="0"/>
            <c:spPr>
              <a:solidFill>
                <a:schemeClr val="accent4"/>
              </a:solidFill>
              <a:ln w="19050">
                <a:solidFill>
                  <a:schemeClr val="lt1"/>
                </a:solidFill>
              </a:ln>
              <a:effectLst/>
            </c:spPr>
            <c:extLst>
              <c:ext xmlns:c16="http://schemas.microsoft.com/office/drawing/2014/chart" uri="{C3380CC4-5D6E-409C-BE32-E72D297353CC}">
                <c16:uniqueId val="{00000223-921C-4E30-AB40-B8C9EBE0D1D9}"/>
              </c:ext>
            </c:extLst>
          </c:dPt>
          <c:dPt>
            <c:idx val="274"/>
            <c:bubble3D val="0"/>
            <c:spPr>
              <a:solidFill>
                <a:schemeClr val="accent5"/>
              </a:solidFill>
              <a:ln w="19050">
                <a:solidFill>
                  <a:schemeClr val="lt1"/>
                </a:solidFill>
              </a:ln>
              <a:effectLst/>
            </c:spPr>
            <c:extLst>
              <c:ext xmlns:c16="http://schemas.microsoft.com/office/drawing/2014/chart" uri="{C3380CC4-5D6E-409C-BE32-E72D297353CC}">
                <c16:uniqueId val="{00000225-921C-4E30-AB40-B8C9EBE0D1D9}"/>
              </c:ext>
            </c:extLst>
          </c:dPt>
          <c:dPt>
            <c:idx val="275"/>
            <c:bubble3D val="0"/>
            <c:spPr>
              <a:solidFill>
                <a:schemeClr val="accent6"/>
              </a:solidFill>
              <a:ln w="19050">
                <a:solidFill>
                  <a:schemeClr val="lt1"/>
                </a:solidFill>
              </a:ln>
              <a:effectLst/>
            </c:spPr>
            <c:extLst>
              <c:ext xmlns:c16="http://schemas.microsoft.com/office/drawing/2014/chart" uri="{C3380CC4-5D6E-409C-BE32-E72D297353CC}">
                <c16:uniqueId val="{00000227-921C-4E30-AB40-B8C9EBE0D1D9}"/>
              </c:ext>
            </c:extLst>
          </c:dPt>
          <c:dPt>
            <c:idx val="27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29-921C-4E30-AB40-B8C9EBE0D1D9}"/>
              </c:ext>
            </c:extLst>
          </c:dPt>
          <c:dPt>
            <c:idx val="27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2B-921C-4E30-AB40-B8C9EBE0D1D9}"/>
              </c:ext>
            </c:extLst>
          </c:dPt>
          <c:dPt>
            <c:idx val="27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2D-921C-4E30-AB40-B8C9EBE0D1D9}"/>
              </c:ext>
            </c:extLst>
          </c:dPt>
          <c:dPt>
            <c:idx val="27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2F-921C-4E30-AB40-B8C9EBE0D1D9}"/>
              </c:ext>
            </c:extLst>
          </c:dPt>
          <c:dPt>
            <c:idx val="28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31-921C-4E30-AB40-B8C9EBE0D1D9}"/>
              </c:ext>
            </c:extLst>
          </c:dPt>
          <c:dPt>
            <c:idx val="28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33-921C-4E30-AB40-B8C9EBE0D1D9}"/>
              </c:ext>
            </c:extLst>
          </c:dPt>
          <c:dPt>
            <c:idx val="28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35-921C-4E30-AB40-B8C9EBE0D1D9}"/>
              </c:ext>
            </c:extLst>
          </c:dPt>
          <c:dPt>
            <c:idx val="28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37-921C-4E30-AB40-B8C9EBE0D1D9}"/>
              </c:ext>
            </c:extLst>
          </c:dPt>
          <c:dPt>
            <c:idx val="28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921C-4E30-AB40-B8C9EBE0D1D9}"/>
              </c:ext>
            </c:extLst>
          </c:dPt>
          <c:dPt>
            <c:idx val="28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3B-921C-4E30-AB40-B8C9EBE0D1D9}"/>
              </c:ext>
            </c:extLst>
          </c:dPt>
          <c:dPt>
            <c:idx val="28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3D-921C-4E30-AB40-B8C9EBE0D1D9}"/>
              </c:ext>
            </c:extLst>
          </c:dPt>
          <c:dPt>
            <c:idx val="28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3F-921C-4E30-AB40-B8C9EBE0D1D9}"/>
              </c:ext>
            </c:extLst>
          </c:dPt>
          <c:dPt>
            <c:idx val="28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41-921C-4E30-AB40-B8C9EBE0D1D9}"/>
              </c:ext>
            </c:extLst>
          </c:dPt>
          <c:dPt>
            <c:idx val="28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43-921C-4E30-AB40-B8C9EBE0D1D9}"/>
              </c:ext>
            </c:extLst>
          </c:dPt>
          <c:dPt>
            <c:idx val="29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45-921C-4E30-AB40-B8C9EBE0D1D9}"/>
              </c:ext>
            </c:extLst>
          </c:dPt>
          <c:dPt>
            <c:idx val="29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47-921C-4E30-AB40-B8C9EBE0D1D9}"/>
              </c:ext>
            </c:extLst>
          </c:dPt>
          <c:dPt>
            <c:idx val="29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49-921C-4E30-AB40-B8C9EBE0D1D9}"/>
              </c:ext>
            </c:extLst>
          </c:dPt>
          <c:dPt>
            <c:idx val="29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4B-921C-4E30-AB40-B8C9EBE0D1D9}"/>
              </c:ext>
            </c:extLst>
          </c:dPt>
          <c:dPt>
            <c:idx val="29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4D-921C-4E30-AB40-B8C9EBE0D1D9}"/>
              </c:ext>
            </c:extLst>
          </c:dPt>
          <c:dPt>
            <c:idx val="29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4F-921C-4E30-AB40-B8C9EBE0D1D9}"/>
              </c:ext>
            </c:extLst>
          </c:dPt>
          <c:dPt>
            <c:idx val="29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51-921C-4E30-AB40-B8C9EBE0D1D9}"/>
              </c:ext>
            </c:extLst>
          </c:dPt>
          <c:dPt>
            <c:idx val="29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53-921C-4E30-AB40-B8C9EBE0D1D9}"/>
              </c:ext>
            </c:extLst>
          </c:dPt>
          <c:dPt>
            <c:idx val="29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55-921C-4E30-AB40-B8C9EBE0D1D9}"/>
              </c:ext>
            </c:extLst>
          </c:dPt>
          <c:dPt>
            <c:idx val="29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57-921C-4E30-AB40-B8C9EBE0D1D9}"/>
              </c:ext>
            </c:extLst>
          </c:dPt>
          <c:dPt>
            <c:idx val="30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59-921C-4E30-AB40-B8C9EBE0D1D9}"/>
              </c:ext>
            </c:extLst>
          </c:dPt>
          <c:dPt>
            <c:idx val="30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5B-921C-4E30-AB40-B8C9EBE0D1D9}"/>
              </c:ext>
            </c:extLst>
          </c:dPt>
          <c:dPt>
            <c:idx val="30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5D-921C-4E30-AB40-B8C9EBE0D1D9}"/>
              </c:ext>
            </c:extLst>
          </c:dPt>
          <c:dPt>
            <c:idx val="30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5F-921C-4E30-AB40-B8C9EBE0D1D9}"/>
              </c:ext>
            </c:extLst>
          </c:dPt>
          <c:dPt>
            <c:idx val="30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61-921C-4E30-AB40-B8C9EBE0D1D9}"/>
              </c:ext>
            </c:extLst>
          </c:dPt>
          <c:dPt>
            <c:idx val="30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63-921C-4E30-AB40-B8C9EBE0D1D9}"/>
              </c:ext>
            </c:extLst>
          </c:dPt>
          <c:dPt>
            <c:idx val="30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65-921C-4E30-AB40-B8C9EBE0D1D9}"/>
              </c:ext>
            </c:extLst>
          </c:dPt>
          <c:dPt>
            <c:idx val="30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67-921C-4E30-AB40-B8C9EBE0D1D9}"/>
              </c:ext>
            </c:extLst>
          </c:dPt>
          <c:dPt>
            <c:idx val="30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69-921C-4E30-AB40-B8C9EBE0D1D9}"/>
              </c:ext>
            </c:extLst>
          </c:dPt>
          <c:dPt>
            <c:idx val="30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6B-921C-4E30-AB40-B8C9EBE0D1D9}"/>
              </c:ext>
            </c:extLst>
          </c:dPt>
          <c:dPt>
            <c:idx val="31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6D-921C-4E30-AB40-B8C9EBE0D1D9}"/>
              </c:ext>
            </c:extLst>
          </c:dPt>
          <c:dPt>
            <c:idx val="31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6F-921C-4E30-AB40-B8C9EBE0D1D9}"/>
              </c:ext>
            </c:extLst>
          </c:dPt>
          <c:dPt>
            <c:idx val="31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71-921C-4E30-AB40-B8C9EBE0D1D9}"/>
              </c:ext>
            </c:extLst>
          </c:dPt>
          <c:dPt>
            <c:idx val="31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73-921C-4E30-AB40-B8C9EBE0D1D9}"/>
              </c:ext>
            </c:extLst>
          </c:dPt>
          <c:dPt>
            <c:idx val="31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75-921C-4E30-AB40-B8C9EBE0D1D9}"/>
              </c:ext>
            </c:extLst>
          </c:dPt>
          <c:dPt>
            <c:idx val="31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77-921C-4E30-AB40-B8C9EBE0D1D9}"/>
              </c:ext>
            </c:extLst>
          </c:dPt>
          <c:dPt>
            <c:idx val="31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79-921C-4E30-AB40-B8C9EBE0D1D9}"/>
              </c:ext>
            </c:extLst>
          </c:dPt>
          <c:dPt>
            <c:idx val="31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7B-921C-4E30-AB40-B8C9EBE0D1D9}"/>
              </c:ext>
            </c:extLst>
          </c:dPt>
          <c:dPt>
            <c:idx val="31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7D-921C-4E30-AB40-B8C9EBE0D1D9}"/>
              </c:ext>
            </c:extLst>
          </c:dPt>
          <c:dPt>
            <c:idx val="31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7F-921C-4E30-AB40-B8C9EBE0D1D9}"/>
              </c:ext>
            </c:extLst>
          </c:dPt>
          <c:dPt>
            <c:idx val="32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81-921C-4E30-AB40-B8C9EBE0D1D9}"/>
              </c:ext>
            </c:extLst>
          </c:dPt>
          <c:dPt>
            <c:idx val="32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83-921C-4E30-AB40-B8C9EBE0D1D9}"/>
              </c:ext>
            </c:extLst>
          </c:dPt>
          <c:dPt>
            <c:idx val="32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85-921C-4E30-AB40-B8C9EBE0D1D9}"/>
              </c:ext>
            </c:extLst>
          </c:dPt>
          <c:dPt>
            <c:idx val="32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87-921C-4E30-AB40-B8C9EBE0D1D9}"/>
              </c:ext>
            </c:extLst>
          </c:dPt>
          <c:dPt>
            <c:idx val="324"/>
            <c:bubble3D val="0"/>
            <c:spPr>
              <a:solidFill>
                <a:schemeClr val="accent1"/>
              </a:solidFill>
              <a:ln w="19050">
                <a:solidFill>
                  <a:schemeClr val="lt1"/>
                </a:solidFill>
              </a:ln>
              <a:effectLst/>
            </c:spPr>
            <c:extLst>
              <c:ext xmlns:c16="http://schemas.microsoft.com/office/drawing/2014/chart" uri="{C3380CC4-5D6E-409C-BE32-E72D297353CC}">
                <c16:uniqueId val="{00000289-921C-4E30-AB40-B8C9EBE0D1D9}"/>
              </c:ext>
            </c:extLst>
          </c:dPt>
          <c:dPt>
            <c:idx val="325"/>
            <c:bubble3D val="0"/>
            <c:spPr>
              <a:solidFill>
                <a:schemeClr val="accent2"/>
              </a:solidFill>
              <a:ln w="19050">
                <a:solidFill>
                  <a:schemeClr val="lt1"/>
                </a:solidFill>
              </a:ln>
              <a:effectLst/>
            </c:spPr>
            <c:extLst>
              <c:ext xmlns:c16="http://schemas.microsoft.com/office/drawing/2014/chart" uri="{C3380CC4-5D6E-409C-BE32-E72D297353CC}">
                <c16:uniqueId val="{0000028B-921C-4E30-AB40-B8C9EBE0D1D9}"/>
              </c:ext>
            </c:extLst>
          </c:dPt>
          <c:dPt>
            <c:idx val="326"/>
            <c:bubble3D val="0"/>
            <c:spPr>
              <a:solidFill>
                <a:schemeClr val="accent3"/>
              </a:solidFill>
              <a:ln w="19050">
                <a:solidFill>
                  <a:schemeClr val="lt1"/>
                </a:solidFill>
              </a:ln>
              <a:effectLst/>
            </c:spPr>
            <c:extLst>
              <c:ext xmlns:c16="http://schemas.microsoft.com/office/drawing/2014/chart" uri="{C3380CC4-5D6E-409C-BE32-E72D297353CC}">
                <c16:uniqueId val="{0000028D-921C-4E30-AB40-B8C9EBE0D1D9}"/>
              </c:ext>
            </c:extLst>
          </c:dPt>
          <c:dPt>
            <c:idx val="327"/>
            <c:bubble3D val="0"/>
            <c:spPr>
              <a:solidFill>
                <a:schemeClr val="accent4"/>
              </a:solidFill>
              <a:ln w="19050">
                <a:solidFill>
                  <a:schemeClr val="lt1"/>
                </a:solidFill>
              </a:ln>
              <a:effectLst/>
            </c:spPr>
            <c:extLst>
              <c:ext xmlns:c16="http://schemas.microsoft.com/office/drawing/2014/chart" uri="{C3380CC4-5D6E-409C-BE32-E72D297353CC}">
                <c16:uniqueId val="{0000028F-921C-4E30-AB40-B8C9EBE0D1D9}"/>
              </c:ext>
            </c:extLst>
          </c:dPt>
          <c:dPt>
            <c:idx val="328"/>
            <c:bubble3D val="0"/>
            <c:spPr>
              <a:solidFill>
                <a:schemeClr val="accent5"/>
              </a:solidFill>
              <a:ln w="19050">
                <a:solidFill>
                  <a:schemeClr val="lt1"/>
                </a:solidFill>
              </a:ln>
              <a:effectLst/>
            </c:spPr>
            <c:extLst>
              <c:ext xmlns:c16="http://schemas.microsoft.com/office/drawing/2014/chart" uri="{C3380CC4-5D6E-409C-BE32-E72D297353CC}">
                <c16:uniqueId val="{00000291-921C-4E30-AB40-B8C9EBE0D1D9}"/>
              </c:ext>
            </c:extLst>
          </c:dPt>
          <c:dPt>
            <c:idx val="329"/>
            <c:bubble3D val="0"/>
            <c:spPr>
              <a:solidFill>
                <a:schemeClr val="accent6"/>
              </a:solidFill>
              <a:ln w="19050">
                <a:solidFill>
                  <a:schemeClr val="lt1"/>
                </a:solidFill>
              </a:ln>
              <a:effectLst/>
            </c:spPr>
            <c:extLst>
              <c:ext xmlns:c16="http://schemas.microsoft.com/office/drawing/2014/chart" uri="{C3380CC4-5D6E-409C-BE32-E72D297353CC}">
                <c16:uniqueId val="{00000293-921C-4E30-AB40-B8C9EBE0D1D9}"/>
              </c:ext>
            </c:extLst>
          </c:dPt>
          <c:dPt>
            <c:idx val="3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95-921C-4E30-AB40-B8C9EBE0D1D9}"/>
              </c:ext>
            </c:extLst>
          </c:dPt>
          <c:dPt>
            <c:idx val="33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97-921C-4E30-AB40-B8C9EBE0D1D9}"/>
              </c:ext>
            </c:extLst>
          </c:dPt>
          <c:dPt>
            <c:idx val="33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99-921C-4E30-AB40-B8C9EBE0D1D9}"/>
              </c:ext>
            </c:extLst>
          </c:dPt>
          <c:dPt>
            <c:idx val="33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9B-921C-4E30-AB40-B8C9EBE0D1D9}"/>
              </c:ext>
            </c:extLst>
          </c:dPt>
          <c:dPt>
            <c:idx val="33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9D-921C-4E30-AB40-B8C9EBE0D1D9}"/>
              </c:ext>
            </c:extLst>
          </c:dPt>
          <c:dPt>
            <c:idx val="33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9F-921C-4E30-AB40-B8C9EBE0D1D9}"/>
              </c:ext>
            </c:extLst>
          </c:dPt>
          <c:dPt>
            <c:idx val="33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A1-921C-4E30-AB40-B8C9EBE0D1D9}"/>
              </c:ext>
            </c:extLst>
          </c:dPt>
          <c:dPt>
            <c:idx val="33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A3-921C-4E30-AB40-B8C9EBE0D1D9}"/>
              </c:ext>
            </c:extLst>
          </c:dPt>
          <c:dPt>
            <c:idx val="33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A5-921C-4E30-AB40-B8C9EBE0D1D9}"/>
              </c:ext>
            </c:extLst>
          </c:dPt>
          <c:dPt>
            <c:idx val="33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A7-921C-4E30-AB40-B8C9EBE0D1D9}"/>
              </c:ext>
            </c:extLst>
          </c:dPt>
          <c:dPt>
            <c:idx val="34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A9-921C-4E30-AB40-B8C9EBE0D1D9}"/>
              </c:ext>
            </c:extLst>
          </c:dPt>
          <c:dPt>
            <c:idx val="34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AB-921C-4E30-AB40-B8C9EBE0D1D9}"/>
              </c:ext>
            </c:extLst>
          </c:dPt>
          <c:dPt>
            <c:idx val="34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AD-921C-4E30-AB40-B8C9EBE0D1D9}"/>
              </c:ext>
            </c:extLst>
          </c:dPt>
          <c:dPt>
            <c:idx val="34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AF-921C-4E30-AB40-B8C9EBE0D1D9}"/>
              </c:ext>
            </c:extLst>
          </c:dPt>
          <c:dPt>
            <c:idx val="34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B1-921C-4E30-AB40-B8C9EBE0D1D9}"/>
              </c:ext>
            </c:extLst>
          </c:dPt>
          <c:dPt>
            <c:idx val="34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B3-921C-4E30-AB40-B8C9EBE0D1D9}"/>
              </c:ext>
            </c:extLst>
          </c:dPt>
          <c:dPt>
            <c:idx val="34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B5-921C-4E30-AB40-B8C9EBE0D1D9}"/>
              </c:ext>
            </c:extLst>
          </c:dPt>
          <c:dPt>
            <c:idx val="34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B7-921C-4E30-AB40-B8C9EBE0D1D9}"/>
              </c:ext>
            </c:extLst>
          </c:dPt>
          <c:dPt>
            <c:idx val="34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B9-921C-4E30-AB40-B8C9EBE0D1D9}"/>
              </c:ext>
            </c:extLst>
          </c:dPt>
          <c:dPt>
            <c:idx val="34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BB-921C-4E30-AB40-B8C9EBE0D1D9}"/>
              </c:ext>
            </c:extLst>
          </c:dPt>
          <c:dPt>
            <c:idx val="35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BD-921C-4E30-AB40-B8C9EBE0D1D9}"/>
              </c:ext>
            </c:extLst>
          </c:dPt>
          <c:dPt>
            <c:idx val="35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BF-921C-4E30-AB40-B8C9EBE0D1D9}"/>
              </c:ext>
            </c:extLst>
          </c:dPt>
          <c:dPt>
            <c:idx val="35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C1-921C-4E30-AB40-B8C9EBE0D1D9}"/>
              </c:ext>
            </c:extLst>
          </c:dPt>
          <c:dPt>
            <c:idx val="35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C3-921C-4E30-AB40-B8C9EBE0D1D9}"/>
              </c:ext>
            </c:extLst>
          </c:dPt>
          <c:dPt>
            <c:idx val="35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C5-921C-4E30-AB40-B8C9EBE0D1D9}"/>
              </c:ext>
            </c:extLst>
          </c:dPt>
          <c:dPt>
            <c:idx val="35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C7-921C-4E30-AB40-B8C9EBE0D1D9}"/>
              </c:ext>
            </c:extLst>
          </c:dPt>
          <c:dPt>
            <c:idx val="35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C9-921C-4E30-AB40-B8C9EBE0D1D9}"/>
              </c:ext>
            </c:extLst>
          </c:dPt>
          <c:dPt>
            <c:idx val="35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CB-921C-4E30-AB40-B8C9EBE0D1D9}"/>
              </c:ext>
            </c:extLst>
          </c:dPt>
          <c:dPt>
            <c:idx val="35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CD-921C-4E30-AB40-B8C9EBE0D1D9}"/>
              </c:ext>
            </c:extLst>
          </c:dPt>
          <c:dPt>
            <c:idx val="35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CF-921C-4E30-AB40-B8C9EBE0D1D9}"/>
              </c:ext>
            </c:extLst>
          </c:dPt>
          <c:dPt>
            <c:idx val="36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D1-921C-4E30-AB40-B8C9EBE0D1D9}"/>
              </c:ext>
            </c:extLst>
          </c:dPt>
          <c:dPt>
            <c:idx val="36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D3-921C-4E30-AB40-B8C9EBE0D1D9}"/>
              </c:ext>
            </c:extLst>
          </c:dPt>
          <c:dPt>
            <c:idx val="36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D5-921C-4E30-AB40-B8C9EBE0D1D9}"/>
              </c:ext>
            </c:extLst>
          </c:dPt>
          <c:dPt>
            <c:idx val="36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D7-921C-4E30-AB40-B8C9EBE0D1D9}"/>
              </c:ext>
            </c:extLst>
          </c:dPt>
          <c:dPt>
            <c:idx val="36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D9-921C-4E30-AB40-B8C9EBE0D1D9}"/>
              </c:ext>
            </c:extLst>
          </c:dPt>
          <c:dPt>
            <c:idx val="36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DB-921C-4E30-AB40-B8C9EBE0D1D9}"/>
              </c:ext>
            </c:extLst>
          </c:dPt>
          <c:dPt>
            <c:idx val="36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DD-921C-4E30-AB40-B8C9EBE0D1D9}"/>
              </c:ext>
            </c:extLst>
          </c:dPt>
          <c:dPt>
            <c:idx val="36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DF-921C-4E30-AB40-B8C9EBE0D1D9}"/>
              </c:ext>
            </c:extLst>
          </c:dPt>
          <c:dPt>
            <c:idx val="36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E1-921C-4E30-AB40-B8C9EBE0D1D9}"/>
              </c:ext>
            </c:extLst>
          </c:dPt>
          <c:dPt>
            <c:idx val="36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E3-921C-4E30-AB40-B8C9EBE0D1D9}"/>
              </c:ext>
            </c:extLst>
          </c:dPt>
          <c:dPt>
            <c:idx val="37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E5-921C-4E30-AB40-B8C9EBE0D1D9}"/>
              </c:ext>
            </c:extLst>
          </c:dPt>
          <c:dPt>
            <c:idx val="37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E7-921C-4E30-AB40-B8C9EBE0D1D9}"/>
              </c:ext>
            </c:extLst>
          </c:dPt>
          <c:dPt>
            <c:idx val="37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E9-921C-4E30-AB40-B8C9EBE0D1D9}"/>
              </c:ext>
            </c:extLst>
          </c:dPt>
          <c:dPt>
            <c:idx val="37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EB-921C-4E30-AB40-B8C9EBE0D1D9}"/>
              </c:ext>
            </c:extLst>
          </c:dPt>
          <c:dPt>
            <c:idx val="37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ED-921C-4E30-AB40-B8C9EBE0D1D9}"/>
              </c:ext>
            </c:extLst>
          </c:dPt>
          <c:dPt>
            <c:idx val="37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EF-921C-4E30-AB40-B8C9EBE0D1D9}"/>
              </c:ext>
            </c:extLst>
          </c:dPt>
          <c:dPt>
            <c:idx val="37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F1-921C-4E30-AB40-B8C9EBE0D1D9}"/>
              </c:ext>
            </c:extLst>
          </c:dPt>
          <c:dPt>
            <c:idx val="37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F3-921C-4E30-AB40-B8C9EBE0D1D9}"/>
              </c:ext>
            </c:extLst>
          </c:dPt>
          <c:dPt>
            <c:idx val="378"/>
            <c:bubble3D val="0"/>
            <c:spPr>
              <a:solidFill>
                <a:schemeClr val="accent1"/>
              </a:solidFill>
              <a:ln w="19050">
                <a:solidFill>
                  <a:schemeClr val="lt1"/>
                </a:solidFill>
              </a:ln>
              <a:effectLst/>
            </c:spPr>
            <c:extLst>
              <c:ext xmlns:c16="http://schemas.microsoft.com/office/drawing/2014/chart" uri="{C3380CC4-5D6E-409C-BE32-E72D297353CC}">
                <c16:uniqueId val="{000002F5-921C-4E30-AB40-B8C9EBE0D1D9}"/>
              </c:ext>
            </c:extLst>
          </c:dPt>
          <c:dPt>
            <c:idx val="379"/>
            <c:bubble3D val="0"/>
            <c:spPr>
              <a:solidFill>
                <a:schemeClr val="accent2"/>
              </a:solidFill>
              <a:ln w="19050">
                <a:solidFill>
                  <a:schemeClr val="lt1"/>
                </a:solidFill>
              </a:ln>
              <a:effectLst/>
            </c:spPr>
            <c:extLst>
              <c:ext xmlns:c16="http://schemas.microsoft.com/office/drawing/2014/chart" uri="{C3380CC4-5D6E-409C-BE32-E72D297353CC}">
                <c16:uniqueId val="{000002F7-921C-4E30-AB40-B8C9EBE0D1D9}"/>
              </c:ext>
            </c:extLst>
          </c:dPt>
          <c:dPt>
            <c:idx val="380"/>
            <c:bubble3D val="0"/>
            <c:spPr>
              <a:solidFill>
                <a:schemeClr val="accent3"/>
              </a:solidFill>
              <a:ln w="19050">
                <a:solidFill>
                  <a:schemeClr val="lt1"/>
                </a:solidFill>
              </a:ln>
              <a:effectLst/>
            </c:spPr>
            <c:extLst>
              <c:ext xmlns:c16="http://schemas.microsoft.com/office/drawing/2014/chart" uri="{C3380CC4-5D6E-409C-BE32-E72D297353CC}">
                <c16:uniqueId val="{000002F9-921C-4E30-AB40-B8C9EBE0D1D9}"/>
              </c:ext>
            </c:extLst>
          </c:dPt>
          <c:dPt>
            <c:idx val="381"/>
            <c:bubble3D val="0"/>
            <c:spPr>
              <a:solidFill>
                <a:schemeClr val="accent4"/>
              </a:solidFill>
              <a:ln w="19050">
                <a:solidFill>
                  <a:schemeClr val="lt1"/>
                </a:solidFill>
              </a:ln>
              <a:effectLst/>
            </c:spPr>
            <c:extLst>
              <c:ext xmlns:c16="http://schemas.microsoft.com/office/drawing/2014/chart" uri="{C3380CC4-5D6E-409C-BE32-E72D297353CC}">
                <c16:uniqueId val="{000002FB-921C-4E30-AB40-B8C9EBE0D1D9}"/>
              </c:ext>
            </c:extLst>
          </c:dPt>
          <c:dPt>
            <c:idx val="382"/>
            <c:bubble3D val="0"/>
            <c:spPr>
              <a:solidFill>
                <a:schemeClr val="accent5"/>
              </a:solidFill>
              <a:ln w="19050">
                <a:solidFill>
                  <a:schemeClr val="lt1"/>
                </a:solidFill>
              </a:ln>
              <a:effectLst/>
            </c:spPr>
            <c:extLst>
              <c:ext xmlns:c16="http://schemas.microsoft.com/office/drawing/2014/chart" uri="{C3380CC4-5D6E-409C-BE32-E72D297353CC}">
                <c16:uniqueId val="{000002FD-921C-4E30-AB40-B8C9EBE0D1D9}"/>
              </c:ext>
            </c:extLst>
          </c:dPt>
          <c:dPt>
            <c:idx val="383"/>
            <c:bubble3D val="0"/>
            <c:spPr>
              <a:solidFill>
                <a:schemeClr val="accent6"/>
              </a:solidFill>
              <a:ln w="19050">
                <a:solidFill>
                  <a:schemeClr val="lt1"/>
                </a:solidFill>
              </a:ln>
              <a:effectLst/>
            </c:spPr>
            <c:extLst>
              <c:ext xmlns:c16="http://schemas.microsoft.com/office/drawing/2014/chart" uri="{C3380CC4-5D6E-409C-BE32-E72D297353CC}">
                <c16:uniqueId val="{000002FF-921C-4E30-AB40-B8C9EBE0D1D9}"/>
              </c:ext>
            </c:extLst>
          </c:dPt>
          <c:dPt>
            <c:idx val="38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01-921C-4E30-AB40-B8C9EBE0D1D9}"/>
              </c:ext>
            </c:extLst>
          </c:dPt>
          <c:dPt>
            <c:idx val="38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03-921C-4E30-AB40-B8C9EBE0D1D9}"/>
              </c:ext>
            </c:extLst>
          </c:dPt>
          <c:dPt>
            <c:idx val="38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05-921C-4E30-AB40-B8C9EBE0D1D9}"/>
              </c:ext>
            </c:extLst>
          </c:dPt>
          <c:dPt>
            <c:idx val="38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07-921C-4E30-AB40-B8C9EBE0D1D9}"/>
              </c:ext>
            </c:extLst>
          </c:dPt>
          <c:dPt>
            <c:idx val="38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09-921C-4E30-AB40-B8C9EBE0D1D9}"/>
              </c:ext>
            </c:extLst>
          </c:dPt>
          <c:dPt>
            <c:idx val="38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0B-921C-4E30-AB40-B8C9EBE0D1D9}"/>
              </c:ext>
            </c:extLst>
          </c:dPt>
          <c:dPt>
            <c:idx val="39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0D-921C-4E30-AB40-B8C9EBE0D1D9}"/>
              </c:ext>
            </c:extLst>
          </c:dPt>
          <c:dPt>
            <c:idx val="39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0F-921C-4E30-AB40-B8C9EBE0D1D9}"/>
              </c:ext>
            </c:extLst>
          </c:dPt>
          <c:dPt>
            <c:idx val="39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11-921C-4E30-AB40-B8C9EBE0D1D9}"/>
              </c:ext>
            </c:extLst>
          </c:dPt>
          <c:dPt>
            <c:idx val="39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13-921C-4E30-AB40-B8C9EBE0D1D9}"/>
              </c:ext>
            </c:extLst>
          </c:dPt>
          <c:dPt>
            <c:idx val="39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15-921C-4E30-AB40-B8C9EBE0D1D9}"/>
              </c:ext>
            </c:extLst>
          </c:dPt>
          <c:dPt>
            <c:idx val="39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17-921C-4E30-AB40-B8C9EBE0D1D9}"/>
              </c:ext>
            </c:extLst>
          </c:dPt>
          <c:dPt>
            <c:idx val="39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19-921C-4E30-AB40-B8C9EBE0D1D9}"/>
              </c:ext>
            </c:extLst>
          </c:dPt>
          <c:dPt>
            <c:idx val="39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1B-921C-4E30-AB40-B8C9EBE0D1D9}"/>
              </c:ext>
            </c:extLst>
          </c:dPt>
          <c:dPt>
            <c:idx val="39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1D-921C-4E30-AB40-B8C9EBE0D1D9}"/>
              </c:ext>
            </c:extLst>
          </c:dPt>
          <c:dPt>
            <c:idx val="39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1F-921C-4E30-AB40-B8C9EBE0D1D9}"/>
              </c:ext>
            </c:extLst>
          </c:dPt>
          <c:dPt>
            <c:idx val="40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21-921C-4E30-AB40-B8C9EBE0D1D9}"/>
              </c:ext>
            </c:extLst>
          </c:dPt>
          <c:dPt>
            <c:idx val="40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23-921C-4E30-AB40-B8C9EBE0D1D9}"/>
              </c:ext>
            </c:extLst>
          </c:dPt>
          <c:dPt>
            <c:idx val="40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25-921C-4E30-AB40-B8C9EBE0D1D9}"/>
              </c:ext>
            </c:extLst>
          </c:dPt>
          <c:dPt>
            <c:idx val="40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27-921C-4E30-AB40-B8C9EBE0D1D9}"/>
              </c:ext>
            </c:extLst>
          </c:dPt>
          <c:dPt>
            <c:idx val="40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29-921C-4E30-AB40-B8C9EBE0D1D9}"/>
              </c:ext>
            </c:extLst>
          </c:dPt>
          <c:dPt>
            <c:idx val="40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2B-921C-4E30-AB40-B8C9EBE0D1D9}"/>
              </c:ext>
            </c:extLst>
          </c:dPt>
          <c:dPt>
            <c:idx val="40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2D-921C-4E30-AB40-B8C9EBE0D1D9}"/>
              </c:ext>
            </c:extLst>
          </c:dPt>
          <c:dPt>
            <c:idx val="40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2F-921C-4E30-AB40-B8C9EBE0D1D9}"/>
              </c:ext>
            </c:extLst>
          </c:dPt>
          <c:dPt>
            <c:idx val="40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31-921C-4E30-AB40-B8C9EBE0D1D9}"/>
              </c:ext>
            </c:extLst>
          </c:dPt>
          <c:dPt>
            <c:idx val="40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33-921C-4E30-AB40-B8C9EBE0D1D9}"/>
              </c:ext>
            </c:extLst>
          </c:dPt>
          <c:dPt>
            <c:idx val="41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35-921C-4E30-AB40-B8C9EBE0D1D9}"/>
              </c:ext>
            </c:extLst>
          </c:dPt>
          <c:dPt>
            <c:idx val="41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37-921C-4E30-AB40-B8C9EBE0D1D9}"/>
              </c:ext>
            </c:extLst>
          </c:dPt>
          <c:dPt>
            <c:idx val="41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39-921C-4E30-AB40-B8C9EBE0D1D9}"/>
              </c:ext>
            </c:extLst>
          </c:dPt>
          <c:dPt>
            <c:idx val="41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3B-921C-4E30-AB40-B8C9EBE0D1D9}"/>
              </c:ext>
            </c:extLst>
          </c:dPt>
          <c:dPt>
            <c:idx val="41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3D-921C-4E30-AB40-B8C9EBE0D1D9}"/>
              </c:ext>
            </c:extLst>
          </c:dPt>
          <c:dPt>
            <c:idx val="41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3F-921C-4E30-AB40-B8C9EBE0D1D9}"/>
              </c:ext>
            </c:extLst>
          </c:dPt>
          <c:dPt>
            <c:idx val="41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41-921C-4E30-AB40-B8C9EBE0D1D9}"/>
              </c:ext>
            </c:extLst>
          </c:dPt>
          <c:dPt>
            <c:idx val="41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43-921C-4E30-AB40-B8C9EBE0D1D9}"/>
              </c:ext>
            </c:extLst>
          </c:dPt>
          <c:dPt>
            <c:idx val="41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45-921C-4E30-AB40-B8C9EBE0D1D9}"/>
              </c:ext>
            </c:extLst>
          </c:dPt>
          <c:dPt>
            <c:idx val="41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47-921C-4E30-AB40-B8C9EBE0D1D9}"/>
              </c:ext>
            </c:extLst>
          </c:dPt>
          <c:dPt>
            <c:idx val="42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49-921C-4E30-AB40-B8C9EBE0D1D9}"/>
              </c:ext>
            </c:extLst>
          </c:dPt>
          <c:dPt>
            <c:idx val="4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4B-921C-4E30-AB40-B8C9EBE0D1D9}"/>
              </c:ext>
            </c:extLst>
          </c:dPt>
          <c:dPt>
            <c:idx val="4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4D-921C-4E30-AB40-B8C9EBE0D1D9}"/>
              </c:ext>
            </c:extLst>
          </c:dPt>
          <c:dPt>
            <c:idx val="42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4F-921C-4E30-AB40-B8C9EBE0D1D9}"/>
              </c:ext>
            </c:extLst>
          </c:dPt>
          <c:dPt>
            <c:idx val="42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51-921C-4E30-AB40-B8C9EBE0D1D9}"/>
              </c:ext>
            </c:extLst>
          </c:dPt>
          <c:dPt>
            <c:idx val="42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53-921C-4E30-AB40-B8C9EBE0D1D9}"/>
              </c:ext>
            </c:extLst>
          </c:dPt>
          <c:dPt>
            <c:idx val="42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55-921C-4E30-AB40-B8C9EBE0D1D9}"/>
              </c:ext>
            </c:extLst>
          </c:dPt>
          <c:dPt>
            <c:idx val="42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57-921C-4E30-AB40-B8C9EBE0D1D9}"/>
              </c:ext>
            </c:extLst>
          </c:dPt>
          <c:dPt>
            <c:idx val="42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59-921C-4E30-AB40-B8C9EBE0D1D9}"/>
              </c:ext>
            </c:extLst>
          </c:dPt>
          <c:dPt>
            <c:idx val="42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5B-921C-4E30-AB40-B8C9EBE0D1D9}"/>
              </c:ext>
            </c:extLst>
          </c:dPt>
          <c:dPt>
            <c:idx val="43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5D-921C-4E30-AB40-B8C9EBE0D1D9}"/>
              </c:ext>
            </c:extLst>
          </c:dPt>
          <c:dPt>
            <c:idx val="43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5F-921C-4E30-AB40-B8C9EBE0D1D9}"/>
              </c:ext>
            </c:extLst>
          </c:dPt>
          <c:dPt>
            <c:idx val="432"/>
            <c:bubble3D val="0"/>
            <c:spPr>
              <a:solidFill>
                <a:schemeClr val="accent1"/>
              </a:solidFill>
              <a:ln w="19050">
                <a:solidFill>
                  <a:schemeClr val="lt1"/>
                </a:solidFill>
              </a:ln>
              <a:effectLst/>
            </c:spPr>
            <c:extLst>
              <c:ext xmlns:c16="http://schemas.microsoft.com/office/drawing/2014/chart" uri="{C3380CC4-5D6E-409C-BE32-E72D297353CC}">
                <c16:uniqueId val="{00000361-921C-4E30-AB40-B8C9EBE0D1D9}"/>
              </c:ext>
            </c:extLst>
          </c:dPt>
          <c:dPt>
            <c:idx val="433"/>
            <c:bubble3D val="0"/>
            <c:spPr>
              <a:solidFill>
                <a:schemeClr val="accent2"/>
              </a:solidFill>
              <a:ln w="19050">
                <a:solidFill>
                  <a:schemeClr val="lt1"/>
                </a:solidFill>
              </a:ln>
              <a:effectLst/>
            </c:spPr>
            <c:extLst>
              <c:ext xmlns:c16="http://schemas.microsoft.com/office/drawing/2014/chart" uri="{C3380CC4-5D6E-409C-BE32-E72D297353CC}">
                <c16:uniqueId val="{00000363-921C-4E30-AB40-B8C9EBE0D1D9}"/>
              </c:ext>
            </c:extLst>
          </c:dPt>
          <c:dPt>
            <c:idx val="434"/>
            <c:bubble3D val="0"/>
            <c:spPr>
              <a:solidFill>
                <a:schemeClr val="accent3"/>
              </a:solidFill>
              <a:ln w="19050">
                <a:solidFill>
                  <a:schemeClr val="lt1"/>
                </a:solidFill>
              </a:ln>
              <a:effectLst/>
            </c:spPr>
            <c:extLst>
              <c:ext xmlns:c16="http://schemas.microsoft.com/office/drawing/2014/chart" uri="{C3380CC4-5D6E-409C-BE32-E72D297353CC}">
                <c16:uniqueId val="{00000365-921C-4E30-AB40-B8C9EBE0D1D9}"/>
              </c:ext>
            </c:extLst>
          </c:dPt>
          <c:dPt>
            <c:idx val="435"/>
            <c:bubble3D val="0"/>
            <c:spPr>
              <a:solidFill>
                <a:schemeClr val="accent4"/>
              </a:solidFill>
              <a:ln w="19050">
                <a:solidFill>
                  <a:schemeClr val="lt1"/>
                </a:solidFill>
              </a:ln>
              <a:effectLst/>
            </c:spPr>
            <c:extLst>
              <c:ext xmlns:c16="http://schemas.microsoft.com/office/drawing/2014/chart" uri="{C3380CC4-5D6E-409C-BE32-E72D297353CC}">
                <c16:uniqueId val="{00000367-921C-4E30-AB40-B8C9EBE0D1D9}"/>
              </c:ext>
            </c:extLst>
          </c:dPt>
          <c:dPt>
            <c:idx val="436"/>
            <c:bubble3D val="0"/>
            <c:spPr>
              <a:solidFill>
                <a:schemeClr val="accent5"/>
              </a:solidFill>
              <a:ln w="19050">
                <a:solidFill>
                  <a:schemeClr val="lt1"/>
                </a:solidFill>
              </a:ln>
              <a:effectLst/>
            </c:spPr>
            <c:extLst>
              <c:ext xmlns:c16="http://schemas.microsoft.com/office/drawing/2014/chart" uri="{C3380CC4-5D6E-409C-BE32-E72D297353CC}">
                <c16:uniqueId val="{00000369-921C-4E30-AB40-B8C9EBE0D1D9}"/>
              </c:ext>
            </c:extLst>
          </c:dPt>
          <c:dPt>
            <c:idx val="437"/>
            <c:bubble3D val="0"/>
            <c:spPr>
              <a:solidFill>
                <a:schemeClr val="accent6"/>
              </a:solidFill>
              <a:ln w="19050">
                <a:solidFill>
                  <a:schemeClr val="lt1"/>
                </a:solidFill>
              </a:ln>
              <a:effectLst/>
            </c:spPr>
            <c:extLst>
              <c:ext xmlns:c16="http://schemas.microsoft.com/office/drawing/2014/chart" uri="{C3380CC4-5D6E-409C-BE32-E72D297353CC}">
                <c16:uniqueId val="{0000036B-921C-4E30-AB40-B8C9EBE0D1D9}"/>
              </c:ext>
            </c:extLst>
          </c:dPt>
          <c:dPt>
            <c:idx val="43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6D-921C-4E30-AB40-B8C9EBE0D1D9}"/>
              </c:ext>
            </c:extLst>
          </c:dPt>
          <c:dPt>
            <c:idx val="43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6F-921C-4E30-AB40-B8C9EBE0D1D9}"/>
              </c:ext>
            </c:extLst>
          </c:dPt>
          <c:dPt>
            <c:idx val="44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71-921C-4E30-AB40-B8C9EBE0D1D9}"/>
              </c:ext>
            </c:extLst>
          </c:dPt>
          <c:dPt>
            <c:idx val="44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73-921C-4E30-AB40-B8C9EBE0D1D9}"/>
              </c:ext>
            </c:extLst>
          </c:dPt>
          <c:dPt>
            <c:idx val="44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75-921C-4E30-AB40-B8C9EBE0D1D9}"/>
              </c:ext>
            </c:extLst>
          </c:dPt>
          <c:dPt>
            <c:idx val="44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77-921C-4E30-AB40-B8C9EBE0D1D9}"/>
              </c:ext>
            </c:extLst>
          </c:dPt>
          <c:dPt>
            <c:idx val="44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79-921C-4E30-AB40-B8C9EBE0D1D9}"/>
              </c:ext>
            </c:extLst>
          </c:dPt>
          <c:dPt>
            <c:idx val="44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7B-921C-4E30-AB40-B8C9EBE0D1D9}"/>
              </c:ext>
            </c:extLst>
          </c:dPt>
          <c:dPt>
            <c:idx val="44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7D-921C-4E30-AB40-B8C9EBE0D1D9}"/>
              </c:ext>
            </c:extLst>
          </c:dPt>
          <c:dPt>
            <c:idx val="44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7F-921C-4E30-AB40-B8C9EBE0D1D9}"/>
              </c:ext>
            </c:extLst>
          </c:dPt>
          <c:dPt>
            <c:idx val="44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81-921C-4E30-AB40-B8C9EBE0D1D9}"/>
              </c:ext>
            </c:extLst>
          </c:dPt>
          <c:dPt>
            <c:idx val="44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83-921C-4E30-AB40-B8C9EBE0D1D9}"/>
              </c:ext>
            </c:extLst>
          </c:dPt>
          <c:dPt>
            <c:idx val="45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85-921C-4E30-AB40-B8C9EBE0D1D9}"/>
              </c:ext>
            </c:extLst>
          </c:dPt>
          <c:dPt>
            <c:idx val="45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87-921C-4E30-AB40-B8C9EBE0D1D9}"/>
              </c:ext>
            </c:extLst>
          </c:dPt>
          <c:dPt>
            <c:idx val="45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89-921C-4E30-AB40-B8C9EBE0D1D9}"/>
              </c:ext>
            </c:extLst>
          </c:dPt>
          <c:dPt>
            <c:idx val="45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8B-921C-4E30-AB40-B8C9EBE0D1D9}"/>
              </c:ext>
            </c:extLst>
          </c:dPt>
          <c:dPt>
            <c:idx val="45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8D-921C-4E30-AB40-B8C9EBE0D1D9}"/>
              </c:ext>
            </c:extLst>
          </c:dPt>
          <c:dPt>
            <c:idx val="45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8F-921C-4E30-AB40-B8C9EBE0D1D9}"/>
              </c:ext>
            </c:extLst>
          </c:dPt>
          <c:dPt>
            <c:idx val="45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91-921C-4E30-AB40-B8C9EBE0D1D9}"/>
              </c:ext>
            </c:extLst>
          </c:dPt>
          <c:dPt>
            <c:idx val="45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93-921C-4E30-AB40-B8C9EBE0D1D9}"/>
              </c:ext>
            </c:extLst>
          </c:dPt>
          <c:dPt>
            <c:idx val="45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95-921C-4E30-AB40-B8C9EBE0D1D9}"/>
              </c:ext>
            </c:extLst>
          </c:dPt>
          <c:dPt>
            <c:idx val="45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97-921C-4E30-AB40-B8C9EBE0D1D9}"/>
              </c:ext>
            </c:extLst>
          </c:dPt>
          <c:dPt>
            <c:idx val="46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99-921C-4E30-AB40-B8C9EBE0D1D9}"/>
              </c:ext>
            </c:extLst>
          </c:dPt>
          <c:dPt>
            <c:idx val="46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9B-921C-4E30-AB40-B8C9EBE0D1D9}"/>
              </c:ext>
            </c:extLst>
          </c:dPt>
          <c:dPt>
            <c:idx val="46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9D-921C-4E30-AB40-B8C9EBE0D1D9}"/>
              </c:ext>
            </c:extLst>
          </c:dPt>
          <c:dPt>
            <c:idx val="46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9F-921C-4E30-AB40-B8C9EBE0D1D9}"/>
              </c:ext>
            </c:extLst>
          </c:dPt>
          <c:dPt>
            <c:idx val="46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A1-921C-4E30-AB40-B8C9EBE0D1D9}"/>
              </c:ext>
            </c:extLst>
          </c:dPt>
          <c:dPt>
            <c:idx val="46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A3-921C-4E30-AB40-B8C9EBE0D1D9}"/>
              </c:ext>
            </c:extLst>
          </c:dPt>
          <c:dPt>
            <c:idx val="46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A5-921C-4E30-AB40-B8C9EBE0D1D9}"/>
              </c:ext>
            </c:extLst>
          </c:dPt>
          <c:dPt>
            <c:idx val="46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A7-921C-4E30-AB40-B8C9EBE0D1D9}"/>
              </c:ext>
            </c:extLst>
          </c:dPt>
          <c:dPt>
            <c:idx val="46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A9-921C-4E30-AB40-B8C9EBE0D1D9}"/>
              </c:ext>
            </c:extLst>
          </c:dPt>
          <c:dPt>
            <c:idx val="46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AB-921C-4E30-AB40-B8C9EBE0D1D9}"/>
              </c:ext>
            </c:extLst>
          </c:dPt>
          <c:dPt>
            <c:idx val="47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AD-921C-4E30-AB40-B8C9EBE0D1D9}"/>
              </c:ext>
            </c:extLst>
          </c:dPt>
          <c:dPt>
            <c:idx val="47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AF-921C-4E30-AB40-B8C9EBE0D1D9}"/>
              </c:ext>
            </c:extLst>
          </c:dPt>
          <c:dPt>
            <c:idx val="47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B1-921C-4E30-AB40-B8C9EBE0D1D9}"/>
              </c:ext>
            </c:extLst>
          </c:dPt>
          <c:dPt>
            <c:idx val="47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B3-921C-4E30-AB40-B8C9EBE0D1D9}"/>
              </c:ext>
            </c:extLst>
          </c:dPt>
          <c:dPt>
            <c:idx val="47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B5-921C-4E30-AB40-B8C9EBE0D1D9}"/>
              </c:ext>
            </c:extLst>
          </c:dPt>
          <c:dPt>
            <c:idx val="47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B7-921C-4E30-AB40-B8C9EBE0D1D9}"/>
              </c:ext>
            </c:extLst>
          </c:dPt>
          <c:dPt>
            <c:idx val="47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B9-921C-4E30-AB40-B8C9EBE0D1D9}"/>
              </c:ext>
            </c:extLst>
          </c:dPt>
          <c:dPt>
            <c:idx val="47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BB-921C-4E30-AB40-B8C9EBE0D1D9}"/>
              </c:ext>
            </c:extLst>
          </c:dPt>
          <c:dPt>
            <c:idx val="47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BD-921C-4E30-AB40-B8C9EBE0D1D9}"/>
              </c:ext>
            </c:extLst>
          </c:dPt>
          <c:dPt>
            <c:idx val="47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BF-921C-4E30-AB40-B8C9EBE0D1D9}"/>
              </c:ext>
            </c:extLst>
          </c:dPt>
          <c:dPt>
            <c:idx val="48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C1-921C-4E30-AB40-B8C9EBE0D1D9}"/>
              </c:ext>
            </c:extLst>
          </c:dPt>
          <c:dPt>
            <c:idx val="48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C3-921C-4E30-AB40-B8C9EBE0D1D9}"/>
              </c:ext>
            </c:extLst>
          </c:dPt>
          <c:dPt>
            <c:idx val="48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C5-921C-4E30-AB40-B8C9EBE0D1D9}"/>
              </c:ext>
            </c:extLst>
          </c:dPt>
          <c:dPt>
            <c:idx val="48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C7-921C-4E30-AB40-B8C9EBE0D1D9}"/>
              </c:ext>
            </c:extLst>
          </c:dPt>
          <c:dPt>
            <c:idx val="48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C9-921C-4E30-AB40-B8C9EBE0D1D9}"/>
              </c:ext>
            </c:extLst>
          </c:dPt>
          <c:dPt>
            <c:idx val="48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CB-921C-4E30-AB40-B8C9EBE0D1D9}"/>
              </c:ext>
            </c:extLst>
          </c:dPt>
          <c:dPt>
            <c:idx val="486"/>
            <c:bubble3D val="0"/>
            <c:spPr>
              <a:solidFill>
                <a:schemeClr val="accent1"/>
              </a:solidFill>
              <a:ln w="19050">
                <a:solidFill>
                  <a:schemeClr val="lt1"/>
                </a:solidFill>
              </a:ln>
              <a:effectLst/>
            </c:spPr>
            <c:extLst>
              <c:ext xmlns:c16="http://schemas.microsoft.com/office/drawing/2014/chart" uri="{C3380CC4-5D6E-409C-BE32-E72D297353CC}">
                <c16:uniqueId val="{000003CD-921C-4E30-AB40-B8C9EBE0D1D9}"/>
              </c:ext>
            </c:extLst>
          </c:dPt>
          <c:dPt>
            <c:idx val="487"/>
            <c:bubble3D val="0"/>
            <c:spPr>
              <a:solidFill>
                <a:schemeClr val="accent2"/>
              </a:solidFill>
              <a:ln w="19050">
                <a:solidFill>
                  <a:schemeClr val="lt1"/>
                </a:solidFill>
              </a:ln>
              <a:effectLst/>
            </c:spPr>
            <c:extLst>
              <c:ext xmlns:c16="http://schemas.microsoft.com/office/drawing/2014/chart" uri="{C3380CC4-5D6E-409C-BE32-E72D297353CC}">
                <c16:uniqueId val="{000003CF-921C-4E30-AB40-B8C9EBE0D1D9}"/>
              </c:ext>
            </c:extLst>
          </c:dPt>
          <c:dPt>
            <c:idx val="488"/>
            <c:bubble3D val="0"/>
            <c:spPr>
              <a:solidFill>
                <a:schemeClr val="accent3"/>
              </a:solidFill>
              <a:ln w="19050">
                <a:solidFill>
                  <a:schemeClr val="lt1"/>
                </a:solidFill>
              </a:ln>
              <a:effectLst/>
            </c:spPr>
            <c:extLst>
              <c:ext xmlns:c16="http://schemas.microsoft.com/office/drawing/2014/chart" uri="{C3380CC4-5D6E-409C-BE32-E72D297353CC}">
                <c16:uniqueId val="{000003D1-921C-4E30-AB40-B8C9EBE0D1D9}"/>
              </c:ext>
            </c:extLst>
          </c:dPt>
          <c:dPt>
            <c:idx val="489"/>
            <c:bubble3D val="0"/>
            <c:spPr>
              <a:solidFill>
                <a:schemeClr val="accent4"/>
              </a:solidFill>
              <a:ln w="19050">
                <a:solidFill>
                  <a:schemeClr val="lt1"/>
                </a:solidFill>
              </a:ln>
              <a:effectLst/>
            </c:spPr>
            <c:extLst>
              <c:ext xmlns:c16="http://schemas.microsoft.com/office/drawing/2014/chart" uri="{C3380CC4-5D6E-409C-BE32-E72D297353CC}">
                <c16:uniqueId val="{000003D3-921C-4E30-AB40-B8C9EBE0D1D9}"/>
              </c:ext>
            </c:extLst>
          </c:dPt>
          <c:dPt>
            <c:idx val="490"/>
            <c:bubble3D val="0"/>
            <c:spPr>
              <a:solidFill>
                <a:schemeClr val="accent5"/>
              </a:solidFill>
              <a:ln w="19050">
                <a:solidFill>
                  <a:schemeClr val="lt1"/>
                </a:solidFill>
              </a:ln>
              <a:effectLst/>
            </c:spPr>
            <c:extLst>
              <c:ext xmlns:c16="http://schemas.microsoft.com/office/drawing/2014/chart" uri="{C3380CC4-5D6E-409C-BE32-E72D297353CC}">
                <c16:uniqueId val="{000003D5-921C-4E30-AB40-B8C9EBE0D1D9}"/>
              </c:ext>
            </c:extLst>
          </c:dPt>
          <c:dPt>
            <c:idx val="491"/>
            <c:bubble3D val="0"/>
            <c:spPr>
              <a:solidFill>
                <a:schemeClr val="accent6"/>
              </a:solidFill>
              <a:ln w="19050">
                <a:solidFill>
                  <a:schemeClr val="lt1"/>
                </a:solidFill>
              </a:ln>
              <a:effectLst/>
            </c:spPr>
            <c:extLst>
              <c:ext xmlns:c16="http://schemas.microsoft.com/office/drawing/2014/chart" uri="{C3380CC4-5D6E-409C-BE32-E72D297353CC}">
                <c16:uniqueId val="{000003D7-921C-4E30-AB40-B8C9EBE0D1D9}"/>
              </c:ext>
            </c:extLst>
          </c:dPt>
          <c:dPt>
            <c:idx val="49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D9-921C-4E30-AB40-B8C9EBE0D1D9}"/>
              </c:ext>
            </c:extLst>
          </c:dPt>
          <c:dPt>
            <c:idx val="49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DB-921C-4E30-AB40-B8C9EBE0D1D9}"/>
              </c:ext>
            </c:extLst>
          </c:dPt>
          <c:dPt>
            <c:idx val="49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DD-921C-4E30-AB40-B8C9EBE0D1D9}"/>
              </c:ext>
            </c:extLst>
          </c:dPt>
          <c:dPt>
            <c:idx val="49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DF-921C-4E30-AB40-B8C9EBE0D1D9}"/>
              </c:ext>
            </c:extLst>
          </c:dPt>
          <c:dPt>
            <c:idx val="49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E1-921C-4E30-AB40-B8C9EBE0D1D9}"/>
              </c:ext>
            </c:extLst>
          </c:dPt>
          <c:dPt>
            <c:idx val="49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E3-921C-4E30-AB40-B8C9EBE0D1D9}"/>
              </c:ext>
            </c:extLst>
          </c:dPt>
          <c:dPt>
            <c:idx val="49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E5-921C-4E30-AB40-B8C9EBE0D1D9}"/>
              </c:ext>
            </c:extLst>
          </c:dPt>
          <c:dPt>
            <c:idx val="49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E7-921C-4E30-AB40-B8C9EBE0D1D9}"/>
              </c:ext>
            </c:extLst>
          </c:dPt>
          <c:dPt>
            <c:idx val="50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E9-921C-4E30-AB40-B8C9EBE0D1D9}"/>
              </c:ext>
            </c:extLst>
          </c:dPt>
          <c:dPt>
            <c:idx val="50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EB-921C-4E30-AB40-B8C9EBE0D1D9}"/>
              </c:ext>
            </c:extLst>
          </c:dPt>
          <c:dPt>
            <c:idx val="50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ED-921C-4E30-AB40-B8C9EBE0D1D9}"/>
              </c:ext>
            </c:extLst>
          </c:dPt>
          <c:dPt>
            <c:idx val="50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EF-921C-4E30-AB40-B8C9EBE0D1D9}"/>
              </c:ext>
            </c:extLst>
          </c:dPt>
          <c:dPt>
            <c:idx val="50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F1-921C-4E30-AB40-B8C9EBE0D1D9}"/>
              </c:ext>
            </c:extLst>
          </c:dPt>
          <c:dPt>
            <c:idx val="50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F3-921C-4E30-AB40-B8C9EBE0D1D9}"/>
              </c:ext>
            </c:extLst>
          </c:dPt>
          <c:dPt>
            <c:idx val="50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F5-921C-4E30-AB40-B8C9EBE0D1D9}"/>
              </c:ext>
            </c:extLst>
          </c:dPt>
          <c:dPt>
            <c:idx val="50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F7-921C-4E30-AB40-B8C9EBE0D1D9}"/>
              </c:ext>
            </c:extLst>
          </c:dPt>
          <c:dPt>
            <c:idx val="50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F9-921C-4E30-AB40-B8C9EBE0D1D9}"/>
              </c:ext>
            </c:extLst>
          </c:dPt>
          <c:dPt>
            <c:idx val="50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FB-921C-4E30-AB40-B8C9EBE0D1D9}"/>
              </c:ext>
            </c:extLst>
          </c:dPt>
          <c:dPt>
            <c:idx val="5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FD-921C-4E30-AB40-B8C9EBE0D1D9}"/>
              </c:ext>
            </c:extLst>
          </c:dPt>
          <c:dPt>
            <c:idx val="51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FF-921C-4E30-AB40-B8C9EBE0D1D9}"/>
              </c:ext>
            </c:extLst>
          </c:dPt>
          <c:dPt>
            <c:idx val="51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01-921C-4E30-AB40-B8C9EBE0D1D9}"/>
              </c:ext>
            </c:extLst>
          </c:dPt>
          <c:dPt>
            <c:idx val="5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03-921C-4E30-AB40-B8C9EBE0D1D9}"/>
              </c:ext>
            </c:extLst>
          </c:dPt>
          <c:dPt>
            <c:idx val="5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05-921C-4E30-AB40-B8C9EBE0D1D9}"/>
              </c:ext>
            </c:extLst>
          </c:dPt>
          <c:dPt>
            <c:idx val="51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07-921C-4E30-AB40-B8C9EBE0D1D9}"/>
              </c:ext>
            </c:extLst>
          </c:dPt>
          <c:dPt>
            <c:idx val="5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09-921C-4E30-AB40-B8C9EBE0D1D9}"/>
              </c:ext>
            </c:extLst>
          </c:dPt>
          <c:dPt>
            <c:idx val="51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0B-921C-4E30-AB40-B8C9EBE0D1D9}"/>
              </c:ext>
            </c:extLst>
          </c:dPt>
          <c:dPt>
            <c:idx val="51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0D-921C-4E30-AB40-B8C9EBE0D1D9}"/>
              </c:ext>
            </c:extLst>
          </c:dPt>
          <c:dPt>
            <c:idx val="51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0F-921C-4E30-AB40-B8C9EBE0D1D9}"/>
              </c:ext>
            </c:extLst>
          </c:dPt>
          <c:dPt>
            <c:idx val="52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11-921C-4E30-AB40-B8C9EBE0D1D9}"/>
              </c:ext>
            </c:extLst>
          </c:dPt>
          <c:dPt>
            <c:idx val="52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13-921C-4E30-AB40-B8C9EBE0D1D9}"/>
              </c:ext>
            </c:extLst>
          </c:dPt>
          <c:dPt>
            <c:idx val="52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15-921C-4E30-AB40-B8C9EBE0D1D9}"/>
              </c:ext>
            </c:extLst>
          </c:dPt>
          <c:dPt>
            <c:idx val="52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17-921C-4E30-AB40-B8C9EBE0D1D9}"/>
              </c:ext>
            </c:extLst>
          </c:dPt>
          <c:dPt>
            <c:idx val="52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19-921C-4E30-AB40-B8C9EBE0D1D9}"/>
              </c:ext>
            </c:extLst>
          </c:dPt>
          <c:dPt>
            <c:idx val="52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1B-921C-4E30-AB40-B8C9EBE0D1D9}"/>
              </c:ext>
            </c:extLst>
          </c:dPt>
          <c:dPt>
            <c:idx val="52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1D-921C-4E30-AB40-B8C9EBE0D1D9}"/>
              </c:ext>
            </c:extLst>
          </c:dPt>
          <c:dPt>
            <c:idx val="52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1F-921C-4E30-AB40-B8C9EBE0D1D9}"/>
              </c:ext>
            </c:extLst>
          </c:dPt>
          <c:dPt>
            <c:idx val="52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21-921C-4E30-AB40-B8C9EBE0D1D9}"/>
              </c:ext>
            </c:extLst>
          </c:dPt>
          <c:dPt>
            <c:idx val="52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23-921C-4E30-AB40-B8C9EBE0D1D9}"/>
              </c:ext>
            </c:extLst>
          </c:dPt>
          <c:dPt>
            <c:idx val="53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25-921C-4E30-AB40-B8C9EBE0D1D9}"/>
              </c:ext>
            </c:extLst>
          </c:dPt>
          <c:dPt>
            <c:idx val="53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27-921C-4E30-AB40-B8C9EBE0D1D9}"/>
              </c:ext>
            </c:extLst>
          </c:dPt>
          <c:dPt>
            <c:idx val="53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29-921C-4E30-AB40-B8C9EBE0D1D9}"/>
              </c:ext>
            </c:extLst>
          </c:dPt>
          <c:dPt>
            <c:idx val="53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2B-921C-4E30-AB40-B8C9EBE0D1D9}"/>
              </c:ext>
            </c:extLst>
          </c:dPt>
          <c:dPt>
            <c:idx val="53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2D-921C-4E30-AB40-B8C9EBE0D1D9}"/>
              </c:ext>
            </c:extLst>
          </c:dPt>
          <c:dPt>
            <c:idx val="53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2F-921C-4E30-AB40-B8C9EBE0D1D9}"/>
              </c:ext>
            </c:extLst>
          </c:dPt>
          <c:dPt>
            <c:idx val="53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31-921C-4E30-AB40-B8C9EBE0D1D9}"/>
              </c:ext>
            </c:extLst>
          </c:dPt>
          <c:dPt>
            <c:idx val="53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33-921C-4E30-AB40-B8C9EBE0D1D9}"/>
              </c:ext>
            </c:extLst>
          </c:dPt>
          <c:dPt>
            <c:idx val="53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35-921C-4E30-AB40-B8C9EBE0D1D9}"/>
              </c:ext>
            </c:extLst>
          </c:dPt>
          <c:dPt>
            <c:idx val="53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37-921C-4E30-AB40-B8C9EBE0D1D9}"/>
              </c:ext>
            </c:extLst>
          </c:dPt>
          <c:dPt>
            <c:idx val="540"/>
            <c:bubble3D val="0"/>
            <c:spPr>
              <a:solidFill>
                <a:schemeClr val="accent1"/>
              </a:solidFill>
              <a:ln w="19050">
                <a:solidFill>
                  <a:schemeClr val="lt1"/>
                </a:solidFill>
              </a:ln>
              <a:effectLst/>
            </c:spPr>
            <c:extLst>
              <c:ext xmlns:c16="http://schemas.microsoft.com/office/drawing/2014/chart" uri="{C3380CC4-5D6E-409C-BE32-E72D297353CC}">
                <c16:uniqueId val="{00000439-921C-4E30-AB40-B8C9EBE0D1D9}"/>
              </c:ext>
            </c:extLst>
          </c:dPt>
          <c:dPt>
            <c:idx val="541"/>
            <c:bubble3D val="0"/>
            <c:spPr>
              <a:solidFill>
                <a:schemeClr val="accent2"/>
              </a:solidFill>
              <a:ln w="19050">
                <a:solidFill>
                  <a:schemeClr val="lt1"/>
                </a:solidFill>
              </a:ln>
              <a:effectLst/>
            </c:spPr>
            <c:extLst>
              <c:ext xmlns:c16="http://schemas.microsoft.com/office/drawing/2014/chart" uri="{C3380CC4-5D6E-409C-BE32-E72D297353CC}">
                <c16:uniqueId val="{0000043B-921C-4E30-AB40-B8C9EBE0D1D9}"/>
              </c:ext>
            </c:extLst>
          </c:dPt>
          <c:dPt>
            <c:idx val="542"/>
            <c:bubble3D val="0"/>
            <c:spPr>
              <a:solidFill>
                <a:schemeClr val="accent3"/>
              </a:solidFill>
              <a:ln w="19050">
                <a:solidFill>
                  <a:schemeClr val="lt1"/>
                </a:solidFill>
              </a:ln>
              <a:effectLst/>
            </c:spPr>
            <c:extLst>
              <c:ext xmlns:c16="http://schemas.microsoft.com/office/drawing/2014/chart" uri="{C3380CC4-5D6E-409C-BE32-E72D297353CC}">
                <c16:uniqueId val="{0000043D-921C-4E30-AB40-B8C9EBE0D1D9}"/>
              </c:ext>
            </c:extLst>
          </c:dPt>
          <c:dPt>
            <c:idx val="543"/>
            <c:bubble3D val="0"/>
            <c:spPr>
              <a:solidFill>
                <a:schemeClr val="accent4"/>
              </a:solidFill>
              <a:ln w="19050">
                <a:solidFill>
                  <a:schemeClr val="lt1"/>
                </a:solidFill>
              </a:ln>
              <a:effectLst/>
            </c:spPr>
            <c:extLst>
              <c:ext xmlns:c16="http://schemas.microsoft.com/office/drawing/2014/chart" uri="{C3380CC4-5D6E-409C-BE32-E72D297353CC}">
                <c16:uniqueId val="{0000043F-921C-4E30-AB40-B8C9EBE0D1D9}"/>
              </c:ext>
            </c:extLst>
          </c:dPt>
          <c:dPt>
            <c:idx val="544"/>
            <c:bubble3D val="0"/>
            <c:spPr>
              <a:solidFill>
                <a:schemeClr val="accent5"/>
              </a:solidFill>
              <a:ln w="19050">
                <a:solidFill>
                  <a:schemeClr val="lt1"/>
                </a:solidFill>
              </a:ln>
              <a:effectLst/>
            </c:spPr>
            <c:extLst>
              <c:ext xmlns:c16="http://schemas.microsoft.com/office/drawing/2014/chart" uri="{C3380CC4-5D6E-409C-BE32-E72D297353CC}">
                <c16:uniqueId val="{00000441-921C-4E30-AB40-B8C9EBE0D1D9}"/>
              </c:ext>
            </c:extLst>
          </c:dPt>
          <c:dPt>
            <c:idx val="545"/>
            <c:bubble3D val="0"/>
            <c:spPr>
              <a:solidFill>
                <a:schemeClr val="accent6"/>
              </a:solidFill>
              <a:ln w="19050">
                <a:solidFill>
                  <a:schemeClr val="lt1"/>
                </a:solidFill>
              </a:ln>
              <a:effectLst/>
            </c:spPr>
            <c:extLst>
              <c:ext xmlns:c16="http://schemas.microsoft.com/office/drawing/2014/chart" uri="{C3380CC4-5D6E-409C-BE32-E72D297353CC}">
                <c16:uniqueId val="{00000443-921C-4E30-AB40-B8C9EBE0D1D9}"/>
              </c:ext>
            </c:extLst>
          </c:dPt>
          <c:dPt>
            <c:idx val="54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45-921C-4E30-AB40-B8C9EBE0D1D9}"/>
              </c:ext>
            </c:extLst>
          </c:dPt>
          <c:dPt>
            <c:idx val="54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447-921C-4E30-AB40-B8C9EBE0D1D9}"/>
              </c:ext>
            </c:extLst>
          </c:dPt>
          <c:dPt>
            <c:idx val="54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449-921C-4E30-AB40-B8C9EBE0D1D9}"/>
              </c:ext>
            </c:extLst>
          </c:dPt>
          <c:dPt>
            <c:idx val="54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44B-921C-4E30-AB40-B8C9EBE0D1D9}"/>
              </c:ext>
            </c:extLst>
          </c:dPt>
          <c:dPt>
            <c:idx val="55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44D-921C-4E30-AB40-B8C9EBE0D1D9}"/>
              </c:ext>
            </c:extLst>
          </c:dPt>
          <c:dPt>
            <c:idx val="55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44F-921C-4E30-AB40-B8C9EBE0D1D9}"/>
              </c:ext>
            </c:extLst>
          </c:dPt>
          <c:dPt>
            <c:idx val="55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451-921C-4E30-AB40-B8C9EBE0D1D9}"/>
              </c:ext>
            </c:extLst>
          </c:dPt>
          <c:dPt>
            <c:idx val="55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453-921C-4E30-AB40-B8C9EBE0D1D9}"/>
              </c:ext>
            </c:extLst>
          </c:dPt>
          <c:dPt>
            <c:idx val="55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455-921C-4E30-AB40-B8C9EBE0D1D9}"/>
              </c:ext>
            </c:extLst>
          </c:dPt>
          <c:dPt>
            <c:idx val="55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457-921C-4E30-AB40-B8C9EBE0D1D9}"/>
              </c:ext>
            </c:extLst>
          </c:dPt>
          <c:dPt>
            <c:idx val="55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459-921C-4E30-AB40-B8C9EBE0D1D9}"/>
              </c:ext>
            </c:extLst>
          </c:dPt>
          <c:dPt>
            <c:idx val="55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45B-921C-4E30-AB40-B8C9EBE0D1D9}"/>
              </c:ext>
            </c:extLst>
          </c:dPt>
          <c:dPt>
            <c:idx val="55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45D-921C-4E30-AB40-B8C9EBE0D1D9}"/>
              </c:ext>
            </c:extLst>
          </c:dPt>
          <c:dPt>
            <c:idx val="55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45F-921C-4E30-AB40-B8C9EBE0D1D9}"/>
              </c:ext>
            </c:extLst>
          </c:dPt>
          <c:dPt>
            <c:idx val="56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461-921C-4E30-AB40-B8C9EBE0D1D9}"/>
              </c:ext>
            </c:extLst>
          </c:dPt>
          <c:dPt>
            <c:idx val="56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463-921C-4E30-AB40-B8C9EBE0D1D9}"/>
              </c:ext>
            </c:extLst>
          </c:dPt>
          <c:dPt>
            <c:idx val="56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465-921C-4E30-AB40-B8C9EBE0D1D9}"/>
              </c:ext>
            </c:extLst>
          </c:dPt>
          <c:dPt>
            <c:idx val="56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467-921C-4E30-AB40-B8C9EBE0D1D9}"/>
              </c:ext>
            </c:extLst>
          </c:dPt>
          <c:dPt>
            <c:idx val="56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469-921C-4E30-AB40-B8C9EBE0D1D9}"/>
              </c:ext>
            </c:extLst>
          </c:dPt>
          <c:dPt>
            <c:idx val="56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46B-921C-4E30-AB40-B8C9EBE0D1D9}"/>
              </c:ext>
            </c:extLst>
          </c:dPt>
          <c:dPt>
            <c:idx val="56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6D-921C-4E30-AB40-B8C9EBE0D1D9}"/>
              </c:ext>
            </c:extLst>
          </c:dPt>
          <c:dPt>
            <c:idx val="56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6F-921C-4E30-AB40-B8C9EBE0D1D9}"/>
              </c:ext>
            </c:extLst>
          </c:dPt>
          <c:dPt>
            <c:idx val="56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71-921C-4E30-AB40-B8C9EBE0D1D9}"/>
              </c:ext>
            </c:extLst>
          </c:dPt>
          <c:dPt>
            <c:idx val="56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73-921C-4E30-AB40-B8C9EBE0D1D9}"/>
              </c:ext>
            </c:extLst>
          </c:dPt>
          <c:dPt>
            <c:idx val="57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75-921C-4E30-AB40-B8C9EBE0D1D9}"/>
              </c:ext>
            </c:extLst>
          </c:dPt>
          <c:dPt>
            <c:idx val="57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77-921C-4E30-AB40-B8C9EBE0D1D9}"/>
              </c:ext>
            </c:extLst>
          </c:dPt>
          <c:dPt>
            <c:idx val="57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79-921C-4E30-AB40-B8C9EBE0D1D9}"/>
              </c:ext>
            </c:extLst>
          </c:dPt>
          <c:dPt>
            <c:idx val="57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7B-921C-4E30-AB40-B8C9EBE0D1D9}"/>
              </c:ext>
            </c:extLst>
          </c:dPt>
          <c:dPt>
            <c:idx val="57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7D-921C-4E30-AB40-B8C9EBE0D1D9}"/>
              </c:ext>
            </c:extLst>
          </c:dPt>
          <c:dPt>
            <c:idx val="57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7F-921C-4E30-AB40-B8C9EBE0D1D9}"/>
              </c:ext>
            </c:extLst>
          </c:dPt>
          <c:dPt>
            <c:idx val="57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81-921C-4E30-AB40-B8C9EBE0D1D9}"/>
              </c:ext>
            </c:extLst>
          </c:dPt>
          <c:dPt>
            <c:idx val="57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83-921C-4E30-AB40-B8C9EBE0D1D9}"/>
              </c:ext>
            </c:extLst>
          </c:dPt>
          <c:dPt>
            <c:idx val="57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85-921C-4E30-AB40-B8C9EBE0D1D9}"/>
              </c:ext>
            </c:extLst>
          </c:dPt>
          <c:dPt>
            <c:idx val="57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87-921C-4E30-AB40-B8C9EBE0D1D9}"/>
              </c:ext>
            </c:extLst>
          </c:dPt>
          <c:dPt>
            <c:idx val="58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89-921C-4E30-AB40-B8C9EBE0D1D9}"/>
              </c:ext>
            </c:extLst>
          </c:dPt>
          <c:dPt>
            <c:idx val="58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8B-921C-4E30-AB40-B8C9EBE0D1D9}"/>
              </c:ext>
            </c:extLst>
          </c:dPt>
          <c:dPt>
            <c:idx val="58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8D-921C-4E30-AB40-B8C9EBE0D1D9}"/>
              </c:ext>
            </c:extLst>
          </c:dPt>
          <c:dPt>
            <c:idx val="58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8F-921C-4E30-AB40-B8C9EBE0D1D9}"/>
              </c:ext>
            </c:extLst>
          </c:dPt>
          <c:dPt>
            <c:idx val="58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91-921C-4E30-AB40-B8C9EBE0D1D9}"/>
              </c:ext>
            </c:extLst>
          </c:dPt>
          <c:dPt>
            <c:idx val="58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93-921C-4E30-AB40-B8C9EBE0D1D9}"/>
              </c:ext>
            </c:extLst>
          </c:dPt>
          <c:dPt>
            <c:idx val="58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95-921C-4E30-AB40-B8C9EBE0D1D9}"/>
              </c:ext>
            </c:extLst>
          </c:dPt>
          <c:dPt>
            <c:idx val="58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97-921C-4E30-AB40-B8C9EBE0D1D9}"/>
              </c:ext>
            </c:extLst>
          </c:dPt>
          <c:dPt>
            <c:idx val="58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99-921C-4E30-AB40-B8C9EBE0D1D9}"/>
              </c:ext>
            </c:extLst>
          </c:dPt>
          <c:dPt>
            <c:idx val="58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9B-921C-4E30-AB40-B8C9EBE0D1D9}"/>
              </c:ext>
            </c:extLst>
          </c:dPt>
          <c:dPt>
            <c:idx val="59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9D-921C-4E30-AB40-B8C9EBE0D1D9}"/>
              </c:ext>
            </c:extLst>
          </c:dPt>
          <c:dPt>
            <c:idx val="59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9F-921C-4E30-AB40-B8C9EBE0D1D9}"/>
              </c:ext>
            </c:extLst>
          </c:dPt>
          <c:dPt>
            <c:idx val="59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A1-921C-4E30-AB40-B8C9EBE0D1D9}"/>
              </c:ext>
            </c:extLst>
          </c:dPt>
          <c:dPt>
            <c:idx val="59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A3-921C-4E30-AB40-B8C9EBE0D1D9}"/>
              </c:ext>
            </c:extLst>
          </c:dPt>
          <c:dPt>
            <c:idx val="594"/>
            <c:bubble3D val="0"/>
            <c:spPr>
              <a:solidFill>
                <a:schemeClr val="accent1"/>
              </a:solidFill>
              <a:ln w="19050">
                <a:solidFill>
                  <a:schemeClr val="lt1"/>
                </a:solidFill>
              </a:ln>
              <a:effectLst/>
            </c:spPr>
            <c:extLst>
              <c:ext xmlns:c16="http://schemas.microsoft.com/office/drawing/2014/chart" uri="{C3380CC4-5D6E-409C-BE32-E72D297353CC}">
                <c16:uniqueId val="{000004A5-921C-4E30-AB40-B8C9EBE0D1D9}"/>
              </c:ext>
            </c:extLst>
          </c:dPt>
          <c:dPt>
            <c:idx val="595"/>
            <c:bubble3D val="0"/>
            <c:spPr>
              <a:solidFill>
                <a:schemeClr val="accent2"/>
              </a:solidFill>
              <a:ln w="19050">
                <a:solidFill>
                  <a:schemeClr val="lt1"/>
                </a:solidFill>
              </a:ln>
              <a:effectLst/>
            </c:spPr>
            <c:extLst>
              <c:ext xmlns:c16="http://schemas.microsoft.com/office/drawing/2014/chart" uri="{C3380CC4-5D6E-409C-BE32-E72D297353CC}">
                <c16:uniqueId val="{000004A7-921C-4E30-AB40-B8C9EBE0D1D9}"/>
              </c:ext>
            </c:extLst>
          </c:dPt>
          <c:dPt>
            <c:idx val="596"/>
            <c:bubble3D val="0"/>
            <c:spPr>
              <a:solidFill>
                <a:schemeClr val="accent3"/>
              </a:solidFill>
              <a:ln w="19050">
                <a:solidFill>
                  <a:schemeClr val="lt1"/>
                </a:solidFill>
              </a:ln>
              <a:effectLst/>
            </c:spPr>
            <c:extLst>
              <c:ext xmlns:c16="http://schemas.microsoft.com/office/drawing/2014/chart" uri="{C3380CC4-5D6E-409C-BE32-E72D297353CC}">
                <c16:uniqueId val="{000004A9-921C-4E30-AB40-B8C9EBE0D1D9}"/>
              </c:ext>
            </c:extLst>
          </c:dPt>
          <c:dPt>
            <c:idx val="597"/>
            <c:bubble3D val="0"/>
            <c:spPr>
              <a:solidFill>
                <a:schemeClr val="accent4"/>
              </a:solidFill>
              <a:ln w="19050">
                <a:solidFill>
                  <a:schemeClr val="lt1"/>
                </a:solidFill>
              </a:ln>
              <a:effectLst/>
            </c:spPr>
            <c:extLst>
              <c:ext xmlns:c16="http://schemas.microsoft.com/office/drawing/2014/chart" uri="{C3380CC4-5D6E-409C-BE32-E72D297353CC}">
                <c16:uniqueId val="{000004AB-921C-4E30-AB40-B8C9EBE0D1D9}"/>
              </c:ext>
            </c:extLst>
          </c:dPt>
          <c:dPt>
            <c:idx val="598"/>
            <c:bubble3D val="0"/>
            <c:spPr>
              <a:solidFill>
                <a:schemeClr val="accent5"/>
              </a:solidFill>
              <a:ln w="19050">
                <a:solidFill>
                  <a:schemeClr val="lt1"/>
                </a:solidFill>
              </a:ln>
              <a:effectLst/>
            </c:spPr>
            <c:extLst>
              <c:ext xmlns:c16="http://schemas.microsoft.com/office/drawing/2014/chart" uri="{C3380CC4-5D6E-409C-BE32-E72D297353CC}">
                <c16:uniqueId val="{000004AD-921C-4E30-AB40-B8C9EBE0D1D9}"/>
              </c:ext>
            </c:extLst>
          </c:dPt>
          <c:dPt>
            <c:idx val="599"/>
            <c:bubble3D val="0"/>
            <c:spPr>
              <a:solidFill>
                <a:schemeClr val="accent6"/>
              </a:solidFill>
              <a:ln w="19050">
                <a:solidFill>
                  <a:schemeClr val="lt1"/>
                </a:solidFill>
              </a:ln>
              <a:effectLst/>
            </c:spPr>
            <c:extLst>
              <c:ext xmlns:c16="http://schemas.microsoft.com/office/drawing/2014/chart" uri="{C3380CC4-5D6E-409C-BE32-E72D297353CC}">
                <c16:uniqueId val="{000004AF-921C-4E30-AB40-B8C9EBE0D1D9}"/>
              </c:ext>
            </c:extLst>
          </c:dPt>
          <c:dPt>
            <c:idx val="60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B1-921C-4E30-AB40-B8C9EBE0D1D9}"/>
              </c:ext>
            </c:extLst>
          </c:dPt>
          <c:dLbls>
            <c:dLbl>
              <c:idx val="492"/>
              <c:showLegendKey val="0"/>
              <c:showVal val="0"/>
              <c:showCatName val="1"/>
              <c:showSerName val="0"/>
              <c:showPercent val="1"/>
              <c:showBubbleSize val="0"/>
              <c:extLst>
                <c:ext xmlns:c15="http://schemas.microsoft.com/office/drawing/2012/chart" uri="{CE6537A1-D6FC-4f65-9D91-7224C49458BB}">
                  <c15:layout>
                    <c:manualLayout>
                      <c:w val="0.23701605288007555"/>
                      <c:h val="0.32885906040268453"/>
                    </c:manualLayout>
                  </c15:layout>
                </c:ext>
                <c:ext xmlns:c16="http://schemas.microsoft.com/office/drawing/2014/chart" uri="{C3380CC4-5D6E-409C-BE32-E72D297353CC}">
                  <c16:uniqueId val="{000003D9-921C-4E30-AB40-B8C9EBE0D1D9}"/>
                </c:ext>
              </c:extLst>
            </c:dLbl>
            <c:dLbl>
              <c:idx val="496"/>
              <c:showLegendKey val="0"/>
              <c:showVal val="0"/>
              <c:showCatName val="1"/>
              <c:showSerName val="0"/>
              <c:showPercent val="1"/>
              <c:showBubbleSize val="0"/>
              <c:extLst>
                <c:ext xmlns:c15="http://schemas.microsoft.com/office/drawing/2012/chart" uri="{CE6537A1-D6FC-4f65-9D91-7224C49458BB}">
                  <c15:layout>
                    <c:manualLayout>
                      <c:w val="0.18319169027384324"/>
                      <c:h val="0.33557046979865773"/>
                    </c:manualLayout>
                  </c15:layout>
                </c:ext>
                <c:ext xmlns:c16="http://schemas.microsoft.com/office/drawing/2014/chart" uri="{C3380CC4-5D6E-409C-BE32-E72D297353CC}">
                  <c16:uniqueId val="{000003E1-921C-4E30-AB40-B8C9EBE0D1D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MASQ2!$DK$4:$DK$600</c:f>
              <c:strCache>
                <c:ptCount val="597"/>
                <c:pt idx="0">
                  <c:v>ACIDE OXOLINIQUE 30 VOLAILLE FRANVET</c:v>
                </c:pt>
                <c:pt idx="1">
                  <c:v>ACIDE OXOLINIQUE 60 PORC FRANVET</c:v>
                </c:pt>
                <c:pt idx="2">
                  <c:v>ACTI COLI 2 MUI/ML</c:v>
                </c:pt>
                <c:pt idx="3">
                  <c:v>ACTI COLI B</c:v>
                </c:pt>
                <c:pt idx="4">
                  <c:v>ACTI DOXY 5</c:v>
                </c:pt>
                <c:pt idx="5">
                  <c:v>ACTI-METHOXINE</c:v>
                </c:pt>
                <c:pt idx="6">
                  <c:v>ACTIONIS 50 MG/ML SUSPENSION INJECTABLE POUR PORCINS ET BOVINS</c:v>
                </c:pt>
                <c:pt idx="7">
                  <c:v>ACTI-STREPTO</c:v>
                </c:pt>
                <c:pt idx="8">
                  <c:v>ACTI-TETRA B</c:v>
                </c:pt>
                <c:pt idx="9">
                  <c:v>ACTI-TETRA I</c:v>
                </c:pt>
                <c:pt idx="10">
                  <c:v>ADJUSOL TMP SULFA LIQUIDE</c:v>
                </c:pt>
                <c:pt idx="11">
                  <c:v>ADVOCINE 180, 180 MG/ML, SOLUTION INJECTABLE POUR BOVINS</c:v>
                </c:pt>
                <c:pt idx="12">
                  <c:v>ADVOCINE 25</c:v>
                </c:pt>
                <c:pt idx="13">
                  <c:v>AIVLOSIN 42,5 MG/G POUDRE ORALE POUR PORCS</c:v>
                </c:pt>
                <c:pt idx="14">
                  <c:v>AIVLOSIN 42,5 MG/G PREMELANGE MEDICAMENTEUX POUR PORCS</c:v>
                </c:pt>
                <c:pt idx="15">
                  <c:v>AIVLOSIN 625 MG/G GRANULES POUR ADMINISTRATION DANS L'EAU DE BOISSON POUR FAISANS</c:v>
                </c:pt>
                <c:pt idx="16">
                  <c:v>AIVLOSIN 625 MG/G GRANULES POUR EAU DE BOISSON POUR POULETS/DINDONS</c:v>
                </c:pt>
                <c:pt idx="17">
                  <c:v>AIVLOSIN 625 MG/G GRANULES POUR L'EAU DE BOISSON POUR PORCS</c:v>
                </c:pt>
                <c:pt idx="18">
                  <c:v>AIVLOSIN 8,5 MG/G POUDRE PAR VOIE ORALE POUR PORCS</c:v>
                </c:pt>
                <c:pt idx="19">
                  <c:v>AIVLOSIN 8,5 MG/G PREMELANGE MEDICAMENTEUX POUR PORCS</c:v>
                </c:pt>
                <c:pt idx="20">
                  <c:v>ALBIOTIC 330 MG /100 MG SOLUTION INTRAMAMMAIRE</c:v>
                </c:pt>
                <c:pt idx="21">
                  <c:v>ALLEGROCINE</c:v>
                </c:pt>
                <c:pt idx="22">
                  <c:v>ALTIDOX 433 MG/G POUDRE POUR ADMINISTRATION DANS L'EAU DE BOISSON POUR PORCS, POULETS ET DINDES</c:v>
                </c:pt>
                <c:pt idx="23">
                  <c:v>AMATIB 697 MG/G POUDRE ORALE POUR PORCS ET POULETS</c:v>
                </c:pt>
                <c:pt idx="24">
                  <c:v>AMDOCYL 697 MG/G POUDRE ORALE POUR PORCS ET POULETS</c:v>
                </c:pt>
                <c:pt idx="25">
                  <c:v>AMDOCYL CTD 697 MG/G POUDRE POUR ADMINISTRATION DANS L'EAU DE BOISSON POUR POULES, DINDES ET CANARDS</c:v>
                </c:pt>
                <c:pt idx="26">
                  <c:v>AMIDURENE</c:v>
                </c:pt>
                <c:pt idx="27">
                  <c:v>AMOXICILLINE CALIER GLOBULIT 50 MG/G PREMELANGE MEDICAMENTEUX</c:v>
                </c:pt>
                <c:pt idx="28">
                  <c:v>AMOXICILLINE GLOBAL VET HEALTH 436 MG/G POUDRE POUR ADMINISTRATION DANS L'EAU DE BOISSON POUR POULETS DINDES CANARDS ET PORCINS</c:v>
                </c:pt>
                <c:pt idx="29">
                  <c:v>AMOXIPRO 10 % POUDRE POUR ADMINISTRATION DANS L’EAU DE BOISSON/ LE LAIT VEAU PORC POULET CANARD DINDE</c:v>
                </c:pt>
                <c:pt idx="30">
                  <c:v>AMOXIPRO INJECTABLE</c:v>
                </c:pt>
                <c:pt idx="31">
                  <c:v>AMOXIVAL 20 % POUDRE ORALE VOLAILLE</c:v>
                </c:pt>
                <c:pt idx="32">
                  <c:v>AMOXIVAL AMOXICILLINE 40 PREMELANGE MEDICAMENTEUX VOLAILLES</c:v>
                </c:pt>
                <c:pt idx="33">
                  <c:v>AMPHEN 200 MG/G GRANULES POUR SOLUTION BUVABLE POUR PORCS</c:v>
                </c:pt>
                <c:pt idx="34">
                  <c:v>AMPHOPRIM</c:v>
                </c:pt>
                <c:pt idx="35">
                  <c:v>AMPICLOX</c:v>
                </c:pt>
                <c:pt idx="36">
                  <c:v>AMPICOLINE</c:v>
                </c:pt>
                <c:pt idx="37">
                  <c:v>AMPIDEXALONE</c:v>
                </c:pt>
                <c:pt idx="38">
                  <c:v>AMPIDIAR</c:v>
                </c:pt>
                <c:pt idx="39">
                  <c:v>AMPIJECT 10 G</c:v>
                </c:pt>
                <c:pt idx="40">
                  <c:v>AMPIMYCINE DEX</c:v>
                </c:pt>
                <c:pt idx="41">
                  <c:v>AMPINA</c:v>
                </c:pt>
                <c:pt idx="42">
                  <c:v>AMPISOL</c:v>
                </c:pt>
                <c:pt idx="43">
                  <c:v>ANIMEDAZON SPRAY</c:v>
                </c:pt>
                <c:pt idx="44">
                  <c:v>ANTI CORYZA MOUREAU</c:v>
                </c:pt>
                <c:pt idx="45">
                  <c:v>APRALAN APRAMYCINE 20-SJ PORC-LAPIN</c:v>
                </c:pt>
                <c:pt idx="46">
                  <c:v>APRALAN BUVABLE POUDRE POUR ADMINISTRATION DANS L’EAU DE BOISSON/LAIT DE REMPLACEMENT POUR PORCS, VEAUX, POULETS ET LAPINS</c:v>
                </c:pt>
                <c:pt idx="47">
                  <c:v>APRAVET 100 000 UI/G PREMELANGE MEDICAMENTEUX POUR PORCS ET LAPINS</c:v>
                </c:pt>
                <c:pt idx="48">
                  <c:v>APRAVET 552 UI / MG, POUDRE POUR ADMINISTRATION DANS L'EAU DE BOISSON / LE LAIT POUR PORCINS, VEAUX, POULETS ET LAPINS</c:v>
                </c:pt>
                <c:pt idx="49">
                  <c:v>AQUAFLOR 500 MG/G PREMELANGE MEDICAMENTEUX POUR TRUITES ARC-EN-CIEL</c:v>
                </c:pt>
                <c:pt idx="50">
                  <c:v>ARENTOR DC 250 MG SUSPENSION INTRAMAMMAIRE POUR VACHES TARIES</c:v>
                </c:pt>
                <c:pt idx="51">
                  <c:v>AUREOMYCINE MERIAL</c:v>
                </c:pt>
                <c:pt idx="52">
                  <c:v>AUROFAC CHLORTETRACYCLINE 93 PORC ET AGNEAU-CHEVREAU SEVRES</c:v>
                </c:pt>
                <c:pt idx="53">
                  <c:v>AVEMIX N° 150</c:v>
                </c:pt>
                <c:pt idx="54">
                  <c:v>AXENTYL</c:v>
                </c:pt>
                <c:pt idx="55">
                  <c:v>AXENTYL 200 MG/ML SOLUTION INJECTABLE POUR BOVINS, OVINS, CAPRINS ET PORCINS</c:v>
                </c:pt>
                <c:pt idx="56">
                  <c:v>AXILLIN</c:v>
                </c:pt>
                <c:pt idx="57">
                  <c:v>BAYCUBIS 293 MG/G POUDRE POUR SOLUTION BUVABLE POUR POULETS</c:v>
                </c:pt>
                <c:pt idx="58">
                  <c:v>BAYTRIL 10 % SOLUTION BUVABLE</c:v>
                </c:pt>
                <c:pt idx="59">
                  <c:v>BAYTRIL 10 % SOLUTION INJECTABLE</c:v>
                </c:pt>
                <c:pt idx="60">
                  <c:v>BAYTRIL 1NJECT PORC</c:v>
                </c:pt>
                <c:pt idx="61">
                  <c:v>BAYTRIL 2,5 % SOLUTION BUVABLE</c:v>
                </c:pt>
                <c:pt idx="62">
                  <c:v>BAYTRIL 2,5 % SOLUTION INJECTABLE</c:v>
                </c:pt>
                <c:pt idx="63">
                  <c:v>BAYTRIL 5 % SOLUTION INJECTABLE</c:v>
                </c:pt>
                <c:pt idx="64">
                  <c:v>BAYTRIL BOLUS</c:v>
                </c:pt>
                <c:pt idx="65">
                  <c:v>BAYTRIL XM 100 MG/ML SOLUTION INJECTABLE POUR BOVINS ET PORCINS</c:v>
                </c:pt>
                <c:pt idx="66">
                  <c:v>BELCOMYCINE S</c:v>
                </c:pt>
                <c:pt idx="67">
                  <c:v>BELCOPENI 5</c:v>
                </c:pt>
                <c:pt idx="68">
                  <c:v>BIAMULINE</c:v>
                </c:pt>
                <c:pt idx="69">
                  <c:v>BIAPRIM BUVABLE</c:v>
                </c:pt>
                <c:pt idx="70">
                  <c:v>BILOVET 200 MG/ML SOLUTION INJECTABLE</c:v>
                </c:pt>
                <c:pt idx="71">
                  <c:v>BIMOXYL LA 150 MG/ML SUSPENSION INJECTABLE POUR BOVINS OVINS ET PORCINS</c:v>
                </c:pt>
                <c:pt idx="72">
                  <c:v>BIOAMOXI</c:v>
                </c:pt>
                <c:pt idx="73">
                  <c:v>BIOREPAS</c:v>
                </c:pt>
                <c:pt idx="74">
                  <c:v>BIOTORNIS</c:v>
                </c:pt>
                <c:pt idx="75">
                  <c:v>BOFLOX 100 MG/ML SOLUTION INJECTABLE POUR BOVINS ET PORCINS</c:v>
                </c:pt>
                <c:pt idx="76">
                  <c:v>BORGAL 24 %</c:v>
                </c:pt>
                <c:pt idx="77">
                  <c:v>CADOREX 300 MG/ML SOLUTION INJECTABLE POUR BOVINS OVINS ET PORCINS</c:v>
                </c:pt>
                <c:pt idx="78">
                  <c:v>CAFMIX ACIDE OXOLINIQUE 80 PORC</c:v>
                </c:pt>
                <c:pt idx="79">
                  <c:v>CAFMIX LINCOMYCINE 22 PNEUMONIE PORC</c:v>
                </c:pt>
                <c:pt idx="80">
                  <c:v>CAFMIX LINCOMYCINE 8.8 ENTERITE PORC</c:v>
                </c:pt>
                <c:pt idx="81">
                  <c:v>CALFLOR 300 MG/ML SOLUTION INJECTABLE POUR BOVINS ET PORCINS</c:v>
                </c:pt>
                <c:pt idx="82">
                  <c:v>CALF-MEAL</c:v>
                </c:pt>
                <c:pt idx="83">
                  <c:v>CAPTALIN</c:v>
                </c:pt>
                <c:pt idx="84">
                  <c:v>CEFENIL 50 MG/ML</c:v>
                </c:pt>
                <c:pt idx="85">
                  <c:v>CEFENIL RTU VET 50 MG/ML SUSPENSION INJECTABLE POUR PORCS ET BOVINS</c:v>
                </c:pt>
                <c:pt idx="86">
                  <c:v>CEFOKEL 50 MG/ML SUSPENSION INJECTABLE POUR PORCINS ET BOVINS</c:v>
                </c:pt>
                <c:pt idx="87">
                  <c:v>CEFOVET</c:v>
                </c:pt>
                <c:pt idx="88">
                  <c:v>CEFOVET HL</c:v>
                </c:pt>
                <c:pt idx="89">
                  <c:v>CEFSHOT 250 MG SUSPENSION INTRAMAMMAIRE POUR VACHES AU TARISSEMENT</c:v>
                </c:pt>
                <c:pt idx="90">
                  <c:v>CEFTIOCYL 50 MG/ML SUSPENSION INJECTABLE POUR BOVINS ET PORCINS</c:v>
                </c:pt>
                <c:pt idx="91">
                  <c:v>CEFTIOCYL FLOW 50 MG/ML SUSPENSION INJECTABLE POUR PORCINS ET BOVINS</c:v>
                </c:pt>
                <c:pt idx="92">
                  <c:v>CEFTIOSAN 50 MG/ML SUSPENSION INJECTABLE POUR PORCINS ET BOVINS</c:v>
                </c:pt>
                <c:pt idx="93">
                  <c:v>CEMAY 50 MG/ML SUSPENSION INJECTABLE POUR PORCS ET BOVINS</c:v>
                </c:pt>
                <c:pt idx="94">
                  <c:v>CENTRAUREO</c:v>
                </c:pt>
                <c:pt idx="95">
                  <c:v>CEPRAVIN</c:v>
                </c:pt>
                <c:pt idx="96">
                  <c:v>CEPRITECT 250 MG SUSPENSION INTRAMAMMAIRE POUR VACHES AU TARISSEMENT</c:v>
                </c:pt>
                <c:pt idx="97">
                  <c:v>CEVAXEL 50 MG/ML</c:v>
                </c:pt>
                <c:pt idx="98">
                  <c:v>CEVAXEL-RTU 50 MG/ML SUSPENSION INJECTABLE POUR BOVINS ET PORCINS</c:v>
                </c:pt>
                <c:pt idx="99">
                  <c:v>CHANENRO 100 MG/ML SOLUTION INJECTABLE POUR BOVINS ET PORCINS</c:v>
                </c:pt>
                <c:pt idx="100">
                  <c:v>CHANENRO 50 MG/ML SOLUTION INJECTABLE POUR BOVINS, PORCINS, CHIENS ET CHATS</c:v>
                </c:pt>
                <c:pt idx="101">
                  <c:v>CHLORIDAZINE S</c:v>
                </c:pt>
                <c:pt idx="102">
                  <c:v>CHLORTERACYCLINE 0,50G VETOQUINOL</c:v>
                </c:pt>
                <c:pt idx="103">
                  <c:v>CHLORTETRACYCLINE 100 PORC ET AGNEAU-CHEVREAU SEVRES SANTAMIX</c:v>
                </c:pt>
                <c:pt idx="104">
                  <c:v>CHLORTETRACYCLINE 40 LAPIN-VOLAILLE-PORC ET AGNEAU-CHEVREAU SEVRES SANTAMIX</c:v>
                </c:pt>
                <c:pt idx="105">
                  <c:v>CK 2 - COLISTINE 66,7 MG/ML</c:v>
                </c:pt>
                <c:pt idx="106">
                  <c:v>CK 4 - DOXYCYCLINE 50 MG/G</c:v>
                </c:pt>
                <c:pt idx="107">
                  <c:v>CK 5 - OXYTETRACYCLINE 500 MG/G</c:v>
                </c:pt>
                <c:pt idx="108">
                  <c:v>CK 7 - TRIMETHOPRIME 16,65 MG/ML SULFADIAZINE 83,35 MG/ML</c:v>
                </c:pt>
                <c:pt idx="109">
                  <c:v>CK 8 - TYLOSINE 100 MUI</c:v>
                </c:pt>
                <c:pt idx="110">
                  <c:v>CK 9 - TYLOSINE 92 000 UI/G</c:v>
                </c:pt>
                <c:pt idx="111">
                  <c:v>CK6 - SOLU OXYTETRACYCLINE 500 MG/G</c:v>
                </c:pt>
                <c:pt idx="112">
                  <c:v>CLAMOXYL LA</c:v>
                </c:pt>
                <c:pt idx="113">
                  <c:v>CLAMOXYL OBLET GYNECOLOGIQUE</c:v>
                </c:pt>
                <c:pt idx="114">
                  <c:v>CLAMOXYL SUSPENSION</c:v>
                </c:pt>
                <c:pt idx="115">
                  <c:v>CLAVOBAY SUSPENSION INJECTABLE</c:v>
                </c:pt>
                <c:pt idx="116">
                  <c:v>CLOXAGEL HL 500</c:v>
                </c:pt>
                <c:pt idx="117">
                  <c:v>CLOXAMAM</c:v>
                </c:pt>
                <c:pt idx="118">
                  <c:v>CLOXINE HL</c:v>
                </c:pt>
                <c:pt idx="119">
                  <c:v>COBACTAN 2,5 %</c:v>
                </c:pt>
                <c:pt idx="120">
                  <c:v>COBACTAN 4,5 % PS</c:v>
                </c:pt>
                <c:pt idx="121">
                  <c:v>COBACTAN LA 7,5 % SUSPENSION INJECTABLE POUR BOVINS</c:v>
                </c:pt>
                <c:pt idx="122">
                  <c:v>COBACTAN LC POMMADE INTRAMAMMAIRE</c:v>
                </c:pt>
                <c:pt idx="123">
                  <c:v>COFACOLI POUDRE</c:v>
                </c:pt>
                <c:pt idx="124">
                  <c:v>COFACOLI SOLUTION</c:v>
                </c:pt>
                <c:pt idx="125">
                  <c:v>COFALAC</c:v>
                </c:pt>
                <c:pt idx="126">
                  <c:v>COFAMIX ACIDE OXOLINIQUE 40 VOLAILLE</c:v>
                </c:pt>
                <c:pt idx="127">
                  <c:v>COFAMIX ACIDE OXOLINIQUE 80 porc</c:v>
                </c:pt>
                <c:pt idx="128">
                  <c:v>COFAMIX AMOXICILLINE 100 PORC</c:v>
                </c:pt>
                <c:pt idx="129">
                  <c:v>COFAMOX 10</c:v>
                </c:pt>
                <c:pt idx="130">
                  <c:v>COFAMOX 15 L.A.</c:v>
                </c:pt>
                <c:pt idx="131">
                  <c:v>COFAMOX 20</c:v>
                </c:pt>
                <c:pt idx="132">
                  <c:v>COFAMOX 50</c:v>
                </c:pt>
                <c:pt idx="133">
                  <c:v>COFOXYL PO</c:v>
                </c:pt>
                <c:pt idx="134">
                  <c:v>COLAMPI I</c:v>
                </c:pt>
                <c:pt idx="135">
                  <c:v>COLDOSTIN 4 800 000 IU/G POUDRE POUR ADMINISTRATION DANS L'EAU OU LE LAIT</c:v>
                </c:pt>
                <c:pt idx="136">
                  <c:v>COLFEN 300 MG/ML SOLUTION INJECTABLE POUR BOVINS ET PORCINS</c:v>
                </c:pt>
                <c:pt idx="137">
                  <c:v>COLFIVE 5 000 000 UI/ML CONCENTRE POUR SOLUTION BUVABLE POUR VEAUX PORCINS AGNEAUX POULETS ET DINDES</c:v>
                </c:pt>
                <c:pt idx="138">
                  <c:v>COLFIVE 5 000 000 UI/ML CONCENTRE POUR SUSPENSION BUVABLE POUR VEAUX PORCINS AGNEAUX POULETS ET DINDES</c:v>
                </c:pt>
                <c:pt idx="139">
                  <c:v>COLIBOLUS</c:v>
                </c:pt>
                <c:pt idx="140">
                  <c:v>COLICILLINE</c:v>
                </c:pt>
                <c:pt idx="141">
                  <c:v>COLICLOX POMMADE</c:v>
                </c:pt>
                <c:pt idx="142">
                  <c:v>COLIDIARYL</c:v>
                </c:pt>
                <c:pt idx="143">
                  <c:v>COLIPATE</c:v>
                </c:pt>
                <c:pt idx="144">
                  <c:v>COLIPRO 2 MUI/ML CONCENTRE POUR SOLUTION BUVABLE POUR PORCINS ET VOLAILLES</c:v>
                </c:pt>
                <c:pt idx="145">
                  <c:v>COLISTINE 200-CB LAPIN-VOLAILLE-PORC ET AGNEAU-CHEVREAU SEVRES FRANVET</c:v>
                </c:pt>
                <c:pt idx="146">
                  <c:v>COLISTINE 400-CB PORC ET AGNEAU-CHEVREAU SEVRES FRANVET</c:v>
                </c:pt>
                <c:pt idx="147">
                  <c:v>COLISTINE 400-F PORC ET AGNEAU-CHEVREAU SEVRES FRANVET</c:v>
                </c:pt>
                <c:pt idx="148">
                  <c:v>COLISTINE SULFATE 2 000 000 UI/ML BUVABLE VIRBAC</c:v>
                </c:pt>
                <c:pt idx="149">
                  <c:v>COLISULTRIX POUDRE</c:v>
                </c:pt>
                <c:pt idx="150">
                  <c:v>COLIVET</c:v>
                </c:pt>
                <c:pt idx="151">
                  <c:v>COLIVET SOLUTION</c:v>
                </c:pt>
                <c:pt idx="152">
                  <c:v>COLMYC 2,5 % SOLUTION BUVABLE POUR VEAUX</c:v>
                </c:pt>
                <c:pt idx="153">
                  <c:v>COMPOMIX V AMPICILLINE</c:v>
                </c:pt>
                <c:pt idx="154">
                  <c:v>COMPOMIX V COLI 1.000</c:v>
                </c:pt>
                <c:pt idx="155">
                  <c:v>COMPOMIX V NEOSTARTER</c:v>
                </c:pt>
                <c:pt idx="156">
                  <c:v>COMPOMIX V SULFAPRIM</c:v>
                </c:pt>
                <c:pt idx="157">
                  <c:v>CONCENTRAT V002 SPIRA 100</c:v>
                </c:pt>
                <c:pt idx="158">
                  <c:v>CONCENTRAT V007 TYLAN 100</c:v>
                </c:pt>
                <c:pt idx="159">
                  <c:v>CONCENTRAT V028</c:v>
                </c:pt>
                <c:pt idx="160">
                  <c:v>CONCENTRAT V050 TS</c:v>
                </c:pt>
                <c:pt idx="161">
                  <c:v>CONCENTRAT V061 LINCOMYCINE 4.4 SPECTINOMYCINE 4.4 PORC</c:v>
                </c:pt>
                <c:pt idx="162">
                  <c:v>CONCENTRAT V069 ACIDE OXOLINIQUE 80 PORC</c:v>
                </c:pt>
                <c:pt idx="163">
                  <c:v>CONCENTRAT VO 08 TILMICOSINE PORCIN-LAPIN</c:v>
                </c:pt>
                <c:pt idx="164">
                  <c:v>CONCENTRAT VO 31-1 OXYTETRACYCLINE 100 PORC ET AGNEAU-CHEVREAU SEVRES</c:v>
                </c:pt>
                <c:pt idx="165">
                  <c:v>CONCENTRAT VO 31-2 OXYTETRACYCLINE 40 LAPIN-VOLAILLE-PORC ET AGNEAU-CHEVREAU SEVRES</c:v>
                </c:pt>
                <c:pt idx="166">
                  <c:v>CONCENTRAT VO 49-1 COLISTINE 400 PORC ET AGNEAU-CHEVREAU SEVRES</c:v>
                </c:pt>
                <c:pt idx="167">
                  <c:v>CONCENTRAT VO 49-2 COLISTINE 200 LAPIN-VOLAILLE-PORC ET AGNEAU-CHEVREAU SEVRES</c:v>
                </c:pt>
                <c:pt idx="168">
                  <c:v>CONCENTRAT VO 57 APRAMYCINE 20 PORC-LAPIN</c:v>
                </c:pt>
                <c:pt idx="169">
                  <c:v>CONCENTRAT VO 59-1 NEOMYCINE 80 PORC</c:v>
                </c:pt>
                <c:pt idx="170">
                  <c:v>CONCENTRAT VO 59-2 NEOMYCINE 40 LAPIN-VOLAILLE-PORC</c:v>
                </c:pt>
                <c:pt idx="171">
                  <c:v>CORTEXILINE</c:v>
                </c:pt>
                <c:pt idx="172">
                  <c:v>COVUNIL</c:v>
                </c:pt>
                <c:pt idx="173">
                  <c:v>CRD 92</c:v>
                </c:pt>
                <c:pt idx="174">
                  <c:v>CUBARMIX</c:v>
                </c:pt>
                <c:pt idx="175">
                  <c:v>CURACEF DUO 50 MG/ML / 150 MG/ML SUSPENSION INJECTABLE POUR BOVINS</c:v>
                </c:pt>
                <c:pt idx="176">
                  <c:v>CYCLO SPRAY</c:v>
                </c:pt>
                <c:pt idx="177">
                  <c:v>CYCLOSOL 200 LA</c:v>
                </c:pt>
                <c:pt idx="178">
                  <c:v>DENAGARD INJECTABLE 162,2</c:v>
                </c:pt>
                <c:pt idx="179">
                  <c:v>DENAGARD SOLUTION BUVABLE</c:v>
                </c:pt>
                <c:pt idx="180">
                  <c:v>DEPOCILLINE</c:v>
                </c:pt>
                <c:pt idx="181">
                  <c:v>DFV DOXIVET 200 MG/ML SOLUTION POUR ADMINISTRATION DANS L'EAU DE BOISSON POUR PORCS ET POULETS</c:v>
                </c:pt>
                <c:pt idx="182">
                  <c:v>DHS 50 COOPHAVET</c:v>
                </c:pt>
                <c:pt idx="183">
                  <c:v>DIATRIM 200 MG/ML + 40 MG/ML  SOLUTION INJECTABLE</c:v>
                </c:pt>
                <c:pt idx="184">
                  <c:v>DIATRIM 200 MG/ML + 40 MG/ML SOLUTION INJECTABLE</c:v>
                </c:pt>
                <c:pt idx="185">
                  <c:v>DIAZIPRIM</c:v>
                </c:pt>
                <c:pt idx="186">
                  <c:v>DICLOMAM TARISSEMENT</c:v>
                </c:pt>
                <c:pt idx="187">
                  <c:v>DICURAL 100 MG/ML SOLUTION ORALE POUR POULES ET DINDES</c:v>
                </c:pt>
                <c:pt idx="188">
                  <c:v>DIMERAL TS PORCIN</c:v>
                </c:pt>
                <c:pt idx="189">
                  <c:v>DIPROXINE</c:v>
                </c:pt>
                <c:pt idx="190">
                  <c:v>DOPHALIN 400 MG/G POUDRE POUR ADMINISTRATION DANS L'EAU DE BOISSON</c:v>
                </c:pt>
                <c:pt idx="191">
                  <c:v>DOXATIB 433 MG/G POUDRE POUR ADMINISTRATION DANS L'EAU DE BOISSON POUR PORCS ET POULETS</c:v>
                </c:pt>
                <c:pt idx="192">
                  <c:v>DOXIPULVIS 500 MG/G POUDRE POUR ADMINISTRATION DANS L’EAU DE BOISSON / ALIMENTS D’ALLAITEMENT</c:v>
                </c:pt>
                <c:pt idx="193">
                  <c:v>DOXORAL</c:v>
                </c:pt>
                <c:pt idx="194">
                  <c:v>DOXX-SOL 433 MG/G POUDRE POUR ADMINISTRATION DANS L'EAU DE BOISSON/LE SUBSTITUT DE LAIT POUR LES VEAUX PRE-RUMINANTS LES PORCS ET LES POULES</c:v>
                </c:pt>
                <c:pt idx="195">
                  <c:v>DOXY 2% PM</c:v>
                </c:pt>
                <c:pt idx="196">
                  <c:v>DOXY 20 FRANVET</c:v>
                </c:pt>
                <c:pt idx="197">
                  <c:v>DOXY 4% PM</c:v>
                </c:pt>
                <c:pt idx="198">
                  <c:v>DOXY 5 FRANVET</c:v>
                </c:pt>
                <c:pt idx="199">
                  <c:v>DOXYCYCLINE CALIER 500 MG/G POUDRE POUR ADMINISTRATION DANS L'EAU DE BOISSON POUR POULETS, DINDES ET PORCINS</c:v>
                </c:pt>
                <c:pt idx="200">
                  <c:v>DOXYLIN 867 MG/G POUDRE POUR ADMINISTRATION DANS L’EAU DE BOISSON/LE LAIT POUR VEAUX ET PORCS</c:v>
                </c:pt>
                <c:pt idx="201">
                  <c:v>DOXYLIN CT WSP 433 MG/G POUDRE POUR ADMINISTRATION DANS L'EAU DE BOISSON POUR POULETS ET DINDES</c:v>
                </c:pt>
                <c:pt idx="202">
                  <c:v>DOXYPRO 200 MG / G POUDRE ORALE VEAUX</c:v>
                </c:pt>
                <c:pt idx="203">
                  <c:v>DOXYSOL 10 %</c:v>
                </c:pt>
                <c:pt idx="204">
                  <c:v>DOXYVAL 20 %</c:v>
                </c:pt>
                <c:pt idx="205">
                  <c:v>DOXYVETO-C 433 MG/G POUDRE POUR ADMINISTRATION DANS L'EAU DE BOISSON / LE LAIT DE REMPLACEMENT POUR LES BOVINS, PORCINS ET POULETS</c:v>
                </c:pt>
                <c:pt idx="206">
                  <c:v>DRAXXIN 100 MG/ML SOLUTION INJECTABLE POUR BOVINS, PORCINS ET OVINS</c:v>
                </c:pt>
                <c:pt idx="207">
                  <c:v>DRAXXIN 25 MG/ML SOLUTION INJECTABLE POUR PORCINS</c:v>
                </c:pt>
                <c:pt idx="208">
                  <c:v>DRAXXIN KP 100 MG/ML + 120 MG/ML SOLUTION INJECTABLE POUR BOVINS</c:v>
                </c:pt>
                <c:pt idx="209">
                  <c:v>DUOPRIM</c:v>
                </c:pt>
                <c:pt idx="210">
                  <c:v>DUPHACYCLINE LA</c:v>
                </c:pt>
                <c:pt idx="211">
                  <c:v>DUPHAMOX LA</c:v>
                </c:pt>
                <c:pt idx="212">
                  <c:v>DUPLOCILLINE</c:v>
                </c:pt>
                <c:pt idx="213">
                  <c:v>DURACYKLINE</c:v>
                </c:pt>
                <c:pt idx="214">
                  <c:v>ECONOR 10 % POUDRE ORALE POUR PORCS</c:v>
                </c:pt>
                <c:pt idx="215">
                  <c:v>ECONOR 10 % PREMELANGE MEDICAMENTEUX POUR PORCS ET LAPINS</c:v>
                </c:pt>
                <c:pt idx="216">
                  <c:v>ECONOR 50 % PREMELANGE MEDICAMENTEUX POUR PORCS</c:v>
                </c:pt>
                <c:pt idx="217">
                  <c:v>EFICUR 50 MG/ML SUSPENSION INJECTABLE POUR PORCINS ET BOVINS</c:v>
                </c:pt>
                <c:pt idx="218">
                  <c:v>EMERICID SULFADIMETHOXINE</c:v>
                </c:pt>
                <c:pt idx="219">
                  <c:v>ENGEMYCINE 10 %</c:v>
                </c:pt>
                <c:pt idx="220">
                  <c:v>ENROCARE 10 % INJECTABLE POUR BOVINS ET PORCINS</c:v>
                </c:pt>
                <c:pt idx="221">
                  <c:v>ENROCARE 5 % INJECTABLE POUR BOVINS PORCINS CHIENS ET CHATS</c:v>
                </c:pt>
                <c:pt idx="222">
                  <c:v>ENROTRON 100 MG/ML SOLUTION BUVABLE POUR POULES, DINDES ET LAPINS</c:v>
                </c:pt>
                <c:pt idx="223">
                  <c:v>ENROTRON 25 MG/ML SOLUTION BUVABLE POUR BOVINS</c:v>
                </c:pt>
                <c:pt idx="224">
                  <c:v>ENROVAL 10 % SOLUTION BUVABLE POUR VOLAILLES</c:v>
                </c:pt>
                <c:pt idx="225">
                  <c:v>ENROX 100, 100 MG/ML SOLUTION INJECTABLE POUR BOVINS ET PORCINS</c:v>
                </c:pt>
                <c:pt idx="226">
                  <c:v>ENTEROGEL 30</c:v>
                </c:pt>
                <c:pt idx="227">
                  <c:v>ENTEROGRAM</c:v>
                </c:pt>
                <c:pt idx="228">
                  <c:v>ENZOO-GROUP</c:v>
                </c:pt>
                <c:pt idx="229">
                  <c:v>EQUIBACTIN VET (333 MG/G + 67 MG/G) PATE ORALE POUR CHEVAUX</c:v>
                </c:pt>
                <c:pt idx="230">
                  <c:v>EQUIBACTIN VET 250 MG/G + 50 MG/G POUDRE ORALE POUR CHEVAUX</c:v>
                </c:pt>
                <c:pt idx="231">
                  <c:v>ERYTAVICOL</c:v>
                </c:pt>
                <c:pt idx="232">
                  <c:v>ERYTHROCINE 200</c:v>
                </c:pt>
                <c:pt idx="233">
                  <c:v>ERYTHROVET</c:v>
                </c:pt>
                <c:pt idx="234">
                  <c:v>EUROFLOX 25 MG/ML SOLUTION BUVABLE VEAUX</c:v>
                </c:pt>
                <c:pt idx="235">
                  <c:v>EXCENEL 1 G</c:v>
                </c:pt>
                <c:pt idx="236">
                  <c:v>EXCENEL 4 G</c:v>
                </c:pt>
                <c:pt idx="237">
                  <c:v>EXCENEL FLOW 50 MG/ML SUSPENSION INJECTABLE POUR PORCINS ET BOVINS</c:v>
                </c:pt>
                <c:pt idx="238">
                  <c:v>FACEL H.L.</c:v>
                </c:pt>
                <c:pt idx="239">
                  <c:v>FATROX</c:v>
                </c:pt>
                <c:pt idx="240">
                  <c:v>FINOXALINE</c:v>
                </c:pt>
                <c:pt idx="241">
                  <c:v>FLORDOFEN 300 MG/ML SOLUTION INJECTABLE POUR BOVINS ET PORCINS</c:v>
                </c:pt>
                <c:pt idx="242">
                  <c:v>FLORFENIKEL 300 MG/ML SOLUTION INJECTABLE POUR BOVINS ET PORCINS</c:v>
                </c:pt>
                <c:pt idx="243">
                  <c:v>FLORGANE 300 MG/ML SUSPENSION INJECTABLE POUR BOVINS ET PORCINS</c:v>
                </c:pt>
                <c:pt idx="244">
                  <c:v>FLORKEM 300 MG/ML SOLUTION INJECTABLE POUR BOVINS ET PORCINS</c:v>
                </c:pt>
                <c:pt idx="245">
                  <c:v>FLORON 300 MG/ML SOLUTION INJECTABLE POUR BOVINS ET PORCINS</c:v>
                </c:pt>
                <c:pt idx="246">
                  <c:v>FLORON 40 MG/G PREMELANGE MEDICAMENTEUX POUR PORCS</c:v>
                </c:pt>
                <c:pt idx="247">
                  <c:v>FLORON 450 MG/ML SOLUTION INJECTABLE POUR BOVINS</c:v>
                </c:pt>
                <c:pt idx="248">
                  <c:v>FLOXIBAC 100 MG/ML SOLUTION INJECTABLE POUR BOVINS ET PORCINS</c:v>
                </c:pt>
                <c:pt idx="249">
                  <c:v>FLOXIBAC 50 MG/ML SOLUTION INJECTABLE POUR BOVINS, PORCINS, CHIENS ET CHATS</c:v>
                </c:pt>
                <c:pt idx="250">
                  <c:v>FLOXYME 50 MG/ML SOLUTION POUR EAU DE BOISSON</c:v>
                </c:pt>
                <c:pt idx="251">
                  <c:v>FLUMIQUIL POUDRE A 10 %</c:v>
                </c:pt>
                <c:pt idx="252">
                  <c:v>FLUMIQUIL POUDRE A 3 %</c:v>
                </c:pt>
                <c:pt idx="253">
                  <c:v>FLUMISOL 36 %</c:v>
                </c:pt>
                <c:pt idx="254">
                  <c:v>FLUMIVAL 10% SOLUTION ORALE POUR VOLAILLES ET VEAUX</c:v>
                </c:pt>
                <c:pt idx="255">
                  <c:v>FLUMIX FLUMEQUINE 160 SALMONIDES</c:v>
                </c:pt>
                <c:pt idx="256">
                  <c:v>FLUQUICK POUDRE A 50 %</c:v>
                </c:pt>
                <c:pt idx="257">
                  <c:v>FORCYL 160 MG/ML SOLUTION INJECTABLE POUR BOVINS</c:v>
                </c:pt>
                <c:pt idx="258">
                  <c:v>FORCYL SWINE 160 MG/ML SOLUTION INJECTABLE POUR PORCINS</c:v>
                </c:pt>
                <c:pt idx="259">
                  <c:v>FORTICINE SOLUTION</c:v>
                </c:pt>
                <c:pt idx="260">
                  <c:v>FRAMOX 50</c:v>
                </c:pt>
                <c:pt idx="261">
                  <c:v>G. PROMYCINE</c:v>
                </c:pt>
                <c:pt idx="262">
                  <c:v>G.4</c:v>
                </c:pt>
                <c:pt idx="263">
                  <c:v>GABBROVET 140 MG/ML SOLUTION POUR ADMINISTRATION DANS L’EAU DE BOISSON LE LAIT OU L’ALIMENT D’ALLAITEMENT POUR BOVINS PRE-RUMINANTS ET PORCS</c:v>
                </c:pt>
                <c:pt idx="264">
                  <c:v>GALLUDOXX 433 MG/G POUDRE POUR ADMINISTRATION DANS L'EAU DE BOISSON/LE LAIT DE SUBSTITUTION POUR VEAUX POULETS ET DINDES</c:v>
                </c:pt>
                <c:pt idx="265">
                  <c:v>GENEFLOXA 10 % SOLUTION INJECTABLE POUR BOVINS</c:v>
                </c:pt>
                <c:pt idx="266">
                  <c:v>GENEFLOXA 10 % SOLUTION INJECTABLE POUR BOVINS ET PORCINS</c:v>
                </c:pt>
                <c:pt idx="267">
                  <c:v>GENEFLOXA 10 % SOLUTION INJECTABLE POUR PORCINS</c:v>
                </c:pt>
                <c:pt idx="268">
                  <c:v>GENEFLOXA 2 % SOLUTION INJECTABLE POUR BOVINS</c:v>
                </c:pt>
                <c:pt idx="269">
                  <c:v>GENEFLOXA 2 % SOLUTION INJECTABLE POUR BOVINS ET PORCINS</c:v>
                </c:pt>
                <c:pt idx="270">
                  <c:v>GENEFLOXA 2 % SOLUTION INJECTABLE POUR PORCINS</c:v>
                </c:pt>
                <c:pt idx="271">
                  <c:v>GENTAMAM</c:v>
                </c:pt>
                <c:pt idx="272">
                  <c:v>HEMODIARH</c:v>
                </c:pt>
                <c:pt idx="273">
                  <c:v>HIDROCOL 4 000 000 UI/ML SOLUTION POUR ADMINISTRATION DANS L'EAU DE BOISSON OU LE LAIT</c:v>
                </c:pt>
                <c:pt idx="274">
                  <c:v>HISTABIOSONE</c:v>
                </c:pt>
                <c:pt idx="275">
                  <c:v>HISTACLINE</c:v>
                </c:pt>
                <c:pt idx="276">
                  <c:v>HUVEFLOR 200 MG/G GRANULES POUR ADMINISTRATION DANS L'EAU DE BOISSON POUR PORCS</c:v>
                </c:pt>
                <c:pt idx="277">
                  <c:v>HYDRODOXX 500 MG/G POUDRE POUR ADMINISTRATION DANS L'EAU DE BOISSON POUR POULETS ET PORCS</c:v>
                </c:pt>
                <c:pt idx="278">
                  <c:v>INOXYL ACIDE OXOLINIQUE 240 SALMONIDES</c:v>
                </c:pt>
                <c:pt idx="279">
                  <c:v>INOXYL BOLUS</c:v>
                </c:pt>
                <c:pt idx="280">
                  <c:v>INOXYL PATE ORALE</c:v>
                </c:pt>
                <c:pt idx="281">
                  <c:v>INOXYL POUDRE ORALE</c:v>
                </c:pt>
                <c:pt idx="282">
                  <c:v>INOXYL SOLUTION BUVABLE</c:v>
                </c:pt>
                <c:pt idx="283">
                  <c:v>INTERFLOX-100, 100 MG/ML SOLUTION INJECTABLE POUR BOVINS OVINS CAPRINS ET PORCINS</c:v>
                </c:pt>
                <c:pt idx="284">
                  <c:v>INTESTIVO</c:v>
                </c:pt>
                <c:pt idx="285">
                  <c:v>INTRAMICINE</c:v>
                </c:pt>
                <c:pt idx="286">
                  <c:v>KARIFLOX 10 % SOLUTION BUVABLE POUR POULES ET DINDES</c:v>
                </c:pt>
                <c:pt idx="287">
                  <c:v>KEFLORIL 300 MG/ML SOLUTION INJECTABLE POUR BOVINS ET PORCINS</c:v>
                </c:pt>
                <c:pt idx="288">
                  <c:v>KELACYL 100 MG/ML SOLUTION INJECTABLE POUR BOVINS ET PORCINS</c:v>
                </c:pt>
                <c:pt idx="289">
                  <c:v>K-VET DOXYCYCLINE 20 % POUDRE</c:v>
                </c:pt>
                <c:pt idx="290">
                  <c:v>K-VET DOXYCYCLINE 50 MG/G POUDRE</c:v>
                </c:pt>
                <c:pt idx="291">
                  <c:v>K-VET OTC 500 MG/G POUDRE POUR ADMINISTRATION DANS L’EAU DE BOISSON, LE LAIT ET L’ALIMENT D’ALLAITEMENT</c:v>
                </c:pt>
                <c:pt idx="292">
                  <c:v>K-VET OXYTETRACYCLINE 50 % POUDRE</c:v>
                </c:pt>
                <c:pt idx="293">
                  <c:v>K-VET TYLOSINE 92 000 UI/G POUDRE ORALE PORCS</c:v>
                </c:pt>
                <c:pt idx="294">
                  <c:v>LANFLOX 100 MG/ML SOLUTION POUR UTILISATION DANS L'EAU DE BOISSON POUR POULETS ET DINDES</c:v>
                </c:pt>
                <c:pt idx="295">
                  <c:v>LANFLOX 2,5%</c:v>
                </c:pt>
                <c:pt idx="296">
                  <c:v>LINCOCINE 400 MG/G POUDRE POUR ADMINISTRATION DANS L’EAU DE BOISSON</c:v>
                </c:pt>
                <c:pt idx="297">
                  <c:v>LINCOCINE SOLUTION</c:v>
                </c:pt>
                <c:pt idx="298">
                  <c:v>LINCOMYCINE 22 PNEUMONIE PORC FRANVET</c:v>
                </c:pt>
                <c:pt idx="299">
                  <c:v>LINCOMYCINE 4.4 SPECTINOMYCINE 4.4 PORC FRANVET</c:v>
                </c:pt>
                <c:pt idx="300">
                  <c:v>LINCOMYCINE 8.8 ENTERITE PORC FRANVET</c:v>
                </c:pt>
                <c:pt idx="301">
                  <c:v>LINCOPHAR 400 MG/ML SOLUTION POUR ADMINISTRATION DANS L'EAU DE BOISSON POUR POULETS</c:v>
                </c:pt>
                <c:pt idx="302">
                  <c:v>LINCO-SPECTIN 100, 222/444,7 MG/G POUDRE POUR ADMINISTRATION DANS L'EAU DE BOISSON POUR PORCINS ET POULETS</c:v>
                </c:pt>
                <c:pt idx="303">
                  <c:v>LINCO-SPECTIN INJECTABLE</c:v>
                </c:pt>
                <c:pt idx="304">
                  <c:v>LINSPEC 50/100 MG/ML SOLUTION INJECTABLE POUR CHIENS CHATS PORCINS ET VEAUX PRE-RUMINANTS</c:v>
                </c:pt>
                <c:pt idx="305">
                  <c:v>LONGAMOX</c:v>
                </c:pt>
                <c:pt idx="306">
                  <c:v>LONGICINE</c:v>
                </c:pt>
                <c:pt idx="307">
                  <c:v>MAMMITEL</c:v>
                </c:pt>
                <c:pt idx="308">
                  <c:v>MARBIFLOX 100 MG/ML SOLUTION INJECTABLE POUR BOVINS ET PORCINS (TRUIES)</c:v>
                </c:pt>
                <c:pt idx="309">
                  <c:v>MARBIFLOX 20 MG/ML SOLUTION INJECTABLE POUR BOVINS (VEAUX) ET PORCINS</c:v>
                </c:pt>
                <c:pt idx="310">
                  <c:v>MARBOCARE 100 MG/ML SOLUTION INJECTABLE POUR BOVINS ET PORCINS</c:v>
                </c:pt>
                <c:pt idx="311">
                  <c:v>MARBOCARE 20 MG/ML SOLUTION INJECTABLE POUR BOVINS ET PORCINS</c:v>
                </c:pt>
                <c:pt idx="312">
                  <c:v>MARBOCYL 10 %</c:v>
                </c:pt>
                <c:pt idx="313">
                  <c:v>MARBOCYL 2 %</c:v>
                </c:pt>
                <c:pt idx="314">
                  <c:v>MARBOCYL BOLUS</c:v>
                </c:pt>
                <c:pt idx="315">
                  <c:v>MARBOCYL S</c:v>
                </c:pt>
                <c:pt idx="316">
                  <c:v>MARBONOR 100 MG/ML SOLUTION INJECTABLE POUR BOVINS ET PORCINS</c:v>
                </c:pt>
                <c:pt idx="317">
                  <c:v>MARBOX 100 MG/ML SOLUTION INJECTABLE POUR BOVINS ET PORCINS</c:v>
                </c:pt>
                <c:pt idx="318">
                  <c:v>MARFLOQUIN 100 MG/ML SOLUTION INJECTABLE POUR BOVINS ET PORCINS (TRUIES)</c:v>
                </c:pt>
                <c:pt idx="319">
                  <c:v>MARFLOQUIN 20 MG/ML SOLUTION INJECTABLE POUR BOVINS (VEAUX) ET PORCINS</c:v>
                </c:pt>
                <c:pt idx="320">
                  <c:v>MASTICOLI</c:v>
                </c:pt>
                <c:pt idx="321">
                  <c:v>MASTIJET</c:v>
                </c:pt>
                <c:pt idx="322">
                  <c:v>MASTI-PENI</c:v>
                </c:pt>
                <c:pt idx="323">
                  <c:v>MASTIPLAN LC</c:v>
                </c:pt>
                <c:pt idx="324">
                  <c:v>MASTITAR HL</c:v>
                </c:pt>
                <c:pt idx="325">
                  <c:v>MAYLOSINE POUDRE POUR SOLUTION BUVABLE POUR VOLAILLES PORCINS ET VEAUX</c:v>
                </c:pt>
                <c:pt idx="326">
                  <c:v>METHOXASOL 20/100 MG/ML, SOLUTION POUR UTILISATION DANS L'EAU DE BOISSON POUR PORCS ET POULETS</c:v>
                </c:pt>
                <c:pt idx="327">
                  <c:v>METOXYL</c:v>
                </c:pt>
                <c:pt idx="328">
                  <c:v>METRICURE</c:v>
                </c:pt>
                <c:pt idx="329">
                  <c:v>METRIJECTYL</c:v>
                </c:pt>
                <c:pt idx="330">
                  <c:v>MICOTIL 300</c:v>
                </c:pt>
                <c:pt idx="331">
                  <c:v>MILICOLI</c:v>
                </c:pt>
                <c:pt idx="332">
                  <c:v>MOXAPULVIS 500 MG/G POUDRE POUR ADMINISTRATION DANS L'EAU DE BOISSON</c:v>
                </c:pt>
                <c:pt idx="333">
                  <c:v>MULTIBIO</c:v>
                </c:pt>
                <c:pt idx="334">
                  <c:v>MULTISHIELD DC SUSPENSION INTRAMAMMAIRE POUR VACHES</c:v>
                </c:pt>
                <c:pt idx="335">
                  <c:v>MYCOFLOR 20 MG/ML SOLUTION POUR ADMINISTRATION DANS L'EAU DE BOISSON POUR PORCINS</c:v>
                </c:pt>
                <c:pt idx="336">
                  <c:v>MYCOFLOR 200 MG/ML SOLUTION POUR ADMINISTRATION DANS L'EAU DE BOISSON POUR PORCINS</c:v>
                </c:pt>
                <c:pt idx="337">
                  <c:v>MYCOFLOR 300 MG/ML SOLUTION INJECTABLE POUR BOVINS ET PORCINS</c:v>
                </c:pt>
                <c:pt idx="338">
                  <c:v>N.P. 8</c:v>
                </c:pt>
                <c:pt idx="339">
                  <c:v>NAFPENZAL T</c:v>
                </c:pt>
                <c:pt idx="340">
                  <c:v>NAXCEL 100 MG/ML SUSPENSION INJECTABLE POUR PORCINS</c:v>
                </c:pt>
                <c:pt idx="341">
                  <c:v>NAXCEL 200 MG/ML SUSPENSION INJECTABLE POUR BOVINS</c:v>
                </c:pt>
                <c:pt idx="342">
                  <c:v>NEGEROL AEROSOL</c:v>
                </c:pt>
                <c:pt idx="343">
                  <c:v>NEO 50 FRANVET</c:v>
                </c:pt>
                <c:pt idx="344">
                  <c:v>NEOMAY</c:v>
                </c:pt>
                <c:pt idx="345">
                  <c:v>NEOMYCINE 40 LAPIN-VOLAILLE-PORC ET AGNEAU-CHEVREAU SEVRES FRANVET</c:v>
                </c:pt>
                <c:pt idx="346">
                  <c:v>NEOMYCINE 50 % VIRBAC</c:v>
                </c:pt>
                <c:pt idx="347">
                  <c:v>NEOMYCINE 50 COOPHAVET</c:v>
                </c:pt>
                <c:pt idx="348">
                  <c:v>NEOXYNE</c:v>
                </c:pt>
                <c:pt idx="349">
                  <c:v>NIFENCOL 100 MG/ML SOLUTION POUR ADMINISTRATION DANS L'EAU DE BOISSONS POUR PORCINS</c:v>
                </c:pt>
                <c:pt idx="350">
                  <c:v>NIFENCOL 300 MG/ML SOLUTION INJECTABLE POUR BOVINS ET PORCINS</c:v>
                </c:pt>
                <c:pt idx="351">
                  <c:v>NORFENICOL 300 MG/ML SOLUTION INJECTABLE POUR BOVINS ET PORCINS</c:v>
                </c:pt>
                <c:pt idx="352">
                  <c:v>NOROCLAV SUSPENSION INTRAMAMMAIRE POUR VACHES EN LACTATION</c:v>
                </c:pt>
                <c:pt idx="353">
                  <c:v>NOROTYL LA 150 MG/ML SUSPENSION INJECTABLE</c:v>
                </c:pt>
                <c:pt idx="354">
                  <c:v>NUFLOR</c:v>
                </c:pt>
                <c:pt idx="355">
                  <c:v>NUFLOR 300 MG/ML SOLUTION INJECTABLE POUR BOVINS ET OVINS</c:v>
                </c:pt>
                <c:pt idx="356">
                  <c:v>NUFLOR 450 SOLUTION INJECTABLE POUR BOVINS</c:v>
                </c:pt>
                <c:pt idx="357">
                  <c:v>NUFLOR MONO SOLUTION INJECTABLE 450 MG/ML POUR PORCINS</c:v>
                </c:pt>
                <c:pt idx="358">
                  <c:v>NUFLOR PORCINS SOLUTION INJECTABLE 300 MG/ML</c:v>
                </c:pt>
                <c:pt idx="359">
                  <c:v>NYOFLOX 100 MG/ML SOLUTION POUR ADMINISTRATION DANS L'EAU DE BOISSON POULETS ET LAPINS</c:v>
                </c:pt>
                <c:pt idx="360">
                  <c:v>OCTACILLIN 697 MG/G POUDRE POUR ADMINISTRATION DANS L'EAU DE BOISSON DES PORCS</c:v>
                </c:pt>
                <c:pt idx="361">
                  <c:v>OCTACILLIN 697 MG/G POUDRE POUR ADMINISTRATION DANS L'EAU DE BOISSONS DES POULETS</c:v>
                </c:pt>
                <c:pt idx="362">
                  <c:v>OPHTOCYCLINE POMMADE OPHTALMIQUE POUR CHIENS CHATS ET CHEVAUX</c:v>
                </c:pt>
                <c:pt idx="363">
                  <c:v>ORBENIN HORS LACTATION</c:v>
                </c:pt>
                <c:pt idx="364">
                  <c:v>ORBENIN LONGUE ACTION</c:v>
                </c:pt>
                <c:pt idx="365">
                  <c:v>ORBENOR HORS LACTATION</c:v>
                </c:pt>
                <c:pt idx="366">
                  <c:v>OROSPRAY</c:v>
                </c:pt>
                <c:pt idx="367">
                  <c:v>OTC 50 FRANVET</c:v>
                </c:pt>
                <c:pt idx="368">
                  <c:v>OXOMID</c:v>
                </c:pt>
                <c:pt idx="369">
                  <c:v>OXOMID 20</c:v>
                </c:pt>
                <c:pt idx="370">
                  <c:v>OXOMID ACIDE OXOLINIQUE 240 SALMONIDES</c:v>
                </c:pt>
                <c:pt idx="371">
                  <c:v>OXYCOLI</c:v>
                </c:pt>
                <c:pt idx="372">
                  <c:v>OXYTETRACYCLINE 10 % COOPHAVET</c:v>
                </c:pt>
                <c:pt idx="373">
                  <c:v>OXYTETRACYCLINE 10 % VETOQUINOL</c:v>
                </c:pt>
                <c:pt idx="374">
                  <c:v>OXYTETRACYCLINE 100-B PORC ET AGNEAU-CHEVREAU SEVRES FRANVET</c:v>
                </c:pt>
                <c:pt idx="375">
                  <c:v>OXYTETRACYCLINE 100-CR PORC ET AGNEAU-CHEVREAU SEVRES FRANVET</c:v>
                </c:pt>
                <c:pt idx="376">
                  <c:v>OXYTETRACYCLINE 20 % INOUKO</c:v>
                </c:pt>
                <c:pt idx="377">
                  <c:v>OXYTETRACYCLINE 200-D VEAU-AGNEAU-CHEVREAU FRANVET</c:v>
                </c:pt>
                <c:pt idx="378">
                  <c:v>OXYTETRACYCLINE 40-CR LAPIN-VOLAILLE-PORC ET AGNEAU-CHEVREAU SEVRES FRANVET</c:v>
                </c:pt>
                <c:pt idx="379">
                  <c:v>OXYTETRACYCLINE 5 % VETOQUINOL</c:v>
                </c:pt>
                <c:pt idx="380">
                  <c:v>OXYTETRACYCLINE 50 % VIRBAC</c:v>
                </c:pt>
                <c:pt idx="381">
                  <c:v>OXYTETRIN P</c:v>
                </c:pt>
                <c:pt idx="382">
                  <c:v>OXYVETO-50 S</c:v>
                </c:pt>
                <c:pt idx="383">
                  <c:v>PANADIA</c:v>
                </c:pt>
                <c:pt idx="384">
                  <c:v>PANAFUGE</c:v>
                </c:pt>
                <c:pt idx="385">
                  <c:v>PANGRAM 4 %</c:v>
                </c:pt>
                <c:pt idx="386">
                  <c:v>PAROFOR 140 MG/ML SOLUTION POUR ADMINISTRATION DANS L'EAU DE BOISSON LE LAIT OU L'ALIMENT D'ALLAITEMENT POUR BOVINS PRERUMINANTS ET PORCS</c:v>
                </c:pt>
                <c:pt idx="387">
                  <c:v>PAROFOR 175 MG/ML SOLUTION INJECTABLE POUR PORCINS</c:v>
                </c:pt>
                <c:pt idx="388">
                  <c:v>PAROFOR 70000 UI/G POUDRE POUR ADMINISTRATION DANS L'EAU DE BOISSON LE LAIT OU L'ALIMENT D'ALLAITEMENT POUR BOVINS PRERUMINANTS ET PORCS</c:v>
                </c:pt>
                <c:pt idx="389">
                  <c:v>PATHOZONE</c:v>
                </c:pt>
                <c:pt idx="390">
                  <c:v>PENETAVET</c:v>
                </c:pt>
                <c:pt idx="391">
                  <c:v>PENETHAMATE PHARMANOVO 214,5 MG/ML POUDRE ET SOLVANT POUR SUSPENSION INJECTABLE POUR BOVINS</c:v>
                </c:pt>
                <c:pt idx="392">
                  <c:v>PENETHAONE 182,5 MG/ML POUDRE ET SOLVANT POUR SUSPENSION INJECTABLE POUR BOVINS</c:v>
                </c:pt>
                <c:pt idx="393">
                  <c:v>PEN-HISTA-STREP</c:v>
                </c:pt>
                <c:pt idx="394">
                  <c:v>PENI DHS COOPHAVET</c:v>
                </c:pt>
                <c:pt idx="395">
                  <c:v>PENIJECTYL</c:v>
                </c:pt>
                <c:pt idx="396">
                  <c:v>PERLIUM AMOXIVAL AMOXICILLINE 100 PREMELANGE MEDICAMENTEUX PORC</c:v>
                </c:pt>
                <c:pt idx="397">
                  <c:v>PERLIUM DOXYVAL DOXYCYCLINE 40 PREMELANGE MEDICAMENTEUX PORCS</c:v>
                </c:pt>
                <c:pt idx="398">
                  <c:v>PERMACYL 182,5 MG/ML POUDRE ET SOLVANT POUR SUSPENSION INJECTABLE POUR BOVINS</c:v>
                </c:pt>
                <c:pt idx="399">
                  <c:v>PHADILACT</c:v>
                </c:pt>
                <c:pt idx="400">
                  <c:v>PHARMASIN 100 PREMELANGE MEDICAMENTEUX VOLAILLES PORCS</c:v>
                </c:pt>
                <c:pt idx="401">
                  <c:v>PHARMASIN 20 G/KG PREMELANGE MEDICAMENTEUX VOLAILLES PORCS</c:v>
                </c:pt>
                <c:pt idx="402">
                  <c:v>PHARMASIN 200 MG/ML SOLUTION INJECTABLE POUR BOVINS OVINS CAPRINS ET PORCINS</c:v>
                </c:pt>
                <c:pt idx="403">
                  <c:v>PHENOCILLIN 800 MG/G POUDRE POUR ADMINISTRATION DANS L'EAU DE BOISSON POUR POULETS</c:v>
                </c:pt>
                <c:pt idx="404">
                  <c:v>PHENOXYPEN WSP</c:v>
                </c:pt>
                <c:pt idx="405">
                  <c:v>PIRSUE 5 MG/ML SOLUTION INTRAMAMMAIRE POUR BOVINS</c:v>
                </c:pt>
                <c:pt idx="406">
                  <c:v>PLENIX LC 75 MG POMMADE INTRAMAMMAIRE POUR VACHES EN LACTATION</c:v>
                </c:pt>
                <c:pt idx="407">
                  <c:v>PM 11-2 COLISTINE 400 PORC ET AGNEAU SEVRE</c:v>
                </c:pt>
                <c:pt idx="408">
                  <c:v>PM 113 C60/M30</c:v>
                </c:pt>
                <c:pt idx="409">
                  <c:v>PM 113 LACT</c:v>
                </c:pt>
                <c:pt idx="410">
                  <c:v>PM 11-B COLISTINE 400 PORC-AGNEAU ET CHEVREAU SEVRES</c:v>
                </c:pt>
                <c:pt idx="411">
                  <c:v>PM 16-2 CHLORTETRACYCLINE 100 PORC ET AGNEAU-CHEVREAU SEVRES</c:v>
                </c:pt>
                <c:pt idx="412">
                  <c:v>PM 16-B CHLORTETRACYCLINE 100 PORC-AGNEAU ET CHEVREAU SEVRES</c:v>
                </c:pt>
                <c:pt idx="413">
                  <c:v>PM 17-A OXYTETRACYCLINE 40 LAPIN-VOLAILLE-PORC-AGNEAU ET CHEVREAU SEVRES</c:v>
                </c:pt>
                <c:pt idx="414">
                  <c:v>PM 17-B OXYTETRACYCLINE 100 PORC-AGNEAU ET CHEVREAU SEVRES</c:v>
                </c:pt>
                <c:pt idx="415">
                  <c:v>PM 18-3 TIAMULINE 6.5 DELTAVIT ENTERITE PORC ENTEROCOLITE LAPIN</c:v>
                </c:pt>
                <c:pt idx="416">
                  <c:v>PM 20 TILMICOSINE 40 PORCS</c:v>
                </c:pt>
                <c:pt idx="417">
                  <c:v>PM 21 TYLOSINE 20 PORC-VOLAILLE</c:v>
                </c:pt>
                <c:pt idx="418">
                  <c:v>PM 23 APRAMYCINE 20 PORC</c:v>
                </c:pt>
                <c:pt idx="419">
                  <c:v>PM 27 LINCOMYCINE 4.4 SPECTINOMYCINE 4.4 PORC</c:v>
                </c:pt>
                <c:pt idx="420">
                  <c:v>PM 35-A ACIDE OXOLINIQUE 80 PORC</c:v>
                </c:pt>
                <c:pt idx="421">
                  <c:v>PNEUMOBIOTIQUE</c:v>
                </c:pt>
                <c:pt idx="422">
                  <c:v>PNEUMOSPECTIN 50/100 MG/ML SOLUTION INJECTABLE</c:v>
                </c:pt>
                <c:pt idx="423">
                  <c:v>PO 11 COLISTINE 100 LAPIN - VOLAILLE - PORC - VEAU</c:v>
                </c:pt>
                <c:pt idx="424">
                  <c:v>PO 121 AMPICILLINE 10 VOLAILLE-PORC-VEAU-AGNEAU-CHEVREAU</c:v>
                </c:pt>
                <c:pt idx="425">
                  <c:v>POTENCIL</c:v>
                </c:pt>
                <c:pt idx="426">
                  <c:v>PREDNIDERM</c:v>
                </c:pt>
                <c:pt idx="427">
                  <c:v>PREMELANGE MEDICAMENTEUX CS FRANVET</c:v>
                </c:pt>
                <c:pt idx="428">
                  <c:v>PREMELANGE MEDICAMENTEUX Z 27</c:v>
                </c:pt>
                <c:pt idx="429">
                  <c:v>PREMELANGE MEDICAMENTEUX Z 29</c:v>
                </c:pt>
                <c:pt idx="430">
                  <c:v>PREMELANGE MEDICAMENTEUX Z 30</c:v>
                </c:pt>
                <c:pt idx="431">
                  <c:v>PRIMAZINE</c:v>
                </c:pt>
                <c:pt idx="432">
                  <c:v>PRIMOX</c:v>
                </c:pt>
                <c:pt idx="433">
                  <c:v>PROCACTIVE SUSPENSION INJECTABLE POUR BOVINS ET PORCINS</c:v>
                </c:pt>
                <c:pt idx="434">
                  <c:v>PROCAPEN INJECTOR SUSPENSION INTRAMAMMAIRE POUR BOVINS</c:v>
                </c:pt>
                <c:pt idx="435">
                  <c:v>PS OXYTETRACYCLINE AQUACULTURE</c:v>
                </c:pt>
                <c:pt idx="436">
                  <c:v>PULMODOX 500 MG/G GRANULES POUR SOLUTION BUVABLE POUR PORCS, POULETS ET DINDES</c:v>
                </c:pt>
                <c:pt idx="437">
                  <c:v>PULMODOX DOXYCYCLINE 50 PORC</c:v>
                </c:pt>
                <c:pt idx="438">
                  <c:v>PULMODOX P.O.S. 5 %</c:v>
                </c:pt>
                <c:pt idx="439">
                  <c:v>PULMOTIL AC</c:v>
                </c:pt>
                <c:pt idx="440">
                  <c:v>PULMOTIL TILMICOSINE 40 PORC-LAPIN</c:v>
                </c:pt>
                <c:pt idx="441">
                  <c:v>PULMOVAL CHLORTETRACYCLINE 100 PORC ET AGNEAU-CHEVREAU SEVRES</c:v>
                </c:pt>
                <c:pt idx="442">
                  <c:v>PULMOVAL CHLORTETRACYCLINE 40 LAPIN-VOLAILLE-PORC ET AGNEAU-CHEVREAU SEVRES</c:v>
                </c:pt>
                <c:pt idx="443">
                  <c:v>QIVITAN LC 75 MG POMMADE INTRAMAMMAIRE POUR VACHES EN LACTATION</c:v>
                </c:pt>
                <c:pt idx="444">
                  <c:v>QUINOEX 2,5 % SOLUTION BUVABLE POUR VEAUX</c:v>
                </c:pt>
                <c:pt idx="445">
                  <c:v>QUINOFLOX 10% SOLUTION BUVABLE</c:v>
                </c:pt>
                <c:pt idx="446">
                  <c:v>QUINOTRYL 100 MG/ML SOLUTION INJECTABLE POUR BOVINS ET PORCINS</c:v>
                </c:pt>
                <c:pt idx="447">
                  <c:v>QUINOTRYL 50 MG/ML SOLUTION INJECTABLE POUR BOVINS ET PORCINS</c:v>
                </c:pt>
                <c:pt idx="448">
                  <c:v>READYCEF 50 MG/ML SUSPENSION INJECTABLE POUR PORCINS ET BOVINS</c:v>
                </c:pt>
                <c:pt idx="449">
                  <c:v>RESFLOR SOLUTION INJECTABLE</c:v>
                </c:pt>
                <c:pt idx="450">
                  <c:v>RESPYTRIL 100 MG/ML SOLUTION INJECTABLE POUR BOVINS</c:v>
                </c:pt>
                <c:pt idx="451">
                  <c:v>REVOZYN RTU 308,8 MG/ML SUSPENSION INJECTABLE POUR BOVINS</c:v>
                </c:pt>
                <c:pt idx="452">
                  <c:v>RHEMOX 435,6 MG/G POUDRE POUR ADMINISTRATION DANS L'EAU DE BOISSON POUR PORCINS, POULETS, CANARDS, ET DINDES</c:v>
                </c:pt>
                <c:pt idx="453">
                  <c:v>RHEMOX FORTE 871,24 MG/G POUDRE POUR ADMINISTRATION DANS L'EAU DE BOISSON POUR POULETS, CANARDS ET DINDES</c:v>
                </c:pt>
                <c:pt idx="454">
                  <c:v>RILEXINE H.L.</c:v>
                </c:pt>
                <c:pt idx="455">
                  <c:v>RILEXINE TRAITEMENT</c:v>
                </c:pt>
                <c:pt idx="456">
                  <c:v>RONAXAN 500 MG/G</c:v>
                </c:pt>
                <c:pt idx="457">
                  <c:v>RONAXAN CONCENTRE 20 %</c:v>
                </c:pt>
                <c:pt idx="458">
                  <c:v>RONAXAN DOXYCYCLINE 20 POULET</c:v>
                </c:pt>
                <c:pt idx="459">
                  <c:v>RONAXAN P.S. 5 %</c:v>
                </c:pt>
                <c:pt idx="460">
                  <c:v>SANTAMIX OTC SDM 60</c:v>
                </c:pt>
                <c:pt idx="461">
                  <c:v>SANTAMIX TILMICOSINE 40 PORCINS - LAPINS</c:v>
                </c:pt>
                <c:pt idx="462">
                  <c:v>SANTAMIX TYLO 20</c:v>
                </c:pt>
                <c:pt idx="463">
                  <c:v>SECLARIS DC 250 MG SUSPENSION INTRAMAMMAIRE POUR VACHE TARIE</c:v>
                </c:pt>
                <c:pt idx="464">
                  <c:v>SELECTAN</c:v>
                </c:pt>
                <c:pt idx="465">
                  <c:v>SELECTAN ORAL 23 MG/ML SOLUTION A DILUER POUR ADMINISTRATION DANS L'EAU DE BOISSON</c:v>
                </c:pt>
                <c:pt idx="466">
                  <c:v>SEPTOTRYL INJECTABLE</c:v>
                </c:pt>
                <c:pt idx="467">
                  <c:v>SEPTOTRYL-COLISTINE</c:v>
                </c:pt>
                <c:pt idx="468">
                  <c:v>SHOTAFLOR 300 MG/ML SOLUTION INJECTABLE POUR BOVINS</c:v>
                </c:pt>
                <c:pt idx="469">
                  <c:v>SHOTAFLOR 300 MG/ML SOLUTION INJECTABLE POUR PORCS</c:v>
                </c:pt>
                <c:pt idx="470">
                  <c:v>SHOTAPEN</c:v>
                </c:pt>
                <c:pt idx="471">
                  <c:v>SODIBIO</c:v>
                </c:pt>
                <c:pt idx="472">
                  <c:v>SODICOLY INJECTABLE</c:v>
                </c:pt>
                <c:pt idx="473">
                  <c:v>SOGECOLI 2 MILLIONS UI/ML SOLUTION BUVABLE</c:v>
                </c:pt>
                <c:pt idx="474">
                  <c:v>SOGESTART</c:v>
                </c:pt>
                <c:pt idx="475">
                  <c:v>SOGETYL 100 MUI POUDRE POUR SOLUTION BUVABLE POUR VEAUX PORCINS ET VOLAILLES</c:v>
                </c:pt>
                <c:pt idx="476">
                  <c:v>SOLAMOCTA 697 MG/G POUDRE POUR ADMINISTRATION DANS L'EAU DE BOISSON DES POULETS CANARDS ET DINDES</c:v>
                </c:pt>
                <c:pt idx="477">
                  <c:v>SOLDOXIN 100 MG/ML SOLUTION BUVABLE POUR POULES POULETS ET PORCINS</c:v>
                </c:pt>
                <c:pt idx="478">
                  <c:v>SOLUCOL</c:v>
                </c:pt>
                <c:pt idx="479">
                  <c:v>SOLUDOX 433 MG/G POUDRE POUR ADMINISTRATION DANS L'EAU DE BOISSON POUR DINDES</c:v>
                </c:pt>
                <c:pt idx="480">
                  <c:v>SOLUDOX 433 MG/G POUDRE POUR ADMINISTRATION DANS L'EAU DE BOISSON POUR PORCS ET POULETS</c:v>
                </c:pt>
                <c:pt idx="481">
                  <c:v>SPECIORLAC</c:v>
                </c:pt>
                <c:pt idx="482">
                  <c:v>SPECTAM SOLUTION INJECTABLE</c:v>
                </c:pt>
                <c:pt idx="483">
                  <c:v>SPECTRON 100 MG/ML SOLUTION POUR UTILISATION DANS L'EAU DE BOISSON POUR POULES ET DINDES</c:v>
                </c:pt>
                <c:pt idx="484">
                  <c:v>SPIRAMYCINE CEVA 600 000 UI/ML SOLUTION INJECTABLE POUR BOVINS</c:v>
                </c:pt>
                <c:pt idx="485">
                  <c:v>SPIROVET</c:v>
                </c:pt>
                <c:pt idx="486">
                  <c:v>STALIMOX 364.2 MG/G GRANULES POUR SOLUTION ORALE POUR PORCS</c:v>
                </c:pt>
                <c:pt idx="487">
                  <c:v>STOP M</c:v>
                </c:pt>
                <c:pt idx="488">
                  <c:v>STRENZEN 500/125 MG/G POUDRE POUR EAU DE BOISSON POUR PORCS</c:v>
                </c:pt>
                <c:pt idx="489">
                  <c:v>SUANOVIL 20</c:v>
                </c:pt>
                <c:pt idx="490">
                  <c:v>SUANOVIL 50</c:v>
                </c:pt>
                <c:pt idx="491">
                  <c:v>SULFACYCLINE</c:v>
                </c:pt>
                <c:pt idx="492">
                  <c:v>SULFADI 500</c:v>
                </c:pt>
                <c:pt idx="493">
                  <c:v>SULFADIMERAZINE CSI</c:v>
                </c:pt>
                <c:pt idx="494">
                  <c:v>SULFADIMERAZINE QALIAN</c:v>
                </c:pt>
                <c:pt idx="495">
                  <c:v>SULFADIMETHOXINE 100-CR LAPIN-VOLAILLE-PORC ET AGNEAU-CHEVREAU SEVRES FRANVET</c:v>
                </c:pt>
                <c:pt idx="496">
                  <c:v>SULFADIMETHOXINE-TRIMETHOPRIME 62,5-12,5 PORC ET VEAU-AGNEAU-CHEVREAU SEVRES SANTAMIX</c:v>
                </c:pt>
                <c:pt idx="497">
                  <c:v>SULFALON</c:v>
                </c:pt>
                <c:pt idx="498">
                  <c:v>SULFALUTYL</c:v>
                </c:pt>
                <c:pt idx="499">
                  <c:v>SULFAMETHOX</c:v>
                </c:pt>
                <c:pt idx="500">
                  <c:v>SULTRIVAL</c:v>
                </c:pt>
                <c:pt idx="501">
                  <c:v>SULTRIVAL TRIMETHOPRIME/SULFADIAZINE 20/92 PORC</c:v>
                </c:pt>
                <c:pt idx="502">
                  <c:v>SUNIX AC POUDRE</c:v>
                </c:pt>
                <c:pt idx="503">
                  <c:v>SUNIX LIQUIDE</c:v>
                </c:pt>
                <c:pt idx="504">
                  <c:v>SURAMOX 10 POUDRE ORALE</c:v>
                </c:pt>
                <c:pt idx="505">
                  <c:v>SURAMOX 10 SUSPENSION INJECTABLE</c:v>
                </c:pt>
                <c:pt idx="506">
                  <c:v>SURAMOX 1000 MG/G POUDRE POUR ADMINISTRATION DANS L'EAU DE BOISSON POUR POULETS CANARDS ET DINDONS</c:v>
                </c:pt>
                <c:pt idx="507">
                  <c:v>SURAMOX 15 % LA</c:v>
                </c:pt>
                <c:pt idx="508">
                  <c:v>SURAMOX 50 POUDRE ORALE PORC</c:v>
                </c:pt>
                <c:pt idx="509">
                  <c:v>SURAMOX 50 POUDRE ORALE VOLAILLE</c:v>
                </c:pt>
                <c:pt idx="510">
                  <c:v>SURAMOX 50 PREMELANGE MEDICAMENTEUX</c:v>
                </c:pt>
                <c:pt idx="511">
                  <c:v>SYNULOX 500 MG OGIVETTES</c:v>
                </c:pt>
                <c:pt idx="512">
                  <c:v>SYNULOX INTRAMAMMAIRE</c:v>
                </c:pt>
                <c:pt idx="513">
                  <c:v>SYNULOX SUSPENSION</c:v>
                </c:pt>
                <c:pt idx="514">
                  <c:v>T.S.-SOL 20/100 MG/ML SOLUTION POUR ADMINISTRATION DANS L'EAU DE BOISSON POUR PORCS ET POULETS</c:v>
                </c:pt>
                <c:pt idx="515">
                  <c:v>TAF SPRAY 28,5 MG/G SOLUTION POUR PULVERISATION CUTANEE</c:v>
                </c:pt>
                <c:pt idx="516">
                  <c:v>TARIGERMEL</c:v>
                </c:pt>
                <c:pt idx="517">
                  <c:v>TENALINE L.A.</c:v>
                </c:pt>
                <c:pt idx="518">
                  <c:v>TENOTRYL 10 % SOLUTION BUVABLE</c:v>
                </c:pt>
                <c:pt idx="519">
                  <c:v>TERRALON 20 % LA</c:v>
                </c:pt>
                <c:pt idx="520">
                  <c:v>TERRAMYCINE LONGUE ACTION</c:v>
                </c:pt>
                <c:pt idx="521">
                  <c:v>TERRAMYCINE SOLUTION INJECTABLE</c:v>
                </c:pt>
                <c:pt idx="522">
                  <c:v>TETRACYCLINE 50 COOPHAVET</c:v>
                </c:pt>
                <c:pt idx="523">
                  <c:v>TETRASOLUB</c:v>
                </c:pt>
                <c:pt idx="524">
                  <c:v>TETRATIME</c:v>
                </c:pt>
                <c:pt idx="525">
                  <c:v>TETRAVAL 50 % POUDRE POUR SOLUTION BUVABLE POUR VEAUX PORCINS ET VOLAILLES</c:v>
                </c:pt>
                <c:pt idx="526">
                  <c:v>TETRAVETO</c:v>
                </c:pt>
                <c:pt idx="527">
                  <c:v>TETROXY VET 200 MG/ML SOLUTION INJECTABLE POUR BOVINS OVINS ET PORCINS</c:v>
                </c:pt>
                <c:pt idx="528">
                  <c:v>TIALIN 101,2 MG/ML SOLUTION POUR ADMINISTRATION DANS L'EAU DE BOISSON DES PORCINS, DES POULETS ET DES DINDES</c:v>
                </c:pt>
                <c:pt idx="529">
                  <c:v>TIALIN 202,4 MG/ML SOLUTION POUR ADMINISTRATION DANS L'EAU DE BOISSON DES PORCINS, DES POULETS ET DES DINDES</c:v>
                </c:pt>
                <c:pt idx="530">
                  <c:v>TIAMULINE 16,2 PNEUMONIE VOLAILLE PORC FRANVET</c:v>
                </c:pt>
                <c:pt idx="531">
                  <c:v>TIAMULINE 6,5 ENTERITE PORC ENTEROCOLITE LAPIN FRANVET</c:v>
                </c:pt>
                <c:pt idx="532">
                  <c:v>TIAMULINE SOLUTION CEVA</c:v>
                </c:pt>
                <c:pt idx="533">
                  <c:v>TIAMUVAL PREMELANGE MEDICAMENTEUX TIAMULINE 16,2 PNEUMONIE VOLAILLE-PORC</c:v>
                </c:pt>
                <c:pt idx="534">
                  <c:v>TIAMUVAL PREMELANGE MEDICAMENTEUX TIAMULINE 6,5 ENTERITE PORC ENTEROCOLITE LAPIN</c:v>
                </c:pt>
                <c:pt idx="535">
                  <c:v>TIAMVET SOLUTION</c:v>
                </c:pt>
                <c:pt idx="536">
                  <c:v>TILDOSIN 250 MG/ML SOLUTION POUR ADMINISTRATION DANS L'EAU DE BOISSON OU LAIT DE REMPLACEMENT POUR BOVINS, PORCINS, POULETS ET DINDES</c:v>
                </c:pt>
                <c:pt idx="537">
                  <c:v>TILMOPRO 250 MG/ML SOLUTION BUVABLE POUR POULETS DINDES PORCS ET VEAUX</c:v>
                </c:pt>
                <c:pt idx="538">
                  <c:v>TILMOVET 200 G/KG PREMELANGE MEDICAMENTEUX POUR PORCINS ET LAPINS</c:v>
                </c:pt>
                <c:pt idx="539">
                  <c:v>TILMOVET 250 MG/ML SOLUTION BUVABLE</c:v>
                </c:pt>
                <c:pt idx="540">
                  <c:v>TILMOVET 300 MG/ML SOLUTION INJECTABLE POUR BOVINS ET OVINS</c:v>
                </c:pt>
                <c:pt idx="541">
                  <c:v>TILMOVET 40 G/KG PREMELANGE MEDICAMENTEUX POUR PORCS ET LAPINS</c:v>
                </c:pt>
                <c:pt idx="542">
                  <c:v>TRANSGRAM ORAL</c:v>
                </c:pt>
                <c:pt idx="543">
                  <c:v>TRIBRISSEN INJECTABLE</c:v>
                </c:pt>
                <c:pt idx="544">
                  <c:v>TRIBRISSEN POISSONS</c:v>
                </c:pt>
                <c:pt idx="545">
                  <c:v>TRIMEDOXYNE ORALE</c:v>
                </c:pt>
                <c:pt idx="546">
                  <c:v>TRIMETHOSULFA V</c:v>
                </c:pt>
                <c:pt idx="547">
                  <c:v>TRIMETHOX</c:v>
                </c:pt>
                <c:pt idx="548">
                  <c:v>TRISULMIX INJECTABLE</c:v>
                </c:pt>
                <c:pt idx="549">
                  <c:v>TRISULMIX LIQUIDE</c:v>
                </c:pt>
                <c:pt idx="550">
                  <c:v>TRISULMIX POUDRE</c:v>
                </c:pt>
                <c:pt idx="551">
                  <c:v>TRULEVA FLOW 50 MG/ML SUSPENSION INJECTABLE POUR PORCINS ET BOVINS</c:v>
                </c:pt>
                <c:pt idx="552">
                  <c:v>TRYMOX LA 150 MG/ML SUSPENSION INJECTABLE POUR BOVINS OVINS PORCINS CHIENS ET CHATS</c:v>
                </c:pt>
                <c:pt idx="553">
                  <c:v>TULAXA 100 MG/ML SOLUTION INJECTABLE POUR BOVINS PORCINS ET OVINS</c:v>
                </c:pt>
                <c:pt idx="554">
                  <c:v>TULOXXIN 100 MG/ML SOLUTION INJECTABLE POUR BOVINS PORCINS ET OVINS</c:v>
                </c:pt>
                <c:pt idx="555">
                  <c:v>TYAWALT 364,28 MG/G GRANULES POUR ADMINISTRATION DANS L'EAU DE BOISSON DES PORCS, DES POULETS ET DES DINDES</c:v>
                </c:pt>
                <c:pt idx="556">
                  <c:v>TYLAN 100 PREMIX</c:v>
                </c:pt>
                <c:pt idx="557">
                  <c:v>TYLAN 20 PREMIX</c:v>
                </c:pt>
                <c:pt idx="558">
                  <c:v>TYLAN 200</c:v>
                </c:pt>
                <c:pt idx="559">
                  <c:v>TYLAN SOLUBLE 100 %</c:v>
                </c:pt>
                <c:pt idx="560">
                  <c:v>TYLJET 200 MG/ML SOLUTION INJECTABLE POUR BOVINS OVINS CAPRINS ET PORCINS</c:v>
                </c:pt>
                <c:pt idx="561">
                  <c:v>TYLMASIN</c:v>
                </c:pt>
                <c:pt idx="562">
                  <c:v>TYLMIX 10 % PREMELANGE MEDICAMENTEUX</c:v>
                </c:pt>
                <c:pt idx="563">
                  <c:v>TYLOGRAN 100 %</c:v>
                </c:pt>
                <c:pt idx="564">
                  <c:v>TYLOLIDE</c:v>
                </c:pt>
                <c:pt idx="565">
                  <c:v>TYLORAL</c:v>
                </c:pt>
                <c:pt idx="566">
                  <c:v>TYLOSINE CEVA 200 MG/ML SOLUTION INJECTABLE POUR BOVINS ET PORCINS</c:v>
                </c:pt>
                <c:pt idx="567">
                  <c:v>TYLOSOL 9,2</c:v>
                </c:pt>
                <c:pt idx="568">
                  <c:v>TYLUCYL 200 MG/ML SOLUTION INJECTABLE POUR BOVINS ET PORCINS</c:v>
                </c:pt>
                <c:pt idx="569">
                  <c:v>UBIFLOX 100 MG/ML SOLUTION INJECTABLE POUR BOVINS ET PORCINS (TRUIES)</c:v>
                </c:pt>
                <c:pt idx="570">
                  <c:v>UBIFLOX 20 MG/ML SOLUTION INJECTABLE POUR BOVINS ET PORCINS</c:v>
                </c:pt>
                <c:pt idx="571">
                  <c:v>UBROLEXIN SUSPENSION INTRAMAMMAIRE POUR VACHES LAITIERES EN LACTATION</c:v>
                </c:pt>
                <c:pt idx="572">
                  <c:v>UBROPEN SUSPENSION INTRAMAMMAIRE POUR VACHES EN LACTATION</c:v>
                </c:pt>
                <c:pt idx="573">
                  <c:v>UBROSTAR SUSPENSION INTRAMAMMAIRE HORS LACTATION POUR BOVINS</c:v>
                </c:pt>
                <c:pt idx="574">
                  <c:v>UCAMIX V COLISTINE 200 LAPIN-VOLAILLE-PORC ET VEAU-AGNEAU-CHEVREAU SEVRES</c:v>
                </c:pt>
                <c:pt idx="575">
                  <c:v>UCAMIX V COLISTINE 400 PORC</c:v>
                </c:pt>
                <c:pt idx="576">
                  <c:v>UCAMIX V OXYTETRACYCLINE 100 PORC</c:v>
                </c:pt>
                <c:pt idx="577">
                  <c:v>UCAMIX V OXYTETRACYCLINE 40 LAPIN-VOLAILLE-PORC ET VEAU-AGNEAU-CHEVREAU SEVRES</c:v>
                </c:pt>
                <c:pt idx="578">
                  <c:v>VETMULIN 101,2 MG/ML SOLUTION A DILUER DANS L'EAU DE BOISSON POUR PORCS</c:v>
                </c:pt>
                <c:pt idx="579">
                  <c:v>VETMULIN 101,2 MG/ML SOLUTION POUR ADMINISTRATION DANS L'EAU DE BOISSON POUR PORCINS ET POULES PONDEUSES</c:v>
                </c:pt>
                <c:pt idx="580">
                  <c:v>VETMULIN 16,2 MG/G PREMELANGE MEDICAMENTEUX POUR PORCS, POULETS, DINDES ET LAPINS</c:v>
                </c:pt>
                <c:pt idx="581">
                  <c:v>VETMULIN 162 MG/ML SOLUTION INJECTABLE POUR PORCS</c:v>
                </c:pt>
                <c:pt idx="582">
                  <c:v>VETMULIN 364 MG/G GRANULES POUR SOLUTION BUVABLE POUR PORCS POULETS ET DINDONS</c:v>
                </c:pt>
                <c:pt idx="583">
                  <c:v>VETMULIN 81 MG/G PREMELANGE MEDICAMENTEUX POUR PORCS, POULETS, DINDES ET LAPINS</c:v>
                </c:pt>
                <c:pt idx="584">
                  <c:v>VETO-ANTI-DIAR</c:v>
                </c:pt>
                <c:pt idx="585">
                  <c:v>VETOCOLI POUDRE SOLUBLE</c:v>
                </c:pt>
                <c:pt idx="586">
                  <c:v>VETRIGEN</c:v>
                </c:pt>
                <c:pt idx="587">
                  <c:v>VETRIMOXIN 48 HEURES</c:v>
                </c:pt>
                <c:pt idx="588">
                  <c:v>VETRIMOXIN 50</c:v>
                </c:pt>
                <c:pt idx="589">
                  <c:v>VETRIMOXIN P.O.</c:v>
                </c:pt>
                <c:pt idx="590">
                  <c:v>VIRBACTAN</c:v>
                </c:pt>
                <c:pt idx="591">
                  <c:v>VIRGOCILLINE</c:v>
                </c:pt>
                <c:pt idx="592">
                  <c:v>VOLACRINE SULFA</c:v>
                </c:pt>
                <c:pt idx="593">
                  <c:v>ZACTRAN 150 MG/ML SOLUTION INJECTABLE POUR BOVINS OVINS ET PORCINS</c:v>
                </c:pt>
                <c:pt idx="594">
                  <c:v>ZELERIS SOLUTION INJECTABLE POUR BOVINS</c:v>
                </c:pt>
                <c:pt idx="595">
                  <c:v>ZUPREVO 180 MG/ML SOLUTION INJECTABLE POUR BOVINS</c:v>
                </c:pt>
                <c:pt idx="596">
                  <c:v>ZUPREVO 40 MG/ML SOLUTION INJECTABLE POUR PORCINS</c:v>
                </c:pt>
              </c:strCache>
            </c:strRef>
          </c:cat>
          <c:val>
            <c:numRef>
              <c:f>MASQ2!$DL$4:$DL$600</c:f>
              <c:numCache>
                <c:formatCode>General</c:formatCode>
                <c:ptCount val="5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val>
          <c:extLst>
            <c:ext xmlns:c16="http://schemas.microsoft.com/office/drawing/2014/chart" uri="{C3380CC4-5D6E-409C-BE32-E72D297353CC}">
              <c16:uniqueId val="{000004B2-921C-4E30-AB40-B8C9EBE0D1D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Famille d'antibiotiques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512275471111059"/>
          <c:y val="0.18215349162832883"/>
          <c:w val="0.67751915985550837"/>
          <c:h val="0.7824447419950572"/>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BE59-45E4-92B7-9C2B8BF4808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BE59-45E4-92B7-9C2B8BF4808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BE59-45E4-92B7-9C2B8BF4808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BE59-45E4-92B7-9C2B8BF4808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BE59-45E4-92B7-9C2B8BF4808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BE59-45E4-92B7-9C2B8BF4808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BE59-45E4-92B7-9C2B8BF4808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BE59-45E4-92B7-9C2B8BF4808B}"/>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BE59-45E4-92B7-9C2B8BF4808B}"/>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BE59-45E4-92B7-9C2B8BF4808B}"/>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BE59-45E4-92B7-9C2B8BF4808B}"/>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BE59-45E4-92B7-9C2B8BF4808B}"/>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BE59-45E4-92B7-9C2B8BF4808B}"/>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BE59-45E4-92B7-9C2B8BF4808B}"/>
              </c:ext>
            </c:extLst>
          </c:dPt>
          <c:dPt>
            <c:idx val="1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D-BE59-45E4-92B7-9C2B8BF4808B}"/>
              </c:ext>
            </c:extLst>
          </c:dPt>
          <c:dPt>
            <c:idx val="1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F-BE59-45E4-92B7-9C2B8BF4808B}"/>
              </c:ext>
            </c:extLst>
          </c:dPt>
          <c:dPt>
            <c:idx val="1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1-BE59-45E4-92B7-9C2B8BF4808B}"/>
              </c:ext>
            </c:extLst>
          </c:dPt>
          <c:dPt>
            <c:idx val="1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23-BE59-45E4-92B7-9C2B8BF4808B}"/>
              </c:ext>
            </c:extLst>
          </c:dPt>
          <c:dPt>
            <c:idx val="18"/>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25-BE59-45E4-92B7-9C2B8BF4808B}"/>
              </c:ext>
            </c:extLst>
          </c:dPt>
          <c:dPt>
            <c:idx val="1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27-BE59-45E4-92B7-9C2B8BF4808B}"/>
              </c:ext>
            </c:extLst>
          </c:dPt>
          <c:dPt>
            <c:idx val="20"/>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29-BE59-45E4-92B7-9C2B8BF4808B}"/>
              </c:ext>
            </c:extLst>
          </c:dPt>
          <c:dPt>
            <c:idx val="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2B-BE59-45E4-92B7-9C2B8BF4808B}"/>
              </c:ext>
            </c:extLst>
          </c:dPt>
          <c:dPt>
            <c:idx val="22"/>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2D-BE59-45E4-92B7-9C2B8BF4808B}"/>
              </c:ext>
            </c:extLst>
          </c:dPt>
          <c:dPt>
            <c:idx val="2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2F-BE59-45E4-92B7-9C2B8BF480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MASQ2!$DU$4:$DU$19</c:f>
              <c:strCache>
                <c:ptCount val="16"/>
                <c:pt idx="0">
                  <c:v>Acide clavulanique</c:v>
                </c:pt>
                <c:pt idx="1">
                  <c:v>Aminoglycosides</c:v>
                </c:pt>
                <c:pt idx="2">
                  <c:v>Autres familles</c:v>
                </c:pt>
                <c:pt idx="3">
                  <c:v>Cephalosporines 1&amp;2G</c:v>
                </c:pt>
                <c:pt idx="4">
                  <c:v>Cephalosporines 3&amp;4G</c:v>
                </c:pt>
                <c:pt idx="5">
                  <c:v>Fluoroquinolones</c:v>
                </c:pt>
                <c:pt idx="6">
                  <c:v>Lincosamides</c:v>
                </c:pt>
                <c:pt idx="7">
                  <c:v>Macrolides</c:v>
                </c:pt>
                <c:pt idx="8">
                  <c:v>Penicillines</c:v>
                </c:pt>
                <c:pt idx="9">
                  <c:v>Phenicoles</c:v>
                </c:pt>
                <c:pt idx="10">
                  <c:v>Pleuromutilines</c:v>
                </c:pt>
                <c:pt idx="11">
                  <c:v>Polypeptides</c:v>
                </c:pt>
                <c:pt idx="12">
                  <c:v>Quinolones</c:v>
                </c:pt>
                <c:pt idx="13">
                  <c:v>Sulfamides</c:v>
                </c:pt>
                <c:pt idx="14">
                  <c:v>Tetracyclines</c:v>
                </c:pt>
                <c:pt idx="15">
                  <c:v>Trimethoprime</c:v>
                </c:pt>
              </c:strCache>
            </c:strRef>
          </c:cat>
          <c:val>
            <c:numRef>
              <c:f>MASQ2!$DV$4:$DV$19</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extLst>
            <c:ext xmlns:c16="http://schemas.microsoft.com/office/drawing/2014/chart" uri="{C3380CC4-5D6E-409C-BE32-E72D297353CC}">
              <c16:uniqueId val="{00000030-BE59-45E4-92B7-9C2B8BF4808B}"/>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r>
              <a:rPr lang="fr-FR" sz="1200" b="1">
                <a:solidFill>
                  <a:schemeClr val="tx1"/>
                </a:solidFill>
                <a:latin typeface="Arial Narrow" panose="020B0606020202030204" pitchFamily="34" charset="0"/>
              </a:rPr>
              <a:t>Médicaments utilisés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942748406588215"/>
          <c:y val="0.18878005200708484"/>
          <c:w val="0.57463709441106858"/>
          <c:h val="0.7668247946989004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59A-41E8-BE5C-6AA61ED2A9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59A-41E8-BE5C-6AA61ED2A97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59A-41E8-BE5C-6AA61ED2A97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59A-41E8-BE5C-6AA61ED2A97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59A-41E8-BE5C-6AA61ED2A97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59A-41E8-BE5C-6AA61ED2A97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59A-41E8-BE5C-6AA61ED2A97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59A-41E8-BE5C-6AA61ED2A97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59A-41E8-BE5C-6AA61ED2A97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59A-41E8-BE5C-6AA61ED2A97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59A-41E8-BE5C-6AA61ED2A97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59A-41E8-BE5C-6AA61ED2A97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59A-41E8-BE5C-6AA61ED2A97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59A-41E8-BE5C-6AA61ED2A97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59A-41E8-BE5C-6AA61ED2A977}"/>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A59A-41E8-BE5C-6AA61ED2A977}"/>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A59A-41E8-BE5C-6AA61ED2A977}"/>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A59A-41E8-BE5C-6AA61ED2A977}"/>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A59A-41E8-BE5C-6AA61ED2A977}"/>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A59A-41E8-BE5C-6AA61ED2A977}"/>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A59A-41E8-BE5C-6AA61ED2A977}"/>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A59A-41E8-BE5C-6AA61ED2A977}"/>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A59A-41E8-BE5C-6AA61ED2A977}"/>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A59A-41E8-BE5C-6AA61ED2A977}"/>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A59A-41E8-BE5C-6AA61ED2A977}"/>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A59A-41E8-BE5C-6AA61ED2A977}"/>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A59A-41E8-BE5C-6AA61ED2A977}"/>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A59A-41E8-BE5C-6AA61ED2A977}"/>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A59A-41E8-BE5C-6AA61ED2A977}"/>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A59A-41E8-BE5C-6AA61ED2A977}"/>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A59A-41E8-BE5C-6AA61ED2A977}"/>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A59A-41E8-BE5C-6AA61ED2A977}"/>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A59A-41E8-BE5C-6AA61ED2A977}"/>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A59A-41E8-BE5C-6AA61ED2A977}"/>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A59A-41E8-BE5C-6AA61ED2A977}"/>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A59A-41E8-BE5C-6AA61ED2A977}"/>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A59A-41E8-BE5C-6AA61ED2A977}"/>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A59A-41E8-BE5C-6AA61ED2A977}"/>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A59A-41E8-BE5C-6AA61ED2A977}"/>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A59A-41E8-BE5C-6AA61ED2A977}"/>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A59A-41E8-BE5C-6AA61ED2A977}"/>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A59A-41E8-BE5C-6AA61ED2A977}"/>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A59A-41E8-BE5C-6AA61ED2A977}"/>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A59A-41E8-BE5C-6AA61ED2A977}"/>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A59A-41E8-BE5C-6AA61ED2A977}"/>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A59A-41E8-BE5C-6AA61ED2A977}"/>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A59A-41E8-BE5C-6AA61ED2A977}"/>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A59A-41E8-BE5C-6AA61ED2A977}"/>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A59A-41E8-BE5C-6AA61ED2A977}"/>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A59A-41E8-BE5C-6AA61ED2A977}"/>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A59A-41E8-BE5C-6AA61ED2A977}"/>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A59A-41E8-BE5C-6AA61ED2A977}"/>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A59A-41E8-BE5C-6AA61ED2A977}"/>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A59A-41E8-BE5C-6AA61ED2A977}"/>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A59A-41E8-BE5C-6AA61ED2A977}"/>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A59A-41E8-BE5C-6AA61ED2A977}"/>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A59A-41E8-BE5C-6AA61ED2A977}"/>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A59A-41E8-BE5C-6AA61ED2A977}"/>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A59A-41E8-BE5C-6AA61ED2A977}"/>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A59A-41E8-BE5C-6AA61ED2A977}"/>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A59A-41E8-BE5C-6AA61ED2A977}"/>
              </c:ext>
            </c:extLst>
          </c:dPt>
          <c:dPt>
            <c:idx val="6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B-A59A-41E8-BE5C-6AA61ED2A977}"/>
              </c:ext>
            </c:extLst>
          </c:dPt>
          <c:dPt>
            <c:idx val="6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D-A59A-41E8-BE5C-6AA61ED2A977}"/>
              </c:ext>
            </c:extLst>
          </c:dPt>
          <c:dPt>
            <c:idx val="6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7F-A59A-41E8-BE5C-6AA61ED2A977}"/>
              </c:ext>
            </c:extLst>
          </c:dPt>
          <c:dPt>
            <c:idx val="6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81-A59A-41E8-BE5C-6AA61ED2A977}"/>
              </c:ext>
            </c:extLst>
          </c:dPt>
          <c:dPt>
            <c:idx val="6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83-A59A-41E8-BE5C-6AA61ED2A977}"/>
              </c:ext>
            </c:extLst>
          </c:dPt>
          <c:dPt>
            <c:idx val="6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85-A59A-41E8-BE5C-6AA61ED2A977}"/>
              </c:ext>
            </c:extLst>
          </c:dPt>
          <c:dPt>
            <c:idx val="6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87-A59A-41E8-BE5C-6AA61ED2A977}"/>
              </c:ext>
            </c:extLst>
          </c:dPt>
          <c:dPt>
            <c:idx val="6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89-A59A-41E8-BE5C-6AA61ED2A977}"/>
              </c:ext>
            </c:extLst>
          </c:dPt>
          <c:dPt>
            <c:idx val="6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8B-A59A-41E8-BE5C-6AA61ED2A977}"/>
              </c:ext>
            </c:extLst>
          </c:dPt>
          <c:dPt>
            <c:idx val="7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8D-A59A-41E8-BE5C-6AA61ED2A977}"/>
              </c:ext>
            </c:extLst>
          </c:dPt>
          <c:dPt>
            <c:idx val="7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8F-A59A-41E8-BE5C-6AA61ED2A977}"/>
              </c:ext>
            </c:extLst>
          </c:dPt>
          <c:dPt>
            <c:idx val="7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91-A59A-41E8-BE5C-6AA61ED2A977}"/>
              </c:ext>
            </c:extLst>
          </c:dPt>
          <c:dPt>
            <c:idx val="7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93-A59A-41E8-BE5C-6AA61ED2A977}"/>
              </c:ext>
            </c:extLst>
          </c:dPt>
          <c:dPt>
            <c:idx val="7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95-A59A-41E8-BE5C-6AA61ED2A977}"/>
              </c:ext>
            </c:extLst>
          </c:dPt>
          <c:dPt>
            <c:idx val="7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97-A59A-41E8-BE5C-6AA61ED2A977}"/>
              </c:ext>
            </c:extLst>
          </c:dPt>
          <c:dPt>
            <c:idx val="7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99-A59A-41E8-BE5C-6AA61ED2A977}"/>
              </c:ext>
            </c:extLst>
          </c:dPt>
          <c:dPt>
            <c:idx val="7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9B-A59A-41E8-BE5C-6AA61ED2A977}"/>
              </c:ext>
            </c:extLst>
          </c:dPt>
          <c:dPt>
            <c:idx val="7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9D-A59A-41E8-BE5C-6AA61ED2A977}"/>
              </c:ext>
            </c:extLst>
          </c:dPt>
          <c:dPt>
            <c:idx val="7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9F-A59A-41E8-BE5C-6AA61ED2A977}"/>
              </c:ext>
            </c:extLst>
          </c:dPt>
          <c:dPt>
            <c:idx val="8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A1-A59A-41E8-BE5C-6AA61ED2A977}"/>
              </c:ext>
            </c:extLst>
          </c:dPt>
          <c:dPt>
            <c:idx val="8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A3-A59A-41E8-BE5C-6AA61ED2A977}"/>
              </c:ext>
            </c:extLst>
          </c:dPt>
          <c:dPt>
            <c:idx val="8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A5-A59A-41E8-BE5C-6AA61ED2A977}"/>
              </c:ext>
            </c:extLst>
          </c:dPt>
          <c:dPt>
            <c:idx val="8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A7-A59A-41E8-BE5C-6AA61ED2A977}"/>
              </c:ext>
            </c:extLst>
          </c:dPt>
          <c:dPt>
            <c:idx val="8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A9-A59A-41E8-BE5C-6AA61ED2A977}"/>
              </c:ext>
            </c:extLst>
          </c:dPt>
          <c:dPt>
            <c:idx val="8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AB-A59A-41E8-BE5C-6AA61ED2A977}"/>
              </c:ext>
            </c:extLst>
          </c:dPt>
          <c:dPt>
            <c:idx val="8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AD-A59A-41E8-BE5C-6AA61ED2A977}"/>
              </c:ext>
            </c:extLst>
          </c:dPt>
          <c:dPt>
            <c:idx val="8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AF-A59A-41E8-BE5C-6AA61ED2A977}"/>
              </c:ext>
            </c:extLst>
          </c:dPt>
          <c:dPt>
            <c:idx val="8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B1-A59A-41E8-BE5C-6AA61ED2A977}"/>
              </c:ext>
            </c:extLst>
          </c:dPt>
          <c:dPt>
            <c:idx val="8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B3-A59A-41E8-BE5C-6AA61ED2A977}"/>
              </c:ext>
            </c:extLst>
          </c:dPt>
          <c:dPt>
            <c:idx val="9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B5-A59A-41E8-BE5C-6AA61ED2A977}"/>
              </c:ext>
            </c:extLst>
          </c:dPt>
          <c:dPt>
            <c:idx val="9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B7-A59A-41E8-BE5C-6AA61ED2A977}"/>
              </c:ext>
            </c:extLst>
          </c:dPt>
          <c:dPt>
            <c:idx val="9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B9-A59A-41E8-BE5C-6AA61ED2A977}"/>
              </c:ext>
            </c:extLst>
          </c:dPt>
          <c:dPt>
            <c:idx val="9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BB-A59A-41E8-BE5C-6AA61ED2A977}"/>
              </c:ext>
            </c:extLst>
          </c:dPt>
          <c:dPt>
            <c:idx val="9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BD-A59A-41E8-BE5C-6AA61ED2A977}"/>
              </c:ext>
            </c:extLst>
          </c:dPt>
          <c:dPt>
            <c:idx val="9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BF-A59A-41E8-BE5C-6AA61ED2A977}"/>
              </c:ext>
            </c:extLst>
          </c:dPt>
          <c:dPt>
            <c:idx val="9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C1-A59A-41E8-BE5C-6AA61ED2A977}"/>
              </c:ext>
            </c:extLst>
          </c:dPt>
          <c:dPt>
            <c:idx val="9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C3-A59A-41E8-BE5C-6AA61ED2A977}"/>
              </c:ext>
            </c:extLst>
          </c:dPt>
          <c:dPt>
            <c:idx val="9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C5-A59A-41E8-BE5C-6AA61ED2A977}"/>
              </c:ext>
            </c:extLst>
          </c:dPt>
          <c:dPt>
            <c:idx val="9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C7-A59A-41E8-BE5C-6AA61ED2A977}"/>
              </c:ext>
            </c:extLst>
          </c:dPt>
          <c:dPt>
            <c:idx val="10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C9-A59A-41E8-BE5C-6AA61ED2A977}"/>
              </c:ext>
            </c:extLst>
          </c:dPt>
          <c:dPt>
            <c:idx val="10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CB-A59A-41E8-BE5C-6AA61ED2A977}"/>
              </c:ext>
            </c:extLst>
          </c:dPt>
          <c:dPt>
            <c:idx val="10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CD-A59A-41E8-BE5C-6AA61ED2A977}"/>
              </c:ext>
            </c:extLst>
          </c:dPt>
          <c:dPt>
            <c:idx val="10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CF-A59A-41E8-BE5C-6AA61ED2A977}"/>
              </c:ext>
            </c:extLst>
          </c:dPt>
          <c:dPt>
            <c:idx val="10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D1-A59A-41E8-BE5C-6AA61ED2A977}"/>
              </c:ext>
            </c:extLst>
          </c:dPt>
          <c:dPt>
            <c:idx val="10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D3-A59A-41E8-BE5C-6AA61ED2A977}"/>
              </c:ext>
            </c:extLst>
          </c:dPt>
          <c:dPt>
            <c:idx val="10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D5-A59A-41E8-BE5C-6AA61ED2A977}"/>
              </c:ext>
            </c:extLst>
          </c:dPt>
          <c:dPt>
            <c:idx val="10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D7-A59A-41E8-BE5C-6AA61ED2A977}"/>
              </c:ext>
            </c:extLst>
          </c:dPt>
          <c:dPt>
            <c:idx val="108"/>
            <c:bubble3D val="0"/>
            <c:spPr>
              <a:solidFill>
                <a:schemeClr val="accent1"/>
              </a:solidFill>
              <a:ln w="19050">
                <a:solidFill>
                  <a:schemeClr val="lt1"/>
                </a:solidFill>
              </a:ln>
              <a:effectLst/>
            </c:spPr>
            <c:extLst>
              <c:ext xmlns:c16="http://schemas.microsoft.com/office/drawing/2014/chart" uri="{C3380CC4-5D6E-409C-BE32-E72D297353CC}">
                <c16:uniqueId val="{000000D9-A59A-41E8-BE5C-6AA61ED2A977}"/>
              </c:ext>
            </c:extLst>
          </c:dPt>
          <c:dPt>
            <c:idx val="109"/>
            <c:bubble3D val="0"/>
            <c:spPr>
              <a:solidFill>
                <a:schemeClr val="accent2"/>
              </a:solidFill>
              <a:ln w="19050">
                <a:solidFill>
                  <a:schemeClr val="lt1"/>
                </a:solidFill>
              </a:ln>
              <a:effectLst/>
            </c:spPr>
            <c:extLst>
              <c:ext xmlns:c16="http://schemas.microsoft.com/office/drawing/2014/chart" uri="{C3380CC4-5D6E-409C-BE32-E72D297353CC}">
                <c16:uniqueId val="{000000DB-A59A-41E8-BE5C-6AA61ED2A977}"/>
              </c:ext>
            </c:extLst>
          </c:dPt>
          <c:dPt>
            <c:idx val="110"/>
            <c:bubble3D val="0"/>
            <c:spPr>
              <a:solidFill>
                <a:schemeClr val="accent3"/>
              </a:solidFill>
              <a:ln w="19050">
                <a:solidFill>
                  <a:schemeClr val="lt1"/>
                </a:solidFill>
              </a:ln>
              <a:effectLst/>
            </c:spPr>
            <c:extLst>
              <c:ext xmlns:c16="http://schemas.microsoft.com/office/drawing/2014/chart" uri="{C3380CC4-5D6E-409C-BE32-E72D297353CC}">
                <c16:uniqueId val="{000000DD-A59A-41E8-BE5C-6AA61ED2A977}"/>
              </c:ext>
            </c:extLst>
          </c:dPt>
          <c:dPt>
            <c:idx val="111"/>
            <c:bubble3D val="0"/>
            <c:spPr>
              <a:solidFill>
                <a:schemeClr val="accent4"/>
              </a:solidFill>
              <a:ln w="19050">
                <a:solidFill>
                  <a:schemeClr val="lt1"/>
                </a:solidFill>
              </a:ln>
              <a:effectLst/>
            </c:spPr>
            <c:extLst>
              <c:ext xmlns:c16="http://schemas.microsoft.com/office/drawing/2014/chart" uri="{C3380CC4-5D6E-409C-BE32-E72D297353CC}">
                <c16:uniqueId val="{000000DF-A59A-41E8-BE5C-6AA61ED2A977}"/>
              </c:ext>
            </c:extLst>
          </c:dPt>
          <c:dPt>
            <c:idx val="112"/>
            <c:bubble3D val="0"/>
            <c:spPr>
              <a:solidFill>
                <a:schemeClr val="accent5"/>
              </a:solidFill>
              <a:ln w="19050">
                <a:solidFill>
                  <a:schemeClr val="lt1"/>
                </a:solidFill>
              </a:ln>
              <a:effectLst/>
            </c:spPr>
            <c:extLst>
              <c:ext xmlns:c16="http://schemas.microsoft.com/office/drawing/2014/chart" uri="{C3380CC4-5D6E-409C-BE32-E72D297353CC}">
                <c16:uniqueId val="{000000E1-A59A-41E8-BE5C-6AA61ED2A977}"/>
              </c:ext>
            </c:extLst>
          </c:dPt>
          <c:dPt>
            <c:idx val="113"/>
            <c:bubble3D val="0"/>
            <c:spPr>
              <a:solidFill>
                <a:schemeClr val="accent6"/>
              </a:solidFill>
              <a:ln w="19050">
                <a:solidFill>
                  <a:schemeClr val="lt1"/>
                </a:solidFill>
              </a:ln>
              <a:effectLst/>
            </c:spPr>
            <c:extLst>
              <c:ext xmlns:c16="http://schemas.microsoft.com/office/drawing/2014/chart" uri="{C3380CC4-5D6E-409C-BE32-E72D297353CC}">
                <c16:uniqueId val="{000000E3-A59A-41E8-BE5C-6AA61ED2A977}"/>
              </c:ext>
            </c:extLst>
          </c:dPt>
          <c:dPt>
            <c:idx val="11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5-A59A-41E8-BE5C-6AA61ED2A977}"/>
              </c:ext>
            </c:extLst>
          </c:dPt>
          <c:dPt>
            <c:idx val="11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E7-A59A-41E8-BE5C-6AA61ED2A977}"/>
              </c:ext>
            </c:extLst>
          </c:dPt>
          <c:dPt>
            <c:idx val="11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E9-A59A-41E8-BE5C-6AA61ED2A977}"/>
              </c:ext>
            </c:extLst>
          </c:dPt>
          <c:dPt>
            <c:idx val="11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EB-A59A-41E8-BE5C-6AA61ED2A977}"/>
              </c:ext>
            </c:extLst>
          </c:dPt>
          <c:dPt>
            <c:idx val="11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ED-A59A-41E8-BE5C-6AA61ED2A977}"/>
              </c:ext>
            </c:extLst>
          </c:dPt>
          <c:dPt>
            <c:idx val="11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EF-A59A-41E8-BE5C-6AA61ED2A977}"/>
              </c:ext>
            </c:extLst>
          </c:dPt>
          <c:dPt>
            <c:idx val="12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F1-A59A-41E8-BE5C-6AA61ED2A977}"/>
              </c:ext>
            </c:extLst>
          </c:dPt>
          <c:dPt>
            <c:idx val="12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F3-A59A-41E8-BE5C-6AA61ED2A977}"/>
              </c:ext>
            </c:extLst>
          </c:dPt>
          <c:dPt>
            <c:idx val="12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F5-A59A-41E8-BE5C-6AA61ED2A977}"/>
              </c:ext>
            </c:extLst>
          </c:dPt>
          <c:dPt>
            <c:idx val="12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F7-A59A-41E8-BE5C-6AA61ED2A977}"/>
              </c:ext>
            </c:extLst>
          </c:dPt>
          <c:dPt>
            <c:idx val="12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F9-A59A-41E8-BE5C-6AA61ED2A977}"/>
              </c:ext>
            </c:extLst>
          </c:dPt>
          <c:dPt>
            <c:idx val="12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FB-A59A-41E8-BE5C-6AA61ED2A977}"/>
              </c:ext>
            </c:extLst>
          </c:dPt>
          <c:dPt>
            <c:idx val="12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FD-A59A-41E8-BE5C-6AA61ED2A977}"/>
              </c:ext>
            </c:extLst>
          </c:dPt>
          <c:dPt>
            <c:idx val="12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FF-A59A-41E8-BE5C-6AA61ED2A977}"/>
              </c:ext>
            </c:extLst>
          </c:dPt>
          <c:dPt>
            <c:idx val="12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01-A59A-41E8-BE5C-6AA61ED2A977}"/>
              </c:ext>
            </c:extLst>
          </c:dPt>
          <c:dPt>
            <c:idx val="12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03-A59A-41E8-BE5C-6AA61ED2A977}"/>
              </c:ext>
            </c:extLst>
          </c:dPt>
          <c:dPt>
            <c:idx val="13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05-A59A-41E8-BE5C-6AA61ED2A977}"/>
              </c:ext>
            </c:extLst>
          </c:dPt>
          <c:dPt>
            <c:idx val="13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07-A59A-41E8-BE5C-6AA61ED2A977}"/>
              </c:ext>
            </c:extLst>
          </c:dPt>
          <c:dPt>
            <c:idx val="13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09-A59A-41E8-BE5C-6AA61ED2A977}"/>
              </c:ext>
            </c:extLst>
          </c:dPt>
          <c:dPt>
            <c:idx val="13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0B-A59A-41E8-BE5C-6AA61ED2A977}"/>
              </c:ext>
            </c:extLst>
          </c:dPt>
          <c:dPt>
            <c:idx val="13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0D-A59A-41E8-BE5C-6AA61ED2A977}"/>
              </c:ext>
            </c:extLst>
          </c:dPt>
          <c:dPt>
            <c:idx val="13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0F-A59A-41E8-BE5C-6AA61ED2A977}"/>
              </c:ext>
            </c:extLst>
          </c:dPt>
          <c:dPt>
            <c:idx val="13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11-A59A-41E8-BE5C-6AA61ED2A977}"/>
              </c:ext>
            </c:extLst>
          </c:dPt>
          <c:dPt>
            <c:idx val="1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13-A59A-41E8-BE5C-6AA61ED2A977}"/>
              </c:ext>
            </c:extLst>
          </c:dPt>
          <c:dPt>
            <c:idx val="13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15-A59A-41E8-BE5C-6AA61ED2A977}"/>
              </c:ext>
            </c:extLst>
          </c:dPt>
          <c:dPt>
            <c:idx val="13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17-A59A-41E8-BE5C-6AA61ED2A977}"/>
              </c:ext>
            </c:extLst>
          </c:dPt>
          <c:dPt>
            <c:idx val="14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19-A59A-41E8-BE5C-6AA61ED2A977}"/>
              </c:ext>
            </c:extLst>
          </c:dPt>
          <c:dPt>
            <c:idx val="14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1B-A59A-41E8-BE5C-6AA61ED2A977}"/>
              </c:ext>
            </c:extLst>
          </c:dPt>
          <c:dPt>
            <c:idx val="14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1D-A59A-41E8-BE5C-6AA61ED2A977}"/>
              </c:ext>
            </c:extLst>
          </c:dPt>
          <c:dPt>
            <c:idx val="14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1F-A59A-41E8-BE5C-6AA61ED2A977}"/>
              </c:ext>
            </c:extLst>
          </c:dPt>
          <c:dPt>
            <c:idx val="14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21-A59A-41E8-BE5C-6AA61ED2A977}"/>
              </c:ext>
            </c:extLst>
          </c:dPt>
          <c:dPt>
            <c:idx val="14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23-A59A-41E8-BE5C-6AA61ED2A977}"/>
              </c:ext>
            </c:extLst>
          </c:dPt>
          <c:dPt>
            <c:idx val="1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25-A59A-41E8-BE5C-6AA61ED2A977}"/>
              </c:ext>
            </c:extLst>
          </c:dPt>
          <c:dPt>
            <c:idx val="14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27-A59A-41E8-BE5C-6AA61ED2A977}"/>
              </c:ext>
            </c:extLst>
          </c:dPt>
          <c:dPt>
            <c:idx val="14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29-A59A-41E8-BE5C-6AA61ED2A977}"/>
              </c:ext>
            </c:extLst>
          </c:dPt>
          <c:dPt>
            <c:idx val="14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2B-A59A-41E8-BE5C-6AA61ED2A977}"/>
              </c:ext>
            </c:extLst>
          </c:dPt>
          <c:dPt>
            <c:idx val="15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2D-A59A-41E8-BE5C-6AA61ED2A977}"/>
              </c:ext>
            </c:extLst>
          </c:dPt>
          <c:dPt>
            <c:idx val="15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2F-A59A-41E8-BE5C-6AA61ED2A977}"/>
              </c:ext>
            </c:extLst>
          </c:dPt>
          <c:dPt>
            <c:idx val="15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31-A59A-41E8-BE5C-6AA61ED2A977}"/>
              </c:ext>
            </c:extLst>
          </c:dPt>
          <c:dPt>
            <c:idx val="15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33-A59A-41E8-BE5C-6AA61ED2A977}"/>
              </c:ext>
            </c:extLst>
          </c:dPt>
          <c:dPt>
            <c:idx val="15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35-A59A-41E8-BE5C-6AA61ED2A977}"/>
              </c:ext>
            </c:extLst>
          </c:dPt>
          <c:dPt>
            <c:idx val="15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37-A59A-41E8-BE5C-6AA61ED2A977}"/>
              </c:ext>
            </c:extLst>
          </c:dPt>
          <c:dPt>
            <c:idx val="15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39-A59A-41E8-BE5C-6AA61ED2A977}"/>
              </c:ext>
            </c:extLst>
          </c:dPt>
          <c:dPt>
            <c:idx val="15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3B-A59A-41E8-BE5C-6AA61ED2A977}"/>
              </c:ext>
            </c:extLst>
          </c:dPt>
          <c:dPt>
            <c:idx val="15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3D-A59A-41E8-BE5C-6AA61ED2A977}"/>
              </c:ext>
            </c:extLst>
          </c:dPt>
          <c:dPt>
            <c:idx val="15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3F-A59A-41E8-BE5C-6AA61ED2A977}"/>
              </c:ext>
            </c:extLst>
          </c:dPt>
          <c:dPt>
            <c:idx val="16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41-A59A-41E8-BE5C-6AA61ED2A977}"/>
              </c:ext>
            </c:extLst>
          </c:dPt>
          <c:dPt>
            <c:idx val="16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43-A59A-41E8-BE5C-6AA61ED2A977}"/>
              </c:ext>
            </c:extLst>
          </c:dPt>
          <c:dPt>
            <c:idx val="162"/>
            <c:bubble3D val="0"/>
            <c:spPr>
              <a:solidFill>
                <a:schemeClr val="accent1"/>
              </a:solidFill>
              <a:ln w="19050">
                <a:solidFill>
                  <a:schemeClr val="lt1"/>
                </a:solidFill>
              </a:ln>
              <a:effectLst/>
            </c:spPr>
            <c:extLst>
              <c:ext xmlns:c16="http://schemas.microsoft.com/office/drawing/2014/chart" uri="{C3380CC4-5D6E-409C-BE32-E72D297353CC}">
                <c16:uniqueId val="{00000145-A59A-41E8-BE5C-6AA61ED2A977}"/>
              </c:ext>
            </c:extLst>
          </c:dPt>
          <c:dPt>
            <c:idx val="163"/>
            <c:bubble3D val="0"/>
            <c:spPr>
              <a:solidFill>
                <a:schemeClr val="accent2"/>
              </a:solidFill>
              <a:ln w="19050">
                <a:solidFill>
                  <a:schemeClr val="lt1"/>
                </a:solidFill>
              </a:ln>
              <a:effectLst/>
            </c:spPr>
            <c:extLst>
              <c:ext xmlns:c16="http://schemas.microsoft.com/office/drawing/2014/chart" uri="{C3380CC4-5D6E-409C-BE32-E72D297353CC}">
                <c16:uniqueId val="{00000147-A59A-41E8-BE5C-6AA61ED2A977}"/>
              </c:ext>
            </c:extLst>
          </c:dPt>
          <c:dPt>
            <c:idx val="164"/>
            <c:bubble3D val="0"/>
            <c:spPr>
              <a:solidFill>
                <a:schemeClr val="accent3"/>
              </a:solidFill>
              <a:ln w="19050">
                <a:solidFill>
                  <a:schemeClr val="lt1"/>
                </a:solidFill>
              </a:ln>
              <a:effectLst/>
            </c:spPr>
            <c:extLst>
              <c:ext xmlns:c16="http://schemas.microsoft.com/office/drawing/2014/chart" uri="{C3380CC4-5D6E-409C-BE32-E72D297353CC}">
                <c16:uniqueId val="{00000149-A59A-41E8-BE5C-6AA61ED2A977}"/>
              </c:ext>
            </c:extLst>
          </c:dPt>
          <c:dPt>
            <c:idx val="165"/>
            <c:bubble3D val="0"/>
            <c:spPr>
              <a:solidFill>
                <a:schemeClr val="accent4"/>
              </a:solidFill>
              <a:ln w="19050">
                <a:solidFill>
                  <a:schemeClr val="lt1"/>
                </a:solidFill>
              </a:ln>
              <a:effectLst/>
            </c:spPr>
            <c:extLst>
              <c:ext xmlns:c16="http://schemas.microsoft.com/office/drawing/2014/chart" uri="{C3380CC4-5D6E-409C-BE32-E72D297353CC}">
                <c16:uniqueId val="{0000014B-A59A-41E8-BE5C-6AA61ED2A977}"/>
              </c:ext>
            </c:extLst>
          </c:dPt>
          <c:dPt>
            <c:idx val="166"/>
            <c:bubble3D val="0"/>
            <c:spPr>
              <a:solidFill>
                <a:schemeClr val="accent5"/>
              </a:solidFill>
              <a:ln w="19050">
                <a:solidFill>
                  <a:schemeClr val="lt1"/>
                </a:solidFill>
              </a:ln>
              <a:effectLst/>
            </c:spPr>
            <c:extLst>
              <c:ext xmlns:c16="http://schemas.microsoft.com/office/drawing/2014/chart" uri="{C3380CC4-5D6E-409C-BE32-E72D297353CC}">
                <c16:uniqueId val="{0000014D-A59A-41E8-BE5C-6AA61ED2A977}"/>
              </c:ext>
            </c:extLst>
          </c:dPt>
          <c:dPt>
            <c:idx val="167"/>
            <c:bubble3D val="0"/>
            <c:spPr>
              <a:solidFill>
                <a:schemeClr val="accent6"/>
              </a:solidFill>
              <a:ln w="19050">
                <a:solidFill>
                  <a:schemeClr val="lt1"/>
                </a:solidFill>
              </a:ln>
              <a:effectLst/>
            </c:spPr>
            <c:extLst>
              <c:ext xmlns:c16="http://schemas.microsoft.com/office/drawing/2014/chart" uri="{C3380CC4-5D6E-409C-BE32-E72D297353CC}">
                <c16:uniqueId val="{0000014F-A59A-41E8-BE5C-6AA61ED2A977}"/>
              </c:ext>
            </c:extLst>
          </c:dPt>
          <c:dPt>
            <c:idx val="16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1-A59A-41E8-BE5C-6AA61ED2A977}"/>
              </c:ext>
            </c:extLst>
          </c:dPt>
          <c:dPt>
            <c:idx val="16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53-A59A-41E8-BE5C-6AA61ED2A977}"/>
              </c:ext>
            </c:extLst>
          </c:dPt>
          <c:dPt>
            <c:idx val="17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55-A59A-41E8-BE5C-6AA61ED2A977}"/>
              </c:ext>
            </c:extLst>
          </c:dPt>
          <c:dPt>
            <c:idx val="17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57-A59A-41E8-BE5C-6AA61ED2A977}"/>
              </c:ext>
            </c:extLst>
          </c:dPt>
          <c:dPt>
            <c:idx val="17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59-A59A-41E8-BE5C-6AA61ED2A977}"/>
              </c:ext>
            </c:extLst>
          </c:dPt>
          <c:dPt>
            <c:idx val="17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5B-A59A-41E8-BE5C-6AA61ED2A977}"/>
              </c:ext>
            </c:extLst>
          </c:dPt>
          <c:dPt>
            <c:idx val="17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5D-A59A-41E8-BE5C-6AA61ED2A977}"/>
              </c:ext>
            </c:extLst>
          </c:dPt>
          <c:dPt>
            <c:idx val="17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5F-A59A-41E8-BE5C-6AA61ED2A977}"/>
              </c:ext>
            </c:extLst>
          </c:dPt>
          <c:dPt>
            <c:idx val="17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1-A59A-41E8-BE5C-6AA61ED2A977}"/>
              </c:ext>
            </c:extLst>
          </c:dPt>
          <c:dPt>
            <c:idx val="17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63-A59A-41E8-BE5C-6AA61ED2A977}"/>
              </c:ext>
            </c:extLst>
          </c:dPt>
          <c:dPt>
            <c:idx val="17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65-A59A-41E8-BE5C-6AA61ED2A977}"/>
              </c:ext>
            </c:extLst>
          </c:dPt>
          <c:dPt>
            <c:idx val="17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67-A59A-41E8-BE5C-6AA61ED2A977}"/>
              </c:ext>
            </c:extLst>
          </c:dPt>
          <c:dPt>
            <c:idx val="18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69-A59A-41E8-BE5C-6AA61ED2A977}"/>
              </c:ext>
            </c:extLst>
          </c:dPt>
          <c:dPt>
            <c:idx val="18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6B-A59A-41E8-BE5C-6AA61ED2A977}"/>
              </c:ext>
            </c:extLst>
          </c:dPt>
          <c:dPt>
            <c:idx val="18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6D-A59A-41E8-BE5C-6AA61ED2A977}"/>
              </c:ext>
            </c:extLst>
          </c:dPt>
          <c:dPt>
            <c:idx val="18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6F-A59A-41E8-BE5C-6AA61ED2A977}"/>
              </c:ext>
            </c:extLst>
          </c:dPt>
          <c:dPt>
            <c:idx val="18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71-A59A-41E8-BE5C-6AA61ED2A977}"/>
              </c:ext>
            </c:extLst>
          </c:dPt>
          <c:dPt>
            <c:idx val="18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73-A59A-41E8-BE5C-6AA61ED2A977}"/>
              </c:ext>
            </c:extLst>
          </c:dPt>
          <c:dPt>
            <c:idx val="18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75-A59A-41E8-BE5C-6AA61ED2A977}"/>
              </c:ext>
            </c:extLst>
          </c:dPt>
          <c:dPt>
            <c:idx val="18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77-A59A-41E8-BE5C-6AA61ED2A977}"/>
              </c:ext>
            </c:extLst>
          </c:dPt>
          <c:dPt>
            <c:idx val="18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79-A59A-41E8-BE5C-6AA61ED2A977}"/>
              </c:ext>
            </c:extLst>
          </c:dPt>
          <c:dPt>
            <c:idx val="18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7B-A59A-41E8-BE5C-6AA61ED2A977}"/>
              </c:ext>
            </c:extLst>
          </c:dPt>
          <c:dPt>
            <c:idx val="19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7D-A59A-41E8-BE5C-6AA61ED2A977}"/>
              </c:ext>
            </c:extLst>
          </c:dPt>
          <c:dPt>
            <c:idx val="19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7F-A59A-41E8-BE5C-6AA61ED2A977}"/>
              </c:ext>
            </c:extLst>
          </c:dPt>
          <c:dPt>
            <c:idx val="19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81-A59A-41E8-BE5C-6AA61ED2A977}"/>
              </c:ext>
            </c:extLst>
          </c:dPt>
          <c:dPt>
            <c:idx val="19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83-A59A-41E8-BE5C-6AA61ED2A977}"/>
              </c:ext>
            </c:extLst>
          </c:dPt>
          <c:dPt>
            <c:idx val="19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85-A59A-41E8-BE5C-6AA61ED2A977}"/>
              </c:ext>
            </c:extLst>
          </c:dPt>
          <c:dPt>
            <c:idx val="19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87-A59A-41E8-BE5C-6AA61ED2A977}"/>
              </c:ext>
            </c:extLst>
          </c:dPt>
          <c:dPt>
            <c:idx val="19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89-A59A-41E8-BE5C-6AA61ED2A977}"/>
              </c:ext>
            </c:extLst>
          </c:dPt>
          <c:dPt>
            <c:idx val="19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8B-A59A-41E8-BE5C-6AA61ED2A977}"/>
              </c:ext>
            </c:extLst>
          </c:dPt>
          <c:dPt>
            <c:idx val="19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8D-A59A-41E8-BE5C-6AA61ED2A977}"/>
              </c:ext>
            </c:extLst>
          </c:dPt>
          <c:dPt>
            <c:idx val="19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8F-A59A-41E8-BE5C-6AA61ED2A977}"/>
              </c:ext>
            </c:extLst>
          </c:dPt>
          <c:dPt>
            <c:idx val="20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91-A59A-41E8-BE5C-6AA61ED2A977}"/>
              </c:ext>
            </c:extLst>
          </c:dPt>
          <c:dPt>
            <c:idx val="20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93-A59A-41E8-BE5C-6AA61ED2A977}"/>
              </c:ext>
            </c:extLst>
          </c:dPt>
          <c:dPt>
            <c:idx val="20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95-A59A-41E8-BE5C-6AA61ED2A977}"/>
              </c:ext>
            </c:extLst>
          </c:dPt>
          <c:dPt>
            <c:idx val="20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97-A59A-41E8-BE5C-6AA61ED2A977}"/>
              </c:ext>
            </c:extLst>
          </c:dPt>
          <c:dPt>
            <c:idx val="20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99-A59A-41E8-BE5C-6AA61ED2A977}"/>
              </c:ext>
            </c:extLst>
          </c:dPt>
          <c:dPt>
            <c:idx val="20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9B-A59A-41E8-BE5C-6AA61ED2A977}"/>
              </c:ext>
            </c:extLst>
          </c:dPt>
          <c:dPt>
            <c:idx val="20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9D-A59A-41E8-BE5C-6AA61ED2A977}"/>
              </c:ext>
            </c:extLst>
          </c:dPt>
          <c:dPt>
            <c:idx val="20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9F-A59A-41E8-BE5C-6AA61ED2A977}"/>
              </c:ext>
            </c:extLst>
          </c:dPt>
          <c:dPt>
            <c:idx val="20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A1-A59A-41E8-BE5C-6AA61ED2A977}"/>
              </c:ext>
            </c:extLst>
          </c:dPt>
          <c:dPt>
            <c:idx val="20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A3-A59A-41E8-BE5C-6AA61ED2A977}"/>
              </c:ext>
            </c:extLst>
          </c:dPt>
          <c:dPt>
            <c:idx val="21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A5-A59A-41E8-BE5C-6AA61ED2A977}"/>
              </c:ext>
            </c:extLst>
          </c:dPt>
          <c:dPt>
            <c:idx val="21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A7-A59A-41E8-BE5C-6AA61ED2A977}"/>
              </c:ext>
            </c:extLst>
          </c:dPt>
          <c:dPt>
            <c:idx val="21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A9-A59A-41E8-BE5C-6AA61ED2A977}"/>
              </c:ext>
            </c:extLst>
          </c:dPt>
          <c:dPt>
            <c:idx val="21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AB-A59A-41E8-BE5C-6AA61ED2A977}"/>
              </c:ext>
            </c:extLst>
          </c:dPt>
          <c:dPt>
            <c:idx val="21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AD-A59A-41E8-BE5C-6AA61ED2A977}"/>
              </c:ext>
            </c:extLst>
          </c:dPt>
          <c:dPt>
            <c:idx val="21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AF-A59A-41E8-BE5C-6AA61ED2A977}"/>
              </c:ext>
            </c:extLst>
          </c:dPt>
          <c:dPt>
            <c:idx val="216"/>
            <c:bubble3D val="0"/>
            <c:spPr>
              <a:solidFill>
                <a:schemeClr val="accent1"/>
              </a:solidFill>
              <a:ln w="19050">
                <a:solidFill>
                  <a:schemeClr val="lt1"/>
                </a:solidFill>
              </a:ln>
              <a:effectLst/>
            </c:spPr>
            <c:extLst>
              <c:ext xmlns:c16="http://schemas.microsoft.com/office/drawing/2014/chart" uri="{C3380CC4-5D6E-409C-BE32-E72D297353CC}">
                <c16:uniqueId val="{000001B1-A59A-41E8-BE5C-6AA61ED2A977}"/>
              </c:ext>
            </c:extLst>
          </c:dPt>
          <c:dPt>
            <c:idx val="217"/>
            <c:bubble3D val="0"/>
            <c:spPr>
              <a:solidFill>
                <a:schemeClr val="accent2"/>
              </a:solidFill>
              <a:ln w="19050">
                <a:solidFill>
                  <a:schemeClr val="lt1"/>
                </a:solidFill>
              </a:ln>
              <a:effectLst/>
            </c:spPr>
            <c:extLst>
              <c:ext xmlns:c16="http://schemas.microsoft.com/office/drawing/2014/chart" uri="{C3380CC4-5D6E-409C-BE32-E72D297353CC}">
                <c16:uniqueId val="{000001B3-A59A-41E8-BE5C-6AA61ED2A977}"/>
              </c:ext>
            </c:extLst>
          </c:dPt>
          <c:dPt>
            <c:idx val="218"/>
            <c:bubble3D val="0"/>
            <c:spPr>
              <a:solidFill>
                <a:schemeClr val="accent3"/>
              </a:solidFill>
              <a:ln w="19050">
                <a:solidFill>
                  <a:schemeClr val="lt1"/>
                </a:solidFill>
              </a:ln>
              <a:effectLst/>
            </c:spPr>
            <c:extLst>
              <c:ext xmlns:c16="http://schemas.microsoft.com/office/drawing/2014/chart" uri="{C3380CC4-5D6E-409C-BE32-E72D297353CC}">
                <c16:uniqueId val="{000001B5-A59A-41E8-BE5C-6AA61ED2A977}"/>
              </c:ext>
            </c:extLst>
          </c:dPt>
          <c:dPt>
            <c:idx val="219"/>
            <c:bubble3D val="0"/>
            <c:spPr>
              <a:solidFill>
                <a:schemeClr val="accent4"/>
              </a:solidFill>
              <a:ln w="19050">
                <a:solidFill>
                  <a:schemeClr val="lt1"/>
                </a:solidFill>
              </a:ln>
              <a:effectLst/>
            </c:spPr>
            <c:extLst>
              <c:ext xmlns:c16="http://schemas.microsoft.com/office/drawing/2014/chart" uri="{C3380CC4-5D6E-409C-BE32-E72D297353CC}">
                <c16:uniqueId val="{000001B7-A59A-41E8-BE5C-6AA61ED2A977}"/>
              </c:ext>
            </c:extLst>
          </c:dPt>
          <c:dPt>
            <c:idx val="220"/>
            <c:bubble3D val="0"/>
            <c:spPr>
              <a:solidFill>
                <a:schemeClr val="accent5"/>
              </a:solidFill>
              <a:ln w="19050">
                <a:solidFill>
                  <a:schemeClr val="lt1"/>
                </a:solidFill>
              </a:ln>
              <a:effectLst/>
            </c:spPr>
            <c:extLst>
              <c:ext xmlns:c16="http://schemas.microsoft.com/office/drawing/2014/chart" uri="{C3380CC4-5D6E-409C-BE32-E72D297353CC}">
                <c16:uniqueId val="{000001B9-A59A-41E8-BE5C-6AA61ED2A977}"/>
              </c:ext>
            </c:extLst>
          </c:dPt>
          <c:dPt>
            <c:idx val="221"/>
            <c:bubble3D val="0"/>
            <c:spPr>
              <a:solidFill>
                <a:schemeClr val="accent6"/>
              </a:solidFill>
              <a:ln w="19050">
                <a:solidFill>
                  <a:schemeClr val="lt1"/>
                </a:solidFill>
              </a:ln>
              <a:effectLst/>
            </c:spPr>
            <c:extLst>
              <c:ext xmlns:c16="http://schemas.microsoft.com/office/drawing/2014/chart" uri="{C3380CC4-5D6E-409C-BE32-E72D297353CC}">
                <c16:uniqueId val="{000001BB-A59A-41E8-BE5C-6AA61ED2A977}"/>
              </c:ext>
            </c:extLst>
          </c:dPt>
          <c:dPt>
            <c:idx val="22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D-A59A-41E8-BE5C-6AA61ED2A977}"/>
              </c:ext>
            </c:extLst>
          </c:dPt>
          <c:dPt>
            <c:idx val="22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BF-A59A-41E8-BE5C-6AA61ED2A977}"/>
              </c:ext>
            </c:extLst>
          </c:dPt>
          <c:dPt>
            <c:idx val="22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1-A59A-41E8-BE5C-6AA61ED2A977}"/>
              </c:ext>
            </c:extLst>
          </c:dPt>
          <c:dPt>
            <c:idx val="22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3-A59A-41E8-BE5C-6AA61ED2A977}"/>
              </c:ext>
            </c:extLst>
          </c:dPt>
          <c:dPt>
            <c:idx val="22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5-A59A-41E8-BE5C-6AA61ED2A977}"/>
              </c:ext>
            </c:extLst>
          </c:dPt>
          <c:dPt>
            <c:idx val="22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C7-A59A-41E8-BE5C-6AA61ED2A977}"/>
              </c:ext>
            </c:extLst>
          </c:dPt>
          <c:dPt>
            <c:idx val="22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C9-A59A-41E8-BE5C-6AA61ED2A977}"/>
              </c:ext>
            </c:extLst>
          </c:dPt>
          <c:dPt>
            <c:idx val="22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CB-A59A-41E8-BE5C-6AA61ED2A977}"/>
              </c:ext>
            </c:extLst>
          </c:dPt>
          <c:dPt>
            <c:idx val="23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D-A59A-41E8-BE5C-6AA61ED2A977}"/>
              </c:ext>
            </c:extLst>
          </c:dPt>
          <c:dPt>
            <c:idx val="23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CF-A59A-41E8-BE5C-6AA61ED2A977}"/>
              </c:ext>
            </c:extLst>
          </c:dPt>
          <c:dPt>
            <c:idx val="23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D1-A59A-41E8-BE5C-6AA61ED2A977}"/>
              </c:ext>
            </c:extLst>
          </c:dPt>
          <c:dPt>
            <c:idx val="23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D3-A59A-41E8-BE5C-6AA61ED2A977}"/>
              </c:ext>
            </c:extLst>
          </c:dPt>
          <c:dPt>
            <c:idx val="23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D5-A59A-41E8-BE5C-6AA61ED2A977}"/>
              </c:ext>
            </c:extLst>
          </c:dPt>
          <c:dPt>
            <c:idx val="23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D7-A59A-41E8-BE5C-6AA61ED2A977}"/>
              </c:ext>
            </c:extLst>
          </c:dPt>
          <c:dPt>
            <c:idx val="23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D9-A59A-41E8-BE5C-6AA61ED2A977}"/>
              </c:ext>
            </c:extLst>
          </c:dPt>
          <c:dPt>
            <c:idx val="23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DB-A59A-41E8-BE5C-6AA61ED2A977}"/>
              </c:ext>
            </c:extLst>
          </c:dPt>
          <c:dPt>
            <c:idx val="2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DD-A59A-41E8-BE5C-6AA61ED2A977}"/>
              </c:ext>
            </c:extLst>
          </c:dPt>
          <c:dPt>
            <c:idx val="23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DF-A59A-41E8-BE5C-6AA61ED2A977}"/>
              </c:ext>
            </c:extLst>
          </c:dPt>
          <c:dPt>
            <c:idx val="24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E1-A59A-41E8-BE5C-6AA61ED2A977}"/>
              </c:ext>
            </c:extLst>
          </c:dPt>
          <c:dPt>
            <c:idx val="24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E3-A59A-41E8-BE5C-6AA61ED2A977}"/>
              </c:ext>
            </c:extLst>
          </c:dPt>
          <c:dPt>
            <c:idx val="24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E5-A59A-41E8-BE5C-6AA61ED2A977}"/>
              </c:ext>
            </c:extLst>
          </c:dPt>
          <c:dPt>
            <c:idx val="24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E7-A59A-41E8-BE5C-6AA61ED2A977}"/>
              </c:ext>
            </c:extLst>
          </c:dPt>
          <c:dPt>
            <c:idx val="24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E9-A59A-41E8-BE5C-6AA61ED2A977}"/>
              </c:ext>
            </c:extLst>
          </c:dPt>
          <c:dPt>
            <c:idx val="24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EB-A59A-41E8-BE5C-6AA61ED2A977}"/>
              </c:ext>
            </c:extLst>
          </c:dPt>
          <c:dPt>
            <c:idx val="24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ED-A59A-41E8-BE5C-6AA61ED2A977}"/>
              </c:ext>
            </c:extLst>
          </c:dPt>
          <c:dPt>
            <c:idx val="24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EF-A59A-41E8-BE5C-6AA61ED2A977}"/>
              </c:ext>
            </c:extLst>
          </c:dPt>
          <c:dPt>
            <c:idx val="24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F1-A59A-41E8-BE5C-6AA61ED2A977}"/>
              </c:ext>
            </c:extLst>
          </c:dPt>
          <c:dPt>
            <c:idx val="24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F3-A59A-41E8-BE5C-6AA61ED2A977}"/>
              </c:ext>
            </c:extLst>
          </c:dPt>
          <c:dPt>
            <c:idx val="25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F5-A59A-41E8-BE5C-6AA61ED2A977}"/>
              </c:ext>
            </c:extLst>
          </c:dPt>
          <c:dPt>
            <c:idx val="25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F7-A59A-41E8-BE5C-6AA61ED2A977}"/>
              </c:ext>
            </c:extLst>
          </c:dPt>
          <c:dPt>
            <c:idx val="25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F9-A59A-41E8-BE5C-6AA61ED2A977}"/>
              </c:ext>
            </c:extLst>
          </c:dPt>
          <c:dPt>
            <c:idx val="25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FB-A59A-41E8-BE5C-6AA61ED2A977}"/>
              </c:ext>
            </c:extLst>
          </c:dPt>
          <c:dPt>
            <c:idx val="25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FD-A59A-41E8-BE5C-6AA61ED2A977}"/>
              </c:ext>
            </c:extLst>
          </c:dPt>
          <c:dPt>
            <c:idx val="25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FF-A59A-41E8-BE5C-6AA61ED2A977}"/>
              </c:ext>
            </c:extLst>
          </c:dPt>
          <c:dPt>
            <c:idx val="25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01-A59A-41E8-BE5C-6AA61ED2A977}"/>
              </c:ext>
            </c:extLst>
          </c:dPt>
          <c:dPt>
            <c:idx val="25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03-A59A-41E8-BE5C-6AA61ED2A977}"/>
              </c:ext>
            </c:extLst>
          </c:dPt>
          <c:dPt>
            <c:idx val="25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05-A59A-41E8-BE5C-6AA61ED2A977}"/>
              </c:ext>
            </c:extLst>
          </c:dPt>
          <c:dPt>
            <c:idx val="25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07-A59A-41E8-BE5C-6AA61ED2A977}"/>
              </c:ext>
            </c:extLst>
          </c:dPt>
          <c:dPt>
            <c:idx val="26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09-A59A-41E8-BE5C-6AA61ED2A977}"/>
              </c:ext>
            </c:extLst>
          </c:dPt>
          <c:dPt>
            <c:idx val="26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0B-A59A-41E8-BE5C-6AA61ED2A977}"/>
              </c:ext>
            </c:extLst>
          </c:dPt>
          <c:dPt>
            <c:idx val="26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0D-A59A-41E8-BE5C-6AA61ED2A977}"/>
              </c:ext>
            </c:extLst>
          </c:dPt>
          <c:dPt>
            <c:idx val="26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0F-A59A-41E8-BE5C-6AA61ED2A977}"/>
              </c:ext>
            </c:extLst>
          </c:dPt>
          <c:dPt>
            <c:idx val="26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11-A59A-41E8-BE5C-6AA61ED2A977}"/>
              </c:ext>
            </c:extLst>
          </c:dPt>
          <c:dPt>
            <c:idx val="26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13-A59A-41E8-BE5C-6AA61ED2A977}"/>
              </c:ext>
            </c:extLst>
          </c:dPt>
          <c:dPt>
            <c:idx val="26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15-A59A-41E8-BE5C-6AA61ED2A977}"/>
              </c:ext>
            </c:extLst>
          </c:dPt>
          <c:dPt>
            <c:idx val="26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17-A59A-41E8-BE5C-6AA61ED2A977}"/>
              </c:ext>
            </c:extLst>
          </c:dPt>
          <c:dPt>
            <c:idx val="26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19-A59A-41E8-BE5C-6AA61ED2A977}"/>
              </c:ext>
            </c:extLst>
          </c:dPt>
          <c:dPt>
            <c:idx val="26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1B-A59A-41E8-BE5C-6AA61ED2A977}"/>
              </c:ext>
            </c:extLst>
          </c:dPt>
          <c:dPt>
            <c:idx val="270"/>
            <c:bubble3D val="0"/>
            <c:spPr>
              <a:solidFill>
                <a:schemeClr val="accent1"/>
              </a:solidFill>
              <a:ln w="19050">
                <a:solidFill>
                  <a:schemeClr val="lt1"/>
                </a:solidFill>
              </a:ln>
              <a:effectLst/>
            </c:spPr>
            <c:extLst>
              <c:ext xmlns:c16="http://schemas.microsoft.com/office/drawing/2014/chart" uri="{C3380CC4-5D6E-409C-BE32-E72D297353CC}">
                <c16:uniqueId val="{0000021D-A59A-41E8-BE5C-6AA61ED2A977}"/>
              </c:ext>
            </c:extLst>
          </c:dPt>
          <c:dPt>
            <c:idx val="271"/>
            <c:bubble3D val="0"/>
            <c:spPr>
              <a:solidFill>
                <a:schemeClr val="accent2"/>
              </a:solidFill>
              <a:ln w="19050">
                <a:solidFill>
                  <a:schemeClr val="lt1"/>
                </a:solidFill>
              </a:ln>
              <a:effectLst/>
            </c:spPr>
            <c:extLst>
              <c:ext xmlns:c16="http://schemas.microsoft.com/office/drawing/2014/chart" uri="{C3380CC4-5D6E-409C-BE32-E72D297353CC}">
                <c16:uniqueId val="{0000021F-A59A-41E8-BE5C-6AA61ED2A977}"/>
              </c:ext>
            </c:extLst>
          </c:dPt>
          <c:dPt>
            <c:idx val="272"/>
            <c:bubble3D val="0"/>
            <c:spPr>
              <a:solidFill>
                <a:schemeClr val="accent3"/>
              </a:solidFill>
              <a:ln w="19050">
                <a:solidFill>
                  <a:schemeClr val="lt1"/>
                </a:solidFill>
              </a:ln>
              <a:effectLst/>
            </c:spPr>
            <c:extLst>
              <c:ext xmlns:c16="http://schemas.microsoft.com/office/drawing/2014/chart" uri="{C3380CC4-5D6E-409C-BE32-E72D297353CC}">
                <c16:uniqueId val="{00000221-A59A-41E8-BE5C-6AA61ED2A977}"/>
              </c:ext>
            </c:extLst>
          </c:dPt>
          <c:dPt>
            <c:idx val="273"/>
            <c:bubble3D val="0"/>
            <c:spPr>
              <a:solidFill>
                <a:schemeClr val="accent4"/>
              </a:solidFill>
              <a:ln w="19050">
                <a:solidFill>
                  <a:schemeClr val="lt1"/>
                </a:solidFill>
              </a:ln>
              <a:effectLst/>
            </c:spPr>
            <c:extLst>
              <c:ext xmlns:c16="http://schemas.microsoft.com/office/drawing/2014/chart" uri="{C3380CC4-5D6E-409C-BE32-E72D297353CC}">
                <c16:uniqueId val="{00000223-A59A-41E8-BE5C-6AA61ED2A977}"/>
              </c:ext>
            </c:extLst>
          </c:dPt>
          <c:dPt>
            <c:idx val="274"/>
            <c:bubble3D val="0"/>
            <c:spPr>
              <a:solidFill>
                <a:schemeClr val="accent5"/>
              </a:solidFill>
              <a:ln w="19050">
                <a:solidFill>
                  <a:schemeClr val="lt1"/>
                </a:solidFill>
              </a:ln>
              <a:effectLst/>
            </c:spPr>
            <c:extLst>
              <c:ext xmlns:c16="http://schemas.microsoft.com/office/drawing/2014/chart" uri="{C3380CC4-5D6E-409C-BE32-E72D297353CC}">
                <c16:uniqueId val="{00000225-A59A-41E8-BE5C-6AA61ED2A977}"/>
              </c:ext>
            </c:extLst>
          </c:dPt>
          <c:dPt>
            <c:idx val="275"/>
            <c:bubble3D val="0"/>
            <c:spPr>
              <a:solidFill>
                <a:schemeClr val="accent6"/>
              </a:solidFill>
              <a:ln w="19050">
                <a:solidFill>
                  <a:schemeClr val="lt1"/>
                </a:solidFill>
              </a:ln>
              <a:effectLst/>
            </c:spPr>
            <c:extLst>
              <c:ext xmlns:c16="http://schemas.microsoft.com/office/drawing/2014/chart" uri="{C3380CC4-5D6E-409C-BE32-E72D297353CC}">
                <c16:uniqueId val="{00000227-A59A-41E8-BE5C-6AA61ED2A977}"/>
              </c:ext>
            </c:extLst>
          </c:dPt>
          <c:dPt>
            <c:idx val="27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29-A59A-41E8-BE5C-6AA61ED2A977}"/>
              </c:ext>
            </c:extLst>
          </c:dPt>
          <c:dPt>
            <c:idx val="27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2B-A59A-41E8-BE5C-6AA61ED2A977}"/>
              </c:ext>
            </c:extLst>
          </c:dPt>
          <c:dPt>
            <c:idx val="27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2D-A59A-41E8-BE5C-6AA61ED2A977}"/>
              </c:ext>
            </c:extLst>
          </c:dPt>
          <c:dPt>
            <c:idx val="27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2F-A59A-41E8-BE5C-6AA61ED2A977}"/>
              </c:ext>
            </c:extLst>
          </c:dPt>
          <c:dPt>
            <c:idx val="28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31-A59A-41E8-BE5C-6AA61ED2A977}"/>
              </c:ext>
            </c:extLst>
          </c:dPt>
          <c:dPt>
            <c:idx val="28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33-A59A-41E8-BE5C-6AA61ED2A977}"/>
              </c:ext>
            </c:extLst>
          </c:dPt>
          <c:dPt>
            <c:idx val="28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35-A59A-41E8-BE5C-6AA61ED2A977}"/>
              </c:ext>
            </c:extLst>
          </c:dPt>
          <c:dPt>
            <c:idx val="28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37-A59A-41E8-BE5C-6AA61ED2A977}"/>
              </c:ext>
            </c:extLst>
          </c:dPt>
          <c:dPt>
            <c:idx val="28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59A-41E8-BE5C-6AA61ED2A977}"/>
              </c:ext>
            </c:extLst>
          </c:dPt>
          <c:dPt>
            <c:idx val="28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3B-A59A-41E8-BE5C-6AA61ED2A977}"/>
              </c:ext>
            </c:extLst>
          </c:dPt>
          <c:dPt>
            <c:idx val="28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3D-A59A-41E8-BE5C-6AA61ED2A977}"/>
              </c:ext>
            </c:extLst>
          </c:dPt>
          <c:dPt>
            <c:idx val="28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3F-A59A-41E8-BE5C-6AA61ED2A977}"/>
              </c:ext>
            </c:extLst>
          </c:dPt>
          <c:dPt>
            <c:idx val="28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41-A59A-41E8-BE5C-6AA61ED2A977}"/>
              </c:ext>
            </c:extLst>
          </c:dPt>
          <c:dPt>
            <c:idx val="28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43-A59A-41E8-BE5C-6AA61ED2A977}"/>
              </c:ext>
            </c:extLst>
          </c:dPt>
          <c:dPt>
            <c:idx val="29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45-A59A-41E8-BE5C-6AA61ED2A977}"/>
              </c:ext>
            </c:extLst>
          </c:dPt>
          <c:dPt>
            <c:idx val="29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47-A59A-41E8-BE5C-6AA61ED2A977}"/>
              </c:ext>
            </c:extLst>
          </c:dPt>
          <c:dPt>
            <c:idx val="29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49-A59A-41E8-BE5C-6AA61ED2A977}"/>
              </c:ext>
            </c:extLst>
          </c:dPt>
          <c:dPt>
            <c:idx val="29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4B-A59A-41E8-BE5C-6AA61ED2A977}"/>
              </c:ext>
            </c:extLst>
          </c:dPt>
          <c:dPt>
            <c:idx val="29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4D-A59A-41E8-BE5C-6AA61ED2A977}"/>
              </c:ext>
            </c:extLst>
          </c:dPt>
          <c:dPt>
            <c:idx val="29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4F-A59A-41E8-BE5C-6AA61ED2A977}"/>
              </c:ext>
            </c:extLst>
          </c:dPt>
          <c:dPt>
            <c:idx val="29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51-A59A-41E8-BE5C-6AA61ED2A977}"/>
              </c:ext>
            </c:extLst>
          </c:dPt>
          <c:dPt>
            <c:idx val="29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53-A59A-41E8-BE5C-6AA61ED2A977}"/>
              </c:ext>
            </c:extLst>
          </c:dPt>
          <c:dPt>
            <c:idx val="29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55-A59A-41E8-BE5C-6AA61ED2A977}"/>
              </c:ext>
            </c:extLst>
          </c:dPt>
          <c:dPt>
            <c:idx val="29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57-A59A-41E8-BE5C-6AA61ED2A977}"/>
              </c:ext>
            </c:extLst>
          </c:dPt>
          <c:dPt>
            <c:idx val="30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59-A59A-41E8-BE5C-6AA61ED2A977}"/>
              </c:ext>
            </c:extLst>
          </c:dPt>
          <c:dPt>
            <c:idx val="30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5B-A59A-41E8-BE5C-6AA61ED2A977}"/>
              </c:ext>
            </c:extLst>
          </c:dPt>
          <c:dPt>
            <c:idx val="30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5D-A59A-41E8-BE5C-6AA61ED2A977}"/>
              </c:ext>
            </c:extLst>
          </c:dPt>
          <c:dPt>
            <c:idx val="30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5F-A59A-41E8-BE5C-6AA61ED2A977}"/>
              </c:ext>
            </c:extLst>
          </c:dPt>
          <c:dPt>
            <c:idx val="30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61-A59A-41E8-BE5C-6AA61ED2A977}"/>
              </c:ext>
            </c:extLst>
          </c:dPt>
          <c:dPt>
            <c:idx val="30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63-A59A-41E8-BE5C-6AA61ED2A977}"/>
              </c:ext>
            </c:extLst>
          </c:dPt>
          <c:dPt>
            <c:idx val="30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65-A59A-41E8-BE5C-6AA61ED2A977}"/>
              </c:ext>
            </c:extLst>
          </c:dPt>
          <c:dPt>
            <c:idx val="30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67-A59A-41E8-BE5C-6AA61ED2A977}"/>
              </c:ext>
            </c:extLst>
          </c:dPt>
          <c:dPt>
            <c:idx val="30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69-A59A-41E8-BE5C-6AA61ED2A977}"/>
              </c:ext>
            </c:extLst>
          </c:dPt>
          <c:dPt>
            <c:idx val="30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6B-A59A-41E8-BE5C-6AA61ED2A977}"/>
              </c:ext>
            </c:extLst>
          </c:dPt>
          <c:dPt>
            <c:idx val="31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6D-A59A-41E8-BE5C-6AA61ED2A977}"/>
              </c:ext>
            </c:extLst>
          </c:dPt>
          <c:dPt>
            <c:idx val="31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6F-A59A-41E8-BE5C-6AA61ED2A977}"/>
              </c:ext>
            </c:extLst>
          </c:dPt>
          <c:dPt>
            <c:idx val="31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71-A59A-41E8-BE5C-6AA61ED2A977}"/>
              </c:ext>
            </c:extLst>
          </c:dPt>
          <c:dPt>
            <c:idx val="31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73-A59A-41E8-BE5C-6AA61ED2A977}"/>
              </c:ext>
            </c:extLst>
          </c:dPt>
          <c:dPt>
            <c:idx val="31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75-A59A-41E8-BE5C-6AA61ED2A977}"/>
              </c:ext>
            </c:extLst>
          </c:dPt>
          <c:dPt>
            <c:idx val="31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77-A59A-41E8-BE5C-6AA61ED2A977}"/>
              </c:ext>
            </c:extLst>
          </c:dPt>
          <c:dPt>
            <c:idx val="31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79-A59A-41E8-BE5C-6AA61ED2A977}"/>
              </c:ext>
            </c:extLst>
          </c:dPt>
          <c:dPt>
            <c:idx val="31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7B-A59A-41E8-BE5C-6AA61ED2A977}"/>
              </c:ext>
            </c:extLst>
          </c:dPt>
          <c:dPt>
            <c:idx val="31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7D-A59A-41E8-BE5C-6AA61ED2A977}"/>
              </c:ext>
            </c:extLst>
          </c:dPt>
          <c:dPt>
            <c:idx val="31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7F-A59A-41E8-BE5C-6AA61ED2A977}"/>
              </c:ext>
            </c:extLst>
          </c:dPt>
          <c:dPt>
            <c:idx val="32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81-A59A-41E8-BE5C-6AA61ED2A977}"/>
              </c:ext>
            </c:extLst>
          </c:dPt>
          <c:dPt>
            <c:idx val="32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83-A59A-41E8-BE5C-6AA61ED2A977}"/>
              </c:ext>
            </c:extLst>
          </c:dPt>
          <c:dPt>
            <c:idx val="32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85-A59A-41E8-BE5C-6AA61ED2A977}"/>
              </c:ext>
            </c:extLst>
          </c:dPt>
          <c:dPt>
            <c:idx val="32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87-A59A-41E8-BE5C-6AA61ED2A977}"/>
              </c:ext>
            </c:extLst>
          </c:dPt>
          <c:dPt>
            <c:idx val="324"/>
            <c:bubble3D val="0"/>
            <c:spPr>
              <a:solidFill>
                <a:schemeClr val="accent1"/>
              </a:solidFill>
              <a:ln w="19050">
                <a:solidFill>
                  <a:schemeClr val="lt1"/>
                </a:solidFill>
              </a:ln>
              <a:effectLst/>
            </c:spPr>
            <c:extLst>
              <c:ext xmlns:c16="http://schemas.microsoft.com/office/drawing/2014/chart" uri="{C3380CC4-5D6E-409C-BE32-E72D297353CC}">
                <c16:uniqueId val="{00000289-A59A-41E8-BE5C-6AA61ED2A977}"/>
              </c:ext>
            </c:extLst>
          </c:dPt>
          <c:dPt>
            <c:idx val="325"/>
            <c:bubble3D val="0"/>
            <c:spPr>
              <a:solidFill>
                <a:schemeClr val="accent2"/>
              </a:solidFill>
              <a:ln w="19050">
                <a:solidFill>
                  <a:schemeClr val="lt1"/>
                </a:solidFill>
              </a:ln>
              <a:effectLst/>
            </c:spPr>
            <c:extLst>
              <c:ext xmlns:c16="http://schemas.microsoft.com/office/drawing/2014/chart" uri="{C3380CC4-5D6E-409C-BE32-E72D297353CC}">
                <c16:uniqueId val="{0000028B-A59A-41E8-BE5C-6AA61ED2A977}"/>
              </c:ext>
            </c:extLst>
          </c:dPt>
          <c:dPt>
            <c:idx val="326"/>
            <c:bubble3D val="0"/>
            <c:spPr>
              <a:solidFill>
                <a:schemeClr val="accent3"/>
              </a:solidFill>
              <a:ln w="19050">
                <a:solidFill>
                  <a:schemeClr val="lt1"/>
                </a:solidFill>
              </a:ln>
              <a:effectLst/>
            </c:spPr>
            <c:extLst>
              <c:ext xmlns:c16="http://schemas.microsoft.com/office/drawing/2014/chart" uri="{C3380CC4-5D6E-409C-BE32-E72D297353CC}">
                <c16:uniqueId val="{0000028D-A59A-41E8-BE5C-6AA61ED2A977}"/>
              </c:ext>
            </c:extLst>
          </c:dPt>
          <c:dPt>
            <c:idx val="327"/>
            <c:bubble3D val="0"/>
            <c:spPr>
              <a:solidFill>
                <a:schemeClr val="accent4"/>
              </a:solidFill>
              <a:ln w="19050">
                <a:solidFill>
                  <a:schemeClr val="lt1"/>
                </a:solidFill>
              </a:ln>
              <a:effectLst/>
            </c:spPr>
            <c:extLst>
              <c:ext xmlns:c16="http://schemas.microsoft.com/office/drawing/2014/chart" uri="{C3380CC4-5D6E-409C-BE32-E72D297353CC}">
                <c16:uniqueId val="{0000028F-A59A-41E8-BE5C-6AA61ED2A977}"/>
              </c:ext>
            </c:extLst>
          </c:dPt>
          <c:dPt>
            <c:idx val="328"/>
            <c:bubble3D val="0"/>
            <c:spPr>
              <a:solidFill>
                <a:schemeClr val="accent5"/>
              </a:solidFill>
              <a:ln w="19050">
                <a:solidFill>
                  <a:schemeClr val="lt1"/>
                </a:solidFill>
              </a:ln>
              <a:effectLst/>
            </c:spPr>
            <c:extLst>
              <c:ext xmlns:c16="http://schemas.microsoft.com/office/drawing/2014/chart" uri="{C3380CC4-5D6E-409C-BE32-E72D297353CC}">
                <c16:uniqueId val="{00000291-A59A-41E8-BE5C-6AA61ED2A977}"/>
              </c:ext>
            </c:extLst>
          </c:dPt>
          <c:dPt>
            <c:idx val="329"/>
            <c:bubble3D val="0"/>
            <c:spPr>
              <a:solidFill>
                <a:schemeClr val="accent6"/>
              </a:solidFill>
              <a:ln w="19050">
                <a:solidFill>
                  <a:schemeClr val="lt1"/>
                </a:solidFill>
              </a:ln>
              <a:effectLst/>
            </c:spPr>
            <c:extLst>
              <c:ext xmlns:c16="http://schemas.microsoft.com/office/drawing/2014/chart" uri="{C3380CC4-5D6E-409C-BE32-E72D297353CC}">
                <c16:uniqueId val="{00000293-A59A-41E8-BE5C-6AA61ED2A977}"/>
              </c:ext>
            </c:extLst>
          </c:dPt>
          <c:dPt>
            <c:idx val="3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95-A59A-41E8-BE5C-6AA61ED2A977}"/>
              </c:ext>
            </c:extLst>
          </c:dPt>
          <c:dPt>
            <c:idx val="33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97-A59A-41E8-BE5C-6AA61ED2A977}"/>
              </c:ext>
            </c:extLst>
          </c:dPt>
          <c:dPt>
            <c:idx val="33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99-A59A-41E8-BE5C-6AA61ED2A977}"/>
              </c:ext>
            </c:extLst>
          </c:dPt>
          <c:dPt>
            <c:idx val="33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9B-A59A-41E8-BE5C-6AA61ED2A977}"/>
              </c:ext>
            </c:extLst>
          </c:dPt>
          <c:dPt>
            <c:idx val="33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9D-A59A-41E8-BE5C-6AA61ED2A977}"/>
              </c:ext>
            </c:extLst>
          </c:dPt>
          <c:dPt>
            <c:idx val="33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9F-A59A-41E8-BE5C-6AA61ED2A977}"/>
              </c:ext>
            </c:extLst>
          </c:dPt>
          <c:dPt>
            <c:idx val="33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A1-A59A-41E8-BE5C-6AA61ED2A977}"/>
              </c:ext>
            </c:extLst>
          </c:dPt>
          <c:dPt>
            <c:idx val="33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A3-A59A-41E8-BE5C-6AA61ED2A977}"/>
              </c:ext>
            </c:extLst>
          </c:dPt>
          <c:dPt>
            <c:idx val="33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A5-A59A-41E8-BE5C-6AA61ED2A977}"/>
              </c:ext>
            </c:extLst>
          </c:dPt>
          <c:dPt>
            <c:idx val="33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A7-A59A-41E8-BE5C-6AA61ED2A977}"/>
              </c:ext>
            </c:extLst>
          </c:dPt>
          <c:dPt>
            <c:idx val="34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A9-A59A-41E8-BE5C-6AA61ED2A977}"/>
              </c:ext>
            </c:extLst>
          </c:dPt>
          <c:dPt>
            <c:idx val="34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AB-A59A-41E8-BE5C-6AA61ED2A977}"/>
              </c:ext>
            </c:extLst>
          </c:dPt>
          <c:dPt>
            <c:idx val="34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AD-A59A-41E8-BE5C-6AA61ED2A977}"/>
              </c:ext>
            </c:extLst>
          </c:dPt>
          <c:dPt>
            <c:idx val="34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AF-A59A-41E8-BE5C-6AA61ED2A977}"/>
              </c:ext>
            </c:extLst>
          </c:dPt>
          <c:dPt>
            <c:idx val="34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B1-A59A-41E8-BE5C-6AA61ED2A977}"/>
              </c:ext>
            </c:extLst>
          </c:dPt>
          <c:dPt>
            <c:idx val="34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B3-A59A-41E8-BE5C-6AA61ED2A977}"/>
              </c:ext>
            </c:extLst>
          </c:dPt>
          <c:dPt>
            <c:idx val="34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B5-A59A-41E8-BE5C-6AA61ED2A977}"/>
              </c:ext>
            </c:extLst>
          </c:dPt>
          <c:dPt>
            <c:idx val="34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B7-A59A-41E8-BE5C-6AA61ED2A977}"/>
              </c:ext>
            </c:extLst>
          </c:dPt>
          <c:dPt>
            <c:idx val="34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B9-A59A-41E8-BE5C-6AA61ED2A977}"/>
              </c:ext>
            </c:extLst>
          </c:dPt>
          <c:dPt>
            <c:idx val="34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BB-A59A-41E8-BE5C-6AA61ED2A977}"/>
              </c:ext>
            </c:extLst>
          </c:dPt>
          <c:dPt>
            <c:idx val="35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BD-A59A-41E8-BE5C-6AA61ED2A977}"/>
              </c:ext>
            </c:extLst>
          </c:dPt>
          <c:dPt>
            <c:idx val="35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BF-A59A-41E8-BE5C-6AA61ED2A977}"/>
              </c:ext>
            </c:extLst>
          </c:dPt>
          <c:dPt>
            <c:idx val="35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C1-A59A-41E8-BE5C-6AA61ED2A977}"/>
              </c:ext>
            </c:extLst>
          </c:dPt>
          <c:dPt>
            <c:idx val="35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C3-A59A-41E8-BE5C-6AA61ED2A977}"/>
              </c:ext>
            </c:extLst>
          </c:dPt>
          <c:dPt>
            <c:idx val="35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C5-A59A-41E8-BE5C-6AA61ED2A977}"/>
              </c:ext>
            </c:extLst>
          </c:dPt>
          <c:dPt>
            <c:idx val="35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C7-A59A-41E8-BE5C-6AA61ED2A977}"/>
              </c:ext>
            </c:extLst>
          </c:dPt>
          <c:dPt>
            <c:idx val="35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C9-A59A-41E8-BE5C-6AA61ED2A977}"/>
              </c:ext>
            </c:extLst>
          </c:dPt>
          <c:dPt>
            <c:idx val="35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CB-A59A-41E8-BE5C-6AA61ED2A977}"/>
              </c:ext>
            </c:extLst>
          </c:dPt>
          <c:dPt>
            <c:idx val="35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CD-A59A-41E8-BE5C-6AA61ED2A977}"/>
              </c:ext>
            </c:extLst>
          </c:dPt>
          <c:dPt>
            <c:idx val="35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CF-A59A-41E8-BE5C-6AA61ED2A977}"/>
              </c:ext>
            </c:extLst>
          </c:dPt>
          <c:dPt>
            <c:idx val="36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D1-A59A-41E8-BE5C-6AA61ED2A977}"/>
              </c:ext>
            </c:extLst>
          </c:dPt>
          <c:dPt>
            <c:idx val="36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D3-A59A-41E8-BE5C-6AA61ED2A977}"/>
              </c:ext>
            </c:extLst>
          </c:dPt>
          <c:dPt>
            <c:idx val="36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D5-A59A-41E8-BE5C-6AA61ED2A977}"/>
              </c:ext>
            </c:extLst>
          </c:dPt>
          <c:dPt>
            <c:idx val="36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D7-A59A-41E8-BE5C-6AA61ED2A977}"/>
              </c:ext>
            </c:extLst>
          </c:dPt>
          <c:dPt>
            <c:idx val="36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D9-A59A-41E8-BE5C-6AA61ED2A977}"/>
              </c:ext>
            </c:extLst>
          </c:dPt>
          <c:dPt>
            <c:idx val="36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DB-A59A-41E8-BE5C-6AA61ED2A977}"/>
              </c:ext>
            </c:extLst>
          </c:dPt>
          <c:dPt>
            <c:idx val="36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DD-A59A-41E8-BE5C-6AA61ED2A977}"/>
              </c:ext>
            </c:extLst>
          </c:dPt>
          <c:dPt>
            <c:idx val="36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DF-A59A-41E8-BE5C-6AA61ED2A977}"/>
              </c:ext>
            </c:extLst>
          </c:dPt>
          <c:dPt>
            <c:idx val="36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E1-A59A-41E8-BE5C-6AA61ED2A977}"/>
              </c:ext>
            </c:extLst>
          </c:dPt>
          <c:dPt>
            <c:idx val="36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E3-A59A-41E8-BE5C-6AA61ED2A977}"/>
              </c:ext>
            </c:extLst>
          </c:dPt>
          <c:dPt>
            <c:idx val="37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E5-A59A-41E8-BE5C-6AA61ED2A977}"/>
              </c:ext>
            </c:extLst>
          </c:dPt>
          <c:dPt>
            <c:idx val="37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E7-A59A-41E8-BE5C-6AA61ED2A977}"/>
              </c:ext>
            </c:extLst>
          </c:dPt>
          <c:dPt>
            <c:idx val="37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E9-A59A-41E8-BE5C-6AA61ED2A977}"/>
              </c:ext>
            </c:extLst>
          </c:dPt>
          <c:dPt>
            <c:idx val="37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EB-A59A-41E8-BE5C-6AA61ED2A977}"/>
              </c:ext>
            </c:extLst>
          </c:dPt>
          <c:dPt>
            <c:idx val="37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ED-A59A-41E8-BE5C-6AA61ED2A977}"/>
              </c:ext>
            </c:extLst>
          </c:dPt>
          <c:dPt>
            <c:idx val="37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EF-A59A-41E8-BE5C-6AA61ED2A977}"/>
              </c:ext>
            </c:extLst>
          </c:dPt>
          <c:dPt>
            <c:idx val="37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F1-A59A-41E8-BE5C-6AA61ED2A977}"/>
              </c:ext>
            </c:extLst>
          </c:dPt>
          <c:dPt>
            <c:idx val="37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F3-A59A-41E8-BE5C-6AA61ED2A977}"/>
              </c:ext>
            </c:extLst>
          </c:dPt>
          <c:dPt>
            <c:idx val="378"/>
            <c:bubble3D val="0"/>
            <c:spPr>
              <a:solidFill>
                <a:schemeClr val="accent1"/>
              </a:solidFill>
              <a:ln w="19050">
                <a:solidFill>
                  <a:schemeClr val="lt1"/>
                </a:solidFill>
              </a:ln>
              <a:effectLst/>
            </c:spPr>
            <c:extLst>
              <c:ext xmlns:c16="http://schemas.microsoft.com/office/drawing/2014/chart" uri="{C3380CC4-5D6E-409C-BE32-E72D297353CC}">
                <c16:uniqueId val="{000002F5-A59A-41E8-BE5C-6AA61ED2A977}"/>
              </c:ext>
            </c:extLst>
          </c:dPt>
          <c:dPt>
            <c:idx val="379"/>
            <c:bubble3D val="0"/>
            <c:spPr>
              <a:solidFill>
                <a:schemeClr val="accent2"/>
              </a:solidFill>
              <a:ln w="19050">
                <a:solidFill>
                  <a:schemeClr val="lt1"/>
                </a:solidFill>
              </a:ln>
              <a:effectLst/>
            </c:spPr>
            <c:extLst>
              <c:ext xmlns:c16="http://schemas.microsoft.com/office/drawing/2014/chart" uri="{C3380CC4-5D6E-409C-BE32-E72D297353CC}">
                <c16:uniqueId val="{000002F7-A59A-41E8-BE5C-6AA61ED2A977}"/>
              </c:ext>
            </c:extLst>
          </c:dPt>
          <c:dPt>
            <c:idx val="380"/>
            <c:bubble3D val="0"/>
            <c:spPr>
              <a:solidFill>
                <a:schemeClr val="accent3"/>
              </a:solidFill>
              <a:ln w="19050">
                <a:solidFill>
                  <a:schemeClr val="lt1"/>
                </a:solidFill>
              </a:ln>
              <a:effectLst/>
            </c:spPr>
            <c:extLst>
              <c:ext xmlns:c16="http://schemas.microsoft.com/office/drawing/2014/chart" uri="{C3380CC4-5D6E-409C-BE32-E72D297353CC}">
                <c16:uniqueId val="{000002F9-A59A-41E8-BE5C-6AA61ED2A977}"/>
              </c:ext>
            </c:extLst>
          </c:dPt>
          <c:dPt>
            <c:idx val="381"/>
            <c:bubble3D val="0"/>
            <c:spPr>
              <a:solidFill>
                <a:schemeClr val="accent4"/>
              </a:solidFill>
              <a:ln w="19050">
                <a:solidFill>
                  <a:schemeClr val="lt1"/>
                </a:solidFill>
              </a:ln>
              <a:effectLst/>
            </c:spPr>
            <c:extLst>
              <c:ext xmlns:c16="http://schemas.microsoft.com/office/drawing/2014/chart" uri="{C3380CC4-5D6E-409C-BE32-E72D297353CC}">
                <c16:uniqueId val="{000002FB-A59A-41E8-BE5C-6AA61ED2A977}"/>
              </c:ext>
            </c:extLst>
          </c:dPt>
          <c:dPt>
            <c:idx val="382"/>
            <c:bubble3D val="0"/>
            <c:spPr>
              <a:solidFill>
                <a:schemeClr val="accent5"/>
              </a:solidFill>
              <a:ln w="19050">
                <a:solidFill>
                  <a:schemeClr val="lt1"/>
                </a:solidFill>
              </a:ln>
              <a:effectLst/>
            </c:spPr>
            <c:extLst>
              <c:ext xmlns:c16="http://schemas.microsoft.com/office/drawing/2014/chart" uri="{C3380CC4-5D6E-409C-BE32-E72D297353CC}">
                <c16:uniqueId val="{000002FD-A59A-41E8-BE5C-6AA61ED2A977}"/>
              </c:ext>
            </c:extLst>
          </c:dPt>
          <c:dPt>
            <c:idx val="383"/>
            <c:bubble3D val="0"/>
            <c:spPr>
              <a:solidFill>
                <a:schemeClr val="accent6"/>
              </a:solidFill>
              <a:ln w="19050">
                <a:solidFill>
                  <a:schemeClr val="lt1"/>
                </a:solidFill>
              </a:ln>
              <a:effectLst/>
            </c:spPr>
            <c:extLst>
              <c:ext xmlns:c16="http://schemas.microsoft.com/office/drawing/2014/chart" uri="{C3380CC4-5D6E-409C-BE32-E72D297353CC}">
                <c16:uniqueId val="{000002FF-A59A-41E8-BE5C-6AA61ED2A977}"/>
              </c:ext>
            </c:extLst>
          </c:dPt>
          <c:dPt>
            <c:idx val="38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01-A59A-41E8-BE5C-6AA61ED2A977}"/>
              </c:ext>
            </c:extLst>
          </c:dPt>
          <c:dPt>
            <c:idx val="38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03-A59A-41E8-BE5C-6AA61ED2A977}"/>
              </c:ext>
            </c:extLst>
          </c:dPt>
          <c:dPt>
            <c:idx val="38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05-A59A-41E8-BE5C-6AA61ED2A977}"/>
              </c:ext>
            </c:extLst>
          </c:dPt>
          <c:dPt>
            <c:idx val="38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07-A59A-41E8-BE5C-6AA61ED2A977}"/>
              </c:ext>
            </c:extLst>
          </c:dPt>
          <c:dPt>
            <c:idx val="38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09-A59A-41E8-BE5C-6AA61ED2A977}"/>
              </c:ext>
            </c:extLst>
          </c:dPt>
          <c:dPt>
            <c:idx val="38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0B-A59A-41E8-BE5C-6AA61ED2A977}"/>
              </c:ext>
            </c:extLst>
          </c:dPt>
          <c:dPt>
            <c:idx val="39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0D-A59A-41E8-BE5C-6AA61ED2A977}"/>
              </c:ext>
            </c:extLst>
          </c:dPt>
          <c:dPt>
            <c:idx val="39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0F-A59A-41E8-BE5C-6AA61ED2A977}"/>
              </c:ext>
            </c:extLst>
          </c:dPt>
          <c:dPt>
            <c:idx val="39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11-A59A-41E8-BE5C-6AA61ED2A977}"/>
              </c:ext>
            </c:extLst>
          </c:dPt>
          <c:dPt>
            <c:idx val="39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13-A59A-41E8-BE5C-6AA61ED2A977}"/>
              </c:ext>
            </c:extLst>
          </c:dPt>
          <c:dPt>
            <c:idx val="39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15-A59A-41E8-BE5C-6AA61ED2A977}"/>
              </c:ext>
            </c:extLst>
          </c:dPt>
          <c:dPt>
            <c:idx val="39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17-A59A-41E8-BE5C-6AA61ED2A977}"/>
              </c:ext>
            </c:extLst>
          </c:dPt>
          <c:dPt>
            <c:idx val="39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19-A59A-41E8-BE5C-6AA61ED2A977}"/>
              </c:ext>
            </c:extLst>
          </c:dPt>
          <c:dPt>
            <c:idx val="39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1B-A59A-41E8-BE5C-6AA61ED2A977}"/>
              </c:ext>
            </c:extLst>
          </c:dPt>
          <c:dPt>
            <c:idx val="39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1D-A59A-41E8-BE5C-6AA61ED2A977}"/>
              </c:ext>
            </c:extLst>
          </c:dPt>
          <c:dPt>
            <c:idx val="39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1F-A59A-41E8-BE5C-6AA61ED2A977}"/>
              </c:ext>
            </c:extLst>
          </c:dPt>
          <c:dPt>
            <c:idx val="40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21-A59A-41E8-BE5C-6AA61ED2A977}"/>
              </c:ext>
            </c:extLst>
          </c:dPt>
          <c:dPt>
            <c:idx val="40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23-A59A-41E8-BE5C-6AA61ED2A977}"/>
              </c:ext>
            </c:extLst>
          </c:dPt>
          <c:dPt>
            <c:idx val="40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25-A59A-41E8-BE5C-6AA61ED2A977}"/>
              </c:ext>
            </c:extLst>
          </c:dPt>
          <c:dPt>
            <c:idx val="40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27-A59A-41E8-BE5C-6AA61ED2A977}"/>
              </c:ext>
            </c:extLst>
          </c:dPt>
          <c:dPt>
            <c:idx val="40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29-A59A-41E8-BE5C-6AA61ED2A977}"/>
              </c:ext>
            </c:extLst>
          </c:dPt>
          <c:dPt>
            <c:idx val="40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2B-A59A-41E8-BE5C-6AA61ED2A977}"/>
              </c:ext>
            </c:extLst>
          </c:dPt>
          <c:dPt>
            <c:idx val="40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2D-A59A-41E8-BE5C-6AA61ED2A977}"/>
              </c:ext>
            </c:extLst>
          </c:dPt>
          <c:dPt>
            <c:idx val="40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2F-A59A-41E8-BE5C-6AA61ED2A977}"/>
              </c:ext>
            </c:extLst>
          </c:dPt>
          <c:dPt>
            <c:idx val="40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31-A59A-41E8-BE5C-6AA61ED2A977}"/>
              </c:ext>
            </c:extLst>
          </c:dPt>
          <c:dPt>
            <c:idx val="40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33-A59A-41E8-BE5C-6AA61ED2A977}"/>
              </c:ext>
            </c:extLst>
          </c:dPt>
          <c:dPt>
            <c:idx val="41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35-A59A-41E8-BE5C-6AA61ED2A977}"/>
              </c:ext>
            </c:extLst>
          </c:dPt>
          <c:dPt>
            <c:idx val="41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37-A59A-41E8-BE5C-6AA61ED2A977}"/>
              </c:ext>
            </c:extLst>
          </c:dPt>
          <c:dPt>
            <c:idx val="41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39-A59A-41E8-BE5C-6AA61ED2A977}"/>
              </c:ext>
            </c:extLst>
          </c:dPt>
          <c:dPt>
            <c:idx val="41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3B-A59A-41E8-BE5C-6AA61ED2A977}"/>
              </c:ext>
            </c:extLst>
          </c:dPt>
          <c:dPt>
            <c:idx val="41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3D-A59A-41E8-BE5C-6AA61ED2A977}"/>
              </c:ext>
            </c:extLst>
          </c:dPt>
          <c:dPt>
            <c:idx val="41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3F-A59A-41E8-BE5C-6AA61ED2A977}"/>
              </c:ext>
            </c:extLst>
          </c:dPt>
          <c:dPt>
            <c:idx val="41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41-A59A-41E8-BE5C-6AA61ED2A977}"/>
              </c:ext>
            </c:extLst>
          </c:dPt>
          <c:dPt>
            <c:idx val="41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43-A59A-41E8-BE5C-6AA61ED2A977}"/>
              </c:ext>
            </c:extLst>
          </c:dPt>
          <c:dPt>
            <c:idx val="41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45-A59A-41E8-BE5C-6AA61ED2A977}"/>
              </c:ext>
            </c:extLst>
          </c:dPt>
          <c:dPt>
            <c:idx val="41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47-A59A-41E8-BE5C-6AA61ED2A977}"/>
              </c:ext>
            </c:extLst>
          </c:dPt>
          <c:dPt>
            <c:idx val="42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49-A59A-41E8-BE5C-6AA61ED2A977}"/>
              </c:ext>
            </c:extLst>
          </c:dPt>
          <c:dPt>
            <c:idx val="4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4B-A59A-41E8-BE5C-6AA61ED2A977}"/>
              </c:ext>
            </c:extLst>
          </c:dPt>
          <c:dPt>
            <c:idx val="4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4D-A59A-41E8-BE5C-6AA61ED2A977}"/>
              </c:ext>
            </c:extLst>
          </c:dPt>
          <c:dPt>
            <c:idx val="42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4F-A59A-41E8-BE5C-6AA61ED2A977}"/>
              </c:ext>
            </c:extLst>
          </c:dPt>
          <c:dPt>
            <c:idx val="42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51-A59A-41E8-BE5C-6AA61ED2A977}"/>
              </c:ext>
            </c:extLst>
          </c:dPt>
          <c:dPt>
            <c:idx val="42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53-A59A-41E8-BE5C-6AA61ED2A977}"/>
              </c:ext>
            </c:extLst>
          </c:dPt>
          <c:dPt>
            <c:idx val="42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55-A59A-41E8-BE5C-6AA61ED2A977}"/>
              </c:ext>
            </c:extLst>
          </c:dPt>
          <c:dPt>
            <c:idx val="42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57-A59A-41E8-BE5C-6AA61ED2A977}"/>
              </c:ext>
            </c:extLst>
          </c:dPt>
          <c:dPt>
            <c:idx val="42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59-A59A-41E8-BE5C-6AA61ED2A977}"/>
              </c:ext>
            </c:extLst>
          </c:dPt>
          <c:dPt>
            <c:idx val="42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5B-A59A-41E8-BE5C-6AA61ED2A977}"/>
              </c:ext>
            </c:extLst>
          </c:dPt>
          <c:dPt>
            <c:idx val="43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5D-A59A-41E8-BE5C-6AA61ED2A977}"/>
              </c:ext>
            </c:extLst>
          </c:dPt>
          <c:dPt>
            <c:idx val="43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5F-A59A-41E8-BE5C-6AA61ED2A977}"/>
              </c:ext>
            </c:extLst>
          </c:dPt>
          <c:dPt>
            <c:idx val="432"/>
            <c:bubble3D val="0"/>
            <c:spPr>
              <a:solidFill>
                <a:schemeClr val="accent1"/>
              </a:solidFill>
              <a:ln w="19050">
                <a:solidFill>
                  <a:schemeClr val="lt1"/>
                </a:solidFill>
              </a:ln>
              <a:effectLst/>
            </c:spPr>
            <c:extLst>
              <c:ext xmlns:c16="http://schemas.microsoft.com/office/drawing/2014/chart" uri="{C3380CC4-5D6E-409C-BE32-E72D297353CC}">
                <c16:uniqueId val="{00000361-A59A-41E8-BE5C-6AA61ED2A977}"/>
              </c:ext>
            </c:extLst>
          </c:dPt>
          <c:dPt>
            <c:idx val="433"/>
            <c:bubble3D val="0"/>
            <c:spPr>
              <a:solidFill>
                <a:schemeClr val="accent2"/>
              </a:solidFill>
              <a:ln w="19050">
                <a:solidFill>
                  <a:schemeClr val="lt1"/>
                </a:solidFill>
              </a:ln>
              <a:effectLst/>
            </c:spPr>
            <c:extLst>
              <c:ext xmlns:c16="http://schemas.microsoft.com/office/drawing/2014/chart" uri="{C3380CC4-5D6E-409C-BE32-E72D297353CC}">
                <c16:uniqueId val="{00000363-A59A-41E8-BE5C-6AA61ED2A977}"/>
              </c:ext>
            </c:extLst>
          </c:dPt>
          <c:dPt>
            <c:idx val="434"/>
            <c:bubble3D val="0"/>
            <c:spPr>
              <a:solidFill>
                <a:schemeClr val="accent3"/>
              </a:solidFill>
              <a:ln w="19050">
                <a:solidFill>
                  <a:schemeClr val="lt1"/>
                </a:solidFill>
              </a:ln>
              <a:effectLst/>
            </c:spPr>
            <c:extLst>
              <c:ext xmlns:c16="http://schemas.microsoft.com/office/drawing/2014/chart" uri="{C3380CC4-5D6E-409C-BE32-E72D297353CC}">
                <c16:uniqueId val="{00000365-A59A-41E8-BE5C-6AA61ED2A977}"/>
              </c:ext>
            </c:extLst>
          </c:dPt>
          <c:dPt>
            <c:idx val="435"/>
            <c:bubble3D val="0"/>
            <c:spPr>
              <a:solidFill>
                <a:schemeClr val="accent4"/>
              </a:solidFill>
              <a:ln w="19050">
                <a:solidFill>
                  <a:schemeClr val="lt1"/>
                </a:solidFill>
              </a:ln>
              <a:effectLst/>
            </c:spPr>
            <c:extLst>
              <c:ext xmlns:c16="http://schemas.microsoft.com/office/drawing/2014/chart" uri="{C3380CC4-5D6E-409C-BE32-E72D297353CC}">
                <c16:uniqueId val="{00000367-A59A-41E8-BE5C-6AA61ED2A977}"/>
              </c:ext>
            </c:extLst>
          </c:dPt>
          <c:dPt>
            <c:idx val="436"/>
            <c:bubble3D val="0"/>
            <c:spPr>
              <a:solidFill>
                <a:schemeClr val="accent5"/>
              </a:solidFill>
              <a:ln w="19050">
                <a:solidFill>
                  <a:schemeClr val="lt1"/>
                </a:solidFill>
              </a:ln>
              <a:effectLst/>
            </c:spPr>
            <c:extLst>
              <c:ext xmlns:c16="http://schemas.microsoft.com/office/drawing/2014/chart" uri="{C3380CC4-5D6E-409C-BE32-E72D297353CC}">
                <c16:uniqueId val="{00000369-A59A-41E8-BE5C-6AA61ED2A977}"/>
              </c:ext>
            </c:extLst>
          </c:dPt>
          <c:dPt>
            <c:idx val="437"/>
            <c:bubble3D val="0"/>
            <c:spPr>
              <a:solidFill>
                <a:schemeClr val="accent6"/>
              </a:solidFill>
              <a:ln w="19050">
                <a:solidFill>
                  <a:schemeClr val="lt1"/>
                </a:solidFill>
              </a:ln>
              <a:effectLst/>
            </c:spPr>
            <c:extLst>
              <c:ext xmlns:c16="http://schemas.microsoft.com/office/drawing/2014/chart" uri="{C3380CC4-5D6E-409C-BE32-E72D297353CC}">
                <c16:uniqueId val="{0000036B-A59A-41E8-BE5C-6AA61ED2A977}"/>
              </c:ext>
            </c:extLst>
          </c:dPt>
          <c:dPt>
            <c:idx val="43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6D-A59A-41E8-BE5C-6AA61ED2A977}"/>
              </c:ext>
            </c:extLst>
          </c:dPt>
          <c:dPt>
            <c:idx val="43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6F-A59A-41E8-BE5C-6AA61ED2A977}"/>
              </c:ext>
            </c:extLst>
          </c:dPt>
          <c:dPt>
            <c:idx val="44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71-A59A-41E8-BE5C-6AA61ED2A977}"/>
              </c:ext>
            </c:extLst>
          </c:dPt>
          <c:dPt>
            <c:idx val="44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73-A59A-41E8-BE5C-6AA61ED2A977}"/>
              </c:ext>
            </c:extLst>
          </c:dPt>
          <c:dPt>
            <c:idx val="44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75-A59A-41E8-BE5C-6AA61ED2A977}"/>
              </c:ext>
            </c:extLst>
          </c:dPt>
          <c:dPt>
            <c:idx val="44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77-A59A-41E8-BE5C-6AA61ED2A977}"/>
              </c:ext>
            </c:extLst>
          </c:dPt>
          <c:dPt>
            <c:idx val="44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79-A59A-41E8-BE5C-6AA61ED2A977}"/>
              </c:ext>
            </c:extLst>
          </c:dPt>
          <c:dPt>
            <c:idx val="44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7B-A59A-41E8-BE5C-6AA61ED2A977}"/>
              </c:ext>
            </c:extLst>
          </c:dPt>
          <c:dPt>
            <c:idx val="44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7D-A59A-41E8-BE5C-6AA61ED2A977}"/>
              </c:ext>
            </c:extLst>
          </c:dPt>
          <c:dPt>
            <c:idx val="44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7F-A59A-41E8-BE5C-6AA61ED2A977}"/>
              </c:ext>
            </c:extLst>
          </c:dPt>
          <c:dPt>
            <c:idx val="44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81-A59A-41E8-BE5C-6AA61ED2A977}"/>
              </c:ext>
            </c:extLst>
          </c:dPt>
          <c:dPt>
            <c:idx val="44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83-A59A-41E8-BE5C-6AA61ED2A977}"/>
              </c:ext>
            </c:extLst>
          </c:dPt>
          <c:dPt>
            <c:idx val="45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85-A59A-41E8-BE5C-6AA61ED2A977}"/>
              </c:ext>
            </c:extLst>
          </c:dPt>
          <c:dPt>
            <c:idx val="45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87-A59A-41E8-BE5C-6AA61ED2A977}"/>
              </c:ext>
            </c:extLst>
          </c:dPt>
          <c:dPt>
            <c:idx val="45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89-A59A-41E8-BE5C-6AA61ED2A977}"/>
              </c:ext>
            </c:extLst>
          </c:dPt>
          <c:dPt>
            <c:idx val="45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8B-A59A-41E8-BE5C-6AA61ED2A977}"/>
              </c:ext>
            </c:extLst>
          </c:dPt>
          <c:dPt>
            <c:idx val="45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8D-A59A-41E8-BE5C-6AA61ED2A977}"/>
              </c:ext>
            </c:extLst>
          </c:dPt>
          <c:dPt>
            <c:idx val="45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8F-A59A-41E8-BE5C-6AA61ED2A977}"/>
              </c:ext>
            </c:extLst>
          </c:dPt>
          <c:dPt>
            <c:idx val="45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91-A59A-41E8-BE5C-6AA61ED2A977}"/>
              </c:ext>
            </c:extLst>
          </c:dPt>
          <c:dPt>
            <c:idx val="45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93-A59A-41E8-BE5C-6AA61ED2A977}"/>
              </c:ext>
            </c:extLst>
          </c:dPt>
          <c:dPt>
            <c:idx val="45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95-A59A-41E8-BE5C-6AA61ED2A977}"/>
              </c:ext>
            </c:extLst>
          </c:dPt>
          <c:dPt>
            <c:idx val="45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97-A59A-41E8-BE5C-6AA61ED2A977}"/>
              </c:ext>
            </c:extLst>
          </c:dPt>
          <c:dPt>
            <c:idx val="46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99-A59A-41E8-BE5C-6AA61ED2A977}"/>
              </c:ext>
            </c:extLst>
          </c:dPt>
          <c:dPt>
            <c:idx val="46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9B-A59A-41E8-BE5C-6AA61ED2A977}"/>
              </c:ext>
            </c:extLst>
          </c:dPt>
          <c:dPt>
            <c:idx val="46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9D-A59A-41E8-BE5C-6AA61ED2A977}"/>
              </c:ext>
            </c:extLst>
          </c:dPt>
          <c:dPt>
            <c:idx val="46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9F-A59A-41E8-BE5C-6AA61ED2A977}"/>
              </c:ext>
            </c:extLst>
          </c:dPt>
          <c:dPt>
            <c:idx val="46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A1-A59A-41E8-BE5C-6AA61ED2A977}"/>
              </c:ext>
            </c:extLst>
          </c:dPt>
          <c:dPt>
            <c:idx val="46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A3-A59A-41E8-BE5C-6AA61ED2A977}"/>
              </c:ext>
            </c:extLst>
          </c:dPt>
          <c:dPt>
            <c:idx val="46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A5-A59A-41E8-BE5C-6AA61ED2A977}"/>
              </c:ext>
            </c:extLst>
          </c:dPt>
          <c:dPt>
            <c:idx val="46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A7-A59A-41E8-BE5C-6AA61ED2A977}"/>
              </c:ext>
            </c:extLst>
          </c:dPt>
          <c:dPt>
            <c:idx val="46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A9-A59A-41E8-BE5C-6AA61ED2A977}"/>
              </c:ext>
            </c:extLst>
          </c:dPt>
          <c:dPt>
            <c:idx val="46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AB-A59A-41E8-BE5C-6AA61ED2A977}"/>
              </c:ext>
            </c:extLst>
          </c:dPt>
          <c:dPt>
            <c:idx val="47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AD-A59A-41E8-BE5C-6AA61ED2A977}"/>
              </c:ext>
            </c:extLst>
          </c:dPt>
          <c:dPt>
            <c:idx val="47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AF-A59A-41E8-BE5C-6AA61ED2A977}"/>
              </c:ext>
            </c:extLst>
          </c:dPt>
          <c:dPt>
            <c:idx val="47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B1-A59A-41E8-BE5C-6AA61ED2A977}"/>
              </c:ext>
            </c:extLst>
          </c:dPt>
          <c:dPt>
            <c:idx val="47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B3-A59A-41E8-BE5C-6AA61ED2A977}"/>
              </c:ext>
            </c:extLst>
          </c:dPt>
          <c:dPt>
            <c:idx val="47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B5-A59A-41E8-BE5C-6AA61ED2A977}"/>
              </c:ext>
            </c:extLst>
          </c:dPt>
          <c:dPt>
            <c:idx val="47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B7-A59A-41E8-BE5C-6AA61ED2A977}"/>
              </c:ext>
            </c:extLst>
          </c:dPt>
          <c:dPt>
            <c:idx val="47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B9-A59A-41E8-BE5C-6AA61ED2A977}"/>
              </c:ext>
            </c:extLst>
          </c:dPt>
          <c:dPt>
            <c:idx val="47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BB-A59A-41E8-BE5C-6AA61ED2A977}"/>
              </c:ext>
            </c:extLst>
          </c:dPt>
          <c:dPt>
            <c:idx val="47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BD-A59A-41E8-BE5C-6AA61ED2A977}"/>
              </c:ext>
            </c:extLst>
          </c:dPt>
          <c:dPt>
            <c:idx val="47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BF-A59A-41E8-BE5C-6AA61ED2A977}"/>
              </c:ext>
            </c:extLst>
          </c:dPt>
          <c:dPt>
            <c:idx val="48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C1-A59A-41E8-BE5C-6AA61ED2A977}"/>
              </c:ext>
            </c:extLst>
          </c:dPt>
          <c:dPt>
            <c:idx val="48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C3-A59A-41E8-BE5C-6AA61ED2A977}"/>
              </c:ext>
            </c:extLst>
          </c:dPt>
          <c:dPt>
            <c:idx val="48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C5-A59A-41E8-BE5C-6AA61ED2A977}"/>
              </c:ext>
            </c:extLst>
          </c:dPt>
          <c:dPt>
            <c:idx val="48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C7-A59A-41E8-BE5C-6AA61ED2A977}"/>
              </c:ext>
            </c:extLst>
          </c:dPt>
          <c:dPt>
            <c:idx val="48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C9-A59A-41E8-BE5C-6AA61ED2A977}"/>
              </c:ext>
            </c:extLst>
          </c:dPt>
          <c:dPt>
            <c:idx val="48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CB-A59A-41E8-BE5C-6AA61ED2A977}"/>
              </c:ext>
            </c:extLst>
          </c:dPt>
          <c:dPt>
            <c:idx val="486"/>
            <c:bubble3D val="0"/>
            <c:spPr>
              <a:solidFill>
                <a:schemeClr val="accent1"/>
              </a:solidFill>
              <a:ln w="19050">
                <a:solidFill>
                  <a:schemeClr val="lt1"/>
                </a:solidFill>
              </a:ln>
              <a:effectLst/>
            </c:spPr>
            <c:extLst>
              <c:ext xmlns:c16="http://schemas.microsoft.com/office/drawing/2014/chart" uri="{C3380CC4-5D6E-409C-BE32-E72D297353CC}">
                <c16:uniqueId val="{000003CD-A59A-41E8-BE5C-6AA61ED2A977}"/>
              </c:ext>
            </c:extLst>
          </c:dPt>
          <c:dPt>
            <c:idx val="487"/>
            <c:bubble3D val="0"/>
            <c:spPr>
              <a:solidFill>
                <a:schemeClr val="accent2"/>
              </a:solidFill>
              <a:ln w="19050">
                <a:solidFill>
                  <a:schemeClr val="lt1"/>
                </a:solidFill>
              </a:ln>
              <a:effectLst/>
            </c:spPr>
            <c:extLst>
              <c:ext xmlns:c16="http://schemas.microsoft.com/office/drawing/2014/chart" uri="{C3380CC4-5D6E-409C-BE32-E72D297353CC}">
                <c16:uniqueId val="{000003CF-A59A-41E8-BE5C-6AA61ED2A977}"/>
              </c:ext>
            </c:extLst>
          </c:dPt>
          <c:dPt>
            <c:idx val="488"/>
            <c:bubble3D val="0"/>
            <c:spPr>
              <a:solidFill>
                <a:schemeClr val="accent3"/>
              </a:solidFill>
              <a:ln w="19050">
                <a:solidFill>
                  <a:schemeClr val="lt1"/>
                </a:solidFill>
              </a:ln>
              <a:effectLst/>
            </c:spPr>
            <c:extLst>
              <c:ext xmlns:c16="http://schemas.microsoft.com/office/drawing/2014/chart" uri="{C3380CC4-5D6E-409C-BE32-E72D297353CC}">
                <c16:uniqueId val="{000003D1-A59A-41E8-BE5C-6AA61ED2A977}"/>
              </c:ext>
            </c:extLst>
          </c:dPt>
          <c:dPt>
            <c:idx val="489"/>
            <c:bubble3D val="0"/>
            <c:spPr>
              <a:solidFill>
                <a:schemeClr val="accent4"/>
              </a:solidFill>
              <a:ln w="19050">
                <a:solidFill>
                  <a:schemeClr val="lt1"/>
                </a:solidFill>
              </a:ln>
              <a:effectLst/>
            </c:spPr>
            <c:extLst>
              <c:ext xmlns:c16="http://schemas.microsoft.com/office/drawing/2014/chart" uri="{C3380CC4-5D6E-409C-BE32-E72D297353CC}">
                <c16:uniqueId val="{000003D3-A59A-41E8-BE5C-6AA61ED2A977}"/>
              </c:ext>
            </c:extLst>
          </c:dPt>
          <c:dPt>
            <c:idx val="490"/>
            <c:bubble3D val="0"/>
            <c:spPr>
              <a:solidFill>
                <a:schemeClr val="accent5"/>
              </a:solidFill>
              <a:ln w="19050">
                <a:solidFill>
                  <a:schemeClr val="lt1"/>
                </a:solidFill>
              </a:ln>
              <a:effectLst/>
            </c:spPr>
            <c:extLst>
              <c:ext xmlns:c16="http://schemas.microsoft.com/office/drawing/2014/chart" uri="{C3380CC4-5D6E-409C-BE32-E72D297353CC}">
                <c16:uniqueId val="{000003D5-A59A-41E8-BE5C-6AA61ED2A977}"/>
              </c:ext>
            </c:extLst>
          </c:dPt>
          <c:dPt>
            <c:idx val="491"/>
            <c:bubble3D val="0"/>
            <c:spPr>
              <a:solidFill>
                <a:schemeClr val="accent6"/>
              </a:solidFill>
              <a:ln w="19050">
                <a:solidFill>
                  <a:schemeClr val="lt1"/>
                </a:solidFill>
              </a:ln>
              <a:effectLst/>
            </c:spPr>
            <c:extLst>
              <c:ext xmlns:c16="http://schemas.microsoft.com/office/drawing/2014/chart" uri="{C3380CC4-5D6E-409C-BE32-E72D297353CC}">
                <c16:uniqueId val="{000003D7-A59A-41E8-BE5C-6AA61ED2A977}"/>
              </c:ext>
            </c:extLst>
          </c:dPt>
          <c:dPt>
            <c:idx val="49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D9-A59A-41E8-BE5C-6AA61ED2A977}"/>
              </c:ext>
            </c:extLst>
          </c:dPt>
          <c:dPt>
            <c:idx val="49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DB-A59A-41E8-BE5C-6AA61ED2A977}"/>
              </c:ext>
            </c:extLst>
          </c:dPt>
          <c:dPt>
            <c:idx val="49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DD-A59A-41E8-BE5C-6AA61ED2A977}"/>
              </c:ext>
            </c:extLst>
          </c:dPt>
          <c:dPt>
            <c:idx val="49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DF-A59A-41E8-BE5C-6AA61ED2A977}"/>
              </c:ext>
            </c:extLst>
          </c:dPt>
          <c:dPt>
            <c:idx val="49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E1-A59A-41E8-BE5C-6AA61ED2A977}"/>
              </c:ext>
            </c:extLst>
          </c:dPt>
          <c:dPt>
            <c:idx val="49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E3-F340-45F9-AD4B-C93ECB348D8E}"/>
              </c:ext>
            </c:extLst>
          </c:dPt>
          <c:dPt>
            <c:idx val="49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E5-F340-45F9-AD4B-C93ECB348D8E}"/>
              </c:ext>
            </c:extLst>
          </c:dPt>
          <c:dPt>
            <c:idx val="49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E7-F340-45F9-AD4B-C93ECB348D8E}"/>
              </c:ext>
            </c:extLst>
          </c:dPt>
          <c:dPt>
            <c:idx val="50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E9-F340-45F9-AD4B-C93ECB348D8E}"/>
              </c:ext>
            </c:extLst>
          </c:dPt>
          <c:dPt>
            <c:idx val="50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EB-F340-45F9-AD4B-C93ECB348D8E}"/>
              </c:ext>
            </c:extLst>
          </c:dPt>
          <c:dPt>
            <c:idx val="50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ED-F340-45F9-AD4B-C93ECB348D8E}"/>
              </c:ext>
            </c:extLst>
          </c:dPt>
          <c:dPt>
            <c:idx val="50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EF-F340-45F9-AD4B-C93ECB348D8E}"/>
              </c:ext>
            </c:extLst>
          </c:dPt>
          <c:dPt>
            <c:idx val="50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F1-F340-45F9-AD4B-C93ECB348D8E}"/>
              </c:ext>
            </c:extLst>
          </c:dPt>
          <c:dPt>
            <c:idx val="50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F3-F340-45F9-AD4B-C93ECB348D8E}"/>
              </c:ext>
            </c:extLst>
          </c:dPt>
          <c:dPt>
            <c:idx val="50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F5-F340-45F9-AD4B-C93ECB348D8E}"/>
              </c:ext>
            </c:extLst>
          </c:dPt>
          <c:dPt>
            <c:idx val="50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F7-F340-45F9-AD4B-C93ECB348D8E}"/>
              </c:ext>
            </c:extLst>
          </c:dPt>
          <c:dPt>
            <c:idx val="50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F9-F340-45F9-AD4B-C93ECB348D8E}"/>
              </c:ext>
            </c:extLst>
          </c:dPt>
          <c:dPt>
            <c:idx val="50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FB-F340-45F9-AD4B-C93ECB348D8E}"/>
              </c:ext>
            </c:extLst>
          </c:dPt>
          <c:dPt>
            <c:idx val="5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FD-F340-45F9-AD4B-C93ECB348D8E}"/>
              </c:ext>
            </c:extLst>
          </c:dPt>
          <c:dPt>
            <c:idx val="51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FF-F340-45F9-AD4B-C93ECB348D8E}"/>
              </c:ext>
            </c:extLst>
          </c:dPt>
          <c:dPt>
            <c:idx val="51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01-F340-45F9-AD4B-C93ECB348D8E}"/>
              </c:ext>
            </c:extLst>
          </c:dPt>
          <c:dPt>
            <c:idx val="5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03-F340-45F9-AD4B-C93ECB348D8E}"/>
              </c:ext>
            </c:extLst>
          </c:dPt>
          <c:dPt>
            <c:idx val="5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05-F340-45F9-AD4B-C93ECB348D8E}"/>
              </c:ext>
            </c:extLst>
          </c:dPt>
          <c:dPt>
            <c:idx val="51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07-F340-45F9-AD4B-C93ECB348D8E}"/>
              </c:ext>
            </c:extLst>
          </c:dPt>
          <c:dPt>
            <c:idx val="5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09-F340-45F9-AD4B-C93ECB348D8E}"/>
              </c:ext>
            </c:extLst>
          </c:dPt>
          <c:dPt>
            <c:idx val="51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0B-F340-45F9-AD4B-C93ECB348D8E}"/>
              </c:ext>
            </c:extLst>
          </c:dPt>
          <c:dPt>
            <c:idx val="51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0D-F340-45F9-AD4B-C93ECB348D8E}"/>
              </c:ext>
            </c:extLst>
          </c:dPt>
          <c:dPt>
            <c:idx val="51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0F-F340-45F9-AD4B-C93ECB348D8E}"/>
              </c:ext>
            </c:extLst>
          </c:dPt>
          <c:dPt>
            <c:idx val="52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11-F340-45F9-AD4B-C93ECB348D8E}"/>
              </c:ext>
            </c:extLst>
          </c:dPt>
          <c:dPt>
            <c:idx val="52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13-F340-45F9-AD4B-C93ECB348D8E}"/>
              </c:ext>
            </c:extLst>
          </c:dPt>
          <c:dPt>
            <c:idx val="52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15-F340-45F9-AD4B-C93ECB348D8E}"/>
              </c:ext>
            </c:extLst>
          </c:dPt>
          <c:dPt>
            <c:idx val="52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17-F340-45F9-AD4B-C93ECB348D8E}"/>
              </c:ext>
            </c:extLst>
          </c:dPt>
          <c:dPt>
            <c:idx val="52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19-F340-45F9-AD4B-C93ECB348D8E}"/>
              </c:ext>
            </c:extLst>
          </c:dPt>
          <c:dPt>
            <c:idx val="52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1B-F340-45F9-AD4B-C93ECB348D8E}"/>
              </c:ext>
            </c:extLst>
          </c:dPt>
          <c:dPt>
            <c:idx val="52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1D-F340-45F9-AD4B-C93ECB348D8E}"/>
              </c:ext>
            </c:extLst>
          </c:dPt>
          <c:dPt>
            <c:idx val="52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1F-F340-45F9-AD4B-C93ECB348D8E}"/>
              </c:ext>
            </c:extLst>
          </c:dPt>
          <c:dPt>
            <c:idx val="52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21-F340-45F9-AD4B-C93ECB348D8E}"/>
              </c:ext>
            </c:extLst>
          </c:dPt>
          <c:dPt>
            <c:idx val="52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23-F340-45F9-AD4B-C93ECB348D8E}"/>
              </c:ext>
            </c:extLst>
          </c:dPt>
          <c:dPt>
            <c:idx val="53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25-F340-45F9-AD4B-C93ECB348D8E}"/>
              </c:ext>
            </c:extLst>
          </c:dPt>
          <c:dPt>
            <c:idx val="53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27-F340-45F9-AD4B-C93ECB348D8E}"/>
              </c:ext>
            </c:extLst>
          </c:dPt>
          <c:dPt>
            <c:idx val="53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29-F340-45F9-AD4B-C93ECB348D8E}"/>
              </c:ext>
            </c:extLst>
          </c:dPt>
          <c:dPt>
            <c:idx val="53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2B-F340-45F9-AD4B-C93ECB348D8E}"/>
              </c:ext>
            </c:extLst>
          </c:dPt>
          <c:dPt>
            <c:idx val="53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2D-F340-45F9-AD4B-C93ECB348D8E}"/>
              </c:ext>
            </c:extLst>
          </c:dPt>
          <c:dPt>
            <c:idx val="53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2F-F340-45F9-AD4B-C93ECB348D8E}"/>
              </c:ext>
            </c:extLst>
          </c:dPt>
          <c:dPt>
            <c:idx val="53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31-F340-45F9-AD4B-C93ECB348D8E}"/>
              </c:ext>
            </c:extLst>
          </c:dPt>
          <c:dPt>
            <c:idx val="53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33-F340-45F9-AD4B-C93ECB348D8E}"/>
              </c:ext>
            </c:extLst>
          </c:dPt>
          <c:dPt>
            <c:idx val="53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35-F340-45F9-AD4B-C93ECB348D8E}"/>
              </c:ext>
            </c:extLst>
          </c:dPt>
          <c:dPt>
            <c:idx val="53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37-F340-45F9-AD4B-C93ECB348D8E}"/>
              </c:ext>
            </c:extLst>
          </c:dPt>
          <c:dPt>
            <c:idx val="540"/>
            <c:bubble3D val="0"/>
            <c:spPr>
              <a:solidFill>
                <a:schemeClr val="accent1"/>
              </a:solidFill>
              <a:ln w="19050">
                <a:solidFill>
                  <a:schemeClr val="lt1"/>
                </a:solidFill>
              </a:ln>
              <a:effectLst/>
            </c:spPr>
            <c:extLst>
              <c:ext xmlns:c16="http://schemas.microsoft.com/office/drawing/2014/chart" uri="{C3380CC4-5D6E-409C-BE32-E72D297353CC}">
                <c16:uniqueId val="{00000439-F340-45F9-AD4B-C93ECB348D8E}"/>
              </c:ext>
            </c:extLst>
          </c:dPt>
          <c:dPt>
            <c:idx val="541"/>
            <c:bubble3D val="0"/>
            <c:spPr>
              <a:solidFill>
                <a:schemeClr val="accent2"/>
              </a:solidFill>
              <a:ln w="19050">
                <a:solidFill>
                  <a:schemeClr val="lt1"/>
                </a:solidFill>
              </a:ln>
              <a:effectLst/>
            </c:spPr>
            <c:extLst>
              <c:ext xmlns:c16="http://schemas.microsoft.com/office/drawing/2014/chart" uri="{C3380CC4-5D6E-409C-BE32-E72D297353CC}">
                <c16:uniqueId val="{0000043B-F340-45F9-AD4B-C93ECB348D8E}"/>
              </c:ext>
            </c:extLst>
          </c:dPt>
          <c:dPt>
            <c:idx val="542"/>
            <c:bubble3D val="0"/>
            <c:spPr>
              <a:solidFill>
                <a:schemeClr val="accent3"/>
              </a:solidFill>
              <a:ln w="19050">
                <a:solidFill>
                  <a:schemeClr val="lt1"/>
                </a:solidFill>
              </a:ln>
              <a:effectLst/>
            </c:spPr>
            <c:extLst>
              <c:ext xmlns:c16="http://schemas.microsoft.com/office/drawing/2014/chart" uri="{C3380CC4-5D6E-409C-BE32-E72D297353CC}">
                <c16:uniqueId val="{0000043D-F340-45F9-AD4B-C93ECB348D8E}"/>
              </c:ext>
            </c:extLst>
          </c:dPt>
          <c:dPt>
            <c:idx val="543"/>
            <c:bubble3D val="0"/>
            <c:spPr>
              <a:solidFill>
                <a:schemeClr val="accent4"/>
              </a:solidFill>
              <a:ln w="19050">
                <a:solidFill>
                  <a:schemeClr val="lt1"/>
                </a:solidFill>
              </a:ln>
              <a:effectLst/>
            </c:spPr>
            <c:extLst>
              <c:ext xmlns:c16="http://schemas.microsoft.com/office/drawing/2014/chart" uri="{C3380CC4-5D6E-409C-BE32-E72D297353CC}">
                <c16:uniqueId val="{0000043F-F340-45F9-AD4B-C93ECB348D8E}"/>
              </c:ext>
            </c:extLst>
          </c:dPt>
          <c:dPt>
            <c:idx val="544"/>
            <c:bubble3D val="0"/>
            <c:spPr>
              <a:solidFill>
                <a:schemeClr val="accent5"/>
              </a:solidFill>
              <a:ln w="19050">
                <a:solidFill>
                  <a:schemeClr val="lt1"/>
                </a:solidFill>
              </a:ln>
              <a:effectLst/>
            </c:spPr>
            <c:extLst>
              <c:ext xmlns:c16="http://schemas.microsoft.com/office/drawing/2014/chart" uri="{C3380CC4-5D6E-409C-BE32-E72D297353CC}">
                <c16:uniqueId val="{00000441-F340-45F9-AD4B-C93ECB348D8E}"/>
              </c:ext>
            </c:extLst>
          </c:dPt>
          <c:dPt>
            <c:idx val="545"/>
            <c:bubble3D val="0"/>
            <c:spPr>
              <a:solidFill>
                <a:schemeClr val="accent6"/>
              </a:solidFill>
              <a:ln w="19050">
                <a:solidFill>
                  <a:schemeClr val="lt1"/>
                </a:solidFill>
              </a:ln>
              <a:effectLst/>
            </c:spPr>
            <c:extLst>
              <c:ext xmlns:c16="http://schemas.microsoft.com/office/drawing/2014/chart" uri="{C3380CC4-5D6E-409C-BE32-E72D297353CC}">
                <c16:uniqueId val="{00000443-F340-45F9-AD4B-C93ECB348D8E}"/>
              </c:ext>
            </c:extLst>
          </c:dPt>
          <c:dPt>
            <c:idx val="54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45-F340-45F9-AD4B-C93ECB348D8E}"/>
              </c:ext>
            </c:extLst>
          </c:dPt>
          <c:dPt>
            <c:idx val="54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447-F340-45F9-AD4B-C93ECB348D8E}"/>
              </c:ext>
            </c:extLst>
          </c:dPt>
          <c:dPt>
            <c:idx val="54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449-F340-45F9-AD4B-C93ECB348D8E}"/>
              </c:ext>
            </c:extLst>
          </c:dPt>
          <c:dPt>
            <c:idx val="54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44B-F340-45F9-AD4B-C93ECB348D8E}"/>
              </c:ext>
            </c:extLst>
          </c:dPt>
          <c:dPt>
            <c:idx val="55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44D-F340-45F9-AD4B-C93ECB348D8E}"/>
              </c:ext>
            </c:extLst>
          </c:dPt>
          <c:dPt>
            <c:idx val="55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44F-F340-45F9-AD4B-C93ECB348D8E}"/>
              </c:ext>
            </c:extLst>
          </c:dPt>
          <c:dPt>
            <c:idx val="55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451-F340-45F9-AD4B-C93ECB348D8E}"/>
              </c:ext>
            </c:extLst>
          </c:dPt>
          <c:dPt>
            <c:idx val="55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453-F340-45F9-AD4B-C93ECB348D8E}"/>
              </c:ext>
            </c:extLst>
          </c:dPt>
          <c:dPt>
            <c:idx val="55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455-F340-45F9-AD4B-C93ECB348D8E}"/>
              </c:ext>
            </c:extLst>
          </c:dPt>
          <c:dPt>
            <c:idx val="55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457-F340-45F9-AD4B-C93ECB348D8E}"/>
              </c:ext>
            </c:extLst>
          </c:dPt>
          <c:dPt>
            <c:idx val="55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459-F340-45F9-AD4B-C93ECB348D8E}"/>
              </c:ext>
            </c:extLst>
          </c:dPt>
          <c:dPt>
            <c:idx val="55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45B-F340-45F9-AD4B-C93ECB348D8E}"/>
              </c:ext>
            </c:extLst>
          </c:dPt>
          <c:dPt>
            <c:idx val="55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45D-F340-45F9-AD4B-C93ECB348D8E}"/>
              </c:ext>
            </c:extLst>
          </c:dPt>
          <c:dPt>
            <c:idx val="55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45F-F340-45F9-AD4B-C93ECB348D8E}"/>
              </c:ext>
            </c:extLst>
          </c:dPt>
          <c:dPt>
            <c:idx val="56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461-F340-45F9-AD4B-C93ECB348D8E}"/>
              </c:ext>
            </c:extLst>
          </c:dPt>
          <c:dPt>
            <c:idx val="56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463-F340-45F9-AD4B-C93ECB348D8E}"/>
              </c:ext>
            </c:extLst>
          </c:dPt>
          <c:dPt>
            <c:idx val="56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465-F340-45F9-AD4B-C93ECB348D8E}"/>
              </c:ext>
            </c:extLst>
          </c:dPt>
          <c:dPt>
            <c:idx val="56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467-F340-45F9-AD4B-C93ECB348D8E}"/>
              </c:ext>
            </c:extLst>
          </c:dPt>
          <c:dPt>
            <c:idx val="56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469-F340-45F9-AD4B-C93ECB348D8E}"/>
              </c:ext>
            </c:extLst>
          </c:dPt>
          <c:dPt>
            <c:idx val="56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46B-F340-45F9-AD4B-C93ECB348D8E}"/>
              </c:ext>
            </c:extLst>
          </c:dPt>
          <c:dPt>
            <c:idx val="56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6D-F340-45F9-AD4B-C93ECB348D8E}"/>
              </c:ext>
            </c:extLst>
          </c:dPt>
          <c:dPt>
            <c:idx val="56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6F-F340-45F9-AD4B-C93ECB348D8E}"/>
              </c:ext>
            </c:extLst>
          </c:dPt>
          <c:dPt>
            <c:idx val="56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71-F340-45F9-AD4B-C93ECB348D8E}"/>
              </c:ext>
            </c:extLst>
          </c:dPt>
          <c:dPt>
            <c:idx val="56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73-F340-45F9-AD4B-C93ECB348D8E}"/>
              </c:ext>
            </c:extLst>
          </c:dPt>
          <c:dPt>
            <c:idx val="57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75-F340-45F9-AD4B-C93ECB348D8E}"/>
              </c:ext>
            </c:extLst>
          </c:dPt>
          <c:dPt>
            <c:idx val="57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77-F340-45F9-AD4B-C93ECB348D8E}"/>
              </c:ext>
            </c:extLst>
          </c:dPt>
          <c:dPt>
            <c:idx val="57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79-F340-45F9-AD4B-C93ECB348D8E}"/>
              </c:ext>
            </c:extLst>
          </c:dPt>
          <c:dPt>
            <c:idx val="57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7B-F340-45F9-AD4B-C93ECB348D8E}"/>
              </c:ext>
            </c:extLst>
          </c:dPt>
          <c:dPt>
            <c:idx val="57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7D-F340-45F9-AD4B-C93ECB348D8E}"/>
              </c:ext>
            </c:extLst>
          </c:dPt>
          <c:dPt>
            <c:idx val="57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7F-F340-45F9-AD4B-C93ECB348D8E}"/>
              </c:ext>
            </c:extLst>
          </c:dPt>
          <c:dPt>
            <c:idx val="57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81-F340-45F9-AD4B-C93ECB348D8E}"/>
              </c:ext>
            </c:extLst>
          </c:dPt>
          <c:dPt>
            <c:idx val="57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83-F340-45F9-AD4B-C93ECB348D8E}"/>
              </c:ext>
            </c:extLst>
          </c:dPt>
          <c:dPt>
            <c:idx val="57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85-F340-45F9-AD4B-C93ECB348D8E}"/>
              </c:ext>
            </c:extLst>
          </c:dPt>
          <c:dPt>
            <c:idx val="57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87-F340-45F9-AD4B-C93ECB348D8E}"/>
              </c:ext>
            </c:extLst>
          </c:dPt>
          <c:dPt>
            <c:idx val="58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89-F340-45F9-AD4B-C93ECB348D8E}"/>
              </c:ext>
            </c:extLst>
          </c:dPt>
          <c:dPt>
            <c:idx val="58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8B-F340-45F9-AD4B-C93ECB348D8E}"/>
              </c:ext>
            </c:extLst>
          </c:dPt>
          <c:dPt>
            <c:idx val="58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8D-F340-45F9-AD4B-C93ECB348D8E}"/>
              </c:ext>
            </c:extLst>
          </c:dPt>
          <c:dPt>
            <c:idx val="58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8F-F340-45F9-AD4B-C93ECB348D8E}"/>
              </c:ext>
            </c:extLst>
          </c:dPt>
          <c:dPt>
            <c:idx val="58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91-F340-45F9-AD4B-C93ECB348D8E}"/>
              </c:ext>
            </c:extLst>
          </c:dPt>
          <c:dPt>
            <c:idx val="58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93-F340-45F9-AD4B-C93ECB348D8E}"/>
              </c:ext>
            </c:extLst>
          </c:dPt>
          <c:dPt>
            <c:idx val="58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95-F340-45F9-AD4B-C93ECB348D8E}"/>
              </c:ext>
            </c:extLst>
          </c:dPt>
          <c:dPt>
            <c:idx val="58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97-F340-45F9-AD4B-C93ECB348D8E}"/>
              </c:ext>
            </c:extLst>
          </c:dPt>
          <c:dPt>
            <c:idx val="58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99-F340-45F9-AD4B-C93ECB348D8E}"/>
              </c:ext>
            </c:extLst>
          </c:dPt>
          <c:dPt>
            <c:idx val="58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9B-F340-45F9-AD4B-C93ECB348D8E}"/>
              </c:ext>
            </c:extLst>
          </c:dPt>
          <c:dPt>
            <c:idx val="59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9D-F340-45F9-AD4B-C93ECB348D8E}"/>
              </c:ext>
            </c:extLst>
          </c:dPt>
          <c:dPt>
            <c:idx val="59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9F-F340-45F9-AD4B-C93ECB348D8E}"/>
              </c:ext>
            </c:extLst>
          </c:dPt>
          <c:dPt>
            <c:idx val="59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A1-F340-45F9-AD4B-C93ECB348D8E}"/>
              </c:ext>
            </c:extLst>
          </c:dPt>
          <c:dPt>
            <c:idx val="59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A3-F340-45F9-AD4B-C93ECB348D8E}"/>
              </c:ext>
            </c:extLst>
          </c:dPt>
          <c:dPt>
            <c:idx val="594"/>
            <c:bubble3D val="0"/>
            <c:spPr>
              <a:solidFill>
                <a:schemeClr val="accent1"/>
              </a:solidFill>
              <a:ln w="19050">
                <a:solidFill>
                  <a:schemeClr val="lt1"/>
                </a:solidFill>
              </a:ln>
              <a:effectLst/>
            </c:spPr>
            <c:extLst>
              <c:ext xmlns:c16="http://schemas.microsoft.com/office/drawing/2014/chart" uri="{C3380CC4-5D6E-409C-BE32-E72D297353CC}">
                <c16:uniqueId val="{000004A5-F340-45F9-AD4B-C93ECB348D8E}"/>
              </c:ext>
            </c:extLst>
          </c:dPt>
          <c:dPt>
            <c:idx val="595"/>
            <c:bubble3D val="0"/>
            <c:spPr>
              <a:solidFill>
                <a:schemeClr val="accent2"/>
              </a:solidFill>
              <a:ln w="19050">
                <a:solidFill>
                  <a:schemeClr val="lt1"/>
                </a:solidFill>
              </a:ln>
              <a:effectLst/>
            </c:spPr>
            <c:extLst>
              <c:ext xmlns:c16="http://schemas.microsoft.com/office/drawing/2014/chart" uri="{C3380CC4-5D6E-409C-BE32-E72D297353CC}">
                <c16:uniqueId val="{000004A7-F340-45F9-AD4B-C93ECB348D8E}"/>
              </c:ext>
            </c:extLst>
          </c:dPt>
          <c:dPt>
            <c:idx val="596"/>
            <c:bubble3D val="0"/>
            <c:spPr>
              <a:solidFill>
                <a:schemeClr val="accent3"/>
              </a:solidFill>
              <a:ln w="19050">
                <a:solidFill>
                  <a:schemeClr val="lt1"/>
                </a:solidFill>
              </a:ln>
              <a:effectLst/>
            </c:spPr>
            <c:extLst>
              <c:ext xmlns:c16="http://schemas.microsoft.com/office/drawing/2014/chart" uri="{C3380CC4-5D6E-409C-BE32-E72D297353CC}">
                <c16:uniqueId val="{000004A9-F340-45F9-AD4B-C93ECB348D8E}"/>
              </c:ext>
            </c:extLst>
          </c:dPt>
          <c:dPt>
            <c:idx val="597"/>
            <c:bubble3D val="0"/>
            <c:spPr>
              <a:solidFill>
                <a:schemeClr val="accent4"/>
              </a:solidFill>
              <a:ln w="19050">
                <a:solidFill>
                  <a:schemeClr val="lt1"/>
                </a:solidFill>
              </a:ln>
              <a:effectLst/>
            </c:spPr>
            <c:extLst>
              <c:ext xmlns:c16="http://schemas.microsoft.com/office/drawing/2014/chart" uri="{C3380CC4-5D6E-409C-BE32-E72D297353CC}">
                <c16:uniqueId val="{000004AB-F340-45F9-AD4B-C93ECB348D8E}"/>
              </c:ext>
            </c:extLst>
          </c:dPt>
          <c:dPt>
            <c:idx val="598"/>
            <c:bubble3D val="0"/>
            <c:spPr>
              <a:solidFill>
                <a:schemeClr val="accent5"/>
              </a:solidFill>
              <a:ln w="19050">
                <a:solidFill>
                  <a:schemeClr val="lt1"/>
                </a:solidFill>
              </a:ln>
              <a:effectLst/>
            </c:spPr>
            <c:extLst>
              <c:ext xmlns:c16="http://schemas.microsoft.com/office/drawing/2014/chart" uri="{C3380CC4-5D6E-409C-BE32-E72D297353CC}">
                <c16:uniqueId val="{000004AD-F340-45F9-AD4B-C93ECB348D8E}"/>
              </c:ext>
            </c:extLst>
          </c:dPt>
          <c:dPt>
            <c:idx val="599"/>
            <c:bubble3D val="0"/>
            <c:spPr>
              <a:solidFill>
                <a:schemeClr val="accent6"/>
              </a:solidFill>
              <a:ln w="19050">
                <a:solidFill>
                  <a:schemeClr val="lt1"/>
                </a:solidFill>
              </a:ln>
              <a:effectLst/>
            </c:spPr>
            <c:extLst>
              <c:ext xmlns:c16="http://schemas.microsoft.com/office/drawing/2014/chart" uri="{C3380CC4-5D6E-409C-BE32-E72D297353CC}">
                <c16:uniqueId val="{000004AF-F340-45F9-AD4B-C93ECB348D8E}"/>
              </c:ext>
            </c:extLst>
          </c:dPt>
          <c:dPt>
            <c:idx val="60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B1-E4EB-4800-B477-7E49B0C1052C}"/>
              </c:ext>
            </c:extLst>
          </c:dPt>
          <c:dLbls>
            <c:dLbl>
              <c:idx val="492"/>
              <c:showLegendKey val="0"/>
              <c:showVal val="0"/>
              <c:showCatName val="1"/>
              <c:showSerName val="0"/>
              <c:showPercent val="1"/>
              <c:showBubbleSize val="0"/>
              <c:extLst>
                <c:ext xmlns:c15="http://schemas.microsoft.com/office/drawing/2012/chart" uri="{CE6537A1-D6FC-4f65-9D91-7224C49458BB}">
                  <c15:layout>
                    <c:manualLayout>
                      <c:w val="0.23701605288007555"/>
                      <c:h val="0.32885906040268453"/>
                    </c:manualLayout>
                  </c15:layout>
                </c:ext>
                <c:ext xmlns:c16="http://schemas.microsoft.com/office/drawing/2014/chart" uri="{C3380CC4-5D6E-409C-BE32-E72D297353CC}">
                  <c16:uniqueId val="{000003D9-A59A-41E8-BE5C-6AA61ED2A977}"/>
                </c:ext>
              </c:extLst>
            </c:dLbl>
            <c:dLbl>
              <c:idx val="496"/>
              <c:showLegendKey val="0"/>
              <c:showVal val="0"/>
              <c:showCatName val="1"/>
              <c:showSerName val="0"/>
              <c:showPercent val="1"/>
              <c:showBubbleSize val="0"/>
              <c:extLst>
                <c:ext xmlns:c15="http://schemas.microsoft.com/office/drawing/2012/chart" uri="{CE6537A1-D6FC-4f65-9D91-7224C49458BB}">
                  <c15:layout>
                    <c:manualLayout>
                      <c:w val="0.18319169027384324"/>
                      <c:h val="0.33557046979865773"/>
                    </c:manualLayout>
                  </c15:layout>
                </c:ext>
                <c:ext xmlns:c16="http://schemas.microsoft.com/office/drawing/2014/chart" uri="{C3380CC4-5D6E-409C-BE32-E72D297353CC}">
                  <c16:uniqueId val="{000003E1-A59A-41E8-BE5C-6AA61ED2A977}"/>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MASQ2!$U$4:$U$604</c:f>
              <c:strCache>
                <c:ptCount val="597"/>
                <c:pt idx="0">
                  <c:v>ACIDE OXOLINIQUE 30 VOLAILLE FRANVET</c:v>
                </c:pt>
                <c:pt idx="1">
                  <c:v>ACIDE OXOLINIQUE 60 PORC FRANVET</c:v>
                </c:pt>
                <c:pt idx="2">
                  <c:v>ACTI COLI 2 MUI/ML</c:v>
                </c:pt>
                <c:pt idx="3">
                  <c:v>ACTI COLI B</c:v>
                </c:pt>
                <c:pt idx="4">
                  <c:v>ACTI DOXY 5</c:v>
                </c:pt>
                <c:pt idx="5">
                  <c:v>ACTI-METHOXINE</c:v>
                </c:pt>
                <c:pt idx="6">
                  <c:v>ACTIONIS 50 MG/ML SUSPENSION INJECTABLE POUR PORCINS ET BOVINS</c:v>
                </c:pt>
                <c:pt idx="7">
                  <c:v>ACTI-STREPTO</c:v>
                </c:pt>
                <c:pt idx="8">
                  <c:v>ACTI-TETRA B</c:v>
                </c:pt>
                <c:pt idx="9">
                  <c:v>ACTI-TETRA I</c:v>
                </c:pt>
                <c:pt idx="10">
                  <c:v>ADJUSOL TMP SULFA LIQUIDE</c:v>
                </c:pt>
                <c:pt idx="11">
                  <c:v>ADVOCINE 180, 180 MG/ML, SOLUTION INJECTABLE POUR BOVINS</c:v>
                </c:pt>
                <c:pt idx="12">
                  <c:v>ADVOCINE 25</c:v>
                </c:pt>
                <c:pt idx="13">
                  <c:v>AIVLOSIN 42,5 MG/G POUDRE ORALE POUR PORCS</c:v>
                </c:pt>
                <c:pt idx="14">
                  <c:v>AIVLOSIN 42,5 MG/G PREMELANGE MEDICAMENTEUX POUR PORCS</c:v>
                </c:pt>
                <c:pt idx="15">
                  <c:v>AIVLOSIN 625 MG/G GRANULES POUR ADMINISTRATION DANS L'EAU DE BOISSON POUR FAISANS</c:v>
                </c:pt>
                <c:pt idx="16">
                  <c:v>AIVLOSIN 625 MG/G GRANULES POUR EAU DE BOISSON POUR POULETS/DINDONS</c:v>
                </c:pt>
                <c:pt idx="17">
                  <c:v>AIVLOSIN 625 MG/G GRANULES POUR L'EAU DE BOISSON POUR PORCS</c:v>
                </c:pt>
                <c:pt idx="18">
                  <c:v>AIVLOSIN 8,5 MG/G POUDRE PAR VOIE ORALE POUR PORCS</c:v>
                </c:pt>
                <c:pt idx="19">
                  <c:v>AIVLOSIN 8,5 MG/G PREMELANGE MEDICAMENTEUX POUR PORCS</c:v>
                </c:pt>
                <c:pt idx="20">
                  <c:v>ALBIOTIC 330 MG /100 MG SOLUTION INTRAMAMMAIRE</c:v>
                </c:pt>
                <c:pt idx="21">
                  <c:v>ALLEGROCINE</c:v>
                </c:pt>
                <c:pt idx="22">
                  <c:v>ALTIDOX 433 MG/G POUDRE POUR ADMINISTRATION DANS L'EAU DE BOISSON POUR PORCS, POULETS ET DINDES</c:v>
                </c:pt>
                <c:pt idx="23">
                  <c:v>AMATIB 697 MG/G POUDRE ORALE POUR PORCS ET POULETS</c:v>
                </c:pt>
                <c:pt idx="24">
                  <c:v>AMDOCYL 697 MG/G POUDRE ORALE POUR PORCS ET POULETS</c:v>
                </c:pt>
                <c:pt idx="25">
                  <c:v>AMDOCYL CTD 697 MG/G POUDRE POUR ADMINISTRATION DANS L'EAU DE BOISSON POUR POULES, DINDES ET CANARDS</c:v>
                </c:pt>
                <c:pt idx="26">
                  <c:v>AMIDURENE</c:v>
                </c:pt>
                <c:pt idx="27">
                  <c:v>AMOXICILLINE CALIER GLOBULIT 50 MG/G PREMELANGE MEDICAMENTEUX</c:v>
                </c:pt>
                <c:pt idx="28">
                  <c:v>AMOXICILLINE GLOBAL VET HEALTH 436 MG/G POUDRE POUR ADMINISTRATION DANS L'EAU DE BOISSON POUR POULETS DINDES CANARDS ET PORCINS</c:v>
                </c:pt>
                <c:pt idx="29">
                  <c:v>AMOXIPRO 10 % POUDRE POUR ADMINISTRATION DANS L’EAU DE BOISSON/ LE LAIT VEAU PORC POULET CANARD DINDE</c:v>
                </c:pt>
                <c:pt idx="30">
                  <c:v>AMOXIPRO INJECTABLE</c:v>
                </c:pt>
                <c:pt idx="31">
                  <c:v>AMOXIVAL 20 % POUDRE ORALE VOLAILLE</c:v>
                </c:pt>
                <c:pt idx="32">
                  <c:v>AMOXIVAL AMOXICILLINE 40 PREMELANGE MEDICAMENTEUX VOLAILLES</c:v>
                </c:pt>
                <c:pt idx="33">
                  <c:v>AMPHEN 200 MG/G GRANULES POUR SOLUTION BUVABLE POUR PORCS</c:v>
                </c:pt>
                <c:pt idx="34">
                  <c:v>AMPHOPRIM</c:v>
                </c:pt>
                <c:pt idx="35">
                  <c:v>AMPICLOX</c:v>
                </c:pt>
                <c:pt idx="36">
                  <c:v>AMPICOLINE</c:v>
                </c:pt>
                <c:pt idx="37">
                  <c:v>AMPIDEXALONE</c:v>
                </c:pt>
                <c:pt idx="38">
                  <c:v>AMPIDIAR</c:v>
                </c:pt>
                <c:pt idx="39">
                  <c:v>AMPIJECT 10 G</c:v>
                </c:pt>
                <c:pt idx="40">
                  <c:v>AMPIMYCINE DEX</c:v>
                </c:pt>
                <c:pt idx="41">
                  <c:v>AMPINA</c:v>
                </c:pt>
                <c:pt idx="42">
                  <c:v>AMPISOL</c:v>
                </c:pt>
                <c:pt idx="43">
                  <c:v>ANIMEDAZON SPRAY</c:v>
                </c:pt>
                <c:pt idx="44">
                  <c:v>ANTI CORYZA MOUREAU</c:v>
                </c:pt>
                <c:pt idx="45">
                  <c:v>APRALAN APRAMYCINE 20-SJ PORC-LAPIN</c:v>
                </c:pt>
                <c:pt idx="46">
                  <c:v>APRALAN BUVABLE POUDRE POUR ADMINISTRATION DANS L’EAU DE BOISSON/LAIT DE REMPLACEMENT POUR PORCS, VEAUX, POULETS ET LAPINS</c:v>
                </c:pt>
                <c:pt idx="47">
                  <c:v>APRAVET 100 000 UI/G PREMELANGE MEDICAMENTEUX POUR PORCS ET LAPINS</c:v>
                </c:pt>
                <c:pt idx="48">
                  <c:v>APRAVET 552 UI / MG, POUDRE POUR ADMINISTRATION DANS L'EAU DE BOISSON / LE LAIT POUR PORCINS, VEAUX, POULETS ET LAPINS</c:v>
                </c:pt>
                <c:pt idx="49">
                  <c:v>AQUAFLOR 500 MG/G PREMELANGE MEDICAMENTEUX POUR TRUITES ARC-EN-CIEL</c:v>
                </c:pt>
                <c:pt idx="50">
                  <c:v>ARENTOR DC 250 MG SUSPENSION INTRAMAMMAIRE POUR VACHES TARIES</c:v>
                </c:pt>
                <c:pt idx="51">
                  <c:v>AUREOMYCINE MERIAL</c:v>
                </c:pt>
                <c:pt idx="52">
                  <c:v>AUROFAC CHLORTETRACYCLINE 93 PORC ET AGNEAU-CHEVREAU SEVRES</c:v>
                </c:pt>
                <c:pt idx="53">
                  <c:v>AVEMIX N° 150</c:v>
                </c:pt>
                <c:pt idx="54">
                  <c:v>AXENTYL</c:v>
                </c:pt>
                <c:pt idx="55">
                  <c:v>AXENTYL 200 MG/ML SOLUTION INJECTABLE POUR BOVINS, OVINS, CAPRINS ET PORCINS</c:v>
                </c:pt>
                <c:pt idx="56">
                  <c:v>AXILLIN</c:v>
                </c:pt>
                <c:pt idx="57">
                  <c:v>BAYCUBIS 293 MG/G POUDRE POUR SOLUTION BUVABLE POUR POULETS</c:v>
                </c:pt>
                <c:pt idx="58">
                  <c:v>BAYTRIL 10 % SOLUTION BUVABLE</c:v>
                </c:pt>
                <c:pt idx="59">
                  <c:v>BAYTRIL 10 % SOLUTION INJECTABLE</c:v>
                </c:pt>
                <c:pt idx="60">
                  <c:v>BAYTRIL 1NJECT PORC</c:v>
                </c:pt>
                <c:pt idx="61">
                  <c:v>BAYTRIL 2,5 % SOLUTION BUVABLE</c:v>
                </c:pt>
                <c:pt idx="62">
                  <c:v>BAYTRIL 2,5 % SOLUTION INJECTABLE</c:v>
                </c:pt>
                <c:pt idx="63">
                  <c:v>BAYTRIL 5 % SOLUTION INJECTABLE</c:v>
                </c:pt>
                <c:pt idx="64">
                  <c:v>BAYTRIL BOLUS</c:v>
                </c:pt>
                <c:pt idx="65">
                  <c:v>BAYTRIL XM 100 MG/ML SOLUTION INJECTABLE POUR BOVINS ET PORCINS</c:v>
                </c:pt>
                <c:pt idx="66">
                  <c:v>BELCOMYCINE S</c:v>
                </c:pt>
                <c:pt idx="67">
                  <c:v>BELCOPENI 5</c:v>
                </c:pt>
                <c:pt idx="68">
                  <c:v>BIAMULINE</c:v>
                </c:pt>
                <c:pt idx="69">
                  <c:v>BIAPRIM BUVABLE</c:v>
                </c:pt>
                <c:pt idx="70">
                  <c:v>BILOVET 200 MG/ML SOLUTION INJECTABLE</c:v>
                </c:pt>
                <c:pt idx="71">
                  <c:v>BIMOXYL LA 150 MG/ML SUSPENSION INJECTABLE POUR BOVINS OVINS ET PORCINS</c:v>
                </c:pt>
                <c:pt idx="72">
                  <c:v>BIOAMOXI</c:v>
                </c:pt>
                <c:pt idx="73">
                  <c:v>BIOREPAS</c:v>
                </c:pt>
                <c:pt idx="74">
                  <c:v>BIOTORNIS</c:v>
                </c:pt>
                <c:pt idx="75">
                  <c:v>BOFLOX 100 MG/ML SOLUTION INJECTABLE POUR BOVINS ET PORCINS</c:v>
                </c:pt>
                <c:pt idx="76">
                  <c:v>BORGAL 24 %</c:v>
                </c:pt>
                <c:pt idx="77">
                  <c:v>CADOREX 300 MG/ML SOLUTION INJECTABLE POUR BOVINS OVINS ET PORCINS</c:v>
                </c:pt>
                <c:pt idx="78">
                  <c:v>CAFMIX ACIDE OXOLINIQUE 80 PORC</c:v>
                </c:pt>
                <c:pt idx="79">
                  <c:v>CAFMIX LINCOMYCINE 22 PNEUMONIE PORC</c:v>
                </c:pt>
                <c:pt idx="80">
                  <c:v>CAFMIX LINCOMYCINE 8.8 ENTERITE PORC</c:v>
                </c:pt>
                <c:pt idx="81">
                  <c:v>CALFLOR 300 MG/ML SOLUTION INJECTABLE POUR BOVINS ET PORCINS</c:v>
                </c:pt>
                <c:pt idx="82">
                  <c:v>CALF-MEAL</c:v>
                </c:pt>
                <c:pt idx="83">
                  <c:v>CAPTALIN</c:v>
                </c:pt>
                <c:pt idx="84">
                  <c:v>CEFENIL 50 MG/ML</c:v>
                </c:pt>
                <c:pt idx="85">
                  <c:v>CEFENIL RTU VET 50 MG/ML SUSPENSION INJECTABLE POUR PORCS ET BOVINS</c:v>
                </c:pt>
                <c:pt idx="86">
                  <c:v>CEFOKEL 50 MG/ML SUSPENSION INJECTABLE POUR PORCINS ET BOVINS</c:v>
                </c:pt>
                <c:pt idx="87">
                  <c:v>CEFOVET</c:v>
                </c:pt>
                <c:pt idx="88">
                  <c:v>CEFOVET HL</c:v>
                </c:pt>
                <c:pt idx="89">
                  <c:v>CEFSHOT 250 MG SUSPENSION INTRAMAMMAIRE POUR VACHES AU TARISSEMENT</c:v>
                </c:pt>
                <c:pt idx="90">
                  <c:v>CEFTIOCYL 50 MG/ML SUSPENSION INJECTABLE POUR BOVINS ET PORCINS</c:v>
                </c:pt>
                <c:pt idx="91">
                  <c:v>CEFTIOCYL FLOW 50 MG/ML SUSPENSION INJECTABLE POUR PORCINS ET BOVINS</c:v>
                </c:pt>
                <c:pt idx="92">
                  <c:v>CEFTIOSAN 50 MG/ML SUSPENSION INJECTABLE POUR PORCINS ET BOVINS</c:v>
                </c:pt>
                <c:pt idx="93">
                  <c:v>CEMAY 50 MG/ML SUSPENSION INJECTABLE POUR PORCS ET BOVINS</c:v>
                </c:pt>
                <c:pt idx="94">
                  <c:v>CENTRAUREO</c:v>
                </c:pt>
                <c:pt idx="95">
                  <c:v>CEPRAVIN</c:v>
                </c:pt>
                <c:pt idx="96">
                  <c:v>CEPRITECT 250 MG SUSPENSION INTRAMAMMAIRE POUR VACHES AU TARISSEMENT</c:v>
                </c:pt>
                <c:pt idx="97">
                  <c:v>CEVAXEL 50 MG/ML</c:v>
                </c:pt>
                <c:pt idx="98">
                  <c:v>CEVAXEL-RTU 50 MG/ML SUSPENSION INJECTABLE POUR BOVINS ET PORCINS</c:v>
                </c:pt>
                <c:pt idx="99">
                  <c:v>CHANENRO 100 MG/ML SOLUTION INJECTABLE POUR BOVINS ET PORCINS</c:v>
                </c:pt>
                <c:pt idx="100">
                  <c:v>CHANENRO 50 MG/ML SOLUTION INJECTABLE POUR BOVINS, PORCINS, CHIENS ET CHATS</c:v>
                </c:pt>
                <c:pt idx="101">
                  <c:v>CHLORIDAZINE S</c:v>
                </c:pt>
                <c:pt idx="102">
                  <c:v>CHLORTERACYCLINE 0,50G VETOQUINOL</c:v>
                </c:pt>
                <c:pt idx="103">
                  <c:v>CHLORTETRACYCLINE 100 PORC ET AGNEAU-CHEVREAU SEVRES SANTAMIX</c:v>
                </c:pt>
                <c:pt idx="104">
                  <c:v>CHLORTETRACYCLINE 40 LAPIN-VOLAILLE-PORC ET AGNEAU-CHEVREAU SEVRES SANTAMIX</c:v>
                </c:pt>
                <c:pt idx="105">
                  <c:v>CK 2 - COLISTINE 66,7 MG/ML</c:v>
                </c:pt>
                <c:pt idx="106">
                  <c:v>CK 4 - DOXYCYCLINE 50 MG/G</c:v>
                </c:pt>
                <c:pt idx="107">
                  <c:v>CK 5 - OXYTETRACYCLINE 500 MG/G</c:v>
                </c:pt>
                <c:pt idx="108">
                  <c:v>CK 7 - TRIMETHOPRIME 16,65 MG/ML SULFADIAZINE 83,35 MG/ML</c:v>
                </c:pt>
                <c:pt idx="109">
                  <c:v>CK 8 - TYLOSINE 100 MUI</c:v>
                </c:pt>
                <c:pt idx="110">
                  <c:v>CK 9 - TYLOSINE 92 000 UI/G</c:v>
                </c:pt>
                <c:pt idx="111">
                  <c:v>CK6 - SOLU OXYTETRACYCLINE 500 MG/G</c:v>
                </c:pt>
                <c:pt idx="112">
                  <c:v>CLAMOXYL LA</c:v>
                </c:pt>
                <c:pt idx="113">
                  <c:v>CLAMOXYL OBLET GYNECOLOGIQUE</c:v>
                </c:pt>
                <c:pt idx="114">
                  <c:v>CLAMOXYL SUSPENSION</c:v>
                </c:pt>
                <c:pt idx="115">
                  <c:v>CLAVOBAY SUSPENSION INJECTABLE</c:v>
                </c:pt>
                <c:pt idx="116">
                  <c:v>CLOXAGEL HL 500</c:v>
                </c:pt>
                <c:pt idx="117">
                  <c:v>CLOXAMAM</c:v>
                </c:pt>
                <c:pt idx="118">
                  <c:v>CLOXINE HL</c:v>
                </c:pt>
                <c:pt idx="119">
                  <c:v>COBACTAN 2,5 %</c:v>
                </c:pt>
                <c:pt idx="120">
                  <c:v>COBACTAN 4,5 % PS</c:v>
                </c:pt>
                <c:pt idx="121">
                  <c:v>COBACTAN LA 7,5 % SUSPENSION INJECTABLE POUR BOVINS</c:v>
                </c:pt>
                <c:pt idx="122">
                  <c:v>COBACTAN LC POMMADE INTRAMAMMAIRE</c:v>
                </c:pt>
                <c:pt idx="123">
                  <c:v>COFACOLI POUDRE</c:v>
                </c:pt>
                <c:pt idx="124">
                  <c:v>COFACOLI SOLUTION</c:v>
                </c:pt>
                <c:pt idx="125">
                  <c:v>COFALAC</c:v>
                </c:pt>
                <c:pt idx="126">
                  <c:v>COFAMIX ACIDE OXOLINIQUE 40 VOLAILLE</c:v>
                </c:pt>
                <c:pt idx="127">
                  <c:v>COFAMIX ACIDE OXOLINIQUE 80 porc</c:v>
                </c:pt>
                <c:pt idx="128">
                  <c:v>COFAMIX AMOXICILLINE 100 PORC</c:v>
                </c:pt>
                <c:pt idx="129">
                  <c:v>COFAMOX 10</c:v>
                </c:pt>
                <c:pt idx="130">
                  <c:v>COFAMOX 15 L.A.</c:v>
                </c:pt>
                <c:pt idx="131">
                  <c:v>COFAMOX 20</c:v>
                </c:pt>
                <c:pt idx="132">
                  <c:v>COFAMOX 50</c:v>
                </c:pt>
                <c:pt idx="133">
                  <c:v>COFOXYL PO</c:v>
                </c:pt>
                <c:pt idx="134">
                  <c:v>COLAMPI I</c:v>
                </c:pt>
                <c:pt idx="135">
                  <c:v>COLDOSTIN 4 800 000 IU/G POUDRE POUR ADMINISTRATION DANS L'EAU OU LE LAIT</c:v>
                </c:pt>
                <c:pt idx="136">
                  <c:v>COLFEN 300 MG/ML SOLUTION INJECTABLE POUR BOVINS ET PORCINS</c:v>
                </c:pt>
                <c:pt idx="137">
                  <c:v>COLFIVE 5 000 000 UI/ML CONCENTRE POUR SOLUTION BUVABLE POUR VEAUX PORCINS AGNEAUX POULETS ET DINDES</c:v>
                </c:pt>
                <c:pt idx="138">
                  <c:v>COLFIVE 5 000 000 UI/ML CONCENTRE POUR SUSPENSION BUVABLE POUR VEAUX PORCINS AGNEAUX POULETS ET DINDES</c:v>
                </c:pt>
                <c:pt idx="139">
                  <c:v>COLIBOLUS</c:v>
                </c:pt>
                <c:pt idx="140">
                  <c:v>COLICILLINE</c:v>
                </c:pt>
                <c:pt idx="141">
                  <c:v>COLICLOX POMMADE</c:v>
                </c:pt>
                <c:pt idx="142">
                  <c:v>COLIDIARYL</c:v>
                </c:pt>
                <c:pt idx="143">
                  <c:v>COLIPATE</c:v>
                </c:pt>
                <c:pt idx="144">
                  <c:v>COLIPRO 2 MUI/ML CONCENTRE POUR SOLUTION BUVABLE POUR PORCINS ET VOLAILLES</c:v>
                </c:pt>
                <c:pt idx="145">
                  <c:v>COLISTINE 200-CB LAPIN-VOLAILLE-PORC ET AGNEAU-CHEVREAU SEVRES FRANVET</c:v>
                </c:pt>
                <c:pt idx="146">
                  <c:v>COLISTINE 400-CB PORC ET AGNEAU-CHEVREAU SEVRES FRANVET</c:v>
                </c:pt>
                <c:pt idx="147">
                  <c:v>COLISTINE 400-F PORC ET AGNEAU-CHEVREAU SEVRES FRANVET</c:v>
                </c:pt>
                <c:pt idx="148">
                  <c:v>COLISTINE SULFATE 2 000 000 UI/ML BUVABLE VIRBAC</c:v>
                </c:pt>
                <c:pt idx="149">
                  <c:v>COLISULTRIX POUDRE</c:v>
                </c:pt>
                <c:pt idx="150">
                  <c:v>COLIVET</c:v>
                </c:pt>
                <c:pt idx="151">
                  <c:v>COLIVET SOLUTION</c:v>
                </c:pt>
                <c:pt idx="152">
                  <c:v>COLMYC 2,5 % SOLUTION BUVABLE POUR VEAUX</c:v>
                </c:pt>
                <c:pt idx="153">
                  <c:v>COMPOMIX V AMPICILLINE</c:v>
                </c:pt>
                <c:pt idx="154">
                  <c:v>COMPOMIX V COLI 1.000</c:v>
                </c:pt>
                <c:pt idx="155">
                  <c:v>COMPOMIX V NEOSTARTER</c:v>
                </c:pt>
                <c:pt idx="156">
                  <c:v>COMPOMIX V SULFAPRIM</c:v>
                </c:pt>
                <c:pt idx="157">
                  <c:v>CONCENTRAT V002 SPIRA 100</c:v>
                </c:pt>
                <c:pt idx="158">
                  <c:v>CONCENTRAT V007 TYLAN 100</c:v>
                </c:pt>
                <c:pt idx="159">
                  <c:v>CONCENTRAT V028</c:v>
                </c:pt>
                <c:pt idx="160">
                  <c:v>CONCENTRAT V050 TS</c:v>
                </c:pt>
                <c:pt idx="161">
                  <c:v>CONCENTRAT V061 LINCOMYCINE 4.4 SPECTINOMYCINE 4.4 PORC</c:v>
                </c:pt>
                <c:pt idx="162">
                  <c:v>CONCENTRAT V069 ACIDE OXOLINIQUE 80 PORC</c:v>
                </c:pt>
                <c:pt idx="163">
                  <c:v>CONCENTRAT VO 08 TILMICOSINE PORCIN-LAPIN</c:v>
                </c:pt>
                <c:pt idx="164">
                  <c:v>CONCENTRAT VO 31-1 OXYTETRACYCLINE 100 PORC ET AGNEAU-CHEVREAU SEVRES</c:v>
                </c:pt>
                <c:pt idx="165">
                  <c:v>CONCENTRAT VO 31-2 OXYTETRACYCLINE 40 LAPIN-VOLAILLE-PORC ET AGNEAU-CHEVREAU SEVRES</c:v>
                </c:pt>
                <c:pt idx="166">
                  <c:v>CONCENTRAT VO 49-1 COLISTINE 400 PORC ET AGNEAU-CHEVREAU SEVRES</c:v>
                </c:pt>
                <c:pt idx="167">
                  <c:v>CONCENTRAT VO 49-2 COLISTINE 200 LAPIN-VOLAILLE-PORC ET AGNEAU-CHEVREAU SEVRES</c:v>
                </c:pt>
                <c:pt idx="168">
                  <c:v>CONCENTRAT VO 57 APRAMYCINE 20 PORC-LAPIN</c:v>
                </c:pt>
                <c:pt idx="169">
                  <c:v>CONCENTRAT VO 59-1 NEOMYCINE 80 PORC</c:v>
                </c:pt>
                <c:pt idx="170">
                  <c:v>CONCENTRAT VO 59-2 NEOMYCINE 40 LAPIN-VOLAILLE-PORC</c:v>
                </c:pt>
                <c:pt idx="171">
                  <c:v>CORTEXILINE</c:v>
                </c:pt>
                <c:pt idx="172">
                  <c:v>COVUNIL</c:v>
                </c:pt>
                <c:pt idx="173">
                  <c:v>CRD 92</c:v>
                </c:pt>
                <c:pt idx="174">
                  <c:v>CUBARMIX</c:v>
                </c:pt>
                <c:pt idx="175">
                  <c:v>CURACEF DUO 50 MG/ML / 150 MG/ML SUSPENSION INJECTABLE POUR BOVINS</c:v>
                </c:pt>
                <c:pt idx="176">
                  <c:v>CYCLO SPRAY</c:v>
                </c:pt>
                <c:pt idx="177">
                  <c:v>CYCLOSOL 200 LA</c:v>
                </c:pt>
                <c:pt idx="178">
                  <c:v>DENAGARD INJECTABLE 162,2</c:v>
                </c:pt>
                <c:pt idx="179">
                  <c:v>DENAGARD SOLUTION BUVABLE</c:v>
                </c:pt>
                <c:pt idx="180">
                  <c:v>DEPOCILLINE</c:v>
                </c:pt>
                <c:pt idx="181">
                  <c:v>DFV DOXIVET 200 MG/ML SOLUTION POUR ADMINISTRATION DANS L'EAU DE BOISSON POUR PORCS ET POULETS</c:v>
                </c:pt>
                <c:pt idx="182">
                  <c:v>DHS 50 COOPHAVET</c:v>
                </c:pt>
                <c:pt idx="183">
                  <c:v>DIATRIM 200 MG/ML + 40 MG/ML  SOLUTION INJECTABLE</c:v>
                </c:pt>
                <c:pt idx="184">
                  <c:v>DIATRIM 200 MG/ML + 40 MG/ML SOLUTION INJECTABLE</c:v>
                </c:pt>
                <c:pt idx="185">
                  <c:v>DIAZIPRIM</c:v>
                </c:pt>
                <c:pt idx="186">
                  <c:v>DICLOMAM TARISSEMENT</c:v>
                </c:pt>
                <c:pt idx="187">
                  <c:v>DICURAL 100 MG/ML SOLUTION ORALE POUR POULES ET DINDES</c:v>
                </c:pt>
                <c:pt idx="188">
                  <c:v>DIMERAL TS PORCIN</c:v>
                </c:pt>
                <c:pt idx="189">
                  <c:v>DIPROXINE</c:v>
                </c:pt>
                <c:pt idx="190">
                  <c:v>DOPHALIN 400 MG/G POUDRE POUR ADMINISTRATION DANS L'EAU DE BOISSON</c:v>
                </c:pt>
                <c:pt idx="191">
                  <c:v>DOXATIB 433 MG/G POUDRE POUR ADMINISTRATION DANS L'EAU DE BOISSON POUR PORCS ET POULETS</c:v>
                </c:pt>
                <c:pt idx="192">
                  <c:v>DOXIPULVIS 500 MG/G POUDRE POUR ADMINISTRATION DANS L’EAU DE BOISSON / ALIMENTS D’ALLAITEMENT</c:v>
                </c:pt>
                <c:pt idx="193">
                  <c:v>DOXORAL</c:v>
                </c:pt>
                <c:pt idx="194">
                  <c:v>DOXX-SOL 433 MG/G POUDRE POUR ADMINISTRATION DANS L'EAU DE BOISSON/LE SUBSTITUT DE LAIT POUR LES VEAUX PRE-RUMINANTS LES PORCS ET LES POULES</c:v>
                </c:pt>
                <c:pt idx="195">
                  <c:v>DOXY 2% PM</c:v>
                </c:pt>
                <c:pt idx="196">
                  <c:v>DOXY 20 FRANVET</c:v>
                </c:pt>
                <c:pt idx="197">
                  <c:v>DOXY 4% PM</c:v>
                </c:pt>
                <c:pt idx="198">
                  <c:v>DOXY 5 FRANVET</c:v>
                </c:pt>
                <c:pt idx="199">
                  <c:v>DOXYCYCLINE CALIER 500 MG/G POUDRE POUR ADMINISTRATION DANS L'EAU DE BOISSON POUR POULETS, DINDES ET PORCINS</c:v>
                </c:pt>
                <c:pt idx="200">
                  <c:v>DOXYLIN 867 MG/G POUDRE POUR ADMINISTRATION DANS L’EAU DE BOISSON/LE LAIT POUR VEAUX ET PORCS</c:v>
                </c:pt>
                <c:pt idx="201">
                  <c:v>DOXYLIN CT WSP 433 MG/G POUDRE POUR ADMINISTRATION DANS L'EAU DE BOISSON POUR POULETS ET DINDES</c:v>
                </c:pt>
                <c:pt idx="202">
                  <c:v>DOXYPRO 200 MG / G POUDRE ORALE VEAUX</c:v>
                </c:pt>
                <c:pt idx="203">
                  <c:v>DOXYSOL 10 %</c:v>
                </c:pt>
                <c:pt idx="204">
                  <c:v>DOXYVAL 20 %</c:v>
                </c:pt>
                <c:pt idx="205">
                  <c:v>DOXYVETO-C 433 MG/G POUDRE POUR ADMINISTRATION DANS L'EAU DE BOISSON / LE LAIT DE REMPLACEMENT POUR LES BOVINS, PORCINS ET POULETS</c:v>
                </c:pt>
                <c:pt idx="206">
                  <c:v>DRAXXIN 100 MG/ML SOLUTION INJECTABLE POUR BOVINS, PORCINS ET OVINS</c:v>
                </c:pt>
                <c:pt idx="207">
                  <c:v>DRAXXIN 25 MG/ML SOLUTION INJECTABLE POUR PORCINS</c:v>
                </c:pt>
                <c:pt idx="208">
                  <c:v>DRAXXIN KP 100 MG/ML + 120 MG/ML SOLUTION INJECTABLE POUR BOVINS</c:v>
                </c:pt>
                <c:pt idx="209">
                  <c:v>DUOPRIM</c:v>
                </c:pt>
                <c:pt idx="210">
                  <c:v>DUPHACYCLINE LA</c:v>
                </c:pt>
                <c:pt idx="211">
                  <c:v>DUPHAMOX LA</c:v>
                </c:pt>
                <c:pt idx="212">
                  <c:v>DUPLOCILLINE</c:v>
                </c:pt>
                <c:pt idx="213">
                  <c:v>DURACYKLINE</c:v>
                </c:pt>
                <c:pt idx="214">
                  <c:v>ECONOR 10 % POUDRE ORALE POUR PORCS</c:v>
                </c:pt>
                <c:pt idx="215">
                  <c:v>ECONOR 10 % PREMELANGE MEDICAMENTEUX POUR PORCS ET LAPINS</c:v>
                </c:pt>
                <c:pt idx="216">
                  <c:v>ECONOR 50 % PREMELANGE MEDICAMENTEUX POUR PORCS</c:v>
                </c:pt>
                <c:pt idx="217">
                  <c:v>EFICUR 50 MG/ML SUSPENSION INJECTABLE POUR PORCINS ET BOVINS</c:v>
                </c:pt>
                <c:pt idx="218">
                  <c:v>EMERICID SULFADIMETHOXINE</c:v>
                </c:pt>
                <c:pt idx="219">
                  <c:v>ENGEMYCINE 10 %</c:v>
                </c:pt>
                <c:pt idx="220">
                  <c:v>ENROCARE 10 % INJECTABLE POUR BOVINS ET PORCINS</c:v>
                </c:pt>
                <c:pt idx="221">
                  <c:v>ENROCARE 5 % INJECTABLE POUR BOVINS PORCINS CHIENS ET CHATS</c:v>
                </c:pt>
                <c:pt idx="222">
                  <c:v>ENROTRON 100 MG/ML SOLUTION BUVABLE POUR POULES, DINDES ET LAPINS</c:v>
                </c:pt>
                <c:pt idx="223">
                  <c:v>ENROTRON 25 MG/ML SOLUTION BUVABLE POUR BOVINS</c:v>
                </c:pt>
                <c:pt idx="224">
                  <c:v>ENROVAL 10 % SOLUTION BUVABLE POUR VOLAILLES</c:v>
                </c:pt>
                <c:pt idx="225">
                  <c:v>ENROX 100, 100 MG/ML SOLUTION INJECTABLE POUR BOVINS ET PORCINS</c:v>
                </c:pt>
                <c:pt idx="226">
                  <c:v>ENTEROGEL 30</c:v>
                </c:pt>
                <c:pt idx="227">
                  <c:v>ENTEROGRAM</c:v>
                </c:pt>
                <c:pt idx="228">
                  <c:v>ENZOO-GROUP</c:v>
                </c:pt>
                <c:pt idx="229">
                  <c:v>EQUIBACTIN VET (333 MG/G + 67 MG/G) PATE ORALE POUR CHEVAUX</c:v>
                </c:pt>
                <c:pt idx="230">
                  <c:v>EQUIBACTIN VET 250 MG/G + 50 MG/G POUDRE ORALE POUR CHEVAUX</c:v>
                </c:pt>
                <c:pt idx="231">
                  <c:v>ERYTAVICOL</c:v>
                </c:pt>
                <c:pt idx="232">
                  <c:v>ERYTHROCINE 200</c:v>
                </c:pt>
                <c:pt idx="233">
                  <c:v>ERYTHROVET</c:v>
                </c:pt>
                <c:pt idx="234">
                  <c:v>EUROFLOX 25 MG/ML SOLUTION BUVABLE VEAUX</c:v>
                </c:pt>
                <c:pt idx="235">
                  <c:v>EXCENEL 1 G</c:v>
                </c:pt>
                <c:pt idx="236">
                  <c:v>EXCENEL 4 G</c:v>
                </c:pt>
                <c:pt idx="237">
                  <c:v>EXCENEL FLOW 50 MG/ML SUSPENSION INJECTABLE POUR PORCINS ET BOVINS</c:v>
                </c:pt>
                <c:pt idx="238">
                  <c:v>FACEL H.L.</c:v>
                </c:pt>
                <c:pt idx="239">
                  <c:v>FATROX</c:v>
                </c:pt>
                <c:pt idx="240">
                  <c:v>FINOXALINE</c:v>
                </c:pt>
                <c:pt idx="241">
                  <c:v>FLORDOFEN 300 MG/ML SOLUTION INJECTABLE POUR BOVINS ET PORCINS</c:v>
                </c:pt>
                <c:pt idx="242">
                  <c:v>FLORFENIKEL 300 MG/ML SOLUTION INJECTABLE POUR BOVINS ET PORCINS</c:v>
                </c:pt>
                <c:pt idx="243">
                  <c:v>FLORGANE 300 MG/ML SUSPENSION INJECTABLE POUR BOVINS ET PORCINS</c:v>
                </c:pt>
                <c:pt idx="244">
                  <c:v>FLORKEM 300 MG/ML SOLUTION INJECTABLE POUR BOVINS ET PORCINS</c:v>
                </c:pt>
                <c:pt idx="245">
                  <c:v>FLORON 300 MG/ML SOLUTION INJECTABLE POUR BOVINS ET PORCINS</c:v>
                </c:pt>
                <c:pt idx="246">
                  <c:v>FLORON 40 MG/G PREMELANGE MEDICAMENTEUX POUR PORCS</c:v>
                </c:pt>
                <c:pt idx="247">
                  <c:v>FLORON 450 MG/ML SOLUTION INJECTABLE POUR BOVINS</c:v>
                </c:pt>
                <c:pt idx="248">
                  <c:v>FLOXIBAC 100 MG/ML SOLUTION INJECTABLE POUR BOVINS ET PORCINS</c:v>
                </c:pt>
                <c:pt idx="249">
                  <c:v>FLOXIBAC 50 MG/ML SOLUTION INJECTABLE POUR BOVINS, PORCINS, CHIENS ET CHATS</c:v>
                </c:pt>
                <c:pt idx="250">
                  <c:v>FLOXYME 50 MG/ML SOLUTION POUR EAU DE BOISSON</c:v>
                </c:pt>
                <c:pt idx="251">
                  <c:v>FLUMIQUIL POUDRE A 10 %</c:v>
                </c:pt>
                <c:pt idx="252">
                  <c:v>FLUMIQUIL POUDRE A 3 %</c:v>
                </c:pt>
                <c:pt idx="253">
                  <c:v>FLUMISOL 36 %</c:v>
                </c:pt>
                <c:pt idx="254">
                  <c:v>FLUMIVAL 10% SOLUTION ORALE POUR VOLAILLES ET VEAUX</c:v>
                </c:pt>
                <c:pt idx="255">
                  <c:v>FLUMIX FLUMEQUINE 160 SALMONIDES</c:v>
                </c:pt>
                <c:pt idx="256">
                  <c:v>FLUQUICK POUDRE A 50 %</c:v>
                </c:pt>
                <c:pt idx="257">
                  <c:v>FORCYL 160 MG/ML SOLUTION INJECTABLE POUR BOVINS</c:v>
                </c:pt>
                <c:pt idx="258">
                  <c:v>FORCYL SWINE 160 MG/ML SOLUTION INJECTABLE POUR PORCINS</c:v>
                </c:pt>
                <c:pt idx="259">
                  <c:v>FORTICINE SOLUTION</c:v>
                </c:pt>
                <c:pt idx="260">
                  <c:v>FRAMOX 50</c:v>
                </c:pt>
                <c:pt idx="261">
                  <c:v>G. PROMYCINE</c:v>
                </c:pt>
                <c:pt idx="262">
                  <c:v>G.4</c:v>
                </c:pt>
                <c:pt idx="263">
                  <c:v>GABBROVET 140 MG/ML SOLUTION POUR ADMINISTRATION DANS L’EAU DE BOISSON LE LAIT OU L’ALIMENT D’ALLAITEMENT POUR BOVINS PRE-RUMINANTS ET PORCS</c:v>
                </c:pt>
                <c:pt idx="264">
                  <c:v>GALLUDOXX 433 MG/G POUDRE POUR ADMINISTRATION DANS L'EAU DE BOISSON/LE LAIT DE SUBSTITUTION POUR VEAUX POULETS ET DINDES</c:v>
                </c:pt>
                <c:pt idx="265">
                  <c:v>GENEFLOXA 10 % SOLUTION INJECTABLE POUR BOVINS</c:v>
                </c:pt>
                <c:pt idx="266">
                  <c:v>GENEFLOXA 10 % SOLUTION INJECTABLE POUR BOVINS ET PORCINS</c:v>
                </c:pt>
                <c:pt idx="267">
                  <c:v>GENEFLOXA 10 % SOLUTION INJECTABLE POUR PORCINS</c:v>
                </c:pt>
                <c:pt idx="268">
                  <c:v>GENEFLOXA 2 % SOLUTION INJECTABLE POUR BOVINS</c:v>
                </c:pt>
                <c:pt idx="269">
                  <c:v>GENEFLOXA 2 % SOLUTION INJECTABLE POUR BOVINS ET PORCINS</c:v>
                </c:pt>
                <c:pt idx="270">
                  <c:v>GENEFLOXA 2 % SOLUTION INJECTABLE POUR PORCINS</c:v>
                </c:pt>
                <c:pt idx="271">
                  <c:v>GENTAMAM</c:v>
                </c:pt>
                <c:pt idx="272">
                  <c:v>HEMODIARH</c:v>
                </c:pt>
                <c:pt idx="273">
                  <c:v>HIDROCOL 4 000 000 UI/ML SOLUTION POUR ADMINISTRATION DANS L'EAU DE BOISSON OU LE LAIT</c:v>
                </c:pt>
                <c:pt idx="274">
                  <c:v>HISTABIOSONE</c:v>
                </c:pt>
                <c:pt idx="275">
                  <c:v>HISTACLINE</c:v>
                </c:pt>
                <c:pt idx="276">
                  <c:v>HUVEFLOR 200 MG/G GRANULES POUR ADMINISTRATION DANS L'EAU DE BOISSON POUR PORCS</c:v>
                </c:pt>
                <c:pt idx="277">
                  <c:v>HYDRODOXX 500 MG/G POUDRE POUR ADMINISTRATION DANS L'EAU DE BOISSON POUR POULETS ET PORCS</c:v>
                </c:pt>
                <c:pt idx="278">
                  <c:v>INOXYL ACIDE OXOLINIQUE 240 SALMONIDES</c:v>
                </c:pt>
                <c:pt idx="279">
                  <c:v>INOXYL BOLUS</c:v>
                </c:pt>
                <c:pt idx="280">
                  <c:v>INOXYL PATE ORALE</c:v>
                </c:pt>
                <c:pt idx="281">
                  <c:v>INOXYL POUDRE ORALE</c:v>
                </c:pt>
                <c:pt idx="282">
                  <c:v>INOXYL SOLUTION BUVABLE</c:v>
                </c:pt>
                <c:pt idx="283">
                  <c:v>INTERFLOX-100, 100 MG/ML SOLUTION INJECTABLE POUR BOVINS OVINS CAPRINS ET PORCINS</c:v>
                </c:pt>
                <c:pt idx="284">
                  <c:v>INTESTIVO</c:v>
                </c:pt>
                <c:pt idx="285">
                  <c:v>INTRAMICINE</c:v>
                </c:pt>
                <c:pt idx="286">
                  <c:v>KARIFLOX 10 % SOLUTION BUVABLE POUR POULES ET DINDES</c:v>
                </c:pt>
                <c:pt idx="287">
                  <c:v>KEFLORIL 300 MG/ML SOLUTION INJECTABLE POUR BOVINS ET PORCINS</c:v>
                </c:pt>
                <c:pt idx="288">
                  <c:v>KELACYL 100 MG/ML SOLUTION INJECTABLE POUR BOVINS ET PORCINS</c:v>
                </c:pt>
                <c:pt idx="289">
                  <c:v>K-VET DOXYCYCLINE 20 % POUDRE</c:v>
                </c:pt>
                <c:pt idx="290">
                  <c:v>K-VET DOXYCYCLINE 50 MG/G POUDRE</c:v>
                </c:pt>
                <c:pt idx="291">
                  <c:v>K-VET OTC 500 MG/G POUDRE POUR ADMINISTRATION DANS L’EAU DE BOISSON, LE LAIT ET L’ALIMENT D’ALLAITEMENT</c:v>
                </c:pt>
                <c:pt idx="292">
                  <c:v>K-VET OXYTETRACYCLINE 50 % POUDRE</c:v>
                </c:pt>
                <c:pt idx="293">
                  <c:v>K-VET TYLOSINE 92 000 UI/G POUDRE ORALE PORCS</c:v>
                </c:pt>
                <c:pt idx="294">
                  <c:v>LANFLOX 100 MG/ML SOLUTION POUR UTILISATION DANS L'EAU DE BOISSON POUR POULETS ET DINDES</c:v>
                </c:pt>
                <c:pt idx="295">
                  <c:v>LANFLOX 2,5%</c:v>
                </c:pt>
                <c:pt idx="296">
                  <c:v>LINCOCINE 400 MG/G POUDRE POUR ADMINISTRATION DANS L’EAU DE BOISSON</c:v>
                </c:pt>
                <c:pt idx="297">
                  <c:v>LINCOCINE SOLUTION</c:v>
                </c:pt>
                <c:pt idx="298">
                  <c:v>LINCOMYCINE 22 PNEUMONIE PORC FRANVET</c:v>
                </c:pt>
                <c:pt idx="299">
                  <c:v>LINCOMYCINE 4.4 SPECTINOMYCINE 4.4 PORC FRANVET</c:v>
                </c:pt>
                <c:pt idx="300">
                  <c:v>LINCOMYCINE 8.8 ENTERITE PORC FRANVET</c:v>
                </c:pt>
                <c:pt idx="301">
                  <c:v>LINCOPHAR 400 MG/ML SOLUTION POUR ADMINISTRATION DANS L'EAU DE BOISSON POUR POULETS</c:v>
                </c:pt>
                <c:pt idx="302">
                  <c:v>LINCO-SPECTIN 100, 222/444,7 MG/G POUDRE POUR ADMINISTRATION DANS L'EAU DE BOISSON POUR PORCINS ET POULETS</c:v>
                </c:pt>
                <c:pt idx="303">
                  <c:v>LINCO-SPECTIN INJECTABLE</c:v>
                </c:pt>
                <c:pt idx="304">
                  <c:v>LINSPEC 50/100 MG/ML SOLUTION INJECTABLE POUR CHIENS CHATS PORCINS ET VEAUX PRE-RUMINANTS</c:v>
                </c:pt>
                <c:pt idx="305">
                  <c:v>LONGAMOX</c:v>
                </c:pt>
                <c:pt idx="306">
                  <c:v>LONGICINE</c:v>
                </c:pt>
                <c:pt idx="307">
                  <c:v>MAMMITEL</c:v>
                </c:pt>
                <c:pt idx="308">
                  <c:v>MARBIFLOX 100 MG/ML SOLUTION INJECTABLE POUR BOVINS ET PORCINS (TRUIES)</c:v>
                </c:pt>
                <c:pt idx="309">
                  <c:v>MARBIFLOX 20 MG/ML SOLUTION INJECTABLE POUR BOVINS (VEAUX) ET PORCINS</c:v>
                </c:pt>
                <c:pt idx="310">
                  <c:v>MARBOCARE 100 MG/ML SOLUTION INJECTABLE POUR BOVINS ET PORCINS</c:v>
                </c:pt>
                <c:pt idx="311">
                  <c:v>MARBOCARE 20 MG/ML SOLUTION INJECTABLE POUR BOVINS ET PORCINS</c:v>
                </c:pt>
                <c:pt idx="312">
                  <c:v>MARBOCYL 10 %</c:v>
                </c:pt>
                <c:pt idx="313">
                  <c:v>MARBOCYL 2 %</c:v>
                </c:pt>
                <c:pt idx="314">
                  <c:v>MARBOCYL BOLUS</c:v>
                </c:pt>
                <c:pt idx="315">
                  <c:v>MARBOCYL S</c:v>
                </c:pt>
                <c:pt idx="316">
                  <c:v>MARBONOR 100 MG/ML SOLUTION INJECTABLE POUR BOVINS ET PORCINS</c:v>
                </c:pt>
                <c:pt idx="317">
                  <c:v>MARBOX 100 MG/ML SOLUTION INJECTABLE POUR BOVINS ET PORCINS</c:v>
                </c:pt>
                <c:pt idx="318">
                  <c:v>MARFLOQUIN 100 MG/ML SOLUTION INJECTABLE POUR BOVINS ET PORCINS (TRUIES)</c:v>
                </c:pt>
                <c:pt idx="319">
                  <c:v>MARFLOQUIN 20 MG/ML SOLUTION INJECTABLE POUR BOVINS (VEAUX) ET PORCINS</c:v>
                </c:pt>
                <c:pt idx="320">
                  <c:v>MASTICOLI</c:v>
                </c:pt>
                <c:pt idx="321">
                  <c:v>MASTIJET</c:v>
                </c:pt>
                <c:pt idx="322">
                  <c:v>MASTI-PENI</c:v>
                </c:pt>
                <c:pt idx="323">
                  <c:v>MASTIPLAN LC</c:v>
                </c:pt>
                <c:pt idx="324">
                  <c:v>MASTITAR HL</c:v>
                </c:pt>
                <c:pt idx="325">
                  <c:v>MAYLOSINE POUDRE POUR SOLUTION BUVABLE POUR VOLAILLES PORCINS ET VEAUX</c:v>
                </c:pt>
                <c:pt idx="326">
                  <c:v>METHOXASOL 20/100 MG/ML, SOLUTION POUR UTILISATION DANS L'EAU DE BOISSON POUR PORCS ET POULETS</c:v>
                </c:pt>
                <c:pt idx="327">
                  <c:v>METOXYL</c:v>
                </c:pt>
                <c:pt idx="328">
                  <c:v>METRICURE</c:v>
                </c:pt>
                <c:pt idx="329">
                  <c:v>METRIJECTYL</c:v>
                </c:pt>
                <c:pt idx="330">
                  <c:v>MICOTIL 300</c:v>
                </c:pt>
                <c:pt idx="331">
                  <c:v>MILICOLI</c:v>
                </c:pt>
                <c:pt idx="332">
                  <c:v>MOXAPULVIS 500 MG/G POUDRE POUR ADMINISTRATION DANS L'EAU DE BOISSON</c:v>
                </c:pt>
                <c:pt idx="333">
                  <c:v>MULTIBIO</c:v>
                </c:pt>
                <c:pt idx="334">
                  <c:v>MULTISHIELD DC SUSPENSION INTRAMAMMAIRE POUR VACHES</c:v>
                </c:pt>
                <c:pt idx="335">
                  <c:v>MYCOFLOR 20 MG/ML SOLUTION POUR ADMINISTRATION DANS L'EAU DE BOISSON POUR PORCINS</c:v>
                </c:pt>
                <c:pt idx="336">
                  <c:v>MYCOFLOR 200 MG/ML SOLUTION POUR ADMINISTRATION DANS L'EAU DE BOISSON POUR PORCINS</c:v>
                </c:pt>
                <c:pt idx="337">
                  <c:v>MYCOFLOR 300 MG/ML SOLUTION INJECTABLE POUR BOVINS ET PORCINS</c:v>
                </c:pt>
                <c:pt idx="338">
                  <c:v>N.P. 8</c:v>
                </c:pt>
                <c:pt idx="339">
                  <c:v>NAFPENZAL T</c:v>
                </c:pt>
                <c:pt idx="340">
                  <c:v>NAXCEL 100 MG/ML SUSPENSION INJECTABLE POUR PORCINS</c:v>
                </c:pt>
                <c:pt idx="341">
                  <c:v>NAXCEL 200 MG/ML SUSPENSION INJECTABLE POUR BOVINS</c:v>
                </c:pt>
                <c:pt idx="342">
                  <c:v>NEGEROL AEROSOL</c:v>
                </c:pt>
                <c:pt idx="343">
                  <c:v>NEO 50 FRANVET</c:v>
                </c:pt>
                <c:pt idx="344">
                  <c:v>NEOMAY</c:v>
                </c:pt>
                <c:pt idx="345">
                  <c:v>NEOMYCINE 40 LAPIN-VOLAILLE-PORC ET AGNEAU-CHEVREAU SEVRES FRANVET</c:v>
                </c:pt>
                <c:pt idx="346">
                  <c:v>NEOMYCINE 50 % VIRBAC</c:v>
                </c:pt>
                <c:pt idx="347">
                  <c:v>NEOMYCINE 50 COOPHAVET</c:v>
                </c:pt>
                <c:pt idx="348">
                  <c:v>NEOXYNE</c:v>
                </c:pt>
                <c:pt idx="349">
                  <c:v>NIFENCOL 100 MG/ML SOLUTION POUR ADMINISTRATION DANS L'EAU DE BOISSONS POUR PORCINS</c:v>
                </c:pt>
                <c:pt idx="350">
                  <c:v>NIFENCOL 300 MG/ML SOLUTION INJECTABLE POUR BOVINS ET PORCINS</c:v>
                </c:pt>
                <c:pt idx="351">
                  <c:v>NORFENICOL 300 MG/ML SOLUTION INJECTABLE POUR BOVINS ET PORCINS</c:v>
                </c:pt>
                <c:pt idx="352">
                  <c:v>NOROCLAV SUSPENSION INTRAMAMMAIRE POUR VACHES EN LACTATION</c:v>
                </c:pt>
                <c:pt idx="353">
                  <c:v>NOROTYL LA 150 MG/ML SUSPENSION INJECTABLE</c:v>
                </c:pt>
                <c:pt idx="354">
                  <c:v>NUFLOR</c:v>
                </c:pt>
                <c:pt idx="355">
                  <c:v>NUFLOR 300 MG/ML SOLUTION INJECTABLE POUR BOVINS ET OVINS</c:v>
                </c:pt>
                <c:pt idx="356">
                  <c:v>NUFLOR 450 SOLUTION INJECTABLE POUR BOVINS</c:v>
                </c:pt>
                <c:pt idx="357">
                  <c:v>NUFLOR MONO SOLUTION INJECTABLE 450 MG/ML POUR PORCINS</c:v>
                </c:pt>
                <c:pt idx="358">
                  <c:v>NUFLOR PORCINS SOLUTION INJECTABLE 300 MG/ML</c:v>
                </c:pt>
                <c:pt idx="359">
                  <c:v>NYOFLOX 100 MG/ML SOLUTION POUR ADMINISTRATION DANS L'EAU DE BOISSON POULETS ET LAPINS</c:v>
                </c:pt>
                <c:pt idx="360">
                  <c:v>OCTACILLIN 697 MG/G POUDRE POUR ADMINISTRATION DANS L'EAU DE BOISSON DES PORCS</c:v>
                </c:pt>
                <c:pt idx="361">
                  <c:v>OCTACILLIN 697 MG/G POUDRE POUR ADMINISTRATION DANS L'EAU DE BOISSONS DES POULETS</c:v>
                </c:pt>
                <c:pt idx="362">
                  <c:v>OPHTOCYCLINE POMMADE OPHTALMIQUE POUR CHIENS CHATS ET CHEVAUX</c:v>
                </c:pt>
                <c:pt idx="363">
                  <c:v>ORBENIN HORS LACTATION</c:v>
                </c:pt>
                <c:pt idx="364">
                  <c:v>ORBENIN LONGUE ACTION</c:v>
                </c:pt>
                <c:pt idx="365">
                  <c:v>ORBENOR HORS LACTATION</c:v>
                </c:pt>
                <c:pt idx="366">
                  <c:v>OROSPRAY</c:v>
                </c:pt>
                <c:pt idx="367">
                  <c:v>OTC 50 FRANVET</c:v>
                </c:pt>
                <c:pt idx="368">
                  <c:v>OXOMID</c:v>
                </c:pt>
                <c:pt idx="369">
                  <c:v>OXOMID 20</c:v>
                </c:pt>
                <c:pt idx="370">
                  <c:v>OXOMID ACIDE OXOLINIQUE 240 SALMONIDES</c:v>
                </c:pt>
                <c:pt idx="371">
                  <c:v>OXYCOLI</c:v>
                </c:pt>
                <c:pt idx="372">
                  <c:v>OXYTETRACYCLINE 10 % COOPHAVET</c:v>
                </c:pt>
                <c:pt idx="373">
                  <c:v>OXYTETRACYCLINE 10 % VETOQUINOL</c:v>
                </c:pt>
                <c:pt idx="374">
                  <c:v>OXYTETRACYCLINE 100-B PORC ET AGNEAU-CHEVREAU SEVRES FRANVET</c:v>
                </c:pt>
                <c:pt idx="375">
                  <c:v>OXYTETRACYCLINE 100-CR PORC ET AGNEAU-CHEVREAU SEVRES FRANVET</c:v>
                </c:pt>
                <c:pt idx="376">
                  <c:v>OXYTETRACYCLINE 20 % INOUKO</c:v>
                </c:pt>
                <c:pt idx="377">
                  <c:v>OXYTETRACYCLINE 200-D VEAU-AGNEAU-CHEVREAU FRANVET</c:v>
                </c:pt>
                <c:pt idx="378">
                  <c:v>OXYTETRACYCLINE 40-CR LAPIN-VOLAILLE-PORC ET AGNEAU-CHEVREAU SEVRES FRANVET</c:v>
                </c:pt>
                <c:pt idx="379">
                  <c:v>OXYTETRACYCLINE 5 % VETOQUINOL</c:v>
                </c:pt>
                <c:pt idx="380">
                  <c:v>OXYTETRACYCLINE 50 % VIRBAC</c:v>
                </c:pt>
                <c:pt idx="381">
                  <c:v>OXYTETRIN P</c:v>
                </c:pt>
                <c:pt idx="382">
                  <c:v>OXYVETO-50 S</c:v>
                </c:pt>
                <c:pt idx="383">
                  <c:v>PANADIA</c:v>
                </c:pt>
                <c:pt idx="384">
                  <c:v>PANAFUGE</c:v>
                </c:pt>
                <c:pt idx="385">
                  <c:v>PANGRAM 4 %</c:v>
                </c:pt>
                <c:pt idx="386">
                  <c:v>PAROFOR 140 MG/ML SOLUTION POUR ADMINISTRATION DANS L'EAU DE BOISSON LE LAIT OU L'ALIMENT D'ALLAITEMENT POUR BOVINS PRERUMINANTS ET PORCS</c:v>
                </c:pt>
                <c:pt idx="387">
                  <c:v>PAROFOR 175 MG/ML SOLUTION INJECTABLE POUR PORCINS</c:v>
                </c:pt>
                <c:pt idx="388">
                  <c:v>PAROFOR 70000 UI/G POUDRE POUR ADMINISTRATION DANS L'EAU DE BOISSON LE LAIT OU L'ALIMENT D'ALLAITEMENT POUR BOVINS PRERUMINANTS ET PORCS</c:v>
                </c:pt>
                <c:pt idx="389">
                  <c:v>PATHOZONE</c:v>
                </c:pt>
                <c:pt idx="390">
                  <c:v>PENETAVET</c:v>
                </c:pt>
                <c:pt idx="391">
                  <c:v>PENETHAMATE PHARMANOVO 214,5 MG/ML POUDRE ET SOLVANT POUR SUSPENSION INJECTABLE POUR BOVINS</c:v>
                </c:pt>
                <c:pt idx="392">
                  <c:v>PENETHAONE 182,5 MG/ML POUDRE ET SOLVANT POUR SUSPENSION INJECTABLE POUR BOVINS</c:v>
                </c:pt>
                <c:pt idx="393">
                  <c:v>PEN-HISTA-STREP</c:v>
                </c:pt>
                <c:pt idx="394">
                  <c:v>PENI DHS COOPHAVET</c:v>
                </c:pt>
                <c:pt idx="395">
                  <c:v>PENIJECTYL</c:v>
                </c:pt>
                <c:pt idx="396">
                  <c:v>PERLIUM AMOXIVAL AMOXICILLINE 100 PREMELANGE MEDICAMENTEUX PORC</c:v>
                </c:pt>
                <c:pt idx="397">
                  <c:v>PERLIUM DOXYVAL DOXYCYCLINE 40 PREMELANGE MEDICAMENTEUX PORCS</c:v>
                </c:pt>
                <c:pt idx="398">
                  <c:v>PERMACYL 182,5 MG/ML POUDRE ET SOLVANT POUR SUSPENSION INJECTABLE POUR BOVINS</c:v>
                </c:pt>
                <c:pt idx="399">
                  <c:v>PHADILACT</c:v>
                </c:pt>
                <c:pt idx="400">
                  <c:v>PHARMASIN 100 PREMELANGE MEDICAMENTEUX VOLAILLES PORCS</c:v>
                </c:pt>
                <c:pt idx="401">
                  <c:v>PHARMASIN 20 G/KG PREMELANGE MEDICAMENTEUX VOLAILLES PORCS</c:v>
                </c:pt>
                <c:pt idx="402">
                  <c:v>PHARMASIN 200 MG/ML SOLUTION INJECTABLE POUR BOVINS OVINS CAPRINS ET PORCINS</c:v>
                </c:pt>
                <c:pt idx="403">
                  <c:v>PHENOCILLIN 800 MG/G POUDRE POUR ADMINISTRATION DANS L'EAU DE BOISSON POUR POULETS</c:v>
                </c:pt>
                <c:pt idx="404">
                  <c:v>PHENOXYPEN WSP</c:v>
                </c:pt>
                <c:pt idx="405">
                  <c:v>PIRSUE 5 MG/ML SOLUTION INTRAMAMMAIRE POUR BOVINS</c:v>
                </c:pt>
                <c:pt idx="406">
                  <c:v>PLENIX LC 75 MG POMMADE INTRAMAMMAIRE POUR VACHES EN LACTATION</c:v>
                </c:pt>
                <c:pt idx="407">
                  <c:v>PM 11-2 COLISTINE 400 PORC ET AGNEAU SEVRE</c:v>
                </c:pt>
                <c:pt idx="408">
                  <c:v>PM 113 C60/M30</c:v>
                </c:pt>
                <c:pt idx="409">
                  <c:v>PM 113 LACT</c:v>
                </c:pt>
                <c:pt idx="410">
                  <c:v>PM 11-B COLISTINE 400 PORC-AGNEAU ET CHEVREAU SEVRES</c:v>
                </c:pt>
                <c:pt idx="411">
                  <c:v>PM 16-2 CHLORTETRACYCLINE 100 PORC ET AGNEAU-CHEVREAU SEVRES</c:v>
                </c:pt>
                <c:pt idx="412">
                  <c:v>PM 16-B CHLORTETRACYCLINE 100 PORC-AGNEAU ET CHEVREAU SEVRES</c:v>
                </c:pt>
                <c:pt idx="413">
                  <c:v>PM 17-A OXYTETRACYCLINE 40 LAPIN-VOLAILLE-PORC-AGNEAU ET CHEVREAU SEVRES</c:v>
                </c:pt>
                <c:pt idx="414">
                  <c:v>PM 17-B OXYTETRACYCLINE 100 PORC-AGNEAU ET CHEVREAU SEVRES</c:v>
                </c:pt>
                <c:pt idx="415">
                  <c:v>PM 18-3 TIAMULINE 6.5 DELTAVIT ENTERITE PORC ENTEROCOLITE LAPIN</c:v>
                </c:pt>
                <c:pt idx="416">
                  <c:v>PM 20 TILMICOSINE 40 PORCS</c:v>
                </c:pt>
                <c:pt idx="417">
                  <c:v>PM 21 TYLOSINE 20 PORC-VOLAILLE</c:v>
                </c:pt>
                <c:pt idx="418">
                  <c:v>PM 23 APRAMYCINE 20 PORC</c:v>
                </c:pt>
                <c:pt idx="419">
                  <c:v>PM 27 LINCOMYCINE 4.4 SPECTINOMYCINE 4.4 PORC</c:v>
                </c:pt>
                <c:pt idx="420">
                  <c:v>PM 35-A ACIDE OXOLINIQUE 80 PORC</c:v>
                </c:pt>
                <c:pt idx="421">
                  <c:v>PNEUMOBIOTIQUE</c:v>
                </c:pt>
                <c:pt idx="422">
                  <c:v>PNEUMOSPECTIN 50/100 MG/ML SOLUTION INJECTABLE</c:v>
                </c:pt>
                <c:pt idx="423">
                  <c:v>PO 11 COLISTINE 100 LAPIN - VOLAILLE - PORC - VEAU</c:v>
                </c:pt>
                <c:pt idx="424">
                  <c:v>PO 121 AMPICILLINE 10 VOLAILLE-PORC-VEAU-AGNEAU-CHEVREAU</c:v>
                </c:pt>
                <c:pt idx="425">
                  <c:v>POTENCIL</c:v>
                </c:pt>
                <c:pt idx="426">
                  <c:v>PREDNIDERM</c:v>
                </c:pt>
                <c:pt idx="427">
                  <c:v>PREMELANGE MEDICAMENTEUX CS FRANVET</c:v>
                </c:pt>
                <c:pt idx="428">
                  <c:v>PREMELANGE MEDICAMENTEUX Z 27</c:v>
                </c:pt>
                <c:pt idx="429">
                  <c:v>PREMELANGE MEDICAMENTEUX Z 29</c:v>
                </c:pt>
                <c:pt idx="430">
                  <c:v>PREMELANGE MEDICAMENTEUX Z 30</c:v>
                </c:pt>
                <c:pt idx="431">
                  <c:v>PRIMAZINE</c:v>
                </c:pt>
                <c:pt idx="432">
                  <c:v>PRIMOX</c:v>
                </c:pt>
                <c:pt idx="433">
                  <c:v>PROCACTIVE SUSPENSION INJECTABLE POUR BOVINS ET PORCINS</c:v>
                </c:pt>
                <c:pt idx="434">
                  <c:v>PROCAPEN INJECTOR SUSPENSION INTRAMAMMAIRE POUR BOVINS</c:v>
                </c:pt>
                <c:pt idx="435">
                  <c:v>PS OXYTETRACYCLINE AQUACULTURE</c:v>
                </c:pt>
                <c:pt idx="436">
                  <c:v>PULMODOX 500 MG/G GRANULES POUR SOLUTION BUVABLE POUR PORCS, POULETS ET DINDES</c:v>
                </c:pt>
                <c:pt idx="437">
                  <c:v>PULMODOX DOXYCYCLINE 50 PORC</c:v>
                </c:pt>
                <c:pt idx="438">
                  <c:v>PULMODOX P.O.S. 5 %</c:v>
                </c:pt>
                <c:pt idx="439">
                  <c:v>PULMOTIL AC</c:v>
                </c:pt>
                <c:pt idx="440">
                  <c:v>PULMOTIL TILMICOSINE 40 PORC-LAPIN</c:v>
                </c:pt>
                <c:pt idx="441">
                  <c:v>PULMOVAL CHLORTETRACYCLINE 100 PORC ET AGNEAU-CHEVREAU SEVRES</c:v>
                </c:pt>
                <c:pt idx="442">
                  <c:v>PULMOVAL CHLORTETRACYCLINE 40 LAPIN-VOLAILLE-PORC ET AGNEAU-CHEVREAU SEVRES</c:v>
                </c:pt>
                <c:pt idx="443">
                  <c:v>QIVITAN LC 75 MG POMMADE INTRAMAMMAIRE POUR VACHES EN LACTATION</c:v>
                </c:pt>
                <c:pt idx="444">
                  <c:v>QUINOEX 2,5 % SOLUTION BUVABLE POUR VEAUX</c:v>
                </c:pt>
                <c:pt idx="445">
                  <c:v>QUINOFLOX 10% SOLUTION BUVABLE</c:v>
                </c:pt>
                <c:pt idx="446">
                  <c:v>QUINOTRYL 100 MG/ML SOLUTION INJECTABLE POUR BOVINS ET PORCINS</c:v>
                </c:pt>
                <c:pt idx="447">
                  <c:v>QUINOTRYL 50 MG/ML SOLUTION INJECTABLE POUR BOVINS ET PORCINS</c:v>
                </c:pt>
                <c:pt idx="448">
                  <c:v>READYCEF 50 MG/ML SUSPENSION INJECTABLE POUR PORCINS ET BOVINS</c:v>
                </c:pt>
                <c:pt idx="449">
                  <c:v>RESFLOR SOLUTION INJECTABLE</c:v>
                </c:pt>
                <c:pt idx="450">
                  <c:v>RESPYTRIL 100 MG/ML SOLUTION INJECTABLE POUR BOVINS</c:v>
                </c:pt>
                <c:pt idx="451">
                  <c:v>REVOZYN RTU 308,8 MG/ML SUSPENSION INJECTABLE POUR BOVINS</c:v>
                </c:pt>
                <c:pt idx="452">
                  <c:v>RHEMOX 435,6 MG/G POUDRE POUR ADMINISTRATION DANS L'EAU DE BOISSON POUR PORCINS, POULETS, CANARDS, ET DINDES</c:v>
                </c:pt>
                <c:pt idx="453">
                  <c:v>RHEMOX FORTE 871,24 MG/G POUDRE POUR ADMINISTRATION DANS L'EAU DE BOISSON POUR POULETS, CANARDS ET DINDES</c:v>
                </c:pt>
                <c:pt idx="454">
                  <c:v>RILEXINE H.L.</c:v>
                </c:pt>
                <c:pt idx="455">
                  <c:v>RILEXINE TRAITEMENT</c:v>
                </c:pt>
                <c:pt idx="456">
                  <c:v>RONAXAN 500 MG/G</c:v>
                </c:pt>
                <c:pt idx="457">
                  <c:v>RONAXAN CONCENTRE 20 %</c:v>
                </c:pt>
                <c:pt idx="458">
                  <c:v>RONAXAN DOXYCYCLINE 20 POULET</c:v>
                </c:pt>
                <c:pt idx="459">
                  <c:v>RONAXAN P.S. 5 %</c:v>
                </c:pt>
                <c:pt idx="460">
                  <c:v>SANTAMIX OTC SDM 60</c:v>
                </c:pt>
                <c:pt idx="461">
                  <c:v>SANTAMIX TILMICOSINE 40 PORCINS - LAPINS</c:v>
                </c:pt>
                <c:pt idx="462">
                  <c:v>SANTAMIX TYLO 20</c:v>
                </c:pt>
                <c:pt idx="463">
                  <c:v>SECLARIS DC 250 MG SUSPENSION INTRAMAMMAIRE POUR VACHE TARIE</c:v>
                </c:pt>
                <c:pt idx="464">
                  <c:v>SELECTAN</c:v>
                </c:pt>
                <c:pt idx="465">
                  <c:v>SELECTAN ORAL 23 MG/ML SOLUTION A DILUER POUR ADMINISTRATION DANS L'EAU DE BOISSON</c:v>
                </c:pt>
                <c:pt idx="466">
                  <c:v>SEPTOTRYL INJECTABLE</c:v>
                </c:pt>
                <c:pt idx="467">
                  <c:v>SEPTOTRYL-COLISTINE</c:v>
                </c:pt>
                <c:pt idx="468">
                  <c:v>SHOTAFLOR 300 MG/ML SOLUTION INJECTABLE POUR BOVINS</c:v>
                </c:pt>
                <c:pt idx="469">
                  <c:v>SHOTAFLOR 300 MG/ML SOLUTION INJECTABLE POUR PORCS</c:v>
                </c:pt>
                <c:pt idx="470">
                  <c:v>SHOTAPEN</c:v>
                </c:pt>
                <c:pt idx="471">
                  <c:v>SODIBIO</c:v>
                </c:pt>
                <c:pt idx="472">
                  <c:v>SODICOLY INJECTABLE</c:v>
                </c:pt>
                <c:pt idx="473">
                  <c:v>SOGECOLI 2 MILLIONS UI/ML SOLUTION BUVABLE</c:v>
                </c:pt>
                <c:pt idx="474">
                  <c:v>SOGESTART</c:v>
                </c:pt>
                <c:pt idx="475">
                  <c:v>SOGETYL 100 MUI POUDRE POUR SOLUTION BUVABLE POUR VEAUX PORCINS ET VOLAILLES</c:v>
                </c:pt>
                <c:pt idx="476">
                  <c:v>SOLAMOCTA 697 MG/G POUDRE POUR ADMINISTRATION DANS L'EAU DE BOISSON DES POULETS CANARDS ET DINDES</c:v>
                </c:pt>
                <c:pt idx="477">
                  <c:v>SOLDOXIN 100 MG/ML SOLUTION BUVABLE POUR POULES POULETS ET PORCINS</c:v>
                </c:pt>
                <c:pt idx="478">
                  <c:v>SOLUCOL</c:v>
                </c:pt>
                <c:pt idx="479">
                  <c:v>SOLUDOX 433 MG/G POUDRE POUR ADMINISTRATION DANS L'EAU DE BOISSON POUR DINDES</c:v>
                </c:pt>
                <c:pt idx="480">
                  <c:v>SOLUDOX 433 MG/G POUDRE POUR ADMINISTRATION DANS L'EAU DE BOISSON POUR PORCS ET POULETS</c:v>
                </c:pt>
                <c:pt idx="481">
                  <c:v>SPECIORLAC</c:v>
                </c:pt>
                <c:pt idx="482">
                  <c:v>SPECTAM SOLUTION INJECTABLE</c:v>
                </c:pt>
                <c:pt idx="483">
                  <c:v>SPECTRON 100 MG/ML SOLUTION POUR UTILISATION DANS L'EAU DE BOISSON POUR POULES ET DINDES</c:v>
                </c:pt>
                <c:pt idx="484">
                  <c:v>SPIRAMYCINE CEVA 600 000 UI/ML SOLUTION INJECTABLE POUR BOVINS</c:v>
                </c:pt>
                <c:pt idx="485">
                  <c:v>SPIROVET</c:v>
                </c:pt>
                <c:pt idx="486">
                  <c:v>STALIMOX 364.2 MG/G GRANULES POUR SOLUTION ORALE POUR PORCS</c:v>
                </c:pt>
                <c:pt idx="487">
                  <c:v>STOP M</c:v>
                </c:pt>
                <c:pt idx="488">
                  <c:v>STRENZEN 500/125 MG/G POUDRE POUR EAU DE BOISSON POUR PORCS</c:v>
                </c:pt>
                <c:pt idx="489">
                  <c:v>SUANOVIL 20</c:v>
                </c:pt>
                <c:pt idx="490">
                  <c:v>SUANOVIL 50</c:v>
                </c:pt>
                <c:pt idx="491">
                  <c:v>SULFACYCLINE</c:v>
                </c:pt>
                <c:pt idx="492">
                  <c:v>SULFADI 500</c:v>
                </c:pt>
                <c:pt idx="493">
                  <c:v>SULFADIMERAZINE CSI</c:v>
                </c:pt>
                <c:pt idx="494">
                  <c:v>SULFADIMERAZINE QALIAN</c:v>
                </c:pt>
                <c:pt idx="495">
                  <c:v>SULFADIMETHOXINE 100-CR LAPIN-VOLAILLE-PORC ET AGNEAU-CHEVREAU SEVRES FRANVET</c:v>
                </c:pt>
                <c:pt idx="496">
                  <c:v>SULFADIMETHOXINE-TRIMETHOPRIME 62,5-12,5 PORC ET VEAU-AGNEAU-CHEVREAU SEVRES SANTAMIX</c:v>
                </c:pt>
                <c:pt idx="497">
                  <c:v>SULFALON</c:v>
                </c:pt>
                <c:pt idx="498">
                  <c:v>SULFALUTYL</c:v>
                </c:pt>
                <c:pt idx="499">
                  <c:v>SULFAMETHOX</c:v>
                </c:pt>
                <c:pt idx="500">
                  <c:v>SULTRIVAL</c:v>
                </c:pt>
                <c:pt idx="501">
                  <c:v>SULTRIVAL TRIMETHOPRIME/SULFADIAZINE 20/92 PORC</c:v>
                </c:pt>
                <c:pt idx="502">
                  <c:v>SUNIX AC POUDRE</c:v>
                </c:pt>
                <c:pt idx="503">
                  <c:v>SUNIX LIQUIDE</c:v>
                </c:pt>
                <c:pt idx="504">
                  <c:v>SURAMOX 10 POUDRE ORALE</c:v>
                </c:pt>
                <c:pt idx="505">
                  <c:v>SURAMOX 10 SUSPENSION INJECTABLE</c:v>
                </c:pt>
                <c:pt idx="506">
                  <c:v>SURAMOX 1000 MG/G POUDRE POUR ADMINISTRATION DANS L'EAU DE BOISSON POUR POULETS CANARDS ET DINDONS</c:v>
                </c:pt>
                <c:pt idx="507">
                  <c:v>SURAMOX 15 % LA</c:v>
                </c:pt>
                <c:pt idx="508">
                  <c:v>SURAMOX 50 POUDRE ORALE PORC</c:v>
                </c:pt>
                <c:pt idx="509">
                  <c:v>SURAMOX 50 POUDRE ORALE VOLAILLE</c:v>
                </c:pt>
                <c:pt idx="510">
                  <c:v>SURAMOX 50 PREMELANGE MEDICAMENTEUX</c:v>
                </c:pt>
                <c:pt idx="511">
                  <c:v>SYNULOX 500 MG OGIVETTES</c:v>
                </c:pt>
                <c:pt idx="512">
                  <c:v>SYNULOX INTRAMAMMAIRE</c:v>
                </c:pt>
                <c:pt idx="513">
                  <c:v>SYNULOX SUSPENSION</c:v>
                </c:pt>
                <c:pt idx="514">
                  <c:v>T.S.-SOL 20/100 MG/ML SOLUTION POUR ADMINISTRATION DANS L'EAU DE BOISSON POUR PORCS ET POULETS</c:v>
                </c:pt>
                <c:pt idx="515">
                  <c:v>TAF SPRAY 28,5 MG/G SOLUTION POUR PULVERISATION CUTANEE</c:v>
                </c:pt>
                <c:pt idx="516">
                  <c:v>TARIGERMEL</c:v>
                </c:pt>
                <c:pt idx="517">
                  <c:v>TENALINE L.A.</c:v>
                </c:pt>
                <c:pt idx="518">
                  <c:v>TENOTRYL 10 % SOLUTION BUVABLE</c:v>
                </c:pt>
                <c:pt idx="519">
                  <c:v>TERRALON 20 % LA</c:v>
                </c:pt>
                <c:pt idx="520">
                  <c:v>TERRAMYCINE LONGUE ACTION</c:v>
                </c:pt>
                <c:pt idx="521">
                  <c:v>TERRAMYCINE SOLUTION INJECTABLE</c:v>
                </c:pt>
                <c:pt idx="522">
                  <c:v>TETRACYCLINE 50 COOPHAVET</c:v>
                </c:pt>
                <c:pt idx="523">
                  <c:v>TETRASOLUB</c:v>
                </c:pt>
                <c:pt idx="524">
                  <c:v>TETRATIME</c:v>
                </c:pt>
                <c:pt idx="525">
                  <c:v>TETRAVAL 50 % POUDRE POUR SOLUTION BUVABLE POUR VEAUX PORCINS ET VOLAILLES</c:v>
                </c:pt>
                <c:pt idx="526">
                  <c:v>TETRAVETO</c:v>
                </c:pt>
                <c:pt idx="527">
                  <c:v>TETROXY VET 200 MG/ML SOLUTION INJECTABLE POUR BOVINS OVINS ET PORCINS</c:v>
                </c:pt>
                <c:pt idx="528">
                  <c:v>TIALIN 101,2 MG/ML SOLUTION POUR ADMINISTRATION DANS L'EAU DE BOISSON DES PORCINS, DES POULETS ET DES DINDES</c:v>
                </c:pt>
                <c:pt idx="529">
                  <c:v>TIALIN 202,4 MG/ML SOLUTION POUR ADMINISTRATION DANS L'EAU DE BOISSON DES PORCINS, DES POULETS ET DES DINDES</c:v>
                </c:pt>
                <c:pt idx="530">
                  <c:v>TIAMULINE 16,2 PNEUMONIE VOLAILLE PORC FRANVET</c:v>
                </c:pt>
                <c:pt idx="531">
                  <c:v>TIAMULINE 6,5 ENTERITE PORC ENTEROCOLITE LAPIN FRANVET</c:v>
                </c:pt>
                <c:pt idx="532">
                  <c:v>TIAMULINE SOLUTION CEVA</c:v>
                </c:pt>
                <c:pt idx="533">
                  <c:v>TIAMUVAL PREMELANGE MEDICAMENTEUX TIAMULINE 16,2 PNEUMONIE VOLAILLE-PORC</c:v>
                </c:pt>
                <c:pt idx="534">
                  <c:v>TIAMUVAL PREMELANGE MEDICAMENTEUX TIAMULINE 6,5 ENTERITE PORC ENTEROCOLITE LAPIN</c:v>
                </c:pt>
                <c:pt idx="535">
                  <c:v>TIAMVET SOLUTION</c:v>
                </c:pt>
                <c:pt idx="536">
                  <c:v>TILDOSIN 250 MG/ML SOLUTION POUR ADMINISTRATION DANS L'EAU DE BOISSON OU LAIT DE REMPLACEMENT POUR BOVINS, PORCINS, POULETS ET DINDES</c:v>
                </c:pt>
                <c:pt idx="537">
                  <c:v>TILMOPRO 250 MG/ML SOLUTION BUVABLE POUR POULETS DINDES PORCS ET VEAUX</c:v>
                </c:pt>
                <c:pt idx="538">
                  <c:v>TILMOVET 200 G/KG PREMELANGE MEDICAMENTEUX POUR PORCINS ET LAPINS</c:v>
                </c:pt>
                <c:pt idx="539">
                  <c:v>TILMOVET 250 MG/ML SOLUTION BUVABLE</c:v>
                </c:pt>
                <c:pt idx="540">
                  <c:v>TILMOVET 300 MG/ML SOLUTION INJECTABLE POUR BOVINS ET OVINS</c:v>
                </c:pt>
                <c:pt idx="541">
                  <c:v>TILMOVET 40 G/KG PREMELANGE MEDICAMENTEUX POUR PORCS ET LAPINS</c:v>
                </c:pt>
                <c:pt idx="542">
                  <c:v>TRANSGRAM ORAL</c:v>
                </c:pt>
                <c:pt idx="543">
                  <c:v>TRIBRISSEN INJECTABLE</c:v>
                </c:pt>
                <c:pt idx="544">
                  <c:v>TRIBRISSEN POISSONS</c:v>
                </c:pt>
                <c:pt idx="545">
                  <c:v>TRIMEDOXYNE ORALE</c:v>
                </c:pt>
                <c:pt idx="546">
                  <c:v>TRIMETHOSULFA V</c:v>
                </c:pt>
                <c:pt idx="547">
                  <c:v>TRIMETHOX</c:v>
                </c:pt>
                <c:pt idx="548">
                  <c:v>TRISULMIX INJECTABLE</c:v>
                </c:pt>
                <c:pt idx="549">
                  <c:v>TRISULMIX LIQUIDE</c:v>
                </c:pt>
                <c:pt idx="550">
                  <c:v>TRISULMIX POUDRE</c:v>
                </c:pt>
                <c:pt idx="551">
                  <c:v>TRULEVA FLOW 50 MG/ML SUSPENSION INJECTABLE POUR PORCINS ET BOVINS</c:v>
                </c:pt>
                <c:pt idx="552">
                  <c:v>TRYMOX LA 150 MG/ML SUSPENSION INJECTABLE POUR BOVINS OVINS PORCINS CHIENS ET CHATS</c:v>
                </c:pt>
                <c:pt idx="553">
                  <c:v>TULAXA 100 MG/ML SOLUTION INJECTABLE POUR BOVINS PORCINS ET OVINS</c:v>
                </c:pt>
                <c:pt idx="554">
                  <c:v>TULOXXIN 100 MG/ML SOLUTION INJECTABLE POUR BOVINS PORCINS ET OVINS</c:v>
                </c:pt>
                <c:pt idx="555">
                  <c:v>TYAWALT 364,28 MG/G GRANULES POUR ADMINISTRATION DANS L'EAU DE BOISSON DES PORCS, DES POULETS ET DES DINDES</c:v>
                </c:pt>
                <c:pt idx="556">
                  <c:v>TYLAN 100 PREMIX</c:v>
                </c:pt>
                <c:pt idx="557">
                  <c:v>TYLAN 20 PREMIX</c:v>
                </c:pt>
                <c:pt idx="558">
                  <c:v>TYLAN 200</c:v>
                </c:pt>
                <c:pt idx="559">
                  <c:v>TYLAN SOLUBLE 100 %</c:v>
                </c:pt>
                <c:pt idx="560">
                  <c:v>TYLJET 200 MG/ML SOLUTION INJECTABLE POUR BOVINS OVINS CAPRINS ET PORCINS</c:v>
                </c:pt>
                <c:pt idx="561">
                  <c:v>TYLMASIN</c:v>
                </c:pt>
                <c:pt idx="562">
                  <c:v>TYLMIX 10 % PREMELANGE MEDICAMENTEUX</c:v>
                </c:pt>
                <c:pt idx="563">
                  <c:v>TYLOGRAN 100 %</c:v>
                </c:pt>
                <c:pt idx="564">
                  <c:v>TYLOLIDE</c:v>
                </c:pt>
                <c:pt idx="565">
                  <c:v>TYLORAL</c:v>
                </c:pt>
                <c:pt idx="566">
                  <c:v>TYLOSINE CEVA 200 MG/ML SOLUTION INJECTABLE POUR BOVINS ET PORCINS</c:v>
                </c:pt>
                <c:pt idx="567">
                  <c:v>TYLOSOL 9,2</c:v>
                </c:pt>
                <c:pt idx="568">
                  <c:v>TYLUCYL 200 MG/ML SOLUTION INJECTABLE POUR BOVINS ET PORCINS</c:v>
                </c:pt>
                <c:pt idx="569">
                  <c:v>UBIFLOX 100 MG/ML SOLUTION INJECTABLE POUR BOVINS ET PORCINS (TRUIES)</c:v>
                </c:pt>
                <c:pt idx="570">
                  <c:v>UBIFLOX 20 MG/ML SOLUTION INJECTABLE POUR BOVINS ET PORCINS</c:v>
                </c:pt>
                <c:pt idx="571">
                  <c:v>UBROLEXIN SUSPENSION INTRAMAMMAIRE POUR VACHES LAITIERES EN LACTATION</c:v>
                </c:pt>
                <c:pt idx="572">
                  <c:v>UBROPEN SUSPENSION INTRAMAMMAIRE POUR VACHES EN LACTATION</c:v>
                </c:pt>
                <c:pt idx="573">
                  <c:v>UBROSTAR SUSPENSION INTRAMAMMAIRE HORS LACTATION POUR BOVINS</c:v>
                </c:pt>
                <c:pt idx="574">
                  <c:v>UCAMIX V COLISTINE 200 LAPIN-VOLAILLE-PORC ET VEAU-AGNEAU-CHEVREAU SEVRES</c:v>
                </c:pt>
                <c:pt idx="575">
                  <c:v>UCAMIX V COLISTINE 400 PORC</c:v>
                </c:pt>
                <c:pt idx="576">
                  <c:v>UCAMIX V OXYTETRACYCLINE 100 PORC</c:v>
                </c:pt>
                <c:pt idx="577">
                  <c:v>UCAMIX V OXYTETRACYCLINE 40 LAPIN-VOLAILLE-PORC ET VEAU-AGNEAU-CHEVREAU SEVRES</c:v>
                </c:pt>
                <c:pt idx="578">
                  <c:v>VETMULIN 101,2 MG/ML SOLUTION A DILUER DANS L'EAU DE BOISSON POUR PORCS</c:v>
                </c:pt>
                <c:pt idx="579">
                  <c:v>VETMULIN 101,2 MG/ML SOLUTION POUR ADMINISTRATION DANS L'EAU DE BOISSON POUR PORCINS ET POULES PONDEUSES</c:v>
                </c:pt>
                <c:pt idx="580">
                  <c:v>VETMULIN 16,2 MG/G PREMELANGE MEDICAMENTEUX POUR PORCS, POULETS, DINDES ET LAPINS</c:v>
                </c:pt>
                <c:pt idx="581">
                  <c:v>VETMULIN 162 MG/ML SOLUTION INJECTABLE POUR PORCS</c:v>
                </c:pt>
                <c:pt idx="582">
                  <c:v>VETMULIN 364 MG/G GRANULES POUR SOLUTION BUVABLE POUR PORCS POULETS ET DINDONS</c:v>
                </c:pt>
                <c:pt idx="583">
                  <c:v>VETMULIN 81 MG/G PREMELANGE MEDICAMENTEUX POUR PORCS, POULETS, DINDES ET LAPINS</c:v>
                </c:pt>
                <c:pt idx="584">
                  <c:v>VETO-ANTI-DIAR</c:v>
                </c:pt>
                <c:pt idx="585">
                  <c:v>VETOCOLI POUDRE SOLUBLE</c:v>
                </c:pt>
                <c:pt idx="586">
                  <c:v>VETRIGEN</c:v>
                </c:pt>
                <c:pt idx="587">
                  <c:v>VETRIMOXIN 48 HEURES</c:v>
                </c:pt>
                <c:pt idx="588">
                  <c:v>VETRIMOXIN 50</c:v>
                </c:pt>
                <c:pt idx="589">
                  <c:v>VETRIMOXIN P.O.</c:v>
                </c:pt>
                <c:pt idx="590">
                  <c:v>VIRBACTAN</c:v>
                </c:pt>
                <c:pt idx="591">
                  <c:v>VIRGOCILLINE</c:v>
                </c:pt>
                <c:pt idx="592">
                  <c:v>VOLACRINE SULFA</c:v>
                </c:pt>
                <c:pt idx="593">
                  <c:v>ZACTRAN 150 MG/ML SOLUTION INJECTABLE POUR BOVINS OVINS ET PORCINS</c:v>
                </c:pt>
                <c:pt idx="594">
                  <c:v>ZELERIS SOLUTION INJECTABLE POUR BOVINS</c:v>
                </c:pt>
                <c:pt idx="595">
                  <c:v>ZUPREVO 180 MG/ML SOLUTION INJECTABLE POUR BOVINS</c:v>
                </c:pt>
                <c:pt idx="596">
                  <c:v>ZUPREVO 40 MG/ML SOLUTION INJECTABLE POUR PORCINS</c:v>
                </c:pt>
              </c:strCache>
            </c:strRef>
          </c:cat>
          <c:val>
            <c:numRef>
              <c:f>MASQ2!$V$4:$V$604</c:f>
              <c:numCache>
                <c:formatCode>General</c:formatCode>
                <c:ptCount val="6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val>
          <c:extLst>
            <c:ext xmlns:c16="http://schemas.microsoft.com/office/drawing/2014/chart" uri="{C3380CC4-5D6E-409C-BE32-E72D297353CC}">
              <c16:uniqueId val="{000003E2-A59A-41E8-BE5C-6AA61ED2A97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Substances 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3-4C79-9ECF-AD5B4743E2F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B4C3-4C79-9ECF-AD5B4743E2F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B4C3-4C79-9ECF-AD5B4743E2F7}"/>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B4C3-4C79-9ECF-AD5B4743E2F7}"/>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B4C3-4C79-9ECF-AD5B4743E2F7}"/>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B4C3-4C79-9ECF-AD5B4743E2F7}"/>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B4C3-4C79-9ECF-AD5B4743E2F7}"/>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B4C3-4C79-9ECF-AD5B4743E2F7}"/>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B4C3-4C79-9ECF-AD5B4743E2F7}"/>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B4C3-4C79-9ECF-AD5B4743E2F7}"/>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B4C3-4C79-9ECF-AD5B4743E2F7}"/>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B4C3-4C79-9ECF-AD5B4743E2F7}"/>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B4C3-4C79-9ECF-AD5B4743E2F7}"/>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B4C3-4C79-9ECF-AD5B4743E2F7}"/>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B4C3-4C79-9ECF-AD5B4743E2F7}"/>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B4C3-4C79-9ECF-AD5B4743E2F7}"/>
              </c:ext>
            </c:extLst>
          </c:dPt>
          <c:dPt>
            <c:idx val="1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21-B4C3-4C79-9ECF-AD5B4743E2F7}"/>
              </c:ext>
            </c:extLst>
          </c:dPt>
          <c:dPt>
            <c:idx val="17"/>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23-B4C3-4C79-9ECF-AD5B4743E2F7}"/>
              </c:ext>
            </c:extLst>
          </c:dPt>
          <c:dPt>
            <c:idx val="1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25-B4C3-4C79-9ECF-AD5B4743E2F7}"/>
              </c:ext>
            </c:extLst>
          </c:dPt>
          <c:dPt>
            <c:idx val="19"/>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27-B4C3-4C79-9ECF-AD5B4743E2F7}"/>
              </c:ext>
            </c:extLst>
          </c:dPt>
          <c:dPt>
            <c:idx val="2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29-B4C3-4C79-9ECF-AD5B4743E2F7}"/>
              </c:ext>
            </c:extLst>
          </c:dPt>
          <c:dPt>
            <c:idx val="21"/>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2B-B4C3-4C79-9ECF-AD5B4743E2F7}"/>
              </c:ext>
            </c:extLst>
          </c:dPt>
          <c:dPt>
            <c:idx val="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2D-B4C3-4C79-9ECF-AD5B4743E2F7}"/>
              </c:ext>
            </c:extLst>
          </c:dPt>
          <c:dPt>
            <c:idx val="23"/>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2F-B4C3-4C79-9ECF-AD5B4743E2F7}"/>
              </c:ext>
            </c:extLst>
          </c:dPt>
          <c:dPt>
            <c:idx val="2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31-B4C3-4C79-9ECF-AD5B4743E2F7}"/>
              </c:ext>
            </c:extLst>
          </c:dPt>
          <c:dPt>
            <c:idx val="25"/>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33-B4C3-4C79-9ECF-AD5B4743E2F7}"/>
              </c:ext>
            </c:extLst>
          </c:dPt>
          <c:dPt>
            <c:idx val="2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35-B4C3-4C79-9ECF-AD5B4743E2F7}"/>
              </c:ext>
            </c:extLst>
          </c:dPt>
          <c:dPt>
            <c:idx val="27"/>
            <c:bubble3D val="0"/>
            <c:spPr>
              <a:solidFill>
                <a:schemeClr val="accent1"/>
              </a:solidFill>
              <a:ln w="19050">
                <a:solidFill>
                  <a:schemeClr val="lt1"/>
                </a:solidFill>
              </a:ln>
              <a:effectLst/>
            </c:spPr>
            <c:extLst>
              <c:ext xmlns:c16="http://schemas.microsoft.com/office/drawing/2014/chart" uri="{C3380CC4-5D6E-409C-BE32-E72D297353CC}">
                <c16:uniqueId val="{00000037-B4C3-4C79-9ECF-AD5B4743E2F7}"/>
              </c:ext>
            </c:extLst>
          </c:dPt>
          <c:dPt>
            <c:idx val="28"/>
            <c:bubble3D val="0"/>
            <c:spPr>
              <a:solidFill>
                <a:schemeClr val="accent3"/>
              </a:solidFill>
              <a:ln w="19050">
                <a:solidFill>
                  <a:schemeClr val="lt1"/>
                </a:solidFill>
              </a:ln>
              <a:effectLst/>
            </c:spPr>
            <c:extLst>
              <c:ext xmlns:c16="http://schemas.microsoft.com/office/drawing/2014/chart" uri="{C3380CC4-5D6E-409C-BE32-E72D297353CC}">
                <c16:uniqueId val="{00000039-B4C3-4C79-9ECF-AD5B4743E2F7}"/>
              </c:ext>
            </c:extLst>
          </c:dPt>
          <c:dPt>
            <c:idx val="29"/>
            <c:bubble3D val="0"/>
            <c:spPr>
              <a:solidFill>
                <a:schemeClr val="accent5"/>
              </a:solidFill>
              <a:ln w="19050">
                <a:solidFill>
                  <a:schemeClr val="lt1"/>
                </a:solidFill>
              </a:ln>
              <a:effectLst/>
            </c:spPr>
            <c:extLst>
              <c:ext xmlns:c16="http://schemas.microsoft.com/office/drawing/2014/chart" uri="{C3380CC4-5D6E-409C-BE32-E72D297353CC}">
                <c16:uniqueId val="{0000003B-B4C3-4C79-9ECF-AD5B4743E2F7}"/>
              </c:ext>
            </c:extLst>
          </c:dPt>
          <c:dPt>
            <c:idx val="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B4C3-4C79-9ECF-AD5B4743E2F7}"/>
              </c:ext>
            </c:extLst>
          </c:dPt>
          <c:dPt>
            <c:idx val="31"/>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B4C3-4C79-9ECF-AD5B4743E2F7}"/>
              </c:ext>
            </c:extLst>
          </c:dPt>
          <c:dPt>
            <c:idx val="3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1-B4C3-4C79-9ECF-AD5B4743E2F7}"/>
              </c:ext>
            </c:extLst>
          </c:dPt>
          <c:dPt>
            <c:idx val="33"/>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43-B4C3-4C79-9ECF-AD5B4743E2F7}"/>
              </c:ext>
            </c:extLst>
          </c:dPt>
          <c:dPt>
            <c:idx val="3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5-B4C3-4C79-9ECF-AD5B4743E2F7}"/>
              </c:ext>
            </c:extLst>
          </c:dPt>
          <c:dPt>
            <c:idx val="35"/>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7-B4C3-4C79-9ECF-AD5B4743E2F7}"/>
              </c:ext>
            </c:extLst>
          </c:dPt>
          <c:dPt>
            <c:idx val="3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49-B4C3-4C79-9ECF-AD5B4743E2F7}"/>
              </c:ext>
            </c:extLst>
          </c:dPt>
          <c:dPt>
            <c:idx val="37"/>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4B-B4C3-4C79-9ECF-AD5B4743E2F7}"/>
              </c:ext>
            </c:extLst>
          </c:dPt>
          <c:dPt>
            <c:idx val="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4D-B4C3-4C79-9ECF-AD5B4743E2F7}"/>
              </c:ext>
            </c:extLst>
          </c:dPt>
          <c:dPt>
            <c:idx val="3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F-B4C3-4C79-9ECF-AD5B4743E2F7}"/>
              </c:ext>
            </c:extLst>
          </c:dPt>
          <c:dPt>
            <c:idx val="4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51-B4C3-4C79-9ECF-AD5B4743E2F7}"/>
              </c:ext>
            </c:extLst>
          </c:dPt>
          <c:dPt>
            <c:idx val="4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53-B4C3-4C79-9ECF-AD5B4743E2F7}"/>
              </c:ext>
            </c:extLst>
          </c:dPt>
          <c:dPt>
            <c:idx val="4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55-B4C3-4C79-9ECF-AD5B4743E2F7}"/>
              </c:ext>
            </c:extLst>
          </c:dPt>
          <c:dPt>
            <c:idx val="43"/>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7-B4C3-4C79-9ECF-AD5B4743E2F7}"/>
              </c:ext>
            </c:extLst>
          </c:dPt>
          <c:dPt>
            <c:idx val="4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59-B4C3-4C79-9ECF-AD5B4743E2F7}"/>
              </c:ext>
            </c:extLst>
          </c:dPt>
          <c:dPt>
            <c:idx val="45"/>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B4C3-4C79-9ECF-AD5B4743E2F7}"/>
              </c:ext>
            </c:extLst>
          </c:dPt>
          <c:dPt>
            <c:idx val="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B4C3-4C79-9ECF-AD5B4743E2F7}"/>
              </c:ext>
            </c:extLst>
          </c:dPt>
          <c:dPt>
            <c:idx val="47"/>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B4C3-4C79-9ECF-AD5B4743E2F7}"/>
              </c:ext>
            </c:extLst>
          </c:dPt>
          <c:dPt>
            <c:idx val="4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1-B4C3-4C79-9ECF-AD5B4743E2F7}"/>
              </c:ext>
            </c:extLst>
          </c:dPt>
          <c:dPt>
            <c:idx val="49"/>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3-B4C3-4C79-9ECF-AD5B4743E2F7}"/>
              </c:ext>
            </c:extLst>
          </c:dPt>
          <c:dPt>
            <c:idx val="5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5-B4C3-4C79-9ECF-AD5B4743E2F7}"/>
              </c:ext>
            </c:extLst>
          </c:dPt>
          <c:dPt>
            <c:idx val="5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7-B4C3-4C79-9ECF-AD5B4743E2F7}"/>
              </c:ext>
            </c:extLst>
          </c:dPt>
          <c:dPt>
            <c:idx val="5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9-B4C3-4C79-9ECF-AD5B4743E2F7}"/>
              </c:ext>
            </c:extLst>
          </c:dPt>
          <c:dPt>
            <c:idx val="53"/>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B-B4C3-4C79-9ECF-AD5B4743E2F7}"/>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B4C3-4C79-9ECF-AD5B4743E2F7}"/>
              </c:ext>
            </c:extLst>
          </c:dPt>
          <c:dPt>
            <c:idx val="55"/>
            <c:bubble3D val="0"/>
            <c:spPr>
              <a:solidFill>
                <a:schemeClr val="accent3"/>
              </a:solidFill>
              <a:ln w="19050">
                <a:solidFill>
                  <a:schemeClr val="lt1"/>
                </a:solidFill>
              </a:ln>
              <a:effectLst/>
            </c:spPr>
            <c:extLst>
              <c:ext xmlns:c16="http://schemas.microsoft.com/office/drawing/2014/chart" uri="{C3380CC4-5D6E-409C-BE32-E72D297353CC}">
                <c16:uniqueId val="{0000006F-B4C3-4C79-9ECF-AD5B4743E2F7}"/>
              </c:ext>
            </c:extLst>
          </c:dPt>
          <c:dPt>
            <c:idx val="56"/>
            <c:bubble3D val="0"/>
            <c:spPr>
              <a:solidFill>
                <a:schemeClr val="accent5"/>
              </a:solidFill>
              <a:ln w="19050">
                <a:solidFill>
                  <a:schemeClr val="lt1"/>
                </a:solidFill>
              </a:ln>
              <a:effectLst/>
            </c:spPr>
            <c:extLst>
              <c:ext xmlns:c16="http://schemas.microsoft.com/office/drawing/2014/chart" uri="{C3380CC4-5D6E-409C-BE32-E72D297353CC}">
                <c16:uniqueId val="{00000071-B4C3-4C79-9ECF-AD5B4743E2F7}"/>
              </c:ext>
            </c:extLst>
          </c:dPt>
          <c:dPt>
            <c:idx val="57"/>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B4C3-4C79-9ECF-AD5B4743E2F7}"/>
              </c:ext>
            </c:extLst>
          </c:dPt>
          <c:dPt>
            <c:idx val="5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5-B4C3-4C79-9ECF-AD5B4743E2F7}"/>
              </c:ext>
            </c:extLst>
          </c:dPt>
          <c:dPt>
            <c:idx val="59"/>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77-B4C3-4C79-9ECF-AD5B4743E2F7}"/>
              </c:ext>
            </c:extLst>
          </c:dPt>
          <c:dPt>
            <c:idx val="6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79-B4C3-4C79-9ECF-AD5B4743E2F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MASQ2!$Z$4:$Z$64</c:f>
              <c:strCache>
                <c:ptCount val="61"/>
                <c:pt idx="0">
                  <c:v>Amoxicilline</c:v>
                </c:pt>
                <c:pt idx="1">
                  <c:v>Ampicilline</c:v>
                </c:pt>
                <c:pt idx="2">
                  <c:v>Apramycine</c:v>
                </c:pt>
                <c:pt idx="3">
                  <c:v>Bacitracine</c:v>
                </c:pt>
                <c:pt idx="4">
                  <c:v>Benzylpénicilline</c:v>
                </c:pt>
                <c:pt idx="5">
                  <c:v>Céfalexine</c:v>
                </c:pt>
                <c:pt idx="6">
                  <c:v>Céfalonium</c:v>
                </c:pt>
                <c:pt idx="7">
                  <c:v>Céfapirine</c:v>
                </c:pt>
                <c:pt idx="8">
                  <c:v>Céfazoline</c:v>
                </c:pt>
                <c:pt idx="9">
                  <c:v>Céfopérazone</c:v>
                </c:pt>
                <c:pt idx="10">
                  <c:v>Cefquinome</c:v>
                </c:pt>
                <c:pt idx="11">
                  <c:v>Ceftiofur</c:v>
                </c:pt>
                <c:pt idx="12">
                  <c:v>Chlortétracycline</c:v>
                </c:pt>
                <c:pt idx="13">
                  <c:v>Acide clavulanique</c:v>
                </c:pt>
                <c:pt idx="14">
                  <c:v>Cloxacilline</c:v>
                </c:pt>
                <c:pt idx="15">
                  <c:v>Colistine</c:v>
                </c:pt>
                <c:pt idx="16">
                  <c:v>Danofloxacine</c:v>
                </c:pt>
                <c:pt idx="17">
                  <c:v>Difloxacine</c:v>
                </c:pt>
                <c:pt idx="18">
                  <c:v>Dihydrostreptomycine</c:v>
                </c:pt>
                <c:pt idx="19">
                  <c:v>Doxycycline</c:v>
                </c:pt>
                <c:pt idx="20">
                  <c:v>Enrofloxacine</c:v>
                </c:pt>
                <c:pt idx="21">
                  <c:v>Erythromycine</c:v>
                </c:pt>
                <c:pt idx="22">
                  <c:v>Florfénicol</c:v>
                </c:pt>
                <c:pt idx="23">
                  <c:v>Fluméquine</c:v>
                </c:pt>
                <c:pt idx="24">
                  <c:v>Framycétine</c:v>
                </c:pt>
                <c:pt idx="25">
                  <c:v>Gamithromycine</c:v>
                </c:pt>
                <c:pt idx="26">
                  <c:v>Gentamicine</c:v>
                </c:pt>
                <c:pt idx="27">
                  <c:v>Kanamycine</c:v>
                </c:pt>
                <c:pt idx="28">
                  <c:v>Lincomycine</c:v>
                </c:pt>
                <c:pt idx="29">
                  <c:v>Marbofloxacine</c:v>
                </c:pt>
                <c:pt idx="30">
                  <c:v>Monensin</c:v>
                </c:pt>
                <c:pt idx="31">
                  <c:v>Nafcilline</c:v>
                </c:pt>
                <c:pt idx="32">
                  <c:v>Néomycine</c:v>
                </c:pt>
                <c:pt idx="33">
                  <c:v>Acide oxolinique</c:v>
                </c:pt>
                <c:pt idx="34">
                  <c:v>Oxytétracycline</c:v>
                </c:pt>
                <c:pt idx="35">
                  <c:v>Paromomycine</c:v>
                </c:pt>
                <c:pt idx="36">
                  <c:v>Pénéthamate (ou pénéthacilline)</c:v>
                </c:pt>
                <c:pt idx="37">
                  <c:v>Phénoxyméthylpénicilline</c:v>
                </c:pt>
                <c:pt idx="38">
                  <c:v>Pirlimycine</c:v>
                </c:pt>
                <c:pt idx="39">
                  <c:v>Rifaximine</c:v>
                </c:pt>
                <c:pt idx="40">
                  <c:v>Spectinomycine</c:v>
                </c:pt>
                <c:pt idx="41">
                  <c:v>Spiramycine</c:v>
                </c:pt>
                <c:pt idx="42">
                  <c:v>Sulfadiazine</c:v>
                </c:pt>
                <c:pt idx="43">
                  <c:v>Sulfadiméthoxine</c:v>
                </c:pt>
                <c:pt idx="44">
                  <c:v>Sulfadimidine</c:v>
                </c:pt>
                <c:pt idx="45">
                  <c:v>Sulfadoxine</c:v>
                </c:pt>
                <c:pt idx="46">
                  <c:v>Sulfaguanidine</c:v>
                </c:pt>
                <c:pt idx="47">
                  <c:v>Sulfaméthoxazole</c:v>
                </c:pt>
                <c:pt idx="48">
                  <c:v>Sulfaméthoxypyridazine</c:v>
                </c:pt>
                <c:pt idx="49">
                  <c:v>Sulfanilamide</c:v>
                </c:pt>
                <c:pt idx="50">
                  <c:v>Sulfaquinoxaline</c:v>
                </c:pt>
                <c:pt idx="51">
                  <c:v>Tétracycline</c:v>
                </c:pt>
                <c:pt idx="52">
                  <c:v>Thiamphénicol</c:v>
                </c:pt>
                <c:pt idx="53">
                  <c:v>Tiamuline</c:v>
                </c:pt>
                <c:pt idx="54">
                  <c:v>Tildipirosine</c:v>
                </c:pt>
                <c:pt idx="55">
                  <c:v>Tilmicosine</c:v>
                </c:pt>
                <c:pt idx="56">
                  <c:v>Triméthoprime</c:v>
                </c:pt>
                <c:pt idx="57">
                  <c:v>Tulathromycine</c:v>
                </c:pt>
                <c:pt idx="58">
                  <c:v>Tylosine</c:v>
                </c:pt>
                <c:pt idx="59">
                  <c:v>Tylvalosine</c:v>
                </c:pt>
                <c:pt idx="60">
                  <c:v>Valnémuline</c:v>
                </c:pt>
              </c:strCache>
            </c:strRef>
          </c:cat>
          <c:val>
            <c:numRef>
              <c:f>MASQ2!$AA$4:$AA$64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val>
          <c:extLst>
            <c:ext xmlns:c16="http://schemas.microsoft.com/office/drawing/2014/chart" uri="{C3380CC4-5D6E-409C-BE32-E72D297353CC}">
              <c16:uniqueId val="{0000007A-B4C3-4C79-9ECF-AD5B4743E2F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Famille d'antibiotiques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512275471111059"/>
          <c:y val="0.18215349162832883"/>
          <c:w val="0.67751915985550837"/>
          <c:h val="0.7824447419950572"/>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9B9-47F8-85CF-F2722E66062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9B9-47F8-85CF-F2722E660625}"/>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9B9-47F8-85CF-F2722E660625}"/>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99B9-47F8-85CF-F2722E660625}"/>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99B9-47F8-85CF-F2722E660625}"/>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99B9-47F8-85CF-F2722E660625}"/>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99B9-47F8-85CF-F2722E660625}"/>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99B9-47F8-85CF-F2722E660625}"/>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99B9-47F8-85CF-F2722E660625}"/>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99B9-47F8-85CF-F2722E660625}"/>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99B9-47F8-85CF-F2722E660625}"/>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99B9-47F8-85CF-F2722E660625}"/>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99B9-47F8-85CF-F2722E660625}"/>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99B9-47F8-85CF-F2722E660625}"/>
              </c:ext>
            </c:extLst>
          </c:dPt>
          <c:dPt>
            <c:idx val="1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D-99B9-47F8-85CF-F2722E660625}"/>
              </c:ext>
            </c:extLst>
          </c:dPt>
          <c:dPt>
            <c:idx val="1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F-99B9-47F8-85CF-F2722E660625}"/>
              </c:ext>
            </c:extLst>
          </c:dPt>
          <c:dPt>
            <c:idx val="1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1-99B9-47F8-85CF-F2722E660625}"/>
              </c:ext>
            </c:extLst>
          </c:dPt>
          <c:dPt>
            <c:idx val="1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23-99B9-47F8-85CF-F2722E660625}"/>
              </c:ext>
            </c:extLst>
          </c:dPt>
          <c:dPt>
            <c:idx val="18"/>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25-99B9-47F8-85CF-F2722E660625}"/>
              </c:ext>
            </c:extLst>
          </c:dPt>
          <c:dPt>
            <c:idx val="1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27-99B9-47F8-85CF-F2722E660625}"/>
              </c:ext>
            </c:extLst>
          </c:dPt>
          <c:dPt>
            <c:idx val="20"/>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29-99B9-47F8-85CF-F2722E660625}"/>
              </c:ext>
            </c:extLst>
          </c:dPt>
          <c:dPt>
            <c:idx val="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2B-99B9-47F8-85CF-F2722E660625}"/>
              </c:ext>
            </c:extLst>
          </c:dPt>
          <c:dPt>
            <c:idx val="22"/>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2D-99B9-47F8-85CF-F2722E660625}"/>
              </c:ext>
            </c:extLst>
          </c:dPt>
          <c:dPt>
            <c:idx val="2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2F-99B9-47F8-85CF-F2722E66062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MASQ2!$AE$4:$AE$25</c:f>
              <c:strCache>
                <c:ptCount val="16"/>
                <c:pt idx="0">
                  <c:v>Acide clavulanique</c:v>
                </c:pt>
                <c:pt idx="1">
                  <c:v>Aminoglycosides</c:v>
                </c:pt>
                <c:pt idx="2">
                  <c:v>Autres familles</c:v>
                </c:pt>
                <c:pt idx="3">
                  <c:v>Cephalosporines 1&amp;2G</c:v>
                </c:pt>
                <c:pt idx="4">
                  <c:v>Cephalosporines 3&amp;4G</c:v>
                </c:pt>
                <c:pt idx="5">
                  <c:v>Fluoroquinolones</c:v>
                </c:pt>
                <c:pt idx="6">
                  <c:v>Lincosamides</c:v>
                </c:pt>
                <c:pt idx="7">
                  <c:v>Macrolides</c:v>
                </c:pt>
                <c:pt idx="8">
                  <c:v>Penicillines</c:v>
                </c:pt>
                <c:pt idx="9">
                  <c:v>Phenicoles</c:v>
                </c:pt>
                <c:pt idx="10">
                  <c:v>Pleuromutilines</c:v>
                </c:pt>
                <c:pt idx="11">
                  <c:v>Polypeptides</c:v>
                </c:pt>
                <c:pt idx="12">
                  <c:v>Quinolones</c:v>
                </c:pt>
                <c:pt idx="13">
                  <c:v>Sulfamides</c:v>
                </c:pt>
                <c:pt idx="14">
                  <c:v>Tetracyclines</c:v>
                </c:pt>
                <c:pt idx="15">
                  <c:v>Trimethoprime</c:v>
                </c:pt>
              </c:strCache>
            </c:strRef>
          </c:cat>
          <c:val>
            <c:numRef>
              <c:f>MASQ2!$AF$4:$AF$25</c:f>
              <c:numCache>
                <c:formatCode>General</c:formatCode>
                <c:ptCount val="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extLst>
            <c:ext xmlns:c16="http://schemas.microsoft.com/office/drawing/2014/chart" uri="{C3380CC4-5D6E-409C-BE32-E72D297353CC}">
              <c16:uniqueId val="{00000030-99B9-47F8-85CF-F2722E66062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i="0" baseline="0">
                <a:effectLst/>
              </a:rPr>
              <a:t>Répartition du nombre de traitement par animal durant l'année étudiée</a:t>
            </a:r>
            <a:endParaRPr lang="fr-FR" sz="1050">
              <a:effectLst/>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5.7183701723958313E-2"/>
          <c:y val="0.17202099737532808"/>
          <c:w val="0.70922739017316561"/>
          <c:h val="0.66006896596183207"/>
        </c:manualLayout>
      </c:layout>
      <c:barChart>
        <c:barDir val="col"/>
        <c:grouping val="stacked"/>
        <c:varyColors val="0"/>
        <c:ser>
          <c:idx val="0"/>
          <c:order val="0"/>
          <c:tx>
            <c:strRef>
              <c:f>MASQ2!$AH$5</c:f>
              <c:strCache>
                <c:ptCount val="1"/>
              </c:strCache>
            </c:strRef>
          </c:tx>
          <c:spPr>
            <a:solidFill>
              <a:schemeClr val="accent1"/>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MASQ2!$AI$5:$AT$5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3B-427C-AEC7-3E6AE6FAAD9F}"/>
            </c:ext>
          </c:extLst>
        </c:ser>
        <c:ser>
          <c:idx val="1"/>
          <c:order val="1"/>
          <c:tx>
            <c:strRef>
              <c:f>MASQ2!$AH$6</c:f>
              <c:strCache>
                <c:ptCount val="1"/>
              </c:strCache>
            </c:strRef>
          </c:tx>
          <c:spPr>
            <a:solidFill>
              <a:schemeClr val="accent2"/>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MASQ2!$AI$6:$AT$6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53B-427C-AEC7-3E6AE6FAAD9F}"/>
            </c:ext>
          </c:extLst>
        </c:ser>
        <c:ser>
          <c:idx val="2"/>
          <c:order val="2"/>
          <c:tx>
            <c:strRef>
              <c:f>MASQ2!$AH$7</c:f>
              <c:strCache>
                <c:ptCount val="1"/>
              </c:strCache>
            </c:strRef>
          </c:tx>
          <c:spPr>
            <a:solidFill>
              <a:schemeClr val="accent3"/>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MASQ2!$AI$7:$AT$7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53B-427C-AEC7-3E6AE6FAAD9F}"/>
            </c:ext>
          </c:extLst>
        </c:ser>
        <c:ser>
          <c:idx val="3"/>
          <c:order val="3"/>
          <c:tx>
            <c:strRef>
              <c:f>MASQ2!$AH$8</c:f>
              <c:strCache>
                <c:ptCount val="1"/>
              </c:strCache>
            </c:strRef>
          </c:tx>
          <c:spPr>
            <a:solidFill>
              <a:schemeClr val="accent4"/>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MASQ2!$AI$8:$AT$8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53B-427C-AEC7-3E6AE6FAAD9F}"/>
            </c:ext>
          </c:extLst>
        </c:ser>
        <c:ser>
          <c:idx val="4"/>
          <c:order val="4"/>
          <c:tx>
            <c:strRef>
              <c:f>MASQ2!$AH$9</c:f>
              <c:strCache>
                <c:ptCount val="1"/>
              </c:strCache>
            </c:strRef>
          </c:tx>
          <c:spPr>
            <a:solidFill>
              <a:schemeClr val="accent5"/>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MASQ2!$AI$9:$AT$9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53B-427C-AEC7-3E6AE6FAAD9F}"/>
            </c:ext>
          </c:extLst>
        </c:ser>
        <c:ser>
          <c:idx val="5"/>
          <c:order val="5"/>
          <c:tx>
            <c:strRef>
              <c:f>MASQ2!$AH$10</c:f>
              <c:strCache>
                <c:ptCount val="1"/>
              </c:strCache>
            </c:strRef>
          </c:tx>
          <c:spPr>
            <a:solidFill>
              <a:schemeClr val="accent6"/>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MASQ2!$AI$10:$AT$10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53B-427C-AEC7-3E6AE6FAAD9F}"/>
            </c:ext>
          </c:extLst>
        </c:ser>
        <c:ser>
          <c:idx val="6"/>
          <c:order val="6"/>
          <c:tx>
            <c:strRef>
              <c:f>MASQ2!$AH$11</c:f>
              <c:strCache>
                <c:ptCount val="1"/>
              </c:strCache>
            </c:strRef>
          </c:tx>
          <c:spPr>
            <a:solidFill>
              <a:schemeClr val="accent1">
                <a:lumMod val="60000"/>
              </a:schemeClr>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MASQ2!$AI$11:$AT$11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53B-427C-AEC7-3E6AE6FAAD9F}"/>
            </c:ext>
          </c:extLst>
        </c:ser>
        <c:ser>
          <c:idx val="7"/>
          <c:order val="7"/>
          <c:tx>
            <c:strRef>
              <c:f>MASQ2!$AH$12</c:f>
              <c:strCache>
                <c:ptCount val="1"/>
              </c:strCache>
            </c:strRef>
          </c:tx>
          <c:spPr>
            <a:solidFill>
              <a:schemeClr val="accent2">
                <a:lumMod val="60000"/>
              </a:schemeClr>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MASQ2!$AI$12:$AT$12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53B-427C-AEC7-3E6AE6FAAD9F}"/>
            </c:ext>
          </c:extLst>
        </c:ser>
        <c:ser>
          <c:idx val="8"/>
          <c:order val="8"/>
          <c:tx>
            <c:strRef>
              <c:f>MASQ2!$AH$13</c:f>
              <c:strCache>
                <c:ptCount val="1"/>
              </c:strCache>
            </c:strRef>
          </c:tx>
          <c:spPr>
            <a:solidFill>
              <a:schemeClr val="accent3">
                <a:lumMod val="60000"/>
              </a:schemeClr>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MASQ2!$AI$13:$AT$13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53B-427C-AEC7-3E6AE6FAAD9F}"/>
            </c:ext>
          </c:extLst>
        </c:ser>
        <c:ser>
          <c:idx val="9"/>
          <c:order val="9"/>
          <c:tx>
            <c:strRef>
              <c:f>MASQ2!$AH$14</c:f>
              <c:strCache>
                <c:ptCount val="1"/>
              </c:strCache>
            </c:strRef>
          </c:tx>
          <c:spPr>
            <a:solidFill>
              <a:schemeClr val="accent4">
                <a:lumMod val="60000"/>
              </a:schemeClr>
            </a:solidFill>
            <a:ln>
              <a:noFill/>
            </a:ln>
            <a:effectLst/>
          </c:spPr>
          <c:invertIfNegative val="0"/>
          <c:cat>
            <c:strRef>
              <c:f>MASQ2!$AI$3:$AT$3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MASQ2!$AI$14:$AT$14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53B-427C-AEC7-3E6AE6FAAD9F}"/>
            </c:ext>
          </c:extLst>
        </c:ser>
        <c:dLbls>
          <c:showLegendKey val="0"/>
          <c:showVal val="0"/>
          <c:showCatName val="0"/>
          <c:showSerName val="0"/>
          <c:showPercent val="0"/>
          <c:showBubbleSize val="0"/>
        </c:dLbls>
        <c:gapWidth val="75"/>
        <c:overlap val="100"/>
        <c:axId val="657994160"/>
        <c:axId val="657991536"/>
      </c:barChart>
      <c:catAx>
        <c:axId val="65799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1536"/>
        <c:crosses val="autoZero"/>
        <c:auto val="1"/>
        <c:lblAlgn val="ctr"/>
        <c:lblOffset val="100"/>
        <c:noMultiLvlLbl val="0"/>
      </c:catAx>
      <c:valAx>
        <c:axId val="65799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4160"/>
        <c:crosses val="autoZero"/>
        <c:crossBetween val="between"/>
      </c:valAx>
      <c:spPr>
        <a:noFill/>
        <a:ln>
          <a:noFill/>
        </a:ln>
        <a:effectLst/>
      </c:spPr>
    </c:plotArea>
    <c:legend>
      <c:legendPos val="r"/>
      <c:layout>
        <c:manualLayout>
          <c:xMode val="edge"/>
          <c:yMode val="edge"/>
          <c:x val="0.7815931019086102"/>
          <c:y val="7.2725442864949336E-2"/>
          <c:w val="0.20533500132108501"/>
          <c:h val="0.8693477605337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Traitementss par voie d'administration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9A-4760-8D86-A432E24549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9A-4760-8D86-A432E24549F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9A-4760-8D86-A432E24549F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9A-4760-8D86-A432E24549F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9A-4760-8D86-A432E24549F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9A-4760-8D86-A432E24549F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9A-4760-8D86-A432E24549F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9A-4760-8D86-A432E24549F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9A-4760-8D86-A432E24549F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49A-4760-8D86-A432E24549F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49A-4760-8D86-A432E24549F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49A-4760-8D86-A432E24549F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49A-4760-8D86-A432E24549F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49A-4760-8D86-A432E24549F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49A-4760-8D86-A432E24549F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449A-4760-8D86-A432E24549F5}"/>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449A-4760-8D86-A432E24549F5}"/>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449A-4760-8D86-A432E24549F5}"/>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449A-4760-8D86-A432E24549F5}"/>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449A-4760-8D86-A432E24549F5}"/>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449A-4760-8D86-A432E24549F5}"/>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449A-4760-8D86-A432E24549F5}"/>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449A-4760-8D86-A432E24549F5}"/>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449A-4760-8D86-A432E24549F5}"/>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449A-4760-8D86-A432E24549F5}"/>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449A-4760-8D86-A432E24549F5}"/>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449A-4760-8D86-A432E24549F5}"/>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449A-4760-8D86-A432E24549F5}"/>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449A-4760-8D86-A432E24549F5}"/>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449A-4760-8D86-A432E24549F5}"/>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449A-4760-8D86-A432E24549F5}"/>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449A-4760-8D86-A432E24549F5}"/>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449A-4760-8D86-A432E24549F5}"/>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449A-4760-8D86-A432E24549F5}"/>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449A-4760-8D86-A432E24549F5}"/>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449A-4760-8D86-A432E24549F5}"/>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449A-4760-8D86-A432E24549F5}"/>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449A-4760-8D86-A432E24549F5}"/>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449A-4760-8D86-A432E24549F5}"/>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449A-4760-8D86-A432E24549F5}"/>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449A-4760-8D86-A432E24549F5}"/>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449A-4760-8D86-A432E24549F5}"/>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449A-4760-8D86-A432E24549F5}"/>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449A-4760-8D86-A432E24549F5}"/>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449A-4760-8D86-A432E24549F5}"/>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449A-4760-8D86-A432E24549F5}"/>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449A-4760-8D86-A432E24549F5}"/>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449A-4760-8D86-A432E24549F5}"/>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449A-4760-8D86-A432E24549F5}"/>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449A-4760-8D86-A432E24549F5}"/>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449A-4760-8D86-A432E24549F5}"/>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449A-4760-8D86-A432E24549F5}"/>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449A-4760-8D86-A432E24549F5}"/>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449A-4760-8D86-A432E24549F5}"/>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449A-4760-8D86-A432E24549F5}"/>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449A-4760-8D86-A432E24549F5}"/>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449A-4760-8D86-A432E24549F5}"/>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449A-4760-8D86-A432E24549F5}"/>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449A-4760-8D86-A432E24549F5}"/>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449A-4760-8D86-A432E24549F5}"/>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449A-4760-8D86-A432E24549F5}"/>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MASQ2!$AE$32:$AE$38</c:f>
              <c:strCache>
                <c:ptCount val="7"/>
                <c:pt idx="0">
                  <c:v>Voie parentérale</c:v>
                </c:pt>
                <c:pt idx="1">
                  <c:v>Voie orale  hors prémélanges médicamenteux</c:v>
                </c:pt>
                <c:pt idx="2">
                  <c:v>Voie externe</c:v>
                </c:pt>
                <c:pt idx="3">
                  <c:v>Voie intramammaire</c:v>
                </c:pt>
                <c:pt idx="4">
                  <c:v>Prémélanges médicamenteux</c:v>
                </c:pt>
                <c:pt idx="5">
                  <c:v>Voie intra-utérine</c:v>
                </c:pt>
                <c:pt idx="6">
                  <c:v>Voies parentérale et orale</c:v>
                </c:pt>
              </c:strCache>
            </c:strRef>
          </c:cat>
          <c:val>
            <c:numRef>
              <c:f>MASQ2!$AF$32:$AF$38</c:f>
              <c:numCache>
                <c:formatCode>General</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7A-449A-4760-8D86-A432E24549F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r>
              <a:rPr lang="fr-FR" sz="1050" b="1">
                <a:solidFill>
                  <a:schemeClr val="tx1"/>
                </a:solidFill>
                <a:latin typeface="Arial Narrow" panose="020B0606020202030204" pitchFamily="34" charset="0"/>
              </a:rPr>
              <a:t>Traitements par motif</a:t>
            </a:r>
          </a:p>
        </c:rich>
      </c:tx>
      <c:layout>
        <c:manualLayout>
          <c:xMode val="edge"/>
          <c:yMode val="edge"/>
          <c:x val="0.32784528249758255"/>
          <c:y val="5.4204313846244079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3977642470804511"/>
          <c:y val="0.22047596005806536"/>
          <c:w val="0.53782439138427529"/>
          <c:h val="0.727382512940072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C7-4D43-86F5-5D131E93B6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2C7-4D43-86F5-5D131E93B6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2C7-4D43-86F5-5D131E93B6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2C7-4D43-86F5-5D131E93B6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2C7-4D43-86F5-5D131E93B6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2C7-4D43-86F5-5D131E93B6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2C7-4D43-86F5-5D131E93B64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2C7-4D43-86F5-5D131E93B64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2C7-4D43-86F5-5D131E93B64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2C7-4D43-86F5-5D131E93B64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2C7-4D43-86F5-5D131E93B64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2C7-4D43-86F5-5D131E93B64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2C7-4D43-86F5-5D131E93B64A}"/>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2C7-4D43-86F5-5D131E93B64A}"/>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2C7-4D43-86F5-5D131E93B64A}"/>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22C7-4D43-86F5-5D131E93B64A}"/>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22C7-4D43-86F5-5D131E93B64A}"/>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22C7-4D43-86F5-5D131E93B64A}"/>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22C7-4D43-86F5-5D131E93B64A}"/>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22C7-4D43-86F5-5D131E93B64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MASQ2!$BB$4:$BB$23</c:f>
              <c:strCache>
                <c:ptCount val="20"/>
                <c:pt idx="0">
                  <c:v>Abcès</c:v>
                </c:pt>
                <c:pt idx="1">
                  <c:v>Arthrites, boiteries</c:v>
                </c:pt>
                <c:pt idx="2">
                  <c:v>Blessures diverses</c:v>
                </c:pt>
                <c:pt idx="3">
                  <c:v>Fièvre</c:v>
                </c:pt>
                <c:pt idx="4">
                  <c:v>Infections de l’œil (conjonctivites)</c:v>
                </c:pt>
                <c:pt idx="5">
                  <c:v>Infections de la mamelle (mammite)</c:v>
                </c:pt>
                <c:pt idx="6">
                  <c:v>Infections de l'utérus (métrite, non-délivrance)</c:v>
                </c:pt>
                <c:pt idx="7">
                  <c:v>Infections du pied (panaris)</c:v>
                </c:pt>
                <c:pt idx="8">
                  <c:v>Infections produisant des tumeurs profondes</c:v>
                </c:pt>
                <c:pt idx="9">
                  <c:v>Lésions (cutanées et/ou au niveau des branchies)</c:v>
                </c:pt>
                <c:pt idx="10">
                  <c:v>Omphalite (gros nombril)</c:v>
                </c:pt>
                <c:pt idx="11">
                  <c:v>Opération</c:v>
                </c:pt>
                <c:pt idx="12">
                  <c:v>Pathologie de l’appareil urinaire</c:v>
                </c:pt>
                <c:pt idx="13">
                  <c:v>Pathologie digestive (diarrhées)</c:v>
                </c:pt>
                <c:pt idx="14">
                  <c:v>Pathologie respiratoire (pneumonie)</c:v>
                </c:pt>
                <c:pt idx="15">
                  <c:v>Préventif</c:v>
                </c:pt>
                <c:pt idx="16">
                  <c:v>Rouget</c:v>
                </c:pt>
                <c:pt idx="17">
                  <c:v>Septicémie hémorragiques</c:v>
                </c:pt>
                <c:pt idx="18">
                  <c:v>Tarissement</c:v>
                </c:pt>
                <c:pt idx="19">
                  <c:v>Autres</c:v>
                </c:pt>
              </c:strCache>
            </c:strRef>
          </c:cat>
          <c:val>
            <c:numRef>
              <c:f>MASQ2!$BC$4:$BC$23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28-22C7-4D43-86F5-5D131E93B64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Substances 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3A-4CDB-B240-E5AB8B4672D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E3A-4CDB-B240-E5AB8B4672D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6E3A-4CDB-B240-E5AB8B4672D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6E3A-4CDB-B240-E5AB8B4672D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6E3A-4CDB-B240-E5AB8B4672D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6E3A-4CDB-B240-E5AB8B4672D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6E3A-4CDB-B240-E5AB8B4672D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6E3A-4CDB-B240-E5AB8B4672D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6E3A-4CDB-B240-E5AB8B4672D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6E3A-4CDB-B240-E5AB8B4672D4}"/>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6E3A-4CDB-B240-E5AB8B4672D4}"/>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6E3A-4CDB-B240-E5AB8B4672D4}"/>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6E3A-4CDB-B240-E5AB8B4672D4}"/>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6E3A-4CDB-B240-E5AB8B4672D4}"/>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6E3A-4CDB-B240-E5AB8B4672D4}"/>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6E3A-4CDB-B240-E5AB8B4672D4}"/>
              </c:ext>
            </c:extLst>
          </c:dPt>
          <c:dPt>
            <c:idx val="1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21-6E3A-4CDB-B240-E5AB8B4672D4}"/>
              </c:ext>
            </c:extLst>
          </c:dPt>
          <c:dPt>
            <c:idx val="17"/>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23-6E3A-4CDB-B240-E5AB8B4672D4}"/>
              </c:ext>
            </c:extLst>
          </c:dPt>
          <c:dPt>
            <c:idx val="1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25-6E3A-4CDB-B240-E5AB8B4672D4}"/>
              </c:ext>
            </c:extLst>
          </c:dPt>
          <c:dPt>
            <c:idx val="19"/>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27-6E3A-4CDB-B240-E5AB8B4672D4}"/>
              </c:ext>
            </c:extLst>
          </c:dPt>
          <c:dPt>
            <c:idx val="2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29-6E3A-4CDB-B240-E5AB8B4672D4}"/>
              </c:ext>
            </c:extLst>
          </c:dPt>
          <c:dPt>
            <c:idx val="21"/>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2B-6E3A-4CDB-B240-E5AB8B4672D4}"/>
              </c:ext>
            </c:extLst>
          </c:dPt>
          <c:dPt>
            <c:idx val="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2D-6E3A-4CDB-B240-E5AB8B4672D4}"/>
              </c:ext>
            </c:extLst>
          </c:dPt>
          <c:dPt>
            <c:idx val="23"/>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2F-6E3A-4CDB-B240-E5AB8B4672D4}"/>
              </c:ext>
            </c:extLst>
          </c:dPt>
          <c:dPt>
            <c:idx val="2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31-6E3A-4CDB-B240-E5AB8B4672D4}"/>
              </c:ext>
            </c:extLst>
          </c:dPt>
          <c:dPt>
            <c:idx val="25"/>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33-6E3A-4CDB-B240-E5AB8B4672D4}"/>
              </c:ext>
            </c:extLst>
          </c:dPt>
          <c:dPt>
            <c:idx val="2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35-6E3A-4CDB-B240-E5AB8B4672D4}"/>
              </c:ext>
            </c:extLst>
          </c:dPt>
          <c:dPt>
            <c:idx val="27"/>
            <c:bubble3D val="0"/>
            <c:spPr>
              <a:solidFill>
                <a:schemeClr val="accent1"/>
              </a:solidFill>
              <a:ln w="19050">
                <a:solidFill>
                  <a:schemeClr val="lt1"/>
                </a:solidFill>
              </a:ln>
              <a:effectLst/>
            </c:spPr>
            <c:extLst>
              <c:ext xmlns:c16="http://schemas.microsoft.com/office/drawing/2014/chart" uri="{C3380CC4-5D6E-409C-BE32-E72D297353CC}">
                <c16:uniqueId val="{00000037-6E3A-4CDB-B240-E5AB8B4672D4}"/>
              </c:ext>
            </c:extLst>
          </c:dPt>
          <c:dPt>
            <c:idx val="28"/>
            <c:bubble3D val="0"/>
            <c:spPr>
              <a:solidFill>
                <a:schemeClr val="accent3"/>
              </a:solidFill>
              <a:ln w="19050">
                <a:solidFill>
                  <a:schemeClr val="lt1"/>
                </a:solidFill>
              </a:ln>
              <a:effectLst/>
            </c:spPr>
            <c:extLst>
              <c:ext xmlns:c16="http://schemas.microsoft.com/office/drawing/2014/chart" uri="{C3380CC4-5D6E-409C-BE32-E72D297353CC}">
                <c16:uniqueId val="{00000039-6E3A-4CDB-B240-E5AB8B4672D4}"/>
              </c:ext>
            </c:extLst>
          </c:dPt>
          <c:dPt>
            <c:idx val="29"/>
            <c:bubble3D val="0"/>
            <c:spPr>
              <a:solidFill>
                <a:schemeClr val="accent5"/>
              </a:solidFill>
              <a:ln w="19050">
                <a:solidFill>
                  <a:schemeClr val="lt1"/>
                </a:solidFill>
              </a:ln>
              <a:effectLst/>
            </c:spPr>
            <c:extLst>
              <c:ext xmlns:c16="http://schemas.microsoft.com/office/drawing/2014/chart" uri="{C3380CC4-5D6E-409C-BE32-E72D297353CC}">
                <c16:uniqueId val="{0000003B-6E3A-4CDB-B240-E5AB8B4672D4}"/>
              </c:ext>
            </c:extLst>
          </c:dPt>
          <c:dPt>
            <c:idx val="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6E3A-4CDB-B240-E5AB8B4672D4}"/>
              </c:ext>
            </c:extLst>
          </c:dPt>
          <c:dPt>
            <c:idx val="31"/>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6E3A-4CDB-B240-E5AB8B4672D4}"/>
              </c:ext>
            </c:extLst>
          </c:dPt>
          <c:dPt>
            <c:idx val="3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1-6E3A-4CDB-B240-E5AB8B4672D4}"/>
              </c:ext>
            </c:extLst>
          </c:dPt>
          <c:dPt>
            <c:idx val="33"/>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43-6E3A-4CDB-B240-E5AB8B4672D4}"/>
              </c:ext>
            </c:extLst>
          </c:dPt>
          <c:dPt>
            <c:idx val="3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5-6E3A-4CDB-B240-E5AB8B4672D4}"/>
              </c:ext>
            </c:extLst>
          </c:dPt>
          <c:dPt>
            <c:idx val="35"/>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7-6E3A-4CDB-B240-E5AB8B4672D4}"/>
              </c:ext>
            </c:extLst>
          </c:dPt>
          <c:dPt>
            <c:idx val="3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49-6E3A-4CDB-B240-E5AB8B4672D4}"/>
              </c:ext>
            </c:extLst>
          </c:dPt>
          <c:dPt>
            <c:idx val="37"/>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4B-6E3A-4CDB-B240-E5AB8B4672D4}"/>
              </c:ext>
            </c:extLst>
          </c:dPt>
          <c:dPt>
            <c:idx val="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4D-6E3A-4CDB-B240-E5AB8B4672D4}"/>
              </c:ext>
            </c:extLst>
          </c:dPt>
          <c:dPt>
            <c:idx val="3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F-6E3A-4CDB-B240-E5AB8B4672D4}"/>
              </c:ext>
            </c:extLst>
          </c:dPt>
          <c:dPt>
            <c:idx val="4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51-6E3A-4CDB-B240-E5AB8B4672D4}"/>
              </c:ext>
            </c:extLst>
          </c:dPt>
          <c:dPt>
            <c:idx val="4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53-6E3A-4CDB-B240-E5AB8B4672D4}"/>
              </c:ext>
            </c:extLst>
          </c:dPt>
          <c:dPt>
            <c:idx val="4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55-6E3A-4CDB-B240-E5AB8B4672D4}"/>
              </c:ext>
            </c:extLst>
          </c:dPt>
          <c:dPt>
            <c:idx val="43"/>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7-6E3A-4CDB-B240-E5AB8B4672D4}"/>
              </c:ext>
            </c:extLst>
          </c:dPt>
          <c:dPt>
            <c:idx val="4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59-6E3A-4CDB-B240-E5AB8B4672D4}"/>
              </c:ext>
            </c:extLst>
          </c:dPt>
          <c:dPt>
            <c:idx val="45"/>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6E3A-4CDB-B240-E5AB8B4672D4}"/>
              </c:ext>
            </c:extLst>
          </c:dPt>
          <c:dPt>
            <c:idx val="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6E3A-4CDB-B240-E5AB8B4672D4}"/>
              </c:ext>
            </c:extLst>
          </c:dPt>
          <c:dPt>
            <c:idx val="47"/>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6E3A-4CDB-B240-E5AB8B4672D4}"/>
              </c:ext>
            </c:extLst>
          </c:dPt>
          <c:dPt>
            <c:idx val="4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1-6E3A-4CDB-B240-E5AB8B4672D4}"/>
              </c:ext>
            </c:extLst>
          </c:dPt>
          <c:dPt>
            <c:idx val="49"/>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3-6E3A-4CDB-B240-E5AB8B4672D4}"/>
              </c:ext>
            </c:extLst>
          </c:dPt>
          <c:dPt>
            <c:idx val="5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5-6E3A-4CDB-B240-E5AB8B4672D4}"/>
              </c:ext>
            </c:extLst>
          </c:dPt>
          <c:dPt>
            <c:idx val="5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7-6E3A-4CDB-B240-E5AB8B4672D4}"/>
              </c:ext>
            </c:extLst>
          </c:dPt>
          <c:dPt>
            <c:idx val="5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9-6E3A-4CDB-B240-E5AB8B4672D4}"/>
              </c:ext>
            </c:extLst>
          </c:dPt>
          <c:dPt>
            <c:idx val="53"/>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B-6E3A-4CDB-B240-E5AB8B4672D4}"/>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6E3A-4CDB-B240-E5AB8B4672D4}"/>
              </c:ext>
            </c:extLst>
          </c:dPt>
          <c:dPt>
            <c:idx val="55"/>
            <c:bubble3D val="0"/>
            <c:spPr>
              <a:solidFill>
                <a:schemeClr val="accent3"/>
              </a:solidFill>
              <a:ln w="19050">
                <a:solidFill>
                  <a:schemeClr val="lt1"/>
                </a:solidFill>
              </a:ln>
              <a:effectLst/>
            </c:spPr>
            <c:extLst>
              <c:ext xmlns:c16="http://schemas.microsoft.com/office/drawing/2014/chart" uri="{C3380CC4-5D6E-409C-BE32-E72D297353CC}">
                <c16:uniqueId val="{0000006F-6E3A-4CDB-B240-E5AB8B4672D4}"/>
              </c:ext>
            </c:extLst>
          </c:dPt>
          <c:dPt>
            <c:idx val="56"/>
            <c:bubble3D val="0"/>
            <c:spPr>
              <a:solidFill>
                <a:schemeClr val="accent5"/>
              </a:solidFill>
              <a:ln w="19050">
                <a:solidFill>
                  <a:schemeClr val="lt1"/>
                </a:solidFill>
              </a:ln>
              <a:effectLst/>
            </c:spPr>
            <c:extLst>
              <c:ext xmlns:c16="http://schemas.microsoft.com/office/drawing/2014/chart" uri="{C3380CC4-5D6E-409C-BE32-E72D297353CC}">
                <c16:uniqueId val="{00000071-6E3A-4CDB-B240-E5AB8B4672D4}"/>
              </c:ext>
            </c:extLst>
          </c:dPt>
          <c:dPt>
            <c:idx val="57"/>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6E3A-4CDB-B240-E5AB8B4672D4}"/>
              </c:ext>
            </c:extLst>
          </c:dPt>
          <c:dPt>
            <c:idx val="5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5-6E3A-4CDB-B240-E5AB8B4672D4}"/>
              </c:ext>
            </c:extLst>
          </c:dPt>
          <c:dPt>
            <c:idx val="59"/>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77-6E3A-4CDB-B240-E5AB8B4672D4}"/>
              </c:ext>
            </c:extLst>
          </c:dPt>
          <c:dPt>
            <c:idx val="6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79-6E3A-4CDB-B240-E5AB8B4672D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MASQ2!$BU$4:$BU$64</c:f>
              <c:strCache>
                <c:ptCount val="61"/>
                <c:pt idx="0">
                  <c:v>Amoxicilline</c:v>
                </c:pt>
                <c:pt idx="1">
                  <c:v>Ampicilline</c:v>
                </c:pt>
                <c:pt idx="2">
                  <c:v>Apramycine</c:v>
                </c:pt>
                <c:pt idx="3">
                  <c:v>Bacitracine</c:v>
                </c:pt>
                <c:pt idx="4">
                  <c:v>Benzylpénicilline</c:v>
                </c:pt>
                <c:pt idx="5">
                  <c:v>Céfalexine</c:v>
                </c:pt>
                <c:pt idx="6">
                  <c:v>Céfalonium</c:v>
                </c:pt>
                <c:pt idx="7">
                  <c:v>Céfapirine</c:v>
                </c:pt>
                <c:pt idx="8">
                  <c:v>Céfazoline</c:v>
                </c:pt>
                <c:pt idx="9">
                  <c:v>Céfopérazone</c:v>
                </c:pt>
                <c:pt idx="10">
                  <c:v>Cefquinome</c:v>
                </c:pt>
                <c:pt idx="11">
                  <c:v>Ceftiofur</c:v>
                </c:pt>
                <c:pt idx="12">
                  <c:v>Chlortétracycline</c:v>
                </c:pt>
                <c:pt idx="13">
                  <c:v>Acide clavulanique</c:v>
                </c:pt>
                <c:pt idx="14">
                  <c:v>Cloxacilline</c:v>
                </c:pt>
                <c:pt idx="15">
                  <c:v>Colistine</c:v>
                </c:pt>
                <c:pt idx="16">
                  <c:v>Danofloxacine</c:v>
                </c:pt>
                <c:pt idx="17">
                  <c:v>Difloxacine</c:v>
                </c:pt>
                <c:pt idx="18">
                  <c:v>Dihydrostreptomycine</c:v>
                </c:pt>
                <c:pt idx="19">
                  <c:v>Doxycycline</c:v>
                </c:pt>
                <c:pt idx="20">
                  <c:v>Enrofloxacine</c:v>
                </c:pt>
                <c:pt idx="21">
                  <c:v>Erythromycine</c:v>
                </c:pt>
                <c:pt idx="22">
                  <c:v>Florfénicol</c:v>
                </c:pt>
                <c:pt idx="23">
                  <c:v>Fluméquine</c:v>
                </c:pt>
                <c:pt idx="24">
                  <c:v>Framycétine</c:v>
                </c:pt>
                <c:pt idx="25">
                  <c:v>Gamithromycine</c:v>
                </c:pt>
                <c:pt idx="26">
                  <c:v>Gentamicine</c:v>
                </c:pt>
                <c:pt idx="27">
                  <c:v>Kanamycine</c:v>
                </c:pt>
                <c:pt idx="28">
                  <c:v>Lincomycine</c:v>
                </c:pt>
                <c:pt idx="29">
                  <c:v>Marbofloxacine</c:v>
                </c:pt>
                <c:pt idx="30">
                  <c:v>Monensin</c:v>
                </c:pt>
                <c:pt idx="31">
                  <c:v>Nafcilline</c:v>
                </c:pt>
                <c:pt idx="32">
                  <c:v>Néomycine</c:v>
                </c:pt>
                <c:pt idx="33">
                  <c:v>Acide oxolinique</c:v>
                </c:pt>
                <c:pt idx="34">
                  <c:v>Oxytétracycline</c:v>
                </c:pt>
                <c:pt idx="35">
                  <c:v>Paromomycine</c:v>
                </c:pt>
                <c:pt idx="36">
                  <c:v>Pénéthamate (ou pénéthacilline)</c:v>
                </c:pt>
                <c:pt idx="37">
                  <c:v>Phénoxyméthylpénicilline</c:v>
                </c:pt>
                <c:pt idx="38">
                  <c:v>Pirlimycine</c:v>
                </c:pt>
                <c:pt idx="39">
                  <c:v>Rifaximine</c:v>
                </c:pt>
                <c:pt idx="40">
                  <c:v>Spectinomycine</c:v>
                </c:pt>
                <c:pt idx="41">
                  <c:v>Spiramycine</c:v>
                </c:pt>
                <c:pt idx="42">
                  <c:v>Sulfadiazine</c:v>
                </c:pt>
                <c:pt idx="43">
                  <c:v>Sulfadiméthoxine</c:v>
                </c:pt>
                <c:pt idx="44">
                  <c:v>Sulfadimidine</c:v>
                </c:pt>
                <c:pt idx="45">
                  <c:v>Sulfadoxine</c:v>
                </c:pt>
                <c:pt idx="46">
                  <c:v>Sulfaguanidine</c:v>
                </c:pt>
                <c:pt idx="47">
                  <c:v>Sulfaméthoxazole</c:v>
                </c:pt>
                <c:pt idx="48">
                  <c:v>Sulfaméthoxypyridazine</c:v>
                </c:pt>
                <c:pt idx="49">
                  <c:v>Sulfanilamide</c:v>
                </c:pt>
                <c:pt idx="50">
                  <c:v>Sulfaquinoxaline</c:v>
                </c:pt>
                <c:pt idx="51">
                  <c:v>Tétracycline</c:v>
                </c:pt>
                <c:pt idx="52">
                  <c:v>Thiamphénicol</c:v>
                </c:pt>
                <c:pt idx="53">
                  <c:v>Tiamuline</c:v>
                </c:pt>
                <c:pt idx="54">
                  <c:v>Tildipirosine</c:v>
                </c:pt>
                <c:pt idx="55">
                  <c:v>Tilmicosine</c:v>
                </c:pt>
                <c:pt idx="56">
                  <c:v>Triméthoprime</c:v>
                </c:pt>
                <c:pt idx="57">
                  <c:v>Tulathromycine</c:v>
                </c:pt>
                <c:pt idx="58">
                  <c:v>Tylosine</c:v>
                </c:pt>
                <c:pt idx="59">
                  <c:v>Tylvalosine</c:v>
                </c:pt>
                <c:pt idx="60">
                  <c:v>Valnémuline</c:v>
                </c:pt>
              </c:strCache>
            </c:strRef>
          </c:cat>
          <c:val>
            <c:numRef>
              <c:f>MASQ2!$BV$4:$BV$64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val>
          <c:extLst>
            <c:ext xmlns:c16="http://schemas.microsoft.com/office/drawing/2014/chart" uri="{C3380CC4-5D6E-409C-BE32-E72D297353CC}">
              <c16:uniqueId val="{0000007A-6E3A-4CDB-B240-E5AB8B4672D4}"/>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Traitements par voie d'administration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CD0-45D5-A06B-ED353CBDB6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CD0-45D5-A06B-ED353CBDB6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CD0-45D5-A06B-ED353CBDB6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CD0-45D5-A06B-ED353CBDB6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CD0-45D5-A06B-ED353CBDB6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CD0-45D5-A06B-ED353CBDB6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CD0-45D5-A06B-ED353CBDB6D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CD0-45D5-A06B-ED353CBDB6D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CD0-45D5-A06B-ED353CBDB6D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CD0-45D5-A06B-ED353CBDB6D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CD0-45D5-A06B-ED353CBDB6D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CD0-45D5-A06B-ED353CBDB6D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1CD0-45D5-A06B-ED353CBDB6D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1CD0-45D5-A06B-ED353CBDB6D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1CD0-45D5-A06B-ED353CBDB6D1}"/>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CD0-45D5-A06B-ED353CBDB6D1}"/>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1CD0-45D5-A06B-ED353CBDB6D1}"/>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1CD0-45D5-A06B-ED353CBDB6D1}"/>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1CD0-45D5-A06B-ED353CBDB6D1}"/>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CD0-45D5-A06B-ED353CBDB6D1}"/>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1CD0-45D5-A06B-ED353CBDB6D1}"/>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1CD0-45D5-A06B-ED353CBDB6D1}"/>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1CD0-45D5-A06B-ED353CBDB6D1}"/>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1CD0-45D5-A06B-ED353CBDB6D1}"/>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1CD0-45D5-A06B-ED353CBDB6D1}"/>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1CD0-45D5-A06B-ED353CBDB6D1}"/>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1CD0-45D5-A06B-ED353CBDB6D1}"/>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1CD0-45D5-A06B-ED353CBDB6D1}"/>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1CD0-45D5-A06B-ED353CBDB6D1}"/>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1CD0-45D5-A06B-ED353CBDB6D1}"/>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1CD0-45D5-A06B-ED353CBDB6D1}"/>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1CD0-45D5-A06B-ED353CBDB6D1}"/>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1CD0-45D5-A06B-ED353CBDB6D1}"/>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1CD0-45D5-A06B-ED353CBDB6D1}"/>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1CD0-45D5-A06B-ED353CBDB6D1}"/>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1CD0-45D5-A06B-ED353CBDB6D1}"/>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1CD0-45D5-A06B-ED353CBDB6D1}"/>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1CD0-45D5-A06B-ED353CBDB6D1}"/>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1CD0-45D5-A06B-ED353CBDB6D1}"/>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1CD0-45D5-A06B-ED353CBDB6D1}"/>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1CD0-45D5-A06B-ED353CBDB6D1}"/>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1CD0-45D5-A06B-ED353CBDB6D1}"/>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1CD0-45D5-A06B-ED353CBDB6D1}"/>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1CD0-45D5-A06B-ED353CBDB6D1}"/>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1CD0-45D5-A06B-ED353CBDB6D1}"/>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1CD0-45D5-A06B-ED353CBDB6D1}"/>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1CD0-45D5-A06B-ED353CBDB6D1}"/>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1CD0-45D5-A06B-ED353CBDB6D1}"/>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1CD0-45D5-A06B-ED353CBDB6D1}"/>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1CD0-45D5-A06B-ED353CBDB6D1}"/>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1CD0-45D5-A06B-ED353CBDB6D1}"/>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1CD0-45D5-A06B-ED353CBDB6D1}"/>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1CD0-45D5-A06B-ED353CBDB6D1}"/>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1CD0-45D5-A06B-ED353CBDB6D1}"/>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1CD0-45D5-A06B-ED353CBDB6D1}"/>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1CD0-45D5-A06B-ED353CBDB6D1}"/>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1CD0-45D5-A06B-ED353CBDB6D1}"/>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1CD0-45D5-A06B-ED353CBDB6D1}"/>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1CD0-45D5-A06B-ED353CBDB6D1}"/>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1CD0-45D5-A06B-ED353CBDB6D1}"/>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1CD0-45D5-A06B-ED353CBDB6D1}"/>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MASQ2!$BZ$32:$BZ$38</c:f>
              <c:strCache>
                <c:ptCount val="7"/>
                <c:pt idx="0">
                  <c:v>Voie parentérale</c:v>
                </c:pt>
                <c:pt idx="1">
                  <c:v>Voie orale  hors prémélanges médicamenteux</c:v>
                </c:pt>
                <c:pt idx="2">
                  <c:v>Voie externe</c:v>
                </c:pt>
                <c:pt idx="3">
                  <c:v>Voie intramammaire</c:v>
                </c:pt>
                <c:pt idx="4">
                  <c:v>Prémélanges médicamenteux</c:v>
                </c:pt>
                <c:pt idx="5">
                  <c:v>Voie intra-utérine</c:v>
                </c:pt>
                <c:pt idx="6">
                  <c:v>Voies parentérale et orale</c:v>
                </c:pt>
              </c:strCache>
            </c:strRef>
          </c:cat>
          <c:val>
            <c:numRef>
              <c:f>MASQ2!$CA$32:$CA$38</c:f>
              <c:numCache>
                <c:formatCode>General</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7A-1CD0-45D5-A06B-ED353CBDB6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hyperlink" Target="#etape1"/><Relationship Id="rId16" Type="http://schemas.openxmlformats.org/officeDocument/2006/relationships/image" Target="../media/image13.png"/><Relationship Id="rId1" Type="http://schemas.openxmlformats.org/officeDocument/2006/relationships/image" Target="../media/image1.jpeg"/><Relationship Id="rId6" Type="http://schemas.openxmlformats.org/officeDocument/2006/relationships/hyperlink" Target="#ExplicationE1"/><Relationship Id="rId11" Type="http://schemas.openxmlformats.org/officeDocument/2006/relationships/image" Target="../media/image8.png"/><Relationship Id="rId5" Type="http://schemas.openxmlformats.org/officeDocument/2006/relationships/image" Target="../media/image3.png"/><Relationship Id="rId15" Type="http://schemas.openxmlformats.org/officeDocument/2006/relationships/image" Target="../media/image12.png"/><Relationship Id="rId10" Type="http://schemas.openxmlformats.org/officeDocument/2006/relationships/image" Target="../media/image7.png"/><Relationship Id="rId4" Type="http://schemas.openxmlformats.org/officeDocument/2006/relationships/hyperlink" Target="#etape2"/><Relationship Id="rId9" Type="http://schemas.openxmlformats.org/officeDocument/2006/relationships/image" Target="../media/image6.png"/><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hyperlink" Target="#etape2"/><Relationship Id="rId1" Type="http://schemas.openxmlformats.org/officeDocument/2006/relationships/image" Target="../media/image1.jpeg"/><Relationship Id="rId6" Type="http://schemas.openxmlformats.org/officeDocument/2006/relationships/image" Target="../media/image18.png"/><Relationship Id="rId5" Type="http://schemas.openxmlformats.org/officeDocument/2006/relationships/hyperlink" Target="#Etape1Guide"/><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guide"/><Relationship Id="rId7"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2.xml"/><Relationship Id="rId5" Type="http://schemas.openxmlformats.org/officeDocument/2006/relationships/chart" Target="../charts/chart1.xml"/><Relationship Id="rId10" Type="http://schemas.openxmlformats.org/officeDocument/2006/relationships/chart" Target="../charts/chart6.xml"/><Relationship Id="rId4" Type="http://schemas.openxmlformats.org/officeDocument/2006/relationships/image" Target="../media/image1.jpeg"/><Relationship Id="rId9"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hyperlink" Target="#guide"/><Relationship Id="rId7"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image" Target="../media/image1.jpeg"/><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guide"/><Relationship Id="rId7"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image" Target="../media/image1.jpeg"/><Relationship Id="rId9"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29368</xdr:colOff>
      <xdr:row>16</xdr:row>
      <xdr:rowOff>76597</xdr:rowOff>
    </xdr:from>
    <xdr:to>
      <xdr:col>8</xdr:col>
      <xdr:colOff>803276</xdr:colOff>
      <xdr:row>31</xdr:row>
      <xdr:rowOff>95250</xdr:rowOff>
    </xdr:to>
    <xdr:sp macro="" textlink="">
      <xdr:nvSpPr>
        <xdr:cNvPr id="5122" name="Text Box 2">
          <a:extLst>
            <a:ext uri="{FF2B5EF4-FFF2-40B4-BE49-F238E27FC236}">
              <a16:creationId xmlns:a16="http://schemas.microsoft.com/office/drawing/2014/main" id="{00000000-0008-0000-0000-000002140000}"/>
            </a:ext>
          </a:extLst>
        </xdr:cNvPr>
        <xdr:cNvSpPr txBox="1">
          <a:spLocks noChangeArrowheads="1"/>
        </xdr:cNvSpPr>
      </xdr:nvSpPr>
      <xdr:spPr bwMode="auto">
        <a:xfrm>
          <a:off x="791368" y="6420247"/>
          <a:ext cx="6507958" cy="3409553"/>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ctr" rtl="0">
            <a:defRPr sz="1000"/>
          </a:pPr>
          <a:endParaRPr lang="fr-FR" sz="1800" b="1" i="0" u="none" strike="noStrike" baseline="0">
            <a:solidFill>
              <a:schemeClr val="accent6">
                <a:lumMod val="50000"/>
              </a:schemeClr>
            </a:solidFill>
            <a:latin typeface="Arial Narrow" pitchFamily="34" charset="0"/>
          </a:endParaRPr>
        </a:p>
        <a:p>
          <a:pPr algn="ctr" rtl="0">
            <a:defRPr sz="1000"/>
          </a:pPr>
          <a:r>
            <a:rPr lang="fr-FR" sz="1800" b="1" i="0" u="none" strike="noStrike" baseline="0">
              <a:solidFill>
                <a:schemeClr val="accent6">
                  <a:lumMod val="50000"/>
                </a:schemeClr>
              </a:solidFill>
              <a:latin typeface="Arial Narrow" pitchFamily="34" charset="0"/>
            </a:rPr>
            <a:t>CALCUL DU NOMBRE DE TRAITEMENT PAR UNITÉ ÉTUDIÉE</a:t>
          </a:r>
        </a:p>
        <a:p>
          <a:pPr algn="ctr" rtl="0">
            <a:defRPr sz="1000"/>
          </a:pPr>
          <a:r>
            <a:rPr lang="fr-FR" sz="1800" b="1" i="1" u="none" strike="noStrike" baseline="0">
              <a:solidFill>
                <a:schemeClr val="accent6">
                  <a:lumMod val="50000"/>
                </a:schemeClr>
              </a:solidFill>
              <a:latin typeface="Arial Narrow" pitchFamily="34" charset="0"/>
            </a:rPr>
            <a:t>(animal, lot, kg)</a:t>
          </a:r>
          <a:endParaRPr lang="fr-FR" sz="1100" b="0" i="1" u="none" strike="noStrike" baseline="0">
            <a:solidFill>
              <a:srgbClr val="000000"/>
            </a:solidFill>
            <a:latin typeface="Arial Narrow" pitchFamily="34" charset="0"/>
          </a:endParaRPr>
        </a:p>
        <a:p>
          <a:pPr algn="l" rtl="0">
            <a:defRPr sz="1000"/>
          </a:pPr>
          <a:endParaRPr lang="fr-FR" sz="1200" b="0" i="0" u="none" strike="noStrike" baseline="0">
            <a:solidFill>
              <a:srgbClr val="000000"/>
            </a:solidFill>
            <a:latin typeface="Arial Narrow" pitchFamily="34" charset="0"/>
          </a:endParaRPr>
        </a:p>
        <a:p>
          <a:pPr algn="l" rtl="0">
            <a:defRPr sz="1000"/>
          </a:pPr>
          <a:r>
            <a:rPr lang="fr-FR" sz="1200" b="0" i="0" u="none" strike="noStrike" baseline="0">
              <a:solidFill>
                <a:srgbClr val="000000"/>
              </a:solidFill>
              <a:latin typeface="Arial Narrow" pitchFamily="34" charset="0"/>
            </a:rPr>
            <a:t>La méthode du taux de traitement des animaux aux antibiotiques utilisée dans cet outil, a été élaborée avec l'appui de l'ANSES (Agence Nationale de Sécurité Sanitaire de l'Alimentation, de l'Environnement et du Travail) et permet d'évaluer l'exposition des animaux aux antibiotiques avec des données précises enregistrées dans l'exploitation.</a:t>
          </a:r>
        </a:p>
        <a:p>
          <a:pPr algn="l" rtl="0">
            <a:defRPr sz="1000"/>
          </a:pPr>
          <a:endParaRPr lang="fr-FR" sz="1200" b="0" i="0" u="none" strike="noStrike" baseline="0">
            <a:solidFill>
              <a:srgbClr val="000000"/>
            </a:solidFill>
            <a:latin typeface="Arial Narrow" pitchFamily="34" charset="0"/>
          </a:endParaRPr>
        </a:p>
        <a:p>
          <a:pPr algn="l" rtl="0">
            <a:defRPr sz="1000"/>
          </a:pPr>
          <a:r>
            <a:rPr lang="fr-FR" sz="1200" b="0" i="0" u="none" strike="noStrike" baseline="0">
              <a:solidFill>
                <a:srgbClr val="000000"/>
              </a:solidFill>
              <a:latin typeface="Arial Narrow" pitchFamily="34" charset="0"/>
            </a:rPr>
            <a:t>Cet indicateur "taux de traitement" se distingue de l'ALEA (indicateur du niveau de l'exposition des animaux aux antibiotiques) calculé par l'Agence Nationale du Médicament Vétérinaire de l'ANSES. En effet, l'ALEA se base sur les ventes d'antibiotiques (poids vif traité par rapport à la masse animale produite) ainsi que sur de nombreuses estimations notamment le poids des animaux et la posologie du traitement. Il n'y aura donc pas de comparaison possible entre ces 2 indicateurs étant donné que les données au dénominateur du calcul ne sont pas les mêmes. </a:t>
          </a:r>
        </a:p>
        <a:p>
          <a:pPr algn="l" rtl="0">
            <a:defRPr sz="1000"/>
          </a:pPr>
          <a:endParaRPr lang="fr-FR" sz="1200" b="0" i="0" u="none" strike="noStrike" baseline="0">
            <a:solidFill>
              <a:srgbClr val="000000"/>
            </a:solidFill>
            <a:latin typeface="Arial Narrow" pitchFamily="34" charset="0"/>
          </a:endParaRPr>
        </a:p>
      </xdr:txBody>
    </xdr:sp>
    <xdr:clientData/>
  </xdr:twoCellAnchor>
  <xdr:twoCellAnchor editAs="oneCell">
    <xdr:from>
      <xdr:col>1</xdr:col>
      <xdr:colOff>544840</xdr:colOff>
      <xdr:row>0</xdr:row>
      <xdr:rowOff>134318</xdr:rowOff>
    </xdr:from>
    <xdr:to>
      <xdr:col>2</xdr:col>
      <xdr:colOff>463776</xdr:colOff>
      <xdr:row>1</xdr:row>
      <xdr:rowOff>13619</xdr:rowOff>
    </xdr:to>
    <xdr:pic>
      <xdr:nvPicPr>
        <xdr:cNvPr id="21" name="Image 20" descr="Logo_Appui-Innovation.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print"/>
        <a:stretch>
          <a:fillRect/>
        </a:stretch>
      </xdr:blipFill>
      <xdr:spPr>
        <a:xfrm>
          <a:off x="1306840" y="134318"/>
          <a:ext cx="738914" cy="591605"/>
        </a:xfrm>
        <a:prstGeom prst="rect">
          <a:avLst/>
        </a:prstGeom>
      </xdr:spPr>
    </xdr:pic>
    <xdr:clientData/>
  </xdr:twoCellAnchor>
  <xdr:twoCellAnchor editAs="oneCell">
    <xdr:from>
      <xdr:col>9</xdr:col>
      <xdr:colOff>91864</xdr:colOff>
      <xdr:row>94</xdr:row>
      <xdr:rowOff>45179</xdr:rowOff>
    </xdr:from>
    <xdr:to>
      <xdr:col>9</xdr:col>
      <xdr:colOff>724485</xdr:colOff>
      <xdr:row>97</xdr:row>
      <xdr:rowOff>35654</xdr:rowOff>
    </xdr:to>
    <xdr:pic>
      <xdr:nvPicPr>
        <xdr:cNvPr id="28" name="Image 27" descr="Sans titre.png">
          <a:hlinkClick xmlns:r="http://schemas.openxmlformats.org/officeDocument/2006/relationships" r:id="rId2"/>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7413690" y="20163636"/>
          <a:ext cx="632621" cy="561975"/>
        </a:xfrm>
        <a:prstGeom prst="rect">
          <a:avLst/>
        </a:prstGeom>
      </xdr:spPr>
    </xdr:pic>
    <xdr:clientData/>
  </xdr:twoCellAnchor>
  <xdr:twoCellAnchor editAs="oneCell">
    <xdr:from>
      <xdr:col>9</xdr:col>
      <xdr:colOff>140804</xdr:colOff>
      <xdr:row>133</xdr:row>
      <xdr:rowOff>0</xdr:rowOff>
    </xdr:from>
    <xdr:to>
      <xdr:col>9</xdr:col>
      <xdr:colOff>758424</xdr:colOff>
      <xdr:row>135</xdr:row>
      <xdr:rowOff>142875</xdr:rowOff>
    </xdr:to>
    <xdr:pic macro="[0]!Image29_Cliquer">
      <xdr:nvPicPr>
        <xdr:cNvPr id="30" name="Image 29" descr="Sans titre.png">
          <a:hlinkClick xmlns:r="http://schemas.openxmlformats.org/officeDocument/2006/relationships" r:id="rId4" tooltip="Accès vers Étape 2"/>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7462630" y="27307762"/>
          <a:ext cx="617620" cy="554520"/>
        </a:xfrm>
        <a:prstGeom prst="rect">
          <a:avLst/>
        </a:prstGeom>
      </xdr:spPr>
    </xdr:pic>
    <xdr:clientData/>
  </xdr:twoCellAnchor>
  <xdr:twoCellAnchor editAs="oneCell">
    <xdr:from>
      <xdr:col>9</xdr:col>
      <xdr:colOff>580466</xdr:colOff>
      <xdr:row>134</xdr:row>
      <xdr:rowOff>84492</xdr:rowOff>
    </xdr:from>
    <xdr:to>
      <xdr:col>10</xdr:col>
      <xdr:colOff>159716</xdr:colOff>
      <xdr:row>136</xdr:row>
      <xdr:rowOff>43466</xdr:rowOff>
    </xdr:to>
    <xdr:pic>
      <xdr:nvPicPr>
        <xdr:cNvPr id="20" name="Image 19" descr="finger-787548_960_720.pn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srcRect t="15046" r="69097" b="16667"/>
        <a:stretch>
          <a:fillRect/>
        </a:stretch>
      </xdr:blipFill>
      <xdr:spPr>
        <a:xfrm>
          <a:off x="7902292" y="27839514"/>
          <a:ext cx="341250" cy="373105"/>
        </a:xfrm>
        <a:prstGeom prst="rect">
          <a:avLst/>
        </a:prstGeom>
      </xdr:spPr>
    </xdr:pic>
    <xdr:clientData/>
  </xdr:twoCellAnchor>
  <xdr:twoCellAnchor>
    <xdr:from>
      <xdr:col>1</xdr:col>
      <xdr:colOff>58617</xdr:colOff>
      <xdr:row>105</xdr:row>
      <xdr:rowOff>124622</xdr:rowOff>
    </xdr:from>
    <xdr:to>
      <xdr:col>8</xdr:col>
      <xdr:colOff>687267</xdr:colOff>
      <xdr:row>131</xdr:row>
      <xdr:rowOff>114300</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820617" y="24565772"/>
          <a:ext cx="6362700" cy="5018878"/>
        </a:xfrm>
        <a:prstGeom prst="rect">
          <a:avLst/>
        </a:prstGeom>
        <a:solidFill>
          <a:schemeClr val="bg1">
            <a:lumMod val="95000"/>
          </a:schemeClr>
        </a:solidFill>
        <a:ln>
          <a:solidFill>
            <a:schemeClr val="accent6">
              <a:lumMod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solidFill>
                <a:sysClr val="windowText" lastClr="000000"/>
              </a:solidFill>
              <a:latin typeface="Arial Narrow" pitchFamily="34" charset="0"/>
            </a:rPr>
            <a:t>COMMENT FAIRE POUR VOTRE EXPLOITATION?</a:t>
          </a:r>
          <a:endParaRPr lang="fr-FR" sz="1400" b="1" baseline="0">
            <a:solidFill>
              <a:sysClr val="windowText" lastClr="000000"/>
            </a:solidFill>
            <a:latin typeface="Arial Narrow" pitchFamily="34" charset="0"/>
          </a:endParaRPr>
        </a:p>
        <a:p>
          <a:pPr algn="l"/>
          <a:r>
            <a:rPr lang="fr-FR" sz="1100" b="1" baseline="0">
              <a:solidFill>
                <a:sysClr val="windowText" lastClr="000000"/>
              </a:solidFill>
              <a:latin typeface="Arial Narrow" pitchFamily="34" charset="0"/>
            </a:rPr>
            <a:t>1) </a:t>
          </a:r>
          <a:r>
            <a:rPr lang="fr-FR" sz="1100" baseline="0">
              <a:solidFill>
                <a:sysClr val="windowText" lastClr="000000"/>
              </a:solidFill>
              <a:latin typeface="Arial Narrow" pitchFamily="34" charset="0"/>
            </a:rPr>
            <a:t>Entrez le nom de votre exploitation ainsi que l'année dans les espaces concernés.</a:t>
          </a:r>
        </a:p>
        <a:p>
          <a:pPr algn="l"/>
          <a:endParaRPr lang="fr-FR" sz="1100" baseline="0">
            <a:solidFill>
              <a:sysClr val="windowText" lastClr="000000"/>
            </a:solidFill>
            <a:latin typeface="Arial Narrow" pitchFamily="34" charset="0"/>
          </a:endParaRPr>
        </a:p>
        <a:p>
          <a:pPr algn="l"/>
          <a:r>
            <a:rPr lang="fr-FR" sz="1100" b="1" baseline="0">
              <a:solidFill>
                <a:sysClr val="windowText" lastClr="000000"/>
              </a:solidFill>
              <a:latin typeface="Arial Narrow" pitchFamily="34" charset="0"/>
            </a:rPr>
            <a:t>2) </a:t>
          </a:r>
          <a:r>
            <a:rPr lang="fr-FR" sz="1100" baseline="0">
              <a:solidFill>
                <a:sysClr val="windowText" lastClr="000000"/>
              </a:solidFill>
              <a:latin typeface="Arial Narrow" pitchFamily="34" charset="0"/>
            </a:rPr>
            <a:t>Entrez les caractéristiques des espèces animales présentes sur votre exploitation grâce aux listes déroulantes. Vous pouvez en rentrer 10 différentes au maximum. Par la suite un nom se génèrera automatiquement de la manière qui suit: Espèce_Atelier_Catégorie d'âge_(facultatif)nom du groupe_unité</a:t>
          </a:r>
        </a:p>
        <a:p>
          <a:pPr algn="l"/>
          <a:endParaRPr lang="fr-FR" sz="1100" baseline="0">
            <a:solidFill>
              <a:sysClr val="windowText" lastClr="000000"/>
            </a:solidFill>
            <a:latin typeface="Arial Narrow" pitchFamily="34" charset="0"/>
          </a:endParaRPr>
        </a:p>
        <a:p>
          <a:pPr algn="l"/>
          <a:endParaRPr lang="fr-FR" sz="1100" baseline="0">
            <a:solidFill>
              <a:sysClr val="windowText" lastClr="000000"/>
            </a:solidFill>
            <a:latin typeface="Arial Narrow" pitchFamily="34" charset="0"/>
          </a:endParaRPr>
        </a:p>
        <a:p>
          <a:pPr algn="l"/>
          <a:endParaRPr lang="fr-FR" sz="1100" baseline="0">
            <a:solidFill>
              <a:sysClr val="windowText" lastClr="000000"/>
            </a:solidFill>
            <a:latin typeface="Arial Narrow" pitchFamily="34" charset="0"/>
          </a:endParaRPr>
        </a:p>
        <a:p>
          <a:pPr algn="l"/>
          <a:r>
            <a:rPr lang="fr-FR" sz="1100" b="1" baseline="0">
              <a:solidFill>
                <a:sysClr val="windowText" lastClr="000000"/>
              </a:solidFill>
              <a:latin typeface="Arial Narrow" pitchFamily="34" charset="0"/>
            </a:rPr>
            <a:t>3) </a:t>
          </a:r>
          <a:r>
            <a:rPr lang="fr-FR" sz="1100" baseline="0">
              <a:solidFill>
                <a:sysClr val="windowText" lastClr="000000"/>
              </a:solidFill>
              <a:latin typeface="Arial Narrow" pitchFamily="34" charset="0"/>
            </a:rPr>
            <a:t>Commencez à compléter le tableau. Les cellules grisées ne doivent pas être remplies. </a:t>
          </a:r>
        </a:p>
        <a:p>
          <a:pPr algn="l"/>
          <a:r>
            <a:rPr lang="fr-FR" sz="1100" baseline="0">
              <a:solidFill>
                <a:sysClr val="windowText" lastClr="000000"/>
              </a:solidFill>
              <a:latin typeface="Arial Narrow" pitchFamily="34" charset="0"/>
            </a:rPr>
            <a:t>Pour vous aiguiller, répondez à la question: "Durant le mois de janiver, combien de fois ai-je traité mon groupe d'animaux avec ce médicamement et pour quelle maladie en particulier?"</a:t>
          </a:r>
        </a:p>
        <a:p>
          <a:pPr algn="l"/>
          <a:endParaRPr lang="fr-FR" sz="1100" baseline="0">
            <a:solidFill>
              <a:sysClr val="windowText" lastClr="000000"/>
            </a:solidFill>
            <a:latin typeface="Arial Narrow" pitchFamily="34" charset="0"/>
          </a:endParaRPr>
        </a:p>
        <a:p>
          <a:pPr algn="l"/>
          <a:r>
            <a:rPr lang="fr-FR" sz="1100" baseline="0">
              <a:solidFill>
                <a:sysClr val="windowText" lastClr="000000"/>
              </a:solidFill>
              <a:latin typeface="Arial Narrow" pitchFamily="34" charset="0"/>
              <a:ea typeface="+mn-ea"/>
              <a:cs typeface="+mn-cs"/>
            </a:rPr>
            <a:t>À noter: Ces éléments sont à renseigner grâce à une liste déroulante intégrée à la cellule.  </a:t>
          </a:r>
        </a:p>
        <a:p>
          <a:pPr algn="l"/>
          <a:endParaRPr lang="fr-FR" sz="1100" i="0" baseline="0">
            <a:solidFill>
              <a:sysClr val="windowText" lastClr="000000"/>
            </a:solidFill>
            <a:latin typeface="Arial Narrow" pitchFamily="34" charset="0"/>
          </a:endParaRPr>
        </a:p>
        <a:p>
          <a:pPr algn="l"/>
          <a:r>
            <a:rPr lang="fr-FR" sz="1100" i="0" baseline="0">
              <a:solidFill>
                <a:sysClr val="windowText" lastClr="000000"/>
              </a:solidFill>
              <a:latin typeface="Arial Narrow" pitchFamily="34" charset="0"/>
              <a:ea typeface="+mn-ea"/>
              <a:cs typeface="+mn-cs"/>
            </a:rPr>
            <a:t>Un type de traitement ne doit être entré qu'une seule fois dans le tableau pour le mois mentionné. </a:t>
          </a:r>
          <a:r>
            <a:rPr lang="fr-FR" sz="1100" i="0" baseline="0">
              <a:solidFill>
                <a:sysClr val="windowText" lastClr="000000"/>
              </a:solidFill>
              <a:latin typeface="Arial Narrow" pitchFamily="34" charset="0"/>
            </a:rPr>
            <a:t>Si une case </a:t>
          </a:r>
          <a:r>
            <a:rPr lang="fr-FR" sz="1100" b="1" i="0" baseline="0">
              <a:solidFill>
                <a:srgbClr val="FF0000"/>
              </a:solidFill>
              <a:latin typeface="Arial Narrow" pitchFamily="34" charset="0"/>
            </a:rPr>
            <a:t>rouge</a:t>
          </a:r>
          <a:r>
            <a:rPr lang="fr-FR" sz="1100" i="0" baseline="0">
              <a:solidFill>
                <a:sysClr val="windowText" lastClr="000000"/>
              </a:solidFill>
              <a:latin typeface="Arial Narrow" pitchFamily="34" charset="0"/>
            </a:rPr>
            <a:t> apparaît dans la colonne "Commentaires", alors votre médicament a déjà été renseigné dans les lignes précédentes pour l'espèce et le mois en question. Supprimez alors les données que vous venez de rentrer et additionnez le nombre de traitement dans les lignes précédentes correspondantes. </a:t>
          </a:r>
          <a:endParaRPr lang="fr-FR" sz="1100" i="0" baseline="0">
            <a:solidFill>
              <a:sysClr val="windowText" lastClr="000000"/>
            </a:solidFill>
            <a:latin typeface="Arial Narrow" pitchFamily="34" charset="0"/>
            <a:ea typeface="+mn-ea"/>
            <a:cs typeface="+mn-cs"/>
          </a:endParaRPr>
        </a:p>
        <a:p>
          <a:pPr eaLnBrk="1" fontAlgn="auto" latinLnBrk="0" hangingPunct="1"/>
          <a:endParaRPr lang="fr-FR" sz="1100" i="0" baseline="0">
            <a:solidFill>
              <a:sysClr val="windowText" lastClr="000000"/>
            </a:solidFill>
            <a:latin typeface="Arial Narrow" pitchFamily="34" charset="0"/>
            <a:ea typeface="+mn-ea"/>
            <a:cs typeface="+mn-cs"/>
          </a:endParaRPr>
        </a:p>
        <a:p>
          <a:pPr eaLnBrk="1" fontAlgn="auto" latinLnBrk="0" hangingPunct="1"/>
          <a:r>
            <a:rPr lang="fr-FR" sz="1100" b="1" i="0" baseline="0">
              <a:solidFill>
                <a:sysClr val="windowText" lastClr="000000"/>
              </a:solidFill>
              <a:latin typeface="Arial Narrow" pitchFamily="34" charset="0"/>
              <a:ea typeface="+mn-ea"/>
              <a:cs typeface="+mn-cs"/>
            </a:rPr>
            <a:t>Une ligne doit être complétée en intégralité </a:t>
          </a:r>
          <a:r>
            <a:rPr lang="fr-FR" sz="1100" i="0" baseline="0">
              <a:solidFill>
                <a:sysClr val="windowText" lastClr="000000"/>
              </a:solidFill>
              <a:latin typeface="Arial Narrow" pitchFamily="34" charset="0"/>
              <a:ea typeface="+mn-ea"/>
              <a:cs typeface="+mn-cs"/>
            </a:rPr>
            <a:t>(hors cases grisées). Un message apparaîtra en </a:t>
          </a:r>
          <a:r>
            <a:rPr lang="fr-FR" sz="1100" b="1" i="0" baseline="0">
              <a:solidFill>
                <a:schemeClr val="accent1"/>
              </a:solidFill>
              <a:latin typeface="Arial Narrow" pitchFamily="34" charset="0"/>
              <a:ea typeface="+mn-ea"/>
              <a:cs typeface="+mn-cs"/>
            </a:rPr>
            <a:t>bleu</a:t>
          </a:r>
          <a:r>
            <a:rPr lang="fr-FR" sz="1100" i="0" baseline="0">
              <a:solidFill>
                <a:sysClr val="windowText" lastClr="000000"/>
              </a:solidFill>
              <a:latin typeface="Arial Narrow" pitchFamily="34" charset="0"/>
              <a:ea typeface="+mn-ea"/>
              <a:cs typeface="+mn-cs"/>
            </a:rPr>
            <a:t> si vous n'avez pas rempli toutes les cases de la ligne concernée. Reprenez alors la ligne pour renseigner l'intégralité des informations demandées (Mois du traitement, espèce traitée, maladie traitée, médicament utilisé, nombre de traitement).</a:t>
          </a:r>
        </a:p>
        <a:p>
          <a:pPr eaLnBrk="1" fontAlgn="auto" latinLnBrk="0" hangingPunct="1"/>
          <a:endParaRPr lang="fr-FR" sz="1100" i="0" baseline="0">
            <a:solidFill>
              <a:sysClr val="windowText" lastClr="000000"/>
            </a:solidFill>
            <a:latin typeface="Arial Narrow" pitchFamily="34" charset="0"/>
            <a:ea typeface="+mn-ea"/>
            <a:cs typeface="+mn-cs"/>
          </a:endParaRPr>
        </a:p>
        <a:p>
          <a:pPr eaLnBrk="1" fontAlgn="auto" latinLnBrk="0" hangingPunct="1"/>
          <a:r>
            <a:rPr lang="fr-FR" sz="1100" i="0" baseline="0">
              <a:solidFill>
                <a:sysClr val="windowText" lastClr="000000"/>
              </a:solidFill>
              <a:latin typeface="Arial Narrow" pitchFamily="34" charset="0"/>
              <a:ea typeface="+mn-ea"/>
              <a:cs typeface="+mn-cs"/>
            </a:rPr>
            <a:t>Si la case du médicament apparaît en </a:t>
          </a:r>
          <a:r>
            <a:rPr lang="fr-FR" sz="1100" b="1" i="0" baseline="0">
              <a:solidFill>
                <a:srgbClr val="FF0000"/>
              </a:solidFill>
              <a:latin typeface="Arial Narrow" pitchFamily="34" charset="0"/>
              <a:ea typeface="+mn-ea"/>
              <a:cs typeface="+mn-cs"/>
            </a:rPr>
            <a:t>rouge</a:t>
          </a:r>
          <a:r>
            <a:rPr lang="fr-FR" sz="1100" i="0" baseline="0">
              <a:solidFill>
                <a:sysClr val="windowText" lastClr="000000"/>
              </a:solidFill>
              <a:latin typeface="Arial Narrow" pitchFamily="34" charset="0"/>
              <a:ea typeface="+mn-ea"/>
              <a:cs typeface="+mn-cs"/>
            </a:rPr>
            <a:t>, cela signifie que vous avez utilisé un antibiotique critique ou que celui-ci est soumis à des recommandations particulières comme définies dans les plans Ecoantibio 1 et 2 (Fluoroquinolones, Céphalosporines de 3G et 4G, Colistine).</a:t>
          </a:r>
        </a:p>
        <a:p>
          <a:pPr eaLnBrk="1" fontAlgn="auto" latinLnBrk="0" hangingPunct="1"/>
          <a:endParaRPr lang="fr-FR" sz="1100" i="0" baseline="0">
            <a:solidFill>
              <a:sysClr val="windowText" lastClr="000000"/>
            </a:solidFill>
            <a:latin typeface="Arial Narrow" pitchFamily="34" charset="0"/>
            <a:ea typeface="+mn-ea"/>
            <a:cs typeface="+mn-cs"/>
          </a:endParaRPr>
        </a:p>
        <a:p>
          <a:pPr eaLnBrk="1" fontAlgn="auto" latinLnBrk="0" hangingPunct="1"/>
          <a:r>
            <a:rPr lang="fr-FR" sz="1100" i="0" baseline="0">
              <a:solidFill>
                <a:sysClr val="windowText" lastClr="000000"/>
              </a:solidFill>
              <a:latin typeface="Arial Narrow" pitchFamily="34" charset="0"/>
              <a:ea typeface="+mn-ea"/>
              <a:cs typeface="+mn-cs"/>
            </a:rPr>
            <a:t>Une fois le tableau complété avec l'intégralité de vos traitements aux antibiotiques sur l'année concernée, passez à l'Étape 2.</a:t>
          </a:r>
          <a:endParaRPr lang="fr-FR" sz="1100" i="0">
            <a:solidFill>
              <a:sysClr val="windowText" lastClr="000000"/>
            </a:solidFill>
            <a:latin typeface="Arial Narrow" pitchFamily="34" charset="0"/>
          </a:endParaRPr>
        </a:p>
      </xdr:txBody>
    </xdr:sp>
    <xdr:clientData/>
  </xdr:twoCellAnchor>
  <xdr:twoCellAnchor>
    <xdr:from>
      <xdr:col>2</xdr:col>
      <xdr:colOff>621197</xdr:colOff>
      <xdr:row>111</xdr:row>
      <xdr:rowOff>186858</xdr:rowOff>
    </xdr:from>
    <xdr:to>
      <xdr:col>6</xdr:col>
      <xdr:colOff>592929</xdr:colOff>
      <xdr:row>113</xdr:row>
      <xdr:rowOff>30063</xdr:rowOff>
    </xdr:to>
    <xdr:sp macro="" textlink="">
      <xdr:nvSpPr>
        <xdr:cNvPr id="17" name="Rectangle 16">
          <a:hlinkClick xmlns:r="http://schemas.openxmlformats.org/officeDocument/2006/relationships" r:id="rId6" tooltip="Accès vers les explications des listes déroulantes"/>
          <a:extLst>
            <a:ext uri="{FF2B5EF4-FFF2-40B4-BE49-F238E27FC236}">
              <a16:creationId xmlns:a16="http://schemas.microsoft.com/office/drawing/2014/main" id="{2D83590A-7E4E-4344-8801-B41240457BAF}"/>
            </a:ext>
          </a:extLst>
        </xdr:cNvPr>
        <xdr:cNvSpPr/>
      </xdr:nvSpPr>
      <xdr:spPr>
        <a:xfrm>
          <a:off x="2202347" y="25771008"/>
          <a:ext cx="3248332" cy="224205"/>
        </a:xfrm>
        <a:prstGeom prst="rect">
          <a:avLst/>
        </a:prstGeom>
        <a:solidFill>
          <a:schemeClr val="bg1">
            <a:lumMod val="75000"/>
          </a:schemeClr>
        </a:solidFill>
        <a:ln w="952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100" b="1">
              <a:solidFill>
                <a:sysClr val="windowText" lastClr="000000"/>
              </a:solidFill>
            </a:rPr>
            <a:t>Comment utiliser les listes</a:t>
          </a:r>
          <a:r>
            <a:rPr lang="fr-FR" sz="1100" b="1" baseline="0">
              <a:solidFill>
                <a:sysClr val="windowText" lastClr="000000"/>
              </a:solidFill>
            </a:rPr>
            <a:t> déroulantes</a:t>
          </a:r>
          <a:r>
            <a:rPr lang="fr-FR" sz="1100" b="1">
              <a:solidFill>
                <a:sysClr val="windowText" lastClr="000000"/>
              </a:solidFill>
            </a:rPr>
            <a:t>? Cliquez ici!</a:t>
          </a:r>
        </a:p>
      </xdr:txBody>
    </xdr:sp>
    <xdr:clientData/>
  </xdr:twoCellAnchor>
  <xdr:twoCellAnchor editAs="oneCell">
    <xdr:from>
      <xdr:col>6</xdr:col>
      <xdr:colOff>498549</xdr:colOff>
      <xdr:row>112</xdr:row>
      <xdr:rowOff>107405</xdr:rowOff>
    </xdr:from>
    <xdr:to>
      <xdr:col>7</xdr:col>
      <xdr:colOff>19820</xdr:colOff>
      <xdr:row>114</xdr:row>
      <xdr:rowOff>103442</xdr:rowOff>
    </xdr:to>
    <xdr:pic>
      <xdr:nvPicPr>
        <xdr:cNvPr id="22" name="Image 21" descr="finger-787548_960_720.png">
          <a:extLst>
            <a:ext uri="{FF2B5EF4-FFF2-40B4-BE49-F238E27FC236}">
              <a16:creationId xmlns:a16="http://schemas.microsoft.com/office/drawing/2014/main" id="{695182D2-D312-49E9-9699-7B4EAD2CD1C0}"/>
            </a:ext>
          </a:extLst>
        </xdr:cNvPr>
        <xdr:cNvPicPr>
          <a:picLocks noChangeAspect="1"/>
        </xdr:cNvPicPr>
      </xdr:nvPicPr>
      <xdr:blipFill>
        <a:blip xmlns:r="http://schemas.openxmlformats.org/officeDocument/2006/relationships" r:embed="rId5" cstate="print"/>
        <a:srcRect t="15046" r="69097" b="16667"/>
        <a:stretch>
          <a:fillRect/>
        </a:stretch>
      </xdr:blipFill>
      <xdr:spPr>
        <a:xfrm>
          <a:off x="5356299" y="25882055"/>
          <a:ext cx="340421" cy="377037"/>
        </a:xfrm>
        <a:prstGeom prst="rect">
          <a:avLst/>
        </a:prstGeom>
      </xdr:spPr>
    </xdr:pic>
    <xdr:clientData/>
  </xdr:twoCellAnchor>
  <xdr:twoCellAnchor editAs="oneCell">
    <xdr:from>
      <xdr:col>9</xdr:col>
      <xdr:colOff>562230</xdr:colOff>
      <xdr:row>96</xdr:row>
      <xdr:rowOff>39246</xdr:rowOff>
    </xdr:from>
    <xdr:to>
      <xdr:col>10</xdr:col>
      <xdr:colOff>142945</xdr:colOff>
      <xdr:row>98</xdr:row>
      <xdr:rowOff>35283</xdr:rowOff>
    </xdr:to>
    <xdr:pic>
      <xdr:nvPicPr>
        <xdr:cNvPr id="23" name="Image 22" descr="finger-787548_960_720.png">
          <a:extLst>
            <a:ext uri="{FF2B5EF4-FFF2-40B4-BE49-F238E27FC236}">
              <a16:creationId xmlns:a16="http://schemas.microsoft.com/office/drawing/2014/main" id="{9BFEE709-C4DD-4AC5-BB02-D12F623EF6CF}"/>
            </a:ext>
          </a:extLst>
        </xdr:cNvPr>
        <xdr:cNvPicPr>
          <a:picLocks noChangeAspect="1"/>
        </xdr:cNvPicPr>
      </xdr:nvPicPr>
      <xdr:blipFill>
        <a:blip xmlns:r="http://schemas.openxmlformats.org/officeDocument/2006/relationships" r:embed="rId5" cstate="print"/>
        <a:srcRect t="15046" r="69097" b="16667"/>
        <a:stretch>
          <a:fillRect/>
        </a:stretch>
      </xdr:blipFill>
      <xdr:spPr>
        <a:xfrm>
          <a:off x="7884056" y="20538703"/>
          <a:ext cx="342715" cy="377037"/>
        </a:xfrm>
        <a:prstGeom prst="rect">
          <a:avLst/>
        </a:prstGeom>
      </xdr:spPr>
    </xdr:pic>
    <xdr:clientData/>
  </xdr:twoCellAnchor>
  <xdr:twoCellAnchor editAs="oneCell">
    <xdr:from>
      <xdr:col>4</xdr:col>
      <xdr:colOff>0</xdr:colOff>
      <xdr:row>6</xdr:row>
      <xdr:rowOff>0</xdr:rowOff>
    </xdr:from>
    <xdr:to>
      <xdr:col>8</xdr:col>
      <xdr:colOff>114300</xdr:colOff>
      <xdr:row>9</xdr:row>
      <xdr:rowOff>120679</xdr:rowOff>
    </xdr:to>
    <xdr:pic>
      <xdr:nvPicPr>
        <xdr:cNvPr id="26" name="Image 25">
          <a:extLst>
            <a:ext uri="{FF2B5EF4-FFF2-40B4-BE49-F238E27FC236}">
              <a16:creationId xmlns:a16="http://schemas.microsoft.com/office/drawing/2014/main" id="{2775B465-DF3C-4A12-8027-F4F0E3F1F52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9450" y="1670050"/>
          <a:ext cx="3390900" cy="692179"/>
        </a:xfrm>
        <a:prstGeom prst="rect">
          <a:avLst/>
        </a:prstGeom>
      </xdr:spPr>
    </xdr:pic>
    <xdr:clientData/>
  </xdr:twoCellAnchor>
  <xdr:twoCellAnchor editAs="oneCell">
    <xdr:from>
      <xdr:col>7</xdr:col>
      <xdr:colOff>422411</xdr:colOff>
      <xdr:row>0</xdr:row>
      <xdr:rowOff>115958</xdr:rowOff>
    </xdr:from>
    <xdr:to>
      <xdr:col>8</xdr:col>
      <xdr:colOff>701864</xdr:colOff>
      <xdr:row>0</xdr:row>
      <xdr:rowOff>670892</xdr:rowOff>
    </xdr:to>
    <xdr:pic>
      <xdr:nvPicPr>
        <xdr:cNvPr id="4" name="Image 3">
          <a:extLst>
            <a:ext uri="{FF2B5EF4-FFF2-40B4-BE49-F238E27FC236}">
              <a16:creationId xmlns:a16="http://schemas.microsoft.com/office/drawing/2014/main" id="{6BF32DEC-8B53-452C-8E8E-9B370C614C9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9389"/>
        <a:stretch/>
      </xdr:blipFill>
      <xdr:spPr>
        <a:xfrm>
          <a:off x="6104281" y="115958"/>
          <a:ext cx="1099431" cy="554934"/>
        </a:xfrm>
        <a:prstGeom prst="rect">
          <a:avLst/>
        </a:prstGeom>
      </xdr:spPr>
    </xdr:pic>
    <xdr:clientData/>
  </xdr:twoCellAnchor>
  <xdr:twoCellAnchor editAs="oneCell">
    <xdr:from>
      <xdr:col>1</xdr:col>
      <xdr:colOff>447339</xdr:colOff>
      <xdr:row>1</xdr:row>
      <xdr:rowOff>91109</xdr:rowOff>
    </xdr:from>
    <xdr:to>
      <xdr:col>2</xdr:col>
      <xdr:colOff>619501</xdr:colOff>
      <xdr:row>4</xdr:row>
      <xdr:rowOff>79014</xdr:rowOff>
    </xdr:to>
    <xdr:pic>
      <xdr:nvPicPr>
        <xdr:cNvPr id="3" name="Image 2">
          <a:extLst>
            <a:ext uri="{FF2B5EF4-FFF2-40B4-BE49-F238E27FC236}">
              <a16:creationId xmlns:a16="http://schemas.microsoft.com/office/drawing/2014/main" id="{34E7962A-0879-4806-B489-2B64C5C6E6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339" y="803413"/>
          <a:ext cx="992140" cy="612000"/>
        </a:xfrm>
        <a:prstGeom prst="rect">
          <a:avLst/>
        </a:prstGeom>
      </xdr:spPr>
    </xdr:pic>
    <xdr:clientData/>
  </xdr:twoCellAnchor>
  <xdr:oneCellAnchor>
    <xdr:from>
      <xdr:col>49</xdr:col>
      <xdr:colOff>566584</xdr:colOff>
      <xdr:row>30</xdr:row>
      <xdr:rowOff>0</xdr:rowOff>
    </xdr:from>
    <xdr:ext cx="796427" cy="860161"/>
    <xdr:pic>
      <xdr:nvPicPr>
        <xdr:cNvPr id="19" name="Image 18" descr="finger-787548_960_720.png">
          <a:extLst>
            <a:ext uri="{FF2B5EF4-FFF2-40B4-BE49-F238E27FC236}">
              <a16:creationId xmlns:a16="http://schemas.microsoft.com/office/drawing/2014/main" id="{EA373DF7-0B3A-4B89-9F4A-A464EAAC6165}"/>
            </a:ext>
          </a:extLst>
        </xdr:cNvPr>
        <xdr:cNvPicPr>
          <a:picLocks noChangeAspect="1"/>
        </xdr:cNvPicPr>
      </xdr:nvPicPr>
      <xdr:blipFill>
        <a:blip xmlns:r="http://schemas.openxmlformats.org/officeDocument/2006/relationships" r:embed="rId10" cstate="print"/>
        <a:srcRect t="15046" r="69097" b="16667"/>
        <a:stretch>
          <a:fillRect/>
        </a:stretch>
      </xdr:blipFill>
      <xdr:spPr>
        <a:xfrm>
          <a:off x="46562809" y="744008"/>
          <a:ext cx="796427" cy="860161"/>
        </a:xfrm>
        <a:prstGeom prst="rect">
          <a:avLst/>
        </a:prstGeom>
      </xdr:spPr>
    </xdr:pic>
    <xdr:clientData/>
  </xdr:oneCellAnchor>
  <xdr:oneCellAnchor>
    <xdr:from>
      <xdr:col>38</xdr:col>
      <xdr:colOff>47625</xdr:colOff>
      <xdr:row>30</xdr:row>
      <xdr:rowOff>0</xdr:rowOff>
    </xdr:from>
    <xdr:ext cx="8764637" cy="1474402"/>
    <xdr:pic>
      <xdr:nvPicPr>
        <xdr:cNvPr id="25" name="Image 24">
          <a:extLst>
            <a:ext uri="{FF2B5EF4-FFF2-40B4-BE49-F238E27FC236}">
              <a16:creationId xmlns:a16="http://schemas.microsoft.com/office/drawing/2014/main" id="{EA2B1F9B-6753-4981-9858-AB0B21F53F1F}"/>
            </a:ext>
          </a:extLst>
        </xdr:cNvPr>
        <xdr:cNvPicPr>
          <a:picLocks noChangeAspect="1"/>
        </xdr:cNvPicPr>
      </xdr:nvPicPr>
      <xdr:blipFill rotWithShape="1">
        <a:blip xmlns:r="http://schemas.openxmlformats.org/officeDocument/2006/relationships" r:embed="rId11"/>
        <a:srcRect l="352"/>
        <a:stretch/>
      </xdr:blipFill>
      <xdr:spPr>
        <a:xfrm>
          <a:off x="37661850" y="1310866"/>
          <a:ext cx="8764637" cy="1474402"/>
        </a:xfrm>
        <a:prstGeom prst="rect">
          <a:avLst/>
        </a:prstGeom>
      </xdr:spPr>
    </xdr:pic>
    <xdr:clientData/>
  </xdr:oneCellAnchor>
  <xdr:oneCellAnchor>
    <xdr:from>
      <xdr:col>38</xdr:col>
      <xdr:colOff>57150</xdr:colOff>
      <xdr:row>38</xdr:row>
      <xdr:rowOff>133351</xdr:rowOff>
    </xdr:from>
    <xdr:ext cx="8769177" cy="1495424"/>
    <xdr:pic>
      <xdr:nvPicPr>
        <xdr:cNvPr id="29" name="Image 28">
          <a:extLst>
            <a:ext uri="{FF2B5EF4-FFF2-40B4-BE49-F238E27FC236}">
              <a16:creationId xmlns:a16="http://schemas.microsoft.com/office/drawing/2014/main" id="{0AE84E17-8858-408C-9CA8-B7991534BF34}"/>
            </a:ext>
          </a:extLst>
        </xdr:cNvPr>
        <xdr:cNvPicPr>
          <a:picLocks noChangeAspect="1"/>
        </xdr:cNvPicPr>
      </xdr:nvPicPr>
      <xdr:blipFill>
        <a:blip xmlns:r="http://schemas.openxmlformats.org/officeDocument/2006/relationships" r:embed="rId12"/>
        <a:stretch>
          <a:fillRect/>
        </a:stretch>
      </xdr:blipFill>
      <xdr:spPr>
        <a:xfrm>
          <a:off x="37671375" y="3600451"/>
          <a:ext cx="8769177" cy="1495424"/>
        </a:xfrm>
        <a:prstGeom prst="rect">
          <a:avLst/>
        </a:prstGeom>
      </xdr:spPr>
    </xdr:pic>
    <xdr:clientData/>
  </xdr:oneCellAnchor>
  <xdr:oneCellAnchor>
    <xdr:from>
      <xdr:col>38</xdr:col>
      <xdr:colOff>28574</xdr:colOff>
      <xdr:row>51</xdr:row>
      <xdr:rowOff>69225</xdr:rowOff>
    </xdr:from>
    <xdr:ext cx="8814611" cy="1511924"/>
    <xdr:pic>
      <xdr:nvPicPr>
        <xdr:cNvPr id="31" name="Image 30">
          <a:extLst>
            <a:ext uri="{FF2B5EF4-FFF2-40B4-BE49-F238E27FC236}">
              <a16:creationId xmlns:a16="http://schemas.microsoft.com/office/drawing/2014/main" id="{49CE9306-FAA7-478A-8F57-E8BB8B73742C}"/>
            </a:ext>
          </a:extLst>
        </xdr:cNvPr>
        <xdr:cNvPicPr>
          <a:picLocks noChangeAspect="1"/>
        </xdr:cNvPicPr>
      </xdr:nvPicPr>
      <xdr:blipFill rotWithShape="1">
        <a:blip xmlns:r="http://schemas.openxmlformats.org/officeDocument/2006/relationships" r:embed="rId13"/>
        <a:srcRect l="218"/>
        <a:stretch/>
      </xdr:blipFill>
      <xdr:spPr>
        <a:xfrm>
          <a:off x="37642799" y="6174750"/>
          <a:ext cx="8814611" cy="1511924"/>
        </a:xfrm>
        <a:prstGeom prst="rect">
          <a:avLst/>
        </a:prstGeom>
      </xdr:spPr>
    </xdr:pic>
    <xdr:clientData/>
  </xdr:oneCellAnchor>
  <xdr:oneCellAnchor>
    <xdr:from>
      <xdr:col>38</xdr:col>
      <xdr:colOff>19049</xdr:colOff>
      <xdr:row>60</xdr:row>
      <xdr:rowOff>108498</xdr:rowOff>
    </xdr:from>
    <xdr:ext cx="8816976" cy="1543990"/>
    <xdr:pic>
      <xdr:nvPicPr>
        <xdr:cNvPr id="32" name="Image 31">
          <a:extLst>
            <a:ext uri="{FF2B5EF4-FFF2-40B4-BE49-F238E27FC236}">
              <a16:creationId xmlns:a16="http://schemas.microsoft.com/office/drawing/2014/main" id="{13025560-E758-40F9-A3C6-7C90CE282906}"/>
            </a:ext>
          </a:extLst>
        </xdr:cNvPr>
        <xdr:cNvPicPr>
          <a:picLocks noChangeAspect="1"/>
        </xdr:cNvPicPr>
      </xdr:nvPicPr>
      <xdr:blipFill>
        <a:blip xmlns:r="http://schemas.openxmlformats.org/officeDocument/2006/relationships" r:embed="rId14"/>
        <a:stretch>
          <a:fillRect/>
        </a:stretch>
      </xdr:blipFill>
      <xdr:spPr>
        <a:xfrm>
          <a:off x="29432249" y="16253373"/>
          <a:ext cx="8816976" cy="1543990"/>
        </a:xfrm>
        <a:prstGeom prst="rect">
          <a:avLst/>
        </a:prstGeom>
      </xdr:spPr>
    </xdr:pic>
    <xdr:clientData/>
  </xdr:oneCellAnchor>
  <xdr:oneCellAnchor>
    <xdr:from>
      <xdr:col>39</xdr:col>
      <xdr:colOff>438149</xdr:colOff>
      <xdr:row>32</xdr:row>
      <xdr:rowOff>102132</xdr:rowOff>
    </xdr:from>
    <xdr:ext cx="142875" cy="250292"/>
    <xdr:pic>
      <xdr:nvPicPr>
        <xdr:cNvPr id="33" name="Image 32" descr="Curseur, Arrow, Pointeur, Ordinateur, La Souris">
          <a:extLst>
            <a:ext uri="{FF2B5EF4-FFF2-40B4-BE49-F238E27FC236}">
              <a16:creationId xmlns:a16="http://schemas.microsoft.com/office/drawing/2014/main" id="{85213B8E-15DD-4E15-B2FD-9C3F3A27615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613349" y="9846207"/>
          <a:ext cx="142875" cy="2502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19049</xdr:colOff>
      <xdr:row>40</xdr:row>
      <xdr:rowOff>73557</xdr:rowOff>
    </xdr:from>
    <xdr:ext cx="142875" cy="250292"/>
    <xdr:pic>
      <xdr:nvPicPr>
        <xdr:cNvPr id="34" name="Image 33" descr="Curseur, Arrow, Pointeur, Ordinateur, La Souris">
          <a:extLst>
            <a:ext uri="{FF2B5EF4-FFF2-40B4-BE49-F238E27FC236}">
              <a16:creationId xmlns:a16="http://schemas.microsoft.com/office/drawing/2014/main" id="{182BAE50-F2CC-45A7-B919-E62F1CE774E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0956249" y="12217932"/>
          <a:ext cx="142875" cy="2502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419099</xdr:colOff>
      <xdr:row>53</xdr:row>
      <xdr:rowOff>130707</xdr:rowOff>
    </xdr:from>
    <xdr:ext cx="142875" cy="247117"/>
    <xdr:pic>
      <xdr:nvPicPr>
        <xdr:cNvPr id="35" name="Image 34" descr="Curseur, Arrow, Pointeur, Ordinateur, La Souris">
          <a:extLst>
            <a:ext uri="{FF2B5EF4-FFF2-40B4-BE49-F238E27FC236}">
              <a16:creationId xmlns:a16="http://schemas.microsoft.com/office/drawing/2014/main" id="{FE6794D4-C4D8-4F67-922E-AA8AC929C6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0594299" y="14942082"/>
          <a:ext cx="142875" cy="2471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95250</xdr:colOff>
      <xdr:row>65</xdr:row>
      <xdr:rowOff>101507</xdr:rowOff>
    </xdr:from>
    <xdr:to>
      <xdr:col>8</xdr:col>
      <xdr:colOff>730807</xdr:colOff>
      <xdr:row>77</xdr:row>
      <xdr:rowOff>155507</xdr:rowOff>
    </xdr:to>
    <xdr:pic>
      <xdr:nvPicPr>
        <xdr:cNvPr id="7" name="Image 6">
          <a:extLst>
            <a:ext uri="{FF2B5EF4-FFF2-40B4-BE49-F238E27FC236}">
              <a16:creationId xmlns:a16="http://schemas.microsoft.com/office/drawing/2014/main" id="{33122227-FD5F-4500-B54C-1926175AE26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57250" y="16922657"/>
          <a:ext cx="6369607" cy="2340000"/>
        </a:xfrm>
        <a:prstGeom prst="rect">
          <a:avLst/>
        </a:prstGeom>
      </xdr:spPr>
    </xdr:pic>
    <xdr:clientData/>
  </xdr:twoCellAnchor>
  <xdr:twoCellAnchor editAs="oneCell">
    <xdr:from>
      <xdr:col>3</xdr:col>
      <xdr:colOff>350024</xdr:colOff>
      <xdr:row>81</xdr:row>
      <xdr:rowOff>55952</xdr:rowOff>
    </xdr:from>
    <xdr:to>
      <xdr:col>6</xdr:col>
      <xdr:colOff>416380</xdr:colOff>
      <xdr:row>93</xdr:row>
      <xdr:rowOff>109952</xdr:rowOff>
    </xdr:to>
    <xdr:pic>
      <xdr:nvPicPr>
        <xdr:cNvPr id="9" name="Image 8">
          <a:extLst>
            <a:ext uri="{FF2B5EF4-FFF2-40B4-BE49-F238E27FC236}">
              <a16:creationId xmlns:a16="http://schemas.microsoft.com/office/drawing/2014/main" id="{B029757D-3AAA-465E-9797-2DBA848674A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750324" y="19163102"/>
          <a:ext cx="2523806" cy="23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xdr:row>
      <xdr:rowOff>1</xdr:rowOff>
    </xdr:from>
    <xdr:to>
      <xdr:col>0</xdr:col>
      <xdr:colOff>1026881</xdr:colOff>
      <xdr:row>2</xdr:row>
      <xdr:rowOff>76200</xdr:rowOff>
    </xdr:to>
    <xdr:pic>
      <xdr:nvPicPr>
        <xdr:cNvPr id="6" name="Image 5" descr="Logo_Appui-Innovation.jp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stretch>
          <a:fillRect/>
        </a:stretch>
      </xdr:blipFill>
      <xdr:spPr>
        <a:xfrm>
          <a:off x="219075" y="190501"/>
          <a:ext cx="807806" cy="638174"/>
        </a:xfrm>
        <a:prstGeom prst="rect">
          <a:avLst/>
        </a:prstGeom>
      </xdr:spPr>
    </xdr:pic>
    <xdr:clientData/>
  </xdr:twoCellAnchor>
  <xdr:twoCellAnchor editAs="oneCell">
    <xdr:from>
      <xdr:col>0</xdr:col>
      <xdr:colOff>1704976</xdr:colOff>
      <xdr:row>7</xdr:row>
      <xdr:rowOff>17282</xdr:rowOff>
    </xdr:from>
    <xdr:to>
      <xdr:col>1</xdr:col>
      <xdr:colOff>1366630</xdr:colOff>
      <xdr:row>10</xdr:row>
      <xdr:rowOff>73798</xdr:rowOff>
    </xdr:to>
    <xdr:pic>
      <xdr:nvPicPr>
        <xdr:cNvPr id="5" name="Image 4">
          <a:extLst>
            <a:ext uri="{FF2B5EF4-FFF2-40B4-BE49-F238E27FC236}">
              <a16:creationId xmlns:a16="http://schemas.microsoft.com/office/drawing/2014/main" id="{42E1F9CD-257F-4190-B153-1AB5C86E1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4976" y="1350782"/>
          <a:ext cx="3076574" cy="628016"/>
        </a:xfrm>
        <a:prstGeom prst="rect">
          <a:avLst/>
        </a:prstGeom>
      </xdr:spPr>
    </xdr:pic>
    <xdr:clientData/>
  </xdr:twoCellAnchor>
  <xdr:twoCellAnchor editAs="oneCell">
    <xdr:from>
      <xdr:col>2</xdr:col>
      <xdr:colOff>291896</xdr:colOff>
      <xdr:row>0</xdr:row>
      <xdr:rowOff>133349</xdr:rowOff>
    </xdr:from>
    <xdr:to>
      <xdr:col>2</xdr:col>
      <xdr:colOff>1537581</xdr:colOff>
      <xdr:row>1</xdr:row>
      <xdr:rowOff>228599</xdr:rowOff>
    </xdr:to>
    <xdr:pic>
      <xdr:nvPicPr>
        <xdr:cNvPr id="8" name="Image 7">
          <a:extLst>
            <a:ext uri="{FF2B5EF4-FFF2-40B4-BE49-F238E27FC236}">
              <a16:creationId xmlns:a16="http://schemas.microsoft.com/office/drawing/2014/main" id="{1E2B775A-AA66-4689-A144-5FF1248AAEF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389"/>
        <a:stretch/>
      </xdr:blipFill>
      <xdr:spPr>
        <a:xfrm>
          <a:off x="5187746" y="133349"/>
          <a:ext cx="1245685"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207309</xdr:colOff>
      <xdr:row>0</xdr:row>
      <xdr:rowOff>210144</xdr:rowOff>
    </xdr:from>
    <xdr:to>
      <xdr:col>2</xdr:col>
      <xdr:colOff>112059</xdr:colOff>
      <xdr:row>3</xdr:row>
      <xdr:rowOff>242869</xdr:rowOff>
    </xdr:to>
    <xdr:pic>
      <xdr:nvPicPr>
        <xdr:cNvPr id="8" name="Image 7" descr="Logo_Appui-Innovation.jp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stretch>
          <a:fillRect/>
        </a:stretch>
      </xdr:blipFill>
      <xdr:spPr>
        <a:xfrm>
          <a:off x="521074" y="210144"/>
          <a:ext cx="1070161" cy="805931"/>
        </a:xfrm>
        <a:prstGeom prst="rect">
          <a:avLst/>
        </a:prstGeom>
      </xdr:spPr>
    </xdr:pic>
    <xdr:clientData/>
  </xdr:twoCellAnchor>
  <xdr:twoCellAnchor editAs="oneCell">
    <xdr:from>
      <xdr:col>8</xdr:col>
      <xdr:colOff>407412</xdr:colOff>
      <xdr:row>4</xdr:row>
      <xdr:rowOff>53511</xdr:rowOff>
    </xdr:from>
    <xdr:to>
      <xdr:col>8</xdr:col>
      <xdr:colOff>940594</xdr:colOff>
      <xdr:row>4</xdr:row>
      <xdr:rowOff>531581</xdr:rowOff>
    </xdr:to>
    <xdr:pic>
      <xdr:nvPicPr>
        <xdr:cNvPr id="7" name="Image 6" descr="Sans titre.png">
          <a:hlinkClick xmlns:r="http://schemas.openxmlformats.org/officeDocument/2006/relationships" r:id="rId2" tooltip="Accès vers Étape 2"/>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12992318" y="1089355"/>
          <a:ext cx="533182" cy="478070"/>
        </a:xfrm>
        <a:prstGeom prst="rect">
          <a:avLst/>
        </a:prstGeom>
      </xdr:spPr>
    </xdr:pic>
    <xdr:clientData/>
  </xdr:twoCellAnchor>
  <xdr:twoCellAnchor editAs="oneCell">
    <xdr:from>
      <xdr:col>8</xdr:col>
      <xdr:colOff>832937</xdr:colOff>
      <xdr:row>4</xdr:row>
      <xdr:rowOff>259292</xdr:rowOff>
    </xdr:from>
    <xdr:to>
      <xdr:col>8</xdr:col>
      <xdr:colOff>1316076</xdr:colOff>
      <xdr:row>5</xdr:row>
      <xdr:rowOff>211511</xdr:rowOff>
    </xdr:to>
    <xdr:pic>
      <xdr:nvPicPr>
        <xdr:cNvPr id="24" name="Image 23" descr="finger-787548_960_720.png">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cstate="print"/>
        <a:srcRect t="15046" r="69097" b="16667"/>
        <a:stretch>
          <a:fillRect/>
        </a:stretch>
      </xdr:blipFill>
      <xdr:spPr>
        <a:xfrm>
          <a:off x="13417843" y="1295136"/>
          <a:ext cx="483139" cy="547531"/>
        </a:xfrm>
        <a:prstGeom prst="rect">
          <a:avLst/>
        </a:prstGeom>
      </xdr:spPr>
    </xdr:pic>
    <xdr:clientData/>
  </xdr:twoCellAnchor>
  <xdr:twoCellAnchor editAs="oneCell">
    <xdr:from>
      <xdr:col>8</xdr:col>
      <xdr:colOff>408723</xdr:colOff>
      <xdr:row>1</xdr:row>
      <xdr:rowOff>11205</xdr:rowOff>
    </xdr:from>
    <xdr:to>
      <xdr:col>8</xdr:col>
      <xdr:colOff>940655</xdr:colOff>
      <xdr:row>2</xdr:row>
      <xdr:rowOff>273843</xdr:rowOff>
    </xdr:to>
    <xdr:pic>
      <xdr:nvPicPr>
        <xdr:cNvPr id="28" name="Image 27" descr="Sans titre.png">
          <a:hlinkClick xmlns:r="http://schemas.openxmlformats.org/officeDocument/2006/relationships" r:id="rId5" tooltip="Accès vers Guide"/>
          <a:extLst>
            <a:ext uri="{FF2B5EF4-FFF2-40B4-BE49-F238E27FC236}">
              <a16:creationId xmlns:a16="http://schemas.microsoft.com/office/drawing/2014/main" id="{F2366EA9-5FFE-47DE-A296-8FEEF5A26CE7}"/>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12993629" y="249330"/>
          <a:ext cx="531932" cy="476951"/>
        </a:xfrm>
        <a:prstGeom prst="rect">
          <a:avLst/>
        </a:prstGeom>
      </xdr:spPr>
    </xdr:pic>
    <xdr:clientData/>
  </xdr:twoCellAnchor>
  <xdr:twoCellAnchor editAs="oneCell">
    <xdr:from>
      <xdr:col>8</xdr:col>
      <xdr:colOff>783493</xdr:colOff>
      <xdr:row>2</xdr:row>
      <xdr:rowOff>17666</xdr:rowOff>
    </xdr:from>
    <xdr:to>
      <xdr:col>8</xdr:col>
      <xdr:colOff>1226462</xdr:colOff>
      <xdr:row>3</xdr:row>
      <xdr:rowOff>191900</xdr:rowOff>
    </xdr:to>
    <xdr:pic>
      <xdr:nvPicPr>
        <xdr:cNvPr id="29" name="Image 28" descr="finger-787548_960_720.png">
          <a:extLst>
            <a:ext uri="{FF2B5EF4-FFF2-40B4-BE49-F238E27FC236}">
              <a16:creationId xmlns:a16="http://schemas.microsoft.com/office/drawing/2014/main" id="{4A98D326-044B-4350-9C7E-1CA594E3EAE0}"/>
            </a:ext>
          </a:extLst>
        </xdr:cNvPr>
        <xdr:cNvPicPr>
          <a:picLocks noChangeAspect="1"/>
        </xdr:cNvPicPr>
      </xdr:nvPicPr>
      <xdr:blipFill>
        <a:blip xmlns:r="http://schemas.openxmlformats.org/officeDocument/2006/relationships" r:embed="rId4" cstate="print"/>
        <a:srcRect t="15046" r="69097" b="16667"/>
        <a:stretch>
          <a:fillRect/>
        </a:stretch>
      </xdr:blipFill>
      <xdr:spPr>
        <a:xfrm>
          <a:off x="13368399" y="470104"/>
          <a:ext cx="442969" cy="495702"/>
        </a:xfrm>
        <a:prstGeom prst="rect">
          <a:avLst/>
        </a:prstGeom>
      </xdr:spPr>
    </xdr:pic>
    <xdr:clientData/>
  </xdr:twoCellAnchor>
  <xdr:twoCellAnchor editAs="oneCell">
    <xdr:from>
      <xdr:col>3</xdr:col>
      <xdr:colOff>392904</xdr:colOff>
      <xdr:row>4</xdr:row>
      <xdr:rowOff>142875</xdr:rowOff>
    </xdr:from>
    <xdr:to>
      <xdr:col>6</xdr:col>
      <xdr:colOff>534082</xdr:colOff>
      <xdr:row>12</xdr:row>
      <xdr:rowOff>166688</xdr:rowOff>
    </xdr:to>
    <xdr:pic>
      <xdr:nvPicPr>
        <xdr:cNvPr id="61" name="Image 60">
          <a:extLst>
            <a:ext uri="{FF2B5EF4-FFF2-40B4-BE49-F238E27FC236}">
              <a16:creationId xmlns:a16="http://schemas.microsoft.com/office/drawing/2014/main" id="{9481DAC7-CAC6-497D-B23C-A8B2006053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28935" y="1452563"/>
          <a:ext cx="7815855" cy="1595438"/>
        </a:xfrm>
        <a:prstGeom prst="rect">
          <a:avLst/>
        </a:prstGeom>
      </xdr:spPr>
    </xdr:pic>
    <xdr:clientData/>
  </xdr:twoCellAnchor>
  <xdr:twoCellAnchor editAs="oneCell">
    <xdr:from>
      <xdr:col>1</xdr:col>
      <xdr:colOff>56029</xdr:colOff>
      <xdr:row>4</xdr:row>
      <xdr:rowOff>145677</xdr:rowOff>
    </xdr:from>
    <xdr:to>
      <xdr:col>2</xdr:col>
      <xdr:colOff>311480</xdr:colOff>
      <xdr:row>6</xdr:row>
      <xdr:rowOff>2240</xdr:rowOff>
    </xdr:to>
    <xdr:pic>
      <xdr:nvPicPr>
        <xdr:cNvPr id="18" name="Image 17">
          <a:extLst>
            <a:ext uri="{FF2B5EF4-FFF2-40B4-BE49-F238E27FC236}">
              <a16:creationId xmlns:a16="http://schemas.microsoft.com/office/drawing/2014/main" id="{F735434B-AEAB-47B8-BAA7-19AC7A1F8F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389"/>
        <a:stretch/>
      </xdr:blipFill>
      <xdr:spPr>
        <a:xfrm>
          <a:off x="369794" y="1187824"/>
          <a:ext cx="1420862" cy="717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180975</xdr:colOff>
      <xdr:row>3</xdr:row>
      <xdr:rowOff>103726</xdr:rowOff>
    </xdr:from>
    <xdr:to>
      <xdr:col>12</xdr:col>
      <xdr:colOff>123825</xdr:colOff>
      <xdr:row>6</xdr:row>
      <xdr:rowOff>123825</xdr:rowOff>
    </xdr:to>
    <xdr:pic>
      <xdr:nvPicPr>
        <xdr:cNvPr id="7" name="Image 6">
          <a:extLst>
            <a:ext uri="{FF2B5EF4-FFF2-40B4-BE49-F238E27FC236}">
              <a16:creationId xmlns:a16="http://schemas.microsoft.com/office/drawing/2014/main" id="{55B650A1-5D58-423F-A549-8B11432C6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589501"/>
          <a:ext cx="3590925" cy="734474"/>
        </a:xfrm>
        <a:prstGeom prst="rect">
          <a:avLst/>
        </a:prstGeom>
      </xdr:spPr>
    </xdr:pic>
    <xdr:clientData/>
  </xdr:twoCellAnchor>
  <xdr:twoCellAnchor editAs="oneCell">
    <xdr:from>
      <xdr:col>15</xdr:col>
      <xdr:colOff>304800</xdr:colOff>
      <xdr:row>0</xdr:row>
      <xdr:rowOff>114301</xdr:rowOff>
    </xdr:from>
    <xdr:to>
      <xdr:col>17</xdr:col>
      <xdr:colOff>289806</xdr:colOff>
      <xdr:row>4</xdr:row>
      <xdr:rowOff>53639</xdr:rowOff>
    </xdr:to>
    <xdr:pic>
      <xdr:nvPicPr>
        <xdr:cNvPr id="8" name="Image 7">
          <a:extLst>
            <a:ext uri="{FF2B5EF4-FFF2-40B4-BE49-F238E27FC236}">
              <a16:creationId xmlns:a16="http://schemas.microsoft.com/office/drawing/2014/main" id="{87E57E56-D04C-4564-8558-B43C6DAEA38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410575" y="114301"/>
          <a:ext cx="1118481" cy="587038"/>
        </a:xfrm>
        <a:prstGeom prst="rect">
          <a:avLst/>
        </a:prstGeom>
      </xdr:spPr>
    </xdr:pic>
    <xdr:clientData/>
  </xdr:twoCellAnchor>
  <xdr:twoCellAnchor editAs="oneCell">
    <xdr:from>
      <xdr:col>1</xdr:col>
      <xdr:colOff>161925</xdr:colOff>
      <xdr:row>0</xdr:row>
      <xdr:rowOff>114300</xdr:rowOff>
    </xdr:from>
    <xdr:to>
      <xdr:col>2</xdr:col>
      <xdr:colOff>476250</xdr:colOff>
      <xdr:row>4</xdr:row>
      <xdr:rowOff>178492</xdr:rowOff>
    </xdr:to>
    <xdr:pic>
      <xdr:nvPicPr>
        <xdr:cNvPr id="9" name="Image 8" descr="Logo_Appui-Innovation.jpg">
          <a:hlinkClick xmlns:r="http://schemas.openxmlformats.org/officeDocument/2006/relationships" r:id="rId3"/>
          <a:extLst>
            <a:ext uri="{FF2B5EF4-FFF2-40B4-BE49-F238E27FC236}">
              <a16:creationId xmlns:a16="http://schemas.microsoft.com/office/drawing/2014/main" id="{D032FB11-46AE-4100-88C8-6F2C3150376B}"/>
            </a:ext>
          </a:extLst>
        </xdr:cNvPr>
        <xdr:cNvPicPr>
          <a:picLocks noChangeAspect="1"/>
        </xdr:cNvPicPr>
      </xdr:nvPicPr>
      <xdr:blipFill>
        <a:blip xmlns:r="http://schemas.openxmlformats.org/officeDocument/2006/relationships" r:embed="rId4" cstate="print"/>
        <a:stretch>
          <a:fillRect/>
        </a:stretch>
      </xdr:blipFill>
      <xdr:spPr>
        <a:xfrm>
          <a:off x="304800" y="114300"/>
          <a:ext cx="904875" cy="711892"/>
        </a:xfrm>
        <a:prstGeom prst="rect">
          <a:avLst/>
        </a:prstGeom>
      </xdr:spPr>
    </xdr:pic>
    <xdr:clientData/>
  </xdr:twoCellAnchor>
  <xdr:twoCellAnchor>
    <xdr:from>
      <xdr:col>2</xdr:col>
      <xdr:colOff>567576</xdr:colOff>
      <xdr:row>47</xdr:row>
      <xdr:rowOff>161360</xdr:rowOff>
    </xdr:from>
    <xdr:to>
      <xdr:col>8</xdr:col>
      <xdr:colOff>324970</xdr:colOff>
      <xdr:row>58</xdr:row>
      <xdr:rowOff>89647</xdr:rowOff>
    </xdr:to>
    <xdr:graphicFrame macro="">
      <xdr:nvGraphicFramePr>
        <xdr:cNvPr id="10" name="Graphique 9">
          <a:extLst>
            <a:ext uri="{FF2B5EF4-FFF2-40B4-BE49-F238E27FC236}">
              <a16:creationId xmlns:a16="http://schemas.microsoft.com/office/drawing/2014/main" id="{9D45C547-62D9-4DFE-9611-FE281C1A9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112059</xdr:colOff>
      <xdr:row>37</xdr:row>
      <xdr:rowOff>188819</xdr:rowOff>
    </xdr:from>
    <xdr:to>
      <xdr:col>6</xdr:col>
      <xdr:colOff>486896</xdr:colOff>
      <xdr:row>46</xdr:row>
      <xdr:rowOff>61634</xdr:rowOff>
    </xdr:to>
    <xdr:graphicFrame macro="">
      <xdr:nvGraphicFramePr>
        <xdr:cNvPr id="11" name="Graphique 10">
          <a:extLst>
            <a:ext uri="{FF2B5EF4-FFF2-40B4-BE49-F238E27FC236}">
              <a16:creationId xmlns:a16="http://schemas.microsoft.com/office/drawing/2014/main" id="{CF5FFDA6-A978-4FC9-8FD8-7858D0E2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549089</xdr:colOff>
      <xdr:row>37</xdr:row>
      <xdr:rowOff>190499</xdr:rowOff>
    </xdr:from>
    <xdr:to>
      <xdr:col>12</xdr:col>
      <xdr:colOff>268941</xdr:colOff>
      <xdr:row>46</xdr:row>
      <xdr:rowOff>67235</xdr:rowOff>
    </xdr:to>
    <xdr:graphicFrame macro="">
      <xdr:nvGraphicFramePr>
        <xdr:cNvPr id="12" name="Graphique 11">
          <a:extLst>
            <a:ext uri="{FF2B5EF4-FFF2-40B4-BE49-F238E27FC236}">
              <a16:creationId xmlns:a16="http://schemas.microsoft.com/office/drawing/2014/main" id="{597E03FE-F788-46D9-8DC1-51AAB6CD6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369794</xdr:colOff>
      <xdr:row>37</xdr:row>
      <xdr:rowOff>179294</xdr:rowOff>
    </xdr:from>
    <xdr:to>
      <xdr:col>17</xdr:col>
      <xdr:colOff>381000</xdr:colOff>
      <xdr:row>46</xdr:row>
      <xdr:rowOff>78441</xdr:rowOff>
    </xdr:to>
    <xdr:graphicFrame macro="">
      <xdr:nvGraphicFramePr>
        <xdr:cNvPr id="13" name="Graphique 12">
          <a:extLst>
            <a:ext uri="{FF2B5EF4-FFF2-40B4-BE49-F238E27FC236}">
              <a16:creationId xmlns:a16="http://schemas.microsoft.com/office/drawing/2014/main" id="{DD81DEF1-2C7B-40F7-86CE-8DE9F7FBF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179294</xdr:colOff>
      <xdr:row>26</xdr:row>
      <xdr:rowOff>177053</xdr:rowOff>
    </xdr:from>
    <xdr:to>
      <xdr:col>17</xdr:col>
      <xdr:colOff>347381</xdr:colOff>
      <xdr:row>36</xdr:row>
      <xdr:rowOff>100853</xdr:rowOff>
    </xdr:to>
    <xdr:graphicFrame macro="">
      <xdr:nvGraphicFramePr>
        <xdr:cNvPr id="14" name="Graphique 13">
          <a:extLst>
            <a:ext uri="{FF2B5EF4-FFF2-40B4-BE49-F238E27FC236}">
              <a16:creationId xmlns:a16="http://schemas.microsoft.com/office/drawing/2014/main" id="{37B23EEA-7D7B-4A03-9094-F4BB2545E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280147</xdr:colOff>
      <xdr:row>47</xdr:row>
      <xdr:rowOff>191622</xdr:rowOff>
    </xdr:from>
    <xdr:to>
      <xdr:col>15</xdr:col>
      <xdr:colOff>514394</xdr:colOff>
      <xdr:row>58</xdr:row>
      <xdr:rowOff>100853</xdr:rowOff>
    </xdr:to>
    <xdr:graphicFrame macro="">
      <xdr:nvGraphicFramePr>
        <xdr:cNvPr id="27" name="Graphique 26">
          <a:extLst>
            <a:ext uri="{FF2B5EF4-FFF2-40B4-BE49-F238E27FC236}">
              <a16:creationId xmlns:a16="http://schemas.microsoft.com/office/drawing/2014/main" id="{8A7F1140-0839-4BB4-BFF0-DBEA6A806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200025</xdr:colOff>
      <xdr:row>2</xdr:row>
      <xdr:rowOff>151351</xdr:rowOff>
    </xdr:from>
    <xdr:to>
      <xdr:col>12</xdr:col>
      <xdr:colOff>381000</xdr:colOff>
      <xdr:row>6</xdr:row>
      <xdr:rowOff>133350</xdr:rowOff>
    </xdr:to>
    <xdr:pic>
      <xdr:nvPicPr>
        <xdr:cNvPr id="2" name="Image 1">
          <a:extLst>
            <a:ext uri="{FF2B5EF4-FFF2-40B4-BE49-F238E27FC236}">
              <a16:creationId xmlns:a16="http://schemas.microsoft.com/office/drawing/2014/main" id="{42436149-00BD-42E2-8A8D-51131F63C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8975" y="475201"/>
          <a:ext cx="3829050" cy="858299"/>
        </a:xfrm>
        <a:prstGeom prst="rect">
          <a:avLst/>
        </a:prstGeom>
      </xdr:spPr>
    </xdr:pic>
    <xdr:clientData/>
  </xdr:twoCellAnchor>
  <xdr:twoCellAnchor editAs="oneCell">
    <xdr:from>
      <xdr:col>15</xdr:col>
      <xdr:colOff>304800</xdr:colOff>
      <xdr:row>0</xdr:row>
      <xdr:rowOff>114301</xdr:rowOff>
    </xdr:from>
    <xdr:to>
      <xdr:col>17</xdr:col>
      <xdr:colOff>366006</xdr:colOff>
      <xdr:row>3</xdr:row>
      <xdr:rowOff>129839</xdr:rowOff>
    </xdr:to>
    <xdr:pic>
      <xdr:nvPicPr>
        <xdr:cNvPr id="3" name="Image 2">
          <a:extLst>
            <a:ext uri="{FF2B5EF4-FFF2-40B4-BE49-F238E27FC236}">
              <a16:creationId xmlns:a16="http://schemas.microsoft.com/office/drawing/2014/main" id="{7B8FA10E-349F-4ABB-B944-542127146C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753475" y="114301"/>
          <a:ext cx="1118481" cy="587038"/>
        </a:xfrm>
        <a:prstGeom prst="rect">
          <a:avLst/>
        </a:prstGeom>
      </xdr:spPr>
    </xdr:pic>
    <xdr:clientData/>
  </xdr:twoCellAnchor>
  <xdr:twoCellAnchor editAs="oneCell">
    <xdr:from>
      <xdr:col>1</xdr:col>
      <xdr:colOff>161925</xdr:colOff>
      <xdr:row>0</xdr:row>
      <xdr:rowOff>114300</xdr:rowOff>
    </xdr:from>
    <xdr:to>
      <xdr:col>2</xdr:col>
      <xdr:colOff>514350</xdr:colOff>
      <xdr:row>4</xdr:row>
      <xdr:rowOff>64192</xdr:rowOff>
    </xdr:to>
    <xdr:pic>
      <xdr:nvPicPr>
        <xdr:cNvPr id="4" name="Image 3" descr="Logo_Appui-Innovation.jpg">
          <a:hlinkClick xmlns:r="http://schemas.openxmlformats.org/officeDocument/2006/relationships" r:id="rId3"/>
          <a:extLst>
            <a:ext uri="{FF2B5EF4-FFF2-40B4-BE49-F238E27FC236}">
              <a16:creationId xmlns:a16="http://schemas.microsoft.com/office/drawing/2014/main" id="{5A23EC30-8A97-41CD-87EB-E72A75E96F62}"/>
            </a:ext>
          </a:extLst>
        </xdr:cNvPr>
        <xdr:cNvPicPr>
          <a:picLocks noChangeAspect="1"/>
        </xdr:cNvPicPr>
      </xdr:nvPicPr>
      <xdr:blipFill>
        <a:blip xmlns:r="http://schemas.openxmlformats.org/officeDocument/2006/relationships" r:embed="rId4" cstate="print"/>
        <a:stretch>
          <a:fillRect/>
        </a:stretch>
      </xdr:blipFill>
      <xdr:spPr>
        <a:xfrm>
          <a:off x="238125" y="114300"/>
          <a:ext cx="904875" cy="711892"/>
        </a:xfrm>
        <a:prstGeom prst="rect">
          <a:avLst/>
        </a:prstGeom>
      </xdr:spPr>
    </xdr:pic>
    <xdr:clientData/>
  </xdr:twoCellAnchor>
  <xdr:twoCellAnchor editAs="oneCell">
    <xdr:from>
      <xdr:col>6</xdr:col>
      <xdr:colOff>180975</xdr:colOff>
      <xdr:row>3</xdr:row>
      <xdr:rowOff>103726</xdr:rowOff>
    </xdr:from>
    <xdr:to>
      <xdr:col>12</xdr:col>
      <xdr:colOff>123825</xdr:colOff>
      <xdr:row>6</xdr:row>
      <xdr:rowOff>123825</xdr:rowOff>
    </xdr:to>
    <xdr:pic>
      <xdr:nvPicPr>
        <xdr:cNvPr id="29" name="Image 28">
          <a:extLst>
            <a:ext uri="{FF2B5EF4-FFF2-40B4-BE49-F238E27FC236}">
              <a16:creationId xmlns:a16="http://schemas.microsoft.com/office/drawing/2014/main" id="{2674B438-62B2-4C5D-9BF2-A7DE31AF0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9925" y="589501"/>
          <a:ext cx="3590925" cy="734474"/>
        </a:xfrm>
        <a:prstGeom prst="rect">
          <a:avLst/>
        </a:prstGeom>
      </xdr:spPr>
    </xdr:pic>
    <xdr:clientData/>
  </xdr:twoCellAnchor>
  <xdr:twoCellAnchor editAs="oneCell">
    <xdr:from>
      <xdr:col>15</xdr:col>
      <xdr:colOff>304800</xdr:colOff>
      <xdr:row>0</xdr:row>
      <xdr:rowOff>114301</xdr:rowOff>
    </xdr:from>
    <xdr:to>
      <xdr:col>17</xdr:col>
      <xdr:colOff>289806</xdr:colOff>
      <xdr:row>4</xdr:row>
      <xdr:rowOff>53639</xdr:rowOff>
    </xdr:to>
    <xdr:pic>
      <xdr:nvPicPr>
        <xdr:cNvPr id="30" name="Image 29">
          <a:extLst>
            <a:ext uri="{FF2B5EF4-FFF2-40B4-BE49-F238E27FC236}">
              <a16:creationId xmlns:a16="http://schemas.microsoft.com/office/drawing/2014/main" id="{00D5149D-C81C-41DC-A45D-942A974E25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753475" y="114301"/>
          <a:ext cx="1118481" cy="587038"/>
        </a:xfrm>
        <a:prstGeom prst="rect">
          <a:avLst/>
        </a:prstGeom>
      </xdr:spPr>
    </xdr:pic>
    <xdr:clientData/>
  </xdr:twoCellAnchor>
  <xdr:twoCellAnchor editAs="oneCell">
    <xdr:from>
      <xdr:col>1</xdr:col>
      <xdr:colOff>161925</xdr:colOff>
      <xdr:row>0</xdr:row>
      <xdr:rowOff>114300</xdr:rowOff>
    </xdr:from>
    <xdr:to>
      <xdr:col>2</xdr:col>
      <xdr:colOff>476250</xdr:colOff>
      <xdr:row>4</xdr:row>
      <xdr:rowOff>178492</xdr:rowOff>
    </xdr:to>
    <xdr:pic>
      <xdr:nvPicPr>
        <xdr:cNvPr id="31" name="Image 30" descr="Logo_Appui-Innovation.jpg">
          <a:hlinkClick xmlns:r="http://schemas.openxmlformats.org/officeDocument/2006/relationships" r:id="rId3"/>
          <a:extLst>
            <a:ext uri="{FF2B5EF4-FFF2-40B4-BE49-F238E27FC236}">
              <a16:creationId xmlns:a16="http://schemas.microsoft.com/office/drawing/2014/main" id="{C53D2C00-332D-4853-A845-98C5178018F6}"/>
            </a:ext>
          </a:extLst>
        </xdr:cNvPr>
        <xdr:cNvPicPr>
          <a:picLocks noChangeAspect="1"/>
        </xdr:cNvPicPr>
      </xdr:nvPicPr>
      <xdr:blipFill>
        <a:blip xmlns:r="http://schemas.openxmlformats.org/officeDocument/2006/relationships" r:embed="rId4" cstate="print"/>
        <a:stretch>
          <a:fillRect/>
        </a:stretch>
      </xdr:blipFill>
      <xdr:spPr>
        <a:xfrm>
          <a:off x="238125" y="114300"/>
          <a:ext cx="904875" cy="711892"/>
        </a:xfrm>
        <a:prstGeom prst="rect">
          <a:avLst/>
        </a:prstGeom>
      </xdr:spPr>
    </xdr:pic>
    <xdr:clientData/>
  </xdr:twoCellAnchor>
  <xdr:twoCellAnchor>
    <xdr:from>
      <xdr:col>2</xdr:col>
      <xdr:colOff>567576</xdr:colOff>
      <xdr:row>47</xdr:row>
      <xdr:rowOff>161360</xdr:rowOff>
    </xdr:from>
    <xdr:to>
      <xdr:col>8</xdr:col>
      <xdr:colOff>324970</xdr:colOff>
      <xdr:row>58</xdr:row>
      <xdr:rowOff>89647</xdr:rowOff>
    </xdr:to>
    <xdr:graphicFrame macro="">
      <xdr:nvGraphicFramePr>
        <xdr:cNvPr id="32" name="Graphique 31">
          <a:extLst>
            <a:ext uri="{FF2B5EF4-FFF2-40B4-BE49-F238E27FC236}">
              <a16:creationId xmlns:a16="http://schemas.microsoft.com/office/drawing/2014/main" id="{56A34325-5581-4BED-B5E1-8F2CCCD2E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549089</xdr:colOff>
      <xdr:row>37</xdr:row>
      <xdr:rowOff>190499</xdr:rowOff>
    </xdr:from>
    <xdr:to>
      <xdr:col>12</xdr:col>
      <xdr:colOff>268941</xdr:colOff>
      <xdr:row>46</xdr:row>
      <xdr:rowOff>67235</xdr:rowOff>
    </xdr:to>
    <xdr:graphicFrame macro="">
      <xdr:nvGraphicFramePr>
        <xdr:cNvPr id="34" name="Graphique 33">
          <a:extLst>
            <a:ext uri="{FF2B5EF4-FFF2-40B4-BE49-F238E27FC236}">
              <a16:creationId xmlns:a16="http://schemas.microsoft.com/office/drawing/2014/main" id="{BAE65D6C-A663-40A0-9745-5FCF452D7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280147</xdr:colOff>
      <xdr:row>47</xdr:row>
      <xdr:rowOff>191622</xdr:rowOff>
    </xdr:from>
    <xdr:to>
      <xdr:col>15</xdr:col>
      <xdr:colOff>514394</xdr:colOff>
      <xdr:row>58</xdr:row>
      <xdr:rowOff>100853</xdr:rowOff>
    </xdr:to>
    <xdr:graphicFrame macro="">
      <xdr:nvGraphicFramePr>
        <xdr:cNvPr id="37" name="Graphique 36">
          <a:extLst>
            <a:ext uri="{FF2B5EF4-FFF2-40B4-BE49-F238E27FC236}">
              <a16:creationId xmlns:a16="http://schemas.microsoft.com/office/drawing/2014/main" id="{9972D37B-619C-479C-8B70-7140FFBE6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171450</xdr:colOff>
      <xdr:row>26</xdr:row>
      <xdr:rowOff>114300</xdr:rowOff>
    </xdr:from>
    <xdr:to>
      <xdr:col>17</xdr:col>
      <xdr:colOff>339537</xdr:colOff>
      <xdr:row>36</xdr:row>
      <xdr:rowOff>38100</xdr:rowOff>
    </xdr:to>
    <xdr:graphicFrame macro="">
      <xdr:nvGraphicFramePr>
        <xdr:cNvPr id="38" name="Graphique 37">
          <a:extLst>
            <a:ext uri="{FF2B5EF4-FFF2-40B4-BE49-F238E27FC236}">
              <a16:creationId xmlns:a16="http://schemas.microsoft.com/office/drawing/2014/main" id="{A1C2EB85-CE9D-4BD5-8E31-3ABFD6754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104775</xdr:colOff>
      <xdr:row>37</xdr:row>
      <xdr:rowOff>190500</xdr:rowOff>
    </xdr:from>
    <xdr:to>
      <xdr:col>6</xdr:col>
      <xdr:colOff>479612</xdr:colOff>
      <xdr:row>46</xdr:row>
      <xdr:rowOff>63315</xdr:rowOff>
    </xdr:to>
    <xdr:graphicFrame macro="">
      <xdr:nvGraphicFramePr>
        <xdr:cNvPr id="39" name="Graphique 38">
          <a:extLst>
            <a:ext uri="{FF2B5EF4-FFF2-40B4-BE49-F238E27FC236}">
              <a16:creationId xmlns:a16="http://schemas.microsoft.com/office/drawing/2014/main" id="{93488285-286D-42F9-ABE8-23885C71C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362510</xdr:colOff>
      <xdr:row>37</xdr:row>
      <xdr:rowOff>180975</xdr:rowOff>
    </xdr:from>
    <xdr:to>
      <xdr:col>17</xdr:col>
      <xdr:colOff>373716</xdr:colOff>
      <xdr:row>46</xdr:row>
      <xdr:rowOff>80122</xdr:rowOff>
    </xdr:to>
    <xdr:graphicFrame macro="">
      <xdr:nvGraphicFramePr>
        <xdr:cNvPr id="40" name="Graphique 39">
          <a:extLst>
            <a:ext uri="{FF2B5EF4-FFF2-40B4-BE49-F238E27FC236}">
              <a16:creationId xmlns:a16="http://schemas.microsoft.com/office/drawing/2014/main" id="{4035817C-E0D3-4EF9-8A74-5B2A3919B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180975</xdr:colOff>
      <xdr:row>3</xdr:row>
      <xdr:rowOff>18001</xdr:rowOff>
    </xdr:from>
    <xdr:to>
      <xdr:col>12</xdr:col>
      <xdr:colOff>361950</xdr:colOff>
      <xdr:row>6</xdr:row>
      <xdr:rowOff>161925</xdr:rowOff>
    </xdr:to>
    <xdr:pic>
      <xdr:nvPicPr>
        <xdr:cNvPr id="2" name="Image 1">
          <a:extLst>
            <a:ext uri="{FF2B5EF4-FFF2-40B4-BE49-F238E27FC236}">
              <a16:creationId xmlns:a16="http://schemas.microsoft.com/office/drawing/2014/main" id="{FBA63DE7-D252-4406-9B36-735512A34E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9925" y="503776"/>
          <a:ext cx="3829050" cy="858299"/>
        </a:xfrm>
        <a:prstGeom prst="rect">
          <a:avLst/>
        </a:prstGeom>
      </xdr:spPr>
    </xdr:pic>
    <xdr:clientData/>
  </xdr:twoCellAnchor>
  <xdr:twoCellAnchor editAs="oneCell">
    <xdr:from>
      <xdr:col>15</xdr:col>
      <xdr:colOff>304800</xdr:colOff>
      <xdr:row>0</xdr:row>
      <xdr:rowOff>114301</xdr:rowOff>
    </xdr:from>
    <xdr:to>
      <xdr:col>17</xdr:col>
      <xdr:colOff>366006</xdr:colOff>
      <xdr:row>3</xdr:row>
      <xdr:rowOff>129839</xdr:rowOff>
    </xdr:to>
    <xdr:pic>
      <xdr:nvPicPr>
        <xdr:cNvPr id="3" name="Image 2">
          <a:extLst>
            <a:ext uri="{FF2B5EF4-FFF2-40B4-BE49-F238E27FC236}">
              <a16:creationId xmlns:a16="http://schemas.microsoft.com/office/drawing/2014/main" id="{E4867FA3-7919-4A4B-BADD-C9F35A1610A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753475" y="114301"/>
          <a:ext cx="1118481" cy="587038"/>
        </a:xfrm>
        <a:prstGeom prst="rect">
          <a:avLst/>
        </a:prstGeom>
      </xdr:spPr>
    </xdr:pic>
    <xdr:clientData/>
  </xdr:twoCellAnchor>
  <xdr:twoCellAnchor editAs="oneCell">
    <xdr:from>
      <xdr:col>1</xdr:col>
      <xdr:colOff>161925</xdr:colOff>
      <xdr:row>0</xdr:row>
      <xdr:rowOff>114300</xdr:rowOff>
    </xdr:from>
    <xdr:to>
      <xdr:col>2</xdr:col>
      <xdr:colOff>514350</xdr:colOff>
      <xdr:row>4</xdr:row>
      <xdr:rowOff>64192</xdr:rowOff>
    </xdr:to>
    <xdr:pic>
      <xdr:nvPicPr>
        <xdr:cNvPr id="4" name="Image 3" descr="Logo_Appui-Innovation.jpg">
          <a:hlinkClick xmlns:r="http://schemas.openxmlformats.org/officeDocument/2006/relationships" r:id="rId3"/>
          <a:extLst>
            <a:ext uri="{FF2B5EF4-FFF2-40B4-BE49-F238E27FC236}">
              <a16:creationId xmlns:a16="http://schemas.microsoft.com/office/drawing/2014/main" id="{7363AF9A-001C-406E-AEE1-7C0A51406595}"/>
            </a:ext>
          </a:extLst>
        </xdr:cNvPr>
        <xdr:cNvPicPr>
          <a:picLocks noChangeAspect="1"/>
        </xdr:cNvPicPr>
      </xdr:nvPicPr>
      <xdr:blipFill>
        <a:blip xmlns:r="http://schemas.openxmlformats.org/officeDocument/2006/relationships" r:embed="rId4" cstate="print"/>
        <a:stretch>
          <a:fillRect/>
        </a:stretch>
      </xdr:blipFill>
      <xdr:spPr>
        <a:xfrm>
          <a:off x="238125" y="114300"/>
          <a:ext cx="904875" cy="711892"/>
        </a:xfrm>
        <a:prstGeom prst="rect">
          <a:avLst/>
        </a:prstGeom>
      </xdr:spPr>
    </xdr:pic>
    <xdr:clientData/>
  </xdr:twoCellAnchor>
  <xdr:twoCellAnchor editAs="oneCell">
    <xdr:from>
      <xdr:col>6</xdr:col>
      <xdr:colOff>200025</xdr:colOff>
      <xdr:row>2</xdr:row>
      <xdr:rowOff>151351</xdr:rowOff>
    </xdr:from>
    <xdr:to>
      <xdr:col>12</xdr:col>
      <xdr:colOff>381000</xdr:colOff>
      <xdr:row>6</xdr:row>
      <xdr:rowOff>133350</xdr:rowOff>
    </xdr:to>
    <xdr:pic>
      <xdr:nvPicPr>
        <xdr:cNvPr id="29" name="Image 28">
          <a:extLst>
            <a:ext uri="{FF2B5EF4-FFF2-40B4-BE49-F238E27FC236}">
              <a16:creationId xmlns:a16="http://schemas.microsoft.com/office/drawing/2014/main" id="{46D7C0F6-14F4-4827-A825-50250A310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8975" y="475201"/>
          <a:ext cx="3829050" cy="858299"/>
        </a:xfrm>
        <a:prstGeom prst="rect">
          <a:avLst/>
        </a:prstGeom>
      </xdr:spPr>
    </xdr:pic>
    <xdr:clientData/>
  </xdr:twoCellAnchor>
  <xdr:twoCellAnchor editAs="oneCell">
    <xdr:from>
      <xdr:col>15</xdr:col>
      <xdr:colOff>304800</xdr:colOff>
      <xdr:row>0</xdr:row>
      <xdr:rowOff>114301</xdr:rowOff>
    </xdr:from>
    <xdr:to>
      <xdr:col>17</xdr:col>
      <xdr:colOff>366006</xdr:colOff>
      <xdr:row>3</xdr:row>
      <xdr:rowOff>129839</xdr:rowOff>
    </xdr:to>
    <xdr:pic>
      <xdr:nvPicPr>
        <xdr:cNvPr id="30" name="Image 29">
          <a:extLst>
            <a:ext uri="{FF2B5EF4-FFF2-40B4-BE49-F238E27FC236}">
              <a16:creationId xmlns:a16="http://schemas.microsoft.com/office/drawing/2014/main" id="{E082DBF3-515F-43BC-B908-2EEE0331A54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753475" y="114301"/>
          <a:ext cx="1194681" cy="501313"/>
        </a:xfrm>
        <a:prstGeom prst="rect">
          <a:avLst/>
        </a:prstGeom>
      </xdr:spPr>
    </xdr:pic>
    <xdr:clientData/>
  </xdr:twoCellAnchor>
  <xdr:twoCellAnchor editAs="oneCell">
    <xdr:from>
      <xdr:col>1</xdr:col>
      <xdr:colOff>161925</xdr:colOff>
      <xdr:row>0</xdr:row>
      <xdr:rowOff>114300</xdr:rowOff>
    </xdr:from>
    <xdr:to>
      <xdr:col>2</xdr:col>
      <xdr:colOff>514350</xdr:colOff>
      <xdr:row>4</xdr:row>
      <xdr:rowOff>64192</xdr:rowOff>
    </xdr:to>
    <xdr:pic>
      <xdr:nvPicPr>
        <xdr:cNvPr id="31" name="Image 30" descr="Logo_Appui-Innovation.jpg">
          <a:hlinkClick xmlns:r="http://schemas.openxmlformats.org/officeDocument/2006/relationships" r:id="rId3"/>
          <a:extLst>
            <a:ext uri="{FF2B5EF4-FFF2-40B4-BE49-F238E27FC236}">
              <a16:creationId xmlns:a16="http://schemas.microsoft.com/office/drawing/2014/main" id="{D555E331-55F4-4449-BE64-84DDB788FD4F}"/>
            </a:ext>
          </a:extLst>
        </xdr:cNvPr>
        <xdr:cNvPicPr>
          <a:picLocks noChangeAspect="1"/>
        </xdr:cNvPicPr>
      </xdr:nvPicPr>
      <xdr:blipFill>
        <a:blip xmlns:r="http://schemas.openxmlformats.org/officeDocument/2006/relationships" r:embed="rId4" cstate="print"/>
        <a:stretch>
          <a:fillRect/>
        </a:stretch>
      </xdr:blipFill>
      <xdr:spPr>
        <a:xfrm>
          <a:off x="238125" y="114300"/>
          <a:ext cx="942975" cy="597592"/>
        </a:xfrm>
        <a:prstGeom prst="rect">
          <a:avLst/>
        </a:prstGeom>
      </xdr:spPr>
    </xdr:pic>
    <xdr:clientData/>
  </xdr:twoCellAnchor>
  <xdr:twoCellAnchor editAs="oneCell">
    <xdr:from>
      <xdr:col>6</xdr:col>
      <xdr:colOff>180975</xdr:colOff>
      <xdr:row>3</xdr:row>
      <xdr:rowOff>103726</xdr:rowOff>
    </xdr:from>
    <xdr:to>
      <xdr:col>12</xdr:col>
      <xdr:colOff>123825</xdr:colOff>
      <xdr:row>6</xdr:row>
      <xdr:rowOff>123825</xdr:rowOff>
    </xdr:to>
    <xdr:pic>
      <xdr:nvPicPr>
        <xdr:cNvPr id="32" name="Image 31">
          <a:extLst>
            <a:ext uri="{FF2B5EF4-FFF2-40B4-BE49-F238E27FC236}">
              <a16:creationId xmlns:a16="http://schemas.microsoft.com/office/drawing/2014/main" id="{AE23FBD4-5A11-49E1-A5E0-31EA86834F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9925" y="589501"/>
          <a:ext cx="3590925" cy="734474"/>
        </a:xfrm>
        <a:prstGeom prst="rect">
          <a:avLst/>
        </a:prstGeom>
      </xdr:spPr>
    </xdr:pic>
    <xdr:clientData/>
  </xdr:twoCellAnchor>
  <xdr:twoCellAnchor editAs="oneCell">
    <xdr:from>
      <xdr:col>15</xdr:col>
      <xdr:colOff>304800</xdr:colOff>
      <xdr:row>0</xdr:row>
      <xdr:rowOff>114301</xdr:rowOff>
    </xdr:from>
    <xdr:to>
      <xdr:col>17</xdr:col>
      <xdr:colOff>289806</xdr:colOff>
      <xdr:row>4</xdr:row>
      <xdr:rowOff>53639</xdr:rowOff>
    </xdr:to>
    <xdr:pic>
      <xdr:nvPicPr>
        <xdr:cNvPr id="33" name="Image 32">
          <a:extLst>
            <a:ext uri="{FF2B5EF4-FFF2-40B4-BE49-F238E27FC236}">
              <a16:creationId xmlns:a16="http://schemas.microsoft.com/office/drawing/2014/main" id="{8EA5A642-1657-416D-AC79-A38812DD4E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753475" y="114301"/>
          <a:ext cx="1118481" cy="587038"/>
        </a:xfrm>
        <a:prstGeom prst="rect">
          <a:avLst/>
        </a:prstGeom>
      </xdr:spPr>
    </xdr:pic>
    <xdr:clientData/>
  </xdr:twoCellAnchor>
  <xdr:twoCellAnchor editAs="oneCell">
    <xdr:from>
      <xdr:col>1</xdr:col>
      <xdr:colOff>161925</xdr:colOff>
      <xdr:row>0</xdr:row>
      <xdr:rowOff>114300</xdr:rowOff>
    </xdr:from>
    <xdr:to>
      <xdr:col>2</xdr:col>
      <xdr:colOff>476250</xdr:colOff>
      <xdr:row>4</xdr:row>
      <xdr:rowOff>178492</xdr:rowOff>
    </xdr:to>
    <xdr:pic>
      <xdr:nvPicPr>
        <xdr:cNvPr id="34" name="Image 33" descr="Logo_Appui-Innovation.jpg">
          <a:hlinkClick xmlns:r="http://schemas.openxmlformats.org/officeDocument/2006/relationships" r:id="rId3"/>
          <a:extLst>
            <a:ext uri="{FF2B5EF4-FFF2-40B4-BE49-F238E27FC236}">
              <a16:creationId xmlns:a16="http://schemas.microsoft.com/office/drawing/2014/main" id="{F6B17128-1D03-4C7E-9108-CB82843F69F5}"/>
            </a:ext>
          </a:extLst>
        </xdr:cNvPr>
        <xdr:cNvPicPr>
          <a:picLocks noChangeAspect="1"/>
        </xdr:cNvPicPr>
      </xdr:nvPicPr>
      <xdr:blipFill>
        <a:blip xmlns:r="http://schemas.openxmlformats.org/officeDocument/2006/relationships" r:embed="rId4" cstate="print"/>
        <a:stretch>
          <a:fillRect/>
        </a:stretch>
      </xdr:blipFill>
      <xdr:spPr>
        <a:xfrm>
          <a:off x="238125" y="114300"/>
          <a:ext cx="904875" cy="711892"/>
        </a:xfrm>
        <a:prstGeom prst="rect">
          <a:avLst/>
        </a:prstGeom>
      </xdr:spPr>
    </xdr:pic>
    <xdr:clientData/>
  </xdr:twoCellAnchor>
  <xdr:twoCellAnchor>
    <xdr:from>
      <xdr:col>2</xdr:col>
      <xdr:colOff>567576</xdr:colOff>
      <xdr:row>47</xdr:row>
      <xdr:rowOff>161360</xdr:rowOff>
    </xdr:from>
    <xdr:to>
      <xdr:col>8</xdr:col>
      <xdr:colOff>324970</xdr:colOff>
      <xdr:row>58</xdr:row>
      <xdr:rowOff>89647</xdr:rowOff>
    </xdr:to>
    <xdr:graphicFrame macro="">
      <xdr:nvGraphicFramePr>
        <xdr:cNvPr id="35" name="Graphique 34">
          <a:extLst>
            <a:ext uri="{FF2B5EF4-FFF2-40B4-BE49-F238E27FC236}">
              <a16:creationId xmlns:a16="http://schemas.microsoft.com/office/drawing/2014/main" id="{91021C60-6B28-491F-BC0C-ECC011979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549089</xdr:colOff>
      <xdr:row>37</xdr:row>
      <xdr:rowOff>190499</xdr:rowOff>
    </xdr:from>
    <xdr:to>
      <xdr:col>12</xdr:col>
      <xdr:colOff>268941</xdr:colOff>
      <xdr:row>46</xdr:row>
      <xdr:rowOff>67235</xdr:rowOff>
    </xdr:to>
    <xdr:graphicFrame macro="">
      <xdr:nvGraphicFramePr>
        <xdr:cNvPr id="36" name="Graphique 35">
          <a:extLst>
            <a:ext uri="{FF2B5EF4-FFF2-40B4-BE49-F238E27FC236}">
              <a16:creationId xmlns:a16="http://schemas.microsoft.com/office/drawing/2014/main" id="{5A30F55E-322B-446C-A55F-7ADB3E241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280147</xdr:colOff>
      <xdr:row>47</xdr:row>
      <xdr:rowOff>191622</xdr:rowOff>
    </xdr:from>
    <xdr:to>
      <xdr:col>15</xdr:col>
      <xdr:colOff>514394</xdr:colOff>
      <xdr:row>58</xdr:row>
      <xdr:rowOff>100853</xdr:rowOff>
    </xdr:to>
    <xdr:graphicFrame macro="">
      <xdr:nvGraphicFramePr>
        <xdr:cNvPr id="37" name="Graphique 36">
          <a:extLst>
            <a:ext uri="{FF2B5EF4-FFF2-40B4-BE49-F238E27FC236}">
              <a16:creationId xmlns:a16="http://schemas.microsoft.com/office/drawing/2014/main" id="{A0A9FCA3-5CAF-4783-96FE-604D2B580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171450</xdr:colOff>
      <xdr:row>26</xdr:row>
      <xdr:rowOff>114300</xdr:rowOff>
    </xdr:from>
    <xdr:to>
      <xdr:col>17</xdr:col>
      <xdr:colOff>339537</xdr:colOff>
      <xdr:row>36</xdr:row>
      <xdr:rowOff>38100</xdr:rowOff>
    </xdr:to>
    <xdr:graphicFrame macro="">
      <xdr:nvGraphicFramePr>
        <xdr:cNvPr id="38" name="Graphique 37">
          <a:extLst>
            <a:ext uri="{FF2B5EF4-FFF2-40B4-BE49-F238E27FC236}">
              <a16:creationId xmlns:a16="http://schemas.microsoft.com/office/drawing/2014/main" id="{92A17D9B-3BFF-45B1-AD4D-6AD89C0E0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104775</xdr:colOff>
      <xdr:row>37</xdr:row>
      <xdr:rowOff>190500</xdr:rowOff>
    </xdr:from>
    <xdr:to>
      <xdr:col>6</xdr:col>
      <xdr:colOff>479612</xdr:colOff>
      <xdr:row>46</xdr:row>
      <xdr:rowOff>63315</xdr:rowOff>
    </xdr:to>
    <xdr:graphicFrame macro="">
      <xdr:nvGraphicFramePr>
        <xdr:cNvPr id="39" name="Graphique 38">
          <a:extLst>
            <a:ext uri="{FF2B5EF4-FFF2-40B4-BE49-F238E27FC236}">
              <a16:creationId xmlns:a16="http://schemas.microsoft.com/office/drawing/2014/main" id="{F1F9D505-05A1-4F21-909E-60BBF7A14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362510</xdr:colOff>
      <xdr:row>37</xdr:row>
      <xdr:rowOff>180975</xdr:rowOff>
    </xdr:from>
    <xdr:to>
      <xdr:col>17</xdr:col>
      <xdr:colOff>373716</xdr:colOff>
      <xdr:row>46</xdr:row>
      <xdr:rowOff>80122</xdr:rowOff>
    </xdr:to>
    <xdr:graphicFrame macro="">
      <xdr:nvGraphicFramePr>
        <xdr:cNvPr id="40" name="Graphique 39">
          <a:extLst>
            <a:ext uri="{FF2B5EF4-FFF2-40B4-BE49-F238E27FC236}">
              <a16:creationId xmlns:a16="http://schemas.microsoft.com/office/drawing/2014/main" id="{30DCD81E-782B-4076-93ED-361C3C79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Y323"/>
  <sheetViews>
    <sheetView tabSelected="1" zoomScaleNormal="100" zoomScalePageLayoutView="96" workbookViewId="0">
      <selection activeCell="I5" sqref="I5"/>
    </sheetView>
  </sheetViews>
  <sheetFormatPr baseColWidth="10" defaultColWidth="11.42578125" defaultRowHeight="16.5" zeroHeight="1" x14ac:dyDescent="0.3"/>
  <cols>
    <col min="1" max="1" width="11.42578125" style="7" customWidth="1"/>
    <col min="2" max="9" width="12.28515625" customWidth="1"/>
    <col min="10" max="37" width="11.42578125" style="7"/>
    <col min="38" max="44" width="11.42578125" style="12"/>
    <col min="45" max="45" width="12.85546875" style="12" customWidth="1"/>
    <col min="46" max="47" width="11.42578125" style="12"/>
    <col min="48" max="48" width="13.85546875" style="12" customWidth="1"/>
    <col min="49" max="49" width="9.140625" style="12" customWidth="1"/>
    <col min="50" max="50" width="10.85546875" style="12" customWidth="1"/>
    <col min="51" max="51" width="11.42578125" style="12"/>
  </cols>
  <sheetData>
    <row r="1" spans="2:38" ht="56.25" customHeight="1" x14ac:dyDescent="0.3">
      <c r="B1" s="7"/>
      <c r="C1" s="7"/>
      <c r="D1" s="284" t="s">
        <v>153</v>
      </c>
      <c r="E1" s="285"/>
      <c r="F1" s="285"/>
      <c r="G1" s="285"/>
      <c r="H1" s="285"/>
      <c r="I1" s="7"/>
    </row>
    <row r="2" spans="2:38" x14ac:dyDescent="0.3">
      <c r="B2" s="7"/>
      <c r="C2" s="7"/>
      <c r="D2" s="285"/>
      <c r="E2" s="285"/>
      <c r="F2" s="285"/>
      <c r="G2" s="285"/>
      <c r="H2" s="285"/>
      <c r="I2" s="7"/>
      <c r="AL2" s="36"/>
    </row>
    <row r="3" spans="2:38" x14ac:dyDescent="0.3">
      <c r="B3" s="7"/>
      <c r="C3" s="7"/>
      <c r="D3" s="285"/>
      <c r="E3" s="285"/>
      <c r="F3" s="285"/>
      <c r="G3" s="285"/>
      <c r="H3" s="285"/>
      <c r="I3" s="7"/>
      <c r="AL3" s="36"/>
    </row>
    <row r="4" spans="2:38" x14ac:dyDescent="0.3">
      <c r="B4" s="7"/>
      <c r="C4" s="7"/>
      <c r="D4" s="286" t="s">
        <v>32</v>
      </c>
      <c r="E4" s="286"/>
      <c r="F4" s="286"/>
      <c r="G4" s="286"/>
      <c r="H4" s="286"/>
      <c r="I4" s="7"/>
      <c r="AL4" s="36"/>
    </row>
    <row r="5" spans="2:38" ht="15" customHeight="1" x14ac:dyDescent="0.3">
      <c r="B5" s="7"/>
      <c r="C5" s="7"/>
      <c r="D5" s="7"/>
      <c r="E5" s="18"/>
      <c r="F5" s="7"/>
      <c r="G5" s="7"/>
      <c r="H5" s="7"/>
      <c r="I5" s="7"/>
      <c r="AL5"/>
    </row>
    <row r="6" spans="2:38" ht="15" customHeight="1" x14ac:dyDescent="0.3">
      <c r="B6" s="7"/>
      <c r="C6" s="7"/>
      <c r="D6" s="18"/>
      <c r="E6" s="18"/>
      <c r="F6" s="7"/>
      <c r="G6" s="7"/>
      <c r="H6" s="7"/>
      <c r="I6" s="7"/>
      <c r="AL6" s="39"/>
    </row>
    <row r="7" spans="2:38" ht="15" customHeight="1" x14ac:dyDescent="0.3">
      <c r="B7" s="7"/>
      <c r="C7" s="7"/>
      <c r="D7" s="18"/>
      <c r="E7" s="18"/>
      <c r="F7" s="7"/>
      <c r="G7" s="7"/>
      <c r="H7" s="7"/>
      <c r="I7" s="7"/>
      <c r="AL7" s="39"/>
    </row>
    <row r="8" spans="2:38" ht="15" customHeight="1" x14ac:dyDescent="0.3">
      <c r="B8" s="7"/>
      <c r="C8" s="7"/>
      <c r="D8" s="18"/>
      <c r="E8" s="18"/>
      <c r="F8" s="7"/>
      <c r="G8" s="7"/>
      <c r="H8" s="7"/>
      <c r="I8" s="7"/>
      <c r="AL8" s="39"/>
    </row>
    <row r="9" spans="2:38" ht="15" customHeight="1" x14ac:dyDescent="0.3">
      <c r="B9" s="7"/>
      <c r="C9" s="7"/>
      <c r="D9" s="18"/>
      <c r="E9" s="18"/>
      <c r="F9" s="7"/>
      <c r="G9" s="7"/>
      <c r="H9" s="7"/>
      <c r="I9" s="7"/>
      <c r="AL9" s="36"/>
    </row>
    <row r="10" spans="2:38" ht="15" customHeight="1" x14ac:dyDescent="0.3">
      <c r="B10" s="7"/>
      <c r="C10" s="7"/>
      <c r="D10" s="18"/>
      <c r="E10" s="18"/>
      <c r="F10" s="7"/>
      <c r="G10" s="7"/>
      <c r="H10" s="7"/>
      <c r="I10" s="7"/>
      <c r="AL10" s="36"/>
    </row>
    <row r="11" spans="2:38" ht="15" customHeight="1" x14ac:dyDescent="0.3">
      <c r="B11" s="7"/>
      <c r="C11" s="7"/>
      <c r="D11" s="18"/>
      <c r="E11" s="18"/>
      <c r="F11" s="7"/>
      <c r="G11" s="7"/>
      <c r="H11" s="7"/>
      <c r="I11" s="7"/>
      <c r="AL11" s="36"/>
    </row>
    <row r="12" spans="2:38" ht="148.5" customHeight="1" x14ac:dyDescent="0.3">
      <c r="B12" s="288" t="s">
        <v>4639</v>
      </c>
      <c r="C12" s="288"/>
      <c r="D12" s="288"/>
      <c r="E12" s="288"/>
      <c r="F12" s="288"/>
      <c r="G12" s="288"/>
      <c r="H12" s="288"/>
      <c r="I12" s="288"/>
      <c r="AL12" s="36"/>
    </row>
    <row r="13" spans="2:38" ht="95.25" customHeight="1" x14ac:dyDescent="0.3">
      <c r="B13" s="288"/>
      <c r="C13" s="288"/>
      <c r="D13" s="288"/>
      <c r="E13" s="288"/>
      <c r="F13" s="288"/>
      <c r="G13" s="288"/>
      <c r="H13" s="288"/>
      <c r="I13" s="288"/>
      <c r="AL13" s="36"/>
    </row>
    <row r="14" spans="2:38" ht="15" customHeight="1" x14ac:dyDescent="0.3">
      <c r="B14" s="7"/>
      <c r="C14" s="284" t="s">
        <v>33</v>
      </c>
      <c r="D14" s="284"/>
      <c r="E14" s="284"/>
      <c r="F14" s="284"/>
      <c r="G14" s="284"/>
      <c r="H14" s="284"/>
      <c r="I14" s="7"/>
      <c r="AL14" s="36"/>
    </row>
    <row r="15" spans="2:38" ht="15" customHeight="1" x14ac:dyDescent="0.3">
      <c r="B15" s="7"/>
      <c r="C15" s="284"/>
      <c r="D15" s="284"/>
      <c r="E15" s="284"/>
      <c r="F15" s="284"/>
      <c r="G15" s="284"/>
      <c r="H15" s="284"/>
      <c r="I15" s="7"/>
      <c r="AL15" s="36"/>
    </row>
    <row r="16" spans="2:38" ht="15" customHeight="1" x14ac:dyDescent="0.3">
      <c r="B16" s="7"/>
      <c r="C16" s="284"/>
      <c r="D16" s="284"/>
      <c r="E16" s="284"/>
      <c r="F16" s="284"/>
      <c r="G16" s="284"/>
      <c r="H16" s="284"/>
      <c r="I16" s="7"/>
      <c r="AL16" s="36"/>
    </row>
    <row r="17" spans="1:51" x14ac:dyDescent="0.3">
      <c r="B17" s="7"/>
      <c r="C17" s="7"/>
      <c r="D17" s="7"/>
      <c r="E17" s="7"/>
      <c r="F17" s="7"/>
      <c r="G17" s="7"/>
      <c r="H17" s="7"/>
      <c r="I17" s="7"/>
      <c r="AL17" s="36"/>
    </row>
    <row r="18" spans="1:51" x14ac:dyDescent="0.3">
      <c r="B18" s="286"/>
      <c r="C18" s="287"/>
      <c r="D18" s="287"/>
      <c r="E18" s="287"/>
      <c r="F18" s="287"/>
      <c r="G18" s="287"/>
      <c r="H18" s="287"/>
      <c r="I18" s="287"/>
      <c r="AL18" s="37"/>
    </row>
    <row r="19" spans="1:51" x14ac:dyDescent="0.3">
      <c r="B19" s="287"/>
      <c r="C19" s="287"/>
      <c r="D19" s="287"/>
      <c r="E19" s="287"/>
      <c r="F19" s="287"/>
      <c r="G19" s="287"/>
      <c r="H19" s="287"/>
      <c r="I19" s="287"/>
    </row>
    <row r="20" spans="1:51" x14ac:dyDescent="0.3">
      <c r="B20" s="287"/>
      <c r="C20" s="287"/>
      <c r="D20" s="287"/>
      <c r="E20" s="287"/>
      <c r="F20" s="287"/>
      <c r="G20" s="287"/>
      <c r="H20" s="287"/>
      <c r="I20" s="287"/>
      <c r="AL20" s="36"/>
    </row>
    <row r="21" spans="1:51" x14ac:dyDescent="0.3">
      <c r="B21" s="287"/>
      <c r="C21" s="287"/>
      <c r="D21" s="287"/>
      <c r="E21" s="287"/>
      <c r="F21" s="287"/>
      <c r="G21" s="287"/>
      <c r="H21" s="287"/>
      <c r="I21" s="287"/>
      <c r="AL21" s="36"/>
    </row>
    <row r="22" spans="1:51" x14ac:dyDescent="0.3">
      <c r="B22" s="287"/>
      <c r="C22" s="287"/>
      <c r="D22" s="287"/>
      <c r="E22" s="287"/>
      <c r="F22" s="287"/>
      <c r="G22" s="287"/>
      <c r="H22" s="287"/>
      <c r="I22" s="287"/>
      <c r="AL22" s="36"/>
    </row>
    <row r="23" spans="1:51" x14ac:dyDescent="0.3">
      <c r="B23" s="287"/>
      <c r="C23" s="287"/>
      <c r="D23" s="287"/>
      <c r="E23" s="287"/>
      <c r="F23" s="287"/>
      <c r="G23" s="287"/>
      <c r="H23" s="287"/>
      <c r="I23" s="287"/>
      <c r="AL23" s="36"/>
    </row>
    <row r="24" spans="1:51" x14ac:dyDescent="0.3">
      <c r="B24" s="287"/>
      <c r="C24" s="287"/>
      <c r="D24" s="287"/>
      <c r="E24" s="287"/>
      <c r="F24" s="287"/>
      <c r="G24" s="287"/>
      <c r="H24" s="287"/>
      <c r="I24" s="287"/>
      <c r="AL24" s="36"/>
    </row>
    <row r="25" spans="1:51" x14ac:dyDescent="0.3">
      <c r="B25" s="287"/>
      <c r="C25" s="287"/>
      <c r="D25" s="287"/>
      <c r="E25" s="287"/>
      <c r="F25" s="287"/>
      <c r="G25" s="287"/>
      <c r="H25" s="287"/>
      <c r="I25" s="287"/>
      <c r="AL25" s="36"/>
    </row>
    <row r="26" spans="1:51" x14ac:dyDescent="0.3">
      <c r="B26" s="287"/>
      <c r="C26" s="287"/>
      <c r="D26" s="287"/>
      <c r="E26" s="287"/>
      <c r="F26" s="287"/>
      <c r="G26" s="287"/>
      <c r="H26" s="287"/>
      <c r="I26" s="287"/>
      <c r="AL26" s="36"/>
    </row>
    <row r="27" spans="1:51" x14ac:dyDescent="0.3">
      <c r="B27" s="287"/>
      <c r="C27" s="287"/>
      <c r="D27" s="287"/>
      <c r="E27" s="287"/>
      <c r="F27" s="287"/>
      <c r="G27" s="287"/>
      <c r="H27" s="287"/>
      <c r="I27" s="287"/>
      <c r="AL27" s="36"/>
    </row>
    <row r="28" spans="1:51" ht="17.25" thickBot="1" x14ac:dyDescent="0.35">
      <c r="B28" s="287"/>
      <c r="C28" s="287"/>
      <c r="D28" s="287"/>
      <c r="E28" s="287"/>
      <c r="F28" s="287"/>
      <c r="G28" s="287"/>
      <c r="H28" s="287"/>
      <c r="I28" s="287"/>
      <c r="AL28" s="36"/>
      <c r="AY28" s="13"/>
    </row>
    <row r="29" spans="1:51" ht="25.5" x14ac:dyDescent="0.3">
      <c r="B29" s="287"/>
      <c r="C29" s="287"/>
      <c r="D29" s="287"/>
      <c r="E29" s="287"/>
      <c r="F29" s="287"/>
      <c r="G29" s="287"/>
      <c r="H29" s="287"/>
      <c r="I29" s="287"/>
      <c r="AL29" s="36"/>
      <c r="AM29" s="296" t="s">
        <v>223</v>
      </c>
      <c r="AN29" s="297"/>
      <c r="AO29" s="297"/>
      <c r="AP29" s="297"/>
      <c r="AQ29" s="297"/>
      <c r="AR29" s="297"/>
      <c r="AS29" s="297"/>
      <c r="AT29" s="297"/>
      <c r="AU29" s="297"/>
      <c r="AV29" s="297"/>
      <c r="AW29" s="90"/>
      <c r="AX29" s="91"/>
      <c r="AY29" s="13"/>
    </row>
    <row r="30" spans="1:51" ht="26.25" customHeight="1" x14ac:dyDescent="0.3">
      <c r="B30" s="287"/>
      <c r="C30" s="287"/>
      <c r="D30" s="287"/>
      <c r="E30" s="287"/>
      <c r="F30" s="287"/>
      <c r="G30" s="287"/>
      <c r="H30" s="287"/>
      <c r="I30" s="287"/>
      <c r="AL30" s="36"/>
      <c r="AM30" s="298" t="s">
        <v>224</v>
      </c>
      <c r="AN30" s="299"/>
      <c r="AO30" s="299"/>
      <c r="AP30" s="299"/>
      <c r="AQ30" s="299"/>
      <c r="AR30" s="299"/>
      <c r="AS30" s="299"/>
      <c r="AT30" s="299"/>
      <c r="AU30" s="299"/>
      <c r="AV30" s="299"/>
      <c r="AW30" s="299"/>
      <c r="AX30" s="406"/>
      <c r="AY30" s="13"/>
    </row>
    <row r="31" spans="1:51" x14ac:dyDescent="0.3">
      <c r="B31" s="287"/>
      <c r="C31" s="287"/>
      <c r="D31" s="287"/>
      <c r="E31" s="287"/>
      <c r="F31" s="287"/>
      <c r="G31" s="287"/>
      <c r="H31" s="287"/>
      <c r="I31" s="287"/>
      <c r="AL31" s="36"/>
      <c r="AM31" s="33"/>
      <c r="AN31" s="34"/>
      <c r="AO31" s="13"/>
      <c r="AP31" s="13"/>
      <c r="AQ31" s="13"/>
      <c r="AR31" s="13"/>
      <c r="AS31" s="13"/>
      <c r="AT31" s="13"/>
      <c r="AU31" s="13"/>
      <c r="AV31" s="13"/>
      <c r="AW31" s="13"/>
      <c r="AX31" s="31"/>
    </row>
    <row r="32" spans="1:51" s="30" customFormat="1" x14ac:dyDescent="0.3">
      <c r="A32" s="7"/>
      <c r="B32" s="287"/>
      <c r="C32" s="287"/>
      <c r="D32" s="287"/>
      <c r="E32" s="287"/>
      <c r="F32" s="287"/>
      <c r="G32" s="287"/>
      <c r="H32" s="287"/>
      <c r="I32" s="28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36"/>
      <c r="AM32" s="33"/>
      <c r="AN32" s="34"/>
      <c r="AO32" s="13"/>
      <c r="AP32" s="13"/>
      <c r="AQ32" s="13"/>
      <c r="AR32" s="13"/>
      <c r="AS32" s="13"/>
      <c r="AT32" s="13"/>
      <c r="AU32" s="13"/>
      <c r="AV32" s="13"/>
      <c r="AW32" s="13"/>
      <c r="AX32" s="31"/>
      <c r="AY32" s="12"/>
    </row>
    <row r="33" spans="1:51" x14ac:dyDescent="0.3">
      <c r="B33" s="287"/>
      <c r="C33" s="287"/>
      <c r="D33" s="287"/>
      <c r="E33" s="287"/>
      <c r="F33" s="287"/>
      <c r="G33" s="287"/>
      <c r="H33" s="287"/>
      <c r="I33" s="287"/>
      <c r="AL33" s="36"/>
      <c r="AM33" s="33"/>
      <c r="AN33" s="34"/>
      <c r="AO33" s="13"/>
      <c r="AP33" s="13"/>
      <c r="AQ33" s="13"/>
      <c r="AR33" s="13"/>
      <c r="AS33" s="13"/>
      <c r="AT33" s="13"/>
      <c r="AU33" s="13"/>
      <c r="AV33" s="13"/>
      <c r="AW33" s="13"/>
      <c r="AX33" s="31"/>
    </row>
    <row r="34" spans="1:51" ht="30" customHeight="1" x14ac:dyDescent="0.3">
      <c r="B34" s="301" t="s">
        <v>4640</v>
      </c>
      <c r="C34" s="301"/>
      <c r="D34" s="301"/>
      <c r="E34" s="301"/>
      <c r="F34" s="301"/>
      <c r="G34" s="301"/>
      <c r="H34" s="301"/>
      <c r="I34" s="301"/>
      <c r="AL34" s="36"/>
      <c r="AM34" s="33"/>
      <c r="AN34" s="34"/>
      <c r="AO34" s="13"/>
      <c r="AP34" s="13"/>
      <c r="AQ34" s="13"/>
      <c r="AR34" s="13"/>
      <c r="AS34" s="13"/>
      <c r="AT34" s="13"/>
      <c r="AU34" s="13"/>
      <c r="AV34" s="13"/>
      <c r="AW34" s="13"/>
      <c r="AX34" s="31"/>
    </row>
    <row r="35" spans="1:51" ht="30" customHeight="1" x14ac:dyDescent="0.3">
      <c r="B35" s="301"/>
      <c r="C35" s="301"/>
      <c r="D35" s="301"/>
      <c r="E35" s="301"/>
      <c r="F35" s="301"/>
      <c r="G35" s="301"/>
      <c r="H35" s="301"/>
      <c r="I35" s="301"/>
      <c r="AL35" s="36"/>
      <c r="AM35" s="33"/>
      <c r="AN35" s="34"/>
      <c r="AO35" s="13"/>
      <c r="AP35" s="13"/>
      <c r="AQ35" s="13"/>
      <c r="AR35" s="13"/>
      <c r="AS35" s="13"/>
      <c r="AT35" s="13"/>
      <c r="AU35" s="13"/>
      <c r="AV35" s="13"/>
      <c r="AW35" s="13"/>
      <c r="AX35" s="31"/>
    </row>
    <row r="36" spans="1:51" s="30" customFormat="1" ht="16.5" customHeight="1" x14ac:dyDescent="0.3">
      <c r="A36" s="7"/>
      <c r="B36" s="300" t="s">
        <v>664</v>
      </c>
      <c r="C36" s="300"/>
      <c r="D36" s="300"/>
      <c r="E36" s="300"/>
      <c r="F36" s="300"/>
      <c r="G36" s="300"/>
      <c r="H36" s="300"/>
      <c r="I36" s="300"/>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36"/>
      <c r="AM36" s="32"/>
      <c r="AN36" s="13"/>
      <c r="AO36" s="13"/>
      <c r="AP36" s="13"/>
      <c r="AQ36" s="13"/>
      <c r="AR36" s="13"/>
      <c r="AS36" s="13"/>
      <c r="AT36" s="13"/>
      <c r="AU36" s="13"/>
      <c r="AV36" s="13"/>
      <c r="AW36" s="13"/>
      <c r="AX36" s="31"/>
      <c r="AY36" s="12"/>
    </row>
    <row r="37" spans="1:51" s="30" customFormat="1" ht="28.5" customHeight="1" x14ac:dyDescent="0.3">
      <c r="A37" s="7"/>
      <c r="B37" s="300"/>
      <c r="C37" s="300"/>
      <c r="D37" s="300"/>
      <c r="E37" s="300"/>
      <c r="F37" s="300"/>
      <c r="G37" s="300"/>
      <c r="H37" s="300"/>
      <c r="I37" s="300"/>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36"/>
      <c r="AM37" s="290" t="s">
        <v>225</v>
      </c>
      <c r="AN37" s="291"/>
      <c r="AO37" s="291"/>
      <c r="AP37" s="291"/>
      <c r="AQ37" s="291"/>
      <c r="AR37" s="291"/>
      <c r="AS37" s="291"/>
      <c r="AT37" s="291"/>
      <c r="AU37" s="291"/>
      <c r="AV37" s="291"/>
      <c r="AW37" s="291"/>
      <c r="AX37" s="292"/>
      <c r="AY37" s="12"/>
    </row>
    <row r="38" spans="1:51" s="30" customFormat="1" ht="15" customHeight="1" x14ac:dyDescent="0.3">
      <c r="A38" s="7"/>
      <c r="B38" s="300"/>
      <c r="C38" s="300"/>
      <c r="D38" s="300"/>
      <c r="E38" s="300"/>
      <c r="F38" s="300"/>
      <c r="G38" s="300"/>
      <c r="H38" s="300"/>
      <c r="I38" s="300"/>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36"/>
      <c r="AM38" s="290"/>
      <c r="AN38" s="291"/>
      <c r="AO38" s="291"/>
      <c r="AP38" s="291"/>
      <c r="AQ38" s="291"/>
      <c r="AR38" s="291"/>
      <c r="AS38" s="291"/>
      <c r="AT38" s="291"/>
      <c r="AU38" s="291"/>
      <c r="AV38" s="291"/>
      <c r="AW38" s="291"/>
      <c r="AX38" s="292"/>
      <c r="AY38" s="12"/>
    </row>
    <row r="39" spans="1:51" s="30" customFormat="1" ht="15" customHeight="1" x14ac:dyDescent="0.3">
      <c r="A39" s="7"/>
      <c r="B39" s="300"/>
      <c r="C39" s="300"/>
      <c r="D39" s="300"/>
      <c r="E39" s="300"/>
      <c r="F39" s="300"/>
      <c r="G39" s="300"/>
      <c r="H39" s="300"/>
      <c r="I39" s="300"/>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12"/>
      <c r="AM39" s="32"/>
      <c r="AN39" s="13"/>
      <c r="AO39" s="13"/>
      <c r="AP39" s="13"/>
      <c r="AQ39" s="13"/>
      <c r="AR39" s="13"/>
      <c r="AS39" s="13"/>
      <c r="AT39" s="13"/>
      <c r="AU39" s="13"/>
      <c r="AV39" s="13"/>
      <c r="AW39" s="13"/>
      <c r="AX39" s="31"/>
      <c r="AY39" s="12"/>
    </row>
    <row r="40" spans="1:51" s="30" customFormat="1" ht="15" customHeight="1" x14ac:dyDescent="0.3">
      <c r="A40" s="7"/>
      <c r="B40" s="300"/>
      <c r="C40" s="300"/>
      <c r="D40" s="300"/>
      <c r="E40" s="300"/>
      <c r="F40" s="300"/>
      <c r="G40" s="300"/>
      <c r="H40" s="300"/>
      <c r="I40" s="300"/>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12"/>
      <c r="AM40" s="32"/>
      <c r="AN40" s="13"/>
      <c r="AO40" s="13"/>
      <c r="AP40" s="13"/>
      <c r="AQ40" s="13"/>
      <c r="AR40" s="13"/>
      <c r="AS40" s="13"/>
      <c r="AT40" s="13"/>
      <c r="AU40" s="13"/>
      <c r="AV40" s="13"/>
      <c r="AW40" s="13"/>
      <c r="AX40" s="31"/>
      <c r="AY40" s="12"/>
    </row>
    <row r="41" spans="1:51" s="30" customFormat="1" ht="15" customHeight="1" x14ac:dyDescent="0.3">
      <c r="A41" s="7"/>
      <c r="B41" s="300"/>
      <c r="C41" s="300"/>
      <c r="D41" s="300"/>
      <c r="E41" s="300"/>
      <c r="F41" s="300"/>
      <c r="G41" s="300"/>
      <c r="H41" s="300"/>
      <c r="I41" s="300"/>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12"/>
      <c r="AM41" s="32"/>
      <c r="AN41" s="13"/>
      <c r="AO41" s="13"/>
      <c r="AP41" s="13"/>
      <c r="AQ41" s="13"/>
      <c r="AR41" s="13"/>
      <c r="AS41" s="13"/>
      <c r="AT41" s="13"/>
      <c r="AU41" s="13"/>
      <c r="AV41" s="13"/>
      <c r="AW41" s="13"/>
      <c r="AX41" s="31"/>
      <c r="AY41" s="12"/>
    </row>
    <row r="42" spans="1:51" s="30" customFormat="1" ht="15" customHeight="1" x14ac:dyDescent="0.3">
      <c r="A42" s="7"/>
      <c r="B42" s="300"/>
      <c r="C42" s="300"/>
      <c r="D42" s="300"/>
      <c r="E42" s="300"/>
      <c r="F42" s="300"/>
      <c r="G42" s="300"/>
      <c r="H42" s="300"/>
      <c r="I42" s="300"/>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12"/>
      <c r="AM42" s="32"/>
      <c r="AN42" s="13"/>
      <c r="AO42" s="13"/>
      <c r="AP42" s="13"/>
      <c r="AQ42" s="13"/>
      <c r="AR42" s="13"/>
      <c r="AS42" s="13"/>
      <c r="AT42" s="13"/>
      <c r="AU42" s="13"/>
      <c r="AV42" s="13"/>
      <c r="AW42" s="13"/>
      <c r="AX42" s="31"/>
      <c r="AY42" s="12"/>
    </row>
    <row r="43" spans="1:51" s="30" customFormat="1" ht="15" customHeight="1" x14ac:dyDescent="0.3">
      <c r="A43" s="7"/>
      <c r="B43" s="300"/>
      <c r="C43" s="300"/>
      <c r="D43" s="300"/>
      <c r="E43" s="300"/>
      <c r="F43" s="300"/>
      <c r="G43" s="300"/>
      <c r="H43" s="300"/>
      <c r="I43" s="300"/>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12"/>
      <c r="AM43" s="32"/>
      <c r="AN43" s="13"/>
      <c r="AO43" s="13"/>
      <c r="AP43" s="13"/>
      <c r="AQ43" s="13"/>
      <c r="AR43" s="13"/>
      <c r="AS43" s="13"/>
      <c r="AT43" s="13"/>
      <c r="AU43" s="13"/>
      <c r="AV43" s="13"/>
      <c r="AW43" s="13"/>
      <c r="AX43" s="31"/>
      <c r="AY43" s="12"/>
    </row>
    <row r="44" spans="1:51" s="30" customFormat="1" ht="15" customHeight="1" x14ac:dyDescent="0.3">
      <c r="A44" s="7"/>
      <c r="B44" s="40"/>
      <c r="C44" s="40"/>
      <c r="D44" s="302" t="s">
        <v>186</v>
      </c>
      <c r="E44" s="302"/>
      <c r="F44" s="302"/>
      <c r="G44" s="302"/>
      <c r="H44" s="40"/>
      <c r="I44" s="40"/>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12"/>
      <c r="AM44" s="32"/>
      <c r="AN44" s="13"/>
      <c r="AO44" s="13"/>
      <c r="AP44" s="13"/>
      <c r="AQ44" s="13"/>
      <c r="AR44" s="13"/>
      <c r="AS44" s="13"/>
      <c r="AT44" s="13"/>
      <c r="AU44" s="13"/>
      <c r="AV44" s="13"/>
      <c r="AW44" s="13"/>
      <c r="AX44" s="31"/>
      <c r="AY44" s="12"/>
    </row>
    <row r="45" spans="1:51" s="30" customFormat="1" ht="15" customHeight="1" x14ac:dyDescent="0.3">
      <c r="A45" s="7"/>
      <c r="B45" s="40"/>
      <c r="C45" s="40"/>
      <c r="D45" s="303" t="s">
        <v>187</v>
      </c>
      <c r="E45" s="303"/>
      <c r="F45" s="303"/>
      <c r="G45" s="303"/>
      <c r="H45" s="40"/>
      <c r="I45" s="40"/>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12"/>
      <c r="AM45" s="140"/>
      <c r="AN45" s="13"/>
      <c r="AO45" s="13"/>
      <c r="AP45" s="13"/>
      <c r="AQ45" s="13"/>
      <c r="AR45" s="13"/>
      <c r="AS45" s="13"/>
      <c r="AT45" s="13"/>
      <c r="AU45" s="13"/>
      <c r="AV45" s="13"/>
      <c r="AW45" s="13"/>
      <c r="AX45" s="141"/>
      <c r="AY45" s="12"/>
    </row>
    <row r="46" spans="1:51" s="30" customFormat="1" ht="15" customHeight="1" x14ac:dyDescent="0.3">
      <c r="A46" s="7"/>
      <c r="B46" s="40"/>
      <c r="C46" s="40"/>
      <c r="D46" s="7"/>
      <c r="E46" s="7"/>
      <c r="F46" s="7"/>
      <c r="G46" s="40"/>
      <c r="H46" s="40"/>
      <c r="I46" s="40"/>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12"/>
      <c r="AM46" s="142"/>
      <c r="AN46" s="143"/>
      <c r="AO46" s="143"/>
      <c r="AP46" s="143"/>
      <c r="AQ46" s="143"/>
      <c r="AR46" s="143"/>
      <c r="AS46" s="143"/>
      <c r="AT46" s="143"/>
      <c r="AU46" s="143"/>
      <c r="AV46" s="143"/>
      <c r="AW46" s="143"/>
      <c r="AX46" s="144"/>
      <c r="AY46" s="12"/>
    </row>
    <row r="47" spans="1:51" s="30" customFormat="1" ht="15" customHeight="1" x14ac:dyDescent="0.3">
      <c r="A47" s="7"/>
      <c r="B47" s="300" t="s">
        <v>4638</v>
      </c>
      <c r="C47" s="300"/>
      <c r="D47" s="300"/>
      <c r="E47" s="300"/>
      <c r="F47" s="300"/>
      <c r="G47" s="300"/>
      <c r="H47" s="300"/>
      <c r="I47" s="300"/>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12"/>
      <c r="AM47" s="142"/>
      <c r="AN47" s="143"/>
      <c r="AO47" s="143"/>
      <c r="AP47" s="143"/>
      <c r="AQ47" s="143"/>
      <c r="AR47" s="143"/>
      <c r="AS47" s="143"/>
      <c r="AT47" s="143"/>
      <c r="AU47" s="143"/>
      <c r="AV47" s="143"/>
      <c r="AW47" s="143"/>
      <c r="AX47" s="144"/>
      <c r="AY47" s="12"/>
    </row>
    <row r="48" spans="1:51" s="30" customFormat="1" ht="15" customHeight="1" x14ac:dyDescent="0.3">
      <c r="A48" s="7"/>
      <c r="B48" s="300"/>
      <c r="C48" s="300"/>
      <c r="D48" s="300"/>
      <c r="E48" s="300"/>
      <c r="F48" s="300"/>
      <c r="G48" s="300"/>
      <c r="H48" s="300"/>
      <c r="I48" s="300"/>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12"/>
      <c r="AM48" s="145"/>
      <c r="AN48" s="146"/>
      <c r="AO48" s="146"/>
      <c r="AP48" s="146"/>
      <c r="AQ48" s="146"/>
      <c r="AR48" s="146"/>
      <c r="AS48" s="146"/>
      <c r="AT48" s="146"/>
      <c r="AU48" s="146"/>
      <c r="AV48" s="146"/>
      <c r="AW48" s="146"/>
      <c r="AX48" s="147"/>
      <c r="AY48" s="12"/>
    </row>
    <row r="49" spans="1:51" s="30" customFormat="1" ht="15" customHeight="1" x14ac:dyDescent="0.3">
      <c r="A49" s="7"/>
      <c r="B49" s="300"/>
      <c r="C49" s="300"/>
      <c r="D49" s="300"/>
      <c r="E49" s="300"/>
      <c r="F49" s="300"/>
      <c r="G49" s="300"/>
      <c r="H49" s="300"/>
      <c r="I49" s="300"/>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12"/>
      <c r="AM49" s="293" t="s">
        <v>226</v>
      </c>
      <c r="AN49" s="294"/>
      <c r="AO49" s="294"/>
      <c r="AP49" s="294"/>
      <c r="AQ49" s="294"/>
      <c r="AR49" s="294"/>
      <c r="AS49" s="294"/>
      <c r="AT49" s="294"/>
      <c r="AU49" s="294"/>
      <c r="AV49" s="294"/>
      <c r="AW49" s="294"/>
      <c r="AX49" s="295"/>
      <c r="AY49" s="12"/>
    </row>
    <row r="50" spans="1:51" s="30" customFormat="1" ht="15" customHeight="1" x14ac:dyDescent="0.3">
      <c r="A50" s="7"/>
      <c r="B50" s="300"/>
      <c r="C50" s="300"/>
      <c r="D50" s="300"/>
      <c r="E50" s="300"/>
      <c r="F50" s="300"/>
      <c r="G50" s="300"/>
      <c r="H50" s="300"/>
      <c r="I50" s="300"/>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12"/>
      <c r="AM50" s="290"/>
      <c r="AN50" s="291"/>
      <c r="AO50" s="291"/>
      <c r="AP50" s="291"/>
      <c r="AQ50" s="291"/>
      <c r="AR50" s="291"/>
      <c r="AS50" s="291"/>
      <c r="AT50" s="291"/>
      <c r="AU50" s="291"/>
      <c r="AV50" s="291"/>
      <c r="AW50" s="291"/>
      <c r="AX50" s="292"/>
      <c r="AY50" s="12"/>
    </row>
    <row r="51" spans="1:51" s="30" customFormat="1" ht="15" customHeight="1" x14ac:dyDescent="0.3">
      <c r="A51" s="7"/>
      <c r="B51" s="300"/>
      <c r="C51" s="300"/>
      <c r="D51" s="300"/>
      <c r="E51" s="300"/>
      <c r="F51" s="300"/>
      <c r="G51" s="300"/>
      <c r="H51" s="300"/>
      <c r="I51" s="300"/>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12"/>
      <c r="AM51" s="290"/>
      <c r="AN51" s="291"/>
      <c r="AO51" s="291"/>
      <c r="AP51" s="291"/>
      <c r="AQ51" s="291"/>
      <c r="AR51" s="291"/>
      <c r="AS51" s="291"/>
      <c r="AT51" s="291"/>
      <c r="AU51" s="291"/>
      <c r="AV51" s="291"/>
      <c r="AW51" s="291"/>
      <c r="AX51" s="292"/>
      <c r="AY51" s="12"/>
    </row>
    <row r="52" spans="1:51" s="30" customFormat="1" ht="15" customHeight="1" x14ac:dyDescent="0.3">
      <c r="A52" s="7"/>
      <c r="B52" s="300"/>
      <c r="C52" s="300"/>
      <c r="D52" s="300"/>
      <c r="E52" s="300"/>
      <c r="F52" s="300"/>
      <c r="G52" s="300"/>
      <c r="H52" s="300"/>
      <c r="I52" s="300"/>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12"/>
      <c r="AM52" s="32"/>
      <c r="AN52" s="13"/>
      <c r="AO52" s="13"/>
      <c r="AP52" s="13"/>
      <c r="AQ52" s="13"/>
      <c r="AR52" s="13"/>
      <c r="AS52" s="13"/>
      <c r="AT52" s="13"/>
      <c r="AU52" s="13"/>
      <c r="AV52" s="13"/>
      <c r="AW52" s="13"/>
      <c r="AX52" s="31"/>
      <c r="AY52" s="12"/>
    </row>
    <row r="53" spans="1:51" s="30" customFormat="1" ht="15" customHeight="1" x14ac:dyDescent="0.3">
      <c r="A53" s="7"/>
      <c r="B53" s="300"/>
      <c r="C53" s="300"/>
      <c r="D53" s="300"/>
      <c r="E53" s="300"/>
      <c r="F53" s="300"/>
      <c r="G53" s="300"/>
      <c r="H53" s="300"/>
      <c r="I53" s="300"/>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12"/>
      <c r="AM53" s="32"/>
      <c r="AN53" s="13"/>
      <c r="AO53" s="13"/>
      <c r="AP53" s="13"/>
      <c r="AQ53" s="13"/>
      <c r="AR53" s="13"/>
      <c r="AS53" s="13"/>
      <c r="AT53" s="13"/>
      <c r="AU53" s="13"/>
      <c r="AV53" s="13"/>
      <c r="AW53" s="13"/>
      <c r="AX53" s="31"/>
      <c r="AY53" s="12"/>
    </row>
    <row r="54" spans="1:51" s="30" customFormat="1" ht="15" customHeight="1" x14ac:dyDescent="0.3">
      <c r="A54" s="7"/>
      <c r="B54" s="300"/>
      <c r="C54" s="300"/>
      <c r="D54" s="300"/>
      <c r="E54" s="300"/>
      <c r="F54" s="300"/>
      <c r="G54" s="300"/>
      <c r="H54" s="300"/>
      <c r="I54" s="300"/>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12"/>
      <c r="AM54" s="32"/>
      <c r="AN54" s="13"/>
      <c r="AO54" s="13"/>
      <c r="AP54" s="13"/>
      <c r="AQ54" s="13"/>
      <c r="AR54" s="13"/>
      <c r="AS54" s="13"/>
      <c r="AT54" s="13"/>
      <c r="AU54" s="13"/>
      <c r="AV54" s="13"/>
      <c r="AW54" s="13"/>
      <c r="AX54" s="31"/>
      <c r="AY54" s="12"/>
    </row>
    <row r="55" spans="1:51" s="30" customFormat="1" ht="15" customHeight="1" x14ac:dyDescent="0.3">
      <c r="A55" s="7"/>
      <c r="B55" s="300"/>
      <c r="C55" s="300"/>
      <c r="D55" s="300"/>
      <c r="E55" s="300"/>
      <c r="F55" s="300"/>
      <c r="G55" s="300"/>
      <c r="H55" s="300"/>
      <c r="I55" s="300"/>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12"/>
      <c r="AM55" s="32"/>
      <c r="AN55" s="13"/>
      <c r="AO55" s="13"/>
      <c r="AP55" s="13"/>
      <c r="AQ55" s="13"/>
      <c r="AR55" s="13"/>
      <c r="AS55" s="13"/>
      <c r="AT55" s="13"/>
      <c r="AU55" s="13"/>
      <c r="AV55" s="13"/>
      <c r="AW55" s="13"/>
      <c r="AX55" s="31"/>
      <c r="AY55" s="12"/>
    </row>
    <row r="56" spans="1:51" s="30" customFormat="1" ht="15" customHeight="1" x14ac:dyDescent="0.3">
      <c r="A56" s="7"/>
      <c r="B56" s="300"/>
      <c r="C56" s="300"/>
      <c r="D56" s="300"/>
      <c r="E56" s="300"/>
      <c r="F56" s="300"/>
      <c r="G56" s="300"/>
      <c r="H56" s="300"/>
      <c r="I56" s="300"/>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12"/>
      <c r="AM56" s="32"/>
      <c r="AN56" s="13"/>
      <c r="AO56" s="13"/>
      <c r="AP56" s="13"/>
      <c r="AQ56" s="13"/>
      <c r="AR56" s="13"/>
      <c r="AS56" s="13"/>
      <c r="AT56" s="13"/>
      <c r="AU56" s="13"/>
      <c r="AV56" s="13"/>
      <c r="AW56" s="13"/>
      <c r="AX56" s="31"/>
      <c r="AY56" s="12"/>
    </row>
    <row r="57" spans="1:51" s="30" customFormat="1" ht="15" customHeight="1" x14ac:dyDescent="0.3">
      <c r="A57" s="7"/>
      <c r="B57" s="300"/>
      <c r="C57" s="300"/>
      <c r="D57" s="300"/>
      <c r="E57" s="300"/>
      <c r="F57" s="300"/>
      <c r="G57" s="300"/>
      <c r="H57" s="300"/>
      <c r="I57" s="300"/>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12"/>
      <c r="AM57" s="32"/>
      <c r="AN57" s="13"/>
      <c r="AO57" s="13"/>
      <c r="AP57" s="13"/>
      <c r="AQ57" s="13"/>
      <c r="AR57" s="13"/>
      <c r="AS57" s="13"/>
      <c r="AT57" s="13"/>
      <c r="AU57" s="13"/>
      <c r="AV57" s="13"/>
      <c r="AW57" s="13"/>
      <c r="AX57" s="31"/>
      <c r="AY57" s="12"/>
    </row>
    <row r="58" spans="1:51" s="30" customFormat="1" ht="15" customHeight="1" x14ac:dyDescent="0.3">
      <c r="A58" s="7"/>
      <c r="B58" s="300"/>
      <c r="C58" s="300"/>
      <c r="D58" s="300"/>
      <c r="E58" s="300"/>
      <c r="F58" s="300"/>
      <c r="G58" s="300"/>
      <c r="H58" s="300"/>
      <c r="I58" s="300"/>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12"/>
      <c r="AM58" s="32"/>
      <c r="AN58" s="13"/>
      <c r="AO58" s="13"/>
      <c r="AP58" s="13"/>
      <c r="AQ58" s="13"/>
      <c r="AR58" s="13"/>
      <c r="AS58" s="13"/>
      <c r="AT58" s="13"/>
      <c r="AU58" s="13"/>
      <c r="AV58" s="13"/>
      <c r="AW58" s="13"/>
      <c r="AX58" s="31"/>
      <c r="AY58" s="12"/>
    </row>
    <row r="59" spans="1:51" s="30" customFormat="1" ht="15" customHeight="1" x14ac:dyDescent="0.3">
      <c r="A59" s="7"/>
      <c r="B59" s="300"/>
      <c r="C59" s="300"/>
      <c r="D59" s="300"/>
      <c r="E59" s="300"/>
      <c r="F59" s="300"/>
      <c r="G59" s="300"/>
      <c r="H59" s="300"/>
      <c r="I59" s="300"/>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12"/>
      <c r="AM59" s="32"/>
      <c r="AN59" s="13"/>
      <c r="AO59" s="13"/>
      <c r="AP59" s="13"/>
      <c r="AQ59" s="13"/>
      <c r="AR59" s="13"/>
      <c r="AS59" s="13"/>
      <c r="AT59" s="13"/>
      <c r="AU59" s="13"/>
      <c r="AV59" s="13"/>
      <c r="AW59" s="13"/>
      <c r="AX59" s="31"/>
      <c r="AY59" s="12"/>
    </row>
    <row r="60" spans="1:51" s="30" customFormat="1" ht="15" customHeight="1" x14ac:dyDescent="0.3">
      <c r="A60" s="7"/>
      <c r="B60" s="300"/>
      <c r="C60" s="300"/>
      <c r="D60" s="300"/>
      <c r="E60" s="300"/>
      <c r="F60" s="300"/>
      <c r="G60" s="300"/>
      <c r="H60" s="300"/>
      <c r="I60" s="300"/>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12"/>
      <c r="AM60" s="32"/>
      <c r="AN60" s="13"/>
      <c r="AO60" s="13"/>
      <c r="AP60" s="13"/>
      <c r="AQ60" s="13"/>
      <c r="AR60" s="13"/>
      <c r="AS60" s="13"/>
      <c r="AT60" s="13"/>
      <c r="AU60" s="13"/>
      <c r="AV60" s="13"/>
      <c r="AW60" s="13"/>
      <c r="AX60" s="31"/>
      <c r="AY60" s="12"/>
    </row>
    <row r="61" spans="1:51" s="30" customFormat="1" ht="15" customHeight="1" x14ac:dyDescent="0.3">
      <c r="A61" s="7"/>
      <c r="B61" s="300"/>
      <c r="C61" s="300"/>
      <c r="D61" s="300"/>
      <c r="E61" s="300"/>
      <c r="F61" s="300"/>
      <c r="G61" s="300"/>
      <c r="H61" s="300"/>
      <c r="I61" s="300"/>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12"/>
      <c r="AM61" s="140"/>
      <c r="AN61" s="13"/>
      <c r="AO61" s="13"/>
      <c r="AP61" s="13"/>
      <c r="AQ61" s="13"/>
      <c r="AR61" s="13"/>
      <c r="AS61" s="13"/>
      <c r="AT61" s="13"/>
      <c r="AU61" s="13"/>
      <c r="AV61" s="13"/>
      <c r="AW61" s="13"/>
      <c r="AX61" s="141"/>
      <c r="AY61" s="12"/>
    </row>
    <row r="62" spans="1:51" s="30" customFormat="1" ht="15" customHeight="1" x14ac:dyDescent="0.3">
      <c r="A62" s="7"/>
      <c r="B62" s="300"/>
      <c r="C62" s="300"/>
      <c r="D62" s="300"/>
      <c r="E62" s="300"/>
      <c r="F62" s="300"/>
      <c r="G62" s="300"/>
      <c r="H62" s="300"/>
      <c r="I62" s="300"/>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12"/>
      <c r="AM62" s="140"/>
      <c r="AN62" s="13"/>
      <c r="AO62" s="13"/>
      <c r="AP62" s="13"/>
      <c r="AQ62" s="13"/>
      <c r="AR62" s="13"/>
      <c r="AS62" s="13"/>
      <c r="AT62" s="13"/>
      <c r="AU62" s="13"/>
      <c r="AV62" s="13"/>
      <c r="AW62" s="13"/>
      <c r="AX62" s="141"/>
      <c r="AY62" s="12"/>
    </row>
    <row r="63" spans="1:51" s="30" customFormat="1" ht="15" customHeight="1" x14ac:dyDescent="0.3">
      <c r="A63" s="7"/>
      <c r="B63" s="300"/>
      <c r="C63" s="300"/>
      <c r="D63" s="300"/>
      <c r="E63" s="300"/>
      <c r="F63" s="300"/>
      <c r="G63" s="300"/>
      <c r="H63" s="300"/>
      <c r="I63" s="300"/>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12"/>
      <c r="AM63" s="140"/>
      <c r="AN63" s="13"/>
      <c r="AO63" s="13"/>
      <c r="AP63" s="13"/>
      <c r="AQ63" s="13"/>
      <c r="AR63" s="13"/>
      <c r="AS63" s="13"/>
      <c r="AT63" s="13"/>
      <c r="AU63" s="13"/>
      <c r="AV63" s="13"/>
      <c r="AW63" s="13"/>
      <c r="AX63" s="141"/>
      <c r="AY63" s="12"/>
    </row>
    <row r="64" spans="1:51" s="30" customFormat="1" ht="15" customHeight="1" x14ac:dyDescent="0.3">
      <c r="A64" s="7"/>
      <c r="B64" s="300"/>
      <c r="C64" s="300"/>
      <c r="D64" s="300"/>
      <c r="E64" s="300"/>
      <c r="F64" s="300"/>
      <c r="G64" s="300"/>
      <c r="H64" s="300"/>
      <c r="I64" s="300"/>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12"/>
      <c r="AM64" s="140"/>
      <c r="AN64" s="13"/>
      <c r="AO64" s="13"/>
      <c r="AP64" s="13"/>
      <c r="AQ64" s="13"/>
      <c r="AR64" s="13"/>
      <c r="AS64" s="13"/>
      <c r="AT64" s="13"/>
      <c r="AU64" s="13"/>
      <c r="AV64" s="13"/>
      <c r="AW64" s="13"/>
      <c r="AX64" s="141"/>
      <c r="AY64" s="12"/>
    </row>
    <row r="65" spans="1:51" s="30" customFormat="1" ht="15" customHeight="1" x14ac:dyDescent="0.3">
      <c r="A65" s="7"/>
      <c r="B65" s="300"/>
      <c r="C65" s="300"/>
      <c r="D65" s="300"/>
      <c r="E65" s="300"/>
      <c r="F65" s="300"/>
      <c r="G65" s="300"/>
      <c r="H65" s="300"/>
      <c r="I65" s="300"/>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12"/>
      <c r="AM65" s="140"/>
      <c r="AN65" s="13"/>
      <c r="AO65" s="13"/>
      <c r="AP65" s="13"/>
      <c r="AQ65" s="13"/>
      <c r="AR65" s="13"/>
      <c r="AS65" s="13"/>
      <c r="AT65" s="13"/>
      <c r="AU65" s="13"/>
      <c r="AV65" s="13"/>
      <c r="AW65" s="13"/>
      <c r="AX65" s="141"/>
      <c r="AY65" s="12"/>
    </row>
    <row r="66" spans="1:51" s="30" customFormat="1" ht="15" customHeight="1" x14ac:dyDescent="0.3">
      <c r="A66" s="7"/>
      <c r="B66" s="300"/>
      <c r="C66" s="300"/>
      <c r="D66" s="300"/>
      <c r="E66" s="300"/>
      <c r="F66" s="300"/>
      <c r="G66" s="300"/>
      <c r="H66" s="300"/>
      <c r="I66" s="300"/>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12"/>
      <c r="AM66" s="140"/>
      <c r="AN66" s="13"/>
      <c r="AO66" s="13"/>
      <c r="AP66" s="13"/>
      <c r="AQ66" s="13"/>
      <c r="AR66" s="13"/>
      <c r="AS66" s="13"/>
      <c r="AT66" s="13"/>
      <c r="AU66" s="13"/>
      <c r="AV66" s="13"/>
      <c r="AW66" s="13"/>
      <c r="AX66" s="141"/>
      <c r="AY66" s="12"/>
    </row>
    <row r="67" spans="1:51" s="30" customFormat="1" ht="15" customHeight="1" x14ac:dyDescent="0.3">
      <c r="A67" s="7"/>
      <c r="B67" s="300"/>
      <c r="C67" s="300"/>
      <c r="D67" s="300"/>
      <c r="E67" s="300"/>
      <c r="F67" s="300"/>
      <c r="G67" s="300"/>
      <c r="H67" s="300"/>
      <c r="I67" s="300"/>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12"/>
      <c r="AM67" s="140"/>
      <c r="AN67" s="13"/>
      <c r="AO67" s="13"/>
      <c r="AP67" s="13"/>
      <c r="AQ67" s="13"/>
      <c r="AR67" s="13"/>
      <c r="AS67" s="13"/>
      <c r="AT67" s="13"/>
      <c r="AU67" s="13"/>
      <c r="AV67" s="13"/>
      <c r="AW67" s="13"/>
      <c r="AX67" s="141"/>
      <c r="AY67" s="12"/>
    </row>
    <row r="68" spans="1:51" s="30" customFormat="1" ht="15" customHeight="1" x14ac:dyDescent="0.3">
      <c r="A68" s="7"/>
      <c r="B68" s="300"/>
      <c r="C68" s="300"/>
      <c r="D68" s="300"/>
      <c r="E68" s="300"/>
      <c r="F68" s="300"/>
      <c r="G68" s="300"/>
      <c r="H68" s="300"/>
      <c r="I68" s="300"/>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12"/>
      <c r="AM68" s="140"/>
      <c r="AN68" s="13"/>
      <c r="AO68" s="13"/>
      <c r="AP68" s="13"/>
      <c r="AQ68" s="13"/>
      <c r="AR68" s="13"/>
      <c r="AS68" s="13"/>
      <c r="AT68" s="13"/>
      <c r="AU68" s="13"/>
      <c r="AV68" s="13"/>
      <c r="AW68" s="13"/>
      <c r="AX68" s="141"/>
      <c r="AY68" s="12"/>
    </row>
    <row r="69" spans="1:51" s="30" customFormat="1" ht="15" customHeight="1" x14ac:dyDescent="0.3">
      <c r="A69" s="7"/>
      <c r="B69" s="40"/>
      <c r="C69" s="40"/>
      <c r="D69" s="40"/>
      <c r="E69" s="40"/>
      <c r="F69" s="40"/>
      <c r="G69" s="40"/>
      <c r="H69" s="40"/>
      <c r="I69" s="40"/>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12"/>
      <c r="AM69" s="140"/>
      <c r="AN69" s="13"/>
      <c r="AO69" s="13"/>
      <c r="AP69" s="13"/>
      <c r="AQ69" s="13"/>
      <c r="AR69" s="13"/>
      <c r="AS69" s="13"/>
      <c r="AT69" s="13"/>
      <c r="AU69" s="13"/>
      <c r="AV69" s="13"/>
      <c r="AW69" s="13"/>
      <c r="AX69" s="141"/>
      <c r="AY69" s="12"/>
    </row>
    <row r="70" spans="1:51" s="30" customFormat="1" ht="15" customHeight="1" x14ac:dyDescent="0.3">
      <c r="A70" s="7"/>
      <c r="B70" s="40"/>
      <c r="C70" s="40"/>
      <c r="D70" s="40"/>
      <c r="E70" s="40"/>
      <c r="F70" s="40"/>
      <c r="G70" s="40"/>
      <c r="H70" s="40"/>
      <c r="I70" s="40"/>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12"/>
      <c r="AM70" s="140"/>
      <c r="AN70" s="13"/>
      <c r="AO70" s="13"/>
      <c r="AP70" s="13"/>
      <c r="AQ70" s="13"/>
      <c r="AR70" s="13"/>
      <c r="AS70" s="13"/>
      <c r="AT70" s="13"/>
      <c r="AU70" s="13"/>
      <c r="AV70" s="13"/>
      <c r="AW70" s="13"/>
      <c r="AX70" s="141"/>
      <c r="AY70" s="12"/>
    </row>
    <row r="71" spans="1:51" s="30" customFormat="1" ht="15" customHeight="1" x14ac:dyDescent="0.3">
      <c r="A71" s="7"/>
      <c r="B71" s="40"/>
      <c r="C71" s="40"/>
      <c r="D71" s="40"/>
      <c r="E71" s="40"/>
      <c r="F71" s="40"/>
      <c r="G71" s="40"/>
      <c r="H71" s="40"/>
      <c r="I71" s="40"/>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12"/>
      <c r="AM71" s="140"/>
      <c r="AN71" s="13"/>
      <c r="AO71" s="13"/>
      <c r="AP71" s="13"/>
      <c r="AQ71" s="13"/>
      <c r="AR71" s="13"/>
      <c r="AS71" s="13"/>
      <c r="AT71" s="13"/>
      <c r="AU71" s="13"/>
      <c r="AV71" s="13"/>
      <c r="AW71" s="13"/>
      <c r="AX71" s="141"/>
      <c r="AY71" s="12"/>
    </row>
    <row r="72" spans="1:51" s="30" customFormat="1" ht="15" customHeight="1" x14ac:dyDescent="0.3">
      <c r="A72" s="7"/>
      <c r="B72" s="40"/>
      <c r="C72" s="40"/>
      <c r="D72" s="40"/>
      <c r="E72" s="40"/>
      <c r="F72" s="40"/>
      <c r="G72" s="40"/>
      <c r="H72" s="40"/>
      <c r="I72" s="40"/>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12"/>
      <c r="AM72" s="140"/>
      <c r="AN72" s="13"/>
      <c r="AO72" s="13"/>
      <c r="AP72" s="13"/>
      <c r="AQ72" s="13"/>
      <c r="AR72" s="13"/>
      <c r="AS72" s="13"/>
      <c r="AT72" s="13"/>
      <c r="AU72" s="13"/>
      <c r="AV72" s="13"/>
      <c r="AW72" s="13"/>
      <c r="AX72" s="141"/>
      <c r="AY72" s="12"/>
    </row>
    <row r="73" spans="1:51" s="30" customFormat="1" ht="15" customHeight="1" x14ac:dyDescent="0.3">
      <c r="A73" s="7"/>
      <c r="B73" s="40"/>
      <c r="C73" s="40"/>
      <c r="D73" s="40"/>
      <c r="E73" s="40"/>
      <c r="F73" s="40"/>
      <c r="G73" s="40"/>
      <c r="H73" s="40"/>
      <c r="I73" s="40"/>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12"/>
      <c r="AM73" s="140"/>
      <c r="AN73" s="13"/>
      <c r="AO73" s="13"/>
      <c r="AP73" s="13"/>
      <c r="AQ73" s="13"/>
      <c r="AR73" s="13"/>
      <c r="AS73" s="13"/>
      <c r="AT73" s="13"/>
      <c r="AU73" s="13"/>
      <c r="AV73" s="13"/>
      <c r="AW73" s="13"/>
      <c r="AX73" s="141"/>
      <c r="AY73" s="12"/>
    </row>
    <row r="74" spans="1:51" s="30" customFormat="1" ht="15" customHeight="1" x14ac:dyDescent="0.3">
      <c r="A74" s="7"/>
      <c r="B74" s="40"/>
      <c r="C74" s="40"/>
      <c r="D74" s="40"/>
      <c r="E74" s="40"/>
      <c r="F74" s="40"/>
      <c r="G74" s="40"/>
      <c r="H74" s="40"/>
      <c r="I74" s="40"/>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12"/>
      <c r="AM74" s="140"/>
      <c r="AN74" s="13"/>
      <c r="AO74" s="13"/>
      <c r="AP74" s="13"/>
      <c r="AQ74" s="13"/>
      <c r="AR74" s="13"/>
      <c r="AS74" s="13"/>
      <c r="AT74" s="13"/>
      <c r="AU74" s="13"/>
      <c r="AV74" s="13"/>
      <c r="AW74" s="13"/>
      <c r="AX74" s="141"/>
      <c r="AY74" s="12"/>
    </row>
    <row r="75" spans="1:51" s="30" customFormat="1" ht="15" customHeight="1" thickBot="1" x14ac:dyDescent="0.35">
      <c r="A75" s="7"/>
      <c r="B75" s="40"/>
      <c r="C75" s="40"/>
      <c r="D75" s="40"/>
      <c r="E75" s="40"/>
      <c r="F75" s="40"/>
      <c r="G75" s="40"/>
      <c r="H75" s="40"/>
      <c r="I75" s="40"/>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12"/>
      <c r="AM75" s="148"/>
      <c r="AN75" s="149"/>
      <c r="AO75" s="149"/>
      <c r="AP75" s="149"/>
      <c r="AQ75" s="149"/>
      <c r="AR75" s="149"/>
      <c r="AS75" s="149"/>
      <c r="AT75" s="149"/>
      <c r="AU75" s="149"/>
      <c r="AV75" s="149"/>
      <c r="AW75" s="149"/>
      <c r="AX75" s="150"/>
      <c r="AY75" s="12"/>
    </row>
    <row r="76" spans="1:51" s="30" customFormat="1" ht="15" customHeight="1" x14ac:dyDescent="0.3">
      <c r="A76" s="7"/>
      <c r="B76" s="40"/>
      <c r="C76" s="40"/>
      <c r="D76" s="40"/>
      <c r="E76" s="40"/>
      <c r="F76" s="40"/>
      <c r="G76" s="40"/>
      <c r="H76" s="40"/>
      <c r="I76" s="40"/>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12"/>
      <c r="AM76" s="12"/>
      <c r="AN76" s="12"/>
      <c r="AO76" s="12"/>
      <c r="AP76" s="12"/>
      <c r="AQ76" s="12"/>
      <c r="AR76" s="12"/>
      <c r="AS76" s="12"/>
      <c r="AT76" s="12"/>
      <c r="AU76" s="12"/>
      <c r="AV76" s="12"/>
      <c r="AW76" s="12"/>
      <c r="AX76" s="12"/>
      <c r="AY76" s="12"/>
    </row>
    <row r="77" spans="1:51" s="30" customFormat="1" ht="15" customHeight="1" x14ac:dyDescent="0.3">
      <c r="A77" s="7"/>
      <c r="B77" s="40"/>
      <c r="C77" s="40"/>
      <c r="D77" s="40"/>
      <c r="E77" s="40"/>
      <c r="F77" s="40"/>
      <c r="G77" s="40"/>
      <c r="H77" s="40"/>
      <c r="I77" s="40"/>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12"/>
      <c r="AM77" s="12"/>
      <c r="AN77" s="12"/>
      <c r="AO77" s="12"/>
      <c r="AP77" s="12"/>
      <c r="AQ77" s="12"/>
      <c r="AR77" s="12"/>
      <c r="AS77" s="12"/>
      <c r="AT77" s="12"/>
      <c r="AU77" s="12"/>
      <c r="AV77" s="12"/>
      <c r="AW77" s="12"/>
      <c r="AX77" s="12"/>
      <c r="AY77" s="12"/>
    </row>
    <row r="78" spans="1:51" s="202" customFormat="1" ht="15" customHeight="1" x14ac:dyDescent="0.3">
      <c r="A78" s="7"/>
      <c r="B78" s="40"/>
      <c r="C78" s="40"/>
      <c r="D78" s="40"/>
      <c r="E78" s="40"/>
      <c r="F78" s="40"/>
      <c r="G78" s="40"/>
      <c r="H78" s="40"/>
      <c r="I78" s="40"/>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12"/>
      <c r="AM78" s="12"/>
      <c r="AN78" s="12"/>
      <c r="AO78" s="12"/>
      <c r="AP78" s="12"/>
      <c r="AQ78" s="12"/>
      <c r="AR78" s="12"/>
      <c r="AS78" s="12"/>
      <c r="AT78" s="12"/>
      <c r="AU78" s="12"/>
      <c r="AV78" s="12"/>
      <c r="AW78" s="12"/>
      <c r="AX78" s="12"/>
      <c r="AY78" s="12"/>
    </row>
    <row r="79" spans="1:51" s="202" customFormat="1" ht="15" customHeight="1" x14ac:dyDescent="0.3">
      <c r="A79" s="7"/>
      <c r="B79" s="40"/>
      <c r="C79" s="40"/>
      <c r="D79" s="40"/>
      <c r="E79" s="40"/>
      <c r="F79" s="40"/>
      <c r="G79" s="40"/>
      <c r="H79" s="40"/>
      <c r="I79" s="40"/>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12"/>
      <c r="AM79" s="12"/>
      <c r="AN79" s="12"/>
      <c r="AO79" s="12"/>
      <c r="AP79" s="12"/>
      <c r="AQ79" s="12"/>
      <c r="AR79" s="12"/>
      <c r="AS79" s="12"/>
      <c r="AT79" s="12"/>
      <c r="AU79" s="12"/>
      <c r="AV79" s="12"/>
      <c r="AW79" s="12"/>
      <c r="AX79" s="12"/>
      <c r="AY79" s="12"/>
    </row>
    <row r="80" spans="1:51" s="202" customFormat="1" ht="15" customHeight="1" x14ac:dyDescent="0.3">
      <c r="A80" s="7"/>
      <c r="B80" s="40"/>
      <c r="C80" s="40"/>
      <c r="D80" s="40"/>
      <c r="E80" s="40"/>
      <c r="F80" s="40"/>
      <c r="G80" s="40"/>
      <c r="H80" s="40"/>
      <c r="I80" s="40"/>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12"/>
      <c r="AM80" s="12"/>
      <c r="AN80" s="12"/>
      <c r="AO80" s="12"/>
      <c r="AP80" s="12"/>
      <c r="AQ80" s="12"/>
      <c r="AR80" s="12"/>
      <c r="AS80" s="12"/>
      <c r="AT80" s="12"/>
      <c r="AU80" s="12"/>
      <c r="AV80" s="12"/>
      <c r="AW80" s="12"/>
      <c r="AX80" s="12"/>
      <c r="AY80" s="12"/>
    </row>
    <row r="81" spans="1:51" s="202" customFormat="1" ht="15" customHeight="1" x14ac:dyDescent="0.3">
      <c r="A81" s="7"/>
      <c r="B81" s="40"/>
      <c r="C81" s="40"/>
      <c r="D81" s="40"/>
      <c r="E81" s="40"/>
      <c r="F81" s="40"/>
      <c r="G81" s="40"/>
      <c r="H81" s="40"/>
      <c r="I81" s="40"/>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12"/>
      <c r="AM81" s="12"/>
      <c r="AN81" s="12"/>
      <c r="AO81" s="12"/>
      <c r="AP81" s="12"/>
      <c r="AQ81" s="12"/>
      <c r="AR81" s="12"/>
      <c r="AS81" s="12"/>
      <c r="AT81" s="12"/>
      <c r="AU81" s="12"/>
      <c r="AV81" s="12"/>
      <c r="AW81" s="12"/>
      <c r="AX81" s="12"/>
      <c r="AY81" s="12"/>
    </row>
    <row r="82" spans="1:51" s="202" customFormat="1" ht="15" customHeight="1" x14ac:dyDescent="0.3">
      <c r="A82" s="7"/>
      <c r="B82" s="40"/>
      <c r="C82" s="40"/>
      <c r="D82" s="40"/>
      <c r="E82" s="40"/>
      <c r="F82" s="40"/>
      <c r="G82" s="40"/>
      <c r="H82" s="40"/>
      <c r="I82" s="40"/>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12"/>
      <c r="AM82" s="12"/>
      <c r="AN82" s="12"/>
      <c r="AO82" s="12"/>
      <c r="AP82" s="12"/>
      <c r="AQ82" s="12"/>
      <c r="AR82" s="12"/>
      <c r="AS82" s="12"/>
      <c r="AT82" s="12"/>
      <c r="AU82" s="12"/>
      <c r="AV82" s="12"/>
      <c r="AW82" s="12"/>
      <c r="AX82" s="12"/>
      <c r="AY82" s="12"/>
    </row>
    <row r="83" spans="1:51" s="202" customFormat="1" ht="15" customHeight="1" x14ac:dyDescent="0.3">
      <c r="A83" s="7"/>
      <c r="B83" s="40"/>
      <c r="C83" s="40"/>
      <c r="D83" s="40"/>
      <c r="E83" s="40"/>
      <c r="F83" s="40"/>
      <c r="G83" s="40"/>
      <c r="H83" s="40"/>
      <c r="I83" s="40"/>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12"/>
      <c r="AM83" s="12"/>
      <c r="AN83" s="12"/>
      <c r="AO83" s="12"/>
      <c r="AP83" s="12"/>
      <c r="AQ83" s="12"/>
      <c r="AR83" s="12"/>
      <c r="AS83" s="12"/>
      <c r="AT83" s="12"/>
      <c r="AU83" s="12"/>
      <c r="AV83" s="12"/>
      <c r="AW83" s="12"/>
      <c r="AX83" s="12"/>
      <c r="AY83" s="12"/>
    </row>
    <row r="84" spans="1:51" s="202" customFormat="1" ht="15" customHeight="1" x14ac:dyDescent="0.3">
      <c r="A84" s="7"/>
      <c r="B84" s="40"/>
      <c r="C84" s="40"/>
      <c r="D84" s="40"/>
      <c r="E84" s="40"/>
      <c r="F84" s="40"/>
      <c r="G84" s="40"/>
      <c r="H84" s="40"/>
      <c r="I84" s="40"/>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12"/>
      <c r="AM84" s="12"/>
      <c r="AN84" s="12"/>
      <c r="AO84" s="12"/>
      <c r="AP84" s="12"/>
      <c r="AQ84" s="12"/>
      <c r="AR84" s="12"/>
      <c r="AS84" s="12"/>
      <c r="AT84" s="12"/>
      <c r="AU84" s="12"/>
      <c r="AV84" s="12"/>
      <c r="AW84" s="12"/>
      <c r="AX84" s="12"/>
      <c r="AY84" s="12"/>
    </row>
    <row r="85" spans="1:51" s="202" customFormat="1" ht="15" customHeight="1" x14ac:dyDescent="0.3">
      <c r="A85" s="7"/>
      <c r="B85" s="40"/>
      <c r="C85" s="40"/>
      <c r="D85" s="40"/>
      <c r="E85" s="40"/>
      <c r="F85" s="40"/>
      <c r="G85" s="40"/>
      <c r="H85" s="40"/>
      <c r="I85" s="40"/>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12"/>
      <c r="AM85" s="12"/>
      <c r="AN85" s="12"/>
      <c r="AO85" s="12"/>
      <c r="AP85" s="12"/>
      <c r="AQ85" s="12"/>
      <c r="AR85" s="12"/>
      <c r="AS85" s="12"/>
      <c r="AT85" s="12"/>
      <c r="AU85" s="12"/>
      <c r="AV85" s="12"/>
      <c r="AW85" s="12"/>
      <c r="AX85" s="12"/>
      <c r="AY85" s="12"/>
    </row>
    <row r="86" spans="1:51" s="202" customFormat="1" ht="15" customHeight="1" x14ac:dyDescent="0.3">
      <c r="A86" s="7"/>
      <c r="B86" s="40"/>
      <c r="C86" s="40"/>
      <c r="D86" s="40"/>
      <c r="E86" s="40"/>
      <c r="F86" s="40"/>
      <c r="G86" s="40"/>
      <c r="H86" s="40"/>
      <c r="I86" s="40"/>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12"/>
      <c r="AM86" s="12"/>
      <c r="AN86" s="12"/>
      <c r="AO86" s="12"/>
      <c r="AP86" s="12"/>
      <c r="AQ86" s="12"/>
      <c r="AR86" s="12"/>
      <c r="AS86" s="12"/>
      <c r="AT86" s="12"/>
      <c r="AU86" s="12"/>
      <c r="AV86" s="12"/>
      <c r="AW86" s="12"/>
      <c r="AX86" s="12"/>
      <c r="AY86" s="12"/>
    </row>
    <row r="87" spans="1:51" s="202" customFormat="1" ht="15" customHeight="1" x14ac:dyDescent="0.3">
      <c r="A87" s="7"/>
      <c r="B87" s="40"/>
      <c r="C87" s="40"/>
      <c r="D87" s="40"/>
      <c r="E87" s="40"/>
      <c r="F87" s="40"/>
      <c r="G87" s="40"/>
      <c r="H87" s="40"/>
      <c r="I87" s="40"/>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12"/>
      <c r="AM87" s="12"/>
      <c r="AN87" s="12"/>
      <c r="AO87" s="12"/>
      <c r="AP87" s="12"/>
      <c r="AQ87" s="12"/>
      <c r="AR87" s="12"/>
      <c r="AS87" s="12"/>
      <c r="AT87" s="12"/>
      <c r="AU87" s="12"/>
      <c r="AV87" s="12"/>
      <c r="AW87" s="12"/>
      <c r="AX87" s="12"/>
      <c r="AY87" s="12"/>
    </row>
    <row r="88" spans="1:51" s="202" customFormat="1" ht="15" customHeight="1" x14ac:dyDescent="0.3">
      <c r="A88" s="7"/>
      <c r="B88" s="40"/>
      <c r="C88" s="40"/>
      <c r="D88" s="40"/>
      <c r="E88" s="40"/>
      <c r="F88" s="40"/>
      <c r="G88" s="40"/>
      <c r="H88" s="40"/>
      <c r="I88" s="40"/>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12"/>
      <c r="AM88" s="12"/>
      <c r="AN88" s="12"/>
      <c r="AO88" s="12"/>
      <c r="AP88" s="12"/>
      <c r="AQ88" s="12"/>
      <c r="AR88" s="12"/>
      <c r="AS88" s="12"/>
      <c r="AT88" s="12"/>
      <c r="AU88" s="12"/>
      <c r="AV88" s="12"/>
      <c r="AW88" s="12"/>
      <c r="AX88" s="12"/>
      <c r="AY88" s="12"/>
    </row>
    <row r="89" spans="1:51" s="202" customFormat="1" ht="15" customHeight="1" x14ac:dyDescent="0.3">
      <c r="A89" s="7"/>
      <c r="B89" s="40"/>
      <c r="C89" s="40"/>
      <c r="D89" s="40"/>
      <c r="E89" s="40"/>
      <c r="F89" s="40"/>
      <c r="G89" s="40"/>
      <c r="H89" s="40"/>
      <c r="I89" s="40"/>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12"/>
      <c r="AM89" s="12"/>
      <c r="AN89" s="12"/>
      <c r="AO89" s="12"/>
      <c r="AP89" s="12"/>
      <c r="AQ89" s="12"/>
      <c r="AR89" s="12"/>
      <c r="AS89" s="12"/>
      <c r="AT89" s="12"/>
      <c r="AU89" s="12"/>
      <c r="AV89" s="12"/>
      <c r="AW89" s="12"/>
      <c r="AX89" s="12"/>
      <c r="AY89" s="12"/>
    </row>
    <row r="90" spans="1:51" s="30" customFormat="1" ht="15" customHeight="1" x14ac:dyDescent="0.3">
      <c r="A90" s="7"/>
      <c r="B90" s="40"/>
      <c r="C90" s="40"/>
      <c r="D90" s="40"/>
      <c r="E90" s="40"/>
      <c r="F90" s="40"/>
      <c r="G90" s="40"/>
      <c r="H90" s="40"/>
      <c r="I90" s="40"/>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12"/>
      <c r="AM90" s="12"/>
      <c r="AN90" s="12"/>
      <c r="AO90" s="12"/>
      <c r="AP90" s="12"/>
      <c r="AQ90" s="12"/>
      <c r="AR90" s="12"/>
      <c r="AS90" s="12"/>
      <c r="AT90" s="12"/>
      <c r="AU90" s="12"/>
      <c r="AV90" s="12"/>
      <c r="AW90" s="12"/>
      <c r="AX90" s="12"/>
      <c r="AY90" s="12"/>
    </row>
    <row r="91" spans="1:51" s="30" customFormat="1" ht="15" customHeight="1" x14ac:dyDescent="0.3">
      <c r="A91" s="7"/>
      <c r="B91" s="40"/>
      <c r="C91" s="40"/>
      <c r="D91" s="40"/>
      <c r="E91" s="40"/>
      <c r="F91" s="40"/>
      <c r="G91" s="40"/>
      <c r="H91" s="40"/>
      <c r="I91" s="40"/>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12"/>
      <c r="AM91" s="12"/>
      <c r="AN91" s="12"/>
      <c r="AO91" s="12"/>
      <c r="AP91" s="12"/>
      <c r="AQ91" s="12"/>
      <c r="AR91" s="12"/>
      <c r="AS91" s="12"/>
      <c r="AT91" s="12"/>
      <c r="AU91" s="12"/>
      <c r="AV91" s="12"/>
      <c r="AW91" s="12"/>
      <c r="AX91" s="12"/>
      <c r="AY91" s="12"/>
    </row>
    <row r="92" spans="1:51" s="30" customFormat="1" ht="15" customHeight="1" x14ac:dyDescent="0.3">
      <c r="A92" s="7"/>
      <c r="B92" s="40"/>
      <c r="C92" s="40"/>
      <c r="D92" s="40"/>
      <c r="E92" s="40"/>
      <c r="F92" s="40"/>
      <c r="G92" s="40"/>
      <c r="H92" s="40"/>
      <c r="I92" s="40"/>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12"/>
      <c r="AM92" s="12"/>
      <c r="AN92" s="12"/>
      <c r="AO92" s="12"/>
      <c r="AP92" s="12"/>
      <c r="AQ92" s="12"/>
      <c r="AR92" s="12"/>
      <c r="AS92" s="12"/>
      <c r="AT92" s="12"/>
      <c r="AU92" s="12"/>
      <c r="AV92" s="12"/>
      <c r="AW92" s="12"/>
      <c r="AX92" s="12"/>
      <c r="AY92" s="12"/>
    </row>
    <row r="93" spans="1:51" s="30" customFormat="1" ht="15" customHeight="1" x14ac:dyDescent="0.3">
      <c r="A93" s="7"/>
      <c r="B93" s="40"/>
      <c r="C93" s="40"/>
      <c r="D93" s="40"/>
      <c r="E93" s="40"/>
      <c r="F93" s="40"/>
      <c r="G93" s="40"/>
      <c r="H93" s="40"/>
      <c r="I93" s="40"/>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12"/>
      <c r="AM93" s="12"/>
      <c r="AN93" s="12"/>
      <c r="AO93" s="12"/>
      <c r="AP93" s="12"/>
      <c r="AQ93" s="12"/>
      <c r="AR93" s="12"/>
      <c r="AS93" s="12"/>
      <c r="AT93" s="12"/>
      <c r="AU93" s="12"/>
      <c r="AV93" s="12"/>
      <c r="AW93" s="12"/>
      <c r="AX93" s="12"/>
      <c r="AY93" s="12"/>
    </row>
    <row r="94" spans="1:51" s="30" customFormat="1" ht="15" customHeight="1" x14ac:dyDescent="0.3">
      <c r="A94" s="7"/>
      <c r="B94" s="40"/>
      <c r="C94" s="40"/>
      <c r="D94" s="40"/>
      <c r="E94" s="40"/>
      <c r="F94" s="40"/>
      <c r="G94" s="40"/>
      <c r="H94" s="40"/>
      <c r="I94" s="4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12"/>
      <c r="AM94" s="12"/>
      <c r="AN94" s="12"/>
      <c r="AO94" s="12"/>
      <c r="AP94" s="12"/>
      <c r="AQ94" s="12"/>
      <c r="AR94" s="12"/>
      <c r="AS94" s="12"/>
      <c r="AT94" s="12"/>
      <c r="AU94" s="12"/>
      <c r="AV94" s="12"/>
      <c r="AW94" s="12"/>
      <c r="AX94" s="12"/>
      <c r="AY94" s="12"/>
    </row>
    <row r="95" spans="1:51" ht="15" customHeight="1" x14ac:dyDescent="0.3">
      <c r="B95" s="289" t="s">
        <v>4637</v>
      </c>
      <c r="C95" s="289"/>
      <c r="D95" s="289"/>
      <c r="E95" s="289"/>
      <c r="F95" s="289"/>
      <c r="G95" s="289"/>
      <c r="H95" s="289"/>
      <c r="I95" s="289"/>
    </row>
    <row r="96" spans="1:51" ht="15" customHeight="1" x14ac:dyDescent="0.3">
      <c r="B96" s="289"/>
      <c r="C96" s="289"/>
      <c r="D96" s="289"/>
      <c r="E96" s="289"/>
      <c r="F96" s="289"/>
      <c r="G96" s="289"/>
      <c r="H96" s="289"/>
      <c r="I96" s="289"/>
    </row>
    <row r="97" spans="2:9" ht="15" customHeight="1" x14ac:dyDescent="0.3">
      <c r="B97" s="289"/>
      <c r="C97" s="289"/>
      <c r="D97" s="289"/>
      <c r="E97" s="289"/>
      <c r="F97" s="289"/>
      <c r="G97" s="289"/>
      <c r="H97" s="289"/>
      <c r="I97" s="289"/>
    </row>
    <row r="98" spans="2:9" ht="15" customHeight="1" x14ac:dyDescent="0.3">
      <c r="B98" s="289"/>
      <c r="C98" s="289"/>
      <c r="D98" s="289"/>
      <c r="E98" s="289"/>
      <c r="F98" s="289"/>
      <c r="G98" s="289"/>
      <c r="H98" s="289"/>
      <c r="I98" s="289"/>
    </row>
    <row r="99" spans="2:9" ht="15" customHeight="1" x14ac:dyDescent="0.3">
      <c r="B99" s="289"/>
      <c r="C99" s="289"/>
      <c r="D99" s="289"/>
      <c r="E99" s="289"/>
      <c r="F99" s="289"/>
      <c r="G99" s="289"/>
      <c r="H99" s="289"/>
      <c r="I99" s="289"/>
    </row>
    <row r="100" spans="2:9" ht="15" customHeight="1" x14ac:dyDescent="0.3">
      <c r="B100" s="289"/>
      <c r="C100" s="289"/>
      <c r="D100" s="289"/>
      <c r="E100" s="289"/>
      <c r="F100" s="289"/>
      <c r="G100" s="289"/>
      <c r="H100" s="289"/>
      <c r="I100" s="289"/>
    </row>
    <row r="101" spans="2:9" ht="15" customHeight="1" x14ac:dyDescent="0.3">
      <c r="B101" s="289"/>
      <c r="C101" s="289"/>
      <c r="D101" s="289"/>
      <c r="E101" s="289"/>
      <c r="F101" s="289"/>
      <c r="G101" s="289"/>
      <c r="H101" s="289"/>
      <c r="I101" s="289"/>
    </row>
    <row r="102" spans="2:9" ht="15" customHeight="1" x14ac:dyDescent="0.3">
      <c r="B102" s="289"/>
      <c r="C102" s="289"/>
      <c r="D102" s="289"/>
      <c r="E102" s="289"/>
      <c r="F102" s="289"/>
      <c r="G102" s="289"/>
      <c r="H102" s="289"/>
      <c r="I102" s="289"/>
    </row>
    <row r="103" spans="2:9" ht="15" customHeight="1" x14ac:dyDescent="0.3">
      <c r="B103" s="289"/>
      <c r="C103" s="289"/>
      <c r="D103" s="289"/>
      <c r="E103" s="289"/>
      <c r="F103" s="289"/>
      <c r="G103" s="289"/>
      <c r="H103" s="289"/>
      <c r="I103" s="289"/>
    </row>
    <row r="104" spans="2:9" ht="15" customHeight="1" x14ac:dyDescent="0.3">
      <c r="B104" s="289"/>
      <c r="C104" s="289"/>
      <c r="D104" s="289"/>
      <c r="E104" s="289"/>
      <c r="F104" s="289"/>
      <c r="G104" s="289"/>
      <c r="H104" s="289"/>
      <c r="I104" s="289"/>
    </row>
    <row r="105" spans="2:9" ht="15" customHeight="1" x14ac:dyDescent="0.3">
      <c r="B105" s="289"/>
      <c r="C105" s="289"/>
      <c r="D105" s="289"/>
      <c r="E105" s="289"/>
      <c r="F105" s="289"/>
      <c r="G105" s="289"/>
      <c r="H105" s="289"/>
      <c r="I105" s="289"/>
    </row>
    <row r="106" spans="2:9" ht="15" customHeight="1" x14ac:dyDescent="0.3">
      <c r="B106" s="289"/>
      <c r="C106" s="289"/>
      <c r="D106" s="289"/>
      <c r="E106" s="289"/>
      <c r="F106" s="289"/>
      <c r="G106" s="289"/>
      <c r="H106" s="289"/>
      <c r="I106" s="289"/>
    </row>
    <row r="107" spans="2:9" ht="15" customHeight="1" x14ac:dyDescent="0.3">
      <c r="B107" s="289"/>
      <c r="C107" s="289"/>
      <c r="D107" s="289"/>
      <c r="E107" s="289"/>
      <c r="F107" s="289"/>
      <c r="G107" s="289"/>
      <c r="H107" s="289"/>
      <c r="I107" s="289"/>
    </row>
    <row r="108" spans="2:9" ht="15" customHeight="1" x14ac:dyDescent="0.3">
      <c r="B108" s="7"/>
      <c r="C108" s="7"/>
      <c r="D108" s="7"/>
      <c r="E108" s="7"/>
      <c r="F108" s="7"/>
      <c r="G108" s="7"/>
      <c r="H108" s="7"/>
      <c r="I108" s="7"/>
    </row>
    <row r="109" spans="2:9" ht="15" customHeight="1" x14ac:dyDescent="0.3">
      <c r="B109" s="7"/>
      <c r="C109" s="7"/>
      <c r="D109" s="7"/>
      <c r="E109" s="7"/>
      <c r="F109" s="7"/>
      <c r="G109" s="7"/>
      <c r="H109" s="7"/>
      <c r="I109" s="7"/>
    </row>
    <row r="110" spans="2:9" ht="15" customHeight="1" x14ac:dyDescent="0.3">
      <c r="B110" s="7"/>
      <c r="C110" s="7"/>
      <c r="D110" s="7"/>
      <c r="E110" s="7"/>
      <c r="F110" s="7"/>
      <c r="G110" s="7"/>
      <c r="H110" s="7"/>
      <c r="I110" s="7"/>
    </row>
    <row r="111" spans="2:9" ht="15" customHeight="1" x14ac:dyDescent="0.3">
      <c r="B111" s="7"/>
      <c r="C111" s="7"/>
      <c r="D111" s="7"/>
      <c r="E111" s="7"/>
      <c r="F111" s="7"/>
      <c r="G111" s="7"/>
      <c r="H111" s="7"/>
      <c r="I111" s="7"/>
    </row>
    <row r="112" spans="2:9" ht="15" customHeight="1" x14ac:dyDescent="0.3">
      <c r="B112" s="7"/>
      <c r="C112" s="7"/>
      <c r="D112" s="7"/>
      <c r="E112" s="7"/>
      <c r="F112" s="7"/>
      <c r="G112" s="7"/>
      <c r="H112" s="7"/>
      <c r="I112" s="7"/>
    </row>
    <row r="113" spans="1:51" ht="15" customHeight="1" x14ac:dyDescent="0.3">
      <c r="B113" s="7"/>
      <c r="C113" s="7"/>
      <c r="D113" s="7"/>
      <c r="E113" s="7"/>
      <c r="F113" s="7"/>
      <c r="G113" s="7"/>
      <c r="H113" s="7"/>
      <c r="I113" s="7"/>
    </row>
    <row r="114" spans="1:51" ht="15" customHeight="1" x14ac:dyDescent="0.3">
      <c r="B114" s="7"/>
      <c r="C114" s="7"/>
      <c r="D114" s="7"/>
      <c r="E114" s="7"/>
      <c r="F114" s="7"/>
      <c r="G114" s="7"/>
      <c r="H114" s="7"/>
      <c r="I114" s="7"/>
    </row>
    <row r="115" spans="1:51" ht="15" customHeight="1" x14ac:dyDescent="0.3">
      <c r="B115" s="7"/>
      <c r="C115" s="7"/>
      <c r="D115" s="7"/>
      <c r="E115" s="7"/>
      <c r="F115" s="7"/>
      <c r="G115" s="7"/>
      <c r="H115" s="7"/>
      <c r="I115" s="7"/>
    </row>
    <row r="116" spans="1:51" ht="15" customHeight="1" x14ac:dyDescent="0.3">
      <c r="B116" s="7"/>
      <c r="C116" s="7"/>
      <c r="D116" s="7"/>
      <c r="E116" s="7"/>
      <c r="F116" s="7"/>
      <c r="G116" s="7"/>
      <c r="H116" s="7"/>
      <c r="I116" s="7"/>
    </row>
    <row r="117" spans="1:51" ht="15" customHeight="1" x14ac:dyDescent="0.3">
      <c r="B117" s="7"/>
      <c r="C117" s="7"/>
      <c r="D117" s="7"/>
      <c r="E117" s="7"/>
      <c r="F117" s="7"/>
      <c r="G117" s="7"/>
      <c r="H117" s="7"/>
      <c r="I117" s="7"/>
    </row>
    <row r="118" spans="1:51" ht="15" customHeight="1" x14ac:dyDescent="0.3">
      <c r="B118" s="7"/>
      <c r="C118" s="7"/>
      <c r="D118" s="7"/>
      <c r="E118" s="7"/>
      <c r="F118" s="7"/>
      <c r="G118" s="7"/>
      <c r="H118" s="7"/>
      <c r="I118" s="7"/>
    </row>
    <row r="119" spans="1:51" ht="15" customHeight="1" x14ac:dyDescent="0.3">
      <c r="B119" s="7"/>
      <c r="C119" s="7"/>
      <c r="D119" s="7"/>
      <c r="E119" s="7"/>
      <c r="F119" s="7"/>
      <c r="G119" s="7"/>
      <c r="H119" s="7"/>
      <c r="I119" s="7"/>
    </row>
    <row r="120" spans="1:51" ht="15" customHeight="1" x14ac:dyDescent="0.3">
      <c r="B120" s="7"/>
      <c r="C120" s="7"/>
      <c r="D120" s="7"/>
      <c r="E120" s="7"/>
      <c r="F120" s="7"/>
      <c r="G120" s="7"/>
      <c r="H120" s="7"/>
      <c r="I120" s="7"/>
    </row>
    <row r="121" spans="1:51" ht="15" customHeight="1" x14ac:dyDescent="0.3">
      <c r="B121" s="7"/>
      <c r="C121" s="7"/>
      <c r="D121" s="7"/>
      <c r="E121" s="7"/>
      <c r="F121" s="7"/>
      <c r="G121" s="7"/>
      <c r="H121" s="7"/>
      <c r="I121" s="7"/>
    </row>
    <row r="122" spans="1:51" ht="15" customHeight="1" x14ac:dyDescent="0.3">
      <c r="B122" s="7"/>
      <c r="C122" s="7"/>
      <c r="D122" s="7"/>
      <c r="E122" s="7"/>
      <c r="F122" s="7"/>
      <c r="G122" s="7"/>
      <c r="H122" s="7"/>
      <c r="I122" s="7"/>
    </row>
    <row r="123" spans="1:51" ht="15" customHeight="1" x14ac:dyDescent="0.3">
      <c r="B123" s="7"/>
      <c r="C123" s="7"/>
      <c r="D123" s="7"/>
      <c r="E123" s="7"/>
      <c r="F123" s="7"/>
      <c r="G123" s="7"/>
      <c r="H123" s="7"/>
      <c r="I123" s="7"/>
    </row>
    <row r="124" spans="1:51" ht="15" customHeight="1" x14ac:dyDescent="0.3">
      <c r="B124" s="7"/>
      <c r="C124" s="7"/>
      <c r="D124" s="7"/>
      <c r="E124" s="7"/>
      <c r="F124" s="7"/>
      <c r="G124" s="7"/>
      <c r="H124" s="7"/>
      <c r="I124" s="7"/>
    </row>
    <row r="125" spans="1:51" s="30" customFormat="1" ht="1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12"/>
      <c r="AM125" s="12"/>
      <c r="AN125" s="12"/>
      <c r="AO125" s="12"/>
      <c r="AP125" s="12"/>
      <c r="AQ125" s="12"/>
      <c r="AR125" s="12"/>
      <c r="AS125" s="12"/>
      <c r="AT125" s="12"/>
      <c r="AU125" s="12"/>
      <c r="AV125" s="12"/>
      <c r="AW125" s="12"/>
      <c r="AX125" s="12"/>
      <c r="AY125" s="12"/>
    </row>
    <row r="126" spans="1:51" s="30" customFormat="1" ht="1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12"/>
      <c r="AM126" s="12"/>
      <c r="AN126" s="12"/>
      <c r="AO126" s="12"/>
      <c r="AP126" s="12"/>
      <c r="AQ126" s="12"/>
      <c r="AR126" s="12"/>
      <c r="AS126" s="12"/>
      <c r="AT126" s="12"/>
      <c r="AU126" s="12"/>
      <c r="AV126" s="12"/>
      <c r="AW126" s="12"/>
      <c r="AX126" s="12"/>
      <c r="AY126" s="12"/>
    </row>
    <row r="127" spans="1:51" s="30" customFormat="1" ht="1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12"/>
      <c r="AM127" s="12"/>
      <c r="AN127" s="12"/>
      <c r="AO127" s="12"/>
      <c r="AP127" s="12"/>
      <c r="AQ127" s="12"/>
      <c r="AR127" s="12"/>
      <c r="AS127" s="12"/>
      <c r="AT127" s="12"/>
      <c r="AU127" s="12"/>
      <c r="AV127" s="12"/>
      <c r="AW127" s="12"/>
      <c r="AX127" s="12"/>
      <c r="AY127" s="12"/>
    </row>
    <row r="128" spans="1:51" x14ac:dyDescent="0.3">
      <c r="B128" s="7"/>
      <c r="C128" s="7"/>
      <c r="D128" s="7"/>
      <c r="E128" s="7"/>
      <c r="F128" s="7"/>
      <c r="G128" s="7"/>
      <c r="H128" s="7"/>
      <c r="I128" s="7"/>
    </row>
    <row r="129" spans="2:51" x14ac:dyDescent="0.3">
      <c r="B129" s="7"/>
      <c r="C129" s="7"/>
      <c r="D129" s="7"/>
      <c r="E129" s="7"/>
      <c r="F129" s="7"/>
      <c r="G129" s="7"/>
      <c r="H129" s="7"/>
      <c r="I129" s="7"/>
    </row>
    <row r="130" spans="2:51" x14ac:dyDescent="0.3">
      <c r="B130" s="7"/>
      <c r="C130" s="7"/>
      <c r="D130" s="7"/>
      <c r="E130" s="7"/>
      <c r="F130" s="7"/>
      <c r="G130" s="7"/>
      <c r="H130" s="7"/>
      <c r="I130" s="7"/>
    </row>
    <row r="131" spans="2:51" x14ac:dyDescent="0.3">
      <c r="B131" s="7"/>
      <c r="C131" s="7"/>
      <c r="D131" s="7"/>
      <c r="E131" s="7"/>
      <c r="F131" s="7"/>
      <c r="G131" s="7"/>
      <c r="H131" s="7"/>
      <c r="I131" s="7"/>
    </row>
    <row r="132" spans="2:51" x14ac:dyDescent="0.3">
      <c r="B132" s="7"/>
      <c r="C132" s="7"/>
      <c r="D132" s="7"/>
      <c r="E132" s="7"/>
      <c r="F132" s="7"/>
      <c r="G132" s="7"/>
      <c r="H132" s="7"/>
      <c r="I132" s="7"/>
    </row>
    <row r="133" spans="2:51" x14ac:dyDescent="0.3">
      <c r="B133" s="7"/>
      <c r="C133" s="7"/>
      <c r="D133" s="7"/>
      <c r="E133" s="7"/>
      <c r="F133" s="7"/>
      <c r="G133" s="7"/>
      <c r="H133" s="7"/>
      <c r="I133" s="7"/>
    </row>
    <row r="134" spans="2:51" ht="16.5" customHeight="1" x14ac:dyDescent="0.3">
      <c r="B134" s="289" t="s">
        <v>4641</v>
      </c>
      <c r="C134" s="289"/>
      <c r="D134" s="289"/>
      <c r="E134" s="289"/>
      <c r="F134" s="289"/>
      <c r="G134" s="289"/>
      <c r="H134" s="289"/>
      <c r="I134" s="289"/>
    </row>
    <row r="135" spans="2:51" ht="16.5" customHeight="1" x14ac:dyDescent="0.3">
      <c r="B135" s="289"/>
      <c r="C135" s="289"/>
      <c r="D135" s="289"/>
      <c r="E135" s="289"/>
      <c r="F135" s="289"/>
      <c r="G135" s="289"/>
      <c r="H135" s="289"/>
      <c r="I135" s="289"/>
    </row>
    <row r="136" spans="2:51" ht="16.5" customHeight="1" x14ac:dyDescent="0.3">
      <c r="B136" s="289"/>
      <c r="C136" s="289"/>
      <c r="D136" s="289"/>
      <c r="E136" s="289"/>
      <c r="F136" s="289"/>
      <c r="G136" s="289"/>
      <c r="H136" s="289"/>
      <c r="I136" s="289"/>
      <c r="AL136" s="13"/>
      <c r="AY136" s="13"/>
    </row>
    <row r="137" spans="2:51" ht="16.5" customHeight="1" x14ac:dyDescent="0.3">
      <c r="B137" s="289"/>
      <c r="C137" s="289"/>
      <c r="D137" s="289"/>
      <c r="E137" s="289"/>
      <c r="F137" s="289"/>
      <c r="G137" s="289"/>
      <c r="H137" s="289"/>
      <c r="I137" s="289"/>
      <c r="AL137" s="13"/>
      <c r="AY137" s="13"/>
    </row>
    <row r="138" spans="2:51" ht="16.5" customHeight="1" x14ac:dyDescent="0.3">
      <c r="B138" s="289"/>
      <c r="C138" s="289"/>
      <c r="D138" s="289"/>
      <c r="E138" s="289"/>
      <c r="F138" s="289"/>
      <c r="G138" s="289"/>
      <c r="H138" s="289"/>
      <c r="I138" s="289"/>
      <c r="AL138" s="13"/>
      <c r="AY138" s="13"/>
    </row>
    <row r="139" spans="2:51" ht="15" customHeight="1" x14ac:dyDescent="0.3">
      <c r="B139" s="289"/>
      <c r="C139" s="289"/>
      <c r="D139" s="289"/>
      <c r="E139" s="289"/>
      <c r="F139" s="289"/>
      <c r="G139" s="289"/>
      <c r="H139" s="289"/>
      <c r="I139" s="289"/>
      <c r="AL139" s="13"/>
      <c r="AY139" s="13"/>
    </row>
    <row r="140" spans="2:51" ht="15" customHeight="1" x14ac:dyDescent="0.3">
      <c r="B140" s="289"/>
      <c r="C140" s="289"/>
      <c r="D140" s="289"/>
      <c r="E140" s="289"/>
      <c r="F140" s="289"/>
      <c r="G140" s="289"/>
      <c r="H140" s="289"/>
      <c r="I140" s="289"/>
      <c r="AL140" s="13"/>
      <c r="AY140" s="13"/>
    </row>
    <row r="141" spans="2:51" ht="15" customHeight="1" x14ac:dyDescent="0.3">
      <c r="B141" s="289"/>
      <c r="C141" s="289"/>
      <c r="D141" s="289"/>
      <c r="E141" s="289"/>
      <c r="F141" s="289"/>
      <c r="G141" s="289"/>
      <c r="H141" s="289"/>
      <c r="I141" s="289"/>
      <c r="AL141" s="13"/>
      <c r="AY141" s="13"/>
    </row>
    <row r="142" spans="2:51" ht="15" customHeight="1" x14ac:dyDescent="0.3">
      <c r="B142" s="289"/>
      <c r="C142" s="289"/>
      <c r="D142" s="289"/>
      <c r="E142" s="289"/>
      <c r="F142" s="289"/>
      <c r="G142" s="289"/>
      <c r="H142" s="289"/>
      <c r="I142" s="289"/>
      <c r="AL142" s="13"/>
      <c r="AY142" s="13"/>
    </row>
    <row r="143" spans="2:51" ht="15" customHeight="1" x14ac:dyDescent="0.3">
      <c r="B143" s="289"/>
      <c r="C143" s="289"/>
      <c r="D143" s="289"/>
      <c r="E143" s="289"/>
      <c r="F143" s="289"/>
      <c r="G143" s="289"/>
      <c r="H143" s="289"/>
      <c r="I143" s="289"/>
      <c r="AL143" s="13"/>
      <c r="AY143" s="13"/>
    </row>
    <row r="144" spans="2:51" ht="15" customHeight="1" x14ac:dyDescent="0.3">
      <c r="B144" s="289"/>
      <c r="C144" s="289"/>
      <c r="D144" s="289"/>
      <c r="E144" s="289"/>
      <c r="F144" s="289"/>
      <c r="G144" s="289"/>
      <c r="H144" s="289"/>
      <c r="I144" s="289"/>
      <c r="AL144" s="13"/>
      <c r="AY144" s="13"/>
    </row>
    <row r="145" spans="2:51" ht="15" customHeight="1" x14ac:dyDescent="0.3">
      <c r="B145" s="289"/>
      <c r="C145" s="289"/>
      <c r="D145" s="289"/>
      <c r="E145" s="289"/>
      <c r="F145" s="289"/>
      <c r="G145" s="289"/>
      <c r="H145" s="289"/>
      <c r="I145" s="289"/>
      <c r="AL145" s="13"/>
      <c r="AY145" s="13"/>
    </row>
    <row r="146" spans="2:51" ht="15" customHeight="1" x14ac:dyDescent="0.3">
      <c r="B146" s="289"/>
      <c r="C146" s="289"/>
      <c r="D146" s="289"/>
      <c r="E146" s="289"/>
      <c r="F146" s="289"/>
      <c r="G146" s="289"/>
      <c r="H146" s="289"/>
      <c r="I146" s="289"/>
      <c r="AL146" s="13"/>
      <c r="AY146" s="13"/>
    </row>
    <row r="147" spans="2:51" ht="15" customHeight="1" x14ac:dyDescent="0.3">
      <c r="B147" s="289"/>
      <c r="C147" s="289"/>
      <c r="D147" s="289"/>
      <c r="E147" s="289"/>
      <c r="F147" s="289"/>
      <c r="G147" s="289"/>
      <c r="H147" s="289"/>
      <c r="I147" s="289"/>
      <c r="AL147" s="13"/>
      <c r="AY147" s="13"/>
    </row>
    <row r="148" spans="2:51" ht="15" customHeight="1" x14ac:dyDescent="0.3">
      <c r="B148" s="289"/>
      <c r="C148" s="289"/>
      <c r="D148" s="289"/>
      <c r="E148" s="289"/>
      <c r="F148" s="289"/>
      <c r="G148" s="289"/>
      <c r="H148" s="289"/>
      <c r="I148" s="289"/>
      <c r="AL148" s="13"/>
      <c r="AY148" s="13"/>
    </row>
    <row r="149" spans="2:51" x14ac:dyDescent="0.3">
      <c r="B149" s="289"/>
      <c r="C149" s="289"/>
      <c r="D149" s="289"/>
      <c r="E149" s="289"/>
      <c r="F149" s="289"/>
      <c r="G149" s="289"/>
      <c r="H149" s="289"/>
      <c r="I149" s="289"/>
      <c r="AL149" s="13"/>
      <c r="AY149" s="13"/>
    </row>
    <row r="150" spans="2:51" x14ac:dyDescent="0.3">
      <c r="B150" s="289"/>
      <c r="C150" s="289"/>
      <c r="D150" s="289"/>
      <c r="E150" s="289"/>
      <c r="F150" s="289"/>
      <c r="G150" s="289"/>
      <c r="H150" s="289"/>
      <c r="I150" s="289"/>
      <c r="AL150" s="13"/>
      <c r="AY150" s="13"/>
    </row>
    <row r="151" spans="2:51" x14ac:dyDescent="0.3">
      <c r="B151" s="289"/>
      <c r="C151" s="289"/>
      <c r="D151" s="289"/>
      <c r="E151" s="289"/>
      <c r="F151" s="289"/>
      <c r="G151" s="289"/>
      <c r="H151" s="289"/>
      <c r="I151" s="289"/>
      <c r="AL151" s="13"/>
      <c r="AY151" s="13"/>
    </row>
    <row r="152" spans="2:51" hidden="1" x14ac:dyDescent="0.3">
      <c r="B152" s="7"/>
      <c r="C152" s="7"/>
      <c r="D152" s="7"/>
      <c r="E152" s="7"/>
      <c r="F152" s="7"/>
      <c r="G152" s="7"/>
      <c r="H152" s="7"/>
      <c r="I152" s="7"/>
      <c r="AL152" s="13"/>
      <c r="AY152" s="13"/>
    </row>
    <row r="153" spans="2:51" hidden="1" x14ac:dyDescent="0.3">
      <c r="B153" s="7"/>
      <c r="C153" s="7"/>
      <c r="D153" s="7"/>
      <c r="E153" s="7"/>
      <c r="F153" s="7"/>
      <c r="G153" s="7"/>
      <c r="H153" s="7"/>
      <c r="I153" s="7"/>
      <c r="AL153" s="13"/>
      <c r="AY153" s="13"/>
    </row>
    <row r="154" spans="2:51" hidden="1" x14ac:dyDescent="0.3">
      <c r="B154" s="7"/>
      <c r="C154" s="7"/>
      <c r="D154" s="7"/>
      <c r="E154" s="7"/>
      <c r="F154" s="7"/>
      <c r="G154" s="7"/>
      <c r="H154" s="7"/>
      <c r="I154" s="7"/>
      <c r="AL154" s="13"/>
      <c r="AY154" s="13"/>
    </row>
    <row r="155" spans="2:51" hidden="1" x14ac:dyDescent="0.3">
      <c r="B155" s="7"/>
      <c r="C155" s="7"/>
      <c r="D155" s="7"/>
      <c r="E155" s="7"/>
      <c r="F155" s="7"/>
      <c r="G155" s="7"/>
      <c r="H155" s="7"/>
      <c r="I155" s="7"/>
      <c r="AL155" s="13"/>
      <c r="AY155" s="13"/>
    </row>
    <row r="156" spans="2:51" hidden="1" x14ac:dyDescent="0.3">
      <c r="B156" s="7"/>
      <c r="C156" s="7"/>
      <c r="D156" s="7"/>
      <c r="E156" s="7"/>
      <c r="F156" s="7"/>
      <c r="G156" s="7"/>
      <c r="H156" s="7"/>
      <c r="I156" s="7"/>
      <c r="AL156" s="13"/>
      <c r="AY156" s="13"/>
    </row>
    <row r="157" spans="2:51" hidden="1" x14ac:dyDescent="0.3">
      <c r="B157" s="7"/>
      <c r="C157" s="7"/>
      <c r="D157" s="7"/>
      <c r="E157" s="7"/>
      <c r="F157" s="7"/>
      <c r="G157" s="7"/>
      <c r="H157" s="7"/>
      <c r="I157" s="7"/>
      <c r="AL157" s="13"/>
      <c r="AY157" s="13"/>
    </row>
    <row r="158" spans="2:51" hidden="1" x14ac:dyDescent="0.3">
      <c r="B158" s="7"/>
      <c r="C158" s="7"/>
      <c r="D158" s="7"/>
      <c r="E158" s="7"/>
      <c r="F158" s="7"/>
      <c r="G158" s="7"/>
      <c r="H158" s="7"/>
      <c r="I158" s="7"/>
      <c r="AL158" s="13"/>
      <c r="AY158" s="13"/>
    </row>
    <row r="159" spans="2:51" hidden="1" x14ac:dyDescent="0.3">
      <c r="B159" s="7"/>
      <c r="C159" s="7"/>
      <c r="D159" s="7"/>
      <c r="E159" s="7"/>
      <c r="F159" s="7"/>
      <c r="G159" s="7"/>
      <c r="H159" s="7"/>
      <c r="I159" s="7"/>
      <c r="AL159" s="13"/>
      <c r="AY159" s="13"/>
    </row>
    <row r="160" spans="2:51" hidden="1" x14ac:dyDescent="0.3">
      <c r="B160" s="7"/>
      <c r="C160" s="7"/>
      <c r="D160" s="7"/>
      <c r="E160" s="7"/>
      <c r="F160" s="7"/>
      <c r="G160" s="7"/>
      <c r="H160" s="7"/>
      <c r="I160" s="7"/>
      <c r="AL160" s="13"/>
      <c r="AY160" s="13"/>
    </row>
    <row r="161" spans="2:51" hidden="1" x14ac:dyDescent="0.3">
      <c r="B161" s="7"/>
      <c r="C161" s="7"/>
      <c r="D161" s="7"/>
      <c r="E161" s="7"/>
      <c r="F161" s="7"/>
      <c r="G161" s="7"/>
      <c r="H161" s="7"/>
      <c r="I161" s="7"/>
      <c r="AL161" s="13"/>
      <c r="AY161" s="13"/>
    </row>
    <row r="162" spans="2:51" hidden="1" x14ac:dyDescent="0.3">
      <c r="B162" s="7"/>
      <c r="C162" s="7"/>
      <c r="D162" s="7"/>
      <c r="E162" s="7"/>
      <c r="F162" s="7"/>
      <c r="G162" s="7"/>
      <c r="H162" s="7"/>
      <c r="I162" s="7"/>
      <c r="AL162" s="13"/>
      <c r="AY162" s="13"/>
    </row>
    <row r="163" spans="2:51" hidden="1" x14ac:dyDescent="0.3">
      <c r="B163" s="7"/>
      <c r="C163" s="7"/>
      <c r="D163" s="7"/>
      <c r="E163" s="7"/>
      <c r="F163" s="7"/>
      <c r="G163" s="7"/>
      <c r="H163" s="7"/>
      <c r="I163" s="7"/>
      <c r="AL163" s="13"/>
      <c r="AY163" s="13"/>
    </row>
    <row r="164" spans="2:51" hidden="1" x14ac:dyDescent="0.3">
      <c r="B164" s="7"/>
      <c r="C164" s="7"/>
      <c r="D164" s="7"/>
      <c r="E164" s="7"/>
      <c r="F164" s="7"/>
      <c r="G164" s="7"/>
      <c r="H164" s="7"/>
      <c r="I164" s="7"/>
      <c r="AL164" s="13"/>
      <c r="AY164" s="13"/>
    </row>
    <row r="165" spans="2:51" hidden="1" x14ac:dyDescent="0.3">
      <c r="B165" s="7"/>
      <c r="C165" s="7"/>
      <c r="D165" s="7"/>
      <c r="E165" s="7"/>
      <c r="F165" s="7"/>
      <c r="G165" s="7"/>
      <c r="H165" s="7"/>
      <c r="I165" s="7"/>
      <c r="AL165" s="13"/>
      <c r="AY165" s="13"/>
    </row>
    <row r="166" spans="2:51" hidden="1" x14ac:dyDescent="0.3">
      <c r="B166" s="7"/>
      <c r="C166" s="7"/>
      <c r="D166" s="7"/>
      <c r="E166" s="7"/>
      <c r="F166" s="7"/>
      <c r="G166" s="7"/>
      <c r="H166" s="7"/>
      <c r="I166" s="7"/>
      <c r="AL166" s="13"/>
      <c r="AY166" s="13"/>
    </row>
    <row r="167" spans="2:51" hidden="1" x14ac:dyDescent="0.3">
      <c r="B167" s="7"/>
      <c r="C167" s="7"/>
      <c r="D167" s="7"/>
      <c r="E167" s="7"/>
      <c r="F167" s="7"/>
      <c r="G167" s="7"/>
      <c r="H167" s="7"/>
      <c r="I167" s="7"/>
      <c r="AL167" s="13"/>
      <c r="AY167" s="13"/>
    </row>
    <row r="168" spans="2:51" hidden="1" x14ac:dyDescent="0.3">
      <c r="B168" s="7"/>
      <c r="C168" s="7"/>
      <c r="D168" s="7"/>
      <c r="E168" s="7"/>
      <c r="F168" s="7"/>
      <c r="G168" s="7"/>
      <c r="H168" s="7"/>
      <c r="I168" s="7"/>
      <c r="AL168" s="13"/>
      <c r="AY168" s="13"/>
    </row>
    <row r="169" spans="2:51" hidden="1" x14ac:dyDescent="0.3">
      <c r="B169" s="7"/>
      <c r="C169" s="7"/>
      <c r="D169" s="7"/>
      <c r="E169" s="7"/>
      <c r="F169" s="7"/>
      <c r="G169" s="7"/>
      <c r="H169" s="7"/>
      <c r="I169" s="7"/>
      <c r="AL169" s="13"/>
      <c r="AY169" s="13"/>
    </row>
    <row r="170" spans="2:51" hidden="1" x14ac:dyDescent="0.3">
      <c r="B170" s="7"/>
      <c r="C170" s="7"/>
      <c r="D170" s="7"/>
      <c r="E170" s="7"/>
      <c r="F170" s="7"/>
      <c r="G170" s="7"/>
      <c r="H170" s="7"/>
      <c r="I170" s="7"/>
      <c r="AL170" s="13"/>
      <c r="AY170" s="13"/>
    </row>
    <row r="171" spans="2:51" hidden="1" x14ac:dyDescent="0.3">
      <c r="B171" s="7"/>
      <c r="C171" s="7"/>
      <c r="D171" s="7"/>
      <c r="E171" s="7"/>
      <c r="F171" s="7"/>
      <c r="G171" s="7"/>
      <c r="H171" s="7"/>
      <c r="I171" s="7"/>
      <c r="AL171" s="13"/>
      <c r="AY171" s="13"/>
    </row>
    <row r="172" spans="2:51" hidden="1" x14ac:dyDescent="0.3">
      <c r="B172" s="7"/>
      <c r="C172" s="7"/>
      <c r="D172" s="7"/>
      <c r="E172" s="7"/>
      <c r="F172" s="7"/>
      <c r="G172" s="7"/>
      <c r="H172" s="7"/>
      <c r="I172" s="7"/>
      <c r="AL172" s="13"/>
      <c r="AY172" s="13"/>
    </row>
    <row r="173" spans="2:51" hidden="1" x14ac:dyDescent="0.3">
      <c r="B173" s="7"/>
      <c r="C173" s="7"/>
      <c r="D173" s="7"/>
      <c r="E173" s="7"/>
      <c r="F173" s="7"/>
      <c r="G173" s="7"/>
      <c r="H173" s="7"/>
      <c r="I173" s="7"/>
      <c r="AL173" s="13"/>
      <c r="AY173" s="13"/>
    </row>
    <row r="174" spans="2:51" hidden="1" x14ac:dyDescent="0.3">
      <c r="B174" s="7"/>
      <c r="C174" s="7"/>
      <c r="D174" s="7"/>
      <c r="E174" s="7"/>
      <c r="F174" s="7"/>
      <c r="G174" s="7"/>
      <c r="H174" s="7"/>
      <c r="I174" s="7"/>
      <c r="AL174" s="13"/>
      <c r="AY174" s="13"/>
    </row>
    <row r="175" spans="2:51" hidden="1" x14ac:dyDescent="0.3">
      <c r="B175" s="7"/>
      <c r="C175" s="7"/>
      <c r="D175" s="7"/>
      <c r="E175" s="7"/>
      <c r="F175" s="7"/>
      <c r="G175" s="7"/>
      <c r="H175" s="7"/>
      <c r="I175" s="7"/>
      <c r="AL175" s="13"/>
      <c r="AY175" s="13"/>
    </row>
    <row r="176" spans="2:51" hidden="1" x14ac:dyDescent="0.3">
      <c r="B176" s="7"/>
      <c r="C176" s="7"/>
      <c r="D176" s="7"/>
      <c r="E176" s="7"/>
      <c r="F176" s="7"/>
      <c r="G176" s="7"/>
      <c r="H176" s="7"/>
      <c r="I176" s="7"/>
      <c r="AL176" s="13"/>
      <c r="AY176" s="13"/>
    </row>
    <row r="177" spans="2:51" hidden="1" x14ac:dyDescent="0.3">
      <c r="B177" s="7"/>
      <c r="C177" s="7"/>
      <c r="D177" s="7"/>
      <c r="E177" s="7"/>
      <c r="F177" s="7"/>
      <c r="G177" s="7"/>
      <c r="H177" s="7"/>
      <c r="I177" s="7"/>
      <c r="AL177" s="13"/>
      <c r="AY177" s="13"/>
    </row>
    <row r="178" spans="2:51" hidden="1" x14ac:dyDescent="0.3">
      <c r="B178" s="7"/>
      <c r="C178" s="7"/>
      <c r="D178" s="7"/>
      <c r="E178" s="7"/>
      <c r="F178" s="7"/>
      <c r="G178" s="7"/>
      <c r="H178" s="7"/>
      <c r="I178" s="7"/>
      <c r="AL178" s="13"/>
      <c r="AY178" s="13"/>
    </row>
    <row r="179" spans="2:51" hidden="1" x14ac:dyDescent="0.3">
      <c r="B179" s="7"/>
      <c r="C179" s="7"/>
      <c r="D179" s="7"/>
      <c r="E179" s="7"/>
      <c r="F179" s="7"/>
      <c r="G179" s="7"/>
      <c r="H179" s="7"/>
      <c r="I179" s="7"/>
      <c r="AL179" s="13"/>
      <c r="AY179" s="13"/>
    </row>
    <row r="180" spans="2:51" hidden="1" x14ac:dyDescent="0.3">
      <c r="B180" s="7"/>
      <c r="C180" s="7"/>
      <c r="D180" s="7"/>
      <c r="E180" s="7"/>
      <c r="F180" s="7"/>
      <c r="G180" s="7"/>
      <c r="H180" s="7"/>
      <c r="I180" s="7"/>
      <c r="AL180" s="13"/>
      <c r="AY180" s="13"/>
    </row>
    <row r="181" spans="2:51" hidden="1" x14ac:dyDescent="0.3">
      <c r="B181" s="7"/>
      <c r="C181" s="7"/>
      <c r="D181" s="7"/>
      <c r="E181" s="7"/>
      <c r="F181" s="7"/>
      <c r="G181" s="7"/>
      <c r="H181" s="7"/>
      <c r="I181" s="7"/>
      <c r="AL181" s="13"/>
      <c r="AY181" s="13"/>
    </row>
    <row r="182" spans="2:51" hidden="1" x14ac:dyDescent="0.3">
      <c r="B182" s="7"/>
      <c r="C182" s="7"/>
      <c r="D182" s="7"/>
      <c r="E182" s="7"/>
      <c r="F182" s="7"/>
      <c r="G182" s="7"/>
      <c r="H182" s="7"/>
      <c r="I182" s="7"/>
      <c r="AL182" s="13"/>
      <c r="AY182" s="13"/>
    </row>
    <row r="183" spans="2:51" hidden="1" x14ac:dyDescent="0.3">
      <c r="B183" s="7"/>
      <c r="C183" s="7"/>
      <c r="D183" s="7"/>
      <c r="E183" s="7"/>
      <c r="F183" s="7"/>
      <c r="G183" s="7"/>
      <c r="H183" s="7"/>
      <c r="I183" s="7"/>
      <c r="AL183" s="13"/>
      <c r="AY183" s="13"/>
    </row>
    <row r="184" spans="2:51" hidden="1" x14ac:dyDescent="0.3">
      <c r="B184" s="7"/>
      <c r="C184" s="7"/>
      <c r="D184" s="7"/>
      <c r="E184" s="7"/>
      <c r="F184" s="7"/>
      <c r="G184" s="7"/>
      <c r="H184" s="7"/>
      <c r="I184" s="7"/>
      <c r="AL184" s="13"/>
      <c r="AY184" s="13"/>
    </row>
    <row r="185" spans="2:51" hidden="1" x14ac:dyDescent="0.3">
      <c r="B185" s="7"/>
      <c r="C185" s="7"/>
      <c r="D185" s="7"/>
      <c r="E185" s="7"/>
      <c r="F185" s="7"/>
      <c r="G185" s="7"/>
      <c r="H185" s="7"/>
      <c r="I185" s="7"/>
      <c r="AL185" s="13"/>
      <c r="AY185" s="13"/>
    </row>
    <row r="186" spans="2:51" hidden="1" x14ac:dyDescent="0.3">
      <c r="B186" s="7"/>
      <c r="C186" s="7"/>
      <c r="D186" s="7"/>
      <c r="E186" s="7"/>
      <c r="F186" s="7"/>
      <c r="G186" s="7"/>
      <c r="H186" s="7"/>
      <c r="I186" s="7"/>
      <c r="AL186" s="13"/>
      <c r="AY186" s="13"/>
    </row>
    <row r="187" spans="2:51" hidden="1" x14ac:dyDescent="0.3">
      <c r="B187" s="7"/>
      <c r="C187" s="7"/>
      <c r="D187" s="7"/>
      <c r="E187" s="7"/>
      <c r="F187" s="7"/>
      <c r="G187" s="7"/>
      <c r="H187" s="7"/>
      <c r="I187" s="7"/>
      <c r="AL187" s="13"/>
      <c r="AY187" s="13"/>
    </row>
    <row r="188" spans="2:51" hidden="1" x14ac:dyDescent="0.3">
      <c r="B188" s="7"/>
      <c r="C188" s="7"/>
      <c r="D188" s="7"/>
      <c r="E188" s="7"/>
      <c r="F188" s="7"/>
      <c r="G188" s="7"/>
      <c r="H188" s="7"/>
      <c r="I188" s="7"/>
      <c r="AL188" s="13"/>
      <c r="AY188" s="13"/>
    </row>
    <row r="189" spans="2:51" hidden="1" x14ac:dyDescent="0.3">
      <c r="B189" s="7"/>
      <c r="C189" s="7"/>
      <c r="D189" s="7"/>
      <c r="E189" s="7"/>
      <c r="F189" s="7"/>
      <c r="G189" s="7"/>
      <c r="H189" s="7"/>
      <c r="I189" s="7"/>
      <c r="AL189" s="13"/>
      <c r="AY189" s="13"/>
    </row>
    <row r="190" spans="2:51" hidden="1" x14ac:dyDescent="0.3">
      <c r="B190" s="7"/>
      <c r="C190" s="7"/>
      <c r="D190" s="7"/>
      <c r="E190" s="7"/>
      <c r="F190" s="7"/>
      <c r="G190" s="7"/>
      <c r="H190" s="7"/>
      <c r="I190" s="7"/>
      <c r="AL190" s="13"/>
      <c r="AY190" s="13"/>
    </row>
    <row r="191" spans="2:51" hidden="1" x14ac:dyDescent="0.3">
      <c r="B191" s="7"/>
      <c r="C191" s="7"/>
      <c r="D191" s="7"/>
      <c r="E191" s="7"/>
      <c r="F191" s="7"/>
      <c r="G191" s="7"/>
      <c r="H191" s="7"/>
      <c r="I191" s="7"/>
      <c r="AL191" s="13"/>
      <c r="AY191" s="13"/>
    </row>
    <row r="192" spans="2:51" hidden="1" x14ac:dyDescent="0.3">
      <c r="B192" s="7"/>
      <c r="C192" s="7"/>
      <c r="D192" s="7"/>
      <c r="E192" s="7"/>
      <c r="F192" s="7"/>
      <c r="G192" s="7"/>
      <c r="H192" s="7"/>
      <c r="I192" s="7"/>
      <c r="AL192" s="13"/>
      <c r="AY192" s="13"/>
    </row>
    <row r="193" spans="2:51" hidden="1" x14ac:dyDescent="0.3">
      <c r="B193" s="7"/>
      <c r="C193" s="7"/>
      <c r="D193" s="7"/>
      <c r="E193" s="7"/>
      <c r="F193" s="7"/>
      <c r="G193" s="7"/>
      <c r="H193" s="7"/>
      <c r="I193" s="7"/>
      <c r="AL193" s="13"/>
      <c r="AY193" s="13"/>
    </row>
    <row r="194" spans="2:51" hidden="1" x14ac:dyDescent="0.3">
      <c r="B194" s="7"/>
      <c r="C194" s="7"/>
      <c r="D194" s="7"/>
      <c r="E194" s="7"/>
      <c r="F194" s="7"/>
      <c r="G194" s="7"/>
      <c r="H194" s="7"/>
      <c r="I194" s="7"/>
      <c r="AL194" s="13"/>
      <c r="AY194" s="13"/>
    </row>
    <row r="195" spans="2:51" hidden="1" x14ac:dyDescent="0.3">
      <c r="B195" s="7"/>
      <c r="C195" s="7"/>
      <c r="D195" s="7"/>
      <c r="E195" s="7"/>
      <c r="F195" s="7"/>
      <c r="G195" s="7"/>
      <c r="H195" s="7"/>
      <c r="I195" s="7"/>
      <c r="AL195" s="13"/>
      <c r="AY195" s="13"/>
    </row>
    <row r="196" spans="2:51" hidden="1" x14ac:dyDescent="0.3">
      <c r="B196" s="7"/>
      <c r="C196" s="7"/>
      <c r="D196" s="7"/>
      <c r="E196" s="7"/>
      <c r="F196" s="7"/>
      <c r="G196" s="7"/>
      <c r="H196" s="7"/>
      <c r="I196" s="7"/>
      <c r="AL196" s="13"/>
      <c r="AY196" s="13"/>
    </row>
    <row r="197" spans="2:51" hidden="1" x14ac:dyDescent="0.3">
      <c r="B197" s="7"/>
      <c r="C197" s="7"/>
      <c r="D197" s="7"/>
      <c r="E197" s="7"/>
      <c r="F197" s="7"/>
      <c r="G197" s="7"/>
      <c r="H197" s="7"/>
      <c r="I197" s="7"/>
      <c r="AL197" s="13"/>
      <c r="AY197" s="13"/>
    </row>
    <row r="198" spans="2:51" hidden="1" x14ac:dyDescent="0.3">
      <c r="B198" s="7"/>
      <c r="C198" s="7"/>
      <c r="D198" s="7"/>
      <c r="E198" s="7"/>
      <c r="F198" s="7"/>
      <c r="G198" s="7"/>
      <c r="H198" s="7"/>
      <c r="I198" s="7"/>
      <c r="AL198" s="13"/>
      <c r="AY198" s="13"/>
    </row>
    <row r="199" spans="2:51" hidden="1" x14ac:dyDescent="0.3">
      <c r="B199" s="7"/>
      <c r="C199" s="7"/>
      <c r="D199" s="7"/>
      <c r="E199" s="7"/>
      <c r="F199" s="7"/>
      <c r="G199" s="7"/>
      <c r="H199" s="7"/>
      <c r="I199" s="7"/>
      <c r="AL199" s="13"/>
      <c r="AY199" s="13"/>
    </row>
    <row r="200" spans="2:51" hidden="1" x14ac:dyDescent="0.3">
      <c r="B200" s="7"/>
      <c r="C200" s="7"/>
      <c r="D200" s="7"/>
      <c r="E200" s="7"/>
      <c r="F200" s="7"/>
      <c r="G200" s="7"/>
      <c r="H200" s="7"/>
      <c r="I200" s="7"/>
      <c r="AL200" s="13"/>
      <c r="AY200" s="13"/>
    </row>
    <row r="201" spans="2:51" hidden="1" x14ac:dyDescent="0.3">
      <c r="B201" s="7"/>
      <c r="C201" s="7"/>
      <c r="D201" s="7"/>
      <c r="E201" s="7"/>
      <c r="F201" s="7"/>
      <c r="G201" s="7"/>
      <c r="H201" s="7"/>
      <c r="I201" s="7"/>
      <c r="AL201" s="13"/>
      <c r="AY201" s="13"/>
    </row>
    <row r="202" spans="2:51" hidden="1" x14ac:dyDescent="0.3">
      <c r="B202" s="7"/>
      <c r="C202" s="7"/>
      <c r="D202" s="7"/>
      <c r="E202" s="7"/>
      <c r="F202" s="7"/>
      <c r="G202" s="7"/>
      <c r="H202" s="7"/>
      <c r="I202" s="7"/>
      <c r="AL202" s="13"/>
      <c r="AY202" s="13"/>
    </row>
    <row r="203" spans="2:51" hidden="1" x14ac:dyDescent="0.3">
      <c r="B203" s="7"/>
      <c r="C203" s="7"/>
      <c r="D203" s="7"/>
      <c r="E203" s="7"/>
      <c r="F203" s="7"/>
      <c r="G203" s="7"/>
      <c r="H203" s="7"/>
      <c r="I203" s="7"/>
      <c r="AL203" s="13"/>
      <c r="AY203" s="13"/>
    </row>
    <row r="204" spans="2:51" hidden="1" x14ac:dyDescent="0.3">
      <c r="B204" s="7"/>
      <c r="C204" s="7"/>
      <c r="D204" s="7"/>
      <c r="E204" s="7"/>
      <c r="F204" s="7"/>
      <c r="G204" s="7"/>
      <c r="H204" s="7"/>
      <c r="I204" s="7"/>
      <c r="AL204" s="13"/>
      <c r="AY204" s="13"/>
    </row>
    <row r="205" spans="2:51" hidden="1" x14ac:dyDescent="0.3">
      <c r="B205" s="7"/>
      <c r="C205" s="7"/>
      <c r="D205" s="7"/>
      <c r="E205" s="7"/>
      <c r="F205" s="7"/>
      <c r="G205" s="7"/>
      <c r="H205" s="7"/>
      <c r="I205" s="7"/>
      <c r="AL205" s="13"/>
      <c r="AY205" s="13"/>
    </row>
    <row r="206" spans="2:51" hidden="1" x14ac:dyDescent="0.3">
      <c r="B206" s="7"/>
      <c r="C206" s="7"/>
      <c r="D206" s="7"/>
      <c r="E206" s="7"/>
      <c r="F206" s="7"/>
      <c r="G206" s="7"/>
      <c r="H206" s="7"/>
      <c r="I206" s="7"/>
      <c r="AL206" s="13"/>
      <c r="AY206" s="13"/>
    </row>
    <row r="207" spans="2:51" hidden="1" x14ac:dyDescent="0.3">
      <c r="B207" s="7"/>
      <c r="C207" s="7"/>
      <c r="D207" s="7"/>
      <c r="E207" s="7"/>
      <c r="F207" s="7"/>
      <c r="G207" s="7"/>
      <c r="H207" s="7"/>
      <c r="I207" s="7"/>
    </row>
    <row r="208" spans="2:51" hidden="1" x14ac:dyDescent="0.3">
      <c r="B208" s="7"/>
      <c r="C208" s="7"/>
      <c r="D208" s="7"/>
      <c r="E208" s="7"/>
      <c r="F208" s="7"/>
      <c r="G208" s="7"/>
      <c r="H208" s="7"/>
      <c r="I208" s="7"/>
    </row>
    <row r="209" spans="2:9" hidden="1" x14ac:dyDescent="0.3">
      <c r="B209" s="7"/>
      <c r="C209" s="7"/>
      <c r="D209" s="7"/>
      <c r="E209" s="7"/>
      <c r="F209" s="7"/>
      <c r="G209" s="7"/>
      <c r="H209" s="7"/>
      <c r="I209" s="7"/>
    </row>
    <row r="210" spans="2:9" hidden="1" x14ac:dyDescent="0.3">
      <c r="B210" s="7"/>
      <c r="C210" s="7"/>
      <c r="D210" s="7"/>
      <c r="E210" s="7"/>
      <c r="F210" s="7"/>
      <c r="G210" s="7"/>
      <c r="H210" s="7"/>
      <c r="I210" s="7"/>
    </row>
    <row r="211" spans="2:9" hidden="1" x14ac:dyDescent="0.3">
      <c r="B211" s="7"/>
      <c r="C211" s="7"/>
      <c r="D211" s="7"/>
      <c r="E211" s="7"/>
      <c r="F211" s="7"/>
      <c r="G211" s="7"/>
      <c r="H211" s="7"/>
      <c r="I211" s="7"/>
    </row>
    <row r="212" spans="2:9" hidden="1" x14ac:dyDescent="0.3">
      <c r="B212" s="7"/>
      <c r="C212" s="7"/>
      <c r="D212" s="7"/>
      <c r="E212" s="7"/>
      <c r="F212" s="7"/>
      <c r="G212" s="7"/>
      <c r="H212" s="7"/>
      <c r="I212" s="7"/>
    </row>
    <row r="213" spans="2:9" hidden="1" x14ac:dyDescent="0.3">
      <c r="B213" s="7"/>
      <c r="C213" s="7"/>
      <c r="D213" s="7"/>
      <c r="E213" s="7"/>
      <c r="F213" s="7"/>
      <c r="G213" s="7"/>
      <c r="H213" s="7"/>
      <c r="I213" s="7"/>
    </row>
    <row r="214" spans="2:9" hidden="1" x14ac:dyDescent="0.3">
      <c r="B214" s="7"/>
      <c r="C214" s="7"/>
      <c r="D214" s="7"/>
      <c r="E214" s="7"/>
      <c r="F214" s="7"/>
      <c r="G214" s="7"/>
      <c r="H214" s="7"/>
      <c r="I214" s="7"/>
    </row>
    <row r="215" spans="2:9" hidden="1" x14ac:dyDescent="0.3">
      <c r="B215" s="7"/>
      <c r="C215" s="7"/>
      <c r="D215" s="7"/>
      <c r="E215" s="7"/>
      <c r="F215" s="7"/>
      <c r="G215" s="7"/>
      <c r="H215" s="7"/>
      <c r="I215" s="7"/>
    </row>
    <row r="216" spans="2:9" hidden="1" x14ac:dyDescent="0.3">
      <c r="B216" s="7"/>
      <c r="C216" s="7"/>
      <c r="D216" s="7"/>
      <c r="E216" s="7"/>
      <c r="F216" s="7"/>
      <c r="G216" s="7"/>
      <c r="H216" s="7"/>
      <c r="I216" s="7"/>
    </row>
    <row r="217" spans="2:9" hidden="1" x14ac:dyDescent="0.3">
      <c r="B217" s="7"/>
      <c r="C217" s="7"/>
      <c r="D217" s="7"/>
      <c r="E217" s="7"/>
      <c r="F217" s="7"/>
      <c r="G217" s="7"/>
      <c r="H217" s="7"/>
      <c r="I217" s="7"/>
    </row>
    <row r="218" spans="2:9" hidden="1" x14ac:dyDescent="0.3">
      <c r="B218" s="7"/>
      <c r="C218" s="7"/>
      <c r="D218" s="7"/>
      <c r="E218" s="7"/>
      <c r="F218" s="7"/>
      <c r="G218" s="7"/>
      <c r="H218" s="7"/>
      <c r="I218" s="7"/>
    </row>
    <row r="219" spans="2:9" hidden="1" x14ac:dyDescent="0.3">
      <c r="B219" s="7"/>
      <c r="C219" s="7"/>
      <c r="D219" s="7"/>
      <c r="E219" s="7"/>
      <c r="F219" s="7"/>
      <c r="G219" s="7"/>
      <c r="H219" s="7"/>
      <c r="I219" s="7"/>
    </row>
    <row r="220" spans="2:9" hidden="1" x14ac:dyDescent="0.3">
      <c r="B220" s="7"/>
      <c r="C220" s="7"/>
      <c r="D220" s="7"/>
      <c r="E220" s="7"/>
      <c r="F220" s="7"/>
      <c r="G220" s="7"/>
      <c r="H220" s="7"/>
      <c r="I220" s="7"/>
    </row>
    <row r="221" spans="2:9" hidden="1" x14ac:dyDescent="0.3">
      <c r="B221" s="7"/>
      <c r="C221" s="7"/>
      <c r="D221" s="7"/>
      <c r="E221" s="7"/>
      <c r="F221" s="7"/>
      <c r="G221" s="7"/>
      <c r="H221" s="7"/>
      <c r="I221" s="7"/>
    </row>
    <row r="222" spans="2:9" hidden="1" x14ac:dyDescent="0.3">
      <c r="B222" s="7"/>
      <c r="C222" s="7"/>
      <c r="D222" s="7"/>
      <c r="E222" s="7"/>
      <c r="F222" s="7"/>
      <c r="G222" s="7"/>
      <c r="H222" s="7"/>
      <c r="I222" s="7"/>
    </row>
    <row r="223" spans="2:9" hidden="1" x14ac:dyDescent="0.3">
      <c r="B223" s="7"/>
      <c r="C223" s="7"/>
      <c r="D223" s="7"/>
      <c r="E223" s="7"/>
      <c r="F223" s="7"/>
      <c r="G223" s="7"/>
      <c r="H223" s="7"/>
      <c r="I223" s="7"/>
    </row>
    <row r="224" spans="2:9" hidden="1" x14ac:dyDescent="0.3">
      <c r="B224" s="7"/>
      <c r="C224" s="7"/>
      <c r="D224" s="7"/>
      <c r="E224" s="7"/>
      <c r="F224" s="7"/>
      <c r="G224" s="7"/>
      <c r="H224" s="7"/>
      <c r="I224" s="7"/>
    </row>
    <row r="225" spans="2:9" hidden="1" x14ac:dyDescent="0.3">
      <c r="B225" s="7"/>
      <c r="C225" s="7"/>
      <c r="D225" s="7"/>
      <c r="E225" s="7"/>
      <c r="F225" s="7"/>
      <c r="G225" s="7"/>
      <c r="H225" s="7"/>
      <c r="I225" s="7"/>
    </row>
    <row r="226" spans="2:9" hidden="1" x14ac:dyDescent="0.3">
      <c r="B226" s="7"/>
      <c r="C226" s="7"/>
      <c r="D226" s="7"/>
      <c r="E226" s="7"/>
      <c r="F226" s="7"/>
      <c r="G226" s="7"/>
      <c r="H226" s="7"/>
      <c r="I226" s="7"/>
    </row>
    <row r="227" spans="2:9" hidden="1" x14ac:dyDescent="0.3">
      <c r="B227" s="7"/>
      <c r="C227" s="7"/>
      <c r="D227" s="7"/>
      <c r="E227" s="7"/>
      <c r="F227" s="7"/>
      <c r="G227" s="7"/>
      <c r="H227" s="7"/>
      <c r="I227" s="7"/>
    </row>
    <row r="228" spans="2:9" hidden="1" x14ac:dyDescent="0.3">
      <c r="B228" s="7"/>
      <c r="C228" s="7"/>
      <c r="D228" s="7"/>
      <c r="E228" s="7"/>
      <c r="F228" s="7"/>
      <c r="G228" s="7"/>
      <c r="H228" s="7"/>
      <c r="I228" s="7"/>
    </row>
    <row r="229" spans="2:9" hidden="1" x14ac:dyDescent="0.3">
      <c r="B229" s="7"/>
      <c r="C229" s="7"/>
      <c r="D229" s="7"/>
      <c r="E229" s="7"/>
      <c r="F229" s="7"/>
      <c r="G229" s="7"/>
      <c r="H229" s="7"/>
      <c r="I229" s="7"/>
    </row>
    <row r="230" spans="2:9" hidden="1" x14ac:dyDescent="0.3">
      <c r="B230" s="7"/>
      <c r="C230" s="7"/>
      <c r="D230" s="7"/>
      <c r="E230" s="7"/>
      <c r="F230" s="7"/>
      <c r="G230" s="7"/>
      <c r="H230" s="7"/>
      <c r="I230" s="7"/>
    </row>
    <row r="231" spans="2:9" hidden="1" x14ac:dyDescent="0.3">
      <c r="B231" s="7"/>
      <c r="C231" s="7"/>
      <c r="D231" s="7"/>
      <c r="E231" s="7"/>
      <c r="F231" s="7"/>
      <c r="G231" s="7"/>
      <c r="H231" s="7"/>
      <c r="I231" s="7"/>
    </row>
    <row r="232" spans="2:9" hidden="1" x14ac:dyDescent="0.3">
      <c r="B232" s="7"/>
      <c r="C232" s="7"/>
      <c r="D232" s="7"/>
      <c r="E232" s="7"/>
      <c r="F232" s="7"/>
      <c r="G232" s="7"/>
      <c r="H232" s="7"/>
      <c r="I232" s="7"/>
    </row>
    <row r="233" spans="2:9" hidden="1" x14ac:dyDescent="0.3">
      <c r="B233" s="7"/>
      <c r="C233" s="7"/>
      <c r="D233" s="7"/>
      <c r="E233" s="7"/>
      <c r="F233" s="7"/>
      <c r="G233" s="7"/>
      <c r="H233" s="7"/>
      <c r="I233" s="7"/>
    </row>
    <row r="234" spans="2:9" hidden="1" x14ac:dyDescent="0.3">
      <c r="B234" s="7"/>
      <c r="C234" s="7"/>
      <c r="D234" s="7"/>
      <c r="E234" s="7"/>
      <c r="F234" s="7"/>
      <c r="G234" s="7"/>
      <c r="H234" s="7"/>
      <c r="I234" s="7"/>
    </row>
    <row r="235" spans="2:9" hidden="1" x14ac:dyDescent="0.3">
      <c r="B235" s="7"/>
      <c r="C235" s="7"/>
      <c r="D235" s="7"/>
      <c r="E235" s="7"/>
      <c r="F235" s="7"/>
      <c r="G235" s="7"/>
      <c r="H235" s="7"/>
      <c r="I235" s="7"/>
    </row>
    <row r="236" spans="2:9" hidden="1" x14ac:dyDescent="0.3">
      <c r="B236" s="7"/>
      <c r="C236" s="7"/>
      <c r="D236" s="7"/>
      <c r="E236" s="7"/>
      <c r="F236" s="7"/>
      <c r="G236" s="7"/>
      <c r="H236" s="7"/>
      <c r="I236" s="7"/>
    </row>
    <row r="237" spans="2:9" hidden="1" x14ac:dyDescent="0.3">
      <c r="B237" s="7"/>
      <c r="C237" s="7"/>
      <c r="D237" s="7"/>
      <c r="E237" s="7"/>
      <c r="F237" s="7"/>
      <c r="G237" s="7"/>
      <c r="H237" s="7"/>
      <c r="I237" s="7"/>
    </row>
    <row r="238" spans="2:9" hidden="1" x14ac:dyDescent="0.3">
      <c r="B238" s="7"/>
      <c r="C238" s="7"/>
      <c r="D238" s="7"/>
      <c r="E238" s="7"/>
      <c r="F238" s="7"/>
      <c r="G238" s="7"/>
      <c r="H238" s="7"/>
      <c r="I238" s="7"/>
    </row>
    <row r="239" spans="2:9" hidden="1" x14ac:dyDescent="0.3">
      <c r="B239" s="7"/>
      <c r="C239" s="7"/>
      <c r="D239" s="7"/>
      <c r="E239" s="7"/>
      <c r="F239" s="7"/>
      <c r="G239" s="7"/>
      <c r="H239" s="7"/>
      <c r="I239" s="7"/>
    </row>
    <row r="240" spans="2:9" hidden="1" x14ac:dyDescent="0.3">
      <c r="B240" s="7"/>
      <c r="C240" s="7"/>
      <c r="D240" s="7"/>
      <c r="E240" s="7"/>
      <c r="F240" s="7"/>
      <c r="G240" s="7"/>
      <c r="H240" s="7"/>
      <c r="I240" s="7"/>
    </row>
    <row r="241" spans="2:9" hidden="1" x14ac:dyDescent="0.3">
      <c r="B241" s="7"/>
      <c r="C241" s="7"/>
      <c r="D241" s="7"/>
      <c r="E241" s="7"/>
      <c r="F241" s="7"/>
      <c r="G241" s="7"/>
      <c r="H241" s="7"/>
      <c r="I241" s="7"/>
    </row>
    <row r="242" spans="2:9" hidden="1" x14ac:dyDescent="0.3">
      <c r="B242" s="7"/>
      <c r="C242" s="7"/>
      <c r="D242" s="7"/>
      <c r="E242" s="7"/>
      <c r="F242" s="7"/>
      <c r="G242" s="7"/>
      <c r="H242" s="7"/>
      <c r="I242" s="7"/>
    </row>
    <row r="243" spans="2:9" hidden="1" x14ac:dyDescent="0.3">
      <c r="B243" s="7"/>
      <c r="C243" s="7"/>
      <c r="D243" s="7"/>
      <c r="E243" s="7"/>
      <c r="F243" s="7"/>
      <c r="G243" s="7"/>
      <c r="H243" s="7"/>
      <c r="I243" s="7"/>
    </row>
    <row r="244" spans="2:9" hidden="1" x14ac:dyDescent="0.3">
      <c r="B244" s="7"/>
      <c r="C244" s="7"/>
      <c r="D244" s="7"/>
      <c r="E244" s="7"/>
      <c r="F244" s="7"/>
      <c r="G244" s="7"/>
      <c r="H244" s="7"/>
      <c r="I244" s="7"/>
    </row>
    <row r="245" spans="2:9" hidden="1" x14ac:dyDescent="0.3">
      <c r="B245" s="7"/>
      <c r="C245" s="7"/>
      <c r="D245" s="7"/>
      <c r="E245" s="7"/>
      <c r="F245" s="7"/>
      <c r="G245" s="7"/>
      <c r="H245" s="7"/>
      <c r="I245" s="7"/>
    </row>
    <row r="246" spans="2:9" hidden="1" x14ac:dyDescent="0.3">
      <c r="B246" s="7"/>
      <c r="C246" s="7"/>
      <c r="D246" s="7"/>
      <c r="E246" s="7"/>
      <c r="F246" s="7"/>
      <c r="G246" s="7"/>
      <c r="H246" s="7"/>
      <c r="I246" s="7"/>
    </row>
    <row r="247" spans="2:9" hidden="1" x14ac:dyDescent="0.3">
      <c r="B247" s="7"/>
      <c r="C247" s="7"/>
      <c r="D247" s="7"/>
      <c r="E247" s="7"/>
      <c r="F247" s="7"/>
      <c r="G247" s="7"/>
      <c r="H247" s="7"/>
      <c r="I247" s="7"/>
    </row>
    <row r="248" spans="2:9" hidden="1" x14ac:dyDescent="0.3">
      <c r="B248" s="7"/>
      <c r="C248" s="7"/>
      <c r="D248" s="7"/>
      <c r="E248" s="7"/>
      <c r="F248" s="7"/>
      <c r="G248" s="7"/>
      <c r="H248" s="7"/>
      <c r="I248" s="7"/>
    </row>
    <row r="249" spans="2:9" hidden="1" x14ac:dyDescent="0.3">
      <c r="B249" s="7"/>
      <c r="C249" s="7"/>
      <c r="D249" s="7"/>
      <c r="E249" s="7"/>
      <c r="F249" s="7"/>
      <c r="G249" s="7"/>
      <c r="H249" s="7"/>
      <c r="I249" s="7"/>
    </row>
    <row r="250" spans="2:9" hidden="1" x14ac:dyDescent="0.3">
      <c r="B250" s="7"/>
      <c r="C250" s="7"/>
      <c r="D250" s="7"/>
      <c r="E250" s="7"/>
      <c r="F250" s="7"/>
      <c r="G250" s="7"/>
      <c r="H250" s="7"/>
      <c r="I250" s="7"/>
    </row>
    <row r="251" spans="2:9" hidden="1" x14ac:dyDescent="0.3">
      <c r="B251" s="7"/>
      <c r="C251" s="7"/>
      <c r="D251" s="7"/>
      <c r="E251" s="7"/>
      <c r="F251" s="7"/>
      <c r="G251" s="7"/>
      <c r="H251" s="7"/>
      <c r="I251" s="7"/>
    </row>
    <row r="252" spans="2:9" hidden="1" x14ac:dyDescent="0.3">
      <c r="B252" s="7"/>
      <c r="C252" s="7"/>
      <c r="D252" s="7"/>
      <c r="E252" s="7"/>
      <c r="F252" s="7"/>
      <c r="G252" s="7"/>
      <c r="H252" s="7"/>
      <c r="I252" s="7"/>
    </row>
    <row r="253" spans="2:9" hidden="1" x14ac:dyDescent="0.3">
      <c r="B253" s="7"/>
      <c r="C253" s="7"/>
      <c r="D253" s="7"/>
      <c r="E253" s="7"/>
      <c r="F253" s="7"/>
      <c r="G253" s="7"/>
      <c r="H253" s="7"/>
      <c r="I253" s="7"/>
    </row>
    <row r="254" spans="2:9" hidden="1" x14ac:dyDescent="0.3">
      <c r="B254" s="7"/>
      <c r="C254" s="7"/>
      <c r="D254" s="7"/>
      <c r="E254" s="7"/>
      <c r="F254" s="7"/>
      <c r="G254" s="7"/>
      <c r="H254" s="7"/>
      <c r="I254" s="7"/>
    </row>
    <row r="255" spans="2:9" hidden="1" x14ac:dyDescent="0.3">
      <c r="B255" s="7"/>
      <c r="C255" s="7"/>
      <c r="D255" s="7"/>
      <c r="E255" s="7"/>
      <c r="F255" s="7"/>
      <c r="G255" s="7"/>
      <c r="H255" s="7"/>
      <c r="I255" s="7"/>
    </row>
    <row r="256" spans="2:9" hidden="1" x14ac:dyDescent="0.3">
      <c r="B256" s="7"/>
      <c r="C256" s="7"/>
      <c r="D256" s="7"/>
      <c r="E256" s="7"/>
      <c r="F256" s="7"/>
      <c r="G256" s="7"/>
      <c r="H256" s="7"/>
      <c r="I256" s="7"/>
    </row>
    <row r="257" spans="2:9" hidden="1" x14ac:dyDescent="0.3">
      <c r="B257" s="7"/>
      <c r="C257" s="7"/>
      <c r="D257" s="7"/>
      <c r="E257" s="7"/>
      <c r="F257" s="7"/>
      <c r="G257" s="7"/>
      <c r="H257" s="7"/>
      <c r="I257" s="7"/>
    </row>
    <row r="258" spans="2:9" hidden="1" x14ac:dyDescent="0.3">
      <c r="B258" s="7"/>
      <c r="C258" s="7"/>
      <c r="D258" s="7"/>
      <c r="E258" s="7"/>
      <c r="F258" s="7"/>
      <c r="G258" s="7"/>
      <c r="H258" s="7"/>
      <c r="I258" s="7"/>
    </row>
    <row r="259" spans="2:9" hidden="1" x14ac:dyDescent="0.3">
      <c r="B259" s="7"/>
      <c r="C259" s="7"/>
      <c r="D259" s="7"/>
      <c r="E259" s="7"/>
      <c r="F259" s="7"/>
      <c r="G259" s="7"/>
      <c r="H259" s="7"/>
      <c r="I259" s="7"/>
    </row>
    <row r="260" spans="2:9" hidden="1" x14ac:dyDescent="0.3">
      <c r="B260" s="7"/>
      <c r="C260" s="7"/>
      <c r="D260" s="7"/>
      <c r="E260" s="7"/>
      <c r="F260" s="7"/>
      <c r="G260" s="7"/>
      <c r="H260" s="7"/>
      <c r="I260" s="7"/>
    </row>
    <row r="261" spans="2:9" hidden="1" x14ac:dyDescent="0.3">
      <c r="B261" s="7"/>
      <c r="C261" s="7"/>
      <c r="D261" s="7"/>
      <c r="E261" s="7"/>
      <c r="F261" s="7"/>
      <c r="G261" s="7"/>
      <c r="H261" s="7"/>
      <c r="I261" s="7"/>
    </row>
    <row r="262" spans="2:9" hidden="1" x14ac:dyDescent="0.3">
      <c r="B262" s="7"/>
      <c r="C262" s="7"/>
      <c r="D262" s="7"/>
      <c r="E262" s="7"/>
      <c r="F262" s="7"/>
      <c r="G262" s="7"/>
      <c r="H262" s="7"/>
      <c r="I262" s="7"/>
    </row>
    <row r="263" spans="2:9" hidden="1" x14ac:dyDescent="0.3">
      <c r="B263" s="7"/>
      <c r="C263" s="7"/>
      <c r="D263" s="7"/>
      <c r="E263" s="7"/>
      <c r="F263" s="7"/>
      <c r="G263" s="7"/>
      <c r="H263" s="7"/>
      <c r="I263" s="7"/>
    </row>
    <row r="264" spans="2:9" hidden="1" x14ac:dyDescent="0.3">
      <c r="B264" s="7"/>
      <c r="C264" s="7"/>
      <c r="D264" s="7"/>
      <c r="E264" s="7"/>
      <c r="F264" s="7"/>
      <c r="G264" s="7"/>
      <c r="H264" s="7"/>
      <c r="I264" s="7"/>
    </row>
    <row r="265" spans="2:9" hidden="1" x14ac:dyDescent="0.3">
      <c r="B265" s="7"/>
      <c r="C265" s="7"/>
      <c r="D265" s="7"/>
      <c r="E265" s="7"/>
      <c r="F265" s="7"/>
      <c r="G265" s="7"/>
      <c r="H265" s="7"/>
      <c r="I265" s="7"/>
    </row>
    <row r="266" spans="2:9" hidden="1" x14ac:dyDescent="0.3">
      <c r="B266" s="7"/>
      <c r="C266" s="7"/>
      <c r="D266" s="7"/>
      <c r="E266" s="7"/>
      <c r="F266" s="7"/>
      <c r="G266" s="7"/>
      <c r="H266" s="7"/>
      <c r="I266" s="7"/>
    </row>
    <row r="267" spans="2:9" hidden="1" x14ac:dyDescent="0.3">
      <c r="B267" s="7"/>
      <c r="C267" s="7"/>
      <c r="D267" s="7"/>
      <c r="E267" s="7"/>
      <c r="F267" s="7"/>
      <c r="G267" s="7"/>
      <c r="H267" s="7"/>
      <c r="I267" s="7"/>
    </row>
    <row r="268" spans="2:9" hidden="1" x14ac:dyDescent="0.3">
      <c r="B268" s="7"/>
      <c r="C268" s="7"/>
      <c r="D268" s="7"/>
      <c r="E268" s="7"/>
      <c r="F268" s="7"/>
      <c r="G268" s="7"/>
      <c r="H268" s="7"/>
      <c r="I268" s="7"/>
    </row>
    <row r="269" spans="2:9" hidden="1" x14ac:dyDescent="0.3">
      <c r="B269" s="7"/>
      <c r="C269" s="7"/>
      <c r="D269" s="7"/>
      <c r="E269" s="7"/>
      <c r="F269" s="7"/>
      <c r="G269" s="7"/>
      <c r="H269" s="7"/>
      <c r="I269" s="7"/>
    </row>
    <row r="270" spans="2:9" hidden="1" x14ac:dyDescent="0.3">
      <c r="B270" s="7"/>
      <c r="C270" s="7"/>
      <c r="D270" s="7"/>
      <c r="E270" s="7"/>
      <c r="F270" s="7"/>
      <c r="G270" s="7"/>
      <c r="H270" s="7"/>
      <c r="I270" s="7"/>
    </row>
    <row r="271" spans="2:9" hidden="1" x14ac:dyDescent="0.3">
      <c r="B271" s="7"/>
      <c r="C271" s="7"/>
      <c r="D271" s="7"/>
      <c r="E271" s="7"/>
      <c r="F271" s="7"/>
      <c r="G271" s="7"/>
      <c r="H271" s="7"/>
      <c r="I271" s="7"/>
    </row>
    <row r="272" spans="2:9" hidden="1" x14ac:dyDescent="0.3">
      <c r="B272" s="7"/>
      <c r="C272" s="7"/>
      <c r="D272" s="7"/>
      <c r="E272" s="7"/>
      <c r="F272" s="7"/>
      <c r="G272" s="7"/>
      <c r="H272" s="7"/>
      <c r="I272" s="7"/>
    </row>
    <row r="273" spans="2:9" hidden="1" x14ac:dyDescent="0.3">
      <c r="B273" s="7"/>
      <c r="C273" s="7"/>
      <c r="D273" s="7"/>
      <c r="E273" s="7"/>
      <c r="F273" s="7"/>
      <c r="G273" s="7"/>
      <c r="H273" s="7"/>
      <c r="I273" s="7"/>
    </row>
    <row r="274" spans="2:9" hidden="1" x14ac:dyDescent="0.3">
      <c r="B274" s="7"/>
      <c r="C274" s="7"/>
      <c r="D274" s="7"/>
      <c r="E274" s="7"/>
      <c r="F274" s="7"/>
      <c r="G274" s="7"/>
      <c r="H274" s="7"/>
      <c r="I274" s="7"/>
    </row>
    <row r="275" spans="2:9" hidden="1" x14ac:dyDescent="0.3">
      <c r="B275" s="7"/>
      <c r="C275" s="7"/>
      <c r="D275" s="7"/>
      <c r="E275" s="7"/>
      <c r="F275" s="7"/>
      <c r="G275" s="7"/>
      <c r="H275" s="7"/>
      <c r="I275" s="7"/>
    </row>
    <row r="276" spans="2:9" hidden="1" x14ac:dyDescent="0.3">
      <c r="B276" s="7"/>
      <c r="C276" s="7"/>
      <c r="D276" s="7"/>
      <c r="E276" s="7"/>
      <c r="F276" s="7"/>
      <c r="G276" s="7"/>
      <c r="H276" s="7"/>
      <c r="I276" s="7"/>
    </row>
    <row r="277" spans="2:9" hidden="1" x14ac:dyDescent="0.3">
      <c r="B277" s="7"/>
      <c r="C277" s="7"/>
      <c r="D277" s="7"/>
      <c r="E277" s="7"/>
      <c r="F277" s="7"/>
      <c r="G277" s="7"/>
      <c r="H277" s="7"/>
      <c r="I277" s="7"/>
    </row>
    <row r="278" spans="2:9" hidden="1" x14ac:dyDescent="0.3">
      <c r="B278" s="7"/>
      <c r="C278" s="7"/>
      <c r="D278" s="7"/>
      <c r="E278" s="7"/>
      <c r="F278" s="7"/>
      <c r="G278" s="7"/>
      <c r="H278" s="7"/>
      <c r="I278" s="7"/>
    </row>
    <row r="279" spans="2:9" hidden="1" x14ac:dyDescent="0.3">
      <c r="B279" s="7"/>
      <c r="C279" s="7"/>
      <c r="D279" s="7"/>
      <c r="E279" s="7"/>
      <c r="F279" s="7"/>
      <c r="G279" s="7"/>
      <c r="H279" s="7"/>
      <c r="I279" s="7"/>
    </row>
    <row r="280" spans="2:9" hidden="1" x14ac:dyDescent="0.3">
      <c r="B280" s="7"/>
      <c r="C280" s="7"/>
      <c r="D280" s="7"/>
      <c r="E280" s="7"/>
      <c r="F280" s="7"/>
      <c r="G280" s="7"/>
      <c r="H280" s="7"/>
      <c r="I280" s="7"/>
    </row>
    <row r="281" spans="2:9" hidden="1" x14ac:dyDescent="0.3">
      <c r="B281" s="7"/>
      <c r="C281" s="7"/>
      <c r="D281" s="7"/>
      <c r="E281" s="7"/>
      <c r="F281" s="7"/>
      <c r="G281" s="7"/>
      <c r="H281" s="7"/>
      <c r="I281" s="7"/>
    </row>
    <row r="282" spans="2:9" hidden="1" x14ac:dyDescent="0.3">
      <c r="B282" s="7"/>
      <c r="C282" s="7"/>
      <c r="D282" s="7"/>
      <c r="E282" s="7"/>
      <c r="F282" s="7"/>
      <c r="G282" s="7"/>
      <c r="H282" s="7"/>
      <c r="I282" s="7"/>
    </row>
    <row r="283" spans="2:9" hidden="1" x14ac:dyDescent="0.3">
      <c r="B283" s="7"/>
      <c r="C283" s="7"/>
      <c r="D283" s="7"/>
      <c r="E283" s="7"/>
      <c r="F283" s="7"/>
      <c r="G283" s="7"/>
      <c r="H283" s="7"/>
      <c r="I283" s="7"/>
    </row>
    <row r="284" spans="2:9" hidden="1" x14ac:dyDescent="0.3">
      <c r="B284" s="7"/>
      <c r="C284" s="7"/>
      <c r="D284" s="7"/>
      <c r="E284" s="7"/>
      <c r="F284" s="7"/>
      <c r="G284" s="7"/>
      <c r="H284" s="7"/>
      <c r="I284" s="7"/>
    </row>
    <row r="285" spans="2:9" hidden="1" x14ac:dyDescent="0.3">
      <c r="B285" s="7"/>
      <c r="C285" s="7"/>
      <c r="D285" s="7"/>
      <c r="E285" s="7"/>
      <c r="F285" s="7"/>
      <c r="G285" s="7"/>
      <c r="H285" s="7"/>
      <c r="I285" s="7"/>
    </row>
    <row r="286" spans="2:9" hidden="1" x14ac:dyDescent="0.3">
      <c r="B286" s="7"/>
      <c r="C286" s="7"/>
      <c r="D286" s="7"/>
      <c r="E286" s="7"/>
      <c r="F286" s="7"/>
      <c r="G286" s="7"/>
      <c r="H286" s="7"/>
      <c r="I286" s="7"/>
    </row>
    <row r="287" spans="2:9" hidden="1" x14ac:dyDescent="0.3">
      <c r="B287" s="7"/>
      <c r="C287" s="7"/>
      <c r="D287" s="7"/>
      <c r="E287" s="7"/>
      <c r="F287" s="7"/>
      <c r="G287" s="7"/>
      <c r="H287" s="7"/>
      <c r="I287" s="7"/>
    </row>
    <row r="288" spans="2:9" hidden="1" x14ac:dyDescent="0.3">
      <c r="B288" s="7"/>
      <c r="C288" s="7"/>
      <c r="D288" s="7"/>
      <c r="E288" s="7"/>
      <c r="F288" s="7"/>
      <c r="G288" s="7"/>
      <c r="H288" s="7"/>
      <c r="I288" s="7"/>
    </row>
    <row r="289" spans="2:9" hidden="1" x14ac:dyDescent="0.3">
      <c r="B289" s="7"/>
      <c r="C289" s="7"/>
      <c r="D289" s="7"/>
      <c r="E289" s="7"/>
      <c r="F289" s="7"/>
      <c r="G289" s="7"/>
      <c r="H289" s="7"/>
      <c r="I289" s="7"/>
    </row>
    <row r="290" spans="2:9" hidden="1" x14ac:dyDescent="0.3">
      <c r="B290" s="7"/>
      <c r="C290" s="7"/>
      <c r="D290" s="7"/>
      <c r="E290" s="7"/>
      <c r="F290" s="7"/>
      <c r="G290" s="7"/>
      <c r="H290" s="7"/>
      <c r="I290" s="7"/>
    </row>
    <row r="291" spans="2:9" hidden="1" x14ac:dyDescent="0.3">
      <c r="B291" s="7"/>
      <c r="C291" s="7"/>
      <c r="D291" s="7"/>
      <c r="E291" s="7"/>
      <c r="F291" s="7"/>
      <c r="G291" s="7"/>
      <c r="H291" s="7"/>
      <c r="I291" s="7"/>
    </row>
    <row r="292" spans="2:9" hidden="1" x14ac:dyDescent="0.3">
      <c r="B292" s="7"/>
      <c r="C292" s="7"/>
      <c r="D292" s="7"/>
      <c r="E292" s="7"/>
      <c r="F292" s="7"/>
      <c r="G292" s="7"/>
      <c r="H292" s="7"/>
      <c r="I292" s="7"/>
    </row>
    <row r="293" spans="2:9" hidden="1" x14ac:dyDescent="0.3">
      <c r="B293" s="7"/>
      <c r="C293" s="7"/>
      <c r="D293" s="7"/>
      <c r="E293" s="7"/>
      <c r="F293" s="7"/>
      <c r="G293" s="7"/>
      <c r="H293" s="7"/>
      <c r="I293" s="7"/>
    </row>
    <row r="294" spans="2:9" hidden="1" x14ac:dyDescent="0.3">
      <c r="B294" s="7"/>
      <c r="C294" s="7"/>
      <c r="D294" s="7"/>
      <c r="E294" s="7"/>
      <c r="F294" s="7"/>
      <c r="G294" s="7"/>
      <c r="H294" s="7"/>
      <c r="I294" s="7"/>
    </row>
    <row r="295" spans="2:9" hidden="1" x14ac:dyDescent="0.3">
      <c r="B295" s="7"/>
      <c r="C295" s="7"/>
      <c r="D295" s="7"/>
      <c r="E295" s="7"/>
      <c r="F295" s="7"/>
      <c r="G295" s="7"/>
      <c r="H295" s="7"/>
      <c r="I295" s="7"/>
    </row>
    <row r="296" spans="2:9" hidden="1" x14ac:dyDescent="0.3">
      <c r="B296" s="7"/>
      <c r="C296" s="7"/>
      <c r="D296" s="7"/>
      <c r="E296" s="7"/>
      <c r="F296" s="7"/>
      <c r="G296" s="7"/>
      <c r="H296" s="7"/>
      <c r="I296" s="7"/>
    </row>
    <row r="297" spans="2:9" hidden="1" x14ac:dyDescent="0.3">
      <c r="B297" s="7"/>
      <c r="C297" s="7"/>
      <c r="D297" s="7"/>
      <c r="E297" s="7"/>
      <c r="F297" s="7"/>
      <c r="G297" s="7"/>
      <c r="H297" s="7"/>
      <c r="I297" s="7"/>
    </row>
    <row r="298" spans="2:9" hidden="1" x14ac:dyDescent="0.3">
      <c r="B298" s="7"/>
      <c r="C298" s="7"/>
      <c r="D298" s="7"/>
      <c r="E298" s="7"/>
      <c r="F298" s="7"/>
      <c r="G298" s="7"/>
      <c r="H298" s="7"/>
      <c r="I298" s="7"/>
    </row>
    <row r="299" spans="2:9" hidden="1" x14ac:dyDescent="0.3">
      <c r="B299" s="7"/>
      <c r="C299" s="7"/>
      <c r="D299" s="7"/>
      <c r="E299" s="7"/>
      <c r="F299" s="7"/>
      <c r="G299" s="7"/>
      <c r="H299" s="7"/>
      <c r="I299" s="7"/>
    </row>
    <row r="300" spans="2:9" hidden="1" x14ac:dyDescent="0.3">
      <c r="B300" s="7"/>
      <c r="C300" s="7"/>
      <c r="D300" s="7"/>
      <c r="E300" s="7"/>
      <c r="F300" s="7"/>
      <c r="G300" s="7"/>
      <c r="H300" s="7"/>
      <c r="I300" s="7"/>
    </row>
    <row r="301" spans="2:9" hidden="1" x14ac:dyDescent="0.3">
      <c r="B301" s="7"/>
      <c r="C301" s="7"/>
      <c r="D301" s="7"/>
      <c r="E301" s="7"/>
      <c r="F301" s="7"/>
      <c r="G301" s="7"/>
      <c r="H301" s="7"/>
      <c r="I301" s="7"/>
    </row>
    <row r="302" spans="2:9" hidden="1" x14ac:dyDescent="0.3">
      <c r="B302" s="7"/>
      <c r="C302" s="7"/>
      <c r="D302" s="7"/>
      <c r="E302" s="7"/>
      <c r="F302" s="7"/>
      <c r="G302" s="7"/>
      <c r="H302" s="7"/>
      <c r="I302" s="7"/>
    </row>
    <row r="303" spans="2:9" hidden="1" x14ac:dyDescent="0.3">
      <c r="B303" s="7"/>
      <c r="C303" s="7"/>
      <c r="D303" s="7"/>
      <c r="E303" s="7"/>
      <c r="F303" s="7"/>
      <c r="G303" s="7"/>
      <c r="H303" s="7"/>
      <c r="I303" s="7"/>
    </row>
    <row r="304" spans="2:9" hidden="1" x14ac:dyDescent="0.3">
      <c r="B304" s="7"/>
      <c r="C304" s="7"/>
      <c r="D304" s="7"/>
      <c r="E304" s="7"/>
      <c r="F304" s="7"/>
      <c r="G304" s="7"/>
      <c r="H304" s="7"/>
      <c r="I304" s="7"/>
    </row>
    <row r="305" spans="2:9" hidden="1" x14ac:dyDescent="0.3">
      <c r="B305" s="7"/>
      <c r="C305" s="7"/>
      <c r="D305" s="7"/>
      <c r="E305" s="7"/>
      <c r="F305" s="7"/>
      <c r="G305" s="7"/>
      <c r="H305" s="7"/>
      <c r="I305" s="7"/>
    </row>
    <row r="306" spans="2:9" hidden="1" x14ac:dyDescent="0.3">
      <c r="B306" s="7"/>
      <c r="C306" s="7"/>
      <c r="D306" s="7"/>
      <c r="E306" s="7"/>
      <c r="F306" s="7"/>
      <c r="G306" s="7"/>
      <c r="H306" s="7"/>
      <c r="I306" s="7"/>
    </row>
    <row r="307" spans="2:9" hidden="1" x14ac:dyDescent="0.3">
      <c r="B307" s="7"/>
      <c r="C307" s="7"/>
      <c r="D307" s="7"/>
      <c r="E307" s="7"/>
      <c r="F307" s="7"/>
      <c r="G307" s="7"/>
      <c r="H307" s="7"/>
      <c r="I307" s="7"/>
    </row>
    <row r="308" spans="2:9" hidden="1" x14ac:dyDescent="0.3">
      <c r="B308" s="7"/>
      <c r="C308" s="7"/>
      <c r="D308" s="7"/>
      <c r="E308" s="7"/>
      <c r="F308" s="7"/>
      <c r="G308" s="7"/>
      <c r="H308" s="7"/>
      <c r="I308" s="7"/>
    </row>
    <row r="309" spans="2:9" hidden="1" x14ac:dyDescent="0.3">
      <c r="B309" s="7"/>
      <c r="C309" s="7"/>
      <c r="D309" s="7"/>
      <c r="E309" s="7"/>
      <c r="F309" s="7"/>
      <c r="G309" s="7"/>
      <c r="H309" s="7"/>
      <c r="I309" s="7"/>
    </row>
    <row r="310" spans="2:9" hidden="1" x14ac:dyDescent="0.3">
      <c r="B310" s="7"/>
      <c r="C310" s="7"/>
      <c r="D310" s="7"/>
      <c r="E310" s="7"/>
      <c r="F310" s="7"/>
      <c r="G310" s="7"/>
      <c r="H310" s="7"/>
      <c r="I310" s="7"/>
    </row>
    <row r="311" spans="2:9" hidden="1" x14ac:dyDescent="0.3">
      <c r="B311" s="7"/>
      <c r="C311" s="7"/>
      <c r="D311" s="7"/>
      <c r="E311" s="7"/>
      <c r="F311" s="7"/>
      <c r="G311" s="7"/>
      <c r="H311" s="7"/>
      <c r="I311" s="7"/>
    </row>
    <row r="312" spans="2:9" hidden="1" x14ac:dyDescent="0.3">
      <c r="B312" s="7"/>
      <c r="C312" s="7"/>
      <c r="D312" s="7"/>
      <c r="E312" s="7"/>
      <c r="F312" s="7"/>
      <c r="G312" s="7"/>
      <c r="H312" s="7"/>
      <c r="I312" s="7"/>
    </row>
    <row r="313" spans="2:9" hidden="1" x14ac:dyDescent="0.3">
      <c r="B313" s="7"/>
      <c r="C313" s="7"/>
      <c r="D313" s="7"/>
      <c r="E313" s="7"/>
      <c r="F313" s="7"/>
      <c r="G313" s="7"/>
      <c r="H313" s="7"/>
      <c r="I313" s="7"/>
    </row>
    <row r="314" spans="2:9" hidden="1" x14ac:dyDescent="0.3">
      <c r="B314" s="7"/>
      <c r="C314" s="7"/>
      <c r="D314" s="7"/>
      <c r="E314" s="7"/>
      <c r="F314" s="7"/>
      <c r="G314" s="7"/>
      <c r="H314" s="7"/>
      <c r="I314" s="7"/>
    </row>
    <row r="315" spans="2:9" hidden="1" x14ac:dyDescent="0.3">
      <c r="B315" s="7"/>
      <c r="C315" s="7"/>
      <c r="D315" s="7"/>
      <c r="E315" s="7"/>
      <c r="F315" s="7"/>
      <c r="G315" s="7"/>
      <c r="H315" s="7"/>
      <c r="I315" s="7"/>
    </row>
    <row r="316" spans="2:9" hidden="1" x14ac:dyDescent="0.3">
      <c r="B316" s="7"/>
      <c r="C316" s="7"/>
      <c r="D316" s="7"/>
      <c r="E316" s="7"/>
      <c r="F316" s="7"/>
      <c r="G316" s="7"/>
      <c r="H316" s="7"/>
      <c r="I316" s="7"/>
    </row>
    <row r="317" spans="2:9" hidden="1" x14ac:dyDescent="0.3">
      <c r="B317" s="7"/>
      <c r="C317" s="7"/>
      <c r="D317" s="7"/>
      <c r="E317" s="7"/>
      <c r="F317" s="7"/>
      <c r="G317" s="7"/>
      <c r="H317" s="7"/>
      <c r="I317" s="7"/>
    </row>
    <row r="318" spans="2:9" hidden="1" x14ac:dyDescent="0.3">
      <c r="B318" s="7"/>
      <c r="C318" s="7"/>
      <c r="D318" s="7"/>
      <c r="E318" s="7"/>
      <c r="F318" s="7"/>
      <c r="G318" s="7"/>
      <c r="H318" s="7"/>
      <c r="I318" s="7"/>
    </row>
    <row r="319" spans="2:9" hidden="1" x14ac:dyDescent="0.3">
      <c r="B319" s="7"/>
      <c r="C319" s="7"/>
      <c r="D319" s="7"/>
      <c r="E319" s="7"/>
      <c r="F319" s="7"/>
      <c r="G319" s="7"/>
      <c r="H319" s="7"/>
      <c r="I319" s="7"/>
    </row>
    <row r="320" spans="2:9" hidden="1" x14ac:dyDescent="0.3">
      <c r="B320" s="7"/>
      <c r="C320" s="7"/>
      <c r="D320" s="7"/>
      <c r="E320" s="7"/>
      <c r="F320" s="7"/>
      <c r="G320" s="7"/>
      <c r="H320" s="7"/>
      <c r="I320" s="7"/>
    </row>
    <row r="321" spans="2:9" hidden="1" x14ac:dyDescent="0.3">
      <c r="B321" s="7"/>
      <c r="C321" s="7"/>
      <c r="D321" s="7"/>
      <c r="E321" s="7"/>
      <c r="F321" s="7"/>
      <c r="G321" s="7"/>
      <c r="H321" s="7"/>
      <c r="I321" s="7"/>
    </row>
    <row r="322" spans="2:9" hidden="1" x14ac:dyDescent="0.3">
      <c r="B322" s="7"/>
      <c r="C322" s="7"/>
      <c r="D322" s="7"/>
      <c r="E322" s="7"/>
      <c r="F322" s="7"/>
      <c r="G322" s="7"/>
      <c r="H322" s="7"/>
      <c r="I322" s="7"/>
    </row>
    <row r="323" spans="2:9" hidden="1" x14ac:dyDescent="0.3">
      <c r="B323" s="7"/>
      <c r="C323" s="7"/>
      <c r="D323" s="7"/>
      <c r="E323" s="7"/>
      <c r="F323" s="7"/>
      <c r="G323" s="7"/>
      <c r="H323" s="7"/>
      <c r="I323" s="7"/>
    </row>
  </sheetData>
  <sheetProtection algorithmName="SHA-512" hashValue="k0BXZ3KeT5gGUTbCF0eNqc4rzISLBrk8ROdc7HgDgshnBjeLjGdVt6vUjDKvcaI2tE7mRKnIc3NBSRF6ysA/Jw==" saltValue="HxiSmpmuCzvWbXzCkhKfzQ==" spinCount="100000" sheet="1" sort="0" autoFilter="0"/>
  <mergeCells count="16">
    <mergeCell ref="B134:I151"/>
    <mergeCell ref="AM37:AX38"/>
    <mergeCell ref="AM49:AX51"/>
    <mergeCell ref="AM29:AV29"/>
    <mergeCell ref="B95:I107"/>
    <mergeCell ref="B36:I43"/>
    <mergeCell ref="B47:I68"/>
    <mergeCell ref="B34:I35"/>
    <mergeCell ref="D44:G44"/>
    <mergeCell ref="D45:G45"/>
    <mergeCell ref="AM30:AX30"/>
    <mergeCell ref="D1:H3"/>
    <mergeCell ref="D4:H4"/>
    <mergeCell ref="C14:H16"/>
    <mergeCell ref="B18:I33"/>
    <mergeCell ref="B12:I13"/>
  </mergeCells>
  <phoneticPr fontId="1" type="noConversion"/>
  <pageMargins left="0.23622047244094491" right="0.23622047244094491" top="0.74803149606299213" bottom="0.39370078740157483" header="0.31496062992125984" footer="0.19685039370078741"/>
  <pageSetup paperSize="9" orientation="portrait" r:id="rId1"/>
  <headerFooter differentFirst="1">
    <oddHeader>&amp;CGuide utilisation : carnet sanitaire  taux de traitement</oddHeader>
    <oddFooter>&amp;L
&amp;C&amp;P</oddFooter>
    <firstHeader xml:space="preserve">&amp;C
</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6"/>
  <dimension ref="A1:XFD616"/>
  <sheetViews>
    <sheetView showWhiteSpace="0" zoomScale="115" zoomScaleNormal="115" workbookViewId="0">
      <selection activeCell="C9" sqref="C9"/>
    </sheetView>
  </sheetViews>
  <sheetFormatPr baseColWidth="10" defaultColWidth="0" defaultRowHeight="15" zeroHeight="1" x14ac:dyDescent="0.25"/>
  <cols>
    <col min="1" max="1" width="51.140625" style="9" customWidth="1"/>
    <col min="2" max="2" width="23.85546875" style="84" customWidth="1"/>
    <col min="3" max="3" width="23.5703125" style="84" customWidth="1"/>
    <col min="4" max="6" width="11.42578125" hidden="1" customWidth="1"/>
    <col min="7" max="16384" width="11.42578125" hidden="1"/>
  </cols>
  <sheetData>
    <row r="1" spans="1:53" ht="44.25" x14ac:dyDescent="0.25">
      <c r="A1" s="304" t="s">
        <v>4642</v>
      </c>
      <c r="B1" s="305"/>
      <c r="C1" s="305"/>
      <c r="D1" s="6"/>
    </row>
    <row r="2" spans="1:53" ht="44.25" x14ac:dyDescent="0.25">
      <c r="A2" s="305"/>
      <c r="B2" s="305"/>
      <c r="C2" s="305"/>
      <c r="D2" s="6"/>
    </row>
    <row r="3" spans="1:53" ht="44.25" x14ac:dyDescent="0.25">
      <c r="A3" s="305"/>
      <c r="B3" s="305"/>
      <c r="C3" s="305"/>
      <c r="D3" s="6"/>
    </row>
    <row r="4" spans="1:53" x14ac:dyDescent="0.25">
      <c r="A4" s="305"/>
      <c r="B4" s="305"/>
      <c r="C4" s="305"/>
    </row>
    <row r="5" spans="1:53" x14ac:dyDescent="0.25">
      <c r="A5" s="305"/>
      <c r="B5" s="305"/>
      <c r="C5" s="305"/>
    </row>
    <row r="6" spans="1:53" x14ac:dyDescent="0.25">
      <c r="A6" s="305"/>
      <c r="B6" s="305"/>
      <c r="C6" s="305"/>
    </row>
    <row r="7" spans="1:53" x14ac:dyDescent="0.25">
      <c r="A7" s="305"/>
      <c r="B7" s="305"/>
      <c r="C7" s="305"/>
    </row>
    <row r="8" spans="1:53" x14ac:dyDescent="0.25">
      <c r="A8" s="405"/>
      <c r="B8" s="283"/>
      <c r="C8" s="283"/>
    </row>
    <row r="9" spans="1:53" x14ac:dyDescent="0.25">
      <c r="A9" s="405"/>
      <c r="B9" s="283"/>
      <c r="C9" s="283"/>
    </row>
    <row r="10" spans="1:53" x14ac:dyDescent="0.25">
      <c r="A10" s="405"/>
      <c r="B10" s="283"/>
      <c r="C10" s="283"/>
    </row>
    <row r="11" spans="1:53" x14ac:dyDescent="0.25">
      <c r="A11" s="405"/>
      <c r="B11" s="283"/>
      <c r="C11" s="283"/>
    </row>
    <row r="12" spans="1:53" x14ac:dyDescent="0.25">
      <c r="A12" s="405"/>
      <c r="B12" s="283"/>
      <c r="C12" s="283"/>
    </row>
    <row r="13" spans="1:53" x14ac:dyDescent="0.25">
      <c r="A13" s="10" t="s">
        <v>630</v>
      </c>
      <c r="B13" s="283"/>
      <c r="C13" s="283"/>
    </row>
    <row r="14" spans="1:53" ht="15.75" thickBot="1" x14ac:dyDescent="0.3">
      <c r="A14" s="405"/>
      <c r="B14" s="283"/>
      <c r="C14" s="283"/>
    </row>
    <row r="15" spans="1:53" ht="15.75" thickBot="1" x14ac:dyDescent="0.3">
      <c r="A15" s="11" t="s">
        <v>0</v>
      </c>
      <c r="B15" s="85" t="s">
        <v>1</v>
      </c>
      <c r="C15" s="86" t="s">
        <v>31</v>
      </c>
      <c r="D15" s="4"/>
      <c r="E15" s="5"/>
      <c r="F15" s="5"/>
      <c r="G15" s="5"/>
      <c r="H15" s="5"/>
      <c r="I15" s="5"/>
      <c r="J15" s="306"/>
      <c r="K15" s="306"/>
      <c r="L15" s="5"/>
      <c r="M15" s="306"/>
      <c r="N15" s="306"/>
      <c r="O15" s="306"/>
      <c r="P15" s="306"/>
      <c r="Q15" s="5"/>
      <c r="R15" s="5"/>
      <c r="S15" s="5"/>
      <c r="T15" s="306"/>
      <c r="U15" s="306"/>
      <c r="V15" s="306"/>
      <c r="W15" s="5"/>
      <c r="X15" s="306"/>
      <c r="Y15" s="306"/>
      <c r="Z15" s="5"/>
      <c r="AA15" s="5"/>
      <c r="AB15" s="5"/>
      <c r="AC15" s="5"/>
      <c r="AD15" s="5"/>
      <c r="AE15" s="5"/>
      <c r="AF15" s="306"/>
      <c r="AG15" s="306"/>
      <c r="AH15" s="306"/>
      <c r="AI15" s="306"/>
      <c r="AJ15" s="306"/>
      <c r="AK15" s="306"/>
      <c r="AL15" s="306"/>
      <c r="AM15" s="306"/>
      <c r="AN15" s="306"/>
      <c r="AO15" s="306"/>
      <c r="AP15" s="5"/>
      <c r="AQ15" s="5"/>
      <c r="AR15" s="5"/>
      <c r="AS15" s="5"/>
      <c r="AT15" s="5"/>
      <c r="AU15" s="5"/>
      <c r="AV15" s="306"/>
      <c r="AW15" s="306"/>
      <c r="AX15" s="306"/>
      <c r="AY15" s="306"/>
      <c r="AZ15" s="5"/>
      <c r="BA15" s="5"/>
    </row>
    <row r="16" spans="1:53" ht="22.5" customHeight="1" x14ac:dyDescent="0.25">
      <c r="A16" s="195" t="str">
        <f>Données_ATB!BE3</f>
        <v>ACIDE OXOLINIQUE 30 VOLAILLE FRANVET</v>
      </c>
      <c r="B16" s="196" t="str">
        <f>INDEX(Données_ATB!BE:BQ,MATCH(A16,Données_ATB!BE:BE,0),9)</f>
        <v>Acide oxolinique</v>
      </c>
      <c r="C16" s="197" t="str">
        <f>INDEX(Données_ATB!BE:BQ,MATCH(A16,Données_ATB!BE:BE,0),13)</f>
        <v>Quinolones</v>
      </c>
      <c r="D16" s="4" t="e">
        <f>IF(SEARCH("Colistine",B16)&gt;0,"x","")</f>
        <v>#VALUE!</v>
      </c>
      <c r="E16" s="1" t="e">
        <f>IF(SEARCH("Cephalosporines 3&amp;4G",C16)&gt;0,"x","")</f>
        <v>#VALUE!</v>
      </c>
      <c r="F16" s="1" t="e">
        <f>IF(SEARCH("Cephalosporines 3&amp;4G",C16)&gt;0,"x","")&amp;IF(SEARCH("Fluoroquinolones",C16)&gt;0,"x","")</f>
        <v>#VALUE!</v>
      </c>
      <c r="G16" s="1"/>
      <c r="H16" s="3"/>
      <c r="I16" s="1"/>
      <c r="J16" s="3"/>
      <c r="K16" s="3"/>
      <c r="L16" s="1"/>
      <c r="M16" s="3"/>
      <c r="N16" s="3"/>
      <c r="O16" s="2"/>
      <c r="P16" s="2"/>
      <c r="Q16" s="1"/>
      <c r="R16" s="3"/>
      <c r="S16" s="1"/>
      <c r="T16" s="3"/>
      <c r="U16" s="3"/>
      <c r="V16" s="3"/>
      <c r="W16" s="3"/>
      <c r="X16" s="3"/>
      <c r="Y16" s="3"/>
      <c r="Z16" s="1"/>
      <c r="AA16" s="1"/>
      <c r="AB16" s="3"/>
      <c r="AC16" s="1"/>
      <c r="AD16" s="3"/>
      <c r="AE16" s="1"/>
      <c r="AF16" s="3"/>
      <c r="AG16" s="3"/>
      <c r="AH16" s="2"/>
      <c r="AI16" s="2"/>
      <c r="AJ16" s="2"/>
      <c r="AK16" s="2"/>
      <c r="AL16" s="3"/>
      <c r="AM16" s="3"/>
      <c r="AN16" s="1"/>
      <c r="AO16" s="3"/>
      <c r="AP16" s="1"/>
      <c r="AQ16" s="1"/>
      <c r="AR16" s="3"/>
      <c r="AS16" s="3"/>
      <c r="AT16" s="1"/>
      <c r="AU16" s="3"/>
      <c r="AV16" s="3"/>
      <c r="AW16" s="1"/>
      <c r="AX16" s="1"/>
      <c r="AY16" s="1"/>
      <c r="AZ16" s="3"/>
      <c r="BA16" s="2"/>
    </row>
    <row r="17" spans="1:53 16384:16384" ht="22.5" customHeight="1" x14ac:dyDescent="0.25">
      <c r="A17" s="198" t="str">
        <f>Données_ATB!BE4</f>
        <v>ACIDE OXOLINIQUE 60 PORC FRANVET</v>
      </c>
      <c r="B17" s="199" t="str">
        <f>INDEX(Données_ATB!BE:BQ,MATCH(A17,Données_ATB!BE:BE,0),9)</f>
        <v>Acide oxolinique</v>
      </c>
      <c r="C17" s="200" t="str">
        <f>INDEX(Données_ATB!BE:BQ,MATCH(A17,Données_ATB!BE:BE,0),13)</f>
        <v>Quinolones</v>
      </c>
      <c r="D17" s="4" t="e">
        <f t="shared" ref="D17:D21" si="0">IF(SEARCH("Colistine",B17)&gt;0,"x","")</f>
        <v>#VALUE!</v>
      </c>
      <c r="E17" s="1" t="e">
        <f t="shared" ref="E17:E21" si="1">IF(SEARCH("Cephalosporines 3&amp;4G",C17)&gt;0,"x","")</f>
        <v>#VALUE!</v>
      </c>
      <c r="F17" s="1" t="e">
        <f t="shared" ref="F17:F21" si="2">IF(SEARCH("Cephalosporines 3&amp;4G",C17)&gt;0,"x","")&amp;IF(SEARCH("Fluoroquinolones",C17)&gt;0,"x","")</f>
        <v>#VALUE!</v>
      </c>
      <c r="G17" s="1"/>
      <c r="H17" s="3"/>
      <c r="I17" s="1"/>
      <c r="J17" s="3"/>
      <c r="K17" s="3"/>
      <c r="L17" s="1"/>
      <c r="M17" s="3"/>
      <c r="N17" s="3"/>
      <c r="O17" s="2"/>
      <c r="P17" s="2"/>
      <c r="Q17" s="1"/>
      <c r="R17" s="3"/>
      <c r="S17" s="1"/>
      <c r="T17" s="3"/>
      <c r="U17" s="3"/>
      <c r="V17" s="3"/>
      <c r="W17" s="3"/>
      <c r="X17" s="3"/>
      <c r="Y17" s="3"/>
      <c r="Z17" s="1"/>
      <c r="AA17" s="1"/>
      <c r="AB17" s="3"/>
      <c r="AC17" s="1"/>
      <c r="AD17" s="3"/>
      <c r="AE17" s="1"/>
      <c r="AF17" s="3"/>
      <c r="AG17" s="3"/>
      <c r="AH17" s="2"/>
      <c r="AI17" s="2"/>
      <c r="AJ17" s="2"/>
      <c r="AK17" s="2"/>
      <c r="AL17" s="3"/>
      <c r="AM17" s="3"/>
      <c r="AN17" s="1"/>
      <c r="AO17" s="3"/>
      <c r="AP17" s="1"/>
      <c r="AQ17" s="1"/>
      <c r="AR17" s="3"/>
      <c r="AS17" s="3"/>
      <c r="AT17" s="1"/>
      <c r="AU17" s="3"/>
      <c r="AV17" s="3"/>
      <c r="AW17" s="1"/>
      <c r="AX17" s="1"/>
      <c r="AY17" s="1"/>
      <c r="AZ17" s="3"/>
      <c r="BA17" s="2"/>
      <c r="XFD17" s="202"/>
    </row>
    <row r="18" spans="1:53 16384:16384" ht="22.5" customHeight="1" x14ac:dyDescent="0.25">
      <c r="A18" s="198" t="str">
        <f>Données_ATB!BE5</f>
        <v>ACTI COLI 2 MUI/ML</v>
      </c>
      <c r="B18" s="199" t="str">
        <f>INDEX(Données_ATB!BE:BQ,MATCH(A18,Données_ATB!BE:BE,0),9)</f>
        <v>Colistine</v>
      </c>
      <c r="C18" s="200" t="str">
        <f>INDEX(Données_ATB!BE:BQ,MATCH(A18,Données_ATB!BE:BE,0),13)</f>
        <v>Polypeptides</v>
      </c>
      <c r="D18" s="4" t="str">
        <f t="shared" si="0"/>
        <v>x</v>
      </c>
      <c r="E18" s="1" t="e">
        <f t="shared" si="1"/>
        <v>#VALUE!</v>
      </c>
      <c r="F18" s="1" t="e">
        <f t="shared" si="2"/>
        <v>#VALUE!</v>
      </c>
      <c r="G18" s="1"/>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XFD18" s="202"/>
    </row>
    <row r="19" spans="1:53 16384:16384" ht="22.5" customHeight="1" x14ac:dyDescent="0.25">
      <c r="A19" s="198" t="str">
        <f>Données_ATB!BE6</f>
        <v>ACTI COLI B</v>
      </c>
      <c r="B19" s="199" t="str">
        <f>INDEX(Données_ATB!BE:BQ,MATCH(A19,Données_ATB!BE:BE,0),9)</f>
        <v>Colistine</v>
      </c>
      <c r="C19" s="200" t="str">
        <f>INDEX(Données_ATB!BE:BQ,MATCH(A19,Données_ATB!BE:BE,0),13)</f>
        <v>Polypeptides</v>
      </c>
      <c r="D19" s="4" t="str">
        <f t="shared" si="0"/>
        <v>x</v>
      </c>
      <c r="E19" s="1" t="e">
        <f t="shared" si="1"/>
        <v>#VALUE!</v>
      </c>
      <c r="F19" s="1" t="e">
        <f t="shared" si="2"/>
        <v>#VALUE!</v>
      </c>
      <c r="G19" s="1"/>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XFD19" s="202"/>
    </row>
    <row r="20" spans="1:53 16384:16384" ht="22.5" customHeight="1" x14ac:dyDescent="0.25">
      <c r="A20" s="198" t="str">
        <f>Données_ATB!BE7</f>
        <v>ACTI DOXY 5</v>
      </c>
      <c r="B20" s="199" t="str">
        <f>INDEX(Données_ATB!BE:BQ,MATCH(A20,Données_ATB!BE:BE,0),9)</f>
        <v>Doxycycline</v>
      </c>
      <c r="C20" s="200" t="str">
        <f>INDEX(Données_ATB!BE:BQ,MATCH(A20,Données_ATB!BE:BE,0),13)</f>
        <v>Tetracyclines</v>
      </c>
      <c r="D20" s="4" t="e">
        <f t="shared" si="0"/>
        <v>#VALUE!</v>
      </c>
      <c r="E20" s="1" t="e">
        <f t="shared" si="1"/>
        <v>#VALUE!</v>
      </c>
      <c r="F20" s="1" t="e">
        <f t="shared" si="2"/>
        <v>#VALUE!</v>
      </c>
      <c r="G20" s="1"/>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XFD20" s="202"/>
    </row>
    <row r="21" spans="1:53 16384:16384" ht="22.5" customHeight="1" x14ac:dyDescent="0.25">
      <c r="A21" s="198" t="str">
        <f>Données_ATB!BE8</f>
        <v>ACTI-METHOXINE</v>
      </c>
      <c r="B21" s="199" t="str">
        <f>INDEX(Données_ATB!BE:BQ,MATCH(A21,Données_ATB!BE:BE,0),9)</f>
        <v>Sulfadiméthoxine</v>
      </c>
      <c r="C21" s="200" t="str">
        <f>INDEX(Données_ATB!BE:BQ,MATCH(A21,Données_ATB!BE:BE,0),13)</f>
        <v>Sulfamides</v>
      </c>
      <c r="D21" s="4" t="e">
        <f t="shared" si="0"/>
        <v>#VALUE!</v>
      </c>
      <c r="E21" s="1" t="e">
        <f t="shared" si="1"/>
        <v>#VALUE!</v>
      </c>
      <c r="F21" s="1" t="e">
        <f t="shared" si="2"/>
        <v>#VALUE!</v>
      </c>
      <c r="G21" s="1"/>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XFD21" s="202"/>
    </row>
    <row r="22" spans="1:53 16384:16384" ht="22.5" customHeight="1" x14ac:dyDescent="0.25">
      <c r="A22" s="198" t="str">
        <f>Données_ATB!BE9</f>
        <v>ACTIONIS 50 MG/ML SUSPENSION INJECTABLE POUR PORCINS ET BOVINS</v>
      </c>
      <c r="B22" s="199" t="str">
        <f>INDEX(Données_ATB!BE:BQ,MATCH(A22,Données_ATB!BE:BE,0),9)</f>
        <v>Ceftiofur</v>
      </c>
      <c r="C22" s="200" t="str">
        <f>INDEX(Données_ATB!BE:BQ,MATCH(A22,Données_ATB!BE:BE,0),13)</f>
        <v>Cephalosporines 3&amp;4G</v>
      </c>
      <c r="D22" s="4" t="e">
        <f>IF(SEARCH("Colistine",B22)&gt;0,"x","")</f>
        <v>#VALUE!</v>
      </c>
      <c r="E22" s="1" t="str">
        <f>IF(SEARCH("Cephalosporines 3&amp;4G",C22)&gt;0,"x","")</f>
        <v>x</v>
      </c>
      <c r="F22" s="1" t="e">
        <f>IF(SEARCH("Cephalosporines 3&amp;4G",C22)&gt;0,"x","")&amp;IF(SEARCH("Fluoroquinolones",C22)&gt;0,"x","")</f>
        <v>#VALUE!</v>
      </c>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XFD22" s="202"/>
    </row>
    <row r="23" spans="1:53 16384:16384" ht="22.5" customHeight="1" x14ac:dyDescent="0.25">
      <c r="A23" s="198" t="str">
        <f>Données_ATB!BE10</f>
        <v>ACTI-STREPTO</v>
      </c>
      <c r="B23" s="199" t="str">
        <f>INDEX(Données_ATB!BE:BQ,MATCH(A23,Données_ATB!BE:BE,0),9)</f>
        <v>Dihydrostreptomycine</v>
      </c>
      <c r="C23" s="200" t="str">
        <f>INDEX(Données_ATB!BE:BQ,MATCH(A23,Données_ATB!BE:BE,0),13)</f>
        <v>Aminoglycosides</v>
      </c>
      <c r="D23" s="4" t="e">
        <f t="shared" ref="D23:D86" si="3">IF(SEARCH("Colistine",B23)&gt;0,"x","")</f>
        <v>#VALUE!</v>
      </c>
      <c r="E23" s="1" t="e">
        <f t="shared" ref="E23:E86" si="4">IF(SEARCH("Cephalosporines 3&amp;4G",C23)&gt;0,"x","")</f>
        <v>#VALUE!</v>
      </c>
      <c r="F23" s="1" t="e">
        <f t="shared" ref="F23:F86" si="5">IF(SEARCH("Cephalosporines 3&amp;4G",C23)&gt;0,"x","")&amp;IF(SEARCH("Fluoroquinolones",C23)&gt;0,"x","")</f>
        <v>#VALUE!</v>
      </c>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XFD23" s="202"/>
    </row>
    <row r="24" spans="1:53 16384:16384" ht="22.5" customHeight="1" x14ac:dyDescent="0.25">
      <c r="A24" s="198" t="str">
        <f>Données_ATB!BE11</f>
        <v>ACTI-TETRA B</v>
      </c>
      <c r="B24" s="199" t="str">
        <f>INDEX(Données_ATB!BE:BQ,MATCH(A24,Données_ATB!BE:BE,0),9)</f>
        <v>Oxytétracycline</v>
      </c>
      <c r="C24" s="200" t="str">
        <f>INDEX(Données_ATB!BE:BQ,MATCH(A24,Données_ATB!BE:BE,0),13)</f>
        <v>Tetracyclines</v>
      </c>
      <c r="D24" s="4" t="e">
        <f t="shared" si="3"/>
        <v>#VALUE!</v>
      </c>
      <c r="E24" s="1" t="e">
        <f t="shared" si="4"/>
        <v>#VALUE!</v>
      </c>
      <c r="F24" s="1" t="e">
        <f t="shared" si="5"/>
        <v>#VALUE!</v>
      </c>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row>
    <row r="25" spans="1:53 16384:16384" ht="22.5" customHeight="1" x14ac:dyDescent="0.25">
      <c r="A25" s="198" t="str">
        <f>Données_ATB!BE12</f>
        <v>ACTI-TETRA I</v>
      </c>
      <c r="B25" s="199" t="str">
        <f>INDEX(Données_ATB!BE:BQ,MATCH(A25,Données_ATB!BE:BE,0),9)</f>
        <v>Oxytétracycline</v>
      </c>
      <c r="C25" s="200" t="str">
        <f>INDEX(Données_ATB!BE:BQ,MATCH(A25,Données_ATB!BE:BE,0),13)</f>
        <v>Tetracyclines</v>
      </c>
      <c r="D25" s="4" t="e">
        <f t="shared" si="3"/>
        <v>#VALUE!</v>
      </c>
      <c r="E25" s="1" t="e">
        <f t="shared" si="4"/>
        <v>#VALUE!</v>
      </c>
      <c r="F25" s="1" t="e">
        <f t="shared" si="5"/>
        <v>#VALUE!</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row>
    <row r="26" spans="1:53 16384:16384" ht="22.5" customHeight="1" x14ac:dyDescent="0.25">
      <c r="A26" s="198" t="str">
        <f>Données_ATB!BE13</f>
        <v>ADJUSOL TMP SULFA LIQUIDE</v>
      </c>
      <c r="B26" s="199" t="str">
        <f>INDEX(Données_ATB!BE:BQ,MATCH(A26,Données_ATB!BE:BE,0),9)</f>
        <v>Sulfadiazine + Triméthoprime</v>
      </c>
      <c r="C26" s="200" t="str">
        <f>INDEX(Données_ATB!BE:BQ,MATCH(A26,Données_ATB!BE:BE,0),13)</f>
        <v>Sulfamides + Trimethoprime</v>
      </c>
      <c r="D26" s="4" t="e">
        <f t="shared" si="3"/>
        <v>#VALUE!</v>
      </c>
      <c r="E26" s="1" t="e">
        <f t="shared" si="4"/>
        <v>#VALUE!</v>
      </c>
      <c r="F26" s="1" t="e">
        <f t="shared" si="5"/>
        <v>#VALUE!</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row>
    <row r="27" spans="1:53 16384:16384" ht="22.5" customHeight="1" x14ac:dyDescent="0.25">
      <c r="A27" s="198" t="str">
        <f>Données_ATB!BE14</f>
        <v>ADVOCINE 180, 180 MG/ML, SOLUTION INJECTABLE POUR BOVINS</v>
      </c>
      <c r="B27" s="199" t="str">
        <f>INDEX(Données_ATB!BE:BQ,MATCH(A27,Données_ATB!BE:BE,0),9)</f>
        <v>Danofloxacine</v>
      </c>
      <c r="C27" s="200" t="str">
        <f>INDEX(Données_ATB!BE:BQ,MATCH(A27,Données_ATB!BE:BE,0),13)</f>
        <v>Fluoroquinolones</v>
      </c>
      <c r="D27" s="4" t="e">
        <f t="shared" si="3"/>
        <v>#VALUE!</v>
      </c>
      <c r="E27" s="1" t="e">
        <f t="shared" si="4"/>
        <v>#VALUE!</v>
      </c>
      <c r="F27" s="1" t="e">
        <f t="shared" si="5"/>
        <v>#VALUE!</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row>
    <row r="28" spans="1:53 16384:16384" ht="22.5" customHeight="1" x14ac:dyDescent="0.25">
      <c r="A28" s="198" t="str">
        <f>Données_ATB!BE15</f>
        <v>ADVOCINE 25</v>
      </c>
      <c r="B28" s="199" t="str">
        <f>INDEX(Données_ATB!BE:BQ,MATCH(A28,Données_ATB!BE:BE,0),9)</f>
        <v>Danofloxacine</v>
      </c>
      <c r="C28" s="200" t="str">
        <f>INDEX(Données_ATB!BE:BQ,MATCH(A28,Données_ATB!BE:BE,0),13)</f>
        <v>Fluoroquinolones</v>
      </c>
      <c r="D28" s="4" t="e">
        <f t="shared" si="3"/>
        <v>#VALUE!</v>
      </c>
      <c r="E28" s="1" t="e">
        <f t="shared" si="4"/>
        <v>#VALUE!</v>
      </c>
      <c r="F28" s="1" t="e">
        <f t="shared" si="5"/>
        <v>#VALUE!</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row>
    <row r="29" spans="1:53 16384:16384" ht="22.5" customHeight="1" x14ac:dyDescent="0.25">
      <c r="A29" s="198" t="str">
        <f>Données_ATB!BE16</f>
        <v>AIVLOSIN 42,5 MG/G POUDRE ORALE POUR PORCS</v>
      </c>
      <c r="B29" s="199" t="str">
        <f>INDEX(Données_ATB!BE:BQ,MATCH(A29,Données_ATB!BE:BE,0),9)</f>
        <v>Tylvalosine</v>
      </c>
      <c r="C29" s="200" t="str">
        <f>INDEX(Données_ATB!BE:BQ,MATCH(A29,Données_ATB!BE:BE,0),13)</f>
        <v>Macrolides</v>
      </c>
      <c r="D29" s="4" t="e">
        <f t="shared" si="3"/>
        <v>#VALUE!</v>
      </c>
      <c r="E29" s="1" t="e">
        <f t="shared" si="4"/>
        <v>#VALUE!</v>
      </c>
      <c r="F29" s="1" t="e">
        <f t="shared" si="5"/>
        <v>#VALUE!</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row>
    <row r="30" spans="1:53 16384:16384" ht="22.5" customHeight="1" x14ac:dyDescent="0.25">
      <c r="A30" s="198" t="str">
        <f>Données_ATB!BE17</f>
        <v>AIVLOSIN 42,5 MG/G PREMELANGE MEDICAMENTEUX POUR PORCS</v>
      </c>
      <c r="B30" s="199" t="str">
        <f>INDEX(Données_ATB!BE:BQ,MATCH(A30,Données_ATB!BE:BE,0),9)</f>
        <v>Tylvalosine</v>
      </c>
      <c r="C30" s="200" t="str">
        <f>INDEX(Données_ATB!BE:BQ,MATCH(A30,Données_ATB!BE:BE,0),13)</f>
        <v>Macrolides</v>
      </c>
      <c r="D30" s="4" t="e">
        <f t="shared" si="3"/>
        <v>#VALUE!</v>
      </c>
      <c r="E30" s="1" t="e">
        <f t="shared" si="4"/>
        <v>#VALUE!</v>
      </c>
      <c r="F30" s="1" t="e">
        <f t="shared" si="5"/>
        <v>#VALUE!</v>
      </c>
    </row>
    <row r="31" spans="1:53 16384:16384" ht="22.5" customHeight="1" x14ac:dyDescent="0.25">
      <c r="A31" s="198" t="str">
        <f>Données_ATB!BE18</f>
        <v>AIVLOSIN 625 MG/G GRANULES POUR ADMINISTRATION DANS L'EAU DE BOISSON POUR FAISANS</v>
      </c>
      <c r="B31" s="199" t="str">
        <f>INDEX(Données_ATB!BE:BQ,MATCH(A31,Données_ATB!BE:BE,0),9)</f>
        <v>Tylvalosine</v>
      </c>
      <c r="C31" s="200" t="str">
        <f>INDEX(Données_ATB!BE:BQ,MATCH(A31,Données_ATB!BE:BE,0),13)</f>
        <v>Macrolides</v>
      </c>
      <c r="D31" s="4" t="e">
        <f t="shared" si="3"/>
        <v>#VALUE!</v>
      </c>
      <c r="E31" s="1" t="e">
        <f t="shared" si="4"/>
        <v>#VALUE!</v>
      </c>
      <c r="F31" s="1" t="e">
        <f t="shared" si="5"/>
        <v>#VALUE!</v>
      </c>
    </row>
    <row r="32" spans="1:53 16384:16384" ht="22.5" customHeight="1" x14ac:dyDescent="0.25">
      <c r="A32" s="198" t="str">
        <f>Données_ATB!BE19</f>
        <v>AIVLOSIN 625 MG/G GRANULES POUR EAU DE BOISSON POUR POULETS/DINDONS</v>
      </c>
      <c r="B32" s="199" t="str">
        <f>INDEX(Données_ATB!BE:BQ,MATCH(A32,Données_ATB!BE:BE,0),9)</f>
        <v>Tylvalosine</v>
      </c>
      <c r="C32" s="200" t="str">
        <f>INDEX(Données_ATB!BE:BQ,MATCH(A32,Données_ATB!BE:BE,0),13)</f>
        <v>Macrolides</v>
      </c>
      <c r="D32" s="4" t="e">
        <f t="shared" si="3"/>
        <v>#VALUE!</v>
      </c>
      <c r="E32" s="1" t="e">
        <f t="shared" si="4"/>
        <v>#VALUE!</v>
      </c>
      <c r="F32" s="1" t="e">
        <f t="shared" si="5"/>
        <v>#VALUE!</v>
      </c>
    </row>
    <row r="33" spans="1:6" ht="22.5" customHeight="1" x14ac:dyDescent="0.25">
      <c r="A33" s="198" t="str">
        <f>Données_ATB!BE20</f>
        <v>AIVLOSIN 625 MG/G GRANULES POUR L'EAU DE BOISSON POUR PORCS</v>
      </c>
      <c r="B33" s="199" t="str">
        <f>INDEX(Données_ATB!BE:BQ,MATCH(A33,Données_ATB!BE:BE,0),9)</f>
        <v>Tylvalosine</v>
      </c>
      <c r="C33" s="200" t="str">
        <f>INDEX(Données_ATB!BE:BQ,MATCH(A33,Données_ATB!BE:BE,0),13)</f>
        <v>Macrolides</v>
      </c>
      <c r="D33" s="4" t="e">
        <f t="shared" si="3"/>
        <v>#VALUE!</v>
      </c>
      <c r="E33" s="1" t="e">
        <f t="shared" si="4"/>
        <v>#VALUE!</v>
      </c>
      <c r="F33" s="1" t="e">
        <f t="shared" si="5"/>
        <v>#VALUE!</v>
      </c>
    </row>
    <row r="34" spans="1:6" ht="22.5" customHeight="1" x14ac:dyDescent="0.25">
      <c r="A34" s="198" t="str">
        <f>Données_ATB!BE21</f>
        <v>AIVLOSIN 8,5 MG/G POUDRE PAR VOIE ORALE POUR PORCS</v>
      </c>
      <c r="B34" s="199" t="str">
        <f>INDEX(Données_ATB!BE:BQ,MATCH(A34,Données_ATB!BE:BE,0),9)</f>
        <v>Tylvalosine</v>
      </c>
      <c r="C34" s="200" t="str">
        <f>INDEX(Données_ATB!BE:BQ,MATCH(A34,Données_ATB!BE:BE,0),13)</f>
        <v>Macrolides</v>
      </c>
      <c r="D34" s="4" t="e">
        <f t="shared" si="3"/>
        <v>#VALUE!</v>
      </c>
      <c r="E34" s="1" t="e">
        <f t="shared" si="4"/>
        <v>#VALUE!</v>
      </c>
      <c r="F34" s="1" t="e">
        <f t="shared" si="5"/>
        <v>#VALUE!</v>
      </c>
    </row>
    <row r="35" spans="1:6" ht="22.5" customHeight="1" x14ac:dyDescent="0.25">
      <c r="A35" s="198" t="str">
        <f>Données_ATB!BE22</f>
        <v>AIVLOSIN 8,5 MG/G PREMELANGE MEDICAMENTEUX POUR PORCS</v>
      </c>
      <c r="B35" s="199" t="str">
        <f>INDEX(Données_ATB!BE:BQ,MATCH(A35,Données_ATB!BE:BE,0),9)</f>
        <v>Tylvalosine</v>
      </c>
      <c r="C35" s="200" t="str">
        <f>INDEX(Données_ATB!BE:BQ,MATCH(A35,Données_ATB!BE:BE,0),13)</f>
        <v>Macrolides</v>
      </c>
      <c r="D35" s="4" t="e">
        <f t="shared" si="3"/>
        <v>#VALUE!</v>
      </c>
      <c r="E35" s="1" t="e">
        <f t="shared" si="4"/>
        <v>#VALUE!</v>
      </c>
      <c r="F35" s="1" t="e">
        <f t="shared" si="5"/>
        <v>#VALUE!</v>
      </c>
    </row>
    <row r="36" spans="1:6" ht="22.5" customHeight="1" x14ac:dyDescent="0.25">
      <c r="A36" s="198" t="str">
        <f>Données_ATB!BE23</f>
        <v>ALBIOTIC 330 MG /100 MG SOLUTION INTRAMAMMAIRE</v>
      </c>
      <c r="B36" s="199" t="str">
        <f>INDEX(Données_ATB!BE:BQ,MATCH(A36,Données_ATB!BE:BE,0),9)</f>
        <v>Lincomycine + Néomycine</v>
      </c>
      <c r="C36" s="200" t="str">
        <f>INDEX(Données_ATB!BE:BQ,MATCH(A36,Données_ATB!BE:BE,0),13)</f>
        <v>Lincosamides + Aminoglycosides</v>
      </c>
      <c r="D36" s="4" t="e">
        <f t="shared" si="3"/>
        <v>#VALUE!</v>
      </c>
      <c r="E36" s="1" t="e">
        <f t="shared" si="4"/>
        <v>#VALUE!</v>
      </c>
      <c r="F36" s="1" t="e">
        <f t="shared" si="5"/>
        <v>#VALUE!</v>
      </c>
    </row>
    <row r="37" spans="1:6" ht="22.5" customHeight="1" x14ac:dyDescent="0.25">
      <c r="A37" s="198" t="str">
        <f>Données_ATB!BE24</f>
        <v>ALLEGROCINE</v>
      </c>
      <c r="B37" s="199" t="str">
        <f>INDEX(Données_ATB!BE:BQ,MATCH(A37,Données_ATB!BE:BE,0),9)</f>
        <v>Ampicilline + Colistine</v>
      </c>
      <c r="C37" s="200" t="str">
        <f>INDEX(Données_ATB!BE:BQ,MATCH(A37,Données_ATB!BE:BE,0),13)</f>
        <v>Penicillines + Polypeptides</v>
      </c>
      <c r="D37" s="4" t="str">
        <f t="shared" si="3"/>
        <v>x</v>
      </c>
      <c r="E37" s="1" t="e">
        <f t="shared" si="4"/>
        <v>#VALUE!</v>
      </c>
      <c r="F37" s="1" t="e">
        <f t="shared" si="5"/>
        <v>#VALUE!</v>
      </c>
    </row>
    <row r="38" spans="1:6" ht="22.5" customHeight="1" x14ac:dyDescent="0.25">
      <c r="A38" s="198" t="str">
        <f>Données_ATB!BE25</f>
        <v>ALTIDOX 433 MG/G POUDRE POUR ADMINISTRATION DANS L'EAU DE BOISSON POUR PORCS, POULETS ET DINDES</v>
      </c>
      <c r="B38" s="199" t="str">
        <f>INDEX(Données_ATB!BE:BQ,MATCH(A38,Données_ATB!BE:BE,0),9)</f>
        <v>Doxycycline</v>
      </c>
      <c r="C38" s="200" t="str">
        <f>INDEX(Données_ATB!BE:BQ,MATCH(A38,Données_ATB!BE:BE,0),13)</f>
        <v>Tetracyclines</v>
      </c>
      <c r="D38" s="4" t="e">
        <f t="shared" si="3"/>
        <v>#VALUE!</v>
      </c>
      <c r="E38" s="1" t="e">
        <f t="shared" si="4"/>
        <v>#VALUE!</v>
      </c>
      <c r="F38" s="1" t="e">
        <f t="shared" si="5"/>
        <v>#VALUE!</v>
      </c>
    </row>
    <row r="39" spans="1:6" ht="22.5" customHeight="1" x14ac:dyDescent="0.25">
      <c r="A39" s="198" t="str">
        <f>Données_ATB!BE26</f>
        <v>AMATIB 697 MG/G POUDRE ORALE POUR PORCS ET POULETS</v>
      </c>
      <c r="B39" s="199" t="str">
        <f>INDEX(Données_ATB!BE:BQ,MATCH(A39,Données_ATB!BE:BE,0),9)</f>
        <v>Amoxicilline</v>
      </c>
      <c r="C39" s="200" t="str">
        <f>INDEX(Données_ATB!BE:BQ,MATCH(A39,Données_ATB!BE:BE,0),13)</f>
        <v>Penicillines</v>
      </c>
      <c r="D39" s="4" t="e">
        <f t="shared" si="3"/>
        <v>#VALUE!</v>
      </c>
      <c r="E39" s="1" t="e">
        <f t="shared" si="4"/>
        <v>#VALUE!</v>
      </c>
      <c r="F39" s="1" t="e">
        <f t="shared" si="5"/>
        <v>#VALUE!</v>
      </c>
    </row>
    <row r="40" spans="1:6" ht="22.5" customHeight="1" x14ac:dyDescent="0.25">
      <c r="A40" s="198" t="str">
        <f>Données_ATB!BE27</f>
        <v>AMDOCYL 697 MG/G POUDRE ORALE POUR PORCS ET POULETS</v>
      </c>
      <c r="B40" s="199" t="str">
        <f>INDEX(Données_ATB!BE:BQ,MATCH(A40,Données_ATB!BE:BE,0),9)</f>
        <v>Amoxicilline</v>
      </c>
      <c r="C40" s="200" t="str">
        <f>INDEX(Données_ATB!BE:BQ,MATCH(A40,Données_ATB!BE:BE,0),13)</f>
        <v>Penicillines</v>
      </c>
      <c r="D40" s="4" t="e">
        <f t="shared" si="3"/>
        <v>#VALUE!</v>
      </c>
      <c r="E40" s="1" t="e">
        <f t="shared" si="4"/>
        <v>#VALUE!</v>
      </c>
      <c r="F40" s="1" t="e">
        <f t="shared" si="5"/>
        <v>#VALUE!</v>
      </c>
    </row>
    <row r="41" spans="1:6" ht="22.5" customHeight="1" x14ac:dyDescent="0.25">
      <c r="A41" s="198" t="str">
        <f>Données_ATB!BE28</f>
        <v>AMDOCYL CTD 697 MG/G POUDRE POUR ADMINISTRATION DANS L'EAU DE BOISSON POUR POULES, DINDES ET CANARDS</v>
      </c>
      <c r="B41" s="199" t="str">
        <f>INDEX(Données_ATB!BE:BQ,MATCH(A41,Données_ATB!BE:BE,0),9)</f>
        <v>Amoxicilline</v>
      </c>
      <c r="C41" s="200" t="str">
        <f>INDEX(Données_ATB!BE:BQ,MATCH(A41,Données_ATB!BE:BE,0),13)</f>
        <v>Penicillines</v>
      </c>
      <c r="D41" s="4" t="e">
        <f t="shared" si="3"/>
        <v>#VALUE!</v>
      </c>
      <c r="E41" s="1" t="e">
        <f t="shared" si="4"/>
        <v>#VALUE!</v>
      </c>
      <c r="F41" s="1" t="e">
        <f t="shared" si="5"/>
        <v>#VALUE!</v>
      </c>
    </row>
    <row r="42" spans="1:6" ht="22.5" customHeight="1" x14ac:dyDescent="0.25">
      <c r="A42" s="198" t="str">
        <f>Données_ATB!BE29</f>
        <v>AMIDURENE</v>
      </c>
      <c r="B42" s="199" t="str">
        <f>INDEX(Données_ATB!BE:BQ,MATCH(A42,Données_ATB!BE:BE,0),9)</f>
        <v>Sulfadiméthoxine</v>
      </c>
      <c r="C42" s="200" t="str">
        <f>INDEX(Données_ATB!BE:BQ,MATCH(A42,Données_ATB!BE:BE,0),13)</f>
        <v>Sulfamides</v>
      </c>
      <c r="D42" s="4" t="e">
        <f t="shared" si="3"/>
        <v>#VALUE!</v>
      </c>
      <c r="E42" s="1" t="e">
        <f t="shared" si="4"/>
        <v>#VALUE!</v>
      </c>
      <c r="F42" s="1" t="e">
        <f t="shared" si="5"/>
        <v>#VALUE!</v>
      </c>
    </row>
    <row r="43" spans="1:6" ht="22.5" customHeight="1" x14ac:dyDescent="0.25">
      <c r="A43" s="198" t="str">
        <f>Données_ATB!BE30</f>
        <v>AMOXICILLINE CALIER GLOBULIT 50 MG/G PREMELANGE MEDICAMENTEUX</v>
      </c>
      <c r="B43" s="199" t="str">
        <f>INDEX(Données_ATB!BE:BQ,MATCH(A43,Données_ATB!BE:BE,0),9)</f>
        <v>Amoxicilline</v>
      </c>
      <c r="C43" s="200" t="str">
        <f>INDEX(Données_ATB!BE:BQ,MATCH(A43,Données_ATB!BE:BE,0),13)</f>
        <v>Penicillines</v>
      </c>
      <c r="D43" s="4" t="e">
        <f t="shared" si="3"/>
        <v>#VALUE!</v>
      </c>
      <c r="E43" s="1" t="e">
        <f t="shared" si="4"/>
        <v>#VALUE!</v>
      </c>
      <c r="F43" s="1" t="e">
        <f t="shared" si="5"/>
        <v>#VALUE!</v>
      </c>
    </row>
    <row r="44" spans="1:6" ht="22.5" customHeight="1" x14ac:dyDescent="0.25">
      <c r="A44" s="198" t="str">
        <f>Données_ATB!BE31</f>
        <v>AMOXICILLINE GLOBAL VET HEALTH 436 MG/G POUDRE POUR ADMINISTRATION DANS L'EAU DE BOISSON POUR POULETS DINDES CANARDS ET PORCINS</v>
      </c>
      <c r="B44" s="199" t="str">
        <f>INDEX(Données_ATB!BE:BQ,MATCH(A44,Données_ATB!BE:BE,0),9)</f>
        <v>Amoxicilline</v>
      </c>
      <c r="C44" s="200" t="str">
        <f>INDEX(Données_ATB!BE:BQ,MATCH(A44,Données_ATB!BE:BE,0),13)</f>
        <v>Penicillines</v>
      </c>
      <c r="D44" s="4" t="e">
        <f t="shared" si="3"/>
        <v>#VALUE!</v>
      </c>
      <c r="E44" s="1" t="e">
        <f t="shared" si="4"/>
        <v>#VALUE!</v>
      </c>
      <c r="F44" s="1" t="e">
        <f t="shared" si="5"/>
        <v>#VALUE!</v>
      </c>
    </row>
    <row r="45" spans="1:6" ht="22.5" customHeight="1" x14ac:dyDescent="0.25">
      <c r="A45" s="198" t="str">
        <f>Données_ATB!BE32</f>
        <v>AMOXIPRO 10 % POUDRE POUR ADMINISTRATION DANS L’EAU DE BOISSON/ LE LAIT VEAU PORC POULET CANARD DINDE</v>
      </c>
      <c r="B45" s="199" t="str">
        <f>INDEX(Données_ATB!BE:BQ,MATCH(A45,Données_ATB!BE:BE,0),9)</f>
        <v>Amoxicilline</v>
      </c>
      <c r="C45" s="200" t="str">
        <f>INDEX(Données_ATB!BE:BQ,MATCH(A45,Données_ATB!BE:BE,0),13)</f>
        <v>Penicillines</v>
      </c>
      <c r="D45" s="4" t="e">
        <f t="shared" si="3"/>
        <v>#VALUE!</v>
      </c>
      <c r="E45" s="1" t="e">
        <f t="shared" si="4"/>
        <v>#VALUE!</v>
      </c>
      <c r="F45" s="1" t="e">
        <f t="shared" si="5"/>
        <v>#VALUE!</v>
      </c>
    </row>
    <row r="46" spans="1:6" ht="22.5" customHeight="1" x14ac:dyDescent="0.25">
      <c r="A46" s="198" t="str">
        <f>Données_ATB!BE33</f>
        <v>AMOXIPRO INJECTABLE</v>
      </c>
      <c r="B46" s="199" t="str">
        <f>INDEX(Données_ATB!BE:BQ,MATCH(A46,Données_ATB!BE:BE,0),9)</f>
        <v>Amoxicilline</v>
      </c>
      <c r="C46" s="200" t="str">
        <f>INDEX(Données_ATB!BE:BQ,MATCH(A46,Données_ATB!BE:BE,0),13)</f>
        <v>Penicillines</v>
      </c>
      <c r="D46" s="4" t="e">
        <f t="shared" si="3"/>
        <v>#VALUE!</v>
      </c>
      <c r="E46" s="1" t="e">
        <f t="shared" si="4"/>
        <v>#VALUE!</v>
      </c>
      <c r="F46" s="1" t="e">
        <f t="shared" si="5"/>
        <v>#VALUE!</v>
      </c>
    </row>
    <row r="47" spans="1:6" ht="22.5" customHeight="1" x14ac:dyDescent="0.25">
      <c r="A47" s="198" t="str">
        <f>Données_ATB!BE34</f>
        <v>AMOXIVAL 20 % POUDRE ORALE VOLAILLE</v>
      </c>
      <c r="B47" s="199" t="str">
        <f>INDEX(Données_ATB!BE:BQ,MATCH(A47,Données_ATB!BE:BE,0),9)</f>
        <v>Amoxicilline</v>
      </c>
      <c r="C47" s="200" t="str">
        <f>INDEX(Données_ATB!BE:BQ,MATCH(A47,Données_ATB!BE:BE,0),13)</f>
        <v>Penicillines</v>
      </c>
      <c r="D47" s="4" t="e">
        <f t="shared" si="3"/>
        <v>#VALUE!</v>
      </c>
      <c r="E47" s="1" t="e">
        <f t="shared" si="4"/>
        <v>#VALUE!</v>
      </c>
      <c r="F47" s="1" t="e">
        <f t="shared" si="5"/>
        <v>#VALUE!</v>
      </c>
    </row>
    <row r="48" spans="1:6" ht="22.5" customHeight="1" x14ac:dyDescent="0.25">
      <c r="A48" s="198" t="str">
        <f>Données_ATB!BE35</f>
        <v>AMOXIVAL AMOXICILLINE 40 PREMELANGE MEDICAMENTEUX VOLAILLES</v>
      </c>
      <c r="B48" s="199" t="str">
        <f>INDEX(Données_ATB!BE:BQ,MATCH(A48,Données_ATB!BE:BE,0),9)</f>
        <v>Amoxicilline</v>
      </c>
      <c r="C48" s="200" t="str">
        <f>INDEX(Données_ATB!BE:BQ,MATCH(A48,Données_ATB!BE:BE,0),13)</f>
        <v>Penicillines</v>
      </c>
      <c r="D48" s="4" t="e">
        <f t="shared" si="3"/>
        <v>#VALUE!</v>
      </c>
      <c r="E48" s="1" t="e">
        <f t="shared" si="4"/>
        <v>#VALUE!</v>
      </c>
      <c r="F48" s="1" t="e">
        <f t="shared" si="5"/>
        <v>#VALUE!</v>
      </c>
    </row>
    <row r="49" spans="1:6" ht="22.5" customHeight="1" x14ac:dyDescent="0.25">
      <c r="A49" s="198" t="str">
        <f>Données_ATB!BE36</f>
        <v>AMPHEN 200 MG/G GRANULES POUR SOLUTION BUVABLE POUR PORCS</v>
      </c>
      <c r="B49" s="199" t="str">
        <f>INDEX(Données_ATB!BE:BQ,MATCH(A49,Données_ATB!BE:BE,0),9)</f>
        <v>Florfénicol</v>
      </c>
      <c r="C49" s="200" t="str">
        <f>INDEX(Données_ATB!BE:BQ,MATCH(A49,Données_ATB!BE:BE,0),13)</f>
        <v>Phenicoles</v>
      </c>
      <c r="D49" s="4" t="e">
        <f t="shared" si="3"/>
        <v>#VALUE!</v>
      </c>
      <c r="E49" s="1" t="e">
        <f t="shared" si="4"/>
        <v>#VALUE!</v>
      </c>
      <c r="F49" s="1" t="e">
        <f t="shared" si="5"/>
        <v>#VALUE!</v>
      </c>
    </row>
    <row r="50" spans="1:6" ht="22.5" customHeight="1" x14ac:dyDescent="0.25">
      <c r="A50" s="198" t="str">
        <f>Données_ATB!BE37</f>
        <v>AMPHOPRIM</v>
      </c>
      <c r="B50" s="199" t="str">
        <f>INDEX(Données_ATB!BE:BQ,MATCH(A50,Données_ATB!BE:BE,0),9)</f>
        <v>Sulfadimidine + Triméthoprime</v>
      </c>
      <c r="C50" s="200" t="str">
        <f>INDEX(Données_ATB!BE:BQ,MATCH(A50,Données_ATB!BE:BE,0),13)</f>
        <v>Sulfamides + Trimethoprime</v>
      </c>
      <c r="D50" s="4" t="e">
        <f t="shared" si="3"/>
        <v>#VALUE!</v>
      </c>
      <c r="E50" s="1" t="e">
        <f t="shared" si="4"/>
        <v>#VALUE!</v>
      </c>
      <c r="F50" s="1" t="e">
        <f t="shared" si="5"/>
        <v>#VALUE!</v>
      </c>
    </row>
    <row r="51" spans="1:6" ht="22.5" customHeight="1" x14ac:dyDescent="0.25">
      <c r="A51" s="198" t="str">
        <f>Données_ATB!BE38</f>
        <v>AMPICLOX</v>
      </c>
      <c r="B51" s="199" t="str">
        <f>INDEX(Données_ATB!BE:BQ,MATCH(A51,Données_ATB!BE:BE,0),9)</f>
        <v>Cloxacilline + Ampicilline</v>
      </c>
      <c r="C51" s="200" t="str">
        <f>INDEX(Données_ATB!BE:BQ,MATCH(A51,Données_ATB!BE:BE,0),13)</f>
        <v>Penicillines</v>
      </c>
      <c r="D51" s="4" t="e">
        <f t="shared" si="3"/>
        <v>#VALUE!</v>
      </c>
      <c r="E51" s="1" t="e">
        <f t="shared" si="4"/>
        <v>#VALUE!</v>
      </c>
      <c r="F51" s="1" t="e">
        <f t="shared" si="5"/>
        <v>#VALUE!</v>
      </c>
    </row>
    <row r="52" spans="1:6" ht="22.5" customHeight="1" x14ac:dyDescent="0.25">
      <c r="A52" s="198" t="str">
        <f>Données_ATB!BE39</f>
        <v>AMPICOLINE</v>
      </c>
      <c r="B52" s="199" t="str">
        <f>INDEX(Données_ATB!BE:BQ,MATCH(A52,Données_ATB!BE:BE,0),9)</f>
        <v>Ampicilline + Colistine</v>
      </c>
      <c r="C52" s="200" t="str">
        <f>INDEX(Données_ATB!BE:BQ,MATCH(A52,Données_ATB!BE:BE,0),13)</f>
        <v>Penicillines + Polypeptides</v>
      </c>
      <c r="D52" s="4" t="str">
        <f t="shared" si="3"/>
        <v>x</v>
      </c>
      <c r="E52" s="1" t="e">
        <f t="shared" si="4"/>
        <v>#VALUE!</v>
      </c>
      <c r="F52" s="1" t="e">
        <f t="shared" si="5"/>
        <v>#VALUE!</v>
      </c>
    </row>
    <row r="53" spans="1:6" ht="22.5" customHeight="1" x14ac:dyDescent="0.25">
      <c r="A53" s="198" t="str">
        <f>Données_ATB!BE40</f>
        <v>AMPIDEXALONE</v>
      </c>
      <c r="B53" s="199" t="str">
        <f>INDEX(Données_ATB!BE:BQ,MATCH(A53,Données_ATB!BE:BE,0),9)</f>
        <v>Ampicilline + Colistine</v>
      </c>
      <c r="C53" s="200" t="str">
        <f>INDEX(Données_ATB!BE:BQ,MATCH(A53,Données_ATB!BE:BE,0),13)</f>
        <v>Penicillines + Polypeptides</v>
      </c>
      <c r="D53" s="4" t="str">
        <f t="shared" si="3"/>
        <v>x</v>
      </c>
      <c r="E53" s="1" t="e">
        <f t="shared" si="4"/>
        <v>#VALUE!</v>
      </c>
      <c r="F53" s="1" t="e">
        <f t="shared" si="5"/>
        <v>#VALUE!</v>
      </c>
    </row>
    <row r="54" spans="1:6" ht="22.5" customHeight="1" x14ac:dyDescent="0.25">
      <c r="A54" s="198" t="str">
        <f>Données_ATB!BE41</f>
        <v>AMPIDIAR</v>
      </c>
      <c r="B54" s="199" t="str">
        <f>INDEX(Données_ATB!BE:BQ,MATCH(A54,Données_ATB!BE:BE,0),9)</f>
        <v>Sulfadiméthoxine + Ampicilline</v>
      </c>
      <c r="C54" s="200" t="str">
        <f>INDEX(Données_ATB!BE:BQ,MATCH(A54,Données_ATB!BE:BE,0),13)</f>
        <v>Sulfamides + Penicillines</v>
      </c>
      <c r="D54" s="4" t="e">
        <f t="shared" si="3"/>
        <v>#VALUE!</v>
      </c>
      <c r="E54" s="1" t="e">
        <f t="shared" si="4"/>
        <v>#VALUE!</v>
      </c>
      <c r="F54" s="1" t="e">
        <f t="shared" si="5"/>
        <v>#VALUE!</v>
      </c>
    </row>
    <row r="55" spans="1:6" ht="22.5" customHeight="1" x14ac:dyDescent="0.25">
      <c r="A55" s="198" t="str">
        <f>Données_ATB!BE42</f>
        <v>AMPIJECT 10 G</v>
      </c>
      <c r="B55" s="199" t="str">
        <f>INDEX(Données_ATB!BE:BQ,MATCH(A55,Données_ATB!BE:BE,0),9)</f>
        <v>Ampicilline</v>
      </c>
      <c r="C55" s="200" t="str">
        <f>INDEX(Données_ATB!BE:BQ,MATCH(A55,Données_ATB!BE:BE,0),13)</f>
        <v>Penicillines</v>
      </c>
      <c r="D55" s="4" t="e">
        <f t="shared" si="3"/>
        <v>#VALUE!</v>
      </c>
      <c r="E55" s="1" t="e">
        <f t="shared" si="4"/>
        <v>#VALUE!</v>
      </c>
      <c r="F55" s="1" t="e">
        <f t="shared" si="5"/>
        <v>#VALUE!</v>
      </c>
    </row>
    <row r="56" spans="1:6" ht="22.5" customHeight="1" x14ac:dyDescent="0.25">
      <c r="A56" s="198" t="str">
        <f>Données_ATB!BE43</f>
        <v>AMPIMYCINE DEX</v>
      </c>
      <c r="B56" s="199" t="str">
        <f>INDEX(Données_ATB!BE:BQ,MATCH(A56,Données_ATB!BE:BE,0),9)</f>
        <v>Ampicilline + Colistine</v>
      </c>
      <c r="C56" s="200" t="str">
        <f>INDEX(Données_ATB!BE:BQ,MATCH(A56,Données_ATB!BE:BE,0),13)</f>
        <v>Penicillines + Polypeptides</v>
      </c>
      <c r="D56" s="4" t="str">
        <f t="shared" si="3"/>
        <v>x</v>
      </c>
      <c r="E56" s="1" t="e">
        <f t="shared" si="4"/>
        <v>#VALUE!</v>
      </c>
      <c r="F56" s="1" t="e">
        <f t="shared" si="5"/>
        <v>#VALUE!</v>
      </c>
    </row>
    <row r="57" spans="1:6" ht="22.5" customHeight="1" x14ac:dyDescent="0.25">
      <c r="A57" s="198" t="str">
        <f>Données_ATB!BE44</f>
        <v>AMPINA</v>
      </c>
      <c r="B57" s="199" t="str">
        <f>INDEX(Données_ATB!BE:BQ,MATCH(A57,Données_ATB!BE:BE,0),9)</f>
        <v>Ampicilline</v>
      </c>
      <c r="C57" s="200" t="str">
        <f>INDEX(Données_ATB!BE:BQ,MATCH(A57,Données_ATB!BE:BE,0),13)</f>
        <v>Penicillines</v>
      </c>
      <c r="D57" s="4" t="e">
        <f t="shared" si="3"/>
        <v>#VALUE!</v>
      </c>
      <c r="E57" s="1" t="e">
        <f t="shared" si="4"/>
        <v>#VALUE!</v>
      </c>
      <c r="F57" s="1" t="e">
        <f t="shared" si="5"/>
        <v>#VALUE!</v>
      </c>
    </row>
    <row r="58" spans="1:6" ht="22.5" customHeight="1" x14ac:dyDescent="0.25">
      <c r="A58" s="198" t="str">
        <f>Données_ATB!BE45</f>
        <v>AMPISOL</v>
      </c>
      <c r="B58" s="199" t="str">
        <f>INDEX(Données_ATB!BE:BQ,MATCH(A58,Données_ATB!BE:BE,0),9)</f>
        <v>Ampicilline</v>
      </c>
      <c r="C58" s="200" t="str">
        <f>INDEX(Données_ATB!BE:BQ,MATCH(A58,Données_ATB!BE:BE,0),13)</f>
        <v>Penicillines</v>
      </c>
      <c r="D58" s="4" t="e">
        <f t="shared" si="3"/>
        <v>#VALUE!</v>
      </c>
      <c r="E58" s="1" t="e">
        <f t="shared" si="4"/>
        <v>#VALUE!</v>
      </c>
      <c r="F58" s="1" t="e">
        <f t="shared" si="5"/>
        <v>#VALUE!</v>
      </c>
    </row>
    <row r="59" spans="1:6" ht="22.5" customHeight="1" x14ac:dyDescent="0.25">
      <c r="A59" s="198" t="str">
        <f>Données_ATB!BE46</f>
        <v>ANIMEDAZON SPRAY</v>
      </c>
      <c r="B59" s="199" t="str">
        <f>INDEX(Données_ATB!BE:BQ,MATCH(A59,Données_ATB!BE:BE,0),9)</f>
        <v>Chlortétracycline</v>
      </c>
      <c r="C59" s="200" t="str">
        <f>INDEX(Données_ATB!BE:BQ,MATCH(A59,Données_ATB!BE:BE,0),13)</f>
        <v>Tetracyclines</v>
      </c>
      <c r="D59" s="4" t="e">
        <f t="shared" si="3"/>
        <v>#VALUE!</v>
      </c>
      <c r="E59" s="1" t="e">
        <f t="shared" si="4"/>
        <v>#VALUE!</v>
      </c>
      <c r="F59" s="1" t="e">
        <f t="shared" si="5"/>
        <v>#VALUE!</v>
      </c>
    </row>
    <row r="60" spans="1:6" ht="22.5" customHeight="1" x14ac:dyDescent="0.25">
      <c r="A60" s="198" t="str">
        <f>Données_ATB!BE47</f>
        <v>ANTI CORYZA MOUREAU</v>
      </c>
      <c r="B60" s="199" t="str">
        <f>INDEX(Données_ATB!BE:BQ,MATCH(A60,Données_ATB!BE:BE,0),9)</f>
        <v>Spiramycine</v>
      </c>
      <c r="C60" s="200" t="str">
        <f>INDEX(Données_ATB!BE:BQ,MATCH(A60,Données_ATB!BE:BE,0),13)</f>
        <v>Macrolides</v>
      </c>
      <c r="D60" s="4" t="e">
        <f t="shared" si="3"/>
        <v>#VALUE!</v>
      </c>
      <c r="E60" s="1" t="e">
        <f t="shared" si="4"/>
        <v>#VALUE!</v>
      </c>
      <c r="F60" s="1" t="e">
        <f t="shared" si="5"/>
        <v>#VALUE!</v>
      </c>
    </row>
    <row r="61" spans="1:6" ht="22.5" customHeight="1" x14ac:dyDescent="0.25">
      <c r="A61" s="198" t="str">
        <f>Données_ATB!BE48</f>
        <v>APRALAN APRAMYCINE 20-SJ PORC-LAPIN</v>
      </c>
      <c r="B61" s="199" t="str">
        <f>INDEX(Données_ATB!BE:BQ,MATCH(A61,Données_ATB!BE:BE,0),9)</f>
        <v>Apramycine</v>
      </c>
      <c r="C61" s="200" t="str">
        <f>INDEX(Données_ATB!BE:BQ,MATCH(A61,Données_ATB!BE:BE,0),13)</f>
        <v>Aminoglycosides</v>
      </c>
      <c r="D61" s="4" t="e">
        <f t="shared" si="3"/>
        <v>#VALUE!</v>
      </c>
      <c r="E61" s="1" t="e">
        <f t="shared" si="4"/>
        <v>#VALUE!</v>
      </c>
      <c r="F61" s="1" t="e">
        <f t="shared" si="5"/>
        <v>#VALUE!</v>
      </c>
    </row>
    <row r="62" spans="1:6" ht="22.5" customHeight="1" x14ac:dyDescent="0.25">
      <c r="A62" s="198" t="str">
        <f>Données_ATB!BE49</f>
        <v>APRALAN BUVABLE POUDRE POUR ADMINISTRATION DANS L’EAU DE BOISSON/LAIT DE REMPLACEMENT POUR PORCS, VEAUX, POULETS ET LAPINS</v>
      </c>
      <c r="B62" s="199" t="str">
        <f>INDEX(Données_ATB!BE:BQ,MATCH(A62,Données_ATB!BE:BE,0),9)</f>
        <v>Apramycine</v>
      </c>
      <c r="C62" s="200" t="str">
        <f>INDEX(Données_ATB!BE:BQ,MATCH(A62,Données_ATB!BE:BE,0),13)</f>
        <v>Aminoglycosides</v>
      </c>
      <c r="D62" s="4" t="e">
        <f t="shared" si="3"/>
        <v>#VALUE!</v>
      </c>
      <c r="E62" s="1" t="e">
        <f t="shared" si="4"/>
        <v>#VALUE!</v>
      </c>
      <c r="F62" s="1" t="e">
        <f t="shared" si="5"/>
        <v>#VALUE!</v>
      </c>
    </row>
    <row r="63" spans="1:6" ht="22.5" customHeight="1" x14ac:dyDescent="0.25">
      <c r="A63" s="198" t="str">
        <f>Données_ATB!BE50</f>
        <v>APRAVET 100 000 UI/G PREMELANGE MEDICAMENTEUX POUR PORCS ET LAPINS</v>
      </c>
      <c r="B63" s="199" t="str">
        <f>INDEX(Données_ATB!BE:BQ,MATCH(A63,Données_ATB!BE:BE,0),9)</f>
        <v>Apramycine</v>
      </c>
      <c r="C63" s="200" t="str">
        <f>INDEX(Données_ATB!BE:BQ,MATCH(A63,Données_ATB!BE:BE,0),13)</f>
        <v>Aminoglycosides</v>
      </c>
      <c r="D63" s="4" t="e">
        <f t="shared" si="3"/>
        <v>#VALUE!</v>
      </c>
      <c r="E63" s="1" t="e">
        <f t="shared" si="4"/>
        <v>#VALUE!</v>
      </c>
      <c r="F63" s="1" t="e">
        <f t="shared" si="5"/>
        <v>#VALUE!</v>
      </c>
    </row>
    <row r="64" spans="1:6" ht="22.5" customHeight="1" x14ac:dyDescent="0.25">
      <c r="A64" s="198" t="str">
        <f>Données_ATB!BE51</f>
        <v>APRAVET 552 UI / MG, POUDRE POUR ADMINISTRATION DANS L'EAU DE BOISSON / LE LAIT POUR PORCINS, VEAUX, POULETS ET LAPINS</v>
      </c>
      <c r="B64" s="199" t="str">
        <f>INDEX(Données_ATB!BE:BQ,MATCH(A64,Données_ATB!BE:BE,0),9)</f>
        <v>Apramycine</v>
      </c>
      <c r="C64" s="200" t="str">
        <f>INDEX(Données_ATB!BE:BQ,MATCH(A64,Données_ATB!BE:BE,0),13)</f>
        <v>Aminoglycosides</v>
      </c>
      <c r="D64" s="4" t="e">
        <f t="shared" si="3"/>
        <v>#VALUE!</v>
      </c>
      <c r="E64" s="1" t="e">
        <f t="shared" si="4"/>
        <v>#VALUE!</v>
      </c>
      <c r="F64" s="1" t="e">
        <f t="shared" si="5"/>
        <v>#VALUE!</v>
      </c>
    </row>
    <row r="65" spans="1:6" ht="22.5" customHeight="1" x14ac:dyDescent="0.25">
      <c r="A65" s="198" t="str">
        <f>Données_ATB!BE52</f>
        <v>AQUAFLOR 500 MG/G PREMELANGE MEDICAMENTEUX POUR TRUITES ARC-EN-CIEL</v>
      </c>
      <c r="B65" s="199" t="str">
        <f>INDEX(Données_ATB!BE:BQ,MATCH(A65,Données_ATB!BE:BE,0),9)</f>
        <v>Florfénicol</v>
      </c>
      <c r="C65" s="200" t="str">
        <f>INDEX(Données_ATB!BE:BQ,MATCH(A65,Données_ATB!BE:BE,0),13)</f>
        <v>Phenicoles</v>
      </c>
      <c r="D65" s="4" t="e">
        <f t="shared" si="3"/>
        <v>#VALUE!</v>
      </c>
      <c r="E65" s="1" t="e">
        <f t="shared" si="4"/>
        <v>#VALUE!</v>
      </c>
      <c r="F65" s="1" t="e">
        <f t="shared" si="5"/>
        <v>#VALUE!</v>
      </c>
    </row>
    <row r="66" spans="1:6" ht="22.5" customHeight="1" x14ac:dyDescent="0.25">
      <c r="A66" s="198" t="str">
        <f>Données_ATB!BE53</f>
        <v>ARENTOR DC 250 MG SUSPENSION INTRAMAMMAIRE POUR VACHES TARIES</v>
      </c>
      <c r="B66" s="199" t="str">
        <f>INDEX(Données_ATB!BE:BQ,MATCH(A66,Données_ATB!BE:BE,0),9)</f>
        <v>Céfalonium</v>
      </c>
      <c r="C66" s="200" t="str">
        <f>INDEX(Données_ATB!BE:BQ,MATCH(A66,Données_ATB!BE:BE,0),13)</f>
        <v>Cephalosporines 1&amp;2G</v>
      </c>
      <c r="D66" s="4" t="e">
        <f t="shared" si="3"/>
        <v>#VALUE!</v>
      </c>
      <c r="E66" s="1" t="e">
        <f t="shared" si="4"/>
        <v>#VALUE!</v>
      </c>
      <c r="F66" s="1" t="e">
        <f t="shared" si="5"/>
        <v>#VALUE!</v>
      </c>
    </row>
    <row r="67" spans="1:6" ht="22.5" customHeight="1" x14ac:dyDescent="0.25">
      <c r="A67" s="198" t="str">
        <f>Données_ATB!BE54</f>
        <v>AUREOMYCINE MERIAL</v>
      </c>
      <c r="B67" s="199" t="str">
        <f>INDEX(Données_ATB!BE:BQ,MATCH(A67,Données_ATB!BE:BE,0),9)</f>
        <v>Chlortétracycline</v>
      </c>
      <c r="C67" s="200" t="str">
        <f>INDEX(Données_ATB!BE:BQ,MATCH(A67,Données_ATB!BE:BE,0),13)</f>
        <v>Tetracyclines</v>
      </c>
      <c r="D67" s="4" t="e">
        <f t="shared" si="3"/>
        <v>#VALUE!</v>
      </c>
      <c r="E67" s="1" t="e">
        <f t="shared" si="4"/>
        <v>#VALUE!</v>
      </c>
      <c r="F67" s="1" t="e">
        <f t="shared" si="5"/>
        <v>#VALUE!</v>
      </c>
    </row>
    <row r="68" spans="1:6" ht="22.5" customHeight="1" x14ac:dyDescent="0.25">
      <c r="A68" s="198" t="str">
        <f>Données_ATB!BE55</f>
        <v>AUROFAC CHLORTETRACYCLINE 93 PORC ET AGNEAU-CHEVREAU SEVRES</v>
      </c>
      <c r="B68" s="199" t="str">
        <f>INDEX(Données_ATB!BE:BQ,MATCH(A68,Données_ATB!BE:BE,0),9)</f>
        <v>Chlortétracycline</v>
      </c>
      <c r="C68" s="200" t="str">
        <f>INDEX(Données_ATB!BE:BQ,MATCH(A68,Données_ATB!BE:BE,0),13)</f>
        <v>Tetracyclines</v>
      </c>
      <c r="D68" s="4" t="e">
        <f t="shared" si="3"/>
        <v>#VALUE!</v>
      </c>
      <c r="E68" s="1" t="e">
        <f t="shared" si="4"/>
        <v>#VALUE!</v>
      </c>
      <c r="F68" s="1" t="e">
        <f t="shared" si="5"/>
        <v>#VALUE!</v>
      </c>
    </row>
    <row r="69" spans="1:6" ht="22.5" customHeight="1" x14ac:dyDescent="0.25">
      <c r="A69" s="198" t="str">
        <f>Données_ATB!BE56</f>
        <v>AVEMIX N° 150</v>
      </c>
      <c r="B69" s="199" t="str">
        <f>INDEX(Données_ATB!BE:BQ,MATCH(A69,Données_ATB!BE:BE,0),9)</f>
        <v>Sulfaméthoxypyridazine + Triméthoprime</v>
      </c>
      <c r="C69" s="200" t="str">
        <f>INDEX(Données_ATB!BE:BQ,MATCH(A69,Données_ATB!BE:BE,0),13)</f>
        <v>Sulfamides + Trimethoprime</v>
      </c>
      <c r="D69" s="4" t="e">
        <f t="shared" si="3"/>
        <v>#VALUE!</v>
      </c>
      <c r="E69" s="1" t="e">
        <f t="shared" si="4"/>
        <v>#VALUE!</v>
      </c>
      <c r="F69" s="1" t="e">
        <f t="shared" si="5"/>
        <v>#VALUE!</v>
      </c>
    </row>
    <row r="70" spans="1:6" ht="22.5" customHeight="1" x14ac:dyDescent="0.25">
      <c r="A70" s="198" t="str">
        <f>Données_ATB!BE57</f>
        <v>AXENTYL</v>
      </c>
      <c r="B70" s="199" t="str">
        <f>INDEX(Données_ATB!BE:BQ,MATCH(A70,Données_ATB!BE:BE,0),9)</f>
        <v>Tylosine</v>
      </c>
      <c r="C70" s="200" t="str">
        <f>INDEX(Données_ATB!BE:BQ,MATCH(A70,Données_ATB!BE:BE,0),13)</f>
        <v>Macrolides</v>
      </c>
      <c r="D70" s="4" t="e">
        <f t="shared" si="3"/>
        <v>#VALUE!</v>
      </c>
      <c r="E70" s="1" t="e">
        <f t="shared" si="4"/>
        <v>#VALUE!</v>
      </c>
      <c r="F70" s="1" t="e">
        <f t="shared" si="5"/>
        <v>#VALUE!</v>
      </c>
    </row>
    <row r="71" spans="1:6" ht="22.5" customHeight="1" x14ac:dyDescent="0.25">
      <c r="A71" s="198" t="str">
        <f>Données_ATB!BE58</f>
        <v>AXENTYL 200 MG/ML SOLUTION INJECTABLE POUR BOVINS, OVINS, CAPRINS ET PORCINS</v>
      </c>
      <c r="B71" s="199" t="str">
        <f>INDEX(Données_ATB!BE:BQ,MATCH(A71,Données_ATB!BE:BE,0),9)</f>
        <v>Tylosine</v>
      </c>
      <c r="C71" s="200" t="str">
        <f>INDEX(Données_ATB!BE:BQ,MATCH(A71,Données_ATB!BE:BE,0),13)</f>
        <v>Macrolides</v>
      </c>
      <c r="D71" s="4" t="e">
        <f t="shared" si="3"/>
        <v>#VALUE!</v>
      </c>
      <c r="E71" s="1" t="e">
        <f t="shared" si="4"/>
        <v>#VALUE!</v>
      </c>
      <c r="F71" s="1" t="e">
        <f t="shared" si="5"/>
        <v>#VALUE!</v>
      </c>
    </row>
    <row r="72" spans="1:6" ht="22.5" customHeight="1" x14ac:dyDescent="0.25">
      <c r="A72" s="198" t="str">
        <f>Données_ATB!BE59</f>
        <v>AXILLIN</v>
      </c>
      <c r="B72" s="199" t="str">
        <f>INDEX(Données_ATB!BE:BQ,MATCH(A72,Données_ATB!BE:BE,0),9)</f>
        <v>Amoxicilline</v>
      </c>
      <c r="C72" s="200" t="str">
        <f>INDEX(Données_ATB!BE:BQ,MATCH(A72,Données_ATB!BE:BE,0),13)</f>
        <v>Penicillines</v>
      </c>
      <c r="D72" s="4" t="e">
        <f t="shared" si="3"/>
        <v>#VALUE!</v>
      </c>
      <c r="E72" s="1" t="e">
        <f t="shared" si="4"/>
        <v>#VALUE!</v>
      </c>
      <c r="F72" s="1" t="e">
        <f t="shared" si="5"/>
        <v>#VALUE!</v>
      </c>
    </row>
    <row r="73" spans="1:6" ht="22.5" customHeight="1" x14ac:dyDescent="0.25">
      <c r="A73" s="198" t="str">
        <f>Données_ATB!BE60</f>
        <v>BAYCUBIS 293 MG/G POUDRE POUR SOLUTION BUVABLE POUR POULETS</v>
      </c>
      <c r="B73" s="199" t="str">
        <f>INDEX(Données_ATB!BE:BQ,MATCH(A73,Données_ATB!BE:BE,0),9)</f>
        <v>Phénoxyméthylpénicilline</v>
      </c>
      <c r="C73" s="200" t="str">
        <f>INDEX(Données_ATB!BE:BQ,MATCH(A73,Données_ATB!BE:BE,0),13)</f>
        <v>Penicillines</v>
      </c>
      <c r="D73" s="4" t="e">
        <f t="shared" si="3"/>
        <v>#VALUE!</v>
      </c>
      <c r="E73" s="1" t="e">
        <f t="shared" si="4"/>
        <v>#VALUE!</v>
      </c>
      <c r="F73" s="1" t="e">
        <f t="shared" si="5"/>
        <v>#VALUE!</v>
      </c>
    </row>
    <row r="74" spans="1:6" ht="22.5" customHeight="1" x14ac:dyDescent="0.25">
      <c r="A74" s="198" t="str">
        <f>Données_ATB!BE61</f>
        <v>BAYTRIL 10 % SOLUTION BUVABLE</v>
      </c>
      <c r="B74" s="199" t="str">
        <f>INDEX(Données_ATB!BE:BQ,MATCH(A74,Données_ATB!BE:BE,0),9)</f>
        <v>Enrofloxacine</v>
      </c>
      <c r="C74" s="200" t="str">
        <f>INDEX(Données_ATB!BE:BQ,MATCH(A74,Données_ATB!BE:BE,0),13)</f>
        <v>Fluoroquinolones</v>
      </c>
      <c r="D74" s="4" t="e">
        <f t="shared" si="3"/>
        <v>#VALUE!</v>
      </c>
      <c r="E74" s="1" t="e">
        <f t="shared" si="4"/>
        <v>#VALUE!</v>
      </c>
      <c r="F74" s="1" t="e">
        <f t="shared" si="5"/>
        <v>#VALUE!</v>
      </c>
    </row>
    <row r="75" spans="1:6" ht="22.5" customHeight="1" x14ac:dyDescent="0.25">
      <c r="A75" s="198" t="str">
        <f>Données_ATB!BE62</f>
        <v>BAYTRIL 10 % SOLUTION INJECTABLE</v>
      </c>
      <c r="B75" s="199" t="str">
        <f>INDEX(Données_ATB!BE:BQ,MATCH(A75,Données_ATB!BE:BE,0),9)</f>
        <v>Enrofloxacine</v>
      </c>
      <c r="C75" s="200" t="str">
        <f>INDEX(Données_ATB!BE:BQ,MATCH(A75,Données_ATB!BE:BE,0),13)</f>
        <v>Fluoroquinolones</v>
      </c>
      <c r="D75" s="4" t="e">
        <f t="shared" si="3"/>
        <v>#VALUE!</v>
      </c>
      <c r="E75" s="1" t="e">
        <f t="shared" si="4"/>
        <v>#VALUE!</v>
      </c>
      <c r="F75" s="1" t="e">
        <f t="shared" si="5"/>
        <v>#VALUE!</v>
      </c>
    </row>
    <row r="76" spans="1:6" ht="22.5" customHeight="1" x14ac:dyDescent="0.25">
      <c r="A76" s="198" t="str">
        <f>Données_ATB!BE63</f>
        <v>BAYTRIL 1NJECT PORC</v>
      </c>
      <c r="B76" s="199" t="str">
        <f>INDEX(Données_ATB!BE:BQ,MATCH(A76,Données_ATB!BE:BE,0),9)</f>
        <v>Enrofloxacine</v>
      </c>
      <c r="C76" s="200" t="str">
        <f>INDEX(Données_ATB!BE:BQ,MATCH(A76,Données_ATB!BE:BE,0),13)</f>
        <v>Fluoroquinolones</v>
      </c>
      <c r="D76" s="4" t="e">
        <f t="shared" si="3"/>
        <v>#VALUE!</v>
      </c>
      <c r="E76" s="1" t="e">
        <f t="shared" si="4"/>
        <v>#VALUE!</v>
      </c>
      <c r="F76" s="1" t="e">
        <f t="shared" si="5"/>
        <v>#VALUE!</v>
      </c>
    </row>
    <row r="77" spans="1:6" ht="22.5" customHeight="1" x14ac:dyDescent="0.25">
      <c r="A77" s="198" t="str">
        <f>Données_ATB!BE64</f>
        <v>BAYTRIL 2,5 % SOLUTION BUVABLE</v>
      </c>
      <c r="B77" s="199" t="str">
        <f>INDEX(Données_ATB!BE:BQ,MATCH(A77,Données_ATB!BE:BE,0),9)</f>
        <v>Enrofloxacine</v>
      </c>
      <c r="C77" s="200" t="str">
        <f>INDEX(Données_ATB!BE:BQ,MATCH(A77,Données_ATB!BE:BE,0),13)</f>
        <v>Fluoroquinolones</v>
      </c>
      <c r="D77" s="4" t="e">
        <f t="shared" si="3"/>
        <v>#VALUE!</v>
      </c>
      <c r="E77" s="1" t="e">
        <f t="shared" si="4"/>
        <v>#VALUE!</v>
      </c>
      <c r="F77" s="1" t="e">
        <f t="shared" si="5"/>
        <v>#VALUE!</v>
      </c>
    </row>
    <row r="78" spans="1:6" ht="22.5" customHeight="1" x14ac:dyDescent="0.25">
      <c r="A78" s="198" t="str">
        <f>Données_ATB!BE65</f>
        <v>BAYTRIL 2,5 % SOLUTION INJECTABLE</v>
      </c>
      <c r="B78" s="199" t="str">
        <f>INDEX(Données_ATB!BE:BQ,MATCH(A78,Données_ATB!BE:BE,0),9)</f>
        <v>Enrofloxacine</v>
      </c>
      <c r="C78" s="200" t="str">
        <f>INDEX(Données_ATB!BE:BQ,MATCH(A78,Données_ATB!BE:BE,0),13)</f>
        <v>Fluoroquinolones</v>
      </c>
      <c r="D78" s="4" t="e">
        <f t="shared" si="3"/>
        <v>#VALUE!</v>
      </c>
      <c r="E78" s="1" t="e">
        <f t="shared" si="4"/>
        <v>#VALUE!</v>
      </c>
      <c r="F78" s="1" t="e">
        <f t="shared" si="5"/>
        <v>#VALUE!</v>
      </c>
    </row>
    <row r="79" spans="1:6" ht="22.5" customHeight="1" x14ac:dyDescent="0.25">
      <c r="A79" s="198" t="str">
        <f>Données_ATB!BE66</f>
        <v>BAYTRIL 5 % SOLUTION INJECTABLE</v>
      </c>
      <c r="B79" s="199" t="str">
        <f>INDEX(Données_ATB!BE:BQ,MATCH(A79,Données_ATB!BE:BE,0),9)</f>
        <v>Enrofloxacine</v>
      </c>
      <c r="C79" s="200" t="str">
        <f>INDEX(Données_ATB!BE:BQ,MATCH(A79,Données_ATB!BE:BE,0),13)</f>
        <v>Fluoroquinolones</v>
      </c>
      <c r="D79" s="4" t="e">
        <f t="shared" si="3"/>
        <v>#VALUE!</v>
      </c>
      <c r="E79" s="1" t="e">
        <f t="shared" si="4"/>
        <v>#VALUE!</v>
      </c>
      <c r="F79" s="1" t="e">
        <f t="shared" si="5"/>
        <v>#VALUE!</v>
      </c>
    </row>
    <row r="80" spans="1:6" ht="22.5" customHeight="1" x14ac:dyDescent="0.25">
      <c r="A80" s="198" t="str">
        <f>Données_ATB!BE67</f>
        <v>BAYTRIL BOLUS</v>
      </c>
      <c r="B80" s="199" t="str">
        <f>INDEX(Données_ATB!BE:BQ,MATCH(A80,Données_ATB!BE:BE,0),9)</f>
        <v>Enrofloxacine</v>
      </c>
      <c r="C80" s="200" t="str">
        <f>INDEX(Données_ATB!BE:BQ,MATCH(A80,Données_ATB!BE:BE,0),13)</f>
        <v>Fluoroquinolones</v>
      </c>
      <c r="D80" s="4" t="e">
        <f t="shared" si="3"/>
        <v>#VALUE!</v>
      </c>
      <c r="E80" s="1" t="e">
        <f t="shared" si="4"/>
        <v>#VALUE!</v>
      </c>
      <c r="F80" s="1" t="e">
        <f t="shared" si="5"/>
        <v>#VALUE!</v>
      </c>
    </row>
    <row r="81" spans="1:6" ht="22.5" customHeight="1" x14ac:dyDescent="0.25">
      <c r="A81" s="198" t="str">
        <f>Données_ATB!BE68</f>
        <v>BAYTRIL XM 100 MG/ML SOLUTION INJECTABLE POUR BOVINS ET PORCINS</v>
      </c>
      <c r="B81" s="199" t="str">
        <f>INDEX(Données_ATB!BE:BQ,MATCH(A81,Données_ATB!BE:BE,0),9)</f>
        <v>Enrofloxacine</v>
      </c>
      <c r="C81" s="200" t="str">
        <f>INDEX(Données_ATB!BE:BQ,MATCH(A81,Données_ATB!BE:BE,0),13)</f>
        <v>Fluoroquinolones</v>
      </c>
      <c r="D81" s="4" t="e">
        <f t="shared" si="3"/>
        <v>#VALUE!</v>
      </c>
      <c r="E81" s="1" t="e">
        <f t="shared" si="4"/>
        <v>#VALUE!</v>
      </c>
      <c r="F81" s="1" t="e">
        <f t="shared" si="5"/>
        <v>#VALUE!</v>
      </c>
    </row>
    <row r="82" spans="1:6" ht="22.5" customHeight="1" x14ac:dyDescent="0.25">
      <c r="A82" s="198" t="str">
        <f>Données_ATB!BE69</f>
        <v>BELCOMYCINE S</v>
      </c>
      <c r="B82" s="199" t="str">
        <f>INDEX(Données_ATB!BE:BQ,MATCH(A82,Données_ATB!BE:BE,0),9)</f>
        <v>Colistine</v>
      </c>
      <c r="C82" s="200" t="str">
        <f>INDEX(Données_ATB!BE:BQ,MATCH(A82,Données_ATB!BE:BE,0),13)</f>
        <v>Polypeptides</v>
      </c>
      <c r="D82" s="4" t="str">
        <f t="shared" si="3"/>
        <v>x</v>
      </c>
      <c r="E82" s="1" t="e">
        <f t="shared" si="4"/>
        <v>#VALUE!</v>
      </c>
      <c r="F82" s="1" t="e">
        <f t="shared" si="5"/>
        <v>#VALUE!</v>
      </c>
    </row>
    <row r="83" spans="1:6" ht="22.5" customHeight="1" x14ac:dyDescent="0.25">
      <c r="A83" s="198" t="str">
        <f>Données_ATB!BE70</f>
        <v>BELCOPENI 5</v>
      </c>
      <c r="B83" s="199" t="str">
        <f>INDEX(Données_ATB!BE:BQ,MATCH(A83,Données_ATB!BE:BE,0),9)</f>
        <v>Benzylpénicilline + Colistine</v>
      </c>
      <c r="C83" s="200" t="str">
        <f>INDEX(Données_ATB!BE:BQ,MATCH(A83,Données_ATB!BE:BE,0),13)</f>
        <v>Penicillines + Polypeptides</v>
      </c>
      <c r="D83" s="4" t="str">
        <f t="shared" si="3"/>
        <v>x</v>
      </c>
      <c r="E83" s="1" t="e">
        <f t="shared" si="4"/>
        <v>#VALUE!</v>
      </c>
      <c r="F83" s="1" t="e">
        <f t="shared" si="5"/>
        <v>#VALUE!</v>
      </c>
    </row>
    <row r="84" spans="1:6" ht="22.5" customHeight="1" x14ac:dyDescent="0.25">
      <c r="A84" s="198" t="str">
        <f>Données_ATB!BE71</f>
        <v>BIAMULINE</v>
      </c>
      <c r="B84" s="199" t="str">
        <f>INDEX(Données_ATB!BE:BQ,MATCH(A84,Données_ATB!BE:BE,0),9)</f>
        <v>Tiamuline</v>
      </c>
      <c r="C84" s="200" t="str">
        <f>INDEX(Données_ATB!BE:BQ,MATCH(A84,Données_ATB!BE:BE,0),13)</f>
        <v>Pleuromutilines</v>
      </c>
      <c r="D84" s="4" t="e">
        <f t="shared" si="3"/>
        <v>#VALUE!</v>
      </c>
      <c r="E84" s="1" t="e">
        <f t="shared" si="4"/>
        <v>#VALUE!</v>
      </c>
      <c r="F84" s="1" t="e">
        <f t="shared" si="5"/>
        <v>#VALUE!</v>
      </c>
    </row>
    <row r="85" spans="1:6" ht="22.5" customHeight="1" x14ac:dyDescent="0.25">
      <c r="A85" s="198" t="str">
        <f>Données_ATB!BE72</f>
        <v>BIAPRIM BUVABLE</v>
      </c>
      <c r="B85" s="199" t="str">
        <f>INDEX(Données_ATB!BE:BQ,MATCH(A85,Données_ATB!BE:BE,0),9)</f>
        <v>Sulfadiméthoxine + Triméthoprime</v>
      </c>
      <c r="C85" s="200" t="str">
        <f>INDEX(Données_ATB!BE:BQ,MATCH(A85,Données_ATB!BE:BE,0),13)</f>
        <v>Sulfamides + Trimethoprime</v>
      </c>
      <c r="D85" s="4" t="e">
        <f t="shared" si="3"/>
        <v>#VALUE!</v>
      </c>
      <c r="E85" s="1" t="e">
        <f t="shared" si="4"/>
        <v>#VALUE!</v>
      </c>
      <c r="F85" s="1" t="e">
        <f t="shared" si="5"/>
        <v>#VALUE!</v>
      </c>
    </row>
    <row r="86" spans="1:6" ht="22.5" customHeight="1" x14ac:dyDescent="0.25">
      <c r="A86" s="198" t="str">
        <f>Données_ATB!BE73</f>
        <v>BILOVET 200 MG/ML SOLUTION INJECTABLE</v>
      </c>
      <c r="B86" s="199" t="str">
        <f>INDEX(Données_ATB!BE:BQ,MATCH(A86,Données_ATB!BE:BE,0),9)</f>
        <v>Tylosine</v>
      </c>
      <c r="C86" s="200" t="str">
        <f>INDEX(Données_ATB!BE:BQ,MATCH(A86,Données_ATB!BE:BE,0),13)</f>
        <v>Macrolides</v>
      </c>
      <c r="D86" s="4" t="e">
        <f t="shared" si="3"/>
        <v>#VALUE!</v>
      </c>
      <c r="E86" s="1" t="e">
        <f t="shared" si="4"/>
        <v>#VALUE!</v>
      </c>
      <c r="F86" s="1" t="e">
        <f t="shared" si="5"/>
        <v>#VALUE!</v>
      </c>
    </row>
    <row r="87" spans="1:6" ht="22.5" customHeight="1" x14ac:dyDescent="0.25">
      <c r="A87" s="198" t="str">
        <f>Données_ATB!BE74</f>
        <v>BIMOXYL LA 150 MG/ML SUSPENSION INJECTABLE POUR BOVINS OVINS ET PORCINS</v>
      </c>
      <c r="B87" s="199" t="str">
        <f>INDEX(Données_ATB!BE:BQ,MATCH(A87,Données_ATB!BE:BE,0),9)</f>
        <v>Amoxicilline</v>
      </c>
      <c r="C87" s="200" t="str">
        <f>INDEX(Données_ATB!BE:BQ,MATCH(A87,Données_ATB!BE:BE,0),13)</f>
        <v>Penicillines</v>
      </c>
      <c r="D87" s="4" t="e">
        <f t="shared" ref="D87:D150" si="6">IF(SEARCH("Colistine",B87)&gt;0,"x","")</f>
        <v>#VALUE!</v>
      </c>
      <c r="E87" s="1" t="e">
        <f t="shared" ref="E87:E150" si="7">IF(SEARCH("Cephalosporines 3&amp;4G",C87)&gt;0,"x","")</f>
        <v>#VALUE!</v>
      </c>
      <c r="F87" s="1" t="e">
        <f t="shared" ref="F87:F150" si="8">IF(SEARCH("Cephalosporines 3&amp;4G",C87)&gt;0,"x","")&amp;IF(SEARCH("Fluoroquinolones",C87)&gt;0,"x","")</f>
        <v>#VALUE!</v>
      </c>
    </row>
    <row r="88" spans="1:6" ht="22.5" customHeight="1" x14ac:dyDescent="0.25">
      <c r="A88" s="198" t="str">
        <f>Données_ATB!BE75</f>
        <v>BIOAMOXI</v>
      </c>
      <c r="B88" s="199" t="str">
        <f>INDEX(Données_ATB!BE:BQ,MATCH(A88,Données_ATB!BE:BE,0),9)</f>
        <v>Amoxicilline</v>
      </c>
      <c r="C88" s="200" t="str">
        <f>INDEX(Données_ATB!BE:BQ,MATCH(A88,Données_ATB!BE:BE,0),13)</f>
        <v>Penicillines</v>
      </c>
      <c r="D88" s="4" t="e">
        <f t="shared" si="6"/>
        <v>#VALUE!</v>
      </c>
      <c r="E88" s="1" t="e">
        <f t="shared" si="7"/>
        <v>#VALUE!</v>
      </c>
      <c r="F88" s="1" t="e">
        <f t="shared" si="8"/>
        <v>#VALUE!</v>
      </c>
    </row>
    <row r="89" spans="1:6" ht="22.5" customHeight="1" x14ac:dyDescent="0.25">
      <c r="A89" s="198" t="str">
        <f>Données_ATB!BE76</f>
        <v>BIOREPAS</v>
      </c>
      <c r="B89" s="199" t="str">
        <f>INDEX(Données_ATB!BE:BQ,MATCH(A89,Données_ATB!BE:BE,0),9)</f>
        <v>Colistine</v>
      </c>
      <c r="C89" s="200" t="str">
        <f>INDEX(Données_ATB!BE:BQ,MATCH(A89,Données_ATB!BE:BE,0),13)</f>
        <v>Polypeptides</v>
      </c>
      <c r="D89" s="4" t="str">
        <f t="shared" si="6"/>
        <v>x</v>
      </c>
      <c r="E89" s="1" t="e">
        <f t="shared" si="7"/>
        <v>#VALUE!</v>
      </c>
      <c r="F89" s="1" t="e">
        <f t="shared" si="8"/>
        <v>#VALUE!</v>
      </c>
    </row>
    <row r="90" spans="1:6" ht="22.5" customHeight="1" x14ac:dyDescent="0.25">
      <c r="A90" s="198" t="str">
        <f>Données_ATB!BE77</f>
        <v>BIOTORNIS</v>
      </c>
      <c r="B90" s="199" t="str">
        <f>INDEX(Données_ATB!BE:BQ,MATCH(A90,Données_ATB!BE:BE,0),9)</f>
        <v>Amoxicilline</v>
      </c>
      <c r="C90" s="200" t="str">
        <f>INDEX(Données_ATB!BE:BQ,MATCH(A90,Données_ATB!BE:BE,0),13)</f>
        <v>Penicillines</v>
      </c>
      <c r="D90" s="4" t="e">
        <f t="shared" si="6"/>
        <v>#VALUE!</v>
      </c>
      <c r="E90" s="1" t="e">
        <f t="shared" si="7"/>
        <v>#VALUE!</v>
      </c>
      <c r="F90" s="1" t="e">
        <f t="shared" si="8"/>
        <v>#VALUE!</v>
      </c>
    </row>
    <row r="91" spans="1:6" ht="22.5" customHeight="1" x14ac:dyDescent="0.25">
      <c r="A91" s="198" t="str">
        <f>Données_ATB!BE78</f>
        <v>BOFLOX 100 MG/ML SOLUTION INJECTABLE POUR BOVINS ET PORCINS</v>
      </c>
      <c r="B91" s="199" t="str">
        <f>INDEX(Données_ATB!BE:BQ,MATCH(A91,Données_ATB!BE:BE,0),9)</f>
        <v>Marbofloxacine</v>
      </c>
      <c r="C91" s="200" t="str">
        <f>INDEX(Données_ATB!BE:BQ,MATCH(A91,Données_ATB!BE:BE,0),13)</f>
        <v>Fluoroquinolones</v>
      </c>
      <c r="D91" s="4" t="e">
        <f t="shared" si="6"/>
        <v>#VALUE!</v>
      </c>
      <c r="E91" s="1" t="e">
        <f t="shared" si="7"/>
        <v>#VALUE!</v>
      </c>
      <c r="F91" s="1" t="e">
        <f t="shared" si="8"/>
        <v>#VALUE!</v>
      </c>
    </row>
    <row r="92" spans="1:6" ht="22.5" customHeight="1" x14ac:dyDescent="0.25">
      <c r="A92" s="198" t="str">
        <f>Données_ATB!BE79</f>
        <v>BORGAL 24 %</v>
      </c>
      <c r="B92" s="199" t="str">
        <f>INDEX(Données_ATB!BE:BQ,MATCH(A92,Données_ATB!BE:BE,0),9)</f>
        <v>Sulfadoxine + Triméthoprime</v>
      </c>
      <c r="C92" s="200" t="str">
        <f>INDEX(Données_ATB!BE:BQ,MATCH(A92,Données_ATB!BE:BE,0),13)</f>
        <v>Sulfamides + Trimethoprime</v>
      </c>
      <c r="D92" s="4" t="e">
        <f t="shared" si="6"/>
        <v>#VALUE!</v>
      </c>
      <c r="E92" s="1" t="e">
        <f t="shared" si="7"/>
        <v>#VALUE!</v>
      </c>
      <c r="F92" s="1" t="e">
        <f t="shared" si="8"/>
        <v>#VALUE!</v>
      </c>
    </row>
    <row r="93" spans="1:6" ht="22.5" customHeight="1" x14ac:dyDescent="0.25">
      <c r="A93" s="198" t="str">
        <f>Données_ATB!BE80</f>
        <v>CADOREX 300 MG/ML SOLUTION INJECTABLE POUR BOVINS OVINS ET PORCINS</v>
      </c>
      <c r="B93" s="199" t="str">
        <f>INDEX(Données_ATB!BE:BQ,MATCH(A93,Données_ATB!BE:BE,0),9)</f>
        <v>Florfénicol</v>
      </c>
      <c r="C93" s="200" t="str">
        <f>INDEX(Données_ATB!BE:BQ,MATCH(A93,Données_ATB!BE:BE,0),13)</f>
        <v>Phenicoles</v>
      </c>
      <c r="D93" s="4" t="e">
        <f t="shared" si="6"/>
        <v>#VALUE!</v>
      </c>
      <c r="E93" s="1" t="e">
        <f t="shared" si="7"/>
        <v>#VALUE!</v>
      </c>
      <c r="F93" s="1" t="e">
        <f t="shared" si="8"/>
        <v>#VALUE!</v>
      </c>
    </row>
    <row r="94" spans="1:6" ht="22.5" customHeight="1" x14ac:dyDescent="0.25">
      <c r="A94" s="198" t="str">
        <f>Données_ATB!BE81</f>
        <v>CAFMIX ACIDE OXOLINIQUE 80 PORC</v>
      </c>
      <c r="B94" s="199" t="str">
        <f>INDEX(Données_ATB!BE:BQ,MATCH(A94,Données_ATB!BE:BE,0),9)</f>
        <v>Acide oxolinique</v>
      </c>
      <c r="C94" s="200" t="str">
        <f>INDEX(Données_ATB!BE:BQ,MATCH(A94,Données_ATB!BE:BE,0),13)</f>
        <v>Quinolones</v>
      </c>
      <c r="D94" s="4" t="e">
        <f t="shared" si="6"/>
        <v>#VALUE!</v>
      </c>
      <c r="E94" s="1" t="e">
        <f t="shared" si="7"/>
        <v>#VALUE!</v>
      </c>
      <c r="F94" s="1" t="e">
        <f t="shared" si="8"/>
        <v>#VALUE!</v>
      </c>
    </row>
    <row r="95" spans="1:6" ht="22.5" customHeight="1" x14ac:dyDescent="0.25">
      <c r="A95" s="198" t="str">
        <f>Données_ATB!BE82</f>
        <v>CAFMIX LINCOMYCINE 22 PNEUMONIE PORC</v>
      </c>
      <c r="B95" s="199" t="str">
        <f>INDEX(Données_ATB!BE:BQ,MATCH(A95,Données_ATB!BE:BE,0),9)</f>
        <v>Lincomycine</v>
      </c>
      <c r="C95" s="200" t="str">
        <f>INDEX(Données_ATB!BE:BQ,MATCH(A95,Données_ATB!BE:BE,0),13)</f>
        <v>Lincosamides</v>
      </c>
      <c r="D95" s="4" t="e">
        <f t="shared" si="6"/>
        <v>#VALUE!</v>
      </c>
      <c r="E95" s="1" t="e">
        <f t="shared" si="7"/>
        <v>#VALUE!</v>
      </c>
      <c r="F95" s="1" t="e">
        <f t="shared" si="8"/>
        <v>#VALUE!</v>
      </c>
    </row>
    <row r="96" spans="1:6" ht="22.5" customHeight="1" x14ac:dyDescent="0.25">
      <c r="A96" s="198" t="str">
        <f>Données_ATB!BE83</f>
        <v>CAFMIX LINCOMYCINE 8.8 ENTERITE PORC</v>
      </c>
      <c r="B96" s="199" t="str">
        <f>INDEX(Données_ATB!BE:BQ,MATCH(A96,Données_ATB!BE:BE,0),9)</f>
        <v>Lincomycine</v>
      </c>
      <c r="C96" s="200" t="str">
        <f>INDEX(Données_ATB!BE:BQ,MATCH(A96,Données_ATB!BE:BE,0),13)</f>
        <v>Lincosamides</v>
      </c>
      <c r="D96" s="4" t="e">
        <f t="shared" si="6"/>
        <v>#VALUE!</v>
      </c>
      <c r="E96" s="1" t="e">
        <f t="shared" si="7"/>
        <v>#VALUE!</v>
      </c>
      <c r="F96" s="1" t="e">
        <f t="shared" si="8"/>
        <v>#VALUE!</v>
      </c>
    </row>
    <row r="97" spans="1:6" ht="22.5" customHeight="1" x14ac:dyDescent="0.25">
      <c r="A97" s="198" t="str">
        <f>Données_ATB!BE84</f>
        <v>CALFLOR 300 MG/ML SOLUTION INJECTABLE POUR BOVINS ET PORCINS</v>
      </c>
      <c r="B97" s="199" t="str">
        <f>INDEX(Données_ATB!BE:BQ,MATCH(A97,Données_ATB!BE:BE,0),9)</f>
        <v>Florfénicol</v>
      </c>
      <c r="C97" s="200" t="str">
        <f>INDEX(Données_ATB!BE:BQ,MATCH(A97,Données_ATB!BE:BE,0),13)</f>
        <v>Phenicoles</v>
      </c>
      <c r="D97" s="4" t="e">
        <f t="shared" si="6"/>
        <v>#VALUE!</v>
      </c>
      <c r="E97" s="1" t="e">
        <f t="shared" si="7"/>
        <v>#VALUE!</v>
      </c>
      <c r="F97" s="1" t="e">
        <f t="shared" si="8"/>
        <v>#VALUE!</v>
      </c>
    </row>
    <row r="98" spans="1:6" ht="22.5" customHeight="1" x14ac:dyDescent="0.25">
      <c r="A98" s="198" t="str">
        <f>Données_ATB!BE85</f>
        <v>CALF-MEAL</v>
      </c>
      <c r="B98" s="199" t="str">
        <f>INDEX(Données_ATB!BE:BQ,MATCH(A98,Données_ATB!BE:BE,0),9)</f>
        <v>Sulfadimidine + Néomycine</v>
      </c>
      <c r="C98" s="200" t="str">
        <f>INDEX(Données_ATB!BE:BQ,MATCH(A98,Données_ATB!BE:BE,0),13)</f>
        <v>Sulfamides + Aminoglycosides</v>
      </c>
      <c r="D98" s="4" t="e">
        <f t="shared" si="6"/>
        <v>#VALUE!</v>
      </c>
      <c r="E98" s="1" t="e">
        <f t="shared" si="7"/>
        <v>#VALUE!</v>
      </c>
      <c r="F98" s="1" t="e">
        <f t="shared" si="8"/>
        <v>#VALUE!</v>
      </c>
    </row>
    <row r="99" spans="1:6" ht="22.5" customHeight="1" x14ac:dyDescent="0.25">
      <c r="A99" s="198" t="str">
        <f>Données_ATB!BE86</f>
        <v>CAPTALIN</v>
      </c>
      <c r="B99" s="199" t="str">
        <f>INDEX(Données_ATB!BE:BQ,MATCH(A99,Données_ATB!BE:BE,0),9)</f>
        <v>Spiramycine</v>
      </c>
      <c r="C99" s="200" t="str">
        <f>INDEX(Données_ATB!BE:BQ,MATCH(A99,Données_ATB!BE:BE,0),13)</f>
        <v>Macrolides</v>
      </c>
      <c r="D99" s="4" t="e">
        <f t="shared" si="6"/>
        <v>#VALUE!</v>
      </c>
      <c r="E99" s="1" t="e">
        <f t="shared" si="7"/>
        <v>#VALUE!</v>
      </c>
      <c r="F99" s="1" t="e">
        <f t="shared" si="8"/>
        <v>#VALUE!</v>
      </c>
    </row>
    <row r="100" spans="1:6" ht="22.5" customHeight="1" x14ac:dyDescent="0.25">
      <c r="A100" s="198" t="str">
        <f>Données_ATB!BE87</f>
        <v>CEFENIL 50 MG/ML</v>
      </c>
      <c r="B100" s="199" t="str">
        <f>INDEX(Données_ATB!BE:BQ,MATCH(A100,Données_ATB!BE:BE,0),9)</f>
        <v>Ceftiofur</v>
      </c>
      <c r="C100" s="200" t="str">
        <f>INDEX(Données_ATB!BE:BQ,MATCH(A100,Données_ATB!BE:BE,0),13)</f>
        <v>Cephalosporines 3&amp;4G</v>
      </c>
      <c r="D100" s="4" t="e">
        <f t="shared" si="6"/>
        <v>#VALUE!</v>
      </c>
      <c r="E100" s="1" t="str">
        <f t="shared" si="7"/>
        <v>x</v>
      </c>
      <c r="F100" s="1" t="e">
        <f t="shared" si="8"/>
        <v>#VALUE!</v>
      </c>
    </row>
    <row r="101" spans="1:6" ht="22.5" customHeight="1" x14ac:dyDescent="0.25">
      <c r="A101" s="198" t="str">
        <f>Données_ATB!BE88</f>
        <v>CEFENIL RTU VET 50 MG/ML SUSPENSION INJECTABLE POUR PORCS ET BOVINS</v>
      </c>
      <c r="B101" s="199" t="str">
        <f>INDEX(Données_ATB!BE:BQ,MATCH(A101,Données_ATB!BE:BE,0),9)</f>
        <v>Ceftiofur</v>
      </c>
      <c r="C101" s="200" t="str">
        <f>INDEX(Données_ATB!BE:BQ,MATCH(A101,Données_ATB!BE:BE,0),13)</f>
        <v>Cephalosporines 3&amp;4G</v>
      </c>
      <c r="D101" s="4" t="e">
        <f t="shared" si="6"/>
        <v>#VALUE!</v>
      </c>
      <c r="E101" s="1" t="str">
        <f t="shared" si="7"/>
        <v>x</v>
      </c>
      <c r="F101" s="1" t="e">
        <f t="shared" si="8"/>
        <v>#VALUE!</v>
      </c>
    </row>
    <row r="102" spans="1:6" ht="22.5" customHeight="1" x14ac:dyDescent="0.25">
      <c r="A102" s="198" t="str">
        <f>Données_ATB!BE89</f>
        <v>CEFOKEL 50 MG/ML SUSPENSION INJECTABLE POUR PORCINS ET BOVINS</v>
      </c>
      <c r="B102" s="199" t="str">
        <f>INDEX(Données_ATB!BE:BQ,MATCH(A102,Données_ATB!BE:BE,0),9)</f>
        <v>Ceftiofur</v>
      </c>
      <c r="C102" s="200" t="str">
        <f>INDEX(Données_ATB!BE:BQ,MATCH(A102,Données_ATB!BE:BE,0),13)</f>
        <v>Cephalosporines 3&amp;4G</v>
      </c>
      <c r="D102" s="4" t="e">
        <f t="shared" si="6"/>
        <v>#VALUE!</v>
      </c>
      <c r="E102" s="1" t="str">
        <f t="shared" si="7"/>
        <v>x</v>
      </c>
      <c r="F102" s="1" t="e">
        <f t="shared" si="8"/>
        <v>#VALUE!</v>
      </c>
    </row>
    <row r="103" spans="1:6" ht="22.5" customHeight="1" x14ac:dyDescent="0.25">
      <c r="A103" s="198" t="str">
        <f>Données_ATB!BE90</f>
        <v>CEFOVET</v>
      </c>
      <c r="B103" s="199" t="str">
        <f>INDEX(Données_ATB!BE:BQ,MATCH(A103,Données_ATB!BE:BE,0),9)</f>
        <v>Céfazoline</v>
      </c>
      <c r="C103" s="200" t="str">
        <f>INDEX(Données_ATB!BE:BQ,MATCH(A103,Données_ATB!BE:BE,0),13)</f>
        <v>Cephalosporines 1&amp;2G</v>
      </c>
      <c r="D103" s="4" t="e">
        <f t="shared" si="6"/>
        <v>#VALUE!</v>
      </c>
      <c r="E103" s="1" t="e">
        <f t="shared" si="7"/>
        <v>#VALUE!</v>
      </c>
      <c r="F103" s="1" t="e">
        <f t="shared" si="8"/>
        <v>#VALUE!</v>
      </c>
    </row>
    <row r="104" spans="1:6" ht="22.5" customHeight="1" x14ac:dyDescent="0.25">
      <c r="A104" s="198" t="str">
        <f>Données_ATB!BE91</f>
        <v>CEFOVET HL</v>
      </c>
      <c r="B104" s="199" t="str">
        <f>INDEX(Données_ATB!BE:BQ,MATCH(A104,Données_ATB!BE:BE,0),9)</f>
        <v>Céfazoline</v>
      </c>
      <c r="C104" s="200" t="str">
        <f>INDEX(Données_ATB!BE:BQ,MATCH(A104,Données_ATB!BE:BE,0),13)</f>
        <v>Cephalosporines 1&amp;2G</v>
      </c>
      <c r="D104" s="4" t="e">
        <f t="shared" si="6"/>
        <v>#VALUE!</v>
      </c>
      <c r="E104" s="1" t="e">
        <f t="shared" si="7"/>
        <v>#VALUE!</v>
      </c>
      <c r="F104" s="1" t="e">
        <f t="shared" si="8"/>
        <v>#VALUE!</v>
      </c>
    </row>
    <row r="105" spans="1:6" ht="22.5" customHeight="1" x14ac:dyDescent="0.25">
      <c r="A105" s="198" t="str">
        <f>Données_ATB!BE92</f>
        <v>CEFSHOT 250 MG SUSPENSION INTRAMAMMAIRE POUR VACHES AU TARISSEMENT</v>
      </c>
      <c r="B105" s="199" t="str">
        <f>INDEX(Données_ATB!BE:BQ,MATCH(A105,Données_ATB!BE:BE,0),9)</f>
        <v>Céfalonium</v>
      </c>
      <c r="C105" s="200" t="str">
        <f>INDEX(Données_ATB!BE:BQ,MATCH(A105,Données_ATB!BE:BE,0),13)</f>
        <v>Cephalosporines 1&amp;2G</v>
      </c>
      <c r="D105" s="4" t="e">
        <f t="shared" si="6"/>
        <v>#VALUE!</v>
      </c>
      <c r="E105" s="1" t="e">
        <f t="shared" si="7"/>
        <v>#VALUE!</v>
      </c>
      <c r="F105" s="1" t="e">
        <f t="shared" si="8"/>
        <v>#VALUE!</v>
      </c>
    </row>
    <row r="106" spans="1:6" ht="22.5" customHeight="1" x14ac:dyDescent="0.25">
      <c r="A106" s="198" t="str">
        <f>Données_ATB!BE93</f>
        <v>CEFTIOCYL 50 MG/ML SUSPENSION INJECTABLE POUR BOVINS ET PORCINS</v>
      </c>
      <c r="B106" s="199" t="str">
        <f>INDEX(Données_ATB!BE:BQ,MATCH(A106,Données_ATB!BE:BE,0),9)</f>
        <v>Ceftiofur</v>
      </c>
      <c r="C106" s="200" t="str">
        <f>INDEX(Données_ATB!BE:BQ,MATCH(A106,Données_ATB!BE:BE,0),13)</f>
        <v>Cephalosporines 3&amp;4G</v>
      </c>
      <c r="D106" s="4" t="e">
        <f t="shared" si="6"/>
        <v>#VALUE!</v>
      </c>
      <c r="E106" s="1" t="str">
        <f t="shared" si="7"/>
        <v>x</v>
      </c>
      <c r="F106" s="1" t="e">
        <f t="shared" si="8"/>
        <v>#VALUE!</v>
      </c>
    </row>
    <row r="107" spans="1:6" ht="22.5" customHeight="1" x14ac:dyDescent="0.25">
      <c r="A107" s="198" t="str">
        <f>Données_ATB!BE94</f>
        <v>CEFTIOCYL FLOW 50 MG/ML SUSPENSION INJECTABLE POUR PORCINS ET BOVINS</v>
      </c>
      <c r="B107" s="199" t="str">
        <f>INDEX(Données_ATB!BE:BQ,MATCH(A107,Données_ATB!BE:BE,0),9)</f>
        <v>Ceftiofur</v>
      </c>
      <c r="C107" s="200" t="str">
        <f>INDEX(Données_ATB!BE:BQ,MATCH(A107,Données_ATB!BE:BE,0),13)</f>
        <v>Cephalosporines 3&amp;4G</v>
      </c>
      <c r="D107" s="4" t="e">
        <f t="shared" si="6"/>
        <v>#VALUE!</v>
      </c>
      <c r="E107" s="1" t="str">
        <f t="shared" si="7"/>
        <v>x</v>
      </c>
      <c r="F107" s="1" t="e">
        <f t="shared" si="8"/>
        <v>#VALUE!</v>
      </c>
    </row>
    <row r="108" spans="1:6" ht="22.5" customHeight="1" x14ac:dyDescent="0.25">
      <c r="A108" s="198" t="str">
        <f>Données_ATB!BE95</f>
        <v>CEFTIOSAN 50 MG/ML SUSPENSION INJECTABLE POUR PORCINS ET BOVINS</v>
      </c>
      <c r="B108" s="199" t="str">
        <f>INDEX(Données_ATB!BE:BQ,MATCH(A108,Données_ATB!BE:BE,0),9)</f>
        <v>Ceftiofur</v>
      </c>
      <c r="C108" s="200" t="str">
        <f>INDEX(Données_ATB!BE:BQ,MATCH(A108,Données_ATB!BE:BE,0),13)</f>
        <v>Cephalosporines 3&amp;4G</v>
      </c>
      <c r="D108" s="4" t="e">
        <f t="shared" si="6"/>
        <v>#VALUE!</v>
      </c>
      <c r="E108" s="1" t="str">
        <f t="shared" si="7"/>
        <v>x</v>
      </c>
      <c r="F108" s="1" t="e">
        <f t="shared" si="8"/>
        <v>#VALUE!</v>
      </c>
    </row>
    <row r="109" spans="1:6" ht="22.5" customHeight="1" x14ac:dyDescent="0.25">
      <c r="A109" s="198" t="str">
        <f>Données_ATB!BE96</f>
        <v>CEMAY 50 MG/ML SUSPENSION INJECTABLE POUR PORCS ET BOVINS</v>
      </c>
      <c r="B109" s="199" t="str">
        <f>INDEX(Données_ATB!BE:BQ,MATCH(A109,Données_ATB!BE:BE,0),9)</f>
        <v>Ceftiofur</v>
      </c>
      <c r="C109" s="200" t="str">
        <f>INDEX(Données_ATB!BE:BQ,MATCH(A109,Données_ATB!BE:BE,0),13)</f>
        <v>Cephalosporines 3&amp;4G</v>
      </c>
      <c r="D109" s="4" t="e">
        <f t="shared" si="6"/>
        <v>#VALUE!</v>
      </c>
      <c r="E109" s="1" t="str">
        <f t="shared" si="7"/>
        <v>x</v>
      </c>
      <c r="F109" s="1" t="e">
        <f t="shared" si="8"/>
        <v>#VALUE!</v>
      </c>
    </row>
    <row r="110" spans="1:6" ht="22.5" customHeight="1" x14ac:dyDescent="0.25">
      <c r="A110" s="198" t="str">
        <f>Données_ATB!BE97</f>
        <v>CENTRAUREO</v>
      </c>
      <c r="B110" s="199" t="str">
        <f>INDEX(Données_ATB!BE:BQ,MATCH(A110,Données_ATB!BE:BE,0),9)</f>
        <v>Chlortétracycline</v>
      </c>
      <c r="C110" s="200" t="str">
        <f>INDEX(Données_ATB!BE:BQ,MATCH(A110,Données_ATB!BE:BE,0),13)</f>
        <v>Tetracyclines</v>
      </c>
      <c r="D110" s="4" t="e">
        <f t="shared" si="6"/>
        <v>#VALUE!</v>
      </c>
      <c r="E110" s="1" t="e">
        <f t="shared" si="7"/>
        <v>#VALUE!</v>
      </c>
      <c r="F110" s="1" t="e">
        <f t="shared" si="8"/>
        <v>#VALUE!</v>
      </c>
    </row>
    <row r="111" spans="1:6" ht="22.5" customHeight="1" x14ac:dyDescent="0.25">
      <c r="A111" s="198" t="str">
        <f>Données_ATB!BE98</f>
        <v>CEPRAVIN</v>
      </c>
      <c r="B111" s="199" t="str">
        <f>INDEX(Données_ATB!BE:BQ,MATCH(A111,Données_ATB!BE:BE,0),9)</f>
        <v>Céfalonium</v>
      </c>
      <c r="C111" s="200" t="str">
        <f>INDEX(Données_ATB!BE:BQ,MATCH(A111,Données_ATB!BE:BE,0),13)</f>
        <v>Cephalosporines 1&amp;2G</v>
      </c>
      <c r="D111" s="4" t="e">
        <f t="shared" si="6"/>
        <v>#VALUE!</v>
      </c>
      <c r="E111" s="1" t="e">
        <f t="shared" si="7"/>
        <v>#VALUE!</v>
      </c>
      <c r="F111" s="1" t="e">
        <f t="shared" si="8"/>
        <v>#VALUE!</v>
      </c>
    </row>
    <row r="112" spans="1:6" ht="22.5" customHeight="1" x14ac:dyDescent="0.25">
      <c r="A112" s="198" t="str">
        <f>Données_ATB!BE99</f>
        <v>CEPRITECT 250 MG SUSPENSION INTRAMAMMAIRE POUR VACHES AU TARISSEMENT</v>
      </c>
      <c r="B112" s="199" t="str">
        <f>INDEX(Données_ATB!BE:BQ,MATCH(A112,Données_ATB!BE:BE,0),9)</f>
        <v>Céfalonium</v>
      </c>
      <c r="C112" s="200" t="str">
        <f>INDEX(Données_ATB!BE:BQ,MATCH(A112,Données_ATB!BE:BE,0),13)</f>
        <v>Cephalosporines 1&amp;2G</v>
      </c>
      <c r="D112" s="4" t="e">
        <f t="shared" si="6"/>
        <v>#VALUE!</v>
      </c>
      <c r="E112" s="1" t="e">
        <f t="shared" si="7"/>
        <v>#VALUE!</v>
      </c>
      <c r="F112" s="1" t="e">
        <f t="shared" si="8"/>
        <v>#VALUE!</v>
      </c>
    </row>
    <row r="113" spans="1:6" ht="22.5" customHeight="1" x14ac:dyDescent="0.25">
      <c r="A113" s="198" t="str">
        <f>Données_ATB!BE100</f>
        <v>CEVAXEL 50 MG/ML</v>
      </c>
      <c r="B113" s="199" t="str">
        <f>INDEX(Données_ATB!BE:BQ,MATCH(A113,Données_ATB!BE:BE,0),9)</f>
        <v>Ceftiofur</v>
      </c>
      <c r="C113" s="200" t="str">
        <f>INDEX(Données_ATB!BE:BQ,MATCH(A113,Données_ATB!BE:BE,0),13)</f>
        <v>Cephalosporines 3&amp;4G</v>
      </c>
      <c r="D113" s="4" t="e">
        <f t="shared" si="6"/>
        <v>#VALUE!</v>
      </c>
      <c r="E113" s="1" t="str">
        <f t="shared" si="7"/>
        <v>x</v>
      </c>
      <c r="F113" s="1" t="e">
        <f t="shared" si="8"/>
        <v>#VALUE!</v>
      </c>
    </row>
    <row r="114" spans="1:6" ht="22.5" customHeight="1" x14ac:dyDescent="0.25">
      <c r="A114" s="198" t="str">
        <f>Données_ATB!BE101</f>
        <v>CEVAXEL-RTU 50 MG/ML SUSPENSION INJECTABLE POUR BOVINS ET PORCINS</v>
      </c>
      <c r="B114" s="199" t="str">
        <f>INDEX(Données_ATB!BE:BQ,MATCH(A114,Données_ATB!BE:BE,0),9)</f>
        <v>Ceftiofur</v>
      </c>
      <c r="C114" s="200" t="str">
        <f>INDEX(Données_ATB!BE:BQ,MATCH(A114,Données_ATB!BE:BE,0),13)</f>
        <v>Cephalosporines 3&amp;4G</v>
      </c>
      <c r="D114" s="4" t="e">
        <f t="shared" si="6"/>
        <v>#VALUE!</v>
      </c>
      <c r="E114" s="1" t="str">
        <f t="shared" si="7"/>
        <v>x</v>
      </c>
      <c r="F114" s="1" t="e">
        <f t="shared" si="8"/>
        <v>#VALUE!</v>
      </c>
    </row>
    <row r="115" spans="1:6" ht="22.5" customHeight="1" x14ac:dyDescent="0.25">
      <c r="A115" s="198" t="str">
        <f>Données_ATB!BE102</f>
        <v>CHANENRO 100 MG/ML SOLUTION INJECTABLE POUR BOVINS ET PORCINS</v>
      </c>
      <c r="B115" s="199" t="str">
        <f>INDEX(Données_ATB!BE:BQ,MATCH(A115,Données_ATB!BE:BE,0),9)</f>
        <v>Enrofloxacine</v>
      </c>
      <c r="C115" s="200" t="str">
        <f>INDEX(Données_ATB!BE:BQ,MATCH(A115,Données_ATB!BE:BE,0),13)</f>
        <v>Fluoroquinolones</v>
      </c>
      <c r="D115" s="4" t="e">
        <f t="shared" si="6"/>
        <v>#VALUE!</v>
      </c>
      <c r="E115" s="1" t="e">
        <f t="shared" si="7"/>
        <v>#VALUE!</v>
      </c>
      <c r="F115" s="1" t="e">
        <f t="shared" si="8"/>
        <v>#VALUE!</v>
      </c>
    </row>
    <row r="116" spans="1:6" ht="22.5" customHeight="1" x14ac:dyDescent="0.25">
      <c r="A116" s="198" t="str">
        <f>Données_ATB!BE103</f>
        <v>CHANENRO 50 MG/ML SOLUTION INJECTABLE POUR BOVINS, PORCINS, CHIENS ET CHATS</v>
      </c>
      <c r="B116" s="199" t="str">
        <f>INDEX(Données_ATB!BE:BQ,MATCH(A116,Données_ATB!BE:BE,0),9)</f>
        <v>Enrofloxacine</v>
      </c>
      <c r="C116" s="200" t="str">
        <f>INDEX(Données_ATB!BE:BQ,MATCH(A116,Données_ATB!BE:BE,0),13)</f>
        <v>Fluoroquinolones</v>
      </c>
      <c r="D116" s="4" t="e">
        <f t="shared" si="6"/>
        <v>#VALUE!</v>
      </c>
      <c r="E116" s="1" t="e">
        <f t="shared" si="7"/>
        <v>#VALUE!</v>
      </c>
      <c r="F116" s="1" t="e">
        <f t="shared" si="8"/>
        <v>#VALUE!</v>
      </c>
    </row>
    <row r="117" spans="1:6" ht="22.5" customHeight="1" x14ac:dyDescent="0.25">
      <c r="A117" s="198" t="str">
        <f>Données_ATB!BE104</f>
        <v>CHLORIDAZINE S</v>
      </c>
      <c r="B117" s="199" t="str">
        <f>INDEX(Données_ATB!BE:BQ,MATCH(A117,Données_ATB!BE:BE,0),9)</f>
        <v>Chlortétracycline + Sulfaméthoxypyridazine</v>
      </c>
      <c r="C117" s="200" t="str">
        <f>INDEX(Données_ATB!BE:BQ,MATCH(A117,Données_ATB!BE:BE,0),13)</f>
        <v>Tetracyclines + Sulfamides</v>
      </c>
      <c r="D117" s="4" t="e">
        <f t="shared" si="6"/>
        <v>#VALUE!</v>
      </c>
      <c r="E117" s="1" t="e">
        <f t="shared" si="7"/>
        <v>#VALUE!</v>
      </c>
      <c r="F117" s="1" t="e">
        <f t="shared" si="8"/>
        <v>#VALUE!</v>
      </c>
    </row>
    <row r="118" spans="1:6" ht="22.5" customHeight="1" x14ac:dyDescent="0.25">
      <c r="A118" s="198" t="str">
        <f>Données_ATB!BE105</f>
        <v>CHLORTERACYCLINE 0,50G VETOQUINOL</v>
      </c>
      <c r="B118" s="199" t="str">
        <f>INDEX(Données_ATB!BE:BQ,MATCH(A118,Données_ATB!BE:BE,0),9)</f>
        <v>Chlortétracycline</v>
      </c>
      <c r="C118" s="200" t="str">
        <f>INDEX(Données_ATB!BE:BQ,MATCH(A118,Données_ATB!BE:BE,0),13)</f>
        <v>Tetracyclines</v>
      </c>
      <c r="D118" s="4" t="e">
        <f t="shared" si="6"/>
        <v>#VALUE!</v>
      </c>
      <c r="E118" s="1" t="e">
        <f t="shared" si="7"/>
        <v>#VALUE!</v>
      </c>
      <c r="F118" s="1" t="e">
        <f t="shared" si="8"/>
        <v>#VALUE!</v>
      </c>
    </row>
    <row r="119" spans="1:6" ht="22.5" customHeight="1" x14ac:dyDescent="0.25">
      <c r="A119" s="198" t="str">
        <f>Données_ATB!BE106</f>
        <v>CHLORTETRACYCLINE 100 PORC ET AGNEAU-CHEVREAU SEVRES SANTAMIX</v>
      </c>
      <c r="B119" s="199" t="str">
        <f>INDEX(Données_ATB!BE:BQ,MATCH(A119,Données_ATB!BE:BE,0),9)</f>
        <v>Chlortétracycline</v>
      </c>
      <c r="C119" s="200" t="str">
        <f>INDEX(Données_ATB!BE:BQ,MATCH(A119,Données_ATB!BE:BE,0),13)</f>
        <v>Tetracyclines</v>
      </c>
      <c r="D119" s="4" t="e">
        <f t="shared" si="6"/>
        <v>#VALUE!</v>
      </c>
      <c r="E119" s="1" t="e">
        <f t="shared" si="7"/>
        <v>#VALUE!</v>
      </c>
      <c r="F119" s="1" t="e">
        <f t="shared" si="8"/>
        <v>#VALUE!</v>
      </c>
    </row>
    <row r="120" spans="1:6" ht="22.5" customHeight="1" x14ac:dyDescent="0.25">
      <c r="A120" s="198" t="str">
        <f>Données_ATB!BE107</f>
        <v>CHLORTETRACYCLINE 40 LAPIN-VOLAILLE-PORC ET AGNEAU-CHEVREAU SEVRES SANTAMIX</v>
      </c>
      <c r="B120" s="199" t="str">
        <f>INDEX(Données_ATB!BE:BQ,MATCH(A120,Données_ATB!BE:BE,0),9)</f>
        <v>Chlortétracycline</v>
      </c>
      <c r="C120" s="200" t="str">
        <f>INDEX(Données_ATB!BE:BQ,MATCH(A120,Données_ATB!BE:BE,0),13)</f>
        <v>Tetracyclines</v>
      </c>
      <c r="D120" s="4" t="e">
        <f t="shared" si="6"/>
        <v>#VALUE!</v>
      </c>
      <c r="E120" s="1" t="e">
        <f t="shared" si="7"/>
        <v>#VALUE!</v>
      </c>
      <c r="F120" s="1" t="e">
        <f t="shared" si="8"/>
        <v>#VALUE!</v>
      </c>
    </row>
    <row r="121" spans="1:6" ht="22.5" customHeight="1" x14ac:dyDescent="0.25">
      <c r="A121" s="198" t="str">
        <f>Données_ATB!BE108</f>
        <v>CK 2 - COLISTINE 66,7 MG/ML</v>
      </c>
      <c r="B121" s="199" t="str">
        <f>INDEX(Données_ATB!BE:BQ,MATCH(A121,Données_ATB!BE:BE,0),9)</f>
        <v>Colistine</v>
      </c>
      <c r="C121" s="200" t="str">
        <f>INDEX(Données_ATB!BE:BQ,MATCH(A121,Données_ATB!BE:BE,0),13)</f>
        <v>Polypeptides</v>
      </c>
      <c r="D121" s="4" t="str">
        <f t="shared" si="6"/>
        <v>x</v>
      </c>
      <c r="E121" s="1" t="e">
        <f t="shared" si="7"/>
        <v>#VALUE!</v>
      </c>
      <c r="F121" s="1" t="e">
        <f t="shared" si="8"/>
        <v>#VALUE!</v>
      </c>
    </row>
    <row r="122" spans="1:6" ht="22.5" customHeight="1" x14ac:dyDescent="0.25">
      <c r="A122" s="198" t="str">
        <f>Données_ATB!BE109</f>
        <v>CK 4 - DOXYCYCLINE 50 MG/G</v>
      </c>
      <c r="B122" s="199" t="str">
        <f>INDEX(Données_ATB!BE:BQ,MATCH(A122,Données_ATB!BE:BE,0),9)</f>
        <v>Doxycycline</v>
      </c>
      <c r="C122" s="200" t="str">
        <f>INDEX(Données_ATB!BE:BQ,MATCH(A122,Données_ATB!BE:BE,0),13)</f>
        <v>Tetracyclines</v>
      </c>
      <c r="D122" s="4" t="e">
        <f t="shared" si="6"/>
        <v>#VALUE!</v>
      </c>
      <c r="E122" s="1" t="e">
        <f t="shared" si="7"/>
        <v>#VALUE!</v>
      </c>
      <c r="F122" s="1" t="e">
        <f t="shared" si="8"/>
        <v>#VALUE!</v>
      </c>
    </row>
    <row r="123" spans="1:6" ht="22.5" customHeight="1" x14ac:dyDescent="0.25">
      <c r="A123" s="198" t="str">
        <f>Données_ATB!BE110</f>
        <v>CK 5 - OXYTETRACYCLINE 500 MG/G</v>
      </c>
      <c r="B123" s="199" t="str">
        <f>INDEX(Données_ATB!BE:BQ,MATCH(A123,Données_ATB!BE:BE,0),9)</f>
        <v>Oxytétracycline</v>
      </c>
      <c r="C123" s="200" t="str">
        <f>INDEX(Données_ATB!BE:BQ,MATCH(A123,Données_ATB!BE:BE,0),13)</f>
        <v>Tetracyclines</v>
      </c>
      <c r="D123" s="4" t="e">
        <f t="shared" si="6"/>
        <v>#VALUE!</v>
      </c>
      <c r="E123" s="1" t="e">
        <f t="shared" si="7"/>
        <v>#VALUE!</v>
      </c>
      <c r="F123" s="1" t="e">
        <f t="shared" si="8"/>
        <v>#VALUE!</v>
      </c>
    </row>
    <row r="124" spans="1:6" ht="22.5" customHeight="1" x14ac:dyDescent="0.25">
      <c r="A124" s="198" t="str">
        <f>Données_ATB!BE111</f>
        <v>CK 7 - TRIMETHOPRIME 16,65 MG/ML SULFADIAZINE 83,35 MG/ML</v>
      </c>
      <c r="B124" s="199" t="str">
        <f>INDEX(Données_ATB!BE:BQ,MATCH(A124,Données_ATB!BE:BE,0),9)</f>
        <v>Sulfadiazine + Triméthoprime</v>
      </c>
      <c r="C124" s="200" t="str">
        <f>INDEX(Données_ATB!BE:BQ,MATCH(A124,Données_ATB!BE:BE,0),13)</f>
        <v>Sulfamides + Trimethoprime</v>
      </c>
      <c r="D124" s="4" t="e">
        <f t="shared" si="6"/>
        <v>#VALUE!</v>
      </c>
      <c r="E124" s="1" t="e">
        <f t="shared" si="7"/>
        <v>#VALUE!</v>
      </c>
      <c r="F124" s="1" t="e">
        <f t="shared" si="8"/>
        <v>#VALUE!</v>
      </c>
    </row>
    <row r="125" spans="1:6" ht="22.5" customHeight="1" x14ac:dyDescent="0.25">
      <c r="A125" s="198" t="str">
        <f>Données_ATB!BE112</f>
        <v>CK 8 - TYLOSINE 100 MUI</v>
      </c>
      <c r="B125" s="199" t="str">
        <f>INDEX(Données_ATB!BE:BQ,MATCH(A125,Données_ATB!BE:BE,0),9)</f>
        <v>Tylosine</v>
      </c>
      <c r="C125" s="200" t="str">
        <f>INDEX(Données_ATB!BE:BQ,MATCH(A125,Données_ATB!BE:BE,0),13)</f>
        <v>Macrolides</v>
      </c>
      <c r="D125" s="4" t="e">
        <f t="shared" si="6"/>
        <v>#VALUE!</v>
      </c>
      <c r="E125" s="1" t="e">
        <f t="shared" si="7"/>
        <v>#VALUE!</v>
      </c>
      <c r="F125" s="1" t="e">
        <f t="shared" si="8"/>
        <v>#VALUE!</v>
      </c>
    </row>
    <row r="126" spans="1:6" ht="22.5" customHeight="1" x14ac:dyDescent="0.25">
      <c r="A126" s="198" t="str">
        <f>Données_ATB!BE113</f>
        <v>CK 9 - TYLOSINE 92 000 UI/G</v>
      </c>
      <c r="B126" s="199" t="str">
        <f>INDEX(Données_ATB!BE:BQ,MATCH(A126,Données_ATB!BE:BE,0),9)</f>
        <v>Tylosine</v>
      </c>
      <c r="C126" s="200" t="str">
        <f>INDEX(Données_ATB!BE:BQ,MATCH(A126,Données_ATB!BE:BE,0),13)</f>
        <v>Macrolides</v>
      </c>
      <c r="D126" s="4" t="e">
        <f t="shared" si="6"/>
        <v>#VALUE!</v>
      </c>
      <c r="E126" s="1" t="e">
        <f t="shared" si="7"/>
        <v>#VALUE!</v>
      </c>
      <c r="F126" s="1" t="e">
        <f t="shared" si="8"/>
        <v>#VALUE!</v>
      </c>
    </row>
    <row r="127" spans="1:6" ht="22.5" customHeight="1" x14ac:dyDescent="0.25">
      <c r="A127" s="198" t="str">
        <f>Données_ATB!BE114</f>
        <v>CK6 - SOLU OXYTETRACYCLINE 500 MG/G</v>
      </c>
      <c r="B127" s="199" t="str">
        <f>INDEX(Données_ATB!BE:BQ,MATCH(A127,Données_ATB!BE:BE,0),9)</f>
        <v>Oxytétracycline</v>
      </c>
      <c r="C127" s="200" t="str">
        <f>INDEX(Données_ATB!BE:BQ,MATCH(A127,Données_ATB!BE:BE,0),13)</f>
        <v>Tetracyclines</v>
      </c>
      <c r="D127" s="4" t="e">
        <f t="shared" si="6"/>
        <v>#VALUE!</v>
      </c>
      <c r="E127" s="1" t="e">
        <f t="shared" si="7"/>
        <v>#VALUE!</v>
      </c>
      <c r="F127" s="1" t="e">
        <f t="shared" si="8"/>
        <v>#VALUE!</v>
      </c>
    </row>
    <row r="128" spans="1:6" ht="22.5" customHeight="1" x14ac:dyDescent="0.25">
      <c r="A128" s="198" t="str">
        <f>Données_ATB!BE115</f>
        <v>CLAMOXYL LA</v>
      </c>
      <c r="B128" s="199" t="str">
        <f>INDEX(Données_ATB!BE:BQ,MATCH(A128,Données_ATB!BE:BE,0),9)</f>
        <v>Amoxicilline</v>
      </c>
      <c r="C128" s="200" t="str">
        <f>INDEX(Données_ATB!BE:BQ,MATCH(A128,Données_ATB!BE:BE,0),13)</f>
        <v>Penicillines</v>
      </c>
      <c r="D128" s="4" t="e">
        <f t="shared" si="6"/>
        <v>#VALUE!</v>
      </c>
      <c r="E128" s="1" t="e">
        <f t="shared" si="7"/>
        <v>#VALUE!</v>
      </c>
      <c r="F128" s="1" t="e">
        <f t="shared" si="8"/>
        <v>#VALUE!</v>
      </c>
    </row>
    <row r="129" spans="1:6" ht="22.5" customHeight="1" x14ac:dyDescent="0.25">
      <c r="A129" s="198" t="str">
        <f>Données_ATB!BE116</f>
        <v>CLAMOXYL OBLET GYNECOLOGIQUE</v>
      </c>
      <c r="B129" s="199" t="str">
        <f>INDEX(Données_ATB!BE:BQ,MATCH(A129,Données_ATB!BE:BE,0),9)</f>
        <v>Amoxicilline</v>
      </c>
      <c r="C129" s="200" t="str">
        <f>INDEX(Données_ATB!BE:BQ,MATCH(A129,Données_ATB!BE:BE,0),13)</f>
        <v>Penicillines</v>
      </c>
      <c r="D129" s="4" t="e">
        <f t="shared" si="6"/>
        <v>#VALUE!</v>
      </c>
      <c r="E129" s="1" t="e">
        <f t="shared" si="7"/>
        <v>#VALUE!</v>
      </c>
      <c r="F129" s="1" t="e">
        <f t="shared" si="8"/>
        <v>#VALUE!</v>
      </c>
    </row>
    <row r="130" spans="1:6" ht="22.5" customHeight="1" x14ac:dyDescent="0.25">
      <c r="A130" s="198" t="str">
        <f>Données_ATB!BE117</f>
        <v>CLAMOXYL SUSPENSION</v>
      </c>
      <c r="B130" s="199" t="str">
        <f>INDEX(Données_ATB!BE:BQ,MATCH(A130,Données_ATB!BE:BE,0),9)</f>
        <v>Amoxicilline</v>
      </c>
      <c r="C130" s="200" t="str">
        <f>INDEX(Données_ATB!BE:BQ,MATCH(A130,Données_ATB!BE:BE,0),13)</f>
        <v>Penicillines</v>
      </c>
      <c r="D130" s="4" t="e">
        <f t="shared" si="6"/>
        <v>#VALUE!</v>
      </c>
      <c r="E130" s="1" t="e">
        <f t="shared" si="7"/>
        <v>#VALUE!</v>
      </c>
      <c r="F130" s="1" t="e">
        <f t="shared" si="8"/>
        <v>#VALUE!</v>
      </c>
    </row>
    <row r="131" spans="1:6" ht="22.5" customHeight="1" x14ac:dyDescent="0.25">
      <c r="A131" s="198" t="str">
        <f>Données_ATB!BE118</f>
        <v>CLAVOBAY SUSPENSION INJECTABLE</v>
      </c>
      <c r="B131" s="199" t="str">
        <f>INDEX(Données_ATB!BE:BQ,MATCH(A131,Données_ATB!BE:BE,0),9)</f>
        <v>Amoxicilline + Acide clavulanique</v>
      </c>
      <c r="C131" s="200" t="str">
        <f>INDEX(Données_ATB!BE:BQ,MATCH(A131,Données_ATB!BE:BE,0),13)</f>
        <v>Penicillines + Acide clavulanique</v>
      </c>
      <c r="D131" s="4" t="e">
        <f t="shared" si="6"/>
        <v>#VALUE!</v>
      </c>
      <c r="E131" s="1" t="e">
        <f t="shared" si="7"/>
        <v>#VALUE!</v>
      </c>
      <c r="F131" s="1" t="e">
        <f t="shared" si="8"/>
        <v>#VALUE!</v>
      </c>
    </row>
    <row r="132" spans="1:6" ht="22.5" customHeight="1" x14ac:dyDescent="0.25">
      <c r="A132" s="198" t="str">
        <f>Données_ATB!BE119</f>
        <v>CLOXAGEL HL 500</v>
      </c>
      <c r="B132" s="199" t="str">
        <f>INDEX(Données_ATB!BE:BQ,MATCH(A132,Données_ATB!BE:BE,0),9)</f>
        <v>Cloxacilline + Néomycine</v>
      </c>
      <c r="C132" s="200" t="str">
        <f>INDEX(Données_ATB!BE:BQ,MATCH(A132,Données_ATB!BE:BE,0),13)</f>
        <v>Penicillines + Aminoglycosides</v>
      </c>
      <c r="D132" s="4" t="e">
        <f t="shared" si="6"/>
        <v>#VALUE!</v>
      </c>
      <c r="E132" s="1" t="e">
        <f t="shared" si="7"/>
        <v>#VALUE!</v>
      </c>
      <c r="F132" s="1" t="e">
        <f t="shared" si="8"/>
        <v>#VALUE!</v>
      </c>
    </row>
    <row r="133" spans="1:6" ht="22.5" customHeight="1" x14ac:dyDescent="0.25">
      <c r="A133" s="198" t="str">
        <f>Données_ATB!BE120</f>
        <v>CLOXAMAM</v>
      </c>
      <c r="B133" s="199" t="str">
        <f>INDEX(Données_ATB!BE:BQ,MATCH(A133,Données_ATB!BE:BE,0),9)</f>
        <v>Cloxacilline</v>
      </c>
      <c r="C133" s="200" t="str">
        <f>INDEX(Données_ATB!BE:BQ,MATCH(A133,Données_ATB!BE:BE,0),13)</f>
        <v>Penicillines</v>
      </c>
      <c r="D133" s="4" t="e">
        <f t="shared" si="6"/>
        <v>#VALUE!</v>
      </c>
      <c r="E133" s="1" t="e">
        <f t="shared" si="7"/>
        <v>#VALUE!</v>
      </c>
      <c r="F133" s="1" t="e">
        <f t="shared" si="8"/>
        <v>#VALUE!</v>
      </c>
    </row>
    <row r="134" spans="1:6" ht="22.5" customHeight="1" x14ac:dyDescent="0.25">
      <c r="A134" s="198" t="str">
        <f>Données_ATB!BE121</f>
        <v>CLOXINE HL</v>
      </c>
      <c r="B134" s="199" t="str">
        <f>INDEX(Données_ATB!BE:BQ,MATCH(A134,Données_ATB!BE:BE,0),9)</f>
        <v>Cloxacilline</v>
      </c>
      <c r="C134" s="200" t="str">
        <f>INDEX(Données_ATB!BE:BQ,MATCH(A134,Données_ATB!BE:BE,0),13)</f>
        <v>Penicillines</v>
      </c>
      <c r="D134" s="4" t="e">
        <f t="shared" si="6"/>
        <v>#VALUE!</v>
      </c>
      <c r="E134" s="1" t="e">
        <f t="shared" si="7"/>
        <v>#VALUE!</v>
      </c>
      <c r="F134" s="1" t="e">
        <f t="shared" si="8"/>
        <v>#VALUE!</v>
      </c>
    </row>
    <row r="135" spans="1:6" ht="22.5" customHeight="1" x14ac:dyDescent="0.25">
      <c r="A135" s="198" t="str">
        <f>Données_ATB!BE122</f>
        <v>COBACTAN 2,5 %</v>
      </c>
      <c r="B135" s="199" t="str">
        <f>INDEX(Données_ATB!BE:BQ,MATCH(A135,Données_ATB!BE:BE,0),9)</f>
        <v>Cefquinome</v>
      </c>
      <c r="C135" s="200" t="str">
        <f>INDEX(Données_ATB!BE:BQ,MATCH(A135,Données_ATB!BE:BE,0),13)</f>
        <v>Cephalosporines 3&amp;4G</v>
      </c>
      <c r="D135" s="4" t="e">
        <f t="shared" si="6"/>
        <v>#VALUE!</v>
      </c>
      <c r="E135" s="1" t="str">
        <f t="shared" si="7"/>
        <v>x</v>
      </c>
      <c r="F135" s="1" t="e">
        <f t="shared" si="8"/>
        <v>#VALUE!</v>
      </c>
    </row>
    <row r="136" spans="1:6" ht="22.5" customHeight="1" x14ac:dyDescent="0.25">
      <c r="A136" s="198" t="str">
        <f>Données_ATB!BE123</f>
        <v>COBACTAN 4,5 % PS</v>
      </c>
      <c r="B136" s="199" t="str">
        <f>INDEX(Données_ATB!BE:BQ,MATCH(A136,Données_ATB!BE:BE,0),9)</f>
        <v>Cefquinome</v>
      </c>
      <c r="C136" s="200" t="str">
        <f>INDEX(Données_ATB!BE:BQ,MATCH(A136,Données_ATB!BE:BE,0),13)</f>
        <v>Cephalosporines 3&amp;4G</v>
      </c>
      <c r="D136" s="4" t="e">
        <f t="shared" si="6"/>
        <v>#VALUE!</v>
      </c>
      <c r="E136" s="1" t="str">
        <f t="shared" si="7"/>
        <v>x</v>
      </c>
      <c r="F136" s="1" t="e">
        <f t="shared" si="8"/>
        <v>#VALUE!</v>
      </c>
    </row>
    <row r="137" spans="1:6" ht="22.5" customHeight="1" x14ac:dyDescent="0.25">
      <c r="A137" s="198" t="str">
        <f>Données_ATB!BE124</f>
        <v>COBACTAN LA 7,5 % SUSPENSION INJECTABLE POUR BOVINS</v>
      </c>
      <c r="B137" s="199" t="str">
        <f>INDEX(Données_ATB!BE:BQ,MATCH(A137,Données_ATB!BE:BE,0),9)</f>
        <v>Cefquinome</v>
      </c>
      <c r="C137" s="200" t="str">
        <f>INDEX(Données_ATB!BE:BQ,MATCH(A137,Données_ATB!BE:BE,0),13)</f>
        <v>Cephalosporines 3&amp;4G</v>
      </c>
      <c r="D137" s="4" t="e">
        <f t="shared" si="6"/>
        <v>#VALUE!</v>
      </c>
      <c r="E137" s="1" t="str">
        <f t="shared" si="7"/>
        <v>x</v>
      </c>
      <c r="F137" s="1" t="e">
        <f t="shared" si="8"/>
        <v>#VALUE!</v>
      </c>
    </row>
    <row r="138" spans="1:6" ht="22.5" customHeight="1" x14ac:dyDescent="0.25">
      <c r="A138" s="198" t="str">
        <f>Données_ATB!BE125</f>
        <v>COBACTAN LC POMMADE INTRAMAMMAIRE</v>
      </c>
      <c r="B138" s="199" t="str">
        <f>INDEX(Données_ATB!BE:BQ,MATCH(A138,Données_ATB!BE:BE,0),9)</f>
        <v>Cefquinome</v>
      </c>
      <c r="C138" s="200" t="str">
        <f>INDEX(Données_ATB!BE:BQ,MATCH(A138,Données_ATB!BE:BE,0),13)</f>
        <v>Cephalosporines 3&amp;4G</v>
      </c>
      <c r="D138" s="4" t="e">
        <f t="shared" si="6"/>
        <v>#VALUE!</v>
      </c>
      <c r="E138" s="1" t="str">
        <f t="shared" si="7"/>
        <v>x</v>
      </c>
      <c r="F138" s="1" t="e">
        <f t="shared" si="8"/>
        <v>#VALUE!</v>
      </c>
    </row>
    <row r="139" spans="1:6" ht="22.5" customHeight="1" x14ac:dyDescent="0.25">
      <c r="A139" s="198" t="str">
        <f>Données_ATB!BE126</f>
        <v>COFACOLI POUDRE</v>
      </c>
      <c r="B139" s="199" t="str">
        <f>INDEX(Données_ATB!BE:BQ,MATCH(A139,Données_ATB!BE:BE,0),9)</f>
        <v>Colistine</v>
      </c>
      <c r="C139" s="200" t="str">
        <f>INDEX(Données_ATB!BE:BQ,MATCH(A139,Données_ATB!BE:BE,0),13)</f>
        <v>Polypeptides</v>
      </c>
      <c r="D139" s="4" t="str">
        <f t="shared" si="6"/>
        <v>x</v>
      </c>
      <c r="E139" s="1" t="e">
        <f t="shared" si="7"/>
        <v>#VALUE!</v>
      </c>
      <c r="F139" s="1" t="e">
        <f t="shared" si="8"/>
        <v>#VALUE!</v>
      </c>
    </row>
    <row r="140" spans="1:6" ht="22.5" customHeight="1" x14ac:dyDescent="0.25">
      <c r="A140" s="198" t="str">
        <f>Données_ATB!BE127</f>
        <v>COFACOLI SOLUTION</v>
      </c>
      <c r="B140" s="199" t="str">
        <f>INDEX(Données_ATB!BE:BQ,MATCH(A140,Données_ATB!BE:BE,0),9)</f>
        <v>Colistine</v>
      </c>
      <c r="C140" s="200" t="str">
        <f>INDEX(Données_ATB!BE:BQ,MATCH(A140,Données_ATB!BE:BE,0),13)</f>
        <v>Polypeptides</v>
      </c>
      <c r="D140" s="4" t="str">
        <f t="shared" si="6"/>
        <v>x</v>
      </c>
      <c r="E140" s="1" t="e">
        <f t="shared" si="7"/>
        <v>#VALUE!</v>
      </c>
      <c r="F140" s="1" t="e">
        <f t="shared" si="8"/>
        <v>#VALUE!</v>
      </c>
    </row>
    <row r="141" spans="1:6" ht="22.5" customHeight="1" x14ac:dyDescent="0.25">
      <c r="A141" s="198" t="str">
        <f>Données_ATB!BE128</f>
        <v>COFALAC</v>
      </c>
      <c r="B141" s="199" t="str">
        <f>INDEX(Données_ATB!BE:BQ,MATCH(A141,Données_ATB!BE:BE,0),9)</f>
        <v>Colistine</v>
      </c>
      <c r="C141" s="200" t="str">
        <f>INDEX(Données_ATB!BE:BQ,MATCH(A141,Données_ATB!BE:BE,0),13)</f>
        <v>Polypeptides</v>
      </c>
      <c r="D141" s="4" t="str">
        <f t="shared" si="6"/>
        <v>x</v>
      </c>
      <c r="E141" s="1" t="e">
        <f t="shared" si="7"/>
        <v>#VALUE!</v>
      </c>
      <c r="F141" s="1" t="e">
        <f t="shared" si="8"/>
        <v>#VALUE!</v>
      </c>
    </row>
    <row r="142" spans="1:6" ht="22.5" customHeight="1" x14ac:dyDescent="0.25">
      <c r="A142" s="198" t="str">
        <f>Données_ATB!BE129</f>
        <v>COFAMIX ACIDE OXOLINIQUE 40 VOLAILLE</v>
      </c>
      <c r="B142" s="199" t="str">
        <f>INDEX(Données_ATB!BE:BQ,MATCH(A142,Données_ATB!BE:BE,0),9)</f>
        <v>Acide oxolinique</v>
      </c>
      <c r="C142" s="200" t="str">
        <f>INDEX(Données_ATB!BE:BQ,MATCH(A142,Données_ATB!BE:BE,0),13)</f>
        <v>Quinolones</v>
      </c>
      <c r="D142" s="4" t="e">
        <f t="shared" si="6"/>
        <v>#VALUE!</v>
      </c>
      <c r="E142" s="1" t="e">
        <f t="shared" si="7"/>
        <v>#VALUE!</v>
      </c>
      <c r="F142" s="1" t="e">
        <f t="shared" si="8"/>
        <v>#VALUE!</v>
      </c>
    </row>
    <row r="143" spans="1:6" ht="22.5" customHeight="1" x14ac:dyDescent="0.25">
      <c r="A143" s="198" t="str">
        <f>Données_ATB!BE130</f>
        <v>COFAMIX ACIDE OXOLINIQUE 80 porc</v>
      </c>
      <c r="B143" s="199" t="str">
        <f>INDEX(Données_ATB!BE:BQ,MATCH(A143,Données_ATB!BE:BE,0),9)</f>
        <v>Acide oxolinique</v>
      </c>
      <c r="C143" s="200" t="str">
        <f>INDEX(Données_ATB!BE:BQ,MATCH(A143,Données_ATB!BE:BE,0),13)</f>
        <v>Quinolones</v>
      </c>
      <c r="D143" s="4" t="e">
        <f t="shared" si="6"/>
        <v>#VALUE!</v>
      </c>
      <c r="E143" s="1" t="e">
        <f t="shared" si="7"/>
        <v>#VALUE!</v>
      </c>
      <c r="F143" s="1" t="e">
        <f t="shared" si="8"/>
        <v>#VALUE!</v>
      </c>
    </row>
    <row r="144" spans="1:6" ht="22.5" customHeight="1" x14ac:dyDescent="0.25">
      <c r="A144" s="198" t="str">
        <f>Données_ATB!BE131</f>
        <v>COFAMIX AMOXICILLINE 100 PORC</v>
      </c>
      <c r="B144" s="199" t="str">
        <f>INDEX(Données_ATB!BE:BQ,MATCH(A144,Données_ATB!BE:BE,0),9)</f>
        <v>Amoxicilline</v>
      </c>
      <c r="C144" s="200" t="str">
        <f>INDEX(Données_ATB!BE:BQ,MATCH(A144,Données_ATB!BE:BE,0),13)</f>
        <v>Penicillines</v>
      </c>
      <c r="D144" s="4" t="e">
        <f t="shared" si="6"/>
        <v>#VALUE!</v>
      </c>
      <c r="E144" s="1" t="e">
        <f t="shared" si="7"/>
        <v>#VALUE!</v>
      </c>
      <c r="F144" s="1" t="e">
        <f t="shared" si="8"/>
        <v>#VALUE!</v>
      </c>
    </row>
    <row r="145" spans="1:6" ht="22.5" customHeight="1" x14ac:dyDescent="0.25">
      <c r="A145" s="198" t="str">
        <f>Données_ATB!BE132</f>
        <v>COFAMOX 10</v>
      </c>
      <c r="B145" s="199" t="str">
        <f>INDEX(Données_ATB!BE:BQ,MATCH(A145,Données_ATB!BE:BE,0),9)</f>
        <v>Amoxicilline</v>
      </c>
      <c r="C145" s="200" t="str">
        <f>INDEX(Données_ATB!BE:BQ,MATCH(A145,Données_ATB!BE:BE,0),13)</f>
        <v>Penicillines</v>
      </c>
      <c r="D145" s="4" t="e">
        <f t="shared" si="6"/>
        <v>#VALUE!</v>
      </c>
      <c r="E145" s="1" t="e">
        <f t="shared" si="7"/>
        <v>#VALUE!</v>
      </c>
      <c r="F145" s="1" t="e">
        <f t="shared" si="8"/>
        <v>#VALUE!</v>
      </c>
    </row>
    <row r="146" spans="1:6" ht="22.5" customHeight="1" x14ac:dyDescent="0.25">
      <c r="A146" s="198" t="str">
        <f>Données_ATB!BE133</f>
        <v>COFAMOX 15 L.A.</v>
      </c>
      <c r="B146" s="199" t="str">
        <f>INDEX(Données_ATB!BE:BQ,MATCH(A146,Données_ATB!BE:BE,0),9)</f>
        <v>Amoxicilline</v>
      </c>
      <c r="C146" s="200" t="str">
        <f>INDEX(Données_ATB!BE:BQ,MATCH(A146,Données_ATB!BE:BE,0),13)</f>
        <v>Penicillines</v>
      </c>
      <c r="D146" s="4" t="e">
        <f t="shared" si="6"/>
        <v>#VALUE!</v>
      </c>
      <c r="E146" s="1" t="e">
        <f t="shared" si="7"/>
        <v>#VALUE!</v>
      </c>
      <c r="F146" s="1" t="e">
        <f t="shared" si="8"/>
        <v>#VALUE!</v>
      </c>
    </row>
    <row r="147" spans="1:6" ht="22.5" customHeight="1" x14ac:dyDescent="0.25">
      <c r="A147" s="198" t="str">
        <f>Données_ATB!BE134</f>
        <v>COFAMOX 20</v>
      </c>
      <c r="B147" s="199" t="str">
        <f>INDEX(Données_ATB!BE:BQ,MATCH(A147,Données_ATB!BE:BE,0),9)</f>
        <v>Amoxicilline</v>
      </c>
      <c r="C147" s="200" t="str">
        <f>INDEX(Données_ATB!BE:BQ,MATCH(A147,Données_ATB!BE:BE,0),13)</f>
        <v>Penicillines</v>
      </c>
      <c r="D147" s="4" t="e">
        <f t="shared" si="6"/>
        <v>#VALUE!</v>
      </c>
      <c r="E147" s="1" t="e">
        <f t="shared" si="7"/>
        <v>#VALUE!</v>
      </c>
      <c r="F147" s="1" t="e">
        <f t="shared" si="8"/>
        <v>#VALUE!</v>
      </c>
    </row>
    <row r="148" spans="1:6" ht="22.5" customHeight="1" x14ac:dyDescent="0.25">
      <c r="A148" s="198" t="str">
        <f>Données_ATB!BE135</f>
        <v>COFAMOX 50</v>
      </c>
      <c r="B148" s="199" t="str">
        <f>INDEX(Données_ATB!BE:BQ,MATCH(A148,Données_ATB!BE:BE,0),9)</f>
        <v>Amoxicilline</v>
      </c>
      <c r="C148" s="200" t="str">
        <f>INDEX(Données_ATB!BE:BQ,MATCH(A148,Données_ATB!BE:BE,0),13)</f>
        <v>Penicillines</v>
      </c>
      <c r="D148" s="4" t="e">
        <f t="shared" si="6"/>
        <v>#VALUE!</v>
      </c>
      <c r="E148" s="1" t="e">
        <f t="shared" si="7"/>
        <v>#VALUE!</v>
      </c>
      <c r="F148" s="1" t="e">
        <f t="shared" si="8"/>
        <v>#VALUE!</v>
      </c>
    </row>
    <row r="149" spans="1:6" ht="22.5" customHeight="1" x14ac:dyDescent="0.25">
      <c r="A149" s="198" t="str">
        <f>Données_ATB!BE136</f>
        <v>COFOXYL PO</v>
      </c>
      <c r="B149" s="199" t="str">
        <f>INDEX(Données_ATB!BE:BQ,MATCH(A149,Données_ATB!BE:BE,0),9)</f>
        <v>Acide oxolinique</v>
      </c>
      <c r="C149" s="200" t="str">
        <f>INDEX(Données_ATB!BE:BQ,MATCH(A149,Données_ATB!BE:BE,0),13)</f>
        <v>Quinolones</v>
      </c>
      <c r="D149" s="4" t="e">
        <f t="shared" si="6"/>
        <v>#VALUE!</v>
      </c>
      <c r="E149" s="1" t="e">
        <f t="shared" si="7"/>
        <v>#VALUE!</v>
      </c>
      <c r="F149" s="1" t="e">
        <f t="shared" si="8"/>
        <v>#VALUE!</v>
      </c>
    </row>
    <row r="150" spans="1:6" ht="22.5" customHeight="1" x14ac:dyDescent="0.25">
      <c r="A150" s="198" t="str">
        <f>Données_ATB!BE137</f>
        <v>COLAMPI I</v>
      </c>
      <c r="B150" s="199" t="str">
        <f>INDEX(Données_ATB!BE:BQ,MATCH(A150,Données_ATB!BE:BE,0),9)</f>
        <v>Ampicilline + Colistine</v>
      </c>
      <c r="C150" s="200" t="str">
        <f>INDEX(Données_ATB!BE:BQ,MATCH(A150,Données_ATB!BE:BE,0),13)</f>
        <v>Penicillines + Polypeptides</v>
      </c>
      <c r="D150" s="4" t="str">
        <f t="shared" si="6"/>
        <v>x</v>
      </c>
      <c r="E150" s="1" t="e">
        <f t="shared" si="7"/>
        <v>#VALUE!</v>
      </c>
      <c r="F150" s="1" t="e">
        <f t="shared" si="8"/>
        <v>#VALUE!</v>
      </c>
    </row>
    <row r="151" spans="1:6" ht="22.5" customHeight="1" x14ac:dyDescent="0.25">
      <c r="A151" s="198" t="str">
        <f>Données_ATB!BE138</f>
        <v>COLDOSTIN 4 800 000 IU/G POUDRE POUR ADMINISTRATION DANS L'EAU OU LE LAIT</v>
      </c>
      <c r="B151" s="199" t="str">
        <f>INDEX(Données_ATB!BE:BQ,MATCH(A151,Données_ATB!BE:BE,0),9)</f>
        <v>Colistine</v>
      </c>
      <c r="C151" s="200" t="str">
        <f>INDEX(Données_ATB!BE:BQ,MATCH(A151,Données_ATB!BE:BE,0),13)</f>
        <v>Polypeptides</v>
      </c>
      <c r="D151" s="4" t="str">
        <f t="shared" ref="D151:D214" si="9">IF(SEARCH("Colistine",B151)&gt;0,"x","")</f>
        <v>x</v>
      </c>
      <c r="E151" s="1" t="e">
        <f t="shared" ref="E151:E214" si="10">IF(SEARCH("Cephalosporines 3&amp;4G",C151)&gt;0,"x","")</f>
        <v>#VALUE!</v>
      </c>
      <c r="F151" s="1" t="e">
        <f t="shared" ref="F151:F214" si="11">IF(SEARCH("Cephalosporines 3&amp;4G",C151)&gt;0,"x","")&amp;IF(SEARCH("Fluoroquinolones",C151)&gt;0,"x","")</f>
        <v>#VALUE!</v>
      </c>
    </row>
    <row r="152" spans="1:6" ht="22.5" customHeight="1" x14ac:dyDescent="0.25">
      <c r="A152" s="198" t="str">
        <f>Données_ATB!BE139</f>
        <v>COLFEN 300 MG/ML SOLUTION INJECTABLE POUR BOVINS ET PORCINS</v>
      </c>
      <c r="B152" s="199" t="str">
        <f>INDEX(Données_ATB!BE:BQ,MATCH(A152,Données_ATB!BE:BE,0),9)</f>
        <v>Florfénicol</v>
      </c>
      <c r="C152" s="200" t="str">
        <f>INDEX(Données_ATB!BE:BQ,MATCH(A152,Données_ATB!BE:BE,0),13)</f>
        <v>Phenicoles</v>
      </c>
      <c r="D152" s="4" t="e">
        <f t="shared" si="9"/>
        <v>#VALUE!</v>
      </c>
      <c r="E152" s="1" t="e">
        <f t="shared" si="10"/>
        <v>#VALUE!</v>
      </c>
      <c r="F152" s="1" t="e">
        <f t="shared" si="11"/>
        <v>#VALUE!</v>
      </c>
    </row>
    <row r="153" spans="1:6" ht="22.5" customHeight="1" x14ac:dyDescent="0.25">
      <c r="A153" s="198" t="str">
        <f>Données_ATB!BE140</f>
        <v>COLFIVE 5 000 000 UI/ML CONCENTRE POUR SOLUTION BUVABLE POUR VEAUX PORCINS AGNEAUX POULETS ET DINDES</v>
      </c>
      <c r="B153" s="199" t="str">
        <f>INDEX(Données_ATB!BE:BQ,MATCH(A153,Données_ATB!BE:BE,0),9)</f>
        <v>Colistine</v>
      </c>
      <c r="C153" s="200" t="str">
        <f>INDEX(Données_ATB!BE:BQ,MATCH(A153,Données_ATB!BE:BE,0),13)</f>
        <v>Polypeptides</v>
      </c>
      <c r="D153" s="4" t="str">
        <f t="shared" si="9"/>
        <v>x</v>
      </c>
      <c r="E153" s="1" t="e">
        <f t="shared" si="10"/>
        <v>#VALUE!</v>
      </c>
      <c r="F153" s="1" t="e">
        <f t="shared" si="11"/>
        <v>#VALUE!</v>
      </c>
    </row>
    <row r="154" spans="1:6" ht="22.5" customHeight="1" x14ac:dyDescent="0.25">
      <c r="A154" s="198" t="str">
        <f>Données_ATB!BE141</f>
        <v>COLFIVE 5 000 000 UI/ML CONCENTRE POUR SUSPENSION BUVABLE POUR VEAUX PORCINS AGNEAUX POULETS ET DINDES</v>
      </c>
      <c r="B154" s="199" t="str">
        <f>INDEX(Données_ATB!BE:BQ,MATCH(A154,Données_ATB!BE:BE,0),9)</f>
        <v>Colistine</v>
      </c>
      <c r="C154" s="200" t="str">
        <f>INDEX(Données_ATB!BE:BQ,MATCH(A154,Données_ATB!BE:BE,0),13)</f>
        <v>Polypeptides</v>
      </c>
      <c r="D154" s="4" t="str">
        <f t="shared" si="9"/>
        <v>x</v>
      </c>
      <c r="E154" s="1" t="e">
        <f t="shared" si="10"/>
        <v>#VALUE!</v>
      </c>
      <c r="F154" s="1" t="e">
        <f t="shared" si="11"/>
        <v>#VALUE!</v>
      </c>
    </row>
    <row r="155" spans="1:6" ht="22.5" customHeight="1" x14ac:dyDescent="0.25">
      <c r="A155" s="198" t="str">
        <f>Données_ATB!BE142</f>
        <v>COLIBOLUS</v>
      </c>
      <c r="B155" s="199" t="str">
        <f>INDEX(Données_ATB!BE:BQ,MATCH(A155,Données_ATB!BE:BE,0),9)</f>
        <v>Colistine</v>
      </c>
      <c r="C155" s="200" t="str">
        <f>INDEX(Données_ATB!BE:BQ,MATCH(A155,Données_ATB!BE:BE,0),13)</f>
        <v>Polypeptides</v>
      </c>
      <c r="D155" s="4" t="str">
        <f t="shared" si="9"/>
        <v>x</v>
      </c>
      <c r="E155" s="1" t="e">
        <f t="shared" si="10"/>
        <v>#VALUE!</v>
      </c>
      <c r="F155" s="1" t="e">
        <f t="shared" si="11"/>
        <v>#VALUE!</v>
      </c>
    </row>
    <row r="156" spans="1:6" ht="22.5" customHeight="1" x14ac:dyDescent="0.25">
      <c r="A156" s="198" t="str">
        <f>Données_ATB!BE143</f>
        <v>COLICILLINE</v>
      </c>
      <c r="B156" s="199" t="str">
        <f>INDEX(Données_ATB!BE:BQ,MATCH(A156,Données_ATB!BE:BE,0),9)</f>
        <v>Ampicilline + Colistine</v>
      </c>
      <c r="C156" s="200" t="str">
        <f>INDEX(Données_ATB!BE:BQ,MATCH(A156,Données_ATB!BE:BE,0),13)</f>
        <v>Penicillines + Polypeptides</v>
      </c>
      <c r="D156" s="4" t="str">
        <f t="shared" si="9"/>
        <v>x</v>
      </c>
      <c r="E156" s="1" t="e">
        <f t="shared" si="10"/>
        <v>#VALUE!</v>
      </c>
      <c r="F156" s="1" t="e">
        <f t="shared" si="11"/>
        <v>#VALUE!</v>
      </c>
    </row>
    <row r="157" spans="1:6" ht="22.5" customHeight="1" x14ac:dyDescent="0.25">
      <c r="A157" s="198" t="str">
        <f>Données_ATB!BE144</f>
        <v>COLICLOX POMMADE</v>
      </c>
      <c r="B157" s="199" t="str">
        <f>INDEX(Données_ATB!BE:BQ,MATCH(A157,Données_ATB!BE:BE,0),9)</f>
        <v>Cloxacilline + Colistine</v>
      </c>
      <c r="C157" s="200" t="str">
        <f>INDEX(Données_ATB!BE:BQ,MATCH(A157,Données_ATB!BE:BE,0),13)</f>
        <v>Penicillines + Polypeptides</v>
      </c>
      <c r="D157" s="4" t="str">
        <f t="shared" si="9"/>
        <v>x</v>
      </c>
      <c r="E157" s="1" t="e">
        <f t="shared" si="10"/>
        <v>#VALUE!</v>
      </c>
      <c r="F157" s="1" t="e">
        <f t="shared" si="11"/>
        <v>#VALUE!</v>
      </c>
    </row>
    <row r="158" spans="1:6" ht="22.5" customHeight="1" x14ac:dyDescent="0.25">
      <c r="A158" s="198" t="str">
        <f>Données_ATB!BE145</f>
        <v>COLIDIARYL</v>
      </c>
      <c r="B158" s="199" t="str">
        <f>INDEX(Données_ATB!BE:BQ,MATCH(A158,Données_ATB!BE:BE,0),9)</f>
        <v>Erythromycine + Colistine</v>
      </c>
      <c r="C158" s="200" t="str">
        <f>INDEX(Données_ATB!BE:BQ,MATCH(A158,Données_ATB!BE:BE,0),13)</f>
        <v>Macrolides + Polypeptides</v>
      </c>
      <c r="D158" s="4" t="str">
        <f t="shared" si="9"/>
        <v>x</v>
      </c>
      <c r="E158" s="1" t="e">
        <f t="shared" si="10"/>
        <v>#VALUE!</v>
      </c>
      <c r="F158" s="1" t="e">
        <f t="shared" si="11"/>
        <v>#VALUE!</v>
      </c>
    </row>
    <row r="159" spans="1:6" ht="22.5" customHeight="1" x14ac:dyDescent="0.25">
      <c r="A159" s="198" t="str">
        <f>Données_ATB!BE146</f>
        <v>COLIPATE</v>
      </c>
      <c r="B159" s="199" t="str">
        <f>INDEX(Données_ATB!BE:BQ,MATCH(A159,Données_ATB!BE:BE,0),9)</f>
        <v>Colistine</v>
      </c>
      <c r="C159" s="200" t="str">
        <f>INDEX(Données_ATB!BE:BQ,MATCH(A159,Données_ATB!BE:BE,0),13)</f>
        <v>Polypeptides</v>
      </c>
      <c r="D159" s="4" t="str">
        <f t="shared" si="9"/>
        <v>x</v>
      </c>
      <c r="E159" s="1" t="e">
        <f t="shared" si="10"/>
        <v>#VALUE!</v>
      </c>
      <c r="F159" s="1" t="e">
        <f t="shared" si="11"/>
        <v>#VALUE!</v>
      </c>
    </row>
    <row r="160" spans="1:6" ht="22.5" customHeight="1" x14ac:dyDescent="0.25">
      <c r="A160" s="198" t="str">
        <f>Données_ATB!BE147</f>
        <v>COLIPRO 2 MUI/ML CONCENTRE POUR SOLUTION BUVABLE POUR PORCINS ET VOLAILLES</v>
      </c>
      <c r="B160" s="199" t="str">
        <f>INDEX(Données_ATB!BE:BQ,MATCH(A160,Données_ATB!BE:BE,0),9)</f>
        <v>Colistine</v>
      </c>
      <c r="C160" s="200" t="str">
        <f>INDEX(Données_ATB!BE:BQ,MATCH(A160,Données_ATB!BE:BE,0),13)</f>
        <v>Polypeptides</v>
      </c>
      <c r="D160" s="4" t="str">
        <f t="shared" si="9"/>
        <v>x</v>
      </c>
      <c r="E160" s="1" t="e">
        <f t="shared" si="10"/>
        <v>#VALUE!</v>
      </c>
      <c r="F160" s="1" t="e">
        <f t="shared" si="11"/>
        <v>#VALUE!</v>
      </c>
    </row>
    <row r="161" spans="1:6" ht="22.5" customHeight="1" x14ac:dyDescent="0.25">
      <c r="A161" s="198" t="str">
        <f>Données_ATB!BE148</f>
        <v>COLISTINE 200-CB LAPIN-VOLAILLE-PORC ET AGNEAU-CHEVREAU SEVRES FRANVET</v>
      </c>
      <c r="B161" s="199" t="str">
        <f>INDEX(Données_ATB!BE:BQ,MATCH(A161,Données_ATB!BE:BE,0),9)</f>
        <v>Colistine</v>
      </c>
      <c r="C161" s="200" t="str">
        <f>INDEX(Données_ATB!BE:BQ,MATCH(A161,Données_ATB!BE:BE,0),13)</f>
        <v>Polypeptides</v>
      </c>
      <c r="D161" s="4" t="str">
        <f t="shared" si="9"/>
        <v>x</v>
      </c>
      <c r="E161" s="1" t="e">
        <f t="shared" si="10"/>
        <v>#VALUE!</v>
      </c>
      <c r="F161" s="1" t="e">
        <f t="shared" si="11"/>
        <v>#VALUE!</v>
      </c>
    </row>
    <row r="162" spans="1:6" ht="22.5" customHeight="1" x14ac:dyDescent="0.25">
      <c r="A162" s="198" t="str">
        <f>Données_ATB!BE149</f>
        <v>COLISTINE 400-CB PORC ET AGNEAU-CHEVREAU SEVRES FRANVET</v>
      </c>
      <c r="B162" s="199" t="str">
        <f>INDEX(Données_ATB!BE:BQ,MATCH(A162,Données_ATB!BE:BE,0),9)</f>
        <v>Colistine</v>
      </c>
      <c r="C162" s="200" t="str">
        <f>INDEX(Données_ATB!BE:BQ,MATCH(A162,Données_ATB!BE:BE,0),13)</f>
        <v>Polypeptides</v>
      </c>
      <c r="D162" s="4" t="str">
        <f t="shared" si="9"/>
        <v>x</v>
      </c>
      <c r="E162" s="1" t="e">
        <f t="shared" si="10"/>
        <v>#VALUE!</v>
      </c>
      <c r="F162" s="1" t="e">
        <f t="shared" si="11"/>
        <v>#VALUE!</v>
      </c>
    </row>
    <row r="163" spans="1:6" ht="22.5" customHeight="1" x14ac:dyDescent="0.25">
      <c r="A163" s="198" t="str">
        <f>Données_ATB!BE150</f>
        <v>COLISTINE 400-F PORC ET AGNEAU-CHEVREAU SEVRES FRANVET</v>
      </c>
      <c r="B163" s="199" t="str">
        <f>INDEX(Données_ATB!BE:BQ,MATCH(A163,Données_ATB!BE:BE,0),9)</f>
        <v>Colistine</v>
      </c>
      <c r="C163" s="200" t="str">
        <f>INDEX(Données_ATB!BE:BQ,MATCH(A163,Données_ATB!BE:BE,0),13)</f>
        <v>Polypeptides</v>
      </c>
      <c r="D163" s="4" t="str">
        <f t="shared" si="9"/>
        <v>x</v>
      </c>
      <c r="E163" s="1" t="e">
        <f t="shared" si="10"/>
        <v>#VALUE!</v>
      </c>
      <c r="F163" s="1" t="e">
        <f t="shared" si="11"/>
        <v>#VALUE!</v>
      </c>
    </row>
    <row r="164" spans="1:6" ht="22.5" customHeight="1" x14ac:dyDescent="0.25">
      <c r="A164" s="198" t="str">
        <f>Données_ATB!BE151</f>
        <v>COLISTINE SULFATE 2 000 000 UI/ML BUVABLE VIRBAC</v>
      </c>
      <c r="B164" s="199" t="str">
        <f>INDEX(Données_ATB!BE:BQ,MATCH(A164,Données_ATB!BE:BE,0),9)</f>
        <v>Colistine</v>
      </c>
      <c r="C164" s="200" t="str">
        <f>INDEX(Données_ATB!BE:BQ,MATCH(A164,Données_ATB!BE:BE,0),13)</f>
        <v>Polypeptides</v>
      </c>
      <c r="D164" s="4" t="str">
        <f t="shared" si="9"/>
        <v>x</v>
      </c>
      <c r="E164" s="1" t="e">
        <f t="shared" si="10"/>
        <v>#VALUE!</v>
      </c>
      <c r="F164" s="1" t="e">
        <f t="shared" si="11"/>
        <v>#VALUE!</v>
      </c>
    </row>
    <row r="165" spans="1:6" ht="22.5" customHeight="1" x14ac:dyDescent="0.25">
      <c r="A165" s="198" t="str">
        <f>Données_ATB!BE152</f>
        <v>COLISULTRIX POUDRE</v>
      </c>
      <c r="B165" s="199" t="str">
        <f>INDEX(Données_ATB!BE:BQ,MATCH(A165,Données_ATB!BE:BE,0),9)</f>
        <v>Triméthoprime + Colistine</v>
      </c>
      <c r="C165" s="200" t="str">
        <f>INDEX(Données_ATB!BE:BQ,MATCH(A165,Données_ATB!BE:BE,0),13)</f>
        <v>Trimethoprime + Polypeptides</v>
      </c>
      <c r="D165" s="4" t="str">
        <f t="shared" si="9"/>
        <v>x</v>
      </c>
      <c r="E165" s="1" t="e">
        <f t="shared" si="10"/>
        <v>#VALUE!</v>
      </c>
      <c r="F165" s="1" t="e">
        <f t="shared" si="11"/>
        <v>#VALUE!</v>
      </c>
    </row>
    <row r="166" spans="1:6" ht="22.5" customHeight="1" x14ac:dyDescent="0.25">
      <c r="A166" s="198" t="str">
        <f>Données_ATB!BE153</f>
        <v>COLIVET</v>
      </c>
      <c r="B166" s="199" t="str">
        <f>INDEX(Données_ATB!BE:BQ,MATCH(A166,Données_ATB!BE:BE,0),9)</f>
        <v>Colistine</v>
      </c>
      <c r="C166" s="200" t="str">
        <f>INDEX(Données_ATB!BE:BQ,MATCH(A166,Données_ATB!BE:BE,0),13)</f>
        <v>Polypeptides</v>
      </c>
      <c r="D166" s="4" t="str">
        <f t="shared" si="9"/>
        <v>x</v>
      </c>
      <c r="E166" s="1" t="e">
        <f t="shared" si="10"/>
        <v>#VALUE!</v>
      </c>
      <c r="F166" s="1" t="e">
        <f t="shared" si="11"/>
        <v>#VALUE!</v>
      </c>
    </row>
    <row r="167" spans="1:6" ht="22.5" customHeight="1" x14ac:dyDescent="0.25">
      <c r="A167" s="198" t="str">
        <f>Données_ATB!BE154</f>
        <v>COLIVET SOLUTION</v>
      </c>
      <c r="B167" s="199" t="str">
        <f>INDEX(Données_ATB!BE:BQ,MATCH(A167,Données_ATB!BE:BE,0),9)</f>
        <v>Colistine</v>
      </c>
      <c r="C167" s="200" t="str">
        <f>INDEX(Données_ATB!BE:BQ,MATCH(A167,Données_ATB!BE:BE,0),13)</f>
        <v>Polypeptides</v>
      </c>
      <c r="D167" s="4" t="str">
        <f t="shared" si="9"/>
        <v>x</v>
      </c>
      <c r="E167" s="1" t="e">
        <f t="shared" si="10"/>
        <v>#VALUE!</v>
      </c>
      <c r="F167" s="1" t="e">
        <f t="shared" si="11"/>
        <v>#VALUE!</v>
      </c>
    </row>
    <row r="168" spans="1:6" ht="22.5" customHeight="1" x14ac:dyDescent="0.25">
      <c r="A168" s="198" t="str">
        <f>Données_ATB!BE155</f>
        <v>COLMYC 2,5 % SOLUTION BUVABLE POUR VEAUX</v>
      </c>
      <c r="B168" s="199" t="str">
        <f>INDEX(Données_ATB!BE:BQ,MATCH(A168,Données_ATB!BE:BE,0),9)</f>
        <v>Enrofloxacine</v>
      </c>
      <c r="C168" s="200" t="str">
        <f>INDEX(Données_ATB!BE:BQ,MATCH(A168,Données_ATB!BE:BE,0),13)</f>
        <v>Fluoroquinolones</v>
      </c>
      <c r="D168" s="4" t="e">
        <f t="shared" si="9"/>
        <v>#VALUE!</v>
      </c>
      <c r="E168" s="1" t="e">
        <f t="shared" si="10"/>
        <v>#VALUE!</v>
      </c>
      <c r="F168" s="1" t="e">
        <f t="shared" si="11"/>
        <v>#VALUE!</v>
      </c>
    </row>
    <row r="169" spans="1:6" ht="22.5" customHeight="1" x14ac:dyDescent="0.25">
      <c r="A169" s="198" t="str">
        <f>Données_ATB!BE156</f>
        <v>COMPOMIX V AMPICILLINE</v>
      </c>
      <c r="B169" s="199" t="str">
        <f>INDEX(Données_ATB!BE:BQ,MATCH(A169,Données_ATB!BE:BE,0),9)</f>
        <v>Ampicilline</v>
      </c>
      <c r="C169" s="200" t="str">
        <f>INDEX(Données_ATB!BE:BQ,MATCH(A169,Données_ATB!BE:BE,0),13)</f>
        <v>Penicillines</v>
      </c>
      <c r="D169" s="4" t="e">
        <f t="shared" si="9"/>
        <v>#VALUE!</v>
      </c>
      <c r="E169" s="1" t="e">
        <f t="shared" si="10"/>
        <v>#VALUE!</v>
      </c>
      <c r="F169" s="1" t="e">
        <f t="shared" si="11"/>
        <v>#VALUE!</v>
      </c>
    </row>
    <row r="170" spans="1:6" ht="22.5" customHeight="1" x14ac:dyDescent="0.25">
      <c r="A170" s="198" t="str">
        <f>Données_ATB!BE157</f>
        <v>COMPOMIX V COLI 1.000</v>
      </c>
      <c r="B170" s="199" t="str">
        <f>INDEX(Données_ATB!BE:BQ,MATCH(A170,Données_ATB!BE:BE,0),9)</f>
        <v>Colistine</v>
      </c>
      <c r="C170" s="200" t="str">
        <f>INDEX(Données_ATB!BE:BQ,MATCH(A170,Données_ATB!BE:BE,0),13)</f>
        <v>Polypeptides</v>
      </c>
      <c r="D170" s="4" t="str">
        <f t="shared" si="9"/>
        <v>x</v>
      </c>
      <c r="E170" s="1" t="e">
        <f t="shared" si="10"/>
        <v>#VALUE!</v>
      </c>
      <c r="F170" s="1" t="e">
        <f t="shared" si="11"/>
        <v>#VALUE!</v>
      </c>
    </row>
    <row r="171" spans="1:6" ht="22.5" customHeight="1" x14ac:dyDescent="0.25">
      <c r="A171" s="198" t="str">
        <f>Données_ATB!BE158</f>
        <v>COMPOMIX V NEOSTARTER</v>
      </c>
      <c r="B171" s="199" t="str">
        <f>INDEX(Données_ATB!BE:BQ,MATCH(A171,Données_ATB!BE:BE,0),9)</f>
        <v>Oxytétracycline + Néomycine</v>
      </c>
      <c r="C171" s="200" t="str">
        <f>INDEX(Données_ATB!BE:BQ,MATCH(A171,Données_ATB!BE:BE,0),13)</f>
        <v>Tetracyclines + Aminoglycosides</v>
      </c>
      <c r="D171" s="4" t="e">
        <f t="shared" si="9"/>
        <v>#VALUE!</v>
      </c>
      <c r="E171" s="1" t="e">
        <f t="shared" si="10"/>
        <v>#VALUE!</v>
      </c>
      <c r="F171" s="1" t="e">
        <f t="shared" si="11"/>
        <v>#VALUE!</v>
      </c>
    </row>
    <row r="172" spans="1:6" ht="22.5" customHeight="1" x14ac:dyDescent="0.25">
      <c r="A172" s="198" t="str">
        <f>Données_ATB!BE159</f>
        <v>COMPOMIX V SULFAPRIM</v>
      </c>
      <c r="B172" s="199" t="str">
        <f>INDEX(Données_ATB!BE:BQ,MATCH(A172,Données_ATB!BE:BE,0),9)</f>
        <v>Sulfadiméthoxine + Triméthoprime</v>
      </c>
      <c r="C172" s="200" t="str">
        <f>INDEX(Données_ATB!BE:BQ,MATCH(A172,Données_ATB!BE:BE,0),13)</f>
        <v>Sulfamides + Trimethoprime</v>
      </c>
      <c r="D172" s="4" t="e">
        <f t="shared" si="9"/>
        <v>#VALUE!</v>
      </c>
      <c r="E172" s="1" t="e">
        <f t="shared" si="10"/>
        <v>#VALUE!</v>
      </c>
      <c r="F172" s="1" t="e">
        <f t="shared" si="11"/>
        <v>#VALUE!</v>
      </c>
    </row>
    <row r="173" spans="1:6" ht="22.5" customHeight="1" x14ac:dyDescent="0.25">
      <c r="A173" s="198" t="str">
        <f>Données_ATB!BE160</f>
        <v>CONCENTRAT V002 SPIRA 100</v>
      </c>
      <c r="B173" s="199" t="str">
        <f>INDEX(Données_ATB!BE:BQ,MATCH(A173,Données_ATB!BE:BE,0),9)</f>
        <v>Spiramycine</v>
      </c>
      <c r="C173" s="200" t="str">
        <f>INDEX(Données_ATB!BE:BQ,MATCH(A173,Données_ATB!BE:BE,0),13)</f>
        <v>Macrolides</v>
      </c>
      <c r="D173" s="4" t="e">
        <f t="shared" si="9"/>
        <v>#VALUE!</v>
      </c>
      <c r="E173" s="1" t="e">
        <f t="shared" si="10"/>
        <v>#VALUE!</v>
      </c>
      <c r="F173" s="1" t="e">
        <f t="shared" si="11"/>
        <v>#VALUE!</v>
      </c>
    </row>
    <row r="174" spans="1:6" ht="22.5" customHeight="1" x14ac:dyDescent="0.25">
      <c r="A174" s="198" t="str">
        <f>Données_ATB!BE161</f>
        <v>CONCENTRAT V007 TYLAN 100</v>
      </c>
      <c r="B174" s="199" t="str">
        <f>INDEX(Données_ATB!BE:BQ,MATCH(A174,Données_ATB!BE:BE,0),9)</f>
        <v>Tylosine</v>
      </c>
      <c r="C174" s="200" t="str">
        <f>INDEX(Données_ATB!BE:BQ,MATCH(A174,Données_ATB!BE:BE,0),13)</f>
        <v>Macrolides</v>
      </c>
      <c r="D174" s="4" t="e">
        <f t="shared" si="9"/>
        <v>#VALUE!</v>
      </c>
      <c r="E174" s="1" t="e">
        <f t="shared" si="10"/>
        <v>#VALUE!</v>
      </c>
      <c r="F174" s="1" t="e">
        <f t="shared" si="11"/>
        <v>#VALUE!</v>
      </c>
    </row>
    <row r="175" spans="1:6" ht="22.5" customHeight="1" x14ac:dyDescent="0.25">
      <c r="A175" s="198" t="str">
        <f>Données_ATB!BE162</f>
        <v>CONCENTRAT V028</v>
      </c>
      <c r="B175" s="199" t="str">
        <f>INDEX(Données_ATB!BE:BQ,MATCH(A175,Données_ATB!BE:BE,0),9)</f>
        <v>Chlortétracycline + Sulfadimidine</v>
      </c>
      <c r="C175" s="200" t="str">
        <f>INDEX(Données_ATB!BE:BQ,MATCH(A175,Données_ATB!BE:BE,0),13)</f>
        <v>Tetracyclines + Sulfamides</v>
      </c>
      <c r="D175" s="4" t="e">
        <f t="shared" si="9"/>
        <v>#VALUE!</v>
      </c>
      <c r="E175" s="1" t="e">
        <f t="shared" si="10"/>
        <v>#VALUE!</v>
      </c>
      <c r="F175" s="1" t="e">
        <f t="shared" si="11"/>
        <v>#VALUE!</v>
      </c>
    </row>
    <row r="176" spans="1:6" ht="22.5" customHeight="1" x14ac:dyDescent="0.25">
      <c r="A176" s="198" t="str">
        <f>Données_ATB!BE163</f>
        <v>CONCENTRAT V050 TS</v>
      </c>
      <c r="B176" s="199" t="str">
        <f>INDEX(Données_ATB!BE:BQ,MATCH(A176,Données_ATB!BE:BE,0),9)</f>
        <v>Sulfadiméthoxine + Triméthoprime</v>
      </c>
      <c r="C176" s="200" t="str">
        <f>INDEX(Données_ATB!BE:BQ,MATCH(A176,Données_ATB!BE:BE,0),13)</f>
        <v>Sulfamides + Trimethoprime</v>
      </c>
      <c r="D176" s="4" t="e">
        <f t="shared" si="9"/>
        <v>#VALUE!</v>
      </c>
      <c r="E176" s="1" t="e">
        <f t="shared" si="10"/>
        <v>#VALUE!</v>
      </c>
      <c r="F176" s="1" t="e">
        <f t="shared" si="11"/>
        <v>#VALUE!</v>
      </c>
    </row>
    <row r="177" spans="1:6" ht="22.5" customHeight="1" x14ac:dyDescent="0.25">
      <c r="A177" s="198" t="str">
        <f>Données_ATB!BE164</f>
        <v>CONCENTRAT V061 LINCOMYCINE 4.4 SPECTINOMYCINE 4.4 PORC</v>
      </c>
      <c r="B177" s="199" t="str">
        <f>INDEX(Données_ATB!BE:BQ,MATCH(A177,Données_ATB!BE:BE,0),9)</f>
        <v>Lincomycine + Spectinomycine</v>
      </c>
      <c r="C177" s="200" t="str">
        <f>INDEX(Données_ATB!BE:BQ,MATCH(A177,Données_ATB!BE:BE,0),13)</f>
        <v>Lincosamides + Aminoglycosides</v>
      </c>
      <c r="D177" s="4" t="e">
        <f t="shared" si="9"/>
        <v>#VALUE!</v>
      </c>
      <c r="E177" s="1" t="e">
        <f t="shared" si="10"/>
        <v>#VALUE!</v>
      </c>
      <c r="F177" s="1" t="e">
        <f t="shared" si="11"/>
        <v>#VALUE!</v>
      </c>
    </row>
    <row r="178" spans="1:6" ht="22.5" customHeight="1" x14ac:dyDescent="0.25">
      <c r="A178" s="198" t="str">
        <f>Données_ATB!BE165</f>
        <v>CONCENTRAT V069 ACIDE OXOLINIQUE 80 PORC</v>
      </c>
      <c r="B178" s="199" t="str">
        <f>INDEX(Données_ATB!BE:BQ,MATCH(A178,Données_ATB!BE:BE,0),9)</f>
        <v>Acide oxolinique</v>
      </c>
      <c r="C178" s="200" t="str">
        <f>INDEX(Données_ATB!BE:BQ,MATCH(A178,Données_ATB!BE:BE,0),13)</f>
        <v>Quinolones</v>
      </c>
      <c r="D178" s="4" t="e">
        <f t="shared" si="9"/>
        <v>#VALUE!</v>
      </c>
      <c r="E178" s="1" t="e">
        <f t="shared" si="10"/>
        <v>#VALUE!</v>
      </c>
      <c r="F178" s="1" t="e">
        <f t="shared" si="11"/>
        <v>#VALUE!</v>
      </c>
    </row>
    <row r="179" spans="1:6" ht="22.5" customHeight="1" x14ac:dyDescent="0.25">
      <c r="A179" s="198" t="str">
        <f>Données_ATB!BE166</f>
        <v>CONCENTRAT VO 08 TILMICOSINE PORCIN-LAPIN</v>
      </c>
      <c r="B179" s="199" t="str">
        <f>INDEX(Données_ATB!BE:BQ,MATCH(A179,Données_ATB!BE:BE,0),9)</f>
        <v>Tilmicosine</v>
      </c>
      <c r="C179" s="200" t="str">
        <f>INDEX(Données_ATB!BE:BQ,MATCH(A179,Données_ATB!BE:BE,0),13)</f>
        <v>Macrolides</v>
      </c>
      <c r="D179" s="4" t="e">
        <f t="shared" si="9"/>
        <v>#VALUE!</v>
      </c>
      <c r="E179" s="1" t="e">
        <f t="shared" si="10"/>
        <v>#VALUE!</v>
      </c>
      <c r="F179" s="1" t="e">
        <f t="shared" si="11"/>
        <v>#VALUE!</v>
      </c>
    </row>
    <row r="180" spans="1:6" ht="22.5" customHeight="1" x14ac:dyDescent="0.25">
      <c r="A180" s="198" t="str">
        <f>Données_ATB!BE167</f>
        <v>CONCENTRAT VO 31-1 OXYTETRACYCLINE 100 PORC ET AGNEAU-CHEVREAU SEVRES</v>
      </c>
      <c r="B180" s="199" t="str">
        <f>INDEX(Données_ATB!BE:BQ,MATCH(A180,Données_ATB!BE:BE,0),9)</f>
        <v>Oxytétracycline</v>
      </c>
      <c r="C180" s="200" t="str">
        <f>INDEX(Données_ATB!BE:BQ,MATCH(A180,Données_ATB!BE:BE,0),13)</f>
        <v>Tetracyclines</v>
      </c>
      <c r="D180" s="4" t="e">
        <f t="shared" si="9"/>
        <v>#VALUE!</v>
      </c>
      <c r="E180" s="1" t="e">
        <f t="shared" si="10"/>
        <v>#VALUE!</v>
      </c>
      <c r="F180" s="1" t="e">
        <f t="shared" si="11"/>
        <v>#VALUE!</v>
      </c>
    </row>
    <row r="181" spans="1:6" ht="22.5" customHeight="1" x14ac:dyDescent="0.25">
      <c r="A181" s="198" t="str">
        <f>Données_ATB!BE168</f>
        <v>CONCENTRAT VO 31-2 OXYTETRACYCLINE 40 LAPIN-VOLAILLE-PORC ET AGNEAU-CHEVREAU SEVRES</v>
      </c>
      <c r="B181" s="199" t="str">
        <f>INDEX(Données_ATB!BE:BQ,MATCH(A181,Données_ATB!BE:BE,0),9)</f>
        <v>Oxytétracycline</v>
      </c>
      <c r="C181" s="200" t="str">
        <f>INDEX(Données_ATB!BE:BQ,MATCH(A181,Données_ATB!BE:BE,0),13)</f>
        <v>Tetracyclines</v>
      </c>
      <c r="D181" s="4" t="e">
        <f t="shared" si="9"/>
        <v>#VALUE!</v>
      </c>
      <c r="E181" s="1" t="e">
        <f t="shared" si="10"/>
        <v>#VALUE!</v>
      </c>
      <c r="F181" s="1" t="e">
        <f t="shared" si="11"/>
        <v>#VALUE!</v>
      </c>
    </row>
    <row r="182" spans="1:6" ht="22.5" customHeight="1" x14ac:dyDescent="0.25">
      <c r="A182" s="198" t="str">
        <f>Données_ATB!BE169</f>
        <v>CONCENTRAT VO 49-1 COLISTINE 400 PORC ET AGNEAU-CHEVREAU SEVRES</v>
      </c>
      <c r="B182" s="199" t="str">
        <f>INDEX(Données_ATB!BE:BQ,MATCH(A182,Données_ATB!BE:BE,0),9)</f>
        <v>Colistine</v>
      </c>
      <c r="C182" s="200" t="str">
        <f>INDEX(Données_ATB!BE:BQ,MATCH(A182,Données_ATB!BE:BE,0),13)</f>
        <v>Polypeptides</v>
      </c>
      <c r="D182" s="4" t="str">
        <f t="shared" si="9"/>
        <v>x</v>
      </c>
      <c r="E182" s="1" t="e">
        <f t="shared" si="10"/>
        <v>#VALUE!</v>
      </c>
      <c r="F182" s="1" t="e">
        <f t="shared" si="11"/>
        <v>#VALUE!</v>
      </c>
    </row>
    <row r="183" spans="1:6" ht="22.5" customHeight="1" x14ac:dyDescent="0.25">
      <c r="A183" s="198" t="str">
        <f>Données_ATB!BE170</f>
        <v>CONCENTRAT VO 49-2 COLISTINE 200 LAPIN-VOLAILLE-PORC ET AGNEAU-CHEVREAU SEVRES</v>
      </c>
      <c r="B183" s="199" t="str">
        <f>INDEX(Données_ATB!BE:BQ,MATCH(A183,Données_ATB!BE:BE,0),9)</f>
        <v>Colistine</v>
      </c>
      <c r="C183" s="200" t="str">
        <f>INDEX(Données_ATB!BE:BQ,MATCH(A183,Données_ATB!BE:BE,0),13)</f>
        <v>Polypeptides</v>
      </c>
      <c r="D183" s="4" t="str">
        <f t="shared" si="9"/>
        <v>x</v>
      </c>
      <c r="E183" s="1" t="e">
        <f t="shared" si="10"/>
        <v>#VALUE!</v>
      </c>
      <c r="F183" s="1" t="e">
        <f t="shared" si="11"/>
        <v>#VALUE!</v>
      </c>
    </row>
    <row r="184" spans="1:6" ht="22.5" customHeight="1" x14ac:dyDescent="0.25">
      <c r="A184" s="198" t="str">
        <f>Données_ATB!BE171</f>
        <v>CONCENTRAT VO 57 APRAMYCINE 20 PORC-LAPIN</v>
      </c>
      <c r="B184" s="199" t="str">
        <f>INDEX(Données_ATB!BE:BQ,MATCH(A184,Données_ATB!BE:BE,0),9)</f>
        <v>Apramycine</v>
      </c>
      <c r="C184" s="200" t="str">
        <f>INDEX(Données_ATB!BE:BQ,MATCH(A184,Données_ATB!BE:BE,0),13)</f>
        <v>Aminoglycosides</v>
      </c>
      <c r="D184" s="4" t="e">
        <f t="shared" si="9"/>
        <v>#VALUE!</v>
      </c>
      <c r="E184" s="1" t="e">
        <f t="shared" si="10"/>
        <v>#VALUE!</v>
      </c>
      <c r="F184" s="1" t="e">
        <f t="shared" si="11"/>
        <v>#VALUE!</v>
      </c>
    </row>
    <row r="185" spans="1:6" ht="22.5" customHeight="1" x14ac:dyDescent="0.25">
      <c r="A185" s="198" t="str">
        <f>Données_ATB!BE172</f>
        <v>CONCENTRAT VO 59-1 NEOMYCINE 80 PORC</v>
      </c>
      <c r="B185" s="199" t="str">
        <f>INDEX(Données_ATB!BE:BQ,MATCH(A185,Données_ATB!BE:BE,0),9)</f>
        <v>Néomycine</v>
      </c>
      <c r="C185" s="200" t="str">
        <f>INDEX(Données_ATB!BE:BQ,MATCH(A185,Données_ATB!BE:BE,0),13)</f>
        <v>Aminoglycosides</v>
      </c>
      <c r="D185" s="4" t="e">
        <f t="shared" si="9"/>
        <v>#VALUE!</v>
      </c>
      <c r="E185" s="1" t="e">
        <f t="shared" si="10"/>
        <v>#VALUE!</v>
      </c>
      <c r="F185" s="1" t="e">
        <f t="shared" si="11"/>
        <v>#VALUE!</v>
      </c>
    </row>
    <row r="186" spans="1:6" ht="22.5" customHeight="1" x14ac:dyDescent="0.25">
      <c r="A186" s="198" t="str">
        <f>Données_ATB!BE173</f>
        <v>CONCENTRAT VO 59-2 NEOMYCINE 40 LAPIN-VOLAILLE-PORC</v>
      </c>
      <c r="B186" s="199" t="str">
        <f>INDEX(Données_ATB!BE:BQ,MATCH(A186,Données_ATB!BE:BE,0),9)</f>
        <v>Néomycine</v>
      </c>
      <c r="C186" s="200" t="str">
        <f>INDEX(Données_ATB!BE:BQ,MATCH(A186,Données_ATB!BE:BE,0),13)</f>
        <v>Aminoglycosides</v>
      </c>
      <c r="D186" s="4" t="e">
        <f t="shared" si="9"/>
        <v>#VALUE!</v>
      </c>
      <c r="E186" s="1" t="e">
        <f t="shared" si="10"/>
        <v>#VALUE!</v>
      </c>
      <c r="F186" s="1" t="e">
        <f t="shared" si="11"/>
        <v>#VALUE!</v>
      </c>
    </row>
    <row r="187" spans="1:6" ht="22.5" customHeight="1" x14ac:dyDescent="0.25">
      <c r="A187" s="198" t="str">
        <f>Données_ATB!BE174</f>
        <v>CORTEXILINE</v>
      </c>
      <c r="B187" s="199" t="str">
        <f>INDEX(Données_ATB!BE:BQ,MATCH(A187,Données_ATB!BE:BE,0),9)</f>
        <v>Néomycine + Benzylpénicilline</v>
      </c>
      <c r="C187" s="200" t="str">
        <f>INDEX(Données_ATB!BE:BQ,MATCH(A187,Données_ATB!BE:BE,0),13)</f>
        <v>Aminoglycosides + Penicillines</v>
      </c>
      <c r="D187" s="4" t="e">
        <f t="shared" si="9"/>
        <v>#VALUE!</v>
      </c>
      <c r="E187" s="1" t="e">
        <f t="shared" si="10"/>
        <v>#VALUE!</v>
      </c>
      <c r="F187" s="1" t="e">
        <f t="shared" si="11"/>
        <v>#VALUE!</v>
      </c>
    </row>
    <row r="188" spans="1:6" ht="22.5" customHeight="1" x14ac:dyDescent="0.25">
      <c r="A188" s="198" t="str">
        <f>Données_ATB!BE175</f>
        <v>COVUNIL</v>
      </c>
      <c r="B188" s="199" t="str">
        <f>INDEX(Données_ATB!BE:BQ,MATCH(A188,Données_ATB!BE:BE,0),9)</f>
        <v>Oxytétracycline</v>
      </c>
      <c r="C188" s="200" t="str">
        <f>INDEX(Données_ATB!BE:BQ,MATCH(A188,Données_ATB!BE:BE,0),13)</f>
        <v>Tetracyclines</v>
      </c>
      <c r="D188" s="4" t="e">
        <f t="shared" si="9"/>
        <v>#VALUE!</v>
      </c>
      <c r="E188" s="1" t="e">
        <f t="shared" si="10"/>
        <v>#VALUE!</v>
      </c>
      <c r="F188" s="1" t="e">
        <f t="shared" si="11"/>
        <v>#VALUE!</v>
      </c>
    </row>
    <row r="189" spans="1:6" ht="22.5" customHeight="1" x14ac:dyDescent="0.25">
      <c r="A189" s="198" t="str">
        <f>Données_ATB!BE176</f>
        <v>CRD 92</v>
      </c>
      <c r="B189" s="199" t="str">
        <f>INDEX(Données_ATB!BE:BQ,MATCH(A189,Données_ATB!BE:BE,0),9)</f>
        <v>Spiramycine + Triméthoprime</v>
      </c>
      <c r="C189" s="200" t="str">
        <f>INDEX(Données_ATB!BE:BQ,MATCH(A189,Données_ATB!BE:BE,0),13)</f>
        <v>Macrolides + Trimethoprime</v>
      </c>
      <c r="D189" s="4" t="e">
        <f t="shared" si="9"/>
        <v>#VALUE!</v>
      </c>
      <c r="E189" s="1" t="e">
        <f t="shared" si="10"/>
        <v>#VALUE!</v>
      </c>
      <c r="F189" s="1" t="e">
        <f t="shared" si="11"/>
        <v>#VALUE!</v>
      </c>
    </row>
    <row r="190" spans="1:6" ht="22.5" customHeight="1" x14ac:dyDescent="0.25">
      <c r="A190" s="198" t="str">
        <f>Données_ATB!BE177</f>
        <v>CUBARMIX</v>
      </c>
      <c r="B190" s="199" t="str">
        <f>INDEX(Données_ATB!BE:BQ,MATCH(A190,Données_ATB!BE:BE,0),9)</f>
        <v>Sulfadiazine + Triméthoprime</v>
      </c>
      <c r="C190" s="200" t="str">
        <f>INDEX(Données_ATB!BE:BQ,MATCH(A190,Données_ATB!BE:BE,0),13)</f>
        <v>Sulfamides + Trimethoprime</v>
      </c>
      <c r="D190" s="4" t="e">
        <f t="shared" si="9"/>
        <v>#VALUE!</v>
      </c>
      <c r="E190" s="1" t="e">
        <f t="shared" si="10"/>
        <v>#VALUE!</v>
      </c>
      <c r="F190" s="1" t="e">
        <f t="shared" si="11"/>
        <v>#VALUE!</v>
      </c>
    </row>
    <row r="191" spans="1:6" ht="22.5" customHeight="1" x14ac:dyDescent="0.25">
      <c r="A191" s="198" t="str">
        <f>Données_ATB!BE178</f>
        <v>CURACEF DUO 50 MG/ML / 150 MG/ML SUSPENSION INJECTABLE POUR BOVINS</v>
      </c>
      <c r="B191" s="199" t="str">
        <f>INDEX(Données_ATB!BE:BQ,MATCH(A191,Données_ATB!BE:BE,0),9)</f>
        <v>Ceftiofur</v>
      </c>
      <c r="C191" s="200" t="str">
        <f>INDEX(Données_ATB!BE:BQ,MATCH(A191,Données_ATB!BE:BE,0),13)</f>
        <v>Cephalosporines 3&amp;4G</v>
      </c>
      <c r="D191" s="4" t="e">
        <f t="shared" si="9"/>
        <v>#VALUE!</v>
      </c>
      <c r="E191" s="1" t="str">
        <f t="shared" si="10"/>
        <v>x</v>
      </c>
      <c r="F191" s="1" t="e">
        <f t="shared" si="11"/>
        <v>#VALUE!</v>
      </c>
    </row>
    <row r="192" spans="1:6" ht="22.5" customHeight="1" x14ac:dyDescent="0.25">
      <c r="A192" s="198" t="str">
        <f>Données_ATB!BE179</f>
        <v>CYCLO SPRAY</v>
      </c>
      <c r="B192" s="199" t="str">
        <f>INDEX(Données_ATB!BE:BQ,MATCH(A192,Données_ATB!BE:BE,0),9)</f>
        <v>Chlortétracycline</v>
      </c>
      <c r="C192" s="200" t="str">
        <f>INDEX(Données_ATB!BE:BQ,MATCH(A192,Données_ATB!BE:BE,0),13)</f>
        <v>Tetracyclines</v>
      </c>
      <c r="D192" s="4" t="e">
        <f t="shared" si="9"/>
        <v>#VALUE!</v>
      </c>
      <c r="E192" s="1" t="e">
        <f t="shared" si="10"/>
        <v>#VALUE!</v>
      </c>
      <c r="F192" s="1" t="e">
        <f t="shared" si="11"/>
        <v>#VALUE!</v>
      </c>
    </row>
    <row r="193" spans="1:6" ht="22.5" customHeight="1" x14ac:dyDescent="0.25">
      <c r="A193" s="198" t="str">
        <f>Données_ATB!BE180</f>
        <v>CYCLOSOL 200 LA</v>
      </c>
      <c r="B193" s="199" t="str">
        <f>INDEX(Données_ATB!BE:BQ,MATCH(A193,Données_ATB!BE:BE,0),9)</f>
        <v>Oxytétracycline</v>
      </c>
      <c r="C193" s="200" t="str">
        <f>INDEX(Données_ATB!BE:BQ,MATCH(A193,Données_ATB!BE:BE,0),13)</f>
        <v>Tetracyclines</v>
      </c>
      <c r="D193" s="4" t="e">
        <f t="shared" si="9"/>
        <v>#VALUE!</v>
      </c>
      <c r="E193" s="1" t="e">
        <f t="shared" si="10"/>
        <v>#VALUE!</v>
      </c>
      <c r="F193" s="1" t="e">
        <f t="shared" si="11"/>
        <v>#VALUE!</v>
      </c>
    </row>
    <row r="194" spans="1:6" ht="22.5" customHeight="1" x14ac:dyDescent="0.25">
      <c r="A194" s="198" t="str">
        <f>Données_ATB!BE181</f>
        <v>DENAGARD INJECTABLE 162,2</v>
      </c>
      <c r="B194" s="199" t="str">
        <f>INDEX(Données_ATB!BE:BQ,MATCH(A194,Données_ATB!BE:BE,0),9)</f>
        <v>Tiamuline</v>
      </c>
      <c r="C194" s="200" t="str">
        <f>INDEX(Données_ATB!BE:BQ,MATCH(A194,Données_ATB!BE:BE,0),13)</f>
        <v>Pleuromutilines</v>
      </c>
      <c r="D194" s="4" t="e">
        <f t="shared" si="9"/>
        <v>#VALUE!</v>
      </c>
      <c r="E194" s="1" t="e">
        <f t="shared" si="10"/>
        <v>#VALUE!</v>
      </c>
      <c r="F194" s="1" t="e">
        <f t="shared" si="11"/>
        <v>#VALUE!</v>
      </c>
    </row>
    <row r="195" spans="1:6" ht="22.5" customHeight="1" x14ac:dyDescent="0.25">
      <c r="A195" s="198" t="str">
        <f>Données_ATB!BE182</f>
        <v>DENAGARD SOLUTION BUVABLE</v>
      </c>
      <c r="B195" s="199" t="str">
        <f>INDEX(Données_ATB!BE:BQ,MATCH(A195,Données_ATB!BE:BE,0),9)</f>
        <v>Tiamuline</v>
      </c>
      <c r="C195" s="200" t="str">
        <f>INDEX(Données_ATB!BE:BQ,MATCH(A195,Données_ATB!BE:BE,0),13)</f>
        <v>Pleuromutilines</v>
      </c>
      <c r="D195" s="4" t="e">
        <f t="shared" si="9"/>
        <v>#VALUE!</v>
      </c>
      <c r="E195" s="1" t="e">
        <f t="shared" si="10"/>
        <v>#VALUE!</v>
      </c>
      <c r="F195" s="1" t="e">
        <f t="shared" si="11"/>
        <v>#VALUE!</v>
      </c>
    </row>
    <row r="196" spans="1:6" ht="22.5" customHeight="1" x14ac:dyDescent="0.25">
      <c r="A196" s="198" t="str">
        <f>Données_ATB!BE183</f>
        <v>DEPOCILLINE</v>
      </c>
      <c r="B196" s="199" t="str">
        <f>INDEX(Données_ATB!BE:BQ,MATCH(A196,Données_ATB!BE:BE,0),9)</f>
        <v>Benzylpénicilline</v>
      </c>
      <c r="C196" s="200" t="str">
        <f>INDEX(Données_ATB!BE:BQ,MATCH(A196,Données_ATB!BE:BE,0),13)</f>
        <v>Penicillines</v>
      </c>
      <c r="D196" s="4" t="e">
        <f t="shared" si="9"/>
        <v>#VALUE!</v>
      </c>
      <c r="E196" s="1" t="e">
        <f t="shared" si="10"/>
        <v>#VALUE!</v>
      </c>
      <c r="F196" s="1" t="e">
        <f t="shared" si="11"/>
        <v>#VALUE!</v>
      </c>
    </row>
    <row r="197" spans="1:6" ht="22.5" customHeight="1" x14ac:dyDescent="0.25">
      <c r="A197" s="198" t="str">
        <f>Données_ATB!BE184</f>
        <v>DFV DOXIVET 200 MG/ML SOLUTION POUR ADMINISTRATION DANS L'EAU DE BOISSON POUR PORCS ET POULETS</v>
      </c>
      <c r="B197" s="199" t="str">
        <f>INDEX(Données_ATB!BE:BQ,MATCH(A197,Données_ATB!BE:BE,0),9)</f>
        <v>Doxycycline</v>
      </c>
      <c r="C197" s="200" t="str">
        <f>INDEX(Données_ATB!BE:BQ,MATCH(A197,Données_ATB!BE:BE,0),13)</f>
        <v>Tetracyclines</v>
      </c>
      <c r="D197" s="4" t="e">
        <f t="shared" si="9"/>
        <v>#VALUE!</v>
      </c>
      <c r="E197" s="1" t="e">
        <f t="shared" si="10"/>
        <v>#VALUE!</v>
      </c>
      <c r="F197" s="1" t="e">
        <f t="shared" si="11"/>
        <v>#VALUE!</v>
      </c>
    </row>
    <row r="198" spans="1:6" ht="22.5" customHeight="1" x14ac:dyDescent="0.25">
      <c r="A198" s="198" t="str">
        <f>Données_ATB!BE185</f>
        <v>DHS 50 COOPHAVET</v>
      </c>
      <c r="B198" s="199" t="str">
        <f>INDEX(Données_ATB!BE:BQ,MATCH(A198,Données_ATB!BE:BE,0),9)</f>
        <v>Dihydrostreptomycine</v>
      </c>
      <c r="C198" s="200" t="str">
        <f>INDEX(Données_ATB!BE:BQ,MATCH(A198,Données_ATB!BE:BE,0),13)</f>
        <v>Aminoglycosides</v>
      </c>
      <c r="D198" s="4" t="e">
        <f t="shared" si="9"/>
        <v>#VALUE!</v>
      </c>
      <c r="E198" s="1" t="e">
        <f t="shared" si="10"/>
        <v>#VALUE!</v>
      </c>
      <c r="F198" s="1" t="e">
        <f t="shared" si="11"/>
        <v>#VALUE!</v>
      </c>
    </row>
    <row r="199" spans="1:6" ht="22.5" customHeight="1" x14ac:dyDescent="0.25">
      <c r="A199" s="198" t="str">
        <f>Données_ATB!BE186</f>
        <v>DIATRIM 200 MG/ML + 40 MG/ML  SOLUTION INJECTABLE</v>
      </c>
      <c r="B199" s="199" t="str">
        <f>INDEX(Données_ATB!BE:BQ,MATCH(A199,Données_ATB!BE:BE,0),9)</f>
        <v>Sulfadiazine + Triméthoprime</v>
      </c>
      <c r="C199" s="200" t="str">
        <f>INDEX(Données_ATB!BE:BQ,MATCH(A199,Données_ATB!BE:BE,0),13)</f>
        <v>Sulfamides + Trimethoprime</v>
      </c>
      <c r="D199" s="4" t="e">
        <f t="shared" si="9"/>
        <v>#VALUE!</v>
      </c>
      <c r="E199" s="1" t="e">
        <f t="shared" si="10"/>
        <v>#VALUE!</v>
      </c>
      <c r="F199" s="1" t="e">
        <f t="shared" si="11"/>
        <v>#VALUE!</v>
      </c>
    </row>
    <row r="200" spans="1:6" ht="22.5" customHeight="1" x14ac:dyDescent="0.25">
      <c r="A200" s="198" t="str">
        <f>Données_ATB!BE187</f>
        <v>DIATRIM 200 MG/ML + 40 MG/ML SOLUTION INJECTABLE</v>
      </c>
      <c r="B200" s="199" t="str">
        <f>INDEX(Données_ATB!BE:BQ,MATCH(A200,Données_ATB!BE:BE,0),9)</f>
        <v>Sulfadiazine + Triméthoprime</v>
      </c>
      <c r="C200" s="200" t="str">
        <f>INDEX(Données_ATB!BE:BQ,MATCH(A200,Données_ATB!BE:BE,0),13)</f>
        <v>Sulfamides + Trimethoprime</v>
      </c>
      <c r="D200" s="4" t="e">
        <f t="shared" si="9"/>
        <v>#VALUE!</v>
      </c>
      <c r="E200" s="1" t="e">
        <f t="shared" si="10"/>
        <v>#VALUE!</v>
      </c>
      <c r="F200" s="1" t="e">
        <f t="shared" si="11"/>
        <v>#VALUE!</v>
      </c>
    </row>
    <row r="201" spans="1:6" ht="22.5" customHeight="1" x14ac:dyDescent="0.25">
      <c r="A201" s="198" t="str">
        <f>Données_ATB!BE188</f>
        <v>DIAZIPRIM</v>
      </c>
      <c r="B201" s="199" t="str">
        <f>INDEX(Données_ATB!BE:BQ,MATCH(A201,Données_ATB!BE:BE,0),9)</f>
        <v>Sulfadiazine + Triméthoprime</v>
      </c>
      <c r="C201" s="200" t="str">
        <f>INDEX(Données_ATB!BE:BQ,MATCH(A201,Données_ATB!BE:BE,0),13)</f>
        <v>Sulfamides + Trimethoprime</v>
      </c>
      <c r="D201" s="4" t="e">
        <f t="shared" si="9"/>
        <v>#VALUE!</v>
      </c>
      <c r="E201" s="1" t="e">
        <f t="shared" si="10"/>
        <v>#VALUE!</v>
      </c>
      <c r="F201" s="1" t="e">
        <f t="shared" si="11"/>
        <v>#VALUE!</v>
      </c>
    </row>
    <row r="202" spans="1:6" ht="22.5" customHeight="1" x14ac:dyDescent="0.25">
      <c r="A202" s="198" t="str">
        <f>Données_ATB!BE189</f>
        <v>DICLOMAM TARISSEMENT</v>
      </c>
      <c r="B202" s="199" t="str">
        <f>INDEX(Données_ATB!BE:BQ,MATCH(A202,Données_ATB!BE:BE,0),9)</f>
        <v>Cloxacilline</v>
      </c>
      <c r="C202" s="200" t="str">
        <f>INDEX(Données_ATB!BE:BQ,MATCH(A202,Données_ATB!BE:BE,0),13)</f>
        <v>Penicillines</v>
      </c>
      <c r="D202" s="4" t="e">
        <f t="shared" si="9"/>
        <v>#VALUE!</v>
      </c>
      <c r="E202" s="1" t="e">
        <f t="shared" si="10"/>
        <v>#VALUE!</v>
      </c>
      <c r="F202" s="1" t="e">
        <f t="shared" si="11"/>
        <v>#VALUE!</v>
      </c>
    </row>
    <row r="203" spans="1:6" ht="22.5" customHeight="1" x14ac:dyDescent="0.25">
      <c r="A203" s="198" t="str">
        <f>Données_ATB!BE190</f>
        <v>DICURAL 100 MG/ML SOLUTION ORALE POUR POULES ET DINDES</v>
      </c>
      <c r="B203" s="199" t="str">
        <f>INDEX(Données_ATB!BE:BQ,MATCH(A203,Données_ATB!BE:BE,0),9)</f>
        <v>Difloxacine</v>
      </c>
      <c r="C203" s="200" t="str">
        <f>INDEX(Données_ATB!BE:BQ,MATCH(A203,Données_ATB!BE:BE,0),13)</f>
        <v>Fluoroquinolones</v>
      </c>
      <c r="D203" s="4" t="e">
        <f t="shared" si="9"/>
        <v>#VALUE!</v>
      </c>
      <c r="E203" s="1" t="e">
        <f t="shared" si="10"/>
        <v>#VALUE!</v>
      </c>
      <c r="F203" s="1" t="e">
        <f t="shared" si="11"/>
        <v>#VALUE!</v>
      </c>
    </row>
    <row r="204" spans="1:6" ht="22.5" customHeight="1" x14ac:dyDescent="0.25">
      <c r="A204" s="198" t="str">
        <f>Données_ATB!BE191</f>
        <v>DIMERAL TS PORCIN</v>
      </c>
      <c r="B204" s="199" t="str">
        <f>INDEX(Données_ATB!BE:BQ,MATCH(A204,Données_ATB!BE:BE,0),9)</f>
        <v>Sulfadiazine + Triméthoprime</v>
      </c>
      <c r="C204" s="200" t="str">
        <f>INDEX(Données_ATB!BE:BQ,MATCH(A204,Données_ATB!BE:BE,0),13)</f>
        <v>Sulfamides + Trimethoprime</v>
      </c>
      <c r="D204" s="4" t="e">
        <f t="shared" si="9"/>
        <v>#VALUE!</v>
      </c>
      <c r="E204" s="1" t="e">
        <f t="shared" si="10"/>
        <v>#VALUE!</v>
      </c>
      <c r="F204" s="1" t="e">
        <f t="shared" si="11"/>
        <v>#VALUE!</v>
      </c>
    </row>
    <row r="205" spans="1:6" ht="22.5" customHeight="1" x14ac:dyDescent="0.25">
      <c r="A205" s="198" t="str">
        <f>Données_ATB!BE192</f>
        <v>DIPROXINE</v>
      </c>
      <c r="B205" s="199" t="str">
        <f>INDEX(Données_ATB!BE:BQ,MATCH(A205,Données_ATB!BE:BE,0),9)</f>
        <v>Sulfadiazine + Triméthoprime</v>
      </c>
      <c r="C205" s="200" t="str">
        <f>INDEX(Données_ATB!BE:BQ,MATCH(A205,Données_ATB!BE:BE,0),13)</f>
        <v>Sulfamides + Trimethoprime</v>
      </c>
      <c r="D205" s="4" t="e">
        <f t="shared" si="9"/>
        <v>#VALUE!</v>
      </c>
      <c r="E205" s="1" t="e">
        <f t="shared" si="10"/>
        <v>#VALUE!</v>
      </c>
      <c r="F205" s="1" t="e">
        <f t="shared" si="11"/>
        <v>#VALUE!</v>
      </c>
    </row>
    <row r="206" spans="1:6" ht="22.5" customHeight="1" x14ac:dyDescent="0.25">
      <c r="A206" s="198" t="str">
        <f>Données_ATB!BE193</f>
        <v>DOPHALIN 400 MG/G POUDRE POUR ADMINISTRATION DANS L'EAU DE BOISSON</v>
      </c>
      <c r="B206" s="199" t="str">
        <f>INDEX(Données_ATB!BE:BQ,MATCH(A206,Données_ATB!BE:BE,0),9)</f>
        <v>Lincomycine</v>
      </c>
      <c r="C206" s="200" t="str">
        <f>INDEX(Données_ATB!BE:BQ,MATCH(A206,Données_ATB!BE:BE,0),13)</f>
        <v>Lincosamides</v>
      </c>
      <c r="D206" s="4" t="e">
        <f t="shared" si="9"/>
        <v>#VALUE!</v>
      </c>
      <c r="E206" s="1" t="e">
        <f t="shared" si="10"/>
        <v>#VALUE!</v>
      </c>
      <c r="F206" s="1" t="e">
        <f t="shared" si="11"/>
        <v>#VALUE!</v>
      </c>
    </row>
    <row r="207" spans="1:6" ht="22.5" customHeight="1" x14ac:dyDescent="0.25">
      <c r="A207" s="198" t="str">
        <f>Données_ATB!BE194</f>
        <v>DOXATIB 433 MG/G POUDRE POUR ADMINISTRATION DANS L'EAU DE BOISSON POUR PORCS ET POULETS</v>
      </c>
      <c r="B207" s="199" t="str">
        <f>INDEX(Données_ATB!BE:BQ,MATCH(A207,Données_ATB!BE:BE,0),9)</f>
        <v>Doxycycline</v>
      </c>
      <c r="C207" s="200" t="str">
        <f>INDEX(Données_ATB!BE:BQ,MATCH(A207,Données_ATB!BE:BE,0),13)</f>
        <v>Tetracyclines</v>
      </c>
      <c r="D207" s="4" t="e">
        <f t="shared" si="9"/>
        <v>#VALUE!</v>
      </c>
      <c r="E207" s="1" t="e">
        <f t="shared" si="10"/>
        <v>#VALUE!</v>
      </c>
      <c r="F207" s="1" t="e">
        <f t="shared" si="11"/>
        <v>#VALUE!</v>
      </c>
    </row>
    <row r="208" spans="1:6" ht="22.5" customHeight="1" x14ac:dyDescent="0.25">
      <c r="A208" s="198" t="str">
        <f>Données_ATB!BE195</f>
        <v>DOXIPULVIS 500 MG/G POUDRE POUR ADMINISTRATION DANS L’EAU DE BOISSON / ALIMENTS D’ALLAITEMENT</v>
      </c>
      <c r="B208" s="199" t="str">
        <f>INDEX(Données_ATB!BE:BQ,MATCH(A208,Données_ATB!BE:BE,0),9)</f>
        <v>Doxycycline</v>
      </c>
      <c r="C208" s="200" t="str">
        <f>INDEX(Données_ATB!BE:BQ,MATCH(A208,Données_ATB!BE:BE,0),13)</f>
        <v>Tetracyclines</v>
      </c>
      <c r="D208" s="4" t="e">
        <f t="shared" si="9"/>
        <v>#VALUE!</v>
      </c>
      <c r="E208" s="1" t="e">
        <f t="shared" si="10"/>
        <v>#VALUE!</v>
      </c>
      <c r="F208" s="1" t="e">
        <f t="shared" si="11"/>
        <v>#VALUE!</v>
      </c>
    </row>
    <row r="209" spans="1:6" ht="22.5" customHeight="1" x14ac:dyDescent="0.25">
      <c r="A209" s="198" t="str">
        <f>Données_ATB!BE196</f>
        <v>DOXORAL</v>
      </c>
      <c r="B209" s="199" t="str">
        <f>INDEX(Données_ATB!BE:BQ,MATCH(A209,Données_ATB!BE:BE,0),9)</f>
        <v>Doxycycline</v>
      </c>
      <c r="C209" s="200" t="str">
        <f>INDEX(Données_ATB!BE:BQ,MATCH(A209,Données_ATB!BE:BE,0),13)</f>
        <v>Tetracyclines</v>
      </c>
      <c r="D209" s="4" t="e">
        <f t="shared" si="9"/>
        <v>#VALUE!</v>
      </c>
      <c r="E209" s="1" t="e">
        <f t="shared" si="10"/>
        <v>#VALUE!</v>
      </c>
      <c r="F209" s="1" t="e">
        <f t="shared" si="11"/>
        <v>#VALUE!</v>
      </c>
    </row>
    <row r="210" spans="1:6" ht="22.5" customHeight="1" x14ac:dyDescent="0.25">
      <c r="A210" s="198" t="str">
        <f>Données_ATB!BE197</f>
        <v>DOXX-SOL 433 MG/G POUDRE POUR ADMINISTRATION DANS L'EAU DE BOISSON/LE SUBSTITUT DE LAIT POUR LES VEAUX PRE-RUMINANTS LES PORCS ET LES POULES</v>
      </c>
      <c r="B210" s="199" t="str">
        <f>INDEX(Données_ATB!BE:BQ,MATCH(A210,Données_ATB!BE:BE,0),9)</f>
        <v>Doxycycline</v>
      </c>
      <c r="C210" s="200" t="str">
        <f>INDEX(Données_ATB!BE:BQ,MATCH(A210,Données_ATB!BE:BE,0),13)</f>
        <v>Tetracyclines</v>
      </c>
      <c r="D210" s="4" t="e">
        <f t="shared" si="9"/>
        <v>#VALUE!</v>
      </c>
      <c r="E210" s="1" t="e">
        <f t="shared" si="10"/>
        <v>#VALUE!</v>
      </c>
      <c r="F210" s="1" t="e">
        <f t="shared" si="11"/>
        <v>#VALUE!</v>
      </c>
    </row>
    <row r="211" spans="1:6" ht="22.5" customHeight="1" x14ac:dyDescent="0.25">
      <c r="A211" s="198" t="str">
        <f>Données_ATB!BE198</f>
        <v>DOXY 2% PM</v>
      </c>
      <c r="B211" s="199" t="str">
        <f>INDEX(Données_ATB!BE:BQ,MATCH(A211,Données_ATB!BE:BE,0),9)</f>
        <v>Doxycycline</v>
      </c>
      <c r="C211" s="200" t="str">
        <f>INDEX(Données_ATB!BE:BQ,MATCH(A211,Données_ATB!BE:BE,0),13)</f>
        <v>Tetracyclines</v>
      </c>
      <c r="D211" s="4" t="e">
        <f t="shared" si="9"/>
        <v>#VALUE!</v>
      </c>
      <c r="E211" s="1" t="e">
        <f t="shared" si="10"/>
        <v>#VALUE!</v>
      </c>
      <c r="F211" s="1" t="e">
        <f t="shared" si="11"/>
        <v>#VALUE!</v>
      </c>
    </row>
    <row r="212" spans="1:6" ht="22.5" customHeight="1" x14ac:dyDescent="0.25">
      <c r="A212" s="198" t="str">
        <f>Données_ATB!BE199</f>
        <v>DOXY 20 FRANVET</v>
      </c>
      <c r="B212" s="199" t="str">
        <f>INDEX(Données_ATB!BE:BQ,MATCH(A212,Données_ATB!BE:BE,0),9)</f>
        <v>Doxycycline</v>
      </c>
      <c r="C212" s="200" t="str">
        <f>INDEX(Données_ATB!BE:BQ,MATCH(A212,Données_ATB!BE:BE,0),13)</f>
        <v>Tetracyclines</v>
      </c>
      <c r="D212" s="4" t="e">
        <f t="shared" si="9"/>
        <v>#VALUE!</v>
      </c>
      <c r="E212" s="1" t="e">
        <f t="shared" si="10"/>
        <v>#VALUE!</v>
      </c>
      <c r="F212" s="1" t="e">
        <f t="shared" si="11"/>
        <v>#VALUE!</v>
      </c>
    </row>
    <row r="213" spans="1:6" ht="22.5" customHeight="1" x14ac:dyDescent="0.25">
      <c r="A213" s="198" t="str">
        <f>Données_ATB!BE200</f>
        <v>DOXY 4% PM</v>
      </c>
      <c r="B213" s="199" t="str">
        <f>INDEX(Données_ATB!BE:BQ,MATCH(A213,Données_ATB!BE:BE,0),9)</f>
        <v>Doxycycline</v>
      </c>
      <c r="C213" s="200" t="str">
        <f>INDEX(Données_ATB!BE:BQ,MATCH(A213,Données_ATB!BE:BE,0),13)</f>
        <v>Tetracyclines</v>
      </c>
      <c r="D213" s="4" t="e">
        <f t="shared" si="9"/>
        <v>#VALUE!</v>
      </c>
      <c r="E213" s="1" t="e">
        <f t="shared" si="10"/>
        <v>#VALUE!</v>
      </c>
      <c r="F213" s="1" t="e">
        <f t="shared" si="11"/>
        <v>#VALUE!</v>
      </c>
    </row>
    <row r="214" spans="1:6" ht="22.5" customHeight="1" x14ac:dyDescent="0.25">
      <c r="A214" s="198" t="str">
        <f>Données_ATB!BE201</f>
        <v>DOXY 5 FRANVET</v>
      </c>
      <c r="B214" s="199" t="str">
        <f>INDEX(Données_ATB!BE:BQ,MATCH(A214,Données_ATB!BE:BE,0),9)</f>
        <v>Doxycycline</v>
      </c>
      <c r="C214" s="200" t="str">
        <f>INDEX(Données_ATB!BE:BQ,MATCH(A214,Données_ATB!BE:BE,0),13)</f>
        <v>Tetracyclines</v>
      </c>
      <c r="D214" s="4" t="e">
        <f t="shared" si="9"/>
        <v>#VALUE!</v>
      </c>
      <c r="E214" s="1" t="e">
        <f t="shared" si="10"/>
        <v>#VALUE!</v>
      </c>
      <c r="F214" s="1" t="e">
        <f t="shared" si="11"/>
        <v>#VALUE!</v>
      </c>
    </row>
    <row r="215" spans="1:6" ht="22.5" customHeight="1" x14ac:dyDescent="0.25">
      <c r="A215" s="198" t="str">
        <f>Données_ATB!BE202</f>
        <v>DOXYCYCLINE CALIER 500 MG/G POUDRE POUR ADMINISTRATION DANS L'EAU DE BOISSON POUR POULETS, DINDES ET PORCINS</v>
      </c>
      <c r="B215" s="199" t="str">
        <f>INDEX(Données_ATB!BE:BQ,MATCH(A215,Données_ATB!BE:BE,0),9)</f>
        <v>Doxycycline</v>
      </c>
      <c r="C215" s="200" t="str">
        <f>INDEX(Données_ATB!BE:BQ,MATCH(A215,Données_ATB!BE:BE,0),13)</f>
        <v>Tetracyclines</v>
      </c>
      <c r="D215" s="4" t="e">
        <f t="shared" ref="D215:D278" si="12">IF(SEARCH("Colistine",B215)&gt;0,"x","")</f>
        <v>#VALUE!</v>
      </c>
      <c r="E215" s="1" t="e">
        <f t="shared" ref="E215:E278" si="13">IF(SEARCH("Cephalosporines 3&amp;4G",C215)&gt;0,"x","")</f>
        <v>#VALUE!</v>
      </c>
      <c r="F215" s="1" t="e">
        <f t="shared" ref="F215:F278" si="14">IF(SEARCH("Cephalosporines 3&amp;4G",C215)&gt;0,"x","")&amp;IF(SEARCH("Fluoroquinolones",C215)&gt;0,"x","")</f>
        <v>#VALUE!</v>
      </c>
    </row>
    <row r="216" spans="1:6" ht="22.5" customHeight="1" x14ac:dyDescent="0.25">
      <c r="A216" s="198" t="str">
        <f>Données_ATB!BE203</f>
        <v>DOXYLIN 867 MG/G POUDRE POUR ADMINISTRATION DANS L’EAU DE BOISSON/LE LAIT POUR VEAUX ET PORCS</v>
      </c>
      <c r="B216" s="199" t="str">
        <f>INDEX(Données_ATB!BE:BQ,MATCH(A216,Données_ATB!BE:BE,0),9)</f>
        <v>Doxycycline</v>
      </c>
      <c r="C216" s="200" t="str">
        <f>INDEX(Données_ATB!BE:BQ,MATCH(A216,Données_ATB!BE:BE,0),13)</f>
        <v>Tetracyclines</v>
      </c>
      <c r="D216" s="4" t="e">
        <f t="shared" si="12"/>
        <v>#VALUE!</v>
      </c>
      <c r="E216" s="1" t="e">
        <f t="shared" si="13"/>
        <v>#VALUE!</v>
      </c>
      <c r="F216" s="1" t="e">
        <f t="shared" si="14"/>
        <v>#VALUE!</v>
      </c>
    </row>
    <row r="217" spans="1:6" ht="22.5" customHeight="1" x14ac:dyDescent="0.25">
      <c r="A217" s="198" t="str">
        <f>Données_ATB!BE204</f>
        <v>DOXYLIN CT WSP 433 MG/G POUDRE POUR ADMINISTRATION DANS L'EAU DE BOISSON POUR POULETS ET DINDES</v>
      </c>
      <c r="B217" s="199" t="str">
        <f>INDEX(Données_ATB!BE:BQ,MATCH(A217,Données_ATB!BE:BE,0),9)</f>
        <v>Doxycycline</v>
      </c>
      <c r="C217" s="200" t="str">
        <f>INDEX(Données_ATB!BE:BQ,MATCH(A217,Données_ATB!BE:BE,0),13)</f>
        <v>Tetracyclines</v>
      </c>
      <c r="D217" s="4" t="e">
        <f t="shared" si="12"/>
        <v>#VALUE!</v>
      </c>
      <c r="E217" s="1" t="e">
        <f t="shared" si="13"/>
        <v>#VALUE!</v>
      </c>
      <c r="F217" s="1" t="e">
        <f t="shared" si="14"/>
        <v>#VALUE!</v>
      </c>
    </row>
    <row r="218" spans="1:6" ht="22.5" customHeight="1" x14ac:dyDescent="0.25">
      <c r="A218" s="198" t="str">
        <f>Données_ATB!BE205</f>
        <v>DOXYPRO 200 MG / G POUDRE ORALE VEAUX</v>
      </c>
      <c r="B218" s="199" t="str">
        <f>INDEX(Données_ATB!BE:BQ,MATCH(A218,Données_ATB!BE:BE,0),9)</f>
        <v>Doxycycline</v>
      </c>
      <c r="C218" s="200" t="str">
        <f>INDEX(Données_ATB!BE:BQ,MATCH(A218,Données_ATB!BE:BE,0),13)</f>
        <v>Tetracyclines</v>
      </c>
      <c r="D218" s="4" t="e">
        <f t="shared" si="12"/>
        <v>#VALUE!</v>
      </c>
      <c r="E218" s="1" t="e">
        <f t="shared" si="13"/>
        <v>#VALUE!</v>
      </c>
      <c r="F218" s="1" t="e">
        <f t="shared" si="14"/>
        <v>#VALUE!</v>
      </c>
    </row>
    <row r="219" spans="1:6" ht="22.5" customHeight="1" x14ac:dyDescent="0.25">
      <c r="A219" s="198" t="str">
        <f>Données_ATB!BE206</f>
        <v>DOXYSOL 10 %</v>
      </c>
      <c r="B219" s="199" t="str">
        <f>INDEX(Données_ATB!BE:BQ,MATCH(A219,Données_ATB!BE:BE,0),9)</f>
        <v>Doxycycline</v>
      </c>
      <c r="C219" s="200" t="str">
        <f>INDEX(Données_ATB!BE:BQ,MATCH(A219,Données_ATB!BE:BE,0),13)</f>
        <v>Tetracyclines</v>
      </c>
      <c r="D219" s="4" t="e">
        <f t="shared" si="12"/>
        <v>#VALUE!</v>
      </c>
      <c r="E219" s="1" t="e">
        <f t="shared" si="13"/>
        <v>#VALUE!</v>
      </c>
      <c r="F219" s="1" t="e">
        <f t="shared" si="14"/>
        <v>#VALUE!</v>
      </c>
    </row>
    <row r="220" spans="1:6" ht="22.5" customHeight="1" x14ac:dyDescent="0.25">
      <c r="A220" s="198" t="str">
        <f>Données_ATB!BE207</f>
        <v>DOXYVAL 20 %</v>
      </c>
      <c r="B220" s="199" t="str">
        <f>INDEX(Données_ATB!BE:BQ,MATCH(A220,Données_ATB!BE:BE,0),9)</f>
        <v>Doxycycline</v>
      </c>
      <c r="C220" s="200" t="str">
        <f>INDEX(Données_ATB!BE:BQ,MATCH(A220,Données_ATB!BE:BE,0),13)</f>
        <v>Tetracyclines</v>
      </c>
      <c r="D220" s="4" t="e">
        <f t="shared" si="12"/>
        <v>#VALUE!</v>
      </c>
      <c r="E220" s="1" t="e">
        <f t="shared" si="13"/>
        <v>#VALUE!</v>
      </c>
      <c r="F220" s="1" t="e">
        <f t="shared" si="14"/>
        <v>#VALUE!</v>
      </c>
    </row>
    <row r="221" spans="1:6" ht="22.5" customHeight="1" x14ac:dyDescent="0.25">
      <c r="A221" s="198" t="str">
        <f>Données_ATB!BE208</f>
        <v>DOXYVETO-C 433 MG/G POUDRE POUR ADMINISTRATION DANS L'EAU DE BOISSON / LE LAIT DE REMPLACEMENT POUR LES BOVINS, PORCINS ET POULETS</v>
      </c>
      <c r="B221" s="199" t="str">
        <f>INDEX(Données_ATB!BE:BQ,MATCH(A221,Données_ATB!BE:BE,0),9)</f>
        <v>Doxycycline</v>
      </c>
      <c r="C221" s="200" t="str">
        <f>INDEX(Données_ATB!BE:BQ,MATCH(A221,Données_ATB!BE:BE,0),13)</f>
        <v>Tetracyclines</v>
      </c>
      <c r="D221" s="4" t="e">
        <f t="shared" si="12"/>
        <v>#VALUE!</v>
      </c>
      <c r="E221" s="1" t="e">
        <f t="shared" si="13"/>
        <v>#VALUE!</v>
      </c>
      <c r="F221" s="1" t="e">
        <f t="shared" si="14"/>
        <v>#VALUE!</v>
      </c>
    </row>
    <row r="222" spans="1:6" ht="22.5" customHeight="1" x14ac:dyDescent="0.25">
      <c r="A222" s="198" t="str">
        <f>Données_ATB!BE209</f>
        <v>DRAXXIN 100 MG/ML SOLUTION INJECTABLE POUR BOVINS, PORCINS ET OVINS</v>
      </c>
      <c r="B222" s="199" t="str">
        <f>INDEX(Données_ATB!BE:BQ,MATCH(A222,Données_ATB!BE:BE,0),9)</f>
        <v>Tulathromycine</v>
      </c>
      <c r="C222" s="200" t="str">
        <f>INDEX(Données_ATB!BE:BQ,MATCH(A222,Données_ATB!BE:BE,0),13)</f>
        <v>Macrolides</v>
      </c>
      <c r="D222" s="4" t="e">
        <f t="shared" si="12"/>
        <v>#VALUE!</v>
      </c>
      <c r="E222" s="1" t="e">
        <f t="shared" si="13"/>
        <v>#VALUE!</v>
      </c>
      <c r="F222" s="1" t="e">
        <f t="shared" si="14"/>
        <v>#VALUE!</v>
      </c>
    </row>
    <row r="223" spans="1:6" s="30" customFormat="1" ht="22.5" customHeight="1" x14ac:dyDescent="0.25">
      <c r="A223" s="198" t="str">
        <f>Données_ATB!BE210</f>
        <v>DRAXXIN 25 MG/ML SOLUTION INJECTABLE POUR PORCINS</v>
      </c>
      <c r="B223" s="199" t="str">
        <f>INDEX(Données_ATB!BE:BQ,MATCH(A223,Données_ATB!BE:BE,0),9)</f>
        <v>Tulathromycine</v>
      </c>
      <c r="C223" s="200" t="str">
        <f>INDEX(Données_ATB!BE:BQ,MATCH(A223,Données_ATB!BE:BE,0),13)</f>
        <v>Macrolides</v>
      </c>
      <c r="D223" s="4" t="e">
        <f t="shared" si="12"/>
        <v>#VALUE!</v>
      </c>
      <c r="E223" s="1" t="e">
        <f t="shared" si="13"/>
        <v>#VALUE!</v>
      </c>
      <c r="F223" s="1" t="e">
        <f t="shared" si="14"/>
        <v>#VALUE!</v>
      </c>
    </row>
    <row r="224" spans="1:6" ht="22.5" customHeight="1" x14ac:dyDescent="0.25">
      <c r="A224" s="198" t="str">
        <f>Données_ATB!BE211</f>
        <v>DRAXXIN KP 100 MG/ML + 120 MG/ML SOLUTION INJECTABLE POUR BOVINS</v>
      </c>
      <c r="B224" s="199" t="str">
        <f>INDEX(Données_ATB!BE:BQ,MATCH(A224,Données_ATB!BE:BE,0),9)</f>
        <v>Tulathromycine</v>
      </c>
      <c r="C224" s="200" t="str">
        <f>INDEX(Données_ATB!BE:BQ,MATCH(A224,Données_ATB!BE:BE,0),13)</f>
        <v>Macrolides</v>
      </c>
      <c r="D224" s="4" t="e">
        <f t="shared" si="12"/>
        <v>#VALUE!</v>
      </c>
      <c r="E224" s="1" t="e">
        <f t="shared" si="13"/>
        <v>#VALUE!</v>
      </c>
      <c r="F224" s="1" t="e">
        <f t="shared" si="14"/>
        <v>#VALUE!</v>
      </c>
    </row>
    <row r="225" spans="1:6" ht="22.5" customHeight="1" x14ac:dyDescent="0.25">
      <c r="A225" s="198" t="str">
        <f>Données_ATB!BE212</f>
        <v>DUOPRIM</v>
      </c>
      <c r="B225" s="199" t="str">
        <f>INDEX(Données_ATB!BE:BQ,MATCH(A225,Données_ATB!BE:BE,0),9)</f>
        <v>Sulfadoxine + Triméthoprime</v>
      </c>
      <c r="C225" s="200" t="str">
        <f>INDEX(Données_ATB!BE:BQ,MATCH(A225,Données_ATB!BE:BE,0),13)</f>
        <v>Sulfamides + Trimethoprime</v>
      </c>
      <c r="D225" s="4" t="e">
        <f t="shared" si="12"/>
        <v>#VALUE!</v>
      </c>
      <c r="E225" s="1" t="e">
        <f t="shared" si="13"/>
        <v>#VALUE!</v>
      </c>
      <c r="F225" s="1" t="e">
        <f t="shared" si="14"/>
        <v>#VALUE!</v>
      </c>
    </row>
    <row r="226" spans="1:6" ht="22.5" customHeight="1" x14ac:dyDescent="0.25">
      <c r="A226" s="198" t="str">
        <f>Données_ATB!BE213</f>
        <v>DUPHACYCLINE LA</v>
      </c>
      <c r="B226" s="199" t="str">
        <f>INDEX(Données_ATB!BE:BQ,MATCH(A226,Données_ATB!BE:BE,0),9)</f>
        <v>Oxytétracycline</v>
      </c>
      <c r="C226" s="200" t="str">
        <f>INDEX(Données_ATB!BE:BQ,MATCH(A226,Données_ATB!BE:BE,0),13)</f>
        <v>Tetracyclines</v>
      </c>
      <c r="D226" s="4" t="e">
        <f t="shared" si="12"/>
        <v>#VALUE!</v>
      </c>
      <c r="E226" s="1" t="e">
        <f t="shared" si="13"/>
        <v>#VALUE!</v>
      </c>
      <c r="F226" s="1" t="e">
        <f t="shared" si="14"/>
        <v>#VALUE!</v>
      </c>
    </row>
    <row r="227" spans="1:6" ht="22.5" customHeight="1" x14ac:dyDescent="0.25">
      <c r="A227" s="198" t="str">
        <f>Données_ATB!BE214</f>
        <v>DUPHAMOX LA</v>
      </c>
      <c r="B227" s="199" t="str">
        <f>INDEX(Données_ATB!BE:BQ,MATCH(A227,Données_ATB!BE:BE,0),9)</f>
        <v>Amoxicilline</v>
      </c>
      <c r="C227" s="200" t="str">
        <f>INDEX(Données_ATB!BE:BQ,MATCH(A227,Données_ATB!BE:BE,0),13)</f>
        <v>Penicillines</v>
      </c>
      <c r="D227" s="4" t="e">
        <f t="shared" si="12"/>
        <v>#VALUE!</v>
      </c>
      <c r="E227" s="1" t="e">
        <f t="shared" si="13"/>
        <v>#VALUE!</v>
      </c>
      <c r="F227" s="1" t="e">
        <f t="shared" si="14"/>
        <v>#VALUE!</v>
      </c>
    </row>
    <row r="228" spans="1:6" ht="22.5" customHeight="1" x14ac:dyDescent="0.25">
      <c r="A228" s="198" t="str">
        <f>Données_ATB!BE215</f>
        <v>DUPLOCILLINE</v>
      </c>
      <c r="B228" s="199" t="str">
        <f>INDEX(Données_ATB!BE:BQ,MATCH(A228,Données_ATB!BE:BE,0),9)</f>
        <v>Benzylpénicilline</v>
      </c>
      <c r="C228" s="200" t="str">
        <f>INDEX(Données_ATB!BE:BQ,MATCH(A228,Données_ATB!BE:BE,0),13)</f>
        <v>Penicillines</v>
      </c>
      <c r="D228" s="4" t="e">
        <f t="shared" si="12"/>
        <v>#VALUE!</v>
      </c>
      <c r="E228" s="1" t="e">
        <f t="shared" si="13"/>
        <v>#VALUE!</v>
      </c>
      <c r="F228" s="1" t="e">
        <f t="shared" si="14"/>
        <v>#VALUE!</v>
      </c>
    </row>
    <row r="229" spans="1:6" ht="22.5" customHeight="1" x14ac:dyDescent="0.25">
      <c r="A229" s="198" t="str">
        <f>Données_ATB!BE216</f>
        <v>DURACYKLINE</v>
      </c>
      <c r="B229" s="199" t="str">
        <f>INDEX(Données_ATB!BE:BQ,MATCH(A229,Données_ATB!BE:BE,0),9)</f>
        <v>Oxytétracycline</v>
      </c>
      <c r="C229" s="200" t="str">
        <f>INDEX(Données_ATB!BE:BQ,MATCH(A229,Données_ATB!BE:BE,0),13)</f>
        <v>Tetracyclines</v>
      </c>
      <c r="D229" s="4" t="e">
        <f t="shared" si="12"/>
        <v>#VALUE!</v>
      </c>
      <c r="E229" s="1" t="e">
        <f t="shared" si="13"/>
        <v>#VALUE!</v>
      </c>
      <c r="F229" s="1" t="e">
        <f t="shared" si="14"/>
        <v>#VALUE!</v>
      </c>
    </row>
    <row r="230" spans="1:6" ht="22.5" customHeight="1" x14ac:dyDescent="0.25">
      <c r="A230" s="198" t="str">
        <f>Données_ATB!BE217</f>
        <v>ECONOR 10 % POUDRE ORALE POUR PORCS</v>
      </c>
      <c r="B230" s="199" t="str">
        <f>INDEX(Données_ATB!BE:BQ,MATCH(A230,Données_ATB!BE:BE,0),9)</f>
        <v>Valnémuline</v>
      </c>
      <c r="C230" s="200" t="str">
        <f>INDEX(Données_ATB!BE:BQ,MATCH(A230,Données_ATB!BE:BE,0),13)</f>
        <v>Pleuromutilines</v>
      </c>
      <c r="D230" s="4" t="e">
        <f t="shared" si="12"/>
        <v>#VALUE!</v>
      </c>
      <c r="E230" s="1" t="e">
        <f t="shared" si="13"/>
        <v>#VALUE!</v>
      </c>
      <c r="F230" s="1" t="e">
        <f t="shared" si="14"/>
        <v>#VALUE!</v>
      </c>
    </row>
    <row r="231" spans="1:6" ht="22.5" customHeight="1" x14ac:dyDescent="0.25">
      <c r="A231" s="198" t="str">
        <f>Données_ATB!BE218</f>
        <v>ECONOR 10 % PREMELANGE MEDICAMENTEUX POUR PORCS ET LAPINS</v>
      </c>
      <c r="B231" s="199" t="str">
        <f>INDEX(Données_ATB!BE:BQ,MATCH(A231,Données_ATB!BE:BE,0),9)</f>
        <v>Valnémuline</v>
      </c>
      <c r="C231" s="200" t="str">
        <f>INDEX(Données_ATB!BE:BQ,MATCH(A231,Données_ATB!BE:BE,0),13)</f>
        <v>Pleuromutilines</v>
      </c>
      <c r="D231" s="4" t="e">
        <f t="shared" si="12"/>
        <v>#VALUE!</v>
      </c>
      <c r="E231" s="1" t="e">
        <f t="shared" si="13"/>
        <v>#VALUE!</v>
      </c>
      <c r="F231" s="1" t="e">
        <f t="shared" si="14"/>
        <v>#VALUE!</v>
      </c>
    </row>
    <row r="232" spans="1:6" ht="22.5" customHeight="1" x14ac:dyDescent="0.25">
      <c r="A232" s="198" t="str">
        <f>Données_ATB!BE219</f>
        <v>ECONOR 50 % PREMELANGE MEDICAMENTEUX POUR PORCS</v>
      </c>
      <c r="B232" s="199" t="str">
        <f>INDEX(Données_ATB!BE:BQ,MATCH(A232,Données_ATB!BE:BE,0),9)</f>
        <v>Valnémuline</v>
      </c>
      <c r="C232" s="200" t="str">
        <f>INDEX(Données_ATB!BE:BQ,MATCH(A232,Données_ATB!BE:BE,0),13)</f>
        <v>Pleuromutilines</v>
      </c>
      <c r="D232" s="4" t="e">
        <f t="shared" si="12"/>
        <v>#VALUE!</v>
      </c>
      <c r="E232" s="1" t="e">
        <f t="shared" si="13"/>
        <v>#VALUE!</v>
      </c>
      <c r="F232" s="1" t="e">
        <f t="shared" si="14"/>
        <v>#VALUE!</v>
      </c>
    </row>
    <row r="233" spans="1:6" ht="22.5" customHeight="1" x14ac:dyDescent="0.25">
      <c r="A233" s="198" t="str">
        <f>Données_ATB!BE220</f>
        <v>EFICUR 50 MG/ML SUSPENSION INJECTABLE POUR PORCINS ET BOVINS</v>
      </c>
      <c r="B233" s="199" t="str">
        <f>INDEX(Données_ATB!BE:BQ,MATCH(A233,Données_ATB!BE:BE,0),9)</f>
        <v>Ceftiofur</v>
      </c>
      <c r="C233" s="200" t="str">
        <f>INDEX(Données_ATB!BE:BQ,MATCH(A233,Données_ATB!BE:BE,0),13)</f>
        <v>Cephalosporines 3&amp;4G</v>
      </c>
      <c r="D233" s="4" t="e">
        <f t="shared" si="12"/>
        <v>#VALUE!</v>
      </c>
      <c r="E233" s="1" t="str">
        <f t="shared" si="13"/>
        <v>x</v>
      </c>
      <c r="F233" s="1" t="e">
        <f t="shared" si="14"/>
        <v>#VALUE!</v>
      </c>
    </row>
    <row r="234" spans="1:6" ht="22.5" customHeight="1" x14ac:dyDescent="0.25">
      <c r="A234" s="198" t="str">
        <f>Données_ATB!BE221</f>
        <v>EMERICID SULFADIMETHOXINE</v>
      </c>
      <c r="B234" s="199" t="str">
        <f>INDEX(Données_ATB!BE:BQ,MATCH(A234,Données_ATB!BE:BE,0),9)</f>
        <v>Sulfadiméthoxine</v>
      </c>
      <c r="C234" s="200" t="str">
        <f>INDEX(Données_ATB!BE:BQ,MATCH(A234,Données_ATB!BE:BE,0),13)</f>
        <v>Sulfamides</v>
      </c>
      <c r="D234" s="4" t="e">
        <f t="shared" si="12"/>
        <v>#VALUE!</v>
      </c>
      <c r="E234" s="1" t="e">
        <f t="shared" si="13"/>
        <v>#VALUE!</v>
      </c>
      <c r="F234" s="1" t="e">
        <f t="shared" si="14"/>
        <v>#VALUE!</v>
      </c>
    </row>
    <row r="235" spans="1:6" ht="22.5" customHeight="1" x14ac:dyDescent="0.25">
      <c r="A235" s="198" t="str">
        <f>Données_ATB!BE222</f>
        <v>ENGEMYCINE 10 %</v>
      </c>
      <c r="B235" s="199" t="str">
        <f>INDEX(Données_ATB!BE:BQ,MATCH(A235,Données_ATB!BE:BE,0),9)</f>
        <v>Oxytétracycline</v>
      </c>
      <c r="C235" s="200" t="str">
        <f>INDEX(Données_ATB!BE:BQ,MATCH(A235,Données_ATB!BE:BE,0),13)</f>
        <v>Tetracyclines</v>
      </c>
      <c r="D235" s="4" t="e">
        <f t="shared" si="12"/>
        <v>#VALUE!</v>
      </c>
      <c r="E235" s="1" t="e">
        <f t="shared" si="13"/>
        <v>#VALUE!</v>
      </c>
      <c r="F235" s="1" t="e">
        <f t="shared" si="14"/>
        <v>#VALUE!</v>
      </c>
    </row>
    <row r="236" spans="1:6" ht="22.5" customHeight="1" x14ac:dyDescent="0.25">
      <c r="A236" s="198" t="str">
        <f>Données_ATB!BE223</f>
        <v>ENROCARE 10 % INJECTABLE POUR BOVINS ET PORCINS</v>
      </c>
      <c r="B236" s="199" t="str">
        <f>INDEX(Données_ATB!BE:BQ,MATCH(A236,Données_ATB!BE:BE,0),9)</f>
        <v>Enrofloxacine</v>
      </c>
      <c r="C236" s="200" t="str">
        <f>INDEX(Données_ATB!BE:BQ,MATCH(A236,Données_ATB!BE:BE,0),13)</f>
        <v>Fluoroquinolones</v>
      </c>
      <c r="D236" s="4" t="e">
        <f t="shared" si="12"/>
        <v>#VALUE!</v>
      </c>
      <c r="E236" s="1" t="e">
        <f t="shared" si="13"/>
        <v>#VALUE!</v>
      </c>
      <c r="F236" s="1" t="e">
        <f t="shared" si="14"/>
        <v>#VALUE!</v>
      </c>
    </row>
    <row r="237" spans="1:6" ht="22.5" customHeight="1" x14ac:dyDescent="0.25">
      <c r="A237" s="198" t="str">
        <f>Données_ATB!BE224</f>
        <v>ENROCARE 5 % INJECTABLE POUR BOVINS PORCINS CHIENS ET CHATS</v>
      </c>
      <c r="B237" s="199" t="str">
        <f>INDEX(Données_ATB!BE:BQ,MATCH(A237,Données_ATB!BE:BE,0),9)</f>
        <v>Enrofloxacine</v>
      </c>
      <c r="C237" s="200" t="str">
        <f>INDEX(Données_ATB!BE:BQ,MATCH(A237,Données_ATB!BE:BE,0),13)</f>
        <v>Fluoroquinolones</v>
      </c>
      <c r="D237" s="4" t="e">
        <f t="shared" si="12"/>
        <v>#VALUE!</v>
      </c>
      <c r="E237" s="1" t="e">
        <f t="shared" si="13"/>
        <v>#VALUE!</v>
      </c>
      <c r="F237" s="1" t="e">
        <f t="shared" si="14"/>
        <v>#VALUE!</v>
      </c>
    </row>
    <row r="238" spans="1:6" ht="22.5" customHeight="1" x14ac:dyDescent="0.25">
      <c r="A238" s="198" t="str">
        <f>Données_ATB!BE225</f>
        <v>ENROTRON 100 MG/ML SOLUTION BUVABLE POUR POULES, DINDES ET LAPINS</v>
      </c>
      <c r="B238" s="199" t="str">
        <f>INDEX(Données_ATB!BE:BQ,MATCH(A238,Données_ATB!BE:BE,0),9)</f>
        <v>Enrofloxacine</v>
      </c>
      <c r="C238" s="200" t="str">
        <f>INDEX(Données_ATB!BE:BQ,MATCH(A238,Données_ATB!BE:BE,0),13)</f>
        <v>Fluoroquinolones</v>
      </c>
      <c r="D238" s="4" t="e">
        <f t="shared" si="12"/>
        <v>#VALUE!</v>
      </c>
      <c r="E238" s="1" t="e">
        <f t="shared" si="13"/>
        <v>#VALUE!</v>
      </c>
      <c r="F238" s="1" t="e">
        <f t="shared" si="14"/>
        <v>#VALUE!</v>
      </c>
    </row>
    <row r="239" spans="1:6" ht="22.5" customHeight="1" x14ac:dyDescent="0.25">
      <c r="A239" s="198" t="str">
        <f>Données_ATB!BE226</f>
        <v>ENROTRON 25 MG/ML SOLUTION BUVABLE POUR BOVINS</v>
      </c>
      <c r="B239" s="199" t="str">
        <f>INDEX(Données_ATB!BE:BQ,MATCH(A239,Données_ATB!BE:BE,0),9)</f>
        <v>Enrofloxacine</v>
      </c>
      <c r="C239" s="200" t="str">
        <f>INDEX(Données_ATB!BE:BQ,MATCH(A239,Données_ATB!BE:BE,0),13)</f>
        <v>Fluoroquinolones</v>
      </c>
      <c r="D239" s="4" t="e">
        <f t="shared" si="12"/>
        <v>#VALUE!</v>
      </c>
      <c r="E239" s="1" t="e">
        <f t="shared" si="13"/>
        <v>#VALUE!</v>
      </c>
      <c r="F239" s="1" t="e">
        <f t="shared" si="14"/>
        <v>#VALUE!</v>
      </c>
    </row>
    <row r="240" spans="1:6" ht="22.5" customHeight="1" x14ac:dyDescent="0.25">
      <c r="A240" s="198" t="str">
        <f>Données_ATB!BE227</f>
        <v>ENROVAL 10 % SOLUTION BUVABLE POUR VOLAILLES</v>
      </c>
      <c r="B240" s="199" t="str">
        <f>INDEX(Données_ATB!BE:BQ,MATCH(A240,Données_ATB!BE:BE,0),9)</f>
        <v>Enrofloxacine</v>
      </c>
      <c r="C240" s="200" t="str">
        <f>INDEX(Données_ATB!BE:BQ,MATCH(A240,Données_ATB!BE:BE,0),13)</f>
        <v>Fluoroquinolones</v>
      </c>
      <c r="D240" s="4" t="e">
        <f t="shared" si="12"/>
        <v>#VALUE!</v>
      </c>
      <c r="E240" s="1" t="e">
        <f t="shared" si="13"/>
        <v>#VALUE!</v>
      </c>
      <c r="F240" s="1" t="e">
        <f t="shared" si="14"/>
        <v>#VALUE!</v>
      </c>
    </row>
    <row r="241" spans="1:6" ht="22.5" customHeight="1" x14ac:dyDescent="0.25">
      <c r="A241" s="198" t="str">
        <f>Données_ATB!BE228</f>
        <v>ENROX 100, 100 MG/ML SOLUTION INJECTABLE POUR BOVINS ET PORCINS</v>
      </c>
      <c r="B241" s="199" t="str">
        <f>INDEX(Données_ATB!BE:BQ,MATCH(A241,Données_ATB!BE:BE,0),9)</f>
        <v>Enrofloxacine</v>
      </c>
      <c r="C241" s="200" t="str">
        <f>INDEX(Données_ATB!BE:BQ,MATCH(A241,Données_ATB!BE:BE,0),13)</f>
        <v>Fluoroquinolones</v>
      </c>
      <c r="D241" s="4" t="e">
        <f t="shared" si="12"/>
        <v>#VALUE!</v>
      </c>
      <c r="E241" s="1" t="e">
        <f t="shared" si="13"/>
        <v>#VALUE!</v>
      </c>
      <c r="F241" s="1" t="e">
        <f t="shared" si="14"/>
        <v>#VALUE!</v>
      </c>
    </row>
    <row r="242" spans="1:6" ht="22.5" customHeight="1" x14ac:dyDescent="0.25">
      <c r="A242" s="198" t="str">
        <f>Données_ATB!BE229</f>
        <v>ENTEROGEL 30</v>
      </c>
      <c r="B242" s="199" t="str">
        <f>INDEX(Données_ATB!BE:BQ,MATCH(A242,Données_ATB!BE:BE,0),9)</f>
        <v>Sulfaguanidine + Colistine</v>
      </c>
      <c r="C242" s="200" t="str">
        <f>INDEX(Données_ATB!BE:BQ,MATCH(A242,Données_ATB!BE:BE,0),13)</f>
        <v>Sulfamides + Polypeptides</v>
      </c>
      <c r="D242" s="4" t="str">
        <f t="shared" si="12"/>
        <v>x</v>
      </c>
      <c r="E242" s="1" t="e">
        <f t="shared" si="13"/>
        <v>#VALUE!</v>
      </c>
      <c r="F242" s="1" t="e">
        <f t="shared" si="14"/>
        <v>#VALUE!</v>
      </c>
    </row>
    <row r="243" spans="1:6" ht="22.5" customHeight="1" x14ac:dyDescent="0.25">
      <c r="A243" s="198" t="str">
        <f>Données_ATB!BE230</f>
        <v>ENTEROGRAM</v>
      </c>
      <c r="B243" s="199" t="str">
        <f>INDEX(Données_ATB!BE:BQ,MATCH(A243,Données_ATB!BE:BE,0),9)</f>
        <v>Colistine</v>
      </c>
      <c r="C243" s="200" t="str">
        <f>INDEX(Données_ATB!BE:BQ,MATCH(A243,Données_ATB!BE:BE,0),13)</f>
        <v>Polypeptides</v>
      </c>
      <c r="D243" s="4" t="str">
        <f t="shared" si="12"/>
        <v>x</v>
      </c>
      <c r="E243" s="1" t="e">
        <f t="shared" si="13"/>
        <v>#VALUE!</v>
      </c>
      <c r="F243" s="1" t="e">
        <f t="shared" si="14"/>
        <v>#VALUE!</v>
      </c>
    </row>
    <row r="244" spans="1:6" ht="22.5" customHeight="1" x14ac:dyDescent="0.25">
      <c r="A244" s="198" t="str">
        <f>Données_ATB!BE231</f>
        <v>ENZOO-GROUP</v>
      </c>
      <c r="B244" s="199" t="str">
        <f>INDEX(Données_ATB!BE:BQ,MATCH(A244,Données_ATB!BE:BE,0),9)</f>
        <v>Sulfaguanidine</v>
      </c>
      <c r="C244" s="200" t="str">
        <f>INDEX(Données_ATB!BE:BQ,MATCH(A244,Données_ATB!BE:BE,0),13)</f>
        <v>Sulfamides</v>
      </c>
      <c r="D244" s="4" t="e">
        <f t="shared" si="12"/>
        <v>#VALUE!</v>
      </c>
      <c r="E244" s="1" t="e">
        <f t="shared" si="13"/>
        <v>#VALUE!</v>
      </c>
      <c r="F244" s="1" t="e">
        <f t="shared" si="14"/>
        <v>#VALUE!</v>
      </c>
    </row>
    <row r="245" spans="1:6" ht="22.5" customHeight="1" x14ac:dyDescent="0.25">
      <c r="A245" s="198" t="str">
        <f>Données_ATB!BE232</f>
        <v>EQUIBACTIN VET (333 MG/G + 67 MG/G) PATE ORALE POUR CHEVAUX</v>
      </c>
      <c r="B245" s="199" t="str">
        <f>INDEX(Données_ATB!BE:BQ,MATCH(A245,Données_ATB!BE:BE,0),9)</f>
        <v>Sulfadiazine + Triméthoprime</v>
      </c>
      <c r="C245" s="200" t="str">
        <f>INDEX(Données_ATB!BE:BQ,MATCH(A245,Données_ATB!BE:BE,0),13)</f>
        <v>Sulfamides + Trimethoprime</v>
      </c>
      <c r="D245" s="4" t="e">
        <f t="shared" si="12"/>
        <v>#VALUE!</v>
      </c>
      <c r="E245" s="1" t="e">
        <f t="shared" si="13"/>
        <v>#VALUE!</v>
      </c>
      <c r="F245" s="1" t="e">
        <f t="shared" si="14"/>
        <v>#VALUE!</v>
      </c>
    </row>
    <row r="246" spans="1:6" ht="22.5" customHeight="1" x14ac:dyDescent="0.25">
      <c r="A246" s="198" t="str">
        <f>Données_ATB!BE233</f>
        <v>EQUIBACTIN VET 250 MG/G + 50 MG/G POUDRE ORALE POUR CHEVAUX</v>
      </c>
      <c r="B246" s="199" t="str">
        <f>INDEX(Données_ATB!BE:BQ,MATCH(A246,Données_ATB!BE:BE,0),9)</f>
        <v>Sulfadiazine + Triméthoprime</v>
      </c>
      <c r="C246" s="200" t="str">
        <f>INDEX(Données_ATB!BE:BQ,MATCH(A246,Données_ATB!BE:BE,0),13)</f>
        <v>Sulfamides + Trimethoprime</v>
      </c>
      <c r="D246" s="4" t="e">
        <f t="shared" si="12"/>
        <v>#VALUE!</v>
      </c>
      <c r="E246" s="1" t="e">
        <f t="shared" si="13"/>
        <v>#VALUE!</v>
      </c>
      <c r="F246" s="1" t="e">
        <f t="shared" si="14"/>
        <v>#VALUE!</v>
      </c>
    </row>
    <row r="247" spans="1:6" ht="22.5" customHeight="1" x14ac:dyDescent="0.25">
      <c r="A247" s="198" t="str">
        <f>Données_ATB!BE234</f>
        <v>ERYTAVICOL</v>
      </c>
      <c r="B247" s="199" t="str">
        <f>INDEX(Données_ATB!BE:BQ,MATCH(A247,Données_ATB!BE:BE,0),9)</f>
        <v>Erythromycine + Tétracycline</v>
      </c>
      <c r="C247" s="200" t="str">
        <f>INDEX(Données_ATB!BE:BQ,MATCH(A247,Données_ATB!BE:BE,0),13)</f>
        <v>Macrolides + Tetracyclines</v>
      </c>
      <c r="D247" s="4" t="e">
        <f t="shared" si="12"/>
        <v>#VALUE!</v>
      </c>
      <c r="E247" s="1" t="e">
        <f t="shared" si="13"/>
        <v>#VALUE!</v>
      </c>
      <c r="F247" s="1" t="e">
        <f t="shared" si="14"/>
        <v>#VALUE!</v>
      </c>
    </row>
    <row r="248" spans="1:6" ht="22.5" customHeight="1" x14ac:dyDescent="0.25">
      <c r="A248" s="198" t="str">
        <f>Données_ATB!BE235</f>
        <v>ERYTHROCINE 200</v>
      </c>
      <c r="B248" s="199" t="str">
        <f>INDEX(Données_ATB!BE:BQ,MATCH(A248,Données_ATB!BE:BE,0),9)</f>
        <v>Erythromycine</v>
      </c>
      <c r="C248" s="200" t="str">
        <f>INDEX(Données_ATB!BE:BQ,MATCH(A248,Données_ATB!BE:BE,0),13)</f>
        <v>Macrolides</v>
      </c>
      <c r="D248" s="4" t="e">
        <f t="shared" si="12"/>
        <v>#VALUE!</v>
      </c>
      <c r="E248" s="1" t="e">
        <f t="shared" si="13"/>
        <v>#VALUE!</v>
      </c>
      <c r="F248" s="1" t="e">
        <f t="shared" si="14"/>
        <v>#VALUE!</v>
      </c>
    </row>
    <row r="249" spans="1:6" ht="22.5" customHeight="1" x14ac:dyDescent="0.25">
      <c r="A249" s="198" t="str">
        <f>Données_ATB!BE236</f>
        <v>ERYTHROVET</v>
      </c>
      <c r="B249" s="199" t="str">
        <f>INDEX(Données_ATB!BE:BQ,MATCH(A249,Données_ATB!BE:BE,0),9)</f>
        <v>Erythromycine</v>
      </c>
      <c r="C249" s="200" t="str">
        <f>INDEX(Données_ATB!BE:BQ,MATCH(A249,Données_ATB!BE:BE,0),13)</f>
        <v>Macrolides</v>
      </c>
      <c r="D249" s="4" t="e">
        <f t="shared" si="12"/>
        <v>#VALUE!</v>
      </c>
      <c r="E249" s="1" t="e">
        <f t="shared" si="13"/>
        <v>#VALUE!</v>
      </c>
      <c r="F249" s="1" t="e">
        <f t="shared" si="14"/>
        <v>#VALUE!</v>
      </c>
    </row>
    <row r="250" spans="1:6" ht="22.5" customHeight="1" x14ac:dyDescent="0.25">
      <c r="A250" s="198" t="str">
        <f>Données_ATB!BE237</f>
        <v>EUROFLOX 25 MG/ML SOLUTION BUVABLE VEAUX</v>
      </c>
      <c r="B250" s="199" t="str">
        <f>INDEX(Données_ATB!BE:BQ,MATCH(A250,Données_ATB!BE:BE,0),9)</f>
        <v>Enrofloxacine</v>
      </c>
      <c r="C250" s="200" t="str">
        <f>INDEX(Données_ATB!BE:BQ,MATCH(A250,Données_ATB!BE:BE,0),13)</f>
        <v>Fluoroquinolones</v>
      </c>
      <c r="D250" s="4" t="e">
        <f t="shared" si="12"/>
        <v>#VALUE!</v>
      </c>
      <c r="E250" s="1" t="e">
        <f t="shared" si="13"/>
        <v>#VALUE!</v>
      </c>
      <c r="F250" s="1" t="e">
        <f t="shared" si="14"/>
        <v>#VALUE!</v>
      </c>
    </row>
    <row r="251" spans="1:6" ht="22.5" customHeight="1" x14ac:dyDescent="0.25">
      <c r="A251" s="198" t="str">
        <f>Données_ATB!BE238</f>
        <v>EXCENEL 1 G</v>
      </c>
      <c r="B251" s="199" t="str">
        <f>INDEX(Données_ATB!BE:BQ,MATCH(A251,Données_ATB!BE:BE,0),9)</f>
        <v>Ceftiofur</v>
      </c>
      <c r="C251" s="200" t="str">
        <f>INDEX(Données_ATB!BE:BQ,MATCH(A251,Données_ATB!BE:BE,0),13)</f>
        <v>Cephalosporines 3&amp;4G</v>
      </c>
      <c r="D251" s="4" t="e">
        <f t="shared" si="12"/>
        <v>#VALUE!</v>
      </c>
      <c r="E251" s="1" t="str">
        <f t="shared" si="13"/>
        <v>x</v>
      </c>
      <c r="F251" s="1" t="e">
        <f t="shared" si="14"/>
        <v>#VALUE!</v>
      </c>
    </row>
    <row r="252" spans="1:6" ht="22.5" customHeight="1" x14ac:dyDescent="0.25">
      <c r="A252" s="198" t="str">
        <f>Données_ATB!BE239</f>
        <v>EXCENEL 4 G</v>
      </c>
      <c r="B252" s="199" t="str">
        <f>INDEX(Données_ATB!BE:BQ,MATCH(A252,Données_ATB!BE:BE,0),9)</f>
        <v>Ceftiofur</v>
      </c>
      <c r="C252" s="200" t="str">
        <f>INDEX(Données_ATB!BE:BQ,MATCH(A252,Données_ATB!BE:BE,0),13)</f>
        <v>Cephalosporines 3&amp;4G</v>
      </c>
      <c r="D252" s="4" t="e">
        <f t="shared" si="12"/>
        <v>#VALUE!</v>
      </c>
      <c r="E252" s="1" t="str">
        <f t="shared" si="13"/>
        <v>x</v>
      </c>
      <c r="F252" s="1" t="e">
        <f t="shared" si="14"/>
        <v>#VALUE!</v>
      </c>
    </row>
    <row r="253" spans="1:6" ht="22.5" customHeight="1" x14ac:dyDescent="0.25">
      <c r="A253" s="198" t="str">
        <f>Données_ATB!BE240</f>
        <v>EXCENEL FLOW 50 MG/ML SUSPENSION INJECTABLE POUR PORCINS ET BOVINS</v>
      </c>
      <c r="B253" s="199" t="str">
        <f>INDEX(Données_ATB!BE:BQ,MATCH(A253,Données_ATB!BE:BE,0),9)</f>
        <v>Ceftiofur</v>
      </c>
      <c r="C253" s="200" t="str">
        <f>INDEX(Données_ATB!BE:BQ,MATCH(A253,Données_ATB!BE:BE,0),13)</f>
        <v>Cephalosporines 3&amp;4G</v>
      </c>
      <c r="D253" s="4" t="e">
        <f t="shared" si="12"/>
        <v>#VALUE!</v>
      </c>
      <c r="E253" s="1" t="str">
        <f t="shared" si="13"/>
        <v>x</v>
      </c>
      <c r="F253" s="1" t="e">
        <f t="shared" si="14"/>
        <v>#VALUE!</v>
      </c>
    </row>
    <row r="254" spans="1:6" ht="22.5" customHeight="1" x14ac:dyDescent="0.25">
      <c r="A254" s="198" t="str">
        <f>Données_ATB!BE241</f>
        <v>FACEL H.L.</v>
      </c>
      <c r="B254" s="199" t="str">
        <f>INDEX(Données_ATB!BE:BQ,MATCH(A254,Données_ATB!BE:BE,0),9)</f>
        <v>Céfapirine</v>
      </c>
      <c r="C254" s="200" t="str">
        <f>INDEX(Données_ATB!BE:BQ,MATCH(A254,Données_ATB!BE:BE,0),13)</f>
        <v>Cephalosporines 1&amp;2G</v>
      </c>
      <c r="D254" s="4" t="e">
        <f t="shared" si="12"/>
        <v>#VALUE!</v>
      </c>
      <c r="E254" s="1" t="e">
        <f t="shared" si="13"/>
        <v>#VALUE!</v>
      </c>
      <c r="F254" s="1" t="e">
        <f t="shared" si="14"/>
        <v>#VALUE!</v>
      </c>
    </row>
    <row r="255" spans="1:6" ht="22.5" customHeight="1" x14ac:dyDescent="0.25">
      <c r="A255" s="198" t="str">
        <f>Données_ATB!BE242</f>
        <v>FATROX</v>
      </c>
      <c r="B255" s="199" t="str">
        <f>INDEX(Données_ATB!BE:BQ,MATCH(A255,Données_ATB!BE:BE,0),9)</f>
        <v>Rifaximine</v>
      </c>
      <c r="C255" s="200" t="str">
        <f>INDEX(Données_ATB!BE:BQ,MATCH(A255,Données_ATB!BE:BE,0),13)</f>
        <v>Autres familles</v>
      </c>
      <c r="D255" s="4" t="e">
        <f t="shared" si="12"/>
        <v>#VALUE!</v>
      </c>
      <c r="E255" s="1" t="e">
        <f t="shared" si="13"/>
        <v>#VALUE!</v>
      </c>
      <c r="F255" s="1" t="e">
        <f t="shared" si="14"/>
        <v>#VALUE!</v>
      </c>
    </row>
    <row r="256" spans="1:6" ht="22.5" customHeight="1" x14ac:dyDescent="0.25">
      <c r="A256" s="198" t="str">
        <f>Données_ATB!BE243</f>
        <v>FINOXALINE</v>
      </c>
      <c r="B256" s="199" t="str">
        <f>INDEX(Données_ATB!BE:BQ,MATCH(A256,Données_ATB!BE:BE,0),9)</f>
        <v>Oxytétracycline</v>
      </c>
      <c r="C256" s="200" t="str">
        <f>INDEX(Données_ATB!BE:BQ,MATCH(A256,Données_ATB!BE:BE,0),13)</f>
        <v>Tetracyclines</v>
      </c>
      <c r="D256" s="4" t="e">
        <f t="shared" si="12"/>
        <v>#VALUE!</v>
      </c>
      <c r="E256" s="1" t="e">
        <f t="shared" si="13"/>
        <v>#VALUE!</v>
      </c>
      <c r="F256" s="1" t="e">
        <f t="shared" si="14"/>
        <v>#VALUE!</v>
      </c>
    </row>
    <row r="257" spans="1:6" ht="22.5" customHeight="1" x14ac:dyDescent="0.25">
      <c r="A257" s="198" t="str">
        <f>Données_ATB!BE244</f>
        <v>FLORDOFEN 300 MG/ML SOLUTION INJECTABLE POUR BOVINS ET PORCINS</v>
      </c>
      <c r="B257" s="199" t="str">
        <f>INDEX(Données_ATB!BE:BQ,MATCH(A257,Données_ATB!BE:BE,0),9)</f>
        <v>Florfénicol</v>
      </c>
      <c r="C257" s="200" t="str">
        <f>INDEX(Données_ATB!BE:BQ,MATCH(A257,Données_ATB!BE:BE,0),13)</f>
        <v>Phenicoles</v>
      </c>
      <c r="D257" s="4" t="e">
        <f t="shared" si="12"/>
        <v>#VALUE!</v>
      </c>
      <c r="E257" s="1" t="e">
        <f t="shared" si="13"/>
        <v>#VALUE!</v>
      </c>
      <c r="F257" s="1" t="e">
        <f t="shared" si="14"/>
        <v>#VALUE!</v>
      </c>
    </row>
    <row r="258" spans="1:6" ht="22.5" customHeight="1" x14ac:dyDescent="0.25">
      <c r="A258" s="198" t="str">
        <f>Données_ATB!BE245</f>
        <v>FLORFENIKEL 300 MG/ML SOLUTION INJECTABLE POUR BOVINS ET PORCINS</v>
      </c>
      <c r="B258" s="199" t="str">
        <f>INDEX(Données_ATB!BE:BQ,MATCH(A258,Données_ATB!BE:BE,0),9)</f>
        <v>Florfénicol</v>
      </c>
      <c r="C258" s="200" t="str">
        <f>INDEX(Données_ATB!BE:BQ,MATCH(A258,Données_ATB!BE:BE,0),13)</f>
        <v>Phenicoles</v>
      </c>
      <c r="D258" s="4" t="e">
        <f t="shared" si="12"/>
        <v>#VALUE!</v>
      </c>
      <c r="E258" s="1" t="e">
        <f t="shared" si="13"/>
        <v>#VALUE!</v>
      </c>
      <c r="F258" s="1" t="e">
        <f t="shared" si="14"/>
        <v>#VALUE!</v>
      </c>
    </row>
    <row r="259" spans="1:6" ht="22.5" customHeight="1" x14ac:dyDescent="0.25">
      <c r="A259" s="198" t="str">
        <f>Données_ATB!BE246</f>
        <v>FLORGANE 300 MG/ML SUSPENSION INJECTABLE POUR BOVINS ET PORCINS</v>
      </c>
      <c r="B259" s="199" t="str">
        <f>INDEX(Données_ATB!BE:BQ,MATCH(A259,Données_ATB!BE:BE,0),9)</f>
        <v>Florfénicol</v>
      </c>
      <c r="C259" s="200" t="str">
        <f>INDEX(Données_ATB!BE:BQ,MATCH(A259,Données_ATB!BE:BE,0),13)</f>
        <v>Phenicoles</v>
      </c>
      <c r="D259" s="4" t="e">
        <f t="shared" si="12"/>
        <v>#VALUE!</v>
      </c>
      <c r="E259" s="1" t="e">
        <f t="shared" si="13"/>
        <v>#VALUE!</v>
      </c>
      <c r="F259" s="1" t="e">
        <f t="shared" si="14"/>
        <v>#VALUE!</v>
      </c>
    </row>
    <row r="260" spans="1:6" ht="22.5" customHeight="1" x14ac:dyDescent="0.25">
      <c r="A260" s="198" t="str">
        <f>Données_ATB!BE247</f>
        <v>FLORKEM 300 MG/ML SOLUTION INJECTABLE POUR BOVINS ET PORCINS</v>
      </c>
      <c r="B260" s="199" t="str">
        <f>INDEX(Données_ATB!BE:BQ,MATCH(A260,Données_ATB!BE:BE,0),9)</f>
        <v>Florfénicol</v>
      </c>
      <c r="C260" s="200" t="str">
        <f>INDEX(Données_ATB!BE:BQ,MATCH(A260,Données_ATB!BE:BE,0),13)</f>
        <v>Phenicoles</v>
      </c>
      <c r="D260" s="4" t="e">
        <f t="shared" si="12"/>
        <v>#VALUE!</v>
      </c>
      <c r="E260" s="1" t="e">
        <f t="shared" si="13"/>
        <v>#VALUE!</v>
      </c>
      <c r="F260" s="1" t="e">
        <f t="shared" si="14"/>
        <v>#VALUE!</v>
      </c>
    </row>
    <row r="261" spans="1:6" ht="22.5" customHeight="1" x14ac:dyDescent="0.25">
      <c r="A261" s="198" t="str">
        <f>Données_ATB!BE248</f>
        <v>FLORON 300 MG/ML SOLUTION INJECTABLE POUR BOVINS ET PORCINS</v>
      </c>
      <c r="B261" s="199" t="str">
        <f>INDEX(Données_ATB!BE:BQ,MATCH(A261,Données_ATB!BE:BE,0),9)</f>
        <v>Florfénicol</v>
      </c>
      <c r="C261" s="200" t="str">
        <f>INDEX(Données_ATB!BE:BQ,MATCH(A261,Données_ATB!BE:BE,0),13)</f>
        <v>Phenicoles</v>
      </c>
      <c r="D261" s="4" t="e">
        <f t="shared" si="12"/>
        <v>#VALUE!</v>
      </c>
      <c r="E261" s="1" t="e">
        <f t="shared" si="13"/>
        <v>#VALUE!</v>
      </c>
      <c r="F261" s="1" t="e">
        <f t="shared" si="14"/>
        <v>#VALUE!</v>
      </c>
    </row>
    <row r="262" spans="1:6" ht="22.5" customHeight="1" x14ac:dyDescent="0.25">
      <c r="A262" s="198" t="str">
        <f>Données_ATB!BE249</f>
        <v>FLORON 40 MG/G PREMELANGE MEDICAMENTEUX POUR PORCS</v>
      </c>
      <c r="B262" s="199" t="str">
        <f>INDEX(Données_ATB!BE:BQ,MATCH(A262,Données_ATB!BE:BE,0),9)</f>
        <v>Florfénicol</v>
      </c>
      <c r="C262" s="200" t="str">
        <f>INDEX(Données_ATB!BE:BQ,MATCH(A262,Données_ATB!BE:BE,0),13)</f>
        <v>Phenicoles</v>
      </c>
      <c r="D262" s="4" t="e">
        <f t="shared" si="12"/>
        <v>#VALUE!</v>
      </c>
      <c r="E262" s="1" t="e">
        <f t="shared" si="13"/>
        <v>#VALUE!</v>
      </c>
      <c r="F262" s="1" t="e">
        <f t="shared" si="14"/>
        <v>#VALUE!</v>
      </c>
    </row>
    <row r="263" spans="1:6" ht="22.5" customHeight="1" x14ac:dyDescent="0.25">
      <c r="A263" s="198" t="str">
        <f>Données_ATB!BE250</f>
        <v>FLORON 450 MG/ML SOLUTION INJECTABLE POUR BOVINS</v>
      </c>
      <c r="B263" s="199" t="str">
        <f>INDEX(Données_ATB!BE:BQ,MATCH(A263,Données_ATB!BE:BE,0),9)</f>
        <v>Florfénicol</v>
      </c>
      <c r="C263" s="200" t="str">
        <f>INDEX(Données_ATB!BE:BQ,MATCH(A263,Données_ATB!BE:BE,0),13)</f>
        <v>Phenicoles</v>
      </c>
      <c r="D263" s="4" t="e">
        <f t="shared" si="12"/>
        <v>#VALUE!</v>
      </c>
      <c r="E263" s="1" t="e">
        <f t="shared" si="13"/>
        <v>#VALUE!</v>
      </c>
      <c r="F263" s="1" t="e">
        <f t="shared" si="14"/>
        <v>#VALUE!</v>
      </c>
    </row>
    <row r="264" spans="1:6" ht="22.5" customHeight="1" x14ac:dyDescent="0.25">
      <c r="A264" s="198" t="str">
        <f>Données_ATB!BE251</f>
        <v>FLOXIBAC 100 MG/ML SOLUTION INJECTABLE POUR BOVINS ET PORCINS</v>
      </c>
      <c r="B264" s="199" t="str">
        <f>INDEX(Données_ATB!BE:BQ,MATCH(A264,Données_ATB!BE:BE,0),9)</f>
        <v>Enrofloxacine</v>
      </c>
      <c r="C264" s="200" t="str">
        <f>INDEX(Données_ATB!BE:BQ,MATCH(A264,Données_ATB!BE:BE,0),13)</f>
        <v>Fluoroquinolones</v>
      </c>
      <c r="D264" s="4" t="e">
        <f t="shared" si="12"/>
        <v>#VALUE!</v>
      </c>
      <c r="E264" s="1" t="e">
        <f t="shared" si="13"/>
        <v>#VALUE!</v>
      </c>
      <c r="F264" s="1" t="e">
        <f t="shared" si="14"/>
        <v>#VALUE!</v>
      </c>
    </row>
    <row r="265" spans="1:6" ht="22.5" customHeight="1" x14ac:dyDescent="0.25">
      <c r="A265" s="198" t="str">
        <f>Données_ATB!BE252</f>
        <v>FLOXIBAC 50 MG/ML SOLUTION INJECTABLE POUR BOVINS, PORCINS, CHIENS ET CHATS</v>
      </c>
      <c r="B265" s="199" t="str">
        <f>INDEX(Données_ATB!BE:BQ,MATCH(A265,Données_ATB!BE:BE,0),9)</f>
        <v>Enrofloxacine</v>
      </c>
      <c r="C265" s="200" t="str">
        <f>INDEX(Données_ATB!BE:BQ,MATCH(A265,Données_ATB!BE:BE,0),13)</f>
        <v>Fluoroquinolones</v>
      </c>
      <c r="D265" s="4" t="e">
        <f t="shared" si="12"/>
        <v>#VALUE!</v>
      </c>
      <c r="E265" s="1" t="e">
        <f t="shared" si="13"/>
        <v>#VALUE!</v>
      </c>
      <c r="F265" s="1" t="e">
        <f t="shared" si="14"/>
        <v>#VALUE!</v>
      </c>
    </row>
    <row r="266" spans="1:6" ht="22.5" customHeight="1" x14ac:dyDescent="0.25">
      <c r="A266" s="198" t="str">
        <f>Données_ATB!BE253</f>
        <v>FLOXYME 50 MG/ML SOLUTION POUR EAU DE BOISSON</v>
      </c>
      <c r="B266" s="199" t="str">
        <f>INDEX(Données_ATB!BE:BQ,MATCH(A266,Données_ATB!BE:BE,0),9)</f>
        <v>Florfénicol</v>
      </c>
      <c r="C266" s="200" t="str">
        <f>INDEX(Données_ATB!BE:BQ,MATCH(A266,Données_ATB!BE:BE,0),13)</f>
        <v>Phenicoles</v>
      </c>
      <c r="D266" s="4" t="e">
        <f t="shared" si="12"/>
        <v>#VALUE!</v>
      </c>
      <c r="E266" s="1" t="e">
        <f t="shared" si="13"/>
        <v>#VALUE!</v>
      </c>
      <c r="F266" s="1" t="e">
        <f t="shared" si="14"/>
        <v>#VALUE!</v>
      </c>
    </row>
    <row r="267" spans="1:6" ht="22.5" customHeight="1" x14ac:dyDescent="0.25">
      <c r="A267" s="198" t="str">
        <f>Données_ATB!BE254</f>
        <v>FLUMIQUIL POUDRE A 10 %</v>
      </c>
      <c r="B267" s="199" t="str">
        <f>INDEX(Données_ATB!BE:BQ,MATCH(A267,Données_ATB!BE:BE,0),9)</f>
        <v>Fluméquine</v>
      </c>
      <c r="C267" s="200" t="str">
        <f>INDEX(Données_ATB!BE:BQ,MATCH(A267,Données_ATB!BE:BE,0),13)</f>
        <v>Quinolones</v>
      </c>
      <c r="D267" s="4" t="e">
        <f t="shared" si="12"/>
        <v>#VALUE!</v>
      </c>
      <c r="E267" s="1" t="e">
        <f t="shared" si="13"/>
        <v>#VALUE!</v>
      </c>
      <c r="F267" s="1" t="e">
        <f t="shared" si="14"/>
        <v>#VALUE!</v>
      </c>
    </row>
    <row r="268" spans="1:6" ht="22.5" customHeight="1" x14ac:dyDescent="0.25">
      <c r="A268" s="198" t="str">
        <f>Données_ATB!BE255</f>
        <v>FLUMIQUIL POUDRE A 3 %</v>
      </c>
      <c r="B268" s="199" t="str">
        <f>INDEX(Données_ATB!BE:BQ,MATCH(A268,Données_ATB!BE:BE,0),9)</f>
        <v>Fluméquine</v>
      </c>
      <c r="C268" s="200" t="str">
        <f>INDEX(Données_ATB!BE:BQ,MATCH(A268,Données_ATB!BE:BE,0),13)</f>
        <v>Quinolones</v>
      </c>
      <c r="D268" s="4" t="e">
        <f t="shared" si="12"/>
        <v>#VALUE!</v>
      </c>
      <c r="E268" s="1" t="e">
        <f t="shared" si="13"/>
        <v>#VALUE!</v>
      </c>
      <c r="F268" s="1" t="e">
        <f t="shared" si="14"/>
        <v>#VALUE!</v>
      </c>
    </row>
    <row r="269" spans="1:6" ht="22.5" customHeight="1" x14ac:dyDescent="0.25">
      <c r="A269" s="198" t="str">
        <f>Données_ATB!BE256</f>
        <v>FLUMISOL 36 %</v>
      </c>
      <c r="B269" s="199" t="str">
        <f>INDEX(Données_ATB!BE:BQ,MATCH(A269,Données_ATB!BE:BE,0),9)</f>
        <v>Fluméquine</v>
      </c>
      <c r="C269" s="200" t="str">
        <f>INDEX(Données_ATB!BE:BQ,MATCH(A269,Données_ATB!BE:BE,0),13)</f>
        <v>Quinolones</v>
      </c>
      <c r="D269" s="4" t="e">
        <f t="shared" si="12"/>
        <v>#VALUE!</v>
      </c>
      <c r="E269" s="1" t="e">
        <f t="shared" si="13"/>
        <v>#VALUE!</v>
      </c>
      <c r="F269" s="1" t="e">
        <f t="shared" si="14"/>
        <v>#VALUE!</v>
      </c>
    </row>
    <row r="270" spans="1:6" ht="22.5" customHeight="1" x14ac:dyDescent="0.25">
      <c r="A270" s="198" t="str">
        <f>Données_ATB!BE257</f>
        <v>FLUMIVAL 10% SOLUTION ORALE POUR VOLAILLES ET VEAUX</v>
      </c>
      <c r="B270" s="199" t="str">
        <f>INDEX(Données_ATB!BE:BQ,MATCH(A270,Données_ATB!BE:BE,0),9)</f>
        <v>Fluméquine</v>
      </c>
      <c r="C270" s="200" t="str">
        <f>INDEX(Données_ATB!BE:BQ,MATCH(A270,Données_ATB!BE:BE,0),13)</f>
        <v>Quinolones</v>
      </c>
      <c r="D270" s="4" t="e">
        <f t="shared" si="12"/>
        <v>#VALUE!</v>
      </c>
      <c r="E270" s="1" t="e">
        <f t="shared" si="13"/>
        <v>#VALUE!</v>
      </c>
      <c r="F270" s="1" t="e">
        <f t="shared" si="14"/>
        <v>#VALUE!</v>
      </c>
    </row>
    <row r="271" spans="1:6" ht="22.5" customHeight="1" x14ac:dyDescent="0.25">
      <c r="A271" s="198" t="str">
        <f>Données_ATB!BE258</f>
        <v>FLUMIX FLUMEQUINE 160 SALMONIDES</v>
      </c>
      <c r="B271" s="199" t="str">
        <f>INDEX(Données_ATB!BE:BQ,MATCH(A271,Données_ATB!BE:BE,0),9)</f>
        <v>Fluméquine</v>
      </c>
      <c r="C271" s="200" t="str">
        <f>INDEX(Données_ATB!BE:BQ,MATCH(A271,Données_ATB!BE:BE,0),13)</f>
        <v>Quinolones</v>
      </c>
      <c r="D271" s="4" t="e">
        <f t="shared" si="12"/>
        <v>#VALUE!</v>
      </c>
      <c r="E271" s="1" t="e">
        <f t="shared" si="13"/>
        <v>#VALUE!</v>
      </c>
      <c r="F271" s="1" t="e">
        <f t="shared" si="14"/>
        <v>#VALUE!</v>
      </c>
    </row>
    <row r="272" spans="1:6" ht="22.5" customHeight="1" x14ac:dyDescent="0.25">
      <c r="A272" s="198" t="str">
        <f>Données_ATB!BE259</f>
        <v>FLUQUICK POUDRE A 50 %</v>
      </c>
      <c r="B272" s="199" t="str">
        <f>INDEX(Données_ATB!BE:BQ,MATCH(A272,Données_ATB!BE:BE,0),9)</f>
        <v>Fluméquine</v>
      </c>
      <c r="C272" s="200" t="str">
        <f>INDEX(Données_ATB!BE:BQ,MATCH(A272,Données_ATB!BE:BE,0),13)</f>
        <v>Quinolones</v>
      </c>
      <c r="D272" s="4" t="e">
        <f t="shared" si="12"/>
        <v>#VALUE!</v>
      </c>
      <c r="E272" s="1" t="e">
        <f t="shared" si="13"/>
        <v>#VALUE!</v>
      </c>
      <c r="F272" s="1" t="e">
        <f t="shared" si="14"/>
        <v>#VALUE!</v>
      </c>
    </row>
    <row r="273" spans="1:6" ht="22.5" customHeight="1" x14ac:dyDescent="0.25">
      <c r="A273" s="198" t="str">
        <f>Données_ATB!BE260</f>
        <v>FORCYL 160 MG/ML SOLUTION INJECTABLE POUR BOVINS</v>
      </c>
      <c r="B273" s="199" t="str">
        <f>INDEX(Données_ATB!BE:BQ,MATCH(A273,Données_ATB!BE:BE,0),9)</f>
        <v>Marbofloxacine</v>
      </c>
      <c r="C273" s="200" t="str">
        <f>INDEX(Données_ATB!BE:BQ,MATCH(A273,Données_ATB!BE:BE,0),13)</f>
        <v>Fluoroquinolones</v>
      </c>
      <c r="D273" s="4" t="e">
        <f t="shared" si="12"/>
        <v>#VALUE!</v>
      </c>
      <c r="E273" s="1" t="e">
        <f t="shared" si="13"/>
        <v>#VALUE!</v>
      </c>
      <c r="F273" s="1" t="e">
        <f t="shared" si="14"/>
        <v>#VALUE!</v>
      </c>
    </row>
    <row r="274" spans="1:6" ht="22.5" customHeight="1" x14ac:dyDescent="0.25">
      <c r="A274" s="198" t="str">
        <f>Données_ATB!BE261</f>
        <v>FORCYL SWINE 160 MG/ML SOLUTION INJECTABLE POUR PORCINS</v>
      </c>
      <c r="B274" s="199" t="str">
        <f>INDEX(Données_ATB!BE:BQ,MATCH(A274,Données_ATB!BE:BE,0),9)</f>
        <v>Marbofloxacine</v>
      </c>
      <c r="C274" s="200" t="str">
        <f>INDEX(Données_ATB!BE:BQ,MATCH(A274,Données_ATB!BE:BE,0),13)</f>
        <v>Fluoroquinolones</v>
      </c>
      <c r="D274" s="4" t="e">
        <f t="shared" si="12"/>
        <v>#VALUE!</v>
      </c>
      <c r="E274" s="1" t="e">
        <f t="shared" si="13"/>
        <v>#VALUE!</v>
      </c>
      <c r="F274" s="1" t="e">
        <f t="shared" si="14"/>
        <v>#VALUE!</v>
      </c>
    </row>
    <row r="275" spans="1:6" ht="22.5" customHeight="1" x14ac:dyDescent="0.25">
      <c r="A275" s="198" t="str">
        <f>Données_ATB!BE262</f>
        <v>FORTICINE SOLUTION</v>
      </c>
      <c r="B275" s="199" t="str">
        <f>INDEX(Données_ATB!BE:BQ,MATCH(A275,Données_ATB!BE:BE,0),9)</f>
        <v>Gentamicine</v>
      </c>
      <c r="C275" s="200" t="str">
        <f>INDEX(Données_ATB!BE:BQ,MATCH(A275,Données_ATB!BE:BE,0),13)</f>
        <v>Aminoglycosides</v>
      </c>
      <c r="D275" s="4" t="e">
        <f t="shared" si="12"/>
        <v>#VALUE!</v>
      </c>
      <c r="E275" s="1" t="e">
        <f t="shared" si="13"/>
        <v>#VALUE!</v>
      </c>
      <c r="F275" s="1" t="e">
        <f t="shared" si="14"/>
        <v>#VALUE!</v>
      </c>
    </row>
    <row r="276" spans="1:6" ht="22.5" customHeight="1" x14ac:dyDescent="0.25">
      <c r="A276" s="198" t="str">
        <f>Données_ATB!BE263</f>
        <v>FRAMOX 50</v>
      </c>
      <c r="B276" s="199" t="str">
        <f>INDEX(Données_ATB!BE:BQ,MATCH(A276,Données_ATB!BE:BE,0),9)</f>
        <v>Amoxicilline</v>
      </c>
      <c r="C276" s="200" t="str">
        <f>INDEX(Données_ATB!BE:BQ,MATCH(A276,Données_ATB!BE:BE,0),13)</f>
        <v>Penicillines</v>
      </c>
      <c r="D276" s="4" t="e">
        <f t="shared" si="12"/>
        <v>#VALUE!</v>
      </c>
      <c r="E276" s="1" t="e">
        <f t="shared" si="13"/>
        <v>#VALUE!</v>
      </c>
      <c r="F276" s="1" t="e">
        <f t="shared" si="14"/>
        <v>#VALUE!</v>
      </c>
    </row>
    <row r="277" spans="1:6" ht="22.5" customHeight="1" x14ac:dyDescent="0.25">
      <c r="A277" s="198" t="str">
        <f>Données_ATB!BE264</f>
        <v>G. PROMYCINE</v>
      </c>
      <c r="B277" s="199" t="str">
        <f>INDEX(Données_ATB!BE:BQ,MATCH(A277,Données_ATB!BE:BE,0),9)</f>
        <v>Benzylpénicilline + Dihydrostreptomycine</v>
      </c>
      <c r="C277" s="200" t="str">
        <f>INDEX(Données_ATB!BE:BQ,MATCH(A277,Données_ATB!BE:BE,0),13)</f>
        <v>Penicillines + Aminoglycosides</v>
      </c>
      <c r="D277" s="4" t="e">
        <f t="shared" si="12"/>
        <v>#VALUE!</v>
      </c>
      <c r="E277" s="1" t="e">
        <f t="shared" si="13"/>
        <v>#VALUE!</v>
      </c>
      <c r="F277" s="1" t="e">
        <f t="shared" si="14"/>
        <v>#VALUE!</v>
      </c>
    </row>
    <row r="278" spans="1:6" ht="22.5" customHeight="1" x14ac:dyDescent="0.25">
      <c r="A278" s="198" t="str">
        <f>Données_ATB!BE265</f>
        <v>G.4</v>
      </c>
      <c r="B278" s="199" t="str">
        <f>INDEX(Données_ATB!BE:BQ,MATCH(A278,Données_ATB!BE:BE,0),9)</f>
        <v>Gentamicine</v>
      </c>
      <c r="C278" s="200" t="str">
        <f>INDEX(Données_ATB!BE:BQ,MATCH(A278,Données_ATB!BE:BE,0),13)</f>
        <v>Aminoglycosides</v>
      </c>
      <c r="D278" s="4" t="e">
        <f t="shared" si="12"/>
        <v>#VALUE!</v>
      </c>
      <c r="E278" s="1" t="e">
        <f t="shared" si="13"/>
        <v>#VALUE!</v>
      </c>
      <c r="F278" s="1" t="e">
        <f t="shared" si="14"/>
        <v>#VALUE!</v>
      </c>
    </row>
    <row r="279" spans="1:6" ht="22.5" customHeight="1" x14ac:dyDescent="0.25">
      <c r="A279" s="198" t="str">
        <f>Données_ATB!BE266</f>
        <v>GABBROVET 140 MG/ML SOLUTION POUR ADMINISTRATION DANS L’EAU DE BOISSON LE LAIT OU L’ALIMENT D’ALLAITEMENT POUR BOVINS PRE-RUMINANTS ET PORCS</v>
      </c>
      <c r="B279" s="199" t="str">
        <f>INDEX(Données_ATB!BE:BQ,MATCH(A279,Données_ATB!BE:BE,0),9)</f>
        <v>Paromomycine</v>
      </c>
      <c r="C279" s="200" t="str">
        <f>INDEX(Données_ATB!BE:BQ,MATCH(A279,Données_ATB!BE:BE,0),13)</f>
        <v>Aminoglycosides</v>
      </c>
      <c r="D279" s="4" t="e">
        <f t="shared" ref="D279:D342" si="15">IF(SEARCH("Colistine",B279)&gt;0,"x","")</f>
        <v>#VALUE!</v>
      </c>
      <c r="E279" s="1" t="e">
        <f t="shared" ref="E279:E342" si="16">IF(SEARCH("Cephalosporines 3&amp;4G",C279)&gt;0,"x","")</f>
        <v>#VALUE!</v>
      </c>
      <c r="F279" s="1" t="e">
        <f t="shared" ref="F279:F342" si="17">IF(SEARCH("Cephalosporines 3&amp;4G",C279)&gt;0,"x","")&amp;IF(SEARCH("Fluoroquinolones",C279)&gt;0,"x","")</f>
        <v>#VALUE!</v>
      </c>
    </row>
    <row r="280" spans="1:6" ht="22.5" customHeight="1" x14ac:dyDescent="0.25">
      <c r="A280" s="198" t="str">
        <f>Données_ATB!BE267</f>
        <v>GALLUDOXX 433 MG/G POUDRE POUR ADMINISTRATION DANS L'EAU DE BOISSON/LE LAIT DE SUBSTITUTION POUR VEAUX POULETS ET DINDES</v>
      </c>
      <c r="B280" s="199" t="str">
        <f>INDEX(Données_ATB!BE:BQ,MATCH(A280,Données_ATB!BE:BE,0),9)</f>
        <v>Doxycycline</v>
      </c>
      <c r="C280" s="200" t="str">
        <f>INDEX(Données_ATB!BE:BQ,MATCH(A280,Données_ATB!BE:BE,0),13)</f>
        <v>Tetracyclines</v>
      </c>
      <c r="D280" s="4" t="e">
        <f t="shared" si="15"/>
        <v>#VALUE!</v>
      </c>
      <c r="E280" s="1" t="e">
        <f t="shared" si="16"/>
        <v>#VALUE!</v>
      </c>
      <c r="F280" s="1" t="e">
        <f t="shared" si="17"/>
        <v>#VALUE!</v>
      </c>
    </row>
    <row r="281" spans="1:6" ht="22.5" customHeight="1" x14ac:dyDescent="0.25">
      <c r="A281" s="198" t="str">
        <f>Données_ATB!BE268</f>
        <v>GENEFLOXA 10 % SOLUTION INJECTABLE POUR BOVINS</v>
      </c>
      <c r="B281" s="199" t="str">
        <f>INDEX(Données_ATB!BE:BQ,MATCH(A281,Données_ATB!BE:BE,0),9)</f>
        <v>Marbofloxacine</v>
      </c>
      <c r="C281" s="200" t="str">
        <f>INDEX(Données_ATB!BE:BQ,MATCH(A281,Données_ATB!BE:BE,0),13)</f>
        <v>Fluoroquinolones</v>
      </c>
      <c r="D281" s="4" t="e">
        <f t="shared" si="15"/>
        <v>#VALUE!</v>
      </c>
      <c r="E281" s="1" t="e">
        <f t="shared" si="16"/>
        <v>#VALUE!</v>
      </c>
      <c r="F281" s="1" t="e">
        <f t="shared" si="17"/>
        <v>#VALUE!</v>
      </c>
    </row>
    <row r="282" spans="1:6" ht="22.5" customHeight="1" x14ac:dyDescent="0.25">
      <c r="A282" s="198" t="str">
        <f>Données_ATB!BE269</f>
        <v>GENEFLOXA 10 % SOLUTION INJECTABLE POUR BOVINS ET PORCINS</v>
      </c>
      <c r="B282" s="199" t="str">
        <f>INDEX(Données_ATB!BE:BQ,MATCH(A282,Données_ATB!BE:BE,0),9)</f>
        <v>Marbofloxacine</v>
      </c>
      <c r="C282" s="200" t="str">
        <f>INDEX(Données_ATB!BE:BQ,MATCH(A282,Données_ATB!BE:BE,0),13)</f>
        <v>Fluoroquinolones</v>
      </c>
      <c r="D282" s="4" t="e">
        <f t="shared" si="15"/>
        <v>#VALUE!</v>
      </c>
      <c r="E282" s="1" t="e">
        <f t="shared" si="16"/>
        <v>#VALUE!</v>
      </c>
      <c r="F282" s="1" t="e">
        <f t="shared" si="17"/>
        <v>#VALUE!</v>
      </c>
    </row>
    <row r="283" spans="1:6" ht="22.5" customHeight="1" x14ac:dyDescent="0.25">
      <c r="A283" s="198" t="str">
        <f>Données_ATB!BE270</f>
        <v>GENEFLOXA 10 % SOLUTION INJECTABLE POUR PORCINS</v>
      </c>
      <c r="B283" s="199" t="str">
        <f>INDEX(Données_ATB!BE:BQ,MATCH(A283,Données_ATB!BE:BE,0),9)</f>
        <v>Marbofloxacine</v>
      </c>
      <c r="C283" s="200" t="str">
        <f>INDEX(Données_ATB!BE:BQ,MATCH(A283,Données_ATB!BE:BE,0),13)</f>
        <v>Fluoroquinolones</v>
      </c>
      <c r="D283" s="4" t="e">
        <f t="shared" si="15"/>
        <v>#VALUE!</v>
      </c>
      <c r="E283" s="1" t="e">
        <f t="shared" si="16"/>
        <v>#VALUE!</v>
      </c>
      <c r="F283" s="1" t="e">
        <f t="shared" si="17"/>
        <v>#VALUE!</v>
      </c>
    </row>
    <row r="284" spans="1:6" ht="22.5" customHeight="1" x14ac:dyDescent="0.25">
      <c r="A284" s="198" t="str">
        <f>Données_ATB!BE271</f>
        <v>GENEFLOXA 2 % SOLUTION INJECTABLE POUR BOVINS</v>
      </c>
      <c r="B284" s="199" t="str">
        <f>INDEX(Données_ATB!BE:BQ,MATCH(A284,Données_ATB!BE:BE,0),9)</f>
        <v>Marbofloxacine</v>
      </c>
      <c r="C284" s="200" t="str">
        <f>INDEX(Données_ATB!BE:BQ,MATCH(A284,Données_ATB!BE:BE,0),13)</f>
        <v>Fluoroquinolones</v>
      </c>
      <c r="D284" s="4" t="e">
        <f t="shared" si="15"/>
        <v>#VALUE!</v>
      </c>
      <c r="E284" s="1" t="e">
        <f t="shared" si="16"/>
        <v>#VALUE!</v>
      </c>
      <c r="F284" s="1" t="e">
        <f t="shared" si="17"/>
        <v>#VALUE!</v>
      </c>
    </row>
    <row r="285" spans="1:6" ht="22.5" customHeight="1" x14ac:dyDescent="0.25">
      <c r="A285" s="198" t="str">
        <f>Données_ATB!BE272</f>
        <v>GENEFLOXA 2 % SOLUTION INJECTABLE POUR BOVINS ET PORCINS</v>
      </c>
      <c r="B285" s="199" t="str">
        <f>INDEX(Données_ATB!BE:BQ,MATCH(A285,Données_ATB!BE:BE,0),9)</f>
        <v>Marbofloxacine</v>
      </c>
      <c r="C285" s="200" t="str">
        <f>INDEX(Données_ATB!BE:BQ,MATCH(A285,Données_ATB!BE:BE,0),13)</f>
        <v>Fluoroquinolones</v>
      </c>
      <c r="D285" s="4" t="e">
        <f t="shared" si="15"/>
        <v>#VALUE!</v>
      </c>
      <c r="E285" s="1" t="e">
        <f t="shared" si="16"/>
        <v>#VALUE!</v>
      </c>
      <c r="F285" s="1" t="e">
        <f t="shared" si="17"/>
        <v>#VALUE!</v>
      </c>
    </row>
    <row r="286" spans="1:6" ht="22.5" customHeight="1" x14ac:dyDescent="0.25">
      <c r="A286" s="198" t="str">
        <f>Données_ATB!BE273</f>
        <v>GENEFLOXA 2 % SOLUTION INJECTABLE POUR PORCINS</v>
      </c>
      <c r="B286" s="199" t="str">
        <f>INDEX(Données_ATB!BE:BQ,MATCH(A286,Données_ATB!BE:BE,0),9)</f>
        <v>Marbofloxacine</v>
      </c>
      <c r="C286" s="200" t="str">
        <f>INDEX(Données_ATB!BE:BQ,MATCH(A286,Données_ATB!BE:BE,0),13)</f>
        <v>Fluoroquinolones</v>
      </c>
      <c r="D286" s="4" t="e">
        <f t="shared" si="15"/>
        <v>#VALUE!</v>
      </c>
      <c r="E286" s="1" t="e">
        <f t="shared" si="16"/>
        <v>#VALUE!</v>
      </c>
      <c r="F286" s="1" t="e">
        <f t="shared" si="17"/>
        <v>#VALUE!</v>
      </c>
    </row>
    <row r="287" spans="1:6" ht="22.5" customHeight="1" x14ac:dyDescent="0.25">
      <c r="A287" s="198" t="str">
        <f>Données_ATB!BE274</f>
        <v>GENTAMAM</v>
      </c>
      <c r="B287" s="199" t="str">
        <f>INDEX(Données_ATB!BE:BQ,MATCH(A287,Données_ATB!BE:BE,0),9)</f>
        <v>Cloxacilline + Gentamicine</v>
      </c>
      <c r="C287" s="200" t="str">
        <f>INDEX(Données_ATB!BE:BQ,MATCH(A287,Données_ATB!BE:BE,0),13)</f>
        <v>Penicillines + Aminoglycosides</v>
      </c>
      <c r="D287" s="4" t="e">
        <f t="shared" si="15"/>
        <v>#VALUE!</v>
      </c>
      <c r="E287" s="1" t="e">
        <f t="shared" si="16"/>
        <v>#VALUE!</v>
      </c>
      <c r="F287" s="1" t="e">
        <f t="shared" si="17"/>
        <v>#VALUE!</v>
      </c>
    </row>
    <row r="288" spans="1:6" ht="22.5" customHeight="1" x14ac:dyDescent="0.25">
      <c r="A288" s="198" t="str">
        <f>Données_ATB!BE275</f>
        <v>HEMODIARH</v>
      </c>
      <c r="B288" s="199" t="str">
        <f>INDEX(Données_ATB!BE:BQ,MATCH(A288,Données_ATB!BE:BE,0),9)</f>
        <v>Sulfadimidine + Sulfaguanidine</v>
      </c>
      <c r="C288" s="200" t="str">
        <f>INDEX(Données_ATB!BE:BQ,MATCH(A288,Données_ATB!BE:BE,0),13)</f>
        <v>Sulfamides</v>
      </c>
      <c r="D288" s="4" t="e">
        <f t="shared" si="15"/>
        <v>#VALUE!</v>
      </c>
      <c r="E288" s="1" t="e">
        <f t="shared" si="16"/>
        <v>#VALUE!</v>
      </c>
      <c r="F288" s="1" t="e">
        <f t="shared" si="17"/>
        <v>#VALUE!</v>
      </c>
    </row>
    <row r="289" spans="1:6" ht="22.5" customHeight="1" x14ac:dyDescent="0.25">
      <c r="A289" s="198" t="str">
        <f>Données_ATB!BE276</f>
        <v>HIDROCOL 4 000 000 UI/ML SOLUTION POUR ADMINISTRATION DANS L'EAU DE BOISSON OU LE LAIT</v>
      </c>
      <c r="B289" s="199" t="str">
        <f>INDEX(Données_ATB!BE:BQ,MATCH(A289,Données_ATB!BE:BE,0),9)</f>
        <v>Colistine</v>
      </c>
      <c r="C289" s="200" t="str">
        <f>INDEX(Données_ATB!BE:BQ,MATCH(A289,Données_ATB!BE:BE,0),13)</f>
        <v>Polypeptides</v>
      </c>
      <c r="D289" s="4" t="str">
        <f t="shared" si="15"/>
        <v>x</v>
      </c>
      <c r="E289" s="1" t="e">
        <f t="shared" si="16"/>
        <v>#VALUE!</v>
      </c>
      <c r="F289" s="1" t="e">
        <f t="shared" si="17"/>
        <v>#VALUE!</v>
      </c>
    </row>
    <row r="290" spans="1:6" ht="22.5" customHeight="1" x14ac:dyDescent="0.25">
      <c r="A290" s="198" t="str">
        <f>Données_ATB!BE277</f>
        <v>HISTABIOSONE</v>
      </c>
      <c r="B290" s="199" t="str">
        <f>INDEX(Données_ATB!BE:BQ,MATCH(A290,Données_ATB!BE:BE,0),9)</f>
        <v>Dihydrostreptomycine + Benzylpénicilline</v>
      </c>
      <c r="C290" s="200" t="str">
        <f>INDEX(Données_ATB!BE:BQ,MATCH(A290,Données_ATB!BE:BE,0),13)</f>
        <v>Aminoglycosides + Penicillines</v>
      </c>
      <c r="D290" s="4" t="e">
        <f t="shared" si="15"/>
        <v>#VALUE!</v>
      </c>
      <c r="E290" s="1" t="e">
        <f t="shared" si="16"/>
        <v>#VALUE!</v>
      </c>
      <c r="F290" s="1" t="e">
        <f t="shared" si="17"/>
        <v>#VALUE!</v>
      </c>
    </row>
    <row r="291" spans="1:6" ht="22.5" customHeight="1" x14ac:dyDescent="0.25">
      <c r="A291" s="198" t="str">
        <f>Données_ATB!BE278</f>
        <v>HISTACLINE</v>
      </c>
      <c r="B291" s="199" t="str">
        <f>INDEX(Données_ATB!BE:BQ,MATCH(A291,Données_ATB!BE:BE,0),9)</f>
        <v>Dihydrostreptomycine + Benzylpénicilline</v>
      </c>
      <c r="C291" s="200" t="str">
        <f>INDEX(Données_ATB!BE:BQ,MATCH(A291,Données_ATB!BE:BE,0),13)</f>
        <v>Aminoglycosides + Penicillines</v>
      </c>
      <c r="D291" s="4" t="e">
        <f t="shared" si="15"/>
        <v>#VALUE!</v>
      </c>
      <c r="E291" s="1" t="e">
        <f t="shared" si="16"/>
        <v>#VALUE!</v>
      </c>
      <c r="F291" s="1" t="e">
        <f t="shared" si="17"/>
        <v>#VALUE!</v>
      </c>
    </row>
    <row r="292" spans="1:6" ht="22.5" customHeight="1" x14ac:dyDescent="0.25">
      <c r="A292" s="198" t="str">
        <f>Données_ATB!BE279</f>
        <v>HUVEFLOR 200 MG/G GRANULES POUR ADMINISTRATION DANS L'EAU DE BOISSON POUR PORCS</v>
      </c>
      <c r="B292" s="199" t="str">
        <f>INDEX(Données_ATB!BE:BQ,MATCH(A292,Données_ATB!BE:BE,0),9)</f>
        <v>Florfénicol</v>
      </c>
      <c r="C292" s="200" t="str">
        <f>INDEX(Données_ATB!BE:BQ,MATCH(A292,Données_ATB!BE:BE,0),13)</f>
        <v>Phenicoles</v>
      </c>
      <c r="D292" s="4" t="e">
        <f t="shared" si="15"/>
        <v>#VALUE!</v>
      </c>
      <c r="E292" s="1" t="e">
        <f t="shared" si="16"/>
        <v>#VALUE!</v>
      </c>
      <c r="F292" s="1" t="e">
        <f t="shared" si="17"/>
        <v>#VALUE!</v>
      </c>
    </row>
    <row r="293" spans="1:6" ht="22.5" customHeight="1" x14ac:dyDescent="0.25">
      <c r="A293" s="198" t="str">
        <f>Données_ATB!BE280</f>
        <v>HYDRODOXX 500 MG/G POUDRE POUR ADMINISTRATION DANS L'EAU DE BOISSON POUR POULETS ET PORCS</v>
      </c>
      <c r="B293" s="199" t="str">
        <f>INDEX(Données_ATB!BE:BQ,MATCH(A293,Données_ATB!BE:BE,0),9)</f>
        <v>Doxycycline</v>
      </c>
      <c r="C293" s="200" t="str">
        <f>INDEX(Données_ATB!BE:BQ,MATCH(A293,Données_ATB!BE:BE,0),13)</f>
        <v>Tetracyclines</v>
      </c>
      <c r="D293" s="4" t="e">
        <f t="shared" si="15"/>
        <v>#VALUE!</v>
      </c>
      <c r="E293" s="1" t="e">
        <f t="shared" si="16"/>
        <v>#VALUE!</v>
      </c>
      <c r="F293" s="1" t="e">
        <f t="shared" si="17"/>
        <v>#VALUE!</v>
      </c>
    </row>
    <row r="294" spans="1:6" ht="22.5" customHeight="1" x14ac:dyDescent="0.25">
      <c r="A294" s="198" t="str">
        <f>Données_ATB!BE281</f>
        <v>INOXYL ACIDE OXOLINIQUE 240 SALMONIDES</v>
      </c>
      <c r="B294" s="199" t="str">
        <f>INDEX(Données_ATB!BE:BQ,MATCH(A294,Données_ATB!BE:BE,0),9)</f>
        <v>Acide oxolinique</v>
      </c>
      <c r="C294" s="200" t="str">
        <f>INDEX(Données_ATB!BE:BQ,MATCH(A294,Données_ATB!BE:BE,0),13)</f>
        <v>Quinolones</v>
      </c>
      <c r="D294" s="4" t="e">
        <f t="shared" si="15"/>
        <v>#VALUE!</v>
      </c>
      <c r="E294" s="1" t="e">
        <f t="shared" si="16"/>
        <v>#VALUE!</v>
      </c>
      <c r="F294" s="1" t="e">
        <f t="shared" si="17"/>
        <v>#VALUE!</v>
      </c>
    </row>
    <row r="295" spans="1:6" ht="22.5" customHeight="1" x14ac:dyDescent="0.25">
      <c r="A295" s="198" t="str">
        <f>Données_ATB!BE282</f>
        <v>INOXYL BOLUS</v>
      </c>
      <c r="B295" s="199" t="str">
        <f>INDEX(Données_ATB!BE:BQ,MATCH(A295,Données_ATB!BE:BE,0),9)</f>
        <v>Acide oxolinique</v>
      </c>
      <c r="C295" s="200" t="str">
        <f>INDEX(Données_ATB!BE:BQ,MATCH(A295,Données_ATB!BE:BE,0),13)</f>
        <v>Quinolones</v>
      </c>
      <c r="D295" s="4" t="e">
        <f t="shared" si="15"/>
        <v>#VALUE!</v>
      </c>
      <c r="E295" s="1" t="e">
        <f t="shared" si="16"/>
        <v>#VALUE!</v>
      </c>
      <c r="F295" s="1" t="e">
        <f t="shared" si="17"/>
        <v>#VALUE!</v>
      </c>
    </row>
    <row r="296" spans="1:6" ht="22.5" customHeight="1" x14ac:dyDescent="0.25">
      <c r="A296" s="198" t="str">
        <f>Données_ATB!BE283</f>
        <v>INOXYL PATE ORALE</v>
      </c>
      <c r="B296" s="199" t="str">
        <f>INDEX(Données_ATB!BE:BQ,MATCH(A296,Données_ATB!BE:BE,0),9)</f>
        <v>Acide oxolinique</v>
      </c>
      <c r="C296" s="200" t="str">
        <f>INDEX(Données_ATB!BE:BQ,MATCH(A296,Données_ATB!BE:BE,0),13)</f>
        <v>Quinolones</v>
      </c>
      <c r="D296" s="4" t="e">
        <f t="shared" si="15"/>
        <v>#VALUE!</v>
      </c>
      <c r="E296" s="1" t="e">
        <f t="shared" si="16"/>
        <v>#VALUE!</v>
      </c>
      <c r="F296" s="1" t="e">
        <f t="shared" si="17"/>
        <v>#VALUE!</v>
      </c>
    </row>
    <row r="297" spans="1:6" ht="22.5" customHeight="1" x14ac:dyDescent="0.25">
      <c r="A297" s="198" t="str">
        <f>Données_ATB!BE284</f>
        <v>INOXYL POUDRE ORALE</v>
      </c>
      <c r="B297" s="199" t="str">
        <f>INDEX(Données_ATB!BE:BQ,MATCH(A297,Données_ATB!BE:BE,0),9)</f>
        <v>Acide oxolinique</v>
      </c>
      <c r="C297" s="200" t="str">
        <f>INDEX(Données_ATB!BE:BQ,MATCH(A297,Données_ATB!BE:BE,0),13)</f>
        <v>Quinolones</v>
      </c>
      <c r="D297" s="4" t="e">
        <f t="shared" si="15"/>
        <v>#VALUE!</v>
      </c>
      <c r="E297" s="1" t="e">
        <f t="shared" si="16"/>
        <v>#VALUE!</v>
      </c>
      <c r="F297" s="1" t="e">
        <f t="shared" si="17"/>
        <v>#VALUE!</v>
      </c>
    </row>
    <row r="298" spans="1:6" ht="22.5" customHeight="1" x14ac:dyDescent="0.25">
      <c r="A298" s="198" t="str">
        <f>Données_ATB!BE285</f>
        <v>INOXYL SOLUTION BUVABLE</v>
      </c>
      <c r="B298" s="199" t="str">
        <f>INDEX(Données_ATB!BE:BQ,MATCH(A298,Données_ATB!BE:BE,0),9)</f>
        <v>Acide oxolinique</v>
      </c>
      <c r="C298" s="200" t="str">
        <f>INDEX(Données_ATB!BE:BQ,MATCH(A298,Données_ATB!BE:BE,0),13)</f>
        <v>Quinolones</v>
      </c>
      <c r="D298" s="4" t="e">
        <f t="shared" si="15"/>
        <v>#VALUE!</v>
      </c>
      <c r="E298" s="1" t="e">
        <f t="shared" si="16"/>
        <v>#VALUE!</v>
      </c>
      <c r="F298" s="1" t="e">
        <f t="shared" si="17"/>
        <v>#VALUE!</v>
      </c>
    </row>
    <row r="299" spans="1:6" ht="22.5" customHeight="1" x14ac:dyDescent="0.25">
      <c r="A299" s="198" t="str">
        <f>Données_ATB!BE286</f>
        <v>INTERFLOX-100, 100 MG/ML SOLUTION INJECTABLE POUR BOVINS OVINS CAPRINS ET PORCINS</v>
      </c>
      <c r="B299" s="199" t="str">
        <f>INDEX(Données_ATB!BE:BQ,MATCH(A299,Données_ATB!BE:BE,0),9)</f>
        <v>Enrofloxacine</v>
      </c>
      <c r="C299" s="200" t="str">
        <f>INDEX(Données_ATB!BE:BQ,MATCH(A299,Données_ATB!BE:BE,0),13)</f>
        <v>Fluoroquinolones</v>
      </c>
      <c r="D299" s="4" t="e">
        <f t="shared" si="15"/>
        <v>#VALUE!</v>
      </c>
      <c r="E299" s="1" t="e">
        <f t="shared" si="16"/>
        <v>#VALUE!</v>
      </c>
      <c r="F299" s="1" t="e">
        <f t="shared" si="17"/>
        <v>#VALUE!</v>
      </c>
    </row>
    <row r="300" spans="1:6" ht="22.5" customHeight="1" x14ac:dyDescent="0.25">
      <c r="A300" s="198" t="str">
        <f>Données_ATB!BE287</f>
        <v>INTESTIVO</v>
      </c>
      <c r="B300" s="199" t="str">
        <f>INDEX(Données_ATB!BE:BQ,MATCH(A300,Données_ATB!BE:BE,0),9)</f>
        <v>Sulfaguanidine + Colistine</v>
      </c>
      <c r="C300" s="200" t="str">
        <f>INDEX(Données_ATB!BE:BQ,MATCH(A300,Données_ATB!BE:BE,0),13)</f>
        <v>Sulfamides + Polypeptides</v>
      </c>
      <c r="D300" s="4" t="str">
        <f t="shared" si="15"/>
        <v>x</v>
      </c>
      <c r="E300" s="1" t="e">
        <f t="shared" si="16"/>
        <v>#VALUE!</v>
      </c>
      <c r="F300" s="1" t="e">
        <f t="shared" si="17"/>
        <v>#VALUE!</v>
      </c>
    </row>
    <row r="301" spans="1:6" ht="22.5" customHeight="1" x14ac:dyDescent="0.25">
      <c r="A301" s="198" t="str">
        <f>Données_ATB!BE288</f>
        <v>INTRAMICINE</v>
      </c>
      <c r="B301" s="199" t="str">
        <f>INDEX(Données_ATB!BE:BQ,MATCH(A301,Données_ATB!BE:BE,0),9)</f>
        <v>Dihydrostreptomycine + Benzylpénicilline</v>
      </c>
      <c r="C301" s="200" t="str">
        <f>INDEX(Données_ATB!BE:BQ,MATCH(A301,Données_ATB!BE:BE,0),13)</f>
        <v>Aminoglycosides + Penicillines</v>
      </c>
      <c r="D301" s="4" t="e">
        <f t="shared" si="15"/>
        <v>#VALUE!</v>
      </c>
      <c r="E301" s="1" t="e">
        <f t="shared" si="16"/>
        <v>#VALUE!</v>
      </c>
      <c r="F301" s="1" t="e">
        <f t="shared" si="17"/>
        <v>#VALUE!</v>
      </c>
    </row>
    <row r="302" spans="1:6" ht="22.5" customHeight="1" x14ac:dyDescent="0.25">
      <c r="A302" s="198" t="str">
        <f>Données_ATB!BE289</f>
        <v>KARIFLOX 10 % SOLUTION BUVABLE POUR POULES ET DINDES</v>
      </c>
      <c r="B302" s="199" t="str">
        <f>INDEX(Données_ATB!BE:BQ,MATCH(A302,Données_ATB!BE:BE,0),9)</f>
        <v>Enrofloxacine</v>
      </c>
      <c r="C302" s="200" t="str">
        <f>INDEX(Données_ATB!BE:BQ,MATCH(A302,Données_ATB!BE:BE,0),13)</f>
        <v>Fluoroquinolones</v>
      </c>
      <c r="D302" s="4" t="e">
        <f t="shared" si="15"/>
        <v>#VALUE!</v>
      </c>
      <c r="E302" s="1" t="e">
        <f t="shared" si="16"/>
        <v>#VALUE!</v>
      </c>
      <c r="F302" s="1" t="e">
        <f t="shared" si="17"/>
        <v>#VALUE!</v>
      </c>
    </row>
    <row r="303" spans="1:6" ht="22.5" customHeight="1" x14ac:dyDescent="0.25">
      <c r="A303" s="198" t="str">
        <f>Données_ATB!BE290</f>
        <v>KEFLORIL 300 MG/ML SOLUTION INJECTABLE POUR BOVINS ET PORCINS</v>
      </c>
      <c r="B303" s="199" t="str">
        <f>INDEX(Données_ATB!BE:BQ,MATCH(A303,Données_ATB!BE:BE,0),9)</f>
        <v>Florfénicol</v>
      </c>
      <c r="C303" s="200" t="str">
        <f>INDEX(Données_ATB!BE:BQ,MATCH(A303,Données_ATB!BE:BE,0),13)</f>
        <v>Phenicoles</v>
      </c>
      <c r="D303" s="4" t="e">
        <f t="shared" si="15"/>
        <v>#VALUE!</v>
      </c>
      <c r="E303" s="1" t="e">
        <f t="shared" si="16"/>
        <v>#VALUE!</v>
      </c>
      <c r="F303" s="1" t="e">
        <f t="shared" si="17"/>
        <v>#VALUE!</v>
      </c>
    </row>
    <row r="304" spans="1:6" ht="22.5" customHeight="1" x14ac:dyDescent="0.25">
      <c r="A304" s="198" t="str">
        <f>Données_ATB!BE291</f>
        <v>KELACYL 100 MG/ML SOLUTION INJECTABLE POUR BOVINS ET PORCINS</v>
      </c>
      <c r="B304" s="199" t="str">
        <f>INDEX(Données_ATB!BE:BQ,MATCH(A304,Données_ATB!BE:BE,0),9)</f>
        <v>Marbofloxacine</v>
      </c>
      <c r="C304" s="200" t="str">
        <f>INDEX(Données_ATB!BE:BQ,MATCH(A304,Données_ATB!BE:BE,0),13)</f>
        <v>Fluoroquinolones</v>
      </c>
      <c r="D304" s="4" t="e">
        <f t="shared" si="15"/>
        <v>#VALUE!</v>
      </c>
      <c r="E304" s="1" t="e">
        <f t="shared" si="16"/>
        <v>#VALUE!</v>
      </c>
      <c r="F304" s="1" t="e">
        <f t="shared" si="17"/>
        <v>#VALUE!</v>
      </c>
    </row>
    <row r="305" spans="1:6" ht="22.5" customHeight="1" x14ac:dyDescent="0.25">
      <c r="A305" s="198" t="str">
        <f>Données_ATB!BE292</f>
        <v>K-VET DOXYCYCLINE 20 % POUDRE</v>
      </c>
      <c r="B305" s="199" t="str">
        <f>INDEX(Données_ATB!BE:BQ,MATCH(A305,Données_ATB!BE:BE,0),9)</f>
        <v>Doxycycline</v>
      </c>
      <c r="C305" s="200" t="str">
        <f>INDEX(Données_ATB!BE:BQ,MATCH(A305,Données_ATB!BE:BE,0),13)</f>
        <v>Tetracyclines</v>
      </c>
      <c r="D305" s="4" t="e">
        <f t="shared" si="15"/>
        <v>#VALUE!</v>
      </c>
      <c r="E305" s="1" t="e">
        <f t="shared" si="16"/>
        <v>#VALUE!</v>
      </c>
      <c r="F305" s="1" t="e">
        <f t="shared" si="17"/>
        <v>#VALUE!</v>
      </c>
    </row>
    <row r="306" spans="1:6" ht="22.5" customHeight="1" x14ac:dyDescent="0.25">
      <c r="A306" s="198" t="str">
        <f>Données_ATB!BE293</f>
        <v>K-VET DOXYCYCLINE 50 MG/G POUDRE</v>
      </c>
      <c r="B306" s="199" t="str">
        <f>INDEX(Données_ATB!BE:BQ,MATCH(A306,Données_ATB!BE:BE,0),9)</f>
        <v>Doxycycline</v>
      </c>
      <c r="C306" s="200" t="str">
        <f>INDEX(Données_ATB!BE:BQ,MATCH(A306,Données_ATB!BE:BE,0),13)</f>
        <v>Tetracyclines</v>
      </c>
      <c r="D306" s="4" t="e">
        <f t="shared" si="15"/>
        <v>#VALUE!</v>
      </c>
      <c r="E306" s="1" t="e">
        <f t="shared" si="16"/>
        <v>#VALUE!</v>
      </c>
      <c r="F306" s="1" t="e">
        <f t="shared" si="17"/>
        <v>#VALUE!</v>
      </c>
    </row>
    <row r="307" spans="1:6" ht="22.5" customHeight="1" x14ac:dyDescent="0.25">
      <c r="A307" s="198" t="str">
        <f>Données_ATB!BE294</f>
        <v>K-VET OTC 500 MG/G POUDRE POUR ADMINISTRATION DANS L’EAU DE BOISSON, LE LAIT ET L’ALIMENT D’ALLAITEMENT</v>
      </c>
      <c r="B307" s="199" t="str">
        <f>INDEX(Données_ATB!BE:BQ,MATCH(A307,Données_ATB!BE:BE,0),9)</f>
        <v>Oxytétracycline + Tétracycline</v>
      </c>
      <c r="C307" s="200" t="str">
        <f>INDEX(Données_ATB!BE:BQ,MATCH(A307,Données_ATB!BE:BE,0),13)</f>
        <v>Tetracyclines</v>
      </c>
      <c r="D307" s="4" t="e">
        <f t="shared" si="15"/>
        <v>#VALUE!</v>
      </c>
      <c r="E307" s="1" t="e">
        <f t="shared" si="16"/>
        <v>#VALUE!</v>
      </c>
      <c r="F307" s="1" t="e">
        <f t="shared" si="17"/>
        <v>#VALUE!</v>
      </c>
    </row>
    <row r="308" spans="1:6" ht="22.5" customHeight="1" x14ac:dyDescent="0.25">
      <c r="A308" s="198" t="str">
        <f>Données_ATB!BE295</f>
        <v>K-VET OXYTETRACYCLINE 50 % POUDRE</v>
      </c>
      <c r="B308" s="199" t="str">
        <f>INDEX(Données_ATB!BE:BQ,MATCH(A308,Données_ATB!BE:BE,0),9)</f>
        <v>Oxytétracycline + Tétracycline</v>
      </c>
      <c r="C308" s="200" t="str">
        <f>INDEX(Données_ATB!BE:BQ,MATCH(A308,Données_ATB!BE:BE,0),13)</f>
        <v>Tetracyclines</v>
      </c>
      <c r="D308" s="4" t="e">
        <f t="shared" si="15"/>
        <v>#VALUE!</v>
      </c>
      <c r="E308" s="1" t="e">
        <f t="shared" si="16"/>
        <v>#VALUE!</v>
      </c>
      <c r="F308" s="1" t="e">
        <f t="shared" si="17"/>
        <v>#VALUE!</v>
      </c>
    </row>
    <row r="309" spans="1:6" ht="22.5" customHeight="1" x14ac:dyDescent="0.25">
      <c r="A309" s="198" t="str">
        <f>Données_ATB!BE296</f>
        <v>K-VET TYLOSINE 92 000 UI/G POUDRE ORALE PORCS</v>
      </c>
      <c r="B309" s="199" t="str">
        <f>INDEX(Données_ATB!BE:BQ,MATCH(A309,Données_ATB!BE:BE,0),9)</f>
        <v>Tylosine</v>
      </c>
      <c r="C309" s="200" t="str">
        <f>INDEX(Données_ATB!BE:BQ,MATCH(A309,Données_ATB!BE:BE,0),13)</f>
        <v>Macrolides</v>
      </c>
      <c r="D309" s="4" t="e">
        <f t="shared" si="15"/>
        <v>#VALUE!</v>
      </c>
      <c r="E309" s="1" t="e">
        <f t="shared" si="16"/>
        <v>#VALUE!</v>
      </c>
      <c r="F309" s="1" t="e">
        <f t="shared" si="17"/>
        <v>#VALUE!</v>
      </c>
    </row>
    <row r="310" spans="1:6" ht="22.5" customHeight="1" x14ac:dyDescent="0.25">
      <c r="A310" s="198" t="str">
        <f>Données_ATB!BE297</f>
        <v>LANFLOX 100 MG/ML SOLUTION POUR UTILISATION DANS L'EAU DE BOISSON POUR POULETS ET DINDES</v>
      </c>
      <c r="B310" s="199" t="str">
        <f>INDEX(Données_ATB!BE:BQ,MATCH(A310,Données_ATB!BE:BE,0),9)</f>
        <v>Enrofloxacine</v>
      </c>
      <c r="C310" s="200" t="str">
        <f>INDEX(Données_ATB!BE:BQ,MATCH(A310,Données_ATB!BE:BE,0),13)</f>
        <v>Fluoroquinolones</v>
      </c>
      <c r="D310" s="4" t="e">
        <f t="shared" si="15"/>
        <v>#VALUE!</v>
      </c>
      <c r="E310" s="1" t="e">
        <f t="shared" si="16"/>
        <v>#VALUE!</v>
      </c>
      <c r="F310" s="1" t="e">
        <f t="shared" si="17"/>
        <v>#VALUE!</v>
      </c>
    </row>
    <row r="311" spans="1:6" ht="22.5" customHeight="1" x14ac:dyDescent="0.25">
      <c r="A311" s="198" t="str">
        <f>Données_ATB!BE298</f>
        <v>LANFLOX 2,5%</v>
      </c>
      <c r="B311" s="199" t="str">
        <f>INDEX(Données_ATB!BE:BQ,MATCH(A311,Données_ATB!BE:BE,0),9)</f>
        <v>Enrofloxacine</v>
      </c>
      <c r="C311" s="200" t="str">
        <f>INDEX(Données_ATB!BE:BQ,MATCH(A311,Données_ATB!BE:BE,0),13)</f>
        <v>Fluoroquinolones</v>
      </c>
      <c r="D311" s="4" t="e">
        <f t="shared" si="15"/>
        <v>#VALUE!</v>
      </c>
      <c r="E311" s="1" t="e">
        <f t="shared" si="16"/>
        <v>#VALUE!</v>
      </c>
      <c r="F311" s="1" t="e">
        <f t="shared" si="17"/>
        <v>#VALUE!</v>
      </c>
    </row>
    <row r="312" spans="1:6" ht="22.5" customHeight="1" x14ac:dyDescent="0.25">
      <c r="A312" s="198" t="str">
        <f>Données_ATB!BE299</f>
        <v>LINCOCINE 400 MG/G POUDRE POUR ADMINISTRATION DANS L’EAU DE BOISSON</v>
      </c>
      <c r="B312" s="199" t="str">
        <f>INDEX(Données_ATB!BE:BQ,MATCH(A312,Données_ATB!BE:BE,0),9)</f>
        <v>Lincomycine</v>
      </c>
      <c r="C312" s="200" t="str">
        <f>INDEX(Données_ATB!BE:BQ,MATCH(A312,Données_ATB!BE:BE,0),13)</f>
        <v>Lincosamides</v>
      </c>
      <c r="D312" s="4" t="e">
        <f t="shared" si="15"/>
        <v>#VALUE!</v>
      </c>
      <c r="E312" s="1" t="e">
        <f t="shared" si="16"/>
        <v>#VALUE!</v>
      </c>
      <c r="F312" s="1" t="e">
        <f t="shared" si="17"/>
        <v>#VALUE!</v>
      </c>
    </row>
    <row r="313" spans="1:6" ht="22.5" customHeight="1" x14ac:dyDescent="0.25">
      <c r="A313" s="198" t="str">
        <f>Données_ATB!BE300</f>
        <v>LINCOCINE SOLUTION</v>
      </c>
      <c r="B313" s="199" t="str">
        <f>INDEX(Données_ATB!BE:BQ,MATCH(A313,Données_ATB!BE:BE,0),9)</f>
        <v>Lincomycine</v>
      </c>
      <c r="C313" s="200" t="str">
        <f>INDEX(Données_ATB!BE:BQ,MATCH(A313,Données_ATB!BE:BE,0),13)</f>
        <v>Lincosamides</v>
      </c>
      <c r="D313" s="4" t="e">
        <f t="shared" si="15"/>
        <v>#VALUE!</v>
      </c>
      <c r="E313" s="1" t="e">
        <f t="shared" si="16"/>
        <v>#VALUE!</v>
      </c>
      <c r="F313" s="1" t="e">
        <f t="shared" si="17"/>
        <v>#VALUE!</v>
      </c>
    </row>
    <row r="314" spans="1:6" ht="22.5" customHeight="1" x14ac:dyDescent="0.25">
      <c r="A314" s="198" t="str">
        <f>Données_ATB!BE301</f>
        <v>LINCOMYCINE 22 PNEUMONIE PORC FRANVET</v>
      </c>
      <c r="B314" s="199" t="str">
        <f>INDEX(Données_ATB!BE:BQ,MATCH(A314,Données_ATB!BE:BE,0),9)</f>
        <v>Lincomycine</v>
      </c>
      <c r="C314" s="200" t="str">
        <f>INDEX(Données_ATB!BE:BQ,MATCH(A314,Données_ATB!BE:BE,0),13)</f>
        <v>Lincosamides</v>
      </c>
      <c r="D314" s="4" t="e">
        <f t="shared" si="15"/>
        <v>#VALUE!</v>
      </c>
      <c r="E314" s="1" t="e">
        <f t="shared" si="16"/>
        <v>#VALUE!</v>
      </c>
      <c r="F314" s="1" t="e">
        <f t="shared" si="17"/>
        <v>#VALUE!</v>
      </c>
    </row>
    <row r="315" spans="1:6" ht="22.5" customHeight="1" x14ac:dyDescent="0.25">
      <c r="A315" s="198" t="str">
        <f>Données_ATB!BE302</f>
        <v>LINCOMYCINE 4.4 SPECTINOMYCINE 4.4 PORC FRANVET</v>
      </c>
      <c r="B315" s="199" t="str">
        <f>INDEX(Données_ATB!BE:BQ,MATCH(A315,Données_ATB!BE:BE,0),9)</f>
        <v>Lincomycine + Spectinomycine</v>
      </c>
      <c r="C315" s="200" t="str">
        <f>INDEX(Données_ATB!BE:BQ,MATCH(A315,Données_ATB!BE:BE,0),13)</f>
        <v>Lincosamides + Aminoglycosides</v>
      </c>
      <c r="D315" s="4" t="e">
        <f t="shared" si="15"/>
        <v>#VALUE!</v>
      </c>
      <c r="E315" s="1" t="e">
        <f t="shared" si="16"/>
        <v>#VALUE!</v>
      </c>
      <c r="F315" s="1" t="e">
        <f t="shared" si="17"/>
        <v>#VALUE!</v>
      </c>
    </row>
    <row r="316" spans="1:6" ht="22.5" customHeight="1" x14ac:dyDescent="0.25">
      <c r="A316" s="198" t="str">
        <f>Données_ATB!BE303</f>
        <v>LINCOMYCINE 8.8 ENTERITE PORC FRANVET</v>
      </c>
      <c r="B316" s="199" t="str">
        <f>INDEX(Données_ATB!BE:BQ,MATCH(A316,Données_ATB!BE:BE,0),9)</f>
        <v>Lincomycine</v>
      </c>
      <c r="C316" s="200" t="str">
        <f>INDEX(Données_ATB!BE:BQ,MATCH(A316,Données_ATB!BE:BE,0),13)</f>
        <v>Lincosamides</v>
      </c>
      <c r="D316" s="4" t="e">
        <f t="shared" si="15"/>
        <v>#VALUE!</v>
      </c>
      <c r="E316" s="1" t="e">
        <f t="shared" si="16"/>
        <v>#VALUE!</v>
      </c>
      <c r="F316" s="1" t="e">
        <f t="shared" si="17"/>
        <v>#VALUE!</v>
      </c>
    </row>
    <row r="317" spans="1:6" ht="22.5" customHeight="1" x14ac:dyDescent="0.25">
      <c r="A317" s="198" t="str">
        <f>Données_ATB!BE304</f>
        <v>LINCOPHAR 400 MG/ML SOLUTION POUR ADMINISTRATION DANS L'EAU DE BOISSON POUR POULETS</v>
      </c>
      <c r="B317" s="199" t="str">
        <f>INDEX(Données_ATB!BE:BQ,MATCH(A317,Données_ATB!BE:BE,0),9)</f>
        <v>Lincomycine</v>
      </c>
      <c r="C317" s="200" t="str">
        <f>INDEX(Données_ATB!BE:BQ,MATCH(A317,Données_ATB!BE:BE,0),13)</f>
        <v>Lincosamides</v>
      </c>
      <c r="D317" s="4" t="e">
        <f t="shared" si="15"/>
        <v>#VALUE!</v>
      </c>
      <c r="E317" s="1" t="e">
        <f t="shared" si="16"/>
        <v>#VALUE!</v>
      </c>
      <c r="F317" s="1" t="e">
        <f t="shared" si="17"/>
        <v>#VALUE!</v>
      </c>
    </row>
    <row r="318" spans="1:6" ht="22.5" customHeight="1" x14ac:dyDescent="0.25">
      <c r="A318" s="198" t="str">
        <f>Données_ATB!BE305</f>
        <v>LINCO-SPECTIN 100, 222/444,7 MG/G POUDRE POUR ADMINISTRATION DANS L'EAU DE BOISSON POUR PORCINS ET POULETS</v>
      </c>
      <c r="B318" s="199" t="str">
        <f>INDEX(Données_ATB!BE:BQ,MATCH(A318,Données_ATB!BE:BE,0),9)</f>
        <v>Spectinomycine + Lincomycine</v>
      </c>
      <c r="C318" s="200" t="str">
        <f>INDEX(Données_ATB!BE:BQ,MATCH(A318,Données_ATB!BE:BE,0),13)</f>
        <v>Aminoglycosides + Lincosamides</v>
      </c>
      <c r="D318" s="4" t="e">
        <f t="shared" si="15"/>
        <v>#VALUE!</v>
      </c>
      <c r="E318" s="1" t="e">
        <f t="shared" si="16"/>
        <v>#VALUE!</v>
      </c>
      <c r="F318" s="1" t="e">
        <f t="shared" si="17"/>
        <v>#VALUE!</v>
      </c>
    </row>
    <row r="319" spans="1:6" ht="22.5" customHeight="1" x14ac:dyDescent="0.25">
      <c r="A319" s="198" t="str">
        <f>Données_ATB!BE306</f>
        <v>LINCO-SPECTIN INJECTABLE</v>
      </c>
      <c r="B319" s="199" t="str">
        <f>INDEX(Données_ATB!BE:BQ,MATCH(A319,Données_ATB!BE:BE,0),9)</f>
        <v>Spectinomycine + Lincomycine</v>
      </c>
      <c r="C319" s="200" t="str">
        <f>INDEX(Données_ATB!BE:BQ,MATCH(A319,Données_ATB!BE:BE,0),13)</f>
        <v>Aminoglycosides + Lincosamides</v>
      </c>
      <c r="D319" s="4" t="e">
        <f t="shared" si="15"/>
        <v>#VALUE!</v>
      </c>
      <c r="E319" s="1" t="e">
        <f t="shared" si="16"/>
        <v>#VALUE!</v>
      </c>
      <c r="F319" s="1" t="e">
        <f t="shared" si="17"/>
        <v>#VALUE!</v>
      </c>
    </row>
    <row r="320" spans="1:6" ht="22.5" customHeight="1" x14ac:dyDescent="0.25">
      <c r="A320" s="198" t="str">
        <f>Données_ATB!BE307</f>
        <v>LINSPEC 50/100 MG/ML SOLUTION INJECTABLE POUR CHIENS CHATS PORCINS ET VEAUX PRE-RUMINANTS</v>
      </c>
      <c r="B320" s="199" t="str">
        <f>INDEX(Données_ATB!BE:BQ,MATCH(A320,Données_ATB!BE:BE,0),9)</f>
        <v>Spectinomycine + Lincomycine</v>
      </c>
      <c r="C320" s="200" t="str">
        <f>INDEX(Données_ATB!BE:BQ,MATCH(A320,Données_ATB!BE:BE,0),13)</f>
        <v>Aminoglycosides + Lincosamides</v>
      </c>
      <c r="D320" s="4" t="e">
        <f t="shared" si="15"/>
        <v>#VALUE!</v>
      </c>
      <c r="E320" s="1" t="e">
        <f t="shared" si="16"/>
        <v>#VALUE!</v>
      </c>
      <c r="F320" s="1" t="e">
        <f t="shared" si="17"/>
        <v>#VALUE!</v>
      </c>
    </row>
    <row r="321" spans="1:6" ht="22.5" customHeight="1" x14ac:dyDescent="0.25">
      <c r="A321" s="198" t="str">
        <f>Données_ATB!BE308</f>
        <v>LONGAMOX</v>
      </c>
      <c r="B321" s="199" t="str">
        <f>INDEX(Données_ATB!BE:BQ,MATCH(A321,Données_ATB!BE:BE,0),9)</f>
        <v>Amoxicilline</v>
      </c>
      <c r="C321" s="200" t="str">
        <f>INDEX(Données_ATB!BE:BQ,MATCH(A321,Données_ATB!BE:BE,0),13)</f>
        <v>Penicillines</v>
      </c>
      <c r="D321" s="4" t="e">
        <f t="shared" si="15"/>
        <v>#VALUE!</v>
      </c>
      <c r="E321" s="1" t="e">
        <f t="shared" si="16"/>
        <v>#VALUE!</v>
      </c>
      <c r="F321" s="1" t="e">
        <f t="shared" si="17"/>
        <v>#VALUE!</v>
      </c>
    </row>
    <row r="322" spans="1:6" ht="22.5" customHeight="1" x14ac:dyDescent="0.25">
      <c r="A322" s="198" t="str">
        <f>Données_ATB!BE309</f>
        <v>LONGICINE</v>
      </c>
      <c r="B322" s="199" t="str">
        <f>INDEX(Données_ATB!BE:BQ,MATCH(A322,Données_ATB!BE:BE,0),9)</f>
        <v>Oxytétracycline</v>
      </c>
      <c r="C322" s="200" t="str">
        <f>INDEX(Données_ATB!BE:BQ,MATCH(A322,Données_ATB!BE:BE,0),13)</f>
        <v>Tetracyclines</v>
      </c>
      <c r="D322" s="4" t="e">
        <f t="shared" si="15"/>
        <v>#VALUE!</v>
      </c>
      <c r="E322" s="1" t="e">
        <f t="shared" si="16"/>
        <v>#VALUE!</v>
      </c>
      <c r="F322" s="1" t="e">
        <f t="shared" si="17"/>
        <v>#VALUE!</v>
      </c>
    </row>
    <row r="323" spans="1:6" ht="22.5" customHeight="1" x14ac:dyDescent="0.25">
      <c r="A323" s="198" t="str">
        <f>Données_ATB!BE310</f>
        <v>MAMMITEL</v>
      </c>
      <c r="B323" s="199" t="str">
        <f>INDEX(Données_ATB!BE:BQ,MATCH(A323,Données_ATB!BE:BE,0),9)</f>
        <v>Cloxacilline + Colistine</v>
      </c>
      <c r="C323" s="200" t="str">
        <f>INDEX(Données_ATB!BE:BQ,MATCH(A323,Données_ATB!BE:BE,0),13)</f>
        <v>Penicillines + Polypeptides</v>
      </c>
      <c r="D323" s="4" t="str">
        <f t="shared" si="15"/>
        <v>x</v>
      </c>
      <c r="E323" s="1" t="e">
        <f t="shared" si="16"/>
        <v>#VALUE!</v>
      </c>
      <c r="F323" s="1" t="e">
        <f t="shared" si="17"/>
        <v>#VALUE!</v>
      </c>
    </row>
    <row r="324" spans="1:6" ht="22.5" customHeight="1" x14ac:dyDescent="0.25">
      <c r="A324" s="198" t="str">
        <f>Données_ATB!BE311</f>
        <v>MARBIFLOX 100 MG/ML SOLUTION INJECTABLE POUR BOVINS ET PORCINS (TRUIES)</v>
      </c>
      <c r="B324" s="199" t="str">
        <f>INDEX(Données_ATB!BE:BQ,MATCH(A324,Données_ATB!BE:BE,0),9)</f>
        <v>Marbofloxacine</v>
      </c>
      <c r="C324" s="200" t="str">
        <f>INDEX(Données_ATB!BE:BQ,MATCH(A324,Données_ATB!BE:BE,0),13)</f>
        <v>Fluoroquinolones</v>
      </c>
      <c r="D324" s="4" t="e">
        <f t="shared" si="15"/>
        <v>#VALUE!</v>
      </c>
      <c r="E324" s="1" t="e">
        <f t="shared" si="16"/>
        <v>#VALUE!</v>
      </c>
      <c r="F324" s="1" t="e">
        <f t="shared" si="17"/>
        <v>#VALUE!</v>
      </c>
    </row>
    <row r="325" spans="1:6" ht="22.5" customHeight="1" x14ac:dyDescent="0.25">
      <c r="A325" s="198" t="str">
        <f>Données_ATB!BE312</f>
        <v>MARBIFLOX 20 MG/ML SOLUTION INJECTABLE POUR BOVINS (VEAUX) ET PORCINS</v>
      </c>
      <c r="B325" s="199" t="str">
        <f>INDEX(Données_ATB!BE:BQ,MATCH(A325,Données_ATB!BE:BE,0),9)</f>
        <v>Marbofloxacine</v>
      </c>
      <c r="C325" s="200" t="str">
        <f>INDEX(Données_ATB!BE:BQ,MATCH(A325,Données_ATB!BE:BE,0),13)</f>
        <v>Fluoroquinolones</v>
      </c>
      <c r="D325" s="4" t="e">
        <f t="shared" si="15"/>
        <v>#VALUE!</v>
      </c>
      <c r="E325" s="1" t="e">
        <f t="shared" si="16"/>
        <v>#VALUE!</v>
      </c>
      <c r="F325" s="1" t="e">
        <f t="shared" si="17"/>
        <v>#VALUE!</v>
      </c>
    </row>
    <row r="326" spans="1:6" ht="22.5" customHeight="1" x14ac:dyDescent="0.25">
      <c r="A326" s="198" t="str">
        <f>Données_ATB!BE313</f>
        <v>MARBOCARE 100 MG/ML SOLUTION INJECTABLE POUR BOVINS ET PORCINS</v>
      </c>
      <c r="B326" s="199" t="str">
        <f>INDEX(Données_ATB!BE:BQ,MATCH(A326,Données_ATB!BE:BE,0),9)</f>
        <v>Marbofloxacine</v>
      </c>
      <c r="C326" s="200" t="str">
        <f>INDEX(Données_ATB!BE:BQ,MATCH(A326,Données_ATB!BE:BE,0),13)</f>
        <v>Fluoroquinolones</v>
      </c>
      <c r="D326" s="4" t="e">
        <f t="shared" si="15"/>
        <v>#VALUE!</v>
      </c>
      <c r="E326" s="1" t="e">
        <f t="shared" si="16"/>
        <v>#VALUE!</v>
      </c>
      <c r="F326" s="1" t="e">
        <f t="shared" si="17"/>
        <v>#VALUE!</v>
      </c>
    </row>
    <row r="327" spans="1:6" ht="22.5" customHeight="1" x14ac:dyDescent="0.25">
      <c r="A327" s="198" t="str">
        <f>Données_ATB!BE314</f>
        <v>MARBOCARE 20 MG/ML SOLUTION INJECTABLE POUR BOVINS ET PORCINS</v>
      </c>
      <c r="B327" s="199" t="str">
        <f>INDEX(Données_ATB!BE:BQ,MATCH(A327,Données_ATB!BE:BE,0),9)</f>
        <v>Marbofloxacine</v>
      </c>
      <c r="C327" s="200" t="str">
        <f>INDEX(Données_ATB!BE:BQ,MATCH(A327,Données_ATB!BE:BE,0),13)</f>
        <v>Fluoroquinolones</v>
      </c>
      <c r="D327" s="4" t="e">
        <f t="shared" si="15"/>
        <v>#VALUE!</v>
      </c>
      <c r="E327" s="1" t="e">
        <f t="shared" si="16"/>
        <v>#VALUE!</v>
      </c>
      <c r="F327" s="1" t="e">
        <f t="shared" si="17"/>
        <v>#VALUE!</v>
      </c>
    </row>
    <row r="328" spans="1:6" ht="22.5" customHeight="1" x14ac:dyDescent="0.25">
      <c r="A328" s="198" t="str">
        <f>Données_ATB!BE315</f>
        <v>MARBOCYL 10 %</v>
      </c>
      <c r="B328" s="199" t="str">
        <f>INDEX(Données_ATB!BE:BQ,MATCH(A328,Données_ATB!BE:BE,0),9)</f>
        <v>Marbofloxacine</v>
      </c>
      <c r="C328" s="200" t="str">
        <f>INDEX(Données_ATB!BE:BQ,MATCH(A328,Données_ATB!BE:BE,0),13)</f>
        <v>Fluoroquinolones</v>
      </c>
      <c r="D328" s="4" t="e">
        <f t="shared" si="15"/>
        <v>#VALUE!</v>
      </c>
      <c r="E328" s="1" t="e">
        <f t="shared" si="16"/>
        <v>#VALUE!</v>
      </c>
      <c r="F328" s="1" t="e">
        <f t="shared" si="17"/>
        <v>#VALUE!</v>
      </c>
    </row>
    <row r="329" spans="1:6" ht="22.5" customHeight="1" x14ac:dyDescent="0.25">
      <c r="A329" s="198" t="str">
        <f>Données_ATB!BE316</f>
        <v>MARBOCYL 2 %</v>
      </c>
      <c r="B329" s="199" t="str">
        <f>INDEX(Données_ATB!BE:BQ,MATCH(A329,Données_ATB!BE:BE,0),9)</f>
        <v>Marbofloxacine</v>
      </c>
      <c r="C329" s="200" t="str">
        <f>INDEX(Données_ATB!BE:BQ,MATCH(A329,Données_ATB!BE:BE,0),13)</f>
        <v>Fluoroquinolones</v>
      </c>
      <c r="D329" s="4" t="e">
        <f t="shared" si="15"/>
        <v>#VALUE!</v>
      </c>
      <c r="E329" s="1" t="e">
        <f t="shared" si="16"/>
        <v>#VALUE!</v>
      </c>
      <c r="F329" s="1" t="e">
        <f t="shared" si="17"/>
        <v>#VALUE!</v>
      </c>
    </row>
    <row r="330" spans="1:6" ht="22.5" customHeight="1" x14ac:dyDescent="0.25">
      <c r="A330" s="198" t="str">
        <f>Données_ATB!BE317</f>
        <v>MARBOCYL BOLUS</v>
      </c>
      <c r="B330" s="199" t="str">
        <f>INDEX(Données_ATB!BE:BQ,MATCH(A330,Données_ATB!BE:BE,0),9)</f>
        <v>Marbofloxacine</v>
      </c>
      <c r="C330" s="200" t="str">
        <f>INDEX(Données_ATB!BE:BQ,MATCH(A330,Données_ATB!BE:BE,0),13)</f>
        <v>Fluoroquinolones</v>
      </c>
      <c r="D330" s="4" t="e">
        <f t="shared" si="15"/>
        <v>#VALUE!</v>
      </c>
      <c r="E330" s="1" t="e">
        <f t="shared" si="16"/>
        <v>#VALUE!</v>
      </c>
      <c r="F330" s="1" t="e">
        <f t="shared" si="17"/>
        <v>#VALUE!</v>
      </c>
    </row>
    <row r="331" spans="1:6" ht="22.5" customHeight="1" x14ac:dyDescent="0.25">
      <c r="A331" s="198" t="str">
        <f>Données_ATB!BE318</f>
        <v>MARBOCYL S</v>
      </c>
      <c r="B331" s="199" t="str">
        <f>INDEX(Données_ATB!BE:BQ,MATCH(A331,Données_ATB!BE:BE,0),9)</f>
        <v>Marbofloxacine</v>
      </c>
      <c r="C331" s="200" t="str">
        <f>INDEX(Données_ATB!BE:BQ,MATCH(A331,Données_ATB!BE:BE,0),13)</f>
        <v>Fluoroquinolones</v>
      </c>
      <c r="D331" s="4" t="e">
        <f t="shared" si="15"/>
        <v>#VALUE!</v>
      </c>
      <c r="E331" s="1" t="e">
        <f t="shared" si="16"/>
        <v>#VALUE!</v>
      </c>
      <c r="F331" s="1" t="e">
        <f t="shared" si="17"/>
        <v>#VALUE!</v>
      </c>
    </row>
    <row r="332" spans="1:6" ht="22.5" customHeight="1" x14ac:dyDescent="0.25">
      <c r="A332" s="198" t="str">
        <f>Données_ATB!BE319</f>
        <v>MARBONOR 100 MG/ML SOLUTION INJECTABLE POUR BOVINS ET PORCINS</v>
      </c>
      <c r="B332" s="199" t="str">
        <f>INDEX(Données_ATB!BE:BQ,MATCH(A332,Données_ATB!BE:BE,0),9)</f>
        <v>Marbofloxacine</v>
      </c>
      <c r="C332" s="200" t="str">
        <f>INDEX(Données_ATB!BE:BQ,MATCH(A332,Données_ATB!BE:BE,0),13)</f>
        <v>Fluoroquinolones</v>
      </c>
      <c r="D332" s="4" t="e">
        <f t="shared" si="15"/>
        <v>#VALUE!</v>
      </c>
      <c r="E332" s="1" t="e">
        <f t="shared" si="16"/>
        <v>#VALUE!</v>
      </c>
      <c r="F332" s="1" t="e">
        <f t="shared" si="17"/>
        <v>#VALUE!</v>
      </c>
    </row>
    <row r="333" spans="1:6" ht="22.5" customHeight="1" x14ac:dyDescent="0.25">
      <c r="A333" s="198" t="str">
        <f>Données_ATB!BE320</f>
        <v>MARBOX 100 MG/ML SOLUTION INJECTABLE POUR BOVINS ET PORCINS</v>
      </c>
      <c r="B333" s="199" t="str">
        <f>INDEX(Données_ATB!BE:BQ,MATCH(A333,Données_ATB!BE:BE,0),9)</f>
        <v>Marbofloxacine</v>
      </c>
      <c r="C333" s="200" t="str">
        <f>INDEX(Données_ATB!BE:BQ,MATCH(A333,Données_ATB!BE:BE,0),13)</f>
        <v>Fluoroquinolones</v>
      </c>
      <c r="D333" s="4" t="e">
        <f t="shared" si="15"/>
        <v>#VALUE!</v>
      </c>
      <c r="E333" s="1" t="e">
        <f t="shared" si="16"/>
        <v>#VALUE!</v>
      </c>
      <c r="F333" s="1" t="e">
        <f t="shared" si="17"/>
        <v>#VALUE!</v>
      </c>
    </row>
    <row r="334" spans="1:6" ht="22.5" customHeight="1" x14ac:dyDescent="0.25">
      <c r="A334" s="198" t="str">
        <f>Données_ATB!BE321</f>
        <v>MARFLOQUIN 100 MG/ML SOLUTION INJECTABLE POUR BOVINS ET PORCINS (TRUIES)</v>
      </c>
      <c r="B334" s="199" t="str">
        <f>INDEX(Données_ATB!BE:BQ,MATCH(A334,Données_ATB!BE:BE,0),9)</f>
        <v>Marbofloxacine</v>
      </c>
      <c r="C334" s="200" t="str">
        <f>INDEX(Données_ATB!BE:BQ,MATCH(A334,Données_ATB!BE:BE,0),13)</f>
        <v>Fluoroquinolones</v>
      </c>
      <c r="D334" s="4" t="e">
        <f t="shared" si="15"/>
        <v>#VALUE!</v>
      </c>
      <c r="E334" s="1" t="e">
        <f t="shared" si="16"/>
        <v>#VALUE!</v>
      </c>
      <c r="F334" s="1" t="e">
        <f t="shared" si="17"/>
        <v>#VALUE!</v>
      </c>
    </row>
    <row r="335" spans="1:6" ht="22.5" customHeight="1" x14ac:dyDescent="0.25">
      <c r="A335" s="198" t="str">
        <f>Données_ATB!BE322</f>
        <v>MARFLOQUIN 20 MG/ML SOLUTION INJECTABLE POUR BOVINS (VEAUX) ET PORCINS</v>
      </c>
      <c r="B335" s="199" t="str">
        <f>INDEX(Données_ATB!BE:BQ,MATCH(A335,Données_ATB!BE:BE,0),9)</f>
        <v>Marbofloxacine</v>
      </c>
      <c r="C335" s="200" t="str">
        <f>INDEX(Données_ATB!BE:BQ,MATCH(A335,Données_ATB!BE:BE,0),13)</f>
        <v>Fluoroquinolones</v>
      </c>
      <c r="D335" s="4" t="e">
        <f t="shared" si="15"/>
        <v>#VALUE!</v>
      </c>
      <c r="E335" s="1" t="e">
        <f t="shared" si="16"/>
        <v>#VALUE!</v>
      </c>
      <c r="F335" s="1" t="e">
        <f t="shared" si="17"/>
        <v>#VALUE!</v>
      </c>
    </row>
    <row r="336" spans="1:6" ht="22.5" customHeight="1" x14ac:dyDescent="0.25">
      <c r="A336" s="198" t="str">
        <f>Données_ATB!BE323</f>
        <v>MASTICOLI</v>
      </c>
      <c r="B336" s="199" t="str">
        <f>INDEX(Données_ATB!BE:BQ,MATCH(A336,Données_ATB!BE:BE,0),9)</f>
        <v>Cloxacilline + Colistine</v>
      </c>
      <c r="C336" s="200" t="str">
        <f>INDEX(Données_ATB!BE:BQ,MATCH(A336,Données_ATB!BE:BE,0),13)</f>
        <v>Penicillines + Polypeptides</v>
      </c>
      <c r="D336" s="4" t="str">
        <f t="shared" si="15"/>
        <v>x</v>
      </c>
      <c r="E336" s="1" t="e">
        <f t="shared" si="16"/>
        <v>#VALUE!</v>
      </c>
      <c r="F336" s="1" t="e">
        <f t="shared" si="17"/>
        <v>#VALUE!</v>
      </c>
    </row>
    <row r="337" spans="1:6" ht="22.5" customHeight="1" x14ac:dyDescent="0.25">
      <c r="A337" s="198" t="str">
        <f>Données_ATB!BE324</f>
        <v>MASTIJET</v>
      </c>
      <c r="B337" s="199" t="str">
        <f>INDEX(Données_ATB!BE:BQ,MATCH(A337,Données_ATB!BE:BE,0),9)</f>
        <v>Néomycine + Tétracycline + Bacitracine</v>
      </c>
      <c r="C337" s="200" t="str">
        <f>INDEX(Données_ATB!BE:BQ,MATCH(A337,Données_ATB!BE:BE,0),13)</f>
        <v>Aminoglycosides + Tetracyclines + Polypeptides</v>
      </c>
      <c r="D337" s="4" t="e">
        <f t="shared" si="15"/>
        <v>#VALUE!</v>
      </c>
      <c r="E337" s="1" t="e">
        <f t="shared" si="16"/>
        <v>#VALUE!</v>
      </c>
      <c r="F337" s="1" t="e">
        <f t="shared" si="17"/>
        <v>#VALUE!</v>
      </c>
    </row>
    <row r="338" spans="1:6" ht="22.5" customHeight="1" x14ac:dyDescent="0.25">
      <c r="A338" s="198" t="str">
        <f>Données_ATB!BE325</f>
        <v>MASTI-PENI</v>
      </c>
      <c r="B338" s="199" t="str">
        <f>INDEX(Données_ATB!BE:BQ,MATCH(A338,Données_ATB!BE:BE,0),9)</f>
        <v>Benzylpénicilline + Dihydrostreptomycine</v>
      </c>
      <c r="C338" s="200" t="str">
        <f>INDEX(Données_ATB!BE:BQ,MATCH(A338,Données_ATB!BE:BE,0),13)</f>
        <v>Penicillines + Aminoglycosides</v>
      </c>
      <c r="D338" s="4" t="e">
        <f t="shared" si="15"/>
        <v>#VALUE!</v>
      </c>
      <c r="E338" s="1" t="e">
        <f t="shared" si="16"/>
        <v>#VALUE!</v>
      </c>
      <c r="F338" s="1" t="e">
        <f t="shared" si="17"/>
        <v>#VALUE!</v>
      </c>
    </row>
    <row r="339" spans="1:6" ht="22.5" customHeight="1" x14ac:dyDescent="0.25">
      <c r="A339" s="198" t="str">
        <f>Données_ATB!BE326</f>
        <v>MASTIPLAN LC</v>
      </c>
      <c r="B339" s="199" t="str">
        <f>INDEX(Données_ATB!BE:BQ,MATCH(A339,Données_ATB!BE:BE,0),9)</f>
        <v>Céfapirine</v>
      </c>
      <c r="C339" s="200" t="str">
        <f>INDEX(Données_ATB!BE:BQ,MATCH(A339,Données_ATB!BE:BE,0),13)</f>
        <v>Cephalosporines 1&amp;2G</v>
      </c>
      <c r="D339" s="4" t="e">
        <f t="shared" si="15"/>
        <v>#VALUE!</v>
      </c>
      <c r="E339" s="1" t="e">
        <f t="shared" si="16"/>
        <v>#VALUE!</v>
      </c>
      <c r="F339" s="1" t="e">
        <f t="shared" si="17"/>
        <v>#VALUE!</v>
      </c>
    </row>
    <row r="340" spans="1:6" ht="22.5" customHeight="1" x14ac:dyDescent="0.25">
      <c r="A340" s="198" t="str">
        <f>Données_ATB!BE327</f>
        <v>MASTITAR HL</v>
      </c>
      <c r="B340" s="199" t="str">
        <f>INDEX(Données_ATB!BE:BQ,MATCH(A340,Données_ATB!BE:BE,0),9)</f>
        <v>Benzylpénicilline + Néomycine</v>
      </c>
      <c r="C340" s="200" t="str">
        <f>INDEX(Données_ATB!BE:BQ,MATCH(A340,Données_ATB!BE:BE,0),13)</f>
        <v>Penicillines + Aminoglycosides</v>
      </c>
      <c r="D340" s="4" t="e">
        <f t="shared" si="15"/>
        <v>#VALUE!</v>
      </c>
      <c r="E340" s="1" t="e">
        <f t="shared" si="16"/>
        <v>#VALUE!</v>
      </c>
      <c r="F340" s="1" t="e">
        <f t="shared" si="17"/>
        <v>#VALUE!</v>
      </c>
    </row>
    <row r="341" spans="1:6" ht="22.5" customHeight="1" x14ac:dyDescent="0.25">
      <c r="A341" s="198" t="str">
        <f>Données_ATB!BE328</f>
        <v>MAYLOSINE POUDRE POUR SOLUTION BUVABLE POUR VOLAILLES PORCINS ET VEAUX</v>
      </c>
      <c r="B341" s="199" t="str">
        <f>INDEX(Données_ATB!BE:BQ,MATCH(A341,Données_ATB!BE:BE,0),9)</f>
        <v>Tylosine</v>
      </c>
      <c r="C341" s="200" t="str">
        <f>INDEX(Données_ATB!BE:BQ,MATCH(A341,Données_ATB!BE:BE,0),13)</f>
        <v>Macrolides</v>
      </c>
      <c r="D341" s="4" t="e">
        <f t="shared" si="15"/>
        <v>#VALUE!</v>
      </c>
      <c r="E341" s="1" t="e">
        <f t="shared" si="16"/>
        <v>#VALUE!</v>
      </c>
      <c r="F341" s="1" t="e">
        <f t="shared" si="17"/>
        <v>#VALUE!</v>
      </c>
    </row>
    <row r="342" spans="1:6" ht="22.5" customHeight="1" x14ac:dyDescent="0.25">
      <c r="A342" s="198" t="str">
        <f>Données_ATB!BE329</f>
        <v>METHOXASOL 20/100 MG/ML, SOLUTION POUR UTILISATION DANS L'EAU DE BOISSON POUR PORCS ET POULETS</v>
      </c>
      <c r="B342" s="199" t="str">
        <f>INDEX(Données_ATB!BE:BQ,MATCH(A342,Données_ATB!BE:BE,0),9)</f>
        <v>Sulfaméthoxazole + Triméthoprime</v>
      </c>
      <c r="C342" s="200" t="str">
        <f>INDEX(Données_ATB!BE:BQ,MATCH(A342,Données_ATB!BE:BE,0),13)</f>
        <v>Sulfamides + Trimethoprime</v>
      </c>
      <c r="D342" s="4" t="e">
        <f t="shared" si="15"/>
        <v>#VALUE!</v>
      </c>
      <c r="E342" s="1" t="e">
        <f t="shared" si="16"/>
        <v>#VALUE!</v>
      </c>
      <c r="F342" s="1" t="e">
        <f t="shared" si="17"/>
        <v>#VALUE!</v>
      </c>
    </row>
    <row r="343" spans="1:6" ht="22.5" customHeight="1" x14ac:dyDescent="0.25">
      <c r="A343" s="198" t="str">
        <f>Données_ATB!BE330</f>
        <v>METOXYL</v>
      </c>
      <c r="B343" s="199" t="str">
        <f>INDEX(Données_ATB!BE:BQ,MATCH(A343,Données_ATB!BE:BE,0),9)</f>
        <v>Sulfadiméthoxine</v>
      </c>
      <c r="C343" s="200" t="str">
        <f>INDEX(Données_ATB!BE:BQ,MATCH(A343,Données_ATB!BE:BE,0),13)</f>
        <v>Sulfamides</v>
      </c>
      <c r="D343" s="4" t="e">
        <f t="shared" ref="D343:D406" si="18">IF(SEARCH("Colistine",B343)&gt;0,"x","")</f>
        <v>#VALUE!</v>
      </c>
      <c r="E343" s="1" t="e">
        <f t="shared" ref="E343:E406" si="19">IF(SEARCH("Cephalosporines 3&amp;4G",C343)&gt;0,"x","")</f>
        <v>#VALUE!</v>
      </c>
      <c r="F343" s="1" t="e">
        <f t="shared" ref="F343:F406" si="20">IF(SEARCH("Cephalosporines 3&amp;4G",C343)&gt;0,"x","")&amp;IF(SEARCH("Fluoroquinolones",C343)&gt;0,"x","")</f>
        <v>#VALUE!</v>
      </c>
    </row>
    <row r="344" spans="1:6" ht="22.5" customHeight="1" x14ac:dyDescent="0.25">
      <c r="A344" s="198" t="str">
        <f>Données_ATB!BE331</f>
        <v>METRICURE</v>
      </c>
      <c r="B344" s="199" t="str">
        <f>INDEX(Données_ATB!BE:BQ,MATCH(A344,Données_ATB!BE:BE,0),9)</f>
        <v>Céfapirine</v>
      </c>
      <c r="C344" s="200" t="str">
        <f>INDEX(Données_ATB!BE:BQ,MATCH(A344,Données_ATB!BE:BE,0),13)</f>
        <v>Cephalosporines 1&amp;2G</v>
      </c>
      <c r="D344" s="4" t="e">
        <f t="shared" si="18"/>
        <v>#VALUE!</v>
      </c>
      <c r="E344" s="1" t="e">
        <f t="shared" si="19"/>
        <v>#VALUE!</v>
      </c>
      <c r="F344" s="1" t="e">
        <f t="shared" si="20"/>
        <v>#VALUE!</v>
      </c>
    </row>
    <row r="345" spans="1:6" ht="22.5" customHeight="1" x14ac:dyDescent="0.25">
      <c r="A345" s="198" t="str">
        <f>Données_ATB!BE332</f>
        <v>METRIJECTYL</v>
      </c>
      <c r="B345" s="199" t="str">
        <f>INDEX(Données_ATB!BE:BQ,MATCH(A345,Données_ATB!BE:BE,0),9)</f>
        <v>Ampicilline + Colistine</v>
      </c>
      <c r="C345" s="200" t="str">
        <f>INDEX(Données_ATB!BE:BQ,MATCH(A345,Données_ATB!BE:BE,0),13)</f>
        <v>Penicillines + Polypeptides</v>
      </c>
      <c r="D345" s="4" t="str">
        <f t="shared" si="18"/>
        <v>x</v>
      </c>
      <c r="E345" s="1" t="e">
        <f t="shared" si="19"/>
        <v>#VALUE!</v>
      </c>
      <c r="F345" s="1" t="e">
        <f t="shared" si="20"/>
        <v>#VALUE!</v>
      </c>
    </row>
    <row r="346" spans="1:6" ht="22.5" customHeight="1" x14ac:dyDescent="0.25">
      <c r="A346" s="198" t="str">
        <f>Données_ATB!BE333</f>
        <v>MICOTIL 300</v>
      </c>
      <c r="B346" s="199" t="str">
        <f>INDEX(Données_ATB!BE:BQ,MATCH(A346,Données_ATB!BE:BE,0),9)</f>
        <v>Tilmicosine</v>
      </c>
      <c r="C346" s="200" t="str">
        <f>INDEX(Données_ATB!BE:BQ,MATCH(A346,Données_ATB!BE:BE,0),13)</f>
        <v>Macrolides</v>
      </c>
      <c r="D346" s="4" t="e">
        <f t="shared" si="18"/>
        <v>#VALUE!</v>
      </c>
      <c r="E346" s="1" t="e">
        <f t="shared" si="19"/>
        <v>#VALUE!</v>
      </c>
      <c r="F346" s="1" t="e">
        <f t="shared" si="20"/>
        <v>#VALUE!</v>
      </c>
    </row>
    <row r="347" spans="1:6" ht="22.5" customHeight="1" x14ac:dyDescent="0.25">
      <c r="A347" s="198" t="str">
        <f>Données_ATB!BE334</f>
        <v>MILICOLI</v>
      </c>
      <c r="B347" s="199" t="str">
        <f>INDEX(Données_ATB!BE:BQ,MATCH(A347,Données_ATB!BE:BE,0),9)</f>
        <v>Colistine</v>
      </c>
      <c r="C347" s="200" t="str">
        <f>INDEX(Données_ATB!BE:BQ,MATCH(A347,Données_ATB!BE:BE,0),13)</f>
        <v>Polypeptides</v>
      </c>
      <c r="D347" s="4" t="str">
        <f t="shared" si="18"/>
        <v>x</v>
      </c>
      <c r="E347" s="1" t="e">
        <f t="shared" si="19"/>
        <v>#VALUE!</v>
      </c>
      <c r="F347" s="1" t="e">
        <f t="shared" si="20"/>
        <v>#VALUE!</v>
      </c>
    </row>
    <row r="348" spans="1:6" ht="22.5" customHeight="1" x14ac:dyDescent="0.25">
      <c r="A348" s="198" t="str">
        <f>Données_ATB!BE335</f>
        <v>MOXAPULVIS 500 MG/G POUDRE POUR ADMINISTRATION DANS L'EAU DE BOISSON</v>
      </c>
      <c r="B348" s="199" t="str">
        <f>INDEX(Données_ATB!BE:BQ,MATCH(A348,Données_ATB!BE:BE,0),9)</f>
        <v>Amoxicilline</v>
      </c>
      <c r="C348" s="200" t="str">
        <f>INDEX(Données_ATB!BE:BQ,MATCH(A348,Données_ATB!BE:BE,0),13)</f>
        <v>Penicillines</v>
      </c>
      <c r="D348" s="4" t="e">
        <f t="shared" si="18"/>
        <v>#VALUE!</v>
      </c>
      <c r="E348" s="1" t="e">
        <f t="shared" si="19"/>
        <v>#VALUE!</v>
      </c>
      <c r="F348" s="1" t="e">
        <f t="shared" si="20"/>
        <v>#VALUE!</v>
      </c>
    </row>
    <row r="349" spans="1:6" ht="22.5" customHeight="1" x14ac:dyDescent="0.25">
      <c r="A349" s="198" t="str">
        <f>Données_ATB!BE336</f>
        <v>MULTIBIO</v>
      </c>
      <c r="B349" s="199" t="str">
        <f>INDEX(Données_ATB!BE:BQ,MATCH(A349,Données_ATB!BE:BE,0),9)</f>
        <v>Ampicilline + Colistine</v>
      </c>
      <c r="C349" s="200" t="str">
        <f>INDEX(Données_ATB!BE:BQ,MATCH(A349,Données_ATB!BE:BE,0),13)</f>
        <v>Penicillines + Polypeptides</v>
      </c>
      <c r="D349" s="4" t="str">
        <f t="shared" si="18"/>
        <v>x</v>
      </c>
      <c r="E349" s="1" t="e">
        <f t="shared" si="19"/>
        <v>#VALUE!</v>
      </c>
      <c r="F349" s="1" t="e">
        <f t="shared" si="20"/>
        <v>#VALUE!</v>
      </c>
    </row>
    <row r="350" spans="1:6" ht="22.5" customHeight="1" x14ac:dyDescent="0.25">
      <c r="A350" s="198" t="str">
        <f>Données_ATB!BE337</f>
        <v>MULTISHIELD DC SUSPENSION INTRAMAMMAIRE POUR VACHES</v>
      </c>
      <c r="B350" s="199" t="str">
        <f>INDEX(Données_ATB!BE:BQ,MATCH(A350,Données_ATB!BE:BE,0),9)</f>
        <v>Benzylpénicilline + Néomycine + Pénéthamate (ou pénéthacilline)</v>
      </c>
      <c r="C350" s="200" t="str">
        <f>INDEX(Données_ATB!BE:BQ,MATCH(A350,Données_ATB!BE:BE,0),13)</f>
        <v>Penicillines</v>
      </c>
      <c r="D350" s="4" t="e">
        <f t="shared" si="18"/>
        <v>#VALUE!</v>
      </c>
      <c r="E350" s="1" t="e">
        <f t="shared" si="19"/>
        <v>#VALUE!</v>
      </c>
      <c r="F350" s="1" t="e">
        <f t="shared" si="20"/>
        <v>#VALUE!</v>
      </c>
    </row>
    <row r="351" spans="1:6" ht="22.5" customHeight="1" x14ac:dyDescent="0.25">
      <c r="A351" s="198" t="str">
        <f>Données_ATB!BE338</f>
        <v>MYCOFLOR 20 MG/ML SOLUTION POUR ADMINISTRATION DANS L'EAU DE BOISSON POUR PORCINS</v>
      </c>
      <c r="B351" s="199" t="str">
        <f>INDEX(Données_ATB!BE:BQ,MATCH(A351,Données_ATB!BE:BE,0),9)</f>
        <v>Florfénicol</v>
      </c>
      <c r="C351" s="200" t="str">
        <f>INDEX(Données_ATB!BE:BQ,MATCH(A351,Données_ATB!BE:BE,0),13)</f>
        <v>Phenicoles</v>
      </c>
      <c r="D351" s="4" t="e">
        <f t="shared" si="18"/>
        <v>#VALUE!</v>
      </c>
      <c r="E351" s="1" t="e">
        <f t="shared" si="19"/>
        <v>#VALUE!</v>
      </c>
      <c r="F351" s="1" t="e">
        <f t="shared" si="20"/>
        <v>#VALUE!</v>
      </c>
    </row>
    <row r="352" spans="1:6" ht="22.5" customHeight="1" x14ac:dyDescent="0.25">
      <c r="A352" s="198" t="str">
        <f>Données_ATB!BE339</f>
        <v>MYCOFLOR 200 MG/ML SOLUTION POUR ADMINISTRATION DANS L'EAU DE BOISSON POUR PORCINS</v>
      </c>
      <c r="B352" s="199" t="str">
        <f>INDEX(Données_ATB!BE:BQ,MATCH(A352,Données_ATB!BE:BE,0),9)</f>
        <v>Florfénicol</v>
      </c>
      <c r="C352" s="200" t="str">
        <f>INDEX(Données_ATB!BE:BQ,MATCH(A352,Données_ATB!BE:BE,0),13)</f>
        <v>Phenicoles</v>
      </c>
      <c r="D352" s="4" t="e">
        <f t="shared" si="18"/>
        <v>#VALUE!</v>
      </c>
      <c r="E352" s="1" t="e">
        <f t="shared" si="19"/>
        <v>#VALUE!</v>
      </c>
      <c r="F352" s="1" t="e">
        <f t="shared" si="20"/>
        <v>#VALUE!</v>
      </c>
    </row>
    <row r="353" spans="1:6" ht="22.5" customHeight="1" x14ac:dyDescent="0.25">
      <c r="A353" s="198" t="str">
        <f>Données_ATB!BE340</f>
        <v>MYCOFLOR 300 MG/ML SOLUTION INJECTABLE POUR BOVINS ET PORCINS</v>
      </c>
      <c r="B353" s="199" t="str">
        <f>INDEX(Données_ATB!BE:BQ,MATCH(A353,Données_ATB!BE:BE,0),9)</f>
        <v>Florfénicol</v>
      </c>
      <c r="C353" s="200" t="str">
        <f>INDEX(Données_ATB!BE:BQ,MATCH(A353,Données_ATB!BE:BE,0),13)</f>
        <v>Phenicoles</v>
      </c>
      <c r="D353" s="4" t="e">
        <f t="shared" si="18"/>
        <v>#VALUE!</v>
      </c>
      <c r="E353" s="1" t="e">
        <f t="shared" si="19"/>
        <v>#VALUE!</v>
      </c>
      <c r="F353" s="1" t="e">
        <f t="shared" si="20"/>
        <v>#VALUE!</v>
      </c>
    </row>
    <row r="354" spans="1:6" ht="22.5" customHeight="1" x14ac:dyDescent="0.25">
      <c r="A354" s="198" t="str">
        <f>Données_ATB!BE341</f>
        <v>N.P. 8</v>
      </c>
      <c r="B354" s="199" t="str">
        <f>INDEX(Données_ATB!BE:BQ,MATCH(A354,Données_ATB!BE:BE,0),9)</f>
        <v>Néomycine + Colistine</v>
      </c>
      <c r="C354" s="200" t="str">
        <f>INDEX(Données_ATB!BE:BQ,MATCH(A354,Données_ATB!BE:BE,0),13)</f>
        <v>Aminoglycosides + Polypeptides</v>
      </c>
      <c r="D354" s="4" t="str">
        <f t="shared" si="18"/>
        <v>x</v>
      </c>
      <c r="E354" s="1" t="e">
        <f t="shared" si="19"/>
        <v>#VALUE!</v>
      </c>
      <c r="F354" s="1" t="e">
        <f t="shared" si="20"/>
        <v>#VALUE!</v>
      </c>
    </row>
    <row r="355" spans="1:6" ht="22.5" customHeight="1" x14ac:dyDescent="0.25">
      <c r="A355" s="198" t="str">
        <f>Données_ATB!BE342</f>
        <v>NAFPENZAL T</v>
      </c>
      <c r="B355" s="199" t="str">
        <f>INDEX(Données_ATB!BE:BQ,MATCH(A355,Données_ATB!BE:BE,0),9)</f>
        <v>Benzylpénicilline + Dihydrostreptomycine + Nafcilline</v>
      </c>
      <c r="C355" s="200" t="str">
        <f>INDEX(Données_ATB!BE:BQ,MATCH(A355,Données_ATB!BE:BE,0),13)</f>
        <v>Penicillines</v>
      </c>
      <c r="D355" s="4" t="e">
        <f t="shared" si="18"/>
        <v>#VALUE!</v>
      </c>
      <c r="E355" s="1" t="e">
        <f t="shared" si="19"/>
        <v>#VALUE!</v>
      </c>
      <c r="F355" s="1" t="e">
        <f t="shared" si="20"/>
        <v>#VALUE!</v>
      </c>
    </row>
    <row r="356" spans="1:6" ht="22.5" customHeight="1" x14ac:dyDescent="0.25">
      <c r="A356" s="198" t="str">
        <f>Données_ATB!BE343</f>
        <v>NAXCEL 100 MG/ML SUSPENSION INJECTABLE POUR PORCINS</v>
      </c>
      <c r="B356" s="199" t="str">
        <f>INDEX(Données_ATB!BE:BQ,MATCH(A356,Données_ATB!BE:BE,0),9)</f>
        <v>Ceftiofur</v>
      </c>
      <c r="C356" s="200" t="str">
        <f>INDEX(Données_ATB!BE:BQ,MATCH(A356,Données_ATB!BE:BE,0),13)</f>
        <v>Cephalosporines 3&amp;4G</v>
      </c>
      <c r="D356" s="4" t="e">
        <f t="shared" si="18"/>
        <v>#VALUE!</v>
      </c>
      <c r="E356" s="1" t="str">
        <f t="shared" si="19"/>
        <v>x</v>
      </c>
      <c r="F356" s="1" t="e">
        <f t="shared" si="20"/>
        <v>#VALUE!</v>
      </c>
    </row>
    <row r="357" spans="1:6" ht="22.5" customHeight="1" x14ac:dyDescent="0.25">
      <c r="A357" s="198" t="str">
        <f>Données_ATB!BE344</f>
        <v>NAXCEL 200 MG/ML SUSPENSION INJECTABLE POUR BOVINS</v>
      </c>
      <c r="B357" s="199" t="str">
        <f>INDEX(Données_ATB!BE:BQ,MATCH(A357,Données_ATB!BE:BE,0),9)</f>
        <v>Ceftiofur</v>
      </c>
      <c r="C357" s="200" t="str">
        <f>INDEX(Données_ATB!BE:BQ,MATCH(A357,Données_ATB!BE:BE,0),13)</f>
        <v>Cephalosporines 3&amp;4G</v>
      </c>
      <c r="D357" s="4" t="e">
        <f t="shared" si="18"/>
        <v>#VALUE!</v>
      </c>
      <c r="E357" s="1" t="str">
        <f t="shared" si="19"/>
        <v>x</v>
      </c>
      <c r="F357" s="1" t="e">
        <f t="shared" si="20"/>
        <v>#VALUE!</v>
      </c>
    </row>
    <row r="358" spans="1:6" ht="22.5" customHeight="1" x14ac:dyDescent="0.25">
      <c r="A358" s="198" t="str">
        <f>Données_ATB!BE345</f>
        <v>NEGEROL AEROSOL</v>
      </c>
      <c r="B358" s="199" t="str">
        <f>INDEX(Données_ATB!BE:BQ,MATCH(A358,Données_ATB!BE:BE,0),9)</f>
        <v>Thiamphénicol</v>
      </c>
      <c r="C358" s="200" t="str">
        <f>INDEX(Données_ATB!BE:BQ,MATCH(A358,Données_ATB!BE:BE,0),13)</f>
        <v>Phenicoles</v>
      </c>
      <c r="D358" s="4" t="e">
        <f t="shared" si="18"/>
        <v>#VALUE!</v>
      </c>
      <c r="E358" s="1" t="e">
        <f t="shared" si="19"/>
        <v>#VALUE!</v>
      </c>
      <c r="F358" s="1" t="e">
        <f t="shared" si="20"/>
        <v>#VALUE!</v>
      </c>
    </row>
    <row r="359" spans="1:6" ht="22.5" customHeight="1" x14ac:dyDescent="0.25">
      <c r="A359" s="198" t="str">
        <f>Données_ATB!BE346</f>
        <v>NEO 50 FRANVET</v>
      </c>
      <c r="B359" s="199" t="str">
        <f>INDEX(Données_ATB!BE:BQ,MATCH(A359,Données_ATB!BE:BE,0),9)</f>
        <v>Néomycine</v>
      </c>
      <c r="C359" s="200" t="str">
        <f>INDEX(Données_ATB!BE:BQ,MATCH(A359,Données_ATB!BE:BE,0),13)</f>
        <v>Aminoglycosides</v>
      </c>
      <c r="D359" s="4" t="e">
        <f t="shared" si="18"/>
        <v>#VALUE!</v>
      </c>
      <c r="E359" s="1" t="e">
        <f t="shared" si="19"/>
        <v>#VALUE!</v>
      </c>
      <c r="F359" s="1" t="e">
        <f t="shared" si="20"/>
        <v>#VALUE!</v>
      </c>
    </row>
    <row r="360" spans="1:6" ht="22.5" customHeight="1" x14ac:dyDescent="0.25">
      <c r="A360" s="198" t="str">
        <f>Données_ATB!BE347</f>
        <v>NEOMAY</v>
      </c>
      <c r="B360" s="199" t="str">
        <f>INDEX(Données_ATB!BE:BQ,MATCH(A360,Données_ATB!BE:BE,0),9)</f>
        <v>Néomycine</v>
      </c>
      <c r="C360" s="200" t="str">
        <f>INDEX(Données_ATB!BE:BQ,MATCH(A360,Données_ATB!BE:BE,0),13)</f>
        <v>Aminoglycosides</v>
      </c>
      <c r="D360" s="4" t="e">
        <f t="shared" si="18"/>
        <v>#VALUE!</v>
      </c>
      <c r="E360" s="1" t="e">
        <f t="shared" si="19"/>
        <v>#VALUE!</v>
      </c>
      <c r="F360" s="1" t="e">
        <f t="shared" si="20"/>
        <v>#VALUE!</v>
      </c>
    </row>
    <row r="361" spans="1:6" ht="22.5" customHeight="1" x14ac:dyDescent="0.25">
      <c r="A361" s="198" t="str">
        <f>Données_ATB!BE348</f>
        <v>NEOMYCINE 40 LAPIN-VOLAILLE-PORC ET AGNEAU-CHEVREAU SEVRES FRANVET</v>
      </c>
      <c r="B361" s="199" t="str">
        <f>INDEX(Données_ATB!BE:BQ,MATCH(A361,Données_ATB!BE:BE,0),9)</f>
        <v>Néomycine</v>
      </c>
      <c r="C361" s="200" t="str">
        <f>INDEX(Données_ATB!BE:BQ,MATCH(A361,Données_ATB!BE:BE,0),13)</f>
        <v>Aminoglycosides</v>
      </c>
      <c r="D361" s="4" t="e">
        <f t="shared" si="18"/>
        <v>#VALUE!</v>
      </c>
      <c r="E361" s="1" t="e">
        <f t="shared" si="19"/>
        <v>#VALUE!</v>
      </c>
      <c r="F361" s="1" t="e">
        <f t="shared" si="20"/>
        <v>#VALUE!</v>
      </c>
    </row>
    <row r="362" spans="1:6" ht="22.5" customHeight="1" x14ac:dyDescent="0.25">
      <c r="A362" s="198" t="str">
        <f>Données_ATB!BE349</f>
        <v>NEOMYCINE 50 % VIRBAC</v>
      </c>
      <c r="B362" s="199" t="str">
        <f>INDEX(Données_ATB!BE:BQ,MATCH(A362,Données_ATB!BE:BE,0),9)</f>
        <v>Néomycine</v>
      </c>
      <c r="C362" s="200" t="str">
        <f>INDEX(Données_ATB!BE:BQ,MATCH(A362,Données_ATB!BE:BE,0),13)</f>
        <v>Aminoglycosides</v>
      </c>
      <c r="D362" s="4" t="e">
        <f t="shared" si="18"/>
        <v>#VALUE!</v>
      </c>
      <c r="E362" s="1" t="e">
        <f t="shared" si="19"/>
        <v>#VALUE!</v>
      </c>
      <c r="F362" s="1" t="e">
        <f t="shared" si="20"/>
        <v>#VALUE!</v>
      </c>
    </row>
    <row r="363" spans="1:6" ht="22.5" customHeight="1" x14ac:dyDescent="0.25">
      <c r="A363" s="198" t="str">
        <f>Données_ATB!BE350</f>
        <v>NEOMYCINE 50 COOPHAVET</v>
      </c>
      <c r="B363" s="199" t="str">
        <f>INDEX(Données_ATB!BE:BQ,MATCH(A363,Données_ATB!BE:BE,0),9)</f>
        <v>Néomycine</v>
      </c>
      <c r="C363" s="200" t="str">
        <f>INDEX(Données_ATB!BE:BQ,MATCH(A363,Données_ATB!BE:BE,0),13)</f>
        <v>Aminoglycosides</v>
      </c>
      <c r="D363" s="4" t="e">
        <f t="shared" si="18"/>
        <v>#VALUE!</v>
      </c>
      <c r="E363" s="1" t="e">
        <f t="shared" si="19"/>
        <v>#VALUE!</v>
      </c>
      <c r="F363" s="1" t="e">
        <f t="shared" si="20"/>
        <v>#VALUE!</v>
      </c>
    </row>
    <row r="364" spans="1:6" ht="22.5" customHeight="1" x14ac:dyDescent="0.25">
      <c r="A364" s="198" t="str">
        <f>Données_ATB!BE351</f>
        <v>NEOXYNE</v>
      </c>
      <c r="B364" s="199" t="str">
        <f>INDEX(Données_ATB!BE:BQ,MATCH(A364,Données_ATB!BE:BE,0),9)</f>
        <v>Néomycine + Oxytétracycline</v>
      </c>
      <c r="C364" s="200" t="str">
        <f>INDEX(Données_ATB!BE:BQ,MATCH(A364,Données_ATB!BE:BE,0),13)</f>
        <v>Aminoglycosides + Tetracyclines</v>
      </c>
      <c r="D364" s="4" t="e">
        <f t="shared" si="18"/>
        <v>#VALUE!</v>
      </c>
      <c r="E364" s="1" t="e">
        <f t="shared" si="19"/>
        <v>#VALUE!</v>
      </c>
      <c r="F364" s="1" t="e">
        <f t="shared" si="20"/>
        <v>#VALUE!</v>
      </c>
    </row>
    <row r="365" spans="1:6" ht="22.5" customHeight="1" x14ac:dyDescent="0.25">
      <c r="A365" s="198" t="str">
        <f>Données_ATB!BE352</f>
        <v>NIFENCOL 100 MG/ML SOLUTION POUR ADMINISTRATION DANS L'EAU DE BOISSONS POUR PORCINS</v>
      </c>
      <c r="B365" s="199" t="str">
        <f>INDEX(Données_ATB!BE:BQ,MATCH(A365,Données_ATB!BE:BE,0),9)</f>
        <v>Florfénicol</v>
      </c>
      <c r="C365" s="200" t="str">
        <f>INDEX(Données_ATB!BE:BQ,MATCH(A365,Données_ATB!BE:BE,0),13)</f>
        <v>Phenicoles</v>
      </c>
      <c r="D365" s="4" t="e">
        <f t="shared" si="18"/>
        <v>#VALUE!</v>
      </c>
      <c r="E365" s="1" t="e">
        <f t="shared" si="19"/>
        <v>#VALUE!</v>
      </c>
      <c r="F365" s="1" t="e">
        <f t="shared" si="20"/>
        <v>#VALUE!</v>
      </c>
    </row>
    <row r="366" spans="1:6" ht="22.5" customHeight="1" x14ac:dyDescent="0.25">
      <c r="A366" s="198" t="str">
        <f>Données_ATB!BE353</f>
        <v>NIFENCOL 300 MG/ML SOLUTION INJECTABLE POUR BOVINS ET PORCINS</v>
      </c>
      <c r="B366" s="199" t="str">
        <f>INDEX(Données_ATB!BE:BQ,MATCH(A366,Données_ATB!BE:BE,0),9)</f>
        <v>Florfénicol</v>
      </c>
      <c r="C366" s="200" t="str">
        <f>INDEX(Données_ATB!BE:BQ,MATCH(A366,Données_ATB!BE:BE,0),13)</f>
        <v>Phenicoles</v>
      </c>
      <c r="D366" s="4" t="e">
        <f t="shared" si="18"/>
        <v>#VALUE!</v>
      </c>
      <c r="E366" s="1" t="e">
        <f t="shared" si="19"/>
        <v>#VALUE!</v>
      </c>
      <c r="F366" s="1" t="e">
        <f t="shared" si="20"/>
        <v>#VALUE!</v>
      </c>
    </row>
    <row r="367" spans="1:6" ht="22.5" customHeight="1" x14ac:dyDescent="0.25">
      <c r="A367" s="198" t="str">
        <f>Données_ATB!BE354</f>
        <v>NORFENICOL 300 MG/ML SOLUTION INJECTABLE POUR BOVINS ET PORCINS</v>
      </c>
      <c r="B367" s="199" t="str">
        <f>INDEX(Données_ATB!BE:BQ,MATCH(A367,Données_ATB!BE:BE,0),9)</f>
        <v>Florfénicol</v>
      </c>
      <c r="C367" s="200" t="str">
        <f>INDEX(Données_ATB!BE:BQ,MATCH(A367,Données_ATB!BE:BE,0),13)</f>
        <v>Phenicoles</v>
      </c>
      <c r="D367" s="4" t="e">
        <f t="shared" si="18"/>
        <v>#VALUE!</v>
      </c>
      <c r="E367" s="1" t="e">
        <f t="shared" si="19"/>
        <v>#VALUE!</v>
      </c>
      <c r="F367" s="1" t="e">
        <f t="shared" si="20"/>
        <v>#VALUE!</v>
      </c>
    </row>
    <row r="368" spans="1:6" ht="22.5" customHeight="1" x14ac:dyDescent="0.25">
      <c r="A368" s="198" t="str">
        <f>Données_ATB!BE355</f>
        <v>NOROCLAV SUSPENSION INTRAMAMMAIRE POUR VACHES EN LACTATION</v>
      </c>
      <c r="B368" s="199" t="str">
        <f>INDEX(Données_ATB!BE:BQ,MATCH(A368,Données_ATB!BE:BE,0),9)</f>
        <v>Amoxicilline + Acide clavulanique</v>
      </c>
      <c r="C368" s="200" t="str">
        <f>INDEX(Données_ATB!BE:BQ,MATCH(A368,Données_ATB!BE:BE,0),13)</f>
        <v>Penicillines + Acide clavulanique</v>
      </c>
      <c r="D368" s="4" t="e">
        <f t="shared" si="18"/>
        <v>#VALUE!</v>
      </c>
      <c r="E368" s="1" t="e">
        <f t="shared" si="19"/>
        <v>#VALUE!</v>
      </c>
      <c r="F368" s="1" t="e">
        <f t="shared" si="20"/>
        <v>#VALUE!</v>
      </c>
    </row>
    <row r="369" spans="1:6" ht="22.5" customHeight="1" x14ac:dyDescent="0.25">
      <c r="A369" s="198" t="str">
        <f>Données_ATB!BE356</f>
        <v>NOROTYL LA 150 MG/ML SUSPENSION INJECTABLE</v>
      </c>
      <c r="B369" s="199" t="str">
        <f>INDEX(Données_ATB!BE:BQ,MATCH(A369,Données_ATB!BE:BE,0),9)</f>
        <v>Tylosine</v>
      </c>
      <c r="C369" s="200" t="str">
        <f>INDEX(Données_ATB!BE:BQ,MATCH(A369,Données_ATB!BE:BE,0),13)</f>
        <v>Macrolides</v>
      </c>
      <c r="D369" s="4" t="e">
        <f t="shared" si="18"/>
        <v>#VALUE!</v>
      </c>
      <c r="E369" s="1" t="e">
        <f t="shared" si="19"/>
        <v>#VALUE!</v>
      </c>
      <c r="F369" s="1" t="e">
        <f t="shared" si="20"/>
        <v>#VALUE!</v>
      </c>
    </row>
    <row r="370" spans="1:6" ht="22.5" customHeight="1" x14ac:dyDescent="0.25">
      <c r="A370" s="198" t="str">
        <f>Données_ATB!BE357</f>
        <v>NUFLOR</v>
      </c>
      <c r="B370" s="199" t="str">
        <f>INDEX(Données_ATB!BE:BQ,MATCH(A370,Données_ATB!BE:BE,0),9)</f>
        <v>Florfénicol</v>
      </c>
      <c r="C370" s="200" t="str">
        <f>INDEX(Données_ATB!BE:BQ,MATCH(A370,Données_ATB!BE:BE,0),13)</f>
        <v>Phenicoles</v>
      </c>
      <c r="D370" s="4" t="e">
        <f t="shared" si="18"/>
        <v>#VALUE!</v>
      </c>
      <c r="E370" s="1" t="e">
        <f t="shared" si="19"/>
        <v>#VALUE!</v>
      </c>
      <c r="F370" s="1" t="e">
        <f t="shared" si="20"/>
        <v>#VALUE!</v>
      </c>
    </row>
    <row r="371" spans="1:6" ht="22.5" customHeight="1" x14ac:dyDescent="0.25">
      <c r="A371" s="198" t="str">
        <f>Données_ATB!BE358</f>
        <v>NUFLOR 300 MG/ML SOLUTION INJECTABLE POUR BOVINS ET OVINS</v>
      </c>
      <c r="B371" s="199" t="str">
        <f>INDEX(Données_ATB!BE:BQ,MATCH(A371,Données_ATB!BE:BE,0),9)</f>
        <v>Florfénicol</v>
      </c>
      <c r="C371" s="200" t="str">
        <f>INDEX(Données_ATB!BE:BQ,MATCH(A371,Données_ATB!BE:BE,0),13)</f>
        <v>Phenicoles</v>
      </c>
      <c r="D371" s="4" t="e">
        <f t="shared" si="18"/>
        <v>#VALUE!</v>
      </c>
      <c r="E371" s="1" t="e">
        <f t="shared" si="19"/>
        <v>#VALUE!</v>
      </c>
      <c r="F371" s="1" t="e">
        <f t="shared" si="20"/>
        <v>#VALUE!</v>
      </c>
    </row>
    <row r="372" spans="1:6" ht="22.5" customHeight="1" x14ac:dyDescent="0.25">
      <c r="A372" s="198" t="str">
        <f>Données_ATB!BE359</f>
        <v>NUFLOR 450 SOLUTION INJECTABLE POUR BOVINS</v>
      </c>
      <c r="B372" s="199" t="str">
        <f>INDEX(Données_ATB!BE:BQ,MATCH(A372,Données_ATB!BE:BE,0),9)</f>
        <v>Florfénicol</v>
      </c>
      <c r="C372" s="200" t="str">
        <f>INDEX(Données_ATB!BE:BQ,MATCH(A372,Données_ATB!BE:BE,0),13)</f>
        <v>Phenicoles</v>
      </c>
      <c r="D372" s="4" t="e">
        <f t="shared" si="18"/>
        <v>#VALUE!</v>
      </c>
      <c r="E372" s="1" t="e">
        <f t="shared" si="19"/>
        <v>#VALUE!</v>
      </c>
      <c r="F372" s="1" t="e">
        <f t="shared" si="20"/>
        <v>#VALUE!</v>
      </c>
    </row>
    <row r="373" spans="1:6" ht="22.5" customHeight="1" x14ac:dyDescent="0.25">
      <c r="A373" s="198" t="str">
        <f>Données_ATB!BE360</f>
        <v>NUFLOR MONO SOLUTION INJECTABLE 450 MG/ML POUR PORCINS</v>
      </c>
      <c r="B373" s="199" t="str">
        <f>INDEX(Données_ATB!BE:BQ,MATCH(A373,Données_ATB!BE:BE,0),9)</f>
        <v>Florfénicol</v>
      </c>
      <c r="C373" s="200" t="str">
        <f>INDEX(Données_ATB!BE:BQ,MATCH(A373,Données_ATB!BE:BE,0),13)</f>
        <v>Phenicoles</v>
      </c>
      <c r="D373" s="4" t="e">
        <f t="shared" si="18"/>
        <v>#VALUE!</v>
      </c>
      <c r="E373" s="1" t="e">
        <f t="shared" si="19"/>
        <v>#VALUE!</v>
      </c>
      <c r="F373" s="1" t="e">
        <f t="shared" si="20"/>
        <v>#VALUE!</v>
      </c>
    </row>
    <row r="374" spans="1:6" ht="22.5" customHeight="1" x14ac:dyDescent="0.25">
      <c r="A374" s="198" t="str">
        <f>Données_ATB!BE361</f>
        <v>NUFLOR PORCINS SOLUTION INJECTABLE 300 MG/ML</v>
      </c>
      <c r="B374" s="199" t="str">
        <f>INDEX(Données_ATB!BE:BQ,MATCH(A374,Données_ATB!BE:BE,0),9)</f>
        <v>Florfénicol</v>
      </c>
      <c r="C374" s="200" t="str">
        <f>INDEX(Données_ATB!BE:BQ,MATCH(A374,Données_ATB!BE:BE,0),13)</f>
        <v>Phenicoles</v>
      </c>
      <c r="D374" s="4" t="e">
        <f t="shared" si="18"/>
        <v>#VALUE!</v>
      </c>
      <c r="E374" s="1" t="e">
        <f t="shared" si="19"/>
        <v>#VALUE!</v>
      </c>
      <c r="F374" s="1" t="e">
        <f t="shared" si="20"/>
        <v>#VALUE!</v>
      </c>
    </row>
    <row r="375" spans="1:6" ht="22.5" customHeight="1" x14ac:dyDescent="0.25">
      <c r="A375" s="198" t="str">
        <f>Données_ATB!BE362</f>
        <v>NYOFLOX 100 MG/ML SOLUTION POUR ADMINISTRATION DANS L'EAU DE BOISSON POULETS ET LAPINS</v>
      </c>
      <c r="B375" s="199" t="str">
        <f>INDEX(Données_ATB!BE:BQ,MATCH(A375,Données_ATB!BE:BE,0),9)</f>
        <v>Enrofloxacine</v>
      </c>
      <c r="C375" s="200" t="str">
        <f>INDEX(Données_ATB!BE:BQ,MATCH(A375,Données_ATB!BE:BE,0),13)</f>
        <v>Fluoroquinolones</v>
      </c>
      <c r="D375" s="4" t="e">
        <f t="shared" si="18"/>
        <v>#VALUE!</v>
      </c>
      <c r="E375" s="1" t="e">
        <f t="shared" si="19"/>
        <v>#VALUE!</v>
      </c>
      <c r="F375" s="1" t="e">
        <f t="shared" si="20"/>
        <v>#VALUE!</v>
      </c>
    </row>
    <row r="376" spans="1:6" ht="22.5" customHeight="1" x14ac:dyDescent="0.25">
      <c r="A376" s="198" t="str">
        <f>Données_ATB!BE363</f>
        <v>OCTACILLIN 697 MG/G POUDRE POUR ADMINISTRATION DANS L'EAU DE BOISSON DES PORCS</v>
      </c>
      <c r="B376" s="199" t="str">
        <f>INDEX(Données_ATB!BE:BQ,MATCH(A376,Données_ATB!BE:BE,0),9)</f>
        <v>Amoxicilline</v>
      </c>
      <c r="C376" s="200" t="str">
        <f>INDEX(Données_ATB!BE:BQ,MATCH(A376,Données_ATB!BE:BE,0),13)</f>
        <v>Penicillines</v>
      </c>
      <c r="D376" s="4" t="e">
        <f t="shared" si="18"/>
        <v>#VALUE!</v>
      </c>
      <c r="E376" s="1" t="e">
        <f t="shared" si="19"/>
        <v>#VALUE!</v>
      </c>
      <c r="F376" s="1" t="e">
        <f t="shared" si="20"/>
        <v>#VALUE!</v>
      </c>
    </row>
    <row r="377" spans="1:6" ht="22.5" customHeight="1" x14ac:dyDescent="0.25">
      <c r="A377" s="198" t="str">
        <f>Données_ATB!BE364</f>
        <v>OCTACILLIN 697 MG/G POUDRE POUR ADMINISTRATION DANS L'EAU DE BOISSONS DES POULETS</v>
      </c>
      <c r="B377" s="199" t="str">
        <f>INDEX(Données_ATB!BE:BQ,MATCH(A377,Données_ATB!BE:BE,0),9)</f>
        <v>Amoxicilline</v>
      </c>
      <c r="C377" s="200" t="str">
        <f>INDEX(Données_ATB!BE:BQ,MATCH(A377,Données_ATB!BE:BE,0),13)</f>
        <v>Penicillines</v>
      </c>
      <c r="D377" s="4" t="e">
        <f t="shared" si="18"/>
        <v>#VALUE!</v>
      </c>
      <c r="E377" s="1" t="e">
        <f t="shared" si="19"/>
        <v>#VALUE!</v>
      </c>
      <c r="F377" s="1" t="e">
        <f t="shared" si="20"/>
        <v>#VALUE!</v>
      </c>
    </row>
    <row r="378" spans="1:6" ht="22.5" customHeight="1" x14ac:dyDescent="0.25">
      <c r="A378" s="198" t="str">
        <f>Données_ATB!BE365</f>
        <v>OPHTOCYCLINE POMMADE OPHTALMIQUE POUR CHIENS CHATS ET CHEVAUX</v>
      </c>
      <c r="B378" s="199" t="str">
        <f>INDEX(Données_ATB!BE:BQ,MATCH(A378,Données_ATB!BE:BE,0),9)</f>
        <v>Chlortétracycline</v>
      </c>
      <c r="C378" s="200" t="str">
        <f>INDEX(Données_ATB!BE:BQ,MATCH(A378,Données_ATB!BE:BE,0),13)</f>
        <v>Tetracyclines</v>
      </c>
      <c r="D378" s="4" t="e">
        <f t="shared" si="18"/>
        <v>#VALUE!</v>
      </c>
      <c r="E378" s="1" t="e">
        <f t="shared" si="19"/>
        <v>#VALUE!</v>
      </c>
      <c r="F378" s="1" t="e">
        <f t="shared" si="20"/>
        <v>#VALUE!</v>
      </c>
    </row>
    <row r="379" spans="1:6" ht="22.5" customHeight="1" x14ac:dyDescent="0.25">
      <c r="A379" s="198" t="str">
        <f>Données_ATB!BE366</f>
        <v>ORBENIN HORS LACTATION</v>
      </c>
      <c r="B379" s="199" t="str">
        <f>INDEX(Données_ATB!BE:BQ,MATCH(A379,Données_ATB!BE:BE,0),9)</f>
        <v>Cloxacilline</v>
      </c>
      <c r="C379" s="200" t="str">
        <f>INDEX(Données_ATB!BE:BQ,MATCH(A379,Données_ATB!BE:BE,0),13)</f>
        <v>Penicillines</v>
      </c>
      <c r="D379" s="4" t="e">
        <f t="shared" si="18"/>
        <v>#VALUE!</v>
      </c>
      <c r="E379" s="1" t="e">
        <f t="shared" si="19"/>
        <v>#VALUE!</v>
      </c>
      <c r="F379" s="1" t="e">
        <f t="shared" si="20"/>
        <v>#VALUE!</v>
      </c>
    </row>
    <row r="380" spans="1:6" ht="22.5" customHeight="1" x14ac:dyDescent="0.25">
      <c r="A380" s="198" t="str">
        <f>Données_ATB!BE367</f>
        <v>ORBENIN LONGUE ACTION</v>
      </c>
      <c r="B380" s="199" t="str">
        <f>INDEX(Données_ATB!BE:BQ,MATCH(A380,Données_ATB!BE:BE,0),9)</f>
        <v>Cloxacilline</v>
      </c>
      <c r="C380" s="200" t="str">
        <f>INDEX(Données_ATB!BE:BQ,MATCH(A380,Données_ATB!BE:BE,0),13)</f>
        <v>Penicillines</v>
      </c>
      <c r="D380" s="4" t="e">
        <f t="shared" si="18"/>
        <v>#VALUE!</v>
      </c>
      <c r="E380" s="1" t="e">
        <f t="shared" si="19"/>
        <v>#VALUE!</v>
      </c>
      <c r="F380" s="1" t="e">
        <f t="shared" si="20"/>
        <v>#VALUE!</v>
      </c>
    </row>
    <row r="381" spans="1:6" ht="22.5" customHeight="1" x14ac:dyDescent="0.25">
      <c r="A381" s="198" t="str">
        <f>Données_ATB!BE368</f>
        <v>ORBENOR HORS LACTATION</v>
      </c>
      <c r="B381" s="199" t="str">
        <f>INDEX(Données_ATB!BE:BQ,MATCH(A381,Données_ATB!BE:BE,0),9)</f>
        <v>Cloxacilline</v>
      </c>
      <c r="C381" s="200" t="str">
        <f>INDEX(Données_ATB!BE:BQ,MATCH(A381,Données_ATB!BE:BE,0),13)</f>
        <v>Penicillines</v>
      </c>
      <c r="D381" s="4" t="e">
        <f t="shared" si="18"/>
        <v>#VALUE!</v>
      </c>
      <c r="E381" s="1" t="e">
        <f t="shared" si="19"/>
        <v>#VALUE!</v>
      </c>
      <c r="F381" s="1" t="e">
        <f t="shared" si="20"/>
        <v>#VALUE!</v>
      </c>
    </row>
    <row r="382" spans="1:6" ht="22.5" customHeight="1" x14ac:dyDescent="0.25">
      <c r="A382" s="198" t="str">
        <f>Données_ATB!BE369</f>
        <v>OROSPRAY</v>
      </c>
      <c r="B382" s="199" t="str">
        <f>INDEX(Données_ATB!BE:BQ,MATCH(A382,Données_ATB!BE:BE,0),9)</f>
        <v>Sulfanilamide + Chlortétracycline</v>
      </c>
      <c r="C382" s="200" t="str">
        <f>INDEX(Données_ATB!BE:BQ,MATCH(A382,Données_ATB!BE:BE,0),13)</f>
        <v>Sulfamides + Tetracyclines</v>
      </c>
      <c r="D382" s="4" t="e">
        <f t="shared" si="18"/>
        <v>#VALUE!</v>
      </c>
      <c r="E382" s="1" t="e">
        <f t="shared" si="19"/>
        <v>#VALUE!</v>
      </c>
      <c r="F382" s="1" t="e">
        <f t="shared" si="20"/>
        <v>#VALUE!</v>
      </c>
    </row>
    <row r="383" spans="1:6" ht="22.5" customHeight="1" x14ac:dyDescent="0.25">
      <c r="A383" s="198" t="str">
        <f>Données_ATB!BE370</f>
        <v>OTC 50 FRANVET</v>
      </c>
      <c r="B383" s="199" t="str">
        <f>INDEX(Données_ATB!BE:BQ,MATCH(A383,Données_ATB!BE:BE,0),9)</f>
        <v>Oxytétracycline</v>
      </c>
      <c r="C383" s="200" t="str">
        <f>INDEX(Données_ATB!BE:BQ,MATCH(A383,Données_ATB!BE:BE,0),13)</f>
        <v>Tetracyclines</v>
      </c>
      <c r="D383" s="4" t="e">
        <f t="shared" si="18"/>
        <v>#VALUE!</v>
      </c>
      <c r="E383" s="1" t="e">
        <f t="shared" si="19"/>
        <v>#VALUE!</v>
      </c>
      <c r="F383" s="1" t="e">
        <f t="shared" si="20"/>
        <v>#VALUE!</v>
      </c>
    </row>
    <row r="384" spans="1:6" ht="22.5" customHeight="1" x14ac:dyDescent="0.25">
      <c r="A384" s="198" t="str">
        <f>Données_ATB!BE371</f>
        <v>OXOMID</v>
      </c>
      <c r="B384" s="199" t="str">
        <f>INDEX(Données_ATB!BE:BQ,MATCH(A384,Données_ATB!BE:BE,0),9)</f>
        <v>Acide oxolinique</v>
      </c>
      <c r="C384" s="200" t="str">
        <f>INDEX(Données_ATB!BE:BQ,MATCH(A384,Données_ATB!BE:BE,0),13)</f>
        <v>Quinolones</v>
      </c>
      <c r="D384" s="4" t="e">
        <f t="shared" si="18"/>
        <v>#VALUE!</v>
      </c>
      <c r="E384" s="1" t="e">
        <f t="shared" si="19"/>
        <v>#VALUE!</v>
      </c>
      <c r="F384" s="1" t="e">
        <f t="shared" si="20"/>
        <v>#VALUE!</v>
      </c>
    </row>
    <row r="385" spans="1:6" ht="22.5" customHeight="1" x14ac:dyDescent="0.25">
      <c r="A385" s="198" t="str">
        <f>Données_ATB!BE372</f>
        <v>OXOMID 20</v>
      </c>
      <c r="B385" s="199" t="str">
        <f>INDEX(Données_ATB!BE:BQ,MATCH(A385,Données_ATB!BE:BE,0),9)</f>
        <v>Acide oxolinique</v>
      </c>
      <c r="C385" s="200" t="str">
        <f>INDEX(Données_ATB!BE:BQ,MATCH(A385,Données_ATB!BE:BE,0),13)</f>
        <v>Quinolones</v>
      </c>
      <c r="D385" s="4" t="e">
        <f t="shared" si="18"/>
        <v>#VALUE!</v>
      </c>
      <c r="E385" s="1" t="e">
        <f t="shared" si="19"/>
        <v>#VALUE!</v>
      </c>
      <c r="F385" s="1" t="e">
        <f t="shared" si="20"/>
        <v>#VALUE!</v>
      </c>
    </row>
    <row r="386" spans="1:6" ht="22.5" customHeight="1" x14ac:dyDescent="0.25">
      <c r="A386" s="198" t="str">
        <f>Données_ATB!BE373</f>
        <v>OXOMID ACIDE OXOLINIQUE 240 SALMONIDES</v>
      </c>
      <c r="B386" s="199" t="str">
        <f>INDEX(Données_ATB!BE:BQ,MATCH(A386,Données_ATB!BE:BE,0),9)</f>
        <v>Acide oxolinique</v>
      </c>
      <c r="C386" s="200" t="str">
        <f>INDEX(Données_ATB!BE:BQ,MATCH(A386,Données_ATB!BE:BE,0),13)</f>
        <v>Quinolones</v>
      </c>
      <c r="D386" s="4" t="e">
        <f t="shared" si="18"/>
        <v>#VALUE!</v>
      </c>
      <c r="E386" s="1" t="e">
        <f t="shared" si="19"/>
        <v>#VALUE!</v>
      </c>
      <c r="F386" s="1" t="e">
        <f t="shared" si="20"/>
        <v>#VALUE!</v>
      </c>
    </row>
    <row r="387" spans="1:6" ht="22.5" customHeight="1" x14ac:dyDescent="0.25">
      <c r="A387" s="198" t="str">
        <f>Données_ATB!BE374</f>
        <v>OXYCOLI</v>
      </c>
      <c r="B387" s="199" t="str">
        <f>INDEX(Données_ATB!BE:BQ,MATCH(A387,Données_ATB!BE:BE,0),9)</f>
        <v>Oxytétracycline + Colistine</v>
      </c>
      <c r="C387" s="200" t="str">
        <f>INDEX(Données_ATB!BE:BQ,MATCH(A387,Données_ATB!BE:BE,0),13)</f>
        <v>Tetracyclines + Polypeptides</v>
      </c>
      <c r="D387" s="4" t="str">
        <f t="shared" si="18"/>
        <v>x</v>
      </c>
      <c r="E387" s="1" t="e">
        <f t="shared" si="19"/>
        <v>#VALUE!</v>
      </c>
      <c r="F387" s="1" t="e">
        <f t="shared" si="20"/>
        <v>#VALUE!</v>
      </c>
    </row>
    <row r="388" spans="1:6" ht="22.5" customHeight="1" x14ac:dyDescent="0.25">
      <c r="A388" s="198" t="str">
        <f>Données_ATB!BE375</f>
        <v>OXYTETRACYCLINE 10 % COOPHAVET</v>
      </c>
      <c r="B388" s="199" t="str">
        <f>INDEX(Données_ATB!BE:BQ,MATCH(A388,Données_ATB!BE:BE,0),9)</f>
        <v>Oxytétracycline</v>
      </c>
      <c r="C388" s="200" t="str">
        <f>INDEX(Données_ATB!BE:BQ,MATCH(A388,Données_ATB!BE:BE,0),13)</f>
        <v>Tetracyclines</v>
      </c>
      <c r="D388" s="4" t="e">
        <f t="shared" si="18"/>
        <v>#VALUE!</v>
      </c>
      <c r="E388" s="1" t="e">
        <f t="shared" si="19"/>
        <v>#VALUE!</v>
      </c>
      <c r="F388" s="1" t="e">
        <f t="shared" si="20"/>
        <v>#VALUE!</v>
      </c>
    </row>
    <row r="389" spans="1:6" ht="22.5" customHeight="1" x14ac:dyDescent="0.25">
      <c r="A389" s="198" t="str">
        <f>Données_ATB!BE376</f>
        <v>OXYTETRACYCLINE 10 % VETOQUINOL</v>
      </c>
      <c r="B389" s="199" t="str">
        <f>INDEX(Données_ATB!BE:BQ,MATCH(A389,Données_ATB!BE:BE,0),9)</f>
        <v>Oxytétracycline</v>
      </c>
      <c r="C389" s="200" t="str">
        <f>INDEX(Données_ATB!BE:BQ,MATCH(A389,Données_ATB!BE:BE,0),13)</f>
        <v>Tetracyclines</v>
      </c>
      <c r="D389" s="4" t="e">
        <f t="shared" si="18"/>
        <v>#VALUE!</v>
      </c>
      <c r="E389" s="1" t="e">
        <f t="shared" si="19"/>
        <v>#VALUE!</v>
      </c>
      <c r="F389" s="1" t="e">
        <f t="shared" si="20"/>
        <v>#VALUE!</v>
      </c>
    </row>
    <row r="390" spans="1:6" ht="22.5" customHeight="1" x14ac:dyDescent="0.25">
      <c r="A390" s="198" t="str">
        <f>Données_ATB!BE377</f>
        <v>OXYTETRACYCLINE 100-B PORC ET AGNEAU-CHEVREAU SEVRES FRANVET</v>
      </c>
      <c r="B390" s="199" t="str">
        <f>INDEX(Données_ATB!BE:BQ,MATCH(A390,Données_ATB!BE:BE,0),9)</f>
        <v>Oxytétracycline</v>
      </c>
      <c r="C390" s="200" t="str">
        <f>INDEX(Données_ATB!BE:BQ,MATCH(A390,Données_ATB!BE:BE,0),13)</f>
        <v>Tetracyclines</v>
      </c>
      <c r="D390" s="4" t="e">
        <f t="shared" si="18"/>
        <v>#VALUE!</v>
      </c>
      <c r="E390" s="1" t="e">
        <f t="shared" si="19"/>
        <v>#VALUE!</v>
      </c>
      <c r="F390" s="1" t="e">
        <f t="shared" si="20"/>
        <v>#VALUE!</v>
      </c>
    </row>
    <row r="391" spans="1:6" ht="22.5" customHeight="1" x14ac:dyDescent="0.25">
      <c r="A391" s="198" t="str">
        <f>Données_ATB!BE378</f>
        <v>OXYTETRACYCLINE 100-CR PORC ET AGNEAU-CHEVREAU SEVRES FRANVET</v>
      </c>
      <c r="B391" s="199" t="str">
        <f>INDEX(Données_ATB!BE:BQ,MATCH(A391,Données_ATB!BE:BE,0),9)</f>
        <v>Oxytétracycline</v>
      </c>
      <c r="C391" s="200" t="str">
        <f>INDEX(Données_ATB!BE:BQ,MATCH(A391,Données_ATB!BE:BE,0),13)</f>
        <v>Tetracyclines</v>
      </c>
      <c r="D391" s="4" t="e">
        <f t="shared" si="18"/>
        <v>#VALUE!</v>
      </c>
      <c r="E391" s="1" t="e">
        <f t="shared" si="19"/>
        <v>#VALUE!</v>
      </c>
      <c r="F391" s="1" t="e">
        <f t="shared" si="20"/>
        <v>#VALUE!</v>
      </c>
    </row>
    <row r="392" spans="1:6" ht="22.5" customHeight="1" x14ac:dyDescent="0.25">
      <c r="A392" s="198" t="str">
        <f>Données_ATB!BE379</f>
        <v>OXYTETRACYCLINE 20 % INOUKO</v>
      </c>
      <c r="B392" s="199" t="str">
        <f>INDEX(Données_ATB!BE:BQ,MATCH(A392,Données_ATB!BE:BE,0),9)</f>
        <v>Oxytétracycline + Tétracycline</v>
      </c>
      <c r="C392" s="200" t="str">
        <f>INDEX(Données_ATB!BE:BQ,MATCH(A392,Données_ATB!BE:BE,0),13)</f>
        <v>Tetracyclines</v>
      </c>
      <c r="D392" s="4" t="e">
        <f t="shared" si="18"/>
        <v>#VALUE!</v>
      </c>
      <c r="E392" s="1" t="e">
        <f t="shared" si="19"/>
        <v>#VALUE!</v>
      </c>
      <c r="F392" s="1" t="e">
        <f t="shared" si="20"/>
        <v>#VALUE!</v>
      </c>
    </row>
    <row r="393" spans="1:6" ht="22.5" customHeight="1" x14ac:dyDescent="0.25">
      <c r="A393" s="198" t="str">
        <f>Données_ATB!BE380</f>
        <v>OXYTETRACYCLINE 200-D VEAU-AGNEAU-CHEVREAU FRANVET</v>
      </c>
      <c r="B393" s="199" t="str">
        <f>INDEX(Données_ATB!BE:BQ,MATCH(A393,Données_ATB!BE:BE,0),9)</f>
        <v>Oxytétracycline</v>
      </c>
      <c r="C393" s="200" t="str">
        <f>INDEX(Données_ATB!BE:BQ,MATCH(A393,Données_ATB!BE:BE,0),13)</f>
        <v>Tetracyclines</v>
      </c>
      <c r="D393" s="4" t="e">
        <f t="shared" si="18"/>
        <v>#VALUE!</v>
      </c>
      <c r="E393" s="1" t="e">
        <f t="shared" si="19"/>
        <v>#VALUE!</v>
      </c>
      <c r="F393" s="1" t="e">
        <f t="shared" si="20"/>
        <v>#VALUE!</v>
      </c>
    </row>
    <row r="394" spans="1:6" ht="22.5" customHeight="1" x14ac:dyDescent="0.25">
      <c r="A394" s="198" t="str">
        <f>Données_ATB!BE381</f>
        <v>OXYTETRACYCLINE 40-CR LAPIN-VOLAILLE-PORC ET AGNEAU-CHEVREAU SEVRES FRANVET</v>
      </c>
      <c r="B394" s="199" t="str">
        <f>INDEX(Données_ATB!BE:BQ,MATCH(A394,Données_ATB!BE:BE,0),9)</f>
        <v>Oxytétracycline</v>
      </c>
      <c r="C394" s="200" t="str">
        <f>INDEX(Données_ATB!BE:BQ,MATCH(A394,Données_ATB!BE:BE,0),13)</f>
        <v>Tetracyclines</v>
      </c>
      <c r="D394" s="4" t="e">
        <f t="shared" si="18"/>
        <v>#VALUE!</v>
      </c>
      <c r="E394" s="1" t="e">
        <f t="shared" si="19"/>
        <v>#VALUE!</v>
      </c>
      <c r="F394" s="1" t="e">
        <f t="shared" si="20"/>
        <v>#VALUE!</v>
      </c>
    </row>
    <row r="395" spans="1:6" ht="22.5" customHeight="1" x14ac:dyDescent="0.25">
      <c r="A395" s="198" t="str">
        <f>Données_ATB!BE382</f>
        <v>OXYTETRACYCLINE 5 % VETOQUINOL</v>
      </c>
      <c r="B395" s="199" t="str">
        <f>INDEX(Données_ATB!BE:BQ,MATCH(A395,Données_ATB!BE:BE,0),9)</f>
        <v>Oxytétracycline</v>
      </c>
      <c r="C395" s="200" t="str">
        <f>INDEX(Données_ATB!BE:BQ,MATCH(A395,Données_ATB!BE:BE,0),13)</f>
        <v>Tetracyclines</v>
      </c>
      <c r="D395" s="4" t="e">
        <f t="shared" si="18"/>
        <v>#VALUE!</v>
      </c>
      <c r="E395" s="1" t="e">
        <f t="shared" si="19"/>
        <v>#VALUE!</v>
      </c>
      <c r="F395" s="1" t="e">
        <f t="shared" si="20"/>
        <v>#VALUE!</v>
      </c>
    </row>
    <row r="396" spans="1:6" ht="22.5" customHeight="1" x14ac:dyDescent="0.25">
      <c r="A396" s="198" t="str">
        <f>Données_ATB!BE383</f>
        <v>OXYTETRACYCLINE 50 % VIRBAC</v>
      </c>
      <c r="B396" s="199" t="str">
        <f>INDEX(Données_ATB!BE:BQ,MATCH(A396,Données_ATB!BE:BE,0),9)</f>
        <v>Oxytétracycline</v>
      </c>
      <c r="C396" s="200" t="str">
        <f>INDEX(Données_ATB!BE:BQ,MATCH(A396,Données_ATB!BE:BE,0),13)</f>
        <v>Tetracyclines</v>
      </c>
      <c r="D396" s="4" t="e">
        <f t="shared" si="18"/>
        <v>#VALUE!</v>
      </c>
      <c r="E396" s="1" t="e">
        <f t="shared" si="19"/>
        <v>#VALUE!</v>
      </c>
      <c r="F396" s="1" t="e">
        <f t="shared" si="20"/>
        <v>#VALUE!</v>
      </c>
    </row>
    <row r="397" spans="1:6" ht="22.5" customHeight="1" x14ac:dyDescent="0.25">
      <c r="A397" s="198" t="str">
        <f>Données_ATB!BE384</f>
        <v>OXYTETRIN P</v>
      </c>
      <c r="B397" s="199" t="str">
        <f>INDEX(Données_ATB!BE:BQ,MATCH(A397,Données_ATB!BE:BE,0),9)</f>
        <v>Oxytétracycline</v>
      </c>
      <c r="C397" s="200" t="str">
        <f>INDEX(Données_ATB!BE:BQ,MATCH(A397,Données_ATB!BE:BE,0),13)</f>
        <v>Tetracyclines</v>
      </c>
      <c r="D397" s="4" t="e">
        <f t="shared" si="18"/>
        <v>#VALUE!</v>
      </c>
      <c r="E397" s="1" t="e">
        <f t="shared" si="19"/>
        <v>#VALUE!</v>
      </c>
      <c r="F397" s="1" t="e">
        <f t="shared" si="20"/>
        <v>#VALUE!</v>
      </c>
    </row>
    <row r="398" spans="1:6" ht="22.5" customHeight="1" x14ac:dyDescent="0.25">
      <c r="A398" s="198" t="str">
        <f>Données_ATB!BE385</f>
        <v>OXYVETO-50 S</v>
      </c>
      <c r="B398" s="199" t="str">
        <f>INDEX(Données_ATB!BE:BQ,MATCH(A398,Données_ATB!BE:BE,0),9)</f>
        <v>Oxytétracycline + Tétracycline</v>
      </c>
      <c r="C398" s="200" t="str">
        <f>INDEX(Données_ATB!BE:BQ,MATCH(A398,Données_ATB!BE:BE,0),13)</f>
        <v>Tetracyclines</v>
      </c>
      <c r="D398" s="4" t="e">
        <f t="shared" si="18"/>
        <v>#VALUE!</v>
      </c>
      <c r="E398" s="1" t="e">
        <f t="shared" si="19"/>
        <v>#VALUE!</v>
      </c>
      <c r="F398" s="1" t="e">
        <f t="shared" si="20"/>
        <v>#VALUE!</v>
      </c>
    </row>
    <row r="399" spans="1:6" ht="22.5" customHeight="1" x14ac:dyDescent="0.25">
      <c r="A399" s="198" t="str">
        <f>Données_ATB!BE386</f>
        <v>PANADIA</v>
      </c>
      <c r="B399" s="199" t="str">
        <f>INDEX(Données_ATB!BE:BQ,MATCH(A399,Données_ATB!BE:BE,0),9)</f>
        <v>Tétracycline</v>
      </c>
      <c r="C399" s="200" t="str">
        <f>INDEX(Données_ATB!BE:BQ,MATCH(A399,Données_ATB!BE:BE,0),13)</f>
        <v>Tetracyclines</v>
      </c>
      <c r="D399" s="4" t="e">
        <f t="shared" si="18"/>
        <v>#VALUE!</v>
      </c>
      <c r="E399" s="1" t="e">
        <f t="shared" si="19"/>
        <v>#VALUE!</v>
      </c>
      <c r="F399" s="1" t="e">
        <f t="shared" si="20"/>
        <v>#VALUE!</v>
      </c>
    </row>
    <row r="400" spans="1:6" ht="22.5" customHeight="1" x14ac:dyDescent="0.25">
      <c r="A400" s="198" t="str">
        <f>Données_ATB!BE387</f>
        <v>PANAFUGE</v>
      </c>
      <c r="B400" s="199" t="str">
        <f>INDEX(Données_ATB!BE:BQ,MATCH(A400,Données_ATB!BE:BE,0),9)</f>
        <v>Dihydrostreptomycine + Tétracycline</v>
      </c>
      <c r="C400" s="200" t="str">
        <f>INDEX(Données_ATB!BE:BQ,MATCH(A400,Données_ATB!BE:BE,0),13)</f>
        <v>Aminoglycosides + Tetracyclines</v>
      </c>
      <c r="D400" s="4" t="e">
        <f t="shared" si="18"/>
        <v>#VALUE!</v>
      </c>
      <c r="E400" s="1" t="e">
        <f t="shared" si="19"/>
        <v>#VALUE!</v>
      </c>
      <c r="F400" s="1" t="e">
        <f t="shared" si="20"/>
        <v>#VALUE!</v>
      </c>
    </row>
    <row r="401" spans="1:6" ht="22.5" customHeight="1" x14ac:dyDescent="0.25">
      <c r="A401" s="198" t="str">
        <f>Données_ATB!BE388</f>
        <v>PANGRAM 4 %</v>
      </c>
      <c r="B401" s="199" t="str">
        <f>INDEX(Données_ATB!BE:BQ,MATCH(A401,Données_ATB!BE:BE,0),9)</f>
        <v>Gentamicine</v>
      </c>
      <c r="C401" s="200" t="str">
        <f>INDEX(Données_ATB!BE:BQ,MATCH(A401,Données_ATB!BE:BE,0),13)</f>
        <v>Aminoglycosides</v>
      </c>
      <c r="D401" s="4" t="e">
        <f t="shared" si="18"/>
        <v>#VALUE!</v>
      </c>
      <c r="E401" s="1" t="e">
        <f t="shared" si="19"/>
        <v>#VALUE!</v>
      </c>
      <c r="F401" s="1" t="e">
        <f t="shared" si="20"/>
        <v>#VALUE!</v>
      </c>
    </row>
    <row r="402" spans="1:6" ht="22.5" customHeight="1" x14ac:dyDescent="0.25">
      <c r="A402" s="198" t="str">
        <f>Données_ATB!BE389</f>
        <v>PAROFOR 140 MG/ML SOLUTION POUR ADMINISTRATION DANS L'EAU DE BOISSON LE LAIT OU L'ALIMENT D'ALLAITEMENT POUR BOVINS PRERUMINANTS ET PORCS</v>
      </c>
      <c r="B402" s="199" t="str">
        <f>INDEX(Données_ATB!BE:BQ,MATCH(A402,Données_ATB!BE:BE,0),9)</f>
        <v>Paromomycine</v>
      </c>
      <c r="C402" s="200" t="str">
        <f>INDEX(Données_ATB!BE:BQ,MATCH(A402,Données_ATB!BE:BE,0),13)</f>
        <v>Aminoglycosides</v>
      </c>
      <c r="D402" s="4" t="e">
        <f t="shared" si="18"/>
        <v>#VALUE!</v>
      </c>
      <c r="E402" s="1" t="e">
        <f t="shared" si="19"/>
        <v>#VALUE!</v>
      </c>
      <c r="F402" s="1" t="e">
        <f t="shared" si="20"/>
        <v>#VALUE!</v>
      </c>
    </row>
    <row r="403" spans="1:6" ht="22.5" customHeight="1" x14ac:dyDescent="0.25">
      <c r="A403" s="198" t="str">
        <f>Données_ATB!BE390</f>
        <v>PAROFOR 175 MG/ML SOLUTION INJECTABLE POUR PORCINS</v>
      </c>
      <c r="B403" s="199" t="str">
        <f>INDEX(Données_ATB!BE:BQ,MATCH(A403,Données_ATB!BE:BE,0),9)</f>
        <v>Paromomycine</v>
      </c>
      <c r="C403" s="200" t="str">
        <f>INDEX(Données_ATB!BE:BQ,MATCH(A403,Données_ATB!BE:BE,0),13)</f>
        <v>Aminoglycosides</v>
      </c>
      <c r="D403" s="4" t="e">
        <f t="shared" si="18"/>
        <v>#VALUE!</v>
      </c>
      <c r="E403" s="1" t="e">
        <f t="shared" si="19"/>
        <v>#VALUE!</v>
      </c>
      <c r="F403" s="1" t="e">
        <f t="shared" si="20"/>
        <v>#VALUE!</v>
      </c>
    </row>
    <row r="404" spans="1:6" ht="22.5" customHeight="1" x14ac:dyDescent="0.25">
      <c r="A404" s="198" t="str">
        <f>Données_ATB!BE391</f>
        <v>PAROFOR 70000 UI/G POUDRE POUR ADMINISTRATION DANS L'EAU DE BOISSON LE LAIT OU L'ALIMENT D'ALLAITEMENT POUR BOVINS PRERUMINANTS ET PORCS</v>
      </c>
      <c r="B404" s="199" t="str">
        <f>INDEX(Données_ATB!BE:BQ,MATCH(A404,Données_ATB!BE:BE,0),9)</f>
        <v>Paromomycine</v>
      </c>
      <c r="C404" s="200" t="str">
        <f>INDEX(Données_ATB!BE:BQ,MATCH(A404,Données_ATB!BE:BE,0),13)</f>
        <v>Aminoglycosides</v>
      </c>
      <c r="D404" s="4" t="e">
        <f t="shared" si="18"/>
        <v>#VALUE!</v>
      </c>
      <c r="E404" s="1" t="e">
        <f t="shared" si="19"/>
        <v>#VALUE!</v>
      </c>
      <c r="F404" s="1" t="e">
        <f t="shared" si="20"/>
        <v>#VALUE!</v>
      </c>
    </row>
    <row r="405" spans="1:6" ht="22.5" customHeight="1" x14ac:dyDescent="0.25">
      <c r="A405" s="198" t="str">
        <f>Données_ATB!BE392</f>
        <v>PATHOZONE</v>
      </c>
      <c r="B405" s="199" t="str">
        <f>INDEX(Données_ATB!BE:BQ,MATCH(A405,Données_ATB!BE:BE,0),9)</f>
        <v>Céfopérazone</v>
      </c>
      <c r="C405" s="200" t="str">
        <f>INDEX(Données_ATB!BE:BQ,MATCH(A405,Données_ATB!BE:BE,0),13)</f>
        <v>Cephalosporines 3&amp;4G</v>
      </c>
      <c r="D405" s="4" t="e">
        <f t="shared" si="18"/>
        <v>#VALUE!</v>
      </c>
      <c r="E405" s="1" t="str">
        <f t="shared" si="19"/>
        <v>x</v>
      </c>
      <c r="F405" s="1" t="e">
        <f t="shared" si="20"/>
        <v>#VALUE!</v>
      </c>
    </row>
    <row r="406" spans="1:6" ht="22.5" customHeight="1" x14ac:dyDescent="0.25">
      <c r="A406" s="198" t="str">
        <f>Données_ATB!BE393</f>
        <v>PENETAVET</v>
      </c>
      <c r="B406" s="199" t="str">
        <f>INDEX(Données_ATB!BE:BQ,MATCH(A406,Données_ATB!BE:BE,0),9)</f>
        <v>Pénéthamate (ou pénéthacilline)</v>
      </c>
      <c r="C406" s="200" t="str">
        <f>INDEX(Données_ATB!BE:BQ,MATCH(A406,Données_ATB!BE:BE,0),13)</f>
        <v>Penicillines</v>
      </c>
      <c r="D406" s="4" t="e">
        <f t="shared" si="18"/>
        <v>#VALUE!</v>
      </c>
      <c r="E406" s="1" t="e">
        <f t="shared" si="19"/>
        <v>#VALUE!</v>
      </c>
      <c r="F406" s="1" t="e">
        <f t="shared" si="20"/>
        <v>#VALUE!</v>
      </c>
    </row>
    <row r="407" spans="1:6" ht="22.5" customHeight="1" x14ac:dyDescent="0.25">
      <c r="A407" s="198" t="str">
        <f>Données_ATB!BE394</f>
        <v>PENETHAMATE PHARMANOVO 214,5 MG/ML POUDRE ET SOLVANT POUR SUSPENSION INJECTABLE POUR BOVINS</v>
      </c>
      <c r="B407" s="199" t="str">
        <f>INDEX(Données_ATB!BE:BQ,MATCH(A407,Données_ATB!BE:BE,0),9)</f>
        <v>Pénéthamate (ou pénéthacilline)</v>
      </c>
      <c r="C407" s="200" t="str">
        <f>INDEX(Données_ATB!BE:BQ,MATCH(A407,Données_ATB!BE:BE,0),13)</f>
        <v>Penicillines</v>
      </c>
      <c r="D407" s="4" t="e">
        <f t="shared" ref="D407:D470" si="21">IF(SEARCH("Colistine",B407)&gt;0,"x","")</f>
        <v>#VALUE!</v>
      </c>
      <c r="E407" s="1" t="e">
        <f t="shared" ref="E407:E470" si="22">IF(SEARCH("Cephalosporines 3&amp;4G",C407)&gt;0,"x","")</f>
        <v>#VALUE!</v>
      </c>
      <c r="F407" s="1" t="e">
        <f t="shared" ref="F407:F470" si="23">IF(SEARCH("Cephalosporines 3&amp;4G",C407)&gt;0,"x","")&amp;IF(SEARCH("Fluoroquinolones",C407)&gt;0,"x","")</f>
        <v>#VALUE!</v>
      </c>
    </row>
    <row r="408" spans="1:6" ht="22.5" customHeight="1" x14ac:dyDescent="0.25">
      <c r="A408" s="198" t="str">
        <f>Données_ATB!BE395</f>
        <v>PENETHAONE 182,5 MG/ML POUDRE ET SOLVANT POUR SUSPENSION INJECTABLE POUR BOVINS</v>
      </c>
      <c r="B408" s="199" t="str">
        <f>INDEX(Données_ATB!BE:BQ,MATCH(A408,Données_ATB!BE:BE,0),9)</f>
        <v>Pénéthamate (ou pénéthacilline)</v>
      </c>
      <c r="C408" s="200" t="str">
        <f>INDEX(Données_ATB!BE:BQ,MATCH(A408,Données_ATB!BE:BE,0),13)</f>
        <v>Penicillines</v>
      </c>
      <c r="D408" s="4" t="e">
        <f t="shared" si="21"/>
        <v>#VALUE!</v>
      </c>
      <c r="E408" s="1" t="e">
        <f t="shared" si="22"/>
        <v>#VALUE!</v>
      </c>
      <c r="F408" s="1" t="e">
        <f t="shared" si="23"/>
        <v>#VALUE!</v>
      </c>
    </row>
    <row r="409" spans="1:6" s="30" customFormat="1" ht="22.5" customHeight="1" x14ac:dyDescent="0.25">
      <c r="A409" s="198" t="str">
        <f>Données_ATB!BE396</f>
        <v>PEN-HISTA-STREP</v>
      </c>
      <c r="B409" s="199" t="str">
        <f>INDEX(Données_ATB!BE:BQ,MATCH(A409,Données_ATB!BE:BE,0),9)</f>
        <v>Dihydrostreptomycine + Benzylpénicilline</v>
      </c>
      <c r="C409" s="200" t="str">
        <f>INDEX(Données_ATB!BE:BQ,MATCH(A409,Données_ATB!BE:BE,0),13)</f>
        <v>Aminoglycosides + Penicillines</v>
      </c>
      <c r="D409" s="4" t="e">
        <f t="shared" si="21"/>
        <v>#VALUE!</v>
      </c>
      <c r="E409" s="1" t="e">
        <f t="shared" si="22"/>
        <v>#VALUE!</v>
      </c>
      <c r="F409" s="1" t="e">
        <f t="shared" si="23"/>
        <v>#VALUE!</v>
      </c>
    </row>
    <row r="410" spans="1:6" ht="22.5" customHeight="1" x14ac:dyDescent="0.25">
      <c r="A410" s="198" t="str">
        <f>Données_ATB!BE397</f>
        <v>PENI DHS COOPHAVET</v>
      </c>
      <c r="B410" s="199" t="str">
        <f>INDEX(Données_ATB!BE:BQ,MATCH(A410,Données_ATB!BE:BE,0),9)</f>
        <v>Dihydrostreptomycine + Benzylpénicilline</v>
      </c>
      <c r="C410" s="200" t="str">
        <f>INDEX(Données_ATB!BE:BQ,MATCH(A410,Données_ATB!BE:BE,0),13)</f>
        <v>Aminoglycosides + Penicillines</v>
      </c>
      <c r="D410" s="4" t="e">
        <f t="shared" si="21"/>
        <v>#VALUE!</v>
      </c>
      <c r="E410" s="1" t="e">
        <f t="shared" si="22"/>
        <v>#VALUE!</v>
      </c>
      <c r="F410" s="1" t="e">
        <f t="shared" si="23"/>
        <v>#VALUE!</v>
      </c>
    </row>
    <row r="411" spans="1:6" ht="22.5" customHeight="1" x14ac:dyDescent="0.25">
      <c r="A411" s="198" t="str">
        <f>Données_ATB!BE398</f>
        <v>PENIJECTYL</v>
      </c>
      <c r="B411" s="199" t="str">
        <f>INDEX(Données_ATB!BE:BQ,MATCH(A411,Données_ATB!BE:BE,0),9)</f>
        <v>Dihydrostreptomycine + Benzylpénicilline</v>
      </c>
      <c r="C411" s="200" t="str">
        <f>INDEX(Données_ATB!BE:BQ,MATCH(A411,Données_ATB!BE:BE,0),13)</f>
        <v>Aminoglycosides + Penicillines</v>
      </c>
      <c r="D411" s="4" t="e">
        <f t="shared" si="21"/>
        <v>#VALUE!</v>
      </c>
      <c r="E411" s="1" t="e">
        <f t="shared" si="22"/>
        <v>#VALUE!</v>
      </c>
      <c r="F411" s="1" t="e">
        <f t="shared" si="23"/>
        <v>#VALUE!</v>
      </c>
    </row>
    <row r="412" spans="1:6" ht="22.5" customHeight="1" x14ac:dyDescent="0.25">
      <c r="A412" s="198" t="str">
        <f>Données_ATB!BE399</f>
        <v>PERLIUM AMOXIVAL AMOXICILLINE 100 PREMELANGE MEDICAMENTEUX PORC</v>
      </c>
      <c r="B412" s="199" t="str">
        <f>INDEX(Données_ATB!BE:BQ,MATCH(A412,Données_ATB!BE:BE,0),9)</f>
        <v>Amoxicilline</v>
      </c>
      <c r="C412" s="200" t="str">
        <f>INDEX(Données_ATB!BE:BQ,MATCH(A412,Données_ATB!BE:BE,0),13)</f>
        <v>Penicillines</v>
      </c>
      <c r="D412" s="4" t="e">
        <f t="shared" si="21"/>
        <v>#VALUE!</v>
      </c>
      <c r="E412" s="1" t="e">
        <f t="shared" si="22"/>
        <v>#VALUE!</v>
      </c>
      <c r="F412" s="1" t="e">
        <f t="shared" si="23"/>
        <v>#VALUE!</v>
      </c>
    </row>
    <row r="413" spans="1:6" ht="22.5" customHeight="1" x14ac:dyDescent="0.25">
      <c r="A413" s="198" t="str">
        <f>Données_ATB!BE400</f>
        <v>PERLIUM DOXYVAL DOXYCYCLINE 40 PREMELANGE MEDICAMENTEUX PORCS</v>
      </c>
      <c r="B413" s="199" t="str">
        <f>INDEX(Données_ATB!BE:BQ,MATCH(A413,Données_ATB!BE:BE,0),9)</f>
        <v>Doxycycline</v>
      </c>
      <c r="C413" s="200" t="str">
        <f>INDEX(Données_ATB!BE:BQ,MATCH(A413,Données_ATB!BE:BE,0),13)</f>
        <v>Tetracyclines</v>
      </c>
      <c r="D413" s="4" t="e">
        <f t="shared" si="21"/>
        <v>#VALUE!</v>
      </c>
      <c r="E413" s="1" t="e">
        <f t="shared" si="22"/>
        <v>#VALUE!</v>
      </c>
      <c r="F413" s="1" t="e">
        <f t="shared" si="23"/>
        <v>#VALUE!</v>
      </c>
    </row>
    <row r="414" spans="1:6" ht="22.5" customHeight="1" x14ac:dyDescent="0.25">
      <c r="A414" s="198" t="str">
        <f>Données_ATB!BE401</f>
        <v>PERMACYL 182,5 MG/ML POUDRE ET SOLVANT POUR SUSPENSION INJECTABLE POUR BOVINS</v>
      </c>
      <c r="B414" s="199" t="str">
        <f>INDEX(Données_ATB!BE:BQ,MATCH(A414,Données_ATB!BE:BE,0),9)</f>
        <v>Pénéthamate (ou pénéthacilline)</v>
      </c>
      <c r="C414" s="200" t="str">
        <f>INDEX(Données_ATB!BE:BQ,MATCH(A414,Données_ATB!BE:BE,0),13)</f>
        <v>Penicillines</v>
      </c>
      <c r="D414" s="4" t="e">
        <f t="shared" si="21"/>
        <v>#VALUE!</v>
      </c>
      <c r="E414" s="1" t="e">
        <f t="shared" si="22"/>
        <v>#VALUE!</v>
      </c>
      <c r="F414" s="1" t="e">
        <f t="shared" si="23"/>
        <v>#VALUE!</v>
      </c>
    </row>
    <row r="415" spans="1:6" ht="22.5" customHeight="1" x14ac:dyDescent="0.25">
      <c r="A415" s="198" t="str">
        <f>Données_ATB!BE402</f>
        <v>PHADILACT</v>
      </c>
      <c r="B415" s="199" t="str">
        <f>INDEX(Données_ATB!BE:BQ,MATCH(A415,Données_ATB!BE:BE,0),9)</f>
        <v>Ampicilline + Colistine</v>
      </c>
      <c r="C415" s="200" t="str">
        <f>INDEX(Données_ATB!BE:BQ,MATCH(A415,Données_ATB!BE:BE,0),13)</f>
        <v>Penicillines + Polypeptides</v>
      </c>
      <c r="D415" s="4" t="str">
        <f t="shared" si="21"/>
        <v>x</v>
      </c>
      <c r="E415" s="1" t="e">
        <f t="shared" si="22"/>
        <v>#VALUE!</v>
      </c>
      <c r="F415" s="1" t="e">
        <f t="shared" si="23"/>
        <v>#VALUE!</v>
      </c>
    </row>
    <row r="416" spans="1:6" ht="22.5" customHeight="1" x14ac:dyDescent="0.25">
      <c r="A416" s="198" t="str">
        <f>Données_ATB!BE403</f>
        <v>PHARMASIN 100 PREMELANGE MEDICAMENTEUX VOLAILLES PORCS</v>
      </c>
      <c r="B416" s="199" t="str">
        <f>INDEX(Données_ATB!BE:BQ,MATCH(A416,Données_ATB!BE:BE,0),9)</f>
        <v>Tylosine</v>
      </c>
      <c r="C416" s="200" t="str">
        <f>INDEX(Données_ATB!BE:BQ,MATCH(A416,Données_ATB!BE:BE,0),13)</f>
        <v>Macrolides</v>
      </c>
      <c r="D416" s="4" t="e">
        <f t="shared" si="21"/>
        <v>#VALUE!</v>
      </c>
      <c r="E416" s="1" t="e">
        <f t="shared" si="22"/>
        <v>#VALUE!</v>
      </c>
      <c r="F416" s="1" t="e">
        <f t="shared" si="23"/>
        <v>#VALUE!</v>
      </c>
    </row>
    <row r="417" spans="1:6" ht="22.5" customHeight="1" x14ac:dyDescent="0.25">
      <c r="A417" s="198" t="str">
        <f>Données_ATB!BE404</f>
        <v>PHARMASIN 20 G/KG PREMELANGE MEDICAMENTEUX VOLAILLES PORCS</v>
      </c>
      <c r="B417" s="199" t="str">
        <f>INDEX(Données_ATB!BE:BQ,MATCH(A417,Données_ATB!BE:BE,0),9)</f>
        <v>Tylosine</v>
      </c>
      <c r="C417" s="200" t="str">
        <f>INDEX(Données_ATB!BE:BQ,MATCH(A417,Données_ATB!BE:BE,0),13)</f>
        <v>Macrolides</v>
      </c>
      <c r="D417" s="4" t="e">
        <f t="shared" si="21"/>
        <v>#VALUE!</v>
      </c>
      <c r="E417" s="1" t="e">
        <f t="shared" si="22"/>
        <v>#VALUE!</v>
      </c>
      <c r="F417" s="1" t="e">
        <f t="shared" si="23"/>
        <v>#VALUE!</v>
      </c>
    </row>
    <row r="418" spans="1:6" ht="22.5" customHeight="1" x14ac:dyDescent="0.25">
      <c r="A418" s="198" t="str">
        <f>Données_ATB!BE405</f>
        <v>PHARMASIN 200 MG/ML SOLUTION INJECTABLE POUR BOVINS OVINS CAPRINS ET PORCINS</v>
      </c>
      <c r="B418" s="199" t="str">
        <f>INDEX(Données_ATB!BE:BQ,MATCH(A418,Données_ATB!BE:BE,0),9)</f>
        <v>Tylosine</v>
      </c>
      <c r="C418" s="200" t="str">
        <f>INDEX(Données_ATB!BE:BQ,MATCH(A418,Données_ATB!BE:BE,0),13)</f>
        <v>Macrolides</v>
      </c>
      <c r="D418" s="4" t="e">
        <f t="shared" si="21"/>
        <v>#VALUE!</v>
      </c>
      <c r="E418" s="1" t="e">
        <f t="shared" si="22"/>
        <v>#VALUE!</v>
      </c>
      <c r="F418" s="1" t="e">
        <f t="shared" si="23"/>
        <v>#VALUE!</v>
      </c>
    </row>
    <row r="419" spans="1:6" ht="22.5" customHeight="1" x14ac:dyDescent="0.25">
      <c r="A419" s="198" t="str">
        <f>Données_ATB!BE406</f>
        <v>PHENOCILLIN 800 MG/G POUDRE POUR ADMINISTRATION DANS L'EAU DE BOISSON POUR POULETS</v>
      </c>
      <c r="B419" s="199" t="str">
        <f>INDEX(Données_ATB!BE:BQ,MATCH(A419,Données_ATB!BE:BE,0),9)</f>
        <v>Phénoxyméthylpénicilline</v>
      </c>
      <c r="C419" s="200" t="str">
        <f>INDEX(Données_ATB!BE:BQ,MATCH(A419,Données_ATB!BE:BE,0),13)</f>
        <v>Penicillines</v>
      </c>
      <c r="D419" s="4" t="e">
        <f t="shared" si="21"/>
        <v>#VALUE!</v>
      </c>
      <c r="E419" s="1" t="e">
        <f t="shared" si="22"/>
        <v>#VALUE!</v>
      </c>
      <c r="F419" s="1" t="e">
        <f t="shared" si="23"/>
        <v>#VALUE!</v>
      </c>
    </row>
    <row r="420" spans="1:6" ht="22.5" customHeight="1" x14ac:dyDescent="0.25">
      <c r="A420" s="198" t="str">
        <f>Données_ATB!BE407</f>
        <v>PHENOXYPEN WSP</v>
      </c>
      <c r="B420" s="199" t="str">
        <f>INDEX(Données_ATB!BE:BQ,MATCH(A420,Données_ATB!BE:BE,0),9)</f>
        <v>Phénoxyméthylpénicilline</v>
      </c>
      <c r="C420" s="200" t="str">
        <f>INDEX(Données_ATB!BE:BQ,MATCH(A420,Données_ATB!BE:BE,0),13)</f>
        <v>Penicillines</v>
      </c>
      <c r="D420" s="4" t="e">
        <f t="shared" si="21"/>
        <v>#VALUE!</v>
      </c>
      <c r="E420" s="1" t="e">
        <f t="shared" si="22"/>
        <v>#VALUE!</v>
      </c>
      <c r="F420" s="1" t="e">
        <f t="shared" si="23"/>
        <v>#VALUE!</v>
      </c>
    </row>
    <row r="421" spans="1:6" ht="22.5" customHeight="1" x14ac:dyDescent="0.25">
      <c r="A421" s="198" t="str">
        <f>Données_ATB!BE408</f>
        <v>PIRSUE 5 MG/ML SOLUTION INTRAMAMMAIRE POUR BOVINS</v>
      </c>
      <c r="B421" s="199" t="str">
        <f>INDEX(Données_ATB!BE:BQ,MATCH(A421,Données_ATB!BE:BE,0),9)</f>
        <v>Pirlimycine</v>
      </c>
      <c r="C421" s="200" t="str">
        <f>INDEX(Données_ATB!BE:BQ,MATCH(A421,Données_ATB!BE:BE,0),13)</f>
        <v>Lincosamides</v>
      </c>
      <c r="D421" s="4" t="e">
        <f t="shared" si="21"/>
        <v>#VALUE!</v>
      </c>
      <c r="E421" s="1" t="e">
        <f t="shared" si="22"/>
        <v>#VALUE!</v>
      </c>
      <c r="F421" s="1" t="e">
        <f t="shared" si="23"/>
        <v>#VALUE!</v>
      </c>
    </row>
    <row r="422" spans="1:6" ht="22.5" customHeight="1" x14ac:dyDescent="0.25">
      <c r="A422" s="198" t="str">
        <f>Données_ATB!BE409</f>
        <v>PLENIX LC 75 MG POMMADE INTRAMAMMAIRE POUR VACHES EN LACTATION</v>
      </c>
      <c r="B422" s="199" t="str">
        <f>INDEX(Données_ATB!BE:BQ,MATCH(A422,Données_ATB!BE:BE,0),9)</f>
        <v>Cefquinome</v>
      </c>
      <c r="C422" s="200" t="str">
        <f>INDEX(Données_ATB!BE:BQ,MATCH(A422,Données_ATB!BE:BE,0),13)</f>
        <v>Cephalosporines 3&amp;4G</v>
      </c>
      <c r="D422" s="4" t="e">
        <f t="shared" si="21"/>
        <v>#VALUE!</v>
      </c>
      <c r="E422" s="1" t="str">
        <f t="shared" si="22"/>
        <v>x</v>
      </c>
      <c r="F422" s="1" t="e">
        <f t="shared" si="23"/>
        <v>#VALUE!</v>
      </c>
    </row>
    <row r="423" spans="1:6" ht="22.5" customHeight="1" x14ac:dyDescent="0.25">
      <c r="A423" s="198" t="str">
        <f>Données_ATB!BE410</f>
        <v>PM 11-2 COLISTINE 400 PORC ET AGNEAU SEVRE</v>
      </c>
      <c r="B423" s="199" t="str">
        <f>INDEX(Données_ATB!BE:BQ,MATCH(A423,Données_ATB!BE:BE,0),9)</f>
        <v>Colistine</v>
      </c>
      <c r="C423" s="200" t="str">
        <f>INDEX(Données_ATB!BE:BQ,MATCH(A423,Données_ATB!BE:BE,0),13)</f>
        <v>Polypeptides</v>
      </c>
      <c r="D423" s="4" t="str">
        <f t="shared" si="21"/>
        <v>x</v>
      </c>
      <c r="E423" s="1" t="e">
        <f t="shared" si="22"/>
        <v>#VALUE!</v>
      </c>
      <c r="F423" s="1" t="e">
        <f t="shared" si="23"/>
        <v>#VALUE!</v>
      </c>
    </row>
    <row r="424" spans="1:6" ht="22.5" customHeight="1" x14ac:dyDescent="0.25">
      <c r="A424" s="198" t="str">
        <f>Données_ATB!BE411</f>
        <v>PM 113 C60/M30</v>
      </c>
      <c r="B424" s="199" t="str">
        <f>INDEX(Données_ATB!BE:BQ,MATCH(A424,Données_ATB!BE:BE,0),9)</f>
        <v>Sulfadiazine + Triméthoprime</v>
      </c>
      <c r="C424" s="200" t="str">
        <f>INDEX(Données_ATB!BE:BQ,MATCH(A424,Données_ATB!BE:BE,0),13)</f>
        <v>Sulfamides + Trimethoprime</v>
      </c>
      <c r="D424" s="4" t="e">
        <f t="shared" si="21"/>
        <v>#VALUE!</v>
      </c>
      <c r="E424" s="1" t="e">
        <f t="shared" si="22"/>
        <v>#VALUE!</v>
      </c>
      <c r="F424" s="1" t="e">
        <f t="shared" si="23"/>
        <v>#VALUE!</v>
      </c>
    </row>
    <row r="425" spans="1:6" ht="22.5" customHeight="1" x14ac:dyDescent="0.25">
      <c r="A425" s="198" t="str">
        <f>Données_ATB!BE412</f>
        <v>PM 113 LACT</v>
      </c>
      <c r="B425" s="199" t="str">
        <f>INDEX(Données_ATB!BE:BQ,MATCH(A425,Données_ATB!BE:BE,0),9)</f>
        <v>Sulfadiazine + Triméthoprime</v>
      </c>
      <c r="C425" s="200" t="str">
        <f>INDEX(Données_ATB!BE:BQ,MATCH(A425,Données_ATB!BE:BE,0),13)</f>
        <v>Sulfamides + Trimethoprime</v>
      </c>
      <c r="D425" s="4" t="e">
        <f t="shared" si="21"/>
        <v>#VALUE!</v>
      </c>
      <c r="E425" s="1" t="e">
        <f t="shared" si="22"/>
        <v>#VALUE!</v>
      </c>
      <c r="F425" s="1" t="e">
        <f t="shared" si="23"/>
        <v>#VALUE!</v>
      </c>
    </row>
    <row r="426" spans="1:6" ht="22.5" customHeight="1" x14ac:dyDescent="0.25">
      <c r="A426" s="198" t="str">
        <f>Données_ATB!BE413</f>
        <v>PM 11-B COLISTINE 400 PORC-AGNEAU ET CHEVREAU SEVRES</v>
      </c>
      <c r="B426" s="199" t="str">
        <f>INDEX(Données_ATB!BE:BQ,MATCH(A426,Données_ATB!BE:BE,0),9)</f>
        <v>Colistine</v>
      </c>
      <c r="C426" s="200" t="str">
        <f>INDEX(Données_ATB!BE:BQ,MATCH(A426,Données_ATB!BE:BE,0),13)</f>
        <v>Polypeptides</v>
      </c>
      <c r="D426" s="4" t="str">
        <f t="shared" si="21"/>
        <v>x</v>
      </c>
      <c r="E426" s="1" t="e">
        <f t="shared" si="22"/>
        <v>#VALUE!</v>
      </c>
      <c r="F426" s="1" t="e">
        <f t="shared" si="23"/>
        <v>#VALUE!</v>
      </c>
    </row>
    <row r="427" spans="1:6" ht="22.5" customHeight="1" x14ac:dyDescent="0.25">
      <c r="A427" s="198" t="str">
        <f>Données_ATB!BE414</f>
        <v>PM 16-2 CHLORTETRACYCLINE 100 PORC ET AGNEAU-CHEVREAU SEVRES</v>
      </c>
      <c r="B427" s="199" t="str">
        <f>INDEX(Données_ATB!BE:BQ,MATCH(A427,Données_ATB!BE:BE,0),9)</f>
        <v>Chlortétracycline</v>
      </c>
      <c r="C427" s="200" t="str">
        <f>INDEX(Données_ATB!BE:BQ,MATCH(A427,Données_ATB!BE:BE,0),13)</f>
        <v>Tetracyclines</v>
      </c>
      <c r="D427" s="4" t="e">
        <f t="shared" si="21"/>
        <v>#VALUE!</v>
      </c>
      <c r="E427" s="1" t="e">
        <f t="shared" si="22"/>
        <v>#VALUE!</v>
      </c>
      <c r="F427" s="1" t="e">
        <f t="shared" si="23"/>
        <v>#VALUE!</v>
      </c>
    </row>
    <row r="428" spans="1:6" ht="22.5" customHeight="1" x14ac:dyDescent="0.25">
      <c r="A428" s="198" t="str">
        <f>Données_ATB!BE415</f>
        <v>PM 16-B CHLORTETRACYCLINE 100 PORC-AGNEAU ET CHEVREAU SEVRES</v>
      </c>
      <c r="B428" s="199" t="str">
        <f>INDEX(Données_ATB!BE:BQ,MATCH(A428,Données_ATB!BE:BE,0),9)</f>
        <v>Chlortétracycline</v>
      </c>
      <c r="C428" s="200" t="str">
        <f>INDEX(Données_ATB!BE:BQ,MATCH(A428,Données_ATB!BE:BE,0),13)</f>
        <v>Tetracyclines</v>
      </c>
      <c r="D428" s="4" t="e">
        <f t="shared" si="21"/>
        <v>#VALUE!</v>
      </c>
      <c r="E428" s="1" t="e">
        <f t="shared" si="22"/>
        <v>#VALUE!</v>
      </c>
      <c r="F428" s="1" t="e">
        <f t="shared" si="23"/>
        <v>#VALUE!</v>
      </c>
    </row>
    <row r="429" spans="1:6" ht="22.5" customHeight="1" x14ac:dyDescent="0.25">
      <c r="A429" s="198" t="str">
        <f>Données_ATB!BE416</f>
        <v>PM 17-A OXYTETRACYCLINE 40 LAPIN-VOLAILLE-PORC-AGNEAU ET CHEVREAU SEVRES</v>
      </c>
      <c r="B429" s="199" t="str">
        <f>INDEX(Données_ATB!BE:BQ,MATCH(A429,Données_ATB!BE:BE,0),9)</f>
        <v>Oxytétracycline</v>
      </c>
      <c r="C429" s="200" t="str">
        <f>INDEX(Données_ATB!BE:BQ,MATCH(A429,Données_ATB!BE:BE,0),13)</f>
        <v>Tetracyclines</v>
      </c>
      <c r="D429" s="4" t="e">
        <f t="shared" si="21"/>
        <v>#VALUE!</v>
      </c>
      <c r="E429" s="1" t="e">
        <f t="shared" si="22"/>
        <v>#VALUE!</v>
      </c>
      <c r="F429" s="1" t="e">
        <f t="shared" si="23"/>
        <v>#VALUE!</v>
      </c>
    </row>
    <row r="430" spans="1:6" ht="22.5" customHeight="1" x14ac:dyDescent="0.25">
      <c r="A430" s="198" t="str">
        <f>Données_ATB!BE417</f>
        <v>PM 17-B OXYTETRACYCLINE 100 PORC-AGNEAU ET CHEVREAU SEVRES</v>
      </c>
      <c r="B430" s="199" t="str">
        <f>INDEX(Données_ATB!BE:BQ,MATCH(A430,Données_ATB!BE:BE,0),9)</f>
        <v>Oxytétracycline</v>
      </c>
      <c r="C430" s="200" t="str">
        <f>INDEX(Données_ATB!BE:BQ,MATCH(A430,Données_ATB!BE:BE,0),13)</f>
        <v>Tetracyclines</v>
      </c>
      <c r="D430" s="4" t="e">
        <f t="shared" si="21"/>
        <v>#VALUE!</v>
      </c>
      <c r="E430" s="1" t="e">
        <f t="shared" si="22"/>
        <v>#VALUE!</v>
      </c>
      <c r="F430" s="1" t="e">
        <f t="shared" si="23"/>
        <v>#VALUE!</v>
      </c>
    </row>
    <row r="431" spans="1:6" ht="22.5" customHeight="1" x14ac:dyDescent="0.25">
      <c r="A431" s="198" t="str">
        <f>Données_ATB!BE418</f>
        <v>PM 18-3 TIAMULINE 6.5 DELTAVIT ENTERITE PORC ENTEROCOLITE LAPIN</v>
      </c>
      <c r="B431" s="199" t="str">
        <f>INDEX(Données_ATB!BE:BQ,MATCH(A431,Données_ATB!BE:BE,0),9)</f>
        <v>Tiamuline</v>
      </c>
      <c r="C431" s="200" t="str">
        <f>INDEX(Données_ATB!BE:BQ,MATCH(A431,Données_ATB!BE:BE,0),13)</f>
        <v>Pleuromutilines</v>
      </c>
      <c r="D431" s="4" t="e">
        <f t="shared" si="21"/>
        <v>#VALUE!</v>
      </c>
      <c r="E431" s="1" t="e">
        <f t="shared" si="22"/>
        <v>#VALUE!</v>
      </c>
      <c r="F431" s="1" t="e">
        <f t="shared" si="23"/>
        <v>#VALUE!</v>
      </c>
    </row>
    <row r="432" spans="1:6" ht="22.5" customHeight="1" x14ac:dyDescent="0.25">
      <c r="A432" s="198" t="str">
        <f>Données_ATB!BE419</f>
        <v>PM 20 TILMICOSINE 40 PORCS</v>
      </c>
      <c r="B432" s="199" t="str">
        <f>INDEX(Données_ATB!BE:BQ,MATCH(A432,Données_ATB!BE:BE,0),9)</f>
        <v>Tilmicosine</v>
      </c>
      <c r="C432" s="200" t="str">
        <f>INDEX(Données_ATB!BE:BQ,MATCH(A432,Données_ATB!BE:BE,0),13)</f>
        <v>Macrolides</v>
      </c>
      <c r="D432" s="4" t="e">
        <f t="shared" si="21"/>
        <v>#VALUE!</v>
      </c>
      <c r="E432" s="1" t="e">
        <f t="shared" si="22"/>
        <v>#VALUE!</v>
      </c>
      <c r="F432" s="1" t="e">
        <f t="shared" si="23"/>
        <v>#VALUE!</v>
      </c>
    </row>
    <row r="433" spans="1:6" ht="22.5" customHeight="1" x14ac:dyDescent="0.25">
      <c r="A433" s="198" t="str">
        <f>Données_ATB!BE420</f>
        <v>PM 21 TYLOSINE 20 PORC-VOLAILLE</v>
      </c>
      <c r="B433" s="199" t="str">
        <f>INDEX(Données_ATB!BE:BQ,MATCH(A433,Données_ATB!BE:BE,0),9)</f>
        <v>Tylosine</v>
      </c>
      <c r="C433" s="200" t="str">
        <f>INDEX(Données_ATB!BE:BQ,MATCH(A433,Données_ATB!BE:BE,0),13)</f>
        <v>Macrolides</v>
      </c>
      <c r="D433" s="4" t="e">
        <f t="shared" si="21"/>
        <v>#VALUE!</v>
      </c>
      <c r="E433" s="1" t="e">
        <f t="shared" si="22"/>
        <v>#VALUE!</v>
      </c>
      <c r="F433" s="1" t="e">
        <f t="shared" si="23"/>
        <v>#VALUE!</v>
      </c>
    </row>
    <row r="434" spans="1:6" ht="22.5" customHeight="1" x14ac:dyDescent="0.25">
      <c r="A434" s="198" t="str">
        <f>Données_ATB!BE421</f>
        <v>PM 23 APRAMYCINE 20 PORC</v>
      </c>
      <c r="B434" s="199" t="str">
        <f>INDEX(Données_ATB!BE:BQ,MATCH(A434,Données_ATB!BE:BE,0),9)</f>
        <v>Apramycine</v>
      </c>
      <c r="C434" s="200" t="str">
        <f>INDEX(Données_ATB!BE:BQ,MATCH(A434,Données_ATB!BE:BE,0),13)</f>
        <v>Aminoglycosides</v>
      </c>
      <c r="D434" s="4" t="e">
        <f t="shared" si="21"/>
        <v>#VALUE!</v>
      </c>
      <c r="E434" s="1" t="e">
        <f t="shared" si="22"/>
        <v>#VALUE!</v>
      </c>
      <c r="F434" s="1" t="e">
        <f t="shared" si="23"/>
        <v>#VALUE!</v>
      </c>
    </row>
    <row r="435" spans="1:6" ht="22.5" customHeight="1" x14ac:dyDescent="0.25">
      <c r="A435" s="198" t="str">
        <f>Données_ATB!BE422</f>
        <v>PM 27 LINCOMYCINE 4.4 SPECTINOMYCINE 4.4 PORC</v>
      </c>
      <c r="B435" s="199" t="str">
        <f>INDEX(Données_ATB!BE:BQ,MATCH(A435,Données_ATB!BE:BE,0),9)</f>
        <v>Lincomycine + Spectinomycine</v>
      </c>
      <c r="C435" s="200" t="str">
        <f>INDEX(Données_ATB!BE:BQ,MATCH(A435,Données_ATB!BE:BE,0),13)</f>
        <v>Lincosamides + Aminoglycosides</v>
      </c>
      <c r="D435" s="4" t="e">
        <f t="shared" si="21"/>
        <v>#VALUE!</v>
      </c>
      <c r="E435" s="1" t="e">
        <f t="shared" si="22"/>
        <v>#VALUE!</v>
      </c>
      <c r="F435" s="1" t="e">
        <f t="shared" si="23"/>
        <v>#VALUE!</v>
      </c>
    </row>
    <row r="436" spans="1:6" ht="22.5" customHeight="1" x14ac:dyDescent="0.25">
      <c r="A436" s="198" t="str">
        <f>Données_ATB!BE423</f>
        <v>PM 35-A ACIDE OXOLINIQUE 80 PORC</v>
      </c>
      <c r="B436" s="199" t="str">
        <f>INDEX(Données_ATB!BE:BQ,MATCH(A436,Données_ATB!BE:BE,0),9)</f>
        <v>Acide oxolinique</v>
      </c>
      <c r="C436" s="200" t="str">
        <f>INDEX(Données_ATB!BE:BQ,MATCH(A436,Données_ATB!BE:BE,0),13)</f>
        <v>Quinolones</v>
      </c>
      <c r="D436" s="4" t="e">
        <f t="shared" si="21"/>
        <v>#VALUE!</v>
      </c>
      <c r="E436" s="1" t="e">
        <f t="shared" si="22"/>
        <v>#VALUE!</v>
      </c>
      <c r="F436" s="1" t="e">
        <f t="shared" si="23"/>
        <v>#VALUE!</v>
      </c>
    </row>
    <row r="437" spans="1:6" ht="22.5" customHeight="1" x14ac:dyDescent="0.25">
      <c r="A437" s="198" t="str">
        <f>Données_ATB!BE424</f>
        <v>PNEUMOBIOTIQUE</v>
      </c>
      <c r="B437" s="199" t="str">
        <f>INDEX(Données_ATB!BE:BQ,MATCH(A437,Données_ATB!BE:BE,0),9)</f>
        <v>Oxytétracycline + Spiramycine</v>
      </c>
      <c r="C437" s="200" t="str">
        <f>INDEX(Données_ATB!BE:BQ,MATCH(A437,Données_ATB!BE:BE,0),13)</f>
        <v>Tetracyclines + Macrolides</v>
      </c>
      <c r="D437" s="4" t="e">
        <f t="shared" si="21"/>
        <v>#VALUE!</v>
      </c>
      <c r="E437" s="1" t="e">
        <f t="shared" si="22"/>
        <v>#VALUE!</v>
      </c>
      <c r="F437" s="1" t="e">
        <f t="shared" si="23"/>
        <v>#VALUE!</v>
      </c>
    </row>
    <row r="438" spans="1:6" ht="22.5" customHeight="1" x14ac:dyDescent="0.25">
      <c r="A438" s="198" t="str">
        <f>Données_ATB!BE425</f>
        <v>PNEUMOSPECTIN 50/100 MG/ML SOLUTION INJECTABLE</v>
      </c>
      <c r="B438" s="199" t="str">
        <f>INDEX(Données_ATB!BE:BQ,MATCH(A438,Données_ATB!BE:BE,0),9)</f>
        <v>Spectinomycine + Lincomycine</v>
      </c>
      <c r="C438" s="200" t="str">
        <f>INDEX(Données_ATB!BE:BQ,MATCH(A438,Données_ATB!BE:BE,0),13)</f>
        <v>Aminoglycosides + Lincosamides</v>
      </c>
      <c r="D438" s="4" t="e">
        <f t="shared" si="21"/>
        <v>#VALUE!</v>
      </c>
      <c r="E438" s="1" t="e">
        <f t="shared" si="22"/>
        <v>#VALUE!</v>
      </c>
      <c r="F438" s="1" t="e">
        <f t="shared" si="23"/>
        <v>#VALUE!</v>
      </c>
    </row>
    <row r="439" spans="1:6" ht="22.5" customHeight="1" x14ac:dyDescent="0.25">
      <c r="A439" s="198" t="str">
        <f>Données_ATB!BE426</f>
        <v>PO 11 COLISTINE 100 LAPIN - VOLAILLE - PORC - VEAU</v>
      </c>
      <c r="B439" s="199" t="str">
        <f>INDEX(Données_ATB!BE:BQ,MATCH(A439,Données_ATB!BE:BE,0),9)</f>
        <v>Colistine</v>
      </c>
      <c r="C439" s="200" t="str">
        <f>INDEX(Données_ATB!BE:BQ,MATCH(A439,Données_ATB!BE:BE,0),13)</f>
        <v>Polypeptides</v>
      </c>
      <c r="D439" s="4" t="str">
        <f t="shared" si="21"/>
        <v>x</v>
      </c>
      <c r="E439" s="1" t="e">
        <f t="shared" si="22"/>
        <v>#VALUE!</v>
      </c>
      <c r="F439" s="1" t="e">
        <f t="shared" si="23"/>
        <v>#VALUE!</v>
      </c>
    </row>
    <row r="440" spans="1:6" ht="22.5" customHeight="1" x14ac:dyDescent="0.25">
      <c r="A440" s="198" t="str">
        <f>Données_ATB!BE427</f>
        <v>PO 121 AMPICILLINE 10 VOLAILLE-PORC-VEAU-AGNEAU-CHEVREAU</v>
      </c>
      <c r="B440" s="199" t="str">
        <f>INDEX(Données_ATB!BE:BQ,MATCH(A440,Données_ATB!BE:BE,0),9)</f>
        <v>Ampicilline</v>
      </c>
      <c r="C440" s="200" t="str">
        <f>INDEX(Données_ATB!BE:BQ,MATCH(A440,Données_ATB!BE:BE,0),13)</f>
        <v>Penicillines</v>
      </c>
      <c r="D440" s="4" t="e">
        <f t="shared" si="21"/>
        <v>#VALUE!</v>
      </c>
      <c r="E440" s="1" t="e">
        <f t="shared" si="22"/>
        <v>#VALUE!</v>
      </c>
      <c r="F440" s="1" t="e">
        <f t="shared" si="23"/>
        <v>#VALUE!</v>
      </c>
    </row>
    <row r="441" spans="1:6" ht="22.5" customHeight="1" x14ac:dyDescent="0.25">
      <c r="A441" s="198" t="str">
        <f>Données_ATB!BE428</f>
        <v>POTENCIL</v>
      </c>
      <c r="B441" s="199" t="str">
        <f>INDEX(Données_ATB!BE:BQ,MATCH(A441,Données_ATB!BE:BE,0),9)</f>
        <v>Amoxicilline + Colistine</v>
      </c>
      <c r="C441" s="200" t="str">
        <f>INDEX(Données_ATB!BE:BQ,MATCH(A441,Données_ATB!BE:BE,0),13)</f>
        <v>Penicillines + Polypeptides</v>
      </c>
      <c r="D441" s="4" t="str">
        <f t="shared" si="21"/>
        <v>x</v>
      </c>
      <c r="E441" s="1" t="e">
        <f t="shared" si="22"/>
        <v>#VALUE!</v>
      </c>
      <c r="F441" s="1" t="e">
        <f t="shared" si="23"/>
        <v>#VALUE!</v>
      </c>
    </row>
    <row r="442" spans="1:6" ht="22.5" customHeight="1" x14ac:dyDescent="0.25">
      <c r="A442" s="198" t="str">
        <f>Données_ATB!BE429</f>
        <v>PREDNIDERM</v>
      </c>
      <c r="B442" s="199" t="str">
        <f>INDEX(Données_ATB!BE:BQ,MATCH(A442,Données_ATB!BE:BE,0),9)</f>
        <v>Néomycine</v>
      </c>
      <c r="C442" s="200" t="str">
        <f>INDEX(Données_ATB!BE:BQ,MATCH(A442,Données_ATB!BE:BE,0),13)</f>
        <v>Aminoglycosides</v>
      </c>
      <c r="D442" s="4" t="e">
        <f t="shared" si="21"/>
        <v>#VALUE!</v>
      </c>
      <c r="E442" s="1" t="e">
        <f t="shared" si="22"/>
        <v>#VALUE!</v>
      </c>
      <c r="F442" s="1" t="e">
        <f t="shared" si="23"/>
        <v>#VALUE!</v>
      </c>
    </row>
    <row r="443" spans="1:6" ht="22.5" customHeight="1" x14ac:dyDescent="0.25">
      <c r="A443" s="198" t="str">
        <f>Données_ATB!BE430</f>
        <v>PREMELANGE MEDICAMENTEUX CS FRANVET</v>
      </c>
      <c r="B443" s="199" t="str">
        <f>INDEX(Données_ATB!BE:BQ,MATCH(A443,Données_ATB!BE:BE,0),9)</f>
        <v>Sulfadiméthoxine + Colistine</v>
      </c>
      <c r="C443" s="200" t="str">
        <f>INDEX(Données_ATB!BE:BQ,MATCH(A443,Données_ATB!BE:BE,0),13)</f>
        <v>Sulfamides + Polypeptides</v>
      </c>
      <c r="D443" s="4" t="str">
        <f t="shared" si="21"/>
        <v>x</v>
      </c>
      <c r="E443" s="1" t="e">
        <f t="shared" si="22"/>
        <v>#VALUE!</v>
      </c>
      <c r="F443" s="1" t="e">
        <f t="shared" si="23"/>
        <v>#VALUE!</v>
      </c>
    </row>
    <row r="444" spans="1:6" ht="22.5" customHeight="1" x14ac:dyDescent="0.25">
      <c r="A444" s="198" t="str">
        <f>Données_ATB!BE431</f>
        <v>PREMELANGE MEDICAMENTEUX Z 27</v>
      </c>
      <c r="B444" s="199" t="str">
        <f>INDEX(Données_ATB!BE:BQ,MATCH(A444,Données_ATB!BE:BE,0),9)</f>
        <v>Sulfadimidine + Oxytétracycline</v>
      </c>
      <c r="C444" s="200" t="str">
        <f>INDEX(Données_ATB!BE:BQ,MATCH(A444,Données_ATB!BE:BE,0),13)</f>
        <v>Sulfamides + Tetracyclines</v>
      </c>
      <c r="D444" s="4" t="e">
        <f t="shared" si="21"/>
        <v>#VALUE!</v>
      </c>
      <c r="E444" s="1" t="e">
        <f t="shared" si="22"/>
        <v>#VALUE!</v>
      </c>
      <c r="F444" s="1" t="e">
        <f t="shared" si="23"/>
        <v>#VALUE!</v>
      </c>
    </row>
    <row r="445" spans="1:6" ht="22.5" customHeight="1" x14ac:dyDescent="0.25">
      <c r="A445" s="198" t="str">
        <f>Données_ATB!BE432</f>
        <v>PREMELANGE MEDICAMENTEUX Z 29</v>
      </c>
      <c r="B445" s="199" t="str">
        <f>INDEX(Données_ATB!BE:BQ,MATCH(A445,Données_ATB!BE:BE,0),9)</f>
        <v>Sulfadiméthoxine + Oxytétracycline</v>
      </c>
      <c r="C445" s="200" t="str">
        <f>INDEX(Données_ATB!BE:BQ,MATCH(A445,Données_ATB!BE:BE,0),13)</f>
        <v>Sulfamides + Tetracyclines</v>
      </c>
      <c r="D445" s="4" t="e">
        <f t="shared" si="21"/>
        <v>#VALUE!</v>
      </c>
      <c r="E445" s="1" t="e">
        <f t="shared" si="22"/>
        <v>#VALUE!</v>
      </c>
      <c r="F445" s="1" t="e">
        <f t="shared" si="23"/>
        <v>#VALUE!</v>
      </c>
    </row>
    <row r="446" spans="1:6" ht="22.5" customHeight="1" x14ac:dyDescent="0.25">
      <c r="A446" s="198" t="str">
        <f>Données_ATB!BE433</f>
        <v>PREMELANGE MEDICAMENTEUX Z 30</v>
      </c>
      <c r="B446" s="199" t="str">
        <f>INDEX(Données_ATB!BE:BQ,MATCH(A446,Données_ATB!BE:BE,0),9)</f>
        <v>Sulfadiazine + Triméthoprime</v>
      </c>
      <c r="C446" s="200" t="str">
        <f>INDEX(Données_ATB!BE:BQ,MATCH(A446,Données_ATB!BE:BE,0),13)</f>
        <v>Sulfamides + Trimethoprime</v>
      </c>
      <c r="D446" s="4" t="e">
        <f t="shared" si="21"/>
        <v>#VALUE!</v>
      </c>
      <c r="E446" s="1" t="e">
        <f t="shared" si="22"/>
        <v>#VALUE!</v>
      </c>
      <c r="F446" s="1" t="e">
        <f t="shared" si="23"/>
        <v>#VALUE!</v>
      </c>
    </row>
    <row r="447" spans="1:6" ht="22.5" customHeight="1" x14ac:dyDescent="0.25">
      <c r="A447" s="198" t="str">
        <f>Données_ATB!BE434</f>
        <v>PRIMAZINE</v>
      </c>
      <c r="B447" s="199" t="str">
        <f>INDEX(Données_ATB!BE:BQ,MATCH(A447,Données_ATB!BE:BE,0),9)</f>
        <v>Oxytétracycline</v>
      </c>
      <c r="C447" s="200" t="str">
        <f>INDEX(Données_ATB!BE:BQ,MATCH(A447,Données_ATB!BE:BE,0),13)</f>
        <v>Tetracyclines</v>
      </c>
      <c r="D447" s="4" t="e">
        <f t="shared" si="21"/>
        <v>#VALUE!</v>
      </c>
      <c r="E447" s="1" t="e">
        <f t="shared" si="22"/>
        <v>#VALUE!</v>
      </c>
      <c r="F447" s="1" t="e">
        <f t="shared" si="23"/>
        <v>#VALUE!</v>
      </c>
    </row>
    <row r="448" spans="1:6" ht="22.5" customHeight="1" x14ac:dyDescent="0.25">
      <c r="A448" s="198" t="str">
        <f>Données_ATB!BE435</f>
        <v>PRIMOX</v>
      </c>
      <c r="B448" s="199" t="str">
        <f>INDEX(Données_ATB!BE:BQ,MATCH(A448,Données_ATB!BE:BE,0),9)</f>
        <v>Oxytétracycline</v>
      </c>
      <c r="C448" s="200" t="str">
        <f>INDEX(Données_ATB!BE:BQ,MATCH(A448,Données_ATB!BE:BE,0),13)</f>
        <v>Tetracyclines</v>
      </c>
      <c r="D448" s="4" t="e">
        <f t="shared" si="21"/>
        <v>#VALUE!</v>
      </c>
      <c r="E448" s="1" t="e">
        <f t="shared" si="22"/>
        <v>#VALUE!</v>
      </c>
      <c r="F448" s="1" t="e">
        <f t="shared" si="23"/>
        <v>#VALUE!</v>
      </c>
    </row>
    <row r="449" spans="1:6" ht="22.5" customHeight="1" x14ac:dyDescent="0.25">
      <c r="A449" s="198" t="str">
        <f>Données_ATB!BE436</f>
        <v>PROCACTIVE SUSPENSION INJECTABLE POUR BOVINS ET PORCINS</v>
      </c>
      <c r="B449" s="199" t="str">
        <f>INDEX(Données_ATB!BE:BQ,MATCH(A449,Données_ATB!BE:BE,0),9)</f>
        <v>Benzylpénicilline</v>
      </c>
      <c r="C449" s="200" t="str">
        <f>INDEX(Données_ATB!BE:BQ,MATCH(A449,Données_ATB!BE:BE,0),13)</f>
        <v>Penicillines</v>
      </c>
      <c r="D449" s="4" t="e">
        <f t="shared" si="21"/>
        <v>#VALUE!</v>
      </c>
      <c r="E449" s="1" t="e">
        <f t="shared" si="22"/>
        <v>#VALUE!</v>
      </c>
      <c r="F449" s="1" t="e">
        <f t="shared" si="23"/>
        <v>#VALUE!</v>
      </c>
    </row>
    <row r="450" spans="1:6" ht="22.5" customHeight="1" x14ac:dyDescent="0.25">
      <c r="A450" s="198" t="str">
        <f>Données_ATB!BE437</f>
        <v>PROCAPEN INJECTOR SUSPENSION INTRAMAMMAIRE POUR BOVINS</v>
      </c>
      <c r="B450" s="199" t="str">
        <f>INDEX(Données_ATB!BE:BQ,MATCH(A450,Données_ATB!BE:BE,0),9)</f>
        <v>Oxytétracycline</v>
      </c>
      <c r="C450" s="200" t="str">
        <f>INDEX(Données_ATB!BE:BQ,MATCH(A450,Données_ATB!BE:BE,0),13)</f>
        <v>Tetracyclines</v>
      </c>
      <c r="D450" s="4" t="e">
        <f t="shared" si="21"/>
        <v>#VALUE!</v>
      </c>
      <c r="E450" s="1" t="e">
        <f t="shared" si="22"/>
        <v>#VALUE!</v>
      </c>
      <c r="F450" s="1" t="e">
        <f t="shared" si="23"/>
        <v>#VALUE!</v>
      </c>
    </row>
    <row r="451" spans="1:6" ht="22.5" customHeight="1" x14ac:dyDescent="0.25">
      <c r="A451" s="198" t="str">
        <f>Données_ATB!BE438</f>
        <v>PS OXYTETRACYCLINE AQUACULTURE</v>
      </c>
      <c r="B451" s="199" t="str">
        <f>INDEX(Données_ATB!BE:BQ,MATCH(A451,Données_ATB!BE:BE,0),9)</f>
        <v>Oxytétracycline</v>
      </c>
      <c r="C451" s="200" t="str">
        <f>INDEX(Données_ATB!BE:BQ,MATCH(A451,Données_ATB!BE:BE,0),13)</f>
        <v>Tetracyclines</v>
      </c>
      <c r="D451" s="4" t="e">
        <f t="shared" si="21"/>
        <v>#VALUE!</v>
      </c>
      <c r="E451" s="1" t="e">
        <f t="shared" si="22"/>
        <v>#VALUE!</v>
      </c>
      <c r="F451" s="1" t="e">
        <f t="shared" si="23"/>
        <v>#VALUE!</v>
      </c>
    </row>
    <row r="452" spans="1:6" ht="22.5" customHeight="1" x14ac:dyDescent="0.25">
      <c r="A452" s="198" t="str">
        <f>Données_ATB!BE439</f>
        <v>PULMODOX 500 MG/G GRANULES POUR SOLUTION BUVABLE POUR PORCS, POULETS ET DINDES</v>
      </c>
      <c r="B452" s="199" t="str">
        <f>INDEX(Données_ATB!BE:BQ,MATCH(A452,Données_ATB!BE:BE,0),9)</f>
        <v>Doxycycline</v>
      </c>
      <c r="C452" s="200" t="str">
        <f>INDEX(Données_ATB!BE:BQ,MATCH(A452,Données_ATB!BE:BE,0),13)</f>
        <v>Tetracyclines</v>
      </c>
      <c r="D452" s="4" t="e">
        <f t="shared" si="21"/>
        <v>#VALUE!</v>
      </c>
      <c r="E452" s="1" t="e">
        <f t="shared" si="22"/>
        <v>#VALUE!</v>
      </c>
      <c r="F452" s="1" t="e">
        <f t="shared" si="23"/>
        <v>#VALUE!</v>
      </c>
    </row>
    <row r="453" spans="1:6" ht="22.5" customHeight="1" x14ac:dyDescent="0.25">
      <c r="A453" s="198" t="str">
        <f>Données_ATB!BE440</f>
        <v>PULMODOX DOXYCYCLINE 50 PORC</v>
      </c>
      <c r="B453" s="199" t="str">
        <f>INDEX(Données_ATB!BE:BQ,MATCH(A453,Données_ATB!BE:BE,0),9)</f>
        <v>Doxycycline</v>
      </c>
      <c r="C453" s="200" t="str">
        <f>INDEX(Données_ATB!BE:BQ,MATCH(A453,Données_ATB!BE:BE,0),13)</f>
        <v>Tetracyclines</v>
      </c>
      <c r="D453" s="4" t="e">
        <f t="shared" si="21"/>
        <v>#VALUE!</v>
      </c>
      <c r="E453" s="1" t="e">
        <f t="shared" si="22"/>
        <v>#VALUE!</v>
      </c>
      <c r="F453" s="1" t="e">
        <f t="shared" si="23"/>
        <v>#VALUE!</v>
      </c>
    </row>
    <row r="454" spans="1:6" ht="22.5" customHeight="1" x14ac:dyDescent="0.25">
      <c r="A454" s="198" t="str">
        <f>Données_ATB!BE441</f>
        <v>PULMODOX P.O.S. 5 %</v>
      </c>
      <c r="B454" s="199" t="str">
        <f>INDEX(Données_ATB!BE:BQ,MATCH(A454,Données_ATB!BE:BE,0),9)</f>
        <v>Doxycycline</v>
      </c>
      <c r="C454" s="200" t="str">
        <f>INDEX(Données_ATB!BE:BQ,MATCH(A454,Données_ATB!BE:BE,0),13)</f>
        <v>Tetracyclines</v>
      </c>
      <c r="D454" s="4" t="e">
        <f t="shared" si="21"/>
        <v>#VALUE!</v>
      </c>
      <c r="E454" s="1" t="e">
        <f t="shared" si="22"/>
        <v>#VALUE!</v>
      </c>
      <c r="F454" s="1" t="e">
        <f t="shared" si="23"/>
        <v>#VALUE!</v>
      </c>
    </row>
    <row r="455" spans="1:6" ht="22.5" customHeight="1" x14ac:dyDescent="0.25">
      <c r="A455" s="198" t="str">
        <f>Données_ATB!BE442</f>
        <v>PULMOTIL AC</v>
      </c>
      <c r="B455" s="199" t="str">
        <f>INDEX(Données_ATB!BE:BQ,MATCH(A455,Données_ATB!BE:BE,0),9)</f>
        <v>Tilmicosine</v>
      </c>
      <c r="C455" s="200" t="str">
        <f>INDEX(Données_ATB!BE:BQ,MATCH(A455,Données_ATB!BE:BE,0),13)</f>
        <v>Macrolides</v>
      </c>
      <c r="D455" s="4" t="e">
        <f t="shared" si="21"/>
        <v>#VALUE!</v>
      </c>
      <c r="E455" s="1" t="e">
        <f t="shared" si="22"/>
        <v>#VALUE!</v>
      </c>
      <c r="F455" s="1" t="e">
        <f t="shared" si="23"/>
        <v>#VALUE!</v>
      </c>
    </row>
    <row r="456" spans="1:6" ht="22.5" customHeight="1" x14ac:dyDescent="0.25">
      <c r="A456" s="198" t="str">
        <f>Données_ATB!BE443</f>
        <v>PULMOTIL TILMICOSINE 40 PORC-LAPIN</v>
      </c>
      <c r="B456" s="199" t="str">
        <f>INDEX(Données_ATB!BE:BQ,MATCH(A456,Données_ATB!BE:BE,0),9)</f>
        <v>Tilmicosine</v>
      </c>
      <c r="C456" s="200" t="str">
        <f>INDEX(Données_ATB!BE:BQ,MATCH(A456,Données_ATB!BE:BE,0),13)</f>
        <v>Macrolides</v>
      </c>
      <c r="D456" s="4" t="e">
        <f t="shared" si="21"/>
        <v>#VALUE!</v>
      </c>
      <c r="E456" s="1" t="e">
        <f t="shared" si="22"/>
        <v>#VALUE!</v>
      </c>
      <c r="F456" s="1" t="e">
        <f t="shared" si="23"/>
        <v>#VALUE!</v>
      </c>
    </row>
    <row r="457" spans="1:6" ht="22.5" customHeight="1" x14ac:dyDescent="0.25">
      <c r="A457" s="198" t="str">
        <f>Données_ATB!BE444</f>
        <v>PULMOVAL CHLORTETRACYCLINE 100 PORC ET AGNEAU-CHEVREAU SEVRES</v>
      </c>
      <c r="B457" s="199" t="str">
        <f>INDEX(Données_ATB!BE:BQ,MATCH(A457,Données_ATB!BE:BE,0),9)</f>
        <v>Chlortétracycline</v>
      </c>
      <c r="C457" s="200" t="str">
        <f>INDEX(Données_ATB!BE:BQ,MATCH(A457,Données_ATB!BE:BE,0),13)</f>
        <v>Tetracyclines</v>
      </c>
      <c r="D457" s="4" t="e">
        <f t="shared" si="21"/>
        <v>#VALUE!</v>
      </c>
      <c r="E457" s="1" t="e">
        <f t="shared" si="22"/>
        <v>#VALUE!</v>
      </c>
      <c r="F457" s="1" t="e">
        <f t="shared" si="23"/>
        <v>#VALUE!</v>
      </c>
    </row>
    <row r="458" spans="1:6" ht="22.5" customHeight="1" x14ac:dyDescent="0.25">
      <c r="A458" s="198" t="str">
        <f>Données_ATB!BE445</f>
        <v>PULMOVAL CHLORTETRACYCLINE 40 LAPIN-VOLAILLE-PORC ET AGNEAU-CHEVREAU SEVRES</v>
      </c>
      <c r="B458" s="199" t="str">
        <f>INDEX(Données_ATB!BE:BQ,MATCH(A458,Données_ATB!BE:BE,0),9)</f>
        <v>Chlortétracycline</v>
      </c>
      <c r="C458" s="200" t="str">
        <f>INDEX(Données_ATB!BE:BQ,MATCH(A458,Données_ATB!BE:BE,0),13)</f>
        <v>Tetracyclines</v>
      </c>
      <c r="D458" s="4" t="e">
        <f t="shared" si="21"/>
        <v>#VALUE!</v>
      </c>
      <c r="E458" s="1" t="e">
        <f t="shared" si="22"/>
        <v>#VALUE!</v>
      </c>
      <c r="F458" s="1" t="e">
        <f t="shared" si="23"/>
        <v>#VALUE!</v>
      </c>
    </row>
    <row r="459" spans="1:6" ht="22.5" customHeight="1" x14ac:dyDescent="0.25">
      <c r="A459" s="198" t="str">
        <f>Données_ATB!BE446</f>
        <v>QIVITAN LC 75 MG POMMADE INTRAMAMMAIRE POUR VACHES EN LACTATION</v>
      </c>
      <c r="B459" s="199" t="str">
        <f>INDEX(Données_ATB!BE:BQ,MATCH(A459,Données_ATB!BE:BE,0),9)</f>
        <v>Enrofloxacine</v>
      </c>
      <c r="C459" s="200" t="str">
        <f>INDEX(Données_ATB!BE:BQ,MATCH(A459,Données_ATB!BE:BE,0),13)</f>
        <v>Fluoroquinolones</v>
      </c>
      <c r="D459" s="4" t="e">
        <f t="shared" si="21"/>
        <v>#VALUE!</v>
      </c>
      <c r="E459" s="1" t="e">
        <f t="shared" si="22"/>
        <v>#VALUE!</v>
      </c>
      <c r="F459" s="1" t="e">
        <f t="shared" si="23"/>
        <v>#VALUE!</v>
      </c>
    </row>
    <row r="460" spans="1:6" ht="22.5" customHeight="1" x14ac:dyDescent="0.25">
      <c r="A460" s="198" t="str">
        <f>Données_ATB!BE447</f>
        <v>QUINOEX 2,5 % SOLUTION BUVABLE POUR VEAUX</v>
      </c>
      <c r="B460" s="199" t="str">
        <f>INDEX(Données_ATB!BE:BQ,MATCH(A460,Données_ATB!BE:BE,0),9)</f>
        <v>Enrofloxacine</v>
      </c>
      <c r="C460" s="200" t="str">
        <f>INDEX(Données_ATB!BE:BQ,MATCH(A460,Données_ATB!BE:BE,0),13)</f>
        <v>Fluoroquinolones</v>
      </c>
      <c r="D460" s="4" t="e">
        <f t="shared" si="21"/>
        <v>#VALUE!</v>
      </c>
      <c r="E460" s="1" t="e">
        <f t="shared" si="22"/>
        <v>#VALUE!</v>
      </c>
      <c r="F460" s="1" t="e">
        <f t="shared" si="23"/>
        <v>#VALUE!</v>
      </c>
    </row>
    <row r="461" spans="1:6" ht="22.5" customHeight="1" x14ac:dyDescent="0.25">
      <c r="A461" s="198" t="str">
        <f>Données_ATB!BE448</f>
        <v>QUINOFLOX 10% SOLUTION BUVABLE</v>
      </c>
      <c r="B461" s="199" t="str">
        <f>INDEX(Données_ATB!BE:BQ,MATCH(A461,Données_ATB!BE:BE,0),9)</f>
        <v>Enrofloxacine</v>
      </c>
      <c r="C461" s="200" t="str">
        <f>INDEX(Données_ATB!BE:BQ,MATCH(A461,Données_ATB!BE:BE,0),13)</f>
        <v>Fluoroquinolones</v>
      </c>
      <c r="D461" s="4" t="e">
        <f t="shared" si="21"/>
        <v>#VALUE!</v>
      </c>
      <c r="E461" s="1" t="e">
        <f t="shared" si="22"/>
        <v>#VALUE!</v>
      </c>
      <c r="F461" s="1" t="e">
        <f t="shared" si="23"/>
        <v>#VALUE!</v>
      </c>
    </row>
    <row r="462" spans="1:6" ht="22.5" customHeight="1" x14ac:dyDescent="0.25">
      <c r="A462" s="198" t="str">
        <f>Données_ATB!BE449</f>
        <v>QUINOTRYL 100 MG/ML SOLUTION INJECTABLE POUR BOVINS ET PORCINS</v>
      </c>
      <c r="B462" s="199" t="str">
        <f>INDEX(Données_ATB!BE:BQ,MATCH(A462,Données_ATB!BE:BE,0),9)</f>
        <v>Enrofloxacine</v>
      </c>
      <c r="C462" s="200" t="str">
        <f>INDEX(Données_ATB!BE:BQ,MATCH(A462,Données_ATB!BE:BE,0),13)</f>
        <v>Fluoroquinolones</v>
      </c>
      <c r="D462" s="4" t="e">
        <f t="shared" si="21"/>
        <v>#VALUE!</v>
      </c>
      <c r="E462" s="1" t="e">
        <f t="shared" si="22"/>
        <v>#VALUE!</v>
      </c>
      <c r="F462" s="1" t="e">
        <f t="shared" si="23"/>
        <v>#VALUE!</v>
      </c>
    </row>
    <row r="463" spans="1:6" ht="22.5" customHeight="1" x14ac:dyDescent="0.25">
      <c r="A463" s="198" t="str">
        <f>Données_ATB!BE450</f>
        <v>QUINOTRYL 50 MG/ML SOLUTION INJECTABLE POUR BOVINS ET PORCINS</v>
      </c>
      <c r="B463" s="199" t="str">
        <f>INDEX(Données_ATB!BE:BQ,MATCH(A463,Données_ATB!BE:BE,0),9)</f>
        <v>Enrofloxacine</v>
      </c>
      <c r="C463" s="200" t="str">
        <f>INDEX(Données_ATB!BE:BQ,MATCH(A463,Données_ATB!BE:BE,0),13)</f>
        <v>Fluoroquinolones</v>
      </c>
      <c r="D463" s="4" t="e">
        <f t="shared" si="21"/>
        <v>#VALUE!</v>
      </c>
      <c r="E463" s="1" t="e">
        <f t="shared" si="22"/>
        <v>#VALUE!</v>
      </c>
      <c r="F463" s="1" t="e">
        <f t="shared" si="23"/>
        <v>#VALUE!</v>
      </c>
    </row>
    <row r="464" spans="1:6" ht="22.5" customHeight="1" x14ac:dyDescent="0.25">
      <c r="A464" s="198" t="str">
        <f>Données_ATB!BE451</f>
        <v>READYCEF 50 MG/ML SUSPENSION INJECTABLE POUR PORCINS ET BOVINS</v>
      </c>
      <c r="B464" s="199" t="str">
        <f>INDEX(Données_ATB!BE:BQ,MATCH(A464,Données_ATB!BE:BE,0),9)</f>
        <v>Ceftiofur</v>
      </c>
      <c r="C464" s="200" t="str">
        <f>INDEX(Données_ATB!BE:BQ,MATCH(A464,Données_ATB!BE:BE,0),13)</f>
        <v>Cephalosporines 3&amp;4G</v>
      </c>
      <c r="D464" s="4" t="e">
        <f t="shared" si="21"/>
        <v>#VALUE!</v>
      </c>
      <c r="E464" s="1" t="str">
        <f t="shared" si="22"/>
        <v>x</v>
      </c>
      <c r="F464" s="1" t="e">
        <f t="shared" si="23"/>
        <v>#VALUE!</v>
      </c>
    </row>
    <row r="465" spans="1:6" ht="22.5" customHeight="1" x14ac:dyDescent="0.25">
      <c r="A465" s="198" t="str">
        <f>Données_ATB!BE452</f>
        <v>RESFLOR SOLUTION INJECTABLE</v>
      </c>
      <c r="B465" s="199" t="str">
        <f>INDEX(Données_ATB!BE:BQ,MATCH(A465,Données_ATB!BE:BE,0),9)</f>
        <v>Florfénicol</v>
      </c>
      <c r="C465" s="200" t="str">
        <f>INDEX(Données_ATB!BE:BQ,MATCH(A465,Données_ATB!BE:BE,0),13)</f>
        <v>Phenicoles</v>
      </c>
      <c r="D465" s="4" t="e">
        <f t="shared" si="21"/>
        <v>#VALUE!</v>
      </c>
      <c r="E465" s="1" t="e">
        <f t="shared" si="22"/>
        <v>#VALUE!</v>
      </c>
      <c r="F465" s="1" t="e">
        <f t="shared" si="23"/>
        <v>#VALUE!</v>
      </c>
    </row>
    <row r="466" spans="1:6" ht="22.5" customHeight="1" x14ac:dyDescent="0.25">
      <c r="A466" s="198" t="str">
        <f>Données_ATB!BE453</f>
        <v>RESPYTRIL 100 MG/ML SOLUTION INJECTABLE POUR BOVINS</v>
      </c>
      <c r="B466" s="199" t="str">
        <f>INDEX(Données_ATB!BE:BQ,MATCH(A466,Données_ATB!BE:BE,0),9)</f>
        <v>Enrofloxacine</v>
      </c>
      <c r="C466" s="200" t="str">
        <f>INDEX(Données_ATB!BE:BQ,MATCH(A466,Données_ATB!BE:BE,0),13)</f>
        <v>Fluoroquinolones</v>
      </c>
      <c r="D466" s="4" t="e">
        <f t="shared" si="21"/>
        <v>#VALUE!</v>
      </c>
      <c r="E466" s="1" t="e">
        <f t="shared" si="22"/>
        <v>#VALUE!</v>
      </c>
      <c r="F466" s="1" t="e">
        <f t="shared" si="23"/>
        <v>#VALUE!</v>
      </c>
    </row>
    <row r="467" spans="1:6" ht="22.5" customHeight="1" x14ac:dyDescent="0.25">
      <c r="A467" s="198" t="str">
        <f>Données_ATB!BE454</f>
        <v>REVOZYN RTU 308,8 MG/ML SUSPENSION INJECTABLE POUR BOVINS</v>
      </c>
      <c r="B467" s="199" t="str">
        <f>INDEX(Données_ATB!BE:BQ,MATCH(A467,Données_ATB!BE:BE,0),9)</f>
        <v>Pénéthamate (ou pénéthacilline)</v>
      </c>
      <c r="C467" s="200" t="str">
        <f>INDEX(Données_ATB!BE:BQ,MATCH(A467,Données_ATB!BE:BE,0),13)</f>
        <v>Penicillines</v>
      </c>
      <c r="D467" s="4" t="e">
        <f t="shared" si="21"/>
        <v>#VALUE!</v>
      </c>
      <c r="E467" s="1" t="e">
        <f t="shared" si="22"/>
        <v>#VALUE!</v>
      </c>
      <c r="F467" s="1" t="e">
        <f t="shared" si="23"/>
        <v>#VALUE!</v>
      </c>
    </row>
    <row r="468" spans="1:6" ht="22.5" customHeight="1" x14ac:dyDescent="0.25">
      <c r="A468" s="198" t="str">
        <f>Données_ATB!BE455</f>
        <v>RHEMOX 435,6 MG/G POUDRE POUR ADMINISTRATION DANS L'EAU DE BOISSON POUR PORCINS, POULETS, CANARDS, ET DINDES</v>
      </c>
      <c r="B468" s="199" t="str">
        <f>INDEX(Données_ATB!BE:BQ,MATCH(A468,Données_ATB!BE:BE,0),9)</f>
        <v>Amoxicilline</v>
      </c>
      <c r="C468" s="200" t="str">
        <f>INDEX(Données_ATB!BE:BQ,MATCH(A468,Données_ATB!BE:BE,0),13)</f>
        <v>Penicillines</v>
      </c>
      <c r="D468" s="4" t="e">
        <f t="shared" si="21"/>
        <v>#VALUE!</v>
      </c>
      <c r="E468" s="1" t="e">
        <f t="shared" si="22"/>
        <v>#VALUE!</v>
      </c>
      <c r="F468" s="1" t="e">
        <f t="shared" si="23"/>
        <v>#VALUE!</v>
      </c>
    </row>
    <row r="469" spans="1:6" ht="22.5" customHeight="1" x14ac:dyDescent="0.25">
      <c r="A469" s="198" t="str">
        <f>Données_ATB!BE456</f>
        <v>RHEMOX FORTE 871,24 MG/G POUDRE POUR ADMINISTRATION DANS L'EAU DE BOISSON POUR POULETS, CANARDS ET DINDES</v>
      </c>
      <c r="B469" s="199" t="str">
        <f>INDEX(Données_ATB!BE:BQ,MATCH(A469,Données_ATB!BE:BE,0),9)</f>
        <v>Céfalexine</v>
      </c>
      <c r="C469" s="200" t="str">
        <f>INDEX(Données_ATB!BE:BQ,MATCH(A469,Données_ATB!BE:BE,0),13)</f>
        <v>Cephalosporines 1&amp;2G</v>
      </c>
      <c r="D469" s="4" t="e">
        <f t="shared" si="21"/>
        <v>#VALUE!</v>
      </c>
      <c r="E469" s="1" t="e">
        <f t="shared" si="22"/>
        <v>#VALUE!</v>
      </c>
      <c r="F469" s="1" t="e">
        <f t="shared" si="23"/>
        <v>#VALUE!</v>
      </c>
    </row>
    <row r="470" spans="1:6" ht="22.5" customHeight="1" x14ac:dyDescent="0.25">
      <c r="A470" s="198" t="str">
        <f>Données_ATB!BE457</f>
        <v>RILEXINE H.L.</v>
      </c>
      <c r="B470" s="199" t="str">
        <f>INDEX(Données_ATB!BE:BQ,MATCH(A470,Données_ATB!BE:BE,0),9)</f>
        <v>Céfalexine</v>
      </c>
      <c r="C470" s="200" t="str">
        <f>INDEX(Données_ATB!BE:BQ,MATCH(A470,Données_ATB!BE:BE,0),13)</f>
        <v>Cephalosporines 1&amp;2G</v>
      </c>
      <c r="D470" s="4" t="e">
        <f t="shared" si="21"/>
        <v>#VALUE!</v>
      </c>
      <c r="E470" s="1" t="e">
        <f t="shared" si="22"/>
        <v>#VALUE!</v>
      </c>
      <c r="F470" s="1" t="e">
        <f t="shared" si="23"/>
        <v>#VALUE!</v>
      </c>
    </row>
    <row r="471" spans="1:6" ht="22.5" customHeight="1" x14ac:dyDescent="0.25">
      <c r="A471" s="198" t="str">
        <f>Données_ATB!BE458</f>
        <v>RILEXINE TRAITEMENT</v>
      </c>
      <c r="B471" s="199" t="str">
        <f>INDEX(Données_ATB!BE:BQ,MATCH(A471,Données_ATB!BE:BE,0),9)</f>
        <v>Céfalexine</v>
      </c>
      <c r="C471" s="200" t="str">
        <f>INDEX(Données_ATB!BE:BQ,MATCH(A471,Données_ATB!BE:BE,0),13)</f>
        <v>Cephalosporines 1&amp;2G</v>
      </c>
      <c r="D471" s="4" t="e">
        <f t="shared" ref="D471:D534" si="24">IF(SEARCH("Colistine",B471)&gt;0,"x","")</f>
        <v>#VALUE!</v>
      </c>
      <c r="E471" s="1" t="e">
        <f t="shared" ref="E471:E534" si="25">IF(SEARCH("Cephalosporines 3&amp;4G",C471)&gt;0,"x","")</f>
        <v>#VALUE!</v>
      </c>
      <c r="F471" s="1" t="e">
        <f t="shared" ref="F471:F534" si="26">IF(SEARCH("Cephalosporines 3&amp;4G",C471)&gt;0,"x","")&amp;IF(SEARCH("Fluoroquinolones",C471)&gt;0,"x","")</f>
        <v>#VALUE!</v>
      </c>
    </row>
    <row r="472" spans="1:6" ht="22.5" customHeight="1" x14ac:dyDescent="0.25">
      <c r="A472" s="198" t="str">
        <f>Données_ATB!BE459</f>
        <v>RONAXAN 500 MG/G</v>
      </c>
      <c r="B472" s="199" t="str">
        <f>INDEX(Données_ATB!BE:BQ,MATCH(A472,Données_ATB!BE:BE,0),9)</f>
        <v>Doxycycline</v>
      </c>
      <c r="C472" s="200" t="str">
        <f>INDEX(Données_ATB!BE:BQ,MATCH(A472,Données_ATB!BE:BE,0),13)</f>
        <v>Tetracyclines</v>
      </c>
      <c r="D472" s="4" t="e">
        <f t="shared" si="24"/>
        <v>#VALUE!</v>
      </c>
      <c r="E472" s="1" t="e">
        <f t="shared" si="25"/>
        <v>#VALUE!</v>
      </c>
      <c r="F472" s="1" t="e">
        <f t="shared" si="26"/>
        <v>#VALUE!</v>
      </c>
    </row>
    <row r="473" spans="1:6" ht="22.5" customHeight="1" x14ac:dyDescent="0.25">
      <c r="A473" s="198" t="str">
        <f>Données_ATB!BE460</f>
        <v>RONAXAN CONCENTRE 20 %</v>
      </c>
      <c r="B473" s="199" t="str">
        <f>INDEX(Données_ATB!BE:BQ,MATCH(A473,Données_ATB!BE:BE,0),9)</f>
        <v>Doxycycline</v>
      </c>
      <c r="C473" s="200" t="str">
        <f>INDEX(Données_ATB!BE:BQ,MATCH(A473,Données_ATB!BE:BE,0),13)</f>
        <v>Tetracyclines</v>
      </c>
      <c r="D473" s="4" t="e">
        <f t="shared" si="24"/>
        <v>#VALUE!</v>
      </c>
      <c r="E473" s="1" t="e">
        <f t="shared" si="25"/>
        <v>#VALUE!</v>
      </c>
      <c r="F473" s="1" t="e">
        <f t="shared" si="26"/>
        <v>#VALUE!</v>
      </c>
    </row>
    <row r="474" spans="1:6" ht="22.5" customHeight="1" x14ac:dyDescent="0.25">
      <c r="A474" s="198" t="str">
        <f>Données_ATB!BE461</f>
        <v>RONAXAN DOXYCYCLINE 20 POULET</v>
      </c>
      <c r="B474" s="199" t="str">
        <f>INDEX(Données_ATB!BE:BQ,MATCH(A474,Données_ATB!BE:BE,0),9)</f>
        <v>Doxycycline</v>
      </c>
      <c r="C474" s="200" t="str">
        <f>INDEX(Données_ATB!BE:BQ,MATCH(A474,Données_ATB!BE:BE,0),13)</f>
        <v>Tetracyclines</v>
      </c>
      <c r="D474" s="4" t="e">
        <f t="shared" si="24"/>
        <v>#VALUE!</v>
      </c>
      <c r="E474" s="1" t="e">
        <f t="shared" si="25"/>
        <v>#VALUE!</v>
      </c>
      <c r="F474" s="1" t="e">
        <f t="shared" si="26"/>
        <v>#VALUE!</v>
      </c>
    </row>
    <row r="475" spans="1:6" ht="22.5" customHeight="1" x14ac:dyDescent="0.25">
      <c r="A475" s="198" t="str">
        <f>Données_ATB!BE462</f>
        <v>RONAXAN P.S. 5 %</v>
      </c>
      <c r="B475" s="199" t="str">
        <f>INDEX(Données_ATB!BE:BQ,MATCH(A475,Données_ATB!BE:BE,0),9)</f>
        <v>Doxycycline</v>
      </c>
      <c r="C475" s="200" t="str">
        <f>INDEX(Données_ATB!BE:BQ,MATCH(A475,Données_ATB!BE:BE,0),13)</f>
        <v>Tetracyclines</v>
      </c>
      <c r="D475" s="4" t="e">
        <f t="shared" si="24"/>
        <v>#VALUE!</v>
      </c>
      <c r="E475" s="1" t="e">
        <f t="shared" si="25"/>
        <v>#VALUE!</v>
      </c>
      <c r="F475" s="1" t="e">
        <f t="shared" si="26"/>
        <v>#VALUE!</v>
      </c>
    </row>
    <row r="476" spans="1:6" ht="22.5" customHeight="1" x14ac:dyDescent="0.25">
      <c r="A476" s="198" t="str">
        <f>Données_ATB!BE463</f>
        <v>SANTAMIX OTC SDM 60</v>
      </c>
      <c r="B476" s="199" t="str">
        <f>INDEX(Données_ATB!BE:BQ,MATCH(A476,Données_ATB!BE:BE,0),9)</f>
        <v>Oxytétracycline + Sulfadiméthoxine</v>
      </c>
      <c r="C476" s="200" t="str">
        <f>INDEX(Données_ATB!BE:BQ,MATCH(A476,Données_ATB!BE:BE,0),13)</f>
        <v>Tetracyclines + Sulfamides</v>
      </c>
      <c r="D476" s="4" t="e">
        <f t="shared" si="24"/>
        <v>#VALUE!</v>
      </c>
      <c r="E476" s="1" t="e">
        <f t="shared" si="25"/>
        <v>#VALUE!</v>
      </c>
      <c r="F476" s="1" t="e">
        <f t="shared" si="26"/>
        <v>#VALUE!</v>
      </c>
    </row>
    <row r="477" spans="1:6" ht="22.5" customHeight="1" x14ac:dyDescent="0.25">
      <c r="A477" s="198" t="str">
        <f>Données_ATB!BE464</f>
        <v>SANTAMIX TILMICOSINE 40 PORCINS - LAPINS</v>
      </c>
      <c r="B477" s="199" t="str">
        <f>INDEX(Données_ATB!BE:BQ,MATCH(A477,Données_ATB!BE:BE,0),9)</f>
        <v>Tilmicosine</v>
      </c>
      <c r="C477" s="200" t="str">
        <f>INDEX(Données_ATB!BE:BQ,MATCH(A477,Données_ATB!BE:BE,0),13)</f>
        <v>Macrolides</v>
      </c>
      <c r="D477" s="4" t="e">
        <f t="shared" si="24"/>
        <v>#VALUE!</v>
      </c>
      <c r="E477" s="1" t="e">
        <f t="shared" si="25"/>
        <v>#VALUE!</v>
      </c>
      <c r="F477" s="1" t="e">
        <f t="shared" si="26"/>
        <v>#VALUE!</v>
      </c>
    </row>
    <row r="478" spans="1:6" ht="22.5" customHeight="1" x14ac:dyDescent="0.25">
      <c r="A478" s="198" t="str">
        <f>Données_ATB!BE465</f>
        <v>SANTAMIX TYLO 20</v>
      </c>
      <c r="B478" s="199" t="str">
        <f>INDEX(Données_ATB!BE:BQ,MATCH(A478,Données_ATB!BE:BE,0),9)</f>
        <v>Tylosine</v>
      </c>
      <c r="C478" s="200" t="str">
        <f>INDEX(Données_ATB!BE:BQ,MATCH(A478,Données_ATB!BE:BE,0),13)</f>
        <v>Macrolides</v>
      </c>
      <c r="D478" s="4" t="e">
        <f t="shared" si="24"/>
        <v>#VALUE!</v>
      </c>
      <c r="E478" s="1" t="e">
        <f t="shared" si="25"/>
        <v>#VALUE!</v>
      </c>
      <c r="F478" s="1" t="e">
        <f t="shared" si="26"/>
        <v>#VALUE!</v>
      </c>
    </row>
    <row r="479" spans="1:6" ht="22.5" customHeight="1" x14ac:dyDescent="0.25">
      <c r="A479" s="198" t="str">
        <f>Données_ATB!BE466</f>
        <v>SECLARIS DC 250 MG SUSPENSION INTRAMAMMAIRE POUR VACHE TARIE</v>
      </c>
      <c r="B479" s="199" t="str">
        <f>INDEX(Données_ATB!BE:BQ,MATCH(A479,Données_ATB!BE:BE,0),9)</f>
        <v>Florfénicol</v>
      </c>
      <c r="C479" s="200" t="str">
        <f>INDEX(Données_ATB!BE:BQ,MATCH(A479,Données_ATB!BE:BE,0),13)</f>
        <v>Phenicoles</v>
      </c>
      <c r="D479" s="4" t="e">
        <f t="shared" si="24"/>
        <v>#VALUE!</v>
      </c>
      <c r="E479" s="1" t="e">
        <f t="shared" si="25"/>
        <v>#VALUE!</v>
      </c>
      <c r="F479" s="1" t="e">
        <f t="shared" si="26"/>
        <v>#VALUE!</v>
      </c>
    </row>
    <row r="480" spans="1:6" ht="22.5" customHeight="1" x14ac:dyDescent="0.25">
      <c r="A480" s="198" t="str">
        <f>Données_ATB!BE467</f>
        <v>SELECTAN</v>
      </c>
      <c r="B480" s="199" t="str">
        <f>INDEX(Données_ATB!BE:BQ,MATCH(A480,Données_ATB!BE:BE,0),9)</f>
        <v>Florfénicol</v>
      </c>
      <c r="C480" s="200" t="str">
        <f>INDEX(Données_ATB!BE:BQ,MATCH(A480,Données_ATB!BE:BE,0),13)</f>
        <v>Phenicoles</v>
      </c>
      <c r="D480" s="4" t="e">
        <f t="shared" si="24"/>
        <v>#VALUE!</v>
      </c>
      <c r="E480" s="1" t="e">
        <f t="shared" si="25"/>
        <v>#VALUE!</v>
      </c>
      <c r="F480" s="1" t="e">
        <f t="shared" si="26"/>
        <v>#VALUE!</v>
      </c>
    </row>
    <row r="481" spans="1:6" ht="22.5" customHeight="1" x14ac:dyDescent="0.25">
      <c r="A481" s="198" t="str">
        <f>Données_ATB!BE468</f>
        <v>SELECTAN ORAL 23 MG/ML SOLUTION A DILUER POUR ADMINISTRATION DANS L'EAU DE BOISSON</v>
      </c>
      <c r="B481" s="199" t="str">
        <f>INDEX(Données_ATB!BE:BQ,MATCH(A481,Données_ATB!BE:BE,0),9)</f>
        <v>Florfénicol</v>
      </c>
      <c r="C481" s="200" t="str">
        <f>INDEX(Données_ATB!BE:BQ,MATCH(A481,Données_ATB!BE:BE,0),13)</f>
        <v>Phenicoles</v>
      </c>
      <c r="D481" s="4" t="e">
        <f t="shared" si="24"/>
        <v>#VALUE!</v>
      </c>
      <c r="E481" s="1" t="e">
        <f t="shared" si="25"/>
        <v>#VALUE!</v>
      </c>
      <c r="F481" s="1" t="e">
        <f t="shared" si="26"/>
        <v>#VALUE!</v>
      </c>
    </row>
    <row r="482" spans="1:6" ht="22.5" customHeight="1" x14ac:dyDescent="0.25">
      <c r="A482" s="198" t="str">
        <f>Données_ATB!BE469</f>
        <v>SEPTOTRYL INJECTABLE</v>
      </c>
      <c r="B482" s="199" t="str">
        <f>INDEX(Données_ATB!BE:BQ,MATCH(A482,Données_ATB!BE:BE,0),9)</f>
        <v>Sulfaméthoxypyridazine + Triméthoprime</v>
      </c>
      <c r="C482" s="200" t="str">
        <f>INDEX(Données_ATB!BE:BQ,MATCH(A482,Données_ATB!BE:BE,0),13)</f>
        <v>Sulfamides + Trimethoprime</v>
      </c>
      <c r="D482" s="4" t="e">
        <f t="shared" si="24"/>
        <v>#VALUE!</v>
      </c>
      <c r="E482" s="1" t="e">
        <f t="shared" si="25"/>
        <v>#VALUE!</v>
      </c>
      <c r="F482" s="1" t="e">
        <f t="shared" si="26"/>
        <v>#VALUE!</v>
      </c>
    </row>
    <row r="483" spans="1:6" ht="22.5" customHeight="1" x14ac:dyDescent="0.25">
      <c r="A483" s="198" t="str">
        <f>Données_ATB!BE470</f>
        <v>SEPTOTRYL-COLISTINE</v>
      </c>
      <c r="B483" s="199" t="str">
        <f>INDEX(Données_ATB!BE:BQ,MATCH(A483,Données_ATB!BE:BE,0),9)</f>
        <v>Sulfaméthoxypyridazine + Colistine</v>
      </c>
      <c r="C483" s="200" t="str">
        <f>INDEX(Données_ATB!BE:BQ,MATCH(A483,Données_ATB!BE:BE,0),13)</f>
        <v>Sulfamides + Polypeptides</v>
      </c>
      <c r="D483" s="4" t="str">
        <f t="shared" si="24"/>
        <v>x</v>
      </c>
      <c r="E483" s="1" t="e">
        <f t="shared" si="25"/>
        <v>#VALUE!</v>
      </c>
      <c r="F483" s="1" t="e">
        <f t="shared" si="26"/>
        <v>#VALUE!</v>
      </c>
    </row>
    <row r="484" spans="1:6" ht="22.5" customHeight="1" x14ac:dyDescent="0.25">
      <c r="A484" s="198" t="str">
        <f>Données_ATB!BE471</f>
        <v>SHOTAFLOR 300 MG/ML SOLUTION INJECTABLE POUR BOVINS</v>
      </c>
      <c r="B484" s="199" t="str">
        <f>INDEX(Données_ATB!BE:BQ,MATCH(A484,Données_ATB!BE:BE,0),9)</f>
        <v>Florfénicol</v>
      </c>
      <c r="C484" s="200" t="str">
        <f>INDEX(Données_ATB!BE:BQ,MATCH(A484,Données_ATB!BE:BE,0),13)</f>
        <v>Phenicoles</v>
      </c>
      <c r="D484" s="4" t="e">
        <f t="shared" si="24"/>
        <v>#VALUE!</v>
      </c>
      <c r="E484" s="1" t="e">
        <f t="shared" si="25"/>
        <v>#VALUE!</v>
      </c>
      <c r="F484" s="1" t="e">
        <f t="shared" si="26"/>
        <v>#VALUE!</v>
      </c>
    </row>
    <row r="485" spans="1:6" ht="22.5" customHeight="1" x14ac:dyDescent="0.25">
      <c r="A485" s="198" t="str">
        <f>Données_ATB!BE472</f>
        <v>SHOTAFLOR 300 MG/ML SOLUTION INJECTABLE POUR PORCS</v>
      </c>
      <c r="B485" s="199" t="str">
        <f>INDEX(Données_ATB!BE:BQ,MATCH(A485,Données_ATB!BE:BE,0),9)</f>
        <v>Florfénicol</v>
      </c>
      <c r="C485" s="200" t="str">
        <f>INDEX(Données_ATB!BE:BQ,MATCH(A485,Données_ATB!BE:BE,0),13)</f>
        <v>Phenicoles</v>
      </c>
      <c r="D485" s="4" t="e">
        <f t="shared" si="24"/>
        <v>#VALUE!</v>
      </c>
      <c r="E485" s="1" t="e">
        <f t="shared" si="25"/>
        <v>#VALUE!</v>
      </c>
      <c r="F485" s="1" t="e">
        <f t="shared" si="26"/>
        <v>#VALUE!</v>
      </c>
    </row>
    <row r="486" spans="1:6" ht="22.5" customHeight="1" x14ac:dyDescent="0.25">
      <c r="A486" s="198" t="str">
        <f>Données_ATB!BE473</f>
        <v>SHOTAPEN</v>
      </c>
      <c r="B486" s="199" t="str">
        <f>INDEX(Données_ATB!BE:BQ,MATCH(A486,Données_ATB!BE:BE,0),9)</f>
        <v>Dihydrostreptomycine + Benzylpénicilline</v>
      </c>
      <c r="C486" s="200" t="str">
        <f>INDEX(Données_ATB!BE:BQ,MATCH(A486,Données_ATB!BE:BE,0),13)</f>
        <v>Aminoglycosides + Penicillines</v>
      </c>
      <c r="D486" s="4" t="e">
        <f t="shared" si="24"/>
        <v>#VALUE!</v>
      </c>
      <c r="E486" s="1" t="e">
        <f t="shared" si="25"/>
        <v>#VALUE!</v>
      </c>
      <c r="F486" s="1" t="e">
        <f t="shared" si="26"/>
        <v>#VALUE!</v>
      </c>
    </row>
    <row r="487" spans="1:6" ht="22.5" customHeight="1" x14ac:dyDescent="0.25">
      <c r="A487" s="198" t="str">
        <f>Données_ATB!BE474</f>
        <v>SODIBIO</v>
      </c>
      <c r="B487" s="199" t="str">
        <f>INDEX(Données_ATB!BE:BQ,MATCH(A487,Données_ATB!BE:BE,0),9)</f>
        <v>Ampicilline + Colistine</v>
      </c>
      <c r="C487" s="200" t="str">
        <f>INDEX(Données_ATB!BE:BQ,MATCH(A487,Données_ATB!BE:BE,0),13)</f>
        <v>Penicillines + Polypeptides</v>
      </c>
      <c r="D487" s="4" t="str">
        <f t="shared" si="24"/>
        <v>x</v>
      </c>
      <c r="E487" s="1" t="e">
        <f t="shared" si="25"/>
        <v>#VALUE!</v>
      </c>
      <c r="F487" s="1" t="e">
        <f t="shared" si="26"/>
        <v>#VALUE!</v>
      </c>
    </row>
    <row r="488" spans="1:6" ht="22.5" customHeight="1" x14ac:dyDescent="0.25">
      <c r="A488" s="198" t="str">
        <f>Données_ATB!BE475</f>
        <v>SODICOLY INJECTABLE</v>
      </c>
      <c r="B488" s="199" t="str">
        <f>INDEX(Données_ATB!BE:BQ,MATCH(A488,Données_ATB!BE:BE,0),9)</f>
        <v>Colistine</v>
      </c>
      <c r="C488" s="200" t="str">
        <f>INDEX(Données_ATB!BE:BQ,MATCH(A488,Données_ATB!BE:BE,0),13)</f>
        <v>Polypeptides</v>
      </c>
      <c r="D488" s="4" t="str">
        <f t="shared" si="24"/>
        <v>x</v>
      </c>
      <c r="E488" s="1" t="e">
        <f t="shared" si="25"/>
        <v>#VALUE!</v>
      </c>
      <c r="F488" s="1" t="e">
        <f t="shared" si="26"/>
        <v>#VALUE!</v>
      </c>
    </row>
    <row r="489" spans="1:6" ht="22.5" customHeight="1" x14ac:dyDescent="0.25">
      <c r="A489" s="198" t="str">
        <f>Données_ATB!BE476</f>
        <v>SOGECOLI 2 MILLIONS UI/ML SOLUTION BUVABLE</v>
      </c>
      <c r="B489" s="199" t="str">
        <f>INDEX(Données_ATB!BE:BQ,MATCH(A489,Données_ATB!BE:BE,0),9)</f>
        <v>Colistine</v>
      </c>
      <c r="C489" s="200" t="str">
        <f>INDEX(Données_ATB!BE:BQ,MATCH(A489,Données_ATB!BE:BE,0),13)</f>
        <v>Polypeptides</v>
      </c>
      <c r="D489" s="4" t="str">
        <f t="shared" si="24"/>
        <v>x</v>
      </c>
      <c r="E489" s="1" t="e">
        <f t="shared" si="25"/>
        <v>#VALUE!</v>
      </c>
      <c r="F489" s="1" t="e">
        <f t="shared" si="26"/>
        <v>#VALUE!</v>
      </c>
    </row>
    <row r="490" spans="1:6" ht="22.5" customHeight="1" x14ac:dyDescent="0.25">
      <c r="A490" s="198" t="str">
        <f>Données_ATB!BE477</f>
        <v>SOGESTART</v>
      </c>
      <c r="B490" s="199" t="str">
        <f>INDEX(Données_ATB!BE:BQ,MATCH(A490,Données_ATB!BE:BE,0),9)</f>
        <v>Tétracycline + Sulfadimidine</v>
      </c>
      <c r="C490" s="200" t="str">
        <f>INDEX(Données_ATB!BE:BQ,MATCH(A490,Données_ATB!BE:BE,0),13)</f>
        <v>Tetracyclines + Sulfamides</v>
      </c>
      <c r="D490" s="4" t="e">
        <f t="shared" si="24"/>
        <v>#VALUE!</v>
      </c>
      <c r="E490" s="1" t="e">
        <f t="shared" si="25"/>
        <v>#VALUE!</v>
      </c>
      <c r="F490" s="1" t="e">
        <f t="shared" si="26"/>
        <v>#VALUE!</v>
      </c>
    </row>
    <row r="491" spans="1:6" ht="22.5" customHeight="1" x14ac:dyDescent="0.25">
      <c r="A491" s="198" t="str">
        <f>Données_ATB!BE478</f>
        <v>SOGETYL 100 MUI POUDRE POUR SOLUTION BUVABLE POUR VEAUX PORCINS ET VOLAILLES</v>
      </c>
      <c r="B491" s="199" t="str">
        <f>INDEX(Données_ATB!BE:BQ,MATCH(A491,Données_ATB!BE:BE,0),9)</f>
        <v>Tylosine</v>
      </c>
      <c r="C491" s="200" t="str">
        <f>INDEX(Données_ATB!BE:BQ,MATCH(A491,Données_ATB!BE:BE,0),13)</f>
        <v>Macrolides</v>
      </c>
      <c r="D491" s="4" t="e">
        <f t="shared" si="24"/>
        <v>#VALUE!</v>
      </c>
      <c r="E491" s="1" t="e">
        <f t="shared" si="25"/>
        <v>#VALUE!</v>
      </c>
      <c r="F491" s="1" t="e">
        <f t="shared" si="26"/>
        <v>#VALUE!</v>
      </c>
    </row>
    <row r="492" spans="1:6" ht="22.5" customHeight="1" x14ac:dyDescent="0.25">
      <c r="A492" s="198" t="str">
        <f>Données_ATB!BE479</f>
        <v>SOLAMOCTA 697 MG/G POUDRE POUR ADMINISTRATION DANS L'EAU DE BOISSON DES POULETS CANARDS ET DINDES</v>
      </c>
      <c r="B492" s="199" t="str">
        <f>INDEX(Données_ATB!BE:BQ,MATCH(A492,Données_ATB!BE:BE,0),9)</f>
        <v>Amoxicilline</v>
      </c>
      <c r="C492" s="200" t="str">
        <f>INDEX(Données_ATB!BE:BQ,MATCH(A492,Données_ATB!BE:BE,0),13)</f>
        <v>Penicillines</v>
      </c>
      <c r="D492" s="4" t="e">
        <f t="shared" si="24"/>
        <v>#VALUE!</v>
      </c>
      <c r="E492" s="1" t="e">
        <f t="shared" si="25"/>
        <v>#VALUE!</v>
      </c>
      <c r="F492" s="1" t="e">
        <f t="shared" si="26"/>
        <v>#VALUE!</v>
      </c>
    </row>
    <row r="493" spans="1:6" ht="22.5" customHeight="1" x14ac:dyDescent="0.25">
      <c r="A493" s="198" t="str">
        <f>Données_ATB!BE480</f>
        <v>SOLDOXIN 100 MG/ML SOLUTION BUVABLE POUR POULES POULETS ET PORCINS</v>
      </c>
      <c r="B493" s="199" t="str">
        <f>INDEX(Données_ATB!BE:BQ,MATCH(A493,Données_ATB!BE:BE,0),9)</f>
        <v>Doxycycline</v>
      </c>
      <c r="C493" s="200" t="str">
        <f>INDEX(Données_ATB!BE:BQ,MATCH(A493,Données_ATB!BE:BE,0),13)</f>
        <v>Tetracyclines</v>
      </c>
      <c r="D493" s="4" t="e">
        <f t="shared" si="24"/>
        <v>#VALUE!</v>
      </c>
      <c r="E493" s="1" t="e">
        <f t="shared" si="25"/>
        <v>#VALUE!</v>
      </c>
      <c r="F493" s="1" t="e">
        <f t="shared" si="26"/>
        <v>#VALUE!</v>
      </c>
    </row>
    <row r="494" spans="1:6" ht="22.5" customHeight="1" x14ac:dyDescent="0.25">
      <c r="A494" s="198" t="str">
        <f>Données_ATB!BE481</f>
        <v>SOLUCOL</v>
      </c>
      <c r="B494" s="199" t="str">
        <f>INDEX(Données_ATB!BE:BQ,MATCH(A494,Données_ATB!BE:BE,0),9)</f>
        <v>Colistine</v>
      </c>
      <c r="C494" s="200" t="str">
        <f>INDEX(Données_ATB!BE:BQ,MATCH(A494,Données_ATB!BE:BE,0),13)</f>
        <v>Polypeptides</v>
      </c>
      <c r="D494" s="4" t="str">
        <f t="shared" si="24"/>
        <v>x</v>
      </c>
      <c r="E494" s="1" t="e">
        <f t="shared" si="25"/>
        <v>#VALUE!</v>
      </c>
      <c r="F494" s="1" t="e">
        <f t="shared" si="26"/>
        <v>#VALUE!</v>
      </c>
    </row>
    <row r="495" spans="1:6" ht="22.5" customHeight="1" x14ac:dyDescent="0.25">
      <c r="A495" s="198" t="str">
        <f>Données_ATB!BE482</f>
        <v>SOLUDOX 433 MG/G POUDRE POUR ADMINISTRATION DANS L'EAU DE BOISSON POUR DINDES</v>
      </c>
      <c r="B495" s="199" t="str">
        <f>INDEX(Données_ATB!BE:BQ,MATCH(A495,Données_ATB!BE:BE,0),9)</f>
        <v>Doxycycline</v>
      </c>
      <c r="C495" s="200" t="str">
        <f>INDEX(Données_ATB!BE:BQ,MATCH(A495,Données_ATB!BE:BE,0),13)</f>
        <v>Tetracyclines</v>
      </c>
      <c r="D495" s="4" t="e">
        <f t="shared" si="24"/>
        <v>#VALUE!</v>
      </c>
      <c r="E495" s="1" t="e">
        <f t="shared" si="25"/>
        <v>#VALUE!</v>
      </c>
      <c r="F495" s="1" t="e">
        <f t="shared" si="26"/>
        <v>#VALUE!</v>
      </c>
    </row>
    <row r="496" spans="1:6" ht="22.5" customHeight="1" x14ac:dyDescent="0.25">
      <c r="A496" s="198" t="str">
        <f>Données_ATB!BE483</f>
        <v>SOLUDOX 433 MG/G POUDRE POUR ADMINISTRATION DANS L'EAU DE BOISSON POUR PORCS ET POULETS</v>
      </c>
      <c r="B496" s="199" t="str">
        <f>INDEX(Données_ATB!BE:BQ,MATCH(A496,Données_ATB!BE:BE,0),9)</f>
        <v>Doxycycline</v>
      </c>
      <c r="C496" s="200" t="str">
        <f>INDEX(Données_ATB!BE:BQ,MATCH(A496,Données_ATB!BE:BE,0),13)</f>
        <v>Tetracyclines</v>
      </c>
      <c r="D496" s="4" t="e">
        <f t="shared" si="24"/>
        <v>#VALUE!</v>
      </c>
      <c r="E496" s="1" t="e">
        <f t="shared" si="25"/>
        <v>#VALUE!</v>
      </c>
      <c r="F496" s="1" t="e">
        <f t="shared" si="26"/>
        <v>#VALUE!</v>
      </c>
    </row>
    <row r="497" spans="1:6" ht="22.5" customHeight="1" x14ac:dyDescent="0.25">
      <c r="A497" s="198" t="str">
        <f>Données_ATB!BE484</f>
        <v>SPECIORLAC</v>
      </c>
      <c r="B497" s="199" t="str">
        <f>INDEX(Données_ATB!BE:BQ,MATCH(A497,Données_ATB!BE:BE,0),9)</f>
        <v>Spiramycine + Néomycine</v>
      </c>
      <c r="C497" s="200" t="str">
        <f>INDEX(Données_ATB!BE:BQ,MATCH(A497,Données_ATB!BE:BE,0),13)</f>
        <v>Macrolides + Aminoglycosides</v>
      </c>
      <c r="D497" s="4" t="e">
        <f t="shared" si="24"/>
        <v>#VALUE!</v>
      </c>
      <c r="E497" s="1" t="e">
        <f t="shared" si="25"/>
        <v>#VALUE!</v>
      </c>
      <c r="F497" s="1" t="e">
        <f t="shared" si="26"/>
        <v>#VALUE!</v>
      </c>
    </row>
    <row r="498" spans="1:6" ht="22.5" customHeight="1" x14ac:dyDescent="0.25">
      <c r="A498" s="198" t="str">
        <f>Données_ATB!BE485</f>
        <v>SPECTAM SOLUTION INJECTABLE</v>
      </c>
      <c r="B498" s="199" t="str">
        <f>INDEX(Données_ATB!BE:BQ,MATCH(A498,Données_ATB!BE:BE,0),9)</f>
        <v>Spectinomycine</v>
      </c>
      <c r="C498" s="200" t="str">
        <f>INDEX(Données_ATB!BE:BQ,MATCH(A498,Données_ATB!BE:BE,0),13)</f>
        <v>Aminoglycosides</v>
      </c>
      <c r="D498" s="4" t="e">
        <f t="shared" si="24"/>
        <v>#VALUE!</v>
      </c>
      <c r="E498" s="1" t="e">
        <f t="shared" si="25"/>
        <v>#VALUE!</v>
      </c>
      <c r="F498" s="1" t="e">
        <f t="shared" si="26"/>
        <v>#VALUE!</v>
      </c>
    </row>
    <row r="499" spans="1:6" ht="22.5" customHeight="1" x14ac:dyDescent="0.25">
      <c r="A499" s="198" t="str">
        <f>Données_ATB!BE486</f>
        <v>SPECTRON 100 MG/ML SOLUTION POUR UTILISATION DANS L'EAU DE BOISSON POUR POULES ET DINDES</v>
      </c>
      <c r="B499" s="199" t="str">
        <f>INDEX(Données_ATB!BE:BQ,MATCH(A499,Données_ATB!BE:BE,0),9)</f>
        <v>Enrofloxacine</v>
      </c>
      <c r="C499" s="200" t="str">
        <f>INDEX(Données_ATB!BE:BQ,MATCH(A499,Données_ATB!BE:BE,0),13)</f>
        <v>Fluoroquinolones</v>
      </c>
      <c r="D499" s="4" t="e">
        <f t="shared" si="24"/>
        <v>#VALUE!</v>
      </c>
      <c r="E499" s="1" t="e">
        <f t="shared" si="25"/>
        <v>#VALUE!</v>
      </c>
      <c r="F499" s="1" t="e">
        <f t="shared" si="26"/>
        <v>#VALUE!</v>
      </c>
    </row>
    <row r="500" spans="1:6" ht="22.5" customHeight="1" x14ac:dyDescent="0.25">
      <c r="A500" s="198" t="str">
        <f>Données_ATB!BE487</f>
        <v>SPIRAMYCINE CEVA 600 000 UI/ML SOLUTION INJECTABLE POUR BOVINS</v>
      </c>
      <c r="B500" s="199" t="str">
        <f>INDEX(Données_ATB!BE:BQ,MATCH(A500,Données_ATB!BE:BE,0),9)</f>
        <v>Spiramycine</v>
      </c>
      <c r="C500" s="200" t="str">
        <f>INDEX(Données_ATB!BE:BQ,MATCH(A500,Données_ATB!BE:BE,0),13)</f>
        <v>Macrolides</v>
      </c>
      <c r="D500" s="4" t="e">
        <f t="shared" si="24"/>
        <v>#VALUE!</v>
      </c>
      <c r="E500" s="1" t="e">
        <f t="shared" si="25"/>
        <v>#VALUE!</v>
      </c>
      <c r="F500" s="1" t="e">
        <f t="shared" si="26"/>
        <v>#VALUE!</v>
      </c>
    </row>
    <row r="501" spans="1:6" ht="22.5" customHeight="1" x14ac:dyDescent="0.25">
      <c r="A501" s="198" t="str">
        <f>Données_ATB!BE488</f>
        <v>SPIROVET</v>
      </c>
      <c r="B501" s="199" t="str">
        <f>INDEX(Données_ATB!BE:BQ,MATCH(A501,Données_ATB!BE:BE,0),9)</f>
        <v>Spiramycine</v>
      </c>
      <c r="C501" s="200" t="str">
        <f>INDEX(Données_ATB!BE:BQ,MATCH(A501,Données_ATB!BE:BE,0),13)</f>
        <v>Macrolides</v>
      </c>
      <c r="D501" s="4" t="e">
        <f t="shared" si="24"/>
        <v>#VALUE!</v>
      </c>
      <c r="E501" s="1" t="e">
        <f t="shared" si="25"/>
        <v>#VALUE!</v>
      </c>
      <c r="F501" s="1" t="e">
        <f t="shared" si="26"/>
        <v>#VALUE!</v>
      </c>
    </row>
    <row r="502" spans="1:6" ht="22.5" customHeight="1" x14ac:dyDescent="0.25">
      <c r="A502" s="198" t="str">
        <f>Données_ATB!BE489</f>
        <v>STALIMOX 364.2 MG/G GRANULES POUR SOLUTION ORALE POUR PORCS</v>
      </c>
      <c r="B502" s="199" t="str">
        <f>INDEX(Données_ATB!BE:BQ,MATCH(A502,Données_ATB!BE:BE,0),9)</f>
        <v>Tiamuline</v>
      </c>
      <c r="C502" s="200" t="str">
        <f>INDEX(Données_ATB!BE:BQ,MATCH(A502,Données_ATB!BE:BE,0),13)</f>
        <v>Pleuromutilines</v>
      </c>
      <c r="D502" s="4" t="e">
        <f t="shared" si="24"/>
        <v>#VALUE!</v>
      </c>
      <c r="E502" s="1" t="e">
        <f t="shared" si="25"/>
        <v>#VALUE!</v>
      </c>
      <c r="F502" s="1" t="e">
        <f t="shared" si="26"/>
        <v>#VALUE!</v>
      </c>
    </row>
    <row r="503" spans="1:6" ht="22.5" customHeight="1" x14ac:dyDescent="0.25">
      <c r="A503" s="198" t="str">
        <f>Données_ATB!BE490</f>
        <v>STOP M</v>
      </c>
      <c r="B503" s="199" t="str">
        <f>INDEX(Données_ATB!BE:BQ,MATCH(A503,Données_ATB!BE:BE,0),9)</f>
        <v>Pénéthamate (ou pénéthacilline)</v>
      </c>
      <c r="C503" s="200" t="str">
        <f>INDEX(Données_ATB!BE:BQ,MATCH(A503,Données_ATB!BE:BE,0),13)</f>
        <v>Penicillines</v>
      </c>
      <c r="D503" s="4" t="e">
        <f t="shared" si="24"/>
        <v>#VALUE!</v>
      </c>
      <c r="E503" s="1" t="e">
        <f t="shared" si="25"/>
        <v>#VALUE!</v>
      </c>
      <c r="F503" s="1" t="e">
        <f t="shared" si="26"/>
        <v>#VALUE!</v>
      </c>
    </row>
    <row r="504" spans="1:6" ht="22.5" customHeight="1" x14ac:dyDescent="0.25">
      <c r="A504" s="198" t="str">
        <f>Données_ATB!BE491</f>
        <v>STRENZEN 500/125 MG/G POUDRE POUR EAU DE BOISSON POUR PORCS</v>
      </c>
      <c r="B504" s="199" t="str">
        <f>INDEX(Données_ATB!BE:BQ,MATCH(A504,Données_ATB!BE:BE,0),9)</f>
        <v>Amoxicilline + Acide clavulanique</v>
      </c>
      <c r="C504" s="200" t="str">
        <f>INDEX(Données_ATB!BE:BQ,MATCH(A504,Données_ATB!BE:BE,0),13)</f>
        <v>Penicillines + Acide clavulanique</v>
      </c>
      <c r="D504" s="4" t="e">
        <f t="shared" si="24"/>
        <v>#VALUE!</v>
      </c>
      <c r="E504" s="1" t="e">
        <f t="shared" si="25"/>
        <v>#VALUE!</v>
      </c>
      <c r="F504" s="1" t="e">
        <f t="shared" si="26"/>
        <v>#VALUE!</v>
      </c>
    </row>
    <row r="505" spans="1:6" ht="22.5" customHeight="1" x14ac:dyDescent="0.25">
      <c r="A505" s="198" t="str">
        <f>Données_ATB!BE492</f>
        <v>SUANOVIL 20</v>
      </c>
      <c r="B505" s="199" t="str">
        <f>INDEX(Données_ATB!BE:BQ,MATCH(A505,Données_ATB!BE:BE,0),9)</f>
        <v>Spiramycine</v>
      </c>
      <c r="C505" s="200" t="str">
        <f>INDEX(Données_ATB!BE:BQ,MATCH(A505,Données_ATB!BE:BE,0),13)</f>
        <v>Macrolides</v>
      </c>
      <c r="D505" s="4" t="e">
        <f t="shared" si="24"/>
        <v>#VALUE!</v>
      </c>
      <c r="E505" s="1" t="e">
        <f t="shared" si="25"/>
        <v>#VALUE!</v>
      </c>
      <c r="F505" s="1" t="e">
        <f t="shared" si="26"/>
        <v>#VALUE!</v>
      </c>
    </row>
    <row r="506" spans="1:6" ht="22.5" customHeight="1" x14ac:dyDescent="0.25">
      <c r="A506" s="198" t="str">
        <f>Données_ATB!BE493</f>
        <v>SUANOVIL 50</v>
      </c>
      <c r="B506" s="199" t="str">
        <f>INDEX(Données_ATB!BE:BQ,MATCH(A506,Données_ATB!BE:BE,0),9)</f>
        <v>Spiramycine</v>
      </c>
      <c r="C506" s="200" t="str">
        <f>INDEX(Données_ATB!BE:BQ,MATCH(A506,Données_ATB!BE:BE,0),13)</f>
        <v>Macrolides</v>
      </c>
      <c r="D506" s="4" t="e">
        <f t="shared" si="24"/>
        <v>#VALUE!</v>
      </c>
      <c r="E506" s="1" t="e">
        <f t="shared" si="25"/>
        <v>#VALUE!</v>
      </c>
      <c r="F506" s="1" t="e">
        <f t="shared" si="26"/>
        <v>#VALUE!</v>
      </c>
    </row>
    <row r="507" spans="1:6" ht="22.5" customHeight="1" x14ac:dyDescent="0.25">
      <c r="A507" s="198" t="str">
        <f>Données_ATB!BE494</f>
        <v>SULFACYCLINE</v>
      </c>
      <c r="B507" s="199" t="str">
        <f>INDEX(Données_ATB!BE:BQ,MATCH(A507,Données_ATB!BE:BE,0),9)</f>
        <v>Sulfadimidine</v>
      </c>
      <c r="C507" s="200" t="str">
        <f>INDEX(Données_ATB!BE:BQ,MATCH(A507,Données_ATB!BE:BE,0),13)</f>
        <v>Sulfamides</v>
      </c>
      <c r="D507" s="4" t="e">
        <f t="shared" si="24"/>
        <v>#VALUE!</v>
      </c>
      <c r="E507" s="1" t="e">
        <f t="shared" si="25"/>
        <v>#VALUE!</v>
      </c>
      <c r="F507" s="1" t="e">
        <f t="shared" si="26"/>
        <v>#VALUE!</v>
      </c>
    </row>
    <row r="508" spans="1:6" ht="22.5" customHeight="1" x14ac:dyDescent="0.25">
      <c r="A508" s="198" t="str">
        <f>Données_ATB!BE495</f>
        <v>SULFADI 500</v>
      </c>
      <c r="B508" s="199" t="str">
        <f>INDEX(Données_ATB!BE:BQ,MATCH(A508,Données_ATB!BE:BE,0),9)</f>
        <v>Sulfadimidine</v>
      </c>
      <c r="C508" s="200" t="str">
        <f>INDEX(Données_ATB!BE:BQ,MATCH(A508,Données_ATB!BE:BE,0),13)</f>
        <v>Sulfamides</v>
      </c>
      <c r="D508" s="4" t="e">
        <f t="shared" si="24"/>
        <v>#VALUE!</v>
      </c>
      <c r="E508" s="1" t="e">
        <f t="shared" si="25"/>
        <v>#VALUE!</v>
      </c>
      <c r="F508" s="1" t="e">
        <f t="shared" si="26"/>
        <v>#VALUE!</v>
      </c>
    </row>
    <row r="509" spans="1:6" ht="22.5" customHeight="1" x14ac:dyDescent="0.25">
      <c r="A509" s="198" t="str">
        <f>Données_ATB!BE496</f>
        <v>SULFADIMERAZINE CSI</v>
      </c>
      <c r="B509" s="199" t="str">
        <f>INDEX(Données_ATB!BE:BQ,MATCH(A509,Données_ATB!BE:BE,0),9)</f>
        <v>Sulfadimidine</v>
      </c>
      <c r="C509" s="200" t="str">
        <f>INDEX(Données_ATB!BE:BQ,MATCH(A509,Données_ATB!BE:BE,0),13)</f>
        <v>Sulfamides</v>
      </c>
      <c r="D509" s="4" t="e">
        <f t="shared" si="24"/>
        <v>#VALUE!</v>
      </c>
      <c r="E509" s="1" t="e">
        <f t="shared" si="25"/>
        <v>#VALUE!</v>
      </c>
      <c r="F509" s="1" t="e">
        <f t="shared" si="26"/>
        <v>#VALUE!</v>
      </c>
    </row>
    <row r="510" spans="1:6" ht="22.5" customHeight="1" x14ac:dyDescent="0.25">
      <c r="A510" s="198" t="str">
        <f>Données_ATB!BE497</f>
        <v>SULFADIMERAZINE QALIAN</v>
      </c>
      <c r="B510" s="199" t="str">
        <f>INDEX(Données_ATB!BE:BQ,MATCH(A510,Données_ATB!BE:BE,0),9)</f>
        <v>Sulfadimidine</v>
      </c>
      <c r="C510" s="200" t="str">
        <f>INDEX(Données_ATB!BE:BQ,MATCH(A510,Données_ATB!BE:BE,0),13)</f>
        <v>Sulfamides</v>
      </c>
      <c r="D510" s="4" t="e">
        <f t="shared" si="24"/>
        <v>#VALUE!</v>
      </c>
      <c r="E510" s="1" t="e">
        <f t="shared" si="25"/>
        <v>#VALUE!</v>
      </c>
      <c r="F510" s="1" t="e">
        <f t="shared" si="26"/>
        <v>#VALUE!</v>
      </c>
    </row>
    <row r="511" spans="1:6" ht="22.5" customHeight="1" x14ac:dyDescent="0.25">
      <c r="A511" s="198" t="str">
        <f>Données_ATB!BE498</f>
        <v>SULFADIMETHOXINE 100-CR LAPIN-VOLAILLE-PORC ET AGNEAU-CHEVREAU SEVRES FRANVET</v>
      </c>
      <c r="B511" s="199" t="str">
        <f>INDEX(Données_ATB!BE:BQ,MATCH(A511,Données_ATB!BE:BE,0),9)</f>
        <v>Sulfadiméthoxine</v>
      </c>
      <c r="C511" s="200" t="str">
        <f>INDEX(Données_ATB!BE:BQ,MATCH(A511,Données_ATB!BE:BE,0),13)</f>
        <v>Sulfamides</v>
      </c>
      <c r="D511" s="4" t="e">
        <f t="shared" si="24"/>
        <v>#VALUE!</v>
      </c>
      <c r="E511" s="1" t="e">
        <f t="shared" si="25"/>
        <v>#VALUE!</v>
      </c>
      <c r="F511" s="1" t="e">
        <f t="shared" si="26"/>
        <v>#VALUE!</v>
      </c>
    </row>
    <row r="512" spans="1:6" ht="22.5" customHeight="1" x14ac:dyDescent="0.25">
      <c r="A512" s="198" t="str">
        <f>Données_ATB!BE499</f>
        <v>SULFADIMETHOXINE-TRIMETHOPRIME 62,5-12,5 PORC ET VEAU-AGNEAU-CHEVREAU SEVRES SANTAMIX</v>
      </c>
      <c r="B512" s="199" t="str">
        <f>INDEX(Données_ATB!BE:BQ,MATCH(A512,Données_ATB!BE:BE,0),9)</f>
        <v>Sulfadiméthoxine + Triméthoprime</v>
      </c>
      <c r="C512" s="200" t="str">
        <f>INDEX(Données_ATB!BE:BQ,MATCH(A512,Données_ATB!BE:BE,0),13)</f>
        <v>Sulfamides + Trimethoprime</v>
      </c>
      <c r="D512" s="4" t="e">
        <f t="shared" si="24"/>
        <v>#VALUE!</v>
      </c>
      <c r="E512" s="1" t="e">
        <f t="shared" si="25"/>
        <v>#VALUE!</v>
      </c>
      <c r="F512" s="1" t="e">
        <f t="shared" si="26"/>
        <v>#VALUE!</v>
      </c>
    </row>
    <row r="513" spans="1:6" ht="22.5" customHeight="1" x14ac:dyDescent="0.25">
      <c r="A513" s="198" t="str">
        <f>Données_ATB!BE500</f>
        <v>SULFALON</v>
      </c>
      <c r="B513" s="199" t="str">
        <f>INDEX(Données_ATB!BE:BQ,MATCH(A513,Données_ATB!BE:BE,0),9)</f>
        <v>Sulfadiméthoxine</v>
      </c>
      <c r="C513" s="200" t="str">
        <f>INDEX(Données_ATB!BE:BQ,MATCH(A513,Données_ATB!BE:BE,0),13)</f>
        <v>Sulfamides</v>
      </c>
      <c r="D513" s="4" t="e">
        <f t="shared" si="24"/>
        <v>#VALUE!</v>
      </c>
      <c r="E513" s="1" t="e">
        <f t="shared" si="25"/>
        <v>#VALUE!</v>
      </c>
      <c r="F513" s="1" t="e">
        <f t="shared" si="26"/>
        <v>#VALUE!</v>
      </c>
    </row>
    <row r="514" spans="1:6" ht="22.5" customHeight="1" x14ac:dyDescent="0.25">
      <c r="A514" s="198" t="str">
        <f>Données_ATB!BE501</f>
        <v>SULFALUTYL</v>
      </c>
      <c r="B514" s="199" t="str">
        <f>INDEX(Données_ATB!BE:BQ,MATCH(A514,Données_ATB!BE:BE,0),9)</f>
        <v>Sulfaguanidine + Sulfadimidine</v>
      </c>
      <c r="C514" s="200" t="str">
        <f>INDEX(Données_ATB!BE:BQ,MATCH(A514,Données_ATB!BE:BE,0),13)</f>
        <v>Sulfamides</v>
      </c>
      <c r="D514" s="4" t="e">
        <f t="shared" si="24"/>
        <v>#VALUE!</v>
      </c>
      <c r="E514" s="1" t="e">
        <f t="shared" si="25"/>
        <v>#VALUE!</v>
      </c>
      <c r="F514" s="1" t="e">
        <f t="shared" si="26"/>
        <v>#VALUE!</v>
      </c>
    </row>
    <row r="515" spans="1:6" ht="22.5" customHeight="1" x14ac:dyDescent="0.25">
      <c r="A515" s="198" t="str">
        <f>Données_ATB!BE502</f>
        <v>SULFAMETHOX</v>
      </c>
      <c r="B515" s="199" t="str">
        <f>INDEX(Données_ATB!BE:BQ,MATCH(A515,Données_ATB!BE:BE,0),9)</f>
        <v>Sulfaméthoxypyridazine</v>
      </c>
      <c r="C515" s="200" t="str">
        <f>INDEX(Données_ATB!BE:BQ,MATCH(A515,Données_ATB!BE:BE,0),13)</f>
        <v>Sulfamides</v>
      </c>
      <c r="D515" s="4" t="e">
        <f t="shared" si="24"/>
        <v>#VALUE!</v>
      </c>
      <c r="E515" s="1" t="e">
        <f t="shared" si="25"/>
        <v>#VALUE!</v>
      </c>
      <c r="F515" s="1" t="e">
        <f t="shared" si="26"/>
        <v>#VALUE!</v>
      </c>
    </row>
    <row r="516" spans="1:6" ht="22.5" customHeight="1" x14ac:dyDescent="0.25">
      <c r="A516" s="198" t="str">
        <f>Données_ATB!BE503</f>
        <v>SULTRIVAL</v>
      </c>
      <c r="B516" s="199" t="str">
        <f>INDEX(Données_ATB!BE:BQ,MATCH(A516,Données_ATB!BE:BE,0),9)</f>
        <v>Sulfadiazine + Triméthoprime</v>
      </c>
      <c r="C516" s="200" t="str">
        <f>INDEX(Données_ATB!BE:BQ,MATCH(A516,Données_ATB!BE:BE,0),13)</f>
        <v>Sulfamides + Trimethoprime</v>
      </c>
      <c r="D516" s="4" t="e">
        <f t="shared" si="24"/>
        <v>#VALUE!</v>
      </c>
      <c r="E516" s="1" t="e">
        <f t="shared" si="25"/>
        <v>#VALUE!</v>
      </c>
      <c r="F516" s="1" t="e">
        <f t="shared" si="26"/>
        <v>#VALUE!</v>
      </c>
    </row>
    <row r="517" spans="1:6" ht="22.5" customHeight="1" x14ac:dyDescent="0.25">
      <c r="A517" s="198" t="str">
        <f>Données_ATB!BE504</f>
        <v>SULTRIVAL TRIMETHOPRIME/SULFADIAZINE 20/92 PORC</v>
      </c>
      <c r="B517" s="199" t="str">
        <f>INDEX(Données_ATB!BE:BQ,MATCH(A517,Données_ATB!BE:BE,0),9)</f>
        <v>Sulfadiazine + Triméthoprime</v>
      </c>
      <c r="C517" s="200" t="str">
        <f>INDEX(Données_ATB!BE:BQ,MATCH(A517,Données_ATB!BE:BE,0),13)</f>
        <v>Sulfamides + Trimethoprime</v>
      </c>
      <c r="D517" s="4" t="e">
        <f t="shared" si="24"/>
        <v>#VALUE!</v>
      </c>
      <c r="E517" s="1" t="e">
        <f t="shared" si="25"/>
        <v>#VALUE!</v>
      </c>
      <c r="F517" s="1" t="e">
        <f t="shared" si="26"/>
        <v>#VALUE!</v>
      </c>
    </row>
    <row r="518" spans="1:6" ht="22.5" customHeight="1" x14ac:dyDescent="0.25">
      <c r="A518" s="198" t="str">
        <f>Données_ATB!BE505</f>
        <v>SUNIX AC POUDRE</v>
      </c>
      <c r="B518" s="199" t="str">
        <f>INDEX(Données_ATB!BE:BQ,MATCH(A518,Données_ATB!BE:BE,0),9)</f>
        <v>Sulfadiméthoxine</v>
      </c>
      <c r="C518" s="200" t="str">
        <f>INDEX(Données_ATB!BE:BQ,MATCH(A518,Données_ATB!BE:BE,0),13)</f>
        <v>Sulfamides</v>
      </c>
      <c r="D518" s="4" t="e">
        <f t="shared" si="24"/>
        <v>#VALUE!</v>
      </c>
      <c r="E518" s="1" t="e">
        <f t="shared" si="25"/>
        <v>#VALUE!</v>
      </c>
      <c r="F518" s="1" t="e">
        <f t="shared" si="26"/>
        <v>#VALUE!</v>
      </c>
    </row>
    <row r="519" spans="1:6" ht="22.5" customHeight="1" x14ac:dyDescent="0.25">
      <c r="A519" s="198" t="str">
        <f>Données_ATB!BE506</f>
        <v>SUNIX LIQUIDE</v>
      </c>
      <c r="B519" s="199" t="str">
        <f>INDEX(Données_ATB!BE:BQ,MATCH(A519,Données_ATB!BE:BE,0),9)</f>
        <v>Sulfadiméthoxine</v>
      </c>
      <c r="C519" s="200" t="str">
        <f>INDEX(Données_ATB!BE:BQ,MATCH(A519,Données_ATB!BE:BE,0),13)</f>
        <v>Sulfamides</v>
      </c>
      <c r="D519" s="4" t="e">
        <f t="shared" si="24"/>
        <v>#VALUE!</v>
      </c>
      <c r="E519" s="1" t="e">
        <f t="shared" si="25"/>
        <v>#VALUE!</v>
      </c>
      <c r="F519" s="1" t="e">
        <f t="shared" si="26"/>
        <v>#VALUE!</v>
      </c>
    </row>
    <row r="520" spans="1:6" ht="22.5" customHeight="1" x14ac:dyDescent="0.25">
      <c r="A520" s="198" t="str">
        <f>Données_ATB!BE507</f>
        <v>SURAMOX 10 POUDRE ORALE</v>
      </c>
      <c r="B520" s="199" t="str">
        <f>INDEX(Données_ATB!BE:BQ,MATCH(A520,Données_ATB!BE:BE,0),9)</f>
        <v>Amoxicilline</v>
      </c>
      <c r="C520" s="200" t="str">
        <f>INDEX(Données_ATB!BE:BQ,MATCH(A520,Données_ATB!BE:BE,0),13)</f>
        <v>Penicillines</v>
      </c>
      <c r="D520" s="4" t="e">
        <f t="shared" si="24"/>
        <v>#VALUE!</v>
      </c>
      <c r="E520" s="1" t="e">
        <f t="shared" si="25"/>
        <v>#VALUE!</v>
      </c>
      <c r="F520" s="1" t="e">
        <f t="shared" si="26"/>
        <v>#VALUE!</v>
      </c>
    </row>
    <row r="521" spans="1:6" ht="22.5" customHeight="1" x14ac:dyDescent="0.25">
      <c r="A521" s="198" t="str">
        <f>Données_ATB!BE508</f>
        <v>SURAMOX 10 SUSPENSION INJECTABLE</v>
      </c>
      <c r="B521" s="199" t="str">
        <f>INDEX(Données_ATB!BE:BQ,MATCH(A521,Données_ATB!BE:BE,0),9)</f>
        <v>Amoxicilline</v>
      </c>
      <c r="C521" s="200" t="str">
        <f>INDEX(Données_ATB!BE:BQ,MATCH(A521,Données_ATB!BE:BE,0),13)</f>
        <v>Penicillines</v>
      </c>
      <c r="D521" s="4" t="e">
        <f t="shared" si="24"/>
        <v>#VALUE!</v>
      </c>
      <c r="E521" s="1" t="e">
        <f t="shared" si="25"/>
        <v>#VALUE!</v>
      </c>
      <c r="F521" s="1" t="e">
        <f t="shared" si="26"/>
        <v>#VALUE!</v>
      </c>
    </row>
    <row r="522" spans="1:6" ht="22.5" customHeight="1" x14ac:dyDescent="0.25">
      <c r="A522" s="198" t="str">
        <f>Données_ATB!BE509</f>
        <v>SURAMOX 1000 MG/G POUDRE POUR ADMINISTRATION DANS L'EAU DE BOISSON POUR POULETS CANARDS ET DINDONS</v>
      </c>
      <c r="B522" s="199" t="str">
        <f>INDEX(Données_ATB!BE:BQ,MATCH(A522,Données_ATB!BE:BE,0),9)</f>
        <v>Amoxicilline</v>
      </c>
      <c r="C522" s="200" t="str">
        <f>INDEX(Données_ATB!BE:BQ,MATCH(A522,Données_ATB!BE:BE,0),13)</f>
        <v>Penicillines</v>
      </c>
      <c r="D522" s="4" t="e">
        <f t="shared" si="24"/>
        <v>#VALUE!</v>
      </c>
      <c r="E522" s="1" t="e">
        <f t="shared" si="25"/>
        <v>#VALUE!</v>
      </c>
      <c r="F522" s="1" t="e">
        <f t="shared" si="26"/>
        <v>#VALUE!</v>
      </c>
    </row>
    <row r="523" spans="1:6" ht="22.5" customHeight="1" x14ac:dyDescent="0.25">
      <c r="A523" s="198" t="str">
        <f>Données_ATB!BE510</f>
        <v>SURAMOX 15 % LA</v>
      </c>
      <c r="B523" s="199" t="str">
        <f>INDEX(Données_ATB!BE:BQ,MATCH(A523,Données_ATB!BE:BE,0),9)</f>
        <v>Amoxicilline</v>
      </c>
      <c r="C523" s="200" t="str">
        <f>INDEX(Données_ATB!BE:BQ,MATCH(A523,Données_ATB!BE:BE,0),13)</f>
        <v>Penicillines</v>
      </c>
      <c r="D523" s="4" t="e">
        <f t="shared" si="24"/>
        <v>#VALUE!</v>
      </c>
      <c r="E523" s="1" t="e">
        <f t="shared" si="25"/>
        <v>#VALUE!</v>
      </c>
      <c r="F523" s="1" t="e">
        <f t="shared" si="26"/>
        <v>#VALUE!</v>
      </c>
    </row>
    <row r="524" spans="1:6" ht="22.5" customHeight="1" x14ac:dyDescent="0.25">
      <c r="A524" s="198" t="str">
        <f>Données_ATB!BE511</f>
        <v>SURAMOX 50 POUDRE ORALE PORC</v>
      </c>
      <c r="B524" s="199" t="str">
        <f>INDEX(Données_ATB!BE:BQ,MATCH(A524,Données_ATB!BE:BE,0),9)</f>
        <v>Amoxicilline</v>
      </c>
      <c r="C524" s="200" t="str">
        <f>INDEX(Données_ATB!BE:BQ,MATCH(A524,Données_ATB!BE:BE,0),13)</f>
        <v>Penicillines</v>
      </c>
      <c r="D524" s="4" t="e">
        <f t="shared" si="24"/>
        <v>#VALUE!</v>
      </c>
      <c r="E524" s="1" t="e">
        <f t="shared" si="25"/>
        <v>#VALUE!</v>
      </c>
      <c r="F524" s="1" t="e">
        <f t="shared" si="26"/>
        <v>#VALUE!</v>
      </c>
    </row>
    <row r="525" spans="1:6" ht="22.5" customHeight="1" x14ac:dyDescent="0.25">
      <c r="A525" s="198" t="str">
        <f>Données_ATB!BE512</f>
        <v>SURAMOX 50 POUDRE ORALE VOLAILLE</v>
      </c>
      <c r="B525" s="199" t="str">
        <f>INDEX(Données_ATB!BE:BQ,MATCH(A525,Données_ATB!BE:BE,0),9)</f>
        <v>Amoxicilline</v>
      </c>
      <c r="C525" s="200" t="str">
        <f>INDEX(Données_ATB!BE:BQ,MATCH(A525,Données_ATB!BE:BE,0),13)</f>
        <v>Penicillines</v>
      </c>
      <c r="D525" s="4" t="e">
        <f t="shared" si="24"/>
        <v>#VALUE!</v>
      </c>
      <c r="E525" s="1" t="e">
        <f t="shared" si="25"/>
        <v>#VALUE!</v>
      </c>
      <c r="F525" s="1" t="e">
        <f t="shared" si="26"/>
        <v>#VALUE!</v>
      </c>
    </row>
    <row r="526" spans="1:6" ht="22.5" customHeight="1" x14ac:dyDescent="0.25">
      <c r="A526" s="198" t="str">
        <f>Données_ATB!BE513</f>
        <v>SURAMOX 50 PREMELANGE MEDICAMENTEUX</v>
      </c>
      <c r="B526" s="199" t="str">
        <f>INDEX(Données_ATB!BE:BQ,MATCH(A526,Données_ATB!BE:BE,0),9)</f>
        <v>Amoxicilline</v>
      </c>
      <c r="C526" s="200" t="str">
        <f>INDEX(Données_ATB!BE:BQ,MATCH(A526,Données_ATB!BE:BE,0),13)</f>
        <v>Penicillines</v>
      </c>
      <c r="D526" s="4" t="e">
        <f t="shared" si="24"/>
        <v>#VALUE!</v>
      </c>
      <c r="E526" s="1" t="e">
        <f t="shared" si="25"/>
        <v>#VALUE!</v>
      </c>
      <c r="F526" s="1" t="e">
        <f t="shared" si="26"/>
        <v>#VALUE!</v>
      </c>
    </row>
    <row r="527" spans="1:6" ht="22.5" customHeight="1" x14ac:dyDescent="0.25">
      <c r="A527" s="198" t="str">
        <f>Données_ATB!BE514</f>
        <v>SYNULOX 500 MG OGIVETTES</v>
      </c>
      <c r="B527" s="199" t="str">
        <f>INDEX(Données_ATB!BE:BQ,MATCH(A527,Données_ATB!BE:BE,0),9)</f>
        <v>Amoxicilline + Acide clavulanique</v>
      </c>
      <c r="C527" s="200" t="str">
        <f>INDEX(Données_ATB!BE:BQ,MATCH(A527,Données_ATB!BE:BE,0),13)</f>
        <v>Penicillines + Acide clavulanique</v>
      </c>
      <c r="D527" s="4" t="e">
        <f t="shared" si="24"/>
        <v>#VALUE!</v>
      </c>
      <c r="E527" s="1" t="e">
        <f t="shared" si="25"/>
        <v>#VALUE!</v>
      </c>
      <c r="F527" s="1" t="e">
        <f t="shared" si="26"/>
        <v>#VALUE!</v>
      </c>
    </row>
    <row r="528" spans="1:6" ht="22.5" customHeight="1" x14ac:dyDescent="0.25">
      <c r="A528" s="198" t="str">
        <f>Données_ATB!BE515</f>
        <v>SYNULOX INTRAMAMMAIRE</v>
      </c>
      <c r="B528" s="199" t="str">
        <f>INDEX(Données_ATB!BE:BQ,MATCH(A528,Données_ATB!BE:BE,0),9)</f>
        <v>Amoxicilline + Acide clavulanique</v>
      </c>
      <c r="C528" s="200" t="str">
        <f>INDEX(Données_ATB!BE:BQ,MATCH(A528,Données_ATB!BE:BE,0),13)</f>
        <v>Penicillines + Acide clavulanique</v>
      </c>
      <c r="D528" s="4" t="e">
        <f t="shared" si="24"/>
        <v>#VALUE!</v>
      </c>
      <c r="E528" s="1" t="e">
        <f t="shared" si="25"/>
        <v>#VALUE!</v>
      </c>
      <c r="F528" s="1" t="e">
        <f t="shared" si="26"/>
        <v>#VALUE!</v>
      </c>
    </row>
    <row r="529" spans="1:6" ht="22.5" customHeight="1" x14ac:dyDescent="0.25">
      <c r="A529" s="198" t="str">
        <f>Données_ATB!BE516</f>
        <v>SYNULOX SUSPENSION</v>
      </c>
      <c r="B529" s="199" t="str">
        <f>INDEX(Données_ATB!BE:BQ,MATCH(A529,Données_ATB!BE:BE,0),9)</f>
        <v>Amoxicilline + Acide clavulanique</v>
      </c>
      <c r="C529" s="200" t="str">
        <f>INDEX(Données_ATB!BE:BQ,MATCH(A529,Données_ATB!BE:BE,0),13)</f>
        <v>Penicillines + Acide clavulanique</v>
      </c>
      <c r="D529" s="4" t="e">
        <f t="shared" si="24"/>
        <v>#VALUE!</v>
      </c>
      <c r="E529" s="1" t="e">
        <f t="shared" si="25"/>
        <v>#VALUE!</v>
      </c>
      <c r="F529" s="1" t="e">
        <f t="shared" si="26"/>
        <v>#VALUE!</v>
      </c>
    </row>
    <row r="530" spans="1:6" ht="22.5" customHeight="1" x14ac:dyDescent="0.25">
      <c r="A530" s="198" t="str">
        <f>Données_ATB!BE517</f>
        <v>T.S.-SOL 20/100 MG/ML SOLUTION POUR ADMINISTRATION DANS L'EAU DE BOISSON POUR PORCS ET POULETS</v>
      </c>
      <c r="B530" s="199" t="str">
        <f>INDEX(Données_ATB!BE:BQ,MATCH(A530,Données_ATB!BE:BE,0),9)</f>
        <v>Sulfaméthoxazole + Triméthoprime</v>
      </c>
      <c r="C530" s="200" t="str">
        <f>INDEX(Données_ATB!BE:BQ,MATCH(A530,Données_ATB!BE:BE,0),13)</f>
        <v>Sulfamides + Trimethoprime</v>
      </c>
      <c r="D530" s="4" t="e">
        <f t="shared" si="24"/>
        <v>#VALUE!</v>
      </c>
      <c r="E530" s="1" t="e">
        <f t="shared" si="25"/>
        <v>#VALUE!</v>
      </c>
      <c r="F530" s="1" t="e">
        <f t="shared" si="26"/>
        <v>#VALUE!</v>
      </c>
    </row>
    <row r="531" spans="1:6" ht="22.5" customHeight="1" x14ac:dyDescent="0.25">
      <c r="A531" s="198" t="str">
        <f>Données_ATB!BE518</f>
        <v>TAF SPRAY 28,5 MG/G SOLUTION POUR PULVERISATION CUTANEE</v>
      </c>
      <c r="B531" s="199" t="str">
        <f>INDEX(Données_ATB!BE:BQ,MATCH(A531,Données_ATB!BE:BE,0),9)</f>
        <v>Thiamphénicol</v>
      </c>
      <c r="C531" s="200" t="str">
        <f>INDEX(Données_ATB!BE:BQ,MATCH(A531,Données_ATB!BE:BE,0),13)</f>
        <v>Phenicoles</v>
      </c>
      <c r="D531" s="4" t="e">
        <f t="shared" si="24"/>
        <v>#VALUE!</v>
      </c>
      <c r="E531" s="1" t="e">
        <f t="shared" si="25"/>
        <v>#VALUE!</v>
      </c>
      <c r="F531" s="1" t="e">
        <f t="shared" si="26"/>
        <v>#VALUE!</v>
      </c>
    </row>
    <row r="532" spans="1:6" ht="22.5" customHeight="1" x14ac:dyDescent="0.25">
      <c r="A532" s="198" t="str">
        <f>Données_ATB!BE519</f>
        <v>TARIGERMEL</v>
      </c>
      <c r="B532" s="199" t="str">
        <f>INDEX(Données_ATB!BE:BQ,MATCH(A532,Données_ATB!BE:BE,0),9)</f>
        <v>Cloxacilline</v>
      </c>
      <c r="C532" s="200" t="str">
        <f>INDEX(Données_ATB!BE:BQ,MATCH(A532,Données_ATB!BE:BE,0),13)</f>
        <v>Penicillines</v>
      </c>
      <c r="D532" s="4" t="e">
        <f t="shared" si="24"/>
        <v>#VALUE!</v>
      </c>
      <c r="E532" s="1" t="e">
        <f t="shared" si="25"/>
        <v>#VALUE!</v>
      </c>
      <c r="F532" s="1" t="e">
        <f t="shared" si="26"/>
        <v>#VALUE!</v>
      </c>
    </row>
    <row r="533" spans="1:6" ht="22.5" customHeight="1" x14ac:dyDescent="0.25">
      <c r="A533" s="198" t="str">
        <f>Données_ATB!BE520</f>
        <v>TENALINE L.A.</v>
      </c>
      <c r="B533" s="199" t="str">
        <f>INDEX(Données_ATB!BE:BQ,MATCH(A533,Données_ATB!BE:BE,0),9)</f>
        <v>Oxytétracycline</v>
      </c>
      <c r="C533" s="200" t="str">
        <f>INDEX(Données_ATB!BE:BQ,MATCH(A533,Données_ATB!BE:BE,0),13)</f>
        <v>Tetracyclines</v>
      </c>
      <c r="D533" s="4" t="e">
        <f t="shared" si="24"/>
        <v>#VALUE!</v>
      </c>
      <c r="E533" s="1" t="e">
        <f t="shared" si="25"/>
        <v>#VALUE!</v>
      </c>
      <c r="F533" s="1" t="e">
        <f t="shared" si="26"/>
        <v>#VALUE!</v>
      </c>
    </row>
    <row r="534" spans="1:6" ht="22.5" customHeight="1" x14ac:dyDescent="0.25">
      <c r="A534" s="198" t="str">
        <f>Données_ATB!BE521</f>
        <v>TENOTRYL 10 % SOLUTION BUVABLE</v>
      </c>
      <c r="B534" s="199" t="str">
        <f>INDEX(Données_ATB!BE:BQ,MATCH(A534,Données_ATB!BE:BE,0),9)</f>
        <v>Enrofloxacine</v>
      </c>
      <c r="C534" s="200" t="str">
        <f>INDEX(Données_ATB!BE:BQ,MATCH(A534,Données_ATB!BE:BE,0),13)</f>
        <v>Fluoroquinolones</v>
      </c>
      <c r="D534" s="4" t="e">
        <f t="shared" si="24"/>
        <v>#VALUE!</v>
      </c>
      <c r="E534" s="1" t="e">
        <f t="shared" si="25"/>
        <v>#VALUE!</v>
      </c>
      <c r="F534" s="1" t="e">
        <f t="shared" si="26"/>
        <v>#VALUE!</v>
      </c>
    </row>
    <row r="535" spans="1:6" ht="22.5" customHeight="1" x14ac:dyDescent="0.25">
      <c r="A535" s="198" t="str">
        <f>Données_ATB!BE522</f>
        <v>TERRALON 20 % LA</v>
      </c>
      <c r="B535" s="199" t="str">
        <f>INDEX(Données_ATB!BE:BQ,MATCH(A535,Données_ATB!BE:BE,0),9)</f>
        <v>Oxytétracycline</v>
      </c>
      <c r="C535" s="200" t="str">
        <f>INDEX(Données_ATB!BE:BQ,MATCH(A535,Données_ATB!BE:BE,0),13)</f>
        <v>Tetracyclines</v>
      </c>
      <c r="D535" s="4" t="e">
        <f t="shared" ref="D535:D598" si="27">IF(SEARCH("Colistine",B535)&gt;0,"x","")</f>
        <v>#VALUE!</v>
      </c>
      <c r="E535" s="1" t="e">
        <f t="shared" ref="E535:E598" si="28">IF(SEARCH("Cephalosporines 3&amp;4G",C535)&gt;0,"x","")</f>
        <v>#VALUE!</v>
      </c>
      <c r="F535" s="1" t="e">
        <f t="shared" ref="F535:F598" si="29">IF(SEARCH("Cephalosporines 3&amp;4G",C535)&gt;0,"x","")&amp;IF(SEARCH("Fluoroquinolones",C535)&gt;0,"x","")</f>
        <v>#VALUE!</v>
      </c>
    </row>
    <row r="536" spans="1:6" ht="22.5" customHeight="1" x14ac:dyDescent="0.25">
      <c r="A536" s="198" t="str">
        <f>Données_ATB!BE523</f>
        <v>TERRAMYCINE LONGUE ACTION</v>
      </c>
      <c r="B536" s="199" t="str">
        <f>INDEX(Données_ATB!BE:BQ,MATCH(A536,Données_ATB!BE:BE,0),9)</f>
        <v>Oxytétracycline</v>
      </c>
      <c r="C536" s="200" t="str">
        <f>INDEX(Données_ATB!BE:BQ,MATCH(A536,Données_ATB!BE:BE,0),13)</f>
        <v>Tetracyclines</v>
      </c>
      <c r="D536" s="4" t="e">
        <f t="shared" si="27"/>
        <v>#VALUE!</v>
      </c>
      <c r="E536" s="1" t="e">
        <f t="shared" si="28"/>
        <v>#VALUE!</v>
      </c>
      <c r="F536" s="1" t="e">
        <f t="shared" si="29"/>
        <v>#VALUE!</v>
      </c>
    </row>
    <row r="537" spans="1:6" ht="22.5" customHeight="1" x14ac:dyDescent="0.25">
      <c r="A537" s="198" t="str">
        <f>Données_ATB!BE524</f>
        <v>TERRAMYCINE SOLUTION INJECTABLE</v>
      </c>
      <c r="B537" s="199" t="str">
        <f>INDEX(Données_ATB!BE:BQ,MATCH(A537,Données_ATB!BE:BE,0),9)</f>
        <v>Oxytétracycline</v>
      </c>
      <c r="C537" s="200" t="str">
        <f>INDEX(Données_ATB!BE:BQ,MATCH(A537,Données_ATB!BE:BE,0),13)</f>
        <v>Tetracyclines</v>
      </c>
      <c r="D537" s="4" t="e">
        <f t="shared" si="27"/>
        <v>#VALUE!</v>
      </c>
      <c r="E537" s="1" t="e">
        <f t="shared" si="28"/>
        <v>#VALUE!</v>
      </c>
      <c r="F537" s="1" t="e">
        <f t="shared" si="29"/>
        <v>#VALUE!</v>
      </c>
    </row>
    <row r="538" spans="1:6" ht="22.5" customHeight="1" x14ac:dyDescent="0.25">
      <c r="A538" s="198" t="str">
        <f>Données_ATB!BE525</f>
        <v>TETRACYCLINE 50 COOPHAVET</v>
      </c>
      <c r="B538" s="199" t="str">
        <f>INDEX(Données_ATB!BE:BQ,MATCH(A538,Données_ATB!BE:BE,0),9)</f>
        <v>Tétracycline</v>
      </c>
      <c r="C538" s="200" t="str">
        <f>INDEX(Données_ATB!BE:BQ,MATCH(A538,Données_ATB!BE:BE,0),13)</f>
        <v>Tetracyclines</v>
      </c>
      <c r="D538" s="4" t="e">
        <f t="shared" si="27"/>
        <v>#VALUE!</v>
      </c>
      <c r="E538" s="1" t="e">
        <f t="shared" si="28"/>
        <v>#VALUE!</v>
      </c>
      <c r="F538" s="1" t="e">
        <f t="shared" si="29"/>
        <v>#VALUE!</v>
      </c>
    </row>
    <row r="539" spans="1:6" ht="22.5" customHeight="1" x14ac:dyDescent="0.25">
      <c r="A539" s="198" t="str">
        <f>Données_ATB!BE526</f>
        <v>TETRASOLUB</v>
      </c>
      <c r="B539" s="199" t="str">
        <f>INDEX(Données_ATB!BE:BQ,MATCH(A539,Données_ATB!BE:BE,0),9)</f>
        <v>Oxytétracycline</v>
      </c>
      <c r="C539" s="200" t="str">
        <f>INDEX(Données_ATB!BE:BQ,MATCH(A539,Données_ATB!BE:BE,0),13)</f>
        <v>Tetracyclines</v>
      </c>
      <c r="D539" s="4" t="e">
        <f t="shared" si="27"/>
        <v>#VALUE!</v>
      </c>
      <c r="E539" s="1" t="e">
        <f t="shared" si="28"/>
        <v>#VALUE!</v>
      </c>
      <c r="F539" s="1" t="e">
        <f t="shared" si="29"/>
        <v>#VALUE!</v>
      </c>
    </row>
    <row r="540" spans="1:6" ht="22.5" customHeight="1" x14ac:dyDescent="0.25">
      <c r="A540" s="198" t="str">
        <f>Données_ATB!BE527</f>
        <v>TETRATIME</v>
      </c>
      <c r="B540" s="199" t="str">
        <f>INDEX(Données_ATB!BE:BQ,MATCH(A540,Données_ATB!BE:BE,0),9)</f>
        <v>Oxytétracycline</v>
      </c>
      <c r="C540" s="200" t="str">
        <f>INDEX(Données_ATB!BE:BQ,MATCH(A540,Données_ATB!BE:BE,0),13)</f>
        <v>Tetracyclines</v>
      </c>
      <c r="D540" s="4" t="e">
        <f t="shared" si="27"/>
        <v>#VALUE!</v>
      </c>
      <c r="E540" s="1" t="e">
        <f t="shared" si="28"/>
        <v>#VALUE!</v>
      </c>
      <c r="F540" s="1" t="e">
        <f t="shared" si="29"/>
        <v>#VALUE!</v>
      </c>
    </row>
    <row r="541" spans="1:6" ht="22.5" customHeight="1" x14ac:dyDescent="0.25">
      <c r="A541" s="198" t="str">
        <f>Données_ATB!BE528</f>
        <v>TETRAVAL 50 % POUDRE POUR SOLUTION BUVABLE POUR VEAUX PORCINS ET VOLAILLES</v>
      </c>
      <c r="B541" s="199" t="str">
        <f>INDEX(Données_ATB!BE:BQ,MATCH(A541,Données_ATB!BE:BE,0),9)</f>
        <v>Oxytétracycline</v>
      </c>
      <c r="C541" s="200" t="str">
        <f>INDEX(Données_ATB!BE:BQ,MATCH(A541,Données_ATB!BE:BE,0),13)</f>
        <v>Tetracyclines</v>
      </c>
      <c r="D541" s="4" t="e">
        <f t="shared" si="27"/>
        <v>#VALUE!</v>
      </c>
      <c r="E541" s="1" t="e">
        <f t="shared" si="28"/>
        <v>#VALUE!</v>
      </c>
      <c r="F541" s="1" t="e">
        <f t="shared" si="29"/>
        <v>#VALUE!</v>
      </c>
    </row>
    <row r="542" spans="1:6" ht="22.5" customHeight="1" x14ac:dyDescent="0.25">
      <c r="A542" s="198" t="str">
        <f>Données_ATB!BE529</f>
        <v>TETRAVETO</v>
      </c>
      <c r="B542" s="199" t="str">
        <f>INDEX(Données_ATB!BE:BQ,MATCH(A542,Données_ATB!BE:BE,0),9)</f>
        <v>Oxytétracycline</v>
      </c>
      <c r="C542" s="200" t="str">
        <f>INDEX(Données_ATB!BE:BQ,MATCH(A542,Données_ATB!BE:BE,0),13)</f>
        <v>Tetracyclines</v>
      </c>
      <c r="D542" s="4" t="e">
        <f t="shared" si="27"/>
        <v>#VALUE!</v>
      </c>
      <c r="E542" s="1" t="e">
        <f t="shared" si="28"/>
        <v>#VALUE!</v>
      </c>
      <c r="F542" s="1" t="e">
        <f t="shared" si="29"/>
        <v>#VALUE!</v>
      </c>
    </row>
    <row r="543" spans="1:6" ht="22.5" customHeight="1" x14ac:dyDescent="0.25">
      <c r="A543" s="198" t="str">
        <f>Données_ATB!BE530</f>
        <v>TETROXY VET 200 MG/ML SOLUTION INJECTABLE POUR BOVINS OVINS ET PORCINS</v>
      </c>
      <c r="B543" s="199" t="str">
        <f>INDEX(Données_ATB!BE:BQ,MATCH(A543,Données_ATB!BE:BE,0),9)</f>
        <v>Oxytétracycline</v>
      </c>
      <c r="C543" s="200" t="str">
        <f>INDEX(Données_ATB!BE:BQ,MATCH(A543,Données_ATB!BE:BE,0),13)</f>
        <v>Tetracyclines</v>
      </c>
      <c r="D543" s="4" t="e">
        <f t="shared" si="27"/>
        <v>#VALUE!</v>
      </c>
      <c r="E543" s="1" t="e">
        <f t="shared" si="28"/>
        <v>#VALUE!</v>
      </c>
      <c r="F543" s="1" t="e">
        <f t="shared" si="29"/>
        <v>#VALUE!</v>
      </c>
    </row>
    <row r="544" spans="1:6" ht="22.5" customHeight="1" x14ac:dyDescent="0.25">
      <c r="A544" s="198" t="str">
        <f>Données_ATB!BE531</f>
        <v>TIALIN 101,2 MG/ML SOLUTION POUR ADMINISTRATION DANS L'EAU DE BOISSON DES PORCINS, DES POULETS ET DES DINDES</v>
      </c>
      <c r="B544" s="199" t="str">
        <f>INDEX(Données_ATB!BE:BQ,MATCH(A544,Données_ATB!BE:BE,0),9)</f>
        <v>Tiamuline</v>
      </c>
      <c r="C544" s="200" t="str">
        <f>INDEX(Données_ATB!BE:BQ,MATCH(A544,Données_ATB!BE:BE,0),13)</f>
        <v>Pleuromutilines</v>
      </c>
      <c r="D544" s="4" t="e">
        <f t="shared" si="27"/>
        <v>#VALUE!</v>
      </c>
      <c r="E544" s="1" t="e">
        <f t="shared" si="28"/>
        <v>#VALUE!</v>
      </c>
      <c r="F544" s="1" t="e">
        <f t="shared" si="29"/>
        <v>#VALUE!</v>
      </c>
    </row>
    <row r="545" spans="1:6" ht="22.5" customHeight="1" x14ac:dyDescent="0.25">
      <c r="A545" s="198" t="str">
        <f>Données_ATB!BE532</f>
        <v>TIALIN 202,4 MG/ML SOLUTION POUR ADMINISTRATION DANS L'EAU DE BOISSON DES PORCINS, DES POULETS ET DES DINDES</v>
      </c>
      <c r="B545" s="199" t="str">
        <f>INDEX(Données_ATB!BE:BQ,MATCH(A545,Données_ATB!BE:BE,0),9)</f>
        <v>Tiamuline</v>
      </c>
      <c r="C545" s="200" t="str">
        <f>INDEX(Données_ATB!BE:BQ,MATCH(A545,Données_ATB!BE:BE,0),13)</f>
        <v>Pleuromutilines</v>
      </c>
      <c r="D545" s="4" t="e">
        <f t="shared" si="27"/>
        <v>#VALUE!</v>
      </c>
      <c r="E545" s="1" t="e">
        <f t="shared" si="28"/>
        <v>#VALUE!</v>
      </c>
      <c r="F545" s="1" t="e">
        <f t="shared" si="29"/>
        <v>#VALUE!</v>
      </c>
    </row>
    <row r="546" spans="1:6" ht="22.5" customHeight="1" x14ac:dyDescent="0.25">
      <c r="A546" s="198" t="str">
        <f>Données_ATB!BE533</f>
        <v>TIAMULINE 16,2 PNEUMONIE VOLAILLE PORC FRANVET</v>
      </c>
      <c r="B546" s="199" t="str">
        <f>INDEX(Données_ATB!BE:BQ,MATCH(A546,Données_ATB!BE:BE,0),9)</f>
        <v>Tiamuline</v>
      </c>
      <c r="C546" s="200" t="str">
        <f>INDEX(Données_ATB!BE:BQ,MATCH(A546,Données_ATB!BE:BE,0),13)</f>
        <v>Pleuromutilines</v>
      </c>
      <c r="D546" s="4" t="e">
        <f t="shared" si="27"/>
        <v>#VALUE!</v>
      </c>
      <c r="E546" s="1" t="e">
        <f t="shared" si="28"/>
        <v>#VALUE!</v>
      </c>
      <c r="F546" s="1" t="e">
        <f t="shared" si="29"/>
        <v>#VALUE!</v>
      </c>
    </row>
    <row r="547" spans="1:6" ht="22.5" customHeight="1" x14ac:dyDescent="0.25">
      <c r="A547" s="198" t="str">
        <f>Données_ATB!BE534</f>
        <v>TIAMULINE 6,5 ENTERITE PORC ENTEROCOLITE LAPIN FRANVET</v>
      </c>
      <c r="B547" s="199" t="str">
        <f>INDEX(Données_ATB!BE:BQ,MATCH(A547,Données_ATB!BE:BE,0),9)</f>
        <v>Tiamuline</v>
      </c>
      <c r="C547" s="200" t="str">
        <f>INDEX(Données_ATB!BE:BQ,MATCH(A547,Données_ATB!BE:BE,0),13)</f>
        <v>Pleuromutilines</v>
      </c>
      <c r="D547" s="4" t="e">
        <f t="shared" si="27"/>
        <v>#VALUE!</v>
      </c>
      <c r="E547" s="1" t="e">
        <f t="shared" si="28"/>
        <v>#VALUE!</v>
      </c>
      <c r="F547" s="1" t="e">
        <f t="shared" si="29"/>
        <v>#VALUE!</v>
      </c>
    </row>
    <row r="548" spans="1:6" ht="22.5" customHeight="1" x14ac:dyDescent="0.25">
      <c r="A548" s="198" t="str">
        <f>Données_ATB!BE535</f>
        <v>TIAMULINE SOLUTION CEVA</v>
      </c>
      <c r="B548" s="199" t="str">
        <f>INDEX(Données_ATB!BE:BQ,MATCH(A548,Données_ATB!BE:BE,0),9)</f>
        <v>Tiamuline</v>
      </c>
      <c r="C548" s="200" t="str">
        <f>INDEX(Données_ATB!BE:BQ,MATCH(A548,Données_ATB!BE:BE,0),13)</f>
        <v>Pleuromutilines</v>
      </c>
      <c r="D548" s="4" t="e">
        <f t="shared" si="27"/>
        <v>#VALUE!</v>
      </c>
      <c r="E548" s="1" t="e">
        <f t="shared" si="28"/>
        <v>#VALUE!</v>
      </c>
      <c r="F548" s="1" t="e">
        <f t="shared" si="29"/>
        <v>#VALUE!</v>
      </c>
    </row>
    <row r="549" spans="1:6" ht="22.5" customHeight="1" x14ac:dyDescent="0.25">
      <c r="A549" s="198" t="str">
        <f>Données_ATB!BE536</f>
        <v>TIAMUVAL PREMELANGE MEDICAMENTEUX TIAMULINE 16,2 PNEUMONIE VOLAILLE-PORC</v>
      </c>
      <c r="B549" s="199" t="str">
        <f>INDEX(Données_ATB!BE:BQ,MATCH(A549,Données_ATB!BE:BE,0),9)</f>
        <v>Tiamuline</v>
      </c>
      <c r="C549" s="200" t="str">
        <f>INDEX(Données_ATB!BE:BQ,MATCH(A549,Données_ATB!BE:BE,0),13)</f>
        <v>Pleuromutilines</v>
      </c>
      <c r="D549" s="4" t="e">
        <f t="shared" si="27"/>
        <v>#VALUE!</v>
      </c>
      <c r="E549" s="1" t="e">
        <f t="shared" si="28"/>
        <v>#VALUE!</v>
      </c>
      <c r="F549" s="1" t="e">
        <f t="shared" si="29"/>
        <v>#VALUE!</v>
      </c>
    </row>
    <row r="550" spans="1:6" ht="22.5" customHeight="1" x14ac:dyDescent="0.25">
      <c r="A550" s="198" t="str">
        <f>Données_ATB!BE537</f>
        <v>TIAMUVAL PREMELANGE MEDICAMENTEUX TIAMULINE 6,5 ENTERITE PORC ENTEROCOLITE LAPIN</v>
      </c>
      <c r="B550" s="199" t="str">
        <f>INDEX(Données_ATB!BE:BQ,MATCH(A550,Données_ATB!BE:BE,0),9)</f>
        <v>Tiamuline</v>
      </c>
      <c r="C550" s="200" t="str">
        <f>INDEX(Données_ATB!BE:BQ,MATCH(A550,Données_ATB!BE:BE,0),13)</f>
        <v>Pleuromutilines</v>
      </c>
      <c r="D550" s="4" t="e">
        <f t="shared" si="27"/>
        <v>#VALUE!</v>
      </c>
      <c r="E550" s="1" t="e">
        <f t="shared" si="28"/>
        <v>#VALUE!</v>
      </c>
      <c r="F550" s="1" t="e">
        <f t="shared" si="29"/>
        <v>#VALUE!</v>
      </c>
    </row>
    <row r="551" spans="1:6" ht="22.5" customHeight="1" x14ac:dyDescent="0.25">
      <c r="A551" s="198" t="str">
        <f>Données_ATB!BE538</f>
        <v>TIAMVET SOLUTION</v>
      </c>
      <c r="B551" s="199" t="str">
        <f>INDEX(Données_ATB!BE:BQ,MATCH(A551,Données_ATB!BE:BE,0),9)</f>
        <v>Tiamuline</v>
      </c>
      <c r="C551" s="200" t="str">
        <f>INDEX(Données_ATB!BE:BQ,MATCH(A551,Données_ATB!BE:BE,0),13)</f>
        <v>Pleuromutilines</v>
      </c>
      <c r="D551" s="4" t="e">
        <f t="shared" si="27"/>
        <v>#VALUE!</v>
      </c>
      <c r="E551" s="1" t="e">
        <f t="shared" si="28"/>
        <v>#VALUE!</v>
      </c>
      <c r="F551" s="1" t="e">
        <f t="shared" si="29"/>
        <v>#VALUE!</v>
      </c>
    </row>
    <row r="552" spans="1:6" ht="22.5" customHeight="1" x14ac:dyDescent="0.25">
      <c r="A552" s="198" t="str">
        <f>Données_ATB!BE539</f>
        <v>TILDOSIN 250 MG/ML SOLUTION POUR ADMINISTRATION DANS L'EAU DE BOISSON OU LAIT DE REMPLACEMENT POUR BOVINS, PORCINS, POULETS ET DINDES</v>
      </c>
      <c r="B552" s="199" t="str">
        <f>INDEX(Données_ATB!BE:BQ,MATCH(A552,Données_ATB!BE:BE,0),9)</f>
        <v>Tilmicosine</v>
      </c>
      <c r="C552" s="200" t="str">
        <f>INDEX(Données_ATB!BE:BQ,MATCH(A552,Données_ATB!BE:BE,0),13)</f>
        <v>Macrolides</v>
      </c>
      <c r="D552" s="4" t="e">
        <f t="shared" si="27"/>
        <v>#VALUE!</v>
      </c>
      <c r="E552" s="1" t="e">
        <f t="shared" si="28"/>
        <v>#VALUE!</v>
      </c>
      <c r="F552" s="1" t="e">
        <f t="shared" si="29"/>
        <v>#VALUE!</v>
      </c>
    </row>
    <row r="553" spans="1:6" ht="22.5" customHeight="1" x14ac:dyDescent="0.25">
      <c r="A553" s="198" t="str">
        <f>Données_ATB!BE540</f>
        <v>TILMOPRO 250 MG/ML SOLUTION BUVABLE POUR POULETS DINDES PORCS ET VEAUX</v>
      </c>
      <c r="B553" s="199" t="str">
        <f>INDEX(Données_ATB!BE:BQ,MATCH(A553,Données_ATB!BE:BE,0),9)</f>
        <v>Tilmicosine</v>
      </c>
      <c r="C553" s="200" t="str">
        <f>INDEX(Données_ATB!BE:BQ,MATCH(A553,Données_ATB!BE:BE,0),13)</f>
        <v>Macrolides</v>
      </c>
      <c r="D553" s="4" t="e">
        <f t="shared" si="27"/>
        <v>#VALUE!</v>
      </c>
      <c r="E553" s="1" t="e">
        <f t="shared" si="28"/>
        <v>#VALUE!</v>
      </c>
      <c r="F553" s="1" t="e">
        <f t="shared" si="29"/>
        <v>#VALUE!</v>
      </c>
    </row>
    <row r="554" spans="1:6" ht="22.5" customHeight="1" x14ac:dyDescent="0.25">
      <c r="A554" s="198" t="str">
        <f>Données_ATB!BE541</f>
        <v>TILMOVET 200 G/KG PREMELANGE MEDICAMENTEUX POUR PORCINS ET LAPINS</v>
      </c>
      <c r="B554" s="199" t="str">
        <f>INDEX(Données_ATB!BE:BQ,MATCH(A554,Données_ATB!BE:BE,0),9)</f>
        <v>Tilmicosine</v>
      </c>
      <c r="C554" s="200" t="str">
        <f>INDEX(Données_ATB!BE:BQ,MATCH(A554,Données_ATB!BE:BE,0),13)</f>
        <v>Macrolides</v>
      </c>
      <c r="D554" s="4" t="e">
        <f t="shared" si="27"/>
        <v>#VALUE!</v>
      </c>
      <c r="E554" s="1" t="e">
        <f t="shared" si="28"/>
        <v>#VALUE!</v>
      </c>
      <c r="F554" s="1" t="e">
        <f t="shared" si="29"/>
        <v>#VALUE!</v>
      </c>
    </row>
    <row r="555" spans="1:6" ht="22.5" customHeight="1" x14ac:dyDescent="0.25">
      <c r="A555" s="198" t="str">
        <f>Données_ATB!BE542</f>
        <v>TILMOVET 250 MG/ML SOLUTION BUVABLE</v>
      </c>
      <c r="B555" s="199" t="str">
        <f>INDEX(Données_ATB!BE:BQ,MATCH(A555,Données_ATB!BE:BE,0),9)</f>
        <v>Tilmicosine</v>
      </c>
      <c r="C555" s="200" t="str">
        <f>INDEX(Données_ATB!BE:BQ,MATCH(A555,Données_ATB!BE:BE,0),13)</f>
        <v>Macrolides</v>
      </c>
      <c r="D555" s="4" t="e">
        <f t="shared" si="27"/>
        <v>#VALUE!</v>
      </c>
      <c r="E555" s="1" t="e">
        <f t="shared" si="28"/>
        <v>#VALUE!</v>
      </c>
      <c r="F555" s="1" t="e">
        <f t="shared" si="29"/>
        <v>#VALUE!</v>
      </c>
    </row>
    <row r="556" spans="1:6" ht="22.5" customHeight="1" x14ac:dyDescent="0.25">
      <c r="A556" s="198" t="str">
        <f>Données_ATB!BE543</f>
        <v>TILMOVET 300 MG/ML SOLUTION INJECTABLE POUR BOVINS ET OVINS</v>
      </c>
      <c r="B556" s="199" t="str">
        <f>INDEX(Données_ATB!BE:BQ,MATCH(A556,Données_ATB!BE:BE,0),9)</f>
        <v>Tilmicosine</v>
      </c>
      <c r="C556" s="200" t="str">
        <f>INDEX(Données_ATB!BE:BQ,MATCH(A556,Données_ATB!BE:BE,0),13)</f>
        <v>Macrolides</v>
      </c>
      <c r="D556" s="4" t="e">
        <f t="shared" si="27"/>
        <v>#VALUE!</v>
      </c>
      <c r="E556" s="1" t="e">
        <f t="shared" si="28"/>
        <v>#VALUE!</v>
      </c>
      <c r="F556" s="1" t="e">
        <f t="shared" si="29"/>
        <v>#VALUE!</v>
      </c>
    </row>
    <row r="557" spans="1:6" ht="22.5" customHeight="1" x14ac:dyDescent="0.25">
      <c r="A557" s="198" t="str">
        <f>Données_ATB!BE544</f>
        <v>TILMOVET 40 G/KG PREMELANGE MEDICAMENTEUX POUR PORCS ET LAPINS</v>
      </c>
      <c r="B557" s="199" t="str">
        <f>INDEX(Données_ATB!BE:BQ,MATCH(A557,Données_ATB!BE:BE,0),9)</f>
        <v>Tilmicosine</v>
      </c>
      <c r="C557" s="200" t="str">
        <f>INDEX(Données_ATB!BE:BQ,MATCH(A557,Données_ATB!BE:BE,0),13)</f>
        <v>Macrolides</v>
      </c>
      <c r="D557" s="4" t="e">
        <f t="shared" si="27"/>
        <v>#VALUE!</v>
      </c>
      <c r="E557" s="1" t="e">
        <f t="shared" si="28"/>
        <v>#VALUE!</v>
      </c>
      <c r="F557" s="1" t="e">
        <f t="shared" si="29"/>
        <v>#VALUE!</v>
      </c>
    </row>
    <row r="558" spans="1:6" ht="22.5" customHeight="1" x14ac:dyDescent="0.25">
      <c r="A558" s="198" t="str">
        <f>Données_ATB!BE545</f>
        <v>TRANSGRAM ORAL</v>
      </c>
      <c r="B558" s="199" t="str">
        <f>INDEX(Données_ATB!BE:BQ,MATCH(A558,Données_ATB!BE:BE,0),9)</f>
        <v>Gentamicine</v>
      </c>
      <c r="C558" s="200" t="str">
        <f>INDEX(Données_ATB!BE:BQ,MATCH(A558,Données_ATB!BE:BE,0),13)</f>
        <v>Aminoglycosides</v>
      </c>
      <c r="D558" s="4" t="e">
        <f t="shared" si="27"/>
        <v>#VALUE!</v>
      </c>
      <c r="E558" s="1" t="e">
        <f t="shared" si="28"/>
        <v>#VALUE!</v>
      </c>
      <c r="F558" s="1" t="e">
        <f t="shared" si="29"/>
        <v>#VALUE!</v>
      </c>
    </row>
    <row r="559" spans="1:6" ht="22.5" customHeight="1" x14ac:dyDescent="0.25">
      <c r="A559" s="198" t="str">
        <f>Données_ATB!BE546</f>
        <v>TRIBRISSEN INJECTABLE</v>
      </c>
      <c r="B559" s="199" t="str">
        <f>INDEX(Données_ATB!BE:BQ,MATCH(A559,Données_ATB!BE:BE,0),9)</f>
        <v>Sulfadiazine + Triméthoprime</v>
      </c>
      <c r="C559" s="200" t="str">
        <f>INDEX(Données_ATB!BE:BQ,MATCH(A559,Données_ATB!BE:BE,0),13)</f>
        <v>Sulfamides + Trimethoprime</v>
      </c>
      <c r="D559" s="4" t="e">
        <f t="shared" si="27"/>
        <v>#VALUE!</v>
      </c>
      <c r="E559" s="1" t="e">
        <f t="shared" si="28"/>
        <v>#VALUE!</v>
      </c>
      <c r="F559" s="1" t="e">
        <f t="shared" si="29"/>
        <v>#VALUE!</v>
      </c>
    </row>
    <row r="560" spans="1:6" ht="22.5" customHeight="1" x14ac:dyDescent="0.25">
      <c r="A560" s="198" t="str">
        <f>Données_ATB!BE547</f>
        <v>TRIBRISSEN POISSONS</v>
      </c>
      <c r="B560" s="199" t="str">
        <f>INDEX(Données_ATB!BE:BQ,MATCH(A560,Données_ATB!BE:BE,0),9)</f>
        <v>Sulfadiazine + Triméthoprime</v>
      </c>
      <c r="C560" s="200" t="str">
        <f>INDEX(Données_ATB!BE:BQ,MATCH(A560,Données_ATB!BE:BE,0),13)</f>
        <v>Sulfamides + Trimethoprime</v>
      </c>
      <c r="D560" s="4" t="e">
        <f t="shared" si="27"/>
        <v>#VALUE!</v>
      </c>
      <c r="E560" s="1" t="e">
        <f t="shared" si="28"/>
        <v>#VALUE!</v>
      </c>
      <c r="F560" s="1" t="e">
        <f t="shared" si="29"/>
        <v>#VALUE!</v>
      </c>
    </row>
    <row r="561" spans="1:6" ht="22.5" customHeight="1" x14ac:dyDescent="0.25">
      <c r="A561" s="198" t="str">
        <f>Données_ATB!BE548</f>
        <v>TRIMEDOXYNE ORALE</v>
      </c>
      <c r="B561" s="199" t="str">
        <f>INDEX(Données_ATB!BE:BQ,MATCH(A561,Données_ATB!BE:BE,0),9)</f>
        <v>Sulfadiméthoxine + Triméthoprime</v>
      </c>
      <c r="C561" s="200" t="str">
        <f>INDEX(Données_ATB!BE:BQ,MATCH(A561,Données_ATB!BE:BE,0),13)</f>
        <v>Sulfamides + Trimethoprime</v>
      </c>
      <c r="D561" s="4" t="e">
        <f t="shared" si="27"/>
        <v>#VALUE!</v>
      </c>
      <c r="E561" s="1" t="e">
        <f t="shared" si="28"/>
        <v>#VALUE!</v>
      </c>
      <c r="F561" s="1" t="e">
        <f t="shared" si="29"/>
        <v>#VALUE!</v>
      </c>
    </row>
    <row r="562" spans="1:6" ht="22.5" customHeight="1" x14ac:dyDescent="0.25">
      <c r="A562" s="198" t="str">
        <f>Données_ATB!BE549</f>
        <v>TRIMETHOSULFA V</v>
      </c>
      <c r="B562" s="199" t="str">
        <f>INDEX(Données_ATB!BE:BQ,MATCH(A562,Données_ATB!BE:BE,0),9)</f>
        <v>Sulfadiméthoxine + Triméthoprime</v>
      </c>
      <c r="C562" s="200" t="str">
        <f>INDEX(Données_ATB!BE:BQ,MATCH(A562,Données_ATB!BE:BE,0),13)</f>
        <v>Sulfamides + Trimethoprime</v>
      </c>
      <c r="D562" s="4" t="e">
        <f t="shared" si="27"/>
        <v>#VALUE!</v>
      </c>
      <c r="E562" s="1" t="e">
        <f t="shared" si="28"/>
        <v>#VALUE!</v>
      </c>
      <c r="F562" s="1" t="e">
        <f t="shared" si="29"/>
        <v>#VALUE!</v>
      </c>
    </row>
    <row r="563" spans="1:6" ht="22.5" customHeight="1" x14ac:dyDescent="0.25">
      <c r="A563" s="198" t="str">
        <f>Données_ATB!BE550</f>
        <v>TRIMETHOX</v>
      </c>
      <c r="B563" s="199" t="str">
        <f>INDEX(Données_ATB!BE:BQ,MATCH(A563,Données_ATB!BE:BE,0),9)</f>
        <v>Sulfadiméthoxine + Triméthoprime</v>
      </c>
      <c r="C563" s="200" t="str">
        <f>INDEX(Données_ATB!BE:BQ,MATCH(A563,Données_ATB!BE:BE,0),13)</f>
        <v>Sulfamides + Trimethoprime</v>
      </c>
      <c r="D563" s="4" t="e">
        <f t="shared" si="27"/>
        <v>#VALUE!</v>
      </c>
      <c r="E563" s="1" t="e">
        <f t="shared" si="28"/>
        <v>#VALUE!</v>
      </c>
      <c r="F563" s="1" t="e">
        <f t="shared" si="29"/>
        <v>#VALUE!</v>
      </c>
    </row>
    <row r="564" spans="1:6" ht="22.5" customHeight="1" x14ac:dyDescent="0.25">
      <c r="A564" s="198" t="str">
        <f>Données_ATB!BE551</f>
        <v>TRISULMIX INJECTABLE</v>
      </c>
      <c r="B564" s="199" t="str">
        <f>INDEX(Données_ATB!BE:BQ,MATCH(A564,Données_ATB!BE:BE,0),9)</f>
        <v>Sulfadiméthoxine + Triméthoprime</v>
      </c>
      <c r="C564" s="200" t="str">
        <f>INDEX(Données_ATB!BE:BQ,MATCH(A564,Données_ATB!BE:BE,0),13)</f>
        <v>Sulfamides + Trimethoprime</v>
      </c>
      <c r="D564" s="4" t="e">
        <f t="shared" si="27"/>
        <v>#VALUE!</v>
      </c>
      <c r="E564" s="1" t="e">
        <f t="shared" si="28"/>
        <v>#VALUE!</v>
      </c>
      <c r="F564" s="1" t="e">
        <f t="shared" si="29"/>
        <v>#VALUE!</v>
      </c>
    </row>
    <row r="565" spans="1:6" ht="22.5" customHeight="1" x14ac:dyDescent="0.25">
      <c r="A565" s="198" t="str">
        <f>Données_ATB!BE552</f>
        <v>TRISULMIX LIQUIDE</v>
      </c>
      <c r="B565" s="199" t="str">
        <f>INDEX(Données_ATB!BE:BQ,MATCH(A565,Données_ATB!BE:BE,0),9)</f>
        <v>Sulfadiméthoxine + Triméthoprime</v>
      </c>
      <c r="C565" s="200" t="str">
        <f>INDEX(Données_ATB!BE:BQ,MATCH(A565,Données_ATB!BE:BE,0),13)</f>
        <v>Sulfamides + Trimethoprime</v>
      </c>
      <c r="D565" s="4" t="e">
        <f t="shared" si="27"/>
        <v>#VALUE!</v>
      </c>
      <c r="E565" s="1" t="e">
        <f t="shared" si="28"/>
        <v>#VALUE!</v>
      </c>
      <c r="F565" s="1" t="e">
        <f t="shared" si="29"/>
        <v>#VALUE!</v>
      </c>
    </row>
    <row r="566" spans="1:6" ht="22.5" customHeight="1" x14ac:dyDescent="0.25">
      <c r="A566" s="198" t="str">
        <f>Données_ATB!BE553</f>
        <v>TRISULMIX POUDRE</v>
      </c>
      <c r="B566" s="199" t="str">
        <f>INDEX(Données_ATB!BE:BQ,MATCH(A566,Données_ATB!BE:BE,0),9)</f>
        <v>Sulfadiméthoxine + Triméthoprime</v>
      </c>
      <c r="C566" s="200" t="str">
        <f>INDEX(Données_ATB!BE:BQ,MATCH(A566,Données_ATB!BE:BE,0),13)</f>
        <v>Sulfamides + Trimethoprime</v>
      </c>
      <c r="D566" s="4" t="e">
        <f t="shared" si="27"/>
        <v>#VALUE!</v>
      </c>
      <c r="E566" s="1" t="e">
        <f t="shared" si="28"/>
        <v>#VALUE!</v>
      </c>
      <c r="F566" s="1" t="e">
        <f t="shared" si="29"/>
        <v>#VALUE!</v>
      </c>
    </row>
    <row r="567" spans="1:6" ht="22.5" customHeight="1" x14ac:dyDescent="0.25">
      <c r="A567" s="198" t="str">
        <f>Données_ATB!BE554</f>
        <v>TRULEVA FLOW 50 MG/ML SUSPENSION INJECTABLE POUR PORCINS ET BOVINS</v>
      </c>
      <c r="B567" s="199" t="str">
        <f>INDEX(Données_ATB!BE:BQ,MATCH(A567,Données_ATB!BE:BE,0),9)</f>
        <v>Ceftiofur</v>
      </c>
      <c r="C567" s="200" t="str">
        <f>INDEX(Données_ATB!BE:BQ,MATCH(A567,Données_ATB!BE:BE,0),13)</f>
        <v>Cephalosporines 3&amp;4G</v>
      </c>
      <c r="D567" s="4" t="e">
        <f t="shared" si="27"/>
        <v>#VALUE!</v>
      </c>
      <c r="E567" s="1" t="str">
        <f t="shared" si="28"/>
        <v>x</v>
      </c>
      <c r="F567" s="1" t="e">
        <f t="shared" si="29"/>
        <v>#VALUE!</v>
      </c>
    </row>
    <row r="568" spans="1:6" ht="22.5" customHeight="1" x14ac:dyDescent="0.25">
      <c r="A568" s="198" t="str">
        <f>Données_ATB!BE555</f>
        <v>TRYMOX LA 150 MG/ML SUSPENSION INJECTABLE POUR BOVINS OVINS PORCINS CHIENS ET CHATS</v>
      </c>
      <c r="B568" s="199" t="str">
        <f>INDEX(Données_ATB!BE:BQ,MATCH(A568,Données_ATB!BE:BE,0),9)</f>
        <v>Tulathromycine</v>
      </c>
      <c r="C568" s="200" t="str">
        <f>INDEX(Données_ATB!BE:BQ,MATCH(A568,Données_ATB!BE:BE,0),13)</f>
        <v>Macrolides</v>
      </c>
      <c r="D568" s="4" t="e">
        <f t="shared" si="27"/>
        <v>#VALUE!</v>
      </c>
      <c r="E568" s="1" t="e">
        <f t="shared" si="28"/>
        <v>#VALUE!</v>
      </c>
      <c r="F568" s="1" t="e">
        <f t="shared" si="29"/>
        <v>#VALUE!</v>
      </c>
    </row>
    <row r="569" spans="1:6" ht="22.5" customHeight="1" x14ac:dyDescent="0.25">
      <c r="A569" s="198" t="str">
        <f>Données_ATB!BE556</f>
        <v>TULAXA 100 MG/ML SOLUTION INJECTABLE POUR BOVINS PORCINS ET OVINS</v>
      </c>
      <c r="B569" s="199" t="str">
        <f>INDEX(Données_ATB!BE:BQ,MATCH(A569,Données_ATB!BE:BE,0),9)</f>
        <v>Tulathromycine</v>
      </c>
      <c r="C569" s="200" t="str">
        <f>INDEX(Données_ATB!BE:BQ,MATCH(A569,Données_ATB!BE:BE,0),13)</f>
        <v>Macrolides</v>
      </c>
      <c r="D569" s="4" t="e">
        <f t="shared" si="27"/>
        <v>#VALUE!</v>
      </c>
      <c r="E569" s="1" t="e">
        <f t="shared" si="28"/>
        <v>#VALUE!</v>
      </c>
      <c r="F569" s="1" t="e">
        <f t="shared" si="29"/>
        <v>#VALUE!</v>
      </c>
    </row>
    <row r="570" spans="1:6" ht="22.5" customHeight="1" x14ac:dyDescent="0.25">
      <c r="A570" s="198" t="str">
        <f>Données_ATB!BE557</f>
        <v>TULOXXIN 100 MG/ML SOLUTION INJECTABLE POUR BOVINS PORCINS ET OVINS</v>
      </c>
      <c r="B570" s="199" t="str">
        <f>INDEX(Données_ATB!BE:BQ,MATCH(A570,Données_ATB!BE:BE,0),9)</f>
        <v>Tiamuline</v>
      </c>
      <c r="C570" s="200" t="str">
        <f>INDEX(Données_ATB!BE:BQ,MATCH(A570,Données_ATB!BE:BE,0),13)</f>
        <v>Pleuromutilines</v>
      </c>
      <c r="D570" s="4" t="e">
        <f t="shared" si="27"/>
        <v>#VALUE!</v>
      </c>
      <c r="E570" s="1" t="e">
        <f t="shared" si="28"/>
        <v>#VALUE!</v>
      </c>
      <c r="F570" s="1" t="e">
        <f t="shared" si="29"/>
        <v>#VALUE!</v>
      </c>
    </row>
    <row r="571" spans="1:6" ht="22.5" customHeight="1" x14ac:dyDescent="0.25">
      <c r="A571" s="198" t="str">
        <f>Données_ATB!BE558</f>
        <v>TYAWALT 364,28 MG/G GRANULES POUR ADMINISTRATION DANS L'EAU DE BOISSON DES PORCS, DES POULETS ET DES DINDES</v>
      </c>
      <c r="B571" s="199" t="str">
        <f>INDEX(Données_ATB!BE:BQ,MATCH(A571,Données_ATB!BE:BE,0),9)</f>
        <v>Tylosine</v>
      </c>
      <c r="C571" s="200" t="str">
        <f>INDEX(Données_ATB!BE:BQ,MATCH(A571,Données_ATB!BE:BE,0),13)</f>
        <v>Macrolides</v>
      </c>
      <c r="D571" s="4" t="e">
        <f t="shared" si="27"/>
        <v>#VALUE!</v>
      </c>
      <c r="E571" s="1" t="e">
        <f t="shared" si="28"/>
        <v>#VALUE!</v>
      </c>
      <c r="F571" s="1" t="e">
        <f t="shared" si="29"/>
        <v>#VALUE!</v>
      </c>
    </row>
    <row r="572" spans="1:6" ht="22.5" customHeight="1" x14ac:dyDescent="0.25">
      <c r="A572" s="198" t="str">
        <f>Données_ATB!BE559</f>
        <v>TYLAN 100 PREMIX</v>
      </c>
      <c r="B572" s="199" t="str">
        <f>INDEX(Données_ATB!BE:BQ,MATCH(A572,Données_ATB!BE:BE,0),9)</f>
        <v>Tylosine</v>
      </c>
      <c r="C572" s="200" t="str">
        <f>INDEX(Données_ATB!BE:BQ,MATCH(A572,Données_ATB!BE:BE,0),13)</f>
        <v>Macrolides</v>
      </c>
      <c r="D572" s="4" t="e">
        <f t="shared" si="27"/>
        <v>#VALUE!</v>
      </c>
      <c r="E572" s="1" t="e">
        <f t="shared" si="28"/>
        <v>#VALUE!</v>
      </c>
      <c r="F572" s="1" t="e">
        <f t="shared" si="29"/>
        <v>#VALUE!</v>
      </c>
    </row>
    <row r="573" spans="1:6" ht="22.5" customHeight="1" x14ac:dyDescent="0.25">
      <c r="A573" s="198" t="str">
        <f>Données_ATB!BE560</f>
        <v>TYLAN 20 PREMIX</v>
      </c>
      <c r="B573" s="199" t="str">
        <f>INDEX(Données_ATB!BE:BQ,MATCH(A573,Données_ATB!BE:BE,0),9)</f>
        <v>Tylosine</v>
      </c>
      <c r="C573" s="200" t="str">
        <f>INDEX(Données_ATB!BE:BQ,MATCH(A573,Données_ATB!BE:BE,0),13)</f>
        <v>Macrolides</v>
      </c>
      <c r="D573" s="4" t="e">
        <f t="shared" si="27"/>
        <v>#VALUE!</v>
      </c>
      <c r="E573" s="1" t="e">
        <f t="shared" si="28"/>
        <v>#VALUE!</v>
      </c>
      <c r="F573" s="1" t="e">
        <f t="shared" si="29"/>
        <v>#VALUE!</v>
      </c>
    </row>
    <row r="574" spans="1:6" ht="22.5" customHeight="1" x14ac:dyDescent="0.25">
      <c r="A574" s="198" t="str">
        <f>Données_ATB!BE561</f>
        <v>TYLAN 200</v>
      </c>
      <c r="B574" s="199" t="str">
        <f>INDEX(Données_ATB!BE:BQ,MATCH(A574,Données_ATB!BE:BE,0),9)</f>
        <v>Tylosine</v>
      </c>
      <c r="C574" s="200" t="str">
        <f>INDEX(Données_ATB!BE:BQ,MATCH(A574,Données_ATB!BE:BE,0),13)</f>
        <v>Macrolides</v>
      </c>
      <c r="D574" s="4" t="e">
        <f t="shared" si="27"/>
        <v>#VALUE!</v>
      </c>
      <c r="E574" s="1" t="e">
        <f t="shared" si="28"/>
        <v>#VALUE!</v>
      </c>
      <c r="F574" s="1" t="e">
        <f t="shared" si="29"/>
        <v>#VALUE!</v>
      </c>
    </row>
    <row r="575" spans="1:6" ht="22.5" customHeight="1" x14ac:dyDescent="0.25">
      <c r="A575" s="198" t="str">
        <f>Données_ATB!BE562</f>
        <v>TYLAN SOLUBLE 100 %</v>
      </c>
      <c r="B575" s="199" t="str">
        <f>INDEX(Données_ATB!BE:BQ,MATCH(A575,Données_ATB!BE:BE,0),9)</f>
        <v>Tylosine</v>
      </c>
      <c r="C575" s="200" t="str">
        <f>INDEX(Données_ATB!BE:BQ,MATCH(A575,Données_ATB!BE:BE,0),13)</f>
        <v>Macrolides</v>
      </c>
      <c r="D575" s="4" t="e">
        <f t="shared" si="27"/>
        <v>#VALUE!</v>
      </c>
      <c r="E575" s="1" t="e">
        <f t="shared" si="28"/>
        <v>#VALUE!</v>
      </c>
      <c r="F575" s="1" t="e">
        <f t="shared" si="29"/>
        <v>#VALUE!</v>
      </c>
    </row>
    <row r="576" spans="1:6" ht="22.5" customHeight="1" x14ac:dyDescent="0.25">
      <c r="A576" s="198" t="str">
        <f>Données_ATB!BE563</f>
        <v>TYLJET 200 MG/ML SOLUTION INJECTABLE POUR BOVINS OVINS CAPRINS ET PORCINS</v>
      </c>
      <c r="B576" s="199" t="str">
        <f>INDEX(Données_ATB!BE:BQ,MATCH(A576,Données_ATB!BE:BE,0),9)</f>
        <v>Tylosine</v>
      </c>
      <c r="C576" s="200" t="str">
        <f>INDEX(Données_ATB!BE:BQ,MATCH(A576,Données_ATB!BE:BE,0),13)</f>
        <v>Macrolides</v>
      </c>
      <c r="D576" s="4" t="e">
        <f t="shared" si="27"/>
        <v>#VALUE!</v>
      </c>
      <c r="E576" s="1" t="e">
        <f t="shared" si="28"/>
        <v>#VALUE!</v>
      </c>
      <c r="F576" s="1" t="e">
        <f t="shared" si="29"/>
        <v>#VALUE!</v>
      </c>
    </row>
    <row r="577" spans="1:6" ht="22.5" customHeight="1" x14ac:dyDescent="0.25">
      <c r="A577" s="198" t="str">
        <f>Données_ATB!BE564</f>
        <v>TYLMASIN</v>
      </c>
      <c r="B577" s="199" t="str">
        <f>INDEX(Données_ATB!BE:BQ,MATCH(A577,Données_ATB!BE:BE,0),9)</f>
        <v>Tylosine</v>
      </c>
      <c r="C577" s="200" t="str">
        <f>INDEX(Données_ATB!BE:BQ,MATCH(A577,Données_ATB!BE:BE,0),13)</f>
        <v>Macrolides</v>
      </c>
      <c r="D577" s="4" t="e">
        <f t="shared" si="27"/>
        <v>#VALUE!</v>
      </c>
      <c r="E577" s="1" t="e">
        <f t="shared" si="28"/>
        <v>#VALUE!</v>
      </c>
      <c r="F577" s="1" t="e">
        <f t="shared" si="29"/>
        <v>#VALUE!</v>
      </c>
    </row>
    <row r="578" spans="1:6" ht="22.5" customHeight="1" x14ac:dyDescent="0.25">
      <c r="A578" s="198" t="str">
        <f>Données_ATB!BE565</f>
        <v>TYLMIX 10 % PREMELANGE MEDICAMENTEUX</v>
      </c>
      <c r="B578" s="199" t="str">
        <f>INDEX(Données_ATB!BE:BQ,MATCH(A578,Données_ATB!BE:BE,0),9)</f>
        <v>Tylosine</v>
      </c>
      <c r="C578" s="200" t="str">
        <f>INDEX(Données_ATB!BE:BQ,MATCH(A578,Données_ATB!BE:BE,0),13)</f>
        <v>Macrolides</v>
      </c>
      <c r="D578" s="4" t="e">
        <f t="shared" si="27"/>
        <v>#VALUE!</v>
      </c>
      <c r="E578" s="1" t="e">
        <f t="shared" si="28"/>
        <v>#VALUE!</v>
      </c>
      <c r="F578" s="1" t="e">
        <f t="shared" si="29"/>
        <v>#VALUE!</v>
      </c>
    </row>
    <row r="579" spans="1:6" ht="22.5" customHeight="1" x14ac:dyDescent="0.25">
      <c r="A579" s="198" t="str">
        <f>Données_ATB!BE566</f>
        <v>TYLOGRAN 100 %</v>
      </c>
      <c r="B579" s="199" t="str">
        <f>INDEX(Données_ATB!BE:BQ,MATCH(A579,Données_ATB!BE:BE,0),9)</f>
        <v>Tylosine</v>
      </c>
      <c r="C579" s="200" t="str">
        <f>INDEX(Données_ATB!BE:BQ,MATCH(A579,Données_ATB!BE:BE,0),13)</f>
        <v>Macrolides</v>
      </c>
      <c r="D579" s="4" t="e">
        <f t="shared" si="27"/>
        <v>#VALUE!</v>
      </c>
      <c r="E579" s="1" t="e">
        <f t="shared" si="28"/>
        <v>#VALUE!</v>
      </c>
      <c r="F579" s="1" t="e">
        <f t="shared" si="29"/>
        <v>#VALUE!</v>
      </c>
    </row>
    <row r="580" spans="1:6" ht="22.5" customHeight="1" x14ac:dyDescent="0.25">
      <c r="A580" s="198" t="str">
        <f>Données_ATB!BE567</f>
        <v>TYLOLIDE</v>
      </c>
      <c r="B580" s="199" t="str">
        <f>INDEX(Données_ATB!BE:BQ,MATCH(A580,Données_ATB!BE:BE,0),9)</f>
        <v>Tylosine</v>
      </c>
      <c r="C580" s="200" t="str">
        <f>INDEX(Données_ATB!BE:BQ,MATCH(A580,Données_ATB!BE:BE,0),13)</f>
        <v>Macrolides</v>
      </c>
      <c r="D580" s="4" t="e">
        <f t="shared" si="27"/>
        <v>#VALUE!</v>
      </c>
      <c r="E580" s="1" t="e">
        <f t="shared" si="28"/>
        <v>#VALUE!</v>
      </c>
      <c r="F580" s="1" t="e">
        <f t="shared" si="29"/>
        <v>#VALUE!</v>
      </c>
    </row>
    <row r="581" spans="1:6" ht="22.5" customHeight="1" x14ac:dyDescent="0.25">
      <c r="A581" s="198" t="str">
        <f>Données_ATB!BE568</f>
        <v>TYLORAL</v>
      </c>
      <c r="B581" s="199" t="str">
        <f>INDEX(Données_ATB!BE:BQ,MATCH(A581,Données_ATB!BE:BE,0),9)</f>
        <v>Tylosine</v>
      </c>
      <c r="C581" s="200" t="str">
        <f>INDEX(Données_ATB!BE:BQ,MATCH(A581,Données_ATB!BE:BE,0),13)</f>
        <v>Macrolides</v>
      </c>
      <c r="D581" s="4" t="e">
        <f t="shared" si="27"/>
        <v>#VALUE!</v>
      </c>
      <c r="E581" s="1" t="e">
        <f t="shared" si="28"/>
        <v>#VALUE!</v>
      </c>
      <c r="F581" s="1" t="e">
        <f t="shared" si="29"/>
        <v>#VALUE!</v>
      </c>
    </row>
    <row r="582" spans="1:6" ht="22.5" customHeight="1" x14ac:dyDescent="0.25">
      <c r="A582" s="198" t="str">
        <f>Données_ATB!BE569</f>
        <v>TYLOSINE CEVA 200 MG/ML SOLUTION INJECTABLE POUR BOVINS ET PORCINS</v>
      </c>
      <c r="B582" s="199" t="str">
        <f>INDEX(Données_ATB!BE:BQ,MATCH(A582,Données_ATB!BE:BE,0),9)</f>
        <v>Tylosine</v>
      </c>
      <c r="C582" s="200" t="str">
        <f>INDEX(Données_ATB!BE:BQ,MATCH(A582,Données_ATB!BE:BE,0),13)</f>
        <v>Macrolides</v>
      </c>
      <c r="D582" s="4" t="e">
        <f t="shared" si="27"/>
        <v>#VALUE!</v>
      </c>
      <c r="E582" s="1" t="e">
        <f t="shared" si="28"/>
        <v>#VALUE!</v>
      </c>
      <c r="F582" s="1" t="e">
        <f t="shared" si="29"/>
        <v>#VALUE!</v>
      </c>
    </row>
    <row r="583" spans="1:6" ht="22.5" customHeight="1" x14ac:dyDescent="0.25">
      <c r="A583" s="198" t="str">
        <f>Données_ATB!BE570</f>
        <v>TYLOSOL 9,2</v>
      </c>
      <c r="B583" s="199" t="str">
        <f>INDEX(Données_ATB!BE:BQ,MATCH(A583,Données_ATB!BE:BE,0),9)</f>
        <v>Tylosine</v>
      </c>
      <c r="C583" s="200" t="str">
        <f>INDEX(Données_ATB!BE:BQ,MATCH(A583,Données_ATB!BE:BE,0),13)</f>
        <v>Macrolides</v>
      </c>
      <c r="D583" s="4" t="e">
        <f t="shared" si="27"/>
        <v>#VALUE!</v>
      </c>
      <c r="E583" s="1" t="e">
        <f t="shared" si="28"/>
        <v>#VALUE!</v>
      </c>
      <c r="F583" s="1" t="e">
        <f t="shared" si="29"/>
        <v>#VALUE!</v>
      </c>
    </row>
    <row r="584" spans="1:6" ht="22.5" customHeight="1" x14ac:dyDescent="0.25">
      <c r="A584" s="198" t="str">
        <f>Données_ATB!BE571</f>
        <v>TYLUCYL 200 MG/ML SOLUTION INJECTABLE POUR BOVINS ET PORCINS</v>
      </c>
      <c r="B584" s="199" t="str">
        <f>INDEX(Données_ATB!BE:BQ,MATCH(A584,Données_ATB!BE:BE,0),9)</f>
        <v>Tylosine</v>
      </c>
      <c r="C584" s="200" t="str">
        <f>INDEX(Données_ATB!BE:BQ,MATCH(A584,Données_ATB!BE:BE,0),13)</f>
        <v>Macrolides</v>
      </c>
      <c r="D584" s="4" t="e">
        <f t="shared" si="27"/>
        <v>#VALUE!</v>
      </c>
      <c r="E584" s="1" t="e">
        <f t="shared" si="28"/>
        <v>#VALUE!</v>
      </c>
      <c r="F584" s="1" t="e">
        <f t="shared" si="29"/>
        <v>#VALUE!</v>
      </c>
    </row>
    <row r="585" spans="1:6" ht="22.5" customHeight="1" x14ac:dyDescent="0.25">
      <c r="A585" s="198" t="str">
        <f>Données_ATB!BE572</f>
        <v>UBIFLOX 100 MG/ML SOLUTION INJECTABLE POUR BOVINS ET PORCINS (TRUIES)</v>
      </c>
      <c r="B585" s="199" t="str">
        <f>INDEX(Données_ATB!BE:BQ,MATCH(A585,Données_ATB!BE:BE,0),9)</f>
        <v>Marbofloxacine</v>
      </c>
      <c r="C585" s="200" t="str">
        <f>INDEX(Données_ATB!BE:BQ,MATCH(A585,Données_ATB!BE:BE,0),13)</f>
        <v>Fluoroquinolones</v>
      </c>
      <c r="D585" s="4" t="e">
        <f t="shared" si="27"/>
        <v>#VALUE!</v>
      </c>
      <c r="E585" s="1" t="e">
        <f t="shared" si="28"/>
        <v>#VALUE!</v>
      </c>
      <c r="F585" s="1" t="e">
        <f t="shared" si="29"/>
        <v>#VALUE!</v>
      </c>
    </row>
    <row r="586" spans="1:6" ht="22.5" customHeight="1" x14ac:dyDescent="0.25">
      <c r="A586" s="198" t="str">
        <f>Données_ATB!BE573</f>
        <v>UBIFLOX 20 MG/ML SOLUTION INJECTABLE POUR BOVINS ET PORCINS</v>
      </c>
      <c r="B586" s="199" t="str">
        <f>INDEX(Données_ATB!BE:BQ,MATCH(A586,Données_ATB!BE:BE,0),9)</f>
        <v>Marbofloxacine</v>
      </c>
      <c r="C586" s="200" t="str">
        <f>INDEX(Données_ATB!BE:BQ,MATCH(A586,Données_ATB!BE:BE,0),13)</f>
        <v>Fluoroquinolones</v>
      </c>
      <c r="D586" s="4" t="e">
        <f t="shared" si="27"/>
        <v>#VALUE!</v>
      </c>
      <c r="E586" s="1" t="e">
        <f t="shared" si="28"/>
        <v>#VALUE!</v>
      </c>
      <c r="F586" s="1" t="e">
        <f t="shared" si="29"/>
        <v>#VALUE!</v>
      </c>
    </row>
    <row r="587" spans="1:6" ht="22.5" customHeight="1" x14ac:dyDescent="0.25">
      <c r="A587" s="198" t="str">
        <f>Données_ATB!BE574</f>
        <v>UBROLEXIN SUSPENSION INTRAMAMMAIRE POUR VACHES LAITIERES EN LACTATION</v>
      </c>
      <c r="B587" s="199" t="str">
        <f>INDEX(Données_ATB!BE:BQ,MATCH(A587,Données_ATB!BE:BE,0),9)</f>
        <v>Céfalexine + Kanamycine</v>
      </c>
      <c r="C587" s="200" t="str">
        <f>INDEX(Données_ATB!BE:BQ,MATCH(A587,Données_ATB!BE:BE,0),13)</f>
        <v>Cephalosporines 1&amp;2G + Aminoglycosides</v>
      </c>
      <c r="D587" s="4" t="e">
        <f t="shared" si="27"/>
        <v>#VALUE!</v>
      </c>
      <c r="E587" s="1" t="e">
        <f t="shared" si="28"/>
        <v>#VALUE!</v>
      </c>
      <c r="F587" s="1" t="e">
        <f t="shared" si="29"/>
        <v>#VALUE!</v>
      </c>
    </row>
    <row r="588" spans="1:6" ht="22.5" customHeight="1" x14ac:dyDescent="0.25">
      <c r="A588" s="198" t="str">
        <f>Données_ATB!BE575</f>
        <v>UBROPEN SUSPENSION INTRAMAMMAIRE POUR VACHES EN LACTATION</v>
      </c>
      <c r="B588" s="199" t="str">
        <f>INDEX(Données_ATB!BE:BQ,MATCH(A588,Données_ATB!BE:BE,0),9)</f>
        <v>Benzylpénicilline</v>
      </c>
      <c r="C588" s="200" t="str">
        <f>INDEX(Données_ATB!BE:BQ,MATCH(A588,Données_ATB!BE:BE,0),13)</f>
        <v>Penicillines</v>
      </c>
      <c r="D588" s="4" t="e">
        <f t="shared" si="27"/>
        <v>#VALUE!</v>
      </c>
      <c r="E588" s="1" t="e">
        <f t="shared" si="28"/>
        <v>#VALUE!</v>
      </c>
      <c r="F588" s="1" t="e">
        <f t="shared" si="29"/>
        <v>#VALUE!</v>
      </c>
    </row>
    <row r="589" spans="1:6" ht="22.5" customHeight="1" x14ac:dyDescent="0.25">
      <c r="A589" s="198" t="str">
        <f>Données_ATB!BE576</f>
        <v>UBROSTAR SUSPENSION INTRAMAMMAIRE HORS LACTATION POUR BOVINS</v>
      </c>
      <c r="B589" s="199" t="str">
        <f>INDEX(Données_ATB!BE:BQ,MATCH(A589,Données_ATB!BE:BE,0),9)</f>
        <v>Benzylpénicilline + Pénéthamate (ou pénéthacilline) + Framycétine</v>
      </c>
      <c r="C589" s="200" t="str">
        <f>INDEX(Données_ATB!BE:BQ,MATCH(A589,Données_ATB!BE:BE,0),13)</f>
        <v>Penicillines</v>
      </c>
      <c r="D589" s="4" t="e">
        <f t="shared" si="27"/>
        <v>#VALUE!</v>
      </c>
      <c r="E589" s="1" t="e">
        <f t="shared" si="28"/>
        <v>#VALUE!</v>
      </c>
      <c r="F589" s="1" t="e">
        <f t="shared" si="29"/>
        <v>#VALUE!</v>
      </c>
    </row>
    <row r="590" spans="1:6" ht="22.5" customHeight="1" x14ac:dyDescent="0.25">
      <c r="A590" s="198" t="str">
        <f>Données_ATB!BE577</f>
        <v>UCAMIX V COLISTINE 200 LAPIN-VOLAILLE-PORC ET VEAU-AGNEAU-CHEVREAU SEVRES</v>
      </c>
      <c r="B590" s="199" t="str">
        <f>INDEX(Données_ATB!BE:BQ,MATCH(A590,Données_ATB!BE:BE,0),9)</f>
        <v>Colistine</v>
      </c>
      <c r="C590" s="200" t="str">
        <f>INDEX(Données_ATB!BE:BQ,MATCH(A590,Données_ATB!BE:BE,0),13)</f>
        <v>Polypeptides</v>
      </c>
      <c r="D590" s="4" t="str">
        <f t="shared" si="27"/>
        <v>x</v>
      </c>
      <c r="E590" s="1" t="e">
        <f t="shared" si="28"/>
        <v>#VALUE!</v>
      </c>
      <c r="F590" s="1" t="e">
        <f t="shared" si="29"/>
        <v>#VALUE!</v>
      </c>
    </row>
    <row r="591" spans="1:6" ht="22.5" customHeight="1" x14ac:dyDescent="0.25">
      <c r="A591" s="198" t="str">
        <f>Données_ATB!BE578</f>
        <v>UCAMIX V COLISTINE 400 PORC</v>
      </c>
      <c r="B591" s="199" t="str">
        <f>INDEX(Données_ATB!BE:BQ,MATCH(A591,Données_ATB!BE:BE,0),9)</f>
        <v>Colistine</v>
      </c>
      <c r="C591" s="200" t="str">
        <f>INDEX(Données_ATB!BE:BQ,MATCH(A591,Données_ATB!BE:BE,0),13)</f>
        <v>Polypeptides</v>
      </c>
      <c r="D591" s="4" t="str">
        <f t="shared" si="27"/>
        <v>x</v>
      </c>
      <c r="E591" s="1" t="e">
        <f t="shared" si="28"/>
        <v>#VALUE!</v>
      </c>
      <c r="F591" s="1" t="e">
        <f t="shared" si="29"/>
        <v>#VALUE!</v>
      </c>
    </row>
    <row r="592" spans="1:6" ht="22.5" customHeight="1" x14ac:dyDescent="0.25">
      <c r="A592" s="198" t="str">
        <f>Données_ATB!BE579</f>
        <v>UCAMIX V OXYTETRACYCLINE 100 PORC</v>
      </c>
      <c r="B592" s="199" t="str">
        <f>INDEX(Données_ATB!BE:BQ,MATCH(A592,Données_ATB!BE:BE,0),9)</f>
        <v>Oxytétracycline</v>
      </c>
      <c r="C592" s="200" t="str">
        <f>INDEX(Données_ATB!BE:BQ,MATCH(A592,Données_ATB!BE:BE,0),13)</f>
        <v>Tetracyclines</v>
      </c>
      <c r="D592" s="4" t="e">
        <f t="shared" si="27"/>
        <v>#VALUE!</v>
      </c>
      <c r="E592" s="1" t="e">
        <f t="shared" si="28"/>
        <v>#VALUE!</v>
      </c>
      <c r="F592" s="1" t="e">
        <f t="shared" si="29"/>
        <v>#VALUE!</v>
      </c>
    </row>
    <row r="593" spans="1:6" ht="22.5" customHeight="1" x14ac:dyDescent="0.25">
      <c r="A593" s="198" t="str">
        <f>Données_ATB!BE580</f>
        <v>UCAMIX V OXYTETRACYCLINE 40 LAPIN-VOLAILLE-PORC ET VEAU-AGNEAU-CHEVREAU SEVRES</v>
      </c>
      <c r="B593" s="199" t="str">
        <f>INDEX(Données_ATB!BE:BQ,MATCH(A593,Données_ATB!BE:BE,0),9)</f>
        <v>Oxytétracycline</v>
      </c>
      <c r="C593" s="200" t="str">
        <f>INDEX(Données_ATB!BE:BQ,MATCH(A593,Données_ATB!BE:BE,0),13)</f>
        <v>Tetracyclines</v>
      </c>
      <c r="D593" s="4" t="e">
        <f t="shared" si="27"/>
        <v>#VALUE!</v>
      </c>
      <c r="E593" s="1" t="e">
        <f t="shared" si="28"/>
        <v>#VALUE!</v>
      </c>
      <c r="F593" s="1" t="e">
        <f t="shared" si="29"/>
        <v>#VALUE!</v>
      </c>
    </row>
    <row r="594" spans="1:6" ht="22.5" customHeight="1" x14ac:dyDescent="0.25">
      <c r="A594" s="198" t="str">
        <f>Données_ATB!BE581</f>
        <v>VETMULIN 101,2 MG/ML SOLUTION A DILUER DANS L'EAU DE BOISSON POUR PORCS</v>
      </c>
      <c r="B594" s="199" t="str">
        <f>INDEX(Données_ATB!BE:BQ,MATCH(A594,Données_ATB!BE:BE,0),9)</f>
        <v>Tiamuline</v>
      </c>
      <c r="C594" s="200" t="str">
        <f>INDEX(Données_ATB!BE:BQ,MATCH(A594,Données_ATB!BE:BE,0),13)</f>
        <v>Pleuromutilines</v>
      </c>
      <c r="D594" s="4" t="e">
        <f t="shared" si="27"/>
        <v>#VALUE!</v>
      </c>
      <c r="E594" s="1" t="e">
        <f t="shared" si="28"/>
        <v>#VALUE!</v>
      </c>
      <c r="F594" s="1" t="e">
        <f t="shared" si="29"/>
        <v>#VALUE!</v>
      </c>
    </row>
    <row r="595" spans="1:6" ht="22.5" customHeight="1" x14ac:dyDescent="0.25">
      <c r="A595" s="198" t="str">
        <f>Données_ATB!BE582</f>
        <v>VETMULIN 101,2 MG/ML SOLUTION POUR ADMINISTRATION DANS L'EAU DE BOISSON POUR PORCINS ET POULES PONDEUSES</v>
      </c>
      <c r="B595" s="199" t="str">
        <f>INDEX(Données_ATB!BE:BQ,MATCH(A595,Données_ATB!BE:BE,0),9)</f>
        <v>Tiamuline</v>
      </c>
      <c r="C595" s="200" t="str">
        <f>INDEX(Données_ATB!BE:BQ,MATCH(A595,Données_ATB!BE:BE,0),13)</f>
        <v>Pleuromutilines</v>
      </c>
      <c r="D595" s="4" t="e">
        <f t="shared" si="27"/>
        <v>#VALUE!</v>
      </c>
      <c r="E595" s="1" t="e">
        <f t="shared" si="28"/>
        <v>#VALUE!</v>
      </c>
      <c r="F595" s="1" t="e">
        <f t="shared" si="29"/>
        <v>#VALUE!</v>
      </c>
    </row>
    <row r="596" spans="1:6" ht="22.5" customHeight="1" x14ac:dyDescent="0.25">
      <c r="A596" s="198" t="str">
        <f>Données_ATB!BE583</f>
        <v>VETMULIN 16,2 MG/G PREMELANGE MEDICAMENTEUX POUR PORCS, POULETS, DINDES ET LAPINS</v>
      </c>
      <c r="B596" s="199" t="str">
        <f>INDEX(Données_ATB!BE:BQ,MATCH(A596,Données_ATB!BE:BE,0),9)</f>
        <v>Tiamuline</v>
      </c>
      <c r="C596" s="200" t="str">
        <f>INDEX(Données_ATB!BE:BQ,MATCH(A596,Données_ATB!BE:BE,0),13)</f>
        <v>Pleuromutilines</v>
      </c>
      <c r="D596" s="4" t="e">
        <f t="shared" si="27"/>
        <v>#VALUE!</v>
      </c>
      <c r="E596" s="1" t="e">
        <f t="shared" si="28"/>
        <v>#VALUE!</v>
      </c>
      <c r="F596" s="1" t="e">
        <f t="shared" si="29"/>
        <v>#VALUE!</v>
      </c>
    </row>
    <row r="597" spans="1:6" ht="22.5" customHeight="1" x14ac:dyDescent="0.25">
      <c r="A597" s="198" t="str">
        <f>Données_ATB!BE584</f>
        <v>VETMULIN 162 MG/ML SOLUTION INJECTABLE POUR PORCS</v>
      </c>
      <c r="B597" s="199" t="str">
        <f>INDEX(Données_ATB!BE:BQ,MATCH(A597,Données_ATB!BE:BE,0),9)</f>
        <v>Tiamuline</v>
      </c>
      <c r="C597" s="200" t="str">
        <f>INDEX(Données_ATB!BE:BQ,MATCH(A597,Données_ATB!BE:BE,0),13)</f>
        <v>Pleuromutilines</v>
      </c>
      <c r="D597" s="4" t="e">
        <f t="shared" si="27"/>
        <v>#VALUE!</v>
      </c>
      <c r="E597" s="1" t="e">
        <f t="shared" si="28"/>
        <v>#VALUE!</v>
      </c>
      <c r="F597" s="1" t="e">
        <f t="shared" si="29"/>
        <v>#VALUE!</v>
      </c>
    </row>
    <row r="598" spans="1:6" ht="22.5" customHeight="1" x14ac:dyDescent="0.25">
      <c r="A598" s="198" t="str">
        <f>Données_ATB!BE585</f>
        <v>VETMULIN 364 MG/G GRANULES POUR SOLUTION BUVABLE POUR PORCS POULETS ET DINDONS</v>
      </c>
      <c r="B598" s="199" t="str">
        <f>INDEX(Données_ATB!BE:BQ,MATCH(A598,Données_ATB!BE:BE,0),9)</f>
        <v>Tiamuline</v>
      </c>
      <c r="C598" s="200" t="str">
        <f>INDEX(Données_ATB!BE:BQ,MATCH(A598,Données_ATB!BE:BE,0),13)</f>
        <v>Pleuromutilines</v>
      </c>
      <c r="D598" s="4" t="e">
        <f t="shared" si="27"/>
        <v>#VALUE!</v>
      </c>
      <c r="E598" s="1" t="e">
        <f t="shared" si="28"/>
        <v>#VALUE!</v>
      </c>
      <c r="F598" s="1" t="e">
        <f t="shared" si="29"/>
        <v>#VALUE!</v>
      </c>
    </row>
    <row r="599" spans="1:6" ht="22.5" customHeight="1" x14ac:dyDescent="0.25">
      <c r="A599" s="198" t="str">
        <f>Données_ATB!BE586</f>
        <v>VETMULIN 81 MG/G PREMELANGE MEDICAMENTEUX POUR PORCS, POULETS, DINDES ET LAPINS</v>
      </c>
      <c r="B599" s="199" t="str">
        <f>INDEX(Données_ATB!BE:BQ,MATCH(A599,Données_ATB!BE:BE,0),9)</f>
        <v>Tiamuline</v>
      </c>
      <c r="C599" s="200" t="str">
        <f>INDEX(Données_ATB!BE:BQ,MATCH(A599,Données_ATB!BE:BE,0),13)</f>
        <v>Pleuromutilines</v>
      </c>
      <c r="D599" s="4" t="e">
        <f t="shared" ref="D599:D612" si="30">IF(SEARCH("Colistine",B599)&gt;0,"x","")</f>
        <v>#VALUE!</v>
      </c>
      <c r="E599" s="1" t="e">
        <f t="shared" ref="E599:E612" si="31">IF(SEARCH("Cephalosporines 3&amp;4G",C599)&gt;0,"x","")</f>
        <v>#VALUE!</v>
      </c>
      <c r="F599" s="1" t="e">
        <f t="shared" ref="F599:F612" si="32">IF(SEARCH("Cephalosporines 3&amp;4G",C599)&gt;0,"x","")&amp;IF(SEARCH("Fluoroquinolones",C599)&gt;0,"x","")</f>
        <v>#VALUE!</v>
      </c>
    </row>
    <row r="600" spans="1:6" ht="22.5" customHeight="1" x14ac:dyDescent="0.25">
      <c r="A600" s="198" t="str">
        <f>Données_ATB!BE587</f>
        <v>VETO-ANTI-DIAR</v>
      </c>
      <c r="B600" s="199" t="str">
        <f>INDEX(Données_ATB!BE:BQ,MATCH(A600,Données_ATB!BE:BE,0),9)</f>
        <v>Sulfaguanidine</v>
      </c>
      <c r="C600" s="200" t="str">
        <f>INDEX(Données_ATB!BE:BQ,MATCH(A600,Données_ATB!BE:BE,0),13)</f>
        <v>Sulfamides</v>
      </c>
      <c r="D600" s="4" t="e">
        <f t="shared" si="30"/>
        <v>#VALUE!</v>
      </c>
      <c r="E600" s="1" t="e">
        <f t="shared" si="31"/>
        <v>#VALUE!</v>
      </c>
      <c r="F600" s="1" t="e">
        <f t="shared" si="32"/>
        <v>#VALUE!</v>
      </c>
    </row>
    <row r="601" spans="1:6" ht="22.5" customHeight="1" x14ac:dyDescent="0.25">
      <c r="A601" s="198" t="str">
        <f>Données_ATB!BE588</f>
        <v>VETOCOLI POUDRE SOLUBLE</v>
      </c>
      <c r="B601" s="199" t="str">
        <f>INDEX(Données_ATB!BE:BQ,MATCH(A601,Données_ATB!BE:BE,0),9)</f>
        <v>Colistine</v>
      </c>
      <c r="C601" s="200" t="str">
        <f>INDEX(Données_ATB!BE:BQ,MATCH(A601,Données_ATB!BE:BE,0),13)</f>
        <v>Polypeptides</v>
      </c>
      <c r="D601" s="4" t="str">
        <f t="shared" si="30"/>
        <v>x</v>
      </c>
      <c r="E601" s="1" t="e">
        <f t="shared" si="31"/>
        <v>#VALUE!</v>
      </c>
      <c r="F601" s="1" t="e">
        <f t="shared" si="32"/>
        <v>#VALUE!</v>
      </c>
    </row>
    <row r="602" spans="1:6" ht="22.5" customHeight="1" x14ac:dyDescent="0.25">
      <c r="A602" s="198" t="str">
        <f>Données_ATB!BE589</f>
        <v>VETRIGEN</v>
      </c>
      <c r="B602" s="199" t="str">
        <f>INDEX(Données_ATB!BE:BQ,MATCH(A602,Données_ATB!BE:BE,0),9)</f>
        <v>Gentamicine</v>
      </c>
      <c r="C602" s="200" t="str">
        <f>INDEX(Données_ATB!BE:BQ,MATCH(A602,Données_ATB!BE:BE,0),13)</f>
        <v>Aminoglycosides</v>
      </c>
      <c r="D602" s="4" t="e">
        <f t="shared" si="30"/>
        <v>#VALUE!</v>
      </c>
      <c r="E602" s="1" t="e">
        <f t="shared" si="31"/>
        <v>#VALUE!</v>
      </c>
      <c r="F602" s="1" t="e">
        <f t="shared" si="32"/>
        <v>#VALUE!</v>
      </c>
    </row>
    <row r="603" spans="1:6" ht="22.5" customHeight="1" x14ac:dyDescent="0.25">
      <c r="A603" s="198" t="str">
        <f>Données_ATB!BE590</f>
        <v>VETRIMOXIN 48 HEURES</v>
      </c>
      <c r="B603" s="199" t="str">
        <f>INDEX(Données_ATB!BE:BQ,MATCH(A603,Données_ATB!BE:BE,0),9)</f>
        <v>Amoxicilline</v>
      </c>
      <c r="C603" s="200" t="str">
        <f>INDEX(Données_ATB!BE:BQ,MATCH(A603,Données_ATB!BE:BE,0),13)</f>
        <v>Penicillines</v>
      </c>
      <c r="D603" s="4" t="e">
        <f t="shared" si="30"/>
        <v>#VALUE!</v>
      </c>
      <c r="E603" s="1" t="e">
        <f t="shared" si="31"/>
        <v>#VALUE!</v>
      </c>
      <c r="F603" s="1" t="e">
        <f t="shared" si="32"/>
        <v>#VALUE!</v>
      </c>
    </row>
    <row r="604" spans="1:6" ht="22.5" customHeight="1" x14ac:dyDescent="0.25">
      <c r="A604" s="198" t="str">
        <f>Données_ATB!BE591</f>
        <v>VETRIMOXIN 50</v>
      </c>
      <c r="B604" s="199" t="str">
        <f>INDEX(Données_ATB!BE:BQ,MATCH(A604,Données_ATB!BE:BE,0),9)</f>
        <v>Amoxicilline</v>
      </c>
      <c r="C604" s="200" t="str">
        <f>INDEX(Données_ATB!BE:BQ,MATCH(A604,Données_ATB!BE:BE,0),13)</f>
        <v>Penicillines</v>
      </c>
      <c r="D604" s="4" t="e">
        <f t="shared" si="30"/>
        <v>#VALUE!</v>
      </c>
      <c r="E604" s="1" t="e">
        <f t="shared" si="31"/>
        <v>#VALUE!</v>
      </c>
      <c r="F604" s="1" t="e">
        <f t="shared" si="32"/>
        <v>#VALUE!</v>
      </c>
    </row>
    <row r="605" spans="1:6" ht="22.5" customHeight="1" x14ac:dyDescent="0.25">
      <c r="A605" s="198" t="str">
        <f>Données_ATB!BE592</f>
        <v>VETRIMOXIN P.O.</v>
      </c>
      <c r="B605" s="199" t="str">
        <f>INDEX(Données_ATB!BE:BQ,MATCH(A605,Données_ATB!BE:BE,0),9)</f>
        <v>Amoxicilline</v>
      </c>
      <c r="C605" s="200" t="str">
        <f>INDEX(Données_ATB!BE:BQ,MATCH(A605,Données_ATB!BE:BE,0),13)</f>
        <v>Penicillines</v>
      </c>
      <c r="D605" s="4" t="e">
        <f t="shared" si="30"/>
        <v>#VALUE!</v>
      </c>
      <c r="E605" s="1" t="e">
        <f t="shared" si="31"/>
        <v>#VALUE!</v>
      </c>
      <c r="F605" s="1" t="e">
        <f t="shared" si="32"/>
        <v>#VALUE!</v>
      </c>
    </row>
    <row r="606" spans="1:6" ht="22.5" customHeight="1" x14ac:dyDescent="0.25">
      <c r="A606" s="198" t="str">
        <f>Données_ATB!BE593</f>
        <v>VIRBACTAN</v>
      </c>
      <c r="B606" s="199" t="str">
        <f>INDEX(Données_ATB!BE:BQ,MATCH(A606,Données_ATB!BE:BE,0),9)</f>
        <v>Cefquinome</v>
      </c>
      <c r="C606" s="200" t="str">
        <f>INDEX(Données_ATB!BE:BQ,MATCH(A606,Données_ATB!BE:BE,0),13)</f>
        <v>Cephalosporines 3&amp;4G</v>
      </c>
      <c r="D606" s="4" t="e">
        <f t="shared" si="30"/>
        <v>#VALUE!</v>
      </c>
      <c r="E606" s="1" t="str">
        <f t="shared" si="31"/>
        <v>x</v>
      </c>
      <c r="F606" s="1" t="e">
        <f t="shared" si="32"/>
        <v>#VALUE!</v>
      </c>
    </row>
    <row r="607" spans="1:6" ht="22.5" customHeight="1" x14ac:dyDescent="0.25">
      <c r="A607" s="198" t="str">
        <f>Données_ATB!BE594</f>
        <v>VIRGOCILLINE</v>
      </c>
      <c r="B607" s="199" t="str">
        <f>INDEX(Données_ATB!BE:BQ,MATCH(A607,Données_ATB!BE:BE,0),9)</f>
        <v>Colistine</v>
      </c>
      <c r="C607" s="200" t="str">
        <f>INDEX(Données_ATB!BE:BQ,MATCH(A607,Données_ATB!BE:BE,0),13)</f>
        <v>Polypeptides</v>
      </c>
      <c r="D607" s="4" t="str">
        <f t="shared" si="30"/>
        <v>x</v>
      </c>
      <c r="E607" s="1" t="e">
        <f t="shared" si="31"/>
        <v>#VALUE!</v>
      </c>
      <c r="F607" s="1" t="e">
        <f t="shared" si="32"/>
        <v>#VALUE!</v>
      </c>
    </row>
    <row r="608" spans="1:6" ht="22.5" customHeight="1" x14ac:dyDescent="0.25">
      <c r="A608" s="198" t="str">
        <f>Données_ATB!BE595</f>
        <v>VOLACRINE SULFA</v>
      </c>
      <c r="B608" s="199" t="str">
        <f>INDEX(Données_ATB!BE:BQ,MATCH(A608,Données_ATB!BE:BE,0),9)</f>
        <v>Sulfadimidine + Sulfaquinoxaline</v>
      </c>
      <c r="C608" s="200" t="str">
        <f>INDEX(Données_ATB!BE:BQ,MATCH(A608,Données_ATB!BE:BE,0),13)</f>
        <v>Sulfamides</v>
      </c>
      <c r="D608" s="4" t="e">
        <f t="shared" si="30"/>
        <v>#VALUE!</v>
      </c>
      <c r="E608" s="1" t="e">
        <f t="shared" si="31"/>
        <v>#VALUE!</v>
      </c>
      <c r="F608" s="1" t="e">
        <f t="shared" si="32"/>
        <v>#VALUE!</v>
      </c>
    </row>
    <row r="609" spans="1:6" ht="22.5" customHeight="1" x14ac:dyDescent="0.25">
      <c r="A609" s="198" t="str">
        <f>Données_ATB!BE596</f>
        <v>ZACTRAN 150 MG/ML SOLUTION INJECTABLE POUR BOVINS OVINS ET PORCINS</v>
      </c>
      <c r="B609" s="199" t="str">
        <f>INDEX(Données_ATB!BE:BQ,MATCH(A609,Données_ATB!BE:BE,0),9)</f>
        <v>Gamithromycine</v>
      </c>
      <c r="C609" s="200" t="str">
        <f>INDEX(Données_ATB!BE:BQ,MATCH(A609,Données_ATB!BE:BE,0),13)</f>
        <v>Macrolides</v>
      </c>
      <c r="D609" s="4" t="e">
        <f t="shared" si="30"/>
        <v>#VALUE!</v>
      </c>
      <c r="E609" s="1" t="e">
        <f t="shared" si="31"/>
        <v>#VALUE!</v>
      </c>
      <c r="F609" s="1" t="e">
        <f t="shared" si="32"/>
        <v>#VALUE!</v>
      </c>
    </row>
    <row r="610" spans="1:6" ht="22.5" customHeight="1" x14ac:dyDescent="0.25">
      <c r="A610" s="198" t="str">
        <f>Données_ATB!BE597</f>
        <v>ZELERIS SOLUTION INJECTABLE POUR BOVINS</v>
      </c>
      <c r="B610" s="199" t="str">
        <f>INDEX(Données_ATB!BE:BQ,MATCH(A610,Données_ATB!BE:BE,0),9)</f>
        <v>Florfénicol</v>
      </c>
      <c r="C610" s="200" t="str">
        <f>INDEX(Données_ATB!BE:BQ,MATCH(A610,Données_ATB!BE:BE,0),13)</f>
        <v>Phenicoles</v>
      </c>
      <c r="D610" s="4" t="e">
        <f t="shared" si="30"/>
        <v>#VALUE!</v>
      </c>
      <c r="E610" s="1" t="e">
        <f t="shared" si="31"/>
        <v>#VALUE!</v>
      </c>
      <c r="F610" s="1" t="e">
        <f t="shared" si="32"/>
        <v>#VALUE!</v>
      </c>
    </row>
    <row r="611" spans="1:6" ht="22.5" customHeight="1" x14ac:dyDescent="0.25">
      <c r="A611" s="198" t="str">
        <f>Données_ATB!BE598</f>
        <v>ZUPREVO 180 MG/ML SOLUTION INJECTABLE POUR BOVINS</v>
      </c>
      <c r="B611" s="199" t="str">
        <f>INDEX(Données_ATB!BE:BQ,MATCH(A611,Données_ATB!BE:BE,0),9)</f>
        <v>Tildipirosine</v>
      </c>
      <c r="C611" s="200" t="str">
        <f>INDEX(Données_ATB!BE:BQ,MATCH(A611,Données_ATB!BE:BE,0),13)</f>
        <v>Macrolides</v>
      </c>
      <c r="D611" s="4" t="e">
        <f t="shared" si="30"/>
        <v>#VALUE!</v>
      </c>
      <c r="E611" s="1" t="e">
        <f t="shared" si="31"/>
        <v>#VALUE!</v>
      </c>
      <c r="F611" s="1" t="e">
        <f t="shared" si="32"/>
        <v>#VALUE!</v>
      </c>
    </row>
    <row r="612" spans="1:6" ht="22.5" customHeight="1" x14ac:dyDescent="0.25">
      <c r="A612" s="278" t="str">
        <f>Données_ATB!BE599</f>
        <v>ZUPREVO 40 MG/ML SOLUTION INJECTABLE POUR PORCINS</v>
      </c>
      <c r="B612" s="199" t="str">
        <f>INDEX(Données_ATB!BE:BQ,MATCH(A612,Données_ATB!BE:BE,0),9)</f>
        <v>Tildipirosine</v>
      </c>
      <c r="C612" s="200" t="str">
        <f>INDEX(Données_ATB!BE:BQ,MATCH(A612,Données_ATB!BE:BE,0),13)</f>
        <v>Macrolides</v>
      </c>
      <c r="D612" s="4" t="e">
        <f t="shared" si="30"/>
        <v>#VALUE!</v>
      </c>
      <c r="E612" s="1" t="e">
        <f t="shared" si="31"/>
        <v>#VALUE!</v>
      </c>
      <c r="F612" s="1" t="e">
        <f t="shared" si="32"/>
        <v>#VALUE!</v>
      </c>
    </row>
    <row r="613" spans="1:6" hidden="1" x14ac:dyDescent="0.25">
      <c r="A613" s="279"/>
      <c r="B613" s="280"/>
      <c r="C613" s="280"/>
    </row>
    <row r="614" spans="1:6" hidden="1" x14ac:dyDescent="0.25">
      <c r="A614" s="281"/>
      <c r="B614" s="282"/>
      <c r="C614" s="282"/>
    </row>
    <row r="615" spans="1:6" hidden="1" x14ac:dyDescent="0.25">
      <c r="A615" s="281"/>
      <c r="B615" s="282"/>
      <c r="C615" s="282"/>
    </row>
    <row r="616" spans="1:6" hidden="1" x14ac:dyDescent="0.25">
      <c r="A616" s="281"/>
      <c r="B616" s="282"/>
      <c r="C616" s="282"/>
    </row>
  </sheetData>
  <sheetProtection algorithmName="SHA-512" hashValue="yWoBc0sqjMTe3OpVQL8M90n68w86Hb5Gbdsz4SlZyn8IgiT/lv2ovkxzWy4EQ7U8swH6T94oTnmy8jhhDwLzgg==" saltValue="1Nul2rl5OMopNqLZz7V2ow==" spinCount="100000" sheet="1" sort="0" autoFilter="0"/>
  <autoFilter ref="A15:C375" xr:uid="{00000000-0009-0000-0000-000007000000}"/>
  <mergeCells count="13">
    <mergeCell ref="A1:C7"/>
    <mergeCell ref="AX15:AY15"/>
    <mergeCell ref="J15:K15"/>
    <mergeCell ref="M15:N15"/>
    <mergeCell ref="O15:P15"/>
    <mergeCell ref="T15:V15"/>
    <mergeCell ref="X15:Y15"/>
    <mergeCell ref="AF15:AG15"/>
    <mergeCell ref="AH15:AI15"/>
    <mergeCell ref="AJ15:AK15"/>
    <mergeCell ref="AL15:AM15"/>
    <mergeCell ref="AN15:AO15"/>
    <mergeCell ref="AV15:AW15"/>
  </mergeCells>
  <phoneticPr fontId="1" type="noConversion"/>
  <conditionalFormatting sqref="A16:C612">
    <cfRule type="expression" dxfId="2" priority="1">
      <formula>$F16="x"</formula>
    </cfRule>
    <cfRule type="expression" dxfId="1" priority="2">
      <formula>$E16="x"</formula>
    </cfRule>
    <cfRule type="expression" dxfId="0" priority="99">
      <formula>$D16="x"</formula>
    </cfRule>
  </conditionalFormatting>
  <pageMargins left="0.25" right="0.25" top="0.75" bottom="0.75" header="0.3" footer="0.3"/>
  <pageSetup paperSize="9" orientation="portrait" copies="7"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BK400"/>
  <sheetViews>
    <sheetView zoomScale="70" zoomScaleNormal="70" zoomScalePageLayoutView="55" workbookViewId="0">
      <selection activeCell="G5" sqref="G5"/>
    </sheetView>
  </sheetViews>
  <sheetFormatPr baseColWidth="10" defaultColWidth="0" defaultRowHeight="16.5" zeroHeight="1" x14ac:dyDescent="0.3"/>
  <cols>
    <col min="1" max="1" width="4.7109375" style="12" customWidth="1"/>
    <col min="2" max="2" width="17.42578125" style="12" customWidth="1"/>
    <col min="3" max="3" width="45.7109375" style="12" customWidth="1"/>
    <col min="4" max="4" width="39.85546875" style="12" customWidth="1"/>
    <col min="5" max="5" width="56.5703125" style="12" customWidth="1"/>
    <col min="6" max="6" width="19" style="12" customWidth="1"/>
    <col min="7" max="7" width="14.42578125" style="12" customWidth="1"/>
    <col min="8" max="8" width="38.42578125" style="12" customWidth="1"/>
    <col min="9" max="9" width="44.85546875" style="14" customWidth="1"/>
    <col min="10" max="10" width="51.5703125" style="7" customWidth="1"/>
    <col min="11" max="11" width="50.42578125" style="36" customWidth="1"/>
    <col min="12" max="12" width="11.42578125" style="36" hidden="1" customWidth="1"/>
    <col min="13" max="13" width="4.7109375" style="36" hidden="1" customWidth="1"/>
    <col min="14" max="32" width="11.42578125" style="12" hidden="1" customWidth="1"/>
    <col min="33" max="48" width="11.42578125" style="12" hidden="1"/>
    <col min="49" max="62" width="11.42578125" hidden="1"/>
    <col min="63" max="63" width="19.140625" style="12" hidden="1"/>
    <col min="64" max="16384" width="11.42578125" style="12" hidden="1"/>
  </cols>
  <sheetData>
    <row r="1" spans="1:48" ht="18.75" customHeight="1" x14ac:dyDescent="0.3">
      <c r="I1" s="7"/>
      <c r="L1" s="46"/>
      <c r="S1" s="309" t="s">
        <v>170</v>
      </c>
      <c r="T1" s="310"/>
      <c r="U1" s="310"/>
      <c r="V1" s="310"/>
      <c r="W1" s="310"/>
      <c r="X1" s="310"/>
      <c r="Y1" s="311"/>
      <c r="AA1" s="312" t="s">
        <v>220</v>
      </c>
      <c r="AB1" s="313"/>
      <c r="AC1" s="313"/>
      <c r="AD1" s="314"/>
    </row>
    <row r="2" spans="1:48" ht="16.5" customHeight="1" x14ac:dyDescent="0.3">
      <c r="B2" s="316"/>
      <c r="C2" s="316"/>
      <c r="D2" s="316"/>
      <c r="E2" s="36"/>
      <c r="F2" s="36"/>
      <c r="G2" s="36"/>
      <c r="I2" s="307" t="s">
        <v>185</v>
      </c>
      <c r="M2" s="53"/>
      <c r="O2" s="36"/>
      <c r="P2" s="36"/>
      <c r="Q2" s="36"/>
      <c r="R2" s="36"/>
      <c r="S2" s="61" t="s">
        <v>173</v>
      </c>
      <c r="T2" s="59" t="s">
        <v>174</v>
      </c>
      <c r="U2" s="59" t="s">
        <v>175</v>
      </c>
      <c r="V2" s="59" t="s">
        <v>176</v>
      </c>
      <c r="W2" s="59" t="s">
        <v>177</v>
      </c>
      <c r="X2" s="59" t="s">
        <v>178</v>
      </c>
      <c r="Y2" s="62" t="s">
        <v>179</v>
      </c>
      <c r="AA2" s="68" t="s">
        <v>169</v>
      </c>
      <c r="AB2" s="67" t="s">
        <v>183</v>
      </c>
      <c r="AC2" s="67" t="s">
        <v>184</v>
      </c>
      <c r="AD2" s="69" t="s">
        <v>172</v>
      </c>
      <c r="AF2" s="36"/>
      <c r="AG2" s="36"/>
      <c r="AH2" s="36"/>
      <c r="AI2" s="36"/>
      <c r="AJ2" s="36"/>
      <c r="AK2" s="36"/>
      <c r="AL2" s="36"/>
      <c r="AM2" s="36"/>
      <c r="AN2" s="36"/>
      <c r="AO2" s="36"/>
      <c r="AP2" s="36"/>
      <c r="AQ2" s="36"/>
      <c r="AR2" s="36"/>
      <c r="AS2" s="36"/>
      <c r="AT2" s="36"/>
      <c r="AU2" s="36"/>
      <c r="AV2" s="36"/>
    </row>
    <row r="3" spans="1:48" ht="25.5" customHeight="1" x14ac:dyDescent="0.3">
      <c r="B3" s="316"/>
      <c r="C3" s="316"/>
      <c r="D3" s="316"/>
      <c r="E3" s="38"/>
      <c r="F3" s="36"/>
      <c r="G3" s="36"/>
      <c r="I3" s="308"/>
      <c r="M3" s="54"/>
      <c r="O3" s="36"/>
      <c r="P3" s="36"/>
      <c r="Q3" s="36"/>
      <c r="R3" s="36"/>
      <c r="S3" s="61" t="s">
        <v>4630</v>
      </c>
      <c r="T3" s="60" t="s">
        <v>205</v>
      </c>
      <c r="U3" s="59" t="s">
        <v>4630</v>
      </c>
      <c r="V3" s="59" t="s">
        <v>4630</v>
      </c>
      <c r="W3" s="59" t="s">
        <v>4630</v>
      </c>
      <c r="X3" s="60" t="s">
        <v>203</v>
      </c>
      <c r="Y3" s="62" t="s">
        <v>4630</v>
      </c>
      <c r="AA3" s="68" t="s">
        <v>171</v>
      </c>
      <c r="AB3" s="67" t="s">
        <v>171</v>
      </c>
      <c r="AC3" s="67" t="s">
        <v>171</v>
      </c>
      <c r="AD3" s="70"/>
      <c r="AF3" s="36"/>
      <c r="AG3" s="36"/>
      <c r="AH3" s="36"/>
      <c r="AI3" s="36"/>
      <c r="AJ3" s="36"/>
      <c r="AK3" s="36"/>
      <c r="AL3" s="36"/>
      <c r="AM3" s="36"/>
      <c r="AN3" s="36"/>
      <c r="AO3" s="36"/>
      <c r="AP3" s="36"/>
      <c r="AQ3" s="36"/>
      <c r="AR3" s="36"/>
      <c r="AS3" s="36"/>
      <c r="AT3" s="36"/>
      <c r="AU3" s="36"/>
      <c r="AV3" s="36"/>
    </row>
    <row r="4" spans="1:48" ht="21" customHeight="1" x14ac:dyDescent="0.3">
      <c r="B4" s="316"/>
      <c r="C4" s="316"/>
      <c r="D4" s="316"/>
      <c r="I4" s="7"/>
      <c r="L4" s="46"/>
      <c r="O4" s="36"/>
      <c r="P4" s="36"/>
      <c r="Q4" s="36"/>
      <c r="R4" s="36"/>
      <c r="S4" s="61" t="s">
        <v>181</v>
      </c>
      <c r="T4" s="59" t="s">
        <v>204</v>
      </c>
      <c r="U4" s="59" t="s">
        <v>181</v>
      </c>
      <c r="V4" s="59" t="s">
        <v>181</v>
      </c>
      <c r="W4" s="59" t="s">
        <v>181</v>
      </c>
      <c r="X4" s="59" t="s">
        <v>204</v>
      </c>
      <c r="Y4" s="62" t="s">
        <v>181</v>
      </c>
      <c r="AA4" s="68" t="s">
        <v>182</v>
      </c>
      <c r="AB4" s="67" t="s">
        <v>182</v>
      </c>
      <c r="AC4" s="67" t="s">
        <v>182</v>
      </c>
      <c r="AD4" s="70"/>
      <c r="AF4" s="36"/>
      <c r="AG4" s="36"/>
      <c r="AH4" s="36"/>
      <c r="AI4" s="36"/>
      <c r="AJ4" s="36"/>
      <c r="AK4" s="36"/>
      <c r="AL4" s="36"/>
      <c r="AM4" s="36"/>
      <c r="AN4" s="36"/>
      <c r="AO4" s="36"/>
      <c r="AP4" s="36"/>
      <c r="AQ4" s="36"/>
      <c r="AR4" s="36"/>
      <c r="AS4" s="36"/>
      <c r="AT4" s="36"/>
      <c r="AU4" s="36"/>
      <c r="AV4" s="36"/>
    </row>
    <row r="5" spans="1:48" ht="46.5" customHeight="1" thickBot="1" x14ac:dyDescent="0.35">
      <c r="B5" s="39"/>
      <c r="C5" s="39"/>
      <c r="D5" s="39"/>
      <c r="I5" s="87" t="s">
        <v>152</v>
      </c>
      <c r="K5" s="53"/>
      <c r="O5" s="36"/>
      <c r="P5" s="36"/>
      <c r="Q5" s="36"/>
      <c r="R5" s="36"/>
      <c r="S5" s="63"/>
      <c r="T5" s="64" t="s">
        <v>181</v>
      </c>
      <c r="U5" s="65"/>
      <c r="V5" s="65"/>
      <c r="W5" s="64"/>
      <c r="X5" s="64" t="s">
        <v>181</v>
      </c>
      <c r="Y5" s="66"/>
      <c r="AA5" s="68" t="s">
        <v>140</v>
      </c>
      <c r="AB5" s="67" t="s">
        <v>140</v>
      </c>
      <c r="AC5" s="67" t="s">
        <v>140</v>
      </c>
      <c r="AD5" s="70"/>
      <c r="AF5" s="36"/>
      <c r="AG5" s="36"/>
      <c r="AH5" s="36"/>
      <c r="AI5" s="36"/>
      <c r="AJ5" s="36"/>
      <c r="AK5" s="36"/>
      <c r="AL5" s="36"/>
      <c r="AM5" s="36"/>
      <c r="AN5" s="36"/>
      <c r="AO5" s="36"/>
      <c r="AP5" s="36"/>
      <c r="AQ5" s="36"/>
      <c r="AR5" s="36"/>
      <c r="AS5" s="36"/>
      <c r="AT5" s="36"/>
      <c r="AU5" s="36"/>
      <c r="AV5" s="36"/>
    </row>
    <row r="6" spans="1:48" ht="21" customHeight="1" thickBot="1" x14ac:dyDescent="0.35">
      <c r="B6" s="39"/>
      <c r="C6" s="39"/>
      <c r="D6" s="39"/>
      <c r="I6" s="88"/>
      <c r="K6" s="54"/>
      <c r="O6" s="36"/>
      <c r="P6" s="36"/>
      <c r="Q6" s="36"/>
      <c r="R6" s="36"/>
      <c r="S6" s="36"/>
      <c r="T6" s="36"/>
      <c r="X6" s="39"/>
      <c r="Y6" s="39"/>
      <c r="Z6" s="52"/>
      <c r="AA6" s="63" t="s">
        <v>172</v>
      </c>
      <c r="AB6" s="71" t="s">
        <v>172</v>
      </c>
      <c r="AC6" s="71" t="s">
        <v>172</v>
      </c>
      <c r="AD6" s="72"/>
      <c r="AE6" s="39"/>
      <c r="AF6" s="39"/>
      <c r="AG6" s="39"/>
      <c r="AH6" s="39"/>
      <c r="AI6" s="39"/>
      <c r="AJ6" s="39"/>
      <c r="AK6" s="39"/>
      <c r="AL6" s="39"/>
      <c r="AM6" s="39"/>
      <c r="AN6" s="39"/>
      <c r="AO6" s="39"/>
      <c r="AP6" s="39"/>
      <c r="AQ6" s="39"/>
      <c r="AR6" s="39"/>
      <c r="AS6" s="39"/>
      <c r="AT6" s="39"/>
      <c r="AU6" s="39"/>
      <c r="AV6" s="39"/>
    </row>
    <row r="7" spans="1:48" ht="9" customHeight="1" x14ac:dyDescent="0.3">
      <c r="I7" s="89"/>
      <c r="K7" s="54"/>
      <c r="O7" s="36"/>
      <c r="P7" s="36"/>
      <c r="Q7" s="36"/>
      <c r="R7" s="36"/>
      <c r="T7" s="36"/>
      <c r="X7" s="39"/>
      <c r="Y7" s="39"/>
      <c r="Z7" s="52"/>
      <c r="AA7" s="52"/>
      <c r="AB7" s="52"/>
      <c r="AC7" s="39"/>
      <c r="AD7" s="39"/>
      <c r="AE7" s="39"/>
      <c r="AF7" s="39"/>
      <c r="AG7" s="39"/>
      <c r="AH7" s="39"/>
      <c r="AI7" s="39"/>
      <c r="AJ7" s="39"/>
      <c r="AK7" s="39"/>
      <c r="AL7" s="39"/>
      <c r="AM7" s="39"/>
      <c r="AN7" s="39"/>
      <c r="AO7" s="39"/>
      <c r="AP7" s="39"/>
      <c r="AQ7" s="39"/>
      <c r="AR7" s="39"/>
      <c r="AS7" s="39"/>
      <c r="AT7" s="39"/>
      <c r="AU7" s="39"/>
      <c r="AV7" s="39"/>
    </row>
    <row r="8" spans="1:48" ht="9" customHeight="1" x14ac:dyDescent="0.3">
      <c r="L8" s="55"/>
      <c r="M8" s="55"/>
      <c r="O8" s="36"/>
      <c r="P8" s="36"/>
      <c r="Q8" s="36"/>
      <c r="R8" s="36"/>
      <c r="S8" s="36"/>
      <c r="T8" s="36"/>
      <c r="X8" s="39"/>
      <c r="Y8" s="39"/>
      <c r="Z8" s="52"/>
      <c r="AA8" s="52"/>
      <c r="AB8" s="52"/>
      <c r="AC8" s="39"/>
      <c r="AD8" s="39"/>
      <c r="AE8" s="39"/>
      <c r="AF8" s="39"/>
      <c r="AG8" s="39"/>
      <c r="AH8" s="39"/>
      <c r="AI8" s="39"/>
      <c r="AJ8" s="39"/>
      <c r="AK8" s="39"/>
      <c r="AL8" s="39"/>
      <c r="AM8" s="39"/>
      <c r="AN8" s="39"/>
      <c r="AO8" s="39"/>
      <c r="AP8" s="39"/>
      <c r="AQ8" s="39"/>
      <c r="AR8" s="39"/>
      <c r="AS8" s="39"/>
      <c r="AT8" s="39"/>
      <c r="AU8" s="39"/>
      <c r="AV8" s="39"/>
    </row>
    <row r="9" spans="1:48" ht="9" customHeight="1" x14ac:dyDescent="0.3">
      <c r="L9" s="46"/>
      <c r="O9" s="36"/>
      <c r="P9" s="36"/>
      <c r="Q9" s="36"/>
      <c r="R9" s="36"/>
      <c r="S9" s="36"/>
      <c r="T9" s="36"/>
      <c r="X9" s="36"/>
      <c r="Y9" s="36"/>
      <c r="Z9" s="51"/>
      <c r="AA9" s="51"/>
      <c r="AB9" s="51"/>
      <c r="AC9" s="36"/>
      <c r="AD9" s="36"/>
      <c r="AE9" s="36"/>
      <c r="AF9" s="36"/>
      <c r="AG9" s="36"/>
      <c r="AH9" s="36"/>
      <c r="AI9" s="36"/>
      <c r="AJ9" s="36"/>
      <c r="AK9" s="36"/>
      <c r="AL9" s="36"/>
      <c r="AM9" s="36"/>
      <c r="AN9" s="36"/>
      <c r="AO9" s="36"/>
      <c r="AP9" s="36"/>
      <c r="AQ9" s="36"/>
      <c r="AR9" s="36"/>
      <c r="AS9" s="36"/>
      <c r="AT9" s="36"/>
      <c r="AU9" s="36"/>
      <c r="AV9" s="36"/>
    </row>
    <row r="10" spans="1:48" ht="9" customHeight="1" x14ac:dyDescent="0.3">
      <c r="E10" s="38"/>
      <c r="F10" s="39"/>
      <c r="G10" s="39"/>
      <c r="L10" s="46"/>
      <c r="O10" s="36"/>
      <c r="P10" s="36"/>
      <c r="Q10" s="36"/>
      <c r="R10" s="36"/>
      <c r="S10" s="36"/>
      <c r="T10" s="36"/>
      <c r="U10" s="36"/>
      <c r="W10" s="36"/>
      <c r="X10" s="36"/>
      <c r="Y10" s="36"/>
      <c r="Z10" s="51"/>
      <c r="AA10" s="51"/>
      <c r="AB10" s="51"/>
      <c r="AC10" s="36"/>
      <c r="AD10" s="36"/>
      <c r="AE10" s="36"/>
      <c r="AF10" s="36"/>
      <c r="AG10" s="36"/>
      <c r="AH10" s="36"/>
      <c r="AI10" s="36"/>
      <c r="AJ10" s="36"/>
      <c r="AK10" s="36"/>
      <c r="AL10" s="36"/>
      <c r="AM10" s="36"/>
      <c r="AN10" s="36"/>
      <c r="AO10" s="36"/>
      <c r="AP10" s="36"/>
      <c r="AQ10" s="36"/>
      <c r="AR10" s="36"/>
      <c r="AS10" s="36"/>
      <c r="AT10" s="36"/>
      <c r="AU10" s="36"/>
      <c r="AV10" s="36"/>
    </row>
    <row r="11" spans="1:48" ht="9" customHeight="1" x14ac:dyDescent="0.3">
      <c r="E11" s="38"/>
      <c r="F11" s="36"/>
      <c r="G11" s="36"/>
      <c r="H11" s="36"/>
      <c r="I11" s="39"/>
      <c r="N11" s="36"/>
      <c r="O11" s="36"/>
      <c r="P11" s="36"/>
      <c r="Q11" s="36"/>
      <c r="R11" s="36"/>
      <c r="S11" s="36"/>
      <c r="T11" s="36"/>
      <c r="U11" s="36"/>
      <c r="V11" s="36"/>
      <c r="W11" s="36"/>
      <c r="X11" s="36"/>
      <c r="Y11" s="36"/>
      <c r="Z11" s="51"/>
      <c r="AA11" s="51"/>
      <c r="AB11" s="51"/>
      <c r="AC11" s="36"/>
      <c r="AD11" s="36"/>
      <c r="AE11" s="36"/>
      <c r="AF11" s="36"/>
      <c r="AG11" s="36"/>
      <c r="AH11" s="36"/>
      <c r="AI11" s="36"/>
      <c r="AJ11" s="36"/>
      <c r="AK11" s="36"/>
      <c r="AL11" s="36"/>
      <c r="AM11" s="36"/>
      <c r="AN11" s="36"/>
      <c r="AO11" s="36"/>
      <c r="AP11" s="36"/>
      <c r="AQ11" s="36"/>
      <c r="AR11" s="36"/>
      <c r="AS11" s="36"/>
      <c r="AT11" s="36"/>
      <c r="AU11" s="36"/>
      <c r="AV11" s="36"/>
    </row>
    <row r="12" spans="1:48" ht="9" customHeight="1" x14ac:dyDescent="0.3">
      <c r="E12" s="38"/>
      <c r="F12" s="36"/>
      <c r="G12" s="36"/>
      <c r="H12" s="36"/>
      <c r="I12" s="39"/>
      <c r="N12" s="36"/>
      <c r="O12" s="36"/>
      <c r="P12" s="36"/>
      <c r="Q12" s="36"/>
      <c r="R12" s="36"/>
      <c r="S12" s="36"/>
      <c r="T12" s="36"/>
      <c r="U12" s="36"/>
      <c r="V12" s="36"/>
      <c r="W12" s="36"/>
      <c r="X12" s="36"/>
      <c r="Y12" s="36"/>
      <c r="Z12" s="51"/>
      <c r="AA12" s="51"/>
      <c r="AB12" s="51"/>
      <c r="AC12" s="36"/>
      <c r="AD12" s="36"/>
      <c r="AE12" s="36"/>
      <c r="AF12" s="36"/>
      <c r="AG12" s="36"/>
      <c r="AH12" s="36"/>
      <c r="AI12" s="36"/>
      <c r="AJ12" s="36"/>
      <c r="AK12" s="36"/>
      <c r="AL12" s="36"/>
      <c r="AM12" s="36"/>
      <c r="AN12" s="36"/>
      <c r="AO12" s="36"/>
      <c r="AP12" s="36"/>
      <c r="AQ12" s="36"/>
      <c r="AR12" s="36"/>
      <c r="AS12" s="36"/>
      <c r="AT12" s="36"/>
      <c r="AU12" s="36"/>
      <c r="AV12" s="36"/>
    </row>
    <row r="13" spans="1:48" ht="36" customHeight="1" thickBot="1" x14ac:dyDescent="0.35">
      <c r="B13" s="39"/>
      <c r="C13" s="39"/>
      <c r="D13" s="36"/>
      <c r="E13" s="38"/>
      <c r="F13" s="36"/>
      <c r="G13" s="36"/>
      <c r="H13" s="36"/>
      <c r="I13" s="73"/>
      <c r="N13" s="36"/>
      <c r="O13" s="36"/>
      <c r="P13" s="36"/>
      <c r="Q13" s="36"/>
      <c r="R13" s="36"/>
      <c r="S13" s="36"/>
      <c r="T13" s="36"/>
      <c r="Z13" s="36" t="s">
        <v>169</v>
      </c>
      <c r="AD13" s="36"/>
      <c r="AE13" s="36"/>
      <c r="AF13" s="36"/>
      <c r="AG13" s="36"/>
      <c r="AH13" s="36"/>
      <c r="AI13" s="36"/>
      <c r="AJ13" s="36"/>
      <c r="AK13" s="36"/>
      <c r="AL13" s="36"/>
      <c r="AM13" s="36"/>
      <c r="AN13" s="36"/>
      <c r="AO13" s="36"/>
      <c r="AP13" s="36"/>
      <c r="AQ13" s="36"/>
      <c r="AR13" s="36"/>
      <c r="AS13" s="36"/>
      <c r="AT13" s="36"/>
      <c r="AU13" s="36"/>
      <c r="AV13" s="36"/>
    </row>
    <row r="14" spans="1:48" x14ac:dyDescent="0.3">
      <c r="A14" s="315" t="s">
        <v>146</v>
      </c>
      <c r="B14" s="319" t="s">
        <v>222</v>
      </c>
      <c r="C14" s="320"/>
      <c r="D14" s="321"/>
      <c r="E14" s="322"/>
      <c r="F14" s="323"/>
      <c r="G14" s="42"/>
      <c r="N14" s="36"/>
      <c r="O14" s="36"/>
      <c r="P14" s="36"/>
      <c r="Q14" s="36"/>
      <c r="R14" s="36"/>
      <c r="S14" s="36"/>
      <c r="T14" s="186"/>
      <c r="Z14" s="36" t="s">
        <v>171</v>
      </c>
      <c r="AD14" s="36"/>
      <c r="AE14" s="36"/>
      <c r="AF14" s="36"/>
      <c r="AG14" s="36"/>
      <c r="AH14" s="36"/>
      <c r="AI14" s="36"/>
      <c r="AJ14" s="36"/>
      <c r="AK14" s="36"/>
      <c r="AL14" s="36"/>
      <c r="AM14" s="36"/>
      <c r="AN14" s="36"/>
      <c r="AO14" s="36"/>
      <c r="AP14" s="36"/>
      <c r="AQ14" s="36"/>
      <c r="AR14" s="36"/>
      <c r="AS14" s="36"/>
      <c r="AT14" s="36"/>
      <c r="AU14" s="36"/>
      <c r="AV14" s="36"/>
    </row>
    <row r="15" spans="1:48" ht="17.25" thickBot="1" x14ac:dyDescent="0.35">
      <c r="A15" s="315"/>
      <c r="B15" s="317" t="s">
        <v>4598</v>
      </c>
      <c r="C15" s="318"/>
      <c r="D15" s="324"/>
      <c r="E15" s="325"/>
      <c r="F15" s="326"/>
      <c r="G15" s="42"/>
      <c r="N15" s="36"/>
      <c r="O15" s="36"/>
      <c r="P15" s="36"/>
      <c r="Q15" s="36"/>
      <c r="R15" s="36"/>
      <c r="S15" s="36"/>
      <c r="T15" s="186"/>
      <c r="Z15" s="36" t="s">
        <v>182</v>
      </c>
      <c r="AD15" s="36"/>
      <c r="AE15" s="36"/>
      <c r="AF15" s="36"/>
      <c r="AG15" s="36"/>
      <c r="AH15" s="36"/>
      <c r="AI15" s="36"/>
      <c r="AJ15" s="36"/>
      <c r="AK15" s="36"/>
      <c r="AL15" s="36"/>
      <c r="AM15" s="36"/>
      <c r="AN15" s="36"/>
      <c r="AO15" s="36"/>
      <c r="AP15" s="36"/>
      <c r="AQ15" s="36"/>
      <c r="AR15" s="36"/>
      <c r="AS15" s="36"/>
      <c r="AT15" s="36"/>
      <c r="AU15" s="36"/>
      <c r="AV15" s="36"/>
    </row>
    <row r="16" spans="1:48" x14ac:dyDescent="0.3">
      <c r="A16" s="41"/>
      <c r="B16" s="35"/>
      <c r="C16" s="257" t="s">
        <v>4597</v>
      </c>
      <c r="D16" s="258" t="s">
        <v>189</v>
      </c>
      <c r="E16" s="42"/>
      <c r="F16" s="42"/>
      <c r="G16" s="42"/>
      <c r="N16" s="36"/>
      <c r="O16" s="36"/>
      <c r="P16" s="36"/>
      <c r="Q16" s="36"/>
      <c r="R16" s="36"/>
      <c r="S16" s="36"/>
      <c r="T16" s="36"/>
      <c r="Y16" s="51" t="s">
        <v>179</v>
      </c>
      <c r="Z16" s="36" t="s">
        <v>140</v>
      </c>
      <c r="AD16" s="36"/>
      <c r="AE16" s="36"/>
      <c r="AF16" s="36"/>
      <c r="AG16" s="36"/>
      <c r="AH16" s="36"/>
      <c r="AI16" s="36"/>
      <c r="AJ16" s="36"/>
      <c r="AK16" s="36"/>
      <c r="AL16" s="36"/>
      <c r="AM16" s="36"/>
      <c r="AN16" s="36"/>
      <c r="AO16" s="36"/>
      <c r="AP16" s="36"/>
      <c r="AQ16" s="36"/>
      <c r="AR16" s="36"/>
      <c r="AS16" s="36"/>
      <c r="AT16" s="36"/>
      <c r="AU16" s="36"/>
      <c r="AV16" s="36"/>
    </row>
    <row r="17" spans="1:48" ht="17.25" thickBot="1" x14ac:dyDescent="0.35">
      <c r="B17" s="44"/>
      <c r="C17" s="44"/>
      <c r="D17" s="44"/>
      <c r="E17" s="44"/>
      <c r="F17" s="44"/>
      <c r="G17" s="44"/>
      <c r="H17" s="44"/>
      <c r="I17" s="74"/>
      <c r="N17" s="36"/>
      <c r="O17" s="36"/>
      <c r="P17" s="36"/>
      <c r="Q17" s="36"/>
      <c r="R17" s="36"/>
      <c r="S17" s="36"/>
      <c r="Y17" s="51" t="s">
        <v>180</v>
      </c>
      <c r="Z17" s="36" t="s">
        <v>172</v>
      </c>
      <c r="AD17" s="36"/>
      <c r="AE17" s="36"/>
      <c r="AF17" s="36"/>
      <c r="AG17" s="36"/>
      <c r="AH17" s="36"/>
      <c r="AI17" s="36"/>
      <c r="AJ17" s="36"/>
      <c r="AK17" s="36"/>
      <c r="AL17" s="36"/>
      <c r="AM17" s="36"/>
      <c r="AN17" s="36"/>
      <c r="AO17" s="36"/>
      <c r="AP17" s="36"/>
      <c r="AQ17" s="36"/>
      <c r="AR17" s="36"/>
      <c r="AS17" s="36"/>
      <c r="AT17" s="36"/>
      <c r="AU17" s="36"/>
      <c r="AV17" s="36"/>
    </row>
    <row r="18" spans="1:48" ht="37.5" customHeight="1" thickBot="1" x14ac:dyDescent="0.35">
      <c r="A18" s="315" t="s">
        <v>147</v>
      </c>
      <c r="B18" s="327" t="s">
        <v>221</v>
      </c>
      <c r="C18" s="244" t="s">
        <v>52</v>
      </c>
      <c r="D18" s="245" t="s">
        <v>168</v>
      </c>
      <c r="E18" s="246" t="s">
        <v>170</v>
      </c>
      <c r="F18" s="260" t="s">
        <v>4599</v>
      </c>
      <c r="G18" s="247" t="s">
        <v>637</v>
      </c>
      <c r="H18" s="248" t="s">
        <v>638</v>
      </c>
      <c r="I18" s="330" t="s">
        <v>145</v>
      </c>
      <c r="J18" s="331"/>
      <c r="K18" s="332"/>
      <c r="L18" s="45" t="s">
        <v>141</v>
      </c>
      <c r="O18" s="36"/>
      <c r="P18" s="36"/>
      <c r="Q18" s="36"/>
      <c r="R18" s="36"/>
      <c r="S18" s="36"/>
      <c r="T18" s="36"/>
      <c r="Y18" s="51" t="s">
        <v>181</v>
      </c>
      <c r="Z18" s="36" t="s">
        <v>183</v>
      </c>
      <c r="AC18" s="37"/>
      <c r="AD18" s="37"/>
      <c r="AE18" s="37"/>
      <c r="AF18" s="37"/>
      <c r="AG18" s="37"/>
      <c r="AH18" s="37"/>
      <c r="AI18" s="37"/>
      <c r="AJ18" s="37"/>
      <c r="AK18" s="37"/>
      <c r="AL18" s="37"/>
      <c r="AM18" s="37"/>
      <c r="AN18" s="37"/>
      <c r="AO18" s="37"/>
      <c r="AP18" s="37"/>
      <c r="AQ18" s="37"/>
      <c r="AR18" s="37"/>
      <c r="AS18" s="37"/>
      <c r="AT18" s="37"/>
      <c r="AU18" s="37"/>
      <c r="AV18" s="37"/>
    </row>
    <row r="19" spans="1:48" ht="17.25" customHeight="1" x14ac:dyDescent="0.3">
      <c r="A19" s="315"/>
      <c r="B19" s="328"/>
      <c r="C19" s="239"/>
      <c r="D19" s="240"/>
      <c r="E19" s="241"/>
      <c r="F19" s="240"/>
      <c r="G19" s="242"/>
      <c r="H19" s="243"/>
      <c r="I19" s="339" t="str">
        <f>IF(H19="",IF(COUNTIFS($C$19:C19,C19,$D$19:D19,D19,$E$19:E19,E19)&gt;1,"Ces animaux ont déjà été renseignés, veuillez les différencier en leur donnant un nom",IF(AND(COUNTA(C19,D19,E19,F19,G19)&lt;5,COUNTA(C19,D19,E19,F19,G19)&gt;0),"Pensez à renseigner toutes les cases de la ligne !",""))&amp;IFERROR(IF(FIND(" ",H19)&gt;1,"Veuillez remplacer les espaces par un _ dans l'intitulé du groupe",""),""),IF(H19&lt;&gt;0,IF(COUNTIFS($C$19:C19,C19,$D$19:D19,D19,$E$19:E19,E19,$H$19:H19,H19)&gt;1,"Ces animaux ont déjà été renseignés",IF(AND(COUNTA(C19,D19,E19,F19,G19)&lt;5,COUNTA(C19,D19,E19,F19,G19)&gt;0),"Pensez à renseigner toutes les cases de la ligne !",""))&amp;IFERROR(IF(FIND(" ",H19)&gt;1,"Veuillez remplacer les espaces par un _ dans l'intitulé du groupe",""),""),""))</f>
        <v/>
      </c>
      <c r="J19" s="340"/>
      <c r="K19" s="341"/>
      <c r="L19" s="13" t="str">
        <f t="shared" ref="L19:L28" si="0">IF(OR(C19="",D19="",E19="",F19="",G19=""),"",IF(H19="",IF(D19="Non spécifié",C19&amp;"_"&amp;E19&amp;"_"&amp;H19,C19&amp;"_"&amp;D19&amp;"_"&amp;E19&amp;"_"&amp;IF(G19="lots","L",IF(G19="animaux","A",IF(G19="UGB","UGB",IF(G19="kg","kg",""))))),IF(D19="Non spécifié",C19&amp;"_"&amp;E19&amp;"_"&amp;H19,C19&amp;"_"&amp;D19&amp;"_"&amp;E19&amp;"_"&amp;H19&amp;"_"&amp;IF(G19="lots","L",IF(G19="animaux","A",IF(G19="UGB","UGB",IF(G19="kg","kg","")))))))</f>
        <v/>
      </c>
      <c r="M19" s="36">
        <f t="shared" ref="M19:M28" si="1">SUMIF($C$31:$C$400,L19,F$31:F$400)</f>
        <v>0</v>
      </c>
      <c r="O19" s="36"/>
      <c r="P19" s="36"/>
      <c r="Q19" s="36"/>
      <c r="R19" s="36"/>
      <c r="S19" s="36"/>
      <c r="T19" s="37"/>
      <c r="Y19" s="51"/>
      <c r="Z19" s="36" t="s">
        <v>184</v>
      </c>
    </row>
    <row r="20" spans="1:48" ht="20.25" customHeight="1" x14ac:dyDescent="0.3">
      <c r="A20" s="315"/>
      <c r="B20" s="328"/>
      <c r="C20" s="151"/>
      <c r="D20" s="75"/>
      <c r="E20" s="94"/>
      <c r="F20" s="75"/>
      <c r="G20" s="95"/>
      <c r="H20" s="76"/>
      <c r="I20" s="336" t="str">
        <f>IF(H20="",IF(COUNTIFS($C$19:C20,C20,$D$19:D20,D20,$E$19:E20,E20)&gt;1,"Ces animaux ont déjà été renseignés, veuillez les différencier en leur donnant un nom",IF(AND(COUNTA(C20,D20,E20,F20,G20)&lt;5,COUNTA(C20,D20,E20,F20,G20)&gt;0),"Pensez à renseigner toutes les cases de la ligne !",""))&amp;IFERROR(IF(FIND(" ",H20)&gt;1,"Veuillez remplacer les espaces par un _ dans l'intitulé du groupe",""),""),IF(H20&lt;&gt;0,IF(COUNTIFS($C$19:C20,C20,$D$19:D20,D20,$E$19:E20,E20,$H$19:H20,H20)&gt;1,"Ces animaux ont déjà été renseignés",IF(AND(COUNTA(C20,D20,E20,F20,G20)&lt;5,COUNTA(C20,D20,E20,F20,G20)&gt;0),"Pensez à renseigner toutes les cases de la ligne !",""))&amp;IFERROR(IF(FIND(" ",H20)&gt;1,"Veuillez remplacer les espaces par un _ dans l'intitulé du groupe",""),""),""))</f>
        <v/>
      </c>
      <c r="J20" s="337"/>
      <c r="K20" s="338"/>
      <c r="L20" s="13" t="str">
        <f t="shared" si="0"/>
        <v/>
      </c>
      <c r="M20" s="36">
        <f t="shared" si="1"/>
        <v>0</v>
      </c>
      <c r="O20" s="36"/>
      <c r="P20" s="36"/>
      <c r="Q20" s="36"/>
      <c r="R20" s="36"/>
      <c r="S20" s="36"/>
      <c r="X20" s="36"/>
      <c r="Y20" s="51"/>
      <c r="Z20" s="7"/>
      <c r="AC20" s="36"/>
      <c r="AD20" s="36"/>
      <c r="AE20" s="36"/>
      <c r="AF20" s="36"/>
      <c r="AG20" s="36"/>
      <c r="AH20" s="36"/>
      <c r="AI20" s="36"/>
      <c r="AJ20" s="36"/>
      <c r="AK20" s="36"/>
      <c r="AL20" s="36"/>
      <c r="AM20" s="36"/>
      <c r="AN20" s="36"/>
      <c r="AO20" s="36"/>
      <c r="AP20" s="36"/>
      <c r="AQ20" s="36"/>
      <c r="AR20" s="36"/>
      <c r="AS20" s="36"/>
      <c r="AT20" s="36"/>
      <c r="AU20" s="36"/>
      <c r="AV20" s="36"/>
    </row>
    <row r="21" spans="1:48" x14ac:dyDescent="0.3">
      <c r="A21" s="315"/>
      <c r="B21" s="328"/>
      <c r="C21" s="151"/>
      <c r="D21" s="75"/>
      <c r="E21" s="94"/>
      <c r="F21" s="75"/>
      <c r="G21" s="95"/>
      <c r="H21" s="76"/>
      <c r="I21" s="336" t="str">
        <f>IF(H21="",IF(COUNTIFS($C$19:C21,C21,$D$19:D21,D21,$E$19:E21,E21)&gt;1,"Ces animaux ont déjà été renseignés, veuillez les différencier en leur donnant un nom",IF(AND(COUNTA(C21,D21,E21,F21,G21)&lt;5,COUNTA(C21,D21,E21,F21,G21)&gt;0),"Pensez à renseigner toutes les cases de la ligne !",""))&amp;IFERROR(IF(FIND(" ",H21)&gt;1,"Veuillez remplacer les espaces par un _ dans l'intitulé du groupe",""),""),IF(H21&lt;&gt;0,IF(COUNTIFS($C$19:C21,C21,$D$19:D21,D21,$E$19:E21,E21,$H$19:H21,H21)&gt;1,"Ces animaux ont déjà été renseignés",IF(AND(COUNTA(C21,D21,E21,F21,G21)&lt;5,COUNTA(C21,D21,E21,F21,G21)&gt;0),"Pensez à renseigner toutes les cases de la ligne !",""))&amp;IFERROR(IF(FIND(" ",H21)&gt;1,"Veuillez remplacer les espaces par un _ dans l'intitulé du groupe",""),""),""))</f>
        <v/>
      </c>
      <c r="J21" s="337"/>
      <c r="K21" s="338"/>
      <c r="L21" s="13" t="str">
        <f t="shared" si="0"/>
        <v/>
      </c>
      <c r="M21" s="36">
        <f t="shared" si="1"/>
        <v>0</v>
      </c>
      <c r="O21" s="36"/>
      <c r="P21" s="36"/>
      <c r="Q21" s="36"/>
      <c r="R21" s="36"/>
      <c r="S21" s="36"/>
      <c r="T21" s="36"/>
      <c r="X21" s="36"/>
      <c r="Y21" s="51"/>
      <c r="Z21" s="7"/>
      <c r="AC21" s="36"/>
      <c r="AD21" s="36"/>
      <c r="AE21" s="36"/>
      <c r="AF21" s="36"/>
      <c r="AG21" s="36"/>
      <c r="AH21" s="36"/>
      <c r="AI21" s="36"/>
      <c r="AJ21" s="36"/>
      <c r="AK21" s="36"/>
      <c r="AL21" s="36"/>
      <c r="AM21" s="36"/>
      <c r="AN21" s="36"/>
      <c r="AO21" s="36"/>
      <c r="AP21" s="36"/>
      <c r="AQ21" s="36"/>
      <c r="AR21" s="36"/>
      <c r="AS21" s="36"/>
      <c r="AT21" s="36"/>
      <c r="AU21" s="36"/>
      <c r="AV21" s="36"/>
    </row>
    <row r="22" spans="1:48" x14ac:dyDescent="0.3">
      <c r="A22" s="315"/>
      <c r="B22" s="328"/>
      <c r="C22" s="151"/>
      <c r="D22" s="75"/>
      <c r="E22" s="94"/>
      <c r="F22" s="75"/>
      <c r="G22" s="95"/>
      <c r="H22" s="76"/>
      <c r="I22" s="336" t="str">
        <f>IF(H22="",IF(COUNTIFS($C$19:C22,C22,$D$19:D22,D22,$E$19:E22,E22)&gt;1,"Ces animaux ont déjà été renseignés, veuillez les différencier en leur donnant un nom",IF(AND(COUNTA(C22,D22,E22,F22,G22)&lt;5,COUNTA(C22,D22,E22,F22,G22)&gt;0),"Pensez à renseigner toutes les cases de la ligne !",""))&amp;IFERROR(IF(FIND(" ",H22)&gt;1,"Veuillez remplacer les espaces par un _ dans l'intitulé du groupe",""),""),IF(H22&lt;&gt;0,IF(COUNTIFS($C$19:C22,C22,$D$19:D22,D22,$E$19:E22,E22,$H$19:H22,H22)&gt;1,"Ces animaux ont déjà été renseignés",IF(AND(COUNTA(C22,D22,E22,F22,G22)&lt;5,COUNTA(C22,D22,E22,F22,G22)&gt;0),"Pensez à renseigner toutes les cases de la ligne !",""))&amp;IFERROR(IF(FIND(" ",H22)&gt;1,"Veuillez remplacer les espaces par un _ dans l'intitulé du groupe",""),""),""))</f>
        <v/>
      </c>
      <c r="J22" s="337"/>
      <c r="K22" s="338"/>
      <c r="L22" s="13" t="str">
        <f t="shared" si="0"/>
        <v/>
      </c>
      <c r="M22" s="36">
        <f t="shared" si="1"/>
        <v>0</v>
      </c>
      <c r="O22" s="36"/>
      <c r="P22" s="36"/>
      <c r="Q22" s="36"/>
      <c r="R22" s="36"/>
      <c r="S22" s="36"/>
      <c r="T22" s="36"/>
      <c r="X22" s="36"/>
      <c r="Y22" s="51"/>
      <c r="Z22" s="7"/>
      <c r="AC22" s="36"/>
      <c r="AD22" s="36"/>
      <c r="AE22" s="36"/>
      <c r="AF22" s="36"/>
      <c r="AG22" s="36"/>
      <c r="AH22" s="36"/>
      <c r="AI22" s="36"/>
      <c r="AJ22" s="36"/>
      <c r="AK22" s="36"/>
      <c r="AL22" s="36"/>
      <c r="AM22" s="36"/>
      <c r="AN22" s="36"/>
      <c r="AO22" s="36"/>
      <c r="AP22" s="36"/>
      <c r="AQ22" s="36"/>
      <c r="AR22" s="36"/>
      <c r="AS22" s="36"/>
      <c r="AT22" s="36"/>
      <c r="AU22" s="36"/>
      <c r="AV22" s="36"/>
    </row>
    <row r="23" spans="1:48" x14ac:dyDescent="0.3">
      <c r="A23" s="315"/>
      <c r="B23" s="328"/>
      <c r="C23" s="151"/>
      <c r="D23" s="75"/>
      <c r="E23" s="94"/>
      <c r="F23" s="75"/>
      <c r="G23" s="95"/>
      <c r="H23" s="76"/>
      <c r="I23" s="336" t="str">
        <f>IF(H23="",IF(COUNTIFS($C$19:C23,C23,$D$19:D23,D23,$E$19:E23,E23)&gt;1,"Ces animaux ont déjà été renseignés, veuillez les différencier en leur donnant un nom",IF(AND(COUNTA(C23,D23,E23,F23,G23)&lt;5,COUNTA(C23,D23,E23,F23,G23)&gt;0),"Pensez à renseigner toutes les cases de la ligne !",""))&amp;IFERROR(IF(FIND(" ",H23)&gt;1,"Veuillez remplacer les espaces par un _ dans l'intitulé du groupe",""),""),IF(H23&lt;&gt;0,IF(COUNTIFS($C$19:C23,C23,$D$19:D23,D23,$E$19:E23,E23,$H$19:H23,H23)&gt;1,"Ces animaux ont déjà été renseignés",IF(AND(COUNTA(C23,D23,E23,F23,G23)&lt;5,COUNTA(C23,D23,E23,F23,G23)&gt;0),"Pensez à renseigner toutes les cases de la ligne !",""))&amp;IFERROR(IF(FIND(" ",H23)&gt;1,"Veuillez remplacer les espaces par un _ dans l'intitulé du groupe",""),""),""))</f>
        <v/>
      </c>
      <c r="J23" s="337"/>
      <c r="K23" s="338"/>
      <c r="L23" s="13" t="str">
        <f t="shared" si="0"/>
        <v/>
      </c>
      <c r="M23" s="36">
        <f t="shared" si="1"/>
        <v>0</v>
      </c>
      <c r="O23" s="36"/>
      <c r="P23" s="36"/>
      <c r="Q23" s="36"/>
      <c r="R23" s="36"/>
      <c r="S23" s="36"/>
      <c r="T23" s="36"/>
      <c r="X23" s="36"/>
      <c r="Y23" s="51"/>
      <c r="Z23" s="7"/>
      <c r="AB23" s="36"/>
      <c r="AC23" s="36"/>
      <c r="AD23" s="36"/>
      <c r="AE23" s="36"/>
      <c r="AF23" s="36"/>
      <c r="AG23" s="36"/>
      <c r="AH23" s="36"/>
      <c r="AS23" s="36"/>
      <c r="AT23" s="36"/>
      <c r="AU23" s="36"/>
      <c r="AV23" s="36"/>
    </row>
    <row r="24" spans="1:48" ht="16.5" customHeight="1" x14ac:dyDescent="0.3">
      <c r="A24" s="315"/>
      <c r="B24" s="328"/>
      <c r="C24" s="151"/>
      <c r="D24" s="75"/>
      <c r="E24" s="94"/>
      <c r="F24" s="75"/>
      <c r="G24" s="95"/>
      <c r="H24" s="76"/>
      <c r="I24" s="336" t="str">
        <f>IF(H24="",IF(COUNTIFS($C$19:C24,C24,$D$19:D24,D24,$E$19:E24,E24)&gt;1,"Ces animaux ont déjà été renseignés, veuillez les différencier en leur donnant un nom",IF(AND(COUNTA(C24,D24,E24,F24,G24)&lt;5,COUNTA(C24,D24,E24,F24,G24)&gt;0),"Pensez à renseigner toutes les cases de la ligne !",""))&amp;IFERROR(IF(FIND(" ",H24)&gt;1,"Veuillez remplacer les espaces par un _ dans l'intitulé du groupe",""),""),IF(H24&lt;&gt;0,IF(COUNTIFS($C$19:C24,C24,$D$19:D24,D24,$E$19:E24,E24,$H$19:H24,H24)&gt;1,"Ces animaux ont déjà été renseignés",IF(AND(COUNTA(C24,D24,E24,F24,G24)&lt;5,COUNTA(C24,D24,E24,F24,G24)&gt;0),"Pensez à renseigner toutes les cases de la ligne !",""))&amp;IFERROR(IF(FIND(" ",H24)&gt;1,"Veuillez remplacer les espaces par un _ dans l'intitulé du groupe",""),""),""))</f>
        <v/>
      </c>
      <c r="J24" s="337"/>
      <c r="K24" s="338"/>
      <c r="L24" s="13" t="str">
        <f t="shared" si="0"/>
        <v/>
      </c>
      <c r="M24" s="36">
        <f t="shared" si="1"/>
        <v>0</v>
      </c>
      <c r="O24" s="36"/>
      <c r="P24" s="36"/>
      <c r="Q24" s="36"/>
      <c r="R24" s="36"/>
      <c r="S24" s="36"/>
      <c r="T24" s="7"/>
      <c r="W24" s="36"/>
      <c r="X24" s="36"/>
      <c r="Y24" s="51"/>
      <c r="Z24" s="7"/>
      <c r="AA24" s="36"/>
      <c r="AB24" s="36"/>
      <c r="AC24" s="36"/>
      <c r="AD24" s="36"/>
      <c r="AE24" s="36"/>
      <c r="AF24" s="36"/>
      <c r="AG24" s="36"/>
      <c r="AH24" s="36"/>
      <c r="AS24" s="36"/>
      <c r="AT24" s="36"/>
      <c r="AU24" s="36"/>
      <c r="AV24" s="36"/>
    </row>
    <row r="25" spans="1:48" ht="16.5" customHeight="1" x14ac:dyDescent="0.3">
      <c r="A25" s="315"/>
      <c r="B25" s="328"/>
      <c r="C25" s="151"/>
      <c r="D25" s="75"/>
      <c r="E25" s="94"/>
      <c r="F25" s="75"/>
      <c r="G25" s="95"/>
      <c r="H25" s="76"/>
      <c r="I25" s="336" t="str">
        <f>IF(H25="",IF(COUNTIFS($C$19:C25,C25,$D$19:D25,D25,$E$19:E25,E25)&gt;1,"Ces animaux ont déjà été renseignés, veuillez les différencier en leur donnant un nom",IF(AND(COUNTA(C25,D25,E25,F25,G25)&lt;5,COUNTA(C25,D25,E25,F25,G25)&gt;0),"Pensez à renseigner toutes les cases de la ligne !",""))&amp;IFERROR(IF(FIND(" ",H25)&gt;1,"Veuillez remplacer les espaces par un _ dans l'intitulé du groupe",""),""),IF(H25&lt;&gt;0,IF(COUNTIFS($C$19:C25,C25,$D$19:D25,D25,$E$19:E25,E25,$H$19:H25,H25)&gt;1,"Ces animaux ont déjà été renseignés",IF(AND(COUNTA(C25,D25,E25,F25,G25)&lt;5,COUNTA(C25,D25,E25,F25,G25)&gt;0),"Pensez à renseigner toutes les cases de la ligne !",""))&amp;IFERROR(IF(FIND(" ",H25)&gt;1,"Veuillez remplacer les espaces par un _ dans l'intitulé du groupe",""),""),""))</f>
        <v/>
      </c>
      <c r="J25" s="337"/>
      <c r="K25" s="338"/>
      <c r="L25" s="13" t="str">
        <f t="shared" si="0"/>
        <v/>
      </c>
      <c r="M25" s="36">
        <f t="shared" si="1"/>
        <v>0</v>
      </c>
      <c r="O25" s="36"/>
      <c r="P25" s="36"/>
      <c r="Q25" s="36"/>
      <c r="R25" s="36"/>
      <c r="S25" s="36"/>
      <c r="T25" s="7"/>
      <c r="W25" s="36"/>
      <c r="X25" s="36"/>
      <c r="Y25" s="51"/>
      <c r="Z25" s="7"/>
      <c r="AA25" s="36"/>
      <c r="AB25" s="36"/>
      <c r="AC25" s="36"/>
      <c r="AD25" s="36"/>
      <c r="AE25" s="36"/>
      <c r="AF25" s="36"/>
      <c r="AG25" s="36"/>
      <c r="AH25" s="36"/>
      <c r="AS25" s="36"/>
      <c r="AT25" s="36"/>
      <c r="AU25" s="36"/>
      <c r="AV25" s="36"/>
    </row>
    <row r="26" spans="1:48" x14ac:dyDescent="0.3">
      <c r="A26" s="315"/>
      <c r="B26" s="328"/>
      <c r="C26" s="151"/>
      <c r="D26" s="75"/>
      <c r="E26" s="94"/>
      <c r="F26" s="75"/>
      <c r="G26" s="95"/>
      <c r="H26" s="76"/>
      <c r="I26" s="336" t="str">
        <f>IF(H26="",IF(COUNTIFS($C$19:C26,C26,$D$19:D26,D26,$E$19:E26,E26)&gt;1,"Ces animaux ont déjà été renseignés, veuillez les différencier en leur donnant un nom",IF(AND(COUNTA(C26,D26,E26,F26,G26)&lt;5,COUNTA(C26,D26,E26,F26,G26)&gt;0),"Pensez à renseigner toutes les cases de la ligne !",""))&amp;IFERROR(IF(FIND(" ",H26)&gt;1,"Veuillez remplacer les espaces par un _ dans l'intitulé du groupe",""),""),IF(H26&lt;&gt;0,IF(COUNTIFS($C$19:C26,C26,$D$19:D26,D26,$E$19:E26,E26,$H$19:H26,H26)&gt;1,"Ces animaux ont déjà été renseignés",IF(AND(COUNTA(C26,D26,E26,F26,G26)&lt;5,COUNTA(C26,D26,E26,F26,G26)&gt;0),"Pensez à renseigner toutes les cases de la ligne !",""))&amp;IFERROR(IF(FIND(" ",H26)&gt;1,"Veuillez remplacer les espaces par un _ dans l'intitulé du groupe",""),""),""))</f>
        <v/>
      </c>
      <c r="J26" s="337"/>
      <c r="K26" s="338"/>
      <c r="L26" s="13" t="str">
        <f t="shared" si="0"/>
        <v/>
      </c>
      <c r="M26" s="36">
        <f t="shared" si="1"/>
        <v>0</v>
      </c>
      <c r="O26" s="36"/>
      <c r="P26" s="36"/>
      <c r="Q26" s="36"/>
      <c r="R26" s="36"/>
      <c r="S26" s="36"/>
      <c r="T26" s="7"/>
      <c r="W26" s="36"/>
      <c r="X26" s="36"/>
      <c r="Y26" s="51"/>
      <c r="Z26" s="7"/>
      <c r="AA26" s="36"/>
      <c r="AB26" s="36"/>
      <c r="AC26" s="36"/>
      <c r="AD26" s="36"/>
      <c r="AE26" s="36"/>
      <c r="AF26" s="36"/>
      <c r="AG26" s="36"/>
      <c r="AH26" s="36"/>
      <c r="AS26" s="36"/>
      <c r="AT26" s="36"/>
      <c r="AU26" s="36"/>
      <c r="AV26" s="36"/>
    </row>
    <row r="27" spans="1:48" x14ac:dyDescent="0.3">
      <c r="A27" s="315"/>
      <c r="B27" s="328"/>
      <c r="C27" s="151"/>
      <c r="D27" s="75"/>
      <c r="E27" s="94"/>
      <c r="F27" s="75"/>
      <c r="G27" s="95"/>
      <c r="H27" s="76"/>
      <c r="I27" s="336" t="str">
        <f>IF(H27="",IF(COUNTIFS($C$19:C27,C27,$D$19:D27,D27,$E$19:E27,E27)&gt;1,"Ces animaux ont déjà été renseignés, veuillez les différencier en leur donnant un nom",IF(AND(COUNTA(C27,D27,E27,F27,G27)&lt;5,COUNTA(C27,D27,E27,F27,G27)&gt;0),"Pensez à renseigner toutes les cases de la ligne !",""))&amp;IFERROR(IF(FIND(" ",H27)&gt;1,"Veuillez remplacer les espaces par un _ dans l'intitulé du groupe",""),""),IF(H27&lt;&gt;0,IF(COUNTIFS($C$19:C27,C27,$D$19:D27,D27,$E$19:E27,E27,$H$19:H27,H27)&gt;1,"Ces animaux ont déjà été renseignés",IF(AND(COUNTA(C27,D27,E27,F27,G27)&lt;5,COUNTA(C27,D27,E27,F27,G27)&gt;0),"Pensez à renseigner toutes les cases de la ligne !",""))&amp;IFERROR(IF(FIND(" ",H27)&gt;1,"Veuillez remplacer les espaces par un _ dans l'intitulé du groupe",""),""),""))</f>
        <v/>
      </c>
      <c r="J27" s="337"/>
      <c r="K27" s="338"/>
      <c r="L27" s="13" t="str">
        <f t="shared" si="0"/>
        <v/>
      </c>
      <c r="M27" s="36">
        <f t="shared" si="1"/>
        <v>0</v>
      </c>
      <c r="O27" s="36"/>
      <c r="P27" s="36"/>
      <c r="Q27" s="36"/>
      <c r="R27" s="36"/>
      <c r="S27" s="36"/>
      <c r="T27" s="7"/>
      <c r="U27" s="36"/>
      <c r="V27" s="36"/>
      <c r="W27" s="36"/>
      <c r="X27" s="36"/>
      <c r="Y27" s="51"/>
      <c r="Z27" s="7"/>
      <c r="AA27" s="36"/>
      <c r="AB27" s="36"/>
      <c r="AC27" s="36"/>
      <c r="AD27" s="36"/>
      <c r="AE27" s="36"/>
      <c r="AF27" s="36"/>
      <c r="AG27" s="36"/>
      <c r="AH27" s="36"/>
      <c r="AS27" s="36"/>
      <c r="AT27" s="36"/>
      <c r="AU27" s="36"/>
      <c r="AV27" s="36"/>
    </row>
    <row r="28" spans="1:48" ht="17.25" thickBot="1" x14ac:dyDescent="0.35">
      <c r="A28" s="315"/>
      <c r="B28" s="329"/>
      <c r="C28" s="235"/>
      <c r="D28" s="236"/>
      <c r="E28" s="236"/>
      <c r="F28" s="236"/>
      <c r="G28" s="237"/>
      <c r="H28" s="238"/>
      <c r="I28" s="333" t="str">
        <f>IF(H28="",IF(COUNTIFS($C$19:C28,C28,$D$19:D28,D28,$E$19:E28,E28)&gt;1,"Ces animaux ont déjà été renseignés, veuillez les différencier en leur donnant un nom",IF(AND(COUNTA(C28,D28,E28,F28,G28)&lt;5,COUNTA(C28,D28,E28,F28,G28)&gt;0),"Pensez à renseigner toutes les cases de la ligne !",""))&amp;IFERROR(IF(FIND(" ",H28)&gt;1,"Veuillez remplacer les espaces par un _ dans l'intitulé du groupe",""),""),IF(H28&lt;&gt;0,IF(COUNTIFS($C$19:C28,C28,$D$19:D28,D28,$E$19:E28,E28,$H$19:H28,H28)&gt;1,"Ces animaux ont déjà été renseignés",IF(AND(COUNTA(C28,D28,E28,F28,G28)&lt;5,COUNTA(C28,D28,E28,F28,G28)&gt;0),"Pensez à renseigner toutes les cases de la ligne !",""))&amp;IFERROR(IF(FIND(" ",H28)&gt;1,"Veuillez remplacer les espaces par un _ dans l'intitulé du groupe",""),""),""))</f>
        <v/>
      </c>
      <c r="J28" s="334"/>
      <c r="K28" s="335"/>
      <c r="L28" s="13" t="str">
        <f t="shared" si="0"/>
        <v/>
      </c>
      <c r="M28" s="36">
        <f t="shared" si="1"/>
        <v>0</v>
      </c>
      <c r="O28" s="36"/>
      <c r="P28" s="36"/>
      <c r="Q28" s="36"/>
      <c r="R28" s="36"/>
      <c r="S28" s="36"/>
      <c r="T28" s="7"/>
      <c r="U28" s="36"/>
      <c r="V28" s="36"/>
      <c r="W28" s="36"/>
      <c r="X28" s="36"/>
      <c r="Y28" s="51"/>
      <c r="Z28" s="7"/>
      <c r="AA28" s="51"/>
      <c r="AB28" s="36"/>
      <c r="AC28" s="36"/>
      <c r="AD28" s="36"/>
      <c r="AE28" s="36"/>
      <c r="AF28" s="36"/>
      <c r="AG28" s="36"/>
      <c r="AH28" s="36"/>
      <c r="AS28" s="36"/>
      <c r="AT28" s="36"/>
      <c r="AU28" s="36"/>
      <c r="AV28" s="36"/>
    </row>
    <row r="29" spans="1:48" ht="17.25" thickBot="1" x14ac:dyDescent="0.35">
      <c r="J29" s="12"/>
      <c r="N29" s="36"/>
      <c r="O29" s="36"/>
      <c r="P29" s="36"/>
      <c r="Q29" s="36"/>
      <c r="R29" s="36"/>
      <c r="S29" s="36"/>
      <c r="T29" s="7"/>
      <c r="U29" s="36"/>
      <c r="V29" s="36"/>
      <c r="W29" s="36"/>
      <c r="X29" s="36"/>
      <c r="Y29" s="36"/>
      <c r="Z29" s="51"/>
      <c r="AA29" s="51"/>
      <c r="AB29" s="51"/>
      <c r="AC29" s="36"/>
      <c r="AD29" s="36"/>
      <c r="AE29" s="36"/>
      <c r="AF29" s="36"/>
      <c r="AG29" s="36"/>
      <c r="AH29" s="36"/>
      <c r="AS29" s="36"/>
      <c r="AT29" s="36"/>
      <c r="AU29" s="36"/>
      <c r="AV29" s="36"/>
    </row>
    <row r="30" spans="1:48" ht="48.75" customHeight="1" thickBot="1" x14ac:dyDescent="0.35">
      <c r="A30" s="16" t="s">
        <v>148</v>
      </c>
      <c r="B30" s="232" t="s">
        <v>4602</v>
      </c>
      <c r="C30" s="233" t="s">
        <v>4600</v>
      </c>
      <c r="D30" s="233" t="s">
        <v>4586</v>
      </c>
      <c r="E30" s="233" t="s">
        <v>639</v>
      </c>
      <c r="F30" s="233" t="s">
        <v>30</v>
      </c>
      <c r="G30" s="233" t="s">
        <v>637</v>
      </c>
      <c r="H30" s="233" t="s">
        <v>666</v>
      </c>
      <c r="I30" s="233" t="s">
        <v>4595</v>
      </c>
      <c r="J30" s="233" t="s">
        <v>4594</v>
      </c>
      <c r="K30" s="234" t="s">
        <v>145</v>
      </c>
      <c r="L30" s="46"/>
      <c r="N30" s="272" t="s">
        <v>4632</v>
      </c>
      <c r="O30" s="272" t="s">
        <v>168</v>
      </c>
      <c r="P30" s="272" t="s">
        <v>4633</v>
      </c>
      <c r="Q30" s="36"/>
      <c r="R30" s="36"/>
      <c r="S30" s="36"/>
      <c r="T30" s="7"/>
      <c r="U30" s="36"/>
      <c r="V30" s="36"/>
      <c r="W30" s="36"/>
      <c r="X30" s="36"/>
      <c r="Y30" s="36"/>
      <c r="Z30" s="36"/>
      <c r="AA30" s="36"/>
      <c r="AB30" s="36"/>
      <c r="AC30" s="36"/>
      <c r="AD30" s="36"/>
      <c r="AE30" s="36"/>
      <c r="AF30" s="36"/>
      <c r="AS30" s="36"/>
      <c r="AT30" s="36"/>
      <c r="AU30" s="36"/>
      <c r="AV30" s="36"/>
    </row>
    <row r="31" spans="1:48" s="15" customFormat="1" ht="16.5" customHeight="1" x14ac:dyDescent="0.3">
      <c r="A31" s="12"/>
      <c r="B31" s="221"/>
      <c r="C31" s="222"/>
      <c r="D31" s="222"/>
      <c r="E31" s="222"/>
      <c r="F31" s="249"/>
      <c r="G31" s="227" t="str">
        <f>IF(C31="","",IFERROR(INDEX(G$19:$L28,MATCH(C31,L$19:L$28,0),1),"Non renseigné"))</f>
        <v/>
      </c>
      <c r="H31" s="262" t="str">
        <f>IFERROR(IF(E31="","",INDEX(Données_ATB!BE$3:BU$600,MATCH(E31,Medicament,0),17)),"Ce médicament n'est pas connu dans la base")</f>
        <v/>
      </c>
      <c r="I31" s="263" t="str">
        <f>IFERROR(IF(E31="","",INDEX(Données_ATB!BE$3:BM$600,MATCH(E31,Medicament,0),9)),"")</f>
        <v/>
      </c>
      <c r="J31" s="264" t="str">
        <f>IFERROR(IF(E31="","",INDEX(Données_ATB!BE$3:BQ$5600,MATCH(E31,Medicament,0),13)),"")</f>
        <v/>
      </c>
      <c r="K31" s="228" t="str">
        <f>IF(COUNTIFS($B$31:B31,B31,$E$31:E31,E31,$C$31:C31,C31,$D$31:D31,D31)&gt;1,"DÉJÀ ENTRÉ",IF(AND(COUNTA(B31,C31,D31,E31,F31)&lt;5,COUNTA(B31,C31,D31,E31,F31)&gt;0),"Pensez à renseigner toutes les cases de la ligne !",IF(COUNTA(B31)=1,IF(COUNTBLANK(B31)&gt;=1,"Ne laissez pas de lignes vides. Écrivez sur la ligne supérieure.",""),"")))&amp;IF(G31="Non renseigné","Veuillez sélectionner de nouveau le nom dans la colonne Espèce traitée","")</f>
        <v/>
      </c>
      <c r="L31" s="43" t="str">
        <f>IF(E31="","",INDEX(Données_ATB!BE$3:BV$600,MATCH(E31,Medicament,0),18))</f>
        <v/>
      </c>
      <c r="M31" s="43" t="str">
        <f t="shared" ref="M31:M94" si="2">IF(B31="janvier",1,IF(B31="février",2,IF(B31="mars",3,IF(B31="avril",4,IF(B31="mai",5,IF(B31="juin",6,IF(B31="juillet",7,IF(B31="août",8,IF(B31="septembre",9,IF(B31="octobre",10,IF(B31="novembre",11,IF(B31="décembre",12,""))))))))))))</f>
        <v/>
      </c>
      <c r="N31" s="43" t="str">
        <f>IF(E31="","",INDEX(C$19:L$28,MATCH(C31,L$19:L$28,0),1))</f>
        <v/>
      </c>
      <c r="O31" s="43" t="str">
        <f>IF(E31="","",INDEX(C$19:L$28,MATCH(C31,L$19:L$28,0),2))</f>
        <v/>
      </c>
      <c r="P31" s="43" t="str">
        <f>IF(E31="","",INDEX(C$19:L$28,MATCH(C31,L$19:L$28,0),3))</f>
        <v/>
      </c>
      <c r="Q31" s="43"/>
      <c r="R31" s="43"/>
      <c r="S31" s="43"/>
      <c r="T31" s="7"/>
      <c r="U31" s="43"/>
      <c r="V31" s="43"/>
      <c r="W31" s="43"/>
      <c r="X31" s="43"/>
      <c r="Y31" s="43"/>
      <c r="Z31" s="43"/>
      <c r="AA31" s="43"/>
      <c r="AB31" s="43"/>
      <c r="AC31" s="43"/>
      <c r="AD31" s="43"/>
      <c r="AE31" s="43"/>
      <c r="AF31" s="43"/>
      <c r="AS31" s="43"/>
      <c r="AT31" s="43"/>
      <c r="AU31" s="43"/>
      <c r="AV31" s="43"/>
    </row>
    <row r="32" spans="1:48" ht="16.5" customHeight="1" x14ac:dyDescent="0.3">
      <c r="B32" s="223"/>
      <c r="C32" s="224"/>
      <c r="D32" s="224"/>
      <c r="E32" s="224"/>
      <c r="F32" s="250"/>
      <c r="G32" s="96" t="str">
        <f>IF(C32="","",IFERROR(INDEX(G$19:$L29,MATCH(C32,L$19:L$28,0),1),"Non renseigné"))</f>
        <v/>
      </c>
      <c r="H32" s="261" t="str">
        <f>IFERROR(IF(E32="","",INDEX(Données_ATB!BE$3:BU$600,MATCH(E32,Medicament,0),17)),"Ce médicament n'est pas connu dans la base")</f>
        <v/>
      </c>
      <c r="I32" s="92" t="str">
        <f>IFERROR(IF(E32="","",INDEX(Données_ATB!BE$3:BM$600,MATCH(E32,Medicament,0),9)),"")</f>
        <v/>
      </c>
      <c r="J32" s="58" t="str">
        <f>IFERROR(IF(E32="","",INDEX(Données_ATB!BE$3:BQ$5600,MATCH(E32,Medicament,0),13)),"")</f>
        <v/>
      </c>
      <c r="K32" s="229" t="str">
        <f>IF(COUNTIFS($B$31:B32,B32,$E$31:E32,E32,$C$31:C32,C32,$D$31:D32,D32)&gt;1,"DÉJÀ ENTRÉ",IF(AND(COUNTA(B32,C32,D32,E32,F32)&lt;5,COUNTA(B32,C32,D32,E32,F32)&gt;0),"Pensez à renseigner toutes les cases de la ligne !",IF(COUNTA(B32)=1,IF(COUNTBLANK(B32)&gt;=1,"Ne laissez pas de lignes vides. Écrivez sur la ligne supérieure.",""),"")))&amp;IF(G32="Non renseigné","Veuillez sélectionner de nouveau le nom dans la colonne Espèce traitée","")</f>
        <v/>
      </c>
      <c r="L32" s="43" t="str">
        <f>IF(E32="","",INDEX(Données_ATB!BE$3:BV$600,MATCH(E32,Medicament,0),18))</f>
        <v/>
      </c>
      <c r="M32" s="43" t="str">
        <f t="shared" si="2"/>
        <v/>
      </c>
      <c r="N32" s="43" t="str">
        <f t="shared" ref="N32:N49" si="3">IF(E32="","",INDEX(C$19:L$28,MATCH(C32,L$19:L$28,0),1))</f>
        <v/>
      </c>
      <c r="O32" s="43" t="str">
        <f t="shared" ref="O32:O49" si="4">IF(E32="","",INDEX(C$19:L$28,MATCH(C32,L$19:L$28,0),2))</f>
        <v/>
      </c>
      <c r="P32" s="43" t="str">
        <f t="shared" ref="P32:P49" si="5">IF(E32="","",INDEX(C$19:L$28,MATCH(C32,L$19:L$28,0),3))</f>
        <v/>
      </c>
      <c r="Q32" s="36"/>
      <c r="R32" s="36"/>
      <c r="S32" s="36"/>
      <c r="T32" s="7"/>
      <c r="U32" s="36"/>
      <c r="V32" s="36"/>
      <c r="W32" s="36"/>
      <c r="X32" s="36"/>
      <c r="Y32" s="36"/>
      <c r="Z32" s="36"/>
      <c r="AA32" s="36"/>
      <c r="AB32" s="36"/>
      <c r="AC32" s="36"/>
      <c r="AD32" s="36"/>
      <c r="AE32" s="36"/>
      <c r="AF32" s="36"/>
      <c r="AS32" s="36"/>
      <c r="AT32" s="36"/>
      <c r="AU32" s="36"/>
      <c r="AV32" s="36"/>
    </row>
    <row r="33" spans="2:48" x14ac:dyDescent="0.3">
      <c r="B33" s="223"/>
      <c r="C33" s="224"/>
      <c r="D33" s="224"/>
      <c r="E33" s="224"/>
      <c r="F33" s="250"/>
      <c r="G33" s="96" t="str">
        <f>IF(C33="","",IFERROR(INDEX(G$19:$L30,MATCH(C33,L$19:L$28,0),1),"Non renseigné"))</f>
        <v/>
      </c>
      <c r="H33" s="261" t="str">
        <f>IFERROR(IF(E33="","",INDEX(Données_ATB!BE$3:BU$600,MATCH(E33,Medicament,0),17)),"Ce médicament n'est pas connu dans la base")</f>
        <v/>
      </c>
      <c r="I33" s="92" t="str">
        <f>IFERROR(IF(E33="","",INDEX(Données_ATB!BE$3:BM$600,MATCH(E33,Medicament,0),9)),"")</f>
        <v/>
      </c>
      <c r="J33" s="58" t="str">
        <f>IFERROR(IF(E33="","",INDEX(Données_ATB!BE$3:BQ$5600,MATCH(E33,Medicament,0),13)),"")</f>
        <v/>
      </c>
      <c r="K33" s="229" t="str">
        <f>IF(COUNTIFS($B$31:B33,B33,$E$31:E33,E33,$C$31:C33,C33,$D$31:D33,D33)&gt;1,"DÉJÀ ENTRÉ",IF(AND(COUNTA(B33,C33,D33,E33,F33)&lt;5,COUNTA(B33,C33,D33,E33,F33)&gt;0),"Pensez à renseigner toutes les cases de la ligne !",IF(COUNTA(B33)=1,IF(COUNTBLANK(B33)&gt;=1,"Ne laissez pas de lignes vides. Écrivez sur la ligne supérieure.",""),"")))&amp;IF(G33="Non renseigné","Veuillez sélectionner de nouveau le nom dans la colonne Espèce traitée","")</f>
        <v/>
      </c>
      <c r="L33" s="43" t="str">
        <f>IF(E33="","",INDEX(Données_ATB!BE$3:BV$600,MATCH(E33,Medicament,0),18))</f>
        <v/>
      </c>
      <c r="M33" s="43" t="str">
        <f t="shared" si="2"/>
        <v/>
      </c>
      <c r="N33" s="43" t="str">
        <f t="shared" si="3"/>
        <v/>
      </c>
      <c r="O33" s="43" t="str">
        <f t="shared" si="4"/>
        <v/>
      </c>
      <c r="P33" s="43" t="str">
        <f t="shared" si="5"/>
        <v/>
      </c>
      <c r="Q33" s="36"/>
      <c r="R33" s="36"/>
      <c r="S33" s="36"/>
      <c r="T33" s="36"/>
      <c r="U33" s="36"/>
      <c r="V33" s="36"/>
      <c r="W33" s="36"/>
      <c r="X33" s="36"/>
      <c r="Y33" s="36"/>
      <c r="Z33" s="36"/>
      <c r="AA33" s="36"/>
      <c r="AB33" s="36"/>
      <c r="AC33" s="36"/>
      <c r="AD33" s="36"/>
      <c r="AE33" s="36"/>
      <c r="AF33" s="36"/>
      <c r="AS33" s="36"/>
      <c r="AT33" s="36"/>
      <c r="AU33" s="36"/>
      <c r="AV33" s="36"/>
    </row>
    <row r="34" spans="2:48" x14ac:dyDescent="0.3">
      <c r="B34" s="223"/>
      <c r="C34" s="224"/>
      <c r="D34" s="224"/>
      <c r="E34" s="224"/>
      <c r="F34" s="250"/>
      <c r="G34" s="96" t="str">
        <f>IF(C34="","",IFERROR(INDEX(G$19:$L31,MATCH(C34,L$19:L$28,0),1),"Non renseigné"))</f>
        <v/>
      </c>
      <c r="H34" s="261" t="str">
        <f>IFERROR(IF(E34="","",INDEX(Données_ATB!BE$3:BU$600,MATCH(E34,Medicament,0),17)),"Ce médicament n'est pas connu dans la base")</f>
        <v/>
      </c>
      <c r="I34" s="92" t="str">
        <f>IFERROR(IF(E34="","",INDEX(Données_ATB!BE$3:BM$600,MATCH(E34,Medicament,0),9)),"")</f>
        <v/>
      </c>
      <c r="J34" s="58" t="str">
        <f>IFERROR(IF(E34="","",INDEX(Données_ATB!BE$3:BQ$5600,MATCH(E34,Medicament,0),13)),"")</f>
        <v/>
      </c>
      <c r="K34" s="229" t="str">
        <f>IF(COUNTIFS($B$31:B34,B34,$E$31:E34,E34,$C$31:C34,C34,$D$31:D34,D34)&gt;1,"DÉJÀ ENTRÉ",IF(AND(COUNTA(B34,C34,D34,E34,F34)&lt;5,COUNTA(B34,C34,D34,E34,F34)&gt;0),"Pensez à renseigner toutes les cases de la ligne !",IF(COUNTA(B34)=1,IF(COUNTBLANK(B34)&gt;=1,"Ne laissez pas de lignes vides. Écrivez sur la ligne supérieure.",""),"")))&amp;IF(G34="Non renseigné","Veuillez sélectionner de nouveau le nom dans la colonne Espèce traitée","")</f>
        <v/>
      </c>
      <c r="L34" s="43" t="str">
        <f>IF(E34="","",INDEX(Données_ATB!BE$3:BV$600,MATCH(E34,Medicament,0),18))</f>
        <v/>
      </c>
      <c r="M34" s="43" t="str">
        <f t="shared" si="2"/>
        <v/>
      </c>
      <c r="N34" s="43" t="str">
        <f t="shared" si="3"/>
        <v/>
      </c>
      <c r="O34" s="43" t="str">
        <f t="shared" si="4"/>
        <v/>
      </c>
      <c r="P34" s="43" t="str">
        <f t="shared" si="5"/>
        <v/>
      </c>
      <c r="Q34" s="36"/>
      <c r="R34" s="36"/>
      <c r="S34" s="36"/>
      <c r="T34" s="36"/>
      <c r="U34" s="36"/>
      <c r="V34" s="36"/>
      <c r="W34" s="36"/>
      <c r="X34" s="36"/>
      <c r="Y34" s="36"/>
      <c r="Z34" s="36"/>
      <c r="AA34" s="36"/>
      <c r="AB34" s="36"/>
      <c r="AC34" s="36"/>
      <c r="AD34" s="36"/>
      <c r="AE34" s="36"/>
      <c r="AF34" s="36"/>
      <c r="AQ34" s="36"/>
      <c r="AR34" s="36"/>
      <c r="AS34" s="36"/>
      <c r="AT34" s="36"/>
      <c r="AU34" s="36"/>
      <c r="AV34" s="36"/>
    </row>
    <row r="35" spans="2:48" x14ac:dyDescent="0.3">
      <c r="B35" s="223"/>
      <c r="C35" s="224"/>
      <c r="D35" s="224"/>
      <c r="E35" s="224"/>
      <c r="F35" s="250"/>
      <c r="G35" s="96" t="str">
        <f>IF(C35="","",IFERROR(INDEX(G$19:$L32,MATCH(C35,L$19:L$28,0),1),"Non renseigné"))</f>
        <v/>
      </c>
      <c r="H35" s="261" t="str">
        <f>IFERROR(IF(E35="","",INDEX(Données_ATB!BE$3:BU$600,MATCH(E35,Medicament,0),17)),"Ce médicament n'est pas connu dans la base")</f>
        <v/>
      </c>
      <c r="I35" s="92" t="str">
        <f>IFERROR(IF(E35="","",INDEX(Données_ATB!BE$3:BM$600,MATCH(E35,Medicament,0),9)),"")</f>
        <v/>
      </c>
      <c r="J35" s="58" t="str">
        <f>IFERROR(IF(E35="","",INDEX(Données_ATB!BE$3:BQ$5600,MATCH(E35,Medicament,0),13)),"")</f>
        <v/>
      </c>
      <c r="K35" s="229" t="str">
        <f>IF(COUNTIFS($B$31:B35,B35,$E$31:E35,E35,$C$31:C35,C35,$D$31:D35,D35)&gt;1,"DÉJÀ ENTRÉ",IF(AND(COUNTA(B35,C35,D35,E35,F35)&lt;5,COUNTA(B35,C35,D35,E35,F35)&gt;0),"Pensez à renseigner toutes les cases de la ligne !",IF(COUNTA(B35)=1,IF(COUNTBLANK(B35)&gt;=1,"Ne laissez pas de lignes vides. Écrivez sur la ligne supérieure.",""),"")))&amp;IF(G35="Non renseigné","Veuillez sélectionner de nouveau le nom dans la colonne Espèce traitée","")</f>
        <v/>
      </c>
      <c r="L35" s="43" t="str">
        <f>IF(E35="","",INDEX(Données_ATB!BE$3:BV$600,MATCH(E35,Medicament,0),18))</f>
        <v/>
      </c>
      <c r="M35" s="43" t="str">
        <f t="shared" si="2"/>
        <v/>
      </c>
      <c r="N35" s="43" t="str">
        <f t="shared" si="3"/>
        <v/>
      </c>
      <c r="O35" s="43" t="str">
        <f t="shared" si="4"/>
        <v/>
      </c>
      <c r="P35" s="43" t="str">
        <f t="shared" si="5"/>
        <v/>
      </c>
      <c r="Q35" s="36"/>
      <c r="R35" s="36"/>
      <c r="S35" s="36"/>
      <c r="T35" s="36"/>
      <c r="U35" s="36"/>
      <c r="V35" s="36"/>
      <c r="W35" s="36"/>
      <c r="X35" s="36"/>
      <c r="Y35" s="36"/>
      <c r="Z35" s="36"/>
      <c r="AA35" s="36"/>
      <c r="AB35" s="36"/>
      <c r="AC35" s="36"/>
      <c r="AD35" s="36"/>
      <c r="AE35" s="36"/>
      <c r="AF35" s="36"/>
      <c r="AQ35" s="36"/>
      <c r="AR35" s="36"/>
      <c r="AS35" s="36"/>
      <c r="AT35" s="36"/>
      <c r="AU35" s="36"/>
      <c r="AV35" s="36"/>
    </row>
    <row r="36" spans="2:48" x14ac:dyDescent="0.3">
      <c r="B36" s="223"/>
      <c r="C36" s="224"/>
      <c r="D36" s="224"/>
      <c r="E36" s="224"/>
      <c r="F36" s="250"/>
      <c r="G36" s="96" t="str">
        <f>IF(C36="","",IFERROR(INDEX(G$19:$L33,MATCH(C36,L$19:L$28,0),1),"Non renseigné"))</f>
        <v/>
      </c>
      <c r="H36" s="261" t="str">
        <f>IFERROR(IF(E36="","",INDEX(Données_ATB!BE$3:BU$600,MATCH(E36,Medicament,0),17)),"Ce médicament n'est pas connu dans la base")</f>
        <v/>
      </c>
      <c r="I36" s="92" t="str">
        <f>IFERROR(IF(E36="","",INDEX(Données_ATB!BE$3:BM$600,MATCH(E36,Medicament,0),9)),"")</f>
        <v/>
      </c>
      <c r="J36" s="58" t="str">
        <f>IFERROR(IF(E36="","",INDEX(Données_ATB!BE$3:BQ$5600,MATCH(E36,Medicament,0),13)),"")</f>
        <v/>
      </c>
      <c r="K36" s="229" t="str">
        <f>IF(COUNTIFS($B$31:B36,B36,$E$31:E36,E36,$C$31:C36,C36,$D$31:D36,D36)&gt;1,"DÉJÀ ENTRÉ",IF(AND(COUNTA(B36,C36,D36,E36,F36)&lt;5,COUNTA(B36,C36,D36,E36,F36)&gt;0),"Pensez à renseigner toutes les cases de la ligne !",IF(COUNTA(B36)=1,IF(COUNTBLANK(B36)&gt;=1,"Ne laissez pas de lignes vides. Écrivez sur la ligne supérieure.",""),"")))&amp;IF(G36="Non renseigné","Veuillez sélectionner de nouveau le nom dans la colonne Espèce traitée","")</f>
        <v/>
      </c>
      <c r="L36" s="43" t="str">
        <f>IF(E36="","",INDEX(Données_ATB!BE$3:BV$600,MATCH(E36,Medicament,0),18))</f>
        <v/>
      </c>
      <c r="M36" s="43" t="str">
        <f t="shared" si="2"/>
        <v/>
      </c>
      <c r="N36" s="43" t="str">
        <f t="shared" si="3"/>
        <v/>
      </c>
      <c r="O36" s="43" t="str">
        <f t="shared" si="4"/>
        <v/>
      </c>
      <c r="P36" s="43" t="str">
        <f t="shared" si="5"/>
        <v/>
      </c>
      <c r="Q36" s="36"/>
      <c r="R36" s="36"/>
      <c r="S36" s="36"/>
      <c r="T36" s="36"/>
      <c r="U36" s="36"/>
      <c r="V36" s="36"/>
      <c r="W36" s="36"/>
      <c r="X36" s="36"/>
      <c r="Y36" s="36"/>
      <c r="Z36" s="36"/>
      <c r="AA36" s="36"/>
      <c r="AB36" s="36"/>
      <c r="AC36" s="36"/>
      <c r="AD36" s="36"/>
      <c r="AE36" s="36"/>
      <c r="AF36" s="36"/>
      <c r="AQ36" s="36"/>
      <c r="AR36" s="36"/>
      <c r="AS36" s="36"/>
      <c r="AT36" s="36"/>
      <c r="AU36" s="36"/>
      <c r="AV36" s="36"/>
    </row>
    <row r="37" spans="2:48" x14ac:dyDescent="0.3">
      <c r="B37" s="223"/>
      <c r="C37" s="224"/>
      <c r="D37" s="224"/>
      <c r="E37" s="224"/>
      <c r="F37" s="250"/>
      <c r="G37" s="96" t="str">
        <f>IF(C37="","",IFERROR(INDEX(G$19:$L34,MATCH(C37,L$19:L$28,0),1),"Non renseigné"))</f>
        <v/>
      </c>
      <c r="H37" s="261" t="str">
        <f>IFERROR(IF(E37="","",INDEX(Données_ATB!BE$3:BU$600,MATCH(E37,Medicament,0),17)),"Ce médicament n'est pas connu dans la base")</f>
        <v/>
      </c>
      <c r="I37" s="92" t="str">
        <f>IFERROR(IF(E37="","",INDEX(Données_ATB!BE$3:BM$600,MATCH(E37,Medicament,0),9)),"")</f>
        <v/>
      </c>
      <c r="J37" s="58" t="str">
        <f>IFERROR(IF(E37="","",INDEX(Données_ATB!BE$3:BQ$5600,MATCH(E37,Medicament,0),13)),"")</f>
        <v/>
      </c>
      <c r="K37" s="229" t="str">
        <f>IF(COUNTIFS($B$31:B37,B37,$E$31:E37,E37,$C$31:C37,C37,$D$31:D37,D37)&gt;1,"DÉJÀ ENTRÉ",IF(AND(COUNTA(B37,C37,D37,E37,F37)&lt;5,COUNTA(B37,C37,D37,E37,F37)&gt;0),"Pensez à renseigner toutes les cases de la ligne !",IF(COUNTA(B37)=1,IF(COUNTBLANK(B37)&gt;=1,"Ne laissez pas de lignes vides. Écrivez sur la ligne supérieure.",""),"")))&amp;IF(G37="Non renseigné","Veuillez sélectionner de nouveau le nom dans la colonne Espèce traitée","")</f>
        <v/>
      </c>
      <c r="L37" s="43" t="str">
        <f>IF(E37="","",INDEX(Données_ATB!BE$3:BV$600,MATCH(E37,Medicament,0),18))</f>
        <v/>
      </c>
      <c r="M37" s="43" t="str">
        <f t="shared" si="2"/>
        <v/>
      </c>
      <c r="N37" s="43" t="str">
        <f t="shared" si="3"/>
        <v/>
      </c>
      <c r="O37" s="43" t="str">
        <f t="shared" si="4"/>
        <v/>
      </c>
      <c r="P37" s="43" t="str">
        <f t="shared" si="5"/>
        <v/>
      </c>
      <c r="Q37" s="36"/>
      <c r="R37" s="36"/>
      <c r="S37" s="36"/>
      <c r="T37" s="36"/>
      <c r="U37" s="36"/>
      <c r="V37" s="36"/>
      <c r="W37" s="36"/>
      <c r="X37" s="36"/>
      <c r="Y37" s="36"/>
      <c r="Z37" s="36"/>
      <c r="AA37" s="36"/>
      <c r="AB37" s="36"/>
      <c r="AC37" s="36"/>
      <c r="AD37" s="36"/>
      <c r="AE37" s="36"/>
      <c r="AF37" s="36"/>
      <c r="AQ37" s="36"/>
      <c r="AR37" s="36"/>
      <c r="AS37" s="36"/>
      <c r="AT37" s="36"/>
      <c r="AU37" s="36"/>
      <c r="AV37" s="36"/>
    </row>
    <row r="38" spans="2:48" x14ac:dyDescent="0.3">
      <c r="B38" s="223"/>
      <c r="C38" s="224"/>
      <c r="D38" s="224"/>
      <c r="E38" s="224"/>
      <c r="F38" s="250"/>
      <c r="G38" s="96" t="str">
        <f>IF(C38="","",IFERROR(INDEX(G$19:$L35,MATCH(C38,L$19:L$28,0),1),"Non renseigné"))</f>
        <v/>
      </c>
      <c r="H38" s="261" t="str">
        <f>IFERROR(IF(E38="","",INDEX(Données_ATB!BE$3:BU$600,MATCH(E38,Medicament,0),17)),"Ce médicament n'est pas connu dans la base")</f>
        <v/>
      </c>
      <c r="I38" s="92" t="str">
        <f>IFERROR(IF(E38="","",INDEX(Données_ATB!BE$3:BM$600,MATCH(E38,Medicament,0),9)),"")</f>
        <v/>
      </c>
      <c r="J38" s="58" t="str">
        <f>IFERROR(IF(E38="","",INDEX(Données_ATB!BE$3:BQ$5600,MATCH(E38,Medicament,0),13)),"")</f>
        <v/>
      </c>
      <c r="K38" s="229" t="str">
        <f>IF(COUNTIFS($B$31:B38,B38,$E$31:E38,E38,$C$31:C38,C38,$D$31:D38,D38)&gt;1,"DÉJÀ ENTRÉ",IF(AND(COUNTA(B38,C38,D38,E38,F38)&lt;5,COUNTA(B38,C38,D38,E38,F38)&gt;0),"Pensez à renseigner toutes les cases de la ligne !",IF(COUNTA(B38)=1,IF(COUNTBLANK(B38)&gt;=1,"Ne laissez pas de lignes vides. Écrivez sur la ligne supérieure.",""),"")))&amp;IF(G38="Non renseigné","Veuillez sélectionner de nouveau le nom dans la colonne Espèce traitée","")</f>
        <v/>
      </c>
      <c r="L38" s="43" t="str">
        <f>IF(E38="","",INDEX(Données_ATB!BE$3:BV$600,MATCH(E38,Medicament,0),18))</f>
        <v/>
      </c>
      <c r="M38" s="43" t="str">
        <f t="shared" si="2"/>
        <v/>
      </c>
      <c r="N38" s="43" t="str">
        <f t="shared" si="3"/>
        <v/>
      </c>
      <c r="O38" s="43" t="str">
        <f t="shared" si="4"/>
        <v/>
      </c>
      <c r="P38" s="43" t="str">
        <f t="shared" si="5"/>
        <v/>
      </c>
      <c r="Q38" s="36"/>
      <c r="R38" s="36"/>
      <c r="S38" s="36"/>
      <c r="T38" s="36"/>
      <c r="U38" s="36"/>
      <c r="V38" s="36"/>
      <c r="W38" s="36"/>
      <c r="X38" s="36"/>
      <c r="Y38" s="36"/>
      <c r="Z38" s="36"/>
      <c r="AA38" s="36"/>
      <c r="AB38" s="36"/>
      <c r="AC38" s="36"/>
      <c r="AD38" s="36"/>
      <c r="AE38" s="36"/>
      <c r="AF38" s="36"/>
      <c r="AQ38" s="36"/>
      <c r="AR38" s="36"/>
      <c r="AS38" s="36"/>
      <c r="AT38" s="36"/>
      <c r="AU38" s="36"/>
      <c r="AV38" s="36"/>
    </row>
    <row r="39" spans="2:48" x14ac:dyDescent="0.3">
      <c r="B39" s="223"/>
      <c r="C39" s="224"/>
      <c r="D39" s="224"/>
      <c r="E39" s="224"/>
      <c r="F39" s="250"/>
      <c r="G39" s="96" t="str">
        <f>IF(C39="","",IFERROR(INDEX(G$19:$L36,MATCH(C39,L$19:L$28,0),1),"Non renseigné"))</f>
        <v/>
      </c>
      <c r="H39" s="261" t="str">
        <f>IFERROR(IF(E39="","",INDEX(Données_ATB!BE$3:BU$600,MATCH(E39,Medicament,0),17)),"Ce médicament n'est pas connu dans la base")</f>
        <v/>
      </c>
      <c r="I39" s="92" t="str">
        <f>IFERROR(IF(E39="","",INDEX(Données_ATB!BE$3:BM$600,MATCH(E39,Medicament,0),9)),"")</f>
        <v/>
      </c>
      <c r="J39" s="58" t="str">
        <f>IFERROR(IF(E39="","",INDEX(Données_ATB!BE$3:BQ$5600,MATCH(E39,Medicament,0),13)),"")</f>
        <v/>
      </c>
      <c r="K39" s="229" t="str">
        <f>IF(COUNTIFS($B$31:B39,B39,$E$31:E39,E39,$C$31:C39,C39,$D$31:D39,D39)&gt;1,"DÉJÀ ENTRÉ",IF(AND(COUNTA(B39,C39,D39,E39,F39)&lt;5,COUNTA(B39,C39,D39,E39,F39)&gt;0),"Pensez à renseigner toutes les cases de la ligne !",IF(COUNTA(B39)=1,IF(COUNTBLANK(B39)&gt;=1,"Ne laissez pas de lignes vides. Écrivez sur la ligne supérieure.",""),"")))&amp;IF(G39="Non renseigné","Veuillez sélectionner de nouveau le nom dans la colonne Espèce traitée","")</f>
        <v/>
      </c>
      <c r="L39" s="43" t="str">
        <f>IF(E39="","",INDEX(Données_ATB!BE$3:BV$600,MATCH(E39,Medicament,0),18))</f>
        <v/>
      </c>
      <c r="M39" s="43" t="str">
        <f t="shared" si="2"/>
        <v/>
      </c>
      <c r="N39" s="43" t="str">
        <f t="shared" si="3"/>
        <v/>
      </c>
      <c r="O39" s="43" t="str">
        <f t="shared" si="4"/>
        <v/>
      </c>
      <c r="P39" s="43" t="str">
        <f t="shared" si="5"/>
        <v/>
      </c>
      <c r="Q39" s="36"/>
      <c r="R39" s="36"/>
      <c r="S39" s="36"/>
      <c r="T39" s="36"/>
      <c r="U39" s="36"/>
      <c r="V39" s="36"/>
      <c r="W39" s="36"/>
      <c r="X39" s="36"/>
      <c r="Y39" s="36"/>
      <c r="Z39" s="36"/>
      <c r="AA39" s="36"/>
      <c r="AB39" s="36"/>
      <c r="AC39" s="36"/>
      <c r="AD39" s="36"/>
      <c r="AE39" s="36"/>
      <c r="AF39" s="36"/>
      <c r="AQ39" s="36"/>
      <c r="AR39" s="36"/>
      <c r="AS39" s="36"/>
      <c r="AT39" s="36"/>
      <c r="AU39" s="36"/>
      <c r="AV39" s="36"/>
    </row>
    <row r="40" spans="2:48" ht="20.25" customHeight="1" x14ac:dyDescent="0.3">
      <c r="B40" s="223"/>
      <c r="C40" s="224"/>
      <c r="D40" s="224"/>
      <c r="E40" s="224"/>
      <c r="F40" s="250"/>
      <c r="G40" s="96" t="str">
        <f>IF(C40="","",IFERROR(INDEX(G$19:$L37,MATCH(C40,L$19:L$28,0),1),"Non renseigné"))</f>
        <v/>
      </c>
      <c r="H40" s="261" t="str">
        <f>IFERROR(IF(E40="","",INDEX(Données_ATB!BE$3:BU$600,MATCH(E40,Medicament,0),17)),"Ce médicament n'est pas connu dans la base")</f>
        <v/>
      </c>
      <c r="I40" s="92" t="str">
        <f>IFERROR(IF(E40="","",INDEX(Données_ATB!BE$3:BM$600,MATCH(E40,Medicament,0),9)),"")</f>
        <v/>
      </c>
      <c r="J40" s="58" t="str">
        <f>IFERROR(IF(E40="","",INDEX(Données_ATB!BE$3:BQ$5600,MATCH(E40,Medicament,0),13)),"")</f>
        <v/>
      </c>
      <c r="K40" s="229" t="str">
        <f>IF(COUNTIFS($B$31:B40,B40,$E$31:E40,E40,$C$31:C40,C40,$D$31:D40,D40)&gt;1,"DÉJÀ ENTRÉ",IF(AND(COUNTA(B40,C40,D40,E40,F40)&lt;5,COUNTA(B40,C40,D40,E40,F40)&gt;0),"Pensez à renseigner toutes les cases de la ligne !",IF(COUNTA(B40)=1,IF(COUNTBLANK(B40)&gt;=1,"Ne laissez pas de lignes vides. Écrivez sur la ligne supérieure.",""),"")))&amp;IF(G40="Non renseigné","Veuillez sélectionner de nouveau le nom dans la colonne Espèce traitée","")</f>
        <v/>
      </c>
      <c r="L40" s="43" t="str">
        <f>IF(E40="","",INDEX(Données_ATB!BE$3:BV$600,MATCH(E40,Medicament,0),18))</f>
        <v/>
      </c>
      <c r="M40" s="43" t="str">
        <f t="shared" si="2"/>
        <v/>
      </c>
      <c r="N40" s="43" t="str">
        <f t="shared" si="3"/>
        <v/>
      </c>
      <c r="O40" s="43" t="str">
        <f t="shared" si="4"/>
        <v/>
      </c>
      <c r="P40" s="43" t="str">
        <f t="shared" si="5"/>
        <v/>
      </c>
      <c r="Q40" s="36"/>
      <c r="R40" s="36"/>
      <c r="S40" s="36"/>
      <c r="T40" s="36"/>
      <c r="U40" s="36"/>
      <c r="V40" s="36"/>
      <c r="W40" s="36"/>
      <c r="X40" s="36"/>
      <c r="Y40" s="36"/>
      <c r="Z40" s="36"/>
      <c r="AA40" s="36"/>
      <c r="AB40" s="36"/>
      <c r="AC40" s="36"/>
      <c r="AD40" s="36"/>
      <c r="AE40" s="36"/>
      <c r="AF40" s="36"/>
      <c r="AQ40" s="36"/>
      <c r="AR40" s="36"/>
      <c r="AS40" s="36"/>
      <c r="AT40" s="36"/>
      <c r="AU40" s="36"/>
      <c r="AV40" s="36"/>
    </row>
    <row r="41" spans="2:48" ht="20.25" customHeight="1" x14ac:dyDescent="0.3">
      <c r="B41" s="223"/>
      <c r="C41" s="224"/>
      <c r="D41" s="224"/>
      <c r="E41" s="224"/>
      <c r="F41" s="250"/>
      <c r="G41" s="96" t="str">
        <f>IF(C41="","",IFERROR(INDEX(G$19:$L38,MATCH(C41,L$19:L$28,0),1),"Non renseigné"))</f>
        <v/>
      </c>
      <c r="H41" s="261" t="str">
        <f>IFERROR(IF(E41="","",INDEX(Données_ATB!BE$3:BU$600,MATCH(E41,Medicament,0),17)),"Ce médicament n'est pas connu dans la base")</f>
        <v/>
      </c>
      <c r="I41" s="92" t="str">
        <f>IFERROR(IF(E41="","",INDEX(Données_ATB!BE$3:BM$600,MATCH(E41,Medicament,0),9)),"")</f>
        <v/>
      </c>
      <c r="J41" s="58" t="str">
        <f>IFERROR(IF(E41="","",INDEX(Données_ATB!BE$3:BQ$5600,MATCH(E41,Medicament,0),13)),"")</f>
        <v/>
      </c>
      <c r="K41" s="229" t="str">
        <f>IF(COUNTIFS($B$31:B41,B41,$E$31:E41,E41,$C$31:C41,C41,$D$31:D41,D41)&gt;1,"DÉJÀ ENTRÉ",IF(AND(COUNTA(B41,C41,D41,E41,F41)&lt;5,COUNTA(B41,C41,D41,E41,F41)&gt;0),"Pensez à renseigner toutes les cases de la ligne !",IF(COUNTA(B41)=1,IF(COUNTBLANK(B41)&gt;=1,"Ne laissez pas de lignes vides. Écrivez sur la ligne supérieure.",""),"")))&amp;IF(G41="Non renseigné","Veuillez sélectionner de nouveau le nom dans la colonne Espèce traitée","")</f>
        <v/>
      </c>
      <c r="L41" s="43" t="str">
        <f>IF(E41="","",INDEX(Données_ATB!BE$3:BV$600,MATCH(E41,Medicament,0),18))</f>
        <v/>
      </c>
      <c r="M41" s="43" t="str">
        <f t="shared" si="2"/>
        <v/>
      </c>
      <c r="N41" s="43" t="str">
        <f t="shared" si="3"/>
        <v/>
      </c>
      <c r="O41" s="43" t="str">
        <f t="shared" si="4"/>
        <v/>
      </c>
      <c r="P41" s="43" t="str">
        <f t="shared" si="5"/>
        <v/>
      </c>
      <c r="Q41" s="36"/>
      <c r="R41" s="36"/>
      <c r="S41" s="36"/>
      <c r="T41" s="36"/>
      <c r="U41" s="36"/>
      <c r="V41" s="36"/>
      <c r="W41" s="36"/>
      <c r="X41" s="36"/>
      <c r="Y41" s="36"/>
      <c r="Z41" s="36"/>
      <c r="AA41" s="36"/>
      <c r="AB41" s="36"/>
      <c r="AC41" s="36"/>
      <c r="AD41" s="36"/>
      <c r="AE41" s="36"/>
      <c r="AF41" s="36"/>
      <c r="AQ41" s="36"/>
      <c r="AR41" s="36"/>
      <c r="AS41" s="36"/>
      <c r="AT41" s="36"/>
      <c r="AU41" s="36"/>
      <c r="AV41" s="36"/>
    </row>
    <row r="42" spans="2:48" x14ac:dyDescent="0.3">
      <c r="B42" s="223"/>
      <c r="C42" s="224"/>
      <c r="D42" s="224"/>
      <c r="E42" s="224"/>
      <c r="F42" s="250"/>
      <c r="G42" s="96" t="str">
        <f>IF(C42="","",IFERROR(INDEX(G$19:$L39,MATCH(C42,L$19:L$28,0),1),"Non renseigné"))</f>
        <v/>
      </c>
      <c r="H42" s="261" t="str">
        <f>IFERROR(IF(E42="","",INDEX(Données_ATB!BE$3:BU$600,MATCH(E42,Medicament,0),17)),"Ce médicament n'est pas connu dans la base")</f>
        <v/>
      </c>
      <c r="I42" s="92" t="str">
        <f>IFERROR(IF(E42="","",INDEX(Données_ATB!BE$3:BM$600,MATCH(E42,Medicament,0),9)),"")</f>
        <v/>
      </c>
      <c r="J42" s="58" t="str">
        <f>IFERROR(IF(E42="","",INDEX(Données_ATB!BE$3:BQ$5600,MATCH(E42,Medicament,0),13)),"")</f>
        <v/>
      </c>
      <c r="K42" s="229" t="str">
        <f>IF(COUNTIFS($B$31:B42,B42,$E$31:E42,E42,$C$31:C42,C42,$D$31:D42,D42)&gt;1,"DÉJÀ ENTRÉ",IF(AND(COUNTA(B42,C42,D42,E42,F42)&lt;5,COUNTA(B42,C42,D42,E42,F42)&gt;0),"Pensez à renseigner toutes les cases de la ligne !",IF(COUNTA(B42)=1,IF(COUNTBLANK(B42)&gt;=1,"Ne laissez pas de lignes vides. Écrivez sur la ligne supérieure.",""),"")))&amp;IF(G42="Non renseigné","Veuillez sélectionner de nouveau le nom dans la colonne Espèce traitée","")</f>
        <v/>
      </c>
      <c r="L42" s="43" t="str">
        <f>IF(E42="","",INDEX(Données_ATB!BE$3:BV$600,MATCH(E42,Medicament,0),18))</f>
        <v/>
      </c>
      <c r="M42" s="43" t="str">
        <f t="shared" si="2"/>
        <v/>
      </c>
      <c r="N42" s="43" t="str">
        <f t="shared" si="3"/>
        <v/>
      </c>
      <c r="O42" s="43" t="str">
        <f t="shared" si="4"/>
        <v/>
      </c>
      <c r="P42" s="43" t="str">
        <f t="shared" si="5"/>
        <v/>
      </c>
      <c r="Q42" s="36"/>
      <c r="R42" s="36"/>
      <c r="S42" s="36"/>
      <c r="T42" s="36"/>
      <c r="U42" s="36"/>
      <c r="V42" s="36"/>
      <c r="W42" s="36"/>
      <c r="X42" s="36"/>
      <c r="Y42" s="36"/>
      <c r="Z42" s="36"/>
      <c r="AA42" s="36"/>
      <c r="AB42" s="36"/>
      <c r="AC42" s="36"/>
      <c r="AD42" s="36"/>
      <c r="AE42" s="36"/>
      <c r="AF42" s="36"/>
      <c r="AQ42" s="36"/>
      <c r="AR42" s="36"/>
      <c r="AS42" s="36"/>
      <c r="AT42" s="36"/>
      <c r="AU42" s="36"/>
      <c r="AV42" s="36"/>
    </row>
    <row r="43" spans="2:48" x14ac:dyDescent="0.3">
      <c r="B43" s="223"/>
      <c r="C43" s="224"/>
      <c r="D43" s="224"/>
      <c r="E43" s="224"/>
      <c r="F43" s="250"/>
      <c r="G43" s="96" t="str">
        <f>IF(C43="","",IFERROR(INDEX(G$19:$L40,MATCH(C43,L$19:L$28,0),1),"Non renseigné"))</f>
        <v/>
      </c>
      <c r="H43" s="261" t="str">
        <f>IFERROR(IF(E43="","",INDEX(Données_ATB!BE$3:BU$600,MATCH(E43,Medicament,0),17)),"Ce médicament n'est pas connu dans la base")</f>
        <v/>
      </c>
      <c r="I43" s="92" t="str">
        <f>IFERROR(IF(E43="","",INDEX(Données_ATB!BE$3:BM$600,MATCH(E43,Medicament,0),9)),"")</f>
        <v/>
      </c>
      <c r="J43" s="58" t="str">
        <f>IFERROR(IF(E43="","",INDEX(Données_ATB!BE$3:BQ$5600,MATCH(E43,Medicament,0),13)),"")</f>
        <v/>
      </c>
      <c r="K43" s="229" t="str">
        <f>IF(COUNTIFS($B$31:B43,B43,$E$31:E43,E43,$C$31:C43,C43,$D$31:D43,D43)&gt;1,"DÉJÀ ENTRÉ",IF(AND(COUNTA(B43,C43,D43,E43,F43)&lt;5,COUNTA(B43,C43,D43,E43,F43)&gt;0),"Pensez à renseigner toutes les cases de la ligne !",IF(COUNTA(B43)=1,IF(COUNTBLANK(B43)&gt;=1,"Ne laissez pas de lignes vides. Écrivez sur la ligne supérieure.",""),"")))&amp;IF(G43="Non renseigné","Veuillez sélectionner de nouveau le nom dans la colonne Espèce traitée","")</f>
        <v/>
      </c>
      <c r="L43" s="43" t="str">
        <f>IF(E43="","",INDEX(Données_ATB!BE$3:BV$600,MATCH(E43,Medicament,0),18))</f>
        <v/>
      </c>
      <c r="M43" s="43" t="str">
        <f t="shared" si="2"/>
        <v/>
      </c>
      <c r="N43" s="43" t="str">
        <f t="shared" si="3"/>
        <v/>
      </c>
      <c r="O43" s="43" t="str">
        <f t="shared" si="4"/>
        <v/>
      </c>
      <c r="P43" s="43" t="str">
        <f t="shared" si="5"/>
        <v/>
      </c>
      <c r="Q43" s="36"/>
      <c r="R43" s="36"/>
      <c r="S43" s="36"/>
      <c r="T43" s="36"/>
      <c r="U43" s="36"/>
      <c r="V43" s="36"/>
      <c r="W43" s="36"/>
      <c r="X43" s="36"/>
      <c r="Y43" s="36"/>
      <c r="Z43" s="36"/>
      <c r="AA43" s="36"/>
      <c r="AB43" s="36"/>
      <c r="AC43" s="36"/>
      <c r="AD43" s="36"/>
      <c r="AE43" s="36"/>
      <c r="AF43" s="36"/>
      <c r="AQ43" s="36"/>
      <c r="AR43" s="36"/>
      <c r="AS43" s="36"/>
      <c r="AT43" s="36"/>
      <c r="AU43" s="36"/>
      <c r="AV43" s="36"/>
    </row>
    <row r="44" spans="2:48" x14ac:dyDescent="0.3">
      <c r="B44" s="223"/>
      <c r="C44" s="224"/>
      <c r="D44" s="224"/>
      <c r="E44" s="224"/>
      <c r="F44" s="250"/>
      <c r="G44" s="96" t="str">
        <f>IF(C44="","",IFERROR(INDEX(G$19:$L41,MATCH(C44,L$19:L$28,0),1),"Non renseigné"))</f>
        <v/>
      </c>
      <c r="H44" s="261" t="str">
        <f>IFERROR(IF(E44="","",INDEX(Données_ATB!BE$3:BU$600,MATCH(E44,Medicament,0),17)),"Ce médicament n'est pas connu dans la base")</f>
        <v/>
      </c>
      <c r="I44" s="92" t="str">
        <f>IFERROR(IF(E44="","",INDEX(Données_ATB!BE$3:BM$600,MATCH(E44,Medicament,0),9)),"")</f>
        <v/>
      </c>
      <c r="J44" s="58" t="str">
        <f>IFERROR(IF(E44="","",INDEX(Données_ATB!BE$3:BQ$5600,MATCH(E44,Medicament,0),13)),"")</f>
        <v/>
      </c>
      <c r="K44" s="229" t="str">
        <f>IF(COUNTIFS($B$31:B44,B44,$E$31:E44,E44,$C$31:C44,C44,$D$31:D44,D44)&gt;1,"DÉJÀ ENTRÉ",IF(AND(COUNTA(B44,C44,D44,E44,F44)&lt;5,COUNTA(B44,C44,D44,E44,F44)&gt;0),"Pensez à renseigner toutes les cases de la ligne !",IF(COUNTA(B44)=1,IF(COUNTBLANK(B44)&gt;=1,"Ne laissez pas de lignes vides. Écrivez sur la ligne supérieure.",""),"")))&amp;IF(G44="Non renseigné","Veuillez sélectionner de nouveau le nom dans la colonne Espèce traitée","")</f>
        <v/>
      </c>
      <c r="L44" s="43" t="str">
        <f>IF(E44="","",INDEX(Données_ATB!BE$3:BV$600,MATCH(E44,Medicament,0),18))</f>
        <v/>
      </c>
      <c r="M44" s="43" t="str">
        <f t="shared" si="2"/>
        <v/>
      </c>
      <c r="N44" s="43" t="str">
        <f t="shared" si="3"/>
        <v/>
      </c>
      <c r="O44" s="43" t="str">
        <f t="shared" si="4"/>
        <v/>
      </c>
      <c r="P44" s="43" t="str">
        <f t="shared" si="5"/>
        <v/>
      </c>
    </row>
    <row r="45" spans="2:48" x14ac:dyDescent="0.3">
      <c r="B45" s="223"/>
      <c r="C45" s="224"/>
      <c r="D45" s="224"/>
      <c r="E45" s="224"/>
      <c r="F45" s="250"/>
      <c r="G45" s="96" t="str">
        <f>IF(C45="","",IFERROR(INDEX(G$19:$L42,MATCH(C45,L$19:L$28,0),1),"Non renseigné"))</f>
        <v/>
      </c>
      <c r="H45" s="261" t="str">
        <f>IFERROR(IF(E45="","",INDEX(Données_ATB!BE$3:BU$600,MATCH(E45,Medicament,0),17)),"Ce médicament n'est pas connu dans la base")</f>
        <v/>
      </c>
      <c r="I45" s="92" t="str">
        <f>IFERROR(IF(E45="","",INDEX(Données_ATB!BE$3:BM$600,MATCH(E45,Medicament,0),9)),"")</f>
        <v/>
      </c>
      <c r="J45" s="58" t="str">
        <f>IFERROR(IF(E45="","",INDEX(Données_ATB!BE$3:BQ$5600,MATCH(E45,Medicament,0),13)),"")</f>
        <v/>
      </c>
      <c r="K45" s="229" t="str">
        <f>IF(COUNTIFS($B$31:B45,B45,$E$31:E45,E45,$C$31:C45,C45,$D$31:D45,D45)&gt;1,"DÉJÀ ENTRÉ",IF(AND(COUNTA(B45,C45,D45,E45,F45)&lt;5,COUNTA(B45,C45,D45,E45,F45)&gt;0),"Pensez à renseigner toutes les cases de la ligne !",IF(COUNTA(B45)=1,IF(COUNTBLANK(B45)&gt;=1,"Ne laissez pas de lignes vides. Écrivez sur la ligne supérieure.",""),"")))&amp;IF(G45="Non renseigné","Veuillez sélectionner de nouveau le nom dans la colonne Espèce traitée","")</f>
        <v/>
      </c>
      <c r="L45" s="43" t="str">
        <f>IF(E45="","",INDEX(Données_ATB!BE$3:BV$600,MATCH(E45,Medicament,0),18))</f>
        <v/>
      </c>
      <c r="M45" s="43" t="str">
        <f t="shared" si="2"/>
        <v/>
      </c>
      <c r="N45" s="43" t="str">
        <f t="shared" si="3"/>
        <v/>
      </c>
      <c r="O45" s="43" t="str">
        <f t="shared" si="4"/>
        <v/>
      </c>
      <c r="P45" s="43" t="str">
        <f t="shared" si="5"/>
        <v/>
      </c>
    </row>
    <row r="46" spans="2:48" x14ac:dyDescent="0.3">
      <c r="B46" s="223"/>
      <c r="C46" s="224"/>
      <c r="D46" s="224"/>
      <c r="E46" s="224"/>
      <c r="F46" s="250"/>
      <c r="G46" s="96" t="str">
        <f>IF(C46="","",IFERROR(INDEX(G$19:$L43,MATCH(C46,L$19:L$28,0),1),"Non renseigné"))</f>
        <v/>
      </c>
      <c r="H46" s="261" t="str">
        <f>IFERROR(IF(E46="","",INDEX(Données_ATB!BE$3:BU$600,MATCH(E46,Medicament,0),17)),"Ce médicament n'est pas connu dans la base")</f>
        <v/>
      </c>
      <c r="I46" s="92" t="str">
        <f>IFERROR(IF(E46="","",INDEX(Données_ATB!BE$3:BM$600,MATCH(E46,Medicament,0),9)),"")</f>
        <v/>
      </c>
      <c r="J46" s="58" t="str">
        <f>IFERROR(IF(E46="","",INDEX(Données_ATB!BE$3:BQ$5600,MATCH(E46,Medicament,0),13)),"")</f>
        <v/>
      </c>
      <c r="K46" s="229" t="str">
        <f>IF(COUNTIFS($B$31:B46,B46,$E$31:E46,E46,$C$31:C46,C46,$D$31:D46,D46)&gt;1,"DÉJÀ ENTRÉ",IF(AND(COUNTA(B46,C46,D46,E46,F46)&lt;5,COUNTA(B46,C46,D46,E46,F46)&gt;0),"Pensez à renseigner toutes les cases de la ligne !",IF(COUNTA(B46)=1,IF(COUNTBLANK(B46)&gt;=1,"Ne laissez pas de lignes vides. Écrivez sur la ligne supérieure.",""),"")))&amp;IF(G46="Non renseigné","Veuillez sélectionner de nouveau le nom dans la colonne Espèce traitée","")</f>
        <v/>
      </c>
      <c r="L46" s="43" t="str">
        <f>IF(E46="","",INDEX(Données_ATB!BE$3:BV$600,MATCH(E46,Medicament,0),18))</f>
        <v/>
      </c>
      <c r="M46" s="43" t="str">
        <f t="shared" si="2"/>
        <v/>
      </c>
      <c r="N46" s="43" t="str">
        <f t="shared" si="3"/>
        <v/>
      </c>
      <c r="O46" s="43" t="str">
        <f t="shared" si="4"/>
        <v/>
      </c>
      <c r="P46" s="43" t="str">
        <f t="shared" si="5"/>
        <v/>
      </c>
    </row>
    <row r="47" spans="2:48" x14ac:dyDescent="0.3">
      <c r="B47" s="223"/>
      <c r="C47" s="224"/>
      <c r="D47" s="224"/>
      <c r="E47" s="224"/>
      <c r="F47" s="250"/>
      <c r="G47" s="96" t="str">
        <f>IF(C47="","",IFERROR(INDEX(G$19:$L44,MATCH(C47,L$19:L$28,0),1),"Non renseigné"))</f>
        <v/>
      </c>
      <c r="H47" s="261" t="str">
        <f>IFERROR(IF(E47="","",INDEX(Données_ATB!BE$3:BU$600,MATCH(E47,Medicament,0),17)),"Ce médicament n'est pas connu dans la base")</f>
        <v/>
      </c>
      <c r="I47" s="92" t="str">
        <f>IFERROR(IF(E47="","",INDEX(Données_ATB!BE$3:BM$600,MATCH(E47,Medicament,0),9)),"")</f>
        <v/>
      </c>
      <c r="J47" s="58" t="str">
        <f>IFERROR(IF(E47="","",INDEX(Données_ATB!BE$3:BQ$5600,MATCH(E47,Medicament,0),13)),"")</f>
        <v/>
      </c>
      <c r="K47" s="229" t="str">
        <f>IF(COUNTIFS($B$31:B47,B47,$E$31:E47,E47,$C$31:C47,C47,$D$31:D47,D47)&gt;1,"DÉJÀ ENTRÉ",IF(AND(COUNTA(B47,C47,D47,E47,F47)&lt;5,COUNTA(B47,C47,D47,E47,F47)&gt;0),"Pensez à renseigner toutes les cases de la ligne !",IF(COUNTA(B47)=1,IF(COUNTBLANK(B47)&gt;=1,"Ne laissez pas de lignes vides. Écrivez sur la ligne supérieure.",""),"")))&amp;IF(G47="Non renseigné","Veuillez sélectionner de nouveau le nom dans la colonne Espèce traitée","")</f>
        <v/>
      </c>
      <c r="L47" s="43" t="str">
        <f>IF(E47="","",INDEX(Données_ATB!BE$3:BV$600,MATCH(E47,Medicament,0),18))</f>
        <v/>
      </c>
      <c r="M47" s="43" t="str">
        <f t="shared" si="2"/>
        <v/>
      </c>
      <c r="N47" s="43" t="str">
        <f t="shared" si="3"/>
        <v/>
      </c>
      <c r="O47" s="43" t="str">
        <f t="shared" si="4"/>
        <v/>
      </c>
      <c r="P47" s="43" t="str">
        <f t="shared" si="5"/>
        <v/>
      </c>
    </row>
    <row r="48" spans="2:48" x14ac:dyDescent="0.3">
      <c r="B48" s="223"/>
      <c r="C48" s="224"/>
      <c r="D48" s="224"/>
      <c r="E48" s="224"/>
      <c r="F48" s="250"/>
      <c r="G48" s="96" t="str">
        <f>IF(C48="","",IFERROR(INDEX(G$19:$L45,MATCH(C48,L$19:L$28,0),1),"Non renseigné"))</f>
        <v/>
      </c>
      <c r="H48" s="261" t="str">
        <f>IFERROR(IF(E48="","",INDEX(Données_ATB!BE$3:BU$600,MATCH(E48,Medicament,0),17)),"Ce médicament n'est pas connu dans la base")</f>
        <v/>
      </c>
      <c r="I48" s="92" t="str">
        <f>IFERROR(IF(E48="","",INDEX(Données_ATB!BE$3:BM$600,MATCH(E48,Medicament,0),9)),"")</f>
        <v/>
      </c>
      <c r="J48" s="58" t="str">
        <f>IFERROR(IF(E48="","",INDEX(Données_ATB!BE$3:BQ$5600,MATCH(E48,Medicament,0),13)),"")</f>
        <v/>
      </c>
      <c r="K48" s="229" t="str">
        <f>IF(COUNTIFS($B$31:B48,B48,$E$31:E48,E48,$C$31:C48,C48,$D$31:D48,D48)&gt;1,"DÉJÀ ENTRÉ",IF(AND(COUNTA(B48,C48,D48,E48,F48)&lt;5,COUNTA(B48,C48,D48,E48,F48)&gt;0),"Pensez à renseigner toutes les cases de la ligne !",IF(COUNTA(B48)=1,IF(COUNTBLANK(B48)&gt;=1,"Ne laissez pas de lignes vides. Écrivez sur la ligne supérieure.",""),"")))&amp;IF(G48="Non renseigné","Veuillez sélectionner de nouveau le nom dans la colonne Espèce traitée","")</f>
        <v/>
      </c>
      <c r="L48" s="43" t="str">
        <f>IF(E48="","",INDEX(Données_ATB!BE$3:BV$600,MATCH(E48,Medicament,0),18))</f>
        <v/>
      </c>
      <c r="M48" s="43" t="str">
        <f t="shared" si="2"/>
        <v/>
      </c>
      <c r="N48" s="43" t="str">
        <f t="shared" si="3"/>
        <v/>
      </c>
      <c r="O48" s="43" t="str">
        <f t="shared" si="4"/>
        <v/>
      </c>
      <c r="P48" s="43" t="str">
        <f t="shared" si="5"/>
        <v/>
      </c>
    </row>
    <row r="49" spans="2:16" x14ac:dyDescent="0.3">
      <c r="B49" s="223"/>
      <c r="C49" s="224"/>
      <c r="D49" s="224"/>
      <c r="E49" s="224"/>
      <c r="F49" s="250"/>
      <c r="G49" s="96" t="str">
        <f>IF(C49="","",IFERROR(INDEX(G$19:$L46,MATCH(C49,L$19:L$28,0),1),"Non renseigné"))</f>
        <v/>
      </c>
      <c r="H49" s="261" t="str">
        <f>IFERROR(IF(E49="","",INDEX(Données_ATB!BE$3:BU$600,MATCH(E49,Medicament,0),17)),"Ce médicament n'est pas connu dans la base")</f>
        <v/>
      </c>
      <c r="I49" s="92" t="str">
        <f>IFERROR(IF(E49="","",INDEX(Données_ATB!BE$3:BM$600,MATCH(E49,Medicament,0),9)),"")</f>
        <v/>
      </c>
      <c r="J49" s="58" t="str">
        <f>IFERROR(IF(E49="","",INDEX(Données_ATB!BE$3:BQ$5600,MATCH(E49,Medicament,0),13)),"")</f>
        <v/>
      </c>
      <c r="K49" s="229" t="str">
        <f>IF(COUNTIFS($B$31:B49,B49,$E$31:E49,E49,$C$31:C49,C49,$D$31:D49,D49)&gt;1,"DÉJÀ ENTRÉ",IF(AND(COUNTA(B49,C49,D49,E49,F49)&lt;5,COUNTA(B49,C49,D49,E49,F49)&gt;0),"Pensez à renseigner toutes les cases de la ligne !",IF(COUNTA(B49)=1,IF(COUNTBLANK(B49)&gt;=1,"Ne laissez pas de lignes vides. Écrivez sur la ligne supérieure.",""),"")))&amp;IF(G49="Non renseigné","Veuillez sélectionner de nouveau le nom dans la colonne Espèce traitée","")</f>
        <v/>
      </c>
      <c r="L49" s="43" t="str">
        <f>IF(E49="","",INDEX(Données_ATB!BE$3:BV$600,MATCH(E49,Medicament,0),18))</f>
        <v/>
      </c>
      <c r="M49" s="43" t="str">
        <f t="shared" si="2"/>
        <v/>
      </c>
      <c r="N49" s="43" t="str">
        <f t="shared" si="3"/>
        <v/>
      </c>
      <c r="O49" s="43" t="str">
        <f t="shared" si="4"/>
        <v/>
      </c>
      <c r="P49" s="43" t="str">
        <f t="shared" si="5"/>
        <v/>
      </c>
    </row>
    <row r="50" spans="2:16" x14ac:dyDescent="0.3">
      <c r="B50" s="223"/>
      <c r="C50" s="224"/>
      <c r="D50" s="224"/>
      <c r="E50" s="224"/>
      <c r="F50" s="250"/>
      <c r="G50" s="96" t="str">
        <f>IF(C50="","",IFERROR(INDEX(G$19:$L47,MATCH(C50,L$19:L$28,0),1),"Non renseigné"))</f>
        <v/>
      </c>
      <c r="H50" s="261" t="str">
        <f>IFERROR(IF(E50="","",INDEX(Données_ATB!BE$3:BU$600,MATCH(E50,Medicament,0),17)),"Ce médicament n'est pas connu dans la base")</f>
        <v/>
      </c>
      <c r="I50" s="92" t="str">
        <f>IFERROR(IF(E50="","",INDEX(Données_ATB!BE$3:BM$600,MATCH(E50,Medicament,0),9)),"")</f>
        <v/>
      </c>
      <c r="J50" s="58" t="str">
        <f>IFERROR(IF(E50="","",INDEX(Données_ATB!BE$3:BQ$5600,MATCH(E50,Medicament,0),13)),"")</f>
        <v/>
      </c>
      <c r="K50" s="229" t="str">
        <f>IF(COUNTIFS($B$31:B50,B50,$E$31:E50,E50,$C$31:C50,C50,$D$31:D50,D50)&gt;1,"DÉJÀ ENTRÉ",IF(AND(COUNTA(B50,C50,D50,E50,F50)&lt;5,COUNTA(B50,C50,D50,E50,F50)&gt;0),"Pensez à renseigner toutes les cases de la ligne !",IF(COUNTA(B50)=1,IF(COUNTBLANK(B50)&gt;=1,"Ne laissez pas de lignes vides. Écrivez sur la ligne supérieure.",""),"")))&amp;IF(G50="Non renseigné","Veuillez sélectionner de nouveau le nom dans la colonne Espèce traitée","")</f>
        <v/>
      </c>
      <c r="L50" s="43" t="str">
        <f>IF(E50="","",INDEX(Données_ATB!BE$3:BV$600,MATCH(E50,Medicament,0),18))</f>
        <v/>
      </c>
      <c r="M50" s="43" t="str">
        <f t="shared" si="2"/>
        <v/>
      </c>
      <c r="N50" s="43" t="str">
        <f t="shared" ref="N50:N113" si="6">IF(E50="","",INDEX(C$19:L$28,MATCH(C50,L$19:L$28,0),1))</f>
        <v/>
      </c>
      <c r="O50" s="43" t="str">
        <f t="shared" ref="O50:O113" si="7">IF(E50="","",INDEX(C$19:L$28,MATCH(C50,L$19:L$28,0),2))</f>
        <v/>
      </c>
      <c r="P50" s="43" t="str">
        <f t="shared" ref="P50:P113" si="8">IF(E50="","",INDEX(C$19:L$28,MATCH(C50,L$19:L$28,0),3))</f>
        <v/>
      </c>
    </row>
    <row r="51" spans="2:16" x14ac:dyDescent="0.3">
      <c r="B51" s="223"/>
      <c r="C51" s="224"/>
      <c r="D51" s="224"/>
      <c r="E51" s="224"/>
      <c r="F51" s="250"/>
      <c r="G51" s="96" t="str">
        <f>IF(C51="","",IFERROR(INDEX(G$19:$L48,MATCH(C51,L$19:L$28,0),1),"Non renseigné"))</f>
        <v/>
      </c>
      <c r="H51" s="261" t="str">
        <f>IFERROR(IF(E51="","",INDEX(Données_ATB!BE$3:BU$600,MATCH(E51,Medicament,0),17)),"Ce médicament n'est pas connu dans la base")</f>
        <v/>
      </c>
      <c r="I51" s="92" t="str">
        <f>IFERROR(IF(E51="","",INDEX(Données_ATB!BE$3:BM$600,MATCH(E51,Medicament,0),9)),"")</f>
        <v/>
      </c>
      <c r="J51" s="58" t="str">
        <f>IFERROR(IF(E51="","",INDEX(Données_ATB!BE$3:BQ$5600,MATCH(E51,Medicament,0),13)),"")</f>
        <v/>
      </c>
      <c r="K51" s="229" t="str">
        <f>IF(COUNTIFS($B$31:B51,B51,$E$31:E51,E51,$C$31:C51,C51,$D$31:D51,D51)&gt;1,"DÉJÀ ENTRÉ",IF(AND(COUNTA(B51,C51,D51,E51,F51)&lt;5,COUNTA(B51,C51,D51,E51,F51)&gt;0),"Pensez à renseigner toutes les cases de la ligne !",IF(COUNTA(B51)=1,IF(COUNTBLANK(B51)&gt;=1,"Ne laissez pas de lignes vides. Écrivez sur la ligne supérieure.",""),"")))&amp;IF(G51="Non renseigné","Veuillez sélectionner de nouveau le nom dans la colonne Espèce traitée","")</f>
        <v/>
      </c>
      <c r="L51" s="43" t="str">
        <f>IF(E51="","",INDEX(Données_ATB!BE$3:BV$600,MATCH(E51,Medicament,0),18))</f>
        <v/>
      </c>
      <c r="M51" s="43" t="str">
        <f t="shared" si="2"/>
        <v/>
      </c>
      <c r="N51" s="43" t="str">
        <f t="shared" si="6"/>
        <v/>
      </c>
      <c r="O51" s="43" t="str">
        <f t="shared" si="7"/>
        <v/>
      </c>
      <c r="P51" s="43" t="str">
        <f t="shared" si="8"/>
        <v/>
      </c>
    </row>
    <row r="52" spans="2:16" x14ac:dyDescent="0.3">
      <c r="B52" s="223"/>
      <c r="C52" s="224"/>
      <c r="D52" s="224"/>
      <c r="E52" s="224"/>
      <c r="F52" s="250"/>
      <c r="G52" s="96" t="str">
        <f>IF(C52="","",IFERROR(INDEX(G$19:$L49,MATCH(C52,L$19:L$28,0),1),"Non renseigné"))</f>
        <v/>
      </c>
      <c r="H52" s="261" t="str">
        <f>IFERROR(IF(E52="","",INDEX(Données_ATB!BE$3:BU$600,MATCH(E52,Medicament,0),17)),"Ce médicament n'est pas connu dans la base")</f>
        <v/>
      </c>
      <c r="I52" s="92" t="str">
        <f>IFERROR(IF(E52="","",INDEX(Données_ATB!BE$3:BM$600,MATCH(E52,Medicament,0),9)),"")</f>
        <v/>
      </c>
      <c r="J52" s="58" t="str">
        <f>IFERROR(IF(E52="","",INDEX(Données_ATB!BE$3:BQ$5600,MATCH(E52,Medicament,0),13)),"")</f>
        <v/>
      </c>
      <c r="K52" s="229" t="str">
        <f>IF(COUNTIFS($B$31:B52,B52,$E$31:E52,E52,$C$31:C52,C52,$D$31:D52,D52)&gt;1,"DÉJÀ ENTRÉ",IF(AND(COUNTA(B52,C52,D52,E52,F52)&lt;5,COUNTA(B52,C52,D52,E52,F52)&gt;0),"Pensez à renseigner toutes les cases de la ligne !",IF(COUNTA(B52)=1,IF(COUNTBLANK(B52)&gt;=1,"Ne laissez pas de lignes vides. Écrivez sur la ligne supérieure.",""),"")))&amp;IF(G52="Non renseigné","Veuillez sélectionner de nouveau le nom dans la colonne Espèce traitée","")</f>
        <v/>
      </c>
      <c r="L52" s="43" t="str">
        <f>IF(E52="","",INDEX(Données_ATB!BE$3:BV$600,MATCH(E52,Medicament,0),18))</f>
        <v/>
      </c>
      <c r="M52" s="43" t="str">
        <f t="shared" si="2"/>
        <v/>
      </c>
      <c r="N52" s="43" t="str">
        <f t="shared" si="6"/>
        <v/>
      </c>
      <c r="O52" s="43" t="str">
        <f t="shared" si="7"/>
        <v/>
      </c>
      <c r="P52" s="43" t="str">
        <f t="shared" si="8"/>
        <v/>
      </c>
    </row>
    <row r="53" spans="2:16" x14ac:dyDescent="0.3">
      <c r="B53" s="223"/>
      <c r="C53" s="224"/>
      <c r="D53" s="224"/>
      <c r="E53" s="224"/>
      <c r="F53" s="250"/>
      <c r="G53" s="96" t="str">
        <f>IF(C53="","",IFERROR(INDEX(G$19:$L50,MATCH(C53,L$19:L$28,0),1),"Non renseigné"))</f>
        <v/>
      </c>
      <c r="H53" s="261" t="str">
        <f>IFERROR(IF(E53="","",INDEX(Données_ATB!BE$3:BU$600,MATCH(E53,Medicament,0),17)),"Ce médicament n'est pas connu dans la base")</f>
        <v/>
      </c>
      <c r="I53" s="92" t="str">
        <f>IFERROR(IF(E53="","",INDEX(Données_ATB!BE$3:BM$600,MATCH(E53,Medicament,0),9)),"")</f>
        <v/>
      </c>
      <c r="J53" s="58" t="str">
        <f>IFERROR(IF(E53="","",INDEX(Données_ATB!BE$3:BQ$5600,MATCH(E53,Medicament,0),13)),"")</f>
        <v/>
      </c>
      <c r="K53" s="229" t="str">
        <f>IF(COUNTIFS($B$31:B53,B53,$E$31:E53,E53,$C$31:C53,C53,$D$31:D53,D53)&gt;1,"DÉJÀ ENTRÉ",IF(AND(COUNTA(B53,C53,D53,E53,F53)&lt;5,COUNTA(B53,C53,D53,E53,F53)&gt;0),"Pensez à renseigner toutes les cases de la ligne !",IF(COUNTA(B53)=1,IF(COUNTBLANK(B53)&gt;=1,"Ne laissez pas de lignes vides. Écrivez sur la ligne supérieure.",""),"")))&amp;IF(G53="Non renseigné","Veuillez sélectionner de nouveau le nom dans la colonne Espèce traitée","")</f>
        <v/>
      </c>
      <c r="L53" s="43" t="str">
        <f>IF(E53="","",INDEX(Données_ATB!BE$3:BV$600,MATCH(E53,Medicament,0),18))</f>
        <v/>
      </c>
      <c r="M53" s="43" t="str">
        <f t="shared" si="2"/>
        <v/>
      </c>
      <c r="N53" s="43" t="str">
        <f t="shared" si="6"/>
        <v/>
      </c>
      <c r="O53" s="43" t="str">
        <f t="shared" si="7"/>
        <v/>
      </c>
      <c r="P53" s="43" t="str">
        <f t="shared" si="8"/>
        <v/>
      </c>
    </row>
    <row r="54" spans="2:16" x14ac:dyDescent="0.3">
      <c r="B54" s="223"/>
      <c r="C54" s="224"/>
      <c r="D54" s="224"/>
      <c r="E54" s="224"/>
      <c r="F54" s="250"/>
      <c r="G54" s="96" t="str">
        <f>IF(C54="","",IFERROR(INDEX(G$19:$L51,MATCH(C54,L$19:L$28,0),1),"Non renseigné"))</f>
        <v/>
      </c>
      <c r="H54" s="261" t="str">
        <f>IFERROR(IF(E54="","",INDEX(Données_ATB!BE$3:BU$600,MATCH(E54,Medicament,0),17)),"Ce médicament n'est pas connu dans la base")</f>
        <v/>
      </c>
      <c r="I54" s="92" t="str">
        <f>IFERROR(IF(E54="","",INDEX(Données_ATB!BE$3:BM$600,MATCH(E54,Medicament,0),9)),"")</f>
        <v/>
      </c>
      <c r="J54" s="58" t="str">
        <f>IFERROR(IF(E54="","",INDEX(Données_ATB!BE$3:BQ$5600,MATCH(E54,Medicament,0),13)),"")</f>
        <v/>
      </c>
      <c r="K54" s="229" t="str">
        <f>IF(COUNTIFS($B$31:B54,B54,$E$31:E54,E54,$C$31:C54,C54,$D$31:D54,D54)&gt;1,"DÉJÀ ENTRÉ",IF(AND(COUNTA(B54,C54,D54,E54,F54)&lt;5,COUNTA(B54,C54,D54,E54,F54)&gt;0),"Pensez à renseigner toutes les cases de la ligne !",IF(COUNTA(B54)=1,IF(COUNTBLANK(B54)&gt;=1,"Ne laissez pas de lignes vides. Écrivez sur la ligne supérieure.",""),"")))&amp;IF(G54="Non renseigné","Veuillez sélectionner de nouveau le nom dans la colonne Espèce traitée","")</f>
        <v/>
      </c>
      <c r="L54" s="43" t="str">
        <f>IF(E54="","",INDEX(Données_ATB!BE$3:BV$600,MATCH(E54,Medicament,0),18))</f>
        <v/>
      </c>
      <c r="M54" s="43" t="str">
        <f t="shared" si="2"/>
        <v/>
      </c>
      <c r="N54" s="43" t="str">
        <f t="shared" si="6"/>
        <v/>
      </c>
      <c r="O54" s="43" t="str">
        <f t="shared" si="7"/>
        <v/>
      </c>
      <c r="P54" s="43" t="str">
        <f t="shared" si="8"/>
        <v/>
      </c>
    </row>
    <row r="55" spans="2:16" x14ac:dyDescent="0.3">
      <c r="B55" s="223"/>
      <c r="C55" s="224"/>
      <c r="D55" s="224"/>
      <c r="E55" s="224"/>
      <c r="F55" s="250"/>
      <c r="G55" s="96" t="str">
        <f>IF(C55="","",IFERROR(INDEX(G$19:$L52,MATCH(C55,L$19:L$28,0),1),"Non renseigné"))</f>
        <v/>
      </c>
      <c r="H55" s="261" t="str">
        <f>IFERROR(IF(E55="","",INDEX(Données_ATB!BE$3:BU$600,MATCH(E55,Medicament,0),17)),"Ce médicament n'est pas connu dans la base")</f>
        <v/>
      </c>
      <c r="I55" s="92" t="str">
        <f>IFERROR(IF(E55="","",INDEX(Données_ATB!BE$3:BM$600,MATCH(E55,Medicament,0),9)),"")</f>
        <v/>
      </c>
      <c r="J55" s="58" t="str">
        <f>IFERROR(IF(E55="","",INDEX(Données_ATB!BE$3:BQ$5600,MATCH(E55,Medicament,0),13)),"")</f>
        <v/>
      </c>
      <c r="K55" s="229" t="str">
        <f>IF(COUNTIFS($B$31:B55,B55,$E$31:E55,E55,$C$31:C55,C55,$D$31:D55,D55)&gt;1,"DÉJÀ ENTRÉ",IF(AND(COUNTA(B55,C55,D55,E55,F55)&lt;5,COUNTA(B55,C55,D55,E55,F55)&gt;0),"Pensez à renseigner toutes les cases de la ligne !",IF(COUNTA(B55)=1,IF(COUNTBLANK(B55)&gt;=1,"Ne laissez pas de lignes vides. Écrivez sur la ligne supérieure.",""),"")))&amp;IF(G55="Non renseigné","Veuillez sélectionner de nouveau le nom dans la colonne Espèce traitée","")</f>
        <v/>
      </c>
      <c r="L55" s="43" t="str">
        <f>IF(E55="","",INDEX(Données_ATB!BE$3:BV$600,MATCH(E55,Medicament,0),18))</f>
        <v/>
      </c>
      <c r="M55" s="43" t="str">
        <f t="shared" si="2"/>
        <v/>
      </c>
      <c r="N55" s="43" t="str">
        <f t="shared" si="6"/>
        <v/>
      </c>
      <c r="O55" s="43" t="str">
        <f t="shared" si="7"/>
        <v/>
      </c>
      <c r="P55" s="43" t="str">
        <f t="shared" si="8"/>
        <v/>
      </c>
    </row>
    <row r="56" spans="2:16" x14ac:dyDescent="0.3">
      <c r="B56" s="223"/>
      <c r="C56" s="224"/>
      <c r="D56" s="224"/>
      <c r="E56" s="224"/>
      <c r="F56" s="250"/>
      <c r="G56" s="96" t="str">
        <f>IF(C56="","",IFERROR(INDEX(G$19:$L53,MATCH(C56,L$19:L$28,0),1),"Non renseigné"))</f>
        <v/>
      </c>
      <c r="H56" s="261" t="str">
        <f>IFERROR(IF(E56="","",INDEX(Données_ATB!BE$3:BU$600,MATCH(E56,Medicament,0),17)),"Ce médicament n'est pas connu dans la base")</f>
        <v/>
      </c>
      <c r="I56" s="92" t="str">
        <f>IFERROR(IF(E56="","",INDEX(Données_ATB!BE$3:BM$600,MATCH(E56,Medicament,0),9)),"")</f>
        <v/>
      </c>
      <c r="J56" s="58" t="str">
        <f>IFERROR(IF(E56="","",INDEX(Données_ATB!BE$3:BQ$5600,MATCH(E56,Medicament,0),13)),"")</f>
        <v/>
      </c>
      <c r="K56" s="229" t="str">
        <f>IF(COUNTIFS($B$31:B56,B56,$E$31:E56,E56,$C$31:C56,C56,$D$31:D56,D56)&gt;1,"DÉJÀ ENTRÉ",IF(AND(COUNTA(B56,C56,D56,E56,F56)&lt;5,COUNTA(B56,C56,D56,E56,F56)&gt;0),"Pensez à renseigner toutes les cases de la ligne !",IF(COUNTA(B56)=1,IF(COUNTBLANK(B56)&gt;=1,"Ne laissez pas de lignes vides. Écrivez sur la ligne supérieure.",""),"")))&amp;IF(G56="Non renseigné","Veuillez sélectionner de nouveau le nom dans la colonne Espèce traitée","")</f>
        <v/>
      </c>
      <c r="L56" s="43" t="str">
        <f>IF(E56="","",INDEX(Données_ATB!BE$3:BV$600,MATCH(E56,Medicament,0),18))</f>
        <v/>
      </c>
      <c r="M56" s="43" t="str">
        <f t="shared" si="2"/>
        <v/>
      </c>
      <c r="N56" s="43" t="str">
        <f t="shared" si="6"/>
        <v/>
      </c>
      <c r="O56" s="43" t="str">
        <f t="shared" si="7"/>
        <v/>
      </c>
      <c r="P56" s="43" t="str">
        <f t="shared" si="8"/>
        <v/>
      </c>
    </row>
    <row r="57" spans="2:16" x14ac:dyDescent="0.3">
      <c r="B57" s="223"/>
      <c r="C57" s="224"/>
      <c r="D57" s="224"/>
      <c r="E57" s="224"/>
      <c r="F57" s="250"/>
      <c r="G57" s="96" t="str">
        <f>IF(C57="","",IFERROR(INDEX(G$19:$L54,MATCH(C57,L$19:L$28,0),1),"Non renseigné"))</f>
        <v/>
      </c>
      <c r="H57" s="261" t="str">
        <f>IFERROR(IF(E57="","",INDEX(Données_ATB!BE$3:BU$600,MATCH(E57,Medicament,0),17)),"Ce médicament n'est pas connu dans la base")</f>
        <v/>
      </c>
      <c r="I57" s="92" t="str">
        <f>IFERROR(IF(E57="","",INDEX(Données_ATB!BE$3:BM$600,MATCH(E57,Medicament,0),9)),"")</f>
        <v/>
      </c>
      <c r="J57" s="58" t="str">
        <f>IFERROR(IF(E57="","",INDEX(Données_ATB!BE$3:BQ$5600,MATCH(E57,Medicament,0),13)),"")</f>
        <v/>
      </c>
      <c r="K57" s="229" t="str">
        <f>IF(COUNTIFS($B$31:B57,B57,$E$31:E57,E57,$C$31:C57,C57,$D$31:D57,D57)&gt;1,"DÉJÀ ENTRÉ",IF(AND(COUNTA(B57,C57,D57,E57,F57)&lt;5,COUNTA(B57,C57,D57,E57,F57)&gt;0),"Pensez à renseigner toutes les cases de la ligne !",IF(COUNTA(B57)=1,IF(COUNTBLANK(B57)&gt;=1,"Ne laissez pas de lignes vides. Écrivez sur la ligne supérieure.",""),"")))&amp;IF(G57="Non renseigné","Veuillez sélectionner de nouveau le nom dans la colonne Espèce traitée","")</f>
        <v/>
      </c>
      <c r="L57" s="43" t="str">
        <f>IF(E57="","",INDEX(Données_ATB!BE$3:BV$600,MATCH(E57,Medicament,0),18))</f>
        <v/>
      </c>
      <c r="M57" s="43" t="str">
        <f t="shared" si="2"/>
        <v/>
      </c>
      <c r="N57" s="43" t="str">
        <f t="shared" si="6"/>
        <v/>
      </c>
      <c r="O57" s="43" t="str">
        <f t="shared" si="7"/>
        <v/>
      </c>
      <c r="P57" s="43" t="str">
        <f t="shared" si="8"/>
        <v/>
      </c>
    </row>
    <row r="58" spans="2:16" ht="17.25" customHeight="1" x14ac:dyDescent="0.3">
      <c r="B58" s="223"/>
      <c r="C58" s="224"/>
      <c r="D58" s="224"/>
      <c r="E58" s="224"/>
      <c r="F58" s="250"/>
      <c r="G58" s="96" t="str">
        <f>IF(C58="","",IFERROR(INDEX(G$19:$L55,MATCH(C58,L$19:L$28,0),1),"Non renseigné"))</f>
        <v/>
      </c>
      <c r="H58" s="261" t="str">
        <f>IFERROR(IF(E58="","",INDEX(Données_ATB!BE$3:BU$600,MATCH(E58,Medicament,0),17)),"Ce médicament n'est pas connu dans la base")</f>
        <v/>
      </c>
      <c r="I58" s="92" t="str">
        <f>IFERROR(IF(E58="","",INDEX(Données_ATB!BE$3:BM$600,MATCH(E58,Medicament,0),9)),"")</f>
        <v/>
      </c>
      <c r="J58" s="58" t="str">
        <f>IFERROR(IF(E58="","",INDEX(Données_ATB!BE$3:BQ$5600,MATCH(E58,Medicament,0),13)),"")</f>
        <v/>
      </c>
      <c r="K58" s="229" t="str">
        <f>IF(COUNTIFS($B$31:B58,B58,$E$31:E58,E58,$C$31:C58,C58,$D$31:D58,D58)&gt;1,"DÉJÀ ENTRÉ",IF(AND(COUNTA(B58,C58,D58,E58,F58)&lt;5,COUNTA(B58,C58,D58,E58,F58)&gt;0),"Pensez à renseigner toutes les cases de la ligne !",IF(COUNTA(B58)=1,IF(COUNTBLANK(B58)&gt;=1,"Ne laissez pas de lignes vides. Écrivez sur la ligne supérieure.",""),"")))&amp;IF(G58="Non renseigné","Veuillez sélectionner de nouveau le nom dans la colonne Espèce traitée","")</f>
        <v/>
      </c>
      <c r="L58" s="43" t="str">
        <f>IF(E58="","",INDEX(Données_ATB!BE$3:BV$600,MATCH(E58,Medicament,0),18))</f>
        <v/>
      </c>
      <c r="M58" s="43" t="str">
        <f t="shared" si="2"/>
        <v/>
      </c>
      <c r="N58" s="43" t="str">
        <f t="shared" si="6"/>
        <v/>
      </c>
      <c r="O58" s="43" t="str">
        <f t="shared" si="7"/>
        <v/>
      </c>
      <c r="P58" s="43" t="str">
        <f t="shared" si="8"/>
        <v/>
      </c>
    </row>
    <row r="59" spans="2:16" ht="16.5" customHeight="1" x14ac:dyDescent="0.3">
      <c r="B59" s="223"/>
      <c r="C59" s="224"/>
      <c r="D59" s="224"/>
      <c r="E59" s="224"/>
      <c r="F59" s="250"/>
      <c r="G59" s="96" t="str">
        <f>IF(C59="","",IFERROR(INDEX(G$19:$L56,MATCH(C59,L$19:L$28,0),1),"Non renseigné"))</f>
        <v/>
      </c>
      <c r="H59" s="261" t="str">
        <f>IFERROR(IF(E59="","",INDEX(Données_ATB!BE$3:BU$600,MATCH(E59,Medicament,0),17)),"Ce médicament n'est pas connu dans la base")</f>
        <v/>
      </c>
      <c r="I59" s="92" t="str">
        <f>IFERROR(IF(E59="","",INDEX(Données_ATB!BE$3:BM$600,MATCH(E59,Medicament,0),9)),"")</f>
        <v/>
      </c>
      <c r="J59" s="58" t="str">
        <f>IFERROR(IF(E59="","",INDEX(Données_ATB!BE$3:BQ$5600,MATCH(E59,Medicament,0),13)),"")</f>
        <v/>
      </c>
      <c r="K59" s="229" t="str">
        <f>IF(COUNTIFS($B$31:B59,B59,$E$31:E59,E59,$C$31:C59,C59,$D$31:D59,D59)&gt;1,"DÉJÀ ENTRÉ",IF(AND(COUNTA(B59,C59,D59,E59,F59)&lt;5,COUNTA(B59,C59,D59,E59,F59)&gt;0),"Pensez à renseigner toutes les cases de la ligne !",IF(COUNTA(B59)=1,IF(COUNTBLANK(B59)&gt;=1,"Ne laissez pas de lignes vides. Écrivez sur la ligne supérieure.",""),"")))&amp;IF(G59="Non renseigné","Veuillez sélectionner de nouveau le nom dans la colonne Espèce traitée","")</f>
        <v/>
      </c>
      <c r="L59" s="43" t="str">
        <f>IF(E59="","",INDEX(Données_ATB!BE$3:BV$600,MATCH(E59,Medicament,0),18))</f>
        <v/>
      </c>
      <c r="M59" s="43" t="str">
        <f t="shared" si="2"/>
        <v/>
      </c>
      <c r="N59" s="43" t="str">
        <f t="shared" si="6"/>
        <v/>
      </c>
      <c r="O59" s="43" t="str">
        <f t="shared" si="7"/>
        <v/>
      </c>
      <c r="P59" s="43" t="str">
        <f t="shared" si="8"/>
        <v/>
      </c>
    </row>
    <row r="60" spans="2:16" ht="16.5" customHeight="1" x14ac:dyDescent="0.3">
      <c r="B60" s="223"/>
      <c r="C60" s="224"/>
      <c r="D60" s="224"/>
      <c r="E60" s="224"/>
      <c r="F60" s="250"/>
      <c r="G60" s="96" t="str">
        <f>IF(C60="","",IFERROR(INDEX(G$19:$L57,MATCH(C60,L$19:L$28,0),1),"Non renseigné"))</f>
        <v/>
      </c>
      <c r="H60" s="261" t="str">
        <f>IFERROR(IF(E60="","",INDEX(Données_ATB!BE$3:BU$600,MATCH(E60,Medicament,0),17)),"Ce médicament n'est pas connu dans la base")</f>
        <v/>
      </c>
      <c r="I60" s="92" t="str">
        <f>IFERROR(IF(E60="","",INDEX(Données_ATB!BE$3:BM$600,MATCH(E60,Medicament,0),9)),"")</f>
        <v/>
      </c>
      <c r="J60" s="58" t="str">
        <f>IFERROR(IF(E60="","",INDEX(Données_ATB!BE$3:BQ$5600,MATCH(E60,Medicament,0),13)),"")</f>
        <v/>
      </c>
      <c r="K60" s="229" t="str">
        <f>IF(COUNTIFS($B$31:B60,B60,$E$31:E60,E60,$C$31:C60,C60,$D$31:D60,D60)&gt;1,"DÉJÀ ENTRÉ",IF(AND(COUNTA(B60,C60,D60,E60,F60)&lt;5,COUNTA(B60,C60,D60,E60,F60)&gt;0),"Pensez à renseigner toutes les cases de la ligne !",IF(COUNTA(B60)=1,IF(COUNTBLANK(B60)&gt;=1,"Ne laissez pas de lignes vides. Écrivez sur la ligne supérieure.",""),"")))&amp;IF(G60="Non renseigné","Veuillez sélectionner de nouveau le nom dans la colonne Espèce traitée","")</f>
        <v/>
      </c>
      <c r="L60" s="43" t="str">
        <f>IF(E60="","",INDEX(Données_ATB!BE$3:BV$600,MATCH(E60,Medicament,0),18))</f>
        <v/>
      </c>
      <c r="M60" s="43" t="str">
        <f t="shared" si="2"/>
        <v/>
      </c>
      <c r="N60" s="43" t="str">
        <f t="shared" si="6"/>
        <v/>
      </c>
      <c r="O60" s="43" t="str">
        <f t="shared" si="7"/>
        <v/>
      </c>
      <c r="P60" s="43" t="str">
        <f t="shared" si="8"/>
        <v/>
      </c>
    </row>
    <row r="61" spans="2:16" ht="16.5" customHeight="1" x14ac:dyDescent="0.3">
      <c r="B61" s="223"/>
      <c r="C61" s="224"/>
      <c r="D61" s="224"/>
      <c r="E61" s="224"/>
      <c r="F61" s="250"/>
      <c r="G61" s="96" t="str">
        <f>IF(C61="","",IFERROR(INDEX(G$19:$L58,MATCH(C61,L$19:L$28,0),1),"Non renseigné"))</f>
        <v/>
      </c>
      <c r="H61" s="261" t="str">
        <f>IFERROR(IF(E61="","",INDEX(Données_ATB!BE$3:BU$600,MATCH(E61,Medicament,0),17)),"Ce médicament n'est pas connu dans la base")</f>
        <v/>
      </c>
      <c r="I61" s="92" t="str">
        <f>IFERROR(IF(E61="","",INDEX(Données_ATB!BE$3:BM$600,MATCH(E61,Medicament,0),9)),"")</f>
        <v/>
      </c>
      <c r="J61" s="58" t="str">
        <f>IFERROR(IF(E61="","",INDEX(Données_ATB!BE$3:BQ$5600,MATCH(E61,Medicament,0),13)),"")</f>
        <v/>
      </c>
      <c r="K61" s="229" t="str">
        <f>IF(COUNTIFS($B$31:B61,B61,$E$31:E61,E61,$C$31:C61,C61,$D$31:D61,D61)&gt;1,"DÉJÀ ENTRÉ",IF(AND(COUNTA(B61,C61,D61,E61,F61)&lt;5,COUNTA(B61,C61,D61,E61,F61)&gt;0),"Pensez à renseigner toutes les cases de la ligne !",IF(COUNTA(B61)=1,IF(COUNTBLANK(B61)&gt;=1,"Ne laissez pas de lignes vides. Écrivez sur la ligne supérieure.",""),"")))&amp;IF(G61="Non renseigné","Veuillez sélectionner de nouveau le nom dans la colonne Espèce traitée","")</f>
        <v/>
      </c>
      <c r="L61" s="43" t="str">
        <f>IF(E61="","",INDEX(Données_ATB!BE$3:BV$600,MATCH(E61,Medicament,0),18))</f>
        <v/>
      </c>
      <c r="M61" s="43" t="str">
        <f t="shared" si="2"/>
        <v/>
      </c>
      <c r="N61" s="43" t="str">
        <f t="shared" si="6"/>
        <v/>
      </c>
      <c r="O61" s="43" t="str">
        <f t="shared" si="7"/>
        <v/>
      </c>
      <c r="P61" s="43" t="str">
        <f t="shared" si="8"/>
        <v/>
      </c>
    </row>
    <row r="62" spans="2:16" x14ac:dyDescent="0.3">
      <c r="B62" s="223"/>
      <c r="C62" s="224"/>
      <c r="D62" s="224"/>
      <c r="E62" s="224"/>
      <c r="F62" s="250"/>
      <c r="G62" s="96" t="str">
        <f>IF(C62="","",IFERROR(INDEX(G$19:$L59,MATCH(C62,L$19:L$28,0),1),"Non renseigné"))</f>
        <v/>
      </c>
      <c r="H62" s="261" t="str">
        <f>IFERROR(IF(E62="","",INDEX(Données_ATB!BE$3:BU$600,MATCH(E62,Medicament,0),17)),"Ce médicament n'est pas connu dans la base")</f>
        <v/>
      </c>
      <c r="I62" s="92" t="str">
        <f>IFERROR(IF(E62="","",INDEX(Données_ATB!BE$3:BM$600,MATCH(E62,Medicament,0),9)),"")</f>
        <v/>
      </c>
      <c r="J62" s="58" t="str">
        <f>IFERROR(IF(E62="","",INDEX(Données_ATB!BE$3:BQ$5600,MATCH(E62,Medicament,0),13)),"")</f>
        <v/>
      </c>
      <c r="K62" s="229" t="str">
        <f>IF(COUNTIFS($B$31:B62,B62,$E$31:E62,E62,$C$31:C62,C62,$D$31:D62,D62)&gt;1,"DÉJÀ ENTRÉ",IF(AND(COUNTA(B62,C62,D62,E62,F62)&lt;5,COUNTA(B62,C62,D62,E62,F62)&gt;0),"Pensez à renseigner toutes les cases de la ligne !",IF(COUNTA(B62)=1,IF(COUNTBLANK(B62)&gt;=1,"Ne laissez pas de lignes vides. Écrivez sur la ligne supérieure.",""),"")))&amp;IF(G62="Non renseigné","Veuillez sélectionner de nouveau le nom dans la colonne Espèce traitée","")</f>
        <v/>
      </c>
      <c r="L62" s="43" t="str">
        <f>IF(E62="","",INDEX(Données_ATB!BE$3:BV$600,MATCH(E62,Medicament,0),18))</f>
        <v/>
      </c>
      <c r="M62" s="43" t="str">
        <f t="shared" si="2"/>
        <v/>
      </c>
      <c r="N62" s="43" t="str">
        <f t="shared" si="6"/>
        <v/>
      </c>
      <c r="O62" s="43" t="str">
        <f t="shared" si="7"/>
        <v/>
      </c>
      <c r="P62" s="43" t="str">
        <f t="shared" si="8"/>
        <v/>
      </c>
    </row>
    <row r="63" spans="2:16" x14ac:dyDescent="0.3">
      <c r="B63" s="223"/>
      <c r="C63" s="224"/>
      <c r="D63" s="224"/>
      <c r="E63" s="224"/>
      <c r="F63" s="250"/>
      <c r="G63" s="96" t="str">
        <f>IF(C63="","",IFERROR(INDEX(G$19:$L60,MATCH(C63,L$19:L$28,0),1),"Non renseigné"))</f>
        <v/>
      </c>
      <c r="H63" s="261" t="str">
        <f>IFERROR(IF(E63="","",INDEX(Données_ATB!BE$3:BU$600,MATCH(E63,Medicament,0),17)),"Ce médicament n'est pas connu dans la base")</f>
        <v/>
      </c>
      <c r="I63" s="92" t="str">
        <f>IFERROR(IF(E63="","",INDEX(Données_ATB!BE$3:BM$600,MATCH(E63,Medicament,0),9)),"")</f>
        <v/>
      </c>
      <c r="J63" s="58" t="str">
        <f>IFERROR(IF(E63="","",INDEX(Données_ATB!BE$3:BQ$5600,MATCH(E63,Medicament,0),13)),"")</f>
        <v/>
      </c>
      <c r="K63" s="229" t="str">
        <f>IF(COUNTIFS($B$31:B63,B63,$E$31:E63,E63,$C$31:C63,C63,$D$31:D63,D63)&gt;1,"DÉJÀ ENTRÉ",IF(AND(COUNTA(B63,C63,D63,E63,F63)&lt;5,COUNTA(B63,C63,D63,E63,F63)&gt;0),"Pensez à renseigner toutes les cases de la ligne !",IF(COUNTA(B63)=1,IF(COUNTBLANK(B63)&gt;=1,"Ne laissez pas de lignes vides. Écrivez sur la ligne supérieure.",""),"")))&amp;IF(G63="Non renseigné","Veuillez sélectionner de nouveau le nom dans la colonne Espèce traitée","")</f>
        <v/>
      </c>
      <c r="L63" s="43" t="str">
        <f>IF(E63="","",INDEX(Données_ATB!BE$3:BV$600,MATCH(E63,Medicament,0),18))</f>
        <v/>
      </c>
      <c r="M63" s="43" t="str">
        <f t="shared" si="2"/>
        <v/>
      </c>
      <c r="N63" s="43" t="str">
        <f t="shared" si="6"/>
        <v/>
      </c>
      <c r="O63" s="43" t="str">
        <f t="shared" si="7"/>
        <v/>
      </c>
      <c r="P63" s="43" t="str">
        <f t="shared" si="8"/>
        <v/>
      </c>
    </row>
    <row r="64" spans="2:16" x14ac:dyDescent="0.3">
      <c r="B64" s="223"/>
      <c r="C64" s="224"/>
      <c r="D64" s="224"/>
      <c r="E64" s="224"/>
      <c r="F64" s="250"/>
      <c r="G64" s="96" t="str">
        <f>IF(C64="","",IFERROR(INDEX(G$19:$L61,MATCH(C64,L$19:L$28,0),1),"Non renseigné"))</f>
        <v/>
      </c>
      <c r="H64" s="261" t="str">
        <f>IFERROR(IF(E64="","",INDEX(Données_ATB!BE$3:BU$600,MATCH(E64,Medicament,0),17)),"Ce médicament n'est pas connu dans la base")</f>
        <v/>
      </c>
      <c r="I64" s="92" t="str">
        <f>IFERROR(IF(E64="","",INDEX(Données_ATB!BE$3:BM$600,MATCH(E64,Medicament,0),9)),"")</f>
        <v/>
      </c>
      <c r="J64" s="58" t="str">
        <f>IFERROR(IF(E64="","",INDEX(Données_ATB!BE$3:BQ$5600,MATCH(E64,Medicament,0),13)),"")</f>
        <v/>
      </c>
      <c r="K64" s="229" t="str">
        <f>IF(COUNTIFS($B$31:B64,B64,$E$31:E64,E64,$C$31:C64,C64,$D$31:D64,D64)&gt;1,"DÉJÀ ENTRÉ",IF(AND(COUNTA(B64,C64,D64,E64,F64)&lt;5,COUNTA(B64,C64,D64,E64,F64)&gt;0),"Pensez à renseigner toutes les cases de la ligne !",IF(COUNTA(B64)=1,IF(COUNTBLANK(B64)&gt;=1,"Ne laissez pas de lignes vides. Écrivez sur la ligne supérieure.",""),"")))&amp;IF(G64="Non renseigné","Veuillez sélectionner de nouveau le nom dans la colonne Espèce traitée","")</f>
        <v/>
      </c>
      <c r="L64" s="43" t="str">
        <f>IF(E64="","",INDEX(Données_ATB!BE$3:BV$600,MATCH(E64,Medicament,0),18))</f>
        <v/>
      </c>
      <c r="M64" s="43" t="str">
        <f t="shared" si="2"/>
        <v/>
      </c>
      <c r="N64" s="43" t="str">
        <f t="shared" si="6"/>
        <v/>
      </c>
      <c r="O64" s="43" t="str">
        <f t="shared" si="7"/>
        <v/>
      </c>
      <c r="P64" s="43" t="str">
        <f t="shared" si="8"/>
        <v/>
      </c>
    </row>
    <row r="65" spans="2:16" x14ac:dyDescent="0.3">
      <c r="B65" s="223"/>
      <c r="C65" s="224"/>
      <c r="D65" s="224"/>
      <c r="E65" s="224"/>
      <c r="F65" s="250"/>
      <c r="G65" s="96" t="str">
        <f>IF(C65="","",IFERROR(INDEX(G$19:$L62,MATCH(C65,L$19:L$28,0),1),"Non renseigné"))</f>
        <v/>
      </c>
      <c r="H65" s="261" t="str">
        <f>IFERROR(IF(E65="","",INDEX(Données_ATB!BE$3:BU$600,MATCH(E65,Medicament,0),17)),"Ce médicament n'est pas connu dans la base")</f>
        <v/>
      </c>
      <c r="I65" s="92" t="str">
        <f>IFERROR(IF(E65="","",INDEX(Données_ATB!BE$3:BM$600,MATCH(E65,Medicament,0),9)),"")</f>
        <v/>
      </c>
      <c r="J65" s="58" t="str">
        <f>IFERROR(IF(E65="","",INDEX(Données_ATB!BE$3:BQ$5600,MATCH(E65,Medicament,0),13)),"")</f>
        <v/>
      </c>
      <c r="K65" s="229" t="str">
        <f>IF(COUNTIFS($B$31:B65,B65,$E$31:E65,E65,$C$31:C65,C65,$D$31:D65,D65)&gt;1,"DÉJÀ ENTRÉ",IF(AND(COUNTA(B65,C65,D65,E65,F65)&lt;5,COUNTA(B65,C65,D65,E65,F65)&gt;0),"Pensez à renseigner toutes les cases de la ligne !",IF(COUNTA(B65)=1,IF(COUNTBLANK(B65)&gt;=1,"Ne laissez pas de lignes vides. Écrivez sur la ligne supérieure.",""),"")))&amp;IF(G65="Non renseigné","Veuillez sélectionner de nouveau le nom dans la colonne Espèce traitée","")</f>
        <v/>
      </c>
      <c r="L65" s="43" t="str">
        <f>IF(E65="","",INDEX(Données_ATB!BE$3:BV$600,MATCH(E65,Medicament,0),18))</f>
        <v/>
      </c>
      <c r="M65" s="43" t="str">
        <f t="shared" si="2"/>
        <v/>
      </c>
      <c r="N65" s="43" t="str">
        <f t="shared" si="6"/>
        <v/>
      </c>
      <c r="O65" s="43" t="str">
        <f t="shared" si="7"/>
        <v/>
      </c>
      <c r="P65" s="43" t="str">
        <f t="shared" si="8"/>
        <v/>
      </c>
    </row>
    <row r="66" spans="2:16" x14ac:dyDescent="0.3">
      <c r="B66" s="223"/>
      <c r="C66" s="224"/>
      <c r="D66" s="224"/>
      <c r="E66" s="224"/>
      <c r="F66" s="250"/>
      <c r="G66" s="96" t="str">
        <f>IF(C66="","",IFERROR(INDEX(G$19:$L63,MATCH(C66,L$19:L$28,0),1),"Non renseigné"))</f>
        <v/>
      </c>
      <c r="H66" s="261" t="str">
        <f>IFERROR(IF(E66="","",INDEX(Données_ATB!BE$3:BU$600,MATCH(E66,Medicament,0),17)),"Ce médicament n'est pas connu dans la base")</f>
        <v/>
      </c>
      <c r="I66" s="92" t="str">
        <f>IFERROR(IF(E66="","",INDEX(Données_ATB!BE$3:BM$600,MATCH(E66,Medicament,0),9)),"")</f>
        <v/>
      </c>
      <c r="J66" s="58" t="str">
        <f>IFERROR(IF(E66="","",INDEX(Données_ATB!BE$3:BQ$5600,MATCH(E66,Medicament,0),13)),"")</f>
        <v/>
      </c>
      <c r="K66" s="229" t="str">
        <f>IF(COUNTIFS($B$31:B66,B66,$E$31:E66,E66,$C$31:C66,C66,$D$31:D66,D66)&gt;1,"DÉJÀ ENTRÉ",IF(AND(COUNTA(B66,C66,D66,E66,F66)&lt;5,COUNTA(B66,C66,D66,E66,F66)&gt;0),"Pensez à renseigner toutes les cases de la ligne !",IF(COUNTA(B66)=1,IF(COUNTBLANK(B66)&gt;=1,"Ne laissez pas de lignes vides. Écrivez sur la ligne supérieure.",""),"")))&amp;IF(G66="Non renseigné","Veuillez sélectionner de nouveau le nom dans la colonne Espèce traitée","")</f>
        <v/>
      </c>
      <c r="L66" s="43" t="str">
        <f>IF(E66="","",INDEX(Données_ATB!BE$3:BV$600,MATCH(E66,Medicament,0),18))</f>
        <v/>
      </c>
      <c r="M66" s="43" t="str">
        <f t="shared" si="2"/>
        <v/>
      </c>
      <c r="N66" s="43" t="str">
        <f t="shared" si="6"/>
        <v/>
      </c>
      <c r="O66" s="43" t="str">
        <f t="shared" si="7"/>
        <v/>
      </c>
      <c r="P66" s="43" t="str">
        <f t="shared" si="8"/>
        <v/>
      </c>
    </row>
    <row r="67" spans="2:16" x14ac:dyDescent="0.3">
      <c r="B67" s="223"/>
      <c r="C67" s="224"/>
      <c r="D67" s="224"/>
      <c r="E67" s="224"/>
      <c r="F67" s="250"/>
      <c r="G67" s="96" t="str">
        <f>IF(C67="","",IFERROR(INDEX(G$19:$L64,MATCH(C67,L$19:L$28,0),1),"Non renseigné"))</f>
        <v/>
      </c>
      <c r="H67" s="261" t="str">
        <f>IFERROR(IF(E67="","",INDEX(Données_ATB!BE$3:BU$600,MATCH(E67,Medicament,0),17)),"Ce médicament n'est pas connu dans la base")</f>
        <v/>
      </c>
      <c r="I67" s="92" t="str">
        <f>IFERROR(IF(E67="","",INDEX(Données_ATB!BE$3:BM$600,MATCH(E67,Medicament,0),9)),"")</f>
        <v/>
      </c>
      <c r="J67" s="58" t="str">
        <f>IFERROR(IF(E67="","",INDEX(Données_ATB!BE$3:BQ$5600,MATCH(E67,Medicament,0),13)),"")</f>
        <v/>
      </c>
      <c r="K67" s="229" t="str">
        <f>IF(COUNTIFS($B$31:B67,B67,$E$31:E67,E67,$C$31:C67,C67,$D$31:D67,D67)&gt;1,"DÉJÀ ENTRÉ",IF(AND(COUNTA(B67,C67,D67,E67,F67)&lt;5,COUNTA(B67,C67,D67,E67,F67)&gt;0),"Pensez à renseigner toutes les cases de la ligne !",IF(COUNTA(B67)=1,IF(COUNTBLANK(B67)&gt;=1,"Ne laissez pas de lignes vides. Écrivez sur la ligne supérieure.",""),"")))&amp;IF(G67="Non renseigné","Veuillez sélectionner de nouveau le nom dans la colonne Espèce traitée","")</f>
        <v/>
      </c>
      <c r="L67" s="43" t="str">
        <f>IF(E67="","",INDEX(Données_ATB!BE$3:BV$600,MATCH(E67,Medicament,0),18))</f>
        <v/>
      </c>
      <c r="M67" s="43" t="str">
        <f t="shared" si="2"/>
        <v/>
      </c>
      <c r="N67" s="43" t="str">
        <f t="shared" si="6"/>
        <v/>
      </c>
      <c r="O67" s="43" t="str">
        <f t="shared" si="7"/>
        <v/>
      </c>
      <c r="P67" s="43" t="str">
        <f t="shared" si="8"/>
        <v/>
      </c>
    </row>
    <row r="68" spans="2:16" x14ac:dyDescent="0.3">
      <c r="B68" s="223"/>
      <c r="C68" s="224"/>
      <c r="D68" s="224"/>
      <c r="E68" s="224"/>
      <c r="F68" s="250"/>
      <c r="G68" s="96" t="str">
        <f>IF(C68="","",IFERROR(INDEX(G$19:$L65,MATCH(C68,L$19:L$28,0),1),"Non renseigné"))</f>
        <v/>
      </c>
      <c r="H68" s="261" t="str">
        <f>IFERROR(IF(E68="","",INDEX(Données_ATB!BE$3:BU$600,MATCH(E68,Medicament,0),17)),"Ce médicament n'est pas connu dans la base")</f>
        <v/>
      </c>
      <c r="I68" s="92" t="str">
        <f>IFERROR(IF(E68="","",INDEX(Données_ATB!BE$3:BM$600,MATCH(E68,Medicament,0),9)),"")</f>
        <v/>
      </c>
      <c r="J68" s="58" t="str">
        <f>IFERROR(IF(E68="","",INDEX(Données_ATB!BE$3:BQ$5600,MATCH(E68,Medicament,0),13)),"")</f>
        <v/>
      </c>
      <c r="K68" s="229" t="str">
        <f>IF(COUNTIFS($B$31:B68,B68,$E$31:E68,E68,$C$31:C68,C68,$D$31:D68,D68)&gt;1,"DÉJÀ ENTRÉ",IF(AND(COUNTA(B68,C68,D68,E68,F68)&lt;5,COUNTA(B68,C68,D68,E68,F68)&gt;0),"Pensez à renseigner toutes les cases de la ligne !",IF(COUNTA(B68)=1,IF(COUNTBLANK(B68)&gt;=1,"Ne laissez pas de lignes vides. Écrivez sur la ligne supérieure.",""),"")))&amp;IF(G68="Non renseigné","Veuillez sélectionner de nouveau le nom dans la colonne Espèce traitée","")</f>
        <v/>
      </c>
      <c r="L68" s="43" t="str">
        <f>IF(E68="","",INDEX(Données_ATB!BE$3:BV$600,MATCH(E68,Medicament,0),18))</f>
        <v/>
      </c>
      <c r="M68" s="43" t="str">
        <f t="shared" si="2"/>
        <v/>
      </c>
      <c r="N68" s="43" t="str">
        <f t="shared" si="6"/>
        <v/>
      </c>
      <c r="O68" s="43" t="str">
        <f t="shared" si="7"/>
        <v/>
      </c>
      <c r="P68" s="43" t="str">
        <f t="shared" si="8"/>
        <v/>
      </c>
    </row>
    <row r="69" spans="2:16" x14ac:dyDescent="0.3">
      <c r="B69" s="223"/>
      <c r="C69" s="224"/>
      <c r="D69" s="224"/>
      <c r="E69" s="224"/>
      <c r="F69" s="250"/>
      <c r="G69" s="96" t="str">
        <f>IF(C69="","",IFERROR(INDEX(G$19:$L66,MATCH(C69,L$19:L$28,0),1),"Non renseigné"))</f>
        <v/>
      </c>
      <c r="H69" s="261" t="str">
        <f>IFERROR(IF(E69="","",INDEX(Données_ATB!BE$3:BU$600,MATCH(E69,Medicament,0),17)),"Ce médicament n'est pas connu dans la base")</f>
        <v/>
      </c>
      <c r="I69" s="92" t="str">
        <f>IFERROR(IF(E69="","",INDEX(Données_ATB!BE$3:BM$600,MATCH(E69,Medicament,0),9)),"")</f>
        <v/>
      </c>
      <c r="J69" s="58" t="str">
        <f>IFERROR(IF(E69="","",INDEX(Données_ATB!BE$3:BQ$5600,MATCH(E69,Medicament,0),13)),"")</f>
        <v/>
      </c>
      <c r="K69" s="229" t="str">
        <f>IF(COUNTIFS($B$31:B69,B69,$E$31:E69,E69,$C$31:C69,C69,$D$31:D69,D69)&gt;1,"DÉJÀ ENTRÉ",IF(AND(COUNTA(B69,C69,D69,E69,F69)&lt;5,COUNTA(B69,C69,D69,E69,F69)&gt;0),"Pensez à renseigner toutes les cases de la ligne !",IF(COUNTA(B69)=1,IF(COUNTBLANK(B69)&gt;=1,"Ne laissez pas de lignes vides. Écrivez sur la ligne supérieure.",""),"")))&amp;IF(G69="Non renseigné","Veuillez sélectionner de nouveau le nom dans la colonne Espèce traitée","")</f>
        <v/>
      </c>
      <c r="L69" s="43" t="str">
        <f>IF(E69="","",INDEX(Données_ATB!BE$3:BV$600,MATCH(E69,Medicament,0),18))</f>
        <v/>
      </c>
      <c r="M69" s="43" t="str">
        <f t="shared" si="2"/>
        <v/>
      </c>
      <c r="N69" s="43" t="str">
        <f t="shared" si="6"/>
        <v/>
      </c>
      <c r="O69" s="43" t="str">
        <f t="shared" si="7"/>
        <v/>
      </c>
      <c r="P69" s="43" t="str">
        <f t="shared" si="8"/>
        <v/>
      </c>
    </row>
    <row r="70" spans="2:16" x14ac:dyDescent="0.3">
      <c r="B70" s="223"/>
      <c r="C70" s="224"/>
      <c r="D70" s="224"/>
      <c r="E70" s="224"/>
      <c r="F70" s="250"/>
      <c r="G70" s="96" t="str">
        <f>IF(C70="","",IFERROR(INDEX(G$19:$L67,MATCH(C70,L$19:L$28,0),1),"Non renseigné"))</f>
        <v/>
      </c>
      <c r="H70" s="261" t="str">
        <f>IFERROR(IF(E70="","",INDEX(Données_ATB!BE$3:BU$600,MATCH(E70,Medicament,0),17)),"Ce médicament n'est pas connu dans la base")</f>
        <v/>
      </c>
      <c r="I70" s="92" t="str">
        <f>IFERROR(IF(E70="","",INDEX(Données_ATB!BE$3:BM$600,MATCH(E70,Medicament,0),9)),"")</f>
        <v/>
      </c>
      <c r="J70" s="58" t="str">
        <f>IFERROR(IF(E70="","",INDEX(Données_ATB!BE$3:BQ$5600,MATCH(E70,Medicament,0),13)),"")</f>
        <v/>
      </c>
      <c r="K70" s="229" t="str">
        <f>IF(COUNTIFS($B$31:B70,B70,$E$31:E70,E70,$C$31:C70,C70,$D$31:D70,D70)&gt;1,"DÉJÀ ENTRÉ",IF(AND(COUNTA(B70,C70,D70,E70,F70)&lt;5,COUNTA(B70,C70,D70,E70,F70)&gt;0),"Pensez à renseigner toutes les cases de la ligne !",IF(COUNTA(B70)=1,IF(COUNTBLANK(B70)&gt;=1,"Ne laissez pas de lignes vides. Écrivez sur la ligne supérieure.",""),"")))&amp;IF(G70="Non renseigné","Veuillez sélectionner de nouveau le nom dans la colonne Espèce traitée","")</f>
        <v/>
      </c>
      <c r="L70" s="43" t="str">
        <f>IF(E70="","",INDEX(Données_ATB!BE$3:BV$600,MATCH(E70,Medicament,0),18))</f>
        <v/>
      </c>
      <c r="M70" s="43" t="str">
        <f t="shared" si="2"/>
        <v/>
      </c>
      <c r="N70" s="43" t="str">
        <f t="shared" si="6"/>
        <v/>
      </c>
      <c r="O70" s="43" t="str">
        <f t="shared" si="7"/>
        <v/>
      </c>
      <c r="P70" s="43" t="str">
        <f t="shared" si="8"/>
        <v/>
      </c>
    </row>
    <row r="71" spans="2:16" x14ac:dyDescent="0.3">
      <c r="B71" s="223"/>
      <c r="C71" s="224"/>
      <c r="D71" s="224"/>
      <c r="E71" s="224"/>
      <c r="F71" s="250"/>
      <c r="G71" s="96" t="str">
        <f>IF(C71="","",IFERROR(INDEX(G$19:$L68,MATCH(C71,L$19:L$28,0),1),"Non renseigné"))</f>
        <v/>
      </c>
      <c r="H71" s="261" t="str">
        <f>IFERROR(IF(E71="","",INDEX(Données_ATB!BE$3:BU$600,MATCH(E71,Medicament,0),17)),"Ce médicament n'est pas connu dans la base")</f>
        <v/>
      </c>
      <c r="I71" s="92" t="str">
        <f>IFERROR(IF(E71="","",INDEX(Données_ATB!BE$3:BM$600,MATCH(E71,Medicament,0),9)),"")</f>
        <v/>
      </c>
      <c r="J71" s="58" t="str">
        <f>IFERROR(IF(E71="","",INDEX(Données_ATB!BE$3:BQ$5600,MATCH(E71,Medicament,0),13)),"")</f>
        <v/>
      </c>
      <c r="K71" s="229" t="str">
        <f>IF(COUNTIFS($B$31:B71,B71,$E$31:E71,E71,$C$31:C71,C71,$D$31:D71,D71)&gt;1,"DÉJÀ ENTRÉ",IF(AND(COUNTA(B71,C71,D71,E71,F71)&lt;5,COUNTA(B71,C71,D71,E71,F71)&gt;0),"Pensez à renseigner toutes les cases de la ligne !",IF(COUNTA(B71)=1,IF(COUNTBLANK(B71)&gt;=1,"Ne laissez pas de lignes vides. Écrivez sur la ligne supérieure.",""),"")))&amp;IF(G71="Non renseigné","Veuillez sélectionner de nouveau le nom dans la colonne Espèce traitée","")</f>
        <v/>
      </c>
      <c r="L71" s="43" t="str">
        <f>IF(E71="","",INDEX(Données_ATB!BE$3:BV$600,MATCH(E71,Medicament,0),18))</f>
        <v/>
      </c>
      <c r="M71" s="43" t="str">
        <f t="shared" si="2"/>
        <v/>
      </c>
      <c r="N71" s="43" t="str">
        <f t="shared" si="6"/>
        <v/>
      </c>
      <c r="O71" s="43" t="str">
        <f t="shared" si="7"/>
        <v/>
      </c>
      <c r="P71" s="43" t="str">
        <f t="shared" si="8"/>
        <v/>
      </c>
    </row>
    <row r="72" spans="2:16" x14ac:dyDescent="0.3">
      <c r="B72" s="223"/>
      <c r="C72" s="224"/>
      <c r="D72" s="224"/>
      <c r="E72" s="224"/>
      <c r="F72" s="250"/>
      <c r="G72" s="96" t="str">
        <f>IF(C72="","",IFERROR(INDEX(G$19:$L69,MATCH(C72,L$19:L$28,0),1),"Non renseigné"))</f>
        <v/>
      </c>
      <c r="H72" s="261" t="str">
        <f>IFERROR(IF(E72="","",INDEX(Données_ATB!BE$3:BU$600,MATCH(E72,Medicament,0),17)),"Ce médicament n'est pas connu dans la base")</f>
        <v/>
      </c>
      <c r="I72" s="92" t="str">
        <f>IFERROR(IF(E72="","",INDEX(Données_ATB!BE$3:BM$600,MATCH(E72,Medicament,0),9)),"")</f>
        <v/>
      </c>
      <c r="J72" s="58" t="str">
        <f>IFERROR(IF(E72="","",INDEX(Données_ATB!BE$3:BQ$5600,MATCH(E72,Medicament,0),13)),"")</f>
        <v/>
      </c>
      <c r="K72" s="229" t="str">
        <f>IF(COUNTIFS($B$31:B72,B72,$E$31:E72,E72,$C$31:C72,C72,$D$31:D72,D72)&gt;1,"DÉJÀ ENTRÉ",IF(AND(COUNTA(B72,C72,D72,E72,F72)&lt;5,COUNTA(B72,C72,D72,E72,F72)&gt;0),"Pensez à renseigner toutes les cases de la ligne !",IF(COUNTA(B72)=1,IF(COUNTBLANK(B72)&gt;=1,"Ne laissez pas de lignes vides. Écrivez sur la ligne supérieure.",""),"")))&amp;IF(G72="Non renseigné","Veuillez sélectionner de nouveau le nom dans la colonne Espèce traitée","")</f>
        <v/>
      </c>
      <c r="L72" s="43" t="str">
        <f>IF(E72="","",INDEX(Données_ATB!BE$3:BV$600,MATCH(E72,Medicament,0),18))</f>
        <v/>
      </c>
      <c r="M72" s="43" t="str">
        <f t="shared" si="2"/>
        <v/>
      </c>
      <c r="N72" s="43" t="str">
        <f t="shared" si="6"/>
        <v/>
      </c>
      <c r="O72" s="43" t="str">
        <f t="shared" si="7"/>
        <v/>
      </c>
      <c r="P72" s="43" t="str">
        <f t="shared" si="8"/>
        <v/>
      </c>
    </row>
    <row r="73" spans="2:16" x14ac:dyDescent="0.3">
      <c r="B73" s="223"/>
      <c r="C73" s="224"/>
      <c r="D73" s="224"/>
      <c r="E73" s="224"/>
      <c r="F73" s="250"/>
      <c r="G73" s="96" t="str">
        <f>IF(C73="","",IFERROR(INDEX(G$19:$L70,MATCH(C73,L$19:L$28,0),1),"Non renseigné"))</f>
        <v/>
      </c>
      <c r="H73" s="261" t="str">
        <f>IFERROR(IF(E73="","",INDEX(Données_ATB!BE$3:BU$600,MATCH(E73,Medicament,0),17)),"Ce médicament n'est pas connu dans la base")</f>
        <v/>
      </c>
      <c r="I73" s="92" t="str">
        <f>IFERROR(IF(E73="","",INDEX(Données_ATB!BE$3:BM$600,MATCH(E73,Medicament,0),9)),"")</f>
        <v/>
      </c>
      <c r="J73" s="58" t="str">
        <f>IFERROR(IF(E73="","",INDEX(Données_ATB!BE$3:BQ$5600,MATCH(E73,Medicament,0),13)),"")</f>
        <v/>
      </c>
      <c r="K73" s="229" t="str">
        <f>IF(COUNTIFS($B$31:B73,B73,$E$31:E73,E73,$C$31:C73,C73,$D$31:D73,D73)&gt;1,"DÉJÀ ENTRÉ",IF(AND(COUNTA(B73,C73,D73,E73,F73)&lt;5,COUNTA(B73,C73,D73,E73,F73)&gt;0),"Pensez à renseigner toutes les cases de la ligne !",IF(COUNTA(B73)=1,IF(COUNTBLANK(B73)&gt;=1,"Ne laissez pas de lignes vides. Écrivez sur la ligne supérieure.",""),"")))&amp;IF(G73="Non renseigné","Veuillez sélectionner de nouveau le nom dans la colonne Espèce traitée","")</f>
        <v/>
      </c>
      <c r="L73" s="43" t="str">
        <f>IF(E73="","",INDEX(Données_ATB!BE$3:BV$600,MATCH(E73,Medicament,0),18))</f>
        <v/>
      </c>
      <c r="M73" s="43" t="str">
        <f t="shared" si="2"/>
        <v/>
      </c>
      <c r="N73" s="43" t="str">
        <f t="shared" si="6"/>
        <v/>
      </c>
      <c r="O73" s="43" t="str">
        <f t="shared" si="7"/>
        <v/>
      </c>
      <c r="P73" s="43" t="str">
        <f t="shared" si="8"/>
        <v/>
      </c>
    </row>
    <row r="74" spans="2:16" x14ac:dyDescent="0.3">
      <c r="B74" s="223"/>
      <c r="C74" s="224"/>
      <c r="D74" s="224"/>
      <c r="E74" s="224"/>
      <c r="F74" s="250"/>
      <c r="G74" s="96" t="str">
        <f>IF(C74="","",IFERROR(INDEX(G$19:$L71,MATCH(C74,L$19:L$28,0),1),"Non renseigné"))</f>
        <v/>
      </c>
      <c r="H74" s="261" t="str">
        <f>IFERROR(IF(E74="","",INDEX(Données_ATB!BE$3:BU$600,MATCH(E74,Medicament,0),17)),"Ce médicament n'est pas connu dans la base")</f>
        <v/>
      </c>
      <c r="I74" s="92" t="str">
        <f>IFERROR(IF(E74="","",INDEX(Données_ATB!BE$3:BM$600,MATCH(E74,Medicament,0),9)),"")</f>
        <v/>
      </c>
      <c r="J74" s="58" t="str">
        <f>IFERROR(IF(E74="","",INDEX(Données_ATB!BE$3:BQ$5600,MATCH(E74,Medicament,0),13)),"")</f>
        <v/>
      </c>
      <c r="K74" s="229" t="str">
        <f>IF(COUNTIFS($B$31:B74,B74,$E$31:E74,E74,$C$31:C74,C74,$D$31:D74,D74)&gt;1,"DÉJÀ ENTRÉ",IF(AND(COUNTA(B74,C74,D74,E74,F74)&lt;5,COUNTA(B74,C74,D74,E74,F74)&gt;0),"Pensez à renseigner toutes les cases de la ligne !",IF(COUNTA(B74)=1,IF(COUNTBLANK(B74)&gt;=1,"Ne laissez pas de lignes vides. Écrivez sur la ligne supérieure.",""),"")))&amp;IF(G74="Non renseigné","Veuillez sélectionner de nouveau le nom dans la colonne Espèce traitée","")</f>
        <v/>
      </c>
      <c r="L74" s="43" t="str">
        <f>IF(E74="","",INDEX(Données_ATB!BE$3:BV$600,MATCH(E74,Medicament,0),18))</f>
        <v/>
      </c>
      <c r="M74" s="43" t="str">
        <f t="shared" si="2"/>
        <v/>
      </c>
      <c r="N74" s="43" t="str">
        <f t="shared" si="6"/>
        <v/>
      </c>
      <c r="O74" s="43" t="str">
        <f t="shared" si="7"/>
        <v/>
      </c>
      <c r="P74" s="43" t="str">
        <f t="shared" si="8"/>
        <v/>
      </c>
    </row>
    <row r="75" spans="2:16" x14ac:dyDescent="0.3">
      <c r="B75" s="223"/>
      <c r="C75" s="224"/>
      <c r="D75" s="224"/>
      <c r="E75" s="224"/>
      <c r="F75" s="250"/>
      <c r="G75" s="96" t="str">
        <f>IF(C75="","",IFERROR(INDEX(G$19:$L72,MATCH(C75,L$19:L$28,0),1),"Non renseigné"))</f>
        <v/>
      </c>
      <c r="H75" s="261" t="str">
        <f>IFERROR(IF(E75="","",INDEX(Données_ATB!BE$3:BU$600,MATCH(E75,Medicament,0),17)),"Ce médicament n'est pas connu dans la base")</f>
        <v/>
      </c>
      <c r="I75" s="92" t="str">
        <f>IFERROR(IF(E75="","",INDEX(Données_ATB!BE$3:BM$600,MATCH(E75,Medicament,0),9)),"")</f>
        <v/>
      </c>
      <c r="J75" s="58" t="str">
        <f>IFERROR(IF(E75="","",INDEX(Données_ATB!BE$3:BQ$5600,MATCH(E75,Medicament,0),13)),"")</f>
        <v/>
      </c>
      <c r="K75" s="229" t="str">
        <f>IF(COUNTIFS($B$31:B75,B75,$E$31:E75,E75,$C$31:C75,C75,$D$31:D75,D75)&gt;1,"DÉJÀ ENTRÉ",IF(AND(COUNTA(B75,C75,D75,E75,F75)&lt;5,COUNTA(B75,C75,D75,E75,F75)&gt;0),"Pensez à renseigner toutes les cases de la ligne !",IF(COUNTA(B75)=1,IF(COUNTBLANK(B75)&gt;=1,"Ne laissez pas de lignes vides. Écrivez sur la ligne supérieure.",""),"")))&amp;IF(G75="Non renseigné","Veuillez sélectionner de nouveau le nom dans la colonne Espèce traitée","")</f>
        <v/>
      </c>
      <c r="L75" s="43" t="str">
        <f>IF(E75="","",INDEX(Données_ATB!BE$3:BV$600,MATCH(E75,Medicament,0),18))</f>
        <v/>
      </c>
      <c r="M75" s="43" t="str">
        <f t="shared" si="2"/>
        <v/>
      </c>
      <c r="N75" s="43" t="str">
        <f t="shared" si="6"/>
        <v/>
      </c>
      <c r="O75" s="43" t="str">
        <f t="shared" si="7"/>
        <v/>
      </c>
      <c r="P75" s="43" t="str">
        <f t="shared" si="8"/>
        <v/>
      </c>
    </row>
    <row r="76" spans="2:16" x14ac:dyDescent="0.3">
      <c r="B76" s="223"/>
      <c r="C76" s="224"/>
      <c r="D76" s="224"/>
      <c r="E76" s="224"/>
      <c r="F76" s="250"/>
      <c r="G76" s="96" t="str">
        <f>IF(C76="","",IFERROR(INDEX(G$19:$L73,MATCH(C76,L$19:L$28,0),1),"Non renseigné"))</f>
        <v/>
      </c>
      <c r="H76" s="261" t="str">
        <f>IFERROR(IF(E76="","",INDEX(Données_ATB!BE$3:BU$600,MATCH(E76,Medicament,0),17)),"Ce médicament n'est pas connu dans la base")</f>
        <v/>
      </c>
      <c r="I76" s="92" t="str">
        <f>IFERROR(IF(E76="","",INDEX(Données_ATB!BE$3:BM$600,MATCH(E76,Medicament,0),9)),"")</f>
        <v/>
      </c>
      <c r="J76" s="58" t="str">
        <f>IFERROR(IF(E76="","",INDEX(Données_ATB!BE$3:BQ$5600,MATCH(E76,Medicament,0),13)),"")</f>
        <v/>
      </c>
      <c r="K76" s="229" t="str">
        <f>IF(COUNTIFS($B$31:B76,B76,$E$31:E76,E76,$C$31:C76,C76,$D$31:D76,D76)&gt;1,"DÉJÀ ENTRÉ",IF(AND(COUNTA(B76,C76,D76,E76,F76)&lt;5,COUNTA(B76,C76,D76,E76,F76)&gt;0),"Pensez à renseigner toutes les cases de la ligne !",IF(COUNTA(B76)=1,IF(COUNTBLANK(B76)&gt;=1,"Ne laissez pas de lignes vides. Écrivez sur la ligne supérieure.",""),"")))&amp;IF(G76="Non renseigné","Veuillez sélectionner de nouveau le nom dans la colonne Espèce traitée","")</f>
        <v/>
      </c>
      <c r="L76" s="43" t="str">
        <f>IF(E76="","",INDEX(Données_ATB!BE$3:BV$600,MATCH(E76,Medicament,0),18))</f>
        <v/>
      </c>
      <c r="M76" s="43" t="str">
        <f t="shared" si="2"/>
        <v/>
      </c>
      <c r="N76" s="43" t="str">
        <f t="shared" si="6"/>
        <v/>
      </c>
      <c r="O76" s="43" t="str">
        <f t="shared" si="7"/>
        <v/>
      </c>
      <c r="P76" s="43" t="str">
        <f t="shared" si="8"/>
        <v/>
      </c>
    </row>
    <row r="77" spans="2:16" x14ac:dyDescent="0.3">
      <c r="B77" s="223"/>
      <c r="C77" s="224"/>
      <c r="D77" s="224"/>
      <c r="E77" s="224"/>
      <c r="F77" s="250"/>
      <c r="G77" s="96" t="str">
        <f>IF(C77="","",IFERROR(INDEX(G$19:$L74,MATCH(C77,L$19:L$28,0),1),"Non renseigné"))</f>
        <v/>
      </c>
      <c r="H77" s="261" t="str">
        <f>IFERROR(IF(E77="","",INDEX(Données_ATB!BE$3:BU$600,MATCH(E77,Medicament,0),17)),"Ce médicament n'est pas connu dans la base")</f>
        <v/>
      </c>
      <c r="I77" s="92" t="str">
        <f>IFERROR(IF(E77="","",INDEX(Données_ATB!BE$3:BM$600,MATCH(E77,Medicament,0),9)),"")</f>
        <v/>
      </c>
      <c r="J77" s="58" t="str">
        <f>IFERROR(IF(E77="","",INDEX(Données_ATB!BE$3:BQ$5600,MATCH(E77,Medicament,0),13)),"")</f>
        <v/>
      </c>
      <c r="K77" s="229" t="str">
        <f>IF(COUNTIFS($B$31:B77,B77,$E$31:E77,E77,$C$31:C77,C77,$D$31:D77,D77)&gt;1,"DÉJÀ ENTRÉ",IF(AND(COUNTA(B77,C77,D77,E77,F77)&lt;5,COUNTA(B77,C77,D77,E77,F77)&gt;0),"Pensez à renseigner toutes les cases de la ligne !",IF(COUNTA(B77)=1,IF(COUNTBLANK(B77)&gt;=1,"Ne laissez pas de lignes vides. Écrivez sur la ligne supérieure.",""),"")))&amp;IF(G77="Non renseigné","Veuillez sélectionner de nouveau le nom dans la colonne Espèce traitée","")</f>
        <v/>
      </c>
      <c r="L77" s="43" t="str">
        <f>IF(E77="","",INDEX(Données_ATB!BE$3:BV$600,MATCH(E77,Medicament,0),18))</f>
        <v/>
      </c>
      <c r="M77" s="43" t="str">
        <f t="shared" si="2"/>
        <v/>
      </c>
      <c r="N77" s="43" t="str">
        <f t="shared" si="6"/>
        <v/>
      </c>
      <c r="O77" s="43" t="str">
        <f t="shared" si="7"/>
        <v/>
      </c>
      <c r="P77" s="43" t="str">
        <f t="shared" si="8"/>
        <v/>
      </c>
    </row>
    <row r="78" spans="2:16" x14ac:dyDescent="0.3">
      <c r="B78" s="223"/>
      <c r="C78" s="224"/>
      <c r="D78" s="224"/>
      <c r="E78" s="224"/>
      <c r="F78" s="250"/>
      <c r="G78" s="96" t="str">
        <f>IF(C78="","",IFERROR(INDEX(G$19:$L75,MATCH(C78,L$19:L$28,0),1),"Non renseigné"))</f>
        <v/>
      </c>
      <c r="H78" s="261" t="str">
        <f>IFERROR(IF(E78="","",INDEX(Données_ATB!BE$3:BU$600,MATCH(E78,Medicament,0),17)),"Ce médicament n'est pas connu dans la base")</f>
        <v/>
      </c>
      <c r="I78" s="92" t="str">
        <f>IFERROR(IF(E78="","",INDEX(Données_ATB!BE$3:BM$600,MATCH(E78,Medicament,0),9)),"")</f>
        <v/>
      </c>
      <c r="J78" s="58" t="str">
        <f>IFERROR(IF(E78="","",INDEX(Données_ATB!BE$3:BQ$5600,MATCH(E78,Medicament,0),13)),"")</f>
        <v/>
      </c>
      <c r="K78" s="229" t="str">
        <f>IF(COUNTIFS($B$31:B78,B78,$E$31:E78,E78,$C$31:C78,C78,$D$31:D78,D78)&gt;1,"DÉJÀ ENTRÉ",IF(AND(COUNTA(B78,C78,D78,E78,F78)&lt;5,COUNTA(B78,C78,D78,E78,F78)&gt;0),"Pensez à renseigner toutes les cases de la ligne !",IF(COUNTA(B78)=1,IF(COUNTBLANK(B78)&gt;=1,"Ne laissez pas de lignes vides. Écrivez sur la ligne supérieure.",""),"")))&amp;IF(G78="Non renseigné","Veuillez sélectionner de nouveau le nom dans la colonne Espèce traitée","")</f>
        <v/>
      </c>
      <c r="L78" s="43" t="str">
        <f>IF(E78="","",INDEX(Données_ATB!BE$3:BV$600,MATCH(E78,Medicament,0),18))</f>
        <v/>
      </c>
      <c r="M78" s="43" t="str">
        <f t="shared" si="2"/>
        <v/>
      </c>
      <c r="N78" s="43" t="str">
        <f t="shared" si="6"/>
        <v/>
      </c>
      <c r="O78" s="43" t="str">
        <f t="shared" si="7"/>
        <v/>
      </c>
      <c r="P78" s="43" t="str">
        <f t="shared" si="8"/>
        <v/>
      </c>
    </row>
    <row r="79" spans="2:16" x14ac:dyDescent="0.3">
      <c r="B79" s="223"/>
      <c r="C79" s="224"/>
      <c r="D79" s="224"/>
      <c r="E79" s="224"/>
      <c r="F79" s="250"/>
      <c r="G79" s="96" t="str">
        <f>IF(C79="","",IFERROR(INDEX(G$19:$L76,MATCH(C79,L$19:L$28,0),1),"Non renseigné"))</f>
        <v/>
      </c>
      <c r="H79" s="261" t="str">
        <f>IFERROR(IF(E79="","",INDEX(Données_ATB!BE$3:BU$600,MATCH(E79,Medicament,0),17)),"Ce médicament n'est pas connu dans la base")</f>
        <v/>
      </c>
      <c r="I79" s="92" t="str">
        <f>IFERROR(IF(E79="","",INDEX(Données_ATB!BE$3:BM$600,MATCH(E79,Medicament,0),9)),"")</f>
        <v/>
      </c>
      <c r="J79" s="58" t="str">
        <f>IFERROR(IF(E79="","",INDEX(Données_ATB!BE$3:BQ$5600,MATCH(E79,Medicament,0),13)),"")</f>
        <v/>
      </c>
      <c r="K79" s="229" t="str">
        <f>IF(COUNTIFS($B$31:B79,B79,$E$31:E79,E79,$C$31:C79,C79,$D$31:D79,D79)&gt;1,"DÉJÀ ENTRÉ",IF(AND(COUNTA(B79,C79,D79,E79,F79)&lt;5,COUNTA(B79,C79,D79,E79,F79)&gt;0),"Pensez à renseigner toutes les cases de la ligne !",IF(COUNTA(B79)=1,IF(COUNTBLANK(B79)&gt;=1,"Ne laissez pas de lignes vides. Écrivez sur la ligne supérieure.",""),"")))&amp;IF(G79="Non renseigné","Veuillez sélectionner de nouveau le nom dans la colonne Espèce traitée","")</f>
        <v/>
      </c>
      <c r="L79" s="43" t="str">
        <f>IF(E79="","",INDEX(Données_ATB!BE$3:BV$600,MATCH(E79,Medicament,0),18))</f>
        <v/>
      </c>
      <c r="M79" s="43" t="str">
        <f t="shared" si="2"/>
        <v/>
      </c>
      <c r="N79" s="43" t="str">
        <f t="shared" si="6"/>
        <v/>
      </c>
      <c r="O79" s="43" t="str">
        <f t="shared" si="7"/>
        <v/>
      </c>
      <c r="P79" s="43" t="str">
        <f t="shared" si="8"/>
        <v/>
      </c>
    </row>
    <row r="80" spans="2:16" x14ac:dyDescent="0.3">
      <c r="B80" s="223"/>
      <c r="C80" s="224"/>
      <c r="D80" s="224"/>
      <c r="E80" s="224"/>
      <c r="F80" s="250"/>
      <c r="G80" s="96" t="str">
        <f>IF(C80="","",IFERROR(INDEX(G$19:$L77,MATCH(C80,L$19:L$28,0),1),"Non renseigné"))</f>
        <v/>
      </c>
      <c r="H80" s="261" t="str">
        <f>IFERROR(IF(E80="","",INDEX(Données_ATB!BE$3:BU$600,MATCH(E80,Medicament,0),17)),"Ce médicament n'est pas connu dans la base")</f>
        <v/>
      </c>
      <c r="I80" s="92" t="str">
        <f>IFERROR(IF(E80="","",INDEX(Données_ATB!BE$3:BM$600,MATCH(E80,Medicament,0),9)),"")</f>
        <v/>
      </c>
      <c r="J80" s="58" t="str">
        <f>IFERROR(IF(E80="","",INDEX(Données_ATB!BE$3:BQ$5600,MATCH(E80,Medicament,0),13)),"")</f>
        <v/>
      </c>
      <c r="K80" s="229" t="str">
        <f>IF(COUNTIFS($B$31:B80,B80,$E$31:E80,E80,$C$31:C80,C80,$D$31:D80,D80)&gt;1,"DÉJÀ ENTRÉ",IF(AND(COUNTA(B80,C80,D80,E80,F80)&lt;5,COUNTA(B80,C80,D80,E80,F80)&gt;0),"Pensez à renseigner toutes les cases de la ligne !",IF(COUNTA(B80)=1,IF(COUNTBLANK(B80)&gt;=1,"Ne laissez pas de lignes vides. Écrivez sur la ligne supérieure.",""),"")))&amp;IF(G80="Non renseigné","Veuillez sélectionner de nouveau le nom dans la colonne Espèce traitée","")</f>
        <v/>
      </c>
      <c r="L80" s="43" t="str">
        <f>IF(E80="","",INDEX(Données_ATB!BE$3:BV$600,MATCH(E80,Medicament,0),18))</f>
        <v/>
      </c>
      <c r="M80" s="43" t="str">
        <f t="shared" si="2"/>
        <v/>
      </c>
      <c r="N80" s="43" t="str">
        <f t="shared" si="6"/>
        <v/>
      </c>
      <c r="O80" s="43" t="str">
        <f t="shared" si="7"/>
        <v/>
      </c>
      <c r="P80" s="43" t="str">
        <f t="shared" si="8"/>
        <v/>
      </c>
    </row>
    <row r="81" spans="2:16" x14ac:dyDescent="0.3">
      <c r="B81" s="223"/>
      <c r="C81" s="224"/>
      <c r="D81" s="224"/>
      <c r="E81" s="224"/>
      <c r="F81" s="250"/>
      <c r="G81" s="96" t="str">
        <f>IF(C81="","",IFERROR(INDEX(G$19:$L78,MATCH(C81,L$19:L$28,0),1),"Non renseigné"))</f>
        <v/>
      </c>
      <c r="H81" s="261" t="str">
        <f>IFERROR(IF(E81="","",INDEX(Données_ATB!BE$3:BU$600,MATCH(E81,Medicament,0),17)),"Ce médicament n'est pas connu dans la base")</f>
        <v/>
      </c>
      <c r="I81" s="92" t="str">
        <f>IFERROR(IF(E81="","",INDEX(Données_ATB!BE$3:BM$600,MATCH(E81,Medicament,0),9)),"")</f>
        <v/>
      </c>
      <c r="J81" s="58" t="str">
        <f>IFERROR(IF(E81="","",INDEX(Données_ATB!BE$3:BQ$5600,MATCH(E81,Medicament,0),13)),"")</f>
        <v/>
      </c>
      <c r="K81" s="229" t="str">
        <f>IF(COUNTIFS($B$31:B81,B81,$E$31:E81,E81,$C$31:C81,C81,$D$31:D81,D81)&gt;1,"DÉJÀ ENTRÉ",IF(AND(COUNTA(B81,C81,D81,E81,F81)&lt;5,COUNTA(B81,C81,D81,E81,F81)&gt;0),"Pensez à renseigner toutes les cases de la ligne !",IF(COUNTA(B81)=1,IF(COUNTBLANK(B81)&gt;=1,"Ne laissez pas de lignes vides. Écrivez sur la ligne supérieure.",""),"")))&amp;IF(G81="Non renseigné","Veuillez sélectionner de nouveau le nom dans la colonne Espèce traitée","")</f>
        <v/>
      </c>
      <c r="L81" s="43" t="str">
        <f>IF(E81="","",INDEX(Données_ATB!BE$3:BV$600,MATCH(E81,Medicament,0),18))</f>
        <v/>
      </c>
      <c r="M81" s="43" t="str">
        <f t="shared" si="2"/>
        <v/>
      </c>
      <c r="N81" s="43" t="str">
        <f t="shared" si="6"/>
        <v/>
      </c>
      <c r="O81" s="43" t="str">
        <f t="shared" si="7"/>
        <v/>
      </c>
      <c r="P81" s="43" t="str">
        <f t="shared" si="8"/>
        <v/>
      </c>
    </row>
    <row r="82" spans="2:16" x14ac:dyDescent="0.3">
      <c r="B82" s="223"/>
      <c r="C82" s="224"/>
      <c r="D82" s="224"/>
      <c r="E82" s="224"/>
      <c r="F82" s="250"/>
      <c r="G82" s="96" t="str">
        <f>IF(C82="","",IFERROR(INDEX(G$19:$L79,MATCH(C82,L$19:L$28,0),1),"Non renseigné"))</f>
        <v/>
      </c>
      <c r="H82" s="261" t="str">
        <f>IFERROR(IF(E82="","",INDEX(Données_ATB!BE$3:BU$600,MATCH(E82,Medicament,0),17)),"Ce médicament n'est pas connu dans la base")</f>
        <v/>
      </c>
      <c r="I82" s="92" t="str">
        <f>IFERROR(IF(E82="","",INDEX(Données_ATB!BE$3:BM$600,MATCH(E82,Medicament,0),9)),"")</f>
        <v/>
      </c>
      <c r="J82" s="58" t="str">
        <f>IFERROR(IF(E82="","",INDEX(Données_ATB!BE$3:BQ$5600,MATCH(E82,Medicament,0),13)),"")</f>
        <v/>
      </c>
      <c r="K82" s="229" t="str">
        <f>IF(COUNTIFS($B$31:B82,B82,$E$31:E82,E82,$C$31:C82,C82,$D$31:D82,D82)&gt;1,"DÉJÀ ENTRÉ",IF(AND(COUNTA(B82,C82,D82,E82,F82)&lt;5,COUNTA(B82,C82,D82,E82,F82)&gt;0),"Pensez à renseigner toutes les cases de la ligne !",IF(COUNTA(B82)=1,IF(COUNTBLANK(B82)&gt;=1,"Ne laissez pas de lignes vides. Écrivez sur la ligne supérieure.",""),"")))&amp;IF(G82="Non renseigné","Veuillez sélectionner de nouveau le nom dans la colonne Espèce traitée","")</f>
        <v/>
      </c>
      <c r="L82" s="43" t="str">
        <f>IF(E82="","",INDEX(Données_ATB!BE$3:BV$600,MATCH(E82,Medicament,0),18))</f>
        <v/>
      </c>
      <c r="M82" s="43" t="str">
        <f t="shared" si="2"/>
        <v/>
      </c>
      <c r="N82" s="43" t="str">
        <f t="shared" si="6"/>
        <v/>
      </c>
      <c r="O82" s="43" t="str">
        <f t="shared" si="7"/>
        <v/>
      </c>
      <c r="P82" s="43" t="str">
        <f t="shared" si="8"/>
        <v/>
      </c>
    </row>
    <row r="83" spans="2:16" x14ac:dyDescent="0.3">
      <c r="B83" s="223"/>
      <c r="C83" s="224"/>
      <c r="D83" s="224"/>
      <c r="E83" s="224"/>
      <c r="F83" s="250"/>
      <c r="G83" s="96" t="str">
        <f>IF(C83="","",IFERROR(INDEX(G$19:$L80,MATCH(C83,L$19:L$28,0),1),"Non renseigné"))</f>
        <v/>
      </c>
      <c r="H83" s="261" t="str">
        <f>IFERROR(IF(E83="","",INDEX(Données_ATB!BE$3:BU$600,MATCH(E83,Medicament,0),17)),"Ce médicament n'est pas connu dans la base")</f>
        <v/>
      </c>
      <c r="I83" s="92" t="str">
        <f>IFERROR(IF(E83="","",INDEX(Données_ATB!BE$3:BM$600,MATCH(E83,Medicament,0),9)),"")</f>
        <v/>
      </c>
      <c r="J83" s="58" t="str">
        <f>IFERROR(IF(E83="","",INDEX(Données_ATB!BE$3:BQ$5600,MATCH(E83,Medicament,0),13)),"")</f>
        <v/>
      </c>
      <c r="K83" s="229" t="str">
        <f>IF(COUNTIFS($B$31:B83,B83,$E$31:E83,E83,$C$31:C83,C83,$D$31:D83,D83)&gt;1,"DÉJÀ ENTRÉ",IF(AND(COUNTA(B83,C83,D83,E83,F83)&lt;5,COUNTA(B83,C83,D83,E83,F83)&gt;0),"Pensez à renseigner toutes les cases de la ligne !",IF(COUNTA(B83)=1,IF(COUNTBLANK(B83)&gt;=1,"Ne laissez pas de lignes vides. Écrivez sur la ligne supérieure.",""),"")))&amp;IF(G83="Non renseigné","Veuillez sélectionner de nouveau le nom dans la colonne Espèce traitée","")</f>
        <v/>
      </c>
      <c r="L83" s="43" t="str">
        <f>IF(E83="","",INDEX(Données_ATB!BE$3:BV$600,MATCH(E83,Medicament,0),18))</f>
        <v/>
      </c>
      <c r="M83" s="43" t="str">
        <f t="shared" si="2"/>
        <v/>
      </c>
      <c r="N83" s="43" t="str">
        <f t="shared" si="6"/>
        <v/>
      </c>
      <c r="O83" s="43" t="str">
        <f t="shared" si="7"/>
        <v/>
      </c>
      <c r="P83" s="43" t="str">
        <f t="shared" si="8"/>
        <v/>
      </c>
    </row>
    <row r="84" spans="2:16" x14ac:dyDescent="0.3">
      <c r="B84" s="223"/>
      <c r="C84" s="224"/>
      <c r="D84" s="224"/>
      <c r="E84" s="224"/>
      <c r="F84" s="250"/>
      <c r="G84" s="96" t="str">
        <f>IF(C84="","",IFERROR(INDEX(G$19:$L81,MATCH(C84,L$19:L$28,0),1),"Non renseigné"))</f>
        <v/>
      </c>
      <c r="H84" s="261" t="str">
        <f>IFERROR(IF(E84="","",INDEX(Données_ATB!BE$3:BU$600,MATCH(E84,Medicament,0),17)),"Ce médicament n'est pas connu dans la base")</f>
        <v/>
      </c>
      <c r="I84" s="92" t="str">
        <f>IFERROR(IF(E84="","",INDEX(Données_ATB!BE$3:BM$600,MATCH(E84,Medicament,0),9)),"")</f>
        <v/>
      </c>
      <c r="J84" s="58" t="str">
        <f>IFERROR(IF(E84="","",INDEX(Données_ATB!BE$3:BQ$5600,MATCH(E84,Medicament,0),13)),"")</f>
        <v/>
      </c>
      <c r="K84" s="229" t="str">
        <f>IF(COUNTIFS($B$31:B84,B84,$E$31:E84,E84,$C$31:C84,C84,$D$31:D84,D84)&gt;1,"DÉJÀ ENTRÉ",IF(AND(COUNTA(B84,C84,D84,E84,F84)&lt;5,COUNTA(B84,C84,D84,E84,F84)&gt;0),"Pensez à renseigner toutes les cases de la ligne !",IF(COUNTA(B84)=1,IF(COUNTBLANK(B84)&gt;=1,"Ne laissez pas de lignes vides. Écrivez sur la ligne supérieure.",""),"")))&amp;IF(G84="Non renseigné","Veuillez sélectionner de nouveau le nom dans la colonne Espèce traitée","")</f>
        <v/>
      </c>
      <c r="L84" s="43" t="str">
        <f>IF(E84="","",INDEX(Données_ATB!BE$3:BV$600,MATCH(E84,Medicament,0),18))</f>
        <v/>
      </c>
      <c r="M84" s="43" t="str">
        <f t="shared" si="2"/>
        <v/>
      </c>
      <c r="N84" s="43" t="str">
        <f t="shared" si="6"/>
        <v/>
      </c>
      <c r="O84" s="43" t="str">
        <f t="shared" si="7"/>
        <v/>
      </c>
      <c r="P84" s="43" t="str">
        <f t="shared" si="8"/>
        <v/>
      </c>
    </row>
    <row r="85" spans="2:16" x14ac:dyDescent="0.3">
      <c r="B85" s="223"/>
      <c r="C85" s="224"/>
      <c r="D85" s="224"/>
      <c r="E85" s="224"/>
      <c r="F85" s="250"/>
      <c r="G85" s="96" t="str">
        <f>IF(C85="","",IFERROR(INDEX(G$19:$L82,MATCH(C85,L$19:L$28,0),1),"Non renseigné"))</f>
        <v/>
      </c>
      <c r="H85" s="261" t="str">
        <f>IFERROR(IF(E85="","",INDEX(Données_ATB!BE$3:BU$600,MATCH(E85,Medicament,0),17)),"Ce médicament n'est pas connu dans la base")</f>
        <v/>
      </c>
      <c r="I85" s="92" t="str">
        <f>IFERROR(IF(E85="","",INDEX(Données_ATB!BE$3:BM$600,MATCH(E85,Medicament,0),9)),"")</f>
        <v/>
      </c>
      <c r="J85" s="58" t="str">
        <f>IFERROR(IF(E85="","",INDEX(Données_ATB!BE$3:BQ$5600,MATCH(E85,Medicament,0),13)),"")</f>
        <v/>
      </c>
      <c r="K85" s="229" t="str">
        <f>IF(COUNTIFS($B$31:B85,B85,$E$31:E85,E85,$C$31:C85,C85,$D$31:D85,D85)&gt;1,"DÉJÀ ENTRÉ",IF(AND(COUNTA(B85,C85,D85,E85,F85)&lt;5,COUNTA(B85,C85,D85,E85,F85)&gt;0),"Pensez à renseigner toutes les cases de la ligne !",IF(COUNTA(B85)=1,IF(COUNTBLANK(B85)&gt;=1,"Ne laissez pas de lignes vides. Écrivez sur la ligne supérieure.",""),"")))&amp;IF(G85="Non renseigné","Veuillez sélectionner de nouveau le nom dans la colonne Espèce traitée","")</f>
        <v/>
      </c>
      <c r="L85" s="43" t="str">
        <f>IF(E85="","",INDEX(Données_ATB!BE$3:BV$600,MATCH(E85,Medicament,0),18))</f>
        <v/>
      </c>
      <c r="M85" s="43" t="str">
        <f t="shared" si="2"/>
        <v/>
      </c>
      <c r="N85" s="43" t="str">
        <f t="shared" si="6"/>
        <v/>
      </c>
      <c r="O85" s="43" t="str">
        <f t="shared" si="7"/>
        <v/>
      </c>
      <c r="P85" s="43" t="str">
        <f t="shared" si="8"/>
        <v/>
      </c>
    </row>
    <row r="86" spans="2:16" x14ac:dyDescent="0.3">
      <c r="B86" s="223"/>
      <c r="C86" s="224"/>
      <c r="D86" s="224"/>
      <c r="E86" s="224"/>
      <c r="F86" s="250"/>
      <c r="G86" s="96" t="str">
        <f>IF(C86="","",IFERROR(INDEX(G$19:$L83,MATCH(C86,L$19:L$28,0),1),"Non renseigné"))</f>
        <v/>
      </c>
      <c r="H86" s="261" t="str">
        <f>IFERROR(IF(E86="","",INDEX(Données_ATB!BE$3:BU$600,MATCH(E86,Medicament,0),17)),"Ce médicament n'est pas connu dans la base")</f>
        <v/>
      </c>
      <c r="I86" s="92" t="str">
        <f>IFERROR(IF(E86="","",INDEX(Données_ATB!BE$3:BM$600,MATCH(E86,Medicament,0),9)),"")</f>
        <v/>
      </c>
      <c r="J86" s="58" t="str">
        <f>IFERROR(IF(E86="","",INDEX(Données_ATB!BE$3:BQ$5600,MATCH(E86,Medicament,0),13)),"")</f>
        <v/>
      </c>
      <c r="K86" s="229" t="str">
        <f>IF(COUNTIFS($B$31:B86,B86,$E$31:E86,E86,$C$31:C86,C86,$D$31:D86,D86)&gt;1,"DÉJÀ ENTRÉ",IF(AND(COUNTA(B86,C86,D86,E86,F86)&lt;5,COUNTA(B86,C86,D86,E86,F86)&gt;0),"Pensez à renseigner toutes les cases de la ligne !",IF(COUNTA(B86)=1,IF(COUNTBLANK(B86)&gt;=1,"Ne laissez pas de lignes vides. Écrivez sur la ligne supérieure.",""),"")))&amp;IF(G86="Non renseigné","Veuillez sélectionner de nouveau le nom dans la colonne Espèce traitée","")</f>
        <v/>
      </c>
      <c r="L86" s="43" t="str">
        <f>IF(E86="","",INDEX(Données_ATB!BE$3:BV$600,MATCH(E86,Medicament,0),18))</f>
        <v/>
      </c>
      <c r="M86" s="43" t="str">
        <f t="shared" si="2"/>
        <v/>
      </c>
      <c r="N86" s="43" t="str">
        <f t="shared" si="6"/>
        <v/>
      </c>
      <c r="O86" s="43" t="str">
        <f t="shared" si="7"/>
        <v/>
      </c>
      <c r="P86" s="43" t="str">
        <f t="shared" si="8"/>
        <v/>
      </c>
    </row>
    <row r="87" spans="2:16" x14ac:dyDescent="0.3">
      <c r="B87" s="223"/>
      <c r="C87" s="224"/>
      <c r="D87" s="224"/>
      <c r="E87" s="224"/>
      <c r="F87" s="250"/>
      <c r="G87" s="96" t="str">
        <f>IF(C87="","",IFERROR(INDEX(G$19:$L84,MATCH(C87,L$19:L$28,0),1),"Non renseigné"))</f>
        <v/>
      </c>
      <c r="H87" s="261" t="str">
        <f>IFERROR(IF(E87="","",INDEX(Données_ATB!BE$3:BU$600,MATCH(E87,Medicament,0),17)),"Ce médicament n'est pas connu dans la base")</f>
        <v/>
      </c>
      <c r="I87" s="92" t="str">
        <f>IFERROR(IF(E87="","",INDEX(Données_ATB!BE$3:BM$600,MATCH(E87,Medicament,0),9)),"")</f>
        <v/>
      </c>
      <c r="J87" s="58" t="str">
        <f>IFERROR(IF(E87="","",INDEX(Données_ATB!BE$3:BQ$5600,MATCH(E87,Medicament,0),13)),"")</f>
        <v/>
      </c>
      <c r="K87" s="229" t="str">
        <f>IF(COUNTIFS($B$31:B87,B87,$E$31:E87,E87,$C$31:C87,C87,$D$31:D87,D87)&gt;1,"DÉJÀ ENTRÉ",IF(AND(COUNTA(B87,C87,D87,E87,F87)&lt;5,COUNTA(B87,C87,D87,E87,F87)&gt;0),"Pensez à renseigner toutes les cases de la ligne !",IF(COUNTA(B87)=1,IF(COUNTBLANK(B87)&gt;=1,"Ne laissez pas de lignes vides. Écrivez sur la ligne supérieure.",""),"")))&amp;IF(G87="Non renseigné","Veuillez sélectionner de nouveau le nom dans la colonne Espèce traitée","")</f>
        <v/>
      </c>
      <c r="L87" s="43" t="str">
        <f>IF(E87="","",INDEX(Données_ATB!BE$3:BV$600,MATCH(E87,Medicament,0),18))</f>
        <v/>
      </c>
      <c r="M87" s="43" t="str">
        <f t="shared" si="2"/>
        <v/>
      </c>
      <c r="N87" s="43" t="str">
        <f t="shared" si="6"/>
        <v/>
      </c>
      <c r="O87" s="43" t="str">
        <f t="shared" si="7"/>
        <v/>
      </c>
      <c r="P87" s="43" t="str">
        <f t="shared" si="8"/>
        <v/>
      </c>
    </row>
    <row r="88" spans="2:16" x14ac:dyDescent="0.3">
      <c r="B88" s="223"/>
      <c r="C88" s="224"/>
      <c r="D88" s="224"/>
      <c r="E88" s="224"/>
      <c r="F88" s="250"/>
      <c r="G88" s="96" t="str">
        <f>IF(C88="","",IFERROR(INDEX(G$19:$L85,MATCH(C88,L$19:L$28,0),1),"Non renseigné"))</f>
        <v/>
      </c>
      <c r="H88" s="261" t="str">
        <f>IFERROR(IF(E88="","",INDEX(Données_ATB!BE$3:BU$600,MATCH(E88,Medicament,0),17)),"Ce médicament n'est pas connu dans la base")</f>
        <v/>
      </c>
      <c r="I88" s="92" t="str">
        <f>IFERROR(IF(E88="","",INDEX(Données_ATB!BE$3:BM$600,MATCH(E88,Medicament,0),9)),"")</f>
        <v/>
      </c>
      <c r="J88" s="58" t="str">
        <f>IFERROR(IF(E88="","",INDEX(Données_ATB!BE$3:BQ$5600,MATCH(E88,Medicament,0),13)),"")</f>
        <v/>
      </c>
      <c r="K88" s="229" t="str">
        <f>IF(COUNTIFS($B$31:B88,B88,$E$31:E88,E88,$C$31:C88,C88,$D$31:D88,D88)&gt;1,"DÉJÀ ENTRÉ",IF(AND(COUNTA(B88,C88,D88,E88,F88)&lt;5,COUNTA(B88,C88,D88,E88,F88)&gt;0),"Pensez à renseigner toutes les cases de la ligne !",IF(COUNTA(B88)=1,IF(COUNTBLANK(B88)&gt;=1,"Ne laissez pas de lignes vides. Écrivez sur la ligne supérieure.",""),"")))&amp;IF(G88="Non renseigné","Veuillez sélectionner de nouveau le nom dans la colonne Espèce traitée","")</f>
        <v/>
      </c>
      <c r="L88" s="43" t="str">
        <f>IF(E88="","",INDEX(Données_ATB!BE$3:BV$600,MATCH(E88,Medicament,0),18))</f>
        <v/>
      </c>
      <c r="M88" s="43" t="str">
        <f t="shared" si="2"/>
        <v/>
      </c>
      <c r="N88" s="43" t="str">
        <f t="shared" si="6"/>
        <v/>
      </c>
      <c r="O88" s="43" t="str">
        <f t="shared" si="7"/>
        <v/>
      </c>
      <c r="P88" s="43" t="str">
        <f t="shared" si="8"/>
        <v/>
      </c>
    </row>
    <row r="89" spans="2:16" x14ac:dyDescent="0.3">
      <c r="B89" s="223"/>
      <c r="C89" s="224"/>
      <c r="D89" s="224"/>
      <c r="E89" s="224"/>
      <c r="F89" s="250"/>
      <c r="G89" s="96" t="str">
        <f>IF(C89="","",IFERROR(INDEX(G$19:$L86,MATCH(C89,L$19:L$28,0),1),"Non renseigné"))</f>
        <v/>
      </c>
      <c r="H89" s="261" t="str">
        <f>IFERROR(IF(E89="","",INDEX(Données_ATB!BE$3:BU$600,MATCH(E89,Medicament,0),17)),"Ce médicament n'est pas connu dans la base")</f>
        <v/>
      </c>
      <c r="I89" s="92" t="str">
        <f>IFERROR(IF(E89="","",INDEX(Données_ATB!BE$3:BM$600,MATCH(E89,Medicament,0),9)),"")</f>
        <v/>
      </c>
      <c r="J89" s="58" t="str">
        <f>IFERROR(IF(E89="","",INDEX(Données_ATB!BE$3:BQ$5600,MATCH(E89,Medicament,0),13)),"")</f>
        <v/>
      </c>
      <c r="K89" s="229" t="str">
        <f>IF(COUNTIFS($B$31:B89,B89,$E$31:E89,E89,$C$31:C89,C89,$D$31:D89,D89)&gt;1,"DÉJÀ ENTRÉ",IF(AND(COUNTA(B89,C89,D89,E89,F89)&lt;5,COUNTA(B89,C89,D89,E89,F89)&gt;0),"Pensez à renseigner toutes les cases de la ligne !",IF(COUNTA(B89)=1,IF(COUNTBLANK(B89)&gt;=1,"Ne laissez pas de lignes vides. Écrivez sur la ligne supérieure.",""),"")))&amp;IF(G89="Non renseigné","Veuillez sélectionner de nouveau le nom dans la colonne Espèce traitée","")</f>
        <v/>
      </c>
      <c r="L89" s="43" t="str">
        <f>IF(E89="","",INDEX(Données_ATB!BE$3:BV$600,MATCH(E89,Medicament,0),18))</f>
        <v/>
      </c>
      <c r="M89" s="43" t="str">
        <f t="shared" si="2"/>
        <v/>
      </c>
      <c r="N89" s="43" t="str">
        <f t="shared" si="6"/>
        <v/>
      </c>
      <c r="O89" s="43" t="str">
        <f t="shared" si="7"/>
        <v/>
      </c>
      <c r="P89" s="43" t="str">
        <f t="shared" si="8"/>
        <v/>
      </c>
    </row>
    <row r="90" spans="2:16" x14ac:dyDescent="0.3">
      <c r="B90" s="223"/>
      <c r="C90" s="224"/>
      <c r="D90" s="224"/>
      <c r="E90" s="224"/>
      <c r="F90" s="250"/>
      <c r="G90" s="96" t="str">
        <f>IF(C90="","",IFERROR(INDEX(G$19:$L87,MATCH(C90,L$19:L$28,0),1),"Non renseigné"))</f>
        <v/>
      </c>
      <c r="H90" s="261" t="str">
        <f>IFERROR(IF(E90="","",INDEX(Données_ATB!BE$3:BU$600,MATCH(E90,Medicament,0),17)),"Ce médicament n'est pas connu dans la base")</f>
        <v/>
      </c>
      <c r="I90" s="92" t="str">
        <f>IFERROR(IF(E90="","",INDEX(Données_ATB!BE$3:BM$600,MATCH(E90,Medicament,0),9)),"")</f>
        <v/>
      </c>
      <c r="J90" s="58" t="str">
        <f>IFERROR(IF(E90="","",INDEX(Données_ATB!BE$3:BQ$5600,MATCH(E90,Medicament,0),13)),"")</f>
        <v/>
      </c>
      <c r="K90" s="229" t="str">
        <f>IF(COUNTIFS($B$31:B90,B90,$E$31:E90,E90,$C$31:C90,C90,$D$31:D90,D90)&gt;1,"DÉJÀ ENTRÉ",IF(AND(COUNTA(B90,C90,D90,E90,F90)&lt;5,COUNTA(B90,C90,D90,E90,F90)&gt;0),"Pensez à renseigner toutes les cases de la ligne !",IF(COUNTA(B90)=1,IF(COUNTBLANK(B90)&gt;=1,"Ne laissez pas de lignes vides. Écrivez sur la ligne supérieure.",""),"")))&amp;IF(G90="Non renseigné","Veuillez sélectionner de nouveau le nom dans la colonne Espèce traitée","")</f>
        <v/>
      </c>
      <c r="L90" s="43" t="str">
        <f>IF(E90="","",INDEX(Données_ATB!BE$3:BV$600,MATCH(E90,Medicament,0),18))</f>
        <v/>
      </c>
      <c r="M90" s="43" t="str">
        <f t="shared" si="2"/>
        <v/>
      </c>
      <c r="N90" s="43" t="str">
        <f t="shared" si="6"/>
        <v/>
      </c>
      <c r="O90" s="43" t="str">
        <f t="shared" si="7"/>
        <v/>
      </c>
      <c r="P90" s="43" t="str">
        <f t="shared" si="8"/>
        <v/>
      </c>
    </row>
    <row r="91" spans="2:16" x14ac:dyDescent="0.3">
      <c r="B91" s="223"/>
      <c r="C91" s="224"/>
      <c r="D91" s="224"/>
      <c r="E91" s="224"/>
      <c r="F91" s="250"/>
      <c r="G91" s="96" t="str">
        <f>IF(C91="","",IFERROR(INDEX(G$19:$L88,MATCH(C91,L$19:L$28,0),1),"Non renseigné"))</f>
        <v/>
      </c>
      <c r="H91" s="261" t="str">
        <f>IFERROR(IF(E91="","",INDEX(Données_ATB!BE$3:BU$600,MATCH(E91,Medicament,0),17)),"Ce médicament n'est pas connu dans la base")</f>
        <v/>
      </c>
      <c r="I91" s="92" t="str">
        <f>IFERROR(IF(E91="","",INDEX(Données_ATB!BE$3:BM$600,MATCH(E91,Medicament,0),9)),"")</f>
        <v/>
      </c>
      <c r="J91" s="58" t="str">
        <f>IFERROR(IF(E91="","",INDEX(Données_ATB!BE$3:BQ$5600,MATCH(E91,Medicament,0),13)),"")</f>
        <v/>
      </c>
      <c r="K91" s="229" t="str">
        <f>IF(COUNTIFS($B$31:B91,B91,$E$31:E91,E91,$C$31:C91,C91,$D$31:D91,D91)&gt;1,"DÉJÀ ENTRÉ",IF(AND(COUNTA(B91,C91,D91,E91,F91)&lt;5,COUNTA(B91,C91,D91,E91,F91)&gt;0),"Pensez à renseigner toutes les cases de la ligne !",IF(COUNTA(B91)=1,IF(COUNTBLANK(B91)&gt;=1,"Ne laissez pas de lignes vides. Écrivez sur la ligne supérieure.",""),"")))&amp;IF(G91="Non renseigné","Veuillez sélectionner de nouveau le nom dans la colonne Espèce traitée","")</f>
        <v/>
      </c>
      <c r="L91" s="43" t="str">
        <f>IF(E91="","",INDEX(Données_ATB!BE$3:BV$600,MATCH(E91,Medicament,0),18))</f>
        <v/>
      </c>
      <c r="M91" s="43" t="str">
        <f t="shared" si="2"/>
        <v/>
      </c>
      <c r="N91" s="43" t="str">
        <f t="shared" si="6"/>
        <v/>
      </c>
      <c r="O91" s="43" t="str">
        <f t="shared" si="7"/>
        <v/>
      </c>
      <c r="P91" s="43" t="str">
        <f t="shared" si="8"/>
        <v/>
      </c>
    </row>
    <row r="92" spans="2:16" x14ac:dyDescent="0.3">
      <c r="B92" s="223"/>
      <c r="C92" s="224"/>
      <c r="D92" s="224"/>
      <c r="E92" s="224"/>
      <c r="F92" s="250"/>
      <c r="G92" s="96" t="str">
        <f>IF(C92="","",IFERROR(INDEX(G$19:$L89,MATCH(C92,L$19:L$28,0),1),"Non renseigné"))</f>
        <v/>
      </c>
      <c r="H92" s="261" t="str">
        <f>IFERROR(IF(E92="","",INDEX(Données_ATB!BE$3:BU$600,MATCH(E92,Medicament,0),17)),"Ce médicament n'est pas connu dans la base")</f>
        <v/>
      </c>
      <c r="I92" s="92" t="str">
        <f>IFERROR(IF(E92="","",INDEX(Données_ATB!BE$3:BM$600,MATCH(E92,Medicament,0),9)),"")</f>
        <v/>
      </c>
      <c r="J92" s="58" t="str">
        <f>IFERROR(IF(E92="","",INDEX(Données_ATB!BE$3:BQ$5600,MATCH(E92,Medicament,0),13)),"")</f>
        <v/>
      </c>
      <c r="K92" s="229" t="str">
        <f>IF(COUNTIFS($B$31:B92,B92,$E$31:E92,E92,$C$31:C92,C92,$D$31:D92,D92)&gt;1,"DÉJÀ ENTRÉ",IF(AND(COUNTA(B92,C92,D92,E92,F92)&lt;5,COUNTA(B92,C92,D92,E92,F92)&gt;0),"Pensez à renseigner toutes les cases de la ligne !",IF(COUNTA(B92)=1,IF(COUNTBLANK(B92)&gt;=1,"Ne laissez pas de lignes vides. Écrivez sur la ligne supérieure.",""),"")))&amp;IF(G92="Non renseigné","Veuillez sélectionner de nouveau le nom dans la colonne Espèce traitée","")</f>
        <v/>
      </c>
      <c r="L92" s="43" t="str">
        <f>IF(E92="","",INDEX(Données_ATB!BE$3:BV$600,MATCH(E92,Medicament,0),18))</f>
        <v/>
      </c>
      <c r="M92" s="43" t="str">
        <f t="shared" si="2"/>
        <v/>
      </c>
      <c r="N92" s="43" t="str">
        <f t="shared" si="6"/>
        <v/>
      </c>
      <c r="O92" s="43" t="str">
        <f t="shared" si="7"/>
        <v/>
      </c>
      <c r="P92" s="43" t="str">
        <f t="shared" si="8"/>
        <v/>
      </c>
    </row>
    <row r="93" spans="2:16" x14ac:dyDescent="0.3">
      <c r="B93" s="223"/>
      <c r="C93" s="224"/>
      <c r="D93" s="224"/>
      <c r="E93" s="224"/>
      <c r="F93" s="250"/>
      <c r="G93" s="96" t="str">
        <f>IF(C93="","",IFERROR(INDEX(G$19:$L90,MATCH(C93,L$19:L$28,0),1),"Non renseigné"))</f>
        <v/>
      </c>
      <c r="H93" s="261" t="str">
        <f>IFERROR(IF(E93="","",INDEX(Données_ATB!BE$3:BU$600,MATCH(E93,Medicament,0),17)),"Ce médicament n'est pas connu dans la base")</f>
        <v/>
      </c>
      <c r="I93" s="92" t="str">
        <f>IFERROR(IF(E93="","",INDEX(Données_ATB!BE$3:BM$600,MATCH(E93,Medicament,0),9)),"")</f>
        <v/>
      </c>
      <c r="J93" s="58" t="str">
        <f>IFERROR(IF(E93="","",INDEX(Données_ATB!BE$3:BQ$5600,MATCH(E93,Medicament,0),13)),"")</f>
        <v/>
      </c>
      <c r="K93" s="229" t="str">
        <f>IF(COUNTIFS($B$31:B93,B93,$E$31:E93,E93,$C$31:C93,C93,$D$31:D93,D93)&gt;1,"DÉJÀ ENTRÉ",IF(AND(COUNTA(B93,C93,D93,E93,F93)&lt;5,COUNTA(B93,C93,D93,E93,F93)&gt;0),"Pensez à renseigner toutes les cases de la ligne !",IF(COUNTA(B93)=1,IF(COUNTBLANK(B93)&gt;=1,"Ne laissez pas de lignes vides. Écrivez sur la ligne supérieure.",""),"")))&amp;IF(G93="Non renseigné","Veuillez sélectionner de nouveau le nom dans la colonne Espèce traitée","")</f>
        <v/>
      </c>
      <c r="L93" s="43" t="str">
        <f>IF(E93="","",INDEX(Données_ATB!BE$3:BV$600,MATCH(E93,Medicament,0),18))</f>
        <v/>
      </c>
      <c r="M93" s="43" t="str">
        <f t="shared" si="2"/>
        <v/>
      </c>
      <c r="N93" s="43" t="str">
        <f t="shared" si="6"/>
        <v/>
      </c>
      <c r="O93" s="43" t="str">
        <f t="shared" si="7"/>
        <v/>
      </c>
      <c r="P93" s="43" t="str">
        <f t="shared" si="8"/>
        <v/>
      </c>
    </row>
    <row r="94" spans="2:16" x14ac:dyDescent="0.3">
      <c r="B94" s="223"/>
      <c r="C94" s="224"/>
      <c r="D94" s="224"/>
      <c r="E94" s="224"/>
      <c r="F94" s="250"/>
      <c r="G94" s="96" t="str">
        <f>IF(C94="","",IFERROR(INDEX(G$19:$L91,MATCH(C94,L$19:L$28,0),1),"Non renseigné"))</f>
        <v/>
      </c>
      <c r="H94" s="261" t="str">
        <f>IFERROR(IF(E94="","",INDEX(Données_ATB!BE$3:BU$600,MATCH(E94,Medicament,0),17)),"Ce médicament n'est pas connu dans la base")</f>
        <v/>
      </c>
      <c r="I94" s="92" t="str">
        <f>IFERROR(IF(E94="","",INDEX(Données_ATB!BE$3:BM$600,MATCH(E94,Medicament,0),9)),"")</f>
        <v/>
      </c>
      <c r="J94" s="58" t="str">
        <f>IFERROR(IF(E94="","",INDEX(Données_ATB!BE$3:BQ$5600,MATCH(E94,Medicament,0),13)),"")</f>
        <v/>
      </c>
      <c r="K94" s="229" t="str">
        <f>IF(COUNTIFS($B$31:B94,B94,$E$31:E94,E94,$C$31:C94,C94,$D$31:D94,D94)&gt;1,"DÉJÀ ENTRÉ",IF(AND(COUNTA(B94,C94,D94,E94,F94)&lt;5,COUNTA(B94,C94,D94,E94,F94)&gt;0),"Pensez à renseigner toutes les cases de la ligne !",IF(COUNTA(B94)=1,IF(COUNTBLANK(B94)&gt;=1,"Ne laissez pas de lignes vides. Écrivez sur la ligne supérieure.",""),"")))&amp;IF(G94="Non renseigné","Veuillez sélectionner de nouveau le nom dans la colonne Espèce traitée","")</f>
        <v/>
      </c>
      <c r="L94" s="43" t="str">
        <f>IF(E94="","",INDEX(Données_ATB!BE$3:BV$600,MATCH(E94,Medicament,0),18))</f>
        <v/>
      </c>
      <c r="M94" s="43" t="str">
        <f t="shared" si="2"/>
        <v/>
      </c>
      <c r="N94" s="43" t="str">
        <f t="shared" si="6"/>
        <v/>
      </c>
      <c r="O94" s="43" t="str">
        <f t="shared" si="7"/>
        <v/>
      </c>
      <c r="P94" s="43" t="str">
        <f t="shared" si="8"/>
        <v/>
      </c>
    </row>
    <row r="95" spans="2:16" x14ac:dyDescent="0.3">
      <c r="B95" s="223"/>
      <c r="C95" s="224"/>
      <c r="D95" s="224"/>
      <c r="E95" s="224"/>
      <c r="F95" s="250"/>
      <c r="G95" s="96" t="str">
        <f>IF(C95="","",IFERROR(INDEX(G$19:$L92,MATCH(C95,L$19:L$28,0),1),"Non renseigné"))</f>
        <v/>
      </c>
      <c r="H95" s="261" t="str">
        <f>IFERROR(IF(E95="","",INDEX(Données_ATB!BE$3:BU$600,MATCH(E95,Medicament,0),17)),"Ce médicament n'est pas connu dans la base")</f>
        <v/>
      </c>
      <c r="I95" s="92" t="str">
        <f>IFERROR(IF(E95="","",INDEX(Données_ATB!BE$3:BM$600,MATCH(E95,Medicament,0),9)),"")</f>
        <v/>
      </c>
      <c r="J95" s="58" t="str">
        <f>IFERROR(IF(E95="","",INDEX(Données_ATB!BE$3:BQ$5600,MATCH(E95,Medicament,0),13)),"")</f>
        <v/>
      </c>
      <c r="K95" s="229" t="str">
        <f>IF(COUNTIFS($B$31:B95,B95,$E$31:E95,E95,$C$31:C95,C95,$D$31:D95,D95)&gt;1,"DÉJÀ ENTRÉ",IF(AND(COUNTA(B95,C95,D95,E95,F95)&lt;5,COUNTA(B95,C95,D95,E95,F95)&gt;0),"Pensez à renseigner toutes les cases de la ligne !",IF(COUNTA(B95)=1,IF(COUNTBLANK(B95)&gt;=1,"Ne laissez pas de lignes vides. Écrivez sur la ligne supérieure.",""),"")))&amp;IF(G95="Non renseigné","Veuillez sélectionner de nouveau le nom dans la colonne Espèce traitée","")</f>
        <v/>
      </c>
      <c r="L95" s="43" t="str">
        <f>IF(E95="","",INDEX(Données_ATB!BE$3:BV$600,MATCH(E95,Medicament,0),18))</f>
        <v/>
      </c>
      <c r="M95" s="43" t="str">
        <f t="shared" ref="M95:M158" si="9">IF(B95="janvier",1,IF(B95="février",2,IF(B95="mars",3,IF(B95="avril",4,IF(B95="mai",5,IF(B95="juin",6,IF(B95="juillet",7,IF(B95="août",8,IF(B95="septembre",9,IF(B95="octobre",10,IF(B95="novembre",11,IF(B95="décembre",12,""))))))))))))</f>
        <v/>
      </c>
      <c r="N95" s="43" t="str">
        <f t="shared" si="6"/>
        <v/>
      </c>
      <c r="O95" s="43" t="str">
        <f t="shared" si="7"/>
        <v/>
      </c>
      <c r="P95" s="43" t="str">
        <f t="shared" si="8"/>
        <v/>
      </c>
    </row>
    <row r="96" spans="2:16" x14ac:dyDescent="0.3">
      <c r="B96" s="223"/>
      <c r="C96" s="224"/>
      <c r="D96" s="224"/>
      <c r="E96" s="224"/>
      <c r="F96" s="250"/>
      <c r="G96" s="96" t="str">
        <f>IF(C96="","",IFERROR(INDEX(G$19:$L93,MATCH(C96,L$19:L$28,0),1),"Non renseigné"))</f>
        <v/>
      </c>
      <c r="H96" s="261" t="str">
        <f>IFERROR(IF(E96="","",INDEX(Données_ATB!BE$3:BU$600,MATCH(E96,Medicament,0),17)),"Ce médicament n'est pas connu dans la base")</f>
        <v/>
      </c>
      <c r="I96" s="92" t="str">
        <f>IFERROR(IF(E96="","",INDEX(Données_ATB!BE$3:BM$600,MATCH(E96,Medicament,0),9)),"")</f>
        <v/>
      </c>
      <c r="J96" s="58" t="str">
        <f>IFERROR(IF(E96="","",INDEX(Données_ATB!BE$3:BQ$5600,MATCH(E96,Medicament,0),13)),"")</f>
        <v/>
      </c>
      <c r="K96" s="229" t="str">
        <f>IF(COUNTIFS($B$31:B96,B96,$E$31:E96,E96,$C$31:C96,C96,$D$31:D96,D96)&gt;1,"DÉJÀ ENTRÉ",IF(AND(COUNTA(B96,C96,D96,E96,F96)&lt;5,COUNTA(B96,C96,D96,E96,F96)&gt;0),"Pensez à renseigner toutes les cases de la ligne !",IF(COUNTA(B96)=1,IF(COUNTBLANK(B96)&gt;=1,"Ne laissez pas de lignes vides. Écrivez sur la ligne supérieure.",""),"")))&amp;IF(G96="Non renseigné","Veuillez sélectionner de nouveau le nom dans la colonne Espèce traitée","")</f>
        <v/>
      </c>
      <c r="L96" s="43" t="str">
        <f>IF(E96="","",INDEX(Données_ATB!BE$3:BV$600,MATCH(E96,Medicament,0),18))</f>
        <v/>
      </c>
      <c r="M96" s="43" t="str">
        <f t="shared" si="9"/>
        <v/>
      </c>
      <c r="N96" s="43" t="str">
        <f t="shared" si="6"/>
        <v/>
      </c>
      <c r="O96" s="43" t="str">
        <f t="shared" si="7"/>
        <v/>
      </c>
      <c r="P96" s="43" t="str">
        <f t="shared" si="8"/>
        <v/>
      </c>
    </row>
    <row r="97" spans="2:16" x14ac:dyDescent="0.3">
      <c r="B97" s="223"/>
      <c r="C97" s="224"/>
      <c r="D97" s="224"/>
      <c r="E97" s="224"/>
      <c r="F97" s="250"/>
      <c r="G97" s="96" t="str">
        <f>IF(C97="","",IFERROR(INDEX(G$19:$L94,MATCH(C97,L$19:L$28,0),1),"Non renseigné"))</f>
        <v/>
      </c>
      <c r="H97" s="261" t="str">
        <f>IFERROR(IF(E97="","",INDEX(Données_ATB!BE$3:BU$600,MATCH(E97,Medicament,0),17)),"Ce médicament n'est pas connu dans la base")</f>
        <v/>
      </c>
      <c r="I97" s="92" t="str">
        <f>IFERROR(IF(E97="","",INDEX(Données_ATB!BE$3:BM$600,MATCH(E97,Medicament,0),9)),"")</f>
        <v/>
      </c>
      <c r="J97" s="58" t="str">
        <f>IFERROR(IF(E97="","",INDEX(Données_ATB!BE$3:BQ$5600,MATCH(E97,Medicament,0),13)),"")</f>
        <v/>
      </c>
      <c r="K97" s="229" t="str">
        <f>IF(COUNTIFS($B$31:B97,B97,$E$31:E97,E97,$C$31:C97,C97,$D$31:D97,D97)&gt;1,"DÉJÀ ENTRÉ",IF(AND(COUNTA(B97,C97,D97,E97,F97)&lt;5,COUNTA(B97,C97,D97,E97,F97)&gt;0),"Pensez à renseigner toutes les cases de la ligne !",IF(COUNTA(B97)=1,IF(COUNTBLANK(B97)&gt;=1,"Ne laissez pas de lignes vides. Écrivez sur la ligne supérieure.",""),"")))&amp;IF(G97="Non renseigné","Veuillez sélectionner de nouveau le nom dans la colonne Espèce traitée","")</f>
        <v/>
      </c>
      <c r="L97" s="43" t="str">
        <f>IF(E97="","",INDEX(Données_ATB!BE$3:BV$600,MATCH(E97,Medicament,0),18))</f>
        <v/>
      </c>
      <c r="M97" s="43" t="str">
        <f t="shared" si="9"/>
        <v/>
      </c>
      <c r="N97" s="43" t="str">
        <f t="shared" si="6"/>
        <v/>
      </c>
      <c r="O97" s="43" t="str">
        <f t="shared" si="7"/>
        <v/>
      </c>
      <c r="P97" s="43" t="str">
        <f t="shared" si="8"/>
        <v/>
      </c>
    </row>
    <row r="98" spans="2:16" x14ac:dyDescent="0.3">
      <c r="B98" s="223"/>
      <c r="C98" s="224"/>
      <c r="D98" s="224"/>
      <c r="E98" s="224"/>
      <c r="F98" s="250"/>
      <c r="G98" s="96" t="str">
        <f>IF(C98="","",IFERROR(INDEX(G$19:$L95,MATCH(C98,L$19:L$28,0),1),"Non renseigné"))</f>
        <v/>
      </c>
      <c r="H98" s="261" t="str">
        <f>IFERROR(IF(E98="","",INDEX(Données_ATB!BE$3:BU$600,MATCH(E98,Medicament,0),17)),"Ce médicament n'est pas connu dans la base")</f>
        <v/>
      </c>
      <c r="I98" s="92" t="str">
        <f>IFERROR(IF(E98="","",INDEX(Données_ATB!BE$3:BM$600,MATCH(E98,Medicament,0),9)),"")</f>
        <v/>
      </c>
      <c r="J98" s="58" t="str">
        <f>IFERROR(IF(E98="","",INDEX(Données_ATB!BE$3:BQ$5600,MATCH(E98,Medicament,0),13)),"")</f>
        <v/>
      </c>
      <c r="K98" s="229" t="str">
        <f>IF(COUNTIFS($B$31:B98,B98,$E$31:E98,E98,$C$31:C98,C98,$D$31:D98,D98)&gt;1,"DÉJÀ ENTRÉ",IF(AND(COUNTA(B98,C98,D98,E98,F98)&lt;5,COUNTA(B98,C98,D98,E98,F98)&gt;0),"Pensez à renseigner toutes les cases de la ligne !",IF(COUNTA(B98)=1,IF(COUNTBLANK(B98)&gt;=1,"Ne laissez pas de lignes vides. Écrivez sur la ligne supérieure.",""),"")))&amp;IF(G98="Non renseigné","Veuillez sélectionner de nouveau le nom dans la colonne Espèce traitée","")</f>
        <v/>
      </c>
      <c r="L98" s="43" t="str">
        <f>IF(E98="","",INDEX(Données_ATB!BE$3:BV$600,MATCH(E98,Medicament,0),18))</f>
        <v/>
      </c>
      <c r="M98" s="43" t="str">
        <f t="shared" si="9"/>
        <v/>
      </c>
      <c r="N98" s="43" t="str">
        <f t="shared" si="6"/>
        <v/>
      </c>
      <c r="O98" s="43" t="str">
        <f t="shared" si="7"/>
        <v/>
      </c>
      <c r="P98" s="43" t="str">
        <f t="shared" si="8"/>
        <v/>
      </c>
    </row>
    <row r="99" spans="2:16" x14ac:dyDescent="0.3">
      <c r="B99" s="223"/>
      <c r="C99" s="224"/>
      <c r="D99" s="224"/>
      <c r="E99" s="224"/>
      <c r="F99" s="250"/>
      <c r="G99" s="96" t="str">
        <f>IF(C99="","",IFERROR(INDEX(G$19:$L96,MATCH(C99,L$19:L$28,0),1),"Non renseigné"))</f>
        <v/>
      </c>
      <c r="H99" s="261" t="str">
        <f>IFERROR(IF(E99="","",INDEX(Données_ATB!BE$3:BU$600,MATCH(E99,Medicament,0),17)),"Ce médicament n'est pas connu dans la base")</f>
        <v/>
      </c>
      <c r="I99" s="92" t="str">
        <f>IFERROR(IF(E99="","",INDEX(Données_ATB!BE$3:BM$600,MATCH(E99,Medicament,0),9)),"")</f>
        <v/>
      </c>
      <c r="J99" s="58" t="str">
        <f>IFERROR(IF(E99="","",INDEX(Données_ATB!BE$3:BQ$5600,MATCH(E99,Medicament,0),13)),"")</f>
        <v/>
      </c>
      <c r="K99" s="229" t="str">
        <f>IF(COUNTIFS($B$31:B99,B99,$E$31:E99,E99,$C$31:C99,C99,$D$31:D99,D99)&gt;1,"DÉJÀ ENTRÉ",IF(AND(COUNTA(B99,C99,D99,E99,F99)&lt;5,COUNTA(B99,C99,D99,E99,F99)&gt;0),"Pensez à renseigner toutes les cases de la ligne !",IF(COUNTA(B99)=1,IF(COUNTBLANK(B99)&gt;=1,"Ne laissez pas de lignes vides. Écrivez sur la ligne supérieure.",""),"")))&amp;IF(G99="Non renseigné","Veuillez sélectionner de nouveau le nom dans la colonne Espèce traitée","")</f>
        <v/>
      </c>
      <c r="L99" s="43" t="str">
        <f>IF(E99="","",INDEX(Données_ATB!BE$3:BV$600,MATCH(E99,Medicament,0),18))</f>
        <v/>
      </c>
      <c r="M99" s="43" t="str">
        <f t="shared" si="9"/>
        <v/>
      </c>
      <c r="N99" s="43" t="str">
        <f t="shared" si="6"/>
        <v/>
      </c>
      <c r="O99" s="43" t="str">
        <f t="shared" si="7"/>
        <v/>
      </c>
      <c r="P99" s="43" t="str">
        <f t="shared" si="8"/>
        <v/>
      </c>
    </row>
    <row r="100" spans="2:16" x14ac:dyDescent="0.3">
      <c r="B100" s="223"/>
      <c r="C100" s="224"/>
      <c r="D100" s="224"/>
      <c r="E100" s="224"/>
      <c r="F100" s="250"/>
      <c r="G100" s="96" t="str">
        <f>IF(C100="","",IFERROR(INDEX(G$19:$L97,MATCH(C100,L$19:L$28,0),1),"Non renseigné"))</f>
        <v/>
      </c>
      <c r="H100" s="261" t="str">
        <f>IFERROR(IF(E100="","",INDEX(Données_ATB!BE$3:BU$600,MATCH(E100,Medicament,0),17)),"Ce médicament n'est pas connu dans la base")</f>
        <v/>
      </c>
      <c r="I100" s="92" t="str">
        <f>IFERROR(IF(E100="","",INDEX(Données_ATB!BE$3:BM$600,MATCH(E100,Medicament,0),9)),"")</f>
        <v/>
      </c>
      <c r="J100" s="58" t="str">
        <f>IFERROR(IF(E100="","",INDEX(Données_ATB!BE$3:BQ$5600,MATCH(E100,Medicament,0),13)),"")</f>
        <v/>
      </c>
      <c r="K100" s="229" t="str">
        <f>IF(COUNTIFS($B$31:B100,B100,$E$31:E100,E100,$C$31:C100,C100,$D$31:D100,D100)&gt;1,"DÉJÀ ENTRÉ",IF(AND(COUNTA(B100,C100,D100,E100,F100)&lt;5,COUNTA(B100,C100,D100,E100,F100)&gt;0),"Pensez à renseigner toutes les cases de la ligne !",IF(COUNTA(B100)=1,IF(COUNTBLANK(B100)&gt;=1,"Ne laissez pas de lignes vides. Écrivez sur la ligne supérieure.",""),"")))&amp;IF(G100="Non renseigné","Veuillez sélectionner de nouveau le nom dans la colonne Espèce traitée","")</f>
        <v/>
      </c>
      <c r="L100" s="43" t="str">
        <f>IF(E100="","",INDEX(Données_ATB!BE$3:BV$600,MATCH(E100,Medicament,0),18))</f>
        <v/>
      </c>
      <c r="M100" s="43" t="str">
        <f t="shared" si="9"/>
        <v/>
      </c>
      <c r="N100" s="43" t="str">
        <f t="shared" si="6"/>
        <v/>
      </c>
      <c r="O100" s="43" t="str">
        <f t="shared" si="7"/>
        <v/>
      </c>
      <c r="P100" s="43" t="str">
        <f t="shared" si="8"/>
        <v/>
      </c>
    </row>
    <row r="101" spans="2:16" x14ac:dyDescent="0.3">
      <c r="B101" s="223"/>
      <c r="C101" s="224"/>
      <c r="D101" s="224"/>
      <c r="E101" s="224"/>
      <c r="F101" s="250"/>
      <c r="G101" s="96" t="str">
        <f>IF(C101="","",IFERROR(INDEX(G$19:$L98,MATCH(C101,L$19:L$28,0),1),"Non renseigné"))</f>
        <v/>
      </c>
      <c r="H101" s="261" t="str">
        <f>IFERROR(IF(E101="","",INDEX(Données_ATB!BE$3:BU$600,MATCH(E101,Medicament,0),17)),"Ce médicament n'est pas connu dans la base")</f>
        <v/>
      </c>
      <c r="I101" s="92" t="str">
        <f>IFERROR(IF(E101="","",INDEX(Données_ATB!BE$3:BM$600,MATCH(E101,Medicament,0),9)),"")</f>
        <v/>
      </c>
      <c r="J101" s="58" t="str">
        <f>IFERROR(IF(E101="","",INDEX(Données_ATB!BE$3:BQ$5600,MATCH(E101,Medicament,0),13)),"")</f>
        <v/>
      </c>
      <c r="K101" s="229" t="str">
        <f>IF(COUNTIFS($B$31:B101,B101,$E$31:E101,E101,$C$31:C101,C101,$D$31:D101,D101)&gt;1,"DÉJÀ ENTRÉ",IF(AND(COUNTA(B101,C101,D101,E101,F101)&lt;5,COUNTA(B101,C101,D101,E101,F101)&gt;0),"Pensez à renseigner toutes les cases de la ligne !",IF(COUNTA(B101)=1,IF(COUNTBLANK(B101)&gt;=1,"Ne laissez pas de lignes vides. Écrivez sur la ligne supérieure.",""),"")))&amp;IF(G101="Non renseigné","Veuillez sélectionner de nouveau le nom dans la colonne Espèce traitée","")</f>
        <v/>
      </c>
      <c r="L101" s="43" t="str">
        <f>IF(E101="","",INDEX(Données_ATB!BE$3:BV$600,MATCH(E101,Medicament,0),18))</f>
        <v/>
      </c>
      <c r="M101" s="43" t="str">
        <f t="shared" si="9"/>
        <v/>
      </c>
      <c r="N101" s="43" t="str">
        <f t="shared" si="6"/>
        <v/>
      </c>
      <c r="O101" s="43" t="str">
        <f t="shared" si="7"/>
        <v/>
      </c>
      <c r="P101" s="43" t="str">
        <f t="shared" si="8"/>
        <v/>
      </c>
    </row>
    <row r="102" spans="2:16" x14ac:dyDescent="0.3">
      <c r="B102" s="223"/>
      <c r="C102" s="224"/>
      <c r="D102" s="224"/>
      <c r="E102" s="224"/>
      <c r="F102" s="250"/>
      <c r="G102" s="96" t="str">
        <f>IF(C102="","",IFERROR(INDEX(G$19:$L99,MATCH(C102,L$19:L$28,0),1),"Non renseigné"))</f>
        <v/>
      </c>
      <c r="H102" s="261" t="str">
        <f>IFERROR(IF(E102="","",INDEX(Données_ATB!BE$3:BU$600,MATCH(E102,Medicament,0),17)),"Ce médicament n'est pas connu dans la base")</f>
        <v/>
      </c>
      <c r="I102" s="92" t="str">
        <f>IFERROR(IF(E102="","",INDEX(Données_ATB!BE$3:BM$600,MATCH(E102,Medicament,0),9)),"")</f>
        <v/>
      </c>
      <c r="J102" s="58" t="str">
        <f>IFERROR(IF(E102="","",INDEX(Données_ATB!BE$3:BQ$5600,MATCH(E102,Medicament,0),13)),"")</f>
        <v/>
      </c>
      <c r="K102" s="229" t="str">
        <f>IF(COUNTIFS($B$31:B102,B102,$E$31:E102,E102,$C$31:C102,C102,$D$31:D102,D102)&gt;1,"DÉJÀ ENTRÉ",IF(AND(COUNTA(B102,C102,D102,E102,F102)&lt;5,COUNTA(B102,C102,D102,E102,F102)&gt;0),"Pensez à renseigner toutes les cases de la ligne !",IF(COUNTA(B102)=1,IF(COUNTBLANK(B102)&gt;=1,"Ne laissez pas de lignes vides. Écrivez sur la ligne supérieure.",""),"")))&amp;IF(G102="Non renseigné","Veuillez sélectionner de nouveau le nom dans la colonne Espèce traitée","")</f>
        <v/>
      </c>
      <c r="L102" s="43" t="str">
        <f>IF(E102="","",INDEX(Données_ATB!BE$3:BV$600,MATCH(E102,Medicament,0),18))</f>
        <v/>
      </c>
      <c r="M102" s="43" t="str">
        <f t="shared" si="9"/>
        <v/>
      </c>
      <c r="N102" s="43" t="str">
        <f t="shared" si="6"/>
        <v/>
      </c>
      <c r="O102" s="43" t="str">
        <f t="shared" si="7"/>
        <v/>
      </c>
      <c r="P102" s="43" t="str">
        <f t="shared" si="8"/>
        <v/>
      </c>
    </row>
    <row r="103" spans="2:16" x14ac:dyDescent="0.3">
      <c r="B103" s="223"/>
      <c r="C103" s="224"/>
      <c r="D103" s="224"/>
      <c r="E103" s="224"/>
      <c r="F103" s="250"/>
      <c r="G103" s="96" t="str">
        <f>IF(C103="","",IFERROR(INDEX(G$19:$L100,MATCH(C103,L$19:L$28,0),1),"Non renseigné"))</f>
        <v/>
      </c>
      <c r="H103" s="261" t="str">
        <f>IFERROR(IF(E103="","",INDEX(Données_ATB!BE$3:BU$600,MATCH(E103,Medicament,0),17)),"Ce médicament n'est pas connu dans la base")</f>
        <v/>
      </c>
      <c r="I103" s="92" t="str">
        <f>IFERROR(IF(E103="","",INDEX(Données_ATB!BE$3:BM$600,MATCH(E103,Medicament,0),9)),"")</f>
        <v/>
      </c>
      <c r="J103" s="58" t="str">
        <f>IFERROR(IF(E103="","",INDEX(Données_ATB!BE$3:BQ$5600,MATCH(E103,Medicament,0),13)),"")</f>
        <v/>
      </c>
      <c r="K103" s="229" t="str">
        <f>IF(COUNTIFS($B$31:B103,B103,$E$31:E103,E103,$C$31:C103,C103,$D$31:D103,D103)&gt;1,"DÉJÀ ENTRÉ",IF(AND(COUNTA(B103,C103,D103,E103,F103)&lt;5,COUNTA(B103,C103,D103,E103,F103)&gt;0),"Pensez à renseigner toutes les cases de la ligne !",IF(COUNTA(B103)=1,IF(COUNTBLANK(B103)&gt;=1,"Ne laissez pas de lignes vides. Écrivez sur la ligne supérieure.",""),"")))&amp;IF(G103="Non renseigné","Veuillez sélectionner de nouveau le nom dans la colonne Espèce traitée","")</f>
        <v/>
      </c>
      <c r="L103" s="43" t="str">
        <f>IF(E103="","",INDEX(Données_ATB!BE$3:BV$600,MATCH(E103,Medicament,0),18))</f>
        <v/>
      </c>
      <c r="M103" s="43" t="str">
        <f t="shared" si="9"/>
        <v/>
      </c>
      <c r="N103" s="43" t="str">
        <f t="shared" si="6"/>
        <v/>
      </c>
      <c r="O103" s="43" t="str">
        <f t="shared" si="7"/>
        <v/>
      </c>
      <c r="P103" s="43" t="str">
        <f t="shared" si="8"/>
        <v/>
      </c>
    </row>
    <row r="104" spans="2:16" x14ac:dyDescent="0.3">
      <c r="B104" s="223"/>
      <c r="C104" s="224"/>
      <c r="D104" s="224"/>
      <c r="E104" s="224"/>
      <c r="F104" s="250"/>
      <c r="G104" s="96" t="str">
        <f>IF(C104="","",IFERROR(INDEX(G$19:$L101,MATCH(C104,L$19:L$28,0),1),"Non renseigné"))</f>
        <v/>
      </c>
      <c r="H104" s="261" t="str">
        <f>IFERROR(IF(E104="","",INDEX(Données_ATB!BE$3:BU$600,MATCH(E104,Medicament,0),17)),"Ce médicament n'est pas connu dans la base")</f>
        <v/>
      </c>
      <c r="I104" s="92" t="str">
        <f>IFERROR(IF(E104="","",INDEX(Données_ATB!BE$3:BM$600,MATCH(E104,Medicament,0),9)),"")</f>
        <v/>
      </c>
      <c r="J104" s="58" t="str">
        <f>IFERROR(IF(E104="","",INDEX(Données_ATB!BE$3:BQ$5600,MATCH(E104,Medicament,0),13)),"")</f>
        <v/>
      </c>
      <c r="K104" s="229" t="str">
        <f>IF(COUNTIFS($B$31:B104,B104,$E$31:E104,E104,$C$31:C104,C104,$D$31:D104,D104)&gt;1,"DÉJÀ ENTRÉ",IF(AND(COUNTA(B104,C104,D104,E104,F104)&lt;5,COUNTA(B104,C104,D104,E104,F104)&gt;0),"Pensez à renseigner toutes les cases de la ligne !",IF(COUNTA(B104)=1,IF(COUNTBLANK(B104)&gt;=1,"Ne laissez pas de lignes vides. Écrivez sur la ligne supérieure.",""),"")))&amp;IF(G104="Non renseigné","Veuillez sélectionner de nouveau le nom dans la colonne Espèce traitée","")</f>
        <v/>
      </c>
      <c r="L104" s="43" t="str">
        <f>IF(E104="","",INDEX(Données_ATB!BE$3:BV$600,MATCH(E104,Medicament,0),18))</f>
        <v/>
      </c>
      <c r="M104" s="43" t="str">
        <f t="shared" si="9"/>
        <v/>
      </c>
      <c r="N104" s="43" t="str">
        <f t="shared" si="6"/>
        <v/>
      </c>
      <c r="O104" s="43" t="str">
        <f t="shared" si="7"/>
        <v/>
      </c>
      <c r="P104" s="43" t="str">
        <f t="shared" si="8"/>
        <v/>
      </c>
    </row>
    <row r="105" spans="2:16" x14ac:dyDescent="0.3">
      <c r="B105" s="223"/>
      <c r="C105" s="224"/>
      <c r="D105" s="224"/>
      <c r="E105" s="224"/>
      <c r="F105" s="250"/>
      <c r="G105" s="96" t="str">
        <f>IF(C105="","",IFERROR(INDEX(G$19:$L102,MATCH(C105,L$19:L$28,0),1),"Non renseigné"))</f>
        <v/>
      </c>
      <c r="H105" s="261" t="str">
        <f>IFERROR(IF(E105="","",INDEX(Données_ATB!BE$3:BU$600,MATCH(E105,Medicament,0),17)),"Ce médicament n'est pas connu dans la base")</f>
        <v/>
      </c>
      <c r="I105" s="92" t="str">
        <f>IFERROR(IF(E105="","",INDEX(Données_ATB!BE$3:BM$600,MATCH(E105,Medicament,0),9)),"")</f>
        <v/>
      </c>
      <c r="J105" s="58" t="str">
        <f>IFERROR(IF(E105="","",INDEX(Données_ATB!BE$3:BQ$5600,MATCH(E105,Medicament,0),13)),"")</f>
        <v/>
      </c>
      <c r="K105" s="229" t="str">
        <f>IF(COUNTIFS($B$31:B105,B105,$E$31:E105,E105,$C$31:C105,C105,$D$31:D105,D105)&gt;1,"DÉJÀ ENTRÉ",IF(AND(COUNTA(B105,C105,D105,E105,F105)&lt;5,COUNTA(B105,C105,D105,E105,F105)&gt;0),"Pensez à renseigner toutes les cases de la ligne !",IF(COUNTA(B105)=1,IF(COUNTBLANK(B105)&gt;=1,"Ne laissez pas de lignes vides. Écrivez sur la ligne supérieure.",""),"")))&amp;IF(G105="Non renseigné","Veuillez sélectionner de nouveau le nom dans la colonne Espèce traitée","")</f>
        <v/>
      </c>
      <c r="L105" s="43" t="str">
        <f>IF(E105="","",INDEX(Données_ATB!BE$3:BV$600,MATCH(E105,Medicament,0),18))</f>
        <v/>
      </c>
      <c r="M105" s="43" t="str">
        <f t="shared" si="9"/>
        <v/>
      </c>
      <c r="N105" s="43" t="str">
        <f t="shared" si="6"/>
        <v/>
      </c>
      <c r="O105" s="43" t="str">
        <f t="shared" si="7"/>
        <v/>
      </c>
      <c r="P105" s="43" t="str">
        <f t="shared" si="8"/>
        <v/>
      </c>
    </row>
    <row r="106" spans="2:16" x14ac:dyDescent="0.3">
      <c r="B106" s="223"/>
      <c r="C106" s="224"/>
      <c r="D106" s="224"/>
      <c r="E106" s="224"/>
      <c r="F106" s="250"/>
      <c r="G106" s="96" t="str">
        <f>IF(C106="","",IFERROR(INDEX(G$19:$L103,MATCH(C106,L$19:L$28,0),1),"Non renseigné"))</f>
        <v/>
      </c>
      <c r="H106" s="261" t="str">
        <f>IFERROR(IF(E106="","",INDEX(Données_ATB!BE$3:BU$600,MATCH(E106,Medicament,0),17)),"Ce médicament n'est pas connu dans la base")</f>
        <v/>
      </c>
      <c r="I106" s="92" t="str">
        <f>IFERROR(IF(E106="","",INDEX(Données_ATB!BE$3:BM$600,MATCH(E106,Medicament,0),9)),"")</f>
        <v/>
      </c>
      <c r="J106" s="58" t="str">
        <f>IFERROR(IF(E106="","",INDEX(Données_ATB!BE$3:BQ$5600,MATCH(E106,Medicament,0),13)),"")</f>
        <v/>
      </c>
      <c r="K106" s="229" t="str">
        <f>IF(COUNTIFS($B$31:B106,B106,$E$31:E106,E106,$C$31:C106,C106,$D$31:D106,D106)&gt;1,"DÉJÀ ENTRÉ",IF(AND(COUNTA(B106,C106,D106,E106,F106)&lt;5,COUNTA(B106,C106,D106,E106,F106)&gt;0),"Pensez à renseigner toutes les cases de la ligne !",IF(COUNTA(B106)=1,IF(COUNTBLANK(B106)&gt;=1,"Ne laissez pas de lignes vides. Écrivez sur la ligne supérieure.",""),"")))&amp;IF(G106="Non renseigné","Veuillez sélectionner de nouveau le nom dans la colonne Espèce traitée","")</f>
        <v/>
      </c>
      <c r="L106" s="43" t="str">
        <f>IF(E106="","",INDEX(Données_ATB!BE$3:BV$600,MATCH(E106,Medicament,0),18))</f>
        <v/>
      </c>
      <c r="M106" s="43" t="str">
        <f t="shared" si="9"/>
        <v/>
      </c>
      <c r="N106" s="43" t="str">
        <f t="shared" si="6"/>
        <v/>
      </c>
      <c r="O106" s="43" t="str">
        <f t="shared" si="7"/>
        <v/>
      </c>
      <c r="P106" s="43" t="str">
        <f t="shared" si="8"/>
        <v/>
      </c>
    </row>
    <row r="107" spans="2:16" x14ac:dyDescent="0.3">
      <c r="B107" s="223"/>
      <c r="C107" s="224"/>
      <c r="D107" s="224"/>
      <c r="E107" s="224"/>
      <c r="F107" s="250"/>
      <c r="G107" s="96" t="str">
        <f>IF(C107="","",IFERROR(INDEX(G$19:$L104,MATCH(C107,L$19:L$28,0),1),"Non renseigné"))</f>
        <v/>
      </c>
      <c r="H107" s="261" t="str">
        <f>IFERROR(IF(E107="","",INDEX(Données_ATB!BE$3:BU$600,MATCH(E107,Medicament,0),17)),"Ce médicament n'est pas connu dans la base")</f>
        <v/>
      </c>
      <c r="I107" s="92" t="str">
        <f>IFERROR(IF(E107="","",INDEX(Données_ATB!BE$3:BM$600,MATCH(E107,Medicament,0),9)),"")</f>
        <v/>
      </c>
      <c r="J107" s="58" t="str">
        <f>IFERROR(IF(E107="","",INDEX(Données_ATB!BE$3:BQ$5600,MATCH(E107,Medicament,0),13)),"")</f>
        <v/>
      </c>
      <c r="K107" s="229" t="str">
        <f>IF(COUNTIFS($B$31:B107,B107,$E$31:E107,E107,$C$31:C107,C107,$D$31:D107,D107)&gt;1,"DÉJÀ ENTRÉ",IF(AND(COUNTA(B107,C107,D107,E107,F107)&lt;5,COUNTA(B107,C107,D107,E107,F107)&gt;0),"Pensez à renseigner toutes les cases de la ligne !",IF(COUNTA(B107)=1,IF(COUNTBLANK(B107)&gt;=1,"Ne laissez pas de lignes vides. Écrivez sur la ligne supérieure.",""),"")))&amp;IF(G107="Non renseigné","Veuillez sélectionner de nouveau le nom dans la colonne Espèce traitée","")</f>
        <v/>
      </c>
      <c r="L107" s="43" t="str">
        <f>IF(E107="","",INDEX(Données_ATB!BE$3:BV$600,MATCH(E107,Medicament,0),18))</f>
        <v/>
      </c>
      <c r="M107" s="43" t="str">
        <f t="shared" si="9"/>
        <v/>
      </c>
      <c r="N107" s="43" t="str">
        <f t="shared" si="6"/>
        <v/>
      </c>
      <c r="O107" s="43" t="str">
        <f t="shared" si="7"/>
        <v/>
      </c>
      <c r="P107" s="43" t="str">
        <f t="shared" si="8"/>
        <v/>
      </c>
    </row>
    <row r="108" spans="2:16" x14ac:dyDescent="0.3">
      <c r="B108" s="223"/>
      <c r="C108" s="224"/>
      <c r="D108" s="224"/>
      <c r="E108" s="224"/>
      <c r="F108" s="250"/>
      <c r="G108" s="96" t="str">
        <f>IF(C108="","",IFERROR(INDEX(G$19:$L105,MATCH(C108,L$19:L$28,0),1),"Non renseigné"))</f>
        <v/>
      </c>
      <c r="H108" s="261" t="str">
        <f>IFERROR(IF(E108="","",INDEX(Données_ATB!BE$3:BU$600,MATCH(E108,Medicament,0),17)),"Ce médicament n'est pas connu dans la base")</f>
        <v/>
      </c>
      <c r="I108" s="92" t="str">
        <f>IFERROR(IF(E108="","",INDEX(Données_ATB!BE$3:BM$600,MATCH(E108,Medicament,0),9)),"")</f>
        <v/>
      </c>
      <c r="J108" s="58" t="str">
        <f>IFERROR(IF(E108="","",INDEX(Données_ATB!BE$3:BQ$5600,MATCH(E108,Medicament,0),13)),"")</f>
        <v/>
      </c>
      <c r="K108" s="229" t="str">
        <f>IF(COUNTIFS($B$31:B108,B108,$E$31:E108,E108,$C$31:C108,C108,$D$31:D108,D108)&gt;1,"DÉJÀ ENTRÉ",IF(AND(COUNTA(B108,C108,D108,E108,F108)&lt;5,COUNTA(B108,C108,D108,E108,F108)&gt;0),"Pensez à renseigner toutes les cases de la ligne !",IF(COUNTA(B108)=1,IF(COUNTBLANK(B108)&gt;=1,"Ne laissez pas de lignes vides. Écrivez sur la ligne supérieure.",""),"")))&amp;IF(G108="Non renseigné","Veuillez sélectionner de nouveau le nom dans la colonne Espèce traitée","")</f>
        <v/>
      </c>
      <c r="L108" s="43" t="str">
        <f>IF(E108="","",INDEX(Données_ATB!BE$3:BV$600,MATCH(E108,Medicament,0),18))</f>
        <v/>
      </c>
      <c r="M108" s="43" t="str">
        <f t="shared" si="9"/>
        <v/>
      </c>
      <c r="N108" s="43" t="str">
        <f t="shared" si="6"/>
        <v/>
      </c>
      <c r="O108" s="43" t="str">
        <f t="shared" si="7"/>
        <v/>
      </c>
      <c r="P108" s="43" t="str">
        <f t="shared" si="8"/>
        <v/>
      </c>
    </row>
    <row r="109" spans="2:16" x14ac:dyDescent="0.3">
      <c r="B109" s="223"/>
      <c r="C109" s="224"/>
      <c r="D109" s="224"/>
      <c r="E109" s="224"/>
      <c r="F109" s="250"/>
      <c r="G109" s="96" t="str">
        <f>IF(C109="","",IFERROR(INDEX(G$19:$L106,MATCH(C109,L$19:L$28,0),1),"Non renseigné"))</f>
        <v/>
      </c>
      <c r="H109" s="261" t="str">
        <f>IFERROR(IF(E109="","",INDEX(Données_ATB!BE$3:BU$600,MATCH(E109,Medicament,0),17)),"Ce médicament n'est pas connu dans la base")</f>
        <v/>
      </c>
      <c r="I109" s="92" t="str">
        <f>IFERROR(IF(E109="","",INDEX(Données_ATB!BE$3:BM$600,MATCH(E109,Medicament,0),9)),"")</f>
        <v/>
      </c>
      <c r="J109" s="58" t="str">
        <f>IFERROR(IF(E109="","",INDEX(Données_ATB!BE$3:BQ$5600,MATCH(E109,Medicament,0),13)),"")</f>
        <v/>
      </c>
      <c r="K109" s="229" t="str">
        <f>IF(COUNTIFS($B$31:B109,B109,$E$31:E109,E109,$C$31:C109,C109,$D$31:D109,D109)&gt;1,"DÉJÀ ENTRÉ",IF(AND(COUNTA(B109,C109,D109,E109,F109)&lt;5,COUNTA(B109,C109,D109,E109,F109)&gt;0),"Pensez à renseigner toutes les cases de la ligne !",IF(COUNTA(B109)=1,IF(COUNTBLANK(B109)&gt;=1,"Ne laissez pas de lignes vides. Écrivez sur la ligne supérieure.",""),"")))&amp;IF(G109="Non renseigné","Veuillez sélectionner de nouveau le nom dans la colonne Espèce traitée","")</f>
        <v/>
      </c>
      <c r="L109" s="43" t="str">
        <f>IF(E109="","",INDEX(Données_ATB!BE$3:BV$600,MATCH(E109,Medicament,0),18))</f>
        <v/>
      </c>
      <c r="M109" s="43" t="str">
        <f t="shared" si="9"/>
        <v/>
      </c>
      <c r="N109" s="43" t="str">
        <f t="shared" si="6"/>
        <v/>
      </c>
      <c r="O109" s="43" t="str">
        <f t="shared" si="7"/>
        <v/>
      </c>
      <c r="P109" s="43" t="str">
        <f t="shared" si="8"/>
        <v/>
      </c>
    </row>
    <row r="110" spans="2:16" x14ac:dyDescent="0.3">
      <c r="B110" s="223"/>
      <c r="C110" s="224"/>
      <c r="D110" s="224"/>
      <c r="E110" s="224"/>
      <c r="F110" s="250"/>
      <c r="G110" s="96" t="str">
        <f>IF(C110="","",IFERROR(INDEX(G$19:$L107,MATCH(C110,L$19:L$28,0),1),"Non renseigné"))</f>
        <v/>
      </c>
      <c r="H110" s="261" t="str">
        <f>IFERROR(IF(E110="","",INDEX(Données_ATB!BE$3:BU$600,MATCH(E110,Medicament,0),17)),"Ce médicament n'est pas connu dans la base")</f>
        <v/>
      </c>
      <c r="I110" s="92" t="str">
        <f>IFERROR(IF(E110="","",INDEX(Données_ATB!BE$3:BM$600,MATCH(E110,Medicament,0),9)),"")</f>
        <v/>
      </c>
      <c r="J110" s="58" t="str">
        <f>IFERROR(IF(E110="","",INDEX(Données_ATB!BE$3:BQ$5600,MATCH(E110,Medicament,0),13)),"")</f>
        <v/>
      </c>
      <c r="K110" s="229" t="str">
        <f>IF(COUNTIFS($B$31:B110,B110,$E$31:E110,E110,$C$31:C110,C110,$D$31:D110,D110)&gt;1,"DÉJÀ ENTRÉ",IF(AND(COUNTA(B110,C110,D110,E110,F110)&lt;5,COUNTA(B110,C110,D110,E110,F110)&gt;0),"Pensez à renseigner toutes les cases de la ligne !",IF(COUNTA(B110)=1,IF(COUNTBLANK(B110)&gt;=1,"Ne laissez pas de lignes vides. Écrivez sur la ligne supérieure.",""),"")))&amp;IF(G110="Non renseigné","Veuillez sélectionner de nouveau le nom dans la colonne Espèce traitée","")</f>
        <v/>
      </c>
      <c r="L110" s="43" t="str">
        <f>IF(E110="","",INDEX(Données_ATB!BE$3:BV$600,MATCH(E110,Medicament,0),18))</f>
        <v/>
      </c>
      <c r="M110" s="43" t="str">
        <f t="shared" si="9"/>
        <v/>
      </c>
      <c r="N110" s="43" t="str">
        <f t="shared" si="6"/>
        <v/>
      </c>
      <c r="O110" s="43" t="str">
        <f t="shared" si="7"/>
        <v/>
      </c>
      <c r="P110" s="43" t="str">
        <f t="shared" si="8"/>
        <v/>
      </c>
    </row>
    <row r="111" spans="2:16" x14ac:dyDescent="0.3">
      <c r="B111" s="223"/>
      <c r="C111" s="224"/>
      <c r="D111" s="224"/>
      <c r="E111" s="224"/>
      <c r="F111" s="250"/>
      <c r="G111" s="96" t="str">
        <f>IF(C111="","",IFERROR(INDEX(G$19:$L108,MATCH(C111,L$19:L$28,0),1),"Non renseigné"))</f>
        <v/>
      </c>
      <c r="H111" s="261" t="str">
        <f>IFERROR(IF(E111="","",INDEX(Données_ATB!BE$3:BU$600,MATCH(E111,Medicament,0),17)),"Ce médicament n'est pas connu dans la base")</f>
        <v/>
      </c>
      <c r="I111" s="92" t="str">
        <f>IFERROR(IF(E111="","",INDEX(Données_ATB!BE$3:BM$600,MATCH(E111,Medicament,0),9)),"")</f>
        <v/>
      </c>
      <c r="J111" s="58" t="str">
        <f>IFERROR(IF(E111="","",INDEX(Données_ATB!BE$3:BQ$5600,MATCH(E111,Medicament,0),13)),"")</f>
        <v/>
      </c>
      <c r="K111" s="229" t="str">
        <f>IF(COUNTIFS($B$31:B111,B111,$E$31:E111,E111,$C$31:C111,C111,$D$31:D111,D111)&gt;1,"DÉJÀ ENTRÉ",IF(AND(COUNTA(B111,C111,D111,E111,F111)&lt;5,COUNTA(B111,C111,D111,E111,F111)&gt;0),"Pensez à renseigner toutes les cases de la ligne !",IF(COUNTA(B111)=1,IF(COUNTBLANK(B111)&gt;=1,"Ne laissez pas de lignes vides. Écrivez sur la ligne supérieure.",""),"")))&amp;IF(G111="Non renseigné","Veuillez sélectionner de nouveau le nom dans la colonne Espèce traitée","")</f>
        <v/>
      </c>
      <c r="L111" s="43" t="str">
        <f>IF(E111="","",INDEX(Données_ATB!BE$3:BV$600,MATCH(E111,Medicament,0),18))</f>
        <v/>
      </c>
      <c r="M111" s="43" t="str">
        <f t="shared" si="9"/>
        <v/>
      </c>
      <c r="N111" s="43" t="str">
        <f t="shared" si="6"/>
        <v/>
      </c>
      <c r="O111" s="43" t="str">
        <f t="shared" si="7"/>
        <v/>
      </c>
      <c r="P111" s="43" t="str">
        <f t="shared" si="8"/>
        <v/>
      </c>
    </row>
    <row r="112" spans="2:16" x14ac:dyDescent="0.3">
      <c r="B112" s="223"/>
      <c r="C112" s="224"/>
      <c r="D112" s="224"/>
      <c r="E112" s="224"/>
      <c r="F112" s="250"/>
      <c r="G112" s="96" t="str">
        <f>IF(C112="","",IFERROR(INDEX(G$19:$L109,MATCH(C112,L$19:L$28,0),1),"Non renseigné"))</f>
        <v/>
      </c>
      <c r="H112" s="261" t="str">
        <f>IFERROR(IF(E112="","",INDEX(Données_ATB!BE$3:BU$600,MATCH(E112,Medicament,0),17)),"Ce médicament n'est pas connu dans la base")</f>
        <v/>
      </c>
      <c r="I112" s="92" t="str">
        <f>IFERROR(IF(E112="","",INDEX(Données_ATB!BE$3:BM$600,MATCH(E112,Medicament,0),9)),"")</f>
        <v/>
      </c>
      <c r="J112" s="58" t="str">
        <f>IFERROR(IF(E112="","",INDEX(Données_ATB!BE$3:BQ$5600,MATCH(E112,Medicament,0),13)),"")</f>
        <v/>
      </c>
      <c r="K112" s="229" t="str">
        <f>IF(COUNTIFS($B$31:B112,B112,$E$31:E112,E112,$C$31:C112,C112,$D$31:D112,D112)&gt;1,"DÉJÀ ENTRÉ",IF(AND(COUNTA(B112,C112,D112,E112,F112)&lt;5,COUNTA(B112,C112,D112,E112,F112)&gt;0),"Pensez à renseigner toutes les cases de la ligne !",IF(COUNTA(B112)=1,IF(COUNTBLANK(B112)&gt;=1,"Ne laissez pas de lignes vides. Écrivez sur la ligne supérieure.",""),"")))&amp;IF(G112="Non renseigné","Veuillez sélectionner de nouveau le nom dans la colonne Espèce traitée","")</f>
        <v/>
      </c>
      <c r="L112" s="43" t="str">
        <f>IF(E112="","",INDEX(Données_ATB!BE$3:BV$600,MATCH(E112,Medicament,0),18))</f>
        <v/>
      </c>
      <c r="M112" s="43" t="str">
        <f t="shared" si="9"/>
        <v/>
      </c>
      <c r="N112" s="43" t="str">
        <f t="shared" si="6"/>
        <v/>
      </c>
      <c r="O112" s="43" t="str">
        <f t="shared" si="7"/>
        <v/>
      </c>
      <c r="P112" s="43" t="str">
        <f t="shared" si="8"/>
        <v/>
      </c>
    </row>
    <row r="113" spans="2:16" x14ac:dyDescent="0.3">
      <c r="B113" s="223"/>
      <c r="C113" s="224"/>
      <c r="D113" s="224"/>
      <c r="E113" s="224"/>
      <c r="F113" s="250"/>
      <c r="G113" s="96" t="str">
        <f>IF(C113="","",IFERROR(INDEX(G$19:$L110,MATCH(C113,L$19:L$28,0),1),"Non renseigné"))</f>
        <v/>
      </c>
      <c r="H113" s="261" t="str">
        <f>IFERROR(IF(E113="","",INDEX(Données_ATB!BE$3:BU$600,MATCH(E113,Medicament,0),17)),"Ce médicament n'est pas connu dans la base")</f>
        <v/>
      </c>
      <c r="I113" s="92" t="str">
        <f>IFERROR(IF(E113="","",INDEX(Données_ATB!BE$3:BM$600,MATCH(E113,Medicament,0),9)),"")</f>
        <v/>
      </c>
      <c r="J113" s="58" t="str">
        <f>IFERROR(IF(E113="","",INDEX(Données_ATB!BE$3:BQ$5600,MATCH(E113,Medicament,0),13)),"")</f>
        <v/>
      </c>
      <c r="K113" s="229" t="str">
        <f>IF(COUNTIFS($B$31:B113,B113,$E$31:E113,E113,$C$31:C113,C113,$D$31:D113,D113)&gt;1,"DÉJÀ ENTRÉ",IF(AND(COUNTA(B113,C113,D113,E113,F113)&lt;5,COUNTA(B113,C113,D113,E113,F113)&gt;0),"Pensez à renseigner toutes les cases de la ligne !",IF(COUNTA(B113)=1,IF(COUNTBLANK(B113)&gt;=1,"Ne laissez pas de lignes vides. Écrivez sur la ligne supérieure.",""),"")))&amp;IF(G113="Non renseigné","Veuillez sélectionner de nouveau le nom dans la colonne Espèce traitée","")</f>
        <v/>
      </c>
      <c r="L113" s="43" t="str">
        <f>IF(E113="","",INDEX(Données_ATB!BE$3:BV$600,MATCH(E113,Medicament,0),18))</f>
        <v/>
      </c>
      <c r="M113" s="43" t="str">
        <f t="shared" si="9"/>
        <v/>
      </c>
      <c r="N113" s="43" t="str">
        <f t="shared" si="6"/>
        <v/>
      </c>
      <c r="O113" s="43" t="str">
        <f t="shared" si="7"/>
        <v/>
      </c>
      <c r="P113" s="43" t="str">
        <f t="shared" si="8"/>
        <v/>
      </c>
    </row>
    <row r="114" spans="2:16" x14ac:dyDescent="0.3">
      <c r="B114" s="223"/>
      <c r="C114" s="224"/>
      <c r="D114" s="224"/>
      <c r="E114" s="224"/>
      <c r="F114" s="250"/>
      <c r="G114" s="96" t="str">
        <f>IF(C114="","",IFERROR(INDEX(G$19:$L111,MATCH(C114,L$19:L$28,0),1),"Non renseigné"))</f>
        <v/>
      </c>
      <c r="H114" s="261" t="str">
        <f>IFERROR(IF(E114="","",INDEX(Données_ATB!BE$3:BU$600,MATCH(E114,Medicament,0),17)),"Ce médicament n'est pas connu dans la base")</f>
        <v/>
      </c>
      <c r="I114" s="92" t="str">
        <f>IFERROR(IF(E114="","",INDEX(Données_ATB!BE$3:BM$600,MATCH(E114,Medicament,0),9)),"")</f>
        <v/>
      </c>
      <c r="J114" s="58" t="str">
        <f>IFERROR(IF(E114="","",INDEX(Données_ATB!BE$3:BQ$5600,MATCH(E114,Medicament,0),13)),"")</f>
        <v/>
      </c>
      <c r="K114" s="229" t="str">
        <f>IF(COUNTIFS($B$31:B114,B114,$E$31:E114,E114,$C$31:C114,C114,$D$31:D114,D114)&gt;1,"DÉJÀ ENTRÉ",IF(AND(COUNTA(B114,C114,D114,E114,F114)&lt;5,COUNTA(B114,C114,D114,E114,F114)&gt;0),"Pensez à renseigner toutes les cases de la ligne !",IF(COUNTA(B114)=1,IF(COUNTBLANK(B114)&gt;=1,"Ne laissez pas de lignes vides. Écrivez sur la ligne supérieure.",""),"")))&amp;IF(G114="Non renseigné","Veuillez sélectionner de nouveau le nom dans la colonne Espèce traitée","")</f>
        <v/>
      </c>
      <c r="L114" s="43" t="str">
        <f>IF(E114="","",INDEX(Données_ATB!BE$3:BV$600,MATCH(E114,Medicament,0),18))</f>
        <v/>
      </c>
      <c r="M114" s="43" t="str">
        <f t="shared" si="9"/>
        <v/>
      </c>
      <c r="N114" s="43" t="str">
        <f t="shared" ref="N114:N177" si="10">IF(E114="","",INDEX(C$19:L$28,MATCH(C114,L$19:L$28,0),1))</f>
        <v/>
      </c>
      <c r="O114" s="43" t="str">
        <f t="shared" ref="O114:O177" si="11">IF(E114="","",INDEX(C$19:L$28,MATCH(C114,L$19:L$28,0),2))</f>
        <v/>
      </c>
      <c r="P114" s="43" t="str">
        <f t="shared" ref="P114:P177" si="12">IF(E114="","",INDEX(C$19:L$28,MATCH(C114,L$19:L$28,0),3))</f>
        <v/>
      </c>
    </row>
    <row r="115" spans="2:16" x14ac:dyDescent="0.3">
      <c r="B115" s="223"/>
      <c r="C115" s="224"/>
      <c r="D115" s="224"/>
      <c r="E115" s="224"/>
      <c r="F115" s="250"/>
      <c r="G115" s="96" t="str">
        <f>IF(C115="","",IFERROR(INDEX(G$19:$L112,MATCH(C115,L$19:L$28,0),1),"Non renseigné"))</f>
        <v/>
      </c>
      <c r="H115" s="261" t="str">
        <f>IFERROR(IF(E115="","",INDEX(Données_ATB!BE$3:BU$600,MATCH(E115,Medicament,0),17)),"Ce médicament n'est pas connu dans la base")</f>
        <v/>
      </c>
      <c r="I115" s="92" t="str">
        <f>IFERROR(IF(E115="","",INDEX(Données_ATB!BE$3:BM$600,MATCH(E115,Medicament,0),9)),"")</f>
        <v/>
      </c>
      <c r="J115" s="58" t="str">
        <f>IFERROR(IF(E115="","",INDEX(Données_ATB!BE$3:BQ$5600,MATCH(E115,Medicament,0),13)),"")</f>
        <v/>
      </c>
      <c r="K115" s="229" t="str">
        <f>IF(COUNTIFS($B$31:B115,B115,$E$31:E115,E115,$C$31:C115,C115,$D$31:D115,D115)&gt;1,"DÉJÀ ENTRÉ",IF(AND(COUNTA(B115,C115,D115,E115,F115)&lt;5,COUNTA(B115,C115,D115,E115,F115)&gt;0),"Pensez à renseigner toutes les cases de la ligne !",IF(COUNTA(B115)=1,IF(COUNTBLANK(B115)&gt;=1,"Ne laissez pas de lignes vides. Écrivez sur la ligne supérieure.",""),"")))&amp;IF(G115="Non renseigné","Veuillez sélectionner de nouveau le nom dans la colonne Espèce traitée","")</f>
        <v/>
      </c>
      <c r="L115" s="43" t="str">
        <f>IF(E115="","",INDEX(Données_ATB!BE$3:BV$600,MATCH(E115,Medicament,0),18))</f>
        <v/>
      </c>
      <c r="M115" s="43" t="str">
        <f t="shared" si="9"/>
        <v/>
      </c>
      <c r="N115" s="43" t="str">
        <f t="shared" si="10"/>
        <v/>
      </c>
      <c r="O115" s="43" t="str">
        <f t="shared" si="11"/>
        <v/>
      </c>
      <c r="P115" s="43" t="str">
        <f t="shared" si="12"/>
        <v/>
      </c>
    </row>
    <row r="116" spans="2:16" x14ac:dyDescent="0.3">
      <c r="B116" s="223"/>
      <c r="C116" s="224"/>
      <c r="D116" s="224"/>
      <c r="E116" s="224"/>
      <c r="F116" s="250"/>
      <c r="G116" s="96" t="str">
        <f>IF(C116="","",IFERROR(INDEX(G$19:$L113,MATCH(C116,L$19:L$28,0),1),"Non renseigné"))</f>
        <v/>
      </c>
      <c r="H116" s="261" t="str">
        <f>IFERROR(IF(E116="","",INDEX(Données_ATB!BE$3:BU$600,MATCH(E116,Medicament,0),17)),"Ce médicament n'est pas connu dans la base")</f>
        <v/>
      </c>
      <c r="I116" s="92" t="str">
        <f>IFERROR(IF(E116="","",INDEX(Données_ATB!BE$3:BM$600,MATCH(E116,Medicament,0),9)),"")</f>
        <v/>
      </c>
      <c r="J116" s="58" t="str">
        <f>IFERROR(IF(E116="","",INDEX(Données_ATB!BE$3:BQ$5600,MATCH(E116,Medicament,0),13)),"")</f>
        <v/>
      </c>
      <c r="K116" s="229" t="str">
        <f>IF(COUNTIFS($B$31:B116,B116,$E$31:E116,E116,$C$31:C116,C116,$D$31:D116,D116)&gt;1,"DÉJÀ ENTRÉ",IF(AND(COUNTA(B116,C116,D116,E116,F116)&lt;5,COUNTA(B116,C116,D116,E116,F116)&gt;0),"Pensez à renseigner toutes les cases de la ligne !",IF(COUNTA(B116)=1,IF(COUNTBLANK(B116)&gt;=1,"Ne laissez pas de lignes vides. Écrivez sur la ligne supérieure.",""),"")))&amp;IF(G116="Non renseigné","Veuillez sélectionner de nouveau le nom dans la colonne Espèce traitée","")</f>
        <v/>
      </c>
      <c r="L116" s="43" t="str">
        <f>IF(E116="","",INDEX(Données_ATB!BE$3:BV$600,MATCH(E116,Medicament,0),18))</f>
        <v/>
      </c>
      <c r="M116" s="43" t="str">
        <f t="shared" si="9"/>
        <v/>
      </c>
      <c r="N116" s="43" t="str">
        <f t="shared" si="10"/>
        <v/>
      </c>
      <c r="O116" s="43" t="str">
        <f t="shared" si="11"/>
        <v/>
      </c>
      <c r="P116" s="43" t="str">
        <f t="shared" si="12"/>
        <v/>
      </c>
    </row>
    <row r="117" spans="2:16" x14ac:dyDescent="0.3">
      <c r="B117" s="223"/>
      <c r="C117" s="224"/>
      <c r="D117" s="224"/>
      <c r="E117" s="224"/>
      <c r="F117" s="250"/>
      <c r="G117" s="96" t="str">
        <f>IF(C117="","",IFERROR(INDEX(G$19:$L114,MATCH(C117,L$19:L$28,0),1),"Non renseigné"))</f>
        <v/>
      </c>
      <c r="H117" s="261" t="str">
        <f>IFERROR(IF(E117="","",INDEX(Données_ATB!BE$3:BU$600,MATCH(E117,Medicament,0),17)),"Ce médicament n'est pas connu dans la base")</f>
        <v/>
      </c>
      <c r="I117" s="92" t="str">
        <f>IFERROR(IF(E117="","",INDEX(Données_ATB!BE$3:BM$600,MATCH(E117,Medicament,0),9)),"")</f>
        <v/>
      </c>
      <c r="J117" s="58" t="str">
        <f>IFERROR(IF(E117="","",INDEX(Données_ATB!BE$3:BQ$5600,MATCH(E117,Medicament,0),13)),"")</f>
        <v/>
      </c>
      <c r="K117" s="229" t="str">
        <f>IF(COUNTIFS($B$31:B117,B117,$E$31:E117,E117,$C$31:C117,C117,$D$31:D117,D117)&gt;1,"DÉJÀ ENTRÉ",IF(AND(COUNTA(B117,C117,D117,E117,F117)&lt;5,COUNTA(B117,C117,D117,E117,F117)&gt;0),"Pensez à renseigner toutes les cases de la ligne !",IF(COUNTA(B117)=1,IF(COUNTBLANK(B117)&gt;=1,"Ne laissez pas de lignes vides. Écrivez sur la ligne supérieure.",""),"")))&amp;IF(G117="Non renseigné","Veuillez sélectionner de nouveau le nom dans la colonne Espèce traitée","")</f>
        <v/>
      </c>
      <c r="L117" s="43" t="str">
        <f>IF(E117="","",INDEX(Données_ATB!BE$3:BV$600,MATCH(E117,Medicament,0),18))</f>
        <v/>
      </c>
      <c r="M117" s="43" t="str">
        <f t="shared" si="9"/>
        <v/>
      </c>
      <c r="N117" s="43" t="str">
        <f t="shared" si="10"/>
        <v/>
      </c>
      <c r="O117" s="43" t="str">
        <f t="shared" si="11"/>
        <v/>
      </c>
      <c r="P117" s="43" t="str">
        <f t="shared" si="12"/>
        <v/>
      </c>
    </row>
    <row r="118" spans="2:16" x14ac:dyDescent="0.3">
      <c r="B118" s="223"/>
      <c r="C118" s="224"/>
      <c r="D118" s="224"/>
      <c r="E118" s="224"/>
      <c r="F118" s="250"/>
      <c r="G118" s="96" t="str">
        <f>IF(C118="","",IFERROR(INDEX(G$19:$L115,MATCH(C118,L$19:L$28,0),1),"Non renseigné"))</f>
        <v/>
      </c>
      <c r="H118" s="261" t="str">
        <f>IFERROR(IF(E118="","",INDEX(Données_ATB!BE$3:BU$600,MATCH(E118,Medicament,0),17)),"Ce médicament n'est pas connu dans la base")</f>
        <v/>
      </c>
      <c r="I118" s="92" t="str">
        <f>IFERROR(IF(E118="","",INDEX(Données_ATB!BE$3:BM$600,MATCH(E118,Medicament,0),9)),"")</f>
        <v/>
      </c>
      <c r="J118" s="58" t="str">
        <f>IFERROR(IF(E118="","",INDEX(Données_ATB!BE$3:BQ$5600,MATCH(E118,Medicament,0),13)),"")</f>
        <v/>
      </c>
      <c r="K118" s="229" t="str">
        <f>IF(COUNTIFS($B$31:B118,B118,$E$31:E118,E118,$C$31:C118,C118,$D$31:D118,D118)&gt;1,"DÉJÀ ENTRÉ",IF(AND(COUNTA(B118,C118,D118,E118,F118)&lt;5,COUNTA(B118,C118,D118,E118,F118)&gt;0),"Pensez à renseigner toutes les cases de la ligne !",IF(COUNTA(B118)=1,IF(COUNTBLANK(B118)&gt;=1,"Ne laissez pas de lignes vides. Écrivez sur la ligne supérieure.",""),"")))&amp;IF(G118="Non renseigné","Veuillez sélectionner de nouveau le nom dans la colonne Espèce traitée","")</f>
        <v/>
      </c>
      <c r="L118" s="43" t="str">
        <f>IF(E118="","",INDEX(Données_ATB!BE$3:BV$600,MATCH(E118,Medicament,0),18))</f>
        <v/>
      </c>
      <c r="M118" s="43" t="str">
        <f t="shared" si="9"/>
        <v/>
      </c>
      <c r="N118" s="43" t="str">
        <f t="shared" si="10"/>
        <v/>
      </c>
      <c r="O118" s="43" t="str">
        <f t="shared" si="11"/>
        <v/>
      </c>
      <c r="P118" s="43" t="str">
        <f t="shared" si="12"/>
        <v/>
      </c>
    </row>
    <row r="119" spans="2:16" x14ac:dyDescent="0.3">
      <c r="B119" s="223"/>
      <c r="C119" s="224"/>
      <c r="D119" s="224"/>
      <c r="E119" s="224"/>
      <c r="F119" s="250"/>
      <c r="G119" s="96" t="str">
        <f>IF(C119="","",IFERROR(INDEX(G$19:$L116,MATCH(C119,L$19:L$28,0),1),"Non renseigné"))</f>
        <v/>
      </c>
      <c r="H119" s="261" t="str">
        <f>IFERROR(IF(E119="","",INDEX(Données_ATB!BE$3:BU$600,MATCH(E119,Medicament,0),17)),"Ce médicament n'est pas connu dans la base")</f>
        <v/>
      </c>
      <c r="I119" s="92" t="str">
        <f>IFERROR(IF(E119="","",INDEX(Données_ATB!BE$3:BM$600,MATCH(E119,Medicament,0),9)),"")</f>
        <v/>
      </c>
      <c r="J119" s="58" t="str">
        <f>IFERROR(IF(E119="","",INDEX(Données_ATB!BE$3:BQ$5600,MATCH(E119,Medicament,0),13)),"")</f>
        <v/>
      </c>
      <c r="K119" s="229" t="str">
        <f>IF(COUNTIFS($B$31:B119,B119,$E$31:E119,E119,$C$31:C119,C119,$D$31:D119,D119)&gt;1,"DÉJÀ ENTRÉ",IF(AND(COUNTA(B119,C119,D119,E119,F119)&lt;5,COUNTA(B119,C119,D119,E119,F119)&gt;0),"Pensez à renseigner toutes les cases de la ligne !",IF(COUNTA(B119)=1,IF(COUNTBLANK(B119)&gt;=1,"Ne laissez pas de lignes vides. Écrivez sur la ligne supérieure.",""),"")))&amp;IF(G119="Non renseigné","Veuillez sélectionner de nouveau le nom dans la colonne Espèce traitée","")</f>
        <v/>
      </c>
      <c r="L119" s="43" t="str">
        <f>IF(E119="","",INDEX(Données_ATB!BE$3:BV$600,MATCH(E119,Medicament,0),18))</f>
        <v/>
      </c>
      <c r="M119" s="43" t="str">
        <f t="shared" si="9"/>
        <v/>
      </c>
      <c r="N119" s="43" t="str">
        <f t="shared" si="10"/>
        <v/>
      </c>
      <c r="O119" s="43" t="str">
        <f t="shared" si="11"/>
        <v/>
      </c>
      <c r="P119" s="43" t="str">
        <f t="shared" si="12"/>
        <v/>
      </c>
    </row>
    <row r="120" spans="2:16" x14ac:dyDescent="0.3">
      <c r="B120" s="223"/>
      <c r="C120" s="224"/>
      <c r="D120" s="224"/>
      <c r="E120" s="224"/>
      <c r="F120" s="250"/>
      <c r="G120" s="96" t="str">
        <f>IF(C120="","",IFERROR(INDEX(G$19:$L117,MATCH(C120,L$19:L$28,0),1),"Non renseigné"))</f>
        <v/>
      </c>
      <c r="H120" s="261" t="str">
        <f>IFERROR(IF(E120="","",INDEX(Données_ATB!BE$3:BU$600,MATCH(E120,Medicament,0),17)),"Ce médicament n'est pas connu dans la base")</f>
        <v/>
      </c>
      <c r="I120" s="92" t="str">
        <f>IFERROR(IF(E120="","",INDEX(Données_ATB!BE$3:BM$600,MATCH(E120,Medicament,0),9)),"")</f>
        <v/>
      </c>
      <c r="J120" s="58" t="str">
        <f>IFERROR(IF(E120="","",INDEX(Données_ATB!BE$3:BQ$5600,MATCH(E120,Medicament,0),13)),"")</f>
        <v/>
      </c>
      <c r="K120" s="229" t="str">
        <f>IF(COUNTIFS($B$31:B120,B120,$E$31:E120,E120,$C$31:C120,C120,$D$31:D120,D120)&gt;1,"DÉJÀ ENTRÉ",IF(AND(COUNTA(B120,C120,D120,E120,F120)&lt;5,COUNTA(B120,C120,D120,E120,F120)&gt;0),"Pensez à renseigner toutes les cases de la ligne !",IF(COUNTA(B120)=1,IF(COUNTBLANK(B120)&gt;=1,"Ne laissez pas de lignes vides. Écrivez sur la ligne supérieure.",""),"")))&amp;IF(G120="Non renseigné","Veuillez sélectionner de nouveau le nom dans la colonne Espèce traitée","")</f>
        <v/>
      </c>
      <c r="L120" s="43" t="str">
        <f>IF(E120="","",INDEX(Données_ATB!BE$3:BV$600,MATCH(E120,Medicament,0),18))</f>
        <v/>
      </c>
      <c r="M120" s="43" t="str">
        <f t="shared" si="9"/>
        <v/>
      </c>
      <c r="N120" s="43" t="str">
        <f t="shared" si="10"/>
        <v/>
      </c>
      <c r="O120" s="43" t="str">
        <f t="shared" si="11"/>
        <v/>
      </c>
      <c r="P120" s="43" t="str">
        <f t="shared" si="12"/>
        <v/>
      </c>
    </row>
    <row r="121" spans="2:16" x14ac:dyDescent="0.3">
      <c r="B121" s="223"/>
      <c r="C121" s="224"/>
      <c r="D121" s="224"/>
      <c r="E121" s="224"/>
      <c r="F121" s="250"/>
      <c r="G121" s="96" t="str">
        <f>IF(C121="","",IFERROR(INDEX(G$19:$L118,MATCH(C121,L$19:L$28,0),1),"Non renseigné"))</f>
        <v/>
      </c>
      <c r="H121" s="261" t="str">
        <f>IFERROR(IF(E121="","",INDEX(Données_ATB!BE$3:BU$600,MATCH(E121,Medicament,0),17)),"Ce médicament n'est pas connu dans la base")</f>
        <v/>
      </c>
      <c r="I121" s="92" t="str">
        <f>IFERROR(IF(E121="","",INDEX(Données_ATB!BE$3:BM$600,MATCH(E121,Medicament,0),9)),"")</f>
        <v/>
      </c>
      <c r="J121" s="58" t="str">
        <f>IFERROR(IF(E121="","",INDEX(Données_ATB!BE$3:BQ$5600,MATCH(E121,Medicament,0),13)),"")</f>
        <v/>
      </c>
      <c r="K121" s="229" t="str">
        <f>IF(COUNTIFS($B$31:B121,B121,$E$31:E121,E121,$C$31:C121,C121,$D$31:D121,D121)&gt;1,"DÉJÀ ENTRÉ",IF(AND(COUNTA(B121,C121,D121,E121,F121)&lt;5,COUNTA(B121,C121,D121,E121,F121)&gt;0),"Pensez à renseigner toutes les cases de la ligne !",IF(COUNTA(B121)=1,IF(COUNTBLANK(B121)&gt;=1,"Ne laissez pas de lignes vides. Écrivez sur la ligne supérieure.",""),"")))&amp;IF(G121="Non renseigné","Veuillez sélectionner de nouveau le nom dans la colonne Espèce traitée","")</f>
        <v/>
      </c>
      <c r="L121" s="43" t="str">
        <f>IF(E121="","",INDEX(Données_ATB!BE$3:BV$600,MATCH(E121,Medicament,0),18))</f>
        <v/>
      </c>
      <c r="M121" s="43" t="str">
        <f t="shared" si="9"/>
        <v/>
      </c>
      <c r="N121" s="43" t="str">
        <f t="shared" si="10"/>
        <v/>
      </c>
      <c r="O121" s="43" t="str">
        <f t="shared" si="11"/>
        <v/>
      </c>
      <c r="P121" s="43" t="str">
        <f t="shared" si="12"/>
        <v/>
      </c>
    </row>
    <row r="122" spans="2:16" x14ac:dyDescent="0.3">
      <c r="B122" s="223"/>
      <c r="C122" s="224"/>
      <c r="D122" s="224"/>
      <c r="E122" s="224"/>
      <c r="F122" s="250"/>
      <c r="G122" s="96" t="str">
        <f>IF(C122="","",IFERROR(INDEX(G$19:$L119,MATCH(C122,L$19:L$28,0),1),"Non renseigné"))</f>
        <v/>
      </c>
      <c r="H122" s="261" t="str">
        <f>IFERROR(IF(E122="","",INDEX(Données_ATB!BE$3:BU$600,MATCH(E122,Medicament,0),17)),"Ce médicament n'est pas connu dans la base")</f>
        <v/>
      </c>
      <c r="I122" s="92" t="str">
        <f>IFERROR(IF(E122="","",INDEX(Données_ATB!BE$3:BM$600,MATCH(E122,Medicament,0),9)),"")</f>
        <v/>
      </c>
      <c r="J122" s="58" t="str">
        <f>IFERROR(IF(E122="","",INDEX(Données_ATB!BE$3:BQ$5600,MATCH(E122,Medicament,0),13)),"")</f>
        <v/>
      </c>
      <c r="K122" s="229" t="str">
        <f>IF(COUNTIFS($B$31:B122,B122,$E$31:E122,E122,$C$31:C122,C122,$D$31:D122,D122)&gt;1,"DÉJÀ ENTRÉ",IF(AND(COUNTA(B122,C122,D122,E122,F122)&lt;5,COUNTA(B122,C122,D122,E122,F122)&gt;0),"Pensez à renseigner toutes les cases de la ligne !",IF(COUNTA(B122)=1,IF(COUNTBLANK(B122)&gt;=1,"Ne laissez pas de lignes vides. Écrivez sur la ligne supérieure.",""),"")))&amp;IF(G122="Non renseigné","Veuillez sélectionner de nouveau le nom dans la colonne Espèce traitée","")</f>
        <v/>
      </c>
      <c r="L122" s="43" t="str">
        <f>IF(E122="","",INDEX(Données_ATB!BE$3:BV$600,MATCH(E122,Medicament,0),18))</f>
        <v/>
      </c>
      <c r="M122" s="43" t="str">
        <f t="shared" si="9"/>
        <v/>
      </c>
      <c r="N122" s="43" t="str">
        <f t="shared" si="10"/>
        <v/>
      </c>
      <c r="O122" s="43" t="str">
        <f t="shared" si="11"/>
        <v/>
      </c>
      <c r="P122" s="43" t="str">
        <f t="shared" si="12"/>
        <v/>
      </c>
    </row>
    <row r="123" spans="2:16" x14ac:dyDescent="0.3">
      <c r="B123" s="223"/>
      <c r="C123" s="224"/>
      <c r="D123" s="224"/>
      <c r="E123" s="224"/>
      <c r="F123" s="250"/>
      <c r="G123" s="96" t="str">
        <f>IF(C123="","",IFERROR(INDEX(G$19:$L120,MATCH(C123,L$19:L$28,0),1),"Non renseigné"))</f>
        <v/>
      </c>
      <c r="H123" s="261" t="str">
        <f>IFERROR(IF(E123="","",INDEX(Données_ATB!BE$3:BU$600,MATCH(E123,Medicament,0),17)),"Ce médicament n'est pas connu dans la base")</f>
        <v/>
      </c>
      <c r="I123" s="92" t="str">
        <f>IFERROR(IF(E123="","",INDEX(Données_ATB!BE$3:BM$600,MATCH(E123,Medicament,0),9)),"")</f>
        <v/>
      </c>
      <c r="J123" s="58" t="str">
        <f>IFERROR(IF(E123="","",INDEX(Données_ATB!BE$3:BQ$5600,MATCH(E123,Medicament,0),13)),"")</f>
        <v/>
      </c>
      <c r="K123" s="229" t="str">
        <f>IF(COUNTIFS($B$31:B123,B123,$E$31:E123,E123,$C$31:C123,C123,$D$31:D123,D123)&gt;1,"DÉJÀ ENTRÉ",IF(AND(COUNTA(B123,C123,D123,E123,F123)&lt;5,COUNTA(B123,C123,D123,E123,F123)&gt;0),"Pensez à renseigner toutes les cases de la ligne !",IF(COUNTA(B123)=1,IF(COUNTBLANK(B123)&gt;=1,"Ne laissez pas de lignes vides. Écrivez sur la ligne supérieure.",""),"")))&amp;IF(G123="Non renseigné","Veuillez sélectionner de nouveau le nom dans la colonne Espèce traitée","")</f>
        <v/>
      </c>
      <c r="L123" s="43" t="str">
        <f>IF(E123="","",INDEX(Données_ATB!BE$3:BV$600,MATCH(E123,Medicament,0),18))</f>
        <v/>
      </c>
      <c r="M123" s="43" t="str">
        <f t="shared" si="9"/>
        <v/>
      </c>
      <c r="N123" s="43" t="str">
        <f t="shared" si="10"/>
        <v/>
      </c>
      <c r="O123" s="43" t="str">
        <f t="shared" si="11"/>
        <v/>
      </c>
      <c r="P123" s="43" t="str">
        <f t="shared" si="12"/>
        <v/>
      </c>
    </row>
    <row r="124" spans="2:16" x14ac:dyDescent="0.3">
      <c r="B124" s="223"/>
      <c r="C124" s="224"/>
      <c r="D124" s="224"/>
      <c r="E124" s="224"/>
      <c r="F124" s="250"/>
      <c r="G124" s="96" t="str">
        <f>IF(C124="","",IFERROR(INDEX(G$19:$L121,MATCH(C124,L$19:L$28,0),1),"Non renseigné"))</f>
        <v/>
      </c>
      <c r="H124" s="261" t="str">
        <f>IFERROR(IF(E124="","",INDEX(Données_ATB!BE$3:BU$600,MATCH(E124,Medicament,0),17)),"Ce médicament n'est pas connu dans la base")</f>
        <v/>
      </c>
      <c r="I124" s="92" t="str">
        <f>IFERROR(IF(E124="","",INDEX(Données_ATB!BE$3:BM$600,MATCH(E124,Medicament,0),9)),"")</f>
        <v/>
      </c>
      <c r="J124" s="58" t="str">
        <f>IFERROR(IF(E124="","",INDEX(Données_ATB!BE$3:BQ$5600,MATCH(E124,Medicament,0),13)),"")</f>
        <v/>
      </c>
      <c r="K124" s="229" t="str">
        <f>IF(COUNTIFS($B$31:B124,B124,$E$31:E124,E124,$C$31:C124,C124,$D$31:D124,D124)&gt;1,"DÉJÀ ENTRÉ",IF(AND(COUNTA(B124,C124,D124,E124,F124)&lt;5,COUNTA(B124,C124,D124,E124,F124)&gt;0),"Pensez à renseigner toutes les cases de la ligne !",IF(COUNTA(B124)=1,IF(COUNTBLANK(B124)&gt;=1,"Ne laissez pas de lignes vides. Écrivez sur la ligne supérieure.",""),"")))&amp;IF(G124="Non renseigné","Veuillez sélectionner de nouveau le nom dans la colonne Espèce traitée","")</f>
        <v/>
      </c>
      <c r="L124" s="43" t="str">
        <f>IF(E124="","",INDEX(Données_ATB!BE$3:BV$600,MATCH(E124,Medicament,0),18))</f>
        <v/>
      </c>
      <c r="M124" s="43" t="str">
        <f t="shared" si="9"/>
        <v/>
      </c>
      <c r="N124" s="43" t="str">
        <f t="shared" si="10"/>
        <v/>
      </c>
      <c r="O124" s="43" t="str">
        <f t="shared" si="11"/>
        <v/>
      </c>
      <c r="P124" s="43" t="str">
        <f t="shared" si="12"/>
        <v/>
      </c>
    </row>
    <row r="125" spans="2:16" x14ac:dyDescent="0.3">
      <c r="B125" s="223"/>
      <c r="C125" s="224"/>
      <c r="D125" s="224"/>
      <c r="E125" s="224"/>
      <c r="F125" s="250"/>
      <c r="G125" s="96" t="str">
        <f>IF(C125="","",IFERROR(INDEX(G$19:$L122,MATCH(C125,L$19:L$28,0),1),"Non renseigné"))</f>
        <v/>
      </c>
      <c r="H125" s="261" t="str">
        <f>IFERROR(IF(E125="","",INDEX(Données_ATB!BE$3:BU$600,MATCH(E125,Medicament,0),17)),"Ce médicament n'est pas connu dans la base")</f>
        <v/>
      </c>
      <c r="I125" s="92" t="str">
        <f>IFERROR(IF(E125="","",INDEX(Données_ATB!BE$3:BM$600,MATCH(E125,Medicament,0),9)),"")</f>
        <v/>
      </c>
      <c r="J125" s="58" t="str">
        <f>IFERROR(IF(E125="","",INDEX(Données_ATB!BE$3:BQ$5600,MATCH(E125,Medicament,0),13)),"")</f>
        <v/>
      </c>
      <c r="K125" s="229" t="str">
        <f>IF(COUNTIFS($B$31:B125,B125,$E$31:E125,E125,$C$31:C125,C125,$D$31:D125,D125)&gt;1,"DÉJÀ ENTRÉ",IF(AND(COUNTA(B125,C125,D125,E125,F125)&lt;5,COUNTA(B125,C125,D125,E125,F125)&gt;0),"Pensez à renseigner toutes les cases de la ligne !",IF(COUNTA(B125)=1,IF(COUNTBLANK(B125)&gt;=1,"Ne laissez pas de lignes vides. Écrivez sur la ligne supérieure.",""),"")))&amp;IF(G125="Non renseigné","Veuillez sélectionner de nouveau le nom dans la colonne Espèce traitée","")</f>
        <v/>
      </c>
      <c r="L125" s="43" t="str">
        <f>IF(E125="","",INDEX(Données_ATB!BE$3:BV$600,MATCH(E125,Medicament,0),18))</f>
        <v/>
      </c>
      <c r="M125" s="43" t="str">
        <f t="shared" si="9"/>
        <v/>
      </c>
      <c r="N125" s="43" t="str">
        <f t="shared" si="10"/>
        <v/>
      </c>
      <c r="O125" s="43" t="str">
        <f t="shared" si="11"/>
        <v/>
      </c>
      <c r="P125" s="43" t="str">
        <f t="shared" si="12"/>
        <v/>
      </c>
    </row>
    <row r="126" spans="2:16" x14ac:dyDescent="0.3">
      <c r="B126" s="223"/>
      <c r="C126" s="224"/>
      <c r="D126" s="224"/>
      <c r="E126" s="224"/>
      <c r="F126" s="250"/>
      <c r="G126" s="96" t="str">
        <f>IF(C126="","",IFERROR(INDEX(G$19:$L123,MATCH(C126,L$19:L$28,0),1),"Non renseigné"))</f>
        <v/>
      </c>
      <c r="H126" s="261" t="str">
        <f>IFERROR(IF(E126="","",INDEX(Données_ATB!BE$3:BU$600,MATCH(E126,Medicament,0),17)),"Ce médicament n'est pas connu dans la base")</f>
        <v/>
      </c>
      <c r="I126" s="92" t="str">
        <f>IFERROR(IF(E126="","",INDEX(Données_ATB!BE$3:BM$600,MATCH(E126,Medicament,0),9)),"")</f>
        <v/>
      </c>
      <c r="J126" s="58" t="str">
        <f>IFERROR(IF(E126="","",INDEX(Données_ATB!BE$3:BQ$5600,MATCH(E126,Medicament,0),13)),"")</f>
        <v/>
      </c>
      <c r="K126" s="229" t="str">
        <f>IF(COUNTIFS($B$31:B126,B126,$E$31:E126,E126,$C$31:C126,C126,$D$31:D126,D126)&gt;1,"DÉJÀ ENTRÉ",IF(AND(COUNTA(B126,C126,D126,E126,F126)&lt;5,COUNTA(B126,C126,D126,E126,F126)&gt;0),"Pensez à renseigner toutes les cases de la ligne !",IF(COUNTA(B126)=1,IF(COUNTBLANK(B126)&gt;=1,"Ne laissez pas de lignes vides. Écrivez sur la ligne supérieure.",""),"")))&amp;IF(G126="Non renseigné","Veuillez sélectionner de nouveau le nom dans la colonne Espèce traitée","")</f>
        <v/>
      </c>
      <c r="L126" s="43" t="str">
        <f>IF(E126="","",INDEX(Données_ATB!BE$3:BV$600,MATCH(E126,Medicament,0),18))</f>
        <v/>
      </c>
      <c r="M126" s="43" t="str">
        <f t="shared" si="9"/>
        <v/>
      </c>
      <c r="N126" s="43" t="str">
        <f t="shared" si="10"/>
        <v/>
      </c>
      <c r="O126" s="43" t="str">
        <f t="shared" si="11"/>
        <v/>
      </c>
      <c r="P126" s="43" t="str">
        <f t="shared" si="12"/>
        <v/>
      </c>
    </row>
    <row r="127" spans="2:16" x14ac:dyDescent="0.3">
      <c r="B127" s="223"/>
      <c r="C127" s="224"/>
      <c r="D127" s="224"/>
      <c r="E127" s="224"/>
      <c r="F127" s="250"/>
      <c r="G127" s="96" t="str">
        <f>IF(C127="","",IFERROR(INDEX(G$19:$L124,MATCH(C127,L$19:L$28,0),1),"Non renseigné"))</f>
        <v/>
      </c>
      <c r="H127" s="261" t="str">
        <f>IFERROR(IF(E127="","",INDEX(Données_ATB!BE$3:BU$600,MATCH(E127,Medicament,0),17)),"Ce médicament n'est pas connu dans la base")</f>
        <v/>
      </c>
      <c r="I127" s="92" t="str">
        <f>IFERROR(IF(E127="","",INDEX(Données_ATB!BE$3:BM$600,MATCH(E127,Medicament,0),9)),"")</f>
        <v/>
      </c>
      <c r="J127" s="58" t="str">
        <f>IFERROR(IF(E127="","",INDEX(Données_ATB!BE$3:BQ$5600,MATCH(E127,Medicament,0),13)),"")</f>
        <v/>
      </c>
      <c r="K127" s="229" t="str">
        <f>IF(COUNTIFS($B$31:B127,B127,$E$31:E127,E127,$C$31:C127,C127,$D$31:D127,D127)&gt;1,"DÉJÀ ENTRÉ",IF(AND(COUNTA(B127,C127,D127,E127,F127)&lt;5,COUNTA(B127,C127,D127,E127,F127)&gt;0),"Pensez à renseigner toutes les cases de la ligne !",IF(COUNTA(B127)=1,IF(COUNTBLANK(B127)&gt;=1,"Ne laissez pas de lignes vides. Écrivez sur la ligne supérieure.",""),"")))&amp;IF(G127="Non renseigné","Veuillez sélectionner de nouveau le nom dans la colonne Espèce traitée","")</f>
        <v/>
      </c>
      <c r="L127" s="43" t="str">
        <f>IF(E127="","",INDEX(Données_ATB!BE$3:BV$600,MATCH(E127,Medicament,0),18))</f>
        <v/>
      </c>
      <c r="M127" s="43" t="str">
        <f t="shared" si="9"/>
        <v/>
      </c>
      <c r="N127" s="43" t="str">
        <f t="shared" si="10"/>
        <v/>
      </c>
      <c r="O127" s="43" t="str">
        <f t="shared" si="11"/>
        <v/>
      </c>
      <c r="P127" s="43" t="str">
        <f t="shared" si="12"/>
        <v/>
      </c>
    </row>
    <row r="128" spans="2:16" x14ac:dyDescent="0.3">
      <c r="B128" s="223"/>
      <c r="C128" s="224"/>
      <c r="D128" s="224"/>
      <c r="E128" s="224"/>
      <c r="F128" s="250"/>
      <c r="G128" s="96" t="str">
        <f>IF(C128="","",IFERROR(INDEX(G$19:$L125,MATCH(C128,L$19:L$28,0),1),"Non renseigné"))</f>
        <v/>
      </c>
      <c r="H128" s="261" t="str">
        <f>IFERROR(IF(E128="","",INDEX(Données_ATB!BE$3:BU$600,MATCH(E128,Medicament,0),17)),"Ce médicament n'est pas connu dans la base")</f>
        <v/>
      </c>
      <c r="I128" s="92" t="str">
        <f>IFERROR(IF(E128="","",INDEX(Données_ATB!BE$3:BM$600,MATCH(E128,Medicament,0),9)),"")</f>
        <v/>
      </c>
      <c r="J128" s="58" t="str">
        <f>IFERROR(IF(E128="","",INDEX(Données_ATB!BE$3:BQ$5600,MATCH(E128,Medicament,0),13)),"")</f>
        <v/>
      </c>
      <c r="K128" s="229" t="str">
        <f>IF(COUNTIFS($B$31:B128,B128,$E$31:E128,E128,$C$31:C128,C128,$D$31:D128,D128)&gt;1,"DÉJÀ ENTRÉ",IF(AND(COUNTA(B128,C128,D128,E128,F128)&lt;5,COUNTA(B128,C128,D128,E128,F128)&gt;0),"Pensez à renseigner toutes les cases de la ligne !",IF(COUNTA(B128)=1,IF(COUNTBLANK(B128)&gt;=1,"Ne laissez pas de lignes vides. Écrivez sur la ligne supérieure.",""),"")))&amp;IF(G128="Non renseigné","Veuillez sélectionner de nouveau le nom dans la colonne Espèce traitée","")</f>
        <v/>
      </c>
      <c r="L128" s="43" t="str">
        <f>IF(E128="","",INDEX(Données_ATB!BE$3:BV$600,MATCH(E128,Medicament,0),18))</f>
        <v/>
      </c>
      <c r="M128" s="43" t="str">
        <f t="shared" si="9"/>
        <v/>
      </c>
      <c r="N128" s="43" t="str">
        <f t="shared" si="10"/>
        <v/>
      </c>
      <c r="O128" s="43" t="str">
        <f t="shared" si="11"/>
        <v/>
      </c>
      <c r="P128" s="43" t="str">
        <f t="shared" si="12"/>
        <v/>
      </c>
    </row>
    <row r="129" spans="1:16" x14ac:dyDescent="0.3">
      <c r="B129" s="223"/>
      <c r="C129" s="224"/>
      <c r="D129" s="224"/>
      <c r="E129" s="224"/>
      <c r="F129" s="250"/>
      <c r="G129" s="96" t="str">
        <f>IF(C129="","",IFERROR(INDEX(G$19:$L126,MATCH(C129,L$19:L$28,0),1),"Non renseigné"))</f>
        <v/>
      </c>
      <c r="H129" s="261" t="str">
        <f>IFERROR(IF(E129="","",INDEX(Données_ATB!BE$3:BU$600,MATCH(E129,Medicament,0),17)),"Ce médicament n'est pas connu dans la base")</f>
        <v/>
      </c>
      <c r="I129" s="92" t="str">
        <f>IFERROR(IF(E129="","",INDEX(Données_ATB!BE$3:BM$600,MATCH(E129,Medicament,0),9)),"")</f>
        <v/>
      </c>
      <c r="J129" s="58" t="str">
        <f>IFERROR(IF(E129="","",INDEX(Données_ATB!BE$3:BQ$5600,MATCH(E129,Medicament,0),13)),"")</f>
        <v/>
      </c>
      <c r="K129" s="229" t="str">
        <f>IF(COUNTIFS($B$31:B129,B129,$E$31:E129,E129,$C$31:C129,C129,$D$31:D129,D129)&gt;1,"DÉJÀ ENTRÉ",IF(AND(COUNTA(B129,C129,D129,E129,F129)&lt;5,COUNTA(B129,C129,D129,E129,F129)&gt;0),"Pensez à renseigner toutes les cases de la ligne !",IF(COUNTA(B129)=1,IF(COUNTBLANK(B129)&gt;=1,"Ne laissez pas de lignes vides. Écrivez sur la ligne supérieure.",""),"")))&amp;IF(G129="Non renseigné","Veuillez sélectionner de nouveau le nom dans la colonne Espèce traitée","")</f>
        <v/>
      </c>
      <c r="L129" s="43" t="str">
        <f>IF(E129="","",INDEX(Données_ATB!BE$3:BV$600,MATCH(E129,Medicament,0),18))</f>
        <v/>
      </c>
      <c r="M129" s="43" t="str">
        <f t="shared" si="9"/>
        <v/>
      </c>
      <c r="N129" s="43" t="str">
        <f t="shared" si="10"/>
        <v/>
      </c>
      <c r="O129" s="43" t="str">
        <f t="shared" si="11"/>
        <v/>
      </c>
      <c r="P129" s="43" t="str">
        <f t="shared" si="12"/>
        <v/>
      </c>
    </row>
    <row r="130" spans="1:16" x14ac:dyDescent="0.3">
      <c r="B130" s="223"/>
      <c r="C130" s="224"/>
      <c r="D130" s="224"/>
      <c r="E130" s="224"/>
      <c r="F130" s="250"/>
      <c r="G130" s="96" t="str">
        <f>IF(C130="","",IFERROR(INDEX(G$19:$L127,MATCH(C130,L$19:L$28,0),1),"Non renseigné"))</f>
        <v/>
      </c>
      <c r="H130" s="261" t="str">
        <f>IFERROR(IF(E130="","",INDEX(Données_ATB!BE$3:BU$600,MATCH(E130,Medicament,0),17)),"Ce médicament n'est pas connu dans la base")</f>
        <v/>
      </c>
      <c r="I130" s="92" t="str">
        <f>IFERROR(IF(E130="","",INDEX(Données_ATB!BE$3:BM$600,MATCH(E130,Medicament,0),9)),"")</f>
        <v/>
      </c>
      <c r="J130" s="58" t="str">
        <f>IFERROR(IF(E130="","",INDEX(Données_ATB!BE$3:BQ$5600,MATCH(E130,Medicament,0),13)),"")</f>
        <v/>
      </c>
      <c r="K130" s="229" t="str">
        <f>IF(COUNTIFS($B$31:B130,B130,$E$31:E130,E130,$C$31:C130,C130,$D$31:D130,D130)&gt;1,"DÉJÀ ENTRÉ",IF(AND(COUNTA(B130,C130,D130,E130,F130)&lt;5,COUNTA(B130,C130,D130,E130,F130)&gt;0),"Pensez à renseigner toutes les cases de la ligne !",IF(COUNTA(B130)=1,IF(COUNTBLANK(B130)&gt;=1,"Ne laissez pas de lignes vides. Écrivez sur la ligne supérieure.",""),"")))&amp;IF(G130="Non renseigné","Veuillez sélectionner de nouveau le nom dans la colonne Espèce traitée","")</f>
        <v/>
      </c>
      <c r="L130" s="43" t="str">
        <f>IF(E130="","",INDEX(Données_ATB!BE$3:BV$600,MATCH(E130,Medicament,0),18))</f>
        <v/>
      </c>
      <c r="M130" s="43" t="str">
        <f t="shared" si="9"/>
        <v/>
      </c>
      <c r="N130" s="43" t="str">
        <f t="shared" si="10"/>
        <v/>
      </c>
      <c r="O130" s="43" t="str">
        <f t="shared" si="11"/>
        <v/>
      </c>
      <c r="P130" s="43" t="str">
        <f t="shared" si="12"/>
        <v/>
      </c>
    </row>
    <row r="131" spans="1:16" x14ac:dyDescent="0.3">
      <c r="B131" s="223"/>
      <c r="C131" s="224"/>
      <c r="D131" s="224"/>
      <c r="E131" s="224"/>
      <c r="F131" s="250"/>
      <c r="G131" s="96" t="str">
        <f>IF(C131="","",IFERROR(INDEX(G$19:$L128,MATCH(C131,L$19:L$28,0),1),"Non renseigné"))</f>
        <v/>
      </c>
      <c r="H131" s="261" t="str">
        <f>IFERROR(IF(E131="","",INDEX(Données_ATB!BE$3:BU$600,MATCH(E131,Medicament,0),17)),"Ce médicament n'est pas connu dans la base")</f>
        <v/>
      </c>
      <c r="I131" s="92" t="str">
        <f>IFERROR(IF(E131="","",INDEX(Données_ATB!BE$3:BM$600,MATCH(E131,Medicament,0),9)),"")</f>
        <v/>
      </c>
      <c r="J131" s="58" t="str">
        <f>IFERROR(IF(E131="","",INDEX(Données_ATB!BE$3:BQ$5600,MATCH(E131,Medicament,0),13)),"")</f>
        <v/>
      </c>
      <c r="K131" s="229" t="str">
        <f>IF(COUNTIFS($B$31:B131,B131,$E$31:E131,E131,$C$31:C131,C131,$D$31:D131,D131)&gt;1,"DÉJÀ ENTRÉ",IF(AND(COUNTA(B131,C131,D131,E131,F131)&lt;5,COUNTA(B131,C131,D131,E131,F131)&gt;0),"Pensez à renseigner toutes les cases de la ligne !",IF(COUNTA(B131)=1,IF(COUNTBLANK(B131)&gt;=1,"Ne laissez pas de lignes vides. Écrivez sur la ligne supérieure.",""),"")))&amp;IF(G131="Non renseigné","Veuillez sélectionner de nouveau le nom dans la colonne Espèce traitée","")</f>
        <v/>
      </c>
      <c r="L131" s="43" t="str">
        <f>IF(E131="","",INDEX(Données_ATB!BE$3:BV$600,MATCH(E131,Medicament,0),18))</f>
        <v/>
      </c>
      <c r="M131" s="43" t="str">
        <f t="shared" si="9"/>
        <v/>
      </c>
      <c r="N131" s="43" t="str">
        <f t="shared" si="10"/>
        <v/>
      </c>
      <c r="O131" s="43" t="str">
        <f t="shared" si="11"/>
        <v/>
      </c>
      <c r="P131" s="43" t="str">
        <f t="shared" si="12"/>
        <v/>
      </c>
    </row>
    <row r="132" spans="1:16" x14ac:dyDescent="0.3">
      <c r="B132" s="223"/>
      <c r="C132" s="224"/>
      <c r="D132" s="224"/>
      <c r="E132" s="224"/>
      <c r="F132" s="250"/>
      <c r="G132" s="96" t="str">
        <f>IF(C132="","",IFERROR(INDEX(G$19:$L129,MATCH(C132,L$19:L$28,0),1),"Non renseigné"))</f>
        <v/>
      </c>
      <c r="H132" s="261" t="str">
        <f>IFERROR(IF(E132="","",INDEX(Données_ATB!BE$3:BU$600,MATCH(E132,Medicament,0),17)),"Ce médicament n'est pas connu dans la base")</f>
        <v/>
      </c>
      <c r="I132" s="92" t="str">
        <f>IFERROR(IF(E132="","",INDEX(Données_ATB!BE$3:BM$600,MATCH(E132,Medicament,0),9)),"")</f>
        <v/>
      </c>
      <c r="J132" s="58" t="str">
        <f>IFERROR(IF(E132="","",INDEX(Données_ATB!BE$3:BQ$5600,MATCH(E132,Medicament,0),13)),"")</f>
        <v/>
      </c>
      <c r="K132" s="229" t="str">
        <f>IF(COUNTIFS($B$31:B132,B132,$E$31:E132,E132,$C$31:C132,C132,$D$31:D132,D132)&gt;1,"DÉJÀ ENTRÉ",IF(AND(COUNTA(B132,C132,D132,E132,F132)&lt;5,COUNTA(B132,C132,D132,E132,F132)&gt;0),"Pensez à renseigner toutes les cases de la ligne !",IF(COUNTA(B132)=1,IF(COUNTBLANK(B132)&gt;=1,"Ne laissez pas de lignes vides. Écrivez sur la ligne supérieure.",""),"")))&amp;IF(G132="Non renseigné","Veuillez sélectionner de nouveau le nom dans la colonne Espèce traitée","")</f>
        <v/>
      </c>
      <c r="L132" s="43" t="str">
        <f>IF(E132="","",INDEX(Données_ATB!BE$3:BV$600,MATCH(E132,Medicament,0),18))</f>
        <v/>
      </c>
      <c r="M132" s="43" t="str">
        <f t="shared" si="9"/>
        <v/>
      </c>
      <c r="N132" s="43" t="str">
        <f t="shared" si="10"/>
        <v/>
      </c>
      <c r="O132" s="43" t="str">
        <f t="shared" si="11"/>
        <v/>
      </c>
      <c r="P132" s="43" t="str">
        <f t="shared" si="12"/>
        <v/>
      </c>
    </row>
    <row r="133" spans="1:16" x14ac:dyDescent="0.3">
      <c r="B133" s="223"/>
      <c r="C133" s="224"/>
      <c r="D133" s="224"/>
      <c r="E133" s="224"/>
      <c r="F133" s="250"/>
      <c r="G133" s="96" t="str">
        <f>IF(C133="","",IFERROR(INDEX(G$19:$L130,MATCH(C133,L$19:L$28,0),1),"Non renseigné"))</f>
        <v/>
      </c>
      <c r="H133" s="261" t="str">
        <f>IFERROR(IF(E133="","",INDEX(Données_ATB!BE$3:BU$600,MATCH(E133,Medicament,0),17)),"Ce médicament n'est pas connu dans la base")</f>
        <v/>
      </c>
      <c r="I133" s="92" t="str">
        <f>IFERROR(IF(E133="","",INDEX(Données_ATB!BE$3:BM$600,MATCH(E133,Medicament,0),9)),"")</f>
        <v/>
      </c>
      <c r="J133" s="58" t="str">
        <f>IFERROR(IF(E133="","",INDEX(Données_ATB!BE$3:BQ$5600,MATCH(E133,Medicament,0),13)),"")</f>
        <v/>
      </c>
      <c r="K133" s="229" t="str">
        <f>IF(COUNTIFS($B$31:B133,B133,$E$31:E133,E133,$C$31:C133,C133,$D$31:D133,D133)&gt;1,"DÉJÀ ENTRÉ",IF(AND(COUNTA(B133,C133,D133,E133,F133)&lt;5,COUNTA(B133,C133,D133,E133,F133)&gt;0),"Pensez à renseigner toutes les cases de la ligne !",IF(COUNTA(B133)=1,IF(COUNTBLANK(B133)&gt;=1,"Ne laissez pas de lignes vides. Écrivez sur la ligne supérieure.",""),"")))&amp;IF(G133="Non renseigné","Veuillez sélectionner de nouveau le nom dans la colonne Espèce traitée","")</f>
        <v/>
      </c>
      <c r="L133" s="43" t="str">
        <f>IF(E133="","",INDEX(Données_ATB!BE$3:BV$600,MATCH(E133,Medicament,0),18))</f>
        <v/>
      </c>
      <c r="M133" s="43" t="str">
        <f t="shared" si="9"/>
        <v/>
      </c>
      <c r="N133" s="43" t="str">
        <f t="shared" si="10"/>
        <v/>
      </c>
      <c r="O133" s="43" t="str">
        <f t="shared" si="11"/>
        <v/>
      </c>
      <c r="P133" s="43" t="str">
        <f t="shared" si="12"/>
        <v/>
      </c>
    </row>
    <row r="134" spans="1:16" x14ac:dyDescent="0.3">
      <c r="A134" s="13"/>
      <c r="B134" s="223"/>
      <c r="C134" s="224"/>
      <c r="D134" s="224"/>
      <c r="E134" s="224"/>
      <c r="F134" s="250"/>
      <c r="G134" s="96" t="str">
        <f>IF(C134="","",IFERROR(INDEX(G$19:$L131,MATCH(C134,L$19:L$28,0),1),"Non renseigné"))</f>
        <v/>
      </c>
      <c r="H134" s="261" t="str">
        <f>IFERROR(IF(E134="","",INDEX(Données_ATB!BE$3:BU$600,MATCH(E134,Medicament,0),17)),"Ce médicament n'est pas connu dans la base")</f>
        <v/>
      </c>
      <c r="I134" s="92" t="str">
        <f>IFERROR(IF(E134="","",INDEX(Données_ATB!BE$3:BM$600,MATCH(E134,Medicament,0),9)),"")</f>
        <v/>
      </c>
      <c r="J134" s="58" t="str">
        <f>IFERROR(IF(E134="","",INDEX(Données_ATB!BE$3:BQ$5600,MATCH(E134,Medicament,0),13)),"")</f>
        <v/>
      </c>
      <c r="K134" s="229" t="str">
        <f>IF(COUNTIFS($B$31:B134,B134,$E$31:E134,E134,$C$31:C134,C134,$D$31:D134,D134)&gt;1,"DÉJÀ ENTRÉ",IF(AND(COUNTA(B134,C134,D134,E134,F134)&lt;5,COUNTA(B134,C134,D134,E134,F134)&gt;0),"Pensez à renseigner toutes les cases de la ligne !",IF(COUNTA(B134)=1,IF(COUNTBLANK(B134)&gt;=1,"Ne laissez pas de lignes vides. Écrivez sur la ligne supérieure.",""),"")))&amp;IF(G134="Non renseigné","Veuillez sélectionner de nouveau le nom dans la colonne Espèce traitée","")</f>
        <v/>
      </c>
      <c r="L134" s="43" t="str">
        <f>IF(E134="","",INDEX(Données_ATB!BE$3:BV$600,MATCH(E134,Medicament,0),18))</f>
        <v/>
      </c>
      <c r="M134" s="43" t="str">
        <f t="shared" si="9"/>
        <v/>
      </c>
      <c r="N134" s="43" t="str">
        <f t="shared" si="10"/>
        <v/>
      </c>
      <c r="O134" s="43" t="str">
        <f t="shared" si="11"/>
        <v/>
      </c>
      <c r="P134" s="43" t="str">
        <f t="shared" si="12"/>
        <v/>
      </c>
    </row>
    <row r="135" spans="1:16" s="13" customFormat="1" x14ac:dyDescent="0.3">
      <c r="B135" s="223"/>
      <c r="C135" s="224"/>
      <c r="D135" s="224"/>
      <c r="E135" s="224"/>
      <c r="F135" s="250"/>
      <c r="G135" s="96" t="str">
        <f>IF(C135="","",IFERROR(INDEX(G$19:$L132,MATCH(C135,L$19:L$28,0),1),"Non renseigné"))</f>
        <v/>
      </c>
      <c r="H135" s="261" t="str">
        <f>IFERROR(IF(E135="","",INDEX(Données_ATB!BE$3:BU$600,MATCH(E135,Medicament,0),17)),"Ce médicament n'est pas connu dans la base")</f>
        <v/>
      </c>
      <c r="I135" s="92" t="str">
        <f>IFERROR(IF(E135="","",INDEX(Données_ATB!BE$3:BM$600,MATCH(E135,Medicament,0),9)),"")</f>
        <v/>
      </c>
      <c r="J135" s="58" t="str">
        <f>IFERROR(IF(E135="","",INDEX(Données_ATB!BE$3:BQ$5600,MATCH(E135,Medicament,0),13)),"")</f>
        <v/>
      </c>
      <c r="K135" s="229" t="str">
        <f>IF(COUNTIFS($B$31:B135,B135,$E$31:E135,E135,$C$31:C135,C135,$D$31:D135,D135)&gt;1,"DÉJÀ ENTRÉ",IF(AND(COUNTA(B135,C135,D135,E135,F135)&lt;5,COUNTA(B135,C135,D135,E135,F135)&gt;0),"Pensez à renseigner toutes les cases de la ligne !",IF(COUNTA(B135)=1,IF(COUNTBLANK(B135)&gt;=1,"Ne laissez pas de lignes vides. Écrivez sur la ligne supérieure.",""),"")))&amp;IF(G135="Non renseigné","Veuillez sélectionner de nouveau le nom dans la colonne Espèce traitée","")</f>
        <v/>
      </c>
      <c r="L135" s="43" t="str">
        <f>IF(E135="","",INDEX(Données_ATB!BE$3:BV$600,MATCH(E135,Medicament,0),18))</f>
        <v/>
      </c>
      <c r="M135" s="43" t="str">
        <f t="shared" si="9"/>
        <v/>
      </c>
      <c r="N135" s="43" t="str">
        <f t="shared" si="10"/>
        <v/>
      </c>
      <c r="O135" s="43" t="str">
        <f t="shared" si="11"/>
        <v/>
      </c>
      <c r="P135" s="43" t="str">
        <f t="shared" si="12"/>
        <v/>
      </c>
    </row>
    <row r="136" spans="1:16" s="13" customFormat="1" x14ac:dyDescent="0.3">
      <c r="B136" s="223"/>
      <c r="C136" s="224"/>
      <c r="D136" s="224"/>
      <c r="E136" s="224"/>
      <c r="F136" s="250"/>
      <c r="G136" s="96" t="str">
        <f>IF(C136="","",IFERROR(INDEX(G$19:$L133,MATCH(C136,L$19:L$28,0),1),"Non renseigné"))</f>
        <v/>
      </c>
      <c r="H136" s="261" t="str">
        <f>IFERROR(IF(E136="","",INDEX(Données_ATB!BE$3:BU$600,MATCH(E136,Medicament,0),17)),"Ce médicament n'est pas connu dans la base")</f>
        <v/>
      </c>
      <c r="I136" s="92" t="str">
        <f>IFERROR(IF(E136="","",INDEX(Données_ATB!BE$3:BM$600,MATCH(E136,Medicament,0),9)),"")</f>
        <v/>
      </c>
      <c r="J136" s="58" t="str">
        <f>IFERROR(IF(E136="","",INDEX(Données_ATB!BE$3:BQ$5600,MATCH(E136,Medicament,0),13)),"")</f>
        <v/>
      </c>
      <c r="K136" s="229" t="str">
        <f>IF(COUNTIFS($B$31:B136,B136,$E$31:E136,E136,$C$31:C136,C136,$D$31:D136,D136)&gt;1,"DÉJÀ ENTRÉ",IF(AND(COUNTA(B136,C136,D136,E136,F136)&lt;5,COUNTA(B136,C136,D136,E136,F136)&gt;0),"Pensez à renseigner toutes les cases de la ligne !",IF(COUNTA(B136)=1,IF(COUNTBLANK(B136)&gt;=1,"Ne laissez pas de lignes vides. Écrivez sur la ligne supérieure.",""),"")))&amp;IF(G136="Non renseigné","Veuillez sélectionner de nouveau le nom dans la colonne Espèce traitée","")</f>
        <v/>
      </c>
      <c r="L136" s="43" t="str">
        <f>IF(E136="","",INDEX(Données_ATB!BE$3:BV$600,MATCH(E136,Medicament,0),18))</f>
        <v/>
      </c>
      <c r="M136" s="43" t="str">
        <f t="shared" si="9"/>
        <v/>
      </c>
      <c r="N136" s="43" t="str">
        <f t="shared" si="10"/>
        <v/>
      </c>
      <c r="O136" s="43" t="str">
        <f t="shared" si="11"/>
        <v/>
      </c>
      <c r="P136" s="43" t="str">
        <f t="shared" si="12"/>
        <v/>
      </c>
    </row>
    <row r="137" spans="1:16" s="13" customFormat="1" x14ac:dyDescent="0.3">
      <c r="B137" s="223"/>
      <c r="C137" s="224"/>
      <c r="D137" s="224"/>
      <c r="E137" s="224"/>
      <c r="F137" s="250"/>
      <c r="G137" s="96" t="str">
        <f>IF(C137="","",IFERROR(INDEX(G$19:$L134,MATCH(C137,L$19:L$28,0),1),"Non renseigné"))</f>
        <v/>
      </c>
      <c r="H137" s="261" t="str">
        <f>IFERROR(IF(E137="","",INDEX(Données_ATB!BE$3:BU$600,MATCH(E137,Medicament,0),17)),"Ce médicament n'est pas connu dans la base")</f>
        <v/>
      </c>
      <c r="I137" s="92" t="str">
        <f>IFERROR(IF(E137="","",INDEX(Données_ATB!BE$3:BM$600,MATCH(E137,Medicament,0),9)),"")</f>
        <v/>
      </c>
      <c r="J137" s="58" t="str">
        <f>IFERROR(IF(E137="","",INDEX(Données_ATB!BE$3:BQ$5600,MATCH(E137,Medicament,0),13)),"")</f>
        <v/>
      </c>
      <c r="K137" s="229" t="str">
        <f>IF(COUNTIFS($B$31:B137,B137,$E$31:E137,E137,$C$31:C137,C137,$D$31:D137,D137)&gt;1,"DÉJÀ ENTRÉ",IF(AND(COUNTA(B137,C137,D137,E137,F137)&lt;5,COUNTA(B137,C137,D137,E137,F137)&gt;0),"Pensez à renseigner toutes les cases de la ligne !",IF(COUNTA(B137)=1,IF(COUNTBLANK(B137)&gt;=1,"Ne laissez pas de lignes vides. Écrivez sur la ligne supérieure.",""),"")))&amp;IF(G137="Non renseigné","Veuillez sélectionner de nouveau le nom dans la colonne Espèce traitée","")</f>
        <v/>
      </c>
      <c r="L137" s="43" t="str">
        <f>IF(E137="","",INDEX(Données_ATB!BE$3:BV$600,MATCH(E137,Medicament,0),18))</f>
        <v/>
      </c>
      <c r="M137" s="43" t="str">
        <f t="shared" si="9"/>
        <v/>
      </c>
      <c r="N137" s="43" t="str">
        <f t="shared" si="10"/>
        <v/>
      </c>
      <c r="O137" s="43" t="str">
        <f t="shared" si="11"/>
        <v/>
      </c>
      <c r="P137" s="43" t="str">
        <f t="shared" si="12"/>
        <v/>
      </c>
    </row>
    <row r="138" spans="1:16" s="13" customFormat="1" x14ac:dyDescent="0.3">
      <c r="B138" s="223"/>
      <c r="C138" s="224"/>
      <c r="D138" s="224"/>
      <c r="E138" s="224"/>
      <c r="F138" s="250"/>
      <c r="G138" s="96" t="str">
        <f>IF(C138="","",IFERROR(INDEX(G$19:$L135,MATCH(C138,L$19:L$28,0),1),"Non renseigné"))</f>
        <v/>
      </c>
      <c r="H138" s="261" t="str">
        <f>IFERROR(IF(E138="","",INDEX(Données_ATB!BE$3:BU$600,MATCH(E138,Medicament,0),17)),"Ce médicament n'est pas connu dans la base")</f>
        <v/>
      </c>
      <c r="I138" s="92" t="str">
        <f>IFERROR(IF(E138="","",INDEX(Données_ATB!BE$3:BM$600,MATCH(E138,Medicament,0),9)),"")</f>
        <v/>
      </c>
      <c r="J138" s="58" t="str">
        <f>IFERROR(IF(E138="","",INDEX(Données_ATB!BE$3:BQ$5600,MATCH(E138,Medicament,0),13)),"")</f>
        <v/>
      </c>
      <c r="K138" s="229" t="str">
        <f>IF(COUNTIFS($B$31:B138,B138,$E$31:E138,E138,$C$31:C138,C138,$D$31:D138,D138)&gt;1,"DÉJÀ ENTRÉ",IF(AND(COUNTA(B138,C138,D138,E138,F138)&lt;5,COUNTA(B138,C138,D138,E138,F138)&gt;0),"Pensez à renseigner toutes les cases de la ligne !",IF(COUNTA(B138)=1,IF(COUNTBLANK(B138)&gt;=1,"Ne laissez pas de lignes vides. Écrivez sur la ligne supérieure.",""),"")))&amp;IF(G138="Non renseigné","Veuillez sélectionner de nouveau le nom dans la colonne Espèce traitée","")</f>
        <v/>
      </c>
      <c r="L138" s="43" t="str">
        <f>IF(E138="","",INDEX(Données_ATB!BE$3:BV$600,MATCH(E138,Medicament,0),18))</f>
        <v/>
      </c>
      <c r="M138" s="43" t="str">
        <f t="shared" si="9"/>
        <v/>
      </c>
      <c r="N138" s="43" t="str">
        <f t="shared" si="10"/>
        <v/>
      </c>
      <c r="O138" s="43" t="str">
        <f t="shared" si="11"/>
        <v/>
      </c>
      <c r="P138" s="43" t="str">
        <f t="shared" si="12"/>
        <v/>
      </c>
    </row>
    <row r="139" spans="1:16" s="13" customFormat="1" x14ac:dyDescent="0.3">
      <c r="B139" s="223"/>
      <c r="C139" s="224"/>
      <c r="D139" s="224"/>
      <c r="E139" s="224"/>
      <c r="F139" s="250"/>
      <c r="G139" s="96" t="str">
        <f>IF(C139="","",IFERROR(INDEX(G$19:$L136,MATCH(C139,L$19:L$28,0),1),"Non renseigné"))</f>
        <v/>
      </c>
      <c r="H139" s="261" t="str">
        <f>IFERROR(IF(E139="","",INDEX(Données_ATB!BE$3:BU$600,MATCH(E139,Medicament,0),17)),"Ce médicament n'est pas connu dans la base")</f>
        <v/>
      </c>
      <c r="I139" s="92" t="str">
        <f>IFERROR(IF(E139="","",INDEX(Données_ATB!BE$3:BM$600,MATCH(E139,Medicament,0),9)),"")</f>
        <v/>
      </c>
      <c r="J139" s="58" t="str">
        <f>IFERROR(IF(E139="","",INDEX(Données_ATB!BE$3:BQ$5600,MATCH(E139,Medicament,0),13)),"")</f>
        <v/>
      </c>
      <c r="K139" s="229" t="str">
        <f>IF(COUNTIFS($B$31:B139,B139,$E$31:E139,E139,$C$31:C139,C139,$D$31:D139,D139)&gt;1,"DÉJÀ ENTRÉ",IF(AND(COUNTA(B139,C139,D139,E139,F139)&lt;5,COUNTA(B139,C139,D139,E139,F139)&gt;0),"Pensez à renseigner toutes les cases de la ligne !",IF(COUNTA(B139)=1,IF(COUNTBLANK(B139)&gt;=1,"Ne laissez pas de lignes vides. Écrivez sur la ligne supérieure.",""),"")))&amp;IF(G139="Non renseigné","Veuillez sélectionner de nouveau le nom dans la colonne Espèce traitée","")</f>
        <v/>
      </c>
      <c r="L139" s="43" t="str">
        <f>IF(E139="","",INDEX(Données_ATB!BE$3:BV$600,MATCH(E139,Medicament,0),18))</f>
        <v/>
      </c>
      <c r="M139" s="43" t="str">
        <f t="shared" si="9"/>
        <v/>
      </c>
      <c r="N139" s="43" t="str">
        <f t="shared" si="10"/>
        <v/>
      </c>
      <c r="O139" s="43" t="str">
        <f t="shared" si="11"/>
        <v/>
      </c>
      <c r="P139" s="43" t="str">
        <f t="shared" si="12"/>
        <v/>
      </c>
    </row>
    <row r="140" spans="1:16" s="13" customFormat="1" x14ac:dyDescent="0.3">
      <c r="B140" s="223"/>
      <c r="C140" s="224"/>
      <c r="D140" s="224"/>
      <c r="E140" s="224"/>
      <c r="F140" s="250"/>
      <c r="G140" s="96" t="str">
        <f>IF(C140="","",IFERROR(INDEX(G$19:$L137,MATCH(C140,L$19:L$28,0),1),"Non renseigné"))</f>
        <v/>
      </c>
      <c r="H140" s="261" t="str">
        <f>IFERROR(IF(E140="","",INDEX(Données_ATB!BE$3:BU$600,MATCH(E140,Medicament,0),17)),"Ce médicament n'est pas connu dans la base")</f>
        <v/>
      </c>
      <c r="I140" s="92" t="str">
        <f>IFERROR(IF(E140="","",INDEX(Données_ATB!BE$3:BM$600,MATCH(E140,Medicament,0),9)),"")</f>
        <v/>
      </c>
      <c r="J140" s="58" t="str">
        <f>IFERROR(IF(E140="","",INDEX(Données_ATB!BE$3:BQ$5600,MATCH(E140,Medicament,0),13)),"")</f>
        <v/>
      </c>
      <c r="K140" s="229" t="str">
        <f>IF(COUNTIFS($B$31:B140,B140,$E$31:E140,E140,$C$31:C140,C140,$D$31:D140,D140)&gt;1,"DÉJÀ ENTRÉ",IF(AND(COUNTA(B140,C140,D140,E140,F140)&lt;5,COUNTA(B140,C140,D140,E140,F140)&gt;0),"Pensez à renseigner toutes les cases de la ligne !",IF(COUNTA(B140)=1,IF(COUNTBLANK(B140)&gt;=1,"Ne laissez pas de lignes vides. Écrivez sur la ligne supérieure.",""),"")))&amp;IF(G140="Non renseigné","Veuillez sélectionner de nouveau le nom dans la colonne Espèce traitée","")</f>
        <v/>
      </c>
      <c r="L140" s="43" t="str">
        <f>IF(E140="","",INDEX(Données_ATB!BE$3:BV$600,MATCH(E140,Medicament,0),18))</f>
        <v/>
      </c>
      <c r="M140" s="43" t="str">
        <f t="shared" si="9"/>
        <v/>
      </c>
      <c r="N140" s="43" t="str">
        <f t="shared" si="10"/>
        <v/>
      </c>
      <c r="O140" s="43" t="str">
        <f t="shared" si="11"/>
        <v/>
      </c>
      <c r="P140" s="43" t="str">
        <f t="shared" si="12"/>
        <v/>
      </c>
    </row>
    <row r="141" spans="1:16" s="13" customFormat="1" x14ac:dyDescent="0.3">
      <c r="B141" s="223"/>
      <c r="C141" s="224"/>
      <c r="D141" s="224"/>
      <c r="E141" s="224"/>
      <c r="F141" s="250"/>
      <c r="G141" s="96" t="str">
        <f>IF(C141="","",IFERROR(INDEX(G$19:$L138,MATCH(C141,L$19:L$28,0),1),"Non renseigné"))</f>
        <v/>
      </c>
      <c r="H141" s="261" t="str">
        <f>IFERROR(IF(E141="","",INDEX(Données_ATB!BE$3:BU$600,MATCH(E141,Medicament,0),17)),"Ce médicament n'est pas connu dans la base")</f>
        <v/>
      </c>
      <c r="I141" s="92" t="str">
        <f>IFERROR(IF(E141="","",INDEX(Données_ATB!BE$3:BM$600,MATCH(E141,Medicament,0),9)),"")</f>
        <v/>
      </c>
      <c r="J141" s="58" t="str">
        <f>IFERROR(IF(E141="","",INDEX(Données_ATB!BE$3:BQ$5600,MATCH(E141,Medicament,0),13)),"")</f>
        <v/>
      </c>
      <c r="K141" s="229" t="str">
        <f>IF(COUNTIFS($B$31:B141,B141,$E$31:E141,E141,$C$31:C141,C141,$D$31:D141,D141)&gt;1,"DÉJÀ ENTRÉ",IF(AND(COUNTA(B141,C141,D141,E141,F141)&lt;5,COUNTA(B141,C141,D141,E141,F141)&gt;0),"Pensez à renseigner toutes les cases de la ligne !",IF(COUNTA(B141)=1,IF(COUNTBLANK(B141)&gt;=1,"Ne laissez pas de lignes vides. Écrivez sur la ligne supérieure.",""),"")))&amp;IF(G141="Non renseigné","Veuillez sélectionner de nouveau le nom dans la colonne Espèce traitée","")</f>
        <v/>
      </c>
      <c r="L141" s="43" t="str">
        <f>IF(E141="","",INDEX(Données_ATB!BE$3:BV$600,MATCH(E141,Medicament,0),18))</f>
        <v/>
      </c>
      <c r="M141" s="43" t="str">
        <f t="shared" si="9"/>
        <v/>
      </c>
      <c r="N141" s="43" t="str">
        <f t="shared" si="10"/>
        <v/>
      </c>
      <c r="O141" s="43" t="str">
        <f t="shared" si="11"/>
        <v/>
      </c>
      <c r="P141" s="43" t="str">
        <f t="shared" si="12"/>
        <v/>
      </c>
    </row>
    <row r="142" spans="1:16" s="13" customFormat="1" x14ac:dyDescent="0.3">
      <c r="B142" s="223"/>
      <c r="C142" s="224"/>
      <c r="D142" s="224"/>
      <c r="E142" s="224"/>
      <c r="F142" s="250"/>
      <c r="G142" s="96" t="str">
        <f>IF(C142="","",IFERROR(INDEX(G$19:$L139,MATCH(C142,L$19:L$28,0),1),"Non renseigné"))</f>
        <v/>
      </c>
      <c r="H142" s="261" t="str">
        <f>IFERROR(IF(E142="","",INDEX(Données_ATB!BE$3:BU$600,MATCH(E142,Medicament,0),17)),"Ce médicament n'est pas connu dans la base")</f>
        <v/>
      </c>
      <c r="I142" s="92" t="str">
        <f>IFERROR(IF(E142="","",INDEX(Données_ATB!BE$3:BM$600,MATCH(E142,Medicament,0),9)),"")</f>
        <v/>
      </c>
      <c r="J142" s="58" t="str">
        <f>IFERROR(IF(E142="","",INDEX(Données_ATB!BE$3:BQ$5600,MATCH(E142,Medicament,0),13)),"")</f>
        <v/>
      </c>
      <c r="K142" s="229" t="str">
        <f>IF(COUNTIFS($B$31:B142,B142,$E$31:E142,E142,$C$31:C142,C142,$D$31:D142,D142)&gt;1,"DÉJÀ ENTRÉ",IF(AND(COUNTA(B142,C142,D142,E142,F142)&lt;5,COUNTA(B142,C142,D142,E142,F142)&gt;0),"Pensez à renseigner toutes les cases de la ligne !",IF(COUNTA(B142)=1,IF(COUNTBLANK(B142)&gt;=1,"Ne laissez pas de lignes vides. Écrivez sur la ligne supérieure.",""),"")))&amp;IF(G142="Non renseigné","Veuillez sélectionner de nouveau le nom dans la colonne Espèce traitée","")</f>
        <v/>
      </c>
      <c r="L142" s="43" t="str">
        <f>IF(E142="","",INDEX(Données_ATB!BE$3:BV$600,MATCH(E142,Medicament,0),18))</f>
        <v/>
      </c>
      <c r="M142" s="43" t="str">
        <f t="shared" si="9"/>
        <v/>
      </c>
      <c r="N142" s="43" t="str">
        <f t="shared" si="10"/>
        <v/>
      </c>
      <c r="O142" s="43" t="str">
        <f t="shared" si="11"/>
        <v/>
      </c>
      <c r="P142" s="43" t="str">
        <f t="shared" si="12"/>
        <v/>
      </c>
    </row>
    <row r="143" spans="1:16" s="13" customFormat="1" x14ac:dyDescent="0.3">
      <c r="B143" s="223"/>
      <c r="C143" s="224"/>
      <c r="D143" s="224"/>
      <c r="E143" s="224"/>
      <c r="F143" s="250"/>
      <c r="G143" s="96" t="str">
        <f>IF(C143="","",IFERROR(INDEX(G$19:$L140,MATCH(C143,L$19:L$28,0),1),"Non renseigné"))</f>
        <v/>
      </c>
      <c r="H143" s="261" t="str">
        <f>IFERROR(IF(E143="","",INDEX(Données_ATB!BE$3:BU$600,MATCH(E143,Medicament,0),17)),"Ce médicament n'est pas connu dans la base")</f>
        <v/>
      </c>
      <c r="I143" s="92" t="str">
        <f>IFERROR(IF(E143="","",INDEX(Données_ATB!BE$3:BM$600,MATCH(E143,Medicament,0),9)),"")</f>
        <v/>
      </c>
      <c r="J143" s="58" t="str">
        <f>IFERROR(IF(E143="","",INDEX(Données_ATB!BE$3:BQ$5600,MATCH(E143,Medicament,0),13)),"")</f>
        <v/>
      </c>
      <c r="K143" s="229" t="str">
        <f>IF(COUNTIFS($B$31:B143,B143,$E$31:E143,E143,$C$31:C143,C143,$D$31:D143,D143)&gt;1,"DÉJÀ ENTRÉ",IF(AND(COUNTA(B143,C143,D143,E143,F143)&lt;5,COUNTA(B143,C143,D143,E143,F143)&gt;0),"Pensez à renseigner toutes les cases de la ligne !",IF(COUNTA(B143)=1,IF(COUNTBLANK(B143)&gt;=1,"Ne laissez pas de lignes vides. Écrivez sur la ligne supérieure.",""),"")))&amp;IF(G143="Non renseigné","Veuillez sélectionner de nouveau le nom dans la colonne Espèce traitée","")</f>
        <v/>
      </c>
      <c r="L143" s="43" t="str">
        <f>IF(E143="","",INDEX(Données_ATB!BE$3:BV$600,MATCH(E143,Medicament,0),18))</f>
        <v/>
      </c>
      <c r="M143" s="43" t="str">
        <f t="shared" si="9"/>
        <v/>
      </c>
      <c r="N143" s="43" t="str">
        <f t="shared" si="10"/>
        <v/>
      </c>
      <c r="O143" s="43" t="str">
        <f t="shared" si="11"/>
        <v/>
      </c>
      <c r="P143" s="43" t="str">
        <f t="shared" si="12"/>
        <v/>
      </c>
    </row>
    <row r="144" spans="1:16" s="13" customFormat="1" x14ac:dyDescent="0.3">
      <c r="B144" s="223"/>
      <c r="C144" s="224"/>
      <c r="D144" s="224"/>
      <c r="E144" s="224"/>
      <c r="F144" s="250"/>
      <c r="G144" s="96" t="str">
        <f>IF(C144="","",IFERROR(INDEX(G$19:$L141,MATCH(C144,L$19:L$28,0),1),"Non renseigné"))</f>
        <v/>
      </c>
      <c r="H144" s="261" t="str">
        <f>IFERROR(IF(E144="","",INDEX(Données_ATB!BE$3:BU$600,MATCH(E144,Medicament,0),17)),"Ce médicament n'est pas connu dans la base")</f>
        <v/>
      </c>
      <c r="I144" s="92" t="str">
        <f>IFERROR(IF(E144="","",INDEX(Données_ATB!BE$3:BM$600,MATCH(E144,Medicament,0),9)),"")</f>
        <v/>
      </c>
      <c r="J144" s="58" t="str">
        <f>IFERROR(IF(E144="","",INDEX(Données_ATB!BE$3:BQ$5600,MATCH(E144,Medicament,0),13)),"")</f>
        <v/>
      </c>
      <c r="K144" s="229" t="str">
        <f>IF(COUNTIFS($B$31:B144,B144,$E$31:E144,E144,$C$31:C144,C144,$D$31:D144,D144)&gt;1,"DÉJÀ ENTRÉ",IF(AND(COUNTA(B144,C144,D144,E144,F144)&lt;5,COUNTA(B144,C144,D144,E144,F144)&gt;0),"Pensez à renseigner toutes les cases de la ligne !",IF(COUNTA(B144)=1,IF(COUNTBLANK(B144)&gt;=1,"Ne laissez pas de lignes vides. Écrivez sur la ligne supérieure.",""),"")))&amp;IF(G144="Non renseigné","Veuillez sélectionner de nouveau le nom dans la colonne Espèce traitée","")</f>
        <v/>
      </c>
      <c r="L144" s="43" t="str">
        <f>IF(E144="","",INDEX(Données_ATB!BE$3:BV$600,MATCH(E144,Medicament,0),18))</f>
        <v/>
      </c>
      <c r="M144" s="43" t="str">
        <f t="shared" si="9"/>
        <v/>
      </c>
      <c r="N144" s="43" t="str">
        <f t="shared" si="10"/>
        <v/>
      </c>
      <c r="O144" s="43" t="str">
        <f t="shared" si="11"/>
        <v/>
      </c>
      <c r="P144" s="43" t="str">
        <f t="shared" si="12"/>
        <v/>
      </c>
    </row>
    <row r="145" spans="2:16" s="13" customFormat="1" x14ac:dyDescent="0.3">
      <c r="B145" s="223"/>
      <c r="C145" s="224"/>
      <c r="D145" s="224"/>
      <c r="E145" s="224"/>
      <c r="F145" s="250"/>
      <c r="G145" s="96" t="str">
        <f>IF(C145="","",IFERROR(INDEX(G$19:$L142,MATCH(C145,L$19:L$28,0),1),"Non renseigné"))</f>
        <v/>
      </c>
      <c r="H145" s="261" t="str">
        <f>IFERROR(IF(E145="","",INDEX(Données_ATB!BE$3:BU$600,MATCH(E145,Medicament,0),17)),"Ce médicament n'est pas connu dans la base")</f>
        <v/>
      </c>
      <c r="I145" s="92" t="str">
        <f>IFERROR(IF(E145="","",INDEX(Données_ATB!BE$3:BM$600,MATCH(E145,Medicament,0),9)),"")</f>
        <v/>
      </c>
      <c r="J145" s="58" t="str">
        <f>IFERROR(IF(E145="","",INDEX(Données_ATB!BE$3:BQ$5600,MATCH(E145,Medicament,0),13)),"")</f>
        <v/>
      </c>
      <c r="K145" s="229" t="str">
        <f>IF(COUNTIFS($B$31:B145,B145,$E$31:E145,E145,$C$31:C145,C145,$D$31:D145,D145)&gt;1,"DÉJÀ ENTRÉ",IF(AND(COUNTA(B145,C145,D145,E145,F145)&lt;5,COUNTA(B145,C145,D145,E145,F145)&gt;0),"Pensez à renseigner toutes les cases de la ligne !",IF(COUNTA(B145)=1,IF(COUNTBLANK(B145)&gt;=1,"Ne laissez pas de lignes vides. Écrivez sur la ligne supérieure.",""),"")))&amp;IF(G145="Non renseigné","Veuillez sélectionner de nouveau le nom dans la colonne Espèce traitée","")</f>
        <v/>
      </c>
      <c r="L145" s="43" t="str">
        <f>IF(E145="","",INDEX(Données_ATB!BE$3:BV$600,MATCH(E145,Medicament,0),18))</f>
        <v/>
      </c>
      <c r="M145" s="43" t="str">
        <f t="shared" si="9"/>
        <v/>
      </c>
      <c r="N145" s="43" t="str">
        <f t="shared" si="10"/>
        <v/>
      </c>
      <c r="O145" s="43" t="str">
        <f t="shared" si="11"/>
        <v/>
      </c>
      <c r="P145" s="43" t="str">
        <f t="shared" si="12"/>
        <v/>
      </c>
    </row>
    <row r="146" spans="2:16" s="13" customFormat="1" x14ac:dyDescent="0.3">
      <c r="B146" s="223"/>
      <c r="C146" s="224"/>
      <c r="D146" s="224"/>
      <c r="E146" s="224"/>
      <c r="F146" s="250"/>
      <c r="G146" s="96" t="str">
        <f>IF(C146="","",IFERROR(INDEX(G$19:$L143,MATCH(C146,L$19:L$28,0),1),"Non renseigné"))</f>
        <v/>
      </c>
      <c r="H146" s="261" t="str">
        <f>IFERROR(IF(E146="","",INDEX(Données_ATB!BE$3:BU$600,MATCH(E146,Medicament,0),17)),"Ce médicament n'est pas connu dans la base")</f>
        <v/>
      </c>
      <c r="I146" s="92" t="str">
        <f>IFERROR(IF(E146="","",INDEX(Données_ATB!BE$3:BM$600,MATCH(E146,Medicament,0),9)),"")</f>
        <v/>
      </c>
      <c r="J146" s="58" t="str">
        <f>IFERROR(IF(E146="","",INDEX(Données_ATB!BE$3:BQ$5600,MATCH(E146,Medicament,0),13)),"")</f>
        <v/>
      </c>
      <c r="K146" s="229" t="str">
        <f>IF(COUNTIFS($B$31:B146,B146,$E$31:E146,E146,$C$31:C146,C146,$D$31:D146,D146)&gt;1,"DÉJÀ ENTRÉ",IF(AND(COUNTA(B146,C146,D146,E146,F146)&lt;5,COUNTA(B146,C146,D146,E146,F146)&gt;0),"Pensez à renseigner toutes les cases de la ligne !",IF(COUNTA(B146)=1,IF(COUNTBLANK(B146)&gt;=1,"Ne laissez pas de lignes vides. Écrivez sur la ligne supérieure.",""),"")))&amp;IF(G146="Non renseigné","Veuillez sélectionner de nouveau le nom dans la colonne Espèce traitée","")</f>
        <v/>
      </c>
      <c r="L146" s="43" t="str">
        <f>IF(E146="","",INDEX(Données_ATB!BE$3:BV$600,MATCH(E146,Medicament,0),18))</f>
        <v/>
      </c>
      <c r="M146" s="43" t="str">
        <f t="shared" si="9"/>
        <v/>
      </c>
      <c r="N146" s="43" t="str">
        <f t="shared" si="10"/>
        <v/>
      </c>
      <c r="O146" s="43" t="str">
        <f t="shared" si="11"/>
        <v/>
      </c>
      <c r="P146" s="43" t="str">
        <f t="shared" si="12"/>
        <v/>
      </c>
    </row>
    <row r="147" spans="2:16" s="13" customFormat="1" x14ac:dyDescent="0.3">
      <c r="B147" s="223"/>
      <c r="C147" s="224"/>
      <c r="D147" s="224"/>
      <c r="E147" s="224"/>
      <c r="F147" s="250"/>
      <c r="G147" s="96" t="str">
        <f>IF(C147="","",IFERROR(INDEX(G$19:$L144,MATCH(C147,L$19:L$28,0),1),"Non renseigné"))</f>
        <v/>
      </c>
      <c r="H147" s="261" t="str">
        <f>IFERROR(IF(E147="","",INDEX(Données_ATB!BE$3:BU$600,MATCH(E147,Medicament,0),17)),"Ce médicament n'est pas connu dans la base")</f>
        <v/>
      </c>
      <c r="I147" s="92" t="str">
        <f>IFERROR(IF(E147="","",INDEX(Données_ATB!BE$3:BM$600,MATCH(E147,Medicament,0),9)),"")</f>
        <v/>
      </c>
      <c r="J147" s="58" t="str">
        <f>IFERROR(IF(E147="","",INDEX(Données_ATB!BE$3:BQ$5600,MATCH(E147,Medicament,0),13)),"")</f>
        <v/>
      </c>
      <c r="K147" s="229" t="str">
        <f>IF(COUNTIFS($B$31:B147,B147,$E$31:E147,E147,$C$31:C147,C147,$D$31:D147,D147)&gt;1,"DÉJÀ ENTRÉ",IF(AND(COUNTA(B147,C147,D147,E147,F147)&lt;5,COUNTA(B147,C147,D147,E147,F147)&gt;0),"Pensez à renseigner toutes les cases de la ligne !",IF(COUNTA(B147)=1,IF(COUNTBLANK(B147)&gt;=1,"Ne laissez pas de lignes vides. Écrivez sur la ligne supérieure.",""),"")))&amp;IF(G147="Non renseigné","Veuillez sélectionner de nouveau le nom dans la colonne Espèce traitée","")</f>
        <v/>
      </c>
      <c r="L147" s="43" t="str">
        <f>IF(E147="","",INDEX(Données_ATB!BE$3:BV$600,MATCH(E147,Medicament,0),18))</f>
        <v/>
      </c>
      <c r="M147" s="43" t="str">
        <f t="shared" si="9"/>
        <v/>
      </c>
      <c r="N147" s="43" t="str">
        <f t="shared" si="10"/>
        <v/>
      </c>
      <c r="O147" s="43" t="str">
        <f t="shared" si="11"/>
        <v/>
      </c>
      <c r="P147" s="43" t="str">
        <f t="shared" si="12"/>
        <v/>
      </c>
    </row>
    <row r="148" spans="2:16" s="13" customFormat="1" x14ac:dyDescent="0.3">
      <c r="B148" s="223"/>
      <c r="C148" s="224"/>
      <c r="D148" s="224"/>
      <c r="E148" s="224"/>
      <c r="F148" s="250"/>
      <c r="G148" s="96" t="str">
        <f>IF(C148="","",IFERROR(INDEX(G$19:$L145,MATCH(C148,L$19:L$28,0),1),"Non renseigné"))</f>
        <v/>
      </c>
      <c r="H148" s="261" t="str">
        <f>IFERROR(IF(E148="","",INDEX(Données_ATB!BE$3:BU$600,MATCH(E148,Medicament,0),17)),"Ce médicament n'est pas connu dans la base")</f>
        <v/>
      </c>
      <c r="I148" s="92" t="str">
        <f>IFERROR(IF(E148="","",INDEX(Données_ATB!BE$3:BM$600,MATCH(E148,Medicament,0),9)),"")</f>
        <v/>
      </c>
      <c r="J148" s="58" t="str">
        <f>IFERROR(IF(E148="","",INDEX(Données_ATB!BE$3:BQ$5600,MATCH(E148,Medicament,0),13)),"")</f>
        <v/>
      </c>
      <c r="K148" s="229" t="str">
        <f>IF(COUNTIFS($B$31:B148,B148,$E$31:E148,E148,$C$31:C148,C148,$D$31:D148,D148)&gt;1,"DÉJÀ ENTRÉ",IF(AND(COUNTA(B148,C148,D148,E148,F148)&lt;5,COUNTA(B148,C148,D148,E148,F148)&gt;0),"Pensez à renseigner toutes les cases de la ligne !",IF(COUNTA(B148)=1,IF(COUNTBLANK(B148)&gt;=1,"Ne laissez pas de lignes vides. Écrivez sur la ligne supérieure.",""),"")))&amp;IF(G148="Non renseigné","Veuillez sélectionner de nouveau le nom dans la colonne Espèce traitée","")</f>
        <v/>
      </c>
      <c r="L148" s="43" t="str">
        <f>IF(E148="","",INDEX(Données_ATB!BE$3:BV$600,MATCH(E148,Medicament,0),18))</f>
        <v/>
      </c>
      <c r="M148" s="43" t="str">
        <f t="shared" si="9"/>
        <v/>
      </c>
      <c r="N148" s="43" t="str">
        <f t="shared" si="10"/>
        <v/>
      </c>
      <c r="O148" s="43" t="str">
        <f t="shared" si="11"/>
        <v/>
      </c>
      <c r="P148" s="43" t="str">
        <f t="shared" si="12"/>
        <v/>
      </c>
    </row>
    <row r="149" spans="2:16" s="13" customFormat="1" x14ac:dyDescent="0.3">
      <c r="B149" s="223"/>
      <c r="C149" s="224"/>
      <c r="D149" s="224"/>
      <c r="E149" s="224"/>
      <c r="F149" s="250"/>
      <c r="G149" s="96" t="str">
        <f>IF(C149="","",IFERROR(INDEX(G$19:$L146,MATCH(C149,L$19:L$28,0),1),"Non renseigné"))</f>
        <v/>
      </c>
      <c r="H149" s="261" t="str">
        <f>IFERROR(IF(E149="","",INDEX(Données_ATB!BE$3:BU$600,MATCH(E149,Medicament,0),17)),"Ce médicament n'est pas connu dans la base")</f>
        <v/>
      </c>
      <c r="I149" s="92" t="str">
        <f>IFERROR(IF(E149="","",INDEX(Données_ATB!BE$3:BM$600,MATCH(E149,Medicament,0),9)),"")</f>
        <v/>
      </c>
      <c r="J149" s="58" t="str">
        <f>IFERROR(IF(E149="","",INDEX(Données_ATB!BE$3:BQ$5600,MATCH(E149,Medicament,0),13)),"")</f>
        <v/>
      </c>
      <c r="K149" s="229" t="str">
        <f>IF(COUNTIFS($B$31:B149,B149,$E$31:E149,E149,$C$31:C149,C149,$D$31:D149,D149)&gt;1,"DÉJÀ ENTRÉ",IF(AND(COUNTA(B149,C149,D149,E149,F149)&lt;5,COUNTA(B149,C149,D149,E149,F149)&gt;0),"Pensez à renseigner toutes les cases de la ligne !",IF(COUNTA(B149)=1,IF(COUNTBLANK(B149)&gt;=1,"Ne laissez pas de lignes vides. Écrivez sur la ligne supérieure.",""),"")))&amp;IF(G149="Non renseigné","Veuillez sélectionner de nouveau le nom dans la colonne Espèce traitée","")</f>
        <v/>
      </c>
      <c r="L149" s="43" t="str">
        <f>IF(E149="","",INDEX(Données_ATB!BE$3:BV$600,MATCH(E149,Medicament,0),18))</f>
        <v/>
      </c>
      <c r="M149" s="43" t="str">
        <f t="shared" si="9"/>
        <v/>
      </c>
      <c r="N149" s="43" t="str">
        <f t="shared" si="10"/>
        <v/>
      </c>
      <c r="O149" s="43" t="str">
        <f t="shared" si="11"/>
        <v/>
      </c>
      <c r="P149" s="43" t="str">
        <f t="shared" si="12"/>
        <v/>
      </c>
    </row>
    <row r="150" spans="2:16" s="13" customFormat="1" x14ac:dyDescent="0.3">
      <c r="B150" s="223"/>
      <c r="C150" s="224"/>
      <c r="D150" s="224"/>
      <c r="E150" s="224"/>
      <c r="F150" s="250"/>
      <c r="G150" s="96" t="str">
        <f>IF(C150="","",IFERROR(INDEX(G$19:$L147,MATCH(C150,L$19:L$28,0),1),"Non renseigné"))</f>
        <v/>
      </c>
      <c r="H150" s="261" t="str">
        <f>IFERROR(IF(E150="","",INDEX(Données_ATB!BE$3:BU$600,MATCH(E150,Medicament,0),17)),"Ce médicament n'est pas connu dans la base")</f>
        <v/>
      </c>
      <c r="I150" s="92" t="str">
        <f>IFERROR(IF(E150="","",INDEX(Données_ATB!BE$3:BM$600,MATCH(E150,Medicament,0),9)),"")</f>
        <v/>
      </c>
      <c r="J150" s="58" t="str">
        <f>IFERROR(IF(E150="","",INDEX(Données_ATB!BE$3:BQ$5600,MATCH(E150,Medicament,0),13)),"")</f>
        <v/>
      </c>
      <c r="K150" s="229" t="str">
        <f>IF(COUNTIFS($B$31:B150,B150,$E$31:E150,E150,$C$31:C150,C150,$D$31:D150,D150)&gt;1,"DÉJÀ ENTRÉ",IF(AND(COUNTA(B150,C150,D150,E150,F150)&lt;5,COUNTA(B150,C150,D150,E150,F150)&gt;0),"Pensez à renseigner toutes les cases de la ligne !",IF(COUNTA(B150)=1,IF(COUNTBLANK(B150)&gt;=1,"Ne laissez pas de lignes vides. Écrivez sur la ligne supérieure.",""),"")))&amp;IF(G150="Non renseigné","Veuillez sélectionner de nouveau le nom dans la colonne Espèce traitée","")</f>
        <v/>
      </c>
      <c r="L150" s="43" t="str">
        <f>IF(E150="","",INDEX(Données_ATB!BE$3:BV$600,MATCH(E150,Medicament,0),18))</f>
        <v/>
      </c>
      <c r="M150" s="43" t="str">
        <f t="shared" si="9"/>
        <v/>
      </c>
      <c r="N150" s="43" t="str">
        <f t="shared" si="10"/>
        <v/>
      </c>
      <c r="O150" s="43" t="str">
        <f t="shared" si="11"/>
        <v/>
      </c>
      <c r="P150" s="43" t="str">
        <f t="shared" si="12"/>
        <v/>
      </c>
    </row>
    <row r="151" spans="2:16" s="13" customFormat="1" x14ac:dyDescent="0.3">
      <c r="B151" s="223"/>
      <c r="C151" s="224"/>
      <c r="D151" s="224"/>
      <c r="E151" s="224"/>
      <c r="F151" s="250"/>
      <c r="G151" s="96" t="str">
        <f>IF(C151="","",IFERROR(INDEX(G$19:$L148,MATCH(C151,L$19:L$28,0),1),"Non renseigné"))</f>
        <v/>
      </c>
      <c r="H151" s="261" t="str">
        <f>IFERROR(IF(E151="","",INDEX(Données_ATB!BE$3:BU$600,MATCH(E151,Medicament,0),17)),"Ce médicament n'est pas connu dans la base")</f>
        <v/>
      </c>
      <c r="I151" s="92" t="str">
        <f>IFERROR(IF(E151="","",INDEX(Données_ATB!BE$3:BM$600,MATCH(E151,Medicament,0),9)),"")</f>
        <v/>
      </c>
      <c r="J151" s="58" t="str">
        <f>IFERROR(IF(E151="","",INDEX(Données_ATB!BE$3:BQ$5600,MATCH(E151,Medicament,0),13)),"")</f>
        <v/>
      </c>
      <c r="K151" s="229" t="str">
        <f>IF(COUNTIFS($B$31:B151,B151,$E$31:E151,E151,$C$31:C151,C151,$D$31:D151,D151)&gt;1,"DÉJÀ ENTRÉ",IF(AND(COUNTA(B151,C151,D151,E151,F151)&lt;5,COUNTA(B151,C151,D151,E151,F151)&gt;0),"Pensez à renseigner toutes les cases de la ligne !",IF(COUNTA(B151)=1,IF(COUNTBLANK(B151)&gt;=1,"Ne laissez pas de lignes vides. Écrivez sur la ligne supérieure.",""),"")))&amp;IF(G151="Non renseigné","Veuillez sélectionner de nouveau le nom dans la colonne Espèce traitée","")</f>
        <v/>
      </c>
      <c r="L151" s="43" t="str">
        <f>IF(E151="","",INDEX(Données_ATB!BE$3:BV$600,MATCH(E151,Medicament,0),18))</f>
        <v/>
      </c>
      <c r="M151" s="43" t="str">
        <f t="shared" si="9"/>
        <v/>
      </c>
      <c r="N151" s="43" t="str">
        <f t="shared" si="10"/>
        <v/>
      </c>
      <c r="O151" s="43" t="str">
        <f t="shared" si="11"/>
        <v/>
      </c>
      <c r="P151" s="43" t="str">
        <f t="shared" si="12"/>
        <v/>
      </c>
    </row>
    <row r="152" spans="2:16" s="13" customFormat="1" x14ac:dyDescent="0.3">
      <c r="B152" s="223"/>
      <c r="C152" s="224"/>
      <c r="D152" s="224"/>
      <c r="E152" s="224"/>
      <c r="F152" s="250"/>
      <c r="G152" s="96" t="str">
        <f>IF(C152="","",IFERROR(INDEX(G$19:$L149,MATCH(C152,L$19:L$28,0),1),"Non renseigné"))</f>
        <v/>
      </c>
      <c r="H152" s="261" t="str">
        <f>IFERROR(IF(E152="","",INDEX(Données_ATB!BE$3:BU$600,MATCH(E152,Medicament,0),17)),"Ce médicament n'est pas connu dans la base")</f>
        <v/>
      </c>
      <c r="I152" s="92" t="str">
        <f>IFERROR(IF(E152="","",INDEX(Données_ATB!BE$3:BM$600,MATCH(E152,Medicament,0),9)),"")</f>
        <v/>
      </c>
      <c r="J152" s="58" t="str">
        <f>IFERROR(IF(E152="","",INDEX(Données_ATB!BE$3:BQ$5600,MATCH(E152,Medicament,0),13)),"")</f>
        <v/>
      </c>
      <c r="K152" s="229" t="str">
        <f>IF(COUNTIFS($B$31:B152,B152,$E$31:E152,E152,$C$31:C152,C152,$D$31:D152,D152)&gt;1,"DÉJÀ ENTRÉ",IF(AND(COUNTA(B152,C152,D152,E152,F152)&lt;5,COUNTA(B152,C152,D152,E152,F152)&gt;0),"Pensez à renseigner toutes les cases de la ligne !",IF(COUNTA(B152)=1,IF(COUNTBLANK(B152)&gt;=1,"Ne laissez pas de lignes vides. Écrivez sur la ligne supérieure.",""),"")))&amp;IF(G152="Non renseigné","Veuillez sélectionner de nouveau le nom dans la colonne Espèce traitée","")</f>
        <v/>
      </c>
      <c r="L152" s="43" t="str">
        <f>IF(E152="","",INDEX(Données_ATB!BE$3:BV$600,MATCH(E152,Medicament,0),18))</f>
        <v/>
      </c>
      <c r="M152" s="43" t="str">
        <f t="shared" si="9"/>
        <v/>
      </c>
      <c r="N152" s="43" t="str">
        <f t="shared" si="10"/>
        <v/>
      </c>
      <c r="O152" s="43" t="str">
        <f t="shared" si="11"/>
        <v/>
      </c>
      <c r="P152" s="43" t="str">
        <f t="shared" si="12"/>
        <v/>
      </c>
    </row>
    <row r="153" spans="2:16" s="13" customFormat="1" x14ac:dyDescent="0.3">
      <c r="B153" s="223"/>
      <c r="C153" s="224"/>
      <c r="D153" s="224"/>
      <c r="E153" s="224"/>
      <c r="F153" s="250"/>
      <c r="G153" s="96" t="str">
        <f>IF(C153="","",IFERROR(INDEX(G$19:$L150,MATCH(C153,L$19:L$28,0),1),"Non renseigné"))</f>
        <v/>
      </c>
      <c r="H153" s="261" t="str">
        <f>IFERROR(IF(E153="","",INDEX(Données_ATB!BE$3:BU$600,MATCH(E153,Medicament,0),17)),"Ce médicament n'est pas connu dans la base")</f>
        <v/>
      </c>
      <c r="I153" s="92" t="str">
        <f>IFERROR(IF(E153="","",INDEX(Données_ATB!BE$3:BM$600,MATCH(E153,Medicament,0),9)),"")</f>
        <v/>
      </c>
      <c r="J153" s="58" t="str">
        <f>IFERROR(IF(E153="","",INDEX(Données_ATB!BE$3:BQ$5600,MATCH(E153,Medicament,0),13)),"")</f>
        <v/>
      </c>
      <c r="K153" s="229" t="str">
        <f>IF(COUNTIFS($B$31:B153,B153,$E$31:E153,E153,$C$31:C153,C153,$D$31:D153,D153)&gt;1,"DÉJÀ ENTRÉ",IF(AND(COUNTA(B153,C153,D153,E153,F153)&lt;5,COUNTA(B153,C153,D153,E153,F153)&gt;0),"Pensez à renseigner toutes les cases de la ligne !",IF(COUNTA(B153)=1,IF(COUNTBLANK(B153)&gt;=1,"Ne laissez pas de lignes vides. Écrivez sur la ligne supérieure.",""),"")))&amp;IF(G153="Non renseigné","Veuillez sélectionner de nouveau le nom dans la colonne Espèce traitée","")</f>
        <v/>
      </c>
      <c r="L153" s="43" t="str">
        <f>IF(E153="","",INDEX(Données_ATB!BE$3:BV$600,MATCH(E153,Medicament,0),18))</f>
        <v/>
      </c>
      <c r="M153" s="43" t="str">
        <f t="shared" si="9"/>
        <v/>
      </c>
      <c r="N153" s="43" t="str">
        <f t="shared" si="10"/>
        <v/>
      </c>
      <c r="O153" s="43" t="str">
        <f t="shared" si="11"/>
        <v/>
      </c>
      <c r="P153" s="43" t="str">
        <f t="shared" si="12"/>
        <v/>
      </c>
    </row>
    <row r="154" spans="2:16" s="13" customFormat="1" x14ac:dyDescent="0.3">
      <c r="B154" s="223"/>
      <c r="C154" s="224"/>
      <c r="D154" s="224"/>
      <c r="E154" s="224"/>
      <c r="F154" s="250"/>
      <c r="G154" s="96" t="str">
        <f>IF(C154="","",IFERROR(INDEX(G$19:$L151,MATCH(C154,L$19:L$28,0),1),"Non renseigné"))</f>
        <v/>
      </c>
      <c r="H154" s="261" t="str">
        <f>IFERROR(IF(E154="","",INDEX(Données_ATB!BE$3:BU$600,MATCH(E154,Medicament,0),17)),"Ce médicament n'est pas connu dans la base")</f>
        <v/>
      </c>
      <c r="I154" s="92" t="str">
        <f>IFERROR(IF(E154="","",INDEX(Données_ATB!BE$3:BM$600,MATCH(E154,Medicament,0),9)),"")</f>
        <v/>
      </c>
      <c r="J154" s="58" t="str">
        <f>IFERROR(IF(E154="","",INDEX(Données_ATB!BE$3:BQ$5600,MATCH(E154,Medicament,0),13)),"")</f>
        <v/>
      </c>
      <c r="K154" s="229" t="str">
        <f>IF(COUNTIFS($B$31:B154,B154,$E$31:E154,E154,$C$31:C154,C154,$D$31:D154,D154)&gt;1,"DÉJÀ ENTRÉ",IF(AND(COUNTA(B154,C154,D154,E154,F154)&lt;5,COUNTA(B154,C154,D154,E154,F154)&gt;0),"Pensez à renseigner toutes les cases de la ligne !",IF(COUNTA(B154)=1,IF(COUNTBLANK(B154)&gt;=1,"Ne laissez pas de lignes vides. Écrivez sur la ligne supérieure.",""),"")))&amp;IF(G154="Non renseigné","Veuillez sélectionner de nouveau le nom dans la colonne Espèce traitée","")</f>
        <v/>
      </c>
      <c r="L154" s="43" t="str">
        <f>IF(E154="","",INDEX(Données_ATB!BE$3:BV$600,MATCH(E154,Medicament,0),18))</f>
        <v/>
      </c>
      <c r="M154" s="43" t="str">
        <f t="shared" si="9"/>
        <v/>
      </c>
      <c r="N154" s="43" t="str">
        <f t="shared" si="10"/>
        <v/>
      </c>
      <c r="O154" s="43" t="str">
        <f t="shared" si="11"/>
        <v/>
      </c>
      <c r="P154" s="43" t="str">
        <f t="shared" si="12"/>
        <v/>
      </c>
    </row>
    <row r="155" spans="2:16" s="13" customFormat="1" x14ac:dyDescent="0.3">
      <c r="B155" s="223"/>
      <c r="C155" s="224"/>
      <c r="D155" s="224"/>
      <c r="E155" s="224"/>
      <c r="F155" s="250"/>
      <c r="G155" s="96" t="str">
        <f>IF(C155="","",IFERROR(INDEX(G$19:$L152,MATCH(C155,L$19:L$28,0),1),"Non renseigné"))</f>
        <v/>
      </c>
      <c r="H155" s="261" t="str">
        <f>IFERROR(IF(E155="","",INDEX(Données_ATB!BE$3:BU$600,MATCH(E155,Medicament,0),17)),"Ce médicament n'est pas connu dans la base")</f>
        <v/>
      </c>
      <c r="I155" s="92" t="str">
        <f>IFERROR(IF(E155="","",INDEX(Données_ATB!BE$3:BM$600,MATCH(E155,Medicament,0),9)),"")</f>
        <v/>
      </c>
      <c r="J155" s="58" t="str">
        <f>IFERROR(IF(E155="","",INDEX(Données_ATB!BE$3:BQ$5600,MATCH(E155,Medicament,0),13)),"")</f>
        <v/>
      </c>
      <c r="K155" s="229" t="str">
        <f>IF(COUNTIFS($B$31:B155,B155,$E$31:E155,E155,$C$31:C155,C155,$D$31:D155,D155)&gt;1,"DÉJÀ ENTRÉ",IF(AND(COUNTA(B155,C155,D155,E155,F155)&lt;5,COUNTA(B155,C155,D155,E155,F155)&gt;0),"Pensez à renseigner toutes les cases de la ligne !",IF(COUNTA(B155)=1,IF(COUNTBLANK(B155)&gt;=1,"Ne laissez pas de lignes vides. Écrivez sur la ligne supérieure.",""),"")))&amp;IF(G155="Non renseigné","Veuillez sélectionner de nouveau le nom dans la colonne Espèce traitée","")</f>
        <v/>
      </c>
      <c r="L155" s="43" t="str">
        <f>IF(E155="","",INDEX(Données_ATB!BE$3:BV$600,MATCH(E155,Medicament,0),18))</f>
        <v/>
      </c>
      <c r="M155" s="43" t="str">
        <f t="shared" si="9"/>
        <v/>
      </c>
      <c r="N155" s="43" t="str">
        <f t="shared" si="10"/>
        <v/>
      </c>
      <c r="O155" s="43" t="str">
        <f t="shared" si="11"/>
        <v/>
      </c>
      <c r="P155" s="43" t="str">
        <f t="shared" si="12"/>
        <v/>
      </c>
    </row>
    <row r="156" spans="2:16" s="13" customFormat="1" x14ac:dyDescent="0.3">
      <c r="B156" s="223"/>
      <c r="C156" s="224"/>
      <c r="D156" s="224"/>
      <c r="E156" s="224"/>
      <c r="F156" s="250"/>
      <c r="G156" s="96" t="str">
        <f>IF(C156="","",IFERROR(INDEX(G$19:$L153,MATCH(C156,L$19:L$28,0),1),"Non renseigné"))</f>
        <v/>
      </c>
      <c r="H156" s="261" t="str">
        <f>IFERROR(IF(E156="","",INDEX(Données_ATB!BE$3:BU$600,MATCH(E156,Medicament,0),17)),"Ce médicament n'est pas connu dans la base")</f>
        <v/>
      </c>
      <c r="I156" s="92" t="str">
        <f>IFERROR(IF(E156="","",INDEX(Données_ATB!BE$3:BM$600,MATCH(E156,Medicament,0),9)),"")</f>
        <v/>
      </c>
      <c r="J156" s="58" t="str">
        <f>IFERROR(IF(E156="","",INDEX(Données_ATB!BE$3:BQ$5600,MATCH(E156,Medicament,0),13)),"")</f>
        <v/>
      </c>
      <c r="K156" s="229" t="str">
        <f>IF(COUNTIFS($B$31:B156,B156,$E$31:E156,E156,$C$31:C156,C156,$D$31:D156,D156)&gt;1,"DÉJÀ ENTRÉ",IF(AND(COUNTA(B156,C156,D156,E156,F156)&lt;5,COUNTA(B156,C156,D156,E156,F156)&gt;0),"Pensez à renseigner toutes les cases de la ligne !",IF(COUNTA(B156)=1,IF(COUNTBLANK(B156)&gt;=1,"Ne laissez pas de lignes vides. Écrivez sur la ligne supérieure.",""),"")))&amp;IF(G156="Non renseigné","Veuillez sélectionner de nouveau le nom dans la colonne Espèce traitée","")</f>
        <v/>
      </c>
      <c r="L156" s="43" t="str">
        <f>IF(E156="","",INDEX(Données_ATB!BE$3:BV$600,MATCH(E156,Medicament,0),18))</f>
        <v/>
      </c>
      <c r="M156" s="43" t="str">
        <f t="shared" si="9"/>
        <v/>
      </c>
      <c r="N156" s="43" t="str">
        <f t="shared" si="10"/>
        <v/>
      </c>
      <c r="O156" s="43" t="str">
        <f t="shared" si="11"/>
        <v/>
      </c>
      <c r="P156" s="43" t="str">
        <f t="shared" si="12"/>
        <v/>
      </c>
    </row>
    <row r="157" spans="2:16" s="13" customFormat="1" x14ac:dyDescent="0.3">
      <c r="B157" s="223"/>
      <c r="C157" s="224"/>
      <c r="D157" s="224"/>
      <c r="E157" s="224"/>
      <c r="F157" s="250"/>
      <c r="G157" s="96" t="str">
        <f>IF(C157="","",IFERROR(INDEX(G$19:$L154,MATCH(C157,L$19:L$28,0),1),"Non renseigné"))</f>
        <v/>
      </c>
      <c r="H157" s="261" t="str">
        <f>IFERROR(IF(E157="","",INDEX(Données_ATB!BE$3:BU$600,MATCH(E157,Medicament,0),17)),"Ce médicament n'est pas connu dans la base")</f>
        <v/>
      </c>
      <c r="I157" s="92" t="str">
        <f>IFERROR(IF(E157="","",INDEX(Données_ATB!BE$3:BM$600,MATCH(E157,Medicament,0),9)),"")</f>
        <v/>
      </c>
      <c r="J157" s="58" t="str">
        <f>IFERROR(IF(E157="","",INDEX(Données_ATB!BE$3:BQ$5600,MATCH(E157,Medicament,0),13)),"")</f>
        <v/>
      </c>
      <c r="K157" s="229" t="str">
        <f>IF(COUNTIFS($B$31:B157,B157,$E$31:E157,E157,$C$31:C157,C157,$D$31:D157,D157)&gt;1,"DÉJÀ ENTRÉ",IF(AND(COUNTA(B157,C157,D157,E157,F157)&lt;5,COUNTA(B157,C157,D157,E157,F157)&gt;0),"Pensez à renseigner toutes les cases de la ligne !",IF(COUNTA(B157)=1,IF(COUNTBLANK(B157)&gt;=1,"Ne laissez pas de lignes vides. Écrivez sur la ligne supérieure.",""),"")))&amp;IF(G157="Non renseigné","Veuillez sélectionner de nouveau le nom dans la colonne Espèce traitée","")</f>
        <v/>
      </c>
      <c r="L157" s="43" t="str">
        <f>IF(E157="","",INDEX(Données_ATB!BE$3:BV$600,MATCH(E157,Medicament,0),18))</f>
        <v/>
      </c>
      <c r="M157" s="43" t="str">
        <f t="shared" si="9"/>
        <v/>
      </c>
      <c r="N157" s="43" t="str">
        <f t="shared" si="10"/>
        <v/>
      </c>
      <c r="O157" s="43" t="str">
        <f t="shared" si="11"/>
        <v/>
      </c>
      <c r="P157" s="43" t="str">
        <f t="shared" si="12"/>
        <v/>
      </c>
    </row>
    <row r="158" spans="2:16" s="13" customFormat="1" x14ac:dyDescent="0.3">
      <c r="B158" s="223"/>
      <c r="C158" s="224"/>
      <c r="D158" s="224"/>
      <c r="E158" s="224"/>
      <c r="F158" s="250"/>
      <c r="G158" s="96" t="str">
        <f>IF(C158="","",IFERROR(INDEX(G$19:$L155,MATCH(C158,L$19:L$28,0),1),"Non renseigné"))</f>
        <v/>
      </c>
      <c r="H158" s="261" t="str">
        <f>IFERROR(IF(E158="","",INDEX(Données_ATB!BE$3:BU$600,MATCH(E158,Medicament,0),17)),"Ce médicament n'est pas connu dans la base")</f>
        <v/>
      </c>
      <c r="I158" s="92" t="str">
        <f>IFERROR(IF(E158="","",INDEX(Données_ATB!BE$3:BM$600,MATCH(E158,Medicament,0),9)),"")</f>
        <v/>
      </c>
      <c r="J158" s="58" t="str">
        <f>IFERROR(IF(E158="","",INDEX(Données_ATB!BE$3:BQ$5600,MATCH(E158,Medicament,0),13)),"")</f>
        <v/>
      </c>
      <c r="K158" s="229" t="str">
        <f>IF(COUNTIFS($B$31:B158,B158,$E$31:E158,E158,$C$31:C158,C158,$D$31:D158,D158)&gt;1,"DÉJÀ ENTRÉ",IF(AND(COUNTA(B158,C158,D158,E158,F158)&lt;5,COUNTA(B158,C158,D158,E158,F158)&gt;0),"Pensez à renseigner toutes les cases de la ligne !",IF(COUNTA(B158)=1,IF(COUNTBLANK(B158)&gt;=1,"Ne laissez pas de lignes vides. Écrivez sur la ligne supérieure.",""),"")))&amp;IF(G158="Non renseigné","Veuillez sélectionner de nouveau le nom dans la colonne Espèce traitée","")</f>
        <v/>
      </c>
      <c r="L158" s="43" t="str">
        <f>IF(E158="","",INDEX(Données_ATB!BE$3:BV$600,MATCH(E158,Medicament,0),18))</f>
        <v/>
      </c>
      <c r="M158" s="43" t="str">
        <f t="shared" si="9"/>
        <v/>
      </c>
      <c r="N158" s="43" t="str">
        <f t="shared" si="10"/>
        <v/>
      </c>
      <c r="O158" s="43" t="str">
        <f t="shared" si="11"/>
        <v/>
      </c>
      <c r="P158" s="43" t="str">
        <f t="shared" si="12"/>
        <v/>
      </c>
    </row>
    <row r="159" spans="2:16" s="13" customFormat="1" x14ac:dyDescent="0.3">
      <c r="B159" s="223"/>
      <c r="C159" s="224"/>
      <c r="D159" s="224"/>
      <c r="E159" s="224"/>
      <c r="F159" s="250"/>
      <c r="G159" s="96" t="str">
        <f>IF(C159="","",IFERROR(INDEX(G$19:$L156,MATCH(C159,L$19:L$28,0),1),"Non renseigné"))</f>
        <v/>
      </c>
      <c r="H159" s="261" t="str">
        <f>IFERROR(IF(E159="","",INDEX(Données_ATB!BE$3:BU$600,MATCH(E159,Medicament,0),17)),"Ce médicament n'est pas connu dans la base")</f>
        <v/>
      </c>
      <c r="I159" s="92" t="str">
        <f>IFERROR(IF(E159="","",INDEX(Données_ATB!BE$3:BM$600,MATCH(E159,Medicament,0),9)),"")</f>
        <v/>
      </c>
      <c r="J159" s="58" t="str">
        <f>IFERROR(IF(E159="","",INDEX(Données_ATB!BE$3:BQ$5600,MATCH(E159,Medicament,0),13)),"")</f>
        <v/>
      </c>
      <c r="K159" s="229" t="str">
        <f>IF(COUNTIFS($B$31:B159,B159,$E$31:E159,E159,$C$31:C159,C159,$D$31:D159,D159)&gt;1,"DÉJÀ ENTRÉ",IF(AND(COUNTA(B159,C159,D159,E159,F159)&lt;5,COUNTA(B159,C159,D159,E159,F159)&gt;0),"Pensez à renseigner toutes les cases de la ligne !",IF(COUNTA(B159)=1,IF(COUNTBLANK(B159)&gt;=1,"Ne laissez pas de lignes vides. Écrivez sur la ligne supérieure.",""),"")))&amp;IF(G159="Non renseigné","Veuillez sélectionner de nouveau le nom dans la colonne Espèce traitée","")</f>
        <v/>
      </c>
      <c r="L159" s="43" t="str">
        <f>IF(E159="","",INDEX(Données_ATB!BE$3:BV$600,MATCH(E159,Medicament,0),18))</f>
        <v/>
      </c>
      <c r="M159" s="43" t="str">
        <f t="shared" ref="M159:M222" si="13">IF(B159="janvier",1,IF(B159="février",2,IF(B159="mars",3,IF(B159="avril",4,IF(B159="mai",5,IF(B159="juin",6,IF(B159="juillet",7,IF(B159="août",8,IF(B159="septembre",9,IF(B159="octobre",10,IF(B159="novembre",11,IF(B159="décembre",12,""))))))))))))</f>
        <v/>
      </c>
      <c r="N159" s="43" t="str">
        <f t="shared" si="10"/>
        <v/>
      </c>
      <c r="O159" s="43" t="str">
        <f t="shared" si="11"/>
        <v/>
      </c>
      <c r="P159" s="43" t="str">
        <f t="shared" si="12"/>
        <v/>
      </c>
    </row>
    <row r="160" spans="2:16" s="13" customFormat="1" x14ac:dyDescent="0.3">
      <c r="B160" s="223"/>
      <c r="C160" s="224"/>
      <c r="D160" s="224"/>
      <c r="E160" s="224"/>
      <c r="F160" s="250"/>
      <c r="G160" s="96" t="str">
        <f>IF(C160="","",IFERROR(INDEX(G$19:$L157,MATCH(C160,L$19:L$28,0),1),"Non renseigné"))</f>
        <v/>
      </c>
      <c r="H160" s="261" t="str">
        <f>IFERROR(IF(E160="","",INDEX(Données_ATB!BE$3:BU$600,MATCH(E160,Medicament,0),17)),"Ce médicament n'est pas connu dans la base")</f>
        <v/>
      </c>
      <c r="I160" s="92" t="str">
        <f>IFERROR(IF(E160="","",INDEX(Données_ATB!BE$3:BM$600,MATCH(E160,Medicament,0),9)),"")</f>
        <v/>
      </c>
      <c r="J160" s="58" t="str">
        <f>IFERROR(IF(E160="","",INDEX(Données_ATB!BE$3:BQ$5600,MATCH(E160,Medicament,0),13)),"")</f>
        <v/>
      </c>
      <c r="K160" s="229" t="str">
        <f>IF(COUNTIFS($B$31:B160,B160,$E$31:E160,E160,$C$31:C160,C160,$D$31:D160,D160)&gt;1,"DÉJÀ ENTRÉ",IF(AND(COUNTA(B160,C160,D160,E160,F160)&lt;5,COUNTA(B160,C160,D160,E160,F160)&gt;0),"Pensez à renseigner toutes les cases de la ligne !",IF(COUNTA(B160)=1,IF(COUNTBLANK(B160)&gt;=1,"Ne laissez pas de lignes vides. Écrivez sur la ligne supérieure.",""),"")))&amp;IF(G160="Non renseigné","Veuillez sélectionner de nouveau le nom dans la colonne Espèce traitée","")</f>
        <v/>
      </c>
      <c r="L160" s="43" t="str">
        <f>IF(E160="","",INDEX(Données_ATB!BE$3:BV$600,MATCH(E160,Medicament,0),18))</f>
        <v/>
      </c>
      <c r="M160" s="43" t="str">
        <f t="shared" si="13"/>
        <v/>
      </c>
      <c r="N160" s="43" t="str">
        <f t="shared" si="10"/>
        <v/>
      </c>
      <c r="O160" s="43" t="str">
        <f t="shared" si="11"/>
        <v/>
      </c>
      <c r="P160" s="43" t="str">
        <f t="shared" si="12"/>
        <v/>
      </c>
    </row>
    <row r="161" spans="2:16" s="13" customFormat="1" x14ac:dyDescent="0.3">
      <c r="B161" s="223"/>
      <c r="C161" s="224"/>
      <c r="D161" s="224"/>
      <c r="E161" s="224"/>
      <c r="F161" s="250"/>
      <c r="G161" s="96" t="str">
        <f>IF(C161="","",IFERROR(INDEX(G$19:$L158,MATCH(C161,L$19:L$28,0),1),"Non renseigné"))</f>
        <v/>
      </c>
      <c r="H161" s="261" t="str">
        <f>IFERROR(IF(E161="","",INDEX(Données_ATB!BE$3:BU$600,MATCH(E161,Medicament,0),17)),"Ce médicament n'est pas connu dans la base")</f>
        <v/>
      </c>
      <c r="I161" s="92" t="str">
        <f>IFERROR(IF(E161="","",INDEX(Données_ATB!BE$3:BM$600,MATCH(E161,Medicament,0),9)),"")</f>
        <v/>
      </c>
      <c r="J161" s="58" t="str">
        <f>IFERROR(IF(E161="","",INDEX(Données_ATB!BE$3:BQ$5600,MATCH(E161,Medicament,0),13)),"")</f>
        <v/>
      </c>
      <c r="K161" s="229" t="str">
        <f>IF(COUNTIFS($B$31:B161,B161,$E$31:E161,E161,$C$31:C161,C161,$D$31:D161,D161)&gt;1,"DÉJÀ ENTRÉ",IF(AND(COUNTA(B161,C161,D161,E161,F161)&lt;5,COUNTA(B161,C161,D161,E161,F161)&gt;0),"Pensez à renseigner toutes les cases de la ligne !",IF(COUNTA(B161)=1,IF(COUNTBLANK(B161)&gt;=1,"Ne laissez pas de lignes vides. Écrivez sur la ligne supérieure.",""),"")))&amp;IF(G161="Non renseigné","Veuillez sélectionner de nouveau le nom dans la colonne Espèce traitée","")</f>
        <v/>
      </c>
      <c r="L161" s="43" t="str">
        <f>IF(E161="","",INDEX(Données_ATB!BE$3:BV$600,MATCH(E161,Medicament,0),18))</f>
        <v/>
      </c>
      <c r="M161" s="43" t="str">
        <f t="shared" si="13"/>
        <v/>
      </c>
      <c r="N161" s="43" t="str">
        <f t="shared" si="10"/>
        <v/>
      </c>
      <c r="O161" s="43" t="str">
        <f t="shared" si="11"/>
        <v/>
      </c>
      <c r="P161" s="43" t="str">
        <f t="shared" si="12"/>
        <v/>
      </c>
    </row>
    <row r="162" spans="2:16" s="13" customFormat="1" x14ac:dyDescent="0.3">
      <c r="B162" s="223"/>
      <c r="C162" s="224"/>
      <c r="D162" s="224"/>
      <c r="E162" s="224"/>
      <c r="F162" s="250"/>
      <c r="G162" s="96" t="str">
        <f>IF(C162="","",IFERROR(INDEX(G$19:$L159,MATCH(C162,L$19:L$28,0),1),"Non renseigné"))</f>
        <v/>
      </c>
      <c r="H162" s="261" t="str">
        <f>IFERROR(IF(E162="","",INDEX(Données_ATB!BE$3:BU$600,MATCH(E162,Medicament,0),17)),"Ce médicament n'est pas connu dans la base")</f>
        <v/>
      </c>
      <c r="I162" s="92" t="str">
        <f>IFERROR(IF(E162="","",INDEX(Données_ATB!BE$3:BM$600,MATCH(E162,Medicament,0),9)),"")</f>
        <v/>
      </c>
      <c r="J162" s="58" t="str">
        <f>IFERROR(IF(E162="","",INDEX(Données_ATB!BE$3:BQ$5600,MATCH(E162,Medicament,0),13)),"")</f>
        <v/>
      </c>
      <c r="K162" s="229" t="str">
        <f>IF(COUNTIFS($B$31:B162,B162,$E$31:E162,E162,$C$31:C162,C162,$D$31:D162,D162)&gt;1,"DÉJÀ ENTRÉ",IF(AND(COUNTA(B162,C162,D162,E162,F162)&lt;5,COUNTA(B162,C162,D162,E162,F162)&gt;0),"Pensez à renseigner toutes les cases de la ligne !",IF(COUNTA(B162)=1,IF(COUNTBLANK(B162)&gt;=1,"Ne laissez pas de lignes vides. Écrivez sur la ligne supérieure.",""),"")))&amp;IF(G162="Non renseigné","Veuillez sélectionner de nouveau le nom dans la colonne Espèce traitée","")</f>
        <v/>
      </c>
      <c r="L162" s="43" t="str">
        <f>IF(E162="","",INDEX(Données_ATB!BE$3:BV$600,MATCH(E162,Medicament,0),18))</f>
        <v/>
      </c>
      <c r="M162" s="43" t="str">
        <f t="shared" si="13"/>
        <v/>
      </c>
      <c r="N162" s="43" t="str">
        <f t="shared" si="10"/>
        <v/>
      </c>
      <c r="O162" s="43" t="str">
        <f t="shared" si="11"/>
        <v/>
      </c>
      <c r="P162" s="43" t="str">
        <f t="shared" si="12"/>
        <v/>
      </c>
    </row>
    <row r="163" spans="2:16" s="13" customFormat="1" x14ac:dyDescent="0.3">
      <c r="B163" s="223"/>
      <c r="C163" s="224"/>
      <c r="D163" s="224"/>
      <c r="E163" s="224"/>
      <c r="F163" s="250"/>
      <c r="G163" s="96" t="str">
        <f>IF(C163="","",IFERROR(INDEX(G$19:$L160,MATCH(C163,L$19:L$28,0),1),"Non renseigné"))</f>
        <v/>
      </c>
      <c r="H163" s="261" t="str">
        <f>IFERROR(IF(E163="","",INDEX(Données_ATB!BE$3:BU$600,MATCH(E163,Medicament,0),17)),"Ce médicament n'est pas connu dans la base")</f>
        <v/>
      </c>
      <c r="I163" s="92" t="str">
        <f>IFERROR(IF(E163="","",INDEX(Données_ATB!BE$3:BM$600,MATCH(E163,Medicament,0),9)),"")</f>
        <v/>
      </c>
      <c r="J163" s="58" t="str">
        <f>IFERROR(IF(E163="","",INDEX(Données_ATB!BE$3:BQ$5600,MATCH(E163,Medicament,0),13)),"")</f>
        <v/>
      </c>
      <c r="K163" s="229" t="str">
        <f>IF(COUNTIFS($B$31:B163,B163,$E$31:E163,E163,$C$31:C163,C163,$D$31:D163,D163)&gt;1,"DÉJÀ ENTRÉ",IF(AND(COUNTA(B163,C163,D163,E163,F163)&lt;5,COUNTA(B163,C163,D163,E163,F163)&gt;0),"Pensez à renseigner toutes les cases de la ligne !",IF(COUNTA(B163)=1,IF(COUNTBLANK(B163)&gt;=1,"Ne laissez pas de lignes vides. Écrivez sur la ligne supérieure.",""),"")))&amp;IF(G163="Non renseigné","Veuillez sélectionner de nouveau le nom dans la colonne Espèce traitée","")</f>
        <v/>
      </c>
      <c r="L163" s="43" t="str">
        <f>IF(E163="","",INDEX(Données_ATB!BE$3:BV$600,MATCH(E163,Medicament,0),18))</f>
        <v/>
      </c>
      <c r="M163" s="43" t="str">
        <f t="shared" si="13"/>
        <v/>
      </c>
      <c r="N163" s="43" t="str">
        <f t="shared" si="10"/>
        <v/>
      </c>
      <c r="O163" s="43" t="str">
        <f t="shared" si="11"/>
        <v/>
      </c>
      <c r="P163" s="43" t="str">
        <f t="shared" si="12"/>
        <v/>
      </c>
    </row>
    <row r="164" spans="2:16" s="13" customFormat="1" x14ac:dyDescent="0.3">
      <c r="B164" s="223"/>
      <c r="C164" s="224"/>
      <c r="D164" s="224"/>
      <c r="E164" s="224"/>
      <c r="F164" s="250"/>
      <c r="G164" s="96" t="str">
        <f>IF(C164="","",IFERROR(INDEX(G$19:$L161,MATCH(C164,L$19:L$28,0),1),"Non renseigné"))</f>
        <v/>
      </c>
      <c r="H164" s="261" t="str">
        <f>IFERROR(IF(E164="","",INDEX(Données_ATB!BE$3:BU$600,MATCH(E164,Medicament,0),17)),"Ce médicament n'est pas connu dans la base")</f>
        <v/>
      </c>
      <c r="I164" s="92" t="str">
        <f>IFERROR(IF(E164="","",INDEX(Données_ATB!BE$3:BM$600,MATCH(E164,Medicament,0),9)),"")</f>
        <v/>
      </c>
      <c r="J164" s="58" t="str">
        <f>IFERROR(IF(E164="","",INDEX(Données_ATB!BE$3:BQ$5600,MATCH(E164,Medicament,0),13)),"")</f>
        <v/>
      </c>
      <c r="K164" s="229" t="str">
        <f>IF(COUNTIFS($B$31:B164,B164,$E$31:E164,E164,$C$31:C164,C164,$D$31:D164,D164)&gt;1,"DÉJÀ ENTRÉ",IF(AND(COUNTA(B164,C164,D164,E164,F164)&lt;5,COUNTA(B164,C164,D164,E164,F164)&gt;0),"Pensez à renseigner toutes les cases de la ligne !",IF(COUNTA(B164)=1,IF(COUNTBLANK(B164)&gt;=1,"Ne laissez pas de lignes vides. Écrivez sur la ligne supérieure.",""),"")))&amp;IF(G164="Non renseigné","Veuillez sélectionner de nouveau le nom dans la colonne Espèce traitée","")</f>
        <v/>
      </c>
      <c r="L164" s="43" t="str">
        <f>IF(E164="","",INDEX(Données_ATB!BE$3:BV$600,MATCH(E164,Medicament,0),18))</f>
        <v/>
      </c>
      <c r="M164" s="43" t="str">
        <f t="shared" si="13"/>
        <v/>
      </c>
      <c r="N164" s="43" t="str">
        <f t="shared" si="10"/>
        <v/>
      </c>
      <c r="O164" s="43" t="str">
        <f t="shared" si="11"/>
        <v/>
      </c>
      <c r="P164" s="43" t="str">
        <f t="shared" si="12"/>
        <v/>
      </c>
    </row>
    <row r="165" spans="2:16" s="13" customFormat="1" x14ac:dyDescent="0.3">
      <c r="B165" s="223"/>
      <c r="C165" s="224"/>
      <c r="D165" s="224"/>
      <c r="E165" s="224"/>
      <c r="F165" s="250"/>
      <c r="G165" s="96" t="str">
        <f>IF(C165="","",IFERROR(INDEX(G$19:$L162,MATCH(C165,L$19:L$28,0),1),"Non renseigné"))</f>
        <v/>
      </c>
      <c r="H165" s="261" t="str">
        <f>IFERROR(IF(E165="","",INDEX(Données_ATB!BE$3:BU$600,MATCH(E165,Medicament,0),17)),"Ce médicament n'est pas connu dans la base")</f>
        <v/>
      </c>
      <c r="I165" s="92" t="str">
        <f>IFERROR(IF(E165="","",INDEX(Données_ATB!BE$3:BM$600,MATCH(E165,Medicament,0),9)),"")</f>
        <v/>
      </c>
      <c r="J165" s="58" t="str">
        <f>IFERROR(IF(E165="","",INDEX(Données_ATB!BE$3:BQ$5600,MATCH(E165,Medicament,0),13)),"")</f>
        <v/>
      </c>
      <c r="K165" s="229" t="str">
        <f>IF(COUNTIFS($B$31:B165,B165,$E$31:E165,E165,$C$31:C165,C165,$D$31:D165,D165)&gt;1,"DÉJÀ ENTRÉ",IF(AND(COUNTA(B165,C165,D165,E165,F165)&lt;5,COUNTA(B165,C165,D165,E165,F165)&gt;0),"Pensez à renseigner toutes les cases de la ligne !",IF(COUNTA(B165)=1,IF(COUNTBLANK(B165)&gt;=1,"Ne laissez pas de lignes vides. Écrivez sur la ligne supérieure.",""),"")))&amp;IF(G165="Non renseigné","Veuillez sélectionner de nouveau le nom dans la colonne Espèce traitée","")</f>
        <v/>
      </c>
      <c r="L165" s="43" t="str">
        <f>IF(E165="","",INDEX(Données_ATB!BE$3:BV$600,MATCH(E165,Medicament,0),18))</f>
        <v/>
      </c>
      <c r="M165" s="43" t="str">
        <f t="shared" si="13"/>
        <v/>
      </c>
      <c r="N165" s="43" t="str">
        <f t="shared" si="10"/>
        <v/>
      </c>
      <c r="O165" s="43" t="str">
        <f t="shared" si="11"/>
        <v/>
      </c>
      <c r="P165" s="43" t="str">
        <f t="shared" si="12"/>
        <v/>
      </c>
    </row>
    <row r="166" spans="2:16" s="13" customFormat="1" x14ac:dyDescent="0.3">
      <c r="B166" s="223"/>
      <c r="C166" s="224"/>
      <c r="D166" s="224"/>
      <c r="E166" s="224"/>
      <c r="F166" s="250"/>
      <c r="G166" s="96" t="str">
        <f>IF(C166="","",IFERROR(INDEX(G$19:$L163,MATCH(C166,L$19:L$28,0),1),"Non renseigné"))</f>
        <v/>
      </c>
      <c r="H166" s="261" t="str">
        <f>IFERROR(IF(E166="","",INDEX(Données_ATB!BE$3:BU$600,MATCH(E166,Medicament,0),17)),"Ce médicament n'est pas connu dans la base")</f>
        <v/>
      </c>
      <c r="I166" s="92" t="str">
        <f>IFERROR(IF(E166="","",INDEX(Données_ATB!BE$3:BM$600,MATCH(E166,Medicament,0),9)),"")</f>
        <v/>
      </c>
      <c r="J166" s="58" t="str">
        <f>IFERROR(IF(E166="","",INDEX(Données_ATB!BE$3:BQ$5600,MATCH(E166,Medicament,0),13)),"")</f>
        <v/>
      </c>
      <c r="K166" s="229" t="str">
        <f>IF(COUNTIFS($B$31:B166,B166,$E$31:E166,E166,$C$31:C166,C166,$D$31:D166,D166)&gt;1,"DÉJÀ ENTRÉ",IF(AND(COUNTA(B166,C166,D166,E166,F166)&lt;5,COUNTA(B166,C166,D166,E166,F166)&gt;0),"Pensez à renseigner toutes les cases de la ligne !",IF(COUNTA(B166)=1,IF(COUNTBLANK(B166)&gt;=1,"Ne laissez pas de lignes vides. Écrivez sur la ligne supérieure.",""),"")))&amp;IF(G166="Non renseigné","Veuillez sélectionner de nouveau le nom dans la colonne Espèce traitée","")</f>
        <v/>
      </c>
      <c r="L166" s="43" t="str">
        <f>IF(E166="","",INDEX(Données_ATB!BE$3:BV$600,MATCH(E166,Medicament,0),18))</f>
        <v/>
      </c>
      <c r="M166" s="43" t="str">
        <f t="shared" si="13"/>
        <v/>
      </c>
      <c r="N166" s="43" t="str">
        <f t="shared" si="10"/>
        <v/>
      </c>
      <c r="O166" s="43" t="str">
        <f t="shared" si="11"/>
        <v/>
      </c>
      <c r="P166" s="43" t="str">
        <f t="shared" si="12"/>
        <v/>
      </c>
    </row>
    <row r="167" spans="2:16" s="13" customFormat="1" x14ac:dyDescent="0.3">
      <c r="B167" s="223"/>
      <c r="C167" s="224"/>
      <c r="D167" s="224"/>
      <c r="E167" s="224"/>
      <c r="F167" s="250"/>
      <c r="G167" s="96" t="str">
        <f>IF(C167="","",IFERROR(INDEX(G$19:$L164,MATCH(C167,L$19:L$28,0),1),"Non renseigné"))</f>
        <v/>
      </c>
      <c r="H167" s="261" t="str">
        <f>IFERROR(IF(E167="","",INDEX(Données_ATB!BE$3:BU$600,MATCH(E167,Medicament,0),17)),"Ce médicament n'est pas connu dans la base")</f>
        <v/>
      </c>
      <c r="I167" s="92" t="str">
        <f>IFERROR(IF(E167="","",INDEX(Données_ATB!BE$3:BM$600,MATCH(E167,Medicament,0),9)),"")</f>
        <v/>
      </c>
      <c r="J167" s="58" t="str">
        <f>IFERROR(IF(E167="","",INDEX(Données_ATB!BE$3:BQ$5600,MATCH(E167,Medicament,0),13)),"")</f>
        <v/>
      </c>
      <c r="K167" s="229" t="str">
        <f>IF(COUNTIFS($B$31:B167,B167,$E$31:E167,E167,$C$31:C167,C167,$D$31:D167,D167)&gt;1,"DÉJÀ ENTRÉ",IF(AND(COUNTA(B167,C167,D167,E167,F167)&lt;5,COUNTA(B167,C167,D167,E167,F167)&gt;0),"Pensez à renseigner toutes les cases de la ligne !",IF(COUNTA(B167)=1,IF(COUNTBLANK(B167)&gt;=1,"Ne laissez pas de lignes vides. Écrivez sur la ligne supérieure.",""),"")))&amp;IF(G167="Non renseigné","Veuillez sélectionner de nouveau le nom dans la colonne Espèce traitée","")</f>
        <v/>
      </c>
      <c r="L167" s="43" t="str">
        <f>IF(E167="","",INDEX(Données_ATB!BE$3:BV$600,MATCH(E167,Medicament,0),18))</f>
        <v/>
      </c>
      <c r="M167" s="43" t="str">
        <f t="shared" si="13"/>
        <v/>
      </c>
      <c r="N167" s="43" t="str">
        <f t="shared" si="10"/>
        <v/>
      </c>
      <c r="O167" s="43" t="str">
        <f t="shared" si="11"/>
        <v/>
      </c>
      <c r="P167" s="43" t="str">
        <f t="shared" si="12"/>
        <v/>
      </c>
    </row>
    <row r="168" spans="2:16" s="13" customFormat="1" x14ac:dyDescent="0.3">
      <c r="B168" s="223"/>
      <c r="C168" s="224"/>
      <c r="D168" s="224"/>
      <c r="E168" s="224"/>
      <c r="F168" s="250"/>
      <c r="G168" s="96" t="str">
        <f>IF(C168="","",IFERROR(INDEX(G$19:$L165,MATCH(C168,L$19:L$28,0),1),"Non renseigné"))</f>
        <v/>
      </c>
      <c r="H168" s="261" t="str">
        <f>IFERROR(IF(E168="","",INDEX(Données_ATB!BE$3:BU$600,MATCH(E168,Medicament,0),17)),"Ce médicament n'est pas connu dans la base")</f>
        <v/>
      </c>
      <c r="I168" s="92" t="str">
        <f>IFERROR(IF(E168="","",INDEX(Données_ATB!BE$3:BM$600,MATCH(E168,Medicament,0),9)),"")</f>
        <v/>
      </c>
      <c r="J168" s="58" t="str">
        <f>IFERROR(IF(E168="","",INDEX(Données_ATB!BE$3:BQ$5600,MATCH(E168,Medicament,0),13)),"")</f>
        <v/>
      </c>
      <c r="K168" s="229" t="str">
        <f>IF(COUNTIFS($B$31:B168,B168,$E$31:E168,E168,$C$31:C168,C168,$D$31:D168,D168)&gt;1,"DÉJÀ ENTRÉ",IF(AND(COUNTA(B168,C168,D168,E168,F168)&lt;5,COUNTA(B168,C168,D168,E168,F168)&gt;0),"Pensez à renseigner toutes les cases de la ligne !",IF(COUNTA(B168)=1,IF(COUNTBLANK(B168)&gt;=1,"Ne laissez pas de lignes vides. Écrivez sur la ligne supérieure.",""),"")))&amp;IF(G168="Non renseigné","Veuillez sélectionner de nouveau le nom dans la colonne Espèce traitée","")</f>
        <v/>
      </c>
      <c r="L168" s="43" t="str">
        <f>IF(E168="","",INDEX(Données_ATB!BE$3:BV$600,MATCH(E168,Medicament,0),18))</f>
        <v/>
      </c>
      <c r="M168" s="43" t="str">
        <f t="shared" si="13"/>
        <v/>
      </c>
      <c r="N168" s="43" t="str">
        <f t="shared" si="10"/>
        <v/>
      </c>
      <c r="O168" s="43" t="str">
        <f t="shared" si="11"/>
        <v/>
      </c>
      <c r="P168" s="43" t="str">
        <f t="shared" si="12"/>
        <v/>
      </c>
    </row>
    <row r="169" spans="2:16" s="13" customFormat="1" x14ac:dyDescent="0.3">
      <c r="B169" s="223"/>
      <c r="C169" s="224"/>
      <c r="D169" s="224"/>
      <c r="E169" s="224"/>
      <c r="F169" s="250"/>
      <c r="G169" s="96" t="str">
        <f>IF(C169="","",IFERROR(INDEX(G$19:$L166,MATCH(C169,L$19:L$28,0),1),"Non renseigné"))</f>
        <v/>
      </c>
      <c r="H169" s="261" t="str">
        <f>IFERROR(IF(E169="","",INDEX(Données_ATB!BE$3:BU$600,MATCH(E169,Medicament,0),17)),"Ce médicament n'est pas connu dans la base")</f>
        <v/>
      </c>
      <c r="I169" s="92" t="str">
        <f>IFERROR(IF(E169="","",INDEX(Données_ATB!BE$3:BM$600,MATCH(E169,Medicament,0),9)),"")</f>
        <v/>
      </c>
      <c r="J169" s="58" t="str">
        <f>IFERROR(IF(E169="","",INDEX(Données_ATB!BE$3:BQ$5600,MATCH(E169,Medicament,0),13)),"")</f>
        <v/>
      </c>
      <c r="K169" s="229" t="str">
        <f>IF(COUNTIFS($B$31:B169,B169,$E$31:E169,E169,$C$31:C169,C169,$D$31:D169,D169)&gt;1,"DÉJÀ ENTRÉ",IF(AND(COUNTA(B169,C169,D169,E169,F169)&lt;5,COUNTA(B169,C169,D169,E169,F169)&gt;0),"Pensez à renseigner toutes les cases de la ligne !",IF(COUNTA(B169)=1,IF(COUNTBLANK(B169)&gt;=1,"Ne laissez pas de lignes vides. Écrivez sur la ligne supérieure.",""),"")))&amp;IF(G169="Non renseigné","Veuillez sélectionner de nouveau le nom dans la colonne Espèce traitée","")</f>
        <v/>
      </c>
      <c r="L169" s="43" t="str">
        <f>IF(E169="","",INDEX(Données_ATB!BE$3:BV$600,MATCH(E169,Medicament,0),18))</f>
        <v/>
      </c>
      <c r="M169" s="43" t="str">
        <f t="shared" si="13"/>
        <v/>
      </c>
      <c r="N169" s="43" t="str">
        <f t="shared" si="10"/>
        <v/>
      </c>
      <c r="O169" s="43" t="str">
        <f t="shared" si="11"/>
        <v/>
      </c>
      <c r="P169" s="43" t="str">
        <f t="shared" si="12"/>
        <v/>
      </c>
    </row>
    <row r="170" spans="2:16" s="13" customFormat="1" x14ac:dyDescent="0.3">
      <c r="B170" s="223"/>
      <c r="C170" s="224"/>
      <c r="D170" s="224"/>
      <c r="E170" s="224"/>
      <c r="F170" s="250"/>
      <c r="G170" s="96" t="str">
        <f>IF(C170="","",IFERROR(INDEX(G$19:$L167,MATCH(C170,L$19:L$28,0),1),"Non renseigné"))</f>
        <v/>
      </c>
      <c r="H170" s="261" t="str">
        <f>IFERROR(IF(E170="","",INDEX(Données_ATB!BE$3:BU$600,MATCH(E170,Medicament,0),17)),"Ce médicament n'est pas connu dans la base")</f>
        <v/>
      </c>
      <c r="I170" s="92" t="str">
        <f>IFERROR(IF(E170="","",INDEX(Données_ATB!BE$3:BM$600,MATCH(E170,Medicament,0),9)),"")</f>
        <v/>
      </c>
      <c r="J170" s="58" t="str">
        <f>IFERROR(IF(E170="","",INDEX(Données_ATB!BE$3:BQ$5600,MATCH(E170,Medicament,0),13)),"")</f>
        <v/>
      </c>
      <c r="K170" s="229" t="str">
        <f>IF(COUNTIFS($B$31:B170,B170,$E$31:E170,E170,$C$31:C170,C170,$D$31:D170,D170)&gt;1,"DÉJÀ ENTRÉ",IF(AND(COUNTA(B170,C170,D170,E170,F170)&lt;5,COUNTA(B170,C170,D170,E170,F170)&gt;0),"Pensez à renseigner toutes les cases de la ligne !",IF(COUNTA(B170)=1,IF(COUNTBLANK(B170)&gt;=1,"Ne laissez pas de lignes vides. Écrivez sur la ligne supérieure.",""),"")))&amp;IF(G170="Non renseigné","Veuillez sélectionner de nouveau le nom dans la colonne Espèce traitée","")</f>
        <v/>
      </c>
      <c r="L170" s="43" t="str">
        <f>IF(E170="","",INDEX(Données_ATB!BE$3:BV$600,MATCH(E170,Medicament,0),18))</f>
        <v/>
      </c>
      <c r="M170" s="43" t="str">
        <f t="shared" si="13"/>
        <v/>
      </c>
      <c r="N170" s="43" t="str">
        <f t="shared" si="10"/>
        <v/>
      </c>
      <c r="O170" s="43" t="str">
        <f t="shared" si="11"/>
        <v/>
      </c>
      <c r="P170" s="43" t="str">
        <f t="shared" si="12"/>
        <v/>
      </c>
    </row>
    <row r="171" spans="2:16" s="13" customFormat="1" x14ac:dyDescent="0.3">
      <c r="B171" s="223"/>
      <c r="C171" s="224"/>
      <c r="D171" s="224"/>
      <c r="E171" s="224"/>
      <c r="F171" s="250"/>
      <c r="G171" s="96" t="str">
        <f>IF(C171="","",IFERROR(INDEX(G$19:$L168,MATCH(C171,L$19:L$28,0),1),"Non renseigné"))</f>
        <v/>
      </c>
      <c r="H171" s="261" t="str">
        <f>IFERROR(IF(E171="","",INDEX(Données_ATB!BE$3:BU$600,MATCH(E171,Medicament,0),17)),"Ce médicament n'est pas connu dans la base")</f>
        <v/>
      </c>
      <c r="I171" s="92" t="str">
        <f>IFERROR(IF(E171="","",INDEX(Données_ATB!BE$3:BM$600,MATCH(E171,Medicament,0),9)),"")</f>
        <v/>
      </c>
      <c r="J171" s="58" t="str">
        <f>IFERROR(IF(E171="","",INDEX(Données_ATB!BE$3:BQ$5600,MATCH(E171,Medicament,0),13)),"")</f>
        <v/>
      </c>
      <c r="K171" s="229" t="str">
        <f>IF(COUNTIFS($B$31:B171,B171,$E$31:E171,E171,$C$31:C171,C171,$D$31:D171,D171)&gt;1,"DÉJÀ ENTRÉ",IF(AND(COUNTA(B171,C171,D171,E171,F171)&lt;5,COUNTA(B171,C171,D171,E171,F171)&gt;0),"Pensez à renseigner toutes les cases de la ligne !",IF(COUNTA(B171)=1,IF(COUNTBLANK(B171)&gt;=1,"Ne laissez pas de lignes vides. Écrivez sur la ligne supérieure.",""),"")))&amp;IF(G171="Non renseigné","Veuillez sélectionner de nouveau le nom dans la colonne Espèce traitée","")</f>
        <v/>
      </c>
      <c r="L171" s="43" t="str">
        <f>IF(E171="","",INDEX(Données_ATB!BE$3:BV$600,MATCH(E171,Medicament,0),18))</f>
        <v/>
      </c>
      <c r="M171" s="43" t="str">
        <f t="shared" si="13"/>
        <v/>
      </c>
      <c r="N171" s="43" t="str">
        <f t="shared" si="10"/>
        <v/>
      </c>
      <c r="O171" s="43" t="str">
        <f t="shared" si="11"/>
        <v/>
      </c>
      <c r="P171" s="43" t="str">
        <f t="shared" si="12"/>
        <v/>
      </c>
    </row>
    <row r="172" spans="2:16" s="13" customFormat="1" x14ac:dyDescent="0.3">
      <c r="B172" s="223"/>
      <c r="C172" s="224"/>
      <c r="D172" s="224"/>
      <c r="E172" s="224"/>
      <c r="F172" s="250"/>
      <c r="G172" s="96" t="str">
        <f>IF(C172="","",IFERROR(INDEX(G$19:$L169,MATCH(C172,L$19:L$28,0),1),"Non renseigné"))</f>
        <v/>
      </c>
      <c r="H172" s="261" t="str">
        <f>IFERROR(IF(E172="","",INDEX(Données_ATB!BE$3:BU$600,MATCH(E172,Medicament,0),17)),"Ce médicament n'est pas connu dans la base")</f>
        <v/>
      </c>
      <c r="I172" s="92" t="str">
        <f>IFERROR(IF(E172="","",INDEX(Données_ATB!BE$3:BM$600,MATCH(E172,Medicament,0),9)),"")</f>
        <v/>
      </c>
      <c r="J172" s="58" t="str">
        <f>IFERROR(IF(E172="","",INDEX(Données_ATB!BE$3:BQ$5600,MATCH(E172,Medicament,0),13)),"")</f>
        <v/>
      </c>
      <c r="K172" s="229" t="str">
        <f>IF(COUNTIFS($B$31:B172,B172,$E$31:E172,E172,$C$31:C172,C172,$D$31:D172,D172)&gt;1,"DÉJÀ ENTRÉ",IF(AND(COUNTA(B172,C172,D172,E172,F172)&lt;5,COUNTA(B172,C172,D172,E172,F172)&gt;0),"Pensez à renseigner toutes les cases de la ligne !",IF(COUNTA(B172)=1,IF(COUNTBLANK(B172)&gt;=1,"Ne laissez pas de lignes vides. Écrivez sur la ligne supérieure.",""),"")))&amp;IF(G172="Non renseigné","Veuillez sélectionner de nouveau le nom dans la colonne Espèce traitée","")</f>
        <v/>
      </c>
      <c r="L172" s="43" t="str">
        <f>IF(E172="","",INDEX(Données_ATB!BE$3:BV$600,MATCH(E172,Medicament,0),18))</f>
        <v/>
      </c>
      <c r="M172" s="43" t="str">
        <f t="shared" si="13"/>
        <v/>
      </c>
      <c r="N172" s="43" t="str">
        <f t="shared" si="10"/>
        <v/>
      </c>
      <c r="O172" s="43" t="str">
        <f t="shared" si="11"/>
        <v/>
      </c>
      <c r="P172" s="43" t="str">
        <f t="shared" si="12"/>
        <v/>
      </c>
    </row>
    <row r="173" spans="2:16" s="13" customFormat="1" x14ac:dyDescent="0.3">
      <c r="B173" s="223"/>
      <c r="C173" s="224"/>
      <c r="D173" s="224"/>
      <c r="E173" s="224"/>
      <c r="F173" s="250"/>
      <c r="G173" s="96" t="str">
        <f>IF(C173="","",IFERROR(INDEX(G$19:$L170,MATCH(C173,L$19:L$28,0),1),"Non renseigné"))</f>
        <v/>
      </c>
      <c r="H173" s="261" t="str">
        <f>IFERROR(IF(E173="","",INDEX(Données_ATB!BE$3:BU$600,MATCH(E173,Medicament,0),17)),"Ce médicament n'est pas connu dans la base")</f>
        <v/>
      </c>
      <c r="I173" s="92" t="str">
        <f>IFERROR(IF(E173="","",INDEX(Données_ATB!BE$3:BM$600,MATCH(E173,Medicament,0),9)),"")</f>
        <v/>
      </c>
      <c r="J173" s="58" t="str">
        <f>IFERROR(IF(E173="","",INDEX(Données_ATB!BE$3:BQ$5600,MATCH(E173,Medicament,0),13)),"")</f>
        <v/>
      </c>
      <c r="K173" s="229" t="str">
        <f>IF(COUNTIFS($B$31:B173,B173,$E$31:E173,E173,$C$31:C173,C173,$D$31:D173,D173)&gt;1,"DÉJÀ ENTRÉ",IF(AND(COUNTA(B173,C173,D173,E173,F173)&lt;5,COUNTA(B173,C173,D173,E173,F173)&gt;0),"Pensez à renseigner toutes les cases de la ligne !",IF(COUNTA(B173)=1,IF(COUNTBLANK(B173)&gt;=1,"Ne laissez pas de lignes vides. Écrivez sur la ligne supérieure.",""),"")))&amp;IF(G173="Non renseigné","Veuillez sélectionner de nouveau le nom dans la colonne Espèce traitée","")</f>
        <v/>
      </c>
      <c r="L173" s="43" t="str">
        <f>IF(E173="","",INDEX(Données_ATB!BE$3:BV$600,MATCH(E173,Medicament,0),18))</f>
        <v/>
      </c>
      <c r="M173" s="43" t="str">
        <f t="shared" si="13"/>
        <v/>
      </c>
      <c r="N173" s="43" t="str">
        <f t="shared" si="10"/>
        <v/>
      </c>
      <c r="O173" s="43" t="str">
        <f t="shared" si="11"/>
        <v/>
      </c>
      <c r="P173" s="43" t="str">
        <f t="shared" si="12"/>
        <v/>
      </c>
    </row>
    <row r="174" spans="2:16" s="13" customFormat="1" x14ac:dyDescent="0.3">
      <c r="B174" s="223"/>
      <c r="C174" s="224"/>
      <c r="D174" s="224"/>
      <c r="E174" s="224"/>
      <c r="F174" s="250"/>
      <c r="G174" s="96" t="str">
        <f>IF(C174="","",IFERROR(INDEX(G$19:$L171,MATCH(C174,L$19:L$28,0),1),"Non renseigné"))</f>
        <v/>
      </c>
      <c r="H174" s="261" t="str">
        <f>IFERROR(IF(E174="","",INDEX(Données_ATB!BE$3:BU$600,MATCH(E174,Medicament,0),17)),"Ce médicament n'est pas connu dans la base")</f>
        <v/>
      </c>
      <c r="I174" s="92" t="str">
        <f>IFERROR(IF(E174="","",INDEX(Données_ATB!BE$3:BM$600,MATCH(E174,Medicament,0),9)),"")</f>
        <v/>
      </c>
      <c r="J174" s="58" t="str">
        <f>IFERROR(IF(E174="","",INDEX(Données_ATB!BE$3:BQ$5600,MATCH(E174,Medicament,0),13)),"")</f>
        <v/>
      </c>
      <c r="K174" s="229" t="str">
        <f>IF(COUNTIFS($B$31:B174,B174,$E$31:E174,E174,$C$31:C174,C174,$D$31:D174,D174)&gt;1,"DÉJÀ ENTRÉ",IF(AND(COUNTA(B174,C174,D174,E174,F174)&lt;5,COUNTA(B174,C174,D174,E174,F174)&gt;0),"Pensez à renseigner toutes les cases de la ligne !",IF(COUNTA(B174)=1,IF(COUNTBLANK(B174)&gt;=1,"Ne laissez pas de lignes vides. Écrivez sur la ligne supérieure.",""),"")))&amp;IF(G174="Non renseigné","Veuillez sélectionner de nouveau le nom dans la colonne Espèce traitée","")</f>
        <v/>
      </c>
      <c r="L174" s="43" t="str">
        <f>IF(E174="","",INDEX(Données_ATB!BE$3:BV$600,MATCH(E174,Medicament,0),18))</f>
        <v/>
      </c>
      <c r="M174" s="43" t="str">
        <f t="shared" si="13"/>
        <v/>
      </c>
      <c r="N174" s="43" t="str">
        <f t="shared" si="10"/>
        <v/>
      </c>
      <c r="O174" s="43" t="str">
        <f t="shared" si="11"/>
        <v/>
      </c>
      <c r="P174" s="43" t="str">
        <f t="shared" si="12"/>
        <v/>
      </c>
    </row>
    <row r="175" spans="2:16" s="13" customFormat="1" x14ac:dyDescent="0.3">
      <c r="B175" s="223"/>
      <c r="C175" s="224"/>
      <c r="D175" s="224"/>
      <c r="E175" s="224"/>
      <c r="F175" s="250"/>
      <c r="G175" s="96" t="str">
        <f>IF(C175="","",IFERROR(INDEX(G$19:$L172,MATCH(C175,L$19:L$28,0),1),"Non renseigné"))</f>
        <v/>
      </c>
      <c r="H175" s="261" t="str">
        <f>IFERROR(IF(E175="","",INDEX(Données_ATB!BE$3:BU$600,MATCH(E175,Medicament,0),17)),"Ce médicament n'est pas connu dans la base")</f>
        <v/>
      </c>
      <c r="I175" s="92" t="str">
        <f>IFERROR(IF(E175="","",INDEX(Données_ATB!BE$3:BM$600,MATCH(E175,Medicament,0),9)),"")</f>
        <v/>
      </c>
      <c r="J175" s="58" t="str">
        <f>IFERROR(IF(E175="","",INDEX(Données_ATB!BE$3:BQ$5600,MATCH(E175,Medicament,0),13)),"")</f>
        <v/>
      </c>
      <c r="K175" s="229" t="str">
        <f>IF(COUNTIFS($B$31:B175,B175,$E$31:E175,E175,$C$31:C175,C175,$D$31:D175,D175)&gt;1,"DÉJÀ ENTRÉ",IF(AND(COUNTA(B175,C175,D175,E175,F175)&lt;5,COUNTA(B175,C175,D175,E175,F175)&gt;0),"Pensez à renseigner toutes les cases de la ligne !",IF(COUNTA(B175)=1,IF(COUNTBLANK(B175)&gt;=1,"Ne laissez pas de lignes vides. Écrivez sur la ligne supérieure.",""),"")))&amp;IF(G175="Non renseigné","Veuillez sélectionner de nouveau le nom dans la colonne Espèce traitée","")</f>
        <v/>
      </c>
      <c r="L175" s="43" t="str">
        <f>IF(E175="","",INDEX(Données_ATB!BE$3:BV$600,MATCH(E175,Medicament,0),18))</f>
        <v/>
      </c>
      <c r="M175" s="43" t="str">
        <f t="shared" si="13"/>
        <v/>
      </c>
      <c r="N175" s="43" t="str">
        <f t="shared" si="10"/>
        <v/>
      </c>
      <c r="O175" s="43" t="str">
        <f t="shared" si="11"/>
        <v/>
      </c>
      <c r="P175" s="43" t="str">
        <f t="shared" si="12"/>
        <v/>
      </c>
    </row>
    <row r="176" spans="2:16" s="13" customFormat="1" x14ac:dyDescent="0.3">
      <c r="B176" s="223"/>
      <c r="C176" s="224"/>
      <c r="D176" s="224"/>
      <c r="E176" s="224"/>
      <c r="F176" s="250"/>
      <c r="G176" s="96" t="str">
        <f>IF(C176="","",IFERROR(INDEX(G$19:$L173,MATCH(C176,L$19:L$28,0),1),"Non renseigné"))</f>
        <v/>
      </c>
      <c r="H176" s="261" t="str">
        <f>IFERROR(IF(E176="","",INDEX(Données_ATB!BE$3:BU$600,MATCH(E176,Medicament,0),17)),"Ce médicament n'est pas connu dans la base")</f>
        <v/>
      </c>
      <c r="I176" s="92" t="str">
        <f>IFERROR(IF(E176="","",INDEX(Données_ATB!BE$3:BM$600,MATCH(E176,Medicament,0),9)),"")</f>
        <v/>
      </c>
      <c r="J176" s="58" t="str">
        <f>IFERROR(IF(E176="","",INDEX(Données_ATB!BE$3:BQ$5600,MATCH(E176,Medicament,0),13)),"")</f>
        <v/>
      </c>
      <c r="K176" s="229" t="str">
        <f>IF(COUNTIFS($B$31:B176,B176,$E$31:E176,E176,$C$31:C176,C176,$D$31:D176,D176)&gt;1,"DÉJÀ ENTRÉ",IF(AND(COUNTA(B176,C176,D176,E176,F176)&lt;5,COUNTA(B176,C176,D176,E176,F176)&gt;0),"Pensez à renseigner toutes les cases de la ligne !",IF(COUNTA(B176)=1,IF(COUNTBLANK(B176)&gt;=1,"Ne laissez pas de lignes vides. Écrivez sur la ligne supérieure.",""),"")))&amp;IF(G176="Non renseigné","Veuillez sélectionner de nouveau le nom dans la colonne Espèce traitée","")</f>
        <v/>
      </c>
      <c r="L176" s="43" t="str">
        <f>IF(E176="","",INDEX(Données_ATB!BE$3:BV$600,MATCH(E176,Medicament,0),18))</f>
        <v/>
      </c>
      <c r="M176" s="43" t="str">
        <f t="shared" si="13"/>
        <v/>
      </c>
      <c r="N176" s="43" t="str">
        <f t="shared" si="10"/>
        <v/>
      </c>
      <c r="O176" s="43" t="str">
        <f t="shared" si="11"/>
        <v/>
      </c>
      <c r="P176" s="43" t="str">
        <f t="shared" si="12"/>
        <v/>
      </c>
    </row>
    <row r="177" spans="2:16" s="13" customFormat="1" x14ac:dyDescent="0.3">
      <c r="B177" s="223"/>
      <c r="C177" s="224"/>
      <c r="D177" s="224"/>
      <c r="E177" s="224"/>
      <c r="F177" s="250"/>
      <c r="G177" s="96" t="str">
        <f>IF(C177="","",IFERROR(INDEX(G$19:$L174,MATCH(C177,L$19:L$28,0),1),"Non renseigné"))</f>
        <v/>
      </c>
      <c r="H177" s="261" t="str">
        <f>IFERROR(IF(E177="","",INDEX(Données_ATB!BE$3:BU$600,MATCH(E177,Medicament,0),17)),"Ce médicament n'est pas connu dans la base")</f>
        <v/>
      </c>
      <c r="I177" s="92" t="str">
        <f>IFERROR(IF(E177="","",INDEX(Données_ATB!BE$3:BM$600,MATCH(E177,Medicament,0),9)),"")</f>
        <v/>
      </c>
      <c r="J177" s="58" t="str">
        <f>IFERROR(IF(E177="","",INDEX(Données_ATB!BE$3:BQ$5600,MATCH(E177,Medicament,0),13)),"")</f>
        <v/>
      </c>
      <c r="K177" s="229" t="str">
        <f>IF(COUNTIFS($B$31:B177,B177,$E$31:E177,E177,$C$31:C177,C177,$D$31:D177,D177)&gt;1,"DÉJÀ ENTRÉ",IF(AND(COUNTA(B177,C177,D177,E177,F177)&lt;5,COUNTA(B177,C177,D177,E177,F177)&gt;0),"Pensez à renseigner toutes les cases de la ligne !",IF(COUNTA(B177)=1,IF(COUNTBLANK(B177)&gt;=1,"Ne laissez pas de lignes vides. Écrivez sur la ligne supérieure.",""),"")))&amp;IF(G177="Non renseigné","Veuillez sélectionner de nouveau le nom dans la colonne Espèce traitée","")</f>
        <v/>
      </c>
      <c r="L177" s="43" t="str">
        <f>IF(E177="","",INDEX(Données_ATB!BE$3:BV$600,MATCH(E177,Medicament,0),18))</f>
        <v/>
      </c>
      <c r="M177" s="43" t="str">
        <f t="shared" si="13"/>
        <v/>
      </c>
      <c r="N177" s="43" t="str">
        <f t="shared" si="10"/>
        <v/>
      </c>
      <c r="O177" s="43" t="str">
        <f t="shared" si="11"/>
        <v/>
      </c>
      <c r="P177" s="43" t="str">
        <f t="shared" si="12"/>
        <v/>
      </c>
    </row>
    <row r="178" spans="2:16" s="13" customFormat="1" x14ac:dyDescent="0.3">
      <c r="B178" s="223"/>
      <c r="C178" s="224"/>
      <c r="D178" s="224"/>
      <c r="E178" s="224"/>
      <c r="F178" s="250"/>
      <c r="G178" s="96" t="str">
        <f>IF(C178="","",IFERROR(INDEX(G$19:$L175,MATCH(C178,L$19:L$28,0),1),"Non renseigné"))</f>
        <v/>
      </c>
      <c r="H178" s="261" t="str">
        <f>IFERROR(IF(E178="","",INDEX(Données_ATB!BE$3:BU$600,MATCH(E178,Medicament,0),17)),"Ce médicament n'est pas connu dans la base")</f>
        <v/>
      </c>
      <c r="I178" s="92" t="str">
        <f>IFERROR(IF(E178="","",INDEX(Données_ATB!BE$3:BM$600,MATCH(E178,Medicament,0),9)),"")</f>
        <v/>
      </c>
      <c r="J178" s="58" t="str">
        <f>IFERROR(IF(E178="","",INDEX(Données_ATB!BE$3:BQ$5600,MATCH(E178,Medicament,0),13)),"")</f>
        <v/>
      </c>
      <c r="K178" s="229" t="str">
        <f>IF(COUNTIFS($B$31:B178,B178,$E$31:E178,E178,$C$31:C178,C178,$D$31:D178,D178)&gt;1,"DÉJÀ ENTRÉ",IF(AND(COUNTA(B178,C178,D178,E178,F178)&lt;5,COUNTA(B178,C178,D178,E178,F178)&gt;0),"Pensez à renseigner toutes les cases de la ligne !",IF(COUNTA(B178)=1,IF(COUNTBLANK(B178)&gt;=1,"Ne laissez pas de lignes vides. Écrivez sur la ligne supérieure.",""),"")))&amp;IF(G178="Non renseigné","Veuillez sélectionner de nouveau le nom dans la colonne Espèce traitée","")</f>
        <v/>
      </c>
      <c r="L178" s="43" t="str">
        <f>IF(E178="","",INDEX(Données_ATB!BE$3:BV$600,MATCH(E178,Medicament,0),18))</f>
        <v/>
      </c>
      <c r="M178" s="43" t="str">
        <f t="shared" si="13"/>
        <v/>
      </c>
      <c r="N178" s="43" t="str">
        <f t="shared" ref="N178:N241" si="14">IF(E178="","",INDEX(C$19:L$28,MATCH(C178,L$19:L$28,0),1))</f>
        <v/>
      </c>
      <c r="O178" s="43" t="str">
        <f t="shared" ref="O178:O241" si="15">IF(E178="","",INDEX(C$19:L$28,MATCH(C178,L$19:L$28,0),2))</f>
        <v/>
      </c>
      <c r="P178" s="43" t="str">
        <f t="shared" ref="P178:P241" si="16">IF(E178="","",INDEX(C$19:L$28,MATCH(C178,L$19:L$28,0),3))</f>
        <v/>
      </c>
    </row>
    <row r="179" spans="2:16" s="13" customFormat="1" x14ac:dyDescent="0.3">
      <c r="B179" s="223"/>
      <c r="C179" s="224"/>
      <c r="D179" s="224"/>
      <c r="E179" s="224"/>
      <c r="F179" s="250"/>
      <c r="G179" s="96" t="str">
        <f>IF(C179="","",IFERROR(INDEX(G$19:$L176,MATCH(C179,L$19:L$28,0),1),"Non renseigné"))</f>
        <v/>
      </c>
      <c r="H179" s="261" t="str">
        <f>IFERROR(IF(E179="","",INDEX(Données_ATB!BE$3:BU$600,MATCH(E179,Medicament,0),17)),"Ce médicament n'est pas connu dans la base")</f>
        <v/>
      </c>
      <c r="I179" s="92" t="str">
        <f>IFERROR(IF(E179="","",INDEX(Données_ATB!BE$3:BM$600,MATCH(E179,Medicament,0),9)),"")</f>
        <v/>
      </c>
      <c r="J179" s="58" t="str">
        <f>IFERROR(IF(E179="","",INDEX(Données_ATB!BE$3:BQ$5600,MATCH(E179,Medicament,0),13)),"")</f>
        <v/>
      </c>
      <c r="K179" s="229" t="str">
        <f>IF(COUNTIFS($B$31:B179,B179,$E$31:E179,E179,$C$31:C179,C179,$D$31:D179,D179)&gt;1,"DÉJÀ ENTRÉ",IF(AND(COUNTA(B179,C179,D179,E179,F179)&lt;5,COUNTA(B179,C179,D179,E179,F179)&gt;0),"Pensez à renseigner toutes les cases de la ligne !",IF(COUNTA(B179)=1,IF(COUNTBLANK(B179)&gt;=1,"Ne laissez pas de lignes vides. Écrivez sur la ligne supérieure.",""),"")))&amp;IF(G179="Non renseigné","Veuillez sélectionner de nouveau le nom dans la colonne Espèce traitée","")</f>
        <v/>
      </c>
      <c r="L179" s="43" t="str">
        <f>IF(E179="","",INDEX(Données_ATB!BE$3:BV$600,MATCH(E179,Medicament,0),18))</f>
        <v/>
      </c>
      <c r="M179" s="43" t="str">
        <f t="shared" si="13"/>
        <v/>
      </c>
      <c r="N179" s="43" t="str">
        <f t="shared" si="14"/>
        <v/>
      </c>
      <c r="O179" s="43" t="str">
        <f t="shared" si="15"/>
        <v/>
      </c>
      <c r="P179" s="43" t="str">
        <f t="shared" si="16"/>
        <v/>
      </c>
    </row>
    <row r="180" spans="2:16" s="13" customFormat="1" x14ac:dyDescent="0.3">
      <c r="B180" s="223"/>
      <c r="C180" s="224"/>
      <c r="D180" s="224"/>
      <c r="E180" s="224"/>
      <c r="F180" s="250"/>
      <c r="G180" s="96" t="str">
        <f>IF(C180="","",IFERROR(INDEX(G$19:$L177,MATCH(C180,L$19:L$28,0),1),"Non renseigné"))</f>
        <v/>
      </c>
      <c r="H180" s="261" t="str">
        <f>IFERROR(IF(E180="","",INDEX(Données_ATB!BE$3:BU$600,MATCH(E180,Medicament,0),17)),"Ce médicament n'est pas connu dans la base")</f>
        <v/>
      </c>
      <c r="I180" s="92" t="str">
        <f>IFERROR(IF(E180="","",INDEX(Données_ATB!BE$3:BM$600,MATCH(E180,Medicament,0),9)),"")</f>
        <v/>
      </c>
      <c r="J180" s="58" t="str">
        <f>IFERROR(IF(E180="","",INDEX(Données_ATB!BE$3:BQ$5600,MATCH(E180,Medicament,0),13)),"")</f>
        <v/>
      </c>
      <c r="K180" s="229" t="str">
        <f>IF(COUNTIFS($B$31:B180,B180,$E$31:E180,E180,$C$31:C180,C180,$D$31:D180,D180)&gt;1,"DÉJÀ ENTRÉ",IF(AND(COUNTA(B180,C180,D180,E180,F180)&lt;5,COUNTA(B180,C180,D180,E180,F180)&gt;0),"Pensez à renseigner toutes les cases de la ligne !",IF(COUNTA(B180)=1,IF(COUNTBLANK(B180)&gt;=1,"Ne laissez pas de lignes vides. Écrivez sur la ligne supérieure.",""),"")))&amp;IF(G180="Non renseigné","Veuillez sélectionner de nouveau le nom dans la colonne Espèce traitée","")</f>
        <v/>
      </c>
      <c r="L180" s="43" t="str">
        <f>IF(E180="","",INDEX(Données_ATB!BE$3:BV$600,MATCH(E180,Medicament,0),18))</f>
        <v/>
      </c>
      <c r="M180" s="43" t="str">
        <f t="shared" si="13"/>
        <v/>
      </c>
      <c r="N180" s="43" t="str">
        <f t="shared" si="14"/>
        <v/>
      </c>
      <c r="O180" s="43" t="str">
        <f t="shared" si="15"/>
        <v/>
      </c>
      <c r="P180" s="43" t="str">
        <f t="shared" si="16"/>
        <v/>
      </c>
    </row>
    <row r="181" spans="2:16" s="13" customFormat="1" x14ac:dyDescent="0.3">
      <c r="B181" s="223"/>
      <c r="C181" s="224"/>
      <c r="D181" s="224"/>
      <c r="E181" s="224"/>
      <c r="F181" s="250"/>
      <c r="G181" s="96" t="str">
        <f>IF(C181="","",IFERROR(INDEX(G$19:$L178,MATCH(C181,L$19:L$28,0),1),"Non renseigné"))</f>
        <v/>
      </c>
      <c r="H181" s="261" t="str">
        <f>IFERROR(IF(E181="","",INDEX(Données_ATB!BE$3:BU$600,MATCH(E181,Medicament,0),17)),"Ce médicament n'est pas connu dans la base")</f>
        <v/>
      </c>
      <c r="I181" s="92" t="str">
        <f>IFERROR(IF(E181="","",INDEX(Données_ATB!BE$3:BM$600,MATCH(E181,Medicament,0),9)),"")</f>
        <v/>
      </c>
      <c r="J181" s="58" t="str">
        <f>IFERROR(IF(E181="","",INDEX(Données_ATB!BE$3:BQ$5600,MATCH(E181,Medicament,0),13)),"")</f>
        <v/>
      </c>
      <c r="K181" s="229" t="str">
        <f>IF(COUNTIFS($B$31:B181,B181,$E$31:E181,E181,$C$31:C181,C181,$D$31:D181,D181)&gt;1,"DÉJÀ ENTRÉ",IF(AND(COUNTA(B181,C181,D181,E181,F181)&lt;5,COUNTA(B181,C181,D181,E181,F181)&gt;0),"Pensez à renseigner toutes les cases de la ligne !",IF(COUNTA(B181)=1,IF(COUNTBLANK(B181)&gt;=1,"Ne laissez pas de lignes vides. Écrivez sur la ligne supérieure.",""),"")))&amp;IF(G181="Non renseigné","Veuillez sélectionner de nouveau le nom dans la colonne Espèce traitée","")</f>
        <v/>
      </c>
      <c r="L181" s="43" t="str">
        <f>IF(E181="","",INDEX(Données_ATB!BE$3:BV$600,MATCH(E181,Medicament,0),18))</f>
        <v/>
      </c>
      <c r="M181" s="43" t="str">
        <f t="shared" si="13"/>
        <v/>
      </c>
      <c r="N181" s="43" t="str">
        <f t="shared" si="14"/>
        <v/>
      </c>
      <c r="O181" s="43" t="str">
        <f t="shared" si="15"/>
        <v/>
      </c>
      <c r="P181" s="43" t="str">
        <f t="shared" si="16"/>
        <v/>
      </c>
    </row>
    <row r="182" spans="2:16" s="13" customFormat="1" x14ac:dyDescent="0.3">
      <c r="B182" s="223"/>
      <c r="C182" s="224"/>
      <c r="D182" s="224"/>
      <c r="E182" s="224"/>
      <c r="F182" s="250"/>
      <c r="G182" s="96" t="str">
        <f>IF(C182="","",IFERROR(INDEX(G$19:$L179,MATCH(C182,L$19:L$28,0),1),"Non renseigné"))</f>
        <v/>
      </c>
      <c r="H182" s="261" t="str">
        <f>IFERROR(IF(E182="","",INDEX(Données_ATB!BE$3:BU$600,MATCH(E182,Medicament,0),17)),"Ce médicament n'est pas connu dans la base")</f>
        <v/>
      </c>
      <c r="I182" s="92" t="str">
        <f>IFERROR(IF(E182="","",INDEX(Données_ATB!BE$3:BM$600,MATCH(E182,Medicament,0),9)),"")</f>
        <v/>
      </c>
      <c r="J182" s="58" t="str">
        <f>IFERROR(IF(E182="","",INDEX(Données_ATB!BE$3:BQ$5600,MATCH(E182,Medicament,0),13)),"")</f>
        <v/>
      </c>
      <c r="K182" s="229" t="str">
        <f>IF(COUNTIFS($B$31:B182,B182,$E$31:E182,E182,$C$31:C182,C182,$D$31:D182,D182)&gt;1,"DÉJÀ ENTRÉ",IF(AND(COUNTA(B182,C182,D182,E182,F182)&lt;5,COUNTA(B182,C182,D182,E182,F182)&gt;0),"Pensez à renseigner toutes les cases de la ligne !",IF(COUNTA(B182)=1,IF(COUNTBLANK(B182)&gt;=1,"Ne laissez pas de lignes vides. Écrivez sur la ligne supérieure.",""),"")))&amp;IF(G182="Non renseigné","Veuillez sélectionner de nouveau le nom dans la colonne Espèce traitée","")</f>
        <v/>
      </c>
      <c r="L182" s="43" t="str">
        <f>IF(E182="","",INDEX(Données_ATB!BE$3:BV$600,MATCH(E182,Medicament,0),18))</f>
        <v/>
      </c>
      <c r="M182" s="43" t="str">
        <f t="shared" si="13"/>
        <v/>
      </c>
      <c r="N182" s="43" t="str">
        <f t="shared" si="14"/>
        <v/>
      </c>
      <c r="O182" s="43" t="str">
        <f t="shared" si="15"/>
        <v/>
      </c>
      <c r="P182" s="43" t="str">
        <f t="shared" si="16"/>
        <v/>
      </c>
    </row>
    <row r="183" spans="2:16" s="13" customFormat="1" x14ac:dyDescent="0.3">
      <c r="B183" s="223"/>
      <c r="C183" s="224"/>
      <c r="D183" s="224"/>
      <c r="E183" s="224"/>
      <c r="F183" s="250"/>
      <c r="G183" s="96" t="str">
        <f>IF(C183="","",IFERROR(INDEX(G$19:$L180,MATCH(C183,L$19:L$28,0),1),"Non renseigné"))</f>
        <v/>
      </c>
      <c r="H183" s="261" t="str">
        <f>IFERROR(IF(E183="","",INDEX(Données_ATB!BE$3:BU$600,MATCH(E183,Medicament,0),17)),"Ce médicament n'est pas connu dans la base")</f>
        <v/>
      </c>
      <c r="I183" s="92" t="str">
        <f>IFERROR(IF(E183="","",INDEX(Données_ATB!BE$3:BM$600,MATCH(E183,Medicament,0),9)),"")</f>
        <v/>
      </c>
      <c r="J183" s="58" t="str">
        <f>IFERROR(IF(E183="","",INDEX(Données_ATB!BE$3:BQ$5600,MATCH(E183,Medicament,0),13)),"")</f>
        <v/>
      </c>
      <c r="K183" s="229" t="str">
        <f>IF(COUNTIFS($B$31:B183,B183,$E$31:E183,E183,$C$31:C183,C183,$D$31:D183,D183)&gt;1,"DÉJÀ ENTRÉ",IF(AND(COUNTA(B183,C183,D183,E183,F183)&lt;5,COUNTA(B183,C183,D183,E183,F183)&gt;0),"Pensez à renseigner toutes les cases de la ligne !",IF(COUNTA(B183)=1,IF(COUNTBLANK(B183)&gt;=1,"Ne laissez pas de lignes vides. Écrivez sur la ligne supérieure.",""),"")))&amp;IF(G183="Non renseigné","Veuillez sélectionner de nouveau le nom dans la colonne Espèce traitée","")</f>
        <v/>
      </c>
      <c r="L183" s="43" t="str">
        <f>IF(E183="","",INDEX(Données_ATB!BE$3:BV$600,MATCH(E183,Medicament,0),18))</f>
        <v/>
      </c>
      <c r="M183" s="43" t="str">
        <f t="shared" si="13"/>
        <v/>
      </c>
      <c r="N183" s="43" t="str">
        <f t="shared" si="14"/>
        <v/>
      </c>
      <c r="O183" s="43" t="str">
        <f t="shared" si="15"/>
        <v/>
      </c>
      <c r="P183" s="43" t="str">
        <f t="shared" si="16"/>
        <v/>
      </c>
    </row>
    <row r="184" spans="2:16" s="13" customFormat="1" x14ac:dyDescent="0.3">
      <c r="B184" s="223"/>
      <c r="C184" s="224"/>
      <c r="D184" s="224"/>
      <c r="E184" s="224"/>
      <c r="F184" s="250"/>
      <c r="G184" s="96" t="str">
        <f>IF(C184="","",IFERROR(INDEX(G$19:$L181,MATCH(C184,L$19:L$28,0),1),"Non renseigné"))</f>
        <v/>
      </c>
      <c r="H184" s="261" t="str">
        <f>IFERROR(IF(E184="","",INDEX(Données_ATB!BE$3:BU$600,MATCH(E184,Medicament,0),17)),"Ce médicament n'est pas connu dans la base")</f>
        <v/>
      </c>
      <c r="I184" s="92" t="str">
        <f>IFERROR(IF(E184="","",INDEX(Données_ATB!BE$3:BM$600,MATCH(E184,Medicament,0),9)),"")</f>
        <v/>
      </c>
      <c r="J184" s="58" t="str">
        <f>IFERROR(IF(E184="","",INDEX(Données_ATB!BE$3:BQ$5600,MATCH(E184,Medicament,0),13)),"")</f>
        <v/>
      </c>
      <c r="K184" s="229" t="str">
        <f>IF(COUNTIFS($B$31:B184,B184,$E$31:E184,E184,$C$31:C184,C184,$D$31:D184,D184)&gt;1,"DÉJÀ ENTRÉ",IF(AND(COUNTA(B184,C184,D184,E184,F184)&lt;5,COUNTA(B184,C184,D184,E184,F184)&gt;0),"Pensez à renseigner toutes les cases de la ligne !",IF(COUNTA(B184)=1,IF(COUNTBLANK(B184)&gt;=1,"Ne laissez pas de lignes vides. Écrivez sur la ligne supérieure.",""),"")))&amp;IF(G184="Non renseigné","Veuillez sélectionner de nouveau le nom dans la colonne Espèce traitée","")</f>
        <v/>
      </c>
      <c r="L184" s="43" t="str">
        <f>IF(E184="","",INDEX(Données_ATB!BE$3:BV$600,MATCH(E184,Medicament,0),18))</f>
        <v/>
      </c>
      <c r="M184" s="43" t="str">
        <f t="shared" si="13"/>
        <v/>
      </c>
      <c r="N184" s="43" t="str">
        <f t="shared" si="14"/>
        <v/>
      </c>
      <c r="O184" s="43" t="str">
        <f t="shared" si="15"/>
        <v/>
      </c>
      <c r="P184" s="43" t="str">
        <f t="shared" si="16"/>
        <v/>
      </c>
    </row>
    <row r="185" spans="2:16" s="13" customFormat="1" x14ac:dyDescent="0.3">
      <c r="B185" s="223"/>
      <c r="C185" s="224"/>
      <c r="D185" s="224"/>
      <c r="E185" s="224"/>
      <c r="F185" s="250"/>
      <c r="G185" s="96" t="str">
        <f>IF(C185="","",IFERROR(INDEX(G$19:$L182,MATCH(C185,L$19:L$28,0),1),"Non renseigné"))</f>
        <v/>
      </c>
      <c r="H185" s="261" t="str">
        <f>IFERROR(IF(E185="","",INDEX(Données_ATB!BE$3:BU$600,MATCH(E185,Medicament,0),17)),"Ce médicament n'est pas connu dans la base")</f>
        <v/>
      </c>
      <c r="I185" s="92" t="str">
        <f>IFERROR(IF(E185="","",INDEX(Données_ATB!BE$3:BM$600,MATCH(E185,Medicament,0),9)),"")</f>
        <v/>
      </c>
      <c r="J185" s="58" t="str">
        <f>IFERROR(IF(E185="","",INDEX(Données_ATB!BE$3:BQ$5600,MATCH(E185,Medicament,0),13)),"")</f>
        <v/>
      </c>
      <c r="K185" s="229" t="str">
        <f>IF(COUNTIFS($B$31:B185,B185,$E$31:E185,E185,$C$31:C185,C185,$D$31:D185,D185)&gt;1,"DÉJÀ ENTRÉ",IF(AND(COUNTA(B185,C185,D185,E185,F185)&lt;5,COUNTA(B185,C185,D185,E185,F185)&gt;0),"Pensez à renseigner toutes les cases de la ligne !",IF(COUNTA(B185)=1,IF(COUNTBLANK(B185)&gt;=1,"Ne laissez pas de lignes vides. Écrivez sur la ligne supérieure.",""),"")))&amp;IF(G185="Non renseigné","Veuillez sélectionner de nouveau le nom dans la colonne Espèce traitée","")</f>
        <v/>
      </c>
      <c r="L185" s="43" t="str">
        <f>IF(E185="","",INDEX(Données_ATB!BE$3:BV$600,MATCH(E185,Medicament,0),18))</f>
        <v/>
      </c>
      <c r="M185" s="43" t="str">
        <f t="shared" si="13"/>
        <v/>
      </c>
      <c r="N185" s="43" t="str">
        <f t="shared" si="14"/>
        <v/>
      </c>
      <c r="O185" s="43" t="str">
        <f t="shared" si="15"/>
        <v/>
      </c>
      <c r="P185" s="43" t="str">
        <f t="shared" si="16"/>
        <v/>
      </c>
    </row>
    <row r="186" spans="2:16" s="13" customFormat="1" x14ac:dyDescent="0.3">
      <c r="B186" s="223"/>
      <c r="C186" s="224"/>
      <c r="D186" s="224"/>
      <c r="E186" s="224"/>
      <c r="F186" s="250"/>
      <c r="G186" s="96" t="str">
        <f>IF(C186="","",IFERROR(INDEX(G$19:$L183,MATCH(C186,L$19:L$28,0),1),"Non renseigné"))</f>
        <v/>
      </c>
      <c r="H186" s="261" t="str">
        <f>IFERROR(IF(E186="","",INDEX(Données_ATB!BE$3:BU$600,MATCH(E186,Medicament,0),17)),"Ce médicament n'est pas connu dans la base")</f>
        <v/>
      </c>
      <c r="I186" s="92" t="str">
        <f>IFERROR(IF(E186="","",INDEX(Données_ATB!BE$3:BM$600,MATCH(E186,Medicament,0),9)),"")</f>
        <v/>
      </c>
      <c r="J186" s="58" t="str">
        <f>IFERROR(IF(E186="","",INDEX(Données_ATB!BE$3:BQ$5600,MATCH(E186,Medicament,0),13)),"")</f>
        <v/>
      </c>
      <c r="K186" s="229" t="str">
        <f>IF(COUNTIFS($B$31:B186,B186,$E$31:E186,E186,$C$31:C186,C186,$D$31:D186,D186)&gt;1,"DÉJÀ ENTRÉ",IF(AND(COUNTA(B186,C186,D186,E186,F186)&lt;5,COUNTA(B186,C186,D186,E186,F186)&gt;0),"Pensez à renseigner toutes les cases de la ligne !",IF(COUNTA(B186)=1,IF(COUNTBLANK(B186)&gt;=1,"Ne laissez pas de lignes vides. Écrivez sur la ligne supérieure.",""),"")))&amp;IF(G186="Non renseigné","Veuillez sélectionner de nouveau le nom dans la colonne Espèce traitée","")</f>
        <v/>
      </c>
      <c r="L186" s="43" t="str">
        <f>IF(E186="","",INDEX(Données_ATB!BE$3:BV$600,MATCH(E186,Medicament,0),18))</f>
        <v/>
      </c>
      <c r="M186" s="43" t="str">
        <f t="shared" si="13"/>
        <v/>
      </c>
      <c r="N186" s="43" t="str">
        <f t="shared" si="14"/>
        <v/>
      </c>
      <c r="O186" s="43" t="str">
        <f t="shared" si="15"/>
        <v/>
      </c>
      <c r="P186" s="43" t="str">
        <f t="shared" si="16"/>
        <v/>
      </c>
    </row>
    <row r="187" spans="2:16" s="13" customFormat="1" x14ac:dyDescent="0.3">
      <c r="B187" s="223"/>
      <c r="C187" s="224"/>
      <c r="D187" s="224"/>
      <c r="E187" s="224"/>
      <c r="F187" s="250"/>
      <c r="G187" s="96" t="str">
        <f>IF(C187="","",IFERROR(INDEX(G$19:$L184,MATCH(C187,L$19:L$28,0),1),"Non renseigné"))</f>
        <v/>
      </c>
      <c r="H187" s="261" t="str">
        <f>IFERROR(IF(E187="","",INDEX(Données_ATB!BE$3:BU$600,MATCH(E187,Medicament,0),17)),"Ce médicament n'est pas connu dans la base")</f>
        <v/>
      </c>
      <c r="I187" s="92" t="str">
        <f>IFERROR(IF(E187="","",INDEX(Données_ATB!BE$3:BM$600,MATCH(E187,Medicament,0),9)),"")</f>
        <v/>
      </c>
      <c r="J187" s="58" t="str">
        <f>IFERROR(IF(E187="","",INDEX(Données_ATB!BE$3:BQ$5600,MATCH(E187,Medicament,0),13)),"")</f>
        <v/>
      </c>
      <c r="K187" s="229" t="str">
        <f>IF(COUNTIFS($B$31:B187,B187,$E$31:E187,E187,$C$31:C187,C187,$D$31:D187,D187)&gt;1,"DÉJÀ ENTRÉ",IF(AND(COUNTA(B187,C187,D187,E187,F187)&lt;5,COUNTA(B187,C187,D187,E187,F187)&gt;0),"Pensez à renseigner toutes les cases de la ligne !",IF(COUNTA(B187)=1,IF(COUNTBLANK(B187)&gt;=1,"Ne laissez pas de lignes vides. Écrivez sur la ligne supérieure.",""),"")))&amp;IF(G187="Non renseigné","Veuillez sélectionner de nouveau le nom dans la colonne Espèce traitée","")</f>
        <v/>
      </c>
      <c r="L187" s="43" t="str">
        <f>IF(E187="","",INDEX(Données_ATB!BE$3:BV$600,MATCH(E187,Medicament,0),18))</f>
        <v/>
      </c>
      <c r="M187" s="43" t="str">
        <f t="shared" si="13"/>
        <v/>
      </c>
      <c r="N187" s="43" t="str">
        <f t="shared" si="14"/>
        <v/>
      </c>
      <c r="O187" s="43" t="str">
        <f t="shared" si="15"/>
        <v/>
      </c>
      <c r="P187" s="43" t="str">
        <f t="shared" si="16"/>
        <v/>
      </c>
    </row>
    <row r="188" spans="2:16" s="13" customFormat="1" x14ac:dyDescent="0.3">
      <c r="B188" s="223"/>
      <c r="C188" s="224"/>
      <c r="D188" s="224"/>
      <c r="E188" s="224"/>
      <c r="F188" s="250"/>
      <c r="G188" s="96" t="str">
        <f>IF(C188="","",IFERROR(INDEX(G$19:$L185,MATCH(C188,L$19:L$28,0),1),"Non renseigné"))</f>
        <v/>
      </c>
      <c r="H188" s="261" t="str">
        <f>IFERROR(IF(E188="","",INDEX(Données_ATB!BE$3:BU$600,MATCH(E188,Medicament,0),17)),"Ce médicament n'est pas connu dans la base")</f>
        <v/>
      </c>
      <c r="I188" s="92" t="str">
        <f>IFERROR(IF(E188="","",INDEX(Données_ATB!BE$3:BM$600,MATCH(E188,Medicament,0),9)),"")</f>
        <v/>
      </c>
      <c r="J188" s="58" t="str">
        <f>IFERROR(IF(E188="","",INDEX(Données_ATB!BE$3:BQ$5600,MATCH(E188,Medicament,0),13)),"")</f>
        <v/>
      </c>
      <c r="K188" s="229" t="str">
        <f>IF(COUNTIFS($B$31:B188,B188,$E$31:E188,E188,$C$31:C188,C188,$D$31:D188,D188)&gt;1,"DÉJÀ ENTRÉ",IF(AND(COUNTA(B188,C188,D188,E188,F188)&lt;5,COUNTA(B188,C188,D188,E188,F188)&gt;0),"Pensez à renseigner toutes les cases de la ligne !",IF(COUNTA(B188)=1,IF(COUNTBLANK(B188)&gt;=1,"Ne laissez pas de lignes vides. Écrivez sur la ligne supérieure.",""),"")))&amp;IF(G188="Non renseigné","Veuillez sélectionner de nouveau le nom dans la colonne Espèce traitée","")</f>
        <v/>
      </c>
      <c r="L188" s="43" t="str">
        <f>IF(E188="","",INDEX(Données_ATB!BE$3:BV$600,MATCH(E188,Medicament,0),18))</f>
        <v/>
      </c>
      <c r="M188" s="43" t="str">
        <f t="shared" si="13"/>
        <v/>
      </c>
      <c r="N188" s="43" t="str">
        <f t="shared" si="14"/>
        <v/>
      </c>
      <c r="O188" s="43" t="str">
        <f t="shared" si="15"/>
        <v/>
      </c>
      <c r="P188" s="43" t="str">
        <f t="shared" si="16"/>
        <v/>
      </c>
    </row>
    <row r="189" spans="2:16" s="13" customFormat="1" x14ac:dyDescent="0.3">
      <c r="B189" s="223"/>
      <c r="C189" s="224"/>
      <c r="D189" s="224"/>
      <c r="E189" s="224"/>
      <c r="F189" s="250"/>
      <c r="G189" s="96" t="str">
        <f>IF(C189="","",IFERROR(INDEX(G$19:$L186,MATCH(C189,L$19:L$28,0),1),"Non renseigné"))</f>
        <v/>
      </c>
      <c r="H189" s="261" t="str">
        <f>IFERROR(IF(E189="","",INDEX(Données_ATB!BE$3:BU$600,MATCH(E189,Medicament,0),17)),"Ce médicament n'est pas connu dans la base")</f>
        <v/>
      </c>
      <c r="I189" s="92" t="str">
        <f>IFERROR(IF(E189="","",INDEX(Données_ATB!BE$3:BM$600,MATCH(E189,Medicament,0),9)),"")</f>
        <v/>
      </c>
      <c r="J189" s="58" t="str">
        <f>IFERROR(IF(E189="","",INDEX(Données_ATB!BE$3:BQ$5600,MATCH(E189,Medicament,0),13)),"")</f>
        <v/>
      </c>
      <c r="K189" s="229" t="str">
        <f>IF(COUNTIFS($B$31:B189,B189,$E$31:E189,E189,$C$31:C189,C189,$D$31:D189,D189)&gt;1,"DÉJÀ ENTRÉ",IF(AND(COUNTA(B189,C189,D189,E189,F189)&lt;5,COUNTA(B189,C189,D189,E189,F189)&gt;0),"Pensez à renseigner toutes les cases de la ligne !",IF(COUNTA(B189)=1,IF(COUNTBLANK(B189)&gt;=1,"Ne laissez pas de lignes vides. Écrivez sur la ligne supérieure.",""),"")))&amp;IF(G189="Non renseigné","Veuillez sélectionner de nouveau le nom dans la colonne Espèce traitée","")</f>
        <v/>
      </c>
      <c r="L189" s="43" t="str">
        <f>IF(E189="","",INDEX(Données_ATB!BE$3:BV$600,MATCH(E189,Medicament,0),18))</f>
        <v/>
      </c>
      <c r="M189" s="43" t="str">
        <f t="shared" si="13"/>
        <v/>
      </c>
      <c r="N189" s="43" t="str">
        <f t="shared" si="14"/>
        <v/>
      </c>
      <c r="O189" s="43" t="str">
        <f t="shared" si="15"/>
        <v/>
      </c>
      <c r="P189" s="43" t="str">
        <f t="shared" si="16"/>
        <v/>
      </c>
    </row>
    <row r="190" spans="2:16" s="13" customFormat="1" x14ac:dyDescent="0.3">
      <c r="B190" s="223"/>
      <c r="C190" s="224"/>
      <c r="D190" s="224"/>
      <c r="E190" s="224"/>
      <c r="F190" s="250"/>
      <c r="G190" s="96" t="str">
        <f>IF(C190="","",IFERROR(INDEX(G$19:$L187,MATCH(C190,L$19:L$28,0),1),"Non renseigné"))</f>
        <v/>
      </c>
      <c r="H190" s="261" t="str">
        <f>IFERROR(IF(E190="","",INDEX(Données_ATB!BE$3:BU$600,MATCH(E190,Medicament,0),17)),"Ce médicament n'est pas connu dans la base")</f>
        <v/>
      </c>
      <c r="I190" s="92" t="str">
        <f>IFERROR(IF(E190="","",INDEX(Données_ATB!BE$3:BM$600,MATCH(E190,Medicament,0),9)),"")</f>
        <v/>
      </c>
      <c r="J190" s="58" t="str">
        <f>IFERROR(IF(E190="","",INDEX(Données_ATB!BE$3:BQ$5600,MATCH(E190,Medicament,0),13)),"")</f>
        <v/>
      </c>
      <c r="K190" s="229" t="str">
        <f>IF(COUNTIFS($B$31:B190,B190,$E$31:E190,E190,$C$31:C190,C190,$D$31:D190,D190)&gt;1,"DÉJÀ ENTRÉ",IF(AND(COUNTA(B190,C190,D190,E190,F190)&lt;5,COUNTA(B190,C190,D190,E190,F190)&gt;0),"Pensez à renseigner toutes les cases de la ligne !",IF(COUNTA(B190)=1,IF(COUNTBLANK(B190)&gt;=1,"Ne laissez pas de lignes vides. Écrivez sur la ligne supérieure.",""),"")))&amp;IF(G190="Non renseigné","Veuillez sélectionner de nouveau le nom dans la colonne Espèce traitée","")</f>
        <v/>
      </c>
      <c r="L190" s="43" t="str">
        <f>IF(E190="","",INDEX(Données_ATB!BE$3:BV$600,MATCH(E190,Medicament,0),18))</f>
        <v/>
      </c>
      <c r="M190" s="43" t="str">
        <f t="shared" si="13"/>
        <v/>
      </c>
      <c r="N190" s="43" t="str">
        <f t="shared" si="14"/>
        <v/>
      </c>
      <c r="O190" s="43" t="str">
        <f t="shared" si="15"/>
        <v/>
      </c>
      <c r="P190" s="43" t="str">
        <f t="shared" si="16"/>
        <v/>
      </c>
    </row>
    <row r="191" spans="2:16" s="13" customFormat="1" x14ac:dyDescent="0.3">
      <c r="B191" s="223"/>
      <c r="C191" s="224"/>
      <c r="D191" s="224"/>
      <c r="E191" s="224"/>
      <c r="F191" s="250"/>
      <c r="G191" s="96" t="str">
        <f>IF(C191="","",IFERROR(INDEX(G$19:$L188,MATCH(C191,L$19:L$28,0),1),"Non renseigné"))</f>
        <v/>
      </c>
      <c r="H191" s="261" t="str">
        <f>IFERROR(IF(E191="","",INDEX(Données_ATB!BE$3:BU$600,MATCH(E191,Medicament,0),17)),"Ce médicament n'est pas connu dans la base")</f>
        <v/>
      </c>
      <c r="I191" s="92" t="str">
        <f>IFERROR(IF(E191="","",INDEX(Données_ATB!BE$3:BM$600,MATCH(E191,Medicament,0),9)),"")</f>
        <v/>
      </c>
      <c r="J191" s="58" t="str">
        <f>IFERROR(IF(E191="","",INDEX(Données_ATB!BE$3:BQ$5600,MATCH(E191,Medicament,0),13)),"")</f>
        <v/>
      </c>
      <c r="K191" s="229" t="str">
        <f>IF(COUNTIFS($B$31:B191,B191,$E$31:E191,E191,$C$31:C191,C191,$D$31:D191,D191)&gt;1,"DÉJÀ ENTRÉ",IF(AND(COUNTA(B191,C191,D191,E191,F191)&lt;5,COUNTA(B191,C191,D191,E191,F191)&gt;0),"Pensez à renseigner toutes les cases de la ligne !",IF(COUNTA(B191)=1,IF(COUNTBLANK(B191)&gt;=1,"Ne laissez pas de lignes vides. Écrivez sur la ligne supérieure.",""),"")))&amp;IF(G191="Non renseigné","Veuillez sélectionner de nouveau le nom dans la colonne Espèce traitée","")</f>
        <v/>
      </c>
      <c r="L191" s="43" t="str">
        <f>IF(E191="","",INDEX(Données_ATB!BE$3:BV$600,MATCH(E191,Medicament,0),18))</f>
        <v/>
      </c>
      <c r="M191" s="43" t="str">
        <f t="shared" si="13"/>
        <v/>
      </c>
      <c r="N191" s="43" t="str">
        <f t="shared" si="14"/>
        <v/>
      </c>
      <c r="O191" s="43" t="str">
        <f t="shared" si="15"/>
        <v/>
      </c>
      <c r="P191" s="43" t="str">
        <f t="shared" si="16"/>
        <v/>
      </c>
    </row>
    <row r="192" spans="2:16" s="13" customFormat="1" x14ac:dyDescent="0.3">
      <c r="B192" s="223"/>
      <c r="C192" s="224"/>
      <c r="D192" s="224"/>
      <c r="E192" s="224"/>
      <c r="F192" s="250"/>
      <c r="G192" s="96" t="str">
        <f>IF(C192="","",IFERROR(INDEX(G$19:$L189,MATCH(C192,L$19:L$28,0),1),"Non renseigné"))</f>
        <v/>
      </c>
      <c r="H192" s="261" t="str">
        <f>IFERROR(IF(E192="","",INDEX(Données_ATB!BE$3:BU$600,MATCH(E192,Medicament,0),17)),"Ce médicament n'est pas connu dans la base")</f>
        <v/>
      </c>
      <c r="I192" s="92" t="str">
        <f>IFERROR(IF(E192="","",INDEX(Données_ATB!BE$3:BM$600,MATCH(E192,Medicament,0),9)),"")</f>
        <v/>
      </c>
      <c r="J192" s="58" t="str">
        <f>IFERROR(IF(E192="","",INDEX(Données_ATB!BE$3:BQ$5600,MATCH(E192,Medicament,0),13)),"")</f>
        <v/>
      </c>
      <c r="K192" s="229" t="str">
        <f>IF(COUNTIFS($B$31:B192,B192,$E$31:E192,E192,$C$31:C192,C192,$D$31:D192,D192)&gt;1,"DÉJÀ ENTRÉ",IF(AND(COUNTA(B192,C192,D192,E192,F192)&lt;5,COUNTA(B192,C192,D192,E192,F192)&gt;0),"Pensez à renseigner toutes les cases de la ligne !",IF(COUNTA(B192)=1,IF(COUNTBLANK(B192)&gt;=1,"Ne laissez pas de lignes vides. Écrivez sur la ligne supérieure.",""),"")))&amp;IF(G192="Non renseigné","Veuillez sélectionner de nouveau le nom dans la colonne Espèce traitée","")</f>
        <v/>
      </c>
      <c r="L192" s="43" t="str">
        <f>IF(E192="","",INDEX(Données_ATB!BE$3:BV$600,MATCH(E192,Medicament,0),18))</f>
        <v/>
      </c>
      <c r="M192" s="43" t="str">
        <f t="shared" si="13"/>
        <v/>
      </c>
      <c r="N192" s="43" t="str">
        <f t="shared" si="14"/>
        <v/>
      </c>
      <c r="O192" s="43" t="str">
        <f t="shared" si="15"/>
        <v/>
      </c>
      <c r="P192" s="43" t="str">
        <f t="shared" si="16"/>
        <v/>
      </c>
    </row>
    <row r="193" spans="1:16" s="13" customFormat="1" x14ac:dyDescent="0.3">
      <c r="B193" s="223"/>
      <c r="C193" s="224"/>
      <c r="D193" s="224"/>
      <c r="E193" s="224"/>
      <c r="F193" s="250"/>
      <c r="G193" s="96" t="str">
        <f>IF(C193="","",IFERROR(INDEX(G$19:$L190,MATCH(C193,L$19:L$28,0),1),"Non renseigné"))</f>
        <v/>
      </c>
      <c r="H193" s="261" t="str">
        <f>IFERROR(IF(E193="","",INDEX(Données_ATB!BE$3:BU$600,MATCH(E193,Medicament,0),17)),"Ce médicament n'est pas connu dans la base")</f>
        <v/>
      </c>
      <c r="I193" s="92" t="str">
        <f>IFERROR(IF(E193="","",INDEX(Données_ATB!BE$3:BM$600,MATCH(E193,Medicament,0),9)),"")</f>
        <v/>
      </c>
      <c r="J193" s="58" t="str">
        <f>IFERROR(IF(E193="","",INDEX(Données_ATB!BE$3:BQ$5600,MATCH(E193,Medicament,0),13)),"")</f>
        <v/>
      </c>
      <c r="K193" s="229" t="str">
        <f>IF(COUNTIFS($B$31:B193,B193,$E$31:E193,E193,$C$31:C193,C193,$D$31:D193,D193)&gt;1,"DÉJÀ ENTRÉ",IF(AND(COUNTA(B193,C193,D193,E193,F193)&lt;5,COUNTA(B193,C193,D193,E193,F193)&gt;0),"Pensez à renseigner toutes les cases de la ligne !",IF(COUNTA(B193)=1,IF(COUNTBLANK(B193)&gt;=1,"Ne laissez pas de lignes vides. Écrivez sur la ligne supérieure.",""),"")))&amp;IF(G193="Non renseigné","Veuillez sélectionner de nouveau le nom dans la colonne Espèce traitée","")</f>
        <v/>
      </c>
      <c r="L193" s="43" t="str">
        <f>IF(E193="","",INDEX(Données_ATB!BE$3:BV$600,MATCH(E193,Medicament,0),18))</f>
        <v/>
      </c>
      <c r="M193" s="43" t="str">
        <f t="shared" si="13"/>
        <v/>
      </c>
      <c r="N193" s="43" t="str">
        <f t="shared" si="14"/>
        <v/>
      </c>
      <c r="O193" s="43" t="str">
        <f t="shared" si="15"/>
        <v/>
      </c>
      <c r="P193" s="43" t="str">
        <f t="shared" si="16"/>
        <v/>
      </c>
    </row>
    <row r="194" spans="1:16" s="13" customFormat="1" x14ac:dyDescent="0.3">
      <c r="B194" s="223"/>
      <c r="C194" s="224"/>
      <c r="D194" s="224"/>
      <c r="E194" s="224"/>
      <c r="F194" s="250"/>
      <c r="G194" s="96" t="str">
        <f>IF(C194="","",IFERROR(INDEX(G$19:$L191,MATCH(C194,L$19:L$28,0),1),"Non renseigné"))</f>
        <v/>
      </c>
      <c r="H194" s="261" t="str">
        <f>IFERROR(IF(E194="","",INDEX(Données_ATB!BE$3:BU$600,MATCH(E194,Medicament,0),17)),"Ce médicament n'est pas connu dans la base")</f>
        <v/>
      </c>
      <c r="I194" s="92" t="str">
        <f>IFERROR(IF(E194="","",INDEX(Données_ATB!BE$3:BM$600,MATCH(E194,Medicament,0),9)),"")</f>
        <v/>
      </c>
      <c r="J194" s="58" t="str">
        <f>IFERROR(IF(E194="","",INDEX(Données_ATB!BE$3:BQ$5600,MATCH(E194,Medicament,0),13)),"")</f>
        <v/>
      </c>
      <c r="K194" s="229" t="str">
        <f>IF(COUNTIFS($B$31:B194,B194,$E$31:E194,E194,$C$31:C194,C194,$D$31:D194,D194)&gt;1,"DÉJÀ ENTRÉ",IF(AND(COUNTA(B194,C194,D194,E194,F194)&lt;5,COUNTA(B194,C194,D194,E194,F194)&gt;0),"Pensez à renseigner toutes les cases de la ligne !",IF(COUNTA(B194)=1,IF(COUNTBLANK(B194)&gt;=1,"Ne laissez pas de lignes vides. Écrivez sur la ligne supérieure.",""),"")))&amp;IF(G194="Non renseigné","Veuillez sélectionner de nouveau le nom dans la colonne Espèce traitée","")</f>
        <v/>
      </c>
      <c r="L194" s="43" t="str">
        <f>IF(E194="","",INDEX(Données_ATB!BE$3:BV$600,MATCH(E194,Medicament,0),18))</f>
        <v/>
      </c>
      <c r="M194" s="43" t="str">
        <f t="shared" si="13"/>
        <v/>
      </c>
      <c r="N194" s="43" t="str">
        <f t="shared" si="14"/>
        <v/>
      </c>
      <c r="O194" s="43" t="str">
        <f t="shared" si="15"/>
        <v/>
      </c>
      <c r="P194" s="43" t="str">
        <f t="shared" si="16"/>
        <v/>
      </c>
    </row>
    <row r="195" spans="1:16" s="13" customFormat="1" x14ac:dyDescent="0.3">
      <c r="B195" s="223"/>
      <c r="C195" s="224"/>
      <c r="D195" s="224"/>
      <c r="E195" s="224"/>
      <c r="F195" s="250"/>
      <c r="G195" s="96" t="str">
        <f>IF(C195="","",IFERROR(INDEX(G$19:$L192,MATCH(C195,L$19:L$28,0),1),"Non renseigné"))</f>
        <v/>
      </c>
      <c r="H195" s="261" t="str">
        <f>IFERROR(IF(E195="","",INDEX(Données_ATB!BE$3:BU$600,MATCH(E195,Medicament,0),17)),"Ce médicament n'est pas connu dans la base")</f>
        <v/>
      </c>
      <c r="I195" s="92" t="str">
        <f>IFERROR(IF(E195="","",INDEX(Données_ATB!BE$3:BM$600,MATCH(E195,Medicament,0),9)),"")</f>
        <v/>
      </c>
      <c r="J195" s="58" t="str">
        <f>IFERROR(IF(E195="","",INDEX(Données_ATB!BE$3:BQ$5600,MATCH(E195,Medicament,0),13)),"")</f>
        <v/>
      </c>
      <c r="K195" s="229" t="str">
        <f>IF(COUNTIFS($B$31:B195,B195,$E$31:E195,E195,$C$31:C195,C195,$D$31:D195,D195)&gt;1,"DÉJÀ ENTRÉ",IF(AND(COUNTA(B195,C195,D195,E195,F195)&lt;5,COUNTA(B195,C195,D195,E195,F195)&gt;0),"Pensez à renseigner toutes les cases de la ligne !",IF(COUNTA(B195)=1,IF(COUNTBLANK(B195)&gt;=1,"Ne laissez pas de lignes vides. Écrivez sur la ligne supérieure.",""),"")))&amp;IF(G195="Non renseigné","Veuillez sélectionner de nouveau le nom dans la colonne Espèce traitée","")</f>
        <v/>
      </c>
      <c r="L195" s="43" t="str">
        <f>IF(E195="","",INDEX(Données_ATB!BE$3:BV$600,MATCH(E195,Medicament,0),18))</f>
        <v/>
      </c>
      <c r="M195" s="43" t="str">
        <f t="shared" si="13"/>
        <v/>
      </c>
      <c r="N195" s="43" t="str">
        <f t="shared" si="14"/>
        <v/>
      </c>
      <c r="O195" s="43" t="str">
        <f t="shared" si="15"/>
        <v/>
      </c>
      <c r="P195" s="43" t="str">
        <f t="shared" si="16"/>
        <v/>
      </c>
    </row>
    <row r="196" spans="1:16" s="13" customFormat="1" x14ac:dyDescent="0.3">
      <c r="B196" s="223"/>
      <c r="C196" s="224"/>
      <c r="D196" s="224"/>
      <c r="E196" s="224"/>
      <c r="F196" s="250"/>
      <c r="G196" s="96" t="str">
        <f>IF(C196="","",IFERROR(INDEX(G$19:$L193,MATCH(C196,L$19:L$28,0),1),"Non renseigné"))</f>
        <v/>
      </c>
      <c r="H196" s="261" t="str">
        <f>IFERROR(IF(E196="","",INDEX(Données_ATB!BE$3:BU$600,MATCH(E196,Medicament,0),17)),"Ce médicament n'est pas connu dans la base")</f>
        <v/>
      </c>
      <c r="I196" s="92" t="str">
        <f>IFERROR(IF(E196="","",INDEX(Données_ATB!BE$3:BM$600,MATCH(E196,Medicament,0),9)),"")</f>
        <v/>
      </c>
      <c r="J196" s="58" t="str">
        <f>IFERROR(IF(E196="","",INDEX(Données_ATB!BE$3:BQ$5600,MATCH(E196,Medicament,0),13)),"")</f>
        <v/>
      </c>
      <c r="K196" s="229" t="str">
        <f>IF(COUNTIFS($B$31:B196,B196,$E$31:E196,E196,$C$31:C196,C196,$D$31:D196,D196)&gt;1,"DÉJÀ ENTRÉ",IF(AND(COUNTA(B196,C196,D196,E196,F196)&lt;5,COUNTA(B196,C196,D196,E196,F196)&gt;0),"Pensez à renseigner toutes les cases de la ligne !",IF(COUNTA(B196)=1,IF(COUNTBLANK(B196)&gt;=1,"Ne laissez pas de lignes vides. Écrivez sur la ligne supérieure.",""),"")))&amp;IF(G196="Non renseigné","Veuillez sélectionner de nouveau le nom dans la colonne Espèce traitée","")</f>
        <v/>
      </c>
      <c r="L196" s="43" t="str">
        <f>IF(E196="","",INDEX(Données_ATB!BE$3:BV$600,MATCH(E196,Medicament,0),18))</f>
        <v/>
      </c>
      <c r="M196" s="43" t="str">
        <f t="shared" si="13"/>
        <v/>
      </c>
      <c r="N196" s="43" t="str">
        <f t="shared" si="14"/>
        <v/>
      </c>
      <c r="O196" s="43" t="str">
        <f t="shared" si="15"/>
        <v/>
      </c>
      <c r="P196" s="43" t="str">
        <f t="shared" si="16"/>
        <v/>
      </c>
    </row>
    <row r="197" spans="1:16" s="13" customFormat="1" x14ac:dyDescent="0.3">
      <c r="B197" s="223"/>
      <c r="C197" s="224"/>
      <c r="D197" s="224"/>
      <c r="E197" s="224"/>
      <c r="F197" s="250"/>
      <c r="G197" s="96" t="str">
        <f>IF(C197="","",IFERROR(INDEX(G$19:$L194,MATCH(C197,L$19:L$28,0),1),"Non renseigné"))</f>
        <v/>
      </c>
      <c r="H197" s="261" t="str">
        <f>IFERROR(IF(E197="","",INDEX(Données_ATB!BE$3:BU$600,MATCH(E197,Medicament,0),17)),"Ce médicament n'est pas connu dans la base")</f>
        <v/>
      </c>
      <c r="I197" s="92" t="str">
        <f>IFERROR(IF(E197="","",INDEX(Données_ATB!BE$3:BM$600,MATCH(E197,Medicament,0),9)),"")</f>
        <v/>
      </c>
      <c r="J197" s="58" t="str">
        <f>IFERROR(IF(E197="","",INDEX(Données_ATB!BE$3:BQ$5600,MATCH(E197,Medicament,0),13)),"")</f>
        <v/>
      </c>
      <c r="K197" s="229" t="str">
        <f>IF(COUNTIFS($B$31:B197,B197,$E$31:E197,E197,$C$31:C197,C197,$D$31:D197,D197)&gt;1,"DÉJÀ ENTRÉ",IF(AND(COUNTA(B197,C197,D197,E197,F197)&lt;5,COUNTA(B197,C197,D197,E197,F197)&gt;0),"Pensez à renseigner toutes les cases de la ligne !",IF(COUNTA(B197)=1,IF(COUNTBLANK(B197)&gt;=1,"Ne laissez pas de lignes vides. Écrivez sur la ligne supérieure.",""),"")))&amp;IF(G197="Non renseigné","Veuillez sélectionner de nouveau le nom dans la colonne Espèce traitée","")</f>
        <v/>
      </c>
      <c r="L197" s="43" t="str">
        <f>IF(E197="","",INDEX(Données_ATB!BE$3:BV$600,MATCH(E197,Medicament,0),18))</f>
        <v/>
      </c>
      <c r="M197" s="43" t="str">
        <f t="shared" si="13"/>
        <v/>
      </c>
      <c r="N197" s="43" t="str">
        <f t="shared" si="14"/>
        <v/>
      </c>
      <c r="O197" s="43" t="str">
        <f t="shared" si="15"/>
        <v/>
      </c>
      <c r="P197" s="43" t="str">
        <f t="shared" si="16"/>
        <v/>
      </c>
    </row>
    <row r="198" spans="1:16" s="13" customFormat="1" x14ac:dyDescent="0.3">
      <c r="B198" s="223"/>
      <c r="C198" s="224"/>
      <c r="D198" s="224"/>
      <c r="E198" s="224"/>
      <c r="F198" s="250"/>
      <c r="G198" s="96" t="str">
        <f>IF(C198="","",IFERROR(INDEX(G$19:$L195,MATCH(C198,L$19:L$28,0),1),"Non renseigné"))</f>
        <v/>
      </c>
      <c r="H198" s="261" t="str">
        <f>IFERROR(IF(E198="","",INDEX(Données_ATB!BE$3:BU$600,MATCH(E198,Medicament,0),17)),"Ce médicament n'est pas connu dans la base")</f>
        <v/>
      </c>
      <c r="I198" s="92" t="str">
        <f>IFERROR(IF(E198="","",INDEX(Données_ATB!BE$3:BM$600,MATCH(E198,Medicament,0),9)),"")</f>
        <v/>
      </c>
      <c r="J198" s="58" t="str">
        <f>IFERROR(IF(E198="","",INDEX(Données_ATB!BE$3:BQ$5600,MATCH(E198,Medicament,0),13)),"")</f>
        <v/>
      </c>
      <c r="K198" s="229" t="str">
        <f>IF(COUNTIFS($B$31:B198,B198,$E$31:E198,E198,$C$31:C198,C198,$D$31:D198,D198)&gt;1,"DÉJÀ ENTRÉ",IF(AND(COUNTA(B198,C198,D198,E198,F198)&lt;5,COUNTA(B198,C198,D198,E198,F198)&gt;0),"Pensez à renseigner toutes les cases de la ligne !",IF(COUNTA(B198)=1,IF(COUNTBLANK(B198)&gt;=1,"Ne laissez pas de lignes vides. Écrivez sur la ligne supérieure.",""),"")))&amp;IF(G198="Non renseigné","Veuillez sélectionner de nouveau le nom dans la colonne Espèce traitée","")</f>
        <v/>
      </c>
      <c r="L198" s="43" t="str">
        <f>IF(E198="","",INDEX(Données_ATB!BE$3:BV$600,MATCH(E198,Medicament,0),18))</f>
        <v/>
      </c>
      <c r="M198" s="43" t="str">
        <f t="shared" si="13"/>
        <v/>
      </c>
      <c r="N198" s="43" t="str">
        <f t="shared" si="14"/>
        <v/>
      </c>
      <c r="O198" s="43" t="str">
        <f t="shared" si="15"/>
        <v/>
      </c>
      <c r="P198" s="43" t="str">
        <f t="shared" si="16"/>
        <v/>
      </c>
    </row>
    <row r="199" spans="1:16" s="13" customFormat="1" x14ac:dyDescent="0.3">
      <c r="B199" s="223"/>
      <c r="C199" s="224"/>
      <c r="D199" s="224"/>
      <c r="E199" s="224"/>
      <c r="F199" s="250"/>
      <c r="G199" s="96" t="str">
        <f>IF(C199="","",IFERROR(INDEX(G$19:$L196,MATCH(C199,L$19:L$28,0),1),"Non renseigné"))</f>
        <v/>
      </c>
      <c r="H199" s="261" t="str">
        <f>IFERROR(IF(E199="","",INDEX(Données_ATB!BE$3:BU$600,MATCH(E199,Medicament,0),17)),"Ce médicament n'est pas connu dans la base")</f>
        <v/>
      </c>
      <c r="I199" s="92" t="str">
        <f>IFERROR(IF(E199="","",INDEX(Données_ATB!BE$3:BM$600,MATCH(E199,Medicament,0),9)),"")</f>
        <v/>
      </c>
      <c r="J199" s="58" t="str">
        <f>IFERROR(IF(E199="","",INDEX(Données_ATB!BE$3:BQ$5600,MATCH(E199,Medicament,0),13)),"")</f>
        <v/>
      </c>
      <c r="K199" s="229" t="str">
        <f>IF(COUNTIFS($B$31:B199,B199,$E$31:E199,E199,$C$31:C199,C199,$D$31:D199,D199)&gt;1,"DÉJÀ ENTRÉ",IF(AND(COUNTA(B199,C199,D199,E199,F199)&lt;5,COUNTA(B199,C199,D199,E199,F199)&gt;0),"Pensez à renseigner toutes les cases de la ligne !",IF(COUNTA(B199)=1,IF(COUNTBLANK(B199)&gt;=1,"Ne laissez pas de lignes vides. Écrivez sur la ligne supérieure.",""),"")))&amp;IF(G199="Non renseigné","Veuillez sélectionner de nouveau le nom dans la colonne Espèce traitée","")</f>
        <v/>
      </c>
      <c r="L199" s="43" t="str">
        <f>IF(E199="","",INDEX(Données_ATB!BE$3:BV$600,MATCH(E199,Medicament,0),18))</f>
        <v/>
      </c>
      <c r="M199" s="43" t="str">
        <f t="shared" si="13"/>
        <v/>
      </c>
      <c r="N199" s="43" t="str">
        <f t="shared" si="14"/>
        <v/>
      </c>
      <c r="O199" s="43" t="str">
        <f t="shared" si="15"/>
        <v/>
      </c>
      <c r="P199" s="43" t="str">
        <f t="shared" si="16"/>
        <v/>
      </c>
    </row>
    <row r="200" spans="1:16" s="13" customFormat="1" x14ac:dyDescent="0.3">
      <c r="B200" s="223"/>
      <c r="C200" s="224"/>
      <c r="D200" s="224"/>
      <c r="E200" s="224"/>
      <c r="F200" s="250"/>
      <c r="G200" s="96" t="str">
        <f>IF(C200="","",IFERROR(INDEX(G$19:$L197,MATCH(C200,L$19:L$28,0),1),"Non renseigné"))</f>
        <v/>
      </c>
      <c r="H200" s="261" t="str">
        <f>IFERROR(IF(E200="","",INDEX(Données_ATB!BE$3:BU$600,MATCH(E200,Medicament,0),17)),"Ce médicament n'est pas connu dans la base")</f>
        <v/>
      </c>
      <c r="I200" s="92" t="str">
        <f>IFERROR(IF(E200="","",INDEX(Données_ATB!BE$3:BM$600,MATCH(E200,Medicament,0),9)),"")</f>
        <v/>
      </c>
      <c r="J200" s="58" t="str">
        <f>IFERROR(IF(E200="","",INDEX(Données_ATB!BE$3:BQ$5600,MATCH(E200,Medicament,0),13)),"")</f>
        <v/>
      </c>
      <c r="K200" s="229" t="str">
        <f>IF(COUNTIFS($B$31:B200,B200,$E$31:E200,E200,$C$31:C200,C200,$D$31:D200,D200)&gt;1,"DÉJÀ ENTRÉ",IF(AND(COUNTA(B200,C200,D200,E200,F200)&lt;5,COUNTA(B200,C200,D200,E200,F200)&gt;0),"Pensez à renseigner toutes les cases de la ligne !",IF(COUNTA(B200)=1,IF(COUNTBLANK(B200)&gt;=1,"Ne laissez pas de lignes vides. Écrivez sur la ligne supérieure.",""),"")))&amp;IF(G200="Non renseigné","Veuillez sélectionner de nouveau le nom dans la colonne Espèce traitée","")</f>
        <v/>
      </c>
      <c r="L200" s="43" t="str">
        <f>IF(E200="","",INDEX(Données_ATB!BE$3:BV$600,MATCH(E200,Medicament,0),18))</f>
        <v/>
      </c>
      <c r="M200" s="43" t="str">
        <f t="shared" si="13"/>
        <v/>
      </c>
      <c r="N200" s="43" t="str">
        <f t="shared" si="14"/>
        <v/>
      </c>
      <c r="O200" s="43" t="str">
        <f t="shared" si="15"/>
        <v/>
      </c>
      <c r="P200" s="43" t="str">
        <f t="shared" si="16"/>
        <v/>
      </c>
    </row>
    <row r="201" spans="1:16" s="13" customFormat="1" x14ac:dyDescent="0.3">
      <c r="B201" s="223"/>
      <c r="C201" s="224"/>
      <c r="D201" s="224"/>
      <c r="E201" s="224"/>
      <c r="F201" s="250"/>
      <c r="G201" s="96" t="str">
        <f>IF(C201="","",IFERROR(INDEX(G$19:$L198,MATCH(C201,L$19:L$28,0),1),"Non renseigné"))</f>
        <v/>
      </c>
      <c r="H201" s="261" t="str">
        <f>IFERROR(IF(E201="","",INDEX(Données_ATB!BE$3:BU$600,MATCH(E201,Medicament,0),17)),"Ce médicament n'est pas connu dans la base")</f>
        <v/>
      </c>
      <c r="I201" s="92" t="str">
        <f>IFERROR(IF(E201="","",INDEX(Données_ATB!BE$3:BM$600,MATCH(E201,Medicament,0),9)),"")</f>
        <v/>
      </c>
      <c r="J201" s="58" t="str">
        <f>IFERROR(IF(E201="","",INDEX(Données_ATB!BE$3:BQ$5600,MATCH(E201,Medicament,0),13)),"")</f>
        <v/>
      </c>
      <c r="K201" s="229" t="str">
        <f>IF(COUNTIFS($B$31:B201,B201,$E$31:E201,E201,$C$31:C201,C201,$D$31:D201,D201)&gt;1,"DÉJÀ ENTRÉ",IF(AND(COUNTA(B201,C201,D201,E201,F201)&lt;5,COUNTA(B201,C201,D201,E201,F201)&gt;0),"Pensez à renseigner toutes les cases de la ligne !",IF(COUNTA(B201)=1,IF(COUNTBLANK(B201)&gt;=1,"Ne laissez pas de lignes vides. Écrivez sur la ligne supérieure.",""),"")))&amp;IF(G201="Non renseigné","Veuillez sélectionner de nouveau le nom dans la colonne Espèce traitée","")</f>
        <v/>
      </c>
      <c r="L201" s="43" t="str">
        <f>IF(E201="","",INDEX(Données_ATB!BE$3:BV$600,MATCH(E201,Medicament,0),18))</f>
        <v/>
      </c>
      <c r="M201" s="43" t="str">
        <f t="shared" si="13"/>
        <v/>
      </c>
      <c r="N201" s="43" t="str">
        <f t="shared" si="14"/>
        <v/>
      </c>
      <c r="O201" s="43" t="str">
        <f t="shared" si="15"/>
        <v/>
      </c>
      <c r="P201" s="43" t="str">
        <f t="shared" si="16"/>
        <v/>
      </c>
    </row>
    <row r="202" spans="1:16" s="13" customFormat="1" x14ac:dyDescent="0.3">
      <c r="B202" s="223"/>
      <c r="C202" s="224"/>
      <c r="D202" s="224"/>
      <c r="E202" s="224"/>
      <c r="F202" s="250"/>
      <c r="G202" s="96" t="str">
        <f>IF(C202="","",IFERROR(INDEX(G$19:$L199,MATCH(C202,L$19:L$28,0),1),"Non renseigné"))</f>
        <v/>
      </c>
      <c r="H202" s="261" t="str">
        <f>IFERROR(IF(E202="","",INDEX(Données_ATB!BE$3:BU$600,MATCH(E202,Medicament,0),17)),"Ce médicament n'est pas connu dans la base")</f>
        <v/>
      </c>
      <c r="I202" s="92" t="str">
        <f>IFERROR(IF(E202="","",INDEX(Données_ATB!BE$3:BM$600,MATCH(E202,Medicament,0),9)),"")</f>
        <v/>
      </c>
      <c r="J202" s="58" t="str">
        <f>IFERROR(IF(E202="","",INDEX(Données_ATB!BE$3:BQ$5600,MATCH(E202,Medicament,0),13)),"")</f>
        <v/>
      </c>
      <c r="K202" s="229" t="str">
        <f>IF(COUNTIFS($B$31:B202,B202,$E$31:E202,E202,$C$31:C202,C202,$D$31:D202,D202)&gt;1,"DÉJÀ ENTRÉ",IF(AND(COUNTA(B202,C202,D202,E202,F202)&lt;5,COUNTA(B202,C202,D202,E202,F202)&gt;0),"Pensez à renseigner toutes les cases de la ligne !",IF(COUNTA(B202)=1,IF(COUNTBLANK(B202)&gt;=1,"Ne laissez pas de lignes vides. Écrivez sur la ligne supérieure.",""),"")))&amp;IF(G202="Non renseigné","Veuillez sélectionner de nouveau le nom dans la colonne Espèce traitée","")</f>
        <v/>
      </c>
      <c r="L202" s="43" t="str">
        <f>IF(E202="","",INDEX(Données_ATB!BE$3:BV$600,MATCH(E202,Medicament,0),18))</f>
        <v/>
      </c>
      <c r="M202" s="43" t="str">
        <f t="shared" si="13"/>
        <v/>
      </c>
      <c r="N202" s="43" t="str">
        <f t="shared" si="14"/>
        <v/>
      </c>
      <c r="O202" s="43" t="str">
        <f t="shared" si="15"/>
        <v/>
      </c>
      <c r="P202" s="43" t="str">
        <f t="shared" si="16"/>
        <v/>
      </c>
    </row>
    <row r="203" spans="1:16" s="13" customFormat="1" x14ac:dyDescent="0.3">
      <c r="B203" s="223"/>
      <c r="C203" s="224"/>
      <c r="D203" s="224"/>
      <c r="E203" s="224"/>
      <c r="F203" s="250"/>
      <c r="G203" s="96" t="str">
        <f>IF(C203="","",IFERROR(INDEX(G$19:$L200,MATCH(C203,L$19:L$28,0),1),"Non renseigné"))</f>
        <v/>
      </c>
      <c r="H203" s="261" t="str">
        <f>IFERROR(IF(E203="","",INDEX(Données_ATB!BE$3:BU$600,MATCH(E203,Medicament,0),17)),"Ce médicament n'est pas connu dans la base")</f>
        <v/>
      </c>
      <c r="I203" s="92" t="str">
        <f>IFERROR(IF(E203="","",INDEX(Données_ATB!BE$3:BM$600,MATCH(E203,Medicament,0),9)),"")</f>
        <v/>
      </c>
      <c r="J203" s="58" t="str">
        <f>IFERROR(IF(E203="","",INDEX(Données_ATB!BE$3:BQ$5600,MATCH(E203,Medicament,0),13)),"")</f>
        <v/>
      </c>
      <c r="K203" s="229" t="str">
        <f>IF(COUNTIFS($B$31:B203,B203,$E$31:E203,E203,$C$31:C203,C203,$D$31:D203,D203)&gt;1,"DÉJÀ ENTRÉ",IF(AND(COUNTA(B203,C203,D203,E203,F203)&lt;5,COUNTA(B203,C203,D203,E203,F203)&gt;0),"Pensez à renseigner toutes les cases de la ligne !",IF(COUNTA(B203)=1,IF(COUNTBLANK(B203)&gt;=1,"Ne laissez pas de lignes vides. Écrivez sur la ligne supérieure.",""),"")))&amp;IF(G203="Non renseigné","Veuillez sélectionner de nouveau le nom dans la colonne Espèce traitée","")</f>
        <v/>
      </c>
      <c r="L203" s="43" t="str">
        <f>IF(E203="","",INDEX(Données_ATB!BE$3:BV$600,MATCH(E203,Medicament,0),18))</f>
        <v/>
      </c>
      <c r="M203" s="43" t="str">
        <f t="shared" si="13"/>
        <v/>
      </c>
      <c r="N203" s="43" t="str">
        <f t="shared" si="14"/>
        <v/>
      </c>
      <c r="O203" s="43" t="str">
        <f t="shared" si="15"/>
        <v/>
      </c>
      <c r="P203" s="43" t="str">
        <f t="shared" si="16"/>
        <v/>
      </c>
    </row>
    <row r="204" spans="1:16" s="13" customFormat="1" x14ac:dyDescent="0.3">
      <c r="B204" s="223"/>
      <c r="C204" s="224"/>
      <c r="D204" s="224"/>
      <c r="E204" s="224"/>
      <c r="F204" s="250"/>
      <c r="G204" s="96" t="str">
        <f>IF(C204="","",IFERROR(INDEX(G$19:$L201,MATCH(C204,L$19:L$28,0),1),"Non renseigné"))</f>
        <v/>
      </c>
      <c r="H204" s="261" t="str">
        <f>IFERROR(IF(E204="","",INDEX(Données_ATB!BE$3:BU$600,MATCH(E204,Medicament,0),17)),"Ce médicament n'est pas connu dans la base")</f>
        <v/>
      </c>
      <c r="I204" s="92" t="str">
        <f>IFERROR(IF(E204="","",INDEX(Données_ATB!BE$3:BM$600,MATCH(E204,Medicament,0),9)),"")</f>
        <v/>
      </c>
      <c r="J204" s="58" t="str">
        <f>IFERROR(IF(E204="","",INDEX(Données_ATB!BE$3:BQ$5600,MATCH(E204,Medicament,0),13)),"")</f>
        <v/>
      </c>
      <c r="K204" s="229" t="str">
        <f>IF(COUNTIFS($B$31:B204,B204,$E$31:E204,E204,$C$31:C204,C204,$D$31:D204,D204)&gt;1,"DÉJÀ ENTRÉ",IF(AND(COUNTA(B204,C204,D204,E204,F204)&lt;5,COUNTA(B204,C204,D204,E204,F204)&gt;0),"Pensez à renseigner toutes les cases de la ligne !",IF(COUNTA(B204)=1,IF(COUNTBLANK(B204)&gt;=1,"Ne laissez pas de lignes vides. Écrivez sur la ligne supérieure.",""),"")))&amp;IF(G204="Non renseigné","Veuillez sélectionner de nouveau le nom dans la colonne Espèce traitée","")</f>
        <v/>
      </c>
      <c r="L204" s="43" t="str">
        <f>IF(E204="","",INDEX(Données_ATB!BE$3:BV$600,MATCH(E204,Medicament,0),18))</f>
        <v/>
      </c>
      <c r="M204" s="43" t="str">
        <f t="shared" si="13"/>
        <v/>
      </c>
      <c r="N204" s="43" t="str">
        <f t="shared" si="14"/>
        <v/>
      </c>
      <c r="O204" s="43" t="str">
        <f t="shared" si="15"/>
        <v/>
      </c>
      <c r="P204" s="43" t="str">
        <f t="shared" si="16"/>
        <v/>
      </c>
    </row>
    <row r="205" spans="1:16" s="13" customFormat="1" x14ac:dyDescent="0.3">
      <c r="A205" s="12"/>
      <c r="B205" s="223"/>
      <c r="C205" s="224"/>
      <c r="D205" s="224"/>
      <c r="E205" s="224"/>
      <c r="F205" s="250"/>
      <c r="G205" s="96" t="str">
        <f>IF(C205="","",IFERROR(INDEX(G$19:$L202,MATCH(C205,L$19:L$28,0),1),"Non renseigné"))</f>
        <v/>
      </c>
      <c r="H205" s="261" t="str">
        <f>IFERROR(IF(E205="","",INDEX(Données_ATB!BE$3:BU$600,MATCH(E205,Medicament,0),17)),"Ce médicament n'est pas connu dans la base")</f>
        <v/>
      </c>
      <c r="I205" s="92" t="str">
        <f>IFERROR(IF(E205="","",INDEX(Données_ATB!BE$3:BM$600,MATCH(E205,Medicament,0),9)),"")</f>
        <v/>
      </c>
      <c r="J205" s="58" t="str">
        <f>IFERROR(IF(E205="","",INDEX(Données_ATB!BE$3:BQ$5600,MATCH(E205,Medicament,0),13)),"")</f>
        <v/>
      </c>
      <c r="K205" s="229" t="str">
        <f>IF(COUNTIFS($B$31:B205,B205,$E$31:E205,E205,$C$31:C205,C205,$D$31:D205,D205)&gt;1,"DÉJÀ ENTRÉ",IF(AND(COUNTA(B205,C205,D205,E205,F205)&lt;5,COUNTA(B205,C205,D205,E205,F205)&gt;0),"Pensez à renseigner toutes les cases de la ligne !",IF(COUNTA(B205)=1,IF(COUNTBLANK(B205)&gt;=1,"Ne laissez pas de lignes vides. Écrivez sur la ligne supérieure.",""),"")))&amp;IF(G205="Non renseigné","Veuillez sélectionner de nouveau le nom dans la colonne Espèce traitée","")</f>
        <v/>
      </c>
      <c r="L205" s="43" t="str">
        <f>IF(E205="","",INDEX(Données_ATB!BE$3:BV$600,MATCH(E205,Medicament,0),18))</f>
        <v/>
      </c>
      <c r="M205" s="43" t="str">
        <f t="shared" si="13"/>
        <v/>
      </c>
      <c r="N205" s="43" t="str">
        <f t="shared" si="14"/>
        <v/>
      </c>
      <c r="O205" s="43" t="str">
        <f t="shared" si="15"/>
        <v/>
      </c>
      <c r="P205" s="43" t="str">
        <f t="shared" si="16"/>
        <v/>
      </c>
    </row>
    <row r="206" spans="1:16" x14ac:dyDescent="0.3">
      <c r="B206" s="223"/>
      <c r="C206" s="224"/>
      <c r="D206" s="224"/>
      <c r="E206" s="224"/>
      <c r="F206" s="250"/>
      <c r="G206" s="96" t="str">
        <f>IF(C206="","",IFERROR(INDEX(G$19:$L203,MATCH(C206,L$19:L$28,0),1),"Non renseigné"))</f>
        <v/>
      </c>
      <c r="H206" s="261" t="str">
        <f>IFERROR(IF(E206="","",INDEX(Données_ATB!BE$3:BU$600,MATCH(E206,Medicament,0),17)),"Ce médicament n'est pas connu dans la base")</f>
        <v/>
      </c>
      <c r="I206" s="92" t="str">
        <f>IFERROR(IF(E206="","",INDEX(Données_ATB!BE$3:BM$600,MATCH(E206,Medicament,0),9)),"")</f>
        <v/>
      </c>
      <c r="J206" s="58" t="str">
        <f>IFERROR(IF(E206="","",INDEX(Données_ATB!BE$3:BQ$5600,MATCH(E206,Medicament,0),13)),"")</f>
        <v/>
      </c>
      <c r="K206" s="229" t="str">
        <f>IF(COUNTIFS($B$31:B206,B206,$E$31:E206,E206,$C$31:C206,C206,$D$31:D206,D206)&gt;1,"DÉJÀ ENTRÉ",IF(AND(COUNTA(B206,C206,D206,E206,F206)&lt;5,COUNTA(B206,C206,D206,E206,F206)&gt;0),"Pensez à renseigner toutes les cases de la ligne !",IF(COUNTA(B206)=1,IF(COUNTBLANK(B206)&gt;=1,"Ne laissez pas de lignes vides. Écrivez sur la ligne supérieure.",""),"")))&amp;IF(G206="Non renseigné","Veuillez sélectionner de nouveau le nom dans la colonne Espèce traitée","")</f>
        <v/>
      </c>
      <c r="L206" s="43" t="str">
        <f>IF(E206="","",INDEX(Données_ATB!BE$3:BV$600,MATCH(E206,Medicament,0),18))</f>
        <v/>
      </c>
      <c r="M206" s="43" t="str">
        <f t="shared" si="13"/>
        <v/>
      </c>
      <c r="N206" s="43" t="str">
        <f t="shared" si="14"/>
        <v/>
      </c>
      <c r="O206" s="43" t="str">
        <f t="shared" si="15"/>
        <v/>
      </c>
      <c r="P206" s="43" t="str">
        <f t="shared" si="16"/>
        <v/>
      </c>
    </row>
    <row r="207" spans="1:16" x14ac:dyDescent="0.3">
      <c r="B207" s="223"/>
      <c r="C207" s="224"/>
      <c r="D207" s="224"/>
      <c r="E207" s="224"/>
      <c r="F207" s="250"/>
      <c r="G207" s="96" t="str">
        <f>IF(C207="","",IFERROR(INDEX(G$19:$L204,MATCH(C207,L$19:L$28,0),1),"Non renseigné"))</f>
        <v/>
      </c>
      <c r="H207" s="261" t="str">
        <f>IFERROR(IF(E207="","",INDEX(Données_ATB!BE$3:BU$600,MATCH(E207,Medicament,0),17)),"Ce médicament n'est pas connu dans la base")</f>
        <v/>
      </c>
      <c r="I207" s="92" t="str">
        <f>IFERROR(IF(E207="","",INDEX(Données_ATB!BE$3:BM$600,MATCH(E207,Medicament,0),9)),"")</f>
        <v/>
      </c>
      <c r="J207" s="58" t="str">
        <f>IFERROR(IF(E207="","",INDEX(Données_ATB!BE$3:BQ$5600,MATCH(E207,Medicament,0),13)),"")</f>
        <v/>
      </c>
      <c r="K207" s="229" t="str">
        <f>IF(COUNTIFS($B$31:B207,B207,$E$31:E207,E207,$C$31:C207,C207,$D$31:D207,D207)&gt;1,"DÉJÀ ENTRÉ",IF(AND(COUNTA(B207,C207,D207,E207,F207)&lt;5,COUNTA(B207,C207,D207,E207,F207)&gt;0),"Pensez à renseigner toutes les cases de la ligne !",IF(COUNTA(B207)=1,IF(COUNTBLANK(B207)&gt;=1,"Ne laissez pas de lignes vides. Écrivez sur la ligne supérieure.",""),"")))&amp;IF(G207="Non renseigné","Veuillez sélectionner de nouveau le nom dans la colonne Espèce traitée","")</f>
        <v/>
      </c>
      <c r="L207" s="43" t="str">
        <f>IF(E207="","",INDEX(Données_ATB!BE$3:BV$600,MATCH(E207,Medicament,0),18))</f>
        <v/>
      </c>
      <c r="M207" s="43" t="str">
        <f t="shared" si="13"/>
        <v/>
      </c>
      <c r="N207" s="43" t="str">
        <f t="shared" si="14"/>
        <v/>
      </c>
      <c r="O207" s="43" t="str">
        <f t="shared" si="15"/>
        <v/>
      </c>
      <c r="P207" s="43" t="str">
        <f t="shared" si="16"/>
        <v/>
      </c>
    </row>
    <row r="208" spans="1:16" x14ac:dyDescent="0.3">
      <c r="B208" s="223"/>
      <c r="C208" s="224"/>
      <c r="D208" s="224"/>
      <c r="E208" s="224"/>
      <c r="F208" s="250"/>
      <c r="G208" s="96" t="str">
        <f>IF(C208="","",IFERROR(INDEX(G$19:$L205,MATCH(C208,L$19:L$28,0),1),"Non renseigné"))</f>
        <v/>
      </c>
      <c r="H208" s="261" t="str">
        <f>IFERROR(IF(E208="","",INDEX(Données_ATB!BE$3:BU$600,MATCH(E208,Medicament,0),17)),"Ce médicament n'est pas connu dans la base")</f>
        <v/>
      </c>
      <c r="I208" s="92" t="str">
        <f>IFERROR(IF(E208="","",INDEX(Données_ATB!BE$3:BM$600,MATCH(E208,Medicament,0),9)),"")</f>
        <v/>
      </c>
      <c r="J208" s="58" t="str">
        <f>IFERROR(IF(E208="","",INDEX(Données_ATB!BE$3:BQ$5600,MATCH(E208,Medicament,0),13)),"")</f>
        <v/>
      </c>
      <c r="K208" s="229" t="str">
        <f>IF(COUNTIFS($B$31:B208,B208,$E$31:E208,E208,$C$31:C208,C208,$D$31:D208,D208)&gt;1,"DÉJÀ ENTRÉ",IF(AND(COUNTA(B208,C208,D208,E208,F208)&lt;5,COUNTA(B208,C208,D208,E208,F208)&gt;0),"Pensez à renseigner toutes les cases de la ligne !",IF(COUNTA(B208)=1,IF(COUNTBLANK(B208)&gt;=1,"Ne laissez pas de lignes vides. Écrivez sur la ligne supérieure.",""),"")))&amp;IF(G208="Non renseigné","Veuillez sélectionner de nouveau le nom dans la colonne Espèce traitée","")</f>
        <v/>
      </c>
      <c r="L208" s="43" t="str">
        <f>IF(E208="","",INDEX(Données_ATB!BE$3:BV$600,MATCH(E208,Medicament,0),18))</f>
        <v/>
      </c>
      <c r="M208" s="43" t="str">
        <f t="shared" si="13"/>
        <v/>
      </c>
      <c r="N208" s="43" t="str">
        <f t="shared" si="14"/>
        <v/>
      </c>
      <c r="O208" s="43" t="str">
        <f t="shared" si="15"/>
        <v/>
      </c>
      <c r="P208" s="43" t="str">
        <f t="shared" si="16"/>
        <v/>
      </c>
    </row>
    <row r="209" spans="2:16" x14ac:dyDescent="0.3">
      <c r="B209" s="223"/>
      <c r="C209" s="224"/>
      <c r="D209" s="224"/>
      <c r="E209" s="224"/>
      <c r="F209" s="250"/>
      <c r="G209" s="96" t="str">
        <f>IF(C209="","",IFERROR(INDEX(G$19:$L206,MATCH(C209,L$19:L$28,0),1),"Non renseigné"))</f>
        <v/>
      </c>
      <c r="H209" s="261" t="str">
        <f>IFERROR(IF(E209="","",INDEX(Données_ATB!BE$3:BU$600,MATCH(E209,Medicament,0),17)),"Ce médicament n'est pas connu dans la base")</f>
        <v/>
      </c>
      <c r="I209" s="92" t="str">
        <f>IFERROR(IF(E209="","",INDEX(Données_ATB!BE$3:BM$600,MATCH(E209,Medicament,0),9)),"")</f>
        <v/>
      </c>
      <c r="J209" s="58" t="str">
        <f>IFERROR(IF(E209="","",INDEX(Données_ATB!BE$3:BQ$5600,MATCH(E209,Medicament,0),13)),"")</f>
        <v/>
      </c>
      <c r="K209" s="229" t="str">
        <f>IF(COUNTIFS($B$31:B209,B209,$E$31:E209,E209,$C$31:C209,C209,$D$31:D209,D209)&gt;1,"DÉJÀ ENTRÉ",IF(AND(COUNTA(B209,C209,D209,E209,F209)&lt;5,COUNTA(B209,C209,D209,E209,F209)&gt;0),"Pensez à renseigner toutes les cases de la ligne !",IF(COUNTA(B209)=1,IF(COUNTBLANK(B209)&gt;=1,"Ne laissez pas de lignes vides. Écrivez sur la ligne supérieure.",""),"")))&amp;IF(G209="Non renseigné","Veuillez sélectionner de nouveau le nom dans la colonne Espèce traitée","")</f>
        <v/>
      </c>
      <c r="L209" s="43" t="str">
        <f>IF(E209="","",INDEX(Données_ATB!BE$3:BV$600,MATCH(E209,Medicament,0),18))</f>
        <v/>
      </c>
      <c r="M209" s="43" t="str">
        <f t="shared" si="13"/>
        <v/>
      </c>
      <c r="N209" s="43" t="str">
        <f t="shared" si="14"/>
        <v/>
      </c>
      <c r="O209" s="43" t="str">
        <f t="shared" si="15"/>
        <v/>
      </c>
      <c r="P209" s="43" t="str">
        <f t="shared" si="16"/>
        <v/>
      </c>
    </row>
    <row r="210" spans="2:16" x14ac:dyDescent="0.3">
      <c r="B210" s="223"/>
      <c r="C210" s="224"/>
      <c r="D210" s="224"/>
      <c r="E210" s="224"/>
      <c r="F210" s="250"/>
      <c r="G210" s="96" t="str">
        <f>IF(C210="","",IFERROR(INDEX(G$19:$L207,MATCH(C210,L$19:L$28,0),1),"Non renseigné"))</f>
        <v/>
      </c>
      <c r="H210" s="261" t="str">
        <f>IFERROR(IF(E210="","",INDEX(Données_ATB!BE$3:BU$600,MATCH(E210,Medicament,0),17)),"Ce médicament n'est pas connu dans la base")</f>
        <v/>
      </c>
      <c r="I210" s="92" t="str">
        <f>IFERROR(IF(E210="","",INDEX(Données_ATB!BE$3:BM$600,MATCH(E210,Medicament,0),9)),"")</f>
        <v/>
      </c>
      <c r="J210" s="58" t="str">
        <f>IFERROR(IF(E210="","",INDEX(Données_ATB!BE$3:BQ$5600,MATCH(E210,Medicament,0),13)),"")</f>
        <v/>
      </c>
      <c r="K210" s="229" t="str">
        <f>IF(COUNTIFS($B$31:B210,B210,$E$31:E210,E210,$C$31:C210,C210,$D$31:D210,D210)&gt;1,"DÉJÀ ENTRÉ",IF(AND(COUNTA(B210,C210,D210,E210,F210)&lt;5,COUNTA(B210,C210,D210,E210,F210)&gt;0),"Pensez à renseigner toutes les cases de la ligne !",IF(COUNTA(B210)=1,IF(COUNTBLANK(B210)&gt;=1,"Ne laissez pas de lignes vides. Écrivez sur la ligne supérieure.",""),"")))&amp;IF(G210="Non renseigné","Veuillez sélectionner de nouveau le nom dans la colonne Espèce traitée","")</f>
        <v/>
      </c>
      <c r="L210" s="43" t="str">
        <f>IF(E210="","",INDEX(Données_ATB!BE$3:BV$600,MATCH(E210,Medicament,0),18))</f>
        <v/>
      </c>
      <c r="M210" s="43" t="str">
        <f t="shared" si="13"/>
        <v/>
      </c>
      <c r="N210" s="43" t="str">
        <f t="shared" si="14"/>
        <v/>
      </c>
      <c r="O210" s="43" t="str">
        <f t="shared" si="15"/>
        <v/>
      </c>
      <c r="P210" s="43" t="str">
        <f t="shared" si="16"/>
        <v/>
      </c>
    </row>
    <row r="211" spans="2:16" x14ac:dyDescent="0.3">
      <c r="B211" s="223"/>
      <c r="C211" s="224"/>
      <c r="D211" s="224"/>
      <c r="E211" s="224"/>
      <c r="F211" s="250"/>
      <c r="G211" s="96" t="str">
        <f>IF(C211="","",IFERROR(INDEX(G$19:$L208,MATCH(C211,L$19:L$28,0),1),"Non renseigné"))</f>
        <v/>
      </c>
      <c r="H211" s="261" t="str">
        <f>IFERROR(IF(E211="","",INDEX(Données_ATB!BE$3:BU$600,MATCH(E211,Medicament,0),17)),"Ce médicament n'est pas connu dans la base")</f>
        <v/>
      </c>
      <c r="I211" s="92" t="str">
        <f>IFERROR(IF(E211="","",INDEX(Données_ATB!BE$3:BM$600,MATCH(E211,Medicament,0),9)),"")</f>
        <v/>
      </c>
      <c r="J211" s="58" t="str">
        <f>IFERROR(IF(E211="","",INDEX(Données_ATB!BE$3:BQ$5600,MATCH(E211,Medicament,0),13)),"")</f>
        <v/>
      </c>
      <c r="K211" s="229" t="str">
        <f>IF(COUNTIFS($B$31:B211,B211,$E$31:E211,E211,$C$31:C211,C211,$D$31:D211,D211)&gt;1,"DÉJÀ ENTRÉ",IF(AND(COUNTA(B211,C211,D211,E211,F211)&lt;5,COUNTA(B211,C211,D211,E211,F211)&gt;0),"Pensez à renseigner toutes les cases de la ligne !",IF(COUNTA(B211)=1,IF(COUNTBLANK(B211)&gt;=1,"Ne laissez pas de lignes vides. Écrivez sur la ligne supérieure.",""),"")))&amp;IF(G211="Non renseigné","Veuillez sélectionner de nouveau le nom dans la colonne Espèce traitée","")</f>
        <v/>
      </c>
      <c r="L211" s="43" t="str">
        <f>IF(E211="","",INDEX(Données_ATB!BE$3:BV$600,MATCH(E211,Medicament,0),18))</f>
        <v/>
      </c>
      <c r="M211" s="43" t="str">
        <f t="shared" si="13"/>
        <v/>
      </c>
      <c r="N211" s="43" t="str">
        <f t="shared" si="14"/>
        <v/>
      </c>
      <c r="O211" s="43" t="str">
        <f t="shared" si="15"/>
        <v/>
      </c>
      <c r="P211" s="43" t="str">
        <f t="shared" si="16"/>
        <v/>
      </c>
    </row>
    <row r="212" spans="2:16" x14ac:dyDescent="0.3">
      <c r="B212" s="223"/>
      <c r="C212" s="224"/>
      <c r="D212" s="224"/>
      <c r="E212" s="224"/>
      <c r="F212" s="250"/>
      <c r="G212" s="96" t="str">
        <f>IF(C212="","",IFERROR(INDEX(G$19:$L209,MATCH(C212,L$19:L$28,0),1),"Non renseigné"))</f>
        <v/>
      </c>
      <c r="H212" s="261" t="str">
        <f>IFERROR(IF(E212="","",INDEX(Données_ATB!BE$3:BU$600,MATCH(E212,Medicament,0),17)),"Ce médicament n'est pas connu dans la base")</f>
        <v/>
      </c>
      <c r="I212" s="92" t="str">
        <f>IFERROR(IF(E212="","",INDEX(Données_ATB!BE$3:BM$600,MATCH(E212,Medicament,0),9)),"")</f>
        <v/>
      </c>
      <c r="J212" s="58" t="str">
        <f>IFERROR(IF(E212="","",INDEX(Données_ATB!BE$3:BQ$5600,MATCH(E212,Medicament,0),13)),"")</f>
        <v/>
      </c>
      <c r="K212" s="229" t="str">
        <f>IF(COUNTIFS($B$31:B212,B212,$E$31:E212,E212,$C$31:C212,C212,$D$31:D212,D212)&gt;1,"DÉJÀ ENTRÉ",IF(AND(COUNTA(B212,C212,D212,E212,F212)&lt;5,COUNTA(B212,C212,D212,E212,F212)&gt;0),"Pensez à renseigner toutes les cases de la ligne !",IF(COUNTA(B212)=1,IF(COUNTBLANK(B212)&gt;=1,"Ne laissez pas de lignes vides. Écrivez sur la ligne supérieure.",""),"")))&amp;IF(G212="Non renseigné","Veuillez sélectionner de nouveau le nom dans la colonne Espèce traitée","")</f>
        <v/>
      </c>
      <c r="L212" s="43" t="str">
        <f>IF(E212="","",INDEX(Données_ATB!BE$3:BV$600,MATCH(E212,Medicament,0),18))</f>
        <v/>
      </c>
      <c r="M212" s="43" t="str">
        <f t="shared" si="13"/>
        <v/>
      </c>
      <c r="N212" s="43" t="str">
        <f t="shared" si="14"/>
        <v/>
      </c>
      <c r="O212" s="43" t="str">
        <f t="shared" si="15"/>
        <v/>
      </c>
      <c r="P212" s="43" t="str">
        <f t="shared" si="16"/>
        <v/>
      </c>
    </row>
    <row r="213" spans="2:16" x14ac:dyDescent="0.3">
      <c r="B213" s="223"/>
      <c r="C213" s="224"/>
      <c r="D213" s="224"/>
      <c r="E213" s="224"/>
      <c r="F213" s="250"/>
      <c r="G213" s="96" t="str">
        <f>IF(C213="","",IFERROR(INDEX(G$19:$L210,MATCH(C213,L$19:L$28,0),1),"Non renseigné"))</f>
        <v/>
      </c>
      <c r="H213" s="261" t="str">
        <f>IFERROR(IF(E213="","",INDEX(Données_ATB!BE$3:BU$600,MATCH(E213,Medicament,0),17)),"Ce médicament n'est pas connu dans la base")</f>
        <v/>
      </c>
      <c r="I213" s="92" t="str">
        <f>IFERROR(IF(E213="","",INDEX(Données_ATB!BE$3:BM$600,MATCH(E213,Medicament,0),9)),"")</f>
        <v/>
      </c>
      <c r="J213" s="58" t="str">
        <f>IFERROR(IF(E213="","",INDEX(Données_ATB!BE$3:BQ$5600,MATCH(E213,Medicament,0),13)),"")</f>
        <v/>
      </c>
      <c r="K213" s="229" t="str">
        <f>IF(COUNTIFS($B$31:B213,B213,$E$31:E213,E213,$C$31:C213,C213,$D$31:D213,D213)&gt;1,"DÉJÀ ENTRÉ",IF(AND(COUNTA(B213,C213,D213,E213,F213)&lt;5,COUNTA(B213,C213,D213,E213,F213)&gt;0),"Pensez à renseigner toutes les cases de la ligne !",IF(COUNTA(B213)=1,IF(COUNTBLANK(B213)&gt;=1,"Ne laissez pas de lignes vides. Écrivez sur la ligne supérieure.",""),"")))&amp;IF(G213="Non renseigné","Veuillez sélectionner de nouveau le nom dans la colonne Espèce traitée","")</f>
        <v/>
      </c>
      <c r="L213" s="43" t="str">
        <f>IF(E213="","",INDEX(Données_ATB!BE$3:BV$600,MATCH(E213,Medicament,0),18))</f>
        <v/>
      </c>
      <c r="M213" s="43" t="str">
        <f t="shared" si="13"/>
        <v/>
      </c>
      <c r="N213" s="43" t="str">
        <f t="shared" si="14"/>
        <v/>
      </c>
      <c r="O213" s="43" t="str">
        <f t="shared" si="15"/>
        <v/>
      </c>
      <c r="P213" s="43" t="str">
        <f t="shared" si="16"/>
        <v/>
      </c>
    </row>
    <row r="214" spans="2:16" x14ac:dyDescent="0.3">
      <c r="B214" s="223"/>
      <c r="C214" s="224"/>
      <c r="D214" s="224"/>
      <c r="E214" s="224"/>
      <c r="F214" s="250"/>
      <c r="G214" s="96" t="str">
        <f>IF(C214="","",IFERROR(INDEX(G$19:$L211,MATCH(C214,L$19:L$28,0),1),"Non renseigné"))</f>
        <v/>
      </c>
      <c r="H214" s="261" t="str">
        <f>IFERROR(IF(E214="","",INDEX(Données_ATB!BE$3:BU$600,MATCH(E214,Medicament,0),17)),"Ce médicament n'est pas connu dans la base")</f>
        <v/>
      </c>
      <c r="I214" s="92" t="str">
        <f>IFERROR(IF(E214="","",INDEX(Données_ATB!BE$3:BM$600,MATCH(E214,Medicament,0),9)),"")</f>
        <v/>
      </c>
      <c r="J214" s="58" t="str">
        <f>IFERROR(IF(E214="","",INDEX(Données_ATB!BE$3:BQ$5600,MATCH(E214,Medicament,0),13)),"")</f>
        <v/>
      </c>
      <c r="K214" s="229" t="str">
        <f>IF(COUNTIFS($B$31:B214,B214,$E$31:E214,E214,$C$31:C214,C214,$D$31:D214,D214)&gt;1,"DÉJÀ ENTRÉ",IF(AND(COUNTA(B214,C214,D214,E214,F214)&lt;5,COUNTA(B214,C214,D214,E214,F214)&gt;0),"Pensez à renseigner toutes les cases de la ligne !",IF(COUNTA(B214)=1,IF(COUNTBLANK(B214)&gt;=1,"Ne laissez pas de lignes vides. Écrivez sur la ligne supérieure.",""),"")))&amp;IF(G214="Non renseigné","Veuillez sélectionner de nouveau le nom dans la colonne Espèce traitée","")</f>
        <v/>
      </c>
      <c r="L214" s="43" t="str">
        <f>IF(E214="","",INDEX(Données_ATB!BE$3:BV$600,MATCH(E214,Medicament,0),18))</f>
        <v/>
      </c>
      <c r="M214" s="43" t="str">
        <f t="shared" si="13"/>
        <v/>
      </c>
      <c r="N214" s="43" t="str">
        <f t="shared" si="14"/>
        <v/>
      </c>
      <c r="O214" s="43" t="str">
        <f t="shared" si="15"/>
        <v/>
      </c>
      <c r="P214" s="43" t="str">
        <f t="shared" si="16"/>
        <v/>
      </c>
    </row>
    <row r="215" spans="2:16" x14ac:dyDescent="0.3">
      <c r="B215" s="223"/>
      <c r="C215" s="224"/>
      <c r="D215" s="224"/>
      <c r="E215" s="224"/>
      <c r="F215" s="250"/>
      <c r="G215" s="96" t="str">
        <f>IF(C215="","",IFERROR(INDEX(G$19:$L212,MATCH(C215,L$19:L$28,0),1),"Non renseigné"))</f>
        <v/>
      </c>
      <c r="H215" s="261" t="str">
        <f>IFERROR(IF(E215="","",INDEX(Données_ATB!BE$3:BU$600,MATCH(E215,Medicament,0),17)),"Ce médicament n'est pas connu dans la base")</f>
        <v/>
      </c>
      <c r="I215" s="92" t="str">
        <f>IFERROR(IF(E215="","",INDEX(Données_ATB!BE$3:BM$600,MATCH(E215,Medicament,0),9)),"")</f>
        <v/>
      </c>
      <c r="J215" s="58" t="str">
        <f>IFERROR(IF(E215="","",INDEX(Données_ATB!BE$3:BQ$5600,MATCH(E215,Medicament,0),13)),"")</f>
        <v/>
      </c>
      <c r="K215" s="229" t="str">
        <f>IF(COUNTIFS($B$31:B215,B215,$E$31:E215,E215,$C$31:C215,C215,$D$31:D215,D215)&gt;1,"DÉJÀ ENTRÉ",IF(AND(COUNTA(B215,C215,D215,E215,F215)&lt;5,COUNTA(B215,C215,D215,E215,F215)&gt;0),"Pensez à renseigner toutes les cases de la ligne !",IF(COUNTA(B215)=1,IF(COUNTBLANK(B215)&gt;=1,"Ne laissez pas de lignes vides. Écrivez sur la ligne supérieure.",""),"")))&amp;IF(G215="Non renseigné","Veuillez sélectionner de nouveau le nom dans la colonne Espèce traitée","")</f>
        <v/>
      </c>
      <c r="L215" s="43" t="str">
        <f>IF(E215="","",INDEX(Données_ATB!BE$3:BV$600,MATCH(E215,Medicament,0),18))</f>
        <v/>
      </c>
      <c r="M215" s="43" t="str">
        <f t="shared" si="13"/>
        <v/>
      </c>
      <c r="N215" s="43" t="str">
        <f t="shared" si="14"/>
        <v/>
      </c>
      <c r="O215" s="43" t="str">
        <f t="shared" si="15"/>
        <v/>
      </c>
      <c r="P215" s="43" t="str">
        <f t="shared" si="16"/>
        <v/>
      </c>
    </row>
    <row r="216" spans="2:16" x14ac:dyDescent="0.3">
      <c r="B216" s="223"/>
      <c r="C216" s="224"/>
      <c r="D216" s="224"/>
      <c r="E216" s="224"/>
      <c r="F216" s="250"/>
      <c r="G216" s="96" t="str">
        <f>IF(C216="","",IFERROR(INDEX(G$19:$L213,MATCH(C216,L$19:L$28,0),1),"Non renseigné"))</f>
        <v/>
      </c>
      <c r="H216" s="261" t="str">
        <f>IFERROR(IF(E216="","",INDEX(Données_ATB!BE$3:BU$600,MATCH(E216,Medicament,0),17)),"Ce médicament n'est pas connu dans la base")</f>
        <v/>
      </c>
      <c r="I216" s="92" t="str">
        <f>IFERROR(IF(E216="","",INDEX(Données_ATB!BE$3:BM$600,MATCH(E216,Medicament,0),9)),"")</f>
        <v/>
      </c>
      <c r="J216" s="58" t="str">
        <f>IFERROR(IF(E216="","",INDEX(Données_ATB!BE$3:BQ$5600,MATCH(E216,Medicament,0),13)),"")</f>
        <v/>
      </c>
      <c r="K216" s="229" t="str">
        <f>IF(COUNTIFS($B$31:B216,B216,$E$31:E216,E216,$C$31:C216,C216,$D$31:D216,D216)&gt;1,"DÉJÀ ENTRÉ",IF(AND(COUNTA(B216,C216,D216,E216,F216)&lt;5,COUNTA(B216,C216,D216,E216,F216)&gt;0),"Pensez à renseigner toutes les cases de la ligne !",IF(COUNTA(B216)=1,IF(COUNTBLANK(B216)&gt;=1,"Ne laissez pas de lignes vides. Écrivez sur la ligne supérieure.",""),"")))&amp;IF(G216="Non renseigné","Veuillez sélectionner de nouveau le nom dans la colonne Espèce traitée","")</f>
        <v/>
      </c>
      <c r="L216" s="43" t="str">
        <f>IF(E216="","",INDEX(Données_ATB!BE$3:BV$600,MATCH(E216,Medicament,0),18))</f>
        <v/>
      </c>
      <c r="M216" s="43" t="str">
        <f t="shared" si="13"/>
        <v/>
      </c>
      <c r="N216" s="43" t="str">
        <f t="shared" si="14"/>
        <v/>
      </c>
      <c r="O216" s="43" t="str">
        <f t="shared" si="15"/>
        <v/>
      </c>
      <c r="P216" s="43" t="str">
        <f t="shared" si="16"/>
        <v/>
      </c>
    </row>
    <row r="217" spans="2:16" x14ac:dyDescent="0.3">
      <c r="B217" s="223"/>
      <c r="C217" s="224"/>
      <c r="D217" s="224"/>
      <c r="E217" s="224"/>
      <c r="F217" s="250"/>
      <c r="G217" s="96" t="str">
        <f>IF(C217="","",IFERROR(INDEX(G$19:$L214,MATCH(C217,L$19:L$28,0),1),"Non renseigné"))</f>
        <v/>
      </c>
      <c r="H217" s="261" t="str">
        <f>IFERROR(IF(E217="","",INDEX(Données_ATB!BE$3:BU$600,MATCH(E217,Medicament,0),17)),"Ce médicament n'est pas connu dans la base")</f>
        <v/>
      </c>
      <c r="I217" s="92" t="str">
        <f>IFERROR(IF(E217="","",INDEX(Données_ATB!BE$3:BM$600,MATCH(E217,Medicament,0),9)),"")</f>
        <v/>
      </c>
      <c r="J217" s="58" t="str">
        <f>IFERROR(IF(E217="","",INDEX(Données_ATB!BE$3:BQ$5600,MATCH(E217,Medicament,0),13)),"")</f>
        <v/>
      </c>
      <c r="K217" s="229" t="str">
        <f>IF(COUNTIFS($B$31:B217,B217,$E$31:E217,E217,$C$31:C217,C217,$D$31:D217,D217)&gt;1,"DÉJÀ ENTRÉ",IF(AND(COUNTA(B217,C217,D217,E217,F217)&lt;5,COUNTA(B217,C217,D217,E217,F217)&gt;0),"Pensez à renseigner toutes les cases de la ligne !",IF(COUNTA(B217)=1,IF(COUNTBLANK(B217)&gt;=1,"Ne laissez pas de lignes vides. Écrivez sur la ligne supérieure.",""),"")))&amp;IF(G217="Non renseigné","Veuillez sélectionner de nouveau le nom dans la colonne Espèce traitée","")</f>
        <v/>
      </c>
      <c r="L217" s="43" t="str">
        <f>IF(E217="","",INDEX(Données_ATB!BE$3:BV$600,MATCH(E217,Medicament,0),18))</f>
        <v/>
      </c>
      <c r="M217" s="43" t="str">
        <f t="shared" si="13"/>
        <v/>
      </c>
      <c r="N217" s="43" t="str">
        <f t="shared" si="14"/>
        <v/>
      </c>
      <c r="O217" s="43" t="str">
        <f t="shared" si="15"/>
        <v/>
      </c>
      <c r="P217" s="43" t="str">
        <f t="shared" si="16"/>
        <v/>
      </c>
    </row>
    <row r="218" spans="2:16" x14ac:dyDescent="0.3">
      <c r="B218" s="223"/>
      <c r="C218" s="224"/>
      <c r="D218" s="224"/>
      <c r="E218" s="224"/>
      <c r="F218" s="250"/>
      <c r="G218" s="96" t="str">
        <f>IF(C218="","",IFERROR(INDEX(G$19:$L215,MATCH(C218,L$19:L$28,0),1),"Non renseigné"))</f>
        <v/>
      </c>
      <c r="H218" s="261" t="str">
        <f>IFERROR(IF(E218="","",INDEX(Données_ATB!BE$3:BU$600,MATCH(E218,Medicament,0),17)),"Ce médicament n'est pas connu dans la base")</f>
        <v/>
      </c>
      <c r="I218" s="92" t="str">
        <f>IFERROR(IF(E218="","",INDEX(Données_ATB!BE$3:BM$600,MATCH(E218,Medicament,0),9)),"")</f>
        <v/>
      </c>
      <c r="J218" s="58" t="str">
        <f>IFERROR(IF(E218="","",INDEX(Données_ATB!BE$3:BQ$5600,MATCH(E218,Medicament,0),13)),"")</f>
        <v/>
      </c>
      <c r="K218" s="229" t="str">
        <f>IF(COUNTIFS($B$31:B218,B218,$E$31:E218,E218,$C$31:C218,C218,$D$31:D218,D218)&gt;1,"DÉJÀ ENTRÉ",IF(AND(COUNTA(B218,C218,D218,E218,F218)&lt;5,COUNTA(B218,C218,D218,E218,F218)&gt;0),"Pensez à renseigner toutes les cases de la ligne !",IF(COUNTA(B218)=1,IF(COUNTBLANK(B218)&gt;=1,"Ne laissez pas de lignes vides. Écrivez sur la ligne supérieure.",""),"")))&amp;IF(G218="Non renseigné","Veuillez sélectionner de nouveau le nom dans la colonne Espèce traitée","")</f>
        <v/>
      </c>
      <c r="L218" s="43" t="str">
        <f>IF(E218="","",INDEX(Données_ATB!BE$3:BV$600,MATCH(E218,Medicament,0),18))</f>
        <v/>
      </c>
      <c r="M218" s="43" t="str">
        <f t="shared" si="13"/>
        <v/>
      </c>
      <c r="N218" s="43" t="str">
        <f t="shared" si="14"/>
        <v/>
      </c>
      <c r="O218" s="43" t="str">
        <f t="shared" si="15"/>
        <v/>
      </c>
      <c r="P218" s="43" t="str">
        <f t="shared" si="16"/>
        <v/>
      </c>
    </row>
    <row r="219" spans="2:16" x14ac:dyDescent="0.3">
      <c r="B219" s="223"/>
      <c r="C219" s="224"/>
      <c r="D219" s="224"/>
      <c r="E219" s="224"/>
      <c r="F219" s="250"/>
      <c r="G219" s="96" t="str">
        <f>IF(C219="","",IFERROR(INDEX(G$19:$L216,MATCH(C219,L$19:L$28,0),1),"Non renseigné"))</f>
        <v/>
      </c>
      <c r="H219" s="261" t="str">
        <f>IFERROR(IF(E219="","",INDEX(Données_ATB!BE$3:BU$600,MATCH(E219,Medicament,0),17)),"Ce médicament n'est pas connu dans la base")</f>
        <v/>
      </c>
      <c r="I219" s="92" t="str">
        <f>IFERROR(IF(E219="","",INDEX(Données_ATB!BE$3:BM$600,MATCH(E219,Medicament,0),9)),"")</f>
        <v/>
      </c>
      <c r="J219" s="58" t="str">
        <f>IFERROR(IF(E219="","",INDEX(Données_ATB!BE$3:BQ$5600,MATCH(E219,Medicament,0),13)),"")</f>
        <v/>
      </c>
      <c r="K219" s="229" t="str">
        <f>IF(COUNTIFS($B$31:B219,B219,$E$31:E219,E219,$C$31:C219,C219,$D$31:D219,D219)&gt;1,"DÉJÀ ENTRÉ",IF(AND(COUNTA(B219,C219,D219,E219,F219)&lt;5,COUNTA(B219,C219,D219,E219,F219)&gt;0),"Pensez à renseigner toutes les cases de la ligne !",IF(COUNTA(B219)=1,IF(COUNTBLANK(B219)&gt;=1,"Ne laissez pas de lignes vides. Écrivez sur la ligne supérieure.",""),"")))&amp;IF(G219="Non renseigné","Veuillez sélectionner de nouveau le nom dans la colonne Espèce traitée","")</f>
        <v/>
      </c>
      <c r="L219" s="43" t="str">
        <f>IF(E219="","",INDEX(Données_ATB!BE$3:BV$600,MATCH(E219,Medicament,0),18))</f>
        <v/>
      </c>
      <c r="M219" s="43" t="str">
        <f t="shared" si="13"/>
        <v/>
      </c>
      <c r="N219" s="43" t="str">
        <f t="shared" si="14"/>
        <v/>
      </c>
      <c r="O219" s="43" t="str">
        <f t="shared" si="15"/>
        <v/>
      </c>
      <c r="P219" s="43" t="str">
        <f t="shared" si="16"/>
        <v/>
      </c>
    </row>
    <row r="220" spans="2:16" x14ac:dyDescent="0.3">
      <c r="B220" s="223"/>
      <c r="C220" s="224"/>
      <c r="D220" s="224"/>
      <c r="E220" s="224"/>
      <c r="F220" s="250"/>
      <c r="G220" s="96" t="str">
        <f>IF(C220="","",IFERROR(INDEX(G$19:$L217,MATCH(C220,L$19:L$28,0),1),"Non renseigné"))</f>
        <v/>
      </c>
      <c r="H220" s="261" t="str">
        <f>IFERROR(IF(E220="","",INDEX(Données_ATB!BE$3:BU$600,MATCH(E220,Medicament,0),17)),"Ce médicament n'est pas connu dans la base")</f>
        <v/>
      </c>
      <c r="I220" s="92" t="str">
        <f>IFERROR(IF(E220="","",INDEX(Données_ATB!BE$3:BM$600,MATCH(E220,Medicament,0),9)),"")</f>
        <v/>
      </c>
      <c r="J220" s="58" t="str">
        <f>IFERROR(IF(E220="","",INDEX(Données_ATB!BE$3:BQ$5600,MATCH(E220,Medicament,0),13)),"")</f>
        <v/>
      </c>
      <c r="K220" s="229" t="str">
        <f>IF(COUNTIFS($B$31:B220,B220,$E$31:E220,E220,$C$31:C220,C220,$D$31:D220,D220)&gt;1,"DÉJÀ ENTRÉ",IF(AND(COUNTA(B220,C220,D220,E220,F220)&lt;5,COUNTA(B220,C220,D220,E220,F220)&gt;0),"Pensez à renseigner toutes les cases de la ligne !",IF(COUNTA(B220)=1,IF(COUNTBLANK(B220)&gt;=1,"Ne laissez pas de lignes vides. Écrivez sur la ligne supérieure.",""),"")))&amp;IF(G220="Non renseigné","Veuillez sélectionner de nouveau le nom dans la colonne Espèce traitée","")</f>
        <v/>
      </c>
      <c r="L220" s="43" t="str">
        <f>IF(E220="","",INDEX(Données_ATB!BE$3:BV$600,MATCH(E220,Medicament,0),18))</f>
        <v/>
      </c>
      <c r="M220" s="43" t="str">
        <f t="shared" si="13"/>
        <v/>
      </c>
      <c r="N220" s="43" t="str">
        <f t="shared" si="14"/>
        <v/>
      </c>
      <c r="O220" s="43" t="str">
        <f t="shared" si="15"/>
        <v/>
      </c>
      <c r="P220" s="43" t="str">
        <f t="shared" si="16"/>
        <v/>
      </c>
    </row>
    <row r="221" spans="2:16" x14ac:dyDescent="0.3">
      <c r="B221" s="223"/>
      <c r="C221" s="224"/>
      <c r="D221" s="224"/>
      <c r="E221" s="224"/>
      <c r="F221" s="250"/>
      <c r="G221" s="96" t="str">
        <f>IF(C221="","",IFERROR(INDEX(G$19:$L218,MATCH(C221,L$19:L$28,0),1),"Non renseigné"))</f>
        <v/>
      </c>
      <c r="H221" s="261" t="str">
        <f>IFERROR(IF(E221="","",INDEX(Données_ATB!BE$3:BU$600,MATCH(E221,Medicament,0),17)),"Ce médicament n'est pas connu dans la base")</f>
        <v/>
      </c>
      <c r="I221" s="92" t="str">
        <f>IFERROR(IF(E221="","",INDEX(Données_ATB!BE$3:BM$600,MATCH(E221,Medicament,0),9)),"")</f>
        <v/>
      </c>
      <c r="J221" s="58" t="str">
        <f>IFERROR(IF(E221="","",INDEX(Données_ATB!BE$3:BQ$5600,MATCH(E221,Medicament,0),13)),"")</f>
        <v/>
      </c>
      <c r="K221" s="229" t="str">
        <f>IF(COUNTIFS($B$31:B221,B221,$E$31:E221,E221,$C$31:C221,C221,$D$31:D221,D221)&gt;1,"DÉJÀ ENTRÉ",IF(AND(COUNTA(B221,C221,D221,E221,F221)&lt;5,COUNTA(B221,C221,D221,E221,F221)&gt;0),"Pensez à renseigner toutes les cases de la ligne !",IF(COUNTA(B221)=1,IF(COUNTBLANK(B221)&gt;=1,"Ne laissez pas de lignes vides. Écrivez sur la ligne supérieure.",""),"")))&amp;IF(G221="Non renseigné","Veuillez sélectionner de nouveau le nom dans la colonne Espèce traitée","")</f>
        <v/>
      </c>
      <c r="L221" s="43" t="str">
        <f>IF(E221="","",INDEX(Données_ATB!BE$3:BV$600,MATCH(E221,Medicament,0),18))</f>
        <v/>
      </c>
      <c r="M221" s="43" t="str">
        <f t="shared" si="13"/>
        <v/>
      </c>
      <c r="N221" s="43" t="str">
        <f t="shared" si="14"/>
        <v/>
      </c>
      <c r="O221" s="43" t="str">
        <f t="shared" si="15"/>
        <v/>
      </c>
      <c r="P221" s="43" t="str">
        <f t="shared" si="16"/>
        <v/>
      </c>
    </row>
    <row r="222" spans="2:16" x14ac:dyDescent="0.3">
      <c r="B222" s="223"/>
      <c r="C222" s="224"/>
      <c r="D222" s="224"/>
      <c r="E222" s="224"/>
      <c r="F222" s="250"/>
      <c r="G222" s="96" t="str">
        <f>IF(C222="","",IFERROR(INDEX(G$19:$L219,MATCH(C222,L$19:L$28,0),1),"Non renseigné"))</f>
        <v/>
      </c>
      <c r="H222" s="261" t="str">
        <f>IFERROR(IF(E222="","",INDEX(Données_ATB!BE$3:BU$600,MATCH(E222,Medicament,0),17)),"Ce médicament n'est pas connu dans la base")</f>
        <v/>
      </c>
      <c r="I222" s="92" t="str">
        <f>IFERROR(IF(E222="","",INDEX(Données_ATB!BE$3:BM$600,MATCH(E222,Medicament,0),9)),"")</f>
        <v/>
      </c>
      <c r="J222" s="58" t="str">
        <f>IFERROR(IF(E222="","",INDEX(Données_ATB!BE$3:BQ$5600,MATCH(E222,Medicament,0),13)),"")</f>
        <v/>
      </c>
      <c r="K222" s="229" t="str">
        <f>IF(COUNTIFS($B$31:B222,B222,$E$31:E222,E222,$C$31:C222,C222,$D$31:D222,D222)&gt;1,"DÉJÀ ENTRÉ",IF(AND(COUNTA(B222,C222,D222,E222,F222)&lt;5,COUNTA(B222,C222,D222,E222,F222)&gt;0),"Pensez à renseigner toutes les cases de la ligne !",IF(COUNTA(B222)=1,IF(COUNTBLANK(B222)&gt;=1,"Ne laissez pas de lignes vides. Écrivez sur la ligne supérieure.",""),"")))&amp;IF(G222="Non renseigné","Veuillez sélectionner de nouveau le nom dans la colonne Espèce traitée","")</f>
        <v/>
      </c>
      <c r="L222" s="43" t="str">
        <f>IF(E222="","",INDEX(Données_ATB!BE$3:BV$600,MATCH(E222,Medicament,0),18))</f>
        <v/>
      </c>
      <c r="M222" s="43" t="str">
        <f t="shared" si="13"/>
        <v/>
      </c>
      <c r="N222" s="43" t="str">
        <f t="shared" si="14"/>
        <v/>
      </c>
      <c r="O222" s="43" t="str">
        <f t="shared" si="15"/>
        <v/>
      </c>
      <c r="P222" s="43" t="str">
        <f t="shared" si="16"/>
        <v/>
      </c>
    </row>
    <row r="223" spans="2:16" x14ac:dyDescent="0.3">
      <c r="B223" s="223"/>
      <c r="C223" s="224"/>
      <c r="D223" s="224"/>
      <c r="E223" s="224"/>
      <c r="F223" s="250"/>
      <c r="G223" s="96" t="str">
        <f>IF(C223="","",IFERROR(INDEX(G$19:$L220,MATCH(C223,L$19:L$28,0),1),"Non renseigné"))</f>
        <v/>
      </c>
      <c r="H223" s="261" t="str">
        <f>IFERROR(IF(E223="","",INDEX(Données_ATB!BE$3:BU$600,MATCH(E223,Medicament,0),17)),"Ce médicament n'est pas connu dans la base")</f>
        <v/>
      </c>
      <c r="I223" s="92" t="str">
        <f>IFERROR(IF(E223="","",INDEX(Données_ATB!BE$3:BM$600,MATCH(E223,Medicament,0),9)),"")</f>
        <v/>
      </c>
      <c r="J223" s="58" t="str">
        <f>IFERROR(IF(E223="","",INDEX(Données_ATB!BE$3:BQ$5600,MATCH(E223,Medicament,0),13)),"")</f>
        <v/>
      </c>
      <c r="K223" s="229" t="str">
        <f>IF(COUNTIFS($B$31:B223,B223,$E$31:E223,E223,$C$31:C223,C223,$D$31:D223,D223)&gt;1,"DÉJÀ ENTRÉ",IF(AND(COUNTA(B223,C223,D223,E223,F223)&lt;5,COUNTA(B223,C223,D223,E223,F223)&gt;0),"Pensez à renseigner toutes les cases de la ligne !",IF(COUNTA(B223)=1,IF(COUNTBLANK(B223)&gt;=1,"Ne laissez pas de lignes vides. Écrivez sur la ligne supérieure.",""),"")))&amp;IF(G223="Non renseigné","Veuillez sélectionner de nouveau le nom dans la colonne Espèce traitée","")</f>
        <v/>
      </c>
      <c r="L223" s="43" t="str">
        <f>IF(E223="","",INDEX(Données_ATB!BE$3:BV$600,MATCH(E223,Medicament,0),18))</f>
        <v/>
      </c>
      <c r="M223" s="43" t="str">
        <f t="shared" ref="M223:M286" si="17">IF(B223="janvier",1,IF(B223="février",2,IF(B223="mars",3,IF(B223="avril",4,IF(B223="mai",5,IF(B223="juin",6,IF(B223="juillet",7,IF(B223="août",8,IF(B223="septembre",9,IF(B223="octobre",10,IF(B223="novembre",11,IF(B223="décembre",12,""))))))))))))</f>
        <v/>
      </c>
      <c r="N223" s="43" t="str">
        <f t="shared" si="14"/>
        <v/>
      </c>
      <c r="O223" s="43" t="str">
        <f t="shared" si="15"/>
        <v/>
      </c>
      <c r="P223" s="43" t="str">
        <f t="shared" si="16"/>
        <v/>
      </c>
    </row>
    <row r="224" spans="2:16" x14ac:dyDescent="0.3">
      <c r="B224" s="223"/>
      <c r="C224" s="224"/>
      <c r="D224" s="224"/>
      <c r="E224" s="224"/>
      <c r="F224" s="250"/>
      <c r="G224" s="96" t="str">
        <f>IF(C224="","",IFERROR(INDEX(G$19:$L221,MATCH(C224,L$19:L$28,0),1),"Non renseigné"))</f>
        <v/>
      </c>
      <c r="H224" s="261" t="str">
        <f>IFERROR(IF(E224="","",INDEX(Données_ATB!BE$3:BU$600,MATCH(E224,Medicament,0),17)),"Ce médicament n'est pas connu dans la base")</f>
        <v/>
      </c>
      <c r="I224" s="92" t="str">
        <f>IFERROR(IF(E224="","",INDEX(Données_ATB!BE$3:BM$600,MATCH(E224,Medicament,0),9)),"")</f>
        <v/>
      </c>
      <c r="J224" s="58" t="str">
        <f>IFERROR(IF(E224="","",INDEX(Données_ATB!BE$3:BQ$5600,MATCH(E224,Medicament,0),13)),"")</f>
        <v/>
      </c>
      <c r="K224" s="229" t="str">
        <f>IF(COUNTIFS($B$31:B224,B224,$E$31:E224,E224,$C$31:C224,C224,$D$31:D224,D224)&gt;1,"DÉJÀ ENTRÉ",IF(AND(COUNTA(B224,C224,D224,E224,F224)&lt;5,COUNTA(B224,C224,D224,E224,F224)&gt;0),"Pensez à renseigner toutes les cases de la ligne !",IF(COUNTA(B224)=1,IF(COUNTBLANK(B224)&gt;=1,"Ne laissez pas de lignes vides. Écrivez sur la ligne supérieure.",""),"")))&amp;IF(G224="Non renseigné","Veuillez sélectionner de nouveau le nom dans la colonne Espèce traitée","")</f>
        <v/>
      </c>
      <c r="L224" s="43" t="str">
        <f>IF(E224="","",INDEX(Données_ATB!BE$3:BV$600,MATCH(E224,Medicament,0),18))</f>
        <v/>
      </c>
      <c r="M224" s="43" t="str">
        <f t="shared" si="17"/>
        <v/>
      </c>
      <c r="N224" s="43" t="str">
        <f t="shared" si="14"/>
        <v/>
      </c>
      <c r="O224" s="43" t="str">
        <f t="shared" si="15"/>
        <v/>
      </c>
      <c r="P224" s="43" t="str">
        <f t="shared" si="16"/>
        <v/>
      </c>
    </row>
    <row r="225" spans="2:16" x14ac:dyDescent="0.3">
      <c r="B225" s="223"/>
      <c r="C225" s="224"/>
      <c r="D225" s="224"/>
      <c r="E225" s="224"/>
      <c r="F225" s="250"/>
      <c r="G225" s="96" t="str">
        <f>IF(C225="","",IFERROR(INDEX(G$19:$L222,MATCH(C225,L$19:L$28,0),1),"Non renseigné"))</f>
        <v/>
      </c>
      <c r="H225" s="261" t="str">
        <f>IFERROR(IF(E225="","",INDEX(Données_ATB!BE$3:BU$600,MATCH(E225,Medicament,0),17)),"Ce médicament n'est pas connu dans la base")</f>
        <v/>
      </c>
      <c r="I225" s="92" t="str">
        <f>IFERROR(IF(E225="","",INDEX(Données_ATB!BE$3:BM$600,MATCH(E225,Medicament,0),9)),"")</f>
        <v/>
      </c>
      <c r="J225" s="58" t="str">
        <f>IFERROR(IF(E225="","",INDEX(Données_ATB!BE$3:BQ$5600,MATCH(E225,Medicament,0),13)),"")</f>
        <v/>
      </c>
      <c r="K225" s="229" t="str">
        <f>IF(COUNTIFS($B$31:B225,B225,$E$31:E225,E225,$C$31:C225,C225,$D$31:D225,D225)&gt;1,"DÉJÀ ENTRÉ",IF(AND(COUNTA(B225,C225,D225,E225,F225)&lt;5,COUNTA(B225,C225,D225,E225,F225)&gt;0),"Pensez à renseigner toutes les cases de la ligne !",IF(COUNTA(B225)=1,IF(COUNTBLANK(B225)&gt;=1,"Ne laissez pas de lignes vides. Écrivez sur la ligne supérieure.",""),"")))&amp;IF(G225="Non renseigné","Veuillez sélectionner de nouveau le nom dans la colonne Espèce traitée","")</f>
        <v/>
      </c>
      <c r="L225" s="43" t="str">
        <f>IF(E225="","",INDEX(Données_ATB!BE$3:BV$600,MATCH(E225,Medicament,0),18))</f>
        <v/>
      </c>
      <c r="M225" s="43" t="str">
        <f t="shared" si="17"/>
        <v/>
      </c>
      <c r="N225" s="43" t="str">
        <f t="shared" si="14"/>
        <v/>
      </c>
      <c r="O225" s="43" t="str">
        <f t="shared" si="15"/>
        <v/>
      </c>
      <c r="P225" s="43" t="str">
        <f t="shared" si="16"/>
        <v/>
      </c>
    </row>
    <row r="226" spans="2:16" x14ac:dyDescent="0.3">
      <c r="B226" s="223"/>
      <c r="C226" s="224"/>
      <c r="D226" s="224"/>
      <c r="E226" s="224"/>
      <c r="F226" s="250"/>
      <c r="G226" s="96" t="str">
        <f>IF(C226="","",IFERROR(INDEX(G$19:$L223,MATCH(C226,L$19:L$28,0),1),"Non renseigné"))</f>
        <v/>
      </c>
      <c r="H226" s="261" t="str">
        <f>IFERROR(IF(E226="","",INDEX(Données_ATB!BE$3:BU$600,MATCH(E226,Medicament,0),17)),"Ce médicament n'est pas connu dans la base")</f>
        <v/>
      </c>
      <c r="I226" s="92" t="str">
        <f>IFERROR(IF(E226="","",INDEX(Données_ATB!BE$3:BM$600,MATCH(E226,Medicament,0),9)),"")</f>
        <v/>
      </c>
      <c r="J226" s="58" t="str">
        <f>IFERROR(IF(E226="","",INDEX(Données_ATB!BE$3:BQ$5600,MATCH(E226,Medicament,0),13)),"")</f>
        <v/>
      </c>
      <c r="K226" s="229" t="str">
        <f>IF(COUNTIFS($B$31:B226,B226,$E$31:E226,E226,$C$31:C226,C226,$D$31:D226,D226)&gt;1,"DÉJÀ ENTRÉ",IF(AND(COUNTA(B226,C226,D226,E226,F226)&lt;5,COUNTA(B226,C226,D226,E226,F226)&gt;0),"Pensez à renseigner toutes les cases de la ligne !",IF(COUNTA(B226)=1,IF(COUNTBLANK(B226)&gt;=1,"Ne laissez pas de lignes vides. Écrivez sur la ligne supérieure.",""),"")))&amp;IF(G226="Non renseigné","Veuillez sélectionner de nouveau le nom dans la colonne Espèce traitée","")</f>
        <v/>
      </c>
      <c r="L226" s="43" t="str">
        <f>IF(E226="","",INDEX(Données_ATB!BE$3:BV$600,MATCH(E226,Medicament,0),18))</f>
        <v/>
      </c>
      <c r="M226" s="43" t="str">
        <f t="shared" si="17"/>
        <v/>
      </c>
      <c r="N226" s="43" t="str">
        <f t="shared" si="14"/>
        <v/>
      </c>
      <c r="O226" s="43" t="str">
        <f t="shared" si="15"/>
        <v/>
      </c>
      <c r="P226" s="43" t="str">
        <f t="shared" si="16"/>
        <v/>
      </c>
    </row>
    <row r="227" spans="2:16" x14ac:dyDescent="0.3">
      <c r="B227" s="223"/>
      <c r="C227" s="224"/>
      <c r="D227" s="224"/>
      <c r="E227" s="224"/>
      <c r="F227" s="250"/>
      <c r="G227" s="96" t="str">
        <f>IF(C227="","",IFERROR(INDEX(G$19:$L224,MATCH(C227,L$19:L$28,0),1),"Non renseigné"))</f>
        <v/>
      </c>
      <c r="H227" s="261" t="str">
        <f>IFERROR(IF(E227="","",INDEX(Données_ATB!BE$3:BU$600,MATCH(E227,Medicament,0),17)),"Ce médicament n'est pas connu dans la base")</f>
        <v/>
      </c>
      <c r="I227" s="92" t="str">
        <f>IFERROR(IF(E227="","",INDEX(Données_ATB!BE$3:BM$600,MATCH(E227,Medicament,0),9)),"")</f>
        <v/>
      </c>
      <c r="J227" s="58" t="str">
        <f>IFERROR(IF(E227="","",INDEX(Données_ATB!BE$3:BQ$5600,MATCH(E227,Medicament,0),13)),"")</f>
        <v/>
      </c>
      <c r="K227" s="229" t="str">
        <f>IF(COUNTIFS($B$31:B227,B227,$E$31:E227,E227,$C$31:C227,C227,$D$31:D227,D227)&gt;1,"DÉJÀ ENTRÉ",IF(AND(COUNTA(B227,C227,D227,E227,F227)&lt;5,COUNTA(B227,C227,D227,E227,F227)&gt;0),"Pensez à renseigner toutes les cases de la ligne !",IF(COUNTA(B227)=1,IF(COUNTBLANK(B227)&gt;=1,"Ne laissez pas de lignes vides. Écrivez sur la ligne supérieure.",""),"")))&amp;IF(G227="Non renseigné","Veuillez sélectionner de nouveau le nom dans la colonne Espèce traitée","")</f>
        <v/>
      </c>
      <c r="L227" s="43" t="str">
        <f>IF(E227="","",INDEX(Données_ATB!BE$3:BV$600,MATCH(E227,Medicament,0),18))</f>
        <v/>
      </c>
      <c r="M227" s="43" t="str">
        <f t="shared" si="17"/>
        <v/>
      </c>
      <c r="N227" s="43" t="str">
        <f t="shared" si="14"/>
        <v/>
      </c>
      <c r="O227" s="43" t="str">
        <f t="shared" si="15"/>
        <v/>
      </c>
      <c r="P227" s="43" t="str">
        <f t="shared" si="16"/>
        <v/>
      </c>
    </row>
    <row r="228" spans="2:16" x14ac:dyDescent="0.3">
      <c r="B228" s="223"/>
      <c r="C228" s="224"/>
      <c r="D228" s="224"/>
      <c r="E228" s="224"/>
      <c r="F228" s="250"/>
      <c r="G228" s="96" t="str">
        <f>IF(C228="","",IFERROR(INDEX(G$19:$L225,MATCH(C228,L$19:L$28,0),1),"Non renseigné"))</f>
        <v/>
      </c>
      <c r="H228" s="261" t="str">
        <f>IFERROR(IF(E228="","",INDEX(Données_ATB!BE$3:BU$600,MATCH(E228,Medicament,0),17)),"Ce médicament n'est pas connu dans la base")</f>
        <v/>
      </c>
      <c r="I228" s="92" t="str">
        <f>IFERROR(IF(E228="","",INDEX(Données_ATB!BE$3:BM$600,MATCH(E228,Medicament,0),9)),"")</f>
        <v/>
      </c>
      <c r="J228" s="58" t="str">
        <f>IFERROR(IF(E228="","",INDEX(Données_ATB!BE$3:BQ$5600,MATCH(E228,Medicament,0),13)),"")</f>
        <v/>
      </c>
      <c r="K228" s="229" t="str">
        <f>IF(COUNTIFS($B$31:B228,B228,$E$31:E228,E228,$C$31:C228,C228,$D$31:D228,D228)&gt;1,"DÉJÀ ENTRÉ",IF(AND(COUNTA(B228,C228,D228,E228,F228)&lt;5,COUNTA(B228,C228,D228,E228,F228)&gt;0),"Pensez à renseigner toutes les cases de la ligne !",IF(COUNTA(B228)=1,IF(COUNTBLANK(B228)&gt;=1,"Ne laissez pas de lignes vides. Écrivez sur la ligne supérieure.",""),"")))&amp;IF(G228="Non renseigné","Veuillez sélectionner de nouveau le nom dans la colonne Espèce traitée","")</f>
        <v/>
      </c>
      <c r="L228" s="43" t="str">
        <f>IF(E228="","",INDEX(Données_ATB!BE$3:BV$600,MATCH(E228,Medicament,0),18))</f>
        <v/>
      </c>
      <c r="M228" s="43" t="str">
        <f t="shared" si="17"/>
        <v/>
      </c>
      <c r="N228" s="43" t="str">
        <f t="shared" si="14"/>
        <v/>
      </c>
      <c r="O228" s="43" t="str">
        <f t="shared" si="15"/>
        <v/>
      </c>
      <c r="P228" s="43" t="str">
        <f t="shared" si="16"/>
        <v/>
      </c>
    </row>
    <row r="229" spans="2:16" x14ac:dyDescent="0.3">
      <c r="B229" s="223"/>
      <c r="C229" s="224"/>
      <c r="D229" s="224"/>
      <c r="E229" s="224"/>
      <c r="F229" s="250"/>
      <c r="G229" s="96" t="str">
        <f>IF(C229="","",IFERROR(INDEX(G$19:$L226,MATCH(C229,L$19:L$28,0),1),"Non renseigné"))</f>
        <v/>
      </c>
      <c r="H229" s="261" t="str">
        <f>IFERROR(IF(E229="","",INDEX(Données_ATB!BE$3:BU$600,MATCH(E229,Medicament,0),17)),"Ce médicament n'est pas connu dans la base")</f>
        <v/>
      </c>
      <c r="I229" s="92" t="str">
        <f>IFERROR(IF(E229="","",INDEX(Données_ATB!BE$3:BM$600,MATCH(E229,Medicament,0),9)),"")</f>
        <v/>
      </c>
      <c r="J229" s="58" t="str">
        <f>IFERROR(IF(E229="","",INDEX(Données_ATB!BE$3:BQ$5600,MATCH(E229,Medicament,0),13)),"")</f>
        <v/>
      </c>
      <c r="K229" s="229" t="str">
        <f>IF(COUNTIFS($B$31:B229,B229,$E$31:E229,E229,$C$31:C229,C229,$D$31:D229,D229)&gt;1,"DÉJÀ ENTRÉ",IF(AND(COUNTA(B229,C229,D229,E229,F229)&lt;5,COUNTA(B229,C229,D229,E229,F229)&gt;0),"Pensez à renseigner toutes les cases de la ligne !",IF(COUNTA(B229)=1,IF(COUNTBLANK(B229)&gt;=1,"Ne laissez pas de lignes vides. Écrivez sur la ligne supérieure.",""),"")))&amp;IF(G229="Non renseigné","Veuillez sélectionner de nouveau le nom dans la colonne Espèce traitée","")</f>
        <v/>
      </c>
      <c r="L229" s="43" t="str">
        <f>IF(E229="","",INDEX(Données_ATB!BE$3:BV$600,MATCH(E229,Medicament,0),18))</f>
        <v/>
      </c>
      <c r="M229" s="43" t="str">
        <f t="shared" si="17"/>
        <v/>
      </c>
      <c r="N229" s="43" t="str">
        <f t="shared" si="14"/>
        <v/>
      </c>
      <c r="O229" s="43" t="str">
        <f t="shared" si="15"/>
        <v/>
      </c>
      <c r="P229" s="43" t="str">
        <f t="shared" si="16"/>
        <v/>
      </c>
    </row>
    <row r="230" spans="2:16" x14ac:dyDescent="0.3">
      <c r="B230" s="223"/>
      <c r="C230" s="224"/>
      <c r="D230" s="224"/>
      <c r="E230" s="224"/>
      <c r="F230" s="250"/>
      <c r="G230" s="96" t="str">
        <f>IF(C230="","",IFERROR(INDEX(G$19:$L227,MATCH(C230,L$19:L$28,0),1),"Non renseigné"))</f>
        <v/>
      </c>
      <c r="H230" s="261" t="str">
        <f>IFERROR(IF(E230="","",INDEX(Données_ATB!BE$3:BU$600,MATCH(E230,Medicament,0),17)),"Ce médicament n'est pas connu dans la base")</f>
        <v/>
      </c>
      <c r="I230" s="92" t="str">
        <f>IFERROR(IF(E230="","",INDEX(Données_ATB!BE$3:BM$600,MATCH(E230,Medicament,0),9)),"")</f>
        <v/>
      </c>
      <c r="J230" s="58" t="str">
        <f>IFERROR(IF(E230="","",INDEX(Données_ATB!BE$3:BQ$5600,MATCH(E230,Medicament,0),13)),"")</f>
        <v/>
      </c>
      <c r="K230" s="229" t="str">
        <f>IF(COUNTIFS($B$31:B230,B230,$E$31:E230,E230,$C$31:C230,C230,$D$31:D230,D230)&gt;1,"DÉJÀ ENTRÉ",IF(AND(COUNTA(B230,C230,D230,E230,F230)&lt;5,COUNTA(B230,C230,D230,E230,F230)&gt;0),"Pensez à renseigner toutes les cases de la ligne !",IF(COUNTA(B230)=1,IF(COUNTBLANK(B230)&gt;=1,"Ne laissez pas de lignes vides. Écrivez sur la ligne supérieure.",""),"")))&amp;IF(G230="Non renseigné","Veuillez sélectionner de nouveau le nom dans la colonne Espèce traitée","")</f>
        <v/>
      </c>
      <c r="L230" s="43" t="str">
        <f>IF(E230="","",INDEX(Données_ATB!BE$3:BV$600,MATCH(E230,Medicament,0),18))</f>
        <v/>
      </c>
      <c r="M230" s="43" t="str">
        <f t="shared" si="17"/>
        <v/>
      </c>
      <c r="N230" s="43" t="str">
        <f t="shared" si="14"/>
        <v/>
      </c>
      <c r="O230" s="43" t="str">
        <f t="shared" si="15"/>
        <v/>
      </c>
      <c r="P230" s="43" t="str">
        <f t="shared" si="16"/>
        <v/>
      </c>
    </row>
    <row r="231" spans="2:16" x14ac:dyDescent="0.3">
      <c r="B231" s="223"/>
      <c r="C231" s="224"/>
      <c r="D231" s="224"/>
      <c r="E231" s="224"/>
      <c r="F231" s="250"/>
      <c r="G231" s="96" t="str">
        <f>IF(C231="","",IFERROR(INDEX(G$19:$L228,MATCH(C231,L$19:L$28,0),1),"Non renseigné"))</f>
        <v/>
      </c>
      <c r="H231" s="261" t="str">
        <f>IFERROR(IF(E231="","",INDEX(Données_ATB!BE$3:BU$600,MATCH(E231,Medicament,0),17)),"Ce médicament n'est pas connu dans la base")</f>
        <v/>
      </c>
      <c r="I231" s="92" t="str">
        <f>IFERROR(IF(E231="","",INDEX(Données_ATB!BE$3:BM$600,MATCH(E231,Medicament,0),9)),"")</f>
        <v/>
      </c>
      <c r="J231" s="58" t="str">
        <f>IFERROR(IF(E231="","",INDEX(Données_ATB!BE$3:BQ$5600,MATCH(E231,Medicament,0),13)),"")</f>
        <v/>
      </c>
      <c r="K231" s="229" t="str">
        <f>IF(COUNTIFS($B$31:B231,B231,$E$31:E231,E231,$C$31:C231,C231,$D$31:D231,D231)&gt;1,"DÉJÀ ENTRÉ",IF(AND(COUNTA(B231,C231,D231,E231,F231)&lt;5,COUNTA(B231,C231,D231,E231,F231)&gt;0),"Pensez à renseigner toutes les cases de la ligne !",IF(COUNTA(B231)=1,IF(COUNTBLANK(B231)&gt;=1,"Ne laissez pas de lignes vides. Écrivez sur la ligne supérieure.",""),"")))&amp;IF(G231="Non renseigné","Veuillez sélectionner de nouveau le nom dans la colonne Espèce traitée","")</f>
        <v/>
      </c>
      <c r="L231" s="43" t="str">
        <f>IF(E231="","",INDEX(Données_ATB!BE$3:BV$600,MATCH(E231,Medicament,0),18))</f>
        <v/>
      </c>
      <c r="M231" s="43" t="str">
        <f t="shared" si="17"/>
        <v/>
      </c>
      <c r="N231" s="43" t="str">
        <f t="shared" si="14"/>
        <v/>
      </c>
      <c r="O231" s="43" t="str">
        <f t="shared" si="15"/>
        <v/>
      </c>
      <c r="P231" s="43" t="str">
        <f t="shared" si="16"/>
        <v/>
      </c>
    </row>
    <row r="232" spans="2:16" x14ac:dyDescent="0.3">
      <c r="B232" s="223"/>
      <c r="C232" s="224"/>
      <c r="D232" s="224"/>
      <c r="E232" s="224"/>
      <c r="F232" s="250"/>
      <c r="G232" s="96" t="str">
        <f>IF(C232="","",IFERROR(INDEX(G$19:$L229,MATCH(C232,L$19:L$28,0),1),"Non renseigné"))</f>
        <v/>
      </c>
      <c r="H232" s="261" t="str">
        <f>IFERROR(IF(E232="","",INDEX(Données_ATB!BE$3:BU$600,MATCH(E232,Medicament,0),17)),"Ce médicament n'est pas connu dans la base")</f>
        <v/>
      </c>
      <c r="I232" s="92" t="str">
        <f>IFERROR(IF(E232="","",INDEX(Données_ATB!BE$3:BM$600,MATCH(E232,Medicament,0),9)),"")</f>
        <v/>
      </c>
      <c r="J232" s="58" t="str">
        <f>IFERROR(IF(E232="","",INDEX(Données_ATB!BE$3:BQ$5600,MATCH(E232,Medicament,0),13)),"")</f>
        <v/>
      </c>
      <c r="K232" s="229" t="str">
        <f>IF(COUNTIFS($B$31:B232,B232,$E$31:E232,E232,$C$31:C232,C232,$D$31:D232,D232)&gt;1,"DÉJÀ ENTRÉ",IF(AND(COUNTA(B232,C232,D232,E232,F232)&lt;5,COUNTA(B232,C232,D232,E232,F232)&gt;0),"Pensez à renseigner toutes les cases de la ligne !",IF(COUNTA(B232)=1,IF(COUNTBLANK(B232)&gt;=1,"Ne laissez pas de lignes vides. Écrivez sur la ligne supérieure.",""),"")))&amp;IF(G232="Non renseigné","Veuillez sélectionner de nouveau le nom dans la colonne Espèce traitée","")</f>
        <v/>
      </c>
      <c r="L232" s="43" t="str">
        <f>IF(E232="","",INDEX(Données_ATB!BE$3:BV$600,MATCH(E232,Medicament,0),18))</f>
        <v/>
      </c>
      <c r="M232" s="43" t="str">
        <f t="shared" si="17"/>
        <v/>
      </c>
      <c r="N232" s="43" t="str">
        <f t="shared" si="14"/>
        <v/>
      </c>
      <c r="O232" s="43" t="str">
        <f t="shared" si="15"/>
        <v/>
      </c>
      <c r="P232" s="43" t="str">
        <f t="shared" si="16"/>
        <v/>
      </c>
    </row>
    <row r="233" spans="2:16" x14ac:dyDescent="0.3">
      <c r="B233" s="223"/>
      <c r="C233" s="224"/>
      <c r="D233" s="224"/>
      <c r="E233" s="224"/>
      <c r="F233" s="250"/>
      <c r="G233" s="96" t="str">
        <f>IF(C233="","",IFERROR(INDEX(G$19:$L230,MATCH(C233,L$19:L$28,0),1),"Non renseigné"))</f>
        <v/>
      </c>
      <c r="H233" s="261" t="str">
        <f>IFERROR(IF(E233="","",INDEX(Données_ATB!BE$3:BU$600,MATCH(E233,Medicament,0),17)),"Ce médicament n'est pas connu dans la base")</f>
        <v/>
      </c>
      <c r="I233" s="92" t="str">
        <f>IFERROR(IF(E233="","",INDEX(Données_ATB!BE$3:BM$600,MATCH(E233,Medicament,0),9)),"")</f>
        <v/>
      </c>
      <c r="J233" s="58" t="str">
        <f>IFERROR(IF(E233="","",INDEX(Données_ATB!BE$3:BQ$5600,MATCH(E233,Medicament,0),13)),"")</f>
        <v/>
      </c>
      <c r="K233" s="229" t="str">
        <f>IF(COUNTIFS($B$31:B233,B233,$E$31:E233,E233,$C$31:C233,C233,$D$31:D233,D233)&gt;1,"DÉJÀ ENTRÉ",IF(AND(COUNTA(B233,C233,D233,E233,F233)&lt;5,COUNTA(B233,C233,D233,E233,F233)&gt;0),"Pensez à renseigner toutes les cases de la ligne !",IF(COUNTA(B233)=1,IF(COUNTBLANK(B233)&gt;=1,"Ne laissez pas de lignes vides. Écrivez sur la ligne supérieure.",""),"")))&amp;IF(G233="Non renseigné","Veuillez sélectionner de nouveau le nom dans la colonne Espèce traitée","")</f>
        <v/>
      </c>
      <c r="L233" s="43" t="str">
        <f>IF(E233="","",INDEX(Données_ATB!BE$3:BV$600,MATCH(E233,Medicament,0),18))</f>
        <v/>
      </c>
      <c r="M233" s="43" t="str">
        <f t="shared" si="17"/>
        <v/>
      </c>
      <c r="N233" s="43" t="str">
        <f t="shared" si="14"/>
        <v/>
      </c>
      <c r="O233" s="43" t="str">
        <f t="shared" si="15"/>
        <v/>
      </c>
      <c r="P233" s="43" t="str">
        <f t="shared" si="16"/>
        <v/>
      </c>
    </row>
    <row r="234" spans="2:16" x14ac:dyDescent="0.3">
      <c r="B234" s="223"/>
      <c r="C234" s="224"/>
      <c r="D234" s="224"/>
      <c r="E234" s="224"/>
      <c r="F234" s="250"/>
      <c r="G234" s="96" t="str">
        <f>IF(C234="","",IFERROR(INDEX(G$19:$L231,MATCH(C234,L$19:L$28,0),1),"Non renseigné"))</f>
        <v/>
      </c>
      <c r="H234" s="261" t="str">
        <f>IFERROR(IF(E234="","",INDEX(Données_ATB!BE$3:BU$600,MATCH(E234,Medicament,0),17)),"Ce médicament n'est pas connu dans la base")</f>
        <v/>
      </c>
      <c r="I234" s="92" t="str">
        <f>IFERROR(IF(E234="","",INDEX(Données_ATB!BE$3:BM$600,MATCH(E234,Medicament,0),9)),"")</f>
        <v/>
      </c>
      <c r="J234" s="58" t="str">
        <f>IFERROR(IF(E234="","",INDEX(Données_ATB!BE$3:BQ$5600,MATCH(E234,Medicament,0),13)),"")</f>
        <v/>
      </c>
      <c r="K234" s="229" t="str">
        <f>IF(COUNTIFS($B$31:B234,B234,$E$31:E234,E234,$C$31:C234,C234,$D$31:D234,D234)&gt;1,"DÉJÀ ENTRÉ",IF(AND(COUNTA(B234,C234,D234,E234,F234)&lt;5,COUNTA(B234,C234,D234,E234,F234)&gt;0),"Pensez à renseigner toutes les cases de la ligne !",IF(COUNTA(B234)=1,IF(COUNTBLANK(B234)&gt;=1,"Ne laissez pas de lignes vides. Écrivez sur la ligne supérieure.",""),"")))&amp;IF(G234="Non renseigné","Veuillez sélectionner de nouveau le nom dans la colonne Espèce traitée","")</f>
        <v/>
      </c>
      <c r="L234" s="43" t="str">
        <f>IF(E234="","",INDEX(Données_ATB!BE$3:BV$600,MATCH(E234,Medicament,0),18))</f>
        <v/>
      </c>
      <c r="M234" s="43" t="str">
        <f t="shared" si="17"/>
        <v/>
      </c>
      <c r="N234" s="43" t="str">
        <f t="shared" si="14"/>
        <v/>
      </c>
      <c r="O234" s="43" t="str">
        <f t="shared" si="15"/>
        <v/>
      </c>
      <c r="P234" s="43" t="str">
        <f t="shared" si="16"/>
        <v/>
      </c>
    </row>
    <row r="235" spans="2:16" x14ac:dyDescent="0.3">
      <c r="B235" s="223"/>
      <c r="C235" s="224"/>
      <c r="D235" s="224"/>
      <c r="E235" s="224"/>
      <c r="F235" s="250"/>
      <c r="G235" s="96" t="str">
        <f>IF(C235="","",IFERROR(INDEX(G$19:$L232,MATCH(C235,L$19:L$28,0),1),"Non renseigné"))</f>
        <v/>
      </c>
      <c r="H235" s="261" t="str">
        <f>IFERROR(IF(E235="","",INDEX(Données_ATB!BE$3:BU$600,MATCH(E235,Medicament,0),17)),"Ce médicament n'est pas connu dans la base")</f>
        <v/>
      </c>
      <c r="I235" s="92" t="str">
        <f>IFERROR(IF(E235="","",INDEX(Données_ATB!BE$3:BM$600,MATCH(E235,Medicament,0),9)),"")</f>
        <v/>
      </c>
      <c r="J235" s="58" t="str">
        <f>IFERROR(IF(E235="","",INDEX(Données_ATB!BE$3:BQ$5600,MATCH(E235,Medicament,0),13)),"")</f>
        <v/>
      </c>
      <c r="K235" s="229" t="str">
        <f>IF(COUNTIFS($B$31:B235,B235,$E$31:E235,E235,$C$31:C235,C235,$D$31:D235,D235)&gt;1,"DÉJÀ ENTRÉ",IF(AND(COUNTA(B235,C235,D235,E235,F235)&lt;5,COUNTA(B235,C235,D235,E235,F235)&gt;0),"Pensez à renseigner toutes les cases de la ligne !",IF(COUNTA(B235)=1,IF(COUNTBLANK(B235)&gt;=1,"Ne laissez pas de lignes vides. Écrivez sur la ligne supérieure.",""),"")))&amp;IF(G235="Non renseigné","Veuillez sélectionner de nouveau le nom dans la colonne Espèce traitée","")</f>
        <v/>
      </c>
      <c r="L235" s="43" t="str">
        <f>IF(E235="","",INDEX(Données_ATB!BE$3:BV$600,MATCH(E235,Medicament,0),18))</f>
        <v/>
      </c>
      <c r="M235" s="43" t="str">
        <f t="shared" si="17"/>
        <v/>
      </c>
      <c r="N235" s="43" t="str">
        <f t="shared" si="14"/>
        <v/>
      </c>
      <c r="O235" s="43" t="str">
        <f t="shared" si="15"/>
        <v/>
      </c>
      <c r="P235" s="43" t="str">
        <f t="shared" si="16"/>
        <v/>
      </c>
    </row>
    <row r="236" spans="2:16" x14ac:dyDescent="0.3">
      <c r="B236" s="223"/>
      <c r="C236" s="224"/>
      <c r="D236" s="224"/>
      <c r="E236" s="224"/>
      <c r="F236" s="250"/>
      <c r="G236" s="96" t="str">
        <f>IF(C236="","",IFERROR(INDEX(G$19:$L233,MATCH(C236,L$19:L$28,0),1),"Non renseigné"))</f>
        <v/>
      </c>
      <c r="H236" s="261" t="str">
        <f>IFERROR(IF(E236="","",INDEX(Données_ATB!BE$3:BU$600,MATCH(E236,Medicament,0),17)),"Ce médicament n'est pas connu dans la base")</f>
        <v/>
      </c>
      <c r="I236" s="92" t="str">
        <f>IFERROR(IF(E236="","",INDEX(Données_ATB!BE$3:BM$600,MATCH(E236,Medicament,0),9)),"")</f>
        <v/>
      </c>
      <c r="J236" s="58" t="str">
        <f>IFERROR(IF(E236="","",INDEX(Données_ATB!BE$3:BQ$5600,MATCH(E236,Medicament,0),13)),"")</f>
        <v/>
      </c>
      <c r="K236" s="229" t="str">
        <f>IF(COUNTIFS($B$31:B236,B236,$E$31:E236,E236,$C$31:C236,C236,$D$31:D236,D236)&gt;1,"DÉJÀ ENTRÉ",IF(AND(COUNTA(B236,C236,D236,E236,F236)&lt;5,COUNTA(B236,C236,D236,E236,F236)&gt;0),"Pensez à renseigner toutes les cases de la ligne !",IF(COUNTA(B236)=1,IF(COUNTBLANK(B236)&gt;=1,"Ne laissez pas de lignes vides. Écrivez sur la ligne supérieure.",""),"")))&amp;IF(G236="Non renseigné","Veuillez sélectionner de nouveau le nom dans la colonne Espèce traitée","")</f>
        <v/>
      </c>
      <c r="L236" s="43" t="str">
        <f>IF(E236="","",INDEX(Données_ATB!BE$3:BV$600,MATCH(E236,Medicament,0),18))</f>
        <v/>
      </c>
      <c r="M236" s="43" t="str">
        <f t="shared" si="17"/>
        <v/>
      </c>
      <c r="N236" s="43" t="str">
        <f t="shared" si="14"/>
        <v/>
      </c>
      <c r="O236" s="43" t="str">
        <f t="shared" si="15"/>
        <v/>
      </c>
      <c r="P236" s="43" t="str">
        <f t="shared" si="16"/>
        <v/>
      </c>
    </row>
    <row r="237" spans="2:16" x14ac:dyDescent="0.3">
      <c r="B237" s="223"/>
      <c r="C237" s="224"/>
      <c r="D237" s="224"/>
      <c r="E237" s="224"/>
      <c r="F237" s="250"/>
      <c r="G237" s="96" t="str">
        <f>IF(C237="","",IFERROR(INDEX(G$19:$L234,MATCH(C237,L$19:L$28,0),1),"Non renseigné"))</f>
        <v/>
      </c>
      <c r="H237" s="261" t="str">
        <f>IFERROR(IF(E237="","",INDEX(Données_ATB!BE$3:BU$600,MATCH(E237,Medicament,0),17)),"Ce médicament n'est pas connu dans la base")</f>
        <v/>
      </c>
      <c r="I237" s="92" t="str">
        <f>IFERROR(IF(E237="","",INDEX(Données_ATB!BE$3:BM$600,MATCH(E237,Medicament,0),9)),"")</f>
        <v/>
      </c>
      <c r="J237" s="58" t="str">
        <f>IFERROR(IF(E237="","",INDEX(Données_ATB!BE$3:BQ$5600,MATCH(E237,Medicament,0),13)),"")</f>
        <v/>
      </c>
      <c r="K237" s="229" t="str">
        <f>IF(COUNTIFS($B$31:B237,B237,$E$31:E237,E237,$C$31:C237,C237,$D$31:D237,D237)&gt;1,"DÉJÀ ENTRÉ",IF(AND(COUNTA(B237,C237,D237,E237,F237)&lt;5,COUNTA(B237,C237,D237,E237,F237)&gt;0),"Pensez à renseigner toutes les cases de la ligne !",IF(COUNTA(B237)=1,IF(COUNTBLANK(B237)&gt;=1,"Ne laissez pas de lignes vides. Écrivez sur la ligne supérieure.",""),"")))&amp;IF(G237="Non renseigné","Veuillez sélectionner de nouveau le nom dans la colonne Espèce traitée","")</f>
        <v/>
      </c>
      <c r="L237" s="43" t="str">
        <f>IF(E237="","",INDEX(Données_ATB!BE$3:BV$600,MATCH(E237,Medicament,0),18))</f>
        <v/>
      </c>
      <c r="M237" s="43" t="str">
        <f t="shared" si="17"/>
        <v/>
      </c>
      <c r="N237" s="43" t="str">
        <f t="shared" si="14"/>
        <v/>
      </c>
      <c r="O237" s="43" t="str">
        <f t="shared" si="15"/>
        <v/>
      </c>
      <c r="P237" s="43" t="str">
        <f t="shared" si="16"/>
        <v/>
      </c>
    </row>
    <row r="238" spans="2:16" x14ac:dyDescent="0.3">
      <c r="B238" s="223"/>
      <c r="C238" s="224"/>
      <c r="D238" s="224"/>
      <c r="E238" s="224"/>
      <c r="F238" s="250"/>
      <c r="G238" s="96" t="str">
        <f>IF(C238="","",IFERROR(INDEX(G$19:$L235,MATCH(C238,L$19:L$28,0),1),"Non renseigné"))</f>
        <v/>
      </c>
      <c r="H238" s="261" t="str">
        <f>IFERROR(IF(E238="","",INDEX(Données_ATB!BE$3:BU$600,MATCH(E238,Medicament,0),17)),"Ce médicament n'est pas connu dans la base")</f>
        <v/>
      </c>
      <c r="I238" s="92" t="str">
        <f>IFERROR(IF(E238="","",INDEX(Données_ATB!BE$3:BM$600,MATCH(E238,Medicament,0),9)),"")</f>
        <v/>
      </c>
      <c r="J238" s="58" t="str">
        <f>IFERROR(IF(E238="","",INDEX(Données_ATB!BE$3:BQ$5600,MATCH(E238,Medicament,0),13)),"")</f>
        <v/>
      </c>
      <c r="K238" s="229" t="str">
        <f>IF(COUNTIFS($B$31:B238,B238,$E$31:E238,E238,$C$31:C238,C238,$D$31:D238,D238)&gt;1,"DÉJÀ ENTRÉ",IF(AND(COUNTA(B238,C238,D238,E238,F238)&lt;5,COUNTA(B238,C238,D238,E238,F238)&gt;0),"Pensez à renseigner toutes les cases de la ligne !",IF(COUNTA(B238)=1,IF(COUNTBLANK(B238)&gt;=1,"Ne laissez pas de lignes vides. Écrivez sur la ligne supérieure.",""),"")))&amp;IF(G238="Non renseigné","Veuillez sélectionner de nouveau le nom dans la colonne Espèce traitée","")</f>
        <v/>
      </c>
      <c r="L238" s="43" t="str">
        <f>IF(E238="","",INDEX(Données_ATB!BE$3:BV$600,MATCH(E238,Medicament,0),18))</f>
        <v/>
      </c>
      <c r="M238" s="43" t="str">
        <f t="shared" si="17"/>
        <v/>
      </c>
      <c r="N238" s="43" t="str">
        <f t="shared" si="14"/>
        <v/>
      </c>
      <c r="O238" s="43" t="str">
        <f t="shared" si="15"/>
        <v/>
      </c>
      <c r="P238" s="43" t="str">
        <f t="shared" si="16"/>
        <v/>
      </c>
    </row>
    <row r="239" spans="2:16" x14ac:dyDescent="0.3">
      <c r="B239" s="223"/>
      <c r="C239" s="224"/>
      <c r="D239" s="224"/>
      <c r="E239" s="224"/>
      <c r="F239" s="250"/>
      <c r="G239" s="96" t="str">
        <f>IF(C239="","",IFERROR(INDEX(G$19:$L236,MATCH(C239,L$19:L$28,0),1),"Non renseigné"))</f>
        <v/>
      </c>
      <c r="H239" s="261" t="str">
        <f>IFERROR(IF(E239="","",INDEX(Données_ATB!BE$3:BU$600,MATCH(E239,Medicament,0),17)),"Ce médicament n'est pas connu dans la base")</f>
        <v/>
      </c>
      <c r="I239" s="92" t="str">
        <f>IFERROR(IF(E239="","",INDEX(Données_ATB!BE$3:BM$600,MATCH(E239,Medicament,0),9)),"")</f>
        <v/>
      </c>
      <c r="J239" s="58" t="str">
        <f>IFERROR(IF(E239="","",INDEX(Données_ATB!BE$3:BQ$5600,MATCH(E239,Medicament,0),13)),"")</f>
        <v/>
      </c>
      <c r="K239" s="229" t="str">
        <f>IF(COUNTIFS($B$31:B239,B239,$E$31:E239,E239,$C$31:C239,C239,$D$31:D239,D239)&gt;1,"DÉJÀ ENTRÉ",IF(AND(COUNTA(B239,C239,D239,E239,F239)&lt;5,COUNTA(B239,C239,D239,E239,F239)&gt;0),"Pensez à renseigner toutes les cases de la ligne !",IF(COUNTA(B239)=1,IF(COUNTBLANK(B239)&gt;=1,"Ne laissez pas de lignes vides. Écrivez sur la ligne supérieure.",""),"")))&amp;IF(G239="Non renseigné","Veuillez sélectionner de nouveau le nom dans la colonne Espèce traitée","")</f>
        <v/>
      </c>
      <c r="L239" s="43" t="str">
        <f>IF(E239="","",INDEX(Données_ATB!BE$3:BV$600,MATCH(E239,Medicament,0),18))</f>
        <v/>
      </c>
      <c r="M239" s="43" t="str">
        <f t="shared" si="17"/>
        <v/>
      </c>
      <c r="N239" s="43" t="str">
        <f t="shared" si="14"/>
        <v/>
      </c>
      <c r="O239" s="43" t="str">
        <f t="shared" si="15"/>
        <v/>
      </c>
      <c r="P239" s="43" t="str">
        <f t="shared" si="16"/>
        <v/>
      </c>
    </row>
    <row r="240" spans="2:16" x14ac:dyDescent="0.3">
      <c r="B240" s="223"/>
      <c r="C240" s="224"/>
      <c r="D240" s="224"/>
      <c r="E240" s="224"/>
      <c r="F240" s="250"/>
      <c r="G240" s="96" t="str">
        <f>IF(C240="","",IFERROR(INDEX(G$19:$L237,MATCH(C240,L$19:L$28,0),1),"Non renseigné"))</f>
        <v/>
      </c>
      <c r="H240" s="261" t="str">
        <f>IFERROR(IF(E240="","",INDEX(Données_ATB!BE$3:BU$600,MATCH(E240,Medicament,0),17)),"Ce médicament n'est pas connu dans la base")</f>
        <v/>
      </c>
      <c r="I240" s="92" t="str">
        <f>IFERROR(IF(E240="","",INDEX(Données_ATB!BE$3:BM$600,MATCH(E240,Medicament,0),9)),"")</f>
        <v/>
      </c>
      <c r="J240" s="58" t="str">
        <f>IFERROR(IF(E240="","",INDEX(Données_ATB!BE$3:BQ$5600,MATCH(E240,Medicament,0),13)),"")</f>
        <v/>
      </c>
      <c r="K240" s="229" t="str">
        <f>IF(COUNTIFS($B$31:B240,B240,$E$31:E240,E240,$C$31:C240,C240,$D$31:D240,D240)&gt;1,"DÉJÀ ENTRÉ",IF(AND(COUNTA(B240,C240,D240,E240,F240)&lt;5,COUNTA(B240,C240,D240,E240,F240)&gt;0),"Pensez à renseigner toutes les cases de la ligne !",IF(COUNTA(B240)=1,IF(COUNTBLANK(B240)&gt;=1,"Ne laissez pas de lignes vides. Écrivez sur la ligne supérieure.",""),"")))&amp;IF(G240="Non renseigné","Veuillez sélectionner de nouveau le nom dans la colonne Espèce traitée","")</f>
        <v/>
      </c>
      <c r="L240" s="43" t="str">
        <f>IF(E240="","",INDEX(Données_ATB!BE$3:BV$600,MATCH(E240,Medicament,0),18))</f>
        <v/>
      </c>
      <c r="M240" s="43" t="str">
        <f t="shared" si="17"/>
        <v/>
      </c>
      <c r="N240" s="43" t="str">
        <f t="shared" si="14"/>
        <v/>
      </c>
      <c r="O240" s="43" t="str">
        <f t="shared" si="15"/>
        <v/>
      </c>
      <c r="P240" s="43" t="str">
        <f t="shared" si="16"/>
        <v/>
      </c>
    </row>
    <row r="241" spans="2:16" x14ac:dyDescent="0.3">
      <c r="B241" s="223"/>
      <c r="C241" s="224"/>
      <c r="D241" s="224"/>
      <c r="E241" s="224"/>
      <c r="F241" s="250"/>
      <c r="G241" s="96" t="str">
        <f>IF(C241="","",IFERROR(INDEX(G$19:$L238,MATCH(C241,L$19:L$28,0),1),"Non renseigné"))</f>
        <v/>
      </c>
      <c r="H241" s="261" t="str">
        <f>IFERROR(IF(E241="","",INDEX(Données_ATB!BE$3:BU$600,MATCH(E241,Medicament,0),17)),"Ce médicament n'est pas connu dans la base")</f>
        <v/>
      </c>
      <c r="I241" s="92" t="str">
        <f>IFERROR(IF(E241="","",INDEX(Données_ATB!BE$3:BM$600,MATCH(E241,Medicament,0),9)),"")</f>
        <v/>
      </c>
      <c r="J241" s="58" t="str">
        <f>IFERROR(IF(E241="","",INDEX(Données_ATB!BE$3:BQ$5600,MATCH(E241,Medicament,0),13)),"")</f>
        <v/>
      </c>
      <c r="K241" s="229" t="str">
        <f>IF(COUNTIFS($B$31:B241,B241,$E$31:E241,E241,$C$31:C241,C241,$D$31:D241,D241)&gt;1,"DÉJÀ ENTRÉ",IF(AND(COUNTA(B241,C241,D241,E241,F241)&lt;5,COUNTA(B241,C241,D241,E241,F241)&gt;0),"Pensez à renseigner toutes les cases de la ligne !",IF(COUNTA(B241)=1,IF(COUNTBLANK(B241)&gt;=1,"Ne laissez pas de lignes vides. Écrivez sur la ligne supérieure.",""),"")))&amp;IF(G241="Non renseigné","Veuillez sélectionner de nouveau le nom dans la colonne Espèce traitée","")</f>
        <v/>
      </c>
      <c r="L241" s="43" t="str">
        <f>IF(E241="","",INDEX(Données_ATB!BE$3:BV$600,MATCH(E241,Medicament,0),18))</f>
        <v/>
      </c>
      <c r="M241" s="43" t="str">
        <f t="shared" si="17"/>
        <v/>
      </c>
      <c r="N241" s="43" t="str">
        <f t="shared" si="14"/>
        <v/>
      </c>
      <c r="O241" s="43" t="str">
        <f t="shared" si="15"/>
        <v/>
      </c>
      <c r="P241" s="43" t="str">
        <f t="shared" si="16"/>
        <v/>
      </c>
    </row>
    <row r="242" spans="2:16" x14ac:dyDescent="0.3">
      <c r="B242" s="223"/>
      <c r="C242" s="224"/>
      <c r="D242" s="224"/>
      <c r="E242" s="224"/>
      <c r="F242" s="250"/>
      <c r="G242" s="96" t="str">
        <f>IF(C242="","",IFERROR(INDEX(G$19:$L239,MATCH(C242,L$19:L$28,0),1),"Non renseigné"))</f>
        <v/>
      </c>
      <c r="H242" s="261" t="str">
        <f>IFERROR(IF(E242="","",INDEX(Données_ATB!BE$3:BU$600,MATCH(E242,Medicament,0),17)),"Ce médicament n'est pas connu dans la base")</f>
        <v/>
      </c>
      <c r="I242" s="92" t="str">
        <f>IFERROR(IF(E242="","",INDEX(Données_ATB!BE$3:BM$600,MATCH(E242,Medicament,0),9)),"")</f>
        <v/>
      </c>
      <c r="J242" s="58" t="str">
        <f>IFERROR(IF(E242="","",INDEX(Données_ATB!BE$3:BQ$5600,MATCH(E242,Medicament,0),13)),"")</f>
        <v/>
      </c>
      <c r="K242" s="229" t="str">
        <f>IF(COUNTIFS($B$31:B242,B242,$E$31:E242,E242,$C$31:C242,C242,$D$31:D242,D242)&gt;1,"DÉJÀ ENTRÉ",IF(AND(COUNTA(B242,C242,D242,E242,F242)&lt;5,COUNTA(B242,C242,D242,E242,F242)&gt;0),"Pensez à renseigner toutes les cases de la ligne !",IF(COUNTA(B242)=1,IF(COUNTBLANK(B242)&gt;=1,"Ne laissez pas de lignes vides. Écrivez sur la ligne supérieure.",""),"")))&amp;IF(G242="Non renseigné","Veuillez sélectionner de nouveau le nom dans la colonne Espèce traitée","")</f>
        <v/>
      </c>
      <c r="L242" s="43" t="str">
        <f>IF(E242="","",INDEX(Données_ATB!BE$3:BV$600,MATCH(E242,Medicament,0),18))</f>
        <v/>
      </c>
      <c r="M242" s="43" t="str">
        <f t="shared" si="17"/>
        <v/>
      </c>
      <c r="N242" s="43" t="str">
        <f t="shared" ref="N242:N305" si="18">IF(E242="","",INDEX(C$19:L$28,MATCH(C242,L$19:L$28,0),1))</f>
        <v/>
      </c>
      <c r="O242" s="43" t="str">
        <f t="shared" ref="O242:O305" si="19">IF(E242="","",INDEX(C$19:L$28,MATCH(C242,L$19:L$28,0),2))</f>
        <v/>
      </c>
      <c r="P242" s="43" t="str">
        <f t="shared" ref="P242:P305" si="20">IF(E242="","",INDEX(C$19:L$28,MATCH(C242,L$19:L$28,0),3))</f>
        <v/>
      </c>
    </row>
    <row r="243" spans="2:16" x14ac:dyDescent="0.3">
      <c r="B243" s="223"/>
      <c r="C243" s="224"/>
      <c r="D243" s="224"/>
      <c r="E243" s="224"/>
      <c r="F243" s="250"/>
      <c r="G243" s="96" t="str">
        <f>IF(C243="","",IFERROR(INDEX(G$19:$L240,MATCH(C243,L$19:L$28,0),1),"Non renseigné"))</f>
        <v/>
      </c>
      <c r="H243" s="261" t="str">
        <f>IFERROR(IF(E243="","",INDEX(Données_ATB!BE$3:BU$600,MATCH(E243,Medicament,0),17)),"Ce médicament n'est pas connu dans la base")</f>
        <v/>
      </c>
      <c r="I243" s="92" t="str">
        <f>IFERROR(IF(E243="","",INDEX(Données_ATB!BE$3:BM$600,MATCH(E243,Medicament,0),9)),"")</f>
        <v/>
      </c>
      <c r="J243" s="58" t="str">
        <f>IFERROR(IF(E243="","",INDEX(Données_ATB!BE$3:BQ$5600,MATCH(E243,Medicament,0),13)),"")</f>
        <v/>
      </c>
      <c r="K243" s="229" t="str">
        <f>IF(COUNTIFS($B$31:B243,B243,$E$31:E243,E243,$C$31:C243,C243,$D$31:D243,D243)&gt;1,"DÉJÀ ENTRÉ",IF(AND(COUNTA(B243,C243,D243,E243,F243)&lt;5,COUNTA(B243,C243,D243,E243,F243)&gt;0),"Pensez à renseigner toutes les cases de la ligne !",IF(COUNTA(B243)=1,IF(COUNTBLANK(B243)&gt;=1,"Ne laissez pas de lignes vides. Écrivez sur la ligne supérieure.",""),"")))&amp;IF(G243="Non renseigné","Veuillez sélectionner de nouveau le nom dans la colonne Espèce traitée","")</f>
        <v/>
      </c>
      <c r="L243" s="43" t="str">
        <f>IF(E243="","",INDEX(Données_ATB!BE$3:BV$600,MATCH(E243,Medicament,0),18))</f>
        <v/>
      </c>
      <c r="M243" s="43" t="str">
        <f t="shared" si="17"/>
        <v/>
      </c>
      <c r="N243" s="43" t="str">
        <f t="shared" si="18"/>
        <v/>
      </c>
      <c r="O243" s="43" t="str">
        <f t="shared" si="19"/>
        <v/>
      </c>
      <c r="P243" s="43" t="str">
        <f t="shared" si="20"/>
        <v/>
      </c>
    </row>
    <row r="244" spans="2:16" x14ac:dyDescent="0.3">
      <c r="B244" s="223"/>
      <c r="C244" s="224"/>
      <c r="D244" s="224"/>
      <c r="E244" s="224"/>
      <c r="F244" s="250"/>
      <c r="G244" s="96" t="str">
        <f>IF(C244="","",IFERROR(INDEX(G$19:$L241,MATCH(C244,L$19:L$28,0),1),"Non renseigné"))</f>
        <v/>
      </c>
      <c r="H244" s="261" t="str">
        <f>IFERROR(IF(E244="","",INDEX(Données_ATB!BE$3:BU$600,MATCH(E244,Medicament,0),17)),"Ce médicament n'est pas connu dans la base")</f>
        <v/>
      </c>
      <c r="I244" s="92" t="str">
        <f>IFERROR(IF(E244="","",INDEX(Données_ATB!BE$3:BM$600,MATCH(E244,Medicament,0),9)),"")</f>
        <v/>
      </c>
      <c r="J244" s="58" t="str">
        <f>IFERROR(IF(E244="","",INDEX(Données_ATB!BE$3:BQ$5600,MATCH(E244,Medicament,0),13)),"")</f>
        <v/>
      </c>
      <c r="K244" s="229" t="str">
        <f>IF(COUNTIFS($B$31:B244,B244,$E$31:E244,E244,$C$31:C244,C244,$D$31:D244,D244)&gt;1,"DÉJÀ ENTRÉ",IF(AND(COUNTA(B244,C244,D244,E244,F244)&lt;5,COUNTA(B244,C244,D244,E244,F244)&gt;0),"Pensez à renseigner toutes les cases de la ligne !",IF(COUNTA(B244)=1,IF(COUNTBLANK(B244)&gt;=1,"Ne laissez pas de lignes vides. Écrivez sur la ligne supérieure.",""),"")))&amp;IF(G244="Non renseigné","Veuillez sélectionner de nouveau le nom dans la colonne Espèce traitée","")</f>
        <v/>
      </c>
      <c r="L244" s="43" t="str">
        <f>IF(E244="","",INDEX(Données_ATB!BE$3:BV$600,MATCH(E244,Medicament,0),18))</f>
        <v/>
      </c>
      <c r="M244" s="43" t="str">
        <f t="shared" si="17"/>
        <v/>
      </c>
      <c r="N244" s="43" t="str">
        <f t="shared" si="18"/>
        <v/>
      </c>
      <c r="O244" s="43" t="str">
        <f t="shared" si="19"/>
        <v/>
      </c>
      <c r="P244" s="43" t="str">
        <f t="shared" si="20"/>
        <v/>
      </c>
    </row>
    <row r="245" spans="2:16" x14ac:dyDescent="0.3">
      <c r="B245" s="223"/>
      <c r="C245" s="224"/>
      <c r="D245" s="224"/>
      <c r="E245" s="224"/>
      <c r="F245" s="250"/>
      <c r="G245" s="96" t="str">
        <f>IF(C245="","",IFERROR(INDEX(G$19:$L242,MATCH(C245,L$19:L$28,0),1),"Non renseigné"))</f>
        <v/>
      </c>
      <c r="H245" s="261" t="str">
        <f>IFERROR(IF(E245="","",INDEX(Données_ATB!BE$3:BU$600,MATCH(E245,Medicament,0),17)),"Ce médicament n'est pas connu dans la base")</f>
        <v/>
      </c>
      <c r="I245" s="92" t="str">
        <f>IFERROR(IF(E245="","",INDEX(Données_ATB!BE$3:BM$600,MATCH(E245,Medicament,0),9)),"")</f>
        <v/>
      </c>
      <c r="J245" s="58" t="str">
        <f>IFERROR(IF(E245="","",INDEX(Données_ATB!BE$3:BQ$5600,MATCH(E245,Medicament,0),13)),"")</f>
        <v/>
      </c>
      <c r="K245" s="229" t="str">
        <f>IF(COUNTIFS($B$31:B245,B245,$E$31:E245,E245,$C$31:C245,C245,$D$31:D245,D245)&gt;1,"DÉJÀ ENTRÉ",IF(AND(COUNTA(B245,C245,D245,E245,F245)&lt;5,COUNTA(B245,C245,D245,E245,F245)&gt;0),"Pensez à renseigner toutes les cases de la ligne !",IF(COUNTA(B245)=1,IF(COUNTBLANK(B245)&gt;=1,"Ne laissez pas de lignes vides. Écrivez sur la ligne supérieure.",""),"")))&amp;IF(G245="Non renseigné","Veuillez sélectionner de nouveau le nom dans la colonne Espèce traitée","")</f>
        <v/>
      </c>
      <c r="L245" s="43" t="str">
        <f>IF(E245="","",INDEX(Données_ATB!BE$3:BV$600,MATCH(E245,Medicament,0),18))</f>
        <v/>
      </c>
      <c r="M245" s="43" t="str">
        <f t="shared" si="17"/>
        <v/>
      </c>
      <c r="N245" s="43" t="str">
        <f t="shared" si="18"/>
        <v/>
      </c>
      <c r="O245" s="43" t="str">
        <f t="shared" si="19"/>
        <v/>
      </c>
      <c r="P245" s="43" t="str">
        <f t="shared" si="20"/>
        <v/>
      </c>
    </row>
    <row r="246" spans="2:16" x14ac:dyDescent="0.3">
      <c r="B246" s="223"/>
      <c r="C246" s="224"/>
      <c r="D246" s="224"/>
      <c r="E246" s="224"/>
      <c r="F246" s="250"/>
      <c r="G246" s="96" t="str">
        <f>IF(C246="","",IFERROR(INDEX(G$19:$L243,MATCH(C246,L$19:L$28,0),1),"Non renseigné"))</f>
        <v/>
      </c>
      <c r="H246" s="261" t="str">
        <f>IFERROR(IF(E246="","",INDEX(Données_ATB!BE$3:BU$600,MATCH(E246,Medicament,0),17)),"Ce médicament n'est pas connu dans la base")</f>
        <v/>
      </c>
      <c r="I246" s="92" t="str">
        <f>IFERROR(IF(E246="","",INDEX(Données_ATB!BE$3:BM$600,MATCH(E246,Medicament,0),9)),"")</f>
        <v/>
      </c>
      <c r="J246" s="58" t="str">
        <f>IFERROR(IF(E246="","",INDEX(Données_ATB!BE$3:BQ$5600,MATCH(E246,Medicament,0),13)),"")</f>
        <v/>
      </c>
      <c r="K246" s="229" t="str">
        <f>IF(COUNTIFS($B$31:B246,B246,$E$31:E246,E246,$C$31:C246,C246,$D$31:D246,D246)&gt;1,"DÉJÀ ENTRÉ",IF(AND(COUNTA(B246,C246,D246,E246,F246)&lt;5,COUNTA(B246,C246,D246,E246,F246)&gt;0),"Pensez à renseigner toutes les cases de la ligne !",IF(COUNTA(B246)=1,IF(COUNTBLANK(B246)&gt;=1,"Ne laissez pas de lignes vides. Écrivez sur la ligne supérieure.",""),"")))&amp;IF(G246="Non renseigné","Veuillez sélectionner de nouveau le nom dans la colonne Espèce traitée","")</f>
        <v/>
      </c>
      <c r="L246" s="43" t="str">
        <f>IF(E246="","",INDEX(Données_ATB!BE$3:BV$600,MATCH(E246,Medicament,0),18))</f>
        <v/>
      </c>
      <c r="M246" s="43" t="str">
        <f t="shared" si="17"/>
        <v/>
      </c>
      <c r="N246" s="43" t="str">
        <f t="shared" si="18"/>
        <v/>
      </c>
      <c r="O246" s="43" t="str">
        <f t="shared" si="19"/>
        <v/>
      </c>
      <c r="P246" s="43" t="str">
        <f t="shared" si="20"/>
        <v/>
      </c>
    </row>
    <row r="247" spans="2:16" ht="20.25" customHeight="1" x14ac:dyDescent="0.3">
      <c r="B247" s="223"/>
      <c r="C247" s="224"/>
      <c r="D247" s="224"/>
      <c r="E247" s="224"/>
      <c r="F247" s="250"/>
      <c r="G247" s="96" t="str">
        <f>IF(C247="","",IFERROR(INDEX(G$19:$L244,MATCH(C247,L$19:L$28,0),1),"Non renseigné"))</f>
        <v/>
      </c>
      <c r="H247" s="261" t="str">
        <f>IFERROR(IF(E247="","",INDEX(Données_ATB!BE$3:BU$600,MATCH(E247,Medicament,0),17)),"Ce médicament n'est pas connu dans la base")</f>
        <v/>
      </c>
      <c r="I247" s="92" t="str">
        <f>IFERROR(IF(E247="","",INDEX(Données_ATB!BE$3:BM$600,MATCH(E247,Medicament,0),9)),"")</f>
        <v/>
      </c>
      <c r="J247" s="58" t="str">
        <f>IFERROR(IF(E247="","",INDEX(Données_ATB!BE$3:BQ$5600,MATCH(E247,Medicament,0),13)),"")</f>
        <v/>
      </c>
      <c r="K247" s="229" t="str">
        <f>IF(COUNTIFS($B$31:B247,B247,$E$31:E247,E247,$C$31:C247,C247,$D$31:D247,D247)&gt;1,"DÉJÀ ENTRÉ",IF(AND(COUNTA(B247,C247,D247,E247,F247)&lt;5,COUNTA(B247,C247,D247,E247,F247)&gt;0),"Pensez à renseigner toutes les cases de la ligne !",IF(COUNTA(B247)=1,IF(COUNTBLANK(B247)&gt;=1,"Ne laissez pas de lignes vides. Écrivez sur la ligne supérieure.",""),"")))&amp;IF(G247="Non renseigné","Veuillez sélectionner de nouveau le nom dans la colonne Espèce traitée","")</f>
        <v/>
      </c>
      <c r="L247" s="43" t="str">
        <f>IF(E247="","",INDEX(Données_ATB!BE$3:BV$600,MATCH(E247,Medicament,0),18))</f>
        <v/>
      </c>
      <c r="M247" s="43" t="str">
        <f t="shared" si="17"/>
        <v/>
      </c>
      <c r="N247" s="43" t="str">
        <f t="shared" si="18"/>
        <v/>
      </c>
      <c r="O247" s="43" t="str">
        <f t="shared" si="19"/>
        <v/>
      </c>
      <c r="P247" s="43" t="str">
        <f t="shared" si="20"/>
        <v/>
      </c>
    </row>
    <row r="248" spans="2:16" ht="21.75" customHeight="1" x14ac:dyDescent="0.3">
      <c r="B248" s="223"/>
      <c r="C248" s="224"/>
      <c r="D248" s="224"/>
      <c r="E248" s="224"/>
      <c r="F248" s="250"/>
      <c r="G248" s="96" t="str">
        <f>IF(C248="","",IFERROR(INDEX(G$19:$L245,MATCH(C248,L$19:L$28,0),1),"Non renseigné"))</f>
        <v/>
      </c>
      <c r="H248" s="261" t="str">
        <f>IFERROR(IF(E248="","",INDEX(Données_ATB!BE$3:BU$600,MATCH(E248,Medicament,0),17)),"Ce médicament n'est pas connu dans la base")</f>
        <v/>
      </c>
      <c r="I248" s="92" t="str">
        <f>IFERROR(IF(E248="","",INDEX(Données_ATB!BE$3:BM$600,MATCH(E248,Medicament,0),9)),"")</f>
        <v/>
      </c>
      <c r="J248" s="58" t="str">
        <f>IFERROR(IF(E248="","",INDEX(Données_ATB!BE$3:BQ$5600,MATCH(E248,Medicament,0),13)),"")</f>
        <v/>
      </c>
      <c r="K248" s="229" t="str">
        <f>IF(COUNTIFS($B$31:B248,B248,$E$31:E248,E248,$C$31:C248,C248,$D$31:D248,D248)&gt;1,"DÉJÀ ENTRÉ",IF(AND(COUNTA(B248,C248,D248,E248,F248)&lt;5,COUNTA(B248,C248,D248,E248,F248)&gt;0),"Pensez à renseigner toutes les cases de la ligne !",IF(COUNTA(B248)=1,IF(COUNTBLANK(B248)&gt;=1,"Ne laissez pas de lignes vides. Écrivez sur la ligne supérieure.",""),"")))&amp;IF(G248="Non renseigné","Veuillez sélectionner de nouveau le nom dans la colonne Espèce traitée","")</f>
        <v/>
      </c>
      <c r="L248" s="43" t="str">
        <f>IF(E248="","",INDEX(Données_ATB!BE$3:BV$600,MATCH(E248,Medicament,0),18))</f>
        <v/>
      </c>
      <c r="M248" s="43" t="str">
        <f t="shared" si="17"/>
        <v/>
      </c>
      <c r="N248" s="43" t="str">
        <f t="shared" si="18"/>
        <v/>
      </c>
      <c r="O248" s="43" t="str">
        <f t="shared" si="19"/>
        <v/>
      </c>
      <c r="P248" s="43" t="str">
        <f t="shared" si="20"/>
        <v/>
      </c>
    </row>
    <row r="249" spans="2:16" x14ac:dyDescent="0.3">
      <c r="B249" s="223"/>
      <c r="C249" s="224"/>
      <c r="D249" s="224"/>
      <c r="E249" s="224"/>
      <c r="F249" s="250"/>
      <c r="G249" s="96" t="str">
        <f>IF(C249="","",IFERROR(INDEX(G$19:$L246,MATCH(C249,L$19:L$28,0),1),"Non renseigné"))</f>
        <v/>
      </c>
      <c r="H249" s="261" t="str">
        <f>IFERROR(IF(E249="","",INDEX(Données_ATB!BE$3:BU$600,MATCH(E249,Medicament,0),17)),"Ce médicament n'est pas connu dans la base")</f>
        <v/>
      </c>
      <c r="I249" s="92" t="str">
        <f>IFERROR(IF(E249="","",INDEX(Données_ATB!BE$3:BM$600,MATCH(E249,Medicament,0),9)),"")</f>
        <v/>
      </c>
      <c r="J249" s="58" t="str">
        <f>IFERROR(IF(E249="","",INDEX(Données_ATB!BE$3:BQ$5600,MATCH(E249,Medicament,0),13)),"")</f>
        <v/>
      </c>
      <c r="K249" s="229" t="str">
        <f>IF(COUNTIFS($B$31:B249,B249,$E$31:E249,E249,$C$31:C249,C249,$D$31:D249,D249)&gt;1,"DÉJÀ ENTRÉ",IF(AND(COUNTA(B249,C249,D249,E249,F249)&lt;5,COUNTA(B249,C249,D249,E249,F249)&gt;0),"Pensez à renseigner toutes les cases de la ligne !",IF(COUNTA(B249)=1,IF(COUNTBLANK(B249)&gt;=1,"Ne laissez pas de lignes vides. Écrivez sur la ligne supérieure.",""),"")))&amp;IF(G249="Non renseigné","Veuillez sélectionner de nouveau le nom dans la colonne Espèce traitée","")</f>
        <v/>
      </c>
      <c r="L249" s="43" t="str">
        <f>IF(E249="","",INDEX(Données_ATB!BE$3:BV$600,MATCH(E249,Medicament,0),18))</f>
        <v/>
      </c>
      <c r="M249" s="43" t="str">
        <f t="shared" si="17"/>
        <v/>
      </c>
      <c r="N249" s="43" t="str">
        <f t="shared" si="18"/>
        <v/>
      </c>
      <c r="O249" s="43" t="str">
        <f t="shared" si="19"/>
        <v/>
      </c>
      <c r="P249" s="43" t="str">
        <f t="shared" si="20"/>
        <v/>
      </c>
    </row>
    <row r="250" spans="2:16" x14ac:dyDescent="0.3">
      <c r="B250" s="223"/>
      <c r="C250" s="224"/>
      <c r="D250" s="224"/>
      <c r="E250" s="224"/>
      <c r="F250" s="250"/>
      <c r="G250" s="96" t="str">
        <f>IF(C250="","",IFERROR(INDEX(G$19:$L247,MATCH(C250,L$19:L$28,0),1),"Non renseigné"))</f>
        <v/>
      </c>
      <c r="H250" s="261" t="str">
        <f>IFERROR(IF(E250="","",INDEX(Données_ATB!BE$3:BU$600,MATCH(E250,Medicament,0),17)),"Ce médicament n'est pas connu dans la base")</f>
        <v/>
      </c>
      <c r="I250" s="92" t="str">
        <f>IFERROR(IF(E250="","",INDEX(Données_ATB!BE$3:BM$600,MATCH(E250,Medicament,0),9)),"")</f>
        <v/>
      </c>
      <c r="J250" s="58" t="str">
        <f>IFERROR(IF(E250="","",INDEX(Données_ATB!BE$3:BQ$5600,MATCH(E250,Medicament,0),13)),"")</f>
        <v/>
      </c>
      <c r="K250" s="229" t="str">
        <f>IF(COUNTIFS($B$31:B250,B250,$E$31:E250,E250,$C$31:C250,C250,$D$31:D250,D250)&gt;1,"DÉJÀ ENTRÉ",IF(AND(COUNTA(B250,C250,D250,E250,F250)&lt;5,COUNTA(B250,C250,D250,E250,F250)&gt;0),"Pensez à renseigner toutes les cases de la ligne !",IF(COUNTA(B250)=1,IF(COUNTBLANK(B250)&gt;=1,"Ne laissez pas de lignes vides. Écrivez sur la ligne supérieure.",""),"")))&amp;IF(G250="Non renseigné","Veuillez sélectionner de nouveau le nom dans la colonne Espèce traitée","")</f>
        <v/>
      </c>
      <c r="L250" s="43" t="str">
        <f>IF(E250="","",INDEX(Données_ATB!BE$3:BV$600,MATCH(E250,Medicament,0),18))</f>
        <v/>
      </c>
      <c r="M250" s="43" t="str">
        <f t="shared" si="17"/>
        <v/>
      </c>
      <c r="N250" s="43" t="str">
        <f t="shared" si="18"/>
        <v/>
      </c>
      <c r="O250" s="43" t="str">
        <f t="shared" si="19"/>
        <v/>
      </c>
      <c r="P250" s="43" t="str">
        <f t="shared" si="20"/>
        <v/>
      </c>
    </row>
    <row r="251" spans="2:16" x14ac:dyDescent="0.3">
      <c r="B251" s="223"/>
      <c r="C251" s="224"/>
      <c r="D251" s="224"/>
      <c r="E251" s="224"/>
      <c r="F251" s="250"/>
      <c r="G251" s="96" t="str">
        <f>IF(C251="","",IFERROR(INDEX(G$19:$L248,MATCH(C251,L$19:L$28,0),1),"Non renseigné"))</f>
        <v/>
      </c>
      <c r="H251" s="261" t="str">
        <f>IFERROR(IF(E251="","",INDEX(Données_ATB!BE$3:BU$600,MATCH(E251,Medicament,0),17)),"Ce médicament n'est pas connu dans la base")</f>
        <v/>
      </c>
      <c r="I251" s="92" t="str">
        <f>IFERROR(IF(E251="","",INDEX(Données_ATB!BE$3:BM$600,MATCH(E251,Medicament,0),9)),"")</f>
        <v/>
      </c>
      <c r="J251" s="58" t="str">
        <f>IFERROR(IF(E251="","",INDEX(Données_ATB!BE$3:BQ$5600,MATCH(E251,Medicament,0),13)),"")</f>
        <v/>
      </c>
      <c r="K251" s="229" t="str">
        <f>IF(COUNTIFS($B$31:B251,B251,$E$31:E251,E251,$C$31:C251,C251,$D$31:D251,D251)&gt;1,"DÉJÀ ENTRÉ",IF(AND(COUNTA(B251,C251,D251,E251,F251)&lt;5,COUNTA(B251,C251,D251,E251,F251)&gt;0),"Pensez à renseigner toutes les cases de la ligne !",IF(COUNTA(B251)=1,IF(COUNTBLANK(B251)&gt;=1,"Ne laissez pas de lignes vides. Écrivez sur la ligne supérieure.",""),"")))&amp;IF(G251="Non renseigné","Veuillez sélectionner de nouveau le nom dans la colonne Espèce traitée","")</f>
        <v/>
      </c>
      <c r="L251" s="43" t="str">
        <f>IF(E251="","",INDEX(Données_ATB!BE$3:BV$600,MATCH(E251,Medicament,0),18))</f>
        <v/>
      </c>
      <c r="M251" s="43" t="str">
        <f t="shared" si="17"/>
        <v/>
      </c>
      <c r="N251" s="43" t="str">
        <f t="shared" si="18"/>
        <v/>
      </c>
      <c r="O251" s="43" t="str">
        <f t="shared" si="19"/>
        <v/>
      </c>
      <c r="P251" s="43" t="str">
        <f t="shared" si="20"/>
        <v/>
      </c>
    </row>
    <row r="252" spans="2:16" x14ac:dyDescent="0.3">
      <c r="B252" s="223"/>
      <c r="C252" s="224"/>
      <c r="D252" s="224"/>
      <c r="E252" s="224"/>
      <c r="F252" s="250"/>
      <c r="G252" s="96" t="str">
        <f>IF(C252="","",IFERROR(INDEX(G$19:$L249,MATCH(C252,L$19:L$28,0),1),"Non renseigné"))</f>
        <v/>
      </c>
      <c r="H252" s="261" t="str">
        <f>IFERROR(IF(E252="","",INDEX(Données_ATB!BE$3:BU$600,MATCH(E252,Medicament,0),17)),"Ce médicament n'est pas connu dans la base")</f>
        <v/>
      </c>
      <c r="I252" s="92" t="str">
        <f>IFERROR(IF(E252="","",INDEX(Données_ATB!BE$3:BM$600,MATCH(E252,Medicament,0),9)),"")</f>
        <v/>
      </c>
      <c r="J252" s="58" t="str">
        <f>IFERROR(IF(E252="","",INDEX(Données_ATB!BE$3:BQ$5600,MATCH(E252,Medicament,0),13)),"")</f>
        <v/>
      </c>
      <c r="K252" s="229" t="str">
        <f>IF(COUNTIFS($B$31:B252,B252,$E$31:E252,E252,$C$31:C252,C252,$D$31:D252,D252)&gt;1,"DÉJÀ ENTRÉ",IF(AND(COUNTA(B252,C252,D252,E252,F252)&lt;5,COUNTA(B252,C252,D252,E252,F252)&gt;0),"Pensez à renseigner toutes les cases de la ligne !",IF(COUNTA(B252)=1,IF(COUNTBLANK(B252)&gt;=1,"Ne laissez pas de lignes vides. Écrivez sur la ligne supérieure.",""),"")))&amp;IF(G252="Non renseigné","Veuillez sélectionner de nouveau le nom dans la colonne Espèce traitée","")</f>
        <v/>
      </c>
      <c r="L252" s="43" t="str">
        <f>IF(E252="","",INDEX(Données_ATB!BE$3:BV$600,MATCH(E252,Medicament,0),18))</f>
        <v/>
      </c>
      <c r="M252" s="43" t="str">
        <f t="shared" si="17"/>
        <v/>
      </c>
      <c r="N252" s="43" t="str">
        <f t="shared" si="18"/>
        <v/>
      </c>
      <c r="O252" s="43" t="str">
        <f t="shared" si="19"/>
        <v/>
      </c>
      <c r="P252" s="43" t="str">
        <f t="shared" si="20"/>
        <v/>
      </c>
    </row>
    <row r="253" spans="2:16" x14ac:dyDescent="0.3">
      <c r="B253" s="223"/>
      <c r="C253" s="224"/>
      <c r="D253" s="224"/>
      <c r="E253" s="224"/>
      <c r="F253" s="250"/>
      <c r="G253" s="96" t="str">
        <f>IF(C253="","",IFERROR(INDEX(G$19:$L250,MATCH(C253,L$19:L$28,0),1),"Non renseigné"))</f>
        <v/>
      </c>
      <c r="H253" s="261" t="str">
        <f>IFERROR(IF(E253="","",INDEX(Données_ATB!BE$3:BU$600,MATCH(E253,Medicament,0),17)),"Ce médicament n'est pas connu dans la base")</f>
        <v/>
      </c>
      <c r="I253" s="92" t="str">
        <f>IFERROR(IF(E253="","",INDEX(Données_ATB!BE$3:BM$600,MATCH(E253,Medicament,0),9)),"")</f>
        <v/>
      </c>
      <c r="J253" s="58" t="str">
        <f>IFERROR(IF(E253="","",INDEX(Données_ATB!BE$3:BQ$5600,MATCH(E253,Medicament,0),13)),"")</f>
        <v/>
      </c>
      <c r="K253" s="229" t="str">
        <f>IF(COUNTIFS($B$31:B253,B253,$E$31:E253,E253,$C$31:C253,C253,$D$31:D253,D253)&gt;1,"DÉJÀ ENTRÉ",IF(AND(COUNTA(B253,C253,D253,E253,F253)&lt;5,COUNTA(B253,C253,D253,E253,F253)&gt;0),"Pensez à renseigner toutes les cases de la ligne !",IF(COUNTA(B253)=1,IF(COUNTBLANK(B253)&gt;=1,"Ne laissez pas de lignes vides. Écrivez sur la ligne supérieure.",""),"")))&amp;IF(G253="Non renseigné","Veuillez sélectionner de nouveau le nom dans la colonne Espèce traitée","")</f>
        <v/>
      </c>
      <c r="L253" s="43" t="str">
        <f>IF(E253="","",INDEX(Données_ATB!BE$3:BV$600,MATCH(E253,Medicament,0),18))</f>
        <v/>
      </c>
      <c r="M253" s="43" t="str">
        <f t="shared" si="17"/>
        <v/>
      </c>
      <c r="N253" s="43" t="str">
        <f t="shared" si="18"/>
        <v/>
      </c>
      <c r="O253" s="43" t="str">
        <f t="shared" si="19"/>
        <v/>
      </c>
      <c r="P253" s="43" t="str">
        <f t="shared" si="20"/>
        <v/>
      </c>
    </row>
    <row r="254" spans="2:16" x14ac:dyDescent="0.3">
      <c r="B254" s="223"/>
      <c r="C254" s="224"/>
      <c r="D254" s="224"/>
      <c r="E254" s="224"/>
      <c r="F254" s="250"/>
      <c r="G254" s="96" t="str">
        <f>IF(C254="","",IFERROR(INDEX(G$19:$L251,MATCH(C254,L$19:L$28,0),1),"Non renseigné"))</f>
        <v/>
      </c>
      <c r="H254" s="261" t="str">
        <f>IFERROR(IF(E254="","",INDEX(Données_ATB!BE$3:BU$600,MATCH(E254,Medicament,0),17)),"Ce médicament n'est pas connu dans la base")</f>
        <v/>
      </c>
      <c r="I254" s="92" t="str">
        <f>IFERROR(IF(E254="","",INDEX(Données_ATB!BE$3:BM$600,MATCH(E254,Medicament,0),9)),"")</f>
        <v/>
      </c>
      <c r="J254" s="58" t="str">
        <f>IFERROR(IF(E254="","",INDEX(Données_ATB!BE$3:BQ$5600,MATCH(E254,Medicament,0),13)),"")</f>
        <v/>
      </c>
      <c r="K254" s="229" t="str">
        <f>IF(COUNTIFS($B$31:B254,B254,$E$31:E254,E254,$C$31:C254,C254,$D$31:D254,D254)&gt;1,"DÉJÀ ENTRÉ",IF(AND(COUNTA(B254,C254,D254,E254,F254)&lt;5,COUNTA(B254,C254,D254,E254,F254)&gt;0),"Pensez à renseigner toutes les cases de la ligne !",IF(COUNTA(B254)=1,IF(COUNTBLANK(B254)&gt;=1,"Ne laissez pas de lignes vides. Écrivez sur la ligne supérieure.",""),"")))&amp;IF(G254="Non renseigné","Veuillez sélectionner de nouveau le nom dans la colonne Espèce traitée","")</f>
        <v/>
      </c>
      <c r="L254" s="43" t="str">
        <f>IF(E254="","",INDEX(Données_ATB!BE$3:BV$600,MATCH(E254,Medicament,0),18))</f>
        <v/>
      </c>
      <c r="M254" s="43" t="str">
        <f t="shared" si="17"/>
        <v/>
      </c>
      <c r="N254" s="43" t="str">
        <f t="shared" si="18"/>
        <v/>
      </c>
      <c r="O254" s="43" t="str">
        <f t="shared" si="19"/>
        <v/>
      </c>
      <c r="P254" s="43" t="str">
        <f t="shared" si="20"/>
        <v/>
      </c>
    </row>
    <row r="255" spans="2:16" x14ac:dyDescent="0.3">
      <c r="B255" s="223"/>
      <c r="C255" s="224"/>
      <c r="D255" s="224"/>
      <c r="E255" s="224"/>
      <c r="F255" s="250"/>
      <c r="G255" s="96" t="str">
        <f>IF(C255="","",IFERROR(INDEX(G$19:$L252,MATCH(C255,L$19:L$28,0),1),"Non renseigné"))</f>
        <v/>
      </c>
      <c r="H255" s="261" t="str">
        <f>IFERROR(IF(E255="","",INDEX(Données_ATB!BE$3:BU$600,MATCH(E255,Medicament,0),17)),"Ce médicament n'est pas connu dans la base")</f>
        <v/>
      </c>
      <c r="I255" s="92" t="str">
        <f>IFERROR(IF(E255="","",INDEX(Données_ATB!BE$3:BM$600,MATCH(E255,Medicament,0),9)),"")</f>
        <v/>
      </c>
      <c r="J255" s="58" t="str">
        <f>IFERROR(IF(E255="","",INDEX(Données_ATB!BE$3:BQ$5600,MATCH(E255,Medicament,0),13)),"")</f>
        <v/>
      </c>
      <c r="K255" s="229" t="str">
        <f>IF(COUNTIFS($B$31:B255,B255,$E$31:E255,E255,$C$31:C255,C255,$D$31:D255,D255)&gt;1,"DÉJÀ ENTRÉ",IF(AND(COUNTA(B255,C255,D255,E255,F255)&lt;5,COUNTA(B255,C255,D255,E255,F255)&gt;0),"Pensez à renseigner toutes les cases de la ligne !",IF(COUNTA(B255)=1,IF(COUNTBLANK(B255)&gt;=1,"Ne laissez pas de lignes vides. Écrivez sur la ligne supérieure.",""),"")))&amp;IF(G255="Non renseigné","Veuillez sélectionner de nouveau le nom dans la colonne Espèce traitée","")</f>
        <v/>
      </c>
      <c r="L255" s="43" t="str">
        <f>IF(E255="","",INDEX(Données_ATB!BE$3:BV$600,MATCH(E255,Medicament,0),18))</f>
        <v/>
      </c>
      <c r="M255" s="43" t="str">
        <f t="shared" si="17"/>
        <v/>
      </c>
      <c r="N255" s="43" t="str">
        <f t="shared" si="18"/>
        <v/>
      </c>
      <c r="O255" s="43" t="str">
        <f t="shared" si="19"/>
        <v/>
      </c>
      <c r="P255" s="43" t="str">
        <f t="shared" si="20"/>
        <v/>
      </c>
    </row>
    <row r="256" spans="2:16" x14ac:dyDescent="0.3">
      <c r="B256" s="223"/>
      <c r="C256" s="224"/>
      <c r="D256" s="224"/>
      <c r="E256" s="224"/>
      <c r="F256" s="250"/>
      <c r="G256" s="96" t="str">
        <f>IF(C256="","",IFERROR(INDEX(G$19:$L253,MATCH(C256,L$19:L$28,0),1),"Non renseigné"))</f>
        <v/>
      </c>
      <c r="H256" s="261" t="str">
        <f>IFERROR(IF(E256="","",INDEX(Données_ATB!BE$3:BU$600,MATCH(E256,Medicament,0),17)),"Ce médicament n'est pas connu dans la base")</f>
        <v/>
      </c>
      <c r="I256" s="92" t="str">
        <f>IFERROR(IF(E256="","",INDEX(Données_ATB!BE$3:BM$600,MATCH(E256,Medicament,0),9)),"")</f>
        <v/>
      </c>
      <c r="J256" s="58" t="str">
        <f>IFERROR(IF(E256="","",INDEX(Données_ATB!BE$3:BQ$5600,MATCH(E256,Medicament,0),13)),"")</f>
        <v/>
      </c>
      <c r="K256" s="229" t="str">
        <f>IF(COUNTIFS($B$31:B256,B256,$E$31:E256,E256,$C$31:C256,C256,$D$31:D256,D256)&gt;1,"DÉJÀ ENTRÉ",IF(AND(COUNTA(B256,C256,D256,E256,F256)&lt;5,COUNTA(B256,C256,D256,E256,F256)&gt;0),"Pensez à renseigner toutes les cases de la ligne !",IF(COUNTA(B256)=1,IF(COUNTBLANK(B256)&gt;=1,"Ne laissez pas de lignes vides. Écrivez sur la ligne supérieure.",""),"")))&amp;IF(G256="Non renseigné","Veuillez sélectionner de nouveau le nom dans la colonne Espèce traitée","")</f>
        <v/>
      </c>
      <c r="L256" s="43" t="str">
        <f>IF(E256="","",INDEX(Données_ATB!BE$3:BV$600,MATCH(E256,Medicament,0),18))</f>
        <v/>
      </c>
      <c r="M256" s="43" t="str">
        <f t="shared" si="17"/>
        <v/>
      </c>
      <c r="N256" s="43" t="str">
        <f t="shared" si="18"/>
        <v/>
      </c>
      <c r="O256" s="43" t="str">
        <f t="shared" si="19"/>
        <v/>
      </c>
      <c r="P256" s="43" t="str">
        <f t="shared" si="20"/>
        <v/>
      </c>
    </row>
    <row r="257" spans="2:16" x14ac:dyDescent="0.3">
      <c r="B257" s="223"/>
      <c r="C257" s="224"/>
      <c r="D257" s="224"/>
      <c r="E257" s="224"/>
      <c r="F257" s="250"/>
      <c r="G257" s="96" t="str">
        <f>IF(C257="","",IFERROR(INDEX(G$19:$L254,MATCH(C257,L$19:L$28,0),1),"Non renseigné"))</f>
        <v/>
      </c>
      <c r="H257" s="261" t="str">
        <f>IFERROR(IF(E257="","",INDEX(Données_ATB!BE$3:BU$600,MATCH(E257,Medicament,0),17)),"Ce médicament n'est pas connu dans la base")</f>
        <v/>
      </c>
      <c r="I257" s="92" t="str">
        <f>IFERROR(IF(E257="","",INDEX(Données_ATB!BE$3:BM$600,MATCH(E257,Medicament,0),9)),"")</f>
        <v/>
      </c>
      <c r="J257" s="58" t="str">
        <f>IFERROR(IF(E257="","",INDEX(Données_ATB!BE$3:BQ$5600,MATCH(E257,Medicament,0),13)),"")</f>
        <v/>
      </c>
      <c r="K257" s="229" t="str">
        <f>IF(COUNTIFS($B$31:B257,B257,$E$31:E257,E257,$C$31:C257,C257,$D$31:D257,D257)&gt;1,"DÉJÀ ENTRÉ",IF(AND(COUNTA(B257,C257,D257,E257,F257)&lt;5,COUNTA(B257,C257,D257,E257,F257)&gt;0),"Pensez à renseigner toutes les cases de la ligne !",IF(COUNTA(B257)=1,IF(COUNTBLANK(B257)&gt;=1,"Ne laissez pas de lignes vides. Écrivez sur la ligne supérieure.",""),"")))&amp;IF(G257="Non renseigné","Veuillez sélectionner de nouveau le nom dans la colonne Espèce traitée","")</f>
        <v/>
      </c>
      <c r="L257" s="43" t="str">
        <f>IF(E257="","",INDEX(Données_ATB!BE$3:BV$600,MATCH(E257,Medicament,0),18))</f>
        <v/>
      </c>
      <c r="M257" s="43" t="str">
        <f t="shared" si="17"/>
        <v/>
      </c>
      <c r="N257" s="43" t="str">
        <f t="shared" si="18"/>
        <v/>
      </c>
      <c r="O257" s="43" t="str">
        <f t="shared" si="19"/>
        <v/>
      </c>
      <c r="P257" s="43" t="str">
        <f t="shared" si="20"/>
        <v/>
      </c>
    </row>
    <row r="258" spans="2:16" x14ac:dyDescent="0.3">
      <c r="B258" s="223"/>
      <c r="C258" s="224"/>
      <c r="D258" s="224"/>
      <c r="E258" s="224"/>
      <c r="F258" s="250"/>
      <c r="G258" s="96" t="str">
        <f>IF(C258="","",IFERROR(INDEX(G$19:$L255,MATCH(C258,L$19:L$28,0),1),"Non renseigné"))</f>
        <v/>
      </c>
      <c r="H258" s="261" t="str">
        <f>IFERROR(IF(E258="","",INDEX(Données_ATB!BE$3:BU$600,MATCH(E258,Medicament,0),17)),"Ce médicament n'est pas connu dans la base")</f>
        <v/>
      </c>
      <c r="I258" s="92" t="str">
        <f>IFERROR(IF(E258="","",INDEX(Données_ATB!BE$3:BM$600,MATCH(E258,Medicament,0),9)),"")</f>
        <v/>
      </c>
      <c r="J258" s="58" t="str">
        <f>IFERROR(IF(E258="","",INDEX(Données_ATB!BE$3:BQ$5600,MATCH(E258,Medicament,0),13)),"")</f>
        <v/>
      </c>
      <c r="K258" s="229" t="str">
        <f>IF(COUNTIFS($B$31:B258,B258,$E$31:E258,E258,$C$31:C258,C258,$D$31:D258,D258)&gt;1,"DÉJÀ ENTRÉ",IF(AND(COUNTA(B258,C258,D258,E258,F258)&lt;5,COUNTA(B258,C258,D258,E258,F258)&gt;0),"Pensez à renseigner toutes les cases de la ligne !",IF(COUNTA(B258)=1,IF(COUNTBLANK(B258)&gt;=1,"Ne laissez pas de lignes vides. Écrivez sur la ligne supérieure.",""),"")))&amp;IF(G258="Non renseigné","Veuillez sélectionner de nouveau le nom dans la colonne Espèce traitée","")</f>
        <v/>
      </c>
      <c r="L258" s="43" t="str">
        <f>IF(E258="","",INDEX(Données_ATB!BE$3:BV$600,MATCH(E258,Medicament,0),18))</f>
        <v/>
      </c>
      <c r="M258" s="43" t="str">
        <f t="shared" si="17"/>
        <v/>
      </c>
      <c r="N258" s="43" t="str">
        <f t="shared" si="18"/>
        <v/>
      </c>
      <c r="O258" s="43" t="str">
        <f t="shared" si="19"/>
        <v/>
      </c>
      <c r="P258" s="43" t="str">
        <f t="shared" si="20"/>
        <v/>
      </c>
    </row>
    <row r="259" spans="2:16" x14ac:dyDescent="0.3">
      <c r="B259" s="223"/>
      <c r="C259" s="224"/>
      <c r="D259" s="224"/>
      <c r="E259" s="224"/>
      <c r="F259" s="250"/>
      <c r="G259" s="96" t="str">
        <f>IF(C259="","",IFERROR(INDEX(G$19:$L256,MATCH(C259,L$19:L$28,0),1),"Non renseigné"))</f>
        <v/>
      </c>
      <c r="H259" s="261" t="str">
        <f>IFERROR(IF(E259="","",INDEX(Données_ATB!BE$3:BU$600,MATCH(E259,Medicament,0),17)),"Ce médicament n'est pas connu dans la base")</f>
        <v/>
      </c>
      <c r="I259" s="92" t="str">
        <f>IFERROR(IF(E259="","",INDEX(Données_ATB!BE$3:BM$600,MATCH(E259,Medicament,0),9)),"")</f>
        <v/>
      </c>
      <c r="J259" s="58" t="str">
        <f>IFERROR(IF(E259="","",INDEX(Données_ATB!BE$3:BQ$5600,MATCH(E259,Medicament,0),13)),"")</f>
        <v/>
      </c>
      <c r="K259" s="229" t="str">
        <f>IF(COUNTIFS($B$31:B259,B259,$E$31:E259,E259,$C$31:C259,C259,$D$31:D259,D259)&gt;1,"DÉJÀ ENTRÉ",IF(AND(COUNTA(B259,C259,D259,E259,F259)&lt;5,COUNTA(B259,C259,D259,E259,F259)&gt;0),"Pensez à renseigner toutes les cases de la ligne !",IF(COUNTA(B259)=1,IF(COUNTBLANK(B259)&gt;=1,"Ne laissez pas de lignes vides. Écrivez sur la ligne supérieure.",""),"")))&amp;IF(G259="Non renseigné","Veuillez sélectionner de nouveau le nom dans la colonne Espèce traitée","")</f>
        <v/>
      </c>
      <c r="L259" s="43" t="str">
        <f>IF(E259="","",INDEX(Données_ATB!BE$3:BV$600,MATCH(E259,Medicament,0),18))</f>
        <v/>
      </c>
      <c r="M259" s="43" t="str">
        <f t="shared" si="17"/>
        <v/>
      </c>
      <c r="N259" s="43" t="str">
        <f t="shared" si="18"/>
        <v/>
      </c>
      <c r="O259" s="43" t="str">
        <f t="shared" si="19"/>
        <v/>
      </c>
      <c r="P259" s="43" t="str">
        <f t="shared" si="20"/>
        <v/>
      </c>
    </row>
    <row r="260" spans="2:16" x14ac:dyDescent="0.3">
      <c r="B260" s="223"/>
      <c r="C260" s="224"/>
      <c r="D260" s="224"/>
      <c r="E260" s="224"/>
      <c r="F260" s="250"/>
      <c r="G260" s="96" t="str">
        <f>IF(C260="","",IFERROR(INDEX(G$19:$L257,MATCH(C260,L$19:L$28,0),1),"Non renseigné"))</f>
        <v/>
      </c>
      <c r="H260" s="261" t="str">
        <f>IFERROR(IF(E260="","",INDEX(Données_ATB!BE$3:BU$600,MATCH(E260,Medicament,0),17)),"Ce médicament n'est pas connu dans la base")</f>
        <v/>
      </c>
      <c r="I260" s="92" t="str">
        <f>IFERROR(IF(E260="","",INDEX(Données_ATB!BE$3:BM$600,MATCH(E260,Medicament,0),9)),"")</f>
        <v/>
      </c>
      <c r="J260" s="58" t="str">
        <f>IFERROR(IF(E260="","",INDEX(Données_ATB!BE$3:BQ$5600,MATCH(E260,Medicament,0),13)),"")</f>
        <v/>
      </c>
      <c r="K260" s="229" t="str">
        <f>IF(COUNTIFS($B$31:B260,B260,$E$31:E260,E260,$C$31:C260,C260,$D$31:D260,D260)&gt;1,"DÉJÀ ENTRÉ",IF(AND(COUNTA(B260,C260,D260,E260,F260)&lt;5,COUNTA(B260,C260,D260,E260,F260)&gt;0),"Pensez à renseigner toutes les cases de la ligne !",IF(COUNTA(B260)=1,IF(COUNTBLANK(B260)&gt;=1,"Ne laissez pas de lignes vides. Écrivez sur la ligne supérieure.",""),"")))&amp;IF(G260="Non renseigné","Veuillez sélectionner de nouveau le nom dans la colonne Espèce traitée","")</f>
        <v/>
      </c>
      <c r="L260" s="43" t="str">
        <f>IF(E260="","",INDEX(Données_ATB!BE$3:BV$600,MATCH(E260,Medicament,0),18))</f>
        <v/>
      </c>
      <c r="M260" s="43" t="str">
        <f t="shared" si="17"/>
        <v/>
      </c>
      <c r="N260" s="43" t="str">
        <f t="shared" si="18"/>
        <v/>
      </c>
      <c r="O260" s="43" t="str">
        <f t="shared" si="19"/>
        <v/>
      </c>
      <c r="P260" s="43" t="str">
        <f t="shared" si="20"/>
        <v/>
      </c>
    </row>
    <row r="261" spans="2:16" x14ac:dyDescent="0.3">
      <c r="B261" s="223"/>
      <c r="C261" s="224"/>
      <c r="D261" s="224"/>
      <c r="E261" s="224"/>
      <c r="F261" s="250"/>
      <c r="G261" s="96" t="str">
        <f>IF(C261="","",IFERROR(INDEX(G$19:$L258,MATCH(C261,L$19:L$28,0),1),"Non renseigné"))</f>
        <v/>
      </c>
      <c r="H261" s="261" t="str">
        <f>IFERROR(IF(E261="","",INDEX(Données_ATB!BE$3:BU$600,MATCH(E261,Medicament,0),17)),"Ce médicament n'est pas connu dans la base")</f>
        <v/>
      </c>
      <c r="I261" s="92" t="str">
        <f>IFERROR(IF(E261="","",INDEX(Données_ATB!BE$3:BM$600,MATCH(E261,Medicament,0),9)),"")</f>
        <v/>
      </c>
      <c r="J261" s="58" t="str">
        <f>IFERROR(IF(E261="","",INDEX(Données_ATB!BE$3:BQ$5600,MATCH(E261,Medicament,0),13)),"")</f>
        <v/>
      </c>
      <c r="K261" s="229" t="str">
        <f>IF(COUNTIFS($B$31:B261,B261,$E$31:E261,E261,$C$31:C261,C261,$D$31:D261,D261)&gt;1,"DÉJÀ ENTRÉ",IF(AND(COUNTA(B261,C261,D261,E261,F261)&lt;5,COUNTA(B261,C261,D261,E261,F261)&gt;0),"Pensez à renseigner toutes les cases de la ligne !",IF(COUNTA(B261)=1,IF(COUNTBLANK(B261)&gt;=1,"Ne laissez pas de lignes vides. Écrivez sur la ligne supérieure.",""),"")))&amp;IF(G261="Non renseigné","Veuillez sélectionner de nouveau le nom dans la colonne Espèce traitée","")</f>
        <v/>
      </c>
      <c r="L261" s="43" t="str">
        <f>IF(E261="","",INDEX(Données_ATB!BE$3:BV$600,MATCH(E261,Medicament,0),18))</f>
        <v/>
      </c>
      <c r="M261" s="43" t="str">
        <f t="shared" si="17"/>
        <v/>
      </c>
      <c r="N261" s="43" t="str">
        <f t="shared" si="18"/>
        <v/>
      </c>
      <c r="O261" s="43" t="str">
        <f t="shared" si="19"/>
        <v/>
      </c>
      <c r="P261" s="43" t="str">
        <f t="shared" si="20"/>
        <v/>
      </c>
    </row>
    <row r="262" spans="2:16" x14ac:dyDescent="0.3">
      <c r="B262" s="223"/>
      <c r="C262" s="224"/>
      <c r="D262" s="224"/>
      <c r="E262" s="224"/>
      <c r="F262" s="250"/>
      <c r="G262" s="96" t="str">
        <f>IF(C262="","",IFERROR(INDEX(G$19:$L259,MATCH(C262,L$19:L$28,0),1),"Non renseigné"))</f>
        <v/>
      </c>
      <c r="H262" s="261" t="str">
        <f>IFERROR(IF(E262="","",INDEX(Données_ATB!BE$3:BU$600,MATCH(E262,Medicament,0),17)),"Ce médicament n'est pas connu dans la base")</f>
        <v/>
      </c>
      <c r="I262" s="92" t="str">
        <f>IFERROR(IF(E262="","",INDEX(Données_ATB!BE$3:BM$600,MATCH(E262,Medicament,0),9)),"")</f>
        <v/>
      </c>
      <c r="J262" s="58" t="str">
        <f>IFERROR(IF(E262="","",INDEX(Données_ATB!BE$3:BQ$5600,MATCH(E262,Medicament,0),13)),"")</f>
        <v/>
      </c>
      <c r="K262" s="229" t="str">
        <f>IF(COUNTIFS($B$31:B262,B262,$E$31:E262,E262,$C$31:C262,C262,$D$31:D262,D262)&gt;1,"DÉJÀ ENTRÉ",IF(AND(COUNTA(B262,C262,D262,E262,F262)&lt;5,COUNTA(B262,C262,D262,E262,F262)&gt;0),"Pensez à renseigner toutes les cases de la ligne !",IF(COUNTA(B262)=1,IF(COUNTBLANK(B262)&gt;=1,"Ne laissez pas de lignes vides. Écrivez sur la ligne supérieure.",""),"")))&amp;IF(G262="Non renseigné","Veuillez sélectionner de nouveau le nom dans la colonne Espèce traitée","")</f>
        <v/>
      </c>
      <c r="L262" s="43" t="str">
        <f>IF(E262="","",INDEX(Données_ATB!BE$3:BV$600,MATCH(E262,Medicament,0),18))</f>
        <v/>
      </c>
      <c r="M262" s="43" t="str">
        <f t="shared" si="17"/>
        <v/>
      </c>
      <c r="N262" s="43" t="str">
        <f t="shared" si="18"/>
        <v/>
      </c>
      <c r="O262" s="43" t="str">
        <f t="shared" si="19"/>
        <v/>
      </c>
      <c r="P262" s="43" t="str">
        <f t="shared" si="20"/>
        <v/>
      </c>
    </row>
    <row r="263" spans="2:16" x14ac:dyDescent="0.3">
      <c r="B263" s="223"/>
      <c r="C263" s="224"/>
      <c r="D263" s="224"/>
      <c r="E263" s="224"/>
      <c r="F263" s="250"/>
      <c r="G263" s="96" t="str">
        <f>IF(C263="","",IFERROR(INDEX(G$19:$L260,MATCH(C263,L$19:L$28,0),1),"Non renseigné"))</f>
        <v/>
      </c>
      <c r="H263" s="261" t="str">
        <f>IFERROR(IF(E263="","",INDEX(Données_ATB!BE$3:BU$600,MATCH(E263,Medicament,0),17)),"Ce médicament n'est pas connu dans la base")</f>
        <v/>
      </c>
      <c r="I263" s="92" t="str">
        <f>IFERROR(IF(E263="","",INDEX(Données_ATB!BE$3:BM$600,MATCH(E263,Medicament,0),9)),"")</f>
        <v/>
      </c>
      <c r="J263" s="58" t="str">
        <f>IFERROR(IF(E263="","",INDEX(Données_ATB!BE$3:BQ$5600,MATCH(E263,Medicament,0),13)),"")</f>
        <v/>
      </c>
      <c r="K263" s="229" t="str">
        <f>IF(COUNTIFS($B$31:B263,B263,$E$31:E263,E263,$C$31:C263,C263,$D$31:D263,D263)&gt;1,"DÉJÀ ENTRÉ",IF(AND(COUNTA(B263,C263,D263,E263,F263)&lt;5,COUNTA(B263,C263,D263,E263,F263)&gt;0),"Pensez à renseigner toutes les cases de la ligne !",IF(COUNTA(B263)=1,IF(COUNTBLANK(B263)&gt;=1,"Ne laissez pas de lignes vides. Écrivez sur la ligne supérieure.",""),"")))&amp;IF(G263="Non renseigné","Veuillez sélectionner de nouveau le nom dans la colonne Espèce traitée","")</f>
        <v/>
      </c>
      <c r="L263" s="43" t="str">
        <f>IF(E263="","",INDEX(Données_ATB!BE$3:BV$600,MATCH(E263,Medicament,0),18))</f>
        <v/>
      </c>
      <c r="M263" s="43" t="str">
        <f t="shared" si="17"/>
        <v/>
      </c>
      <c r="N263" s="43" t="str">
        <f t="shared" si="18"/>
        <v/>
      </c>
      <c r="O263" s="43" t="str">
        <f t="shared" si="19"/>
        <v/>
      </c>
      <c r="P263" s="43" t="str">
        <f t="shared" si="20"/>
        <v/>
      </c>
    </row>
    <row r="264" spans="2:16" x14ac:dyDescent="0.3">
      <c r="B264" s="223"/>
      <c r="C264" s="224"/>
      <c r="D264" s="224"/>
      <c r="E264" s="224"/>
      <c r="F264" s="250"/>
      <c r="G264" s="96" t="str">
        <f>IF(C264="","",IFERROR(INDEX(G$19:$L261,MATCH(C264,L$19:L$28,0),1),"Non renseigné"))</f>
        <v/>
      </c>
      <c r="H264" s="261" t="str">
        <f>IFERROR(IF(E264="","",INDEX(Données_ATB!BE$3:BU$600,MATCH(E264,Medicament,0),17)),"Ce médicament n'est pas connu dans la base")</f>
        <v/>
      </c>
      <c r="I264" s="92" t="str">
        <f>IFERROR(IF(E264="","",INDEX(Données_ATB!BE$3:BM$600,MATCH(E264,Medicament,0),9)),"")</f>
        <v/>
      </c>
      <c r="J264" s="58" t="str">
        <f>IFERROR(IF(E264="","",INDEX(Données_ATB!BE$3:BQ$5600,MATCH(E264,Medicament,0),13)),"")</f>
        <v/>
      </c>
      <c r="K264" s="229" t="str">
        <f>IF(COUNTIFS($B$31:B264,B264,$E$31:E264,E264,$C$31:C264,C264,$D$31:D264,D264)&gt;1,"DÉJÀ ENTRÉ",IF(AND(COUNTA(B264,C264,D264,E264,F264)&lt;5,COUNTA(B264,C264,D264,E264,F264)&gt;0),"Pensez à renseigner toutes les cases de la ligne !",IF(COUNTA(B264)=1,IF(COUNTBLANK(B264)&gt;=1,"Ne laissez pas de lignes vides. Écrivez sur la ligne supérieure.",""),"")))&amp;IF(G264="Non renseigné","Veuillez sélectionner de nouveau le nom dans la colonne Espèce traitée","")</f>
        <v/>
      </c>
      <c r="L264" s="43" t="str">
        <f>IF(E264="","",INDEX(Données_ATB!BE$3:BV$600,MATCH(E264,Medicament,0),18))</f>
        <v/>
      </c>
      <c r="M264" s="43" t="str">
        <f t="shared" si="17"/>
        <v/>
      </c>
      <c r="N264" s="43" t="str">
        <f t="shared" si="18"/>
        <v/>
      </c>
      <c r="O264" s="43" t="str">
        <f t="shared" si="19"/>
        <v/>
      </c>
      <c r="P264" s="43" t="str">
        <f t="shared" si="20"/>
        <v/>
      </c>
    </row>
    <row r="265" spans="2:16" x14ac:dyDescent="0.3">
      <c r="B265" s="223"/>
      <c r="C265" s="224"/>
      <c r="D265" s="224"/>
      <c r="E265" s="224"/>
      <c r="F265" s="250"/>
      <c r="G265" s="96" t="str">
        <f>IF(C265="","",IFERROR(INDEX(G$19:$L262,MATCH(C265,L$19:L$28,0),1),"Non renseigné"))</f>
        <v/>
      </c>
      <c r="H265" s="261" t="str">
        <f>IFERROR(IF(E265="","",INDEX(Données_ATB!BE$3:BU$600,MATCH(E265,Medicament,0),17)),"Ce médicament n'est pas connu dans la base")</f>
        <v/>
      </c>
      <c r="I265" s="92" t="str">
        <f>IFERROR(IF(E265="","",INDEX(Données_ATB!BE$3:BM$600,MATCH(E265,Medicament,0),9)),"")</f>
        <v/>
      </c>
      <c r="J265" s="58" t="str">
        <f>IFERROR(IF(E265="","",INDEX(Données_ATB!BE$3:BQ$5600,MATCH(E265,Medicament,0),13)),"")</f>
        <v/>
      </c>
      <c r="K265" s="229" t="str">
        <f>IF(COUNTIFS($B$31:B265,B265,$E$31:E265,E265,$C$31:C265,C265,$D$31:D265,D265)&gt;1,"DÉJÀ ENTRÉ",IF(AND(COUNTA(B265,C265,D265,E265,F265)&lt;5,COUNTA(B265,C265,D265,E265,F265)&gt;0),"Pensez à renseigner toutes les cases de la ligne !",IF(COUNTA(B265)=1,IF(COUNTBLANK(B265)&gt;=1,"Ne laissez pas de lignes vides. Écrivez sur la ligne supérieure.",""),"")))&amp;IF(G265="Non renseigné","Veuillez sélectionner de nouveau le nom dans la colonne Espèce traitée","")</f>
        <v/>
      </c>
      <c r="L265" s="43" t="str">
        <f>IF(E265="","",INDEX(Données_ATB!BE$3:BV$600,MATCH(E265,Medicament,0),18))</f>
        <v/>
      </c>
      <c r="M265" s="43" t="str">
        <f t="shared" si="17"/>
        <v/>
      </c>
      <c r="N265" s="43" t="str">
        <f t="shared" si="18"/>
        <v/>
      </c>
      <c r="O265" s="43" t="str">
        <f t="shared" si="19"/>
        <v/>
      </c>
      <c r="P265" s="43" t="str">
        <f t="shared" si="20"/>
        <v/>
      </c>
    </row>
    <row r="266" spans="2:16" x14ac:dyDescent="0.3">
      <c r="B266" s="223"/>
      <c r="C266" s="224"/>
      <c r="D266" s="224"/>
      <c r="E266" s="224"/>
      <c r="F266" s="250"/>
      <c r="G266" s="96" t="str">
        <f>IF(C266="","",IFERROR(INDEX(G$19:$L263,MATCH(C266,L$19:L$28,0),1),"Non renseigné"))</f>
        <v/>
      </c>
      <c r="H266" s="261" t="str">
        <f>IFERROR(IF(E266="","",INDEX(Données_ATB!BE$3:BU$600,MATCH(E266,Medicament,0),17)),"Ce médicament n'est pas connu dans la base")</f>
        <v/>
      </c>
      <c r="I266" s="92" t="str">
        <f>IFERROR(IF(E266="","",INDEX(Données_ATB!BE$3:BM$600,MATCH(E266,Medicament,0),9)),"")</f>
        <v/>
      </c>
      <c r="J266" s="58" t="str">
        <f>IFERROR(IF(E266="","",INDEX(Données_ATB!BE$3:BQ$5600,MATCH(E266,Medicament,0),13)),"")</f>
        <v/>
      </c>
      <c r="K266" s="229" t="str">
        <f>IF(COUNTIFS($B$31:B266,B266,$E$31:E266,E266,$C$31:C266,C266,$D$31:D266,D266)&gt;1,"DÉJÀ ENTRÉ",IF(AND(COUNTA(B266,C266,D266,E266,F266)&lt;5,COUNTA(B266,C266,D266,E266,F266)&gt;0),"Pensez à renseigner toutes les cases de la ligne !",IF(COUNTA(B266)=1,IF(COUNTBLANK(B266)&gt;=1,"Ne laissez pas de lignes vides. Écrivez sur la ligne supérieure.",""),"")))&amp;IF(G266="Non renseigné","Veuillez sélectionner de nouveau le nom dans la colonne Espèce traitée","")</f>
        <v/>
      </c>
      <c r="L266" s="43" t="str">
        <f>IF(E266="","",INDEX(Données_ATB!BE$3:BV$600,MATCH(E266,Medicament,0),18))</f>
        <v/>
      </c>
      <c r="M266" s="43" t="str">
        <f t="shared" si="17"/>
        <v/>
      </c>
      <c r="N266" s="43" t="str">
        <f t="shared" si="18"/>
        <v/>
      </c>
      <c r="O266" s="43" t="str">
        <f t="shared" si="19"/>
        <v/>
      </c>
      <c r="P266" s="43" t="str">
        <f t="shared" si="20"/>
        <v/>
      </c>
    </row>
    <row r="267" spans="2:16" x14ac:dyDescent="0.3">
      <c r="B267" s="223"/>
      <c r="C267" s="224"/>
      <c r="D267" s="224"/>
      <c r="E267" s="224"/>
      <c r="F267" s="250"/>
      <c r="G267" s="96" t="str">
        <f>IF(C267="","",IFERROR(INDEX(G$19:$L264,MATCH(C267,L$19:L$28,0),1),"Non renseigné"))</f>
        <v/>
      </c>
      <c r="H267" s="261" t="str">
        <f>IFERROR(IF(E267="","",INDEX(Données_ATB!BE$3:BU$600,MATCH(E267,Medicament,0),17)),"Ce médicament n'est pas connu dans la base")</f>
        <v/>
      </c>
      <c r="I267" s="92" t="str">
        <f>IFERROR(IF(E267="","",INDEX(Données_ATB!BE$3:BM$600,MATCH(E267,Medicament,0),9)),"")</f>
        <v/>
      </c>
      <c r="J267" s="58" t="str">
        <f>IFERROR(IF(E267="","",INDEX(Données_ATB!BE$3:BQ$5600,MATCH(E267,Medicament,0),13)),"")</f>
        <v/>
      </c>
      <c r="K267" s="229" t="str">
        <f>IF(COUNTIFS($B$31:B267,B267,$E$31:E267,E267,$C$31:C267,C267,$D$31:D267,D267)&gt;1,"DÉJÀ ENTRÉ",IF(AND(COUNTA(B267,C267,D267,E267,F267)&lt;5,COUNTA(B267,C267,D267,E267,F267)&gt;0),"Pensez à renseigner toutes les cases de la ligne !",IF(COUNTA(B267)=1,IF(COUNTBLANK(B267)&gt;=1,"Ne laissez pas de lignes vides. Écrivez sur la ligne supérieure.",""),"")))&amp;IF(G267="Non renseigné","Veuillez sélectionner de nouveau le nom dans la colonne Espèce traitée","")</f>
        <v/>
      </c>
      <c r="L267" s="43" t="str">
        <f>IF(E267="","",INDEX(Données_ATB!BE$3:BV$600,MATCH(E267,Medicament,0),18))</f>
        <v/>
      </c>
      <c r="M267" s="43" t="str">
        <f t="shared" si="17"/>
        <v/>
      </c>
      <c r="N267" s="43" t="str">
        <f t="shared" si="18"/>
        <v/>
      </c>
      <c r="O267" s="43" t="str">
        <f t="shared" si="19"/>
        <v/>
      </c>
      <c r="P267" s="43" t="str">
        <f t="shared" si="20"/>
        <v/>
      </c>
    </row>
    <row r="268" spans="2:16" x14ac:dyDescent="0.3">
      <c r="B268" s="223"/>
      <c r="C268" s="224"/>
      <c r="D268" s="224"/>
      <c r="E268" s="224"/>
      <c r="F268" s="250"/>
      <c r="G268" s="96" t="str">
        <f>IF(C268="","",IFERROR(INDEX(G$19:$L265,MATCH(C268,L$19:L$28,0),1),"Non renseigné"))</f>
        <v/>
      </c>
      <c r="H268" s="261" t="str">
        <f>IFERROR(IF(E268="","",INDEX(Données_ATB!BE$3:BU$600,MATCH(E268,Medicament,0),17)),"Ce médicament n'est pas connu dans la base")</f>
        <v/>
      </c>
      <c r="I268" s="92" t="str">
        <f>IFERROR(IF(E268="","",INDEX(Données_ATB!BE$3:BM$600,MATCH(E268,Medicament,0),9)),"")</f>
        <v/>
      </c>
      <c r="J268" s="58" t="str">
        <f>IFERROR(IF(E268="","",INDEX(Données_ATB!BE$3:BQ$5600,MATCH(E268,Medicament,0),13)),"")</f>
        <v/>
      </c>
      <c r="K268" s="229" t="str">
        <f>IF(COUNTIFS($B$31:B268,B268,$E$31:E268,E268,$C$31:C268,C268,$D$31:D268,D268)&gt;1,"DÉJÀ ENTRÉ",IF(AND(COUNTA(B268,C268,D268,E268,F268)&lt;5,COUNTA(B268,C268,D268,E268,F268)&gt;0),"Pensez à renseigner toutes les cases de la ligne !",IF(COUNTA(B268)=1,IF(COUNTBLANK(B268)&gt;=1,"Ne laissez pas de lignes vides. Écrivez sur la ligne supérieure.",""),"")))&amp;IF(G268="Non renseigné","Veuillez sélectionner de nouveau le nom dans la colonne Espèce traitée","")</f>
        <v/>
      </c>
      <c r="L268" s="43" t="str">
        <f>IF(E268="","",INDEX(Données_ATB!BE$3:BV$600,MATCH(E268,Medicament,0),18))</f>
        <v/>
      </c>
      <c r="M268" s="43" t="str">
        <f t="shared" si="17"/>
        <v/>
      </c>
      <c r="N268" s="43" t="str">
        <f t="shared" si="18"/>
        <v/>
      </c>
      <c r="O268" s="43" t="str">
        <f t="shared" si="19"/>
        <v/>
      </c>
      <c r="P268" s="43" t="str">
        <f t="shared" si="20"/>
        <v/>
      </c>
    </row>
    <row r="269" spans="2:16" x14ac:dyDescent="0.3">
      <c r="B269" s="223"/>
      <c r="C269" s="224"/>
      <c r="D269" s="224"/>
      <c r="E269" s="224"/>
      <c r="F269" s="250"/>
      <c r="G269" s="96" t="str">
        <f>IF(C269="","",IFERROR(INDEX(G$19:$L266,MATCH(C269,L$19:L$28,0),1),"Non renseigné"))</f>
        <v/>
      </c>
      <c r="H269" s="261" t="str">
        <f>IFERROR(IF(E269="","",INDEX(Données_ATB!BE$3:BU$600,MATCH(E269,Medicament,0),17)),"Ce médicament n'est pas connu dans la base")</f>
        <v/>
      </c>
      <c r="I269" s="92" t="str">
        <f>IFERROR(IF(E269="","",INDEX(Données_ATB!BE$3:BM$600,MATCH(E269,Medicament,0),9)),"")</f>
        <v/>
      </c>
      <c r="J269" s="58" t="str">
        <f>IFERROR(IF(E269="","",INDEX(Données_ATB!BE$3:BQ$5600,MATCH(E269,Medicament,0),13)),"")</f>
        <v/>
      </c>
      <c r="K269" s="229" t="str">
        <f>IF(COUNTIFS($B$31:B269,B269,$E$31:E269,E269,$C$31:C269,C269,$D$31:D269,D269)&gt;1,"DÉJÀ ENTRÉ",IF(AND(COUNTA(B269,C269,D269,E269,F269)&lt;5,COUNTA(B269,C269,D269,E269,F269)&gt;0),"Pensez à renseigner toutes les cases de la ligne !",IF(COUNTA(B269)=1,IF(COUNTBLANK(B269)&gt;=1,"Ne laissez pas de lignes vides. Écrivez sur la ligne supérieure.",""),"")))&amp;IF(G269="Non renseigné","Veuillez sélectionner de nouveau le nom dans la colonne Espèce traitée","")</f>
        <v/>
      </c>
      <c r="L269" s="43" t="str">
        <f>IF(E269="","",INDEX(Données_ATB!BE$3:BV$600,MATCH(E269,Medicament,0),18))</f>
        <v/>
      </c>
      <c r="M269" s="43" t="str">
        <f t="shared" si="17"/>
        <v/>
      </c>
      <c r="N269" s="43" t="str">
        <f t="shared" si="18"/>
        <v/>
      </c>
      <c r="O269" s="43" t="str">
        <f t="shared" si="19"/>
        <v/>
      </c>
      <c r="P269" s="43" t="str">
        <f t="shared" si="20"/>
        <v/>
      </c>
    </row>
    <row r="270" spans="2:16" x14ac:dyDescent="0.3">
      <c r="B270" s="223"/>
      <c r="C270" s="224"/>
      <c r="D270" s="224"/>
      <c r="E270" s="224"/>
      <c r="F270" s="250"/>
      <c r="G270" s="96" t="str">
        <f>IF(C270="","",IFERROR(INDEX(G$19:$L267,MATCH(C270,L$19:L$28,0),1),"Non renseigné"))</f>
        <v/>
      </c>
      <c r="H270" s="261" t="str">
        <f>IFERROR(IF(E270="","",INDEX(Données_ATB!BE$3:BU$600,MATCH(E270,Medicament,0),17)),"Ce médicament n'est pas connu dans la base")</f>
        <v/>
      </c>
      <c r="I270" s="92" t="str">
        <f>IFERROR(IF(E270="","",INDEX(Données_ATB!BE$3:BM$600,MATCH(E270,Medicament,0),9)),"")</f>
        <v/>
      </c>
      <c r="J270" s="58" t="str">
        <f>IFERROR(IF(E270="","",INDEX(Données_ATB!BE$3:BQ$5600,MATCH(E270,Medicament,0),13)),"")</f>
        <v/>
      </c>
      <c r="K270" s="229" t="str">
        <f>IF(COUNTIFS($B$31:B270,B270,$E$31:E270,E270,$C$31:C270,C270,$D$31:D270,D270)&gt;1,"DÉJÀ ENTRÉ",IF(AND(COUNTA(B270,C270,D270,E270,F270)&lt;5,COUNTA(B270,C270,D270,E270,F270)&gt;0),"Pensez à renseigner toutes les cases de la ligne !",IF(COUNTA(B270)=1,IF(COUNTBLANK(B270)&gt;=1,"Ne laissez pas de lignes vides. Écrivez sur la ligne supérieure.",""),"")))&amp;IF(G270="Non renseigné","Veuillez sélectionner de nouveau le nom dans la colonne Espèce traitée","")</f>
        <v/>
      </c>
      <c r="L270" s="43" t="str">
        <f>IF(E270="","",INDEX(Données_ATB!BE$3:BV$600,MATCH(E270,Medicament,0),18))</f>
        <v/>
      </c>
      <c r="M270" s="43" t="str">
        <f t="shared" si="17"/>
        <v/>
      </c>
      <c r="N270" s="43" t="str">
        <f t="shared" si="18"/>
        <v/>
      </c>
      <c r="O270" s="43" t="str">
        <f t="shared" si="19"/>
        <v/>
      </c>
      <c r="P270" s="43" t="str">
        <f t="shared" si="20"/>
        <v/>
      </c>
    </row>
    <row r="271" spans="2:16" x14ac:dyDescent="0.3">
      <c r="B271" s="223"/>
      <c r="C271" s="224"/>
      <c r="D271" s="224"/>
      <c r="E271" s="224"/>
      <c r="F271" s="250"/>
      <c r="G271" s="96" t="str">
        <f>IF(C271="","",IFERROR(INDEX(G$19:$L268,MATCH(C271,L$19:L$28,0),1),"Non renseigné"))</f>
        <v/>
      </c>
      <c r="H271" s="261" t="str">
        <f>IFERROR(IF(E271="","",INDEX(Données_ATB!BE$3:BU$600,MATCH(E271,Medicament,0),17)),"Ce médicament n'est pas connu dans la base")</f>
        <v/>
      </c>
      <c r="I271" s="92" t="str">
        <f>IFERROR(IF(E271="","",INDEX(Données_ATB!BE$3:BM$600,MATCH(E271,Medicament,0),9)),"")</f>
        <v/>
      </c>
      <c r="J271" s="58" t="str">
        <f>IFERROR(IF(E271="","",INDEX(Données_ATB!BE$3:BQ$5600,MATCH(E271,Medicament,0),13)),"")</f>
        <v/>
      </c>
      <c r="K271" s="229" t="str">
        <f>IF(COUNTIFS($B$31:B271,B271,$E$31:E271,E271,$C$31:C271,C271,$D$31:D271,D271)&gt;1,"DÉJÀ ENTRÉ",IF(AND(COUNTA(B271,C271,D271,E271,F271)&lt;5,COUNTA(B271,C271,D271,E271,F271)&gt;0),"Pensez à renseigner toutes les cases de la ligne !",IF(COUNTA(B271)=1,IF(COUNTBLANK(B271)&gt;=1,"Ne laissez pas de lignes vides. Écrivez sur la ligne supérieure.",""),"")))&amp;IF(G271="Non renseigné","Veuillez sélectionner de nouveau le nom dans la colonne Espèce traitée","")</f>
        <v/>
      </c>
      <c r="L271" s="43" t="str">
        <f>IF(E271="","",INDEX(Données_ATB!BE$3:BV$600,MATCH(E271,Medicament,0),18))</f>
        <v/>
      </c>
      <c r="M271" s="43" t="str">
        <f t="shared" si="17"/>
        <v/>
      </c>
      <c r="N271" s="43" t="str">
        <f t="shared" si="18"/>
        <v/>
      </c>
      <c r="O271" s="43" t="str">
        <f t="shared" si="19"/>
        <v/>
      </c>
      <c r="P271" s="43" t="str">
        <f t="shared" si="20"/>
        <v/>
      </c>
    </row>
    <row r="272" spans="2:16" x14ac:dyDescent="0.3">
      <c r="B272" s="223"/>
      <c r="C272" s="224"/>
      <c r="D272" s="224"/>
      <c r="E272" s="224"/>
      <c r="F272" s="250"/>
      <c r="G272" s="96" t="str">
        <f>IF(C272="","",IFERROR(INDEX(G$19:$L269,MATCH(C272,L$19:L$28,0),1),"Non renseigné"))</f>
        <v/>
      </c>
      <c r="H272" s="261" t="str">
        <f>IFERROR(IF(E272="","",INDEX(Données_ATB!BE$3:BU$600,MATCH(E272,Medicament,0),17)),"Ce médicament n'est pas connu dans la base")</f>
        <v/>
      </c>
      <c r="I272" s="92" t="str">
        <f>IFERROR(IF(E272="","",INDEX(Données_ATB!BE$3:BM$600,MATCH(E272,Medicament,0),9)),"")</f>
        <v/>
      </c>
      <c r="J272" s="58" t="str">
        <f>IFERROR(IF(E272="","",INDEX(Données_ATB!BE$3:BQ$5600,MATCH(E272,Medicament,0),13)),"")</f>
        <v/>
      </c>
      <c r="K272" s="229" t="str">
        <f>IF(COUNTIFS($B$31:B272,B272,$E$31:E272,E272,$C$31:C272,C272,$D$31:D272,D272)&gt;1,"DÉJÀ ENTRÉ",IF(AND(COUNTA(B272,C272,D272,E272,F272)&lt;5,COUNTA(B272,C272,D272,E272,F272)&gt;0),"Pensez à renseigner toutes les cases de la ligne !",IF(COUNTA(B272)=1,IF(COUNTBLANK(B272)&gt;=1,"Ne laissez pas de lignes vides. Écrivez sur la ligne supérieure.",""),"")))&amp;IF(G272="Non renseigné","Veuillez sélectionner de nouveau le nom dans la colonne Espèce traitée","")</f>
        <v/>
      </c>
      <c r="L272" s="43" t="str">
        <f>IF(E272="","",INDEX(Données_ATB!BE$3:BV$600,MATCH(E272,Medicament,0),18))</f>
        <v/>
      </c>
      <c r="M272" s="43" t="str">
        <f t="shared" si="17"/>
        <v/>
      </c>
      <c r="N272" s="43" t="str">
        <f t="shared" si="18"/>
        <v/>
      </c>
      <c r="O272" s="43" t="str">
        <f t="shared" si="19"/>
        <v/>
      </c>
      <c r="P272" s="43" t="str">
        <f t="shared" si="20"/>
        <v/>
      </c>
    </row>
    <row r="273" spans="2:16" x14ac:dyDescent="0.3">
      <c r="B273" s="223"/>
      <c r="C273" s="224"/>
      <c r="D273" s="224"/>
      <c r="E273" s="224"/>
      <c r="F273" s="250"/>
      <c r="G273" s="96" t="str">
        <f>IF(C273="","",IFERROR(INDEX(G$19:$L270,MATCH(C273,L$19:L$28,0),1),"Non renseigné"))</f>
        <v/>
      </c>
      <c r="H273" s="261" t="str">
        <f>IFERROR(IF(E273="","",INDEX(Données_ATB!BE$3:BU$600,MATCH(E273,Medicament,0),17)),"Ce médicament n'est pas connu dans la base")</f>
        <v/>
      </c>
      <c r="I273" s="92" t="str">
        <f>IFERROR(IF(E273="","",INDEX(Données_ATB!BE$3:BM$600,MATCH(E273,Medicament,0),9)),"")</f>
        <v/>
      </c>
      <c r="J273" s="58" t="str">
        <f>IFERROR(IF(E273="","",INDEX(Données_ATB!BE$3:BQ$5600,MATCH(E273,Medicament,0),13)),"")</f>
        <v/>
      </c>
      <c r="K273" s="229" t="str">
        <f>IF(COUNTIFS($B$31:B273,B273,$E$31:E273,E273,$C$31:C273,C273,$D$31:D273,D273)&gt;1,"DÉJÀ ENTRÉ",IF(AND(COUNTA(B273,C273,D273,E273,F273)&lt;5,COUNTA(B273,C273,D273,E273,F273)&gt;0),"Pensez à renseigner toutes les cases de la ligne !",IF(COUNTA(B273)=1,IF(COUNTBLANK(B273)&gt;=1,"Ne laissez pas de lignes vides. Écrivez sur la ligne supérieure.",""),"")))&amp;IF(G273="Non renseigné","Veuillez sélectionner de nouveau le nom dans la colonne Espèce traitée","")</f>
        <v/>
      </c>
      <c r="L273" s="43" t="str">
        <f>IF(E273="","",INDEX(Données_ATB!BE$3:BV$600,MATCH(E273,Medicament,0),18))</f>
        <v/>
      </c>
      <c r="M273" s="43" t="str">
        <f t="shared" si="17"/>
        <v/>
      </c>
      <c r="N273" s="43" t="str">
        <f t="shared" si="18"/>
        <v/>
      </c>
      <c r="O273" s="43" t="str">
        <f t="shared" si="19"/>
        <v/>
      </c>
      <c r="P273" s="43" t="str">
        <f t="shared" si="20"/>
        <v/>
      </c>
    </row>
    <row r="274" spans="2:16" x14ac:dyDescent="0.3">
      <c r="B274" s="223"/>
      <c r="C274" s="224"/>
      <c r="D274" s="224"/>
      <c r="E274" s="224"/>
      <c r="F274" s="250"/>
      <c r="G274" s="96" t="str">
        <f>IF(C274="","",IFERROR(INDEX(G$19:$L271,MATCH(C274,L$19:L$28,0),1),"Non renseigné"))</f>
        <v/>
      </c>
      <c r="H274" s="261" t="str">
        <f>IFERROR(IF(E274="","",INDEX(Données_ATB!BE$3:BU$600,MATCH(E274,Medicament,0),17)),"Ce médicament n'est pas connu dans la base")</f>
        <v/>
      </c>
      <c r="I274" s="92" t="str">
        <f>IFERROR(IF(E274="","",INDEX(Données_ATB!BE$3:BM$600,MATCH(E274,Medicament,0),9)),"")</f>
        <v/>
      </c>
      <c r="J274" s="58" t="str">
        <f>IFERROR(IF(E274="","",INDEX(Données_ATB!BE$3:BQ$5600,MATCH(E274,Medicament,0),13)),"")</f>
        <v/>
      </c>
      <c r="K274" s="229" t="str">
        <f>IF(COUNTIFS($B$31:B274,B274,$E$31:E274,E274,$C$31:C274,C274,$D$31:D274,D274)&gt;1,"DÉJÀ ENTRÉ",IF(AND(COUNTA(B274,C274,D274,E274,F274)&lt;5,COUNTA(B274,C274,D274,E274,F274)&gt;0),"Pensez à renseigner toutes les cases de la ligne !",IF(COUNTA(B274)=1,IF(COUNTBLANK(B274)&gt;=1,"Ne laissez pas de lignes vides. Écrivez sur la ligne supérieure.",""),"")))&amp;IF(G274="Non renseigné","Veuillez sélectionner de nouveau le nom dans la colonne Espèce traitée","")</f>
        <v/>
      </c>
      <c r="L274" s="43" t="str">
        <f>IF(E274="","",INDEX(Données_ATB!BE$3:BV$600,MATCH(E274,Medicament,0),18))</f>
        <v/>
      </c>
      <c r="M274" s="43" t="str">
        <f t="shared" si="17"/>
        <v/>
      </c>
      <c r="N274" s="43" t="str">
        <f t="shared" si="18"/>
        <v/>
      </c>
      <c r="O274" s="43" t="str">
        <f t="shared" si="19"/>
        <v/>
      </c>
      <c r="P274" s="43" t="str">
        <f t="shared" si="20"/>
        <v/>
      </c>
    </row>
    <row r="275" spans="2:16" x14ac:dyDescent="0.3">
      <c r="B275" s="223"/>
      <c r="C275" s="224"/>
      <c r="D275" s="224"/>
      <c r="E275" s="224"/>
      <c r="F275" s="250"/>
      <c r="G275" s="96" t="str">
        <f>IF(C275="","",IFERROR(INDEX(G$19:$L272,MATCH(C275,L$19:L$28,0),1),"Non renseigné"))</f>
        <v/>
      </c>
      <c r="H275" s="261" t="str">
        <f>IFERROR(IF(E275="","",INDEX(Données_ATB!BE$3:BU$600,MATCH(E275,Medicament,0),17)),"Ce médicament n'est pas connu dans la base")</f>
        <v/>
      </c>
      <c r="I275" s="92" t="str">
        <f>IFERROR(IF(E275="","",INDEX(Données_ATB!BE$3:BM$600,MATCH(E275,Medicament,0),9)),"")</f>
        <v/>
      </c>
      <c r="J275" s="58" t="str">
        <f>IFERROR(IF(E275="","",INDEX(Données_ATB!BE$3:BQ$5600,MATCH(E275,Medicament,0),13)),"")</f>
        <v/>
      </c>
      <c r="K275" s="229" t="str">
        <f>IF(COUNTIFS($B$31:B275,B275,$E$31:E275,E275,$C$31:C275,C275,$D$31:D275,D275)&gt;1,"DÉJÀ ENTRÉ",IF(AND(COUNTA(B275,C275,D275,E275,F275)&lt;5,COUNTA(B275,C275,D275,E275,F275)&gt;0),"Pensez à renseigner toutes les cases de la ligne !",IF(COUNTA(B275)=1,IF(COUNTBLANK(B275)&gt;=1,"Ne laissez pas de lignes vides. Écrivez sur la ligne supérieure.",""),"")))&amp;IF(G275="Non renseigné","Veuillez sélectionner de nouveau le nom dans la colonne Espèce traitée","")</f>
        <v/>
      </c>
      <c r="L275" s="43" t="str">
        <f>IF(E275="","",INDEX(Données_ATB!BE$3:BV$600,MATCH(E275,Medicament,0),18))</f>
        <v/>
      </c>
      <c r="M275" s="43" t="str">
        <f t="shared" si="17"/>
        <v/>
      </c>
      <c r="N275" s="43" t="str">
        <f t="shared" si="18"/>
        <v/>
      </c>
      <c r="O275" s="43" t="str">
        <f t="shared" si="19"/>
        <v/>
      </c>
      <c r="P275" s="43" t="str">
        <f t="shared" si="20"/>
        <v/>
      </c>
    </row>
    <row r="276" spans="2:16" x14ac:dyDescent="0.3">
      <c r="B276" s="223"/>
      <c r="C276" s="224"/>
      <c r="D276" s="224"/>
      <c r="E276" s="224"/>
      <c r="F276" s="250"/>
      <c r="G276" s="96" t="str">
        <f>IF(C276="","",IFERROR(INDEX(G$19:$L273,MATCH(C276,L$19:L$28,0),1),"Non renseigné"))</f>
        <v/>
      </c>
      <c r="H276" s="261" t="str">
        <f>IFERROR(IF(E276="","",INDEX(Données_ATB!BE$3:BU$600,MATCH(E276,Medicament,0),17)),"Ce médicament n'est pas connu dans la base")</f>
        <v/>
      </c>
      <c r="I276" s="92" t="str">
        <f>IFERROR(IF(E276="","",INDEX(Données_ATB!BE$3:BM$600,MATCH(E276,Medicament,0),9)),"")</f>
        <v/>
      </c>
      <c r="J276" s="58" t="str">
        <f>IFERROR(IF(E276="","",INDEX(Données_ATB!BE$3:BQ$5600,MATCH(E276,Medicament,0),13)),"")</f>
        <v/>
      </c>
      <c r="K276" s="229" t="str">
        <f>IF(COUNTIFS($B$31:B276,B276,$E$31:E276,E276,$C$31:C276,C276,$D$31:D276,D276)&gt;1,"DÉJÀ ENTRÉ",IF(AND(COUNTA(B276,C276,D276,E276,F276)&lt;5,COUNTA(B276,C276,D276,E276,F276)&gt;0),"Pensez à renseigner toutes les cases de la ligne !",IF(COUNTA(B276)=1,IF(COUNTBLANK(B276)&gt;=1,"Ne laissez pas de lignes vides. Écrivez sur la ligne supérieure.",""),"")))&amp;IF(G276="Non renseigné","Veuillez sélectionner de nouveau le nom dans la colonne Espèce traitée","")</f>
        <v/>
      </c>
      <c r="L276" s="43" t="str">
        <f>IF(E276="","",INDEX(Données_ATB!BE$3:BV$600,MATCH(E276,Medicament,0),18))</f>
        <v/>
      </c>
      <c r="M276" s="43" t="str">
        <f t="shared" si="17"/>
        <v/>
      </c>
      <c r="N276" s="43" t="str">
        <f t="shared" si="18"/>
        <v/>
      </c>
      <c r="O276" s="43" t="str">
        <f t="shared" si="19"/>
        <v/>
      </c>
      <c r="P276" s="43" t="str">
        <f t="shared" si="20"/>
        <v/>
      </c>
    </row>
    <row r="277" spans="2:16" x14ac:dyDescent="0.3">
      <c r="B277" s="223"/>
      <c r="C277" s="224"/>
      <c r="D277" s="224"/>
      <c r="E277" s="224"/>
      <c r="F277" s="250"/>
      <c r="G277" s="96" t="str">
        <f>IF(C277="","",IFERROR(INDEX(G$19:$L274,MATCH(C277,L$19:L$28,0),1),"Non renseigné"))</f>
        <v/>
      </c>
      <c r="H277" s="261" t="str">
        <f>IFERROR(IF(E277="","",INDEX(Données_ATB!BE$3:BU$600,MATCH(E277,Medicament,0),17)),"Ce médicament n'est pas connu dans la base")</f>
        <v/>
      </c>
      <c r="I277" s="92" t="str">
        <f>IFERROR(IF(E277="","",INDEX(Données_ATB!BE$3:BM$600,MATCH(E277,Medicament,0),9)),"")</f>
        <v/>
      </c>
      <c r="J277" s="58" t="str">
        <f>IFERROR(IF(E277="","",INDEX(Données_ATB!BE$3:BQ$5600,MATCH(E277,Medicament,0),13)),"")</f>
        <v/>
      </c>
      <c r="K277" s="229" t="str">
        <f>IF(COUNTIFS($B$31:B277,B277,$E$31:E277,E277,$C$31:C277,C277,$D$31:D277,D277)&gt;1,"DÉJÀ ENTRÉ",IF(AND(COUNTA(B277,C277,D277,E277,F277)&lt;5,COUNTA(B277,C277,D277,E277,F277)&gt;0),"Pensez à renseigner toutes les cases de la ligne !",IF(COUNTA(B277)=1,IF(COUNTBLANK(B277)&gt;=1,"Ne laissez pas de lignes vides. Écrivez sur la ligne supérieure.",""),"")))&amp;IF(G277="Non renseigné","Veuillez sélectionner de nouveau le nom dans la colonne Espèce traitée","")</f>
        <v/>
      </c>
      <c r="L277" s="43" t="str">
        <f>IF(E277="","",INDEX(Données_ATB!BE$3:BV$600,MATCH(E277,Medicament,0),18))</f>
        <v/>
      </c>
      <c r="M277" s="43" t="str">
        <f t="shared" si="17"/>
        <v/>
      </c>
      <c r="N277" s="43" t="str">
        <f t="shared" si="18"/>
        <v/>
      </c>
      <c r="O277" s="43" t="str">
        <f t="shared" si="19"/>
        <v/>
      </c>
      <c r="P277" s="43" t="str">
        <f t="shared" si="20"/>
        <v/>
      </c>
    </row>
    <row r="278" spans="2:16" x14ac:dyDescent="0.3">
      <c r="B278" s="223"/>
      <c r="C278" s="224"/>
      <c r="D278" s="224"/>
      <c r="E278" s="224"/>
      <c r="F278" s="250"/>
      <c r="G278" s="96" t="str">
        <f>IF(C278="","",IFERROR(INDEX(G$19:$L275,MATCH(C278,L$19:L$28,0),1),"Non renseigné"))</f>
        <v/>
      </c>
      <c r="H278" s="261" t="str">
        <f>IFERROR(IF(E278="","",INDEX(Données_ATB!BE$3:BU$600,MATCH(E278,Medicament,0),17)),"Ce médicament n'est pas connu dans la base")</f>
        <v/>
      </c>
      <c r="I278" s="92" t="str">
        <f>IFERROR(IF(E278="","",INDEX(Données_ATB!BE$3:BM$600,MATCH(E278,Medicament,0),9)),"")</f>
        <v/>
      </c>
      <c r="J278" s="58" t="str">
        <f>IFERROR(IF(E278="","",INDEX(Données_ATB!BE$3:BQ$5600,MATCH(E278,Medicament,0),13)),"")</f>
        <v/>
      </c>
      <c r="K278" s="229" t="str">
        <f>IF(COUNTIFS($B$31:B278,B278,$E$31:E278,E278,$C$31:C278,C278,$D$31:D278,D278)&gt;1,"DÉJÀ ENTRÉ",IF(AND(COUNTA(B278,C278,D278,E278,F278)&lt;5,COUNTA(B278,C278,D278,E278,F278)&gt;0),"Pensez à renseigner toutes les cases de la ligne !",IF(COUNTA(B278)=1,IF(COUNTBLANK(B278)&gt;=1,"Ne laissez pas de lignes vides. Écrivez sur la ligne supérieure.",""),"")))&amp;IF(G278="Non renseigné","Veuillez sélectionner de nouveau le nom dans la colonne Espèce traitée","")</f>
        <v/>
      </c>
      <c r="L278" s="43" t="str">
        <f>IF(E278="","",INDEX(Données_ATB!BE$3:BV$600,MATCH(E278,Medicament,0),18))</f>
        <v/>
      </c>
      <c r="M278" s="43" t="str">
        <f t="shared" si="17"/>
        <v/>
      </c>
      <c r="N278" s="43" t="str">
        <f t="shared" si="18"/>
        <v/>
      </c>
      <c r="O278" s="43" t="str">
        <f t="shared" si="19"/>
        <v/>
      </c>
      <c r="P278" s="43" t="str">
        <f t="shared" si="20"/>
        <v/>
      </c>
    </row>
    <row r="279" spans="2:16" x14ac:dyDescent="0.3">
      <c r="B279" s="223"/>
      <c r="C279" s="224"/>
      <c r="D279" s="224"/>
      <c r="E279" s="224"/>
      <c r="F279" s="250"/>
      <c r="G279" s="96" t="str">
        <f>IF(C279="","",IFERROR(INDEX(G$19:$L276,MATCH(C279,L$19:L$28,0),1),"Non renseigné"))</f>
        <v/>
      </c>
      <c r="H279" s="261" t="str">
        <f>IFERROR(IF(E279="","",INDEX(Données_ATB!BE$3:BU$600,MATCH(E279,Medicament,0),17)),"Ce médicament n'est pas connu dans la base")</f>
        <v/>
      </c>
      <c r="I279" s="92" t="str">
        <f>IFERROR(IF(E279="","",INDEX(Données_ATB!BE$3:BM$600,MATCH(E279,Medicament,0),9)),"")</f>
        <v/>
      </c>
      <c r="J279" s="58" t="str">
        <f>IFERROR(IF(E279="","",INDEX(Données_ATB!BE$3:BQ$5600,MATCH(E279,Medicament,0),13)),"")</f>
        <v/>
      </c>
      <c r="K279" s="229" t="str">
        <f>IF(COUNTIFS($B$31:B279,B279,$E$31:E279,E279,$C$31:C279,C279,$D$31:D279,D279)&gt;1,"DÉJÀ ENTRÉ",IF(AND(COUNTA(B279,C279,D279,E279,F279)&lt;5,COUNTA(B279,C279,D279,E279,F279)&gt;0),"Pensez à renseigner toutes les cases de la ligne !",IF(COUNTA(B279)=1,IF(COUNTBLANK(B279)&gt;=1,"Ne laissez pas de lignes vides. Écrivez sur la ligne supérieure.",""),"")))&amp;IF(G279="Non renseigné","Veuillez sélectionner de nouveau le nom dans la colonne Espèce traitée","")</f>
        <v/>
      </c>
      <c r="L279" s="43" t="str">
        <f>IF(E279="","",INDEX(Données_ATB!BE$3:BV$600,MATCH(E279,Medicament,0),18))</f>
        <v/>
      </c>
      <c r="M279" s="43" t="str">
        <f t="shared" si="17"/>
        <v/>
      </c>
      <c r="N279" s="43" t="str">
        <f t="shared" si="18"/>
        <v/>
      </c>
      <c r="O279" s="43" t="str">
        <f t="shared" si="19"/>
        <v/>
      </c>
      <c r="P279" s="43" t="str">
        <f t="shared" si="20"/>
        <v/>
      </c>
    </row>
    <row r="280" spans="2:16" x14ac:dyDescent="0.3">
      <c r="B280" s="223"/>
      <c r="C280" s="224"/>
      <c r="D280" s="224"/>
      <c r="E280" s="224"/>
      <c r="F280" s="250"/>
      <c r="G280" s="96" t="str">
        <f>IF(C280="","",IFERROR(INDEX(G$19:$L277,MATCH(C280,L$19:L$28,0),1),"Non renseigné"))</f>
        <v/>
      </c>
      <c r="H280" s="261" t="str">
        <f>IFERROR(IF(E280="","",INDEX(Données_ATB!BE$3:BU$600,MATCH(E280,Medicament,0),17)),"Ce médicament n'est pas connu dans la base")</f>
        <v/>
      </c>
      <c r="I280" s="92" t="str">
        <f>IFERROR(IF(E280="","",INDEX(Données_ATB!BE$3:BM$600,MATCH(E280,Medicament,0),9)),"")</f>
        <v/>
      </c>
      <c r="J280" s="58" t="str">
        <f>IFERROR(IF(E280="","",INDEX(Données_ATB!BE$3:BQ$5600,MATCH(E280,Medicament,0),13)),"")</f>
        <v/>
      </c>
      <c r="K280" s="229" t="str">
        <f>IF(COUNTIFS($B$31:B280,B280,$E$31:E280,E280,$C$31:C280,C280,$D$31:D280,D280)&gt;1,"DÉJÀ ENTRÉ",IF(AND(COUNTA(B280,C280,D280,E280,F280)&lt;5,COUNTA(B280,C280,D280,E280,F280)&gt;0),"Pensez à renseigner toutes les cases de la ligne !",IF(COUNTA(B280)=1,IF(COUNTBLANK(B280)&gt;=1,"Ne laissez pas de lignes vides. Écrivez sur la ligne supérieure.",""),"")))&amp;IF(G280="Non renseigné","Veuillez sélectionner de nouveau le nom dans la colonne Espèce traitée","")</f>
        <v/>
      </c>
      <c r="L280" s="43" t="str">
        <f>IF(E280="","",INDEX(Données_ATB!BE$3:BV$600,MATCH(E280,Medicament,0),18))</f>
        <v/>
      </c>
      <c r="M280" s="43" t="str">
        <f t="shared" si="17"/>
        <v/>
      </c>
      <c r="N280" s="43" t="str">
        <f t="shared" si="18"/>
        <v/>
      </c>
      <c r="O280" s="43" t="str">
        <f t="shared" si="19"/>
        <v/>
      </c>
      <c r="P280" s="43" t="str">
        <f t="shared" si="20"/>
        <v/>
      </c>
    </row>
    <row r="281" spans="2:16" x14ac:dyDescent="0.3">
      <c r="B281" s="223"/>
      <c r="C281" s="224"/>
      <c r="D281" s="224"/>
      <c r="E281" s="224"/>
      <c r="F281" s="250"/>
      <c r="G281" s="96" t="str">
        <f>IF(C281="","",IFERROR(INDEX(G$19:$L278,MATCH(C281,L$19:L$28,0),1),"Non renseigné"))</f>
        <v/>
      </c>
      <c r="H281" s="261" t="str">
        <f>IFERROR(IF(E281="","",INDEX(Données_ATB!BE$3:BU$600,MATCH(E281,Medicament,0),17)),"Ce médicament n'est pas connu dans la base")</f>
        <v/>
      </c>
      <c r="I281" s="92" t="str">
        <f>IFERROR(IF(E281="","",INDEX(Données_ATB!BE$3:BM$600,MATCH(E281,Medicament,0),9)),"")</f>
        <v/>
      </c>
      <c r="J281" s="58" t="str">
        <f>IFERROR(IF(E281="","",INDEX(Données_ATB!BE$3:BQ$5600,MATCH(E281,Medicament,0),13)),"")</f>
        <v/>
      </c>
      <c r="K281" s="229" t="str">
        <f>IF(COUNTIFS($B$31:B281,B281,$E$31:E281,E281,$C$31:C281,C281,$D$31:D281,D281)&gt;1,"DÉJÀ ENTRÉ",IF(AND(COUNTA(B281,C281,D281,E281,F281)&lt;5,COUNTA(B281,C281,D281,E281,F281)&gt;0),"Pensez à renseigner toutes les cases de la ligne !",IF(COUNTA(B281)=1,IF(COUNTBLANK(B281)&gt;=1,"Ne laissez pas de lignes vides. Écrivez sur la ligne supérieure.",""),"")))&amp;IF(G281="Non renseigné","Veuillez sélectionner de nouveau le nom dans la colonne Espèce traitée","")</f>
        <v/>
      </c>
      <c r="L281" s="43" t="str">
        <f>IF(E281="","",INDEX(Données_ATB!BE$3:BV$600,MATCH(E281,Medicament,0),18))</f>
        <v/>
      </c>
      <c r="M281" s="43" t="str">
        <f t="shared" si="17"/>
        <v/>
      </c>
      <c r="N281" s="43" t="str">
        <f t="shared" si="18"/>
        <v/>
      </c>
      <c r="O281" s="43" t="str">
        <f t="shared" si="19"/>
        <v/>
      </c>
      <c r="P281" s="43" t="str">
        <f t="shared" si="20"/>
        <v/>
      </c>
    </row>
    <row r="282" spans="2:16" x14ac:dyDescent="0.3">
      <c r="B282" s="223"/>
      <c r="C282" s="224"/>
      <c r="D282" s="224"/>
      <c r="E282" s="224"/>
      <c r="F282" s="250"/>
      <c r="G282" s="96" t="str">
        <f>IF(C282="","",IFERROR(INDEX(G$19:$L279,MATCH(C282,L$19:L$28,0),1),"Non renseigné"))</f>
        <v/>
      </c>
      <c r="H282" s="261" t="str">
        <f>IFERROR(IF(E282="","",INDEX(Données_ATB!BE$3:BU$600,MATCH(E282,Medicament,0),17)),"Ce médicament n'est pas connu dans la base")</f>
        <v/>
      </c>
      <c r="I282" s="92" t="str">
        <f>IFERROR(IF(E282="","",INDEX(Données_ATB!BE$3:BM$600,MATCH(E282,Medicament,0),9)),"")</f>
        <v/>
      </c>
      <c r="J282" s="58" t="str">
        <f>IFERROR(IF(E282="","",INDEX(Données_ATB!BE$3:BQ$5600,MATCH(E282,Medicament,0),13)),"")</f>
        <v/>
      </c>
      <c r="K282" s="229" t="str">
        <f>IF(COUNTIFS($B$31:B282,B282,$E$31:E282,E282,$C$31:C282,C282,$D$31:D282,D282)&gt;1,"DÉJÀ ENTRÉ",IF(AND(COUNTA(B282,C282,D282,E282,F282)&lt;5,COUNTA(B282,C282,D282,E282,F282)&gt;0),"Pensez à renseigner toutes les cases de la ligne !",IF(COUNTA(B282)=1,IF(COUNTBLANK(B282)&gt;=1,"Ne laissez pas de lignes vides. Écrivez sur la ligne supérieure.",""),"")))&amp;IF(G282="Non renseigné","Veuillez sélectionner de nouveau le nom dans la colonne Espèce traitée","")</f>
        <v/>
      </c>
      <c r="L282" s="43" t="str">
        <f>IF(E282="","",INDEX(Données_ATB!BE$3:BV$600,MATCH(E282,Medicament,0),18))</f>
        <v/>
      </c>
      <c r="M282" s="43" t="str">
        <f t="shared" si="17"/>
        <v/>
      </c>
      <c r="N282" s="43" t="str">
        <f t="shared" si="18"/>
        <v/>
      </c>
      <c r="O282" s="43" t="str">
        <f t="shared" si="19"/>
        <v/>
      </c>
      <c r="P282" s="43" t="str">
        <f t="shared" si="20"/>
        <v/>
      </c>
    </row>
    <row r="283" spans="2:16" x14ac:dyDescent="0.3">
      <c r="B283" s="223"/>
      <c r="C283" s="224"/>
      <c r="D283" s="224"/>
      <c r="E283" s="224"/>
      <c r="F283" s="250"/>
      <c r="G283" s="96" t="str">
        <f>IF(C283="","",IFERROR(INDEX(G$19:$L280,MATCH(C283,L$19:L$28,0),1),"Non renseigné"))</f>
        <v/>
      </c>
      <c r="H283" s="261" t="str">
        <f>IFERROR(IF(E283="","",INDEX(Données_ATB!BE$3:BU$600,MATCH(E283,Medicament,0),17)),"Ce médicament n'est pas connu dans la base")</f>
        <v/>
      </c>
      <c r="I283" s="92" t="str">
        <f>IFERROR(IF(E283="","",INDEX(Données_ATB!BE$3:BM$600,MATCH(E283,Medicament,0),9)),"")</f>
        <v/>
      </c>
      <c r="J283" s="58" t="str">
        <f>IFERROR(IF(E283="","",INDEX(Données_ATB!BE$3:BQ$5600,MATCH(E283,Medicament,0),13)),"")</f>
        <v/>
      </c>
      <c r="K283" s="229" t="str">
        <f>IF(COUNTIFS($B$31:B283,B283,$E$31:E283,E283,$C$31:C283,C283,$D$31:D283,D283)&gt;1,"DÉJÀ ENTRÉ",IF(AND(COUNTA(B283,C283,D283,E283,F283)&lt;5,COUNTA(B283,C283,D283,E283,F283)&gt;0),"Pensez à renseigner toutes les cases de la ligne !",IF(COUNTA(B283)=1,IF(COUNTBLANK(B283)&gt;=1,"Ne laissez pas de lignes vides. Écrivez sur la ligne supérieure.",""),"")))&amp;IF(G283="Non renseigné","Veuillez sélectionner de nouveau le nom dans la colonne Espèce traitée","")</f>
        <v/>
      </c>
      <c r="L283" s="43" t="str">
        <f>IF(E283="","",INDEX(Données_ATB!BE$3:BV$600,MATCH(E283,Medicament,0),18))</f>
        <v/>
      </c>
      <c r="M283" s="43" t="str">
        <f t="shared" si="17"/>
        <v/>
      </c>
      <c r="N283" s="43" t="str">
        <f t="shared" si="18"/>
        <v/>
      </c>
      <c r="O283" s="43" t="str">
        <f t="shared" si="19"/>
        <v/>
      </c>
      <c r="P283" s="43" t="str">
        <f t="shared" si="20"/>
        <v/>
      </c>
    </row>
    <row r="284" spans="2:16" x14ac:dyDescent="0.3">
      <c r="B284" s="223"/>
      <c r="C284" s="224"/>
      <c r="D284" s="224"/>
      <c r="E284" s="224"/>
      <c r="F284" s="250"/>
      <c r="G284" s="96" t="str">
        <f>IF(C284="","",IFERROR(INDEX(G$19:$L281,MATCH(C284,L$19:L$28,0),1),"Non renseigné"))</f>
        <v/>
      </c>
      <c r="H284" s="261" t="str">
        <f>IFERROR(IF(E284="","",INDEX(Données_ATB!BE$3:BU$600,MATCH(E284,Medicament,0),17)),"Ce médicament n'est pas connu dans la base")</f>
        <v/>
      </c>
      <c r="I284" s="92" t="str">
        <f>IFERROR(IF(E284="","",INDEX(Données_ATB!BE$3:BM$600,MATCH(E284,Medicament,0),9)),"")</f>
        <v/>
      </c>
      <c r="J284" s="58" t="str">
        <f>IFERROR(IF(E284="","",INDEX(Données_ATB!BE$3:BQ$5600,MATCH(E284,Medicament,0),13)),"")</f>
        <v/>
      </c>
      <c r="K284" s="229" t="str">
        <f>IF(COUNTIFS($B$31:B284,B284,$E$31:E284,E284,$C$31:C284,C284,$D$31:D284,D284)&gt;1,"DÉJÀ ENTRÉ",IF(AND(COUNTA(B284,C284,D284,E284,F284)&lt;5,COUNTA(B284,C284,D284,E284,F284)&gt;0),"Pensez à renseigner toutes les cases de la ligne !",IF(COUNTA(B284)=1,IF(COUNTBLANK(B284)&gt;=1,"Ne laissez pas de lignes vides. Écrivez sur la ligne supérieure.",""),"")))&amp;IF(G284="Non renseigné","Veuillez sélectionner de nouveau le nom dans la colonne Espèce traitée","")</f>
        <v/>
      </c>
      <c r="L284" s="43" t="str">
        <f>IF(E284="","",INDEX(Données_ATB!BE$3:BV$600,MATCH(E284,Medicament,0),18))</f>
        <v/>
      </c>
      <c r="M284" s="43" t="str">
        <f t="shared" si="17"/>
        <v/>
      </c>
      <c r="N284" s="43" t="str">
        <f t="shared" si="18"/>
        <v/>
      </c>
      <c r="O284" s="43" t="str">
        <f t="shared" si="19"/>
        <v/>
      </c>
      <c r="P284" s="43" t="str">
        <f t="shared" si="20"/>
        <v/>
      </c>
    </row>
    <row r="285" spans="2:16" x14ac:dyDescent="0.3">
      <c r="B285" s="223"/>
      <c r="C285" s="224"/>
      <c r="D285" s="224"/>
      <c r="E285" s="224"/>
      <c r="F285" s="250"/>
      <c r="G285" s="96" t="str">
        <f>IF(C285="","",IFERROR(INDEX(G$19:$L282,MATCH(C285,L$19:L$28,0),1),"Non renseigné"))</f>
        <v/>
      </c>
      <c r="H285" s="261" t="str">
        <f>IFERROR(IF(E285="","",INDEX(Données_ATB!BE$3:BU$600,MATCH(E285,Medicament,0),17)),"Ce médicament n'est pas connu dans la base")</f>
        <v/>
      </c>
      <c r="I285" s="92" t="str">
        <f>IFERROR(IF(E285="","",INDEX(Données_ATB!BE$3:BM$600,MATCH(E285,Medicament,0),9)),"")</f>
        <v/>
      </c>
      <c r="J285" s="58" t="str">
        <f>IFERROR(IF(E285="","",INDEX(Données_ATB!BE$3:BQ$5600,MATCH(E285,Medicament,0),13)),"")</f>
        <v/>
      </c>
      <c r="K285" s="229" t="str">
        <f>IF(COUNTIFS($B$31:B285,B285,$E$31:E285,E285,$C$31:C285,C285,$D$31:D285,D285)&gt;1,"DÉJÀ ENTRÉ",IF(AND(COUNTA(B285,C285,D285,E285,F285)&lt;5,COUNTA(B285,C285,D285,E285,F285)&gt;0),"Pensez à renseigner toutes les cases de la ligne !",IF(COUNTA(B285)=1,IF(COUNTBLANK(B285)&gt;=1,"Ne laissez pas de lignes vides. Écrivez sur la ligne supérieure.",""),"")))&amp;IF(G285="Non renseigné","Veuillez sélectionner de nouveau le nom dans la colonne Espèce traitée","")</f>
        <v/>
      </c>
      <c r="L285" s="43" t="str">
        <f>IF(E285="","",INDEX(Données_ATB!BE$3:BV$600,MATCH(E285,Medicament,0),18))</f>
        <v/>
      </c>
      <c r="M285" s="43" t="str">
        <f t="shared" si="17"/>
        <v/>
      </c>
      <c r="N285" s="43" t="str">
        <f t="shared" si="18"/>
        <v/>
      </c>
      <c r="O285" s="43" t="str">
        <f t="shared" si="19"/>
        <v/>
      </c>
      <c r="P285" s="43" t="str">
        <f t="shared" si="20"/>
        <v/>
      </c>
    </row>
    <row r="286" spans="2:16" x14ac:dyDescent="0.3">
      <c r="B286" s="223"/>
      <c r="C286" s="224"/>
      <c r="D286" s="224"/>
      <c r="E286" s="224"/>
      <c r="F286" s="250"/>
      <c r="G286" s="96" t="str">
        <f>IF(C286="","",IFERROR(INDEX(G$19:$L283,MATCH(C286,L$19:L$28,0),1),"Non renseigné"))</f>
        <v/>
      </c>
      <c r="H286" s="261" t="str">
        <f>IFERROR(IF(E286="","",INDEX(Données_ATB!BE$3:BU$600,MATCH(E286,Medicament,0),17)),"Ce médicament n'est pas connu dans la base")</f>
        <v/>
      </c>
      <c r="I286" s="92" t="str">
        <f>IFERROR(IF(E286="","",INDEX(Données_ATB!BE$3:BM$600,MATCH(E286,Medicament,0),9)),"")</f>
        <v/>
      </c>
      <c r="J286" s="58" t="str">
        <f>IFERROR(IF(E286="","",INDEX(Données_ATB!BE$3:BQ$5600,MATCH(E286,Medicament,0),13)),"")</f>
        <v/>
      </c>
      <c r="K286" s="229" t="str">
        <f>IF(COUNTIFS($B$31:B286,B286,$E$31:E286,E286,$C$31:C286,C286,$D$31:D286,D286)&gt;1,"DÉJÀ ENTRÉ",IF(AND(COUNTA(B286,C286,D286,E286,F286)&lt;5,COUNTA(B286,C286,D286,E286,F286)&gt;0),"Pensez à renseigner toutes les cases de la ligne !",IF(COUNTA(B286)=1,IF(COUNTBLANK(B286)&gt;=1,"Ne laissez pas de lignes vides. Écrivez sur la ligne supérieure.",""),"")))&amp;IF(G286="Non renseigné","Veuillez sélectionner de nouveau le nom dans la colonne Espèce traitée","")</f>
        <v/>
      </c>
      <c r="L286" s="43" t="str">
        <f>IF(E286="","",INDEX(Données_ATB!BE$3:BV$600,MATCH(E286,Medicament,0),18))</f>
        <v/>
      </c>
      <c r="M286" s="43" t="str">
        <f t="shared" si="17"/>
        <v/>
      </c>
      <c r="N286" s="43" t="str">
        <f t="shared" si="18"/>
        <v/>
      </c>
      <c r="O286" s="43" t="str">
        <f t="shared" si="19"/>
        <v/>
      </c>
      <c r="P286" s="43" t="str">
        <f t="shared" si="20"/>
        <v/>
      </c>
    </row>
    <row r="287" spans="2:16" x14ac:dyDescent="0.3">
      <c r="B287" s="223"/>
      <c r="C287" s="224"/>
      <c r="D287" s="224"/>
      <c r="E287" s="224"/>
      <c r="F287" s="250"/>
      <c r="G287" s="96" t="str">
        <f>IF(C287="","",IFERROR(INDEX(G$19:$L284,MATCH(C287,L$19:L$28,0),1),"Non renseigné"))</f>
        <v/>
      </c>
      <c r="H287" s="261" t="str">
        <f>IFERROR(IF(E287="","",INDEX(Données_ATB!BE$3:BU$600,MATCH(E287,Medicament,0),17)),"Ce médicament n'est pas connu dans la base")</f>
        <v/>
      </c>
      <c r="I287" s="92" t="str">
        <f>IFERROR(IF(E287="","",INDEX(Données_ATB!BE$3:BM$600,MATCH(E287,Medicament,0),9)),"")</f>
        <v/>
      </c>
      <c r="J287" s="58" t="str">
        <f>IFERROR(IF(E287="","",INDEX(Données_ATB!BE$3:BQ$5600,MATCH(E287,Medicament,0),13)),"")</f>
        <v/>
      </c>
      <c r="K287" s="229" t="str">
        <f>IF(COUNTIFS($B$31:B287,B287,$E$31:E287,E287,$C$31:C287,C287,$D$31:D287,D287)&gt;1,"DÉJÀ ENTRÉ",IF(AND(COUNTA(B287,C287,D287,E287,F287)&lt;5,COUNTA(B287,C287,D287,E287,F287)&gt;0),"Pensez à renseigner toutes les cases de la ligne !",IF(COUNTA(B287)=1,IF(COUNTBLANK(B287)&gt;=1,"Ne laissez pas de lignes vides. Écrivez sur la ligne supérieure.",""),"")))&amp;IF(G287="Non renseigné","Veuillez sélectionner de nouveau le nom dans la colonne Espèce traitée","")</f>
        <v/>
      </c>
      <c r="L287" s="43" t="str">
        <f>IF(E287="","",INDEX(Données_ATB!BE$3:BV$600,MATCH(E287,Medicament,0),18))</f>
        <v/>
      </c>
      <c r="M287" s="43" t="str">
        <f t="shared" ref="M287:M350" si="21">IF(B287="janvier",1,IF(B287="février",2,IF(B287="mars",3,IF(B287="avril",4,IF(B287="mai",5,IF(B287="juin",6,IF(B287="juillet",7,IF(B287="août",8,IF(B287="septembre",9,IF(B287="octobre",10,IF(B287="novembre",11,IF(B287="décembre",12,""))))))))))))</f>
        <v/>
      </c>
      <c r="N287" s="43" t="str">
        <f t="shared" si="18"/>
        <v/>
      </c>
      <c r="O287" s="43" t="str">
        <f t="shared" si="19"/>
        <v/>
      </c>
      <c r="P287" s="43" t="str">
        <f t="shared" si="20"/>
        <v/>
      </c>
    </row>
    <row r="288" spans="2:16" x14ac:dyDescent="0.3">
      <c r="B288" s="223"/>
      <c r="C288" s="224"/>
      <c r="D288" s="224"/>
      <c r="E288" s="224"/>
      <c r="F288" s="250"/>
      <c r="G288" s="96" t="str">
        <f>IF(C288="","",IFERROR(INDEX(G$19:$L285,MATCH(C288,L$19:L$28,0),1),"Non renseigné"))</f>
        <v/>
      </c>
      <c r="H288" s="261" t="str">
        <f>IFERROR(IF(E288="","",INDEX(Données_ATB!BE$3:BU$600,MATCH(E288,Medicament,0),17)),"Ce médicament n'est pas connu dans la base")</f>
        <v/>
      </c>
      <c r="I288" s="92" t="str">
        <f>IFERROR(IF(E288="","",INDEX(Données_ATB!BE$3:BM$600,MATCH(E288,Medicament,0),9)),"")</f>
        <v/>
      </c>
      <c r="J288" s="58" t="str">
        <f>IFERROR(IF(E288="","",INDEX(Données_ATB!BE$3:BQ$5600,MATCH(E288,Medicament,0),13)),"")</f>
        <v/>
      </c>
      <c r="K288" s="229" t="str">
        <f>IF(COUNTIFS($B$31:B288,B288,$E$31:E288,E288,$C$31:C288,C288,$D$31:D288,D288)&gt;1,"DÉJÀ ENTRÉ",IF(AND(COUNTA(B288,C288,D288,E288,F288)&lt;5,COUNTA(B288,C288,D288,E288,F288)&gt;0),"Pensez à renseigner toutes les cases de la ligne !",IF(COUNTA(B288)=1,IF(COUNTBLANK(B288)&gt;=1,"Ne laissez pas de lignes vides. Écrivez sur la ligne supérieure.",""),"")))&amp;IF(G288="Non renseigné","Veuillez sélectionner de nouveau le nom dans la colonne Espèce traitée","")</f>
        <v/>
      </c>
      <c r="L288" s="43" t="str">
        <f>IF(E288="","",INDEX(Données_ATB!BE$3:BV$600,MATCH(E288,Medicament,0),18))</f>
        <v/>
      </c>
      <c r="M288" s="43" t="str">
        <f t="shared" si="21"/>
        <v/>
      </c>
      <c r="N288" s="43" t="str">
        <f t="shared" si="18"/>
        <v/>
      </c>
      <c r="O288" s="43" t="str">
        <f t="shared" si="19"/>
        <v/>
      </c>
      <c r="P288" s="43" t="str">
        <f t="shared" si="20"/>
        <v/>
      </c>
    </row>
    <row r="289" spans="2:16" x14ac:dyDescent="0.3">
      <c r="B289" s="223"/>
      <c r="C289" s="224"/>
      <c r="D289" s="224"/>
      <c r="E289" s="224"/>
      <c r="F289" s="250"/>
      <c r="G289" s="96" t="str">
        <f>IF(C289="","",IFERROR(INDEX(G$19:$L286,MATCH(C289,L$19:L$28,0),1),"Non renseigné"))</f>
        <v/>
      </c>
      <c r="H289" s="261" t="str">
        <f>IFERROR(IF(E289="","",INDEX(Données_ATB!BE$3:BU$600,MATCH(E289,Medicament,0),17)),"Ce médicament n'est pas connu dans la base")</f>
        <v/>
      </c>
      <c r="I289" s="92" t="str">
        <f>IFERROR(IF(E289="","",INDEX(Données_ATB!BE$3:BM$600,MATCH(E289,Medicament,0),9)),"")</f>
        <v/>
      </c>
      <c r="J289" s="58" t="str">
        <f>IFERROR(IF(E289="","",INDEX(Données_ATB!BE$3:BQ$5600,MATCH(E289,Medicament,0),13)),"")</f>
        <v/>
      </c>
      <c r="K289" s="229" t="str">
        <f>IF(COUNTIFS($B$31:B289,B289,$E$31:E289,E289,$C$31:C289,C289,$D$31:D289,D289)&gt;1,"DÉJÀ ENTRÉ",IF(AND(COUNTA(B289,C289,D289,E289,F289)&lt;5,COUNTA(B289,C289,D289,E289,F289)&gt;0),"Pensez à renseigner toutes les cases de la ligne !",IF(COUNTA(B289)=1,IF(COUNTBLANK(B289)&gt;=1,"Ne laissez pas de lignes vides. Écrivez sur la ligne supérieure.",""),"")))&amp;IF(G289="Non renseigné","Veuillez sélectionner de nouveau le nom dans la colonne Espèce traitée","")</f>
        <v/>
      </c>
      <c r="L289" s="43" t="str">
        <f>IF(E289="","",INDEX(Données_ATB!BE$3:BV$600,MATCH(E289,Medicament,0),18))</f>
        <v/>
      </c>
      <c r="M289" s="43" t="str">
        <f t="shared" si="21"/>
        <v/>
      </c>
      <c r="N289" s="43" t="str">
        <f t="shared" si="18"/>
        <v/>
      </c>
      <c r="O289" s="43" t="str">
        <f t="shared" si="19"/>
        <v/>
      </c>
      <c r="P289" s="43" t="str">
        <f t="shared" si="20"/>
        <v/>
      </c>
    </row>
    <row r="290" spans="2:16" x14ac:dyDescent="0.3">
      <c r="B290" s="223"/>
      <c r="C290" s="224"/>
      <c r="D290" s="224"/>
      <c r="E290" s="224"/>
      <c r="F290" s="250"/>
      <c r="G290" s="96" t="str">
        <f>IF(C290="","",IFERROR(INDEX(G$19:$L287,MATCH(C290,L$19:L$28,0),1),"Non renseigné"))</f>
        <v/>
      </c>
      <c r="H290" s="261" t="str">
        <f>IFERROR(IF(E290="","",INDEX(Données_ATB!BE$3:BU$600,MATCH(E290,Medicament,0),17)),"Ce médicament n'est pas connu dans la base")</f>
        <v/>
      </c>
      <c r="I290" s="92" t="str">
        <f>IFERROR(IF(E290="","",INDEX(Données_ATB!BE$3:BM$600,MATCH(E290,Medicament,0),9)),"")</f>
        <v/>
      </c>
      <c r="J290" s="58" t="str">
        <f>IFERROR(IF(E290="","",INDEX(Données_ATB!BE$3:BQ$5600,MATCH(E290,Medicament,0),13)),"")</f>
        <v/>
      </c>
      <c r="K290" s="229" t="str">
        <f>IF(COUNTIFS($B$31:B290,B290,$E$31:E290,E290,$C$31:C290,C290,$D$31:D290,D290)&gt;1,"DÉJÀ ENTRÉ",IF(AND(COUNTA(B290,C290,D290,E290,F290)&lt;5,COUNTA(B290,C290,D290,E290,F290)&gt;0),"Pensez à renseigner toutes les cases de la ligne !",IF(COUNTA(B290)=1,IF(COUNTBLANK(B290)&gt;=1,"Ne laissez pas de lignes vides. Écrivez sur la ligne supérieure.",""),"")))&amp;IF(G290="Non renseigné","Veuillez sélectionner de nouveau le nom dans la colonne Espèce traitée","")</f>
        <v/>
      </c>
      <c r="L290" s="43" t="str">
        <f>IF(E290="","",INDEX(Données_ATB!BE$3:BV$600,MATCH(E290,Medicament,0),18))</f>
        <v/>
      </c>
      <c r="M290" s="43" t="str">
        <f t="shared" si="21"/>
        <v/>
      </c>
      <c r="N290" s="43" t="str">
        <f t="shared" si="18"/>
        <v/>
      </c>
      <c r="O290" s="43" t="str">
        <f t="shared" si="19"/>
        <v/>
      </c>
      <c r="P290" s="43" t="str">
        <f t="shared" si="20"/>
        <v/>
      </c>
    </row>
    <row r="291" spans="2:16" x14ac:dyDescent="0.3">
      <c r="B291" s="223"/>
      <c r="C291" s="224"/>
      <c r="D291" s="224"/>
      <c r="E291" s="224"/>
      <c r="F291" s="250"/>
      <c r="G291" s="96" t="str">
        <f>IF(C291="","",IFERROR(INDEX(G$19:$L288,MATCH(C291,L$19:L$28,0),1),"Non renseigné"))</f>
        <v/>
      </c>
      <c r="H291" s="261" t="str">
        <f>IFERROR(IF(E291="","",INDEX(Données_ATB!BE$3:BU$600,MATCH(E291,Medicament,0),17)),"Ce médicament n'est pas connu dans la base")</f>
        <v/>
      </c>
      <c r="I291" s="92" t="str">
        <f>IFERROR(IF(E291="","",INDEX(Données_ATB!BE$3:BM$600,MATCH(E291,Medicament,0),9)),"")</f>
        <v/>
      </c>
      <c r="J291" s="58" t="str">
        <f>IFERROR(IF(E291="","",INDEX(Données_ATB!BE$3:BQ$5600,MATCH(E291,Medicament,0),13)),"")</f>
        <v/>
      </c>
      <c r="K291" s="229" t="str">
        <f>IF(COUNTIFS($B$31:B291,B291,$E$31:E291,E291,$C$31:C291,C291,$D$31:D291,D291)&gt;1,"DÉJÀ ENTRÉ",IF(AND(COUNTA(B291,C291,D291,E291,F291)&lt;5,COUNTA(B291,C291,D291,E291,F291)&gt;0),"Pensez à renseigner toutes les cases de la ligne !",IF(COUNTA(B291)=1,IF(COUNTBLANK(B291)&gt;=1,"Ne laissez pas de lignes vides. Écrivez sur la ligne supérieure.",""),"")))&amp;IF(G291="Non renseigné","Veuillez sélectionner de nouveau le nom dans la colonne Espèce traitée","")</f>
        <v/>
      </c>
      <c r="L291" s="43" t="str">
        <f>IF(E291="","",INDEX(Données_ATB!BE$3:BV$600,MATCH(E291,Medicament,0),18))</f>
        <v/>
      </c>
      <c r="M291" s="43" t="str">
        <f t="shared" si="21"/>
        <v/>
      </c>
      <c r="N291" s="43" t="str">
        <f t="shared" si="18"/>
        <v/>
      </c>
      <c r="O291" s="43" t="str">
        <f t="shared" si="19"/>
        <v/>
      </c>
      <c r="P291" s="43" t="str">
        <f t="shared" si="20"/>
        <v/>
      </c>
    </row>
    <row r="292" spans="2:16" x14ac:dyDescent="0.3">
      <c r="B292" s="223"/>
      <c r="C292" s="224"/>
      <c r="D292" s="224"/>
      <c r="E292" s="224"/>
      <c r="F292" s="250"/>
      <c r="G292" s="96" t="str">
        <f>IF(C292="","",IFERROR(INDEX(G$19:$L289,MATCH(C292,L$19:L$28,0),1),"Non renseigné"))</f>
        <v/>
      </c>
      <c r="H292" s="261" t="str">
        <f>IFERROR(IF(E292="","",INDEX(Données_ATB!BE$3:BU$600,MATCH(E292,Medicament,0),17)),"Ce médicament n'est pas connu dans la base")</f>
        <v/>
      </c>
      <c r="I292" s="92" t="str">
        <f>IFERROR(IF(E292="","",INDEX(Données_ATB!BE$3:BM$600,MATCH(E292,Medicament,0),9)),"")</f>
        <v/>
      </c>
      <c r="J292" s="58" t="str">
        <f>IFERROR(IF(E292="","",INDEX(Données_ATB!BE$3:BQ$5600,MATCH(E292,Medicament,0),13)),"")</f>
        <v/>
      </c>
      <c r="K292" s="229" t="str">
        <f>IF(COUNTIFS($B$31:B292,B292,$E$31:E292,E292,$C$31:C292,C292,$D$31:D292,D292)&gt;1,"DÉJÀ ENTRÉ",IF(AND(COUNTA(B292,C292,D292,E292,F292)&lt;5,COUNTA(B292,C292,D292,E292,F292)&gt;0),"Pensez à renseigner toutes les cases de la ligne !",IF(COUNTA(B292)=1,IF(COUNTBLANK(B292)&gt;=1,"Ne laissez pas de lignes vides. Écrivez sur la ligne supérieure.",""),"")))&amp;IF(G292="Non renseigné","Veuillez sélectionner de nouveau le nom dans la colonne Espèce traitée","")</f>
        <v/>
      </c>
      <c r="L292" s="43" t="str">
        <f>IF(E292="","",INDEX(Données_ATB!BE$3:BV$600,MATCH(E292,Medicament,0),18))</f>
        <v/>
      </c>
      <c r="M292" s="43" t="str">
        <f t="shared" si="21"/>
        <v/>
      </c>
      <c r="N292" s="43" t="str">
        <f t="shared" si="18"/>
        <v/>
      </c>
      <c r="O292" s="43" t="str">
        <f t="shared" si="19"/>
        <v/>
      </c>
      <c r="P292" s="43" t="str">
        <f t="shared" si="20"/>
        <v/>
      </c>
    </row>
    <row r="293" spans="2:16" x14ac:dyDescent="0.3">
      <c r="B293" s="223"/>
      <c r="C293" s="224"/>
      <c r="D293" s="224"/>
      <c r="E293" s="224"/>
      <c r="F293" s="250"/>
      <c r="G293" s="96" t="str">
        <f>IF(C293="","",IFERROR(INDEX(G$19:$L290,MATCH(C293,L$19:L$28,0),1),"Non renseigné"))</f>
        <v/>
      </c>
      <c r="H293" s="261" t="str">
        <f>IFERROR(IF(E293="","",INDEX(Données_ATB!BE$3:BU$600,MATCH(E293,Medicament,0),17)),"Ce médicament n'est pas connu dans la base")</f>
        <v/>
      </c>
      <c r="I293" s="92" t="str">
        <f>IFERROR(IF(E293="","",INDEX(Données_ATB!BE$3:BM$600,MATCH(E293,Medicament,0),9)),"")</f>
        <v/>
      </c>
      <c r="J293" s="58" t="str">
        <f>IFERROR(IF(E293="","",INDEX(Données_ATB!BE$3:BQ$5600,MATCH(E293,Medicament,0),13)),"")</f>
        <v/>
      </c>
      <c r="K293" s="229" t="str">
        <f>IF(COUNTIFS($B$31:B293,B293,$E$31:E293,E293,$C$31:C293,C293,$D$31:D293,D293)&gt;1,"DÉJÀ ENTRÉ",IF(AND(COUNTA(B293,C293,D293,E293,F293)&lt;5,COUNTA(B293,C293,D293,E293,F293)&gt;0),"Pensez à renseigner toutes les cases de la ligne !",IF(COUNTA(B293)=1,IF(COUNTBLANK(B293)&gt;=1,"Ne laissez pas de lignes vides. Écrivez sur la ligne supérieure.",""),"")))&amp;IF(G293="Non renseigné","Veuillez sélectionner de nouveau le nom dans la colonne Espèce traitée","")</f>
        <v/>
      </c>
      <c r="L293" s="43" t="str">
        <f>IF(E293="","",INDEX(Données_ATB!BE$3:BV$600,MATCH(E293,Medicament,0),18))</f>
        <v/>
      </c>
      <c r="M293" s="43" t="str">
        <f t="shared" si="21"/>
        <v/>
      </c>
      <c r="N293" s="43" t="str">
        <f t="shared" si="18"/>
        <v/>
      </c>
      <c r="O293" s="43" t="str">
        <f t="shared" si="19"/>
        <v/>
      </c>
      <c r="P293" s="43" t="str">
        <f t="shared" si="20"/>
        <v/>
      </c>
    </row>
    <row r="294" spans="2:16" x14ac:dyDescent="0.3">
      <c r="B294" s="223"/>
      <c r="C294" s="224"/>
      <c r="D294" s="224"/>
      <c r="E294" s="224"/>
      <c r="F294" s="250"/>
      <c r="G294" s="96" t="str">
        <f>IF(C294="","",IFERROR(INDEX(G$19:$L291,MATCH(C294,L$19:L$28,0),1),"Non renseigné"))</f>
        <v/>
      </c>
      <c r="H294" s="261" t="str">
        <f>IFERROR(IF(E294="","",INDEX(Données_ATB!BE$3:BU$600,MATCH(E294,Medicament,0),17)),"Ce médicament n'est pas connu dans la base")</f>
        <v/>
      </c>
      <c r="I294" s="92" t="str">
        <f>IFERROR(IF(E294="","",INDEX(Données_ATB!BE$3:BM$600,MATCH(E294,Medicament,0),9)),"")</f>
        <v/>
      </c>
      <c r="J294" s="58" t="str">
        <f>IFERROR(IF(E294="","",INDEX(Données_ATB!BE$3:BQ$5600,MATCH(E294,Medicament,0),13)),"")</f>
        <v/>
      </c>
      <c r="K294" s="229" t="str">
        <f>IF(COUNTIFS($B$31:B294,B294,$E$31:E294,E294,$C$31:C294,C294,$D$31:D294,D294)&gt;1,"DÉJÀ ENTRÉ",IF(AND(COUNTA(B294,C294,D294,E294,F294)&lt;5,COUNTA(B294,C294,D294,E294,F294)&gt;0),"Pensez à renseigner toutes les cases de la ligne !",IF(COUNTA(B294)=1,IF(COUNTBLANK(B294)&gt;=1,"Ne laissez pas de lignes vides. Écrivez sur la ligne supérieure.",""),"")))&amp;IF(G294="Non renseigné","Veuillez sélectionner de nouveau le nom dans la colonne Espèce traitée","")</f>
        <v/>
      </c>
      <c r="L294" s="43" t="str">
        <f>IF(E294="","",INDEX(Données_ATB!BE$3:BV$600,MATCH(E294,Medicament,0),18))</f>
        <v/>
      </c>
      <c r="M294" s="43" t="str">
        <f t="shared" si="21"/>
        <v/>
      </c>
      <c r="N294" s="43" t="str">
        <f t="shared" si="18"/>
        <v/>
      </c>
      <c r="O294" s="43" t="str">
        <f t="shared" si="19"/>
        <v/>
      </c>
      <c r="P294" s="43" t="str">
        <f t="shared" si="20"/>
        <v/>
      </c>
    </row>
    <row r="295" spans="2:16" x14ac:dyDescent="0.3">
      <c r="B295" s="223"/>
      <c r="C295" s="224"/>
      <c r="D295" s="224"/>
      <c r="E295" s="224"/>
      <c r="F295" s="250"/>
      <c r="G295" s="96" t="str">
        <f>IF(C295="","",IFERROR(INDEX(G$19:$L292,MATCH(C295,L$19:L$28,0),1),"Non renseigné"))</f>
        <v/>
      </c>
      <c r="H295" s="261" t="str">
        <f>IFERROR(IF(E295="","",INDEX(Données_ATB!BE$3:BU$600,MATCH(E295,Medicament,0),17)),"Ce médicament n'est pas connu dans la base")</f>
        <v/>
      </c>
      <c r="I295" s="92" t="str">
        <f>IFERROR(IF(E295="","",INDEX(Données_ATB!BE$3:BM$600,MATCH(E295,Medicament,0),9)),"")</f>
        <v/>
      </c>
      <c r="J295" s="58" t="str">
        <f>IFERROR(IF(E295="","",INDEX(Données_ATB!BE$3:BQ$5600,MATCH(E295,Medicament,0),13)),"")</f>
        <v/>
      </c>
      <c r="K295" s="229" t="str">
        <f>IF(COUNTIFS($B$31:B295,B295,$E$31:E295,E295,$C$31:C295,C295,$D$31:D295,D295)&gt;1,"DÉJÀ ENTRÉ",IF(AND(COUNTA(B295,C295,D295,E295,F295)&lt;5,COUNTA(B295,C295,D295,E295,F295)&gt;0),"Pensez à renseigner toutes les cases de la ligne !",IF(COUNTA(B295)=1,IF(COUNTBLANK(B295)&gt;=1,"Ne laissez pas de lignes vides. Écrivez sur la ligne supérieure.",""),"")))&amp;IF(G295="Non renseigné","Veuillez sélectionner de nouveau le nom dans la colonne Espèce traitée","")</f>
        <v/>
      </c>
      <c r="L295" s="43" t="str">
        <f>IF(E295="","",INDEX(Données_ATB!BE$3:BV$600,MATCH(E295,Medicament,0),18))</f>
        <v/>
      </c>
      <c r="M295" s="43" t="str">
        <f t="shared" si="21"/>
        <v/>
      </c>
      <c r="N295" s="43" t="str">
        <f t="shared" si="18"/>
        <v/>
      </c>
      <c r="O295" s="43" t="str">
        <f t="shared" si="19"/>
        <v/>
      </c>
      <c r="P295" s="43" t="str">
        <f t="shared" si="20"/>
        <v/>
      </c>
    </row>
    <row r="296" spans="2:16" x14ac:dyDescent="0.3">
      <c r="B296" s="223"/>
      <c r="C296" s="224"/>
      <c r="D296" s="224"/>
      <c r="E296" s="224"/>
      <c r="F296" s="250"/>
      <c r="G296" s="96" t="str">
        <f>IF(C296="","",IFERROR(INDEX(G$19:$L293,MATCH(C296,L$19:L$28,0),1),"Non renseigné"))</f>
        <v/>
      </c>
      <c r="H296" s="261" t="str">
        <f>IFERROR(IF(E296="","",INDEX(Données_ATB!BE$3:BU$600,MATCH(E296,Medicament,0),17)),"Ce médicament n'est pas connu dans la base")</f>
        <v/>
      </c>
      <c r="I296" s="92" t="str">
        <f>IFERROR(IF(E296="","",INDEX(Données_ATB!BE$3:BM$600,MATCH(E296,Medicament,0),9)),"")</f>
        <v/>
      </c>
      <c r="J296" s="58" t="str">
        <f>IFERROR(IF(E296="","",INDEX(Données_ATB!BE$3:BQ$5600,MATCH(E296,Medicament,0),13)),"")</f>
        <v/>
      </c>
      <c r="K296" s="229" t="str">
        <f>IF(COUNTIFS($B$31:B296,B296,$E$31:E296,E296,$C$31:C296,C296,$D$31:D296,D296)&gt;1,"DÉJÀ ENTRÉ",IF(AND(COUNTA(B296,C296,D296,E296,F296)&lt;5,COUNTA(B296,C296,D296,E296,F296)&gt;0),"Pensez à renseigner toutes les cases de la ligne !",IF(COUNTA(B296)=1,IF(COUNTBLANK(B296)&gt;=1,"Ne laissez pas de lignes vides. Écrivez sur la ligne supérieure.",""),"")))&amp;IF(G296="Non renseigné","Veuillez sélectionner de nouveau le nom dans la colonne Espèce traitée","")</f>
        <v/>
      </c>
      <c r="L296" s="43" t="str">
        <f>IF(E296="","",INDEX(Données_ATB!BE$3:BV$600,MATCH(E296,Medicament,0),18))</f>
        <v/>
      </c>
      <c r="M296" s="43" t="str">
        <f t="shared" si="21"/>
        <v/>
      </c>
      <c r="N296" s="43" t="str">
        <f t="shared" si="18"/>
        <v/>
      </c>
      <c r="O296" s="43" t="str">
        <f t="shared" si="19"/>
        <v/>
      </c>
      <c r="P296" s="43" t="str">
        <f t="shared" si="20"/>
        <v/>
      </c>
    </row>
    <row r="297" spans="2:16" x14ac:dyDescent="0.3">
      <c r="B297" s="223"/>
      <c r="C297" s="224"/>
      <c r="D297" s="224"/>
      <c r="E297" s="224"/>
      <c r="F297" s="250"/>
      <c r="G297" s="96" t="str">
        <f>IF(C297="","",IFERROR(INDEX(G$19:$L294,MATCH(C297,L$19:L$28,0),1),"Non renseigné"))</f>
        <v/>
      </c>
      <c r="H297" s="261" t="str">
        <f>IFERROR(IF(E297="","",INDEX(Données_ATB!BE$3:BU$600,MATCH(E297,Medicament,0),17)),"Ce médicament n'est pas connu dans la base")</f>
        <v/>
      </c>
      <c r="I297" s="92" t="str">
        <f>IFERROR(IF(E297="","",INDEX(Données_ATB!BE$3:BM$600,MATCH(E297,Medicament,0),9)),"")</f>
        <v/>
      </c>
      <c r="J297" s="58" t="str">
        <f>IFERROR(IF(E297="","",INDEX(Données_ATB!BE$3:BQ$5600,MATCH(E297,Medicament,0),13)),"")</f>
        <v/>
      </c>
      <c r="K297" s="229" t="str">
        <f>IF(COUNTIFS($B$31:B297,B297,$E$31:E297,E297,$C$31:C297,C297,$D$31:D297,D297)&gt;1,"DÉJÀ ENTRÉ",IF(AND(COUNTA(B297,C297,D297,E297,F297)&lt;5,COUNTA(B297,C297,D297,E297,F297)&gt;0),"Pensez à renseigner toutes les cases de la ligne !",IF(COUNTA(B297)=1,IF(COUNTBLANK(B297)&gt;=1,"Ne laissez pas de lignes vides. Écrivez sur la ligne supérieure.",""),"")))&amp;IF(G297="Non renseigné","Veuillez sélectionner de nouveau le nom dans la colonne Espèce traitée","")</f>
        <v/>
      </c>
      <c r="L297" s="43" t="str">
        <f>IF(E297="","",INDEX(Données_ATB!BE$3:BV$600,MATCH(E297,Medicament,0),18))</f>
        <v/>
      </c>
      <c r="M297" s="43" t="str">
        <f t="shared" si="21"/>
        <v/>
      </c>
      <c r="N297" s="43" t="str">
        <f t="shared" si="18"/>
        <v/>
      </c>
      <c r="O297" s="43" t="str">
        <f t="shared" si="19"/>
        <v/>
      </c>
      <c r="P297" s="43" t="str">
        <f t="shared" si="20"/>
        <v/>
      </c>
    </row>
    <row r="298" spans="2:16" x14ac:dyDescent="0.3">
      <c r="B298" s="223"/>
      <c r="C298" s="224"/>
      <c r="D298" s="224"/>
      <c r="E298" s="224"/>
      <c r="F298" s="250"/>
      <c r="G298" s="96" t="str">
        <f>IF(C298="","",IFERROR(INDEX(G$19:$L295,MATCH(C298,L$19:L$28,0),1),"Non renseigné"))</f>
        <v/>
      </c>
      <c r="H298" s="261" t="str">
        <f>IFERROR(IF(E298="","",INDEX(Données_ATB!BE$3:BU$600,MATCH(E298,Medicament,0),17)),"Ce médicament n'est pas connu dans la base")</f>
        <v/>
      </c>
      <c r="I298" s="92" t="str">
        <f>IFERROR(IF(E298="","",INDEX(Données_ATB!BE$3:BM$600,MATCH(E298,Medicament,0),9)),"")</f>
        <v/>
      </c>
      <c r="J298" s="58" t="str">
        <f>IFERROR(IF(E298="","",INDEX(Données_ATB!BE$3:BQ$5600,MATCH(E298,Medicament,0),13)),"")</f>
        <v/>
      </c>
      <c r="K298" s="229" t="str">
        <f>IF(COUNTIFS($B$31:B298,B298,$E$31:E298,E298,$C$31:C298,C298,$D$31:D298,D298)&gt;1,"DÉJÀ ENTRÉ",IF(AND(COUNTA(B298,C298,D298,E298,F298)&lt;5,COUNTA(B298,C298,D298,E298,F298)&gt;0),"Pensez à renseigner toutes les cases de la ligne !",IF(COUNTA(B298)=1,IF(COUNTBLANK(B298)&gt;=1,"Ne laissez pas de lignes vides. Écrivez sur la ligne supérieure.",""),"")))&amp;IF(G298="Non renseigné","Veuillez sélectionner de nouveau le nom dans la colonne Espèce traitée","")</f>
        <v/>
      </c>
      <c r="L298" s="43" t="str">
        <f>IF(E298="","",INDEX(Données_ATB!BE$3:BV$600,MATCH(E298,Medicament,0),18))</f>
        <v/>
      </c>
      <c r="M298" s="43" t="str">
        <f t="shared" si="21"/>
        <v/>
      </c>
      <c r="N298" s="43" t="str">
        <f t="shared" si="18"/>
        <v/>
      </c>
      <c r="O298" s="43" t="str">
        <f t="shared" si="19"/>
        <v/>
      </c>
      <c r="P298" s="43" t="str">
        <f t="shared" si="20"/>
        <v/>
      </c>
    </row>
    <row r="299" spans="2:16" x14ac:dyDescent="0.3">
      <c r="B299" s="223"/>
      <c r="C299" s="224"/>
      <c r="D299" s="224"/>
      <c r="E299" s="224"/>
      <c r="F299" s="250"/>
      <c r="G299" s="96" t="str">
        <f>IF(C299="","",IFERROR(INDEX(G$19:$L296,MATCH(C299,L$19:L$28,0),1),"Non renseigné"))</f>
        <v/>
      </c>
      <c r="H299" s="261" t="str">
        <f>IFERROR(IF(E299="","",INDEX(Données_ATB!BE$3:BU$600,MATCH(E299,Medicament,0),17)),"Ce médicament n'est pas connu dans la base")</f>
        <v/>
      </c>
      <c r="I299" s="92" t="str">
        <f>IFERROR(IF(E299="","",INDEX(Données_ATB!BE$3:BM$600,MATCH(E299,Medicament,0),9)),"")</f>
        <v/>
      </c>
      <c r="J299" s="58" t="str">
        <f>IFERROR(IF(E299="","",INDEX(Données_ATB!BE$3:BQ$5600,MATCH(E299,Medicament,0),13)),"")</f>
        <v/>
      </c>
      <c r="K299" s="229" t="str">
        <f>IF(COUNTIFS($B$31:B299,B299,$E$31:E299,E299,$C$31:C299,C299,$D$31:D299,D299)&gt;1,"DÉJÀ ENTRÉ",IF(AND(COUNTA(B299,C299,D299,E299,F299)&lt;5,COUNTA(B299,C299,D299,E299,F299)&gt;0),"Pensez à renseigner toutes les cases de la ligne !",IF(COUNTA(B299)=1,IF(COUNTBLANK(B299)&gt;=1,"Ne laissez pas de lignes vides. Écrivez sur la ligne supérieure.",""),"")))&amp;IF(G299="Non renseigné","Veuillez sélectionner de nouveau le nom dans la colonne Espèce traitée","")</f>
        <v/>
      </c>
      <c r="L299" s="43" t="str">
        <f>IF(E299="","",INDEX(Données_ATB!BE$3:BV$600,MATCH(E299,Medicament,0),18))</f>
        <v/>
      </c>
      <c r="M299" s="43" t="str">
        <f t="shared" si="21"/>
        <v/>
      </c>
      <c r="N299" s="43" t="str">
        <f t="shared" si="18"/>
        <v/>
      </c>
      <c r="O299" s="43" t="str">
        <f t="shared" si="19"/>
        <v/>
      </c>
      <c r="P299" s="43" t="str">
        <f t="shared" si="20"/>
        <v/>
      </c>
    </row>
    <row r="300" spans="2:16" x14ac:dyDescent="0.3">
      <c r="B300" s="223"/>
      <c r="C300" s="224"/>
      <c r="D300" s="224"/>
      <c r="E300" s="224"/>
      <c r="F300" s="250"/>
      <c r="G300" s="96" t="str">
        <f>IF(C300="","",IFERROR(INDEX(G$19:$L297,MATCH(C300,L$19:L$28,0),1),"Non renseigné"))</f>
        <v/>
      </c>
      <c r="H300" s="261" t="str">
        <f>IFERROR(IF(E300="","",INDEX(Données_ATB!BE$3:BU$600,MATCH(E300,Medicament,0),17)),"Ce médicament n'est pas connu dans la base")</f>
        <v/>
      </c>
      <c r="I300" s="92" t="str">
        <f>IFERROR(IF(E300="","",INDEX(Données_ATB!BE$3:BM$600,MATCH(E300,Medicament,0),9)),"")</f>
        <v/>
      </c>
      <c r="J300" s="58" t="str">
        <f>IFERROR(IF(E300="","",INDEX(Données_ATB!BE$3:BQ$5600,MATCH(E300,Medicament,0),13)),"")</f>
        <v/>
      </c>
      <c r="K300" s="229" t="str">
        <f>IF(COUNTIFS($B$31:B300,B300,$E$31:E300,E300,$C$31:C300,C300,$D$31:D300,D300)&gt;1,"DÉJÀ ENTRÉ",IF(AND(COUNTA(B300,C300,D300,E300,F300)&lt;5,COUNTA(B300,C300,D300,E300,F300)&gt;0),"Pensez à renseigner toutes les cases de la ligne !",IF(COUNTA(B300)=1,IF(COUNTBLANK(B300)&gt;=1,"Ne laissez pas de lignes vides. Écrivez sur la ligne supérieure.",""),"")))&amp;IF(G300="Non renseigné","Veuillez sélectionner de nouveau le nom dans la colonne Espèce traitée","")</f>
        <v/>
      </c>
      <c r="L300" s="43" t="str">
        <f>IF(E300="","",INDEX(Données_ATB!BE$3:BV$600,MATCH(E300,Medicament,0),18))</f>
        <v/>
      </c>
      <c r="M300" s="43" t="str">
        <f t="shared" si="21"/>
        <v/>
      </c>
      <c r="N300" s="43" t="str">
        <f t="shared" si="18"/>
        <v/>
      </c>
      <c r="O300" s="43" t="str">
        <f t="shared" si="19"/>
        <v/>
      </c>
      <c r="P300" s="43" t="str">
        <f t="shared" si="20"/>
        <v/>
      </c>
    </row>
    <row r="301" spans="2:16" x14ac:dyDescent="0.3">
      <c r="B301" s="223"/>
      <c r="C301" s="224"/>
      <c r="D301" s="224"/>
      <c r="E301" s="224"/>
      <c r="F301" s="250"/>
      <c r="G301" s="96" t="str">
        <f>IF(C301="","",IFERROR(INDEX(G$19:$L298,MATCH(C301,L$19:L$28,0),1),"Non renseigné"))</f>
        <v/>
      </c>
      <c r="H301" s="261" t="str">
        <f>IFERROR(IF(E301="","",INDEX(Données_ATB!BE$3:BU$600,MATCH(E301,Medicament,0),17)),"Ce médicament n'est pas connu dans la base")</f>
        <v/>
      </c>
      <c r="I301" s="92" t="str">
        <f>IFERROR(IF(E301="","",INDEX(Données_ATB!BE$3:BM$600,MATCH(E301,Medicament,0),9)),"")</f>
        <v/>
      </c>
      <c r="J301" s="58" t="str">
        <f>IFERROR(IF(E301="","",INDEX(Données_ATB!BE$3:BQ$5600,MATCH(E301,Medicament,0),13)),"")</f>
        <v/>
      </c>
      <c r="K301" s="229" t="str">
        <f>IF(COUNTIFS($B$31:B301,B301,$E$31:E301,E301,$C$31:C301,C301,$D$31:D301,D301)&gt;1,"DÉJÀ ENTRÉ",IF(AND(COUNTA(B301,C301,D301,E301,F301)&lt;5,COUNTA(B301,C301,D301,E301,F301)&gt;0),"Pensez à renseigner toutes les cases de la ligne !",IF(COUNTA(B301)=1,IF(COUNTBLANK(B301)&gt;=1,"Ne laissez pas de lignes vides. Écrivez sur la ligne supérieure.",""),"")))&amp;IF(G301="Non renseigné","Veuillez sélectionner de nouveau le nom dans la colonne Espèce traitée","")</f>
        <v/>
      </c>
      <c r="L301" s="43" t="str">
        <f>IF(E301="","",INDEX(Données_ATB!BE$3:BV$600,MATCH(E301,Medicament,0),18))</f>
        <v/>
      </c>
      <c r="M301" s="43" t="str">
        <f t="shared" si="21"/>
        <v/>
      </c>
      <c r="N301" s="43" t="str">
        <f t="shared" si="18"/>
        <v/>
      </c>
      <c r="O301" s="43" t="str">
        <f t="shared" si="19"/>
        <v/>
      </c>
      <c r="P301" s="43" t="str">
        <f t="shared" si="20"/>
        <v/>
      </c>
    </row>
    <row r="302" spans="2:16" x14ac:dyDescent="0.3">
      <c r="B302" s="223"/>
      <c r="C302" s="224"/>
      <c r="D302" s="224"/>
      <c r="E302" s="224"/>
      <c r="F302" s="250"/>
      <c r="G302" s="96" t="str">
        <f>IF(C302="","",IFERROR(INDEX(G$19:$L299,MATCH(C302,L$19:L$28,0),1),"Non renseigné"))</f>
        <v/>
      </c>
      <c r="H302" s="261" t="str">
        <f>IFERROR(IF(E302="","",INDEX(Données_ATB!BE$3:BU$600,MATCH(E302,Medicament,0),17)),"Ce médicament n'est pas connu dans la base")</f>
        <v/>
      </c>
      <c r="I302" s="92" t="str">
        <f>IFERROR(IF(E302="","",INDEX(Données_ATB!BE$3:BM$600,MATCH(E302,Medicament,0),9)),"")</f>
        <v/>
      </c>
      <c r="J302" s="58" t="str">
        <f>IFERROR(IF(E302="","",INDEX(Données_ATB!BE$3:BQ$5600,MATCH(E302,Medicament,0),13)),"")</f>
        <v/>
      </c>
      <c r="K302" s="229" t="str">
        <f>IF(COUNTIFS($B$31:B302,B302,$E$31:E302,E302,$C$31:C302,C302,$D$31:D302,D302)&gt;1,"DÉJÀ ENTRÉ",IF(AND(COUNTA(B302,C302,D302,E302,F302)&lt;5,COUNTA(B302,C302,D302,E302,F302)&gt;0),"Pensez à renseigner toutes les cases de la ligne !",IF(COUNTA(B302)=1,IF(COUNTBLANK(B302)&gt;=1,"Ne laissez pas de lignes vides. Écrivez sur la ligne supérieure.",""),"")))&amp;IF(G302="Non renseigné","Veuillez sélectionner de nouveau le nom dans la colonne Espèce traitée","")</f>
        <v/>
      </c>
      <c r="L302" s="43" t="str">
        <f>IF(E302="","",INDEX(Données_ATB!BE$3:BV$600,MATCH(E302,Medicament,0),18))</f>
        <v/>
      </c>
      <c r="M302" s="43" t="str">
        <f t="shared" si="21"/>
        <v/>
      </c>
      <c r="N302" s="43" t="str">
        <f t="shared" si="18"/>
        <v/>
      </c>
      <c r="O302" s="43" t="str">
        <f t="shared" si="19"/>
        <v/>
      </c>
      <c r="P302" s="43" t="str">
        <f t="shared" si="20"/>
        <v/>
      </c>
    </row>
    <row r="303" spans="2:16" x14ac:dyDescent="0.3">
      <c r="B303" s="223"/>
      <c r="C303" s="224"/>
      <c r="D303" s="224"/>
      <c r="E303" s="224"/>
      <c r="F303" s="250"/>
      <c r="G303" s="96" t="str">
        <f>IF(C303="","",IFERROR(INDEX(G$19:$L300,MATCH(C303,L$19:L$28,0),1),"Non renseigné"))</f>
        <v/>
      </c>
      <c r="H303" s="261" t="str">
        <f>IFERROR(IF(E303="","",INDEX(Données_ATB!BE$3:BU$600,MATCH(E303,Medicament,0),17)),"Ce médicament n'est pas connu dans la base")</f>
        <v/>
      </c>
      <c r="I303" s="92" t="str">
        <f>IFERROR(IF(E303="","",INDEX(Données_ATB!BE$3:BM$600,MATCH(E303,Medicament,0),9)),"")</f>
        <v/>
      </c>
      <c r="J303" s="58" t="str">
        <f>IFERROR(IF(E303="","",INDEX(Données_ATB!BE$3:BQ$5600,MATCH(E303,Medicament,0),13)),"")</f>
        <v/>
      </c>
      <c r="K303" s="229" t="str">
        <f>IF(COUNTIFS($B$31:B303,B303,$E$31:E303,E303,$C$31:C303,C303,$D$31:D303,D303)&gt;1,"DÉJÀ ENTRÉ",IF(AND(COUNTA(B303,C303,D303,E303,F303)&lt;5,COUNTA(B303,C303,D303,E303,F303)&gt;0),"Pensez à renseigner toutes les cases de la ligne !",IF(COUNTA(B303)=1,IF(COUNTBLANK(B303)&gt;=1,"Ne laissez pas de lignes vides. Écrivez sur la ligne supérieure.",""),"")))&amp;IF(G303="Non renseigné","Veuillez sélectionner de nouveau le nom dans la colonne Espèce traitée","")</f>
        <v/>
      </c>
      <c r="L303" s="43" t="str">
        <f>IF(E303="","",INDEX(Données_ATB!BE$3:BV$600,MATCH(E303,Medicament,0),18))</f>
        <v/>
      </c>
      <c r="M303" s="43" t="str">
        <f t="shared" si="21"/>
        <v/>
      </c>
      <c r="N303" s="43" t="str">
        <f t="shared" si="18"/>
        <v/>
      </c>
      <c r="O303" s="43" t="str">
        <f t="shared" si="19"/>
        <v/>
      </c>
      <c r="P303" s="43" t="str">
        <f t="shared" si="20"/>
        <v/>
      </c>
    </row>
    <row r="304" spans="2:16" ht="20.25" customHeight="1" x14ac:dyDescent="0.3">
      <c r="B304" s="223"/>
      <c r="C304" s="224"/>
      <c r="D304" s="224"/>
      <c r="E304" s="224"/>
      <c r="F304" s="250"/>
      <c r="G304" s="96" t="str">
        <f>IF(C304="","",IFERROR(INDEX(G$19:$L301,MATCH(C304,L$19:L$28,0),1),"Non renseigné"))</f>
        <v/>
      </c>
      <c r="H304" s="261" t="str">
        <f>IFERROR(IF(E304="","",INDEX(Données_ATB!BE$3:BU$600,MATCH(E304,Medicament,0),17)),"Ce médicament n'est pas connu dans la base")</f>
        <v/>
      </c>
      <c r="I304" s="92" t="str">
        <f>IFERROR(IF(E304="","",INDEX(Données_ATB!BE$3:BM$600,MATCH(E304,Medicament,0),9)),"")</f>
        <v/>
      </c>
      <c r="J304" s="58" t="str">
        <f>IFERROR(IF(E304="","",INDEX(Données_ATB!BE$3:BQ$5600,MATCH(E304,Medicament,0),13)),"")</f>
        <v/>
      </c>
      <c r="K304" s="229" t="str">
        <f>IF(COUNTIFS($B$31:B304,B304,$E$31:E304,E304,$C$31:C304,C304,$D$31:D304,D304)&gt;1,"DÉJÀ ENTRÉ",IF(AND(COUNTA(B304,C304,D304,E304,F304)&lt;5,COUNTA(B304,C304,D304,E304,F304)&gt;0),"Pensez à renseigner toutes les cases de la ligne !",IF(COUNTA(B304)=1,IF(COUNTBLANK(B304)&gt;=1,"Ne laissez pas de lignes vides. Écrivez sur la ligne supérieure.",""),"")))&amp;IF(G304="Non renseigné","Veuillez sélectionner de nouveau le nom dans la colonne Espèce traitée","")</f>
        <v/>
      </c>
      <c r="L304" s="43" t="str">
        <f>IF(E304="","",INDEX(Données_ATB!BE$3:BV$600,MATCH(E304,Medicament,0),18))</f>
        <v/>
      </c>
      <c r="M304" s="43" t="str">
        <f t="shared" si="21"/>
        <v/>
      </c>
      <c r="N304" s="43" t="str">
        <f t="shared" si="18"/>
        <v/>
      </c>
      <c r="O304" s="43" t="str">
        <f t="shared" si="19"/>
        <v/>
      </c>
      <c r="P304" s="43" t="str">
        <f t="shared" si="20"/>
        <v/>
      </c>
    </row>
    <row r="305" spans="2:16" x14ac:dyDescent="0.3">
      <c r="B305" s="223"/>
      <c r="C305" s="224"/>
      <c r="D305" s="224"/>
      <c r="E305" s="224"/>
      <c r="F305" s="250"/>
      <c r="G305" s="96" t="str">
        <f>IF(C305="","",IFERROR(INDEX(G$19:$L302,MATCH(C305,L$19:L$28,0),1),"Non renseigné"))</f>
        <v/>
      </c>
      <c r="H305" s="261" t="str">
        <f>IFERROR(IF(E305="","",INDEX(Données_ATB!BE$3:BU$600,MATCH(E305,Medicament,0),17)),"Ce médicament n'est pas connu dans la base")</f>
        <v/>
      </c>
      <c r="I305" s="92" t="str">
        <f>IFERROR(IF(E305="","",INDEX(Données_ATB!BE$3:BM$600,MATCH(E305,Medicament,0),9)),"")</f>
        <v/>
      </c>
      <c r="J305" s="58" t="str">
        <f>IFERROR(IF(E305="","",INDEX(Données_ATB!BE$3:BQ$5600,MATCH(E305,Medicament,0),13)),"")</f>
        <v/>
      </c>
      <c r="K305" s="229" t="str">
        <f>IF(COUNTIFS($B$31:B305,B305,$E$31:E305,E305,$C$31:C305,C305,$D$31:D305,D305)&gt;1,"DÉJÀ ENTRÉ",IF(AND(COUNTA(B305,C305,D305,E305,F305)&lt;5,COUNTA(B305,C305,D305,E305,F305)&gt;0),"Pensez à renseigner toutes les cases de la ligne !",IF(COUNTA(B305)=1,IF(COUNTBLANK(B305)&gt;=1,"Ne laissez pas de lignes vides. Écrivez sur la ligne supérieure.",""),"")))&amp;IF(G305="Non renseigné","Veuillez sélectionner de nouveau le nom dans la colonne Espèce traitée","")</f>
        <v/>
      </c>
      <c r="L305" s="43" t="str">
        <f>IF(E305="","",INDEX(Données_ATB!BE$3:BV$600,MATCH(E305,Medicament,0),18))</f>
        <v/>
      </c>
      <c r="M305" s="43" t="str">
        <f t="shared" si="21"/>
        <v/>
      </c>
      <c r="N305" s="43" t="str">
        <f t="shared" si="18"/>
        <v/>
      </c>
      <c r="O305" s="43" t="str">
        <f t="shared" si="19"/>
        <v/>
      </c>
      <c r="P305" s="43" t="str">
        <f t="shared" si="20"/>
        <v/>
      </c>
    </row>
    <row r="306" spans="2:16" x14ac:dyDescent="0.3">
      <c r="B306" s="223"/>
      <c r="C306" s="224"/>
      <c r="D306" s="224"/>
      <c r="E306" s="224"/>
      <c r="F306" s="250"/>
      <c r="G306" s="96" t="str">
        <f>IF(C306="","",IFERROR(INDEX(G$19:$L303,MATCH(C306,L$19:L$28,0),1),"Non renseigné"))</f>
        <v/>
      </c>
      <c r="H306" s="261" t="str">
        <f>IFERROR(IF(E306="","",INDEX(Données_ATB!BE$3:BU$600,MATCH(E306,Medicament,0),17)),"Ce médicament n'est pas connu dans la base")</f>
        <v/>
      </c>
      <c r="I306" s="92" t="str">
        <f>IFERROR(IF(E306="","",INDEX(Données_ATB!BE$3:BM$600,MATCH(E306,Medicament,0),9)),"")</f>
        <v/>
      </c>
      <c r="J306" s="58" t="str">
        <f>IFERROR(IF(E306="","",INDEX(Données_ATB!BE$3:BQ$5600,MATCH(E306,Medicament,0),13)),"")</f>
        <v/>
      </c>
      <c r="K306" s="229" t="str">
        <f>IF(COUNTIFS($B$31:B306,B306,$E$31:E306,E306,$C$31:C306,C306,$D$31:D306,D306)&gt;1,"DÉJÀ ENTRÉ",IF(AND(COUNTA(B306,C306,D306,E306,F306)&lt;5,COUNTA(B306,C306,D306,E306,F306)&gt;0),"Pensez à renseigner toutes les cases de la ligne !",IF(COUNTA(B306)=1,IF(COUNTBLANK(B306)&gt;=1,"Ne laissez pas de lignes vides. Écrivez sur la ligne supérieure.",""),"")))&amp;IF(G306="Non renseigné","Veuillez sélectionner de nouveau le nom dans la colonne Espèce traitée","")</f>
        <v/>
      </c>
      <c r="L306" s="43" t="str">
        <f>IF(E306="","",INDEX(Données_ATB!BE$3:BV$600,MATCH(E306,Medicament,0),18))</f>
        <v/>
      </c>
      <c r="M306" s="43" t="str">
        <f t="shared" si="21"/>
        <v/>
      </c>
      <c r="N306" s="43" t="str">
        <f t="shared" ref="N306:N369" si="22">IF(E306="","",INDEX(C$19:L$28,MATCH(C306,L$19:L$28,0),1))</f>
        <v/>
      </c>
      <c r="O306" s="43" t="str">
        <f t="shared" ref="O306:O369" si="23">IF(E306="","",INDEX(C$19:L$28,MATCH(C306,L$19:L$28,0),2))</f>
        <v/>
      </c>
      <c r="P306" s="43" t="str">
        <f t="shared" ref="P306:P369" si="24">IF(E306="","",INDEX(C$19:L$28,MATCH(C306,L$19:L$28,0),3))</f>
        <v/>
      </c>
    </row>
    <row r="307" spans="2:16" x14ac:dyDescent="0.3">
      <c r="B307" s="223"/>
      <c r="C307" s="224"/>
      <c r="D307" s="224"/>
      <c r="E307" s="224"/>
      <c r="F307" s="250"/>
      <c r="G307" s="96" t="str">
        <f>IF(C307="","",IFERROR(INDEX(G$19:$L304,MATCH(C307,L$19:L$28,0),1),"Non renseigné"))</f>
        <v/>
      </c>
      <c r="H307" s="261" t="str">
        <f>IFERROR(IF(E307="","",INDEX(Données_ATB!BE$3:BU$600,MATCH(E307,Medicament,0),17)),"Ce médicament n'est pas connu dans la base")</f>
        <v/>
      </c>
      <c r="I307" s="92" t="str">
        <f>IFERROR(IF(E307="","",INDEX(Données_ATB!BE$3:BM$600,MATCH(E307,Medicament,0),9)),"")</f>
        <v/>
      </c>
      <c r="J307" s="58" t="str">
        <f>IFERROR(IF(E307="","",INDEX(Données_ATB!BE$3:BQ$5600,MATCH(E307,Medicament,0),13)),"")</f>
        <v/>
      </c>
      <c r="K307" s="229" t="str">
        <f>IF(COUNTIFS($B$31:B307,B307,$E$31:E307,E307,$C$31:C307,C307,$D$31:D307,D307)&gt;1,"DÉJÀ ENTRÉ",IF(AND(COUNTA(B307,C307,D307,E307,F307)&lt;5,COUNTA(B307,C307,D307,E307,F307)&gt;0),"Pensez à renseigner toutes les cases de la ligne !",IF(COUNTA(B307)=1,IF(COUNTBLANK(B307)&gt;=1,"Ne laissez pas de lignes vides. Écrivez sur la ligne supérieure.",""),"")))&amp;IF(G307="Non renseigné","Veuillez sélectionner de nouveau le nom dans la colonne Espèce traitée","")</f>
        <v/>
      </c>
      <c r="L307" s="43" t="str">
        <f>IF(E307="","",INDEX(Données_ATB!BE$3:BV$600,MATCH(E307,Medicament,0),18))</f>
        <v/>
      </c>
      <c r="M307" s="43" t="str">
        <f t="shared" si="21"/>
        <v/>
      </c>
      <c r="N307" s="43" t="str">
        <f t="shared" si="22"/>
        <v/>
      </c>
      <c r="O307" s="43" t="str">
        <f t="shared" si="23"/>
        <v/>
      </c>
      <c r="P307" s="43" t="str">
        <f t="shared" si="24"/>
        <v/>
      </c>
    </row>
    <row r="308" spans="2:16" x14ac:dyDescent="0.3">
      <c r="B308" s="223"/>
      <c r="C308" s="224"/>
      <c r="D308" s="224"/>
      <c r="E308" s="224"/>
      <c r="F308" s="250"/>
      <c r="G308" s="96" t="str">
        <f>IF(C308="","",IFERROR(INDEX(G$19:$L305,MATCH(C308,L$19:L$28,0),1),"Non renseigné"))</f>
        <v/>
      </c>
      <c r="H308" s="261" t="str">
        <f>IFERROR(IF(E308="","",INDEX(Données_ATB!BE$3:BU$600,MATCH(E308,Medicament,0),17)),"Ce médicament n'est pas connu dans la base")</f>
        <v/>
      </c>
      <c r="I308" s="92" t="str">
        <f>IFERROR(IF(E308="","",INDEX(Données_ATB!BE$3:BM$600,MATCH(E308,Medicament,0),9)),"")</f>
        <v/>
      </c>
      <c r="J308" s="58" t="str">
        <f>IFERROR(IF(E308="","",INDEX(Données_ATB!BE$3:BQ$5600,MATCH(E308,Medicament,0),13)),"")</f>
        <v/>
      </c>
      <c r="K308" s="229" t="str">
        <f>IF(COUNTIFS($B$31:B308,B308,$E$31:E308,E308,$C$31:C308,C308,$D$31:D308,D308)&gt;1,"DÉJÀ ENTRÉ",IF(AND(COUNTA(B308,C308,D308,E308,F308)&lt;5,COUNTA(B308,C308,D308,E308,F308)&gt;0),"Pensez à renseigner toutes les cases de la ligne !",IF(COUNTA(B308)=1,IF(COUNTBLANK(B308)&gt;=1,"Ne laissez pas de lignes vides. Écrivez sur la ligne supérieure.",""),"")))&amp;IF(G308="Non renseigné","Veuillez sélectionner de nouveau le nom dans la colonne Espèce traitée","")</f>
        <v/>
      </c>
      <c r="L308" s="43" t="str">
        <f>IF(E308="","",INDEX(Données_ATB!BE$3:BV$600,MATCH(E308,Medicament,0),18))</f>
        <v/>
      </c>
      <c r="M308" s="43" t="str">
        <f t="shared" si="21"/>
        <v/>
      </c>
      <c r="N308" s="43" t="str">
        <f t="shared" si="22"/>
        <v/>
      </c>
      <c r="O308" s="43" t="str">
        <f t="shared" si="23"/>
        <v/>
      </c>
      <c r="P308" s="43" t="str">
        <f t="shared" si="24"/>
        <v/>
      </c>
    </row>
    <row r="309" spans="2:16" x14ac:dyDescent="0.3">
      <c r="B309" s="223"/>
      <c r="C309" s="224"/>
      <c r="D309" s="224"/>
      <c r="E309" s="224"/>
      <c r="F309" s="250"/>
      <c r="G309" s="96" t="str">
        <f>IF(C309="","",IFERROR(INDEX(G$19:$L306,MATCH(C309,L$19:L$28,0),1),"Non renseigné"))</f>
        <v/>
      </c>
      <c r="H309" s="261" t="str">
        <f>IFERROR(IF(E309="","",INDEX(Données_ATB!BE$3:BU$600,MATCH(E309,Medicament,0),17)),"Ce médicament n'est pas connu dans la base")</f>
        <v/>
      </c>
      <c r="I309" s="92" t="str">
        <f>IFERROR(IF(E309="","",INDEX(Données_ATB!BE$3:BM$600,MATCH(E309,Medicament,0),9)),"")</f>
        <v/>
      </c>
      <c r="J309" s="58" t="str">
        <f>IFERROR(IF(E309="","",INDEX(Données_ATB!BE$3:BQ$5600,MATCH(E309,Medicament,0),13)),"")</f>
        <v/>
      </c>
      <c r="K309" s="229" t="str">
        <f>IF(COUNTIFS($B$31:B309,B309,$E$31:E309,E309,$C$31:C309,C309,$D$31:D309,D309)&gt;1,"DÉJÀ ENTRÉ",IF(AND(COUNTA(B309,C309,D309,E309,F309)&lt;5,COUNTA(B309,C309,D309,E309,F309)&gt;0),"Pensez à renseigner toutes les cases de la ligne !",IF(COUNTA(B309)=1,IF(COUNTBLANK(B309)&gt;=1,"Ne laissez pas de lignes vides. Écrivez sur la ligne supérieure.",""),"")))&amp;IF(G309="Non renseigné","Veuillez sélectionner de nouveau le nom dans la colonne Espèce traitée","")</f>
        <v/>
      </c>
      <c r="L309" s="43" t="str">
        <f>IF(E309="","",INDEX(Données_ATB!BE$3:BV$600,MATCH(E309,Medicament,0),18))</f>
        <v/>
      </c>
      <c r="M309" s="43" t="str">
        <f t="shared" si="21"/>
        <v/>
      </c>
      <c r="N309" s="43" t="str">
        <f t="shared" si="22"/>
        <v/>
      </c>
      <c r="O309" s="43" t="str">
        <f t="shared" si="23"/>
        <v/>
      </c>
      <c r="P309" s="43" t="str">
        <f t="shared" si="24"/>
        <v/>
      </c>
    </row>
    <row r="310" spans="2:16" x14ac:dyDescent="0.3">
      <c r="B310" s="223"/>
      <c r="C310" s="224"/>
      <c r="D310" s="224"/>
      <c r="E310" s="224"/>
      <c r="F310" s="250"/>
      <c r="G310" s="96" t="str">
        <f>IF(C310="","",IFERROR(INDEX(G$19:$L307,MATCH(C310,L$19:L$28,0),1),"Non renseigné"))</f>
        <v/>
      </c>
      <c r="H310" s="261" t="str">
        <f>IFERROR(IF(E310="","",INDEX(Données_ATB!BE$3:BU$600,MATCH(E310,Medicament,0),17)),"Ce médicament n'est pas connu dans la base")</f>
        <v/>
      </c>
      <c r="I310" s="92" t="str">
        <f>IFERROR(IF(E310="","",INDEX(Données_ATB!BE$3:BM$600,MATCH(E310,Medicament,0),9)),"")</f>
        <v/>
      </c>
      <c r="J310" s="58" t="str">
        <f>IFERROR(IF(E310="","",INDEX(Données_ATB!BE$3:BQ$5600,MATCH(E310,Medicament,0),13)),"")</f>
        <v/>
      </c>
      <c r="K310" s="229" t="str">
        <f>IF(COUNTIFS($B$31:B310,B310,$E$31:E310,E310,$C$31:C310,C310,$D$31:D310,D310)&gt;1,"DÉJÀ ENTRÉ",IF(AND(COUNTA(B310,C310,D310,E310,F310)&lt;5,COUNTA(B310,C310,D310,E310,F310)&gt;0),"Pensez à renseigner toutes les cases de la ligne !",IF(COUNTA(B310)=1,IF(COUNTBLANK(B310)&gt;=1,"Ne laissez pas de lignes vides. Écrivez sur la ligne supérieure.",""),"")))&amp;IF(G310="Non renseigné","Veuillez sélectionner de nouveau le nom dans la colonne Espèce traitée","")</f>
        <v/>
      </c>
      <c r="L310" s="43" t="str">
        <f>IF(E310="","",INDEX(Données_ATB!BE$3:BV$600,MATCH(E310,Medicament,0),18))</f>
        <v/>
      </c>
      <c r="M310" s="43" t="str">
        <f t="shared" si="21"/>
        <v/>
      </c>
      <c r="N310" s="43" t="str">
        <f t="shared" si="22"/>
        <v/>
      </c>
      <c r="O310" s="43" t="str">
        <f t="shared" si="23"/>
        <v/>
      </c>
      <c r="P310" s="43" t="str">
        <f t="shared" si="24"/>
        <v/>
      </c>
    </row>
    <row r="311" spans="2:16" x14ac:dyDescent="0.3">
      <c r="B311" s="223"/>
      <c r="C311" s="224"/>
      <c r="D311" s="224"/>
      <c r="E311" s="224"/>
      <c r="F311" s="250"/>
      <c r="G311" s="96" t="str">
        <f>IF(C311="","",IFERROR(INDEX(G$19:$L308,MATCH(C311,L$19:L$28,0),1),"Non renseigné"))</f>
        <v/>
      </c>
      <c r="H311" s="261" t="str">
        <f>IFERROR(IF(E311="","",INDEX(Données_ATB!BE$3:BU$600,MATCH(E311,Medicament,0),17)),"Ce médicament n'est pas connu dans la base")</f>
        <v/>
      </c>
      <c r="I311" s="92" t="str">
        <f>IFERROR(IF(E311="","",INDEX(Données_ATB!BE$3:BM$600,MATCH(E311,Medicament,0),9)),"")</f>
        <v/>
      </c>
      <c r="J311" s="58" t="str">
        <f>IFERROR(IF(E311="","",INDEX(Données_ATB!BE$3:BQ$5600,MATCH(E311,Medicament,0),13)),"")</f>
        <v/>
      </c>
      <c r="K311" s="229" t="str">
        <f>IF(COUNTIFS($B$31:B311,B311,$E$31:E311,E311,$C$31:C311,C311,$D$31:D311,D311)&gt;1,"DÉJÀ ENTRÉ",IF(AND(COUNTA(B311,C311,D311,E311,F311)&lt;5,COUNTA(B311,C311,D311,E311,F311)&gt;0),"Pensez à renseigner toutes les cases de la ligne !",IF(COUNTA(B311)=1,IF(COUNTBLANK(B311)&gt;=1,"Ne laissez pas de lignes vides. Écrivez sur la ligne supérieure.",""),"")))&amp;IF(G311="Non renseigné","Veuillez sélectionner de nouveau le nom dans la colonne Espèce traitée","")</f>
        <v/>
      </c>
      <c r="L311" s="43" t="str">
        <f>IF(E311="","",INDEX(Données_ATB!BE$3:BV$600,MATCH(E311,Medicament,0),18))</f>
        <v/>
      </c>
      <c r="M311" s="43" t="str">
        <f t="shared" si="21"/>
        <v/>
      </c>
      <c r="N311" s="43" t="str">
        <f t="shared" si="22"/>
        <v/>
      </c>
      <c r="O311" s="43" t="str">
        <f t="shared" si="23"/>
        <v/>
      </c>
      <c r="P311" s="43" t="str">
        <f t="shared" si="24"/>
        <v/>
      </c>
    </row>
    <row r="312" spans="2:16" x14ac:dyDescent="0.3">
      <c r="B312" s="223"/>
      <c r="C312" s="224"/>
      <c r="D312" s="224"/>
      <c r="E312" s="224"/>
      <c r="F312" s="250"/>
      <c r="G312" s="96" t="str">
        <f>IF(C312="","",IFERROR(INDEX(G$19:$L309,MATCH(C312,L$19:L$28,0),1),"Non renseigné"))</f>
        <v/>
      </c>
      <c r="H312" s="261" t="str">
        <f>IFERROR(IF(E312="","",INDEX(Données_ATB!BE$3:BU$600,MATCH(E312,Medicament,0),17)),"Ce médicament n'est pas connu dans la base")</f>
        <v/>
      </c>
      <c r="I312" s="92" t="str">
        <f>IFERROR(IF(E312="","",INDEX(Données_ATB!BE$3:BM$600,MATCH(E312,Medicament,0),9)),"")</f>
        <v/>
      </c>
      <c r="J312" s="58" t="str">
        <f>IFERROR(IF(E312="","",INDEX(Données_ATB!BE$3:BQ$5600,MATCH(E312,Medicament,0),13)),"")</f>
        <v/>
      </c>
      <c r="K312" s="229" t="str">
        <f>IF(COUNTIFS($B$31:B312,B312,$E$31:E312,E312,$C$31:C312,C312,$D$31:D312,D312)&gt;1,"DÉJÀ ENTRÉ",IF(AND(COUNTA(B312,C312,D312,E312,F312)&lt;5,COUNTA(B312,C312,D312,E312,F312)&gt;0),"Pensez à renseigner toutes les cases de la ligne !",IF(COUNTA(B312)=1,IF(COUNTBLANK(B312)&gt;=1,"Ne laissez pas de lignes vides. Écrivez sur la ligne supérieure.",""),"")))&amp;IF(G312="Non renseigné","Veuillez sélectionner de nouveau le nom dans la colonne Espèce traitée","")</f>
        <v/>
      </c>
      <c r="L312" s="43" t="str">
        <f>IF(E312="","",INDEX(Données_ATB!BE$3:BV$600,MATCH(E312,Medicament,0),18))</f>
        <v/>
      </c>
      <c r="M312" s="43" t="str">
        <f t="shared" si="21"/>
        <v/>
      </c>
      <c r="N312" s="43" t="str">
        <f t="shared" si="22"/>
        <v/>
      </c>
      <c r="O312" s="43" t="str">
        <f t="shared" si="23"/>
        <v/>
      </c>
      <c r="P312" s="43" t="str">
        <f t="shared" si="24"/>
        <v/>
      </c>
    </row>
    <row r="313" spans="2:16" x14ac:dyDescent="0.3">
      <c r="B313" s="223"/>
      <c r="C313" s="224"/>
      <c r="D313" s="224"/>
      <c r="E313" s="224"/>
      <c r="F313" s="250"/>
      <c r="G313" s="96" t="str">
        <f>IF(C313="","",IFERROR(INDEX(G$19:$L310,MATCH(C313,L$19:L$28,0),1),"Non renseigné"))</f>
        <v/>
      </c>
      <c r="H313" s="261" t="str">
        <f>IFERROR(IF(E313="","",INDEX(Données_ATB!BE$3:BU$600,MATCH(E313,Medicament,0),17)),"Ce médicament n'est pas connu dans la base")</f>
        <v/>
      </c>
      <c r="I313" s="92" t="str">
        <f>IFERROR(IF(E313="","",INDEX(Données_ATB!BE$3:BM$600,MATCH(E313,Medicament,0),9)),"")</f>
        <v/>
      </c>
      <c r="J313" s="58" t="str">
        <f>IFERROR(IF(E313="","",INDEX(Données_ATB!BE$3:BQ$5600,MATCH(E313,Medicament,0),13)),"")</f>
        <v/>
      </c>
      <c r="K313" s="229" t="str">
        <f>IF(COUNTIFS($B$31:B313,B313,$E$31:E313,E313,$C$31:C313,C313,$D$31:D313,D313)&gt;1,"DÉJÀ ENTRÉ",IF(AND(COUNTA(B313,C313,D313,E313,F313)&lt;5,COUNTA(B313,C313,D313,E313,F313)&gt;0),"Pensez à renseigner toutes les cases de la ligne !",IF(COUNTA(B313)=1,IF(COUNTBLANK(B313)&gt;=1,"Ne laissez pas de lignes vides. Écrivez sur la ligne supérieure.",""),"")))&amp;IF(G313="Non renseigné","Veuillez sélectionner de nouveau le nom dans la colonne Espèce traitée","")</f>
        <v/>
      </c>
      <c r="L313" s="43" t="str">
        <f>IF(E313="","",INDEX(Données_ATB!BE$3:BV$600,MATCH(E313,Medicament,0),18))</f>
        <v/>
      </c>
      <c r="M313" s="43" t="str">
        <f t="shared" si="21"/>
        <v/>
      </c>
      <c r="N313" s="43" t="str">
        <f t="shared" si="22"/>
        <v/>
      </c>
      <c r="O313" s="43" t="str">
        <f t="shared" si="23"/>
        <v/>
      </c>
      <c r="P313" s="43" t="str">
        <f t="shared" si="24"/>
        <v/>
      </c>
    </row>
    <row r="314" spans="2:16" x14ac:dyDescent="0.3">
      <c r="B314" s="223"/>
      <c r="C314" s="224"/>
      <c r="D314" s="224"/>
      <c r="E314" s="224"/>
      <c r="F314" s="250"/>
      <c r="G314" s="96" t="str">
        <f>IF(C314="","",IFERROR(INDEX(G$19:$L311,MATCH(C314,L$19:L$28,0),1),"Non renseigné"))</f>
        <v/>
      </c>
      <c r="H314" s="261" t="str">
        <f>IFERROR(IF(E314="","",INDEX(Données_ATB!BE$3:BU$600,MATCH(E314,Medicament,0),17)),"Ce médicament n'est pas connu dans la base")</f>
        <v/>
      </c>
      <c r="I314" s="92" t="str">
        <f>IFERROR(IF(E314="","",INDEX(Données_ATB!BE$3:BM$600,MATCH(E314,Medicament,0),9)),"")</f>
        <v/>
      </c>
      <c r="J314" s="58" t="str">
        <f>IFERROR(IF(E314="","",INDEX(Données_ATB!BE$3:BQ$5600,MATCH(E314,Medicament,0),13)),"")</f>
        <v/>
      </c>
      <c r="K314" s="229" t="str">
        <f>IF(COUNTIFS($B$31:B314,B314,$E$31:E314,E314,$C$31:C314,C314,$D$31:D314,D314)&gt;1,"DÉJÀ ENTRÉ",IF(AND(COUNTA(B314,C314,D314,E314,F314)&lt;5,COUNTA(B314,C314,D314,E314,F314)&gt;0),"Pensez à renseigner toutes les cases de la ligne !",IF(COUNTA(B314)=1,IF(COUNTBLANK(B314)&gt;=1,"Ne laissez pas de lignes vides. Écrivez sur la ligne supérieure.",""),"")))&amp;IF(G314="Non renseigné","Veuillez sélectionner de nouveau le nom dans la colonne Espèce traitée","")</f>
        <v/>
      </c>
      <c r="L314" s="43" t="str">
        <f>IF(E314="","",INDEX(Données_ATB!BE$3:BV$600,MATCH(E314,Medicament,0),18))</f>
        <v/>
      </c>
      <c r="M314" s="43" t="str">
        <f t="shared" si="21"/>
        <v/>
      </c>
      <c r="N314" s="43" t="str">
        <f t="shared" si="22"/>
        <v/>
      </c>
      <c r="O314" s="43" t="str">
        <f t="shared" si="23"/>
        <v/>
      </c>
      <c r="P314" s="43" t="str">
        <f t="shared" si="24"/>
        <v/>
      </c>
    </row>
    <row r="315" spans="2:16" x14ac:dyDescent="0.3">
      <c r="B315" s="223"/>
      <c r="C315" s="224"/>
      <c r="D315" s="224"/>
      <c r="E315" s="224"/>
      <c r="F315" s="250"/>
      <c r="G315" s="96" t="str">
        <f>IF(C315="","",IFERROR(INDEX(G$19:$L312,MATCH(C315,L$19:L$28,0),1),"Non renseigné"))</f>
        <v/>
      </c>
      <c r="H315" s="261" t="str">
        <f>IFERROR(IF(E315="","",INDEX(Données_ATB!BE$3:BU$600,MATCH(E315,Medicament,0),17)),"Ce médicament n'est pas connu dans la base")</f>
        <v/>
      </c>
      <c r="I315" s="92" t="str">
        <f>IFERROR(IF(E315="","",INDEX(Données_ATB!BE$3:BM$600,MATCH(E315,Medicament,0),9)),"")</f>
        <v/>
      </c>
      <c r="J315" s="58" t="str">
        <f>IFERROR(IF(E315="","",INDEX(Données_ATB!BE$3:BQ$5600,MATCH(E315,Medicament,0),13)),"")</f>
        <v/>
      </c>
      <c r="K315" s="229" t="str">
        <f>IF(COUNTIFS($B$31:B315,B315,$E$31:E315,E315,$C$31:C315,C315,$D$31:D315,D315)&gt;1,"DÉJÀ ENTRÉ",IF(AND(COUNTA(B315,C315,D315,E315,F315)&lt;5,COUNTA(B315,C315,D315,E315,F315)&gt;0),"Pensez à renseigner toutes les cases de la ligne !",IF(COUNTA(B315)=1,IF(COUNTBLANK(B315)&gt;=1,"Ne laissez pas de lignes vides. Écrivez sur la ligne supérieure.",""),"")))&amp;IF(G315="Non renseigné","Veuillez sélectionner de nouveau le nom dans la colonne Espèce traitée","")</f>
        <v/>
      </c>
      <c r="L315" s="43" t="str">
        <f>IF(E315="","",INDEX(Données_ATB!BE$3:BV$600,MATCH(E315,Medicament,0),18))</f>
        <v/>
      </c>
      <c r="M315" s="43" t="str">
        <f t="shared" si="21"/>
        <v/>
      </c>
      <c r="N315" s="43" t="str">
        <f t="shared" si="22"/>
        <v/>
      </c>
      <c r="O315" s="43" t="str">
        <f t="shared" si="23"/>
        <v/>
      </c>
      <c r="P315" s="43" t="str">
        <f t="shared" si="24"/>
        <v/>
      </c>
    </row>
    <row r="316" spans="2:16" x14ac:dyDescent="0.3">
      <c r="B316" s="223"/>
      <c r="C316" s="224"/>
      <c r="D316" s="224"/>
      <c r="E316" s="224"/>
      <c r="F316" s="250"/>
      <c r="G316" s="96" t="str">
        <f>IF(C316="","",IFERROR(INDEX(G$19:$L313,MATCH(C316,L$19:L$28,0),1),"Non renseigné"))</f>
        <v/>
      </c>
      <c r="H316" s="261" t="str">
        <f>IFERROR(IF(E316="","",INDEX(Données_ATB!BE$3:BU$600,MATCH(E316,Medicament,0),17)),"Ce médicament n'est pas connu dans la base")</f>
        <v/>
      </c>
      <c r="I316" s="92" t="str">
        <f>IFERROR(IF(E316="","",INDEX(Données_ATB!BE$3:BM$600,MATCH(E316,Medicament,0),9)),"")</f>
        <v/>
      </c>
      <c r="J316" s="58" t="str">
        <f>IFERROR(IF(E316="","",INDEX(Données_ATB!BE$3:BQ$5600,MATCH(E316,Medicament,0),13)),"")</f>
        <v/>
      </c>
      <c r="K316" s="229" t="str">
        <f>IF(COUNTIFS($B$31:B316,B316,$E$31:E316,E316,$C$31:C316,C316,$D$31:D316,D316)&gt;1,"DÉJÀ ENTRÉ",IF(AND(COUNTA(B316,C316,D316,E316,F316)&lt;5,COUNTA(B316,C316,D316,E316,F316)&gt;0),"Pensez à renseigner toutes les cases de la ligne !",IF(COUNTA(B316)=1,IF(COUNTBLANK(B316)&gt;=1,"Ne laissez pas de lignes vides. Écrivez sur la ligne supérieure.",""),"")))&amp;IF(G316="Non renseigné","Veuillez sélectionner de nouveau le nom dans la colonne Espèce traitée","")</f>
        <v/>
      </c>
      <c r="L316" s="43" t="str">
        <f>IF(E316="","",INDEX(Données_ATB!BE$3:BV$600,MATCH(E316,Medicament,0),18))</f>
        <v/>
      </c>
      <c r="M316" s="43" t="str">
        <f t="shared" si="21"/>
        <v/>
      </c>
      <c r="N316" s="43" t="str">
        <f t="shared" si="22"/>
        <v/>
      </c>
      <c r="O316" s="43" t="str">
        <f t="shared" si="23"/>
        <v/>
      </c>
      <c r="P316" s="43" t="str">
        <f t="shared" si="24"/>
        <v/>
      </c>
    </row>
    <row r="317" spans="2:16" x14ac:dyDescent="0.3">
      <c r="B317" s="223"/>
      <c r="C317" s="224"/>
      <c r="D317" s="224"/>
      <c r="E317" s="224"/>
      <c r="F317" s="250"/>
      <c r="G317" s="96" t="str">
        <f>IF(C317="","",IFERROR(INDEX(G$19:$L314,MATCH(C317,L$19:L$28,0),1),"Non renseigné"))</f>
        <v/>
      </c>
      <c r="H317" s="261" t="str">
        <f>IFERROR(IF(E317="","",INDEX(Données_ATB!BE$3:BU$600,MATCH(E317,Medicament,0),17)),"Ce médicament n'est pas connu dans la base")</f>
        <v/>
      </c>
      <c r="I317" s="92" t="str">
        <f>IFERROR(IF(E317="","",INDEX(Données_ATB!BE$3:BM$600,MATCH(E317,Medicament,0),9)),"")</f>
        <v/>
      </c>
      <c r="J317" s="58" t="str">
        <f>IFERROR(IF(E317="","",INDEX(Données_ATB!BE$3:BQ$5600,MATCH(E317,Medicament,0),13)),"")</f>
        <v/>
      </c>
      <c r="K317" s="229" t="str">
        <f>IF(COUNTIFS($B$31:B317,B317,$E$31:E317,E317,$C$31:C317,C317,$D$31:D317,D317)&gt;1,"DÉJÀ ENTRÉ",IF(AND(COUNTA(B317,C317,D317,E317,F317)&lt;5,COUNTA(B317,C317,D317,E317,F317)&gt;0),"Pensez à renseigner toutes les cases de la ligne !",IF(COUNTA(B317)=1,IF(COUNTBLANK(B317)&gt;=1,"Ne laissez pas de lignes vides. Écrivez sur la ligne supérieure.",""),"")))&amp;IF(G317="Non renseigné","Veuillez sélectionner de nouveau le nom dans la colonne Espèce traitée","")</f>
        <v/>
      </c>
      <c r="L317" s="43" t="str">
        <f>IF(E317="","",INDEX(Données_ATB!BE$3:BV$600,MATCH(E317,Medicament,0),18))</f>
        <v/>
      </c>
      <c r="M317" s="43" t="str">
        <f t="shared" si="21"/>
        <v/>
      </c>
      <c r="N317" s="43" t="str">
        <f t="shared" si="22"/>
        <v/>
      </c>
      <c r="O317" s="43" t="str">
        <f t="shared" si="23"/>
        <v/>
      </c>
      <c r="P317" s="43" t="str">
        <f t="shared" si="24"/>
        <v/>
      </c>
    </row>
    <row r="318" spans="2:16" x14ac:dyDescent="0.3">
      <c r="B318" s="223"/>
      <c r="C318" s="224"/>
      <c r="D318" s="224"/>
      <c r="E318" s="224"/>
      <c r="F318" s="250"/>
      <c r="G318" s="96" t="str">
        <f>IF(C318="","",IFERROR(INDEX(G$19:$L315,MATCH(C318,L$19:L$28,0),1),"Non renseigné"))</f>
        <v/>
      </c>
      <c r="H318" s="261" t="str">
        <f>IFERROR(IF(E318="","",INDEX(Données_ATB!BE$3:BU$600,MATCH(E318,Medicament,0),17)),"Ce médicament n'est pas connu dans la base")</f>
        <v/>
      </c>
      <c r="I318" s="92" t="str">
        <f>IFERROR(IF(E318="","",INDEX(Données_ATB!BE$3:BM$600,MATCH(E318,Medicament,0),9)),"")</f>
        <v/>
      </c>
      <c r="J318" s="58" t="str">
        <f>IFERROR(IF(E318="","",INDEX(Données_ATB!BE$3:BQ$5600,MATCH(E318,Medicament,0),13)),"")</f>
        <v/>
      </c>
      <c r="K318" s="229" t="str">
        <f>IF(COUNTIFS($B$31:B318,B318,$E$31:E318,E318,$C$31:C318,C318,$D$31:D318,D318)&gt;1,"DÉJÀ ENTRÉ",IF(AND(COUNTA(B318,C318,D318,E318,F318)&lt;5,COUNTA(B318,C318,D318,E318,F318)&gt;0),"Pensez à renseigner toutes les cases de la ligne !",IF(COUNTA(B318)=1,IF(COUNTBLANK(B318)&gt;=1,"Ne laissez pas de lignes vides. Écrivez sur la ligne supérieure.",""),"")))&amp;IF(G318="Non renseigné","Veuillez sélectionner de nouveau le nom dans la colonne Espèce traitée","")</f>
        <v/>
      </c>
      <c r="L318" s="43" t="str">
        <f>IF(E318="","",INDEX(Données_ATB!BE$3:BV$600,MATCH(E318,Medicament,0),18))</f>
        <v/>
      </c>
      <c r="M318" s="43" t="str">
        <f t="shared" si="21"/>
        <v/>
      </c>
      <c r="N318" s="43" t="str">
        <f t="shared" si="22"/>
        <v/>
      </c>
      <c r="O318" s="43" t="str">
        <f t="shared" si="23"/>
        <v/>
      </c>
      <c r="P318" s="43" t="str">
        <f t="shared" si="24"/>
        <v/>
      </c>
    </row>
    <row r="319" spans="2:16" x14ac:dyDescent="0.3">
      <c r="B319" s="223"/>
      <c r="C319" s="224"/>
      <c r="D319" s="224"/>
      <c r="E319" s="224"/>
      <c r="F319" s="250"/>
      <c r="G319" s="96" t="str">
        <f>IF(C319="","",IFERROR(INDEX(G$19:$L316,MATCH(C319,L$19:L$28,0),1),"Non renseigné"))</f>
        <v/>
      </c>
      <c r="H319" s="261" t="str">
        <f>IFERROR(IF(E319="","",INDEX(Données_ATB!BE$3:BU$600,MATCH(E319,Medicament,0),17)),"Ce médicament n'est pas connu dans la base")</f>
        <v/>
      </c>
      <c r="I319" s="92" t="str">
        <f>IFERROR(IF(E319="","",INDEX(Données_ATB!BE$3:BM$600,MATCH(E319,Medicament,0),9)),"")</f>
        <v/>
      </c>
      <c r="J319" s="58" t="str">
        <f>IFERROR(IF(E319="","",INDEX(Données_ATB!BE$3:BQ$5600,MATCH(E319,Medicament,0),13)),"")</f>
        <v/>
      </c>
      <c r="K319" s="229" t="str">
        <f>IF(COUNTIFS($B$31:B319,B319,$E$31:E319,E319,$C$31:C319,C319,$D$31:D319,D319)&gt;1,"DÉJÀ ENTRÉ",IF(AND(COUNTA(B319,C319,D319,E319,F319)&lt;5,COUNTA(B319,C319,D319,E319,F319)&gt;0),"Pensez à renseigner toutes les cases de la ligne !",IF(COUNTA(B319)=1,IF(COUNTBLANK(B319)&gt;=1,"Ne laissez pas de lignes vides. Écrivez sur la ligne supérieure.",""),"")))&amp;IF(G319="Non renseigné","Veuillez sélectionner de nouveau le nom dans la colonne Espèce traitée","")</f>
        <v/>
      </c>
      <c r="L319" s="43" t="str">
        <f>IF(E319="","",INDEX(Données_ATB!BE$3:BV$600,MATCH(E319,Medicament,0),18))</f>
        <v/>
      </c>
      <c r="M319" s="43" t="str">
        <f t="shared" si="21"/>
        <v/>
      </c>
      <c r="N319" s="43" t="str">
        <f t="shared" si="22"/>
        <v/>
      </c>
      <c r="O319" s="43" t="str">
        <f t="shared" si="23"/>
        <v/>
      </c>
      <c r="P319" s="43" t="str">
        <f t="shared" si="24"/>
        <v/>
      </c>
    </row>
    <row r="320" spans="2:16" x14ac:dyDescent="0.3">
      <c r="B320" s="223"/>
      <c r="C320" s="224"/>
      <c r="D320" s="224"/>
      <c r="E320" s="224"/>
      <c r="F320" s="250"/>
      <c r="G320" s="96" t="str">
        <f>IF(C320="","",IFERROR(INDEX(G$19:$L317,MATCH(C320,L$19:L$28,0),1),"Non renseigné"))</f>
        <v/>
      </c>
      <c r="H320" s="261" t="str">
        <f>IFERROR(IF(E320="","",INDEX(Données_ATB!BE$3:BU$600,MATCH(E320,Medicament,0),17)),"Ce médicament n'est pas connu dans la base")</f>
        <v/>
      </c>
      <c r="I320" s="92" t="str">
        <f>IFERROR(IF(E320="","",INDEX(Données_ATB!BE$3:BM$600,MATCH(E320,Medicament,0),9)),"")</f>
        <v/>
      </c>
      <c r="J320" s="58" t="str">
        <f>IFERROR(IF(E320="","",INDEX(Données_ATB!BE$3:BQ$5600,MATCH(E320,Medicament,0),13)),"")</f>
        <v/>
      </c>
      <c r="K320" s="229" t="str">
        <f>IF(COUNTIFS($B$31:B320,B320,$E$31:E320,E320,$C$31:C320,C320,$D$31:D320,D320)&gt;1,"DÉJÀ ENTRÉ",IF(AND(COUNTA(B320,C320,D320,E320,F320)&lt;5,COUNTA(B320,C320,D320,E320,F320)&gt;0),"Pensez à renseigner toutes les cases de la ligne !",IF(COUNTA(B320)=1,IF(COUNTBLANK(B320)&gt;=1,"Ne laissez pas de lignes vides. Écrivez sur la ligne supérieure.",""),"")))&amp;IF(G320="Non renseigné","Veuillez sélectionner de nouveau le nom dans la colonne Espèce traitée","")</f>
        <v/>
      </c>
      <c r="L320" s="43" t="str">
        <f>IF(E320="","",INDEX(Données_ATB!BE$3:BV$600,MATCH(E320,Medicament,0),18))</f>
        <v/>
      </c>
      <c r="M320" s="43" t="str">
        <f t="shared" si="21"/>
        <v/>
      </c>
      <c r="N320" s="43" t="str">
        <f t="shared" si="22"/>
        <v/>
      </c>
      <c r="O320" s="43" t="str">
        <f t="shared" si="23"/>
        <v/>
      </c>
      <c r="P320" s="43" t="str">
        <f t="shared" si="24"/>
        <v/>
      </c>
    </row>
    <row r="321" spans="2:16" x14ac:dyDescent="0.3">
      <c r="B321" s="223"/>
      <c r="C321" s="224"/>
      <c r="D321" s="224"/>
      <c r="E321" s="224"/>
      <c r="F321" s="250"/>
      <c r="G321" s="96" t="str">
        <f>IF(C321="","",IFERROR(INDEX(G$19:$L318,MATCH(C321,L$19:L$28,0),1),"Non renseigné"))</f>
        <v/>
      </c>
      <c r="H321" s="261" t="str">
        <f>IFERROR(IF(E321="","",INDEX(Données_ATB!BE$3:BU$600,MATCH(E321,Medicament,0),17)),"Ce médicament n'est pas connu dans la base")</f>
        <v/>
      </c>
      <c r="I321" s="92" t="str">
        <f>IFERROR(IF(E321="","",INDEX(Données_ATB!BE$3:BM$600,MATCH(E321,Medicament,0),9)),"")</f>
        <v/>
      </c>
      <c r="J321" s="58" t="str">
        <f>IFERROR(IF(E321="","",INDEX(Données_ATB!BE$3:BQ$5600,MATCH(E321,Medicament,0),13)),"")</f>
        <v/>
      </c>
      <c r="K321" s="229" t="str">
        <f>IF(COUNTIFS($B$31:B321,B321,$E$31:E321,E321,$C$31:C321,C321,$D$31:D321,D321)&gt;1,"DÉJÀ ENTRÉ",IF(AND(COUNTA(B321,C321,D321,E321,F321)&lt;5,COUNTA(B321,C321,D321,E321,F321)&gt;0),"Pensez à renseigner toutes les cases de la ligne !",IF(COUNTA(B321)=1,IF(COUNTBLANK(B321)&gt;=1,"Ne laissez pas de lignes vides. Écrivez sur la ligne supérieure.",""),"")))&amp;IF(G321="Non renseigné","Veuillez sélectionner de nouveau le nom dans la colonne Espèce traitée","")</f>
        <v/>
      </c>
      <c r="L321" s="43" t="str">
        <f>IF(E321="","",INDEX(Données_ATB!BE$3:BV$600,MATCH(E321,Medicament,0),18))</f>
        <v/>
      </c>
      <c r="M321" s="43" t="str">
        <f t="shared" si="21"/>
        <v/>
      </c>
      <c r="N321" s="43" t="str">
        <f t="shared" si="22"/>
        <v/>
      </c>
      <c r="O321" s="43" t="str">
        <f t="shared" si="23"/>
        <v/>
      </c>
      <c r="P321" s="43" t="str">
        <f t="shared" si="24"/>
        <v/>
      </c>
    </row>
    <row r="322" spans="2:16" x14ac:dyDescent="0.3">
      <c r="B322" s="223"/>
      <c r="C322" s="224"/>
      <c r="D322" s="224"/>
      <c r="E322" s="224"/>
      <c r="F322" s="250"/>
      <c r="G322" s="96" t="str">
        <f>IF(C322="","",IFERROR(INDEX(G$19:$L319,MATCH(C322,L$19:L$28,0),1),"Non renseigné"))</f>
        <v/>
      </c>
      <c r="H322" s="261" t="str">
        <f>IFERROR(IF(E322="","",INDEX(Données_ATB!BE$3:BU$600,MATCH(E322,Medicament,0),17)),"Ce médicament n'est pas connu dans la base")</f>
        <v/>
      </c>
      <c r="I322" s="92" t="str">
        <f>IFERROR(IF(E322="","",INDEX(Données_ATB!BE$3:BM$600,MATCH(E322,Medicament,0),9)),"")</f>
        <v/>
      </c>
      <c r="J322" s="58" t="str">
        <f>IFERROR(IF(E322="","",INDEX(Données_ATB!BE$3:BQ$5600,MATCH(E322,Medicament,0),13)),"")</f>
        <v/>
      </c>
      <c r="K322" s="229" t="str">
        <f>IF(COUNTIFS($B$31:B322,B322,$E$31:E322,E322,$C$31:C322,C322,$D$31:D322,D322)&gt;1,"DÉJÀ ENTRÉ",IF(AND(COUNTA(B322,C322,D322,E322,F322)&lt;5,COUNTA(B322,C322,D322,E322,F322)&gt;0),"Pensez à renseigner toutes les cases de la ligne !",IF(COUNTA(B322)=1,IF(COUNTBLANK(B322)&gt;=1,"Ne laissez pas de lignes vides. Écrivez sur la ligne supérieure.",""),"")))&amp;IF(G322="Non renseigné","Veuillez sélectionner de nouveau le nom dans la colonne Espèce traitée","")</f>
        <v/>
      </c>
      <c r="L322" s="43" t="str">
        <f>IF(E322="","",INDEX(Données_ATB!BE$3:BV$600,MATCH(E322,Medicament,0),18))</f>
        <v/>
      </c>
      <c r="M322" s="43" t="str">
        <f t="shared" si="21"/>
        <v/>
      </c>
      <c r="N322" s="43" t="str">
        <f t="shared" si="22"/>
        <v/>
      </c>
      <c r="O322" s="43" t="str">
        <f t="shared" si="23"/>
        <v/>
      </c>
      <c r="P322" s="43" t="str">
        <f t="shared" si="24"/>
        <v/>
      </c>
    </row>
    <row r="323" spans="2:16" x14ac:dyDescent="0.3">
      <c r="B323" s="223"/>
      <c r="C323" s="224"/>
      <c r="D323" s="224"/>
      <c r="E323" s="224"/>
      <c r="F323" s="250"/>
      <c r="G323" s="96" t="str">
        <f>IF(C323="","",IFERROR(INDEX(G$19:$L320,MATCH(C323,L$19:L$28,0),1),"Non renseigné"))</f>
        <v/>
      </c>
      <c r="H323" s="261" t="str">
        <f>IFERROR(IF(E323="","",INDEX(Données_ATB!BE$3:BU$600,MATCH(E323,Medicament,0),17)),"Ce médicament n'est pas connu dans la base")</f>
        <v/>
      </c>
      <c r="I323" s="92" t="str">
        <f>IFERROR(IF(E323="","",INDEX(Données_ATB!BE$3:BM$600,MATCH(E323,Medicament,0),9)),"")</f>
        <v/>
      </c>
      <c r="J323" s="58" t="str">
        <f>IFERROR(IF(E323="","",INDEX(Données_ATB!BE$3:BQ$5600,MATCH(E323,Medicament,0),13)),"")</f>
        <v/>
      </c>
      <c r="K323" s="229" t="str">
        <f>IF(COUNTIFS($B$31:B323,B323,$E$31:E323,E323,$C$31:C323,C323,$D$31:D323,D323)&gt;1,"DÉJÀ ENTRÉ",IF(AND(COUNTA(B323,C323,D323,E323,F323)&lt;5,COUNTA(B323,C323,D323,E323,F323)&gt;0),"Pensez à renseigner toutes les cases de la ligne !",IF(COUNTA(B323)=1,IF(COUNTBLANK(B323)&gt;=1,"Ne laissez pas de lignes vides. Écrivez sur la ligne supérieure.",""),"")))&amp;IF(G323="Non renseigné","Veuillez sélectionner de nouveau le nom dans la colonne Espèce traitée","")</f>
        <v/>
      </c>
      <c r="L323" s="43" t="str">
        <f>IF(E323="","",INDEX(Données_ATB!BE$3:BV$600,MATCH(E323,Medicament,0),18))</f>
        <v/>
      </c>
      <c r="M323" s="43" t="str">
        <f t="shared" si="21"/>
        <v/>
      </c>
      <c r="N323" s="43" t="str">
        <f t="shared" si="22"/>
        <v/>
      </c>
      <c r="O323" s="43" t="str">
        <f t="shared" si="23"/>
        <v/>
      </c>
      <c r="P323" s="43" t="str">
        <f t="shared" si="24"/>
        <v/>
      </c>
    </row>
    <row r="324" spans="2:16" x14ac:dyDescent="0.3">
      <c r="B324" s="223"/>
      <c r="C324" s="224"/>
      <c r="D324" s="224"/>
      <c r="E324" s="224"/>
      <c r="F324" s="250"/>
      <c r="G324" s="96" t="str">
        <f>IF(C324="","",IFERROR(INDEX(G$19:$L321,MATCH(C324,L$19:L$28,0),1),"Non renseigné"))</f>
        <v/>
      </c>
      <c r="H324" s="261" t="str">
        <f>IFERROR(IF(E324="","",INDEX(Données_ATB!BE$3:BU$600,MATCH(E324,Medicament,0),17)),"Ce médicament n'est pas connu dans la base")</f>
        <v/>
      </c>
      <c r="I324" s="92" t="str">
        <f>IFERROR(IF(E324="","",INDEX(Données_ATB!BE$3:BM$600,MATCH(E324,Medicament,0),9)),"")</f>
        <v/>
      </c>
      <c r="J324" s="58" t="str">
        <f>IFERROR(IF(E324="","",INDEX(Données_ATB!BE$3:BQ$5600,MATCH(E324,Medicament,0),13)),"")</f>
        <v/>
      </c>
      <c r="K324" s="229" t="str">
        <f>IF(COUNTIFS($B$31:B324,B324,$E$31:E324,E324,$C$31:C324,C324,$D$31:D324,D324)&gt;1,"DÉJÀ ENTRÉ",IF(AND(COUNTA(B324,C324,D324,E324,F324)&lt;5,COUNTA(B324,C324,D324,E324,F324)&gt;0),"Pensez à renseigner toutes les cases de la ligne !",IF(COUNTA(B324)=1,IF(COUNTBLANK(B324)&gt;=1,"Ne laissez pas de lignes vides. Écrivez sur la ligne supérieure.",""),"")))&amp;IF(G324="Non renseigné","Veuillez sélectionner de nouveau le nom dans la colonne Espèce traitée","")</f>
        <v/>
      </c>
      <c r="L324" s="43" t="str">
        <f>IF(E324="","",INDEX(Données_ATB!BE$3:BV$600,MATCH(E324,Medicament,0),18))</f>
        <v/>
      </c>
      <c r="M324" s="43" t="str">
        <f t="shared" si="21"/>
        <v/>
      </c>
      <c r="N324" s="43" t="str">
        <f t="shared" si="22"/>
        <v/>
      </c>
      <c r="O324" s="43" t="str">
        <f t="shared" si="23"/>
        <v/>
      </c>
      <c r="P324" s="43" t="str">
        <f t="shared" si="24"/>
        <v/>
      </c>
    </row>
    <row r="325" spans="2:16" x14ac:dyDescent="0.3">
      <c r="B325" s="223"/>
      <c r="C325" s="224"/>
      <c r="D325" s="224"/>
      <c r="E325" s="224"/>
      <c r="F325" s="250"/>
      <c r="G325" s="96" t="str">
        <f>IF(C325="","",IFERROR(INDEX(G$19:$L322,MATCH(C325,L$19:L$28,0),1),"Non renseigné"))</f>
        <v/>
      </c>
      <c r="H325" s="261" t="str">
        <f>IFERROR(IF(E325="","",INDEX(Données_ATB!BE$3:BU$600,MATCH(E325,Medicament,0),17)),"Ce médicament n'est pas connu dans la base")</f>
        <v/>
      </c>
      <c r="I325" s="92" t="str">
        <f>IFERROR(IF(E325="","",INDEX(Données_ATB!BE$3:BM$600,MATCH(E325,Medicament,0),9)),"")</f>
        <v/>
      </c>
      <c r="J325" s="58" t="str">
        <f>IFERROR(IF(E325="","",INDEX(Données_ATB!BE$3:BQ$5600,MATCH(E325,Medicament,0),13)),"")</f>
        <v/>
      </c>
      <c r="K325" s="229" t="str">
        <f>IF(COUNTIFS($B$31:B325,B325,$E$31:E325,E325,$C$31:C325,C325,$D$31:D325,D325)&gt;1,"DÉJÀ ENTRÉ",IF(AND(COUNTA(B325,C325,D325,E325,F325)&lt;5,COUNTA(B325,C325,D325,E325,F325)&gt;0),"Pensez à renseigner toutes les cases de la ligne !",IF(COUNTA(B325)=1,IF(COUNTBLANK(B325)&gt;=1,"Ne laissez pas de lignes vides. Écrivez sur la ligne supérieure.",""),"")))&amp;IF(G325="Non renseigné","Veuillez sélectionner de nouveau le nom dans la colonne Espèce traitée","")</f>
        <v/>
      </c>
      <c r="L325" s="43" t="str">
        <f>IF(E325="","",INDEX(Données_ATB!BE$3:BV$600,MATCH(E325,Medicament,0),18))</f>
        <v/>
      </c>
      <c r="M325" s="43" t="str">
        <f t="shared" si="21"/>
        <v/>
      </c>
      <c r="N325" s="43" t="str">
        <f t="shared" si="22"/>
        <v/>
      </c>
      <c r="O325" s="43" t="str">
        <f t="shared" si="23"/>
        <v/>
      </c>
      <c r="P325" s="43" t="str">
        <f t="shared" si="24"/>
        <v/>
      </c>
    </row>
    <row r="326" spans="2:16" ht="20.25" customHeight="1" x14ac:dyDescent="0.3">
      <c r="B326" s="223"/>
      <c r="C326" s="224"/>
      <c r="D326" s="224"/>
      <c r="E326" s="224"/>
      <c r="F326" s="250"/>
      <c r="G326" s="96" t="str">
        <f>IF(C326="","",IFERROR(INDEX(G$19:$L323,MATCH(C326,L$19:L$28,0),1),"Non renseigné"))</f>
        <v/>
      </c>
      <c r="H326" s="261" t="str">
        <f>IFERROR(IF(E326="","",INDEX(Données_ATB!BE$3:BU$600,MATCH(E326,Medicament,0),17)),"Ce médicament n'est pas connu dans la base")</f>
        <v/>
      </c>
      <c r="I326" s="92" t="str">
        <f>IFERROR(IF(E326="","",INDEX(Données_ATB!BE$3:BM$600,MATCH(E326,Medicament,0),9)),"")</f>
        <v/>
      </c>
      <c r="J326" s="58" t="str">
        <f>IFERROR(IF(E326="","",INDEX(Données_ATB!BE$3:BQ$5600,MATCH(E326,Medicament,0),13)),"")</f>
        <v/>
      </c>
      <c r="K326" s="229" t="str">
        <f>IF(COUNTIFS($B$31:B326,B326,$E$31:E326,E326,$C$31:C326,C326,$D$31:D326,D326)&gt;1,"DÉJÀ ENTRÉ",IF(AND(COUNTA(B326,C326,D326,E326,F326)&lt;5,COUNTA(B326,C326,D326,E326,F326)&gt;0),"Pensez à renseigner toutes les cases de la ligne !",IF(COUNTA(B326)=1,IF(COUNTBLANK(B326)&gt;=1,"Ne laissez pas de lignes vides. Écrivez sur la ligne supérieure.",""),"")))&amp;IF(G326="Non renseigné","Veuillez sélectionner de nouveau le nom dans la colonne Espèce traitée","")</f>
        <v/>
      </c>
      <c r="L326" s="43" t="str">
        <f>IF(E326="","",INDEX(Données_ATB!BE$3:BV$600,MATCH(E326,Medicament,0),18))</f>
        <v/>
      </c>
      <c r="M326" s="43" t="str">
        <f t="shared" si="21"/>
        <v/>
      </c>
      <c r="N326" s="43" t="str">
        <f t="shared" si="22"/>
        <v/>
      </c>
      <c r="O326" s="43" t="str">
        <f t="shared" si="23"/>
        <v/>
      </c>
      <c r="P326" s="43" t="str">
        <f t="shared" si="24"/>
        <v/>
      </c>
    </row>
    <row r="327" spans="2:16" x14ac:dyDescent="0.3">
      <c r="B327" s="223"/>
      <c r="C327" s="224"/>
      <c r="D327" s="224"/>
      <c r="E327" s="224"/>
      <c r="F327" s="250"/>
      <c r="G327" s="96" t="str">
        <f>IF(C327="","",IFERROR(INDEX(G$19:$L324,MATCH(C327,L$19:L$28,0),1),"Non renseigné"))</f>
        <v/>
      </c>
      <c r="H327" s="261" t="str">
        <f>IFERROR(IF(E327="","",INDEX(Données_ATB!BE$3:BU$600,MATCH(E327,Medicament,0),17)),"Ce médicament n'est pas connu dans la base")</f>
        <v/>
      </c>
      <c r="I327" s="92" t="str">
        <f>IFERROR(IF(E327="","",INDEX(Données_ATB!BE$3:BM$600,MATCH(E327,Medicament,0),9)),"")</f>
        <v/>
      </c>
      <c r="J327" s="58" t="str">
        <f>IFERROR(IF(E327="","",INDEX(Données_ATB!BE$3:BQ$5600,MATCH(E327,Medicament,0),13)),"")</f>
        <v/>
      </c>
      <c r="K327" s="229" t="str">
        <f>IF(COUNTIFS($B$31:B327,B327,$E$31:E327,E327,$C$31:C327,C327,$D$31:D327,D327)&gt;1,"DÉJÀ ENTRÉ",IF(AND(COUNTA(B327,C327,D327,E327,F327)&lt;5,COUNTA(B327,C327,D327,E327,F327)&gt;0),"Pensez à renseigner toutes les cases de la ligne !",IF(COUNTA(B327)=1,IF(COUNTBLANK(B327)&gt;=1,"Ne laissez pas de lignes vides. Écrivez sur la ligne supérieure.",""),"")))&amp;IF(G327="Non renseigné","Veuillez sélectionner de nouveau le nom dans la colonne Espèce traitée","")</f>
        <v/>
      </c>
      <c r="L327" s="43" t="str">
        <f>IF(E327="","",INDEX(Données_ATB!BE$3:BV$600,MATCH(E327,Medicament,0),18))</f>
        <v/>
      </c>
      <c r="M327" s="43" t="str">
        <f t="shared" si="21"/>
        <v/>
      </c>
      <c r="N327" s="43" t="str">
        <f t="shared" si="22"/>
        <v/>
      </c>
      <c r="O327" s="43" t="str">
        <f t="shared" si="23"/>
        <v/>
      </c>
      <c r="P327" s="43" t="str">
        <f t="shared" si="24"/>
        <v/>
      </c>
    </row>
    <row r="328" spans="2:16" x14ac:dyDescent="0.3">
      <c r="B328" s="223"/>
      <c r="C328" s="224"/>
      <c r="D328" s="224"/>
      <c r="E328" s="224"/>
      <c r="F328" s="250"/>
      <c r="G328" s="96" t="str">
        <f>IF(C328="","",IFERROR(INDEX(G$19:$L325,MATCH(C328,L$19:L$28,0),1),"Non renseigné"))</f>
        <v/>
      </c>
      <c r="H328" s="261" t="str">
        <f>IFERROR(IF(E328="","",INDEX(Données_ATB!BE$3:BU$600,MATCH(E328,Medicament,0),17)),"Ce médicament n'est pas connu dans la base")</f>
        <v/>
      </c>
      <c r="I328" s="92" t="str">
        <f>IFERROR(IF(E328="","",INDEX(Données_ATB!BE$3:BM$600,MATCH(E328,Medicament,0),9)),"")</f>
        <v/>
      </c>
      <c r="J328" s="58" t="str">
        <f>IFERROR(IF(E328="","",INDEX(Données_ATB!BE$3:BQ$5600,MATCH(E328,Medicament,0),13)),"")</f>
        <v/>
      </c>
      <c r="K328" s="229" t="str">
        <f>IF(COUNTIFS($B$31:B328,B328,$E$31:E328,E328,$C$31:C328,C328,$D$31:D328,D328)&gt;1,"DÉJÀ ENTRÉ",IF(AND(COUNTA(B328,C328,D328,E328,F328)&lt;5,COUNTA(B328,C328,D328,E328,F328)&gt;0),"Pensez à renseigner toutes les cases de la ligne !",IF(COUNTA(B328)=1,IF(COUNTBLANK(B328)&gt;=1,"Ne laissez pas de lignes vides. Écrivez sur la ligne supérieure.",""),"")))&amp;IF(G328="Non renseigné","Veuillez sélectionner de nouveau le nom dans la colonne Espèce traitée","")</f>
        <v/>
      </c>
      <c r="L328" s="43" t="str">
        <f>IF(E328="","",INDEX(Données_ATB!BE$3:BV$600,MATCH(E328,Medicament,0),18))</f>
        <v/>
      </c>
      <c r="M328" s="43" t="str">
        <f t="shared" si="21"/>
        <v/>
      </c>
      <c r="N328" s="43" t="str">
        <f t="shared" si="22"/>
        <v/>
      </c>
      <c r="O328" s="43" t="str">
        <f t="shared" si="23"/>
        <v/>
      </c>
      <c r="P328" s="43" t="str">
        <f t="shared" si="24"/>
        <v/>
      </c>
    </row>
    <row r="329" spans="2:16" x14ac:dyDescent="0.3">
      <c r="B329" s="223"/>
      <c r="C329" s="224"/>
      <c r="D329" s="224"/>
      <c r="E329" s="224"/>
      <c r="F329" s="250"/>
      <c r="G329" s="96" t="str">
        <f>IF(C329="","",IFERROR(INDEX(G$19:$L326,MATCH(C329,L$19:L$28,0),1),"Non renseigné"))</f>
        <v/>
      </c>
      <c r="H329" s="261" t="str">
        <f>IFERROR(IF(E329="","",INDEX(Données_ATB!BE$3:BU$600,MATCH(E329,Medicament,0),17)),"Ce médicament n'est pas connu dans la base")</f>
        <v/>
      </c>
      <c r="I329" s="92" t="str">
        <f>IFERROR(IF(E329="","",INDEX(Données_ATB!BE$3:BM$600,MATCH(E329,Medicament,0),9)),"")</f>
        <v/>
      </c>
      <c r="J329" s="58" t="str">
        <f>IFERROR(IF(E329="","",INDEX(Données_ATB!BE$3:BQ$5600,MATCH(E329,Medicament,0),13)),"")</f>
        <v/>
      </c>
      <c r="K329" s="229" t="str">
        <f>IF(COUNTIFS($B$31:B329,B329,$E$31:E329,E329,$C$31:C329,C329,$D$31:D329,D329)&gt;1,"DÉJÀ ENTRÉ",IF(AND(COUNTA(B329,C329,D329,E329,F329)&lt;5,COUNTA(B329,C329,D329,E329,F329)&gt;0),"Pensez à renseigner toutes les cases de la ligne !",IF(COUNTA(B329)=1,IF(COUNTBLANK(B329)&gt;=1,"Ne laissez pas de lignes vides. Écrivez sur la ligne supérieure.",""),"")))&amp;IF(G329="Non renseigné","Veuillez sélectionner de nouveau le nom dans la colonne Espèce traitée","")</f>
        <v/>
      </c>
      <c r="L329" s="43" t="str">
        <f>IF(E329="","",INDEX(Données_ATB!BE$3:BV$600,MATCH(E329,Medicament,0),18))</f>
        <v/>
      </c>
      <c r="M329" s="43" t="str">
        <f t="shared" si="21"/>
        <v/>
      </c>
      <c r="N329" s="43" t="str">
        <f t="shared" si="22"/>
        <v/>
      </c>
      <c r="O329" s="43" t="str">
        <f t="shared" si="23"/>
        <v/>
      </c>
      <c r="P329" s="43" t="str">
        <f t="shared" si="24"/>
        <v/>
      </c>
    </row>
    <row r="330" spans="2:16" x14ac:dyDescent="0.3">
      <c r="B330" s="223"/>
      <c r="C330" s="224"/>
      <c r="D330" s="224"/>
      <c r="E330" s="224"/>
      <c r="F330" s="250"/>
      <c r="G330" s="96" t="str">
        <f>IF(C330="","",IFERROR(INDEX(G$19:$L327,MATCH(C330,L$19:L$28,0),1),"Non renseigné"))</f>
        <v/>
      </c>
      <c r="H330" s="261" t="str">
        <f>IFERROR(IF(E330="","",INDEX(Données_ATB!BE$3:BU$600,MATCH(E330,Medicament,0),17)),"Ce médicament n'est pas connu dans la base")</f>
        <v/>
      </c>
      <c r="I330" s="92" t="str">
        <f>IFERROR(IF(E330="","",INDEX(Données_ATB!BE$3:BM$600,MATCH(E330,Medicament,0),9)),"")</f>
        <v/>
      </c>
      <c r="J330" s="58" t="str">
        <f>IFERROR(IF(E330="","",INDEX(Données_ATB!BE$3:BQ$5600,MATCH(E330,Medicament,0),13)),"")</f>
        <v/>
      </c>
      <c r="K330" s="229" t="str">
        <f>IF(COUNTIFS($B$31:B330,B330,$E$31:E330,E330,$C$31:C330,C330,$D$31:D330,D330)&gt;1,"DÉJÀ ENTRÉ",IF(AND(COUNTA(B330,C330,D330,E330,F330)&lt;5,COUNTA(B330,C330,D330,E330,F330)&gt;0),"Pensez à renseigner toutes les cases de la ligne !",IF(COUNTA(B330)=1,IF(COUNTBLANK(B330)&gt;=1,"Ne laissez pas de lignes vides. Écrivez sur la ligne supérieure.",""),"")))&amp;IF(G330="Non renseigné","Veuillez sélectionner de nouveau le nom dans la colonne Espèce traitée","")</f>
        <v/>
      </c>
      <c r="L330" s="43" t="str">
        <f>IF(E330="","",INDEX(Données_ATB!BE$3:BV$600,MATCH(E330,Medicament,0),18))</f>
        <v/>
      </c>
      <c r="M330" s="43" t="str">
        <f t="shared" si="21"/>
        <v/>
      </c>
      <c r="N330" s="43" t="str">
        <f t="shared" si="22"/>
        <v/>
      </c>
      <c r="O330" s="43" t="str">
        <f t="shared" si="23"/>
        <v/>
      </c>
      <c r="P330" s="43" t="str">
        <f t="shared" si="24"/>
        <v/>
      </c>
    </row>
    <row r="331" spans="2:16" x14ac:dyDescent="0.3">
      <c r="B331" s="223"/>
      <c r="C331" s="224"/>
      <c r="D331" s="224"/>
      <c r="E331" s="224"/>
      <c r="F331" s="250"/>
      <c r="G331" s="96" t="str">
        <f>IF(C331="","",IFERROR(INDEX(G$19:$L328,MATCH(C331,L$19:L$28,0),1),"Non renseigné"))</f>
        <v/>
      </c>
      <c r="H331" s="261" t="str">
        <f>IFERROR(IF(E331="","",INDEX(Données_ATB!BE$3:BU$600,MATCH(E331,Medicament,0),17)),"Ce médicament n'est pas connu dans la base")</f>
        <v/>
      </c>
      <c r="I331" s="92" t="str">
        <f>IFERROR(IF(E331="","",INDEX(Données_ATB!BE$3:BM$600,MATCH(E331,Medicament,0),9)),"")</f>
        <v/>
      </c>
      <c r="J331" s="58" t="str">
        <f>IFERROR(IF(E331="","",INDEX(Données_ATB!BE$3:BQ$5600,MATCH(E331,Medicament,0),13)),"")</f>
        <v/>
      </c>
      <c r="K331" s="229" t="str">
        <f>IF(COUNTIFS($B$31:B331,B331,$E$31:E331,E331,$C$31:C331,C331,$D$31:D331,D331)&gt;1,"DÉJÀ ENTRÉ",IF(AND(COUNTA(B331,C331,D331,E331,F331)&lt;5,COUNTA(B331,C331,D331,E331,F331)&gt;0),"Pensez à renseigner toutes les cases de la ligne !",IF(COUNTA(B331)=1,IF(COUNTBLANK(B331)&gt;=1,"Ne laissez pas de lignes vides. Écrivez sur la ligne supérieure.",""),"")))&amp;IF(G331="Non renseigné","Veuillez sélectionner de nouveau le nom dans la colonne Espèce traitée","")</f>
        <v/>
      </c>
      <c r="L331" s="43" t="str">
        <f>IF(E331="","",INDEX(Données_ATB!BE$3:BV$600,MATCH(E331,Medicament,0),18))</f>
        <v/>
      </c>
      <c r="M331" s="43" t="str">
        <f t="shared" si="21"/>
        <v/>
      </c>
      <c r="N331" s="43" t="str">
        <f t="shared" si="22"/>
        <v/>
      </c>
      <c r="O331" s="43" t="str">
        <f t="shared" si="23"/>
        <v/>
      </c>
      <c r="P331" s="43" t="str">
        <f t="shared" si="24"/>
        <v/>
      </c>
    </row>
    <row r="332" spans="2:16" x14ac:dyDescent="0.3">
      <c r="B332" s="223"/>
      <c r="C332" s="224"/>
      <c r="D332" s="224"/>
      <c r="E332" s="224"/>
      <c r="F332" s="250"/>
      <c r="G332" s="96" t="str">
        <f>IF(C332="","",IFERROR(INDEX(G$19:$L329,MATCH(C332,L$19:L$28,0),1),"Non renseigné"))</f>
        <v/>
      </c>
      <c r="H332" s="261" t="str">
        <f>IFERROR(IF(E332="","",INDEX(Données_ATB!BE$3:BU$600,MATCH(E332,Medicament,0),17)),"Ce médicament n'est pas connu dans la base")</f>
        <v/>
      </c>
      <c r="I332" s="92" t="str">
        <f>IFERROR(IF(E332="","",INDEX(Données_ATB!BE$3:BM$600,MATCH(E332,Medicament,0),9)),"")</f>
        <v/>
      </c>
      <c r="J332" s="58" t="str">
        <f>IFERROR(IF(E332="","",INDEX(Données_ATB!BE$3:BQ$5600,MATCH(E332,Medicament,0),13)),"")</f>
        <v/>
      </c>
      <c r="K332" s="229" t="str">
        <f>IF(COUNTIFS($B$31:B332,B332,$E$31:E332,E332,$C$31:C332,C332,$D$31:D332,D332)&gt;1,"DÉJÀ ENTRÉ",IF(AND(COUNTA(B332,C332,D332,E332,F332)&lt;5,COUNTA(B332,C332,D332,E332,F332)&gt;0),"Pensez à renseigner toutes les cases de la ligne !",IF(COUNTA(B332)=1,IF(COUNTBLANK(B332)&gt;=1,"Ne laissez pas de lignes vides. Écrivez sur la ligne supérieure.",""),"")))&amp;IF(G332="Non renseigné","Veuillez sélectionner de nouveau le nom dans la colonne Espèce traitée","")</f>
        <v/>
      </c>
      <c r="L332" s="43" t="str">
        <f>IF(E332="","",INDEX(Données_ATB!BE$3:BV$600,MATCH(E332,Medicament,0),18))</f>
        <v/>
      </c>
      <c r="M332" s="43" t="str">
        <f t="shared" si="21"/>
        <v/>
      </c>
      <c r="N332" s="43" t="str">
        <f t="shared" si="22"/>
        <v/>
      </c>
      <c r="O332" s="43" t="str">
        <f t="shared" si="23"/>
        <v/>
      </c>
      <c r="P332" s="43" t="str">
        <f t="shared" si="24"/>
        <v/>
      </c>
    </row>
    <row r="333" spans="2:16" x14ac:dyDescent="0.3">
      <c r="B333" s="223"/>
      <c r="C333" s="224"/>
      <c r="D333" s="224"/>
      <c r="E333" s="224"/>
      <c r="F333" s="250"/>
      <c r="G333" s="96" t="str">
        <f>IF(C333="","",IFERROR(INDEX(G$19:$L330,MATCH(C333,L$19:L$28,0),1),"Non renseigné"))</f>
        <v/>
      </c>
      <c r="H333" s="261" t="str">
        <f>IFERROR(IF(E333="","",INDEX(Données_ATB!BE$3:BU$600,MATCH(E333,Medicament,0),17)),"Ce médicament n'est pas connu dans la base")</f>
        <v/>
      </c>
      <c r="I333" s="92" t="str">
        <f>IFERROR(IF(E333="","",INDEX(Données_ATB!BE$3:BM$600,MATCH(E333,Medicament,0),9)),"")</f>
        <v/>
      </c>
      <c r="J333" s="58" t="str">
        <f>IFERROR(IF(E333="","",INDEX(Données_ATB!BE$3:BQ$5600,MATCH(E333,Medicament,0),13)),"")</f>
        <v/>
      </c>
      <c r="K333" s="229" t="str">
        <f>IF(COUNTIFS($B$31:B333,B333,$E$31:E333,E333,$C$31:C333,C333,$D$31:D333,D333)&gt;1,"DÉJÀ ENTRÉ",IF(AND(COUNTA(B333,C333,D333,E333,F333)&lt;5,COUNTA(B333,C333,D333,E333,F333)&gt;0),"Pensez à renseigner toutes les cases de la ligne !",IF(COUNTA(B333)=1,IF(COUNTBLANK(B333)&gt;=1,"Ne laissez pas de lignes vides. Écrivez sur la ligne supérieure.",""),"")))&amp;IF(G333="Non renseigné","Veuillez sélectionner de nouveau le nom dans la colonne Espèce traitée","")</f>
        <v/>
      </c>
      <c r="L333" s="43" t="str">
        <f>IF(E333="","",INDEX(Données_ATB!BE$3:BV$600,MATCH(E333,Medicament,0),18))</f>
        <v/>
      </c>
      <c r="M333" s="43" t="str">
        <f t="shared" si="21"/>
        <v/>
      </c>
      <c r="N333" s="43" t="str">
        <f t="shared" si="22"/>
        <v/>
      </c>
      <c r="O333" s="43" t="str">
        <f t="shared" si="23"/>
        <v/>
      </c>
      <c r="P333" s="43" t="str">
        <f t="shared" si="24"/>
        <v/>
      </c>
    </row>
    <row r="334" spans="2:16" x14ac:dyDescent="0.3">
      <c r="B334" s="223"/>
      <c r="C334" s="224"/>
      <c r="D334" s="224"/>
      <c r="E334" s="224"/>
      <c r="F334" s="250"/>
      <c r="G334" s="96" t="str">
        <f>IF(C334="","",IFERROR(INDEX(G$19:$L331,MATCH(C334,L$19:L$28,0),1),"Non renseigné"))</f>
        <v/>
      </c>
      <c r="H334" s="261" t="str">
        <f>IFERROR(IF(E334="","",INDEX(Données_ATB!BE$3:BU$600,MATCH(E334,Medicament,0),17)),"Ce médicament n'est pas connu dans la base")</f>
        <v/>
      </c>
      <c r="I334" s="92" t="str">
        <f>IFERROR(IF(E334="","",INDEX(Données_ATB!BE$3:BM$600,MATCH(E334,Medicament,0),9)),"")</f>
        <v/>
      </c>
      <c r="J334" s="58" t="str">
        <f>IFERROR(IF(E334="","",INDEX(Données_ATB!BE$3:BQ$5600,MATCH(E334,Medicament,0),13)),"")</f>
        <v/>
      </c>
      <c r="K334" s="229" t="str">
        <f>IF(COUNTIFS($B$31:B334,B334,$E$31:E334,E334,$C$31:C334,C334,$D$31:D334,D334)&gt;1,"DÉJÀ ENTRÉ",IF(AND(COUNTA(B334,C334,D334,E334,F334)&lt;5,COUNTA(B334,C334,D334,E334,F334)&gt;0),"Pensez à renseigner toutes les cases de la ligne !",IF(COUNTA(B334)=1,IF(COUNTBLANK(B334)&gt;=1,"Ne laissez pas de lignes vides. Écrivez sur la ligne supérieure.",""),"")))&amp;IF(G334="Non renseigné","Veuillez sélectionner de nouveau le nom dans la colonne Espèce traitée","")</f>
        <v/>
      </c>
      <c r="L334" s="43" t="str">
        <f>IF(E334="","",INDEX(Données_ATB!BE$3:BV$600,MATCH(E334,Medicament,0),18))</f>
        <v/>
      </c>
      <c r="M334" s="43" t="str">
        <f t="shared" si="21"/>
        <v/>
      </c>
      <c r="N334" s="43" t="str">
        <f t="shared" si="22"/>
        <v/>
      </c>
      <c r="O334" s="43" t="str">
        <f t="shared" si="23"/>
        <v/>
      </c>
      <c r="P334" s="43" t="str">
        <f t="shared" si="24"/>
        <v/>
      </c>
    </row>
    <row r="335" spans="2:16" x14ac:dyDescent="0.3">
      <c r="B335" s="223"/>
      <c r="C335" s="224"/>
      <c r="D335" s="224"/>
      <c r="E335" s="224"/>
      <c r="F335" s="250"/>
      <c r="G335" s="96" t="str">
        <f>IF(C335="","",IFERROR(INDEX(G$19:$L332,MATCH(C335,L$19:L$28,0),1),"Non renseigné"))</f>
        <v/>
      </c>
      <c r="H335" s="261" t="str">
        <f>IFERROR(IF(E335="","",INDEX(Données_ATB!BE$3:BU$600,MATCH(E335,Medicament,0),17)),"Ce médicament n'est pas connu dans la base")</f>
        <v/>
      </c>
      <c r="I335" s="92" t="str">
        <f>IFERROR(IF(E335="","",INDEX(Données_ATB!BE$3:BM$600,MATCH(E335,Medicament,0),9)),"")</f>
        <v/>
      </c>
      <c r="J335" s="58" t="str">
        <f>IFERROR(IF(E335="","",INDEX(Données_ATB!BE$3:BQ$5600,MATCH(E335,Medicament,0),13)),"")</f>
        <v/>
      </c>
      <c r="K335" s="229" t="str">
        <f>IF(COUNTIFS($B$31:B335,B335,$E$31:E335,E335,$C$31:C335,C335,$D$31:D335,D335)&gt;1,"DÉJÀ ENTRÉ",IF(AND(COUNTA(B335,C335,D335,E335,F335)&lt;5,COUNTA(B335,C335,D335,E335,F335)&gt;0),"Pensez à renseigner toutes les cases de la ligne !",IF(COUNTA(B335)=1,IF(COUNTBLANK(B335)&gt;=1,"Ne laissez pas de lignes vides. Écrivez sur la ligne supérieure.",""),"")))&amp;IF(G335="Non renseigné","Veuillez sélectionner de nouveau le nom dans la colonne Espèce traitée","")</f>
        <v/>
      </c>
      <c r="L335" s="43" t="str">
        <f>IF(E335="","",INDEX(Données_ATB!BE$3:BV$600,MATCH(E335,Medicament,0),18))</f>
        <v/>
      </c>
      <c r="M335" s="43" t="str">
        <f t="shared" si="21"/>
        <v/>
      </c>
      <c r="N335" s="43" t="str">
        <f t="shared" si="22"/>
        <v/>
      </c>
      <c r="O335" s="43" t="str">
        <f t="shared" si="23"/>
        <v/>
      </c>
      <c r="P335" s="43" t="str">
        <f t="shared" si="24"/>
        <v/>
      </c>
    </row>
    <row r="336" spans="2:16" x14ac:dyDescent="0.3">
      <c r="B336" s="223"/>
      <c r="C336" s="224"/>
      <c r="D336" s="224"/>
      <c r="E336" s="224"/>
      <c r="F336" s="250"/>
      <c r="G336" s="96" t="str">
        <f>IF(C336="","",IFERROR(INDEX(G$19:$L333,MATCH(C336,L$19:L$28,0),1),"Non renseigné"))</f>
        <v/>
      </c>
      <c r="H336" s="261" t="str">
        <f>IFERROR(IF(E336="","",INDEX(Données_ATB!BE$3:BU$600,MATCH(E336,Medicament,0),17)),"Ce médicament n'est pas connu dans la base")</f>
        <v/>
      </c>
      <c r="I336" s="92" t="str">
        <f>IFERROR(IF(E336="","",INDEX(Données_ATB!BE$3:BM$600,MATCH(E336,Medicament,0),9)),"")</f>
        <v/>
      </c>
      <c r="J336" s="58" t="str">
        <f>IFERROR(IF(E336="","",INDEX(Données_ATB!BE$3:BQ$5600,MATCH(E336,Medicament,0),13)),"")</f>
        <v/>
      </c>
      <c r="K336" s="229" t="str">
        <f>IF(COUNTIFS($B$31:B336,B336,$E$31:E336,E336,$C$31:C336,C336,$D$31:D336,D336)&gt;1,"DÉJÀ ENTRÉ",IF(AND(COUNTA(B336,C336,D336,E336,F336)&lt;5,COUNTA(B336,C336,D336,E336,F336)&gt;0),"Pensez à renseigner toutes les cases de la ligne !",IF(COUNTA(B336)=1,IF(COUNTBLANK(B336)&gt;=1,"Ne laissez pas de lignes vides. Écrivez sur la ligne supérieure.",""),"")))&amp;IF(G336="Non renseigné","Veuillez sélectionner de nouveau le nom dans la colonne Espèce traitée","")</f>
        <v/>
      </c>
      <c r="L336" s="43" t="str">
        <f>IF(E336="","",INDEX(Données_ATB!BE$3:BV$600,MATCH(E336,Medicament,0),18))</f>
        <v/>
      </c>
      <c r="M336" s="43" t="str">
        <f t="shared" si="21"/>
        <v/>
      </c>
      <c r="N336" s="43" t="str">
        <f t="shared" si="22"/>
        <v/>
      </c>
      <c r="O336" s="43" t="str">
        <f t="shared" si="23"/>
        <v/>
      </c>
      <c r="P336" s="43" t="str">
        <f t="shared" si="24"/>
        <v/>
      </c>
    </row>
    <row r="337" spans="2:16" x14ac:dyDescent="0.3">
      <c r="B337" s="223"/>
      <c r="C337" s="224"/>
      <c r="D337" s="224"/>
      <c r="E337" s="224"/>
      <c r="F337" s="250"/>
      <c r="G337" s="96" t="str">
        <f>IF(C337="","",IFERROR(INDEX(G$19:$L334,MATCH(C337,L$19:L$28,0),1),"Non renseigné"))</f>
        <v/>
      </c>
      <c r="H337" s="261" t="str">
        <f>IFERROR(IF(E337="","",INDEX(Données_ATB!BE$3:BU$600,MATCH(E337,Medicament,0),17)),"Ce médicament n'est pas connu dans la base")</f>
        <v/>
      </c>
      <c r="I337" s="92" t="str">
        <f>IFERROR(IF(E337="","",INDEX(Données_ATB!BE$3:BM$600,MATCH(E337,Medicament,0),9)),"")</f>
        <v/>
      </c>
      <c r="J337" s="58" t="str">
        <f>IFERROR(IF(E337="","",INDEX(Données_ATB!BE$3:BQ$5600,MATCH(E337,Medicament,0),13)),"")</f>
        <v/>
      </c>
      <c r="K337" s="229" t="str">
        <f>IF(COUNTIFS($B$31:B337,B337,$E$31:E337,E337,$C$31:C337,C337,$D$31:D337,D337)&gt;1,"DÉJÀ ENTRÉ",IF(AND(COUNTA(B337,C337,D337,E337,F337)&lt;5,COUNTA(B337,C337,D337,E337,F337)&gt;0),"Pensez à renseigner toutes les cases de la ligne !",IF(COUNTA(B337)=1,IF(COUNTBLANK(B337)&gt;=1,"Ne laissez pas de lignes vides. Écrivez sur la ligne supérieure.",""),"")))&amp;IF(G337="Non renseigné","Veuillez sélectionner de nouveau le nom dans la colonne Espèce traitée","")</f>
        <v/>
      </c>
      <c r="L337" s="43" t="str">
        <f>IF(E337="","",INDEX(Données_ATB!BE$3:BV$600,MATCH(E337,Medicament,0),18))</f>
        <v/>
      </c>
      <c r="M337" s="43" t="str">
        <f t="shared" si="21"/>
        <v/>
      </c>
      <c r="N337" s="43" t="str">
        <f t="shared" si="22"/>
        <v/>
      </c>
      <c r="O337" s="43" t="str">
        <f t="shared" si="23"/>
        <v/>
      </c>
      <c r="P337" s="43" t="str">
        <f t="shared" si="24"/>
        <v/>
      </c>
    </row>
    <row r="338" spans="2:16" x14ac:dyDescent="0.3">
      <c r="B338" s="223"/>
      <c r="C338" s="224"/>
      <c r="D338" s="224"/>
      <c r="E338" s="224"/>
      <c r="F338" s="250"/>
      <c r="G338" s="96" t="str">
        <f>IF(C338="","",IFERROR(INDEX(G$19:$L335,MATCH(C338,L$19:L$28,0),1),"Non renseigné"))</f>
        <v/>
      </c>
      <c r="H338" s="261" t="str">
        <f>IFERROR(IF(E338="","",INDEX(Données_ATB!BE$3:BU$600,MATCH(E338,Medicament,0),17)),"Ce médicament n'est pas connu dans la base")</f>
        <v/>
      </c>
      <c r="I338" s="92" t="str">
        <f>IFERROR(IF(E338="","",INDEX(Données_ATB!BE$3:BM$600,MATCH(E338,Medicament,0),9)),"")</f>
        <v/>
      </c>
      <c r="J338" s="58" t="str">
        <f>IFERROR(IF(E338="","",INDEX(Données_ATB!BE$3:BQ$5600,MATCH(E338,Medicament,0),13)),"")</f>
        <v/>
      </c>
      <c r="K338" s="229" t="str">
        <f>IF(COUNTIFS($B$31:B338,B338,$E$31:E338,E338,$C$31:C338,C338,$D$31:D338,D338)&gt;1,"DÉJÀ ENTRÉ",IF(AND(COUNTA(B338,C338,D338,E338,F338)&lt;5,COUNTA(B338,C338,D338,E338,F338)&gt;0),"Pensez à renseigner toutes les cases de la ligne !",IF(COUNTA(B338)=1,IF(COUNTBLANK(B338)&gt;=1,"Ne laissez pas de lignes vides. Écrivez sur la ligne supérieure.",""),"")))&amp;IF(G338="Non renseigné","Veuillez sélectionner de nouveau le nom dans la colonne Espèce traitée","")</f>
        <v/>
      </c>
      <c r="L338" s="43" t="str">
        <f>IF(E338="","",INDEX(Données_ATB!BE$3:BV$600,MATCH(E338,Medicament,0),18))</f>
        <v/>
      </c>
      <c r="M338" s="43" t="str">
        <f t="shared" si="21"/>
        <v/>
      </c>
      <c r="N338" s="43" t="str">
        <f t="shared" si="22"/>
        <v/>
      </c>
      <c r="O338" s="43" t="str">
        <f t="shared" si="23"/>
        <v/>
      </c>
      <c r="P338" s="43" t="str">
        <f t="shared" si="24"/>
        <v/>
      </c>
    </row>
    <row r="339" spans="2:16" x14ac:dyDescent="0.3">
      <c r="B339" s="223"/>
      <c r="C339" s="224"/>
      <c r="D339" s="224"/>
      <c r="E339" s="224"/>
      <c r="F339" s="250"/>
      <c r="G339" s="96" t="str">
        <f>IF(C339="","",IFERROR(INDEX(G$19:$L336,MATCH(C339,L$19:L$28,0),1),"Non renseigné"))</f>
        <v/>
      </c>
      <c r="H339" s="261" t="str">
        <f>IFERROR(IF(E339="","",INDEX(Données_ATB!BE$3:BU$600,MATCH(E339,Medicament,0),17)),"Ce médicament n'est pas connu dans la base")</f>
        <v/>
      </c>
      <c r="I339" s="92" t="str">
        <f>IFERROR(IF(E339="","",INDEX(Données_ATB!BE$3:BM$600,MATCH(E339,Medicament,0),9)),"")</f>
        <v/>
      </c>
      <c r="J339" s="58" t="str">
        <f>IFERROR(IF(E339="","",INDEX(Données_ATB!BE$3:BQ$5600,MATCH(E339,Medicament,0),13)),"")</f>
        <v/>
      </c>
      <c r="K339" s="229" t="str">
        <f>IF(COUNTIFS($B$31:B339,B339,$E$31:E339,E339,$C$31:C339,C339,$D$31:D339,D339)&gt;1,"DÉJÀ ENTRÉ",IF(AND(COUNTA(B339,C339,D339,E339,F339)&lt;5,COUNTA(B339,C339,D339,E339,F339)&gt;0),"Pensez à renseigner toutes les cases de la ligne !",IF(COUNTA(B339)=1,IF(COUNTBLANK(B339)&gt;=1,"Ne laissez pas de lignes vides. Écrivez sur la ligne supérieure.",""),"")))&amp;IF(G339="Non renseigné","Veuillez sélectionner de nouveau le nom dans la colonne Espèce traitée","")</f>
        <v/>
      </c>
      <c r="L339" s="43" t="str">
        <f>IF(E339="","",INDEX(Données_ATB!BE$3:BV$600,MATCH(E339,Medicament,0),18))</f>
        <v/>
      </c>
      <c r="M339" s="43" t="str">
        <f t="shared" si="21"/>
        <v/>
      </c>
      <c r="N339" s="43" t="str">
        <f t="shared" si="22"/>
        <v/>
      </c>
      <c r="O339" s="43" t="str">
        <f t="shared" si="23"/>
        <v/>
      </c>
      <c r="P339" s="43" t="str">
        <f t="shared" si="24"/>
        <v/>
      </c>
    </row>
    <row r="340" spans="2:16" x14ac:dyDescent="0.3">
      <c r="B340" s="223"/>
      <c r="C340" s="224"/>
      <c r="D340" s="224"/>
      <c r="E340" s="224"/>
      <c r="F340" s="250"/>
      <c r="G340" s="96" t="str">
        <f>IF(C340="","",IFERROR(INDEX(G$19:$L337,MATCH(C340,L$19:L$28,0),1),"Non renseigné"))</f>
        <v/>
      </c>
      <c r="H340" s="261" t="str">
        <f>IFERROR(IF(E340="","",INDEX(Données_ATB!BE$3:BU$600,MATCH(E340,Medicament,0),17)),"Ce médicament n'est pas connu dans la base")</f>
        <v/>
      </c>
      <c r="I340" s="92" t="str">
        <f>IFERROR(IF(E340="","",INDEX(Données_ATB!BE$3:BM$600,MATCH(E340,Medicament,0),9)),"")</f>
        <v/>
      </c>
      <c r="J340" s="58" t="str">
        <f>IFERROR(IF(E340="","",INDEX(Données_ATB!BE$3:BQ$5600,MATCH(E340,Medicament,0),13)),"")</f>
        <v/>
      </c>
      <c r="K340" s="229" t="str">
        <f>IF(COUNTIFS($B$31:B340,B340,$E$31:E340,E340,$C$31:C340,C340,$D$31:D340,D340)&gt;1,"DÉJÀ ENTRÉ",IF(AND(COUNTA(B340,C340,D340,E340,F340)&lt;5,COUNTA(B340,C340,D340,E340,F340)&gt;0),"Pensez à renseigner toutes les cases de la ligne !",IF(COUNTA(B340)=1,IF(COUNTBLANK(B340)&gt;=1,"Ne laissez pas de lignes vides. Écrivez sur la ligne supérieure.",""),"")))&amp;IF(G340="Non renseigné","Veuillez sélectionner de nouveau le nom dans la colonne Espèce traitée","")</f>
        <v/>
      </c>
      <c r="L340" s="43" t="str">
        <f>IF(E340="","",INDEX(Données_ATB!BE$3:BV$600,MATCH(E340,Medicament,0),18))</f>
        <v/>
      </c>
      <c r="M340" s="43" t="str">
        <f t="shared" si="21"/>
        <v/>
      </c>
      <c r="N340" s="43" t="str">
        <f t="shared" si="22"/>
        <v/>
      </c>
      <c r="O340" s="43" t="str">
        <f t="shared" si="23"/>
        <v/>
      </c>
      <c r="P340" s="43" t="str">
        <f t="shared" si="24"/>
        <v/>
      </c>
    </row>
    <row r="341" spans="2:16" x14ac:dyDescent="0.3">
      <c r="B341" s="223"/>
      <c r="C341" s="224"/>
      <c r="D341" s="224"/>
      <c r="E341" s="224"/>
      <c r="F341" s="250"/>
      <c r="G341" s="96" t="str">
        <f>IF(C341="","",IFERROR(INDEX(G$19:$L338,MATCH(C341,L$19:L$28,0),1),"Non renseigné"))</f>
        <v/>
      </c>
      <c r="H341" s="261" t="str">
        <f>IFERROR(IF(E341="","",INDEX(Données_ATB!BE$3:BU$600,MATCH(E341,Medicament,0),17)),"Ce médicament n'est pas connu dans la base")</f>
        <v/>
      </c>
      <c r="I341" s="92" t="str">
        <f>IFERROR(IF(E341="","",INDEX(Données_ATB!BE$3:BM$600,MATCH(E341,Medicament,0),9)),"")</f>
        <v/>
      </c>
      <c r="J341" s="58" t="str">
        <f>IFERROR(IF(E341="","",INDEX(Données_ATB!BE$3:BQ$5600,MATCH(E341,Medicament,0),13)),"")</f>
        <v/>
      </c>
      <c r="K341" s="229" t="str">
        <f>IF(COUNTIFS($B$31:B341,B341,$E$31:E341,E341,$C$31:C341,C341,$D$31:D341,D341)&gt;1,"DÉJÀ ENTRÉ",IF(AND(COUNTA(B341,C341,D341,E341,F341)&lt;5,COUNTA(B341,C341,D341,E341,F341)&gt;0),"Pensez à renseigner toutes les cases de la ligne !",IF(COUNTA(B341)=1,IF(COUNTBLANK(B341)&gt;=1,"Ne laissez pas de lignes vides. Écrivez sur la ligne supérieure.",""),"")))&amp;IF(G341="Non renseigné","Veuillez sélectionner de nouveau le nom dans la colonne Espèce traitée","")</f>
        <v/>
      </c>
      <c r="L341" s="43" t="str">
        <f>IF(E341="","",INDEX(Données_ATB!BE$3:BV$600,MATCH(E341,Medicament,0),18))</f>
        <v/>
      </c>
      <c r="M341" s="43" t="str">
        <f t="shared" si="21"/>
        <v/>
      </c>
      <c r="N341" s="43" t="str">
        <f t="shared" si="22"/>
        <v/>
      </c>
      <c r="O341" s="43" t="str">
        <f t="shared" si="23"/>
        <v/>
      </c>
      <c r="P341" s="43" t="str">
        <f t="shared" si="24"/>
        <v/>
      </c>
    </row>
    <row r="342" spans="2:16" x14ac:dyDescent="0.3">
      <c r="B342" s="223"/>
      <c r="C342" s="224"/>
      <c r="D342" s="224"/>
      <c r="E342" s="224"/>
      <c r="F342" s="250"/>
      <c r="G342" s="96" t="str">
        <f>IF(C342="","",IFERROR(INDEX(G$19:$L339,MATCH(C342,L$19:L$28,0),1),"Non renseigné"))</f>
        <v/>
      </c>
      <c r="H342" s="261" t="str">
        <f>IFERROR(IF(E342="","",INDEX(Données_ATB!BE$3:BU$600,MATCH(E342,Medicament,0),17)),"Ce médicament n'est pas connu dans la base")</f>
        <v/>
      </c>
      <c r="I342" s="92" t="str">
        <f>IFERROR(IF(E342="","",INDEX(Données_ATB!BE$3:BM$600,MATCH(E342,Medicament,0),9)),"")</f>
        <v/>
      </c>
      <c r="J342" s="58" t="str">
        <f>IFERROR(IF(E342="","",INDEX(Données_ATB!BE$3:BQ$5600,MATCH(E342,Medicament,0),13)),"")</f>
        <v/>
      </c>
      <c r="K342" s="229" t="str">
        <f>IF(COUNTIFS($B$31:B342,B342,$E$31:E342,E342,$C$31:C342,C342,$D$31:D342,D342)&gt;1,"DÉJÀ ENTRÉ",IF(AND(COUNTA(B342,C342,D342,E342,F342)&lt;5,COUNTA(B342,C342,D342,E342,F342)&gt;0),"Pensez à renseigner toutes les cases de la ligne !",IF(COUNTA(B342)=1,IF(COUNTBLANK(B342)&gt;=1,"Ne laissez pas de lignes vides. Écrivez sur la ligne supérieure.",""),"")))&amp;IF(G342="Non renseigné","Veuillez sélectionner de nouveau le nom dans la colonne Espèce traitée","")</f>
        <v/>
      </c>
      <c r="L342" s="43" t="str">
        <f>IF(E342="","",INDEX(Données_ATB!BE$3:BV$600,MATCH(E342,Medicament,0),18))</f>
        <v/>
      </c>
      <c r="M342" s="43" t="str">
        <f t="shared" si="21"/>
        <v/>
      </c>
      <c r="N342" s="43" t="str">
        <f t="shared" si="22"/>
        <v/>
      </c>
      <c r="O342" s="43" t="str">
        <f t="shared" si="23"/>
        <v/>
      </c>
      <c r="P342" s="43" t="str">
        <f t="shared" si="24"/>
        <v/>
      </c>
    </row>
    <row r="343" spans="2:16" x14ac:dyDescent="0.3">
      <c r="B343" s="223"/>
      <c r="C343" s="224"/>
      <c r="D343" s="224"/>
      <c r="E343" s="224"/>
      <c r="F343" s="250"/>
      <c r="G343" s="96" t="str">
        <f>IF(C343="","",IFERROR(INDEX(G$19:$L340,MATCH(C343,L$19:L$28,0),1),"Non renseigné"))</f>
        <v/>
      </c>
      <c r="H343" s="261" t="str">
        <f>IFERROR(IF(E343="","",INDEX(Données_ATB!BE$3:BU$600,MATCH(E343,Medicament,0),17)),"Ce médicament n'est pas connu dans la base")</f>
        <v/>
      </c>
      <c r="I343" s="92" t="str">
        <f>IFERROR(IF(E343="","",INDEX(Données_ATB!BE$3:BM$600,MATCH(E343,Medicament,0),9)),"")</f>
        <v/>
      </c>
      <c r="J343" s="58" t="str">
        <f>IFERROR(IF(E343="","",INDEX(Données_ATB!BE$3:BQ$5600,MATCH(E343,Medicament,0),13)),"")</f>
        <v/>
      </c>
      <c r="K343" s="229" t="str">
        <f>IF(COUNTIFS($B$31:B343,B343,$E$31:E343,E343,$C$31:C343,C343,$D$31:D343,D343)&gt;1,"DÉJÀ ENTRÉ",IF(AND(COUNTA(B343,C343,D343,E343,F343)&lt;5,COUNTA(B343,C343,D343,E343,F343)&gt;0),"Pensez à renseigner toutes les cases de la ligne !",IF(COUNTA(B343)=1,IF(COUNTBLANK(B343)&gt;=1,"Ne laissez pas de lignes vides. Écrivez sur la ligne supérieure.",""),"")))&amp;IF(G343="Non renseigné","Veuillez sélectionner de nouveau le nom dans la colonne Espèce traitée","")</f>
        <v/>
      </c>
      <c r="L343" s="43" t="str">
        <f>IF(E343="","",INDEX(Données_ATB!BE$3:BV$600,MATCH(E343,Medicament,0),18))</f>
        <v/>
      </c>
      <c r="M343" s="43" t="str">
        <f t="shared" si="21"/>
        <v/>
      </c>
      <c r="N343" s="43" t="str">
        <f t="shared" si="22"/>
        <v/>
      </c>
      <c r="O343" s="43" t="str">
        <f t="shared" si="23"/>
        <v/>
      </c>
      <c r="P343" s="43" t="str">
        <f t="shared" si="24"/>
        <v/>
      </c>
    </row>
    <row r="344" spans="2:16" x14ac:dyDescent="0.3">
      <c r="B344" s="223"/>
      <c r="C344" s="224"/>
      <c r="D344" s="224"/>
      <c r="E344" s="224"/>
      <c r="F344" s="250"/>
      <c r="G344" s="96" t="str">
        <f>IF(C344="","",IFERROR(INDEX(G$19:$L341,MATCH(C344,L$19:L$28,0),1),"Non renseigné"))</f>
        <v/>
      </c>
      <c r="H344" s="261" t="str">
        <f>IFERROR(IF(E344="","",INDEX(Données_ATB!BE$3:BU$600,MATCH(E344,Medicament,0),17)),"Ce médicament n'est pas connu dans la base")</f>
        <v/>
      </c>
      <c r="I344" s="92" t="str">
        <f>IFERROR(IF(E344="","",INDEX(Données_ATB!BE$3:BM$600,MATCH(E344,Medicament,0),9)),"")</f>
        <v/>
      </c>
      <c r="J344" s="58" t="str">
        <f>IFERROR(IF(E344="","",INDEX(Données_ATB!BE$3:BQ$5600,MATCH(E344,Medicament,0),13)),"")</f>
        <v/>
      </c>
      <c r="K344" s="229" t="str">
        <f>IF(COUNTIFS($B$31:B344,B344,$E$31:E344,E344,$C$31:C344,C344,$D$31:D344,D344)&gt;1,"DÉJÀ ENTRÉ",IF(AND(COUNTA(B344,C344,D344,E344,F344)&lt;5,COUNTA(B344,C344,D344,E344,F344)&gt;0),"Pensez à renseigner toutes les cases de la ligne !",IF(COUNTA(B344)=1,IF(COUNTBLANK(B344)&gt;=1,"Ne laissez pas de lignes vides. Écrivez sur la ligne supérieure.",""),"")))&amp;IF(G344="Non renseigné","Veuillez sélectionner de nouveau le nom dans la colonne Espèce traitée","")</f>
        <v/>
      </c>
      <c r="L344" s="43" t="str">
        <f>IF(E344="","",INDEX(Données_ATB!BE$3:BV$600,MATCH(E344,Medicament,0),18))</f>
        <v/>
      </c>
      <c r="M344" s="43" t="str">
        <f t="shared" si="21"/>
        <v/>
      </c>
      <c r="N344" s="43" t="str">
        <f t="shared" si="22"/>
        <v/>
      </c>
      <c r="O344" s="43" t="str">
        <f t="shared" si="23"/>
        <v/>
      </c>
      <c r="P344" s="43" t="str">
        <f t="shared" si="24"/>
        <v/>
      </c>
    </row>
    <row r="345" spans="2:16" ht="16.5" customHeight="1" x14ac:dyDescent="0.3">
      <c r="B345" s="223"/>
      <c r="C345" s="224"/>
      <c r="D345" s="224"/>
      <c r="E345" s="224"/>
      <c r="F345" s="250"/>
      <c r="G345" s="96" t="str">
        <f>IF(C345="","",IFERROR(INDEX(G$19:$L342,MATCH(C345,L$19:L$28,0),1),"Non renseigné"))</f>
        <v/>
      </c>
      <c r="H345" s="261" t="str">
        <f>IFERROR(IF(E345="","",INDEX(Données_ATB!BE$3:BU$600,MATCH(E345,Medicament,0),17)),"Ce médicament n'est pas connu dans la base")</f>
        <v/>
      </c>
      <c r="I345" s="92" t="str">
        <f>IFERROR(IF(E345="","",INDEX(Données_ATB!BE$3:BM$600,MATCH(E345,Medicament,0),9)),"")</f>
        <v/>
      </c>
      <c r="J345" s="58" t="str">
        <f>IFERROR(IF(E345="","",INDEX(Données_ATB!BE$3:BQ$5600,MATCH(E345,Medicament,0),13)),"")</f>
        <v/>
      </c>
      <c r="K345" s="229" t="str">
        <f>IF(COUNTIFS($B$31:B345,B345,$E$31:E345,E345,$C$31:C345,C345,$D$31:D345,D345)&gt;1,"DÉJÀ ENTRÉ",IF(AND(COUNTA(B345,C345,D345,E345,F345)&lt;5,COUNTA(B345,C345,D345,E345,F345)&gt;0),"Pensez à renseigner toutes les cases de la ligne !",IF(COUNTA(B345)=1,IF(COUNTBLANK(B345)&gt;=1,"Ne laissez pas de lignes vides. Écrivez sur la ligne supérieure.",""),"")))&amp;IF(G345="Non renseigné","Veuillez sélectionner de nouveau le nom dans la colonne Espèce traitée","")</f>
        <v/>
      </c>
      <c r="L345" s="43" t="str">
        <f>IF(E345="","",INDEX(Données_ATB!BE$3:BV$600,MATCH(E345,Medicament,0),18))</f>
        <v/>
      </c>
      <c r="M345" s="43" t="str">
        <f t="shared" si="21"/>
        <v/>
      </c>
      <c r="N345" s="43" t="str">
        <f t="shared" si="22"/>
        <v/>
      </c>
      <c r="O345" s="43" t="str">
        <f t="shared" si="23"/>
        <v/>
      </c>
      <c r="P345" s="43" t="str">
        <f t="shared" si="24"/>
        <v/>
      </c>
    </row>
    <row r="346" spans="2:16" ht="16.5" customHeight="1" x14ac:dyDescent="0.3">
      <c r="B346" s="223"/>
      <c r="C346" s="224"/>
      <c r="D346" s="224"/>
      <c r="E346" s="224"/>
      <c r="F346" s="250"/>
      <c r="G346" s="96" t="str">
        <f>IF(C346="","",IFERROR(INDEX(G$19:$L343,MATCH(C346,L$19:L$28,0),1),"Non renseigné"))</f>
        <v/>
      </c>
      <c r="H346" s="261" t="str">
        <f>IFERROR(IF(E346="","",INDEX(Données_ATB!BE$3:BU$600,MATCH(E346,Medicament,0),17)),"Ce médicament n'est pas connu dans la base")</f>
        <v/>
      </c>
      <c r="I346" s="92" t="str">
        <f>IFERROR(IF(E346="","",INDEX(Données_ATB!BE$3:BM$600,MATCH(E346,Medicament,0),9)),"")</f>
        <v/>
      </c>
      <c r="J346" s="58" t="str">
        <f>IFERROR(IF(E346="","",INDEX(Données_ATB!BE$3:BQ$5600,MATCH(E346,Medicament,0),13)),"")</f>
        <v/>
      </c>
      <c r="K346" s="229" t="str">
        <f>IF(COUNTIFS($B$31:B346,B346,$E$31:E346,E346,$C$31:C346,C346,$D$31:D346,D346)&gt;1,"DÉJÀ ENTRÉ",IF(AND(COUNTA(B346,C346,D346,E346,F346)&lt;5,COUNTA(B346,C346,D346,E346,F346)&gt;0),"Pensez à renseigner toutes les cases de la ligne !",IF(COUNTA(B346)=1,IF(COUNTBLANK(B346)&gt;=1,"Ne laissez pas de lignes vides. Écrivez sur la ligne supérieure.",""),"")))&amp;IF(G346="Non renseigné","Veuillez sélectionner de nouveau le nom dans la colonne Espèce traitée","")</f>
        <v/>
      </c>
      <c r="L346" s="43" t="str">
        <f>IF(E346="","",INDEX(Données_ATB!BE$3:BV$600,MATCH(E346,Medicament,0),18))</f>
        <v/>
      </c>
      <c r="M346" s="43" t="str">
        <f t="shared" si="21"/>
        <v/>
      </c>
      <c r="N346" s="43" t="str">
        <f t="shared" si="22"/>
        <v/>
      </c>
      <c r="O346" s="43" t="str">
        <f t="shared" si="23"/>
        <v/>
      </c>
      <c r="P346" s="43" t="str">
        <f t="shared" si="24"/>
        <v/>
      </c>
    </row>
    <row r="347" spans="2:16" x14ac:dyDescent="0.3">
      <c r="B347" s="223"/>
      <c r="C347" s="224"/>
      <c r="D347" s="224"/>
      <c r="E347" s="224"/>
      <c r="F347" s="250"/>
      <c r="G347" s="96" t="str">
        <f>IF(C347="","",IFERROR(INDEX(G$19:$L344,MATCH(C347,L$19:L$28,0),1),"Non renseigné"))</f>
        <v/>
      </c>
      <c r="H347" s="261" t="str">
        <f>IFERROR(IF(E347="","",INDEX(Données_ATB!BE$3:BU$600,MATCH(E347,Medicament,0),17)),"Ce médicament n'est pas connu dans la base")</f>
        <v/>
      </c>
      <c r="I347" s="92" t="str">
        <f>IFERROR(IF(E347="","",INDEX(Données_ATB!BE$3:BM$600,MATCH(E347,Medicament,0),9)),"")</f>
        <v/>
      </c>
      <c r="J347" s="58" t="str">
        <f>IFERROR(IF(E347="","",INDEX(Données_ATB!BE$3:BQ$5600,MATCH(E347,Medicament,0),13)),"")</f>
        <v/>
      </c>
      <c r="K347" s="229" t="str">
        <f>IF(COUNTIFS($B$31:B347,B347,$E$31:E347,E347,$C$31:C347,C347,$D$31:D347,D347)&gt;1,"DÉJÀ ENTRÉ",IF(AND(COUNTA(B347,C347,D347,E347,F347)&lt;5,COUNTA(B347,C347,D347,E347,F347)&gt;0),"Pensez à renseigner toutes les cases de la ligne !",IF(COUNTA(B347)=1,IF(COUNTBLANK(B347)&gt;=1,"Ne laissez pas de lignes vides. Écrivez sur la ligne supérieure.",""),"")))&amp;IF(G347="Non renseigné","Veuillez sélectionner de nouveau le nom dans la colonne Espèce traitée","")</f>
        <v/>
      </c>
      <c r="L347" s="43" t="str">
        <f>IF(E347="","",INDEX(Données_ATB!BE$3:BV$600,MATCH(E347,Medicament,0),18))</f>
        <v/>
      </c>
      <c r="M347" s="43" t="str">
        <f t="shared" si="21"/>
        <v/>
      </c>
      <c r="N347" s="43" t="str">
        <f t="shared" si="22"/>
        <v/>
      </c>
      <c r="O347" s="43" t="str">
        <f t="shared" si="23"/>
        <v/>
      </c>
      <c r="P347" s="43" t="str">
        <f t="shared" si="24"/>
        <v/>
      </c>
    </row>
    <row r="348" spans="2:16" x14ac:dyDescent="0.3">
      <c r="B348" s="223"/>
      <c r="C348" s="224"/>
      <c r="D348" s="224"/>
      <c r="E348" s="224"/>
      <c r="F348" s="250"/>
      <c r="G348" s="96" t="str">
        <f>IF(C348="","",IFERROR(INDEX(G$19:$L345,MATCH(C348,L$19:L$28,0),1),"Non renseigné"))</f>
        <v/>
      </c>
      <c r="H348" s="261" t="str">
        <f>IFERROR(IF(E348="","",INDEX(Données_ATB!BE$3:BU$600,MATCH(E348,Medicament,0),17)),"Ce médicament n'est pas connu dans la base")</f>
        <v/>
      </c>
      <c r="I348" s="92" t="str">
        <f>IFERROR(IF(E348="","",INDEX(Données_ATB!BE$3:BM$600,MATCH(E348,Medicament,0),9)),"")</f>
        <v/>
      </c>
      <c r="J348" s="58" t="str">
        <f>IFERROR(IF(E348="","",INDEX(Données_ATB!BE$3:BQ$5600,MATCH(E348,Medicament,0),13)),"")</f>
        <v/>
      </c>
      <c r="K348" s="229" t="str">
        <f>IF(COUNTIFS($B$31:B348,B348,$E$31:E348,E348,$C$31:C348,C348,$D$31:D348,D348)&gt;1,"DÉJÀ ENTRÉ",IF(AND(COUNTA(B348,C348,D348,E348,F348)&lt;5,COUNTA(B348,C348,D348,E348,F348)&gt;0),"Pensez à renseigner toutes les cases de la ligne !",IF(COUNTA(B348)=1,IF(COUNTBLANK(B348)&gt;=1,"Ne laissez pas de lignes vides. Écrivez sur la ligne supérieure.",""),"")))&amp;IF(G348="Non renseigné","Veuillez sélectionner de nouveau le nom dans la colonne Espèce traitée","")</f>
        <v/>
      </c>
      <c r="L348" s="43" t="str">
        <f>IF(E348="","",INDEX(Données_ATB!BE$3:BV$600,MATCH(E348,Medicament,0),18))</f>
        <v/>
      </c>
      <c r="M348" s="43" t="str">
        <f t="shared" si="21"/>
        <v/>
      </c>
      <c r="N348" s="43" t="str">
        <f t="shared" si="22"/>
        <v/>
      </c>
      <c r="O348" s="43" t="str">
        <f t="shared" si="23"/>
        <v/>
      </c>
      <c r="P348" s="43" t="str">
        <f t="shared" si="24"/>
        <v/>
      </c>
    </row>
    <row r="349" spans="2:16" x14ac:dyDescent="0.3">
      <c r="B349" s="223"/>
      <c r="C349" s="224"/>
      <c r="D349" s="224"/>
      <c r="E349" s="224"/>
      <c r="F349" s="250"/>
      <c r="G349" s="96" t="str">
        <f>IF(C349="","",IFERROR(INDEX(G$19:$L346,MATCH(C349,L$19:L$28,0),1),"Non renseigné"))</f>
        <v/>
      </c>
      <c r="H349" s="261" t="str">
        <f>IFERROR(IF(E349="","",INDEX(Données_ATB!BE$3:BU$600,MATCH(E349,Medicament,0),17)),"Ce médicament n'est pas connu dans la base")</f>
        <v/>
      </c>
      <c r="I349" s="92" t="str">
        <f>IFERROR(IF(E349="","",INDEX(Données_ATB!BE$3:BM$600,MATCH(E349,Medicament,0),9)),"")</f>
        <v/>
      </c>
      <c r="J349" s="58" t="str">
        <f>IFERROR(IF(E349="","",INDEX(Données_ATB!BE$3:BQ$5600,MATCH(E349,Medicament,0),13)),"")</f>
        <v/>
      </c>
      <c r="K349" s="229" t="str">
        <f>IF(COUNTIFS($B$31:B349,B349,$E$31:E349,E349,$C$31:C349,C349,$D$31:D349,D349)&gt;1,"DÉJÀ ENTRÉ",IF(AND(COUNTA(B349,C349,D349,E349,F349)&lt;5,COUNTA(B349,C349,D349,E349,F349)&gt;0),"Pensez à renseigner toutes les cases de la ligne !",IF(COUNTA(B349)=1,IF(COUNTBLANK(B349)&gt;=1,"Ne laissez pas de lignes vides. Écrivez sur la ligne supérieure.",""),"")))&amp;IF(G349="Non renseigné","Veuillez sélectionner de nouveau le nom dans la colonne Espèce traitée","")</f>
        <v/>
      </c>
      <c r="L349" s="43" t="str">
        <f>IF(E349="","",INDEX(Données_ATB!BE$3:BV$600,MATCH(E349,Medicament,0),18))</f>
        <v/>
      </c>
      <c r="M349" s="43" t="str">
        <f t="shared" si="21"/>
        <v/>
      </c>
      <c r="N349" s="43" t="str">
        <f t="shared" si="22"/>
        <v/>
      </c>
      <c r="O349" s="43" t="str">
        <f t="shared" si="23"/>
        <v/>
      </c>
      <c r="P349" s="43" t="str">
        <f t="shared" si="24"/>
        <v/>
      </c>
    </row>
    <row r="350" spans="2:16" x14ac:dyDescent="0.3">
      <c r="B350" s="223"/>
      <c r="C350" s="224"/>
      <c r="D350" s="224"/>
      <c r="E350" s="224"/>
      <c r="F350" s="250"/>
      <c r="G350" s="96" t="str">
        <f>IF(C350="","",IFERROR(INDEX(G$19:$L347,MATCH(C350,L$19:L$28,0),1),"Non renseigné"))</f>
        <v/>
      </c>
      <c r="H350" s="261" t="str">
        <f>IFERROR(IF(E350="","",INDEX(Données_ATB!BE$3:BU$600,MATCH(E350,Medicament,0),17)),"Ce médicament n'est pas connu dans la base")</f>
        <v/>
      </c>
      <c r="I350" s="92" t="str">
        <f>IFERROR(IF(E350="","",INDEX(Données_ATB!BE$3:BM$600,MATCH(E350,Medicament,0),9)),"")</f>
        <v/>
      </c>
      <c r="J350" s="58" t="str">
        <f>IFERROR(IF(E350="","",INDEX(Données_ATB!BE$3:BQ$5600,MATCH(E350,Medicament,0),13)),"")</f>
        <v/>
      </c>
      <c r="K350" s="229" t="str">
        <f>IF(COUNTIFS($B$31:B350,B350,$E$31:E350,E350,$C$31:C350,C350,$D$31:D350,D350)&gt;1,"DÉJÀ ENTRÉ",IF(AND(COUNTA(B350,C350,D350,E350,F350)&lt;5,COUNTA(B350,C350,D350,E350,F350)&gt;0),"Pensez à renseigner toutes les cases de la ligne !",IF(COUNTA(B350)=1,IF(COUNTBLANK(B350)&gt;=1,"Ne laissez pas de lignes vides. Écrivez sur la ligne supérieure.",""),"")))&amp;IF(G350="Non renseigné","Veuillez sélectionner de nouveau le nom dans la colonne Espèce traitée","")</f>
        <v/>
      </c>
      <c r="L350" s="43" t="str">
        <f>IF(E350="","",INDEX(Données_ATB!BE$3:BV$600,MATCH(E350,Medicament,0),18))</f>
        <v/>
      </c>
      <c r="M350" s="43" t="str">
        <f t="shared" si="21"/>
        <v/>
      </c>
      <c r="N350" s="43" t="str">
        <f t="shared" si="22"/>
        <v/>
      </c>
      <c r="O350" s="43" t="str">
        <f t="shared" si="23"/>
        <v/>
      </c>
      <c r="P350" s="43" t="str">
        <f t="shared" si="24"/>
        <v/>
      </c>
    </row>
    <row r="351" spans="2:16" x14ac:dyDescent="0.3">
      <c r="B351" s="223"/>
      <c r="C351" s="224"/>
      <c r="D351" s="224"/>
      <c r="E351" s="224"/>
      <c r="F351" s="250"/>
      <c r="G351" s="96" t="str">
        <f>IF(C351="","",IFERROR(INDEX(G$19:$L348,MATCH(C351,L$19:L$28,0),1),"Non renseigné"))</f>
        <v/>
      </c>
      <c r="H351" s="261" t="str">
        <f>IFERROR(IF(E351="","",INDEX(Données_ATB!BE$3:BU$600,MATCH(E351,Medicament,0),17)),"Ce médicament n'est pas connu dans la base")</f>
        <v/>
      </c>
      <c r="I351" s="92" t="str">
        <f>IFERROR(IF(E351="","",INDEX(Données_ATB!BE$3:BM$600,MATCH(E351,Medicament,0),9)),"")</f>
        <v/>
      </c>
      <c r="J351" s="58" t="str">
        <f>IFERROR(IF(E351="","",INDEX(Données_ATB!BE$3:BQ$5600,MATCH(E351,Medicament,0),13)),"")</f>
        <v/>
      </c>
      <c r="K351" s="229" t="str">
        <f>IF(COUNTIFS($B$31:B351,B351,$E$31:E351,E351,$C$31:C351,C351,$D$31:D351,D351)&gt;1,"DÉJÀ ENTRÉ",IF(AND(COUNTA(B351,C351,D351,E351,F351)&lt;5,COUNTA(B351,C351,D351,E351,F351)&gt;0),"Pensez à renseigner toutes les cases de la ligne !",IF(COUNTA(B351)=1,IF(COUNTBLANK(B351)&gt;=1,"Ne laissez pas de lignes vides. Écrivez sur la ligne supérieure.",""),"")))&amp;IF(G351="Non renseigné","Veuillez sélectionner de nouveau le nom dans la colonne Espèce traitée","")</f>
        <v/>
      </c>
      <c r="L351" s="43" t="str">
        <f>IF(E351="","",INDEX(Données_ATB!BE$3:BV$600,MATCH(E351,Medicament,0),18))</f>
        <v/>
      </c>
      <c r="M351" s="43" t="str">
        <f t="shared" ref="M351:M400" si="25">IF(B351="janvier",1,IF(B351="février",2,IF(B351="mars",3,IF(B351="avril",4,IF(B351="mai",5,IF(B351="juin",6,IF(B351="juillet",7,IF(B351="août",8,IF(B351="septembre",9,IF(B351="octobre",10,IF(B351="novembre",11,IF(B351="décembre",12,""))))))))))))</f>
        <v/>
      </c>
      <c r="N351" s="43" t="str">
        <f t="shared" si="22"/>
        <v/>
      </c>
      <c r="O351" s="43" t="str">
        <f t="shared" si="23"/>
        <v/>
      </c>
      <c r="P351" s="43" t="str">
        <f t="shared" si="24"/>
        <v/>
      </c>
    </row>
    <row r="352" spans="2:16" x14ac:dyDescent="0.3">
      <c r="B352" s="223"/>
      <c r="C352" s="224"/>
      <c r="D352" s="224"/>
      <c r="E352" s="224"/>
      <c r="F352" s="250"/>
      <c r="G352" s="96" t="str">
        <f>IF(C352="","",IFERROR(INDEX(G$19:$L349,MATCH(C352,L$19:L$28,0),1),"Non renseigné"))</f>
        <v/>
      </c>
      <c r="H352" s="261" t="str">
        <f>IFERROR(IF(E352="","",INDEX(Données_ATB!BE$3:BU$600,MATCH(E352,Medicament,0),17)),"Ce médicament n'est pas connu dans la base")</f>
        <v/>
      </c>
      <c r="I352" s="92" t="str">
        <f>IFERROR(IF(E352="","",INDEX(Données_ATB!BE$3:BM$600,MATCH(E352,Medicament,0),9)),"")</f>
        <v/>
      </c>
      <c r="J352" s="58" t="str">
        <f>IFERROR(IF(E352="","",INDEX(Données_ATB!BE$3:BQ$5600,MATCH(E352,Medicament,0),13)),"")</f>
        <v/>
      </c>
      <c r="K352" s="229" t="str">
        <f>IF(COUNTIFS($B$31:B352,B352,$E$31:E352,E352,$C$31:C352,C352,$D$31:D352,D352)&gt;1,"DÉJÀ ENTRÉ",IF(AND(COUNTA(B352,C352,D352,E352,F352)&lt;5,COUNTA(B352,C352,D352,E352,F352)&gt;0),"Pensez à renseigner toutes les cases de la ligne !",IF(COUNTA(B352)=1,IF(COUNTBLANK(B352)&gt;=1,"Ne laissez pas de lignes vides. Écrivez sur la ligne supérieure.",""),"")))&amp;IF(G352="Non renseigné","Veuillez sélectionner de nouveau le nom dans la colonne Espèce traitée","")</f>
        <v/>
      </c>
      <c r="L352" s="43" t="str">
        <f>IF(E352="","",INDEX(Données_ATB!BE$3:BV$600,MATCH(E352,Medicament,0),18))</f>
        <v/>
      </c>
      <c r="M352" s="43" t="str">
        <f t="shared" si="25"/>
        <v/>
      </c>
      <c r="N352" s="43" t="str">
        <f t="shared" si="22"/>
        <v/>
      </c>
      <c r="O352" s="43" t="str">
        <f t="shared" si="23"/>
        <v/>
      </c>
      <c r="P352" s="43" t="str">
        <f t="shared" si="24"/>
        <v/>
      </c>
    </row>
    <row r="353" spans="2:16" x14ac:dyDescent="0.3">
      <c r="B353" s="223"/>
      <c r="C353" s="224"/>
      <c r="D353" s="224"/>
      <c r="E353" s="224"/>
      <c r="F353" s="250"/>
      <c r="G353" s="96" t="str">
        <f>IF(C353="","",IFERROR(INDEX(G$19:$L350,MATCH(C353,L$19:L$28,0),1),"Non renseigné"))</f>
        <v/>
      </c>
      <c r="H353" s="261" t="str">
        <f>IFERROR(IF(E353="","",INDEX(Données_ATB!BE$3:BU$600,MATCH(E353,Medicament,0),17)),"Ce médicament n'est pas connu dans la base")</f>
        <v/>
      </c>
      <c r="I353" s="92" t="str">
        <f>IFERROR(IF(E353="","",INDEX(Données_ATB!BE$3:BM$600,MATCH(E353,Medicament,0),9)),"")</f>
        <v/>
      </c>
      <c r="J353" s="58" t="str">
        <f>IFERROR(IF(E353="","",INDEX(Données_ATB!BE$3:BQ$5600,MATCH(E353,Medicament,0),13)),"")</f>
        <v/>
      </c>
      <c r="K353" s="229" t="str">
        <f>IF(COUNTIFS($B$31:B353,B353,$E$31:E353,E353,$C$31:C353,C353,$D$31:D353,D353)&gt;1,"DÉJÀ ENTRÉ",IF(AND(COUNTA(B353,C353,D353,E353,F353)&lt;5,COUNTA(B353,C353,D353,E353,F353)&gt;0),"Pensez à renseigner toutes les cases de la ligne !",IF(COUNTA(B353)=1,IF(COUNTBLANK(B353)&gt;=1,"Ne laissez pas de lignes vides. Écrivez sur la ligne supérieure.",""),"")))&amp;IF(G353="Non renseigné","Veuillez sélectionner de nouveau le nom dans la colonne Espèce traitée","")</f>
        <v/>
      </c>
      <c r="L353" s="43" t="str">
        <f>IF(E353="","",INDEX(Données_ATB!BE$3:BV$600,MATCH(E353,Medicament,0),18))</f>
        <v/>
      </c>
      <c r="M353" s="43" t="str">
        <f t="shared" si="25"/>
        <v/>
      </c>
      <c r="N353" s="43" t="str">
        <f t="shared" si="22"/>
        <v/>
      </c>
      <c r="O353" s="43" t="str">
        <f t="shared" si="23"/>
        <v/>
      </c>
      <c r="P353" s="43" t="str">
        <f t="shared" si="24"/>
        <v/>
      </c>
    </row>
    <row r="354" spans="2:16" x14ac:dyDescent="0.3">
      <c r="B354" s="223"/>
      <c r="C354" s="224"/>
      <c r="D354" s="224"/>
      <c r="E354" s="224"/>
      <c r="F354" s="250"/>
      <c r="G354" s="96" t="str">
        <f>IF(C354="","",IFERROR(INDEX(G$19:$L351,MATCH(C354,L$19:L$28,0),1),"Non renseigné"))</f>
        <v/>
      </c>
      <c r="H354" s="261" t="str">
        <f>IFERROR(IF(E354="","",INDEX(Données_ATB!BE$3:BU$600,MATCH(E354,Medicament,0),17)),"Ce médicament n'est pas connu dans la base")</f>
        <v/>
      </c>
      <c r="I354" s="92" t="str">
        <f>IFERROR(IF(E354="","",INDEX(Données_ATB!BE$3:BM$600,MATCH(E354,Medicament,0),9)),"")</f>
        <v/>
      </c>
      <c r="J354" s="58" t="str">
        <f>IFERROR(IF(E354="","",INDEX(Données_ATB!BE$3:BQ$5600,MATCH(E354,Medicament,0),13)),"")</f>
        <v/>
      </c>
      <c r="K354" s="229" t="str">
        <f>IF(COUNTIFS($B$31:B354,B354,$E$31:E354,E354,$C$31:C354,C354,$D$31:D354,D354)&gt;1,"DÉJÀ ENTRÉ",IF(AND(COUNTA(B354,C354,D354,E354,F354)&lt;5,COUNTA(B354,C354,D354,E354,F354)&gt;0),"Pensez à renseigner toutes les cases de la ligne !",IF(COUNTA(B354)=1,IF(COUNTBLANK(B354)&gt;=1,"Ne laissez pas de lignes vides. Écrivez sur la ligne supérieure.",""),"")))&amp;IF(G354="Non renseigné","Veuillez sélectionner de nouveau le nom dans la colonne Espèce traitée","")</f>
        <v/>
      </c>
      <c r="L354" s="43" t="str">
        <f>IF(E354="","",INDEX(Données_ATB!BE$3:BV$600,MATCH(E354,Medicament,0),18))</f>
        <v/>
      </c>
      <c r="M354" s="43" t="str">
        <f t="shared" si="25"/>
        <v/>
      </c>
      <c r="N354" s="43" t="str">
        <f t="shared" si="22"/>
        <v/>
      </c>
      <c r="O354" s="43" t="str">
        <f t="shared" si="23"/>
        <v/>
      </c>
      <c r="P354" s="43" t="str">
        <f t="shared" si="24"/>
        <v/>
      </c>
    </row>
    <row r="355" spans="2:16" x14ac:dyDescent="0.3">
      <c r="B355" s="223"/>
      <c r="C355" s="224"/>
      <c r="D355" s="224"/>
      <c r="E355" s="224"/>
      <c r="F355" s="250"/>
      <c r="G355" s="96" t="str">
        <f>IF(C355="","",IFERROR(INDEX(G$19:$L352,MATCH(C355,L$19:L$28,0),1),"Non renseigné"))</f>
        <v/>
      </c>
      <c r="H355" s="261" t="str">
        <f>IFERROR(IF(E355="","",INDEX(Données_ATB!BE$3:BU$600,MATCH(E355,Medicament,0),17)),"Ce médicament n'est pas connu dans la base")</f>
        <v/>
      </c>
      <c r="I355" s="92" t="str">
        <f>IFERROR(IF(E355="","",INDEX(Données_ATB!BE$3:BM$600,MATCH(E355,Medicament,0),9)),"")</f>
        <v/>
      </c>
      <c r="J355" s="58" t="str">
        <f>IFERROR(IF(E355="","",INDEX(Données_ATB!BE$3:BQ$5600,MATCH(E355,Medicament,0),13)),"")</f>
        <v/>
      </c>
      <c r="K355" s="229" t="str">
        <f>IF(COUNTIFS($B$31:B355,B355,$E$31:E355,E355,$C$31:C355,C355,$D$31:D355,D355)&gt;1,"DÉJÀ ENTRÉ",IF(AND(COUNTA(B355,C355,D355,E355,F355)&lt;5,COUNTA(B355,C355,D355,E355,F355)&gt;0),"Pensez à renseigner toutes les cases de la ligne !",IF(COUNTA(B355)=1,IF(COUNTBLANK(B355)&gt;=1,"Ne laissez pas de lignes vides. Écrivez sur la ligne supérieure.",""),"")))&amp;IF(G355="Non renseigné","Veuillez sélectionner de nouveau le nom dans la colonne Espèce traitée","")</f>
        <v/>
      </c>
      <c r="L355" s="43" t="str">
        <f>IF(E355="","",INDEX(Données_ATB!BE$3:BV$600,MATCH(E355,Medicament,0),18))</f>
        <v/>
      </c>
      <c r="M355" s="43" t="str">
        <f t="shared" si="25"/>
        <v/>
      </c>
      <c r="N355" s="43" t="str">
        <f t="shared" si="22"/>
        <v/>
      </c>
      <c r="O355" s="43" t="str">
        <f t="shared" si="23"/>
        <v/>
      </c>
      <c r="P355" s="43" t="str">
        <f t="shared" si="24"/>
        <v/>
      </c>
    </row>
    <row r="356" spans="2:16" x14ac:dyDescent="0.3">
      <c r="B356" s="223"/>
      <c r="C356" s="224"/>
      <c r="D356" s="224"/>
      <c r="E356" s="224"/>
      <c r="F356" s="250"/>
      <c r="G356" s="96" t="str">
        <f>IF(C356="","",IFERROR(INDEX(G$19:$L353,MATCH(C356,L$19:L$28,0),1),"Non renseigné"))</f>
        <v/>
      </c>
      <c r="H356" s="261" t="str">
        <f>IFERROR(IF(E356="","",INDEX(Données_ATB!BE$3:BU$600,MATCH(E356,Medicament,0),17)),"Ce médicament n'est pas connu dans la base")</f>
        <v/>
      </c>
      <c r="I356" s="92" t="str">
        <f>IFERROR(IF(E356="","",INDEX(Données_ATB!BE$3:BM$600,MATCH(E356,Medicament,0),9)),"")</f>
        <v/>
      </c>
      <c r="J356" s="58" t="str">
        <f>IFERROR(IF(E356="","",INDEX(Données_ATB!BE$3:BQ$5600,MATCH(E356,Medicament,0),13)),"")</f>
        <v/>
      </c>
      <c r="K356" s="229" t="str">
        <f>IF(COUNTIFS($B$31:B356,B356,$E$31:E356,E356,$C$31:C356,C356,$D$31:D356,D356)&gt;1,"DÉJÀ ENTRÉ",IF(AND(COUNTA(B356,C356,D356,E356,F356)&lt;5,COUNTA(B356,C356,D356,E356,F356)&gt;0),"Pensez à renseigner toutes les cases de la ligne !",IF(COUNTA(B356)=1,IF(COUNTBLANK(B356)&gt;=1,"Ne laissez pas de lignes vides. Écrivez sur la ligne supérieure.",""),"")))&amp;IF(G356="Non renseigné","Veuillez sélectionner de nouveau le nom dans la colonne Espèce traitée","")</f>
        <v/>
      </c>
      <c r="L356" s="43" t="str">
        <f>IF(E356="","",INDEX(Données_ATB!BE$3:BV$600,MATCH(E356,Medicament,0),18))</f>
        <v/>
      </c>
      <c r="M356" s="43" t="str">
        <f t="shared" si="25"/>
        <v/>
      </c>
      <c r="N356" s="43" t="str">
        <f t="shared" si="22"/>
        <v/>
      </c>
      <c r="O356" s="43" t="str">
        <f t="shared" si="23"/>
        <v/>
      </c>
      <c r="P356" s="43" t="str">
        <f t="shared" si="24"/>
        <v/>
      </c>
    </row>
    <row r="357" spans="2:16" x14ac:dyDescent="0.3">
      <c r="B357" s="223"/>
      <c r="C357" s="224"/>
      <c r="D357" s="224"/>
      <c r="E357" s="224"/>
      <c r="F357" s="250"/>
      <c r="G357" s="96" t="str">
        <f>IF(C357="","",IFERROR(INDEX(G$19:$L354,MATCH(C357,L$19:L$28,0),1),"Non renseigné"))</f>
        <v/>
      </c>
      <c r="H357" s="261" t="str">
        <f>IFERROR(IF(E357="","",INDEX(Données_ATB!BE$3:BU$600,MATCH(E357,Medicament,0),17)),"Ce médicament n'est pas connu dans la base")</f>
        <v/>
      </c>
      <c r="I357" s="92" t="str">
        <f>IFERROR(IF(E357="","",INDEX(Données_ATB!BE$3:BM$600,MATCH(E357,Medicament,0),9)),"")</f>
        <v/>
      </c>
      <c r="J357" s="58" t="str">
        <f>IFERROR(IF(E357="","",INDEX(Données_ATB!BE$3:BQ$5600,MATCH(E357,Medicament,0),13)),"")</f>
        <v/>
      </c>
      <c r="K357" s="229" t="str">
        <f>IF(COUNTIFS($B$31:B357,B357,$E$31:E357,E357,$C$31:C357,C357,$D$31:D357,D357)&gt;1,"DÉJÀ ENTRÉ",IF(AND(COUNTA(B357,C357,D357,E357,F357)&lt;5,COUNTA(B357,C357,D357,E357,F357)&gt;0),"Pensez à renseigner toutes les cases de la ligne !",IF(COUNTA(B357)=1,IF(COUNTBLANK(B357)&gt;=1,"Ne laissez pas de lignes vides. Écrivez sur la ligne supérieure.",""),"")))&amp;IF(G357="Non renseigné","Veuillez sélectionner de nouveau le nom dans la colonne Espèce traitée","")</f>
        <v/>
      </c>
      <c r="L357" s="43" t="str">
        <f>IF(E357="","",INDEX(Données_ATB!BE$3:BV$600,MATCH(E357,Medicament,0),18))</f>
        <v/>
      </c>
      <c r="M357" s="43" t="str">
        <f t="shared" si="25"/>
        <v/>
      </c>
      <c r="N357" s="43" t="str">
        <f t="shared" si="22"/>
        <v/>
      </c>
      <c r="O357" s="43" t="str">
        <f t="shared" si="23"/>
        <v/>
      </c>
      <c r="P357" s="43" t="str">
        <f t="shared" si="24"/>
        <v/>
      </c>
    </row>
    <row r="358" spans="2:16" x14ac:dyDescent="0.3">
      <c r="B358" s="223"/>
      <c r="C358" s="224"/>
      <c r="D358" s="224"/>
      <c r="E358" s="224"/>
      <c r="F358" s="250"/>
      <c r="G358" s="96" t="str">
        <f>IF(C358="","",IFERROR(INDEX(G$19:$L355,MATCH(C358,L$19:L$28,0),1),"Non renseigné"))</f>
        <v/>
      </c>
      <c r="H358" s="261" t="str">
        <f>IFERROR(IF(E358="","",INDEX(Données_ATB!BE$3:BU$600,MATCH(E358,Medicament,0),17)),"Ce médicament n'est pas connu dans la base")</f>
        <v/>
      </c>
      <c r="I358" s="92" t="str">
        <f>IFERROR(IF(E358="","",INDEX(Données_ATB!BE$3:BM$600,MATCH(E358,Medicament,0),9)),"")</f>
        <v/>
      </c>
      <c r="J358" s="58" t="str">
        <f>IFERROR(IF(E358="","",INDEX(Données_ATB!BE$3:BQ$5600,MATCH(E358,Medicament,0),13)),"")</f>
        <v/>
      </c>
      <c r="K358" s="229" t="str">
        <f>IF(COUNTIFS($B$31:B358,B358,$E$31:E358,E358,$C$31:C358,C358,$D$31:D358,D358)&gt;1,"DÉJÀ ENTRÉ",IF(AND(COUNTA(B358,C358,D358,E358,F358)&lt;5,COUNTA(B358,C358,D358,E358,F358)&gt;0),"Pensez à renseigner toutes les cases de la ligne !",IF(COUNTA(B358)=1,IF(COUNTBLANK(B358)&gt;=1,"Ne laissez pas de lignes vides. Écrivez sur la ligne supérieure.",""),"")))&amp;IF(G358="Non renseigné","Veuillez sélectionner de nouveau le nom dans la colonne Espèce traitée","")</f>
        <v/>
      </c>
      <c r="L358" s="43" t="str">
        <f>IF(E358="","",INDEX(Données_ATB!BE$3:BV$600,MATCH(E358,Medicament,0),18))</f>
        <v/>
      </c>
      <c r="M358" s="43" t="str">
        <f t="shared" si="25"/>
        <v/>
      </c>
      <c r="N358" s="43" t="str">
        <f t="shared" si="22"/>
        <v/>
      </c>
      <c r="O358" s="43" t="str">
        <f t="shared" si="23"/>
        <v/>
      </c>
      <c r="P358" s="43" t="str">
        <f t="shared" si="24"/>
        <v/>
      </c>
    </row>
    <row r="359" spans="2:16" x14ac:dyDescent="0.3">
      <c r="B359" s="223"/>
      <c r="C359" s="224"/>
      <c r="D359" s="224"/>
      <c r="E359" s="224"/>
      <c r="F359" s="250"/>
      <c r="G359" s="96" t="str">
        <f>IF(C359="","",IFERROR(INDEX(G$19:$L356,MATCH(C359,L$19:L$28,0),1),"Non renseigné"))</f>
        <v/>
      </c>
      <c r="H359" s="261" t="str">
        <f>IFERROR(IF(E359="","",INDEX(Données_ATB!BE$3:BU$600,MATCH(E359,Medicament,0),17)),"Ce médicament n'est pas connu dans la base")</f>
        <v/>
      </c>
      <c r="I359" s="92" t="str">
        <f>IFERROR(IF(E359="","",INDEX(Données_ATB!BE$3:BM$600,MATCH(E359,Medicament,0),9)),"")</f>
        <v/>
      </c>
      <c r="J359" s="58" t="str">
        <f>IFERROR(IF(E359="","",INDEX(Données_ATB!BE$3:BQ$5600,MATCH(E359,Medicament,0),13)),"")</f>
        <v/>
      </c>
      <c r="K359" s="229" t="str">
        <f>IF(COUNTIFS($B$31:B359,B359,$E$31:E359,E359,$C$31:C359,C359,$D$31:D359,D359)&gt;1,"DÉJÀ ENTRÉ",IF(AND(COUNTA(B359,C359,D359,E359,F359)&lt;5,COUNTA(B359,C359,D359,E359,F359)&gt;0),"Pensez à renseigner toutes les cases de la ligne !",IF(COUNTA(B359)=1,IF(COUNTBLANK(B359)&gt;=1,"Ne laissez pas de lignes vides. Écrivez sur la ligne supérieure.",""),"")))&amp;IF(G359="Non renseigné","Veuillez sélectionner de nouveau le nom dans la colonne Espèce traitée","")</f>
        <v/>
      </c>
      <c r="L359" s="43" t="str">
        <f>IF(E359="","",INDEX(Données_ATB!BE$3:BV$600,MATCH(E359,Medicament,0),18))</f>
        <v/>
      </c>
      <c r="M359" s="43" t="str">
        <f t="shared" si="25"/>
        <v/>
      </c>
      <c r="N359" s="43" t="str">
        <f t="shared" si="22"/>
        <v/>
      </c>
      <c r="O359" s="43" t="str">
        <f t="shared" si="23"/>
        <v/>
      </c>
      <c r="P359" s="43" t="str">
        <f t="shared" si="24"/>
        <v/>
      </c>
    </row>
    <row r="360" spans="2:16" x14ac:dyDescent="0.3">
      <c r="B360" s="223"/>
      <c r="C360" s="224"/>
      <c r="D360" s="224"/>
      <c r="E360" s="224"/>
      <c r="F360" s="250"/>
      <c r="G360" s="96" t="str">
        <f>IF(C360="","",IFERROR(INDEX(G$19:$L357,MATCH(C360,L$19:L$28,0),1),"Non renseigné"))</f>
        <v/>
      </c>
      <c r="H360" s="261" t="str">
        <f>IFERROR(IF(E360="","",INDEX(Données_ATB!BE$3:BU$600,MATCH(E360,Medicament,0),17)),"Ce médicament n'est pas connu dans la base")</f>
        <v/>
      </c>
      <c r="I360" s="92" t="str">
        <f>IFERROR(IF(E360="","",INDEX(Données_ATB!BE$3:BM$600,MATCH(E360,Medicament,0),9)),"")</f>
        <v/>
      </c>
      <c r="J360" s="58" t="str">
        <f>IFERROR(IF(E360="","",INDEX(Données_ATB!BE$3:BQ$5600,MATCH(E360,Medicament,0),13)),"")</f>
        <v/>
      </c>
      <c r="K360" s="229" t="str">
        <f>IF(COUNTIFS($B$31:B360,B360,$E$31:E360,E360,$C$31:C360,C360,$D$31:D360,D360)&gt;1,"DÉJÀ ENTRÉ",IF(AND(COUNTA(B360,C360,D360,E360,F360)&lt;5,COUNTA(B360,C360,D360,E360,F360)&gt;0),"Pensez à renseigner toutes les cases de la ligne !",IF(COUNTA(B360)=1,IF(COUNTBLANK(B360)&gt;=1,"Ne laissez pas de lignes vides. Écrivez sur la ligne supérieure.",""),"")))&amp;IF(G360="Non renseigné","Veuillez sélectionner de nouveau le nom dans la colonne Espèce traitée","")</f>
        <v/>
      </c>
      <c r="L360" s="43" t="str">
        <f>IF(E360="","",INDEX(Données_ATB!BE$3:BV$600,MATCH(E360,Medicament,0),18))</f>
        <v/>
      </c>
      <c r="M360" s="43" t="str">
        <f t="shared" si="25"/>
        <v/>
      </c>
      <c r="N360" s="43" t="str">
        <f t="shared" si="22"/>
        <v/>
      </c>
      <c r="O360" s="43" t="str">
        <f t="shared" si="23"/>
        <v/>
      </c>
      <c r="P360" s="43" t="str">
        <f t="shared" si="24"/>
        <v/>
      </c>
    </row>
    <row r="361" spans="2:16" x14ac:dyDescent="0.3">
      <c r="B361" s="223"/>
      <c r="C361" s="224"/>
      <c r="D361" s="224"/>
      <c r="E361" s="224"/>
      <c r="F361" s="250"/>
      <c r="G361" s="96" t="str">
        <f>IF(C361="","",IFERROR(INDEX(G$19:$L358,MATCH(C361,L$19:L$28,0),1),"Non renseigné"))</f>
        <v/>
      </c>
      <c r="H361" s="261" t="str">
        <f>IFERROR(IF(E361="","",INDEX(Données_ATB!BE$3:BU$600,MATCH(E361,Medicament,0),17)),"Ce médicament n'est pas connu dans la base")</f>
        <v/>
      </c>
      <c r="I361" s="92" t="str">
        <f>IFERROR(IF(E361="","",INDEX(Données_ATB!BE$3:BM$600,MATCH(E361,Medicament,0),9)),"")</f>
        <v/>
      </c>
      <c r="J361" s="58" t="str">
        <f>IFERROR(IF(E361="","",INDEX(Données_ATB!BE$3:BQ$5600,MATCH(E361,Medicament,0),13)),"")</f>
        <v/>
      </c>
      <c r="K361" s="229" t="str">
        <f>IF(COUNTIFS($B$31:B361,B361,$E$31:E361,E361,$C$31:C361,C361,$D$31:D361,D361)&gt;1,"DÉJÀ ENTRÉ",IF(AND(COUNTA(B361,C361,D361,E361,F361)&lt;5,COUNTA(B361,C361,D361,E361,F361)&gt;0),"Pensez à renseigner toutes les cases de la ligne !",IF(COUNTA(B361)=1,IF(COUNTBLANK(B361)&gt;=1,"Ne laissez pas de lignes vides. Écrivez sur la ligne supérieure.",""),"")))&amp;IF(G361="Non renseigné","Veuillez sélectionner de nouveau le nom dans la colonne Espèce traitée","")</f>
        <v/>
      </c>
      <c r="L361" s="43" t="str">
        <f>IF(E361="","",INDEX(Données_ATB!BE$3:BV$600,MATCH(E361,Medicament,0),18))</f>
        <v/>
      </c>
      <c r="M361" s="43" t="str">
        <f t="shared" si="25"/>
        <v/>
      </c>
      <c r="N361" s="43" t="str">
        <f t="shared" si="22"/>
        <v/>
      </c>
      <c r="O361" s="43" t="str">
        <f t="shared" si="23"/>
        <v/>
      </c>
      <c r="P361" s="43" t="str">
        <f t="shared" si="24"/>
        <v/>
      </c>
    </row>
    <row r="362" spans="2:16" x14ac:dyDescent="0.3">
      <c r="B362" s="223"/>
      <c r="C362" s="224"/>
      <c r="D362" s="224"/>
      <c r="E362" s="224"/>
      <c r="F362" s="250"/>
      <c r="G362" s="96" t="str">
        <f>IF(C362="","",IFERROR(INDEX(G$19:$L359,MATCH(C362,L$19:L$28,0),1),"Non renseigné"))</f>
        <v/>
      </c>
      <c r="H362" s="261" t="str">
        <f>IFERROR(IF(E362="","",INDEX(Données_ATB!BE$3:BU$600,MATCH(E362,Medicament,0),17)),"Ce médicament n'est pas connu dans la base")</f>
        <v/>
      </c>
      <c r="I362" s="92" t="str">
        <f>IFERROR(IF(E362="","",INDEX(Données_ATB!BE$3:BM$600,MATCH(E362,Medicament,0),9)),"")</f>
        <v/>
      </c>
      <c r="J362" s="58" t="str">
        <f>IFERROR(IF(E362="","",INDEX(Données_ATB!BE$3:BQ$5600,MATCH(E362,Medicament,0),13)),"")</f>
        <v/>
      </c>
      <c r="K362" s="229" t="str">
        <f>IF(COUNTIFS($B$31:B362,B362,$E$31:E362,E362,$C$31:C362,C362,$D$31:D362,D362)&gt;1,"DÉJÀ ENTRÉ",IF(AND(COUNTA(B362,C362,D362,E362,F362)&lt;5,COUNTA(B362,C362,D362,E362,F362)&gt;0),"Pensez à renseigner toutes les cases de la ligne !",IF(COUNTA(B362)=1,IF(COUNTBLANK(B362)&gt;=1,"Ne laissez pas de lignes vides. Écrivez sur la ligne supérieure.",""),"")))&amp;IF(G362="Non renseigné","Veuillez sélectionner de nouveau le nom dans la colonne Espèce traitée","")</f>
        <v/>
      </c>
      <c r="L362" s="43" t="str">
        <f>IF(E362="","",INDEX(Données_ATB!BE$3:BV$600,MATCH(E362,Medicament,0),18))</f>
        <v/>
      </c>
      <c r="M362" s="43" t="str">
        <f t="shared" si="25"/>
        <v/>
      </c>
      <c r="N362" s="43" t="str">
        <f t="shared" si="22"/>
        <v/>
      </c>
      <c r="O362" s="43" t="str">
        <f t="shared" si="23"/>
        <v/>
      </c>
      <c r="P362" s="43" t="str">
        <f t="shared" si="24"/>
        <v/>
      </c>
    </row>
    <row r="363" spans="2:16" x14ac:dyDescent="0.3">
      <c r="B363" s="223"/>
      <c r="C363" s="224"/>
      <c r="D363" s="224"/>
      <c r="E363" s="224"/>
      <c r="F363" s="250"/>
      <c r="G363" s="96" t="str">
        <f>IF(C363="","",IFERROR(INDEX(G$19:$L360,MATCH(C363,L$19:L$28,0),1),"Non renseigné"))</f>
        <v/>
      </c>
      <c r="H363" s="261" t="str">
        <f>IFERROR(IF(E363="","",INDEX(Données_ATB!BE$3:BU$600,MATCH(E363,Medicament,0),17)),"Ce médicament n'est pas connu dans la base")</f>
        <v/>
      </c>
      <c r="I363" s="92" t="str">
        <f>IFERROR(IF(E363="","",INDEX(Données_ATB!BE$3:BM$600,MATCH(E363,Medicament,0),9)),"")</f>
        <v/>
      </c>
      <c r="J363" s="58" t="str">
        <f>IFERROR(IF(E363="","",INDEX(Données_ATB!BE$3:BQ$5600,MATCH(E363,Medicament,0),13)),"")</f>
        <v/>
      </c>
      <c r="K363" s="229" t="str">
        <f>IF(COUNTIFS($B$31:B363,B363,$E$31:E363,E363,$C$31:C363,C363,$D$31:D363,D363)&gt;1,"DÉJÀ ENTRÉ",IF(AND(COUNTA(B363,C363,D363,E363,F363)&lt;5,COUNTA(B363,C363,D363,E363,F363)&gt;0),"Pensez à renseigner toutes les cases de la ligne !",IF(COUNTA(B363)=1,IF(COUNTBLANK(B363)&gt;=1,"Ne laissez pas de lignes vides. Écrivez sur la ligne supérieure.",""),"")))&amp;IF(G363="Non renseigné","Veuillez sélectionner de nouveau le nom dans la colonne Espèce traitée","")</f>
        <v/>
      </c>
      <c r="L363" s="43" t="str">
        <f>IF(E363="","",INDEX(Données_ATB!BE$3:BV$600,MATCH(E363,Medicament,0),18))</f>
        <v/>
      </c>
      <c r="M363" s="43" t="str">
        <f t="shared" si="25"/>
        <v/>
      </c>
      <c r="N363" s="43" t="str">
        <f t="shared" si="22"/>
        <v/>
      </c>
      <c r="O363" s="43" t="str">
        <f t="shared" si="23"/>
        <v/>
      </c>
      <c r="P363" s="43" t="str">
        <f t="shared" si="24"/>
        <v/>
      </c>
    </row>
    <row r="364" spans="2:16" x14ac:dyDescent="0.3">
      <c r="B364" s="223"/>
      <c r="C364" s="224"/>
      <c r="D364" s="224"/>
      <c r="E364" s="224"/>
      <c r="F364" s="250"/>
      <c r="G364" s="96" t="str">
        <f>IF(C364="","",IFERROR(INDEX(G$19:$L361,MATCH(C364,L$19:L$28,0),1),"Non renseigné"))</f>
        <v/>
      </c>
      <c r="H364" s="261" t="str">
        <f>IFERROR(IF(E364="","",INDEX(Données_ATB!BE$3:BU$600,MATCH(E364,Medicament,0),17)),"Ce médicament n'est pas connu dans la base")</f>
        <v/>
      </c>
      <c r="I364" s="92" t="str">
        <f>IFERROR(IF(E364="","",INDEX(Données_ATB!BE$3:BM$600,MATCH(E364,Medicament,0),9)),"")</f>
        <v/>
      </c>
      <c r="J364" s="58" t="str">
        <f>IFERROR(IF(E364="","",INDEX(Données_ATB!BE$3:BQ$5600,MATCH(E364,Medicament,0),13)),"")</f>
        <v/>
      </c>
      <c r="K364" s="229" t="str">
        <f>IF(COUNTIFS($B$31:B364,B364,$E$31:E364,E364,$C$31:C364,C364,$D$31:D364,D364)&gt;1,"DÉJÀ ENTRÉ",IF(AND(COUNTA(B364,C364,D364,E364,F364)&lt;5,COUNTA(B364,C364,D364,E364,F364)&gt;0),"Pensez à renseigner toutes les cases de la ligne !",IF(COUNTA(B364)=1,IF(COUNTBLANK(B364)&gt;=1,"Ne laissez pas de lignes vides. Écrivez sur la ligne supérieure.",""),"")))&amp;IF(G364="Non renseigné","Veuillez sélectionner de nouveau le nom dans la colonne Espèce traitée","")</f>
        <v/>
      </c>
      <c r="L364" s="43" t="str">
        <f>IF(E364="","",INDEX(Données_ATB!BE$3:BV$600,MATCH(E364,Medicament,0),18))</f>
        <v/>
      </c>
      <c r="M364" s="43" t="str">
        <f t="shared" si="25"/>
        <v/>
      </c>
      <c r="N364" s="43" t="str">
        <f t="shared" si="22"/>
        <v/>
      </c>
      <c r="O364" s="43" t="str">
        <f t="shared" si="23"/>
        <v/>
      </c>
      <c r="P364" s="43" t="str">
        <f t="shared" si="24"/>
        <v/>
      </c>
    </row>
    <row r="365" spans="2:16" x14ac:dyDescent="0.3">
      <c r="B365" s="223"/>
      <c r="C365" s="224"/>
      <c r="D365" s="224"/>
      <c r="E365" s="224"/>
      <c r="F365" s="250"/>
      <c r="G365" s="96" t="str">
        <f>IF(C365="","",IFERROR(INDEX(G$19:$L362,MATCH(C365,L$19:L$28,0),1),"Non renseigné"))</f>
        <v/>
      </c>
      <c r="H365" s="261" t="str">
        <f>IFERROR(IF(E365="","",INDEX(Données_ATB!BE$3:BU$600,MATCH(E365,Medicament,0),17)),"Ce médicament n'est pas connu dans la base")</f>
        <v/>
      </c>
      <c r="I365" s="92" t="str">
        <f>IFERROR(IF(E365="","",INDEX(Données_ATB!BE$3:BM$600,MATCH(E365,Medicament,0),9)),"")</f>
        <v/>
      </c>
      <c r="J365" s="58" t="str">
        <f>IFERROR(IF(E365="","",INDEX(Données_ATB!BE$3:BQ$5600,MATCH(E365,Medicament,0),13)),"")</f>
        <v/>
      </c>
      <c r="K365" s="229" t="str">
        <f>IF(COUNTIFS($B$31:B365,B365,$E$31:E365,E365,$C$31:C365,C365,$D$31:D365,D365)&gt;1,"DÉJÀ ENTRÉ",IF(AND(COUNTA(B365,C365,D365,E365,F365)&lt;5,COUNTA(B365,C365,D365,E365,F365)&gt;0),"Pensez à renseigner toutes les cases de la ligne !",IF(COUNTA(B365)=1,IF(COUNTBLANK(B365)&gt;=1,"Ne laissez pas de lignes vides. Écrivez sur la ligne supérieure.",""),"")))&amp;IF(G365="Non renseigné","Veuillez sélectionner de nouveau le nom dans la colonne Espèce traitée","")</f>
        <v/>
      </c>
      <c r="L365" s="43" t="str">
        <f>IF(E365="","",INDEX(Données_ATB!BE$3:BV$600,MATCH(E365,Medicament,0),18))</f>
        <v/>
      </c>
      <c r="M365" s="43" t="str">
        <f t="shared" si="25"/>
        <v/>
      </c>
      <c r="N365" s="43" t="str">
        <f t="shared" si="22"/>
        <v/>
      </c>
      <c r="O365" s="43" t="str">
        <f t="shared" si="23"/>
        <v/>
      </c>
      <c r="P365" s="43" t="str">
        <f t="shared" si="24"/>
        <v/>
      </c>
    </row>
    <row r="366" spans="2:16" x14ac:dyDescent="0.3">
      <c r="B366" s="223"/>
      <c r="C366" s="224"/>
      <c r="D366" s="224"/>
      <c r="E366" s="224"/>
      <c r="F366" s="250"/>
      <c r="G366" s="96" t="str">
        <f>IF(C366="","",IFERROR(INDEX(G$19:$L363,MATCH(C366,L$19:L$28,0),1),"Non renseigné"))</f>
        <v/>
      </c>
      <c r="H366" s="261" t="str">
        <f>IFERROR(IF(E366="","",INDEX(Données_ATB!BE$3:BU$600,MATCH(E366,Medicament,0),17)),"Ce médicament n'est pas connu dans la base")</f>
        <v/>
      </c>
      <c r="I366" s="92" t="str">
        <f>IFERROR(IF(E366="","",INDEX(Données_ATB!BE$3:BM$600,MATCH(E366,Medicament,0),9)),"")</f>
        <v/>
      </c>
      <c r="J366" s="58" t="str">
        <f>IFERROR(IF(E366="","",INDEX(Données_ATB!BE$3:BQ$5600,MATCH(E366,Medicament,0),13)),"")</f>
        <v/>
      </c>
      <c r="K366" s="229" t="str">
        <f>IF(COUNTIFS($B$31:B366,B366,$E$31:E366,E366,$C$31:C366,C366,$D$31:D366,D366)&gt;1,"DÉJÀ ENTRÉ",IF(AND(COUNTA(B366,C366,D366,E366,F366)&lt;5,COUNTA(B366,C366,D366,E366,F366)&gt;0),"Pensez à renseigner toutes les cases de la ligne !",IF(COUNTA(B366)=1,IF(COUNTBLANK(B366)&gt;=1,"Ne laissez pas de lignes vides. Écrivez sur la ligne supérieure.",""),"")))&amp;IF(G366="Non renseigné","Veuillez sélectionner de nouveau le nom dans la colonne Espèce traitée","")</f>
        <v/>
      </c>
      <c r="L366" s="43" t="str">
        <f>IF(E366="","",INDEX(Données_ATB!BE$3:BV$600,MATCH(E366,Medicament,0),18))</f>
        <v/>
      </c>
      <c r="M366" s="43" t="str">
        <f t="shared" si="25"/>
        <v/>
      </c>
      <c r="N366" s="43" t="str">
        <f t="shared" si="22"/>
        <v/>
      </c>
      <c r="O366" s="43" t="str">
        <f t="shared" si="23"/>
        <v/>
      </c>
      <c r="P366" s="43" t="str">
        <f t="shared" si="24"/>
        <v/>
      </c>
    </row>
    <row r="367" spans="2:16" x14ac:dyDescent="0.3">
      <c r="B367" s="223"/>
      <c r="C367" s="224"/>
      <c r="D367" s="224"/>
      <c r="E367" s="224"/>
      <c r="F367" s="250"/>
      <c r="G367" s="96" t="str">
        <f>IF(C367="","",IFERROR(INDEX(G$19:$L364,MATCH(C367,L$19:L$28,0),1),"Non renseigné"))</f>
        <v/>
      </c>
      <c r="H367" s="261" t="str">
        <f>IFERROR(IF(E367="","",INDEX(Données_ATB!BE$3:BU$600,MATCH(E367,Medicament,0),17)),"Ce médicament n'est pas connu dans la base")</f>
        <v/>
      </c>
      <c r="I367" s="92" t="str">
        <f>IFERROR(IF(E367="","",INDEX(Données_ATB!BE$3:BM$600,MATCH(E367,Medicament,0),9)),"")</f>
        <v/>
      </c>
      <c r="J367" s="58" t="str">
        <f>IFERROR(IF(E367="","",INDEX(Données_ATB!BE$3:BQ$5600,MATCH(E367,Medicament,0),13)),"")</f>
        <v/>
      </c>
      <c r="K367" s="229" t="str">
        <f>IF(COUNTIFS($B$31:B367,B367,$E$31:E367,E367,$C$31:C367,C367,$D$31:D367,D367)&gt;1,"DÉJÀ ENTRÉ",IF(AND(COUNTA(B367,C367,D367,E367,F367)&lt;5,COUNTA(B367,C367,D367,E367,F367)&gt;0),"Pensez à renseigner toutes les cases de la ligne !",IF(COUNTA(B367)=1,IF(COUNTBLANK(B367)&gt;=1,"Ne laissez pas de lignes vides. Écrivez sur la ligne supérieure.",""),"")))&amp;IF(G367="Non renseigné","Veuillez sélectionner de nouveau le nom dans la colonne Espèce traitée","")</f>
        <v/>
      </c>
      <c r="L367" s="43" t="str">
        <f>IF(E367="","",INDEX(Données_ATB!BE$3:BV$600,MATCH(E367,Medicament,0),18))</f>
        <v/>
      </c>
      <c r="M367" s="43" t="str">
        <f t="shared" si="25"/>
        <v/>
      </c>
      <c r="N367" s="43" t="str">
        <f t="shared" si="22"/>
        <v/>
      </c>
      <c r="O367" s="43" t="str">
        <f t="shared" si="23"/>
        <v/>
      </c>
      <c r="P367" s="43" t="str">
        <f t="shared" si="24"/>
        <v/>
      </c>
    </row>
    <row r="368" spans="2:16" x14ac:dyDescent="0.3">
      <c r="B368" s="223"/>
      <c r="C368" s="224"/>
      <c r="D368" s="224"/>
      <c r="E368" s="224"/>
      <c r="F368" s="250"/>
      <c r="G368" s="96" t="str">
        <f>IF(C368="","",IFERROR(INDEX(G$19:$L365,MATCH(C368,L$19:L$28,0),1),"Non renseigné"))</f>
        <v/>
      </c>
      <c r="H368" s="261" t="str">
        <f>IFERROR(IF(E368="","",INDEX(Données_ATB!BE$3:BU$600,MATCH(E368,Medicament,0),17)),"Ce médicament n'est pas connu dans la base")</f>
        <v/>
      </c>
      <c r="I368" s="92" t="str">
        <f>IFERROR(IF(E368="","",INDEX(Données_ATB!BE$3:BM$600,MATCH(E368,Medicament,0),9)),"")</f>
        <v/>
      </c>
      <c r="J368" s="58" t="str">
        <f>IFERROR(IF(E368="","",INDEX(Données_ATB!BE$3:BQ$5600,MATCH(E368,Medicament,0),13)),"")</f>
        <v/>
      </c>
      <c r="K368" s="229" t="str">
        <f>IF(COUNTIFS($B$31:B368,B368,$E$31:E368,E368,$C$31:C368,C368,$D$31:D368,D368)&gt;1,"DÉJÀ ENTRÉ",IF(AND(COUNTA(B368,C368,D368,E368,F368)&lt;5,COUNTA(B368,C368,D368,E368,F368)&gt;0),"Pensez à renseigner toutes les cases de la ligne !",IF(COUNTA(B368)=1,IF(COUNTBLANK(B368)&gt;=1,"Ne laissez pas de lignes vides. Écrivez sur la ligne supérieure.",""),"")))&amp;IF(G368="Non renseigné","Veuillez sélectionner de nouveau le nom dans la colonne Espèce traitée","")</f>
        <v/>
      </c>
      <c r="L368" s="43" t="str">
        <f>IF(E368="","",INDEX(Données_ATB!BE$3:BV$600,MATCH(E368,Medicament,0),18))</f>
        <v/>
      </c>
      <c r="M368" s="43" t="str">
        <f t="shared" si="25"/>
        <v/>
      </c>
      <c r="N368" s="43" t="str">
        <f t="shared" si="22"/>
        <v/>
      </c>
      <c r="O368" s="43" t="str">
        <f t="shared" si="23"/>
        <v/>
      </c>
      <c r="P368" s="43" t="str">
        <f t="shared" si="24"/>
        <v/>
      </c>
    </row>
    <row r="369" spans="2:16" x14ac:dyDescent="0.3">
      <c r="B369" s="223"/>
      <c r="C369" s="224"/>
      <c r="D369" s="224"/>
      <c r="E369" s="224"/>
      <c r="F369" s="250"/>
      <c r="G369" s="96" t="str">
        <f>IF(C369="","",IFERROR(INDEX(G$19:$L366,MATCH(C369,L$19:L$28,0),1),"Non renseigné"))</f>
        <v/>
      </c>
      <c r="H369" s="261" t="str">
        <f>IFERROR(IF(E369="","",INDEX(Données_ATB!BE$3:BU$600,MATCH(E369,Medicament,0),17)),"Ce médicament n'est pas connu dans la base")</f>
        <v/>
      </c>
      <c r="I369" s="92" t="str">
        <f>IFERROR(IF(E369="","",INDEX(Données_ATB!BE$3:BM$600,MATCH(E369,Medicament,0),9)),"")</f>
        <v/>
      </c>
      <c r="J369" s="58" t="str">
        <f>IFERROR(IF(E369="","",INDEX(Données_ATB!BE$3:BQ$5600,MATCH(E369,Medicament,0),13)),"")</f>
        <v/>
      </c>
      <c r="K369" s="229" t="str">
        <f>IF(COUNTIFS($B$31:B369,B369,$E$31:E369,E369,$C$31:C369,C369,$D$31:D369,D369)&gt;1,"DÉJÀ ENTRÉ",IF(AND(COUNTA(B369,C369,D369,E369,F369)&lt;5,COUNTA(B369,C369,D369,E369,F369)&gt;0),"Pensez à renseigner toutes les cases de la ligne !",IF(COUNTA(B369)=1,IF(COUNTBLANK(B369)&gt;=1,"Ne laissez pas de lignes vides. Écrivez sur la ligne supérieure.",""),"")))&amp;IF(G369="Non renseigné","Veuillez sélectionner de nouveau le nom dans la colonne Espèce traitée","")</f>
        <v/>
      </c>
      <c r="L369" s="43" t="str">
        <f>IF(E369="","",INDEX(Données_ATB!BE$3:BV$600,MATCH(E369,Medicament,0),18))</f>
        <v/>
      </c>
      <c r="M369" s="43" t="str">
        <f t="shared" si="25"/>
        <v/>
      </c>
      <c r="N369" s="43" t="str">
        <f t="shared" si="22"/>
        <v/>
      </c>
      <c r="O369" s="43" t="str">
        <f t="shared" si="23"/>
        <v/>
      </c>
      <c r="P369" s="43" t="str">
        <f t="shared" si="24"/>
        <v/>
      </c>
    </row>
    <row r="370" spans="2:16" x14ac:dyDescent="0.3">
      <c r="B370" s="223"/>
      <c r="C370" s="224"/>
      <c r="D370" s="224"/>
      <c r="E370" s="224"/>
      <c r="F370" s="250"/>
      <c r="G370" s="96" t="str">
        <f>IF(C370="","",IFERROR(INDEX(G$19:$L367,MATCH(C370,L$19:L$28,0),1),"Non renseigné"))</f>
        <v/>
      </c>
      <c r="H370" s="261" t="str">
        <f>IFERROR(IF(E370="","",INDEX(Données_ATB!BE$3:BU$600,MATCH(E370,Medicament,0),17)),"Ce médicament n'est pas connu dans la base")</f>
        <v/>
      </c>
      <c r="I370" s="92" t="str">
        <f>IFERROR(IF(E370="","",INDEX(Données_ATB!BE$3:BM$600,MATCH(E370,Medicament,0),9)),"")</f>
        <v/>
      </c>
      <c r="J370" s="58" t="str">
        <f>IFERROR(IF(E370="","",INDEX(Données_ATB!BE$3:BQ$5600,MATCH(E370,Medicament,0),13)),"")</f>
        <v/>
      </c>
      <c r="K370" s="229" t="str">
        <f>IF(COUNTIFS($B$31:B370,B370,$E$31:E370,E370,$C$31:C370,C370,$D$31:D370,D370)&gt;1,"DÉJÀ ENTRÉ",IF(AND(COUNTA(B370,C370,D370,E370,F370)&lt;5,COUNTA(B370,C370,D370,E370,F370)&gt;0),"Pensez à renseigner toutes les cases de la ligne !",IF(COUNTA(B370)=1,IF(COUNTBLANK(B370)&gt;=1,"Ne laissez pas de lignes vides. Écrivez sur la ligne supérieure.",""),"")))&amp;IF(G370="Non renseigné","Veuillez sélectionner de nouveau le nom dans la colonne Espèce traitée","")</f>
        <v/>
      </c>
      <c r="L370" s="43" t="str">
        <f>IF(E370="","",INDEX(Données_ATB!BE$3:BV$600,MATCH(E370,Medicament,0),18))</f>
        <v/>
      </c>
      <c r="M370" s="43" t="str">
        <f t="shared" si="25"/>
        <v/>
      </c>
      <c r="N370" s="43" t="str">
        <f t="shared" ref="N370:N400" si="26">IF(E370="","",INDEX(C$19:L$28,MATCH(C370,L$19:L$28,0),1))</f>
        <v/>
      </c>
      <c r="O370" s="43" t="str">
        <f t="shared" ref="O370:O400" si="27">IF(E370="","",INDEX(C$19:L$28,MATCH(C370,L$19:L$28,0),2))</f>
        <v/>
      </c>
      <c r="P370" s="43" t="str">
        <f t="shared" ref="P370:P400" si="28">IF(E370="","",INDEX(C$19:L$28,MATCH(C370,L$19:L$28,0),3))</f>
        <v/>
      </c>
    </row>
    <row r="371" spans="2:16" x14ac:dyDescent="0.3">
      <c r="B371" s="223"/>
      <c r="C371" s="224"/>
      <c r="D371" s="224"/>
      <c r="E371" s="224"/>
      <c r="F371" s="250"/>
      <c r="G371" s="96" t="str">
        <f>IF(C371="","",IFERROR(INDEX(G$19:$L368,MATCH(C371,L$19:L$28,0),1),"Non renseigné"))</f>
        <v/>
      </c>
      <c r="H371" s="261" t="str">
        <f>IFERROR(IF(E371="","",INDEX(Données_ATB!BE$3:BU$600,MATCH(E371,Medicament,0),17)),"Ce médicament n'est pas connu dans la base")</f>
        <v/>
      </c>
      <c r="I371" s="92" t="str">
        <f>IFERROR(IF(E371="","",INDEX(Données_ATB!BE$3:BM$600,MATCH(E371,Medicament,0),9)),"")</f>
        <v/>
      </c>
      <c r="J371" s="58" t="str">
        <f>IFERROR(IF(E371="","",INDEX(Données_ATB!BE$3:BQ$5600,MATCH(E371,Medicament,0),13)),"")</f>
        <v/>
      </c>
      <c r="K371" s="229" t="str">
        <f>IF(COUNTIFS($B$31:B371,B371,$E$31:E371,E371,$C$31:C371,C371,$D$31:D371,D371)&gt;1,"DÉJÀ ENTRÉ",IF(AND(COUNTA(B371,C371,D371,E371,F371)&lt;5,COUNTA(B371,C371,D371,E371,F371)&gt;0),"Pensez à renseigner toutes les cases de la ligne !",IF(COUNTA(B371)=1,IF(COUNTBLANK(B371)&gt;=1,"Ne laissez pas de lignes vides. Écrivez sur la ligne supérieure.",""),"")))&amp;IF(G371="Non renseigné","Veuillez sélectionner de nouveau le nom dans la colonne Espèce traitée","")</f>
        <v/>
      </c>
      <c r="L371" s="43" t="str">
        <f>IF(E371="","",INDEX(Données_ATB!BE$3:BV$600,MATCH(E371,Medicament,0),18))</f>
        <v/>
      </c>
      <c r="M371" s="43" t="str">
        <f t="shared" si="25"/>
        <v/>
      </c>
      <c r="N371" s="43" t="str">
        <f t="shared" si="26"/>
        <v/>
      </c>
      <c r="O371" s="43" t="str">
        <f t="shared" si="27"/>
        <v/>
      </c>
      <c r="P371" s="43" t="str">
        <f t="shared" si="28"/>
        <v/>
      </c>
    </row>
    <row r="372" spans="2:16" x14ac:dyDescent="0.3">
      <c r="B372" s="223"/>
      <c r="C372" s="224"/>
      <c r="D372" s="224"/>
      <c r="E372" s="224"/>
      <c r="F372" s="250"/>
      <c r="G372" s="96" t="str">
        <f>IF(C372="","",IFERROR(INDEX(G$19:$L369,MATCH(C372,L$19:L$28,0),1),"Non renseigné"))</f>
        <v/>
      </c>
      <c r="H372" s="261" t="str">
        <f>IFERROR(IF(E372="","",INDEX(Données_ATB!BE$3:BU$600,MATCH(E372,Medicament,0),17)),"Ce médicament n'est pas connu dans la base")</f>
        <v/>
      </c>
      <c r="I372" s="92" t="str">
        <f>IFERROR(IF(E372="","",INDEX(Données_ATB!BE$3:BM$600,MATCH(E372,Medicament,0),9)),"")</f>
        <v/>
      </c>
      <c r="J372" s="58" t="str">
        <f>IFERROR(IF(E372="","",INDEX(Données_ATB!BE$3:BQ$5600,MATCH(E372,Medicament,0),13)),"")</f>
        <v/>
      </c>
      <c r="K372" s="229" t="str">
        <f>IF(COUNTIFS($B$31:B372,B372,$E$31:E372,E372,$C$31:C372,C372,$D$31:D372,D372)&gt;1,"DÉJÀ ENTRÉ",IF(AND(COUNTA(B372,C372,D372,E372,F372)&lt;5,COUNTA(B372,C372,D372,E372,F372)&gt;0),"Pensez à renseigner toutes les cases de la ligne !",IF(COUNTA(B372)=1,IF(COUNTBLANK(B372)&gt;=1,"Ne laissez pas de lignes vides. Écrivez sur la ligne supérieure.",""),"")))&amp;IF(G372="Non renseigné","Veuillez sélectionner de nouveau le nom dans la colonne Espèce traitée","")</f>
        <v/>
      </c>
      <c r="L372" s="43" t="str">
        <f>IF(E372="","",INDEX(Données_ATB!BE$3:BV$600,MATCH(E372,Medicament,0),18))</f>
        <v/>
      </c>
      <c r="M372" s="43" t="str">
        <f t="shared" si="25"/>
        <v/>
      </c>
      <c r="N372" s="43" t="str">
        <f t="shared" si="26"/>
        <v/>
      </c>
      <c r="O372" s="43" t="str">
        <f t="shared" si="27"/>
        <v/>
      </c>
      <c r="P372" s="43" t="str">
        <f t="shared" si="28"/>
        <v/>
      </c>
    </row>
    <row r="373" spans="2:16" x14ac:dyDescent="0.3">
      <c r="B373" s="223"/>
      <c r="C373" s="224"/>
      <c r="D373" s="224"/>
      <c r="E373" s="224"/>
      <c r="F373" s="250"/>
      <c r="G373" s="96" t="str">
        <f>IF(C373="","",IFERROR(INDEX(G$19:$L370,MATCH(C373,L$19:L$28,0),1),"Non renseigné"))</f>
        <v/>
      </c>
      <c r="H373" s="261" t="str">
        <f>IFERROR(IF(E373="","",INDEX(Données_ATB!BE$3:BU$600,MATCH(E373,Medicament,0),17)),"Ce médicament n'est pas connu dans la base")</f>
        <v/>
      </c>
      <c r="I373" s="92" t="str">
        <f>IFERROR(IF(E373="","",INDEX(Données_ATB!BE$3:BM$600,MATCH(E373,Medicament,0),9)),"")</f>
        <v/>
      </c>
      <c r="J373" s="58" t="str">
        <f>IFERROR(IF(E373="","",INDEX(Données_ATB!BE$3:BQ$5600,MATCH(E373,Medicament,0),13)),"")</f>
        <v/>
      </c>
      <c r="K373" s="229" t="str">
        <f>IF(COUNTIFS($B$31:B373,B373,$E$31:E373,E373,$C$31:C373,C373,$D$31:D373,D373)&gt;1,"DÉJÀ ENTRÉ",IF(AND(COUNTA(B373,C373,D373,E373,F373)&lt;5,COUNTA(B373,C373,D373,E373,F373)&gt;0),"Pensez à renseigner toutes les cases de la ligne !",IF(COUNTA(B373)=1,IF(COUNTBLANK(B373)&gt;=1,"Ne laissez pas de lignes vides. Écrivez sur la ligne supérieure.",""),"")))&amp;IF(G373="Non renseigné","Veuillez sélectionner de nouveau le nom dans la colonne Espèce traitée","")</f>
        <v/>
      </c>
      <c r="L373" s="43" t="str">
        <f>IF(E373="","",INDEX(Données_ATB!BE$3:BV$600,MATCH(E373,Medicament,0),18))</f>
        <v/>
      </c>
      <c r="M373" s="43" t="str">
        <f t="shared" si="25"/>
        <v/>
      </c>
      <c r="N373" s="43" t="str">
        <f t="shared" si="26"/>
        <v/>
      </c>
      <c r="O373" s="43" t="str">
        <f t="shared" si="27"/>
        <v/>
      </c>
      <c r="P373" s="43" t="str">
        <f t="shared" si="28"/>
        <v/>
      </c>
    </row>
    <row r="374" spans="2:16" x14ac:dyDescent="0.3">
      <c r="B374" s="223"/>
      <c r="C374" s="224"/>
      <c r="D374" s="224"/>
      <c r="E374" s="224"/>
      <c r="F374" s="250"/>
      <c r="G374" s="96" t="str">
        <f>IF(C374="","",IFERROR(INDEX(G$19:$L371,MATCH(C374,L$19:L$28,0),1),"Non renseigné"))</f>
        <v/>
      </c>
      <c r="H374" s="261" t="str">
        <f>IFERROR(IF(E374="","",INDEX(Données_ATB!BE$3:BU$600,MATCH(E374,Medicament,0),17)),"Ce médicament n'est pas connu dans la base")</f>
        <v/>
      </c>
      <c r="I374" s="92" t="str">
        <f>IFERROR(IF(E374="","",INDEX(Données_ATB!BE$3:BM$600,MATCH(E374,Medicament,0),9)),"")</f>
        <v/>
      </c>
      <c r="J374" s="58" t="str">
        <f>IFERROR(IF(E374="","",INDEX(Données_ATB!BE$3:BQ$5600,MATCH(E374,Medicament,0),13)),"")</f>
        <v/>
      </c>
      <c r="K374" s="229" t="str">
        <f>IF(COUNTIFS($B$31:B374,B374,$E$31:E374,E374,$C$31:C374,C374,$D$31:D374,D374)&gt;1,"DÉJÀ ENTRÉ",IF(AND(COUNTA(B374,C374,D374,E374,F374)&lt;5,COUNTA(B374,C374,D374,E374,F374)&gt;0),"Pensez à renseigner toutes les cases de la ligne !",IF(COUNTA(B374)=1,IF(COUNTBLANK(B374)&gt;=1,"Ne laissez pas de lignes vides. Écrivez sur la ligne supérieure.",""),"")))&amp;IF(G374="Non renseigné","Veuillez sélectionner de nouveau le nom dans la colonne Espèce traitée","")</f>
        <v/>
      </c>
      <c r="L374" s="43" t="str">
        <f>IF(E374="","",INDEX(Données_ATB!BE$3:BV$600,MATCH(E374,Medicament,0),18))</f>
        <v/>
      </c>
      <c r="M374" s="43" t="str">
        <f t="shared" si="25"/>
        <v/>
      </c>
      <c r="N374" s="43" t="str">
        <f t="shared" si="26"/>
        <v/>
      </c>
      <c r="O374" s="43" t="str">
        <f t="shared" si="27"/>
        <v/>
      </c>
      <c r="P374" s="43" t="str">
        <f t="shared" si="28"/>
        <v/>
      </c>
    </row>
    <row r="375" spans="2:16" x14ac:dyDescent="0.3">
      <c r="B375" s="223"/>
      <c r="C375" s="224"/>
      <c r="D375" s="224"/>
      <c r="E375" s="224"/>
      <c r="F375" s="250"/>
      <c r="G375" s="96" t="str">
        <f>IF(C375="","",IFERROR(INDEX(G$19:$L372,MATCH(C375,L$19:L$28,0),1),"Non renseigné"))</f>
        <v/>
      </c>
      <c r="H375" s="261" t="str">
        <f>IFERROR(IF(E375="","",INDEX(Données_ATB!BE$3:BU$600,MATCH(E375,Medicament,0),17)),"Ce médicament n'est pas connu dans la base")</f>
        <v/>
      </c>
      <c r="I375" s="92" t="str">
        <f>IFERROR(IF(E375="","",INDEX(Données_ATB!BE$3:BM$600,MATCH(E375,Medicament,0),9)),"")</f>
        <v/>
      </c>
      <c r="J375" s="58" t="str">
        <f>IFERROR(IF(E375="","",INDEX(Données_ATB!BE$3:BQ$5600,MATCH(E375,Medicament,0),13)),"")</f>
        <v/>
      </c>
      <c r="K375" s="229" t="str">
        <f>IF(COUNTIFS($B$31:B375,B375,$E$31:E375,E375,$C$31:C375,C375,$D$31:D375,D375)&gt;1,"DÉJÀ ENTRÉ",IF(AND(COUNTA(B375,C375,D375,E375,F375)&lt;5,COUNTA(B375,C375,D375,E375,F375)&gt;0),"Pensez à renseigner toutes les cases de la ligne !",IF(COUNTA(B375)=1,IF(COUNTBLANK(B375)&gt;=1,"Ne laissez pas de lignes vides. Écrivez sur la ligne supérieure.",""),"")))&amp;IF(G375="Non renseigné","Veuillez sélectionner de nouveau le nom dans la colonne Espèce traitée","")</f>
        <v/>
      </c>
      <c r="L375" s="43" t="str">
        <f>IF(E375="","",INDEX(Données_ATB!BE$3:BV$600,MATCH(E375,Medicament,0),18))</f>
        <v/>
      </c>
      <c r="M375" s="43" t="str">
        <f t="shared" si="25"/>
        <v/>
      </c>
      <c r="N375" s="43" t="str">
        <f t="shared" si="26"/>
        <v/>
      </c>
      <c r="O375" s="43" t="str">
        <f t="shared" si="27"/>
        <v/>
      </c>
      <c r="P375" s="43" t="str">
        <f t="shared" si="28"/>
        <v/>
      </c>
    </row>
    <row r="376" spans="2:16" x14ac:dyDescent="0.3">
      <c r="B376" s="223"/>
      <c r="C376" s="224"/>
      <c r="D376" s="224"/>
      <c r="E376" s="224"/>
      <c r="F376" s="250"/>
      <c r="G376" s="96" t="str">
        <f>IF(C376="","",IFERROR(INDEX(G$19:$L373,MATCH(C376,L$19:L$28,0),1),"Non renseigné"))</f>
        <v/>
      </c>
      <c r="H376" s="261" t="str">
        <f>IFERROR(IF(E376="","",INDEX(Données_ATB!BE$3:BU$600,MATCH(E376,Medicament,0),17)),"Ce médicament n'est pas connu dans la base")</f>
        <v/>
      </c>
      <c r="I376" s="92" t="str">
        <f>IFERROR(IF(E376="","",INDEX(Données_ATB!BE$3:BM$600,MATCH(E376,Medicament,0),9)),"")</f>
        <v/>
      </c>
      <c r="J376" s="58" t="str">
        <f>IFERROR(IF(E376="","",INDEX(Données_ATB!BE$3:BQ$5600,MATCH(E376,Medicament,0),13)),"")</f>
        <v/>
      </c>
      <c r="K376" s="229" t="str">
        <f>IF(COUNTIFS($B$31:B376,B376,$E$31:E376,E376,$C$31:C376,C376,$D$31:D376,D376)&gt;1,"DÉJÀ ENTRÉ",IF(AND(COUNTA(B376,C376,D376,E376,F376)&lt;5,COUNTA(B376,C376,D376,E376,F376)&gt;0),"Pensez à renseigner toutes les cases de la ligne !",IF(COUNTA(B376)=1,IF(COUNTBLANK(B376)&gt;=1,"Ne laissez pas de lignes vides. Écrivez sur la ligne supérieure.",""),"")))&amp;IF(G376="Non renseigné","Veuillez sélectionner de nouveau le nom dans la colonne Espèce traitée","")</f>
        <v/>
      </c>
      <c r="L376" s="43" t="str">
        <f>IF(E376="","",INDEX(Données_ATB!BE$3:BV$600,MATCH(E376,Medicament,0),18))</f>
        <v/>
      </c>
      <c r="M376" s="43" t="str">
        <f t="shared" si="25"/>
        <v/>
      </c>
      <c r="N376" s="43" t="str">
        <f t="shared" si="26"/>
        <v/>
      </c>
      <c r="O376" s="43" t="str">
        <f t="shared" si="27"/>
        <v/>
      </c>
      <c r="P376" s="43" t="str">
        <f t="shared" si="28"/>
        <v/>
      </c>
    </row>
    <row r="377" spans="2:16" x14ac:dyDescent="0.3">
      <c r="B377" s="223"/>
      <c r="C377" s="224"/>
      <c r="D377" s="224"/>
      <c r="E377" s="224"/>
      <c r="F377" s="250"/>
      <c r="G377" s="96" t="str">
        <f>IF(C377="","",IFERROR(INDEX(G$19:$L374,MATCH(C377,L$19:L$28,0),1),"Non renseigné"))</f>
        <v/>
      </c>
      <c r="H377" s="261" t="str">
        <f>IFERROR(IF(E377="","",INDEX(Données_ATB!BE$3:BU$600,MATCH(E377,Medicament,0),17)),"Ce médicament n'est pas connu dans la base")</f>
        <v/>
      </c>
      <c r="I377" s="92" t="str">
        <f>IFERROR(IF(E377="","",INDEX(Données_ATB!BE$3:BM$600,MATCH(E377,Medicament,0),9)),"")</f>
        <v/>
      </c>
      <c r="J377" s="58" t="str">
        <f>IFERROR(IF(E377="","",INDEX(Données_ATB!BE$3:BQ$5600,MATCH(E377,Medicament,0),13)),"")</f>
        <v/>
      </c>
      <c r="K377" s="229" t="str">
        <f>IF(COUNTIFS($B$31:B377,B377,$E$31:E377,E377,$C$31:C377,C377,$D$31:D377,D377)&gt;1,"DÉJÀ ENTRÉ",IF(AND(COUNTA(B377,C377,D377,E377,F377)&lt;5,COUNTA(B377,C377,D377,E377,F377)&gt;0),"Pensez à renseigner toutes les cases de la ligne !",IF(COUNTA(B377)=1,IF(COUNTBLANK(B377)&gt;=1,"Ne laissez pas de lignes vides. Écrivez sur la ligne supérieure.",""),"")))&amp;IF(G377="Non renseigné","Veuillez sélectionner de nouveau le nom dans la colonne Espèce traitée","")</f>
        <v/>
      </c>
      <c r="L377" s="43" t="str">
        <f>IF(E377="","",INDEX(Données_ATB!BE$3:BV$600,MATCH(E377,Medicament,0),18))</f>
        <v/>
      </c>
      <c r="M377" s="43" t="str">
        <f t="shared" si="25"/>
        <v/>
      </c>
      <c r="N377" s="43" t="str">
        <f t="shared" si="26"/>
        <v/>
      </c>
      <c r="O377" s="43" t="str">
        <f t="shared" si="27"/>
        <v/>
      </c>
      <c r="P377" s="43" t="str">
        <f t="shared" si="28"/>
        <v/>
      </c>
    </row>
    <row r="378" spans="2:16" x14ac:dyDescent="0.3">
      <c r="B378" s="223"/>
      <c r="C378" s="224"/>
      <c r="D378" s="224"/>
      <c r="E378" s="224"/>
      <c r="F378" s="250"/>
      <c r="G378" s="96" t="str">
        <f>IF(C378="","",IFERROR(INDEX(G$19:$L375,MATCH(C378,L$19:L$28,0),1),"Non renseigné"))</f>
        <v/>
      </c>
      <c r="H378" s="261" t="str">
        <f>IFERROR(IF(E378="","",INDEX(Données_ATB!BE$3:BU$600,MATCH(E378,Medicament,0),17)),"Ce médicament n'est pas connu dans la base")</f>
        <v/>
      </c>
      <c r="I378" s="92" t="str">
        <f>IFERROR(IF(E378="","",INDEX(Données_ATB!BE$3:BM$600,MATCH(E378,Medicament,0),9)),"")</f>
        <v/>
      </c>
      <c r="J378" s="58" t="str">
        <f>IFERROR(IF(E378="","",INDEX(Données_ATB!BE$3:BQ$5600,MATCH(E378,Medicament,0),13)),"")</f>
        <v/>
      </c>
      <c r="K378" s="229" t="str">
        <f>IF(COUNTIFS($B$31:B378,B378,$E$31:E378,E378,$C$31:C378,C378,$D$31:D378,D378)&gt;1,"DÉJÀ ENTRÉ",IF(AND(COUNTA(B378,C378,D378,E378,F378)&lt;5,COUNTA(B378,C378,D378,E378,F378)&gt;0),"Pensez à renseigner toutes les cases de la ligne !",IF(COUNTA(B378)=1,IF(COUNTBLANK(B378)&gt;=1,"Ne laissez pas de lignes vides. Écrivez sur la ligne supérieure.",""),"")))&amp;IF(G378="Non renseigné","Veuillez sélectionner de nouveau le nom dans la colonne Espèce traitée","")</f>
        <v/>
      </c>
      <c r="L378" s="43" t="str">
        <f>IF(E378="","",INDEX(Données_ATB!BE$3:BV$600,MATCH(E378,Medicament,0),18))</f>
        <v/>
      </c>
      <c r="M378" s="43" t="str">
        <f t="shared" si="25"/>
        <v/>
      </c>
      <c r="N378" s="43" t="str">
        <f t="shared" si="26"/>
        <v/>
      </c>
      <c r="O378" s="43" t="str">
        <f t="shared" si="27"/>
        <v/>
      </c>
      <c r="P378" s="43" t="str">
        <f t="shared" si="28"/>
        <v/>
      </c>
    </row>
    <row r="379" spans="2:16" x14ac:dyDescent="0.3">
      <c r="B379" s="223"/>
      <c r="C379" s="224"/>
      <c r="D379" s="224"/>
      <c r="E379" s="224"/>
      <c r="F379" s="250"/>
      <c r="G379" s="96" t="str">
        <f>IF(C379="","",IFERROR(INDEX(G$19:$L376,MATCH(C379,L$19:L$28,0),1),"Non renseigné"))</f>
        <v/>
      </c>
      <c r="H379" s="261" t="str">
        <f>IFERROR(IF(E379="","",INDEX(Données_ATB!BE$3:BU$600,MATCH(E379,Medicament,0),17)),"Ce médicament n'est pas connu dans la base")</f>
        <v/>
      </c>
      <c r="I379" s="92" t="str">
        <f>IFERROR(IF(E379="","",INDEX(Données_ATB!BE$3:BM$600,MATCH(E379,Medicament,0),9)),"")</f>
        <v/>
      </c>
      <c r="J379" s="58" t="str">
        <f>IFERROR(IF(E379="","",INDEX(Données_ATB!BE$3:BQ$5600,MATCH(E379,Medicament,0),13)),"")</f>
        <v/>
      </c>
      <c r="K379" s="229" t="str">
        <f>IF(COUNTIFS($B$31:B379,B379,$E$31:E379,E379,$C$31:C379,C379,$D$31:D379,D379)&gt;1,"DÉJÀ ENTRÉ",IF(AND(COUNTA(B379,C379,D379,E379,F379)&lt;5,COUNTA(B379,C379,D379,E379,F379)&gt;0),"Pensez à renseigner toutes les cases de la ligne !",IF(COUNTA(B379)=1,IF(COUNTBLANK(B379)&gt;=1,"Ne laissez pas de lignes vides. Écrivez sur la ligne supérieure.",""),"")))&amp;IF(G379="Non renseigné","Veuillez sélectionner de nouveau le nom dans la colonne Espèce traitée","")</f>
        <v/>
      </c>
      <c r="L379" s="43" t="str">
        <f>IF(E379="","",INDEX(Données_ATB!BE$3:BV$600,MATCH(E379,Medicament,0),18))</f>
        <v/>
      </c>
      <c r="M379" s="43" t="str">
        <f t="shared" si="25"/>
        <v/>
      </c>
      <c r="N379" s="43" t="str">
        <f t="shared" si="26"/>
        <v/>
      </c>
      <c r="O379" s="43" t="str">
        <f t="shared" si="27"/>
        <v/>
      </c>
      <c r="P379" s="43" t="str">
        <f t="shared" si="28"/>
        <v/>
      </c>
    </row>
    <row r="380" spans="2:16" x14ac:dyDescent="0.3">
      <c r="B380" s="223"/>
      <c r="C380" s="224"/>
      <c r="D380" s="224"/>
      <c r="E380" s="224"/>
      <c r="F380" s="250"/>
      <c r="G380" s="96" t="str">
        <f>IF(C380="","",IFERROR(INDEX(G$19:$L377,MATCH(C380,L$19:L$28,0),1),"Non renseigné"))</f>
        <v/>
      </c>
      <c r="H380" s="261" t="str">
        <f>IFERROR(IF(E380="","",INDEX(Données_ATB!BE$3:BU$600,MATCH(E380,Medicament,0),17)),"Ce médicament n'est pas connu dans la base")</f>
        <v/>
      </c>
      <c r="I380" s="92" t="str">
        <f>IFERROR(IF(E380="","",INDEX(Données_ATB!BE$3:BM$600,MATCH(E380,Medicament,0),9)),"")</f>
        <v/>
      </c>
      <c r="J380" s="58" t="str">
        <f>IFERROR(IF(E380="","",INDEX(Données_ATB!BE$3:BQ$5600,MATCH(E380,Medicament,0),13)),"")</f>
        <v/>
      </c>
      <c r="K380" s="229" t="str">
        <f>IF(COUNTIFS($B$31:B380,B380,$E$31:E380,E380,$C$31:C380,C380,$D$31:D380,D380)&gt;1,"DÉJÀ ENTRÉ",IF(AND(COUNTA(B380,C380,D380,E380,F380)&lt;5,COUNTA(B380,C380,D380,E380,F380)&gt;0),"Pensez à renseigner toutes les cases de la ligne !",IF(COUNTA(B380)=1,IF(COUNTBLANK(B380)&gt;=1,"Ne laissez pas de lignes vides. Écrivez sur la ligne supérieure.",""),"")))&amp;IF(G380="Non renseigné","Veuillez sélectionner de nouveau le nom dans la colonne Espèce traitée","")</f>
        <v/>
      </c>
      <c r="L380" s="43" t="str">
        <f>IF(E380="","",INDEX(Données_ATB!BE$3:BV$600,MATCH(E380,Medicament,0),18))</f>
        <v/>
      </c>
      <c r="M380" s="43" t="str">
        <f t="shared" si="25"/>
        <v/>
      </c>
      <c r="N380" s="43" t="str">
        <f t="shared" si="26"/>
        <v/>
      </c>
      <c r="O380" s="43" t="str">
        <f t="shared" si="27"/>
        <v/>
      </c>
      <c r="P380" s="43" t="str">
        <f t="shared" si="28"/>
        <v/>
      </c>
    </row>
    <row r="381" spans="2:16" x14ac:dyDescent="0.3">
      <c r="B381" s="223"/>
      <c r="C381" s="224"/>
      <c r="D381" s="224"/>
      <c r="E381" s="224"/>
      <c r="F381" s="250"/>
      <c r="G381" s="96" t="str">
        <f>IF(C381="","",IFERROR(INDEX(G$19:$L378,MATCH(C381,L$19:L$28,0),1),"Non renseigné"))</f>
        <v/>
      </c>
      <c r="H381" s="261" t="str">
        <f>IFERROR(IF(E381="","",INDEX(Données_ATB!BE$3:BU$600,MATCH(E381,Medicament,0),17)),"Ce médicament n'est pas connu dans la base")</f>
        <v/>
      </c>
      <c r="I381" s="92" t="str">
        <f>IFERROR(IF(E381="","",INDEX(Données_ATB!BE$3:BM$600,MATCH(E381,Medicament,0),9)),"")</f>
        <v/>
      </c>
      <c r="J381" s="58" t="str">
        <f>IFERROR(IF(E381="","",INDEX(Données_ATB!BE$3:BQ$5600,MATCH(E381,Medicament,0),13)),"")</f>
        <v/>
      </c>
      <c r="K381" s="229" t="str">
        <f>IF(COUNTIFS($B$31:B381,B381,$E$31:E381,E381,$C$31:C381,C381,$D$31:D381,D381)&gt;1,"DÉJÀ ENTRÉ",IF(AND(COUNTA(B381,C381,D381,E381,F381)&lt;5,COUNTA(B381,C381,D381,E381,F381)&gt;0),"Pensez à renseigner toutes les cases de la ligne !",IF(COUNTA(B381)=1,IF(COUNTBLANK(B381)&gt;=1,"Ne laissez pas de lignes vides. Écrivez sur la ligne supérieure.",""),"")))&amp;IF(G381="Non renseigné","Veuillez sélectionner de nouveau le nom dans la colonne Espèce traitée","")</f>
        <v/>
      </c>
      <c r="L381" s="43" t="str">
        <f>IF(E381="","",INDEX(Données_ATB!BE$3:BV$600,MATCH(E381,Medicament,0),18))</f>
        <v/>
      </c>
      <c r="M381" s="43" t="str">
        <f t="shared" si="25"/>
        <v/>
      </c>
      <c r="N381" s="43" t="str">
        <f t="shared" si="26"/>
        <v/>
      </c>
      <c r="O381" s="43" t="str">
        <f t="shared" si="27"/>
        <v/>
      </c>
      <c r="P381" s="43" t="str">
        <f t="shared" si="28"/>
        <v/>
      </c>
    </row>
    <row r="382" spans="2:16" x14ac:dyDescent="0.3">
      <c r="B382" s="223"/>
      <c r="C382" s="224"/>
      <c r="D382" s="224"/>
      <c r="E382" s="224"/>
      <c r="F382" s="250"/>
      <c r="G382" s="96" t="str">
        <f>IF(C382="","",IFERROR(INDEX(G$19:$L379,MATCH(C382,L$19:L$28,0),1),"Non renseigné"))</f>
        <v/>
      </c>
      <c r="H382" s="261" t="str">
        <f>IFERROR(IF(E382="","",INDEX(Données_ATB!BE$3:BU$600,MATCH(E382,Medicament,0),17)),"Ce médicament n'est pas connu dans la base")</f>
        <v/>
      </c>
      <c r="I382" s="92" t="str">
        <f>IFERROR(IF(E382="","",INDEX(Données_ATB!BE$3:BM$600,MATCH(E382,Medicament,0),9)),"")</f>
        <v/>
      </c>
      <c r="J382" s="58" t="str">
        <f>IFERROR(IF(E382="","",INDEX(Données_ATB!BE$3:BQ$5600,MATCH(E382,Medicament,0),13)),"")</f>
        <v/>
      </c>
      <c r="K382" s="229" t="str">
        <f>IF(COUNTIFS($B$31:B382,B382,$E$31:E382,E382,$C$31:C382,C382,$D$31:D382,D382)&gt;1,"DÉJÀ ENTRÉ",IF(AND(COUNTA(B382,C382,D382,E382,F382)&lt;5,COUNTA(B382,C382,D382,E382,F382)&gt;0),"Pensez à renseigner toutes les cases de la ligne !",IF(COUNTA(B382)=1,IF(COUNTBLANK(B382)&gt;=1,"Ne laissez pas de lignes vides. Écrivez sur la ligne supérieure.",""),"")))&amp;IF(G382="Non renseigné","Veuillez sélectionner de nouveau le nom dans la colonne Espèce traitée","")</f>
        <v/>
      </c>
      <c r="L382" s="43" t="str">
        <f>IF(E382="","",INDEX(Données_ATB!BE$3:BV$600,MATCH(E382,Medicament,0),18))</f>
        <v/>
      </c>
      <c r="M382" s="43" t="str">
        <f t="shared" si="25"/>
        <v/>
      </c>
      <c r="N382" s="43" t="str">
        <f t="shared" si="26"/>
        <v/>
      </c>
      <c r="O382" s="43" t="str">
        <f t="shared" si="27"/>
        <v/>
      </c>
      <c r="P382" s="43" t="str">
        <f t="shared" si="28"/>
        <v/>
      </c>
    </row>
    <row r="383" spans="2:16" ht="16.5" customHeight="1" x14ac:dyDescent="0.3">
      <c r="B383" s="223"/>
      <c r="C383" s="224"/>
      <c r="D383" s="224"/>
      <c r="E383" s="224"/>
      <c r="F383" s="250"/>
      <c r="G383" s="96" t="str">
        <f>IF(C383="","",IFERROR(INDEX(G$19:$L380,MATCH(C383,L$19:L$28,0),1),"Non renseigné"))</f>
        <v/>
      </c>
      <c r="H383" s="261" t="str">
        <f>IFERROR(IF(E383="","",INDEX(Données_ATB!BE$3:BU$600,MATCH(E383,Medicament,0),17)),"Ce médicament n'est pas connu dans la base")</f>
        <v/>
      </c>
      <c r="I383" s="92" t="str">
        <f>IFERROR(IF(E383="","",INDEX(Données_ATB!BE$3:BM$600,MATCH(E383,Medicament,0),9)),"")</f>
        <v/>
      </c>
      <c r="J383" s="58" t="str">
        <f>IFERROR(IF(E383="","",INDEX(Données_ATB!BE$3:BQ$5600,MATCH(E383,Medicament,0),13)),"")</f>
        <v/>
      </c>
      <c r="K383" s="229" t="str">
        <f>IF(COUNTIFS($B$31:B383,B383,$E$31:E383,E383,$C$31:C383,C383,$D$31:D383,D383)&gt;1,"DÉJÀ ENTRÉ",IF(AND(COUNTA(B383,C383,D383,E383,F383)&lt;5,COUNTA(B383,C383,D383,E383,F383)&gt;0),"Pensez à renseigner toutes les cases de la ligne !",IF(COUNTA(B383)=1,IF(COUNTBLANK(B383)&gt;=1,"Ne laissez pas de lignes vides. Écrivez sur la ligne supérieure.",""),"")))&amp;IF(G383="Non renseigné","Veuillez sélectionner de nouveau le nom dans la colonne Espèce traitée","")</f>
        <v/>
      </c>
      <c r="L383" s="43" t="str">
        <f>IF(E383="","",INDEX(Données_ATB!BE$3:BV$600,MATCH(E383,Medicament,0),18))</f>
        <v/>
      </c>
      <c r="M383" s="43" t="str">
        <f t="shared" si="25"/>
        <v/>
      </c>
      <c r="N383" s="43" t="str">
        <f t="shared" si="26"/>
        <v/>
      </c>
      <c r="O383" s="43" t="str">
        <f t="shared" si="27"/>
        <v/>
      </c>
      <c r="P383" s="43" t="str">
        <f t="shared" si="28"/>
        <v/>
      </c>
    </row>
    <row r="384" spans="2:16" ht="16.5" customHeight="1" x14ac:dyDescent="0.3">
      <c r="B384" s="223"/>
      <c r="C384" s="224"/>
      <c r="D384" s="224"/>
      <c r="E384" s="224"/>
      <c r="F384" s="250"/>
      <c r="G384" s="96" t="str">
        <f>IF(C384="","",IFERROR(INDEX(G$19:$L381,MATCH(C384,L$19:L$28,0),1),"Non renseigné"))</f>
        <v/>
      </c>
      <c r="H384" s="261" t="str">
        <f>IFERROR(IF(E384="","",INDEX(Données_ATB!BE$3:BU$600,MATCH(E384,Medicament,0),17)),"Ce médicament n'est pas connu dans la base")</f>
        <v/>
      </c>
      <c r="I384" s="92" t="str">
        <f>IFERROR(IF(E384="","",INDEX(Données_ATB!BE$3:BM$600,MATCH(E384,Medicament,0),9)),"")</f>
        <v/>
      </c>
      <c r="J384" s="58" t="str">
        <f>IFERROR(IF(E384="","",INDEX(Données_ATB!BE$3:BQ$5600,MATCH(E384,Medicament,0),13)),"")</f>
        <v/>
      </c>
      <c r="K384" s="229" t="str">
        <f>IF(COUNTIFS($B$31:B384,B384,$E$31:E384,E384,$C$31:C384,C384,$D$31:D384,D384)&gt;1,"DÉJÀ ENTRÉ",IF(AND(COUNTA(B384,C384,D384,E384,F384)&lt;5,COUNTA(B384,C384,D384,E384,F384)&gt;0),"Pensez à renseigner toutes les cases de la ligne !",IF(COUNTA(B384)=1,IF(COUNTBLANK(B384)&gt;=1,"Ne laissez pas de lignes vides. Écrivez sur la ligne supérieure.",""),"")))&amp;IF(G384="Non renseigné","Veuillez sélectionner de nouveau le nom dans la colonne Espèce traitée","")</f>
        <v/>
      </c>
      <c r="L384" s="43" t="str">
        <f>IF(E384="","",INDEX(Données_ATB!BE$3:BV$600,MATCH(E384,Medicament,0),18))</f>
        <v/>
      </c>
      <c r="M384" s="43" t="str">
        <f t="shared" si="25"/>
        <v/>
      </c>
      <c r="N384" s="43" t="str">
        <f t="shared" si="26"/>
        <v/>
      </c>
      <c r="O384" s="43" t="str">
        <f t="shared" si="27"/>
        <v/>
      </c>
      <c r="P384" s="43" t="str">
        <f t="shared" si="28"/>
        <v/>
      </c>
    </row>
    <row r="385" spans="2:16" x14ac:dyDescent="0.3">
      <c r="B385" s="223"/>
      <c r="C385" s="224"/>
      <c r="D385" s="224"/>
      <c r="E385" s="224"/>
      <c r="F385" s="250"/>
      <c r="G385" s="96" t="str">
        <f>IF(C385="","",IFERROR(INDEX(G$19:$L382,MATCH(C385,L$19:L$28,0),1),"Non renseigné"))</f>
        <v/>
      </c>
      <c r="H385" s="261" t="str">
        <f>IFERROR(IF(E385="","",INDEX(Données_ATB!BE$3:BU$600,MATCH(E385,Medicament,0),17)),"Ce médicament n'est pas connu dans la base")</f>
        <v/>
      </c>
      <c r="I385" s="92" t="str">
        <f>IFERROR(IF(E385="","",INDEX(Données_ATB!BE$3:BM$600,MATCH(E385,Medicament,0),9)),"")</f>
        <v/>
      </c>
      <c r="J385" s="58" t="str">
        <f>IFERROR(IF(E385="","",INDEX(Données_ATB!BE$3:BQ$5600,MATCH(E385,Medicament,0),13)),"")</f>
        <v/>
      </c>
      <c r="K385" s="229" t="str">
        <f>IF(COUNTIFS($B$31:B385,B385,$E$31:E385,E385,$C$31:C385,C385,$D$31:D385,D385)&gt;1,"DÉJÀ ENTRÉ",IF(AND(COUNTA(B385,C385,D385,E385,F385)&lt;5,COUNTA(B385,C385,D385,E385,F385)&gt;0),"Pensez à renseigner toutes les cases de la ligne !",IF(COUNTA(B385)=1,IF(COUNTBLANK(B385)&gt;=1,"Ne laissez pas de lignes vides. Écrivez sur la ligne supérieure.",""),"")))&amp;IF(G385="Non renseigné","Veuillez sélectionner de nouveau le nom dans la colonne Espèce traitée","")</f>
        <v/>
      </c>
      <c r="L385" s="43" t="str">
        <f>IF(E385="","",INDEX(Données_ATB!BE$3:BV$600,MATCH(E385,Medicament,0),18))</f>
        <v/>
      </c>
      <c r="M385" s="43" t="str">
        <f t="shared" si="25"/>
        <v/>
      </c>
      <c r="N385" s="43" t="str">
        <f t="shared" si="26"/>
        <v/>
      </c>
      <c r="O385" s="43" t="str">
        <f t="shared" si="27"/>
        <v/>
      </c>
      <c r="P385" s="43" t="str">
        <f t="shared" si="28"/>
        <v/>
      </c>
    </row>
    <row r="386" spans="2:16" x14ac:dyDescent="0.3">
      <c r="B386" s="223"/>
      <c r="C386" s="224"/>
      <c r="D386" s="224"/>
      <c r="E386" s="224"/>
      <c r="F386" s="250"/>
      <c r="G386" s="96" t="str">
        <f>IF(C386="","",IFERROR(INDEX(G$19:$L383,MATCH(C386,L$19:L$28,0),1),"Non renseigné"))</f>
        <v/>
      </c>
      <c r="H386" s="261" t="str">
        <f>IFERROR(IF(E386="","",INDEX(Données_ATB!BE$3:BU$600,MATCH(E386,Medicament,0),17)),"Ce médicament n'est pas connu dans la base")</f>
        <v/>
      </c>
      <c r="I386" s="92" t="str">
        <f>IFERROR(IF(E386="","",INDEX(Données_ATB!BE$3:BM$600,MATCH(E386,Medicament,0),9)),"")</f>
        <v/>
      </c>
      <c r="J386" s="58" t="str">
        <f>IFERROR(IF(E386="","",INDEX(Données_ATB!BE$3:BQ$5600,MATCH(E386,Medicament,0),13)),"")</f>
        <v/>
      </c>
      <c r="K386" s="229" t="str">
        <f>IF(COUNTIFS($B$31:B386,B386,$E$31:E386,E386,$C$31:C386,C386,$D$31:D386,D386)&gt;1,"DÉJÀ ENTRÉ",IF(AND(COUNTA(B386,C386,D386,E386,F386)&lt;5,COUNTA(B386,C386,D386,E386,F386)&gt;0),"Pensez à renseigner toutes les cases de la ligne !",IF(COUNTA(B386)=1,IF(COUNTBLANK(B386)&gt;=1,"Ne laissez pas de lignes vides. Écrivez sur la ligne supérieure.",""),"")))&amp;IF(G386="Non renseigné","Veuillez sélectionner de nouveau le nom dans la colonne Espèce traitée","")</f>
        <v/>
      </c>
      <c r="L386" s="43" t="str">
        <f>IF(E386="","",INDEX(Données_ATB!BE$3:BV$600,MATCH(E386,Medicament,0),18))</f>
        <v/>
      </c>
      <c r="M386" s="43" t="str">
        <f t="shared" si="25"/>
        <v/>
      </c>
      <c r="N386" s="43" t="str">
        <f t="shared" si="26"/>
        <v/>
      </c>
      <c r="O386" s="43" t="str">
        <f t="shared" si="27"/>
        <v/>
      </c>
      <c r="P386" s="43" t="str">
        <f t="shared" si="28"/>
        <v/>
      </c>
    </row>
    <row r="387" spans="2:16" x14ac:dyDescent="0.3">
      <c r="B387" s="223"/>
      <c r="C387" s="224"/>
      <c r="D387" s="224"/>
      <c r="E387" s="224"/>
      <c r="F387" s="250"/>
      <c r="G387" s="96" t="str">
        <f>IF(C387="","",IFERROR(INDEX(G$19:$L384,MATCH(C387,L$19:L$28,0),1),"Non renseigné"))</f>
        <v/>
      </c>
      <c r="H387" s="261" t="str">
        <f>IFERROR(IF(E387="","",INDEX(Données_ATB!BE$3:BU$600,MATCH(E387,Medicament,0),17)),"Ce médicament n'est pas connu dans la base")</f>
        <v/>
      </c>
      <c r="I387" s="92" t="str">
        <f>IFERROR(IF(E387="","",INDEX(Données_ATB!BE$3:BM$600,MATCH(E387,Medicament,0),9)),"")</f>
        <v/>
      </c>
      <c r="J387" s="58" t="str">
        <f>IFERROR(IF(E387="","",INDEX(Données_ATB!BE$3:BQ$5600,MATCH(E387,Medicament,0),13)),"")</f>
        <v/>
      </c>
      <c r="K387" s="229" t="str">
        <f>IF(COUNTIFS($B$31:B387,B387,$E$31:E387,E387,$C$31:C387,C387,$D$31:D387,D387)&gt;1,"DÉJÀ ENTRÉ",IF(AND(COUNTA(B387,C387,D387,E387,F387)&lt;5,COUNTA(B387,C387,D387,E387,F387)&gt;0),"Pensez à renseigner toutes les cases de la ligne !",IF(COUNTA(B387)=1,IF(COUNTBLANK(B387)&gt;=1,"Ne laissez pas de lignes vides. Écrivez sur la ligne supérieure.",""),"")))&amp;IF(G387="Non renseigné","Veuillez sélectionner de nouveau le nom dans la colonne Espèce traitée","")</f>
        <v/>
      </c>
      <c r="L387" s="43" t="str">
        <f>IF(E387="","",INDEX(Données_ATB!BE$3:BV$600,MATCH(E387,Medicament,0),18))</f>
        <v/>
      </c>
      <c r="M387" s="43" t="str">
        <f t="shared" si="25"/>
        <v/>
      </c>
      <c r="N387" s="43" t="str">
        <f t="shared" si="26"/>
        <v/>
      </c>
      <c r="O387" s="43" t="str">
        <f t="shared" si="27"/>
        <v/>
      </c>
      <c r="P387" s="43" t="str">
        <f t="shared" si="28"/>
        <v/>
      </c>
    </row>
    <row r="388" spans="2:16" x14ac:dyDescent="0.3">
      <c r="B388" s="223"/>
      <c r="C388" s="224"/>
      <c r="D388" s="224"/>
      <c r="E388" s="224"/>
      <c r="F388" s="250"/>
      <c r="G388" s="96" t="str">
        <f>IF(C388="","",IFERROR(INDEX(G$19:$L385,MATCH(C388,L$19:L$28,0),1),"Non renseigné"))</f>
        <v/>
      </c>
      <c r="H388" s="261" t="str">
        <f>IFERROR(IF(E388="","",INDEX(Données_ATB!BE$3:BU$600,MATCH(E388,Medicament,0),17)),"Ce médicament n'est pas connu dans la base")</f>
        <v/>
      </c>
      <c r="I388" s="92" t="str">
        <f>IFERROR(IF(E388="","",INDEX(Données_ATB!BE$3:BM$600,MATCH(E388,Medicament,0),9)),"")</f>
        <v/>
      </c>
      <c r="J388" s="58" t="str">
        <f>IFERROR(IF(E388="","",INDEX(Données_ATB!BE$3:BQ$5600,MATCH(E388,Medicament,0),13)),"")</f>
        <v/>
      </c>
      <c r="K388" s="229" t="str">
        <f>IF(COUNTIFS($B$31:B388,B388,$E$31:E388,E388,$C$31:C388,C388,$D$31:D388,D388)&gt;1,"DÉJÀ ENTRÉ",IF(AND(COUNTA(B388,C388,D388,E388,F388)&lt;5,COUNTA(B388,C388,D388,E388,F388)&gt;0),"Pensez à renseigner toutes les cases de la ligne !",IF(COUNTA(B388)=1,IF(COUNTBLANK(B388)&gt;=1,"Ne laissez pas de lignes vides. Écrivez sur la ligne supérieure.",""),"")))&amp;IF(G388="Non renseigné","Veuillez sélectionner de nouveau le nom dans la colonne Espèce traitée","")</f>
        <v/>
      </c>
      <c r="L388" s="43" t="str">
        <f>IF(E388="","",INDEX(Données_ATB!BE$3:BV$600,MATCH(E388,Medicament,0),18))</f>
        <v/>
      </c>
      <c r="M388" s="43" t="str">
        <f t="shared" si="25"/>
        <v/>
      </c>
      <c r="N388" s="43" t="str">
        <f t="shared" si="26"/>
        <v/>
      </c>
      <c r="O388" s="43" t="str">
        <f t="shared" si="27"/>
        <v/>
      </c>
      <c r="P388" s="43" t="str">
        <f t="shared" si="28"/>
        <v/>
      </c>
    </row>
    <row r="389" spans="2:16" x14ac:dyDescent="0.3">
      <c r="B389" s="223"/>
      <c r="C389" s="224"/>
      <c r="D389" s="224"/>
      <c r="E389" s="224"/>
      <c r="F389" s="250"/>
      <c r="G389" s="96" t="str">
        <f>IF(C389="","",IFERROR(INDEX(G$19:$L386,MATCH(C389,L$19:L$28,0),1),"Non renseigné"))</f>
        <v/>
      </c>
      <c r="H389" s="261" t="str">
        <f>IFERROR(IF(E389="","",INDEX(Données_ATB!BE$3:BU$600,MATCH(E389,Medicament,0),17)),"Ce médicament n'est pas connu dans la base")</f>
        <v/>
      </c>
      <c r="I389" s="92" t="str">
        <f>IFERROR(IF(E389="","",INDEX(Données_ATB!BE$3:BM$600,MATCH(E389,Medicament,0),9)),"")</f>
        <v/>
      </c>
      <c r="J389" s="58" t="str">
        <f>IFERROR(IF(E389="","",INDEX(Données_ATB!BE$3:BQ$5600,MATCH(E389,Medicament,0),13)),"")</f>
        <v/>
      </c>
      <c r="K389" s="229" t="str">
        <f>IF(COUNTIFS($B$31:B389,B389,$E$31:E389,E389,$C$31:C389,C389,$D$31:D389,D389)&gt;1,"DÉJÀ ENTRÉ",IF(AND(COUNTA(B389,C389,D389,E389,F389)&lt;5,COUNTA(B389,C389,D389,E389,F389)&gt;0),"Pensez à renseigner toutes les cases de la ligne !",IF(COUNTA(B389)=1,IF(COUNTBLANK(B389)&gt;=1,"Ne laissez pas de lignes vides. Écrivez sur la ligne supérieure.",""),"")))&amp;IF(G389="Non renseigné","Veuillez sélectionner de nouveau le nom dans la colonne Espèce traitée","")</f>
        <v/>
      </c>
      <c r="L389" s="43" t="str">
        <f>IF(E389="","",INDEX(Données_ATB!BE$3:BV$600,MATCH(E389,Medicament,0),18))</f>
        <v/>
      </c>
      <c r="M389" s="43" t="str">
        <f t="shared" si="25"/>
        <v/>
      </c>
      <c r="N389" s="43" t="str">
        <f t="shared" si="26"/>
        <v/>
      </c>
      <c r="O389" s="43" t="str">
        <f t="shared" si="27"/>
        <v/>
      </c>
      <c r="P389" s="43" t="str">
        <f t="shared" si="28"/>
        <v/>
      </c>
    </row>
    <row r="390" spans="2:16" x14ac:dyDescent="0.3">
      <c r="B390" s="223"/>
      <c r="C390" s="224"/>
      <c r="D390" s="224"/>
      <c r="E390" s="224"/>
      <c r="F390" s="250"/>
      <c r="G390" s="96" t="str">
        <f>IF(C390="","",IFERROR(INDEX(G$19:$L387,MATCH(C390,L$19:L$28,0),1),"Non renseigné"))</f>
        <v/>
      </c>
      <c r="H390" s="261" t="str">
        <f>IFERROR(IF(E390="","",INDEX(Données_ATB!BE$3:BU$600,MATCH(E390,Medicament,0),17)),"Ce médicament n'est pas connu dans la base")</f>
        <v/>
      </c>
      <c r="I390" s="92" t="str">
        <f>IFERROR(IF(E390="","",INDEX(Données_ATB!BE$3:BM$600,MATCH(E390,Medicament,0),9)),"")</f>
        <v/>
      </c>
      <c r="J390" s="58" t="str">
        <f>IFERROR(IF(E390="","",INDEX(Données_ATB!BE$3:BQ$5600,MATCH(E390,Medicament,0),13)),"")</f>
        <v/>
      </c>
      <c r="K390" s="229" t="str">
        <f>IF(COUNTIFS($B$31:B390,B390,$E$31:E390,E390,$C$31:C390,C390,$D$31:D390,D390)&gt;1,"DÉJÀ ENTRÉ",IF(AND(COUNTA(B390,C390,D390,E390,F390)&lt;5,COUNTA(B390,C390,D390,E390,F390)&gt;0),"Pensez à renseigner toutes les cases de la ligne !",IF(COUNTA(B390)=1,IF(COUNTBLANK(B390)&gt;=1,"Ne laissez pas de lignes vides. Écrivez sur la ligne supérieure.",""),"")))&amp;IF(G390="Non renseigné","Veuillez sélectionner de nouveau le nom dans la colonne Espèce traitée","")</f>
        <v/>
      </c>
      <c r="L390" s="43" t="str">
        <f>IF(E390="","",INDEX(Données_ATB!BE$3:BV$600,MATCH(E390,Medicament,0),18))</f>
        <v/>
      </c>
      <c r="M390" s="43" t="str">
        <f t="shared" si="25"/>
        <v/>
      </c>
      <c r="N390" s="43" t="str">
        <f t="shared" si="26"/>
        <v/>
      </c>
      <c r="O390" s="43" t="str">
        <f t="shared" si="27"/>
        <v/>
      </c>
      <c r="P390" s="43" t="str">
        <f t="shared" si="28"/>
        <v/>
      </c>
    </row>
    <row r="391" spans="2:16" x14ac:dyDescent="0.3">
      <c r="B391" s="223"/>
      <c r="C391" s="224"/>
      <c r="D391" s="224"/>
      <c r="E391" s="224"/>
      <c r="F391" s="250"/>
      <c r="G391" s="96" t="str">
        <f>IF(C391="","",IFERROR(INDEX(G$19:$L388,MATCH(C391,L$19:L$28,0),1),"Non renseigné"))</f>
        <v/>
      </c>
      <c r="H391" s="261" t="str">
        <f>IFERROR(IF(E391="","",INDEX(Données_ATB!BE$3:BU$600,MATCH(E391,Medicament,0),17)),"Ce médicament n'est pas connu dans la base")</f>
        <v/>
      </c>
      <c r="I391" s="92" t="str">
        <f>IFERROR(IF(E391="","",INDEX(Données_ATB!BE$3:BM$600,MATCH(E391,Medicament,0),9)),"")</f>
        <v/>
      </c>
      <c r="J391" s="58" t="str">
        <f>IFERROR(IF(E391="","",INDEX(Données_ATB!BE$3:BQ$5600,MATCH(E391,Medicament,0),13)),"")</f>
        <v/>
      </c>
      <c r="K391" s="229" t="str">
        <f>IF(COUNTIFS($B$31:B391,B391,$E$31:E391,E391,$C$31:C391,C391,$D$31:D391,D391)&gt;1,"DÉJÀ ENTRÉ",IF(AND(COUNTA(B391,C391,D391,E391,F391)&lt;5,COUNTA(B391,C391,D391,E391,F391)&gt;0),"Pensez à renseigner toutes les cases de la ligne !",IF(COUNTA(B391)=1,IF(COUNTBLANK(B391)&gt;=1,"Ne laissez pas de lignes vides. Écrivez sur la ligne supérieure.",""),"")))&amp;IF(G391="Non renseigné","Veuillez sélectionner de nouveau le nom dans la colonne Espèce traitée","")</f>
        <v/>
      </c>
      <c r="L391" s="43" t="str">
        <f>IF(E391="","",INDEX(Données_ATB!BE$3:BV$600,MATCH(E391,Medicament,0),18))</f>
        <v/>
      </c>
      <c r="M391" s="43" t="str">
        <f t="shared" si="25"/>
        <v/>
      </c>
      <c r="N391" s="43" t="str">
        <f t="shared" si="26"/>
        <v/>
      </c>
      <c r="O391" s="43" t="str">
        <f t="shared" si="27"/>
        <v/>
      </c>
      <c r="P391" s="43" t="str">
        <f t="shared" si="28"/>
        <v/>
      </c>
    </row>
    <row r="392" spans="2:16" x14ac:dyDescent="0.3">
      <c r="B392" s="223"/>
      <c r="C392" s="224"/>
      <c r="D392" s="224"/>
      <c r="E392" s="224"/>
      <c r="F392" s="250"/>
      <c r="G392" s="96" t="str">
        <f>IF(C392="","",IFERROR(INDEX(G$19:$L389,MATCH(C392,L$19:L$28,0),1),"Non renseigné"))</f>
        <v/>
      </c>
      <c r="H392" s="261" t="str">
        <f>IFERROR(IF(E392="","",INDEX(Données_ATB!BE$3:BU$600,MATCH(E392,Medicament,0),17)),"Ce médicament n'est pas connu dans la base")</f>
        <v/>
      </c>
      <c r="I392" s="92" t="str">
        <f>IFERROR(IF(E392="","",INDEX(Données_ATB!BE$3:BM$600,MATCH(E392,Medicament,0),9)),"")</f>
        <v/>
      </c>
      <c r="J392" s="58" t="str">
        <f>IFERROR(IF(E392="","",INDEX(Données_ATB!BE$3:BQ$5600,MATCH(E392,Medicament,0),13)),"")</f>
        <v/>
      </c>
      <c r="K392" s="229" t="str">
        <f>IF(COUNTIFS($B$31:B392,B392,$E$31:E392,E392,$C$31:C392,C392,$D$31:D392,D392)&gt;1,"DÉJÀ ENTRÉ",IF(AND(COUNTA(B392,C392,D392,E392,F392)&lt;5,COUNTA(B392,C392,D392,E392,F392)&gt;0),"Pensez à renseigner toutes les cases de la ligne !",IF(COUNTA(B392)=1,IF(COUNTBLANK(B392)&gt;=1,"Ne laissez pas de lignes vides. Écrivez sur la ligne supérieure.",""),"")))&amp;IF(G392="Non renseigné","Veuillez sélectionner de nouveau le nom dans la colonne Espèce traitée","")</f>
        <v/>
      </c>
      <c r="L392" s="43" t="str">
        <f>IF(E392="","",INDEX(Données_ATB!BE$3:BV$600,MATCH(E392,Medicament,0),18))</f>
        <v/>
      </c>
      <c r="M392" s="43" t="str">
        <f t="shared" si="25"/>
        <v/>
      </c>
      <c r="N392" s="43" t="str">
        <f t="shared" si="26"/>
        <v/>
      </c>
      <c r="O392" s="43" t="str">
        <f t="shared" si="27"/>
        <v/>
      </c>
      <c r="P392" s="43" t="str">
        <f t="shared" si="28"/>
        <v/>
      </c>
    </row>
    <row r="393" spans="2:16" x14ac:dyDescent="0.3">
      <c r="B393" s="223"/>
      <c r="C393" s="224"/>
      <c r="D393" s="224"/>
      <c r="E393" s="224"/>
      <c r="F393" s="250"/>
      <c r="G393" s="96" t="str">
        <f>IF(C393="","",IFERROR(INDEX(G$19:$L390,MATCH(C393,L$19:L$28,0),1),"Non renseigné"))</f>
        <v/>
      </c>
      <c r="H393" s="261" t="str">
        <f>IFERROR(IF(E393="","",INDEX(Données_ATB!BE$3:BU$600,MATCH(E393,Medicament,0),17)),"Ce médicament n'est pas connu dans la base")</f>
        <v/>
      </c>
      <c r="I393" s="92" t="str">
        <f>IFERROR(IF(E393="","",INDEX(Données_ATB!BE$3:BM$600,MATCH(E393,Medicament,0),9)),"")</f>
        <v/>
      </c>
      <c r="J393" s="58" t="str">
        <f>IFERROR(IF(E393="","",INDEX(Données_ATB!BE$3:BQ$5600,MATCH(E393,Medicament,0),13)),"")</f>
        <v/>
      </c>
      <c r="K393" s="229" t="str">
        <f>IF(COUNTIFS($B$31:B393,B393,$E$31:E393,E393,$C$31:C393,C393,$D$31:D393,D393)&gt;1,"DÉJÀ ENTRÉ",IF(AND(COUNTA(B393,C393,D393,E393,F393)&lt;5,COUNTA(B393,C393,D393,E393,F393)&gt;0),"Pensez à renseigner toutes les cases de la ligne !",IF(COUNTA(B393)=1,IF(COUNTBLANK(B393)&gt;=1,"Ne laissez pas de lignes vides. Écrivez sur la ligne supérieure.",""),"")))&amp;IF(G393="Non renseigné","Veuillez sélectionner de nouveau le nom dans la colonne Espèce traitée","")</f>
        <v/>
      </c>
      <c r="L393" s="43" t="str">
        <f>IF(E393="","",INDEX(Données_ATB!BE$3:BV$600,MATCH(E393,Medicament,0),18))</f>
        <v/>
      </c>
      <c r="M393" s="43" t="str">
        <f t="shared" si="25"/>
        <v/>
      </c>
      <c r="N393" s="43" t="str">
        <f t="shared" si="26"/>
        <v/>
      </c>
      <c r="O393" s="43" t="str">
        <f t="shared" si="27"/>
        <v/>
      </c>
      <c r="P393" s="43" t="str">
        <f t="shared" si="28"/>
        <v/>
      </c>
    </row>
    <row r="394" spans="2:16" x14ac:dyDescent="0.3">
      <c r="B394" s="223"/>
      <c r="C394" s="224"/>
      <c r="D394" s="224"/>
      <c r="E394" s="224"/>
      <c r="F394" s="250"/>
      <c r="G394" s="96" t="str">
        <f>IF(C394="","",IFERROR(INDEX(G$19:$L391,MATCH(C394,L$19:L$28,0),1),"Non renseigné"))</f>
        <v/>
      </c>
      <c r="H394" s="261" t="str">
        <f>IFERROR(IF(E394="","",INDEX(Données_ATB!BE$3:BU$600,MATCH(E394,Medicament,0),17)),"Ce médicament n'est pas connu dans la base")</f>
        <v/>
      </c>
      <c r="I394" s="92" t="str">
        <f>IFERROR(IF(E394="","",INDEX(Données_ATB!BE$3:BM$600,MATCH(E394,Medicament,0),9)),"")</f>
        <v/>
      </c>
      <c r="J394" s="58" t="str">
        <f>IFERROR(IF(E394="","",INDEX(Données_ATB!BE$3:BQ$5600,MATCH(E394,Medicament,0),13)),"")</f>
        <v/>
      </c>
      <c r="K394" s="229" t="str">
        <f>IF(COUNTIFS($B$31:B394,B394,$E$31:E394,E394,$C$31:C394,C394,$D$31:D394,D394)&gt;1,"DÉJÀ ENTRÉ",IF(AND(COUNTA(B394,C394,D394,E394,F394)&lt;5,COUNTA(B394,C394,D394,E394,F394)&gt;0),"Pensez à renseigner toutes les cases de la ligne !",IF(COUNTA(B394)=1,IF(COUNTBLANK(B394)&gt;=1,"Ne laissez pas de lignes vides. Écrivez sur la ligne supérieure.",""),"")))&amp;IF(G394="Non renseigné","Veuillez sélectionner de nouveau le nom dans la colonne Espèce traitée","")</f>
        <v/>
      </c>
      <c r="L394" s="43" t="str">
        <f>IF(E394="","",INDEX(Données_ATB!BE$3:BV$600,MATCH(E394,Medicament,0),18))</f>
        <v/>
      </c>
      <c r="M394" s="43" t="str">
        <f t="shared" si="25"/>
        <v/>
      </c>
      <c r="N394" s="43" t="str">
        <f t="shared" si="26"/>
        <v/>
      </c>
      <c r="O394" s="43" t="str">
        <f t="shared" si="27"/>
        <v/>
      </c>
      <c r="P394" s="43" t="str">
        <f t="shared" si="28"/>
        <v/>
      </c>
    </row>
    <row r="395" spans="2:16" ht="16.5" customHeight="1" x14ac:dyDescent="0.3">
      <c r="B395" s="223"/>
      <c r="C395" s="224"/>
      <c r="D395" s="224"/>
      <c r="E395" s="224"/>
      <c r="F395" s="250"/>
      <c r="G395" s="96" t="str">
        <f>IF(C395="","",IFERROR(INDEX(G$19:$L392,MATCH(C395,L$19:L$28,0),1),"Non renseigné"))</f>
        <v/>
      </c>
      <c r="H395" s="261" t="str">
        <f>IFERROR(IF(E395="","",INDEX(Données_ATB!BE$3:BU$600,MATCH(E395,Medicament,0),17)),"Ce médicament n'est pas connu dans la base")</f>
        <v/>
      </c>
      <c r="I395" s="92" t="str">
        <f>IFERROR(IF(E395="","",INDEX(Données_ATB!BE$3:BM$600,MATCH(E395,Medicament,0),9)),"")</f>
        <v/>
      </c>
      <c r="J395" s="58" t="str">
        <f>IFERROR(IF(E395="","",INDEX(Données_ATB!BE$3:BQ$5600,MATCH(E395,Medicament,0),13)),"")</f>
        <v/>
      </c>
      <c r="K395" s="229" t="str">
        <f>IF(COUNTIFS($B$31:B395,B395,$E$31:E395,E395,$C$31:C395,C395,$D$31:D395,D395)&gt;1,"DÉJÀ ENTRÉ",IF(AND(COUNTA(B395,C395,D395,E395,F395)&lt;5,COUNTA(B395,C395,D395,E395,F395)&gt;0),"Pensez à renseigner toutes les cases de la ligne !",IF(COUNTA(B395)=1,IF(COUNTBLANK(B395)&gt;=1,"Ne laissez pas de lignes vides. Écrivez sur la ligne supérieure.",""),"")))&amp;IF(G395="Non renseigné","Veuillez sélectionner de nouveau le nom dans la colonne Espèce traitée","")</f>
        <v/>
      </c>
      <c r="L395" s="43" t="str">
        <f>IF(E395="","",INDEX(Données_ATB!BE$3:BV$600,MATCH(E395,Medicament,0),18))</f>
        <v/>
      </c>
      <c r="M395" s="43" t="str">
        <f t="shared" si="25"/>
        <v/>
      </c>
      <c r="N395" s="43" t="str">
        <f t="shared" si="26"/>
        <v/>
      </c>
      <c r="O395" s="43" t="str">
        <f t="shared" si="27"/>
        <v/>
      </c>
      <c r="P395" s="43" t="str">
        <f t="shared" si="28"/>
        <v/>
      </c>
    </row>
    <row r="396" spans="2:16" ht="17.25" customHeight="1" x14ac:dyDescent="0.3">
      <c r="B396" s="223"/>
      <c r="C396" s="224"/>
      <c r="D396" s="224"/>
      <c r="E396" s="224"/>
      <c r="F396" s="250"/>
      <c r="G396" s="96" t="str">
        <f>IF(C396="","",IFERROR(INDEX(G$19:$L393,MATCH(C396,L$19:L$28,0),1),"Non renseigné"))</f>
        <v/>
      </c>
      <c r="H396" s="261" t="str">
        <f>IFERROR(IF(E396="","",INDEX(Données_ATB!BE$3:BU$600,MATCH(E396,Medicament,0),17)),"Ce médicament n'est pas connu dans la base")</f>
        <v/>
      </c>
      <c r="I396" s="92" t="str">
        <f>IFERROR(IF(E396="","",INDEX(Données_ATB!BE$3:BM$600,MATCH(E396,Medicament,0),9)),"")</f>
        <v/>
      </c>
      <c r="J396" s="58" t="str">
        <f>IFERROR(IF(E396="","",INDEX(Données_ATB!BE$3:BQ$5600,MATCH(E396,Medicament,0),13)),"")</f>
        <v/>
      </c>
      <c r="K396" s="229" t="str">
        <f>IF(COUNTIFS($B$31:B396,B396,$E$31:E396,E396,$C$31:C396,C396,$D$31:D396,D396)&gt;1,"DÉJÀ ENTRÉ",IF(AND(COUNTA(B396,C396,D396,E396,F396)&lt;5,COUNTA(B396,C396,D396,E396,F396)&gt;0),"Pensez à renseigner toutes les cases de la ligne !",IF(COUNTA(B396)=1,IF(COUNTBLANK(B396)&gt;=1,"Ne laissez pas de lignes vides. Écrivez sur la ligne supérieure.",""),"")))&amp;IF(G396="Non renseigné","Veuillez sélectionner de nouveau le nom dans la colonne Espèce traitée","")</f>
        <v/>
      </c>
      <c r="L396" s="43" t="str">
        <f>IF(E396="","",INDEX(Données_ATB!BE$3:BV$600,MATCH(E396,Medicament,0),18))</f>
        <v/>
      </c>
      <c r="M396" s="43" t="str">
        <f t="shared" si="25"/>
        <v/>
      </c>
      <c r="N396" s="43" t="str">
        <f t="shared" si="26"/>
        <v/>
      </c>
      <c r="O396" s="43" t="str">
        <f t="shared" si="27"/>
        <v/>
      </c>
      <c r="P396" s="43" t="str">
        <f t="shared" si="28"/>
        <v/>
      </c>
    </row>
    <row r="397" spans="2:16" x14ac:dyDescent="0.3">
      <c r="B397" s="223"/>
      <c r="C397" s="224"/>
      <c r="D397" s="224"/>
      <c r="E397" s="224"/>
      <c r="F397" s="250"/>
      <c r="G397" s="96" t="str">
        <f>IF(C397="","",IFERROR(INDEX(G$19:$L394,MATCH(C397,L$19:L$28,0),1),"Non renseigné"))</f>
        <v/>
      </c>
      <c r="H397" s="261" t="str">
        <f>IFERROR(IF(E397="","",INDEX(Données_ATB!BE$3:BU$600,MATCH(E397,Medicament,0),17)),"Ce médicament n'est pas connu dans la base")</f>
        <v/>
      </c>
      <c r="I397" s="92" t="str">
        <f>IFERROR(IF(E397="","",INDEX(Données_ATB!BE$3:BM$600,MATCH(E397,Medicament,0),9)),"")</f>
        <v/>
      </c>
      <c r="J397" s="58" t="str">
        <f>IFERROR(IF(E397="","",INDEX(Données_ATB!BE$3:BQ$5600,MATCH(E397,Medicament,0),13)),"")</f>
        <v/>
      </c>
      <c r="K397" s="229" t="str">
        <f>IF(COUNTIFS($B$31:B397,B397,$E$31:E397,E397,$C$31:C397,C397,$D$31:D397,D397)&gt;1,"DÉJÀ ENTRÉ",IF(AND(COUNTA(B397,C397,D397,E397,F397)&lt;5,COUNTA(B397,C397,D397,E397,F397)&gt;0),"Pensez à renseigner toutes les cases de la ligne !",IF(COUNTA(B397)=1,IF(COUNTBLANK(B397)&gt;=1,"Ne laissez pas de lignes vides. Écrivez sur la ligne supérieure.",""),"")))&amp;IF(G397="Non renseigné","Veuillez sélectionner de nouveau le nom dans la colonne Espèce traitée","")</f>
        <v/>
      </c>
      <c r="L397" s="43" t="str">
        <f>IF(E397="","",INDEX(Données_ATB!BE$3:BV$600,MATCH(E397,Medicament,0),18))</f>
        <v/>
      </c>
      <c r="M397" s="43" t="str">
        <f t="shared" si="25"/>
        <v/>
      </c>
      <c r="N397" s="43" t="str">
        <f t="shared" si="26"/>
        <v/>
      </c>
      <c r="O397" s="43" t="str">
        <f t="shared" si="27"/>
        <v/>
      </c>
      <c r="P397" s="43" t="str">
        <f t="shared" si="28"/>
        <v/>
      </c>
    </row>
    <row r="398" spans="2:16" x14ac:dyDescent="0.3">
      <c r="B398" s="223"/>
      <c r="C398" s="224"/>
      <c r="D398" s="224"/>
      <c r="E398" s="224"/>
      <c r="F398" s="250"/>
      <c r="G398" s="96" t="str">
        <f>IF(C398="","",IFERROR(INDEX(G$19:$L395,MATCH(C398,L$19:L$28,0),1),"Non renseigné"))</f>
        <v/>
      </c>
      <c r="H398" s="261" t="str">
        <f>IFERROR(IF(E398="","",INDEX(Données_ATB!BE$3:BU$600,MATCH(E398,Medicament,0),17)),"Ce médicament n'est pas connu dans la base")</f>
        <v/>
      </c>
      <c r="I398" s="92" t="str">
        <f>IFERROR(IF(E398="","",INDEX(Données_ATB!BE$3:BM$600,MATCH(E398,Medicament,0),9)),"")</f>
        <v/>
      </c>
      <c r="J398" s="58" t="str">
        <f>IFERROR(IF(E398="","",INDEX(Données_ATB!BE$3:BQ$5600,MATCH(E398,Medicament,0),13)),"")</f>
        <v/>
      </c>
      <c r="K398" s="229" t="str">
        <f>IF(COUNTIFS($B$31:B398,B398,$E$31:E398,E398,$C$31:C398,C398,$D$31:D398,D398)&gt;1,"DÉJÀ ENTRÉ",IF(AND(COUNTA(B398,C398,D398,E398,F398)&lt;5,COUNTA(B398,C398,D398,E398,F398)&gt;0),"Pensez à renseigner toutes les cases de la ligne !",IF(COUNTA(B398)=1,IF(COUNTBLANK(B398)&gt;=1,"Ne laissez pas de lignes vides. Écrivez sur la ligne supérieure.",""),"")))&amp;IF(G398="Non renseigné","Veuillez sélectionner de nouveau le nom dans la colonne Espèce traitée","")</f>
        <v/>
      </c>
      <c r="L398" s="43" t="str">
        <f>IF(E398="","",INDEX(Données_ATB!BE$3:BV$600,MATCH(E398,Medicament,0),18))</f>
        <v/>
      </c>
      <c r="M398" s="43" t="str">
        <f t="shared" si="25"/>
        <v/>
      </c>
      <c r="N398" s="43" t="str">
        <f t="shared" si="26"/>
        <v/>
      </c>
      <c r="O398" s="43" t="str">
        <f t="shared" si="27"/>
        <v/>
      </c>
      <c r="P398" s="43" t="str">
        <f t="shared" si="28"/>
        <v/>
      </c>
    </row>
    <row r="399" spans="2:16" x14ac:dyDescent="0.3">
      <c r="B399" s="223"/>
      <c r="C399" s="224"/>
      <c r="D399" s="224"/>
      <c r="E399" s="224"/>
      <c r="F399" s="250"/>
      <c r="G399" s="96" t="str">
        <f>IF(C399="","",IFERROR(INDEX(G$19:$L396,MATCH(C399,L$19:L$28,0),1),"Non renseigné"))</f>
        <v/>
      </c>
      <c r="H399" s="261" t="str">
        <f>IFERROR(IF(E399="","",INDEX(Données_ATB!BE$3:BU$600,MATCH(E399,Medicament,0),17)),"Ce médicament n'est pas connu dans la base")</f>
        <v/>
      </c>
      <c r="I399" s="92" t="str">
        <f>IFERROR(IF(E399="","",INDEX(Données_ATB!BE$3:BM$600,MATCH(E399,Medicament,0),9)),"")</f>
        <v/>
      </c>
      <c r="J399" s="58" t="str">
        <f>IFERROR(IF(E399="","",INDEX(Données_ATB!BE$3:BQ$5600,MATCH(E399,Medicament,0),13)),"")</f>
        <v/>
      </c>
      <c r="K399" s="229" t="str">
        <f>IF(COUNTIFS($B$31:B399,B399,$E$31:E399,E399,$C$31:C399,C399,$D$31:D399,D399)&gt;1,"DÉJÀ ENTRÉ",IF(AND(COUNTA(B399,C399,D399,E399,F399)&lt;5,COUNTA(B399,C399,D399,E399,F399)&gt;0),"Pensez à renseigner toutes les cases de la ligne !",IF(COUNTA(B399)=1,IF(COUNTBLANK(B399)&gt;=1,"Ne laissez pas de lignes vides. Écrivez sur la ligne supérieure.",""),"")))&amp;IF(G399="Non renseigné","Veuillez sélectionner de nouveau le nom dans la colonne Espèce traitée","")</f>
        <v/>
      </c>
      <c r="L399" s="43" t="str">
        <f>IF(E399="","",INDEX(Données_ATB!BE$3:BV$600,MATCH(E399,Medicament,0),18))</f>
        <v/>
      </c>
      <c r="M399" s="43" t="str">
        <f t="shared" si="25"/>
        <v/>
      </c>
      <c r="N399" s="43" t="str">
        <f t="shared" si="26"/>
        <v/>
      </c>
      <c r="O399" s="43" t="str">
        <f t="shared" si="27"/>
        <v/>
      </c>
      <c r="P399" s="43" t="str">
        <f t="shared" si="28"/>
        <v/>
      </c>
    </row>
    <row r="400" spans="2:16" ht="17.25" thickBot="1" x14ac:dyDescent="0.35">
      <c r="B400" s="225"/>
      <c r="C400" s="226"/>
      <c r="D400" s="226"/>
      <c r="E400" s="226"/>
      <c r="F400" s="226"/>
      <c r="G400" s="230" t="str">
        <f>IF(C400="","",IFERROR(INDEX(G$19:$L397,MATCH(C400,L$19:L$28,0),1),"Non renseigné"))</f>
        <v/>
      </c>
      <c r="H400" s="261" t="str">
        <f>IFERROR(IF(E400="","",INDEX(Données_ATB!BE$3:BU$600,MATCH(E400,Medicament,0),17)),"Ce médicament n'est pas connu dans la base")</f>
        <v/>
      </c>
      <c r="I400" s="92" t="str">
        <f>IFERROR(IF(E400="","",INDEX(Données_ATB!BE$3:BM$600,MATCH(E400,Medicament,0),9)),"")</f>
        <v/>
      </c>
      <c r="J400" s="58" t="str">
        <f>IFERROR(IF(E400="","",INDEX(Données_ATB!BE$3:BQ$5600,MATCH(E400,Medicament,0),13)),"")</f>
        <v/>
      </c>
      <c r="K400" s="231" t="str">
        <f>IF(COUNTIFS($B$31:B400,B400,$E$31:E400,E400,$C$31:C400,C400,$D$31:D400,D400)&gt;1,"DÉJÀ ENTRÉ",IF(AND(COUNTA(B400,C400,D400,E400,F400)&lt;5,COUNTA(B400,C400,D400,E400,F400)&gt;0),"Pensez à renseigner toutes les cases de la ligne !",IF(COUNTA(B400)=1,IF(COUNTBLANK(B400)&gt;=1,"Ne laissez pas de lignes vides. Écrivez sur la ligne supérieure.",""),"")))&amp;IF(G400="Non renseigné","Veuillez sélectionner de nouveau le nom dans la colonne Espèce traitée","")</f>
        <v/>
      </c>
      <c r="L400" s="43" t="str">
        <f>IF(E400="","",INDEX(Données_ATB!BE$3:BV$600,MATCH(E400,Medicament,0),18))</f>
        <v/>
      </c>
      <c r="M400" s="43" t="str">
        <f t="shared" si="25"/>
        <v/>
      </c>
      <c r="N400" s="43" t="str">
        <f t="shared" si="26"/>
        <v/>
      </c>
      <c r="O400" s="43" t="str">
        <f t="shared" si="27"/>
        <v/>
      </c>
      <c r="P400" s="43" t="str">
        <f t="shared" si="28"/>
        <v/>
      </c>
    </row>
  </sheetData>
  <sheetProtection algorithmName="SHA-512" hashValue="fM6r/9gFjmkQuThb50l2e9uV7xIfPuayTtgYPGZFmlI+nfr+CwkpNE6s5jlnzIdgfqR8VDW3w91j9eafjB/aLw==" saltValue="ctnSQcvEu0ZehCZCjrTjZA==" spinCount="100000" sheet="1" formatCells="0" formatColumns="0" formatRows="0" sort="0" autoFilter="0"/>
  <sortState xmlns:xlrd2="http://schemas.microsoft.com/office/spreadsheetml/2017/richdata2" ref="T13:T23">
    <sortCondition ref="T13:T23"/>
  </sortState>
  <mergeCells count="22">
    <mergeCell ref="I19:K19"/>
    <mergeCell ref="I24:K24"/>
    <mergeCell ref="I23:K23"/>
    <mergeCell ref="I22:K22"/>
    <mergeCell ref="I21:K21"/>
    <mergeCell ref="I20:K20"/>
    <mergeCell ref="I2:I3"/>
    <mergeCell ref="S1:Y1"/>
    <mergeCell ref="AA1:AD1"/>
    <mergeCell ref="A18:A28"/>
    <mergeCell ref="A14:A15"/>
    <mergeCell ref="B2:D4"/>
    <mergeCell ref="B15:C15"/>
    <mergeCell ref="B14:C14"/>
    <mergeCell ref="D14:F14"/>
    <mergeCell ref="D15:F15"/>
    <mergeCell ref="B18:B28"/>
    <mergeCell ref="I18:K18"/>
    <mergeCell ref="I28:K28"/>
    <mergeCell ref="I27:K27"/>
    <mergeCell ref="I26:K26"/>
    <mergeCell ref="I25:K25"/>
  </mergeCells>
  <phoneticPr fontId="1" type="noConversion"/>
  <conditionalFormatting sqref="K31:K400">
    <cfRule type="containsText" dxfId="44" priority="3" operator="containsText" text="colonne">
      <formula>NOT(ISERROR(SEARCH("colonne",K31)))</formula>
    </cfRule>
    <cfRule type="containsText" dxfId="43" priority="22" operator="containsText" text="cases">
      <formula>NOT(ISERROR(SEARCH("cases",K31)))</formula>
    </cfRule>
    <cfRule type="containsText" dxfId="42" priority="23" operator="containsText" text="Déjà entré">
      <formula>NOT(ISERROR(SEARCH("Déjà entré",K31)))</formula>
    </cfRule>
  </conditionalFormatting>
  <conditionalFormatting sqref="I19:I28">
    <cfRule type="containsText" dxfId="41" priority="20" operator="containsText" text="cases">
      <formula>NOT(ISERROR(SEARCH("cases",I19)))</formula>
    </cfRule>
    <cfRule type="containsText" dxfId="40" priority="21" operator="containsText" text="ont déjà été renseignés">
      <formula>NOT(ISERROR(SEARCH("ont déjà été renseignés",I19)))</formula>
    </cfRule>
  </conditionalFormatting>
  <conditionalFormatting sqref="J29 I19:I28 K30:K400">
    <cfRule type="containsText" dxfId="39" priority="19" operator="containsText" text="laissez">
      <formula>NOT(ISERROR(SEARCH("laissez",I19)))</formula>
    </cfRule>
  </conditionalFormatting>
  <conditionalFormatting sqref="I19:I28">
    <cfRule type="containsText" dxfId="38" priority="4" operator="containsText" text="remplacer">
      <formula>NOT(ISERROR(SEARCH("remplacer",I19)))</formula>
    </cfRule>
  </conditionalFormatting>
  <conditionalFormatting sqref="E31:E400">
    <cfRule type="expression" dxfId="37" priority="90">
      <formula>L31="x"</formula>
    </cfRule>
  </conditionalFormatting>
  <conditionalFormatting sqref="F400">
    <cfRule type="expression" dxfId="36" priority="1">
      <formula>M400="x"</formula>
    </cfRule>
  </conditionalFormatting>
  <dataValidations count="11">
    <dataValidation type="list" allowBlank="1" showInputMessage="1" showErrorMessage="1" sqref="D31:D400" xr:uid="{B4EF1A13-947E-41F8-B0A3-94FBDAA7AB53}">
      <formula1>Maladies</formula1>
    </dataValidation>
    <dataValidation type="list" allowBlank="1" showInputMessage="1" showErrorMessage="1" sqref="C19:C28" xr:uid="{95CDABDF-C51C-4E16-AE0A-AC11224ADFC7}">
      <formula1>"Bovin,Caprin,Equin,Ovin,Poisson,Porcin,Volaille,Autre"</formula1>
    </dataValidation>
    <dataValidation type="list" allowBlank="1" showInputMessage="1" sqref="E31:E400" xr:uid="{2FCB29D0-BF48-4544-88D7-1AC4CD9FDA84}">
      <formula1>IF(E31="",Medicament,OFFSET(Medicament,MATCH(E31,Medicament),))</formula1>
    </dataValidation>
    <dataValidation type="list" allowBlank="1" showInputMessage="1" showErrorMessage="1" sqref="E19:E28" xr:uid="{AE7EB239-E3EB-4D58-AB91-F1B3AABE0AB4}">
      <formula1>IF(C19="","",IF(C19="Bovin",$S$2:$S$4,IF(C19="Caprin",$V$2:$V$4,IF(C19="Ovin",$U$2:$U$4,IF(C19="Porcin",$T$2:$T$5,IF(C19="Equin",$W$2:$W$4,IF(C19="Volaille",$X$2:$X$5,IF(C19="Poisson",$Y$2:$Y$4,IF(C19="Autre",$V$3:$V$4,"")))))))))</formula1>
    </dataValidation>
    <dataValidation type="whole" allowBlank="1" showInputMessage="1" showErrorMessage="1" error="Veuillez renseigner un nombre entier, merci." sqref="F19:F28" xr:uid="{8466D8C7-D71C-45B2-9A1A-89FCCBB953C3}">
      <formula1>1</formula1>
      <formula2>100000</formula2>
    </dataValidation>
    <dataValidation type="list" allowBlank="1" showInputMessage="1" showErrorMessage="1" sqref="D16" xr:uid="{CB8B4BB8-4EE1-4E01-BB01-720DF895CA19}">
      <formula1>MOIS</formula1>
    </dataValidation>
    <dataValidation type="list" allowBlank="1" showInputMessage="1" showErrorMessage="1" sqref="J15 C31:C400" xr:uid="{8B1C09C5-7437-416F-A4E9-B874457967EC}">
      <formula1>OFFSET($L$19,0,0,10-COUNTBLANK($L$19:$L$28))</formula1>
    </dataValidation>
    <dataValidation type="list" allowBlank="1" showInputMessage="1" showErrorMessage="1" sqref="D19:D28" xr:uid="{8945D8F0-4F81-45CA-8E30-58D68EC600FD}">
      <formula1>IF(C19="","",IF($C19="Bovin",$AA$2:$AA$6,IF($C19="Caprin",$AA$2:$AA$6,IF($C19="Ovin",$AA$2:$AA$6,IF($C19="Porcin",$AA$3:$AA$6,IF($C19="Equin",$AB$2:$AB$6,IF($C19="Volaille",$AC$2:$AC$6,IF($C19="Poisson",$AA$3:$AA$6,IF($C19="Autre",$AA$2:$AA$6)))))))))</formula1>
    </dataValidation>
    <dataValidation type="list" allowBlank="1" showInputMessage="1" showErrorMessage="1" sqref="F31:F400" xr:uid="{D811153B-3BFA-4241-8736-D0A7958BD613}">
      <formula1>nb</formula1>
    </dataValidation>
    <dataValidation type="list" allowBlank="1" showInputMessage="1" showErrorMessage="1" sqref="B31:B400" xr:uid="{B6497C66-759D-4D23-8A94-6293DC71F667}">
      <formula1>IF(D$16="",MOIS,OFFSET(MOIS,MATCH(D$16,MOIS,0)-1,0,12,1))</formula1>
    </dataValidation>
    <dataValidation type="list" allowBlank="1" showInputMessage="1" showErrorMessage="1" sqref="G19:G28" xr:uid="{2EC236C9-7E01-4C24-9E44-9E627392F89A}">
      <formula1>"animaux,lots,kg,"</formula1>
    </dataValidation>
  </dataValidations>
  <pageMargins left="0.25" right="0.25" top="0.75" bottom="0.75" header="0.3" footer="0.3"/>
  <pageSetup paperSize="9" scale="64" fitToHeight="0"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4A664-188D-4A12-A654-45EFBF6D59C7}">
  <dimension ref="A1:CO10001"/>
  <sheetViews>
    <sheetView topLeftCell="BE1" zoomScale="85" zoomScaleNormal="85" workbookViewId="0">
      <selection activeCell="BQ9" sqref="BQ9"/>
    </sheetView>
  </sheetViews>
  <sheetFormatPr baseColWidth="10" defaultRowHeight="15" x14ac:dyDescent="0.25"/>
  <cols>
    <col min="6" max="6" width="48.28515625" customWidth="1"/>
    <col min="8" max="8" width="31.85546875" customWidth="1"/>
    <col min="37" max="37" width="13.5703125" customWidth="1"/>
    <col min="50" max="56" width="11.42578125" style="202"/>
    <col min="57" max="57" width="41.140625" style="202" customWidth="1"/>
    <col min="58" max="64" width="11.42578125" style="202"/>
    <col min="65" max="65" width="30.28515625" customWidth="1"/>
    <col min="66" max="66" width="22.5703125" customWidth="1"/>
    <col min="67" max="67" width="16.28515625" customWidth="1"/>
    <col min="68" max="68" width="26" customWidth="1"/>
    <col min="69" max="69" width="27.5703125" customWidth="1"/>
    <col min="73" max="73" width="44.42578125" customWidth="1"/>
    <col min="75" max="75" width="11.42578125" style="202"/>
    <col min="76" max="76" width="22.85546875" style="202" customWidth="1"/>
    <col min="77" max="77" width="36" style="202" customWidth="1"/>
    <col min="78" max="78" width="11.42578125" style="202"/>
    <col min="79" max="79" width="24.42578125" style="202" customWidth="1"/>
    <col min="80" max="81" width="31.28515625" style="202" customWidth="1"/>
    <col min="82" max="82" width="11.42578125" style="202"/>
    <col min="83" max="83" width="13.85546875" customWidth="1"/>
    <col min="84" max="84" width="45.140625" customWidth="1"/>
    <col min="86" max="86" width="46.5703125" customWidth="1"/>
    <col min="88" max="88" width="11.42578125" style="202"/>
    <col min="90" max="90" width="88.85546875" customWidth="1"/>
    <col min="91" max="91" width="11.42578125" style="218"/>
  </cols>
  <sheetData>
    <row r="1" spans="1:93" ht="19.5" thickBot="1" x14ac:dyDescent="0.35">
      <c r="A1" s="342" t="s">
        <v>795</v>
      </c>
      <c r="B1" s="343"/>
      <c r="C1" s="343"/>
      <c r="D1" s="343"/>
      <c r="E1" s="343"/>
      <c r="F1" s="343"/>
      <c r="G1" s="343"/>
      <c r="H1" s="343"/>
      <c r="I1" s="343"/>
      <c r="J1" s="343"/>
      <c r="K1" s="343" t="s">
        <v>796</v>
      </c>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t="s">
        <v>797</v>
      </c>
      <c r="AK1" s="343"/>
      <c r="AL1" s="343"/>
      <c r="AM1" s="343"/>
      <c r="AN1" s="343"/>
      <c r="AO1" s="343"/>
      <c r="AP1" s="343"/>
      <c r="AQ1" s="343" t="s">
        <v>798</v>
      </c>
      <c r="AR1" s="343"/>
      <c r="AS1" s="343"/>
      <c r="AT1" s="343"/>
      <c r="AU1" s="343"/>
      <c r="AV1" s="343"/>
      <c r="AW1" s="343"/>
      <c r="AX1" s="220"/>
      <c r="AY1" s="220"/>
      <c r="AZ1" s="220"/>
      <c r="BA1" s="220"/>
      <c r="BB1" s="220"/>
      <c r="BC1" s="220"/>
      <c r="BD1" s="220"/>
      <c r="BE1" s="220"/>
      <c r="BF1" s="220"/>
      <c r="BG1" s="220"/>
      <c r="BH1" s="220"/>
      <c r="BI1" s="220"/>
      <c r="BJ1" s="220"/>
      <c r="BK1" s="220"/>
      <c r="BL1" s="220"/>
      <c r="BM1" s="161"/>
      <c r="BN1" s="161"/>
      <c r="BO1" s="161"/>
      <c r="BP1" s="161"/>
      <c r="BQ1" s="161"/>
      <c r="BR1" s="161"/>
      <c r="BS1" s="161"/>
      <c r="BT1" s="161"/>
      <c r="BU1" s="158"/>
      <c r="BX1"/>
      <c r="BY1"/>
      <c r="BZ1"/>
      <c r="CA1"/>
      <c r="CB1"/>
      <c r="CD1"/>
    </row>
    <row r="2" spans="1:93" ht="30" x14ac:dyDescent="0.25">
      <c r="A2" s="212" t="s">
        <v>799</v>
      </c>
      <c r="B2" s="208" t="s">
        <v>800</v>
      </c>
      <c r="C2" s="208" t="s">
        <v>801</v>
      </c>
      <c r="D2" s="209" t="s">
        <v>802</v>
      </c>
      <c r="E2" s="208" t="s">
        <v>803</v>
      </c>
      <c r="F2" s="208" t="s">
        <v>804</v>
      </c>
      <c r="G2" s="208" t="s">
        <v>805</v>
      </c>
      <c r="H2" s="208" t="s">
        <v>806</v>
      </c>
      <c r="I2" s="208" t="s">
        <v>807</v>
      </c>
      <c r="J2" s="208" t="s">
        <v>808</v>
      </c>
      <c r="K2" s="208" t="s">
        <v>809</v>
      </c>
      <c r="L2" s="208" t="s">
        <v>810</v>
      </c>
      <c r="M2" s="208" t="s">
        <v>811</v>
      </c>
      <c r="N2" s="208" t="s">
        <v>812</v>
      </c>
      <c r="O2" s="208" t="s">
        <v>813</v>
      </c>
      <c r="P2" s="208" t="s">
        <v>814</v>
      </c>
      <c r="Q2" s="208" t="s">
        <v>815</v>
      </c>
      <c r="R2" s="208" t="s">
        <v>816</v>
      </c>
      <c r="S2" s="208" t="s">
        <v>817</v>
      </c>
      <c r="T2" s="208" t="s">
        <v>818</v>
      </c>
      <c r="U2" s="208" t="s">
        <v>819</v>
      </c>
      <c r="V2" s="208" t="s">
        <v>820</v>
      </c>
      <c r="W2" s="208" t="s">
        <v>821</v>
      </c>
      <c r="X2" s="208" t="s">
        <v>822</v>
      </c>
      <c r="Y2" s="208" t="s">
        <v>823</v>
      </c>
      <c r="Z2" s="208" t="s">
        <v>824</v>
      </c>
      <c r="AA2" s="208" t="s">
        <v>825</v>
      </c>
      <c r="AB2" s="208" t="s">
        <v>826</v>
      </c>
      <c r="AC2" s="208" t="s">
        <v>827</v>
      </c>
      <c r="AD2" s="208" t="s">
        <v>828</v>
      </c>
      <c r="AE2" s="208" t="s">
        <v>829</v>
      </c>
      <c r="AF2" s="208" t="s">
        <v>830</v>
      </c>
      <c r="AG2" s="208" t="s">
        <v>831</v>
      </c>
      <c r="AH2" s="208" t="s">
        <v>832</v>
      </c>
      <c r="AI2" s="208" t="s">
        <v>833</v>
      </c>
      <c r="AJ2" s="208" t="s">
        <v>834</v>
      </c>
      <c r="AK2" s="208" t="s">
        <v>835</v>
      </c>
      <c r="AL2" s="208" t="s">
        <v>836</v>
      </c>
      <c r="AM2" s="208" t="s">
        <v>837</v>
      </c>
      <c r="AN2" s="208" t="s">
        <v>838</v>
      </c>
      <c r="AO2" s="208" t="s">
        <v>839</v>
      </c>
      <c r="AP2" s="208" t="s">
        <v>840</v>
      </c>
      <c r="AQ2" s="208" t="s">
        <v>841</v>
      </c>
      <c r="AR2" s="208" t="s">
        <v>842</v>
      </c>
      <c r="AS2" s="208" t="s">
        <v>843</v>
      </c>
      <c r="AT2" s="208" t="s">
        <v>844</v>
      </c>
      <c r="AU2" s="208" t="s">
        <v>845</v>
      </c>
      <c r="AV2" s="208" t="s">
        <v>846</v>
      </c>
      <c r="AW2" s="208" t="s">
        <v>847</v>
      </c>
      <c r="AX2" s="208"/>
      <c r="AY2" s="208"/>
      <c r="AZ2" s="208"/>
      <c r="BA2" s="208"/>
      <c r="BB2" s="208">
        <v>0</v>
      </c>
      <c r="BC2" s="208"/>
      <c r="BD2" s="208"/>
      <c r="BE2" s="208" t="s">
        <v>804</v>
      </c>
      <c r="BF2" s="208" t="s">
        <v>807</v>
      </c>
      <c r="BG2" s="208" t="s">
        <v>4588</v>
      </c>
      <c r="BH2" s="208" t="s">
        <v>4589</v>
      </c>
      <c r="BI2" s="208" t="s">
        <v>4590</v>
      </c>
      <c r="BJ2" s="208" t="s">
        <v>4591</v>
      </c>
      <c r="BK2" s="208" t="s">
        <v>4592</v>
      </c>
      <c r="BL2" s="208" t="s">
        <v>4593</v>
      </c>
      <c r="BM2" s="187" t="s">
        <v>209</v>
      </c>
      <c r="BN2" s="188" t="s">
        <v>211</v>
      </c>
      <c r="BO2" s="188" t="s">
        <v>212</v>
      </c>
      <c r="BP2" s="189" t="s">
        <v>215</v>
      </c>
      <c r="BQ2" s="188" t="s">
        <v>216</v>
      </c>
      <c r="BR2" s="188" t="s">
        <v>217</v>
      </c>
      <c r="BS2" s="188" t="s">
        <v>218</v>
      </c>
      <c r="BT2" s="189" t="s">
        <v>219</v>
      </c>
      <c r="BU2" s="213" t="s">
        <v>666</v>
      </c>
      <c r="BV2" s="201" t="s">
        <v>4573</v>
      </c>
      <c r="BW2" s="57"/>
      <c r="BX2" s="215" t="s">
        <v>4562</v>
      </c>
      <c r="BY2" s="215" t="s">
        <v>4570</v>
      </c>
      <c r="BZ2" s="216"/>
      <c r="CA2" s="215" t="s">
        <v>4571</v>
      </c>
      <c r="CB2" s="215" t="s">
        <v>4572</v>
      </c>
      <c r="CC2" s="215" t="s">
        <v>4575</v>
      </c>
      <c r="CD2" s="216"/>
      <c r="CE2" s="217" t="s">
        <v>807</v>
      </c>
      <c r="CF2" s="215" t="s">
        <v>4561</v>
      </c>
      <c r="CH2" s="219" t="s">
        <v>4574</v>
      </c>
      <c r="CI2" s="218"/>
      <c r="CJ2" s="219" t="s">
        <v>665</v>
      </c>
      <c r="CL2" s="344" t="s">
        <v>4596</v>
      </c>
      <c r="CM2" s="345"/>
      <c r="CO2">
        <v>1</v>
      </c>
    </row>
    <row r="3" spans="1:93" x14ac:dyDescent="0.25">
      <c r="A3" s="203" t="s">
        <v>2528</v>
      </c>
      <c r="B3" s="204" t="s">
        <v>2529</v>
      </c>
      <c r="C3" s="204" t="s">
        <v>1336</v>
      </c>
      <c r="D3" s="210" t="s">
        <v>1170</v>
      </c>
      <c r="E3" s="204" t="s">
        <v>924</v>
      </c>
      <c r="F3" s="204" t="s">
        <v>682</v>
      </c>
      <c r="G3" s="204" t="s">
        <v>1171</v>
      </c>
      <c r="H3" s="204" t="s">
        <v>1268</v>
      </c>
      <c r="I3" s="204" t="s">
        <v>1173</v>
      </c>
      <c r="J3" s="204" t="s">
        <v>1692</v>
      </c>
      <c r="K3" s="204" t="s">
        <v>1692</v>
      </c>
      <c r="L3" s="204" t="s">
        <v>1693</v>
      </c>
      <c r="M3" s="204" t="s">
        <v>213</v>
      </c>
      <c r="N3" s="204" t="s">
        <v>885</v>
      </c>
      <c r="O3" s="204" t="s">
        <v>992</v>
      </c>
      <c r="P3" s="204" t="s">
        <v>859</v>
      </c>
      <c r="Q3" s="204" t="s">
        <v>1553</v>
      </c>
      <c r="R3" s="204">
        <v>0</v>
      </c>
      <c r="S3" s="204">
        <v>0</v>
      </c>
      <c r="T3" s="204">
        <v>0</v>
      </c>
      <c r="U3" s="204">
        <v>0</v>
      </c>
      <c r="V3" s="204">
        <v>0</v>
      </c>
      <c r="W3" s="204">
        <v>0</v>
      </c>
      <c r="X3" s="204">
        <v>0</v>
      </c>
      <c r="Y3" s="204">
        <v>0</v>
      </c>
      <c r="Z3" s="204">
        <v>0</v>
      </c>
      <c r="AA3" s="204">
        <v>0</v>
      </c>
      <c r="AB3" s="204">
        <v>0</v>
      </c>
      <c r="AC3" s="204">
        <v>0</v>
      </c>
      <c r="AD3" s="204">
        <v>0</v>
      </c>
      <c r="AE3" s="204">
        <v>0</v>
      </c>
      <c r="AF3" s="204">
        <v>15</v>
      </c>
      <c r="AG3" s="204">
        <v>7</v>
      </c>
      <c r="AH3" s="204">
        <v>0</v>
      </c>
      <c r="AI3" s="204">
        <v>0</v>
      </c>
      <c r="AJ3" s="204"/>
      <c r="AK3" s="204"/>
      <c r="AL3" s="204"/>
      <c r="AM3" s="204"/>
      <c r="AN3" s="204"/>
      <c r="AO3" s="204"/>
      <c r="AP3" s="204"/>
      <c r="AQ3" s="204"/>
      <c r="AR3" s="204"/>
      <c r="AS3" s="204"/>
      <c r="AT3" s="204"/>
      <c r="AU3" s="204"/>
      <c r="AV3" s="204"/>
      <c r="AW3" s="204"/>
      <c r="AX3" s="204"/>
      <c r="AY3" s="204" t="str">
        <f>IF(INDEX(CL$3:CM$174,MATCH(H3,CL$3:CL$174,0),2)="x",F3,"")</f>
        <v>ACIDE OXOLINIQUE 30 VOLAILLE FRANVET</v>
      </c>
      <c r="AZ3" s="204" t="str">
        <f>IF(COUNTIF(AY:AY,AY3)=1,AY3,IF(AND(COUNTIF(AY:AY,AY3)&gt;1,COUNTIF(AZ$2:AZ2,AY3)&gt;=1),"",AY3))</f>
        <v>ACIDE OXOLINIQUE 30 VOLAILLE FRANVET</v>
      </c>
      <c r="BA3" s="204" t="str" cm="1">
        <f t="array" ref="BA3:BA1387">_xlfn._xlws.SORT(AZ3:AZ1387,1,1)</f>
        <v/>
      </c>
      <c r="BB3" s="204" t="str">
        <f>IF(BA3="","",MAX(BB$2:BB2)+1)</f>
        <v/>
      </c>
      <c r="BC3" s="204"/>
      <c r="BD3" s="204">
        <v>1</v>
      </c>
      <c r="BE3" s="204" t="str">
        <f>IFERROR(INDEX(BA:BB,MATCH(BD3,BB:BB,0),1),"")</f>
        <v>ACIDE OXOLINIQUE 30 VOLAILLE FRANVET</v>
      </c>
      <c r="BF3" s="204" t="str">
        <f t="shared" ref="BF3:BF66" si="0">IFERROR(INDEX(F:AR,MATCH(BE3,F:F,0),4),"")</f>
        <v>PM</v>
      </c>
      <c r="BG3" s="204" t="str">
        <f t="shared" ref="BG3:BG66" si="1">IFERROR(INDEX(F:AR,MATCH(BE3,F:F,0),6),"")</f>
        <v>QUINOLONES</v>
      </c>
      <c r="BH3" s="204" t="str">
        <f t="shared" ref="BH3:BH66" si="2">IFERROR(IF(INDEX(F:AR,MATCH(BE3,F:F,0),31)=0,"",INDEX(F:AR,MATCH(BE3,F:F,0),31)),"")</f>
        <v/>
      </c>
      <c r="BI3" s="204" t="str">
        <f t="shared" ref="BI3:BI66" si="3">IFERROR(IF(INDEX(F:AR,MATCH(BE3,F:F,0),38)=0,"",INDEX(F:AR,MATCH(BE3,F:F,0),38)),"")</f>
        <v/>
      </c>
      <c r="BJ3" s="204" t="str">
        <f t="shared" ref="BJ3:BJ66" si="4">+IFERROR(IF(INDEX(F:AR,MATCH(BE3,F:F,0),7)=0,"",INDEX(F:AR,MATCH(BE3,F:F,0),7)),"")</f>
        <v>oxolinic acid</v>
      </c>
      <c r="BK3" s="204" t="str">
        <f t="shared" ref="BK3:BK66" si="5">IFERROR(IF(INDEX(F:AR,MATCH(BE3,F:F,0),32)=0,"",INDEX(F:AR,MATCH(BE3,F:F,0),32)),"")</f>
        <v/>
      </c>
      <c r="BL3" s="204" t="str">
        <f t="shared" ref="BL3:BL66" si="6">IFERROR(IF(INDEX(F:AR,MATCH(BE3,F:F,0),39)=0,"",INDEX(F:AR,MATCH(BE3,F:F,0),39)),"")</f>
        <v/>
      </c>
      <c r="BM3" s="204" t="str">
        <f>IF(3-COUNTBLANK(BN3:BP3)=1,BN3,IF(3-COUNTBLANK(BN3:BP3)=2,BN3&amp;" + "&amp;BO3,IF(3-COUNTBLANK(BN3:BP3)=3,BN3&amp;" + "&amp;BO3&amp;" + "&amp;BP3,"")))</f>
        <v>Acide oxolinique</v>
      </c>
      <c r="BN3" s="204" t="str">
        <f t="shared" ref="BN3:BN66" si="7">IFERROR(INDEX(CA$3:CB$63,MATCH(BJ3,CA$3:CA$63,0),2),"")</f>
        <v>Acide oxolinique</v>
      </c>
      <c r="BO3" s="204" t="str">
        <f t="shared" ref="BO3:BO66" si="8">IFERROR(INDEX(CA$3:CB$63,MATCH(BK3,CA$3:CA$63,0),2),"")</f>
        <v/>
      </c>
      <c r="BP3" s="204" t="str">
        <f t="shared" ref="BP3:BP66" si="9">IFERROR(INDEX(CA$3:CB$63,MATCH(BL3,CA$3:CA$63,0),2),"")</f>
        <v/>
      </c>
      <c r="BQ3" s="204" t="str">
        <f>IF(3-COUNTBLANK(BR3:BT3)=1,BR3,IF(3-COUNTBLANK(BR3:BT3)=2,IF(BR3=BS3,BR3,BR3&amp;" + "&amp;BS3),IF(3-COUNTBLANK(BR3:BT3)=3,IF(BR3=BS3,BR3,IF(BR3=BT3,BR3,IF(BS3=BT3,BS3,IF(AND(BR3=BS3,BR3=BT3),BR3,BR3&amp;" + "&amp;BS3&amp;" + "&amp;BT3)))))))</f>
        <v>Quinolones</v>
      </c>
      <c r="BR3" s="204" t="str">
        <f>IFERROR(INDEX(BX$3:BY$18,MATCH(BG3,BX$3:BX$18,0),2),"")</f>
        <v>Quinolones</v>
      </c>
      <c r="BS3" s="204" t="str">
        <f>IFERROR(INDEX(BX$3:BY$18,MATCH(BH3,BX$3:BX$18,0),2),"")</f>
        <v/>
      </c>
      <c r="BT3" s="204" t="str">
        <f>IFERROR(INDEX(BX$3:BY$18,MATCH(BI3,BX$3:BX$18,0),2),"")</f>
        <v/>
      </c>
      <c r="BU3" s="104" t="str">
        <f>IFERROR(INDEX(CE$3:CF$9,MATCH(BF3,CE$3:CE$9,0),2),"")</f>
        <v>Prémélanges médicamenteux</v>
      </c>
      <c r="BV3" t="str">
        <f>IF(BN3="Colistine","x",IF(BO3="Colistine","x",IF(BP3="Colistine","x",IF(BR3="Fluoroquinolones","x",IF(BS3="Fluoroquinolones","x",IF(BT3="Fluoroquinolones","x",IF(BR3="Cephalosporines 3&amp;4G","x",IF(BS3="Cephalosporines 3&amp;4G","x",IF(BT3="Cephalosporines 3&amp;4G","x","")))))))))</f>
        <v/>
      </c>
      <c r="BX3" s="206" t="s">
        <v>2249</v>
      </c>
      <c r="BY3" s="206" t="s">
        <v>214</v>
      </c>
      <c r="CA3" s="206" t="s">
        <v>1162</v>
      </c>
      <c r="CB3" s="206" t="s">
        <v>6</v>
      </c>
      <c r="CC3" s="206" t="s">
        <v>4564</v>
      </c>
      <c r="CE3" s="203" t="s">
        <v>853</v>
      </c>
      <c r="CF3" s="206" t="s">
        <v>675</v>
      </c>
      <c r="CH3" s="206" t="s">
        <v>157</v>
      </c>
      <c r="CJ3" s="206" t="s">
        <v>189</v>
      </c>
      <c r="CK3" s="259">
        <v>1</v>
      </c>
      <c r="CL3" s="152" t="s">
        <v>2708</v>
      </c>
      <c r="CM3" s="267" t="s">
        <v>4587</v>
      </c>
      <c r="CO3">
        <v>2</v>
      </c>
    </row>
    <row r="4" spans="1:93" x14ac:dyDescent="0.25">
      <c r="A4" s="203" t="s">
        <v>2532</v>
      </c>
      <c r="B4" s="204" t="s">
        <v>2533</v>
      </c>
      <c r="C4" s="204" t="s">
        <v>1336</v>
      </c>
      <c r="D4" s="210" t="s">
        <v>1170</v>
      </c>
      <c r="E4" s="204" t="s">
        <v>924</v>
      </c>
      <c r="F4" s="204" t="s">
        <v>683</v>
      </c>
      <c r="G4" s="204" t="s">
        <v>1171</v>
      </c>
      <c r="H4" s="204" t="s">
        <v>1326</v>
      </c>
      <c r="I4" s="204" t="s">
        <v>1173</v>
      </c>
      <c r="J4" s="204" t="s">
        <v>1692</v>
      </c>
      <c r="K4" s="204" t="s">
        <v>1692</v>
      </c>
      <c r="L4" s="204" t="s">
        <v>1693</v>
      </c>
      <c r="M4" s="204" t="s">
        <v>213</v>
      </c>
      <c r="N4" s="204" t="s">
        <v>1154</v>
      </c>
      <c r="O4" s="204" t="s">
        <v>992</v>
      </c>
      <c r="P4" s="204" t="s">
        <v>859</v>
      </c>
      <c r="Q4" s="204" t="s">
        <v>1186</v>
      </c>
      <c r="R4" s="204">
        <v>0</v>
      </c>
      <c r="S4" s="204">
        <v>0</v>
      </c>
      <c r="T4" s="204">
        <v>0</v>
      </c>
      <c r="U4" s="204">
        <v>0</v>
      </c>
      <c r="V4" s="204">
        <v>0</v>
      </c>
      <c r="W4" s="204">
        <v>0</v>
      </c>
      <c r="X4" s="204">
        <v>0</v>
      </c>
      <c r="Y4" s="204">
        <v>0</v>
      </c>
      <c r="Z4" s="204">
        <v>0</v>
      </c>
      <c r="AA4" s="204">
        <v>0</v>
      </c>
      <c r="AB4" s="204">
        <v>0</v>
      </c>
      <c r="AC4" s="204">
        <v>0</v>
      </c>
      <c r="AD4" s="204">
        <v>15</v>
      </c>
      <c r="AE4" s="204">
        <v>7</v>
      </c>
      <c r="AF4" s="204">
        <v>0</v>
      </c>
      <c r="AG4" s="204">
        <v>0</v>
      </c>
      <c r="AH4" s="204">
        <v>0</v>
      </c>
      <c r="AI4" s="204">
        <v>0</v>
      </c>
      <c r="AJ4" s="204"/>
      <c r="AK4" s="204"/>
      <c r="AL4" s="204"/>
      <c r="AM4" s="204"/>
      <c r="AN4" s="204"/>
      <c r="AO4" s="204"/>
      <c r="AP4" s="204"/>
      <c r="AQ4" s="204"/>
      <c r="AR4" s="204"/>
      <c r="AS4" s="204"/>
      <c r="AT4" s="204"/>
      <c r="AU4" s="204"/>
      <c r="AV4" s="204"/>
      <c r="AW4" s="204"/>
      <c r="AX4" s="204"/>
      <c r="AY4" s="204" t="str">
        <f t="shared" ref="AY4:AY67" si="10">IF(INDEX(CL$3:CM$174,MATCH(H4,CL$3:CL$174,0),2)="x",F4,"")</f>
        <v>ACIDE OXOLINIQUE 60 PORC FRANVET</v>
      </c>
      <c r="AZ4" s="204" t="str">
        <f>IF(COUNTIF(AY:AY,AY4)=1,AY4,IF(AND(COUNTIF(AY:AY,AY4)&gt;1,COUNTIF(AZ$2:AZ3,AY4)&gt;=1),"",AY4))</f>
        <v>ACIDE OXOLINIQUE 60 PORC FRANVET</v>
      </c>
      <c r="BA4" s="204" t="str">
        <v/>
      </c>
      <c r="BB4" s="204" t="str">
        <f>IF(BA4="","",MAX(BB$2:BB3)+1)</f>
        <v/>
      </c>
      <c r="BC4" s="204"/>
      <c r="BD4" s="204">
        <v>2</v>
      </c>
      <c r="BE4" s="204" t="str">
        <f t="shared" ref="BE4:BE67" si="11">IFERROR(INDEX(BA:BB,MATCH(BD4,BB:BB,0),1),"")</f>
        <v>ACIDE OXOLINIQUE 60 PORC FRANVET</v>
      </c>
      <c r="BF4" s="204" t="str">
        <f t="shared" si="0"/>
        <v>PM</v>
      </c>
      <c r="BG4" s="204" t="str">
        <f t="shared" si="1"/>
        <v>QUINOLONES</v>
      </c>
      <c r="BH4" s="204" t="str">
        <f t="shared" si="2"/>
        <v/>
      </c>
      <c r="BI4" s="204" t="str">
        <f t="shared" si="3"/>
        <v/>
      </c>
      <c r="BJ4" s="204" t="str">
        <f t="shared" si="4"/>
        <v>oxolinic acid</v>
      </c>
      <c r="BK4" s="204" t="str">
        <f t="shared" si="5"/>
        <v/>
      </c>
      <c r="BL4" s="204" t="str">
        <f t="shared" si="6"/>
        <v/>
      </c>
      <c r="BM4" s="204" t="str">
        <f t="shared" ref="BM4:BM67" si="12">IF(3-COUNTBLANK(BN4:BP4)=1,BN4,IF(3-COUNTBLANK(BN4:BP4)=2,BN4&amp;" + "&amp;BO4,IF(3-COUNTBLANK(BN4:BP4)=3,BN4&amp;" + "&amp;BO4&amp;" + "&amp;BP4,"")))</f>
        <v>Acide oxolinique</v>
      </c>
      <c r="BN4" s="204" t="str">
        <f t="shared" si="7"/>
        <v>Acide oxolinique</v>
      </c>
      <c r="BO4" s="204" t="str">
        <f t="shared" si="8"/>
        <v/>
      </c>
      <c r="BP4" s="204" t="str">
        <f t="shared" si="9"/>
        <v/>
      </c>
      <c r="BQ4" s="204" t="str">
        <f t="shared" ref="BQ4:BQ67" si="13">IF(3-COUNTBLANK(BR4:BT4)=1,BR4,IF(3-COUNTBLANK(BR4:BT4)=2,IF(BR4=BS4,BR4,BR4&amp;" + "&amp;BS4),IF(3-COUNTBLANK(BR4:BT4)=3,IF(BR4=BS4,BR4,IF(BR4=BT4,BR4,IF(BS4=BT4,BS4,IF(AND(BR4=BS4,BR4=BT4),BR4,BR4&amp;" + "&amp;BS4&amp;" + "&amp;BT4)))))))</f>
        <v>Quinolones</v>
      </c>
      <c r="BR4" s="204" t="str">
        <f t="shared" ref="BR4:BR67" si="14">IFERROR(INDEX(BX$3:BY$18,MATCH(BG4,BX$3:BX$18,0),2),"")</f>
        <v>Quinolones</v>
      </c>
      <c r="BS4" s="204" t="str">
        <f t="shared" ref="BS4:BS67" si="15">IFERROR(INDEX(BX$3:BY$18,MATCH(BH4,BX$3:BX$18,0),2),"")</f>
        <v/>
      </c>
      <c r="BT4" s="204" t="str">
        <f t="shared" ref="BT4:BT67" si="16">IFERROR(INDEX(BX$3:BY$18,MATCH(BI4,BX$3:BX$18,0),2),"")</f>
        <v/>
      </c>
      <c r="BU4" s="104" t="str">
        <f t="shared" ref="BU4:BU67" si="17">IFERROR(INDEX(CE$3:CF$9,MATCH(BF4,CE$3:CE$9,0),2),"")</f>
        <v>Prémélanges médicamenteux</v>
      </c>
      <c r="BV4" s="202" t="str">
        <f t="shared" ref="BV4:BV67" si="18">IF(BN4="Colistine","x",IF(BO4="Colistine","x",IF(BP4="Colistine","x",IF(BR4="Fluoroquinolones","x",IF(BS4="Fluoroquinolones","x",IF(BT4="Fluoroquinolones","x",IF(BR4="Cephalosporines 3&amp;4G","x",IF(BS4="Cephalosporines 3&amp;4G","x",IF(BT4="Cephalosporines 3&amp;4G","x","")))))))))</f>
        <v/>
      </c>
      <c r="BX4" s="206" t="s">
        <v>871</v>
      </c>
      <c r="BY4" s="206" t="s">
        <v>8</v>
      </c>
      <c r="CA4" s="206" t="s">
        <v>1092</v>
      </c>
      <c r="CB4" s="206" t="s">
        <v>20</v>
      </c>
      <c r="CC4" s="206" t="s">
        <v>4564</v>
      </c>
      <c r="CE4" s="203" t="s">
        <v>910</v>
      </c>
      <c r="CF4" s="206" t="s">
        <v>676</v>
      </c>
      <c r="CH4" s="206" t="s">
        <v>156</v>
      </c>
      <c r="CJ4" s="206" t="s">
        <v>190</v>
      </c>
      <c r="CK4" s="259">
        <v>2</v>
      </c>
      <c r="CL4" s="206" t="s">
        <v>1210</v>
      </c>
      <c r="CM4" s="256" t="s">
        <v>4587</v>
      </c>
      <c r="CO4" s="202">
        <v>3</v>
      </c>
    </row>
    <row r="5" spans="1:93" x14ac:dyDescent="0.25">
      <c r="A5" s="203" t="s">
        <v>3059</v>
      </c>
      <c r="B5" s="204" t="s">
        <v>3060</v>
      </c>
      <c r="C5" s="204" t="s">
        <v>850</v>
      </c>
      <c r="D5" s="210" t="s">
        <v>851</v>
      </c>
      <c r="E5" s="204" t="s">
        <v>852</v>
      </c>
      <c r="F5" s="204" t="s">
        <v>227</v>
      </c>
      <c r="G5" s="204" t="s">
        <v>1055</v>
      </c>
      <c r="H5" s="204" t="s">
        <v>1177</v>
      </c>
      <c r="I5" s="204" t="s">
        <v>910</v>
      </c>
      <c r="J5" s="204" t="s">
        <v>1013</v>
      </c>
      <c r="K5" s="204" t="s">
        <v>1013</v>
      </c>
      <c r="L5" s="204" t="s">
        <v>1095</v>
      </c>
      <c r="M5" s="204" t="s">
        <v>1096</v>
      </c>
      <c r="N5" s="204" t="s">
        <v>1629</v>
      </c>
      <c r="O5" s="204" t="s">
        <v>894</v>
      </c>
      <c r="P5" s="204" t="s">
        <v>1098</v>
      </c>
      <c r="Q5" s="204" t="s">
        <v>2384</v>
      </c>
      <c r="R5" s="204">
        <v>4.88</v>
      </c>
      <c r="S5" s="204">
        <v>5</v>
      </c>
      <c r="T5" s="204">
        <v>0</v>
      </c>
      <c r="U5" s="204">
        <v>0</v>
      </c>
      <c r="V5" s="204">
        <v>0</v>
      </c>
      <c r="W5" s="204">
        <v>0</v>
      </c>
      <c r="X5" s="204">
        <v>0</v>
      </c>
      <c r="Y5" s="204">
        <v>0</v>
      </c>
      <c r="Z5" s="204">
        <v>0</v>
      </c>
      <c r="AA5" s="204">
        <v>0</v>
      </c>
      <c r="AB5" s="204">
        <v>4.88</v>
      </c>
      <c r="AC5" s="204">
        <v>5</v>
      </c>
      <c r="AD5" s="204">
        <v>4.88</v>
      </c>
      <c r="AE5" s="204">
        <v>5</v>
      </c>
      <c r="AF5" s="204">
        <v>3.66</v>
      </c>
      <c r="AG5" s="204">
        <v>5</v>
      </c>
      <c r="AH5" s="204">
        <v>0</v>
      </c>
      <c r="AI5" s="204">
        <v>0</v>
      </c>
      <c r="AJ5" s="204"/>
      <c r="AK5" s="204"/>
      <c r="AL5" s="204"/>
      <c r="AM5" s="204"/>
      <c r="AN5" s="204"/>
      <c r="AO5" s="204"/>
      <c r="AP5" s="204"/>
      <c r="AQ5" s="204"/>
      <c r="AR5" s="204"/>
      <c r="AS5" s="204"/>
      <c r="AT5" s="204"/>
      <c r="AU5" s="204"/>
      <c r="AV5" s="204"/>
      <c r="AW5" s="204"/>
      <c r="AX5" s="204"/>
      <c r="AY5" s="204" t="str">
        <f t="shared" si="10"/>
        <v>ACTI COLI 2 MUI/ML</v>
      </c>
      <c r="AZ5" s="204" t="str">
        <f>IF(COUNTIF(AY:AY,AY5)=1,AY5,IF(AND(COUNTIF(AY:AY,AY5)&gt;1,COUNTIF(AZ$2:AZ4,AY5)&gt;=1),"",AY5))</f>
        <v>ACTI COLI 2 MUI/ML</v>
      </c>
      <c r="BA5" s="204" t="str">
        <v/>
      </c>
      <c r="BB5" s="204" t="str">
        <f>IF(BA5="","",MAX(BB$2:BB4)+1)</f>
        <v/>
      </c>
      <c r="BC5" s="204"/>
      <c r="BD5" s="204">
        <v>3</v>
      </c>
      <c r="BE5" s="204" t="str">
        <f t="shared" si="11"/>
        <v>ACTI COLI 2 MUI/ML</v>
      </c>
      <c r="BF5" s="204" t="str">
        <f t="shared" si="0"/>
        <v>ORAL</v>
      </c>
      <c r="BG5" s="204" t="str">
        <f t="shared" si="1"/>
        <v>POLYPEPTIDES</v>
      </c>
      <c r="BH5" s="204" t="str">
        <f t="shared" si="2"/>
        <v/>
      </c>
      <c r="BI5" s="204" t="str">
        <f t="shared" si="3"/>
        <v/>
      </c>
      <c r="BJ5" s="204" t="str">
        <f t="shared" si="4"/>
        <v>colistin</v>
      </c>
      <c r="BK5" s="204" t="str">
        <f t="shared" si="5"/>
        <v/>
      </c>
      <c r="BL5" s="204" t="str">
        <f t="shared" si="6"/>
        <v/>
      </c>
      <c r="BM5" s="204" t="str">
        <f t="shared" si="12"/>
        <v>Colistine</v>
      </c>
      <c r="BN5" s="204" t="str">
        <f t="shared" si="7"/>
        <v>Colistine</v>
      </c>
      <c r="BO5" s="204" t="str">
        <f t="shared" si="8"/>
        <v/>
      </c>
      <c r="BP5" s="204" t="str">
        <f t="shared" si="9"/>
        <v/>
      </c>
      <c r="BQ5" s="204" t="str">
        <f t="shared" si="13"/>
        <v>Polypeptides</v>
      </c>
      <c r="BR5" s="204" t="str">
        <f t="shared" si="14"/>
        <v>Polypeptides</v>
      </c>
      <c r="BS5" s="204" t="str">
        <f t="shared" si="15"/>
        <v/>
      </c>
      <c r="BT5" s="204" t="str">
        <f t="shared" si="16"/>
        <v/>
      </c>
      <c r="BU5" s="104" t="str">
        <f t="shared" si="17"/>
        <v>Voie orale  hors prémélanges médicamenteux</v>
      </c>
      <c r="BV5" s="202" t="str">
        <f t="shared" si="18"/>
        <v>x</v>
      </c>
      <c r="BX5" s="206" t="s">
        <v>915</v>
      </c>
      <c r="BY5" s="206" t="s">
        <v>4563</v>
      </c>
      <c r="CA5" s="206" t="s">
        <v>2120</v>
      </c>
      <c r="CB5" s="206" t="s">
        <v>64</v>
      </c>
      <c r="CC5" s="206" t="s">
        <v>8</v>
      </c>
      <c r="CE5" s="203" t="s">
        <v>976</v>
      </c>
      <c r="CF5" s="206" t="s">
        <v>677</v>
      </c>
      <c r="CH5" s="206" t="s">
        <v>4582</v>
      </c>
      <c r="CJ5" s="206" t="s">
        <v>191</v>
      </c>
      <c r="CK5" s="259">
        <v>3</v>
      </c>
      <c r="CL5" s="206" t="s">
        <v>1833</v>
      </c>
      <c r="CM5" s="256" t="s">
        <v>4587</v>
      </c>
      <c r="CO5" s="202">
        <v>4</v>
      </c>
    </row>
    <row r="6" spans="1:93" x14ac:dyDescent="0.25">
      <c r="A6" s="203" t="s">
        <v>3059</v>
      </c>
      <c r="B6" s="204" t="s">
        <v>3061</v>
      </c>
      <c r="C6" s="204" t="s">
        <v>1105</v>
      </c>
      <c r="D6" s="210" t="s">
        <v>923</v>
      </c>
      <c r="E6" s="204" t="s">
        <v>852</v>
      </c>
      <c r="F6" s="204" t="s">
        <v>227</v>
      </c>
      <c r="G6" s="204" t="s">
        <v>1055</v>
      </c>
      <c r="H6" s="204" t="s">
        <v>1177</v>
      </c>
      <c r="I6" s="204" t="s">
        <v>910</v>
      </c>
      <c r="J6" s="204" t="s">
        <v>1013</v>
      </c>
      <c r="K6" s="204" t="s">
        <v>1013</v>
      </c>
      <c r="L6" s="204" t="s">
        <v>1095</v>
      </c>
      <c r="M6" s="204" t="s">
        <v>1096</v>
      </c>
      <c r="N6" s="204" t="s">
        <v>1629</v>
      </c>
      <c r="O6" s="204" t="s">
        <v>894</v>
      </c>
      <c r="P6" s="204" t="s">
        <v>1098</v>
      </c>
      <c r="Q6" s="204" t="s">
        <v>2378</v>
      </c>
      <c r="R6" s="204">
        <v>4.88</v>
      </c>
      <c r="S6" s="204">
        <v>5</v>
      </c>
      <c r="T6" s="204">
        <v>0</v>
      </c>
      <c r="U6" s="204">
        <v>0</v>
      </c>
      <c r="V6" s="204">
        <v>0</v>
      </c>
      <c r="W6" s="204">
        <v>0</v>
      </c>
      <c r="X6" s="204">
        <v>0</v>
      </c>
      <c r="Y6" s="204">
        <v>0</v>
      </c>
      <c r="Z6" s="204">
        <v>0</v>
      </c>
      <c r="AA6" s="204">
        <v>0</v>
      </c>
      <c r="AB6" s="204">
        <v>4.88</v>
      </c>
      <c r="AC6" s="204">
        <v>5</v>
      </c>
      <c r="AD6" s="204">
        <v>4.88</v>
      </c>
      <c r="AE6" s="204">
        <v>5</v>
      </c>
      <c r="AF6" s="204">
        <v>3.66</v>
      </c>
      <c r="AG6" s="204">
        <v>5</v>
      </c>
      <c r="AH6" s="204">
        <v>0</v>
      </c>
      <c r="AI6" s="204">
        <v>0</v>
      </c>
      <c r="AJ6" s="204"/>
      <c r="AK6" s="204"/>
      <c r="AL6" s="204"/>
      <c r="AM6" s="204"/>
      <c r="AN6" s="204"/>
      <c r="AO6" s="204"/>
      <c r="AP6" s="204"/>
      <c r="AQ6" s="204"/>
      <c r="AR6" s="204"/>
      <c r="AS6" s="204"/>
      <c r="AT6" s="204"/>
      <c r="AU6" s="204"/>
      <c r="AV6" s="204"/>
      <c r="AW6" s="204"/>
      <c r="AX6" s="204"/>
      <c r="AY6" s="204" t="str">
        <f t="shared" si="10"/>
        <v>ACTI COLI 2 MUI/ML</v>
      </c>
      <c r="AZ6" s="204" t="str">
        <f>IF(COUNTIF(AY:AY,AY6)=1,AY6,IF(AND(COUNTIF(AY:AY,AY6)&gt;1,COUNTIF(AZ$2:AZ5,AY6)&gt;=1),"",AY6))</f>
        <v/>
      </c>
      <c r="BA6" s="204" t="str">
        <v/>
      </c>
      <c r="BB6" s="204" t="str">
        <f>IF(BA6="","",MAX(BB$2:BB5)+1)</f>
        <v/>
      </c>
      <c r="BC6" s="204"/>
      <c r="BD6" s="204">
        <v>4</v>
      </c>
      <c r="BE6" s="204" t="str">
        <f t="shared" si="11"/>
        <v>ACTI COLI B</v>
      </c>
      <c r="BF6" s="204" t="str">
        <f t="shared" si="0"/>
        <v>ORAL</v>
      </c>
      <c r="BG6" s="204" t="str">
        <f t="shared" si="1"/>
        <v>POLYPEPTIDES</v>
      </c>
      <c r="BH6" s="204" t="str">
        <f t="shared" si="2"/>
        <v/>
      </c>
      <c r="BI6" s="204" t="str">
        <f t="shared" si="3"/>
        <v/>
      </c>
      <c r="BJ6" s="204" t="str">
        <f t="shared" si="4"/>
        <v>colistin</v>
      </c>
      <c r="BK6" s="204" t="str">
        <f t="shared" si="5"/>
        <v/>
      </c>
      <c r="BL6" s="204" t="str">
        <f t="shared" si="6"/>
        <v/>
      </c>
      <c r="BM6" s="204" t="str">
        <f t="shared" si="12"/>
        <v>Colistine</v>
      </c>
      <c r="BN6" s="204" t="str">
        <f t="shared" si="7"/>
        <v>Colistine</v>
      </c>
      <c r="BO6" s="204" t="str">
        <f t="shared" si="8"/>
        <v/>
      </c>
      <c r="BP6" s="204" t="str">
        <f t="shared" si="9"/>
        <v/>
      </c>
      <c r="BQ6" s="204" t="str">
        <f t="shared" si="13"/>
        <v>Polypeptides</v>
      </c>
      <c r="BR6" s="204" t="str">
        <f t="shared" si="14"/>
        <v>Polypeptides</v>
      </c>
      <c r="BS6" s="204" t="str">
        <f t="shared" si="15"/>
        <v/>
      </c>
      <c r="BT6" s="204" t="str">
        <f t="shared" si="16"/>
        <v/>
      </c>
      <c r="BU6" s="104" t="str">
        <f t="shared" si="17"/>
        <v>Voie orale  hors prémélanges médicamenteux</v>
      </c>
      <c r="BV6" s="202" t="str">
        <f t="shared" si="18"/>
        <v>x</v>
      </c>
      <c r="BX6" s="206" t="s">
        <v>1291</v>
      </c>
      <c r="BY6" s="206" t="s">
        <v>4568</v>
      </c>
      <c r="BZ6"/>
      <c r="CA6" s="206" t="s">
        <v>1311</v>
      </c>
      <c r="CB6" s="206" t="s">
        <v>10</v>
      </c>
      <c r="CC6" s="206" t="s">
        <v>11</v>
      </c>
      <c r="CE6" s="203" t="s">
        <v>1116</v>
      </c>
      <c r="CF6" s="206" t="s">
        <v>678</v>
      </c>
      <c r="CH6" s="206" t="s">
        <v>202</v>
      </c>
      <c r="CJ6" s="206" t="s">
        <v>192</v>
      </c>
      <c r="CK6" s="259">
        <v>4</v>
      </c>
      <c r="CL6" s="206" t="s">
        <v>2016</v>
      </c>
      <c r="CM6" s="256" t="s">
        <v>4587</v>
      </c>
      <c r="CO6" s="202">
        <v>5</v>
      </c>
    </row>
    <row r="7" spans="1:93" x14ac:dyDescent="0.25">
      <c r="A7" s="203" t="s">
        <v>3059</v>
      </c>
      <c r="B7" s="204" t="s">
        <v>3062</v>
      </c>
      <c r="C7" s="204" t="s">
        <v>1348</v>
      </c>
      <c r="D7" s="210" t="s">
        <v>1054</v>
      </c>
      <c r="E7" s="204" t="s">
        <v>852</v>
      </c>
      <c r="F7" s="204" t="s">
        <v>227</v>
      </c>
      <c r="G7" s="204" t="s">
        <v>1055</v>
      </c>
      <c r="H7" s="204" t="s">
        <v>1177</v>
      </c>
      <c r="I7" s="204" t="s">
        <v>910</v>
      </c>
      <c r="J7" s="204" t="s">
        <v>1013</v>
      </c>
      <c r="K7" s="204" t="s">
        <v>1013</v>
      </c>
      <c r="L7" s="204" t="s">
        <v>1095</v>
      </c>
      <c r="M7" s="204" t="s">
        <v>1096</v>
      </c>
      <c r="N7" s="204" t="s">
        <v>1629</v>
      </c>
      <c r="O7" s="204" t="s">
        <v>894</v>
      </c>
      <c r="P7" s="204" t="s">
        <v>1098</v>
      </c>
      <c r="Q7" s="204" t="s">
        <v>2037</v>
      </c>
      <c r="R7" s="204">
        <v>4.88</v>
      </c>
      <c r="S7" s="204">
        <v>5</v>
      </c>
      <c r="T7" s="204">
        <v>0</v>
      </c>
      <c r="U7" s="204">
        <v>0</v>
      </c>
      <c r="V7" s="204">
        <v>0</v>
      </c>
      <c r="W7" s="204">
        <v>0</v>
      </c>
      <c r="X7" s="204">
        <v>0</v>
      </c>
      <c r="Y7" s="204">
        <v>0</v>
      </c>
      <c r="Z7" s="204">
        <v>0</v>
      </c>
      <c r="AA7" s="204">
        <v>0</v>
      </c>
      <c r="AB7" s="204">
        <v>4.88</v>
      </c>
      <c r="AC7" s="204">
        <v>5</v>
      </c>
      <c r="AD7" s="204">
        <v>4.88</v>
      </c>
      <c r="AE7" s="204">
        <v>5</v>
      </c>
      <c r="AF7" s="204">
        <v>3.66</v>
      </c>
      <c r="AG7" s="204">
        <v>5</v>
      </c>
      <c r="AH7" s="204">
        <v>0</v>
      </c>
      <c r="AI7" s="204">
        <v>0</v>
      </c>
      <c r="AJ7" s="204"/>
      <c r="AK7" s="204"/>
      <c r="AL7" s="204"/>
      <c r="AM7" s="204"/>
      <c r="AN7" s="204"/>
      <c r="AO7" s="204"/>
      <c r="AP7" s="204"/>
      <c r="AQ7" s="204"/>
      <c r="AR7" s="204"/>
      <c r="AS7" s="204"/>
      <c r="AT7" s="204"/>
      <c r="AU7" s="204"/>
      <c r="AV7" s="204"/>
      <c r="AW7" s="204"/>
      <c r="AX7" s="204"/>
      <c r="AY7" s="204" t="str">
        <f t="shared" si="10"/>
        <v>ACTI COLI 2 MUI/ML</v>
      </c>
      <c r="AZ7" s="204" t="str">
        <f>IF(COUNTIF(AY:AY,AY7)=1,AY7,IF(AND(COUNTIF(AY:AY,AY7)&gt;1,COUNTIF(AZ$2:AZ6,AY7)&gt;=1),"",AY7))</f>
        <v/>
      </c>
      <c r="BA7" s="204" t="str">
        <v/>
      </c>
      <c r="BB7" s="204" t="str">
        <f>IF(BA7="","",MAX(BB$2:BB6)+1)</f>
        <v/>
      </c>
      <c r="BC7" s="204"/>
      <c r="BD7" s="204">
        <v>5</v>
      </c>
      <c r="BE7" s="204" t="str">
        <f t="shared" si="11"/>
        <v>ACTI DOXY 5</v>
      </c>
      <c r="BF7" s="204" t="str">
        <f t="shared" si="0"/>
        <v>ORAL</v>
      </c>
      <c r="BG7" s="204" t="str">
        <f t="shared" si="1"/>
        <v>TETRACYCLINES</v>
      </c>
      <c r="BH7" s="204" t="str">
        <f t="shared" si="2"/>
        <v/>
      </c>
      <c r="BI7" s="204" t="str">
        <f t="shared" si="3"/>
        <v/>
      </c>
      <c r="BJ7" s="204" t="str">
        <f t="shared" si="4"/>
        <v>doxycycline</v>
      </c>
      <c r="BK7" s="204" t="str">
        <f t="shared" si="5"/>
        <v/>
      </c>
      <c r="BL7" s="204" t="str">
        <f t="shared" si="6"/>
        <v/>
      </c>
      <c r="BM7" s="204" t="str">
        <f t="shared" si="12"/>
        <v>Doxycycline</v>
      </c>
      <c r="BN7" s="204" t="str">
        <f t="shared" si="7"/>
        <v>Doxycycline</v>
      </c>
      <c r="BO7" s="204" t="str">
        <f t="shared" si="8"/>
        <v/>
      </c>
      <c r="BP7" s="204" t="str">
        <f t="shared" si="9"/>
        <v/>
      </c>
      <c r="BQ7" s="204" t="str">
        <f t="shared" si="13"/>
        <v>Tetracyclines</v>
      </c>
      <c r="BR7" s="204" t="str">
        <f t="shared" si="14"/>
        <v>Tetracyclines</v>
      </c>
      <c r="BS7" s="204" t="str">
        <f t="shared" si="15"/>
        <v/>
      </c>
      <c r="BT7" s="204" t="str">
        <f t="shared" si="16"/>
        <v/>
      </c>
      <c r="BU7" s="104" t="str">
        <f t="shared" si="17"/>
        <v>Voie orale  hors prémélanges médicamenteux</v>
      </c>
      <c r="BV7" s="202" t="str">
        <f t="shared" si="18"/>
        <v/>
      </c>
      <c r="BX7" s="206" t="s">
        <v>2344</v>
      </c>
      <c r="BY7" s="206" t="s">
        <v>4569</v>
      </c>
      <c r="BZ7"/>
      <c r="CA7" s="206" t="s">
        <v>876</v>
      </c>
      <c r="CB7" s="206" t="s">
        <v>3</v>
      </c>
      <c r="CC7" s="206" t="s">
        <v>4564</v>
      </c>
      <c r="CD7"/>
      <c r="CE7" s="203" t="s">
        <v>1173</v>
      </c>
      <c r="CF7" s="206" t="s">
        <v>679</v>
      </c>
      <c r="CH7" s="206" t="s">
        <v>4581</v>
      </c>
      <c r="CJ7" s="206" t="s">
        <v>193</v>
      </c>
      <c r="CK7" s="259">
        <v>5</v>
      </c>
      <c r="CL7" s="206" t="s">
        <v>1508</v>
      </c>
      <c r="CM7" s="256" t="s">
        <v>4587</v>
      </c>
      <c r="CO7" s="202">
        <v>6</v>
      </c>
    </row>
    <row r="8" spans="1:93" x14ac:dyDescent="0.25">
      <c r="A8" s="203" t="s">
        <v>2033</v>
      </c>
      <c r="B8" s="204" t="s">
        <v>2034</v>
      </c>
      <c r="C8" s="204" t="s">
        <v>1433</v>
      </c>
      <c r="D8" s="210" t="s">
        <v>1054</v>
      </c>
      <c r="E8" s="204" t="s">
        <v>924</v>
      </c>
      <c r="F8" s="204" t="s">
        <v>228</v>
      </c>
      <c r="G8" s="204" t="s">
        <v>925</v>
      </c>
      <c r="H8" s="204" t="s">
        <v>2035</v>
      </c>
      <c r="I8" s="204" t="s">
        <v>910</v>
      </c>
      <c r="J8" s="204" t="s">
        <v>1013</v>
      </c>
      <c r="K8" s="204" t="s">
        <v>1013</v>
      </c>
      <c r="L8" s="204" t="s">
        <v>1095</v>
      </c>
      <c r="M8" s="204" t="s">
        <v>1096</v>
      </c>
      <c r="N8" s="204" t="s">
        <v>1967</v>
      </c>
      <c r="O8" s="204" t="s">
        <v>928</v>
      </c>
      <c r="P8" s="204" t="s">
        <v>1098</v>
      </c>
      <c r="Q8" s="204" t="s">
        <v>1212</v>
      </c>
      <c r="R8" s="204">
        <v>4.88</v>
      </c>
      <c r="S8" s="204">
        <v>3</v>
      </c>
      <c r="T8" s="204">
        <v>0</v>
      </c>
      <c r="U8" s="204">
        <v>0</v>
      </c>
      <c r="V8" s="204">
        <v>0</v>
      </c>
      <c r="W8" s="204">
        <v>0</v>
      </c>
      <c r="X8" s="204">
        <v>0</v>
      </c>
      <c r="Y8" s="204">
        <v>0</v>
      </c>
      <c r="Z8" s="204">
        <v>4.88</v>
      </c>
      <c r="AA8" s="204">
        <v>3</v>
      </c>
      <c r="AB8" s="204">
        <v>4.88</v>
      </c>
      <c r="AC8" s="204">
        <v>3</v>
      </c>
      <c r="AD8" s="204">
        <v>4.88</v>
      </c>
      <c r="AE8" s="204">
        <v>3</v>
      </c>
      <c r="AF8" s="204">
        <v>3.66</v>
      </c>
      <c r="AG8" s="204">
        <v>3</v>
      </c>
      <c r="AH8" s="204">
        <v>0</v>
      </c>
      <c r="AI8" s="204">
        <v>0</v>
      </c>
      <c r="AJ8" s="204"/>
      <c r="AK8" s="204"/>
      <c r="AL8" s="204"/>
      <c r="AM8" s="204"/>
      <c r="AN8" s="204"/>
      <c r="AO8" s="204"/>
      <c r="AP8" s="204"/>
      <c r="AQ8" s="204"/>
      <c r="AR8" s="204"/>
      <c r="AS8" s="204"/>
      <c r="AT8" s="204"/>
      <c r="AU8" s="204"/>
      <c r="AV8" s="204"/>
      <c r="AW8" s="204"/>
      <c r="AX8" s="204"/>
      <c r="AY8" s="204" t="str">
        <f t="shared" si="10"/>
        <v>ACTI COLI B</v>
      </c>
      <c r="AZ8" s="204" t="str">
        <f>IF(COUNTIF(AY:AY,AY8)=1,AY8,IF(AND(COUNTIF(AY:AY,AY8)&gt;1,COUNTIF(AZ$2:AZ7,AY8)&gt;=1),"",AY8))</f>
        <v>ACTI COLI B</v>
      </c>
      <c r="BA8" s="204" t="str">
        <v/>
      </c>
      <c r="BB8" s="204" t="str">
        <f>IF(BA8="","",MAX(BB$2:BB7)+1)</f>
        <v/>
      </c>
      <c r="BC8" s="204"/>
      <c r="BD8" s="204">
        <v>6</v>
      </c>
      <c r="BE8" s="204" t="str">
        <f t="shared" si="11"/>
        <v>ACTI-METHOXINE</v>
      </c>
      <c r="BF8" s="204" t="str">
        <f t="shared" si="0"/>
        <v>INJ</v>
      </c>
      <c r="BG8" s="204" t="str">
        <f t="shared" si="1"/>
        <v>SULFAMIDES</v>
      </c>
      <c r="BH8" s="204" t="str">
        <f t="shared" si="2"/>
        <v/>
      </c>
      <c r="BI8" s="204" t="str">
        <f t="shared" si="3"/>
        <v/>
      </c>
      <c r="BJ8" s="204" t="str">
        <f t="shared" si="4"/>
        <v>sulfadimethoxine</v>
      </c>
      <c r="BK8" s="204" t="str">
        <f t="shared" si="5"/>
        <v/>
      </c>
      <c r="BL8" s="204" t="str">
        <f t="shared" si="6"/>
        <v/>
      </c>
      <c r="BM8" s="204" t="str">
        <f t="shared" si="12"/>
        <v>Sulfadiméthoxine</v>
      </c>
      <c r="BN8" s="204" t="str">
        <f t="shared" si="7"/>
        <v>Sulfadiméthoxine</v>
      </c>
      <c r="BO8" s="204" t="str">
        <f t="shared" si="8"/>
        <v/>
      </c>
      <c r="BP8" s="204" t="str">
        <f t="shared" si="9"/>
        <v/>
      </c>
      <c r="BQ8" s="204" t="str">
        <f t="shared" si="13"/>
        <v>Sulfamides</v>
      </c>
      <c r="BR8" s="204" t="str">
        <f t="shared" si="14"/>
        <v>Sulfamides</v>
      </c>
      <c r="BS8" s="204" t="str">
        <f t="shared" si="15"/>
        <v/>
      </c>
      <c r="BT8" s="204" t="str">
        <f t="shared" si="16"/>
        <v/>
      </c>
      <c r="BU8" s="104" t="str">
        <f t="shared" si="17"/>
        <v>Voie parentérale</v>
      </c>
      <c r="BV8" s="202" t="str">
        <f t="shared" si="18"/>
        <v/>
      </c>
      <c r="BX8" s="206" t="s">
        <v>2559</v>
      </c>
      <c r="BY8" s="206" t="s">
        <v>143</v>
      </c>
      <c r="BZ8"/>
      <c r="CA8" s="206" t="s">
        <v>1476</v>
      </c>
      <c r="CB8" s="206" t="s">
        <v>48</v>
      </c>
      <c r="CC8" s="206" t="s">
        <v>4568</v>
      </c>
      <c r="CD8"/>
      <c r="CE8" s="203" t="s">
        <v>1245</v>
      </c>
      <c r="CF8" s="206" t="s">
        <v>680</v>
      </c>
      <c r="CH8" s="206" t="s">
        <v>159</v>
      </c>
      <c r="CJ8" s="206" t="s">
        <v>194</v>
      </c>
      <c r="CK8" s="259">
        <v>6</v>
      </c>
      <c r="CL8" s="206" t="s">
        <v>1723</v>
      </c>
      <c r="CM8" s="256" t="s">
        <v>4587</v>
      </c>
      <c r="CO8" s="202">
        <v>7</v>
      </c>
    </row>
    <row r="9" spans="1:93" x14ac:dyDescent="0.25">
      <c r="A9" s="203" t="s">
        <v>2033</v>
      </c>
      <c r="B9" s="204" t="s">
        <v>2036</v>
      </c>
      <c r="C9" s="204" t="s">
        <v>1411</v>
      </c>
      <c r="D9" s="210" t="s">
        <v>1023</v>
      </c>
      <c r="E9" s="204" t="s">
        <v>924</v>
      </c>
      <c r="F9" s="204" t="s">
        <v>228</v>
      </c>
      <c r="G9" s="204" t="s">
        <v>925</v>
      </c>
      <c r="H9" s="204" t="s">
        <v>2035</v>
      </c>
      <c r="I9" s="204" t="s">
        <v>910</v>
      </c>
      <c r="J9" s="204" t="s">
        <v>1013</v>
      </c>
      <c r="K9" s="204" t="s">
        <v>1013</v>
      </c>
      <c r="L9" s="204" t="s">
        <v>1095</v>
      </c>
      <c r="M9" s="204" t="s">
        <v>1096</v>
      </c>
      <c r="N9" s="204" t="s">
        <v>1967</v>
      </c>
      <c r="O9" s="204" t="s">
        <v>928</v>
      </c>
      <c r="P9" s="204" t="s">
        <v>1098</v>
      </c>
      <c r="Q9" s="204" t="s">
        <v>2037</v>
      </c>
      <c r="R9" s="204">
        <v>4.88</v>
      </c>
      <c r="S9" s="204">
        <v>3</v>
      </c>
      <c r="T9" s="204">
        <v>0</v>
      </c>
      <c r="U9" s="204">
        <v>0</v>
      </c>
      <c r="V9" s="204">
        <v>0</v>
      </c>
      <c r="W9" s="204">
        <v>0</v>
      </c>
      <c r="X9" s="204">
        <v>0</v>
      </c>
      <c r="Y9" s="204">
        <v>0</v>
      </c>
      <c r="Z9" s="204">
        <v>4.88</v>
      </c>
      <c r="AA9" s="204">
        <v>3</v>
      </c>
      <c r="AB9" s="204">
        <v>4.88</v>
      </c>
      <c r="AC9" s="204">
        <v>3</v>
      </c>
      <c r="AD9" s="204">
        <v>4.88</v>
      </c>
      <c r="AE9" s="204">
        <v>3</v>
      </c>
      <c r="AF9" s="204">
        <v>3.66</v>
      </c>
      <c r="AG9" s="204">
        <v>3</v>
      </c>
      <c r="AH9" s="204">
        <v>0</v>
      </c>
      <c r="AI9" s="204">
        <v>0</v>
      </c>
      <c r="AJ9" s="204"/>
      <c r="AK9" s="204"/>
      <c r="AL9" s="204"/>
      <c r="AM9" s="204"/>
      <c r="AN9" s="204"/>
      <c r="AO9" s="204"/>
      <c r="AP9" s="204"/>
      <c r="AQ9" s="204"/>
      <c r="AR9" s="204"/>
      <c r="AS9" s="204"/>
      <c r="AT9" s="204"/>
      <c r="AU9" s="204"/>
      <c r="AV9" s="204"/>
      <c r="AW9" s="204"/>
      <c r="AX9" s="204"/>
      <c r="AY9" s="204" t="str">
        <f t="shared" si="10"/>
        <v>ACTI COLI B</v>
      </c>
      <c r="AZ9" s="204" t="str">
        <f>IF(COUNTIF(AY:AY,AY9)=1,AY9,IF(AND(COUNTIF(AY:AY,AY9)&gt;1,COUNTIF(AZ$2:AZ8,AY9)&gt;=1),"",AY9))</f>
        <v/>
      </c>
      <c r="BA9" s="204" t="str">
        <v/>
      </c>
      <c r="BB9" s="204" t="str">
        <f>IF(BA9="","",MAX(BB$2:BB8)+1)</f>
        <v/>
      </c>
      <c r="BC9" s="204"/>
      <c r="BD9" s="204">
        <v>7</v>
      </c>
      <c r="BE9" s="204" t="str">
        <f t="shared" si="11"/>
        <v>ACTIONIS 50 MG/ML SUSPENSION INJECTABLE POUR PORCINS ET BOVINS</v>
      </c>
      <c r="BF9" s="204" t="str">
        <f t="shared" si="0"/>
        <v>INJ</v>
      </c>
      <c r="BG9" s="204" t="str">
        <f t="shared" si="1"/>
        <v>CEPHALOSPORINES 3&amp;4G</v>
      </c>
      <c r="BH9" s="204" t="str">
        <f t="shared" si="2"/>
        <v/>
      </c>
      <c r="BI9" s="204" t="str">
        <f t="shared" si="3"/>
        <v/>
      </c>
      <c r="BJ9" s="204" t="str">
        <f t="shared" si="4"/>
        <v>ceftiofur</v>
      </c>
      <c r="BK9" s="204" t="str">
        <f t="shared" si="5"/>
        <v/>
      </c>
      <c r="BL9" s="204" t="str">
        <f t="shared" si="6"/>
        <v/>
      </c>
      <c r="BM9" s="204" t="str">
        <f t="shared" si="12"/>
        <v>Ceftiofur</v>
      </c>
      <c r="BN9" s="204" t="str">
        <f t="shared" si="7"/>
        <v>Ceftiofur</v>
      </c>
      <c r="BO9" s="204" t="str">
        <f t="shared" si="8"/>
        <v/>
      </c>
      <c r="BP9" s="204" t="str">
        <f t="shared" si="9"/>
        <v/>
      </c>
      <c r="BQ9" s="204" t="str">
        <f t="shared" si="13"/>
        <v>Cephalosporines 3&amp;4G</v>
      </c>
      <c r="BR9" s="204" t="str">
        <f t="shared" si="14"/>
        <v>Cephalosporines 3&amp;4G</v>
      </c>
      <c r="BS9" s="204" t="str">
        <f t="shared" si="15"/>
        <v/>
      </c>
      <c r="BT9" s="204" t="str">
        <f t="shared" si="16"/>
        <v/>
      </c>
      <c r="BU9" s="104" t="str">
        <f t="shared" si="17"/>
        <v>Voie parentérale</v>
      </c>
      <c r="BV9" s="202" t="str">
        <f t="shared" si="18"/>
        <v>x</v>
      </c>
      <c r="BX9" s="206" t="s">
        <v>1385</v>
      </c>
      <c r="BY9" s="206" t="s">
        <v>142</v>
      </c>
      <c r="BZ9"/>
      <c r="CA9" s="206" t="s">
        <v>1292</v>
      </c>
      <c r="CB9" s="206" t="s">
        <v>27</v>
      </c>
      <c r="CC9" s="206" t="s">
        <v>4568</v>
      </c>
      <c r="CD9"/>
      <c r="CE9" s="205" t="s">
        <v>1655</v>
      </c>
      <c r="CF9" s="207" t="s">
        <v>681</v>
      </c>
      <c r="CH9" s="206" t="s">
        <v>160</v>
      </c>
      <c r="CJ9" s="206" t="s">
        <v>195</v>
      </c>
      <c r="CK9" s="259">
        <v>7</v>
      </c>
      <c r="CL9" s="206" t="s">
        <v>990</v>
      </c>
      <c r="CM9" s="256" t="s">
        <v>4587</v>
      </c>
      <c r="CO9" s="202">
        <v>8</v>
      </c>
    </row>
    <row r="10" spans="1:93" x14ac:dyDescent="0.25">
      <c r="A10" s="203" t="s">
        <v>2033</v>
      </c>
      <c r="B10" s="204" t="s">
        <v>2038</v>
      </c>
      <c r="C10" s="204" t="s">
        <v>1722</v>
      </c>
      <c r="D10" s="210" t="s">
        <v>923</v>
      </c>
      <c r="E10" s="204" t="s">
        <v>924</v>
      </c>
      <c r="F10" s="204" t="s">
        <v>228</v>
      </c>
      <c r="G10" s="204" t="s">
        <v>925</v>
      </c>
      <c r="H10" s="204" t="s">
        <v>2035</v>
      </c>
      <c r="I10" s="204" t="s">
        <v>910</v>
      </c>
      <c r="J10" s="204" t="s">
        <v>1013</v>
      </c>
      <c r="K10" s="204" t="s">
        <v>1013</v>
      </c>
      <c r="L10" s="204" t="s">
        <v>1095</v>
      </c>
      <c r="M10" s="204" t="s">
        <v>1096</v>
      </c>
      <c r="N10" s="204" t="s">
        <v>1967</v>
      </c>
      <c r="O10" s="204" t="s">
        <v>928</v>
      </c>
      <c r="P10" s="204" t="s">
        <v>1098</v>
      </c>
      <c r="Q10" s="204" t="s">
        <v>2039</v>
      </c>
      <c r="R10" s="204">
        <v>4.88</v>
      </c>
      <c r="S10" s="204">
        <v>3</v>
      </c>
      <c r="T10" s="204">
        <v>0</v>
      </c>
      <c r="U10" s="204">
        <v>0</v>
      </c>
      <c r="V10" s="204">
        <v>0</v>
      </c>
      <c r="W10" s="204">
        <v>0</v>
      </c>
      <c r="X10" s="204">
        <v>0</v>
      </c>
      <c r="Y10" s="204">
        <v>0</v>
      </c>
      <c r="Z10" s="204">
        <v>4.88</v>
      </c>
      <c r="AA10" s="204">
        <v>3</v>
      </c>
      <c r="AB10" s="204">
        <v>4.88</v>
      </c>
      <c r="AC10" s="204">
        <v>3</v>
      </c>
      <c r="AD10" s="204">
        <v>4.88</v>
      </c>
      <c r="AE10" s="204">
        <v>3</v>
      </c>
      <c r="AF10" s="204">
        <v>3.66</v>
      </c>
      <c r="AG10" s="204">
        <v>3</v>
      </c>
      <c r="AH10" s="204">
        <v>0</v>
      </c>
      <c r="AI10" s="204">
        <v>0</v>
      </c>
      <c r="AJ10" s="204"/>
      <c r="AK10" s="204"/>
      <c r="AL10" s="204"/>
      <c r="AM10" s="204"/>
      <c r="AN10" s="204"/>
      <c r="AO10" s="204"/>
      <c r="AP10" s="204"/>
      <c r="AQ10" s="204"/>
      <c r="AR10" s="204"/>
      <c r="AS10" s="204"/>
      <c r="AT10" s="204"/>
      <c r="AU10" s="204"/>
      <c r="AV10" s="204"/>
      <c r="AW10" s="204"/>
      <c r="AX10" s="204"/>
      <c r="AY10" s="204" t="str">
        <f t="shared" si="10"/>
        <v>ACTI COLI B</v>
      </c>
      <c r="AZ10" s="204" t="str">
        <f>IF(COUNTIF(AY:AY,AY10)=1,AY10,IF(AND(COUNTIF(AY:AY,AY10)&gt;1,COUNTIF(AZ$2:AZ9,AY10)&gt;=1),"",AY10))</f>
        <v/>
      </c>
      <c r="BA10" s="204" t="str">
        <v/>
      </c>
      <c r="BB10" s="204" t="str">
        <f>IF(BA10="","",MAX(BB$2:BB9)+1)</f>
        <v/>
      </c>
      <c r="BC10" s="204"/>
      <c r="BD10" s="204">
        <v>8</v>
      </c>
      <c r="BE10" s="204" t="str">
        <f t="shared" si="11"/>
        <v>ACTI-STREPTO</v>
      </c>
      <c r="BF10" s="204" t="str">
        <f t="shared" si="0"/>
        <v>ORAL</v>
      </c>
      <c r="BG10" s="204" t="str">
        <f t="shared" si="1"/>
        <v>AMINOGLYCOSIDES</v>
      </c>
      <c r="BH10" s="204" t="str">
        <f t="shared" si="2"/>
        <v/>
      </c>
      <c r="BI10" s="204" t="str">
        <f t="shared" si="3"/>
        <v/>
      </c>
      <c r="BJ10" s="204" t="str">
        <f t="shared" si="4"/>
        <v>dihydrostreptomycin</v>
      </c>
      <c r="BK10" s="204" t="str">
        <f t="shared" si="5"/>
        <v/>
      </c>
      <c r="BL10" s="204" t="str">
        <f t="shared" si="6"/>
        <v/>
      </c>
      <c r="BM10" s="204" t="str">
        <f t="shared" si="12"/>
        <v>Dihydrostreptomycine</v>
      </c>
      <c r="BN10" s="204" t="str">
        <f t="shared" si="7"/>
        <v>Dihydrostreptomycine</v>
      </c>
      <c r="BO10" s="204" t="str">
        <f t="shared" si="8"/>
        <v/>
      </c>
      <c r="BP10" s="204" t="str">
        <f t="shared" si="9"/>
        <v/>
      </c>
      <c r="BQ10" s="204" t="str">
        <f t="shared" si="13"/>
        <v>Aminoglycosides</v>
      </c>
      <c r="BR10" s="204" t="str">
        <f t="shared" si="14"/>
        <v>Aminoglycosides</v>
      </c>
      <c r="BS10" s="204" t="str">
        <f t="shared" si="15"/>
        <v/>
      </c>
      <c r="BT10" s="204" t="str">
        <f t="shared" si="16"/>
        <v/>
      </c>
      <c r="BU10" s="104" t="str">
        <f t="shared" si="17"/>
        <v>Voie orale  hors prémélanges médicamenteux</v>
      </c>
      <c r="BV10" s="202" t="str">
        <f t="shared" si="18"/>
        <v/>
      </c>
      <c r="BX10" s="206" t="s">
        <v>891</v>
      </c>
      <c r="BY10" s="206" t="s">
        <v>19</v>
      </c>
      <c r="BZ10"/>
      <c r="CA10" s="206" t="s">
        <v>2592</v>
      </c>
      <c r="CB10" s="206" t="s">
        <v>26</v>
      </c>
      <c r="CC10" s="206" t="s">
        <v>4568</v>
      </c>
      <c r="CD10"/>
      <c r="CH10" s="206" t="s">
        <v>4579</v>
      </c>
      <c r="CJ10" s="206" t="s">
        <v>196</v>
      </c>
      <c r="CK10" s="259">
        <v>8</v>
      </c>
      <c r="CL10" s="206" t="s">
        <v>1740</v>
      </c>
      <c r="CM10" s="256" t="s">
        <v>4587</v>
      </c>
      <c r="CO10" s="202">
        <v>9</v>
      </c>
    </row>
    <row r="11" spans="1:93" x14ac:dyDescent="0.25">
      <c r="A11" s="203" t="s">
        <v>2033</v>
      </c>
      <c r="B11" s="204" t="s">
        <v>2040</v>
      </c>
      <c r="C11" s="204" t="s">
        <v>922</v>
      </c>
      <c r="D11" s="210" t="s">
        <v>923</v>
      </c>
      <c r="E11" s="204" t="s">
        <v>924</v>
      </c>
      <c r="F11" s="204" t="s">
        <v>228</v>
      </c>
      <c r="G11" s="204" t="s">
        <v>925</v>
      </c>
      <c r="H11" s="204" t="s">
        <v>2035</v>
      </c>
      <c r="I11" s="204" t="s">
        <v>910</v>
      </c>
      <c r="J11" s="204" t="s">
        <v>1013</v>
      </c>
      <c r="K11" s="204" t="s">
        <v>1013</v>
      </c>
      <c r="L11" s="204" t="s">
        <v>1095</v>
      </c>
      <c r="M11" s="204" t="s">
        <v>1096</v>
      </c>
      <c r="N11" s="204" t="s">
        <v>1967</v>
      </c>
      <c r="O11" s="204" t="s">
        <v>928</v>
      </c>
      <c r="P11" s="204" t="s">
        <v>1098</v>
      </c>
      <c r="Q11" s="204" t="s">
        <v>2039</v>
      </c>
      <c r="R11" s="204">
        <v>4.88</v>
      </c>
      <c r="S11" s="204">
        <v>3</v>
      </c>
      <c r="T11" s="204">
        <v>0</v>
      </c>
      <c r="U11" s="204">
        <v>0</v>
      </c>
      <c r="V11" s="204">
        <v>0</v>
      </c>
      <c r="W11" s="204">
        <v>0</v>
      </c>
      <c r="X11" s="204">
        <v>0</v>
      </c>
      <c r="Y11" s="204">
        <v>0</v>
      </c>
      <c r="Z11" s="204">
        <v>4.88</v>
      </c>
      <c r="AA11" s="204">
        <v>3</v>
      </c>
      <c r="AB11" s="204">
        <v>4.88</v>
      </c>
      <c r="AC11" s="204">
        <v>3</v>
      </c>
      <c r="AD11" s="204">
        <v>4.88</v>
      </c>
      <c r="AE11" s="204">
        <v>3</v>
      </c>
      <c r="AF11" s="204">
        <v>3.66</v>
      </c>
      <c r="AG11" s="204">
        <v>3</v>
      </c>
      <c r="AH11" s="204">
        <v>0</v>
      </c>
      <c r="AI11" s="204">
        <v>0</v>
      </c>
      <c r="AJ11" s="204"/>
      <c r="AK11" s="204"/>
      <c r="AL11" s="204"/>
      <c r="AM11" s="204"/>
      <c r="AN11" s="204"/>
      <c r="AO11" s="204"/>
      <c r="AP11" s="204"/>
      <c r="AQ11" s="204"/>
      <c r="AR11" s="204"/>
      <c r="AS11" s="204"/>
      <c r="AT11" s="204"/>
      <c r="AU11" s="204"/>
      <c r="AV11" s="204"/>
      <c r="AW11" s="204"/>
      <c r="AX11" s="204"/>
      <c r="AY11" s="204" t="str">
        <f t="shared" si="10"/>
        <v>ACTI COLI B</v>
      </c>
      <c r="AZ11" s="204" t="str">
        <f>IF(COUNTIF(AY:AY,AY11)=1,AY11,IF(AND(COUNTIF(AY:AY,AY11)&gt;1,COUNTIF(AZ$2:AZ10,AY11)&gt;=1),"",AY11))</f>
        <v/>
      </c>
      <c r="BA11" s="204" t="str">
        <v/>
      </c>
      <c r="BB11" s="204" t="str">
        <f>IF(BA11="","",MAX(BB$2:BB10)+1)</f>
        <v/>
      </c>
      <c r="BC11" s="204"/>
      <c r="BD11" s="204">
        <v>9</v>
      </c>
      <c r="BE11" s="204" t="str">
        <f t="shared" si="11"/>
        <v>ACTI-TETRA B</v>
      </c>
      <c r="BF11" s="204" t="str">
        <f t="shared" si="0"/>
        <v>ORAL</v>
      </c>
      <c r="BG11" s="204" t="str">
        <f t="shared" si="1"/>
        <v>TETRACYCLINES</v>
      </c>
      <c r="BH11" s="204" t="str">
        <f t="shared" si="2"/>
        <v/>
      </c>
      <c r="BI11" s="204" t="str">
        <f t="shared" si="3"/>
        <v/>
      </c>
      <c r="BJ11" s="204" t="str">
        <f t="shared" si="4"/>
        <v>oxytetracycline</v>
      </c>
      <c r="BK11" s="204" t="str">
        <f t="shared" si="5"/>
        <v/>
      </c>
      <c r="BL11" s="204" t="str">
        <f t="shared" si="6"/>
        <v/>
      </c>
      <c r="BM11" s="204" t="str">
        <f t="shared" si="12"/>
        <v>Oxytétracycline</v>
      </c>
      <c r="BN11" s="204" t="str">
        <f t="shared" si="7"/>
        <v>Oxytétracycline</v>
      </c>
      <c r="BO11" s="204" t="str">
        <f t="shared" si="8"/>
        <v/>
      </c>
      <c r="BP11" s="204" t="str">
        <f t="shared" si="9"/>
        <v/>
      </c>
      <c r="BQ11" s="204" t="str">
        <f t="shared" si="13"/>
        <v>Tetracyclines</v>
      </c>
      <c r="BR11" s="204" t="str">
        <f t="shared" si="14"/>
        <v>Tetracyclines</v>
      </c>
      <c r="BS11" s="204" t="str">
        <f t="shared" si="15"/>
        <v/>
      </c>
      <c r="BT11" s="204" t="str">
        <f t="shared" si="16"/>
        <v/>
      </c>
      <c r="BU11" s="104" t="str">
        <f t="shared" si="17"/>
        <v>Voie orale  hors prémélanges médicamenteux</v>
      </c>
      <c r="BV11" s="202" t="str">
        <f t="shared" si="18"/>
        <v/>
      </c>
      <c r="BX11" s="206" t="s">
        <v>875</v>
      </c>
      <c r="BY11" s="206" t="s">
        <v>4564</v>
      </c>
      <c r="BZ11"/>
      <c r="CA11" s="206" t="s">
        <v>2841</v>
      </c>
      <c r="CB11" s="206" t="s">
        <v>75</v>
      </c>
      <c r="CC11" s="206" t="s">
        <v>4568</v>
      </c>
      <c r="CD11"/>
      <c r="CH11" s="206" t="s">
        <v>158</v>
      </c>
      <c r="CJ11" s="206" t="s">
        <v>197</v>
      </c>
      <c r="CK11" s="259">
        <v>9</v>
      </c>
      <c r="CL11" s="206" t="s">
        <v>1728</v>
      </c>
      <c r="CM11" s="256" t="s">
        <v>4587</v>
      </c>
      <c r="CO11" s="202">
        <v>10</v>
      </c>
    </row>
    <row r="12" spans="1:93" x14ac:dyDescent="0.25">
      <c r="A12" s="203" t="s">
        <v>3063</v>
      </c>
      <c r="B12" s="204" t="s">
        <v>3064</v>
      </c>
      <c r="C12" s="204" t="s">
        <v>1433</v>
      </c>
      <c r="D12" s="210" t="s">
        <v>1054</v>
      </c>
      <c r="E12" s="204" t="s">
        <v>924</v>
      </c>
      <c r="F12" s="204" t="s">
        <v>229</v>
      </c>
      <c r="G12" s="204" t="s">
        <v>925</v>
      </c>
      <c r="H12" s="204" t="s">
        <v>2929</v>
      </c>
      <c r="I12" s="204" t="s">
        <v>910</v>
      </c>
      <c r="J12" s="204" t="s">
        <v>855</v>
      </c>
      <c r="K12" s="204" t="s">
        <v>855</v>
      </c>
      <c r="L12" s="204" t="s">
        <v>2299</v>
      </c>
      <c r="M12" s="204" t="s">
        <v>213</v>
      </c>
      <c r="N12" s="204" t="s">
        <v>868</v>
      </c>
      <c r="O12" s="204" t="s">
        <v>992</v>
      </c>
      <c r="P12" s="204" t="s">
        <v>859</v>
      </c>
      <c r="Q12" s="204" t="s">
        <v>863</v>
      </c>
      <c r="R12" s="204">
        <v>10</v>
      </c>
      <c r="S12" s="204">
        <v>5</v>
      </c>
      <c r="T12" s="204">
        <v>0</v>
      </c>
      <c r="U12" s="204">
        <v>0</v>
      </c>
      <c r="V12" s="204">
        <v>0</v>
      </c>
      <c r="W12" s="204">
        <v>0</v>
      </c>
      <c r="X12" s="204">
        <v>0</v>
      </c>
      <c r="Y12" s="204">
        <v>0</v>
      </c>
      <c r="Z12" s="204">
        <v>0</v>
      </c>
      <c r="AA12" s="204">
        <v>0</v>
      </c>
      <c r="AB12" s="204">
        <v>0</v>
      </c>
      <c r="AC12" s="204">
        <v>0</v>
      </c>
      <c r="AD12" s="204">
        <v>10</v>
      </c>
      <c r="AE12" s="204">
        <v>5</v>
      </c>
      <c r="AF12" s="204">
        <v>10</v>
      </c>
      <c r="AG12" s="204">
        <v>5</v>
      </c>
      <c r="AH12" s="204">
        <v>0</v>
      </c>
      <c r="AI12" s="204">
        <v>0</v>
      </c>
      <c r="AJ12" s="204"/>
      <c r="AK12" s="204"/>
      <c r="AL12" s="204"/>
      <c r="AM12" s="204"/>
      <c r="AN12" s="204"/>
      <c r="AO12" s="204"/>
      <c r="AP12" s="204"/>
      <c r="AQ12" s="204"/>
      <c r="AR12" s="204"/>
      <c r="AS12" s="204"/>
      <c r="AT12" s="204"/>
      <c r="AU12" s="204"/>
      <c r="AV12" s="204"/>
      <c r="AW12" s="204"/>
      <c r="AX12" s="204"/>
      <c r="AY12" s="204" t="str">
        <f t="shared" si="10"/>
        <v>ACTI DOXY 5</v>
      </c>
      <c r="AZ12" s="204" t="str">
        <f>IF(COUNTIF(AY:AY,AY12)=1,AY12,IF(AND(COUNTIF(AY:AY,AY12)&gt;1,COUNTIF(AZ$2:AZ11,AY12)&gt;=1),"",AY12))</f>
        <v>ACTI DOXY 5</v>
      </c>
      <c r="BA12" s="204" t="str">
        <v/>
      </c>
      <c r="BB12" s="204" t="str">
        <f>IF(BA12="","",MAX(BB$2:BB11)+1)</f>
        <v/>
      </c>
      <c r="BC12" s="204"/>
      <c r="BD12" s="204">
        <v>10</v>
      </c>
      <c r="BE12" s="204" t="str">
        <f t="shared" si="11"/>
        <v>ACTI-TETRA I</v>
      </c>
      <c r="BF12" s="204" t="str">
        <f t="shared" si="0"/>
        <v>INJ</v>
      </c>
      <c r="BG12" s="204" t="str">
        <f t="shared" si="1"/>
        <v>TETRACYCLINES</v>
      </c>
      <c r="BH12" s="204" t="str">
        <f t="shared" si="2"/>
        <v/>
      </c>
      <c r="BI12" s="204" t="str">
        <f t="shared" si="3"/>
        <v/>
      </c>
      <c r="BJ12" s="204" t="str">
        <f t="shared" si="4"/>
        <v>oxytetracycline</v>
      </c>
      <c r="BK12" s="204" t="str">
        <f t="shared" si="5"/>
        <v/>
      </c>
      <c r="BL12" s="204" t="str">
        <f t="shared" si="6"/>
        <v/>
      </c>
      <c r="BM12" s="204" t="str">
        <f t="shared" si="12"/>
        <v>Oxytétracycline</v>
      </c>
      <c r="BN12" s="204" t="str">
        <f t="shared" si="7"/>
        <v>Oxytétracycline</v>
      </c>
      <c r="BO12" s="204" t="str">
        <f t="shared" si="8"/>
        <v/>
      </c>
      <c r="BP12" s="204" t="str">
        <f t="shared" si="9"/>
        <v/>
      </c>
      <c r="BQ12" s="204" t="str">
        <f t="shared" si="13"/>
        <v>Tetracyclines</v>
      </c>
      <c r="BR12" s="204" t="str">
        <f t="shared" si="14"/>
        <v>Tetracyclines</v>
      </c>
      <c r="BS12" s="204" t="str">
        <f t="shared" si="15"/>
        <v/>
      </c>
      <c r="BT12" s="204" t="str">
        <f t="shared" si="16"/>
        <v/>
      </c>
      <c r="BU12" s="104" t="str">
        <f t="shared" si="17"/>
        <v>Voie parentérale</v>
      </c>
      <c r="BV12" s="202" t="str">
        <f t="shared" si="18"/>
        <v/>
      </c>
      <c r="BX12" s="206" t="s">
        <v>1901</v>
      </c>
      <c r="BY12" s="206" t="s">
        <v>4565</v>
      </c>
      <c r="BZ12"/>
      <c r="CA12" s="206" t="s">
        <v>2345</v>
      </c>
      <c r="CB12" s="206" t="s">
        <v>115</v>
      </c>
      <c r="CC12" s="206" t="s">
        <v>4569</v>
      </c>
      <c r="CD12"/>
      <c r="CH12" s="206" t="s">
        <v>4584</v>
      </c>
      <c r="CJ12" s="206" t="s">
        <v>198</v>
      </c>
      <c r="CK12" s="259">
        <v>10</v>
      </c>
      <c r="CL12" s="206" t="s">
        <v>1711</v>
      </c>
      <c r="CM12" s="256" t="s">
        <v>4587</v>
      </c>
      <c r="CO12" s="202">
        <v>11</v>
      </c>
    </row>
    <row r="13" spans="1:93" x14ac:dyDescent="0.25">
      <c r="A13" s="203" t="s">
        <v>2047</v>
      </c>
      <c r="B13" s="204" t="s">
        <v>2048</v>
      </c>
      <c r="C13" s="204" t="s">
        <v>1952</v>
      </c>
      <c r="D13" s="210" t="s">
        <v>1004</v>
      </c>
      <c r="E13" s="204" t="s">
        <v>852</v>
      </c>
      <c r="F13" s="204" t="s">
        <v>230</v>
      </c>
      <c r="G13" s="204" t="s">
        <v>853</v>
      </c>
      <c r="H13" s="204" t="s">
        <v>2049</v>
      </c>
      <c r="I13" s="204" t="s">
        <v>853</v>
      </c>
      <c r="J13" s="204" t="s">
        <v>957</v>
      </c>
      <c r="K13" s="204" t="s">
        <v>957</v>
      </c>
      <c r="L13" s="204" t="s">
        <v>1106</v>
      </c>
      <c r="M13" s="204" t="s">
        <v>213</v>
      </c>
      <c r="N13" s="204" t="s">
        <v>959</v>
      </c>
      <c r="O13" s="204" t="s">
        <v>858</v>
      </c>
      <c r="P13" s="204" t="s">
        <v>859</v>
      </c>
      <c r="Q13" s="204" t="s">
        <v>851</v>
      </c>
      <c r="R13" s="204">
        <v>40</v>
      </c>
      <c r="S13" s="204">
        <v>3</v>
      </c>
      <c r="T13" s="204">
        <v>0</v>
      </c>
      <c r="U13" s="204">
        <v>0</v>
      </c>
      <c r="V13" s="204">
        <v>0</v>
      </c>
      <c r="W13" s="204">
        <v>0</v>
      </c>
      <c r="X13" s="204">
        <v>0</v>
      </c>
      <c r="Y13" s="204">
        <v>0</v>
      </c>
      <c r="Z13" s="204">
        <v>0</v>
      </c>
      <c r="AA13" s="204">
        <v>0</v>
      </c>
      <c r="AB13" s="204">
        <v>40</v>
      </c>
      <c r="AC13" s="204">
        <v>3</v>
      </c>
      <c r="AD13" s="204">
        <v>0</v>
      </c>
      <c r="AE13" s="204">
        <v>0</v>
      </c>
      <c r="AF13" s="204">
        <v>0</v>
      </c>
      <c r="AG13" s="204">
        <v>0</v>
      </c>
      <c r="AH13" s="204">
        <v>0</v>
      </c>
      <c r="AI13" s="204">
        <v>0</v>
      </c>
      <c r="AJ13" s="204"/>
      <c r="AK13" s="204"/>
      <c r="AL13" s="204"/>
      <c r="AM13" s="204"/>
      <c r="AN13" s="204"/>
      <c r="AO13" s="204"/>
      <c r="AP13" s="204"/>
      <c r="AQ13" s="204"/>
      <c r="AR13" s="204"/>
      <c r="AS13" s="204"/>
      <c r="AT13" s="204"/>
      <c r="AU13" s="204"/>
      <c r="AV13" s="204"/>
      <c r="AW13" s="204"/>
      <c r="AX13" s="204"/>
      <c r="AY13" s="204" t="str">
        <f t="shared" si="10"/>
        <v>ACTI-METHOXINE</v>
      </c>
      <c r="AZ13" s="204" t="str">
        <f>IF(COUNTIF(AY:AY,AY13)=1,AY13,IF(AND(COUNTIF(AY:AY,AY13)&gt;1,COUNTIF(AZ$2:AZ12,AY13)&gt;=1),"",AY13))</f>
        <v>ACTI-METHOXINE</v>
      </c>
      <c r="BA13" s="204" t="str">
        <v/>
      </c>
      <c r="BB13" s="204" t="str">
        <f>IF(BA13="","",MAX(BB$2:BB12)+1)</f>
        <v/>
      </c>
      <c r="BC13" s="204"/>
      <c r="BD13" s="204">
        <v>11</v>
      </c>
      <c r="BE13" s="204" t="str">
        <f t="shared" si="11"/>
        <v>ADJUSOL TMP SULFA LIQUIDE</v>
      </c>
      <c r="BF13" s="204" t="str">
        <f t="shared" si="0"/>
        <v>ORAL</v>
      </c>
      <c r="BG13" s="204" t="str">
        <f t="shared" si="1"/>
        <v>SULFAMIDES</v>
      </c>
      <c r="BH13" s="204" t="str">
        <f t="shared" si="2"/>
        <v>TRIMETHOPRIME</v>
      </c>
      <c r="BI13" s="204" t="str">
        <f t="shared" si="3"/>
        <v/>
      </c>
      <c r="BJ13" s="204" t="str">
        <f t="shared" si="4"/>
        <v>sulfadiazine</v>
      </c>
      <c r="BK13" s="204" t="str">
        <f t="shared" si="5"/>
        <v>trimethoprim</v>
      </c>
      <c r="BL13" s="204" t="str">
        <f t="shared" si="6"/>
        <v/>
      </c>
      <c r="BM13" s="204" t="str">
        <f t="shared" si="12"/>
        <v>Sulfadiazine + Triméthoprime</v>
      </c>
      <c r="BN13" s="204" t="str">
        <f t="shared" si="7"/>
        <v>Sulfadiazine</v>
      </c>
      <c r="BO13" s="204" t="str">
        <f t="shared" si="8"/>
        <v>Triméthoprime</v>
      </c>
      <c r="BP13" s="204" t="str">
        <f t="shared" si="9"/>
        <v/>
      </c>
      <c r="BQ13" s="204" t="str">
        <f t="shared" si="13"/>
        <v>Sulfamides + Trimethoprime</v>
      </c>
      <c r="BR13" s="204" t="str">
        <f t="shared" si="14"/>
        <v>Sulfamides</v>
      </c>
      <c r="BS13" s="204" t="str">
        <f t="shared" si="15"/>
        <v>Trimethoprime</v>
      </c>
      <c r="BT13" s="204" t="str">
        <f t="shared" si="16"/>
        <v/>
      </c>
      <c r="BU13" s="104" t="str">
        <f t="shared" si="17"/>
        <v>Voie orale  hors prémélanges médicamenteux</v>
      </c>
      <c r="BV13" s="202" t="str">
        <f t="shared" si="18"/>
        <v/>
      </c>
      <c r="BX13" s="206" t="s">
        <v>2259</v>
      </c>
      <c r="BY13" s="206" t="s">
        <v>167</v>
      </c>
      <c r="BZ13"/>
      <c r="CA13" s="206" t="s">
        <v>2795</v>
      </c>
      <c r="CB13" s="206" t="s">
        <v>22</v>
      </c>
      <c r="CC13" s="206" t="s">
        <v>4569</v>
      </c>
      <c r="CD13"/>
      <c r="CH13" s="206" t="s">
        <v>4578</v>
      </c>
      <c r="CJ13" s="206" t="s">
        <v>199</v>
      </c>
      <c r="CK13" s="259">
        <v>11</v>
      </c>
      <c r="CL13" s="206" t="s">
        <v>2770</v>
      </c>
      <c r="CM13" s="256" t="s">
        <v>4587</v>
      </c>
      <c r="CO13" s="202">
        <v>12</v>
      </c>
    </row>
    <row r="14" spans="1:93" x14ac:dyDescent="0.25">
      <c r="A14" s="203" t="s">
        <v>3905</v>
      </c>
      <c r="B14" s="204" t="s">
        <v>3906</v>
      </c>
      <c r="C14" s="204" t="s">
        <v>1611</v>
      </c>
      <c r="D14" s="210" t="s">
        <v>851</v>
      </c>
      <c r="E14" s="204" t="s">
        <v>852</v>
      </c>
      <c r="F14" s="204" t="s">
        <v>684</v>
      </c>
      <c r="G14" s="204" t="s">
        <v>853</v>
      </c>
      <c r="H14" s="204" t="s">
        <v>1446</v>
      </c>
      <c r="I14" s="204" t="s">
        <v>853</v>
      </c>
      <c r="J14" s="204" t="s">
        <v>2344</v>
      </c>
      <c r="K14" s="204" t="s">
        <v>2344</v>
      </c>
      <c r="L14" s="204" t="s">
        <v>2629</v>
      </c>
      <c r="M14" s="204" t="s">
        <v>213</v>
      </c>
      <c r="N14" s="204" t="s">
        <v>868</v>
      </c>
      <c r="O14" s="204" t="s">
        <v>858</v>
      </c>
      <c r="P14" s="204" t="s">
        <v>859</v>
      </c>
      <c r="Q14" s="204" t="s">
        <v>983</v>
      </c>
      <c r="R14" s="204">
        <v>1</v>
      </c>
      <c r="S14" s="204">
        <v>5</v>
      </c>
      <c r="T14" s="204">
        <v>0</v>
      </c>
      <c r="U14" s="204">
        <v>0</v>
      </c>
      <c r="V14" s="204">
        <v>0</v>
      </c>
      <c r="W14" s="204">
        <v>0</v>
      </c>
      <c r="X14" s="204">
        <v>0</v>
      </c>
      <c r="Y14" s="204">
        <v>0</v>
      </c>
      <c r="Z14" s="204">
        <v>0</v>
      </c>
      <c r="AA14" s="204">
        <v>0</v>
      </c>
      <c r="AB14" s="204">
        <v>0</v>
      </c>
      <c r="AC14" s="204">
        <v>0</v>
      </c>
      <c r="AD14" s="204">
        <v>3</v>
      </c>
      <c r="AE14" s="204">
        <v>3</v>
      </c>
      <c r="AF14" s="204">
        <v>0</v>
      </c>
      <c r="AG14" s="204">
        <v>0</v>
      </c>
      <c r="AH14" s="204">
        <v>0</v>
      </c>
      <c r="AI14" s="204">
        <v>0</v>
      </c>
      <c r="AJ14" s="204"/>
      <c r="AK14" s="204"/>
      <c r="AL14" s="204"/>
      <c r="AM14" s="204"/>
      <c r="AN14" s="204"/>
      <c r="AO14" s="204"/>
      <c r="AP14" s="204"/>
      <c r="AQ14" s="204"/>
      <c r="AR14" s="204"/>
      <c r="AS14" s="204"/>
      <c r="AT14" s="204"/>
      <c r="AU14" s="204"/>
      <c r="AV14" s="204"/>
      <c r="AW14" s="204"/>
      <c r="AX14" s="204"/>
      <c r="AY14" s="204" t="str">
        <f t="shared" si="10"/>
        <v>ACTIONIS 50 MG/ML SUSPENSION INJECTABLE POUR PORCINS ET BOVINS</v>
      </c>
      <c r="AZ14" s="204" t="str">
        <f>IF(COUNTIF(AY:AY,AY14)=1,AY14,IF(AND(COUNTIF(AY:AY,AY14)&gt;1,COUNTIF(AZ$2:AZ13,AY14)&gt;=1),"",AY14))</f>
        <v>ACTIONIS 50 MG/ML SUSPENSION INJECTABLE POUR PORCINS ET BOVINS</v>
      </c>
      <c r="BA14" s="204" t="str">
        <v/>
      </c>
      <c r="BB14" s="204" t="str">
        <f>IF(BA14="","",MAX(BB$2:BB13)+1)</f>
        <v/>
      </c>
      <c r="BC14" s="204"/>
      <c r="BD14" s="204">
        <v>12</v>
      </c>
      <c r="BE14" s="204" t="str">
        <f t="shared" si="11"/>
        <v>ADVOCINE 180, 180 MG/ML, SOLUTION INJECTABLE POUR BOVINS</v>
      </c>
      <c r="BF14" s="204" t="str">
        <f t="shared" si="0"/>
        <v>INJ</v>
      </c>
      <c r="BG14" s="204" t="str">
        <f t="shared" si="1"/>
        <v>FLUOROQUINOLONES</v>
      </c>
      <c r="BH14" s="204" t="str">
        <f t="shared" si="2"/>
        <v/>
      </c>
      <c r="BI14" s="204" t="str">
        <f t="shared" si="3"/>
        <v/>
      </c>
      <c r="BJ14" s="204" t="str">
        <f t="shared" si="4"/>
        <v>danofloxacin</v>
      </c>
      <c r="BK14" s="204" t="str">
        <f t="shared" si="5"/>
        <v/>
      </c>
      <c r="BL14" s="204" t="str">
        <f t="shared" si="6"/>
        <v/>
      </c>
      <c r="BM14" s="204" t="str">
        <f t="shared" si="12"/>
        <v>Danofloxacine</v>
      </c>
      <c r="BN14" s="204" t="str">
        <f t="shared" si="7"/>
        <v>Danofloxacine</v>
      </c>
      <c r="BO14" s="204" t="str">
        <f t="shared" si="8"/>
        <v/>
      </c>
      <c r="BP14" s="204" t="str">
        <f t="shared" si="9"/>
        <v/>
      </c>
      <c r="BQ14" s="204" t="str">
        <f t="shared" si="13"/>
        <v>Fluoroquinolones</v>
      </c>
      <c r="BR14" s="204" t="str">
        <f t="shared" si="14"/>
        <v>Fluoroquinolones</v>
      </c>
      <c r="BS14" s="204" t="str">
        <f t="shared" si="15"/>
        <v/>
      </c>
      <c r="BT14" s="204" t="str">
        <f t="shared" si="16"/>
        <v/>
      </c>
      <c r="BU14" s="104" t="str">
        <f t="shared" si="17"/>
        <v>Voie parentérale</v>
      </c>
      <c r="BV14" s="202" t="str">
        <f t="shared" si="18"/>
        <v>x</v>
      </c>
      <c r="BX14" s="206" t="s">
        <v>1013</v>
      </c>
      <c r="BY14" s="206" t="s">
        <v>11</v>
      </c>
      <c r="BZ14"/>
      <c r="CA14" s="206" t="s">
        <v>2629</v>
      </c>
      <c r="CB14" s="206" t="s">
        <v>25</v>
      </c>
      <c r="CC14" s="206" t="s">
        <v>4569</v>
      </c>
      <c r="CD14"/>
      <c r="CH14" s="206" t="s">
        <v>4576</v>
      </c>
      <c r="CJ14" s="207" t="s">
        <v>200</v>
      </c>
      <c r="CK14" s="259">
        <v>12</v>
      </c>
      <c r="CL14" s="206" t="s">
        <v>2062</v>
      </c>
      <c r="CM14" s="256" t="s">
        <v>4587</v>
      </c>
      <c r="CO14" s="202">
        <v>13</v>
      </c>
    </row>
    <row r="15" spans="1:93" x14ac:dyDescent="0.25">
      <c r="A15" s="203" t="s">
        <v>2023</v>
      </c>
      <c r="B15" s="204" t="s">
        <v>2024</v>
      </c>
      <c r="C15" s="204" t="s">
        <v>1722</v>
      </c>
      <c r="D15" s="210" t="s">
        <v>923</v>
      </c>
      <c r="E15" s="204" t="s">
        <v>924</v>
      </c>
      <c r="F15" s="204" t="s">
        <v>231</v>
      </c>
      <c r="G15" s="204" t="s">
        <v>925</v>
      </c>
      <c r="H15" s="204" t="s">
        <v>2025</v>
      </c>
      <c r="I15" s="204" t="s">
        <v>910</v>
      </c>
      <c r="J15" s="204" t="s">
        <v>871</v>
      </c>
      <c r="K15" s="204" t="s">
        <v>871</v>
      </c>
      <c r="L15" s="204" t="s">
        <v>1044</v>
      </c>
      <c r="M15" s="204" t="s">
        <v>213</v>
      </c>
      <c r="N15" s="204" t="s">
        <v>1004</v>
      </c>
      <c r="O15" s="204" t="s">
        <v>992</v>
      </c>
      <c r="P15" s="204" t="s">
        <v>859</v>
      </c>
      <c r="Q15" s="204" t="s">
        <v>1004</v>
      </c>
      <c r="R15" s="204">
        <v>50</v>
      </c>
      <c r="S15" s="204">
        <v>3</v>
      </c>
      <c r="T15" s="204">
        <v>0</v>
      </c>
      <c r="U15" s="204">
        <v>0</v>
      </c>
      <c r="V15" s="204">
        <v>0</v>
      </c>
      <c r="W15" s="204">
        <v>0</v>
      </c>
      <c r="X15" s="204">
        <v>0</v>
      </c>
      <c r="Y15" s="204">
        <v>0</v>
      </c>
      <c r="Z15" s="204">
        <v>50</v>
      </c>
      <c r="AA15" s="204">
        <v>3</v>
      </c>
      <c r="AB15" s="204">
        <v>50</v>
      </c>
      <c r="AC15" s="204">
        <v>3</v>
      </c>
      <c r="AD15" s="204">
        <v>50</v>
      </c>
      <c r="AE15" s="204">
        <v>3</v>
      </c>
      <c r="AF15" s="204">
        <v>50</v>
      </c>
      <c r="AG15" s="204">
        <v>3</v>
      </c>
      <c r="AH15" s="204">
        <v>0</v>
      </c>
      <c r="AI15" s="204">
        <v>0</v>
      </c>
      <c r="AJ15" s="204"/>
      <c r="AK15" s="204"/>
      <c r="AL15" s="204"/>
      <c r="AM15" s="204"/>
      <c r="AN15" s="204"/>
      <c r="AO15" s="204"/>
      <c r="AP15" s="204"/>
      <c r="AQ15" s="204"/>
      <c r="AR15" s="204"/>
      <c r="AS15" s="204"/>
      <c r="AT15" s="204"/>
      <c r="AU15" s="204"/>
      <c r="AV15" s="204"/>
      <c r="AW15" s="204"/>
      <c r="AX15" s="204"/>
      <c r="AY15" s="204" t="str">
        <f t="shared" si="10"/>
        <v>ACTI-STREPTO</v>
      </c>
      <c r="AZ15" s="204" t="str">
        <f>IF(COUNTIF(AY:AY,AY15)=1,AY15,IF(AND(COUNTIF(AY:AY,AY15)&gt;1,COUNTIF(AZ$2:AZ14,AY15)&gt;=1),"",AY15))</f>
        <v>ACTI-STREPTO</v>
      </c>
      <c r="BA15" s="204" t="str">
        <v/>
      </c>
      <c r="BB15" s="204" t="str">
        <f>IF(BA15="","",MAX(BB$2:BB14)+1)</f>
        <v/>
      </c>
      <c r="BC15" s="204"/>
      <c r="BD15" s="204">
        <v>13</v>
      </c>
      <c r="BE15" s="204" t="str">
        <f t="shared" si="11"/>
        <v>ADVOCINE 25</v>
      </c>
      <c r="BF15" s="204" t="str">
        <f t="shared" si="0"/>
        <v>INJ</v>
      </c>
      <c r="BG15" s="204" t="str">
        <f t="shared" si="1"/>
        <v>FLUOROQUINOLONES</v>
      </c>
      <c r="BH15" s="204" t="str">
        <f t="shared" si="2"/>
        <v/>
      </c>
      <c r="BI15" s="204" t="str">
        <f t="shared" si="3"/>
        <v/>
      </c>
      <c r="BJ15" s="204" t="str">
        <f t="shared" si="4"/>
        <v>danofloxacin</v>
      </c>
      <c r="BK15" s="204" t="str">
        <f t="shared" si="5"/>
        <v/>
      </c>
      <c r="BL15" s="204" t="str">
        <f t="shared" si="6"/>
        <v/>
      </c>
      <c r="BM15" s="204" t="str">
        <f t="shared" si="12"/>
        <v>Danofloxacine</v>
      </c>
      <c r="BN15" s="204" t="str">
        <f t="shared" si="7"/>
        <v>Danofloxacine</v>
      </c>
      <c r="BO15" s="204" t="str">
        <f t="shared" si="8"/>
        <v/>
      </c>
      <c r="BP15" s="204" t="str">
        <f t="shared" si="9"/>
        <v/>
      </c>
      <c r="BQ15" s="204" t="str">
        <f t="shared" si="13"/>
        <v>Fluoroquinolones</v>
      </c>
      <c r="BR15" s="204" t="str">
        <f t="shared" si="14"/>
        <v>Fluoroquinolones</v>
      </c>
      <c r="BS15" s="204" t="str">
        <f t="shared" si="15"/>
        <v/>
      </c>
      <c r="BT15" s="204" t="str">
        <f t="shared" si="16"/>
        <v/>
      </c>
      <c r="BU15" s="104" t="str">
        <f t="shared" si="17"/>
        <v>Voie parentérale</v>
      </c>
      <c r="BV15" s="202" t="str">
        <f t="shared" si="18"/>
        <v>x</v>
      </c>
      <c r="BX15" s="206" t="s">
        <v>1692</v>
      </c>
      <c r="BY15" s="206" t="s">
        <v>144</v>
      </c>
      <c r="BZ15"/>
      <c r="CA15" s="206" t="s">
        <v>1194</v>
      </c>
      <c r="CB15" s="206" t="s">
        <v>9</v>
      </c>
      <c r="CC15" s="206" t="s">
        <v>4566</v>
      </c>
      <c r="CD15"/>
      <c r="CH15" s="206" t="s">
        <v>4580</v>
      </c>
      <c r="CJ15" s="206" t="s">
        <v>189</v>
      </c>
      <c r="CK15" s="259">
        <v>1</v>
      </c>
      <c r="CL15" s="206" t="s">
        <v>1554</v>
      </c>
      <c r="CM15" s="256" t="s">
        <v>4587</v>
      </c>
      <c r="CO15" s="202">
        <v>14</v>
      </c>
    </row>
    <row r="16" spans="1:93" x14ac:dyDescent="0.25">
      <c r="A16" s="203" t="s">
        <v>2029</v>
      </c>
      <c r="B16" s="204" t="s">
        <v>2030</v>
      </c>
      <c r="C16" s="204" t="s">
        <v>1433</v>
      </c>
      <c r="D16" s="210" t="s">
        <v>1054</v>
      </c>
      <c r="E16" s="204" t="s">
        <v>924</v>
      </c>
      <c r="F16" s="204" t="s">
        <v>232</v>
      </c>
      <c r="G16" s="204" t="s">
        <v>925</v>
      </c>
      <c r="H16" s="204" t="s">
        <v>1711</v>
      </c>
      <c r="I16" s="204" t="s">
        <v>910</v>
      </c>
      <c r="J16" s="204" t="s">
        <v>855</v>
      </c>
      <c r="K16" s="204" t="s">
        <v>855</v>
      </c>
      <c r="L16" s="204" t="s">
        <v>856</v>
      </c>
      <c r="M16" s="204" t="s">
        <v>213</v>
      </c>
      <c r="N16" s="204" t="s">
        <v>1004</v>
      </c>
      <c r="O16" s="204" t="s">
        <v>992</v>
      </c>
      <c r="P16" s="204" t="s">
        <v>859</v>
      </c>
      <c r="Q16" s="204" t="s">
        <v>1065</v>
      </c>
      <c r="R16" s="204">
        <v>20</v>
      </c>
      <c r="S16" s="204">
        <v>5</v>
      </c>
      <c r="T16" s="204">
        <v>0</v>
      </c>
      <c r="U16" s="204">
        <v>0</v>
      </c>
      <c r="V16" s="204">
        <v>0</v>
      </c>
      <c r="W16" s="204">
        <v>0</v>
      </c>
      <c r="X16" s="204">
        <v>0</v>
      </c>
      <c r="Y16" s="204">
        <v>0</v>
      </c>
      <c r="Z16" s="204">
        <v>20</v>
      </c>
      <c r="AA16" s="204">
        <v>5</v>
      </c>
      <c r="AB16" s="204">
        <v>20</v>
      </c>
      <c r="AC16" s="204">
        <v>5</v>
      </c>
      <c r="AD16" s="204">
        <v>20</v>
      </c>
      <c r="AE16" s="204">
        <v>5</v>
      </c>
      <c r="AF16" s="204">
        <v>20</v>
      </c>
      <c r="AG16" s="204">
        <v>5</v>
      </c>
      <c r="AH16" s="204">
        <v>0</v>
      </c>
      <c r="AI16" s="204">
        <v>0</v>
      </c>
      <c r="AJ16" s="204"/>
      <c r="AK16" s="204"/>
      <c r="AL16" s="204"/>
      <c r="AM16" s="204"/>
      <c r="AN16" s="204"/>
      <c r="AO16" s="204"/>
      <c r="AP16" s="204"/>
      <c r="AQ16" s="204"/>
      <c r="AR16" s="204"/>
      <c r="AS16" s="204"/>
      <c r="AT16" s="204"/>
      <c r="AU16" s="204"/>
      <c r="AV16" s="204"/>
      <c r="AW16" s="204"/>
      <c r="AX16" s="204"/>
      <c r="AY16" s="204" t="str">
        <f t="shared" si="10"/>
        <v>ACTI-TETRA B</v>
      </c>
      <c r="AZ16" s="204" t="str">
        <f>IF(COUNTIF(AY:AY,AY16)=1,AY16,IF(AND(COUNTIF(AY:AY,AY16)&gt;1,COUNTIF(AZ$2:AZ15,AY16)&gt;=1),"",AY16))</f>
        <v>ACTI-TETRA B</v>
      </c>
      <c r="BA16" s="204" t="str">
        <v/>
      </c>
      <c r="BB16" s="204" t="str">
        <f>IF(BA16="","",MAX(BB$2:BB15)+1)</f>
        <v/>
      </c>
      <c r="BC16" s="204"/>
      <c r="BD16" s="204">
        <v>14</v>
      </c>
      <c r="BE16" s="204" t="str">
        <f t="shared" si="11"/>
        <v>AIVLOSIN 42,5 MG/G POUDRE ORALE POUR PORCS</v>
      </c>
      <c r="BF16" s="204" t="str">
        <f t="shared" si="0"/>
        <v>ORAL</v>
      </c>
      <c r="BG16" s="204" t="str">
        <f t="shared" si="1"/>
        <v>MACROLIDES</v>
      </c>
      <c r="BH16" s="204" t="str">
        <f t="shared" si="2"/>
        <v/>
      </c>
      <c r="BI16" s="204" t="str">
        <f t="shared" si="3"/>
        <v/>
      </c>
      <c r="BJ16" s="204" t="str">
        <f t="shared" si="4"/>
        <v>tylvalosin</v>
      </c>
      <c r="BK16" s="204" t="str">
        <f t="shared" si="5"/>
        <v/>
      </c>
      <c r="BL16" s="204" t="str">
        <f t="shared" si="6"/>
        <v/>
      </c>
      <c r="BM16" s="204" t="str">
        <f t="shared" si="12"/>
        <v>Tylvalosine</v>
      </c>
      <c r="BN16" s="204" t="str">
        <f t="shared" si="7"/>
        <v>Tylvalosine</v>
      </c>
      <c r="BO16" s="204" t="str">
        <f t="shared" si="8"/>
        <v/>
      </c>
      <c r="BP16" s="204" t="str">
        <f t="shared" si="9"/>
        <v/>
      </c>
      <c r="BQ16" s="204" t="str">
        <f t="shared" si="13"/>
        <v>Macrolides</v>
      </c>
      <c r="BR16" s="204" t="str">
        <f t="shared" si="14"/>
        <v>Macrolides</v>
      </c>
      <c r="BS16" s="204" t="str">
        <f t="shared" si="15"/>
        <v/>
      </c>
      <c r="BT16" s="204" t="str">
        <f t="shared" si="16"/>
        <v/>
      </c>
      <c r="BU16" s="104" t="str">
        <f t="shared" si="17"/>
        <v>Voie orale  hors prémélanges médicamenteux</v>
      </c>
      <c r="BV16" s="202" t="str">
        <f t="shared" si="18"/>
        <v/>
      </c>
      <c r="BX16" s="206" t="s">
        <v>957</v>
      </c>
      <c r="BY16" s="206" t="s">
        <v>14</v>
      </c>
      <c r="BZ16"/>
      <c r="CA16" s="206" t="s">
        <v>2250</v>
      </c>
      <c r="CB16" s="206" t="s">
        <v>214</v>
      </c>
      <c r="CC16" s="206" t="s">
        <v>214</v>
      </c>
      <c r="CD16"/>
      <c r="CH16" s="206" t="s">
        <v>4577</v>
      </c>
      <c r="CJ16" s="206" t="s">
        <v>190</v>
      </c>
      <c r="CK16" s="259">
        <v>2</v>
      </c>
      <c r="CL16" s="206" t="s">
        <v>1718</v>
      </c>
      <c r="CM16" s="256" t="s">
        <v>4587</v>
      </c>
      <c r="CO16" s="202">
        <v>15</v>
      </c>
    </row>
    <row r="17" spans="1:93" x14ac:dyDescent="0.25">
      <c r="A17" s="203" t="s">
        <v>2029</v>
      </c>
      <c r="B17" s="204" t="s">
        <v>2031</v>
      </c>
      <c r="C17" s="204" t="s">
        <v>989</v>
      </c>
      <c r="D17" s="210" t="s">
        <v>923</v>
      </c>
      <c r="E17" s="204" t="s">
        <v>924</v>
      </c>
      <c r="F17" s="204" t="s">
        <v>232</v>
      </c>
      <c r="G17" s="204" t="s">
        <v>925</v>
      </c>
      <c r="H17" s="204" t="s">
        <v>1711</v>
      </c>
      <c r="I17" s="204" t="s">
        <v>910</v>
      </c>
      <c r="J17" s="204" t="s">
        <v>855</v>
      </c>
      <c r="K17" s="204" t="s">
        <v>855</v>
      </c>
      <c r="L17" s="204" t="s">
        <v>856</v>
      </c>
      <c r="M17" s="204" t="s">
        <v>213</v>
      </c>
      <c r="N17" s="204" t="s">
        <v>1004</v>
      </c>
      <c r="O17" s="204" t="s">
        <v>992</v>
      </c>
      <c r="P17" s="204" t="s">
        <v>859</v>
      </c>
      <c r="Q17" s="204" t="s">
        <v>1004</v>
      </c>
      <c r="R17" s="204">
        <v>20</v>
      </c>
      <c r="S17" s="204">
        <v>5</v>
      </c>
      <c r="T17" s="204">
        <v>0</v>
      </c>
      <c r="U17" s="204">
        <v>0</v>
      </c>
      <c r="V17" s="204">
        <v>0</v>
      </c>
      <c r="W17" s="204">
        <v>0</v>
      </c>
      <c r="X17" s="204">
        <v>0</v>
      </c>
      <c r="Y17" s="204">
        <v>0</v>
      </c>
      <c r="Z17" s="204">
        <v>20</v>
      </c>
      <c r="AA17" s="204">
        <v>5</v>
      </c>
      <c r="AB17" s="204">
        <v>20</v>
      </c>
      <c r="AC17" s="204">
        <v>5</v>
      </c>
      <c r="AD17" s="204">
        <v>20</v>
      </c>
      <c r="AE17" s="204">
        <v>5</v>
      </c>
      <c r="AF17" s="204">
        <v>20</v>
      </c>
      <c r="AG17" s="204">
        <v>5</v>
      </c>
      <c r="AH17" s="204">
        <v>0</v>
      </c>
      <c r="AI17" s="204">
        <v>0</v>
      </c>
      <c r="AJ17" s="204"/>
      <c r="AK17" s="204"/>
      <c r="AL17" s="204"/>
      <c r="AM17" s="204"/>
      <c r="AN17" s="204"/>
      <c r="AO17" s="204"/>
      <c r="AP17" s="204"/>
      <c r="AQ17" s="204"/>
      <c r="AR17" s="204"/>
      <c r="AS17" s="204"/>
      <c r="AT17" s="204"/>
      <c r="AU17" s="204"/>
      <c r="AV17" s="204"/>
      <c r="AW17" s="204"/>
      <c r="AX17" s="204"/>
      <c r="AY17" s="204" t="str">
        <f t="shared" si="10"/>
        <v>ACTI-TETRA B</v>
      </c>
      <c r="AZ17" s="204" t="str">
        <f>IF(COUNTIF(AY:AY,AY17)=1,AY17,IF(AND(COUNTIF(AY:AY,AY17)&gt;1,COUNTIF(AZ$2:AZ16,AY17)&gt;=1),"",AY17))</f>
        <v/>
      </c>
      <c r="BA17" s="204" t="str">
        <v/>
      </c>
      <c r="BB17" s="204" t="str">
        <f>IF(BA17="","",MAX(BB$2:BB16)+1)</f>
        <v/>
      </c>
      <c r="BC17" s="204"/>
      <c r="BD17" s="204">
        <v>15</v>
      </c>
      <c r="BE17" s="204" t="str">
        <f t="shared" si="11"/>
        <v>AIVLOSIN 42,5 MG/G PREMELANGE MEDICAMENTEUX POUR PORCS</v>
      </c>
      <c r="BF17" s="204" t="str">
        <f t="shared" si="0"/>
        <v>PM</v>
      </c>
      <c r="BG17" s="204" t="str">
        <f t="shared" si="1"/>
        <v>MACROLIDES</v>
      </c>
      <c r="BH17" s="204" t="str">
        <f t="shared" si="2"/>
        <v/>
      </c>
      <c r="BI17" s="204" t="str">
        <f t="shared" si="3"/>
        <v/>
      </c>
      <c r="BJ17" s="204" t="str">
        <f t="shared" si="4"/>
        <v>tylvalosin</v>
      </c>
      <c r="BK17" s="204" t="str">
        <f t="shared" si="5"/>
        <v/>
      </c>
      <c r="BL17" s="204" t="str">
        <f t="shared" si="6"/>
        <v/>
      </c>
      <c r="BM17" s="204" t="str">
        <f t="shared" si="12"/>
        <v>Tylvalosine</v>
      </c>
      <c r="BN17" s="204" t="str">
        <f t="shared" si="7"/>
        <v>Tylvalosine</v>
      </c>
      <c r="BO17" s="204" t="str">
        <f t="shared" si="8"/>
        <v/>
      </c>
      <c r="BP17" s="204" t="str">
        <f t="shared" si="9"/>
        <v/>
      </c>
      <c r="BQ17" s="204" t="str">
        <f t="shared" si="13"/>
        <v>Macrolides</v>
      </c>
      <c r="BR17" s="204" t="str">
        <f t="shared" si="14"/>
        <v>Macrolides</v>
      </c>
      <c r="BS17" s="204" t="str">
        <f t="shared" si="15"/>
        <v/>
      </c>
      <c r="BT17" s="204" t="str">
        <f t="shared" si="16"/>
        <v/>
      </c>
      <c r="BU17" s="104" t="str">
        <f t="shared" si="17"/>
        <v>Prémélanges médicamenteux</v>
      </c>
      <c r="BV17" s="202" t="str">
        <f t="shared" si="18"/>
        <v/>
      </c>
      <c r="BX17" s="206" t="s">
        <v>855</v>
      </c>
      <c r="BY17" s="206" t="s">
        <v>4566</v>
      </c>
      <c r="BZ17"/>
      <c r="CA17" s="206" t="s">
        <v>1117</v>
      </c>
      <c r="CB17" s="206" t="s">
        <v>24</v>
      </c>
      <c r="CC17" s="206" t="s">
        <v>4564</v>
      </c>
      <c r="CD17"/>
      <c r="CH17" s="206" t="s">
        <v>4585</v>
      </c>
      <c r="CJ17" s="206" t="s">
        <v>191</v>
      </c>
      <c r="CK17" s="259">
        <v>3</v>
      </c>
      <c r="CL17" s="206" t="s">
        <v>1189</v>
      </c>
      <c r="CM17" s="256" t="s">
        <v>4587</v>
      </c>
      <c r="CO17" s="202">
        <v>16</v>
      </c>
    </row>
    <row r="18" spans="1:93" x14ac:dyDescent="0.25">
      <c r="A18" s="203" t="s">
        <v>2029</v>
      </c>
      <c r="B18" s="204" t="s">
        <v>2032</v>
      </c>
      <c r="C18" s="204" t="s">
        <v>1411</v>
      </c>
      <c r="D18" s="210" t="s">
        <v>1023</v>
      </c>
      <c r="E18" s="204" t="s">
        <v>924</v>
      </c>
      <c r="F18" s="204" t="s">
        <v>232</v>
      </c>
      <c r="G18" s="204" t="s">
        <v>925</v>
      </c>
      <c r="H18" s="204" t="s">
        <v>1711</v>
      </c>
      <c r="I18" s="204" t="s">
        <v>910</v>
      </c>
      <c r="J18" s="204" t="s">
        <v>855</v>
      </c>
      <c r="K18" s="204" t="s">
        <v>855</v>
      </c>
      <c r="L18" s="204" t="s">
        <v>856</v>
      </c>
      <c r="M18" s="204" t="s">
        <v>213</v>
      </c>
      <c r="N18" s="204" t="s">
        <v>1004</v>
      </c>
      <c r="O18" s="204" t="s">
        <v>992</v>
      </c>
      <c r="P18" s="204" t="s">
        <v>859</v>
      </c>
      <c r="Q18" s="204" t="s">
        <v>1054</v>
      </c>
      <c r="R18" s="204">
        <v>20</v>
      </c>
      <c r="S18" s="204">
        <v>5</v>
      </c>
      <c r="T18" s="204">
        <v>0</v>
      </c>
      <c r="U18" s="204">
        <v>0</v>
      </c>
      <c r="V18" s="204">
        <v>0</v>
      </c>
      <c r="W18" s="204">
        <v>0</v>
      </c>
      <c r="X18" s="204">
        <v>0</v>
      </c>
      <c r="Y18" s="204">
        <v>0</v>
      </c>
      <c r="Z18" s="204">
        <v>20</v>
      </c>
      <c r="AA18" s="204">
        <v>5</v>
      </c>
      <c r="AB18" s="204">
        <v>20</v>
      </c>
      <c r="AC18" s="204">
        <v>5</v>
      </c>
      <c r="AD18" s="204">
        <v>20</v>
      </c>
      <c r="AE18" s="204">
        <v>5</v>
      </c>
      <c r="AF18" s="204">
        <v>20</v>
      </c>
      <c r="AG18" s="204">
        <v>5</v>
      </c>
      <c r="AH18" s="204">
        <v>0</v>
      </c>
      <c r="AI18" s="204">
        <v>0</v>
      </c>
      <c r="AJ18" s="204"/>
      <c r="AK18" s="204"/>
      <c r="AL18" s="204"/>
      <c r="AM18" s="204"/>
      <c r="AN18" s="204"/>
      <c r="AO18" s="204"/>
      <c r="AP18" s="204"/>
      <c r="AQ18" s="204"/>
      <c r="AR18" s="204"/>
      <c r="AS18" s="204"/>
      <c r="AT18" s="204"/>
      <c r="AU18" s="204"/>
      <c r="AV18" s="204"/>
      <c r="AW18" s="204"/>
      <c r="AX18" s="204"/>
      <c r="AY18" s="204" t="str">
        <f t="shared" si="10"/>
        <v>ACTI-TETRA B</v>
      </c>
      <c r="AZ18" s="204" t="str">
        <f>IF(COUNTIF(AY:AY,AY18)=1,AY18,IF(AND(COUNTIF(AY:AY,AY18)&gt;1,COUNTIF(AZ$2:AZ17,AY18)&gt;=1),"",AY18))</f>
        <v/>
      </c>
      <c r="BA18" s="204" t="str">
        <v/>
      </c>
      <c r="BB18" s="204" t="str">
        <f>IF(BA18="","",MAX(BB$2:BB17)+1)</f>
        <v/>
      </c>
      <c r="BC18" s="204"/>
      <c r="BD18" s="204">
        <v>16</v>
      </c>
      <c r="BE18" s="204" t="str">
        <f t="shared" si="11"/>
        <v>AIVLOSIN 625 MG/G GRANULES POUR ADMINISTRATION DANS L'EAU DE BOISSON POUR FAISANS</v>
      </c>
      <c r="BF18" s="204" t="str">
        <f t="shared" si="0"/>
        <v>ORAL</v>
      </c>
      <c r="BG18" s="204" t="str">
        <f t="shared" si="1"/>
        <v>MACROLIDES</v>
      </c>
      <c r="BH18" s="204" t="str">
        <f t="shared" si="2"/>
        <v/>
      </c>
      <c r="BI18" s="204" t="str">
        <f t="shared" si="3"/>
        <v/>
      </c>
      <c r="BJ18" s="204" t="str">
        <f t="shared" si="4"/>
        <v>tylvalosin</v>
      </c>
      <c r="BK18" s="204" t="str">
        <f t="shared" si="5"/>
        <v/>
      </c>
      <c r="BL18" s="204" t="str">
        <f t="shared" si="6"/>
        <v/>
      </c>
      <c r="BM18" s="204" t="str">
        <f t="shared" si="12"/>
        <v>Tylvalosine</v>
      </c>
      <c r="BN18" s="204" t="str">
        <f t="shared" si="7"/>
        <v>Tylvalosine</v>
      </c>
      <c r="BO18" s="204" t="str">
        <f t="shared" si="8"/>
        <v/>
      </c>
      <c r="BP18" s="204" t="str">
        <f t="shared" si="9"/>
        <v/>
      </c>
      <c r="BQ18" s="204" t="str">
        <f t="shared" si="13"/>
        <v>Macrolides</v>
      </c>
      <c r="BR18" s="204" t="str">
        <f t="shared" si="14"/>
        <v>Macrolides</v>
      </c>
      <c r="BS18" s="204" t="str">
        <f t="shared" si="15"/>
        <v/>
      </c>
      <c r="BT18" s="204" t="str">
        <f t="shared" si="16"/>
        <v/>
      </c>
      <c r="BU18" s="104" t="str">
        <f t="shared" si="17"/>
        <v>Voie orale  hors prémélanges médicamenteux</v>
      </c>
      <c r="BV18" s="202" t="str">
        <f t="shared" si="18"/>
        <v/>
      </c>
      <c r="BX18" s="207" t="s">
        <v>1029</v>
      </c>
      <c r="BY18" s="207" t="s">
        <v>4567</v>
      </c>
      <c r="BZ18"/>
      <c r="CA18" s="206" t="s">
        <v>1095</v>
      </c>
      <c r="CB18" s="206" t="s">
        <v>2</v>
      </c>
      <c r="CC18" s="206" t="s">
        <v>11</v>
      </c>
      <c r="CD18"/>
      <c r="CH18" s="206" t="s">
        <v>206</v>
      </c>
      <c r="CJ18" s="206" t="s">
        <v>192</v>
      </c>
      <c r="CK18" s="259">
        <v>4</v>
      </c>
      <c r="CL18" s="206" t="s">
        <v>1980</v>
      </c>
      <c r="CM18" s="256" t="s">
        <v>4587</v>
      </c>
      <c r="CO18" s="202">
        <v>17</v>
      </c>
    </row>
    <row r="19" spans="1:93" x14ac:dyDescent="0.25">
      <c r="A19" s="203" t="s">
        <v>2026</v>
      </c>
      <c r="B19" s="204" t="s">
        <v>2027</v>
      </c>
      <c r="C19" s="204" t="s">
        <v>862</v>
      </c>
      <c r="D19" s="210" t="s">
        <v>863</v>
      </c>
      <c r="E19" s="204" t="s">
        <v>852</v>
      </c>
      <c r="F19" s="204" t="s">
        <v>233</v>
      </c>
      <c r="G19" s="204" t="s">
        <v>853</v>
      </c>
      <c r="H19" s="204" t="s">
        <v>2028</v>
      </c>
      <c r="I19" s="204" t="s">
        <v>853</v>
      </c>
      <c r="J19" s="204" t="s">
        <v>855</v>
      </c>
      <c r="K19" s="204" t="s">
        <v>855</v>
      </c>
      <c r="L19" s="204" t="s">
        <v>856</v>
      </c>
      <c r="M19" s="204" t="s">
        <v>213</v>
      </c>
      <c r="N19" s="204" t="s">
        <v>868</v>
      </c>
      <c r="O19" s="204" t="s">
        <v>858</v>
      </c>
      <c r="P19" s="204" t="s">
        <v>859</v>
      </c>
      <c r="Q19" s="204" t="s">
        <v>1179</v>
      </c>
      <c r="R19" s="204">
        <v>10</v>
      </c>
      <c r="S19" s="204">
        <v>5</v>
      </c>
      <c r="T19" s="204">
        <v>10</v>
      </c>
      <c r="U19" s="204">
        <v>5</v>
      </c>
      <c r="V19" s="204">
        <v>10</v>
      </c>
      <c r="W19" s="204">
        <v>5</v>
      </c>
      <c r="X19" s="204">
        <v>0</v>
      </c>
      <c r="Y19" s="204">
        <v>0</v>
      </c>
      <c r="Z19" s="204">
        <v>0</v>
      </c>
      <c r="AA19" s="204">
        <v>0</v>
      </c>
      <c r="AB19" s="204">
        <v>10</v>
      </c>
      <c r="AC19" s="204">
        <v>5</v>
      </c>
      <c r="AD19" s="204">
        <v>10</v>
      </c>
      <c r="AE19" s="204">
        <v>5</v>
      </c>
      <c r="AF19" s="204">
        <v>0</v>
      </c>
      <c r="AG19" s="204">
        <v>0</v>
      </c>
      <c r="AH19" s="204">
        <v>0</v>
      </c>
      <c r="AI19" s="204">
        <v>0</v>
      </c>
      <c r="AJ19" s="204"/>
      <c r="AK19" s="204"/>
      <c r="AL19" s="204"/>
      <c r="AM19" s="204"/>
      <c r="AN19" s="204"/>
      <c r="AO19" s="204"/>
      <c r="AP19" s="204"/>
      <c r="AQ19" s="204"/>
      <c r="AR19" s="204"/>
      <c r="AS19" s="204"/>
      <c r="AT19" s="204"/>
      <c r="AU19" s="204"/>
      <c r="AV19" s="204"/>
      <c r="AW19" s="204"/>
      <c r="AX19" s="204"/>
      <c r="AY19" s="204" t="str">
        <f t="shared" si="10"/>
        <v>ACTI-TETRA I</v>
      </c>
      <c r="AZ19" s="204" t="str">
        <f>IF(COUNTIF(AY:AY,AY19)=1,AY19,IF(AND(COUNTIF(AY:AY,AY19)&gt;1,COUNTIF(AZ$2:AZ18,AY19)&gt;=1),"",AY19))</f>
        <v>ACTI-TETRA I</v>
      </c>
      <c r="BA19" s="204" t="str">
        <v/>
      </c>
      <c r="BB19" s="204" t="str">
        <f>IF(BA19="","",MAX(BB$2:BB18)+1)</f>
        <v/>
      </c>
      <c r="BC19" s="204"/>
      <c r="BD19" s="204">
        <v>17</v>
      </c>
      <c r="BE19" s="204" t="str">
        <f t="shared" si="11"/>
        <v>AIVLOSIN 625 MG/G GRANULES POUR EAU DE BOISSON POUR POULETS/DINDONS</v>
      </c>
      <c r="BF19" s="204" t="str">
        <f t="shared" si="0"/>
        <v>ORAL</v>
      </c>
      <c r="BG19" s="204" t="str">
        <f t="shared" si="1"/>
        <v>MACROLIDES</v>
      </c>
      <c r="BH19" s="204" t="str">
        <f t="shared" si="2"/>
        <v/>
      </c>
      <c r="BI19" s="204" t="str">
        <f t="shared" si="3"/>
        <v/>
      </c>
      <c r="BJ19" s="204" t="str">
        <f t="shared" si="4"/>
        <v>tylvalosin</v>
      </c>
      <c r="BK19" s="204" t="str">
        <f t="shared" si="5"/>
        <v/>
      </c>
      <c r="BL19" s="204" t="str">
        <f t="shared" si="6"/>
        <v/>
      </c>
      <c r="BM19" s="204" t="str">
        <f t="shared" si="12"/>
        <v>Tylvalosine</v>
      </c>
      <c r="BN19" s="204" t="str">
        <f t="shared" si="7"/>
        <v>Tylvalosine</v>
      </c>
      <c r="BO19" s="204" t="str">
        <f t="shared" si="8"/>
        <v/>
      </c>
      <c r="BP19" s="204" t="str">
        <f t="shared" si="9"/>
        <v/>
      </c>
      <c r="BQ19" s="204" t="str">
        <f t="shared" si="13"/>
        <v>Macrolides</v>
      </c>
      <c r="BR19" s="204" t="str">
        <f t="shared" si="14"/>
        <v>Macrolides</v>
      </c>
      <c r="BS19" s="204" t="str">
        <f t="shared" si="15"/>
        <v/>
      </c>
      <c r="BT19" s="204" t="str">
        <f t="shared" si="16"/>
        <v/>
      </c>
      <c r="BU19" s="104" t="str">
        <f t="shared" si="17"/>
        <v>Voie orale  hors prémélanges médicamenteux</v>
      </c>
      <c r="BV19" s="202" t="str">
        <f t="shared" si="18"/>
        <v/>
      </c>
      <c r="BX19"/>
      <c r="BY19"/>
      <c r="BZ19"/>
      <c r="CA19" s="206" t="s">
        <v>2737</v>
      </c>
      <c r="CB19" s="206" t="s">
        <v>161</v>
      </c>
      <c r="CC19" s="206" t="s">
        <v>143</v>
      </c>
      <c r="CD19"/>
      <c r="CH19" s="206" t="s">
        <v>155</v>
      </c>
      <c r="CJ19" s="206" t="s">
        <v>193</v>
      </c>
      <c r="CK19" s="259">
        <v>5</v>
      </c>
      <c r="CL19" s="206" t="s">
        <v>1207</v>
      </c>
      <c r="CM19" s="256" t="s">
        <v>4587</v>
      </c>
      <c r="CO19" s="202">
        <v>18</v>
      </c>
    </row>
    <row r="20" spans="1:93" x14ac:dyDescent="0.25">
      <c r="A20" s="203" t="s">
        <v>2508</v>
      </c>
      <c r="B20" s="204" t="s">
        <v>2509</v>
      </c>
      <c r="C20" s="204" t="s">
        <v>880</v>
      </c>
      <c r="D20" s="210" t="s">
        <v>851</v>
      </c>
      <c r="E20" s="204" t="s">
        <v>852</v>
      </c>
      <c r="F20" s="204" t="s">
        <v>234</v>
      </c>
      <c r="G20" s="204" t="s">
        <v>1055</v>
      </c>
      <c r="H20" s="204" t="s">
        <v>1842</v>
      </c>
      <c r="I20" s="204" t="s">
        <v>910</v>
      </c>
      <c r="J20" s="204" t="s">
        <v>1027</v>
      </c>
      <c r="K20" s="204" t="s">
        <v>957</v>
      </c>
      <c r="L20" s="204" t="s">
        <v>1037</v>
      </c>
      <c r="M20" s="204" t="s">
        <v>213</v>
      </c>
      <c r="N20" s="204" t="s">
        <v>2510</v>
      </c>
      <c r="O20" s="204" t="s">
        <v>858</v>
      </c>
      <c r="P20" s="204" t="s">
        <v>859</v>
      </c>
      <c r="Q20" s="204" t="s">
        <v>2511</v>
      </c>
      <c r="R20" s="204">
        <v>25</v>
      </c>
      <c r="S20" s="204">
        <v>7</v>
      </c>
      <c r="T20" s="204">
        <v>0</v>
      </c>
      <c r="U20" s="204">
        <v>0</v>
      </c>
      <c r="V20" s="204">
        <v>25</v>
      </c>
      <c r="W20" s="204">
        <v>7</v>
      </c>
      <c r="X20" s="204">
        <v>0</v>
      </c>
      <c r="Y20" s="204">
        <v>0</v>
      </c>
      <c r="Z20" s="204">
        <v>25</v>
      </c>
      <c r="AA20" s="204">
        <v>7</v>
      </c>
      <c r="AB20" s="204">
        <v>25</v>
      </c>
      <c r="AC20" s="204">
        <v>7</v>
      </c>
      <c r="AD20" s="204">
        <v>25</v>
      </c>
      <c r="AE20" s="204">
        <v>7</v>
      </c>
      <c r="AF20" s="204">
        <v>25</v>
      </c>
      <c r="AG20" s="204">
        <v>7</v>
      </c>
      <c r="AH20" s="204">
        <v>0</v>
      </c>
      <c r="AI20" s="204">
        <v>0</v>
      </c>
      <c r="AJ20" s="204" t="s">
        <v>1029</v>
      </c>
      <c r="AK20" s="204" t="s">
        <v>1030</v>
      </c>
      <c r="AL20" s="204" t="s">
        <v>213</v>
      </c>
      <c r="AM20" s="204" t="s">
        <v>2512</v>
      </c>
      <c r="AN20" s="204" t="s">
        <v>858</v>
      </c>
      <c r="AO20" s="204" t="s">
        <v>859</v>
      </c>
      <c r="AP20" s="204" t="s">
        <v>2513</v>
      </c>
      <c r="AQ20" s="204"/>
      <c r="AR20" s="204"/>
      <c r="AS20" s="204"/>
      <c r="AT20" s="204"/>
      <c r="AU20" s="204"/>
      <c r="AV20" s="204"/>
      <c r="AW20" s="204"/>
      <c r="AX20" s="204"/>
      <c r="AY20" s="204" t="str">
        <f t="shared" si="10"/>
        <v>ADJUSOL TMP SULFA LIQUIDE</v>
      </c>
      <c r="AZ20" s="204" t="str">
        <f>IF(COUNTIF(AY:AY,AY20)=1,AY20,IF(AND(COUNTIF(AY:AY,AY20)&gt;1,COUNTIF(AZ$2:AZ19,AY20)&gt;=1),"",AY20))</f>
        <v>ADJUSOL TMP SULFA LIQUIDE</v>
      </c>
      <c r="BA20" s="204" t="str">
        <v/>
      </c>
      <c r="BB20" s="204" t="str">
        <f>IF(BA20="","",MAX(BB$2:BB19)+1)</f>
        <v/>
      </c>
      <c r="BC20" s="204"/>
      <c r="BD20" s="204">
        <v>18</v>
      </c>
      <c r="BE20" s="204" t="str">
        <f t="shared" si="11"/>
        <v>AIVLOSIN 625 MG/G GRANULES POUR L'EAU DE BOISSON POUR PORCS</v>
      </c>
      <c r="BF20" s="204" t="str">
        <f t="shared" si="0"/>
        <v>ORAL</v>
      </c>
      <c r="BG20" s="204" t="str">
        <f t="shared" si="1"/>
        <v>MACROLIDES</v>
      </c>
      <c r="BH20" s="204" t="str">
        <f t="shared" si="2"/>
        <v/>
      </c>
      <c r="BI20" s="204" t="str">
        <f t="shared" si="3"/>
        <v/>
      </c>
      <c r="BJ20" s="204" t="str">
        <f t="shared" si="4"/>
        <v>tylvalosin</v>
      </c>
      <c r="BK20" s="204" t="str">
        <f t="shared" si="5"/>
        <v/>
      </c>
      <c r="BL20" s="204" t="str">
        <f t="shared" si="6"/>
        <v/>
      </c>
      <c r="BM20" s="204" t="str">
        <f t="shared" si="12"/>
        <v>Tylvalosine</v>
      </c>
      <c r="BN20" s="204" t="str">
        <f t="shared" si="7"/>
        <v>Tylvalosine</v>
      </c>
      <c r="BO20" s="204" t="str">
        <f t="shared" si="8"/>
        <v/>
      </c>
      <c r="BP20" s="204" t="str">
        <f t="shared" si="9"/>
        <v/>
      </c>
      <c r="BQ20" s="204" t="str">
        <f t="shared" si="13"/>
        <v>Macrolides</v>
      </c>
      <c r="BR20" s="204" t="str">
        <f t="shared" si="14"/>
        <v>Macrolides</v>
      </c>
      <c r="BS20" s="204" t="str">
        <f t="shared" si="15"/>
        <v/>
      </c>
      <c r="BT20" s="204" t="str">
        <f t="shared" si="16"/>
        <v/>
      </c>
      <c r="BU20" s="104" t="str">
        <f t="shared" si="17"/>
        <v>Voie orale  hors prémélanges médicamenteux</v>
      </c>
      <c r="BV20" s="202" t="str">
        <f t="shared" si="18"/>
        <v/>
      </c>
      <c r="BX20"/>
      <c r="BY20"/>
      <c r="BZ20"/>
      <c r="CA20" s="206" t="s">
        <v>2876</v>
      </c>
      <c r="CB20" s="206" t="s">
        <v>724</v>
      </c>
      <c r="CC20" s="206" t="s">
        <v>143</v>
      </c>
      <c r="CD20"/>
      <c r="CH20" s="206" t="s">
        <v>4583</v>
      </c>
      <c r="CJ20" s="206" t="s">
        <v>194</v>
      </c>
      <c r="CK20" s="259">
        <v>6</v>
      </c>
      <c r="CL20" s="206" t="s">
        <v>1733</v>
      </c>
      <c r="CM20" s="256" t="s">
        <v>4587</v>
      </c>
      <c r="CO20" s="202">
        <v>19</v>
      </c>
    </row>
    <row r="21" spans="1:93" x14ac:dyDescent="0.25">
      <c r="A21" s="203" t="s">
        <v>2508</v>
      </c>
      <c r="B21" s="204" t="s">
        <v>2514</v>
      </c>
      <c r="C21" s="204" t="s">
        <v>884</v>
      </c>
      <c r="D21" s="210" t="s">
        <v>863</v>
      </c>
      <c r="E21" s="204" t="s">
        <v>852</v>
      </c>
      <c r="F21" s="204" t="s">
        <v>234</v>
      </c>
      <c r="G21" s="204" t="s">
        <v>1055</v>
      </c>
      <c r="H21" s="204" t="s">
        <v>1842</v>
      </c>
      <c r="I21" s="204" t="s">
        <v>910</v>
      </c>
      <c r="J21" s="204" t="s">
        <v>1027</v>
      </c>
      <c r="K21" s="204" t="s">
        <v>957</v>
      </c>
      <c r="L21" s="204" t="s">
        <v>1037</v>
      </c>
      <c r="M21" s="204" t="s">
        <v>213</v>
      </c>
      <c r="N21" s="204" t="s">
        <v>2510</v>
      </c>
      <c r="O21" s="204" t="s">
        <v>858</v>
      </c>
      <c r="P21" s="204" t="s">
        <v>859</v>
      </c>
      <c r="Q21" s="204" t="s">
        <v>2515</v>
      </c>
      <c r="R21" s="204">
        <v>25</v>
      </c>
      <c r="S21" s="204">
        <v>7</v>
      </c>
      <c r="T21" s="204">
        <v>0</v>
      </c>
      <c r="U21" s="204">
        <v>0</v>
      </c>
      <c r="V21" s="204">
        <v>25</v>
      </c>
      <c r="W21" s="204">
        <v>7</v>
      </c>
      <c r="X21" s="204">
        <v>0</v>
      </c>
      <c r="Y21" s="204">
        <v>0</v>
      </c>
      <c r="Z21" s="204">
        <v>25</v>
      </c>
      <c r="AA21" s="204">
        <v>7</v>
      </c>
      <c r="AB21" s="204">
        <v>25</v>
      </c>
      <c r="AC21" s="204">
        <v>7</v>
      </c>
      <c r="AD21" s="204">
        <v>25</v>
      </c>
      <c r="AE21" s="204">
        <v>7</v>
      </c>
      <c r="AF21" s="204">
        <v>25</v>
      </c>
      <c r="AG21" s="204">
        <v>7</v>
      </c>
      <c r="AH21" s="204">
        <v>0</v>
      </c>
      <c r="AI21" s="204">
        <v>0</v>
      </c>
      <c r="AJ21" s="204" t="s">
        <v>1029</v>
      </c>
      <c r="AK21" s="204" t="s">
        <v>1030</v>
      </c>
      <c r="AL21" s="204" t="s">
        <v>213</v>
      </c>
      <c r="AM21" s="204" t="s">
        <v>2512</v>
      </c>
      <c r="AN21" s="204" t="s">
        <v>858</v>
      </c>
      <c r="AO21" s="204" t="s">
        <v>859</v>
      </c>
      <c r="AP21" s="204" t="s">
        <v>2516</v>
      </c>
      <c r="AQ21" s="204"/>
      <c r="AR21" s="204"/>
      <c r="AS21" s="204"/>
      <c r="AT21" s="204"/>
      <c r="AU21" s="204"/>
      <c r="AV21" s="204"/>
      <c r="AW21" s="204"/>
      <c r="AX21" s="204"/>
      <c r="AY21" s="204" t="str">
        <f t="shared" si="10"/>
        <v>ADJUSOL TMP SULFA LIQUIDE</v>
      </c>
      <c r="AZ21" s="204" t="str">
        <f>IF(COUNTIF(AY:AY,AY21)=1,AY21,IF(AND(COUNTIF(AY:AY,AY21)&gt;1,COUNTIF(AZ$2:AZ20,AY21)&gt;=1),"",AY21))</f>
        <v/>
      </c>
      <c r="BA21" s="204" t="str">
        <v/>
      </c>
      <c r="BB21" s="204" t="str">
        <f>IF(BA21="","",MAX(BB$2:BB20)+1)</f>
        <v/>
      </c>
      <c r="BC21" s="204"/>
      <c r="BD21" s="204">
        <v>19</v>
      </c>
      <c r="BE21" s="204" t="str">
        <f t="shared" si="11"/>
        <v>AIVLOSIN 8,5 MG/G POUDRE PAR VOIE ORALE POUR PORCS</v>
      </c>
      <c r="BF21" s="204" t="str">
        <f t="shared" si="0"/>
        <v>ORAL</v>
      </c>
      <c r="BG21" s="204" t="str">
        <f t="shared" si="1"/>
        <v>MACROLIDES</v>
      </c>
      <c r="BH21" s="204" t="str">
        <f t="shared" si="2"/>
        <v/>
      </c>
      <c r="BI21" s="204" t="str">
        <f t="shared" si="3"/>
        <v/>
      </c>
      <c r="BJ21" s="204" t="str">
        <f t="shared" si="4"/>
        <v>tylvalosin</v>
      </c>
      <c r="BK21" s="204" t="str">
        <f t="shared" si="5"/>
        <v/>
      </c>
      <c r="BL21" s="204" t="str">
        <f t="shared" si="6"/>
        <v/>
      </c>
      <c r="BM21" s="204" t="str">
        <f t="shared" si="12"/>
        <v>Tylvalosine</v>
      </c>
      <c r="BN21" s="204" t="str">
        <f t="shared" si="7"/>
        <v>Tylvalosine</v>
      </c>
      <c r="BO21" s="204" t="str">
        <f t="shared" si="8"/>
        <v/>
      </c>
      <c r="BP21" s="204" t="str">
        <f t="shared" si="9"/>
        <v/>
      </c>
      <c r="BQ21" s="204" t="str">
        <f t="shared" si="13"/>
        <v>Macrolides</v>
      </c>
      <c r="BR21" s="204" t="str">
        <f t="shared" si="14"/>
        <v>Macrolides</v>
      </c>
      <c r="BS21" s="204" t="str">
        <f t="shared" si="15"/>
        <v/>
      </c>
      <c r="BT21" s="204" t="str">
        <f t="shared" si="16"/>
        <v/>
      </c>
      <c r="BU21" s="104" t="str">
        <f t="shared" si="17"/>
        <v>Voie orale  hors prémélanges médicamenteux</v>
      </c>
      <c r="BV21" s="202" t="str">
        <f t="shared" si="18"/>
        <v/>
      </c>
      <c r="BX21"/>
      <c r="BY21"/>
      <c r="BZ21"/>
      <c r="CA21" s="206" t="s">
        <v>1044</v>
      </c>
      <c r="CB21" s="206" t="s">
        <v>4</v>
      </c>
      <c r="CC21" s="206" t="s">
        <v>8</v>
      </c>
      <c r="CD21"/>
      <c r="CH21" s="206" t="s">
        <v>188</v>
      </c>
      <c r="CJ21" s="206" t="s">
        <v>195</v>
      </c>
      <c r="CK21" s="259">
        <v>7</v>
      </c>
      <c r="CL21" s="206" t="s">
        <v>1141</v>
      </c>
      <c r="CM21" s="256" t="s">
        <v>4587</v>
      </c>
      <c r="CO21" s="202">
        <v>20</v>
      </c>
    </row>
    <row r="22" spans="1:93" x14ac:dyDescent="0.25">
      <c r="A22" s="203" t="s">
        <v>2508</v>
      </c>
      <c r="B22" s="204" t="s">
        <v>2517</v>
      </c>
      <c r="C22" s="204" t="s">
        <v>2518</v>
      </c>
      <c r="D22" s="210" t="s">
        <v>1000</v>
      </c>
      <c r="E22" s="204" t="s">
        <v>852</v>
      </c>
      <c r="F22" s="204" t="s">
        <v>234</v>
      </c>
      <c r="G22" s="204" t="s">
        <v>1055</v>
      </c>
      <c r="H22" s="204" t="s">
        <v>1842</v>
      </c>
      <c r="I22" s="204" t="s">
        <v>910</v>
      </c>
      <c r="J22" s="204" t="s">
        <v>1027</v>
      </c>
      <c r="K22" s="204" t="s">
        <v>957</v>
      </c>
      <c r="L22" s="204" t="s">
        <v>1037</v>
      </c>
      <c r="M22" s="204" t="s">
        <v>213</v>
      </c>
      <c r="N22" s="204" t="s">
        <v>2510</v>
      </c>
      <c r="O22" s="204" t="s">
        <v>858</v>
      </c>
      <c r="P22" s="204" t="s">
        <v>859</v>
      </c>
      <c r="Q22" s="204" t="s">
        <v>2519</v>
      </c>
      <c r="R22" s="204">
        <v>25</v>
      </c>
      <c r="S22" s="204">
        <v>7</v>
      </c>
      <c r="T22" s="204">
        <v>0</v>
      </c>
      <c r="U22" s="204">
        <v>0</v>
      </c>
      <c r="V22" s="204">
        <v>25</v>
      </c>
      <c r="W22" s="204">
        <v>7</v>
      </c>
      <c r="X22" s="204">
        <v>0</v>
      </c>
      <c r="Y22" s="204">
        <v>0</v>
      </c>
      <c r="Z22" s="204">
        <v>25</v>
      </c>
      <c r="AA22" s="204">
        <v>7</v>
      </c>
      <c r="AB22" s="204">
        <v>25</v>
      </c>
      <c r="AC22" s="204">
        <v>7</v>
      </c>
      <c r="AD22" s="204">
        <v>25</v>
      </c>
      <c r="AE22" s="204">
        <v>7</v>
      </c>
      <c r="AF22" s="204">
        <v>25</v>
      </c>
      <c r="AG22" s="204">
        <v>7</v>
      </c>
      <c r="AH22" s="204">
        <v>0</v>
      </c>
      <c r="AI22" s="204">
        <v>0</v>
      </c>
      <c r="AJ22" s="204" t="s">
        <v>1029</v>
      </c>
      <c r="AK22" s="204" t="s">
        <v>1030</v>
      </c>
      <c r="AL22" s="204" t="s">
        <v>213</v>
      </c>
      <c r="AM22" s="204" t="s">
        <v>2512</v>
      </c>
      <c r="AN22" s="204" t="s">
        <v>858</v>
      </c>
      <c r="AO22" s="204" t="s">
        <v>859</v>
      </c>
      <c r="AP22" s="204" t="s">
        <v>1388</v>
      </c>
      <c r="AQ22" s="204"/>
      <c r="AR22" s="204"/>
      <c r="AS22" s="204"/>
      <c r="AT22" s="204"/>
      <c r="AU22" s="204"/>
      <c r="AV22" s="204"/>
      <c r="AW22" s="204"/>
      <c r="AX22" s="204"/>
      <c r="AY22" s="204" t="str">
        <f t="shared" si="10"/>
        <v>ADJUSOL TMP SULFA LIQUIDE</v>
      </c>
      <c r="AZ22" s="204" t="str">
        <f>IF(COUNTIF(AY:AY,AY22)=1,AY22,IF(AND(COUNTIF(AY:AY,AY22)&gt;1,COUNTIF(AZ$2:AZ21,AY22)&gt;=1),"",AY22))</f>
        <v/>
      </c>
      <c r="BA22" s="204" t="str">
        <v/>
      </c>
      <c r="BB22" s="204" t="str">
        <f>IF(BA22="","",MAX(BB$2:BB21)+1)</f>
        <v/>
      </c>
      <c r="BC22" s="204"/>
      <c r="BD22" s="204">
        <v>20</v>
      </c>
      <c r="BE22" s="204" t="str">
        <f t="shared" si="11"/>
        <v>AIVLOSIN 8,5 MG/G PREMELANGE MEDICAMENTEUX POUR PORCS</v>
      </c>
      <c r="BF22" s="204" t="str">
        <f t="shared" si="0"/>
        <v>PM</v>
      </c>
      <c r="BG22" s="204" t="str">
        <f t="shared" si="1"/>
        <v>MACROLIDES</v>
      </c>
      <c r="BH22" s="204" t="str">
        <f t="shared" si="2"/>
        <v/>
      </c>
      <c r="BI22" s="204" t="str">
        <f t="shared" si="3"/>
        <v/>
      </c>
      <c r="BJ22" s="204" t="str">
        <f t="shared" si="4"/>
        <v>tylvalosin</v>
      </c>
      <c r="BK22" s="204" t="str">
        <f t="shared" si="5"/>
        <v/>
      </c>
      <c r="BL22" s="204" t="str">
        <f t="shared" si="6"/>
        <v/>
      </c>
      <c r="BM22" s="204" t="str">
        <f t="shared" si="12"/>
        <v>Tylvalosine</v>
      </c>
      <c r="BN22" s="204" t="str">
        <f t="shared" si="7"/>
        <v>Tylvalosine</v>
      </c>
      <c r="BO22" s="204" t="str">
        <f t="shared" si="8"/>
        <v/>
      </c>
      <c r="BP22" s="204" t="str">
        <f t="shared" si="9"/>
        <v/>
      </c>
      <c r="BQ22" s="204" t="str">
        <f t="shared" si="13"/>
        <v>Macrolides</v>
      </c>
      <c r="BR22" s="204" t="str">
        <f t="shared" si="14"/>
        <v>Macrolides</v>
      </c>
      <c r="BS22" s="204" t="str">
        <f t="shared" si="15"/>
        <v/>
      </c>
      <c r="BT22" s="204" t="str">
        <f t="shared" si="16"/>
        <v/>
      </c>
      <c r="BU22" s="104" t="str">
        <f t="shared" si="17"/>
        <v>Prémélanges médicamenteux</v>
      </c>
      <c r="BV22" s="202" t="str">
        <f t="shared" si="18"/>
        <v/>
      </c>
      <c r="BX22"/>
      <c r="BY22"/>
      <c r="BZ22"/>
      <c r="CA22" s="206" t="s">
        <v>2299</v>
      </c>
      <c r="CB22" s="206" t="s">
        <v>57</v>
      </c>
      <c r="CC22" s="206" t="s">
        <v>4566</v>
      </c>
      <c r="CD22"/>
      <c r="CH22" s="207" t="s">
        <v>53</v>
      </c>
      <c r="CJ22" s="206" t="s">
        <v>196</v>
      </c>
      <c r="CK22" s="259">
        <v>8</v>
      </c>
      <c r="CL22" s="206" t="s">
        <v>1304</v>
      </c>
      <c r="CM22" s="256" t="s">
        <v>4587</v>
      </c>
      <c r="CO22" s="202">
        <v>21</v>
      </c>
    </row>
    <row r="23" spans="1:93" x14ac:dyDescent="0.25">
      <c r="A23" s="203" t="s">
        <v>2508</v>
      </c>
      <c r="B23" s="204" t="s">
        <v>2520</v>
      </c>
      <c r="C23" s="204" t="s">
        <v>2521</v>
      </c>
      <c r="D23" s="210" t="s">
        <v>1054</v>
      </c>
      <c r="E23" s="204" t="s">
        <v>852</v>
      </c>
      <c r="F23" s="204" t="s">
        <v>234</v>
      </c>
      <c r="G23" s="204" t="s">
        <v>1055</v>
      </c>
      <c r="H23" s="204" t="s">
        <v>1842</v>
      </c>
      <c r="I23" s="204" t="s">
        <v>910</v>
      </c>
      <c r="J23" s="204" t="s">
        <v>1027</v>
      </c>
      <c r="K23" s="204" t="s">
        <v>957</v>
      </c>
      <c r="L23" s="204" t="s">
        <v>1037</v>
      </c>
      <c r="M23" s="204" t="s">
        <v>213</v>
      </c>
      <c r="N23" s="204" t="s">
        <v>2510</v>
      </c>
      <c r="O23" s="204" t="s">
        <v>858</v>
      </c>
      <c r="P23" s="204" t="s">
        <v>859</v>
      </c>
      <c r="Q23" s="204" t="s">
        <v>2522</v>
      </c>
      <c r="R23" s="204">
        <v>25</v>
      </c>
      <c r="S23" s="204">
        <v>7</v>
      </c>
      <c r="T23" s="204">
        <v>0</v>
      </c>
      <c r="U23" s="204">
        <v>0</v>
      </c>
      <c r="V23" s="204">
        <v>25</v>
      </c>
      <c r="W23" s="204">
        <v>7</v>
      </c>
      <c r="X23" s="204">
        <v>0</v>
      </c>
      <c r="Y23" s="204">
        <v>0</v>
      </c>
      <c r="Z23" s="204">
        <v>25</v>
      </c>
      <c r="AA23" s="204">
        <v>7</v>
      </c>
      <c r="AB23" s="204">
        <v>25</v>
      </c>
      <c r="AC23" s="204">
        <v>7</v>
      </c>
      <c r="AD23" s="204">
        <v>25</v>
      </c>
      <c r="AE23" s="204">
        <v>7</v>
      </c>
      <c r="AF23" s="204">
        <v>25</v>
      </c>
      <c r="AG23" s="204">
        <v>7</v>
      </c>
      <c r="AH23" s="204">
        <v>0</v>
      </c>
      <c r="AI23" s="204">
        <v>0</v>
      </c>
      <c r="AJ23" s="204" t="s">
        <v>1029</v>
      </c>
      <c r="AK23" s="204" t="s">
        <v>1030</v>
      </c>
      <c r="AL23" s="204" t="s">
        <v>213</v>
      </c>
      <c r="AM23" s="204" t="s">
        <v>2512</v>
      </c>
      <c r="AN23" s="204" t="s">
        <v>858</v>
      </c>
      <c r="AO23" s="204" t="s">
        <v>859</v>
      </c>
      <c r="AP23" s="204" t="s">
        <v>2523</v>
      </c>
      <c r="AQ23" s="204"/>
      <c r="AR23" s="204"/>
      <c r="AS23" s="204"/>
      <c r="AT23" s="204"/>
      <c r="AU23" s="204"/>
      <c r="AV23" s="204"/>
      <c r="AW23" s="204"/>
      <c r="AX23" s="204"/>
      <c r="AY23" s="204" t="str">
        <f t="shared" si="10"/>
        <v>ADJUSOL TMP SULFA LIQUIDE</v>
      </c>
      <c r="AZ23" s="204" t="str">
        <f>IF(COUNTIF(AY:AY,AY23)=1,AY23,IF(AND(COUNTIF(AY:AY,AY23)&gt;1,COUNTIF(AZ$2:AZ22,AY23)&gt;=1),"",AY23))</f>
        <v/>
      </c>
      <c r="BA23" s="204" t="str">
        <v/>
      </c>
      <c r="BB23" s="204" t="str">
        <f>IF(BA23="","",MAX(BB$2:BB22)+1)</f>
        <v/>
      </c>
      <c r="BC23" s="204"/>
      <c r="BD23" s="204">
        <v>21</v>
      </c>
      <c r="BE23" s="204" t="str">
        <f t="shared" si="11"/>
        <v>ALBIOTIC 330 MG /100 MG SOLUTION INTRAMAMMAIRE</v>
      </c>
      <c r="BF23" s="204" t="str">
        <f t="shared" si="0"/>
        <v>INTRAMAM</v>
      </c>
      <c r="BG23" s="204" t="str">
        <f t="shared" si="1"/>
        <v>LINCOSAMIDES</v>
      </c>
      <c r="BH23" s="204" t="str">
        <f t="shared" si="2"/>
        <v>AMINOGLYCOSIDES</v>
      </c>
      <c r="BI23" s="204" t="str">
        <f t="shared" si="3"/>
        <v/>
      </c>
      <c r="BJ23" s="204" t="str">
        <f t="shared" si="4"/>
        <v>lincomycin</v>
      </c>
      <c r="BK23" s="204" t="str">
        <f t="shared" si="5"/>
        <v>neomycin</v>
      </c>
      <c r="BL23" s="204" t="str">
        <f t="shared" si="6"/>
        <v/>
      </c>
      <c r="BM23" s="204" t="str">
        <f t="shared" si="12"/>
        <v>Lincomycine + Néomycine</v>
      </c>
      <c r="BN23" s="204" t="str">
        <f t="shared" si="7"/>
        <v>Lincomycine</v>
      </c>
      <c r="BO23" s="204" t="str">
        <f t="shared" si="8"/>
        <v>Néomycine</v>
      </c>
      <c r="BP23" s="204" t="str">
        <f t="shared" si="9"/>
        <v/>
      </c>
      <c r="BQ23" s="204" t="str">
        <f t="shared" si="13"/>
        <v>Lincosamides + Aminoglycosides</v>
      </c>
      <c r="BR23" s="204" t="str">
        <f t="shared" si="14"/>
        <v>Lincosamides</v>
      </c>
      <c r="BS23" s="204" t="str">
        <f t="shared" si="15"/>
        <v>Aminoglycosides</v>
      </c>
      <c r="BT23" s="204" t="str">
        <f t="shared" si="16"/>
        <v/>
      </c>
      <c r="BU23" s="104" t="str">
        <f t="shared" si="17"/>
        <v>Voie intramammaire</v>
      </c>
      <c r="BV23" s="202" t="str">
        <f t="shared" si="18"/>
        <v/>
      </c>
      <c r="BX23"/>
      <c r="BY23"/>
      <c r="BZ23"/>
      <c r="CA23" s="206" t="s">
        <v>2560</v>
      </c>
      <c r="CB23" s="206" t="s">
        <v>67</v>
      </c>
      <c r="CC23" s="206" t="s">
        <v>143</v>
      </c>
      <c r="CD23"/>
      <c r="CJ23" s="206" t="s">
        <v>197</v>
      </c>
      <c r="CK23" s="259">
        <v>9</v>
      </c>
      <c r="CL23" s="206" t="s">
        <v>1628</v>
      </c>
      <c r="CM23" s="256" t="s">
        <v>4587</v>
      </c>
      <c r="CO23" s="202">
        <v>22</v>
      </c>
    </row>
    <row r="24" spans="1:93" x14ac:dyDescent="0.25">
      <c r="A24" s="203" t="s">
        <v>3088</v>
      </c>
      <c r="B24" s="204" t="s">
        <v>3089</v>
      </c>
      <c r="C24" s="204" t="s">
        <v>1353</v>
      </c>
      <c r="D24" s="210" t="s">
        <v>868</v>
      </c>
      <c r="E24" s="204" t="s">
        <v>852</v>
      </c>
      <c r="F24" s="204" t="s">
        <v>235</v>
      </c>
      <c r="G24" s="204" t="s">
        <v>853</v>
      </c>
      <c r="H24" s="204" t="s">
        <v>890</v>
      </c>
      <c r="I24" s="204" t="s">
        <v>853</v>
      </c>
      <c r="J24" s="204" t="s">
        <v>2559</v>
      </c>
      <c r="K24" s="204" t="s">
        <v>2559</v>
      </c>
      <c r="L24" s="204" t="s">
        <v>2737</v>
      </c>
      <c r="M24" s="204" t="s">
        <v>213</v>
      </c>
      <c r="N24" s="204" t="s">
        <v>1569</v>
      </c>
      <c r="O24" s="204" t="s">
        <v>858</v>
      </c>
      <c r="P24" s="204" t="s">
        <v>859</v>
      </c>
      <c r="Q24" s="204" t="s">
        <v>3090</v>
      </c>
      <c r="R24" s="204">
        <v>6</v>
      </c>
      <c r="S24" s="204">
        <v>1</v>
      </c>
      <c r="T24" s="204">
        <v>0</v>
      </c>
      <c r="U24" s="204">
        <v>0</v>
      </c>
      <c r="V24" s="204">
        <v>0</v>
      </c>
      <c r="W24" s="204">
        <v>0</v>
      </c>
      <c r="X24" s="204">
        <v>0</v>
      </c>
      <c r="Y24" s="204">
        <v>0</v>
      </c>
      <c r="Z24" s="204">
        <v>0</v>
      </c>
      <c r="AA24" s="204">
        <v>0</v>
      </c>
      <c r="AB24" s="204">
        <v>0</v>
      </c>
      <c r="AC24" s="204">
        <v>0</v>
      </c>
      <c r="AD24" s="204">
        <v>1.25</v>
      </c>
      <c r="AE24" s="204">
        <v>3</v>
      </c>
      <c r="AF24" s="204">
        <v>0</v>
      </c>
      <c r="AG24" s="204">
        <v>0</v>
      </c>
      <c r="AH24" s="204">
        <v>0</v>
      </c>
      <c r="AI24" s="204">
        <v>0</v>
      </c>
      <c r="AJ24" s="204"/>
      <c r="AK24" s="204"/>
      <c r="AL24" s="204"/>
      <c r="AM24" s="204"/>
      <c r="AN24" s="204"/>
      <c r="AO24" s="204"/>
      <c r="AP24" s="204"/>
      <c r="AQ24" s="204"/>
      <c r="AR24" s="204"/>
      <c r="AS24" s="204"/>
      <c r="AT24" s="204"/>
      <c r="AU24" s="204"/>
      <c r="AV24" s="204"/>
      <c r="AW24" s="204"/>
      <c r="AX24" s="204"/>
      <c r="AY24" s="204" t="str">
        <f t="shared" si="10"/>
        <v>ADVOCINE 180, 180 MG/ML, SOLUTION INJECTABLE POUR BOVINS</v>
      </c>
      <c r="AZ24" s="204" t="str">
        <f>IF(COUNTIF(AY:AY,AY24)=1,AY24,IF(AND(COUNTIF(AY:AY,AY24)&gt;1,COUNTIF(AZ$2:AZ23,AY24)&gt;=1),"",AY24))</f>
        <v>ADVOCINE 180, 180 MG/ML, SOLUTION INJECTABLE POUR BOVINS</v>
      </c>
      <c r="BA24" s="204" t="str">
        <v/>
      </c>
      <c r="BB24" s="204" t="str">
        <f>IF(BA24="","",MAX(BB$2:BB23)+1)</f>
        <v/>
      </c>
      <c r="BC24" s="204"/>
      <c r="BD24" s="204">
        <v>22</v>
      </c>
      <c r="BE24" s="204" t="str">
        <f t="shared" si="11"/>
        <v>ALLEGROCINE</v>
      </c>
      <c r="BF24" s="204" t="str">
        <f t="shared" si="0"/>
        <v>INJ</v>
      </c>
      <c r="BG24" s="204" t="str">
        <f t="shared" si="1"/>
        <v>PENICILLINES</v>
      </c>
      <c r="BH24" s="204" t="str">
        <f t="shared" si="2"/>
        <v>POLYPEPTIDES</v>
      </c>
      <c r="BI24" s="204" t="str">
        <f t="shared" si="3"/>
        <v/>
      </c>
      <c r="BJ24" s="204" t="str">
        <f t="shared" si="4"/>
        <v>ampicillin</v>
      </c>
      <c r="BK24" s="204" t="str">
        <f t="shared" si="5"/>
        <v>colistin</v>
      </c>
      <c r="BL24" s="204" t="str">
        <f t="shared" si="6"/>
        <v/>
      </c>
      <c r="BM24" s="204" t="str">
        <f t="shared" si="12"/>
        <v>Ampicilline + Colistine</v>
      </c>
      <c r="BN24" s="204" t="str">
        <f t="shared" si="7"/>
        <v>Ampicilline</v>
      </c>
      <c r="BO24" s="204" t="str">
        <f t="shared" si="8"/>
        <v>Colistine</v>
      </c>
      <c r="BP24" s="204" t="str">
        <f t="shared" si="9"/>
        <v/>
      </c>
      <c r="BQ24" s="204" t="str">
        <f t="shared" si="13"/>
        <v>Penicillines + Polypeptides</v>
      </c>
      <c r="BR24" s="204" t="str">
        <f t="shared" si="14"/>
        <v>Penicillines</v>
      </c>
      <c r="BS24" s="204" t="str">
        <f t="shared" si="15"/>
        <v>Polypeptides</v>
      </c>
      <c r="BT24" s="204" t="str">
        <f t="shared" si="16"/>
        <v/>
      </c>
      <c r="BU24" s="104" t="str">
        <f t="shared" si="17"/>
        <v>Voie parentérale</v>
      </c>
      <c r="BV24" s="202" t="str">
        <f t="shared" si="18"/>
        <v>x</v>
      </c>
      <c r="BX24"/>
      <c r="BY24"/>
      <c r="BZ24"/>
      <c r="CA24" s="206" t="s">
        <v>1556</v>
      </c>
      <c r="CB24" s="206" t="s">
        <v>21</v>
      </c>
      <c r="CC24" s="206" t="s">
        <v>19</v>
      </c>
      <c r="CD24"/>
      <c r="CJ24" s="206" t="s">
        <v>198</v>
      </c>
      <c r="CK24" s="259">
        <v>10</v>
      </c>
      <c r="CL24" s="206" t="s">
        <v>4315</v>
      </c>
      <c r="CM24" s="256" t="s">
        <v>4587</v>
      </c>
      <c r="CO24" s="202">
        <v>23</v>
      </c>
    </row>
    <row r="25" spans="1:93" x14ac:dyDescent="0.25">
      <c r="A25" s="203" t="s">
        <v>3088</v>
      </c>
      <c r="B25" s="204" t="s">
        <v>3091</v>
      </c>
      <c r="C25" s="204" t="s">
        <v>880</v>
      </c>
      <c r="D25" s="210" t="s">
        <v>851</v>
      </c>
      <c r="E25" s="204" t="s">
        <v>852</v>
      </c>
      <c r="F25" s="204" t="s">
        <v>235</v>
      </c>
      <c r="G25" s="204" t="s">
        <v>853</v>
      </c>
      <c r="H25" s="204" t="s">
        <v>890</v>
      </c>
      <c r="I25" s="204" t="s">
        <v>853</v>
      </c>
      <c r="J25" s="204" t="s">
        <v>2559</v>
      </c>
      <c r="K25" s="204" t="s">
        <v>2559</v>
      </c>
      <c r="L25" s="204" t="s">
        <v>2737</v>
      </c>
      <c r="M25" s="204" t="s">
        <v>213</v>
      </c>
      <c r="N25" s="204" t="s">
        <v>1569</v>
      </c>
      <c r="O25" s="204" t="s">
        <v>858</v>
      </c>
      <c r="P25" s="204" t="s">
        <v>859</v>
      </c>
      <c r="Q25" s="204" t="s">
        <v>1296</v>
      </c>
      <c r="R25" s="204">
        <v>6</v>
      </c>
      <c r="S25" s="204">
        <v>1</v>
      </c>
      <c r="T25" s="204">
        <v>0</v>
      </c>
      <c r="U25" s="204">
        <v>0</v>
      </c>
      <c r="V25" s="204">
        <v>0</v>
      </c>
      <c r="W25" s="204">
        <v>0</v>
      </c>
      <c r="X25" s="204">
        <v>0</v>
      </c>
      <c r="Y25" s="204">
        <v>0</v>
      </c>
      <c r="Z25" s="204">
        <v>0</v>
      </c>
      <c r="AA25" s="204">
        <v>0</v>
      </c>
      <c r="AB25" s="204">
        <v>0</v>
      </c>
      <c r="AC25" s="204">
        <v>0</v>
      </c>
      <c r="AD25" s="204">
        <v>1.25</v>
      </c>
      <c r="AE25" s="204">
        <v>3</v>
      </c>
      <c r="AF25" s="204">
        <v>0</v>
      </c>
      <c r="AG25" s="204">
        <v>0</v>
      </c>
      <c r="AH25" s="204">
        <v>0</v>
      </c>
      <c r="AI25" s="204">
        <v>0</v>
      </c>
      <c r="AJ25" s="204"/>
      <c r="AK25" s="204"/>
      <c r="AL25" s="204"/>
      <c r="AM25" s="204"/>
      <c r="AN25" s="204"/>
      <c r="AO25" s="204"/>
      <c r="AP25" s="204"/>
      <c r="AQ25" s="204"/>
      <c r="AR25" s="204"/>
      <c r="AS25" s="204"/>
      <c r="AT25" s="204"/>
      <c r="AU25" s="204"/>
      <c r="AV25" s="204"/>
      <c r="AW25" s="204"/>
      <c r="AX25" s="204"/>
      <c r="AY25" s="204" t="str">
        <f t="shared" si="10"/>
        <v>ADVOCINE 180, 180 MG/ML, SOLUTION INJECTABLE POUR BOVINS</v>
      </c>
      <c r="AZ25" s="204" t="str">
        <f>IF(COUNTIF(AY:AY,AY25)=1,AY25,IF(AND(COUNTIF(AY:AY,AY25)&gt;1,COUNTIF(AZ$2:AZ24,AY25)&gt;=1),"",AY25))</f>
        <v/>
      </c>
      <c r="BA25" s="204" t="str">
        <v/>
      </c>
      <c r="BB25" s="204" t="str">
        <f>IF(BA25="","",MAX(BB$2:BB24)+1)</f>
        <v/>
      </c>
      <c r="BC25" s="204"/>
      <c r="BD25" s="204">
        <v>23</v>
      </c>
      <c r="BE25" s="204" t="str">
        <f t="shared" si="11"/>
        <v>ALTIDOX 433 MG/G POUDRE POUR ADMINISTRATION DANS L'EAU DE BOISSON POUR PORCS, POULETS ET DINDES</v>
      </c>
      <c r="BF25" s="204" t="str">
        <f t="shared" si="0"/>
        <v>ORAL</v>
      </c>
      <c r="BG25" s="204" t="str">
        <f t="shared" si="1"/>
        <v>TETRACYCLINES</v>
      </c>
      <c r="BH25" s="204" t="str">
        <f t="shared" si="2"/>
        <v/>
      </c>
      <c r="BI25" s="204" t="str">
        <f t="shared" si="3"/>
        <v/>
      </c>
      <c r="BJ25" s="204" t="str">
        <f t="shared" si="4"/>
        <v>doxycycline</v>
      </c>
      <c r="BK25" s="204" t="str">
        <f t="shared" si="5"/>
        <v/>
      </c>
      <c r="BL25" s="204" t="str">
        <f t="shared" si="6"/>
        <v/>
      </c>
      <c r="BM25" s="204" t="str">
        <f t="shared" si="12"/>
        <v>Doxycycline</v>
      </c>
      <c r="BN25" s="204" t="str">
        <f t="shared" si="7"/>
        <v>Doxycycline</v>
      </c>
      <c r="BO25" s="204" t="str">
        <f t="shared" si="8"/>
        <v/>
      </c>
      <c r="BP25" s="204" t="str">
        <f t="shared" si="9"/>
        <v/>
      </c>
      <c r="BQ25" s="204" t="str">
        <f t="shared" si="13"/>
        <v>Tetracyclines</v>
      </c>
      <c r="BR25" s="204" t="str">
        <f t="shared" si="14"/>
        <v>Tetracyclines</v>
      </c>
      <c r="BS25" s="204" t="str">
        <f t="shared" si="15"/>
        <v/>
      </c>
      <c r="BT25" s="204" t="str">
        <f t="shared" si="16"/>
        <v/>
      </c>
      <c r="BU25" s="104" t="str">
        <f t="shared" si="17"/>
        <v>Voie orale  hors prémélanges médicamenteux</v>
      </c>
      <c r="BV25" s="202" t="str">
        <f t="shared" si="18"/>
        <v/>
      </c>
      <c r="BX25"/>
      <c r="BY25"/>
      <c r="BZ25"/>
      <c r="CA25" s="206" t="s">
        <v>2713</v>
      </c>
      <c r="CB25" s="206" t="s">
        <v>5</v>
      </c>
      <c r="CC25" s="206" t="s">
        <v>4565</v>
      </c>
      <c r="CD25"/>
      <c r="CJ25" s="206" t="s">
        <v>199</v>
      </c>
      <c r="CK25" s="259">
        <v>11</v>
      </c>
      <c r="CL25" s="206" t="s">
        <v>1172</v>
      </c>
      <c r="CM25" s="256" t="s">
        <v>4587</v>
      </c>
      <c r="CO25" s="202">
        <v>24</v>
      </c>
    </row>
    <row r="26" spans="1:93" x14ac:dyDescent="0.25">
      <c r="A26" s="203" t="s">
        <v>2735</v>
      </c>
      <c r="B26" s="204" t="s">
        <v>2736</v>
      </c>
      <c r="C26" s="204" t="s">
        <v>880</v>
      </c>
      <c r="D26" s="210" t="s">
        <v>851</v>
      </c>
      <c r="E26" s="204" t="s">
        <v>852</v>
      </c>
      <c r="F26" s="204" t="s">
        <v>236</v>
      </c>
      <c r="G26" s="204" t="s">
        <v>853</v>
      </c>
      <c r="H26" s="204" t="s">
        <v>1446</v>
      </c>
      <c r="I26" s="204" t="s">
        <v>853</v>
      </c>
      <c r="J26" s="204" t="s">
        <v>2559</v>
      </c>
      <c r="K26" s="204" t="s">
        <v>2559</v>
      </c>
      <c r="L26" s="204" t="s">
        <v>2737</v>
      </c>
      <c r="M26" s="204" t="s">
        <v>213</v>
      </c>
      <c r="N26" s="204" t="s">
        <v>950</v>
      </c>
      <c r="O26" s="204" t="s">
        <v>858</v>
      </c>
      <c r="P26" s="204" t="s">
        <v>859</v>
      </c>
      <c r="Q26" s="204" t="s">
        <v>1236</v>
      </c>
      <c r="R26" s="204">
        <v>1.25</v>
      </c>
      <c r="S26" s="204">
        <v>3</v>
      </c>
      <c r="T26" s="204">
        <v>0</v>
      </c>
      <c r="U26" s="204">
        <v>0</v>
      </c>
      <c r="V26" s="204">
        <v>0</v>
      </c>
      <c r="W26" s="204">
        <v>0</v>
      </c>
      <c r="X26" s="204">
        <v>0</v>
      </c>
      <c r="Y26" s="204">
        <v>0</v>
      </c>
      <c r="Z26" s="204">
        <v>0</v>
      </c>
      <c r="AA26" s="204">
        <v>0</v>
      </c>
      <c r="AB26" s="204">
        <v>0</v>
      </c>
      <c r="AC26" s="204">
        <v>0</v>
      </c>
      <c r="AD26" s="204">
        <v>1.25</v>
      </c>
      <c r="AE26" s="204">
        <v>3</v>
      </c>
      <c r="AF26" s="204">
        <v>0</v>
      </c>
      <c r="AG26" s="204">
        <v>0</v>
      </c>
      <c r="AH26" s="204">
        <v>0</v>
      </c>
      <c r="AI26" s="204">
        <v>0</v>
      </c>
      <c r="AJ26" s="204"/>
      <c r="AK26" s="204"/>
      <c r="AL26" s="204"/>
      <c r="AM26" s="204"/>
      <c r="AN26" s="204"/>
      <c r="AO26" s="204"/>
      <c r="AP26" s="204"/>
      <c r="AQ26" s="204"/>
      <c r="AR26" s="204"/>
      <c r="AS26" s="204"/>
      <c r="AT26" s="204"/>
      <c r="AU26" s="204"/>
      <c r="AV26" s="204"/>
      <c r="AW26" s="204"/>
      <c r="AX26" s="204"/>
      <c r="AY26" s="204" t="str">
        <f t="shared" si="10"/>
        <v>ADVOCINE 25</v>
      </c>
      <c r="AZ26" s="204" t="str">
        <f>IF(COUNTIF(AY:AY,AY26)=1,AY26,IF(AND(COUNTIF(AY:AY,AY26)&gt;1,COUNTIF(AZ$2:AZ25,AY26)&gt;=1),"",AY26))</f>
        <v>ADVOCINE 25</v>
      </c>
      <c r="BA26" s="204" t="str">
        <v/>
      </c>
      <c r="BB26" s="204" t="str">
        <f>IF(BA26="","",MAX(BB$2:BB25)+1)</f>
        <v/>
      </c>
      <c r="BC26" s="204"/>
      <c r="BD26" s="204">
        <v>24</v>
      </c>
      <c r="BE26" s="204" t="str">
        <f t="shared" si="11"/>
        <v>AMATIB 697 MG/G POUDRE ORALE POUR PORCS ET POULETS</v>
      </c>
      <c r="BF26" s="204" t="str">
        <f t="shared" si="0"/>
        <v>ORAL</v>
      </c>
      <c r="BG26" s="204" t="str">
        <f t="shared" si="1"/>
        <v>PENICILLINES</v>
      </c>
      <c r="BH26" s="204" t="str">
        <f t="shared" si="2"/>
        <v/>
      </c>
      <c r="BI26" s="204" t="str">
        <f t="shared" si="3"/>
        <v/>
      </c>
      <c r="BJ26" s="204" t="str">
        <f t="shared" si="4"/>
        <v>amoxicillin</v>
      </c>
      <c r="BK26" s="204" t="str">
        <f t="shared" si="5"/>
        <v/>
      </c>
      <c r="BL26" s="204" t="str">
        <f t="shared" si="6"/>
        <v/>
      </c>
      <c r="BM26" s="204" t="str">
        <f t="shared" si="12"/>
        <v>Amoxicilline</v>
      </c>
      <c r="BN26" s="204" t="str">
        <f t="shared" si="7"/>
        <v>Amoxicilline</v>
      </c>
      <c r="BO26" s="204" t="str">
        <f t="shared" si="8"/>
        <v/>
      </c>
      <c r="BP26" s="204" t="str">
        <f t="shared" si="9"/>
        <v/>
      </c>
      <c r="BQ26" s="204" t="str">
        <f t="shared" si="13"/>
        <v>Penicillines</v>
      </c>
      <c r="BR26" s="204" t="str">
        <f t="shared" si="14"/>
        <v>Penicillines</v>
      </c>
      <c r="BS26" s="204" t="str">
        <f t="shared" si="15"/>
        <v/>
      </c>
      <c r="BT26" s="204" t="str">
        <f t="shared" si="16"/>
        <v/>
      </c>
      <c r="BU26" s="104" t="str">
        <f t="shared" si="17"/>
        <v>Voie orale  hors prémélanges médicamenteux</v>
      </c>
      <c r="BV26" s="202" t="str">
        <f t="shared" si="18"/>
        <v/>
      </c>
      <c r="BX26"/>
      <c r="BY26"/>
      <c r="BZ26"/>
      <c r="CA26" s="206" t="s">
        <v>2104</v>
      </c>
      <c r="CB26" s="206" t="s">
        <v>93</v>
      </c>
      <c r="CC26" s="206" t="s">
        <v>144</v>
      </c>
      <c r="CD26"/>
      <c r="CJ26" s="207" t="s">
        <v>200</v>
      </c>
      <c r="CK26" s="259">
        <v>12</v>
      </c>
      <c r="CL26" s="206" t="s">
        <v>1535</v>
      </c>
      <c r="CM26" s="256" t="s">
        <v>4587</v>
      </c>
      <c r="CO26" s="202">
        <v>25</v>
      </c>
    </row>
    <row r="27" spans="1:93" x14ac:dyDescent="0.25">
      <c r="A27" s="203" t="s">
        <v>3267</v>
      </c>
      <c r="B27" s="204" t="s">
        <v>213</v>
      </c>
      <c r="C27" s="204" t="s">
        <v>3268</v>
      </c>
      <c r="D27" s="210" t="s">
        <v>2114</v>
      </c>
      <c r="E27" s="204" t="s">
        <v>924</v>
      </c>
      <c r="F27" s="204" t="s">
        <v>237</v>
      </c>
      <c r="G27" s="204" t="s">
        <v>925</v>
      </c>
      <c r="H27" s="204" t="s">
        <v>1326</v>
      </c>
      <c r="I27" s="204" t="s">
        <v>910</v>
      </c>
      <c r="J27" s="204" t="s">
        <v>891</v>
      </c>
      <c r="K27" s="204" t="s">
        <v>891</v>
      </c>
      <c r="L27" s="204" t="s">
        <v>3137</v>
      </c>
      <c r="M27" s="204" t="s">
        <v>213</v>
      </c>
      <c r="N27" s="204" t="s">
        <v>3138</v>
      </c>
      <c r="O27" s="204" t="s">
        <v>992</v>
      </c>
      <c r="P27" s="204" t="s">
        <v>859</v>
      </c>
      <c r="Q27" s="204" t="s">
        <v>3269</v>
      </c>
      <c r="R27" s="204">
        <v>0</v>
      </c>
      <c r="S27" s="204">
        <v>0</v>
      </c>
      <c r="T27" s="204">
        <v>0</v>
      </c>
      <c r="U27" s="204">
        <v>0</v>
      </c>
      <c r="V27" s="204">
        <v>0</v>
      </c>
      <c r="W27" s="204">
        <v>0</v>
      </c>
      <c r="X27" s="204">
        <v>0</v>
      </c>
      <c r="Y27" s="204">
        <v>0</v>
      </c>
      <c r="Z27" s="204">
        <v>0</v>
      </c>
      <c r="AA27" s="204">
        <v>0</v>
      </c>
      <c r="AB27" s="204">
        <v>0</v>
      </c>
      <c r="AC27" s="204">
        <v>0</v>
      </c>
      <c r="AD27" s="204">
        <v>4.25</v>
      </c>
      <c r="AE27" s="204">
        <v>10</v>
      </c>
      <c r="AF27" s="204">
        <v>0</v>
      </c>
      <c r="AG27" s="204">
        <v>0</v>
      </c>
      <c r="AH27" s="204">
        <v>0</v>
      </c>
      <c r="AI27" s="204">
        <v>0</v>
      </c>
      <c r="AJ27" s="204"/>
      <c r="AK27" s="204"/>
      <c r="AL27" s="204"/>
      <c r="AM27" s="204"/>
      <c r="AN27" s="204"/>
      <c r="AO27" s="204"/>
      <c r="AP27" s="204"/>
      <c r="AQ27" s="204"/>
      <c r="AR27" s="204"/>
      <c r="AS27" s="204"/>
      <c r="AT27" s="204"/>
      <c r="AU27" s="204"/>
      <c r="AV27" s="204"/>
      <c r="AW27" s="204"/>
      <c r="AX27" s="204"/>
      <c r="AY27" s="204" t="str">
        <f t="shared" si="10"/>
        <v>AIVLOSIN 42,5 MG/G POUDRE ORALE POUR PORCS</v>
      </c>
      <c r="AZ27" s="204" t="str">
        <f>IF(COUNTIF(AY:AY,AY27)=1,AY27,IF(AND(COUNTIF(AY:AY,AY27)&gt;1,COUNTIF(AZ$2:AZ26,AY27)&gt;=1),"",AY27))</f>
        <v>AIVLOSIN 42,5 MG/G POUDRE ORALE POUR PORCS</v>
      </c>
      <c r="BA27" s="204" t="str">
        <v/>
      </c>
      <c r="BB27" s="204" t="str">
        <f>IF(BA27="","",MAX(BB$2:BB26)+1)</f>
        <v/>
      </c>
      <c r="BC27" s="204"/>
      <c r="BD27" s="204">
        <v>25</v>
      </c>
      <c r="BE27" s="204" t="str">
        <f t="shared" si="11"/>
        <v>AMDOCYL 697 MG/G POUDRE ORALE POUR PORCS ET POULETS</v>
      </c>
      <c r="BF27" s="204" t="str">
        <f t="shared" si="0"/>
        <v>ORAL</v>
      </c>
      <c r="BG27" s="204" t="str">
        <f t="shared" si="1"/>
        <v>PENICILLINES</v>
      </c>
      <c r="BH27" s="204" t="str">
        <f t="shared" si="2"/>
        <v/>
      </c>
      <c r="BI27" s="204" t="str">
        <f t="shared" si="3"/>
        <v/>
      </c>
      <c r="BJ27" s="204" t="str">
        <f t="shared" si="4"/>
        <v>amoxicillin</v>
      </c>
      <c r="BK27" s="204" t="str">
        <f t="shared" si="5"/>
        <v/>
      </c>
      <c r="BL27" s="204" t="str">
        <f t="shared" si="6"/>
        <v/>
      </c>
      <c r="BM27" s="204" t="str">
        <f t="shared" si="12"/>
        <v>Amoxicilline</v>
      </c>
      <c r="BN27" s="204" t="str">
        <f t="shared" si="7"/>
        <v>Amoxicilline</v>
      </c>
      <c r="BO27" s="204" t="str">
        <f t="shared" si="8"/>
        <v/>
      </c>
      <c r="BP27" s="204" t="str">
        <f t="shared" si="9"/>
        <v/>
      </c>
      <c r="BQ27" s="204" t="str">
        <f t="shared" si="13"/>
        <v>Penicillines</v>
      </c>
      <c r="BR27" s="204" t="str">
        <f t="shared" si="14"/>
        <v>Penicillines</v>
      </c>
      <c r="BS27" s="204" t="str">
        <f t="shared" si="15"/>
        <v/>
      </c>
      <c r="BT27" s="204" t="str">
        <f t="shared" si="16"/>
        <v/>
      </c>
      <c r="BU27" s="104" t="str">
        <f t="shared" si="17"/>
        <v>Voie orale  hors prémélanges médicamenteux</v>
      </c>
      <c r="BV27" s="202" t="str">
        <f t="shared" si="18"/>
        <v/>
      </c>
      <c r="BX27"/>
      <c r="BY27"/>
      <c r="BZ27"/>
      <c r="CA27" s="206" t="s">
        <v>960</v>
      </c>
      <c r="CB27" s="206" t="s">
        <v>49</v>
      </c>
      <c r="CC27" s="206" t="s">
        <v>8</v>
      </c>
      <c r="CD27"/>
      <c r="CL27" s="206" t="s">
        <v>1842</v>
      </c>
      <c r="CM27" s="256" t="s">
        <v>4587</v>
      </c>
      <c r="CO27" s="202">
        <v>26</v>
      </c>
    </row>
    <row r="28" spans="1:93" x14ac:dyDescent="0.25">
      <c r="A28" s="203" t="s">
        <v>3267</v>
      </c>
      <c r="B28" s="204" t="s">
        <v>3270</v>
      </c>
      <c r="C28" s="204" t="s">
        <v>3271</v>
      </c>
      <c r="D28" s="210" t="s">
        <v>1004</v>
      </c>
      <c r="E28" s="204" t="s">
        <v>924</v>
      </c>
      <c r="F28" s="204" t="s">
        <v>237</v>
      </c>
      <c r="G28" s="204" t="s">
        <v>925</v>
      </c>
      <c r="H28" s="204" t="s">
        <v>1326</v>
      </c>
      <c r="I28" s="204" t="s">
        <v>910</v>
      </c>
      <c r="J28" s="204" t="s">
        <v>891</v>
      </c>
      <c r="K28" s="204" t="s">
        <v>891</v>
      </c>
      <c r="L28" s="204" t="s">
        <v>3137</v>
      </c>
      <c r="M28" s="204" t="s">
        <v>213</v>
      </c>
      <c r="N28" s="204" t="s">
        <v>3138</v>
      </c>
      <c r="O28" s="204" t="s">
        <v>992</v>
      </c>
      <c r="P28" s="204" t="s">
        <v>859</v>
      </c>
      <c r="Q28" s="204" t="s">
        <v>3272</v>
      </c>
      <c r="R28" s="204">
        <v>0</v>
      </c>
      <c r="S28" s="204">
        <v>0</v>
      </c>
      <c r="T28" s="204">
        <v>0</v>
      </c>
      <c r="U28" s="204">
        <v>0</v>
      </c>
      <c r="V28" s="204">
        <v>0</v>
      </c>
      <c r="W28" s="204">
        <v>0</v>
      </c>
      <c r="X28" s="204">
        <v>0</v>
      </c>
      <c r="Y28" s="204">
        <v>0</v>
      </c>
      <c r="Z28" s="204">
        <v>0</v>
      </c>
      <c r="AA28" s="204">
        <v>0</v>
      </c>
      <c r="AB28" s="204">
        <v>0</v>
      </c>
      <c r="AC28" s="204">
        <v>0</v>
      </c>
      <c r="AD28" s="204">
        <v>4.25</v>
      </c>
      <c r="AE28" s="204">
        <v>10</v>
      </c>
      <c r="AF28" s="204">
        <v>0</v>
      </c>
      <c r="AG28" s="204">
        <v>0</v>
      </c>
      <c r="AH28" s="204">
        <v>0</v>
      </c>
      <c r="AI28" s="204">
        <v>0</v>
      </c>
      <c r="AJ28" s="204"/>
      <c r="AK28" s="204"/>
      <c r="AL28" s="204"/>
      <c r="AM28" s="204"/>
      <c r="AN28" s="204"/>
      <c r="AO28" s="204"/>
      <c r="AP28" s="204"/>
      <c r="AQ28" s="204"/>
      <c r="AR28" s="204"/>
      <c r="AS28" s="204"/>
      <c r="AT28" s="204"/>
      <c r="AU28" s="204"/>
      <c r="AV28" s="204"/>
      <c r="AW28" s="204"/>
      <c r="AX28" s="204"/>
      <c r="AY28" s="204" t="str">
        <f t="shared" si="10"/>
        <v>AIVLOSIN 42,5 MG/G POUDRE ORALE POUR PORCS</v>
      </c>
      <c r="AZ28" s="204" t="str">
        <f>IF(COUNTIF(AY:AY,AY28)=1,AY28,IF(AND(COUNTIF(AY:AY,AY28)&gt;1,COUNTIF(AZ$2:AZ27,AY28)&gt;=1),"",AY28))</f>
        <v/>
      </c>
      <c r="BA28" s="204" t="str">
        <v/>
      </c>
      <c r="BB28" s="204" t="str">
        <f>IF(BA28="","",MAX(BB$2:BB27)+1)</f>
        <v/>
      </c>
      <c r="BC28" s="204"/>
      <c r="BD28" s="204">
        <v>26</v>
      </c>
      <c r="BE28" s="204" t="str">
        <f t="shared" si="11"/>
        <v>AMDOCYL CTD 697 MG/G POUDRE POUR ADMINISTRATION DANS L'EAU DE BOISSON POUR POULES, DINDES ET CANARDS</v>
      </c>
      <c r="BF28" s="204" t="str">
        <f t="shared" si="0"/>
        <v>ORAL</v>
      </c>
      <c r="BG28" s="204" t="str">
        <f t="shared" si="1"/>
        <v>PENICILLINES</v>
      </c>
      <c r="BH28" s="204" t="str">
        <f t="shared" si="2"/>
        <v/>
      </c>
      <c r="BI28" s="204" t="str">
        <f t="shared" si="3"/>
        <v/>
      </c>
      <c r="BJ28" s="204" t="str">
        <f t="shared" si="4"/>
        <v>amoxicillin</v>
      </c>
      <c r="BK28" s="204" t="str">
        <f t="shared" si="5"/>
        <v/>
      </c>
      <c r="BL28" s="204" t="str">
        <f t="shared" si="6"/>
        <v/>
      </c>
      <c r="BM28" s="204" t="str">
        <f t="shared" si="12"/>
        <v>Amoxicilline</v>
      </c>
      <c r="BN28" s="204" t="str">
        <f t="shared" si="7"/>
        <v>Amoxicilline</v>
      </c>
      <c r="BO28" s="204" t="str">
        <f t="shared" si="8"/>
        <v/>
      </c>
      <c r="BP28" s="204" t="str">
        <f t="shared" si="9"/>
        <v/>
      </c>
      <c r="BQ28" s="204" t="str">
        <f t="shared" si="13"/>
        <v>Penicillines</v>
      </c>
      <c r="BR28" s="204" t="str">
        <f t="shared" si="14"/>
        <v>Penicillines</v>
      </c>
      <c r="BS28" s="204" t="str">
        <f t="shared" si="15"/>
        <v/>
      </c>
      <c r="BT28" s="204" t="str">
        <f t="shared" si="16"/>
        <v/>
      </c>
      <c r="BU28" s="104" t="str">
        <f t="shared" si="17"/>
        <v>Voie orale  hors prémélanges médicamenteux</v>
      </c>
      <c r="BV28" s="202" t="str">
        <f t="shared" si="18"/>
        <v/>
      </c>
      <c r="BX28"/>
      <c r="BY28"/>
      <c r="BZ28"/>
      <c r="CA28" s="206" t="s">
        <v>3569</v>
      </c>
      <c r="CB28" s="206" t="s">
        <v>50</v>
      </c>
      <c r="CC28" s="206" t="s">
        <v>19</v>
      </c>
      <c r="CD28"/>
      <c r="CL28" s="206" t="s">
        <v>1990</v>
      </c>
      <c r="CM28" s="256" t="s">
        <v>4587</v>
      </c>
      <c r="CO28" s="202">
        <v>27</v>
      </c>
    </row>
    <row r="29" spans="1:93" x14ac:dyDescent="0.25">
      <c r="A29" s="203" t="s">
        <v>3135</v>
      </c>
      <c r="B29" s="204" t="s">
        <v>3136</v>
      </c>
      <c r="C29" s="204" t="s">
        <v>2448</v>
      </c>
      <c r="D29" s="210" t="s">
        <v>1667</v>
      </c>
      <c r="E29" s="204" t="s">
        <v>924</v>
      </c>
      <c r="F29" s="204" t="s">
        <v>238</v>
      </c>
      <c r="G29" s="204" t="s">
        <v>1171</v>
      </c>
      <c r="H29" s="204" t="s">
        <v>1326</v>
      </c>
      <c r="I29" s="204" t="s">
        <v>1173</v>
      </c>
      <c r="J29" s="204" t="s">
        <v>891</v>
      </c>
      <c r="K29" s="204" t="s">
        <v>891</v>
      </c>
      <c r="L29" s="204" t="s">
        <v>3137</v>
      </c>
      <c r="M29" s="204" t="s">
        <v>213</v>
      </c>
      <c r="N29" s="204" t="s">
        <v>3138</v>
      </c>
      <c r="O29" s="204" t="s">
        <v>992</v>
      </c>
      <c r="P29" s="204" t="s">
        <v>859</v>
      </c>
      <c r="Q29" s="204" t="s">
        <v>3139</v>
      </c>
      <c r="R29" s="204">
        <v>0</v>
      </c>
      <c r="S29" s="204">
        <v>0</v>
      </c>
      <c r="T29" s="204">
        <v>0</v>
      </c>
      <c r="U29" s="204">
        <v>0</v>
      </c>
      <c r="V29" s="204">
        <v>0</v>
      </c>
      <c r="W29" s="204">
        <v>0</v>
      </c>
      <c r="X29" s="204">
        <v>0</v>
      </c>
      <c r="Y29" s="204">
        <v>0</v>
      </c>
      <c r="Z29" s="204">
        <v>0</v>
      </c>
      <c r="AA29" s="204">
        <v>0</v>
      </c>
      <c r="AB29" s="204">
        <v>0</v>
      </c>
      <c r="AC29" s="204">
        <v>0</v>
      </c>
      <c r="AD29" s="204">
        <v>4.25</v>
      </c>
      <c r="AE29" s="204">
        <v>10</v>
      </c>
      <c r="AF29" s="204">
        <v>0</v>
      </c>
      <c r="AG29" s="204">
        <v>0</v>
      </c>
      <c r="AH29" s="204">
        <v>0</v>
      </c>
      <c r="AI29" s="204">
        <v>0</v>
      </c>
      <c r="AJ29" s="204"/>
      <c r="AK29" s="204"/>
      <c r="AL29" s="204"/>
      <c r="AM29" s="204"/>
      <c r="AN29" s="204"/>
      <c r="AO29" s="204"/>
      <c r="AP29" s="204"/>
      <c r="AQ29" s="204"/>
      <c r="AR29" s="204"/>
      <c r="AS29" s="204"/>
      <c r="AT29" s="204"/>
      <c r="AU29" s="204"/>
      <c r="AV29" s="204"/>
      <c r="AW29" s="204"/>
      <c r="AX29" s="204"/>
      <c r="AY29" s="204" t="str">
        <f t="shared" si="10"/>
        <v>AIVLOSIN 42,5 MG/G PREMELANGE MEDICAMENTEUX POUR PORCS</v>
      </c>
      <c r="AZ29" s="204" t="str">
        <f>IF(COUNTIF(AY:AY,AY29)=1,AY29,IF(AND(COUNTIF(AY:AY,AY29)&gt;1,COUNTIF(AZ$2:AZ28,AY29)&gt;=1),"",AY29))</f>
        <v>AIVLOSIN 42,5 MG/G PREMELANGE MEDICAMENTEUX POUR PORCS</v>
      </c>
      <c r="BA29" s="204" t="str">
        <v/>
      </c>
      <c r="BB29" s="204" t="str">
        <f>IF(BA29="","",MAX(BB$2:BB28)+1)</f>
        <v/>
      </c>
      <c r="BC29" s="204"/>
      <c r="BD29" s="204">
        <v>27</v>
      </c>
      <c r="BE29" s="204" t="str">
        <f t="shared" si="11"/>
        <v>AMIDURENE</v>
      </c>
      <c r="BF29" s="204" t="str">
        <f t="shared" si="0"/>
        <v>ORAL</v>
      </c>
      <c r="BG29" s="204" t="str">
        <f t="shared" si="1"/>
        <v>SULFAMIDES</v>
      </c>
      <c r="BH29" s="204" t="str">
        <f t="shared" si="2"/>
        <v/>
      </c>
      <c r="BI29" s="204" t="str">
        <f t="shared" si="3"/>
        <v/>
      </c>
      <c r="BJ29" s="204" t="str">
        <f t="shared" si="4"/>
        <v>sulfadimethoxine</v>
      </c>
      <c r="BK29" s="204" t="str">
        <f t="shared" si="5"/>
        <v/>
      </c>
      <c r="BL29" s="204" t="str">
        <f t="shared" si="6"/>
        <v/>
      </c>
      <c r="BM29" s="204" t="str">
        <f t="shared" si="12"/>
        <v>Sulfadiméthoxine</v>
      </c>
      <c r="BN29" s="204" t="str">
        <f t="shared" si="7"/>
        <v>Sulfadiméthoxine</v>
      </c>
      <c r="BO29" s="204" t="str">
        <f t="shared" si="8"/>
        <v/>
      </c>
      <c r="BP29" s="204" t="str">
        <f t="shared" si="9"/>
        <v/>
      </c>
      <c r="BQ29" s="204" t="str">
        <f t="shared" si="13"/>
        <v>Sulfamides</v>
      </c>
      <c r="BR29" s="204" t="str">
        <f t="shared" si="14"/>
        <v>Sulfamides</v>
      </c>
      <c r="BS29" s="204" t="str">
        <f t="shared" si="15"/>
        <v/>
      </c>
      <c r="BT29" s="204" t="str">
        <f t="shared" si="16"/>
        <v/>
      </c>
      <c r="BU29" s="104" t="str">
        <f t="shared" si="17"/>
        <v>Voie orale  hors prémélanges médicamenteux</v>
      </c>
      <c r="BV29" s="202" t="str">
        <f t="shared" si="18"/>
        <v/>
      </c>
      <c r="BX29"/>
      <c r="BY29"/>
      <c r="BZ29"/>
      <c r="CA29" s="206" t="s">
        <v>2210</v>
      </c>
      <c r="CB29" s="206" t="s">
        <v>94</v>
      </c>
      <c r="CC29" s="206" t="s">
        <v>8</v>
      </c>
      <c r="CD29"/>
      <c r="CL29" s="206" t="s">
        <v>2430</v>
      </c>
      <c r="CM29" s="256" t="s">
        <v>4587</v>
      </c>
      <c r="CO29" s="202">
        <v>28</v>
      </c>
    </row>
    <row r="30" spans="1:93" x14ac:dyDescent="0.25">
      <c r="A30" s="203" t="s">
        <v>3863</v>
      </c>
      <c r="B30" s="204" t="s">
        <v>3864</v>
      </c>
      <c r="C30" s="204" t="s">
        <v>3586</v>
      </c>
      <c r="D30" s="210" t="s">
        <v>1031</v>
      </c>
      <c r="E30" s="204" t="s">
        <v>924</v>
      </c>
      <c r="F30" s="204" t="s">
        <v>685</v>
      </c>
      <c r="G30" s="204" t="s">
        <v>925</v>
      </c>
      <c r="H30" s="204" t="s">
        <v>3865</v>
      </c>
      <c r="I30" s="204" t="s">
        <v>910</v>
      </c>
      <c r="J30" s="204" t="s">
        <v>891</v>
      </c>
      <c r="K30" s="204" t="s">
        <v>891</v>
      </c>
      <c r="L30" s="204" t="s">
        <v>3137</v>
      </c>
      <c r="M30" s="204" t="s">
        <v>213</v>
      </c>
      <c r="N30" s="204" t="s">
        <v>3588</v>
      </c>
      <c r="O30" s="204" t="s">
        <v>992</v>
      </c>
      <c r="P30" s="204" t="s">
        <v>859</v>
      </c>
      <c r="Q30" s="204" t="s">
        <v>950</v>
      </c>
      <c r="R30" s="204">
        <v>0</v>
      </c>
      <c r="S30" s="204">
        <v>0</v>
      </c>
      <c r="T30" s="204">
        <v>0</v>
      </c>
      <c r="U30" s="204">
        <v>0</v>
      </c>
      <c r="V30" s="204">
        <v>0</v>
      </c>
      <c r="W30" s="204">
        <v>0</v>
      </c>
      <c r="X30" s="204">
        <v>0</v>
      </c>
      <c r="Y30" s="204">
        <v>0</v>
      </c>
      <c r="Z30" s="204">
        <v>0</v>
      </c>
      <c r="AA30" s="204">
        <v>0</v>
      </c>
      <c r="AB30" s="204">
        <v>0</v>
      </c>
      <c r="AC30" s="204">
        <v>0</v>
      </c>
      <c r="AD30" s="204">
        <v>0</v>
      </c>
      <c r="AE30" s="204">
        <v>0</v>
      </c>
      <c r="AF30" s="204">
        <v>0</v>
      </c>
      <c r="AG30" s="204">
        <v>0</v>
      </c>
      <c r="AH30" s="204">
        <v>25</v>
      </c>
      <c r="AI30" s="204">
        <v>3</v>
      </c>
      <c r="AJ30" s="204"/>
      <c r="AK30" s="204"/>
      <c r="AL30" s="204"/>
      <c r="AM30" s="204"/>
      <c r="AN30" s="204"/>
      <c r="AO30" s="204"/>
      <c r="AP30" s="204"/>
      <c r="AQ30" s="204"/>
      <c r="AR30" s="204"/>
      <c r="AS30" s="204"/>
      <c r="AT30" s="204"/>
      <c r="AU30" s="204"/>
      <c r="AV30" s="204"/>
      <c r="AW30" s="204"/>
      <c r="AX30" s="204"/>
      <c r="AY30" s="204" t="str">
        <f t="shared" si="10"/>
        <v>AIVLOSIN 625 MG/G GRANULES POUR ADMINISTRATION DANS L'EAU DE BOISSON POUR FAISANS</v>
      </c>
      <c r="AZ30" s="204" t="str">
        <f>IF(COUNTIF(AY:AY,AY30)=1,AY30,IF(AND(COUNTIF(AY:AY,AY30)&gt;1,COUNTIF(AZ$2:AZ29,AY30)&gt;=1),"",AY30))</f>
        <v>AIVLOSIN 625 MG/G GRANULES POUR ADMINISTRATION DANS L'EAU DE BOISSON POUR FAISANS</v>
      </c>
      <c r="BA30" s="204" t="str">
        <v/>
      </c>
      <c r="BB30" s="204" t="str">
        <f>IF(BA30="","",MAX(BB$2:BB29)+1)</f>
        <v/>
      </c>
      <c r="BC30" s="204"/>
      <c r="BD30" s="204">
        <v>28</v>
      </c>
      <c r="BE30" s="204" t="str">
        <f t="shared" si="11"/>
        <v>AMOXICILLINE CALIER GLOBULIT 50 MG/G PREMELANGE MEDICAMENTEUX</v>
      </c>
      <c r="BF30" s="204" t="str">
        <f t="shared" si="0"/>
        <v>PM</v>
      </c>
      <c r="BG30" s="204" t="str">
        <f t="shared" si="1"/>
        <v>PENICILLINES</v>
      </c>
      <c r="BH30" s="204" t="str">
        <f t="shared" si="2"/>
        <v/>
      </c>
      <c r="BI30" s="204" t="str">
        <f t="shared" si="3"/>
        <v/>
      </c>
      <c r="BJ30" s="204" t="str">
        <f t="shared" si="4"/>
        <v>amoxicillin</v>
      </c>
      <c r="BK30" s="204" t="str">
        <f t="shared" si="5"/>
        <v/>
      </c>
      <c r="BL30" s="204" t="str">
        <f t="shared" si="6"/>
        <v/>
      </c>
      <c r="BM30" s="204" t="str">
        <f t="shared" si="12"/>
        <v>Amoxicilline</v>
      </c>
      <c r="BN30" s="204" t="str">
        <f t="shared" si="7"/>
        <v>Amoxicilline</v>
      </c>
      <c r="BO30" s="204" t="str">
        <f t="shared" si="8"/>
        <v/>
      </c>
      <c r="BP30" s="204" t="str">
        <f t="shared" si="9"/>
        <v/>
      </c>
      <c r="BQ30" s="204" t="str">
        <f t="shared" si="13"/>
        <v>Penicillines</v>
      </c>
      <c r="BR30" s="204" t="str">
        <f t="shared" si="14"/>
        <v>Penicillines</v>
      </c>
      <c r="BS30" s="204" t="str">
        <f t="shared" si="15"/>
        <v/>
      </c>
      <c r="BT30" s="204" t="str">
        <f t="shared" si="16"/>
        <v/>
      </c>
      <c r="BU30" s="104" t="str">
        <f t="shared" si="17"/>
        <v>Prémélanges médicamenteux</v>
      </c>
      <c r="BV30" s="202" t="str">
        <f t="shared" si="18"/>
        <v/>
      </c>
      <c r="BX30"/>
      <c r="BY30"/>
      <c r="BZ30"/>
      <c r="CA30" s="206" t="s">
        <v>3685</v>
      </c>
      <c r="CB30" s="206" t="s">
        <v>23</v>
      </c>
      <c r="CC30" s="206" t="s">
        <v>8</v>
      </c>
      <c r="CD30"/>
      <c r="CL30" s="206" t="s">
        <v>1183</v>
      </c>
      <c r="CM30" s="256" t="s">
        <v>4587</v>
      </c>
      <c r="CO30" s="202">
        <v>29</v>
      </c>
    </row>
    <row r="31" spans="1:93" x14ac:dyDescent="0.25">
      <c r="A31" s="203" t="s">
        <v>3584</v>
      </c>
      <c r="B31" s="204" t="s">
        <v>3585</v>
      </c>
      <c r="C31" s="204" t="s">
        <v>3586</v>
      </c>
      <c r="D31" s="210" t="s">
        <v>1031</v>
      </c>
      <c r="E31" s="204" t="s">
        <v>924</v>
      </c>
      <c r="F31" s="204" t="s">
        <v>239</v>
      </c>
      <c r="G31" s="204" t="s">
        <v>925</v>
      </c>
      <c r="H31" s="204" t="s">
        <v>3587</v>
      </c>
      <c r="I31" s="204" t="s">
        <v>910</v>
      </c>
      <c r="J31" s="204" t="s">
        <v>891</v>
      </c>
      <c r="K31" s="204" t="s">
        <v>891</v>
      </c>
      <c r="L31" s="204" t="s">
        <v>3137</v>
      </c>
      <c r="M31" s="204" t="s">
        <v>213</v>
      </c>
      <c r="N31" s="204" t="s">
        <v>3588</v>
      </c>
      <c r="O31" s="204" t="s">
        <v>992</v>
      </c>
      <c r="P31" s="204" t="s">
        <v>859</v>
      </c>
      <c r="Q31" s="204" t="s">
        <v>950</v>
      </c>
      <c r="R31" s="204">
        <v>0</v>
      </c>
      <c r="S31" s="204">
        <v>0</v>
      </c>
      <c r="T31" s="204">
        <v>0</v>
      </c>
      <c r="U31" s="204">
        <v>0</v>
      </c>
      <c r="V31" s="204">
        <v>0</v>
      </c>
      <c r="W31" s="204">
        <v>0</v>
      </c>
      <c r="X31" s="204">
        <v>0</v>
      </c>
      <c r="Y31" s="204">
        <v>0</v>
      </c>
      <c r="Z31" s="204">
        <v>0</v>
      </c>
      <c r="AA31" s="204">
        <v>0</v>
      </c>
      <c r="AB31" s="204">
        <v>0</v>
      </c>
      <c r="AC31" s="204">
        <v>0</v>
      </c>
      <c r="AD31" s="204">
        <v>0</v>
      </c>
      <c r="AE31" s="204">
        <v>0</v>
      </c>
      <c r="AF31" s="204">
        <v>25</v>
      </c>
      <c r="AG31" s="204">
        <v>3</v>
      </c>
      <c r="AH31" s="204">
        <v>0</v>
      </c>
      <c r="AI31" s="204">
        <v>0</v>
      </c>
      <c r="AJ31" s="204"/>
      <c r="AK31" s="204"/>
      <c r="AL31" s="204"/>
      <c r="AM31" s="204"/>
      <c r="AN31" s="204"/>
      <c r="AO31" s="204"/>
      <c r="AP31" s="204"/>
      <c r="AQ31" s="204"/>
      <c r="AR31" s="204"/>
      <c r="AS31" s="204"/>
      <c r="AT31" s="204"/>
      <c r="AU31" s="204"/>
      <c r="AV31" s="204"/>
      <c r="AW31" s="204"/>
      <c r="AX31" s="204"/>
      <c r="AY31" s="204" t="str">
        <f t="shared" si="10"/>
        <v>AIVLOSIN 625 MG/G GRANULES POUR EAU DE BOISSON POUR POULETS/DINDONS</v>
      </c>
      <c r="AZ31" s="204" t="str">
        <f>IF(COUNTIF(AY:AY,AY31)=1,AY31,IF(AND(COUNTIF(AY:AY,AY31)&gt;1,COUNTIF(AZ$2:AZ30,AY31)&gt;=1),"",AY31))</f>
        <v>AIVLOSIN 625 MG/G GRANULES POUR EAU DE BOISSON POUR POULETS/DINDONS</v>
      </c>
      <c r="BA31" s="204" t="str">
        <v/>
      </c>
      <c r="BB31" s="204" t="str">
        <f>IF(BA31="","",MAX(BB$2:BB30)+1)</f>
        <v/>
      </c>
      <c r="BC31" s="204"/>
      <c r="BD31" s="204">
        <v>29</v>
      </c>
      <c r="BE31" s="204" t="str">
        <f t="shared" si="11"/>
        <v>AMOXICILLINE GLOBAL VET HEALTH 436 MG/G POUDRE POUR ADMINISTRATION DANS L'EAU DE BOISSON POUR POULETS DINDES CANARDS ET PORCINS</v>
      </c>
      <c r="BF31" s="204" t="str">
        <f t="shared" si="0"/>
        <v>ORAL</v>
      </c>
      <c r="BG31" s="204" t="str">
        <f t="shared" si="1"/>
        <v>PENICILLINES</v>
      </c>
      <c r="BH31" s="204" t="str">
        <f t="shared" si="2"/>
        <v/>
      </c>
      <c r="BI31" s="204" t="str">
        <f t="shared" si="3"/>
        <v/>
      </c>
      <c r="BJ31" s="204" t="str">
        <f t="shared" si="4"/>
        <v>amoxicillin</v>
      </c>
      <c r="BK31" s="204" t="str">
        <f t="shared" si="5"/>
        <v/>
      </c>
      <c r="BL31" s="204" t="str">
        <f t="shared" si="6"/>
        <v/>
      </c>
      <c r="BM31" s="204" t="str">
        <f t="shared" si="12"/>
        <v>Amoxicilline</v>
      </c>
      <c r="BN31" s="204" t="str">
        <f t="shared" si="7"/>
        <v>Amoxicilline</v>
      </c>
      <c r="BO31" s="204" t="str">
        <f t="shared" si="8"/>
        <v/>
      </c>
      <c r="BP31" s="204" t="str">
        <f t="shared" si="9"/>
        <v/>
      </c>
      <c r="BQ31" s="204" t="str">
        <f t="shared" si="13"/>
        <v>Penicillines</v>
      </c>
      <c r="BR31" s="204" t="str">
        <f t="shared" si="14"/>
        <v>Penicillines</v>
      </c>
      <c r="BS31" s="204" t="str">
        <f t="shared" si="15"/>
        <v/>
      </c>
      <c r="BT31" s="204" t="str">
        <f t="shared" si="16"/>
        <v/>
      </c>
      <c r="BU31" s="104" t="str">
        <f t="shared" si="17"/>
        <v>Voie orale  hors prémélanges médicamenteux</v>
      </c>
      <c r="BV31" s="202" t="str">
        <f t="shared" si="18"/>
        <v/>
      </c>
      <c r="BX31"/>
      <c r="BY31"/>
      <c r="BZ31"/>
      <c r="CA31" s="206" t="s">
        <v>1386</v>
      </c>
      <c r="CB31" s="206" t="s">
        <v>56</v>
      </c>
      <c r="CC31" s="206" t="s">
        <v>142</v>
      </c>
      <c r="CD31"/>
      <c r="CL31" s="206" t="s">
        <v>1177</v>
      </c>
      <c r="CM31" s="256" t="s">
        <v>4587</v>
      </c>
      <c r="CO31" s="202">
        <v>30</v>
      </c>
    </row>
    <row r="32" spans="1:93" x14ac:dyDescent="0.25">
      <c r="A32" s="203" t="s">
        <v>3584</v>
      </c>
      <c r="B32" s="204" t="s">
        <v>3589</v>
      </c>
      <c r="C32" s="204" t="s">
        <v>3590</v>
      </c>
      <c r="D32" s="210" t="s">
        <v>1038</v>
      </c>
      <c r="E32" s="204" t="s">
        <v>924</v>
      </c>
      <c r="F32" s="204" t="s">
        <v>239</v>
      </c>
      <c r="G32" s="204" t="s">
        <v>925</v>
      </c>
      <c r="H32" s="204" t="s">
        <v>3587</v>
      </c>
      <c r="I32" s="204" t="s">
        <v>910</v>
      </c>
      <c r="J32" s="204" t="s">
        <v>891</v>
      </c>
      <c r="K32" s="204" t="s">
        <v>891</v>
      </c>
      <c r="L32" s="204" t="s">
        <v>3137</v>
      </c>
      <c r="M32" s="204" t="s">
        <v>213</v>
      </c>
      <c r="N32" s="204" t="s">
        <v>3588</v>
      </c>
      <c r="O32" s="204" t="s">
        <v>992</v>
      </c>
      <c r="P32" s="204" t="s">
        <v>859</v>
      </c>
      <c r="Q32" s="204" t="s">
        <v>863</v>
      </c>
      <c r="R32" s="204">
        <v>0</v>
      </c>
      <c r="S32" s="204">
        <v>0</v>
      </c>
      <c r="T32" s="204">
        <v>0</v>
      </c>
      <c r="U32" s="204">
        <v>0</v>
      </c>
      <c r="V32" s="204">
        <v>0</v>
      </c>
      <c r="W32" s="204">
        <v>0</v>
      </c>
      <c r="X32" s="204">
        <v>0</v>
      </c>
      <c r="Y32" s="204">
        <v>0</v>
      </c>
      <c r="Z32" s="204">
        <v>0</v>
      </c>
      <c r="AA32" s="204">
        <v>0</v>
      </c>
      <c r="AB32" s="204">
        <v>0</v>
      </c>
      <c r="AC32" s="204">
        <v>0</v>
      </c>
      <c r="AD32" s="204">
        <v>0</v>
      </c>
      <c r="AE32" s="204">
        <v>0</v>
      </c>
      <c r="AF32" s="204">
        <v>25</v>
      </c>
      <c r="AG32" s="204">
        <v>3</v>
      </c>
      <c r="AH32" s="204">
        <v>0</v>
      </c>
      <c r="AI32" s="204">
        <v>0</v>
      </c>
      <c r="AJ32" s="204"/>
      <c r="AK32" s="204"/>
      <c r="AL32" s="204"/>
      <c r="AM32" s="204"/>
      <c r="AN32" s="204"/>
      <c r="AO32" s="204"/>
      <c r="AP32" s="204"/>
      <c r="AQ32" s="204"/>
      <c r="AR32" s="204"/>
      <c r="AS32" s="204"/>
      <c r="AT32" s="204"/>
      <c r="AU32" s="204"/>
      <c r="AV32" s="204"/>
      <c r="AW32" s="204"/>
      <c r="AX32" s="204"/>
      <c r="AY32" s="204" t="str">
        <f t="shared" si="10"/>
        <v>AIVLOSIN 625 MG/G GRANULES POUR EAU DE BOISSON POUR POULETS/DINDONS</v>
      </c>
      <c r="AZ32" s="204" t="str">
        <f>IF(COUNTIF(AY:AY,AY32)=1,AY32,IF(AND(COUNTIF(AY:AY,AY32)&gt;1,COUNTIF(AZ$2:AZ31,AY32)&gt;=1),"",AY32))</f>
        <v/>
      </c>
      <c r="BA32" s="204" t="str">
        <v/>
      </c>
      <c r="BB32" s="204" t="str">
        <f>IF(BA32="","",MAX(BB$2:BB31)+1)</f>
        <v/>
      </c>
      <c r="BC32" s="204"/>
      <c r="BD32" s="204">
        <v>30</v>
      </c>
      <c r="BE32" s="204" t="str">
        <f t="shared" si="11"/>
        <v>AMOXIPRO 10 % POUDRE POUR ADMINISTRATION DANS L’EAU DE BOISSON/ LE LAIT VEAU PORC POULET CANARD DINDE</v>
      </c>
      <c r="BF32" s="204" t="str">
        <f t="shared" si="0"/>
        <v>ORAL</v>
      </c>
      <c r="BG32" s="204" t="str">
        <f t="shared" si="1"/>
        <v>PENICILLINES</v>
      </c>
      <c r="BH32" s="204" t="str">
        <f t="shared" si="2"/>
        <v/>
      </c>
      <c r="BI32" s="204" t="str">
        <f t="shared" si="3"/>
        <v/>
      </c>
      <c r="BJ32" s="204" t="str">
        <f t="shared" si="4"/>
        <v>amoxicillin</v>
      </c>
      <c r="BK32" s="204" t="str">
        <f t="shared" si="5"/>
        <v/>
      </c>
      <c r="BL32" s="204" t="str">
        <f t="shared" si="6"/>
        <v/>
      </c>
      <c r="BM32" s="204" t="str">
        <f t="shared" si="12"/>
        <v>Amoxicilline</v>
      </c>
      <c r="BN32" s="204" t="str">
        <f t="shared" si="7"/>
        <v>Amoxicilline</v>
      </c>
      <c r="BO32" s="204" t="str">
        <f t="shared" si="8"/>
        <v/>
      </c>
      <c r="BP32" s="204" t="str">
        <f t="shared" si="9"/>
        <v/>
      </c>
      <c r="BQ32" s="204" t="str">
        <f t="shared" si="13"/>
        <v>Penicillines</v>
      </c>
      <c r="BR32" s="204" t="str">
        <f t="shared" si="14"/>
        <v>Penicillines</v>
      </c>
      <c r="BS32" s="204" t="str">
        <f t="shared" si="15"/>
        <v/>
      </c>
      <c r="BT32" s="204" t="str">
        <f t="shared" si="16"/>
        <v/>
      </c>
      <c r="BU32" s="104" t="str">
        <f t="shared" si="17"/>
        <v>Voie orale  hors prémélanges médicamenteux</v>
      </c>
      <c r="BV32" s="202" t="str">
        <f t="shared" si="18"/>
        <v/>
      </c>
      <c r="BX32"/>
      <c r="BY32"/>
      <c r="BZ32"/>
      <c r="CA32" s="206" t="s">
        <v>2904</v>
      </c>
      <c r="CB32" s="206" t="s">
        <v>16</v>
      </c>
      <c r="CC32" s="206" t="s">
        <v>143</v>
      </c>
      <c r="CD32"/>
      <c r="CL32" s="206" t="s">
        <v>1193</v>
      </c>
      <c r="CM32" s="256" t="s">
        <v>4587</v>
      </c>
      <c r="CO32" s="202">
        <v>31</v>
      </c>
    </row>
    <row r="33" spans="1:93" x14ac:dyDescent="0.25">
      <c r="A33" s="203" t="s">
        <v>3712</v>
      </c>
      <c r="B33" s="204" t="s">
        <v>3713</v>
      </c>
      <c r="C33" s="204" t="s">
        <v>3268</v>
      </c>
      <c r="D33" s="210" t="s">
        <v>2114</v>
      </c>
      <c r="E33" s="204" t="s">
        <v>924</v>
      </c>
      <c r="F33" s="204" t="s">
        <v>240</v>
      </c>
      <c r="G33" s="204" t="s">
        <v>925</v>
      </c>
      <c r="H33" s="204" t="s">
        <v>1326</v>
      </c>
      <c r="I33" s="204" t="s">
        <v>910</v>
      </c>
      <c r="J33" s="204" t="s">
        <v>891</v>
      </c>
      <c r="K33" s="204" t="s">
        <v>891</v>
      </c>
      <c r="L33" s="204" t="s">
        <v>3137</v>
      </c>
      <c r="M33" s="204" t="s">
        <v>213</v>
      </c>
      <c r="N33" s="204" t="s">
        <v>3588</v>
      </c>
      <c r="O33" s="204" t="s">
        <v>992</v>
      </c>
      <c r="P33" s="204" t="s">
        <v>859</v>
      </c>
      <c r="Q33" s="204" t="s">
        <v>851</v>
      </c>
      <c r="R33" s="204">
        <v>0</v>
      </c>
      <c r="S33" s="204">
        <v>0</v>
      </c>
      <c r="T33" s="204">
        <v>0</v>
      </c>
      <c r="U33" s="204">
        <v>0</v>
      </c>
      <c r="V33" s="204">
        <v>0</v>
      </c>
      <c r="W33" s="204">
        <v>0</v>
      </c>
      <c r="X33" s="204">
        <v>0</v>
      </c>
      <c r="Y33" s="204">
        <v>0</v>
      </c>
      <c r="Z33" s="204">
        <v>0</v>
      </c>
      <c r="AA33" s="204">
        <v>0</v>
      </c>
      <c r="AB33" s="204">
        <v>0</v>
      </c>
      <c r="AC33" s="204">
        <v>0</v>
      </c>
      <c r="AD33" s="204">
        <v>5</v>
      </c>
      <c r="AE33" s="204">
        <v>5</v>
      </c>
      <c r="AF33" s="204">
        <v>0</v>
      </c>
      <c r="AG33" s="204">
        <v>0</v>
      </c>
      <c r="AH33" s="204">
        <v>0</v>
      </c>
      <c r="AI33" s="204">
        <v>0</v>
      </c>
      <c r="AJ33" s="204"/>
      <c r="AK33" s="204"/>
      <c r="AL33" s="204"/>
      <c r="AM33" s="204"/>
      <c r="AN33" s="204"/>
      <c r="AO33" s="204"/>
      <c r="AP33" s="204"/>
      <c r="AQ33" s="204"/>
      <c r="AR33" s="204"/>
      <c r="AS33" s="204"/>
      <c r="AT33" s="204"/>
      <c r="AU33" s="204"/>
      <c r="AV33" s="204"/>
      <c r="AW33" s="204"/>
      <c r="AX33" s="204"/>
      <c r="AY33" s="204" t="str">
        <f t="shared" si="10"/>
        <v>AIVLOSIN 625 MG/G GRANULES POUR L'EAU DE BOISSON POUR PORCS</v>
      </c>
      <c r="AZ33" s="204" t="str">
        <f>IF(COUNTIF(AY:AY,AY33)=1,AY33,IF(AND(COUNTIF(AY:AY,AY33)&gt;1,COUNTIF(AZ$2:AZ32,AY33)&gt;=1),"",AY33))</f>
        <v>AIVLOSIN 625 MG/G GRANULES POUR L'EAU DE BOISSON POUR PORCS</v>
      </c>
      <c r="BA33" s="204" t="str">
        <v/>
      </c>
      <c r="BB33" s="204" t="str">
        <f>IF(BA33="","",MAX(BB$2:BB32)+1)</f>
        <v/>
      </c>
      <c r="BC33" s="204"/>
      <c r="BD33" s="204">
        <v>31</v>
      </c>
      <c r="BE33" s="204" t="str">
        <f t="shared" si="11"/>
        <v>AMOXIPRO INJECTABLE</v>
      </c>
      <c r="BF33" s="204" t="str">
        <f t="shared" si="0"/>
        <v>INJ</v>
      </c>
      <c r="BG33" s="204" t="str">
        <f t="shared" si="1"/>
        <v>PENICILLINES</v>
      </c>
      <c r="BH33" s="204" t="str">
        <f t="shared" si="2"/>
        <v/>
      </c>
      <c r="BI33" s="204" t="str">
        <f t="shared" si="3"/>
        <v/>
      </c>
      <c r="BJ33" s="204" t="str">
        <f t="shared" si="4"/>
        <v>amoxicillin</v>
      </c>
      <c r="BK33" s="204" t="str">
        <f t="shared" si="5"/>
        <v/>
      </c>
      <c r="BL33" s="204" t="str">
        <f t="shared" si="6"/>
        <v/>
      </c>
      <c r="BM33" s="204" t="str">
        <f t="shared" si="12"/>
        <v>Amoxicilline</v>
      </c>
      <c r="BN33" s="204" t="str">
        <f t="shared" si="7"/>
        <v>Amoxicilline</v>
      </c>
      <c r="BO33" s="204" t="str">
        <f t="shared" si="8"/>
        <v/>
      </c>
      <c r="BP33" s="204" t="str">
        <f t="shared" si="9"/>
        <v/>
      </c>
      <c r="BQ33" s="204" t="str">
        <f t="shared" si="13"/>
        <v>Penicillines</v>
      </c>
      <c r="BR33" s="204" t="str">
        <f t="shared" si="14"/>
        <v>Penicillines</v>
      </c>
      <c r="BS33" s="204" t="str">
        <f t="shared" si="15"/>
        <v/>
      </c>
      <c r="BT33" s="204" t="str">
        <f t="shared" si="16"/>
        <v/>
      </c>
      <c r="BU33" s="104" t="str">
        <f t="shared" si="17"/>
        <v>Voie parentérale</v>
      </c>
      <c r="BV33" s="202" t="str">
        <f t="shared" si="18"/>
        <v/>
      </c>
      <c r="BX33"/>
      <c r="BY33"/>
      <c r="BZ33"/>
      <c r="CA33" s="206"/>
      <c r="CB33" s="206" t="s">
        <v>164</v>
      </c>
      <c r="CC33" s="206" t="s">
        <v>793</v>
      </c>
      <c r="CD33"/>
      <c r="CL33" s="206" t="s">
        <v>1827</v>
      </c>
      <c r="CM33" s="256" t="s">
        <v>4587</v>
      </c>
      <c r="CO33" s="202">
        <v>32</v>
      </c>
    </row>
    <row r="34" spans="1:93" x14ac:dyDescent="0.25">
      <c r="A34" s="203" t="s">
        <v>3403</v>
      </c>
      <c r="B34" s="204" t="s">
        <v>3404</v>
      </c>
      <c r="C34" s="204" t="s">
        <v>2448</v>
      </c>
      <c r="D34" s="210" t="s">
        <v>1667</v>
      </c>
      <c r="E34" s="204" t="s">
        <v>924</v>
      </c>
      <c r="F34" s="204" t="s">
        <v>242</v>
      </c>
      <c r="G34" s="204" t="s">
        <v>1171</v>
      </c>
      <c r="H34" s="204" t="s">
        <v>1326</v>
      </c>
      <c r="I34" s="204" t="s">
        <v>1173</v>
      </c>
      <c r="J34" s="204" t="s">
        <v>891</v>
      </c>
      <c r="K34" s="204" t="s">
        <v>891</v>
      </c>
      <c r="L34" s="204" t="s">
        <v>3137</v>
      </c>
      <c r="M34" s="204" t="s">
        <v>213</v>
      </c>
      <c r="N34" s="204" t="s">
        <v>3405</v>
      </c>
      <c r="O34" s="204" t="s">
        <v>992</v>
      </c>
      <c r="P34" s="204" t="s">
        <v>859</v>
      </c>
      <c r="Q34" s="204" t="s">
        <v>3406</v>
      </c>
      <c r="R34" s="204">
        <v>0</v>
      </c>
      <c r="S34" s="204">
        <v>0</v>
      </c>
      <c r="T34" s="204">
        <v>0</v>
      </c>
      <c r="U34" s="204">
        <v>0</v>
      </c>
      <c r="V34" s="204">
        <v>0</v>
      </c>
      <c r="W34" s="204">
        <v>0</v>
      </c>
      <c r="X34" s="204">
        <v>0</v>
      </c>
      <c r="Y34" s="204">
        <v>0</v>
      </c>
      <c r="Z34" s="204">
        <v>0</v>
      </c>
      <c r="AA34" s="204">
        <v>0</v>
      </c>
      <c r="AB34" s="204">
        <v>0</v>
      </c>
      <c r="AC34" s="204">
        <v>0</v>
      </c>
      <c r="AD34" s="204">
        <v>4.25</v>
      </c>
      <c r="AE34" s="204">
        <v>10</v>
      </c>
      <c r="AF34" s="204">
        <v>0</v>
      </c>
      <c r="AG34" s="204">
        <v>0</v>
      </c>
      <c r="AH34" s="204">
        <v>0</v>
      </c>
      <c r="AI34" s="204">
        <v>0</v>
      </c>
      <c r="AJ34" s="204"/>
      <c r="AK34" s="204"/>
      <c r="AL34" s="204"/>
      <c r="AM34" s="204"/>
      <c r="AN34" s="204"/>
      <c r="AO34" s="204"/>
      <c r="AP34" s="204"/>
      <c r="AQ34" s="204"/>
      <c r="AR34" s="204"/>
      <c r="AS34" s="204"/>
      <c r="AT34" s="204"/>
      <c r="AU34" s="204"/>
      <c r="AV34" s="204"/>
      <c r="AW34" s="204"/>
      <c r="AX34" s="204"/>
      <c r="AY34" s="204" t="str">
        <f t="shared" si="10"/>
        <v>AIVLOSIN 8,5 MG/G PREMELANGE MEDICAMENTEUX POUR PORCS</v>
      </c>
      <c r="AZ34" s="204" t="str">
        <f>IF(COUNTIF(AY:AY,AY34)=1,AY34,IF(AND(COUNTIF(AY:AY,AY34)&gt;1,COUNTIF(AZ$2:AZ33,AY34)&gt;=1),"",AY34))</f>
        <v>AIVLOSIN 8,5 MG/G PREMELANGE MEDICAMENTEUX POUR PORCS</v>
      </c>
      <c r="BA34" s="204" t="str">
        <v/>
      </c>
      <c r="BB34" s="204" t="str">
        <f>IF(BA34="","",MAX(BB$2:BB33)+1)</f>
        <v/>
      </c>
      <c r="BC34" s="204"/>
      <c r="BD34" s="204">
        <v>32</v>
      </c>
      <c r="BE34" s="204" t="str">
        <f t="shared" si="11"/>
        <v>AMOXIVAL 20 % POUDRE ORALE VOLAILLE</v>
      </c>
      <c r="BF34" s="204" t="str">
        <f t="shared" si="0"/>
        <v>ORAL</v>
      </c>
      <c r="BG34" s="204" t="str">
        <f t="shared" si="1"/>
        <v>PENICILLINES</v>
      </c>
      <c r="BH34" s="204" t="str">
        <f t="shared" si="2"/>
        <v/>
      </c>
      <c r="BI34" s="204" t="str">
        <f t="shared" si="3"/>
        <v/>
      </c>
      <c r="BJ34" s="204" t="str">
        <f t="shared" si="4"/>
        <v>amoxicillin</v>
      </c>
      <c r="BK34" s="204" t="str">
        <f t="shared" si="5"/>
        <v/>
      </c>
      <c r="BL34" s="204" t="str">
        <f t="shared" si="6"/>
        <v/>
      </c>
      <c r="BM34" s="204" t="str">
        <f t="shared" si="12"/>
        <v>Amoxicilline</v>
      </c>
      <c r="BN34" s="204" t="str">
        <f t="shared" si="7"/>
        <v>Amoxicilline</v>
      </c>
      <c r="BO34" s="204" t="str">
        <f t="shared" si="8"/>
        <v/>
      </c>
      <c r="BP34" s="204" t="str">
        <f t="shared" si="9"/>
        <v/>
      </c>
      <c r="BQ34" s="204" t="str">
        <f t="shared" si="13"/>
        <v>Penicillines</v>
      </c>
      <c r="BR34" s="204" t="str">
        <f t="shared" si="14"/>
        <v>Penicillines</v>
      </c>
      <c r="BS34" s="204" t="str">
        <f t="shared" si="15"/>
        <v/>
      </c>
      <c r="BT34" s="204" t="str">
        <f t="shared" si="16"/>
        <v/>
      </c>
      <c r="BU34" s="104" t="str">
        <f t="shared" si="17"/>
        <v>Voie orale  hors prémélanges médicamenteux</v>
      </c>
      <c r="BV34" s="202" t="str">
        <f t="shared" si="18"/>
        <v/>
      </c>
      <c r="BX34"/>
      <c r="BY34"/>
      <c r="BZ34"/>
      <c r="CA34" s="206" t="s">
        <v>1133</v>
      </c>
      <c r="CB34" s="206" t="s">
        <v>107</v>
      </c>
      <c r="CC34" s="206" t="s">
        <v>4564</v>
      </c>
      <c r="CD34"/>
      <c r="CL34" s="206" t="s">
        <v>890</v>
      </c>
      <c r="CM34" s="256" t="s">
        <v>4587</v>
      </c>
      <c r="CO34" s="202">
        <v>33</v>
      </c>
    </row>
    <row r="35" spans="1:93" x14ac:dyDescent="0.25">
      <c r="A35" s="203" t="s">
        <v>2976</v>
      </c>
      <c r="B35" s="204" t="s">
        <v>2977</v>
      </c>
      <c r="C35" s="204" t="s">
        <v>2978</v>
      </c>
      <c r="D35" s="210" t="s">
        <v>1244</v>
      </c>
      <c r="E35" s="204" t="s">
        <v>906</v>
      </c>
      <c r="F35" s="204" t="s">
        <v>243</v>
      </c>
      <c r="G35" s="204" t="s">
        <v>1116</v>
      </c>
      <c r="H35" s="204" t="s">
        <v>1514</v>
      </c>
      <c r="I35" s="204" t="s">
        <v>1116</v>
      </c>
      <c r="J35" s="204" t="s">
        <v>1381</v>
      </c>
      <c r="K35" s="204" t="s">
        <v>1385</v>
      </c>
      <c r="L35" s="204" t="s">
        <v>1386</v>
      </c>
      <c r="M35" s="204" t="s">
        <v>213</v>
      </c>
      <c r="N35" s="204" t="s">
        <v>2979</v>
      </c>
      <c r="O35" s="204" t="s">
        <v>918</v>
      </c>
      <c r="P35" s="204" t="s">
        <v>859</v>
      </c>
      <c r="Q35" s="204" t="s">
        <v>2980</v>
      </c>
      <c r="R35" s="204">
        <v>0</v>
      </c>
      <c r="S35" s="204">
        <v>0</v>
      </c>
      <c r="T35" s="204">
        <v>0</v>
      </c>
      <c r="U35" s="204">
        <v>0</v>
      </c>
      <c r="V35" s="204">
        <v>0</v>
      </c>
      <c r="W35" s="204">
        <v>0</v>
      </c>
      <c r="X35" s="204">
        <v>0</v>
      </c>
      <c r="Y35" s="204">
        <v>0</v>
      </c>
      <c r="Z35" s="204">
        <v>0</v>
      </c>
      <c r="AA35" s="204">
        <v>0</v>
      </c>
      <c r="AB35" s="204">
        <v>0</v>
      </c>
      <c r="AC35" s="204">
        <v>0</v>
      </c>
      <c r="AD35" s="204">
        <v>0</v>
      </c>
      <c r="AE35" s="204">
        <v>0</v>
      </c>
      <c r="AF35" s="204">
        <v>0</v>
      </c>
      <c r="AG35" s="204">
        <v>0</v>
      </c>
      <c r="AH35" s="204">
        <v>0</v>
      </c>
      <c r="AI35" s="204">
        <v>0</v>
      </c>
      <c r="AJ35" s="204" t="s">
        <v>871</v>
      </c>
      <c r="AK35" s="204" t="s">
        <v>872</v>
      </c>
      <c r="AL35" s="204" t="s">
        <v>213</v>
      </c>
      <c r="AM35" s="204" t="s">
        <v>851</v>
      </c>
      <c r="AN35" s="204" t="s">
        <v>918</v>
      </c>
      <c r="AO35" s="204" t="s">
        <v>859</v>
      </c>
      <c r="AP35" s="204" t="s">
        <v>1118</v>
      </c>
      <c r="AQ35" s="204"/>
      <c r="AR35" s="204"/>
      <c r="AS35" s="204"/>
      <c r="AT35" s="204"/>
      <c r="AU35" s="204"/>
      <c r="AV35" s="204"/>
      <c r="AW35" s="204"/>
      <c r="AX35" s="204"/>
      <c r="AY35" s="204" t="str">
        <f t="shared" si="10"/>
        <v>ALBIOTIC 330 MG /100 MG SOLUTION INTRAMAMMAIRE</v>
      </c>
      <c r="AZ35" s="204" t="str">
        <f>IF(COUNTIF(AY:AY,AY35)=1,AY35,IF(AND(COUNTIF(AY:AY,AY35)&gt;1,COUNTIF(AZ$2:AZ34,AY35)&gt;=1),"",AY35))</f>
        <v>ALBIOTIC 330 MG /100 MG SOLUTION INTRAMAMMAIRE</v>
      </c>
      <c r="BA35" s="204" t="str">
        <v/>
      </c>
      <c r="BB35" s="204" t="str">
        <f>IF(BA35="","",MAX(BB$2:BB34)+1)</f>
        <v/>
      </c>
      <c r="BC35" s="204"/>
      <c r="BD35" s="204">
        <v>33</v>
      </c>
      <c r="BE35" s="204" t="str">
        <f t="shared" si="11"/>
        <v>AMOXIVAL AMOXICILLINE 40 PREMELANGE MEDICAMENTEUX VOLAILLES</v>
      </c>
      <c r="BF35" s="204" t="str">
        <f t="shared" si="0"/>
        <v>PM</v>
      </c>
      <c r="BG35" s="204" t="str">
        <f t="shared" si="1"/>
        <v>PENICILLINES</v>
      </c>
      <c r="BH35" s="204" t="str">
        <f t="shared" si="2"/>
        <v/>
      </c>
      <c r="BI35" s="204" t="str">
        <f t="shared" si="3"/>
        <v/>
      </c>
      <c r="BJ35" s="204" t="str">
        <f t="shared" si="4"/>
        <v>amoxicillin</v>
      </c>
      <c r="BK35" s="204" t="str">
        <f t="shared" si="5"/>
        <v/>
      </c>
      <c r="BL35" s="204" t="str">
        <f t="shared" si="6"/>
        <v/>
      </c>
      <c r="BM35" s="204" t="str">
        <f t="shared" si="12"/>
        <v>Amoxicilline</v>
      </c>
      <c r="BN35" s="204" t="str">
        <f t="shared" si="7"/>
        <v>Amoxicilline</v>
      </c>
      <c r="BO35" s="204" t="str">
        <f t="shared" si="8"/>
        <v/>
      </c>
      <c r="BP35" s="204" t="str">
        <f t="shared" si="9"/>
        <v/>
      </c>
      <c r="BQ35" s="204" t="str">
        <f t="shared" si="13"/>
        <v>Penicillines</v>
      </c>
      <c r="BR35" s="204" t="str">
        <f t="shared" si="14"/>
        <v>Penicillines</v>
      </c>
      <c r="BS35" s="204" t="str">
        <f t="shared" si="15"/>
        <v/>
      </c>
      <c r="BT35" s="204" t="str">
        <f t="shared" si="16"/>
        <v/>
      </c>
      <c r="BU35" s="104" t="str">
        <f t="shared" si="17"/>
        <v>Prémélanges médicamenteux</v>
      </c>
      <c r="BV35" s="202" t="str">
        <f t="shared" si="18"/>
        <v/>
      </c>
      <c r="BX35"/>
      <c r="BY35"/>
      <c r="BZ35"/>
      <c r="CA35" s="206" t="s">
        <v>872</v>
      </c>
      <c r="CB35" s="206" t="s">
        <v>7</v>
      </c>
      <c r="CC35" s="206" t="s">
        <v>8</v>
      </c>
      <c r="CD35"/>
      <c r="CL35" s="206" t="s">
        <v>2028</v>
      </c>
      <c r="CM35" s="256" t="s">
        <v>4587</v>
      </c>
      <c r="CO35" s="202">
        <v>34</v>
      </c>
    </row>
    <row r="36" spans="1:93" x14ac:dyDescent="0.25">
      <c r="A36" s="203" t="s">
        <v>2976</v>
      </c>
      <c r="B36" s="204" t="s">
        <v>2981</v>
      </c>
      <c r="C36" s="204" t="s">
        <v>2982</v>
      </c>
      <c r="D36" s="210" t="s">
        <v>1244</v>
      </c>
      <c r="E36" s="204" t="s">
        <v>906</v>
      </c>
      <c r="F36" s="204" t="s">
        <v>243</v>
      </c>
      <c r="G36" s="204" t="s">
        <v>1116</v>
      </c>
      <c r="H36" s="204" t="s">
        <v>1514</v>
      </c>
      <c r="I36" s="204" t="s">
        <v>1116</v>
      </c>
      <c r="J36" s="204" t="s">
        <v>1381</v>
      </c>
      <c r="K36" s="204" t="s">
        <v>1385</v>
      </c>
      <c r="L36" s="204" t="s">
        <v>1386</v>
      </c>
      <c r="M36" s="204" t="s">
        <v>213</v>
      </c>
      <c r="N36" s="204" t="s">
        <v>2979</v>
      </c>
      <c r="O36" s="204" t="s">
        <v>918</v>
      </c>
      <c r="P36" s="204" t="s">
        <v>859</v>
      </c>
      <c r="Q36" s="204" t="s">
        <v>2980</v>
      </c>
      <c r="R36" s="204">
        <v>0</v>
      </c>
      <c r="S36" s="204">
        <v>0</v>
      </c>
      <c r="T36" s="204">
        <v>0</v>
      </c>
      <c r="U36" s="204">
        <v>0</v>
      </c>
      <c r="V36" s="204">
        <v>0</v>
      </c>
      <c r="W36" s="204">
        <v>0</v>
      </c>
      <c r="X36" s="204">
        <v>0</v>
      </c>
      <c r="Y36" s="204">
        <v>0</v>
      </c>
      <c r="Z36" s="204">
        <v>0</v>
      </c>
      <c r="AA36" s="204">
        <v>0</v>
      </c>
      <c r="AB36" s="204">
        <v>0</v>
      </c>
      <c r="AC36" s="204">
        <v>0</v>
      </c>
      <c r="AD36" s="204">
        <v>0</v>
      </c>
      <c r="AE36" s="204">
        <v>0</v>
      </c>
      <c r="AF36" s="204">
        <v>0</v>
      </c>
      <c r="AG36" s="204">
        <v>0</v>
      </c>
      <c r="AH36" s="204">
        <v>0</v>
      </c>
      <c r="AI36" s="204">
        <v>0</v>
      </c>
      <c r="AJ36" s="204" t="s">
        <v>871</v>
      </c>
      <c r="AK36" s="204" t="s">
        <v>872</v>
      </c>
      <c r="AL36" s="204" t="s">
        <v>213</v>
      </c>
      <c r="AM36" s="204" t="s">
        <v>851</v>
      </c>
      <c r="AN36" s="204" t="s">
        <v>918</v>
      </c>
      <c r="AO36" s="204" t="s">
        <v>859</v>
      </c>
      <c r="AP36" s="204" t="s">
        <v>1118</v>
      </c>
      <c r="AQ36" s="204"/>
      <c r="AR36" s="204"/>
      <c r="AS36" s="204"/>
      <c r="AT36" s="204"/>
      <c r="AU36" s="204"/>
      <c r="AV36" s="204"/>
      <c r="AW36" s="204"/>
      <c r="AX36" s="204"/>
      <c r="AY36" s="204" t="str">
        <f t="shared" si="10"/>
        <v>ALBIOTIC 330 MG /100 MG SOLUTION INTRAMAMMAIRE</v>
      </c>
      <c r="AZ36" s="204" t="str">
        <f>IF(COUNTIF(AY:AY,AY36)=1,AY36,IF(AND(COUNTIF(AY:AY,AY36)&gt;1,COUNTIF(AZ$2:AZ35,AY36)&gt;=1),"",AY36))</f>
        <v/>
      </c>
      <c r="BA36" s="204" t="str">
        <v/>
      </c>
      <c r="BB36" s="204" t="str">
        <f>IF(BA36="","",MAX(BB$2:BB35)+1)</f>
        <v/>
      </c>
      <c r="BC36" s="204"/>
      <c r="BD36" s="204">
        <v>34</v>
      </c>
      <c r="BE36" s="204" t="str">
        <f t="shared" si="11"/>
        <v>AMPHEN 200 MG/G GRANULES POUR SOLUTION BUVABLE POUR PORCS</v>
      </c>
      <c r="BF36" s="204" t="str">
        <f t="shared" si="0"/>
        <v>ORAL</v>
      </c>
      <c r="BG36" s="204" t="str">
        <f t="shared" si="1"/>
        <v>PHENICOLES</v>
      </c>
      <c r="BH36" s="204" t="str">
        <f t="shared" si="2"/>
        <v/>
      </c>
      <c r="BI36" s="204" t="str">
        <f t="shared" si="3"/>
        <v/>
      </c>
      <c r="BJ36" s="204" t="str">
        <f t="shared" si="4"/>
        <v>florfenicol</v>
      </c>
      <c r="BK36" s="204" t="str">
        <f t="shared" si="5"/>
        <v/>
      </c>
      <c r="BL36" s="204" t="str">
        <f t="shared" si="6"/>
        <v/>
      </c>
      <c r="BM36" s="204" t="str">
        <f t="shared" si="12"/>
        <v>Florfénicol</v>
      </c>
      <c r="BN36" s="204" t="str">
        <f t="shared" si="7"/>
        <v>Florfénicol</v>
      </c>
      <c r="BO36" s="204" t="str">
        <f t="shared" si="8"/>
        <v/>
      </c>
      <c r="BP36" s="204" t="str">
        <f t="shared" si="9"/>
        <v/>
      </c>
      <c r="BQ36" s="204" t="str">
        <f t="shared" si="13"/>
        <v>Phenicoles</v>
      </c>
      <c r="BR36" s="204" t="str">
        <f t="shared" si="14"/>
        <v>Phenicoles</v>
      </c>
      <c r="BS36" s="204" t="str">
        <f t="shared" si="15"/>
        <v/>
      </c>
      <c r="BT36" s="204" t="str">
        <f t="shared" si="16"/>
        <v/>
      </c>
      <c r="BU36" s="104" t="str">
        <f t="shared" si="17"/>
        <v>Voie orale  hors prémélanges médicamenteux</v>
      </c>
      <c r="BV36" s="202" t="str">
        <f t="shared" si="18"/>
        <v/>
      </c>
      <c r="BX36"/>
      <c r="BY36"/>
      <c r="BZ36"/>
      <c r="CA36" s="206" t="s">
        <v>1693</v>
      </c>
      <c r="CB36" s="206" t="s">
        <v>98</v>
      </c>
      <c r="CC36" s="206" t="s">
        <v>144</v>
      </c>
      <c r="CD36"/>
      <c r="CL36" s="206" t="s">
        <v>1593</v>
      </c>
      <c r="CM36" s="256" t="s">
        <v>4587</v>
      </c>
      <c r="CO36" s="202">
        <v>35</v>
      </c>
    </row>
    <row r="37" spans="1:93" x14ac:dyDescent="0.25">
      <c r="A37" s="203" t="s">
        <v>2976</v>
      </c>
      <c r="B37" s="204" t="s">
        <v>2983</v>
      </c>
      <c r="C37" s="204" t="s">
        <v>2982</v>
      </c>
      <c r="D37" s="210" t="s">
        <v>1244</v>
      </c>
      <c r="E37" s="204" t="s">
        <v>906</v>
      </c>
      <c r="F37" s="204" t="s">
        <v>243</v>
      </c>
      <c r="G37" s="204" t="s">
        <v>1116</v>
      </c>
      <c r="H37" s="204" t="s">
        <v>1514</v>
      </c>
      <c r="I37" s="204" t="s">
        <v>1116</v>
      </c>
      <c r="J37" s="204" t="s">
        <v>1381</v>
      </c>
      <c r="K37" s="204" t="s">
        <v>1385</v>
      </c>
      <c r="L37" s="204" t="s">
        <v>1386</v>
      </c>
      <c r="M37" s="204" t="s">
        <v>213</v>
      </c>
      <c r="N37" s="204" t="s">
        <v>2979</v>
      </c>
      <c r="O37" s="204" t="s">
        <v>918</v>
      </c>
      <c r="P37" s="204" t="s">
        <v>859</v>
      </c>
      <c r="Q37" s="204" t="s">
        <v>2980</v>
      </c>
      <c r="R37" s="204">
        <v>0</v>
      </c>
      <c r="S37" s="204">
        <v>0</v>
      </c>
      <c r="T37" s="204">
        <v>0</v>
      </c>
      <c r="U37" s="204">
        <v>0</v>
      </c>
      <c r="V37" s="204">
        <v>0</v>
      </c>
      <c r="W37" s="204">
        <v>0</v>
      </c>
      <c r="X37" s="204">
        <v>0</v>
      </c>
      <c r="Y37" s="204">
        <v>0</v>
      </c>
      <c r="Z37" s="204">
        <v>0</v>
      </c>
      <c r="AA37" s="204">
        <v>0</v>
      </c>
      <c r="AB37" s="204">
        <v>0</v>
      </c>
      <c r="AC37" s="204">
        <v>0</v>
      </c>
      <c r="AD37" s="204">
        <v>0</v>
      </c>
      <c r="AE37" s="204">
        <v>0</v>
      </c>
      <c r="AF37" s="204">
        <v>0</v>
      </c>
      <c r="AG37" s="204">
        <v>0</v>
      </c>
      <c r="AH37" s="204">
        <v>0</v>
      </c>
      <c r="AI37" s="204">
        <v>0</v>
      </c>
      <c r="AJ37" s="204" t="s">
        <v>871</v>
      </c>
      <c r="AK37" s="204" t="s">
        <v>872</v>
      </c>
      <c r="AL37" s="204" t="s">
        <v>213</v>
      </c>
      <c r="AM37" s="204" t="s">
        <v>851</v>
      </c>
      <c r="AN37" s="204" t="s">
        <v>918</v>
      </c>
      <c r="AO37" s="204" t="s">
        <v>859</v>
      </c>
      <c r="AP37" s="204" t="s">
        <v>1118</v>
      </c>
      <c r="AQ37" s="204"/>
      <c r="AR37" s="204"/>
      <c r="AS37" s="204"/>
      <c r="AT37" s="204"/>
      <c r="AU37" s="204"/>
      <c r="AV37" s="204"/>
      <c r="AW37" s="204"/>
      <c r="AX37" s="204"/>
      <c r="AY37" s="204" t="str">
        <f t="shared" si="10"/>
        <v>ALBIOTIC 330 MG /100 MG SOLUTION INTRAMAMMAIRE</v>
      </c>
      <c r="AZ37" s="204" t="str">
        <f>IF(COUNTIF(AY:AY,AY37)=1,AY37,IF(AND(COUNTIF(AY:AY,AY37)&gt;1,COUNTIF(AZ$2:AZ36,AY37)&gt;=1),"",AY37))</f>
        <v/>
      </c>
      <c r="BA37" s="204" t="str">
        <v/>
      </c>
      <c r="BB37" s="204" t="str">
        <f>IF(BA37="","",MAX(BB$2:BB36)+1)</f>
        <v/>
      </c>
      <c r="BC37" s="204"/>
      <c r="BD37" s="204">
        <v>35</v>
      </c>
      <c r="BE37" s="204" t="str">
        <f t="shared" si="11"/>
        <v>AMPHOPRIM</v>
      </c>
      <c r="BF37" s="204" t="str">
        <f t="shared" si="0"/>
        <v>INJ</v>
      </c>
      <c r="BG37" s="204" t="str">
        <f t="shared" si="1"/>
        <v>SULFAMIDES</v>
      </c>
      <c r="BH37" s="204" t="str">
        <f t="shared" si="2"/>
        <v>TRIMETHOPRIME</v>
      </c>
      <c r="BI37" s="204" t="str">
        <f t="shared" si="3"/>
        <v/>
      </c>
      <c r="BJ37" s="204" t="str">
        <f t="shared" si="4"/>
        <v>sulfadimidine</v>
      </c>
      <c r="BK37" s="204" t="str">
        <f t="shared" si="5"/>
        <v>trimethoprim</v>
      </c>
      <c r="BL37" s="204" t="str">
        <f t="shared" si="6"/>
        <v/>
      </c>
      <c r="BM37" s="204" t="str">
        <f t="shared" si="12"/>
        <v>Sulfadimidine + Triméthoprime</v>
      </c>
      <c r="BN37" s="204" t="str">
        <f t="shared" si="7"/>
        <v>Sulfadimidine</v>
      </c>
      <c r="BO37" s="204" t="str">
        <f t="shared" si="8"/>
        <v>Triméthoprime</v>
      </c>
      <c r="BP37" s="204" t="str">
        <f t="shared" si="9"/>
        <v/>
      </c>
      <c r="BQ37" s="204" t="str">
        <f t="shared" si="13"/>
        <v>Sulfamides + Trimethoprime</v>
      </c>
      <c r="BR37" s="204" t="str">
        <f t="shared" si="14"/>
        <v>Sulfamides</v>
      </c>
      <c r="BS37" s="204" t="str">
        <f t="shared" si="15"/>
        <v>Trimethoprime</v>
      </c>
      <c r="BT37" s="204" t="str">
        <f t="shared" si="16"/>
        <v/>
      </c>
      <c r="BU37" s="104" t="str">
        <f t="shared" si="17"/>
        <v>Voie parentérale</v>
      </c>
      <c r="BV37" s="202" t="str">
        <f t="shared" si="18"/>
        <v/>
      </c>
      <c r="BX37"/>
      <c r="BY37"/>
      <c r="BZ37"/>
      <c r="CA37" s="206" t="s">
        <v>856</v>
      </c>
      <c r="CB37" s="206" t="s">
        <v>17</v>
      </c>
      <c r="CC37" s="206" t="s">
        <v>4566</v>
      </c>
      <c r="CD37"/>
      <c r="CL37" s="206" t="s">
        <v>1956</v>
      </c>
      <c r="CM37" s="256" t="s">
        <v>4587</v>
      </c>
      <c r="CO37" s="202">
        <v>36</v>
      </c>
    </row>
    <row r="38" spans="1:93" x14ac:dyDescent="0.25">
      <c r="A38" s="203" t="s">
        <v>1110</v>
      </c>
      <c r="B38" s="204" t="s">
        <v>1111</v>
      </c>
      <c r="C38" s="204" t="s">
        <v>898</v>
      </c>
      <c r="D38" s="210" t="s">
        <v>851</v>
      </c>
      <c r="E38" s="204" t="s">
        <v>852</v>
      </c>
      <c r="F38" s="204" t="s">
        <v>686</v>
      </c>
      <c r="G38" s="204" t="s">
        <v>853</v>
      </c>
      <c r="H38" s="204" t="s">
        <v>854</v>
      </c>
      <c r="I38" s="204" t="s">
        <v>853</v>
      </c>
      <c r="J38" s="204" t="s">
        <v>1091</v>
      </c>
      <c r="K38" s="204" t="s">
        <v>875</v>
      </c>
      <c r="L38" s="204" t="s">
        <v>1092</v>
      </c>
      <c r="M38" s="204" t="s">
        <v>213</v>
      </c>
      <c r="N38" s="204" t="s">
        <v>851</v>
      </c>
      <c r="O38" s="204" t="s">
        <v>858</v>
      </c>
      <c r="P38" s="204" t="s">
        <v>859</v>
      </c>
      <c r="Q38" s="204" t="s">
        <v>947</v>
      </c>
      <c r="R38" s="204">
        <v>20</v>
      </c>
      <c r="S38" s="204">
        <v>3</v>
      </c>
      <c r="T38" s="204">
        <v>0</v>
      </c>
      <c r="U38" s="204">
        <v>0</v>
      </c>
      <c r="V38" s="204">
        <v>20</v>
      </c>
      <c r="W38" s="204">
        <v>3</v>
      </c>
      <c r="X38" s="204">
        <v>0</v>
      </c>
      <c r="Y38" s="204">
        <v>0</v>
      </c>
      <c r="Z38" s="204">
        <v>0</v>
      </c>
      <c r="AA38" s="204">
        <v>0</v>
      </c>
      <c r="AB38" s="204">
        <v>20</v>
      </c>
      <c r="AC38" s="204">
        <v>3</v>
      </c>
      <c r="AD38" s="204">
        <v>20</v>
      </c>
      <c r="AE38" s="204">
        <v>3</v>
      </c>
      <c r="AF38" s="204">
        <v>0</v>
      </c>
      <c r="AG38" s="204">
        <v>0</v>
      </c>
      <c r="AH38" s="204">
        <v>0</v>
      </c>
      <c r="AI38" s="204">
        <v>0</v>
      </c>
      <c r="AJ38" s="204" t="s">
        <v>1013</v>
      </c>
      <c r="AK38" s="204" t="s">
        <v>1095</v>
      </c>
      <c r="AL38" s="204" t="s">
        <v>1096</v>
      </c>
      <c r="AM38" s="204" t="s">
        <v>1097</v>
      </c>
      <c r="AN38" s="204" t="s">
        <v>894</v>
      </c>
      <c r="AO38" s="204" t="s">
        <v>1098</v>
      </c>
      <c r="AP38" s="204" t="s">
        <v>1099</v>
      </c>
      <c r="AQ38" s="204"/>
      <c r="AR38" s="204"/>
      <c r="AS38" s="204"/>
      <c r="AT38" s="204"/>
      <c r="AU38" s="204"/>
      <c r="AV38" s="204"/>
      <c r="AW38" s="204"/>
      <c r="AX38" s="204"/>
      <c r="AY38" s="204" t="str">
        <f t="shared" si="10"/>
        <v>ALLEGROCINE</v>
      </c>
      <c r="AZ38" s="204" t="str">
        <f>IF(COUNTIF(AY:AY,AY38)=1,AY38,IF(AND(COUNTIF(AY:AY,AY38)&gt;1,COUNTIF(AZ$2:AZ37,AY38)&gt;=1),"",AY38))</f>
        <v>ALLEGROCINE</v>
      </c>
      <c r="BA38" s="204" t="str">
        <v/>
      </c>
      <c r="BB38" s="204" t="str">
        <f>IF(BA38="","",MAX(BB$2:BB37)+1)</f>
        <v/>
      </c>
      <c r="BC38" s="204"/>
      <c r="BD38" s="204">
        <v>36</v>
      </c>
      <c r="BE38" s="204" t="str">
        <f t="shared" si="11"/>
        <v>AMPICLOX</v>
      </c>
      <c r="BF38" s="204" t="str">
        <f t="shared" si="0"/>
        <v>INTRAMAM</v>
      </c>
      <c r="BG38" s="204" t="str">
        <f t="shared" si="1"/>
        <v>PENICILLINES</v>
      </c>
      <c r="BH38" s="204" t="str">
        <f t="shared" si="2"/>
        <v>PENICILLINES</v>
      </c>
      <c r="BI38" s="204" t="str">
        <f t="shared" si="3"/>
        <v/>
      </c>
      <c r="BJ38" s="204" t="str">
        <f t="shared" si="4"/>
        <v>cloxacillin</v>
      </c>
      <c r="BK38" s="204" t="str">
        <f t="shared" si="5"/>
        <v>ampicillin</v>
      </c>
      <c r="BL38" s="204" t="str">
        <f t="shared" si="6"/>
        <v/>
      </c>
      <c r="BM38" s="204" t="str">
        <f t="shared" si="12"/>
        <v>Cloxacilline + Ampicilline</v>
      </c>
      <c r="BN38" s="204" t="str">
        <f t="shared" si="7"/>
        <v>Cloxacilline</v>
      </c>
      <c r="BO38" s="204" t="str">
        <f t="shared" si="8"/>
        <v>Ampicilline</v>
      </c>
      <c r="BP38" s="204" t="str">
        <f t="shared" si="9"/>
        <v/>
      </c>
      <c r="BQ38" s="204" t="str">
        <f t="shared" si="13"/>
        <v>Penicillines</v>
      </c>
      <c r="BR38" s="204" t="str">
        <f t="shared" si="14"/>
        <v>Penicillines</v>
      </c>
      <c r="BS38" s="204" t="str">
        <f t="shared" si="15"/>
        <v>Penicillines</v>
      </c>
      <c r="BT38" s="204" t="str">
        <f t="shared" si="16"/>
        <v/>
      </c>
      <c r="BU38" s="104" t="str">
        <f t="shared" si="17"/>
        <v>Voie intramammaire</v>
      </c>
      <c r="BV38" s="202" t="str">
        <f t="shared" si="18"/>
        <v/>
      </c>
      <c r="BX38"/>
      <c r="BY38"/>
      <c r="BZ38"/>
      <c r="CA38" s="206" t="s">
        <v>4238</v>
      </c>
      <c r="CB38" s="206" t="s">
        <v>95</v>
      </c>
      <c r="CC38" s="206" t="s">
        <v>8</v>
      </c>
      <c r="CD38"/>
      <c r="CL38" s="206" t="s">
        <v>2004</v>
      </c>
      <c r="CM38" s="256" t="s">
        <v>4587</v>
      </c>
      <c r="CO38" s="202">
        <v>37</v>
      </c>
    </row>
    <row r="39" spans="1:93" x14ac:dyDescent="0.25">
      <c r="A39" s="203" t="s">
        <v>1110</v>
      </c>
      <c r="B39" s="204" t="s">
        <v>1112</v>
      </c>
      <c r="C39" s="204" t="s">
        <v>901</v>
      </c>
      <c r="D39" s="210" t="s">
        <v>863</v>
      </c>
      <c r="E39" s="204" t="s">
        <v>852</v>
      </c>
      <c r="F39" s="204" t="s">
        <v>686</v>
      </c>
      <c r="G39" s="204" t="s">
        <v>853</v>
      </c>
      <c r="H39" s="204" t="s">
        <v>854</v>
      </c>
      <c r="I39" s="204" t="s">
        <v>853</v>
      </c>
      <c r="J39" s="204" t="s">
        <v>1091</v>
      </c>
      <c r="K39" s="204" t="s">
        <v>875</v>
      </c>
      <c r="L39" s="204" t="s">
        <v>1092</v>
      </c>
      <c r="M39" s="204" t="s">
        <v>213</v>
      </c>
      <c r="N39" s="204" t="s">
        <v>851</v>
      </c>
      <c r="O39" s="204" t="s">
        <v>858</v>
      </c>
      <c r="P39" s="204" t="s">
        <v>859</v>
      </c>
      <c r="Q39" s="204" t="s">
        <v>950</v>
      </c>
      <c r="R39" s="204">
        <v>20</v>
      </c>
      <c r="S39" s="204">
        <v>3</v>
      </c>
      <c r="T39" s="204">
        <v>0</v>
      </c>
      <c r="U39" s="204">
        <v>0</v>
      </c>
      <c r="V39" s="204">
        <v>20</v>
      </c>
      <c r="W39" s="204">
        <v>3</v>
      </c>
      <c r="X39" s="204">
        <v>0</v>
      </c>
      <c r="Y39" s="204">
        <v>0</v>
      </c>
      <c r="Z39" s="204">
        <v>0</v>
      </c>
      <c r="AA39" s="204">
        <v>0</v>
      </c>
      <c r="AB39" s="204">
        <v>20</v>
      </c>
      <c r="AC39" s="204">
        <v>3</v>
      </c>
      <c r="AD39" s="204">
        <v>20</v>
      </c>
      <c r="AE39" s="204">
        <v>3</v>
      </c>
      <c r="AF39" s="204">
        <v>0</v>
      </c>
      <c r="AG39" s="204">
        <v>0</v>
      </c>
      <c r="AH39" s="204">
        <v>0</v>
      </c>
      <c r="AI39" s="204">
        <v>0</v>
      </c>
      <c r="AJ39" s="204" t="s">
        <v>1013</v>
      </c>
      <c r="AK39" s="204" t="s">
        <v>1095</v>
      </c>
      <c r="AL39" s="204" t="s">
        <v>1096</v>
      </c>
      <c r="AM39" s="204" t="s">
        <v>1097</v>
      </c>
      <c r="AN39" s="204" t="s">
        <v>894</v>
      </c>
      <c r="AO39" s="204" t="s">
        <v>1098</v>
      </c>
      <c r="AP39" s="204" t="s">
        <v>1102</v>
      </c>
      <c r="AQ39" s="204"/>
      <c r="AR39" s="204"/>
      <c r="AS39" s="204"/>
      <c r="AT39" s="204"/>
      <c r="AU39" s="204"/>
      <c r="AV39" s="204"/>
      <c r="AW39" s="204"/>
      <c r="AX39" s="204"/>
      <c r="AY39" s="204" t="str">
        <f t="shared" si="10"/>
        <v>ALLEGROCINE</v>
      </c>
      <c r="AZ39" s="204" t="str">
        <f>IF(COUNTIF(AY:AY,AY39)=1,AY39,IF(AND(COUNTIF(AY:AY,AY39)&gt;1,COUNTIF(AZ$2:AZ38,AY39)&gt;=1),"",AY39))</f>
        <v/>
      </c>
      <c r="BA39" s="204" t="str">
        <v/>
      </c>
      <c r="BB39" s="204" t="str">
        <f>IF(BA39="","",MAX(BB$2:BB38)+1)</f>
        <v/>
      </c>
      <c r="BC39" s="204"/>
      <c r="BD39" s="204">
        <v>37</v>
      </c>
      <c r="BE39" s="204" t="str">
        <f t="shared" si="11"/>
        <v>AMPICOLINE</v>
      </c>
      <c r="BF39" s="204" t="str">
        <f t="shared" si="0"/>
        <v>INJ</v>
      </c>
      <c r="BG39" s="204" t="str">
        <f t="shared" si="1"/>
        <v>PENICILLINES</v>
      </c>
      <c r="BH39" s="204" t="str">
        <f t="shared" si="2"/>
        <v>POLYPEPTIDES</v>
      </c>
      <c r="BI39" s="204" t="str">
        <f t="shared" si="3"/>
        <v/>
      </c>
      <c r="BJ39" s="204" t="str">
        <f t="shared" si="4"/>
        <v>ampicillin</v>
      </c>
      <c r="BK39" s="204" t="str">
        <f t="shared" si="5"/>
        <v>colistin</v>
      </c>
      <c r="BL39" s="204" t="str">
        <f t="shared" si="6"/>
        <v/>
      </c>
      <c r="BM39" s="204" t="str">
        <f t="shared" si="12"/>
        <v>Ampicilline + Colistine</v>
      </c>
      <c r="BN39" s="204" t="str">
        <f t="shared" si="7"/>
        <v>Ampicilline</v>
      </c>
      <c r="BO39" s="204" t="str">
        <f t="shared" si="8"/>
        <v>Colistine</v>
      </c>
      <c r="BP39" s="204" t="str">
        <f t="shared" si="9"/>
        <v/>
      </c>
      <c r="BQ39" s="204" t="str">
        <f t="shared" si="13"/>
        <v>Penicillines + Polypeptides</v>
      </c>
      <c r="BR39" s="204" t="str">
        <f t="shared" si="14"/>
        <v>Penicillines</v>
      </c>
      <c r="BS39" s="204" t="str">
        <f t="shared" si="15"/>
        <v>Polypeptides</v>
      </c>
      <c r="BT39" s="204" t="str">
        <f t="shared" si="16"/>
        <v/>
      </c>
      <c r="BU39" s="104" t="str">
        <f t="shared" si="17"/>
        <v>Voie parentérale</v>
      </c>
      <c r="BV39" s="202" t="str">
        <f t="shared" si="18"/>
        <v>x</v>
      </c>
      <c r="BX39"/>
      <c r="BY39"/>
      <c r="BZ39"/>
      <c r="CA39" s="206" t="s">
        <v>2724</v>
      </c>
      <c r="CB39" s="206" t="s">
        <v>210</v>
      </c>
      <c r="CC39" s="206" t="s">
        <v>4564</v>
      </c>
      <c r="CD39"/>
      <c r="CL39" s="206" t="s">
        <v>4217</v>
      </c>
      <c r="CM39" s="256" t="s">
        <v>4587</v>
      </c>
      <c r="CO39" s="202">
        <v>38</v>
      </c>
    </row>
    <row r="40" spans="1:93" x14ac:dyDescent="0.25">
      <c r="A40" s="203" t="s">
        <v>4435</v>
      </c>
      <c r="B40" s="204" t="s">
        <v>4436</v>
      </c>
      <c r="C40" s="204" t="s">
        <v>1999</v>
      </c>
      <c r="D40" s="210" t="s">
        <v>923</v>
      </c>
      <c r="E40" s="204" t="s">
        <v>924</v>
      </c>
      <c r="F40" s="204" t="s">
        <v>244</v>
      </c>
      <c r="G40" s="204" t="s">
        <v>925</v>
      </c>
      <c r="H40" s="204" t="s">
        <v>4437</v>
      </c>
      <c r="I40" s="204" t="s">
        <v>910</v>
      </c>
      <c r="J40" s="204" t="s">
        <v>855</v>
      </c>
      <c r="K40" s="204" t="s">
        <v>855</v>
      </c>
      <c r="L40" s="204" t="s">
        <v>2299</v>
      </c>
      <c r="M40" s="204" t="s">
        <v>213</v>
      </c>
      <c r="N40" s="204" t="s">
        <v>3790</v>
      </c>
      <c r="O40" s="204" t="s">
        <v>992</v>
      </c>
      <c r="P40" s="204" t="s">
        <v>859</v>
      </c>
      <c r="Q40" s="204" t="s">
        <v>3790</v>
      </c>
      <c r="R40" s="204">
        <v>0</v>
      </c>
      <c r="S40" s="204">
        <v>0</v>
      </c>
      <c r="T40" s="204">
        <v>0</v>
      </c>
      <c r="U40" s="204">
        <v>0</v>
      </c>
      <c r="V40" s="204">
        <v>0</v>
      </c>
      <c r="W40" s="204">
        <v>0</v>
      </c>
      <c r="X40" s="204">
        <v>0</v>
      </c>
      <c r="Y40" s="204">
        <v>0</v>
      </c>
      <c r="Z40" s="204">
        <v>0</v>
      </c>
      <c r="AA40" s="204">
        <v>0</v>
      </c>
      <c r="AB40" s="204">
        <v>0</v>
      </c>
      <c r="AC40" s="204">
        <v>0</v>
      </c>
      <c r="AD40" s="204">
        <v>20</v>
      </c>
      <c r="AE40" s="204">
        <v>5</v>
      </c>
      <c r="AF40" s="204">
        <v>25</v>
      </c>
      <c r="AG40" s="204">
        <v>5</v>
      </c>
      <c r="AH40" s="204">
        <v>0</v>
      </c>
      <c r="AI40" s="204">
        <v>0</v>
      </c>
      <c r="AJ40" s="204"/>
      <c r="AK40" s="204"/>
      <c r="AL40" s="204"/>
      <c r="AM40" s="204"/>
      <c r="AN40" s="204"/>
      <c r="AO40" s="204"/>
      <c r="AP40" s="204"/>
      <c r="AQ40" s="204"/>
      <c r="AR40" s="204"/>
      <c r="AS40" s="204"/>
      <c r="AT40" s="204"/>
      <c r="AU40" s="204"/>
      <c r="AV40" s="204"/>
      <c r="AW40" s="204"/>
      <c r="AX40" s="204"/>
      <c r="AY40" s="204" t="str">
        <f t="shared" si="10"/>
        <v>ALTIDOX 433 MG/G POUDRE POUR ADMINISTRATION DANS L'EAU DE BOISSON POUR PORCS, POULETS ET DINDES</v>
      </c>
      <c r="AZ40" s="204" t="str">
        <f>IF(COUNTIF(AY:AY,AY40)=1,AY40,IF(AND(COUNTIF(AY:AY,AY40)&gt;1,COUNTIF(AZ$2:AZ39,AY40)&gt;=1),"",AY40))</f>
        <v>ALTIDOX 433 MG/G POUDRE POUR ADMINISTRATION DANS L'EAU DE BOISSON POUR PORCS, POULETS ET DINDES</v>
      </c>
      <c r="BA40" s="204" t="str">
        <v/>
      </c>
      <c r="BB40" s="204" t="str">
        <f>IF(BA40="","",MAX(BB$2:BB39)+1)</f>
        <v/>
      </c>
      <c r="BC40" s="204"/>
      <c r="BD40" s="204">
        <v>38</v>
      </c>
      <c r="BE40" s="204" t="str">
        <f t="shared" si="11"/>
        <v>AMPIDEXALONE</v>
      </c>
      <c r="BF40" s="204" t="str">
        <f t="shared" si="0"/>
        <v>INJ</v>
      </c>
      <c r="BG40" s="204" t="str">
        <f t="shared" si="1"/>
        <v>PENICILLINES</v>
      </c>
      <c r="BH40" s="204" t="str">
        <f t="shared" si="2"/>
        <v>POLYPEPTIDES</v>
      </c>
      <c r="BI40" s="204" t="str">
        <f t="shared" si="3"/>
        <v/>
      </c>
      <c r="BJ40" s="204" t="str">
        <f t="shared" si="4"/>
        <v>ampicillin</v>
      </c>
      <c r="BK40" s="204" t="str">
        <f t="shared" si="5"/>
        <v>colistin</v>
      </c>
      <c r="BL40" s="204" t="str">
        <f t="shared" si="6"/>
        <v/>
      </c>
      <c r="BM40" s="204" t="str">
        <f t="shared" si="12"/>
        <v>Ampicilline + Colistine</v>
      </c>
      <c r="BN40" s="204" t="str">
        <f t="shared" si="7"/>
        <v>Ampicilline</v>
      </c>
      <c r="BO40" s="204" t="str">
        <f t="shared" si="8"/>
        <v>Colistine</v>
      </c>
      <c r="BP40" s="204" t="str">
        <f t="shared" si="9"/>
        <v/>
      </c>
      <c r="BQ40" s="204" t="str">
        <f t="shared" si="13"/>
        <v>Penicillines + Polypeptides</v>
      </c>
      <c r="BR40" s="204" t="str">
        <f t="shared" si="14"/>
        <v>Penicillines</v>
      </c>
      <c r="BS40" s="204" t="str">
        <f t="shared" si="15"/>
        <v>Polypeptides</v>
      </c>
      <c r="BT40" s="204" t="str">
        <f t="shared" si="16"/>
        <v/>
      </c>
      <c r="BU40" s="104" t="str">
        <f t="shared" si="17"/>
        <v>Voie parentérale</v>
      </c>
      <c r="BV40" s="202" t="str">
        <f t="shared" si="18"/>
        <v>x</v>
      </c>
      <c r="BX40"/>
      <c r="BY40"/>
      <c r="BZ40"/>
      <c r="CA40" s="206" t="s">
        <v>3479</v>
      </c>
      <c r="CB40" s="206" t="s">
        <v>66</v>
      </c>
      <c r="CC40" s="206" t="s">
        <v>4564</v>
      </c>
      <c r="CD40"/>
      <c r="CL40" s="206" t="s">
        <v>1606</v>
      </c>
      <c r="CM40" s="256" t="s">
        <v>4587</v>
      </c>
      <c r="CO40" s="202">
        <v>39</v>
      </c>
    </row>
    <row r="41" spans="1:93" x14ac:dyDescent="0.25">
      <c r="A41" s="203" t="s">
        <v>4372</v>
      </c>
      <c r="B41" s="204" t="s">
        <v>4373</v>
      </c>
      <c r="C41" s="204" t="s">
        <v>3844</v>
      </c>
      <c r="D41" s="210" t="s">
        <v>1004</v>
      </c>
      <c r="E41" s="204" t="s">
        <v>924</v>
      </c>
      <c r="F41" s="204" t="s">
        <v>245</v>
      </c>
      <c r="G41" s="204" t="s">
        <v>925</v>
      </c>
      <c r="H41" s="204" t="s">
        <v>4374</v>
      </c>
      <c r="I41" s="204" t="s">
        <v>910</v>
      </c>
      <c r="J41" s="204" t="s">
        <v>875</v>
      </c>
      <c r="K41" s="204" t="s">
        <v>875</v>
      </c>
      <c r="L41" s="204" t="s">
        <v>1162</v>
      </c>
      <c r="M41" s="204" t="s">
        <v>213</v>
      </c>
      <c r="N41" s="204" t="s">
        <v>3845</v>
      </c>
      <c r="O41" s="204" t="s">
        <v>992</v>
      </c>
      <c r="P41" s="204" t="s">
        <v>859</v>
      </c>
      <c r="Q41" s="204" t="s">
        <v>3846</v>
      </c>
      <c r="R41" s="204">
        <v>0</v>
      </c>
      <c r="S41" s="204">
        <v>0</v>
      </c>
      <c r="T41" s="204">
        <v>0</v>
      </c>
      <c r="U41" s="204">
        <v>0</v>
      </c>
      <c r="V41" s="204">
        <v>0</v>
      </c>
      <c r="W41" s="204">
        <v>0</v>
      </c>
      <c r="X41" s="204">
        <v>0</v>
      </c>
      <c r="Y41" s="204">
        <v>0</v>
      </c>
      <c r="Z41" s="204">
        <v>0</v>
      </c>
      <c r="AA41" s="204">
        <v>0</v>
      </c>
      <c r="AB41" s="204">
        <v>0</v>
      </c>
      <c r="AC41" s="204">
        <v>0</v>
      </c>
      <c r="AD41" s="204">
        <v>14</v>
      </c>
      <c r="AE41" s="204">
        <v>5</v>
      </c>
      <c r="AF41" s="204">
        <v>14</v>
      </c>
      <c r="AG41" s="204">
        <v>5</v>
      </c>
      <c r="AH41" s="204">
        <v>0</v>
      </c>
      <c r="AI41" s="204">
        <v>0</v>
      </c>
      <c r="AJ41" s="204"/>
      <c r="AK41" s="204"/>
      <c r="AL41" s="204"/>
      <c r="AM41" s="204"/>
      <c r="AN41" s="204"/>
      <c r="AO41" s="204"/>
      <c r="AP41" s="204"/>
      <c r="AQ41" s="204"/>
      <c r="AR41" s="204"/>
      <c r="AS41" s="204"/>
      <c r="AT41" s="204"/>
      <c r="AU41" s="204"/>
      <c r="AV41" s="204"/>
      <c r="AW41" s="204"/>
      <c r="AX41" s="204"/>
      <c r="AY41" s="204" t="str">
        <f t="shared" si="10"/>
        <v>AMATIB 697 MG/G POUDRE ORALE POUR PORCS ET POULETS</v>
      </c>
      <c r="AZ41" s="204" t="str">
        <f>IF(COUNTIF(AY:AY,AY41)=1,AY41,IF(AND(COUNTIF(AY:AY,AY41)&gt;1,COUNTIF(AZ$2:AZ40,AY41)&gt;=1),"",AY41))</f>
        <v>AMATIB 697 MG/G POUDRE ORALE POUR PORCS ET POULETS</v>
      </c>
      <c r="BA41" s="204" t="str">
        <v/>
      </c>
      <c r="BB41" s="204" t="str">
        <f>IF(BA41="","",MAX(BB$2:BB40)+1)</f>
        <v/>
      </c>
      <c r="BC41" s="204"/>
      <c r="BD41" s="204">
        <v>39</v>
      </c>
      <c r="BE41" s="204" t="str">
        <f t="shared" si="11"/>
        <v>AMPIDIAR</v>
      </c>
      <c r="BF41" s="204" t="str">
        <f t="shared" si="0"/>
        <v>ORAL</v>
      </c>
      <c r="BG41" s="204" t="str">
        <f t="shared" si="1"/>
        <v>SULFAMIDES</v>
      </c>
      <c r="BH41" s="204" t="str">
        <f t="shared" si="2"/>
        <v>PENICILLINES</v>
      </c>
      <c r="BI41" s="204" t="str">
        <f t="shared" si="3"/>
        <v/>
      </c>
      <c r="BJ41" s="204" t="str">
        <f t="shared" si="4"/>
        <v>sulfadimethoxine</v>
      </c>
      <c r="BK41" s="204" t="str">
        <f t="shared" si="5"/>
        <v>ampicillin</v>
      </c>
      <c r="BL41" s="204" t="str">
        <f t="shared" si="6"/>
        <v/>
      </c>
      <c r="BM41" s="204" t="str">
        <f t="shared" si="12"/>
        <v>Sulfadiméthoxine + Ampicilline</v>
      </c>
      <c r="BN41" s="204" t="str">
        <f t="shared" si="7"/>
        <v>Sulfadiméthoxine</v>
      </c>
      <c r="BO41" s="204" t="str">
        <f t="shared" si="8"/>
        <v>Ampicilline</v>
      </c>
      <c r="BP41" s="204" t="str">
        <f t="shared" si="9"/>
        <v/>
      </c>
      <c r="BQ41" s="204" t="str">
        <f t="shared" si="13"/>
        <v>Sulfamides + Penicillines</v>
      </c>
      <c r="BR41" s="204" t="str">
        <f t="shared" si="14"/>
        <v>Sulfamides</v>
      </c>
      <c r="BS41" s="204" t="str">
        <f t="shared" si="15"/>
        <v>Penicillines</v>
      </c>
      <c r="BT41" s="204" t="str">
        <f t="shared" si="16"/>
        <v/>
      </c>
      <c r="BU41" s="104" t="str">
        <f t="shared" si="17"/>
        <v>Voie orale  hors prémélanges médicamenteux</v>
      </c>
      <c r="BV41" s="202" t="str">
        <f t="shared" si="18"/>
        <v/>
      </c>
      <c r="BX41"/>
      <c r="BY41"/>
      <c r="BZ41"/>
      <c r="CA41" s="206" t="s">
        <v>3057</v>
      </c>
      <c r="CB41" s="206" t="s">
        <v>116</v>
      </c>
      <c r="CC41" s="206" t="s">
        <v>142</v>
      </c>
      <c r="CD41"/>
      <c r="CL41" s="206" t="s">
        <v>2554</v>
      </c>
      <c r="CM41" s="256" t="s">
        <v>4587</v>
      </c>
      <c r="CO41" s="202">
        <v>40</v>
      </c>
    </row>
    <row r="42" spans="1:93" x14ac:dyDescent="0.25">
      <c r="A42" s="203" t="s">
        <v>4372</v>
      </c>
      <c r="B42" s="204" t="s">
        <v>4375</v>
      </c>
      <c r="C42" s="204" t="s">
        <v>3789</v>
      </c>
      <c r="D42" s="210" t="s">
        <v>923</v>
      </c>
      <c r="E42" s="204" t="s">
        <v>924</v>
      </c>
      <c r="F42" s="204" t="s">
        <v>245</v>
      </c>
      <c r="G42" s="204" t="s">
        <v>925</v>
      </c>
      <c r="H42" s="204" t="s">
        <v>4374</v>
      </c>
      <c r="I42" s="204" t="s">
        <v>910</v>
      </c>
      <c r="J42" s="204" t="s">
        <v>875</v>
      </c>
      <c r="K42" s="204" t="s">
        <v>875</v>
      </c>
      <c r="L42" s="204" t="s">
        <v>1162</v>
      </c>
      <c r="M42" s="204" t="s">
        <v>213</v>
      </c>
      <c r="N42" s="204" t="s">
        <v>3845</v>
      </c>
      <c r="O42" s="204" t="s">
        <v>992</v>
      </c>
      <c r="P42" s="204" t="s">
        <v>859</v>
      </c>
      <c r="Q42" s="204" t="s">
        <v>3845</v>
      </c>
      <c r="R42" s="204">
        <v>0</v>
      </c>
      <c r="S42" s="204">
        <v>0</v>
      </c>
      <c r="T42" s="204">
        <v>0</v>
      </c>
      <c r="U42" s="204">
        <v>0</v>
      </c>
      <c r="V42" s="204">
        <v>0</v>
      </c>
      <c r="W42" s="204">
        <v>0</v>
      </c>
      <c r="X42" s="204">
        <v>0</v>
      </c>
      <c r="Y42" s="204">
        <v>0</v>
      </c>
      <c r="Z42" s="204">
        <v>0</v>
      </c>
      <c r="AA42" s="204">
        <v>0</v>
      </c>
      <c r="AB42" s="204">
        <v>0</v>
      </c>
      <c r="AC42" s="204">
        <v>0</v>
      </c>
      <c r="AD42" s="204">
        <v>14</v>
      </c>
      <c r="AE42" s="204">
        <v>5</v>
      </c>
      <c r="AF42" s="204">
        <v>14</v>
      </c>
      <c r="AG42" s="204">
        <v>5</v>
      </c>
      <c r="AH42" s="204">
        <v>0</v>
      </c>
      <c r="AI42" s="204">
        <v>0</v>
      </c>
      <c r="AJ42" s="204"/>
      <c r="AK42" s="204"/>
      <c r="AL42" s="204"/>
      <c r="AM42" s="204"/>
      <c r="AN42" s="204"/>
      <c r="AO42" s="204"/>
      <c r="AP42" s="204"/>
      <c r="AQ42" s="204"/>
      <c r="AR42" s="204"/>
      <c r="AS42" s="204"/>
      <c r="AT42" s="204"/>
      <c r="AU42" s="204"/>
      <c r="AV42" s="204"/>
      <c r="AW42" s="204"/>
      <c r="AX42" s="204"/>
      <c r="AY42" s="204" t="str">
        <f t="shared" si="10"/>
        <v>AMATIB 697 MG/G POUDRE ORALE POUR PORCS ET POULETS</v>
      </c>
      <c r="AZ42" s="204" t="str">
        <f>IF(COUNTIF(AY:AY,AY42)=1,AY42,IF(AND(COUNTIF(AY:AY,AY42)&gt;1,COUNTIF(AZ$2:AZ41,AY42)&gt;=1),"",AY42))</f>
        <v/>
      </c>
      <c r="BA42" s="204" t="str">
        <v/>
      </c>
      <c r="BB42" s="204" t="str">
        <f>IF(BA42="","",MAX(BB$2:BB41)+1)</f>
        <v/>
      </c>
      <c r="BC42" s="204"/>
      <c r="BD42" s="204">
        <v>40</v>
      </c>
      <c r="BE42" s="204" t="str">
        <f t="shared" si="11"/>
        <v>AMPIJECT 10 G</v>
      </c>
      <c r="BF42" s="204" t="str">
        <f t="shared" si="0"/>
        <v>INJ</v>
      </c>
      <c r="BG42" s="204" t="str">
        <f t="shared" si="1"/>
        <v>PENICILLINES</v>
      </c>
      <c r="BH42" s="204" t="str">
        <f t="shared" si="2"/>
        <v/>
      </c>
      <c r="BI42" s="204" t="str">
        <f t="shared" si="3"/>
        <v/>
      </c>
      <c r="BJ42" s="204" t="str">
        <f t="shared" si="4"/>
        <v>ampicillin</v>
      </c>
      <c r="BK42" s="204" t="str">
        <f t="shared" si="5"/>
        <v/>
      </c>
      <c r="BL42" s="204" t="str">
        <f t="shared" si="6"/>
        <v/>
      </c>
      <c r="BM42" s="204" t="str">
        <f t="shared" si="12"/>
        <v>Ampicilline</v>
      </c>
      <c r="BN42" s="204" t="str">
        <f t="shared" si="7"/>
        <v>Ampicilline</v>
      </c>
      <c r="BO42" s="204" t="str">
        <f t="shared" si="8"/>
        <v/>
      </c>
      <c r="BP42" s="204" t="str">
        <f t="shared" si="9"/>
        <v/>
      </c>
      <c r="BQ42" s="204" t="str">
        <f t="shared" si="13"/>
        <v>Penicillines</v>
      </c>
      <c r="BR42" s="204" t="str">
        <f t="shared" si="14"/>
        <v>Penicillines</v>
      </c>
      <c r="BS42" s="204" t="str">
        <f t="shared" si="15"/>
        <v/>
      </c>
      <c r="BT42" s="204" t="str">
        <f t="shared" si="16"/>
        <v/>
      </c>
      <c r="BU42" s="104" t="str">
        <f t="shared" si="17"/>
        <v>Voie parentérale</v>
      </c>
      <c r="BV42" s="202" t="str">
        <f t="shared" si="18"/>
        <v/>
      </c>
      <c r="BX42"/>
      <c r="BY42"/>
      <c r="BZ42"/>
      <c r="CA42" s="206" t="s">
        <v>2697</v>
      </c>
      <c r="CB42" s="206" t="s">
        <v>28</v>
      </c>
      <c r="CC42" s="206" t="s">
        <v>4563</v>
      </c>
      <c r="CD42"/>
      <c r="CL42" s="206" t="s">
        <v>2103</v>
      </c>
      <c r="CM42" s="256" t="s">
        <v>4587</v>
      </c>
      <c r="CO42" s="202">
        <v>41</v>
      </c>
    </row>
    <row r="43" spans="1:93" x14ac:dyDescent="0.25">
      <c r="A43" s="203" t="s">
        <v>4239</v>
      </c>
      <c r="B43" s="204" t="s">
        <v>4240</v>
      </c>
      <c r="C43" s="204" t="s">
        <v>989</v>
      </c>
      <c r="D43" s="210" t="s">
        <v>923</v>
      </c>
      <c r="E43" s="204" t="s">
        <v>924</v>
      </c>
      <c r="F43" s="204" t="s">
        <v>246</v>
      </c>
      <c r="G43" s="204" t="s">
        <v>925</v>
      </c>
      <c r="H43" s="204" t="s">
        <v>1380</v>
      </c>
      <c r="I43" s="204" t="s">
        <v>910</v>
      </c>
      <c r="J43" s="204" t="s">
        <v>875</v>
      </c>
      <c r="K43" s="204" t="s">
        <v>875</v>
      </c>
      <c r="L43" s="204" t="s">
        <v>1162</v>
      </c>
      <c r="M43" s="204" t="s">
        <v>213</v>
      </c>
      <c r="N43" s="204" t="s">
        <v>3845</v>
      </c>
      <c r="O43" s="204" t="s">
        <v>992</v>
      </c>
      <c r="P43" s="204" t="s">
        <v>859</v>
      </c>
      <c r="Q43" s="204" t="s">
        <v>3845</v>
      </c>
      <c r="R43" s="204">
        <v>0</v>
      </c>
      <c r="S43" s="204">
        <v>0</v>
      </c>
      <c r="T43" s="204">
        <v>0</v>
      </c>
      <c r="U43" s="204">
        <v>0</v>
      </c>
      <c r="V43" s="204">
        <v>0</v>
      </c>
      <c r="W43" s="204">
        <v>0</v>
      </c>
      <c r="X43" s="204">
        <v>0</v>
      </c>
      <c r="Y43" s="204">
        <v>0</v>
      </c>
      <c r="Z43" s="204">
        <v>0</v>
      </c>
      <c r="AA43" s="204">
        <v>0</v>
      </c>
      <c r="AB43" s="204">
        <v>0</v>
      </c>
      <c r="AC43" s="204">
        <v>0</v>
      </c>
      <c r="AD43" s="204">
        <v>11.2</v>
      </c>
      <c r="AE43" s="204">
        <v>5</v>
      </c>
      <c r="AF43" s="204">
        <v>20</v>
      </c>
      <c r="AG43" s="204">
        <v>5</v>
      </c>
      <c r="AH43" s="204">
        <v>0</v>
      </c>
      <c r="AI43" s="204">
        <v>0</v>
      </c>
      <c r="AJ43" s="204"/>
      <c r="AK43" s="204"/>
      <c r="AL43" s="204"/>
      <c r="AM43" s="204"/>
      <c r="AN43" s="204"/>
      <c r="AO43" s="204"/>
      <c r="AP43" s="204"/>
      <c r="AQ43" s="204"/>
      <c r="AR43" s="204"/>
      <c r="AS43" s="204"/>
      <c r="AT43" s="204"/>
      <c r="AU43" s="204"/>
      <c r="AV43" s="204"/>
      <c r="AW43" s="204"/>
      <c r="AX43" s="204"/>
      <c r="AY43" s="204" t="str">
        <f t="shared" si="10"/>
        <v>AMDOCYL 697 MG/G POUDRE ORALE POUR PORCS ET POULETS</v>
      </c>
      <c r="AZ43" s="204" t="str">
        <f>IF(COUNTIF(AY:AY,AY43)=1,AY43,IF(AND(COUNTIF(AY:AY,AY43)&gt;1,COUNTIF(AZ$2:AZ42,AY43)&gt;=1),"",AY43))</f>
        <v>AMDOCYL 697 MG/G POUDRE ORALE POUR PORCS ET POULETS</v>
      </c>
      <c r="BA43" s="204" t="str">
        <v/>
      </c>
      <c r="BB43" s="204" t="str">
        <f>IF(BA43="","",MAX(BB$2:BB42)+1)</f>
        <v/>
      </c>
      <c r="BC43" s="204"/>
      <c r="BD43" s="204">
        <v>41</v>
      </c>
      <c r="BE43" s="204" t="str">
        <f t="shared" si="11"/>
        <v>AMPIMYCINE DEX</v>
      </c>
      <c r="BF43" s="204" t="str">
        <f t="shared" si="0"/>
        <v>INJ</v>
      </c>
      <c r="BG43" s="204" t="str">
        <f t="shared" si="1"/>
        <v>PENICILLINES</v>
      </c>
      <c r="BH43" s="204" t="str">
        <f t="shared" si="2"/>
        <v>POLYPEPTIDES</v>
      </c>
      <c r="BI43" s="204" t="str">
        <f t="shared" si="3"/>
        <v/>
      </c>
      <c r="BJ43" s="204" t="str">
        <f t="shared" si="4"/>
        <v>ampicillin</v>
      </c>
      <c r="BK43" s="204" t="str">
        <f t="shared" si="5"/>
        <v>colistin</v>
      </c>
      <c r="BL43" s="204" t="str">
        <f t="shared" si="6"/>
        <v/>
      </c>
      <c r="BM43" s="204" t="str">
        <f t="shared" si="12"/>
        <v>Ampicilline + Colistine</v>
      </c>
      <c r="BN43" s="204" t="str">
        <f t="shared" si="7"/>
        <v>Ampicilline</v>
      </c>
      <c r="BO43" s="204" t="str">
        <f t="shared" si="8"/>
        <v>Colistine</v>
      </c>
      <c r="BP43" s="204" t="str">
        <f t="shared" si="9"/>
        <v/>
      </c>
      <c r="BQ43" s="204" t="str">
        <f t="shared" si="13"/>
        <v>Penicillines + Polypeptides</v>
      </c>
      <c r="BR43" s="204" t="str">
        <f t="shared" si="14"/>
        <v>Penicillines</v>
      </c>
      <c r="BS43" s="204" t="str">
        <f t="shared" si="15"/>
        <v>Polypeptides</v>
      </c>
      <c r="BT43" s="204" t="str">
        <f t="shared" si="16"/>
        <v/>
      </c>
      <c r="BU43" s="104" t="str">
        <f t="shared" si="17"/>
        <v>Voie parentérale</v>
      </c>
      <c r="BV43" s="202" t="str">
        <f t="shared" si="18"/>
        <v>x</v>
      </c>
      <c r="BX43"/>
      <c r="BY43"/>
      <c r="BZ43"/>
      <c r="CA43" s="206" t="s">
        <v>1382</v>
      </c>
      <c r="CB43" s="206" t="s">
        <v>100</v>
      </c>
      <c r="CC43" s="206" t="s">
        <v>8</v>
      </c>
      <c r="CD43"/>
      <c r="CL43" s="206" t="s">
        <v>2132</v>
      </c>
      <c r="CM43" s="256" t="s">
        <v>4587</v>
      </c>
      <c r="CO43" s="202">
        <v>42</v>
      </c>
    </row>
    <row r="44" spans="1:93" x14ac:dyDescent="0.25">
      <c r="A44" s="203" t="s">
        <v>1351</v>
      </c>
      <c r="B44" s="204" t="s">
        <v>1352</v>
      </c>
      <c r="C44" s="204" t="s">
        <v>1353</v>
      </c>
      <c r="D44" s="210" t="s">
        <v>868</v>
      </c>
      <c r="E44" s="204" t="s">
        <v>852</v>
      </c>
      <c r="F44" s="204" t="s">
        <v>58</v>
      </c>
      <c r="G44" s="204" t="s">
        <v>1055</v>
      </c>
      <c r="H44" s="204" t="s">
        <v>1056</v>
      </c>
      <c r="I44" s="204" t="s">
        <v>910</v>
      </c>
      <c r="J44" s="204" t="s">
        <v>957</v>
      </c>
      <c r="K44" s="204" t="s">
        <v>957</v>
      </c>
      <c r="L44" s="204" t="s">
        <v>1106</v>
      </c>
      <c r="M44" s="204" t="s">
        <v>213</v>
      </c>
      <c r="N44" s="204" t="s">
        <v>863</v>
      </c>
      <c r="O44" s="204" t="s">
        <v>858</v>
      </c>
      <c r="P44" s="204" t="s">
        <v>859</v>
      </c>
      <c r="Q44" s="204" t="s">
        <v>1179</v>
      </c>
      <c r="R44" s="204">
        <v>0</v>
      </c>
      <c r="S44" s="204">
        <v>0</v>
      </c>
      <c r="T44" s="204">
        <v>0</v>
      </c>
      <c r="U44" s="204">
        <v>0</v>
      </c>
      <c r="V44" s="204">
        <v>0</v>
      </c>
      <c r="W44" s="204">
        <v>0</v>
      </c>
      <c r="X44" s="204">
        <v>0</v>
      </c>
      <c r="Y44" s="204">
        <v>0</v>
      </c>
      <c r="Z44" s="204">
        <v>50</v>
      </c>
      <c r="AA44" s="204">
        <v>8</v>
      </c>
      <c r="AB44" s="204">
        <v>0</v>
      </c>
      <c r="AC44" s="204">
        <v>0</v>
      </c>
      <c r="AD44" s="204">
        <v>0</v>
      </c>
      <c r="AE44" s="204">
        <v>0</v>
      </c>
      <c r="AF44" s="204">
        <v>25</v>
      </c>
      <c r="AG44" s="204">
        <v>6</v>
      </c>
      <c r="AH44" s="204">
        <v>0</v>
      </c>
      <c r="AI44" s="204">
        <v>0</v>
      </c>
      <c r="AJ44" s="204"/>
      <c r="AK44" s="204"/>
      <c r="AL44" s="204"/>
      <c r="AM44" s="204"/>
      <c r="AN44" s="204"/>
      <c r="AO44" s="204"/>
      <c r="AP44" s="204"/>
      <c r="AQ44" s="204"/>
      <c r="AR44" s="204"/>
      <c r="AS44" s="204"/>
      <c r="AT44" s="204"/>
      <c r="AU44" s="204"/>
      <c r="AV44" s="204"/>
      <c r="AW44" s="204"/>
      <c r="AX44" s="204"/>
      <c r="AY44" s="204" t="str">
        <f t="shared" si="10"/>
        <v>AMIDURENE</v>
      </c>
      <c r="AZ44" s="204" t="str">
        <f>IF(COUNTIF(AY:AY,AY44)=1,AY44,IF(AND(COUNTIF(AY:AY,AY44)&gt;1,COUNTIF(AZ$2:AZ43,AY44)&gt;=1),"",AY44))</f>
        <v>AMIDURENE</v>
      </c>
      <c r="BA44" s="204" t="str">
        <v/>
      </c>
      <c r="BB44" s="204" t="str">
        <f>IF(BA44="","",MAX(BB$2:BB43)+1)</f>
        <v/>
      </c>
      <c r="BC44" s="204"/>
      <c r="BD44" s="204">
        <v>42</v>
      </c>
      <c r="BE44" s="204" t="str">
        <f t="shared" si="11"/>
        <v>AMPINA</v>
      </c>
      <c r="BF44" s="204" t="str">
        <f t="shared" si="0"/>
        <v>ORAL</v>
      </c>
      <c r="BG44" s="204" t="str">
        <f t="shared" si="1"/>
        <v>PENICILLINES</v>
      </c>
      <c r="BH44" s="204" t="str">
        <f t="shared" si="2"/>
        <v/>
      </c>
      <c r="BI44" s="204" t="str">
        <f t="shared" si="3"/>
        <v/>
      </c>
      <c r="BJ44" s="204" t="str">
        <f t="shared" si="4"/>
        <v>ampicillin</v>
      </c>
      <c r="BK44" s="204" t="str">
        <f t="shared" si="5"/>
        <v/>
      </c>
      <c r="BL44" s="204" t="str">
        <f t="shared" si="6"/>
        <v/>
      </c>
      <c r="BM44" s="204" t="str">
        <f t="shared" si="12"/>
        <v>Ampicilline</v>
      </c>
      <c r="BN44" s="204" t="str">
        <f t="shared" si="7"/>
        <v>Ampicilline</v>
      </c>
      <c r="BO44" s="204" t="str">
        <f t="shared" si="8"/>
        <v/>
      </c>
      <c r="BP44" s="204" t="str">
        <f t="shared" si="9"/>
        <v/>
      </c>
      <c r="BQ44" s="204" t="str">
        <f t="shared" si="13"/>
        <v>Penicillines</v>
      </c>
      <c r="BR44" s="204" t="str">
        <f t="shared" si="14"/>
        <v>Penicillines</v>
      </c>
      <c r="BS44" s="204" t="str">
        <f t="shared" si="15"/>
        <v/>
      </c>
      <c r="BT44" s="204" t="str">
        <f t="shared" si="16"/>
        <v/>
      </c>
      <c r="BU44" s="104" t="str">
        <f t="shared" si="17"/>
        <v>Voie orale  hors prémélanges médicamenteux</v>
      </c>
      <c r="BV44" s="202" t="str">
        <f t="shared" si="18"/>
        <v/>
      </c>
      <c r="BX44"/>
      <c r="BY44"/>
      <c r="BZ44"/>
      <c r="CA44" s="206" t="s">
        <v>892</v>
      </c>
      <c r="CB44" s="206" t="s">
        <v>73</v>
      </c>
      <c r="CC44" s="206" t="s">
        <v>19</v>
      </c>
      <c r="CD44"/>
      <c r="CL44" s="206" t="s">
        <v>2465</v>
      </c>
      <c r="CM44" s="256" t="s">
        <v>4587</v>
      </c>
      <c r="CO44" s="202">
        <v>43</v>
      </c>
    </row>
    <row r="45" spans="1:93" x14ac:dyDescent="0.25">
      <c r="A45" s="203" t="s">
        <v>1351</v>
      </c>
      <c r="B45" s="204" t="s">
        <v>1354</v>
      </c>
      <c r="C45" s="204" t="s">
        <v>1048</v>
      </c>
      <c r="D45" s="210" t="s">
        <v>863</v>
      </c>
      <c r="E45" s="204" t="s">
        <v>852</v>
      </c>
      <c r="F45" s="204" t="s">
        <v>58</v>
      </c>
      <c r="G45" s="204" t="s">
        <v>1055</v>
      </c>
      <c r="H45" s="204" t="s">
        <v>1056</v>
      </c>
      <c r="I45" s="204" t="s">
        <v>910</v>
      </c>
      <c r="J45" s="204" t="s">
        <v>957</v>
      </c>
      <c r="K45" s="204" t="s">
        <v>957</v>
      </c>
      <c r="L45" s="204" t="s">
        <v>1106</v>
      </c>
      <c r="M45" s="204" t="s">
        <v>213</v>
      </c>
      <c r="N45" s="204" t="s">
        <v>863</v>
      </c>
      <c r="O45" s="204" t="s">
        <v>858</v>
      </c>
      <c r="P45" s="204" t="s">
        <v>859</v>
      </c>
      <c r="Q45" s="204" t="s">
        <v>1049</v>
      </c>
      <c r="R45" s="204">
        <v>0</v>
      </c>
      <c r="S45" s="204">
        <v>0</v>
      </c>
      <c r="T45" s="204">
        <v>0</v>
      </c>
      <c r="U45" s="204">
        <v>0</v>
      </c>
      <c r="V45" s="204">
        <v>0</v>
      </c>
      <c r="W45" s="204">
        <v>0</v>
      </c>
      <c r="X45" s="204">
        <v>0</v>
      </c>
      <c r="Y45" s="204">
        <v>0</v>
      </c>
      <c r="Z45" s="204">
        <v>50</v>
      </c>
      <c r="AA45" s="204">
        <v>8</v>
      </c>
      <c r="AB45" s="204">
        <v>0</v>
      </c>
      <c r="AC45" s="204">
        <v>0</v>
      </c>
      <c r="AD45" s="204">
        <v>0</v>
      </c>
      <c r="AE45" s="204">
        <v>0</v>
      </c>
      <c r="AF45" s="204">
        <v>25</v>
      </c>
      <c r="AG45" s="204">
        <v>6</v>
      </c>
      <c r="AH45" s="204">
        <v>0</v>
      </c>
      <c r="AI45" s="204">
        <v>0</v>
      </c>
      <c r="AJ45" s="204"/>
      <c r="AK45" s="204"/>
      <c r="AL45" s="204"/>
      <c r="AM45" s="204"/>
      <c r="AN45" s="204"/>
      <c r="AO45" s="204"/>
      <c r="AP45" s="204"/>
      <c r="AQ45" s="204"/>
      <c r="AR45" s="204"/>
      <c r="AS45" s="204"/>
      <c r="AT45" s="204"/>
      <c r="AU45" s="204"/>
      <c r="AV45" s="204"/>
      <c r="AW45" s="204"/>
      <c r="AX45" s="204"/>
      <c r="AY45" s="204" t="str">
        <f t="shared" si="10"/>
        <v>AMIDURENE</v>
      </c>
      <c r="AZ45" s="204" t="str">
        <f>IF(COUNTIF(AY:AY,AY45)=1,AY45,IF(AND(COUNTIF(AY:AY,AY45)&gt;1,COUNTIF(AZ$2:AZ44,AY45)&gt;=1),"",AY45))</f>
        <v/>
      </c>
      <c r="BA45" s="204" t="str">
        <v/>
      </c>
      <c r="BB45" s="204" t="str">
        <f>IF(BA45="","",MAX(BB$2:BB44)+1)</f>
        <v/>
      </c>
      <c r="BC45" s="204"/>
      <c r="BD45" s="204">
        <v>43</v>
      </c>
      <c r="BE45" s="204" t="str">
        <f t="shared" si="11"/>
        <v>AMPISOL</v>
      </c>
      <c r="BF45" s="204" t="str">
        <f t="shared" si="0"/>
        <v>ORAL</v>
      </c>
      <c r="BG45" s="204" t="str">
        <f t="shared" si="1"/>
        <v>PENICILLINES</v>
      </c>
      <c r="BH45" s="204" t="str">
        <f t="shared" si="2"/>
        <v/>
      </c>
      <c r="BI45" s="204" t="str">
        <f t="shared" si="3"/>
        <v/>
      </c>
      <c r="BJ45" s="204" t="str">
        <f t="shared" si="4"/>
        <v>ampicillin</v>
      </c>
      <c r="BK45" s="204" t="str">
        <f t="shared" si="5"/>
        <v/>
      </c>
      <c r="BL45" s="204" t="str">
        <f t="shared" si="6"/>
        <v/>
      </c>
      <c r="BM45" s="204" t="str">
        <f t="shared" si="12"/>
        <v>Ampicilline</v>
      </c>
      <c r="BN45" s="204" t="str">
        <f t="shared" si="7"/>
        <v>Ampicilline</v>
      </c>
      <c r="BO45" s="204" t="str">
        <f t="shared" si="8"/>
        <v/>
      </c>
      <c r="BP45" s="204" t="str">
        <f t="shared" si="9"/>
        <v/>
      </c>
      <c r="BQ45" s="204" t="str">
        <f t="shared" si="13"/>
        <v>Penicillines</v>
      </c>
      <c r="BR45" s="204" t="str">
        <f t="shared" si="14"/>
        <v>Penicillines</v>
      </c>
      <c r="BS45" s="204" t="str">
        <f t="shared" si="15"/>
        <v/>
      </c>
      <c r="BT45" s="204" t="str">
        <f t="shared" si="16"/>
        <v/>
      </c>
      <c r="BU45" s="104" t="str">
        <f t="shared" si="17"/>
        <v>Voie orale  hors prémélanges médicamenteux</v>
      </c>
      <c r="BV45" s="202" t="str">
        <f t="shared" si="18"/>
        <v/>
      </c>
      <c r="BX45"/>
      <c r="BY45"/>
      <c r="BZ45"/>
      <c r="CA45" s="206" t="s">
        <v>1037</v>
      </c>
      <c r="CB45" s="206" t="s">
        <v>77</v>
      </c>
      <c r="CC45" s="206" t="s">
        <v>14</v>
      </c>
      <c r="CD45"/>
      <c r="CL45" s="206" t="s">
        <v>1026</v>
      </c>
      <c r="CM45" s="256" t="s">
        <v>4587</v>
      </c>
      <c r="CO45" s="202">
        <v>44</v>
      </c>
    </row>
    <row r="46" spans="1:93" x14ac:dyDescent="0.25">
      <c r="A46" s="203" t="s">
        <v>1351</v>
      </c>
      <c r="B46" s="204" t="s">
        <v>1355</v>
      </c>
      <c r="C46" s="204" t="s">
        <v>1356</v>
      </c>
      <c r="D46" s="210" t="s">
        <v>923</v>
      </c>
      <c r="E46" s="204" t="s">
        <v>852</v>
      </c>
      <c r="F46" s="204" t="s">
        <v>58</v>
      </c>
      <c r="G46" s="204" t="s">
        <v>1055</v>
      </c>
      <c r="H46" s="204" t="s">
        <v>1056</v>
      </c>
      <c r="I46" s="204" t="s">
        <v>910</v>
      </c>
      <c r="J46" s="204" t="s">
        <v>957</v>
      </c>
      <c r="K46" s="204" t="s">
        <v>957</v>
      </c>
      <c r="L46" s="204" t="s">
        <v>1106</v>
      </c>
      <c r="M46" s="204" t="s">
        <v>213</v>
      </c>
      <c r="N46" s="204" t="s">
        <v>863</v>
      </c>
      <c r="O46" s="204" t="s">
        <v>858</v>
      </c>
      <c r="P46" s="204" t="s">
        <v>859</v>
      </c>
      <c r="Q46" s="204" t="s">
        <v>863</v>
      </c>
      <c r="R46" s="204">
        <v>0</v>
      </c>
      <c r="S46" s="204">
        <v>0</v>
      </c>
      <c r="T46" s="204">
        <v>0</v>
      </c>
      <c r="U46" s="204">
        <v>0</v>
      </c>
      <c r="V46" s="204">
        <v>0</v>
      </c>
      <c r="W46" s="204">
        <v>0</v>
      </c>
      <c r="X46" s="204">
        <v>0</v>
      </c>
      <c r="Y46" s="204">
        <v>0</v>
      </c>
      <c r="Z46" s="204">
        <v>50</v>
      </c>
      <c r="AA46" s="204">
        <v>8</v>
      </c>
      <c r="AB46" s="204">
        <v>0</v>
      </c>
      <c r="AC46" s="204">
        <v>0</v>
      </c>
      <c r="AD46" s="204">
        <v>0</v>
      </c>
      <c r="AE46" s="204">
        <v>0</v>
      </c>
      <c r="AF46" s="204">
        <v>25</v>
      </c>
      <c r="AG46" s="204">
        <v>6</v>
      </c>
      <c r="AH46" s="204">
        <v>0</v>
      </c>
      <c r="AI46" s="204">
        <v>0</v>
      </c>
      <c r="AJ46" s="204"/>
      <c r="AK46" s="204"/>
      <c r="AL46" s="204"/>
      <c r="AM46" s="204"/>
      <c r="AN46" s="204"/>
      <c r="AO46" s="204"/>
      <c r="AP46" s="204"/>
      <c r="AQ46" s="204"/>
      <c r="AR46" s="204"/>
      <c r="AS46" s="204"/>
      <c r="AT46" s="204"/>
      <c r="AU46" s="204"/>
      <c r="AV46" s="204"/>
      <c r="AW46" s="204"/>
      <c r="AX46" s="204"/>
      <c r="AY46" s="204" t="str">
        <f t="shared" si="10"/>
        <v>AMIDURENE</v>
      </c>
      <c r="AZ46" s="204" t="str">
        <f>IF(COUNTIF(AY:AY,AY46)=1,AY46,IF(AND(COUNTIF(AY:AY,AY46)&gt;1,COUNTIF(AZ$2:AZ45,AY46)&gt;=1),"",AY46))</f>
        <v/>
      </c>
      <c r="BA46" s="204" t="str">
        <v/>
      </c>
      <c r="BB46" s="204" t="str">
        <f>IF(BA46="","",MAX(BB$2:BB45)+1)</f>
        <v/>
      </c>
      <c r="BC46" s="204"/>
      <c r="BD46" s="204">
        <v>44</v>
      </c>
      <c r="BE46" s="204" t="str">
        <f t="shared" si="11"/>
        <v>ANIMEDAZON SPRAY</v>
      </c>
      <c r="BF46" s="204" t="str">
        <f t="shared" si="0"/>
        <v>EXTERNE</v>
      </c>
      <c r="BG46" s="204" t="str">
        <f t="shared" si="1"/>
        <v>TETRACYCLINES</v>
      </c>
      <c r="BH46" s="204" t="str">
        <f t="shared" si="2"/>
        <v/>
      </c>
      <c r="BI46" s="204" t="str">
        <f t="shared" si="3"/>
        <v/>
      </c>
      <c r="BJ46" s="204" t="str">
        <f t="shared" si="4"/>
        <v>chlortetracycline</v>
      </c>
      <c r="BK46" s="204" t="str">
        <f t="shared" si="5"/>
        <v/>
      </c>
      <c r="BL46" s="204" t="str">
        <f t="shared" si="6"/>
        <v/>
      </c>
      <c r="BM46" s="204" t="str">
        <f t="shared" si="12"/>
        <v>Chlortétracycline</v>
      </c>
      <c r="BN46" s="204" t="str">
        <f t="shared" si="7"/>
        <v>Chlortétracycline</v>
      </c>
      <c r="BO46" s="204" t="str">
        <f t="shared" si="8"/>
        <v/>
      </c>
      <c r="BP46" s="204" t="str">
        <f t="shared" si="9"/>
        <v/>
      </c>
      <c r="BQ46" s="204" t="str">
        <f t="shared" si="13"/>
        <v>Tetracyclines</v>
      </c>
      <c r="BR46" s="204" t="str">
        <f t="shared" si="14"/>
        <v>Tetracyclines</v>
      </c>
      <c r="BS46" s="204" t="str">
        <f t="shared" si="15"/>
        <v/>
      </c>
      <c r="BT46" s="204" t="str">
        <f t="shared" si="16"/>
        <v/>
      </c>
      <c r="BU46" s="104" t="str">
        <f t="shared" si="17"/>
        <v>Voie externe</v>
      </c>
      <c r="BV46" s="202" t="str">
        <f t="shared" si="18"/>
        <v/>
      </c>
      <c r="BX46"/>
      <c r="BY46"/>
      <c r="BZ46"/>
      <c r="CA46" s="206" t="s">
        <v>1106</v>
      </c>
      <c r="CB46" s="206" t="s">
        <v>54</v>
      </c>
      <c r="CC46" s="206" t="s">
        <v>14</v>
      </c>
      <c r="CD46"/>
      <c r="CL46" s="206" t="s">
        <v>1819</v>
      </c>
      <c r="CM46" s="256" t="s">
        <v>4587</v>
      </c>
      <c r="CO46" s="202">
        <v>45</v>
      </c>
    </row>
    <row r="47" spans="1:93" x14ac:dyDescent="0.25">
      <c r="A47" s="203" t="s">
        <v>1351</v>
      </c>
      <c r="B47" s="204" t="s">
        <v>1357</v>
      </c>
      <c r="C47" s="204" t="s">
        <v>1358</v>
      </c>
      <c r="D47" s="210" t="s">
        <v>1054</v>
      </c>
      <c r="E47" s="204" t="s">
        <v>852</v>
      </c>
      <c r="F47" s="204" t="s">
        <v>58</v>
      </c>
      <c r="G47" s="204" t="s">
        <v>1055</v>
      </c>
      <c r="H47" s="204" t="s">
        <v>1056</v>
      </c>
      <c r="I47" s="204" t="s">
        <v>910</v>
      </c>
      <c r="J47" s="204" t="s">
        <v>957</v>
      </c>
      <c r="K47" s="204" t="s">
        <v>957</v>
      </c>
      <c r="L47" s="204" t="s">
        <v>1106</v>
      </c>
      <c r="M47" s="204" t="s">
        <v>213</v>
      </c>
      <c r="N47" s="204" t="s">
        <v>863</v>
      </c>
      <c r="O47" s="204" t="s">
        <v>858</v>
      </c>
      <c r="P47" s="204" t="s">
        <v>859</v>
      </c>
      <c r="Q47" s="204" t="s">
        <v>1359</v>
      </c>
      <c r="R47" s="204">
        <v>0</v>
      </c>
      <c r="S47" s="204">
        <v>0</v>
      </c>
      <c r="T47" s="204">
        <v>0</v>
      </c>
      <c r="U47" s="204">
        <v>0</v>
      </c>
      <c r="V47" s="204">
        <v>0</v>
      </c>
      <c r="W47" s="204">
        <v>0</v>
      </c>
      <c r="X47" s="204">
        <v>0</v>
      </c>
      <c r="Y47" s="204">
        <v>0</v>
      </c>
      <c r="Z47" s="204">
        <v>50</v>
      </c>
      <c r="AA47" s="204">
        <v>8</v>
      </c>
      <c r="AB47" s="204">
        <v>0</v>
      </c>
      <c r="AC47" s="204">
        <v>0</v>
      </c>
      <c r="AD47" s="204">
        <v>0</v>
      </c>
      <c r="AE47" s="204">
        <v>0</v>
      </c>
      <c r="AF47" s="204">
        <v>25</v>
      </c>
      <c r="AG47" s="204">
        <v>6</v>
      </c>
      <c r="AH47" s="204">
        <v>0</v>
      </c>
      <c r="AI47" s="204">
        <v>0</v>
      </c>
      <c r="AJ47" s="204"/>
      <c r="AK47" s="204"/>
      <c r="AL47" s="204"/>
      <c r="AM47" s="204"/>
      <c r="AN47" s="204"/>
      <c r="AO47" s="204"/>
      <c r="AP47" s="204"/>
      <c r="AQ47" s="204"/>
      <c r="AR47" s="204"/>
      <c r="AS47" s="204"/>
      <c r="AT47" s="204"/>
      <c r="AU47" s="204"/>
      <c r="AV47" s="204"/>
      <c r="AW47" s="204"/>
      <c r="AX47" s="204"/>
      <c r="AY47" s="204" t="str">
        <f t="shared" si="10"/>
        <v>AMIDURENE</v>
      </c>
      <c r="AZ47" s="204" t="str">
        <f>IF(COUNTIF(AY:AY,AY47)=1,AY47,IF(AND(COUNTIF(AY:AY,AY47)&gt;1,COUNTIF(AZ$2:AZ46,AY47)&gt;=1),"",AY47))</f>
        <v/>
      </c>
      <c r="BA47" s="204" t="str">
        <v/>
      </c>
      <c r="BB47" s="204" t="str">
        <f>IF(BA47="","",MAX(BB$2:BB46)+1)</f>
        <v/>
      </c>
      <c r="BC47" s="204"/>
      <c r="BD47" s="204">
        <v>45</v>
      </c>
      <c r="BE47" s="204" t="str">
        <f t="shared" si="11"/>
        <v>ANTI CORYZA MOUREAU</v>
      </c>
      <c r="BF47" s="204" t="str">
        <f t="shared" si="0"/>
        <v>ORAL</v>
      </c>
      <c r="BG47" s="204" t="str">
        <f t="shared" si="1"/>
        <v>MACROLIDES</v>
      </c>
      <c r="BH47" s="204" t="str">
        <f t="shared" si="2"/>
        <v/>
      </c>
      <c r="BI47" s="204" t="str">
        <f t="shared" si="3"/>
        <v/>
      </c>
      <c r="BJ47" s="204" t="str">
        <f t="shared" si="4"/>
        <v>spiramycin</v>
      </c>
      <c r="BK47" s="204" t="str">
        <f t="shared" si="5"/>
        <v/>
      </c>
      <c r="BL47" s="204" t="str">
        <f t="shared" si="6"/>
        <v/>
      </c>
      <c r="BM47" s="204" t="str">
        <f t="shared" si="12"/>
        <v>Spiramycine</v>
      </c>
      <c r="BN47" s="204" t="str">
        <f t="shared" si="7"/>
        <v>Spiramycine</v>
      </c>
      <c r="BO47" s="204" t="str">
        <f t="shared" si="8"/>
        <v/>
      </c>
      <c r="BP47" s="204" t="str">
        <f t="shared" si="9"/>
        <v/>
      </c>
      <c r="BQ47" s="204" t="str">
        <f t="shared" si="13"/>
        <v>Macrolides</v>
      </c>
      <c r="BR47" s="204" t="str">
        <f t="shared" si="14"/>
        <v>Macrolides</v>
      </c>
      <c r="BS47" s="204" t="str">
        <f t="shared" si="15"/>
        <v/>
      </c>
      <c r="BT47" s="204" t="str">
        <f t="shared" si="16"/>
        <v/>
      </c>
      <c r="BU47" s="104" t="str">
        <f t="shared" si="17"/>
        <v>Voie orale  hors prémélanges médicamenteux</v>
      </c>
      <c r="BV47" s="202" t="str">
        <f t="shared" si="18"/>
        <v/>
      </c>
      <c r="BX47"/>
      <c r="BY47"/>
      <c r="BZ47"/>
      <c r="CA47" s="206" t="s">
        <v>993</v>
      </c>
      <c r="CB47" s="206" t="s">
        <v>72</v>
      </c>
      <c r="CC47" s="206" t="s">
        <v>14</v>
      </c>
      <c r="CD47"/>
      <c r="CL47" s="206" t="s">
        <v>2485</v>
      </c>
      <c r="CM47" s="256" t="s">
        <v>4587</v>
      </c>
      <c r="CO47" s="202">
        <v>46</v>
      </c>
    </row>
    <row r="48" spans="1:93" x14ac:dyDescent="0.25">
      <c r="A48" s="203" t="s">
        <v>4279</v>
      </c>
      <c r="B48" s="204" t="s">
        <v>4280</v>
      </c>
      <c r="C48" s="204" t="s">
        <v>3214</v>
      </c>
      <c r="D48" s="210" t="s">
        <v>863</v>
      </c>
      <c r="E48" s="204" t="s">
        <v>906</v>
      </c>
      <c r="F48" s="204" t="s">
        <v>4281</v>
      </c>
      <c r="G48" s="204" t="s">
        <v>908</v>
      </c>
      <c r="H48" s="204" t="s">
        <v>955</v>
      </c>
      <c r="I48" s="204" t="s">
        <v>910</v>
      </c>
      <c r="J48" s="204" t="s">
        <v>875</v>
      </c>
      <c r="K48" s="204" t="s">
        <v>875</v>
      </c>
      <c r="L48" s="204" t="s">
        <v>1162</v>
      </c>
      <c r="M48" s="204" t="s">
        <v>213</v>
      </c>
      <c r="N48" s="204" t="s">
        <v>863</v>
      </c>
      <c r="O48" s="204" t="s">
        <v>918</v>
      </c>
      <c r="P48" s="204" t="s">
        <v>859</v>
      </c>
      <c r="Q48" s="204" t="s">
        <v>1049</v>
      </c>
      <c r="R48" s="204">
        <v>0</v>
      </c>
      <c r="S48" s="204">
        <v>0</v>
      </c>
      <c r="T48" s="204">
        <v>20</v>
      </c>
      <c r="U48" s="204">
        <v>7</v>
      </c>
      <c r="V48" s="204">
        <v>0</v>
      </c>
      <c r="W48" s="204">
        <v>0</v>
      </c>
      <c r="X48" s="204">
        <v>0</v>
      </c>
      <c r="Y48" s="204">
        <v>0</v>
      </c>
      <c r="Z48" s="204">
        <v>0</v>
      </c>
      <c r="AA48" s="204">
        <v>0</v>
      </c>
      <c r="AB48" s="204">
        <v>0</v>
      </c>
      <c r="AC48" s="204">
        <v>0</v>
      </c>
      <c r="AD48" s="204">
        <v>0</v>
      </c>
      <c r="AE48" s="204">
        <v>0</v>
      </c>
      <c r="AF48" s="204">
        <v>0</v>
      </c>
      <c r="AG48" s="204">
        <v>0</v>
      </c>
      <c r="AH48" s="204">
        <v>0</v>
      </c>
      <c r="AI48" s="204">
        <v>0</v>
      </c>
      <c r="AJ48" s="204"/>
      <c r="AK48" s="204"/>
      <c r="AL48" s="204"/>
      <c r="AM48" s="204"/>
      <c r="AN48" s="204"/>
      <c r="AO48" s="204"/>
      <c r="AP48" s="204"/>
      <c r="AQ48" s="204"/>
      <c r="AR48" s="204"/>
      <c r="AS48" s="204"/>
      <c r="AT48" s="204"/>
      <c r="AU48" s="204"/>
      <c r="AV48" s="204"/>
      <c r="AW48" s="204"/>
      <c r="AX48" s="204"/>
      <c r="AY48" s="204" t="str">
        <f t="shared" si="10"/>
        <v/>
      </c>
      <c r="AZ48" s="204" t="str">
        <f>IF(COUNTIF(AY:AY,AY48)=1,AY48,IF(AND(COUNTIF(AY:AY,AY48)&gt;1,COUNTIF(AZ$2:AZ47,AY48)&gt;=1),"",AY48))</f>
        <v/>
      </c>
      <c r="BA48" s="204" t="str">
        <v/>
      </c>
      <c r="BB48" s="204" t="str">
        <f>IF(BA48="","",MAX(BB$2:BB47)+1)</f>
        <v/>
      </c>
      <c r="BC48" s="204"/>
      <c r="BD48" s="204">
        <v>46</v>
      </c>
      <c r="BE48" s="204" t="str">
        <f t="shared" si="11"/>
        <v>APRALAN APRAMYCINE 20-SJ PORC-LAPIN</v>
      </c>
      <c r="BF48" s="204" t="str">
        <f t="shared" si="0"/>
        <v>PM</v>
      </c>
      <c r="BG48" s="204" t="str">
        <f t="shared" si="1"/>
        <v>AMINOGLYCOSIDES</v>
      </c>
      <c r="BH48" s="204" t="str">
        <f t="shared" si="2"/>
        <v/>
      </c>
      <c r="BI48" s="204" t="str">
        <f t="shared" si="3"/>
        <v/>
      </c>
      <c r="BJ48" s="204" t="str">
        <f t="shared" si="4"/>
        <v>apramycin</v>
      </c>
      <c r="BK48" s="204" t="str">
        <f t="shared" si="5"/>
        <v/>
      </c>
      <c r="BL48" s="204" t="str">
        <f t="shared" si="6"/>
        <v/>
      </c>
      <c r="BM48" s="204" t="str">
        <f t="shared" si="12"/>
        <v>Apramycine</v>
      </c>
      <c r="BN48" s="204" t="str">
        <f t="shared" si="7"/>
        <v>Apramycine</v>
      </c>
      <c r="BO48" s="204" t="str">
        <f t="shared" si="8"/>
        <v/>
      </c>
      <c r="BP48" s="204" t="str">
        <f t="shared" si="9"/>
        <v/>
      </c>
      <c r="BQ48" s="204" t="str">
        <f t="shared" si="13"/>
        <v>Aminoglycosides</v>
      </c>
      <c r="BR48" s="204" t="str">
        <f t="shared" si="14"/>
        <v>Aminoglycosides</v>
      </c>
      <c r="BS48" s="204" t="str">
        <f t="shared" si="15"/>
        <v/>
      </c>
      <c r="BT48" s="204" t="str">
        <f t="shared" si="16"/>
        <v/>
      </c>
      <c r="BU48" s="104" t="str">
        <f t="shared" si="17"/>
        <v>Prémélanges médicamenteux</v>
      </c>
      <c r="BV48" s="202" t="str">
        <f t="shared" si="18"/>
        <v/>
      </c>
      <c r="BX48"/>
      <c r="BY48"/>
      <c r="BZ48"/>
      <c r="CA48" s="206" t="s">
        <v>1028</v>
      </c>
      <c r="CB48" s="206" t="s">
        <v>29</v>
      </c>
      <c r="CC48" s="206" t="s">
        <v>14</v>
      </c>
      <c r="CD48"/>
      <c r="CL48" s="206" t="s">
        <v>4299</v>
      </c>
      <c r="CM48" s="256" t="s">
        <v>4587</v>
      </c>
      <c r="CO48" s="202">
        <v>47</v>
      </c>
    </row>
    <row r="49" spans="1:93" x14ac:dyDescent="0.25">
      <c r="A49" s="203" t="s">
        <v>4276</v>
      </c>
      <c r="B49" s="204" t="s">
        <v>4277</v>
      </c>
      <c r="C49" s="204" t="s">
        <v>3214</v>
      </c>
      <c r="D49" s="210" t="s">
        <v>863</v>
      </c>
      <c r="E49" s="204" t="s">
        <v>906</v>
      </c>
      <c r="F49" s="204" t="s">
        <v>4278</v>
      </c>
      <c r="G49" s="204" t="s">
        <v>908</v>
      </c>
      <c r="H49" s="204" t="s">
        <v>909</v>
      </c>
      <c r="I49" s="204" t="s">
        <v>910</v>
      </c>
      <c r="J49" s="204" t="s">
        <v>875</v>
      </c>
      <c r="K49" s="204" t="s">
        <v>875</v>
      </c>
      <c r="L49" s="204" t="s">
        <v>1162</v>
      </c>
      <c r="M49" s="204" t="s">
        <v>213</v>
      </c>
      <c r="N49" s="204" t="s">
        <v>868</v>
      </c>
      <c r="O49" s="204" t="s">
        <v>918</v>
      </c>
      <c r="P49" s="204" t="s">
        <v>859</v>
      </c>
      <c r="Q49" s="204" t="s">
        <v>1179</v>
      </c>
      <c r="R49" s="204">
        <v>0</v>
      </c>
      <c r="S49" s="204">
        <v>0</v>
      </c>
      <c r="T49" s="204">
        <v>20</v>
      </c>
      <c r="U49" s="204">
        <v>7</v>
      </c>
      <c r="V49" s="204">
        <v>0</v>
      </c>
      <c r="W49" s="204">
        <v>0</v>
      </c>
      <c r="X49" s="204">
        <v>0</v>
      </c>
      <c r="Y49" s="204">
        <v>0</v>
      </c>
      <c r="Z49" s="204">
        <v>0</v>
      </c>
      <c r="AA49" s="204">
        <v>0</v>
      </c>
      <c r="AB49" s="204">
        <v>0</v>
      </c>
      <c r="AC49" s="204">
        <v>0</v>
      </c>
      <c r="AD49" s="204">
        <v>0</v>
      </c>
      <c r="AE49" s="204">
        <v>0</v>
      </c>
      <c r="AF49" s="204">
        <v>0</v>
      </c>
      <c r="AG49" s="204">
        <v>0</v>
      </c>
      <c r="AH49" s="204">
        <v>0</v>
      </c>
      <c r="AI49" s="204">
        <v>0</v>
      </c>
      <c r="AJ49" s="204"/>
      <c r="AK49" s="204"/>
      <c r="AL49" s="204"/>
      <c r="AM49" s="204"/>
      <c r="AN49" s="204"/>
      <c r="AO49" s="204"/>
      <c r="AP49" s="204"/>
      <c r="AQ49" s="204"/>
      <c r="AR49" s="204"/>
      <c r="AS49" s="204"/>
      <c r="AT49" s="204"/>
      <c r="AU49" s="204"/>
      <c r="AV49" s="204"/>
      <c r="AW49" s="204"/>
      <c r="AX49" s="204"/>
      <c r="AY49" s="204" t="str">
        <f t="shared" si="10"/>
        <v/>
      </c>
      <c r="AZ49" s="204" t="str">
        <f>IF(COUNTIF(AY:AY,AY49)=1,AY49,IF(AND(COUNTIF(AY:AY,AY49)&gt;1,COUNTIF(AZ$2:AZ48,AY49)&gt;=1),"",AY49))</f>
        <v/>
      </c>
      <c r="BA49" s="204" t="str">
        <v/>
      </c>
      <c r="BB49" s="204" t="str">
        <f>IF(BA49="","",MAX(BB$2:BB48)+1)</f>
        <v/>
      </c>
      <c r="BC49" s="204"/>
      <c r="BD49" s="204">
        <v>47</v>
      </c>
      <c r="BE49" s="204" t="str">
        <f t="shared" si="11"/>
        <v>APRALAN BUVABLE POUDRE POUR ADMINISTRATION DANS L’EAU DE BOISSON/LAIT DE REMPLACEMENT POUR PORCS, VEAUX, POULETS ET LAPINS</v>
      </c>
      <c r="BF49" s="204" t="str">
        <f t="shared" si="0"/>
        <v>ORAL</v>
      </c>
      <c r="BG49" s="204" t="str">
        <f t="shared" si="1"/>
        <v>AMINOGLYCOSIDES</v>
      </c>
      <c r="BH49" s="204" t="str">
        <f t="shared" si="2"/>
        <v/>
      </c>
      <c r="BI49" s="204" t="str">
        <f t="shared" si="3"/>
        <v/>
      </c>
      <c r="BJ49" s="204" t="str">
        <f t="shared" si="4"/>
        <v>apramycin</v>
      </c>
      <c r="BK49" s="204" t="str">
        <f t="shared" si="5"/>
        <v/>
      </c>
      <c r="BL49" s="204" t="str">
        <f t="shared" si="6"/>
        <v/>
      </c>
      <c r="BM49" s="204" t="str">
        <f t="shared" si="12"/>
        <v>Apramycine</v>
      </c>
      <c r="BN49" s="204" t="str">
        <f t="shared" si="7"/>
        <v>Apramycine</v>
      </c>
      <c r="BO49" s="204" t="str">
        <f t="shared" si="8"/>
        <v/>
      </c>
      <c r="BP49" s="204" t="str">
        <f t="shared" si="9"/>
        <v/>
      </c>
      <c r="BQ49" s="204" t="str">
        <f t="shared" si="13"/>
        <v>Aminoglycosides</v>
      </c>
      <c r="BR49" s="204" t="str">
        <f t="shared" si="14"/>
        <v>Aminoglycosides</v>
      </c>
      <c r="BS49" s="204" t="str">
        <f t="shared" si="15"/>
        <v/>
      </c>
      <c r="BT49" s="204" t="str">
        <f t="shared" si="16"/>
        <v/>
      </c>
      <c r="BU49" s="104" t="str">
        <f t="shared" si="17"/>
        <v>Voie orale  hors prémélanges médicamenteux</v>
      </c>
      <c r="BV49" s="202" t="str">
        <f t="shared" si="18"/>
        <v/>
      </c>
      <c r="BX49"/>
      <c r="BY49"/>
      <c r="BZ49"/>
      <c r="CA49" s="206" t="s">
        <v>958</v>
      </c>
      <c r="CB49" s="206" t="s">
        <v>125</v>
      </c>
      <c r="CC49" s="206" t="s">
        <v>14</v>
      </c>
      <c r="CD49"/>
      <c r="CL49" s="206" t="s">
        <v>854</v>
      </c>
      <c r="CM49" s="256" t="s">
        <v>4587</v>
      </c>
      <c r="CO49" s="202">
        <v>48</v>
      </c>
    </row>
    <row r="50" spans="1:93" x14ac:dyDescent="0.25">
      <c r="A50" s="203" t="s">
        <v>4282</v>
      </c>
      <c r="B50" s="204" t="s">
        <v>4283</v>
      </c>
      <c r="C50" s="204" t="s">
        <v>3214</v>
      </c>
      <c r="D50" s="210" t="s">
        <v>863</v>
      </c>
      <c r="E50" s="204" t="s">
        <v>906</v>
      </c>
      <c r="F50" s="204" t="s">
        <v>4284</v>
      </c>
      <c r="G50" s="204" t="s">
        <v>908</v>
      </c>
      <c r="H50" s="204" t="s">
        <v>955</v>
      </c>
      <c r="I50" s="204" t="s">
        <v>910</v>
      </c>
      <c r="J50" s="204" t="s">
        <v>875</v>
      </c>
      <c r="K50" s="204" t="s">
        <v>875</v>
      </c>
      <c r="L50" s="204" t="s">
        <v>1162</v>
      </c>
      <c r="M50" s="204" t="s">
        <v>213</v>
      </c>
      <c r="N50" s="204" t="s">
        <v>1004</v>
      </c>
      <c r="O50" s="204" t="s">
        <v>918</v>
      </c>
      <c r="P50" s="204" t="s">
        <v>859</v>
      </c>
      <c r="Q50" s="204" t="s">
        <v>1235</v>
      </c>
      <c r="R50" s="204">
        <v>0</v>
      </c>
      <c r="S50" s="204">
        <v>0</v>
      </c>
      <c r="T50" s="204">
        <v>20</v>
      </c>
      <c r="U50" s="204">
        <v>7</v>
      </c>
      <c r="V50" s="204">
        <v>0</v>
      </c>
      <c r="W50" s="204">
        <v>0</v>
      </c>
      <c r="X50" s="204">
        <v>0</v>
      </c>
      <c r="Y50" s="204">
        <v>0</v>
      </c>
      <c r="Z50" s="204">
        <v>0</v>
      </c>
      <c r="AA50" s="204">
        <v>0</v>
      </c>
      <c r="AB50" s="204">
        <v>0</v>
      </c>
      <c r="AC50" s="204">
        <v>0</v>
      </c>
      <c r="AD50" s="204">
        <v>0</v>
      </c>
      <c r="AE50" s="204">
        <v>0</v>
      </c>
      <c r="AF50" s="204">
        <v>0</v>
      </c>
      <c r="AG50" s="204">
        <v>0</v>
      </c>
      <c r="AH50" s="204">
        <v>0</v>
      </c>
      <c r="AI50" s="204">
        <v>0</v>
      </c>
      <c r="AJ50" s="204"/>
      <c r="AK50" s="204"/>
      <c r="AL50" s="204"/>
      <c r="AM50" s="204"/>
      <c r="AN50" s="204"/>
      <c r="AO50" s="204"/>
      <c r="AP50" s="204"/>
      <c r="AQ50" s="204"/>
      <c r="AR50" s="204"/>
      <c r="AS50" s="204"/>
      <c r="AT50" s="204"/>
      <c r="AU50" s="204"/>
      <c r="AV50" s="204"/>
      <c r="AW50" s="204"/>
      <c r="AX50" s="204"/>
      <c r="AY50" s="204" t="str">
        <f t="shared" si="10"/>
        <v/>
      </c>
      <c r="AZ50" s="204" t="str">
        <f>IF(COUNTIF(AY:AY,AY50)=1,AY50,IF(AND(COUNTIF(AY:AY,AY50)&gt;1,COUNTIF(AZ$2:AZ49,AY50)&gt;=1),"",AY50))</f>
        <v/>
      </c>
      <c r="BA50" s="204" t="str">
        <v/>
      </c>
      <c r="BB50" s="204" t="str">
        <f>IF(BA50="","",MAX(BB$2:BB49)+1)</f>
        <v/>
      </c>
      <c r="BC50" s="204"/>
      <c r="BD50" s="204">
        <v>48</v>
      </c>
      <c r="BE50" s="204" t="str">
        <f t="shared" si="11"/>
        <v>APRAVET 100 000 UI/G PREMELANGE MEDICAMENTEUX POUR PORCS ET LAPINS</v>
      </c>
      <c r="BF50" s="204" t="str">
        <f t="shared" si="0"/>
        <v>PM</v>
      </c>
      <c r="BG50" s="204" t="str">
        <f t="shared" si="1"/>
        <v>AMINOGLYCOSIDES</v>
      </c>
      <c r="BH50" s="204" t="str">
        <f t="shared" si="2"/>
        <v/>
      </c>
      <c r="BI50" s="204" t="str">
        <f t="shared" si="3"/>
        <v/>
      </c>
      <c r="BJ50" s="204" t="str">
        <f t="shared" si="4"/>
        <v>apramycin</v>
      </c>
      <c r="BK50" s="204" t="str">
        <f t="shared" si="5"/>
        <v/>
      </c>
      <c r="BL50" s="204" t="str">
        <f t="shared" si="6"/>
        <v/>
      </c>
      <c r="BM50" s="204" t="str">
        <f t="shared" si="12"/>
        <v>Apramycine</v>
      </c>
      <c r="BN50" s="204" t="str">
        <f t="shared" si="7"/>
        <v>Apramycine</v>
      </c>
      <c r="BO50" s="204" t="str">
        <f t="shared" si="8"/>
        <v/>
      </c>
      <c r="BP50" s="204" t="str">
        <f t="shared" si="9"/>
        <v/>
      </c>
      <c r="BQ50" s="204" t="str">
        <f t="shared" si="13"/>
        <v>Aminoglycosides</v>
      </c>
      <c r="BR50" s="204" t="str">
        <f t="shared" si="14"/>
        <v>Aminoglycosides</v>
      </c>
      <c r="BS50" s="204" t="str">
        <f t="shared" si="15"/>
        <v/>
      </c>
      <c r="BT50" s="204" t="str">
        <f t="shared" si="16"/>
        <v/>
      </c>
      <c r="BU50" s="104" t="str">
        <f t="shared" si="17"/>
        <v>Prémélanges médicamenteux</v>
      </c>
      <c r="BV50" s="202" t="str">
        <f t="shared" si="18"/>
        <v/>
      </c>
      <c r="BX50"/>
      <c r="BY50"/>
      <c r="BZ50"/>
      <c r="CA50" s="206" t="s">
        <v>2109</v>
      </c>
      <c r="CB50" s="206" t="s">
        <v>165</v>
      </c>
      <c r="CC50" s="206" t="s">
        <v>14</v>
      </c>
      <c r="CD50"/>
      <c r="CL50" s="206" t="s">
        <v>1993</v>
      </c>
      <c r="CM50" s="256" t="s">
        <v>4587</v>
      </c>
      <c r="CO50" s="202">
        <v>49</v>
      </c>
    </row>
    <row r="51" spans="1:93" x14ac:dyDescent="0.25">
      <c r="A51" s="203" t="s">
        <v>3460</v>
      </c>
      <c r="B51" s="204" t="s">
        <v>3461</v>
      </c>
      <c r="C51" s="204" t="s">
        <v>1169</v>
      </c>
      <c r="D51" s="210" t="s">
        <v>1170</v>
      </c>
      <c r="E51" s="204" t="s">
        <v>924</v>
      </c>
      <c r="F51" s="204" t="s">
        <v>248</v>
      </c>
      <c r="G51" s="204" t="s">
        <v>1171</v>
      </c>
      <c r="H51" s="204" t="s">
        <v>1326</v>
      </c>
      <c r="I51" s="204" t="s">
        <v>1173</v>
      </c>
      <c r="J51" s="204" t="s">
        <v>875</v>
      </c>
      <c r="K51" s="204" t="s">
        <v>875</v>
      </c>
      <c r="L51" s="204" t="s">
        <v>1162</v>
      </c>
      <c r="M51" s="204" t="s">
        <v>213</v>
      </c>
      <c r="N51" s="204" t="s">
        <v>868</v>
      </c>
      <c r="O51" s="204" t="s">
        <v>992</v>
      </c>
      <c r="P51" s="204" t="s">
        <v>859</v>
      </c>
      <c r="Q51" s="204" t="s">
        <v>1359</v>
      </c>
      <c r="R51" s="204">
        <v>0</v>
      </c>
      <c r="S51" s="204">
        <v>0</v>
      </c>
      <c r="T51" s="204">
        <v>0</v>
      </c>
      <c r="U51" s="204">
        <v>0</v>
      </c>
      <c r="V51" s="204">
        <v>0</v>
      </c>
      <c r="W51" s="204">
        <v>0</v>
      </c>
      <c r="X51" s="204">
        <v>0</v>
      </c>
      <c r="Y51" s="204">
        <v>0</v>
      </c>
      <c r="Z51" s="204">
        <v>0</v>
      </c>
      <c r="AA51" s="204">
        <v>0</v>
      </c>
      <c r="AB51" s="204">
        <v>0</v>
      </c>
      <c r="AC51" s="204">
        <v>0</v>
      </c>
      <c r="AD51" s="204">
        <v>15</v>
      </c>
      <c r="AE51" s="204">
        <v>15</v>
      </c>
      <c r="AF51" s="204">
        <v>0</v>
      </c>
      <c r="AG51" s="204">
        <v>0</v>
      </c>
      <c r="AH51" s="204">
        <v>0</v>
      </c>
      <c r="AI51" s="204">
        <v>0</v>
      </c>
      <c r="AJ51" s="204"/>
      <c r="AK51" s="204"/>
      <c r="AL51" s="204"/>
      <c r="AM51" s="204"/>
      <c r="AN51" s="204"/>
      <c r="AO51" s="204"/>
      <c r="AP51" s="204"/>
      <c r="AQ51" s="204"/>
      <c r="AR51" s="204"/>
      <c r="AS51" s="204"/>
      <c r="AT51" s="204"/>
      <c r="AU51" s="204"/>
      <c r="AV51" s="204"/>
      <c r="AW51" s="204"/>
      <c r="AX51" s="204"/>
      <c r="AY51" s="204" t="str">
        <f t="shared" si="10"/>
        <v>AMOXICILLINE CALIER GLOBULIT 50 MG/G PREMELANGE MEDICAMENTEUX</v>
      </c>
      <c r="AZ51" s="204" t="str">
        <f>IF(COUNTIF(AY:AY,AY51)=1,AY51,IF(AND(COUNTIF(AY:AY,AY51)&gt;1,COUNTIF(AZ$2:AZ50,AY51)&gt;=1),"",AY51))</f>
        <v>AMOXICILLINE CALIER GLOBULIT 50 MG/G PREMELANGE MEDICAMENTEUX</v>
      </c>
      <c r="BA51" s="204" t="str">
        <v/>
      </c>
      <c r="BB51" s="204" t="str">
        <f>IF(BA51="","",MAX(BB$2:BB50)+1)</f>
        <v/>
      </c>
      <c r="BC51" s="204"/>
      <c r="BD51" s="204">
        <v>49</v>
      </c>
      <c r="BE51" s="204" t="str">
        <f t="shared" si="11"/>
        <v>APRAVET 552 UI / MG, POUDRE POUR ADMINISTRATION DANS L'EAU DE BOISSON / LE LAIT POUR PORCINS, VEAUX, POULETS ET LAPINS</v>
      </c>
      <c r="BF51" s="204" t="str">
        <f t="shared" si="0"/>
        <v>ORAL</v>
      </c>
      <c r="BG51" s="204" t="str">
        <f t="shared" si="1"/>
        <v>AMINOGLYCOSIDES</v>
      </c>
      <c r="BH51" s="204" t="str">
        <f t="shared" si="2"/>
        <v/>
      </c>
      <c r="BI51" s="204" t="str">
        <f t="shared" si="3"/>
        <v/>
      </c>
      <c r="BJ51" s="204" t="str">
        <f t="shared" si="4"/>
        <v>apramycin</v>
      </c>
      <c r="BK51" s="204" t="str">
        <f t="shared" si="5"/>
        <v/>
      </c>
      <c r="BL51" s="204" t="str">
        <f t="shared" si="6"/>
        <v/>
      </c>
      <c r="BM51" s="204" t="str">
        <f t="shared" si="12"/>
        <v>Apramycine</v>
      </c>
      <c r="BN51" s="204" t="str">
        <f t="shared" si="7"/>
        <v>Apramycine</v>
      </c>
      <c r="BO51" s="204" t="str">
        <f t="shared" si="8"/>
        <v/>
      </c>
      <c r="BP51" s="204" t="str">
        <f t="shared" si="9"/>
        <v/>
      </c>
      <c r="BQ51" s="204" t="str">
        <f t="shared" si="13"/>
        <v>Aminoglycosides</v>
      </c>
      <c r="BR51" s="204" t="str">
        <f t="shared" si="14"/>
        <v>Aminoglycosides</v>
      </c>
      <c r="BS51" s="204" t="str">
        <f t="shared" si="15"/>
        <v/>
      </c>
      <c r="BT51" s="204" t="str">
        <f t="shared" si="16"/>
        <v/>
      </c>
      <c r="BU51" s="104" t="str">
        <f t="shared" si="17"/>
        <v>Voie orale  hors prémélanges médicamenteux</v>
      </c>
      <c r="BV51" s="202" t="str">
        <f t="shared" si="18"/>
        <v/>
      </c>
      <c r="BX51"/>
      <c r="BY51"/>
      <c r="BZ51"/>
      <c r="CA51" s="206" t="s">
        <v>1536</v>
      </c>
      <c r="CB51" s="206" t="s">
        <v>13</v>
      </c>
      <c r="CC51" s="206" t="s">
        <v>14</v>
      </c>
      <c r="CD51"/>
      <c r="CL51" s="206" t="s">
        <v>2136</v>
      </c>
      <c r="CM51" s="256" t="s">
        <v>4587</v>
      </c>
      <c r="CO51" s="202">
        <v>50</v>
      </c>
    </row>
    <row r="52" spans="1:93" x14ac:dyDescent="0.25">
      <c r="A52" s="203" t="s">
        <v>4554</v>
      </c>
      <c r="B52" s="204" t="s">
        <v>4555</v>
      </c>
      <c r="C52" s="204" t="s">
        <v>3980</v>
      </c>
      <c r="D52" s="210" t="s">
        <v>923</v>
      </c>
      <c r="E52" s="204" t="s">
        <v>924</v>
      </c>
      <c r="F52" s="204" t="s">
        <v>249</v>
      </c>
      <c r="G52" s="204" t="s">
        <v>925</v>
      </c>
      <c r="H52" s="204" t="s">
        <v>4512</v>
      </c>
      <c r="I52" s="204" t="s">
        <v>910</v>
      </c>
      <c r="J52" s="204" t="s">
        <v>875</v>
      </c>
      <c r="K52" s="204" t="s">
        <v>875</v>
      </c>
      <c r="L52" s="204" t="s">
        <v>1162</v>
      </c>
      <c r="M52" s="204" t="s">
        <v>213</v>
      </c>
      <c r="N52" s="204" t="s">
        <v>4556</v>
      </c>
      <c r="O52" s="204" t="s">
        <v>992</v>
      </c>
      <c r="P52" s="204" t="s">
        <v>859</v>
      </c>
      <c r="Q52" s="204" t="s">
        <v>4556</v>
      </c>
      <c r="R52" s="204">
        <v>0</v>
      </c>
      <c r="S52" s="204">
        <v>0</v>
      </c>
      <c r="T52" s="204">
        <v>0</v>
      </c>
      <c r="U52" s="204">
        <v>0</v>
      </c>
      <c r="V52" s="204">
        <v>0</v>
      </c>
      <c r="W52" s="204">
        <v>0</v>
      </c>
      <c r="X52" s="204">
        <v>0</v>
      </c>
      <c r="Y52" s="204">
        <v>0</v>
      </c>
      <c r="Z52" s="204">
        <v>0</v>
      </c>
      <c r="AA52" s="204">
        <v>0</v>
      </c>
      <c r="AB52" s="204">
        <v>0</v>
      </c>
      <c r="AC52" s="204">
        <v>0</v>
      </c>
      <c r="AD52" s="204">
        <v>17.399999999999999</v>
      </c>
      <c r="AE52" s="204">
        <v>5</v>
      </c>
      <c r="AF52" s="204">
        <v>17.399999999999999</v>
      </c>
      <c r="AG52" s="204">
        <v>5</v>
      </c>
      <c r="AH52" s="204">
        <v>0</v>
      </c>
      <c r="AI52" s="204">
        <v>0</v>
      </c>
      <c r="AJ52" s="204"/>
      <c r="AK52" s="204"/>
      <c r="AL52" s="204"/>
      <c r="AM52" s="204"/>
      <c r="AN52" s="204"/>
      <c r="AO52" s="204"/>
      <c r="AP52" s="204"/>
      <c r="AQ52" s="204"/>
      <c r="AR52" s="204"/>
      <c r="AS52" s="204"/>
      <c r="AT52" s="204"/>
      <c r="AU52" s="204"/>
      <c r="AV52" s="204"/>
      <c r="AW52" s="204"/>
      <c r="AX52" s="204"/>
      <c r="AY52" s="204" t="str">
        <f t="shared" si="10"/>
        <v>AMOXICILLINE GLOBAL VET HEALTH 436 MG/G POUDRE POUR ADMINISTRATION DANS L'EAU DE BOISSON POUR POULETS DINDES CANARDS ET PORCINS</v>
      </c>
      <c r="AZ52" s="204" t="str">
        <f>IF(COUNTIF(AY:AY,AY52)=1,AY52,IF(AND(COUNTIF(AY:AY,AY52)&gt;1,COUNTIF(AZ$2:AZ51,AY52)&gt;=1),"",AY52))</f>
        <v>AMOXICILLINE GLOBAL VET HEALTH 436 MG/G POUDRE POUR ADMINISTRATION DANS L'EAU DE BOISSON POUR POULETS DINDES CANARDS ET PORCINS</v>
      </c>
      <c r="BA52" s="204" t="str">
        <v/>
      </c>
      <c r="BB52" s="204" t="str">
        <f>IF(BA52="","",MAX(BB$2:BB51)+1)</f>
        <v/>
      </c>
      <c r="BC52" s="204"/>
      <c r="BD52" s="204">
        <v>50</v>
      </c>
      <c r="BE52" s="204" t="str">
        <f t="shared" si="11"/>
        <v>AQUAFLOR 500 MG/G PREMELANGE MEDICAMENTEUX POUR TRUITES ARC-EN-CIEL</v>
      </c>
      <c r="BF52" s="204" t="str">
        <f t="shared" si="0"/>
        <v>PM</v>
      </c>
      <c r="BG52" s="204" t="str">
        <f t="shared" si="1"/>
        <v>PHENICOLES</v>
      </c>
      <c r="BH52" s="204" t="str">
        <f t="shared" si="2"/>
        <v/>
      </c>
      <c r="BI52" s="204" t="str">
        <f t="shared" si="3"/>
        <v/>
      </c>
      <c r="BJ52" s="204" t="str">
        <f t="shared" si="4"/>
        <v>florfenicol</v>
      </c>
      <c r="BK52" s="204" t="str">
        <f t="shared" si="5"/>
        <v/>
      </c>
      <c r="BL52" s="204" t="str">
        <f t="shared" si="6"/>
        <v/>
      </c>
      <c r="BM52" s="204" t="str">
        <f t="shared" si="12"/>
        <v>Florfénicol</v>
      </c>
      <c r="BN52" s="204" t="str">
        <f t="shared" si="7"/>
        <v>Florfénicol</v>
      </c>
      <c r="BO52" s="204" t="str">
        <f t="shared" si="8"/>
        <v/>
      </c>
      <c r="BP52" s="204" t="str">
        <f t="shared" si="9"/>
        <v/>
      </c>
      <c r="BQ52" s="204" t="str">
        <f t="shared" si="13"/>
        <v>Phenicoles</v>
      </c>
      <c r="BR52" s="204" t="str">
        <f t="shared" si="14"/>
        <v>Phenicoles</v>
      </c>
      <c r="BS52" s="204" t="str">
        <f t="shared" si="15"/>
        <v/>
      </c>
      <c r="BT52" s="204" t="str">
        <f t="shared" si="16"/>
        <v/>
      </c>
      <c r="BU52" s="104" t="str">
        <f t="shared" si="17"/>
        <v>Prémélanges médicamenteux</v>
      </c>
      <c r="BV52" s="202" t="str">
        <f t="shared" si="18"/>
        <v/>
      </c>
      <c r="BX52"/>
      <c r="BY52"/>
      <c r="BZ52"/>
      <c r="CA52" s="206" t="s">
        <v>1594</v>
      </c>
      <c r="CB52" s="206" t="s">
        <v>111</v>
      </c>
      <c r="CC52" s="206" t="s">
        <v>14</v>
      </c>
      <c r="CD52"/>
      <c r="CL52" s="206" t="s">
        <v>1405</v>
      </c>
      <c r="CM52" s="256" t="s">
        <v>4587</v>
      </c>
      <c r="CO52" s="202">
        <v>51</v>
      </c>
    </row>
    <row r="53" spans="1:93" x14ac:dyDescent="0.25">
      <c r="A53" s="203" t="s">
        <v>2940</v>
      </c>
      <c r="B53" s="204" t="s">
        <v>2941</v>
      </c>
      <c r="C53" s="204" t="s">
        <v>2942</v>
      </c>
      <c r="D53" s="210" t="s">
        <v>923</v>
      </c>
      <c r="E53" s="204" t="s">
        <v>924</v>
      </c>
      <c r="F53" s="204" t="s">
        <v>250</v>
      </c>
      <c r="G53" s="204" t="s">
        <v>925</v>
      </c>
      <c r="H53" s="204" t="s">
        <v>2943</v>
      </c>
      <c r="I53" s="204" t="s">
        <v>910</v>
      </c>
      <c r="J53" s="204" t="s">
        <v>875</v>
      </c>
      <c r="K53" s="204" t="s">
        <v>875</v>
      </c>
      <c r="L53" s="204" t="s">
        <v>1162</v>
      </c>
      <c r="M53" s="204" t="s">
        <v>213</v>
      </c>
      <c r="N53" s="204" t="s">
        <v>851</v>
      </c>
      <c r="O53" s="204" t="s">
        <v>992</v>
      </c>
      <c r="P53" s="204" t="s">
        <v>859</v>
      </c>
      <c r="Q53" s="204" t="s">
        <v>851</v>
      </c>
      <c r="R53" s="204">
        <v>10</v>
      </c>
      <c r="S53" s="204">
        <v>5</v>
      </c>
      <c r="T53" s="204">
        <v>0</v>
      </c>
      <c r="U53" s="204">
        <v>0</v>
      </c>
      <c r="V53" s="204">
        <v>0</v>
      </c>
      <c r="W53" s="204">
        <v>0</v>
      </c>
      <c r="X53" s="204">
        <v>0</v>
      </c>
      <c r="Y53" s="204">
        <v>0</v>
      </c>
      <c r="Z53" s="204">
        <v>0</v>
      </c>
      <c r="AA53" s="204">
        <v>0</v>
      </c>
      <c r="AB53" s="204">
        <v>0</v>
      </c>
      <c r="AC53" s="204">
        <v>0</v>
      </c>
      <c r="AD53" s="204">
        <v>10</v>
      </c>
      <c r="AE53" s="204">
        <v>5</v>
      </c>
      <c r="AF53" s="204">
        <v>10</v>
      </c>
      <c r="AG53" s="204">
        <v>5</v>
      </c>
      <c r="AH53" s="204">
        <v>0</v>
      </c>
      <c r="AI53" s="204">
        <v>0</v>
      </c>
      <c r="AJ53" s="204"/>
      <c r="AK53" s="204"/>
      <c r="AL53" s="204"/>
      <c r="AM53" s="204"/>
      <c r="AN53" s="204"/>
      <c r="AO53" s="204"/>
      <c r="AP53" s="204"/>
      <c r="AQ53" s="204"/>
      <c r="AR53" s="204"/>
      <c r="AS53" s="204"/>
      <c r="AT53" s="204"/>
      <c r="AU53" s="204"/>
      <c r="AV53" s="204"/>
      <c r="AW53" s="204"/>
      <c r="AX53" s="204"/>
      <c r="AY53" s="204" t="str">
        <f t="shared" si="10"/>
        <v>AMOXIPRO 10 % POUDRE POUR ADMINISTRATION DANS L’EAU DE BOISSON/ LE LAIT VEAU PORC POULET CANARD DINDE</v>
      </c>
      <c r="AZ53" s="204" t="str">
        <f>IF(COUNTIF(AY:AY,AY53)=1,AY53,IF(AND(COUNTIF(AY:AY,AY53)&gt;1,COUNTIF(AZ$2:AZ52,AY53)&gt;=1),"",AY53))</f>
        <v>AMOXIPRO 10 % POUDRE POUR ADMINISTRATION DANS L’EAU DE BOISSON/ LE LAIT VEAU PORC POULET CANARD DINDE</v>
      </c>
      <c r="BA53" s="204" t="str">
        <v/>
      </c>
      <c r="BB53" s="204" t="str">
        <f>IF(BA53="","",MAX(BB$2:BB52)+1)</f>
        <v/>
      </c>
      <c r="BC53" s="204"/>
      <c r="BD53" s="204">
        <v>51</v>
      </c>
      <c r="BE53" s="204" t="str">
        <f t="shared" si="11"/>
        <v>ARENTOR DC 250 MG SUSPENSION INTRAMAMMAIRE POUR VACHES TARIES</v>
      </c>
      <c r="BF53" s="204" t="str">
        <f t="shared" si="0"/>
        <v>INTRAMAM</v>
      </c>
      <c r="BG53" s="204" t="str">
        <f t="shared" si="1"/>
        <v>CEPHALOSPORINES 1&amp;2G</v>
      </c>
      <c r="BH53" s="204" t="str">
        <f t="shared" si="2"/>
        <v/>
      </c>
      <c r="BI53" s="204" t="str">
        <f t="shared" si="3"/>
        <v/>
      </c>
      <c r="BJ53" s="204" t="str">
        <f t="shared" si="4"/>
        <v>cefalonium</v>
      </c>
      <c r="BK53" s="204" t="str">
        <f t="shared" si="5"/>
        <v/>
      </c>
      <c r="BL53" s="204" t="str">
        <f t="shared" si="6"/>
        <v/>
      </c>
      <c r="BM53" s="204" t="str">
        <f t="shared" si="12"/>
        <v>Céfalonium</v>
      </c>
      <c r="BN53" s="204" t="str">
        <f t="shared" si="7"/>
        <v>Céfalonium</v>
      </c>
      <c r="BO53" s="204" t="str">
        <f t="shared" si="8"/>
        <v/>
      </c>
      <c r="BP53" s="204" t="str">
        <f t="shared" si="9"/>
        <v/>
      </c>
      <c r="BQ53" s="204" t="str">
        <f t="shared" si="13"/>
        <v>Cephalosporines 1&amp;2G</v>
      </c>
      <c r="BR53" s="204" t="str">
        <f t="shared" si="14"/>
        <v>Cephalosporines 1&amp;2G</v>
      </c>
      <c r="BS53" s="204" t="str">
        <f t="shared" si="15"/>
        <v/>
      </c>
      <c r="BT53" s="204" t="str">
        <f t="shared" si="16"/>
        <v/>
      </c>
      <c r="BU53" s="104" t="str">
        <f t="shared" si="17"/>
        <v>Voie intramammaire</v>
      </c>
      <c r="BV53" s="202" t="str">
        <f t="shared" si="18"/>
        <v/>
      </c>
      <c r="BX53"/>
      <c r="BY53"/>
      <c r="BZ53"/>
      <c r="CA53" s="206" t="s">
        <v>1270</v>
      </c>
      <c r="CB53" s="206" t="s">
        <v>139</v>
      </c>
      <c r="CC53" s="206" t="s">
        <v>14</v>
      </c>
      <c r="CD53"/>
      <c r="CL53" s="206" t="s">
        <v>2049</v>
      </c>
      <c r="CM53" s="256" t="s">
        <v>4587</v>
      </c>
      <c r="CO53" s="202">
        <v>52</v>
      </c>
    </row>
    <row r="54" spans="1:93" x14ac:dyDescent="0.25">
      <c r="A54" s="203" t="s">
        <v>2940</v>
      </c>
      <c r="B54" s="204" t="s">
        <v>2944</v>
      </c>
      <c r="C54" s="204" t="s">
        <v>1433</v>
      </c>
      <c r="D54" s="210" t="s">
        <v>1054</v>
      </c>
      <c r="E54" s="204" t="s">
        <v>924</v>
      </c>
      <c r="F54" s="204" t="s">
        <v>250</v>
      </c>
      <c r="G54" s="204" t="s">
        <v>925</v>
      </c>
      <c r="H54" s="204" t="s">
        <v>2943</v>
      </c>
      <c r="I54" s="204" t="s">
        <v>910</v>
      </c>
      <c r="J54" s="204" t="s">
        <v>875</v>
      </c>
      <c r="K54" s="204" t="s">
        <v>875</v>
      </c>
      <c r="L54" s="204" t="s">
        <v>1162</v>
      </c>
      <c r="M54" s="204" t="s">
        <v>213</v>
      </c>
      <c r="N54" s="204" t="s">
        <v>851</v>
      </c>
      <c r="O54" s="204" t="s">
        <v>992</v>
      </c>
      <c r="P54" s="204" t="s">
        <v>859</v>
      </c>
      <c r="Q54" s="204" t="s">
        <v>1004</v>
      </c>
      <c r="R54" s="204">
        <v>10</v>
      </c>
      <c r="S54" s="204">
        <v>5</v>
      </c>
      <c r="T54" s="204">
        <v>0</v>
      </c>
      <c r="U54" s="204">
        <v>0</v>
      </c>
      <c r="V54" s="204">
        <v>0</v>
      </c>
      <c r="W54" s="204">
        <v>0</v>
      </c>
      <c r="X54" s="204">
        <v>0</v>
      </c>
      <c r="Y54" s="204">
        <v>0</v>
      </c>
      <c r="Z54" s="204">
        <v>0</v>
      </c>
      <c r="AA54" s="204">
        <v>0</v>
      </c>
      <c r="AB54" s="204">
        <v>0</v>
      </c>
      <c r="AC54" s="204">
        <v>0</v>
      </c>
      <c r="AD54" s="204">
        <v>10</v>
      </c>
      <c r="AE54" s="204">
        <v>5</v>
      </c>
      <c r="AF54" s="204">
        <v>10</v>
      </c>
      <c r="AG54" s="204">
        <v>5</v>
      </c>
      <c r="AH54" s="204">
        <v>0</v>
      </c>
      <c r="AI54" s="204">
        <v>0</v>
      </c>
      <c r="AJ54" s="204"/>
      <c r="AK54" s="204"/>
      <c r="AL54" s="204"/>
      <c r="AM54" s="204"/>
      <c r="AN54" s="204"/>
      <c r="AO54" s="204"/>
      <c r="AP54" s="204"/>
      <c r="AQ54" s="204"/>
      <c r="AR54" s="204"/>
      <c r="AS54" s="204"/>
      <c r="AT54" s="204"/>
      <c r="AU54" s="204"/>
      <c r="AV54" s="204"/>
      <c r="AW54" s="204"/>
      <c r="AX54" s="204"/>
      <c r="AY54" s="204" t="str">
        <f t="shared" si="10"/>
        <v>AMOXIPRO 10 % POUDRE POUR ADMINISTRATION DANS L’EAU DE BOISSON/ LE LAIT VEAU PORC POULET CANARD DINDE</v>
      </c>
      <c r="AZ54" s="204" t="str">
        <f>IF(COUNTIF(AY:AY,AY54)=1,AY54,IF(AND(COUNTIF(AY:AY,AY54)&gt;1,COUNTIF(AZ$2:AZ53,AY54)&gt;=1),"",AY54))</f>
        <v/>
      </c>
      <c r="BA54" s="204" t="str">
        <v/>
      </c>
      <c r="BB54" s="204" t="str">
        <f>IF(BA54="","",MAX(BB$2:BB53)+1)</f>
        <v/>
      </c>
      <c r="BC54" s="204"/>
      <c r="BD54" s="204">
        <v>52</v>
      </c>
      <c r="BE54" s="204" t="str">
        <f t="shared" si="11"/>
        <v>AUREOMYCINE MERIAL</v>
      </c>
      <c r="BF54" s="204" t="str">
        <f t="shared" si="0"/>
        <v>INTRAUT</v>
      </c>
      <c r="BG54" s="204" t="str">
        <f t="shared" si="1"/>
        <v>TETRACYCLINES</v>
      </c>
      <c r="BH54" s="204" t="str">
        <f t="shared" si="2"/>
        <v/>
      </c>
      <c r="BI54" s="204" t="str">
        <f t="shared" si="3"/>
        <v/>
      </c>
      <c r="BJ54" s="204" t="str">
        <f t="shared" si="4"/>
        <v>chlortetracycline</v>
      </c>
      <c r="BK54" s="204" t="str">
        <f t="shared" si="5"/>
        <v/>
      </c>
      <c r="BL54" s="204" t="str">
        <f t="shared" si="6"/>
        <v/>
      </c>
      <c r="BM54" s="204" t="str">
        <f t="shared" si="12"/>
        <v>Chlortétracycline</v>
      </c>
      <c r="BN54" s="204" t="str">
        <f t="shared" si="7"/>
        <v>Chlortétracycline</v>
      </c>
      <c r="BO54" s="204" t="str">
        <f t="shared" si="8"/>
        <v/>
      </c>
      <c r="BP54" s="204" t="str">
        <f t="shared" si="9"/>
        <v/>
      </c>
      <c r="BQ54" s="204" t="str">
        <f t="shared" si="13"/>
        <v>Tetracyclines</v>
      </c>
      <c r="BR54" s="204" t="str">
        <f t="shared" si="14"/>
        <v>Tetracyclines</v>
      </c>
      <c r="BS54" s="204" t="str">
        <f t="shared" si="15"/>
        <v/>
      </c>
      <c r="BT54" s="204" t="str">
        <f t="shared" si="16"/>
        <v/>
      </c>
      <c r="BU54" s="104" t="str">
        <f t="shared" si="17"/>
        <v>Voie intra-utérine</v>
      </c>
      <c r="BV54" s="202" t="str">
        <f t="shared" si="18"/>
        <v/>
      </c>
      <c r="BX54"/>
      <c r="BY54"/>
      <c r="BZ54"/>
      <c r="CA54" s="206" t="s">
        <v>1158</v>
      </c>
      <c r="CB54" s="206" t="s">
        <v>12</v>
      </c>
      <c r="CC54" s="206" t="s">
        <v>4566</v>
      </c>
      <c r="CD54"/>
      <c r="CL54" s="206" t="s">
        <v>946</v>
      </c>
      <c r="CM54" s="256" t="s">
        <v>4587</v>
      </c>
      <c r="CO54" s="202">
        <v>53</v>
      </c>
    </row>
    <row r="55" spans="1:93" x14ac:dyDescent="0.25">
      <c r="A55" s="203" t="s">
        <v>2940</v>
      </c>
      <c r="B55" s="204" t="s">
        <v>2945</v>
      </c>
      <c r="C55" s="204" t="s">
        <v>1999</v>
      </c>
      <c r="D55" s="210" t="s">
        <v>923</v>
      </c>
      <c r="E55" s="204" t="s">
        <v>924</v>
      </c>
      <c r="F55" s="204" t="s">
        <v>250</v>
      </c>
      <c r="G55" s="204" t="s">
        <v>925</v>
      </c>
      <c r="H55" s="204" t="s">
        <v>2943</v>
      </c>
      <c r="I55" s="204" t="s">
        <v>910</v>
      </c>
      <c r="J55" s="204" t="s">
        <v>875</v>
      </c>
      <c r="K55" s="204" t="s">
        <v>875</v>
      </c>
      <c r="L55" s="204" t="s">
        <v>1162</v>
      </c>
      <c r="M55" s="204" t="s">
        <v>213</v>
      </c>
      <c r="N55" s="204" t="s">
        <v>851</v>
      </c>
      <c r="O55" s="204" t="s">
        <v>992</v>
      </c>
      <c r="P55" s="204" t="s">
        <v>859</v>
      </c>
      <c r="Q55" s="204" t="s">
        <v>851</v>
      </c>
      <c r="R55" s="204">
        <v>10</v>
      </c>
      <c r="S55" s="204">
        <v>5</v>
      </c>
      <c r="T55" s="204">
        <v>0</v>
      </c>
      <c r="U55" s="204">
        <v>0</v>
      </c>
      <c r="V55" s="204">
        <v>0</v>
      </c>
      <c r="W55" s="204">
        <v>0</v>
      </c>
      <c r="X55" s="204">
        <v>0</v>
      </c>
      <c r="Y55" s="204">
        <v>0</v>
      </c>
      <c r="Z55" s="204">
        <v>0</v>
      </c>
      <c r="AA55" s="204">
        <v>0</v>
      </c>
      <c r="AB55" s="204">
        <v>0</v>
      </c>
      <c r="AC55" s="204">
        <v>0</v>
      </c>
      <c r="AD55" s="204">
        <v>10</v>
      </c>
      <c r="AE55" s="204">
        <v>5</v>
      </c>
      <c r="AF55" s="204">
        <v>10</v>
      </c>
      <c r="AG55" s="204">
        <v>5</v>
      </c>
      <c r="AH55" s="204">
        <v>0</v>
      </c>
      <c r="AI55" s="204">
        <v>0</v>
      </c>
      <c r="AJ55" s="204"/>
      <c r="AK55" s="204"/>
      <c r="AL55" s="204"/>
      <c r="AM55" s="204"/>
      <c r="AN55" s="204"/>
      <c r="AO55" s="204"/>
      <c r="AP55" s="204"/>
      <c r="AQ55" s="204"/>
      <c r="AR55" s="204"/>
      <c r="AS55" s="204"/>
      <c r="AT55" s="204"/>
      <c r="AU55" s="204"/>
      <c r="AV55" s="204"/>
      <c r="AW55" s="204"/>
      <c r="AX55" s="204"/>
      <c r="AY55" s="204" t="str">
        <f t="shared" si="10"/>
        <v>AMOXIPRO 10 % POUDRE POUR ADMINISTRATION DANS L’EAU DE BOISSON/ LE LAIT VEAU PORC POULET CANARD DINDE</v>
      </c>
      <c r="AZ55" s="204" t="str">
        <f>IF(COUNTIF(AY:AY,AY55)=1,AY55,IF(AND(COUNTIF(AY:AY,AY55)&gt;1,COUNTIF(AZ$2:AZ54,AY55)&gt;=1),"",AY55))</f>
        <v/>
      </c>
      <c r="BA55" s="204" t="str">
        <v/>
      </c>
      <c r="BB55" s="204" t="str">
        <f>IF(BA55="","",MAX(BB$2:BB54)+1)</f>
        <v/>
      </c>
      <c r="BC55" s="204"/>
      <c r="BD55" s="204">
        <v>53</v>
      </c>
      <c r="BE55" s="204" t="str">
        <f t="shared" si="11"/>
        <v>AUROFAC CHLORTETRACYCLINE 93 PORC ET AGNEAU-CHEVREAU SEVRES</v>
      </c>
      <c r="BF55" s="204" t="str">
        <f t="shared" si="0"/>
        <v>PM</v>
      </c>
      <c r="BG55" s="204" t="str">
        <f t="shared" si="1"/>
        <v>TETRACYCLINES</v>
      </c>
      <c r="BH55" s="204" t="str">
        <f t="shared" si="2"/>
        <v/>
      </c>
      <c r="BI55" s="204" t="str">
        <f t="shared" si="3"/>
        <v/>
      </c>
      <c r="BJ55" s="204" t="str">
        <f t="shared" si="4"/>
        <v>chlortetracycline</v>
      </c>
      <c r="BK55" s="204" t="str">
        <f t="shared" si="5"/>
        <v/>
      </c>
      <c r="BL55" s="204" t="str">
        <f t="shared" si="6"/>
        <v/>
      </c>
      <c r="BM55" s="204" t="str">
        <f t="shared" si="12"/>
        <v>Chlortétracycline</v>
      </c>
      <c r="BN55" s="204" t="str">
        <f t="shared" si="7"/>
        <v>Chlortétracycline</v>
      </c>
      <c r="BO55" s="204" t="str">
        <f t="shared" si="8"/>
        <v/>
      </c>
      <c r="BP55" s="204" t="str">
        <f t="shared" si="9"/>
        <v/>
      </c>
      <c r="BQ55" s="204" t="str">
        <f t="shared" si="13"/>
        <v>Tetracyclines</v>
      </c>
      <c r="BR55" s="204" t="str">
        <f t="shared" si="14"/>
        <v>Tetracyclines</v>
      </c>
      <c r="BS55" s="204" t="str">
        <f t="shared" si="15"/>
        <v/>
      </c>
      <c r="BT55" s="204" t="str">
        <f t="shared" si="16"/>
        <v/>
      </c>
      <c r="BU55" s="104" t="str">
        <f t="shared" si="17"/>
        <v>Prémélanges médicamenteux</v>
      </c>
      <c r="BV55" s="202" t="str">
        <f t="shared" si="18"/>
        <v/>
      </c>
      <c r="BX55"/>
      <c r="BY55"/>
      <c r="BZ55"/>
      <c r="CA55" s="206" t="s">
        <v>2466</v>
      </c>
      <c r="CB55" s="206" t="s">
        <v>127</v>
      </c>
      <c r="CC55" s="206" t="s">
        <v>4565</v>
      </c>
      <c r="CD55"/>
      <c r="CL55" s="206" t="s">
        <v>1043</v>
      </c>
      <c r="CM55" s="256" t="s">
        <v>4587</v>
      </c>
      <c r="CO55" s="202">
        <v>54</v>
      </c>
    </row>
    <row r="56" spans="1:93" x14ac:dyDescent="0.25">
      <c r="A56" s="203" t="s">
        <v>4557</v>
      </c>
      <c r="B56" s="204" t="s">
        <v>4558</v>
      </c>
      <c r="C56" s="204" t="s">
        <v>4559</v>
      </c>
      <c r="D56" s="210" t="s">
        <v>868</v>
      </c>
      <c r="E56" s="204" t="s">
        <v>852</v>
      </c>
      <c r="F56" s="204" t="s">
        <v>251</v>
      </c>
      <c r="G56" s="204" t="s">
        <v>853</v>
      </c>
      <c r="H56" s="204" t="s">
        <v>1446</v>
      </c>
      <c r="I56" s="204" t="s">
        <v>853</v>
      </c>
      <c r="J56" s="204" t="s">
        <v>875</v>
      </c>
      <c r="K56" s="204" t="s">
        <v>875</v>
      </c>
      <c r="L56" s="204" t="s">
        <v>1162</v>
      </c>
      <c r="M56" s="204" t="s">
        <v>213</v>
      </c>
      <c r="N56" s="204" t="s">
        <v>1267</v>
      </c>
      <c r="O56" s="204" t="s">
        <v>858</v>
      </c>
      <c r="P56" s="204" t="s">
        <v>859</v>
      </c>
      <c r="Q56" s="204" t="s">
        <v>1061</v>
      </c>
      <c r="R56" s="204">
        <v>15</v>
      </c>
      <c r="S56" s="204">
        <v>2</v>
      </c>
      <c r="T56" s="204">
        <v>0</v>
      </c>
      <c r="U56" s="204">
        <v>0</v>
      </c>
      <c r="V56" s="204">
        <v>0</v>
      </c>
      <c r="W56" s="204">
        <v>0</v>
      </c>
      <c r="X56" s="204">
        <v>0</v>
      </c>
      <c r="Y56" s="204">
        <v>0</v>
      </c>
      <c r="Z56" s="204">
        <v>0</v>
      </c>
      <c r="AA56" s="204">
        <v>0</v>
      </c>
      <c r="AB56" s="204">
        <v>0</v>
      </c>
      <c r="AC56" s="204">
        <v>0</v>
      </c>
      <c r="AD56" s="204">
        <v>15</v>
      </c>
      <c r="AE56" s="204">
        <v>2</v>
      </c>
      <c r="AF56" s="204">
        <v>0</v>
      </c>
      <c r="AG56" s="204">
        <v>0</v>
      </c>
      <c r="AH56" s="204">
        <v>0</v>
      </c>
      <c r="AI56" s="204">
        <v>0</v>
      </c>
      <c r="AJ56" s="204"/>
      <c r="AK56" s="204"/>
      <c r="AL56" s="204"/>
      <c r="AM56" s="204"/>
      <c r="AN56" s="204"/>
      <c r="AO56" s="204"/>
      <c r="AP56" s="204"/>
      <c r="AQ56" s="204"/>
      <c r="AR56" s="204"/>
      <c r="AS56" s="204"/>
      <c r="AT56" s="204"/>
      <c r="AU56" s="204"/>
      <c r="AV56" s="204"/>
      <c r="AW56" s="204"/>
      <c r="AX56" s="204"/>
      <c r="AY56" s="204" t="str">
        <f t="shared" si="10"/>
        <v>AMOXIPRO INJECTABLE</v>
      </c>
      <c r="AZ56" s="204" t="str">
        <f>IF(COUNTIF(AY:AY,AY56)=1,AY56,IF(AND(COUNTIF(AY:AY,AY56)&gt;1,COUNTIF(AZ$2:AZ55,AY56)&gt;=1),"",AY56))</f>
        <v>AMOXIPRO INJECTABLE</v>
      </c>
      <c r="BA56" s="204" t="str">
        <v/>
      </c>
      <c r="BB56" s="204" t="str">
        <f>IF(BA56="","",MAX(BB$2:BB55)+1)</f>
        <v/>
      </c>
      <c r="BC56" s="204"/>
      <c r="BD56" s="204">
        <v>54</v>
      </c>
      <c r="BE56" s="204" t="str">
        <f t="shared" si="11"/>
        <v>AVEMIX N° 150</v>
      </c>
      <c r="BF56" s="204" t="str">
        <f t="shared" si="0"/>
        <v>ORAL</v>
      </c>
      <c r="BG56" s="204" t="str">
        <f t="shared" si="1"/>
        <v>SULFAMIDES</v>
      </c>
      <c r="BH56" s="204" t="str">
        <f t="shared" si="2"/>
        <v>TRIMETHOPRIME</v>
      </c>
      <c r="BI56" s="204" t="str">
        <f t="shared" si="3"/>
        <v/>
      </c>
      <c r="BJ56" s="204" t="str">
        <f t="shared" si="4"/>
        <v>sulfamethoxypyridazine</v>
      </c>
      <c r="BK56" s="204" t="str">
        <f t="shared" si="5"/>
        <v>trimethoprim</v>
      </c>
      <c r="BL56" s="204" t="str">
        <f t="shared" si="6"/>
        <v/>
      </c>
      <c r="BM56" s="204" t="str">
        <f t="shared" si="12"/>
        <v>Sulfaméthoxypyridazine + Triméthoprime</v>
      </c>
      <c r="BN56" s="204" t="str">
        <f t="shared" si="7"/>
        <v>Sulfaméthoxypyridazine</v>
      </c>
      <c r="BO56" s="204" t="str">
        <f t="shared" si="8"/>
        <v>Triméthoprime</v>
      </c>
      <c r="BP56" s="204" t="str">
        <f t="shared" si="9"/>
        <v/>
      </c>
      <c r="BQ56" s="204" t="str">
        <f t="shared" si="13"/>
        <v>Sulfamides + Trimethoprime</v>
      </c>
      <c r="BR56" s="204" t="str">
        <f t="shared" si="14"/>
        <v>Sulfamides</v>
      </c>
      <c r="BS56" s="204" t="str">
        <f t="shared" si="15"/>
        <v>Trimethoprime</v>
      </c>
      <c r="BT56" s="204" t="str">
        <f t="shared" si="16"/>
        <v/>
      </c>
      <c r="BU56" s="104" t="str">
        <f t="shared" si="17"/>
        <v>Voie orale  hors prémélanges médicamenteux</v>
      </c>
      <c r="BV56" s="202" t="str">
        <f t="shared" si="18"/>
        <v/>
      </c>
      <c r="BX56"/>
      <c r="BY56"/>
      <c r="BZ56"/>
      <c r="CA56" s="206" t="s">
        <v>2260</v>
      </c>
      <c r="CB56" s="206" t="s">
        <v>69</v>
      </c>
      <c r="CC56" s="206" t="s">
        <v>167</v>
      </c>
      <c r="CD56"/>
      <c r="CL56" s="206" t="s">
        <v>1600</v>
      </c>
      <c r="CM56" s="256" t="s">
        <v>4587</v>
      </c>
      <c r="CO56" s="202">
        <v>55</v>
      </c>
    </row>
    <row r="57" spans="1:93" x14ac:dyDescent="0.25">
      <c r="A57" s="203" t="s">
        <v>4557</v>
      </c>
      <c r="B57" s="204" t="s">
        <v>4560</v>
      </c>
      <c r="C57" s="204" t="s">
        <v>2685</v>
      </c>
      <c r="D57" s="210" t="s">
        <v>863</v>
      </c>
      <c r="E57" s="204" t="s">
        <v>852</v>
      </c>
      <c r="F57" s="204" t="s">
        <v>251</v>
      </c>
      <c r="G57" s="204" t="s">
        <v>853</v>
      </c>
      <c r="H57" s="204" t="s">
        <v>1446</v>
      </c>
      <c r="I57" s="204" t="s">
        <v>853</v>
      </c>
      <c r="J57" s="204" t="s">
        <v>875</v>
      </c>
      <c r="K57" s="204" t="s">
        <v>875</v>
      </c>
      <c r="L57" s="204" t="s">
        <v>1162</v>
      </c>
      <c r="M57" s="204" t="s">
        <v>213</v>
      </c>
      <c r="N57" s="204" t="s">
        <v>1267</v>
      </c>
      <c r="O57" s="204" t="s">
        <v>858</v>
      </c>
      <c r="P57" s="204" t="s">
        <v>859</v>
      </c>
      <c r="Q57" s="204" t="s">
        <v>1928</v>
      </c>
      <c r="R57" s="204">
        <v>15</v>
      </c>
      <c r="S57" s="204">
        <v>2</v>
      </c>
      <c r="T57" s="204">
        <v>0</v>
      </c>
      <c r="U57" s="204">
        <v>0</v>
      </c>
      <c r="V57" s="204">
        <v>0</v>
      </c>
      <c r="W57" s="204">
        <v>0</v>
      </c>
      <c r="X57" s="204">
        <v>0</v>
      </c>
      <c r="Y57" s="204">
        <v>0</v>
      </c>
      <c r="Z57" s="204">
        <v>0</v>
      </c>
      <c r="AA57" s="204">
        <v>0</v>
      </c>
      <c r="AB57" s="204">
        <v>0</v>
      </c>
      <c r="AC57" s="204">
        <v>0</v>
      </c>
      <c r="AD57" s="204">
        <v>15</v>
      </c>
      <c r="AE57" s="204">
        <v>2</v>
      </c>
      <c r="AF57" s="204">
        <v>0</v>
      </c>
      <c r="AG57" s="204">
        <v>0</v>
      </c>
      <c r="AH57" s="204">
        <v>0</v>
      </c>
      <c r="AI57" s="204">
        <v>0</v>
      </c>
      <c r="AJ57" s="204"/>
      <c r="AK57" s="204"/>
      <c r="AL57" s="204"/>
      <c r="AM57" s="204"/>
      <c r="AN57" s="204"/>
      <c r="AO57" s="204"/>
      <c r="AP57" s="204"/>
      <c r="AQ57" s="204"/>
      <c r="AR57" s="204"/>
      <c r="AS57" s="204"/>
      <c r="AT57" s="204"/>
      <c r="AU57" s="204"/>
      <c r="AV57" s="204"/>
      <c r="AW57" s="204"/>
      <c r="AX57" s="204"/>
      <c r="AY57" s="204" t="str">
        <f t="shared" si="10"/>
        <v>AMOXIPRO INJECTABLE</v>
      </c>
      <c r="AZ57" s="204" t="str">
        <f>IF(COUNTIF(AY:AY,AY57)=1,AY57,IF(AND(COUNTIF(AY:AY,AY57)&gt;1,COUNTIF(AZ$2:AZ56,AY57)&gt;=1),"",AY57))</f>
        <v/>
      </c>
      <c r="BA57" s="204" t="str">
        <v/>
      </c>
      <c r="BB57" s="204" t="str">
        <f>IF(BA57="","",MAX(BB$2:BB56)+1)</f>
        <v/>
      </c>
      <c r="BC57" s="204"/>
      <c r="BD57" s="204">
        <v>55</v>
      </c>
      <c r="BE57" s="204" t="str">
        <f t="shared" si="11"/>
        <v>AXENTYL</v>
      </c>
      <c r="BF57" s="204" t="str">
        <f t="shared" si="0"/>
        <v>ORAL</v>
      </c>
      <c r="BG57" s="204" t="str">
        <f t="shared" si="1"/>
        <v>MACROLIDES</v>
      </c>
      <c r="BH57" s="204" t="str">
        <f t="shared" si="2"/>
        <v/>
      </c>
      <c r="BI57" s="204" t="str">
        <f t="shared" si="3"/>
        <v/>
      </c>
      <c r="BJ57" s="204" t="str">
        <f t="shared" si="4"/>
        <v>tylosin</v>
      </c>
      <c r="BK57" s="204" t="str">
        <f t="shared" si="5"/>
        <v/>
      </c>
      <c r="BL57" s="204" t="str">
        <f t="shared" si="6"/>
        <v/>
      </c>
      <c r="BM57" s="204" t="str">
        <f t="shared" si="12"/>
        <v>Tylosine</v>
      </c>
      <c r="BN57" s="204" t="str">
        <f t="shared" si="7"/>
        <v>Tylosine</v>
      </c>
      <c r="BO57" s="204" t="str">
        <f t="shared" si="8"/>
        <v/>
      </c>
      <c r="BP57" s="204" t="str">
        <f t="shared" si="9"/>
        <v/>
      </c>
      <c r="BQ57" s="204" t="str">
        <f t="shared" si="13"/>
        <v>Macrolides</v>
      </c>
      <c r="BR57" s="204" t="str">
        <f t="shared" si="14"/>
        <v>Macrolides</v>
      </c>
      <c r="BS57" s="204" t="str">
        <f t="shared" si="15"/>
        <v/>
      </c>
      <c r="BT57" s="204" t="str">
        <f t="shared" si="16"/>
        <v/>
      </c>
      <c r="BU57" s="104" t="str">
        <f t="shared" si="17"/>
        <v>Voie orale  hors prémélanges médicamenteux</v>
      </c>
      <c r="BV57" s="202" t="str">
        <f t="shared" si="18"/>
        <v/>
      </c>
      <c r="BX57"/>
      <c r="BY57"/>
      <c r="BZ57"/>
      <c r="CA57" s="206" t="s">
        <v>3897</v>
      </c>
      <c r="CB57" s="206" t="s">
        <v>166</v>
      </c>
      <c r="CC57" s="206" t="s">
        <v>19</v>
      </c>
      <c r="CD57"/>
      <c r="CL57" s="206" t="s">
        <v>869</v>
      </c>
      <c r="CM57" s="256" t="s">
        <v>4587</v>
      </c>
      <c r="CO57" s="202">
        <v>56</v>
      </c>
    </row>
    <row r="58" spans="1:93" x14ac:dyDescent="0.25">
      <c r="A58" s="203" t="s">
        <v>3067</v>
      </c>
      <c r="B58" s="204" t="s">
        <v>3068</v>
      </c>
      <c r="C58" s="204" t="s">
        <v>1771</v>
      </c>
      <c r="D58" s="210" t="s">
        <v>1065</v>
      </c>
      <c r="E58" s="204" t="s">
        <v>924</v>
      </c>
      <c r="F58" s="204" t="s">
        <v>252</v>
      </c>
      <c r="G58" s="204" t="s">
        <v>925</v>
      </c>
      <c r="H58" s="204" t="s">
        <v>2897</v>
      </c>
      <c r="I58" s="204" t="s">
        <v>910</v>
      </c>
      <c r="J58" s="204" t="s">
        <v>875</v>
      </c>
      <c r="K58" s="204" t="s">
        <v>875</v>
      </c>
      <c r="L58" s="204" t="s">
        <v>1162</v>
      </c>
      <c r="M58" s="204" t="s">
        <v>213</v>
      </c>
      <c r="N58" s="204" t="s">
        <v>959</v>
      </c>
      <c r="O58" s="204" t="s">
        <v>992</v>
      </c>
      <c r="P58" s="204" t="s">
        <v>859</v>
      </c>
      <c r="Q58" s="204" t="s">
        <v>1004</v>
      </c>
      <c r="R58" s="204">
        <v>0</v>
      </c>
      <c r="S58" s="204">
        <v>0</v>
      </c>
      <c r="T58" s="204">
        <v>0</v>
      </c>
      <c r="U58" s="204">
        <v>0</v>
      </c>
      <c r="V58" s="204">
        <v>0</v>
      </c>
      <c r="W58" s="204">
        <v>0</v>
      </c>
      <c r="X58" s="204">
        <v>0</v>
      </c>
      <c r="Y58" s="204">
        <v>0</v>
      </c>
      <c r="Z58" s="204">
        <v>0</v>
      </c>
      <c r="AA58" s="204">
        <v>0</v>
      </c>
      <c r="AB58" s="204">
        <v>0</v>
      </c>
      <c r="AC58" s="204">
        <v>0</v>
      </c>
      <c r="AD58" s="204">
        <v>0</v>
      </c>
      <c r="AE58" s="204">
        <v>0</v>
      </c>
      <c r="AF58" s="204">
        <v>20</v>
      </c>
      <c r="AG58" s="204">
        <v>5</v>
      </c>
      <c r="AH58" s="204">
        <v>0</v>
      </c>
      <c r="AI58" s="204">
        <v>0</v>
      </c>
      <c r="AJ58" s="204"/>
      <c r="AK58" s="204"/>
      <c r="AL58" s="204"/>
      <c r="AM58" s="204"/>
      <c r="AN58" s="204"/>
      <c r="AO58" s="204"/>
      <c r="AP58" s="204"/>
      <c r="AQ58" s="204"/>
      <c r="AR58" s="204"/>
      <c r="AS58" s="204"/>
      <c r="AT58" s="204"/>
      <c r="AU58" s="204"/>
      <c r="AV58" s="204"/>
      <c r="AW58" s="204"/>
      <c r="AX58" s="204"/>
      <c r="AY58" s="204" t="str">
        <f t="shared" si="10"/>
        <v>AMOXIVAL 20 % POUDRE ORALE VOLAILLE</v>
      </c>
      <c r="AZ58" s="204" t="str">
        <f>IF(COUNTIF(AY:AY,AY58)=1,AY58,IF(AND(COUNTIF(AY:AY,AY58)&gt;1,COUNTIF(AZ$2:AZ57,AY58)&gt;=1),"",AY58))</f>
        <v>AMOXIVAL 20 % POUDRE ORALE VOLAILLE</v>
      </c>
      <c r="BA58" s="204" t="str">
        <v/>
      </c>
      <c r="BB58" s="204" t="str">
        <f>IF(BA58="","",MAX(BB$2:BB57)+1)</f>
        <v/>
      </c>
      <c r="BC58" s="204"/>
      <c r="BD58" s="204">
        <v>56</v>
      </c>
      <c r="BE58" s="204" t="str">
        <f t="shared" si="11"/>
        <v>AXENTYL 200 MG/ML SOLUTION INJECTABLE POUR BOVINS, OVINS, CAPRINS ET PORCINS</v>
      </c>
      <c r="BF58" s="204" t="str">
        <f t="shared" si="0"/>
        <v>INJ</v>
      </c>
      <c r="BG58" s="204" t="str">
        <f t="shared" si="1"/>
        <v>MACROLIDES</v>
      </c>
      <c r="BH58" s="204" t="str">
        <f t="shared" si="2"/>
        <v/>
      </c>
      <c r="BI58" s="204" t="str">
        <f t="shared" si="3"/>
        <v/>
      </c>
      <c r="BJ58" s="204" t="str">
        <f t="shared" si="4"/>
        <v>tylosin</v>
      </c>
      <c r="BK58" s="204" t="str">
        <f t="shared" si="5"/>
        <v/>
      </c>
      <c r="BL58" s="204" t="str">
        <f t="shared" si="6"/>
        <v/>
      </c>
      <c r="BM58" s="204" t="str">
        <f t="shared" si="12"/>
        <v>Tylosine</v>
      </c>
      <c r="BN58" s="204" t="str">
        <f t="shared" si="7"/>
        <v>Tylosine</v>
      </c>
      <c r="BO58" s="204" t="str">
        <f t="shared" si="8"/>
        <v/>
      </c>
      <c r="BP58" s="204" t="str">
        <f t="shared" si="9"/>
        <v/>
      </c>
      <c r="BQ58" s="204" t="str">
        <f t="shared" si="13"/>
        <v>Macrolides</v>
      </c>
      <c r="BR58" s="204" t="str">
        <f t="shared" si="14"/>
        <v>Macrolides</v>
      </c>
      <c r="BS58" s="204" t="str">
        <f t="shared" si="15"/>
        <v/>
      </c>
      <c r="BT58" s="204" t="str">
        <f t="shared" si="16"/>
        <v/>
      </c>
      <c r="BU58" s="104" t="str">
        <f t="shared" si="17"/>
        <v>Voie parentérale</v>
      </c>
      <c r="BV58" s="202" t="str">
        <f t="shared" si="18"/>
        <v/>
      </c>
      <c r="BX58"/>
      <c r="BY58"/>
      <c r="BZ58"/>
      <c r="CA58" s="206" t="s">
        <v>2672</v>
      </c>
      <c r="CB58" s="206" t="s">
        <v>81</v>
      </c>
      <c r="CC58" s="206" t="s">
        <v>19</v>
      </c>
      <c r="CD58"/>
      <c r="CL58" s="206" t="s">
        <v>935</v>
      </c>
      <c r="CM58" s="256" t="s">
        <v>4587</v>
      </c>
      <c r="CO58" s="202">
        <v>57</v>
      </c>
    </row>
    <row r="59" spans="1:93" x14ac:dyDescent="0.25">
      <c r="A59" s="203" t="s">
        <v>3176</v>
      </c>
      <c r="B59" s="204" t="s">
        <v>3177</v>
      </c>
      <c r="C59" s="204" t="s">
        <v>3178</v>
      </c>
      <c r="D59" s="210" t="s">
        <v>959</v>
      </c>
      <c r="E59" s="204" t="s">
        <v>906</v>
      </c>
      <c r="F59" s="204" t="s">
        <v>3179</v>
      </c>
      <c r="G59" s="204" t="s">
        <v>908</v>
      </c>
      <c r="H59" s="204" t="s">
        <v>909</v>
      </c>
      <c r="I59" s="204" t="s">
        <v>910</v>
      </c>
      <c r="J59" s="204" t="s">
        <v>875</v>
      </c>
      <c r="K59" s="204" t="s">
        <v>875</v>
      </c>
      <c r="L59" s="204" t="s">
        <v>1162</v>
      </c>
      <c r="M59" s="204" t="s">
        <v>213</v>
      </c>
      <c r="N59" s="204" t="s">
        <v>959</v>
      </c>
      <c r="O59" s="204" t="s">
        <v>918</v>
      </c>
      <c r="P59" s="204" t="s">
        <v>859</v>
      </c>
      <c r="Q59" s="204" t="s">
        <v>1031</v>
      </c>
      <c r="R59" s="204">
        <v>0</v>
      </c>
      <c r="S59" s="204">
        <v>0</v>
      </c>
      <c r="T59" s="204">
        <v>20</v>
      </c>
      <c r="U59" s="204">
        <v>5</v>
      </c>
      <c r="V59" s="204">
        <v>0</v>
      </c>
      <c r="W59" s="204">
        <v>0</v>
      </c>
      <c r="X59" s="204">
        <v>0</v>
      </c>
      <c r="Y59" s="204">
        <v>0</v>
      </c>
      <c r="Z59" s="204">
        <v>0</v>
      </c>
      <c r="AA59" s="204">
        <v>0</v>
      </c>
      <c r="AB59" s="204">
        <v>0</v>
      </c>
      <c r="AC59" s="204">
        <v>0</v>
      </c>
      <c r="AD59" s="204">
        <v>0</v>
      </c>
      <c r="AE59" s="204">
        <v>0</v>
      </c>
      <c r="AF59" s="204">
        <v>0</v>
      </c>
      <c r="AG59" s="204">
        <v>0</v>
      </c>
      <c r="AH59" s="204">
        <v>0</v>
      </c>
      <c r="AI59" s="204">
        <v>0</v>
      </c>
      <c r="AJ59" s="204"/>
      <c r="AK59" s="204"/>
      <c r="AL59" s="204"/>
      <c r="AM59" s="204"/>
      <c r="AN59" s="204"/>
      <c r="AO59" s="204"/>
      <c r="AP59" s="204"/>
      <c r="AQ59" s="204"/>
      <c r="AR59" s="204"/>
      <c r="AS59" s="204"/>
      <c r="AT59" s="204"/>
      <c r="AU59" s="204"/>
      <c r="AV59" s="204"/>
      <c r="AW59" s="204"/>
      <c r="AX59" s="204"/>
      <c r="AY59" s="204" t="str">
        <f t="shared" si="10"/>
        <v/>
      </c>
      <c r="AZ59" s="204" t="str">
        <f>IF(COUNTIF(AY:AY,AY59)=1,AY59,IF(AND(COUNTIF(AY:AY,AY59)&gt;1,COUNTIF(AZ$2:AZ58,AY59)&gt;=1),"",AY59))</f>
        <v/>
      </c>
      <c r="BA59" s="204" t="str">
        <v/>
      </c>
      <c r="BB59" s="204" t="str">
        <f>IF(BA59="","",MAX(BB$2:BB58)+1)</f>
        <v/>
      </c>
      <c r="BC59" s="204"/>
      <c r="BD59" s="204">
        <v>57</v>
      </c>
      <c r="BE59" s="204" t="str">
        <f t="shared" si="11"/>
        <v>AXILLIN</v>
      </c>
      <c r="BF59" s="204" t="str">
        <f t="shared" si="0"/>
        <v>ORAL</v>
      </c>
      <c r="BG59" s="204" t="str">
        <f t="shared" si="1"/>
        <v>PENICILLINES</v>
      </c>
      <c r="BH59" s="204" t="str">
        <f t="shared" si="2"/>
        <v/>
      </c>
      <c r="BI59" s="204" t="str">
        <f t="shared" si="3"/>
        <v/>
      </c>
      <c r="BJ59" s="204" t="str">
        <f t="shared" si="4"/>
        <v>amoxicillin</v>
      </c>
      <c r="BK59" s="204" t="str">
        <f t="shared" si="5"/>
        <v/>
      </c>
      <c r="BL59" s="204" t="str">
        <f t="shared" si="6"/>
        <v/>
      </c>
      <c r="BM59" s="204" t="str">
        <f t="shared" si="12"/>
        <v>Amoxicilline</v>
      </c>
      <c r="BN59" s="204" t="str">
        <f t="shared" si="7"/>
        <v>Amoxicilline</v>
      </c>
      <c r="BO59" s="204" t="str">
        <f t="shared" si="8"/>
        <v/>
      </c>
      <c r="BP59" s="204" t="str">
        <f t="shared" si="9"/>
        <v/>
      </c>
      <c r="BQ59" s="204" t="str">
        <f t="shared" si="13"/>
        <v>Penicillines</v>
      </c>
      <c r="BR59" s="204" t="str">
        <f t="shared" si="14"/>
        <v>Penicillines</v>
      </c>
      <c r="BS59" s="204" t="str">
        <f t="shared" si="15"/>
        <v/>
      </c>
      <c r="BT59" s="204" t="str">
        <f t="shared" si="16"/>
        <v/>
      </c>
      <c r="BU59" s="104" t="str">
        <f t="shared" si="17"/>
        <v>Voie orale  hors prémélanges médicamenteux</v>
      </c>
      <c r="BV59" s="202" t="str">
        <f t="shared" si="18"/>
        <v/>
      </c>
      <c r="BX59"/>
      <c r="BY59"/>
      <c r="BZ59"/>
      <c r="CA59" s="206" t="s">
        <v>1030</v>
      </c>
      <c r="CB59" s="206" t="s">
        <v>15</v>
      </c>
      <c r="CC59" s="206" t="s">
        <v>4567</v>
      </c>
      <c r="CD59"/>
      <c r="CL59" s="206" t="s">
        <v>1458</v>
      </c>
      <c r="CM59" s="256" t="s">
        <v>4587</v>
      </c>
      <c r="CO59" s="202">
        <v>58</v>
      </c>
    </row>
    <row r="60" spans="1:93" x14ac:dyDescent="0.25">
      <c r="A60" s="203" t="s">
        <v>2727</v>
      </c>
      <c r="B60" s="204" t="s">
        <v>2728</v>
      </c>
      <c r="C60" s="204" t="s">
        <v>2729</v>
      </c>
      <c r="D60" s="210" t="s">
        <v>881</v>
      </c>
      <c r="E60" s="204" t="s">
        <v>906</v>
      </c>
      <c r="F60" s="204" t="s">
        <v>2730</v>
      </c>
      <c r="G60" s="204" t="s">
        <v>908</v>
      </c>
      <c r="H60" s="204" t="s">
        <v>968</v>
      </c>
      <c r="I60" s="204" t="s">
        <v>910</v>
      </c>
      <c r="J60" s="204" t="s">
        <v>875</v>
      </c>
      <c r="K60" s="204" t="s">
        <v>875</v>
      </c>
      <c r="L60" s="204" t="s">
        <v>1162</v>
      </c>
      <c r="M60" s="204" t="s">
        <v>213</v>
      </c>
      <c r="N60" s="204" t="s">
        <v>1031</v>
      </c>
      <c r="O60" s="204" t="s">
        <v>918</v>
      </c>
      <c r="P60" s="204" t="s">
        <v>859</v>
      </c>
      <c r="Q60" s="204" t="s">
        <v>1255</v>
      </c>
      <c r="R60" s="204">
        <v>0</v>
      </c>
      <c r="S60" s="204">
        <v>0</v>
      </c>
      <c r="T60" s="204">
        <v>20</v>
      </c>
      <c r="U60" s="204">
        <v>5</v>
      </c>
      <c r="V60" s="204">
        <v>0</v>
      </c>
      <c r="W60" s="204">
        <v>0</v>
      </c>
      <c r="X60" s="204">
        <v>0</v>
      </c>
      <c r="Y60" s="204">
        <v>0</v>
      </c>
      <c r="Z60" s="204">
        <v>0</v>
      </c>
      <c r="AA60" s="204">
        <v>0</v>
      </c>
      <c r="AB60" s="204">
        <v>0</v>
      </c>
      <c r="AC60" s="204">
        <v>0</v>
      </c>
      <c r="AD60" s="204">
        <v>0</v>
      </c>
      <c r="AE60" s="204">
        <v>0</v>
      </c>
      <c r="AF60" s="204">
        <v>0</v>
      </c>
      <c r="AG60" s="204">
        <v>0</v>
      </c>
      <c r="AH60" s="204">
        <v>0</v>
      </c>
      <c r="AI60" s="204">
        <v>0</v>
      </c>
      <c r="AJ60" s="204"/>
      <c r="AK60" s="204"/>
      <c r="AL60" s="204"/>
      <c r="AM60" s="204"/>
      <c r="AN60" s="204"/>
      <c r="AO60" s="204"/>
      <c r="AP60" s="204"/>
      <c r="AQ60" s="204"/>
      <c r="AR60" s="204"/>
      <c r="AS60" s="204"/>
      <c r="AT60" s="204"/>
      <c r="AU60" s="204"/>
      <c r="AV60" s="204"/>
      <c r="AW60" s="204"/>
      <c r="AX60" s="204"/>
      <c r="AY60" s="204" t="str">
        <f t="shared" si="10"/>
        <v/>
      </c>
      <c r="AZ60" s="204" t="str">
        <f>IF(COUNTIF(AY:AY,AY60)=1,AY60,IF(AND(COUNTIF(AY:AY,AY60)&gt;1,COUNTIF(AZ$2:AZ59,AY60)&gt;=1),"",AY60))</f>
        <v/>
      </c>
      <c r="BA60" s="204" t="str">
        <v/>
      </c>
      <c r="BB60" s="204" t="str">
        <f>IF(BA60="","",MAX(BB$2:BB59)+1)</f>
        <v/>
      </c>
      <c r="BC60" s="204"/>
      <c r="BD60" s="204">
        <v>58</v>
      </c>
      <c r="BE60" s="204" t="str">
        <f t="shared" si="11"/>
        <v>BAYCUBIS 293 MG/G POUDRE POUR SOLUTION BUVABLE POUR POULETS</v>
      </c>
      <c r="BF60" s="204" t="str">
        <f t="shared" si="0"/>
        <v>ORAL</v>
      </c>
      <c r="BG60" s="204" t="str">
        <f t="shared" si="1"/>
        <v>PENICILLINES</v>
      </c>
      <c r="BH60" s="204" t="str">
        <f t="shared" si="2"/>
        <v/>
      </c>
      <c r="BI60" s="204" t="str">
        <f t="shared" si="3"/>
        <v/>
      </c>
      <c r="BJ60" s="204" t="str">
        <f t="shared" si="4"/>
        <v>phenoxymethylpenicillin</v>
      </c>
      <c r="BK60" s="204" t="str">
        <f t="shared" si="5"/>
        <v/>
      </c>
      <c r="BL60" s="204" t="str">
        <f t="shared" si="6"/>
        <v/>
      </c>
      <c r="BM60" s="204" t="str">
        <f t="shared" si="12"/>
        <v>Phénoxyméthylpénicilline</v>
      </c>
      <c r="BN60" s="204" t="str">
        <f t="shared" si="7"/>
        <v>Phénoxyméthylpénicilline</v>
      </c>
      <c r="BO60" s="204" t="str">
        <f t="shared" si="8"/>
        <v/>
      </c>
      <c r="BP60" s="204" t="str">
        <f t="shared" si="9"/>
        <v/>
      </c>
      <c r="BQ60" s="204" t="str">
        <f t="shared" si="13"/>
        <v>Penicillines</v>
      </c>
      <c r="BR60" s="204" t="str">
        <f t="shared" si="14"/>
        <v>Penicillines</v>
      </c>
      <c r="BS60" s="204" t="str">
        <f t="shared" si="15"/>
        <v/>
      </c>
      <c r="BT60" s="204" t="str">
        <f t="shared" si="16"/>
        <v/>
      </c>
      <c r="BU60" s="104" t="str">
        <f t="shared" si="17"/>
        <v>Voie orale  hors prémélanges médicamenteux</v>
      </c>
      <c r="BV60" s="202" t="str">
        <f t="shared" si="18"/>
        <v/>
      </c>
      <c r="BX60"/>
      <c r="BY60"/>
      <c r="BZ60"/>
      <c r="CA60" s="206" t="s">
        <v>3232</v>
      </c>
      <c r="CB60" s="206" t="s">
        <v>88</v>
      </c>
      <c r="CC60" s="206" t="s">
        <v>19</v>
      </c>
      <c r="CD60"/>
      <c r="CL60" s="206" t="s">
        <v>2149</v>
      </c>
      <c r="CM60" s="256" t="s">
        <v>4587</v>
      </c>
      <c r="CO60" s="202">
        <v>59</v>
      </c>
    </row>
    <row r="61" spans="1:93" x14ac:dyDescent="0.25">
      <c r="A61" s="203" t="s">
        <v>2727</v>
      </c>
      <c r="B61" s="204" t="s">
        <v>2731</v>
      </c>
      <c r="C61" s="204" t="s">
        <v>2732</v>
      </c>
      <c r="D61" s="210" t="s">
        <v>873</v>
      </c>
      <c r="E61" s="204" t="s">
        <v>906</v>
      </c>
      <c r="F61" s="204" t="s">
        <v>2730</v>
      </c>
      <c r="G61" s="204" t="s">
        <v>908</v>
      </c>
      <c r="H61" s="204" t="s">
        <v>968</v>
      </c>
      <c r="I61" s="204" t="s">
        <v>910</v>
      </c>
      <c r="J61" s="204" t="s">
        <v>875</v>
      </c>
      <c r="K61" s="204" t="s">
        <v>875</v>
      </c>
      <c r="L61" s="204" t="s">
        <v>1162</v>
      </c>
      <c r="M61" s="204" t="s">
        <v>213</v>
      </c>
      <c r="N61" s="204" t="s">
        <v>1031</v>
      </c>
      <c r="O61" s="204" t="s">
        <v>918</v>
      </c>
      <c r="P61" s="204" t="s">
        <v>859</v>
      </c>
      <c r="Q61" s="204" t="s">
        <v>1486</v>
      </c>
      <c r="R61" s="204">
        <v>0</v>
      </c>
      <c r="S61" s="204">
        <v>0</v>
      </c>
      <c r="T61" s="204">
        <v>20</v>
      </c>
      <c r="U61" s="204">
        <v>5</v>
      </c>
      <c r="V61" s="204">
        <v>0</v>
      </c>
      <c r="W61" s="204">
        <v>0</v>
      </c>
      <c r="X61" s="204">
        <v>0</v>
      </c>
      <c r="Y61" s="204">
        <v>0</v>
      </c>
      <c r="Z61" s="204">
        <v>0</v>
      </c>
      <c r="AA61" s="204">
        <v>0</v>
      </c>
      <c r="AB61" s="204">
        <v>0</v>
      </c>
      <c r="AC61" s="204">
        <v>0</v>
      </c>
      <c r="AD61" s="204">
        <v>0</v>
      </c>
      <c r="AE61" s="204">
        <v>0</v>
      </c>
      <c r="AF61" s="204">
        <v>0</v>
      </c>
      <c r="AG61" s="204">
        <v>0</v>
      </c>
      <c r="AH61" s="204">
        <v>0</v>
      </c>
      <c r="AI61" s="204">
        <v>0</v>
      </c>
      <c r="AJ61" s="204"/>
      <c r="AK61" s="204"/>
      <c r="AL61" s="204"/>
      <c r="AM61" s="204"/>
      <c r="AN61" s="204"/>
      <c r="AO61" s="204"/>
      <c r="AP61" s="204"/>
      <c r="AQ61" s="204"/>
      <c r="AR61" s="204"/>
      <c r="AS61" s="204"/>
      <c r="AT61" s="204"/>
      <c r="AU61" s="204"/>
      <c r="AV61" s="204"/>
      <c r="AW61" s="204"/>
      <c r="AX61" s="204"/>
      <c r="AY61" s="204" t="str">
        <f t="shared" si="10"/>
        <v/>
      </c>
      <c r="AZ61" s="204" t="str">
        <f>IF(COUNTIF(AY:AY,AY61)=1,AY61,IF(AND(COUNTIF(AY:AY,AY61)&gt;1,COUNTIF(AZ$2:AZ60,AY61)&gt;=1),"",AY61))</f>
        <v/>
      </c>
      <c r="BA61" s="204" t="str">
        <v/>
      </c>
      <c r="BB61" s="204" t="str">
        <f>IF(BA61="","",MAX(BB$2:BB60)+1)</f>
        <v/>
      </c>
      <c r="BC61" s="204"/>
      <c r="BD61" s="204">
        <v>59</v>
      </c>
      <c r="BE61" s="204" t="str">
        <f t="shared" si="11"/>
        <v>BAYTRIL 10 % SOLUTION BUVABLE</v>
      </c>
      <c r="BF61" s="204" t="str">
        <f t="shared" si="0"/>
        <v>ORAL</v>
      </c>
      <c r="BG61" s="204" t="str">
        <f t="shared" si="1"/>
        <v>FLUOROQUINOLONES</v>
      </c>
      <c r="BH61" s="204" t="str">
        <f t="shared" si="2"/>
        <v/>
      </c>
      <c r="BI61" s="204" t="str">
        <f t="shared" si="3"/>
        <v/>
      </c>
      <c r="BJ61" s="204" t="str">
        <f t="shared" si="4"/>
        <v>enrofloxacin</v>
      </c>
      <c r="BK61" s="204" t="str">
        <f t="shared" si="5"/>
        <v/>
      </c>
      <c r="BL61" s="204" t="str">
        <f t="shared" si="6"/>
        <v/>
      </c>
      <c r="BM61" s="204" t="str">
        <f t="shared" si="12"/>
        <v>Enrofloxacine</v>
      </c>
      <c r="BN61" s="204" t="str">
        <f t="shared" si="7"/>
        <v>Enrofloxacine</v>
      </c>
      <c r="BO61" s="204" t="str">
        <f t="shared" si="8"/>
        <v/>
      </c>
      <c r="BP61" s="204" t="str">
        <f t="shared" si="9"/>
        <v/>
      </c>
      <c r="BQ61" s="204" t="str">
        <f t="shared" si="13"/>
        <v>Fluoroquinolones</v>
      </c>
      <c r="BR61" s="204" t="str">
        <f t="shared" si="14"/>
        <v>Fluoroquinolones</v>
      </c>
      <c r="BS61" s="204" t="str">
        <f t="shared" si="15"/>
        <v/>
      </c>
      <c r="BT61" s="204" t="str">
        <f t="shared" si="16"/>
        <v/>
      </c>
      <c r="BU61" s="104" t="str">
        <f t="shared" si="17"/>
        <v>Voie orale  hors prémélanges médicamenteux</v>
      </c>
      <c r="BV61" s="202" t="str">
        <f t="shared" si="18"/>
        <v>x</v>
      </c>
      <c r="BX61"/>
      <c r="BY61"/>
      <c r="BZ61"/>
      <c r="CA61" s="206" t="s">
        <v>1199</v>
      </c>
      <c r="CB61" s="206" t="s">
        <v>18</v>
      </c>
      <c r="CC61" s="206" t="s">
        <v>19</v>
      </c>
      <c r="CD61"/>
      <c r="CL61" s="206" t="s">
        <v>1463</v>
      </c>
      <c r="CM61" s="256" t="s">
        <v>4587</v>
      </c>
      <c r="CO61" s="202">
        <v>60</v>
      </c>
    </row>
    <row r="62" spans="1:93" x14ac:dyDescent="0.25">
      <c r="A62" s="203" t="s">
        <v>3321</v>
      </c>
      <c r="B62" s="204" t="s">
        <v>3322</v>
      </c>
      <c r="C62" s="204" t="s">
        <v>3178</v>
      </c>
      <c r="D62" s="210" t="s">
        <v>959</v>
      </c>
      <c r="E62" s="204" t="s">
        <v>906</v>
      </c>
      <c r="F62" s="204" t="s">
        <v>3323</v>
      </c>
      <c r="G62" s="204" t="s">
        <v>908</v>
      </c>
      <c r="H62" s="204" t="s">
        <v>955</v>
      </c>
      <c r="I62" s="204" t="s">
        <v>910</v>
      </c>
      <c r="J62" s="204" t="s">
        <v>875</v>
      </c>
      <c r="K62" s="204" t="s">
        <v>875</v>
      </c>
      <c r="L62" s="204" t="s">
        <v>1162</v>
      </c>
      <c r="M62" s="204" t="s">
        <v>213</v>
      </c>
      <c r="N62" s="204" t="s">
        <v>1038</v>
      </c>
      <c r="O62" s="204" t="s">
        <v>918</v>
      </c>
      <c r="P62" s="204" t="s">
        <v>859</v>
      </c>
      <c r="Q62" s="204" t="s">
        <v>1039</v>
      </c>
      <c r="R62" s="204">
        <v>0</v>
      </c>
      <c r="S62" s="204">
        <v>0</v>
      </c>
      <c r="T62" s="204">
        <v>20</v>
      </c>
      <c r="U62" s="204">
        <v>5</v>
      </c>
      <c r="V62" s="204">
        <v>0</v>
      </c>
      <c r="W62" s="204">
        <v>0</v>
      </c>
      <c r="X62" s="204">
        <v>0</v>
      </c>
      <c r="Y62" s="204">
        <v>0</v>
      </c>
      <c r="Z62" s="204">
        <v>0</v>
      </c>
      <c r="AA62" s="204">
        <v>0</v>
      </c>
      <c r="AB62" s="204">
        <v>0</v>
      </c>
      <c r="AC62" s="204">
        <v>0</v>
      </c>
      <c r="AD62" s="204">
        <v>0</v>
      </c>
      <c r="AE62" s="204">
        <v>0</v>
      </c>
      <c r="AF62" s="204">
        <v>0</v>
      </c>
      <c r="AG62" s="204">
        <v>0</v>
      </c>
      <c r="AH62" s="204">
        <v>0</v>
      </c>
      <c r="AI62" s="204">
        <v>0</v>
      </c>
      <c r="AJ62" s="204"/>
      <c r="AK62" s="204"/>
      <c r="AL62" s="204"/>
      <c r="AM62" s="204"/>
      <c r="AN62" s="204"/>
      <c r="AO62" s="204"/>
      <c r="AP62" s="204"/>
      <c r="AQ62" s="204"/>
      <c r="AR62" s="204"/>
      <c r="AS62" s="204"/>
      <c r="AT62" s="204"/>
      <c r="AU62" s="204"/>
      <c r="AV62" s="204"/>
      <c r="AW62" s="204"/>
      <c r="AX62" s="204"/>
      <c r="AY62" s="204" t="str">
        <f t="shared" si="10"/>
        <v/>
      </c>
      <c r="AZ62" s="204" t="str">
        <f>IF(COUNTIF(AY:AY,AY62)=1,AY62,IF(AND(COUNTIF(AY:AY,AY62)&gt;1,COUNTIF(AZ$2:AZ61,AY62)&gt;=1),"",AY62))</f>
        <v/>
      </c>
      <c r="BA62" s="204" t="str">
        <v/>
      </c>
      <c r="BB62" s="204" t="str">
        <f>IF(BA62="","",MAX(BB$2:BB61)+1)</f>
        <v/>
      </c>
      <c r="BC62" s="204"/>
      <c r="BD62" s="204">
        <v>60</v>
      </c>
      <c r="BE62" s="204" t="str">
        <f t="shared" si="11"/>
        <v>BAYTRIL 10 % SOLUTION INJECTABLE</v>
      </c>
      <c r="BF62" s="204" t="str">
        <f t="shared" si="0"/>
        <v>INJ</v>
      </c>
      <c r="BG62" s="204" t="str">
        <f t="shared" si="1"/>
        <v>FLUOROQUINOLONES</v>
      </c>
      <c r="BH62" s="204" t="str">
        <f t="shared" si="2"/>
        <v/>
      </c>
      <c r="BI62" s="204" t="str">
        <f t="shared" si="3"/>
        <v/>
      </c>
      <c r="BJ62" s="204" t="str">
        <f t="shared" si="4"/>
        <v>enrofloxacin</v>
      </c>
      <c r="BK62" s="204" t="str">
        <f t="shared" si="5"/>
        <v/>
      </c>
      <c r="BL62" s="204" t="str">
        <f t="shared" si="6"/>
        <v/>
      </c>
      <c r="BM62" s="204" t="str">
        <f t="shared" si="12"/>
        <v>Enrofloxacine</v>
      </c>
      <c r="BN62" s="204" t="str">
        <f t="shared" si="7"/>
        <v>Enrofloxacine</v>
      </c>
      <c r="BO62" s="204" t="str">
        <f t="shared" si="8"/>
        <v/>
      </c>
      <c r="BP62" s="204" t="str">
        <f t="shared" si="9"/>
        <v/>
      </c>
      <c r="BQ62" s="204" t="str">
        <f t="shared" si="13"/>
        <v>Fluoroquinolones</v>
      </c>
      <c r="BR62" s="204" t="str">
        <f t="shared" si="14"/>
        <v>Fluoroquinolones</v>
      </c>
      <c r="BS62" s="204" t="str">
        <f t="shared" si="15"/>
        <v/>
      </c>
      <c r="BT62" s="204" t="str">
        <f t="shared" si="16"/>
        <v/>
      </c>
      <c r="BU62" s="104" t="str">
        <f t="shared" si="17"/>
        <v>Voie parentérale</v>
      </c>
      <c r="BV62" s="202" t="str">
        <f t="shared" si="18"/>
        <v>x</v>
      </c>
      <c r="BX62"/>
      <c r="BY62"/>
      <c r="BZ62"/>
      <c r="CA62" s="206" t="s">
        <v>3137</v>
      </c>
      <c r="CB62" s="206" t="s">
        <v>55</v>
      </c>
      <c r="CC62" s="206" t="s">
        <v>19</v>
      </c>
      <c r="CD62"/>
      <c r="CL62" s="206" t="s">
        <v>3652</v>
      </c>
      <c r="CM62" s="256" t="s">
        <v>4587</v>
      </c>
      <c r="CO62" s="202">
        <v>61</v>
      </c>
    </row>
    <row r="63" spans="1:93" x14ac:dyDescent="0.25">
      <c r="A63" s="203" t="s">
        <v>3065</v>
      </c>
      <c r="B63" s="204" t="s">
        <v>3066</v>
      </c>
      <c r="C63" s="204" t="s">
        <v>1169</v>
      </c>
      <c r="D63" s="210" t="s">
        <v>1170</v>
      </c>
      <c r="E63" s="204" t="s">
        <v>924</v>
      </c>
      <c r="F63" s="204" t="s">
        <v>253</v>
      </c>
      <c r="G63" s="204" t="s">
        <v>1171</v>
      </c>
      <c r="H63" s="204" t="s">
        <v>2897</v>
      </c>
      <c r="I63" s="204" t="s">
        <v>1173</v>
      </c>
      <c r="J63" s="204" t="s">
        <v>875</v>
      </c>
      <c r="K63" s="204" t="s">
        <v>875</v>
      </c>
      <c r="L63" s="204" t="s">
        <v>1162</v>
      </c>
      <c r="M63" s="204" t="s">
        <v>213</v>
      </c>
      <c r="N63" s="204" t="s">
        <v>1031</v>
      </c>
      <c r="O63" s="204" t="s">
        <v>992</v>
      </c>
      <c r="P63" s="204" t="s">
        <v>859</v>
      </c>
      <c r="Q63" s="204" t="s">
        <v>923</v>
      </c>
      <c r="R63" s="204">
        <v>0</v>
      </c>
      <c r="S63" s="204">
        <v>0</v>
      </c>
      <c r="T63" s="204">
        <v>0</v>
      </c>
      <c r="U63" s="204">
        <v>0</v>
      </c>
      <c r="V63" s="204">
        <v>0</v>
      </c>
      <c r="W63" s="204">
        <v>0</v>
      </c>
      <c r="X63" s="204">
        <v>0</v>
      </c>
      <c r="Y63" s="204">
        <v>0</v>
      </c>
      <c r="Z63" s="204">
        <v>0</v>
      </c>
      <c r="AA63" s="204">
        <v>0</v>
      </c>
      <c r="AB63" s="204">
        <v>0</v>
      </c>
      <c r="AC63" s="204">
        <v>0</v>
      </c>
      <c r="AD63" s="204">
        <v>0</v>
      </c>
      <c r="AE63" s="204">
        <v>0</v>
      </c>
      <c r="AF63" s="204">
        <v>20</v>
      </c>
      <c r="AG63" s="204">
        <v>5</v>
      </c>
      <c r="AH63" s="204">
        <v>0</v>
      </c>
      <c r="AI63" s="204">
        <v>0</v>
      </c>
      <c r="AJ63" s="204"/>
      <c r="AK63" s="204"/>
      <c r="AL63" s="204"/>
      <c r="AM63" s="204"/>
      <c r="AN63" s="204"/>
      <c r="AO63" s="204"/>
      <c r="AP63" s="204"/>
      <c r="AQ63" s="204"/>
      <c r="AR63" s="204"/>
      <c r="AS63" s="204"/>
      <c r="AT63" s="204"/>
      <c r="AU63" s="204"/>
      <c r="AV63" s="204"/>
      <c r="AW63" s="204"/>
      <c r="AX63" s="204"/>
      <c r="AY63" s="204" t="str">
        <f t="shared" si="10"/>
        <v>AMOXIVAL AMOXICILLINE 40 PREMELANGE MEDICAMENTEUX VOLAILLES</v>
      </c>
      <c r="AZ63" s="204" t="str">
        <f>IF(COUNTIF(AY:AY,AY63)=1,AY63,IF(AND(COUNTIF(AY:AY,AY63)&gt;1,COUNTIF(AZ$2:AZ62,AY63)&gt;=1),"",AY63))</f>
        <v>AMOXIVAL AMOXICILLINE 40 PREMELANGE MEDICAMENTEUX VOLAILLES</v>
      </c>
      <c r="BA63" s="204" t="str">
        <v/>
      </c>
      <c r="BB63" s="204" t="str">
        <f>IF(BA63="","",MAX(BB$2:BB62)+1)</f>
        <v/>
      </c>
      <c r="BC63" s="204"/>
      <c r="BD63" s="204">
        <v>61</v>
      </c>
      <c r="BE63" s="204" t="str">
        <f t="shared" si="11"/>
        <v>BAYTRIL 1NJECT PORC</v>
      </c>
      <c r="BF63" s="204" t="str">
        <f t="shared" si="0"/>
        <v>INJ</v>
      </c>
      <c r="BG63" s="204" t="str">
        <f t="shared" si="1"/>
        <v>FLUOROQUINOLONES</v>
      </c>
      <c r="BH63" s="204" t="str">
        <f t="shared" si="2"/>
        <v/>
      </c>
      <c r="BI63" s="204" t="str">
        <f t="shared" si="3"/>
        <v/>
      </c>
      <c r="BJ63" s="204" t="str">
        <f t="shared" si="4"/>
        <v>enrofloxacin</v>
      </c>
      <c r="BK63" s="204" t="str">
        <f t="shared" si="5"/>
        <v/>
      </c>
      <c r="BL63" s="204" t="str">
        <f t="shared" si="6"/>
        <v/>
      </c>
      <c r="BM63" s="204" t="str">
        <f t="shared" si="12"/>
        <v>Enrofloxacine</v>
      </c>
      <c r="BN63" s="204" t="str">
        <f t="shared" si="7"/>
        <v>Enrofloxacine</v>
      </c>
      <c r="BO63" s="204" t="str">
        <f t="shared" si="8"/>
        <v/>
      </c>
      <c r="BP63" s="204" t="str">
        <f t="shared" si="9"/>
        <v/>
      </c>
      <c r="BQ63" s="204" t="str">
        <f t="shared" si="13"/>
        <v>Fluoroquinolones</v>
      </c>
      <c r="BR63" s="204" t="str">
        <f t="shared" si="14"/>
        <v>Fluoroquinolones</v>
      </c>
      <c r="BS63" s="204" t="str">
        <f t="shared" si="15"/>
        <v/>
      </c>
      <c r="BT63" s="204" t="str">
        <f t="shared" si="16"/>
        <v/>
      </c>
      <c r="BU63" s="104" t="str">
        <f t="shared" si="17"/>
        <v>Voie parentérale</v>
      </c>
      <c r="BV63" s="202" t="str">
        <f t="shared" si="18"/>
        <v>x</v>
      </c>
      <c r="BX63"/>
      <c r="BY63"/>
      <c r="BZ63"/>
      <c r="CA63" s="207" t="s">
        <v>4629</v>
      </c>
      <c r="CB63" s="207" t="s">
        <v>163</v>
      </c>
      <c r="CC63" s="207" t="s">
        <v>167</v>
      </c>
      <c r="CD63"/>
      <c r="CL63" s="206" t="s">
        <v>3326</v>
      </c>
      <c r="CM63" s="256" t="s">
        <v>4587</v>
      </c>
      <c r="CO63" s="202">
        <v>62</v>
      </c>
    </row>
    <row r="64" spans="1:93" x14ac:dyDescent="0.25">
      <c r="A64" s="203" t="s">
        <v>4189</v>
      </c>
      <c r="B64" s="204" t="s">
        <v>4190</v>
      </c>
      <c r="C64" s="204" t="s">
        <v>1999</v>
      </c>
      <c r="D64" s="210" t="s">
        <v>923</v>
      </c>
      <c r="E64" s="204" t="s">
        <v>924</v>
      </c>
      <c r="F64" s="204" t="s">
        <v>687</v>
      </c>
      <c r="G64" s="204" t="s">
        <v>925</v>
      </c>
      <c r="H64" s="204" t="s">
        <v>1326</v>
      </c>
      <c r="I64" s="204" t="s">
        <v>910</v>
      </c>
      <c r="J64" s="204" t="s">
        <v>1901</v>
      </c>
      <c r="K64" s="204" t="s">
        <v>1901</v>
      </c>
      <c r="L64" s="204" t="s">
        <v>2713</v>
      </c>
      <c r="M64" s="204" t="s">
        <v>213</v>
      </c>
      <c r="N64" s="204" t="s">
        <v>959</v>
      </c>
      <c r="O64" s="204" t="s">
        <v>992</v>
      </c>
      <c r="P64" s="204" t="s">
        <v>859</v>
      </c>
      <c r="Q64" s="204" t="s">
        <v>959</v>
      </c>
      <c r="R64" s="204">
        <v>0</v>
      </c>
      <c r="S64" s="204">
        <v>0</v>
      </c>
      <c r="T64" s="204">
        <v>0</v>
      </c>
      <c r="U64" s="204">
        <v>0</v>
      </c>
      <c r="V64" s="204">
        <v>0</v>
      </c>
      <c r="W64" s="204">
        <v>0</v>
      </c>
      <c r="X64" s="204">
        <v>0</v>
      </c>
      <c r="Y64" s="204">
        <v>0</v>
      </c>
      <c r="Z64" s="204">
        <v>0</v>
      </c>
      <c r="AA64" s="204">
        <v>0</v>
      </c>
      <c r="AB64" s="204">
        <v>0</v>
      </c>
      <c r="AC64" s="204">
        <v>0</v>
      </c>
      <c r="AD64" s="204">
        <v>10</v>
      </c>
      <c r="AE64" s="204">
        <v>5</v>
      </c>
      <c r="AF64" s="204">
        <v>0</v>
      </c>
      <c r="AG64" s="204">
        <v>0</v>
      </c>
      <c r="AH64" s="204">
        <v>0</v>
      </c>
      <c r="AI64" s="204">
        <v>0</v>
      </c>
      <c r="AJ64" s="204"/>
      <c r="AK64" s="204"/>
      <c r="AL64" s="204"/>
      <c r="AM64" s="204"/>
      <c r="AN64" s="204"/>
      <c r="AO64" s="204"/>
      <c r="AP64" s="204"/>
      <c r="AQ64" s="204"/>
      <c r="AR64" s="204"/>
      <c r="AS64" s="204"/>
      <c r="AT64" s="204"/>
      <c r="AU64" s="204"/>
      <c r="AV64" s="204"/>
      <c r="AW64" s="204"/>
      <c r="AX64" s="204"/>
      <c r="AY64" s="204" t="str">
        <f t="shared" si="10"/>
        <v>AMPHEN 200 MG/G GRANULES POUR SOLUTION BUVABLE POUR PORCS</v>
      </c>
      <c r="AZ64" s="204" t="str">
        <f>IF(COUNTIF(AY:AY,AY64)=1,AY64,IF(AND(COUNTIF(AY:AY,AY64)&gt;1,COUNTIF(AZ$2:AZ63,AY64)&gt;=1),"",AY64))</f>
        <v>AMPHEN 200 MG/G GRANULES POUR SOLUTION BUVABLE POUR PORCS</v>
      </c>
      <c r="BA64" s="204" t="str">
        <v/>
      </c>
      <c r="BB64" s="204" t="str">
        <f>IF(BA64="","",MAX(BB$2:BB63)+1)</f>
        <v/>
      </c>
      <c r="BC64" s="204"/>
      <c r="BD64" s="204">
        <v>62</v>
      </c>
      <c r="BE64" s="204" t="str">
        <f t="shared" si="11"/>
        <v>BAYTRIL 2,5 % SOLUTION BUVABLE</v>
      </c>
      <c r="BF64" s="204" t="str">
        <f t="shared" si="0"/>
        <v>ORAL</v>
      </c>
      <c r="BG64" s="204" t="str">
        <f t="shared" si="1"/>
        <v>FLUOROQUINOLONES</v>
      </c>
      <c r="BH64" s="204" t="str">
        <f t="shared" si="2"/>
        <v/>
      </c>
      <c r="BI64" s="204" t="str">
        <f t="shared" si="3"/>
        <v/>
      </c>
      <c r="BJ64" s="204" t="str">
        <f t="shared" si="4"/>
        <v>enrofloxacin</v>
      </c>
      <c r="BK64" s="204" t="str">
        <f t="shared" si="5"/>
        <v/>
      </c>
      <c r="BL64" s="204" t="str">
        <f t="shared" si="6"/>
        <v/>
      </c>
      <c r="BM64" s="204" t="str">
        <f t="shared" si="12"/>
        <v>Enrofloxacine</v>
      </c>
      <c r="BN64" s="204" t="str">
        <f t="shared" si="7"/>
        <v>Enrofloxacine</v>
      </c>
      <c r="BO64" s="204" t="str">
        <f t="shared" si="8"/>
        <v/>
      </c>
      <c r="BP64" s="204" t="str">
        <f t="shared" si="9"/>
        <v/>
      </c>
      <c r="BQ64" s="204" t="str">
        <f t="shared" si="13"/>
        <v>Fluoroquinolones</v>
      </c>
      <c r="BR64" s="204" t="str">
        <f t="shared" si="14"/>
        <v>Fluoroquinolones</v>
      </c>
      <c r="BS64" s="204" t="str">
        <f t="shared" si="15"/>
        <v/>
      </c>
      <c r="BT64" s="204" t="str">
        <f t="shared" si="16"/>
        <v/>
      </c>
      <c r="BU64" s="104" t="str">
        <f t="shared" si="17"/>
        <v>Voie orale  hors prémélanges médicamenteux</v>
      </c>
      <c r="BV64" s="202" t="str">
        <f t="shared" si="18"/>
        <v>x</v>
      </c>
      <c r="BX64"/>
      <c r="BY64"/>
      <c r="BZ64"/>
      <c r="CA64"/>
      <c r="CB64"/>
      <c r="CD64"/>
      <c r="CL64" s="206" t="s">
        <v>4505</v>
      </c>
      <c r="CM64" s="256" t="s">
        <v>4587</v>
      </c>
      <c r="CO64" s="202">
        <v>63</v>
      </c>
    </row>
    <row r="65" spans="1:93" x14ac:dyDescent="0.25">
      <c r="A65" s="203" t="s">
        <v>2153</v>
      </c>
      <c r="B65" s="204" t="s">
        <v>2154</v>
      </c>
      <c r="C65" s="204" t="s">
        <v>1042</v>
      </c>
      <c r="D65" s="210" t="s">
        <v>851</v>
      </c>
      <c r="E65" s="204" t="s">
        <v>852</v>
      </c>
      <c r="F65" s="204" t="s">
        <v>34</v>
      </c>
      <c r="G65" s="204" t="s">
        <v>853</v>
      </c>
      <c r="H65" s="204" t="s">
        <v>869</v>
      </c>
      <c r="I65" s="204" t="s">
        <v>853</v>
      </c>
      <c r="J65" s="204" t="s">
        <v>1027</v>
      </c>
      <c r="K65" s="204" t="s">
        <v>957</v>
      </c>
      <c r="L65" s="204" t="s">
        <v>993</v>
      </c>
      <c r="M65" s="204" t="s">
        <v>213</v>
      </c>
      <c r="N65" s="204" t="s">
        <v>959</v>
      </c>
      <c r="O65" s="204" t="s">
        <v>858</v>
      </c>
      <c r="P65" s="204" t="s">
        <v>859</v>
      </c>
      <c r="Q65" s="204" t="s">
        <v>966</v>
      </c>
      <c r="R65" s="204">
        <v>12.5</v>
      </c>
      <c r="S65" s="204">
        <v>3</v>
      </c>
      <c r="T65" s="204">
        <v>12.5</v>
      </c>
      <c r="U65" s="204">
        <v>3</v>
      </c>
      <c r="V65" s="204">
        <v>12.5</v>
      </c>
      <c r="W65" s="204">
        <v>3</v>
      </c>
      <c r="X65" s="204">
        <v>0</v>
      </c>
      <c r="Y65" s="204">
        <v>0</v>
      </c>
      <c r="Z65" s="204">
        <v>0</v>
      </c>
      <c r="AA65" s="204">
        <v>0</v>
      </c>
      <c r="AB65" s="204">
        <v>0</v>
      </c>
      <c r="AC65" s="204">
        <v>0</v>
      </c>
      <c r="AD65" s="204">
        <v>0</v>
      </c>
      <c r="AE65" s="204">
        <v>0</v>
      </c>
      <c r="AF65" s="204">
        <v>0</v>
      </c>
      <c r="AG65" s="204">
        <v>0</v>
      </c>
      <c r="AH65" s="204">
        <v>0</v>
      </c>
      <c r="AI65" s="204">
        <v>0</v>
      </c>
      <c r="AJ65" s="204" t="s">
        <v>1029</v>
      </c>
      <c r="AK65" s="204" t="s">
        <v>1030</v>
      </c>
      <c r="AL65" s="204" t="s">
        <v>213</v>
      </c>
      <c r="AM65" s="204" t="s">
        <v>1031</v>
      </c>
      <c r="AN65" s="204" t="s">
        <v>858</v>
      </c>
      <c r="AO65" s="204" t="s">
        <v>859</v>
      </c>
      <c r="AP65" s="204" t="s">
        <v>1033</v>
      </c>
      <c r="AQ65" s="204"/>
      <c r="AR65" s="204"/>
      <c r="AS65" s="204"/>
      <c r="AT65" s="204"/>
      <c r="AU65" s="204"/>
      <c r="AV65" s="204"/>
      <c r="AW65" s="204"/>
      <c r="AX65" s="204"/>
      <c r="AY65" s="204" t="str">
        <f t="shared" si="10"/>
        <v>AMPHOPRIM</v>
      </c>
      <c r="AZ65" s="204" t="str">
        <f>IF(COUNTIF(AY:AY,AY65)=1,AY65,IF(AND(COUNTIF(AY:AY,AY65)&gt;1,COUNTIF(AZ$2:AZ64,AY65)&gt;=1),"",AY65))</f>
        <v>AMPHOPRIM</v>
      </c>
      <c r="BA65" s="204" t="str">
        <v/>
      </c>
      <c r="BB65" s="204" t="str">
        <f>IF(BA65="","",MAX(BB$2:BB64)+1)</f>
        <v/>
      </c>
      <c r="BC65" s="204"/>
      <c r="BD65" s="204">
        <v>63</v>
      </c>
      <c r="BE65" s="204" t="str">
        <f t="shared" si="11"/>
        <v>BAYTRIL 2,5 % SOLUTION INJECTABLE</v>
      </c>
      <c r="BF65" s="204" t="str">
        <f t="shared" si="0"/>
        <v>INJ</v>
      </c>
      <c r="BG65" s="204" t="str">
        <f t="shared" si="1"/>
        <v>FLUOROQUINOLONES</v>
      </c>
      <c r="BH65" s="204" t="str">
        <f t="shared" si="2"/>
        <v/>
      </c>
      <c r="BI65" s="204" t="str">
        <f t="shared" si="3"/>
        <v/>
      </c>
      <c r="BJ65" s="204" t="str">
        <f t="shared" si="4"/>
        <v>enrofloxacin</v>
      </c>
      <c r="BK65" s="204" t="str">
        <f t="shared" si="5"/>
        <v/>
      </c>
      <c r="BL65" s="204" t="str">
        <f t="shared" si="6"/>
        <v/>
      </c>
      <c r="BM65" s="204" t="str">
        <f t="shared" si="12"/>
        <v>Enrofloxacine</v>
      </c>
      <c r="BN65" s="204" t="str">
        <f t="shared" si="7"/>
        <v>Enrofloxacine</v>
      </c>
      <c r="BO65" s="204" t="str">
        <f t="shared" si="8"/>
        <v/>
      </c>
      <c r="BP65" s="204" t="str">
        <f t="shared" si="9"/>
        <v/>
      </c>
      <c r="BQ65" s="204" t="str">
        <f t="shared" si="13"/>
        <v>Fluoroquinolones</v>
      </c>
      <c r="BR65" s="204" t="str">
        <f t="shared" si="14"/>
        <v>Fluoroquinolones</v>
      </c>
      <c r="BS65" s="204" t="str">
        <f t="shared" si="15"/>
        <v/>
      </c>
      <c r="BT65" s="204" t="str">
        <f t="shared" si="16"/>
        <v/>
      </c>
      <c r="BU65" s="104" t="str">
        <f t="shared" si="17"/>
        <v>Voie parentérale</v>
      </c>
      <c r="BV65" s="202" t="str">
        <f t="shared" si="18"/>
        <v>x</v>
      </c>
      <c r="BX65"/>
      <c r="BY65"/>
      <c r="BZ65"/>
      <c r="CA65"/>
      <c r="CB65"/>
      <c r="CD65"/>
      <c r="CL65" s="206" t="s">
        <v>2070</v>
      </c>
      <c r="CM65" s="256" t="s">
        <v>4587</v>
      </c>
      <c r="CO65" s="202">
        <v>64</v>
      </c>
    </row>
    <row r="66" spans="1:93" x14ac:dyDescent="0.25">
      <c r="A66" s="203" t="s">
        <v>2153</v>
      </c>
      <c r="B66" s="204" t="s">
        <v>2155</v>
      </c>
      <c r="C66" s="204" t="s">
        <v>1048</v>
      </c>
      <c r="D66" s="210" t="s">
        <v>863</v>
      </c>
      <c r="E66" s="204" t="s">
        <v>852</v>
      </c>
      <c r="F66" s="204" t="s">
        <v>34</v>
      </c>
      <c r="G66" s="204" t="s">
        <v>853</v>
      </c>
      <c r="H66" s="204" t="s">
        <v>869</v>
      </c>
      <c r="I66" s="204" t="s">
        <v>853</v>
      </c>
      <c r="J66" s="204" t="s">
        <v>1027</v>
      </c>
      <c r="K66" s="204" t="s">
        <v>957</v>
      </c>
      <c r="L66" s="204" t="s">
        <v>993</v>
      </c>
      <c r="M66" s="204" t="s">
        <v>213</v>
      </c>
      <c r="N66" s="204" t="s">
        <v>959</v>
      </c>
      <c r="O66" s="204" t="s">
        <v>858</v>
      </c>
      <c r="P66" s="204" t="s">
        <v>859</v>
      </c>
      <c r="Q66" s="204" t="s">
        <v>868</v>
      </c>
      <c r="R66" s="204">
        <v>12.5</v>
      </c>
      <c r="S66" s="204">
        <v>3</v>
      </c>
      <c r="T66" s="204">
        <v>12.5</v>
      </c>
      <c r="U66" s="204">
        <v>3</v>
      </c>
      <c r="V66" s="204">
        <v>12.5</v>
      </c>
      <c r="W66" s="204">
        <v>3</v>
      </c>
      <c r="X66" s="204">
        <v>0</v>
      </c>
      <c r="Y66" s="204">
        <v>0</v>
      </c>
      <c r="Z66" s="204">
        <v>0</v>
      </c>
      <c r="AA66" s="204">
        <v>0</v>
      </c>
      <c r="AB66" s="204">
        <v>0</v>
      </c>
      <c r="AC66" s="204">
        <v>0</v>
      </c>
      <c r="AD66" s="204">
        <v>0</v>
      </c>
      <c r="AE66" s="204">
        <v>0</v>
      </c>
      <c r="AF66" s="204">
        <v>0</v>
      </c>
      <c r="AG66" s="204">
        <v>0</v>
      </c>
      <c r="AH66" s="204">
        <v>0</v>
      </c>
      <c r="AI66" s="204">
        <v>0</v>
      </c>
      <c r="AJ66" s="204" t="s">
        <v>1029</v>
      </c>
      <c r="AK66" s="204" t="s">
        <v>1030</v>
      </c>
      <c r="AL66" s="204" t="s">
        <v>213</v>
      </c>
      <c r="AM66" s="204" t="s">
        <v>1031</v>
      </c>
      <c r="AN66" s="204" t="s">
        <v>858</v>
      </c>
      <c r="AO66" s="204" t="s">
        <v>859</v>
      </c>
      <c r="AP66" s="204" t="s">
        <v>947</v>
      </c>
      <c r="AQ66" s="204"/>
      <c r="AR66" s="204"/>
      <c r="AS66" s="204"/>
      <c r="AT66" s="204"/>
      <c r="AU66" s="204"/>
      <c r="AV66" s="204"/>
      <c r="AW66" s="204"/>
      <c r="AX66" s="204"/>
      <c r="AY66" s="204" t="str">
        <f t="shared" si="10"/>
        <v>AMPHOPRIM</v>
      </c>
      <c r="AZ66" s="204" t="str">
        <f>IF(COUNTIF(AY:AY,AY66)=1,AY66,IF(AND(COUNTIF(AY:AY,AY66)&gt;1,COUNTIF(AZ$2:AZ65,AY66)&gt;=1),"",AY66))</f>
        <v/>
      </c>
      <c r="BA66" s="204" t="str">
        <v/>
      </c>
      <c r="BB66" s="204" t="str">
        <f>IF(BA66="","",MAX(BB$2:BB65)+1)</f>
        <v/>
      </c>
      <c r="BC66" s="204"/>
      <c r="BD66" s="204">
        <v>64</v>
      </c>
      <c r="BE66" s="204" t="str">
        <f t="shared" si="11"/>
        <v>BAYTRIL 5 % SOLUTION INJECTABLE</v>
      </c>
      <c r="BF66" s="204" t="str">
        <f t="shared" si="0"/>
        <v>INJ</v>
      </c>
      <c r="BG66" s="204" t="str">
        <f t="shared" si="1"/>
        <v>FLUOROQUINOLONES</v>
      </c>
      <c r="BH66" s="204" t="str">
        <f t="shared" si="2"/>
        <v/>
      </c>
      <c r="BI66" s="204" t="str">
        <f t="shared" si="3"/>
        <v/>
      </c>
      <c r="BJ66" s="204" t="str">
        <f t="shared" si="4"/>
        <v>enrofloxacin</v>
      </c>
      <c r="BK66" s="204" t="str">
        <f t="shared" si="5"/>
        <v/>
      </c>
      <c r="BL66" s="204" t="str">
        <f t="shared" si="6"/>
        <v/>
      </c>
      <c r="BM66" s="204" t="str">
        <f t="shared" si="12"/>
        <v>Enrofloxacine</v>
      </c>
      <c r="BN66" s="204" t="str">
        <f t="shared" si="7"/>
        <v>Enrofloxacine</v>
      </c>
      <c r="BO66" s="204" t="str">
        <f t="shared" si="8"/>
        <v/>
      </c>
      <c r="BP66" s="204" t="str">
        <f t="shared" si="9"/>
        <v/>
      </c>
      <c r="BQ66" s="204" t="str">
        <f t="shared" si="13"/>
        <v>Fluoroquinolones</v>
      </c>
      <c r="BR66" s="204" t="str">
        <f t="shared" si="14"/>
        <v>Fluoroquinolones</v>
      </c>
      <c r="BS66" s="204" t="str">
        <f t="shared" si="15"/>
        <v/>
      </c>
      <c r="BT66" s="204" t="str">
        <f t="shared" si="16"/>
        <v/>
      </c>
      <c r="BU66" s="104" t="str">
        <f t="shared" si="17"/>
        <v>Voie parentérale</v>
      </c>
      <c r="BV66" s="202" t="str">
        <f t="shared" si="18"/>
        <v>x</v>
      </c>
      <c r="BX66"/>
      <c r="BY66"/>
      <c r="BZ66"/>
      <c r="CA66"/>
      <c r="CB66"/>
      <c r="CD66"/>
      <c r="CL66" s="206" t="s">
        <v>1090</v>
      </c>
      <c r="CM66" s="256" t="s">
        <v>4587</v>
      </c>
      <c r="CO66" s="202">
        <v>65</v>
      </c>
    </row>
    <row r="67" spans="1:93" x14ac:dyDescent="0.25">
      <c r="A67" s="203" t="s">
        <v>1520</v>
      </c>
      <c r="B67" s="204" t="s">
        <v>1521</v>
      </c>
      <c r="C67" s="204" t="s">
        <v>1522</v>
      </c>
      <c r="D67" s="210" t="s">
        <v>881</v>
      </c>
      <c r="E67" s="204" t="s">
        <v>906</v>
      </c>
      <c r="F67" s="204" t="s">
        <v>59</v>
      </c>
      <c r="G67" s="204" t="s">
        <v>1116</v>
      </c>
      <c r="H67" s="204" t="s">
        <v>890</v>
      </c>
      <c r="I67" s="204" t="s">
        <v>1116</v>
      </c>
      <c r="J67" s="204" t="s">
        <v>1523</v>
      </c>
      <c r="K67" s="204" t="s">
        <v>875</v>
      </c>
      <c r="L67" s="204" t="s">
        <v>1117</v>
      </c>
      <c r="M67" s="204" t="s">
        <v>213</v>
      </c>
      <c r="N67" s="204" t="s">
        <v>959</v>
      </c>
      <c r="O67" s="204" t="s">
        <v>918</v>
      </c>
      <c r="P67" s="204" t="s">
        <v>859</v>
      </c>
      <c r="Q67" s="204" t="s">
        <v>1118</v>
      </c>
      <c r="R67" s="204">
        <v>0</v>
      </c>
      <c r="S67" s="204">
        <v>0</v>
      </c>
      <c r="T67" s="204">
        <v>0</v>
      </c>
      <c r="U67" s="204">
        <v>0</v>
      </c>
      <c r="V67" s="204">
        <v>0</v>
      </c>
      <c r="W67" s="204">
        <v>0</v>
      </c>
      <c r="X67" s="204">
        <v>0</v>
      </c>
      <c r="Y67" s="204">
        <v>0</v>
      </c>
      <c r="Z67" s="204">
        <v>0</v>
      </c>
      <c r="AA67" s="204">
        <v>0</v>
      </c>
      <c r="AB67" s="204">
        <v>0</v>
      </c>
      <c r="AC67" s="204">
        <v>0</v>
      </c>
      <c r="AD67" s="204">
        <v>0</v>
      </c>
      <c r="AE67" s="204">
        <v>0</v>
      </c>
      <c r="AF67" s="204">
        <v>0</v>
      </c>
      <c r="AG67" s="204">
        <v>0</v>
      </c>
      <c r="AH67" s="204">
        <v>0</v>
      </c>
      <c r="AI67" s="204">
        <v>0</v>
      </c>
      <c r="AJ67" s="204" t="s">
        <v>875</v>
      </c>
      <c r="AK67" s="204" t="s">
        <v>1092</v>
      </c>
      <c r="AL67" s="204" t="s">
        <v>213</v>
      </c>
      <c r="AM67" s="204" t="s">
        <v>1371</v>
      </c>
      <c r="AN67" s="204" t="s">
        <v>918</v>
      </c>
      <c r="AO67" s="204" t="s">
        <v>859</v>
      </c>
      <c r="AP67" s="204" t="s">
        <v>1373</v>
      </c>
      <c r="AQ67" s="204"/>
      <c r="AR67" s="204"/>
      <c r="AS67" s="204"/>
      <c r="AT67" s="204"/>
      <c r="AU67" s="204"/>
      <c r="AV67" s="204"/>
      <c r="AW67" s="204"/>
      <c r="AX67" s="204"/>
      <c r="AY67" s="204" t="str">
        <f t="shared" si="10"/>
        <v>AMPICLOX</v>
      </c>
      <c r="AZ67" s="204" t="str">
        <f>IF(COUNTIF(AY:AY,AY67)=1,AY67,IF(AND(COUNTIF(AY:AY,AY67)&gt;1,COUNTIF(AZ$2:AZ66,AY67)&gt;=1),"",AY67))</f>
        <v>AMPICLOX</v>
      </c>
      <c r="BA67" s="204" t="str">
        <v/>
      </c>
      <c r="BB67" s="204" t="str">
        <f>IF(BA67="","",MAX(BB$2:BB66)+1)</f>
        <v/>
      </c>
      <c r="BC67" s="204"/>
      <c r="BD67" s="204">
        <v>65</v>
      </c>
      <c r="BE67" s="204" t="str">
        <f t="shared" si="11"/>
        <v>BAYTRIL BOLUS</v>
      </c>
      <c r="BF67" s="204" t="str">
        <f t="shared" ref="BF67:BF130" si="19">IFERROR(INDEX(F:AR,MATCH(BE67,F:F,0),4),"")</f>
        <v>ORAL</v>
      </c>
      <c r="BG67" s="204" t="str">
        <f t="shared" ref="BG67:BG130" si="20">IFERROR(INDEX(F:AR,MATCH(BE67,F:F,0),6),"")</f>
        <v>FLUOROQUINOLONES</v>
      </c>
      <c r="BH67" s="204" t="str">
        <f t="shared" ref="BH67:BH130" si="21">IFERROR(IF(INDEX(F:AR,MATCH(BE67,F:F,0),31)=0,"",INDEX(F:AR,MATCH(BE67,F:F,0),31)),"")</f>
        <v/>
      </c>
      <c r="BI67" s="204" t="str">
        <f t="shared" ref="BI67:BI130" si="22">IFERROR(IF(INDEX(F:AR,MATCH(BE67,F:F,0),38)=0,"",INDEX(F:AR,MATCH(BE67,F:F,0),38)),"")</f>
        <v/>
      </c>
      <c r="BJ67" s="204" t="str">
        <f t="shared" ref="BJ67:BJ130" si="23">+IFERROR(IF(INDEX(F:AR,MATCH(BE67,F:F,0),7)=0,"",INDEX(F:AR,MATCH(BE67,F:F,0),7)),"")</f>
        <v>enrofloxacin</v>
      </c>
      <c r="BK67" s="204" t="str">
        <f t="shared" ref="BK67:BK130" si="24">IFERROR(IF(INDEX(F:AR,MATCH(BE67,F:F,0),32)=0,"",INDEX(F:AR,MATCH(BE67,F:F,0),32)),"")</f>
        <v/>
      </c>
      <c r="BL67" s="204" t="str">
        <f t="shared" ref="BL67:BL130" si="25">IFERROR(IF(INDEX(F:AR,MATCH(BE67,F:F,0),39)=0,"",INDEX(F:AR,MATCH(BE67,F:F,0),39)),"")</f>
        <v/>
      </c>
      <c r="BM67" s="204" t="str">
        <f t="shared" si="12"/>
        <v>Enrofloxacine</v>
      </c>
      <c r="BN67" s="204" t="str">
        <f t="shared" ref="BN67:BN130" si="26">IFERROR(INDEX(CA$3:CB$63,MATCH(BJ67,CA$3:CA$63,0),2),"")</f>
        <v>Enrofloxacine</v>
      </c>
      <c r="BO67" s="204" t="str">
        <f t="shared" ref="BO67:BO130" si="27">IFERROR(INDEX(CA$3:CB$63,MATCH(BK67,CA$3:CA$63,0),2),"")</f>
        <v/>
      </c>
      <c r="BP67" s="204" t="str">
        <f t="shared" ref="BP67:BP130" si="28">IFERROR(INDEX(CA$3:CB$63,MATCH(BL67,CA$3:CA$63,0),2),"")</f>
        <v/>
      </c>
      <c r="BQ67" s="204" t="str">
        <f t="shared" si="13"/>
        <v>Fluoroquinolones</v>
      </c>
      <c r="BR67" s="204" t="str">
        <f t="shared" si="14"/>
        <v>Fluoroquinolones</v>
      </c>
      <c r="BS67" s="204" t="str">
        <f t="shared" si="15"/>
        <v/>
      </c>
      <c r="BT67" s="204" t="str">
        <f t="shared" si="16"/>
        <v/>
      </c>
      <c r="BU67" s="104" t="str">
        <f t="shared" si="17"/>
        <v>Voie orale  hors prémélanges médicamenteux</v>
      </c>
      <c r="BV67" s="202" t="str">
        <f t="shared" si="18"/>
        <v>x</v>
      </c>
      <c r="BX67"/>
      <c r="BY67"/>
      <c r="BZ67"/>
      <c r="CA67"/>
      <c r="CB67"/>
      <c r="CD67"/>
      <c r="CL67" s="206" t="s">
        <v>4500</v>
      </c>
      <c r="CM67" s="256" t="s">
        <v>4587</v>
      </c>
      <c r="CO67" s="202">
        <v>66</v>
      </c>
    </row>
    <row r="68" spans="1:93" x14ac:dyDescent="0.25">
      <c r="A68" s="203" t="s">
        <v>1520</v>
      </c>
      <c r="B68" s="204" t="s">
        <v>1524</v>
      </c>
      <c r="C68" s="204" t="s">
        <v>1525</v>
      </c>
      <c r="D68" s="210" t="s">
        <v>1244</v>
      </c>
      <c r="E68" s="204" t="s">
        <v>906</v>
      </c>
      <c r="F68" s="204" t="s">
        <v>59</v>
      </c>
      <c r="G68" s="204" t="s">
        <v>1116</v>
      </c>
      <c r="H68" s="204" t="s">
        <v>890</v>
      </c>
      <c r="I68" s="204" t="s">
        <v>1116</v>
      </c>
      <c r="J68" s="204" t="s">
        <v>1523</v>
      </c>
      <c r="K68" s="204" t="s">
        <v>875</v>
      </c>
      <c r="L68" s="204" t="s">
        <v>1117</v>
      </c>
      <c r="M68" s="204" t="s">
        <v>213</v>
      </c>
      <c r="N68" s="204" t="s">
        <v>959</v>
      </c>
      <c r="O68" s="204" t="s">
        <v>918</v>
      </c>
      <c r="P68" s="204" t="s">
        <v>859</v>
      </c>
      <c r="Q68" s="204" t="s">
        <v>1486</v>
      </c>
      <c r="R68" s="204">
        <v>0</v>
      </c>
      <c r="S68" s="204">
        <v>0</v>
      </c>
      <c r="T68" s="204">
        <v>0</v>
      </c>
      <c r="U68" s="204">
        <v>0</v>
      </c>
      <c r="V68" s="204">
        <v>0</v>
      </c>
      <c r="W68" s="204">
        <v>0</v>
      </c>
      <c r="X68" s="204">
        <v>0</v>
      </c>
      <c r="Y68" s="204">
        <v>0</v>
      </c>
      <c r="Z68" s="204">
        <v>0</v>
      </c>
      <c r="AA68" s="204">
        <v>0</v>
      </c>
      <c r="AB68" s="204">
        <v>0</v>
      </c>
      <c r="AC68" s="204">
        <v>0</v>
      </c>
      <c r="AD68" s="204">
        <v>0</v>
      </c>
      <c r="AE68" s="204">
        <v>0</v>
      </c>
      <c r="AF68" s="204">
        <v>0</v>
      </c>
      <c r="AG68" s="204">
        <v>0</v>
      </c>
      <c r="AH68" s="204">
        <v>0</v>
      </c>
      <c r="AI68" s="204">
        <v>0</v>
      </c>
      <c r="AJ68" s="204" t="s">
        <v>875</v>
      </c>
      <c r="AK68" s="204" t="s">
        <v>1092</v>
      </c>
      <c r="AL68" s="204" t="s">
        <v>213</v>
      </c>
      <c r="AM68" s="204" t="s">
        <v>1371</v>
      </c>
      <c r="AN68" s="204" t="s">
        <v>918</v>
      </c>
      <c r="AO68" s="204" t="s">
        <v>859</v>
      </c>
      <c r="AP68" s="204" t="s">
        <v>1526</v>
      </c>
      <c r="AQ68" s="204"/>
      <c r="AR68" s="204"/>
      <c r="AS68" s="204"/>
      <c r="AT68" s="204"/>
      <c r="AU68" s="204"/>
      <c r="AV68" s="204"/>
      <c r="AW68" s="204"/>
      <c r="AX68" s="204"/>
      <c r="AY68" s="204" t="str">
        <f t="shared" ref="AY68:AY131" si="29">IF(INDEX(CL$3:CM$174,MATCH(H68,CL$3:CL$174,0),2)="x",F68,"")</f>
        <v>AMPICLOX</v>
      </c>
      <c r="AZ68" s="204" t="str">
        <f>IF(COUNTIF(AY:AY,AY68)=1,AY68,IF(AND(COUNTIF(AY:AY,AY68)&gt;1,COUNTIF(AZ$2:AZ67,AY68)&gt;=1),"",AY68))</f>
        <v/>
      </c>
      <c r="BA68" s="204" t="str">
        <v/>
      </c>
      <c r="BB68" s="204" t="str">
        <f>IF(BA68="","",MAX(BB$2:BB67)+1)</f>
        <v/>
      </c>
      <c r="BC68" s="204"/>
      <c r="BD68" s="204">
        <v>66</v>
      </c>
      <c r="BE68" s="204" t="str">
        <f t="shared" ref="BE68:BE131" si="30">IFERROR(INDEX(BA:BB,MATCH(BD68,BB:BB,0),1),"")</f>
        <v>BAYTRIL XM 100 MG/ML SOLUTION INJECTABLE POUR BOVINS ET PORCINS</v>
      </c>
      <c r="BF68" s="204" t="str">
        <f t="shared" si="19"/>
        <v>INJ</v>
      </c>
      <c r="BG68" s="204" t="str">
        <f t="shared" si="20"/>
        <v>FLUOROQUINOLONES</v>
      </c>
      <c r="BH68" s="204" t="str">
        <f t="shared" si="21"/>
        <v/>
      </c>
      <c r="BI68" s="204" t="str">
        <f t="shared" si="22"/>
        <v/>
      </c>
      <c r="BJ68" s="204" t="str">
        <f t="shared" si="23"/>
        <v>enrofloxacin</v>
      </c>
      <c r="BK68" s="204" t="str">
        <f t="shared" si="24"/>
        <v/>
      </c>
      <c r="BL68" s="204" t="str">
        <f t="shared" si="25"/>
        <v/>
      </c>
      <c r="BM68" s="204" t="str">
        <f t="shared" ref="BM68:BM131" si="31">IF(3-COUNTBLANK(BN68:BP68)=1,BN68,IF(3-COUNTBLANK(BN68:BP68)=2,BN68&amp;" + "&amp;BO68,IF(3-COUNTBLANK(BN68:BP68)=3,BN68&amp;" + "&amp;BO68&amp;" + "&amp;BP68,"")))</f>
        <v>Enrofloxacine</v>
      </c>
      <c r="BN68" s="204" t="str">
        <f t="shared" si="26"/>
        <v>Enrofloxacine</v>
      </c>
      <c r="BO68" s="204" t="str">
        <f t="shared" si="27"/>
        <v/>
      </c>
      <c r="BP68" s="204" t="str">
        <f t="shared" si="28"/>
        <v/>
      </c>
      <c r="BQ68" s="204" t="str">
        <f t="shared" ref="BQ68:BQ131" si="32">IF(3-COUNTBLANK(BR68:BT68)=1,BR68,IF(3-COUNTBLANK(BR68:BT68)=2,IF(BR68=BS68,BR68,BR68&amp;" + "&amp;BS68),IF(3-COUNTBLANK(BR68:BT68)=3,IF(BR68=BS68,BR68,IF(BR68=BT68,BR68,IF(BS68=BT68,BS68,IF(AND(BR68=BS68,BR68=BT68),BR68,BR68&amp;" + "&amp;BS68&amp;" + "&amp;BT68)))))))</f>
        <v>Fluoroquinolones</v>
      </c>
      <c r="BR68" s="204" t="str">
        <f t="shared" ref="BR68:BR131" si="33">IFERROR(INDEX(BX$3:BY$18,MATCH(BG68,BX$3:BX$18,0),2),"")</f>
        <v>Fluoroquinolones</v>
      </c>
      <c r="BS68" s="204" t="str">
        <f t="shared" ref="BS68:BS131" si="34">IFERROR(INDEX(BX$3:BY$18,MATCH(BH68,BX$3:BX$18,0),2),"")</f>
        <v/>
      </c>
      <c r="BT68" s="204" t="str">
        <f t="shared" ref="BT68:BT131" si="35">IFERROR(INDEX(BX$3:BY$18,MATCH(BI68,BX$3:BX$18,0),2),"")</f>
        <v/>
      </c>
      <c r="BU68" s="104" t="str">
        <f t="shared" ref="BU68:BU131" si="36">IFERROR(INDEX(CE$3:CF$9,MATCH(BF68,CE$3:CE$9,0),2),"")</f>
        <v>Voie parentérale</v>
      </c>
      <c r="BV68" s="202" t="str">
        <f t="shared" ref="BV68:BV131" si="37">IF(BN68="Colistine","x",IF(BO68="Colistine","x",IF(BP68="Colistine","x",IF(BR68="Fluoroquinolones","x",IF(BS68="Fluoroquinolones","x",IF(BT68="Fluoroquinolones","x",IF(BR68="Cephalosporines 3&amp;4G","x",IF(BS68="Cephalosporines 3&amp;4G","x",IF(BT68="Cephalosporines 3&amp;4G","x","")))))))))</f>
        <v>x</v>
      </c>
      <c r="BX68"/>
      <c r="BY68"/>
      <c r="BZ68"/>
      <c r="CA68"/>
      <c r="CB68"/>
      <c r="CD68"/>
      <c r="CL68" s="206" t="s">
        <v>2671</v>
      </c>
      <c r="CM68" s="256" t="s">
        <v>4587</v>
      </c>
      <c r="CO68" s="202">
        <v>67</v>
      </c>
    </row>
    <row r="69" spans="1:93" x14ac:dyDescent="0.25">
      <c r="A69" s="203" t="s">
        <v>1836</v>
      </c>
      <c r="B69" s="204" t="s">
        <v>1837</v>
      </c>
      <c r="C69" s="204" t="s">
        <v>880</v>
      </c>
      <c r="D69" s="210" t="s">
        <v>851</v>
      </c>
      <c r="E69" s="204" t="s">
        <v>852</v>
      </c>
      <c r="F69" s="204" t="s">
        <v>60</v>
      </c>
      <c r="G69" s="204" t="s">
        <v>853</v>
      </c>
      <c r="H69" s="204" t="s">
        <v>935</v>
      </c>
      <c r="I69" s="204" t="s">
        <v>853</v>
      </c>
      <c r="J69" s="204" t="s">
        <v>1091</v>
      </c>
      <c r="K69" s="204" t="s">
        <v>875</v>
      </c>
      <c r="L69" s="204" t="s">
        <v>1092</v>
      </c>
      <c r="M69" s="204" t="s">
        <v>213</v>
      </c>
      <c r="N69" s="204" t="s">
        <v>851</v>
      </c>
      <c r="O69" s="204" t="s">
        <v>858</v>
      </c>
      <c r="P69" s="204" t="s">
        <v>859</v>
      </c>
      <c r="Q69" s="204" t="s">
        <v>947</v>
      </c>
      <c r="R69" s="204">
        <v>20</v>
      </c>
      <c r="S69" s="204">
        <v>3</v>
      </c>
      <c r="T69" s="204">
        <v>20</v>
      </c>
      <c r="U69" s="204">
        <v>3</v>
      </c>
      <c r="V69" s="204">
        <v>20</v>
      </c>
      <c r="W69" s="204">
        <v>3</v>
      </c>
      <c r="X69" s="204">
        <v>0</v>
      </c>
      <c r="Y69" s="204">
        <v>0</v>
      </c>
      <c r="Z69" s="204">
        <v>0</v>
      </c>
      <c r="AA69" s="204">
        <v>0</v>
      </c>
      <c r="AB69" s="204">
        <v>20</v>
      </c>
      <c r="AC69" s="204">
        <v>3</v>
      </c>
      <c r="AD69" s="204">
        <v>20</v>
      </c>
      <c r="AE69" s="204">
        <v>3</v>
      </c>
      <c r="AF69" s="204">
        <v>40</v>
      </c>
      <c r="AG69" s="204">
        <v>3</v>
      </c>
      <c r="AH69" s="204">
        <v>0</v>
      </c>
      <c r="AI69" s="204">
        <v>0</v>
      </c>
      <c r="AJ69" s="204" t="s">
        <v>1013</v>
      </c>
      <c r="AK69" s="204" t="s">
        <v>1095</v>
      </c>
      <c r="AL69" s="204" t="s">
        <v>1096</v>
      </c>
      <c r="AM69" s="204" t="s">
        <v>1097</v>
      </c>
      <c r="AN69" s="204" t="s">
        <v>894</v>
      </c>
      <c r="AO69" s="204" t="s">
        <v>1098</v>
      </c>
      <c r="AP69" s="204" t="s">
        <v>1099</v>
      </c>
      <c r="AQ69" s="204"/>
      <c r="AR69" s="204"/>
      <c r="AS69" s="204"/>
      <c r="AT69" s="204"/>
      <c r="AU69" s="204"/>
      <c r="AV69" s="204"/>
      <c r="AW69" s="204"/>
      <c r="AX69" s="204"/>
      <c r="AY69" s="204" t="str">
        <f t="shared" si="29"/>
        <v>AMPICOLINE</v>
      </c>
      <c r="AZ69" s="204" t="str">
        <f>IF(COUNTIF(AY:AY,AY69)=1,AY69,IF(AND(COUNTIF(AY:AY,AY69)&gt;1,COUNTIF(AZ$2:AZ68,AY69)&gt;=1),"",AY69))</f>
        <v>AMPICOLINE</v>
      </c>
      <c r="BA69" s="204" t="str">
        <v/>
      </c>
      <c r="BB69" s="204" t="str">
        <f>IF(BA69="","",MAX(BB$2:BB68)+1)</f>
        <v/>
      </c>
      <c r="BC69" s="204"/>
      <c r="BD69" s="204">
        <v>67</v>
      </c>
      <c r="BE69" s="204" t="str">
        <f t="shared" si="30"/>
        <v>BELCOMYCINE S</v>
      </c>
      <c r="BF69" s="204" t="str">
        <f t="shared" si="19"/>
        <v>INJ</v>
      </c>
      <c r="BG69" s="204" t="str">
        <f t="shared" si="20"/>
        <v>POLYPEPTIDES</v>
      </c>
      <c r="BH69" s="204" t="str">
        <f t="shared" si="21"/>
        <v/>
      </c>
      <c r="BI69" s="204" t="str">
        <f t="shared" si="22"/>
        <v/>
      </c>
      <c r="BJ69" s="204" t="str">
        <f t="shared" si="23"/>
        <v>colistin</v>
      </c>
      <c r="BK69" s="204" t="str">
        <f t="shared" si="24"/>
        <v/>
      </c>
      <c r="BL69" s="204" t="str">
        <f t="shared" si="25"/>
        <v/>
      </c>
      <c r="BM69" s="204" t="str">
        <f t="shared" si="31"/>
        <v>Colistine</v>
      </c>
      <c r="BN69" s="204" t="str">
        <f t="shared" si="26"/>
        <v>Colistine</v>
      </c>
      <c r="BO69" s="204" t="str">
        <f t="shared" si="27"/>
        <v/>
      </c>
      <c r="BP69" s="204" t="str">
        <f t="shared" si="28"/>
        <v/>
      </c>
      <c r="BQ69" s="204" t="str">
        <f t="shared" si="32"/>
        <v>Polypeptides</v>
      </c>
      <c r="BR69" s="204" t="str">
        <f t="shared" si="33"/>
        <v>Polypeptides</v>
      </c>
      <c r="BS69" s="204" t="str">
        <f t="shared" si="34"/>
        <v/>
      </c>
      <c r="BT69" s="204" t="str">
        <f t="shared" si="35"/>
        <v/>
      </c>
      <c r="BU69" s="104" t="str">
        <f t="shared" si="36"/>
        <v>Voie parentérale</v>
      </c>
      <c r="BV69" s="202" t="str">
        <f t="shared" si="37"/>
        <v>x</v>
      </c>
      <c r="BX69"/>
      <c r="BY69"/>
      <c r="BZ69"/>
      <c r="CA69"/>
      <c r="CB69"/>
      <c r="CD69"/>
      <c r="CL69" s="206" t="s">
        <v>4619</v>
      </c>
      <c r="CM69" s="256" t="s">
        <v>4587</v>
      </c>
      <c r="CO69" s="202">
        <v>68</v>
      </c>
    </row>
    <row r="70" spans="1:93" x14ac:dyDescent="0.25">
      <c r="A70" s="203" t="s">
        <v>1836</v>
      </c>
      <c r="B70" s="204" t="s">
        <v>1838</v>
      </c>
      <c r="C70" s="204" t="s">
        <v>884</v>
      </c>
      <c r="D70" s="210" t="s">
        <v>863</v>
      </c>
      <c r="E70" s="204" t="s">
        <v>852</v>
      </c>
      <c r="F70" s="204" t="s">
        <v>60</v>
      </c>
      <c r="G70" s="204" t="s">
        <v>853</v>
      </c>
      <c r="H70" s="204" t="s">
        <v>935</v>
      </c>
      <c r="I70" s="204" t="s">
        <v>853</v>
      </c>
      <c r="J70" s="204" t="s">
        <v>1091</v>
      </c>
      <c r="K70" s="204" t="s">
        <v>875</v>
      </c>
      <c r="L70" s="204" t="s">
        <v>1092</v>
      </c>
      <c r="M70" s="204" t="s">
        <v>213</v>
      </c>
      <c r="N70" s="204" t="s">
        <v>851</v>
      </c>
      <c r="O70" s="204" t="s">
        <v>858</v>
      </c>
      <c r="P70" s="204" t="s">
        <v>859</v>
      </c>
      <c r="Q70" s="204" t="s">
        <v>950</v>
      </c>
      <c r="R70" s="204">
        <v>20</v>
      </c>
      <c r="S70" s="204">
        <v>3</v>
      </c>
      <c r="T70" s="204">
        <v>20</v>
      </c>
      <c r="U70" s="204">
        <v>3</v>
      </c>
      <c r="V70" s="204">
        <v>20</v>
      </c>
      <c r="W70" s="204">
        <v>3</v>
      </c>
      <c r="X70" s="204">
        <v>0</v>
      </c>
      <c r="Y70" s="204">
        <v>0</v>
      </c>
      <c r="Z70" s="204">
        <v>0</v>
      </c>
      <c r="AA70" s="204">
        <v>0</v>
      </c>
      <c r="AB70" s="204">
        <v>20</v>
      </c>
      <c r="AC70" s="204">
        <v>3</v>
      </c>
      <c r="AD70" s="204">
        <v>20</v>
      </c>
      <c r="AE70" s="204">
        <v>3</v>
      </c>
      <c r="AF70" s="204">
        <v>40</v>
      </c>
      <c r="AG70" s="204">
        <v>3</v>
      </c>
      <c r="AH70" s="204">
        <v>0</v>
      </c>
      <c r="AI70" s="204">
        <v>0</v>
      </c>
      <c r="AJ70" s="204" t="s">
        <v>1013</v>
      </c>
      <c r="AK70" s="204" t="s">
        <v>1095</v>
      </c>
      <c r="AL70" s="204" t="s">
        <v>1096</v>
      </c>
      <c r="AM70" s="204" t="s">
        <v>1097</v>
      </c>
      <c r="AN70" s="204" t="s">
        <v>894</v>
      </c>
      <c r="AO70" s="204" t="s">
        <v>1098</v>
      </c>
      <c r="AP70" s="204" t="s">
        <v>1102</v>
      </c>
      <c r="AQ70" s="204"/>
      <c r="AR70" s="204"/>
      <c r="AS70" s="204"/>
      <c r="AT70" s="204"/>
      <c r="AU70" s="204"/>
      <c r="AV70" s="204"/>
      <c r="AW70" s="204"/>
      <c r="AX70" s="204"/>
      <c r="AY70" s="204" t="str">
        <f t="shared" si="29"/>
        <v>AMPICOLINE</v>
      </c>
      <c r="AZ70" s="204" t="str">
        <f>IF(COUNTIF(AY:AY,AY70)=1,AY70,IF(AND(COUNTIF(AY:AY,AY70)&gt;1,COUNTIF(AZ$2:AZ69,AY70)&gt;=1),"",AY70))</f>
        <v/>
      </c>
      <c r="BA70" s="204" t="str">
        <v/>
      </c>
      <c r="BB70" s="204" t="str">
        <f>IF(BA70="","",MAX(BB$2:BB69)+1)</f>
        <v/>
      </c>
      <c r="BC70" s="204"/>
      <c r="BD70" s="204">
        <v>68</v>
      </c>
      <c r="BE70" s="204" t="str">
        <f t="shared" si="30"/>
        <v>BELCOPENI 5</v>
      </c>
      <c r="BF70" s="204" t="str">
        <f t="shared" si="19"/>
        <v>INJ</v>
      </c>
      <c r="BG70" s="204" t="str">
        <f t="shared" si="20"/>
        <v>PENICILLINES</v>
      </c>
      <c r="BH70" s="204" t="str">
        <f t="shared" si="21"/>
        <v>POLYPEPTIDES</v>
      </c>
      <c r="BI70" s="204" t="str">
        <f t="shared" si="22"/>
        <v/>
      </c>
      <c r="BJ70" s="204" t="str">
        <f t="shared" si="23"/>
        <v>benzylpenicillin</v>
      </c>
      <c r="BK70" s="204" t="str">
        <f t="shared" si="24"/>
        <v>colistin</v>
      </c>
      <c r="BL70" s="204" t="str">
        <f t="shared" si="25"/>
        <v/>
      </c>
      <c r="BM70" s="204" t="str">
        <f t="shared" si="31"/>
        <v>Benzylpénicilline + Colistine</v>
      </c>
      <c r="BN70" s="204" t="str">
        <f t="shared" si="26"/>
        <v>Benzylpénicilline</v>
      </c>
      <c r="BO70" s="204" t="str">
        <f t="shared" si="27"/>
        <v>Colistine</v>
      </c>
      <c r="BP70" s="204" t="str">
        <f t="shared" si="28"/>
        <v/>
      </c>
      <c r="BQ70" s="204" t="str">
        <f t="shared" si="32"/>
        <v>Penicillines + Polypeptides</v>
      </c>
      <c r="BR70" s="204" t="str">
        <f t="shared" si="33"/>
        <v>Penicillines</v>
      </c>
      <c r="BS70" s="204" t="str">
        <f t="shared" si="34"/>
        <v>Polypeptides</v>
      </c>
      <c r="BT70" s="204" t="str">
        <f t="shared" si="35"/>
        <v/>
      </c>
      <c r="BU70" s="104" t="str">
        <f t="shared" si="36"/>
        <v>Voie parentérale</v>
      </c>
      <c r="BV70" s="202" t="str">
        <f t="shared" si="37"/>
        <v>x</v>
      </c>
      <c r="BX70"/>
      <c r="BY70"/>
      <c r="BZ70"/>
      <c r="CA70"/>
      <c r="CB70"/>
      <c r="CD70"/>
      <c r="CL70" s="206" t="s">
        <v>4624</v>
      </c>
      <c r="CM70" s="256" t="s">
        <v>4587</v>
      </c>
      <c r="CO70" s="202">
        <v>69</v>
      </c>
    </row>
    <row r="71" spans="1:93" x14ac:dyDescent="0.25">
      <c r="A71" s="203" t="s">
        <v>1087</v>
      </c>
      <c r="B71" s="204" t="s">
        <v>1088</v>
      </c>
      <c r="C71" s="204" t="s">
        <v>1089</v>
      </c>
      <c r="D71" s="210" t="s">
        <v>851</v>
      </c>
      <c r="E71" s="204" t="s">
        <v>852</v>
      </c>
      <c r="F71" s="204" t="s">
        <v>61</v>
      </c>
      <c r="G71" s="204" t="s">
        <v>853</v>
      </c>
      <c r="H71" s="204" t="s">
        <v>1090</v>
      </c>
      <c r="I71" s="204" t="s">
        <v>853</v>
      </c>
      <c r="J71" s="204" t="s">
        <v>1091</v>
      </c>
      <c r="K71" s="204" t="s">
        <v>875</v>
      </c>
      <c r="L71" s="204" t="s">
        <v>1092</v>
      </c>
      <c r="M71" s="204" t="s">
        <v>213</v>
      </c>
      <c r="N71" s="204" t="s">
        <v>1093</v>
      </c>
      <c r="O71" s="204" t="s">
        <v>858</v>
      </c>
      <c r="P71" s="204" t="s">
        <v>859</v>
      </c>
      <c r="Q71" s="204" t="s">
        <v>1094</v>
      </c>
      <c r="R71" s="204">
        <v>17.399999999999999</v>
      </c>
      <c r="S71" s="204">
        <v>3</v>
      </c>
      <c r="T71" s="204">
        <v>0</v>
      </c>
      <c r="U71" s="204">
        <v>0</v>
      </c>
      <c r="V71" s="204">
        <v>17.399999999999999</v>
      </c>
      <c r="W71" s="204">
        <v>3</v>
      </c>
      <c r="X71" s="204">
        <v>0</v>
      </c>
      <c r="Y71" s="204">
        <v>0</v>
      </c>
      <c r="Z71" s="204">
        <v>0</v>
      </c>
      <c r="AA71" s="204">
        <v>0</v>
      </c>
      <c r="AB71" s="204">
        <v>17.399999999999999</v>
      </c>
      <c r="AC71" s="204">
        <v>3</v>
      </c>
      <c r="AD71" s="204">
        <v>17.399999999999999</v>
      </c>
      <c r="AE71" s="204">
        <v>3</v>
      </c>
      <c r="AF71" s="204">
        <v>17.399999999999999</v>
      </c>
      <c r="AG71" s="204">
        <v>3</v>
      </c>
      <c r="AH71" s="204">
        <v>0</v>
      </c>
      <c r="AI71" s="204">
        <v>0</v>
      </c>
      <c r="AJ71" s="204" t="s">
        <v>1013</v>
      </c>
      <c r="AK71" s="204" t="s">
        <v>1095</v>
      </c>
      <c r="AL71" s="204" t="s">
        <v>1096</v>
      </c>
      <c r="AM71" s="204" t="s">
        <v>1097</v>
      </c>
      <c r="AN71" s="204" t="s">
        <v>894</v>
      </c>
      <c r="AO71" s="204" t="s">
        <v>1098</v>
      </c>
      <c r="AP71" s="204" t="s">
        <v>1099</v>
      </c>
      <c r="AQ71" s="204"/>
      <c r="AR71" s="204"/>
      <c r="AS71" s="204"/>
      <c r="AT71" s="204"/>
      <c r="AU71" s="204"/>
      <c r="AV71" s="204"/>
      <c r="AW71" s="204"/>
      <c r="AX71" s="204"/>
      <c r="AY71" s="204" t="str">
        <f t="shared" si="29"/>
        <v>AMPIDEXALONE</v>
      </c>
      <c r="AZ71" s="204" t="str">
        <f>IF(COUNTIF(AY:AY,AY71)=1,AY71,IF(AND(COUNTIF(AY:AY,AY71)&gt;1,COUNTIF(AZ$2:AZ70,AY71)&gt;=1),"",AY71))</f>
        <v>AMPIDEXALONE</v>
      </c>
      <c r="BA71" s="204" t="str">
        <v/>
      </c>
      <c r="BB71" s="204" t="str">
        <f>IF(BA71="","",MAX(BB$2:BB70)+1)</f>
        <v/>
      </c>
      <c r="BC71" s="204"/>
      <c r="BD71" s="204">
        <v>69</v>
      </c>
      <c r="BE71" s="204" t="str">
        <f t="shared" si="30"/>
        <v>BIAMULINE</v>
      </c>
      <c r="BF71" s="204" t="str">
        <f t="shared" si="19"/>
        <v>ORAL</v>
      </c>
      <c r="BG71" s="204" t="str">
        <f t="shared" si="20"/>
        <v>PLEUROMUTILINES</v>
      </c>
      <c r="BH71" s="204" t="str">
        <f t="shared" si="21"/>
        <v/>
      </c>
      <c r="BI71" s="204" t="str">
        <f t="shared" si="22"/>
        <v/>
      </c>
      <c r="BJ71" s="204" t="str">
        <f t="shared" si="23"/>
        <v>tiamulin</v>
      </c>
      <c r="BK71" s="204" t="str">
        <f t="shared" si="24"/>
        <v/>
      </c>
      <c r="BL71" s="204" t="str">
        <f t="shared" si="25"/>
        <v/>
      </c>
      <c r="BM71" s="204" t="str">
        <f t="shared" si="31"/>
        <v>Tiamuline</v>
      </c>
      <c r="BN71" s="204" t="str">
        <f t="shared" si="26"/>
        <v>Tiamuline</v>
      </c>
      <c r="BO71" s="204" t="str">
        <f t="shared" si="27"/>
        <v/>
      </c>
      <c r="BP71" s="204" t="str">
        <f t="shared" si="28"/>
        <v/>
      </c>
      <c r="BQ71" s="204" t="str">
        <f t="shared" si="32"/>
        <v>Pleuromutilines</v>
      </c>
      <c r="BR71" s="204" t="str">
        <f t="shared" si="33"/>
        <v>Pleuromutilines</v>
      </c>
      <c r="BS71" s="204" t="str">
        <f t="shared" si="34"/>
        <v/>
      </c>
      <c r="BT71" s="204" t="str">
        <f t="shared" si="35"/>
        <v/>
      </c>
      <c r="BU71" s="104" t="str">
        <f t="shared" si="36"/>
        <v>Voie orale  hors prémélanges médicamenteux</v>
      </c>
      <c r="BV71" s="202" t="str">
        <f t="shared" si="37"/>
        <v/>
      </c>
      <c r="BX71"/>
      <c r="BY71"/>
      <c r="BZ71"/>
      <c r="CA71"/>
      <c r="CB71"/>
      <c r="CD71"/>
      <c r="CL71" s="206" t="s">
        <v>2092</v>
      </c>
      <c r="CM71" s="256" t="s">
        <v>4587</v>
      </c>
      <c r="CO71" s="202">
        <v>70</v>
      </c>
    </row>
    <row r="72" spans="1:93" x14ac:dyDescent="0.25">
      <c r="A72" s="203" t="s">
        <v>1087</v>
      </c>
      <c r="B72" s="204" t="s">
        <v>1100</v>
      </c>
      <c r="C72" s="204" t="s">
        <v>884</v>
      </c>
      <c r="D72" s="210" t="s">
        <v>863</v>
      </c>
      <c r="E72" s="204" t="s">
        <v>852</v>
      </c>
      <c r="F72" s="204" t="s">
        <v>61</v>
      </c>
      <c r="G72" s="204" t="s">
        <v>853</v>
      </c>
      <c r="H72" s="204" t="s">
        <v>1090</v>
      </c>
      <c r="I72" s="204" t="s">
        <v>853</v>
      </c>
      <c r="J72" s="204" t="s">
        <v>1091</v>
      </c>
      <c r="K72" s="204" t="s">
        <v>875</v>
      </c>
      <c r="L72" s="204" t="s">
        <v>1092</v>
      </c>
      <c r="M72" s="204" t="s">
        <v>213</v>
      </c>
      <c r="N72" s="204" t="s">
        <v>1093</v>
      </c>
      <c r="O72" s="204" t="s">
        <v>858</v>
      </c>
      <c r="P72" s="204" t="s">
        <v>859</v>
      </c>
      <c r="Q72" s="204" t="s">
        <v>1101</v>
      </c>
      <c r="R72" s="204">
        <v>17.399999999999999</v>
      </c>
      <c r="S72" s="204">
        <v>3</v>
      </c>
      <c r="T72" s="204">
        <v>0</v>
      </c>
      <c r="U72" s="204">
        <v>0</v>
      </c>
      <c r="V72" s="204">
        <v>17.399999999999999</v>
      </c>
      <c r="W72" s="204">
        <v>3</v>
      </c>
      <c r="X72" s="204">
        <v>0</v>
      </c>
      <c r="Y72" s="204">
        <v>0</v>
      </c>
      <c r="Z72" s="204">
        <v>0</v>
      </c>
      <c r="AA72" s="204">
        <v>0</v>
      </c>
      <c r="AB72" s="204">
        <v>17.399999999999999</v>
      </c>
      <c r="AC72" s="204">
        <v>3</v>
      </c>
      <c r="AD72" s="204">
        <v>17.399999999999999</v>
      </c>
      <c r="AE72" s="204">
        <v>3</v>
      </c>
      <c r="AF72" s="204">
        <v>17.399999999999999</v>
      </c>
      <c r="AG72" s="204">
        <v>3</v>
      </c>
      <c r="AH72" s="204">
        <v>0</v>
      </c>
      <c r="AI72" s="204">
        <v>0</v>
      </c>
      <c r="AJ72" s="204" t="s">
        <v>1013</v>
      </c>
      <c r="AK72" s="204" t="s">
        <v>1095</v>
      </c>
      <c r="AL72" s="204" t="s">
        <v>1096</v>
      </c>
      <c r="AM72" s="204" t="s">
        <v>1097</v>
      </c>
      <c r="AN72" s="204" t="s">
        <v>894</v>
      </c>
      <c r="AO72" s="204" t="s">
        <v>1098</v>
      </c>
      <c r="AP72" s="204" t="s">
        <v>1102</v>
      </c>
      <c r="AQ72" s="204"/>
      <c r="AR72" s="204"/>
      <c r="AS72" s="204"/>
      <c r="AT72" s="204"/>
      <c r="AU72" s="204"/>
      <c r="AV72" s="204"/>
      <c r="AW72" s="204"/>
      <c r="AX72" s="204"/>
      <c r="AY72" s="204" t="str">
        <f t="shared" si="29"/>
        <v>AMPIDEXALONE</v>
      </c>
      <c r="AZ72" s="204" t="str">
        <f>IF(COUNTIF(AY:AY,AY72)=1,AY72,IF(AND(COUNTIF(AY:AY,AY72)&gt;1,COUNTIF(AZ$2:AZ71,AY72)&gt;=1),"",AY72))</f>
        <v/>
      </c>
      <c r="BA72" s="204" t="str">
        <v/>
      </c>
      <c r="BB72" s="204" t="str">
        <f>IF(BA72="","",MAX(BB$2:BB71)+1)</f>
        <v/>
      </c>
      <c r="BC72" s="204"/>
      <c r="BD72" s="204">
        <v>70</v>
      </c>
      <c r="BE72" s="204" t="str">
        <f t="shared" si="30"/>
        <v>BIAPRIM BUVABLE</v>
      </c>
      <c r="BF72" s="204" t="str">
        <f t="shared" si="19"/>
        <v>ORAL</v>
      </c>
      <c r="BG72" s="204" t="str">
        <f t="shared" si="20"/>
        <v>SULFAMIDES</v>
      </c>
      <c r="BH72" s="204" t="str">
        <f t="shared" si="21"/>
        <v>TRIMETHOPRIME</v>
      </c>
      <c r="BI72" s="204" t="str">
        <f t="shared" si="22"/>
        <v/>
      </c>
      <c r="BJ72" s="204" t="str">
        <f t="shared" si="23"/>
        <v>sulfadimethoxine</v>
      </c>
      <c r="BK72" s="204" t="str">
        <f t="shared" si="24"/>
        <v>trimethoprim</v>
      </c>
      <c r="BL72" s="204" t="str">
        <f t="shared" si="25"/>
        <v/>
      </c>
      <c r="BM72" s="204" t="str">
        <f t="shared" si="31"/>
        <v>Sulfadiméthoxine + Triméthoprime</v>
      </c>
      <c r="BN72" s="204" t="str">
        <f t="shared" si="26"/>
        <v>Sulfadiméthoxine</v>
      </c>
      <c r="BO72" s="204" t="str">
        <f t="shared" si="27"/>
        <v>Triméthoprime</v>
      </c>
      <c r="BP72" s="204" t="str">
        <f t="shared" si="28"/>
        <v/>
      </c>
      <c r="BQ72" s="204" t="str">
        <f t="shared" si="32"/>
        <v>Sulfamides + Trimethoprime</v>
      </c>
      <c r="BR72" s="204" t="str">
        <f t="shared" si="33"/>
        <v>Sulfamides</v>
      </c>
      <c r="BS72" s="204" t="str">
        <f t="shared" si="34"/>
        <v>Trimethoprime</v>
      </c>
      <c r="BT72" s="204" t="str">
        <f t="shared" si="35"/>
        <v/>
      </c>
      <c r="BU72" s="104" t="str">
        <f t="shared" si="36"/>
        <v>Voie orale  hors prémélanges médicamenteux</v>
      </c>
      <c r="BV72" s="202" t="str">
        <f t="shared" si="37"/>
        <v/>
      </c>
      <c r="BX72"/>
      <c r="BY72"/>
      <c r="BZ72"/>
      <c r="CA72"/>
      <c r="CB72"/>
      <c r="CD72"/>
      <c r="CL72" s="206" t="s">
        <v>1612</v>
      </c>
      <c r="CM72" s="256" t="s">
        <v>4587</v>
      </c>
      <c r="CO72" s="202">
        <v>71</v>
      </c>
    </row>
    <row r="73" spans="1:93" x14ac:dyDescent="0.25">
      <c r="A73" s="203" t="s">
        <v>1976</v>
      </c>
      <c r="B73" s="204" t="s">
        <v>1977</v>
      </c>
      <c r="C73" s="204" t="s">
        <v>1978</v>
      </c>
      <c r="D73" s="210" t="s">
        <v>1979</v>
      </c>
      <c r="E73" s="204" t="s">
        <v>924</v>
      </c>
      <c r="F73" s="204" t="s">
        <v>688</v>
      </c>
      <c r="G73" s="204" t="s">
        <v>925</v>
      </c>
      <c r="H73" s="204" t="s">
        <v>1980</v>
      </c>
      <c r="I73" s="204" t="s">
        <v>910</v>
      </c>
      <c r="J73" s="204" t="s">
        <v>1981</v>
      </c>
      <c r="K73" s="204" t="s">
        <v>957</v>
      </c>
      <c r="L73" s="204" t="s">
        <v>1106</v>
      </c>
      <c r="M73" s="204" t="s">
        <v>213</v>
      </c>
      <c r="N73" s="204" t="s">
        <v>950</v>
      </c>
      <c r="O73" s="204" t="s">
        <v>992</v>
      </c>
      <c r="P73" s="204" t="s">
        <v>859</v>
      </c>
      <c r="Q73" s="204" t="s">
        <v>1296</v>
      </c>
      <c r="R73" s="204">
        <v>28</v>
      </c>
      <c r="S73" s="204">
        <v>3</v>
      </c>
      <c r="T73" s="204">
        <v>0</v>
      </c>
      <c r="U73" s="204">
        <v>0</v>
      </c>
      <c r="V73" s="204">
        <v>28</v>
      </c>
      <c r="W73" s="204">
        <v>3</v>
      </c>
      <c r="X73" s="204">
        <v>0</v>
      </c>
      <c r="Y73" s="204">
        <v>0</v>
      </c>
      <c r="Z73" s="204">
        <v>0</v>
      </c>
      <c r="AA73" s="204">
        <v>0</v>
      </c>
      <c r="AB73" s="204">
        <v>28</v>
      </c>
      <c r="AC73" s="204">
        <v>3</v>
      </c>
      <c r="AD73" s="204">
        <v>28</v>
      </c>
      <c r="AE73" s="204">
        <v>3</v>
      </c>
      <c r="AF73" s="204">
        <v>0</v>
      </c>
      <c r="AG73" s="204">
        <v>0</v>
      </c>
      <c r="AH73" s="204">
        <v>0</v>
      </c>
      <c r="AI73" s="204">
        <v>0</v>
      </c>
      <c r="AJ73" s="204" t="s">
        <v>875</v>
      </c>
      <c r="AK73" s="204" t="s">
        <v>1092</v>
      </c>
      <c r="AL73" s="204" t="s">
        <v>213</v>
      </c>
      <c r="AM73" s="204" t="s">
        <v>1982</v>
      </c>
      <c r="AN73" s="204" t="s">
        <v>992</v>
      </c>
      <c r="AO73" s="204" t="s">
        <v>859</v>
      </c>
      <c r="AP73" s="204" t="s">
        <v>1983</v>
      </c>
      <c r="AQ73" s="204"/>
      <c r="AR73" s="204"/>
      <c r="AS73" s="204"/>
      <c r="AT73" s="204"/>
      <c r="AU73" s="204"/>
      <c r="AV73" s="204"/>
      <c r="AW73" s="204"/>
      <c r="AX73" s="204"/>
      <c r="AY73" s="204" t="str">
        <f t="shared" si="29"/>
        <v>AMPIDIAR</v>
      </c>
      <c r="AZ73" s="204" t="str">
        <f>IF(COUNTIF(AY:AY,AY73)=1,AY73,IF(AND(COUNTIF(AY:AY,AY73)&gt;1,COUNTIF(AZ$2:AZ72,AY73)&gt;=1),"",AY73))</f>
        <v>AMPIDIAR</v>
      </c>
      <c r="BA73" s="204" t="str">
        <v/>
      </c>
      <c r="BB73" s="204" t="str">
        <f>IF(BA73="","",MAX(BB$2:BB72)+1)</f>
        <v/>
      </c>
      <c r="BC73" s="204"/>
      <c r="BD73" s="204">
        <v>71</v>
      </c>
      <c r="BE73" s="204" t="str">
        <f t="shared" si="30"/>
        <v>BILOVET 200 MG/ML SOLUTION INJECTABLE</v>
      </c>
      <c r="BF73" s="204" t="str">
        <f t="shared" si="19"/>
        <v>INJ</v>
      </c>
      <c r="BG73" s="204" t="str">
        <f t="shared" si="20"/>
        <v>MACROLIDES</v>
      </c>
      <c r="BH73" s="204" t="str">
        <f t="shared" si="21"/>
        <v/>
      </c>
      <c r="BI73" s="204" t="str">
        <f t="shared" si="22"/>
        <v/>
      </c>
      <c r="BJ73" s="204" t="str">
        <f t="shared" si="23"/>
        <v>tylosin</v>
      </c>
      <c r="BK73" s="204" t="str">
        <f t="shared" si="24"/>
        <v/>
      </c>
      <c r="BL73" s="204" t="str">
        <f t="shared" si="25"/>
        <v/>
      </c>
      <c r="BM73" s="204" t="str">
        <f t="shared" si="31"/>
        <v>Tylosine</v>
      </c>
      <c r="BN73" s="204" t="str">
        <f t="shared" si="26"/>
        <v>Tylosine</v>
      </c>
      <c r="BO73" s="204" t="str">
        <f t="shared" si="27"/>
        <v/>
      </c>
      <c r="BP73" s="204" t="str">
        <f t="shared" si="28"/>
        <v/>
      </c>
      <c r="BQ73" s="204" t="str">
        <f t="shared" si="32"/>
        <v>Macrolides</v>
      </c>
      <c r="BR73" s="204" t="str">
        <f t="shared" si="33"/>
        <v>Macrolides</v>
      </c>
      <c r="BS73" s="204" t="str">
        <f t="shared" si="34"/>
        <v/>
      </c>
      <c r="BT73" s="204" t="str">
        <f t="shared" si="35"/>
        <v/>
      </c>
      <c r="BU73" s="104" t="str">
        <f t="shared" si="36"/>
        <v>Voie parentérale</v>
      </c>
      <c r="BV73" s="202" t="str">
        <f t="shared" si="37"/>
        <v/>
      </c>
      <c r="BX73"/>
      <c r="BY73"/>
      <c r="BZ73"/>
      <c r="CA73"/>
      <c r="CB73"/>
      <c r="CD73"/>
      <c r="CL73" s="206" t="s">
        <v>2331</v>
      </c>
      <c r="CM73" s="256" t="s">
        <v>4587</v>
      </c>
      <c r="CO73" s="202">
        <v>72</v>
      </c>
    </row>
    <row r="74" spans="1:93" x14ac:dyDescent="0.25">
      <c r="A74" s="203" t="s">
        <v>1976</v>
      </c>
      <c r="B74" s="204" t="s">
        <v>1984</v>
      </c>
      <c r="C74" s="204" t="s">
        <v>1985</v>
      </c>
      <c r="D74" s="210" t="s">
        <v>1000</v>
      </c>
      <c r="E74" s="204" t="s">
        <v>924</v>
      </c>
      <c r="F74" s="204" t="s">
        <v>688</v>
      </c>
      <c r="G74" s="204" t="s">
        <v>925</v>
      </c>
      <c r="H74" s="204" t="s">
        <v>1980</v>
      </c>
      <c r="I74" s="204" t="s">
        <v>910</v>
      </c>
      <c r="J74" s="204" t="s">
        <v>1981</v>
      </c>
      <c r="K74" s="204" t="s">
        <v>957</v>
      </c>
      <c r="L74" s="204" t="s">
        <v>1106</v>
      </c>
      <c r="M74" s="204" t="s">
        <v>213</v>
      </c>
      <c r="N74" s="204" t="s">
        <v>950</v>
      </c>
      <c r="O74" s="204" t="s">
        <v>992</v>
      </c>
      <c r="P74" s="204" t="s">
        <v>859</v>
      </c>
      <c r="Q74" s="204" t="s">
        <v>868</v>
      </c>
      <c r="R74" s="204">
        <v>28</v>
      </c>
      <c r="S74" s="204">
        <v>3</v>
      </c>
      <c r="T74" s="204">
        <v>0</v>
      </c>
      <c r="U74" s="204">
        <v>0</v>
      </c>
      <c r="V74" s="204">
        <v>28</v>
      </c>
      <c r="W74" s="204">
        <v>3</v>
      </c>
      <c r="X74" s="204">
        <v>0</v>
      </c>
      <c r="Y74" s="204">
        <v>0</v>
      </c>
      <c r="Z74" s="204">
        <v>0</v>
      </c>
      <c r="AA74" s="204">
        <v>0</v>
      </c>
      <c r="AB74" s="204">
        <v>28</v>
      </c>
      <c r="AC74" s="204">
        <v>3</v>
      </c>
      <c r="AD74" s="204">
        <v>28</v>
      </c>
      <c r="AE74" s="204">
        <v>3</v>
      </c>
      <c r="AF74" s="204">
        <v>0</v>
      </c>
      <c r="AG74" s="204">
        <v>0</v>
      </c>
      <c r="AH74" s="204">
        <v>0</v>
      </c>
      <c r="AI74" s="204">
        <v>0</v>
      </c>
      <c r="AJ74" s="204" t="s">
        <v>875</v>
      </c>
      <c r="AK74" s="204" t="s">
        <v>1092</v>
      </c>
      <c r="AL74" s="204" t="s">
        <v>213</v>
      </c>
      <c r="AM74" s="204" t="s">
        <v>1982</v>
      </c>
      <c r="AN74" s="204" t="s">
        <v>992</v>
      </c>
      <c r="AO74" s="204" t="s">
        <v>859</v>
      </c>
      <c r="AP74" s="204" t="s">
        <v>1986</v>
      </c>
      <c r="AQ74" s="204"/>
      <c r="AR74" s="204"/>
      <c r="AS74" s="204"/>
      <c r="AT74" s="204"/>
      <c r="AU74" s="204"/>
      <c r="AV74" s="204"/>
      <c r="AW74" s="204"/>
      <c r="AX74" s="204"/>
      <c r="AY74" s="204" t="str">
        <f t="shared" si="29"/>
        <v>AMPIDIAR</v>
      </c>
      <c r="AZ74" s="204" t="str">
        <f>IF(COUNTIF(AY:AY,AY74)=1,AY74,IF(AND(COUNTIF(AY:AY,AY74)&gt;1,COUNTIF(AZ$2:AZ73,AY74)&gt;=1),"",AY74))</f>
        <v/>
      </c>
      <c r="BA74" s="204" t="str">
        <v/>
      </c>
      <c r="BB74" s="204" t="str">
        <f>IF(BA74="","",MAX(BB$2:BB73)+1)</f>
        <v/>
      </c>
      <c r="BC74" s="204"/>
      <c r="BD74" s="204">
        <v>72</v>
      </c>
      <c r="BE74" s="204" t="str">
        <f t="shared" si="30"/>
        <v>BIMOXYL LA 150 MG/ML SUSPENSION INJECTABLE POUR BOVINS OVINS ET PORCINS</v>
      </c>
      <c r="BF74" s="204" t="str">
        <f t="shared" si="19"/>
        <v>INJ</v>
      </c>
      <c r="BG74" s="204" t="str">
        <f t="shared" si="20"/>
        <v>PENICILLINES</v>
      </c>
      <c r="BH74" s="204" t="str">
        <f t="shared" si="21"/>
        <v/>
      </c>
      <c r="BI74" s="204" t="str">
        <f t="shared" si="22"/>
        <v/>
      </c>
      <c r="BJ74" s="204" t="str">
        <f t="shared" si="23"/>
        <v>amoxicillin</v>
      </c>
      <c r="BK74" s="204" t="str">
        <f t="shared" si="24"/>
        <v/>
      </c>
      <c r="BL74" s="204" t="str">
        <f t="shared" si="25"/>
        <v/>
      </c>
      <c r="BM74" s="204" t="str">
        <f t="shared" si="31"/>
        <v>Amoxicilline</v>
      </c>
      <c r="BN74" s="204" t="str">
        <f t="shared" si="26"/>
        <v>Amoxicilline</v>
      </c>
      <c r="BO74" s="204" t="str">
        <f t="shared" si="27"/>
        <v/>
      </c>
      <c r="BP74" s="204" t="str">
        <f t="shared" si="28"/>
        <v/>
      </c>
      <c r="BQ74" s="204" t="str">
        <f t="shared" si="32"/>
        <v>Penicillines</v>
      </c>
      <c r="BR74" s="204" t="str">
        <f t="shared" si="33"/>
        <v>Penicillines</v>
      </c>
      <c r="BS74" s="204" t="str">
        <f t="shared" si="34"/>
        <v/>
      </c>
      <c r="BT74" s="204" t="str">
        <f t="shared" si="35"/>
        <v/>
      </c>
      <c r="BU74" s="104" t="str">
        <f t="shared" si="36"/>
        <v>Voie parentérale</v>
      </c>
      <c r="BV74" s="202" t="str">
        <f t="shared" si="37"/>
        <v/>
      </c>
      <c r="BX74"/>
      <c r="BY74"/>
      <c r="BZ74"/>
      <c r="CA74"/>
      <c r="CB74"/>
      <c r="CD74"/>
      <c r="CL74" s="206" t="s">
        <v>1446</v>
      </c>
      <c r="CM74" s="256" t="s">
        <v>4587</v>
      </c>
      <c r="CO74" s="202">
        <v>73</v>
      </c>
    </row>
    <row r="75" spans="1:93" x14ac:dyDescent="0.25">
      <c r="A75" s="203" t="s">
        <v>2328</v>
      </c>
      <c r="B75" s="204" t="s">
        <v>2329</v>
      </c>
      <c r="C75" s="204" t="s">
        <v>2330</v>
      </c>
      <c r="D75" s="210" t="s">
        <v>1004</v>
      </c>
      <c r="E75" s="204" t="s">
        <v>852</v>
      </c>
      <c r="F75" s="204" t="s">
        <v>254</v>
      </c>
      <c r="G75" s="204" t="s">
        <v>853</v>
      </c>
      <c r="H75" s="204" t="s">
        <v>2331</v>
      </c>
      <c r="I75" s="204" t="s">
        <v>853</v>
      </c>
      <c r="J75" s="204" t="s">
        <v>875</v>
      </c>
      <c r="K75" s="204" t="s">
        <v>875</v>
      </c>
      <c r="L75" s="204" t="s">
        <v>1092</v>
      </c>
      <c r="M75" s="204" t="s">
        <v>213</v>
      </c>
      <c r="N75" s="204" t="s">
        <v>966</v>
      </c>
      <c r="O75" s="204" t="s">
        <v>858</v>
      </c>
      <c r="P75" s="204" t="s">
        <v>859</v>
      </c>
      <c r="Q75" s="204" t="s">
        <v>947</v>
      </c>
      <c r="R75" s="204">
        <v>28</v>
      </c>
      <c r="S75" s="204">
        <v>3</v>
      </c>
      <c r="T75" s="204">
        <v>0</v>
      </c>
      <c r="U75" s="204">
        <v>0</v>
      </c>
      <c r="V75" s="204">
        <v>0</v>
      </c>
      <c r="W75" s="204">
        <v>0</v>
      </c>
      <c r="X75" s="204">
        <v>0</v>
      </c>
      <c r="Y75" s="204">
        <v>0</v>
      </c>
      <c r="Z75" s="204">
        <v>0</v>
      </c>
      <c r="AA75" s="204">
        <v>0</v>
      </c>
      <c r="AB75" s="204">
        <v>28</v>
      </c>
      <c r="AC75" s="204">
        <v>3</v>
      </c>
      <c r="AD75" s="204">
        <v>28</v>
      </c>
      <c r="AE75" s="204">
        <v>3</v>
      </c>
      <c r="AF75" s="204">
        <v>28</v>
      </c>
      <c r="AG75" s="204">
        <v>3</v>
      </c>
      <c r="AH75" s="204">
        <v>0</v>
      </c>
      <c r="AI75" s="204">
        <v>0</v>
      </c>
      <c r="AJ75" s="204"/>
      <c r="AK75" s="204"/>
      <c r="AL75" s="204"/>
      <c r="AM75" s="204"/>
      <c r="AN75" s="204"/>
      <c r="AO75" s="204"/>
      <c r="AP75" s="204"/>
      <c r="AQ75" s="204"/>
      <c r="AR75" s="204"/>
      <c r="AS75" s="204"/>
      <c r="AT75" s="204"/>
      <c r="AU75" s="204"/>
      <c r="AV75" s="204"/>
      <c r="AW75" s="204"/>
      <c r="AX75" s="204"/>
      <c r="AY75" s="204" t="str">
        <f t="shared" si="29"/>
        <v>AMPIJECT 10 G</v>
      </c>
      <c r="AZ75" s="204" t="str">
        <f>IF(COUNTIF(AY:AY,AY75)=1,AY75,IF(AND(COUNTIF(AY:AY,AY75)&gt;1,COUNTIF(AZ$2:AZ74,AY75)&gt;=1),"",AY75))</f>
        <v>AMPIJECT 10 G</v>
      </c>
      <c r="BA75" s="204" t="str">
        <v/>
      </c>
      <c r="BB75" s="204" t="str">
        <f>IF(BA75="","",MAX(BB$2:BB74)+1)</f>
        <v/>
      </c>
      <c r="BC75" s="204"/>
      <c r="BD75" s="204">
        <v>73</v>
      </c>
      <c r="BE75" s="204" t="str">
        <f t="shared" si="30"/>
        <v>BIOAMOXI</v>
      </c>
      <c r="BF75" s="204" t="str">
        <f t="shared" si="19"/>
        <v>ORAL</v>
      </c>
      <c r="BG75" s="204" t="str">
        <f t="shared" si="20"/>
        <v>PENICILLINES</v>
      </c>
      <c r="BH75" s="204" t="str">
        <f t="shared" si="21"/>
        <v/>
      </c>
      <c r="BI75" s="204" t="str">
        <f t="shared" si="22"/>
        <v/>
      </c>
      <c r="BJ75" s="204" t="str">
        <f t="shared" si="23"/>
        <v>amoxicillin</v>
      </c>
      <c r="BK75" s="204" t="str">
        <f t="shared" si="24"/>
        <v/>
      </c>
      <c r="BL75" s="204" t="str">
        <f t="shared" si="25"/>
        <v/>
      </c>
      <c r="BM75" s="204" t="str">
        <f t="shared" si="31"/>
        <v>Amoxicilline</v>
      </c>
      <c r="BN75" s="204" t="str">
        <f t="shared" si="26"/>
        <v>Amoxicilline</v>
      </c>
      <c r="BO75" s="204" t="str">
        <f t="shared" si="27"/>
        <v/>
      </c>
      <c r="BP75" s="204" t="str">
        <f t="shared" si="28"/>
        <v/>
      </c>
      <c r="BQ75" s="204" t="str">
        <f t="shared" si="32"/>
        <v>Penicillines</v>
      </c>
      <c r="BR75" s="204" t="str">
        <f t="shared" si="33"/>
        <v>Penicillines</v>
      </c>
      <c r="BS75" s="204" t="str">
        <f t="shared" si="34"/>
        <v/>
      </c>
      <c r="BT75" s="204" t="str">
        <f t="shared" si="35"/>
        <v/>
      </c>
      <c r="BU75" s="104" t="str">
        <f t="shared" si="36"/>
        <v>Voie orale  hors prémélanges médicamenteux</v>
      </c>
      <c r="BV75" s="202" t="str">
        <f t="shared" si="37"/>
        <v/>
      </c>
      <c r="BX75"/>
      <c r="BY75"/>
      <c r="BZ75"/>
      <c r="CA75"/>
      <c r="CB75"/>
      <c r="CD75"/>
      <c r="CL75" s="206" t="s">
        <v>4243</v>
      </c>
      <c r="CM75" s="256" t="s">
        <v>4587</v>
      </c>
      <c r="CO75" s="202">
        <v>74</v>
      </c>
    </row>
    <row r="76" spans="1:93" x14ac:dyDescent="0.25">
      <c r="A76" s="203" t="s">
        <v>1938</v>
      </c>
      <c r="B76" s="204" t="s">
        <v>1939</v>
      </c>
      <c r="C76" s="204" t="s">
        <v>901</v>
      </c>
      <c r="D76" s="210" t="s">
        <v>863</v>
      </c>
      <c r="E76" s="204" t="s">
        <v>852</v>
      </c>
      <c r="F76" s="204" t="s">
        <v>689</v>
      </c>
      <c r="G76" s="204" t="s">
        <v>853</v>
      </c>
      <c r="H76" s="204" t="s">
        <v>1043</v>
      </c>
      <c r="I76" s="204" t="s">
        <v>853</v>
      </c>
      <c r="J76" s="204" t="s">
        <v>1091</v>
      </c>
      <c r="K76" s="204" t="s">
        <v>875</v>
      </c>
      <c r="L76" s="204" t="s">
        <v>1092</v>
      </c>
      <c r="M76" s="204" t="s">
        <v>213</v>
      </c>
      <c r="N76" s="204" t="s">
        <v>851</v>
      </c>
      <c r="O76" s="204" t="s">
        <v>858</v>
      </c>
      <c r="P76" s="204" t="s">
        <v>859</v>
      </c>
      <c r="Q76" s="204" t="s">
        <v>950</v>
      </c>
      <c r="R76" s="204">
        <v>20</v>
      </c>
      <c r="S76" s="204">
        <v>3</v>
      </c>
      <c r="T76" s="204">
        <v>0</v>
      </c>
      <c r="U76" s="204">
        <v>0</v>
      </c>
      <c r="V76" s="204">
        <v>0</v>
      </c>
      <c r="W76" s="204">
        <v>0</v>
      </c>
      <c r="X76" s="204">
        <v>0</v>
      </c>
      <c r="Y76" s="204">
        <v>0</v>
      </c>
      <c r="Z76" s="204">
        <v>0</v>
      </c>
      <c r="AA76" s="204">
        <v>0</v>
      </c>
      <c r="AB76" s="204">
        <v>20</v>
      </c>
      <c r="AC76" s="204">
        <v>3</v>
      </c>
      <c r="AD76" s="204">
        <v>20</v>
      </c>
      <c r="AE76" s="204">
        <v>3</v>
      </c>
      <c r="AF76" s="204">
        <v>20</v>
      </c>
      <c r="AG76" s="204">
        <v>3</v>
      </c>
      <c r="AH76" s="204">
        <v>0</v>
      </c>
      <c r="AI76" s="204">
        <v>0</v>
      </c>
      <c r="AJ76" s="204" t="s">
        <v>1013</v>
      </c>
      <c r="AK76" s="204" t="s">
        <v>1095</v>
      </c>
      <c r="AL76" s="204" t="s">
        <v>1096</v>
      </c>
      <c r="AM76" s="204" t="s">
        <v>1097</v>
      </c>
      <c r="AN76" s="204" t="s">
        <v>894</v>
      </c>
      <c r="AO76" s="204" t="s">
        <v>1098</v>
      </c>
      <c r="AP76" s="204" t="s">
        <v>1102</v>
      </c>
      <c r="AQ76" s="204"/>
      <c r="AR76" s="204"/>
      <c r="AS76" s="204"/>
      <c r="AT76" s="204"/>
      <c r="AU76" s="204"/>
      <c r="AV76" s="204"/>
      <c r="AW76" s="204"/>
      <c r="AX76" s="204"/>
      <c r="AY76" s="204" t="str">
        <f t="shared" si="29"/>
        <v>AMPIMYCINE DEX</v>
      </c>
      <c r="AZ76" s="204" t="str">
        <f>IF(COUNTIF(AY:AY,AY76)=1,AY76,IF(AND(COUNTIF(AY:AY,AY76)&gt;1,COUNTIF(AZ$2:AZ75,AY76)&gt;=1),"",AY76))</f>
        <v>AMPIMYCINE DEX</v>
      </c>
      <c r="BA76" s="204" t="str">
        <v/>
      </c>
      <c r="BB76" s="204" t="str">
        <f>IF(BA76="","",MAX(BB$2:BB75)+1)</f>
        <v/>
      </c>
      <c r="BC76" s="204"/>
      <c r="BD76" s="204">
        <v>74</v>
      </c>
      <c r="BE76" s="204" t="str">
        <f t="shared" si="30"/>
        <v>BIOREPAS</v>
      </c>
      <c r="BF76" s="204" t="str">
        <f t="shared" si="19"/>
        <v>ORAL</v>
      </c>
      <c r="BG76" s="204" t="str">
        <f t="shared" si="20"/>
        <v>POLYPEPTIDES</v>
      </c>
      <c r="BH76" s="204" t="str">
        <f t="shared" si="21"/>
        <v/>
      </c>
      <c r="BI76" s="204" t="str">
        <f t="shared" si="22"/>
        <v/>
      </c>
      <c r="BJ76" s="204" t="str">
        <f t="shared" si="23"/>
        <v>colistin</v>
      </c>
      <c r="BK76" s="204" t="str">
        <f t="shared" si="24"/>
        <v/>
      </c>
      <c r="BL76" s="204" t="str">
        <f t="shared" si="25"/>
        <v/>
      </c>
      <c r="BM76" s="204" t="str">
        <f t="shared" si="31"/>
        <v>Colistine</v>
      </c>
      <c r="BN76" s="204" t="str">
        <f t="shared" si="26"/>
        <v>Colistine</v>
      </c>
      <c r="BO76" s="204" t="str">
        <f t="shared" si="27"/>
        <v/>
      </c>
      <c r="BP76" s="204" t="str">
        <f t="shared" si="28"/>
        <v/>
      </c>
      <c r="BQ76" s="204" t="str">
        <f t="shared" si="32"/>
        <v>Polypeptides</v>
      </c>
      <c r="BR76" s="204" t="str">
        <f t="shared" si="33"/>
        <v>Polypeptides</v>
      </c>
      <c r="BS76" s="204" t="str">
        <f t="shared" si="34"/>
        <v/>
      </c>
      <c r="BT76" s="204" t="str">
        <f t="shared" si="35"/>
        <v/>
      </c>
      <c r="BU76" s="104" t="str">
        <f t="shared" si="36"/>
        <v>Voie orale  hors prémélanges médicamenteux</v>
      </c>
      <c r="BV76" s="202" t="str">
        <f t="shared" si="37"/>
        <v>x</v>
      </c>
      <c r="BX76"/>
      <c r="BY76"/>
      <c r="BZ76"/>
      <c r="CA76"/>
      <c r="CB76"/>
      <c r="CD76"/>
      <c r="CL76" s="206" t="s">
        <v>2903</v>
      </c>
      <c r="CM76" s="256" t="s">
        <v>4587</v>
      </c>
      <c r="CO76" s="202">
        <v>75</v>
      </c>
    </row>
    <row r="77" spans="1:93" x14ac:dyDescent="0.25">
      <c r="A77" s="203" t="s">
        <v>1987</v>
      </c>
      <c r="B77" s="204" t="s">
        <v>1988</v>
      </c>
      <c r="C77" s="204" t="s">
        <v>1989</v>
      </c>
      <c r="D77" s="210" t="s">
        <v>1054</v>
      </c>
      <c r="E77" s="204" t="s">
        <v>924</v>
      </c>
      <c r="F77" s="204" t="s">
        <v>62</v>
      </c>
      <c r="G77" s="204" t="s">
        <v>925</v>
      </c>
      <c r="H77" s="204" t="s">
        <v>1990</v>
      </c>
      <c r="I77" s="204" t="s">
        <v>910</v>
      </c>
      <c r="J77" s="204" t="s">
        <v>875</v>
      </c>
      <c r="K77" s="204" t="s">
        <v>875</v>
      </c>
      <c r="L77" s="204" t="s">
        <v>1092</v>
      </c>
      <c r="M77" s="204" t="s">
        <v>213</v>
      </c>
      <c r="N77" s="204" t="s">
        <v>851</v>
      </c>
      <c r="O77" s="204" t="s">
        <v>992</v>
      </c>
      <c r="P77" s="204" t="s">
        <v>859</v>
      </c>
      <c r="Q77" s="204" t="s">
        <v>1004</v>
      </c>
      <c r="R77" s="204">
        <v>20</v>
      </c>
      <c r="S77" s="204">
        <v>3</v>
      </c>
      <c r="T77" s="204">
        <v>0</v>
      </c>
      <c r="U77" s="204">
        <v>0</v>
      </c>
      <c r="V77" s="204">
        <v>0</v>
      </c>
      <c r="W77" s="204">
        <v>0</v>
      </c>
      <c r="X77" s="204">
        <v>0</v>
      </c>
      <c r="Y77" s="204">
        <v>0</v>
      </c>
      <c r="Z77" s="204">
        <v>0</v>
      </c>
      <c r="AA77" s="204">
        <v>0</v>
      </c>
      <c r="AB77" s="204">
        <v>20</v>
      </c>
      <c r="AC77" s="204">
        <v>3</v>
      </c>
      <c r="AD77" s="204">
        <v>20</v>
      </c>
      <c r="AE77" s="204">
        <v>3</v>
      </c>
      <c r="AF77" s="204">
        <v>20</v>
      </c>
      <c r="AG77" s="204">
        <v>3</v>
      </c>
      <c r="AH77" s="204">
        <v>0</v>
      </c>
      <c r="AI77" s="204">
        <v>0</v>
      </c>
      <c r="AJ77" s="204"/>
      <c r="AK77" s="204"/>
      <c r="AL77" s="204"/>
      <c r="AM77" s="204"/>
      <c r="AN77" s="204"/>
      <c r="AO77" s="204"/>
      <c r="AP77" s="204"/>
      <c r="AQ77" s="204"/>
      <c r="AR77" s="204"/>
      <c r="AS77" s="204"/>
      <c r="AT77" s="204"/>
      <c r="AU77" s="204"/>
      <c r="AV77" s="204"/>
      <c r="AW77" s="204"/>
      <c r="AX77" s="204"/>
      <c r="AY77" s="204" t="str">
        <f t="shared" si="29"/>
        <v>AMPINA</v>
      </c>
      <c r="AZ77" s="204" t="str">
        <f>IF(COUNTIF(AY:AY,AY77)=1,AY77,IF(AND(COUNTIF(AY:AY,AY77)&gt;1,COUNTIF(AZ$2:AZ76,AY77)&gt;=1),"",AY77))</f>
        <v>AMPINA</v>
      </c>
      <c r="BA77" s="204" t="str">
        <v/>
      </c>
      <c r="BB77" s="204" t="str">
        <f>IF(BA77="","",MAX(BB$2:BB76)+1)</f>
        <v/>
      </c>
      <c r="BC77" s="204"/>
      <c r="BD77" s="204">
        <v>75</v>
      </c>
      <c r="BE77" s="204" t="str">
        <f t="shared" si="30"/>
        <v>BIOTORNIS</v>
      </c>
      <c r="BF77" s="204" t="str">
        <f t="shared" si="19"/>
        <v>ORAL</v>
      </c>
      <c r="BG77" s="204" t="str">
        <f t="shared" si="20"/>
        <v>PENICILLINES</v>
      </c>
      <c r="BH77" s="204" t="str">
        <f t="shared" si="21"/>
        <v/>
      </c>
      <c r="BI77" s="204" t="str">
        <f t="shared" si="22"/>
        <v/>
      </c>
      <c r="BJ77" s="204" t="str">
        <f t="shared" si="23"/>
        <v>amoxicillin</v>
      </c>
      <c r="BK77" s="204" t="str">
        <f t="shared" si="24"/>
        <v/>
      </c>
      <c r="BL77" s="204" t="str">
        <f t="shared" si="25"/>
        <v/>
      </c>
      <c r="BM77" s="204" t="str">
        <f t="shared" si="31"/>
        <v>Amoxicilline</v>
      </c>
      <c r="BN77" s="204" t="str">
        <f t="shared" si="26"/>
        <v>Amoxicilline</v>
      </c>
      <c r="BO77" s="204" t="str">
        <f t="shared" si="27"/>
        <v/>
      </c>
      <c r="BP77" s="204" t="str">
        <f t="shared" si="28"/>
        <v/>
      </c>
      <c r="BQ77" s="204" t="str">
        <f t="shared" si="32"/>
        <v>Penicillines</v>
      </c>
      <c r="BR77" s="204" t="str">
        <f t="shared" si="33"/>
        <v>Penicillines</v>
      </c>
      <c r="BS77" s="204" t="str">
        <f t="shared" si="34"/>
        <v/>
      </c>
      <c r="BT77" s="204" t="str">
        <f t="shared" si="35"/>
        <v/>
      </c>
      <c r="BU77" s="104" t="str">
        <f t="shared" si="36"/>
        <v>Voie orale  hors prémélanges médicamenteux</v>
      </c>
      <c r="BV77" s="202" t="str">
        <f t="shared" si="37"/>
        <v/>
      </c>
      <c r="BX77"/>
      <c r="BY77"/>
      <c r="BZ77"/>
      <c r="CA77"/>
      <c r="CB77"/>
      <c r="CD77"/>
      <c r="CL77" s="206" t="s">
        <v>4613</v>
      </c>
      <c r="CM77" s="256" t="s">
        <v>4587</v>
      </c>
      <c r="CO77" s="202">
        <v>76</v>
      </c>
    </row>
    <row r="78" spans="1:93" x14ac:dyDescent="0.25">
      <c r="A78" s="203" t="s">
        <v>1716</v>
      </c>
      <c r="B78" s="204" t="s">
        <v>1717</v>
      </c>
      <c r="C78" s="204" t="s">
        <v>1433</v>
      </c>
      <c r="D78" s="210" t="s">
        <v>1054</v>
      </c>
      <c r="E78" s="204" t="s">
        <v>924</v>
      </c>
      <c r="F78" s="204" t="s">
        <v>63</v>
      </c>
      <c r="G78" s="204" t="s">
        <v>925</v>
      </c>
      <c r="H78" s="204" t="s">
        <v>1718</v>
      </c>
      <c r="I78" s="204" t="s">
        <v>910</v>
      </c>
      <c r="J78" s="204" t="s">
        <v>875</v>
      </c>
      <c r="K78" s="204" t="s">
        <v>875</v>
      </c>
      <c r="L78" s="204" t="s">
        <v>1092</v>
      </c>
      <c r="M78" s="204" t="s">
        <v>213</v>
      </c>
      <c r="N78" s="204" t="s">
        <v>851</v>
      </c>
      <c r="O78" s="204" t="s">
        <v>992</v>
      </c>
      <c r="P78" s="204" t="s">
        <v>859</v>
      </c>
      <c r="Q78" s="204" t="s">
        <v>1004</v>
      </c>
      <c r="R78" s="204">
        <v>20</v>
      </c>
      <c r="S78" s="204">
        <v>5</v>
      </c>
      <c r="T78" s="204">
        <v>0</v>
      </c>
      <c r="U78" s="204">
        <v>0</v>
      </c>
      <c r="V78" s="204">
        <v>0</v>
      </c>
      <c r="W78" s="204">
        <v>0</v>
      </c>
      <c r="X78" s="204">
        <v>0</v>
      </c>
      <c r="Y78" s="204">
        <v>0</v>
      </c>
      <c r="Z78" s="204">
        <v>0</v>
      </c>
      <c r="AA78" s="204">
        <v>0</v>
      </c>
      <c r="AB78" s="204">
        <v>20</v>
      </c>
      <c r="AC78" s="204">
        <v>5</v>
      </c>
      <c r="AD78" s="204">
        <v>20</v>
      </c>
      <c r="AE78" s="204">
        <v>5</v>
      </c>
      <c r="AF78" s="204">
        <v>20</v>
      </c>
      <c r="AG78" s="204">
        <v>3</v>
      </c>
      <c r="AH78" s="204">
        <v>0</v>
      </c>
      <c r="AI78" s="204">
        <v>0</v>
      </c>
      <c r="AJ78" s="204"/>
      <c r="AK78" s="204"/>
      <c r="AL78" s="204"/>
      <c r="AM78" s="204"/>
      <c r="AN78" s="204"/>
      <c r="AO78" s="204"/>
      <c r="AP78" s="204"/>
      <c r="AQ78" s="204"/>
      <c r="AR78" s="204"/>
      <c r="AS78" s="204"/>
      <c r="AT78" s="204"/>
      <c r="AU78" s="204"/>
      <c r="AV78" s="204"/>
      <c r="AW78" s="204"/>
      <c r="AX78" s="204"/>
      <c r="AY78" s="204" t="str">
        <f t="shared" si="29"/>
        <v>AMPISOL</v>
      </c>
      <c r="AZ78" s="204" t="str">
        <f>IF(COUNTIF(AY:AY,AY78)=1,AY78,IF(AND(COUNTIF(AY:AY,AY78)&gt;1,COUNTIF(AZ$2:AZ77,AY78)&gt;=1),"",AY78))</f>
        <v>AMPISOL</v>
      </c>
      <c r="BA78" s="204" t="str">
        <v/>
      </c>
      <c r="BB78" s="204" t="str">
        <f>IF(BA78="","",MAX(BB$2:BB77)+1)</f>
        <v/>
      </c>
      <c r="BC78" s="204"/>
      <c r="BD78" s="204">
        <v>76</v>
      </c>
      <c r="BE78" s="204" t="str">
        <f t="shared" si="30"/>
        <v>BOFLOX 100 MG/ML SOLUTION INJECTABLE POUR BOVINS ET PORCINS</v>
      </c>
      <c r="BF78" s="204" t="str">
        <f t="shared" si="19"/>
        <v>INJ</v>
      </c>
      <c r="BG78" s="204" t="str">
        <f t="shared" si="20"/>
        <v>FLUOROQUINOLONES</v>
      </c>
      <c r="BH78" s="204" t="str">
        <f t="shared" si="21"/>
        <v/>
      </c>
      <c r="BI78" s="204" t="str">
        <f t="shared" si="22"/>
        <v/>
      </c>
      <c r="BJ78" s="204" t="str">
        <f t="shared" si="23"/>
        <v>marbofloxacin</v>
      </c>
      <c r="BK78" s="204" t="str">
        <f t="shared" si="24"/>
        <v/>
      </c>
      <c r="BL78" s="204" t="str">
        <f t="shared" si="25"/>
        <v/>
      </c>
      <c r="BM78" s="204" t="str">
        <f t="shared" si="31"/>
        <v>Marbofloxacine</v>
      </c>
      <c r="BN78" s="204" t="str">
        <f t="shared" si="26"/>
        <v>Marbofloxacine</v>
      </c>
      <c r="BO78" s="204" t="str">
        <f t="shared" si="27"/>
        <v/>
      </c>
      <c r="BP78" s="204" t="str">
        <f t="shared" si="28"/>
        <v/>
      </c>
      <c r="BQ78" s="204" t="str">
        <f t="shared" si="32"/>
        <v>Fluoroquinolones</v>
      </c>
      <c r="BR78" s="204" t="str">
        <f t="shared" si="33"/>
        <v>Fluoroquinolones</v>
      </c>
      <c r="BS78" s="204" t="str">
        <f t="shared" si="34"/>
        <v/>
      </c>
      <c r="BT78" s="204" t="str">
        <f t="shared" si="35"/>
        <v/>
      </c>
      <c r="BU78" s="104" t="str">
        <f t="shared" si="36"/>
        <v>Voie parentérale</v>
      </c>
      <c r="BV78" s="202" t="str">
        <f t="shared" si="37"/>
        <v>x</v>
      </c>
      <c r="BX78"/>
      <c r="BY78"/>
      <c r="BZ78"/>
      <c r="CA78"/>
      <c r="CB78"/>
      <c r="CD78"/>
      <c r="CL78" s="206" t="s">
        <v>1129</v>
      </c>
      <c r="CM78" s="256" t="s">
        <v>4587</v>
      </c>
      <c r="CO78" s="202">
        <v>77</v>
      </c>
    </row>
    <row r="79" spans="1:93" x14ac:dyDescent="0.25">
      <c r="A79" s="203" t="s">
        <v>1716</v>
      </c>
      <c r="B79" s="204" t="s">
        <v>1719</v>
      </c>
      <c r="C79" s="204" t="s">
        <v>922</v>
      </c>
      <c r="D79" s="210" t="s">
        <v>923</v>
      </c>
      <c r="E79" s="204" t="s">
        <v>924</v>
      </c>
      <c r="F79" s="204" t="s">
        <v>63</v>
      </c>
      <c r="G79" s="204" t="s">
        <v>925</v>
      </c>
      <c r="H79" s="204" t="s">
        <v>1718</v>
      </c>
      <c r="I79" s="204" t="s">
        <v>910</v>
      </c>
      <c r="J79" s="204" t="s">
        <v>875</v>
      </c>
      <c r="K79" s="204" t="s">
        <v>875</v>
      </c>
      <c r="L79" s="204" t="s">
        <v>1092</v>
      </c>
      <c r="M79" s="204" t="s">
        <v>213</v>
      </c>
      <c r="N79" s="204" t="s">
        <v>851</v>
      </c>
      <c r="O79" s="204" t="s">
        <v>992</v>
      </c>
      <c r="P79" s="204" t="s">
        <v>859</v>
      </c>
      <c r="Q79" s="204" t="s">
        <v>851</v>
      </c>
      <c r="R79" s="204">
        <v>20</v>
      </c>
      <c r="S79" s="204">
        <v>5</v>
      </c>
      <c r="T79" s="204">
        <v>0</v>
      </c>
      <c r="U79" s="204">
        <v>0</v>
      </c>
      <c r="V79" s="204">
        <v>0</v>
      </c>
      <c r="W79" s="204">
        <v>0</v>
      </c>
      <c r="X79" s="204">
        <v>0</v>
      </c>
      <c r="Y79" s="204">
        <v>0</v>
      </c>
      <c r="Z79" s="204">
        <v>0</v>
      </c>
      <c r="AA79" s="204">
        <v>0</v>
      </c>
      <c r="AB79" s="204">
        <v>20</v>
      </c>
      <c r="AC79" s="204">
        <v>5</v>
      </c>
      <c r="AD79" s="204">
        <v>20</v>
      </c>
      <c r="AE79" s="204">
        <v>5</v>
      </c>
      <c r="AF79" s="204">
        <v>20</v>
      </c>
      <c r="AG79" s="204">
        <v>3</v>
      </c>
      <c r="AH79" s="204">
        <v>0</v>
      </c>
      <c r="AI79" s="204">
        <v>0</v>
      </c>
      <c r="AJ79" s="204"/>
      <c r="AK79" s="204"/>
      <c r="AL79" s="204"/>
      <c r="AM79" s="204"/>
      <c r="AN79" s="204"/>
      <c r="AO79" s="204"/>
      <c r="AP79" s="204"/>
      <c r="AQ79" s="204"/>
      <c r="AR79" s="204"/>
      <c r="AS79" s="204"/>
      <c r="AT79" s="204"/>
      <c r="AU79" s="204"/>
      <c r="AV79" s="204"/>
      <c r="AW79" s="204"/>
      <c r="AX79" s="204"/>
      <c r="AY79" s="204" t="str">
        <f t="shared" si="29"/>
        <v>AMPISOL</v>
      </c>
      <c r="AZ79" s="204" t="str">
        <f>IF(COUNTIF(AY:AY,AY79)=1,AY79,IF(AND(COUNTIF(AY:AY,AY79)&gt;1,COUNTIF(AZ$2:AZ78,AY79)&gt;=1),"",AY79))</f>
        <v/>
      </c>
      <c r="BA79" s="204" t="str">
        <v/>
      </c>
      <c r="BB79" s="204" t="str">
        <f>IF(BA79="","",MAX(BB$2:BB78)+1)</f>
        <v/>
      </c>
      <c r="BC79" s="204"/>
      <c r="BD79" s="204">
        <v>77</v>
      </c>
      <c r="BE79" s="204" t="str">
        <f t="shared" si="30"/>
        <v>BORGAL 24 %</v>
      </c>
      <c r="BF79" s="204" t="str">
        <f t="shared" si="19"/>
        <v>INJ</v>
      </c>
      <c r="BG79" s="204" t="str">
        <f t="shared" si="20"/>
        <v>SULFAMIDES</v>
      </c>
      <c r="BH79" s="204" t="str">
        <f t="shared" si="21"/>
        <v>TRIMETHOPRIME</v>
      </c>
      <c r="BI79" s="204" t="str">
        <f t="shared" si="22"/>
        <v/>
      </c>
      <c r="BJ79" s="204" t="str">
        <f t="shared" si="23"/>
        <v>sulfadoxine</v>
      </c>
      <c r="BK79" s="204" t="str">
        <f t="shared" si="24"/>
        <v>trimethoprim</v>
      </c>
      <c r="BL79" s="204" t="str">
        <f t="shared" si="25"/>
        <v/>
      </c>
      <c r="BM79" s="204" t="str">
        <f t="shared" si="31"/>
        <v>Sulfadoxine + Triméthoprime</v>
      </c>
      <c r="BN79" s="204" t="str">
        <f t="shared" si="26"/>
        <v>Sulfadoxine</v>
      </c>
      <c r="BO79" s="204" t="str">
        <f t="shared" si="27"/>
        <v>Triméthoprime</v>
      </c>
      <c r="BP79" s="204" t="str">
        <f t="shared" si="28"/>
        <v/>
      </c>
      <c r="BQ79" s="204" t="str">
        <f t="shared" si="32"/>
        <v>Sulfamides + Trimethoprime</v>
      </c>
      <c r="BR79" s="204" t="str">
        <f t="shared" si="33"/>
        <v>Sulfamides</v>
      </c>
      <c r="BS79" s="204" t="str">
        <f t="shared" si="34"/>
        <v>Trimethoprime</v>
      </c>
      <c r="BT79" s="204" t="str">
        <f t="shared" si="35"/>
        <v/>
      </c>
      <c r="BU79" s="104" t="str">
        <f t="shared" si="36"/>
        <v>Voie parentérale</v>
      </c>
      <c r="BV79" s="202" t="str">
        <f t="shared" si="37"/>
        <v/>
      </c>
      <c r="BX79"/>
      <c r="BY79"/>
      <c r="BZ79"/>
      <c r="CA79"/>
      <c r="CB79"/>
      <c r="CD79"/>
      <c r="CL79" s="206" t="s">
        <v>2595</v>
      </c>
      <c r="CM79" s="256" t="s">
        <v>4587</v>
      </c>
      <c r="CO79" s="202">
        <v>78</v>
      </c>
    </row>
    <row r="80" spans="1:93" x14ac:dyDescent="0.25">
      <c r="A80" s="203" t="s">
        <v>3577</v>
      </c>
      <c r="B80" s="204" t="s">
        <v>3578</v>
      </c>
      <c r="C80" s="204" t="s">
        <v>3579</v>
      </c>
      <c r="D80" s="210" t="s">
        <v>859</v>
      </c>
      <c r="E80" s="204" t="s">
        <v>906</v>
      </c>
      <c r="F80" s="204" t="s">
        <v>255</v>
      </c>
      <c r="G80" s="204" t="s">
        <v>1084</v>
      </c>
      <c r="H80" s="204" t="s">
        <v>1612</v>
      </c>
      <c r="I80" s="204" t="s">
        <v>976</v>
      </c>
      <c r="J80" s="204" t="s">
        <v>855</v>
      </c>
      <c r="K80" s="204" t="s">
        <v>855</v>
      </c>
      <c r="L80" s="204" t="s">
        <v>1194</v>
      </c>
      <c r="M80" s="204" t="s">
        <v>213</v>
      </c>
      <c r="N80" s="204" t="s">
        <v>3580</v>
      </c>
      <c r="O80" s="204" t="s">
        <v>918</v>
      </c>
      <c r="P80" s="204" t="s">
        <v>859</v>
      </c>
      <c r="Q80" s="204" t="s">
        <v>3155</v>
      </c>
      <c r="R80" s="204">
        <v>0</v>
      </c>
      <c r="S80" s="204">
        <v>0</v>
      </c>
      <c r="T80" s="204">
        <v>0</v>
      </c>
      <c r="U80" s="204">
        <v>0</v>
      </c>
      <c r="V80" s="204">
        <v>0</v>
      </c>
      <c r="W80" s="204">
        <v>0</v>
      </c>
      <c r="X80" s="204">
        <v>0</v>
      </c>
      <c r="Y80" s="204">
        <v>0</v>
      </c>
      <c r="Z80" s="204">
        <v>0</v>
      </c>
      <c r="AA80" s="204">
        <v>0</v>
      </c>
      <c r="AB80" s="204">
        <v>0</v>
      </c>
      <c r="AC80" s="204">
        <v>0</v>
      </c>
      <c r="AD80" s="204">
        <v>0</v>
      </c>
      <c r="AE80" s="204">
        <v>0</v>
      </c>
      <c r="AF80" s="204">
        <v>0</v>
      </c>
      <c r="AG80" s="204">
        <v>0</v>
      </c>
      <c r="AH80" s="204">
        <v>0</v>
      </c>
      <c r="AI80" s="204">
        <v>0</v>
      </c>
      <c r="AJ80" s="204"/>
      <c r="AK80" s="204"/>
      <c r="AL80" s="204"/>
      <c r="AM80" s="204"/>
      <c r="AN80" s="204"/>
      <c r="AO80" s="204"/>
      <c r="AP80" s="204"/>
      <c r="AQ80" s="204"/>
      <c r="AR80" s="204"/>
      <c r="AS80" s="204"/>
      <c r="AT80" s="204"/>
      <c r="AU80" s="204"/>
      <c r="AV80" s="204"/>
      <c r="AW80" s="204"/>
      <c r="AX80" s="204"/>
      <c r="AY80" s="204" t="str">
        <f t="shared" si="29"/>
        <v>ANIMEDAZON SPRAY</v>
      </c>
      <c r="AZ80" s="204" t="str">
        <f>IF(COUNTIF(AY:AY,AY80)=1,AY80,IF(AND(COUNTIF(AY:AY,AY80)&gt;1,COUNTIF(AZ$2:AZ79,AY80)&gt;=1),"",AY80))</f>
        <v>ANIMEDAZON SPRAY</v>
      </c>
      <c r="BA80" s="204" t="str">
        <v/>
      </c>
      <c r="BB80" s="204" t="str">
        <f>IF(BA80="","",MAX(BB$2:BB79)+1)</f>
        <v/>
      </c>
      <c r="BC80" s="204"/>
      <c r="BD80" s="204">
        <v>78</v>
      </c>
      <c r="BE80" s="204" t="str">
        <f t="shared" si="30"/>
        <v>CADOREX 300 MG/ML SOLUTION INJECTABLE POUR BOVINS OVINS ET PORCINS</v>
      </c>
      <c r="BF80" s="204" t="str">
        <f t="shared" si="19"/>
        <v>INJ</v>
      </c>
      <c r="BG80" s="204" t="str">
        <f t="shared" si="20"/>
        <v>PHENICOLES</v>
      </c>
      <c r="BH80" s="204" t="str">
        <f t="shared" si="21"/>
        <v/>
      </c>
      <c r="BI80" s="204" t="str">
        <f t="shared" si="22"/>
        <v/>
      </c>
      <c r="BJ80" s="204" t="str">
        <f t="shared" si="23"/>
        <v>florfenicol</v>
      </c>
      <c r="BK80" s="204" t="str">
        <f t="shared" si="24"/>
        <v/>
      </c>
      <c r="BL80" s="204" t="str">
        <f t="shared" si="25"/>
        <v/>
      </c>
      <c r="BM80" s="204" t="str">
        <f t="shared" si="31"/>
        <v>Florfénicol</v>
      </c>
      <c r="BN80" s="204" t="str">
        <f t="shared" si="26"/>
        <v>Florfénicol</v>
      </c>
      <c r="BO80" s="204" t="str">
        <f t="shared" si="27"/>
        <v/>
      </c>
      <c r="BP80" s="204" t="str">
        <f t="shared" si="28"/>
        <v/>
      </c>
      <c r="BQ80" s="204" t="str">
        <f t="shared" si="32"/>
        <v>Phenicoles</v>
      </c>
      <c r="BR80" s="204" t="str">
        <f t="shared" si="33"/>
        <v>Phenicoles</v>
      </c>
      <c r="BS80" s="204" t="str">
        <f t="shared" si="34"/>
        <v/>
      </c>
      <c r="BT80" s="204" t="str">
        <f t="shared" si="35"/>
        <v/>
      </c>
      <c r="BU80" s="104" t="str">
        <f t="shared" si="36"/>
        <v>Voie parentérale</v>
      </c>
      <c r="BV80" s="202" t="str">
        <f t="shared" si="37"/>
        <v/>
      </c>
      <c r="BX80"/>
      <c r="BY80"/>
      <c r="BZ80"/>
      <c r="CA80"/>
      <c r="CB80"/>
      <c r="CD80"/>
      <c r="CL80" s="206" t="s">
        <v>4406</v>
      </c>
      <c r="CM80" s="256" t="s">
        <v>4587</v>
      </c>
      <c r="CO80" s="202">
        <v>79</v>
      </c>
    </row>
    <row r="81" spans="1:93" x14ac:dyDescent="0.25">
      <c r="A81" s="203" t="s">
        <v>1674</v>
      </c>
      <c r="B81" s="204" t="s">
        <v>1675</v>
      </c>
      <c r="C81" s="204" t="s">
        <v>1676</v>
      </c>
      <c r="D81" s="210" t="s">
        <v>1677</v>
      </c>
      <c r="E81" s="204" t="s">
        <v>924</v>
      </c>
      <c r="F81" s="204" t="s">
        <v>690</v>
      </c>
      <c r="G81" s="204" t="s">
        <v>925</v>
      </c>
      <c r="H81" s="204" t="s">
        <v>1678</v>
      </c>
      <c r="I81" s="204" t="s">
        <v>910</v>
      </c>
      <c r="J81" s="204" t="s">
        <v>891</v>
      </c>
      <c r="K81" s="204" t="s">
        <v>891</v>
      </c>
      <c r="L81" s="204" t="s">
        <v>892</v>
      </c>
      <c r="M81" s="204" t="s">
        <v>213</v>
      </c>
      <c r="N81" s="204" t="s">
        <v>1679</v>
      </c>
      <c r="O81" s="204" t="s">
        <v>928</v>
      </c>
      <c r="P81" s="204" t="s">
        <v>895</v>
      </c>
      <c r="Q81" s="204" t="s">
        <v>1123</v>
      </c>
      <c r="R81" s="204">
        <v>0</v>
      </c>
      <c r="S81" s="204">
        <v>0</v>
      </c>
      <c r="T81" s="204">
        <v>0</v>
      </c>
      <c r="U81" s="204">
        <v>0</v>
      </c>
      <c r="V81" s="204">
        <v>0</v>
      </c>
      <c r="W81" s="204">
        <v>0</v>
      </c>
      <c r="X81" s="204">
        <v>0</v>
      </c>
      <c r="Y81" s="204">
        <v>0</v>
      </c>
      <c r="Z81" s="204">
        <v>0</v>
      </c>
      <c r="AA81" s="204">
        <v>0</v>
      </c>
      <c r="AB81" s="204">
        <v>0</v>
      </c>
      <c r="AC81" s="204">
        <v>0</v>
      </c>
      <c r="AD81" s="204">
        <v>0</v>
      </c>
      <c r="AE81" s="204">
        <v>0</v>
      </c>
      <c r="AF81" s="204">
        <v>46.88</v>
      </c>
      <c r="AG81" s="204">
        <v>7</v>
      </c>
      <c r="AH81" s="204">
        <v>46.88</v>
      </c>
      <c r="AI81" s="204">
        <v>7</v>
      </c>
      <c r="AJ81" s="204"/>
      <c r="AK81" s="204"/>
      <c r="AL81" s="204"/>
      <c r="AM81" s="204"/>
      <c r="AN81" s="204"/>
      <c r="AO81" s="204"/>
      <c r="AP81" s="204"/>
      <c r="AQ81" s="204"/>
      <c r="AR81" s="204"/>
      <c r="AS81" s="204"/>
      <c r="AT81" s="204"/>
      <c r="AU81" s="204"/>
      <c r="AV81" s="204"/>
      <c r="AW81" s="204"/>
      <c r="AX81" s="204"/>
      <c r="AY81" s="204" t="str">
        <f t="shared" si="29"/>
        <v>ANTI CORYZA MOUREAU</v>
      </c>
      <c r="AZ81" s="204" t="str">
        <f>IF(COUNTIF(AY:AY,AY81)=1,AY81,IF(AND(COUNTIF(AY:AY,AY81)&gt;1,COUNTIF(AZ$2:AZ80,AY81)&gt;=1),"",AY81))</f>
        <v>ANTI CORYZA MOUREAU</v>
      </c>
      <c r="BA81" s="204" t="str">
        <v/>
      </c>
      <c r="BB81" s="204" t="str">
        <f>IF(BA81="","",MAX(BB$2:BB80)+1)</f>
        <v/>
      </c>
      <c r="BC81" s="204"/>
      <c r="BD81" s="204">
        <v>79</v>
      </c>
      <c r="BE81" s="204" t="str">
        <f t="shared" si="30"/>
        <v>CAFMIX ACIDE OXOLINIQUE 80 PORC</v>
      </c>
      <c r="BF81" s="204" t="str">
        <f t="shared" si="19"/>
        <v>PM</v>
      </c>
      <c r="BG81" s="204" t="str">
        <f t="shared" si="20"/>
        <v>QUINOLONES</v>
      </c>
      <c r="BH81" s="204" t="str">
        <f t="shared" si="21"/>
        <v/>
      </c>
      <c r="BI81" s="204" t="str">
        <f t="shared" si="22"/>
        <v/>
      </c>
      <c r="BJ81" s="204" t="str">
        <f t="shared" si="23"/>
        <v>oxolinic acid</v>
      </c>
      <c r="BK81" s="204" t="str">
        <f t="shared" si="24"/>
        <v/>
      </c>
      <c r="BL81" s="204" t="str">
        <f t="shared" si="25"/>
        <v/>
      </c>
      <c r="BM81" s="204" t="str">
        <f t="shared" si="31"/>
        <v>Acide oxolinique</v>
      </c>
      <c r="BN81" s="204" t="str">
        <f t="shared" si="26"/>
        <v>Acide oxolinique</v>
      </c>
      <c r="BO81" s="204" t="str">
        <f t="shared" si="27"/>
        <v/>
      </c>
      <c r="BP81" s="204" t="str">
        <f t="shared" si="28"/>
        <v/>
      </c>
      <c r="BQ81" s="204" t="str">
        <f t="shared" si="32"/>
        <v>Quinolones</v>
      </c>
      <c r="BR81" s="204" t="str">
        <f t="shared" si="33"/>
        <v>Quinolones</v>
      </c>
      <c r="BS81" s="204" t="str">
        <f t="shared" si="34"/>
        <v/>
      </c>
      <c r="BT81" s="204" t="str">
        <f t="shared" si="35"/>
        <v/>
      </c>
      <c r="BU81" s="104" t="str">
        <f t="shared" si="36"/>
        <v>Prémélanges médicamenteux</v>
      </c>
      <c r="BV81" s="202" t="str">
        <f t="shared" si="37"/>
        <v/>
      </c>
      <c r="BX81"/>
      <c r="BY81"/>
      <c r="BZ81"/>
      <c r="CA81"/>
      <c r="CB81"/>
      <c r="CD81"/>
      <c r="CL81" s="206" t="s">
        <v>4512</v>
      </c>
      <c r="CM81" s="256" t="s">
        <v>4587</v>
      </c>
      <c r="CO81" s="202">
        <v>80</v>
      </c>
    </row>
    <row r="82" spans="1:93" x14ac:dyDescent="0.25">
      <c r="A82" s="203" t="s">
        <v>2585</v>
      </c>
      <c r="B82" s="204" t="s">
        <v>2586</v>
      </c>
      <c r="C82" s="204" t="s">
        <v>2580</v>
      </c>
      <c r="D82" s="210" t="s">
        <v>1039</v>
      </c>
      <c r="E82" s="204" t="s">
        <v>906</v>
      </c>
      <c r="F82" s="204" t="s">
        <v>2587</v>
      </c>
      <c r="G82" s="204" t="s">
        <v>908</v>
      </c>
      <c r="H82" s="204" t="s">
        <v>955</v>
      </c>
      <c r="I82" s="204" t="s">
        <v>910</v>
      </c>
      <c r="J82" s="204" t="s">
        <v>1385</v>
      </c>
      <c r="K82" s="204" t="s">
        <v>1385</v>
      </c>
      <c r="L82" s="204" t="s">
        <v>2582</v>
      </c>
      <c r="M82" s="204" t="s">
        <v>213</v>
      </c>
      <c r="N82" s="204" t="s">
        <v>1267</v>
      </c>
      <c r="O82" s="204" t="s">
        <v>918</v>
      </c>
      <c r="P82" s="204" t="s">
        <v>859</v>
      </c>
      <c r="Q82" s="204" t="s">
        <v>881</v>
      </c>
      <c r="R82" s="204">
        <v>0</v>
      </c>
      <c r="S82" s="204">
        <v>0</v>
      </c>
      <c r="T82" s="204">
        <v>22</v>
      </c>
      <c r="U82" s="204">
        <v>28</v>
      </c>
      <c r="V82" s="204">
        <v>0</v>
      </c>
      <c r="W82" s="204">
        <v>0</v>
      </c>
      <c r="X82" s="204">
        <v>0</v>
      </c>
      <c r="Y82" s="204">
        <v>0</v>
      </c>
      <c r="Z82" s="204">
        <v>0</v>
      </c>
      <c r="AA82" s="204">
        <v>0</v>
      </c>
      <c r="AB82" s="204">
        <v>0</v>
      </c>
      <c r="AC82" s="204">
        <v>0</v>
      </c>
      <c r="AD82" s="204">
        <v>0</v>
      </c>
      <c r="AE82" s="204">
        <v>0</v>
      </c>
      <c r="AF82" s="204">
        <v>0</v>
      </c>
      <c r="AG82" s="204">
        <v>0</v>
      </c>
      <c r="AH82" s="204">
        <v>0</v>
      </c>
      <c r="AI82" s="204">
        <v>0</v>
      </c>
      <c r="AJ82" s="204"/>
      <c r="AK82" s="204"/>
      <c r="AL82" s="204"/>
      <c r="AM82" s="204"/>
      <c r="AN82" s="204"/>
      <c r="AO82" s="204"/>
      <c r="AP82" s="204"/>
      <c r="AQ82" s="204"/>
      <c r="AR82" s="204"/>
      <c r="AS82" s="204"/>
      <c r="AT82" s="204"/>
      <c r="AU82" s="204"/>
      <c r="AV82" s="204"/>
      <c r="AW82" s="204"/>
      <c r="AX82" s="204"/>
      <c r="AY82" s="204" t="str">
        <f t="shared" si="29"/>
        <v/>
      </c>
      <c r="AZ82" s="204" t="str">
        <f>IF(COUNTIF(AY:AY,AY82)=1,AY82,IF(AND(COUNTIF(AY:AY,AY82)&gt;1,COUNTIF(AZ$2:AZ81,AY82)&gt;=1),"",AY82))</f>
        <v/>
      </c>
      <c r="BA82" s="204" t="str">
        <v/>
      </c>
      <c r="BB82" s="204" t="str">
        <f>IF(BA82="","",MAX(BB$2:BB81)+1)</f>
        <v/>
      </c>
      <c r="BC82" s="204"/>
      <c r="BD82" s="204">
        <v>80</v>
      </c>
      <c r="BE82" s="204" t="str">
        <f t="shared" si="30"/>
        <v>CAFMIX LINCOMYCINE 22 PNEUMONIE PORC</v>
      </c>
      <c r="BF82" s="204" t="str">
        <f t="shared" si="19"/>
        <v>PM</v>
      </c>
      <c r="BG82" s="204" t="str">
        <f t="shared" si="20"/>
        <v>LINCOSAMIDES</v>
      </c>
      <c r="BH82" s="204" t="str">
        <f t="shared" si="21"/>
        <v/>
      </c>
      <c r="BI82" s="204" t="str">
        <f t="shared" si="22"/>
        <v/>
      </c>
      <c r="BJ82" s="204" t="str">
        <f t="shared" si="23"/>
        <v>lincomycin</v>
      </c>
      <c r="BK82" s="204" t="str">
        <f t="shared" si="24"/>
        <v/>
      </c>
      <c r="BL82" s="204" t="str">
        <f t="shared" si="25"/>
        <v/>
      </c>
      <c r="BM82" s="204" t="str">
        <f t="shared" si="31"/>
        <v>Lincomycine</v>
      </c>
      <c r="BN82" s="204" t="str">
        <f t="shared" si="26"/>
        <v>Lincomycine</v>
      </c>
      <c r="BO82" s="204" t="str">
        <f t="shared" si="27"/>
        <v/>
      </c>
      <c r="BP82" s="204" t="str">
        <f t="shared" si="28"/>
        <v/>
      </c>
      <c r="BQ82" s="204" t="str">
        <f t="shared" si="32"/>
        <v>Lincosamides</v>
      </c>
      <c r="BR82" s="204" t="str">
        <f t="shared" si="33"/>
        <v>Lincosamides</v>
      </c>
      <c r="BS82" s="204" t="str">
        <f t="shared" si="34"/>
        <v/>
      </c>
      <c r="BT82" s="204" t="str">
        <f t="shared" si="35"/>
        <v/>
      </c>
      <c r="BU82" s="104" t="str">
        <f t="shared" si="36"/>
        <v>Prémélanges médicamenteux</v>
      </c>
      <c r="BV82" s="202" t="str">
        <f t="shared" si="37"/>
        <v/>
      </c>
      <c r="BX82"/>
      <c r="BY82"/>
      <c r="BZ82"/>
      <c r="CA82"/>
      <c r="CB82"/>
      <c r="CD82"/>
      <c r="CL82" s="206" t="s">
        <v>2943</v>
      </c>
      <c r="CM82" s="256" t="s">
        <v>4587</v>
      </c>
      <c r="CO82" s="202">
        <v>81</v>
      </c>
    </row>
    <row r="83" spans="1:93" x14ac:dyDescent="0.25">
      <c r="A83" s="203" t="s">
        <v>2585</v>
      </c>
      <c r="B83" s="204" t="s">
        <v>2588</v>
      </c>
      <c r="C83" s="204" t="s">
        <v>2584</v>
      </c>
      <c r="D83" s="210" t="s">
        <v>1622</v>
      </c>
      <c r="E83" s="204" t="s">
        <v>906</v>
      </c>
      <c r="F83" s="204" t="s">
        <v>2587</v>
      </c>
      <c r="G83" s="204" t="s">
        <v>908</v>
      </c>
      <c r="H83" s="204" t="s">
        <v>955</v>
      </c>
      <c r="I83" s="204" t="s">
        <v>910</v>
      </c>
      <c r="J83" s="204" t="s">
        <v>1385</v>
      </c>
      <c r="K83" s="204" t="s">
        <v>1385</v>
      </c>
      <c r="L83" s="204" t="s">
        <v>2582</v>
      </c>
      <c r="M83" s="204" t="s">
        <v>213</v>
      </c>
      <c r="N83" s="204" t="s">
        <v>1267</v>
      </c>
      <c r="O83" s="204" t="s">
        <v>918</v>
      </c>
      <c r="P83" s="204" t="s">
        <v>859</v>
      </c>
      <c r="Q83" s="204" t="s">
        <v>1118</v>
      </c>
      <c r="R83" s="204">
        <v>0</v>
      </c>
      <c r="S83" s="204">
        <v>0</v>
      </c>
      <c r="T83" s="204">
        <v>22</v>
      </c>
      <c r="U83" s="204">
        <v>28</v>
      </c>
      <c r="V83" s="204">
        <v>0</v>
      </c>
      <c r="W83" s="204">
        <v>0</v>
      </c>
      <c r="X83" s="204">
        <v>0</v>
      </c>
      <c r="Y83" s="204">
        <v>0</v>
      </c>
      <c r="Z83" s="204">
        <v>0</v>
      </c>
      <c r="AA83" s="204">
        <v>0</v>
      </c>
      <c r="AB83" s="204">
        <v>0</v>
      </c>
      <c r="AC83" s="204">
        <v>0</v>
      </c>
      <c r="AD83" s="204">
        <v>0</v>
      </c>
      <c r="AE83" s="204">
        <v>0</v>
      </c>
      <c r="AF83" s="204">
        <v>0</v>
      </c>
      <c r="AG83" s="204">
        <v>0</v>
      </c>
      <c r="AH83" s="204">
        <v>0</v>
      </c>
      <c r="AI83" s="204">
        <v>0</v>
      </c>
      <c r="AJ83" s="204"/>
      <c r="AK83" s="204"/>
      <c r="AL83" s="204"/>
      <c r="AM83" s="204"/>
      <c r="AN83" s="204"/>
      <c r="AO83" s="204"/>
      <c r="AP83" s="204"/>
      <c r="AQ83" s="204"/>
      <c r="AR83" s="204"/>
      <c r="AS83" s="204"/>
      <c r="AT83" s="204"/>
      <c r="AU83" s="204"/>
      <c r="AV83" s="204"/>
      <c r="AW83" s="204"/>
      <c r="AX83" s="204"/>
      <c r="AY83" s="204" t="str">
        <f t="shared" si="29"/>
        <v/>
      </c>
      <c r="AZ83" s="204" t="str">
        <f>IF(COUNTIF(AY:AY,AY83)=1,AY83,IF(AND(COUNTIF(AY:AY,AY83)&gt;1,COUNTIF(AZ$2:AZ82,AY83)&gt;=1),"",AY83))</f>
        <v/>
      </c>
      <c r="BA83" s="204" t="str">
        <v/>
      </c>
      <c r="BB83" s="204" t="str">
        <f>IF(BA83="","",MAX(BB$2:BB82)+1)</f>
        <v/>
      </c>
      <c r="BC83" s="204"/>
      <c r="BD83" s="204">
        <v>81</v>
      </c>
      <c r="BE83" s="204" t="str">
        <f t="shared" si="30"/>
        <v>CAFMIX LINCOMYCINE 8.8 ENTERITE PORC</v>
      </c>
      <c r="BF83" s="204" t="str">
        <f t="shared" si="19"/>
        <v>PM</v>
      </c>
      <c r="BG83" s="204" t="str">
        <f t="shared" si="20"/>
        <v>LINCOSAMIDES</v>
      </c>
      <c r="BH83" s="204" t="str">
        <f t="shared" si="21"/>
        <v/>
      </c>
      <c r="BI83" s="204" t="str">
        <f t="shared" si="22"/>
        <v/>
      </c>
      <c r="BJ83" s="204" t="str">
        <f t="shared" si="23"/>
        <v>lincomycin</v>
      </c>
      <c r="BK83" s="204" t="str">
        <f t="shared" si="24"/>
        <v/>
      </c>
      <c r="BL83" s="204" t="str">
        <f t="shared" si="25"/>
        <v/>
      </c>
      <c r="BM83" s="204" t="str">
        <f t="shared" si="31"/>
        <v>Lincomycine</v>
      </c>
      <c r="BN83" s="204" t="str">
        <f t="shared" si="26"/>
        <v>Lincomycine</v>
      </c>
      <c r="BO83" s="204" t="str">
        <f t="shared" si="27"/>
        <v/>
      </c>
      <c r="BP83" s="204" t="str">
        <f t="shared" si="28"/>
        <v/>
      </c>
      <c r="BQ83" s="204" t="str">
        <f t="shared" si="32"/>
        <v>Lincosamides</v>
      </c>
      <c r="BR83" s="204" t="str">
        <f t="shared" si="33"/>
        <v>Lincosamides</v>
      </c>
      <c r="BS83" s="204" t="str">
        <f t="shared" si="34"/>
        <v/>
      </c>
      <c r="BT83" s="204" t="str">
        <f t="shared" si="35"/>
        <v/>
      </c>
      <c r="BU83" s="104" t="str">
        <f t="shared" si="36"/>
        <v>Prémélanges médicamenteux</v>
      </c>
      <c r="BV83" s="202" t="str">
        <f t="shared" si="37"/>
        <v/>
      </c>
      <c r="BX83"/>
      <c r="BY83"/>
      <c r="BZ83"/>
      <c r="CA83"/>
      <c r="CB83"/>
      <c r="CD83"/>
      <c r="CL83" s="206" t="s">
        <v>4321</v>
      </c>
      <c r="CM83" s="256" t="s">
        <v>4587</v>
      </c>
      <c r="CO83" s="202">
        <v>82</v>
      </c>
    </row>
    <row r="84" spans="1:93" x14ac:dyDescent="0.25">
      <c r="A84" s="203" t="s">
        <v>2615</v>
      </c>
      <c r="B84" s="204" t="s">
        <v>2616</v>
      </c>
      <c r="C84" s="204" t="s">
        <v>2584</v>
      </c>
      <c r="D84" s="210" t="s">
        <v>1622</v>
      </c>
      <c r="E84" s="204" t="s">
        <v>906</v>
      </c>
      <c r="F84" s="204" t="s">
        <v>2617</v>
      </c>
      <c r="G84" s="204" t="s">
        <v>908</v>
      </c>
      <c r="H84" s="204" t="s">
        <v>955</v>
      </c>
      <c r="I84" s="204" t="s">
        <v>910</v>
      </c>
      <c r="J84" s="204" t="s">
        <v>1385</v>
      </c>
      <c r="K84" s="204" t="s">
        <v>1385</v>
      </c>
      <c r="L84" s="204" t="s">
        <v>2582</v>
      </c>
      <c r="M84" s="204" t="s">
        <v>213</v>
      </c>
      <c r="N84" s="204" t="s">
        <v>950</v>
      </c>
      <c r="O84" s="204" t="s">
        <v>918</v>
      </c>
      <c r="P84" s="204" t="s">
        <v>859</v>
      </c>
      <c r="Q84" s="204" t="s">
        <v>1132</v>
      </c>
      <c r="R84" s="204">
        <v>0</v>
      </c>
      <c r="S84" s="204">
        <v>0</v>
      </c>
      <c r="T84" s="204">
        <v>22</v>
      </c>
      <c r="U84" s="204">
        <v>28</v>
      </c>
      <c r="V84" s="204">
        <v>0</v>
      </c>
      <c r="W84" s="204">
        <v>0</v>
      </c>
      <c r="X84" s="204">
        <v>0</v>
      </c>
      <c r="Y84" s="204">
        <v>0</v>
      </c>
      <c r="Z84" s="204">
        <v>0</v>
      </c>
      <c r="AA84" s="204">
        <v>0</v>
      </c>
      <c r="AB84" s="204">
        <v>0</v>
      </c>
      <c r="AC84" s="204">
        <v>0</v>
      </c>
      <c r="AD84" s="204">
        <v>0</v>
      </c>
      <c r="AE84" s="204">
        <v>0</v>
      </c>
      <c r="AF84" s="204">
        <v>0</v>
      </c>
      <c r="AG84" s="204">
        <v>0</v>
      </c>
      <c r="AH84" s="204">
        <v>0</v>
      </c>
      <c r="AI84" s="204">
        <v>0</v>
      </c>
      <c r="AJ84" s="204"/>
      <c r="AK84" s="204"/>
      <c r="AL84" s="204"/>
      <c r="AM84" s="204"/>
      <c r="AN84" s="204"/>
      <c r="AO84" s="204"/>
      <c r="AP84" s="204"/>
      <c r="AQ84" s="204"/>
      <c r="AR84" s="204"/>
      <c r="AS84" s="204"/>
      <c r="AT84" s="204"/>
      <c r="AU84" s="204"/>
      <c r="AV84" s="204"/>
      <c r="AW84" s="204"/>
      <c r="AX84" s="204"/>
      <c r="AY84" s="204" t="str">
        <f t="shared" si="29"/>
        <v/>
      </c>
      <c r="AZ84" s="204" t="str">
        <f>IF(COUNTIF(AY:AY,AY84)=1,AY84,IF(AND(COUNTIF(AY:AY,AY84)&gt;1,COUNTIF(AZ$2:AZ83,AY84)&gt;=1),"",AY84))</f>
        <v/>
      </c>
      <c r="BA84" s="204" t="str">
        <v/>
      </c>
      <c r="BB84" s="204" t="str">
        <f>IF(BA84="","",MAX(BB$2:BB83)+1)</f>
        <v/>
      </c>
      <c r="BC84" s="204"/>
      <c r="BD84" s="204">
        <v>82</v>
      </c>
      <c r="BE84" s="204" t="str">
        <f t="shared" si="30"/>
        <v>CALFLOR 300 MG/ML SOLUTION INJECTABLE POUR BOVINS ET PORCINS</v>
      </c>
      <c r="BF84" s="204" t="str">
        <f t="shared" si="19"/>
        <v>INJ</v>
      </c>
      <c r="BG84" s="204" t="str">
        <f t="shared" si="20"/>
        <v>PHENICOLES</v>
      </c>
      <c r="BH84" s="204" t="str">
        <f t="shared" si="21"/>
        <v/>
      </c>
      <c r="BI84" s="204" t="str">
        <f t="shared" si="22"/>
        <v/>
      </c>
      <c r="BJ84" s="204" t="str">
        <f t="shared" si="23"/>
        <v>florfenicol</v>
      </c>
      <c r="BK84" s="204" t="str">
        <f t="shared" si="24"/>
        <v/>
      </c>
      <c r="BL84" s="204" t="str">
        <f t="shared" si="25"/>
        <v/>
      </c>
      <c r="BM84" s="204" t="str">
        <f t="shared" si="31"/>
        <v>Florfénicol</v>
      </c>
      <c r="BN84" s="204" t="str">
        <f t="shared" si="26"/>
        <v>Florfénicol</v>
      </c>
      <c r="BO84" s="204" t="str">
        <f t="shared" si="27"/>
        <v/>
      </c>
      <c r="BP84" s="204" t="str">
        <f t="shared" si="28"/>
        <v/>
      </c>
      <c r="BQ84" s="204" t="str">
        <f t="shared" si="32"/>
        <v>Phenicoles</v>
      </c>
      <c r="BR84" s="204" t="str">
        <f t="shared" si="33"/>
        <v>Phenicoles</v>
      </c>
      <c r="BS84" s="204" t="str">
        <f t="shared" si="34"/>
        <v/>
      </c>
      <c r="BT84" s="204" t="str">
        <f t="shared" si="35"/>
        <v/>
      </c>
      <c r="BU84" s="104" t="str">
        <f t="shared" si="36"/>
        <v>Voie parentérale</v>
      </c>
      <c r="BV84" s="202" t="str">
        <f t="shared" si="37"/>
        <v/>
      </c>
      <c r="BX84"/>
      <c r="BY84"/>
      <c r="BZ84"/>
      <c r="CA84"/>
      <c r="CB84"/>
      <c r="CD84"/>
      <c r="CL84" s="206" t="s">
        <v>1399</v>
      </c>
      <c r="CM84" s="256" t="s">
        <v>4587</v>
      </c>
      <c r="CO84" s="202">
        <v>83</v>
      </c>
    </row>
    <row r="85" spans="1:93" x14ac:dyDescent="0.25">
      <c r="A85" s="203" t="s">
        <v>3205</v>
      </c>
      <c r="B85" s="204" t="s">
        <v>3206</v>
      </c>
      <c r="C85" s="204" t="s">
        <v>2584</v>
      </c>
      <c r="D85" s="210" t="s">
        <v>1622</v>
      </c>
      <c r="E85" s="204" t="s">
        <v>906</v>
      </c>
      <c r="F85" s="204" t="s">
        <v>3207</v>
      </c>
      <c r="G85" s="204" t="s">
        <v>908</v>
      </c>
      <c r="H85" s="204" t="s">
        <v>955</v>
      </c>
      <c r="I85" s="204" t="s">
        <v>910</v>
      </c>
      <c r="J85" s="204" t="s">
        <v>1385</v>
      </c>
      <c r="K85" s="204" t="s">
        <v>1385</v>
      </c>
      <c r="L85" s="204" t="s">
        <v>2582</v>
      </c>
      <c r="M85" s="204" t="s">
        <v>213</v>
      </c>
      <c r="N85" s="204" t="s">
        <v>1275</v>
      </c>
      <c r="O85" s="204" t="s">
        <v>918</v>
      </c>
      <c r="P85" s="204" t="s">
        <v>859</v>
      </c>
      <c r="Q85" s="204" t="s">
        <v>1486</v>
      </c>
      <c r="R85" s="204">
        <v>0</v>
      </c>
      <c r="S85" s="204">
        <v>0</v>
      </c>
      <c r="T85" s="204">
        <v>22</v>
      </c>
      <c r="U85" s="204">
        <v>28</v>
      </c>
      <c r="V85" s="204">
        <v>0</v>
      </c>
      <c r="W85" s="204">
        <v>0</v>
      </c>
      <c r="X85" s="204">
        <v>0</v>
      </c>
      <c r="Y85" s="204">
        <v>0</v>
      </c>
      <c r="Z85" s="204">
        <v>0</v>
      </c>
      <c r="AA85" s="204">
        <v>0</v>
      </c>
      <c r="AB85" s="204">
        <v>0</v>
      </c>
      <c r="AC85" s="204">
        <v>0</v>
      </c>
      <c r="AD85" s="204">
        <v>0</v>
      </c>
      <c r="AE85" s="204">
        <v>0</v>
      </c>
      <c r="AF85" s="204">
        <v>0</v>
      </c>
      <c r="AG85" s="204">
        <v>0</v>
      </c>
      <c r="AH85" s="204">
        <v>0</v>
      </c>
      <c r="AI85" s="204">
        <v>0</v>
      </c>
      <c r="AJ85" s="204"/>
      <c r="AK85" s="204"/>
      <c r="AL85" s="204"/>
      <c r="AM85" s="204"/>
      <c r="AN85" s="204"/>
      <c r="AO85" s="204"/>
      <c r="AP85" s="204"/>
      <c r="AQ85" s="204"/>
      <c r="AR85" s="204"/>
      <c r="AS85" s="204"/>
      <c r="AT85" s="204"/>
      <c r="AU85" s="204"/>
      <c r="AV85" s="204"/>
      <c r="AW85" s="204"/>
      <c r="AX85" s="204"/>
      <c r="AY85" s="204" t="str">
        <f t="shared" si="29"/>
        <v/>
      </c>
      <c r="AZ85" s="204" t="str">
        <f>IF(COUNTIF(AY:AY,AY85)=1,AY85,IF(AND(COUNTIF(AY:AY,AY85)&gt;1,COUNTIF(AZ$2:AZ84,AY85)&gt;=1),"",AY85))</f>
        <v/>
      </c>
      <c r="BA85" s="204" t="str">
        <v/>
      </c>
      <c r="BB85" s="204" t="str">
        <f>IF(BA85="","",MAX(BB$2:BB84)+1)</f>
        <v/>
      </c>
      <c r="BC85" s="204"/>
      <c r="BD85" s="204">
        <v>83</v>
      </c>
      <c r="BE85" s="204" t="str">
        <f t="shared" si="30"/>
        <v>CALF-MEAL</v>
      </c>
      <c r="BF85" s="204" t="str">
        <f t="shared" si="19"/>
        <v>ORAL</v>
      </c>
      <c r="BG85" s="204" t="str">
        <f t="shared" si="20"/>
        <v>SULFAMIDES</v>
      </c>
      <c r="BH85" s="204" t="str">
        <f t="shared" si="21"/>
        <v>AMINOGLYCOSIDES</v>
      </c>
      <c r="BI85" s="204" t="str">
        <f t="shared" si="22"/>
        <v/>
      </c>
      <c r="BJ85" s="204" t="str">
        <f t="shared" si="23"/>
        <v>sulfadimidine</v>
      </c>
      <c r="BK85" s="204" t="str">
        <f t="shared" si="24"/>
        <v>neomycin</v>
      </c>
      <c r="BL85" s="204" t="str">
        <f t="shared" si="25"/>
        <v/>
      </c>
      <c r="BM85" s="204" t="str">
        <f t="shared" si="31"/>
        <v>Sulfadimidine + Néomycine</v>
      </c>
      <c r="BN85" s="204" t="str">
        <f t="shared" si="26"/>
        <v>Sulfadimidine</v>
      </c>
      <c r="BO85" s="204" t="str">
        <f t="shared" si="27"/>
        <v>Néomycine</v>
      </c>
      <c r="BP85" s="204" t="str">
        <f t="shared" si="28"/>
        <v/>
      </c>
      <c r="BQ85" s="204" t="str">
        <f t="shared" si="32"/>
        <v>Sulfamides + Aminoglycosides</v>
      </c>
      <c r="BR85" s="204" t="str">
        <f t="shared" si="33"/>
        <v>Sulfamides</v>
      </c>
      <c r="BS85" s="204" t="str">
        <f t="shared" si="34"/>
        <v>Aminoglycosides</v>
      </c>
      <c r="BT85" s="204" t="str">
        <f t="shared" si="35"/>
        <v/>
      </c>
      <c r="BU85" s="104" t="str">
        <f t="shared" si="36"/>
        <v>Voie orale  hors prémélanges médicamenteux</v>
      </c>
      <c r="BV85" s="202" t="str">
        <f t="shared" si="37"/>
        <v/>
      </c>
      <c r="BX85"/>
      <c r="BY85"/>
      <c r="BZ85"/>
      <c r="CA85"/>
      <c r="CB85"/>
      <c r="CD85"/>
      <c r="CL85" s="206" t="s">
        <v>4611</v>
      </c>
      <c r="CM85" s="256" t="s">
        <v>4587</v>
      </c>
      <c r="CO85" s="202">
        <v>84</v>
      </c>
    </row>
    <row r="86" spans="1:93" x14ac:dyDescent="0.25">
      <c r="A86" s="203" t="s">
        <v>3205</v>
      </c>
      <c r="B86" s="204" t="s">
        <v>3208</v>
      </c>
      <c r="C86" s="204" t="s">
        <v>2580</v>
      </c>
      <c r="D86" s="210" t="s">
        <v>1039</v>
      </c>
      <c r="E86" s="204" t="s">
        <v>906</v>
      </c>
      <c r="F86" s="204" t="s">
        <v>3207</v>
      </c>
      <c r="G86" s="204" t="s">
        <v>908</v>
      </c>
      <c r="H86" s="204" t="s">
        <v>955</v>
      </c>
      <c r="I86" s="204" t="s">
        <v>910</v>
      </c>
      <c r="J86" s="204" t="s">
        <v>1385</v>
      </c>
      <c r="K86" s="204" t="s">
        <v>1385</v>
      </c>
      <c r="L86" s="204" t="s">
        <v>2582</v>
      </c>
      <c r="M86" s="204" t="s">
        <v>213</v>
      </c>
      <c r="N86" s="204" t="s">
        <v>1275</v>
      </c>
      <c r="O86" s="204" t="s">
        <v>918</v>
      </c>
      <c r="P86" s="204" t="s">
        <v>859</v>
      </c>
      <c r="Q86" s="204" t="s">
        <v>1244</v>
      </c>
      <c r="R86" s="204">
        <v>0</v>
      </c>
      <c r="S86" s="204">
        <v>0</v>
      </c>
      <c r="T86" s="204">
        <v>22</v>
      </c>
      <c r="U86" s="204">
        <v>28</v>
      </c>
      <c r="V86" s="204">
        <v>0</v>
      </c>
      <c r="W86" s="204">
        <v>0</v>
      </c>
      <c r="X86" s="204">
        <v>0</v>
      </c>
      <c r="Y86" s="204">
        <v>0</v>
      </c>
      <c r="Z86" s="204">
        <v>0</v>
      </c>
      <c r="AA86" s="204">
        <v>0</v>
      </c>
      <c r="AB86" s="204">
        <v>0</v>
      </c>
      <c r="AC86" s="204">
        <v>0</v>
      </c>
      <c r="AD86" s="204">
        <v>0</v>
      </c>
      <c r="AE86" s="204">
        <v>0</v>
      </c>
      <c r="AF86" s="204">
        <v>0</v>
      </c>
      <c r="AG86" s="204">
        <v>0</v>
      </c>
      <c r="AH86" s="204">
        <v>0</v>
      </c>
      <c r="AI86" s="204">
        <v>0</v>
      </c>
      <c r="AJ86" s="204"/>
      <c r="AK86" s="204"/>
      <c r="AL86" s="204"/>
      <c r="AM86" s="204"/>
      <c r="AN86" s="204"/>
      <c r="AO86" s="204"/>
      <c r="AP86" s="204"/>
      <c r="AQ86" s="204"/>
      <c r="AR86" s="204"/>
      <c r="AS86" s="204"/>
      <c r="AT86" s="204"/>
      <c r="AU86" s="204"/>
      <c r="AV86" s="204"/>
      <c r="AW86" s="204"/>
      <c r="AX86" s="204"/>
      <c r="AY86" s="204" t="str">
        <f t="shared" si="29"/>
        <v/>
      </c>
      <c r="AZ86" s="204" t="str">
        <f>IF(COUNTIF(AY:AY,AY86)=1,AY86,IF(AND(COUNTIF(AY:AY,AY86)&gt;1,COUNTIF(AZ$2:AZ85,AY86)&gt;=1),"",AY86))</f>
        <v/>
      </c>
      <c r="BA86" s="204" t="str">
        <v/>
      </c>
      <c r="BB86" s="204" t="str">
        <f>IF(BA86="","",MAX(BB$2:BB85)+1)</f>
        <v/>
      </c>
      <c r="BC86" s="204"/>
      <c r="BD86" s="204">
        <v>84</v>
      </c>
      <c r="BE86" s="204" t="str">
        <f t="shared" si="30"/>
        <v>CAPTALIN</v>
      </c>
      <c r="BF86" s="204" t="str">
        <f t="shared" si="19"/>
        <v>INJ</v>
      </c>
      <c r="BG86" s="204" t="str">
        <f t="shared" si="20"/>
        <v>MACROLIDES</v>
      </c>
      <c r="BH86" s="204" t="str">
        <f t="shared" si="21"/>
        <v/>
      </c>
      <c r="BI86" s="204" t="str">
        <f t="shared" si="22"/>
        <v/>
      </c>
      <c r="BJ86" s="204" t="str">
        <f t="shared" si="23"/>
        <v>spiramycin</v>
      </c>
      <c r="BK86" s="204" t="str">
        <f t="shared" si="24"/>
        <v/>
      </c>
      <c r="BL86" s="204" t="str">
        <f t="shared" si="25"/>
        <v/>
      </c>
      <c r="BM86" s="204" t="str">
        <f t="shared" si="31"/>
        <v>Spiramycine</v>
      </c>
      <c r="BN86" s="204" t="str">
        <f t="shared" si="26"/>
        <v>Spiramycine</v>
      </c>
      <c r="BO86" s="204" t="str">
        <f t="shared" si="27"/>
        <v/>
      </c>
      <c r="BP86" s="204" t="str">
        <f t="shared" si="28"/>
        <v/>
      </c>
      <c r="BQ86" s="204" t="str">
        <f t="shared" si="32"/>
        <v>Macrolides</v>
      </c>
      <c r="BR86" s="204" t="str">
        <f t="shared" si="33"/>
        <v>Macrolides</v>
      </c>
      <c r="BS86" s="204" t="str">
        <f t="shared" si="34"/>
        <v/>
      </c>
      <c r="BT86" s="204" t="str">
        <f t="shared" si="35"/>
        <v/>
      </c>
      <c r="BU86" s="104" t="str">
        <f t="shared" si="36"/>
        <v>Voie parentérale</v>
      </c>
      <c r="BV86" s="202" t="str">
        <f t="shared" si="37"/>
        <v/>
      </c>
      <c r="BX86"/>
      <c r="BY86"/>
      <c r="BZ86"/>
      <c r="CA86"/>
      <c r="CB86"/>
      <c r="CD86"/>
      <c r="CL86" s="206" t="s">
        <v>968</v>
      </c>
      <c r="CM86" s="268"/>
      <c r="CO86" s="202">
        <v>85</v>
      </c>
    </row>
    <row r="87" spans="1:93" x14ac:dyDescent="0.25">
      <c r="A87" s="203" t="s">
        <v>2578</v>
      </c>
      <c r="B87" s="204" t="s">
        <v>2579</v>
      </c>
      <c r="C87" s="204" t="s">
        <v>2580</v>
      </c>
      <c r="D87" s="210" t="s">
        <v>1039</v>
      </c>
      <c r="E87" s="204" t="s">
        <v>906</v>
      </c>
      <c r="F87" s="204" t="s">
        <v>2581</v>
      </c>
      <c r="G87" s="204" t="s">
        <v>908</v>
      </c>
      <c r="H87" s="204" t="s">
        <v>955</v>
      </c>
      <c r="I87" s="204" t="s">
        <v>910</v>
      </c>
      <c r="J87" s="204" t="s">
        <v>1385</v>
      </c>
      <c r="K87" s="204" t="s">
        <v>1385</v>
      </c>
      <c r="L87" s="204" t="s">
        <v>2582</v>
      </c>
      <c r="M87" s="204" t="s">
        <v>213</v>
      </c>
      <c r="N87" s="204" t="s">
        <v>1371</v>
      </c>
      <c r="O87" s="204" t="s">
        <v>918</v>
      </c>
      <c r="P87" s="204" t="s">
        <v>859</v>
      </c>
      <c r="Q87" s="204" t="s">
        <v>874</v>
      </c>
      <c r="R87" s="204">
        <v>0</v>
      </c>
      <c r="S87" s="204">
        <v>0</v>
      </c>
      <c r="T87" s="204">
        <v>22</v>
      </c>
      <c r="U87" s="204">
        <v>28</v>
      </c>
      <c r="V87" s="204">
        <v>0</v>
      </c>
      <c r="W87" s="204">
        <v>0</v>
      </c>
      <c r="X87" s="204">
        <v>0</v>
      </c>
      <c r="Y87" s="204">
        <v>0</v>
      </c>
      <c r="Z87" s="204">
        <v>0</v>
      </c>
      <c r="AA87" s="204">
        <v>0</v>
      </c>
      <c r="AB87" s="204">
        <v>0</v>
      </c>
      <c r="AC87" s="204">
        <v>0</v>
      </c>
      <c r="AD87" s="204">
        <v>0</v>
      </c>
      <c r="AE87" s="204">
        <v>0</v>
      </c>
      <c r="AF87" s="204">
        <v>0</v>
      </c>
      <c r="AG87" s="204">
        <v>0</v>
      </c>
      <c r="AH87" s="204">
        <v>0</v>
      </c>
      <c r="AI87" s="204">
        <v>0</v>
      </c>
      <c r="AJ87" s="204"/>
      <c r="AK87" s="204"/>
      <c r="AL87" s="204"/>
      <c r="AM87" s="204"/>
      <c r="AN87" s="204"/>
      <c r="AO87" s="204"/>
      <c r="AP87" s="204"/>
      <c r="AQ87" s="204"/>
      <c r="AR87" s="204"/>
      <c r="AS87" s="204"/>
      <c r="AT87" s="204"/>
      <c r="AU87" s="204"/>
      <c r="AV87" s="204"/>
      <c r="AW87" s="204"/>
      <c r="AX87" s="204"/>
      <c r="AY87" s="204" t="str">
        <f t="shared" si="29"/>
        <v/>
      </c>
      <c r="AZ87" s="204" t="str">
        <f>IF(COUNTIF(AY:AY,AY87)=1,AY87,IF(AND(COUNTIF(AY:AY,AY87)&gt;1,COUNTIF(AZ$2:AZ86,AY87)&gt;=1),"",AY87))</f>
        <v/>
      </c>
      <c r="BA87" s="204" t="str">
        <v/>
      </c>
      <c r="BB87" s="204" t="str">
        <f>IF(BA87="","",MAX(BB$2:BB86)+1)</f>
        <v/>
      </c>
      <c r="BC87" s="204"/>
      <c r="BD87" s="204">
        <v>85</v>
      </c>
      <c r="BE87" s="204" t="str">
        <f t="shared" si="30"/>
        <v>CEFENIL 50 MG/ML</v>
      </c>
      <c r="BF87" s="204" t="str">
        <f t="shared" si="19"/>
        <v>INJ</v>
      </c>
      <c r="BG87" s="204" t="str">
        <f t="shared" si="20"/>
        <v>CEPHALOSPORINES 3&amp;4G</v>
      </c>
      <c r="BH87" s="204" t="str">
        <f t="shared" si="21"/>
        <v/>
      </c>
      <c r="BI87" s="204" t="str">
        <f t="shared" si="22"/>
        <v/>
      </c>
      <c r="BJ87" s="204" t="str">
        <f t="shared" si="23"/>
        <v>ceftiofur</v>
      </c>
      <c r="BK87" s="204" t="str">
        <f t="shared" si="24"/>
        <v/>
      </c>
      <c r="BL87" s="204" t="str">
        <f t="shared" si="25"/>
        <v/>
      </c>
      <c r="BM87" s="204" t="str">
        <f t="shared" si="31"/>
        <v>Ceftiofur</v>
      </c>
      <c r="BN87" s="204" t="str">
        <f t="shared" si="26"/>
        <v>Ceftiofur</v>
      </c>
      <c r="BO87" s="204" t="str">
        <f t="shared" si="27"/>
        <v/>
      </c>
      <c r="BP87" s="204" t="str">
        <f t="shared" si="28"/>
        <v/>
      </c>
      <c r="BQ87" s="204" t="str">
        <f t="shared" si="32"/>
        <v>Cephalosporines 3&amp;4G</v>
      </c>
      <c r="BR87" s="204" t="str">
        <f t="shared" si="33"/>
        <v>Cephalosporines 3&amp;4G</v>
      </c>
      <c r="BS87" s="204" t="str">
        <f t="shared" si="34"/>
        <v/>
      </c>
      <c r="BT87" s="204" t="str">
        <f t="shared" si="35"/>
        <v/>
      </c>
      <c r="BU87" s="104" t="str">
        <f t="shared" si="36"/>
        <v>Voie parentérale</v>
      </c>
      <c r="BV87" s="202" t="str">
        <f t="shared" si="37"/>
        <v>x</v>
      </c>
      <c r="BX87"/>
      <c r="BY87"/>
      <c r="BZ87"/>
      <c r="CA87"/>
      <c r="CB87"/>
      <c r="CD87"/>
      <c r="CL87" s="206" t="s">
        <v>940</v>
      </c>
      <c r="CM87" s="268" t="s">
        <v>4587</v>
      </c>
      <c r="CO87" s="202">
        <v>86</v>
      </c>
    </row>
    <row r="88" spans="1:93" x14ac:dyDescent="0.25">
      <c r="A88" s="203" t="s">
        <v>2578</v>
      </c>
      <c r="B88" s="204" t="s">
        <v>2583</v>
      </c>
      <c r="C88" s="204" t="s">
        <v>2584</v>
      </c>
      <c r="D88" s="210" t="s">
        <v>1622</v>
      </c>
      <c r="E88" s="204" t="s">
        <v>906</v>
      </c>
      <c r="F88" s="204" t="s">
        <v>2581</v>
      </c>
      <c r="G88" s="204" t="s">
        <v>908</v>
      </c>
      <c r="H88" s="204" t="s">
        <v>955</v>
      </c>
      <c r="I88" s="204" t="s">
        <v>910</v>
      </c>
      <c r="J88" s="204" t="s">
        <v>1385</v>
      </c>
      <c r="K88" s="204" t="s">
        <v>1385</v>
      </c>
      <c r="L88" s="204" t="s">
        <v>2582</v>
      </c>
      <c r="M88" s="204" t="s">
        <v>213</v>
      </c>
      <c r="N88" s="204" t="s">
        <v>1371</v>
      </c>
      <c r="O88" s="204" t="s">
        <v>918</v>
      </c>
      <c r="P88" s="204" t="s">
        <v>859</v>
      </c>
      <c r="Q88" s="204" t="s">
        <v>2477</v>
      </c>
      <c r="R88" s="204">
        <v>0</v>
      </c>
      <c r="S88" s="204">
        <v>0</v>
      </c>
      <c r="T88" s="204">
        <v>22</v>
      </c>
      <c r="U88" s="204">
        <v>28</v>
      </c>
      <c r="V88" s="204">
        <v>0</v>
      </c>
      <c r="W88" s="204">
        <v>0</v>
      </c>
      <c r="X88" s="204">
        <v>0</v>
      </c>
      <c r="Y88" s="204">
        <v>0</v>
      </c>
      <c r="Z88" s="204">
        <v>0</v>
      </c>
      <c r="AA88" s="204">
        <v>0</v>
      </c>
      <c r="AB88" s="204">
        <v>0</v>
      </c>
      <c r="AC88" s="204">
        <v>0</v>
      </c>
      <c r="AD88" s="204">
        <v>0</v>
      </c>
      <c r="AE88" s="204">
        <v>0</v>
      </c>
      <c r="AF88" s="204">
        <v>0</v>
      </c>
      <c r="AG88" s="204">
        <v>0</v>
      </c>
      <c r="AH88" s="204">
        <v>0</v>
      </c>
      <c r="AI88" s="204">
        <v>0</v>
      </c>
      <c r="AJ88" s="204"/>
      <c r="AK88" s="204"/>
      <c r="AL88" s="204"/>
      <c r="AM88" s="204"/>
      <c r="AN88" s="204"/>
      <c r="AO88" s="204"/>
      <c r="AP88" s="204"/>
      <c r="AQ88" s="204"/>
      <c r="AR88" s="204"/>
      <c r="AS88" s="204"/>
      <c r="AT88" s="204"/>
      <c r="AU88" s="204"/>
      <c r="AV88" s="204"/>
      <c r="AW88" s="204"/>
      <c r="AX88" s="204"/>
      <c r="AY88" s="204" t="str">
        <f t="shared" si="29"/>
        <v/>
      </c>
      <c r="AZ88" s="204" t="str">
        <f>IF(COUNTIF(AY:AY,AY88)=1,AY88,IF(AND(COUNTIF(AY:AY,AY88)&gt;1,COUNTIF(AZ$2:AZ87,AY88)&gt;=1),"",AY88))</f>
        <v/>
      </c>
      <c r="BA88" s="204" t="str">
        <v/>
      </c>
      <c r="BB88" s="204" t="str">
        <f>IF(BA88="","",MAX(BB$2:BB87)+1)</f>
        <v/>
      </c>
      <c r="BC88" s="204"/>
      <c r="BD88" s="204">
        <v>86</v>
      </c>
      <c r="BE88" s="204" t="str">
        <f t="shared" si="30"/>
        <v>CEFENIL RTU VET 50 MG/ML SUSPENSION INJECTABLE POUR PORCS ET BOVINS</v>
      </c>
      <c r="BF88" s="204" t="str">
        <f t="shared" si="19"/>
        <v>INJ</v>
      </c>
      <c r="BG88" s="204" t="str">
        <f t="shared" si="20"/>
        <v>CEPHALOSPORINES 3&amp;4G</v>
      </c>
      <c r="BH88" s="204" t="str">
        <f t="shared" si="21"/>
        <v/>
      </c>
      <c r="BI88" s="204" t="str">
        <f t="shared" si="22"/>
        <v/>
      </c>
      <c r="BJ88" s="204" t="str">
        <f t="shared" si="23"/>
        <v>ceftiofur</v>
      </c>
      <c r="BK88" s="204" t="str">
        <f t="shared" si="24"/>
        <v/>
      </c>
      <c r="BL88" s="204" t="str">
        <f t="shared" si="25"/>
        <v/>
      </c>
      <c r="BM88" s="204" t="str">
        <f t="shared" si="31"/>
        <v>Ceftiofur</v>
      </c>
      <c r="BN88" s="204" t="str">
        <f t="shared" si="26"/>
        <v>Ceftiofur</v>
      </c>
      <c r="BO88" s="204" t="str">
        <f t="shared" si="27"/>
        <v/>
      </c>
      <c r="BP88" s="204" t="str">
        <f t="shared" si="28"/>
        <v/>
      </c>
      <c r="BQ88" s="204" t="str">
        <f t="shared" si="32"/>
        <v>Cephalosporines 3&amp;4G</v>
      </c>
      <c r="BR88" s="204" t="str">
        <f t="shared" si="33"/>
        <v>Cephalosporines 3&amp;4G</v>
      </c>
      <c r="BS88" s="204" t="str">
        <f t="shared" si="34"/>
        <v/>
      </c>
      <c r="BT88" s="204" t="str">
        <f t="shared" si="35"/>
        <v/>
      </c>
      <c r="BU88" s="104" t="str">
        <f t="shared" si="36"/>
        <v>Voie parentérale</v>
      </c>
      <c r="BV88" s="202" t="str">
        <f t="shared" si="37"/>
        <v>x</v>
      </c>
      <c r="BX88"/>
      <c r="BY88"/>
      <c r="BZ88"/>
      <c r="CA88"/>
      <c r="CB88"/>
      <c r="CD88"/>
      <c r="CL88" s="206" t="s">
        <v>909</v>
      </c>
      <c r="CM88" s="268"/>
      <c r="CO88" s="202">
        <v>87</v>
      </c>
    </row>
    <row r="89" spans="1:93" x14ac:dyDescent="0.25">
      <c r="A89" s="203" t="s">
        <v>2618</v>
      </c>
      <c r="B89" s="204" t="s">
        <v>2619</v>
      </c>
      <c r="C89" s="204" t="s">
        <v>2620</v>
      </c>
      <c r="D89" s="210" t="s">
        <v>966</v>
      </c>
      <c r="E89" s="204" t="s">
        <v>852</v>
      </c>
      <c r="F89" s="204" t="s">
        <v>2621</v>
      </c>
      <c r="G89" s="204" t="s">
        <v>1055</v>
      </c>
      <c r="H89" s="204" t="s">
        <v>909</v>
      </c>
      <c r="I89" s="204" t="s">
        <v>910</v>
      </c>
      <c r="J89" s="204" t="s">
        <v>1385</v>
      </c>
      <c r="K89" s="204" t="s">
        <v>1385</v>
      </c>
      <c r="L89" s="204" t="s">
        <v>2582</v>
      </c>
      <c r="M89" s="204" t="s">
        <v>213</v>
      </c>
      <c r="N89" s="204" t="s">
        <v>950</v>
      </c>
      <c r="O89" s="204" t="s">
        <v>858</v>
      </c>
      <c r="P89" s="204" t="s">
        <v>859</v>
      </c>
      <c r="Q89" s="204" t="s">
        <v>919</v>
      </c>
      <c r="R89" s="204">
        <v>0</v>
      </c>
      <c r="S89" s="204">
        <v>0</v>
      </c>
      <c r="T89" s="204">
        <v>11</v>
      </c>
      <c r="U89" s="204">
        <v>10</v>
      </c>
      <c r="V89" s="204">
        <v>0</v>
      </c>
      <c r="W89" s="204">
        <v>0</v>
      </c>
      <c r="X89" s="204">
        <v>0</v>
      </c>
      <c r="Y89" s="204">
        <v>0</v>
      </c>
      <c r="Z89" s="204">
        <v>0</v>
      </c>
      <c r="AA89" s="204">
        <v>0</v>
      </c>
      <c r="AB89" s="204">
        <v>0</v>
      </c>
      <c r="AC89" s="204">
        <v>0</v>
      </c>
      <c r="AD89" s="204">
        <v>0</v>
      </c>
      <c r="AE89" s="204">
        <v>0</v>
      </c>
      <c r="AF89" s="204">
        <v>0</v>
      </c>
      <c r="AG89" s="204">
        <v>0</v>
      </c>
      <c r="AH89" s="204">
        <v>0</v>
      </c>
      <c r="AI89" s="204">
        <v>0</v>
      </c>
      <c r="AJ89" s="204"/>
      <c r="AK89" s="204"/>
      <c r="AL89" s="204"/>
      <c r="AM89" s="204"/>
      <c r="AN89" s="204"/>
      <c r="AO89" s="204"/>
      <c r="AP89" s="204"/>
      <c r="AQ89" s="204"/>
      <c r="AR89" s="204"/>
      <c r="AS89" s="204"/>
      <c r="AT89" s="204"/>
      <c r="AU89" s="204"/>
      <c r="AV89" s="204"/>
      <c r="AW89" s="204"/>
      <c r="AX89" s="204"/>
      <c r="AY89" s="204" t="str">
        <f t="shared" si="29"/>
        <v/>
      </c>
      <c r="AZ89" s="204" t="str">
        <f>IF(COUNTIF(AY:AY,AY89)=1,AY89,IF(AND(COUNTIF(AY:AY,AY89)&gt;1,COUNTIF(AZ$2:AZ88,AY89)&gt;=1),"",AY89))</f>
        <v/>
      </c>
      <c r="BA89" s="204" t="str">
        <v/>
      </c>
      <c r="BB89" s="204" t="str">
        <f>IF(BA89="","",MAX(BB$2:BB88)+1)</f>
        <v/>
      </c>
      <c r="BC89" s="204"/>
      <c r="BD89" s="204">
        <v>87</v>
      </c>
      <c r="BE89" s="204" t="str">
        <f t="shared" si="30"/>
        <v>CEFOKEL 50 MG/ML SUSPENSION INJECTABLE POUR PORCINS ET BOVINS</v>
      </c>
      <c r="BF89" s="204" t="str">
        <f t="shared" si="19"/>
        <v>INJ</v>
      </c>
      <c r="BG89" s="204" t="str">
        <f t="shared" si="20"/>
        <v>CEPHALOSPORINES 3&amp;4G</v>
      </c>
      <c r="BH89" s="204" t="str">
        <f t="shared" si="21"/>
        <v/>
      </c>
      <c r="BI89" s="204" t="str">
        <f t="shared" si="22"/>
        <v/>
      </c>
      <c r="BJ89" s="204" t="str">
        <f t="shared" si="23"/>
        <v>ceftiofur</v>
      </c>
      <c r="BK89" s="204" t="str">
        <f t="shared" si="24"/>
        <v/>
      </c>
      <c r="BL89" s="204" t="str">
        <f t="shared" si="25"/>
        <v/>
      </c>
      <c r="BM89" s="204" t="str">
        <f t="shared" si="31"/>
        <v>Ceftiofur</v>
      </c>
      <c r="BN89" s="204" t="str">
        <f t="shared" si="26"/>
        <v>Ceftiofur</v>
      </c>
      <c r="BO89" s="204" t="str">
        <f t="shared" si="27"/>
        <v/>
      </c>
      <c r="BP89" s="204" t="str">
        <f t="shared" si="28"/>
        <v/>
      </c>
      <c r="BQ89" s="204" t="str">
        <f t="shared" si="32"/>
        <v>Cephalosporines 3&amp;4G</v>
      </c>
      <c r="BR89" s="204" t="str">
        <f t="shared" si="33"/>
        <v>Cephalosporines 3&amp;4G</v>
      </c>
      <c r="BS89" s="204" t="str">
        <f t="shared" si="34"/>
        <v/>
      </c>
      <c r="BT89" s="204" t="str">
        <f t="shared" si="35"/>
        <v/>
      </c>
      <c r="BU89" s="104" t="str">
        <f t="shared" si="36"/>
        <v>Voie parentérale</v>
      </c>
      <c r="BV89" s="202" t="str">
        <f t="shared" si="37"/>
        <v>x</v>
      </c>
      <c r="BX89"/>
      <c r="BY89"/>
      <c r="BZ89"/>
      <c r="CA89"/>
      <c r="CB89"/>
      <c r="CD89"/>
      <c r="CL89" s="206" t="s">
        <v>1581</v>
      </c>
      <c r="CM89" s="268" t="s">
        <v>4587</v>
      </c>
      <c r="CO89" s="202">
        <v>88</v>
      </c>
    </row>
    <row r="90" spans="1:93" x14ac:dyDescent="0.25">
      <c r="A90" s="203" t="s">
        <v>2127</v>
      </c>
      <c r="B90" s="204" t="s">
        <v>2128</v>
      </c>
      <c r="C90" s="204" t="s">
        <v>1336</v>
      </c>
      <c r="D90" s="210" t="s">
        <v>1170</v>
      </c>
      <c r="E90" s="204" t="s">
        <v>924</v>
      </c>
      <c r="F90" s="204" t="s">
        <v>691</v>
      </c>
      <c r="G90" s="204" t="s">
        <v>1171</v>
      </c>
      <c r="H90" s="204" t="s">
        <v>2129</v>
      </c>
      <c r="I90" s="204" t="s">
        <v>1173</v>
      </c>
      <c r="J90" s="204" t="s">
        <v>871</v>
      </c>
      <c r="K90" s="204" t="s">
        <v>871</v>
      </c>
      <c r="L90" s="204" t="s">
        <v>2120</v>
      </c>
      <c r="M90" s="204" t="s">
        <v>213</v>
      </c>
      <c r="N90" s="204" t="s">
        <v>966</v>
      </c>
      <c r="O90" s="204" t="s">
        <v>992</v>
      </c>
      <c r="P90" s="204" t="s">
        <v>859</v>
      </c>
      <c r="Q90" s="204" t="s">
        <v>1004</v>
      </c>
      <c r="R90" s="204">
        <v>0</v>
      </c>
      <c r="S90" s="204">
        <v>0</v>
      </c>
      <c r="T90" s="204">
        <v>0</v>
      </c>
      <c r="U90" s="204">
        <v>0</v>
      </c>
      <c r="V90" s="204">
        <v>0</v>
      </c>
      <c r="W90" s="204">
        <v>0</v>
      </c>
      <c r="X90" s="204">
        <v>0</v>
      </c>
      <c r="Y90" s="204">
        <v>0</v>
      </c>
      <c r="Z90" s="204">
        <v>12</v>
      </c>
      <c r="AA90" s="204">
        <v>21</v>
      </c>
      <c r="AB90" s="204">
        <v>0</v>
      </c>
      <c r="AC90" s="204">
        <v>0</v>
      </c>
      <c r="AD90" s="204">
        <v>5</v>
      </c>
      <c r="AE90" s="204">
        <v>21</v>
      </c>
      <c r="AF90" s="204">
        <v>0</v>
      </c>
      <c r="AG90" s="204">
        <v>0</v>
      </c>
      <c r="AH90" s="204">
        <v>0</v>
      </c>
      <c r="AI90" s="204">
        <v>0</v>
      </c>
      <c r="AJ90" s="204"/>
      <c r="AK90" s="204"/>
      <c r="AL90" s="204"/>
      <c r="AM90" s="204"/>
      <c r="AN90" s="204"/>
      <c r="AO90" s="204"/>
      <c r="AP90" s="204"/>
      <c r="AQ90" s="204"/>
      <c r="AR90" s="204"/>
      <c r="AS90" s="204"/>
      <c r="AT90" s="204"/>
      <c r="AU90" s="204"/>
      <c r="AV90" s="204"/>
      <c r="AW90" s="204"/>
      <c r="AX90" s="204"/>
      <c r="AY90" s="204" t="str">
        <f t="shared" si="29"/>
        <v>APRALAN APRAMYCINE 20-SJ PORC-LAPIN</v>
      </c>
      <c r="AZ90" s="204" t="str">
        <f>IF(COUNTIF(AY:AY,AY90)=1,AY90,IF(AND(COUNTIF(AY:AY,AY90)&gt;1,COUNTIF(AZ$2:AZ89,AY90)&gt;=1),"",AY90))</f>
        <v>APRALAN APRAMYCINE 20-SJ PORC-LAPIN</v>
      </c>
      <c r="BA90" s="204" t="str">
        <v/>
      </c>
      <c r="BB90" s="204" t="str">
        <f>IF(BA90="","",MAX(BB$2:BB89)+1)</f>
        <v/>
      </c>
      <c r="BC90" s="204"/>
      <c r="BD90" s="204">
        <v>88</v>
      </c>
      <c r="BE90" s="204" t="str">
        <f t="shared" si="30"/>
        <v>CEFOVET</v>
      </c>
      <c r="BF90" s="204" t="str">
        <f t="shared" si="19"/>
        <v>INTRAMAM</v>
      </c>
      <c r="BG90" s="204" t="str">
        <f t="shared" si="20"/>
        <v>CEPHALOSPORINES 1&amp;2G</v>
      </c>
      <c r="BH90" s="204" t="str">
        <f t="shared" si="21"/>
        <v/>
      </c>
      <c r="BI90" s="204" t="str">
        <f t="shared" si="22"/>
        <v/>
      </c>
      <c r="BJ90" s="204" t="str">
        <f t="shared" si="23"/>
        <v>cefazolin</v>
      </c>
      <c r="BK90" s="204" t="str">
        <f t="shared" si="24"/>
        <v/>
      </c>
      <c r="BL90" s="204" t="str">
        <f t="shared" si="25"/>
        <v/>
      </c>
      <c r="BM90" s="204" t="str">
        <f t="shared" si="31"/>
        <v>Céfazoline</v>
      </c>
      <c r="BN90" s="204" t="str">
        <f t="shared" si="26"/>
        <v>Céfazoline</v>
      </c>
      <c r="BO90" s="204" t="str">
        <f t="shared" si="27"/>
        <v/>
      </c>
      <c r="BP90" s="204" t="str">
        <f t="shared" si="28"/>
        <v/>
      </c>
      <c r="BQ90" s="204" t="str">
        <f t="shared" si="32"/>
        <v>Cephalosporines 1&amp;2G</v>
      </c>
      <c r="BR90" s="204" t="str">
        <f t="shared" si="33"/>
        <v>Cephalosporines 1&amp;2G</v>
      </c>
      <c r="BS90" s="204" t="str">
        <f t="shared" si="34"/>
        <v/>
      </c>
      <c r="BT90" s="204" t="str">
        <f t="shared" si="35"/>
        <v/>
      </c>
      <c r="BU90" s="104" t="str">
        <f t="shared" si="36"/>
        <v>Voie intramammaire</v>
      </c>
      <c r="BV90" s="202" t="str">
        <f t="shared" si="37"/>
        <v/>
      </c>
      <c r="BX90"/>
      <c r="BY90"/>
      <c r="BZ90"/>
      <c r="CA90"/>
      <c r="CB90"/>
      <c r="CD90"/>
      <c r="CL90" s="206" t="s">
        <v>3476</v>
      </c>
      <c r="CM90" s="268" t="s">
        <v>4587</v>
      </c>
      <c r="CO90" s="202">
        <v>89</v>
      </c>
    </row>
    <row r="91" spans="1:93" x14ac:dyDescent="0.25">
      <c r="A91" s="203" t="s">
        <v>2116</v>
      </c>
      <c r="B91" s="204" t="s">
        <v>2117</v>
      </c>
      <c r="C91" s="204" t="s">
        <v>2118</v>
      </c>
      <c r="D91" s="210" t="s">
        <v>868</v>
      </c>
      <c r="E91" s="204" t="s">
        <v>924</v>
      </c>
      <c r="F91" s="204" t="s">
        <v>256</v>
      </c>
      <c r="G91" s="204" t="s">
        <v>925</v>
      </c>
      <c r="H91" s="204" t="s">
        <v>2119</v>
      </c>
      <c r="I91" s="204" t="s">
        <v>910</v>
      </c>
      <c r="J91" s="204" t="s">
        <v>871</v>
      </c>
      <c r="K91" s="204" t="s">
        <v>871</v>
      </c>
      <c r="L91" s="204" t="s">
        <v>2120</v>
      </c>
      <c r="M91" s="204" t="s">
        <v>213</v>
      </c>
      <c r="N91" s="204" t="s">
        <v>2121</v>
      </c>
      <c r="O91" s="204" t="s">
        <v>928</v>
      </c>
      <c r="P91" s="204" t="s">
        <v>2122</v>
      </c>
      <c r="Q91" s="204" t="s">
        <v>2123</v>
      </c>
      <c r="R91" s="204">
        <v>72.48</v>
      </c>
      <c r="S91" s="204">
        <v>5</v>
      </c>
      <c r="T91" s="204">
        <v>0</v>
      </c>
      <c r="U91" s="204">
        <v>0</v>
      </c>
      <c r="V91" s="204">
        <v>0</v>
      </c>
      <c r="W91" s="204">
        <v>0</v>
      </c>
      <c r="X91" s="204">
        <v>0</v>
      </c>
      <c r="Y91" s="204">
        <v>0</v>
      </c>
      <c r="Z91" s="204">
        <v>36.24</v>
      </c>
      <c r="AA91" s="204">
        <v>5</v>
      </c>
      <c r="AB91" s="204">
        <v>0</v>
      </c>
      <c r="AC91" s="204">
        <v>0</v>
      </c>
      <c r="AD91" s="204">
        <v>22.65</v>
      </c>
      <c r="AE91" s="204">
        <v>7</v>
      </c>
      <c r="AF91" s="204">
        <v>144.96</v>
      </c>
      <c r="AG91" s="204">
        <v>5</v>
      </c>
      <c r="AH91" s="204">
        <v>0</v>
      </c>
      <c r="AI91" s="204">
        <v>0</v>
      </c>
      <c r="AJ91" s="204"/>
      <c r="AK91" s="204"/>
      <c r="AL91" s="204"/>
      <c r="AM91" s="204"/>
      <c r="AN91" s="204"/>
      <c r="AO91" s="204"/>
      <c r="AP91" s="204"/>
      <c r="AQ91" s="204"/>
      <c r="AR91" s="204"/>
      <c r="AS91" s="204"/>
      <c r="AT91" s="204"/>
      <c r="AU91" s="204"/>
      <c r="AV91" s="204"/>
      <c r="AW91" s="204"/>
      <c r="AX91" s="204"/>
      <c r="AY91" s="204" t="str">
        <f t="shared" si="29"/>
        <v>APRALAN BUVABLE POUDRE POUR ADMINISTRATION DANS L’EAU DE BOISSON/LAIT DE REMPLACEMENT POUR PORCS, VEAUX, POULETS ET LAPINS</v>
      </c>
      <c r="AZ91" s="204" t="str">
        <f>IF(COUNTIF(AY:AY,AY91)=1,AY91,IF(AND(COUNTIF(AY:AY,AY91)&gt;1,COUNTIF(AZ$2:AZ90,AY91)&gt;=1),"",AY91))</f>
        <v>APRALAN BUVABLE POUDRE POUR ADMINISTRATION DANS L’EAU DE BOISSON/LAIT DE REMPLACEMENT POUR PORCS, VEAUX, POULETS ET LAPINS</v>
      </c>
      <c r="BA91" s="204" t="str">
        <v/>
      </c>
      <c r="BB91" s="204" t="str">
        <f>IF(BA91="","",MAX(BB$2:BB90)+1)</f>
        <v/>
      </c>
      <c r="BC91" s="204"/>
      <c r="BD91" s="204">
        <v>89</v>
      </c>
      <c r="BE91" s="204" t="str">
        <f t="shared" si="30"/>
        <v>CEFOVET HL</v>
      </c>
      <c r="BF91" s="204" t="str">
        <f t="shared" si="19"/>
        <v>INTRAMAM</v>
      </c>
      <c r="BG91" s="204" t="str">
        <f t="shared" si="20"/>
        <v>CEPHALOSPORINES 1&amp;2G</v>
      </c>
      <c r="BH91" s="204" t="str">
        <f t="shared" si="21"/>
        <v/>
      </c>
      <c r="BI91" s="204" t="str">
        <f t="shared" si="22"/>
        <v/>
      </c>
      <c r="BJ91" s="204" t="str">
        <f t="shared" si="23"/>
        <v>cefazolin</v>
      </c>
      <c r="BK91" s="204" t="str">
        <f t="shared" si="24"/>
        <v/>
      </c>
      <c r="BL91" s="204" t="str">
        <f t="shared" si="25"/>
        <v/>
      </c>
      <c r="BM91" s="204" t="str">
        <f t="shared" si="31"/>
        <v>Céfazoline</v>
      </c>
      <c r="BN91" s="204" t="str">
        <f t="shared" si="26"/>
        <v>Céfazoline</v>
      </c>
      <c r="BO91" s="204" t="str">
        <f t="shared" si="27"/>
        <v/>
      </c>
      <c r="BP91" s="204" t="str">
        <f t="shared" si="28"/>
        <v/>
      </c>
      <c r="BQ91" s="204" t="str">
        <f t="shared" si="32"/>
        <v>Cephalosporines 1&amp;2G</v>
      </c>
      <c r="BR91" s="204" t="str">
        <f t="shared" si="33"/>
        <v>Cephalosporines 1&amp;2G</v>
      </c>
      <c r="BS91" s="204" t="str">
        <f t="shared" si="34"/>
        <v/>
      </c>
      <c r="BT91" s="204" t="str">
        <f t="shared" si="35"/>
        <v/>
      </c>
      <c r="BU91" s="104" t="str">
        <f t="shared" si="36"/>
        <v>Voie intramammaire</v>
      </c>
      <c r="BV91" s="202" t="str">
        <f t="shared" si="37"/>
        <v/>
      </c>
      <c r="BX91"/>
      <c r="BY91"/>
      <c r="BZ91"/>
      <c r="CA91"/>
      <c r="CB91"/>
      <c r="CD91"/>
      <c r="CL91" s="206" t="s">
        <v>3763</v>
      </c>
      <c r="CM91" s="268"/>
      <c r="CO91" s="202">
        <v>90</v>
      </c>
    </row>
    <row r="92" spans="1:93" x14ac:dyDescent="0.25">
      <c r="A92" s="203" t="s">
        <v>2116</v>
      </c>
      <c r="B92" s="204" t="s">
        <v>2124</v>
      </c>
      <c r="C92" s="204" t="s">
        <v>2125</v>
      </c>
      <c r="D92" s="210" t="s">
        <v>851</v>
      </c>
      <c r="E92" s="204" t="s">
        <v>924</v>
      </c>
      <c r="F92" s="204" t="s">
        <v>256</v>
      </c>
      <c r="G92" s="204" t="s">
        <v>925</v>
      </c>
      <c r="H92" s="204" t="s">
        <v>2119</v>
      </c>
      <c r="I92" s="204" t="s">
        <v>910</v>
      </c>
      <c r="J92" s="204" t="s">
        <v>871</v>
      </c>
      <c r="K92" s="204" t="s">
        <v>871</v>
      </c>
      <c r="L92" s="204" t="s">
        <v>2120</v>
      </c>
      <c r="M92" s="204" t="s">
        <v>213</v>
      </c>
      <c r="N92" s="204" t="s">
        <v>2121</v>
      </c>
      <c r="O92" s="204" t="s">
        <v>928</v>
      </c>
      <c r="P92" s="204" t="s">
        <v>2122</v>
      </c>
      <c r="Q92" s="204" t="s">
        <v>2126</v>
      </c>
      <c r="R92" s="204">
        <v>72.48</v>
      </c>
      <c r="S92" s="204">
        <v>5</v>
      </c>
      <c r="T92" s="204">
        <v>0</v>
      </c>
      <c r="U92" s="204">
        <v>0</v>
      </c>
      <c r="V92" s="204">
        <v>0</v>
      </c>
      <c r="W92" s="204">
        <v>0</v>
      </c>
      <c r="X92" s="204">
        <v>0</v>
      </c>
      <c r="Y92" s="204">
        <v>0</v>
      </c>
      <c r="Z92" s="204">
        <v>36.24</v>
      </c>
      <c r="AA92" s="204">
        <v>5</v>
      </c>
      <c r="AB92" s="204">
        <v>0</v>
      </c>
      <c r="AC92" s="204">
        <v>0</v>
      </c>
      <c r="AD92" s="204">
        <v>22.65</v>
      </c>
      <c r="AE92" s="204">
        <v>7</v>
      </c>
      <c r="AF92" s="204">
        <v>144.96</v>
      </c>
      <c r="AG92" s="204">
        <v>5</v>
      </c>
      <c r="AH92" s="204">
        <v>0</v>
      </c>
      <c r="AI92" s="204">
        <v>0</v>
      </c>
      <c r="AJ92" s="204"/>
      <c r="AK92" s="204"/>
      <c r="AL92" s="204"/>
      <c r="AM92" s="204"/>
      <c r="AN92" s="204"/>
      <c r="AO92" s="204"/>
      <c r="AP92" s="204"/>
      <c r="AQ92" s="204"/>
      <c r="AR92" s="204"/>
      <c r="AS92" s="204"/>
      <c r="AT92" s="204"/>
      <c r="AU92" s="204"/>
      <c r="AV92" s="204"/>
      <c r="AW92" s="204"/>
      <c r="AX92" s="204"/>
      <c r="AY92" s="204" t="str">
        <f t="shared" si="29"/>
        <v>APRALAN BUVABLE POUDRE POUR ADMINISTRATION DANS L’EAU DE BOISSON/LAIT DE REMPLACEMENT POUR PORCS, VEAUX, POULETS ET LAPINS</v>
      </c>
      <c r="AZ92" s="204" t="str">
        <f>IF(COUNTIF(AY:AY,AY92)=1,AY92,IF(AND(COUNTIF(AY:AY,AY92)&gt;1,COUNTIF(AZ$2:AZ91,AY92)&gt;=1),"",AY92))</f>
        <v/>
      </c>
      <c r="BA92" s="204" t="str">
        <v/>
      </c>
      <c r="BB92" s="204" t="str">
        <f>IF(BA92="","",MAX(BB$2:BB91)+1)</f>
        <v/>
      </c>
      <c r="BC92" s="204"/>
      <c r="BD92" s="204">
        <v>90</v>
      </c>
      <c r="BE92" s="204" t="str">
        <f t="shared" si="30"/>
        <v>CEFSHOT 250 MG SUSPENSION INTRAMAMMAIRE POUR VACHES AU TARISSEMENT</v>
      </c>
      <c r="BF92" s="204" t="str">
        <f t="shared" si="19"/>
        <v>INTRAMAM</v>
      </c>
      <c r="BG92" s="204" t="str">
        <f t="shared" si="20"/>
        <v>CEPHALOSPORINES 1&amp;2G</v>
      </c>
      <c r="BH92" s="204" t="str">
        <f t="shared" si="21"/>
        <v/>
      </c>
      <c r="BI92" s="204" t="str">
        <f t="shared" si="22"/>
        <v/>
      </c>
      <c r="BJ92" s="204" t="str">
        <f t="shared" si="23"/>
        <v>cefalonium</v>
      </c>
      <c r="BK92" s="204" t="str">
        <f t="shared" si="24"/>
        <v/>
      </c>
      <c r="BL92" s="204" t="str">
        <f t="shared" si="25"/>
        <v/>
      </c>
      <c r="BM92" s="204" t="str">
        <f t="shared" si="31"/>
        <v>Céfalonium</v>
      </c>
      <c r="BN92" s="204" t="str">
        <f t="shared" si="26"/>
        <v>Céfalonium</v>
      </c>
      <c r="BO92" s="204" t="str">
        <f t="shared" si="27"/>
        <v/>
      </c>
      <c r="BP92" s="204" t="str">
        <f t="shared" si="28"/>
        <v/>
      </c>
      <c r="BQ92" s="204" t="str">
        <f t="shared" si="32"/>
        <v>Cephalosporines 1&amp;2G</v>
      </c>
      <c r="BR92" s="204" t="str">
        <f t="shared" si="33"/>
        <v>Cephalosporines 1&amp;2G</v>
      </c>
      <c r="BS92" s="204" t="str">
        <f t="shared" si="34"/>
        <v/>
      </c>
      <c r="BT92" s="204" t="str">
        <f t="shared" si="35"/>
        <v/>
      </c>
      <c r="BU92" s="104" t="str">
        <f t="shared" si="36"/>
        <v>Voie intramammaire</v>
      </c>
      <c r="BV92" s="202" t="str">
        <f t="shared" si="37"/>
        <v/>
      </c>
      <c r="BX92"/>
      <c r="BY92"/>
      <c r="BZ92"/>
      <c r="CA92"/>
      <c r="CB92"/>
      <c r="CD92"/>
      <c r="CL92" s="206" t="s">
        <v>2139</v>
      </c>
      <c r="CM92" s="268" t="s">
        <v>4587</v>
      </c>
      <c r="CO92" s="202">
        <v>91</v>
      </c>
    </row>
    <row r="93" spans="1:93" x14ac:dyDescent="0.25">
      <c r="A93" s="203" t="s">
        <v>4411</v>
      </c>
      <c r="B93" s="204" t="s">
        <v>4412</v>
      </c>
      <c r="C93" s="204" t="s">
        <v>2448</v>
      </c>
      <c r="D93" s="210" t="s">
        <v>1667</v>
      </c>
      <c r="E93" s="204" t="s">
        <v>924</v>
      </c>
      <c r="F93" s="204" t="s">
        <v>257</v>
      </c>
      <c r="G93" s="204" t="s">
        <v>1171</v>
      </c>
      <c r="H93" s="204" t="s">
        <v>2129</v>
      </c>
      <c r="I93" s="204" t="s">
        <v>1173</v>
      </c>
      <c r="J93" s="204" t="s">
        <v>871</v>
      </c>
      <c r="K93" s="204" t="s">
        <v>871</v>
      </c>
      <c r="L93" s="204" t="s">
        <v>2120</v>
      </c>
      <c r="M93" s="204" t="s">
        <v>213</v>
      </c>
      <c r="N93" s="204" t="s">
        <v>912</v>
      </c>
      <c r="O93" s="204" t="s">
        <v>928</v>
      </c>
      <c r="P93" s="204" t="s">
        <v>4413</v>
      </c>
      <c r="Q93" s="204" t="s">
        <v>4414</v>
      </c>
      <c r="R93" s="204">
        <v>0</v>
      </c>
      <c r="S93" s="204">
        <v>0</v>
      </c>
      <c r="T93" s="204">
        <v>0</v>
      </c>
      <c r="U93" s="204">
        <v>0</v>
      </c>
      <c r="V93" s="204">
        <v>0</v>
      </c>
      <c r="W93" s="204">
        <v>0</v>
      </c>
      <c r="X93" s="204">
        <v>0</v>
      </c>
      <c r="Y93" s="204">
        <v>0</v>
      </c>
      <c r="Z93" s="204">
        <v>21.74</v>
      </c>
      <c r="AA93" s="204">
        <v>21</v>
      </c>
      <c r="AB93" s="204">
        <v>0</v>
      </c>
      <c r="AC93" s="204">
        <v>0</v>
      </c>
      <c r="AD93" s="204">
        <v>14.49</v>
      </c>
      <c r="AE93" s="204">
        <v>21</v>
      </c>
      <c r="AF93" s="204">
        <v>0</v>
      </c>
      <c r="AG93" s="204">
        <v>0</v>
      </c>
      <c r="AH93" s="204">
        <v>0</v>
      </c>
      <c r="AI93" s="204">
        <v>0</v>
      </c>
      <c r="AJ93" s="204"/>
      <c r="AK93" s="204"/>
      <c r="AL93" s="204"/>
      <c r="AM93" s="204"/>
      <c r="AN93" s="204"/>
      <c r="AO93" s="204"/>
      <c r="AP93" s="204"/>
      <c r="AQ93" s="204"/>
      <c r="AR93" s="204"/>
      <c r="AS93" s="204"/>
      <c r="AT93" s="204"/>
      <c r="AU93" s="204"/>
      <c r="AV93" s="204"/>
      <c r="AW93" s="204"/>
      <c r="AX93" s="204"/>
      <c r="AY93" s="204" t="str">
        <f t="shared" si="29"/>
        <v>APRAVET 100 000 UI/G PREMELANGE MEDICAMENTEUX POUR PORCS ET LAPINS</v>
      </c>
      <c r="AZ93" s="204" t="str">
        <f>IF(COUNTIF(AY:AY,AY93)=1,AY93,IF(AND(COUNTIF(AY:AY,AY93)&gt;1,COUNTIF(AZ$2:AZ92,AY93)&gt;=1),"",AY93))</f>
        <v>APRAVET 100 000 UI/G PREMELANGE MEDICAMENTEUX POUR PORCS ET LAPINS</v>
      </c>
      <c r="BA93" s="204" t="str">
        <v/>
      </c>
      <c r="BB93" s="204" t="str">
        <f>IF(BA93="","",MAX(BB$2:BB92)+1)</f>
        <v/>
      </c>
      <c r="BC93" s="204"/>
      <c r="BD93" s="204">
        <v>91</v>
      </c>
      <c r="BE93" s="204" t="str">
        <f t="shared" si="30"/>
        <v>CEFTIOCYL 50 MG/ML SUSPENSION INJECTABLE POUR BOVINS ET PORCINS</v>
      </c>
      <c r="BF93" s="204" t="str">
        <f t="shared" si="19"/>
        <v>INJ</v>
      </c>
      <c r="BG93" s="204" t="str">
        <f t="shared" si="20"/>
        <v>CEPHALOSPORINES 3&amp;4G</v>
      </c>
      <c r="BH93" s="204" t="str">
        <f t="shared" si="21"/>
        <v/>
      </c>
      <c r="BI93" s="204" t="str">
        <f t="shared" si="22"/>
        <v/>
      </c>
      <c r="BJ93" s="204" t="str">
        <f t="shared" si="23"/>
        <v>ceftiofur</v>
      </c>
      <c r="BK93" s="204" t="str">
        <f t="shared" si="24"/>
        <v/>
      </c>
      <c r="BL93" s="204" t="str">
        <f t="shared" si="25"/>
        <v/>
      </c>
      <c r="BM93" s="204" t="str">
        <f t="shared" si="31"/>
        <v>Ceftiofur</v>
      </c>
      <c r="BN93" s="204" t="str">
        <f t="shared" si="26"/>
        <v>Ceftiofur</v>
      </c>
      <c r="BO93" s="204" t="str">
        <f t="shared" si="27"/>
        <v/>
      </c>
      <c r="BP93" s="204" t="str">
        <f t="shared" si="28"/>
        <v/>
      </c>
      <c r="BQ93" s="204" t="str">
        <f t="shared" si="32"/>
        <v>Cephalosporines 3&amp;4G</v>
      </c>
      <c r="BR93" s="204" t="str">
        <f t="shared" si="33"/>
        <v>Cephalosporines 3&amp;4G</v>
      </c>
      <c r="BS93" s="204" t="str">
        <f t="shared" si="34"/>
        <v/>
      </c>
      <c r="BT93" s="204" t="str">
        <f t="shared" si="35"/>
        <v/>
      </c>
      <c r="BU93" s="104" t="str">
        <f t="shared" si="36"/>
        <v>Voie parentérale</v>
      </c>
      <c r="BV93" s="202" t="str">
        <f t="shared" si="37"/>
        <v>x</v>
      </c>
      <c r="BX93"/>
      <c r="BY93"/>
      <c r="BZ93"/>
      <c r="CA93"/>
      <c r="CB93"/>
      <c r="CD93"/>
      <c r="CL93" s="206" t="s">
        <v>1395</v>
      </c>
      <c r="CM93" s="268" t="s">
        <v>4587</v>
      </c>
      <c r="CO93" s="202">
        <v>92</v>
      </c>
    </row>
    <row r="94" spans="1:93" x14ac:dyDescent="0.25">
      <c r="A94" s="203" t="s">
        <v>4438</v>
      </c>
      <c r="B94" s="204" t="s">
        <v>4439</v>
      </c>
      <c r="C94" s="204" t="s">
        <v>4440</v>
      </c>
      <c r="D94" s="210" t="s">
        <v>4441</v>
      </c>
      <c r="E94" s="204" t="s">
        <v>924</v>
      </c>
      <c r="F94" s="204" t="s">
        <v>258</v>
      </c>
      <c r="G94" s="204" t="s">
        <v>925</v>
      </c>
      <c r="H94" s="204" t="s">
        <v>2119</v>
      </c>
      <c r="I94" s="204" t="s">
        <v>910</v>
      </c>
      <c r="J94" s="204" t="s">
        <v>871</v>
      </c>
      <c r="K94" s="204" t="s">
        <v>871</v>
      </c>
      <c r="L94" s="204" t="s">
        <v>2120</v>
      </c>
      <c r="M94" s="204" t="s">
        <v>213</v>
      </c>
      <c r="N94" s="204" t="s">
        <v>2121</v>
      </c>
      <c r="O94" s="204" t="s">
        <v>928</v>
      </c>
      <c r="P94" s="204" t="s">
        <v>4413</v>
      </c>
      <c r="Q94" s="204" t="s">
        <v>4442</v>
      </c>
      <c r="R94" s="204">
        <v>72.48</v>
      </c>
      <c r="S94" s="204">
        <v>5</v>
      </c>
      <c r="T94" s="204">
        <v>0</v>
      </c>
      <c r="U94" s="204">
        <v>0</v>
      </c>
      <c r="V94" s="204">
        <v>0</v>
      </c>
      <c r="W94" s="204">
        <v>0</v>
      </c>
      <c r="X94" s="204">
        <v>0</v>
      </c>
      <c r="Y94" s="204">
        <v>0</v>
      </c>
      <c r="Z94" s="204">
        <v>36.24</v>
      </c>
      <c r="AA94" s="204">
        <v>5</v>
      </c>
      <c r="AB94" s="204">
        <v>0</v>
      </c>
      <c r="AC94" s="204">
        <v>0</v>
      </c>
      <c r="AD94" s="204">
        <v>22.65</v>
      </c>
      <c r="AE94" s="204">
        <v>7</v>
      </c>
      <c r="AF94" s="204">
        <v>144.96</v>
      </c>
      <c r="AG94" s="204">
        <v>5</v>
      </c>
      <c r="AH94" s="204">
        <v>0</v>
      </c>
      <c r="AI94" s="204">
        <v>0</v>
      </c>
      <c r="AJ94" s="204"/>
      <c r="AK94" s="204"/>
      <c r="AL94" s="204"/>
      <c r="AM94" s="204"/>
      <c r="AN94" s="204"/>
      <c r="AO94" s="204"/>
      <c r="AP94" s="204"/>
      <c r="AQ94" s="204"/>
      <c r="AR94" s="204"/>
      <c r="AS94" s="204"/>
      <c r="AT94" s="204"/>
      <c r="AU94" s="204"/>
      <c r="AV94" s="204"/>
      <c r="AW94" s="204"/>
      <c r="AX94" s="204"/>
      <c r="AY94" s="204" t="str">
        <f t="shared" si="29"/>
        <v>APRAVET 552 UI / MG, POUDRE POUR ADMINISTRATION DANS L'EAU DE BOISSON / LE LAIT POUR PORCINS, VEAUX, POULETS ET LAPINS</v>
      </c>
      <c r="AZ94" s="204" t="str">
        <f>IF(COUNTIF(AY:AY,AY94)=1,AY94,IF(AND(COUNTIF(AY:AY,AY94)&gt;1,COUNTIF(AZ$2:AZ93,AY94)&gt;=1),"",AY94))</f>
        <v>APRAVET 552 UI / MG, POUDRE POUR ADMINISTRATION DANS L'EAU DE BOISSON / LE LAIT POUR PORCINS, VEAUX, POULETS ET LAPINS</v>
      </c>
      <c r="BA94" s="204" t="str">
        <v/>
      </c>
      <c r="BB94" s="204" t="str">
        <f>IF(BA94="","",MAX(BB$2:BB93)+1)</f>
        <v/>
      </c>
      <c r="BC94" s="204"/>
      <c r="BD94" s="204">
        <v>92</v>
      </c>
      <c r="BE94" s="204" t="str">
        <f t="shared" si="30"/>
        <v>CEFTIOCYL FLOW 50 MG/ML SUSPENSION INJECTABLE POUR PORCINS ET BOVINS</v>
      </c>
      <c r="BF94" s="204" t="str">
        <f t="shared" si="19"/>
        <v>INJ</v>
      </c>
      <c r="BG94" s="204" t="str">
        <f t="shared" si="20"/>
        <v>CEPHALOSPORINES 3&amp;4G</v>
      </c>
      <c r="BH94" s="204" t="str">
        <f t="shared" si="21"/>
        <v/>
      </c>
      <c r="BI94" s="204" t="str">
        <f t="shared" si="22"/>
        <v/>
      </c>
      <c r="BJ94" s="204" t="str">
        <f t="shared" si="23"/>
        <v>ceftiofur</v>
      </c>
      <c r="BK94" s="204" t="str">
        <f t="shared" si="24"/>
        <v/>
      </c>
      <c r="BL94" s="204" t="str">
        <f t="shared" si="25"/>
        <v/>
      </c>
      <c r="BM94" s="204" t="str">
        <f t="shared" si="31"/>
        <v>Ceftiofur</v>
      </c>
      <c r="BN94" s="204" t="str">
        <f t="shared" si="26"/>
        <v>Ceftiofur</v>
      </c>
      <c r="BO94" s="204" t="str">
        <f t="shared" si="27"/>
        <v/>
      </c>
      <c r="BP94" s="204" t="str">
        <f t="shared" si="28"/>
        <v/>
      </c>
      <c r="BQ94" s="204" t="str">
        <f t="shared" si="32"/>
        <v>Cephalosporines 3&amp;4G</v>
      </c>
      <c r="BR94" s="204" t="str">
        <f t="shared" si="33"/>
        <v>Cephalosporines 3&amp;4G</v>
      </c>
      <c r="BS94" s="204" t="str">
        <f t="shared" si="34"/>
        <v/>
      </c>
      <c r="BT94" s="204" t="str">
        <f t="shared" si="35"/>
        <v/>
      </c>
      <c r="BU94" s="104" t="str">
        <f t="shared" si="36"/>
        <v>Voie parentérale</v>
      </c>
      <c r="BV94" s="202" t="str">
        <f t="shared" si="37"/>
        <v>x</v>
      </c>
      <c r="BX94"/>
      <c r="BY94"/>
      <c r="BZ94"/>
      <c r="CA94"/>
      <c r="CB94"/>
      <c r="CD94"/>
      <c r="CL94" s="206" t="s">
        <v>3767</v>
      </c>
      <c r="CM94" s="268" t="s">
        <v>4587</v>
      </c>
      <c r="CO94" s="202">
        <v>93</v>
      </c>
    </row>
    <row r="95" spans="1:93" x14ac:dyDescent="0.25">
      <c r="A95" s="203" t="s">
        <v>4438</v>
      </c>
      <c r="B95" s="204" t="s">
        <v>4443</v>
      </c>
      <c r="C95" s="204" t="s">
        <v>4444</v>
      </c>
      <c r="D95" s="210" t="s">
        <v>4445</v>
      </c>
      <c r="E95" s="204" t="s">
        <v>924</v>
      </c>
      <c r="F95" s="204" t="s">
        <v>258</v>
      </c>
      <c r="G95" s="204" t="s">
        <v>925</v>
      </c>
      <c r="H95" s="204" t="s">
        <v>2119</v>
      </c>
      <c r="I95" s="204" t="s">
        <v>910</v>
      </c>
      <c r="J95" s="204" t="s">
        <v>871</v>
      </c>
      <c r="K95" s="204" t="s">
        <v>871</v>
      </c>
      <c r="L95" s="204" t="s">
        <v>2120</v>
      </c>
      <c r="M95" s="204" t="s">
        <v>213</v>
      </c>
      <c r="N95" s="204" t="s">
        <v>2121</v>
      </c>
      <c r="O95" s="204" t="s">
        <v>928</v>
      </c>
      <c r="P95" s="204" t="s">
        <v>4413</v>
      </c>
      <c r="Q95" s="204" t="s">
        <v>4446</v>
      </c>
      <c r="R95" s="204">
        <v>72.48</v>
      </c>
      <c r="S95" s="204">
        <v>5</v>
      </c>
      <c r="T95" s="204">
        <v>0</v>
      </c>
      <c r="U95" s="204">
        <v>0</v>
      </c>
      <c r="V95" s="204">
        <v>0</v>
      </c>
      <c r="W95" s="204">
        <v>0</v>
      </c>
      <c r="X95" s="204">
        <v>0</v>
      </c>
      <c r="Y95" s="204">
        <v>0</v>
      </c>
      <c r="Z95" s="204">
        <v>36.24</v>
      </c>
      <c r="AA95" s="204">
        <v>5</v>
      </c>
      <c r="AB95" s="204">
        <v>0</v>
      </c>
      <c r="AC95" s="204">
        <v>0</v>
      </c>
      <c r="AD95" s="204">
        <v>22.65</v>
      </c>
      <c r="AE95" s="204">
        <v>7</v>
      </c>
      <c r="AF95" s="204">
        <v>144.96</v>
      </c>
      <c r="AG95" s="204">
        <v>5</v>
      </c>
      <c r="AH95" s="204">
        <v>0</v>
      </c>
      <c r="AI95" s="204">
        <v>0</v>
      </c>
      <c r="AJ95" s="204"/>
      <c r="AK95" s="204"/>
      <c r="AL95" s="204"/>
      <c r="AM95" s="204"/>
      <c r="AN95" s="204"/>
      <c r="AO95" s="204"/>
      <c r="AP95" s="204"/>
      <c r="AQ95" s="204"/>
      <c r="AR95" s="204"/>
      <c r="AS95" s="204"/>
      <c r="AT95" s="204"/>
      <c r="AU95" s="204"/>
      <c r="AV95" s="204"/>
      <c r="AW95" s="204"/>
      <c r="AX95" s="204"/>
      <c r="AY95" s="204" t="str">
        <f t="shared" si="29"/>
        <v>APRAVET 552 UI / MG, POUDRE POUR ADMINISTRATION DANS L'EAU DE BOISSON / LE LAIT POUR PORCINS, VEAUX, POULETS ET LAPINS</v>
      </c>
      <c r="AZ95" s="204" t="str">
        <f>IF(COUNTIF(AY:AY,AY95)=1,AY95,IF(AND(COUNTIF(AY:AY,AY95)&gt;1,COUNTIF(AZ$2:AZ94,AY95)&gt;=1),"",AY95))</f>
        <v/>
      </c>
      <c r="BA95" s="204" t="str">
        <v/>
      </c>
      <c r="BB95" s="204" t="str">
        <f>IF(BA95="","",MAX(BB$2:BB94)+1)</f>
        <v/>
      </c>
      <c r="BC95" s="204"/>
      <c r="BD95" s="204">
        <v>93</v>
      </c>
      <c r="BE95" s="204" t="str">
        <f t="shared" si="30"/>
        <v>CEFTIOSAN 50 MG/ML SUSPENSION INJECTABLE POUR PORCINS ET BOVINS</v>
      </c>
      <c r="BF95" s="204" t="str">
        <f t="shared" si="19"/>
        <v>INJ</v>
      </c>
      <c r="BG95" s="204" t="str">
        <f t="shared" si="20"/>
        <v>CEPHALOSPORINES 3&amp;4G</v>
      </c>
      <c r="BH95" s="204" t="str">
        <f t="shared" si="21"/>
        <v/>
      </c>
      <c r="BI95" s="204" t="str">
        <f t="shared" si="22"/>
        <v/>
      </c>
      <c r="BJ95" s="204" t="str">
        <f t="shared" si="23"/>
        <v>ceftiofur</v>
      </c>
      <c r="BK95" s="204" t="str">
        <f t="shared" si="24"/>
        <v/>
      </c>
      <c r="BL95" s="204" t="str">
        <f t="shared" si="25"/>
        <v/>
      </c>
      <c r="BM95" s="204" t="str">
        <f t="shared" si="31"/>
        <v>Ceftiofur</v>
      </c>
      <c r="BN95" s="204" t="str">
        <f t="shared" si="26"/>
        <v>Ceftiofur</v>
      </c>
      <c r="BO95" s="204" t="str">
        <f t="shared" si="27"/>
        <v/>
      </c>
      <c r="BP95" s="204" t="str">
        <f t="shared" si="28"/>
        <v/>
      </c>
      <c r="BQ95" s="204" t="str">
        <f t="shared" si="32"/>
        <v>Cephalosporines 3&amp;4G</v>
      </c>
      <c r="BR95" s="204" t="str">
        <f t="shared" si="33"/>
        <v>Cephalosporines 3&amp;4G</v>
      </c>
      <c r="BS95" s="204" t="str">
        <f t="shared" si="34"/>
        <v/>
      </c>
      <c r="BT95" s="204" t="str">
        <f t="shared" si="35"/>
        <v/>
      </c>
      <c r="BU95" s="104" t="str">
        <f t="shared" si="36"/>
        <v>Voie parentérale</v>
      </c>
      <c r="BV95" s="202" t="str">
        <f t="shared" si="37"/>
        <v>x</v>
      </c>
      <c r="BX95"/>
      <c r="BY95"/>
      <c r="BZ95"/>
      <c r="CA95"/>
      <c r="CB95"/>
      <c r="CD95"/>
      <c r="CL95" s="206" t="s">
        <v>2209</v>
      </c>
      <c r="CM95" s="268" t="s">
        <v>4587</v>
      </c>
      <c r="CO95" s="202">
        <v>94</v>
      </c>
    </row>
    <row r="96" spans="1:93" x14ac:dyDescent="0.25">
      <c r="A96" s="203" t="s">
        <v>4542</v>
      </c>
      <c r="B96" s="204" t="s">
        <v>4543</v>
      </c>
      <c r="C96" s="204" t="s">
        <v>4544</v>
      </c>
      <c r="D96" s="210" t="s">
        <v>873</v>
      </c>
      <c r="E96" s="204" t="s">
        <v>906</v>
      </c>
      <c r="F96" s="204" t="s">
        <v>260</v>
      </c>
      <c r="G96" s="204" t="s">
        <v>1128</v>
      </c>
      <c r="H96" s="204" t="s">
        <v>1514</v>
      </c>
      <c r="I96" s="204" t="s">
        <v>1116</v>
      </c>
      <c r="J96" s="204" t="s">
        <v>1291</v>
      </c>
      <c r="K96" s="204" t="s">
        <v>1291</v>
      </c>
      <c r="L96" s="204" t="s">
        <v>1292</v>
      </c>
      <c r="M96" s="204" t="s">
        <v>213</v>
      </c>
      <c r="N96" s="204" t="s">
        <v>863</v>
      </c>
      <c r="O96" s="204" t="s">
        <v>918</v>
      </c>
      <c r="P96" s="204" t="s">
        <v>859</v>
      </c>
      <c r="Q96" s="204" t="s">
        <v>885</v>
      </c>
      <c r="R96" s="204">
        <v>0</v>
      </c>
      <c r="S96" s="204">
        <v>0</v>
      </c>
      <c r="T96" s="204">
        <v>0</v>
      </c>
      <c r="U96" s="204">
        <v>0</v>
      </c>
      <c r="V96" s="204">
        <v>0</v>
      </c>
      <c r="W96" s="204">
        <v>0</v>
      </c>
      <c r="X96" s="204">
        <v>0</v>
      </c>
      <c r="Y96" s="204">
        <v>0</v>
      </c>
      <c r="Z96" s="204">
        <v>0</v>
      </c>
      <c r="AA96" s="204">
        <v>0</v>
      </c>
      <c r="AB96" s="204">
        <v>0</v>
      </c>
      <c r="AC96" s="204">
        <v>0</v>
      </c>
      <c r="AD96" s="204">
        <v>0</v>
      </c>
      <c r="AE96" s="204">
        <v>0</v>
      </c>
      <c r="AF96" s="204">
        <v>0</v>
      </c>
      <c r="AG96" s="204">
        <v>0</v>
      </c>
      <c r="AH96" s="204">
        <v>0</v>
      </c>
      <c r="AI96" s="204">
        <v>0</v>
      </c>
      <c r="AJ96" s="204"/>
      <c r="AK96" s="204"/>
      <c r="AL96" s="204"/>
      <c r="AM96" s="204"/>
      <c r="AN96" s="204"/>
      <c r="AO96" s="204"/>
      <c r="AP96" s="204"/>
      <c r="AQ96" s="204"/>
      <c r="AR96" s="204"/>
      <c r="AS96" s="204"/>
      <c r="AT96" s="204"/>
      <c r="AU96" s="204"/>
      <c r="AV96" s="204"/>
      <c r="AW96" s="204"/>
      <c r="AX96" s="204"/>
      <c r="AY96" s="204" t="str">
        <f t="shared" si="29"/>
        <v>ARENTOR DC 250 MG SUSPENSION INTRAMAMMAIRE POUR VACHES TARIES</v>
      </c>
      <c r="AZ96" s="204" t="str">
        <f>IF(COUNTIF(AY:AY,AY96)=1,AY96,IF(AND(COUNTIF(AY:AY,AY96)&gt;1,COUNTIF(AZ$2:AZ95,AY96)&gt;=1),"",AY96))</f>
        <v>ARENTOR DC 250 MG SUSPENSION INTRAMAMMAIRE POUR VACHES TARIES</v>
      </c>
      <c r="BA96" s="204" t="str">
        <v/>
      </c>
      <c r="BB96" s="204" t="str">
        <f>IF(BA96="","",MAX(BB$2:BB95)+1)</f>
        <v/>
      </c>
      <c r="BC96" s="204"/>
      <c r="BD96" s="204">
        <v>94</v>
      </c>
      <c r="BE96" s="204" t="str">
        <f t="shared" si="30"/>
        <v>CEMAY 50 MG/ML SUSPENSION INJECTABLE POUR PORCS ET BOVINS</v>
      </c>
      <c r="BF96" s="204" t="str">
        <f t="shared" si="19"/>
        <v>INJ</v>
      </c>
      <c r="BG96" s="204" t="str">
        <f t="shared" si="20"/>
        <v>CEPHALOSPORINES 3&amp;4G</v>
      </c>
      <c r="BH96" s="204" t="str">
        <f t="shared" si="21"/>
        <v/>
      </c>
      <c r="BI96" s="204" t="str">
        <f t="shared" si="22"/>
        <v/>
      </c>
      <c r="BJ96" s="204" t="str">
        <f t="shared" si="23"/>
        <v>ceftiofur</v>
      </c>
      <c r="BK96" s="204" t="str">
        <f t="shared" si="24"/>
        <v/>
      </c>
      <c r="BL96" s="204" t="str">
        <f t="shared" si="25"/>
        <v/>
      </c>
      <c r="BM96" s="204" t="str">
        <f t="shared" si="31"/>
        <v>Ceftiofur</v>
      </c>
      <c r="BN96" s="204" t="str">
        <f t="shared" si="26"/>
        <v>Ceftiofur</v>
      </c>
      <c r="BO96" s="204" t="str">
        <f t="shared" si="27"/>
        <v/>
      </c>
      <c r="BP96" s="204" t="str">
        <f t="shared" si="28"/>
        <v/>
      </c>
      <c r="BQ96" s="204" t="str">
        <f t="shared" si="32"/>
        <v>Cephalosporines 3&amp;4G</v>
      </c>
      <c r="BR96" s="204" t="str">
        <f t="shared" si="33"/>
        <v>Cephalosporines 3&amp;4G</v>
      </c>
      <c r="BS96" s="204" t="str">
        <f t="shared" si="34"/>
        <v/>
      </c>
      <c r="BT96" s="204" t="str">
        <f t="shared" si="35"/>
        <v/>
      </c>
      <c r="BU96" s="104" t="str">
        <f t="shared" si="36"/>
        <v>Voie parentérale</v>
      </c>
      <c r="BV96" s="202" t="str">
        <f t="shared" si="37"/>
        <v>x</v>
      </c>
      <c r="BX96"/>
      <c r="BY96"/>
      <c r="BZ96"/>
      <c r="CA96"/>
      <c r="CB96"/>
      <c r="CD96"/>
      <c r="CL96" s="206" t="s">
        <v>3494</v>
      </c>
      <c r="CM96" s="268" t="s">
        <v>4587</v>
      </c>
      <c r="CO96" s="202">
        <v>95</v>
      </c>
    </row>
    <row r="97" spans="1:93" x14ac:dyDescent="0.25">
      <c r="A97" s="203" t="s">
        <v>4542</v>
      </c>
      <c r="B97" s="204" t="s">
        <v>4545</v>
      </c>
      <c r="C97" s="204" t="s">
        <v>4546</v>
      </c>
      <c r="D97" s="210" t="s">
        <v>966</v>
      </c>
      <c r="E97" s="204" t="s">
        <v>906</v>
      </c>
      <c r="F97" s="204" t="s">
        <v>260</v>
      </c>
      <c r="G97" s="204" t="s">
        <v>1128</v>
      </c>
      <c r="H97" s="204" t="s">
        <v>1514</v>
      </c>
      <c r="I97" s="204" t="s">
        <v>1116</v>
      </c>
      <c r="J97" s="204" t="s">
        <v>1291</v>
      </c>
      <c r="K97" s="204" t="s">
        <v>1291</v>
      </c>
      <c r="L97" s="204" t="s">
        <v>1292</v>
      </c>
      <c r="M97" s="204" t="s">
        <v>213</v>
      </c>
      <c r="N97" s="204" t="s">
        <v>863</v>
      </c>
      <c r="O97" s="204" t="s">
        <v>918</v>
      </c>
      <c r="P97" s="204" t="s">
        <v>859</v>
      </c>
      <c r="Q97" s="204" t="s">
        <v>983</v>
      </c>
      <c r="R97" s="204">
        <v>0</v>
      </c>
      <c r="S97" s="204">
        <v>0</v>
      </c>
      <c r="T97" s="204">
        <v>0</v>
      </c>
      <c r="U97" s="204">
        <v>0</v>
      </c>
      <c r="V97" s="204">
        <v>0</v>
      </c>
      <c r="W97" s="204">
        <v>0</v>
      </c>
      <c r="X97" s="204">
        <v>0</v>
      </c>
      <c r="Y97" s="204">
        <v>0</v>
      </c>
      <c r="Z97" s="204">
        <v>0</v>
      </c>
      <c r="AA97" s="204">
        <v>0</v>
      </c>
      <c r="AB97" s="204">
        <v>0</v>
      </c>
      <c r="AC97" s="204">
        <v>0</v>
      </c>
      <c r="AD97" s="204">
        <v>0</v>
      </c>
      <c r="AE97" s="204">
        <v>0</v>
      </c>
      <c r="AF97" s="204">
        <v>0</v>
      </c>
      <c r="AG97" s="204">
        <v>0</v>
      </c>
      <c r="AH97" s="204">
        <v>0</v>
      </c>
      <c r="AI97" s="204">
        <v>0</v>
      </c>
      <c r="AJ97" s="204"/>
      <c r="AK97" s="204"/>
      <c r="AL97" s="204"/>
      <c r="AM97" s="204"/>
      <c r="AN97" s="204"/>
      <c r="AO97" s="204"/>
      <c r="AP97" s="204"/>
      <c r="AQ97" s="204"/>
      <c r="AR97" s="204"/>
      <c r="AS97" s="204"/>
      <c r="AT97" s="204"/>
      <c r="AU97" s="204"/>
      <c r="AV97" s="204"/>
      <c r="AW97" s="204"/>
      <c r="AX97" s="204"/>
      <c r="AY97" s="204" t="str">
        <f t="shared" si="29"/>
        <v>ARENTOR DC 250 MG SUSPENSION INTRAMAMMAIRE POUR VACHES TARIES</v>
      </c>
      <c r="AZ97" s="204" t="str">
        <f>IF(COUNTIF(AY:AY,AY97)=1,AY97,IF(AND(COUNTIF(AY:AY,AY97)&gt;1,COUNTIF(AZ$2:AZ96,AY97)&gt;=1),"",AY97))</f>
        <v/>
      </c>
      <c r="BA97" s="204" t="str">
        <v/>
      </c>
      <c r="BB97" s="204" t="str">
        <f>IF(BA97="","",MAX(BB$2:BB96)+1)</f>
        <v/>
      </c>
      <c r="BC97" s="204"/>
      <c r="BD97" s="204">
        <v>95</v>
      </c>
      <c r="BE97" s="204" t="str">
        <f t="shared" si="30"/>
        <v>CENTRAUREO</v>
      </c>
      <c r="BF97" s="204" t="str">
        <f t="shared" si="19"/>
        <v>INTRAUT</v>
      </c>
      <c r="BG97" s="204" t="str">
        <f t="shared" si="20"/>
        <v>TETRACYCLINES</v>
      </c>
      <c r="BH97" s="204" t="str">
        <f t="shared" si="21"/>
        <v/>
      </c>
      <c r="BI97" s="204" t="str">
        <f t="shared" si="22"/>
        <v/>
      </c>
      <c r="BJ97" s="204" t="str">
        <f t="shared" si="23"/>
        <v>chlortetracycline</v>
      </c>
      <c r="BK97" s="204" t="str">
        <f t="shared" si="24"/>
        <v/>
      </c>
      <c r="BL97" s="204" t="str">
        <f t="shared" si="25"/>
        <v/>
      </c>
      <c r="BM97" s="204" t="str">
        <f t="shared" si="31"/>
        <v>Chlortétracycline</v>
      </c>
      <c r="BN97" s="204" t="str">
        <f t="shared" si="26"/>
        <v>Chlortétracycline</v>
      </c>
      <c r="BO97" s="204" t="str">
        <f t="shared" si="27"/>
        <v/>
      </c>
      <c r="BP97" s="204" t="str">
        <f t="shared" si="28"/>
        <v/>
      </c>
      <c r="BQ97" s="204" t="str">
        <f t="shared" si="32"/>
        <v>Tetracyclines</v>
      </c>
      <c r="BR97" s="204" t="str">
        <f t="shared" si="33"/>
        <v>Tetracyclines</v>
      </c>
      <c r="BS97" s="204" t="str">
        <f t="shared" si="34"/>
        <v/>
      </c>
      <c r="BT97" s="204" t="str">
        <f t="shared" si="35"/>
        <v/>
      </c>
      <c r="BU97" s="104" t="str">
        <f t="shared" si="36"/>
        <v>Voie intra-utérine</v>
      </c>
      <c r="BV97" s="202" t="str">
        <f t="shared" si="37"/>
        <v/>
      </c>
      <c r="BX97"/>
      <c r="BY97"/>
      <c r="BZ97"/>
      <c r="CA97"/>
      <c r="CB97"/>
      <c r="CD97"/>
      <c r="CL97" s="206" t="s">
        <v>4628</v>
      </c>
      <c r="CM97" s="268" t="s">
        <v>4587</v>
      </c>
      <c r="CO97" s="202">
        <v>96</v>
      </c>
    </row>
    <row r="98" spans="1:93" x14ac:dyDescent="0.25">
      <c r="A98" s="203" t="s">
        <v>1241</v>
      </c>
      <c r="B98" s="204" t="s">
        <v>1242</v>
      </c>
      <c r="C98" s="204" t="s">
        <v>1243</v>
      </c>
      <c r="D98" s="210" t="s">
        <v>1244</v>
      </c>
      <c r="E98" s="204" t="s">
        <v>906</v>
      </c>
      <c r="F98" s="204" t="s">
        <v>261</v>
      </c>
      <c r="G98" s="204" t="s">
        <v>1245</v>
      </c>
      <c r="H98" s="204" t="s">
        <v>890</v>
      </c>
      <c r="I98" s="204" t="s">
        <v>1245</v>
      </c>
      <c r="J98" s="204" t="s">
        <v>855</v>
      </c>
      <c r="K98" s="204" t="s">
        <v>855</v>
      </c>
      <c r="L98" s="204" t="s">
        <v>1194</v>
      </c>
      <c r="M98" s="204" t="s">
        <v>213</v>
      </c>
      <c r="N98" s="204" t="s">
        <v>923</v>
      </c>
      <c r="O98" s="204" t="s">
        <v>918</v>
      </c>
      <c r="P98" s="204" t="s">
        <v>859</v>
      </c>
      <c r="Q98" s="204" t="s">
        <v>1244</v>
      </c>
      <c r="R98" s="204">
        <v>0</v>
      </c>
      <c r="S98" s="204">
        <v>0</v>
      </c>
      <c r="T98" s="204">
        <v>0</v>
      </c>
      <c r="U98" s="204">
        <v>0</v>
      </c>
      <c r="V98" s="204">
        <v>0</v>
      </c>
      <c r="W98" s="204">
        <v>0</v>
      </c>
      <c r="X98" s="204">
        <v>0</v>
      </c>
      <c r="Y98" s="204">
        <v>0</v>
      </c>
      <c r="Z98" s="204">
        <v>0</v>
      </c>
      <c r="AA98" s="204">
        <v>0</v>
      </c>
      <c r="AB98" s="204">
        <v>0</v>
      </c>
      <c r="AC98" s="204">
        <v>0</v>
      </c>
      <c r="AD98" s="204">
        <v>0</v>
      </c>
      <c r="AE98" s="204">
        <v>0</v>
      </c>
      <c r="AF98" s="204">
        <v>0</v>
      </c>
      <c r="AG98" s="204">
        <v>0</v>
      </c>
      <c r="AH98" s="204">
        <v>0</v>
      </c>
      <c r="AI98" s="204">
        <v>0</v>
      </c>
      <c r="AJ98" s="204"/>
      <c r="AK98" s="204"/>
      <c r="AL98" s="204"/>
      <c r="AM98" s="204"/>
      <c r="AN98" s="204"/>
      <c r="AO98" s="204"/>
      <c r="AP98" s="204"/>
      <c r="AQ98" s="204"/>
      <c r="AR98" s="204"/>
      <c r="AS98" s="204"/>
      <c r="AT98" s="204"/>
      <c r="AU98" s="204"/>
      <c r="AV98" s="204"/>
      <c r="AW98" s="204"/>
      <c r="AX98" s="204"/>
      <c r="AY98" s="204" t="str">
        <f t="shared" si="29"/>
        <v>AUREOMYCINE MERIAL</v>
      </c>
      <c r="AZ98" s="204" t="str">
        <f>IF(COUNTIF(AY:AY,AY98)=1,AY98,IF(AND(COUNTIF(AY:AY,AY98)&gt;1,COUNTIF(AZ$2:AZ97,AY98)&gt;=1),"",AY98))</f>
        <v>AUREOMYCINE MERIAL</v>
      </c>
      <c r="BA98" s="204" t="str">
        <v/>
      </c>
      <c r="BB98" s="204" t="str">
        <f>IF(BA98="","",MAX(BB$2:BB97)+1)</f>
        <v/>
      </c>
      <c r="BC98" s="204"/>
      <c r="BD98" s="204">
        <v>96</v>
      </c>
      <c r="BE98" s="204" t="str">
        <f t="shared" si="30"/>
        <v>CEPRAVIN</v>
      </c>
      <c r="BF98" s="204" t="str">
        <f t="shared" si="19"/>
        <v>INTRAMAM</v>
      </c>
      <c r="BG98" s="204" t="str">
        <f t="shared" si="20"/>
        <v>CEPHALOSPORINES 1&amp;2G</v>
      </c>
      <c r="BH98" s="204" t="str">
        <f t="shared" si="21"/>
        <v/>
      </c>
      <c r="BI98" s="204" t="str">
        <f t="shared" si="22"/>
        <v/>
      </c>
      <c r="BJ98" s="204" t="str">
        <f t="shared" si="23"/>
        <v>cefalonium</v>
      </c>
      <c r="BK98" s="204" t="str">
        <f t="shared" si="24"/>
        <v/>
      </c>
      <c r="BL98" s="204" t="str">
        <f t="shared" si="25"/>
        <v/>
      </c>
      <c r="BM98" s="204" t="str">
        <f t="shared" si="31"/>
        <v>Céfalonium</v>
      </c>
      <c r="BN98" s="204" t="str">
        <f t="shared" si="26"/>
        <v>Céfalonium</v>
      </c>
      <c r="BO98" s="204" t="str">
        <f t="shared" si="27"/>
        <v/>
      </c>
      <c r="BP98" s="204" t="str">
        <f t="shared" si="28"/>
        <v/>
      </c>
      <c r="BQ98" s="204" t="str">
        <f t="shared" si="32"/>
        <v>Cephalosporines 1&amp;2G</v>
      </c>
      <c r="BR98" s="204" t="str">
        <f t="shared" si="33"/>
        <v>Cephalosporines 1&amp;2G</v>
      </c>
      <c r="BS98" s="204" t="str">
        <f t="shared" si="34"/>
        <v/>
      </c>
      <c r="BT98" s="204" t="str">
        <f t="shared" si="35"/>
        <v/>
      </c>
      <c r="BU98" s="104" t="str">
        <f t="shared" si="36"/>
        <v>Voie intramammaire</v>
      </c>
      <c r="BV98" s="202" t="str">
        <f t="shared" si="37"/>
        <v/>
      </c>
      <c r="BX98"/>
      <c r="BY98"/>
      <c r="BZ98"/>
      <c r="CA98"/>
      <c r="CB98"/>
      <c r="CD98"/>
      <c r="CL98" s="206" t="s">
        <v>955</v>
      </c>
      <c r="CM98" s="268"/>
      <c r="CO98" s="202">
        <v>97</v>
      </c>
    </row>
    <row r="99" spans="1:93" x14ac:dyDescent="0.25">
      <c r="A99" s="203" t="s">
        <v>2392</v>
      </c>
      <c r="B99" s="204" t="s">
        <v>2393</v>
      </c>
      <c r="C99" s="204" t="s">
        <v>2394</v>
      </c>
      <c r="D99" s="210" t="s">
        <v>947</v>
      </c>
      <c r="E99" s="204" t="s">
        <v>852</v>
      </c>
      <c r="F99" s="204" t="s">
        <v>2395</v>
      </c>
      <c r="G99" s="204" t="s">
        <v>1063</v>
      </c>
      <c r="H99" s="204" t="s">
        <v>909</v>
      </c>
      <c r="I99" s="204" t="s">
        <v>976</v>
      </c>
      <c r="J99" s="204" t="s">
        <v>871</v>
      </c>
      <c r="K99" s="204" t="s">
        <v>871</v>
      </c>
      <c r="L99" s="204" t="s">
        <v>2210</v>
      </c>
      <c r="M99" s="204" t="s">
        <v>213</v>
      </c>
      <c r="N99" s="204" t="s">
        <v>1423</v>
      </c>
      <c r="O99" s="204" t="s">
        <v>858</v>
      </c>
      <c r="P99" s="204" t="s">
        <v>859</v>
      </c>
      <c r="Q99" s="204" t="s">
        <v>2396</v>
      </c>
      <c r="R99" s="204">
        <v>0</v>
      </c>
      <c r="S99" s="204">
        <v>0</v>
      </c>
      <c r="T99" s="204">
        <v>0</v>
      </c>
      <c r="U99" s="204">
        <v>0</v>
      </c>
      <c r="V99" s="204">
        <v>0</v>
      </c>
      <c r="W99" s="204">
        <v>0</v>
      </c>
      <c r="X99" s="204">
        <v>0</v>
      </c>
      <c r="Y99" s="204">
        <v>0</v>
      </c>
      <c r="Z99" s="204">
        <v>0</v>
      </c>
      <c r="AA99" s="204">
        <v>0</v>
      </c>
      <c r="AB99" s="204">
        <v>0</v>
      </c>
      <c r="AC99" s="204">
        <v>0</v>
      </c>
      <c r="AD99" s="204">
        <v>0</v>
      </c>
      <c r="AE99" s="204">
        <v>0</v>
      </c>
      <c r="AF99" s="204">
        <v>0</v>
      </c>
      <c r="AG99" s="204">
        <v>0</v>
      </c>
      <c r="AH99" s="204">
        <v>0</v>
      </c>
      <c r="AI99" s="204">
        <v>0</v>
      </c>
      <c r="AJ99" s="204"/>
      <c r="AK99" s="204"/>
      <c r="AL99" s="204"/>
      <c r="AM99" s="204"/>
      <c r="AN99" s="204"/>
      <c r="AO99" s="204"/>
      <c r="AP99" s="204"/>
      <c r="AQ99" s="204"/>
      <c r="AR99" s="204"/>
      <c r="AS99" s="204"/>
      <c r="AT99" s="204"/>
      <c r="AU99" s="204"/>
      <c r="AV99" s="204"/>
      <c r="AW99" s="204"/>
      <c r="AX99" s="204"/>
      <c r="AY99" s="204" t="str">
        <f t="shared" si="29"/>
        <v/>
      </c>
      <c r="AZ99" s="204" t="str">
        <f>IF(COUNTIF(AY:AY,AY99)=1,AY99,IF(AND(COUNTIF(AY:AY,AY99)&gt;1,COUNTIF(AZ$2:AZ98,AY99)&gt;=1),"",AY99))</f>
        <v/>
      </c>
      <c r="BA99" s="204" t="str">
        <v/>
      </c>
      <c r="BB99" s="204" t="str">
        <f>IF(BA99="","",MAX(BB$2:BB98)+1)</f>
        <v/>
      </c>
      <c r="BC99" s="204"/>
      <c r="BD99" s="204">
        <v>97</v>
      </c>
      <c r="BE99" s="204" t="str">
        <f t="shared" si="30"/>
        <v>CEPRITECT 250 MG SUSPENSION INTRAMAMMAIRE POUR VACHES AU TARISSEMENT</v>
      </c>
      <c r="BF99" s="204" t="str">
        <f t="shared" si="19"/>
        <v>INTRAMAM</v>
      </c>
      <c r="BG99" s="204" t="str">
        <f t="shared" si="20"/>
        <v>CEPHALOSPORINES 1&amp;2G</v>
      </c>
      <c r="BH99" s="204" t="str">
        <f t="shared" si="21"/>
        <v/>
      </c>
      <c r="BI99" s="204" t="str">
        <f t="shared" si="22"/>
        <v/>
      </c>
      <c r="BJ99" s="204" t="str">
        <f t="shared" si="23"/>
        <v>cefalonium</v>
      </c>
      <c r="BK99" s="204" t="str">
        <f t="shared" si="24"/>
        <v/>
      </c>
      <c r="BL99" s="204" t="str">
        <f t="shared" si="25"/>
        <v/>
      </c>
      <c r="BM99" s="204" t="str">
        <f t="shared" si="31"/>
        <v>Céfalonium</v>
      </c>
      <c r="BN99" s="204" t="str">
        <f t="shared" si="26"/>
        <v>Céfalonium</v>
      </c>
      <c r="BO99" s="204" t="str">
        <f t="shared" si="27"/>
        <v/>
      </c>
      <c r="BP99" s="204" t="str">
        <f t="shared" si="28"/>
        <v/>
      </c>
      <c r="BQ99" s="204" t="str">
        <f t="shared" si="32"/>
        <v>Cephalosporines 1&amp;2G</v>
      </c>
      <c r="BR99" s="204" t="str">
        <f t="shared" si="33"/>
        <v>Cephalosporines 1&amp;2G</v>
      </c>
      <c r="BS99" s="204" t="str">
        <f t="shared" si="34"/>
        <v/>
      </c>
      <c r="BT99" s="204" t="str">
        <f t="shared" si="35"/>
        <v/>
      </c>
      <c r="BU99" s="104" t="str">
        <f t="shared" si="36"/>
        <v>Voie intramammaire</v>
      </c>
      <c r="BV99" s="202" t="str">
        <f t="shared" si="37"/>
        <v/>
      </c>
      <c r="BX99"/>
      <c r="BY99"/>
      <c r="BZ99"/>
      <c r="CA99"/>
      <c r="CB99"/>
      <c r="CD99"/>
      <c r="CL99" s="206" t="s">
        <v>4123</v>
      </c>
      <c r="CM99" s="268" t="s">
        <v>4587</v>
      </c>
      <c r="CO99" s="202">
        <v>98</v>
      </c>
    </row>
    <row r="100" spans="1:93" x14ac:dyDescent="0.25">
      <c r="A100" s="203" t="s">
        <v>3113</v>
      </c>
      <c r="B100" s="204" t="s">
        <v>3114</v>
      </c>
      <c r="C100" s="204" t="s">
        <v>3115</v>
      </c>
      <c r="D100" s="210" t="s">
        <v>947</v>
      </c>
      <c r="E100" s="204" t="s">
        <v>852</v>
      </c>
      <c r="F100" s="204" t="s">
        <v>3116</v>
      </c>
      <c r="G100" s="204" t="s">
        <v>1063</v>
      </c>
      <c r="H100" s="204" t="s">
        <v>955</v>
      </c>
      <c r="I100" s="204" t="s">
        <v>976</v>
      </c>
      <c r="J100" s="204" t="s">
        <v>2559</v>
      </c>
      <c r="K100" s="204" t="s">
        <v>2559</v>
      </c>
      <c r="L100" s="204" t="s">
        <v>2904</v>
      </c>
      <c r="M100" s="204" t="s">
        <v>213</v>
      </c>
      <c r="N100" s="204" t="s">
        <v>1423</v>
      </c>
      <c r="O100" s="204" t="s">
        <v>858</v>
      </c>
      <c r="P100" s="204" t="s">
        <v>859</v>
      </c>
      <c r="Q100" s="204" t="s">
        <v>2396</v>
      </c>
      <c r="R100" s="204">
        <v>0</v>
      </c>
      <c r="S100" s="204">
        <v>0</v>
      </c>
      <c r="T100" s="204">
        <v>0</v>
      </c>
      <c r="U100" s="204">
        <v>0</v>
      </c>
      <c r="V100" s="204">
        <v>0</v>
      </c>
      <c r="W100" s="204">
        <v>0</v>
      </c>
      <c r="X100" s="204">
        <v>0</v>
      </c>
      <c r="Y100" s="204">
        <v>0</v>
      </c>
      <c r="Z100" s="204">
        <v>0</v>
      </c>
      <c r="AA100" s="204">
        <v>0</v>
      </c>
      <c r="AB100" s="204">
        <v>0</v>
      </c>
      <c r="AC100" s="204">
        <v>0</v>
      </c>
      <c r="AD100" s="204">
        <v>0</v>
      </c>
      <c r="AE100" s="204">
        <v>0</v>
      </c>
      <c r="AF100" s="204">
        <v>0</v>
      </c>
      <c r="AG100" s="204">
        <v>0</v>
      </c>
      <c r="AH100" s="204">
        <v>0</v>
      </c>
      <c r="AI100" s="204">
        <v>0</v>
      </c>
      <c r="AJ100" s="204"/>
      <c r="AK100" s="204"/>
      <c r="AL100" s="204"/>
      <c r="AM100" s="204"/>
      <c r="AN100" s="204"/>
      <c r="AO100" s="204"/>
      <c r="AP100" s="204"/>
      <c r="AQ100" s="204"/>
      <c r="AR100" s="204"/>
      <c r="AS100" s="204"/>
      <c r="AT100" s="204"/>
      <c r="AU100" s="204"/>
      <c r="AV100" s="204"/>
      <c r="AW100" s="204"/>
      <c r="AX100" s="204"/>
      <c r="AY100" s="204" t="str">
        <f t="shared" si="29"/>
        <v/>
      </c>
      <c r="AZ100" s="204" t="str">
        <f>IF(COUNTIF(AY:AY,AY100)=1,AY100,IF(AND(COUNTIF(AY:AY,AY100)&gt;1,COUNTIF(AZ$2:AZ99,AY100)&gt;=1),"",AY100))</f>
        <v/>
      </c>
      <c r="BA100" s="204" t="str">
        <v/>
      </c>
      <c r="BB100" s="204" t="str">
        <f>IF(BA100="","",MAX(BB$2:BB99)+1)</f>
        <v/>
      </c>
      <c r="BC100" s="204"/>
      <c r="BD100" s="204">
        <v>98</v>
      </c>
      <c r="BE100" s="204" t="str">
        <f t="shared" si="30"/>
        <v>CEVAXEL 50 MG/ML</v>
      </c>
      <c r="BF100" s="204" t="str">
        <f t="shared" si="19"/>
        <v>INJ</v>
      </c>
      <c r="BG100" s="204" t="str">
        <f t="shared" si="20"/>
        <v>CEPHALOSPORINES 3&amp;4G</v>
      </c>
      <c r="BH100" s="204" t="str">
        <f t="shared" si="21"/>
        <v/>
      </c>
      <c r="BI100" s="204" t="str">
        <f t="shared" si="22"/>
        <v/>
      </c>
      <c r="BJ100" s="204" t="str">
        <f t="shared" si="23"/>
        <v>ceftiofur</v>
      </c>
      <c r="BK100" s="204" t="str">
        <f t="shared" si="24"/>
        <v/>
      </c>
      <c r="BL100" s="204" t="str">
        <f t="shared" si="25"/>
        <v/>
      </c>
      <c r="BM100" s="204" t="str">
        <f t="shared" si="31"/>
        <v>Ceftiofur</v>
      </c>
      <c r="BN100" s="204" t="str">
        <f t="shared" si="26"/>
        <v>Ceftiofur</v>
      </c>
      <c r="BO100" s="204" t="str">
        <f t="shared" si="27"/>
        <v/>
      </c>
      <c r="BP100" s="204" t="str">
        <f t="shared" si="28"/>
        <v/>
      </c>
      <c r="BQ100" s="204" t="str">
        <f t="shared" si="32"/>
        <v>Cephalosporines 3&amp;4G</v>
      </c>
      <c r="BR100" s="204" t="str">
        <f t="shared" si="33"/>
        <v>Cephalosporines 3&amp;4G</v>
      </c>
      <c r="BS100" s="204" t="str">
        <f t="shared" si="34"/>
        <v/>
      </c>
      <c r="BT100" s="204" t="str">
        <f t="shared" si="35"/>
        <v/>
      </c>
      <c r="BU100" s="104" t="str">
        <f t="shared" si="36"/>
        <v>Voie parentérale</v>
      </c>
      <c r="BV100" s="202" t="str">
        <f t="shared" si="37"/>
        <v>x</v>
      </c>
      <c r="BX100"/>
      <c r="BY100"/>
      <c r="BZ100"/>
      <c r="CA100"/>
      <c r="CB100"/>
      <c r="CD100"/>
      <c r="CL100" s="206" t="s">
        <v>3626</v>
      </c>
      <c r="CM100" s="268" t="s">
        <v>4587</v>
      </c>
      <c r="CO100" s="202">
        <v>99</v>
      </c>
    </row>
    <row r="101" spans="1:93" x14ac:dyDescent="0.25">
      <c r="A101" s="203" t="s">
        <v>3113</v>
      </c>
      <c r="B101" s="204" t="s">
        <v>3117</v>
      </c>
      <c r="C101" s="204" t="s">
        <v>3118</v>
      </c>
      <c r="D101" s="210" t="s">
        <v>966</v>
      </c>
      <c r="E101" s="204" t="s">
        <v>852</v>
      </c>
      <c r="F101" s="204" t="s">
        <v>3116</v>
      </c>
      <c r="G101" s="204" t="s">
        <v>1063</v>
      </c>
      <c r="H101" s="204" t="s">
        <v>955</v>
      </c>
      <c r="I101" s="204" t="s">
        <v>976</v>
      </c>
      <c r="J101" s="204" t="s">
        <v>2559</v>
      </c>
      <c r="K101" s="204" t="s">
        <v>2559</v>
      </c>
      <c r="L101" s="204" t="s">
        <v>2904</v>
      </c>
      <c r="M101" s="204" t="s">
        <v>213</v>
      </c>
      <c r="N101" s="204" t="s">
        <v>1423</v>
      </c>
      <c r="O101" s="204" t="s">
        <v>858</v>
      </c>
      <c r="P101" s="204" t="s">
        <v>859</v>
      </c>
      <c r="Q101" s="204" t="s">
        <v>1074</v>
      </c>
      <c r="R101" s="204">
        <v>0</v>
      </c>
      <c r="S101" s="204">
        <v>0</v>
      </c>
      <c r="T101" s="204">
        <v>0</v>
      </c>
      <c r="U101" s="204">
        <v>0</v>
      </c>
      <c r="V101" s="204">
        <v>0</v>
      </c>
      <c r="W101" s="204">
        <v>0</v>
      </c>
      <c r="X101" s="204">
        <v>0</v>
      </c>
      <c r="Y101" s="204">
        <v>0</v>
      </c>
      <c r="Z101" s="204">
        <v>0</v>
      </c>
      <c r="AA101" s="204">
        <v>0</v>
      </c>
      <c r="AB101" s="204">
        <v>0</v>
      </c>
      <c r="AC101" s="204">
        <v>0</v>
      </c>
      <c r="AD101" s="204">
        <v>0</v>
      </c>
      <c r="AE101" s="204">
        <v>0</v>
      </c>
      <c r="AF101" s="204">
        <v>0</v>
      </c>
      <c r="AG101" s="204">
        <v>0</v>
      </c>
      <c r="AH101" s="204">
        <v>0</v>
      </c>
      <c r="AI101" s="204">
        <v>0</v>
      </c>
      <c r="AJ101" s="204"/>
      <c r="AK101" s="204"/>
      <c r="AL101" s="204"/>
      <c r="AM101" s="204"/>
      <c r="AN101" s="204"/>
      <c r="AO101" s="204"/>
      <c r="AP101" s="204"/>
      <c r="AQ101" s="204"/>
      <c r="AR101" s="204"/>
      <c r="AS101" s="204"/>
      <c r="AT101" s="204"/>
      <c r="AU101" s="204"/>
      <c r="AV101" s="204"/>
      <c r="AW101" s="204"/>
      <c r="AX101" s="204"/>
      <c r="AY101" s="204" t="str">
        <f t="shared" si="29"/>
        <v/>
      </c>
      <c r="AZ101" s="204" t="str">
        <f>IF(COUNTIF(AY:AY,AY101)=1,AY101,IF(AND(COUNTIF(AY:AY,AY101)&gt;1,COUNTIF(AZ$2:AZ100,AY101)&gt;=1),"",AY101))</f>
        <v/>
      </c>
      <c r="BA101" s="204" t="str">
        <v/>
      </c>
      <c r="BB101" s="204" t="str">
        <f>IF(BA101="","",MAX(BB$2:BB100)+1)</f>
        <v/>
      </c>
      <c r="BC101" s="204"/>
      <c r="BD101" s="204">
        <v>99</v>
      </c>
      <c r="BE101" s="204" t="str">
        <f t="shared" si="30"/>
        <v>CEVAXEL-RTU 50 MG/ML SUSPENSION INJECTABLE POUR BOVINS ET PORCINS</v>
      </c>
      <c r="BF101" s="204" t="str">
        <f t="shared" si="19"/>
        <v>INJ</v>
      </c>
      <c r="BG101" s="204" t="str">
        <f t="shared" si="20"/>
        <v>CEPHALOSPORINES 3&amp;4G</v>
      </c>
      <c r="BH101" s="204" t="str">
        <f t="shared" si="21"/>
        <v/>
      </c>
      <c r="BI101" s="204" t="str">
        <f t="shared" si="22"/>
        <v/>
      </c>
      <c r="BJ101" s="204" t="str">
        <f t="shared" si="23"/>
        <v>ceftiofur</v>
      </c>
      <c r="BK101" s="204" t="str">
        <f t="shared" si="24"/>
        <v/>
      </c>
      <c r="BL101" s="204" t="str">
        <f t="shared" si="25"/>
        <v/>
      </c>
      <c r="BM101" s="204" t="str">
        <f t="shared" si="31"/>
        <v>Ceftiofur</v>
      </c>
      <c r="BN101" s="204" t="str">
        <f t="shared" si="26"/>
        <v>Ceftiofur</v>
      </c>
      <c r="BO101" s="204" t="str">
        <f t="shared" si="27"/>
        <v/>
      </c>
      <c r="BP101" s="204" t="str">
        <f t="shared" si="28"/>
        <v/>
      </c>
      <c r="BQ101" s="204" t="str">
        <f t="shared" si="32"/>
        <v>Cephalosporines 3&amp;4G</v>
      </c>
      <c r="BR101" s="204" t="str">
        <f t="shared" si="33"/>
        <v>Cephalosporines 3&amp;4G</v>
      </c>
      <c r="BS101" s="204" t="str">
        <f t="shared" si="34"/>
        <v/>
      </c>
      <c r="BT101" s="204" t="str">
        <f t="shared" si="35"/>
        <v/>
      </c>
      <c r="BU101" s="104" t="str">
        <f t="shared" si="36"/>
        <v>Voie parentérale</v>
      </c>
      <c r="BV101" s="202" t="str">
        <f t="shared" si="37"/>
        <v>x</v>
      </c>
      <c r="BX101"/>
      <c r="BY101"/>
      <c r="BZ101"/>
      <c r="CA101"/>
      <c r="CB101"/>
      <c r="CD101"/>
      <c r="CL101" s="206" t="s">
        <v>2573</v>
      </c>
      <c r="CM101" s="268" t="s">
        <v>4587</v>
      </c>
      <c r="CO101" s="202">
        <v>100</v>
      </c>
    </row>
    <row r="102" spans="1:93" x14ac:dyDescent="0.25">
      <c r="A102" s="203" t="s">
        <v>2052</v>
      </c>
      <c r="B102" s="204" t="s">
        <v>2053</v>
      </c>
      <c r="C102" s="204" t="s">
        <v>1169</v>
      </c>
      <c r="D102" s="210" t="s">
        <v>1170</v>
      </c>
      <c r="E102" s="204" t="s">
        <v>924</v>
      </c>
      <c r="F102" s="204" t="s">
        <v>262</v>
      </c>
      <c r="G102" s="204" t="s">
        <v>1171</v>
      </c>
      <c r="H102" s="204" t="s">
        <v>1189</v>
      </c>
      <c r="I102" s="204" t="s">
        <v>1173</v>
      </c>
      <c r="J102" s="204" t="s">
        <v>855</v>
      </c>
      <c r="K102" s="204" t="s">
        <v>855</v>
      </c>
      <c r="L102" s="204" t="s">
        <v>1194</v>
      </c>
      <c r="M102" s="204" t="s">
        <v>213</v>
      </c>
      <c r="N102" s="204" t="s">
        <v>2054</v>
      </c>
      <c r="O102" s="204" t="s">
        <v>992</v>
      </c>
      <c r="P102" s="204" t="s">
        <v>859</v>
      </c>
      <c r="Q102" s="204" t="s">
        <v>2055</v>
      </c>
      <c r="R102" s="204">
        <v>0</v>
      </c>
      <c r="S102" s="204">
        <v>0</v>
      </c>
      <c r="T102" s="204">
        <v>0</v>
      </c>
      <c r="U102" s="204">
        <v>0</v>
      </c>
      <c r="V102" s="204">
        <v>0</v>
      </c>
      <c r="W102" s="204">
        <v>0</v>
      </c>
      <c r="X102" s="204">
        <v>0</v>
      </c>
      <c r="Y102" s="204">
        <v>0</v>
      </c>
      <c r="Z102" s="204">
        <v>0</v>
      </c>
      <c r="AA102" s="204">
        <v>0</v>
      </c>
      <c r="AB102" s="204">
        <v>40</v>
      </c>
      <c r="AC102" s="204">
        <v>10</v>
      </c>
      <c r="AD102" s="204">
        <v>50</v>
      </c>
      <c r="AE102" s="204">
        <v>10</v>
      </c>
      <c r="AF102" s="204">
        <v>0</v>
      </c>
      <c r="AG102" s="204">
        <v>0</v>
      </c>
      <c r="AH102" s="204">
        <v>0</v>
      </c>
      <c r="AI102" s="204">
        <v>0</v>
      </c>
      <c r="AJ102" s="204"/>
      <c r="AK102" s="204"/>
      <c r="AL102" s="204"/>
      <c r="AM102" s="204"/>
      <c r="AN102" s="204"/>
      <c r="AO102" s="204"/>
      <c r="AP102" s="204"/>
      <c r="AQ102" s="204"/>
      <c r="AR102" s="204"/>
      <c r="AS102" s="204"/>
      <c r="AT102" s="204"/>
      <c r="AU102" s="204"/>
      <c r="AV102" s="204"/>
      <c r="AW102" s="204"/>
      <c r="AX102" s="204"/>
      <c r="AY102" s="204" t="str">
        <f t="shared" si="29"/>
        <v>AUROFAC CHLORTETRACYCLINE 93 PORC ET AGNEAU-CHEVREAU SEVRES</v>
      </c>
      <c r="AZ102" s="204" t="str">
        <f>IF(COUNTIF(AY:AY,AY102)=1,AY102,IF(AND(COUNTIF(AY:AY,AY102)&gt;1,COUNTIF(AZ$2:AZ101,AY102)&gt;=1),"",AY102))</f>
        <v>AUROFAC CHLORTETRACYCLINE 93 PORC ET AGNEAU-CHEVREAU SEVRES</v>
      </c>
      <c r="BA102" s="204" t="str">
        <v/>
      </c>
      <c r="BB102" s="204" t="str">
        <f>IF(BA102="","",MAX(BB$2:BB101)+1)</f>
        <v/>
      </c>
      <c r="BC102" s="204"/>
      <c r="BD102" s="204">
        <v>100</v>
      </c>
      <c r="BE102" s="204" t="str">
        <f t="shared" si="30"/>
        <v>CHANENRO 100 MG/ML SOLUTION INJECTABLE POUR BOVINS ET PORCINS</v>
      </c>
      <c r="BF102" s="204" t="str">
        <f t="shared" si="19"/>
        <v>INJ</v>
      </c>
      <c r="BG102" s="204" t="str">
        <f t="shared" si="20"/>
        <v>FLUOROQUINOLONES</v>
      </c>
      <c r="BH102" s="204" t="str">
        <f t="shared" si="21"/>
        <v/>
      </c>
      <c r="BI102" s="204" t="str">
        <f t="shared" si="22"/>
        <v/>
      </c>
      <c r="BJ102" s="204" t="str">
        <f t="shared" si="23"/>
        <v>enrofloxacin</v>
      </c>
      <c r="BK102" s="204" t="str">
        <f t="shared" si="24"/>
        <v/>
      </c>
      <c r="BL102" s="204" t="str">
        <f t="shared" si="25"/>
        <v/>
      </c>
      <c r="BM102" s="204" t="str">
        <f t="shared" si="31"/>
        <v>Enrofloxacine</v>
      </c>
      <c r="BN102" s="204" t="str">
        <f t="shared" si="26"/>
        <v>Enrofloxacine</v>
      </c>
      <c r="BO102" s="204" t="str">
        <f t="shared" si="27"/>
        <v/>
      </c>
      <c r="BP102" s="204" t="str">
        <f t="shared" si="28"/>
        <v/>
      </c>
      <c r="BQ102" s="204" t="str">
        <f t="shared" si="32"/>
        <v>Fluoroquinolones</v>
      </c>
      <c r="BR102" s="204" t="str">
        <f t="shared" si="33"/>
        <v>Fluoroquinolones</v>
      </c>
      <c r="BS102" s="204" t="str">
        <f t="shared" si="34"/>
        <v/>
      </c>
      <c r="BT102" s="204" t="str">
        <f t="shared" si="35"/>
        <v/>
      </c>
      <c r="BU102" s="104" t="str">
        <f t="shared" si="36"/>
        <v>Voie parentérale</v>
      </c>
      <c r="BV102" s="202" t="str">
        <f t="shared" si="37"/>
        <v>x</v>
      </c>
      <c r="BX102"/>
      <c r="BY102"/>
      <c r="BZ102"/>
      <c r="CA102"/>
      <c r="CB102"/>
      <c r="CD102"/>
      <c r="CL102" s="206" t="s">
        <v>4437</v>
      </c>
      <c r="CM102" s="268" t="s">
        <v>4587</v>
      </c>
      <c r="CO102" s="202">
        <v>101</v>
      </c>
    </row>
    <row r="103" spans="1:93" x14ac:dyDescent="0.25">
      <c r="A103" s="203" t="s">
        <v>1532</v>
      </c>
      <c r="B103" s="204" t="s">
        <v>1533</v>
      </c>
      <c r="C103" s="204" t="s">
        <v>1534</v>
      </c>
      <c r="D103" s="210" t="s">
        <v>923</v>
      </c>
      <c r="E103" s="204" t="s">
        <v>924</v>
      </c>
      <c r="F103" s="204" t="s">
        <v>263</v>
      </c>
      <c r="G103" s="204" t="s">
        <v>925</v>
      </c>
      <c r="H103" s="204" t="s">
        <v>1535</v>
      </c>
      <c r="I103" s="204" t="s">
        <v>910</v>
      </c>
      <c r="J103" s="204" t="s">
        <v>1027</v>
      </c>
      <c r="K103" s="204" t="s">
        <v>957</v>
      </c>
      <c r="L103" s="204" t="s">
        <v>1536</v>
      </c>
      <c r="M103" s="204" t="s">
        <v>213</v>
      </c>
      <c r="N103" s="204" t="s">
        <v>1537</v>
      </c>
      <c r="O103" s="204" t="s">
        <v>992</v>
      </c>
      <c r="P103" s="204" t="s">
        <v>859</v>
      </c>
      <c r="Q103" s="204" t="s">
        <v>1537</v>
      </c>
      <c r="R103" s="204">
        <v>23.24</v>
      </c>
      <c r="S103" s="204">
        <v>5</v>
      </c>
      <c r="T103" s="204">
        <v>0</v>
      </c>
      <c r="U103" s="204">
        <v>0</v>
      </c>
      <c r="V103" s="204">
        <v>23.24</v>
      </c>
      <c r="W103" s="204">
        <v>5</v>
      </c>
      <c r="X103" s="204">
        <v>0</v>
      </c>
      <c r="Y103" s="204">
        <v>0</v>
      </c>
      <c r="Z103" s="204">
        <v>23.24</v>
      </c>
      <c r="AA103" s="204">
        <v>5</v>
      </c>
      <c r="AB103" s="204">
        <v>23.24</v>
      </c>
      <c r="AC103" s="204">
        <v>5</v>
      </c>
      <c r="AD103" s="204">
        <v>23.24</v>
      </c>
      <c r="AE103" s="204">
        <v>5</v>
      </c>
      <c r="AF103" s="204">
        <v>23.24</v>
      </c>
      <c r="AG103" s="204">
        <v>5</v>
      </c>
      <c r="AH103" s="204">
        <v>0</v>
      </c>
      <c r="AI103" s="204">
        <v>0</v>
      </c>
      <c r="AJ103" s="204" t="s">
        <v>1029</v>
      </c>
      <c r="AK103" s="204" t="s">
        <v>1030</v>
      </c>
      <c r="AL103" s="204" t="s">
        <v>213</v>
      </c>
      <c r="AM103" s="204" t="s">
        <v>950</v>
      </c>
      <c r="AN103" s="204" t="s">
        <v>992</v>
      </c>
      <c r="AO103" s="204" t="s">
        <v>859</v>
      </c>
      <c r="AP103" s="204" t="s">
        <v>950</v>
      </c>
      <c r="AQ103" s="204"/>
      <c r="AR103" s="204"/>
      <c r="AS103" s="204"/>
      <c r="AT103" s="204"/>
      <c r="AU103" s="204"/>
      <c r="AV103" s="204"/>
      <c r="AW103" s="204"/>
      <c r="AX103" s="204"/>
      <c r="AY103" s="204" t="str">
        <f t="shared" si="29"/>
        <v>AVEMIX N° 150</v>
      </c>
      <c r="AZ103" s="204" t="str">
        <f>IF(COUNTIF(AY:AY,AY103)=1,AY103,IF(AND(COUNTIF(AY:AY,AY103)&gt;1,COUNTIF(AZ$2:AZ102,AY103)&gt;=1),"",AY103))</f>
        <v>AVEMIX N° 150</v>
      </c>
      <c r="BA103" s="204" t="str">
        <v/>
      </c>
      <c r="BB103" s="204" t="str">
        <f>IF(BA103="","",MAX(BB$2:BB102)+1)</f>
        <v/>
      </c>
      <c r="BC103" s="204"/>
      <c r="BD103" s="204">
        <v>101</v>
      </c>
      <c r="BE103" s="204" t="str">
        <f t="shared" si="30"/>
        <v>CHANENRO 50 MG/ML SOLUTION INJECTABLE POUR BOVINS, PORCINS, CHIENS ET CHATS</v>
      </c>
      <c r="BF103" s="204" t="str">
        <f t="shared" si="19"/>
        <v>INJ</v>
      </c>
      <c r="BG103" s="204" t="str">
        <f t="shared" si="20"/>
        <v>FLUOROQUINOLONES</v>
      </c>
      <c r="BH103" s="204" t="str">
        <f t="shared" si="21"/>
        <v/>
      </c>
      <c r="BI103" s="204" t="str">
        <f t="shared" si="22"/>
        <v/>
      </c>
      <c r="BJ103" s="204" t="str">
        <f t="shared" si="23"/>
        <v>enrofloxacin</v>
      </c>
      <c r="BK103" s="204" t="str">
        <f t="shared" si="24"/>
        <v/>
      </c>
      <c r="BL103" s="204" t="str">
        <f t="shared" si="25"/>
        <v/>
      </c>
      <c r="BM103" s="204" t="str">
        <f t="shared" si="31"/>
        <v>Enrofloxacine</v>
      </c>
      <c r="BN103" s="204" t="str">
        <f t="shared" si="26"/>
        <v>Enrofloxacine</v>
      </c>
      <c r="BO103" s="204" t="str">
        <f t="shared" si="27"/>
        <v/>
      </c>
      <c r="BP103" s="204" t="str">
        <f t="shared" si="28"/>
        <v/>
      </c>
      <c r="BQ103" s="204" t="str">
        <f t="shared" si="32"/>
        <v>Fluoroquinolones</v>
      </c>
      <c r="BR103" s="204" t="str">
        <f t="shared" si="33"/>
        <v>Fluoroquinolones</v>
      </c>
      <c r="BS103" s="204" t="str">
        <f t="shared" si="34"/>
        <v/>
      </c>
      <c r="BT103" s="204" t="str">
        <f t="shared" si="35"/>
        <v/>
      </c>
      <c r="BU103" s="104" t="str">
        <f t="shared" si="36"/>
        <v>Voie parentérale</v>
      </c>
      <c r="BV103" s="202" t="str">
        <f t="shared" si="37"/>
        <v>x</v>
      </c>
      <c r="BX103"/>
      <c r="BY103"/>
      <c r="BZ103"/>
      <c r="CA103"/>
      <c r="CB103"/>
      <c r="CD103"/>
      <c r="CL103" s="206" t="s">
        <v>2867</v>
      </c>
      <c r="CM103" s="268" t="s">
        <v>4587</v>
      </c>
      <c r="CO103" s="202">
        <v>102</v>
      </c>
    </row>
    <row r="104" spans="1:93" x14ac:dyDescent="0.25">
      <c r="A104" s="203" t="s">
        <v>1532</v>
      </c>
      <c r="B104" s="204" t="s">
        <v>1538</v>
      </c>
      <c r="C104" s="204" t="s">
        <v>1539</v>
      </c>
      <c r="D104" s="210" t="s">
        <v>1359</v>
      </c>
      <c r="E104" s="204" t="s">
        <v>924</v>
      </c>
      <c r="F104" s="204" t="s">
        <v>263</v>
      </c>
      <c r="G104" s="204" t="s">
        <v>925</v>
      </c>
      <c r="H104" s="204" t="s">
        <v>1535</v>
      </c>
      <c r="I104" s="204" t="s">
        <v>910</v>
      </c>
      <c r="J104" s="204" t="s">
        <v>1027</v>
      </c>
      <c r="K104" s="204" t="s">
        <v>957</v>
      </c>
      <c r="L104" s="204" t="s">
        <v>1536</v>
      </c>
      <c r="M104" s="204" t="s">
        <v>213</v>
      </c>
      <c r="N104" s="204" t="s">
        <v>1537</v>
      </c>
      <c r="O104" s="204" t="s">
        <v>992</v>
      </c>
      <c r="P104" s="204" t="s">
        <v>859</v>
      </c>
      <c r="Q104" s="204" t="s">
        <v>1540</v>
      </c>
      <c r="R104" s="204">
        <v>23.24</v>
      </c>
      <c r="S104" s="204">
        <v>5</v>
      </c>
      <c r="T104" s="204">
        <v>0</v>
      </c>
      <c r="U104" s="204">
        <v>0</v>
      </c>
      <c r="V104" s="204">
        <v>23.24</v>
      </c>
      <c r="W104" s="204">
        <v>5</v>
      </c>
      <c r="X104" s="204">
        <v>0</v>
      </c>
      <c r="Y104" s="204">
        <v>0</v>
      </c>
      <c r="Z104" s="204">
        <v>23.24</v>
      </c>
      <c r="AA104" s="204">
        <v>5</v>
      </c>
      <c r="AB104" s="204">
        <v>23.24</v>
      </c>
      <c r="AC104" s="204">
        <v>5</v>
      </c>
      <c r="AD104" s="204">
        <v>23.24</v>
      </c>
      <c r="AE104" s="204">
        <v>5</v>
      </c>
      <c r="AF104" s="204">
        <v>23.24</v>
      </c>
      <c r="AG104" s="204">
        <v>5</v>
      </c>
      <c r="AH104" s="204">
        <v>0</v>
      </c>
      <c r="AI104" s="204">
        <v>0</v>
      </c>
      <c r="AJ104" s="204" t="s">
        <v>1029</v>
      </c>
      <c r="AK104" s="204" t="s">
        <v>1030</v>
      </c>
      <c r="AL104" s="204" t="s">
        <v>213</v>
      </c>
      <c r="AM104" s="204" t="s">
        <v>950</v>
      </c>
      <c r="AN104" s="204" t="s">
        <v>992</v>
      </c>
      <c r="AO104" s="204" t="s">
        <v>859</v>
      </c>
      <c r="AP104" s="204" t="s">
        <v>1541</v>
      </c>
      <c r="AQ104" s="204"/>
      <c r="AR104" s="204"/>
      <c r="AS104" s="204"/>
      <c r="AT104" s="204"/>
      <c r="AU104" s="204"/>
      <c r="AV104" s="204"/>
      <c r="AW104" s="204"/>
      <c r="AX104" s="204"/>
      <c r="AY104" s="204" t="str">
        <f t="shared" si="29"/>
        <v>AVEMIX N° 150</v>
      </c>
      <c r="AZ104" s="204" t="str">
        <f>IF(COUNTIF(AY:AY,AY104)=1,AY104,IF(AND(COUNTIF(AY:AY,AY104)&gt;1,COUNTIF(AZ$2:AZ103,AY104)&gt;=1),"",AY104))</f>
        <v/>
      </c>
      <c r="BA104" s="204" t="str">
        <v/>
      </c>
      <c r="BB104" s="204" t="str">
        <f>IF(BA104="","",MAX(BB$2:BB103)+1)</f>
        <v/>
      </c>
      <c r="BC104" s="204"/>
      <c r="BD104" s="204">
        <v>102</v>
      </c>
      <c r="BE104" s="204" t="str">
        <f t="shared" si="30"/>
        <v>CHLORIDAZINE S</v>
      </c>
      <c r="BF104" s="204" t="str">
        <f t="shared" si="19"/>
        <v>ORAL</v>
      </c>
      <c r="BG104" s="204" t="str">
        <f t="shared" si="20"/>
        <v>TETRACYCLINES</v>
      </c>
      <c r="BH104" s="204" t="str">
        <f t="shared" si="21"/>
        <v>SULFAMIDES</v>
      </c>
      <c r="BI104" s="204" t="str">
        <f t="shared" si="22"/>
        <v/>
      </c>
      <c r="BJ104" s="204" t="str">
        <f t="shared" si="23"/>
        <v>chlortetracycline</v>
      </c>
      <c r="BK104" s="204" t="str">
        <f t="shared" si="24"/>
        <v>sulfamethoxypyridazine</v>
      </c>
      <c r="BL104" s="204" t="str">
        <f t="shared" si="25"/>
        <v/>
      </c>
      <c r="BM104" s="204" t="str">
        <f t="shared" si="31"/>
        <v>Chlortétracycline + Sulfaméthoxypyridazine</v>
      </c>
      <c r="BN104" s="204" t="str">
        <f t="shared" si="26"/>
        <v>Chlortétracycline</v>
      </c>
      <c r="BO104" s="204" t="str">
        <f t="shared" si="27"/>
        <v>Sulfaméthoxypyridazine</v>
      </c>
      <c r="BP104" s="204" t="str">
        <f t="shared" si="28"/>
        <v/>
      </c>
      <c r="BQ104" s="204" t="str">
        <f t="shared" si="32"/>
        <v>Tetracyclines + Sulfamides</v>
      </c>
      <c r="BR104" s="204" t="str">
        <f t="shared" si="33"/>
        <v>Tetracyclines</v>
      </c>
      <c r="BS104" s="204" t="str">
        <f t="shared" si="34"/>
        <v>Sulfamides</v>
      </c>
      <c r="BT104" s="204" t="str">
        <f t="shared" si="35"/>
        <v/>
      </c>
      <c r="BU104" s="104" t="str">
        <f t="shared" si="36"/>
        <v>Voie orale  hors prémélanges médicamenteux</v>
      </c>
      <c r="BV104" s="202" t="str">
        <f t="shared" si="37"/>
        <v/>
      </c>
      <c r="BX104"/>
      <c r="BY104"/>
      <c r="BZ104"/>
      <c r="CA104"/>
      <c r="CB104"/>
      <c r="CD104"/>
      <c r="CL104" s="206" t="s">
        <v>3576</v>
      </c>
      <c r="CM104" s="268" t="s">
        <v>4587</v>
      </c>
      <c r="CO104" s="202">
        <v>103</v>
      </c>
    </row>
    <row r="105" spans="1:93" x14ac:dyDescent="0.25">
      <c r="A105" s="203" t="s">
        <v>1532</v>
      </c>
      <c r="B105" s="204" t="s">
        <v>1542</v>
      </c>
      <c r="C105" s="204" t="s">
        <v>1543</v>
      </c>
      <c r="D105" s="210" t="s">
        <v>1054</v>
      </c>
      <c r="E105" s="204" t="s">
        <v>924</v>
      </c>
      <c r="F105" s="204" t="s">
        <v>263</v>
      </c>
      <c r="G105" s="204" t="s">
        <v>925</v>
      </c>
      <c r="H105" s="204" t="s">
        <v>1535</v>
      </c>
      <c r="I105" s="204" t="s">
        <v>910</v>
      </c>
      <c r="J105" s="204" t="s">
        <v>1027</v>
      </c>
      <c r="K105" s="204" t="s">
        <v>957</v>
      </c>
      <c r="L105" s="204" t="s">
        <v>1536</v>
      </c>
      <c r="M105" s="204" t="s">
        <v>213</v>
      </c>
      <c r="N105" s="204" t="s">
        <v>1537</v>
      </c>
      <c r="O105" s="204" t="s">
        <v>992</v>
      </c>
      <c r="P105" s="204" t="s">
        <v>859</v>
      </c>
      <c r="Q105" s="204" t="s">
        <v>1544</v>
      </c>
      <c r="R105" s="204">
        <v>23.24</v>
      </c>
      <c r="S105" s="204">
        <v>5</v>
      </c>
      <c r="T105" s="204">
        <v>0</v>
      </c>
      <c r="U105" s="204">
        <v>0</v>
      </c>
      <c r="V105" s="204">
        <v>23.24</v>
      </c>
      <c r="W105" s="204">
        <v>5</v>
      </c>
      <c r="X105" s="204">
        <v>0</v>
      </c>
      <c r="Y105" s="204">
        <v>0</v>
      </c>
      <c r="Z105" s="204">
        <v>23.24</v>
      </c>
      <c r="AA105" s="204">
        <v>5</v>
      </c>
      <c r="AB105" s="204">
        <v>23.24</v>
      </c>
      <c r="AC105" s="204">
        <v>5</v>
      </c>
      <c r="AD105" s="204">
        <v>23.24</v>
      </c>
      <c r="AE105" s="204">
        <v>5</v>
      </c>
      <c r="AF105" s="204">
        <v>23.24</v>
      </c>
      <c r="AG105" s="204">
        <v>5</v>
      </c>
      <c r="AH105" s="204">
        <v>0</v>
      </c>
      <c r="AI105" s="204">
        <v>0</v>
      </c>
      <c r="AJ105" s="204" t="s">
        <v>1029</v>
      </c>
      <c r="AK105" s="204" t="s">
        <v>1030</v>
      </c>
      <c r="AL105" s="204" t="s">
        <v>213</v>
      </c>
      <c r="AM105" s="204" t="s">
        <v>950</v>
      </c>
      <c r="AN105" s="204" t="s">
        <v>992</v>
      </c>
      <c r="AO105" s="204" t="s">
        <v>859</v>
      </c>
      <c r="AP105" s="204" t="s">
        <v>1235</v>
      </c>
      <c r="AQ105" s="204"/>
      <c r="AR105" s="204"/>
      <c r="AS105" s="204"/>
      <c r="AT105" s="204"/>
      <c r="AU105" s="204"/>
      <c r="AV105" s="204"/>
      <c r="AW105" s="204"/>
      <c r="AX105" s="204"/>
      <c r="AY105" s="204" t="str">
        <f t="shared" si="29"/>
        <v>AVEMIX N° 150</v>
      </c>
      <c r="AZ105" s="204" t="str">
        <f>IF(COUNTIF(AY:AY,AY105)=1,AY105,IF(AND(COUNTIF(AY:AY,AY105)&gt;1,COUNTIF(AZ$2:AZ104,AY105)&gt;=1),"",AY105))</f>
        <v/>
      </c>
      <c r="BA105" s="204" t="str">
        <v/>
      </c>
      <c r="BB105" s="204" t="str">
        <f>IF(BA105="","",MAX(BB$2:BB104)+1)</f>
        <v/>
      </c>
      <c r="BC105" s="204"/>
      <c r="BD105" s="204">
        <v>103</v>
      </c>
      <c r="BE105" s="204" t="str">
        <f t="shared" si="30"/>
        <v>CHLORTERACYCLINE 0,50G VETOQUINOL</v>
      </c>
      <c r="BF105" s="204" t="str">
        <f t="shared" si="19"/>
        <v>INTRAUT</v>
      </c>
      <c r="BG105" s="204" t="str">
        <f t="shared" si="20"/>
        <v>TETRACYCLINES</v>
      </c>
      <c r="BH105" s="204" t="str">
        <f t="shared" si="21"/>
        <v/>
      </c>
      <c r="BI105" s="204" t="str">
        <f t="shared" si="22"/>
        <v/>
      </c>
      <c r="BJ105" s="204" t="str">
        <f t="shared" si="23"/>
        <v>chlortetracycline</v>
      </c>
      <c r="BK105" s="204" t="str">
        <f t="shared" si="24"/>
        <v/>
      </c>
      <c r="BL105" s="204" t="str">
        <f t="shared" si="25"/>
        <v/>
      </c>
      <c r="BM105" s="204" t="str">
        <f t="shared" si="31"/>
        <v>Chlortétracycline</v>
      </c>
      <c r="BN105" s="204" t="str">
        <f t="shared" si="26"/>
        <v>Chlortétracycline</v>
      </c>
      <c r="BO105" s="204" t="str">
        <f t="shared" si="27"/>
        <v/>
      </c>
      <c r="BP105" s="204" t="str">
        <f t="shared" si="28"/>
        <v/>
      </c>
      <c r="BQ105" s="204" t="str">
        <f t="shared" si="32"/>
        <v>Tetracyclines</v>
      </c>
      <c r="BR105" s="204" t="str">
        <f t="shared" si="33"/>
        <v>Tetracyclines</v>
      </c>
      <c r="BS105" s="204" t="str">
        <f t="shared" si="34"/>
        <v/>
      </c>
      <c r="BT105" s="204" t="str">
        <f t="shared" si="35"/>
        <v/>
      </c>
      <c r="BU105" s="104" t="str">
        <f t="shared" si="36"/>
        <v>Voie intra-utérine</v>
      </c>
      <c r="BV105" s="202" t="str">
        <f t="shared" si="37"/>
        <v/>
      </c>
      <c r="BX105"/>
      <c r="BY105"/>
      <c r="BZ105"/>
      <c r="CA105"/>
      <c r="CB105"/>
      <c r="CD105"/>
      <c r="CL105" s="206" t="s">
        <v>3021</v>
      </c>
      <c r="CM105" s="268" t="s">
        <v>4587</v>
      </c>
      <c r="CO105" s="202">
        <v>104</v>
      </c>
    </row>
    <row r="106" spans="1:93" x14ac:dyDescent="0.25">
      <c r="A106" s="203" t="s">
        <v>1322</v>
      </c>
      <c r="B106" s="204" t="s">
        <v>1323</v>
      </c>
      <c r="C106" s="204" t="s">
        <v>1324</v>
      </c>
      <c r="D106" s="210" t="s">
        <v>1325</v>
      </c>
      <c r="E106" s="204" t="s">
        <v>924</v>
      </c>
      <c r="F106" s="204" t="s">
        <v>692</v>
      </c>
      <c r="G106" s="204" t="s">
        <v>925</v>
      </c>
      <c r="H106" s="204" t="s">
        <v>1326</v>
      </c>
      <c r="I106" s="204" t="s">
        <v>910</v>
      </c>
      <c r="J106" s="204" t="s">
        <v>891</v>
      </c>
      <c r="K106" s="204" t="s">
        <v>891</v>
      </c>
      <c r="L106" s="204" t="s">
        <v>1199</v>
      </c>
      <c r="M106" s="204" t="s">
        <v>213</v>
      </c>
      <c r="N106" s="204" t="s">
        <v>1039</v>
      </c>
      <c r="O106" s="204" t="s">
        <v>992</v>
      </c>
      <c r="P106" s="204" t="s">
        <v>859</v>
      </c>
      <c r="Q106" s="204" t="s">
        <v>1327</v>
      </c>
      <c r="R106" s="204">
        <v>0</v>
      </c>
      <c r="S106" s="204">
        <v>0</v>
      </c>
      <c r="T106" s="204">
        <v>0</v>
      </c>
      <c r="U106" s="204">
        <v>0</v>
      </c>
      <c r="V106" s="204">
        <v>0</v>
      </c>
      <c r="W106" s="204">
        <v>0</v>
      </c>
      <c r="X106" s="204">
        <v>0</v>
      </c>
      <c r="Y106" s="204">
        <v>0</v>
      </c>
      <c r="Z106" s="204">
        <v>0</v>
      </c>
      <c r="AA106" s="204">
        <v>0</v>
      </c>
      <c r="AB106" s="204">
        <v>0</v>
      </c>
      <c r="AC106" s="204">
        <v>0</v>
      </c>
      <c r="AD106" s="204">
        <v>25</v>
      </c>
      <c r="AE106" s="204">
        <v>10</v>
      </c>
      <c r="AF106" s="204">
        <v>0</v>
      </c>
      <c r="AG106" s="204">
        <v>0</v>
      </c>
      <c r="AH106" s="204">
        <v>0</v>
      </c>
      <c r="AI106" s="204">
        <v>0</v>
      </c>
      <c r="AJ106" s="204"/>
      <c r="AK106" s="204"/>
      <c r="AL106" s="204"/>
      <c r="AM106" s="204"/>
      <c r="AN106" s="204"/>
      <c r="AO106" s="204"/>
      <c r="AP106" s="204"/>
      <c r="AQ106" s="204"/>
      <c r="AR106" s="204"/>
      <c r="AS106" s="204"/>
      <c r="AT106" s="204"/>
      <c r="AU106" s="204"/>
      <c r="AV106" s="204"/>
      <c r="AW106" s="204"/>
      <c r="AX106" s="204"/>
      <c r="AY106" s="204" t="str">
        <f t="shared" si="29"/>
        <v>AXENTYL</v>
      </c>
      <c r="AZ106" s="204" t="str">
        <f>IF(COUNTIF(AY:AY,AY106)=1,AY106,IF(AND(COUNTIF(AY:AY,AY106)&gt;1,COUNTIF(AZ$2:AZ105,AY106)&gt;=1),"",AY106))</f>
        <v>AXENTYL</v>
      </c>
      <c r="BA106" s="204" t="str">
        <v/>
      </c>
      <c r="BB106" s="204" t="str">
        <f>IF(BA106="","",MAX(BB$2:BB105)+1)</f>
        <v/>
      </c>
      <c r="BC106" s="204"/>
      <c r="BD106" s="204">
        <v>104</v>
      </c>
      <c r="BE106" s="204" t="str">
        <f t="shared" si="30"/>
        <v>CHLORTETRACYCLINE 100 PORC ET AGNEAU-CHEVREAU SEVRES SANTAMIX</v>
      </c>
      <c r="BF106" s="204" t="str">
        <f t="shared" si="19"/>
        <v>PM</v>
      </c>
      <c r="BG106" s="204" t="str">
        <f t="shared" si="20"/>
        <v>TETRACYCLINES</v>
      </c>
      <c r="BH106" s="204" t="str">
        <f t="shared" si="21"/>
        <v/>
      </c>
      <c r="BI106" s="204" t="str">
        <f t="shared" si="22"/>
        <v/>
      </c>
      <c r="BJ106" s="204" t="str">
        <f t="shared" si="23"/>
        <v>chlortetracycline</v>
      </c>
      <c r="BK106" s="204" t="str">
        <f t="shared" si="24"/>
        <v/>
      </c>
      <c r="BL106" s="204" t="str">
        <f t="shared" si="25"/>
        <v/>
      </c>
      <c r="BM106" s="204" t="str">
        <f t="shared" si="31"/>
        <v>Chlortétracycline</v>
      </c>
      <c r="BN106" s="204" t="str">
        <f t="shared" si="26"/>
        <v>Chlortétracycline</v>
      </c>
      <c r="BO106" s="204" t="str">
        <f t="shared" si="27"/>
        <v/>
      </c>
      <c r="BP106" s="204" t="str">
        <f t="shared" si="28"/>
        <v/>
      </c>
      <c r="BQ106" s="204" t="str">
        <f t="shared" si="32"/>
        <v>Tetracyclines</v>
      </c>
      <c r="BR106" s="204" t="str">
        <f t="shared" si="33"/>
        <v>Tetracyclines</v>
      </c>
      <c r="BS106" s="204" t="str">
        <f t="shared" si="34"/>
        <v/>
      </c>
      <c r="BT106" s="204" t="str">
        <f t="shared" si="35"/>
        <v/>
      </c>
      <c r="BU106" s="104" t="str">
        <f t="shared" si="36"/>
        <v>Prémélanges médicamenteux</v>
      </c>
      <c r="BV106" s="202" t="str">
        <f t="shared" si="37"/>
        <v/>
      </c>
      <c r="BX106"/>
      <c r="BY106"/>
      <c r="BZ106"/>
      <c r="CA106"/>
      <c r="CB106"/>
      <c r="CD106"/>
      <c r="CL106" s="206" t="s">
        <v>3441</v>
      </c>
      <c r="CM106" s="268" t="s">
        <v>4587</v>
      </c>
      <c r="CO106" s="202">
        <v>105</v>
      </c>
    </row>
    <row r="107" spans="1:93" x14ac:dyDescent="0.25">
      <c r="A107" s="203" t="s">
        <v>4113</v>
      </c>
      <c r="B107" s="204" t="s">
        <v>4114</v>
      </c>
      <c r="C107" s="204" t="s">
        <v>1611</v>
      </c>
      <c r="D107" s="210" t="s">
        <v>851</v>
      </c>
      <c r="E107" s="204" t="s">
        <v>852</v>
      </c>
      <c r="F107" s="204" t="s">
        <v>264</v>
      </c>
      <c r="G107" s="204" t="s">
        <v>853</v>
      </c>
      <c r="H107" s="204" t="s">
        <v>946</v>
      </c>
      <c r="I107" s="204" t="s">
        <v>853</v>
      </c>
      <c r="J107" s="204" t="s">
        <v>891</v>
      </c>
      <c r="K107" s="204" t="s">
        <v>891</v>
      </c>
      <c r="L107" s="204" t="s">
        <v>1199</v>
      </c>
      <c r="M107" s="204" t="s">
        <v>213</v>
      </c>
      <c r="N107" s="204" t="s">
        <v>1211</v>
      </c>
      <c r="O107" s="204" t="s">
        <v>894</v>
      </c>
      <c r="P107" s="204" t="s">
        <v>1668</v>
      </c>
      <c r="Q107" s="204" t="s">
        <v>966</v>
      </c>
      <c r="R107" s="204">
        <v>10</v>
      </c>
      <c r="S107" s="204">
        <v>3</v>
      </c>
      <c r="T107" s="204">
        <v>0</v>
      </c>
      <c r="U107" s="204">
        <v>0</v>
      </c>
      <c r="V107" s="204">
        <v>0</v>
      </c>
      <c r="W107" s="204">
        <v>0</v>
      </c>
      <c r="X107" s="204">
        <v>0</v>
      </c>
      <c r="Y107" s="204">
        <v>0</v>
      </c>
      <c r="Z107" s="204">
        <v>0</v>
      </c>
      <c r="AA107" s="204">
        <v>0</v>
      </c>
      <c r="AB107" s="204">
        <v>10</v>
      </c>
      <c r="AC107" s="204">
        <v>3</v>
      </c>
      <c r="AD107" s="204">
        <v>10</v>
      </c>
      <c r="AE107" s="204">
        <v>3</v>
      </c>
      <c r="AF107" s="204">
        <v>10</v>
      </c>
      <c r="AG107" s="204">
        <v>3</v>
      </c>
      <c r="AH107" s="204">
        <v>0</v>
      </c>
      <c r="AI107" s="204">
        <v>0</v>
      </c>
      <c r="AJ107" s="204"/>
      <c r="AK107" s="204"/>
      <c r="AL107" s="204"/>
      <c r="AM107" s="204"/>
      <c r="AN107" s="204"/>
      <c r="AO107" s="204"/>
      <c r="AP107" s="204"/>
      <c r="AQ107" s="204"/>
      <c r="AR107" s="204"/>
      <c r="AS107" s="204"/>
      <c r="AT107" s="204"/>
      <c r="AU107" s="204"/>
      <c r="AV107" s="204"/>
      <c r="AW107" s="204"/>
      <c r="AX107" s="204"/>
      <c r="AY107" s="204" t="str">
        <f t="shared" si="29"/>
        <v>AXENTYL 200 MG/ML SOLUTION INJECTABLE POUR BOVINS, OVINS, CAPRINS ET PORCINS</v>
      </c>
      <c r="AZ107" s="204" t="str">
        <f>IF(COUNTIF(AY:AY,AY107)=1,AY107,IF(AND(COUNTIF(AY:AY,AY107)&gt;1,COUNTIF(AZ$2:AZ106,AY107)&gt;=1),"",AY107))</f>
        <v>AXENTYL 200 MG/ML SOLUTION INJECTABLE POUR BOVINS, OVINS, CAPRINS ET PORCINS</v>
      </c>
      <c r="BA107" s="204" t="str">
        <v/>
      </c>
      <c r="BB107" s="204" t="str">
        <f>IF(BA107="","",MAX(BB$2:BB106)+1)</f>
        <v/>
      </c>
      <c r="BC107" s="204"/>
      <c r="BD107" s="204">
        <v>105</v>
      </c>
      <c r="BE107" s="204" t="str">
        <f t="shared" si="30"/>
        <v>CHLORTETRACYCLINE 40 LAPIN-VOLAILLE-PORC ET AGNEAU-CHEVREAU SEVRES SANTAMIX</v>
      </c>
      <c r="BF107" s="204" t="str">
        <f t="shared" si="19"/>
        <v>PM</v>
      </c>
      <c r="BG107" s="204" t="str">
        <f t="shared" si="20"/>
        <v>TETRACYCLINES</v>
      </c>
      <c r="BH107" s="204" t="str">
        <f t="shared" si="21"/>
        <v/>
      </c>
      <c r="BI107" s="204" t="str">
        <f t="shared" si="22"/>
        <v/>
      </c>
      <c r="BJ107" s="204" t="str">
        <f t="shared" si="23"/>
        <v>chlortetracycline</v>
      </c>
      <c r="BK107" s="204" t="str">
        <f t="shared" si="24"/>
        <v/>
      </c>
      <c r="BL107" s="204" t="str">
        <f t="shared" si="25"/>
        <v/>
      </c>
      <c r="BM107" s="204" t="str">
        <f t="shared" si="31"/>
        <v>Chlortétracycline</v>
      </c>
      <c r="BN107" s="204" t="str">
        <f t="shared" si="26"/>
        <v>Chlortétracycline</v>
      </c>
      <c r="BO107" s="204" t="str">
        <f t="shared" si="27"/>
        <v/>
      </c>
      <c r="BP107" s="204" t="str">
        <f t="shared" si="28"/>
        <v/>
      </c>
      <c r="BQ107" s="204" t="str">
        <f t="shared" si="32"/>
        <v>Tetracyclines</v>
      </c>
      <c r="BR107" s="204" t="str">
        <f t="shared" si="33"/>
        <v>Tetracyclines</v>
      </c>
      <c r="BS107" s="204" t="str">
        <f t="shared" si="34"/>
        <v/>
      </c>
      <c r="BT107" s="204" t="str">
        <f t="shared" si="35"/>
        <v/>
      </c>
      <c r="BU107" s="104" t="str">
        <f t="shared" si="36"/>
        <v>Prémélanges médicamenteux</v>
      </c>
      <c r="BV107" s="202" t="str">
        <f t="shared" si="37"/>
        <v/>
      </c>
      <c r="BX107"/>
      <c r="BY107"/>
      <c r="BZ107"/>
      <c r="CA107"/>
      <c r="CB107"/>
      <c r="CD107"/>
      <c r="CL107" s="206" t="s">
        <v>4325</v>
      </c>
      <c r="CM107" s="268" t="s">
        <v>4587</v>
      </c>
      <c r="CO107" s="202">
        <v>106</v>
      </c>
    </row>
    <row r="108" spans="1:93" x14ac:dyDescent="0.25">
      <c r="A108" s="203" t="s">
        <v>4113</v>
      </c>
      <c r="B108" s="204" t="s">
        <v>4115</v>
      </c>
      <c r="C108" s="204" t="s">
        <v>1602</v>
      </c>
      <c r="D108" s="210" t="s">
        <v>863</v>
      </c>
      <c r="E108" s="204" t="s">
        <v>852</v>
      </c>
      <c r="F108" s="204" t="s">
        <v>264</v>
      </c>
      <c r="G108" s="204" t="s">
        <v>853</v>
      </c>
      <c r="H108" s="204" t="s">
        <v>946</v>
      </c>
      <c r="I108" s="204" t="s">
        <v>853</v>
      </c>
      <c r="J108" s="204" t="s">
        <v>891</v>
      </c>
      <c r="K108" s="204" t="s">
        <v>891</v>
      </c>
      <c r="L108" s="204" t="s">
        <v>1199</v>
      </c>
      <c r="M108" s="204" t="s">
        <v>213</v>
      </c>
      <c r="N108" s="204" t="s">
        <v>1211</v>
      </c>
      <c r="O108" s="204" t="s">
        <v>894</v>
      </c>
      <c r="P108" s="204" t="s">
        <v>1668</v>
      </c>
      <c r="Q108" s="204" t="s">
        <v>868</v>
      </c>
      <c r="R108" s="204">
        <v>10</v>
      </c>
      <c r="S108" s="204">
        <v>3</v>
      </c>
      <c r="T108" s="204">
        <v>0</v>
      </c>
      <c r="U108" s="204">
        <v>0</v>
      </c>
      <c r="V108" s="204">
        <v>0</v>
      </c>
      <c r="W108" s="204">
        <v>0</v>
      </c>
      <c r="X108" s="204">
        <v>0</v>
      </c>
      <c r="Y108" s="204">
        <v>0</v>
      </c>
      <c r="Z108" s="204">
        <v>0</v>
      </c>
      <c r="AA108" s="204">
        <v>0</v>
      </c>
      <c r="AB108" s="204">
        <v>10</v>
      </c>
      <c r="AC108" s="204">
        <v>3</v>
      </c>
      <c r="AD108" s="204">
        <v>10</v>
      </c>
      <c r="AE108" s="204">
        <v>3</v>
      </c>
      <c r="AF108" s="204">
        <v>10</v>
      </c>
      <c r="AG108" s="204">
        <v>3</v>
      </c>
      <c r="AH108" s="204">
        <v>0</v>
      </c>
      <c r="AI108" s="204">
        <v>0</v>
      </c>
      <c r="AJ108" s="204"/>
      <c r="AK108" s="204"/>
      <c r="AL108" s="204"/>
      <c r="AM108" s="204"/>
      <c r="AN108" s="204"/>
      <c r="AO108" s="204"/>
      <c r="AP108" s="204"/>
      <c r="AQ108" s="204"/>
      <c r="AR108" s="204"/>
      <c r="AS108" s="204"/>
      <c r="AT108" s="204"/>
      <c r="AU108" s="204"/>
      <c r="AV108" s="204"/>
      <c r="AW108" s="204"/>
      <c r="AX108" s="204"/>
      <c r="AY108" s="204" t="str">
        <f t="shared" si="29"/>
        <v>AXENTYL 200 MG/ML SOLUTION INJECTABLE POUR BOVINS, OVINS, CAPRINS ET PORCINS</v>
      </c>
      <c r="AZ108" s="204" t="str">
        <f>IF(COUNTIF(AY:AY,AY108)=1,AY108,IF(AND(COUNTIF(AY:AY,AY108)&gt;1,COUNTIF(AZ$2:AZ107,AY108)&gt;=1),"",AY108))</f>
        <v/>
      </c>
      <c r="BA108" s="204" t="str">
        <v/>
      </c>
      <c r="BB108" s="204" t="str">
        <f>IF(BA108="","",MAX(BB$2:BB107)+1)</f>
        <v/>
      </c>
      <c r="BC108" s="204"/>
      <c r="BD108" s="204">
        <v>106</v>
      </c>
      <c r="BE108" s="204" t="str">
        <f t="shared" si="30"/>
        <v>CK 2 - COLISTINE 66,7 MG/ML</v>
      </c>
      <c r="BF108" s="204" t="str">
        <f t="shared" si="19"/>
        <v>ORAL</v>
      </c>
      <c r="BG108" s="204" t="str">
        <f t="shared" si="20"/>
        <v>POLYPEPTIDES</v>
      </c>
      <c r="BH108" s="204" t="str">
        <f t="shared" si="21"/>
        <v/>
      </c>
      <c r="BI108" s="204" t="str">
        <f t="shared" si="22"/>
        <v/>
      </c>
      <c r="BJ108" s="204" t="str">
        <f t="shared" si="23"/>
        <v>colistin</v>
      </c>
      <c r="BK108" s="204" t="str">
        <f t="shared" si="24"/>
        <v/>
      </c>
      <c r="BL108" s="204" t="str">
        <f t="shared" si="25"/>
        <v/>
      </c>
      <c r="BM108" s="204" t="str">
        <f t="shared" si="31"/>
        <v>Colistine</v>
      </c>
      <c r="BN108" s="204" t="str">
        <f t="shared" si="26"/>
        <v>Colistine</v>
      </c>
      <c r="BO108" s="204" t="str">
        <f t="shared" si="27"/>
        <v/>
      </c>
      <c r="BP108" s="204" t="str">
        <f t="shared" si="28"/>
        <v/>
      </c>
      <c r="BQ108" s="204" t="str">
        <f t="shared" si="32"/>
        <v>Polypeptides</v>
      </c>
      <c r="BR108" s="204" t="str">
        <f t="shared" si="33"/>
        <v>Polypeptides</v>
      </c>
      <c r="BS108" s="204" t="str">
        <f t="shared" si="34"/>
        <v/>
      </c>
      <c r="BT108" s="204" t="str">
        <f t="shared" si="35"/>
        <v/>
      </c>
      <c r="BU108" s="104" t="str">
        <f t="shared" si="36"/>
        <v>Voie orale  hors prémélanges médicamenteux</v>
      </c>
      <c r="BV108" s="202" t="str">
        <f t="shared" si="37"/>
        <v>x</v>
      </c>
      <c r="BX108"/>
      <c r="BY108"/>
      <c r="BZ108"/>
      <c r="CA108"/>
      <c r="CB108"/>
      <c r="CD108"/>
      <c r="CL108" s="206" t="s">
        <v>2875</v>
      </c>
      <c r="CM108" s="268" t="s">
        <v>4587</v>
      </c>
      <c r="CO108" s="202">
        <v>107</v>
      </c>
    </row>
    <row r="109" spans="1:93" x14ac:dyDescent="0.25">
      <c r="A109" s="203" t="s">
        <v>4113</v>
      </c>
      <c r="B109" s="204" t="s">
        <v>4116</v>
      </c>
      <c r="C109" s="204" t="s">
        <v>880</v>
      </c>
      <c r="D109" s="210" t="s">
        <v>851</v>
      </c>
      <c r="E109" s="204" t="s">
        <v>852</v>
      </c>
      <c r="F109" s="204" t="s">
        <v>264</v>
      </c>
      <c r="G109" s="204" t="s">
        <v>853</v>
      </c>
      <c r="H109" s="204" t="s">
        <v>946</v>
      </c>
      <c r="I109" s="204" t="s">
        <v>853</v>
      </c>
      <c r="J109" s="204" t="s">
        <v>891</v>
      </c>
      <c r="K109" s="204" t="s">
        <v>891</v>
      </c>
      <c r="L109" s="204" t="s">
        <v>1199</v>
      </c>
      <c r="M109" s="204" t="s">
        <v>213</v>
      </c>
      <c r="N109" s="204" t="s">
        <v>1211</v>
      </c>
      <c r="O109" s="204" t="s">
        <v>894</v>
      </c>
      <c r="P109" s="204" t="s">
        <v>1668</v>
      </c>
      <c r="Q109" s="204" t="s">
        <v>966</v>
      </c>
      <c r="R109" s="204">
        <v>10</v>
      </c>
      <c r="S109" s="204">
        <v>3</v>
      </c>
      <c r="T109" s="204">
        <v>0</v>
      </c>
      <c r="U109" s="204">
        <v>0</v>
      </c>
      <c r="V109" s="204">
        <v>0</v>
      </c>
      <c r="W109" s="204">
        <v>0</v>
      </c>
      <c r="X109" s="204">
        <v>0</v>
      </c>
      <c r="Y109" s="204">
        <v>0</v>
      </c>
      <c r="Z109" s="204">
        <v>0</v>
      </c>
      <c r="AA109" s="204">
        <v>0</v>
      </c>
      <c r="AB109" s="204">
        <v>10</v>
      </c>
      <c r="AC109" s="204">
        <v>3</v>
      </c>
      <c r="AD109" s="204">
        <v>10</v>
      </c>
      <c r="AE109" s="204">
        <v>3</v>
      </c>
      <c r="AF109" s="204">
        <v>10</v>
      </c>
      <c r="AG109" s="204">
        <v>3</v>
      </c>
      <c r="AH109" s="204">
        <v>0</v>
      </c>
      <c r="AI109" s="204">
        <v>0</v>
      </c>
      <c r="AJ109" s="204"/>
      <c r="AK109" s="204"/>
      <c r="AL109" s="204"/>
      <c r="AM109" s="204"/>
      <c r="AN109" s="204"/>
      <c r="AO109" s="204"/>
      <c r="AP109" s="204"/>
      <c r="AQ109" s="204"/>
      <c r="AR109" s="204"/>
      <c r="AS109" s="204"/>
      <c r="AT109" s="204"/>
      <c r="AU109" s="204"/>
      <c r="AV109" s="204"/>
      <c r="AW109" s="204"/>
      <c r="AX109" s="204"/>
      <c r="AY109" s="204" t="str">
        <f t="shared" si="29"/>
        <v>AXENTYL 200 MG/ML SOLUTION INJECTABLE POUR BOVINS, OVINS, CAPRINS ET PORCINS</v>
      </c>
      <c r="AZ109" s="204" t="str">
        <f>IF(COUNTIF(AY:AY,AY109)=1,AY109,IF(AND(COUNTIF(AY:AY,AY109)&gt;1,COUNTIF(AZ$2:AZ108,AY109)&gt;=1),"",AY109))</f>
        <v/>
      </c>
      <c r="BA109" s="204" t="str">
        <v/>
      </c>
      <c r="BB109" s="204" t="str">
        <f>IF(BA109="","",MAX(BB$2:BB108)+1)</f>
        <v/>
      </c>
      <c r="BC109" s="204"/>
      <c r="BD109" s="204">
        <v>107</v>
      </c>
      <c r="BE109" s="204" t="str">
        <f t="shared" si="30"/>
        <v>CK 4 - DOXYCYCLINE 50 MG/G</v>
      </c>
      <c r="BF109" s="204" t="str">
        <f t="shared" si="19"/>
        <v>ORAL</v>
      </c>
      <c r="BG109" s="204" t="str">
        <f t="shared" si="20"/>
        <v>TETRACYCLINES</v>
      </c>
      <c r="BH109" s="204" t="str">
        <f t="shared" si="21"/>
        <v/>
      </c>
      <c r="BI109" s="204" t="str">
        <f t="shared" si="22"/>
        <v/>
      </c>
      <c r="BJ109" s="204" t="str">
        <f t="shared" si="23"/>
        <v>doxycycline</v>
      </c>
      <c r="BK109" s="204" t="str">
        <f t="shared" si="24"/>
        <v/>
      </c>
      <c r="BL109" s="204" t="str">
        <f t="shared" si="25"/>
        <v/>
      </c>
      <c r="BM109" s="204" t="str">
        <f t="shared" si="31"/>
        <v>Doxycycline</v>
      </c>
      <c r="BN109" s="204" t="str">
        <f t="shared" si="26"/>
        <v>Doxycycline</v>
      </c>
      <c r="BO109" s="204" t="str">
        <f t="shared" si="27"/>
        <v/>
      </c>
      <c r="BP109" s="204" t="str">
        <f t="shared" si="28"/>
        <v/>
      </c>
      <c r="BQ109" s="204" t="str">
        <f t="shared" si="32"/>
        <v>Tetracyclines</v>
      </c>
      <c r="BR109" s="204" t="str">
        <f t="shared" si="33"/>
        <v>Tetracyclines</v>
      </c>
      <c r="BS109" s="204" t="str">
        <f t="shared" si="34"/>
        <v/>
      </c>
      <c r="BT109" s="204" t="str">
        <f t="shared" si="35"/>
        <v/>
      </c>
      <c r="BU109" s="104" t="str">
        <f t="shared" si="36"/>
        <v>Voie orale  hors prémélanges médicamenteux</v>
      </c>
      <c r="BV109" s="202" t="str">
        <f t="shared" si="37"/>
        <v/>
      </c>
      <c r="BX109"/>
      <c r="BY109"/>
      <c r="BZ109"/>
      <c r="CA109"/>
      <c r="CB109"/>
      <c r="CD109"/>
      <c r="CL109" s="206" t="s">
        <v>2929</v>
      </c>
      <c r="CM109" s="268" t="s">
        <v>4587</v>
      </c>
      <c r="CO109" s="202">
        <v>108</v>
      </c>
    </row>
    <row r="110" spans="1:93" x14ac:dyDescent="0.25">
      <c r="A110" s="203" t="s">
        <v>4113</v>
      </c>
      <c r="B110" s="204" t="s">
        <v>4117</v>
      </c>
      <c r="C110" s="204" t="s">
        <v>884</v>
      </c>
      <c r="D110" s="210" t="s">
        <v>863</v>
      </c>
      <c r="E110" s="204" t="s">
        <v>852</v>
      </c>
      <c r="F110" s="204" t="s">
        <v>264</v>
      </c>
      <c r="G110" s="204" t="s">
        <v>853</v>
      </c>
      <c r="H110" s="204" t="s">
        <v>946</v>
      </c>
      <c r="I110" s="204" t="s">
        <v>853</v>
      </c>
      <c r="J110" s="204" t="s">
        <v>891</v>
      </c>
      <c r="K110" s="204" t="s">
        <v>891</v>
      </c>
      <c r="L110" s="204" t="s">
        <v>1199</v>
      </c>
      <c r="M110" s="204" t="s">
        <v>213</v>
      </c>
      <c r="N110" s="204" t="s">
        <v>1211</v>
      </c>
      <c r="O110" s="204" t="s">
        <v>894</v>
      </c>
      <c r="P110" s="204" t="s">
        <v>1668</v>
      </c>
      <c r="Q110" s="204" t="s">
        <v>868</v>
      </c>
      <c r="R110" s="204">
        <v>10</v>
      </c>
      <c r="S110" s="204">
        <v>3</v>
      </c>
      <c r="T110" s="204">
        <v>0</v>
      </c>
      <c r="U110" s="204">
        <v>0</v>
      </c>
      <c r="V110" s="204">
        <v>0</v>
      </c>
      <c r="W110" s="204">
        <v>0</v>
      </c>
      <c r="X110" s="204">
        <v>0</v>
      </c>
      <c r="Y110" s="204">
        <v>0</v>
      </c>
      <c r="Z110" s="204">
        <v>0</v>
      </c>
      <c r="AA110" s="204">
        <v>0</v>
      </c>
      <c r="AB110" s="204">
        <v>10</v>
      </c>
      <c r="AC110" s="204">
        <v>3</v>
      </c>
      <c r="AD110" s="204">
        <v>10</v>
      </c>
      <c r="AE110" s="204">
        <v>3</v>
      </c>
      <c r="AF110" s="204">
        <v>10</v>
      </c>
      <c r="AG110" s="204">
        <v>3</v>
      </c>
      <c r="AH110" s="204">
        <v>0</v>
      </c>
      <c r="AI110" s="204">
        <v>0</v>
      </c>
      <c r="AJ110" s="204"/>
      <c r="AK110" s="204"/>
      <c r="AL110" s="204"/>
      <c r="AM110" s="204"/>
      <c r="AN110" s="204"/>
      <c r="AO110" s="204"/>
      <c r="AP110" s="204"/>
      <c r="AQ110" s="204"/>
      <c r="AR110" s="204"/>
      <c r="AS110" s="204"/>
      <c r="AT110" s="204"/>
      <c r="AU110" s="204"/>
      <c r="AV110" s="204"/>
      <c r="AW110" s="204"/>
      <c r="AX110" s="204"/>
      <c r="AY110" s="204" t="str">
        <f t="shared" si="29"/>
        <v>AXENTYL 200 MG/ML SOLUTION INJECTABLE POUR BOVINS, OVINS, CAPRINS ET PORCINS</v>
      </c>
      <c r="AZ110" s="204" t="str">
        <f>IF(COUNTIF(AY:AY,AY110)=1,AY110,IF(AND(COUNTIF(AY:AY,AY110)&gt;1,COUNTIF(AZ$2:AZ109,AY110)&gt;=1),"",AY110))</f>
        <v/>
      </c>
      <c r="BA110" s="204" t="str">
        <v/>
      </c>
      <c r="BB110" s="204" t="str">
        <f>IF(BA110="","",MAX(BB$2:BB109)+1)</f>
        <v/>
      </c>
      <c r="BC110" s="204"/>
      <c r="BD110" s="204">
        <v>108</v>
      </c>
      <c r="BE110" s="204" t="str">
        <f t="shared" si="30"/>
        <v>CK 5 - OXYTETRACYCLINE 500 MG/G</v>
      </c>
      <c r="BF110" s="204" t="str">
        <f t="shared" si="19"/>
        <v>ORAL</v>
      </c>
      <c r="BG110" s="204" t="str">
        <f t="shared" si="20"/>
        <v>TETRACYCLINES</v>
      </c>
      <c r="BH110" s="204" t="str">
        <f t="shared" si="21"/>
        <v/>
      </c>
      <c r="BI110" s="204" t="str">
        <f t="shared" si="22"/>
        <v/>
      </c>
      <c r="BJ110" s="204" t="str">
        <f t="shared" si="23"/>
        <v>oxytetracycline</v>
      </c>
      <c r="BK110" s="204" t="str">
        <f t="shared" si="24"/>
        <v/>
      </c>
      <c r="BL110" s="204" t="str">
        <f t="shared" si="25"/>
        <v/>
      </c>
      <c r="BM110" s="204" t="str">
        <f t="shared" si="31"/>
        <v>Oxytétracycline</v>
      </c>
      <c r="BN110" s="204" t="str">
        <f t="shared" si="26"/>
        <v>Oxytétracycline</v>
      </c>
      <c r="BO110" s="204" t="str">
        <f t="shared" si="27"/>
        <v/>
      </c>
      <c r="BP110" s="204" t="str">
        <f t="shared" si="28"/>
        <v/>
      </c>
      <c r="BQ110" s="204" t="str">
        <f t="shared" si="32"/>
        <v>Tetracyclines</v>
      </c>
      <c r="BR110" s="204" t="str">
        <f t="shared" si="33"/>
        <v>Tetracyclines</v>
      </c>
      <c r="BS110" s="204" t="str">
        <f t="shared" si="34"/>
        <v/>
      </c>
      <c r="BT110" s="204" t="str">
        <f t="shared" si="35"/>
        <v/>
      </c>
      <c r="BU110" s="104" t="str">
        <f t="shared" si="36"/>
        <v>Voie orale  hors prémélanges médicamenteux</v>
      </c>
      <c r="BV110" s="202" t="str">
        <f t="shared" si="37"/>
        <v/>
      </c>
      <c r="BX110"/>
      <c r="BY110"/>
      <c r="BZ110"/>
      <c r="CA110"/>
      <c r="CB110"/>
      <c r="CD110"/>
      <c r="CL110" s="206" t="s">
        <v>2298</v>
      </c>
      <c r="CM110" s="268" t="s">
        <v>4587</v>
      </c>
      <c r="CO110" s="202">
        <v>109</v>
      </c>
    </row>
    <row r="111" spans="1:93" x14ac:dyDescent="0.25">
      <c r="A111" s="203" t="s">
        <v>2883</v>
      </c>
      <c r="B111" s="204" t="s">
        <v>2884</v>
      </c>
      <c r="C111" s="204" t="s">
        <v>2885</v>
      </c>
      <c r="D111" s="210" t="s">
        <v>923</v>
      </c>
      <c r="E111" s="204" t="s">
        <v>924</v>
      </c>
      <c r="F111" s="204" t="s">
        <v>65</v>
      </c>
      <c r="G111" s="204" t="s">
        <v>925</v>
      </c>
      <c r="H111" s="204" t="s">
        <v>926</v>
      </c>
      <c r="I111" s="204" t="s">
        <v>910</v>
      </c>
      <c r="J111" s="204" t="s">
        <v>875</v>
      </c>
      <c r="K111" s="204" t="s">
        <v>875</v>
      </c>
      <c r="L111" s="204" t="s">
        <v>1162</v>
      </c>
      <c r="M111" s="204" t="s">
        <v>213</v>
      </c>
      <c r="N111" s="204" t="s">
        <v>851</v>
      </c>
      <c r="O111" s="204" t="s">
        <v>992</v>
      </c>
      <c r="P111" s="204" t="s">
        <v>859</v>
      </c>
      <c r="Q111" s="204" t="s">
        <v>851</v>
      </c>
      <c r="R111" s="204">
        <v>10</v>
      </c>
      <c r="S111" s="204">
        <v>5</v>
      </c>
      <c r="T111" s="204">
        <v>0</v>
      </c>
      <c r="U111" s="204">
        <v>0</v>
      </c>
      <c r="V111" s="204">
        <v>0</v>
      </c>
      <c r="W111" s="204">
        <v>0</v>
      </c>
      <c r="X111" s="204">
        <v>0</v>
      </c>
      <c r="Y111" s="204">
        <v>0</v>
      </c>
      <c r="Z111" s="204">
        <v>0</v>
      </c>
      <c r="AA111" s="204">
        <v>0</v>
      </c>
      <c r="AB111" s="204">
        <v>0</v>
      </c>
      <c r="AC111" s="204">
        <v>0</v>
      </c>
      <c r="AD111" s="204">
        <v>10</v>
      </c>
      <c r="AE111" s="204">
        <v>5</v>
      </c>
      <c r="AF111" s="204">
        <v>10</v>
      </c>
      <c r="AG111" s="204">
        <v>5</v>
      </c>
      <c r="AH111" s="204">
        <v>0</v>
      </c>
      <c r="AI111" s="204">
        <v>0</v>
      </c>
      <c r="AJ111" s="204"/>
      <c r="AK111" s="204"/>
      <c r="AL111" s="204"/>
      <c r="AM111" s="204"/>
      <c r="AN111" s="204"/>
      <c r="AO111" s="204"/>
      <c r="AP111" s="204"/>
      <c r="AQ111" s="204"/>
      <c r="AR111" s="204"/>
      <c r="AS111" s="204"/>
      <c r="AT111" s="204"/>
      <c r="AU111" s="204"/>
      <c r="AV111" s="204"/>
      <c r="AW111" s="204"/>
      <c r="AX111" s="204"/>
      <c r="AY111" s="204" t="str">
        <f t="shared" si="29"/>
        <v>AXILLIN</v>
      </c>
      <c r="AZ111" s="204" t="str">
        <f>IF(COUNTIF(AY:AY,AY111)=1,AY111,IF(AND(COUNTIF(AY:AY,AY111)&gt;1,COUNTIF(AZ$2:AZ110,AY111)&gt;=1),"",AY111))</f>
        <v>AXILLIN</v>
      </c>
      <c r="BA111" s="204" t="str">
        <v/>
      </c>
      <c r="BB111" s="204" t="str">
        <f>IF(BA111="","",MAX(BB$2:BB110)+1)</f>
        <v/>
      </c>
      <c r="BC111" s="204"/>
      <c r="BD111" s="204">
        <v>109</v>
      </c>
      <c r="BE111" s="204" t="str">
        <f t="shared" si="30"/>
        <v>CK 7 - TRIMETHOPRIME 16,65 MG/ML SULFADIAZINE 83,35 MG/ML</v>
      </c>
      <c r="BF111" s="204" t="str">
        <f t="shared" si="19"/>
        <v>ORAL</v>
      </c>
      <c r="BG111" s="204" t="str">
        <f t="shared" si="20"/>
        <v>SULFAMIDES</v>
      </c>
      <c r="BH111" s="204" t="str">
        <f t="shared" si="21"/>
        <v>TRIMETHOPRIME</v>
      </c>
      <c r="BI111" s="204" t="str">
        <f t="shared" si="22"/>
        <v/>
      </c>
      <c r="BJ111" s="204" t="str">
        <f t="shared" si="23"/>
        <v>sulfadiazine</v>
      </c>
      <c r="BK111" s="204" t="str">
        <f t="shared" si="24"/>
        <v>trimethoprim</v>
      </c>
      <c r="BL111" s="204" t="str">
        <f t="shared" si="25"/>
        <v/>
      </c>
      <c r="BM111" s="204" t="str">
        <f t="shared" si="31"/>
        <v>Sulfadiazine + Triméthoprime</v>
      </c>
      <c r="BN111" s="204" t="str">
        <f t="shared" si="26"/>
        <v>Sulfadiazine</v>
      </c>
      <c r="BO111" s="204" t="str">
        <f t="shared" si="27"/>
        <v>Triméthoprime</v>
      </c>
      <c r="BP111" s="204" t="str">
        <f t="shared" si="28"/>
        <v/>
      </c>
      <c r="BQ111" s="204" t="str">
        <f t="shared" si="32"/>
        <v>Sulfamides + Trimethoprime</v>
      </c>
      <c r="BR111" s="204" t="str">
        <f t="shared" si="33"/>
        <v>Sulfamides</v>
      </c>
      <c r="BS111" s="204" t="str">
        <f t="shared" si="34"/>
        <v>Trimethoprime</v>
      </c>
      <c r="BT111" s="204" t="str">
        <f t="shared" si="35"/>
        <v/>
      </c>
      <c r="BU111" s="104" t="str">
        <f t="shared" si="36"/>
        <v>Voie orale  hors prémélanges médicamenteux</v>
      </c>
      <c r="BV111" s="202" t="str">
        <f t="shared" si="37"/>
        <v/>
      </c>
      <c r="BX111"/>
      <c r="BY111"/>
      <c r="BZ111"/>
      <c r="CA111"/>
      <c r="CB111"/>
      <c r="CD111"/>
      <c r="CL111" s="206" t="s">
        <v>3279</v>
      </c>
      <c r="CM111" s="268" t="s">
        <v>4587</v>
      </c>
      <c r="CO111" s="202">
        <v>110</v>
      </c>
    </row>
    <row r="112" spans="1:93" x14ac:dyDescent="0.25">
      <c r="A112" s="203" t="s">
        <v>2883</v>
      </c>
      <c r="B112" s="204" t="s">
        <v>2886</v>
      </c>
      <c r="C112" s="204" t="s">
        <v>1433</v>
      </c>
      <c r="D112" s="210" t="s">
        <v>1054</v>
      </c>
      <c r="E112" s="204" t="s">
        <v>924</v>
      </c>
      <c r="F112" s="204" t="s">
        <v>65</v>
      </c>
      <c r="G112" s="204" t="s">
        <v>925</v>
      </c>
      <c r="H112" s="204" t="s">
        <v>926</v>
      </c>
      <c r="I112" s="204" t="s">
        <v>910</v>
      </c>
      <c r="J112" s="204" t="s">
        <v>875</v>
      </c>
      <c r="K112" s="204" t="s">
        <v>875</v>
      </c>
      <c r="L112" s="204" t="s">
        <v>1162</v>
      </c>
      <c r="M112" s="204" t="s">
        <v>213</v>
      </c>
      <c r="N112" s="204" t="s">
        <v>851</v>
      </c>
      <c r="O112" s="204" t="s">
        <v>992</v>
      </c>
      <c r="P112" s="204" t="s">
        <v>859</v>
      </c>
      <c r="Q112" s="204" t="s">
        <v>1004</v>
      </c>
      <c r="R112" s="204">
        <v>10</v>
      </c>
      <c r="S112" s="204">
        <v>5</v>
      </c>
      <c r="T112" s="204">
        <v>0</v>
      </c>
      <c r="U112" s="204">
        <v>0</v>
      </c>
      <c r="V112" s="204">
        <v>0</v>
      </c>
      <c r="W112" s="204">
        <v>0</v>
      </c>
      <c r="X112" s="204">
        <v>0</v>
      </c>
      <c r="Y112" s="204">
        <v>0</v>
      </c>
      <c r="Z112" s="204">
        <v>0</v>
      </c>
      <c r="AA112" s="204">
        <v>0</v>
      </c>
      <c r="AB112" s="204">
        <v>0</v>
      </c>
      <c r="AC112" s="204">
        <v>0</v>
      </c>
      <c r="AD112" s="204">
        <v>10</v>
      </c>
      <c r="AE112" s="204">
        <v>5</v>
      </c>
      <c r="AF112" s="204">
        <v>10</v>
      </c>
      <c r="AG112" s="204">
        <v>5</v>
      </c>
      <c r="AH112" s="204">
        <v>0</v>
      </c>
      <c r="AI112" s="204">
        <v>0</v>
      </c>
      <c r="AJ112" s="204"/>
      <c r="AK112" s="204"/>
      <c r="AL112" s="204"/>
      <c r="AM112" s="204"/>
      <c r="AN112" s="204"/>
      <c r="AO112" s="204"/>
      <c r="AP112" s="204"/>
      <c r="AQ112" s="204"/>
      <c r="AR112" s="204"/>
      <c r="AS112" s="204"/>
      <c r="AT112" s="204"/>
      <c r="AU112" s="204"/>
      <c r="AV112" s="204"/>
      <c r="AW112" s="204"/>
      <c r="AX112" s="204"/>
      <c r="AY112" s="204" t="str">
        <f t="shared" si="29"/>
        <v>AXILLIN</v>
      </c>
      <c r="AZ112" s="204" t="str">
        <f>IF(COUNTIF(AY:AY,AY112)=1,AY112,IF(AND(COUNTIF(AY:AY,AY112)&gt;1,COUNTIF(AZ$2:AZ111,AY112)&gt;=1),"",AY112))</f>
        <v/>
      </c>
      <c r="BA112" s="204" t="str">
        <v/>
      </c>
      <c r="BB112" s="204" t="str">
        <f>IF(BA112="","",MAX(BB$2:BB111)+1)</f>
        <v/>
      </c>
      <c r="BC112" s="204"/>
      <c r="BD112" s="204">
        <v>110</v>
      </c>
      <c r="BE112" s="204" t="str">
        <f t="shared" si="30"/>
        <v>CK 8 - TYLOSINE 100 MUI</v>
      </c>
      <c r="BF112" s="204" t="str">
        <f t="shared" si="19"/>
        <v>ORAL</v>
      </c>
      <c r="BG112" s="204" t="str">
        <f t="shared" si="20"/>
        <v>MACROLIDES</v>
      </c>
      <c r="BH112" s="204" t="str">
        <f t="shared" si="21"/>
        <v/>
      </c>
      <c r="BI112" s="204" t="str">
        <f t="shared" si="22"/>
        <v/>
      </c>
      <c r="BJ112" s="204" t="str">
        <f t="shared" si="23"/>
        <v>tylosin</v>
      </c>
      <c r="BK112" s="204" t="str">
        <f t="shared" si="24"/>
        <v/>
      </c>
      <c r="BL112" s="204" t="str">
        <f t="shared" si="25"/>
        <v/>
      </c>
      <c r="BM112" s="204" t="str">
        <f t="shared" si="31"/>
        <v>Tylosine</v>
      </c>
      <c r="BN112" s="204" t="str">
        <f t="shared" si="26"/>
        <v>Tylosine</v>
      </c>
      <c r="BO112" s="204" t="str">
        <f t="shared" si="27"/>
        <v/>
      </c>
      <c r="BP112" s="204" t="str">
        <f t="shared" si="28"/>
        <v/>
      </c>
      <c r="BQ112" s="204" t="str">
        <f t="shared" si="32"/>
        <v>Macrolides</v>
      </c>
      <c r="BR112" s="204" t="str">
        <f t="shared" si="33"/>
        <v>Macrolides</v>
      </c>
      <c r="BS112" s="204" t="str">
        <f t="shared" si="34"/>
        <v/>
      </c>
      <c r="BT112" s="204" t="str">
        <f t="shared" si="35"/>
        <v/>
      </c>
      <c r="BU112" s="104" t="str">
        <f t="shared" si="36"/>
        <v>Voie orale  hors prémélanges médicamenteux</v>
      </c>
      <c r="BV112" s="202" t="str">
        <f t="shared" si="37"/>
        <v/>
      </c>
      <c r="BX112"/>
      <c r="BY112"/>
      <c r="BZ112"/>
      <c r="CA112"/>
      <c r="CB112"/>
      <c r="CD112"/>
      <c r="CL112" s="206" t="s">
        <v>3587</v>
      </c>
      <c r="CM112" s="268" t="s">
        <v>4587</v>
      </c>
      <c r="CO112" s="202">
        <v>111</v>
      </c>
    </row>
    <row r="113" spans="1:93" x14ac:dyDescent="0.25">
      <c r="A113" s="203" t="s">
        <v>2883</v>
      </c>
      <c r="B113" s="204" t="s">
        <v>2887</v>
      </c>
      <c r="C113" s="204" t="s">
        <v>1169</v>
      </c>
      <c r="D113" s="210" t="s">
        <v>1170</v>
      </c>
      <c r="E113" s="204" t="s">
        <v>924</v>
      </c>
      <c r="F113" s="204" t="s">
        <v>65</v>
      </c>
      <c r="G113" s="204" t="s">
        <v>925</v>
      </c>
      <c r="H113" s="204" t="s">
        <v>926</v>
      </c>
      <c r="I113" s="204" t="s">
        <v>910</v>
      </c>
      <c r="J113" s="204" t="s">
        <v>875</v>
      </c>
      <c r="K113" s="204" t="s">
        <v>875</v>
      </c>
      <c r="L113" s="204" t="s">
        <v>1162</v>
      </c>
      <c r="M113" s="204" t="s">
        <v>213</v>
      </c>
      <c r="N113" s="204" t="s">
        <v>851</v>
      </c>
      <c r="O113" s="204" t="s">
        <v>992</v>
      </c>
      <c r="P113" s="204" t="s">
        <v>859</v>
      </c>
      <c r="Q113" s="204" t="s">
        <v>1065</v>
      </c>
      <c r="R113" s="204">
        <v>10</v>
      </c>
      <c r="S113" s="204">
        <v>5</v>
      </c>
      <c r="T113" s="204">
        <v>0</v>
      </c>
      <c r="U113" s="204">
        <v>0</v>
      </c>
      <c r="V113" s="204">
        <v>0</v>
      </c>
      <c r="W113" s="204">
        <v>0</v>
      </c>
      <c r="X113" s="204">
        <v>0</v>
      </c>
      <c r="Y113" s="204">
        <v>0</v>
      </c>
      <c r="Z113" s="204">
        <v>0</v>
      </c>
      <c r="AA113" s="204">
        <v>0</v>
      </c>
      <c r="AB113" s="204">
        <v>0</v>
      </c>
      <c r="AC113" s="204">
        <v>0</v>
      </c>
      <c r="AD113" s="204">
        <v>10</v>
      </c>
      <c r="AE113" s="204">
        <v>5</v>
      </c>
      <c r="AF113" s="204">
        <v>10</v>
      </c>
      <c r="AG113" s="204">
        <v>5</v>
      </c>
      <c r="AH113" s="204">
        <v>0</v>
      </c>
      <c r="AI113" s="204">
        <v>0</v>
      </c>
      <c r="AJ113" s="204"/>
      <c r="AK113" s="204"/>
      <c r="AL113" s="204"/>
      <c r="AM113" s="204"/>
      <c r="AN113" s="204"/>
      <c r="AO113" s="204"/>
      <c r="AP113" s="204"/>
      <c r="AQ113" s="204"/>
      <c r="AR113" s="204"/>
      <c r="AS113" s="204"/>
      <c r="AT113" s="204"/>
      <c r="AU113" s="204"/>
      <c r="AV113" s="204"/>
      <c r="AW113" s="204"/>
      <c r="AX113" s="204"/>
      <c r="AY113" s="204" t="str">
        <f t="shared" si="29"/>
        <v>AXILLIN</v>
      </c>
      <c r="AZ113" s="204" t="str">
        <f>IF(COUNTIF(AY:AY,AY113)=1,AY113,IF(AND(COUNTIF(AY:AY,AY113)&gt;1,COUNTIF(AZ$2:AZ112,AY113)&gt;=1),"",AY113))</f>
        <v/>
      </c>
      <c r="BA113" s="204" t="str">
        <v/>
      </c>
      <c r="BB113" s="204" t="str">
        <f>IF(BA113="","",MAX(BB$2:BB112)+1)</f>
        <v/>
      </c>
      <c r="BC113" s="204"/>
      <c r="BD113" s="204">
        <v>111</v>
      </c>
      <c r="BE113" s="204" t="str">
        <f t="shared" si="30"/>
        <v>CK 9 - TYLOSINE 92 000 UI/G</v>
      </c>
      <c r="BF113" s="204" t="str">
        <f t="shared" si="19"/>
        <v>ORAL</v>
      </c>
      <c r="BG113" s="204" t="str">
        <f t="shared" si="20"/>
        <v>MACROLIDES</v>
      </c>
      <c r="BH113" s="204" t="str">
        <f t="shared" si="21"/>
        <v/>
      </c>
      <c r="BI113" s="204" t="str">
        <f t="shared" si="22"/>
        <v/>
      </c>
      <c r="BJ113" s="204" t="str">
        <f t="shared" si="23"/>
        <v>tylosin</v>
      </c>
      <c r="BK113" s="204" t="str">
        <f t="shared" si="24"/>
        <v/>
      </c>
      <c r="BL113" s="204" t="str">
        <f t="shared" si="25"/>
        <v/>
      </c>
      <c r="BM113" s="204" t="str">
        <f t="shared" si="31"/>
        <v>Tylosine</v>
      </c>
      <c r="BN113" s="204" t="str">
        <f t="shared" si="26"/>
        <v>Tylosine</v>
      </c>
      <c r="BO113" s="204" t="str">
        <f t="shared" si="27"/>
        <v/>
      </c>
      <c r="BP113" s="204" t="str">
        <f t="shared" si="28"/>
        <v/>
      </c>
      <c r="BQ113" s="204" t="str">
        <f t="shared" si="32"/>
        <v>Macrolides</v>
      </c>
      <c r="BR113" s="204" t="str">
        <f t="shared" si="33"/>
        <v>Macrolides</v>
      </c>
      <c r="BS113" s="204" t="str">
        <f t="shared" si="34"/>
        <v/>
      </c>
      <c r="BT113" s="204" t="str">
        <f t="shared" si="35"/>
        <v/>
      </c>
      <c r="BU113" s="104" t="str">
        <f t="shared" si="36"/>
        <v>Voie orale  hors prémélanges médicamenteux</v>
      </c>
      <c r="BV113" s="202" t="str">
        <f t="shared" si="37"/>
        <v/>
      </c>
      <c r="BX113"/>
      <c r="BY113"/>
      <c r="BZ113"/>
      <c r="CA113"/>
      <c r="CB113"/>
      <c r="CD113"/>
      <c r="CL113" s="206" t="s">
        <v>2723</v>
      </c>
      <c r="CM113" s="268" t="s">
        <v>4587</v>
      </c>
      <c r="CO113" s="202">
        <v>112</v>
      </c>
    </row>
    <row r="114" spans="1:93" x14ac:dyDescent="0.25">
      <c r="A114" s="203" t="s">
        <v>3241</v>
      </c>
      <c r="B114" s="204" t="s">
        <v>3242</v>
      </c>
      <c r="C114" s="204" t="s">
        <v>1161</v>
      </c>
      <c r="D114" s="210" t="s">
        <v>923</v>
      </c>
      <c r="E114" s="204" t="s">
        <v>924</v>
      </c>
      <c r="F114" s="204" t="s">
        <v>3243</v>
      </c>
      <c r="G114" s="204" t="s">
        <v>925</v>
      </c>
      <c r="H114" s="204" t="s">
        <v>1285</v>
      </c>
      <c r="I114" s="204" t="s">
        <v>910</v>
      </c>
      <c r="J114" s="204" t="s">
        <v>1013</v>
      </c>
      <c r="K114" s="204" t="s">
        <v>1013</v>
      </c>
      <c r="L114" s="204" t="s">
        <v>1311</v>
      </c>
      <c r="M114" s="204" t="s">
        <v>213</v>
      </c>
      <c r="N114" s="204" t="s">
        <v>3244</v>
      </c>
      <c r="O114" s="204" t="s">
        <v>928</v>
      </c>
      <c r="P114" s="204" t="s">
        <v>1312</v>
      </c>
      <c r="Q114" s="204" t="s">
        <v>3245</v>
      </c>
      <c r="R114" s="204">
        <v>0</v>
      </c>
      <c r="S114" s="204">
        <v>0</v>
      </c>
      <c r="T114" s="204">
        <v>0</v>
      </c>
      <c r="U114" s="204">
        <v>0</v>
      </c>
      <c r="V114" s="204">
        <v>0</v>
      </c>
      <c r="W114" s="204">
        <v>0</v>
      </c>
      <c r="X114" s="204">
        <v>0</v>
      </c>
      <c r="Y114" s="204">
        <v>0</v>
      </c>
      <c r="Z114" s="204">
        <v>5.68</v>
      </c>
      <c r="AA114" s="204">
        <v>14</v>
      </c>
      <c r="AB114" s="204">
        <v>0</v>
      </c>
      <c r="AC114" s="204">
        <v>0</v>
      </c>
      <c r="AD114" s="204">
        <v>0</v>
      </c>
      <c r="AE114" s="204">
        <v>0</v>
      </c>
      <c r="AF114" s="204">
        <v>0</v>
      </c>
      <c r="AG114" s="204">
        <v>0</v>
      </c>
      <c r="AH114" s="204">
        <v>0</v>
      </c>
      <c r="AI114" s="204">
        <v>0</v>
      </c>
      <c r="AJ114" s="204"/>
      <c r="AK114" s="204"/>
      <c r="AL114" s="204"/>
      <c r="AM114" s="204"/>
      <c r="AN114" s="204"/>
      <c r="AO114" s="204"/>
      <c r="AP114" s="204"/>
      <c r="AQ114" s="204"/>
      <c r="AR114" s="204"/>
      <c r="AS114" s="204"/>
      <c r="AT114" s="204"/>
      <c r="AU114" s="204"/>
      <c r="AV114" s="204"/>
      <c r="AW114" s="204"/>
      <c r="AX114" s="204"/>
      <c r="AY114" s="204" t="str">
        <f t="shared" si="29"/>
        <v/>
      </c>
      <c r="AZ114" s="204" t="str">
        <f>IF(COUNTIF(AY:AY,AY114)=1,AY114,IF(AND(COUNTIF(AY:AY,AY114)&gt;1,COUNTIF(AZ$2:AZ113,AY114)&gt;=1),"",AY114))</f>
        <v/>
      </c>
      <c r="BA114" s="204" t="str">
        <v/>
      </c>
      <c r="BB114" s="204" t="str">
        <f>IF(BA114="","",MAX(BB$2:BB113)+1)</f>
        <v/>
      </c>
      <c r="BC114" s="204"/>
      <c r="BD114" s="204">
        <v>112</v>
      </c>
      <c r="BE114" s="204" t="str">
        <f t="shared" si="30"/>
        <v>CK6 - SOLU OXYTETRACYCLINE 500 MG/G</v>
      </c>
      <c r="BF114" s="204" t="str">
        <f t="shared" si="19"/>
        <v>ORAL</v>
      </c>
      <c r="BG114" s="204" t="str">
        <f t="shared" si="20"/>
        <v>TETRACYCLINES</v>
      </c>
      <c r="BH114" s="204" t="str">
        <f t="shared" si="21"/>
        <v/>
      </c>
      <c r="BI114" s="204" t="str">
        <f t="shared" si="22"/>
        <v/>
      </c>
      <c r="BJ114" s="204" t="str">
        <f t="shared" si="23"/>
        <v>oxytetracycline</v>
      </c>
      <c r="BK114" s="204" t="str">
        <f t="shared" si="24"/>
        <v/>
      </c>
      <c r="BL114" s="204" t="str">
        <f t="shared" si="25"/>
        <v/>
      </c>
      <c r="BM114" s="204" t="str">
        <f t="shared" si="31"/>
        <v>Oxytétracycline</v>
      </c>
      <c r="BN114" s="204" t="str">
        <f t="shared" si="26"/>
        <v>Oxytétracycline</v>
      </c>
      <c r="BO114" s="204" t="str">
        <f t="shared" si="27"/>
        <v/>
      </c>
      <c r="BP114" s="204" t="str">
        <f t="shared" si="28"/>
        <v/>
      </c>
      <c r="BQ114" s="204" t="str">
        <f t="shared" si="32"/>
        <v>Tetracyclines</v>
      </c>
      <c r="BR114" s="204" t="str">
        <f t="shared" si="33"/>
        <v>Tetracyclines</v>
      </c>
      <c r="BS114" s="204" t="str">
        <f t="shared" si="34"/>
        <v/>
      </c>
      <c r="BT114" s="204" t="str">
        <f t="shared" si="35"/>
        <v/>
      </c>
      <c r="BU114" s="104" t="str">
        <f t="shared" si="36"/>
        <v>Voie orale  hors prémélanges médicamenteux</v>
      </c>
      <c r="BV114" s="202" t="str">
        <f t="shared" si="37"/>
        <v/>
      </c>
      <c r="BX114"/>
      <c r="BY114"/>
      <c r="BZ114"/>
      <c r="CA114"/>
      <c r="CB114"/>
      <c r="CD114"/>
      <c r="CL114" s="206" t="s">
        <v>3076</v>
      </c>
      <c r="CM114" s="268" t="s">
        <v>4587</v>
      </c>
      <c r="CO114" s="202">
        <v>113</v>
      </c>
    </row>
    <row r="115" spans="1:93" x14ac:dyDescent="0.25">
      <c r="A115" s="203" t="s">
        <v>3241</v>
      </c>
      <c r="B115" s="204" t="s">
        <v>3246</v>
      </c>
      <c r="C115" s="204" t="s">
        <v>3247</v>
      </c>
      <c r="D115" s="210" t="s">
        <v>923</v>
      </c>
      <c r="E115" s="204" t="s">
        <v>924</v>
      </c>
      <c r="F115" s="204" t="s">
        <v>3243</v>
      </c>
      <c r="G115" s="204" t="s">
        <v>925</v>
      </c>
      <c r="H115" s="204" t="s">
        <v>1285</v>
      </c>
      <c r="I115" s="204" t="s">
        <v>910</v>
      </c>
      <c r="J115" s="204" t="s">
        <v>1013</v>
      </c>
      <c r="K115" s="204" t="s">
        <v>1013</v>
      </c>
      <c r="L115" s="204" t="s">
        <v>1311</v>
      </c>
      <c r="M115" s="204" t="s">
        <v>213</v>
      </c>
      <c r="N115" s="204" t="s">
        <v>3244</v>
      </c>
      <c r="O115" s="204" t="s">
        <v>928</v>
      </c>
      <c r="P115" s="204" t="s">
        <v>1312</v>
      </c>
      <c r="Q115" s="204" t="s">
        <v>3245</v>
      </c>
      <c r="R115" s="204">
        <v>0</v>
      </c>
      <c r="S115" s="204">
        <v>0</v>
      </c>
      <c r="T115" s="204">
        <v>0</v>
      </c>
      <c r="U115" s="204">
        <v>0</v>
      </c>
      <c r="V115" s="204">
        <v>0</v>
      </c>
      <c r="W115" s="204">
        <v>0</v>
      </c>
      <c r="X115" s="204">
        <v>0</v>
      </c>
      <c r="Y115" s="204">
        <v>0</v>
      </c>
      <c r="Z115" s="204">
        <v>5.68</v>
      </c>
      <c r="AA115" s="204">
        <v>14</v>
      </c>
      <c r="AB115" s="204">
        <v>0</v>
      </c>
      <c r="AC115" s="204">
        <v>0</v>
      </c>
      <c r="AD115" s="204">
        <v>0</v>
      </c>
      <c r="AE115" s="204">
        <v>0</v>
      </c>
      <c r="AF115" s="204">
        <v>0</v>
      </c>
      <c r="AG115" s="204">
        <v>0</v>
      </c>
      <c r="AH115" s="204">
        <v>0</v>
      </c>
      <c r="AI115" s="204">
        <v>0</v>
      </c>
      <c r="AJ115" s="204"/>
      <c r="AK115" s="204"/>
      <c r="AL115" s="204"/>
      <c r="AM115" s="204"/>
      <c r="AN115" s="204"/>
      <c r="AO115" s="204"/>
      <c r="AP115" s="204"/>
      <c r="AQ115" s="204"/>
      <c r="AR115" s="204"/>
      <c r="AS115" s="204"/>
      <c r="AT115" s="204"/>
      <c r="AU115" s="204"/>
      <c r="AV115" s="204"/>
      <c r="AW115" s="204"/>
      <c r="AX115" s="204"/>
      <c r="AY115" s="204" t="str">
        <f t="shared" si="29"/>
        <v/>
      </c>
      <c r="AZ115" s="204" t="str">
        <f>IF(COUNTIF(AY:AY,AY115)=1,AY115,IF(AND(COUNTIF(AY:AY,AY115)&gt;1,COUNTIF(AZ$2:AZ114,AY115)&gt;=1),"",AY115))</f>
        <v/>
      </c>
      <c r="BA115" s="204" t="str">
        <v/>
      </c>
      <c r="BB115" s="204" t="str">
        <f>IF(BA115="","",MAX(BB$2:BB114)+1)</f>
        <v/>
      </c>
      <c r="BC115" s="204"/>
      <c r="BD115" s="204">
        <v>113</v>
      </c>
      <c r="BE115" s="204" t="str">
        <f t="shared" si="30"/>
        <v>CLAMOXYL LA</v>
      </c>
      <c r="BF115" s="204" t="str">
        <f t="shared" si="19"/>
        <v>INJ</v>
      </c>
      <c r="BG115" s="204" t="str">
        <f t="shared" si="20"/>
        <v>PENICILLINES</v>
      </c>
      <c r="BH115" s="204" t="str">
        <f t="shared" si="21"/>
        <v/>
      </c>
      <c r="BI115" s="204" t="str">
        <f t="shared" si="22"/>
        <v/>
      </c>
      <c r="BJ115" s="204" t="str">
        <f t="shared" si="23"/>
        <v>amoxicillin</v>
      </c>
      <c r="BK115" s="204" t="str">
        <f t="shared" si="24"/>
        <v/>
      </c>
      <c r="BL115" s="204" t="str">
        <f t="shared" si="25"/>
        <v/>
      </c>
      <c r="BM115" s="204" t="str">
        <f t="shared" si="31"/>
        <v>Amoxicilline</v>
      </c>
      <c r="BN115" s="204" t="str">
        <f t="shared" si="26"/>
        <v>Amoxicilline</v>
      </c>
      <c r="BO115" s="204" t="str">
        <f t="shared" si="27"/>
        <v/>
      </c>
      <c r="BP115" s="204" t="str">
        <f t="shared" si="28"/>
        <v/>
      </c>
      <c r="BQ115" s="204" t="str">
        <f t="shared" si="32"/>
        <v>Penicillines</v>
      </c>
      <c r="BR115" s="204" t="str">
        <f t="shared" si="33"/>
        <v>Penicillines</v>
      </c>
      <c r="BS115" s="204" t="str">
        <f t="shared" si="34"/>
        <v/>
      </c>
      <c r="BT115" s="204" t="str">
        <f t="shared" si="35"/>
        <v/>
      </c>
      <c r="BU115" s="104" t="str">
        <f t="shared" si="36"/>
        <v>Voie parentérale</v>
      </c>
      <c r="BV115" s="202" t="str">
        <f t="shared" si="37"/>
        <v/>
      </c>
      <c r="BX115"/>
      <c r="BY115"/>
      <c r="BZ115"/>
      <c r="CA115"/>
      <c r="CB115"/>
      <c r="CD115"/>
      <c r="CL115" s="206" t="s">
        <v>3865</v>
      </c>
      <c r="CM115" s="268" t="s">
        <v>4587</v>
      </c>
      <c r="CO115" s="202">
        <v>114</v>
      </c>
    </row>
    <row r="116" spans="1:93" x14ac:dyDescent="0.25">
      <c r="A116" s="203" t="s">
        <v>3241</v>
      </c>
      <c r="B116" s="204" t="s">
        <v>3248</v>
      </c>
      <c r="C116" s="204" t="s">
        <v>1722</v>
      </c>
      <c r="D116" s="210" t="s">
        <v>923</v>
      </c>
      <c r="E116" s="204" t="s">
        <v>924</v>
      </c>
      <c r="F116" s="204" t="s">
        <v>3243</v>
      </c>
      <c r="G116" s="204" t="s">
        <v>925</v>
      </c>
      <c r="H116" s="204" t="s">
        <v>1285</v>
      </c>
      <c r="I116" s="204" t="s">
        <v>910</v>
      </c>
      <c r="J116" s="204" t="s">
        <v>1013</v>
      </c>
      <c r="K116" s="204" t="s">
        <v>1013</v>
      </c>
      <c r="L116" s="204" t="s">
        <v>1311</v>
      </c>
      <c r="M116" s="204" t="s">
        <v>213</v>
      </c>
      <c r="N116" s="204" t="s">
        <v>3244</v>
      </c>
      <c r="O116" s="204" t="s">
        <v>928</v>
      </c>
      <c r="P116" s="204" t="s">
        <v>1312</v>
      </c>
      <c r="Q116" s="204" t="s">
        <v>3245</v>
      </c>
      <c r="R116" s="204">
        <v>0</v>
      </c>
      <c r="S116" s="204">
        <v>0</v>
      </c>
      <c r="T116" s="204">
        <v>0</v>
      </c>
      <c r="U116" s="204">
        <v>0</v>
      </c>
      <c r="V116" s="204">
        <v>0</v>
      </c>
      <c r="W116" s="204">
        <v>0</v>
      </c>
      <c r="X116" s="204">
        <v>0</v>
      </c>
      <c r="Y116" s="204">
        <v>0</v>
      </c>
      <c r="Z116" s="204">
        <v>5.68</v>
      </c>
      <c r="AA116" s="204">
        <v>14</v>
      </c>
      <c r="AB116" s="204">
        <v>0</v>
      </c>
      <c r="AC116" s="204">
        <v>0</v>
      </c>
      <c r="AD116" s="204">
        <v>0</v>
      </c>
      <c r="AE116" s="204">
        <v>0</v>
      </c>
      <c r="AF116" s="204">
        <v>0</v>
      </c>
      <c r="AG116" s="204">
        <v>0</v>
      </c>
      <c r="AH116" s="204">
        <v>0</v>
      </c>
      <c r="AI116" s="204">
        <v>0</v>
      </c>
      <c r="AJ116" s="204"/>
      <c r="AK116" s="204"/>
      <c r="AL116" s="204"/>
      <c r="AM116" s="204"/>
      <c r="AN116" s="204"/>
      <c r="AO116" s="204"/>
      <c r="AP116" s="204"/>
      <c r="AQ116" s="204"/>
      <c r="AR116" s="204"/>
      <c r="AS116" s="204"/>
      <c r="AT116" s="204"/>
      <c r="AU116" s="204"/>
      <c r="AV116" s="204"/>
      <c r="AW116" s="204"/>
      <c r="AX116" s="204"/>
      <c r="AY116" s="204" t="str">
        <f t="shared" si="29"/>
        <v/>
      </c>
      <c r="AZ116" s="204" t="str">
        <f>IF(COUNTIF(AY:AY,AY116)=1,AY116,IF(AND(COUNTIF(AY:AY,AY116)&gt;1,COUNTIF(AZ$2:AZ115,AY116)&gt;=1),"",AY116))</f>
        <v/>
      </c>
      <c r="BA116" s="204" t="str">
        <v/>
      </c>
      <c r="BB116" s="204" t="str">
        <f>IF(BA116="","",MAX(BB$2:BB115)+1)</f>
        <v/>
      </c>
      <c r="BC116" s="204"/>
      <c r="BD116" s="204">
        <v>114</v>
      </c>
      <c r="BE116" s="204" t="str">
        <f t="shared" si="30"/>
        <v>CLAMOXYL OBLET GYNECOLOGIQUE</v>
      </c>
      <c r="BF116" s="204" t="str">
        <f t="shared" si="19"/>
        <v>INTRAUT</v>
      </c>
      <c r="BG116" s="204" t="str">
        <f t="shared" si="20"/>
        <v>PENICILLINES</v>
      </c>
      <c r="BH116" s="204" t="str">
        <f t="shared" si="21"/>
        <v/>
      </c>
      <c r="BI116" s="204" t="str">
        <f t="shared" si="22"/>
        <v/>
      </c>
      <c r="BJ116" s="204" t="str">
        <f t="shared" si="23"/>
        <v>amoxicillin</v>
      </c>
      <c r="BK116" s="204" t="str">
        <f t="shared" si="24"/>
        <v/>
      </c>
      <c r="BL116" s="204" t="str">
        <f t="shared" si="25"/>
        <v/>
      </c>
      <c r="BM116" s="204" t="str">
        <f t="shared" si="31"/>
        <v>Amoxicilline</v>
      </c>
      <c r="BN116" s="204" t="str">
        <f t="shared" si="26"/>
        <v>Amoxicilline</v>
      </c>
      <c r="BO116" s="204" t="str">
        <f t="shared" si="27"/>
        <v/>
      </c>
      <c r="BP116" s="204" t="str">
        <f t="shared" si="28"/>
        <v/>
      </c>
      <c r="BQ116" s="204" t="str">
        <f t="shared" si="32"/>
        <v>Penicillines</v>
      </c>
      <c r="BR116" s="204" t="str">
        <f t="shared" si="33"/>
        <v>Penicillines</v>
      </c>
      <c r="BS116" s="204" t="str">
        <f t="shared" si="34"/>
        <v/>
      </c>
      <c r="BT116" s="204" t="str">
        <f t="shared" si="35"/>
        <v/>
      </c>
      <c r="BU116" s="104" t="str">
        <f t="shared" si="36"/>
        <v>Voie intra-utérine</v>
      </c>
      <c r="BV116" s="202" t="str">
        <f t="shared" si="37"/>
        <v/>
      </c>
      <c r="BX116"/>
      <c r="BY116"/>
      <c r="BZ116"/>
      <c r="CA116"/>
      <c r="CB116"/>
      <c r="CD116"/>
      <c r="CL116" s="206" t="s">
        <v>1451</v>
      </c>
      <c r="CM116" s="268" t="s">
        <v>4587</v>
      </c>
      <c r="CO116" s="202">
        <v>115</v>
      </c>
    </row>
    <row r="117" spans="1:93" x14ac:dyDescent="0.25">
      <c r="A117" s="203" t="s">
        <v>4009</v>
      </c>
      <c r="B117" s="204" t="s">
        <v>4010</v>
      </c>
      <c r="C117" s="204" t="s">
        <v>4011</v>
      </c>
      <c r="D117" s="210" t="s">
        <v>923</v>
      </c>
      <c r="E117" s="204" t="s">
        <v>924</v>
      </c>
      <c r="F117" s="204" t="s">
        <v>265</v>
      </c>
      <c r="G117" s="204" t="s">
        <v>1055</v>
      </c>
      <c r="H117" s="204" t="s">
        <v>2897</v>
      </c>
      <c r="I117" s="204" t="s">
        <v>910</v>
      </c>
      <c r="J117" s="204" t="s">
        <v>875</v>
      </c>
      <c r="K117" s="204" t="s">
        <v>875</v>
      </c>
      <c r="L117" s="204" t="s">
        <v>3479</v>
      </c>
      <c r="M117" s="204" t="s">
        <v>213</v>
      </c>
      <c r="N117" s="204" t="s">
        <v>3480</v>
      </c>
      <c r="O117" s="204" t="s">
        <v>992</v>
      </c>
      <c r="P117" s="204" t="s">
        <v>859</v>
      </c>
      <c r="Q117" s="204" t="s">
        <v>3480</v>
      </c>
      <c r="R117" s="204">
        <v>0</v>
      </c>
      <c r="S117" s="204">
        <v>0</v>
      </c>
      <c r="T117" s="204">
        <v>0</v>
      </c>
      <c r="U117" s="204">
        <v>0</v>
      </c>
      <c r="V117" s="204">
        <v>0</v>
      </c>
      <c r="W117" s="204">
        <v>0</v>
      </c>
      <c r="X117" s="204">
        <v>0</v>
      </c>
      <c r="Y117" s="204">
        <v>0</v>
      </c>
      <c r="Z117" s="204">
        <v>0</v>
      </c>
      <c r="AA117" s="204">
        <v>0</v>
      </c>
      <c r="AB117" s="204">
        <v>0</v>
      </c>
      <c r="AC117" s="204">
        <v>0</v>
      </c>
      <c r="AD117" s="204">
        <v>0</v>
      </c>
      <c r="AE117" s="204">
        <v>0</v>
      </c>
      <c r="AF117" s="204">
        <v>20</v>
      </c>
      <c r="AG117" s="204">
        <v>5</v>
      </c>
      <c r="AH117" s="204">
        <v>0</v>
      </c>
      <c r="AI117" s="204">
        <v>0</v>
      </c>
      <c r="AJ117" s="204"/>
      <c r="AK117" s="204"/>
      <c r="AL117" s="204"/>
      <c r="AM117" s="204"/>
      <c r="AN117" s="204"/>
      <c r="AO117" s="204"/>
      <c r="AP117" s="204"/>
      <c r="AQ117" s="204"/>
      <c r="AR117" s="204"/>
      <c r="AS117" s="204"/>
      <c r="AT117" s="204"/>
      <c r="AU117" s="204"/>
      <c r="AV117" s="204"/>
      <c r="AW117" s="204"/>
      <c r="AX117" s="204"/>
      <c r="AY117" s="204" t="str">
        <f t="shared" si="29"/>
        <v>BAYCUBIS 293 MG/G POUDRE POUR SOLUTION BUVABLE POUR POULETS</v>
      </c>
      <c r="AZ117" s="204" t="str">
        <f>IF(COUNTIF(AY:AY,AY117)=1,AY117,IF(AND(COUNTIF(AY:AY,AY117)&gt;1,COUNTIF(AZ$2:AZ116,AY117)&gt;=1),"",AY117))</f>
        <v>BAYCUBIS 293 MG/G POUDRE POUR SOLUTION BUVABLE POUR POULETS</v>
      </c>
      <c r="BA117" s="204" t="str">
        <v/>
      </c>
      <c r="BB117" s="204" t="str">
        <f>IF(BA117="","",MAX(BB$2:BB116)+1)</f>
        <v/>
      </c>
      <c r="BC117" s="204"/>
      <c r="BD117" s="204">
        <v>115</v>
      </c>
      <c r="BE117" s="204" t="str">
        <f t="shared" si="30"/>
        <v>CLAMOXYL SUSPENSION</v>
      </c>
      <c r="BF117" s="204" t="str">
        <f t="shared" si="19"/>
        <v>INJ</v>
      </c>
      <c r="BG117" s="204" t="str">
        <f t="shared" si="20"/>
        <v>PENICILLINES</v>
      </c>
      <c r="BH117" s="204" t="str">
        <f t="shared" si="21"/>
        <v/>
      </c>
      <c r="BI117" s="204" t="str">
        <f t="shared" si="22"/>
        <v/>
      </c>
      <c r="BJ117" s="204" t="str">
        <f t="shared" si="23"/>
        <v>amoxicillin</v>
      </c>
      <c r="BK117" s="204" t="str">
        <f t="shared" si="24"/>
        <v/>
      </c>
      <c r="BL117" s="204" t="str">
        <f t="shared" si="25"/>
        <v/>
      </c>
      <c r="BM117" s="204" t="str">
        <f t="shared" si="31"/>
        <v>Amoxicilline</v>
      </c>
      <c r="BN117" s="204" t="str">
        <f t="shared" si="26"/>
        <v>Amoxicilline</v>
      </c>
      <c r="BO117" s="204" t="str">
        <f t="shared" si="27"/>
        <v/>
      </c>
      <c r="BP117" s="204" t="str">
        <f t="shared" si="28"/>
        <v/>
      </c>
      <c r="BQ117" s="204" t="str">
        <f t="shared" si="32"/>
        <v>Penicillines</v>
      </c>
      <c r="BR117" s="204" t="str">
        <f t="shared" si="33"/>
        <v>Penicillines</v>
      </c>
      <c r="BS117" s="204" t="str">
        <f t="shared" si="34"/>
        <v/>
      </c>
      <c r="BT117" s="204" t="str">
        <f t="shared" si="35"/>
        <v/>
      </c>
      <c r="BU117" s="104" t="str">
        <f t="shared" si="36"/>
        <v>Voie parentérale</v>
      </c>
      <c r="BV117" s="202" t="str">
        <f t="shared" si="37"/>
        <v/>
      </c>
      <c r="BX117"/>
      <c r="BY117"/>
      <c r="BZ117"/>
      <c r="CA117"/>
      <c r="CB117"/>
      <c r="CD117"/>
      <c r="CL117" s="206" t="s">
        <v>1285</v>
      </c>
      <c r="CM117" s="268"/>
      <c r="CO117" s="202">
        <v>116</v>
      </c>
    </row>
    <row r="118" spans="1:93" x14ac:dyDescent="0.25">
      <c r="A118" s="203" t="s">
        <v>4009</v>
      </c>
      <c r="B118" s="204" t="s">
        <v>4012</v>
      </c>
      <c r="C118" s="204" t="s">
        <v>4013</v>
      </c>
      <c r="D118" s="210" t="s">
        <v>923</v>
      </c>
      <c r="E118" s="204" t="s">
        <v>924</v>
      </c>
      <c r="F118" s="204" t="s">
        <v>265</v>
      </c>
      <c r="G118" s="204" t="s">
        <v>1055</v>
      </c>
      <c r="H118" s="204" t="s">
        <v>2897</v>
      </c>
      <c r="I118" s="204" t="s">
        <v>910</v>
      </c>
      <c r="J118" s="204" t="s">
        <v>875</v>
      </c>
      <c r="K118" s="204" t="s">
        <v>875</v>
      </c>
      <c r="L118" s="204" t="s">
        <v>3479</v>
      </c>
      <c r="M118" s="204" t="s">
        <v>213</v>
      </c>
      <c r="N118" s="204" t="s">
        <v>3480</v>
      </c>
      <c r="O118" s="204" t="s">
        <v>992</v>
      </c>
      <c r="P118" s="204" t="s">
        <v>859</v>
      </c>
      <c r="Q118" s="204" t="s">
        <v>3480</v>
      </c>
      <c r="R118" s="204">
        <v>0</v>
      </c>
      <c r="S118" s="204">
        <v>0</v>
      </c>
      <c r="T118" s="204">
        <v>0</v>
      </c>
      <c r="U118" s="204">
        <v>0</v>
      </c>
      <c r="V118" s="204">
        <v>0</v>
      </c>
      <c r="W118" s="204">
        <v>0</v>
      </c>
      <c r="X118" s="204">
        <v>0</v>
      </c>
      <c r="Y118" s="204">
        <v>0</v>
      </c>
      <c r="Z118" s="204">
        <v>0</v>
      </c>
      <c r="AA118" s="204">
        <v>0</v>
      </c>
      <c r="AB118" s="204">
        <v>0</v>
      </c>
      <c r="AC118" s="204">
        <v>0</v>
      </c>
      <c r="AD118" s="204">
        <v>0</v>
      </c>
      <c r="AE118" s="204">
        <v>0</v>
      </c>
      <c r="AF118" s="204">
        <v>20</v>
      </c>
      <c r="AG118" s="204">
        <v>5</v>
      </c>
      <c r="AH118" s="204">
        <v>0</v>
      </c>
      <c r="AI118" s="204">
        <v>0</v>
      </c>
      <c r="AJ118" s="204"/>
      <c r="AK118" s="204"/>
      <c r="AL118" s="204"/>
      <c r="AM118" s="204"/>
      <c r="AN118" s="204"/>
      <c r="AO118" s="204"/>
      <c r="AP118" s="204"/>
      <c r="AQ118" s="204"/>
      <c r="AR118" s="204"/>
      <c r="AS118" s="204"/>
      <c r="AT118" s="204"/>
      <c r="AU118" s="204"/>
      <c r="AV118" s="204"/>
      <c r="AW118" s="204"/>
      <c r="AX118" s="204"/>
      <c r="AY118" s="204" t="str">
        <f t="shared" si="29"/>
        <v>BAYCUBIS 293 MG/G POUDRE POUR SOLUTION BUVABLE POUR POULETS</v>
      </c>
      <c r="AZ118" s="204" t="str">
        <f>IF(COUNTIF(AY:AY,AY118)=1,AY118,IF(AND(COUNTIF(AY:AY,AY118)&gt;1,COUNTIF(AZ$2:AZ117,AY118)&gt;=1),"",AY118))</f>
        <v/>
      </c>
      <c r="BA118" s="204" t="str">
        <v/>
      </c>
      <c r="BB118" s="204" t="str">
        <f>IF(BA118="","",MAX(BB$2:BB117)+1)</f>
        <v/>
      </c>
      <c r="BC118" s="204"/>
      <c r="BD118" s="204">
        <v>116</v>
      </c>
      <c r="BE118" s="204" t="str">
        <f t="shared" si="30"/>
        <v>CLAVOBAY SUSPENSION INJECTABLE</v>
      </c>
      <c r="BF118" s="204" t="str">
        <f t="shared" si="19"/>
        <v>INJ</v>
      </c>
      <c r="BG118" s="204" t="str">
        <f t="shared" si="20"/>
        <v>PENICILLINES</v>
      </c>
      <c r="BH118" s="204" t="str">
        <f t="shared" si="21"/>
        <v>ACIDE CLAVULANIQUE</v>
      </c>
      <c r="BI118" s="204" t="str">
        <f t="shared" si="22"/>
        <v/>
      </c>
      <c r="BJ118" s="204" t="str">
        <f t="shared" si="23"/>
        <v>amoxicillin</v>
      </c>
      <c r="BK118" s="204" t="str">
        <f t="shared" si="24"/>
        <v>clavulanic acid</v>
      </c>
      <c r="BL118" s="204" t="str">
        <f t="shared" si="25"/>
        <v/>
      </c>
      <c r="BM118" s="204" t="str">
        <f t="shared" si="31"/>
        <v>Amoxicilline + Acide clavulanique</v>
      </c>
      <c r="BN118" s="204" t="str">
        <f t="shared" si="26"/>
        <v>Amoxicilline</v>
      </c>
      <c r="BO118" s="204" t="str">
        <f t="shared" si="27"/>
        <v>Acide clavulanique</v>
      </c>
      <c r="BP118" s="204" t="str">
        <f t="shared" si="28"/>
        <v/>
      </c>
      <c r="BQ118" s="204" t="str">
        <f t="shared" si="32"/>
        <v>Penicillines + Acide clavulanique</v>
      </c>
      <c r="BR118" s="204" t="str">
        <f t="shared" si="33"/>
        <v>Penicillines</v>
      </c>
      <c r="BS118" s="204" t="str">
        <f t="shared" si="34"/>
        <v>Acide clavulanique</v>
      </c>
      <c r="BT118" s="204" t="str">
        <f t="shared" si="35"/>
        <v/>
      </c>
      <c r="BU118" s="104" t="str">
        <f t="shared" si="36"/>
        <v>Voie parentérale</v>
      </c>
      <c r="BV118" s="202" t="str">
        <f t="shared" si="37"/>
        <v/>
      </c>
      <c r="BX118"/>
      <c r="BY118"/>
      <c r="BZ118"/>
      <c r="CA118"/>
      <c r="CB118"/>
      <c r="CD118"/>
      <c r="CL118" s="206" t="s">
        <v>4345</v>
      </c>
      <c r="CM118" s="268"/>
      <c r="CO118" s="202">
        <v>117</v>
      </c>
    </row>
    <row r="119" spans="1:93" x14ac:dyDescent="0.25">
      <c r="A119" s="203" t="s">
        <v>2571</v>
      </c>
      <c r="B119" s="204" t="s">
        <v>2572</v>
      </c>
      <c r="C119" s="204" t="s">
        <v>1042</v>
      </c>
      <c r="D119" s="210" t="s">
        <v>851</v>
      </c>
      <c r="E119" s="204" t="s">
        <v>852</v>
      </c>
      <c r="F119" s="204" t="s">
        <v>266</v>
      </c>
      <c r="G119" s="204" t="s">
        <v>1055</v>
      </c>
      <c r="H119" s="204" t="s">
        <v>2573</v>
      </c>
      <c r="I119" s="204" t="s">
        <v>910</v>
      </c>
      <c r="J119" s="204" t="s">
        <v>2559</v>
      </c>
      <c r="K119" s="204" t="s">
        <v>2559</v>
      </c>
      <c r="L119" s="204" t="s">
        <v>2560</v>
      </c>
      <c r="M119" s="204" t="s">
        <v>213</v>
      </c>
      <c r="N119" s="204" t="s">
        <v>851</v>
      </c>
      <c r="O119" s="204" t="s">
        <v>858</v>
      </c>
      <c r="P119" s="204" t="s">
        <v>859</v>
      </c>
      <c r="Q119" s="204" t="s">
        <v>947</v>
      </c>
      <c r="R119" s="204">
        <v>5</v>
      </c>
      <c r="S119" s="204">
        <v>5</v>
      </c>
      <c r="T119" s="204">
        <v>0</v>
      </c>
      <c r="U119" s="204">
        <v>0</v>
      </c>
      <c r="V119" s="204">
        <v>0</v>
      </c>
      <c r="W119" s="204">
        <v>0</v>
      </c>
      <c r="X119" s="204">
        <v>0</v>
      </c>
      <c r="Y119" s="204">
        <v>0</v>
      </c>
      <c r="Z119" s="204">
        <v>10</v>
      </c>
      <c r="AA119" s="204">
        <v>5</v>
      </c>
      <c r="AB119" s="204">
        <v>0</v>
      </c>
      <c r="AC119" s="204">
        <v>0</v>
      </c>
      <c r="AD119" s="204">
        <v>0</v>
      </c>
      <c r="AE119" s="204">
        <v>0</v>
      </c>
      <c r="AF119" s="204">
        <v>10</v>
      </c>
      <c r="AG119" s="204">
        <v>5</v>
      </c>
      <c r="AH119" s="204">
        <v>0</v>
      </c>
      <c r="AI119" s="204">
        <v>0</v>
      </c>
      <c r="AJ119" s="204"/>
      <c r="AK119" s="204"/>
      <c r="AL119" s="204"/>
      <c r="AM119" s="204"/>
      <c r="AN119" s="204"/>
      <c r="AO119" s="204"/>
      <c r="AP119" s="204"/>
      <c r="AQ119" s="204"/>
      <c r="AR119" s="204"/>
      <c r="AS119" s="204"/>
      <c r="AT119" s="204"/>
      <c r="AU119" s="204"/>
      <c r="AV119" s="204"/>
      <c r="AW119" s="204"/>
      <c r="AX119" s="204"/>
      <c r="AY119" s="204" t="str">
        <f t="shared" si="29"/>
        <v>BAYTRIL 10 % SOLUTION BUVABLE</v>
      </c>
      <c r="AZ119" s="204" t="str">
        <f>IF(COUNTIF(AY:AY,AY119)=1,AY119,IF(AND(COUNTIF(AY:AY,AY119)&gt;1,COUNTIF(AZ$2:AZ118,AY119)&gt;=1),"",AY119))</f>
        <v>BAYTRIL 10 % SOLUTION BUVABLE</v>
      </c>
      <c r="BA119" s="204" t="str">
        <v/>
      </c>
      <c r="BB119" s="204" t="str">
        <f>IF(BA119="","",MAX(BB$2:BB118)+1)</f>
        <v/>
      </c>
      <c r="BC119" s="204"/>
      <c r="BD119" s="204">
        <v>117</v>
      </c>
      <c r="BE119" s="204" t="str">
        <f t="shared" si="30"/>
        <v>CLOXAGEL HL 500</v>
      </c>
      <c r="BF119" s="204" t="str">
        <f t="shared" si="19"/>
        <v>INTRAMAM</v>
      </c>
      <c r="BG119" s="204" t="str">
        <f t="shared" si="20"/>
        <v>PENICILLINES</v>
      </c>
      <c r="BH119" s="204" t="str">
        <f t="shared" si="21"/>
        <v>AMINOGLYCOSIDES</v>
      </c>
      <c r="BI119" s="204" t="str">
        <f t="shared" si="22"/>
        <v/>
      </c>
      <c r="BJ119" s="204" t="str">
        <f t="shared" si="23"/>
        <v>cloxacillin</v>
      </c>
      <c r="BK119" s="204" t="str">
        <f t="shared" si="24"/>
        <v>neomycin</v>
      </c>
      <c r="BL119" s="204" t="str">
        <f t="shared" si="25"/>
        <v/>
      </c>
      <c r="BM119" s="204" t="str">
        <f t="shared" si="31"/>
        <v>Cloxacilline + Néomycine</v>
      </c>
      <c r="BN119" s="204" t="str">
        <f t="shared" si="26"/>
        <v>Cloxacilline</v>
      </c>
      <c r="BO119" s="204" t="str">
        <f t="shared" si="27"/>
        <v>Néomycine</v>
      </c>
      <c r="BP119" s="204" t="str">
        <f t="shared" si="28"/>
        <v/>
      </c>
      <c r="BQ119" s="204" t="str">
        <f t="shared" si="32"/>
        <v>Penicillines + Aminoglycosides</v>
      </c>
      <c r="BR119" s="204" t="str">
        <f t="shared" si="33"/>
        <v>Penicillines</v>
      </c>
      <c r="BS119" s="204" t="str">
        <f t="shared" si="34"/>
        <v>Aminoglycosides</v>
      </c>
      <c r="BT119" s="204" t="str">
        <f t="shared" si="35"/>
        <v/>
      </c>
      <c r="BU119" s="104" t="str">
        <f t="shared" si="36"/>
        <v>Voie intramammaire</v>
      </c>
      <c r="BV119" s="202" t="str">
        <f t="shared" si="37"/>
        <v/>
      </c>
      <c r="BX119"/>
      <c r="BY119"/>
      <c r="BZ119"/>
      <c r="CA119"/>
      <c r="CB119"/>
      <c r="CD119"/>
      <c r="CL119" s="206" t="s">
        <v>3623</v>
      </c>
      <c r="CM119" s="268" t="s">
        <v>4587</v>
      </c>
      <c r="CO119" s="202">
        <v>118</v>
      </c>
    </row>
    <row r="120" spans="1:93" x14ac:dyDescent="0.25">
      <c r="A120" s="203" t="s">
        <v>2571</v>
      </c>
      <c r="B120" s="204" t="s">
        <v>2574</v>
      </c>
      <c r="C120" s="204" t="s">
        <v>2575</v>
      </c>
      <c r="D120" s="210" t="s">
        <v>923</v>
      </c>
      <c r="E120" s="204" t="s">
        <v>852</v>
      </c>
      <c r="F120" s="204" t="s">
        <v>266</v>
      </c>
      <c r="G120" s="204" t="s">
        <v>1055</v>
      </c>
      <c r="H120" s="204" t="s">
        <v>2573</v>
      </c>
      <c r="I120" s="204" t="s">
        <v>910</v>
      </c>
      <c r="J120" s="204" t="s">
        <v>2559</v>
      </c>
      <c r="K120" s="204" t="s">
        <v>2559</v>
      </c>
      <c r="L120" s="204" t="s">
        <v>2560</v>
      </c>
      <c r="M120" s="204" t="s">
        <v>213</v>
      </c>
      <c r="N120" s="204" t="s">
        <v>851</v>
      </c>
      <c r="O120" s="204" t="s">
        <v>858</v>
      </c>
      <c r="P120" s="204" t="s">
        <v>859</v>
      </c>
      <c r="Q120" s="204" t="s">
        <v>851</v>
      </c>
      <c r="R120" s="204">
        <v>5</v>
      </c>
      <c r="S120" s="204">
        <v>5</v>
      </c>
      <c r="T120" s="204">
        <v>0</v>
      </c>
      <c r="U120" s="204">
        <v>0</v>
      </c>
      <c r="V120" s="204">
        <v>0</v>
      </c>
      <c r="W120" s="204">
        <v>0</v>
      </c>
      <c r="X120" s="204">
        <v>0</v>
      </c>
      <c r="Y120" s="204">
        <v>0</v>
      </c>
      <c r="Z120" s="204">
        <v>10</v>
      </c>
      <c r="AA120" s="204">
        <v>5</v>
      </c>
      <c r="AB120" s="204">
        <v>0</v>
      </c>
      <c r="AC120" s="204">
        <v>0</v>
      </c>
      <c r="AD120" s="204">
        <v>0</v>
      </c>
      <c r="AE120" s="204">
        <v>0</v>
      </c>
      <c r="AF120" s="204">
        <v>10</v>
      </c>
      <c r="AG120" s="204">
        <v>5</v>
      </c>
      <c r="AH120" s="204">
        <v>0</v>
      </c>
      <c r="AI120" s="204">
        <v>0</v>
      </c>
      <c r="AJ120" s="204"/>
      <c r="AK120" s="204"/>
      <c r="AL120" s="204"/>
      <c r="AM120" s="204"/>
      <c r="AN120" s="204"/>
      <c r="AO120" s="204"/>
      <c r="AP120" s="204"/>
      <c r="AQ120" s="204"/>
      <c r="AR120" s="204"/>
      <c r="AS120" s="204"/>
      <c r="AT120" s="204"/>
      <c r="AU120" s="204"/>
      <c r="AV120" s="204"/>
      <c r="AW120" s="204"/>
      <c r="AX120" s="204"/>
      <c r="AY120" s="204" t="str">
        <f t="shared" si="29"/>
        <v>BAYTRIL 10 % SOLUTION BUVABLE</v>
      </c>
      <c r="AZ120" s="204" t="str">
        <f>IF(COUNTIF(AY:AY,AY120)=1,AY120,IF(AND(COUNTIF(AY:AY,AY120)&gt;1,COUNTIF(AZ$2:AZ119,AY120)&gt;=1),"",AY120))</f>
        <v/>
      </c>
      <c r="BA120" s="204" t="str">
        <v/>
      </c>
      <c r="BB120" s="204" t="str">
        <f>IF(BA120="","",MAX(BB$2:BB119)+1)</f>
        <v/>
      </c>
      <c r="BC120" s="204"/>
      <c r="BD120" s="204">
        <v>118</v>
      </c>
      <c r="BE120" s="204" t="str">
        <f t="shared" si="30"/>
        <v>CLOXAMAM</v>
      </c>
      <c r="BF120" s="204" t="str">
        <f t="shared" si="19"/>
        <v>INTRAMAM</v>
      </c>
      <c r="BG120" s="204" t="str">
        <f t="shared" si="20"/>
        <v>PENICILLINES</v>
      </c>
      <c r="BH120" s="204" t="str">
        <f t="shared" si="21"/>
        <v/>
      </c>
      <c r="BI120" s="204" t="str">
        <f t="shared" si="22"/>
        <v/>
      </c>
      <c r="BJ120" s="204" t="str">
        <f t="shared" si="23"/>
        <v>cloxacillin</v>
      </c>
      <c r="BK120" s="204" t="str">
        <f t="shared" si="24"/>
        <v/>
      </c>
      <c r="BL120" s="204" t="str">
        <f t="shared" si="25"/>
        <v/>
      </c>
      <c r="BM120" s="204" t="str">
        <f t="shared" si="31"/>
        <v>Cloxacilline</v>
      </c>
      <c r="BN120" s="204" t="str">
        <f t="shared" si="26"/>
        <v>Cloxacilline</v>
      </c>
      <c r="BO120" s="204" t="str">
        <f t="shared" si="27"/>
        <v/>
      </c>
      <c r="BP120" s="204" t="str">
        <f t="shared" si="28"/>
        <v/>
      </c>
      <c r="BQ120" s="204" t="str">
        <f t="shared" si="32"/>
        <v>Penicillines</v>
      </c>
      <c r="BR120" s="204" t="str">
        <f t="shared" si="33"/>
        <v>Penicillines</v>
      </c>
      <c r="BS120" s="204" t="str">
        <f t="shared" si="34"/>
        <v/>
      </c>
      <c r="BT120" s="204" t="str">
        <f t="shared" si="35"/>
        <v/>
      </c>
      <c r="BU120" s="104" t="str">
        <f t="shared" si="36"/>
        <v>Voie intramammaire</v>
      </c>
      <c r="BV120" s="202" t="str">
        <f t="shared" si="37"/>
        <v/>
      </c>
      <c r="BX120"/>
      <c r="BY120"/>
      <c r="BZ120"/>
      <c r="CA120"/>
      <c r="CB120"/>
      <c r="CD120"/>
      <c r="CL120" s="206" t="s">
        <v>2129</v>
      </c>
      <c r="CM120" s="268" t="s">
        <v>4587</v>
      </c>
      <c r="CO120" s="202">
        <v>119</v>
      </c>
    </row>
    <row r="121" spans="1:93" x14ac:dyDescent="0.25">
      <c r="A121" s="203" t="s">
        <v>2571</v>
      </c>
      <c r="B121" s="204" t="s">
        <v>2576</v>
      </c>
      <c r="C121" s="204" t="s">
        <v>2577</v>
      </c>
      <c r="D121" s="210" t="s">
        <v>1054</v>
      </c>
      <c r="E121" s="204" t="s">
        <v>852</v>
      </c>
      <c r="F121" s="204" t="s">
        <v>266</v>
      </c>
      <c r="G121" s="204" t="s">
        <v>1055</v>
      </c>
      <c r="H121" s="204" t="s">
        <v>2573</v>
      </c>
      <c r="I121" s="204" t="s">
        <v>910</v>
      </c>
      <c r="J121" s="204" t="s">
        <v>2559</v>
      </c>
      <c r="K121" s="204" t="s">
        <v>2559</v>
      </c>
      <c r="L121" s="204" t="s">
        <v>2560</v>
      </c>
      <c r="M121" s="204" t="s">
        <v>213</v>
      </c>
      <c r="N121" s="204" t="s">
        <v>851</v>
      </c>
      <c r="O121" s="204" t="s">
        <v>858</v>
      </c>
      <c r="P121" s="204" t="s">
        <v>859</v>
      </c>
      <c r="Q121" s="204" t="s">
        <v>1004</v>
      </c>
      <c r="R121" s="204">
        <v>5</v>
      </c>
      <c r="S121" s="204">
        <v>5</v>
      </c>
      <c r="T121" s="204">
        <v>0</v>
      </c>
      <c r="U121" s="204">
        <v>0</v>
      </c>
      <c r="V121" s="204">
        <v>0</v>
      </c>
      <c r="W121" s="204">
        <v>0</v>
      </c>
      <c r="X121" s="204">
        <v>0</v>
      </c>
      <c r="Y121" s="204">
        <v>0</v>
      </c>
      <c r="Z121" s="204">
        <v>10</v>
      </c>
      <c r="AA121" s="204">
        <v>5</v>
      </c>
      <c r="AB121" s="204">
        <v>0</v>
      </c>
      <c r="AC121" s="204">
        <v>0</v>
      </c>
      <c r="AD121" s="204">
        <v>0</v>
      </c>
      <c r="AE121" s="204">
        <v>0</v>
      </c>
      <c r="AF121" s="204">
        <v>10</v>
      </c>
      <c r="AG121" s="204">
        <v>5</v>
      </c>
      <c r="AH121" s="204">
        <v>0</v>
      </c>
      <c r="AI121" s="204">
        <v>0</v>
      </c>
      <c r="AJ121" s="204"/>
      <c r="AK121" s="204"/>
      <c r="AL121" s="204"/>
      <c r="AM121" s="204"/>
      <c r="AN121" s="204"/>
      <c r="AO121" s="204"/>
      <c r="AP121" s="204"/>
      <c r="AQ121" s="204"/>
      <c r="AR121" s="204"/>
      <c r="AS121" s="204"/>
      <c r="AT121" s="204"/>
      <c r="AU121" s="204"/>
      <c r="AV121" s="204"/>
      <c r="AW121" s="204"/>
      <c r="AX121" s="204"/>
      <c r="AY121" s="204" t="str">
        <f t="shared" si="29"/>
        <v>BAYTRIL 10 % SOLUTION BUVABLE</v>
      </c>
      <c r="AZ121" s="204" t="str">
        <f>IF(COUNTIF(AY:AY,AY121)=1,AY121,IF(AND(COUNTIF(AY:AY,AY121)&gt;1,COUNTIF(AZ$2:AZ120,AY121)&gt;=1),"",AY121))</f>
        <v/>
      </c>
      <c r="BA121" s="204" t="str">
        <v/>
      </c>
      <c r="BB121" s="204" t="str">
        <f>IF(BA121="","",MAX(BB$2:BB120)+1)</f>
        <v/>
      </c>
      <c r="BC121" s="204"/>
      <c r="BD121" s="204">
        <v>119</v>
      </c>
      <c r="BE121" s="204" t="str">
        <f t="shared" si="30"/>
        <v>CLOXINE HL</v>
      </c>
      <c r="BF121" s="204" t="str">
        <f t="shared" si="19"/>
        <v>INTRAMAM</v>
      </c>
      <c r="BG121" s="204" t="str">
        <f t="shared" si="20"/>
        <v>PENICILLINES</v>
      </c>
      <c r="BH121" s="204" t="str">
        <f t="shared" si="21"/>
        <v/>
      </c>
      <c r="BI121" s="204" t="str">
        <f t="shared" si="22"/>
        <v/>
      </c>
      <c r="BJ121" s="204" t="str">
        <f t="shared" si="23"/>
        <v>cloxacillin</v>
      </c>
      <c r="BK121" s="204" t="str">
        <f t="shared" si="24"/>
        <v/>
      </c>
      <c r="BL121" s="204" t="str">
        <f t="shared" si="25"/>
        <v/>
      </c>
      <c r="BM121" s="204" t="str">
        <f t="shared" si="31"/>
        <v>Cloxacilline</v>
      </c>
      <c r="BN121" s="204" t="str">
        <f t="shared" si="26"/>
        <v>Cloxacilline</v>
      </c>
      <c r="BO121" s="204" t="str">
        <f t="shared" si="27"/>
        <v/>
      </c>
      <c r="BP121" s="204" t="str">
        <f t="shared" si="28"/>
        <v/>
      </c>
      <c r="BQ121" s="204" t="str">
        <f t="shared" si="32"/>
        <v>Penicillines</v>
      </c>
      <c r="BR121" s="204" t="str">
        <f t="shared" si="33"/>
        <v>Penicillines</v>
      </c>
      <c r="BS121" s="204" t="str">
        <f t="shared" si="34"/>
        <v/>
      </c>
      <c r="BT121" s="204" t="str">
        <f t="shared" si="35"/>
        <v/>
      </c>
      <c r="BU121" s="104" t="str">
        <f t="shared" si="36"/>
        <v>Voie intramammaire</v>
      </c>
      <c r="BV121" s="202" t="str">
        <f t="shared" si="37"/>
        <v/>
      </c>
      <c r="BX121"/>
      <c r="BY121"/>
      <c r="BZ121"/>
      <c r="CA121"/>
      <c r="CB121"/>
      <c r="CD121"/>
      <c r="CL121" s="206" t="s">
        <v>2119</v>
      </c>
      <c r="CM121" s="268" t="s">
        <v>4587</v>
      </c>
      <c r="CO121" s="202">
        <v>120</v>
      </c>
    </row>
    <row r="122" spans="1:93" x14ac:dyDescent="0.25">
      <c r="A122" s="203" t="s">
        <v>2779</v>
      </c>
      <c r="B122" s="204" t="s">
        <v>2780</v>
      </c>
      <c r="C122" s="204" t="s">
        <v>1494</v>
      </c>
      <c r="D122" s="210" t="s">
        <v>868</v>
      </c>
      <c r="E122" s="204" t="s">
        <v>852</v>
      </c>
      <c r="F122" s="204" t="s">
        <v>267</v>
      </c>
      <c r="G122" s="204" t="s">
        <v>853</v>
      </c>
      <c r="H122" s="204" t="s">
        <v>946</v>
      </c>
      <c r="I122" s="204" t="s">
        <v>853</v>
      </c>
      <c r="J122" s="204" t="s">
        <v>2559</v>
      </c>
      <c r="K122" s="204" t="s">
        <v>2559</v>
      </c>
      <c r="L122" s="204" t="s">
        <v>2560</v>
      </c>
      <c r="M122" s="204" t="s">
        <v>213</v>
      </c>
      <c r="N122" s="204" t="s">
        <v>851</v>
      </c>
      <c r="O122" s="204" t="s">
        <v>858</v>
      </c>
      <c r="P122" s="204" t="s">
        <v>859</v>
      </c>
      <c r="Q122" s="204" t="s">
        <v>983</v>
      </c>
      <c r="R122" s="204">
        <v>5</v>
      </c>
      <c r="S122" s="204">
        <v>5</v>
      </c>
      <c r="T122" s="204">
        <v>0</v>
      </c>
      <c r="U122" s="204">
        <v>0</v>
      </c>
      <c r="V122" s="204">
        <v>0</v>
      </c>
      <c r="W122" s="204">
        <v>0</v>
      </c>
      <c r="X122" s="204">
        <v>0</v>
      </c>
      <c r="Y122" s="204">
        <v>0</v>
      </c>
      <c r="Z122" s="204">
        <v>0</v>
      </c>
      <c r="AA122" s="204">
        <v>0</v>
      </c>
      <c r="AB122" s="204">
        <v>5</v>
      </c>
      <c r="AC122" s="204">
        <v>3</v>
      </c>
      <c r="AD122" s="204">
        <v>2.5</v>
      </c>
      <c r="AE122" s="204">
        <v>3</v>
      </c>
      <c r="AF122" s="204">
        <v>0</v>
      </c>
      <c r="AG122" s="204">
        <v>0</v>
      </c>
      <c r="AH122" s="204">
        <v>0</v>
      </c>
      <c r="AI122" s="204">
        <v>0</v>
      </c>
      <c r="AJ122" s="204"/>
      <c r="AK122" s="204"/>
      <c r="AL122" s="204"/>
      <c r="AM122" s="204"/>
      <c r="AN122" s="204"/>
      <c r="AO122" s="204"/>
      <c r="AP122" s="204"/>
      <c r="AQ122" s="204"/>
      <c r="AR122" s="204"/>
      <c r="AS122" s="204"/>
      <c r="AT122" s="204"/>
      <c r="AU122" s="204"/>
      <c r="AV122" s="204"/>
      <c r="AW122" s="204"/>
      <c r="AX122" s="204"/>
      <c r="AY122" s="204" t="str">
        <f t="shared" si="29"/>
        <v>BAYTRIL 10 % SOLUTION INJECTABLE</v>
      </c>
      <c r="AZ122" s="204" t="str">
        <f>IF(COUNTIF(AY:AY,AY122)=1,AY122,IF(AND(COUNTIF(AY:AY,AY122)&gt;1,COUNTIF(AZ$2:AZ121,AY122)&gt;=1),"",AY122))</f>
        <v>BAYTRIL 10 % SOLUTION INJECTABLE</v>
      </c>
      <c r="BA122" s="204" t="str">
        <v/>
      </c>
      <c r="BB122" s="204" t="str">
        <f>IF(BA122="","",MAX(BB$2:BB121)+1)</f>
        <v/>
      </c>
      <c r="BC122" s="204"/>
      <c r="BD122" s="204">
        <v>120</v>
      </c>
      <c r="BE122" s="204" t="str">
        <f t="shared" si="30"/>
        <v>COBACTAN 2,5 %</v>
      </c>
      <c r="BF122" s="204" t="str">
        <f t="shared" si="19"/>
        <v>INJ</v>
      </c>
      <c r="BG122" s="204" t="str">
        <f t="shared" si="20"/>
        <v>CEPHALOSPORINES 3&amp;4G</v>
      </c>
      <c r="BH122" s="204" t="str">
        <f t="shared" si="21"/>
        <v/>
      </c>
      <c r="BI122" s="204" t="str">
        <f t="shared" si="22"/>
        <v/>
      </c>
      <c r="BJ122" s="204" t="str">
        <f t="shared" si="23"/>
        <v>cefquinome</v>
      </c>
      <c r="BK122" s="204" t="str">
        <f t="shared" si="24"/>
        <v/>
      </c>
      <c r="BL122" s="204" t="str">
        <f t="shared" si="25"/>
        <v/>
      </c>
      <c r="BM122" s="204" t="str">
        <f t="shared" si="31"/>
        <v>Cefquinome</v>
      </c>
      <c r="BN122" s="204" t="str">
        <f t="shared" si="26"/>
        <v>Cefquinome</v>
      </c>
      <c r="BO122" s="204" t="str">
        <f t="shared" si="27"/>
        <v/>
      </c>
      <c r="BP122" s="204" t="str">
        <f t="shared" si="28"/>
        <v/>
      </c>
      <c r="BQ122" s="204" t="str">
        <f t="shared" si="32"/>
        <v>Cephalosporines 3&amp;4G</v>
      </c>
      <c r="BR122" s="204" t="str">
        <f t="shared" si="33"/>
        <v>Cephalosporines 3&amp;4G</v>
      </c>
      <c r="BS122" s="204" t="str">
        <f t="shared" si="34"/>
        <v/>
      </c>
      <c r="BT122" s="204" t="str">
        <f t="shared" si="35"/>
        <v/>
      </c>
      <c r="BU122" s="104" t="str">
        <f t="shared" si="36"/>
        <v>Voie parentérale</v>
      </c>
      <c r="BV122" s="202" t="str">
        <f t="shared" si="37"/>
        <v>x</v>
      </c>
      <c r="BX122"/>
      <c r="BY122"/>
      <c r="BZ122"/>
      <c r="CA122"/>
      <c r="CB122"/>
      <c r="CD122"/>
      <c r="CL122" s="206" t="s">
        <v>2025</v>
      </c>
      <c r="CM122" s="268" t="s">
        <v>4587</v>
      </c>
      <c r="CO122" s="202">
        <v>121</v>
      </c>
    </row>
    <row r="123" spans="1:93" x14ac:dyDescent="0.25">
      <c r="A123" s="203" t="s">
        <v>2779</v>
      </c>
      <c r="B123" s="204" t="s">
        <v>2781</v>
      </c>
      <c r="C123" s="204" t="s">
        <v>1611</v>
      </c>
      <c r="D123" s="210" t="s">
        <v>851</v>
      </c>
      <c r="E123" s="204" t="s">
        <v>852</v>
      </c>
      <c r="F123" s="204" t="s">
        <v>267</v>
      </c>
      <c r="G123" s="204" t="s">
        <v>853</v>
      </c>
      <c r="H123" s="204" t="s">
        <v>946</v>
      </c>
      <c r="I123" s="204" t="s">
        <v>853</v>
      </c>
      <c r="J123" s="204" t="s">
        <v>2559</v>
      </c>
      <c r="K123" s="204" t="s">
        <v>2559</v>
      </c>
      <c r="L123" s="204" t="s">
        <v>2560</v>
      </c>
      <c r="M123" s="204" t="s">
        <v>213</v>
      </c>
      <c r="N123" s="204" t="s">
        <v>851</v>
      </c>
      <c r="O123" s="204" t="s">
        <v>858</v>
      </c>
      <c r="P123" s="204" t="s">
        <v>859</v>
      </c>
      <c r="Q123" s="204" t="s">
        <v>947</v>
      </c>
      <c r="R123" s="204">
        <v>5</v>
      </c>
      <c r="S123" s="204">
        <v>5</v>
      </c>
      <c r="T123" s="204">
        <v>0</v>
      </c>
      <c r="U123" s="204">
        <v>0</v>
      </c>
      <c r="V123" s="204">
        <v>0</v>
      </c>
      <c r="W123" s="204">
        <v>0</v>
      </c>
      <c r="X123" s="204">
        <v>0</v>
      </c>
      <c r="Y123" s="204">
        <v>0</v>
      </c>
      <c r="Z123" s="204">
        <v>0</v>
      </c>
      <c r="AA123" s="204">
        <v>0</v>
      </c>
      <c r="AB123" s="204">
        <v>5</v>
      </c>
      <c r="AC123" s="204">
        <v>3</v>
      </c>
      <c r="AD123" s="204">
        <v>2.5</v>
      </c>
      <c r="AE123" s="204">
        <v>3</v>
      </c>
      <c r="AF123" s="204">
        <v>0</v>
      </c>
      <c r="AG123" s="204">
        <v>0</v>
      </c>
      <c r="AH123" s="204">
        <v>0</v>
      </c>
      <c r="AI123" s="204">
        <v>0</v>
      </c>
      <c r="AJ123" s="204"/>
      <c r="AK123" s="204"/>
      <c r="AL123" s="204"/>
      <c r="AM123" s="204"/>
      <c r="AN123" s="204"/>
      <c r="AO123" s="204"/>
      <c r="AP123" s="204"/>
      <c r="AQ123" s="204"/>
      <c r="AR123" s="204"/>
      <c r="AS123" s="204"/>
      <c r="AT123" s="204"/>
      <c r="AU123" s="204"/>
      <c r="AV123" s="204"/>
      <c r="AW123" s="204"/>
      <c r="AX123" s="204"/>
      <c r="AY123" s="204" t="str">
        <f t="shared" si="29"/>
        <v>BAYTRIL 10 % SOLUTION INJECTABLE</v>
      </c>
      <c r="AZ123" s="204" t="str">
        <f>IF(COUNTIF(AY:AY,AY123)=1,AY123,IF(AND(COUNTIF(AY:AY,AY123)&gt;1,COUNTIF(AZ$2:AZ122,AY123)&gt;=1),"",AY123))</f>
        <v/>
      </c>
      <c r="BA123" s="204" t="str">
        <v/>
      </c>
      <c r="BB123" s="204" t="str">
        <f>IF(BA123="","",MAX(BB$2:BB122)+1)</f>
        <v/>
      </c>
      <c r="BC123" s="204"/>
      <c r="BD123" s="204">
        <v>121</v>
      </c>
      <c r="BE123" s="204" t="str">
        <f t="shared" si="30"/>
        <v>COBACTAN 4,5 % PS</v>
      </c>
      <c r="BF123" s="204" t="str">
        <f t="shared" si="19"/>
        <v>INJ</v>
      </c>
      <c r="BG123" s="204" t="str">
        <f t="shared" si="20"/>
        <v>CEPHALOSPORINES 3&amp;4G</v>
      </c>
      <c r="BH123" s="204" t="str">
        <f t="shared" si="21"/>
        <v/>
      </c>
      <c r="BI123" s="204" t="str">
        <f t="shared" si="22"/>
        <v/>
      </c>
      <c r="BJ123" s="204" t="str">
        <f t="shared" si="23"/>
        <v>cefquinome</v>
      </c>
      <c r="BK123" s="204" t="str">
        <f t="shared" si="24"/>
        <v/>
      </c>
      <c r="BL123" s="204" t="str">
        <f t="shared" si="25"/>
        <v/>
      </c>
      <c r="BM123" s="204" t="str">
        <f t="shared" si="31"/>
        <v>Cefquinome</v>
      </c>
      <c r="BN123" s="204" t="str">
        <f t="shared" si="26"/>
        <v>Cefquinome</v>
      </c>
      <c r="BO123" s="204" t="str">
        <f t="shared" si="27"/>
        <v/>
      </c>
      <c r="BP123" s="204" t="str">
        <f t="shared" si="28"/>
        <v/>
      </c>
      <c r="BQ123" s="204" t="str">
        <f t="shared" si="32"/>
        <v>Cephalosporines 3&amp;4G</v>
      </c>
      <c r="BR123" s="204" t="str">
        <f t="shared" si="33"/>
        <v>Cephalosporines 3&amp;4G</v>
      </c>
      <c r="BS123" s="204" t="str">
        <f t="shared" si="34"/>
        <v/>
      </c>
      <c r="BT123" s="204" t="str">
        <f t="shared" si="35"/>
        <v/>
      </c>
      <c r="BU123" s="104" t="str">
        <f t="shared" si="36"/>
        <v>Voie parentérale</v>
      </c>
      <c r="BV123" s="202" t="str">
        <f t="shared" si="37"/>
        <v>x</v>
      </c>
      <c r="BX123"/>
      <c r="BY123"/>
      <c r="BZ123"/>
      <c r="CA123"/>
      <c r="CB123"/>
      <c r="CD123"/>
      <c r="CL123" s="206" t="s">
        <v>2035</v>
      </c>
      <c r="CM123" s="268" t="s">
        <v>4587</v>
      </c>
      <c r="CO123" s="202">
        <v>122</v>
      </c>
    </row>
    <row r="124" spans="1:93" x14ac:dyDescent="0.25">
      <c r="A124" s="203" t="s">
        <v>3972</v>
      </c>
      <c r="B124" s="204" t="s">
        <v>3973</v>
      </c>
      <c r="C124" s="204" t="s">
        <v>3824</v>
      </c>
      <c r="D124" s="210" t="s">
        <v>851</v>
      </c>
      <c r="E124" s="204" t="s">
        <v>852</v>
      </c>
      <c r="F124" s="204" t="s">
        <v>693</v>
      </c>
      <c r="G124" s="204" t="s">
        <v>853</v>
      </c>
      <c r="H124" s="204" t="s">
        <v>1326</v>
      </c>
      <c r="I124" s="204" t="s">
        <v>853</v>
      </c>
      <c r="J124" s="204" t="s">
        <v>2559</v>
      </c>
      <c r="K124" s="204" t="s">
        <v>2559</v>
      </c>
      <c r="L124" s="204" t="s">
        <v>2560</v>
      </c>
      <c r="M124" s="204" t="s">
        <v>213</v>
      </c>
      <c r="N124" s="204" t="s">
        <v>851</v>
      </c>
      <c r="O124" s="204" t="s">
        <v>858</v>
      </c>
      <c r="P124" s="204" t="s">
        <v>859</v>
      </c>
      <c r="Q124" s="204" t="s">
        <v>947</v>
      </c>
      <c r="R124" s="204">
        <v>0</v>
      </c>
      <c r="S124" s="204">
        <v>0</v>
      </c>
      <c r="T124" s="204">
        <v>0</v>
      </c>
      <c r="U124" s="204">
        <v>0</v>
      </c>
      <c r="V124" s="204">
        <v>0</v>
      </c>
      <c r="W124" s="204">
        <v>0</v>
      </c>
      <c r="X124" s="204">
        <v>0</v>
      </c>
      <c r="Y124" s="204">
        <v>0</v>
      </c>
      <c r="Z124" s="204">
        <v>0</v>
      </c>
      <c r="AA124" s="204">
        <v>0</v>
      </c>
      <c r="AB124" s="204">
        <v>0</v>
      </c>
      <c r="AC124" s="204">
        <v>0</v>
      </c>
      <c r="AD124" s="204">
        <v>7.5</v>
      </c>
      <c r="AE124" s="204">
        <v>1</v>
      </c>
      <c r="AF124" s="204">
        <v>0</v>
      </c>
      <c r="AG124" s="204">
        <v>0</v>
      </c>
      <c r="AH124" s="204">
        <v>0</v>
      </c>
      <c r="AI124" s="204">
        <v>0</v>
      </c>
      <c r="AJ124" s="204"/>
      <c r="AK124" s="204"/>
      <c r="AL124" s="204"/>
      <c r="AM124" s="204"/>
      <c r="AN124" s="204"/>
      <c r="AO124" s="204"/>
      <c r="AP124" s="204"/>
      <c r="AQ124" s="204"/>
      <c r="AR124" s="204"/>
      <c r="AS124" s="204"/>
      <c r="AT124" s="204"/>
      <c r="AU124" s="204"/>
      <c r="AV124" s="204"/>
      <c r="AW124" s="204"/>
      <c r="AX124" s="204"/>
      <c r="AY124" s="204" t="str">
        <f t="shared" si="29"/>
        <v>BAYTRIL 1NJECT PORC</v>
      </c>
      <c r="AZ124" s="204" t="str">
        <f>IF(COUNTIF(AY:AY,AY124)=1,AY124,IF(AND(COUNTIF(AY:AY,AY124)&gt;1,COUNTIF(AZ$2:AZ123,AY124)&gt;=1),"",AY124))</f>
        <v>BAYTRIL 1NJECT PORC</v>
      </c>
      <c r="BA124" s="204" t="str">
        <v/>
      </c>
      <c r="BB124" s="204" t="str">
        <f>IF(BA124="","",MAX(BB$2:BB123)+1)</f>
        <v/>
      </c>
      <c r="BC124" s="204"/>
      <c r="BD124" s="204">
        <v>122</v>
      </c>
      <c r="BE124" s="204" t="str">
        <f t="shared" si="30"/>
        <v>COBACTAN LA 7,5 % SUSPENSION INJECTABLE POUR BOVINS</v>
      </c>
      <c r="BF124" s="204" t="str">
        <f t="shared" si="19"/>
        <v>INJ</v>
      </c>
      <c r="BG124" s="204" t="str">
        <f t="shared" si="20"/>
        <v>CEPHALOSPORINES 3&amp;4G</v>
      </c>
      <c r="BH124" s="204" t="str">
        <f t="shared" si="21"/>
        <v/>
      </c>
      <c r="BI124" s="204" t="str">
        <f t="shared" si="22"/>
        <v/>
      </c>
      <c r="BJ124" s="204" t="str">
        <f t="shared" si="23"/>
        <v>cefquinome</v>
      </c>
      <c r="BK124" s="204" t="str">
        <f t="shared" si="24"/>
        <v/>
      </c>
      <c r="BL124" s="204" t="str">
        <f t="shared" si="25"/>
        <v/>
      </c>
      <c r="BM124" s="204" t="str">
        <f t="shared" si="31"/>
        <v>Cefquinome</v>
      </c>
      <c r="BN124" s="204" t="str">
        <f t="shared" si="26"/>
        <v>Cefquinome</v>
      </c>
      <c r="BO124" s="204" t="str">
        <f t="shared" si="27"/>
        <v/>
      </c>
      <c r="BP124" s="204" t="str">
        <f t="shared" si="28"/>
        <v/>
      </c>
      <c r="BQ124" s="204" t="str">
        <f t="shared" si="32"/>
        <v>Cephalosporines 3&amp;4G</v>
      </c>
      <c r="BR124" s="204" t="str">
        <f t="shared" si="33"/>
        <v>Cephalosporines 3&amp;4G</v>
      </c>
      <c r="BS124" s="204" t="str">
        <f t="shared" si="34"/>
        <v/>
      </c>
      <c r="BT124" s="204" t="str">
        <f t="shared" si="35"/>
        <v/>
      </c>
      <c r="BU124" s="104" t="str">
        <f t="shared" si="36"/>
        <v>Voie parentérale</v>
      </c>
      <c r="BV124" s="202" t="str">
        <f t="shared" si="37"/>
        <v>x</v>
      </c>
      <c r="BX124"/>
      <c r="BY124"/>
      <c r="BZ124"/>
      <c r="CA124"/>
      <c r="CB124"/>
      <c r="CD124"/>
      <c r="CL124" s="206" t="s">
        <v>2679</v>
      </c>
      <c r="CM124" s="268" t="s">
        <v>4587</v>
      </c>
      <c r="CO124" s="202">
        <v>123</v>
      </c>
    </row>
    <row r="125" spans="1:93" x14ac:dyDescent="0.25">
      <c r="A125" s="203" t="s">
        <v>2557</v>
      </c>
      <c r="B125" s="204" t="s">
        <v>2558</v>
      </c>
      <c r="C125" s="204" t="s">
        <v>850</v>
      </c>
      <c r="D125" s="210" t="s">
        <v>851</v>
      </c>
      <c r="E125" s="204" t="s">
        <v>852</v>
      </c>
      <c r="F125" s="204" t="s">
        <v>268</v>
      </c>
      <c r="G125" s="204" t="s">
        <v>1055</v>
      </c>
      <c r="H125" s="204" t="s">
        <v>173</v>
      </c>
      <c r="I125" s="204" t="s">
        <v>910</v>
      </c>
      <c r="J125" s="204" t="s">
        <v>2559</v>
      </c>
      <c r="K125" s="204" t="s">
        <v>2559</v>
      </c>
      <c r="L125" s="204" t="s">
        <v>2560</v>
      </c>
      <c r="M125" s="204" t="s">
        <v>213</v>
      </c>
      <c r="N125" s="204" t="s">
        <v>950</v>
      </c>
      <c r="O125" s="204" t="s">
        <v>858</v>
      </c>
      <c r="P125" s="204" t="s">
        <v>859</v>
      </c>
      <c r="Q125" s="204" t="s">
        <v>1236</v>
      </c>
      <c r="R125" s="204">
        <v>5</v>
      </c>
      <c r="S125" s="204">
        <v>5</v>
      </c>
      <c r="T125" s="204">
        <v>0</v>
      </c>
      <c r="U125" s="204">
        <v>0</v>
      </c>
      <c r="V125" s="204">
        <v>0</v>
      </c>
      <c r="W125" s="204">
        <v>0</v>
      </c>
      <c r="X125" s="204">
        <v>0</v>
      </c>
      <c r="Y125" s="204">
        <v>0</v>
      </c>
      <c r="Z125" s="204">
        <v>0</v>
      </c>
      <c r="AA125" s="204">
        <v>0</v>
      </c>
      <c r="AB125" s="204">
        <v>5</v>
      </c>
      <c r="AC125" s="204">
        <v>5</v>
      </c>
      <c r="AD125" s="204">
        <v>0</v>
      </c>
      <c r="AE125" s="204">
        <v>0</v>
      </c>
      <c r="AF125" s="204">
        <v>0</v>
      </c>
      <c r="AG125" s="204">
        <v>0</v>
      </c>
      <c r="AH125" s="204">
        <v>0</v>
      </c>
      <c r="AI125" s="204">
        <v>0</v>
      </c>
      <c r="AJ125" s="204"/>
      <c r="AK125" s="204"/>
      <c r="AL125" s="204"/>
      <c r="AM125" s="204"/>
      <c r="AN125" s="204"/>
      <c r="AO125" s="204"/>
      <c r="AP125" s="204"/>
      <c r="AQ125" s="204"/>
      <c r="AR125" s="204"/>
      <c r="AS125" s="204"/>
      <c r="AT125" s="204"/>
      <c r="AU125" s="204"/>
      <c r="AV125" s="204"/>
      <c r="AW125" s="204"/>
      <c r="AX125" s="204"/>
      <c r="AY125" s="204" t="str">
        <f t="shared" si="29"/>
        <v>BAYTRIL 2,5 % SOLUTION BUVABLE</v>
      </c>
      <c r="AZ125" s="204" t="str">
        <f>IF(COUNTIF(AY:AY,AY125)=1,AY125,IF(AND(COUNTIF(AY:AY,AY125)&gt;1,COUNTIF(AZ$2:AZ124,AY125)&gt;=1),"",AY125))</f>
        <v>BAYTRIL 2,5 % SOLUTION BUVABLE</v>
      </c>
      <c r="BA125" s="204" t="str">
        <v/>
      </c>
      <c r="BB125" s="204" t="str">
        <f>IF(BA125="","",MAX(BB$2:BB124)+1)</f>
        <v/>
      </c>
      <c r="BC125" s="204"/>
      <c r="BD125" s="204">
        <v>123</v>
      </c>
      <c r="BE125" s="204" t="str">
        <f t="shared" si="30"/>
        <v>COBACTAN LC POMMADE INTRAMAMMAIRE</v>
      </c>
      <c r="BF125" s="204" t="str">
        <f t="shared" si="19"/>
        <v>INTRAMAM</v>
      </c>
      <c r="BG125" s="204" t="str">
        <f t="shared" si="20"/>
        <v>CEPHALOSPORINES 3&amp;4G</v>
      </c>
      <c r="BH125" s="204" t="str">
        <f t="shared" si="21"/>
        <v/>
      </c>
      <c r="BI125" s="204" t="str">
        <f t="shared" si="22"/>
        <v/>
      </c>
      <c r="BJ125" s="204" t="str">
        <f t="shared" si="23"/>
        <v>cefquinome</v>
      </c>
      <c r="BK125" s="204" t="str">
        <f t="shared" si="24"/>
        <v/>
      </c>
      <c r="BL125" s="204" t="str">
        <f t="shared" si="25"/>
        <v/>
      </c>
      <c r="BM125" s="204" t="str">
        <f t="shared" si="31"/>
        <v>Cefquinome</v>
      </c>
      <c r="BN125" s="204" t="str">
        <f t="shared" si="26"/>
        <v>Cefquinome</v>
      </c>
      <c r="BO125" s="204" t="str">
        <f t="shared" si="27"/>
        <v/>
      </c>
      <c r="BP125" s="204" t="str">
        <f t="shared" si="28"/>
        <v/>
      </c>
      <c r="BQ125" s="204" t="str">
        <f t="shared" si="32"/>
        <v>Cephalosporines 3&amp;4G</v>
      </c>
      <c r="BR125" s="204" t="str">
        <f t="shared" si="33"/>
        <v>Cephalosporines 3&amp;4G</v>
      </c>
      <c r="BS125" s="204" t="str">
        <f t="shared" si="34"/>
        <v/>
      </c>
      <c r="BT125" s="204" t="str">
        <f t="shared" si="35"/>
        <v/>
      </c>
      <c r="BU125" s="104" t="str">
        <f t="shared" si="36"/>
        <v>Voie intramammaire</v>
      </c>
      <c r="BV125" s="202" t="str">
        <f t="shared" si="37"/>
        <v>x</v>
      </c>
      <c r="BX125"/>
      <c r="BY125"/>
      <c r="BZ125"/>
      <c r="CA125"/>
      <c r="CB125"/>
      <c r="CD125"/>
      <c r="CL125" s="206" t="s">
        <v>1056</v>
      </c>
      <c r="CM125" s="268" t="s">
        <v>4587</v>
      </c>
      <c r="CO125" s="202">
        <v>124</v>
      </c>
    </row>
    <row r="126" spans="1:93" x14ac:dyDescent="0.25">
      <c r="A126" s="203" t="s">
        <v>2557</v>
      </c>
      <c r="B126" s="204" t="s">
        <v>2561</v>
      </c>
      <c r="C126" s="204" t="s">
        <v>1952</v>
      </c>
      <c r="D126" s="210" t="s">
        <v>1004</v>
      </c>
      <c r="E126" s="204" t="s">
        <v>852</v>
      </c>
      <c r="F126" s="204" t="s">
        <v>268</v>
      </c>
      <c r="G126" s="204" t="s">
        <v>1055</v>
      </c>
      <c r="H126" s="204" t="s">
        <v>173</v>
      </c>
      <c r="I126" s="204" t="s">
        <v>910</v>
      </c>
      <c r="J126" s="204" t="s">
        <v>2559</v>
      </c>
      <c r="K126" s="204" t="s">
        <v>2559</v>
      </c>
      <c r="L126" s="204" t="s">
        <v>2560</v>
      </c>
      <c r="M126" s="204" t="s">
        <v>213</v>
      </c>
      <c r="N126" s="204" t="s">
        <v>950</v>
      </c>
      <c r="O126" s="204" t="s">
        <v>858</v>
      </c>
      <c r="P126" s="204" t="s">
        <v>859</v>
      </c>
      <c r="Q126" s="204" t="s">
        <v>1179</v>
      </c>
      <c r="R126" s="204">
        <v>5</v>
      </c>
      <c r="S126" s="204">
        <v>5</v>
      </c>
      <c r="T126" s="204">
        <v>0</v>
      </c>
      <c r="U126" s="204">
        <v>0</v>
      </c>
      <c r="V126" s="204">
        <v>0</v>
      </c>
      <c r="W126" s="204">
        <v>0</v>
      </c>
      <c r="X126" s="204">
        <v>0</v>
      </c>
      <c r="Y126" s="204">
        <v>0</v>
      </c>
      <c r="Z126" s="204">
        <v>0</v>
      </c>
      <c r="AA126" s="204">
        <v>0</v>
      </c>
      <c r="AB126" s="204">
        <v>5</v>
      </c>
      <c r="AC126" s="204">
        <v>5</v>
      </c>
      <c r="AD126" s="204">
        <v>0</v>
      </c>
      <c r="AE126" s="204">
        <v>0</v>
      </c>
      <c r="AF126" s="204">
        <v>0</v>
      </c>
      <c r="AG126" s="204">
        <v>0</v>
      </c>
      <c r="AH126" s="204">
        <v>0</v>
      </c>
      <c r="AI126" s="204">
        <v>0</v>
      </c>
      <c r="AJ126" s="204"/>
      <c r="AK126" s="204"/>
      <c r="AL126" s="204"/>
      <c r="AM126" s="204"/>
      <c r="AN126" s="204"/>
      <c r="AO126" s="204"/>
      <c r="AP126" s="204"/>
      <c r="AQ126" s="204"/>
      <c r="AR126" s="204"/>
      <c r="AS126" s="204"/>
      <c r="AT126" s="204"/>
      <c r="AU126" s="204"/>
      <c r="AV126" s="204"/>
      <c r="AW126" s="204"/>
      <c r="AX126" s="204"/>
      <c r="AY126" s="204" t="str">
        <f t="shared" si="29"/>
        <v>BAYTRIL 2,5 % SOLUTION BUVABLE</v>
      </c>
      <c r="AZ126" s="204" t="str">
        <f>IF(COUNTIF(AY:AY,AY126)=1,AY126,IF(AND(COUNTIF(AY:AY,AY126)&gt;1,COUNTIF(AZ$2:AZ125,AY126)&gt;=1),"",AY126))</f>
        <v/>
      </c>
      <c r="BA126" s="204" t="str">
        <v/>
      </c>
      <c r="BB126" s="204" t="str">
        <f>IF(BA126="","",MAX(BB$2:BB125)+1)</f>
        <v/>
      </c>
      <c r="BC126" s="204"/>
      <c r="BD126" s="204">
        <v>124</v>
      </c>
      <c r="BE126" s="204" t="str">
        <f t="shared" si="30"/>
        <v>COFACOLI POUDRE</v>
      </c>
      <c r="BF126" s="204" t="str">
        <f t="shared" si="19"/>
        <v>ORAL</v>
      </c>
      <c r="BG126" s="204" t="str">
        <f t="shared" si="20"/>
        <v>POLYPEPTIDES</v>
      </c>
      <c r="BH126" s="204" t="str">
        <f t="shared" si="21"/>
        <v/>
      </c>
      <c r="BI126" s="204" t="str">
        <f t="shared" si="22"/>
        <v/>
      </c>
      <c r="BJ126" s="204" t="str">
        <f t="shared" si="23"/>
        <v>colistin</v>
      </c>
      <c r="BK126" s="204" t="str">
        <f t="shared" si="24"/>
        <v/>
      </c>
      <c r="BL126" s="204" t="str">
        <f t="shared" si="25"/>
        <v/>
      </c>
      <c r="BM126" s="204" t="str">
        <f t="shared" si="31"/>
        <v>Colistine</v>
      </c>
      <c r="BN126" s="204" t="str">
        <f t="shared" si="26"/>
        <v>Colistine</v>
      </c>
      <c r="BO126" s="204" t="str">
        <f t="shared" si="27"/>
        <v/>
      </c>
      <c r="BP126" s="204" t="str">
        <f t="shared" si="28"/>
        <v/>
      </c>
      <c r="BQ126" s="204" t="str">
        <f t="shared" si="32"/>
        <v>Polypeptides</v>
      </c>
      <c r="BR126" s="204" t="str">
        <f t="shared" si="33"/>
        <v>Polypeptides</v>
      </c>
      <c r="BS126" s="204" t="str">
        <f t="shared" si="34"/>
        <v/>
      </c>
      <c r="BT126" s="204" t="str">
        <f t="shared" si="35"/>
        <v/>
      </c>
      <c r="BU126" s="104" t="str">
        <f t="shared" si="36"/>
        <v>Voie orale  hors prémélanges médicamenteux</v>
      </c>
      <c r="BV126" s="202" t="str">
        <f t="shared" si="37"/>
        <v>x</v>
      </c>
      <c r="BX126"/>
      <c r="BY126"/>
      <c r="BZ126"/>
      <c r="CA126"/>
      <c r="CB126"/>
      <c r="CD126"/>
      <c r="CL126" s="206" t="s">
        <v>2281</v>
      </c>
      <c r="CM126" s="268"/>
      <c r="CO126" s="202">
        <v>125</v>
      </c>
    </row>
    <row r="127" spans="1:93" x14ac:dyDescent="0.25">
      <c r="A127" s="203" t="s">
        <v>2557</v>
      </c>
      <c r="B127" s="204" t="s">
        <v>2562</v>
      </c>
      <c r="C127" s="204" t="s">
        <v>1053</v>
      </c>
      <c r="D127" s="210" t="s">
        <v>1054</v>
      </c>
      <c r="E127" s="204" t="s">
        <v>852</v>
      </c>
      <c r="F127" s="204" t="s">
        <v>268</v>
      </c>
      <c r="G127" s="204" t="s">
        <v>1055</v>
      </c>
      <c r="H127" s="204" t="s">
        <v>173</v>
      </c>
      <c r="I127" s="204" t="s">
        <v>910</v>
      </c>
      <c r="J127" s="204" t="s">
        <v>2559</v>
      </c>
      <c r="K127" s="204" t="s">
        <v>2559</v>
      </c>
      <c r="L127" s="204" t="s">
        <v>2560</v>
      </c>
      <c r="M127" s="204" t="s">
        <v>213</v>
      </c>
      <c r="N127" s="204" t="s">
        <v>950</v>
      </c>
      <c r="O127" s="204" t="s">
        <v>858</v>
      </c>
      <c r="P127" s="204" t="s">
        <v>859</v>
      </c>
      <c r="Q127" s="204" t="s">
        <v>1235</v>
      </c>
      <c r="R127" s="204">
        <v>5</v>
      </c>
      <c r="S127" s="204">
        <v>5</v>
      </c>
      <c r="T127" s="204">
        <v>0</v>
      </c>
      <c r="U127" s="204">
        <v>0</v>
      </c>
      <c r="V127" s="204">
        <v>0</v>
      </c>
      <c r="W127" s="204">
        <v>0</v>
      </c>
      <c r="X127" s="204">
        <v>0</v>
      </c>
      <c r="Y127" s="204">
        <v>0</v>
      </c>
      <c r="Z127" s="204">
        <v>0</v>
      </c>
      <c r="AA127" s="204">
        <v>0</v>
      </c>
      <c r="AB127" s="204">
        <v>5</v>
      </c>
      <c r="AC127" s="204">
        <v>5</v>
      </c>
      <c r="AD127" s="204">
        <v>0</v>
      </c>
      <c r="AE127" s="204">
        <v>0</v>
      </c>
      <c r="AF127" s="204">
        <v>0</v>
      </c>
      <c r="AG127" s="204">
        <v>0</v>
      </c>
      <c r="AH127" s="204">
        <v>0</v>
      </c>
      <c r="AI127" s="204">
        <v>0</v>
      </c>
      <c r="AJ127" s="204"/>
      <c r="AK127" s="204"/>
      <c r="AL127" s="204"/>
      <c r="AM127" s="204"/>
      <c r="AN127" s="204"/>
      <c r="AO127" s="204"/>
      <c r="AP127" s="204"/>
      <c r="AQ127" s="204"/>
      <c r="AR127" s="204"/>
      <c r="AS127" s="204"/>
      <c r="AT127" s="204"/>
      <c r="AU127" s="204"/>
      <c r="AV127" s="204"/>
      <c r="AW127" s="204"/>
      <c r="AX127" s="204"/>
      <c r="AY127" s="204" t="str">
        <f t="shared" si="29"/>
        <v>BAYTRIL 2,5 % SOLUTION BUVABLE</v>
      </c>
      <c r="AZ127" s="204" t="str">
        <f>IF(COUNTIF(AY:AY,AY127)=1,AY127,IF(AND(COUNTIF(AY:AY,AY127)&gt;1,COUNTIF(AZ$2:AZ126,AY127)&gt;=1),"",AY127))</f>
        <v/>
      </c>
      <c r="BA127" s="204" t="str">
        <v/>
      </c>
      <c r="BB127" s="204" t="str">
        <f>IF(BA127="","",MAX(BB$2:BB126)+1)</f>
        <v/>
      </c>
      <c r="BC127" s="204"/>
      <c r="BD127" s="204">
        <v>125</v>
      </c>
      <c r="BE127" s="204" t="str">
        <f t="shared" si="30"/>
        <v>COFACOLI SOLUTION</v>
      </c>
      <c r="BF127" s="204" t="str">
        <f t="shared" si="19"/>
        <v>ORAL</v>
      </c>
      <c r="BG127" s="204" t="str">
        <f t="shared" si="20"/>
        <v>POLYPEPTIDES</v>
      </c>
      <c r="BH127" s="204" t="str">
        <f t="shared" si="21"/>
        <v/>
      </c>
      <c r="BI127" s="204" t="str">
        <f t="shared" si="22"/>
        <v/>
      </c>
      <c r="BJ127" s="204" t="str">
        <f t="shared" si="23"/>
        <v>colistin</v>
      </c>
      <c r="BK127" s="204" t="str">
        <f t="shared" si="24"/>
        <v/>
      </c>
      <c r="BL127" s="204" t="str">
        <f t="shared" si="25"/>
        <v/>
      </c>
      <c r="BM127" s="204" t="str">
        <f t="shared" si="31"/>
        <v>Colistine</v>
      </c>
      <c r="BN127" s="204" t="str">
        <f t="shared" si="26"/>
        <v>Colistine</v>
      </c>
      <c r="BO127" s="204" t="str">
        <f t="shared" si="27"/>
        <v/>
      </c>
      <c r="BP127" s="204" t="str">
        <f t="shared" si="28"/>
        <v/>
      </c>
      <c r="BQ127" s="204" t="str">
        <f t="shared" si="32"/>
        <v>Polypeptides</v>
      </c>
      <c r="BR127" s="204" t="str">
        <f t="shared" si="33"/>
        <v>Polypeptides</v>
      </c>
      <c r="BS127" s="204" t="str">
        <f t="shared" si="34"/>
        <v/>
      </c>
      <c r="BT127" s="204" t="str">
        <f t="shared" si="35"/>
        <v/>
      </c>
      <c r="BU127" s="104" t="str">
        <f t="shared" si="36"/>
        <v>Voie orale  hors prémélanges médicamenteux</v>
      </c>
      <c r="BV127" s="202" t="str">
        <f t="shared" si="37"/>
        <v>x</v>
      </c>
      <c r="BX127"/>
      <c r="BY127"/>
      <c r="BZ127"/>
      <c r="CA127"/>
      <c r="CB127"/>
      <c r="CD127"/>
      <c r="CL127" s="206" t="s">
        <v>4400</v>
      </c>
      <c r="CM127" s="268"/>
      <c r="CO127" s="202">
        <v>126</v>
      </c>
    </row>
    <row r="128" spans="1:93" x14ac:dyDescent="0.25">
      <c r="A128" s="203" t="s">
        <v>3473</v>
      </c>
      <c r="B128" s="204" t="s">
        <v>3474</v>
      </c>
      <c r="C128" s="204" t="s">
        <v>1611</v>
      </c>
      <c r="D128" s="210" t="s">
        <v>851</v>
      </c>
      <c r="E128" s="204" t="s">
        <v>852</v>
      </c>
      <c r="F128" s="204" t="s">
        <v>3475</v>
      </c>
      <c r="G128" s="204" t="s">
        <v>853</v>
      </c>
      <c r="H128" s="204" t="s">
        <v>3476</v>
      </c>
      <c r="I128" s="204" t="s">
        <v>853</v>
      </c>
      <c r="J128" s="204" t="s">
        <v>2559</v>
      </c>
      <c r="K128" s="204" t="s">
        <v>2559</v>
      </c>
      <c r="L128" s="204" t="s">
        <v>2560</v>
      </c>
      <c r="M128" s="204" t="s">
        <v>213</v>
      </c>
      <c r="N128" s="204" t="s">
        <v>950</v>
      </c>
      <c r="O128" s="204" t="s">
        <v>858</v>
      </c>
      <c r="P128" s="204" t="s">
        <v>859</v>
      </c>
      <c r="Q128" s="204" t="s">
        <v>1236</v>
      </c>
      <c r="R128" s="204">
        <v>0</v>
      </c>
      <c r="S128" s="204">
        <v>0</v>
      </c>
      <c r="T128" s="204">
        <v>5</v>
      </c>
      <c r="U128" s="204">
        <v>5</v>
      </c>
      <c r="V128" s="204">
        <v>0</v>
      </c>
      <c r="W128" s="204">
        <v>0</v>
      </c>
      <c r="X128" s="204">
        <v>0</v>
      </c>
      <c r="Y128" s="204">
        <v>0</v>
      </c>
      <c r="Z128" s="204">
        <v>10</v>
      </c>
      <c r="AA128" s="204">
        <v>10</v>
      </c>
      <c r="AB128" s="204">
        <v>0</v>
      </c>
      <c r="AC128" s="204">
        <v>0</v>
      </c>
      <c r="AD128" s="204">
        <v>2.5</v>
      </c>
      <c r="AE128" s="204">
        <v>3</v>
      </c>
      <c r="AF128" s="204">
        <v>0</v>
      </c>
      <c r="AG128" s="204">
        <v>0</v>
      </c>
      <c r="AH128" s="204">
        <v>20</v>
      </c>
      <c r="AI128" s="204">
        <v>10</v>
      </c>
      <c r="AJ128" s="204"/>
      <c r="AK128" s="204"/>
      <c r="AL128" s="204"/>
      <c r="AM128" s="204"/>
      <c r="AN128" s="204"/>
      <c r="AO128" s="204"/>
      <c r="AP128" s="204"/>
      <c r="AQ128" s="204"/>
      <c r="AR128" s="204"/>
      <c r="AS128" s="204"/>
      <c r="AT128" s="204"/>
      <c r="AU128" s="204"/>
      <c r="AV128" s="204"/>
      <c r="AW128" s="204"/>
      <c r="AX128" s="204"/>
      <c r="AY128" s="204" t="str">
        <f t="shared" si="29"/>
        <v>BAYTRIL 2,5 % SOLUTION INJECTABLE</v>
      </c>
      <c r="AZ128" s="204" t="str">
        <f>IF(COUNTIF(AY:AY,AY128)=1,AY128,IF(AND(COUNTIF(AY:AY,AY128)&gt;1,COUNTIF(AZ$2:AZ127,AY128)&gt;=1),"",AY128))</f>
        <v>BAYTRIL 2,5 % SOLUTION INJECTABLE</v>
      </c>
      <c r="BA128" s="204" t="str">
        <v/>
      </c>
      <c r="BB128" s="204" t="str">
        <f>IF(BA128="","",MAX(BB$2:BB127)+1)</f>
        <v/>
      </c>
      <c r="BC128" s="204"/>
      <c r="BD128" s="204">
        <v>126</v>
      </c>
      <c r="BE128" s="204" t="str">
        <f t="shared" si="30"/>
        <v>COFALAC</v>
      </c>
      <c r="BF128" s="204" t="str">
        <f t="shared" si="19"/>
        <v>ORAL</v>
      </c>
      <c r="BG128" s="204" t="str">
        <f t="shared" si="20"/>
        <v>POLYPEPTIDES</v>
      </c>
      <c r="BH128" s="204" t="str">
        <f t="shared" si="21"/>
        <v/>
      </c>
      <c r="BI128" s="204" t="str">
        <f t="shared" si="22"/>
        <v/>
      </c>
      <c r="BJ128" s="204" t="str">
        <f t="shared" si="23"/>
        <v>colistin</v>
      </c>
      <c r="BK128" s="204" t="str">
        <f t="shared" si="24"/>
        <v/>
      </c>
      <c r="BL128" s="204" t="str">
        <f t="shared" si="25"/>
        <v/>
      </c>
      <c r="BM128" s="204" t="str">
        <f t="shared" si="31"/>
        <v>Colistine</v>
      </c>
      <c r="BN128" s="204" t="str">
        <f t="shared" si="26"/>
        <v>Colistine</v>
      </c>
      <c r="BO128" s="204" t="str">
        <f t="shared" si="27"/>
        <v/>
      </c>
      <c r="BP128" s="204" t="str">
        <f t="shared" si="28"/>
        <v/>
      </c>
      <c r="BQ128" s="204" t="str">
        <f t="shared" si="32"/>
        <v>Polypeptides</v>
      </c>
      <c r="BR128" s="204" t="str">
        <f t="shared" si="33"/>
        <v>Polypeptides</v>
      </c>
      <c r="BS128" s="204" t="str">
        <f t="shared" si="34"/>
        <v/>
      </c>
      <c r="BT128" s="204" t="str">
        <f t="shared" si="35"/>
        <v/>
      </c>
      <c r="BU128" s="104" t="str">
        <f t="shared" si="36"/>
        <v>Voie orale  hors prémélanges médicamenteux</v>
      </c>
      <c r="BV128" s="202" t="str">
        <f t="shared" si="37"/>
        <v>x</v>
      </c>
      <c r="BX128"/>
      <c r="BY128"/>
      <c r="BZ128"/>
      <c r="CA128"/>
      <c r="CB128"/>
      <c r="CD128"/>
      <c r="CL128" s="206" t="s">
        <v>1250</v>
      </c>
      <c r="CM128" s="268"/>
      <c r="CO128" s="202">
        <v>127</v>
      </c>
    </row>
    <row r="129" spans="1:93" x14ac:dyDescent="0.25">
      <c r="A129" s="203" t="s">
        <v>2771</v>
      </c>
      <c r="B129" s="204" t="s">
        <v>2772</v>
      </c>
      <c r="C129" s="204" t="s">
        <v>1494</v>
      </c>
      <c r="D129" s="210" t="s">
        <v>868</v>
      </c>
      <c r="E129" s="204" t="s">
        <v>852</v>
      </c>
      <c r="F129" s="204" t="s">
        <v>269</v>
      </c>
      <c r="G129" s="204" t="s">
        <v>853</v>
      </c>
      <c r="H129" s="204" t="s">
        <v>2004</v>
      </c>
      <c r="I129" s="204" t="s">
        <v>853</v>
      </c>
      <c r="J129" s="204" t="s">
        <v>2559</v>
      </c>
      <c r="K129" s="204" t="s">
        <v>2559</v>
      </c>
      <c r="L129" s="204" t="s">
        <v>2560</v>
      </c>
      <c r="M129" s="204" t="s">
        <v>213</v>
      </c>
      <c r="N129" s="204" t="s">
        <v>868</v>
      </c>
      <c r="O129" s="204" t="s">
        <v>858</v>
      </c>
      <c r="P129" s="204" t="s">
        <v>859</v>
      </c>
      <c r="Q129" s="204" t="s">
        <v>1236</v>
      </c>
      <c r="R129" s="204">
        <v>5</v>
      </c>
      <c r="S129" s="204">
        <v>5</v>
      </c>
      <c r="T129" s="204">
        <v>5</v>
      </c>
      <c r="U129" s="204">
        <v>5</v>
      </c>
      <c r="V129" s="204">
        <v>0</v>
      </c>
      <c r="W129" s="204">
        <v>0</v>
      </c>
      <c r="X129" s="204">
        <v>0</v>
      </c>
      <c r="Y129" s="204">
        <v>0</v>
      </c>
      <c r="Z129" s="204">
        <v>0</v>
      </c>
      <c r="AA129" s="204">
        <v>0</v>
      </c>
      <c r="AB129" s="204">
        <v>5</v>
      </c>
      <c r="AC129" s="204">
        <v>3</v>
      </c>
      <c r="AD129" s="204">
        <v>2.5</v>
      </c>
      <c r="AE129" s="204">
        <v>3</v>
      </c>
      <c r="AF129" s="204">
        <v>0</v>
      </c>
      <c r="AG129" s="204">
        <v>0</v>
      </c>
      <c r="AH129" s="204">
        <v>0</v>
      </c>
      <c r="AI129" s="204">
        <v>0</v>
      </c>
      <c r="AJ129" s="204"/>
      <c r="AK129" s="204"/>
      <c r="AL129" s="204"/>
      <c r="AM129" s="204"/>
      <c r="AN129" s="204"/>
      <c r="AO129" s="204"/>
      <c r="AP129" s="204"/>
      <c r="AQ129" s="204"/>
      <c r="AR129" s="204"/>
      <c r="AS129" s="204"/>
      <c r="AT129" s="204"/>
      <c r="AU129" s="204"/>
      <c r="AV129" s="204"/>
      <c r="AW129" s="204"/>
      <c r="AX129" s="204"/>
      <c r="AY129" s="204" t="str">
        <f t="shared" si="29"/>
        <v>BAYTRIL 5 % SOLUTION INJECTABLE</v>
      </c>
      <c r="AZ129" s="204" t="str">
        <f>IF(COUNTIF(AY:AY,AY129)=1,AY129,IF(AND(COUNTIF(AY:AY,AY129)&gt;1,COUNTIF(AZ$2:AZ128,AY129)&gt;=1),"",AY129))</f>
        <v>BAYTRIL 5 % SOLUTION INJECTABLE</v>
      </c>
      <c r="BA129" s="204" t="str">
        <v/>
      </c>
      <c r="BB129" s="204" t="str">
        <f>IF(BA129="","",MAX(BB$2:BB128)+1)</f>
        <v/>
      </c>
      <c r="BC129" s="204"/>
      <c r="BD129" s="204">
        <v>127</v>
      </c>
      <c r="BE129" s="204" t="str">
        <f t="shared" si="30"/>
        <v>COFAMIX ACIDE OXOLINIQUE 40 VOLAILLE</v>
      </c>
      <c r="BF129" s="204" t="str">
        <f t="shared" si="19"/>
        <v>PM</v>
      </c>
      <c r="BG129" s="204" t="str">
        <f t="shared" si="20"/>
        <v>QUINOLONES</v>
      </c>
      <c r="BH129" s="204" t="str">
        <f t="shared" si="21"/>
        <v/>
      </c>
      <c r="BI129" s="204" t="str">
        <f t="shared" si="22"/>
        <v/>
      </c>
      <c r="BJ129" s="204" t="str">
        <f t="shared" si="23"/>
        <v>oxolinic acid</v>
      </c>
      <c r="BK129" s="204" t="str">
        <f t="shared" si="24"/>
        <v/>
      </c>
      <c r="BL129" s="204" t="str">
        <f t="shared" si="25"/>
        <v/>
      </c>
      <c r="BM129" s="204" t="str">
        <f t="shared" si="31"/>
        <v>Acide oxolinique</v>
      </c>
      <c r="BN129" s="204" t="str">
        <f t="shared" si="26"/>
        <v>Acide oxolinique</v>
      </c>
      <c r="BO129" s="204" t="str">
        <f t="shared" si="27"/>
        <v/>
      </c>
      <c r="BP129" s="204" t="str">
        <f t="shared" si="28"/>
        <v/>
      </c>
      <c r="BQ129" s="204" t="str">
        <f t="shared" si="32"/>
        <v>Quinolones</v>
      </c>
      <c r="BR129" s="204" t="str">
        <f t="shared" si="33"/>
        <v>Quinolones</v>
      </c>
      <c r="BS129" s="204" t="str">
        <f t="shared" si="34"/>
        <v/>
      </c>
      <c r="BT129" s="204" t="str">
        <f t="shared" si="35"/>
        <v/>
      </c>
      <c r="BU129" s="104" t="str">
        <f t="shared" si="36"/>
        <v>Prémélanges médicamenteux</v>
      </c>
      <c r="BV129" s="202" t="str">
        <f t="shared" si="37"/>
        <v/>
      </c>
      <c r="BX129"/>
      <c r="BY129"/>
      <c r="BZ129"/>
      <c r="CA129"/>
      <c r="CB129"/>
      <c r="CD129"/>
      <c r="CL129" s="206" t="s">
        <v>1678</v>
      </c>
      <c r="CM129" s="268" t="s">
        <v>4587</v>
      </c>
      <c r="CO129" s="202">
        <v>128</v>
      </c>
    </row>
    <row r="130" spans="1:93" x14ac:dyDescent="0.25">
      <c r="A130" s="203" t="s">
        <v>2771</v>
      </c>
      <c r="B130" s="204" t="s">
        <v>2773</v>
      </c>
      <c r="C130" s="204" t="s">
        <v>1611</v>
      </c>
      <c r="D130" s="210" t="s">
        <v>851</v>
      </c>
      <c r="E130" s="204" t="s">
        <v>852</v>
      </c>
      <c r="F130" s="204" t="s">
        <v>269</v>
      </c>
      <c r="G130" s="204" t="s">
        <v>853</v>
      </c>
      <c r="H130" s="204" t="s">
        <v>2004</v>
      </c>
      <c r="I130" s="204" t="s">
        <v>853</v>
      </c>
      <c r="J130" s="204" t="s">
        <v>2559</v>
      </c>
      <c r="K130" s="204" t="s">
        <v>2559</v>
      </c>
      <c r="L130" s="204" t="s">
        <v>2560</v>
      </c>
      <c r="M130" s="204" t="s">
        <v>213</v>
      </c>
      <c r="N130" s="204" t="s">
        <v>868</v>
      </c>
      <c r="O130" s="204" t="s">
        <v>858</v>
      </c>
      <c r="P130" s="204" t="s">
        <v>859</v>
      </c>
      <c r="Q130" s="204" t="s">
        <v>983</v>
      </c>
      <c r="R130" s="204">
        <v>5</v>
      </c>
      <c r="S130" s="204">
        <v>5</v>
      </c>
      <c r="T130" s="204">
        <v>5</v>
      </c>
      <c r="U130" s="204">
        <v>5</v>
      </c>
      <c r="V130" s="204">
        <v>0</v>
      </c>
      <c r="W130" s="204">
        <v>0</v>
      </c>
      <c r="X130" s="204">
        <v>0</v>
      </c>
      <c r="Y130" s="204">
        <v>0</v>
      </c>
      <c r="Z130" s="204">
        <v>0</v>
      </c>
      <c r="AA130" s="204">
        <v>0</v>
      </c>
      <c r="AB130" s="204">
        <v>5</v>
      </c>
      <c r="AC130" s="204">
        <v>3</v>
      </c>
      <c r="AD130" s="204">
        <v>2.5</v>
      </c>
      <c r="AE130" s="204">
        <v>3</v>
      </c>
      <c r="AF130" s="204">
        <v>0</v>
      </c>
      <c r="AG130" s="204">
        <v>0</v>
      </c>
      <c r="AH130" s="204">
        <v>0</v>
      </c>
      <c r="AI130" s="204">
        <v>0</v>
      </c>
      <c r="AJ130" s="204"/>
      <c r="AK130" s="204"/>
      <c r="AL130" s="204"/>
      <c r="AM130" s="204"/>
      <c r="AN130" s="204"/>
      <c r="AO130" s="204"/>
      <c r="AP130" s="204"/>
      <c r="AQ130" s="204"/>
      <c r="AR130" s="204"/>
      <c r="AS130" s="204"/>
      <c r="AT130" s="204"/>
      <c r="AU130" s="204"/>
      <c r="AV130" s="204"/>
      <c r="AW130" s="204"/>
      <c r="AX130" s="204"/>
      <c r="AY130" s="204" t="str">
        <f t="shared" si="29"/>
        <v>BAYTRIL 5 % SOLUTION INJECTABLE</v>
      </c>
      <c r="AZ130" s="204" t="str">
        <f>IF(COUNTIF(AY:AY,AY130)=1,AY130,IF(AND(COUNTIF(AY:AY,AY130)&gt;1,COUNTIF(AZ$2:AZ129,AY130)&gt;=1),"",AY130))</f>
        <v/>
      </c>
      <c r="BA130" s="204" t="str">
        <v/>
      </c>
      <c r="BB130" s="204" t="str">
        <f>IF(BA130="","",MAX(BB$2:BB129)+1)</f>
        <v/>
      </c>
      <c r="BC130" s="204"/>
      <c r="BD130" s="204">
        <v>128</v>
      </c>
      <c r="BE130" s="204" t="str">
        <f t="shared" si="30"/>
        <v>COFAMIX ACIDE OXOLINIQUE 80 porc</v>
      </c>
      <c r="BF130" s="204" t="str">
        <f t="shared" si="19"/>
        <v>PM</v>
      </c>
      <c r="BG130" s="204" t="str">
        <f t="shared" si="20"/>
        <v>QUINOLONES</v>
      </c>
      <c r="BH130" s="204" t="str">
        <f t="shared" si="21"/>
        <v/>
      </c>
      <c r="BI130" s="204" t="str">
        <f t="shared" si="22"/>
        <v/>
      </c>
      <c r="BJ130" s="204" t="str">
        <f t="shared" si="23"/>
        <v>oxolinic acid</v>
      </c>
      <c r="BK130" s="204" t="str">
        <f t="shared" si="24"/>
        <v/>
      </c>
      <c r="BL130" s="204" t="str">
        <f t="shared" si="25"/>
        <v/>
      </c>
      <c r="BM130" s="204" t="str">
        <f t="shared" si="31"/>
        <v>Acide oxolinique</v>
      </c>
      <c r="BN130" s="204" t="str">
        <f t="shared" si="26"/>
        <v>Acide oxolinique</v>
      </c>
      <c r="BO130" s="204" t="str">
        <f t="shared" si="27"/>
        <v/>
      </c>
      <c r="BP130" s="204" t="str">
        <f t="shared" si="28"/>
        <v/>
      </c>
      <c r="BQ130" s="204" t="str">
        <f t="shared" si="32"/>
        <v>Quinolones</v>
      </c>
      <c r="BR130" s="204" t="str">
        <f t="shared" si="33"/>
        <v>Quinolones</v>
      </c>
      <c r="BS130" s="204" t="str">
        <f t="shared" si="34"/>
        <v/>
      </c>
      <c r="BT130" s="204" t="str">
        <f t="shared" si="35"/>
        <v/>
      </c>
      <c r="BU130" s="104" t="str">
        <f t="shared" si="36"/>
        <v>Prémélanges médicamenteux</v>
      </c>
      <c r="BV130" s="202" t="str">
        <f t="shared" si="37"/>
        <v/>
      </c>
      <c r="BX130"/>
      <c r="BY130"/>
      <c r="BZ130"/>
      <c r="CA130"/>
      <c r="CB130"/>
      <c r="CD130"/>
      <c r="CL130" s="206" t="s">
        <v>2566</v>
      </c>
      <c r="CM130" s="268" t="s">
        <v>4587</v>
      </c>
      <c r="CO130" s="202">
        <v>129</v>
      </c>
    </row>
    <row r="131" spans="1:93" x14ac:dyDescent="0.25">
      <c r="A131" s="203" t="s">
        <v>2990</v>
      </c>
      <c r="B131" s="204" t="s">
        <v>2991</v>
      </c>
      <c r="C131" s="204" t="s">
        <v>2992</v>
      </c>
      <c r="D131" s="210" t="s">
        <v>874</v>
      </c>
      <c r="E131" s="204" t="s">
        <v>906</v>
      </c>
      <c r="F131" s="204" t="s">
        <v>270</v>
      </c>
      <c r="G131" s="204" t="s">
        <v>908</v>
      </c>
      <c r="H131" s="204" t="s">
        <v>173</v>
      </c>
      <c r="I131" s="204" t="s">
        <v>910</v>
      </c>
      <c r="J131" s="204" t="s">
        <v>2559</v>
      </c>
      <c r="K131" s="204" t="s">
        <v>2559</v>
      </c>
      <c r="L131" s="204" t="s">
        <v>2560</v>
      </c>
      <c r="M131" s="204" t="s">
        <v>213</v>
      </c>
      <c r="N131" s="204" t="s">
        <v>1004</v>
      </c>
      <c r="O131" s="204" t="s">
        <v>918</v>
      </c>
      <c r="P131" s="204" t="s">
        <v>859</v>
      </c>
      <c r="Q131" s="204" t="s">
        <v>1423</v>
      </c>
      <c r="R131" s="204">
        <v>5</v>
      </c>
      <c r="S131" s="204">
        <v>3</v>
      </c>
      <c r="T131" s="204">
        <v>0</v>
      </c>
      <c r="U131" s="204">
        <v>0</v>
      </c>
      <c r="V131" s="204">
        <v>0</v>
      </c>
      <c r="W131" s="204">
        <v>0</v>
      </c>
      <c r="X131" s="204">
        <v>0</v>
      </c>
      <c r="Y131" s="204">
        <v>0</v>
      </c>
      <c r="Z131" s="204">
        <v>0</v>
      </c>
      <c r="AA131" s="204">
        <v>0</v>
      </c>
      <c r="AB131" s="204">
        <v>0</v>
      </c>
      <c r="AC131" s="204">
        <v>0</v>
      </c>
      <c r="AD131" s="204">
        <v>0</v>
      </c>
      <c r="AE131" s="204">
        <v>0</v>
      </c>
      <c r="AF131" s="204">
        <v>0</v>
      </c>
      <c r="AG131" s="204">
        <v>0</v>
      </c>
      <c r="AH131" s="204">
        <v>0</v>
      </c>
      <c r="AI131" s="204">
        <v>0</v>
      </c>
      <c r="AJ131" s="204"/>
      <c r="AK131" s="204"/>
      <c r="AL131" s="204"/>
      <c r="AM131" s="204"/>
      <c r="AN131" s="204"/>
      <c r="AO131" s="204"/>
      <c r="AP131" s="204"/>
      <c r="AQ131" s="204"/>
      <c r="AR131" s="204"/>
      <c r="AS131" s="204"/>
      <c r="AT131" s="204"/>
      <c r="AU131" s="204"/>
      <c r="AV131" s="204"/>
      <c r="AW131" s="204"/>
      <c r="AX131" s="204"/>
      <c r="AY131" s="204" t="str">
        <f t="shared" si="29"/>
        <v>BAYTRIL BOLUS</v>
      </c>
      <c r="AZ131" s="204" t="str">
        <f>IF(COUNTIF(AY:AY,AY131)=1,AY131,IF(AND(COUNTIF(AY:AY,AY131)&gt;1,COUNTIF(AZ$2:AZ130,AY131)&gt;=1),"",AY131))</f>
        <v>BAYTRIL BOLUS</v>
      </c>
      <c r="BA131" s="204" t="str">
        <v/>
      </c>
      <c r="BB131" s="204" t="str">
        <f>IF(BA131="","",MAX(BB$2:BB130)+1)</f>
        <v/>
      </c>
      <c r="BC131" s="204"/>
      <c r="BD131" s="204">
        <v>129</v>
      </c>
      <c r="BE131" s="204" t="str">
        <f t="shared" si="30"/>
        <v>COFAMIX AMOXICILLINE 100 PORC</v>
      </c>
      <c r="BF131" s="204" t="str">
        <f t="shared" ref="BF131:BF194" si="38">IFERROR(INDEX(F:AR,MATCH(BE131,F:F,0),4),"")</f>
        <v>PM</v>
      </c>
      <c r="BG131" s="204" t="str">
        <f t="shared" ref="BG131:BG194" si="39">IFERROR(INDEX(F:AR,MATCH(BE131,F:F,0),6),"")</f>
        <v>PENICILLINES</v>
      </c>
      <c r="BH131" s="204" t="str">
        <f t="shared" ref="BH131:BH194" si="40">IFERROR(IF(INDEX(F:AR,MATCH(BE131,F:F,0),31)=0,"",INDEX(F:AR,MATCH(BE131,F:F,0),31)),"")</f>
        <v/>
      </c>
      <c r="BI131" s="204" t="str">
        <f t="shared" ref="BI131:BI194" si="41">IFERROR(IF(INDEX(F:AR,MATCH(BE131,F:F,0),38)=0,"",INDEX(F:AR,MATCH(BE131,F:F,0),38)),"")</f>
        <v/>
      </c>
      <c r="BJ131" s="204" t="str">
        <f t="shared" ref="BJ131:BJ194" si="42">+IFERROR(IF(INDEX(F:AR,MATCH(BE131,F:F,0),7)=0,"",INDEX(F:AR,MATCH(BE131,F:F,0),7)),"")</f>
        <v>amoxicillin</v>
      </c>
      <c r="BK131" s="204" t="str">
        <f t="shared" ref="BK131:BK194" si="43">IFERROR(IF(INDEX(F:AR,MATCH(BE131,F:F,0),32)=0,"",INDEX(F:AR,MATCH(BE131,F:F,0),32)),"")</f>
        <v/>
      </c>
      <c r="BL131" s="204" t="str">
        <f t="shared" ref="BL131:BL194" si="44">IFERROR(IF(INDEX(F:AR,MATCH(BE131,F:F,0),39)=0,"",INDEX(F:AR,MATCH(BE131,F:F,0),39)),"")</f>
        <v/>
      </c>
      <c r="BM131" s="204" t="str">
        <f t="shared" si="31"/>
        <v>Amoxicilline</v>
      </c>
      <c r="BN131" s="204" t="str">
        <f t="shared" ref="BN131:BN194" si="45">IFERROR(INDEX(CA$3:CB$63,MATCH(BJ131,CA$3:CA$63,0),2),"")</f>
        <v>Amoxicilline</v>
      </c>
      <c r="BO131" s="204" t="str">
        <f t="shared" ref="BO131:BO194" si="46">IFERROR(INDEX(CA$3:CB$63,MATCH(BK131,CA$3:CA$63,0),2),"")</f>
        <v/>
      </c>
      <c r="BP131" s="204" t="str">
        <f t="shared" ref="BP131:BP194" si="47">IFERROR(INDEX(CA$3:CB$63,MATCH(BL131,CA$3:CA$63,0),2),"")</f>
        <v/>
      </c>
      <c r="BQ131" s="204" t="str">
        <f t="shared" si="32"/>
        <v>Penicillines</v>
      </c>
      <c r="BR131" s="204" t="str">
        <f t="shared" si="33"/>
        <v>Penicillines</v>
      </c>
      <c r="BS131" s="204" t="str">
        <f t="shared" si="34"/>
        <v/>
      </c>
      <c r="BT131" s="204" t="str">
        <f t="shared" si="35"/>
        <v/>
      </c>
      <c r="BU131" s="104" t="str">
        <f t="shared" si="36"/>
        <v>Prémélanges médicamenteux</v>
      </c>
      <c r="BV131" s="202" t="str">
        <f t="shared" si="37"/>
        <v/>
      </c>
      <c r="BX131"/>
      <c r="BY131"/>
      <c r="BZ131"/>
      <c r="CA131"/>
      <c r="CB131"/>
      <c r="CD131"/>
      <c r="CL131" s="206" t="s">
        <v>3336</v>
      </c>
      <c r="CM131" s="268" t="s">
        <v>4587</v>
      </c>
      <c r="CO131" s="202">
        <v>130</v>
      </c>
    </row>
    <row r="132" spans="1:93" x14ac:dyDescent="0.25">
      <c r="A132" s="203" t="s">
        <v>2990</v>
      </c>
      <c r="B132" s="204" t="s">
        <v>2993</v>
      </c>
      <c r="C132" s="204" t="s">
        <v>2994</v>
      </c>
      <c r="D132" s="210" t="s">
        <v>873</v>
      </c>
      <c r="E132" s="204" t="s">
        <v>906</v>
      </c>
      <c r="F132" s="204" t="s">
        <v>270</v>
      </c>
      <c r="G132" s="204" t="s">
        <v>908</v>
      </c>
      <c r="H132" s="204" t="s">
        <v>173</v>
      </c>
      <c r="I132" s="204" t="s">
        <v>910</v>
      </c>
      <c r="J132" s="204" t="s">
        <v>2559</v>
      </c>
      <c r="K132" s="204" t="s">
        <v>2559</v>
      </c>
      <c r="L132" s="204" t="s">
        <v>2560</v>
      </c>
      <c r="M132" s="204" t="s">
        <v>213</v>
      </c>
      <c r="N132" s="204" t="s">
        <v>1004</v>
      </c>
      <c r="O132" s="204" t="s">
        <v>918</v>
      </c>
      <c r="P132" s="204" t="s">
        <v>859</v>
      </c>
      <c r="Q132" s="204" t="s">
        <v>1154</v>
      </c>
      <c r="R132" s="204">
        <v>5</v>
      </c>
      <c r="S132" s="204">
        <v>3</v>
      </c>
      <c r="T132" s="204">
        <v>0</v>
      </c>
      <c r="U132" s="204">
        <v>0</v>
      </c>
      <c r="V132" s="204">
        <v>0</v>
      </c>
      <c r="W132" s="204">
        <v>0</v>
      </c>
      <c r="X132" s="204">
        <v>0</v>
      </c>
      <c r="Y132" s="204">
        <v>0</v>
      </c>
      <c r="Z132" s="204">
        <v>0</v>
      </c>
      <c r="AA132" s="204">
        <v>0</v>
      </c>
      <c r="AB132" s="204">
        <v>0</v>
      </c>
      <c r="AC132" s="204">
        <v>0</v>
      </c>
      <c r="AD132" s="204">
        <v>0</v>
      </c>
      <c r="AE132" s="204">
        <v>0</v>
      </c>
      <c r="AF132" s="204">
        <v>0</v>
      </c>
      <c r="AG132" s="204">
        <v>0</v>
      </c>
      <c r="AH132" s="204">
        <v>0</v>
      </c>
      <c r="AI132" s="204">
        <v>0</v>
      </c>
      <c r="AJ132" s="204"/>
      <c r="AK132" s="204"/>
      <c r="AL132" s="204"/>
      <c r="AM132" s="204"/>
      <c r="AN132" s="204"/>
      <c r="AO132" s="204"/>
      <c r="AP132" s="204"/>
      <c r="AQ132" s="204"/>
      <c r="AR132" s="204"/>
      <c r="AS132" s="204"/>
      <c r="AT132" s="204"/>
      <c r="AU132" s="204"/>
      <c r="AV132" s="204"/>
      <c r="AW132" s="204"/>
      <c r="AX132" s="204"/>
      <c r="AY132" s="204" t="str">
        <f t="shared" ref="AY132:AY195" si="48">IF(INDEX(CL$3:CM$174,MATCH(H132,CL$3:CL$174,0),2)="x",F132,"")</f>
        <v>BAYTRIL BOLUS</v>
      </c>
      <c r="AZ132" s="204" t="str">
        <f>IF(COUNTIF(AY:AY,AY132)=1,AY132,IF(AND(COUNTIF(AY:AY,AY132)&gt;1,COUNTIF(AZ$2:AZ131,AY132)&gt;=1),"",AY132))</f>
        <v/>
      </c>
      <c r="BA132" s="204" t="str">
        <v/>
      </c>
      <c r="BB132" s="204" t="str">
        <f>IF(BA132="","",MAX(BB$2:BB131)+1)</f>
        <v/>
      </c>
      <c r="BC132" s="204"/>
      <c r="BD132" s="204">
        <v>130</v>
      </c>
      <c r="BE132" s="204" t="str">
        <f t="shared" ref="BE132:BE195" si="49">IFERROR(INDEX(BA:BB,MATCH(BD132,BB:BB,0),1),"")</f>
        <v>COFAMOX 10</v>
      </c>
      <c r="BF132" s="204" t="str">
        <f t="shared" si="38"/>
        <v>ORAL</v>
      </c>
      <c r="BG132" s="204" t="str">
        <f t="shared" si="39"/>
        <v>PENICILLINES</v>
      </c>
      <c r="BH132" s="204" t="str">
        <f t="shared" si="40"/>
        <v/>
      </c>
      <c r="BI132" s="204" t="str">
        <f t="shared" si="41"/>
        <v/>
      </c>
      <c r="BJ132" s="204" t="str">
        <f t="shared" si="42"/>
        <v>amoxicillin</v>
      </c>
      <c r="BK132" s="204" t="str">
        <f t="shared" si="43"/>
        <v/>
      </c>
      <c r="BL132" s="204" t="str">
        <f t="shared" si="44"/>
        <v/>
      </c>
      <c r="BM132" s="204" t="str">
        <f t="shared" ref="BM132:BM195" si="50">IF(3-COUNTBLANK(BN132:BP132)=1,BN132,IF(3-COUNTBLANK(BN132:BP132)=2,BN132&amp;" + "&amp;BO132,IF(3-COUNTBLANK(BN132:BP132)=3,BN132&amp;" + "&amp;BO132&amp;" + "&amp;BP132,"")))</f>
        <v>Amoxicilline</v>
      </c>
      <c r="BN132" s="204" t="str">
        <f t="shared" si="45"/>
        <v>Amoxicilline</v>
      </c>
      <c r="BO132" s="204" t="str">
        <f t="shared" si="46"/>
        <v/>
      </c>
      <c r="BP132" s="204" t="str">
        <f t="shared" si="47"/>
        <v/>
      </c>
      <c r="BQ132" s="204" t="str">
        <f t="shared" ref="BQ132:BQ195" si="51">IF(3-COUNTBLANK(BR132:BT132)=1,BR132,IF(3-COUNTBLANK(BR132:BT132)=2,IF(BR132=BS132,BR132,BR132&amp;" + "&amp;BS132),IF(3-COUNTBLANK(BR132:BT132)=3,IF(BR132=BS132,BR132,IF(BR132=BT132,BR132,IF(BS132=BT132,BS132,IF(AND(BR132=BS132,BR132=BT132),BR132,BR132&amp;" + "&amp;BS132&amp;" + "&amp;BT132)))))))</f>
        <v>Penicillines</v>
      </c>
      <c r="BR132" s="204" t="str">
        <f t="shared" ref="BR132:BR195" si="52">IFERROR(INDEX(BX$3:BY$18,MATCH(BG132,BX$3:BX$18,0),2),"")</f>
        <v>Penicillines</v>
      </c>
      <c r="BS132" s="204" t="str">
        <f t="shared" ref="BS132:BS195" si="53">IFERROR(INDEX(BX$3:BY$18,MATCH(BH132,BX$3:BX$18,0),2),"")</f>
        <v/>
      </c>
      <c r="BT132" s="204" t="str">
        <f t="shared" ref="BT132:BT195" si="54">IFERROR(INDEX(BX$3:BY$18,MATCH(BI132,BX$3:BX$18,0),2),"")</f>
        <v/>
      </c>
      <c r="BU132" s="104" t="str">
        <f t="shared" ref="BU132:BU195" si="55">IFERROR(INDEX(CE$3:CF$9,MATCH(BF132,CE$3:CE$9,0),2),"")</f>
        <v>Voie orale  hors prémélanges médicamenteux</v>
      </c>
      <c r="BV132" s="202" t="str">
        <f t="shared" ref="BV132:BV195" si="56">IF(BN132="Colistine","x",IF(BO132="Colistine","x",IF(BP132="Colistine","x",IF(BR132="Fluoroquinolones","x",IF(BS132="Fluoroquinolones","x",IF(BT132="Fluoroquinolones","x",IF(BR132="Cephalosporines 3&amp;4G","x",IF(BS132="Cephalosporines 3&amp;4G","x",IF(BT132="Cephalosporines 3&amp;4G","x","")))))))))</f>
        <v/>
      </c>
      <c r="BX132"/>
      <c r="BY132"/>
      <c r="BZ132"/>
      <c r="CA132"/>
      <c r="CB132"/>
      <c r="CD132"/>
      <c r="CL132" s="206" t="s">
        <v>174</v>
      </c>
      <c r="CM132" s="268" t="s">
        <v>4587</v>
      </c>
      <c r="CO132" s="202">
        <v>131</v>
      </c>
    </row>
    <row r="133" spans="1:93" x14ac:dyDescent="0.25">
      <c r="A133" s="203" t="s">
        <v>2990</v>
      </c>
      <c r="B133" s="204" t="s">
        <v>2995</v>
      </c>
      <c r="C133" s="204" t="s">
        <v>2996</v>
      </c>
      <c r="D133" s="210" t="s">
        <v>1327</v>
      </c>
      <c r="E133" s="204" t="s">
        <v>906</v>
      </c>
      <c r="F133" s="204" t="s">
        <v>270</v>
      </c>
      <c r="G133" s="204" t="s">
        <v>908</v>
      </c>
      <c r="H133" s="204" t="s">
        <v>173</v>
      </c>
      <c r="I133" s="204" t="s">
        <v>910</v>
      </c>
      <c r="J133" s="204" t="s">
        <v>2559</v>
      </c>
      <c r="K133" s="204" t="s">
        <v>2559</v>
      </c>
      <c r="L133" s="204" t="s">
        <v>2560</v>
      </c>
      <c r="M133" s="204" t="s">
        <v>213</v>
      </c>
      <c r="N133" s="204" t="s">
        <v>1004</v>
      </c>
      <c r="O133" s="204" t="s">
        <v>918</v>
      </c>
      <c r="P133" s="204" t="s">
        <v>859</v>
      </c>
      <c r="Q133" s="204" t="s">
        <v>873</v>
      </c>
      <c r="R133" s="204">
        <v>5</v>
      </c>
      <c r="S133" s="204">
        <v>3</v>
      </c>
      <c r="T133" s="204">
        <v>0</v>
      </c>
      <c r="U133" s="204">
        <v>0</v>
      </c>
      <c r="V133" s="204">
        <v>0</v>
      </c>
      <c r="W133" s="204">
        <v>0</v>
      </c>
      <c r="X133" s="204">
        <v>0</v>
      </c>
      <c r="Y133" s="204">
        <v>0</v>
      </c>
      <c r="Z133" s="204">
        <v>0</v>
      </c>
      <c r="AA133" s="204">
        <v>0</v>
      </c>
      <c r="AB133" s="204">
        <v>0</v>
      </c>
      <c r="AC133" s="204">
        <v>0</v>
      </c>
      <c r="AD133" s="204">
        <v>0</v>
      </c>
      <c r="AE133" s="204">
        <v>0</v>
      </c>
      <c r="AF133" s="204">
        <v>0</v>
      </c>
      <c r="AG133" s="204">
        <v>0</v>
      </c>
      <c r="AH133" s="204">
        <v>0</v>
      </c>
      <c r="AI133" s="204">
        <v>0</v>
      </c>
      <c r="AJ133" s="204"/>
      <c r="AK133" s="204"/>
      <c r="AL133" s="204"/>
      <c r="AM133" s="204"/>
      <c r="AN133" s="204"/>
      <c r="AO133" s="204"/>
      <c r="AP133" s="204"/>
      <c r="AQ133" s="204"/>
      <c r="AR133" s="204"/>
      <c r="AS133" s="204"/>
      <c r="AT133" s="204"/>
      <c r="AU133" s="204"/>
      <c r="AV133" s="204"/>
      <c r="AW133" s="204"/>
      <c r="AX133" s="204"/>
      <c r="AY133" s="204" t="str">
        <f t="shared" si="48"/>
        <v>BAYTRIL BOLUS</v>
      </c>
      <c r="AZ133" s="204" t="str">
        <f>IF(COUNTIF(AY:AY,AY133)=1,AY133,IF(AND(COUNTIF(AY:AY,AY133)&gt;1,COUNTIF(AZ$2:AZ132,AY133)&gt;=1),"",AY133))</f>
        <v/>
      </c>
      <c r="BA133" s="204" t="str">
        <v/>
      </c>
      <c r="BB133" s="204" t="str">
        <f>IF(BA133="","",MAX(BB$2:BB132)+1)</f>
        <v/>
      </c>
      <c r="BC133" s="204"/>
      <c r="BD133" s="204">
        <v>131</v>
      </c>
      <c r="BE133" s="204" t="str">
        <f t="shared" si="49"/>
        <v>COFAMOX 15 L.A.</v>
      </c>
      <c r="BF133" s="204" t="str">
        <f t="shared" si="38"/>
        <v>INJ</v>
      </c>
      <c r="BG133" s="204" t="str">
        <f t="shared" si="39"/>
        <v>PENICILLINES</v>
      </c>
      <c r="BH133" s="204" t="str">
        <f t="shared" si="40"/>
        <v/>
      </c>
      <c r="BI133" s="204" t="str">
        <f t="shared" si="41"/>
        <v/>
      </c>
      <c r="BJ133" s="204" t="str">
        <f t="shared" si="42"/>
        <v>amoxicillin</v>
      </c>
      <c r="BK133" s="204" t="str">
        <f t="shared" si="43"/>
        <v/>
      </c>
      <c r="BL133" s="204" t="str">
        <f t="shared" si="44"/>
        <v/>
      </c>
      <c r="BM133" s="204" t="str">
        <f t="shared" si="50"/>
        <v>Amoxicilline</v>
      </c>
      <c r="BN133" s="204" t="str">
        <f t="shared" si="45"/>
        <v>Amoxicilline</v>
      </c>
      <c r="BO133" s="204" t="str">
        <f t="shared" si="46"/>
        <v/>
      </c>
      <c r="BP133" s="204" t="str">
        <f t="shared" si="47"/>
        <v/>
      </c>
      <c r="BQ133" s="204" t="str">
        <f t="shared" si="51"/>
        <v>Penicillines</v>
      </c>
      <c r="BR133" s="204" t="str">
        <f t="shared" si="52"/>
        <v>Penicillines</v>
      </c>
      <c r="BS133" s="204" t="str">
        <f t="shared" si="53"/>
        <v/>
      </c>
      <c r="BT133" s="204" t="str">
        <f t="shared" si="54"/>
        <v/>
      </c>
      <c r="BU133" s="104" t="str">
        <f t="shared" si="55"/>
        <v>Voie parentérale</v>
      </c>
      <c r="BV133" s="202" t="str">
        <f t="shared" si="56"/>
        <v/>
      </c>
      <c r="BX133"/>
      <c r="BY133"/>
      <c r="BZ133"/>
      <c r="CA133"/>
      <c r="CB133"/>
      <c r="CD133"/>
      <c r="CL133" s="206" t="s">
        <v>1576</v>
      </c>
      <c r="CM133" s="268" t="s">
        <v>4587</v>
      </c>
      <c r="CO133" s="202">
        <v>132</v>
      </c>
    </row>
    <row r="134" spans="1:93" x14ac:dyDescent="0.25">
      <c r="A134" s="203" t="s">
        <v>3005</v>
      </c>
      <c r="B134" s="204" t="s">
        <v>3006</v>
      </c>
      <c r="C134" s="204" t="s">
        <v>2808</v>
      </c>
      <c r="D134" s="210" t="s">
        <v>947</v>
      </c>
      <c r="E134" s="204" t="s">
        <v>906</v>
      </c>
      <c r="F134" s="204" t="s">
        <v>3007</v>
      </c>
      <c r="G134" s="204" t="s">
        <v>908</v>
      </c>
      <c r="H134" s="204" t="s">
        <v>968</v>
      </c>
      <c r="I134" s="204" t="s">
        <v>910</v>
      </c>
      <c r="J134" s="204" t="s">
        <v>2559</v>
      </c>
      <c r="K134" s="204" t="s">
        <v>2559</v>
      </c>
      <c r="L134" s="204" t="s">
        <v>2560</v>
      </c>
      <c r="M134" s="204" t="s">
        <v>213</v>
      </c>
      <c r="N134" s="204" t="s">
        <v>1071</v>
      </c>
      <c r="O134" s="204" t="s">
        <v>918</v>
      </c>
      <c r="P134" s="204" t="s">
        <v>859</v>
      </c>
      <c r="Q134" s="204" t="s">
        <v>2284</v>
      </c>
      <c r="R134" s="204">
        <v>0</v>
      </c>
      <c r="S134" s="204">
        <v>0</v>
      </c>
      <c r="T134" s="204">
        <v>5</v>
      </c>
      <c r="U134" s="204">
        <v>5</v>
      </c>
      <c r="V134" s="204">
        <v>0</v>
      </c>
      <c r="W134" s="204">
        <v>0</v>
      </c>
      <c r="X134" s="204">
        <v>0</v>
      </c>
      <c r="Y134" s="204">
        <v>0</v>
      </c>
      <c r="Z134" s="204">
        <v>0</v>
      </c>
      <c r="AA134" s="204">
        <v>0</v>
      </c>
      <c r="AB134" s="204">
        <v>0</v>
      </c>
      <c r="AC134" s="204">
        <v>0</v>
      </c>
      <c r="AD134" s="204">
        <v>0</v>
      </c>
      <c r="AE134" s="204">
        <v>0</v>
      </c>
      <c r="AF134" s="204">
        <v>0</v>
      </c>
      <c r="AG134" s="204">
        <v>0</v>
      </c>
      <c r="AH134" s="204">
        <v>0</v>
      </c>
      <c r="AI134" s="204">
        <v>0</v>
      </c>
      <c r="AJ134" s="204"/>
      <c r="AK134" s="204"/>
      <c r="AL134" s="204"/>
      <c r="AM134" s="204"/>
      <c r="AN134" s="204"/>
      <c r="AO134" s="204"/>
      <c r="AP134" s="204"/>
      <c r="AQ134" s="204"/>
      <c r="AR134" s="204"/>
      <c r="AS134" s="204"/>
      <c r="AT134" s="204"/>
      <c r="AU134" s="204"/>
      <c r="AV134" s="204"/>
      <c r="AW134" s="204"/>
      <c r="AX134" s="204"/>
      <c r="AY134" s="204" t="str">
        <f t="shared" si="48"/>
        <v/>
      </c>
      <c r="AZ134" s="204" t="str">
        <f>IF(COUNTIF(AY:AY,AY134)=1,AY134,IF(AND(COUNTIF(AY:AY,AY134)&gt;1,COUNTIF(AZ$2:AZ133,AY134)&gt;=1),"",AY134))</f>
        <v/>
      </c>
      <c r="BA134" s="204" t="str">
        <v/>
      </c>
      <c r="BB134" s="204" t="str">
        <f>IF(BA134="","",MAX(BB$2:BB133)+1)</f>
        <v/>
      </c>
      <c r="BC134" s="204"/>
      <c r="BD134" s="204">
        <v>132</v>
      </c>
      <c r="BE134" s="204" t="str">
        <f t="shared" si="49"/>
        <v>COFAMOX 20</v>
      </c>
      <c r="BF134" s="204" t="str">
        <f t="shared" si="38"/>
        <v>ORAL</v>
      </c>
      <c r="BG134" s="204" t="str">
        <f t="shared" si="39"/>
        <v>PENICILLINES</v>
      </c>
      <c r="BH134" s="204" t="str">
        <f t="shared" si="40"/>
        <v/>
      </c>
      <c r="BI134" s="204" t="str">
        <f t="shared" si="41"/>
        <v/>
      </c>
      <c r="BJ134" s="204" t="str">
        <f t="shared" si="42"/>
        <v>amoxicillin</v>
      </c>
      <c r="BK134" s="204" t="str">
        <f t="shared" si="43"/>
        <v/>
      </c>
      <c r="BL134" s="204" t="str">
        <f t="shared" si="44"/>
        <v/>
      </c>
      <c r="BM134" s="204" t="str">
        <f t="shared" si="50"/>
        <v>Amoxicilline</v>
      </c>
      <c r="BN134" s="204" t="str">
        <f t="shared" si="45"/>
        <v>Amoxicilline</v>
      </c>
      <c r="BO134" s="204" t="str">
        <f t="shared" si="46"/>
        <v/>
      </c>
      <c r="BP134" s="204" t="str">
        <f t="shared" si="47"/>
        <v/>
      </c>
      <c r="BQ134" s="204" t="str">
        <f t="shared" si="51"/>
        <v>Penicillines</v>
      </c>
      <c r="BR134" s="204" t="str">
        <f t="shared" si="52"/>
        <v>Penicillines</v>
      </c>
      <c r="BS134" s="204" t="str">
        <f t="shared" si="53"/>
        <v/>
      </c>
      <c r="BT134" s="204" t="str">
        <f t="shared" si="54"/>
        <v/>
      </c>
      <c r="BU134" s="104" t="str">
        <f t="shared" si="55"/>
        <v>Voie orale  hors prémélanges médicamenteux</v>
      </c>
      <c r="BV134" s="202" t="str">
        <f t="shared" si="56"/>
        <v/>
      </c>
      <c r="BX134"/>
      <c r="BY134"/>
      <c r="BZ134"/>
      <c r="CA134"/>
      <c r="CB134"/>
      <c r="CD134"/>
      <c r="CL134" s="206" t="s">
        <v>2011</v>
      </c>
      <c r="CM134" s="268" t="s">
        <v>4587</v>
      </c>
      <c r="CO134" s="202">
        <v>133</v>
      </c>
    </row>
    <row r="135" spans="1:93" x14ac:dyDescent="0.25">
      <c r="A135" s="203" t="s">
        <v>3005</v>
      </c>
      <c r="B135" s="204" t="s">
        <v>3008</v>
      </c>
      <c r="C135" s="204" t="s">
        <v>2811</v>
      </c>
      <c r="D135" s="210" t="s">
        <v>851</v>
      </c>
      <c r="E135" s="204" t="s">
        <v>906</v>
      </c>
      <c r="F135" s="204" t="s">
        <v>3007</v>
      </c>
      <c r="G135" s="204" t="s">
        <v>908</v>
      </c>
      <c r="H135" s="204" t="s">
        <v>968</v>
      </c>
      <c r="I135" s="204" t="s">
        <v>910</v>
      </c>
      <c r="J135" s="204" t="s">
        <v>2559</v>
      </c>
      <c r="K135" s="204" t="s">
        <v>2559</v>
      </c>
      <c r="L135" s="204" t="s">
        <v>2560</v>
      </c>
      <c r="M135" s="204" t="s">
        <v>213</v>
      </c>
      <c r="N135" s="204" t="s">
        <v>1071</v>
      </c>
      <c r="O135" s="204" t="s">
        <v>918</v>
      </c>
      <c r="P135" s="204" t="s">
        <v>859</v>
      </c>
      <c r="Q135" s="204" t="s">
        <v>1227</v>
      </c>
      <c r="R135" s="204">
        <v>0</v>
      </c>
      <c r="S135" s="204">
        <v>0</v>
      </c>
      <c r="T135" s="204">
        <v>5</v>
      </c>
      <c r="U135" s="204">
        <v>5</v>
      </c>
      <c r="V135" s="204">
        <v>0</v>
      </c>
      <c r="W135" s="204">
        <v>0</v>
      </c>
      <c r="X135" s="204">
        <v>0</v>
      </c>
      <c r="Y135" s="204">
        <v>0</v>
      </c>
      <c r="Z135" s="204">
        <v>0</v>
      </c>
      <c r="AA135" s="204">
        <v>0</v>
      </c>
      <c r="AB135" s="204">
        <v>0</v>
      </c>
      <c r="AC135" s="204">
        <v>0</v>
      </c>
      <c r="AD135" s="204">
        <v>0</v>
      </c>
      <c r="AE135" s="204">
        <v>0</v>
      </c>
      <c r="AF135" s="204">
        <v>0</v>
      </c>
      <c r="AG135" s="204">
        <v>0</v>
      </c>
      <c r="AH135" s="204">
        <v>0</v>
      </c>
      <c r="AI135" s="204">
        <v>0</v>
      </c>
      <c r="AJ135" s="204"/>
      <c r="AK135" s="204"/>
      <c r="AL135" s="204"/>
      <c r="AM135" s="204"/>
      <c r="AN135" s="204"/>
      <c r="AO135" s="204"/>
      <c r="AP135" s="204"/>
      <c r="AQ135" s="204"/>
      <c r="AR135" s="204"/>
      <c r="AS135" s="204"/>
      <c r="AT135" s="204"/>
      <c r="AU135" s="204"/>
      <c r="AV135" s="204"/>
      <c r="AW135" s="204"/>
      <c r="AX135" s="204"/>
      <c r="AY135" s="204" t="str">
        <f t="shared" si="48"/>
        <v/>
      </c>
      <c r="AZ135" s="204" t="str">
        <f>IF(COUNTIF(AY:AY,AY135)=1,AY135,IF(AND(COUNTIF(AY:AY,AY135)&gt;1,COUNTIF(AZ$2:AZ134,AY135)&gt;=1),"",AY135))</f>
        <v/>
      </c>
      <c r="BA135" s="204" t="str">
        <v/>
      </c>
      <c r="BB135" s="204" t="str">
        <f>IF(BA135="","",MAX(BB$2:BB134)+1)</f>
        <v/>
      </c>
      <c r="BC135" s="204"/>
      <c r="BD135" s="204">
        <v>133</v>
      </c>
      <c r="BE135" s="204" t="str">
        <f t="shared" si="49"/>
        <v>COFAMOX 50</v>
      </c>
      <c r="BF135" s="204" t="str">
        <f t="shared" si="38"/>
        <v>ORAL</v>
      </c>
      <c r="BG135" s="204" t="str">
        <f t="shared" si="39"/>
        <v>PENICILLINES</v>
      </c>
      <c r="BH135" s="204" t="str">
        <f t="shared" si="40"/>
        <v/>
      </c>
      <c r="BI135" s="204" t="str">
        <f t="shared" si="41"/>
        <v/>
      </c>
      <c r="BJ135" s="204" t="str">
        <f t="shared" si="42"/>
        <v>amoxicillin</v>
      </c>
      <c r="BK135" s="204" t="str">
        <f t="shared" si="43"/>
        <v/>
      </c>
      <c r="BL135" s="204" t="str">
        <f t="shared" si="44"/>
        <v/>
      </c>
      <c r="BM135" s="204" t="str">
        <f t="shared" si="50"/>
        <v>Amoxicilline</v>
      </c>
      <c r="BN135" s="204" t="str">
        <f t="shared" si="45"/>
        <v>Amoxicilline</v>
      </c>
      <c r="BO135" s="204" t="str">
        <f t="shared" si="46"/>
        <v/>
      </c>
      <c r="BP135" s="204" t="str">
        <f t="shared" si="47"/>
        <v/>
      </c>
      <c r="BQ135" s="204" t="str">
        <f t="shared" si="51"/>
        <v>Penicillines</v>
      </c>
      <c r="BR135" s="204" t="str">
        <f t="shared" si="52"/>
        <v>Penicillines</v>
      </c>
      <c r="BS135" s="204" t="str">
        <f t="shared" si="53"/>
        <v/>
      </c>
      <c r="BT135" s="204" t="str">
        <f t="shared" si="54"/>
        <v/>
      </c>
      <c r="BU135" s="104" t="str">
        <f t="shared" si="55"/>
        <v>Voie orale  hors prémélanges médicamenteux</v>
      </c>
      <c r="BV135" s="202" t="str">
        <f t="shared" si="56"/>
        <v/>
      </c>
      <c r="BX135"/>
      <c r="BY135"/>
      <c r="BZ135"/>
      <c r="CA135"/>
      <c r="CB135"/>
      <c r="CD135"/>
      <c r="CL135" s="206" t="s">
        <v>1326</v>
      </c>
      <c r="CM135" s="268" t="s">
        <v>4587</v>
      </c>
      <c r="CO135" s="202">
        <v>134</v>
      </c>
    </row>
    <row r="136" spans="1:93" x14ac:dyDescent="0.25">
      <c r="A136" s="203" t="s">
        <v>2812</v>
      </c>
      <c r="B136" s="204" t="s">
        <v>2813</v>
      </c>
      <c r="C136" s="204" t="s">
        <v>2808</v>
      </c>
      <c r="D136" s="210" t="s">
        <v>947</v>
      </c>
      <c r="E136" s="204" t="s">
        <v>906</v>
      </c>
      <c r="F136" s="204" t="s">
        <v>2814</v>
      </c>
      <c r="G136" s="204" t="s">
        <v>908</v>
      </c>
      <c r="H136" s="204" t="s">
        <v>955</v>
      </c>
      <c r="I136" s="204" t="s">
        <v>910</v>
      </c>
      <c r="J136" s="204" t="s">
        <v>2559</v>
      </c>
      <c r="K136" s="204" t="s">
        <v>2559</v>
      </c>
      <c r="L136" s="204" t="s">
        <v>2560</v>
      </c>
      <c r="M136" s="204" t="s">
        <v>213</v>
      </c>
      <c r="N136" s="204" t="s">
        <v>1267</v>
      </c>
      <c r="O136" s="204" t="s">
        <v>918</v>
      </c>
      <c r="P136" s="204" t="s">
        <v>859</v>
      </c>
      <c r="Q136" s="204" t="s">
        <v>1227</v>
      </c>
      <c r="R136" s="204">
        <v>0</v>
      </c>
      <c r="S136" s="204">
        <v>0</v>
      </c>
      <c r="T136" s="204">
        <v>5</v>
      </c>
      <c r="U136" s="204">
        <v>21</v>
      </c>
      <c r="V136" s="204">
        <v>0</v>
      </c>
      <c r="W136" s="204">
        <v>0</v>
      </c>
      <c r="X136" s="204">
        <v>0</v>
      </c>
      <c r="Y136" s="204">
        <v>0</v>
      </c>
      <c r="Z136" s="204">
        <v>0</v>
      </c>
      <c r="AA136" s="204">
        <v>0</v>
      </c>
      <c r="AB136" s="204">
        <v>0</v>
      </c>
      <c r="AC136" s="204">
        <v>0</v>
      </c>
      <c r="AD136" s="204">
        <v>0</v>
      </c>
      <c r="AE136" s="204">
        <v>0</v>
      </c>
      <c r="AF136" s="204">
        <v>0</v>
      </c>
      <c r="AG136" s="204">
        <v>0</v>
      </c>
      <c r="AH136" s="204">
        <v>0</v>
      </c>
      <c r="AI136" s="204">
        <v>0</v>
      </c>
      <c r="AJ136" s="204"/>
      <c r="AK136" s="204"/>
      <c r="AL136" s="204"/>
      <c r="AM136" s="204"/>
      <c r="AN136" s="204"/>
      <c r="AO136" s="204"/>
      <c r="AP136" s="204"/>
      <c r="AQ136" s="204"/>
      <c r="AR136" s="204"/>
      <c r="AS136" s="204"/>
      <c r="AT136" s="204"/>
      <c r="AU136" s="204"/>
      <c r="AV136" s="204"/>
      <c r="AW136" s="204"/>
      <c r="AX136" s="204"/>
      <c r="AY136" s="204" t="str">
        <f t="shared" si="48"/>
        <v/>
      </c>
      <c r="AZ136" s="204" t="str">
        <f>IF(COUNTIF(AY:AY,AY136)=1,AY136,IF(AND(COUNTIF(AY:AY,AY136)&gt;1,COUNTIF(AZ$2:AZ135,AY136)&gt;=1),"",AY136))</f>
        <v/>
      </c>
      <c r="BA136" s="204" t="str">
        <v/>
      </c>
      <c r="BB136" s="204" t="str">
        <f>IF(BA136="","",MAX(BB$2:BB135)+1)</f>
        <v/>
      </c>
      <c r="BC136" s="204"/>
      <c r="BD136" s="204">
        <v>134</v>
      </c>
      <c r="BE136" s="204" t="str">
        <f t="shared" si="49"/>
        <v>COFOXYL PO</v>
      </c>
      <c r="BF136" s="204" t="str">
        <f t="shared" si="38"/>
        <v>ORAL</v>
      </c>
      <c r="BG136" s="204" t="str">
        <f t="shared" si="39"/>
        <v>QUINOLONES</v>
      </c>
      <c r="BH136" s="204" t="str">
        <f t="shared" si="40"/>
        <v/>
      </c>
      <c r="BI136" s="204" t="str">
        <f t="shared" si="41"/>
        <v/>
      </c>
      <c r="BJ136" s="204" t="str">
        <f t="shared" si="42"/>
        <v>oxolinic acid</v>
      </c>
      <c r="BK136" s="204" t="str">
        <f t="shared" si="43"/>
        <v/>
      </c>
      <c r="BL136" s="204" t="str">
        <f t="shared" si="44"/>
        <v/>
      </c>
      <c r="BM136" s="204" t="str">
        <f t="shared" si="50"/>
        <v>Acide oxolinique</v>
      </c>
      <c r="BN136" s="204" t="str">
        <f t="shared" si="45"/>
        <v>Acide oxolinique</v>
      </c>
      <c r="BO136" s="204" t="str">
        <f t="shared" si="46"/>
        <v/>
      </c>
      <c r="BP136" s="204" t="str">
        <f t="shared" si="47"/>
        <v/>
      </c>
      <c r="BQ136" s="204" t="str">
        <f t="shared" si="51"/>
        <v>Quinolones</v>
      </c>
      <c r="BR136" s="204" t="str">
        <f t="shared" si="52"/>
        <v>Quinolones</v>
      </c>
      <c r="BS136" s="204" t="str">
        <f t="shared" si="53"/>
        <v/>
      </c>
      <c r="BT136" s="204" t="str">
        <f t="shared" si="54"/>
        <v/>
      </c>
      <c r="BU136" s="104" t="str">
        <f t="shared" si="55"/>
        <v>Voie orale  hors prémélanges médicamenteux</v>
      </c>
      <c r="BV136" s="202" t="str">
        <f t="shared" si="56"/>
        <v/>
      </c>
      <c r="BX136"/>
      <c r="BY136"/>
      <c r="BZ136"/>
      <c r="CA136"/>
      <c r="CB136"/>
      <c r="CD136"/>
      <c r="CL136" s="206" t="s">
        <v>4604</v>
      </c>
      <c r="CM136" s="268" t="s">
        <v>4587</v>
      </c>
      <c r="CO136" s="202">
        <v>135</v>
      </c>
    </row>
    <row r="137" spans="1:93" x14ac:dyDescent="0.25">
      <c r="A137" s="203" t="s">
        <v>2812</v>
      </c>
      <c r="B137" s="204" t="s">
        <v>2815</v>
      </c>
      <c r="C137" s="204" t="s">
        <v>2811</v>
      </c>
      <c r="D137" s="210" t="s">
        <v>851</v>
      </c>
      <c r="E137" s="204" t="s">
        <v>906</v>
      </c>
      <c r="F137" s="204" t="s">
        <v>2814</v>
      </c>
      <c r="G137" s="204" t="s">
        <v>908</v>
      </c>
      <c r="H137" s="204" t="s">
        <v>955</v>
      </c>
      <c r="I137" s="204" t="s">
        <v>910</v>
      </c>
      <c r="J137" s="204" t="s">
        <v>2559</v>
      </c>
      <c r="K137" s="204" t="s">
        <v>2559</v>
      </c>
      <c r="L137" s="204" t="s">
        <v>2560</v>
      </c>
      <c r="M137" s="204" t="s">
        <v>213</v>
      </c>
      <c r="N137" s="204" t="s">
        <v>1267</v>
      </c>
      <c r="O137" s="204" t="s">
        <v>918</v>
      </c>
      <c r="P137" s="204" t="s">
        <v>859</v>
      </c>
      <c r="Q137" s="204" t="s">
        <v>1071</v>
      </c>
      <c r="R137" s="204">
        <v>0</v>
      </c>
      <c r="S137" s="204">
        <v>0</v>
      </c>
      <c r="T137" s="204">
        <v>5</v>
      </c>
      <c r="U137" s="204">
        <v>21</v>
      </c>
      <c r="V137" s="204">
        <v>0</v>
      </c>
      <c r="W137" s="204">
        <v>0</v>
      </c>
      <c r="X137" s="204">
        <v>0</v>
      </c>
      <c r="Y137" s="204">
        <v>0</v>
      </c>
      <c r="Z137" s="204">
        <v>0</v>
      </c>
      <c r="AA137" s="204">
        <v>0</v>
      </c>
      <c r="AB137" s="204">
        <v>0</v>
      </c>
      <c r="AC137" s="204">
        <v>0</v>
      </c>
      <c r="AD137" s="204">
        <v>0</v>
      </c>
      <c r="AE137" s="204">
        <v>0</v>
      </c>
      <c r="AF137" s="204">
        <v>0</v>
      </c>
      <c r="AG137" s="204">
        <v>0</v>
      </c>
      <c r="AH137" s="204">
        <v>0</v>
      </c>
      <c r="AI137" s="204">
        <v>0</v>
      </c>
      <c r="AJ137" s="204"/>
      <c r="AK137" s="204"/>
      <c r="AL137" s="204"/>
      <c r="AM137" s="204"/>
      <c r="AN137" s="204"/>
      <c r="AO137" s="204"/>
      <c r="AP137" s="204"/>
      <c r="AQ137" s="204"/>
      <c r="AR137" s="204"/>
      <c r="AS137" s="204"/>
      <c r="AT137" s="204"/>
      <c r="AU137" s="204"/>
      <c r="AV137" s="204"/>
      <c r="AW137" s="204"/>
      <c r="AX137" s="204"/>
      <c r="AY137" s="204" t="str">
        <f t="shared" si="48"/>
        <v/>
      </c>
      <c r="AZ137" s="204" t="str">
        <f>IF(COUNTIF(AY:AY,AY137)=1,AY137,IF(AND(COUNTIF(AY:AY,AY137)&gt;1,COUNTIF(AZ$2:AZ136,AY137)&gt;=1),"",AY137))</f>
        <v/>
      </c>
      <c r="BA137" s="204" t="str">
        <v/>
      </c>
      <c r="BB137" s="204" t="str">
        <f>IF(BA137="","",MAX(BB$2:BB136)+1)</f>
        <v/>
      </c>
      <c r="BC137" s="204"/>
      <c r="BD137" s="204">
        <v>135</v>
      </c>
      <c r="BE137" s="204" t="str">
        <f t="shared" si="49"/>
        <v>COLAMPI I</v>
      </c>
      <c r="BF137" s="204" t="str">
        <f t="shared" si="38"/>
        <v>INJ</v>
      </c>
      <c r="BG137" s="204" t="str">
        <f t="shared" si="39"/>
        <v>PENICILLINES</v>
      </c>
      <c r="BH137" s="204" t="str">
        <f t="shared" si="40"/>
        <v>POLYPEPTIDES</v>
      </c>
      <c r="BI137" s="204" t="str">
        <f t="shared" si="41"/>
        <v/>
      </c>
      <c r="BJ137" s="204" t="str">
        <f t="shared" si="42"/>
        <v>ampicillin</v>
      </c>
      <c r="BK137" s="204" t="str">
        <f t="shared" si="43"/>
        <v>colistin</v>
      </c>
      <c r="BL137" s="204" t="str">
        <f t="shared" si="44"/>
        <v/>
      </c>
      <c r="BM137" s="204" t="str">
        <f t="shared" si="50"/>
        <v>Ampicilline + Colistine</v>
      </c>
      <c r="BN137" s="204" t="str">
        <f t="shared" si="45"/>
        <v>Ampicilline</v>
      </c>
      <c r="BO137" s="204" t="str">
        <f t="shared" si="46"/>
        <v>Colistine</v>
      </c>
      <c r="BP137" s="204" t="str">
        <f t="shared" si="47"/>
        <v/>
      </c>
      <c r="BQ137" s="204" t="str">
        <f t="shared" si="51"/>
        <v>Penicillines + Polypeptides</v>
      </c>
      <c r="BR137" s="204" t="str">
        <f t="shared" si="52"/>
        <v>Penicillines</v>
      </c>
      <c r="BS137" s="204" t="str">
        <f t="shared" si="53"/>
        <v>Polypeptides</v>
      </c>
      <c r="BT137" s="204" t="str">
        <f t="shared" si="54"/>
        <v/>
      </c>
      <c r="BU137" s="104" t="str">
        <f t="shared" si="55"/>
        <v>Voie parentérale</v>
      </c>
      <c r="BV137" s="202" t="str">
        <f t="shared" si="56"/>
        <v>x</v>
      </c>
      <c r="BX137"/>
      <c r="BY137"/>
      <c r="BZ137"/>
      <c r="CA137"/>
      <c r="CB137"/>
      <c r="CD137"/>
      <c r="CL137" s="206" t="s">
        <v>4609</v>
      </c>
      <c r="CM137" s="268" t="s">
        <v>4587</v>
      </c>
      <c r="CO137" s="202">
        <v>136</v>
      </c>
    </row>
    <row r="138" spans="1:93" x14ac:dyDescent="0.25">
      <c r="A138" s="203" t="s">
        <v>3704</v>
      </c>
      <c r="B138" s="204" t="s">
        <v>3705</v>
      </c>
      <c r="C138" s="204" t="s">
        <v>3706</v>
      </c>
      <c r="D138" s="210" t="s">
        <v>881</v>
      </c>
      <c r="E138" s="204" t="s">
        <v>906</v>
      </c>
      <c r="F138" s="204" t="s">
        <v>3707</v>
      </c>
      <c r="G138" s="204" t="s">
        <v>908</v>
      </c>
      <c r="H138" s="204" t="s">
        <v>955</v>
      </c>
      <c r="I138" s="204" t="s">
        <v>910</v>
      </c>
      <c r="J138" s="204" t="s">
        <v>2559</v>
      </c>
      <c r="K138" s="204" t="s">
        <v>2559</v>
      </c>
      <c r="L138" s="204" t="s">
        <v>2560</v>
      </c>
      <c r="M138" s="204" t="s">
        <v>213</v>
      </c>
      <c r="N138" s="204" t="s">
        <v>863</v>
      </c>
      <c r="O138" s="204" t="s">
        <v>918</v>
      </c>
      <c r="P138" s="204" t="s">
        <v>859</v>
      </c>
      <c r="Q138" s="204" t="s">
        <v>1423</v>
      </c>
      <c r="R138" s="204">
        <v>0</v>
      </c>
      <c r="S138" s="204">
        <v>0</v>
      </c>
      <c r="T138" s="204">
        <v>5</v>
      </c>
      <c r="U138" s="204">
        <v>21</v>
      </c>
      <c r="V138" s="204">
        <v>0</v>
      </c>
      <c r="W138" s="204">
        <v>0</v>
      </c>
      <c r="X138" s="204">
        <v>0</v>
      </c>
      <c r="Y138" s="204">
        <v>0</v>
      </c>
      <c r="Z138" s="204">
        <v>0</v>
      </c>
      <c r="AA138" s="204">
        <v>0</v>
      </c>
      <c r="AB138" s="204">
        <v>0</v>
      </c>
      <c r="AC138" s="204">
        <v>0</v>
      </c>
      <c r="AD138" s="204">
        <v>0</v>
      </c>
      <c r="AE138" s="204">
        <v>0</v>
      </c>
      <c r="AF138" s="204">
        <v>0</v>
      </c>
      <c r="AG138" s="204">
        <v>0</v>
      </c>
      <c r="AH138" s="204">
        <v>0</v>
      </c>
      <c r="AI138" s="204">
        <v>0</v>
      </c>
      <c r="AJ138" s="204"/>
      <c r="AK138" s="204"/>
      <c r="AL138" s="204"/>
      <c r="AM138" s="204"/>
      <c r="AN138" s="204"/>
      <c r="AO138" s="204"/>
      <c r="AP138" s="204"/>
      <c r="AQ138" s="204"/>
      <c r="AR138" s="204"/>
      <c r="AS138" s="204"/>
      <c r="AT138" s="204"/>
      <c r="AU138" s="204"/>
      <c r="AV138" s="204"/>
      <c r="AW138" s="204"/>
      <c r="AX138" s="204"/>
      <c r="AY138" s="204" t="str">
        <f t="shared" si="48"/>
        <v/>
      </c>
      <c r="AZ138" s="204" t="str">
        <f>IF(COUNTIF(AY:AY,AY138)=1,AY138,IF(AND(COUNTIF(AY:AY,AY138)&gt;1,COUNTIF(AZ$2:AZ137,AY138)&gt;=1),"",AY138))</f>
        <v/>
      </c>
      <c r="BA138" s="204" t="str">
        <v/>
      </c>
      <c r="BB138" s="204" t="str">
        <f>IF(BA138="","",MAX(BB$2:BB137)+1)</f>
        <v/>
      </c>
      <c r="BC138" s="204"/>
      <c r="BD138" s="204">
        <v>136</v>
      </c>
      <c r="BE138" s="204" t="str">
        <f t="shared" si="49"/>
        <v>COLDOSTIN 4 800 000 IU/G POUDRE POUR ADMINISTRATION DANS L'EAU OU LE LAIT</v>
      </c>
      <c r="BF138" s="204" t="str">
        <f t="shared" si="38"/>
        <v>ORAL</v>
      </c>
      <c r="BG138" s="204" t="str">
        <f t="shared" si="39"/>
        <v>POLYPEPTIDES</v>
      </c>
      <c r="BH138" s="204" t="str">
        <f t="shared" si="40"/>
        <v/>
      </c>
      <c r="BI138" s="204" t="str">
        <f t="shared" si="41"/>
        <v/>
      </c>
      <c r="BJ138" s="204" t="str">
        <f t="shared" si="42"/>
        <v>colistin</v>
      </c>
      <c r="BK138" s="204" t="str">
        <f t="shared" si="43"/>
        <v/>
      </c>
      <c r="BL138" s="204" t="str">
        <f t="shared" si="44"/>
        <v/>
      </c>
      <c r="BM138" s="204" t="str">
        <f t="shared" si="50"/>
        <v>Colistine</v>
      </c>
      <c r="BN138" s="204" t="str">
        <f t="shared" si="45"/>
        <v>Colistine</v>
      </c>
      <c r="BO138" s="204" t="str">
        <f t="shared" si="46"/>
        <v/>
      </c>
      <c r="BP138" s="204" t="str">
        <f t="shared" si="47"/>
        <v/>
      </c>
      <c r="BQ138" s="204" t="str">
        <f t="shared" si="51"/>
        <v>Polypeptides</v>
      </c>
      <c r="BR138" s="204" t="str">
        <f t="shared" si="52"/>
        <v>Polypeptides</v>
      </c>
      <c r="BS138" s="204" t="str">
        <f t="shared" si="53"/>
        <v/>
      </c>
      <c r="BT138" s="204" t="str">
        <f t="shared" si="54"/>
        <v/>
      </c>
      <c r="BU138" s="104" t="str">
        <f t="shared" si="55"/>
        <v>Voie orale  hors prémélanges médicamenteux</v>
      </c>
      <c r="BV138" s="202" t="str">
        <f t="shared" si="56"/>
        <v>x</v>
      </c>
      <c r="BX138"/>
      <c r="BY138"/>
      <c r="BZ138"/>
      <c r="CA138"/>
      <c r="CB138"/>
      <c r="CD138"/>
      <c r="CL138" s="206" t="s">
        <v>4536</v>
      </c>
      <c r="CM138" s="268" t="s">
        <v>4587</v>
      </c>
      <c r="CO138" s="202">
        <v>137</v>
      </c>
    </row>
    <row r="139" spans="1:93" x14ac:dyDescent="0.25">
      <c r="A139" s="203" t="s">
        <v>3704</v>
      </c>
      <c r="B139" s="204" t="s">
        <v>3708</v>
      </c>
      <c r="C139" s="204" t="s">
        <v>2973</v>
      </c>
      <c r="D139" s="210" t="s">
        <v>1636</v>
      </c>
      <c r="E139" s="204" t="s">
        <v>906</v>
      </c>
      <c r="F139" s="204" t="s">
        <v>3707</v>
      </c>
      <c r="G139" s="204" t="s">
        <v>908</v>
      </c>
      <c r="H139" s="204" t="s">
        <v>955</v>
      </c>
      <c r="I139" s="204" t="s">
        <v>910</v>
      </c>
      <c r="J139" s="204" t="s">
        <v>2559</v>
      </c>
      <c r="K139" s="204" t="s">
        <v>2559</v>
      </c>
      <c r="L139" s="204" t="s">
        <v>2560</v>
      </c>
      <c r="M139" s="204" t="s">
        <v>213</v>
      </c>
      <c r="N139" s="204" t="s">
        <v>863</v>
      </c>
      <c r="O139" s="204" t="s">
        <v>918</v>
      </c>
      <c r="P139" s="204" t="s">
        <v>859</v>
      </c>
      <c r="Q139" s="204" t="s">
        <v>1244</v>
      </c>
      <c r="R139" s="204">
        <v>0</v>
      </c>
      <c r="S139" s="204">
        <v>0</v>
      </c>
      <c r="T139" s="204">
        <v>5</v>
      </c>
      <c r="U139" s="204">
        <v>21</v>
      </c>
      <c r="V139" s="204">
        <v>0</v>
      </c>
      <c r="W139" s="204">
        <v>0</v>
      </c>
      <c r="X139" s="204">
        <v>0</v>
      </c>
      <c r="Y139" s="204">
        <v>0</v>
      </c>
      <c r="Z139" s="204">
        <v>0</v>
      </c>
      <c r="AA139" s="204">
        <v>0</v>
      </c>
      <c r="AB139" s="204">
        <v>0</v>
      </c>
      <c r="AC139" s="204">
        <v>0</v>
      </c>
      <c r="AD139" s="204">
        <v>0</v>
      </c>
      <c r="AE139" s="204">
        <v>0</v>
      </c>
      <c r="AF139" s="204">
        <v>0</v>
      </c>
      <c r="AG139" s="204">
        <v>0</v>
      </c>
      <c r="AH139" s="204">
        <v>0</v>
      </c>
      <c r="AI139" s="204">
        <v>0</v>
      </c>
      <c r="AJ139" s="204"/>
      <c r="AK139" s="204"/>
      <c r="AL139" s="204"/>
      <c r="AM139" s="204"/>
      <c r="AN139" s="204"/>
      <c r="AO139" s="204"/>
      <c r="AP139" s="204"/>
      <c r="AQ139" s="204"/>
      <c r="AR139" s="204"/>
      <c r="AS139" s="204"/>
      <c r="AT139" s="204"/>
      <c r="AU139" s="204"/>
      <c r="AV139" s="204"/>
      <c r="AW139" s="204"/>
      <c r="AX139" s="204"/>
      <c r="AY139" s="204" t="str">
        <f t="shared" si="48"/>
        <v/>
      </c>
      <c r="AZ139" s="204" t="str">
        <f>IF(COUNTIF(AY:AY,AY139)=1,AY139,IF(AND(COUNTIF(AY:AY,AY139)&gt;1,COUNTIF(AZ$2:AZ138,AY139)&gt;=1),"",AY139))</f>
        <v/>
      </c>
      <c r="BA139" s="204" t="str">
        <v/>
      </c>
      <c r="BB139" s="204" t="str">
        <f>IF(BA139="","",MAX(BB$2:BB138)+1)</f>
        <v/>
      </c>
      <c r="BC139" s="204"/>
      <c r="BD139" s="204">
        <v>137</v>
      </c>
      <c r="BE139" s="204" t="str">
        <f t="shared" si="49"/>
        <v>COLFEN 300 MG/ML SOLUTION INJECTABLE POUR BOVINS ET PORCINS</v>
      </c>
      <c r="BF139" s="204" t="str">
        <f t="shared" si="38"/>
        <v>INJ</v>
      </c>
      <c r="BG139" s="204" t="str">
        <f t="shared" si="39"/>
        <v>PHENICOLES</v>
      </c>
      <c r="BH139" s="204" t="str">
        <f t="shared" si="40"/>
        <v/>
      </c>
      <c r="BI139" s="204" t="str">
        <f t="shared" si="41"/>
        <v/>
      </c>
      <c r="BJ139" s="204" t="str">
        <f t="shared" si="42"/>
        <v>florfenicol</v>
      </c>
      <c r="BK139" s="204" t="str">
        <f t="shared" si="43"/>
        <v/>
      </c>
      <c r="BL139" s="204" t="str">
        <f t="shared" si="44"/>
        <v/>
      </c>
      <c r="BM139" s="204" t="str">
        <f t="shared" si="50"/>
        <v>Florfénicol</v>
      </c>
      <c r="BN139" s="204" t="str">
        <f t="shared" si="45"/>
        <v>Florfénicol</v>
      </c>
      <c r="BO139" s="204" t="str">
        <f t="shared" si="46"/>
        <v/>
      </c>
      <c r="BP139" s="204" t="str">
        <f t="shared" si="47"/>
        <v/>
      </c>
      <c r="BQ139" s="204" t="str">
        <f t="shared" si="51"/>
        <v>Phenicoles</v>
      </c>
      <c r="BR139" s="204" t="str">
        <f t="shared" si="52"/>
        <v>Phenicoles</v>
      </c>
      <c r="BS139" s="204" t="str">
        <f t="shared" si="53"/>
        <v/>
      </c>
      <c r="BT139" s="204" t="str">
        <f t="shared" si="54"/>
        <v/>
      </c>
      <c r="BU139" s="104" t="str">
        <f t="shared" si="55"/>
        <v>Voie parentérale</v>
      </c>
      <c r="BV139" s="202" t="str">
        <f t="shared" si="56"/>
        <v/>
      </c>
      <c r="BX139"/>
      <c r="BY139"/>
      <c r="BZ139"/>
      <c r="CA139"/>
      <c r="CB139"/>
      <c r="CD139"/>
      <c r="CL139" s="206" t="s">
        <v>4374</v>
      </c>
      <c r="CM139" s="268" t="s">
        <v>4587</v>
      </c>
      <c r="CO139" s="202">
        <v>138</v>
      </c>
    </row>
    <row r="140" spans="1:93" x14ac:dyDescent="0.25">
      <c r="A140" s="203" t="s">
        <v>2806</v>
      </c>
      <c r="B140" s="204" t="s">
        <v>2807</v>
      </c>
      <c r="C140" s="204" t="s">
        <v>2808</v>
      </c>
      <c r="D140" s="210" t="s">
        <v>947</v>
      </c>
      <c r="E140" s="204" t="s">
        <v>906</v>
      </c>
      <c r="F140" s="204" t="s">
        <v>2809</v>
      </c>
      <c r="G140" s="204" t="s">
        <v>908</v>
      </c>
      <c r="H140" s="204" t="s">
        <v>955</v>
      </c>
      <c r="I140" s="204" t="s">
        <v>910</v>
      </c>
      <c r="J140" s="204" t="s">
        <v>2559</v>
      </c>
      <c r="K140" s="204" t="s">
        <v>2559</v>
      </c>
      <c r="L140" s="204" t="s">
        <v>2560</v>
      </c>
      <c r="M140" s="204" t="s">
        <v>213</v>
      </c>
      <c r="N140" s="204" t="s">
        <v>868</v>
      </c>
      <c r="O140" s="204" t="s">
        <v>918</v>
      </c>
      <c r="P140" s="204" t="s">
        <v>859</v>
      </c>
      <c r="Q140" s="204" t="s">
        <v>919</v>
      </c>
      <c r="R140" s="204">
        <v>0</v>
      </c>
      <c r="S140" s="204">
        <v>0</v>
      </c>
      <c r="T140" s="204">
        <v>5</v>
      </c>
      <c r="U140" s="204">
        <v>21</v>
      </c>
      <c r="V140" s="204">
        <v>0</v>
      </c>
      <c r="W140" s="204">
        <v>0</v>
      </c>
      <c r="X140" s="204">
        <v>0</v>
      </c>
      <c r="Y140" s="204">
        <v>0</v>
      </c>
      <c r="Z140" s="204">
        <v>0</v>
      </c>
      <c r="AA140" s="204">
        <v>0</v>
      </c>
      <c r="AB140" s="204">
        <v>0</v>
      </c>
      <c r="AC140" s="204">
        <v>0</v>
      </c>
      <c r="AD140" s="204">
        <v>0</v>
      </c>
      <c r="AE140" s="204">
        <v>0</v>
      </c>
      <c r="AF140" s="204">
        <v>0</v>
      </c>
      <c r="AG140" s="204">
        <v>0</v>
      </c>
      <c r="AH140" s="204">
        <v>0</v>
      </c>
      <c r="AI140" s="204">
        <v>0</v>
      </c>
      <c r="AJ140" s="204"/>
      <c r="AK140" s="204"/>
      <c r="AL140" s="204"/>
      <c r="AM140" s="204"/>
      <c r="AN140" s="204"/>
      <c r="AO140" s="204"/>
      <c r="AP140" s="204"/>
      <c r="AQ140" s="204"/>
      <c r="AR140" s="204"/>
      <c r="AS140" s="204"/>
      <c r="AT140" s="204"/>
      <c r="AU140" s="204"/>
      <c r="AV140" s="204"/>
      <c r="AW140" s="204"/>
      <c r="AX140" s="204"/>
      <c r="AY140" s="204" t="str">
        <f t="shared" si="48"/>
        <v/>
      </c>
      <c r="AZ140" s="204" t="str">
        <f>IF(COUNTIF(AY:AY,AY140)=1,AY140,IF(AND(COUNTIF(AY:AY,AY140)&gt;1,COUNTIF(AZ$2:AZ139,AY140)&gt;=1),"",AY140))</f>
        <v/>
      </c>
      <c r="BA140" s="204" t="str">
        <v/>
      </c>
      <c r="BB140" s="204" t="str">
        <f>IF(BA140="","",MAX(BB$2:BB139)+1)</f>
        <v/>
      </c>
      <c r="BC140" s="204"/>
      <c r="BD140" s="204">
        <v>138</v>
      </c>
      <c r="BE140" s="204" t="str">
        <f t="shared" si="49"/>
        <v>COLFIVE 5 000 000 UI/ML CONCENTRE POUR SOLUTION BUVABLE POUR VEAUX PORCINS AGNEAUX POULETS ET DINDES</v>
      </c>
      <c r="BF140" s="204" t="str">
        <f t="shared" si="38"/>
        <v>ORAL</v>
      </c>
      <c r="BG140" s="204" t="str">
        <f t="shared" si="39"/>
        <v>POLYPEPTIDES</v>
      </c>
      <c r="BH140" s="204" t="str">
        <f t="shared" si="40"/>
        <v/>
      </c>
      <c r="BI140" s="204" t="str">
        <f t="shared" si="41"/>
        <v/>
      </c>
      <c r="BJ140" s="204" t="str">
        <f t="shared" si="42"/>
        <v>colistin</v>
      </c>
      <c r="BK140" s="204" t="str">
        <f t="shared" si="43"/>
        <v/>
      </c>
      <c r="BL140" s="204" t="str">
        <f t="shared" si="44"/>
        <v/>
      </c>
      <c r="BM140" s="204" t="str">
        <f t="shared" si="50"/>
        <v>Colistine</v>
      </c>
      <c r="BN140" s="204" t="str">
        <f t="shared" si="45"/>
        <v>Colistine</v>
      </c>
      <c r="BO140" s="204" t="str">
        <f t="shared" si="46"/>
        <v/>
      </c>
      <c r="BP140" s="204" t="str">
        <f t="shared" si="47"/>
        <v/>
      </c>
      <c r="BQ140" s="204" t="str">
        <f t="shared" si="51"/>
        <v>Polypeptides</v>
      </c>
      <c r="BR140" s="204" t="str">
        <f t="shared" si="52"/>
        <v>Polypeptides</v>
      </c>
      <c r="BS140" s="204" t="str">
        <f t="shared" si="53"/>
        <v/>
      </c>
      <c r="BT140" s="204" t="str">
        <f t="shared" si="54"/>
        <v/>
      </c>
      <c r="BU140" s="104" t="str">
        <f t="shared" si="55"/>
        <v>Voie orale  hors prémélanges médicamenteux</v>
      </c>
      <c r="BV140" s="202" t="str">
        <f t="shared" si="56"/>
        <v>x</v>
      </c>
      <c r="BX140"/>
      <c r="BY140"/>
      <c r="BZ140"/>
      <c r="CA140"/>
      <c r="CB140"/>
      <c r="CD140"/>
      <c r="CL140" s="206" t="s">
        <v>3698</v>
      </c>
      <c r="CM140" s="268" t="s">
        <v>4587</v>
      </c>
      <c r="CO140" s="202">
        <v>139</v>
      </c>
    </row>
    <row r="141" spans="1:93" x14ac:dyDescent="0.25">
      <c r="A141" s="203" t="s">
        <v>2806</v>
      </c>
      <c r="B141" s="204" t="s">
        <v>2810</v>
      </c>
      <c r="C141" s="204" t="s">
        <v>2811</v>
      </c>
      <c r="D141" s="210" t="s">
        <v>851</v>
      </c>
      <c r="E141" s="204" t="s">
        <v>906</v>
      </c>
      <c r="F141" s="204" t="s">
        <v>2809</v>
      </c>
      <c r="G141" s="204" t="s">
        <v>908</v>
      </c>
      <c r="H141" s="204" t="s">
        <v>955</v>
      </c>
      <c r="I141" s="204" t="s">
        <v>910</v>
      </c>
      <c r="J141" s="204" t="s">
        <v>2559</v>
      </c>
      <c r="K141" s="204" t="s">
        <v>2559</v>
      </c>
      <c r="L141" s="204" t="s">
        <v>2560</v>
      </c>
      <c r="M141" s="204" t="s">
        <v>213</v>
      </c>
      <c r="N141" s="204" t="s">
        <v>868</v>
      </c>
      <c r="O141" s="204" t="s">
        <v>918</v>
      </c>
      <c r="P141" s="204" t="s">
        <v>859</v>
      </c>
      <c r="Q141" s="204" t="s">
        <v>983</v>
      </c>
      <c r="R141" s="204">
        <v>0</v>
      </c>
      <c r="S141" s="204">
        <v>0</v>
      </c>
      <c r="T141" s="204">
        <v>5</v>
      </c>
      <c r="U141" s="204">
        <v>21</v>
      </c>
      <c r="V141" s="204">
        <v>0</v>
      </c>
      <c r="W141" s="204">
        <v>0</v>
      </c>
      <c r="X141" s="204">
        <v>0</v>
      </c>
      <c r="Y141" s="204">
        <v>0</v>
      </c>
      <c r="Z141" s="204">
        <v>0</v>
      </c>
      <c r="AA141" s="204">
        <v>0</v>
      </c>
      <c r="AB141" s="204">
        <v>0</v>
      </c>
      <c r="AC141" s="204">
        <v>0</v>
      </c>
      <c r="AD141" s="204">
        <v>0</v>
      </c>
      <c r="AE141" s="204">
        <v>0</v>
      </c>
      <c r="AF141" s="204">
        <v>0</v>
      </c>
      <c r="AG141" s="204">
        <v>0</v>
      </c>
      <c r="AH141" s="204">
        <v>0</v>
      </c>
      <c r="AI141" s="204">
        <v>0</v>
      </c>
      <c r="AJ141" s="204"/>
      <c r="AK141" s="204"/>
      <c r="AL141" s="204"/>
      <c r="AM141" s="204"/>
      <c r="AN141" s="204"/>
      <c r="AO141" s="204"/>
      <c r="AP141" s="204"/>
      <c r="AQ141" s="204"/>
      <c r="AR141" s="204"/>
      <c r="AS141" s="204"/>
      <c r="AT141" s="204"/>
      <c r="AU141" s="204"/>
      <c r="AV141" s="204"/>
      <c r="AW141" s="204"/>
      <c r="AX141" s="204"/>
      <c r="AY141" s="204" t="str">
        <f t="shared" si="48"/>
        <v/>
      </c>
      <c r="AZ141" s="204" t="str">
        <f>IF(COUNTIF(AY:AY,AY141)=1,AY141,IF(AND(COUNTIF(AY:AY,AY141)&gt;1,COUNTIF(AZ$2:AZ140,AY141)&gt;=1),"",AY141))</f>
        <v/>
      </c>
      <c r="BA141" s="204" t="str">
        <v/>
      </c>
      <c r="BB141" s="204" t="str">
        <f>IF(BA141="","",MAX(BB$2:BB140)+1)</f>
        <v/>
      </c>
      <c r="BC141" s="204"/>
      <c r="BD141" s="204">
        <v>139</v>
      </c>
      <c r="BE141" s="204" t="str">
        <f t="shared" si="49"/>
        <v>COLFIVE 5 000 000 UI/ML CONCENTRE POUR SUSPENSION BUVABLE POUR VEAUX PORCINS AGNEAUX POULETS ET DINDES</v>
      </c>
      <c r="BF141" s="204" t="str">
        <f t="shared" si="38"/>
        <v>ORAL</v>
      </c>
      <c r="BG141" s="204" t="str">
        <f t="shared" si="39"/>
        <v>POLYPEPTIDES</v>
      </c>
      <c r="BH141" s="204" t="str">
        <f t="shared" si="40"/>
        <v/>
      </c>
      <c r="BI141" s="204" t="str">
        <f t="shared" si="41"/>
        <v/>
      </c>
      <c r="BJ141" s="204" t="str">
        <f t="shared" si="42"/>
        <v>colistin</v>
      </c>
      <c r="BK141" s="204" t="str">
        <f t="shared" si="43"/>
        <v/>
      </c>
      <c r="BL141" s="204" t="str">
        <f t="shared" si="44"/>
        <v/>
      </c>
      <c r="BM141" s="204" t="str">
        <f t="shared" si="50"/>
        <v>Colistine</v>
      </c>
      <c r="BN141" s="204" t="str">
        <f t="shared" si="45"/>
        <v>Colistine</v>
      </c>
      <c r="BO141" s="204" t="str">
        <f t="shared" si="46"/>
        <v/>
      </c>
      <c r="BP141" s="204" t="str">
        <f t="shared" si="47"/>
        <v/>
      </c>
      <c r="BQ141" s="204" t="str">
        <f t="shared" si="51"/>
        <v>Polypeptides</v>
      </c>
      <c r="BR141" s="204" t="str">
        <f t="shared" si="52"/>
        <v>Polypeptides</v>
      </c>
      <c r="BS141" s="204" t="str">
        <f t="shared" si="53"/>
        <v/>
      </c>
      <c r="BT141" s="204" t="str">
        <f t="shared" si="54"/>
        <v/>
      </c>
      <c r="BU141" s="104" t="str">
        <f t="shared" si="55"/>
        <v>Voie orale  hors prémélanges médicamenteux</v>
      </c>
      <c r="BV141" s="202" t="str">
        <f t="shared" si="56"/>
        <v>x</v>
      </c>
      <c r="BX141"/>
      <c r="BY141"/>
      <c r="BZ141"/>
      <c r="CA141"/>
      <c r="CB141"/>
      <c r="CD141"/>
      <c r="CL141" s="206" t="s">
        <v>4495</v>
      </c>
      <c r="CM141" s="268" t="s">
        <v>4587</v>
      </c>
      <c r="CO141" s="202">
        <v>140</v>
      </c>
    </row>
    <row r="142" spans="1:93" x14ac:dyDescent="0.25">
      <c r="A142" s="203" t="s">
        <v>4145</v>
      </c>
      <c r="B142" s="204" t="s">
        <v>4146</v>
      </c>
      <c r="C142" s="204" t="s">
        <v>850</v>
      </c>
      <c r="D142" s="210" t="s">
        <v>851</v>
      </c>
      <c r="E142" s="204" t="s">
        <v>852</v>
      </c>
      <c r="F142" s="204" t="s">
        <v>271</v>
      </c>
      <c r="G142" s="204" t="s">
        <v>853</v>
      </c>
      <c r="H142" s="204" t="s">
        <v>1446</v>
      </c>
      <c r="I142" s="204" t="s">
        <v>853</v>
      </c>
      <c r="J142" s="204" t="s">
        <v>2559</v>
      </c>
      <c r="K142" s="204" t="s">
        <v>2559</v>
      </c>
      <c r="L142" s="204" t="s">
        <v>2560</v>
      </c>
      <c r="M142" s="204" t="s">
        <v>213</v>
      </c>
      <c r="N142" s="204" t="s">
        <v>851</v>
      </c>
      <c r="O142" s="204" t="s">
        <v>858</v>
      </c>
      <c r="P142" s="204" t="s">
        <v>859</v>
      </c>
      <c r="Q142" s="204" t="s">
        <v>947</v>
      </c>
      <c r="R142" s="204">
        <v>7.5</v>
      </c>
      <c r="S142" s="204">
        <v>1</v>
      </c>
      <c r="T142" s="204">
        <v>0</v>
      </c>
      <c r="U142" s="204">
        <v>0</v>
      </c>
      <c r="V142" s="204">
        <v>0</v>
      </c>
      <c r="W142" s="204">
        <v>0</v>
      </c>
      <c r="X142" s="204">
        <v>0</v>
      </c>
      <c r="Y142" s="204">
        <v>0</v>
      </c>
      <c r="Z142" s="204">
        <v>0</v>
      </c>
      <c r="AA142" s="204">
        <v>0</v>
      </c>
      <c r="AB142" s="204">
        <v>0</v>
      </c>
      <c r="AC142" s="204">
        <v>0</v>
      </c>
      <c r="AD142" s="204">
        <v>7.5</v>
      </c>
      <c r="AE142" s="204">
        <v>1</v>
      </c>
      <c r="AF142" s="204">
        <v>0</v>
      </c>
      <c r="AG142" s="204">
        <v>0</v>
      </c>
      <c r="AH142" s="204">
        <v>0</v>
      </c>
      <c r="AI142" s="204">
        <v>0</v>
      </c>
      <c r="AJ142" s="204"/>
      <c r="AK142" s="204"/>
      <c r="AL142" s="204"/>
      <c r="AM142" s="204"/>
      <c r="AN142" s="204"/>
      <c r="AO142" s="204"/>
      <c r="AP142" s="204"/>
      <c r="AQ142" s="204"/>
      <c r="AR142" s="204"/>
      <c r="AS142" s="204"/>
      <c r="AT142" s="204"/>
      <c r="AU142" s="204"/>
      <c r="AV142" s="204"/>
      <c r="AW142" s="204"/>
      <c r="AX142" s="204"/>
      <c r="AY142" s="204" t="str">
        <f t="shared" si="48"/>
        <v>BAYTRIL XM 100 MG/ML SOLUTION INJECTABLE POUR BOVINS ET PORCINS</v>
      </c>
      <c r="AZ142" s="204" t="str">
        <f>IF(COUNTIF(AY:AY,AY142)=1,AY142,IF(AND(COUNTIF(AY:AY,AY142)&gt;1,COUNTIF(AZ$2:AZ141,AY142)&gt;=1),"",AY142))</f>
        <v>BAYTRIL XM 100 MG/ML SOLUTION INJECTABLE POUR BOVINS ET PORCINS</v>
      </c>
      <c r="BA142" s="204" t="str">
        <v/>
      </c>
      <c r="BB142" s="204" t="str">
        <f>IF(BA142="","",MAX(BB$2:BB141)+1)</f>
        <v/>
      </c>
      <c r="BC142" s="204"/>
      <c r="BD142" s="204">
        <v>140</v>
      </c>
      <c r="BE142" s="204" t="str">
        <f t="shared" si="49"/>
        <v>COLIBOLUS</v>
      </c>
      <c r="BF142" s="204" t="str">
        <f t="shared" si="38"/>
        <v>ORAL</v>
      </c>
      <c r="BG142" s="204" t="str">
        <f t="shared" si="39"/>
        <v>POLYPEPTIDES</v>
      </c>
      <c r="BH142" s="204" t="str">
        <f t="shared" si="40"/>
        <v/>
      </c>
      <c r="BI142" s="204" t="str">
        <f t="shared" si="41"/>
        <v/>
      </c>
      <c r="BJ142" s="204" t="str">
        <f t="shared" si="42"/>
        <v>colistin</v>
      </c>
      <c r="BK142" s="204" t="str">
        <f t="shared" si="43"/>
        <v/>
      </c>
      <c r="BL142" s="204" t="str">
        <f t="shared" si="44"/>
        <v/>
      </c>
      <c r="BM142" s="204" t="str">
        <f t="shared" si="50"/>
        <v>Colistine</v>
      </c>
      <c r="BN142" s="204" t="str">
        <f t="shared" si="45"/>
        <v>Colistine</v>
      </c>
      <c r="BO142" s="204" t="str">
        <f t="shared" si="46"/>
        <v/>
      </c>
      <c r="BP142" s="204" t="str">
        <f t="shared" si="47"/>
        <v/>
      </c>
      <c r="BQ142" s="204" t="str">
        <f t="shared" si="51"/>
        <v>Polypeptides</v>
      </c>
      <c r="BR142" s="204" t="str">
        <f t="shared" si="52"/>
        <v>Polypeptides</v>
      </c>
      <c r="BS142" s="204" t="str">
        <f t="shared" si="53"/>
        <v/>
      </c>
      <c r="BT142" s="204" t="str">
        <f t="shared" si="54"/>
        <v/>
      </c>
      <c r="BU142" s="104" t="str">
        <f t="shared" si="55"/>
        <v>Voie orale  hors prémélanges médicamenteux</v>
      </c>
      <c r="BV142" s="202" t="str">
        <f t="shared" si="56"/>
        <v>x</v>
      </c>
      <c r="BX142"/>
      <c r="BY142"/>
      <c r="BZ142"/>
      <c r="CA142"/>
      <c r="CB142"/>
      <c r="CD142"/>
      <c r="CL142" s="206" t="s">
        <v>1380</v>
      </c>
      <c r="CM142" s="268" t="s">
        <v>4587</v>
      </c>
      <c r="CO142" s="202">
        <v>141</v>
      </c>
    </row>
    <row r="143" spans="1:93" x14ac:dyDescent="0.25">
      <c r="A143" s="203" t="s">
        <v>1964</v>
      </c>
      <c r="B143" s="204" t="s">
        <v>1965</v>
      </c>
      <c r="C143" s="204" t="s">
        <v>1966</v>
      </c>
      <c r="D143" s="210" t="s">
        <v>851</v>
      </c>
      <c r="E143" s="204" t="s">
        <v>852</v>
      </c>
      <c r="F143" s="204" t="s">
        <v>694</v>
      </c>
      <c r="G143" s="204" t="s">
        <v>853</v>
      </c>
      <c r="H143" s="204" t="s">
        <v>854</v>
      </c>
      <c r="I143" s="204" t="s">
        <v>853</v>
      </c>
      <c r="J143" s="204" t="s">
        <v>1013</v>
      </c>
      <c r="K143" s="204" t="s">
        <v>1013</v>
      </c>
      <c r="L143" s="204" t="s">
        <v>1095</v>
      </c>
      <c r="M143" s="204" t="s">
        <v>1096</v>
      </c>
      <c r="N143" s="204" t="s">
        <v>1967</v>
      </c>
      <c r="O143" s="204" t="s">
        <v>894</v>
      </c>
      <c r="P143" s="204" t="s">
        <v>1098</v>
      </c>
      <c r="Q143" s="204" t="s">
        <v>1953</v>
      </c>
      <c r="R143" s="204">
        <v>2.44</v>
      </c>
      <c r="S143" s="204">
        <v>3</v>
      </c>
      <c r="T143" s="204">
        <v>0</v>
      </c>
      <c r="U143" s="204">
        <v>0</v>
      </c>
      <c r="V143" s="204">
        <v>2.44</v>
      </c>
      <c r="W143" s="204">
        <v>3</v>
      </c>
      <c r="X143" s="204">
        <v>0</v>
      </c>
      <c r="Y143" s="204">
        <v>0</v>
      </c>
      <c r="Z143" s="204">
        <v>0</v>
      </c>
      <c r="AA143" s="204">
        <v>0</v>
      </c>
      <c r="AB143" s="204">
        <v>2.44</v>
      </c>
      <c r="AC143" s="204">
        <v>3</v>
      </c>
      <c r="AD143" s="204">
        <v>2.44</v>
      </c>
      <c r="AE143" s="204">
        <v>3</v>
      </c>
      <c r="AF143" s="204">
        <v>0</v>
      </c>
      <c r="AG143" s="204">
        <v>0</v>
      </c>
      <c r="AH143" s="204">
        <v>0</v>
      </c>
      <c r="AI143" s="204">
        <v>0</v>
      </c>
      <c r="AJ143" s="204"/>
      <c r="AK143" s="204"/>
      <c r="AL143" s="204"/>
      <c r="AM143" s="204"/>
      <c r="AN143" s="204"/>
      <c r="AO143" s="204"/>
      <c r="AP143" s="204"/>
      <c r="AQ143" s="204"/>
      <c r="AR143" s="204"/>
      <c r="AS143" s="204"/>
      <c r="AT143" s="204"/>
      <c r="AU143" s="204"/>
      <c r="AV143" s="204"/>
      <c r="AW143" s="204"/>
      <c r="AX143" s="204"/>
      <c r="AY143" s="204" t="str">
        <f t="shared" si="48"/>
        <v>BELCOMYCINE S</v>
      </c>
      <c r="AZ143" s="204" t="str">
        <f>IF(COUNTIF(AY:AY,AY143)=1,AY143,IF(AND(COUNTIF(AY:AY,AY143)&gt;1,COUNTIF(AZ$2:AZ142,AY143)&gt;=1),"",AY143))</f>
        <v>BELCOMYCINE S</v>
      </c>
      <c r="BA143" s="204" t="str">
        <v/>
      </c>
      <c r="BB143" s="204" t="str">
        <f>IF(BA143="","",MAX(BB$2:BB142)+1)</f>
        <v/>
      </c>
      <c r="BC143" s="204"/>
      <c r="BD143" s="204">
        <v>141</v>
      </c>
      <c r="BE143" s="204" t="str">
        <f t="shared" si="49"/>
        <v>COLICILLINE</v>
      </c>
      <c r="BF143" s="204" t="str">
        <f t="shared" si="38"/>
        <v>INJ</v>
      </c>
      <c r="BG143" s="204" t="str">
        <f t="shared" si="39"/>
        <v>PENICILLINES</v>
      </c>
      <c r="BH143" s="204" t="str">
        <f t="shared" si="40"/>
        <v>POLYPEPTIDES</v>
      </c>
      <c r="BI143" s="204" t="str">
        <f t="shared" si="41"/>
        <v/>
      </c>
      <c r="BJ143" s="204" t="str">
        <f t="shared" si="42"/>
        <v>ampicillin</v>
      </c>
      <c r="BK143" s="204" t="str">
        <f t="shared" si="43"/>
        <v>colistin</v>
      </c>
      <c r="BL143" s="204" t="str">
        <f t="shared" si="44"/>
        <v/>
      </c>
      <c r="BM143" s="204" t="str">
        <f t="shared" si="50"/>
        <v>Ampicilline + Colistine</v>
      </c>
      <c r="BN143" s="204" t="str">
        <f t="shared" si="45"/>
        <v>Ampicilline</v>
      </c>
      <c r="BO143" s="204" t="str">
        <f t="shared" si="46"/>
        <v>Colistine</v>
      </c>
      <c r="BP143" s="204" t="str">
        <f t="shared" si="47"/>
        <v/>
      </c>
      <c r="BQ143" s="204" t="str">
        <f t="shared" si="51"/>
        <v>Penicillines + Polypeptides</v>
      </c>
      <c r="BR143" s="204" t="str">
        <f t="shared" si="52"/>
        <v>Penicillines</v>
      </c>
      <c r="BS143" s="204" t="str">
        <f t="shared" si="53"/>
        <v>Polypeptides</v>
      </c>
      <c r="BT143" s="204" t="str">
        <f t="shared" si="54"/>
        <v/>
      </c>
      <c r="BU143" s="104" t="str">
        <f t="shared" si="55"/>
        <v>Voie parentérale</v>
      </c>
      <c r="BV143" s="202" t="str">
        <f t="shared" si="56"/>
        <v>x</v>
      </c>
      <c r="BX143"/>
      <c r="BY143"/>
      <c r="BZ143"/>
      <c r="CA143"/>
      <c r="CB143"/>
      <c r="CD143"/>
      <c r="CL143" s="206" t="s">
        <v>4304</v>
      </c>
      <c r="CM143" s="268" t="s">
        <v>4587</v>
      </c>
      <c r="CO143" s="202">
        <v>142</v>
      </c>
    </row>
    <row r="144" spans="1:93" x14ac:dyDescent="0.25">
      <c r="A144" s="203" t="s">
        <v>1958</v>
      </c>
      <c r="B144" s="204" t="s">
        <v>1959</v>
      </c>
      <c r="C144" s="204" t="s">
        <v>1960</v>
      </c>
      <c r="D144" s="210" t="s">
        <v>851</v>
      </c>
      <c r="E144" s="204" t="s">
        <v>852</v>
      </c>
      <c r="F144" s="204" t="s">
        <v>272</v>
      </c>
      <c r="G144" s="204" t="s">
        <v>853</v>
      </c>
      <c r="H144" s="204" t="s">
        <v>1593</v>
      </c>
      <c r="I144" s="204" t="s">
        <v>853</v>
      </c>
      <c r="J144" s="204" t="s">
        <v>1091</v>
      </c>
      <c r="K144" s="204" t="s">
        <v>875</v>
      </c>
      <c r="L144" s="204" t="s">
        <v>876</v>
      </c>
      <c r="M144" s="204" t="s">
        <v>213</v>
      </c>
      <c r="N144" s="204" t="s">
        <v>1275</v>
      </c>
      <c r="O144" s="204" t="s">
        <v>858</v>
      </c>
      <c r="P144" s="204" t="s">
        <v>859</v>
      </c>
      <c r="Q144" s="204" t="s">
        <v>885</v>
      </c>
      <c r="R144" s="204">
        <v>30</v>
      </c>
      <c r="S144" s="204">
        <v>3</v>
      </c>
      <c r="T144" s="204">
        <v>30</v>
      </c>
      <c r="U144" s="204">
        <v>3</v>
      </c>
      <c r="V144" s="204">
        <v>30</v>
      </c>
      <c r="W144" s="204">
        <v>3</v>
      </c>
      <c r="X144" s="204">
        <v>0</v>
      </c>
      <c r="Y144" s="204">
        <v>0</v>
      </c>
      <c r="Z144" s="204">
        <v>0</v>
      </c>
      <c r="AA144" s="204">
        <v>0</v>
      </c>
      <c r="AB144" s="204">
        <v>30</v>
      </c>
      <c r="AC144" s="204">
        <v>3</v>
      </c>
      <c r="AD144" s="204">
        <v>30</v>
      </c>
      <c r="AE144" s="204">
        <v>3</v>
      </c>
      <c r="AF144" s="204">
        <v>0</v>
      </c>
      <c r="AG144" s="204">
        <v>0</v>
      </c>
      <c r="AH144" s="204">
        <v>0</v>
      </c>
      <c r="AI144" s="204">
        <v>0</v>
      </c>
      <c r="AJ144" s="204" t="s">
        <v>1013</v>
      </c>
      <c r="AK144" s="204" t="s">
        <v>1095</v>
      </c>
      <c r="AL144" s="204" t="s">
        <v>1961</v>
      </c>
      <c r="AM144" s="204" t="s">
        <v>1119</v>
      </c>
      <c r="AN144" s="204" t="s">
        <v>894</v>
      </c>
      <c r="AO144" s="204" t="s">
        <v>1962</v>
      </c>
      <c r="AP144" s="204" t="s">
        <v>1963</v>
      </c>
      <c r="AQ144" s="204"/>
      <c r="AR144" s="204"/>
      <c r="AS144" s="204"/>
      <c r="AT144" s="204"/>
      <c r="AU144" s="204"/>
      <c r="AV144" s="204"/>
      <c r="AW144" s="204"/>
      <c r="AX144" s="204"/>
      <c r="AY144" s="204" t="str">
        <f t="shared" si="48"/>
        <v>BELCOPENI 5</v>
      </c>
      <c r="AZ144" s="204" t="str">
        <f>IF(COUNTIF(AY:AY,AY144)=1,AY144,IF(AND(COUNTIF(AY:AY,AY144)&gt;1,COUNTIF(AZ$2:AZ143,AY144)&gt;=1),"",AY144))</f>
        <v>BELCOPENI 5</v>
      </c>
      <c r="BA144" s="204" t="str">
        <v/>
      </c>
      <c r="BB144" s="204" t="str">
        <f>IF(BA144="","",MAX(BB$2:BB143)+1)</f>
        <v/>
      </c>
      <c r="BC144" s="204"/>
      <c r="BD144" s="204">
        <v>142</v>
      </c>
      <c r="BE144" s="204" t="str">
        <f t="shared" si="49"/>
        <v>COLICLOX POMMADE</v>
      </c>
      <c r="BF144" s="204" t="str">
        <f t="shared" si="38"/>
        <v>INTRAMAM</v>
      </c>
      <c r="BG144" s="204" t="str">
        <f t="shared" si="39"/>
        <v>PENICILLINES</v>
      </c>
      <c r="BH144" s="204" t="str">
        <f t="shared" si="40"/>
        <v>POLYPEPTIDES</v>
      </c>
      <c r="BI144" s="204" t="str">
        <f t="shared" si="41"/>
        <v/>
      </c>
      <c r="BJ144" s="204" t="str">
        <f t="shared" si="42"/>
        <v>cloxacillin</v>
      </c>
      <c r="BK144" s="204" t="str">
        <f t="shared" si="43"/>
        <v>colistin</v>
      </c>
      <c r="BL144" s="204" t="str">
        <f t="shared" si="44"/>
        <v/>
      </c>
      <c r="BM144" s="204" t="str">
        <f t="shared" si="50"/>
        <v>Cloxacilline + Colistine</v>
      </c>
      <c r="BN144" s="204" t="str">
        <f t="shared" si="45"/>
        <v>Cloxacilline</v>
      </c>
      <c r="BO144" s="204" t="str">
        <f t="shared" si="46"/>
        <v>Colistine</v>
      </c>
      <c r="BP144" s="204" t="str">
        <f t="shared" si="47"/>
        <v/>
      </c>
      <c r="BQ144" s="204" t="str">
        <f t="shared" si="51"/>
        <v>Penicillines + Polypeptides</v>
      </c>
      <c r="BR144" s="204" t="str">
        <f t="shared" si="52"/>
        <v>Penicillines</v>
      </c>
      <c r="BS144" s="204" t="str">
        <f t="shared" si="53"/>
        <v>Polypeptides</v>
      </c>
      <c r="BT144" s="204" t="str">
        <f t="shared" si="54"/>
        <v/>
      </c>
      <c r="BU144" s="104" t="str">
        <f t="shared" si="55"/>
        <v>Voie intramammaire</v>
      </c>
      <c r="BV144" s="202" t="str">
        <f t="shared" si="56"/>
        <v>x</v>
      </c>
      <c r="BX144"/>
      <c r="BY144"/>
      <c r="BZ144"/>
      <c r="CA144"/>
      <c r="CB144"/>
      <c r="CD144"/>
      <c r="CL144" s="206" t="s">
        <v>4607</v>
      </c>
      <c r="CM144" s="268" t="s">
        <v>4587</v>
      </c>
      <c r="CO144" s="202">
        <v>143</v>
      </c>
    </row>
    <row r="145" spans="1:93" x14ac:dyDescent="0.25">
      <c r="A145" s="203" t="s">
        <v>3644</v>
      </c>
      <c r="B145" s="204" t="s">
        <v>3645</v>
      </c>
      <c r="C145" s="204" t="s">
        <v>3646</v>
      </c>
      <c r="D145" s="210" t="s">
        <v>923</v>
      </c>
      <c r="E145" s="204" t="s">
        <v>852</v>
      </c>
      <c r="F145" s="204" t="s">
        <v>68</v>
      </c>
      <c r="G145" s="204" t="s">
        <v>1055</v>
      </c>
      <c r="H145" s="204" t="s">
        <v>2867</v>
      </c>
      <c r="I145" s="204" t="s">
        <v>910</v>
      </c>
      <c r="J145" s="204" t="s">
        <v>2259</v>
      </c>
      <c r="K145" s="204" t="s">
        <v>2259</v>
      </c>
      <c r="L145" s="204" t="s">
        <v>2260</v>
      </c>
      <c r="M145" s="204" t="s">
        <v>213</v>
      </c>
      <c r="N145" s="204" t="s">
        <v>3362</v>
      </c>
      <c r="O145" s="204" t="s">
        <v>858</v>
      </c>
      <c r="P145" s="204" t="s">
        <v>859</v>
      </c>
      <c r="Q145" s="204" t="s">
        <v>3362</v>
      </c>
      <c r="R145" s="204">
        <v>0</v>
      </c>
      <c r="S145" s="204">
        <v>0</v>
      </c>
      <c r="T145" s="204">
        <v>0</v>
      </c>
      <c r="U145" s="204">
        <v>0</v>
      </c>
      <c r="V145" s="204">
        <v>0</v>
      </c>
      <c r="W145" s="204">
        <v>0</v>
      </c>
      <c r="X145" s="204">
        <v>0</v>
      </c>
      <c r="Y145" s="204">
        <v>0</v>
      </c>
      <c r="Z145" s="204">
        <v>0</v>
      </c>
      <c r="AA145" s="204">
        <v>0</v>
      </c>
      <c r="AB145" s="204">
        <v>0</v>
      </c>
      <c r="AC145" s="204">
        <v>0</v>
      </c>
      <c r="AD145" s="204">
        <v>8.1</v>
      </c>
      <c r="AE145" s="204">
        <v>5</v>
      </c>
      <c r="AF145" s="204">
        <v>32.4</v>
      </c>
      <c r="AG145" s="204">
        <v>5</v>
      </c>
      <c r="AH145" s="204">
        <v>0</v>
      </c>
      <c r="AI145" s="204">
        <v>0</v>
      </c>
      <c r="AJ145" s="204"/>
      <c r="AK145" s="204"/>
      <c r="AL145" s="204"/>
      <c r="AM145" s="204"/>
      <c r="AN145" s="204"/>
      <c r="AO145" s="204"/>
      <c r="AP145" s="204"/>
      <c r="AQ145" s="204"/>
      <c r="AR145" s="204"/>
      <c r="AS145" s="204"/>
      <c r="AT145" s="204"/>
      <c r="AU145" s="204"/>
      <c r="AV145" s="204"/>
      <c r="AW145" s="204"/>
      <c r="AX145" s="204"/>
      <c r="AY145" s="204" t="str">
        <f t="shared" si="48"/>
        <v>BIAMULINE</v>
      </c>
      <c r="AZ145" s="204" t="str">
        <f>IF(COUNTIF(AY:AY,AY145)=1,AY145,IF(AND(COUNTIF(AY:AY,AY145)&gt;1,COUNTIF(AZ$2:AZ144,AY145)&gt;=1),"",AY145))</f>
        <v>BIAMULINE</v>
      </c>
      <c r="BA145" s="204" t="str">
        <v/>
      </c>
      <c r="BB145" s="204" t="str">
        <f>IF(BA145="","",MAX(BB$2:BB144)+1)</f>
        <v/>
      </c>
      <c r="BC145" s="204"/>
      <c r="BD145" s="204">
        <v>143</v>
      </c>
      <c r="BE145" s="204" t="str">
        <f t="shared" si="49"/>
        <v>COLIDIARYL</v>
      </c>
      <c r="BF145" s="204" t="str">
        <f t="shared" si="38"/>
        <v>ORAL</v>
      </c>
      <c r="BG145" s="204" t="str">
        <f t="shared" si="39"/>
        <v>MACROLIDES</v>
      </c>
      <c r="BH145" s="204" t="str">
        <f t="shared" si="40"/>
        <v>POLYPEPTIDES</v>
      </c>
      <c r="BI145" s="204" t="str">
        <f t="shared" si="41"/>
        <v/>
      </c>
      <c r="BJ145" s="204" t="str">
        <f t="shared" si="42"/>
        <v>erythromycin</v>
      </c>
      <c r="BK145" s="204" t="str">
        <f t="shared" si="43"/>
        <v>colistin</v>
      </c>
      <c r="BL145" s="204" t="str">
        <f t="shared" si="44"/>
        <v/>
      </c>
      <c r="BM145" s="204" t="str">
        <f t="shared" si="50"/>
        <v>Erythromycine + Colistine</v>
      </c>
      <c r="BN145" s="204" t="str">
        <f t="shared" si="45"/>
        <v>Erythromycine</v>
      </c>
      <c r="BO145" s="204" t="str">
        <f t="shared" si="46"/>
        <v>Colistine</v>
      </c>
      <c r="BP145" s="204" t="str">
        <f t="shared" si="47"/>
        <v/>
      </c>
      <c r="BQ145" s="204" t="str">
        <f t="shared" si="51"/>
        <v>Macrolides + Polypeptides</v>
      </c>
      <c r="BR145" s="204" t="str">
        <f t="shared" si="52"/>
        <v>Macrolides</v>
      </c>
      <c r="BS145" s="204" t="str">
        <f t="shared" si="53"/>
        <v>Polypeptides</v>
      </c>
      <c r="BT145" s="204" t="str">
        <f t="shared" si="54"/>
        <v/>
      </c>
      <c r="BU145" s="104" t="str">
        <f t="shared" si="55"/>
        <v>Voie orale  hors prémélanges médicamenteux</v>
      </c>
      <c r="BV145" s="202" t="str">
        <f t="shared" si="56"/>
        <v>x</v>
      </c>
      <c r="BX145"/>
      <c r="BY145"/>
      <c r="BZ145"/>
      <c r="CA145"/>
      <c r="CB145"/>
      <c r="CD145"/>
      <c r="CL145" s="206" t="s">
        <v>4618</v>
      </c>
      <c r="CM145" s="268" t="s">
        <v>4587</v>
      </c>
      <c r="CO145" s="202">
        <v>144</v>
      </c>
    </row>
    <row r="146" spans="1:93" x14ac:dyDescent="0.25">
      <c r="A146" s="203" t="s">
        <v>3644</v>
      </c>
      <c r="B146" s="204" t="s">
        <v>3647</v>
      </c>
      <c r="C146" s="204" t="s">
        <v>3648</v>
      </c>
      <c r="D146" s="210" t="s">
        <v>1054</v>
      </c>
      <c r="E146" s="204" t="s">
        <v>852</v>
      </c>
      <c r="F146" s="204" t="s">
        <v>68</v>
      </c>
      <c r="G146" s="204" t="s">
        <v>1055</v>
      </c>
      <c r="H146" s="204" t="s">
        <v>2867</v>
      </c>
      <c r="I146" s="204" t="s">
        <v>910</v>
      </c>
      <c r="J146" s="204" t="s">
        <v>2259</v>
      </c>
      <c r="K146" s="204" t="s">
        <v>2259</v>
      </c>
      <c r="L146" s="204" t="s">
        <v>2260</v>
      </c>
      <c r="M146" s="204" t="s">
        <v>213</v>
      </c>
      <c r="N146" s="204" t="s">
        <v>3362</v>
      </c>
      <c r="O146" s="204" t="s">
        <v>858</v>
      </c>
      <c r="P146" s="204" t="s">
        <v>859</v>
      </c>
      <c r="Q146" s="204" t="s">
        <v>3364</v>
      </c>
      <c r="R146" s="204">
        <v>0</v>
      </c>
      <c r="S146" s="204">
        <v>0</v>
      </c>
      <c r="T146" s="204">
        <v>0</v>
      </c>
      <c r="U146" s="204">
        <v>0</v>
      </c>
      <c r="V146" s="204">
        <v>0</v>
      </c>
      <c r="W146" s="204">
        <v>0</v>
      </c>
      <c r="X146" s="204">
        <v>0</v>
      </c>
      <c r="Y146" s="204">
        <v>0</v>
      </c>
      <c r="Z146" s="204">
        <v>0</v>
      </c>
      <c r="AA146" s="204">
        <v>0</v>
      </c>
      <c r="AB146" s="204">
        <v>0</v>
      </c>
      <c r="AC146" s="204">
        <v>0</v>
      </c>
      <c r="AD146" s="204">
        <v>8.1</v>
      </c>
      <c r="AE146" s="204">
        <v>5</v>
      </c>
      <c r="AF146" s="204">
        <v>32.4</v>
      </c>
      <c r="AG146" s="204">
        <v>5</v>
      </c>
      <c r="AH146" s="204">
        <v>0</v>
      </c>
      <c r="AI146" s="204">
        <v>0</v>
      </c>
      <c r="AJ146" s="204"/>
      <c r="AK146" s="204"/>
      <c r="AL146" s="204"/>
      <c r="AM146" s="204"/>
      <c r="AN146" s="204"/>
      <c r="AO146" s="204"/>
      <c r="AP146" s="204"/>
      <c r="AQ146" s="204"/>
      <c r="AR146" s="204"/>
      <c r="AS146" s="204"/>
      <c r="AT146" s="204"/>
      <c r="AU146" s="204"/>
      <c r="AV146" s="204"/>
      <c r="AW146" s="204"/>
      <c r="AX146" s="204"/>
      <c r="AY146" s="204" t="str">
        <f t="shared" si="48"/>
        <v>BIAMULINE</v>
      </c>
      <c r="AZ146" s="204" t="str">
        <f>IF(COUNTIF(AY:AY,AY146)=1,AY146,IF(AND(COUNTIF(AY:AY,AY146)&gt;1,COUNTIF(AZ$2:AZ145,AY146)&gt;=1),"",AY146))</f>
        <v/>
      </c>
      <c r="BA146" s="204" t="str">
        <v/>
      </c>
      <c r="BB146" s="204" t="str">
        <f>IF(BA146="","",MAX(BB$2:BB145)+1)</f>
        <v/>
      </c>
      <c r="BC146" s="204"/>
      <c r="BD146" s="204">
        <v>144</v>
      </c>
      <c r="BE146" s="204" t="str">
        <f t="shared" si="49"/>
        <v>COLIPATE</v>
      </c>
      <c r="BF146" s="204" t="str">
        <f t="shared" si="38"/>
        <v>ORAL</v>
      </c>
      <c r="BG146" s="204" t="str">
        <f t="shared" si="39"/>
        <v>POLYPEPTIDES</v>
      </c>
      <c r="BH146" s="204" t="str">
        <f t="shared" si="40"/>
        <v/>
      </c>
      <c r="BI146" s="204" t="str">
        <f t="shared" si="41"/>
        <v/>
      </c>
      <c r="BJ146" s="204" t="str">
        <f t="shared" si="42"/>
        <v>colistin</v>
      </c>
      <c r="BK146" s="204" t="str">
        <f t="shared" si="43"/>
        <v/>
      </c>
      <c r="BL146" s="204" t="str">
        <f t="shared" si="44"/>
        <v/>
      </c>
      <c r="BM146" s="204" t="str">
        <f t="shared" si="50"/>
        <v>Colistine</v>
      </c>
      <c r="BN146" s="204" t="str">
        <f t="shared" si="45"/>
        <v>Colistine</v>
      </c>
      <c r="BO146" s="204" t="str">
        <f t="shared" si="46"/>
        <v/>
      </c>
      <c r="BP146" s="204" t="str">
        <f t="shared" si="47"/>
        <v/>
      </c>
      <c r="BQ146" s="204" t="str">
        <f t="shared" si="51"/>
        <v>Polypeptides</v>
      </c>
      <c r="BR146" s="204" t="str">
        <f t="shared" si="52"/>
        <v>Polypeptides</v>
      </c>
      <c r="BS146" s="204" t="str">
        <f t="shared" si="53"/>
        <v/>
      </c>
      <c r="BT146" s="204" t="str">
        <f t="shared" si="54"/>
        <v/>
      </c>
      <c r="BU146" s="104" t="str">
        <f t="shared" si="55"/>
        <v>Voie orale  hors prémélanges médicamenteux</v>
      </c>
      <c r="BV146" s="202" t="str">
        <f t="shared" si="56"/>
        <v>x</v>
      </c>
      <c r="BX146"/>
      <c r="BY146"/>
      <c r="BZ146"/>
      <c r="CA146"/>
      <c r="CB146"/>
      <c r="CD146"/>
      <c r="CL146" s="206" t="s">
        <v>1691</v>
      </c>
      <c r="CM146" s="268" t="s">
        <v>4587</v>
      </c>
      <c r="CO146" s="202">
        <v>145</v>
      </c>
    </row>
    <row r="147" spans="1:93" x14ac:dyDescent="0.25">
      <c r="A147" s="203" t="s">
        <v>2650</v>
      </c>
      <c r="B147" s="204" t="s">
        <v>2651</v>
      </c>
      <c r="C147" s="204" t="s">
        <v>2652</v>
      </c>
      <c r="D147" s="210" t="s">
        <v>1235</v>
      </c>
      <c r="E147" s="204" t="s">
        <v>852</v>
      </c>
      <c r="F147" s="204" t="s">
        <v>273</v>
      </c>
      <c r="G147" s="204" t="s">
        <v>1055</v>
      </c>
      <c r="H147" s="204" t="s">
        <v>1268</v>
      </c>
      <c r="I147" s="204" t="s">
        <v>910</v>
      </c>
      <c r="J147" s="204" t="s">
        <v>1027</v>
      </c>
      <c r="K147" s="204" t="s">
        <v>957</v>
      </c>
      <c r="L147" s="204" t="s">
        <v>1106</v>
      </c>
      <c r="M147" s="204" t="s">
        <v>213</v>
      </c>
      <c r="N147" s="204" t="s">
        <v>1107</v>
      </c>
      <c r="O147" s="204" t="s">
        <v>858</v>
      </c>
      <c r="P147" s="204" t="s">
        <v>859</v>
      </c>
      <c r="Q147" s="204" t="s">
        <v>2653</v>
      </c>
      <c r="R147" s="204">
        <v>0</v>
      </c>
      <c r="S147" s="204">
        <v>0</v>
      </c>
      <c r="T147" s="204">
        <v>0</v>
      </c>
      <c r="U147" s="204">
        <v>0</v>
      </c>
      <c r="V147" s="204">
        <v>0</v>
      </c>
      <c r="W147" s="204">
        <v>0</v>
      </c>
      <c r="X147" s="204">
        <v>0</v>
      </c>
      <c r="Y147" s="204">
        <v>0</v>
      </c>
      <c r="Z147" s="204">
        <v>0</v>
      </c>
      <c r="AA147" s="204">
        <v>0</v>
      </c>
      <c r="AB147" s="204">
        <v>0</v>
      </c>
      <c r="AC147" s="204">
        <v>0</v>
      </c>
      <c r="AD147" s="204">
        <v>0</v>
      </c>
      <c r="AE147" s="204">
        <v>0</v>
      </c>
      <c r="AF147" s="204">
        <v>37.36</v>
      </c>
      <c r="AG147" s="204">
        <v>5</v>
      </c>
      <c r="AH147" s="204">
        <v>0</v>
      </c>
      <c r="AI147" s="204">
        <v>0</v>
      </c>
      <c r="AJ147" s="204" t="s">
        <v>1029</v>
      </c>
      <c r="AK147" s="204" t="s">
        <v>1030</v>
      </c>
      <c r="AL147" s="204" t="s">
        <v>213</v>
      </c>
      <c r="AM147" s="204" t="s">
        <v>1031</v>
      </c>
      <c r="AN147" s="204" t="s">
        <v>858</v>
      </c>
      <c r="AO147" s="204" t="s">
        <v>859</v>
      </c>
      <c r="AP147" s="204" t="s">
        <v>983</v>
      </c>
      <c r="AQ147" s="204"/>
      <c r="AR147" s="204"/>
      <c r="AS147" s="204"/>
      <c r="AT147" s="204"/>
      <c r="AU147" s="204"/>
      <c r="AV147" s="204"/>
      <c r="AW147" s="204"/>
      <c r="AX147" s="204"/>
      <c r="AY147" s="204" t="str">
        <f t="shared" si="48"/>
        <v>BIAPRIM BUVABLE</v>
      </c>
      <c r="AZ147" s="204" t="str">
        <f>IF(COUNTIF(AY:AY,AY147)=1,AY147,IF(AND(COUNTIF(AY:AY,AY147)&gt;1,COUNTIF(AZ$2:AZ146,AY147)&gt;=1),"",AY147))</f>
        <v>BIAPRIM BUVABLE</v>
      </c>
      <c r="BA147" s="204" t="str">
        <v/>
      </c>
      <c r="BB147" s="204" t="str">
        <f>IF(BA147="","",MAX(BB$2:BB146)+1)</f>
        <v/>
      </c>
      <c r="BC147" s="204"/>
      <c r="BD147" s="204">
        <v>145</v>
      </c>
      <c r="BE147" s="204" t="str">
        <f t="shared" si="49"/>
        <v>COLIPRO 2 MUI/ML CONCENTRE POUR SOLUTION BUVABLE POUR PORCINS ET VOLAILLES</v>
      </c>
      <c r="BF147" s="204" t="str">
        <f t="shared" si="38"/>
        <v>ORAL</v>
      </c>
      <c r="BG147" s="204" t="str">
        <f t="shared" si="39"/>
        <v>POLYPEPTIDES</v>
      </c>
      <c r="BH147" s="204" t="str">
        <f t="shared" si="40"/>
        <v/>
      </c>
      <c r="BI147" s="204" t="str">
        <f t="shared" si="41"/>
        <v/>
      </c>
      <c r="BJ147" s="204" t="str">
        <f t="shared" si="42"/>
        <v>colistin</v>
      </c>
      <c r="BK147" s="204" t="str">
        <f t="shared" si="43"/>
        <v/>
      </c>
      <c r="BL147" s="204" t="str">
        <f t="shared" si="44"/>
        <v/>
      </c>
      <c r="BM147" s="204" t="str">
        <f t="shared" si="50"/>
        <v>Colistine</v>
      </c>
      <c r="BN147" s="204" t="str">
        <f t="shared" si="45"/>
        <v>Colistine</v>
      </c>
      <c r="BO147" s="204" t="str">
        <f t="shared" si="46"/>
        <v/>
      </c>
      <c r="BP147" s="204" t="str">
        <f t="shared" si="47"/>
        <v/>
      </c>
      <c r="BQ147" s="204" t="str">
        <f t="shared" si="51"/>
        <v>Polypeptides</v>
      </c>
      <c r="BR147" s="204" t="str">
        <f t="shared" si="52"/>
        <v>Polypeptides</v>
      </c>
      <c r="BS147" s="204" t="str">
        <f t="shared" si="53"/>
        <v/>
      </c>
      <c r="BT147" s="204" t="str">
        <f t="shared" si="54"/>
        <v/>
      </c>
      <c r="BU147" s="104" t="str">
        <f t="shared" si="55"/>
        <v>Voie orale  hors prémélanges médicamenteux</v>
      </c>
      <c r="BV147" s="202" t="str">
        <f t="shared" si="56"/>
        <v>x</v>
      </c>
      <c r="BX147"/>
      <c r="BY147"/>
      <c r="BZ147"/>
      <c r="CA147"/>
      <c r="CB147"/>
      <c r="CD147"/>
      <c r="CL147" s="206" t="s">
        <v>926</v>
      </c>
      <c r="CM147" s="268" t="s">
        <v>4587</v>
      </c>
      <c r="CO147" s="202">
        <v>146</v>
      </c>
    </row>
    <row r="148" spans="1:93" x14ac:dyDescent="0.25">
      <c r="A148" s="203" t="s">
        <v>2650</v>
      </c>
      <c r="B148" s="204" t="s">
        <v>2654</v>
      </c>
      <c r="C148" s="204" t="s">
        <v>884</v>
      </c>
      <c r="D148" s="210" t="s">
        <v>863</v>
      </c>
      <c r="E148" s="204" t="s">
        <v>852</v>
      </c>
      <c r="F148" s="204" t="s">
        <v>273</v>
      </c>
      <c r="G148" s="204" t="s">
        <v>1055</v>
      </c>
      <c r="H148" s="204" t="s">
        <v>1268</v>
      </c>
      <c r="I148" s="204" t="s">
        <v>910</v>
      </c>
      <c r="J148" s="204" t="s">
        <v>1027</v>
      </c>
      <c r="K148" s="204" t="s">
        <v>957</v>
      </c>
      <c r="L148" s="204" t="s">
        <v>1106</v>
      </c>
      <c r="M148" s="204" t="s">
        <v>213</v>
      </c>
      <c r="N148" s="204" t="s">
        <v>1107</v>
      </c>
      <c r="O148" s="204" t="s">
        <v>858</v>
      </c>
      <c r="P148" s="204" t="s">
        <v>859</v>
      </c>
      <c r="Q148" s="204" t="s">
        <v>2655</v>
      </c>
      <c r="R148" s="204">
        <v>0</v>
      </c>
      <c r="S148" s="204">
        <v>0</v>
      </c>
      <c r="T148" s="204">
        <v>0</v>
      </c>
      <c r="U148" s="204">
        <v>0</v>
      </c>
      <c r="V148" s="204">
        <v>0</v>
      </c>
      <c r="W148" s="204">
        <v>0</v>
      </c>
      <c r="X148" s="204">
        <v>0</v>
      </c>
      <c r="Y148" s="204">
        <v>0</v>
      </c>
      <c r="Z148" s="204">
        <v>0</v>
      </c>
      <c r="AA148" s="204">
        <v>0</v>
      </c>
      <c r="AB148" s="204">
        <v>0</v>
      </c>
      <c r="AC148" s="204">
        <v>0</v>
      </c>
      <c r="AD148" s="204">
        <v>0</v>
      </c>
      <c r="AE148" s="204">
        <v>0</v>
      </c>
      <c r="AF148" s="204">
        <v>37.36</v>
      </c>
      <c r="AG148" s="204">
        <v>5</v>
      </c>
      <c r="AH148" s="204">
        <v>0</v>
      </c>
      <c r="AI148" s="204">
        <v>0</v>
      </c>
      <c r="AJ148" s="204" t="s">
        <v>1029</v>
      </c>
      <c r="AK148" s="204" t="s">
        <v>1030</v>
      </c>
      <c r="AL148" s="204" t="s">
        <v>213</v>
      </c>
      <c r="AM148" s="204" t="s">
        <v>1031</v>
      </c>
      <c r="AN148" s="204" t="s">
        <v>858</v>
      </c>
      <c r="AO148" s="204" t="s">
        <v>859</v>
      </c>
      <c r="AP148" s="204" t="s">
        <v>947</v>
      </c>
      <c r="AQ148" s="204"/>
      <c r="AR148" s="204"/>
      <c r="AS148" s="204"/>
      <c r="AT148" s="204"/>
      <c r="AU148" s="204"/>
      <c r="AV148" s="204"/>
      <c r="AW148" s="204"/>
      <c r="AX148" s="204"/>
      <c r="AY148" s="204" t="str">
        <f t="shared" si="48"/>
        <v>BIAPRIM BUVABLE</v>
      </c>
      <c r="AZ148" s="204" t="str">
        <f>IF(COUNTIF(AY:AY,AY148)=1,AY148,IF(AND(COUNTIF(AY:AY,AY148)&gt;1,COUNTIF(AZ$2:AZ147,AY148)&gt;=1),"",AY148))</f>
        <v/>
      </c>
      <c r="BA148" s="204" t="str">
        <v/>
      </c>
      <c r="BB148" s="204" t="str">
        <f>IF(BA148="","",MAX(BB$2:BB147)+1)</f>
        <v/>
      </c>
      <c r="BC148" s="204"/>
      <c r="BD148" s="204">
        <v>146</v>
      </c>
      <c r="BE148" s="204" t="str">
        <f t="shared" si="49"/>
        <v>COLISTINE 200-CB LAPIN-VOLAILLE-PORC ET AGNEAU-CHEVREAU SEVRES FRANVET</v>
      </c>
      <c r="BF148" s="204" t="str">
        <f t="shared" si="38"/>
        <v>PM</v>
      </c>
      <c r="BG148" s="204" t="str">
        <f t="shared" si="39"/>
        <v>POLYPEPTIDES</v>
      </c>
      <c r="BH148" s="204" t="str">
        <f t="shared" si="40"/>
        <v/>
      </c>
      <c r="BI148" s="204" t="str">
        <f t="shared" si="41"/>
        <v/>
      </c>
      <c r="BJ148" s="204" t="str">
        <f t="shared" si="42"/>
        <v>colistin</v>
      </c>
      <c r="BK148" s="204" t="str">
        <f t="shared" si="43"/>
        <v/>
      </c>
      <c r="BL148" s="204" t="str">
        <f t="shared" si="44"/>
        <v/>
      </c>
      <c r="BM148" s="204" t="str">
        <f t="shared" si="50"/>
        <v>Colistine</v>
      </c>
      <c r="BN148" s="204" t="str">
        <f t="shared" si="45"/>
        <v>Colistine</v>
      </c>
      <c r="BO148" s="204" t="str">
        <f t="shared" si="46"/>
        <v/>
      </c>
      <c r="BP148" s="204" t="str">
        <f t="shared" si="47"/>
        <v/>
      </c>
      <c r="BQ148" s="204" t="str">
        <f t="shared" si="51"/>
        <v>Polypeptides</v>
      </c>
      <c r="BR148" s="204" t="str">
        <f t="shared" si="52"/>
        <v>Polypeptides</v>
      </c>
      <c r="BS148" s="204" t="str">
        <f t="shared" si="53"/>
        <v/>
      </c>
      <c r="BT148" s="204" t="str">
        <f t="shared" si="54"/>
        <v/>
      </c>
      <c r="BU148" s="104" t="str">
        <f t="shared" si="55"/>
        <v>Prémélanges médicamenteux</v>
      </c>
      <c r="BV148" s="202" t="str">
        <f t="shared" si="56"/>
        <v>x</v>
      </c>
      <c r="BX148"/>
      <c r="BY148"/>
      <c r="BZ148"/>
      <c r="CA148"/>
      <c r="CB148"/>
      <c r="CD148"/>
      <c r="CL148" s="206" t="s">
        <v>1198</v>
      </c>
      <c r="CM148" s="268" t="s">
        <v>4587</v>
      </c>
      <c r="CO148" s="202">
        <v>147</v>
      </c>
    </row>
    <row r="149" spans="1:93" x14ac:dyDescent="0.25">
      <c r="A149" s="203" t="s">
        <v>2650</v>
      </c>
      <c r="B149" s="204" t="s">
        <v>2656</v>
      </c>
      <c r="C149" s="204" t="s">
        <v>1356</v>
      </c>
      <c r="D149" s="210" t="s">
        <v>923</v>
      </c>
      <c r="E149" s="204" t="s">
        <v>852</v>
      </c>
      <c r="F149" s="204" t="s">
        <v>273</v>
      </c>
      <c r="G149" s="204" t="s">
        <v>1055</v>
      </c>
      <c r="H149" s="204" t="s">
        <v>1268</v>
      </c>
      <c r="I149" s="204" t="s">
        <v>910</v>
      </c>
      <c r="J149" s="204" t="s">
        <v>1027</v>
      </c>
      <c r="K149" s="204" t="s">
        <v>957</v>
      </c>
      <c r="L149" s="204" t="s">
        <v>1106</v>
      </c>
      <c r="M149" s="204" t="s">
        <v>213</v>
      </c>
      <c r="N149" s="204" t="s">
        <v>1107</v>
      </c>
      <c r="O149" s="204" t="s">
        <v>858</v>
      </c>
      <c r="P149" s="204" t="s">
        <v>859</v>
      </c>
      <c r="Q149" s="204" t="s">
        <v>1107</v>
      </c>
      <c r="R149" s="204">
        <v>0</v>
      </c>
      <c r="S149" s="204">
        <v>0</v>
      </c>
      <c r="T149" s="204">
        <v>0</v>
      </c>
      <c r="U149" s="204">
        <v>0</v>
      </c>
      <c r="V149" s="204">
        <v>0</v>
      </c>
      <c r="W149" s="204">
        <v>0</v>
      </c>
      <c r="X149" s="204">
        <v>0</v>
      </c>
      <c r="Y149" s="204">
        <v>0</v>
      </c>
      <c r="Z149" s="204">
        <v>0</v>
      </c>
      <c r="AA149" s="204">
        <v>0</v>
      </c>
      <c r="AB149" s="204">
        <v>0</v>
      </c>
      <c r="AC149" s="204">
        <v>0</v>
      </c>
      <c r="AD149" s="204">
        <v>0</v>
      </c>
      <c r="AE149" s="204">
        <v>0</v>
      </c>
      <c r="AF149" s="204">
        <v>37.36</v>
      </c>
      <c r="AG149" s="204">
        <v>5</v>
      </c>
      <c r="AH149" s="204">
        <v>0</v>
      </c>
      <c r="AI149" s="204">
        <v>0</v>
      </c>
      <c r="AJ149" s="204" t="s">
        <v>1029</v>
      </c>
      <c r="AK149" s="204" t="s">
        <v>1030</v>
      </c>
      <c r="AL149" s="204" t="s">
        <v>213</v>
      </c>
      <c r="AM149" s="204" t="s">
        <v>1031</v>
      </c>
      <c r="AN149" s="204" t="s">
        <v>858</v>
      </c>
      <c r="AO149" s="204" t="s">
        <v>859</v>
      </c>
      <c r="AP149" s="204" t="s">
        <v>1031</v>
      </c>
      <c r="AQ149" s="204"/>
      <c r="AR149" s="204"/>
      <c r="AS149" s="204"/>
      <c r="AT149" s="204"/>
      <c r="AU149" s="204"/>
      <c r="AV149" s="204"/>
      <c r="AW149" s="204"/>
      <c r="AX149" s="204"/>
      <c r="AY149" s="204" t="str">
        <f t="shared" si="48"/>
        <v>BIAPRIM BUVABLE</v>
      </c>
      <c r="AZ149" s="204" t="str">
        <f>IF(COUNTIF(AY:AY,AY149)=1,AY149,IF(AND(COUNTIF(AY:AY,AY149)&gt;1,COUNTIF(AZ$2:AZ148,AY149)&gt;=1),"",AY149))</f>
        <v/>
      </c>
      <c r="BA149" s="204" t="str">
        <v/>
      </c>
      <c r="BB149" s="204" t="str">
        <f>IF(BA149="","",MAX(BB$2:BB148)+1)</f>
        <v/>
      </c>
      <c r="BC149" s="204"/>
      <c r="BD149" s="204">
        <v>147</v>
      </c>
      <c r="BE149" s="204" t="str">
        <f t="shared" si="49"/>
        <v>COLISTINE 400-CB PORC ET AGNEAU-CHEVREAU SEVRES FRANVET</v>
      </c>
      <c r="BF149" s="204" t="str">
        <f t="shared" si="38"/>
        <v>PM</v>
      </c>
      <c r="BG149" s="204" t="str">
        <f t="shared" si="39"/>
        <v>POLYPEPTIDES</v>
      </c>
      <c r="BH149" s="204" t="str">
        <f t="shared" si="40"/>
        <v/>
      </c>
      <c r="BI149" s="204" t="str">
        <f t="shared" si="41"/>
        <v/>
      </c>
      <c r="BJ149" s="204" t="str">
        <f t="shared" si="42"/>
        <v>colistin</v>
      </c>
      <c r="BK149" s="204" t="str">
        <f t="shared" si="43"/>
        <v/>
      </c>
      <c r="BL149" s="204" t="str">
        <f t="shared" si="44"/>
        <v/>
      </c>
      <c r="BM149" s="204" t="str">
        <f t="shared" si="50"/>
        <v>Colistine</v>
      </c>
      <c r="BN149" s="204" t="str">
        <f t="shared" si="45"/>
        <v>Colistine</v>
      </c>
      <c r="BO149" s="204" t="str">
        <f t="shared" si="46"/>
        <v/>
      </c>
      <c r="BP149" s="204" t="str">
        <f t="shared" si="47"/>
        <v/>
      </c>
      <c r="BQ149" s="204" t="str">
        <f t="shared" si="51"/>
        <v>Polypeptides</v>
      </c>
      <c r="BR149" s="204" t="str">
        <f t="shared" si="52"/>
        <v>Polypeptides</v>
      </c>
      <c r="BS149" s="204" t="str">
        <f t="shared" si="53"/>
        <v/>
      </c>
      <c r="BT149" s="204" t="str">
        <f t="shared" si="54"/>
        <v/>
      </c>
      <c r="BU149" s="104" t="str">
        <f t="shared" si="55"/>
        <v>Prémélanges médicamenteux</v>
      </c>
      <c r="BV149" s="202" t="str">
        <f t="shared" si="56"/>
        <v>x</v>
      </c>
      <c r="BX149"/>
      <c r="BY149"/>
      <c r="BZ149"/>
      <c r="CA149"/>
      <c r="CB149"/>
      <c r="CD149"/>
      <c r="CL149" s="206" t="s">
        <v>1644</v>
      </c>
      <c r="CM149" s="268" t="s">
        <v>4587</v>
      </c>
      <c r="CO149" s="202">
        <v>148</v>
      </c>
    </row>
    <row r="150" spans="1:93" x14ac:dyDescent="0.25">
      <c r="A150" s="203" t="s">
        <v>2650</v>
      </c>
      <c r="B150" s="204" t="s">
        <v>2657</v>
      </c>
      <c r="C150" s="204" t="s">
        <v>1358</v>
      </c>
      <c r="D150" s="210" t="s">
        <v>1054</v>
      </c>
      <c r="E150" s="204" t="s">
        <v>852</v>
      </c>
      <c r="F150" s="204" t="s">
        <v>273</v>
      </c>
      <c r="G150" s="204" t="s">
        <v>1055</v>
      </c>
      <c r="H150" s="204" t="s">
        <v>1268</v>
      </c>
      <c r="I150" s="204" t="s">
        <v>910</v>
      </c>
      <c r="J150" s="204" t="s">
        <v>1027</v>
      </c>
      <c r="K150" s="204" t="s">
        <v>957</v>
      </c>
      <c r="L150" s="204" t="s">
        <v>1106</v>
      </c>
      <c r="M150" s="204" t="s">
        <v>213</v>
      </c>
      <c r="N150" s="204" t="s">
        <v>1107</v>
      </c>
      <c r="O150" s="204" t="s">
        <v>858</v>
      </c>
      <c r="P150" s="204" t="s">
        <v>859</v>
      </c>
      <c r="Q150" s="204" t="s">
        <v>1109</v>
      </c>
      <c r="R150" s="204">
        <v>0</v>
      </c>
      <c r="S150" s="204">
        <v>0</v>
      </c>
      <c r="T150" s="204">
        <v>0</v>
      </c>
      <c r="U150" s="204">
        <v>0</v>
      </c>
      <c r="V150" s="204">
        <v>0</v>
      </c>
      <c r="W150" s="204">
        <v>0</v>
      </c>
      <c r="X150" s="204">
        <v>0</v>
      </c>
      <c r="Y150" s="204">
        <v>0</v>
      </c>
      <c r="Z150" s="204">
        <v>0</v>
      </c>
      <c r="AA150" s="204">
        <v>0</v>
      </c>
      <c r="AB150" s="204">
        <v>0</v>
      </c>
      <c r="AC150" s="204">
        <v>0</v>
      </c>
      <c r="AD150" s="204">
        <v>0</v>
      </c>
      <c r="AE150" s="204">
        <v>0</v>
      </c>
      <c r="AF150" s="204">
        <v>37.36</v>
      </c>
      <c r="AG150" s="204">
        <v>5</v>
      </c>
      <c r="AH150" s="204">
        <v>0</v>
      </c>
      <c r="AI150" s="204">
        <v>0</v>
      </c>
      <c r="AJ150" s="204" t="s">
        <v>1029</v>
      </c>
      <c r="AK150" s="204" t="s">
        <v>1030</v>
      </c>
      <c r="AL150" s="204" t="s">
        <v>213</v>
      </c>
      <c r="AM150" s="204" t="s">
        <v>1031</v>
      </c>
      <c r="AN150" s="204" t="s">
        <v>858</v>
      </c>
      <c r="AO150" s="204" t="s">
        <v>859</v>
      </c>
      <c r="AP150" s="204" t="s">
        <v>959</v>
      </c>
      <c r="AQ150" s="204"/>
      <c r="AR150" s="204"/>
      <c r="AS150" s="204"/>
      <c r="AT150" s="204"/>
      <c r="AU150" s="204"/>
      <c r="AV150" s="204"/>
      <c r="AW150" s="204"/>
      <c r="AX150" s="204"/>
      <c r="AY150" s="204" t="str">
        <f t="shared" si="48"/>
        <v>BIAPRIM BUVABLE</v>
      </c>
      <c r="AZ150" s="204" t="str">
        <f>IF(COUNTIF(AY:AY,AY150)=1,AY150,IF(AND(COUNTIF(AY:AY,AY150)&gt;1,COUNTIF(AZ$2:AZ149,AY150)&gt;=1),"",AY150))</f>
        <v/>
      </c>
      <c r="BA150" s="204" t="str">
        <v/>
      </c>
      <c r="BB150" s="204" t="str">
        <f>IF(BA150="","",MAX(BB$2:BB149)+1)</f>
        <v/>
      </c>
      <c r="BC150" s="204"/>
      <c r="BD150" s="204">
        <v>148</v>
      </c>
      <c r="BE150" s="204" t="str">
        <f t="shared" si="49"/>
        <v>COLISTINE 400-F PORC ET AGNEAU-CHEVREAU SEVRES FRANVET</v>
      </c>
      <c r="BF150" s="204" t="str">
        <f t="shared" si="38"/>
        <v>PM</v>
      </c>
      <c r="BG150" s="204" t="str">
        <f t="shared" si="39"/>
        <v>POLYPEPTIDES</v>
      </c>
      <c r="BH150" s="204" t="str">
        <f t="shared" si="40"/>
        <v/>
      </c>
      <c r="BI150" s="204" t="str">
        <f t="shared" si="41"/>
        <v/>
      </c>
      <c r="BJ150" s="204" t="str">
        <f t="shared" si="42"/>
        <v>colistin</v>
      </c>
      <c r="BK150" s="204" t="str">
        <f t="shared" si="43"/>
        <v/>
      </c>
      <c r="BL150" s="204" t="str">
        <f t="shared" si="44"/>
        <v/>
      </c>
      <c r="BM150" s="204" t="str">
        <f t="shared" si="50"/>
        <v>Colistine</v>
      </c>
      <c r="BN150" s="204" t="str">
        <f t="shared" si="45"/>
        <v>Colistine</v>
      </c>
      <c r="BO150" s="204" t="str">
        <f t="shared" si="46"/>
        <v/>
      </c>
      <c r="BP150" s="204" t="str">
        <f t="shared" si="47"/>
        <v/>
      </c>
      <c r="BQ150" s="204" t="str">
        <f t="shared" si="51"/>
        <v>Polypeptides</v>
      </c>
      <c r="BR150" s="204" t="str">
        <f t="shared" si="52"/>
        <v>Polypeptides</v>
      </c>
      <c r="BS150" s="204" t="str">
        <f t="shared" si="53"/>
        <v/>
      </c>
      <c r="BT150" s="204" t="str">
        <f t="shared" si="54"/>
        <v/>
      </c>
      <c r="BU150" s="104" t="str">
        <f t="shared" si="55"/>
        <v>Prémélanges médicamenteux</v>
      </c>
      <c r="BV150" s="202" t="str">
        <f t="shared" si="56"/>
        <v>x</v>
      </c>
      <c r="BX150"/>
      <c r="BY150"/>
      <c r="BZ150"/>
      <c r="CA150"/>
      <c r="CB150"/>
      <c r="CD150"/>
      <c r="CL150" s="206" t="s">
        <v>2304</v>
      </c>
      <c r="CM150" s="268" t="s">
        <v>4587</v>
      </c>
      <c r="CO150" s="202">
        <v>149</v>
      </c>
    </row>
    <row r="151" spans="1:93" x14ac:dyDescent="0.25">
      <c r="A151" s="203" t="s">
        <v>1424</v>
      </c>
      <c r="B151" s="204" t="s">
        <v>1425</v>
      </c>
      <c r="C151" s="204" t="s">
        <v>1426</v>
      </c>
      <c r="D151" s="210" t="s">
        <v>851</v>
      </c>
      <c r="E151" s="204" t="s">
        <v>852</v>
      </c>
      <c r="F151" s="204" t="s">
        <v>1427</v>
      </c>
      <c r="G151" s="204" t="s">
        <v>1428</v>
      </c>
      <c r="H151" s="204" t="s">
        <v>909</v>
      </c>
      <c r="I151" s="204" t="s">
        <v>910</v>
      </c>
      <c r="J151" s="204" t="s">
        <v>956</v>
      </c>
      <c r="K151" s="204" t="s">
        <v>957</v>
      </c>
      <c r="L151" s="204" t="s">
        <v>958</v>
      </c>
      <c r="M151" s="204" t="s">
        <v>213</v>
      </c>
      <c r="N151" s="204" t="s">
        <v>959</v>
      </c>
      <c r="O151" s="204" t="s">
        <v>858</v>
      </c>
      <c r="P151" s="204" t="s">
        <v>859</v>
      </c>
      <c r="Q151" s="204" t="s">
        <v>966</v>
      </c>
      <c r="R151" s="204">
        <v>0</v>
      </c>
      <c r="S151" s="204">
        <v>0</v>
      </c>
      <c r="T151" s="204">
        <v>600</v>
      </c>
      <c r="U151" s="204">
        <v>4</v>
      </c>
      <c r="V151" s="204">
        <v>0</v>
      </c>
      <c r="W151" s="204">
        <v>0</v>
      </c>
      <c r="X151" s="204">
        <v>0</v>
      </c>
      <c r="Y151" s="204">
        <v>0</v>
      </c>
      <c r="Z151" s="204">
        <v>0</v>
      </c>
      <c r="AA151" s="204">
        <v>0</v>
      </c>
      <c r="AB151" s="204">
        <v>0</v>
      </c>
      <c r="AC151" s="204">
        <v>0</v>
      </c>
      <c r="AD151" s="204">
        <v>0</v>
      </c>
      <c r="AE151" s="204">
        <v>0</v>
      </c>
      <c r="AF151" s="204">
        <v>0</v>
      </c>
      <c r="AG151" s="204">
        <v>0</v>
      </c>
      <c r="AH151" s="204">
        <v>0</v>
      </c>
      <c r="AI151" s="204">
        <v>0</v>
      </c>
      <c r="AJ151" s="204" t="s">
        <v>871</v>
      </c>
      <c r="AK151" s="204" t="s">
        <v>960</v>
      </c>
      <c r="AL151" s="204" t="s">
        <v>213</v>
      </c>
      <c r="AM151" s="204" t="s">
        <v>1429</v>
      </c>
      <c r="AN151" s="204" t="s">
        <v>894</v>
      </c>
      <c r="AO151" s="204" t="s">
        <v>978</v>
      </c>
      <c r="AP151" s="204" t="s">
        <v>1430</v>
      </c>
      <c r="AQ151" s="204"/>
      <c r="AR151" s="204"/>
      <c r="AS151" s="204"/>
      <c r="AT151" s="204"/>
      <c r="AU151" s="204"/>
      <c r="AV151" s="204"/>
      <c r="AW151" s="204"/>
      <c r="AX151" s="204"/>
      <c r="AY151" s="204" t="str">
        <f t="shared" si="48"/>
        <v/>
      </c>
      <c r="AZ151" s="204" t="str">
        <f>IF(COUNTIF(AY:AY,AY151)=1,AY151,IF(AND(COUNTIF(AY:AY,AY151)&gt;1,COUNTIF(AZ$2:AZ150,AY151)&gt;=1),"",AY151))</f>
        <v/>
      </c>
      <c r="BA151" s="204" t="str">
        <v/>
      </c>
      <c r="BB151" s="204" t="str">
        <f>IF(BA151="","",MAX(BB$2:BB150)+1)</f>
        <v/>
      </c>
      <c r="BC151" s="204"/>
      <c r="BD151" s="204">
        <v>149</v>
      </c>
      <c r="BE151" s="204" t="str">
        <f t="shared" si="49"/>
        <v>COLISTINE SULFATE 2 000 000 UI/ML BUVABLE VIRBAC</v>
      </c>
      <c r="BF151" s="204" t="str">
        <f t="shared" si="38"/>
        <v>ORAL</v>
      </c>
      <c r="BG151" s="204" t="str">
        <f t="shared" si="39"/>
        <v>POLYPEPTIDES</v>
      </c>
      <c r="BH151" s="204" t="str">
        <f t="shared" si="40"/>
        <v/>
      </c>
      <c r="BI151" s="204" t="str">
        <f t="shared" si="41"/>
        <v/>
      </c>
      <c r="BJ151" s="204" t="str">
        <f t="shared" si="42"/>
        <v>colistin</v>
      </c>
      <c r="BK151" s="204" t="str">
        <f t="shared" si="43"/>
        <v/>
      </c>
      <c r="BL151" s="204" t="str">
        <f t="shared" si="44"/>
        <v/>
      </c>
      <c r="BM151" s="204" t="str">
        <f t="shared" si="50"/>
        <v>Colistine</v>
      </c>
      <c r="BN151" s="204" t="str">
        <f t="shared" si="45"/>
        <v>Colistine</v>
      </c>
      <c r="BO151" s="204" t="str">
        <f t="shared" si="46"/>
        <v/>
      </c>
      <c r="BP151" s="204" t="str">
        <f t="shared" si="47"/>
        <v/>
      </c>
      <c r="BQ151" s="204" t="str">
        <f t="shared" si="51"/>
        <v>Polypeptides</v>
      </c>
      <c r="BR151" s="204" t="str">
        <f t="shared" si="52"/>
        <v>Polypeptides</v>
      </c>
      <c r="BS151" s="204" t="str">
        <f t="shared" si="53"/>
        <v/>
      </c>
      <c r="BT151" s="204" t="str">
        <f t="shared" si="54"/>
        <v/>
      </c>
      <c r="BU151" s="104" t="str">
        <f t="shared" si="55"/>
        <v>Voie orale  hors prémélanges médicamenteux</v>
      </c>
      <c r="BV151" s="202" t="str">
        <f t="shared" si="56"/>
        <v>x</v>
      </c>
      <c r="BX151"/>
      <c r="BY151"/>
      <c r="BZ151"/>
      <c r="CA151"/>
      <c r="CB151"/>
      <c r="CD151"/>
      <c r="CL151" s="206" t="s">
        <v>4603</v>
      </c>
      <c r="CM151" s="268" t="s">
        <v>4587</v>
      </c>
      <c r="CO151" s="202">
        <v>150</v>
      </c>
    </row>
    <row r="152" spans="1:93" x14ac:dyDescent="0.25">
      <c r="A152" s="203" t="s">
        <v>4460</v>
      </c>
      <c r="B152" s="204" t="s">
        <v>4461</v>
      </c>
      <c r="C152" s="204" t="s">
        <v>880</v>
      </c>
      <c r="D152" s="210" t="s">
        <v>851</v>
      </c>
      <c r="E152" s="204" t="s">
        <v>852</v>
      </c>
      <c r="F152" s="204" t="s">
        <v>275</v>
      </c>
      <c r="G152" s="204" t="s">
        <v>853</v>
      </c>
      <c r="H152" s="204" t="s">
        <v>1612</v>
      </c>
      <c r="I152" s="204" t="s">
        <v>853</v>
      </c>
      <c r="J152" s="204" t="s">
        <v>875</v>
      </c>
      <c r="K152" s="204" t="s">
        <v>875</v>
      </c>
      <c r="L152" s="204" t="s">
        <v>1162</v>
      </c>
      <c r="M152" s="204" t="s">
        <v>213</v>
      </c>
      <c r="N152" s="204" t="s">
        <v>1267</v>
      </c>
      <c r="O152" s="204" t="s">
        <v>858</v>
      </c>
      <c r="P152" s="204" t="s">
        <v>859</v>
      </c>
      <c r="Q152" s="204" t="s">
        <v>1071</v>
      </c>
      <c r="R152" s="204">
        <v>15</v>
      </c>
      <c r="S152" s="204">
        <v>2</v>
      </c>
      <c r="T152" s="204">
        <v>0</v>
      </c>
      <c r="U152" s="204">
        <v>0</v>
      </c>
      <c r="V152" s="204">
        <v>0</v>
      </c>
      <c r="W152" s="204">
        <v>0</v>
      </c>
      <c r="X152" s="204">
        <v>0</v>
      </c>
      <c r="Y152" s="204">
        <v>0</v>
      </c>
      <c r="Z152" s="204">
        <v>0</v>
      </c>
      <c r="AA152" s="204">
        <v>0</v>
      </c>
      <c r="AB152" s="204">
        <v>15</v>
      </c>
      <c r="AC152" s="204">
        <v>2</v>
      </c>
      <c r="AD152" s="204">
        <v>15</v>
      </c>
      <c r="AE152" s="204">
        <v>2</v>
      </c>
      <c r="AF152" s="204">
        <v>0</v>
      </c>
      <c r="AG152" s="204">
        <v>0</v>
      </c>
      <c r="AH152" s="204">
        <v>0</v>
      </c>
      <c r="AI152" s="204">
        <v>0</v>
      </c>
      <c r="AJ152" s="204"/>
      <c r="AK152" s="204"/>
      <c r="AL152" s="204"/>
      <c r="AM152" s="204"/>
      <c r="AN152" s="204"/>
      <c r="AO152" s="204"/>
      <c r="AP152" s="204"/>
      <c r="AQ152" s="204"/>
      <c r="AR152" s="204"/>
      <c r="AS152" s="204"/>
      <c r="AT152" s="204"/>
      <c r="AU152" s="204"/>
      <c r="AV152" s="204"/>
      <c r="AW152" s="204"/>
      <c r="AX152" s="204"/>
      <c r="AY152" s="204" t="str">
        <f t="shared" si="48"/>
        <v>BIMOXYL LA 150 MG/ML SUSPENSION INJECTABLE POUR BOVINS OVINS ET PORCINS</v>
      </c>
      <c r="AZ152" s="204" t="str">
        <f>IF(COUNTIF(AY:AY,AY152)=1,AY152,IF(AND(COUNTIF(AY:AY,AY152)&gt;1,COUNTIF(AZ$2:AZ151,AY152)&gt;=1),"",AY152))</f>
        <v>BIMOXYL LA 150 MG/ML SUSPENSION INJECTABLE POUR BOVINS OVINS ET PORCINS</v>
      </c>
      <c r="BA152" s="204" t="str">
        <v/>
      </c>
      <c r="BB152" s="204" t="str">
        <f>IF(BA152="","",MAX(BB$2:BB151)+1)</f>
        <v/>
      </c>
      <c r="BC152" s="204"/>
      <c r="BD152" s="204">
        <v>150</v>
      </c>
      <c r="BE152" s="204" t="str">
        <f t="shared" si="49"/>
        <v>COLISULTRIX POUDRE</v>
      </c>
      <c r="BF152" s="204" t="str">
        <f t="shared" si="38"/>
        <v>ORAL</v>
      </c>
      <c r="BG152" s="204" t="str">
        <f t="shared" si="39"/>
        <v>TRIMETHOPRIME</v>
      </c>
      <c r="BH152" s="204" t="str">
        <f t="shared" si="40"/>
        <v>POLYPEPTIDES</v>
      </c>
      <c r="BI152" s="204" t="str">
        <f t="shared" si="41"/>
        <v/>
      </c>
      <c r="BJ152" s="204" t="str">
        <f t="shared" si="42"/>
        <v>trimethoprim</v>
      </c>
      <c r="BK152" s="204" t="str">
        <f t="shared" si="43"/>
        <v>colistin</v>
      </c>
      <c r="BL152" s="204" t="str">
        <f t="shared" si="44"/>
        <v/>
      </c>
      <c r="BM152" s="204" t="str">
        <f t="shared" si="50"/>
        <v>Triméthoprime + Colistine</v>
      </c>
      <c r="BN152" s="204" t="str">
        <f t="shared" si="45"/>
        <v>Triméthoprime</v>
      </c>
      <c r="BO152" s="204" t="str">
        <f t="shared" si="46"/>
        <v>Colistine</v>
      </c>
      <c r="BP152" s="204" t="str">
        <f t="shared" si="47"/>
        <v/>
      </c>
      <c r="BQ152" s="204" t="str">
        <f t="shared" si="51"/>
        <v>Trimethoprime + Polypeptides</v>
      </c>
      <c r="BR152" s="204" t="str">
        <f t="shared" si="52"/>
        <v>Trimethoprime</v>
      </c>
      <c r="BS152" s="204" t="str">
        <f t="shared" si="53"/>
        <v>Polypeptides</v>
      </c>
      <c r="BT152" s="204" t="str">
        <f t="shared" si="54"/>
        <v/>
      </c>
      <c r="BU152" s="104" t="str">
        <f t="shared" si="55"/>
        <v>Voie orale  hors prémélanges médicamenteux</v>
      </c>
      <c r="BV152" s="202" t="str">
        <f t="shared" si="56"/>
        <v>x</v>
      </c>
      <c r="BX152"/>
      <c r="BY152"/>
      <c r="BZ152"/>
      <c r="CA152"/>
      <c r="CB152"/>
      <c r="CD152"/>
      <c r="CL152" s="206" t="s">
        <v>4626</v>
      </c>
      <c r="CM152" s="268" t="s">
        <v>4587</v>
      </c>
      <c r="CO152" s="202">
        <v>151</v>
      </c>
    </row>
    <row r="153" spans="1:93" x14ac:dyDescent="0.25">
      <c r="A153" s="203" t="s">
        <v>4460</v>
      </c>
      <c r="B153" s="204" t="s">
        <v>4462</v>
      </c>
      <c r="C153" s="204" t="s">
        <v>884</v>
      </c>
      <c r="D153" s="210" t="s">
        <v>863</v>
      </c>
      <c r="E153" s="204" t="s">
        <v>852</v>
      </c>
      <c r="F153" s="204" t="s">
        <v>275</v>
      </c>
      <c r="G153" s="204" t="s">
        <v>853</v>
      </c>
      <c r="H153" s="204" t="s">
        <v>1612</v>
      </c>
      <c r="I153" s="204" t="s">
        <v>853</v>
      </c>
      <c r="J153" s="204" t="s">
        <v>875</v>
      </c>
      <c r="K153" s="204" t="s">
        <v>875</v>
      </c>
      <c r="L153" s="204" t="s">
        <v>1162</v>
      </c>
      <c r="M153" s="204" t="s">
        <v>213</v>
      </c>
      <c r="N153" s="204" t="s">
        <v>1267</v>
      </c>
      <c r="O153" s="204" t="s">
        <v>858</v>
      </c>
      <c r="P153" s="204" t="s">
        <v>859</v>
      </c>
      <c r="Q153" s="204" t="s">
        <v>1928</v>
      </c>
      <c r="R153" s="204">
        <v>15</v>
      </c>
      <c r="S153" s="204">
        <v>2</v>
      </c>
      <c r="T153" s="204">
        <v>0</v>
      </c>
      <c r="U153" s="204">
        <v>0</v>
      </c>
      <c r="V153" s="204">
        <v>0</v>
      </c>
      <c r="W153" s="204">
        <v>0</v>
      </c>
      <c r="X153" s="204">
        <v>0</v>
      </c>
      <c r="Y153" s="204">
        <v>0</v>
      </c>
      <c r="Z153" s="204">
        <v>0</v>
      </c>
      <c r="AA153" s="204">
        <v>0</v>
      </c>
      <c r="AB153" s="204">
        <v>15</v>
      </c>
      <c r="AC153" s="204">
        <v>2</v>
      </c>
      <c r="AD153" s="204">
        <v>15</v>
      </c>
      <c r="AE153" s="204">
        <v>2</v>
      </c>
      <c r="AF153" s="204">
        <v>0</v>
      </c>
      <c r="AG153" s="204">
        <v>0</v>
      </c>
      <c r="AH153" s="204">
        <v>0</v>
      </c>
      <c r="AI153" s="204">
        <v>0</v>
      </c>
      <c r="AJ153" s="204"/>
      <c r="AK153" s="204"/>
      <c r="AL153" s="204"/>
      <c r="AM153" s="204"/>
      <c r="AN153" s="204"/>
      <c r="AO153" s="204"/>
      <c r="AP153" s="204"/>
      <c r="AQ153" s="204"/>
      <c r="AR153" s="204"/>
      <c r="AS153" s="204"/>
      <c r="AT153" s="204"/>
      <c r="AU153" s="204"/>
      <c r="AV153" s="204"/>
      <c r="AW153" s="204"/>
      <c r="AX153" s="204"/>
      <c r="AY153" s="204" t="str">
        <f t="shared" si="48"/>
        <v>BIMOXYL LA 150 MG/ML SUSPENSION INJECTABLE POUR BOVINS OVINS ET PORCINS</v>
      </c>
      <c r="AZ153" s="204" t="str">
        <f>IF(COUNTIF(AY:AY,AY153)=1,AY153,IF(AND(COUNTIF(AY:AY,AY153)&gt;1,COUNTIF(AZ$2:AZ152,AY153)&gt;=1),"",AY153))</f>
        <v/>
      </c>
      <c r="BA153" s="204" t="str">
        <v/>
      </c>
      <c r="BB153" s="204" t="str">
        <f>IF(BA153="","",MAX(BB$2:BB152)+1)</f>
        <v/>
      </c>
      <c r="BC153" s="204"/>
      <c r="BD153" s="204">
        <v>151</v>
      </c>
      <c r="BE153" s="204" t="str">
        <f t="shared" si="49"/>
        <v>COLIVET</v>
      </c>
      <c r="BF153" s="204" t="str">
        <f t="shared" si="38"/>
        <v>ORAL</v>
      </c>
      <c r="BG153" s="204" t="str">
        <f t="shared" si="39"/>
        <v>POLYPEPTIDES</v>
      </c>
      <c r="BH153" s="204" t="str">
        <f t="shared" si="40"/>
        <v/>
      </c>
      <c r="BI153" s="204" t="str">
        <f t="shared" si="41"/>
        <v/>
      </c>
      <c r="BJ153" s="204" t="str">
        <f t="shared" si="42"/>
        <v>colistin</v>
      </c>
      <c r="BK153" s="204" t="str">
        <f t="shared" si="43"/>
        <v/>
      </c>
      <c r="BL153" s="204" t="str">
        <f t="shared" si="44"/>
        <v/>
      </c>
      <c r="BM153" s="204" t="str">
        <f t="shared" si="50"/>
        <v>Colistine</v>
      </c>
      <c r="BN153" s="204" t="str">
        <f t="shared" si="45"/>
        <v>Colistine</v>
      </c>
      <c r="BO153" s="204" t="str">
        <f t="shared" si="46"/>
        <v/>
      </c>
      <c r="BP153" s="204" t="str">
        <f t="shared" si="47"/>
        <v/>
      </c>
      <c r="BQ153" s="204" t="str">
        <f t="shared" si="51"/>
        <v>Polypeptides</v>
      </c>
      <c r="BR153" s="204" t="str">
        <f t="shared" si="52"/>
        <v>Polypeptides</v>
      </c>
      <c r="BS153" s="204" t="str">
        <f t="shared" si="53"/>
        <v/>
      </c>
      <c r="BT153" s="204" t="str">
        <f t="shared" si="54"/>
        <v/>
      </c>
      <c r="BU153" s="104" t="str">
        <f t="shared" si="55"/>
        <v>Voie orale  hors prémélanges médicamenteux</v>
      </c>
      <c r="BV153" s="202" t="str">
        <f t="shared" si="56"/>
        <v>x</v>
      </c>
      <c r="BX153"/>
      <c r="BY153"/>
      <c r="BZ153"/>
      <c r="CA153"/>
      <c r="CB153"/>
      <c r="CD153"/>
      <c r="CL153" s="206" t="s">
        <v>2897</v>
      </c>
      <c r="CM153" s="268" t="s">
        <v>4587</v>
      </c>
      <c r="CO153" s="202">
        <v>152</v>
      </c>
    </row>
    <row r="154" spans="1:93" x14ac:dyDescent="0.25">
      <c r="A154" s="203" t="s">
        <v>3033</v>
      </c>
      <c r="B154" s="204" t="s">
        <v>3034</v>
      </c>
      <c r="C154" s="204" t="s">
        <v>989</v>
      </c>
      <c r="D154" s="210" t="s">
        <v>923</v>
      </c>
      <c r="E154" s="204" t="s">
        <v>924</v>
      </c>
      <c r="F154" s="204" t="s">
        <v>70</v>
      </c>
      <c r="G154" s="204" t="s">
        <v>925</v>
      </c>
      <c r="H154" s="204" t="s">
        <v>2897</v>
      </c>
      <c r="I154" s="204" t="s">
        <v>910</v>
      </c>
      <c r="J154" s="204" t="s">
        <v>875</v>
      </c>
      <c r="K154" s="204" t="s">
        <v>875</v>
      </c>
      <c r="L154" s="204" t="s">
        <v>1162</v>
      </c>
      <c r="M154" s="204" t="s">
        <v>213</v>
      </c>
      <c r="N154" s="204" t="s">
        <v>1004</v>
      </c>
      <c r="O154" s="204" t="s">
        <v>992</v>
      </c>
      <c r="P154" s="204" t="s">
        <v>859</v>
      </c>
      <c r="Q154" s="204" t="s">
        <v>1004</v>
      </c>
      <c r="R154" s="204">
        <v>0</v>
      </c>
      <c r="S154" s="204">
        <v>0</v>
      </c>
      <c r="T154" s="204">
        <v>0</v>
      </c>
      <c r="U154" s="204">
        <v>0</v>
      </c>
      <c r="V154" s="204">
        <v>0</v>
      </c>
      <c r="W154" s="204">
        <v>0</v>
      </c>
      <c r="X154" s="204">
        <v>0</v>
      </c>
      <c r="Y154" s="204">
        <v>0</v>
      </c>
      <c r="Z154" s="204">
        <v>0</v>
      </c>
      <c r="AA154" s="204">
        <v>0</v>
      </c>
      <c r="AB154" s="204">
        <v>0</v>
      </c>
      <c r="AC154" s="204">
        <v>0</v>
      </c>
      <c r="AD154" s="204">
        <v>0</v>
      </c>
      <c r="AE154" s="204">
        <v>0</v>
      </c>
      <c r="AF154" s="204">
        <v>20</v>
      </c>
      <c r="AG154" s="204">
        <v>5</v>
      </c>
      <c r="AH154" s="204">
        <v>0</v>
      </c>
      <c r="AI154" s="204">
        <v>0</v>
      </c>
      <c r="AJ154" s="204"/>
      <c r="AK154" s="204"/>
      <c r="AL154" s="204"/>
      <c r="AM154" s="204"/>
      <c r="AN154" s="204"/>
      <c r="AO154" s="204"/>
      <c r="AP154" s="204"/>
      <c r="AQ154" s="204"/>
      <c r="AR154" s="204"/>
      <c r="AS154" s="204"/>
      <c r="AT154" s="204"/>
      <c r="AU154" s="204"/>
      <c r="AV154" s="204"/>
      <c r="AW154" s="204"/>
      <c r="AX154" s="204"/>
      <c r="AY154" s="204" t="str">
        <f t="shared" si="48"/>
        <v>BIOAMOXI</v>
      </c>
      <c r="AZ154" s="204" t="str">
        <f>IF(COUNTIF(AY:AY,AY154)=1,AY154,IF(AND(COUNTIF(AY:AY,AY154)&gt;1,COUNTIF(AZ$2:AZ153,AY154)&gt;=1),"",AY154))</f>
        <v>BIOAMOXI</v>
      </c>
      <c r="BA154" s="204" t="str">
        <v/>
      </c>
      <c r="BB154" s="204" t="str">
        <f>IF(BA154="","",MAX(BB$2:BB153)+1)</f>
        <v/>
      </c>
      <c r="BC154" s="204"/>
      <c r="BD154" s="204">
        <v>152</v>
      </c>
      <c r="BE154" s="204" t="str">
        <f t="shared" si="49"/>
        <v>COLIVET SOLUTION</v>
      </c>
      <c r="BF154" s="204" t="str">
        <f t="shared" si="38"/>
        <v>ORAL</v>
      </c>
      <c r="BG154" s="204" t="str">
        <f t="shared" si="39"/>
        <v>POLYPEPTIDES</v>
      </c>
      <c r="BH154" s="204" t="str">
        <f t="shared" si="40"/>
        <v/>
      </c>
      <c r="BI154" s="204" t="str">
        <f t="shared" si="41"/>
        <v/>
      </c>
      <c r="BJ154" s="204" t="str">
        <f t="shared" si="42"/>
        <v>colistin</v>
      </c>
      <c r="BK154" s="204" t="str">
        <f t="shared" si="43"/>
        <v/>
      </c>
      <c r="BL154" s="204" t="str">
        <f t="shared" si="44"/>
        <v/>
      </c>
      <c r="BM154" s="204" t="str">
        <f t="shared" si="50"/>
        <v>Colistine</v>
      </c>
      <c r="BN154" s="204" t="str">
        <f t="shared" si="45"/>
        <v>Colistine</v>
      </c>
      <c r="BO154" s="204" t="str">
        <f t="shared" si="46"/>
        <v/>
      </c>
      <c r="BP154" s="204" t="str">
        <f t="shared" si="47"/>
        <v/>
      </c>
      <c r="BQ154" s="204" t="str">
        <f t="shared" si="51"/>
        <v>Polypeptides</v>
      </c>
      <c r="BR154" s="204" t="str">
        <f t="shared" si="52"/>
        <v>Polypeptides</v>
      </c>
      <c r="BS154" s="204" t="str">
        <f t="shared" si="53"/>
        <v/>
      </c>
      <c r="BT154" s="204" t="str">
        <f t="shared" si="54"/>
        <v/>
      </c>
      <c r="BU154" s="104" t="str">
        <f t="shared" si="55"/>
        <v>Voie orale  hors prémélanges médicamenteux</v>
      </c>
      <c r="BV154" s="202" t="str">
        <f t="shared" si="56"/>
        <v>x</v>
      </c>
      <c r="BX154"/>
      <c r="BY154"/>
      <c r="BZ154"/>
      <c r="CA154"/>
      <c r="CB154"/>
      <c r="CD154"/>
      <c r="CL154" s="206" t="s">
        <v>4612</v>
      </c>
      <c r="CM154" s="268" t="s">
        <v>4587</v>
      </c>
      <c r="CO154" s="202">
        <v>153</v>
      </c>
    </row>
    <row r="155" spans="1:93" x14ac:dyDescent="0.25">
      <c r="A155" s="203" t="s">
        <v>3033</v>
      </c>
      <c r="B155" s="204" t="s">
        <v>3035</v>
      </c>
      <c r="C155" s="204" t="s">
        <v>3036</v>
      </c>
      <c r="D155" s="210" t="s">
        <v>1000</v>
      </c>
      <c r="E155" s="204" t="s">
        <v>924</v>
      </c>
      <c r="F155" s="204" t="s">
        <v>70</v>
      </c>
      <c r="G155" s="204" t="s">
        <v>925</v>
      </c>
      <c r="H155" s="204" t="s">
        <v>2897</v>
      </c>
      <c r="I155" s="204" t="s">
        <v>910</v>
      </c>
      <c r="J155" s="204" t="s">
        <v>875</v>
      </c>
      <c r="K155" s="204" t="s">
        <v>875</v>
      </c>
      <c r="L155" s="204" t="s">
        <v>1162</v>
      </c>
      <c r="M155" s="204" t="s">
        <v>213</v>
      </c>
      <c r="N155" s="204" t="s">
        <v>1004</v>
      </c>
      <c r="O155" s="204" t="s">
        <v>992</v>
      </c>
      <c r="P155" s="204" t="s">
        <v>859</v>
      </c>
      <c r="Q155" s="204" t="s">
        <v>923</v>
      </c>
      <c r="R155" s="204">
        <v>0</v>
      </c>
      <c r="S155" s="204">
        <v>0</v>
      </c>
      <c r="T155" s="204">
        <v>0</v>
      </c>
      <c r="U155" s="204">
        <v>0</v>
      </c>
      <c r="V155" s="204">
        <v>0</v>
      </c>
      <c r="W155" s="204">
        <v>0</v>
      </c>
      <c r="X155" s="204">
        <v>0</v>
      </c>
      <c r="Y155" s="204">
        <v>0</v>
      </c>
      <c r="Z155" s="204">
        <v>0</v>
      </c>
      <c r="AA155" s="204">
        <v>0</v>
      </c>
      <c r="AB155" s="204">
        <v>0</v>
      </c>
      <c r="AC155" s="204">
        <v>0</v>
      </c>
      <c r="AD155" s="204">
        <v>0</v>
      </c>
      <c r="AE155" s="204">
        <v>0</v>
      </c>
      <c r="AF155" s="204">
        <v>20</v>
      </c>
      <c r="AG155" s="204">
        <v>5</v>
      </c>
      <c r="AH155" s="204">
        <v>0</v>
      </c>
      <c r="AI155" s="204">
        <v>0</v>
      </c>
      <c r="AJ155" s="204"/>
      <c r="AK155" s="204"/>
      <c r="AL155" s="204"/>
      <c r="AM155" s="204"/>
      <c r="AN155" s="204"/>
      <c r="AO155" s="204"/>
      <c r="AP155" s="204"/>
      <c r="AQ155" s="204"/>
      <c r="AR155" s="204"/>
      <c r="AS155" s="204"/>
      <c r="AT155" s="204"/>
      <c r="AU155" s="204"/>
      <c r="AV155" s="204"/>
      <c r="AW155" s="204"/>
      <c r="AX155" s="204"/>
      <c r="AY155" s="204" t="str">
        <f t="shared" si="48"/>
        <v>BIOAMOXI</v>
      </c>
      <c r="AZ155" s="204" t="str">
        <f>IF(COUNTIF(AY:AY,AY155)=1,AY155,IF(AND(COUNTIF(AY:AY,AY155)&gt;1,COUNTIF(AZ$2:AZ154,AY155)&gt;=1),"",AY155))</f>
        <v/>
      </c>
      <c r="BA155" s="204" t="str">
        <v/>
      </c>
      <c r="BB155" s="204" t="str">
        <f>IF(BA155="","",MAX(BB$2:BB154)+1)</f>
        <v/>
      </c>
      <c r="BC155" s="204"/>
      <c r="BD155" s="204">
        <v>153</v>
      </c>
      <c r="BE155" s="204" t="str">
        <f t="shared" si="49"/>
        <v>COLMYC 2,5 % SOLUTION BUVABLE POUR VEAUX</v>
      </c>
      <c r="BF155" s="204" t="str">
        <f t="shared" si="38"/>
        <v>ORAL</v>
      </c>
      <c r="BG155" s="204" t="str">
        <f t="shared" si="39"/>
        <v>FLUOROQUINOLONES</v>
      </c>
      <c r="BH155" s="204" t="str">
        <f t="shared" si="40"/>
        <v/>
      </c>
      <c r="BI155" s="204" t="str">
        <f t="shared" si="41"/>
        <v/>
      </c>
      <c r="BJ155" s="204" t="str">
        <f t="shared" si="42"/>
        <v>enrofloxacin</v>
      </c>
      <c r="BK155" s="204" t="str">
        <f t="shared" si="43"/>
        <v/>
      </c>
      <c r="BL155" s="204" t="str">
        <f t="shared" si="44"/>
        <v/>
      </c>
      <c r="BM155" s="204" t="str">
        <f t="shared" si="50"/>
        <v>Enrofloxacine</v>
      </c>
      <c r="BN155" s="204" t="str">
        <f t="shared" si="45"/>
        <v>Enrofloxacine</v>
      </c>
      <c r="BO155" s="204" t="str">
        <f t="shared" si="46"/>
        <v/>
      </c>
      <c r="BP155" s="204" t="str">
        <f t="shared" si="47"/>
        <v/>
      </c>
      <c r="BQ155" s="204" t="str">
        <f t="shared" si="51"/>
        <v>Fluoroquinolones</v>
      </c>
      <c r="BR155" s="204" t="str">
        <f t="shared" si="52"/>
        <v>Fluoroquinolones</v>
      </c>
      <c r="BS155" s="204" t="str">
        <f t="shared" si="53"/>
        <v/>
      </c>
      <c r="BT155" s="204" t="str">
        <f t="shared" si="54"/>
        <v/>
      </c>
      <c r="BU155" s="104" t="str">
        <f t="shared" si="55"/>
        <v>Voie orale  hors prémélanges médicamenteux</v>
      </c>
      <c r="BV155" s="202" t="str">
        <f t="shared" si="56"/>
        <v>x</v>
      </c>
      <c r="BX155"/>
      <c r="BY155"/>
      <c r="BZ155"/>
      <c r="CA155"/>
      <c r="CB155"/>
      <c r="CD155"/>
      <c r="CL155" s="206" t="s">
        <v>4616</v>
      </c>
      <c r="CM155" s="268" t="s">
        <v>4587</v>
      </c>
      <c r="CO155" s="202">
        <v>154</v>
      </c>
    </row>
    <row r="156" spans="1:93" x14ac:dyDescent="0.25">
      <c r="A156" s="203" t="s">
        <v>1940</v>
      </c>
      <c r="B156" s="204" t="s">
        <v>1941</v>
      </c>
      <c r="C156" s="204" t="s">
        <v>1865</v>
      </c>
      <c r="D156" s="210" t="s">
        <v>851</v>
      </c>
      <c r="E156" s="204" t="s">
        <v>924</v>
      </c>
      <c r="F156" s="204" t="s">
        <v>71</v>
      </c>
      <c r="G156" s="204" t="s">
        <v>925</v>
      </c>
      <c r="H156" s="204" t="s">
        <v>173</v>
      </c>
      <c r="I156" s="204" t="s">
        <v>910</v>
      </c>
      <c r="J156" s="204" t="s">
        <v>1013</v>
      </c>
      <c r="K156" s="204" t="s">
        <v>1013</v>
      </c>
      <c r="L156" s="204" t="s">
        <v>1095</v>
      </c>
      <c r="M156" s="204" t="s">
        <v>1096</v>
      </c>
      <c r="N156" s="204" t="s">
        <v>1170</v>
      </c>
      <c r="O156" s="204" t="s">
        <v>928</v>
      </c>
      <c r="P156" s="204" t="s">
        <v>1098</v>
      </c>
      <c r="Q156" s="204" t="s">
        <v>1942</v>
      </c>
      <c r="R156" s="204">
        <v>4.88</v>
      </c>
      <c r="S156" s="204">
        <v>2</v>
      </c>
      <c r="T156" s="204">
        <v>0</v>
      </c>
      <c r="U156" s="204">
        <v>0</v>
      </c>
      <c r="V156" s="204">
        <v>0</v>
      </c>
      <c r="W156" s="204">
        <v>0</v>
      </c>
      <c r="X156" s="204">
        <v>0</v>
      </c>
      <c r="Y156" s="204">
        <v>0</v>
      </c>
      <c r="Z156" s="204">
        <v>0</v>
      </c>
      <c r="AA156" s="204">
        <v>0</v>
      </c>
      <c r="AB156" s="204">
        <v>4.88</v>
      </c>
      <c r="AC156" s="204">
        <v>3</v>
      </c>
      <c r="AD156" s="204">
        <v>4.88</v>
      </c>
      <c r="AE156" s="204">
        <v>3</v>
      </c>
      <c r="AF156" s="204">
        <v>3.66</v>
      </c>
      <c r="AG156" s="204">
        <v>3</v>
      </c>
      <c r="AH156" s="204">
        <v>0</v>
      </c>
      <c r="AI156" s="204">
        <v>0</v>
      </c>
      <c r="AJ156" s="204"/>
      <c r="AK156" s="204"/>
      <c r="AL156" s="204"/>
      <c r="AM156" s="204"/>
      <c r="AN156" s="204"/>
      <c r="AO156" s="204"/>
      <c r="AP156" s="204"/>
      <c r="AQ156" s="204"/>
      <c r="AR156" s="204"/>
      <c r="AS156" s="204"/>
      <c r="AT156" s="204"/>
      <c r="AU156" s="204"/>
      <c r="AV156" s="204"/>
      <c r="AW156" s="204"/>
      <c r="AX156" s="204"/>
      <c r="AY156" s="204" t="str">
        <f t="shared" si="48"/>
        <v>BIOREPAS</v>
      </c>
      <c r="AZ156" s="204" t="str">
        <f>IF(COUNTIF(AY:AY,AY156)=1,AY156,IF(AND(COUNTIF(AY:AY,AY156)&gt;1,COUNTIF(AZ$2:AZ155,AY156)&gt;=1),"",AY156))</f>
        <v>BIOREPAS</v>
      </c>
      <c r="BA156" s="204" t="str">
        <v/>
      </c>
      <c r="BB156" s="204" t="str">
        <f>IF(BA156="","",MAX(BB$2:BB155)+1)</f>
        <v/>
      </c>
      <c r="BC156" s="204"/>
      <c r="BD156" s="204">
        <v>154</v>
      </c>
      <c r="BE156" s="204" t="str">
        <f t="shared" si="49"/>
        <v>COMPOMIX V AMPICILLINE</v>
      </c>
      <c r="BF156" s="204" t="str">
        <f t="shared" si="38"/>
        <v>ORAL</v>
      </c>
      <c r="BG156" s="204" t="str">
        <f t="shared" si="39"/>
        <v>PENICILLINES</v>
      </c>
      <c r="BH156" s="204" t="str">
        <f t="shared" si="40"/>
        <v/>
      </c>
      <c r="BI156" s="204" t="str">
        <f t="shared" si="41"/>
        <v/>
      </c>
      <c r="BJ156" s="204" t="str">
        <f t="shared" si="42"/>
        <v>ampicillin</v>
      </c>
      <c r="BK156" s="204" t="str">
        <f t="shared" si="43"/>
        <v/>
      </c>
      <c r="BL156" s="204" t="str">
        <f t="shared" si="44"/>
        <v/>
      </c>
      <c r="BM156" s="204" t="str">
        <f t="shared" si="50"/>
        <v>Ampicilline</v>
      </c>
      <c r="BN156" s="204" t="str">
        <f t="shared" si="45"/>
        <v>Ampicilline</v>
      </c>
      <c r="BO156" s="204" t="str">
        <f t="shared" si="46"/>
        <v/>
      </c>
      <c r="BP156" s="204" t="str">
        <f t="shared" si="47"/>
        <v/>
      </c>
      <c r="BQ156" s="204" t="str">
        <f t="shared" si="51"/>
        <v>Penicillines</v>
      </c>
      <c r="BR156" s="204" t="str">
        <f t="shared" si="52"/>
        <v>Penicillines</v>
      </c>
      <c r="BS156" s="204" t="str">
        <f t="shared" si="53"/>
        <v/>
      </c>
      <c r="BT156" s="204" t="str">
        <f t="shared" si="54"/>
        <v/>
      </c>
      <c r="BU156" s="104" t="str">
        <f t="shared" si="55"/>
        <v>Voie orale  hors prémélanges médicamenteux</v>
      </c>
      <c r="BV156" s="202" t="str">
        <f t="shared" si="56"/>
        <v/>
      </c>
      <c r="BX156"/>
      <c r="BY156"/>
      <c r="BZ156"/>
      <c r="CA156"/>
      <c r="CB156"/>
      <c r="CD156"/>
      <c r="CL156" s="206" t="s">
        <v>4617</v>
      </c>
      <c r="CM156" s="268" t="s">
        <v>4587</v>
      </c>
      <c r="CO156" s="202">
        <v>155</v>
      </c>
    </row>
    <row r="157" spans="1:93" x14ac:dyDescent="0.25">
      <c r="A157" s="203" t="s">
        <v>3040</v>
      </c>
      <c r="B157" s="204" t="s">
        <v>213</v>
      </c>
      <c r="C157" s="204" t="s">
        <v>3041</v>
      </c>
      <c r="D157" s="210" t="s">
        <v>923</v>
      </c>
      <c r="E157" s="204" t="s">
        <v>924</v>
      </c>
      <c r="F157" s="204" t="s">
        <v>695</v>
      </c>
      <c r="G157" s="204" t="s">
        <v>925</v>
      </c>
      <c r="H157" s="204" t="s">
        <v>926</v>
      </c>
      <c r="I157" s="204" t="s">
        <v>910</v>
      </c>
      <c r="J157" s="204" t="s">
        <v>875</v>
      </c>
      <c r="K157" s="204" t="s">
        <v>875</v>
      </c>
      <c r="L157" s="204" t="s">
        <v>1162</v>
      </c>
      <c r="M157" s="204" t="s">
        <v>213</v>
      </c>
      <c r="N157" s="204" t="s">
        <v>851</v>
      </c>
      <c r="O157" s="204" t="s">
        <v>992</v>
      </c>
      <c r="P157" s="204" t="s">
        <v>859</v>
      </c>
      <c r="Q157" s="204" t="s">
        <v>851</v>
      </c>
      <c r="R157" s="204">
        <v>10</v>
      </c>
      <c r="S157" s="204">
        <v>5</v>
      </c>
      <c r="T157" s="204">
        <v>0</v>
      </c>
      <c r="U157" s="204">
        <v>0</v>
      </c>
      <c r="V157" s="204">
        <v>0</v>
      </c>
      <c r="W157" s="204">
        <v>0</v>
      </c>
      <c r="X157" s="204">
        <v>0</v>
      </c>
      <c r="Y157" s="204">
        <v>0</v>
      </c>
      <c r="Z157" s="204">
        <v>0</v>
      </c>
      <c r="AA157" s="204">
        <v>0</v>
      </c>
      <c r="AB157" s="204">
        <v>0</v>
      </c>
      <c r="AC157" s="204">
        <v>0</v>
      </c>
      <c r="AD157" s="204">
        <v>10</v>
      </c>
      <c r="AE157" s="204">
        <v>5</v>
      </c>
      <c r="AF157" s="204">
        <v>10</v>
      </c>
      <c r="AG157" s="204">
        <v>5</v>
      </c>
      <c r="AH157" s="204">
        <v>0</v>
      </c>
      <c r="AI157" s="204">
        <v>0</v>
      </c>
      <c r="AJ157" s="204"/>
      <c r="AK157" s="204"/>
      <c r="AL157" s="204"/>
      <c r="AM157" s="204"/>
      <c r="AN157" s="204"/>
      <c r="AO157" s="204"/>
      <c r="AP157" s="204"/>
      <c r="AQ157" s="204"/>
      <c r="AR157" s="204"/>
      <c r="AS157" s="204"/>
      <c r="AT157" s="204"/>
      <c r="AU157" s="204"/>
      <c r="AV157" s="204"/>
      <c r="AW157" s="204"/>
      <c r="AX157" s="204"/>
      <c r="AY157" s="204" t="str">
        <f t="shared" si="48"/>
        <v>BIOTORNIS</v>
      </c>
      <c r="AZ157" s="204" t="str">
        <f>IF(COUNTIF(AY:AY,AY157)=1,AY157,IF(AND(COUNTIF(AY:AY,AY157)&gt;1,COUNTIF(AZ$2:AZ156,AY157)&gt;=1),"",AY157))</f>
        <v>BIOTORNIS</v>
      </c>
      <c r="BA157" s="204" t="str">
        <v/>
      </c>
      <c r="BB157" s="204" t="str">
        <f>IF(BA157="","",MAX(BB$2:BB156)+1)</f>
        <v/>
      </c>
      <c r="BC157" s="204"/>
      <c r="BD157" s="204">
        <v>155</v>
      </c>
      <c r="BE157" s="204" t="str">
        <f t="shared" si="49"/>
        <v>COMPOMIX V COLI 1.000</v>
      </c>
      <c r="BF157" s="204" t="str">
        <f t="shared" si="38"/>
        <v>ORAL</v>
      </c>
      <c r="BG157" s="204" t="str">
        <f t="shared" si="39"/>
        <v>POLYPEPTIDES</v>
      </c>
      <c r="BH157" s="204" t="str">
        <f t="shared" si="40"/>
        <v/>
      </c>
      <c r="BI157" s="204" t="str">
        <f t="shared" si="41"/>
        <v/>
      </c>
      <c r="BJ157" s="204" t="str">
        <f t="shared" si="42"/>
        <v>colistin</v>
      </c>
      <c r="BK157" s="204" t="str">
        <f t="shared" si="43"/>
        <v/>
      </c>
      <c r="BL157" s="204" t="str">
        <f t="shared" si="44"/>
        <v/>
      </c>
      <c r="BM157" s="204" t="str">
        <f t="shared" si="50"/>
        <v>Colistine</v>
      </c>
      <c r="BN157" s="204" t="str">
        <f t="shared" si="45"/>
        <v>Colistine</v>
      </c>
      <c r="BO157" s="204" t="str">
        <f t="shared" si="46"/>
        <v/>
      </c>
      <c r="BP157" s="204" t="str">
        <f t="shared" si="47"/>
        <v/>
      </c>
      <c r="BQ157" s="204" t="str">
        <f t="shared" si="51"/>
        <v>Polypeptides</v>
      </c>
      <c r="BR157" s="204" t="str">
        <f t="shared" si="52"/>
        <v>Polypeptides</v>
      </c>
      <c r="BS157" s="204" t="str">
        <f t="shared" si="53"/>
        <v/>
      </c>
      <c r="BT157" s="204" t="str">
        <f t="shared" si="54"/>
        <v/>
      </c>
      <c r="BU157" s="104" t="str">
        <f t="shared" si="55"/>
        <v>Voie orale  hors prémélanges médicamenteux</v>
      </c>
      <c r="BV157" s="202" t="str">
        <f t="shared" si="56"/>
        <v>x</v>
      </c>
      <c r="BX157"/>
      <c r="BY157"/>
      <c r="BZ157"/>
      <c r="CA157"/>
      <c r="CB157"/>
      <c r="CD157"/>
      <c r="CL157" s="206" t="s">
        <v>4615</v>
      </c>
      <c r="CM157" s="268" t="s">
        <v>4587</v>
      </c>
      <c r="CO157" s="202">
        <v>156</v>
      </c>
    </row>
    <row r="158" spans="1:93" x14ac:dyDescent="0.25">
      <c r="A158" s="203" t="s">
        <v>3040</v>
      </c>
      <c r="B158" s="204" t="s">
        <v>3042</v>
      </c>
      <c r="C158" s="204" t="s">
        <v>1865</v>
      </c>
      <c r="D158" s="210" t="s">
        <v>851</v>
      </c>
      <c r="E158" s="204" t="s">
        <v>924</v>
      </c>
      <c r="F158" s="204" t="s">
        <v>695</v>
      </c>
      <c r="G158" s="204" t="s">
        <v>925</v>
      </c>
      <c r="H158" s="204" t="s">
        <v>926</v>
      </c>
      <c r="I158" s="204" t="s">
        <v>910</v>
      </c>
      <c r="J158" s="204" t="s">
        <v>875</v>
      </c>
      <c r="K158" s="204" t="s">
        <v>875</v>
      </c>
      <c r="L158" s="204" t="s">
        <v>1162</v>
      </c>
      <c r="M158" s="204" t="s">
        <v>213</v>
      </c>
      <c r="N158" s="204" t="s">
        <v>851</v>
      </c>
      <c r="O158" s="204" t="s">
        <v>992</v>
      </c>
      <c r="P158" s="204" t="s">
        <v>859</v>
      </c>
      <c r="Q158" s="204" t="s">
        <v>947</v>
      </c>
      <c r="R158" s="204">
        <v>10</v>
      </c>
      <c r="S158" s="204">
        <v>5</v>
      </c>
      <c r="T158" s="204">
        <v>0</v>
      </c>
      <c r="U158" s="204">
        <v>0</v>
      </c>
      <c r="V158" s="204">
        <v>0</v>
      </c>
      <c r="W158" s="204">
        <v>0</v>
      </c>
      <c r="X158" s="204">
        <v>0</v>
      </c>
      <c r="Y158" s="204">
        <v>0</v>
      </c>
      <c r="Z158" s="204">
        <v>0</v>
      </c>
      <c r="AA158" s="204">
        <v>0</v>
      </c>
      <c r="AB158" s="204">
        <v>0</v>
      </c>
      <c r="AC158" s="204">
        <v>0</v>
      </c>
      <c r="AD158" s="204">
        <v>10</v>
      </c>
      <c r="AE158" s="204">
        <v>5</v>
      </c>
      <c r="AF158" s="204">
        <v>10</v>
      </c>
      <c r="AG158" s="204">
        <v>5</v>
      </c>
      <c r="AH158" s="204">
        <v>0</v>
      </c>
      <c r="AI158" s="204">
        <v>0</v>
      </c>
      <c r="AJ158" s="204"/>
      <c r="AK158" s="204"/>
      <c r="AL158" s="204"/>
      <c r="AM158" s="204"/>
      <c r="AN158" s="204"/>
      <c r="AO158" s="204"/>
      <c r="AP158" s="204"/>
      <c r="AQ158" s="204"/>
      <c r="AR158" s="204"/>
      <c r="AS158" s="204"/>
      <c r="AT158" s="204"/>
      <c r="AU158" s="204"/>
      <c r="AV158" s="204"/>
      <c r="AW158" s="204"/>
      <c r="AX158" s="204"/>
      <c r="AY158" s="204" t="str">
        <f t="shared" si="48"/>
        <v>BIOTORNIS</v>
      </c>
      <c r="AZ158" s="204" t="str">
        <f>IF(COUNTIF(AY:AY,AY158)=1,AY158,IF(AND(COUNTIF(AY:AY,AY158)&gt;1,COUNTIF(AZ$2:AZ157,AY158)&gt;=1),"",AY158))</f>
        <v/>
      </c>
      <c r="BA158" s="204" t="str">
        <v/>
      </c>
      <c r="BB158" s="204" t="str">
        <f>IF(BA158="","",MAX(BB$2:BB157)+1)</f>
        <v/>
      </c>
      <c r="BC158" s="204"/>
      <c r="BD158" s="204">
        <v>156</v>
      </c>
      <c r="BE158" s="204" t="str">
        <f t="shared" si="49"/>
        <v>COMPOMIX V NEOSTARTER</v>
      </c>
      <c r="BF158" s="204" t="str">
        <f t="shared" si="38"/>
        <v>ORAL</v>
      </c>
      <c r="BG158" s="204" t="str">
        <f t="shared" si="39"/>
        <v>TETRACYCLINES</v>
      </c>
      <c r="BH158" s="204" t="str">
        <f t="shared" si="40"/>
        <v>AMINOGLYCOSIDES</v>
      </c>
      <c r="BI158" s="204" t="str">
        <f t="shared" si="41"/>
        <v/>
      </c>
      <c r="BJ158" s="204" t="str">
        <f t="shared" si="42"/>
        <v>oxytetracycline</v>
      </c>
      <c r="BK158" s="204" t="str">
        <f t="shared" si="43"/>
        <v>neomycin</v>
      </c>
      <c r="BL158" s="204" t="str">
        <f t="shared" si="44"/>
        <v/>
      </c>
      <c r="BM158" s="204" t="str">
        <f t="shared" si="50"/>
        <v>Oxytétracycline + Néomycine</v>
      </c>
      <c r="BN158" s="204" t="str">
        <f t="shared" si="45"/>
        <v>Oxytétracycline</v>
      </c>
      <c r="BO158" s="204" t="str">
        <f t="shared" si="46"/>
        <v>Néomycine</v>
      </c>
      <c r="BP158" s="204" t="str">
        <f t="shared" si="47"/>
        <v/>
      </c>
      <c r="BQ158" s="204" t="str">
        <f t="shared" si="51"/>
        <v>Tetracyclines + Aminoglycosides</v>
      </c>
      <c r="BR158" s="204" t="str">
        <f t="shared" si="52"/>
        <v>Tetracyclines</v>
      </c>
      <c r="BS158" s="204" t="str">
        <f t="shared" si="53"/>
        <v>Aminoglycosides</v>
      </c>
      <c r="BT158" s="204" t="str">
        <f t="shared" si="54"/>
        <v/>
      </c>
      <c r="BU158" s="104" t="str">
        <f t="shared" si="55"/>
        <v>Voie orale  hors prémélanges médicamenteux</v>
      </c>
      <c r="BV158" s="202" t="str">
        <f t="shared" si="56"/>
        <v/>
      </c>
      <c r="BX158"/>
      <c r="BY158"/>
      <c r="BZ158"/>
      <c r="CA158"/>
      <c r="CB158"/>
      <c r="CD158"/>
      <c r="CL158" s="206" t="s">
        <v>2644</v>
      </c>
      <c r="CM158" s="268" t="s">
        <v>4587</v>
      </c>
      <c r="CO158" s="202">
        <v>157</v>
      </c>
    </row>
    <row r="159" spans="1:93" x14ac:dyDescent="0.25">
      <c r="A159" s="203" t="s">
        <v>1893</v>
      </c>
      <c r="B159" s="204" t="s">
        <v>1894</v>
      </c>
      <c r="C159" s="204" t="s">
        <v>1353</v>
      </c>
      <c r="D159" s="210" t="s">
        <v>868</v>
      </c>
      <c r="E159" s="204" t="s">
        <v>852</v>
      </c>
      <c r="F159" s="204" t="s">
        <v>277</v>
      </c>
      <c r="G159" s="204" t="s">
        <v>853</v>
      </c>
      <c r="H159" s="204" t="s">
        <v>854</v>
      </c>
      <c r="I159" s="204" t="s">
        <v>853</v>
      </c>
      <c r="J159" s="204" t="s">
        <v>1027</v>
      </c>
      <c r="K159" s="204" t="s">
        <v>957</v>
      </c>
      <c r="L159" s="204" t="s">
        <v>1028</v>
      </c>
      <c r="M159" s="204" t="s">
        <v>213</v>
      </c>
      <c r="N159" s="204" t="s">
        <v>959</v>
      </c>
      <c r="O159" s="204" t="s">
        <v>858</v>
      </c>
      <c r="P159" s="204" t="s">
        <v>859</v>
      </c>
      <c r="Q159" s="204" t="s">
        <v>947</v>
      </c>
      <c r="R159" s="204">
        <v>13.4</v>
      </c>
      <c r="S159" s="204">
        <v>5</v>
      </c>
      <c r="T159" s="204">
        <v>0</v>
      </c>
      <c r="U159" s="204">
        <v>0</v>
      </c>
      <c r="V159" s="204">
        <v>13.4</v>
      </c>
      <c r="W159" s="204">
        <v>5</v>
      </c>
      <c r="X159" s="204">
        <v>0</v>
      </c>
      <c r="Y159" s="204">
        <v>0</v>
      </c>
      <c r="Z159" s="204">
        <v>0</v>
      </c>
      <c r="AA159" s="204">
        <v>0</v>
      </c>
      <c r="AB159" s="204">
        <v>13.4</v>
      </c>
      <c r="AC159" s="204">
        <v>5</v>
      </c>
      <c r="AD159" s="204">
        <v>13.4</v>
      </c>
      <c r="AE159" s="204">
        <v>5</v>
      </c>
      <c r="AF159" s="204">
        <v>0</v>
      </c>
      <c r="AG159" s="204">
        <v>0</v>
      </c>
      <c r="AH159" s="204">
        <v>0</v>
      </c>
      <c r="AI159" s="204">
        <v>0</v>
      </c>
      <c r="AJ159" s="204" t="s">
        <v>1029</v>
      </c>
      <c r="AK159" s="204" t="s">
        <v>1030</v>
      </c>
      <c r="AL159" s="204" t="s">
        <v>213</v>
      </c>
      <c r="AM159" s="204" t="s">
        <v>1031</v>
      </c>
      <c r="AN159" s="204" t="s">
        <v>858</v>
      </c>
      <c r="AO159" s="204" t="s">
        <v>859</v>
      </c>
      <c r="AP159" s="204" t="s">
        <v>1137</v>
      </c>
      <c r="AQ159" s="204"/>
      <c r="AR159" s="204"/>
      <c r="AS159" s="204"/>
      <c r="AT159" s="204"/>
      <c r="AU159" s="204"/>
      <c r="AV159" s="204"/>
      <c r="AW159" s="204"/>
      <c r="AX159" s="204"/>
      <c r="AY159" s="204" t="str">
        <f t="shared" si="48"/>
        <v>BORGAL 24 %</v>
      </c>
      <c r="AZ159" s="204" t="str">
        <f>IF(COUNTIF(AY:AY,AY159)=1,AY159,IF(AND(COUNTIF(AY:AY,AY159)&gt;1,COUNTIF(AZ$2:AZ158,AY159)&gt;=1),"",AY159))</f>
        <v>BORGAL 24 %</v>
      </c>
      <c r="BA159" s="204" t="str">
        <v/>
      </c>
      <c r="BB159" s="204" t="str">
        <f>IF(BA159="","",MAX(BB$2:BB158)+1)</f>
        <v/>
      </c>
      <c r="BC159" s="204"/>
      <c r="BD159" s="204">
        <v>157</v>
      </c>
      <c r="BE159" s="204" t="str">
        <f t="shared" si="49"/>
        <v>COMPOMIX V SULFAPRIM</v>
      </c>
      <c r="BF159" s="204" t="str">
        <f t="shared" si="38"/>
        <v>ORAL</v>
      </c>
      <c r="BG159" s="204" t="str">
        <f t="shared" si="39"/>
        <v>SULFAMIDES</v>
      </c>
      <c r="BH159" s="204" t="str">
        <f t="shared" si="40"/>
        <v>TRIMETHOPRIME</v>
      </c>
      <c r="BI159" s="204" t="str">
        <f t="shared" si="41"/>
        <v/>
      </c>
      <c r="BJ159" s="204" t="str">
        <f t="shared" si="42"/>
        <v>sulfadimethoxine</v>
      </c>
      <c r="BK159" s="204" t="str">
        <f t="shared" si="43"/>
        <v>trimethoprim</v>
      </c>
      <c r="BL159" s="204" t="str">
        <f t="shared" si="44"/>
        <v/>
      </c>
      <c r="BM159" s="204" t="str">
        <f t="shared" si="50"/>
        <v>Sulfadiméthoxine + Triméthoprime</v>
      </c>
      <c r="BN159" s="204" t="str">
        <f t="shared" si="45"/>
        <v>Sulfadiméthoxine</v>
      </c>
      <c r="BO159" s="204" t="str">
        <f t="shared" si="46"/>
        <v>Triméthoprime</v>
      </c>
      <c r="BP159" s="204" t="str">
        <f t="shared" si="47"/>
        <v/>
      </c>
      <c r="BQ159" s="204" t="str">
        <f t="shared" si="51"/>
        <v>Sulfamides + Trimethoprime</v>
      </c>
      <c r="BR159" s="204" t="str">
        <f t="shared" si="52"/>
        <v>Sulfamides</v>
      </c>
      <c r="BS159" s="204" t="str">
        <f t="shared" si="53"/>
        <v>Trimethoprime</v>
      </c>
      <c r="BT159" s="204" t="str">
        <f t="shared" si="54"/>
        <v/>
      </c>
      <c r="BU159" s="104" t="str">
        <f t="shared" si="55"/>
        <v>Voie orale  hors prémélanges médicamenteux</v>
      </c>
      <c r="BV159" s="202" t="str">
        <f t="shared" si="56"/>
        <v/>
      </c>
      <c r="BX159"/>
      <c r="BY159"/>
      <c r="BZ159"/>
      <c r="CA159"/>
      <c r="CB159"/>
      <c r="CD159"/>
      <c r="CL159" s="206" t="s">
        <v>2339</v>
      </c>
      <c r="CM159" s="268" t="s">
        <v>4587</v>
      </c>
      <c r="CO159" s="202">
        <v>158</v>
      </c>
    </row>
    <row r="160" spans="1:93" x14ac:dyDescent="0.25">
      <c r="A160" s="203" t="s">
        <v>1893</v>
      </c>
      <c r="B160" s="204" t="s">
        <v>1895</v>
      </c>
      <c r="C160" s="204" t="s">
        <v>880</v>
      </c>
      <c r="D160" s="210" t="s">
        <v>851</v>
      </c>
      <c r="E160" s="204" t="s">
        <v>852</v>
      </c>
      <c r="F160" s="204" t="s">
        <v>277</v>
      </c>
      <c r="G160" s="204" t="s">
        <v>853</v>
      </c>
      <c r="H160" s="204" t="s">
        <v>854</v>
      </c>
      <c r="I160" s="204" t="s">
        <v>853</v>
      </c>
      <c r="J160" s="204" t="s">
        <v>1027</v>
      </c>
      <c r="K160" s="204" t="s">
        <v>957</v>
      </c>
      <c r="L160" s="204" t="s">
        <v>1028</v>
      </c>
      <c r="M160" s="204" t="s">
        <v>213</v>
      </c>
      <c r="N160" s="204" t="s">
        <v>959</v>
      </c>
      <c r="O160" s="204" t="s">
        <v>858</v>
      </c>
      <c r="P160" s="204" t="s">
        <v>859</v>
      </c>
      <c r="Q160" s="204" t="s">
        <v>966</v>
      </c>
      <c r="R160" s="204">
        <v>13.4</v>
      </c>
      <c r="S160" s="204">
        <v>5</v>
      </c>
      <c r="T160" s="204">
        <v>0</v>
      </c>
      <c r="U160" s="204">
        <v>0</v>
      </c>
      <c r="V160" s="204">
        <v>13.4</v>
      </c>
      <c r="W160" s="204">
        <v>5</v>
      </c>
      <c r="X160" s="204">
        <v>0</v>
      </c>
      <c r="Y160" s="204">
        <v>0</v>
      </c>
      <c r="Z160" s="204">
        <v>0</v>
      </c>
      <c r="AA160" s="204">
        <v>0</v>
      </c>
      <c r="AB160" s="204">
        <v>13.4</v>
      </c>
      <c r="AC160" s="204">
        <v>5</v>
      </c>
      <c r="AD160" s="204">
        <v>13.4</v>
      </c>
      <c r="AE160" s="204">
        <v>5</v>
      </c>
      <c r="AF160" s="204">
        <v>0</v>
      </c>
      <c r="AG160" s="204">
        <v>0</v>
      </c>
      <c r="AH160" s="204">
        <v>0</v>
      </c>
      <c r="AI160" s="204">
        <v>0</v>
      </c>
      <c r="AJ160" s="204" t="s">
        <v>1029</v>
      </c>
      <c r="AK160" s="204" t="s">
        <v>1030</v>
      </c>
      <c r="AL160" s="204" t="s">
        <v>213</v>
      </c>
      <c r="AM160" s="204" t="s">
        <v>1031</v>
      </c>
      <c r="AN160" s="204" t="s">
        <v>858</v>
      </c>
      <c r="AO160" s="204" t="s">
        <v>859</v>
      </c>
      <c r="AP160" s="204" t="s">
        <v>1033</v>
      </c>
      <c r="AQ160" s="204"/>
      <c r="AR160" s="204"/>
      <c r="AS160" s="204"/>
      <c r="AT160" s="204"/>
      <c r="AU160" s="204"/>
      <c r="AV160" s="204"/>
      <c r="AW160" s="204"/>
      <c r="AX160" s="204"/>
      <c r="AY160" s="204" t="str">
        <f t="shared" si="48"/>
        <v>BORGAL 24 %</v>
      </c>
      <c r="AZ160" s="204" t="str">
        <f>IF(COUNTIF(AY:AY,AY160)=1,AY160,IF(AND(COUNTIF(AY:AY,AY160)&gt;1,COUNTIF(AZ$2:AZ159,AY160)&gt;=1),"",AY160))</f>
        <v/>
      </c>
      <c r="BA160" s="204" t="str">
        <v/>
      </c>
      <c r="BB160" s="204" t="str">
        <f>IF(BA160="","",MAX(BB$2:BB159)+1)</f>
        <v/>
      </c>
      <c r="BC160" s="204"/>
      <c r="BD160" s="204">
        <v>158</v>
      </c>
      <c r="BE160" s="204" t="str">
        <f t="shared" si="49"/>
        <v>CONCENTRAT V002 SPIRA 100</v>
      </c>
      <c r="BF160" s="204" t="str">
        <f t="shared" si="38"/>
        <v>PM</v>
      </c>
      <c r="BG160" s="204" t="str">
        <f t="shared" si="39"/>
        <v>MACROLIDES</v>
      </c>
      <c r="BH160" s="204" t="str">
        <f t="shared" si="40"/>
        <v/>
      </c>
      <c r="BI160" s="204" t="str">
        <f t="shared" si="41"/>
        <v/>
      </c>
      <c r="BJ160" s="204" t="str">
        <f t="shared" si="42"/>
        <v>spiramycin</v>
      </c>
      <c r="BK160" s="204" t="str">
        <f t="shared" si="43"/>
        <v/>
      </c>
      <c r="BL160" s="204" t="str">
        <f t="shared" si="44"/>
        <v/>
      </c>
      <c r="BM160" s="204" t="str">
        <f t="shared" si="50"/>
        <v>Spiramycine</v>
      </c>
      <c r="BN160" s="204" t="str">
        <f t="shared" si="45"/>
        <v>Spiramycine</v>
      </c>
      <c r="BO160" s="204" t="str">
        <f t="shared" si="46"/>
        <v/>
      </c>
      <c r="BP160" s="204" t="str">
        <f t="shared" si="47"/>
        <v/>
      </c>
      <c r="BQ160" s="204" t="str">
        <f t="shared" si="51"/>
        <v>Macrolides</v>
      </c>
      <c r="BR160" s="204" t="str">
        <f t="shared" si="52"/>
        <v>Macrolides</v>
      </c>
      <c r="BS160" s="204" t="str">
        <f t="shared" si="53"/>
        <v/>
      </c>
      <c r="BT160" s="204" t="str">
        <f t="shared" si="54"/>
        <v/>
      </c>
      <c r="BU160" s="104" t="str">
        <f t="shared" si="55"/>
        <v>Prémélanges médicamenteux</v>
      </c>
      <c r="BV160" s="202" t="str">
        <f t="shared" si="56"/>
        <v/>
      </c>
      <c r="BX160"/>
      <c r="BY160"/>
      <c r="BZ160"/>
      <c r="CA160"/>
      <c r="CB160"/>
      <c r="CD160"/>
      <c r="CL160" s="206" t="s">
        <v>1514</v>
      </c>
      <c r="CM160" s="268" t="s">
        <v>4587</v>
      </c>
      <c r="CO160" s="202">
        <v>159</v>
      </c>
    </row>
    <row r="161" spans="1:93" x14ac:dyDescent="0.25">
      <c r="A161" s="203" t="s">
        <v>1893</v>
      </c>
      <c r="B161" s="204" t="s">
        <v>1896</v>
      </c>
      <c r="C161" s="204" t="s">
        <v>884</v>
      </c>
      <c r="D161" s="210" t="s">
        <v>863</v>
      </c>
      <c r="E161" s="204" t="s">
        <v>852</v>
      </c>
      <c r="F161" s="204" t="s">
        <v>277</v>
      </c>
      <c r="G161" s="204" t="s">
        <v>853</v>
      </c>
      <c r="H161" s="204" t="s">
        <v>854</v>
      </c>
      <c r="I161" s="204" t="s">
        <v>853</v>
      </c>
      <c r="J161" s="204" t="s">
        <v>1027</v>
      </c>
      <c r="K161" s="204" t="s">
        <v>957</v>
      </c>
      <c r="L161" s="204" t="s">
        <v>1028</v>
      </c>
      <c r="M161" s="204" t="s">
        <v>213</v>
      </c>
      <c r="N161" s="204" t="s">
        <v>959</v>
      </c>
      <c r="O161" s="204" t="s">
        <v>858</v>
      </c>
      <c r="P161" s="204" t="s">
        <v>859</v>
      </c>
      <c r="Q161" s="204" t="s">
        <v>868</v>
      </c>
      <c r="R161" s="204">
        <v>13.4</v>
      </c>
      <c r="S161" s="204">
        <v>5</v>
      </c>
      <c r="T161" s="204">
        <v>0</v>
      </c>
      <c r="U161" s="204">
        <v>0</v>
      </c>
      <c r="V161" s="204">
        <v>13.4</v>
      </c>
      <c r="W161" s="204">
        <v>5</v>
      </c>
      <c r="X161" s="204">
        <v>0</v>
      </c>
      <c r="Y161" s="204">
        <v>0</v>
      </c>
      <c r="Z161" s="204">
        <v>0</v>
      </c>
      <c r="AA161" s="204">
        <v>0</v>
      </c>
      <c r="AB161" s="204">
        <v>13.4</v>
      </c>
      <c r="AC161" s="204">
        <v>5</v>
      </c>
      <c r="AD161" s="204">
        <v>13.4</v>
      </c>
      <c r="AE161" s="204">
        <v>5</v>
      </c>
      <c r="AF161" s="204">
        <v>0</v>
      </c>
      <c r="AG161" s="204">
        <v>0</v>
      </c>
      <c r="AH161" s="204">
        <v>0</v>
      </c>
      <c r="AI161" s="204">
        <v>0</v>
      </c>
      <c r="AJ161" s="204" t="s">
        <v>1029</v>
      </c>
      <c r="AK161" s="204" t="s">
        <v>1030</v>
      </c>
      <c r="AL161" s="204" t="s">
        <v>213</v>
      </c>
      <c r="AM161" s="204" t="s">
        <v>1031</v>
      </c>
      <c r="AN161" s="204" t="s">
        <v>858</v>
      </c>
      <c r="AO161" s="204" t="s">
        <v>859</v>
      </c>
      <c r="AP161" s="204" t="s">
        <v>947</v>
      </c>
      <c r="AQ161" s="204"/>
      <c r="AR161" s="204"/>
      <c r="AS161" s="204"/>
      <c r="AT161" s="204"/>
      <c r="AU161" s="204"/>
      <c r="AV161" s="204"/>
      <c r="AW161" s="204"/>
      <c r="AX161" s="204"/>
      <c r="AY161" s="204" t="str">
        <f t="shared" si="48"/>
        <v>BORGAL 24 %</v>
      </c>
      <c r="AZ161" s="204" t="str">
        <f>IF(COUNTIF(AY:AY,AY161)=1,AY161,IF(AND(COUNTIF(AY:AY,AY161)&gt;1,COUNTIF(AZ$2:AZ160,AY161)&gt;=1),"",AY161))</f>
        <v/>
      </c>
      <c r="BA161" s="204" t="str">
        <v/>
      </c>
      <c r="BB161" s="204" t="str">
        <f>IF(BA161="","",MAX(BB$2:BB160)+1)</f>
        <v/>
      </c>
      <c r="BC161" s="204"/>
      <c r="BD161" s="204">
        <v>159</v>
      </c>
      <c r="BE161" s="204" t="str">
        <f t="shared" si="49"/>
        <v>CONCENTRAT V007 TYLAN 100</v>
      </c>
      <c r="BF161" s="204" t="str">
        <f t="shared" si="38"/>
        <v>PM</v>
      </c>
      <c r="BG161" s="204" t="str">
        <f t="shared" si="39"/>
        <v>MACROLIDES</v>
      </c>
      <c r="BH161" s="204" t="str">
        <f t="shared" si="40"/>
        <v/>
      </c>
      <c r="BI161" s="204" t="str">
        <f t="shared" si="41"/>
        <v/>
      </c>
      <c r="BJ161" s="204" t="str">
        <f t="shared" si="42"/>
        <v>tylosin</v>
      </c>
      <c r="BK161" s="204" t="str">
        <f t="shared" si="43"/>
        <v/>
      </c>
      <c r="BL161" s="204" t="str">
        <f t="shared" si="44"/>
        <v/>
      </c>
      <c r="BM161" s="204" t="str">
        <f t="shared" si="50"/>
        <v>Tylosine</v>
      </c>
      <c r="BN161" s="204" t="str">
        <f t="shared" si="45"/>
        <v>Tylosine</v>
      </c>
      <c r="BO161" s="204" t="str">
        <f t="shared" si="46"/>
        <v/>
      </c>
      <c r="BP161" s="204" t="str">
        <f t="shared" si="47"/>
        <v/>
      </c>
      <c r="BQ161" s="204" t="str">
        <f t="shared" si="51"/>
        <v>Macrolides</v>
      </c>
      <c r="BR161" s="204" t="str">
        <f t="shared" si="52"/>
        <v>Macrolides</v>
      </c>
      <c r="BS161" s="204" t="str">
        <f t="shared" si="53"/>
        <v/>
      </c>
      <c r="BT161" s="204" t="str">
        <f t="shared" si="54"/>
        <v/>
      </c>
      <c r="BU161" s="104" t="str">
        <f t="shared" si="55"/>
        <v>Prémélanges médicamenteux</v>
      </c>
      <c r="BV161" s="202" t="str">
        <f t="shared" si="56"/>
        <v/>
      </c>
      <c r="BX161"/>
      <c r="BY161"/>
      <c r="BZ161"/>
      <c r="CA161"/>
      <c r="CB161"/>
      <c r="CD161"/>
      <c r="CL161" s="206" t="s">
        <v>4614</v>
      </c>
      <c r="CM161" s="268" t="s">
        <v>4587</v>
      </c>
      <c r="CO161" s="202">
        <v>160</v>
      </c>
    </row>
    <row r="162" spans="1:93" x14ac:dyDescent="0.25">
      <c r="A162" s="203" t="s">
        <v>2822</v>
      </c>
      <c r="B162" s="204" t="s">
        <v>2823</v>
      </c>
      <c r="C162" s="204" t="s">
        <v>2632</v>
      </c>
      <c r="D162" s="210" t="s">
        <v>966</v>
      </c>
      <c r="E162" s="204" t="s">
        <v>906</v>
      </c>
      <c r="F162" s="204" t="s">
        <v>2824</v>
      </c>
      <c r="G162" s="204" t="s">
        <v>908</v>
      </c>
      <c r="H162" s="204" t="s">
        <v>955</v>
      </c>
      <c r="I162" s="204" t="s">
        <v>910</v>
      </c>
      <c r="J162" s="204" t="s">
        <v>911</v>
      </c>
      <c r="K162" s="204" t="s">
        <v>891</v>
      </c>
      <c r="L162" s="204" t="s">
        <v>892</v>
      </c>
      <c r="M162" s="204" t="s">
        <v>213</v>
      </c>
      <c r="N162" s="204" t="s">
        <v>2825</v>
      </c>
      <c r="O162" s="204" t="s">
        <v>913</v>
      </c>
      <c r="P162" s="204" t="s">
        <v>895</v>
      </c>
      <c r="Q162" s="204" t="s">
        <v>2826</v>
      </c>
      <c r="R162" s="204">
        <v>0</v>
      </c>
      <c r="S162" s="204">
        <v>0</v>
      </c>
      <c r="T162" s="204">
        <v>23.44</v>
      </c>
      <c r="U162" s="204">
        <v>10</v>
      </c>
      <c r="V162" s="204">
        <v>0</v>
      </c>
      <c r="W162" s="204">
        <v>0</v>
      </c>
      <c r="X162" s="204">
        <v>0</v>
      </c>
      <c r="Y162" s="204">
        <v>0</v>
      </c>
      <c r="Z162" s="204">
        <v>0</v>
      </c>
      <c r="AA162" s="204">
        <v>0</v>
      </c>
      <c r="AB162" s="204">
        <v>0</v>
      </c>
      <c r="AC162" s="204">
        <v>0</v>
      </c>
      <c r="AD162" s="204">
        <v>0</v>
      </c>
      <c r="AE162" s="204">
        <v>0</v>
      </c>
      <c r="AF162" s="204">
        <v>0</v>
      </c>
      <c r="AG162" s="204">
        <v>0</v>
      </c>
      <c r="AH162" s="204">
        <v>0</v>
      </c>
      <c r="AI162" s="204">
        <v>0</v>
      </c>
      <c r="AJ162" s="204" t="s">
        <v>915</v>
      </c>
      <c r="AK162" s="204" t="s">
        <v>916</v>
      </c>
      <c r="AL162" s="204" t="s">
        <v>213</v>
      </c>
      <c r="AM162" s="204" t="s">
        <v>1179</v>
      </c>
      <c r="AN162" s="204" t="s">
        <v>918</v>
      </c>
      <c r="AO162" s="204" t="s">
        <v>859</v>
      </c>
      <c r="AP162" s="204" t="s">
        <v>1705</v>
      </c>
      <c r="AQ162" s="204"/>
      <c r="AR162" s="204"/>
      <c r="AS162" s="204"/>
      <c r="AT162" s="204"/>
      <c r="AU162" s="204"/>
      <c r="AV162" s="204"/>
      <c r="AW162" s="204"/>
      <c r="AX162" s="204"/>
      <c r="AY162" s="204" t="str">
        <f t="shared" si="48"/>
        <v/>
      </c>
      <c r="AZ162" s="204" t="str">
        <f>IF(COUNTIF(AY:AY,AY162)=1,AY162,IF(AND(COUNTIF(AY:AY,AY162)&gt;1,COUNTIF(AZ$2:AZ161,AY162)&gt;=1),"",AY162))</f>
        <v/>
      </c>
      <c r="BA162" s="204" t="str">
        <v/>
      </c>
      <c r="BB162" s="204" t="str">
        <f>IF(BA162="","",MAX(BB$2:BB161)+1)</f>
        <v/>
      </c>
      <c r="BC162" s="204"/>
      <c r="BD162" s="204">
        <v>160</v>
      </c>
      <c r="BE162" s="204" t="str">
        <f t="shared" si="49"/>
        <v>CONCENTRAT V028</v>
      </c>
      <c r="BF162" s="204" t="str">
        <f t="shared" si="38"/>
        <v>PM</v>
      </c>
      <c r="BG162" s="204" t="str">
        <f t="shared" si="39"/>
        <v>TETRACYCLINES</v>
      </c>
      <c r="BH162" s="204" t="str">
        <f t="shared" si="40"/>
        <v>SULFAMIDES</v>
      </c>
      <c r="BI162" s="204" t="str">
        <f t="shared" si="41"/>
        <v/>
      </c>
      <c r="BJ162" s="204" t="str">
        <f t="shared" si="42"/>
        <v>chlortetracycline</v>
      </c>
      <c r="BK162" s="204" t="str">
        <f t="shared" si="43"/>
        <v>sulfadimidine</v>
      </c>
      <c r="BL162" s="204" t="str">
        <f t="shared" si="44"/>
        <v/>
      </c>
      <c r="BM162" s="204" t="str">
        <f t="shared" si="50"/>
        <v>Chlortétracycline + Sulfadimidine</v>
      </c>
      <c r="BN162" s="204" t="str">
        <f t="shared" si="45"/>
        <v>Chlortétracycline</v>
      </c>
      <c r="BO162" s="204" t="str">
        <f t="shared" si="46"/>
        <v>Sulfadimidine</v>
      </c>
      <c r="BP162" s="204" t="str">
        <f t="shared" si="47"/>
        <v/>
      </c>
      <c r="BQ162" s="204" t="str">
        <f t="shared" si="51"/>
        <v>Tetracyclines + Sulfamides</v>
      </c>
      <c r="BR162" s="204" t="str">
        <f t="shared" si="52"/>
        <v>Tetracyclines</v>
      </c>
      <c r="BS162" s="204" t="str">
        <f t="shared" si="53"/>
        <v>Sulfamides</v>
      </c>
      <c r="BT162" s="204" t="str">
        <f t="shared" si="54"/>
        <v/>
      </c>
      <c r="BU162" s="104" t="str">
        <f t="shared" si="55"/>
        <v>Prémélanges médicamenteux</v>
      </c>
      <c r="BV162" s="202" t="str">
        <f t="shared" si="56"/>
        <v/>
      </c>
      <c r="BX162"/>
      <c r="BY162"/>
      <c r="BZ162"/>
      <c r="CA162"/>
      <c r="CB162"/>
      <c r="CD162"/>
      <c r="CL162" s="206" t="s">
        <v>173</v>
      </c>
      <c r="CM162" s="268" t="s">
        <v>4587</v>
      </c>
      <c r="CO162" s="202">
        <v>161</v>
      </c>
    </row>
    <row r="163" spans="1:93" x14ac:dyDescent="0.25">
      <c r="A163" s="203" t="s">
        <v>2822</v>
      </c>
      <c r="B163" s="204" t="s">
        <v>2827</v>
      </c>
      <c r="C163" s="204" t="s">
        <v>2828</v>
      </c>
      <c r="D163" s="210" t="s">
        <v>2114</v>
      </c>
      <c r="E163" s="204" t="s">
        <v>906</v>
      </c>
      <c r="F163" s="204" t="s">
        <v>2824</v>
      </c>
      <c r="G163" s="204" t="s">
        <v>908</v>
      </c>
      <c r="H163" s="204" t="s">
        <v>955</v>
      </c>
      <c r="I163" s="204" t="s">
        <v>910</v>
      </c>
      <c r="J163" s="204" t="s">
        <v>911</v>
      </c>
      <c r="K163" s="204" t="s">
        <v>891</v>
      </c>
      <c r="L163" s="204" t="s">
        <v>892</v>
      </c>
      <c r="M163" s="204" t="s">
        <v>213</v>
      </c>
      <c r="N163" s="204" t="s">
        <v>2825</v>
      </c>
      <c r="O163" s="204" t="s">
        <v>913</v>
      </c>
      <c r="P163" s="204" t="s">
        <v>895</v>
      </c>
      <c r="Q163" s="204" t="s">
        <v>2829</v>
      </c>
      <c r="R163" s="204">
        <v>0</v>
      </c>
      <c r="S163" s="204">
        <v>0</v>
      </c>
      <c r="T163" s="204">
        <v>23.44</v>
      </c>
      <c r="U163" s="204">
        <v>10</v>
      </c>
      <c r="V163" s="204">
        <v>0</v>
      </c>
      <c r="W163" s="204">
        <v>0</v>
      </c>
      <c r="X163" s="204">
        <v>0</v>
      </c>
      <c r="Y163" s="204">
        <v>0</v>
      </c>
      <c r="Z163" s="204">
        <v>0</v>
      </c>
      <c r="AA163" s="204">
        <v>0</v>
      </c>
      <c r="AB163" s="204">
        <v>0</v>
      </c>
      <c r="AC163" s="204">
        <v>0</v>
      </c>
      <c r="AD163" s="204">
        <v>0</v>
      </c>
      <c r="AE163" s="204">
        <v>0</v>
      </c>
      <c r="AF163" s="204">
        <v>0</v>
      </c>
      <c r="AG163" s="204">
        <v>0</v>
      </c>
      <c r="AH163" s="204">
        <v>0</v>
      </c>
      <c r="AI163" s="204">
        <v>0</v>
      </c>
      <c r="AJ163" s="204" t="s">
        <v>915</v>
      </c>
      <c r="AK163" s="204" t="s">
        <v>916</v>
      </c>
      <c r="AL163" s="204" t="s">
        <v>213</v>
      </c>
      <c r="AM163" s="204" t="s">
        <v>1179</v>
      </c>
      <c r="AN163" s="204" t="s">
        <v>918</v>
      </c>
      <c r="AO163" s="204" t="s">
        <v>859</v>
      </c>
      <c r="AP163" s="204" t="s">
        <v>1137</v>
      </c>
      <c r="AQ163" s="204"/>
      <c r="AR163" s="204"/>
      <c r="AS163" s="204"/>
      <c r="AT163" s="204"/>
      <c r="AU163" s="204"/>
      <c r="AV163" s="204"/>
      <c r="AW163" s="204"/>
      <c r="AX163" s="204"/>
      <c r="AY163" s="204" t="str">
        <f t="shared" si="48"/>
        <v/>
      </c>
      <c r="AZ163" s="204" t="str">
        <f>IF(COUNTIF(AY:AY,AY163)=1,AY163,IF(AND(COUNTIF(AY:AY,AY163)&gt;1,COUNTIF(AZ$2:AZ162,AY163)&gt;=1),"",AY163))</f>
        <v/>
      </c>
      <c r="BA163" s="204" t="str">
        <v/>
      </c>
      <c r="BB163" s="204" t="str">
        <f>IF(BA163="","",MAX(BB$2:BB162)+1)</f>
        <v/>
      </c>
      <c r="BC163" s="204"/>
      <c r="BD163" s="204">
        <v>161</v>
      </c>
      <c r="BE163" s="204" t="str">
        <f t="shared" si="49"/>
        <v>CONCENTRAT V050 TS</v>
      </c>
      <c r="BF163" s="204" t="str">
        <f t="shared" si="38"/>
        <v>PM</v>
      </c>
      <c r="BG163" s="204" t="str">
        <f t="shared" si="39"/>
        <v>SULFAMIDES</v>
      </c>
      <c r="BH163" s="204" t="str">
        <f t="shared" si="40"/>
        <v>TRIMETHOPRIME</v>
      </c>
      <c r="BI163" s="204" t="str">
        <f t="shared" si="41"/>
        <v/>
      </c>
      <c r="BJ163" s="204" t="str">
        <f t="shared" si="42"/>
        <v>sulfadimethoxine</v>
      </c>
      <c r="BK163" s="204" t="str">
        <f t="shared" si="43"/>
        <v>trimethoprim</v>
      </c>
      <c r="BL163" s="204" t="str">
        <f t="shared" si="44"/>
        <v/>
      </c>
      <c r="BM163" s="204" t="str">
        <f t="shared" si="50"/>
        <v>Sulfadiméthoxine + Triméthoprime</v>
      </c>
      <c r="BN163" s="204" t="str">
        <f t="shared" si="45"/>
        <v>Sulfadiméthoxine</v>
      </c>
      <c r="BO163" s="204" t="str">
        <f t="shared" si="46"/>
        <v>Triméthoprime</v>
      </c>
      <c r="BP163" s="204" t="str">
        <f t="shared" si="47"/>
        <v/>
      </c>
      <c r="BQ163" s="204" t="str">
        <f t="shared" si="51"/>
        <v>Sulfamides + Trimethoprime</v>
      </c>
      <c r="BR163" s="204" t="str">
        <f t="shared" si="52"/>
        <v>Sulfamides</v>
      </c>
      <c r="BS163" s="204" t="str">
        <f t="shared" si="53"/>
        <v>Trimethoprime</v>
      </c>
      <c r="BT163" s="204" t="str">
        <f t="shared" si="54"/>
        <v/>
      </c>
      <c r="BU163" s="104" t="str">
        <f t="shared" si="55"/>
        <v>Prémélanges médicamenteux</v>
      </c>
      <c r="BV163" s="202" t="str">
        <f t="shared" si="56"/>
        <v/>
      </c>
      <c r="BX163"/>
      <c r="BY163"/>
      <c r="BZ163"/>
      <c r="CA163"/>
      <c r="CB163"/>
      <c r="CD163"/>
      <c r="CL163" s="206" t="s">
        <v>1851</v>
      </c>
      <c r="CM163" s="268" t="s">
        <v>4587</v>
      </c>
      <c r="CO163" s="202">
        <v>162</v>
      </c>
    </row>
    <row r="164" spans="1:93" x14ac:dyDescent="0.25">
      <c r="A164" s="203" t="s">
        <v>2830</v>
      </c>
      <c r="B164" s="204" t="s">
        <v>2831</v>
      </c>
      <c r="C164" s="204" t="s">
        <v>2832</v>
      </c>
      <c r="D164" s="210" t="s">
        <v>1622</v>
      </c>
      <c r="E164" s="204" t="s">
        <v>906</v>
      </c>
      <c r="F164" s="204" t="s">
        <v>2833</v>
      </c>
      <c r="G164" s="204" t="s">
        <v>908</v>
      </c>
      <c r="H164" s="204" t="s">
        <v>955</v>
      </c>
      <c r="I164" s="204" t="s">
        <v>910</v>
      </c>
      <c r="J164" s="204" t="s">
        <v>911</v>
      </c>
      <c r="K164" s="204" t="s">
        <v>891</v>
      </c>
      <c r="L164" s="204" t="s">
        <v>892</v>
      </c>
      <c r="M164" s="204" t="s">
        <v>213</v>
      </c>
      <c r="N164" s="204" t="s">
        <v>1233</v>
      </c>
      <c r="O164" s="204" t="s">
        <v>913</v>
      </c>
      <c r="P164" s="204" t="s">
        <v>895</v>
      </c>
      <c r="Q164" s="204" t="s">
        <v>2829</v>
      </c>
      <c r="R164" s="204">
        <v>0</v>
      </c>
      <c r="S164" s="204">
        <v>0</v>
      </c>
      <c r="T164" s="204">
        <v>23.44</v>
      </c>
      <c r="U164" s="204">
        <v>10</v>
      </c>
      <c r="V164" s="204">
        <v>0</v>
      </c>
      <c r="W164" s="204">
        <v>0</v>
      </c>
      <c r="X164" s="204">
        <v>0</v>
      </c>
      <c r="Y164" s="204">
        <v>0</v>
      </c>
      <c r="Z164" s="204">
        <v>0</v>
      </c>
      <c r="AA164" s="204">
        <v>0</v>
      </c>
      <c r="AB164" s="204">
        <v>0</v>
      </c>
      <c r="AC164" s="204">
        <v>0</v>
      </c>
      <c r="AD164" s="204">
        <v>0</v>
      </c>
      <c r="AE164" s="204">
        <v>0</v>
      </c>
      <c r="AF164" s="204">
        <v>0</v>
      </c>
      <c r="AG164" s="204">
        <v>0</v>
      </c>
      <c r="AH164" s="204">
        <v>0</v>
      </c>
      <c r="AI164" s="204">
        <v>0</v>
      </c>
      <c r="AJ164" s="204" t="s">
        <v>915</v>
      </c>
      <c r="AK164" s="204" t="s">
        <v>916</v>
      </c>
      <c r="AL164" s="204" t="s">
        <v>213</v>
      </c>
      <c r="AM164" s="204" t="s">
        <v>1235</v>
      </c>
      <c r="AN164" s="204" t="s">
        <v>918</v>
      </c>
      <c r="AO164" s="204" t="s">
        <v>859</v>
      </c>
      <c r="AP164" s="204" t="s">
        <v>1137</v>
      </c>
      <c r="AQ164" s="204"/>
      <c r="AR164" s="204"/>
      <c r="AS164" s="204"/>
      <c r="AT164" s="204"/>
      <c r="AU164" s="204"/>
      <c r="AV164" s="204"/>
      <c r="AW164" s="204"/>
      <c r="AX164" s="204"/>
      <c r="AY164" s="204" t="str">
        <f t="shared" si="48"/>
        <v/>
      </c>
      <c r="AZ164" s="204" t="str">
        <f>IF(COUNTIF(AY:AY,AY164)=1,AY164,IF(AND(COUNTIF(AY:AY,AY164)&gt;1,COUNTIF(AZ$2:AZ163,AY164)&gt;=1),"",AY164))</f>
        <v/>
      </c>
      <c r="BA164" s="204" t="str">
        <v/>
      </c>
      <c r="BB164" s="204" t="str">
        <f>IF(BA164="","",MAX(BB$2:BB163)+1)</f>
        <v/>
      </c>
      <c r="BC164" s="204"/>
      <c r="BD164" s="204">
        <v>162</v>
      </c>
      <c r="BE164" s="204" t="str">
        <f t="shared" si="49"/>
        <v>CONCENTRAT V061 LINCOMYCINE 4.4 SPECTINOMYCINE 4.4 PORC</v>
      </c>
      <c r="BF164" s="204" t="str">
        <f t="shared" si="38"/>
        <v>PM</v>
      </c>
      <c r="BG164" s="204" t="str">
        <f t="shared" si="39"/>
        <v>LINCOSAMIDES</v>
      </c>
      <c r="BH164" s="204" t="str">
        <f t="shared" si="40"/>
        <v>AMINOGLYCOSIDES</v>
      </c>
      <c r="BI164" s="204" t="str">
        <f t="shared" si="41"/>
        <v/>
      </c>
      <c r="BJ164" s="204" t="str">
        <f t="shared" si="42"/>
        <v>lincomycin</v>
      </c>
      <c r="BK164" s="204" t="str">
        <f t="shared" si="43"/>
        <v>spectinomycin</v>
      </c>
      <c r="BL164" s="204" t="str">
        <f t="shared" si="44"/>
        <v/>
      </c>
      <c r="BM164" s="204" t="str">
        <f t="shared" si="50"/>
        <v>Lincomycine + Spectinomycine</v>
      </c>
      <c r="BN164" s="204" t="str">
        <f t="shared" si="45"/>
        <v>Lincomycine</v>
      </c>
      <c r="BO164" s="204" t="str">
        <f t="shared" si="46"/>
        <v>Spectinomycine</v>
      </c>
      <c r="BP164" s="204" t="str">
        <f t="shared" si="47"/>
        <v/>
      </c>
      <c r="BQ164" s="204" t="str">
        <f t="shared" si="51"/>
        <v>Lincosamides + Aminoglycosides</v>
      </c>
      <c r="BR164" s="204" t="str">
        <f t="shared" si="52"/>
        <v>Lincosamides</v>
      </c>
      <c r="BS164" s="204" t="str">
        <f t="shared" si="53"/>
        <v>Aminoglycosides</v>
      </c>
      <c r="BT164" s="204" t="str">
        <f t="shared" si="54"/>
        <v/>
      </c>
      <c r="BU164" s="104" t="str">
        <f t="shared" si="55"/>
        <v>Prémélanges médicamenteux</v>
      </c>
      <c r="BV164" s="202" t="str">
        <f t="shared" si="56"/>
        <v/>
      </c>
      <c r="BX164"/>
      <c r="BY164"/>
      <c r="BZ164"/>
      <c r="CA164"/>
      <c r="CB164"/>
      <c r="CD164"/>
      <c r="CL164" s="206" t="s">
        <v>4606</v>
      </c>
      <c r="CM164" s="268" t="s">
        <v>4587</v>
      </c>
      <c r="CO164" s="202">
        <v>163</v>
      </c>
    </row>
    <row r="165" spans="1:93" x14ac:dyDescent="0.25">
      <c r="A165" s="203" t="s">
        <v>2830</v>
      </c>
      <c r="B165" s="204" t="s">
        <v>2834</v>
      </c>
      <c r="C165" s="204" t="s">
        <v>2835</v>
      </c>
      <c r="D165" s="210" t="s">
        <v>2836</v>
      </c>
      <c r="E165" s="204" t="s">
        <v>906</v>
      </c>
      <c r="F165" s="204" t="s">
        <v>2833</v>
      </c>
      <c r="G165" s="204" t="s">
        <v>908</v>
      </c>
      <c r="H165" s="204" t="s">
        <v>955</v>
      </c>
      <c r="I165" s="204" t="s">
        <v>910</v>
      </c>
      <c r="J165" s="204" t="s">
        <v>911</v>
      </c>
      <c r="K165" s="204" t="s">
        <v>891</v>
      </c>
      <c r="L165" s="204" t="s">
        <v>892</v>
      </c>
      <c r="M165" s="204" t="s">
        <v>213</v>
      </c>
      <c r="N165" s="204" t="s">
        <v>1233</v>
      </c>
      <c r="O165" s="204" t="s">
        <v>913</v>
      </c>
      <c r="P165" s="204" t="s">
        <v>895</v>
      </c>
      <c r="Q165" s="204" t="s">
        <v>2837</v>
      </c>
      <c r="R165" s="204">
        <v>0</v>
      </c>
      <c r="S165" s="204">
        <v>0</v>
      </c>
      <c r="T165" s="204">
        <v>23.44</v>
      </c>
      <c r="U165" s="204">
        <v>10</v>
      </c>
      <c r="V165" s="204">
        <v>0</v>
      </c>
      <c r="W165" s="204">
        <v>0</v>
      </c>
      <c r="X165" s="204">
        <v>0</v>
      </c>
      <c r="Y165" s="204">
        <v>0</v>
      </c>
      <c r="Z165" s="204">
        <v>0</v>
      </c>
      <c r="AA165" s="204">
        <v>0</v>
      </c>
      <c r="AB165" s="204">
        <v>0</v>
      </c>
      <c r="AC165" s="204">
        <v>0</v>
      </c>
      <c r="AD165" s="204">
        <v>0</v>
      </c>
      <c r="AE165" s="204">
        <v>0</v>
      </c>
      <c r="AF165" s="204">
        <v>0</v>
      </c>
      <c r="AG165" s="204">
        <v>0</v>
      </c>
      <c r="AH165" s="204">
        <v>0</v>
      </c>
      <c r="AI165" s="204">
        <v>0</v>
      </c>
      <c r="AJ165" s="204" t="s">
        <v>915</v>
      </c>
      <c r="AK165" s="204" t="s">
        <v>916</v>
      </c>
      <c r="AL165" s="204" t="s">
        <v>213</v>
      </c>
      <c r="AM165" s="204" t="s">
        <v>1235</v>
      </c>
      <c r="AN165" s="204" t="s">
        <v>918</v>
      </c>
      <c r="AO165" s="204" t="s">
        <v>859</v>
      </c>
      <c r="AP165" s="204" t="s">
        <v>1622</v>
      </c>
      <c r="AQ165" s="204"/>
      <c r="AR165" s="204"/>
      <c r="AS165" s="204"/>
      <c r="AT165" s="204"/>
      <c r="AU165" s="204"/>
      <c r="AV165" s="204"/>
      <c r="AW165" s="204"/>
      <c r="AX165" s="204"/>
      <c r="AY165" s="204" t="str">
        <f t="shared" si="48"/>
        <v/>
      </c>
      <c r="AZ165" s="204" t="str">
        <f>IF(COUNTIF(AY:AY,AY165)=1,AY165,IF(AND(COUNTIF(AY:AY,AY165)&gt;1,COUNTIF(AZ$2:AZ164,AY165)&gt;=1),"",AY165))</f>
        <v/>
      </c>
      <c r="BA165" s="204" t="str">
        <v/>
      </c>
      <c r="BB165" s="204" t="str">
        <f>IF(BA165="","",MAX(BB$2:BB164)+1)</f>
        <v/>
      </c>
      <c r="BC165" s="204"/>
      <c r="BD165" s="204">
        <v>163</v>
      </c>
      <c r="BE165" s="204" t="str">
        <f t="shared" si="49"/>
        <v>CONCENTRAT V069 ACIDE OXOLINIQUE 80 PORC</v>
      </c>
      <c r="BF165" s="204" t="str">
        <f t="shared" si="38"/>
        <v>PM</v>
      </c>
      <c r="BG165" s="204" t="str">
        <f t="shared" si="39"/>
        <v>QUINOLONES</v>
      </c>
      <c r="BH165" s="204" t="str">
        <f t="shared" si="40"/>
        <v/>
      </c>
      <c r="BI165" s="204" t="str">
        <f t="shared" si="41"/>
        <v/>
      </c>
      <c r="BJ165" s="204" t="str">
        <f t="shared" si="42"/>
        <v>oxolinic acid</v>
      </c>
      <c r="BK165" s="204" t="str">
        <f t="shared" si="43"/>
        <v/>
      </c>
      <c r="BL165" s="204" t="str">
        <f t="shared" si="44"/>
        <v/>
      </c>
      <c r="BM165" s="204" t="str">
        <f t="shared" si="50"/>
        <v>Acide oxolinique</v>
      </c>
      <c r="BN165" s="204" t="str">
        <f t="shared" si="45"/>
        <v>Acide oxolinique</v>
      </c>
      <c r="BO165" s="204" t="str">
        <f t="shared" si="46"/>
        <v/>
      </c>
      <c r="BP165" s="204" t="str">
        <f t="shared" si="47"/>
        <v/>
      </c>
      <c r="BQ165" s="204" t="str">
        <f t="shared" si="51"/>
        <v>Quinolones</v>
      </c>
      <c r="BR165" s="204" t="str">
        <f t="shared" si="52"/>
        <v>Quinolones</v>
      </c>
      <c r="BS165" s="204" t="str">
        <f t="shared" si="53"/>
        <v/>
      </c>
      <c r="BT165" s="204" t="str">
        <f t="shared" si="54"/>
        <v/>
      </c>
      <c r="BU165" s="104" t="str">
        <f t="shared" si="55"/>
        <v>Prémélanges médicamenteux</v>
      </c>
      <c r="BV165" s="202" t="str">
        <f t="shared" si="56"/>
        <v/>
      </c>
      <c r="BX165"/>
      <c r="BY165"/>
      <c r="BZ165"/>
      <c r="CA165"/>
      <c r="CB165"/>
      <c r="CD165"/>
      <c r="CL165" s="206" t="s">
        <v>4622</v>
      </c>
      <c r="CM165" s="268" t="s">
        <v>4587</v>
      </c>
      <c r="CO165" s="202">
        <v>164</v>
      </c>
    </row>
    <row r="166" spans="1:93" x14ac:dyDescent="0.25">
      <c r="A166" s="203" t="s">
        <v>2630</v>
      </c>
      <c r="B166" s="204" t="s">
        <v>2631</v>
      </c>
      <c r="C166" s="204" t="s">
        <v>2632</v>
      </c>
      <c r="D166" s="210" t="s">
        <v>966</v>
      </c>
      <c r="E166" s="204" t="s">
        <v>906</v>
      </c>
      <c r="F166" s="204" t="s">
        <v>2633</v>
      </c>
      <c r="G166" s="204" t="s">
        <v>908</v>
      </c>
      <c r="H166" s="204" t="s">
        <v>955</v>
      </c>
      <c r="I166" s="204" t="s">
        <v>910</v>
      </c>
      <c r="J166" s="204" t="s">
        <v>911</v>
      </c>
      <c r="K166" s="204" t="s">
        <v>891</v>
      </c>
      <c r="L166" s="204" t="s">
        <v>892</v>
      </c>
      <c r="M166" s="204" t="s">
        <v>213</v>
      </c>
      <c r="N166" s="204" t="s">
        <v>2634</v>
      </c>
      <c r="O166" s="204" t="s">
        <v>913</v>
      </c>
      <c r="P166" s="204" t="s">
        <v>895</v>
      </c>
      <c r="Q166" s="204" t="s">
        <v>1239</v>
      </c>
      <c r="R166" s="204">
        <v>0</v>
      </c>
      <c r="S166" s="204">
        <v>0</v>
      </c>
      <c r="T166" s="204">
        <v>23.48</v>
      </c>
      <c r="U166" s="204">
        <v>10</v>
      </c>
      <c r="V166" s="204">
        <v>0</v>
      </c>
      <c r="W166" s="204">
        <v>0</v>
      </c>
      <c r="X166" s="204">
        <v>0</v>
      </c>
      <c r="Y166" s="204">
        <v>0</v>
      </c>
      <c r="Z166" s="204">
        <v>0</v>
      </c>
      <c r="AA166" s="204">
        <v>0</v>
      </c>
      <c r="AB166" s="204">
        <v>0</v>
      </c>
      <c r="AC166" s="204">
        <v>0</v>
      </c>
      <c r="AD166" s="204">
        <v>0</v>
      </c>
      <c r="AE166" s="204">
        <v>0</v>
      </c>
      <c r="AF166" s="204">
        <v>0</v>
      </c>
      <c r="AG166" s="204">
        <v>0</v>
      </c>
      <c r="AH166" s="204">
        <v>0</v>
      </c>
      <c r="AI166" s="204">
        <v>0</v>
      </c>
      <c r="AJ166" s="204" t="s">
        <v>915</v>
      </c>
      <c r="AK166" s="204" t="s">
        <v>916</v>
      </c>
      <c r="AL166" s="204" t="s">
        <v>213</v>
      </c>
      <c r="AM166" s="204" t="s">
        <v>1049</v>
      </c>
      <c r="AN166" s="204" t="s">
        <v>918</v>
      </c>
      <c r="AO166" s="204" t="s">
        <v>859</v>
      </c>
      <c r="AP166" s="204" t="s">
        <v>1240</v>
      </c>
      <c r="AQ166" s="204"/>
      <c r="AR166" s="204"/>
      <c r="AS166" s="204"/>
      <c r="AT166" s="204"/>
      <c r="AU166" s="204"/>
      <c r="AV166" s="204"/>
      <c r="AW166" s="204"/>
      <c r="AX166" s="204"/>
      <c r="AY166" s="204" t="str">
        <f t="shared" si="48"/>
        <v/>
      </c>
      <c r="AZ166" s="204" t="str">
        <f>IF(COUNTIF(AY:AY,AY166)=1,AY166,IF(AND(COUNTIF(AY:AY,AY166)&gt;1,COUNTIF(AZ$2:AZ165,AY166)&gt;=1),"",AY166))</f>
        <v/>
      </c>
      <c r="BA166" s="204" t="str">
        <v/>
      </c>
      <c r="BB166" s="204" t="str">
        <f>IF(BA166="","",MAX(BB$2:BB165)+1)</f>
        <v/>
      </c>
      <c r="BC166" s="204"/>
      <c r="BD166" s="204">
        <v>164</v>
      </c>
      <c r="BE166" s="204" t="str">
        <f t="shared" si="49"/>
        <v>CONCENTRAT VO 08 TILMICOSINE PORCIN-LAPIN</v>
      </c>
      <c r="BF166" s="204" t="str">
        <f t="shared" si="38"/>
        <v>PM</v>
      </c>
      <c r="BG166" s="204" t="str">
        <f t="shared" si="39"/>
        <v>MACROLIDES</v>
      </c>
      <c r="BH166" s="204" t="str">
        <f t="shared" si="40"/>
        <v/>
      </c>
      <c r="BI166" s="204" t="str">
        <f t="shared" si="41"/>
        <v/>
      </c>
      <c r="BJ166" s="204" t="str">
        <f t="shared" si="42"/>
        <v>tilmicosin</v>
      </c>
      <c r="BK166" s="204" t="str">
        <f t="shared" si="43"/>
        <v/>
      </c>
      <c r="BL166" s="204" t="str">
        <f t="shared" si="44"/>
        <v/>
      </c>
      <c r="BM166" s="204" t="str">
        <f t="shared" si="50"/>
        <v>Tilmicosine</v>
      </c>
      <c r="BN166" s="204" t="str">
        <f t="shared" si="45"/>
        <v>Tilmicosine</v>
      </c>
      <c r="BO166" s="204" t="str">
        <f t="shared" si="46"/>
        <v/>
      </c>
      <c r="BP166" s="204" t="str">
        <f t="shared" si="47"/>
        <v/>
      </c>
      <c r="BQ166" s="204" t="str">
        <f t="shared" si="51"/>
        <v>Macrolides</v>
      </c>
      <c r="BR166" s="204" t="str">
        <f t="shared" si="52"/>
        <v>Macrolides</v>
      </c>
      <c r="BS166" s="204" t="str">
        <f t="shared" si="53"/>
        <v/>
      </c>
      <c r="BT166" s="204" t="str">
        <f t="shared" si="54"/>
        <v/>
      </c>
      <c r="BU166" s="104" t="str">
        <f t="shared" si="55"/>
        <v>Prémélanges médicamenteux</v>
      </c>
      <c r="BV166" s="202" t="str">
        <f t="shared" si="56"/>
        <v/>
      </c>
      <c r="BX166"/>
      <c r="BY166"/>
      <c r="BZ166"/>
      <c r="CA166"/>
      <c r="CB166"/>
      <c r="CD166"/>
      <c r="CL166" s="206" t="s">
        <v>4623</v>
      </c>
      <c r="CM166" s="268" t="s">
        <v>4587</v>
      </c>
      <c r="CO166" s="202">
        <v>165</v>
      </c>
    </row>
    <row r="167" spans="1:93" x14ac:dyDescent="0.25">
      <c r="A167" s="203" t="s">
        <v>2630</v>
      </c>
      <c r="B167" s="204" t="s">
        <v>2635</v>
      </c>
      <c r="C167" s="204" t="s">
        <v>2636</v>
      </c>
      <c r="D167" s="210" t="s">
        <v>2114</v>
      </c>
      <c r="E167" s="204" t="s">
        <v>906</v>
      </c>
      <c r="F167" s="204" t="s">
        <v>2633</v>
      </c>
      <c r="G167" s="204" t="s">
        <v>908</v>
      </c>
      <c r="H167" s="204" t="s">
        <v>955</v>
      </c>
      <c r="I167" s="204" t="s">
        <v>910</v>
      </c>
      <c r="J167" s="204" t="s">
        <v>911</v>
      </c>
      <c r="K167" s="204" t="s">
        <v>891</v>
      </c>
      <c r="L167" s="204" t="s">
        <v>892</v>
      </c>
      <c r="M167" s="204" t="s">
        <v>213</v>
      </c>
      <c r="N167" s="204" t="s">
        <v>2634</v>
      </c>
      <c r="O167" s="204" t="s">
        <v>913</v>
      </c>
      <c r="P167" s="204" t="s">
        <v>895</v>
      </c>
      <c r="Q167" s="204" t="s">
        <v>899</v>
      </c>
      <c r="R167" s="204">
        <v>0</v>
      </c>
      <c r="S167" s="204">
        <v>0</v>
      </c>
      <c r="T167" s="204">
        <v>23.48</v>
      </c>
      <c r="U167" s="204">
        <v>10</v>
      </c>
      <c r="V167" s="204">
        <v>0</v>
      </c>
      <c r="W167" s="204">
        <v>0</v>
      </c>
      <c r="X167" s="204">
        <v>0</v>
      </c>
      <c r="Y167" s="204">
        <v>0</v>
      </c>
      <c r="Z167" s="204">
        <v>0</v>
      </c>
      <c r="AA167" s="204">
        <v>0</v>
      </c>
      <c r="AB167" s="204">
        <v>0</v>
      </c>
      <c r="AC167" s="204">
        <v>0</v>
      </c>
      <c r="AD167" s="204">
        <v>0</v>
      </c>
      <c r="AE167" s="204">
        <v>0</v>
      </c>
      <c r="AF167" s="204">
        <v>0</v>
      </c>
      <c r="AG167" s="204">
        <v>0</v>
      </c>
      <c r="AH167" s="204">
        <v>0</v>
      </c>
      <c r="AI167" s="204">
        <v>0</v>
      </c>
      <c r="AJ167" s="204" t="s">
        <v>915</v>
      </c>
      <c r="AK167" s="204" t="s">
        <v>916</v>
      </c>
      <c r="AL167" s="204" t="s">
        <v>213</v>
      </c>
      <c r="AM167" s="204" t="s">
        <v>1049</v>
      </c>
      <c r="AN167" s="204" t="s">
        <v>918</v>
      </c>
      <c r="AO167" s="204" t="s">
        <v>859</v>
      </c>
      <c r="AP167" s="204" t="s">
        <v>947</v>
      </c>
      <c r="AQ167" s="204"/>
      <c r="AR167" s="204"/>
      <c r="AS167" s="204"/>
      <c r="AT167" s="204"/>
      <c r="AU167" s="204"/>
      <c r="AV167" s="204"/>
      <c r="AW167" s="204"/>
      <c r="AX167" s="204"/>
      <c r="AY167" s="204" t="str">
        <f t="shared" si="48"/>
        <v/>
      </c>
      <c r="AZ167" s="204" t="str">
        <f>IF(COUNTIF(AY:AY,AY167)=1,AY167,IF(AND(COUNTIF(AY:AY,AY167)&gt;1,COUNTIF(AZ$2:AZ166,AY167)&gt;=1),"",AY167))</f>
        <v/>
      </c>
      <c r="BA167" s="204" t="str">
        <v/>
      </c>
      <c r="BB167" s="204" t="str">
        <f>IF(BA167="","",MAX(BB$2:BB166)+1)</f>
        <v/>
      </c>
      <c r="BC167" s="204"/>
      <c r="BD167" s="204">
        <v>165</v>
      </c>
      <c r="BE167" s="204" t="str">
        <f t="shared" si="49"/>
        <v>CONCENTRAT VO 31-1 OXYTETRACYCLINE 100 PORC ET AGNEAU-CHEVREAU SEVRES</v>
      </c>
      <c r="BF167" s="204" t="str">
        <f t="shared" si="38"/>
        <v>PM</v>
      </c>
      <c r="BG167" s="204" t="str">
        <f t="shared" si="39"/>
        <v>TETRACYCLINES</v>
      </c>
      <c r="BH167" s="204" t="str">
        <f t="shared" si="40"/>
        <v/>
      </c>
      <c r="BI167" s="204" t="str">
        <f t="shared" si="41"/>
        <v/>
      </c>
      <c r="BJ167" s="204" t="str">
        <f t="shared" si="42"/>
        <v>oxytetracycline</v>
      </c>
      <c r="BK167" s="204" t="str">
        <f t="shared" si="43"/>
        <v/>
      </c>
      <c r="BL167" s="204" t="str">
        <f t="shared" si="44"/>
        <v/>
      </c>
      <c r="BM167" s="204" t="str">
        <f t="shared" si="50"/>
        <v>Oxytétracycline</v>
      </c>
      <c r="BN167" s="204" t="str">
        <f t="shared" si="45"/>
        <v>Oxytétracycline</v>
      </c>
      <c r="BO167" s="204" t="str">
        <f t="shared" si="46"/>
        <v/>
      </c>
      <c r="BP167" s="204" t="str">
        <f t="shared" si="47"/>
        <v/>
      </c>
      <c r="BQ167" s="204" t="str">
        <f t="shared" si="51"/>
        <v>Tetracyclines</v>
      </c>
      <c r="BR167" s="204" t="str">
        <f t="shared" si="52"/>
        <v>Tetracyclines</v>
      </c>
      <c r="BS167" s="204" t="str">
        <f t="shared" si="53"/>
        <v/>
      </c>
      <c r="BT167" s="204" t="str">
        <f t="shared" si="54"/>
        <v/>
      </c>
      <c r="BU167" s="104" t="str">
        <f t="shared" si="55"/>
        <v>Prémélanges médicamenteux</v>
      </c>
      <c r="BV167" s="202" t="str">
        <f t="shared" si="56"/>
        <v/>
      </c>
      <c r="BX167"/>
      <c r="BY167"/>
      <c r="BZ167"/>
      <c r="CA167"/>
      <c r="CB167"/>
      <c r="CD167"/>
      <c r="CL167" s="206" t="s">
        <v>4625</v>
      </c>
      <c r="CM167" s="268" t="s">
        <v>4587</v>
      </c>
      <c r="CO167" s="202">
        <v>166</v>
      </c>
    </row>
    <row r="168" spans="1:93" x14ac:dyDescent="0.25">
      <c r="A168" s="203" t="s">
        <v>2890</v>
      </c>
      <c r="B168" s="204" t="s">
        <v>2891</v>
      </c>
      <c r="C168" s="204" t="s">
        <v>1336</v>
      </c>
      <c r="D168" s="210" t="s">
        <v>1170</v>
      </c>
      <c r="E168" s="204" t="s">
        <v>924</v>
      </c>
      <c r="F168" s="204" t="s">
        <v>696</v>
      </c>
      <c r="G168" s="204" t="s">
        <v>1171</v>
      </c>
      <c r="H168" s="204" t="s">
        <v>174</v>
      </c>
      <c r="I168" s="204" t="s">
        <v>1173</v>
      </c>
      <c r="J168" s="204" t="s">
        <v>1692</v>
      </c>
      <c r="K168" s="204" t="s">
        <v>1692</v>
      </c>
      <c r="L168" s="204" t="s">
        <v>1693</v>
      </c>
      <c r="M168" s="204" t="s">
        <v>213</v>
      </c>
      <c r="N168" s="204" t="s">
        <v>1039</v>
      </c>
      <c r="O168" s="204" t="s">
        <v>992</v>
      </c>
      <c r="P168" s="204" t="s">
        <v>859</v>
      </c>
      <c r="Q168" s="204" t="s">
        <v>1000</v>
      </c>
      <c r="R168" s="204">
        <v>0</v>
      </c>
      <c r="S168" s="204">
        <v>0</v>
      </c>
      <c r="T168" s="204">
        <v>0</v>
      </c>
      <c r="U168" s="204">
        <v>0</v>
      </c>
      <c r="V168" s="204">
        <v>0</v>
      </c>
      <c r="W168" s="204">
        <v>0</v>
      </c>
      <c r="X168" s="204">
        <v>0</v>
      </c>
      <c r="Y168" s="204">
        <v>0</v>
      </c>
      <c r="Z168" s="204">
        <v>0</v>
      </c>
      <c r="AA168" s="204">
        <v>0</v>
      </c>
      <c r="AB168" s="204">
        <v>0</v>
      </c>
      <c r="AC168" s="204">
        <v>0</v>
      </c>
      <c r="AD168" s="204">
        <v>20</v>
      </c>
      <c r="AE168" s="204">
        <v>5</v>
      </c>
      <c r="AF168" s="204">
        <v>0</v>
      </c>
      <c r="AG168" s="204">
        <v>0</v>
      </c>
      <c r="AH168" s="204">
        <v>0</v>
      </c>
      <c r="AI168" s="204">
        <v>0</v>
      </c>
      <c r="AJ168" s="204"/>
      <c r="AK168" s="204"/>
      <c r="AL168" s="204"/>
      <c r="AM168" s="204"/>
      <c r="AN168" s="204"/>
      <c r="AO168" s="204"/>
      <c r="AP168" s="204"/>
      <c r="AQ168" s="204"/>
      <c r="AR168" s="204"/>
      <c r="AS168" s="204"/>
      <c r="AT168" s="204"/>
      <c r="AU168" s="204"/>
      <c r="AV168" s="204"/>
      <c r="AW168" s="204"/>
      <c r="AX168" s="204"/>
      <c r="AY168" s="204" t="str">
        <f t="shared" si="48"/>
        <v>CAFMIX ACIDE OXOLINIQUE 80 PORC</v>
      </c>
      <c r="AZ168" s="204" t="str">
        <f>IF(COUNTIF(AY:AY,AY168)=1,AY168,IF(AND(COUNTIF(AY:AY,AY168)&gt;1,COUNTIF(AZ$2:AZ167,AY168)&gt;=1),"",AY168))</f>
        <v>CAFMIX ACIDE OXOLINIQUE 80 PORC</v>
      </c>
      <c r="BA168" s="204" t="str">
        <v/>
      </c>
      <c r="BB168" s="204" t="str">
        <f>IF(BA168="","",MAX(BB$2:BB167)+1)</f>
        <v/>
      </c>
      <c r="BC168" s="204"/>
      <c r="BD168" s="204">
        <v>166</v>
      </c>
      <c r="BE168" s="204" t="str">
        <f t="shared" si="49"/>
        <v>CONCENTRAT VO 31-2 OXYTETRACYCLINE 40 LAPIN-VOLAILLE-PORC ET AGNEAU-CHEVREAU SEVRES</v>
      </c>
      <c r="BF168" s="204" t="str">
        <f t="shared" si="38"/>
        <v>PM</v>
      </c>
      <c r="BG168" s="204" t="str">
        <f t="shared" si="39"/>
        <v>TETRACYCLINES</v>
      </c>
      <c r="BH168" s="204" t="str">
        <f t="shared" si="40"/>
        <v/>
      </c>
      <c r="BI168" s="204" t="str">
        <f t="shared" si="41"/>
        <v/>
      </c>
      <c r="BJ168" s="204" t="str">
        <f t="shared" si="42"/>
        <v>oxytetracycline</v>
      </c>
      <c r="BK168" s="204" t="str">
        <f t="shared" si="43"/>
        <v/>
      </c>
      <c r="BL168" s="204" t="str">
        <f t="shared" si="44"/>
        <v/>
      </c>
      <c r="BM168" s="204" t="str">
        <f t="shared" si="50"/>
        <v>Oxytétracycline</v>
      </c>
      <c r="BN168" s="204" t="str">
        <f t="shared" si="45"/>
        <v>Oxytétracycline</v>
      </c>
      <c r="BO168" s="204" t="str">
        <f t="shared" si="46"/>
        <v/>
      </c>
      <c r="BP168" s="204" t="str">
        <f t="shared" si="47"/>
        <v/>
      </c>
      <c r="BQ168" s="204" t="str">
        <f t="shared" si="51"/>
        <v>Tetracyclines</v>
      </c>
      <c r="BR168" s="204" t="str">
        <f t="shared" si="52"/>
        <v>Tetracyclines</v>
      </c>
      <c r="BS168" s="204" t="str">
        <f t="shared" si="53"/>
        <v/>
      </c>
      <c r="BT168" s="204" t="str">
        <f t="shared" si="54"/>
        <v/>
      </c>
      <c r="BU168" s="104" t="str">
        <f t="shared" si="55"/>
        <v>Prémélanges médicamenteux</v>
      </c>
      <c r="BV168" s="202" t="str">
        <f t="shared" si="56"/>
        <v/>
      </c>
      <c r="BX168"/>
      <c r="BY168"/>
      <c r="BZ168"/>
      <c r="CA168"/>
      <c r="CB168"/>
      <c r="CD168"/>
      <c r="CL168" s="206" t="s">
        <v>4620</v>
      </c>
      <c r="CM168" s="268" t="s">
        <v>4587</v>
      </c>
      <c r="CO168" s="202">
        <v>167</v>
      </c>
    </row>
    <row r="169" spans="1:93" x14ac:dyDescent="0.25">
      <c r="A169" s="203" t="s">
        <v>2702</v>
      </c>
      <c r="B169" s="204" t="s">
        <v>2703</v>
      </c>
      <c r="C169" s="204" t="s">
        <v>2704</v>
      </c>
      <c r="D169" s="210" t="s">
        <v>1170</v>
      </c>
      <c r="E169" s="204" t="s">
        <v>924</v>
      </c>
      <c r="F169" s="204" t="s">
        <v>697</v>
      </c>
      <c r="G169" s="204" t="s">
        <v>1171</v>
      </c>
      <c r="H169" s="204" t="s">
        <v>1326</v>
      </c>
      <c r="I169" s="204" t="s">
        <v>1173</v>
      </c>
      <c r="J169" s="204" t="s">
        <v>1385</v>
      </c>
      <c r="K169" s="204" t="s">
        <v>1385</v>
      </c>
      <c r="L169" s="204" t="s">
        <v>1386</v>
      </c>
      <c r="M169" s="204" t="s">
        <v>213</v>
      </c>
      <c r="N169" s="204" t="s">
        <v>2705</v>
      </c>
      <c r="O169" s="204" t="s">
        <v>992</v>
      </c>
      <c r="P169" s="204" t="s">
        <v>859</v>
      </c>
      <c r="Q169" s="204" t="s">
        <v>1683</v>
      </c>
      <c r="R169" s="204">
        <v>0</v>
      </c>
      <c r="S169" s="204">
        <v>0</v>
      </c>
      <c r="T169" s="204">
        <v>0</v>
      </c>
      <c r="U169" s="204">
        <v>0</v>
      </c>
      <c r="V169" s="204">
        <v>0</v>
      </c>
      <c r="W169" s="204">
        <v>0</v>
      </c>
      <c r="X169" s="204">
        <v>0</v>
      </c>
      <c r="Y169" s="204">
        <v>0</v>
      </c>
      <c r="Z169" s="204">
        <v>0</v>
      </c>
      <c r="AA169" s="204">
        <v>0</v>
      </c>
      <c r="AB169" s="204">
        <v>0</v>
      </c>
      <c r="AC169" s="204">
        <v>0</v>
      </c>
      <c r="AD169" s="204">
        <v>11</v>
      </c>
      <c r="AE169" s="204">
        <v>21</v>
      </c>
      <c r="AF169" s="204">
        <v>0</v>
      </c>
      <c r="AG169" s="204">
        <v>0</v>
      </c>
      <c r="AH169" s="204">
        <v>0</v>
      </c>
      <c r="AI169" s="204">
        <v>0</v>
      </c>
      <c r="AJ169" s="204"/>
      <c r="AK169" s="204"/>
      <c r="AL169" s="204"/>
      <c r="AM169" s="204"/>
      <c r="AN169" s="204"/>
      <c r="AO169" s="204"/>
      <c r="AP169" s="204"/>
      <c r="AQ169" s="204"/>
      <c r="AR169" s="204"/>
      <c r="AS169" s="204"/>
      <c r="AT169" s="204"/>
      <c r="AU169" s="204"/>
      <c r="AV169" s="204"/>
      <c r="AW169" s="204"/>
      <c r="AX169" s="204"/>
      <c r="AY169" s="204" t="str">
        <f t="shared" si="48"/>
        <v>CAFMIX LINCOMYCINE 22 PNEUMONIE PORC</v>
      </c>
      <c r="AZ169" s="204" t="str">
        <f>IF(COUNTIF(AY:AY,AY169)=1,AY169,IF(AND(COUNTIF(AY:AY,AY169)&gt;1,COUNTIF(AZ$2:AZ168,AY169)&gt;=1),"",AY169))</f>
        <v>CAFMIX LINCOMYCINE 22 PNEUMONIE PORC</v>
      </c>
      <c r="BA169" s="204" t="str">
        <v/>
      </c>
      <c r="BB169" s="204" t="str">
        <f>IF(BA169="","",MAX(BB$2:BB168)+1)</f>
        <v/>
      </c>
      <c r="BC169" s="204"/>
      <c r="BD169" s="204">
        <v>167</v>
      </c>
      <c r="BE169" s="204" t="str">
        <f t="shared" si="49"/>
        <v>CONCENTRAT VO 49-1 COLISTINE 400 PORC ET AGNEAU-CHEVREAU SEVRES</v>
      </c>
      <c r="BF169" s="204" t="str">
        <f t="shared" si="38"/>
        <v>PM</v>
      </c>
      <c r="BG169" s="204" t="str">
        <f t="shared" si="39"/>
        <v>POLYPEPTIDES</v>
      </c>
      <c r="BH169" s="204" t="str">
        <f t="shared" si="40"/>
        <v/>
      </c>
      <c r="BI169" s="204" t="str">
        <f t="shared" si="41"/>
        <v/>
      </c>
      <c r="BJ169" s="204" t="str">
        <f t="shared" si="42"/>
        <v>colistin</v>
      </c>
      <c r="BK169" s="204" t="str">
        <f t="shared" si="43"/>
        <v/>
      </c>
      <c r="BL169" s="204" t="str">
        <f t="shared" si="44"/>
        <v/>
      </c>
      <c r="BM169" s="204" t="str">
        <f t="shared" si="50"/>
        <v>Colistine</v>
      </c>
      <c r="BN169" s="204" t="str">
        <f t="shared" si="45"/>
        <v>Colistine</v>
      </c>
      <c r="BO169" s="204" t="str">
        <f t="shared" si="46"/>
        <v/>
      </c>
      <c r="BP169" s="204" t="str">
        <f t="shared" si="47"/>
        <v/>
      </c>
      <c r="BQ169" s="204" t="str">
        <f t="shared" si="51"/>
        <v>Polypeptides</v>
      </c>
      <c r="BR169" s="204" t="str">
        <f t="shared" si="52"/>
        <v>Polypeptides</v>
      </c>
      <c r="BS169" s="204" t="str">
        <f t="shared" si="53"/>
        <v/>
      </c>
      <c r="BT169" s="204" t="str">
        <f t="shared" si="54"/>
        <v/>
      </c>
      <c r="BU169" s="104" t="str">
        <f t="shared" si="55"/>
        <v>Prémélanges médicamenteux</v>
      </c>
      <c r="BV169" s="202" t="str">
        <f t="shared" si="56"/>
        <v>x</v>
      </c>
      <c r="BX169"/>
      <c r="BY169"/>
      <c r="BZ169"/>
      <c r="CA169"/>
      <c r="CB169"/>
      <c r="CD169"/>
      <c r="CL169" s="206" t="s">
        <v>4608</v>
      </c>
      <c r="CM169" s="268" t="s">
        <v>4587</v>
      </c>
      <c r="CO169" s="202">
        <v>168</v>
      </c>
    </row>
    <row r="170" spans="1:93" x14ac:dyDescent="0.25">
      <c r="A170" s="203" t="s">
        <v>2861</v>
      </c>
      <c r="B170" s="204" t="s">
        <v>2862</v>
      </c>
      <c r="C170" s="204" t="s">
        <v>2863</v>
      </c>
      <c r="D170" s="210" t="s">
        <v>1170</v>
      </c>
      <c r="E170" s="204" t="s">
        <v>924</v>
      </c>
      <c r="F170" s="204" t="s">
        <v>698</v>
      </c>
      <c r="G170" s="204" t="s">
        <v>1171</v>
      </c>
      <c r="H170" s="204" t="s">
        <v>1326</v>
      </c>
      <c r="I170" s="204" t="s">
        <v>1173</v>
      </c>
      <c r="J170" s="204" t="s">
        <v>1385</v>
      </c>
      <c r="K170" s="204" t="s">
        <v>1385</v>
      </c>
      <c r="L170" s="204" t="s">
        <v>1386</v>
      </c>
      <c r="M170" s="204" t="s">
        <v>213</v>
      </c>
      <c r="N170" s="204" t="s">
        <v>2864</v>
      </c>
      <c r="O170" s="204" t="s">
        <v>992</v>
      </c>
      <c r="P170" s="204" t="s">
        <v>859</v>
      </c>
      <c r="Q170" s="204" t="s">
        <v>1687</v>
      </c>
      <c r="R170" s="204">
        <v>0</v>
      </c>
      <c r="S170" s="204">
        <v>0</v>
      </c>
      <c r="T170" s="204">
        <v>0</v>
      </c>
      <c r="U170" s="204">
        <v>0</v>
      </c>
      <c r="V170" s="204">
        <v>0</v>
      </c>
      <c r="W170" s="204">
        <v>0</v>
      </c>
      <c r="X170" s="204">
        <v>0</v>
      </c>
      <c r="Y170" s="204">
        <v>0</v>
      </c>
      <c r="Z170" s="204">
        <v>0</v>
      </c>
      <c r="AA170" s="204">
        <v>0</v>
      </c>
      <c r="AB170" s="204">
        <v>0</v>
      </c>
      <c r="AC170" s="204">
        <v>0</v>
      </c>
      <c r="AD170" s="204">
        <v>5.5</v>
      </c>
      <c r="AE170" s="204">
        <v>21</v>
      </c>
      <c r="AF170" s="204">
        <v>0</v>
      </c>
      <c r="AG170" s="204">
        <v>0</v>
      </c>
      <c r="AH170" s="204">
        <v>0</v>
      </c>
      <c r="AI170" s="204">
        <v>0</v>
      </c>
      <c r="AJ170" s="204"/>
      <c r="AK170" s="204"/>
      <c r="AL170" s="204"/>
      <c r="AM170" s="204"/>
      <c r="AN170" s="204"/>
      <c r="AO170" s="204"/>
      <c r="AP170" s="204"/>
      <c r="AQ170" s="204"/>
      <c r="AR170" s="204"/>
      <c r="AS170" s="204"/>
      <c r="AT170" s="204"/>
      <c r="AU170" s="204"/>
      <c r="AV170" s="204"/>
      <c r="AW170" s="204"/>
      <c r="AX170" s="204"/>
      <c r="AY170" s="204" t="str">
        <f t="shared" si="48"/>
        <v>CAFMIX LINCOMYCINE 8.8 ENTERITE PORC</v>
      </c>
      <c r="AZ170" s="204" t="str">
        <f>IF(COUNTIF(AY:AY,AY170)=1,AY170,IF(AND(COUNTIF(AY:AY,AY170)&gt;1,COUNTIF(AZ$2:AZ169,AY170)&gt;=1),"",AY170))</f>
        <v>CAFMIX LINCOMYCINE 8.8 ENTERITE PORC</v>
      </c>
      <c r="BA170" s="204" t="str">
        <v/>
      </c>
      <c r="BB170" s="204" t="str">
        <f>IF(BA170="","",MAX(BB$2:BB169)+1)</f>
        <v/>
      </c>
      <c r="BC170" s="204"/>
      <c r="BD170" s="204">
        <v>168</v>
      </c>
      <c r="BE170" s="204" t="str">
        <f t="shared" si="49"/>
        <v>CONCENTRAT VO 49-2 COLISTINE 200 LAPIN-VOLAILLE-PORC ET AGNEAU-CHEVREAU SEVRES</v>
      </c>
      <c r="BF170" s="204" t="str">
        <f t="shared" si="38"/>
        <v>PM</v>
      </c>
      <c r="BG170" s="204" t="str">
        <f t="shared" si="39"/>
        <v>POLYPEPTIDES</v>
      </c>
      <c r="BH170" s="204" t="str">
        <f t="shared" si="40"/>
        <v/>
      </c>
      <c r="BI170" s="204" t="str">
        <f t="shared" si="41"/>
        <v/>
      </c>
      <c r="BJ170" s="204" t="str">
        <f t="shared" si="42"/>
        <v>colistin</v>
      </c>
      <c r="BK170" s="204" t="str">
        <f t="shared" si="43"/>
        <v/>
      </c>
      <c r="BL170" s="204" t="str">
        <f t="shared" si="44"/>
        <v/>
      </c>
      <c r="BM170" s="204" t="str">
        <f t="shared" si="50"/>
        <v>Colistine</v>
      </c>
      <c r="BN170" s="204" t="str">
        <f t="shared" si="45"/>
        <v>Colistine</v>
      </c>
      <c r="BO170" s="204" t="str">
        <f t="shared" si="46"/>
        <v/>
      </c>
      <c r="BP170" s="204" t="str">
        <f t="shared" si="47"/>
        <v/>
      </c>
      <c r="BQ170" s="204" t="str">
        <f t="shared" si="51"/>
        <v>Polypeptides</v>
      </c>
      <c r="BR170" s="204" t="str">
        <f t="shared" si="52"/>
        <v>Polypeptides</v>
      </c>
      <c r="BS170" s="204" t="str">
        <f t="shared" si="53"/>
        <v/>
      </c>
      <c r="BT170" s="204" t="str">
        <f t="shared" si="54"/>
        <v/>
      </c>
      <c r="BU170" s="104" t="str">
        <f t="shared" si="55"/>
        <v>Prémélanges médicamenteux</v>
      </c>
      <c r="BV170" s="202" t="str">
        <f t="shared" si="56"/>
        <v>x</v>
      </c>
      <c r="BX170"/>
      <c r="BY170"/>
      <c r="BZ170"/>
      <c r="CA170"/>
      <c r="CB170"/>
      <c r="CD170"/>
      <c r="CL170" s="206" t="s">
        <v>4605</v>
      </c>
      <c r="CM170" s="268" t="s">
        <v>4587</v>
      </c>
      <c r="CO170" s="202">
        <v>169</v>
      </c>
    </row>
    <row r="171" spans="1:93" x14ac:dyDescent="0.25">
      <c r="A171" s="203" t="s">
        <v>4206</v>
      </c>
      <c r="B171" s="204" t="s">
        <v>4207</v>
      </c>
      <c r="C171" s="204" t="s">
        <v>884</v>
      </c>
      <c r="D171" s="210" t="s">
        <v>863</v>
      </c>
      <c r="E171" s="204" t="s">
        <v>852</v>
      </c>
      <c r="F171" s="204" t="s">
        <v>279</v>
      </c>
      <c r="G171" s="204" t="s">
        <v>853</v>
      </c>
      <c r="H171" s="204" t="s">
        <v>1446</v>
      </c>
      <c r="I171" s="204" t="s">
        <v>853</v>
      </c>
      <c r="J171" s="204" t="s">
        <v>1901</v>
      </c>
      <c r="K171" s="204" t="s">
        <v>1901</v>
      </c>
      <c r="L171" s="204" t="s">
        <v>2713</v>
      </c>
      <c r="M171" s="204" t="s">
        <v>213</v>
      </c>
      <c r="N171" s="204" t="s">
        <v>1275</v>
      </c>
      <c r="O171" s="204" t="s">
        <v>858</v>
      </c>
      <c r="P171" s="204" t="s">
        <v>859</v>
      </c>
      <c r="Q171" s="204" t="s">
        <v>1371</v>
      </c>
      <c r="R171" s="204">
        <v>40</v>
      </c>
      <c r="S171" s="204">
        <v>1</v>
      </c>
      <c r="T171" s="204">
        <v>0</v>
      </c>
      <c r="U171" s="204">
        <v>0</v>
      </c>
      <c r="V171" s="204">
        <v>0</v>
      </c>
      <c r="W171" s="204">
        <v>0</v>
      </c>
      <c r="X171" s="204">
        <v>0</v>
      </c>
      <c r="Y171" s="204">
        <v>0</v>
      </c>
      <c r="Z171" s="204">
        <v>0</v>
      </c>
      <c r="AA171" s="204">
        <v>0</v>
      </c>
      <c r="AB171" s="204">
        <v>0</v>
      </c>
      <c r="AC171" s="204">
        <v>0</v>
      </c>
      <c r="AD171" s="204">
        <v>15</v>
      </c>
      <c r="AE171" s="204">
        <v>2</v>
      </c>
      <c r="AF171" s="204">
        <v>0</v>
      </c>
      <c r="AG171" s="204">
        <v>0</v>
      </c>
      <c r="AH171" s="204">
        <v>0</v>
      </c>
      <c r="AI171" s="204">
        <v>0</v>
      </c>
      <c r="AJ171" s="204"/>
      <c r="AK171" s="204"/>
      <c r="AL171" s="204"/>
      <c r="AM171" s="204"/>
      <c r="AN171" s="204"/>
      <c r="AO171" s="204"/>
      <c r="AP171" s="204"/>
      <c r="AQ171" s="204"/>
      <c r="AR171" s="204"/>
      <c r="AS171" s="204"/>
      <c r="AT171" s="204"/>
      <c r="AU171" s="204"/>
      <c r="AV171" s="204"/>
      <c r="AW171" s="204"/>
      <c r="AX171" s="204"/>
      <c r="AY171" s="204" t="str">
        <f t="shared" si="48"/>
        <v>CALFLOR 300 MG/ML SOLUTION INJECTABLE POUR BOVINS ET PORCINS</v>
      </c>
      <c r="AZ171" s="204" t="str">
        <f>IF(COUNTIF(AY:AY,AY171)=1,AY171,IF(AND(COUNTIF(AY:AY,AY171)&gt;1,COUNTIF(AZ$2:AZ170,AY171)&gt;=1),"",AY171))</f>
        <v>CALFLOR 300 MG/ML SOLUTION INJECTABLE POUR BOVINS ET PORCINS</v>
      </c>
      <c r="BA171" s="204" t="str">
        <v/>
      </c>
      <c r="BB171" s="204" t="str">
        <f>IF(BA171="","",MAX(BB$2:BB170)+1)</f>
        <v/>
      </c>
      <c r="BC171" s="204"/>
      <c r="BD171" s="204">
        <v>169</v>
      </c>
      <c r="BE171" s="204" t="str">
        <f t="shared" si="49"/>
        <v>CONCENTRAT VO 57 APRAMYCINE 20 PORC-LAPIN</v>
      </c>
      <c r="BF171" s="204" t="str">
        <f t="shared" si="38"/>
        <v>PM</v>
      </c>
      <c r="BG171" s="204" t="str">
        <f t="shared" si="39"/>
        <v>AMINOGLYCOSIDES</v>
      </c>
      <c r="BH171" s="204" t="str">
        <f t="shared" si="40"/>
        <v/>
      </c>
      <c r="BI171" s="204" t="str">
        <f t="shared" si="41"/>
        <v/>
      </c>
      <c r="BJ171" s="204" t="str">
        <f t="shared" si="42"/>
        <v>apramycin</v>
      </c>
      <c r="BK171" s="204" t="str">
        <f t="shared" si="43"/>
        <v/>
      </c>
      <c r="BL171" s="204" t="str">
        <f t="shared" si="44"/>
        <v/>
      </c>
      <c r="BM171" s="204" t="str">
        <f t="shared" si="50"/>
        <v>Apramycine</v>
      </c>
      <c r="BN171" s="204" t="str">
        <f t="shared" si="45"/>
        <v>Apramycine</v>
      </c>
      <c r="BO171" s="204" t="str">
        <f t="shared" si="46"/>
        <v/>
      </c>
      <c r="BP171" s="204" t="str">
        <f t="shared" si="47"/>
        <v/>
      </c>
      <c r="BQ171" s="204" t="str">
        <f t="shared" si="51"/>
        <v>Aminoglycosides</v>
      </c>
      <c r="BR171" s="204" t="str">
        <f t="shared" si="52"/>
        <v>Aminoglycosides</v>
      </c>
      <c r="BS171" s="204" t="str">
        <f t="shared" si="53"/>
        <v/>
      </c>
      <c r="BT171" s="204" t="str">
        <f t="shared" si="54"/>
        <v/>
      </c>
      <c r="BU171" s="104" t="str">
        <f t="shared" si="55"/>
        <v>Prémélanges médicamenteux</v>
      </c>
      <c r="BV171" s="202" t="str">
        <f t="shared" si="56"/>
        <v/>
      </c>
      <c r="BX171"/>
      <c r="BY171"/>
      <c r="BZ171"/>
      <c r="CA171"/>
      <c r="CB171"/>
      <c r="CD171"/>
      <c r="CL171" s="206" t="s">
        <v>4621</v>
      </c>
      <c r="CM171" s="268" t="s">
        <v>4587</v>
      </c>
      <c r="CO171" s="202">
        <v>170</v>
      </c>
    </row>
    <row r="172" spans="1:93" x14ac:dyDescent="0.25">
      <c r="A172" s="203" t="s">
        <v>2050</v>
      </c>
      <c r="B172" s="204" t="s">
        <v>2051</v>
      </c>
      <c r="C172" s="204" t="s">
        <v>1865</v>
      </c>
      <c r="D172" s="210" t="s">
        <v>851</v>
      </c>
      <c r="E172" s="204" t="s">
        <v>924</v>
      </c>
      <c r="F172" s="204" t="s">
        <v>280</v>
      </c>
      <c r="G172" s="204" t="s">
        <v>925</v>
      </c>
      <c r="H172" s="204" t="s">
        <v>173</v>
      </c>
      <c r="I172" s="204" t="s">
        <v>910</v>
      </c>
      <c r="J172" s="204" t="s">
        <v>956</v>
      </c>
      <c r="K172" s="204" t="s">
        <v>957</v>
      </c>
      <c r="L172" s="204" t="s">
        <v>993</v>
      </c>
      <c r="M172" s="204" t="s">
        <v>213</v>
      </c>
      <c r="N172" s="204" t="s">
        <v>1071</v>
      </c>
      <c r="O172" s="204" t="s">
        <v>992</v>
      </c>
      <c r="P172" s="204" t="s">
        <v>859</v>
      </c>
      <c r="Q172" s="204" t="s">
        <v>1227</v>
      </c>
      <c r="R172" s="204">
        <v>60</v>
      </c>
      <c r="S172" s="204">
        <v>3</v>
      </c>
      <c r="T172" s="204">
        <v>0</v>
      </c>
      <c r="U172" s="204">
        <v>0</v>
      </c>
      <c r="V172" s="204">
        <v>0</v>
      </c>
      <c r="W172" s="204">
        <v>0</v>
      </c>
      <c r="X172" s="204">
        <v>0</v>
      </c>
      <c r="Y172" s="204">
        <v>0</v>
      </c>
      <c r="Z172" s="204">
        <v>0</v>
      </c>
      <c r="AA172" s="204">
        <v>0</v>
      </c>
      <c r="AB172" s="204">
        <v>60</v>
      </c>
      <c r="AC172" s="204">
        <v>3</v>
      </c>
      <c r="AD172" s="204">
        <v>0</v>
      </c>
      <c r="AE172" s="204">
        <v>0</v>
      </c>
      <c r="AF172" s="204">
        <v>0</v>
      </c>
      <c r="AG172" s="204">
        <v>0</v>
      </c>
      <c r="AH172" s="204">
        <v>0</v>
      </c>
      <c r="AI172" s="204">
        <v>0</v>
      </c>
      <c r="AJ172" s="204" t="s">
        <v>871</v>
      </c>
      <c r="AK172" s="204" t="s">
        <v>872</v>
      </c>
      <c r="AL172" s="204" t="s">
        <v>213</v>
      </c>
      <c r="AM172" s="204" t="s">
        <v>983</v>
      </c>
      <c r="AN172" s="204" t="s">
        <v>992</v>
      </c>
      <c r="AO172" s="204" t="s">
        <v>859</v>
      </c>
      <c r="AP172" s="204" t="s">
        <v>919</v>
      </c>
      <c r="AQ172" s="204"/>
      <c r="AR172" s="204"/>
      <c r="AS172" s="204"/>
      <c r="AT172" s="204"/>
      <c r="AU172" s="204"/>
      <c r="AV172" s="204"/>
      <c r="AW172" s="204"/>
      <c r="AX172" s="204"/>
      <c r="AY172" s="204" t="str">
        <f t="shared" si="48"/>
        <v>CALF-MEAL</v>
      </c>
      <c r="AZ172" s="204" t="str">
        <f>IF(COUNTIF(AY:AY,AY172)=1,AY172,IF(AND(COUNTIF(AY:AY,AY172)&gt;1,COUNTIF(AZ$2:AZ171,AY172)&gt;=1),"",AY172))</f>
        <v>CALF-MEAL</v>
      </c>
      <c r="BA172" s="204" t="str">
        <v/>
      </c>
      <c r="BB172" s="204" t="str">
        <f>IF(BA172="","",MAX(BB$2:BB171)+1)</f>
        <v/>
      </c>
      <c r="BC172" s="204"/>
      <c r="BD172" s="204">
        <v>170</v>
      </c>
      <c r="BE172" s="204" t="str">
        <f t="shared" si="49"/>
        <v>CONCENTRAT VO 59-1 NEOMYCINE 80 PORC</v>
      </c>
      <c r="BF172" s="204" t="str">
        <f t="shared" si="38"/>
        <v>PM</v>
      </c>
      <c r="BG172" s="204" t="str">
        <f t="shared" si="39"/>
        <v>AMINOGLYCOSIDES</v>
      </c>
      <c r="BH172" s="204" t="str">
        <f t="shared" si="40"/>
        <v/>
      </c>
      <c r="BI172" s="204" t="str">
        <f t="shared" si="41"/>
        <v/>
      </c>
      <c r="BJ172" s="204" t="str">
        <f t="shared" si="42"/>
        <v>neomycin</v>
      </c>
      <c r="BK172" s="204" t="str">
        <f t="shared" si="43"/>
        <v/>
      </c>
      <c r="BL172" s="204" t="str">
        <f t="shared" si="44"/>
        <v/>
      </c>
      <c r="BM172" s="204" t="str">
        <f t="shared" si="50"/>
        <v>Néomycine</v>
      </c>
      <c r="BN172" s="204" t="str">
        <f t="shared" si="45"/>
        <v>Néomycine</v>
      </c>
      <c r="BO172" s="204" t="str">
        <f t="shared" si="46"/>
        <v/>
      </c>
      <c r="BP172" s="204" t="str">
        <f t="shared" si="47"/>
        <v/>
      </c>
      <c r="BQ172" s="204" t="str">
        <f t="shared" si="51"/>
        <v>Aminoglycosides</v>
      </c>
      <c r="BR172" s="204" t="str">
        <f t="shared" si="52"/>
        <v>Aminoglycosides</v>
      </c>
      <c r="BS172" s="204" t="str">
        <f t="shared" si="53"/>
        <v/>
      </c>
      <c r="BT172" s="204" t="str">
        <f t="shared" si="54"/>
        <v/>
      </c>
      <c r="BU172" s="104" t="str">
        <f t="shared" si="55"/>
        <v>Prémélanges médicamenteux</v>
      </c>
      <c r="BV172" s="202" t="str">
        <f t="shared" si="56"/>
        <v/>
      </c>
      <c r="BX172"/>
      <c r="BY172"/>
      <c r="BZ172"/>
      <c r="CA172"/>
      <c r="CB172"/>
      <c r="CD172"/>
      <c r="CL172" s="206" t="s">
        <v>4610</v>
      </c>
      <c r="CM172" s="268" t="s">
        <v>4587</v>
      </c>
      <c r="CO172" s="202">
        <v>171</v>
      </c>
    </row>
    <row r="173" spans="1:93" x14ac:dyDescent="0.25">
      <c r="A173" s="203" t="s">
        <v>1068</v>
      </c>
      <c r="B173" s="204" t="s">
        <v>1069</v>
      </c>
      <c r="C173" s="204" t="s">
        <v>1070</v>
      </c>
      <c r="D173" s="210" t="s">
        <v>1071</v>
      </c>
      <c r="E173" s="204" t="s">
        <v>852</v>
      </c>
      <c r="F173" s="204" t="s">
        <v>1072</v>
      </c>
      <c r="G173" s="204" t="s">
        <v>1063</v>
      </c>
      <c r="H173" s="204" t="s">
        <v>909</v>
      </c>
      <c r="I173" s="204" t="s">
        <v>976</v>
      </c>
      <c r="J173" s="204" t="s">
        <v>1064</v>
      </c>
      <c r="K173" s="204" t="s">
        <v>871</v>
      </c>
      <c r="L173" s="204" t="s">
        <v>960</v>
      </c>
      <c r="M173" s="204" t="s">
        <v>213</v>
      </c>
      <c r="N173" s="204" t="s">
        <v>1073</v>
      </c>
      <c r="O173" s="204" t="s">
        <v>858</v>
      </c>
      <c r="P173" s="204" t="s">
        <v>859</v>
      </c>
      <c r="Q173" s="204" t="s">
        <v>1074</v>
      </c>
      <c r="R173" s="204">
        <v>0</v>
      </c>
      <c r="S173" s="204">
        <v>0</v>
      </c>
      <c r="T173" s="204">
        <v>0</v>
      </c>
      <c r="U173" s="204">
        <v>0</v>
      </c>
      <c r="V173" s="204">
        <v>0</v>
      </c>
      <c r="W173" s="204">
        <v>0</v>
      </c>
      <c r="X173" s="204">
        <v>0</v>
      </c>
      <c r="Y173" s="204">
        <v>0</v>
      </c>
      <c r="Z173" s="204">
        <v>0</v>
      </c>
      <c r="AA173" s="204">
        <v>0</v>
      </c>
      <c r="AB173" s="204">
        <v>0</v>
      </c>
      <c r="AC173" s="204">
        <v>0</v>
      </c>
      <c r="AD173" s="204">
        <v>0</v>
      </c>
      <c r="AE173" s="204">
        <v>0</v>
      </c>
      <c r="AF173" s="204">
        <v>0</v>
      </c>
      <c r="AG173" s="204">
        <v>0</v>
      </c>
      <c r="AH173" s="204">
        <v>0</v>
      </c>
      <c r="AI173" s="204">
        <v>0</v>
      </c>
      <c r="AJ173" s="204" t="s">
        <v>915</v>
      </c>
      <c r="AK173" s="204" t="s">
        <v>1075</v>
      </c>
      <c r="AL173" s="204" t="s">
        <v>213</v>
      </c>
      <c r="AM173" s="204" t="s">
        <v>1076</v>
      </c>
      <c r="AN173" s="204" t="s">
        <v>858</v>
      </c>
      <c r="AO173" s="204" t="s">
        <v>859</v>
      </c>
      <c r="AP173" s="204" t="s">
        <v>1074</v>
      </c>
      <c r="AQ173" s="204"/>
      <c r="AR173" s="204"/>
      <c r="AS173" s="204"/>
      <c r="AT173" s="204"/>
      <c r="AU173" s="204"/>
      <c r="AV173" s="204"/>
      <c r="AW173" s="204"/>
      <c r="AX173" s="204"/>
      <c r="AY173" s="204" t="str">
        <f t="shared" si="48"/>
        <v/>
      </c>
      <c r="AZ173" s="204" t="str">
        <f>IF(COUNTIF(AY:AY,AY173)=1,AY173,IF(AND(COUNTIF(AY:AY,AY173)&gt;1,COUNTIF(AZ$2:AZ172,AY173)&gt;=1),"",AY173))</f>
        <v/>
      </c>
      <c r="BA173" s="204" t="str">
        <v/>
      </c>
      <c r="BB173" s="204" t="str">
        <f>IF(BA173="","",MAX(BB$2:BB172)+1)</f>
        <v/>
      </c>
      <c r="BC173" s="204"/>
      <c r="BD173" s="204">
        <v>171</v>
      </c>
      <c r="BE173" s="204" t="str">
        <f t="shared" si="49"/>
        <v>CONCENTRAT VO 59-2 NEOMYCINE 40 LAPIN-VOLAILLE-PORC</v>
      </c>
      <c r="BF173" s="204" t="str">
        <f t="shared" si="38"/>
        <v>PM</v>
      </c>
      <c r="BG173" s="204" t="str">
        <f t="shared" si="39"/>
        <v>AMINOGLYCOSIDES</v>
      </c>
      <c r="BH173" s="204" t="str">
        <f t="shared" si="40"/>
        <v/>
      </c>
      <c r="BI173" s="204" t="str">
        <f t="shared" si="41"/>
        <v/>
      </c>
      <c r="BJ173" s="204" t="str">
        <f t="shared" si="42"/>
        <v>neomycin</v>
      </c>
      <c r="BK173" s="204" t="str">
        <f t="shared" si="43"/>
        <v/>
      </c>
      <c r="BL173" s="204" t="str">
        <f t="shared" si="44"/>
        <v/>
      </c>
      <c r="BM173" s="204" t="str">
        <f t="shared" si="50"/>
        <v>Néomycine</v>
      </c>
      <c r="BN173" s="204" t="str">
        <f t="shared" si="45"/>
        <v>Néomycine</v>
      </c>
      <c r="BO173" s="204" t="str">
        <f t="shared" si="46"/>
        <v/>
      </c>
      <c r="BP173" s="204" t="str">
        <f t="shared" si="47"/>
        <v/>
      </c>
      <c r="BQ173" s="204" t="str">
        <f t="shared" si="51"/>
        <v>Aminoglycosides</v>
      </c>
      <c r="BR173" s="204" t="str">
        <f t="shared" si="52"/>
        <v>Aminoglycosides</v>
      </c>
      <c r="BS173" s="204" t="str">
        <f t="shared" si="53"/>
        <v/>
      </c>
      <c r="BT173" s="204" t="str">
        <f t="shared" si="54"/>
        <v/>
      </c>
      <c r="BU173" s="104" t="str">
        <f t="shared" si="55"/>
        <v>Prémélanges médicamenteux</v>
      </c>
      <c r="BV173" s="202" t="str">
        <f t="shared" si="56"/>
        <v/>
      </c>
      <c r="BX173"/>
      <c r="BY173"/>
      <c r="BZ173"/>
      <c r="CA173"/>
      <c r="CB173"/>
      <c r="CD173"/>
      <c r="CL173" s="206" t="s">
        <v>1268</v>
      </c>
      <c r="CM173" s="268" t="s">
        <v>4587</v>
      </c>
      <c r="CO173" s="202">
        <v>172</v>
      </c>
    </row>
    <row r="174" spans="1:93" x14ac:dyDescent="0.25">
      <c r="A174" s="203" t="s">
        <v>1068</v>
      </c>
      <c r="B174" s="204" t="s">
        <v>1077</v>
      </c>
      <c r="C174" s="204" t="s">
        <v>1078</v>
      </c>
      <c r="D174" s="210" t="s">
        <v>950</v>
      </c>
      <c r="E174" s="204" t="s">
        <v>852</v>
      </c>
      <c r="F174" s="204" t="s">
        <v>1072</v>
      </c>
      <c r="G174" s="204" t="s">
        <v>1063</v>
      </c>
      <c r="H174" s="204" t="s">
        <v>909</v>
      </c>
      <c r="I174" s="204" t="s">
        <v>976</v>
      </c>
      <c r="J174" s="204" t="s">
        <v>1064</v>
      </c>
      <c r="K174" s="204" t="s">
        <v>871</v>
      </c>
      <c r="L174" s="204" t="s">
        <v>960</v>
      </c>
      <c r="M174" s="204" t="s">
        <v>213</v>
      </c>
      <c r="N174" s="204" t="s">
        <v>1073</v>
      </c>
      <c r="O174" s="204" t="s">
        <v>858</v>
      </c>
      <c r="P174" s="204" t="s">
        <v>859</v>
      </c>
      <c r="Q174" s="204" t="s">
        <v>1079</v>
      </c>
      <c r="R174" s="204">
        <v>0</v>
      </c>
      <c r="S174" s="204">
        <v>0</v>
      </c>
      <c r="T174" s="204">
        <v>0</v>
      </c>
      <c r="U174" s="204">
        <v>0</v>
      </c>
      <c r="V174" s="204">
        <v>0</v>
      </c>
      <c r="W174" s="204">
        <v>0</v>
      </c>
      <c r="X174" s="204">
        <v>0</v>
      </c>
      <c r="Y174" s="204">
        <v>0</v>
      </c>
      <c r="Z174" s="204">
        <v>0</v>
      </c>
      <c r="AA174" s="204">
        <v>0</v>
      </c>
      <c r="AB174" s="204">
        <v>0</v>
      </c>
      <c r="AC174" s="204">
        <v>0</v>
      </c>
      <c r="AD174" s="204">
        <v>0</v>
      </c>
      <c r="AE174" s="204">
        <v>0</v>
      </c>
      <c r="AF174" s="204">
        <v>0</v>
      </c>
      <c r="AG174" s="204">
        <v>0</v>
      </c>
      <c r="AH174" s="204">
        <v>0</v>
      </c>
      <c r="AI174" s="204">
        <v>0</v>
      </c>
      <c r="AJ174" s="204" t="s">
        <v>915</v>
      </c>
      <c r="AK174" s="204" t="s">
        <v>1075</v>
      </c>
      <c r="AL174" s="204" t="s">
        <v>213</v>
      </c>
      <c r="AM174" s="204" t="s">
        <v>1076</v>
      </c>
      <c r="AN174" s="204" t="s">
        <v>858</v>
      </c>
      <c r="AO174" s="204" t="s">
        <v>859</v>
      </c>
      <c r="AP174" s="204" t="s">
        <v>1079</v>
      </c>
      <c r="AQ174" s="204"/>
      <c r="AR174" s="204"/>
      <c r="AS174" s="204"/>
      <c r="AT174" s="204"/>
      <c r="AU174" s="204"/>
      <c r="AV174" s="204"/>
      <c r="AW174" s="204"/>
      <c r="AX174" s="204"/>
      <c r="AY174" s="204" t="str">
        <f t="shared" si="48"/>
        <v/>
      </c>
      <c r="AZ174" s="204" t="str">
        <f>IF(COUNTIF(AY:AY,AY174)=1,AY174,IF(AND(COUNTIF(AY:AY,AY174)&gt;1,COUNTIF(AZ$2:AZ173,AY174)&gt;=1),"",AY174))</f>
        <v/>
      </c>
      <c r="BA174" s="204" t="str">
        <v/>
      </c>
      <c r="BB174" s="204" t="str">
        <f>IF(BA174="","",MAX(BB$2:BB173)+1)</f>
        <v/>
      </c>
      <c r="BC174" s="204"/>
      <c r="BD174" s="204">
        <v>172</v>
      </c>
      <c r="BE174" s="204" t="str">
        <f t="shared" si="49"/>
        <v>CORTEXILINE</v>
      </c>
      <c r="BF174" s="204" t="str">
        <f t="shared" si="38"/>
        <v>INJ</v>
      </c>
      <c r="BG174" s="204" t="str">
        <f t="shared" si="39"/>
        <v>AMINOGLYCOSIDES</v>
      </c>
      <c r="BH174" s="204" t="str">
        <f t="shared" si="40"/>
        <v>PENICILLINES</v>
      </c>
      <c r="BI174" s="204" t="str">
        <f t="shared" si="41"/>
        <v/>
      </c>
      <c r="BJ174" s="204" t="str">
        <f t="shared" si="42"/>
        <v>neomycin</v>
      </c>
      <c r="BK174" s="204" t="str">
        <f t="shared" si="43"/>
        <v>benzylpenicillin</v>
      </c>
      <c r="BL174" s="204" t="str">
        <f t="shared" si="44"/>
        <v/>
      </c>
      <c r="BM174" s="204" t="str">
        <f t="shared" si="50"/>
        <v>Néomycine + Benzylpénicilline</v>
      </c>
      <c r="BN174" s="204" t="str">
        <f t="shared" si="45"/>
        <v>Néomycine</v>
      </c>
      <c r="BO174" s="204" t="str">
        <f t="shared" si="46"/>
        <v>Benzylpénicilline</v>
      </c>
      <c r="BP174" s="204" t="str">
        <f t="shared" si="47"/>
        <v/>
      </c>
      <c r="BQ174" s="204" t="str">
        <f t="shared" si="51"/>
        <v>Aminoglycosides + Penicillines</v>
      </c>
      <c r="BR174" s="204" t="str">
        <f t="shared" si="52"/>
        <v>Aminoglycosides</v>
      </c>
      <c r="BS174" s="204" t="str">
        <f t="shared" si="53"/>
        <v>Penicillines</v>
      </c>
      <c r="BT174" s="204" t="str">
        <f t="shared" si="54"/>
        <v/>
      </c>
      <c r="BU174" s="104" t="str">
        <f t="shared" si="55"/>
        <v>Voie parentérale</v>
      </c>
      <c r="BV174" s="202" t="str">
        <f t="shared" si="56"/>
        <v/>
      </c>
      <c r="BX174"/>
      <c r="BY174"/>
      <c r="BZ174"/>
      <c r="CA174"/>
      <c r="CB174"/>
      <c r="CD174"/>
      <c r="CL174" s="207" t="s">
        <v>4627</v>
      </c>
      <c r="CM174" s="268" t="s">
        <v>4587</v>
      </c>
      <c r="CO174" s="202">
        <v>173</v>
      </c>
    </row>
    <row r="175" spans="1:93" x14ac:dyDescent="0.25">
      <c r="A175" s="203" t="s">
        <v>951</v>
      </c>
      <c r="B175" s="204" t="s">
        <v>952</v>
      </c>
      <c r="C175" s="204" t="s">
        <v>953</v>
      </c>
      <c r="D175" s="210" t="s">
        <v>885</v>
      </c>
      <c r="E175" s="204" t="s">
        <v>906</v>
      </c>
      <c r="F175" s="204" t="s">
        <v>954</v>
      </c>
      <c r="G175" s="204" t="s">
        <v>908</v>
      </c>
      <c r="H175" s="204" t="s">
        <v>955</v>
      </c>
      <c r="I175" s="204" t="s">
        <v>910</v>
      </c>
      <c r="J175" s="204" t="s">
        <v>956</v>
      </c>
      <c r="K175" s="204" t="s">
        <v>957</v>
      </c>
      <c r="L175" s="204" t="s">
        <v>958</v>
      </c>
      <c r="M175" s="204" t="s">
        <v>213</v>
      </c>
      <c r="N175" s="204" t="s">
        <v>959</v>
      </c>
      <c r="O175" s="204" t="s">
        <v>918</v>
      </c>
      <c r="P175" s="204" t="s">
        <v>859</v>
      </c>
      <c r="Q175" s="204" t="s">
        <v>874</v>
      </c>
      <c r="R175" s="204">
        <v>0</v>
      </c>
      <c r="S175" s="204">
        <v>0</v>
      </c>
      <c r="T175" s="204">
        <v>40.6</v>
      </c>
      <c r="U175" s="204">
        <v>5</v>
      </c>
      <c r="V175" s="204">
        <v>0</v>
      </c>
      <c r="W175" s="204">
        <v>0</v>
      </c>
      <c r="X175" s="204">
        <v>0</v>
      </c>
      <c r="Y175" s="204">
        <v>0</v>
      </c>
      <c r="Z175" s="204">
        <v>0</v>
      </c>
      <c r="AA175" s="204">
        <v>0</v>
      </c>
      <c r="AB175" s="204">
        <v>0</v>
      </c>
      <c r="AC175" s="204">
        <v>0</v>
      </c>
      <c r="AD175" s="204">
        <v>0</v>
      </c>
      <c r="AE175" s="204">
        <v>0</v>
      </c>
      <c r="AF175" s="204">
        <v>0</v>
      </c>
      <c r="AG175" s="204">
        <v>0</v>
      </c>
      <c r="AH175" s="204">
        <v>0</v>
      </c>
      <c r="AI175" s="204">
        <v>0</v>
      </c>
      <c r="AJ175" s="204" t="s">
        <v>871</v>
      </c>
      <c r="AK175" s="204" t="s">
        <v>960</v>
      </c>
      <c r="AL175" s="204" t="s">
        <v>213</v>
      </c>
      <c r="AM175" s="204" t="s">
        <v>961</v>
      </c>
      <c r="AN175" s="204" t="s">
        <v>918</v>
      </c>
      <c r="AO175" s="204" t="s">
        <v>859</v>
      </c>
      <c r="AP175" s="204" t="s">
        <v>962</v>
      </c>
      <c r="AQ175" s="204"/>
      <c r="AR175" s="204"/>
      <c r="AS175" s="204"/>
      <c r="AT175" s="204"/>
      <c r="AU175" s="204"/>
      <c r="AV175" s="204"/>
      <c r="AW175" s="204"/>
      <c r="AX175" s="204"/>
      <c r="AY175" s="204" t="str">
        <f t="shared" si="48"/>
        <v/>
      </c>
      <c r="AZ175" s="204" t="str">
        <f>IF(COUNTIF(AY:AY,AY175)=1,AY175,IF(AND(COUNTIF(AY:AY,AY175)&gt;1,COUNTIF(AZ$2:AZ174,AY175)&gt;=1),"",AY175))</f>
        <v/>
      </c>
      <c r="BA175" s="204" t="str">
        <v/>
      </c>
      <c r="BB175" s="204" t="str">
        <f>IF(BA175="","",MAX(BB$2:BB174)+1)</f>
        <v/>
      </c>
      <c r="BC175" s="204"/>
      <c r="BD175" s="204">
        <v>173</v>
      </c>
      <c r="BE175" s="204" t="str">
        <f t="shared" si="49"/>
        <v>COVUNIL</v>
      </c>
      <c r="BF175" s="204" t="str">
        <f t="shared" si="38"/>
        <v>INJ</v>
      </c>
      <c r="BG175" s="204" t="str">
        <f t="shared" si="39"/>
        <v>TETRACYCLINES</v>
      </c>
      <c r="BH175" s="204" t="str">
        <f t="shared" si="40"/>
        <v/>
      </c>
      <c r="BI175" s="204" t="str">
        <f t="shared" si="41"/>
        <v/>
      </c>
      <c r="BJ175" s="204" t="str">
        <f t="shared" si="42"/>
        <v>oxytetracycline</v>
      </c>
      <c r="BK175" s="204" t="str">
        <f t="shared" si="43"/>
        <v/>
      </c>
      <c r="BL175" s="204" t="str">
        <f t="shared" si="44"/>
        <v/>
      </c>
      <c r="BM175" s="204" t="str">
        <f t="shared" si="50"/>
        <v>Oxytétracycline</v>
      </c>
      <c r="BN175" s="204" t="str">
        <f t="shared" si="45"/>
        <v>Oxytétracycline</v>
      </c>
      <c r="BO175" s="204" t="str">
        <f t="shared" si="46"/>
        <v/>
      </c>
      <c r="BP175" s="204" t="str">
        <f t="shared" si="47"/>
        <v/>
      </c>
      <c r="BQ175" s="204" t="str">
        <f t="shared" si="51"/>
        <v>Tetracyclines</v>
      </c>
      <c r="BR175" s="204" t="str">
        <f t="shared" si="52"/>
        <v>Tetracyclines</v>
      </c>
      <c r="BS175" s="204" t="str">
        <f t="shared" si="53"/>
        <v/>
      </c>
      <c r="BT175" s="204" t="str">
        <f t="shared" si="54"/>
        <v/>
      </c>
      <c r="BU175" s="104" t="str">
        <f t="shared" si="55"/>
        <v>Voie parentérale</v>
      </c>
      <c r="BV175" s="202" t="str">
        <f t="shared" si="56"/>
        <v/>
      </c>
      <c r="BX175"/>
      <c r="BY175"/>
      <c r="BZ175"/>
      <c r="CA175"/>
      <c r="CB175"/>
      <c r="CD175"/>
      <c r="CL175" s="202"/>
      <c r="CO175" s="202">
        <v>174</v>
      </c>
    </row>
    <row r="176" spans="1:93" x14ac:dyDescent="0.25">
      <c r="A176" s="203" t="s">
        <v>2660</v>
      </c>
      <c r="B176" s="204" t="s">
        <v>2661</v>
      </c>
      <c r="C176" s="204" t="s">
        <v>898</v>
      </c>
      <c r="D176" s="210" t="s">
        <v>851</v>
      </c>
      <c r="E176" s="204" t="s">
        <v>852</v>
      </c>
      <c r="F176" s="204" t="s">
        <v>699</v>
      </c>
      <c r="G176" s="204" t="s">
        <v>853</v>
      </c>
      <c r="H176" s="204" t="s">
        <v>890</v>
      </c>
      <c r="I176" s="204" t="s">
        <v>853</v>
      </c>
      <c r="J176" s="204" t="s">
        <v>891</v>
      </c>
      <c r="K176" s="204" t="s">
        <v>891</v>
      </c>
      <c r="L176" s="204" t="s">
        <v>892</v>
      </c>
      <c r="M176" s="204" t="s">
        <v>213</v>
      </c>
      <c r="N176" s="204" t="s">
        <v>1967</v>
      </c>
      <c r="O176" s="204" t="s">
        <v>894</v>
      </c>
      <c r="P176" s="204" t="s">
        <v>895</v>
      </c>
      <c r="Q176" s="204" t="s">
        <v>2662</v>
      </c>
      <c r="R176" s="204">
        <v>31.25</v>
      </c>
      <c r="S176" s="204">
        <v>2</v>
      </c>
      <c r="T176" s="204">
        <v>0</v>
      </c>
      <c r="U176" s="204">
        <v>0</v>
      </c>
      <c r="V176" s="204">
        <v>0</v>
      </c>
      <c r="W176" s="204">
        <v>0</v>
      </c>
      <c r="X176" s="204">
        <v>0</v>
      </c>
      <c r="Y176" s="204">
        <v>0</v>
      </c>
      <c r="Z176" s="204">
        <v>0</v>
      </c>
      <c r="AA176" s="204">
        <v>0</v>
      </c>
      <c r="AB176" s="204">
        <v>0</v>
      </c>
      <c r="AC176" s="204">
        <v>0</v>
      </c>
      <c r="AD176" s="204">
        <v>0</v>
      </c>
      <c r="AE176" s="204">
        <v>0</v>
      </c>
      <c r="AF176" s="204">
        <v>0</v>
      </c>
      <c r="AG176" s="204">
        <v>0</v>
      </c>
      <c r="AH176" s="204">
        <v>0</v>
      </c>
      <c r="AI176" s="204">
        <v>0</v>
      </c>
      <c r="AJ176" s="204"/>
      <c r="AK176" s="204"/>
      <c r="AL176" s="204"/>
      <c r="AM176" s="204"/>
      <c r="AN176" s="204"/>
      <c r="AO176" s="204"/>
      <c r="AP176" s="204"/>
      <c r="AQ176" s="204"/>
      <c r="AR176" s="204"/>
      <c r="AS176" s="204"/>
      <c r="AT176" s="204"/>
      <c r="AU176" s="204"/>
      <c r="AV176" s="204"/>
      <c r="AW176" s="204"/>
      <c r="AX176" s="204"/>
      <c r="AY176" s="204" t="str">
        <f t="shared" si="48"/>
        <v>CAPTALIN</v>
      </c>
      <c r="AZ176" s="204" t="str">
        <f>IF(COUNTIF(AY:AY,AY176)=1,AY176,IF(AND(COUNTIF(AY:AY,AY176)&gt;1,COUNTIF(AZ$2:AZ175,AY176)&gt;=1),"",AY176))</f>
        <v>CAPTALIN</v>
      </c>
      <c r="BA176" s="204" t="str">
        <v/>
      </c>
      <c r="BB176" s="204" t="str">
        <f>IF(BA176="","",MAX(BB$2:BB175)+1)</f>
        <v/>
      </c>
      <c r="BC176" s="204"/>
      <c r="BD176" s="204">
        <v>174</v>
      </c>
      <c r="BE176" s="204" t="str">
        <f t="shared" si="49"/>
        <v>CRD 92</v>
      </c>
      <c r="BF176" s="204" t="str">
        <f t="shared" si="38"/>
        <v>ORAL</v>
      </c>
      <c r="BG176" s="204" t="str">
        <f t="shared" si="39"/>
        <v>MACROLIDES</v>
      </c>
      <c r="BH176" s="204" t="str">
        <f t="shared" si="40"/>
        <v>TRIMETHOPRIME</v>
      </c>
      <c r="BI176" s="204" t="str">
        <f t="shared" si="41"/>
        <v/>
      </c>
      <c r="BJ176" s="204" t="str">
        <f t="shared" si="42"/>
        <v>spiramycin</v>
      </c>
      <c r="BK176" s="204" t="str">
        <f t="shared" si="43"/>
        <v>trimethoprim</v>
      </c>
      <c r="BL176" s="204" t="str">
        <f t="shared" si="44"/>
        <v/>
      </c>
      <c r="BM176" s="204" t="str">
        <f t="shared" si="50"/>
        <v>Spiramycine + Triméthoprime</v>
      </c>
      <c r="BN176" s="204" t="str">
        <f t="shared" si="45"/>
        <v>Spiramycine</v>
      </c>
      <c r="BO176" s="204" t="str">
        <f t="shared" si="46"/>
        <v>Triméthoprime</v>
      </c>
      <c r="BP176" s="204" t="str">
        <f t="shared" si="47"/>
        <v/>
      </c>
      <c r="BQ176" s="204" t="str">
        <f t="shared" si="51"/>
        <v>Macrolides + Trimethoprime</v>
      </c>
      <c r="BR176" s="204" t="str">
        <f t="shared" si="52"/>
        <v>Macrolides</v>
      </c>
      <c r="BS176" s="204" t="str">
        <f t="shared" si="53"/>
        <v>Trimethoprime</v>
      </c>
      <c r="BT176" s="204" t="str">
        <f t="shared" si="54"/>
        <v/>
      </c>
      <c r="BU176" s="104" t="str">
        <f t="shared" si="55"/>
        <v>Voie orale  hors prémélanges médicamenteux</v>
      </c>
      <c r="BV176" s="202" t="str">
        <f t="shared" si="56"/>
        <v/>
      </c>
      <c r="BX176"/>
      <c r="BY176"/>
      <c r="BZ176"/>
      <c r="CA176"/>
      <c r="CB176"/>
      <c r="CD176"/>
      <c r="CL176" s="202"/>
      <c r="CO176" s="202">
        <v>175</v>
      </c>
    </row>
    <row r="177" spans="1:93" x14ac:dyDescent="0.25">
      <c r="A177" s="203" t="s">
        <v>2660</v>
      </c>
      <c r="B177" s="204" t="s">
        <v>2663</v>
      </c>
      <c r="C177" s="204" t="s">
        <v>2664</v>
      </c>
      <c r="D177" s="210" t="s">
        <v>863</v>
      </c>
      <c r="E177" s="204" t="s">
        <v>852</v>
      </c>
      <c r="F177" s="204" t="s">
        <v>699</v>
      </c>
      <c r="G177" s="204" t="s">
        <v>853</v>
      </c>
      <c r="H177" s="204" t="s">
        <v>890</v>
      </c>
      <c r="I177" s="204" t="s">
        <v>853</v>
      </c>
      <c r="J177" s="204" t="s">
        <v>891</v>
      </c>
      <c r="K177" s="204" t="s">
        <v>891</v>
      </c>
      <c r="L177" s="204" t="s">
        <v>892</v>
      </c>
      <c r="M177" s="204" t="s">
        <v>213</v>
      </c>
      <c r="N177" s="204" t="s">
        <v>1967</v>
      </c>
      <c r="O177" s="204" t="s">
        <v>894</v>
      </c>
      <c r="P177" s="204" t="s">
        <v>895</v>
      </c>
      <c r="Q177" s="204" t="s">
        <v>1883</v>
      </c>
      <c r="R177" s="204">
        <v>31.25</v>
      </c>
      <c r="S177" s="204">
        <v>2</v>
      </c>
      <c r="T177" s="204">
        <v>0</v>
      </c>
      <c r="U177" s="204">
        <v>0</v>
      </c>
      <c r="V177" s="204">
        <v>0</v>
      </c>
      <c r="W177" s="204">
        <v>0</v>
      </c>
      <c r="X177" s="204">
        <v>0</v>
      </c>
      <c r="Y177" s="204">
        <v>0</v>
      </c>
      <c r="Z177" s="204">
        <v>0</v>
      </c>
      <c r="AA177" s="204">
        <v>0</v>
      </c>
      <c r="AB177" s="204">
        <v>0</v>
      </c>
      <c r="AC177" s="204">
        <v>0</v>
      </c>
      <c r="AD177" s="204">
        <v>0</v>
      </c>
      <c r="AE177" s="204">
        <v>0</v>
      </c>
      <c r="AF177" s="204">
        <v>0</v>
      </c>
      <c r="AG177" s="204">
        <v>0</v>
      </c>
      <c r="AH177" s="204">
        <v>0</v>
      </c>
      <c r="AI177" s="204">
        <v>0</v>
      </c>
      <c r="AJ177" s="204"/>
      <c r="AK177" s="204"/>
      <c r="AL177" s="204"/>
      <c r="AM177" s="204"/>
      <c r="AN177" s="204"/>
      <c r="AO177" s="204"/>
      <c r="AP177" s="204"/>
      <c r="AQ177" s="204"/>
      <c r="AR177" s="204"/>
      <c r="AS177" s="204"/>
      <c r="AT177" s="204"/>
      <c r="AU177" s="204"/>
      <c r="AV177" s="204"/>
      <c r="AW177" s="204"/>
      <c r="AX177" s="204"/>
      <c r="AY177" s="204" t="str">
        <f t="shared" si="48"/>
        <v>CAPTALIN</v>
      </c>
      <c r="AZ177" s="204" t="str">
        <f>IF(COUNTIF(AY:AY,AY177)=1,AY177,IF(AND(COUNTIF(AY:AY,AY177)&gt;1,COUNTIF(AZ$2:AZ176,AY177)&gt;=1),"",AY177))</f>
        <v/>
      </c>
      <c r="BA177" s="204" t="str">
        <v/>
      </c>
      <c r="BB177" s="204" t="str">
        <f>IF(BA177="","",MAX(BB$2:BB176)+1)</f>
        <v/>
      </c>
      <c r="BC177" s="204"/>
      <c r="BD177" s="204">
        <v>175</v>
      </c>
      <c r="BE177" s="204" t="str">
        <f t="shared" si="49"/>
        <v>CUBARMIX</v>
      </c>
      <c r="BF177" s="204" t="str">
        <f t="shared" si="38"/>
        <v>ORAL</v>
      </c>
      <c r="BG177" s="204" t="str">
        <f t="shared" si="39"/>
        <v>SULFAMIDES</v>
      </c>
      <c r="BH177" s="204" t="str">
        <f t="shared" si="40"/>
        <v>TRIMETHOPRIME</v>
      </c>
      <c r="BI177" s="204" t="str">
        <f t="shared" si="41"/>
        <v/>
      </c>
      <c r="BJ177" s="204" t="str">
        <f t="shared" si="42"/>
        <v>sulfadiazine</v>
      </c>
      <c r="BK177" s="204" t="str">
        <f t="shared" si="43"/>
        <v>trimethoprim</v>
      </c>
      <c r="BL177" s="204" t="str">
        <f t="shared" si="44"/>
        <v/>
      </c>
      <c r="BM177" s="204" t="str">
        <f t="shared" si="50"/>
        <v>Sulfadiazine + Triméthoprime</v>
      </c>
      <c r="BN177" s="204" t="str">
        <f t="shared" si="45"/>
        <v>Sulfadiazine</v>
      </c>
      <c r="BO177" s="204" t="str">
        <f t="shared" si="46"/>
        <v>Triméthoprime</v>
      </c>
      <c r="BP177" s="204" t="str">
        <f t="shared" si="47"/>
        <v/>
      </c>
      <c r="BQ177" s="204" t="str">
        <f t="shared" si="51"/>
        <v>Sulfamides + Trimethoprime</v>
      </c>
      <c r="BR177" s="204" t="str">
        <f t="shared" si="52"/>
        <v>Sulfamides</v>
      </c>
      <c r="BS177" s="204" t="str">
        <f t="shared" si="53"/>
        <v>Trimethoprime</v>
      </c>
      <c r="BT177" s="204" t="str">
        <f t="shared" si="54"/>
        <v/>
      </c>
      <c r="BU177" s="104" t="str">
        <f t="shared" si="55"/>
        <v>Voie orale  hors prémélanges médicamenteux</v>
      </c>
      <c r="BV177" s="202" t="str">
        <f t="shared" si="56"/>
        <v/>
      </c>
      <c r="BX177"/>
      <c r="BY177"/>
      <c r="BZ177"/>
      <c r="CA177"/>
      <c r="CB177"/>
      <c r="CD177"/>
      <c r="CL177" s="202"/>
      <c r="CO177" s="202">
        <v>176</v>
      </c>
    </row>
    <row r="178" spans="1:93" x14ac:dyDescent="0.25">
      <c r="A178" s="203" t="s">
        <v>4430</v>
      </c>
      <c r="B178" s="204" t="s">
        <v>4431</v>
      </c>
      <c r="C178" s="204" t="s">
        <v>3598</v>
      </c>
      <c r="D178" s="210" t="s">
        <v>851</v>
      </c>
      <c r="E178" s="204" t="s">
        <v>906</v>
      </c>
      <c r="F178" s="204" t="s">
        <v>4432</v>
      </c>
      <c r="G178" s="204" t="s">
        <v>908</v>
      </c>
      <c r="H178" s="204" t="s">
        <v>955</v>
      </c>
      <c r="I178" s="204" t="s">
        <v>910</v>
      </c>
      <c r="J178" s="204" t="s">
        <v>1291</v>
      </c>
      <c r="K178" s="204" t="s">
        <v>1291</v>
      </c>
      <c r="L178" s="204" t="s">
        <v>1476</v>
      </c>
      <c r="M178" s="204" t="s">
        <v>213</v>
      </c>
      <c r="N178" s="204" t="s">
        <v>923</v>
      </c>
      <c r="O178" s="204" t="s">
        <v>918</v>
      </c>
      <c r="P178" s="204" t="s">
        <v>859</v>
      </c>
      <c r="Q178" s="204" t="s">
        <v>851</v>
      </c>
      <c r="R178" s="204">
        <v>0</v>
      </c>
      <c r="S178" s="204">
        <v>0</v>
      </c>
      <c r="T178" s="204">
        <v>30</v>
      </c>
      <c r="U178" s="204">
        <v>5</v>
      </c>
      <c r="V178" s="204">
        <v>0</v>
      </c>
      <c r="W178" s="204">
        <v>0</v>
      </c>
      <c r="X178" s="204">
        <v>0</v>
      </c>
      <c r="Y178" s="204">
        <v>0</v>
      </c>
      <c r="Z178" s="204">
        <v>0</v>
      </c>
      <c r="AA178" s="204">
        <v>0</v>
      </c>
      <c r="AB178" s="204">
        <v>0</v>
      </c>
      <c r="AC178" s="204">
        <v>0</v>
      </c>
      <c r="AD178" s="204">
        <v>0</v>
      </c>
      <c r="AE178" s="204">
        <v>0</v>
      </c>
      <c r="AF178" s="204">
        <v>0</v>
      </c>
      <c r="AG178" s="204">
        <v>0</v>
      </c>
      <c r="AH178" s="204">
        <v>0</v>
      </c>
      <c r="AI178" s="204">
        <v>0</v>
      </c>
      <c r="AJ178" s="204"/>
      <c r="AK178" s="204"/>
      <c r="AL178" s="204"/>
      <c r="AM178" s="204"/>
      <c r="AN178" s="204"/>
      <c r="AO178" s="204"/>
      <c r="AP178" s="204"/>
      <c r="AQ178" s="204"/>
      <c r="AR178" s="204"/>
      <c r="AS178" s="204"/>
      <c r="AT178" s="204"/>
      <c r="AU178" s="204"/>
      <c r="AV178" s="204"/>
      <c r="AW178" s="204"/>
      <c r="AX178" s="204"/>
      <c r="AY178" s="204" t="str">
        <f t="shared" si="48"/>
        <v/>
      </c>
      <c r="AZ178" s="204" t="str">
        <f>IF(COUNTIF(AY:AY,AY178)=1,AY178,IF(AND(COUNTIF(AY:AY,AY178)&gt;1,COUNTIF(AZ$2:AZ177,AY178)&gt;=1),"",AY178))</f>
        <v/>
      </c>
      <c r="BA178" s="204" t="str">
        <v/>
      </c>
      <c r="BB178" s="204" t="str">
        <f>IF(BA178="","",MAX(BB$2:BB177)+1)</f>
        <v/>
      </c>
      <c r="BC178" s="204"/>
      <c r="BD178" s="204">
        <v>176</v>
      </c>
      <c r="BE178" s="204" t="str">
        <f t="shared" si="49"/>
        <v>CURACEF DUO 50 MG/ML / 150 MG/ML SUSPENSION INJECTABLE POUR BOVINS</v>
      </c>
      <c r="BF178" s="204" t="str">
        <f t="shared" si="38"/>
        <v>INJ</v>
      </c>
      <c r="BG178" s="204" t="str">
        <f t="shared" si="39"/>
        <v>CEPHALOSPORINES 3&amp;4G</v>
      </c>
      <c r="BH178" s="204" t="str">
        <f t="shared" si="40"/>
        <v/>
      </c>
      <c r="BI178" s="204" t="str">
        <f t="shared" si="41"/>
        <v/>
      </c>
      <c r="BJ178" s="204" t="str">
        <f t="shared" si="42"/>
        <v>ceftiofur</v>
      </c>
      <c r="BK178" s="204" t="str">
        <f t="shared" si="43"/>
        <v/>
      </c>
      <c r="BL178" s="204" t="str">
        <f t="shared" si="44"/>
        <v/>
      </c>
      <c r="BM178" s="204" t="str">
        <f t="shared" si="50"/>
        <v>Ceftiofur</v>
      </c>
      <c r="BN178" s="204" t="str">
        <f t="shared" si="45"/>
        <v>Ceftiofur</v>
      </c>
      <c r="BO178" s="204" t="str">
        <f t="shared" si="46"/>
        <v/>
      </c>
      <c r="BP178" s="204" t="str">
        <f t="shared" si="47"/>
        <v/>
      </c>
      <c r="BQ178" s="204" t="str">
        <f t="shared" si="51"/>
        <v>Cephalosporines 3&amp;4G</v>
      </c>
      <c r="BR178" s="204" t="str">
        <f t="shared" si="52"/>
        <v>Cephalosporines 3&amp;4G</v>
      </c>
      <c r="BS178" s="204" t="str">
        <f t="shared" si="53"/>
        <v/>
      </c>
      <c r="BT178" s="204" t="str">
        <f t="shared" si="54"/>
        <v/>
      </c>
      <c r="BU178" s="104" t="str">
        <f t="shared" si="55"/>
        <v>Voie parentérale</v>
      </c>
      <c r="BV178" s="202" t="str">
        <f t="shared" si="56"/>
        <v>x</v>
      </c>
      <c r="BX178"/>
      <c r="BY178"/>
      <c r="BZ178"/>
      <c r="CA178"/>
      <c r="CB178"/>
      <c r="CD178"/>
      <c r="CL178" s="202"/>
      <c r="CO178" s="202">
        <v>177</v>
      </c>
    </row>
    <row r="179" spans="1:93" x14ac:dyDescent="0.25">
      <c r="A179" s="203" t="s">
        <v>4424</v>
      </c>
      <c r="B179" s="204" t="s">
        <v>4425</v>
      </c>
      <c r="C179" s="204" t="s">
        <v>3881</v>
      </c>
      <c r="D179" s="210" t="s">
        <v>863</v>
      </c>
      <c r="E179" s="204" t="s">
        <v>906</v>
      </c>
      <c r="F179" s="204" t="s">
        <v>4426</v>
      </c>
      <c r="G179" s="204" t="s">
        <v>908</v>
      </c>
      <c r="H179" s="204" t="s">
        <v>909</v>
      </c>
      <c r="I179" s="204" t="s">
        <v>910</v>
      </c>
      <c r="J179" s="204" t="s">
        <v>1291</v>
      </c>
      <c r="K179" s="204" t="s">
        <v>1291</v>
      </c>
      <c r="L179" s="204" t="s">
        <v>1476</v>
      </c>
      <c r="M179" s="204" t="s">
        <v>213</v>
      </c>
      <c r="N179" s="204" t="s">
        <v>863</v>
      </c>
      <c r="O179" s="204" t="s">
        <v>918</v>
      </c>
      <c r="P179" s="204" t="s">
        <v>859</v>
      </c>
      <c r="Q179" s="204" t="s">
        <v>1049</v>
      </c>
      <c r="R179" s="204">
        <v>0</v>
      </c>
      <c r="S179" s="204">
        <v>0</v>
      </c>
      <c r="T179" s="204">
        <v>30</v>
      </c>
      <c r="U179" s="204">
        <v>5</v>
      </c>
      <c r="V179" s="204">
        <v>0</v>
      </c>
      <c r="W179" s="204">
        <v>0</v>
      </c>
      <c r="X179" s="204">
        <v>0</v>
      </c>
      <c r="Y179" s="204">
        <v>0</v>
      </c>
      <c r="Z179" s="204">
        <v>0</v>
      </c>
      <c r="AA179" s="204">
        <v>0</v>
      </c>
      <c r="AB179" s="204">
        <v>0</v>
      </c>
      <c r="AC179" s="204">
        <v>0</v>
      </c>
      <c r="AD179" s="204">
        <v>0</v>
      </c>
      <c r="AE179" s="204">
        <v>0</v>
      </c>
      <c r="AF179" s="204">
        <v>0</v>
      </c>
      <c r="AG179" s="204">
        <v>0</v>
      </c>
      <c r="AH179" s="204">
        <v>0</v>
      </c>
      <c r="AI179" s="204">
        <v>0</v>
      </c>
      <c r="AJ179" s="204"/>
      <c r="AK179" s="204"/>
      <c r="AL179" s="204"/>
      <c r="AM179" s="204"/>
      <c r="AN179" s="204"/>
      <c r="AO179" s="204"/>
      <c r="AP179" s="204"/>
      <c r="AQ179" s="204"/>
      <c r="AR179" s="204"/>
      <c r="AS179" s="204"/>
      <c r="AT179" s="204"/>
      <c r="AU179" s="204"/>
      <c r="AV179" s="204"/>
      <c r="AW179" s="204"/>
      <c r="AX179" s="204"/>
      <c r="AY179" s="204" t="str">
        <f t="shared" si="48"/>
        <v/>
      </c>
      <c r="AZ179" s="204" t="str">
        <f>IF(COUNTIF(AY:AY,AY179)=1,AY179,IF(AND(COUNTIF(AY:AY,AY179)&gt;1,COUNTIF(AZ$2:AZ178,AY179)&gt;=1),"",AY179))</f>
        <v/>
      </c>
      <c r="BA179" s="204" t="str">
        <v/>
      </c>
      <c r="BB179" s="204" t="str">
        <f>IF(BA179="","",MAX(BB$2:BB178)+1)</f>
        <v/>
      </c>
      <c r="BC179" s="204"/>
      <c r="BD179" s="204">
        <v>177</v>
      </c>
      <c r="BE179" s="204" t="str">
        <f t="shared" si="49"/>
        <v>CYCLO SPRAY</v>
      </c>
      <c r="BF179" s="204" t="str">
        <f t="shared" si="38"/>
        <v>EXTERNE</v>
      </c>
      <c r="BG179" s="204" t="str">
        <f t="shared" si="39"/>
        <v>TETRACYCLINES</v>
      </c>
      <c r="BH179" s="204" t="str">
        <f t="shared" si="40"/>
        <v/>
      </c>
      <c r="BI179" s="204" t="str">
        <f t="shared" si="41"/>
        <v/>
      </c>
      <c r="BJ179" s="204" t="str">
        <f t="shared" si="42"/>
        <v>chlortetracycline</v>
      </c>
      <c r="BK179" s="204" t="str">
        <f t="shared" si="43"/>
        <v/>
      </c>
      <c r="BL179" s="204" t="str">
        <f t="shared" si="44"/>
        <v/>
      </c>
      <c r="BM179" s="204" t="str">
        <f t="shared" si="50"/>
        <v>Chlortétracycline</v>
      </c>
      <c r="BN179" s="204" t="str">
        <f t="shared" si="45"/>
        <v>Chlortétracycline</v>
      </c>
      <c r="BO179" s="204" t="str">
        <f t="shared" si="46"/>
        <v/>
      </c>
      <c r="BP179" s="204" t="str">
        <f t="shared" si="47"/>
        <v/>
      </c>
      <c r="BQ179" s="204" t="str">
        <f t="shared" si="51"/>
        <v>Tetracyclines</v>
      </c>
      <c r="BR179" s="204" t="str">
        <f t="shared" si="52"/>
        <v>Tetracyclines</v>
      </c>
      <c r="BS179" s="204" t="str">
        <f t="shared" si="53"/>
        <v/>
      </c>
      <c r="BT179" s="204" t="str">
        <f t="shared" si="54"/>
        <v/>
      </c>
      <c r="BU179" s="104" t="str">
        <f t="shared" si="55"/>
        <v>Voie externe</v>
      </c>
      <c r="BV179" s="202" t="str">
        <f t="shared" si="56"/>
        <v/>
      </c>
      <c r="BX179"/>
      <c r="BY179"/>
      <c r="BZ179"/>
      <c r="CA179"/>
      <c r="CB179"/>
      <c r="CD179"/>
      <c r="CL179" s="202"/>
      <c r="CO179" s="202">
        <v>178</v>
      </c>
    </row>
    <row r="180" spans="1:93" x14ac:dyDescent="0.25">
      <c r="A180" s="203" t="s">
        <v>4421</v>
      </c>
      <c r="B180" s="204" t="s">
        <v>4422</v>
      </c>
      <c r="C180" s="204" t="s">
        <v>3881</v>
      </c>
      <c r="D180" s="210" t="s">
        <v>863</v>
      </c>
      <c r="E180" s="204" t="s">
        <v>906</v>
      </c>
      <c r="F180" s="204" t="s">
        <v>4423</v>
      </c>
      <c r="G180" s="204" t="s">
        <v>908</v>
      </c>
      <c r="H180" s="204" t="s">
        <v>909</v>
      </c>
      <c r="I180" s="204" t="s">
        <v>910</v>
      </c>
      <c r="J180" s="204" t="s">
        <v>1291</v>
      </c>
      <c r="K180" s="204" t="s">
        <v>1291</v>
      </c>
      <c r="L180" s="204" t="s">
        <v>1476</v>
      </c>
      <c r="M180" s="204" t="s">
        <v>213</v>
      </c>
      <c r="N180" s="204" t="s">
        <v>868</v>
      </c>
      <c r="O180" s="204" t="s">
        <v>918</v>
      </c>
      <c r="P180" s="204" t="s">
        <v>859</v>
      </c>
      <c r="Q180" s="204" t="s">
        <v>1179</v>
      </c>
      <c r="R180" s="204">
        <v>0</v>
      </c>
      <c r="S180" s="204">
        <v>0</v>
      </c>
      <c r="T180" s="204">
        <v>30</v>
      </c>
      <c r="U180" s="204">
        <v>5</v>
      </c>
      <c r="V180" s="204">
        <v>0</v>
      </c>
      <c r="W180" s="204">
        <v>0</v>
      </c>
      <c r="X180" s="204">
        <v>0</v>
      </c>
      <c r="Y180" s="204">
        <v>0</v>
      </c>
      <c r="Z180" s="204">
        <v>0</v>
      </c>
      <c r="AA180" s="204">
        <v>0</v>
      </c>
      <c r="AB180" s="204">
        <v>0</v>
      </c>
      <c r="AC180" s="204">
        <v>0</v>
      </c>
      <c r="AD180" s="204">
        <v>0</v>
      </c>
      <c r="AE180" s="204">
        <v>0</v>
      </c>
      <c r="AF180" s="204">
        <v>0</v>
      </c>
      <c r="AG180" s="204">
        <v>0</v>
      </c>
      <c r="AH180" s="204">
        <v>0</v>
      </c>
      <c r="AI180" s="204">
        <v>0</v>
      </c>
      <c r="AJ180" s="204"/>
      <c r="AK180" s="204"/>
      <c r="AL180" s="204"/>
      <c r="AM180" s="204"/>
      <c r="AN180" s="204"/>
      <c r="AO180" s="204"/>
      <c r="AP180" s="204"/>
      <c r="AQ180" s="204"/>
      <c r="AR180" s="204"/>
      <c r="AS180" s="204"/>
      <c r="AT180" s="204"/>
      <c r="AU180" s="204"/>
      <c r="AV180" s="204"/>
      <c r="AW180" s="204"/>
      <c r="AX180" s="204"/>
      <c r="AY180" s="204" t="str">
        <f t="shared" si="48"/>
        <v/>
      </c>
      <c r="AZ180" s="204" t="str">
        <f>IF(COUNTIF(AY:AY,AY180)=1,AY180,IF(AND(COUNTIF(AY:AY,AY180)&gt;1,COUNTIF(AZ$2:AZ179,AY180)&gt;=1),"",AY180))</f>
        <v/>
      </c>
      <c r="BA180" s="204" t="str">
        <v/>
      </c>
      <c r="BB180" s="204" t="str">
        <f>IF(BA180="","",MAX(BB$2:BB179)+1)</f>
        <v/>
      </c>
      <c r="BC180" s="204"/>
      <c r="BD180" s="204">
        <v>178</v>
      </c>
      <c r="BE180" s="204" t="str">
        <f t="shared" si="49"/>
        <v>CYCLOSOL 200 LA</v>
      </c>
      <c r="BF180" s="204" t="str">
        <f t="shared" si="38"/>
        <v>INJ</v>
      </c>
      <c r="BG180" s="204" t="str">
        <f t="shared" si="39"/>
        <v>TETRACYCLINES</v>
      </c>
      <c r="BH180" s="204" t="str">
        <f t="shared" si="40"/>
        <v/>
      </c>
      <c r="BI180" s="204" t="str">
        <f t="shared" si="41"/>
        <v/>
      </c>
      <c r="BJ180" s="204" t="str">
        <f t="shared" si="42"/>
        <v>oxytetracycline</v>
      </c>
      <c r="BK180" s="204" t="str">
        <f t="shared" si="43"/>
        <v/>
      </c>
      <c r="BL180" s="204" t="str">
        <f t="shared" si="44"/>
        <v/>
      </c>
      <c r="BM180" s="204" t="str">
        <f t="shared" si="50"/>
        <v>Oxytétracycline</v>
      </c>
      <c r="BN180" s="204" t="str">
        <f t="shared" si="45"/>
        <v>Oxytétracycline</v>
      </c>
      <c r="BO180" s="204" t="str">
        <f t="shared" si="46"/>
        <v/>
      </c>
      <c r="BP180" s="204" t="str">
        <f t="shared" si="47"/>
        <v/>
      </c>
      <c r="BQ180" s="204" t="str">
        <f t="shared" si="51"/>
        <v>Tetracyclines</v>
      </c>
      <c r="BR180" s="204" t="str">
        <f t="shared" si="52"/>
        <v>Tetracyclines</v>
      </c>
      <c r="BS180" s="204" t="str">
        <f t="shared" si="53"/>
        <v/>
      </c>
      <c r="BT180" s="204" t="str">
        <f t="shared" si="54"/>
        <v/>
      </c>
      <c r="BU180" s="104" t="str">
        <f t="shared" si="55"/>
        <v>Voie parentérale</v>
      </c>
      <c r="BV180" s="202" t="str">
        <f t="shared" si="56"/>
        <v/>
      </c>
      <c r="BX180"/>
      <c r="BY180"/>
      <c r="BZ180"/>
      <c r="CA180"/>
      <c r="CB180"/>
      <c r="CD180"/>
      <c r="CL180" s="202"/>
      <c r="CO180" s="202">
        <v>179</v>
      </c>
    </row>
    <row r="181" spans="1:93" x14ac:dyDescent="0.25">
      <c r="A181" s="203" t="s">
        <v>4427</v>
      </c>
      <c r="B181" s="204" t="s">
        <v>4428</v>
      </c>
      <c r="C181" s="204" t="s">
        <v>3881</v>
      </c>
      <c r="D181" s="210" t="s">
        <v>863</v>
      </c>
      <c r="E181" s="204" t="s">
        <v>906</v>
      </c>
      <c r="F181" s="204" t="s">
        <v>4429</v>
      </c>
      <c r="G181" s="204" t="s">
        <v>908</v>
      </c>
      <c r="H181" s="204" t="s">
        <v>955</v>
      </c>
      <c r="I181" s="204" t="s">
        <v>910</v>
      </c>
      <c r="J181" s="204" t="s">
        <v>1291</v>
      </c>
      <c r="K181" s="204" t="s">
        <v>1291</v>
      </c>
      <c r="L181" s="204" t="s">
        <v>1476</v>
      </c>
      <c r="M181" s="204" t="s">
        <v>213</v>
      </c>
      <c r="N181" s="204" t="s">
        <v>1004</v>
      </c>
      <c r="O181" s="204" t="s">
        <v>918</v>
      </c>
      <c r="P181" s="204" t="s">
        <v>859</v>
      </c>
      <c r="Q181" s="204" t="s">
        <v>1235</v>
      </c>
      <c r="R181" s="204">
        <v>0</v>
      </c>
      <c r="S181" s="204">
        <v>0</v>
      </c>
      <c r="T181" s="204">
        <v>30</v>
      </c>
      <c r="U181" s="204">
        <v>5</v>
      </c>
      <c r="V181" s="204">
        <v>0</v>
      </c>
      <c r="W181" s="204">
        <v>0</v>
      </c>
      <c r="X181" s="204">
        <v>0</v>
      </c>
      <c r="Y181" s="204">
        <v>0</v>
      </c>
      <c r="Z181" s="204">
        <v>0</v>
      </c>
      <c r="AA181" s="204">
        <v>0</v>
      </c>
      <c r="AB181" s="204">
        <v>0</v>
      </c>
      <c r="AC181" s="204">
        <v>0</v>
      </c>
      <c r="AD181" s="204">
        <v>0</v>
      </c>
      <c r="AE181" s="204">
        <v>0</v>
      </c>
      <c r="AF181" s="204">
        <v>0</v>
      </c>
      <c r="AG181" s="204">
        <v>0</v>
      </c>
      <c r="AH181" s="204">
        <v>0</v>
      </c>
      <c r="AI181" s="204">
        <v>0</v>
      </c>
      <c r="AJ181" s="204"/>
      <c r="AK181" s="204"/>
      <c r="AL181" s="204"/>
      <c r="AM181" s="204"/>
      <c r="AN181" s="204"/>
      <c r="AO181" s="204"/>
      <c r="AP181" s="204"/>
      <c r="AQ181" s="204"/>
      <c r="AR181" s="204"/>
      <c r="AS181" s="204"/>
      <c r="AT181" s="204"/>
      <c r="AU181" s="204"/>
      <c r="AV181" s="204"/>
      <c r="AW181" s="204"/>
      <c r="AX181" s="204"/>
      <c r="AY181" s="204" t="str">
        <f t="shared" si="48"/>
        <v/>
      </c>
      <c r="AZ181" s="204" t="str">
        <f>IF(COUNTIF(AY:AY,AY181)=1,AY181,IF(AND(COUNTIF(AY:AY,AY181)&gt;1,COUNTIF(AZ$2:AZ180,AY181)&gt;=1),"",AY181))</f>
        <v/>
      </c>
      <c r="BA181" s="204" t="str">
        <v/>
      </c>
      <c r="BB181" s="204" t="str">
        <f>IF(BA181="","",MAX(BB$2:BB180)+1)</f>
        <v/>
      </c>
      <c r="BC181" s="204"/>
      <c r="BD181" s="204">
        <v>179</v>
      </c>
      <c r="BE181" s="204" t="str">
        <f t="shared" si="49"/>
        <v>DENAGARD INJECTABLE 162,2</v>
      </c>
      <c r="BF181" s="204" t="str">
        <f t="shared" si="38"/>
        <v>INJ</v>
      </c>
      <c r="BG181" s="204" t="str">
        <f t="shared" si="39"/>
        <v>PLEUROMUTILINES</v>
      </c>
      <c r="BH181" s="204" t="str">
        <f t="shared" si="40"/>
        <v/>
      </c>
      <c r="BI181" s="204" t="str">
        <f t="shared" si="41"/>
        <v/>
      </c>
      <c r="BJ181" s="204" t="str">
        <f t="shared" si="42"/>
        <v>tiamulin</v>
      </c>
      <c r="BK181" s="204" t="str">
        <f t="shared" si="43"/>
        <v/>
      </c>
      <c r="BL181" s="204" t="str">
        <f t="shared" si="44"/>
        <v/>
      </c>
      <c r="BM181" s="204" t="str">
        <f t="shared" si="50"/>
        <v>Tiamuline</v>
      </c>
      <c r="BN181" s="204" t="str">
        <f t="shared" si="45"/>
        <v>Tiamuline</v>
      </c>
      <c r="BO181" s="204" t="str">
        <f t="shared" si="46"/>
        <v/>
      </c>
      <c r="BP181" s="204" t="str">
        <f t="shared" si="47"/>
        <v/>
      </c>
      <c r="BQ181" s="204" t="str">
        <f t="shared" si="51"/>
        <v>Pleuromutilines</v>
      </c>
      <c r="BR181" s="204" t="str">
        <f t="shared" si="52"/>
        <v>Pleuromutilines</v>
      </c>
      <c r="BS181" s="204" t="str">
        <f t="shared" si="53"/>
        <v/>
      </c>
      <c r="BT181" s="204" t="str">
        <f t="shared" si="54"/>
        <v/>
      </c>
      <c r="BU181" s="104" t="str">
        <f t="shared" si="55"/>
        <v>Voie parentérale</v>
      </c>
      <c r="BV181" s="202" t="str">
        <f t="shared" si="56"/>
        <v/>
      </c>
      <c r="BX181"/>
      <c r="BY181"/>
      <c r="BZ181"/>
      <c r="CA181"/>
      <c r="CB181"/>
      <c r="CD181"/>
      <c r="CL181" s="202"/>
      <c r="CO181" s="202">
        <v>180</v>
      </c>
    </row>
    <row r="182" spans="1:93" x14ac:dyDescent="0.25">
      <c r="A182" s="203" t="s">
        <v>3998</v>
      </c>
      <c r="B182" s="204" t="s">
        <v>3999</v>
      </c>
      <c r="C182" s="204" t="s">
        <v>4000</v>
      </c>
      <c r="D182" s="210" t="s">
        <v>959</v>
      </c>
      <c r="E182" s="204" t="s">
        <v>906</v>
      </c>
      <c r="F182" s="204" t="s">
        <v>4001</v>
      </c>
      <c r="G182" s="204" t="s">
        <v>908</v>
      </c>
      <c r="H182" s="204" t="s">
        <v>955</v>
      </c>
      <c r="I182" s="204" t="s">
        <v>910</v>
      </c>
      <c r="J182" s="204" t="s">
        <v>1291</v>
      </c>
      <c r="K182" s="204" t="s">
        <v>1291</v>
      </c>
      <c r="L182" s="204" t="s">
        <v>1476</v>
      </c>
      <c r="M182" s="204" t="s">
        <v>213</v>
      </c>
      <c r="N182" s="204" t="s">
        <v>1275</v>
      </c>
      <c r="O182" s="204" t="s">
        <v>918</v>
      </c>
      <c r="P182" s="204" t="s">
        <v>859</v>
      </c>
      <c r="Q182" s="204" t="s">
        <v>1154</v>
      </c>
      <c r="R182" s="204">
        <v>0</v>
      </c>
      <c r="S182" s="204">
        <v>0</v>
      </c>
      <c r="T182" s="204">
        <v>30</v>
      </c>
      <c r="U182" s="204">
        <v>21</v>
      </c>
      <c r="V182" s="204">
        <v>0</v>
      </c>
      <c r="W182" s="204">
        <v>0</v>
      </c>
      <c r="X182" s="204">
        <v>0</v>
      </c>
      <c r="Y182" s="204">
        <v>0</v>
      </c>
      <c r="Z182" s="204">
        <v>0</v>
      </c>
      <c r="AA182" s="204">
        <v>0</v>
      </c>
      <c r="AB182" s="204">
        <v>0</v>
      </c>
      <c r="AC182" s="204">
        <v>0</v>
      </c>
      <c r="AD182" s="204">
        <v>0</v>
      </c>
      <c r="AE182" s="204">
        <v>0</v>
      </c>
      <c r="AF182" s="204">
        <v>0</v>
      </c>
      <c r="AG182" s="204">
        <v>0</v>
      </c>
      <c r="AH182" s="204">
        <v>0</v>
      </c>
      <c r="AI182" s="204">
        <v>0</v>
      </c>
      <c r="AJ182" s="204"/>
      <c r="AK182" s="204"/>
      <c r="AL182" s="204"/>
      <c r="AM182" s="204"/>
      <c r="AN182" s="204"/>
      <c r="AO182" s="204"/>
      <c r="AP182" s="204"/>
      <c r="AQ182" s="204"/>
      <c r="AR182" s="204"/>
      <c r="AS182" s="204"/>
      <c r="AT182" s="204"/>
      <c r="AU182" s="204"/>
      <c r="AV182" s="204"/>
      <c r="AW182" s="204"/>
      <c r="AX182" s="204"/>
      <c r="AY182" s="204" t="str">
        <f t="shared" si="48"/>
        <v/>
      </c>
      <c r="AZ182" s="204" t="str">
        <f>IF(COUNTIF(AY:AY,AY182)=1,AY182,IF(AND(COUNTIF(AY:AY,AY182)&gt;1,COUNTIF(AZ$2:AZ181,AY182)&gt;=1),"",AY182))</f>
        <v/>
      </c>
      <c r="BA182" s="204" t="str">
        <v/>
      </c>
      <c r="BB182" s="204" t="str">
        <f>IF(BA182="","",MAX(BB$2:BB181)+1)</f>
        <v/>
      </c>
      <c r="BC182" s="204"/>
      <c r="BD182" s="204">
        <v>180</v>
      </c>
      <c r="BE182" s="204" t="str">
        <f t="shared" si="49"/>
        <v>DENAGARD SOLUTION BUVABLE</v>
      </c>
      <c r="BF182" s="204" t="str">
        <f t="shared" si="38"/>
        <v>ORAL</v>
      </c>
      <c r="BG182" s="204" t="str">
        <f t="shared" si="39"/>
        <v>PLEUROMUTILINES</v>
      </c>
      <c r="BH182" s="204" t="str">
        <f t="shared" si="40"/>
        <v/>
      </c>
      <c r="BI182" s="204" t="str">
        <f t="shared" si="41"/>
        <v/>
      </c>
      <c r="BJ182" s="204" t="str">
        <f t="shared" si="42"/>
        <v>tiamulin</v>
      </c>
      <c r="BK182" s="204" t="str">
        <f t="shared" si="43"/>
        <v/>
      </c>
      <c r="BL182" s="204" t="str">
        <f t="shared" si="44"/>
        <v/>
      </c>
      <c r="BM182" s="204" t="str">
        <f t="shared" si="50"/>
        <v>Tiamuline</v>
      </c>
      <c r="BN182" s="204" t="str">
        <f t="shared" si="45"/>
        <v>Tiamuline</v>
      </c>
      <c r="BO182" s="204" t="str">
        <f t="shared" si="46"/>
        <v/>
      </c>
      <c r="BP182" s="204" t="str">
        <f t="shared" si="47"/>
        <v/>
      </c>
      <c r="BQ182" s="204" t="str">
        <f t="shared" si="51"/>
        <v>Pleuromutilines</v>
      </c>
      <c r="BR182" s="204" t="str">
        <f t="shared" si="52"/>
        <v>Pleuromutilines</v>
      </c>
      <c r="BS182" s="204" t="str">
        <f t="shared" si="53"/>
        <v/>
      </c>
      <c r="BT182" s="204" t="str">
        <f t="shared" si="54"/>
        <v/>
      </c>
      <c r="BU182" s="104" t="str">
        <f t="shared" si="55"/>
        <v>Voie orale  hors prémélanges médicamenteux</v>
      </c>
      <c r="BV182" s="202" t="str">
        <f t="shared" si="56"/>
        <v/>
      </c>
      <c r="BX182"/>
      <c r="BY182"/>
      <c r="BZ182"/>
      <c r="CA182"/>
      <c r="CB182"/>
      <c r="CD182"/>
      <c r="CL182" s="202"/>
      <c r="CO182" s="202">
        <v>181</v>
      </c>
    </row>
    <row r="183" spans="1:93" x14ac:dyDescent="0.25">
      <c r="A183" s="203" t="s">
        <v>3994</v>
      </c>
      <c r="B183" s="204" t="s">
        <v>3995</v>
      </c>
      <c r="C183" s="204" t="s">
        <v>3996</v>
      </c>
      <c r="D183" s="210" t="s">
        <v>959</v>
      </c>
      <c r="E183" s="204" t="s">
        <v>906</v>
      </c>
      <c r="F183" s="204" t="s">
        <v>3997</v>
      </c>
      <c r="G183" s="204" t="s">
        <v>908</v>
      </c>
      <c r="H183" s="204" t="s">
        <v>968</v>
      </c>
      <c r="I183" s="204" t="s">
        <v>910</v>
      </c>
      <c r="J183" s="204" t="s">
        <v>1291</v>
      </c>
      <c r="K183" s="204" t="s">
        <v>1291</v>
      </c>
      <c r="L183" s="204" t="s">
        <v>1476</v>
      </c>
      <c r="M183" s="204" t="s">
        <v>213</v>
      </c>
      <c r="N183" s="204" t="s">
        <v>1371</v>
      </c>
      <c r="O183" s="204" t="s">
        <v>918</v>
      </c>
      <c r="P183" s="204" t="s">
        <v>859</v>
      </c>
      <c r="Q183" s="204" t="s">
        <v>1071</v>
      </c>
      <c r="R183" s="204">
        <v>0</v>
      </c>
      <c r="S183" s="204">
        <v>0</v>
      </c>
      <c r="T183" s="204">
        <v>30</v>
      </c>
      <c r="U183" s="204">
        <v>21</v>
      </c>
      <c r="V183" s="204">
        <v>0</v>
      </c>
      <c r="W183" s="204">
        <v>0</v>
      </c>
      <c r="X183" s="204">
        <v>0</v>
      </c>
      <c r="Y183" s="204">
        <v>0</v>
      </c>
      <c r="Z183" s="204">
        <v>0</v>
      </c>
      <c r="AA183" s="204">
        <v>0</v>
      </c>
      <c r="AB183" s="204">
        <v>0</v>
      </c>
      <c r="AC183" s="204">
        <v>0</v>
      </c>
      <c r="AD183" s="204">
        <v>0</v>
      </c>
      <c r="AE183" s="204">
        <v>0</v>
      </c>
      <c r="AF183" s="204">
        <v>0</v>
      </c>
      <c r="AG183" s="204">
        <v>0</v>
      </c>
      <c r="AH183" s="204">
        <v>0</v>
      </c>
      <c r="AI183" s="204">
        <v>0</v>
      </c>
      <c r="AJ183" s="204"/>
      <c r="AK183" s="204"/>
      <c r="AL183" s="204"/>
      <c r="AM183" s="204"/>
      <c r="AN183" s="204"/>
      <c r="AO183" s="204"/>
      <c r="AP183" s="204"/>
      <c r="AQ183" s="204"/>
      <c r="AR183" s="204"/>
      <c r="AS183" s="204"/>
      <c r="AT183" s="204"/>
      <c r="AU183" s="204"/>
      <c r="AV183" s="204"/>
      <c r="AW183" s="204"/>
      <c r="AX183" s="204"/>
      <c r="AY183" s="204" t="str">
        <f t="shared" si="48"/>
        <v/>
      </c>
      <c r="AZ183" s="204" t="str">
        <f>IF(COUNTIF(AY:AY,AY183)=1,AY183,IF(AND(COUNTIF(AY:AY,AY183)&gt;1,COUNTIF(AZ$2:AZ182,AY183)&gt;=1),"",AY183))</f>
        <v/>
      </c>
      <c r="BA183" s="204" t="str">
        <v/>
      </c>
      <c r="BB183" s="204" t="str">
        <f>IF(BA183="","",MAX(BB$2:BB182)+1)</f>
        <v/>
      </c>
      <c r="BC183" s="204"/>
      <c r="BD183" s="204">
        <v>181</v>
      </c>
      <c r="BE183" s="204" t="str">
        <f t="shared" si="49"/>
        <v>DEPOCILLINE</v>
      </c>
      <c r="BF183" s="204" t="str">
        <f t="shared" si="38"/>
        <v>INJ</v>
      </c>
      <c r="BG183" s="204" t="str">
        <f t="shared" si="39"/>
        <v>PENICILLINES</v>
      </c>
      <c r="BH183" s="204" t="str">
        <f t="shared" si="40"/>
        <v/>
      </c>
      <c r="BI183" s="204" t="str">
        <f t="shared" si="41"/>
        <v/>
      </c>
      <c r="BJ183" s="204" t="str">
        <f t="shared" si="42"/>
        <v>benzylpenicillin</v>
      </c>
      <c r="BK183" s="204" t="str">
        <f t="shared" si="43"/>
        <v/>
      </c>
      <c r="BL183" s="204" t="str">
        <f t="shared" si="44"/>
        <v/>
      </c>
      <c r="BM183" s="204" t="str">
        <f t="shared" si="50"/>
        <v>Benzylpénicilline</v>
      </c>
      <c r="BN183" s="204" t="str">
        <f t="shared" si="45"/>
        <v>Benzylpénicilline</v>
      </c>
      <c r="BO183" s="204" t="str">
        <f t="shared" si="46"/>
        <v/>
      </c>
      <c r="BP183" s="204" t="str">
        <f t="shared" si="47"/>
        <v/>
      </c>
      <c r="BQ183" s="204" t="str">
        <f t="shared" si="51"/>
        <v>Penicillines</v>
      </c>
      <c r="BR183" s="204" t="str">
        <f t="shared" si="52"/>
        <v>Penicillines</v>
      </c>
      <c r="BS183" s="204" t="str">
        <f t="shared" si="53"/>
        <v/>
      </c>
      <c r="BT183" s="204" t="str">
        <f t="shared" si="54"/>
        <v/>
      </c>
      <c r="BU183" s="104" t="str">
        <f t="shared" si="55"/>
        <v>Voie parentérale</v>
      </c>
      <c r="BV183" s="202" t="str">
        <f t="shared" si="56"/>
        <v/>
      </c>
      <c r="BX183"/>
      <c r="BY183"/>
      <c r="BZ183"/>
      <c r="CA183"/>
      <c r="CB183"/>
      <c r="CD183"/>
      <c r="CL183" s="202"/>
      <c r="CO183" s="202">
        <v>182</v>
      </c>
    </row>
    <row r="184" spans="1:93" x14ac:dyDescent="0.25">
      <c r="A184" s="203" t="s">
        <v>4002</v>
      </c>
      <c r="B184" s="204" t="s">
        <v>4003</v>
      </c>
      <c r="C184" s="204" t="s">
        <v>3170</v>
      </c>
      <c r="D184" s="210" t="s">
        <v>959</v>
      </c>
      <c r="E184" s="204" t="s">
        <v>906</v>
      </c>
      <c r="F184" s="204" t="s">
        <v>4004</v>
      </c>
      <c r="G184" s="204" t="s">
        <v>908</v>
      </c>
      <c r="H184" s="204" t="s">
        <v>955</v>
      </c>
      <c r="I184" s="204" t="s">
        <v>910</v>
      </c>
      <c r="J184" s="204" t="s">
        <v>1291</v>
      </c>
      <c r="K184" s="204" t="s">
        <v>1291</v>
      </c>
      <c r="L184" s="204" t="s">
        <v>1476</v>
      </c>
      <c r="M184" s="204" t="s">
        <v>213</v>
      </c>
      <c r="N184" s="204" t="s">
        <v>1553</v>
      </c>
      <c r="O184" s="204" t="s">
        <v>918</v>
      </c>
      <c r="P184" s="204" t="s">
        <v>859</v>
      </c>
      <c r="Q184" s="204" t="s">
        <v>1267</v>
      </c>
      <c r="R184" s="204">
        <v>0</v>
      </c>
      <c r="S184" s="204">
        <v>0</v>
      </c>
      <c r="T184" s="204">
        <v>30</v>
      </c>
      <c r="U184" s="204">
        <v>21</v>
      </c>
      <c r="V184" s="204">
        <v>0</v>
      </c>
      <c r="W184" s="204">
        <v>0</v>
      </c>
      <c r="X184" s="204">
        <v>0</v>
      </c>
      <c r="Y184" s="204">
        <v>0</v>
      </c>
      <c r="Z184" s="204">
        <v>0</v>
      </c>
      <c r="AA184" s="204">
        <v>0</v>
      </c>
      <c r="AB184" s="204">
        <v>0</v>
      </c>
      <c r="AC184" s="204">
        <v>0</v>
      </c>
      <c r="AD184" s="204">
        <v>0</v>
      </c>
      <c r="AE184" s="204">
        <v>0</v>
      </c>
      <c r="AF184" s="204">
        <v>0</v>
      </c>
      <c r="AG184" s="204">
        <v>0</v>
      </c>
      <c r="AH184" s="204">
        <v>0</v>
      </c>
      <c r="AI184" s="204">
        <v>0</v>
      </c>
      <c r="AJ184" s="204"/>
      <c r="AK184" s="204"/>
      <c r="AL184" s="204"/>
      <c r="AM184" s="204"/>
      <c r="AN184" s="204"/>
      <c r="AO184" s="204"/>
      <c r="AP184" s="204"/>
      <c r="AQ184" s="204"/>
      <c r="AR184" s="204"/>
      <c r="AS184" s="204"/>
      <c r="AT184" s="204"/>
      <c r="AU184" s="204"/>
      <c r="AV184" s="204"/>
      <c r="AW184" s="204"/>
      <c r="AX184" s="204"/>
      <c r="AY184" s="204" t="str">
        <f t="shared" si="48"/>
        <v/>
      </c>
      <c r="AZ184" s="204" t="str">
        <f>IF(COUNTIF(AY:AY,AY184)=1,AY184,IF(AND(COUNTIF(AY:AY,AY184)&gt;1,COUNTIF(AZ$2:AZ183,AY184)&gt;=1),"",AY184))</f>
        <v/>
      </c>
      <c r="BA184" s="204" t="str">
        <v/>
      </c>
      <c r="BB184" s="204" t="str">
        <f>IF(BA184="","",MAX(BB$2:BB183)+1)</f>
        <v/>
      </c>
      <c r="BC184" s="204"/>
      <c r="BD184" s="204">
        <v>182</v>
      </c>
      <c r="BE184" s="204" t="str">
        <f t="shared" si="49"/>
        <v>DFV DOXIVET 200 MG/ML SOLUTION POUR ADMINISTRATION DANS L'EAU DE BOISSON POUR PORCS ET POULETS</v>
      </c>
      <c r="BF184" s="204" t="str">
        <f t="shared" si="38"/>
        <v>ORAL</v>
      </c>
      <c r="BG184" s="204" t="str">
        <f t="shared" si="39"/>
        <v>TETRACYCLINES</v>
      </c>
      <c r="BH184" s="204" t="str">
        <f t="shared" si="40"/>
        <v/>
      </c>
      <c r="BI184" s="204" t="str">
        <f t="shared" si="41"/>
        <v/>
      </c>
      <c r="BJ184" s="204" t="str">
        <f t="shared" si="42"/>
        <v>doxycycline</v>
      </c>
      <c r="BK184" s="204" t="str">
        <f t="shared" si="43"/>
        <v/>
      </c>
      <c r="BL184" s="204" t="str">
        <f t="shared" si="44"/>
        <v/>
      </c>
      <c r="BM184" s="204" t="str">
        <f t="shared" si="50"/>
        <v>Doxycycline</v>
      </c>
      <c r="BN184" s="204" t="str">
        <f t="shared" si="45"/>
        <v>Doxycycline</v>
      </c>
      <c r="BO184" s="204" t="str">
        <f t="shared" si="46"/>
        <v/>
      </c>
      <c r="BP184" s="204" t="str">
        <f t="shared" si="47"/>
        <v/>
      </c>
      <c r="BQ184" s="204" t="str">
        <f t="shared" si="51"/>
        <v>Tetracyclines</v>
      </c>
      <c r="BR184" s="204" t="str">
        <f t="shared" si="52"/>
        <v>Tetracyclines</v>
      </c>
      <c r="BS184" s="204" t="str">
        <f t="shared" si="53"/>
        <v/>
      </c>
      <c r="BT184" s="204" t="str">
        <f t="shared" si="54"/>
        <v/>
      </c>
      <c r="BU184" s="104" t="str">
        <f t="shared" si="55"/>
        <v>Voie orale  hors prémélanges médicamenteux</v>
      </c>
      <c r="BV184" s="202" t="str">
        <f t="shared" si="56"/>
        <v/>
      </c>
      <c r="BX184"/>
      <c r="BY184"/>
      <c r="BZ184"/>
      <c r="CA184"/>
      <c r="CB184"/>
      <c r="CD184"/>
      <c r="CL184" s="202"/>
      <c r="CO184" s="202">
        <v>183</v>
      </c>
    </row>
    <row r="185" spans="1:93" x14ac:dyDescent="0.25">
      <c r="A185" s="203" t="s">
        <v>3165</v>
      </c>
      <c r="B185" s="204" t="s">
        <v>3166</v>
      </c>
      <c r="C185" s="204" t="s">
        <v>3167</v>
      </c>
      <c r="D185" s="210" t="s">
        <v>947</v>
      </c>
      <c r="E185" s="204" t="s">
        <v>906</v>
      </c>
      <c r="F185" s="204" t="s">
        <v>3168</v>
      </c>
      <c r="G185" s="204" t="s">
        <v>908</v>
      </c>
      <c r="H185" s="204" t="s">
        <v>955</v>
      </c>
      <c r="I185" s="204" t="s">
        <v>910</v>
      </c>
      <c r="J185" s="204" t="s">
        <v>1291</v>
      </c>
      <c r="K185" s="204" t="s">
        <v>1291</v>
      </c>
      <c r="L185" s="204" t="s">
        <v>1476</v>
      </c>
      <c r="M185" s="204" t="s">
        <v>213</v>
      </c>
      <c r="N185" s="204" t="s">
        <v>1275</v>
      </c>
      <c r="O185" s="204" t="s">
        <v>918</v>
      </c>
      <c r="P185" s="204" t="s">
        <v>859</v>
      </c>
      <c r="Q185" s="204" t="s">
        <v>1423</v>
      </c>
      <c r="R185" s="204">
        <v>0</v>
      </c>
      <c r="S185" s="204">
        <v>0</v>
      </c>
      <c r="T185" s="204">
        <v>30</v>
      </c>
      <c r="U185" s="204">
        <v>21</v>
      </c>
      <c r="V185" s="204">
        <v>0</v>
      </c>
      <c r="W185" s="204">
        <v>0</v>
      </c>
      <c r="X185" s="204">
        <v>0</v>
      </c>
      <c r="Y185" s="204">
        <v>0</v>
      </c>
      <c r="Z185" s="204">
        <v>0</v>
      </c>
      <c r="AA185" s="204">
        <v>0</v>
      </c>
      <c r="AB185" s="204">
        <v>0</v>
      </c>
      <c r="AC185" s="204">
        <v>0</v>
      </c>
      <c r="AD185" s="204">
        <v>0</v>
      </c>
      <c r="AE185" s="204">
        <v>0</v>
      </c>
      <c r="AF185" s="204">
        <v>0</v>
      </c>
      <c r="AG185" s="204">
        <v>0</v>
      </c>
      <c r="AH185" s="204">
        <v>0</v>
      </c>
      <c r="AI185" s="204">
        <v>0</v>
      </c>
      <c r="AJ185" s="204"/>
      <c r="AK185" s="204"/>
      <c r="AL185" s="204"/>
      <c r="AM185" s="204"/>
      <c r="AN185" s="204"/>
      <c r="AO185" s="204"/>
      <c r="AP185" s="204"/>
      <c r="AQ185" s="204"/>
      <c r="AR185" s="204"/>
      <c r="AS185" s="204"/>
      <c r="AT185" s="204"/>
      <c r="AU185" s="204"/>
      <c r="AV185" s="204"/>
      <c r="AW185" s="204"/>
      <c r="AX185" s="204"/>
      <c r="AY185" s="204" t="str">
        <f t="shared" si="48"/>
        <v/>
      </c>
      <c r="AZ185" s="204" t="str">
        <f>IF(COUNTIF(AY:AY,AY185)=1,AY185,IF(AND(COUNTIF(AY:AY,AY185)&gt;1,COUNTIF(AZ$2:AZ184,AY185)&gt;=1),"",AY185))</f>
        <v/>
      </c>
      <c r="BA185" s="204" t="str">
        <v/>
      </c>
      <c r="BB185" s="204" t="str">
        <f>IF(BA185="","",MAX(BB$2:BB184)+1)</f>
        <v/>
      </c>
      <c r="BC185" s="204"/>
      <c r="BD185" s="204">
        <v>183</v>
      </c>
      <c r="BE185" s="204" t="str">
        <f t="shared" si="49"/>
        <v>DHS 50 COOPHAVET</v>
      </c>
      <c r="BF185" s="204" t="str">
        <f t="shared" si="38"/>
        <v>ORAL</v>
      </c>
      <c r="BG185" s="204" t="str">
        <f t="shared" si="39"/>
        <v>AMINOGLYCOSIDES</v>
      </c>
      <c r="BH185" s="204" t="str">
        <f t="shared" si="40"/>
        <v/>
      </c>
      <c r="BI185" s="204" t="str">
        <f t="shared" si="41"/>
        <v/>
      </c>
      <c r="BJ185" s="204" t="str">
        <f t="shared" si="42"/>
        <v>dihydrostreptomycin</v>
      </c>
      <c r="BK185" s="204" t="str">
        <f t="shared" si="43"/>
        <v/>
      </c>
      <c r="BL185" s="204" t="str">
        <f t="shared" si="44"/>
        <v/>
      </c>
      <c r="BM185" s="204" t="str">
        <f t="shared" si="50"/>
        <v>Dihydrostreptomycine</v>
      </c>
      <c r="BN185" s="204" t="str">
        <f t="shared" si="45"/>
        <v>Dihydrostreptomycine</v>
      </c>
      <c r="BO185" s="204" t="str">
        <f t="shared" si="46"/>
        <v/>
      </c>
      <c r="BP185" s="204" t="str">
        <f t="shared" si="47"/>
        <v/>
      </c>
      <c r="BQ185" s="204" t="str">
        <f t="shared" si="51"/>
        <v>Aminoglycosides</v>
      </c>
      <c r="BR185" s="204" t="str">
        <f t="shared" si="52"/>
        <v>Aminoglycosides</v>
      </c>
      <c r="BS185" s="204" t="str">
        <f t="shared" si="53"/>
        <v/>
      </c>
      <c r="BT185" s="204" t="str">
        <f t="shared" si="54"/>
        <v/>
      </c>
      <c r="BU185" s="104" t="str">
        <f t="shared" si="55"/>
        <v>Voie orale  hors prémélanges médicamenteux</v>
      </c>
      <c r="BV185" s="202" t="str">
        <f t="shared" si="56"/>
        <v/>
      </c>
      <c r="BX185"/>
      <c r="BY185"/>
      <c r="BZ185"/>
      <c r="CA185"/>
      <c r="CB185"/>
      <c r="CD185"/>
      <c r="CL185" s="202"/>
      <c r="CO185" s="202">
        <v>184</v>
      </c>
    </row>
    <row r="186" spans="1:93" x14ac:dyDescent="0.25">
      <c r="A186" s="203" t="s">
        <v>3165</v>
      </c>
      <c r="B186" s="204" t="s">
        <v>3169</v>
      </c>
      <c r="C186" s="204" t="s">
        <v>3170</v>
      </c>
      <c r="D186" s="210" t="s">
        <v>959</v>
      </c>
      <c r="E186" s="204" t="s">
        <v>906</v>
      </c>
      <c r="F186" s="204" t="s">
        <v>3168</v>
      </c>
      <c r="G186" s="204" t="s">
        <v>908</v>
      </c>
      <c r="H186" s="204" t="s">
        <v>955</v>
      </c>
      <c r="I186" s="204" t="s">
        <v>910</v>
      </c>
      <c r="J186" s="204" t="s">
        <v>1291</v>
      </c>
      <c r="K186" s="204" t="s">
        <v>1291</v>
      </c>
      <c r="L186" s="204" t="s">
        <v>1476</v>
      </c>
      <c r="M186" s="204" t="s">
        <v>213</v>
      </c>
      <c r="N186" s="204" t="s">
        <v>1275</v>
      </c>
      <c r="O186" s="204" t="s">
        <v>918</v>
      </c>
      <c r="P186" s="204" t="s">
        <v>859</v>
      </c>
      <c r="Q186" s="204" t="s">
        <v>1154</v>
      </c>
      <c r="R186" s="204">
        <v>0</v>
      </c>
      <c r="S186" s="204">
        <v>0</v>
      </c>
      <c r="T186" s="204">
        <v>30</v>
      </c>
      <c r="U186" s="204">
        <v>21</v>
      </c>
      <c r="V186" s="204">
        <v>0</v>
      </c>
      <c r="W186" s="204">
        <v>0</v>
      </c>
      <c r="X186" s="204">
        <v>0</v>
      </c>
      <c r="Y186" s="204">
        <v>0</v>
      </c>
      <c r="Z186" s="204">
        <v>0</v>
      </c>
      <c r="AA186" s="204">
        <v>0</v>
      </c>
      <c r="AB186" s="204">
        <v>0</v>
      </c>
      <c r="AC186" s="204">
        <v>0</v>
      </c>
      <c r="AD186" s="204">
        <v>0</v>
      </c>
      <c r="AE186" s="204">
        <v>0</v>
      </c>
      <c r="AF186" s="204">
        <v>0</v>
      </c>
      <c r="AG186" s="204">
        <v>0</v>
      </c>
      <c r="AH186" s="204">
        <v>0</v>
      </c>
      <c r="AI186" s="204">
        <v>0</v>
      </c>
      <c r="AJ186" s="204"/>
      <c r="AK186" s="204"/>
      <c r="AL186" s="204"/>
      <c r="AM186" s="204"/>
      <c r="AN186" s="204"/>
      <c r="AO186" s="204"/>
      <c r="AP186" s="204"/>
      <c r="AQ186" s="204"/>
      <c r="AR186" s="204"/>
      <c r="AS186" s="204"/>
      <c r="AT186" s="204"/>
      <c r="AU186" s="204"/>
      <c r="AV186" s="204"/>
      <c r="AW186" s="204"/>
      <c r="AX186" s="204"/>
      <c r="AY186" s="204" t="str">
        <f t="shared" si="48"/>
        <v/>
      </c>
      <c r="AZ186" s="204" t="str">
        <f>IF(COUNTIF(AY:AY,AY186)=1,AY186,IF(AND(COUNTIF(AY:AY,AY186)&gt;1,COUNTIF(AZ$2:AZ185,AY186)&gt;=1),"",AY186))</f>
        <v/>
      </c>
      <c r="BA186" s="204" t="str">
        <v/>
      </c>
      <c r="BB186" s="204" t="str">
        <f>IF(BA186="","",MAX(BB$2:BB185)+1)</f>
        <v/>
      </c>
      <c r="BC186" s="204"/>
      <c r="BD186" s="204">
        <v>184</v>
      </c>
      <c r="BE186" s="204" t="str">
        <f t="shared" si="49"/>
        <v>DIATRIM 200 MG/ML + 40 MG/ML  SOLUTION INJECTABLE</v>
      </c>
      <c r="BF186" s="204" t="str">
        <f t="shared" si="38"/>
        <v>INJ</v>
      </c>
      <c r="BG186" s="204" t="str">
        <f t="shared" si="39"/>
        <v>SULFAMIDES</v>
      </c>
      <c r="BH186" s="204" t="str">
        <f t="shared" si="40"/>
        <v>TRIMETHOPRIME</v>
      </c>
      <c r="BI186" s="204" t="str">
        <f t="shared" si="41"/>
        <v/>
      </c>
      <c r="BJ186" s="204" t="str">
        <f t="shared" si="42"/>
        <v>sulfadiazine</v>
      </c>
      <c r="BK186" s="204" t="str">
        <f t="shared" si="43"/>
        <v>trimethoprim</v>
      </c>
      <c r="BL186" s="204" t="str">
        <f t="shared" si="44"/>
        <v/>
      </c>
      <c r="BM186" s="204" t="str">
        <f t="shared" si="50"/>
        <v>Sulfadiazine + Triméthoprime</v>
      </c>
      <c r="BN186" s="204" t="str">
        <f t="shared" si="45"/>
        <v>Sulfadiazine</v>
      </c>
      <c r="BO186" s="204" t="str">
        <f t="shared" si="46"/>
        <v>Triméthoprime</v>
      </c>
      <c r="BP186" s="204" t="str">
        <f t="shared" si="47"/>
        <v/>
      </c>
      <c r="BQ186" s="204" t="str">
        <f t="shared" si="51"/>
        <v>Sulfamides + Trimethoprime</v>
      </c>
      <c r="BR186" s="204" t="str">
        <f t="shared" si="52"/>
        <v>Sulfamides</v>
      </c>
      <c r="BS186" s="204" t="str">
        <f t="shared" si="53"/>
        <v>Trimethoprime</v>
      </c>
      <c r="BT186" s="204" t="str">
        <f t="shared" si="54"/>
        <v/>
      </c>
      <c r="BU186" s="104" t="str">
        <f t="shared" si="55"/>
        <v>Voie parentérale</v>
      </c>
      <c r="BV186" s="202" t="str">
        <f t="shared" si="56"/>
        <v/>
      </c>
      <c r="BX186"/>
      <c r="BY186"/>
      <c r="BZ186"/>
      <c r="CA186"/>
      <c r="CB186"/>
      <c r="CD186"/>
      <c r="CL186" s="202"/>
      <c r="CO186" s="202">
        <v>185</v>
      </c>
    </row>
    <row r="187" spans="1:93" x14ac:dyDescent="0.25">
      <c r="A187" s="203" t="s">
        <v>4362</v>
      </c>
      <c r="B187" s="204" t="s">
        <v>4363</v>
      </c>
      <c r="C187" s="204" t="s">
        <v>2423</v>
      </c>
      <c r="D187" s="210" t="s">
        <v>851</v>
      </c>
      <c r="E187" s="204" t="s">
        <v>906</v>
      </c>
      <c r="F187" s="204" t="s">
        <v>4364</v>
      </c>
      <c r="G187" s="204" t="s">
        <v>908</v>
      </c>
      <c r="H187" s="204" t="s">
        <v>955</v>
      </c>
      <c r="I187" s="204" t="s">
        <v>910</v>
      </c>
      <c r="J187" s="204" t="s">
        <v>1291</v>
      </c>
      <c r="K187" s="204" t="s">
        <v>1291</v>
      </c>
      <c r="L187" s="204" t="s">
        <v>1476</v>
      </c>
      <c r="M187" s="204" t="s">
        <v>213</v>
      </c>
      <c r="N187" s="204" t="s">
        <v>1275</v>
      </c>
      <c r="O187" s="204" t="s">
        <v>918</v>
      </c>
      <c r="P187" s="204" t="s">
        <v>859</v>
      </c>
      <c r="Q187" s="204" t="s">
        <v>885</v>
      </c>
      <c r="R187" s="204">
        <v>0</v>
      </c>
      <c r="S187" s="204">
        <v>0</v>
      </c>
      <c r="T187" s="204">
        <v>30</v>
      </c>
      <c r="U187" s="204">
        <v>28</v>
      </c>
      <c r="V187" s="204">
        <v>0</v>
      </c>
      <c r="W187" s="204">
        <v>0</v>
      </c>
      <c r="X187" s="204">
        <v>0</v>
      </c>
      <c r="Y187" s="204">
        <v>0</v>
      </c>
      <c r="Z187" s="204">
        <v>0</v>
      </c>
      <c r="AA187" s="204">
        <v>0</v>
      </c>
      <c r="AB187" s="204">
        <v>0</v>
      </c>
      <c r="AC187" s="204">
        <v>0</v>
      </c>
      <c r="AD187" s="204">
        <v>0</v>
      </c>
      <c r="AE187" s="204">
        <v>0</v>
      </c>
      <c r="AF187" s="204">
        <v>0</v>
      </c>
      <c r="AG187" s="204">
        <v>0</v>
      </c>
      <c r="AH187" s="204">
        <v>0</v>
      </c>
      <c r="AI187" s="204">
        <v>0</v>
      </c>
      <c r="AJ187" s="204"/>
      <c r="AK187" s="204"/>
      <c r="AL187" s="204"/>
      <c r="AM187" s="204"/>
      <c r="AN187" s="204"/>
      <c r="AO187" s="204"/>
      <c r="AP187" s="204"/>
      <c r="AQ187" s="204"/>
      <c r="AR187" s="204"/>
      <c r="AS187" s="204"/>
      <c r="AT187" s="204"/>
      <c r="AU187" s="204"/>
      <c r="AV187" s="204"/>
      <c r="AW187" s="204"/>
      <c r="AX187" s="204"/>
      <c r="AY187" s="204" t="str">
        <f t="shared" si="48"/>
        <v/>
      </c>
      <c r="AZ187" s="204" t="str">
        <f>IF(COUNTIF(AY:AY,AY187)=1,AY187,IF(AND(COUNTIF(AY:AY,AY187)&gt;1,COUNTIF(AZ$2:AZ186,AY187)&gt;=1),"",AY187))</f>
        <v/>
      </c>
      <c r="BA187" s="204" t="str">
        <v/>
      </c>
      <c r="BB187" s="204" t="str">
        <f>IF(BA187="","",MAX(BB$2:BB186)+1)</f>
        <v/>
      </c>
      <c r="BC187" s="204"/>
      <c r="BD187" s="204">
        <v>185</v>
      </c>
      <c r="BE187" s="204" t="str">
        <f t="shared" si="49"/>
        <v>DIATRIM 200 MG/ML + 40 MG/ML SOLUTION INJECTABLE</v>
      </c>
      <c r="BF187" s="204" t="str">
        <f t="shared" si="38"/>
        <v>INJ</v>
      </c>
      <c r="BG187" s="204" t="str">
        <f t="shared" si="39"/>
        <v>SULFAMIDES</v>
      </c>
      <c r="BH187" s="204" t="str">
        <f t="shared" si="40"/>
        <v>TRIMETHOPRIME</v>
      </c>
      <c r="BI187" s="204" t="str">
        <f t="shared" si="41"/>
        <v/>
      </c>
      <c r="BJ187" s="204" t="str">
        <f t="shared" si="42"/>
        <v>sulfadiazine</v>
      </c>
      <c r="BK187" s="204" t="str">
        <f t="shared" si="43"/>
        <v>trimethoprim</v>
      </c>
      <c r="BL187" s="204" t="str">
        <f t="shared" si="44"/>
        <v/>
      </c>
      <c r="BM187" s="204" t="str">
        <f t="shared" si="50"/>
        <v>Sulfadiazine + Triméthoprime</v>
      </c>
      <c r="BN187" s="204" t="str">
        <f t="shared" si="45"/>
        <v>Sulfadiazine</v>
      </c>
      <c r="BO187" s="204" t="str">
        <f t="shared" si="46"/>
        <v>Triméthoprime</v>
      </c>
      <c r="BP187" s="204" t="str">
        <f t="shared" si="47"/>
        <v/>
      </c>
      <c r="BQ187" s="204" t="str">
        <f t="shared" si="51"/>
        <v>Sulfamides + Trimethoprime</v>
      </c>
      <c r="BR187" s="204" t="str">
        <f t="shared" si="52"/>
        <v>Sulfamides</v>
      </c>
      <c r="BS187" s="204" t="str">
        <f t="shared" si="53"/>
        <v>Trimethoprime</v>
      </c>
      <c r="BT187" s="204" t="str">
        <f t="shared" si="54"/>
        <v/>
      </c>
      <c r="BU187" s="104" t="str">
        <f t="shared" si="55"/>
        <v>Voie parentérale</v>
      </c>
      <c r="BV187" s="202" t="str">
        <f t="shared" si="56"/>
        <v/>
      </c>
      <c r="BX187"/>
      <c r="BY187"/>
      <c r="BZ187"/>
      <c r="CA187"/>
      <c r="CB187"/>
      <c r="CD187"/>
      <c r="CL187" s="202"/>
      <c r="CO187" s="202">
        <v>186</v>
      </c>
    </row>
    <row r="188" spans="1:93" x14ac:dyDescent="0.25">
      <c r="A188" s="203" t="s">
        <v>4362</v>
      </c>
      <c r="B188" s="204" t="s">
        <v>4365</v>
      </c>
      <c r="C188" s="204" t="s">
        <v>2246</v>
      </c>
      <c r="D188" s="210" t="s">
        <v>863</v>
      </c>
      <c r="E188" s="204" t="s">
        <v>906</v>
      </c>
      <c r="F188" s="204" t="s">
        <v>4364</v>
      </c>
      <c r="G188" s="204" t="s">
        <v>908</v>
      </c>
      <c r="H188" s="204" t="s">
        <v>955</v>
      </c>
      <c r="I188" s="204" t="s">
        <v>910</v>
      </c>
      <c r="J188" s="204" t="s">
        <v>1291</v>
      </c>
      <c r="K188" s="204" t="s">
        <v>1291</v>
      </c>
      <c r="L188" s="204" t="s">
        <v>1476</v>
      </c>
      <c r="M188" s="204" t="s">
        <v>213</v>
      </c>
      <c r="N188" s="204" t="s">
        <v>1275</v>
      </c>
      <c r="O188" s="204" t="s">
        <v>918</v>
      </c>
      <c r="P188" s="204" t="s">
        <v>859</v>
      </c>
      <c r="Q188" s="204" t="s">
        <v>1371</v>
      </c>
      <c r="R188" s="204">
        <v>0</v>
      </c>
      <c r="S188" s="204">
        <v>0</v>
      </c>
      <c r="T188" s="204">
        <v>30</v>
      </c>
      <c r="U188" s="204">
        <v>28</v>
      </c>
      <c r="V188" s="204">
        <v>0</v>
      </c>
      <c r="W188" s="204">
        <v>0</v>
      </c>
      <c r="X188" s="204">
        <v>0</v>
      </c>
      <c r="Y188" s="204">
        <v>0</v>
      </c>
      <c r="Z188" s="204">
        <v>0</v>
      </c>
      <c r="AA188" s="204">
        <v>0</v>
      </c>
      <c r="AB188" s="204">
        <v>0</v>
      </c>
      <c r="AC188" s="204">
        <v>0</v>
      </c>
      <c r="AD188" s="204">
        <v>0</v>
      </c>
      <c r="AE188" s="204">
        <v>0</v>
      </c>
      <c r="AF188" s="204">
        <v>0</v>
      </c>
      <c r="AG188" s="204">
        <v>0</v>
      </c>
      <c r="AH188" s="204">
        <v>0</v>
      </c>
      <c r="AI188" s="204">
        <v>0</v>
      </c>
      <c r="AJ188" s="204"/>
      <c r="AK188" s="204"/>
      <c r="AL188" s="204"/>
      <c r="AM188" s="204"/>
      <c r="AN188" s="204"/>
      <c r="AO188" s="204"/>
      <c r="AP188" s="204"/>
      <c r="AQ188" s="204"/>
      <c r="AR188" s="204"/>
      <c r="AS188" s="204"/>
      <c r="AT188" s="204"/>
      <c r="AU188" s="204"/>
      <c r="AV188" s="204"/>
      <c r="AW188" s="204"/>
      <c r="AX188" s="204"/>
      <c r="AY188" s="204" t="str">
        <f t="shared" si="48"/>
        <v/>
      </c>
      <c r="AZ188" s="204" t="str">
        <f>IF(COUNTIF(AY:AY,AY188)=1,AY188,IF(AND(COUNTIF(AY:AY,AY188)&gt;1,COUNTIF(AZ$2:AZ187,AY188)&gt;=1),"",AY188))</f>
        <v/>
      </c>
      <c r="BA188" s="204" t="str">
        <v/>
      </c>
      <c r="BB188" s="204" t="str">
        <f>IF(BA188="","",MAX(BB$2:BB187)+1)</f>
        <v/>
      </c>
      <c r="BC188" s="204"/>
      <c r="BD188" s="204">
        <v>186</v>
      </c>
      <c r="BE188" s="204" t="str">
        <f t="shared" si="49"/>
        <v>DIAZIPRIM</v>
      </c>
      <c r="BF188" s="204" t="str">
        <f t="shared" si="38"/>
        <v>ORAL</v>
      </c>
      <c r="BG188" s="204" t="str">
        <f t="shared" si="39"/>
        <v>SULFAMIDES</v>
      </c>
      <c r="BH188" s="204" t="str">
        <f t="shared" si="40"/>
        <v>TRIMETHOPRIME</v>
      </c>
      <c r="BI188" s="204" t="str">
        <f t="shared" si="41"/>
        <v/>
      </c>
      <c r="BJ188" s="204" t="str">
        <f t="shared" si="42"/>
        <v>sulfadiazine</v>
      </c>
      <c r="BK188" s="204" t="str">
        <f t="shared" si="43"/>
        <v>trimethoprim</v>
      </c>
      <c r="BL188" s="204" t="str">
        <f t="shared" si="44"/>
        <v/>
      </c>
      <c r="BM188" s="204" t="str">
        <f t="shared" si="50"/>
        <v>Sulfadiazine + Triméthoprime</v>
      </c>
      <c r="BN188" s="204" t="str">
        <f t="shared" si="45"/>
        <v>Sulfadiazine</v>
      </c>
      <c r="BO188" s="204" t="str">
        <f t="shared" si="46"/>
        <v>Triméthoprime</v>
      </c>
      <c r="BP188" s="204" t="str">
        <f t="shared" si="47"/>
        <v/>
      </c>
      <c r="BQ188" s="204" t="str">
        <f t="shared" si="51"/>
        <v>Sulfamides + Trimethoprime</v>
      </c>
      <c r="BR188" s="204" t="str">
        <f t="shared" si="52"/>
        <v>Sulfamides</v>
      </c>
      <c r="BS188" s="204" t="str">
        <f t="shared" si="53"/>
        <v>Trimethoprime</v>
      </c>
      <c r="BT188" s="204" t="str">
        <f t="shared" si="54"/>
        <v/>
      </c>
      <c r="BU188" s="104" t="str">
        <f t="shared" si="55"/>
        <v>Voie orale  hors prémélanges médicamenteux</v>
      </c>
      <c r="BV188" s="202" t="str">
        <f t="shared" si="56"/>
        <v/>
      </c>
      <c r="BX188"/>
      <c r="BY188"/>
      <c r="BZ188"/>
      <c r="CA188"/>
      <c r="CB188"/>
      <c r="CD188"/>
      <c r="CL188" s="202"/>
      <c r="CO188" s="202">
        <v>187</v>
      </c>
    </row>
    <row r="189" spans="1:93" x14ac:dyDescent="0.25">
      <c r="A189" s="203" t="s">
        <v>3119</v>
      </c>
      <c r="B189" s="204" t="s">
        <v>3120</v>
      </c>
      <c r="C189" s="204" t="s">
        <v>3121</v>
      </c>
      <c r="D189" s="210" t="s">
        <v>1949</v>
      </c>
      <c r="E189" s="204" t="s">
        <v>906</v>
      </c>
      <c r="F189" s="204" t="s">
        <v>3122</v>
      </c>
      <c r="G189" s="204" t="s">
        <v>908</v>
      </c>
      <c r="H189" s="204" t="s">
        <v>909</v>
      </c>
      <c r="I189" s="204" t="s">
        <v>910</v>
      </c>
      <c r="J189" s="204" t="s">
        <v>1291</v>
      </c>
      <c r="K189" s="204" t="s">
        <v>1291</v>
      </c>
      <c r="L189" s="204" t="s">
        <v>1476</v>
      </c>
      <c r="M189" s="204" t="s">
        <v>213</v>
      </c>
      <c r="N189" s="204" t="s">
        <v>1371</v>
      </c>
      <c r="O189" s="204" t="s">
        <v>918</v>
      </c>
      <c r="P189" s="204" t="s">
        <v>859</v>
      </c>
      <c r="Q189" s="204" t="s">
        <v>2726</v>
      </c>
      <c r="R189" s="204">
        <v>0</v>
      </c>
      <c r="S189" s="204">
        <v>0</v>
      </c>
      <c r="T189" s="204">
        <v>30</v>
      </c>
      <c r="U189" s="204">
        <v>21</v>
      </c>
      <c r="V189" s="204">
        <v>0</v>
      </c>
      <c r="W189" s="204">
        <v>0</v>
      </c>
      <c r="X189" s="204">
        <v>0</v>
      </c>
      <c r="Y189" s="204">
        <v>0</v>
      </c>
      <c r="Z189" s="204">
        <v>0</v>
      </c>
      <c r="AA189" s="204">
        <v>0</v>
      </c>
      <c r="AB189" s="204">
        <v>0</v>
      </c>
      <c r="AC189" s="204">
        <v>0</v>
      </c>
      <c r="AD189" s="204">
        <v>0</v>
      </c>
      <c r="AE189" s="204">
        <v>0</v>
      </c>
      <c r="AF189" s="204">
        <v>0</v>
      </c>
      <c r="AG189" s="204">
        <v>0</v>
      </c>
      <c r="AH189" s="204">
        <v>0</v>
      </c>
      <c r="AI189" s="204">
        <v>0</v>
      </c>
      <c r="AJ189" s="204"/>
      <c r="AK189" s="204"/>
      <c r="AL189" s="204"/>
      <c r="AM189" s="204"/>
      <c r="AN189" s="204"/>
      <c r="AO189" s="204"/>
      <c r="AP189" s="204"/>
      <c r="AQ189" s="204"/>
      <c r="AR189" s="204"/>
      <c r="AS189" s="204"/>
      <c r="AT189" s="204"/>
      <c r="AU189" s="204"/>
      <c r="AV189" s="204"/>
      <c r="AW189" s="204"/>
      <c r="AX189" s="204"/>
      <c r="AY189" s="204" t="str">
        <f t="shared" si="48"/>
        <v/>
      </c>
      <c r="AZ189" s="204" t="str">
        <f>IF(COUNTIF(AY:AY,AY189)=1,AY189,IF(AND(COUNTIF(AY:AY,AY189)&gt;1,COUNTIF(AZ$2:AZ188,AY189)&gt;=1),"",AY189))</f>
        <v/>
      </c>
      <c r="BA189" s="204" t="str">
        <v/>
      </c>
      <c r="BB189" s="204" t="str">
        <f>IF(BA189="","",MAX(BB$2:BB188)+1)</f>
        <v/>
      </c>
      <c r="BC189" s="204"/>
      <c r="BD189" s="204">
        <v>187</v>
      </c>
      <c r="BE189" s="204" t="str">
        <f t="shared" si="49"/>
        <v>DICLOMAM TARISSEMENT</v>
      </c>
      <c r="BF189" s="204" t="str">
        <f t="shared" si="38"/>
        <v>INTRAMAM</v>
      </c>
      <c r="BG189" s="204" t="str">
        <f t="shared" si="39"/>
        <v>PENICILLINES</v>
      </c>
      <c r="BH189" s="204" t="str">
        <f t="shared" si="40"/>
        <v/>
      </c>
      <c r="BI189" s="204" t="str">
        <f t="shared" si="41"/>
        <v/>
      </c>
      <c r="BJ189" s="204" t="str">
        <f t="shared" si="42"/>
        <v>cloxacillin</v>
      </c>
      <c r="BK189" s="204" t="str">
        <f t="shared" si="43"/>
        <v/>
      </c>
      <c r="BL189" s="204" t="str">
        <f t="shared" si="44"/>
        <v/>
      </c>
      <c r="BM189" s="204" t="str">
        <f t="shared" si="50"/>
        <v>Cloxacilline</v>
      </c>
      <c r="BN189" s="204" t="str">
        <f t="shared" si="45"/>
        <v>Cloxacilline</v>
      </c>
      <c r="BO189" s="204" t="str">
        <f t="shared" si="46"/>
        <v/>
      </c>
      <c r="BP189" s="204" t="str">
        <f t="shared" si="47"/>
        <v/>
      </c>
      <c r="BQ189" s="204" t="str">
        <f t="shared" si="51"/>
        <v>Penicillines</v>
      </c>
      <c r="BR189" s="204" t="str">
        <f t="shared" si="52"/>
        <v>Penicillines</v>
      </c>
      <c r="BS189" s="204" t="str">
        <f t="shared" si="53"/>
        <v/>
      </c>
      <c r="BT189" s="204" t="str">
        <f t="shared" si="54"/>
        <v/>
      </c>
      <c r="BU189" s="104" t="str">
        <f t="shared" si="55"/>
        <v>Voie intramammaire</v>
      </c>
      <c r="BV189" s="202" t="str">
        <f t="shared" si="56"/>
        <v/>
      </c>
      <c r="BX189"/>
      <c r="BY189"/>
      <c r="BZ189"/>
      <c r="CA189"/>
      <c r="CB189"/>
      <c r="CD189"/>
      <c r="CL189" s="202"/>
      <c r="CO189" s="202">
        <v>188</v>
      </c>
    </row>
    <row r="190" spans="1:93" x14ac:dyDescent="0.25">
      <c r="A190" s="203" t="s">
        <v>3119</v>
      </c>
      <c r="B190" s="204" t="s">
        <v>3123</v>
      </c>
      <c r="C190" s="204" t="s">
        <v>3124</v>
      </c>
      <c r="D190" s="210" t="s">
        <v>2114</v>
      </c>
      <c r="E190" s="204" t="s">
        <v>906</v>
      </c>
      <c r="F190" s="204" t="s">
        <v>3122</v>
      </c>
      <c r="G190" s="204" t="s">
        <v>908</v>
      </c>
      <c r="H190" s="204" t="s">
        <v>909</v>
      </c>
      <c r="I190" s="204" t="s">
        <v>910</v>
      </c>
      <c r="J190" s="204" t="s">
        <v>1291</v>
      </c>
      <c r="K190" s="204" t="s">
        <v>1291</v>
      </c>
      <c r="L190" s="204" t="s">
        <v>1476</v>
      </c>
      <c r="M190" s="204" t="s">
        <v>213</v>
      </c>
      <c r="N190" s="204" t="s">
        <v>1371</v>
      </c>
      <c r="O190" s="204" t="s">
        <v>918</v>
      </c>
      <c r="P190" s="204" t="s">
        <v>859</v>
      </c>
      <c r="Q190" s="204" t="s">
        <v>881</v>
      </c>
      <c r="R190" s="204">
        <v>0</v>
      </c>
      <c r="S190" s="204">
        <v>0</v>
      </c>
      <c r="T190" s="204">
        <v>30</v>
      </c>
      <c r="U190" s="204">
        <v>21</v>
      </c>
      <c r="V190" s="204">
        <v>0</v>
      </c>
      <c r="W190" s="204">
        <v>0</v>
      </c>
      <c r="X190" s="204">
        <v>0</v>
      </c>
      <c r="Y190" s="204">
        <v>0</v>
      </c>
      <c r="Z190" s="204">
        <v>0</v>
      </c>
      <c r="AA190" s="204">
        <v>0</v>
      </c>
      <c r="AB190" s="204">
        <v>0</v>
      </c>
      <c r="AC190" s="204">
        <v>0</v>
      </c>
      <c r="AD190" s="204">
        <v>0</v>
      </c>
      <c r="AE190" s="204">
        <v>0</v>
      </c>
      <c r="AF190" s="204">
        <v>0</v>
      </c>
      <c r="AG190" s="204">
        <v>0</v>
      </c>
      <c r="AH190" s="204">
        <v>0</v>
      </c>
      <c r="AI190" s="204">
        <v>0</v>
      </c>
      <c r="AJ190" s="204"/>
      <c r="AK190" s="204"/>
      <c r="AL190" s="204"/>
      <c r="AM190" s="204"/>
      <c r="AN190" s="204"/>
      <c r="AO190" s="204"/>
      <c r="AP190" s="204"/>
      <c r="AQ190" s="204"/>
      <c r="AR190" s="204"/>
      <c r="AS190" s="204"/>
      <c r="AT190" s="204"/>
      <c r="AU190" s="204"/>
      <c r="AV190" s="204"/>
      <c r="AW190" s="204"/>
      <c r="AX190" s="204"/>
      <c r="AY190" s="204" t="str">
        <f t="shared" si="48"/>
        <v/>
      </c>
      <c r="AZ190" s="204" t="str">
        <f>IF(COUNTIF(AY:AY,AY190)=1,AY190,IF(AND(COUNTIF(AY:AY,AY190)&gt;1,COUNTIF(AZ$2:AZ189,AY190)&gt;=1),"",AY190))</f>
        <v/>
      </c>
      <c r="BA190" s="204" t="str">
        <v/>
      </c>
      <c r="BB190" s="204" t="str">
        <f>IF(BA190="","",MAX(BB$2:BB189)+1)</f>
        <v/>
      </c>
      <c r="BC190" s="204"/>
      <c r="BD190" s="204">
        <v>188</v>
      </c>
      <c r="BE190" s="204" t="str">
        <f t="shared" si="49"/>
        <v>DICURAL 100 MG/ML SOLUTION ORALE POUR POULES ET DINDES</v>
      </c>
      <c r="BF190" s="204" t="str">
        <f t="shared" si="38"/>
        <v>ORAL</v>
      </c>
      <c r="BG190" s="204" t="str">
        <f t="shared" si="39"/>
        <v>FLUOROQUINOLONES</v>
      </c>
      <c r="BH190" s="204" t="str">
        <f t="shared" si="40"/>
        <v/>
      </c>
      <c r="BI190" s="204" t="str">
        <f t="shared" si="41"/>
        <v/>
      </c>
      <c r="BJ190" s="204" t="str">
        <f t="shared" si="42"/>
        <v>difloxacin</v>
      </c>
      <c r="BK190" s="204" t="str">
        <f t="shared" si="43"/>
        <v/>
      </c>
      <c r="BL190" s="204" t="str">
        <f t="shared" si="44"/>
        <v/>
      </c>
      <c r="BM190" s="204" t="str">
        <f t="shared" si="50"/>
        <v>Difloxacine</v>
      </c>
      <c r="BN190" s="204" t="str">
        <f t="shared" si="45"/>
        <v>Difloxacine</v>
      </c>
      <c r="BO190" s="204" t="str">
        <f t="shared" si="46"/>
        <v/>
      </c>
      <c r="BP190" s="204" t="str">
        <f t="shared" si="47"/>
        <v/>
      </c>
      <c r="BQ190" s="204" t="str">
        <f t="shared" si="51"/>
        <v>Fluoroquinolones</v>
      </c>
      <c r="BR190" s="204" t="str">
        <f t="shared" si="52"/>
        <v>Fluoroquinolones</v>
      </c>
      <c r="BS190" s="204" t="str">
        <f t="shared" si="53"/>
        <v/>
      </c>
      <c r="BT190" s="204" t="str">
        <f t="shared" si="54"/>
        <v/>
      </c>
      <c r="BU190" s="104" t="str">
        <f t="shared" si="55"/>
        <v>Voie orale  hors prémélanges médicamenteux</v>
      </c>
      <c r="BV190" s="202" t="str">
        <f t="shared" si="56"/>
        <v>x</v>
      </c>
      <c r="BX190"/>
      <c r="BY190"/>
      <c r="BZ190"/>
      <c r="CA190"/>
      <c r="CB190"/>
      <c r="CD190"/>
      <c r="CL190" s="202"/>
      <c r="CO190" s="202">
        <v>189</v>
      </c>
    </row>
    <row r="191" spans="1:93" x14ac:dyDescent="0.25">
      <c r="A191" s="203" t="s">
        <v>4358</v>
      </c>
      <c r="B191" s="204" t="s">
        <v>4359</v>
      </c>
      <c r="C191" s="204" t="s">
        <v>2423</v>
      </c>
      <c r="D191" s="210" t="s">
        <v>851</v>
      </c>
      <c r="E191" s="204" t="s">
        <v>906</v>
      </c>
      <c r="F191" s="204" t="s">
        <v>4360</v>
      </c>
      <c r="G191" s="204" t="s">
        <v>908</v>
      </c>
      <c r="H191" s="204" t="s">
        <v>909</v>
      </c>
      <c r="I191" s="204" t="s">
        <v>910</v>
      </c>
      <c r="J191" s="204" t="s">
        <v>1291</v>
      </c>
      <c r="K191" s="204" t="s">
        <v>1291</v>
      </c>
      <c r="L191" s="204" t="s">
        <v>1476</v>
      </c>
      <c r="M191" s="204" t="s">
        <v>213</v>
      </c>
      <c r="N191" s="204" t="s">
        <v>1371</v>
      </c>
      <c r="O191" s="204" t="s">
        <v>918</v>
      </c>
      <c r="P191" s="204" t="s">
        <v>859</v>
      </c>
      <c r="Q191" s="204" t="s">
        <v>1061</v>
      </c>
      <c r="R191" s="204">
        <v>0</v>
      </c>
      <c r="S191" s="204">
        <v>0</v>
      </c>
      <c r="T191" s="204">
        <v>30</v>
      </c>
      <c r="U191" s="204">
        <v>28</v>
      </c>
      <c r="V191" s="204">
        <v>0</v>
      </c>
      <c r="W191" s="204">
        <v>0</v>
      </c>
      <c r="X191" s="204">
        <v>0</v>
      </c>
      <c r="Y191" s="204">
        <v>0</v>
      </c>
      <c r="Z191" s="204">
        <v>0</v>
      </c>
      <c r="AA191" s="204">
        <v>0</v>
      </c>
      <c r="AB191" s="204">
        <v>0</v>
      </c>
      <c r="AC191" s="204">
        <v>0</v>
      </c>
      <c r="AD191" s="204">
        <v>0</v>
      </c>
      <c r="AE191" s="204">
        <v>0</v>
      </c>
      <c r="AF191" s="204">
        <v>0</v>
      </c>
      <c r="AG191" s="204">
        <v>0</v>
      </c>
      <c r="AH191" s="204">
        <v>0</v>
      </c>
      <c r="AI191" s="204">
        <v>0</v>
      </c>
      <c r="AJ191" s="204"/>
      <c r="AK191" s="204"/>
      <c r="AL191" s="204"/>
      <c r="AM191" s="204"/>
      <c r="AN191" s="204"/>
      <c r="AO191" s="204"/>
      <c r="AP191" s="204"/>
      <c r="AQ191" s="204"/>
      <c r="AR191" s="204"/>
      <c r="AS191" s="204"/>
      <c r="AT191" s="204"/>
      <c r="AU191" s="204"/>
      <c r="AV191" s="204"/>
      <c r="AW191" s="204"/>
      <c r="AX191" s="204"/>
      <c r="AY191" s="204" t="str">
        <f t="shared" si="48"/>
        <v/>
      </c>
      <c r="AZ191" s="204" t="str">
        <f>IF(COUNTIF(AY:AY,AY191)=1,AY191,IF(AND(COUNTIF(AY:AY,AY191)&gt;1,COUNTIF(AZ$2:AZ190,AY191)&gt;=1),"",AY191))</f>
        <v/>
      </c>
      <c r="BA191" s="204" t="str">
        <v/>
      </c>
      <c r="BB191" s="204" t="str">
        <f>IF(BA191="","",MAX(BB$2:BB190)+1)</f>
        <v/>
      </c>
      <c r="BC191" s="204"/>
      <c r="BD191" s="204">
        <v>189</v>
      </c>
      <c r="BE191" s="204" t="str">
        <f t="shared" si="49"/>
        <v>DIMERAL TS PORCIN</v>
      </c>
      <c r="BF191" s="204" t="str">
        <f t="shared" si="38"/>
        <v>PM</v>
      </c>
      <c r="BG191" s="204" t="str">
        <f t="shared" si="39"/>
        <v>SULFAMIDES</v>
      </c>
      <c r="BH191" s="204" t="str">
        <f t="shared" si="40"/>
        <v>TRIMETHOPRIME</v>
      </c>
      <c r="BI191" s="204" t="str">
        <f t="shared" si="41"/>
        <v/>
      </c>
      <c r="BJ191" s="204" t="str">
        <f t="shared" si="42"/>
        <v>sulfadiazine</v>
      </c>
      <c r="BK191" s="204" t="str">
        <f t="shared" si="43"/>
        <v>trimethoprim</v>
      </c>
      <c r="BL191" s="204" t="str">
        <f t="shared" si="44"/>
        <v/>
      </c>
      <c r="BM191" s="204" t="str">
        <f t="shared" si="50"/>
        <v>Sulfadiazine + Triméthoprime</v>
      </c>
      <c r="BN191" s="204" t="str">
        <f t="shared" si="45"/>
        <v>Sulfadiazine</v>
      </c>
      <c r="BO191" s="204" t="str">
        <f t="shared" si="46"/>
        <v>Triméthoprime</v>
      </c>
      <c r="BP191" s="204" t="str">
        <f t="shared" si="47"/>
        <v/>
      </c>
      <c r="BQ191" s="204" t="str">
        <f t="shared" si="51"/>
        <v>Sulfamides + Trimethoprime</v>
      </c>
      <c r="BR191" s="204" t="str">
        <f t="shared" si="52"/>
        <v>Sulfamides</v>
      </c>
      <c r="BS191" s="204" t="str">
        <f t="shared" si="53"/>
        <v>Trimethoprime</v>
      </c>
      <c r="BT191" s="204" t="str">
        <f t="shared" si="54"/>
        <v/>
      </c>
      <c r="BU191" s="104" t="str">
        <f t="shared" si="55"/>
        <v>Prémélanges médicamenteux</v>
      </c>
      <c r="BV191" s="202" t="str">
        <f t="shared" si="56"/>
        <v/>
      </c>
      <c r="BX191"/>
      <c r="BY191"/>
      <c r="BZ191"/>
      <c r="CA191"/>
      <c r="CB191"/>
      <c r="CD191"/>
      <c r="CL191" s="202"/>
      <c r="CO191" s="202">
        <v>190</v>
      </c>
    </row>
    <row r="192" spans="1:93" x14ac:dyDescent="0.25">
      <c r="A192" s="203" t="s">
        <v>4358</v>
      </c>
      <c r="B192" s="204" t="s">
        <v>4361</v>
      </c>
      <c r="C192" s="204" t="s">
        <v>2246</v>
      </c>
      <c r="D192" s="210" t="s">
        <v>863</v>
      </c>
      <c r="E192" s="204" t="s">
        <v>906</v>
      </c>
      <c r="F192" s="204" t="s">
        <v>4360</v>
      </c>
      <c r="G192" s="204" t="s">
        <v>908</v>
      </c>
      <c r="H192" s="204" t="s">
        <v>909</v>
      </c>
      <c r="I192" s="204" t="s">
        <v>910</v>
      </c>
      <c r="J192" s="204" t="s">
        <v>1291</v>
      </c>
      <c r="K192" s="204" t="s">
        <v>1291</v>
      </c>
      <c r="L192" s="204" t="s">
        <v>1476</v>
      </c>
      <c r="M192" s="204" t="s">
        <v>213</v>
      </c>
      <c r="N192" s="204" t="s">
        <v>1371</v>
      </c>
      <c r="O192" s="204" t="s">
        <v>918</v>
      </c>
      <c r="P192" s="204" t="s">
        <v>859</v>
      </c>
      <c r="Q192" s="204" t="s">
        <v>1375</v>
      </c>
      <c r="R192" s="204">
        <v>0</v>
      </c>
      <c r="S192" s="204">
        <v>0</v>
      </c>
      <c r="T192" s="204">
        <v>30</v>
      </c>
      <c r="U192" s="204">
        <v>28</v>
      </c>
      <c r="V192" s="204">
        <v>0</v>
      </c>
      <c r="W192" s="204">
        <v>0</v>
      </c>
      <c r="X192" s="204">
        <v>0</v>
      </c>
      <c r="Y192" s="204">
        <v>0</v>
      </c>
      <c r="Z192" s="204">
        <v>0</v>
      </c>
      <c r="AA192" s="204">
        <v>0</v>
      </c>
      <c r="AB192" s="204">
        <v>0</v>
      </c>
      <c r="AC192" s="204">
        <v>0</v>
      </c>
      <c r="AD192" s="204">
        <v>0</v>
      </c>
      <c r="AE192" s="204">
        <v>0</v>
      </c>
      <c r="AF192" s="204">
        <v>0</v>
      </c>
      <c r="AG192" s="204">
        <v>0</v>
      </c>
      <c r="AH192" s="204">
        <v>0</v>
      </c>
      <c r="AI192" s="204">
        <v>0</v>
      </c>
      <c r="AJ192" s="204"/>
      <c r="AK192" s="204"/>
      <c r="AL192" s="204"/>
      <c r="AM192" s="204"/>
      <c r="AN192" s="204"/>
      <c r="AO192" s="204"/>
      <c r="AP192" s="204"/>
      <c r="AQ192" s="204"/>
      <c r="AR192" s="204"/>
      <c r="AS192" s="204"/>
      <c r="AT192" s="204"/>
      <c r="AU192" s="204"/>
      <c r="AV192" s="204"/>
      <c r="AW192" s="204"/>
      <c r="AX192" s="204"/>
      <c r="AY192" s="204" t="str">
        <f t="shared" si="48"/>
        <v/>
      </c>
      <c r="AZ192" s="204" t="str">
        <f>IF(COUNTIF(AY:AY,AY192)=1,AY192,IF(AND(COUNTIF(AY:AY,AY192)&gt;1,COUNTIF(AZ$2:AZ191,AY192)&gt;=1),"",AY192))</f>
        <v/>
      </c>
      <c r="BA192" s="204" t="str">
        <v/>
      </c>
      <c r="BB192" s="204" t="str">
        <f>IF(BA192="","",MAX(BB$2:BB191)+1)</f>
        <v/>
      </c>
      <c r="BC192" s="204"/>
      <c r="BD192" s="204">
        <v>190</v>
      </c>
      <c r="BE192" s="204" t="str">
        <f t="shared" si="49"/>
        <v>DIPROXINE</v>
      </c>
      <c r="BF192" s="204" t="str">
        <f t="shared" si="38"/>
        <v>ORAL</v>
      </c>
      <c r="BG192" s="204" t="str">
        <f t="shared" si="39"/>
        <v>SULFAMIDES</v>
      </c>
      <c r="BH192" s="204" t="str">
        <f t="shared" si="40"/>
        <v>TRIMETHOPRIME</v>
      </c>
      <c r="BI192" s="204" t="str">
        <f t="shared" si="41"/>
        <v/>
      </c>
      <c r="BJ192" s="204" t="str">
        <f t="shared" si="42"/>
        <v>sulfadiazine</v>
      </c>
      <c r="BK192" s="204" t="str">
        <f t="shared" si="43"/>
        <v>trimethoprim</v>
      </c>
      <c r="BL192" s="204" t="str">
        <f t="shared" si="44"/>
        <v/>
      </c>
      <c r="BM192" s="204" t="str">
        <f t="shared" si="50"/>
        <v>Sulfadiazine + Triméthoprime</v>
      </c>
      <c r="BN192" s="204" t="str">
        <f t="shared" si="45"/>
        <v>Sulfadiazine</v>
      </c>
      <c r="BO192" s="204" t="str">
        <f t="shared" si="46"/>
        <v>Triméthoprime</v>
      </c>
      <c r="BP192" s="204" t="str">
        <f t="shared" si="47"/>
        <v/>
      </c>
      <c r="BQ192" s="204" t="str">
        <f t="shared" si="51"/>
        <v>Sulfamides + Trimethoprime</v>
      </c>
      <c r="BR192" s="204" t="str">
        <f t="shared" si="52"/>
        <v>Sulfamides</v>
      </c>
      <c r="BS192" s="204" t="str">
        <f t="shared" si="53"/>
        <v>Trimethoprime</v>
      </c>
      <c r="BT192" s="204" t="str">
        <f t="shared" si="54"/>
        <v/>
      </c>
      <c r="BU192" s="104" t="str">
        <f t="shared" si="55"/>
        <v>Voie orale  hors prémélanges médicamenteux</v>
      </c>
      <c r="BV192" s="202" t="str">
        <f t="shared" si="56"/>
        <v/>
      </c>
      <c r="BX192"/>
      <c r="BY192"/>
      <c r="BZ192"/>
      <c r="CA192"/>
      <c r="CB192"/>
      <c r="CD192"/>
      <c r="CL192" s="202"/>
      <c r="CO192" s="202">
        <v>191</v>
      </c>
    </row>
    <row r="193" spans="1:93" x14ac:dyDescent="0.25">
      <c r="A193" s="203" t="s">
        <v>4366</v>
      </c>
      <c r="B193" s="204" t="s">
        <v>4367</v>
      </c>
      <c r="C193" s="204" t="s">
        <v>4368</v>
      </c>
      <c r="D193" s="210" t="s">
        <v>1295</v>
      </c>
      <c r="E193" s="204" t="s">
        <v>906</v>
      </c>
      <c r="F193" s="204" t="s">
        <v>4369</v>
      </c>
      <c r="G193" s="204" t="s">
        <v>908</v>
      </c>
      <c r="H193" s="204" t="s">
        <v>955</v>
      </c>
      <c r="I193" s="204" t="s">
        <v>910</v>
      </c>
      <c r="J193" s="204" t="s">
        <v>1291</v>
      </c>
      <c r="K193" s="204" t="s">
        <v>1291</v>
      </c>
      <c r="L193" s="204" t="s">
        <v>1476</v>
      </c>
      <c r="M193" s="204" t="s">
        <v>213</v>
      </c>
      <c r="N193" s="204" t="s">
        <v>1553</v>
      </c>
      <c r="O193" s="204" t="s">
        <v>918</v>
      </c>
      <c r="P193" s="204" t="s">
        <v>859</v>
      </c>
      <c r="Q193" s="204" t="s">
        <v>4089</v>
      </c>
      <c r="R193" s="204">
        <v>0</v>
      </c>
      <c r="S193" s="204">
        <v>0</v>
      </c>
      <c r="T193" s="204">
        <v>30</v>
      </c>
      <c r="U193" s="204">
        <v>28</v>
      </c>
      <c r="V193" s="204">
        <v>0</v>
      </c>
      <c r="W193" s="204">
        <v>0</v>
      </c>
      <c r="X193" s="204">
        <v>0</v>
      </c>
      <c r="Y193" s="204">
        <v>0</v>
      </c>
      <c r="Z193" s="204">
        <v>0</v>
      </c>
      <c r="AA193" s="204">
        <v>0</v>
      </c>
      <c r="AB193" s="204">
        <v>0</v>
      </c>
      <c r="AC193" s="204">
        <v>0</v>
      </c>
      <c r="AD193" s="204">
        <v>0</v>
      </c>
      <c r="AE193" s="204">
        <v>0</v>
      </c>
      <c r="AF193" s="204">
        <v>0</v>
      </c>
      <c r="AG193" s="204">
        <v>0</v>
      </c>
      <c r="AH193" s="204">
        <v>0</v>
      </c>
      <c r="AI193" s="204">
        <v>0</v>
      </c>
      <c r="AJ193" s="204"/>
      <c r="AK193" s="204"/>
      <c r="AL193" s="204"/>
      <c r="AM193" s="204"/>
      <c r="AN193" s="204"/>
      <c r="AO193" s="204"/>
      <c r="AP193" s="204"/>
      <c r="AQ193" s="204"/>
      <c r="AR193" s="204"/>
      <c r="AS193" s="204"/>
      <c r="AT193" s="204"/>
      <c r="AU193" s="204"/>
      <c r="AV193" s="204"/>
      <c r="AW193" s="204"/>
      <c r="AX193" s="204"/>
      <c r="AY193" s="204" t="str">
        <f t="shared" si="48"/>
        <v/>
      </c>
      <c r="AZ193" s="204" t="str">
        <f>IF(COUNTIF(AY:AY,AY193)=1,AY193,IF(AND(COUNTIF(AY:AY,AY193)&gt;1,COUNTIF(AZ$2:AZ192,AY193)&gt;=1),"",AY193))</f>
        <v/>
      </c>
      <c r="BA193" s="204" t="str">
        <v/>
      </c>
      <c r="BB193" s="204" t="str">
        <f>IF(BA193="","",MAX(BB$2:BB192)+1)</f>
        <v/>
      </c>
      <c r="BC193" s="204"/>
      <c r="BD193" s="204">
        <v>191</v>
      </c>
      <c r="BE193" s="204" t="str">
        <f t="shared" si="49"/>
        <v>DOPHALIN 400 MG/G POUDRE POUR ADMINISTRATION DANS L'EAU DE BOISSON</v>
      </c>
      <c r="BF193" s="204" t="str">
        <f t="shared" si="38"/>
        <v>ORAL</v>
      </c>
      <c r="BG193" s="204" t="str">
        <f t="shared" si="39"/>
        <v>LINCOSAMIDES</v>
      </c>
      <c r="BH193" s="204" t="str">
        <f t="shared" si="40"/>
        <v/>
      </c>
      <c r="BI193" s="204" t="str">
        <f t="shared" si="41"/>
        <v/>
      </c>
      <c r="BJ193" s="204" t="str">
        <f t="shared" si="42"/>
        <v>lincomycin</v>
      </c>
      <c r="BK193" s="204" t="str">
        <f t="shared" si="43"/>
        <v/>
      </c>
      <c r="BL193" s="204" t="str">
        <f t="shared" si="44"/>
        <v/>
      </c>
      <c r="BM193" s="204" t="str">
        <f t="shared" si="50"/>
        <v>Lincomycine</v>
      </c>
      <c r="BN193" s="204" t="str">
        <f t="shared" si="45"/>
        <v>Lincomycine</v>
      </c>
      <c r="BO193" s="204" t="str">
        <f t="shared" si="46"/>
        <v/>
      </c>
      <c r="BP193" s="204" t="str">
        <f t="shared" si="47"/>
        <v/>
      </c>
      <c r="BQ193" s="204" t="str">
        <f t="shared" si="51"/>
        <v>Lincosamides</v>
      </c>
      <c r="BR193" s="204" t="str">
        <f t="shared" si="52"/>
        <v>Lincosamides</v>
      </c>
      <c r="BS193" s="204" t="str">
        <f t="shared" si="53"/>
        <v/>
      </c>
      <c r="BT193" s="204" t="str">
        <f t="shared" si="54"/>
        <v/>
      </c>
      <c r="BU193" s="104" t="str">
        <f t="shared" si="55"/>
        <v>Voie orale  hors prémélanges médicamenteux</v>
      </c>
      <c r="BV193" s="202" t="str">
        <f t="shared" si="56"/>
        <v/>
      </c>
      <c r="BX193"/>
      <c r="BY193"/>
      <c r="BZ193"/>
      <c r="CA193"/>
      <c r="CB193"/>
      <c r="CD193"/>
      <c r="CL193" s="202"/>
      <c r="CO193" s="202">
        <v>192</v>
      </c>
    </row>
    <row r="194" spans="1:93" x14ac:dyDescent="0.25">
      <c r="A194" s="203" t="s">
        <v>4366</v>
      </c>
      <c r="B194" s="204" t="s">
        <v>4370</v>
      </c>
      <c r="C194" s="204" t="s">
        <v>4371</v>
      </c>
      <c r="D194" s="210" t="s">
        <v>1267</v>
      </c>
      <c r="E194" s="204" t="s">
        <v>906</v>
      </c>
      <c r="F194" s="204" t="s">
        <v>4369</v>
      </c>
      <c r="G194" s="204" t="s">
        <v>908</v>
      </c>
      <c r="H194" s="204" t="s">
        <v>955</v>
      </c>
      <c r="I194" s="204" t="s">
        <v>910</v>
      </c>
      <c r="J194" s="204" t="s">
        <v>1291</v>
      </c>
      <c r="K194" s="204" t="s">
        <v>1291</v>
      </c>
      <c r="L194" s="204" t="s">
        <v>1476</v>
      </c>
      <c r="M194" s="204" t="s">
        <v>213</v>
      </c>
      <c r="N194" s="204" t="s">
        <v>1553</v>
      </c>
      <c r="O194" s="204" t="s">
        <v>918</v>
      </c>
      <c r="P194" s="204" t="s">
        <v>859</v>
      </c>
      <c r="Q194" s="204" t="s">
        <v>1184</v>
      </c>
      <c r="R194" s="204">
        <v>0</v>
      </c>
      <c r="S194" s="204">
        <v>0</v>
      </c>
      <c r="T194" s="204">
        <v>30</v>
      </c>
      <c r="U194" s="204">
        <v>28</v>
      </c>
      <c r="V194" s="204">
        <v>0</v>
      </c>
      <c r="W194" s="204">
        <v>0</v>
      </c>
      <c r="X194" s="204">
        <v>0</v>
      </c>
      <c r="Y194" s="204">
        <v>0</v>
      </c>
      <c r="Z194" s="204">
        <v>0</v>
      </c>
      <c r="AA194" s="204">
        <v>0</v>
      </c>
      <c r="AB194" s="204">
        <v>0</v>
      </c>
      <c r="AC194" s="204">
        <v>0</v>
      </c>
      <c r="AD194" s="204">
        <v>0</v>
      </c>
      <c r="AE194" s="204">
        <v>0</v>
      </c>
      <c r="AF194" s="204">
        <v>0</v>
      </c>
      <c r="AG194" s="204">
        <v>0</v>
      </c>
      <c r="AH194" s="204">
        <v>0</v>
      </c>
      <c r="AI194" s="204">
        <v>0</v>
      </c>
      <c r="AJ194" s="204"/>
      <c r="AK194" s="204"/>
      <c r="AL194" s="204"/>
      <c r="AM194" s="204"/>
      <c r="AN194" s="204"/>
      <c r="AO194" s="204"/>
      <c r="AP194" s="204"/>
      <c r="AQ194" s="204"/>
      <c r="AR194" s="204"/>
      <c r="AS194" s="204"/>
      <c r="AT194" s="204"/>
      <c r="AU194" s="204"/>
      <c r="AV194" s="204"/>
      <c r="AW194" s="204"/>
      <c r="AX194" s="204"/>
      <c r="AY194" s="204" t="str">
        <f t="shared" si="48"/>
        <v/>
      </c>
      <c r="AZ194" s="204" t="str">
        <f>IF(COUNTIF(AY:AY,AY194)=1,AY194,IF(AND(COUNTIF(AY:AY,AY194)&gt;1,COUNTIF(AZ$2:AZ193,AY194)&gt;=1),"",AY194))</f>
        <v/>
      </c>
      <c r="BA194" s="204" t="str">
        <v/>
      </c>
      <c r="BB194" s="204" t="str">
        <f>IF(BA194="","",MAX(BB$2:BB193)+1)</f>
        <v/>
      </c>
      <c r="BC194" s="204"/>
      <c r="BD194" s="204">
        <v>192</v>
      </c>
      <c r="BE194" s="204" t="str">
        <f t="shared" si="49"/>
        <v>DOXATIB 433 MG/G POUDRE POUR ADMINISTRATION DANS L'EAU DE BOISSON POUR PORCS ET POULETS</v>
      </c>
      <c r="BF194" s="204" t="str">
        <f t="shared" si="38"/>
        <v>ORAL</v>
      </c>
      <c r="BG194" s="204" t="str">
        <f t="shared" si="39"/>
        <v>TETRACYCLINES</v>
      </c>
      <c r="BH194" s="204" t="str">
        <f t="shared" si="40"/>
        <v/>
      </c>
      <c r="BI194" s="204" t="str">
        <f t="shared" si="41"/>
        <v/>
      </c>
      <c r="BJ194" s="204" t="str">
        <f t="shared" si="42"/>
        <v>doxycycline</v>
      </c>
      <c r="BK194" s="204" t="str">
        <f t="shared" si="43"/>
        <v/>
      </c>
      <c r="BL194" s="204" t="str">
        <f t="shared" si="44"/>
        <v/>
      </c>
      <c r="BM194" s="204" t="str">
        <f t="shared" si="50"/>
        <v>Doxycycline</v>
      </c>
      <c r="BN194" s="204" t="str">
        <f t="shared" si="45"/>
        <v>Doxycycline</v>
      </c>
      <c r="BO194" s="204" t="str">
        <f t="shared" si="46"/>
        <v/>
      </c>
      <c r="BP194" s="204" t="str">
        <f t="shared" si="47"/>
        <v/>
      </c>
      <c r="BQ194" s="204" t="str">
        <f t="shared" si="51"/>
        <v>Tetracyclines</v>
      </c>
      <c r="BR194" s="204" t="str">
        <f t="shared" si="52"/>
        <v>Tetracyclines</v>
      </c>
      <c r="BS194" s="204" t="str">
        <f t="shared" si="53"/>
        <v/>
      </c>
      <c r="BT194" s="204" t="str">
        <f t="shared" si="54"/>
        <v/>
      </c>
      <c r="BU194" s="104" t="str">
        <f t="shared" si="55"/>
        <v>Voie orale  hors prémélanges médicamenteux</v>
      </c>
      <c r="BV194" s="202" t="str">
        <f t="shared" si="56"/>
        <v/>
      </c>
      <c r="BX194"/>
      <c r="BY194"/>
      <c r="BZ194"/>
      <c r="CA194"/>
      <c r="CB194"/>
      <c r="CD194"/>
      <c r="CL194" s="202"/>
      <c r="CO194" s="202">
        <v>193</v>
      </c>
    </row>
    <row r="195" spans="1:93" x14ac:dyDescent="0.25">
      <c r="A195" s="203" t="s">
        <v>3691</v>
      </c>
      <c r="B195" s="204" t="s">
        <v>3692</v>
      </c>
      <c r="C195" s="204" t="s">
        <v>3693</v>
      </c>
      <c r="D195" s="210" t="s">
        <v>966</v>
      </c>
      <c r="E195" s="204" t="s">
        <v>852</v>
      </c>
      <c r="F195" s="204" t="s">
        <v>281</v>
      </c>
      <c r="G195" s="204" t="s">
        <v>853</v>
      </c>
      <c r="H195" s="204" t="s">
        <v>1446</v>
      </c>
      <c r="I195" s="204" t="s">
        <v>853</v>
      </c>
      <c r="J195" s="204" t="s">
        <v>2344</v>
      </c>
      <c r="K195" s="204" t="s">
        <v>2344</v>
      </c>
      <c r="L195" s="204" t="s">
        <v>2629</v>
      </c>
      <c r="M195" s="204" t="s">
        <v>213</v>
      </c>
      <c r="N195" s="204" t="s">
        <v>868</v>
      </c>
      <c r="O195" s="204" t="s">
        <v>858</v>
      </c>
      <c r="P195" s="204" t="s">
        <v>859</v>
      </c>
      <c r="Q195" s="204" t="s">
        <v>859</v>
      </c>
      <c r="R195" s="204">
        <v>1</v>
      </c>
      <c r="S195" s="204">
        <v>5</v>
      </c>
      <c r="T195" s="204">
        <v>0</v>
      </c>
      <c r="U195" s="204">
        <v>0</v>
      </c>
      <c r="V195" s="204">
        <v>0</v>
      </c>
      <c r="W195" s="204">
        <v>0</v>
      </c>
      <c r="X195" s="204">
        <v>0</v>
      </c>
      <c r="Y195" s="204">
        <v>0</v>
      </c>
      <c r="Z195" s="204">
        <v>0</v>
      </c>
      <c r="AA195" s="204">
        <v>0</v>
      </c>
      <c r="AB195" s="204">
        <v>0</v>
      </c>
      <c r="AC195" s="204">
        <v>0</v>
      </c>
      <c r="AD195" s="204">
        <v>3</v>
      </c>
      <c r="AE195" s="204">
        <v>3</v>
      </c>
      <c r="AF195" s="204">
        <v>0</v>
      </c>
      <c r="AG195" s="204">
        <v>0</v>
      </c>
      <c r="AH195" s="204">
        <v>0</v>
      </c>
      <c r="AI195" s="204">
        <v>0</v>
      </c>
      <c r="AJ195" s="204"/>
      <c r="AK195" s="204"/>
      <c r="AL195" s="204"/>
      <c r="AM195" s="204"/>
      <c r="AN195" s="204"/>
      <c r="AO195" s="204"/>
      <c r="AP195" s="204"/>
      <c r="AQ195" s="204"/>
      <c r="AR195" s="204"/>
      <c r="AS195" s="204"/>
      <c r="AT195" s="204"/>
      <c r="AU195" s="204"/>
      <c r="AV195" s="204"/>
      <c r="AW195" s="204"/>
      <c r="AX195" s="204"/>
      <c r="AY195" s="204" t="str">
        <f t="shared" si="48"/>
        <v>CEFENIL 50 MG/ML</v>
      </c>
      <c r="AZ195" s="204" t="str">
        <f>IF(COUNTIF(AY:AY,AY195)=1,AY195,IF(AND(COUNTIF(AY:AY,AY195)&gt;1,COUNTIF(AZ$2:AZ194,AY195)&gt;=1),"",AY195))</f>
        <v>CEFENIL 50 MG/ML</v>
      </c>
      <c r="BA195" s="204" t="str">
        <v/>
      </c>
      <c r="BB195" s="204" t="str">
        <f>IF(BA195="","",MAX(BB$2:BB194)+1)</f>
        <v/>
      </c>
      <c r="BC195" s="204"/>
      <c r="BD195" s="204">
        <v>193</v>
      </c>
      <c r="BE195" s="204" t="str">
        <f t="shared" si="49"/>
        <v>DOXIPULVIS 500 MG/G POUDRE POUR ADMINISTRATION DANS L’EAU DE BOISSON / ALIMENTS D’ALLAITEMENT</v>
      </c>
      <c r="BF195" s="204" t="str">
        <f t="shared" ref="BF195:BF258" si="57">IFERROR(INDEX(F:AR,MATCH(BE195,F:F,0),4),"")</f>
        <v>ORAL</v>
      </c>
      <c r="BG195" s="204" t="str">
        <f t="shared" ref="BG195:BG258" si="58">IFERROR(INDEX(F:AR,MATCH(BE195,F:F,0),6),"")</f>
        <v>TETRACYCLINES</v>
      </c>
      <c r="BH195" s="204" t="str">
        <f t="shared" ref="BH195:BH258" si="59">IFERROR(IF(INDEX(F:AR,MATCH(BE195,F:F,0),31)=0,"",INDEX(F:AR,MATCH(BE195,F:F,0),31)),"")</f>
        <v/>
      </c>
      <c r="BI195" s="204" t="str">
        <f t="shared" ref="BI195:BI258" si="60">IFERROR(IF(INDEX(F:AR,MATCH(BE195,F:F,0),38)=0,"",INDEX(F:AR,MATCH(BE195,F:F,0),38)),"")</f>
        <v/>
      </c>
      <c r="BJ195" s="204" t="str">
        <f t="shared" ref="BJ195:BJ258" si="61">+IFERROR(IF(INDEX(F:AR,MATCH(BE195,F:F,0),7)=0,"",INDEX(F:AR,MATCH(BE195,F:F,0),7)),"")</f>
        <v>doxycycline</v>
      </c>
      <c r="BK195" s="204" t="str">
        <f t="shared" ref="BK195:BK258" si="62">IFERROR(IF(INDEX(F:AR,MATCH(BE195,F:F,0),32)=0,"",INDEX(F:AR,MATCH(BE195,F:F,0),32)),"")</f>
        <v/>
      </c>
      <c r="BL195" s="204" t="str">
        <f t="shared" ref="BL195:BL258" si="63">IFERROR(IF(INDEX(F:AR,MATCH(BE195,F:F,0),39)=0,"",INDEX(F:AR,MATCH(BE195,F:F,0),39)),"")</f>
        <v/>
      </c>
      <c r="BM195" s="204" t="str">
        <f t="shared" si="50"/>
        <v>Doxycycline</v>
      </c>
      <c r="BN195" s="204" t="str">
        <f t="shared" ref="BN195:BN258" si="64">IFERROR(INDEX(CA$3:CB$63,MATCH(BJ195,CA$3:CA$63,0),2),"")</f>
        <v>Doxycycline</v>
      </c>
      <c r="BO195" s="204" t="str">
        <f t="shared" ref="BO195:BO258" si="65">IFERROR(INDEX(CA$3:CB$63,MATCH(BK195,CA$3:CA$63,0),2),"")</f>
        <v/>
      </c>
      <c r="BP195" s="204" t="str">
        <f t="shared" ref="BP195:BP258" si="66">IFERROR(INDEX(CA$3:CB$63,MATCH(BL195,CA$3:CA$63,0),2),"")</f>
        <v/>
      </c>
      <c r="BQ195" s="204" t="str">
        <f t="shared" si="51"/>
        <v>Tetracyclines</v>
      </c>
      <c r="BR195" s="204" t="str">
        <f t="shared" si="52"/>
        <v>Tetracyclines</v>
      </c>
      <c r="BS195" s="204" t="str">
        <f t="shared" si="53"/>
        <v/>
      </c>
      <c r="BT195" s="204" t="str">
        <f t="shared" si="54"/>
        <v/>
      </c>
      <c r="BU195" s="104" t="str">
        <f t="shared" si="55"/>
        <v>Voie orale  hors prémélanges médicamenteux</v>
      </c>
      <c r="BV195" s="202" t="str">
        <f t="shared" si="56"/>
        <v/>
      </c>
      <c r="BX195"/>
      <c r="BY195"/>
      <c r="BZ195"/>
      <c r="CA195"/>
      <c r="CB195"/>
      <c r="CD195"/>
      <c r="CL195" s="202"/>
      <c r="CO195" s="202">
        <v>194</v>
      </c>
    </row>
    <row r="196" spans="1:93" x14ac:dyDescent="0.25">
      <c r="A196" s="203" t="s">
        <v>3691</v>
      </c>
      <c r="B196" s="204" t="s">
        <v>3694</v>
      </c>
      <c r="C196" s="204" t="s">
        <v>3695</v>
      </c>
      <c r="D196" s="210" t="s">
        <v>1039</v>
      </c>
      <c r="E196" s="204" t="s">
        <v>852</v>
      </c>
      <c r="F196" s="204" t="s">
        <v>281</v>
      </c>
      <c r="G196" s="204" t="s">
        <v>853</v>
      </c>
      <c r="H196" s="204" t="s">
        <v>1446</v>
      </c>
      <c r="I196" s="204" t="s">
        <v>853</v>
      </c>
      <c r="J196" s="204" t="s">
        <v>2344</v>
      </c>
      <c r="K196" s="204" t="s">
        <v>2344</v>
      </c>
      <c r="L196" s="204" t="s">
        <v>2629</v>
      </c>
      <c r="M196" s="204" t="s">
        <v>213</v>
      </c>
      <c r="N196" s="204" t="s">
        <v>868</v>
      </c>
      <c r="O196" s="204" t="s">
        <v>858</v>
      </c>
      <c r="P196" s="204" t="s">
        <v>859</v>
      </c>
      <c r="Q196" s="204" t="s">
        <v>1033</v>
      </c>
      <c r="R196" s="204">
        <v>1</v>
      </c>
      <c r="S196" s="204">
        <v>5</v>
      </c>
      <c r="T196" s="204">
        <v>0</v>
      </c>
      <c r="U196" s="204">
        <v>0</v>
      </c>
      <c r="V196" s="204">
        <v>0</v>
      </c>
      <c r="W196" s="204">
        <v>0</v>
      </c>
      <c r="X196" s="204">
        <v>0</v>
      </c>
      <c r="Y196" s="204">
        <v>0</v>
      </c>
      <c r="Z196" s="204">
        <v>0</v>
      </c>
      <c r="AA196" s="204">
        <v>0</v>
      </c>
      <c r="AB196" s="204">
        <v>0</v>
      </c>
      <c r="AC196" s="204">
        <v>0</v>
      </c>
      <c r="AD196" s="204">
        <v>3</v>
      </c>
      <c r="AE196" s="204">
        <v>3</v>
      </c>
      <c r="AF196" s="204">
        <v>0</v>
      </c>
      <c r="AG196" s="204">
        <v>0</v>
      </c>
      <c r="AH196" s="204">
        <v>0</v>
      </c>
      <c r="AI196" s="204">
        <v>0</v>
      </c>
      <c r="AJ196" s="204"/>
      <c r="AK196" s="204"/>
      <c r="AL196" s="204"/>
      <c r="AM196" s="204"/>
      <c r="AN196" s="204"/>
      <c r="AO196" s="204"/>
      <c r="AP196" s="204"/>
      <c r="AQ196" s="204"/>
      <c r="AR196" s="204"/>
      <c r="AS196" s="204"/>
      <c r="AT196" s="204"/>
      <c r="AU196" s="204"/>
      <c r="AV196" s="204"/>
      <c r="AW196" s="204"/>
      <c r="AX196" s="204"/>
      <c r="AY196" s="204" t="str">
        <f t="shared" ref="AY196:AY259" si="67">IF(INDEX(CL$3:CM$174,MATCH(H196,CL$3:CL$174,0),2)="x",F196,"")</f>
        <v>CEFENIL 50 MG/ML</v>
      </c>
      <c r="AZ196" s="204" t="str">
        <f>IF(COUNTIF(AY:AY,AY196)=1,AY196,IF(AND(COUNTIF(AY:AY,AY196)&gt;1,COUNTIF(AZ$2:AZ195,AY196)&gt;=1),"",AY196))</f>
        <v/>
      </c>
      <c r="BA196" s="204" t="str">
        <v/>
      </c>
      <c r="BB196" s="204" t="str">
        <f>IF(BA196="","",MAX(BB$2:BB195)+1)</f>
        <v/>
      </c>
      <c r="BC196" s="204"/>
      <c r="BD196" s="204">
        <v>194</v>
      </c>
      <c r="BE196" s="204" t="str">
        <f t="shared" ref="BE196:BE259" si="68">IFERROR(INDEX(BA:BB,MATCH(BD196,BB:BB,0),1),"")</f>
        <v>DOXORAL</v>
      </c>
      <c r="BF196" s="204" t="str">
        <f t="shared" si="57"/>
        <v>ORAL</v>
      </c>
      <c r="BG196" s="204" t="str">
        <f t="shared" si="58"/>
        <v>TETRACYCLINES</v>
      </c>
      <c r="BH196" s="204" t="str">
        <f t="shared" si="59"/>
        <v/>
      </c>
      <c r="BI196" s="204" t="str">
        <f t="shared" si="60"/>
        <v/>
      </c>
      <c r="BJ196" s="204" t="str">
        <f t="shared" si="61"/>
        <v>doxycycline</v>
      </c>
      <c r="BK196" s="204" t="str">
        <f t="shared" si="62"/>
        <v/>
      </c>
      <c r="BL196" s="204" t="str">
        <f t="shared" si="63"/>
        <v/>
      </c>
      <c r="BM196" s="204" t="str">
        <f t="shared" ref="BM196:BM259" si="69">IF(3-COUNTBLANK(BN196:BP196)=1,BN196,IF(3-COUNTBLANK(BN196:BP196)=2,BN196&amp;" + "&amp;BO196,IF(3-COUNTBLANK(BN196:BP196)=3,BN196&amp;" + "&amp;BO196&amp;" + "&amp;BP196,"")))</f>
        <v>Doxycycline</v>
      </c>
      <c r="BN196" s="204" t="str">
        <f t="shared" si="64"/>
        <v>Doxycycline</v>
      </c>
      <c r="BO196" s="204" t="str">
        <f t="shared" si="65"/>
        <v/>
      </c>
      <c r="BP196" s="204" t="str">
        <f t="shared" si="66"/>
        <v/>
      </c>
      <c r="BQ196" s="204" t="str">
        <f t="shared" ref="BQ196:BQ259" si="70">IF(3-COUNTBLANK(BR196:BT196)=1,BR196,IF(3-COUNTBLANK(BR196:BT196)=2,IF(BR196=BS196,BR196,BR196&amp;" + "&amp;BS196),IF(3-COUNTBLANK(BR196:BT196)=3,IF(BR196=BS196,BR196,IF(BR196=BT196,BR196,IF(BS196=BT196,BS196,IF(AND(BR196=BS196,BR196=BT196),BR196,BR196&amp;" + "&amp;BS196&amp;" + "&amp;BT196)))))))</f>
        <v>Tetracyclines</v>
      </c>
      <c r="BR196" s="204" t="str">
        <f t="shared" ref="BR196:BR259" si="71">IFERROR(INDEX(BX$3:BY$18,MATCH(BG196,BX$3:BX$18,0),2),"")</f>
        <v>Tetracyclines</v>
      </c>
      <c r="BS196" s="204" t="str">
        <f t="shared" ref="BS196:BS259" si="72">IFERROR(INDEX(BX$3:BY$18,MATCH(BH196,BX$3:BX$18,0),2),"")</f>
        <v/>
      </c>
      <c r="BT196" s="204" t="str">
        <f t="shared" ref="BT196:BT259" si="73">IFERROR(INDEX(BX$3:BY$18,MATCH(BI196,BX$3:BX$18,0),2),"")</f>
        <v/>
      </c>
      <c r="BU196" s="104" t="str">
        <f t="shared" ref="BU196:BU259" si="74">IFERROR(INDEX(CE$3:CF$9,MATCH(BF196,CE$3:CE$9,0),2),"")</f>
        <v>Voie orale  hors prémélanges médicamenteux</v>
      </c>
      <c r="BV196" s="202" t="str">
        <f t="shared" ref="BV196:BV259" si="75">IF(BN196="Colistine","x",IF(BO196="Colistine","x",IF(BP196="Colistine","x",IF(BR196="Fluoroquinolones","x",IF(BS196="Fluoroquinolones","x",IF(BT196="Fluoroquinolones","x",IF(BR196="Cephalosporines 3&amp;4G","x",IF(BS196="Cephalosporines 3&amp;4G","x",IF(BT196="Cephalosporines 3&amp;4G","x","")))))))))</f>
        <v/>
      </c>
      <c r="BX196"/>
      <c r="BY196"/>
      <c r="BZ196"/>
      <c r="CA196"/>
      <c r="CB196"/>
      <c r="CD196"/>
      <c r="CL196" s="202"/>
      <c r="CO196" s="202">
        <v>195</v>
      </c>
    </row>
    <row r="197" spans="1:93" x14ac:dyDescent="0.25">
      <c r="A197" s="203" t="s">
        <v>4077</v>
      </c>
      <c r="B197" s="204" t="s">
        <v>4078</v>
      </c>
      <c r="C197" s="204" t="s">
        <v>4079</v>
      </c>
      <c r="D197" s="210" t="s">
        <v>851</v>
      </c>
      <c r="E197" s="204" t="s">
        <v>852</v>
      </c>
      <c r="F197" s="204" t="s">
        <v>700</v>
      </c>
      <c r="G197" s="204" t="s">
        <v>853</v>
      </c>
      <c r="H197" s="204" t="s">
        <v>1446</v>
      </c>
      <c r="I197" s="204" t="s">
        <v>853</v>
      </c>
      <c r="J197" s="204" t="s">
        <v>2344</v>
      </c>
      <c r="K197" s="204" t="s">
        <v>2344</v>
      </c>
      <c r="L197" s="204" t="s">
        <v>2629</v>
      </c>
      <c r="M197" s="204" t="s">
        <v>213</v>
      </c>
      <c r="N197" s="204" t="s">
        <v>868</v>
      </c>
      <c r="O197" s="204" t="s">
        <v>858</v>
      </c>
      <c r="P197" s="204" t="s">
        <v>859</v>
      </c>
      <c r="Q197" s="204" t="s">
        <v>983</v>
      </c>
      <c r="R197" s="204">
        <v>1</v>
      </c>
      <c r="S197" s="204">
        <v>5</v>
      </c>
      <c r="T197" s="204">
        <v>0</v>
      </c>
      <c r="U197" s="204">
        <v>0</v>
      </c>
      <c r="V197" s="204">
        <v>0</v>
      </c>
      <c r="W197" s="204">
        <v>0</v>
      </c>
      <c r="X197" s="204">
        <v>0</v>
      </c>
      <c r="Y197" s="204">
        <v>0</v>
      </c>
      <c r="Z197" s="204">
        <v>0</v>
      </c>
      <c r="AA197" s="204">
        <v>0</v>
      </c>
      <c r="AB197" s="204">
        <v>0</v>
      </c>
      <c r="AC197" s="204">
        <v>0</v>
      </c>
      <c r="AD197" s="204">
        <v>3</v>
      </c>
      <c r="AE197" s="204">
        <v>3</v>
      </c>
      <c r="AF197" s="204">
        <v>0</v>
      </c>
      <c r="AG197" s="204">
        <v>0</v>
      </c>
      <c r="AH197" s="204">
        <v>0</v>
      </c>
      <c r="AI197" s="204">
        <v>0</v>
      </c>
      <c r="AJ197" s="204"/>
      <c r="AK197" s="204"/>
      <c r="AL197" s="204"/>
      <c r="AM197" s="204"/>
      <c r="AN197" s="204"/>
      <c r="AO197" s="204"/>
      <c r="AP197" s="204"/>
      <c r="AQ197" s="204"/>
      <c r="AR197" s="204"/>
      <c r="AS197" s="204"/>
      <c r="AT197" s="204"/>
      <c r="AU197" s="204"/>
      <c r="AV197" s="204"/>
      <c r="AW197" s="204"/>
      <c r="AX197" s="204"/>
      <c r="AY197" s="204" t="str">
        <f t="shared" si="67"/>
        <v>CEFENIL RTU VET 50 MG/ML SUSPENSION INJECTABLE POUR PORCS ET BOVINS</v>
      </c>
      <c r="AZ197" s="204" t="str">
        <f>IF(COUNTIF(AY:AY,AY197)=1,AY197,IF(AND(COUNTIF(AY:AY,AY197)&gt;1,COUNTIF(AZ$2:AZ196,AY197)&gt;=1),"",AY197))</f>
        <v>CEFENIL RTU VET 50 MG/ML SUSPENSION INJECTABLE POUR PORCS ET BOVINS</v>
      </c>
      <c r="BA197" s="204" t="str">
        <v/>
      </c>
      <c r="BB197" s="204" t="str">
        <f>IF(BA197="","",MAX(BB$2:BB196)+1)</f>
        <v/>
      </c>
      <c r="BC197" s="204"/>
      <c r="BD197" s="204">
        <v>195</v>
      </c>
      <c r="BE197" s="204" t="str">
        <f t="shared" si="68"/>
        <v>DOXX-SOL 433 MG/G POUDRE POUR ADMINISTRATION DANS L'EAU DE BOISSON/LE SUBSTITUT DE LAIT POUR LES VEAUX PRE-RUMINANTS LES PORCS ET LES POULES</v>
      </c>
      <c r="BF197" s="204" t="str">
        <f t="shared" si="57"/>
        <v>ORAL</v>
      </c>
      <c r="BG197" s="204" t="str">
        <f t="shared" si="58"/>
        <v>TETRACYCLINES</v>
      </c>
      <c r="BH197" s="204" t="str">
        <f t="shared" si="59"/>
        <v/>
      </c>
      <c r="BI197" s="204" t="str">
        <f t="shared" si="60"/>
        <v/>
      </c>
      <c r="BJ197" s="204" t="str">
        <f t="shared" si="61"/>
        <v>doxycycline</v>
      </c>
      <c r="BK197" s="204" t="str">
        <f t="shared" si="62"/>
        <v/>
      </c>
      <c r="BL197" s="204" t="str">
        <f t="shared" si="63"/>
        <v/>
      </c>
      <c r="BM197" s="204" t="str">
        <f t="shared" si="69"/>
        <v>Doxycycline</v>
      </c>
      <c r="BN197" s="204" t="str">
        <f t="shared" si="64"/>
        <v>Doxycycline</v>
      </c>
      <c r="BO197" s="204" t="str">
        <f t="shared" si="65"/>
        <v/>
      </c>
      <c r="BP197" s="204" t="str">
        <f t="shared" si="66"/>
        <v/>
      </c>
      <c r="BQ197" s="204" t="str">
        <f t="shared" si="70"/>
        <v>Tetracyclines</v>
      </c>
      <c r="BR197" s="204" t="str">
        <f t="shared" si="71"/>
        <v>Tetracyclines</v>
      </c>
      <c r="BS197" s="204" t="str">
        <f t="shared" si="72"/>
        <v/>
      </c>
      <c r="BT197" s="204" t="str">
        <f t="shared" si="73"/>
        <v/>
      </c>
      <c r="BU197" s="104" t="str">
        <f t="shared" si="74"/>
        <v>Voie orale  hors prémélanges médicamenteux</v>
      </c>
      <c r="BV197" s="202" t="str">
        <f t="shared" si="75"/>
        <v/>
      </c>
      <c r="BX197"/>
      <c r="BY197"/>
      <c r="BZ197"/>
      <c r="CA197"/>
      <c r="CB197"/>
      <c r="CD197"/>
      <c r="CL197" s="202"/>
      <c r="CO197" s="202">
        <v>196</v>
      </c>
    </row>
    <row r="198" spans="1:93" x14ac:dyDescent="0.25">
      <c r="A198" s="203" t="s">
        <v>4077</v>
      </c>
      <c r="B198" s="204" t="s">
        <v>4080</v>
      </c>
      <c r="C198" s="204" t="s">
        <v>4081</v>
      </c>
      <c r="D198" s="210" t="s">
        <v>863</v>
      </c>
      <c r="E198" s="204" t="s">
        <v>852</v>
      </c>
      <c r="F198" s="204" t="s">
        <v>700</v>
      </c>
      <c r="G198" s="204" t="s">
        <v>853</v>
      </c>
      <c r="H198" s="204" t="s">
        <v>1446</v>
      </c>
      <c r="I198" s="204" t="s">
        <v>853</v>
      </c>
      <c r="J198" s="204" t="s">
        <v>2344</v>
      </c>
      <c r="K198" s="204" t="s">
        <v>2344</v>
      </c>
      <c r="L198" s="204" t="s">
        <v>2629</v>
      </c>
      <c r="M198" s="204" t="s">
        <v>213</v>
      </c>
      <c r="N198" s="204" t="s">
        <v>868</v>
      </c>
      <c r="O198" s="204" t="s">
        <v>858</v>
      </c>
      <c r="P198" s="204" t="s">
        <v>859</v>
      </c>
      <c r="Q198" s="204" t="s">
        <v>1179</v>
      </c>
      <c r="R198" s="204">
        <v>1</v>
      </c>
      <c r="S198" s="204">
        <v>5</v>
      </c>
      <c r="T198" s="204">
        <v>0</v>
      </c>
      <c r="U198" s="204">
        <v>0</v>
      </c>
      <c r="V198" s="204">
        <v>0</v>
      </c>
      <c r="W198" s="204">
        <v>0</v>
      </c>
      <c r="X198" s="204">
        <v>0</v>
      </c>
      <c r="Y198" s="204">
        <v>0</v>
      </c>
      <c r="Z198" s="204">
        <v>0</v>
      </c>
      <c r="AA198" s="204">
        <v>0</v>
      </c>
      <c r="AB198" s="204">
        <v>0</v>
      </c>
      <c r="AC198" s="204">
        <v>0</v>
      </c>
      <c r="AD198" s="204">
        <v>3</v>
      </c>
      <c r="AE198" s="204">
        <v>3</v>
      </c>
      <c r="AF198" s="204">
        <v>0</v>
      </c>
      <c r="AG198" s="204">
        <v>0</v>
      </c>
      <c r="AH198" s="204">
        <v>0</v>
      </c>
      <c r="AI198" s="204">
        <v>0</v>
      </c>
      <c r="AJ198" s="204"/>
      <c r="AK198" s="204"/>
      <c r="AL198" s="204"/>
      <c r="AM198" s="204"/>
      <c r="AN198" s="204"/>
      <c r="AO198" s="204"/>
      <c r="AP198" s="204"/>
      <c r="AQ198" s="204"/>
      <c r="AR198" s="204"/>
      <c r="AS198" s="204"/>
      <c r="AT198" s="204"/>
      <c r="AU198" s="204"/>
      <c r="AV198" s="204"/>
      <c r="AW198" s="204"/>
      <c r="AX198" s="204"/>
      <c r="AY198" s="204" t="str">
        <f t="shared" si="67"/>
        <v>CEFENIL RTU VET 50 MG/ML SUSPENSION INJECTABLE POUR PORCS ET BOVINS</v>
      </c>
      <c r="AZ198" s="204" t="str">
        <f>IF(COUNTIF(AY:AY,AY198)=1,AY198,IF(AND(COUNTIF(AY:AY,AY198)&gt;1,COUNTIF(AZ$2:AZ197,AY198)&gt;=1),"",AY198))</f>
        <v/>
      </c>
      <c r="BA198" s="204" t="str">
        <v/>
      </c>
      <c r="BB198" s="204" t="str">
        <f>IF(BA198="","",MAX(BB$2:BB197)+1)</f>
        <v/>
      </c>
      <c r="BC198" s="204"/>
      <c r="BD198" s="204">
        <v>196</v>
      </c>
      <c r="BE198" s="204" t="str">
        <f t="shared" si="68"/>
        <v>DOXY 2% PM</v>
      </c>
      <c r="BF198" s="204" t="str">
        <f t="shared" si="57"/>
        <v>PM</v>
      </c>
      <c r="BG198" s="204" t="str">
        <f t="shared" si="58"/>
        <v>TETRACYCLINES</v>
      </c>
      <c r="BH198" s="204" t="str">
        <f t="shared" si="59"/>
        <v/>
      </c>
      <c r="BI198" s="204" t="str">
        <f t="shared" si="60"/>
        <v/>
      </c>
      <c r="BJ198" s="204" t="str">
        <f t="shared" si="61"/>
        <v>doxycycline</v>
      </c>
      <c r="BK198" s="204" t="str">
        <f t="shared" si="62"/>
        <v/>
      </c>
      <c r="BL198" s="204" t="str">
        <f t="shared" si="63"/>
        <v/>
      </c>
      <c r="BM198" s="204" t="str">
        <f t="shared" si="69"/>
        <v>Doxycycline</v>
      </c>
      <c r="BN198" s="204" t="str">
        <f t="shared" si="64"/>
        <v>Doxycycline</v>
      </c>
      <c r="BO198" s="204" t="str">
        <f t="shared" si="65"/>
        <v/>
      </c>
      <c r="BP198" s="204" t="str">
        <f t="shared" si="66"/>
        <v/>
      </c>
      <c r="BQ198" s="204" t="str">
        <f t="shared" si="70"/>
        <v>Tetracyclines</v>
      </c>
      <c r="BR198" s="204" t="str">
        <f t="shared" si="71"/>
        <v>Tetracyclines</v>
      </c>
      <c r="BS198" s="204" t="str">
        <f t="shared" si="72"/>
        <v/>
      </c>
      <c r="BT198" s="204" t="str">
        <f t="shared" si="73"/>
        <v/>
      </c>
      <c r="BU198" s="104" t="str">
        <f t="shared" si="74"/>
        <v>Prémélanges médicamenteux</v>
      </c>
      <c r="BV198" s="202" t="str">
        <f t="shared" si="75"/>
        <v/>
      </c>
      <c r="BX198"/>
      <c r="BY198"/>
      <c r="BZ198"/>
      <c r="CA198"/>
      <c r="CB198"/>
      <c r="CD198"/>
      <c r="CL198" s="202"/>
      <c r="CO198" s="202">
        <v>197</v>
      </c>
    </row>
    <row r="199" spans="1:93" x14ac:dyDescent="0.25">
      <c r="A199" s="203" t="s">
        <v>4196</v>
      </c>
      <c r="B199" s="204" t="s">
        <v>4197</v>
      </c>
      <c r="C199" s="204" t="s">
        <v>4198</v>
      </c>
      <c r="D199" s="210" t="s">
        <v>851</v>
      </c>
      <c r="E199" s="204" t="s">
        <v>852</v>
      </c>
      <c r="F199" s="204" t="s">
        <v>701</v>
      </c>
      <c r="G199" s="204" t="s">
        <v>853</v>
      </c>
      <c r="H199" s="204" t="s">
        <v>1446</v>
      </c>
      <c r="I199" s="204" t="s">
        <v>853</v>
      </c>
      <c r="J199" s="204" t="s">
        <v>2344</v>
      </c>
      <c r="K199" s="204" t="s">
        <v>2344</v>
      </c>
      <c r="L199" s="204" t="s">
        <v>2629</v>
      </c>
      <c r="M199" s="204" t="s">
        <v>213</v>
      </c>
      <c r="N199" s="204" t="s">
        <v>868</v>
      </c>
      <c r="O199" s="204" t="s">
        <v>858</v>
      </c>
      <c r="P199" s="204" t="s">
        <v>859</v>
      </c>
      <c r="Q199" s="204" t="s">
        <v>983</v>
      </c>
      <c r="R199" s="204">
        <v>1</v>
      </c>
      <c r="S199" s="204">
        <v>5</v>
      </c>
      <c r="T199" s="204">
        <v>0</v>
      </c>
      <c r="U199" s="204">
        <v>0</v>
      </c>
      <c r="V199" s="204">
        <v>0</v>
      </c>
      <c r="W199" s="204">
        <v>0</v>
      </c>
      <c r="X199" s="204">
        <v>0</v>
      </c>
      <c r="Y199" s="204">
        <v>0</v>
      </c>
      <c r="Z199" s="204">
        <v>0</v>
      </c>
      <c r="AA199" s="204">
        <v>0</v>
      </c>
      <c r="AB199" s="204">
        <v>0</v>
      </c>
      <c r="AC199" s="204">
        <v>0</v>
      </c>
      <c r="AD199" s="204">
        <v>3</v>
      </c>
      <c r="AE199" s="204">
        <v>3</v>
      </c>
      <c r="AF199" s="204">
        <v>0</v>
      </c>
      <c r="AG199" s="204">
        <v>0</v>
      </c>
      <c r="AH199" s="204">
        <v>0</v>
      </c>
      <c r="AI199" s="204">
        <v>0</v>
      </c>
      <c r="AJ199" s="204"/>
      <c r="AK199" s="204"/>
      <c r="AL199" s="204"/>
      <c r="AM199" s="204"/>
      <c r="AN199" s="204"/>
      <c r="AO199" s="204"/>
      <c r="AP199" s="204"/>
      <c r="AQ199" s="204"/>
      <c r="AR199" s="204"/>
      <c r="AS199" s="204"/>
      <c r="AT199" s="204"/>
      <c r="AU199" s="204"/>
      <c r="AV199" s="204"/>
      <c r="AW199" s="204"/>
      <c r="AX199" s="204"/>
      <c r="AY199" s="204" t="str">
        <f t="shared" si="67"/>
        <v>CEFOKEL 50 MG/ML SUSPENSION INJECTABLE POUR PORCINS ET BOVINS</v>
      </c>
      <c r="AZ199" s="204" t="str">
        <f>IF(COUNTIF(AY:AY,AY199)=1,AY199,IF(AND(COUNTIF(AY:AY,AY199)&gt;1,COUNTIF(AZ$2:AZ198,AY199)&gt;=1),"",AY199))</f>
        <v>CEFOKEL 50 MG/ML SUSPENSION INJECTABLE POUR PORCINS ET BOVINS</v>
      </c>
      <c r="BA199" s="204" t="str">
        <v/>
      </c>
      <c r="BB199" s="204" t="str">
        <f>IF(BA199="","",MAX(BB$2:BB198)+1)</f>
        <v/>
      </c>
      <c r="BC199" s="204"/>
      <c r="BD199" s="204">
        <v>197</v>
      </c>
      <c r="BE199" s="204" t="str">
        <f t="shared" si="68"/>
        <v>DOXY 20 FRANVET</v>
      </c>
      <c r="BF199" s="204" t="str">
        <f t="shared" si="57"/>
        <v>ORAL</v>
      </c>
      <c r="BG199" s="204" t="str">
        <f t="shared" si="58"/>
        <v>TETRACYCLINES</v>
      </c>
      <c r="BH199" s="204" t="str">
        <f t="shared" si="59"/>
        <v/>
      </c>
      <c r="BI199" s="204" t="str">
        <f t="shared" si="60"/>
        <v/>
      </c>
      <c r="BJ199" s="204" t="str">
        <f t="shared" si="61"/>
        <v>doxycycline</v>
      </c>
      <c r="BK199" s="204" t="str">
        <f t="shared" si="62"/>
        <v/>
      </c>
      <c r="BL199" s="204" t="str">
        <f t="shared" si="63"/>
        <v/>
      </c>
      <c r="BM199" s="204" t="str">
        <f t="shared" si="69"/>
        <v>Doxycycline</v>
      </c>
      <c r="BN199" s="204" t="str">
        <f t="shared" si="64"/>
        <v>Doxycycline</v>
      </c>
      <c r="BO199" s="204" t="str">
        <f t="shared" si="65"/>
        <v/>
      </c>
      <c r="BP199" s="204" t="str">
        <f t="shared" si="66"/>
        <v/>
      </c>
      <c r="BQ199" s="204" t="str">
        <f t="shared" si="70"/>
        <v>Tetracyclines</v>
      </c>
      <c r="BR199" s="204" t="str">
        <f t="shared" si="71"/>
        <v>Tetracyclines</v>
      </c>
      <c r="BS199" s="204" t="str">
        <f t="shared" si="72"/>
        <v/>
      </c>
      <c r="BT199" s="204" t="str">
        <f t="shared" si="73"/>
        <v/>
      </c>
      <c r="BU199" s="104" t="str">
        <f t="shared" si="74"/>
        <v>Voie orale  hors prémélanges médicamenteux</v>
      </c>
      <c r="BV199" s="202" t="str">
        <f t="shared" si="75"/>
        <v/>
      </c>
      <c r="BX199"/>
      <c r="BY199"/>
      <c r="BZ199"/>
      <c r="CA199"/>
      <c r="CB199"/>
      <c r="CD199"/>
      <c r="CL199" s="202"/>
      <c r="CO199" s="202">
        <v>198</v>
      </c>
    </row>
    <row r="200" spans="1:93" x14ac:dyDescent="0.25">
      <c r="A200" s="203" t="s">
        <v>2838</v>
      </c>
      <c r="B200" s="204" t="s">
        <v>2839</v>
      </c>
      <c r="C200" s="204" t="s">
        <v>2840</v>
      </c>
      <c r="D200" s="210" t="s">
        <v>1137</v>
      </c>
      <c r="E200" s="204" t="s">
        <v>906</v>
      </c>
      <c r="F200" s="204" t="s">
        <v>74</v>
      </c>
      <c r="G200" s="204" t="s">
        <v>1116</v>
      </c>
      <c r="H200" s="204" t="s">
        <v>890</v>
      </c>
      <c r="I200" s="204" t="s">
        <v>1116</v>
      </c>
      <c r="J200" s="204" t="s">
        <v>1291</v>
      </c>
      <c r="K200" s="204" t="s">
        <v>1291</v>
      </c>
      <c r="L200" s="204" t="s">
        <v>2841</v>
      </c>
      <c r="M200" s="204" t="s">
        <v>213</v>
      </c>
      <c r="N200" s="204" t="s">
        <v>1275</v>
      </c>
      <c r="O200" s="204" t="s">
        <v>918</v>
      </c>
      <c r="P200" s="204" t="s">
        <v>859</v>
      </c>
      <c r="Q200" s="204" t="s">
        <v>2726</v>
      </c>
      <c r="R200" s="204">
        <v>0</v>
      </c>
      <c r="S200" s="204">
        <v>0</v>
      </c>
      <c r="T200" s="204">
        <v>0</v>
      </c>
      <c r="U200" s="204">
        <v>0</v>
      </c>
      <c r="V200" s="204">
        <v>0</v>
      </c>
      <c r="W200" s="204">
        <v>0</v>
      </c>
      <c r="X200" s="204">
        <v>0</v>
      </c>
      <c r="Y200" s="204">
        <v>0</v>
      </c>
      <c r="Z200" s="204">
        <v>0</v>
      </c>
      <c r="AA200" s="204">
        <v>0</v>
      </c>
      <c r="AB200" s="204">
        <v>0</v>
      </c>
      <c r="AC200" s="204">
        <v>0</v>
      </c>
      <c r="AD200" s="204">
        <v>0</v>
      </c>
      <c r="AE200" s="204">
        <v>0</v>
      </c>
      <c r="AF200" s="204">
        <v>0</v>
      </c>
      <c r="AG200" s="204">
        <v>0</v>
      </c>
      <c r="AH200" s="204">
        <v>0</v>
      </c>
      <c r="AI200" s="204">
        <v>0</v>
      </c>
      <c r="AJ200" s="204"/>
      <c r="AK200" s="204"/>
      <c r="AL200" s="204"/>
      <c r="AM200" s="204"/>
      <c r="AN200" s="204"/>
      <c r="AO200" s="204"/>
      <c r="AP200" s="204"/>
      <c r="AQ200" s="204"/>
      <c r="AR200" s="204"/>
      <c r="AS200" s="204"/>
      <c r="AT200" s="204"/>
      <c r="AU200" s="204"/>
      <c r="AV200" s="204"/>
      <c r="AW200" s="204"/>
      <c r="AX200" s="204"/>
      <c r="AY200" s="204" t="str">
        <f t="shared" si="67"/>
        <v>CEFOVET</v>
      </c>
      <c r="AZ200" s="204" t="str">
        <f>IF(COUNTIF(AY:AY,AY200)=1,AY200,IF(AND(COUNTIF(AY:AY,AY200)&gt;1,COUNTIF(AZ$2:AZ199,AY200)&gt;=1),"",AY200))</f>
        <v>CEFOVET</v>
      </c>
      <c r="BA200" s="204" t="str">
        <v/>
      </c>
      <c r="BB200" s="204" t="str">
        <f>IF(BA200="","",MAX(BB$2:BB199)+1)</f>
        <v/>
      </c>
      <c r="BC200" s="204"/>
      <c r="BD200" s="204">
        <v>198</v>
      </c>
      <c r="BE200" s="204" t="str">
        <f t="shared" si="68"/>
        <v>DOXY 4% PM</v>
      </c>
      <c r="BF200" s="204" t="str">
        <f t="shared" si="57"/>
        <v>PM</v>
      </c>
      <c r="BG200" s="204" t="str">
        <f t="shared" si="58"/>
        <v>TETRACYCLINES</v>
      </c>
      <c r="BH200" s="204" t="str">
        <f t="shared" si="59"/>
        <v/>
      </c>
      <c r="BI200" s="204" t="str">
        <f t="shared" si="60"/>
        <v/>
      </c>
      <c r="BJ200" s="204" t="str">
        <f t="shared" si="61"/>
        <v>doxycycline</v>
      </c>
      <c r="BK200" s="204" t="str">
        <f t="shared" si="62"/>
        <v/>
      </c>
      <c r="BL200" s="204" t="str">
        <f t="shared" si="63"/>
        <v/>
      </c>
      <c r="BM200" s="204" t="str">
        <f t="shared" si="69"/>
        <v>Doxycycline</v>
      </c>
      <c r="BN200" s="204" t="str">
        <f t="shared" si="64"/>
        <v>Doxycycline</v>
      </c>
      <c r="BO200" s="204" t="str">
        <f t="shared" si="65"/>
        <v/>
      </c>
      <c r="BP200" s="204" t="str">
        <f t="shared" si="66"/>
        <v/>
      </c>
      <c r="BQ200" s="204" t="str">
        <f t="shared" si="70"/>
        <v>Tetracyclines</v>
      </c>
      <c r="BR200" s="204" t="str">
        <f t="shared" si="71"/>
        <v>Tetracyclines</v>
      </c>
      <c r="BS200" s="204" t="str">
        <f t="shared" si="72"/>
        <v/>
      </c>
      <c r="BT200" s="204" t="str">
        <f t="shared" si="73"/>
        <v/>
      </c>
      <c r="BU200" s="104" t="str">
        <f t="shared" si="74"/>
        <v>Prémélanges médicamenteux</v>
      </c>
      <c r="BV200" s="202" t="str">
        <f t="shared" si="75"/>
        <v/>
      </c>
      <c r="BX200"/>
      <c r="BY200"/>
      <c r="BZ200"/>
      <c r="CA200"/>
      <c r="CB200"/>
      <c r="CD200"/>
      <c r="CL200" s="202"/>
      <c r="CO200" s="202">
        <v>199</v>
      </c>
    </row>
    <row r="201" spans="1:93" x14ac:dyDescent="0.25">
      <c r="A201" s="203" t="s">
        <v>2838</v>
      </c>
      <c r="B201" s="204" t="s">
        <v>2842</v>
      </c>
      <c r="C201" s="204" t="s">
        <v>2843</v>
      </c>
      <c r="D201" s="210" t="s">
        <v>947</v>
      </c>
      <c r="E201" s="204" t="s">
        <v>906</v>
      </c>
      <c r="F201" s="204" t="s">
        <v>74</v>
      </c>
      <c r="G201" s="204" t="s">
        <v>1116</v>
      </c>
      <c r="H201" s="204" t="s">
        <v>890</v>
      </c>
      <c r="I201" s="204" t="s">
        <v>1116</v>
      </c>
      <c r="J201" s="204" t="s">
        <v>1291</v>
      </c>
      <c r="K201" s="204" t="s">
        <v>1291</v>
      </c>
      <c r="L201" s="204" t="s">
        <v>2841</v>
      </c>
      <c r="M201" s="204" t="s">
        <v>213</v>
      </c>
      <c r="N201" s="204" t="s">
        <v>1275</v>
      </c>
      <c r="O201" s="204" t="s">
        <v>918</v>
      </c>
      <c r="P201" s="204" t="s">
        <v>859</v>
      </c>
      <c r="Q201" s="204" t="s">
        <v>1423</v>
      </c>
      <c r="R201" s="204">
        <v>0</v>
      </c>
      <c r="S201" s="204">
        <v>0</v>
      </c>
      <c r="T201" s="204">
        <v>0</v>
      </c>
      <c r="U201" s="204">
        <v>0</v>
      </c>
      <c r="V201" s="204">
        <v>0</v>
      </c>
      <c r="W201" s="204">
        <v>0</v>
      </c>
      <c r="X201" s="204">
        <v>0</v>
      </c>
      <c r="Y201" s="204">
        <v>0</v>
      </c>
      <c r="Z201" s="204">
        <v>0</v>
      </c>
      <c r="AA201" s="204">
        <v>0</v>
      </c>
      <c r="AB201" s="204">
        <v>0</v>
      </c>
      <c r="AC201" s="204">
        <v>0</v>
      </c>
      <c r="AD201" s="204">
        <v>0</v>
      </c>
      <c r="AE201" s="204">
        <v>0</v>
      </c>
      <c r="AF201" s="204">
        <v>0</v>
      </c>
      <c r="AG201" s="204">
        <v>0</v>
      </c>
      <c r="AH201" s="204">
        <v>0</v>
      </c>
      <c r="AI201" s="204">
        <v>0</v>
      </c>
      <c r="AJ201" s="204"/>
      <c r="AK201" s="204"/>
      <c r="AL201" s="204"/>
      <c r="AM201" s="204"/>
      <c r="AN201" s="204"/>
      <c r="AO201" s="204"/>
      <c r="AP201" s="204"/>
      <c r="AQ201" s="204"/>
      <c r="AR201" s="204"/>
      <c r="AS201" s="204"/>
      <c r="AT201" s="204"/>
      <c r="AU201" s="204"/>
      <c r="AV201" s="204"/>
      <c r="AW201" s="204"/>
      <c r="AX201" s="204"/>
      <c r="AY201" s="204" t="str">
        <f t="shared" si="67"/>
        <v>CEFOVET</v>
      </c>
      <c r="AZ201" s="204" t="str">
        <f>IF(COUNTIF(AY:AY,AY201)=1,AY201,IF(AND(COUNTIF(AY:AY,AY201)&gt;1,COUNTIF(AZ$2:AZ200,AY201)&gt;=1),"",AY201))</f>
        <v/>
      </c>
      <c r="BA201" s="204" t="str">
        <v/>
      </c>
      <c r="BB201" s="204" t="str">
        <f>IF(BA201="","",MAX(BB$2:BB200)+1)</f>
        <v/>
      </c>
      <c r="BC201" s="204"/>
      <c r="BD201" s="204">
        <v>199</v>
      </c>
      <c r="BE201" s="204" t="str">
        <f t="shared" si="68"/>
        <v>DOXY 5 FRANVET</v>
      </c>
      <c r="BF201" s="204" t="str">
        <f t="shared" si="57"/>
        <v>ORAL</v>
      </c>
      <c r="BG201" s="204" t="str">
        <f t="shared" si="58"/>
        <v>TETRACYCLINES</v>
      </c>
      <c r="BH201" s="204" t="str">
        <f t="shared" si="59"/>
        <v/>
      </c>
      <c r="BI201" s="204" t="str">
        <f t="shared" si="60"/>
        <v/>
      </c>
      <c r="BJ201" s="204" t="str">
        <f t="shared" si="61"/>
        <v>doxycycline</v>
      </c>
      <c r="BK201" s="204" t="str">
        <f t="shared" si="62"/>
        <v/>
      </c>
      <c r="BL201" s="204" t="str">
        <f t="shared" si="63"/>
        <v/>
      </c>
      <c r="BM201" s="204" t="str">
        <f t="shared" si="69"/>
        <v>Doxycycline</v>
      </c>
      <c r="BN201" s="204" t="str">
        <f t="shared" si="64"/>
        <v>Doxycycline</v>
      </c>
      <c r="BO201" s="204" t="str">
        <f t="shared" si="65"/>
        <v/>
      </c>
      <c r="BP201" s="204" t="str">
        <f t="shared" si="66"/>
        <v/>
      </c>
      <c r="BQ201" s="204" t="str">
        <f t="shared" si="70"/>
        <v>Tetracyclines</v>
      </c>
      <c r="BR201" s="204" t="str">
        <f t="shared" si="71"/>
        <v>Tetracyclines</v>
      </c>
      <c r="BS201" s="204" t="str">
        <f t="shared" si="72"/>
        <v/>
      </c>
      <c r="BT201" s="204" t="str">
        <f t="shared" si="73"/>
        <v/>
      </c>
      <c r="BU201" s="104" t="str">
        <f t="shared" si="74"/>
        <v>Voie orale  hors prémélanges médicamenteux</v>
      </c>
      <c r="BV201" s="202" t="str">
        <f t="shared" si="75"/>
        <v/>
      </c>
      <c r="BX201"/>
      <c r="BY201"/>
      <c r="BZ201"/>
      <c r="CA201"/>
      <c r="CB201"/>
      <c r="CD201"/>
      <c r="CL201" s="202"/>
      <c r="CO201" s="202">
        <v>200</v>
      </c>
    </row>
    <row r="202" spans="1:93" x14ac:dyDescent="0.25">
      <c r="A202" s="203" t="s">
        <v>2849</v>
      </c>
      <c r="B202" s="204" t="s">
        <v>2850</v>
      </c>
      <c r="C202" s="204" t="s">
        <v>2851</v>
      </c>
      <c r="D202" s="210" t="s">
        <v>1033</v>
      </c>
      <c r="E202" s="204" t="s">
        <v>906</v>
      </c>
      <c r="F202" s="204" t="s">
        <v>282</v>
      </c>
      <c r="G202" s="204" t="s">
        <v>1128</v>
      </c>
      <c r="H202" s="204" t="s">
        <v>2671</v>
      </c>
      <c r="I202" s="204" t="s">
        <v>1116</v>
      </c>
      <c r="J202" s="204" t="s">
        <v>1291</v>
      </c>
      <c r="K202" s="204" t="s">
        <v>1291</v>
      </c>
      <c r="L202" s="204" t="s">
        <v>2841</v>
      </c>
      <c r="M202" s="204" t="s">
        <v>213</v>
      </c>
      <c r="N202" s="204" t="s">
        <v>863</v>
      </c>
      <c r="O202" s="204" t="s">
        <v>918</v>
      </c>
      <c r="P202" s="204" t="s">
        <v>859</v>
      </c>
      <c r="Q202" s="204" t="s">
        <v>859</v>
      </c>
      <c r="R202" s="204">
        <v>0</v>
      </c>
      <c r="S202" s="204">
        <v>0</v>
      </c>
      <c r="T202" s="204">
        <v>0</v>
      </c>
      <c r="U202" s="204">
        <v>0</v>
      </c>
      <c r="V202" s="204">
        <v>0</v>
      </c>
      <c r="W202" s="204">
        <v>0</v>
      </c>
      <c r="X202" s="204">
        <v>0</v>
      </c>
      <c r="Y202" s="204">
        <v>0</v>
      </c>
      <c r="Z202" s="204">
        <v>0</v>
      </c>
      <c r="AA202" s="204">
        <v>0</v>
      </c>
      <c r="AB202" s="204">
        <v>0</v>
      </c>
      <c r="AC202" s="204">
        <v>0</v>
      </c>
      <c r="AD202" s="204">
        <v>0</v>
      </c>
      <c r="AE202" s="204">
        <v>0</v>
      </c>
      <c r="AF202" s="204">
        <v>0</v>
      </c>
      <c r="AG202" s="204">
        <v>0</v>
      </c>
      <c r="AH202" s="204">
        <v>0</v>
      </c>
      <c r="AI202" s="204">
        <v>0</v>
      </c>
      <c r="AJ202" s="204"/>
      <c r="AK202" s="204"/>
      <c r="AL202" s="204"/>
      <c r="AM202" s="204"/>
      <c r="AN202" s="204"/>
      <c r="AO202" s="204"/>
      <c r="AP202" s="204"/>
      <c r="AQ202" s="204"/>
      <c r="AR202" s="204"/>
      <c r="AS202" s="204"/>
      <c r="AT202" s="204"/>
      <c r="AU202" s="204"/>
      <c r="AV202" s="204"/>
      <c r="AW202" s="204"/>
      <c r="AX202" s="204"/>
      <c r="AY202" s="204" t="str">
        <f t="shared" si="67"/>
        <v>CEFOVET HL</v>
      </c>
      <c r="AZ202" s="204" t="str">
        <f>IF(COUNTIF(AY:AY,AY202)=1,AY202,IF(AND(COUNTIF(AY:AY,AY202)&gt;1,COUNTIF(AZ$2:AZ201,AY202)&gt;=1),"",AY202))</f>
        <v>CEFOVET HL</v>
      </c>
      <c r="BA202" s="204" t="str">
        <v/>
      </c>
      <c r="BB202" s="204" t="str">
        <f>IF(BA202="","",MAX(BB$2:BB201)+1)</f>
        <v/>
      </c>
      <c r="BC202" s="204"/>
      <c r="BD202" s="204">
        <v>200</v>
      </c>
      <c r="BE202" s="204" t="str">
        <f t="shared" si="68"/>
        <v>DOXYCYCLINE CALIER 500 MG/G POUDRE POUR ADMINISTRATION DANS L'EAU DE BOISSON POUR POULETS, DINDES ET PORCINS</v>
      </c>
      <c r="BF202" s="204" t="str">
        <f t="shared" si="57"/>
        <v>ORAL</v>
      </c>
      <c r="BG202" s="204" t="str">
        <f t="shared" si="58"/>
        <v>TETRACYCLINES</v>
      </c>
      <c r="BH202" s="204" t="str">
        <f t="shared" si="59"/>
        <v/>
      </c>
      <c r="BI202" s="204" t="str">
        <f t="shared" si="60"/>
        <v/>
      </c>
      <c r="BJ202" s="204" t="str">
        <f t="shared" si="61"/>
        <v>doxycycline</v>
      </c>
      <c r="BK202" s="204" t="str">
        <f t="shared" si="62"/>
        <v/>
      </c>
      <c r="BL202" s="204" t="str">
        <f t="shared" si="63"/>
        <v/>
      </c>
      <c r="BM202" s="204" t="str">
        <f t="shared" si="69"/>
        <v>Doxycycline</v>
      </c>
      <c r="BN202" s="204" t="str">
        <f t="shared" si="64"/>
        <v>Doxycycline</v>
      </c>
      <c r="BO202" s="204" t="str">
        <f t="shared" si="65"/>
        <v/>
      </c>
      <c r="BP202" s="204" t="str">
        <f t="shared" si="66"/>
        <v/>
      </c>
      <c r="BQ202" s="204" t="str">
        <f t="shared" si="70"/>
        <v>Tetracyclines</v>
      </c>
      <c r="BR202" s="204" t="str">
        <f t="shared" si="71"/>
        <v>Tetracyclines</v>
      </c>
      <c r="BS202" s="204" t="str">
        <f t="shared" si="72"/>
        <v/>
      </c>
      <c r="BT202" s="204" t="str">
        <f t="shared" si="73"/>
        <v/>
      </c>
      <c r="BU202" s="104" t="str">
        <f t="shared" si="74"/>
        <v>Voie orale  hors prémélanges médicamenteux</v>
      </c>
      <c r="BV202" s="202" t="str">
        <f t="shared" si="75"/>
        <v/>
      </c>
      <c r="BX202"/>
      <c r="BY202"/>
      <c r="BZ202"/>
      <c r="CA202"/>
      <c r="CB202"/>
      <c r="CD202"/>
      <c r="CL202" s="202"/>
      <c r="CO202" s="202">
        <v>201</v>
      </c>
    </row>
    <row r="203" spans="1:93" x14ac:dyDescent="0.25">
      <c r="A203" s="203" t="s">
        <v>2849</v>
      </c>
      <c r="B203" s="204" t="s">
        <v>2852</v>
      </c>
      <c r="C203" s="204" t="s">
        <v>2853</v>
      </c>
      <c r="D203" s="210" t="s">
        <v>1154</v>
      </c>
      <c r="E203" s="204" t="s">
        <v>906</v>
      </c>
      <c r="F203" s="204" t="s">
        <v>282</v>
      </c>
      <c r="G203" s="204" t="s">
        <v>1128</v>
      </c>
      <c r="H203" s="204" t="s">
        <v>2671</v>
      </c>
      <c r="I203" s="204" t="s">
        <v>1116</v>
      </c>
      <c r="J203" s="204" t="s">
        <v>1291</v>
      </c>
      <c r="K203" s="204" t="s">
        <v>1291</v>
      </c>
      <c r="L203" s="204" t="s">
        <v>2841</v>
      </c>
      <c r="M203" s="204" t="s">
        <v>213</v>
      </c>
      <c r="N203" s="204" t="s">
        <v>863</v>
      </c>
      <c r="O203" s="204" t="s">
        <v>918</v>
      </c>
      <c r="P203" s="204" t="s">
        <v>859</v>
      </c>
      <c r="Q203" s="204" t="s">
        <v>1071</v>
      </c>
      <c r="R203" s="204">
        <v>0</v>
      </c>
      <c r="S203" s="204">
        <v>0</v>
      </c>
      <c r="T203" s="204">
        <v>0</v>
      </c>
      <c r="U203" s="204">
        <v>0</v>
      </c>
      <c r="V203" s="204">
        <v>0</v>
      </c>
      <c r="W203" s="204">
        <v>0</v>
      </c>
      <c r="X203" s="204">
        <v>0</v>
      </c>
      <c r="Y203" s="204">
        <v>0</v>
      </c>
      <c r="Z203" s="204">
        <v>0</v>
      </c>
      <c r="AA203" s="204">
        <v>0</v>
      </c>
      <c r="AB203" s="204">
        <v>0</v>
      </c>
      <c r="AC203" s="204">
        <v>0</v>
      </c>
      <c r="AD203" s="204">
        <v>0</v>
      </c>
      <c r="AE203" s="204">
        <v>0</v>
      </c>
      <c r="AF203" s="204">
        <v>0</v>
      </c>
      <c r="AG203" s="204">
        <v>0</v>
      </c>
      <c r="AH203" s="204">
        <v>0</v>
      </c>
      <c r="AI203" s="204">
        <v>0</v>
      </c>
      <c r="AJ203" s="204"/>
      <c r="AK203" s="204"/>
      <c r="AL203" s="204"/>
      <c r="AM203" s="204"/>
      <c r="AN203" s="204"/>
      <c r="AO203" s="204"/>
      <c r="AP203" s="204"/>
      <c r="AQ203" s="204"/>
      <c r="AR203" s="204"/>
      <c r="AS203" s="204"/>
      <c r="AT203" s="204"/>
      <c r="AU203" s="204"/>
      <c r="AV203" s="204"/>
      <c r="AW203" s="204"/>
      <c r="AX203" s="204"/>
      <c r="AY203" s="204" t="str">
        <f t="shared" si="67"/>
        <v>CEFOVET HL</v>
      </c>
      <c r="AZ203" s="204" t="str">
        <f>IF(COUNTIF(AY:AY,AY203)=1,AY203,IF(AND(COUNTIF(AY:AY,AY203)&gt;1,COUNTIF(AZ$2:AZ202,AY203)&gt;=1),"",AY203))</f>
        <v/>
      </c>
      <c r="BA203" s="204" t="str">
        <v/>
      </c>
      <c r="BB203" s="204" t="str">
        <f>IF(BA203="","",MAX(BB$2:BB202)+1)</f>
        <v/>
      </c>
      <c r="BC203" s="204"/>
      <c r="BD203" s="204">
        <v>201</v>
      </c>
      <c r="BE203" s="204" t="str">
        <f t="shared" si="68"/>
        <v>DOXYLIN 867 MG/G POUDRE POUR ADMINISTRATION DANS L’EAU DE BOISSON/LE LAIT POUR VEAUX ET PORCS</v>
      </c>
      <c r="BF203" s="204" t="str">
        <f t="shared" si="57"/>
        <v>ORAL</v>
      </c>
      <c r="BG203" s="204" t="str">
        <f t="shared" si="58"/>
        <v>TETRACYCLINES</v>
      </c>
      <c r="BH203" s="204" t="str">
        <f t="shared" si="59"/>
        <v/>
      </c>
      <c r="BI203" s="204" t="str">
        <f t="shared" si="60"/>
        <v/>
      </c>
      <c r="BJ203" s="204" t="str">
        <f t="shared" si="61"/>
        <v>doxycycline</v>
      </c>
      <c r="BK203" s="204" t="str">
        <f t="shared" si="62"/>
        <v/>
      </c>
      <c r="BL203" s="204" t="str">
        <f t="shared" si="63"/>
        <v/>
      </c>
      <c r="BM203" s="204" t="str">
        <f t="shared" si="69"/>
        <v>Doxycycline</v>
      </c>
      <c r="BN203" s="204" t="str">
        <f t="shared" si="64"/>
        <v>Doxycycline</v>
      </c>
      <c r="BO203" s="204" t="str">
        <f t="shared" si="65"/>
        <v/>
      </c>
      <c r="BP203" s="204" t="str">
        <f t="shared" si="66"/>
        <v/>
      </c>
      <c r="BQ203" s="204" t="str">
        <f t="shared" si="70"/>
        <v>Tetracyclines</v>
      </c>
      <c r="BR203" s="204" t="str">
        <f t="shared" si="71"/>
        <v>Tetracyclines</v>
      </c>
      <c r="BS203" s="204" t="str">
        <f t="shared" si="72"/>
        <v/>
      </c>
      <c r="BT203" s="204" t="str">
        <f t="shared" si="73"/>
        <v/>
      </c>
      <c r="BU203" s="104" t="str">
        <f t="shared" si="74"/>
        <v>Voie orale  hors prémélanges médicamenteux</v>
      </c>
      <c r="BV203" s="202" t="str">
        <f t="shared" si="75"/>
        <v/>
      </c>
      <c r="BX203"/>
      <c r="BY203"/>
      <c r="BZ203"/>
      <c r="CA203"/>
      <c r="CB203"/>
      <c r="CD203"/>
      <c r="CL203" s="202"/>
      <c r="CO203" s="202">
        <v>202</v>
      </c>
    </row>
    <row r="204" spans="1:93" x14ac:dyDescent="0.25">
      <c r="A204" s="203" t="s">
        <v>4327</v>
      </c>
      <c r="B204" s="204" t="s">
        <v>4328</v>
      </c>
      <c r="C204" s="204" t="s">
        <v>4329</v>
      </c>
      <c r="D204" s="210" t="s">
        <v>1244</v>
      </c>
      <c r="E204" s="204" t="s">
        <v>906</v>
      </c>
      <c r="F204" s="204" t="s">
        <v>283</v>
      </c>
      <c r="G204" s="204" t="s">
        <v>1128</v>
      </c>
      <c r="H204" s="204" t="s">
        <v>1514</v>
      </c>
      <c r="I204" s="204" t="s">
        <v>1116</v>
      </c>
      <c r="J204" s="204" t="s">
        <v>1291</v>
      </c>
      <c r="K204" s="204" t="s">
        <v>1291</v>
      </c>
      <c r="L204" s="204" t="s">
        <v>1292</v>
      </c>
      <c r="M204" s="204" t="s">
        <v>213</v>
      </c>
      <c r="N204" s="204" t="s">
        <v>863</v>
      </c>
      <c r="O204" s="204" t="s">
        <v>918</v>
      </c>
      <c r="P204" s="204" t="s">
        <v>859</v>
      </c>
      <c r="Q204" s="204" t="s">
        <v>874</v>
      </c>
      <c r="R204" s="204">
        <v>0</v>
      </c>
      <c r="S204" s="204">
        <v>0</v>
      </c>
      <c r="T204" s="204">
        <v>0</v>
      </c>
      <c r="U204" s="204">
        <v>0</v>
      </c>
      <c r="V204" s="204">
        <v>0</v>
      </c>
      <c r="W204" s="204">
        <v>0</v>
      </c>
      <c r="X204" s="204">
        <v>0</v>
      </c>
      <c r="Y204" s="204">
        <v>0</v>
      </c>
      <c r="Z204" s="204">
        <v>0</v>
      </c>
      <c r="AA204" s="204">
        <v>0</v>
      </c>
      <c r="AB204" s="204">
        <v>0</v>
      </c>
      <c r="AC204" s="204">
        <v>0</v>
      </c>
      <c r="AD204" s="204">
        <v>0</v>
      </c>
      <c r="AE204" s="204">
        <v>0</v>
      </c>
      <c r="AF204" s="204">
        <v>0</v>
      </c>
      <c r="AG204" s="204">
        <v>0</v>
      </c>
      <c r="AH204" s="204">
        <v>0</v>
      </c>
      <c r="AI204" s="204">
        <v>0</v>
      </c>
      <c r="AJ204" s="204"/>
      <c r="AK204" s="204"/>
      <c r="AL204" s="204"/>
      <c r="AM204" s="204"/>
      <c r="AN204" s="204"/>
      <c r="AO204" s="204"/>
      <c r="AP204" s="204"/>
      <c r="AQ204" s="204"/>
      <c r="AR204" s="204"/>
      <c r="AS204" s="204"/>
      <c r="AT204" s="204"/>
      <c r="AU204" s="204"/>
      <c r="AV204" s="204"/>
      <c r="AW204" s="204"/>
      <c r="AX204" s="204"/>
      <c r="AY204" s="204" t="str">
        <f t="shared" si="67"/>
        <v>CEFSHOT 250 MG SUSPENSION INTRAMAMMAIRE POUR VACHES AU TARISSEMENT</v>
      </c>
      <c r="AZ204" s="204" t="str">
        <f>IF(COUNTIF(AY:AY,AY204)=1,AY204,IF(AND(COUNTIF(AY:AY,AY204)&gt;1,COUNTIF(AZ$2:AZ203,AY204)&gt;=1),"",AY204))</f>
        <v>CEFSHOT 250 MG SUSPENSION INTRAMAMMAIRE POUR VACHES AU TARISSEMENT</v>
      </c>
      <c r="BA204" s="204" t="str">
        <v/>
      </c>
      <c r="BB204" s="204" t="str">
        <f>IF(BA204="","",MAX(BB$2:BB203)+1)</f>
        <v/>
      </c>
      <c r="BC204" s="204"/>
      <c r="BD204" s="204">
        <v>202</v>
      </c>
      <c r="BE204" s="204" t="str">
        <f t="shared" si="68"/>
        <v>DOXYLIN CT WSP 433 MG/G POUDRE POUR ADMINISTRATION DANS L'EAU DE BOISSON POUR POULETS ET DINDES</v>
      </c>
      <c r="BF204" s="204" t="str">
        <f t="shared" si="57"/>
        <v>ORAL</v>
      </c>
      <c r="BG204" s="204" t="str">
        <f t="shared" si="58"/>
        <v>TETRACYCLINES</v>
      </c>
      <c r="BH204" s="204" t="str">
        <f t="shared" si="59"/>
        <v/>
      </c>
      <c r="BI204" s="204" t="str">
        <f t="shared" si="60"/>
        <v/>
      </c>
      <c r="BJ204" s="204" t="str">
        <f t="shared" si="61"/>
        <v>doxycycline</v>
      </c>
      <c r="BK204" s="204" t="str">
        <f t="shared" si="62"/>
        <v/>
      </c>
      <c r="BL204" s="204" t="str">
        <f t="shared" si="63"/>
        <v/>
      </c>
      <c r="BM204" s="204" t="str">
        <f t="shared" si="69"/>
        <v>Doxycycline</v>
      </c>
      <c r="BN204" s="204" t="str">
        <f t="shared" si="64"/>
        <v>Doxycycline</v>
      </c>
      <c r="BO204" s="204" t="str">
        <f t="shared" si="65"/>
        <v/>
      </c>
      <c r="BP204" s="204" t="str">
        <f t="shared" si="66"/>
        <v/>
      </c>
      <c r="BQ204" s="204" t="str">
        <f t="shared" si="70"/>
        <v>Tetracyclines</v>
      </c>
      <c r="BR204" s="204" t="str">
        <f t="shared" si="71"/>
        <v>Tetracyclines</v>
      </c>
      <c r="BS204" s="204" t="str">
        <f t="shared" si="72"/>
        <v/>
      </c>
      <c r="BT204" s="204" t="str">
        <f t="shared" si="73"/>
        <v/>
      </c>
      <c r="BU204" s="104" t="str">
        <f t="shared" si="74"/>
        <v>Voie orale  hors prémélanges médicamenteux</v>
      </c>
      <c r="BV204" s="202" t="str">
        <f t="shared" si="75"/>
        <v/>
      </c>
      <c r="BX204"/>
      <c r="BY204"/>
      <c r="BZ204"/>
      <c r="CA204"/>
      <c r="CB204"/>
      <c r="CD204"/>
      <c r="CL204" s="202"/>
      <c r="CO204" s="202">
        <v>203</v>
      </c>
    </row>
    <row r="205" spans="1:93" x14ac:dyDescent="0.25">
      <c r="A205" s="203" t="s">
        <v>4327</v>
      </c>
      <c r="B205" s="204" t="s">
        <v>4330</v>
      </c>
      <c r="C205" s="204" t="s">
        <v>4331</v>
      </c>
      <c r="D205" s="210" t="s">
        <v>873</v>
      </c>
      <c r="E205" s="204" t="s">
        <v>906</v>
      </c>
      <c r="F205" s="204" t="s">
        <v>283</v>
      </c>
      <c r="G205" s="204" t="s">
        <v>1128</v>
      </c>
      <c r="H205" s="204" t="s">
        <v>1514</v>
      </c>
      <c r="I205" s="204" t="s">
        <v>1116</v>
      </c>
      <c r="J205" s="204" t="s">
        <v>1291</v>
      </c>
      <c r="K205" s="204" t="s">
        <v>1291</v>
      </c>
      <c r="L205" s="204" t="s">
        <v>1292</v>
      </c>
      <c r="M205" s="204" t="s">
        <v>213</v>
      </c>
      <c r="N205" s="204" t="s">
        <v>863</v>
      </c>
      <c r="O205" s="204" t="s">
        <v>918</v>
      </c>
      <c r="P205" s="204" t="s">
        <v>859</v>
      </c>
      <c r="Q205" s="204" t="s">
        <v>885</v>
      </c>
      <c r="R205" s="204">
        <v>0</v>
      </c>
      <c r="S205" s="204">
        <v>0</v>
      </c>
      <c r="T205" s="204">
        <v>0</v>
      </c>
      <c r="U205" s="204">
        <v>0</v>
      </c>
      <c r="V205" s="204">
        <v>0</v>
      </c>
      <c r="W205" s="204">
        <v>0</v>
      </c>
      <c r="X205" s="204">
        <v>0</v>
      </c>
      <c r="Y205" s="204">
        <v>0</v>
      </c>
      <c r="Z205" s="204">
        <v>0</v>
      </c>
      <c r="AA205" s="204">
        <v>0</v>
      </c>
      <c r="AB205" s="204">
        <v>0</v>
      </c>
      <c r="AC205" s="204">
        <v>0</v>
      </c>
      <c r="AD205" s="204">
        <v>0</v>
      </c>
      <c r="AE205" s="204">
        <v>0</v>
      </c>
      <c r="AF205" s="204">
        <v>0</v>
      </c>
      <c r="AG205" s="204">
        <v>0</v>
      </c>
      <c r="AH205" s="204">
        <v>0</v>
      </c>
      <c r="AI205" s="204">
        <v>0</v>
      </c>
      <c r="AJ205" s="204"/>
      <c r="AK205" s="204"/>
      <c r="AL205" s="204"/>
      <c r="AM205" s="204"/>
      <c r="AN205" s="204"/>
      <c r="AO205" s="204"/>
      <c r="AP205" s="204"/>
      <c r="AQ205" s="204"/>
      <c r="AR205" s="204"/>
      <c r="AS205" s="204"/>
      <c r="AT205" s="204"/>
      <c r="AU205" s="204"/>
      <c r="AV205" s="204"/>
      <c r="AW205" s="204"/>
      <c r="AX205" s="204"/>
      <c r="AY205" s="204" t="str">
        <f t="shared" si="67"/>
        <v>CEFSHOT 250 MG SUSPENSION INTRAMAMMAIRE POUR VACHES AU TARISSEMENT</v>
      </c>
      <c r="AZ205" s="204" t="str">
        <f>IF(COUNTIF(AY:AY,AY205)=1,AY205,IF(AND(COUNTIF(AY:AY,AY205)&gt;1,COUNTIF(AZ$2:AZ204,AY205)&gt;=1),"",AY205))</f>
        <v/>
      </c>
      <c r="BA205" s="204" t="str">
        <v/>
      </c>
      <c r="BB205" s="204" t="str">
        <f>IF(BA205="","",MAX(BB$2:BB204)+1)</f>
        <v/>
      </c>
      <c r="BC205" s="204"/>
      <c r="BD205" s="204">
        <v>203</v>
      </c>
      <c r="BE205" s="204" t="str">
        <f t="shared" si="68"/>
        <v>DOXYPRO 200 MG / G POUDRE ORALE VEAUX</v>
      </c>
      <c r="BF205" s="204" t="str">
        <f t="shared" si="57"/>
        <v>ORAL</v>
      </c>
      <c r="BG205" s="204" t="str">
        <f t="shared" si="58"/>
        <v>TETRACYCLINES</v>
      </c>
      <c r="BH205" s="204" t="str">
        <f t="shared" si="59"/>
        <v/>
      </c>
      <c r="BI205" s="204" t="str">
        <f t="shared" si="60"/>
        <v/>
      </c>
      <c r="BJ205" s="204" t="str">
        <f t="shared" si="61"/>
        <v>doxycycline</v>
      </c>
      <c r="BK205" s="204" t="str">
        <f t="shared" si="62"/>
        <v/>
      </c>
      <c r="BL205" s="204" t="str">
        <f t="shared" si="63"/>
        <v/>
      </c>
      <c r="BM205" s="204" t="str">
        <f t="shared" si="69"/>
        <v>Doxycycline</v>
      </c>
      <c r="BN205" s="204" t="str">
        <f t="shared" si="64"/>
        <v>Doxycycline</v>
      </c>
      <c r="BO205" s="204" t="str">
        <f t="shared" si="65"/>
        <v/>
      </c>
      <c r="BP205" s="204" t="str">
        <f t="shared" si="66"/>
        <v/>
      </c>
      <c r="BQ205" s="204" t="str">
        <f t="shared" si="70"/>
        <v>Tetracyclines</v>
      </c>
      <c r="BR205" s="204" t="str">
        <f t="shared" si="71"/>
        <v>Tetracyclines</v>
      </c>
      <c r="BS205" s="204" t="str">
        <f t="shared" si="72"/>
        <v/>
      </c>
      <c r="BT205" s="204" t="str">
        <f t="shared" si="73"/>
        <v/>
      </c>
      <c r="BU205" s="104" t="str">
        <f t="shared" si="74"/>
        <v>Voie orale  hors prémélanges médicamenteux</v>
      </c>
      <c r="BV205" s="202" t="str">
        <f t="shared" si="75"/>
        <v/>
      </c>
      <c r="BX205"/>
      <c r="BY205"/>
      <c r="BZ205"/>
      <c r="CA205"/>
      <c r="CB205"/>
      <c r="CD205"/>
      <c r="CL205" s="202"/>
      <c r="CO205" s="202">
        <v>204</v>
      </c>
    </row>
    <row r="206" spans="1:93" x14ac:dyDescent="0.25">
      <c r="A206" s="203" t="s">
        <v>3791</v>
      </c>
      <c r="B206" s="204" t="s">
        <v>3792</v>
      </c>
      <c r="C206" s="204" t="s">
        <v>1611</v>
      </c>
      <c r="D206" s="210" t="s">
        <v>851</v>
      </c>
      <c r="E206" s="204" t="s">
        <v>852</v>
      </c>
      <c r="F206" s="204" t="s">
        <v>284</v>
      </c>
      <c r="G206" s="204" t="s">
        <v>853</v>
      </c>
      <c r="H206" s="204" t="s">
        <v>1446</v>
      </c>
      <c r="I206" s="204" t="s">
        <v>853</v>
      </c>
      <c r="J206" s="204" t="s">
        <v>2344</v>
      </c>
      <c r="K206" s="204" t="s">
        <v>2344</v>
      </c>
      <c r="L206" s="204" t="s">
        <v>2629</v>
      </c>
      <c r="M206" s="204" t="s">
        <v>213</v>
      </c>
      <c r="N206" s="204" t="s">
        <v>868</v>
      </c>
      <c r="O206" s="204" t="s">
        <v>858</v>
      </c>
      <c r="P206" s="204" t="s">
        <v>859</v>
      </c>
      <c r="Q206" s="204" t="s">
        <v>983</v>
      </c>
      <c r="R206" s="204">
        <v>1</v>
      </c>
      <c r="S206" s="204">
        <v>5</v>
      </c>
      <c r="T206" s="204">
        <v>0</v>
      </c>
      <c r="U206" s="204">
        <v>0</v>
      </c>
      <c r="V206" s="204">
        <v>0</v>
      </c>
      <c r="W206" s="204">
        <v>0</v>
      </c>
      <c r="X206" s="204">
        <v>0</v>
      </c>
      <c r="Y206" s="204">
        <v>0</v>
      </c>
      <c r="Z206" s="204">
        <v>0</v>
      </c>
      <c r="AA206" s="204">
        <v>0</v>
      </c>
      <c r="AB206" s="204">
        <v>0</v>
      </c>
      <c r="AC206" s="204">
        <v>0</v>
      </c>
      <c r="AD206" s="204">
        <v>3</v>
      </c>
      <c r="AE206" s="204">
        <v>3</v>
      </c>
      <c r="AF206" s="204">
        <v>0</v>
      </c>
      <c r="AG206" s="204">
        <v>0</v>
      </c>
      <c r="AH206" s="204">
        <v>0</v>
      </c>
      <c r="AI206" s="204">
        <v>0</v>
      </c>
      <c r="AJ206" s="204"/>
      <c r="AK206" s="204"/>
      <c r="AL206" s="204"/>
      <c r="AM206" s="204"/>
      <c r="AN206" s="204"/>
      <c r="AO206" s="204"/>
      <c r="AP206" s="204"/>
      <c r="AQ206" s="204"/>
      <c r="AR206" s="204"/>
      <c r="AS206" s="204"/>
      <c r="AT206" s="204"/>
      <c r="AU206" s="204"/>
      <c r="AV206" s="204"/>
      <c r="AW206" s="204"/>
      <c r="AX206" s="204"/>
      <c r="AY206" s="204" t="str">
        <f t="shared" si="67"/>
        <v>CEFTIOCYL 50 MG/ML SUSPENSION INJECTABLE POUR BOVINS ET PORCINS</v>
      </c>
      <c r="AZ206" s="204" t="str">
        <f>IF(COUNTIF(AY:AY,AY206)=1,AY206,IF(AND(COUNTIF(AY:AY,AY206)&gt;1,COUNTIF(AZ$2:AZ205,AY206)&gt;=1),"",AY206))</f>
        <v>CEFTIOCYL 50 MG/ML SUSPENSION INJECTABLE POUR BOVINS ET PORCINS</v>
      </c>
      <c r="BA206" s="204" t="str">
        <v/>
      </c>
      <c r="BB206" s="204" t="str">
        <f>IF(BA206="","",MAX(BB$2:BB205)+1)</f>
        <v/>
      </c>
      <c r="BC206" s="204"/>
      <c r="BD206" s="204">
        <v>204</v>
      </c>
      <c r="BE206" s="204" t="str">
        <f t="shared" si="68"/>
        <v>DOXYSOL 10 %</v>
      </c>
      <c r="BF206" s="204" t="str">
        <f t="shared" si="57"/>
        <v>ORAL</v>
      </c>
      <c r="BG206" s="204" t="str">
        <f t="shared" si="58"/>
        <v>TETRACYCLINES</v>
      </c>
      <c r="BH206" s="204" t="str">
        <f t="shared" si="59"/>
        <v/>
      </c>
      <c r="BI206" s="204" t="str">
        <f t="shared" si="60"/>
        <v/>
      </c>
      <c r="BJ206" s="204" t="str">
        <f t="shared" si="61"/>
        <v>doxycycline</v>
      </c>
      <c r="BK206" s="204" t="str">
        <f t="shared" si="62"/>
        <v/>
      </c>
      <c r="BL206" s="204" t="str">
        <f t="shared" si="63"/>
        <v/>
      </c>
      <c r="BM206" s="204" t="str">
        <f t="shared" si="69"/>
        <v>Doxycycline</v>
      </c>
      <c r="BN206" s="204" t="str">
        <f t="shared" si="64"/>
        <v>Doxycycline</v>
      </c>
      <c r="BO206" s="204" t="str">
        <f t="shared" si="65"/>
        <v/>
      </c>
      <c r="BP206" s="204" t="str">
        <f t="shared" si="66"/>
        <v/>
      </c>
      <c r="BQ206" s="204" t="str">
        <f t="shared" si="70"/>
        <v>Tetracyclines</v>
      </c>
      <c r="BR206" s="204" t="str">
        <f t="shared" si="71"/>
        <v>Tetracyclines</v>
      </c>
      <c r="BS206" s="204" t="str">
        <f t="shared" si="72"/>
        <v/>
      </c>
      <c r="BT206" s="204" t="str">
        <f t="shared" si="73"/>
        <v/>
      </c>
      <c r="BU206" s="104" t="str">
        <f t="shared" si="74"/>
        <v>Voie orale  hors prémélanges médicamenteux</v>
      </c>
      <c r="BV206" s="202" t="str">
        <f t="shared" si="75"/>
        <v/>
      </c>
      <c r="BX206"/>
      <c r="BY206"/>
      <c r="BZ206"/>
      <c r="CA206"/>
      <c r="CB206"/>
      <c r="CD206"/>
      <c r="CL206" s="202"/>
      <c r="CO206" s="202">
        <v>205</v>
      </c>
    </row>
    <row r="207" spans="1:93" x14ac:dyDescent="0.25">
      <c r="A207" s="203" t="s">
        <v>3791</v>
      </c>
      <c r="B207" s="204" t="s">
        <v>3793</v>
      </c>
      <c r="C207" s="204" t="s">
        <v>1602</v>
      </c>
      <c r="D207" s="210" t="s">
        <v>863</v>
      </c>
      <c r="E207" s="204" t="s">
        <v>852</v>
      </c>
      <c r="F207" s="204" t="s">
        <v>284</v>
      </c>
      <c r="G207" s="204" t="s">
        <v>853</v>
      </c>
      <c r="H207" s="204" t="s">
        <v>1446</v>
      </c>
      <c r="I207" s="204" t="s">
        <v>853</v>
      </c>
      <c r="J207" s="204" t="s">
        <v>2344</v>
      </c>
      <c r="K207" s="204" t="s">
        <v>2344</v>
      </c>
      <c r="L207" s="204" t="s">
        <v>2629</v>
      </c>
      <c r="M207" s="204" t="s">
        <v>213</v>
      </c>
      <c r="N207" s="204" t="s">
        <v>868</v>
      </c>
      <c r="O207" s="204" t="s">
        <v>858</v>
      </c>
      <c r="P207" s="204" t="s">
        <v>859</v>
      </c>
      <c r="Q207" s="204" t="s">
        <v>1179</v>
      </c>
      <c r="R207" s="204">
        <v>1</v>
      </c>
      <c r="S207" s="204">
        <v>5</v>
      </c>
      <c r="T207" s="204">
        <v>0</v>
      </c>
      <c r="U207" s="204">
        <v>0</v>
      </c>
      <c r="V207" s="204">
        <v>0</v>
      </c>
      <c r="W207" s="204">
        <v>0</v>
      </c>
      <c r="X207" s="204">
        <v>0</v>
      </c>
      <c r="Y207" s="204">
        <v>0</v>
      </c>
      <c r="Z207" s="204">
        <v>0</v>
      </c>
      <c r="AA207" s="204">
        <v>0</v>
      </c>
      <c r="AB207" s="204">
        <v>0</v>
      </c>
      <c r="AC207" s="204">
        <v>0</v>
      </c>
      <c r="AD207" s="204">
        <v>3</v>
      </c>
      <c r="AE207" s="204">
        <v>3</v>
      </c>
      <c r="AF207" s="204">
        <v>0</v>
      </c>
      <c r="AG207" s="204">
        <v>0</v>
      </c>
      <c r="AH207" s="204">
        <v>0</v>
      </c>
      <c r="AI207" s="204">
        <v>0</v>
      </c>
      <c r="AJ207" s="204"/>
      <c r="AK207" s="204"/>
      <c r="AL207" s="204"/>
      <c r="AM207" s="204"/>
      <c r="AN207" s="204"/>
      <c r="AO207" s="204"/>
      <c r="AP207" s="204"/>
      <c r="AQ207" s="204"/>
      <c r="AR207" s="204"/>
      <c r="AS207" s="204"/>
      <c r="AT207" s="204"/>
      <c r="AU207" s="204"/>
      <c r="AV207" s="204"/>
      <c r="AW207" s="204"/>
      <c r="AX207" s="204"/>
      <c r="AY207" s="204" t="str">
        <f t="shared" si="67"/>
        <v>CEFTIOCYL 50 MG/ML SUSPENSION INJECTABLE POUR BOVINS ET PORCINS</v>
      </c>
      <c r="AZ207" s="204" t="str">
        <f>IF(COUNTIF(AY:AY,AY207)=1,AY207,IF(AND(COUNTIF(AY:AY,AY207)&gt;1,COUNTIF(AZ$2:AZ206,AY207)&gt;=1),"",AY207))</f>
        <v/>
      </c>
      <c r="BA207" s="204" t="str">
        <v/>
      </c>
      <c r="BB207" s="204" t="str">
        <f>IF(BA207="","",MAX(BB$2:BB206)+1)</f>
        <v/>
      </c>
      <c r="BC207" s="204"/>
      <c r="BD207" s="204">
        <v>205</v>
      </c>
      <c r="BE207" s="204" t="str">
        <f t="shared" si="68"/>
        <v>DOXYVAL 20 %</v>
      </c>
      <c r="BF207" s="204" t="str">
        <f t="shared" si="57"/>
        <v>ORAL</v>
      </c>
      <c r="BG207" s="204" t="str">
        <f t="shared" si="58"/>
        <v>TETRACYCLINES</v>
      </c>
      <c r="BH207" s="204" t="str">
        <f t="shared" si="59"/>
        <v/>
      </c>
      <c r="BI207" s="204" t="str">
        <f t="shared" si="60"/>
        <v/>
      </c>
      <c r="BJ207" s="204" t="str">
        <f t="shared" si="61"/>
        <v>doxycycline</v>
      </c>
      <c r="BK207" s="204" t="str">
        <f t="shared" si="62"/>
        <v/>
      </c>
      <c r="BL207" s="204" t="str">
        <f t="shared" si="63"/>
        <v/>
      </c>
      <c r="BM207" s="204" t="str">
        <f t="shared" si="69"/>
        <v>Doxycycline</v>
      </c>
      <c r="BN207" s="204" t="str">
        <f t="shared" si="64"/>
        <v>Doxycycline</v>
      </c>
      <c r="BO207" s="204" t="str">
        <f t="shared" si="65"/>
        <v/>
      </c>
      <c r="BP207" s="204" t="str">
        <f t="shared" si="66"/>
        <v/>
      </c>
      <c r="BQ207" s="204" t="str">
        <f t="shared" si="70"/>
        <v>Tetracyclines</v>
      </c>
      <c r="BR207" s="204" t="str">
        <f t="shared" si="71"/>
        <v>Tetracyclines</v>
      </c>
      <c r="BS207" s="204" t="str">
        <f t="shared" si="72"/>
        <v/>
      </c>
      <c r="BT207" s="204" t="str">
        <f t="shared" si="73"/>
        <v/>
      </c>
      <c r="BU207" s="104" t="str">
        <f t="shared" si="74"/>
        <v>Voie orale  hors prémélanges médicamenteux</v>
      </c>
      <c r="BV207" s="202" t="str">
        <f t="shared" si="75"/>
        <v/>
      </c>
      <c r="BX207"/>
      <c r="BY207"/>
      <c r="BZ207"/>
      <c r="CA207"/>
      <c r="CB207"/>
      <c r="CD207"/>
      <c r="CL207" s="202"/>
      <c r="CO207" s="202">
        <v>206</v>
      </c>
    </row>
    <row r="208" spans="1:93" x14ac:dyDescent="0.25">
      <c r="A208" s="203" t="s">
        <v>3956</v>
      </c>
      <c r="B208" s="204" t="s">
        <v>3957</v>
      </c>
      <c r="C208" s="204" t="s">
        <v>2797</v>
      </c>
      <c r="D208" s="210" t="s">
        <v>851</v>
      </c>
      <c r="E208" s="204" t="s">
        <v>852</v>
      </c>
      <c r="F208" s="204" t="s">
        <v>287</v>
      </c>
      <c r="G208" s="204" t="s">
        <v>853</v>
      </c>
      <c r="H208" s="204" t="s">
        <v>1446</v>
      </c>
      <c r="I208" s="204" t="s">
        <v>853</v>
      </c>
      <c r="J208" s="204" t="s">
        <v>2344</v>
      </c>
      <c r="K208" s="204" t="s">
        <v>2344</v>
      </c>
      <c r="L208" s="204" t="s">
        <v>2629</v>
      </c>
      <c r="M208" s="204" t="s">
        <v>213</v>
      </c>
      <c r="N208" s="204" t="s">
        <v>868</v>
      </c>
      <c r="O208" s="204" t="s">
        <v>858</v>
      </c>
      <c r="P208" s="204" t="s">
        <v>859</v>
      </c>
      <c r="Q208" s="204" t="s">
        <v>983</v>
      </c>
      <c r="R208" s="204">
        <v>1</v>
      </c>
      <c r="S208" s="204">
        <v>5</v>
      </c>
      <c r="T208" s="204">
        <v>0</v>
      </c>
      <c r="U208" s="204">
        <v>0</v>
      </c>
      <c r="V208" s="204">
        <v>0</v>
      </c>
      <c r="W208" s="204">
        <v>0</v>
      </c>
      <c r="X208" s="204">
        <v>0</v>
      </c>
      <c r="Y208" s="204">
        <v>0</v>
      </c>
      <c r="Z208" s="204">
        <v>0</v>
      </c>
      <c r="AA208" s="204">
        <v>0</v>
      </c>
      <c r="AB208" s="204">
        <v>0</v>
      </c>
      <c r="AC208" s="204">
        <v>0</v>
      </c>
      <c r="AD208" s="204">
        <v>3</v>
      </c>
      <c r="AE208" s="204">
        <v>3</v>
      </c>
      <c r="AF208" s="204">
        <v>0</v>
      </c>
      <c r="AG208" s="204">
        <v>0</v>
      </c>
      <c r="AH208" s="204">
        <v>0</v>
      </c>
      <c r="AI208" s="204">
        <v>0</v>
      </c>
      <c r="AJ208" s="204"/>
      <c r="AK208" s="204"/>
      <c r="AL208" s="204"/>
      <c r="AM208" s="204"/>
      <c r="AN208" s="204"/>
      <c r="AO208" s="204"/>
      <c r="AP208" s="204"/>
      <c r="AQ208" s="204"/>
      <c r="AR208" s="204"/>
      <c r="AS208" s="204"/>
      <c r="AT208" s="204"/>
      <c r="AU208" s="204"/>
      <c r="AV208" s="204"/>
      <c r="AW208" s="204"/>
      <c r="AX208" s="204"/>
      <c r="AY208" s="204" t="str">
        <f t="shared" si="67"/>
        <v>CEMAY 50 MG/ML SUSPENSION INJECTABLE POUR PORCS ET BOVINS</v>
      </c>
      <c r="AZ208" s="204" t="str">
        <f>IF(COUNTIF(AY:AY,AY208)=1,AY208,IF(AND(COUNTIF(AY:AY,AY208)&gt;1,COUNTIF(AZ$2:AZ207,AY208)&gt;=1),"",AY208))</f>
        <v>CEMAY 50 MG/ML SUSPENSION INJECTABLE POUR PORCS ET BOVINS</v>
      </c>
      <c r="BA208" s="204" t="str">
        <v/>
      </c>
      <c r="BB208" s="204" t="str">
        <f>IF(BA208="","",MAX(BB$2:BB207)+1)</f>
        <v/>
      </c>
      <c r="BC208" s="204"/>
      <c r="BD208" s="204">
        <v>206</v>
      </c>
      <c r="BE208" s="204" t="str">
        <f t="shared" si="68"/>
        <v>DOXYVETO-C 433 MG/G POUDRE POUR ADMINISTRATION DANS L'EAU DE BOISSON / LE LAIT DE REMPLACEMENT POUR LES BOVINS, PORCINS ET POULETS</v>
      </c>
      <c r="BF208" s="204" t="str">
        <f t="shared" si="57"/>
        <v>ORAL</v>
      </c>
      <c r="BG208" s="204" t="str">
        <f t="shared" si="58"/>
        <v>TETRACYCLINES</v>
      </c>
      <c r="BH208" s="204" t="str">
        <f t="shared" si="59"/>
        <v/>
      </c>
      <c r="BI208" s="204" t="str">
        <f t="shared" si="60"/>
        <v/>
      </c>
      <c r="BJ208" s="204" t="str">
        <f t="shared" si="61"/>
        <v>doxycycline</v>
      </c>
      <c r="BK208" s="204" t="str">
        <f t="shared" si="62"/>
        <v/>
      </c>
      <c r="BL208" s="204" t="str">
        <f t="shared" si="63"/>
        <v/>
      </c>
      <c r="BM208" s="204" t="str">
        <f t="shared" si="69"/>
        <v>Doxycycline</v>
      </c>
      <c r="BN208" s="204" t="str">
        <f t="shared" si="64"/>
        <v>Doxycycline</v>
      </c>
      <c r="BO208" s="204" t="str">
        <f t="shared" si="65"/>
        <v/>
      </c>
      <c r="BP208" s="204" t="str">
        <f t="shared" si="66"/>
        <v/>
      </c>
      <c r="BQ208" s="204" t="str">
        <f t="shared" si="70"/>
        <v>Tetracyclines</v>
      </c>
      <c r="BR208" s="204" t="str">
        <f t="shared" si="71"/>
        <v>Tetracyclines</v>
      </c>
      <c r="BS208" s="204" t="str">
        <f t="shared" si="72"/>
        <v/>
      </c>
      <c r="BT208" s="204" t="str">
        <f t="shared" si="73"/>
        <v/>
      </c>
      <c r="BU208" s="104" t="str">
        <f t="shared" si="74"/>
        <v>Voie orale  hors prémélanges médicamenteux</v>
      </c>
      <c r="BV208" s="202" t="str">
        <f t="shared" si="75"/>
        <v/>
      </c>
      <c r="BX208"/>
      <c r="BY208"/>
      <c r="BZ208"/>
      <c r="CA208"/>
      <c r="CB208"/>
      <c r="CD208"/>
      <c r="CL208" s="202"/>
      <c r="CO208" s="202">
        <v>207</v>
      </c>
    </row>
    <row r="209" spans="1:93" x14ac:dyDescent="0.25">
      <c r="A209" s="203" t="s">
        <v>3956</v>
      </c>
      <c r="B209" s="204" t="s">
        <v>3958</v>
      </c>
      <c r="C209" s="204" t="s">
        <v>1611</v>
      </c>
      <c r="D209" s="210" t="s">
        <v>851</v>
      </c>
      <c r="E209" s="204" t="s">
        <v>852</v>
      </c>
      <c r="F209" s="204" t="s">
        <v>287</v>
      </c>
      <c r="G209" s="204" t="s">
        <v>853</v>
      </c>
      <c r="H209" s="204" t="s">
        <v>1446</v>
      </c>
      <c r="I209" s="204" t="s">
        <v>853</v>
      </c>
      <c r="J209" s="204" t="s">
        <v>2344</v>
      </c>
      <c r="K209" s="204" t="s">
        <v>2344</v>
      </c>
      <c r="L209" s="204" t="s">
        <v>2629</v>
      </c>
      <c r="M209" s="204" t="s">
        <v>213</v>
      </c>
      <c r="N209" s="204" t="s">
        <v>868</v>
      </c>
      <c r="O209" s="204" t="s">
        <v>858</v>
      </c>
      <c r="P209" s="204" t="s">
        <v>859</v>
      </c>
      <c r="Q209" s="204" t="s">
        <v>983</v>
      </c>
      <c r="R209" s="204">
        <v>1</v>
      </c>
      <c r="S209" s="204">
        <v>5</v>
      </c>
      <c r="T209" s="204">
        <v>0</v>
      </c>
      <c r="U209" s="204">
        <v>0</v>
      </c>
      <c r="V209" s="204">
        <v>0</v>
      </c>
      <c r="W209" s="204">
        <v>0</v>
      </c>
      <c r="X209" s="204">
        <v>0</v>
      </c>
      <c r="Y209" s="204">
        <v>0</v>
      </c>
      <c r="Z209" s="204">
        <v>0</v>
      </c>
      <c r="AA209" s="204">
        <v>0</v>
      </c>
      <c r="AB209" s="204">
        <v>0</v>
      </c>
      <c r="AC209" s="204">
        <v>0</v>
      </c>
      <c r="AD209" s="204">
        <v>3</v>
      </c>
      <c r="AE209" s="204">
        <v>3</v>
      </c>
      <c r="AF209" s="204">
        <v>0</v>
      </c>
      <c r="AG209" s="204">
        <v>0</v>
      </c>
      <c r="AH209" s="204">
        <v>0</v>
      </c>
      <c r="AI209" s="204">
        <v>0</v>
      </c>
      <c r="AJ209" s="204"/>
      <c r="AK209" s="204"/>
      <c r="AL209" s="204"/>
      <c r="AM209" s="204"/>
      <c r="AN209" s="204"/>
      <c r="AO209" s="204"/>
      <c r="AP209" s="204"/>
      <c r="AQ209" s="204"/>
      <c r="AR209" s="204"/>
      <c r="AS209" s="204"/>
      <c r="AT209" s="204"/>
      <c r="AU209" s="204"/>
      <c r="AV209" s="204"/>
      <c r="AW209" s="204"/>
      <c r="AX209" s="204"/>
      <c r="AY209" s="204" t="str">
        <f t="shared" si="67"/>
        <v>CEMAY 50 MG/ML SUSPENSION INJECTABLE POUR PORCS ET BOVINS</v>
      </c>
      <c r="AZ209" s="204" t="str">
        <f>IF(COUNTIF(AY:AY,AY209)=1,AY209,IF(AND(COUNTIF(AY:AY,AY209)&gt;1,COUNTIF(AZ$2:AZ208,AY209)&gt;=1),"",AY209))</f>
        <v/>
      </c>
      <c r="BA209" s="204" t="str">
        <v/>
      </c>
      <c r="BB209" s="204" t="str">
        <f>IF(BA209="","",MAX(BB$2:BB208)+1)</f>
        <v/>
      </c>
      <c r="BC209" s="204"/>
      <c r="BD209" s="204">
        <v>207</v>
      </c>
      <c r="BE209" s="204" t="str">
        <f t="shared" si="68"/>
        <v>DRAXXIN 100 MG/ML SOLUTION INJECTABLE POUR BOVINS, PORCINS ET OVINS</v>
      </c>
      <c r="BF209" s="204" t="str">
        <f t="shared" si="57"/>
        <v>INJ</v>
      </c>
      <c r="BG209" s="204" t="str">
        <f t="shared" si="58"/>
        <v>MACROLIDES</v>
      </c>
      <c r="BH209" s="204" t="str">
        <f t="shared" si="59"/>
        <v/>
      </c>
      <c r="BI209" s="204" t="str">
        <f t="shared" si="60"/>
        <v/>
      </c>
      <c r="BJ209" s="204" t="str">
        <f t="shared" si="61"/>
        <v>tulathromycin</v>
      </c>
      <c r="BK209" s="204" t="str">
        <f t="shared" si="62"/>
        <v/>
      </c>
      <c r="BL209" s="204" t="str">
        <f t="shared" si="63"/>
        <v/>
      </c>
      <c r="BM209" s="204" t="str">
        <f t="shared" si="69"/>
        <v>Tulathromycine</v>
      </c>
      <c r="BN209" s="204" t="str">
        <f t="shared" si="64"/>
        <v>Tulathromycine</v>
      </c>
      <c r="BO209" s="204" t="str">
        <f t="shared" si="65"/>
        <v/>
      </c>
      <c r="BP209" s="204" t="str">
        <f t="shared" si="66"/>
        <v/>
      </c>
      <c r="BQ209" s="204" t="str">
        <f t="shared" si="70"/>
        <v>Macrolides</v>
      </c>
      <c r="BR209" s="204" t="str">
        <f t="shared" si="71"/>
        <v>Macrolides</v>
      </c>
      <c r="BS209" s="204" t="str">
        <f t="shared" si="72"/>
        <v/>
      </c>
      <c r="BT209" s="204" t="str">
        <f t="shared" si="73"/>
        <v/>
      </c>
      <c r="BU209" s="104" t="str">
        <f t="shared" si="74"/>
        <v>Voie parentérale</v>
      </c>
      <c r="BV209" s="202" t="str">
        <f t="shared" si="75"/>
        <v/>
      </c>
      <c r="BX209"/>
      <c r="BY209"/>
      <c r="BZ209"/>
      <c r="CA209"/>
      <c r="CB209"/>
      <c r="CD209"/>
      <c r="CL209" s="202"/>
      <c r="CO209" s="202">
        <v>208</v>
      </c>
    </row>
    <row r="210" spans="1:93" x14ac:dyDescent="0.25">
      <c r="A210" s="203" t="s">
        <v>1448</v>
      </c>
      <c r="B210" s="204" t="s">
        <v>1449</v>
      </c>
      <c r="C210" s="204" t="s">
        <v>1450</v>
      </c>
      <c r="D210" s="210" t="s">
        <v>947</v>
      </c>
      <c r="E210" s="204" t="s">
        <v>906</v>
      </c>
      <c r="F210" s="204" t="s">
        <v>76</v>
      </c>
      <c r="G210" s="204" t="s">
        <v>1245</v>
      </c>
      <c r="H210" s="204" t="s">
        <v>1451</v>
      </c>
      <c r="I210" s="204" t="s">
        <v>1245</v>
      </c>
      <c r="J210" s="204" t="s">
        <v>855</v>
      </c>
      <c r="K210" s="204" t="s">
        <v>855</v>
      </c>
      <c r="L210" s="204" t="s">
        <v>1194</v>
      </c>
      <c r="M210" s="204" t="s">
        <v>213</v>
      </c>
      <c r="N210" s="204" t="s">
        <v>1004</v>
      </c>
      <c r="O210" s="204" t="s">
        <v>918</v>
      </c>
      <c r="P210" s="204" t="s">
        <v>859</v>
      </c>
      <c r="Q210" s="204" t="s">
        <v>983</v>
      </c>
      <c r="R210" s="204">
        <v>0</v>
      </c>
      <c r="S210" s="204">
        <v>0</v>
      </c>
      <c r="T210" s="204">
        <v>0</v>
      </c>
      <c r="U210" s="204">
        <v>0</v>
      </c>
      <c r="V210" s="204">
        <v>0</v>
      </c>
      <c r="W210" s="204">
        <v>0</v>
      </c>
      <c r="X210" s="204">
        <v>0</v>
      </c>
      <c r="Y210" s="204">
        <v>0</v>
      </c>
      <c r="Z210" s="204">
        <v>0</v>
      </c>
      <c r="AA210" s="204">
        <v>0</v>
      </c>
      <c r="AB210" s="204">
        <v>0</v>
      </c>
      <c r="AC210" s="204">
        <v>0</v>
      </c>
      <c r="AD210" s="204">
        <v>0</v>
      </c>
      <c r="AE210" s="204">
        <v>0</v>
      </c>
      <c r="AF210" s="204">
        <v>0</v>
      </c>
      <c r="AG210" s="204">
        <v>0</v>
      </c>
      <c r="AH210" s="204">
        <v>0</v>
      </c>
      <c r="AI210" s="204">
        <v>0</v>
      </c>
      <c r="AJ210" s="204"/>
      <c r="AK210" s="204"/>
      <c r="AL210" s="204"/>
      <c r="AM210" s="204"/>
      <c r="AN210" s="204"/>
      <c r="AO210" s="204"/>
      <c r="AP210" s="204"/>
      <c r="AQ210" s="204"/>
      <c r="AR210" s="204"/>
      <c r="AS210" s="204"/>
      <c r="AT210" s="204"/>
      <c r="AU210" s="204"/>
      <c r="AV210" s="204"/>
      <c r="AW210" s="204"/>
      <c r="AX210" s="204"/>
      <c r="AY210" s="204" t="str">
        <f t="shared" si="67"/>
        <v>CENTRAUREO</v>
      </c>
      <c r="AZ210" s="204" t="str">
        <f>IF(COUNTIF(AY:AY,AY210)=1,AY210,IF(AND(COUNTIF(AY:AY,AY210)&gt;1,COUNTIF(AZ$2:AZ209,AY210)&gt;=1),"",AY210))</f>
        <v>CENTRAUREO</v>
      </c>
      <c r="BA210" s="204" t="str">
        <v/>
      </c>
      <c r="BB210" s="204" t="str">
        <f>IF(BA210="","",MAX(BB$2:BB209)+1)</f>
        <v/>
      </c>
      <c r="BC210" s="204"/>
      <c r="BD210" s="204">
        <v>208</v>
      </c>
      <c r="BE210" s="204" t="str">
        <f t="shared" si="68"/>
        <v>DRAXXIN 25 MG/ML SOLUTION INJECTABLE POUR PORCINS</v>
      </c>
      <c r="BF210" s="204" t="str">
        <f t="shared" si="57"/>
        <v>INJ</v>
      </c>
      <c r="BG210" s="204" t="str">
        <f t="shared" si="58"/>
        <v>MACROLIDES</v>
      </c>
      <c r="BH210" s="204" t="str">
        <f t="shared" si="59"/>
        <v/>
      </c>
      <c r="BI210" s="204" t="str">
        <f t="shared" si="60"/>
        <v/>
      </c>
      <c r="BJ210" s="204" t="str">
        <f t="shared" si="61"/>
        <v>tulathromycin</v>
      </c>
      <c r="BK210" s="204" t="str">
        <f t="shared" si="62"/>
        <v/>
      </c>
      <c r="BL210" s="204" t="str">
        <f t="shared" si="63"/>
        <v/>
      </c>
      <c r="BM210" s="204" t="str">
        <f t="shared" si="69"/>
        <v>Tulathromycine</v>
      </c>
      <c r="BN210" s="204" t="str">
        <f t="shared" si="64"/>
        <v>Tulathromycine</v>
      </c>
      <c r="BO210" s="204" t="str">
        <f t="shared" si="65"/>
        <v/>
      </c>
      <c r="BP210" s="204" t="str">
        <f t="shared" si="66"/>
        <v/>
      </c>
      <c r="BQ210" s="204" t="str">
        <f t="shared" si="70"/>
        <v>Macrolides</v>
      </c>
      <c r="BR210" s="204" t="str">
        <f t="shared" si="71"/>
        <v>Macrolides</v>
      </c>
      <c r="BS210" s="204" t="str">
        <f t="shared" si="72"/>
        <v/>
      </c>
      <c r="BT210" s="204" t="str">
        <f t="shared" si="73"/>
        <v/>
      </c>
      <c r="BU210" s="104" t="str">
        <f t="shared" si="74"/>
        <v>Voie parentérale</v>
      </c>
      <c r="BV210" s="202" t="str">
        <f t="shared" si="75"/>
        <v/>
      </c>
      <c r="BX210"/>
      <c r="BY210"/>
      <c r="BZ210"/>
      <c r="CA210"/>
      <c r="CB210"/>
      <c r="CD210"/>
      <c r="CL210" s="202"/>
      <c r="CO210" s="202">
        <v>209</v>
      </c>
    </row>
    <row r="211" spans="1:93" x14ac:dyDescent="0.25">
      <c r="A211" s="203" t="s">
        <v>1448</v>
      </c>
      <c r="B211" s="204" t="s">
        <v>1452</v>
      </c>
      <c r="C211" s="204" t="s">
        <v>1453</v>
      </c>
      <c r="D211" s="210" t="s">
        <v>851</v>
      </c>
      <c r="E211" s="204" t="s">
        <v>906</v>
      </c>
      <c r="F211" s="204" t="s">
        <v>76</v>
      </c>
      <c r="G211" s="204" t="s">
        <v>1245</v>
      </c>
      <c r="H211" s="204" t="s">
        <v>1451</v>
      </c>
      <c r="I211" s="204" t="s">
        <v>1245</v>
      </c>
      <c r="J211" s="204" t="s">
        <v>855</v>
      </c>
      <c r="K211" s="204" t="s">
        <v>855</v>
      </c>
      <c r="L211" s="204" t="s">
        <v>1194</v>
      </c>
      <c r="M211" s="204" t="s">
        <v>213</v>
      </c>
      <c r="N211" s="204" t="s">
        <v>1004</v>
      </c>
      <c r="O211" s="204" t="s">
        <v>918</v>
      </c>
      <c r="P211" s="204" t="s">
        <v>859</v>
      </c>
      <c r="Q211" s="204" t="s">
        <v>868</v>
      </c>
      <c r="R211" s="204">
        <v>0</v>
      </c>
      <c r="S211" s="204">
        <v>0</v>
      </c>
      <c r="T211" s="204">
        <v>0</v>
      </c>
      <c r="U211" s="204">
        <v>0</v>
      </c>
      <c r="V211" s="204">
        <v>0</v>
      </c>
      <c r="W211" s="204">
        <v>0</v>
      </c>
      <c r="X211" s="204">
        <v>0</v>
      </c>
      <c r="Y211" s="204">
        <v>0</v>
      </c>
      <c r="Z211" s="204">
        <v>0</v>
      </c>
      <c r="AA211" s="204">
        <v>0</v>
      </c>
      <c r="AB211" s="204">
        <v>0</v>
      </c>
      <c r="AC211" s="204">
        <v>0</v>
      </c>
      <c r="AD211" s="204">
        <v>0</v>
      </c>
      <c r="AE211" s="204">
        <v>0</v>
      </c>
      <c r="AF211" s="204">
        <v>0</v>
      </c>
      <c r="AG211" s="204">
        <v>0</v>
      </c>
      <c r="AH211" s="204">
        <v>0</v>
      </c>
      <c r="AI211" s="204">
        <v>0</v>
      </c>
      <c r="AJ211" s="204"/>
      <c r="AK211" s="204"/>
      <c r="AL211" s="204"/>
      <c r="AM211" s="204"/>
      <c r="AN211" s="204"/>
      <c r="AO211" s="204"/>
      <c r="AP211" s="204"/>
      <c r="AQ211" s="204"/>
      <c r="AR211" s="204"/>
      <c r="AS211" s="204"/>
      <c r="AT211" s="204"/>
      <c r="AU211" s="204"/>
      <c r="AV211" s="204"/>
      <c r="AW211" s="204"/>
      <c r="AX211" s="204"/>
      <c r="AY211" s="204" t="str">
        <f t="shared" si="67"/>
        <v>CENTRAUREO</v>
      </c>
      <c r="AZ211" s="204" t="str">
        <f>IF(COUNTIF(AY:AY,AY211)=1,AY211,IF(AND(COUNTIF(AY:AY,AY211)&gt;1,COUNTIF(AZ$2:AZ210,AY211)&gt;=1),"",AY211))</f>
        <v/>
      </c>
      <c r="BA211" s="204" t="str">
        <v/>
      </c>
      <c r="BB211" s="204" t="str">
        <f>IF(BA211="","",MAX(BB$2:BB210)+1)</f>
        <v/>
      </c>
      <c r="BC211" s="204"/>
      <c r="BD211" s="204">
        <v>209</v>
      </c>
      <c r="BE211" s="204" t="str">
        <f t="shared" si="68"/>
        <v>DRAXXIN KP 100 MG/ML + 120 MG/ML SOLUTION INJECTABLE POUR BOVINS</v>
      </c>
      <c r="BF211" s="204" t="str">
        <f t="shared" si="57"/>
        <v>INJ</v>
      </c>
      <c r="BG211" s="204" t="str">
        <f t="shared" si="58"/>
        <v>MACROLIDES</v>
      </c>
      <c r="BH211" s="204" t="str">
        <f t="shared" si="59"/>
        <v/>
      </c>
      <c r="BI211" s="204" t="str">
        <f t="shared" si="60"/>
        <v/>
      </c>
      <c r="BJ211" s="204" t="str">
        <f t="shared" si="61"/>
        <v>tulathromycin</v>
      </c>
      <c r="BK211" s="204" t="str">
        <f t="shared" si="62"/>
        <v/>
      </c>
      <c r="BL211" s="204" t="str">
        <f t="shared" si="63"/>
        <v/>
      </c>
      <c r="BM211" s="204" t="str">
        <f t="shared" si="69"/>
        <v>Tulathromycine</v>
      </c>
      <c r="BN211" s="204" t="str">
        <f t="shared" si="64"/>
        <v>Tulathromycine</v>
      </c>
      <c r="BO211" s="204" t="str">
        <f t="shared" si="65"/>
        <v/>
      </c>
      <c r="BP211" s="204" t="str">
        <f t="shared" si="66"/>
        <v/>
      </c>
      <c r="BQ211" s="204" t="str">
        <f t="shared" si="70"/>
        <v>Macrolides</v>
      </c>
      <c r="BR211" s="204" t="str">
        <f t="shared" si="71"/>
        <v>Macrolides</v>
      </c>
      <c r="BS211" s="204" t="str">
        <f t="shared" si="72"/>
        <v/>
      </c>
      <c r="BT211" s="204" t="str">
        <f t="shared" si="73"/>
        <v/>
      </c>
      <c r="BU211" s="104" t="str">
        <f t="shared" si="74"/>
        <v>Voie parentérale</v>
      </c>
      <c r="BV211" s="202" t="str">
        <f t="shared" si="75"/>
        <v/>
      </c>
      <c r="BX211"/>
      <c r="BY211"/>
      <c r="BZ211"/>
      <c r="CA211"/>
      <c r="CB211"/>
      <c r="CD211"/>
      <c r="CL211" s="202"/>
      <c r="CO211" s="202">
        <v>210</v>
      </c>
    </row>
    <row r="212" spans="1:93" x14ac:dyDescent="0.25">
      <c r="A212" s="203" t="s">
        <v>4457</v>
      </c>
      <c r="B212" s="204" t="s">
        <v>4458</v>
      </c>
      <c r="C212" s="204" t="s">
        <v>3214</v>
      </c>
      <c r="D212" s="210" t="s">
        <v>863</v>
      </c>
      <c r="E212" s="204" t="s">
        <v>906</v>
      </c>
      <c r="F212" s="204" t="s">
        <v>4459</v>
      </c>
      <c r="G212" s="204" t="s">
        <v>908</v>
      </c>
      <c r="H212" s="204" t="s">
        <v>955</v>
      </c>
      <c r="I212" s="204" t="s">
        <v>910</v>
      </c>
      <c r="J212" s="204" t="s">
        <v>1291</v>
      </c>
      <c r="K212" s="204" t="s">
        <v>1291</v>
      </c>
      <c r="L212" s="204" t="s">
        <v>1476</v>
      </c>
      <c r="M212" s="204" t="s">
        <v>213</v>
      </c>
      <c r="N212" s="204" t="s">
        <v>923</v>
      </c>
      <c r="O212" s="204" t="s">
        <v>918</v>
      </c>
      <c r="P212" s="204" t="s">
        <v>859</v>
      </c>
      <c r="Q212" s="204" t="s">
        <v>863</v>
      </c>
      <c r="R212" s="204">
        <v>0</v>
      </c>
      <c r="S212" s="204">
        <v>0</v>
      </c>
      <c r="T212" s="204">
        <v>30</v>
      </c>
      <c r="U212" s="204">
        <v>5</v>
      </c>
      <c r="V212" s="204">
        <v>0</v>
      </c>
      <c r="W212" s="204">
        <v>0</v>
      </c>
      <c r="X212" s="204">
        <v>0</v>
      </c>
      <c r="Y212" s="204">
        <v>0</v>
      </c>
      <c r="Z212" s="204">
        <v>0</v>
      </c>
      <c r="AA212" s="204">
        <v>0</v>
      </c>
      <c r="AB212" s="204">
        <v>0</v>
      </c>
      <c r="AC212" s="204">
        <v>0</v>
      </c>
      <c r="AD212" s="204">
        <v>0</v>
      </c>
      <c r="AE212" s="204">
        <v>0</v>
      </c>
      <c r="AF212" s="204">
        <v>0</v>
      </c>
      <c r="AG212" s="204">
        <v>0</v>
      </c>
      <c r="AH212" s="204">
        <v>0</v>
      </c>
      <c r="AI212" s="204">
        <v>0</v>
      </c>
      <c r="AJ212" s="204"/>
      <c r="AK212" s="204"/>
      <c r="AL212" s="204"/>
      <c r="AM212" s="204"/>
      <c r="AN212" s="204"/>
      <c r="AO212" s="204"/>
      <c r="AP212" s="204"/>
      <c r="AQ212" s="204"/>
      <c r="AR212" s="204"/>
      <c r="AS212" s="204"/>
      <c r="AT212" s="204"/>
      <c r="AU212" s="204"/>
      <c r="AV212" s="204"/>
      <c r="AW212" s="204"/>
      <c r="AX212" s="204"/>
      <c r="AY212" s="204" t="str">
        <f t="shared" si="67"/>
        <v/>
      </c>
      <c r="AZ212" s="204" t="str">
        <f>IF(COUNTIF(AY:AY,AY212)=1,AY212,IF(AND(COUNTIF(AY:AY,AY212)&gt;1,COUNTIF(AZ$2:AZ211,AY212)&gt;=1),"",AY212))</f>
        <v/>
      </c>
      <c r="BA212" s="204" t="str">
        <v/>
      </c>
      <c r="BB212" s="204" t="str">
        <f>IF(BA212="","",MAX(BB$2:BB211)+1)</f>
        <v/>
      </c>
      <c r="BC212" s="204"/>
      <c r="BD212" s="204">
        <v>210</v>
      </c>
      <c r="BE212" s="204" t="str">
        <f t="shared" si="68"/>
        <v>DUOPRIM</v>
      </c>
      <c r="BF212" s="204" t="str">
        <f t="shared" si="57"/>
        <v>INJ</v>
      </c>
      <c r="BG212" s="204" t="str">
        <f t="shared" si="58"/>
        <v>SULFAMIDES</v>
      </c>
      <c r="BH212" s="204" t="str">
        <f t="shared" si="59"/>
        <v>TRIMETHOPRIME</v>
      </c>
      <c r="BI212" s="204" t="str">
        <f t="shared" si="60"/>
        <v/>
      </c>
      <c r="BJ212" s="204" t="str">
        <f t="shared" si="61"/>
        <v>sulfadoxine</v>
      </c>
      <c r="BK212" s="204" t="str">
        <f t="shared" si="62"/>
        <v>trimethoprim</v>
      </c>
      <c r="BL212" s="204" t="str">
        <f t="shared" si="63"/>
        <v/>
      </c>
      <c r="BM212" s="204" t="str">
        <f t="shared" si="69"/>
        <v>Sulfadoxine + Triméthoprime</v>
      </c>
      <c r="BN212" s="204" t="str">
        <f t="shared" si="64"/>
        <v>Sulfadoxine</v>
      </c>
      <c r="BO212" s="204" t="str">
        <f t="shared" si="65"/>
        <v>Triméthoprime</v>
      </c>
      <c r="BP212" s="204" t="str">
        <f t="shared" si="66"/>
        <v/>
      </c>
      <c r="BQ212" s="204" t="str">
        <f t="shared" si="70"/>
        <v>Sulfamides + Trimethoprime</v>
      </c>
      <c r="BR212" s="204" t="str">
        <f t="shared" si="71"/>
        <v>Sulfamides</v>
      </c>
      <c r="BS212" s="204" t="str">
        <f t="shared" si="72"/>
        <v>Trimethoprime</v>
      </c>
      <c r="BT212" s="204" t="str">
        <f t="shared" si="73"/>
        <v/>
      </c>
      <c r="BU212" s="104" t="str">
        <f t="shared" si="74"/>
        <v>Voie parentérale</v>
      </c>
      <c r="BV212" s="202" t="str">
        <f t="shared" si="75"/>
        <v/>
      </c>
      <c r="BX212"/>
      <c r="BY212"/>
      <c r="BZ212"/>
      <c r="CA212"/>
      <c r="CB212"/>
      <c r="CD212"/>
      <c r="CL212" s="202"/>
      <c r="CO212" s="202">
        <v>211</v>
      </c>
    </row>
    <row r="213" spans="1:93" x14ac:dyDescent="0.25">
      <c r="A213" s="203" t="s">
        <v>3614</v>
      </c>
      <c r="B213" s="204" t="s">
        <v>3615</v>
      </c>
      <c r="C213" s="204" t="s">
        <v>2081</v>
      </c>
      <c r="D213" s="210" t="s">
        <v>851</v>
      </c>
      <c r="E213" s="204" t="s">
        <v>906</v>
      </c>
      <c r="F213" s="204" t="s">
        <v>3616</v>
      </c>
      <c r="G213" s="204" t="s">
        <v>908</v>
      </c>
      <c r="H213" s="204" t="s">
        <v>955</v>
      </c>
      <c r="I213" s="204" t="s">
        <v>910</v>
      </c>
      <c r="J213" s="204" t="s">
        <v>1291</v>
      </c>
      <c r="K213" s="204" t="s">
        <v>1291</v>
      </c>
      <c r="L213" s="204" t="s">
        <v>1476</v>
      </c>
      <c r="M213" s="204" t="s">
        <v>213</v>
      </c>
      <c r="N213" s="204" t="s">
        <v>863</v>
      </c>
      <c r="O213" s="204" t="s">
        <v>918</v>
      </c>
      <c r="P213" s="204" t="s">
        <v>859</v>
      </c>
      <c r="Q213" s="204" t="s">
        <v>950</v>
      </c>
      <c r="R213" s="204">
        <v>0</v>
      </c>
      <c r="S213" s="204">
        <v>0</v>
      </c>
      <c r="T213" s="204">
        <v>30</v>
      </c>
      <c r="U213" s="204">
        <v>5</v>
      </c>
      <c r="V213" s="204">
        <v>0</v>
      </c>
      <c r="W213" s="204">
        <v>0</v>
      </c>
      <c r="X213" s="204">
        <v>0</v>
      </c>
      <c r="Y213" s="204">
        <v>0</v>
      </c>
      <c r="Z213" s="204">
        <v>0</v>
      </c>
      <c r="AA213" s="204">
        <v>0</v>
      </c>
      <c r="AB213" s="204">
        <v>0</v>
      </c>
      <c r="AC213" s="204">
        <v>0</v>
      </c>
      <c r="AD213" s="204">
        <v>0</v>
      </c>
      <c r="AE213" s="204">
        <v>0</v>
      </c>
      <c r="AF213" s="204">
        <v>0</v>
      </c>
      <c r="AG213" s="204">
        <v>0</v>
      </c>
      <c r="AH213" s="204">
        <v>0</v>
      </c>
      <c r="AI213" s="204">
        <v>0</v>
      </c>
      <c r="AJ213" s="204"/>
      <c r="AK213" s="204"/>
      <c r="AL213" s="204"/>
      <c r="AM213" s="204"/>
      <c r="AN213" s="204"/>
      <c r="AO213" s="204"/>
      <c r="AP213" s="204"/>
      <c r="AQ213" s="204"/>
      <c r="AR213" s="204"/>
      <c r="AS213" s="204"/>
      <c r="AT213" s="204"/>
      <c r="AU213" s="204"/>
      <c r="AV213" s="204"/>
      <c r="AW213" s="204"/>
      <c r="AX213" s="204"/>
      <c r="AY213" s="204" t="str">
        <f t="shared" si="67"/>
        <v/>
      </c>
      <c r="AZ213" s="204" t="str">
        <f>IF(COUNTIF(AY:AY,AY213)=1,AY213,IF(AND(COUNTIF(AY:AY,AY213)&gt;1,COUNTIF(AZ$2:AZ212,AY213)&gt;=1),"",AY213))</f>
        <v/>
      </c>
      <c r="BA213" s="204" t="str">
        <v/>
      </c>
      <c r="BB213" s="204" t="str">
        <f>IF(BA213="","",MAX(BB$2:BB212)+1)</f>
        <v/>
      </c>
      <c r="BC213" s="204"/>
      <c r="BD213" s="204">
        <v>211</v>
      </c>
      <c r="BE213" s="204" t="str">
        <f t="shared" si="68"/>
        <v>DUPHACYCLINE LA</v>
      </c>
      <c r="BF213" s="204" t="str">
        <f t="shared" si="57"/>
        <v>INJ</v>
      </c>
      <c r="BG213" s="204" t="str">
        <f t="shared" si="58"/>
        <v>TETRACYCLINES</v>
      </c>
      <c r="BH213" s="204" t="str">
        <f t="shared" si="59"/>
        <v/>
      </c>
      <c r="BI213" s="204" t="str">
        <f t="shared" si="60"/>
        <v/>
      </c>
      <c r="BJ213" s="204" t="str">
        <f t="shared" si="61"/>
        <v>oxytetracycline</v>
      </c>
      <c r="BK213" s="204" t="str">
        <f t="shared" si="62"/>
        <v/>
      </c>
      <c r="BL213" s="204" t="str">
        <f t="shared" si="63"/>
        <v/>
      </c>
      <c r="BM213" s="204" t="str">
        <f t="shared" si="69"/>
        <v>Oxytétracycline</v>
      </c>
      <c r="BN213" s="204" t="str">
        <f t="shared" si="64"/>
        <v>Oxytétracycline</v>
      </c>
      <c r="BO213" s="204" t="str">
        <f t="shared" si="65"/>
        <v/>
      </c>
      <c r="BP213" s="204" t="str">
        <f t="shared" si="66"/>
        <v/>
      </c>
      <c r="BQ213" s="204" t="str">
        <f t="shared" si="70"/>
        <v>Tetracyclines</v>
      </c>
      <c r="BR213" s="204" t="str">
        <f t="shared" si="71"/>
        <v>Tetracyclines</v>
      </c>
      <c r="BS213" s="204" t="str">
        <f t="shared" si="72"/>
        <v/>
      </c>
      <c r="BT213" s="204" t="str">
        <f t="shared" si="73"/>
        <v/>
      </c>
      <c r="BU213" s="104" t="str">
        <f t="shared" si="74"/>
        <v>Voie parentérale</v>
      </c>
      <c r="BV213" s="202" t="str">
        <f t="shared" si="75"/>
        <v/>
      </c>
      <c r="BX213"/>
      <c r="BY213"/>
      <c r="BZ213"/>
      <c r="CA213"/>
      <c r="CB213"/>
      <c r="CD213"/>
      <c r="CL213" s="202"/>
      <c r="CO213" s="202">
        <v>212</v>
      </c>
    </row>
    <row r="214" spans="1:93" x14ac:dyDescent="0.25">
      <c r="A214" s="203" t="s">
        <v>3611</v>
      </c>
      <c r="B214" s="204" t="s">
        <v>3612</v>
      </c>
      <c r="C214" s="204" t="s">
        <v>2081</v>
      </c>
      <c r="D214" s="210" t="s">
        <v>851</v>
      </c>
      <c r="E214" s="204" t="s">
        <v>906</v>
      </c>
      <c r="F214" s="204" t="s">
        <v>3613</v>
      </c>
      <c r="G214" s="204" t="s">
        <v>908</v>
      </c>
      <c r="H214" s="204" t="s">
        <v>909</v>
      </c>
      <c r="I214" s="204" t="s">
        <v>910</v>
      </c>
      <c r="J214" s="204" t="s">
        <v>1291</v>
      </c>
      <c r="K214" s="204" t="s">
        <v>1291</v>
      </c>
      <c r="L214" s="204" t="s">
        <v>1476</v>
      </c>
      <c r="M214" s="204" t="s">
        <v>213</v>
      </c>
      <c r="N214" s="204" t="s">
        <v>868</v>
      </c>
      <c r="O214" s="204" t="s">
        <v>918</v>
      </c>
      <c r="P214" s="204" t="s">
        <v>859</v>
      </c>
      <c r="Q214" s="204" t="s">
        <v>983</v>
      </c>
      <c r="R214" s="204">
        <v>0</v>
      </c>
      <c r="S214" s="204">
        <v>0</v>
      </c>
      <c r="T214" s="204">
        <v>30</v>
      </c>
      <c r="U214" s="204">
        <v>5</v>
      </c>
      <c r="V214" s="204">
        <v>0</v>
      </c>
      <c r="W214" s="204">
        <v>0</v>
      </c>
      <c r="X214" s="204">
        <v>0</v>
      </c>
      <c r="Y214" s="204">
        <v>0</v>
      </c>
      <c r="Z214" s="204">
        <v>0</v>
      </c>
      <c r="AA214" s="204">
        <v>0</v>
      </c>
      <c r="AB214" s="204">
        <v>0</v>
      </c>
      <c r="AC214" s="204">
        <v>0</v>
      </c>
      <c r="AD214" s="204">
        <v>0</v>
      </c>
      <c r="AE214" s="204">
        <v>0</v>
      </c>
      <c r="AF214" s="204">
        <v>0</v>
      </c>
      <c r="AG214" s="204">
        <v>0</v>
      </c>
      <c r="AH214" s="204">
        <v>0</v>
      </c>
      <c r="AI214" s="204">
        <v>0</v>
      </c>
      <c r="AJ214" s="204"/>
      <c r="AK214" s="204"/>
      <c r="AL214" s="204"/>
      <c r="AM214" s="204"/>
      <c r="AN214" s="204"/>
      <c r="AO214" s="204"/>
      <c r="AP214" s="204"/>
      <c r="AQ214" s="204"/>
      <c r="AR214" s="204"/>
      <c r="AS214" s="204"/>
      <c r="AT214" s="204"/>
      <c r="AU214" s="204"/>
      <c r="AV214" s="204"/>
      <c r="AW214" s="204"/>
      <c r="AX214" s="204"/>
      <c r="AY214" s="204" t="str">
        <f t="shared" si="67"/>
        <v/>
      </c>
      <c r="AZ214" s="204" t="str">
        <f>IF(COUNTIF(AY:AY,AY214)=1,AY214,IF(AND(COUNTIF(AY:AY,AY214)&gt;1,COUNTIF(AZ$2:AZ213,AY214)&gt;=1),"",AY214))</f>
        <v/>
      </c>
      <c r="BA214" s="204" t="str">
        <v/>
      </c>
      <c r="BB214" s="204" t="str">
        <f>IF(BA214="","",MAX(BB$2:BB213)+1)</f>
        <v/>
      </c>
      <c r="BC214" s="204"/>
      <c r="BD214" s="204">
        <v>212</v>
      </c>
      <c r="BE214" s="204" t="str">
        <f t="shared" si="68"/>
        <v>DUPHAMOX LA</v>
      </c>
      <c r="BF214" s="204" t="str">
        <f t="shared" si="57"/>
        <v>INJ</v>
      </c>
      <c r="BG214" s="204" t="str">
        <f t="shared" si="58"/>
        <v>PENICILLINES</v>
      </c>
      <c r="BH214" s="204" t="str">
        <f t="shared" si="59"/>
        <v/>
      </c>
      <c r="BI214" s="204" t="str">
        <f t="shared" si="60"/>
        <v/>
      </c>
      <c r="BJ214" s="204" t="str">
        <f t="shared" si="61"/>
        <v>amoxicillin</v>
      </c>
      <c r="BK214" s="204" t="str">
        <f t="shared" si="62"/>
        <v/>
      </c>
      <c r="BL214" s="204" t="str">
        <f t="shared" si="63"/>
        <v/>
      </c>
      <c r="BM214" s="204" t="str">
        <f t="shared" si="69"/>
        <v>Amoxicilline</v>
      </c>
      <c r="BN214" s="204" t="str">
        <f t="shared" si="64"/>
        <v>Amoxicilline</v>
      </c>
      <c r="BO214" s="204" t="str">
        <f t="shared" si="65"/>
        <v/>
      </c>
      <c r="BP214" s="204" t="str">
        <f t="shared" si="66"/>
        <v/>
      </c>
      <c r="BQ214" s="204" t="str">
        <f t="shared" si="70"/>
        <v>Penicillines</v>
      </c>
      <c r="BR214" s="204" t="str">
        <f t="shared" si="71"/>
        <v>Penicillines</v>
      </c>
      <c r="BS214" s="204" t="str">
        <f t="shared" si="72"/>
        <v/>
      </c>
      <c r="BT214" s="204" t="str">
        <f t="shared" si="73"/>
        <v/>
      </c>
      <c r="BU214" s="104" t="str">
        <f t="shared" si="74"/>
        <v>Voie parentérale</v>
      </c>
      <c r="BV214" s="202" t="str">
        <f t="shared" si="75"/>
        <v/>
      </c>
      <c r="BX214"/>
      <c r="BY214"/>
      <c r="BZ214"/>
      <c r="CA214"/>
      <c r="CB214"/>
      <c r="CD214"/>
      <c r="CL214" s="202"/>
      <c r="CO214" s="202">
        <v>213</v>
      </c>
    </row>
    <row r="215" spans="1:93" x14ac:dyDescent="0.25">
      <c r="A215" s="203" t="s">
        <v>3617</v>
      </c>
      <c r="B215" s="204" t="s">
        <v>3618</v>
      </c>
      <c r="C215" s="204" t="s">
        <v>2081</v>
      </c>
      <c r="D215" s="210" t="s">
        <v>851</v>
      </c>
      <c r="E215" s="204" t="s">
        <v>906</v>
      </c>
      <c r="F215" s="204" t="s">
        <v>3619</v>
      </c>
      <c r="G215" s="204" t="s">
        <v>908</v>
      </c>
      <c r="H215" s="204" t="s">
        <v>955</v>
      </c>
      <c r="I215" s="204" t="s">
        <v>910</v>
      </c>
      <c r="J215" s="204" t="s">
        <v>1291</v>
      </c>
      <c r="K215" s="204" t="s">
        <v>1291</v>
      </c>
      <c r="L215" s="204" t="s">
        <v>1476</v>
      </c>
      <c r="M215" s="204" t="s">
        <v>213</v>
      </c>
      <c r="N215" s="204" t="s">
        <v>1004</v>
      </c>
      <c r="O215" s="204" t="s">
        <v>918</v>
      </c>
      <c r="P215" s="204" t="s">
        <v>859</v>
      </c>
      <c r="Q215" s="204" t="s">
        <v>868</v>
      </c>
      <c r="R215" s="204">
        <v>0</v>
      </c>
      <c r="S215" s="204">
        <v>0</v>
      </c>
      <c r="T215" s="204">
        <v>30</v>
      </c>
      <c r="U215" s="204">
        <v>5</v>
      </c>
      <c r="V215" s="204">
        <v>0</v>
      </c>
      <c r="W215" s="204">
        <v>0</v>
      </c>
      <c r="X215" s="204">
        <v>0</v>
      </c>
      <c r="Y215" s="204">
        <v>0</v>
      </c>
      <c r="Z215" s="204">
        <v>0</v>
      </c>
      <c r="AA215" s="204">
        <v>0</v>
      </c>
      <c r="AB215" s="204">
        <v>0</v>
      </c>
      <c r="AC215" s="204">
        <v>0</v>
      </c>
      <c r="AD215" s="204">
        <v>0</v>
      </c>
      <c r="AE215" s="204">
        <v>0</v>
      </c>
      <c r="AF215" s="204">
        <v>0</v>
      </c>
      <c r="AG215" s="204">
        <v>0</v>
      </c>
      <c r="AH215" s="204">
        <v>0</v>
      </c>
      <c r="AI215" s="204">
        <v>0</v>
      </c>
      <c r="AJ215" s="204"/>
      <c r="AK215" s="204"/>
      <c r="AL215" s="204"/>
      <c r="AM215" s="204"/>
      <c r="AN215" s="204"/>
      <c r="AO215" s="204"/>
      <c r="AP215" s="204"/>
      <c r="AQ215" s="204"/>
      <c r="AR215" s="204"/>
      <c r="AS215" s="204"/>
      <c r="AT215" s="204"/>
      <c r="AU215" s="204"/>
      <c r="AV215" s="204"/>
      <c r="AW215" s="204"/>
      <c r="AX215" s="204"/>
      <c r="AY215" s="204" t="str">
        <f t="shared" si="67"/>
        <v/>
      </c>
      <c r="AZ215" s="204" t="str">
        <f>IF(COUNTIF(AY:AY,AY215)=1,AY215,IF(AND(COUNTIF(AY:AY,AY215)&gt;1,COUNTIF(AZ$2:AZ214,AY215)&gt;=1),"",AY215))</f>
        <v/>
      </c>
      <c r="BA215" s="204" t="str">
        <v/>
      </c>
      <c r="BB215" s="204" t="str">
        <f>IF(BA215="","",MAX(BB$2:BB214)+1)</f>
        <v/>
      </c>
      <c r="BC215" s="204"/>
      <c r="BD215" s="204">
        <v>213</v>
      </c>
      <c r="BE215" s="204" t="str">
        <f t="shared" si="68"/>
        <v>DUPLOCILLINE</v>
      </c>
      <c r="BF215" s="204" t="str">
        <f t="shared" si="57"/>
        <v>INJ</v>
      </c>
      <c r="BG215" s="204" t="str">
        <f t="shared" si="58"/>
        <v>PENICILLINES</v>
      </c>
      <c r="BH215" s="204" t="str">
        <f t="shared" si="59"/>
        <v/>
      </c>
      <c r="BI215" s="204" t="str">
        <f t="shared" si="60"/>
        <v/>
      </c>
      <c r="BJ215" s="204" t="str">
        <f t="shared" si="61"/>
        <v>benzylpenicillin</v>
      </c>
      <c r="BK215" s="204" t="str">
        <f t="shared" si="62"/>
        <v/>
      </c>
      <c r="BL215" s="204" t="str">
        <f t="shared" si="63"/>
        <v/>
      </c>
      <c r="BM215" s="204" t="str">
        <f t="shared" si="69"/>
        <v>Benzylpénicilline</v>
      </c>
      <c r="BN215" s="204" t="str">
        <f t="shared" si="64"/>
        <v>Benzylpénicilline</v>
      </c>
      <c r="BO215" s="204" t="str">
        <f t="shared" si="65"/>
        <v/>
      </c>
      <c r="BP215" s="204" t="str">
        <f t="shared" si="66"/>
        <v/>
      </c>
      <c r="BQ215" s="204" t="str">
        <f t="shared" si="70"/>
        <v>Penicillines</v>
      </c>
      <c r="BR215" s="204" t="str">
        <f t="shared" si="71"/>
        <v>Penicillines</v>
      </c>
      <c r="BS215" s="204" t="str">
        <f t="shared" si="72"/>
        <v/>
      </c>
      <c r="BT215" s="204" t="str">
        <f t="shared" si="73"/>
        <v/>
      </c>
      <c r="BU215" s="104" t="str">
        <f t="shared" si="74"/>
        <v>Voie parentérale</v>
      </c>
      <c r="BV215" s="202" t="str">
        <f t="shared" si="75"/>
        <v/>
      </c>
      <c r="BX215"/>
      <c r="BY215"/>
      <c r="BZ215"/>
      <c r="CA215"/>
      <c r="CB215"/>
      <c r="CD215"/>
      <c r="CL215" s="202"/>
      <c r="CO215" s="202">
        <v>214</v>
      </c>
    </row>
    <row r="216" spans="1:93" x14ac:dyDescent="0.25">
      <c r="A216" s="203" t="s">
        <v>1288</v>
      </c>
      <c r="B216" s="204" t="s">
        <v>1289</v>
      </c>
      <c r="C216" s="204" t="s">
        <v>1290</v>
      </c>
      <c r="D216" s="210" t="s">
        <v>1244</v>
      </c>
      <c r="E216" s="204" t="s">
        <v>906</v>
      </c>
      <c r="F216" s="204" t="s">
        <v>35</v>
      </c>
      <c r="G216" s="204" t="s">
        <v>1128</v>
      </c>
      <c r="H216" s="204" t="s">
        <v>890</v>
      </c>
      <c r="I216" s="204" t="s">
        <v>1116</v>
      </c>
      <c r="J216" s="204" t="s">
        <v>1291</v>
      </c>
      <c r="K216" s="204" t="s">
        <v>1291</v>
      </c>
      <c r="L216" s="204" t="s">
        <v>1292</v>
      </c>
      <c r="M216" s="204" t="s">
        <v>213</v>
      </c>
      <c r="N216" s="204" t="s">
        <v>863</v>
      </c>
      <c r="O216" s="204" t="s">
        <v>918</v>
      </c>
      <c r="P216" s="204" t="s">
        <v>859</v>
      </c>
      <c r="Q216" s="204" t="s">
        <v>874</v>
      </c>
      <c r="R216" s="204">
        <v>0</v>
      </c>
      <c r="S216" s="204">
        <v>0</v>
      </c>
      <c r="T216" s="204">
        <v>0</v>
      </c>
      <c r="U216" s="204">
        <v>0</v>
      </c>
      <c r="V216" s="204">
        <v>0</v>
      </c>
      <c r="W216" s="204">
        <v>0</v>
      </c>
      <c r="X216" s="204">
        <v>0</v>
      </c>
      <c r="Y216" s="204">
        <v>0</v>
      </c>
      <c r="Z216" s="204">
        <v>0</v>
      </c>
      <c r="AA216" s="204">
        <v>0</v>
      </c>
      <c r="AB216" s="204">
        <v>0</v>
      </c>
      <c r="AC216" s="204">
        <v>0</v>
      </c>
      <c r="AD216" s="204">
        <v>0</v>
      </c>
      <c r="AE216" s="204">
        <v>0</v>
      </c>
      <c r="AF216" s="204">
        <v>0</v>
      </c>
      <c r="AG216" s="204">
        <v>0</v>
      </c>
      <c r="AH216" s="204">
        <v>0</v>
      </c>
      <c r="AI216" s="204">
        <v>0</v>
      </c>
      <c r="AJ216" s="204"/>
      <c r="AK216" s="204"/>
      <c r="AL216" s="204"/>
      <c r="AM216" s="204"/>
      <c r="AN216" s="204"/>
      <c r="AO216" s="204"/>
      <c r="AP216" s="204"/>
      <c r="AQ216" s="204"/>
      <c r="AR216" s="204"/>
      <c r="AS216" s="204"/>
      <c r="AT216" s="204"/>
      <c r="AU216" s="204"/>
      <c r="AV216" s="204"/>
      <c r="AW216" s="204"/>
      <c r="AX216" s="204"/>
      <c r="AY216" s="204" t="str">
        <f t="shared" si="67"/>
        <v>CEPRAVIN</v>
      </c>
      <c r="AZ216" s="204" t="str">
        <f>IF(COUNTIF(AY:AY,AY216)=1,AY216,IF(AND(COUNTIF(AY:AY,AY216)&gt;1,COUNTIF(AZ$2:AZ215,AY216)&gt;=1),"",AY216))</f>
        <v>CEPRAVIN</v>
      </c>
      <c r="BA216" s="204" t="str">
        <v/>
      </c>
      <c r="BB216" s="204" t="str">
        <f>IF(BA216="","",MAX(BB$2:BB215)+1)</f>
        <v/>
      </c>
      <c r="BC216" s="204"/>
      <c r="BD216" s="204">
        <v>214</v>
      </c>
      <c r="BE216" s="204" t="str">
        <f t="shared" si="68"/>
        <v>DURACYKLINE</v>
      </c>
      <c r="BF216" s="204" t="str">
        <f t="shared" si="57"/>
        <v>INJ</v>
      </c>
      <c r="BG216" s="204" t="str">
        <f t="shared" si="58"/>
        <v>TETRACYCLINES</v>
      </c>
      <c r="BH216" s="204" t="str">
        <f t="shared" si="59"/>
        <v/>
      </c>
      <c r="BI216" s="204" t="str">
        <f t="shared" si="60"/>
        <v/>
      </c>
      <c r="BJ216" s="204" t="str">
        <f t="shared" si="61"/>
        <v>oxytetracycline</v>
      </c>
      <c r="BK216" s="204" t="str">
        <f t="shared" si="62"/>
        <v/>
      </c>
      <c r="BL216" s="204" t="str">
        <f t="shared" si="63"/>
        <v/>
      </c>
      <c r="BM216" s="204" t="str">
        <f t="shared" si="69"/>
        <v>Oxytétracycline</v>
      </c>
      <c r="BN216" s="204" t="str">
        <f t="shared" si="64"/>
        <v>Oxytétracycline</v>
      </c>
      <c r="BO216" s="204" t="str">
        <f t="shared" si="65"/>
        <v/>
      </c>
      <c r="BP216" s="204" t="str">
        <f t="shared" si="66"/>
        <v/>
      </c>
      <c r="BQ216" s="204" t="str">
        <f t="shared" si="70"/>
        <v>Tetracyclines</v>
      </c>
      <c r="BR216" s="204" t="str">
        <f t="shared" si="71"/>
        <v>Tetracyclines</v>
      </c>
      <c r="BS216" s="204" t="str">
        <f t="shared" si="72"/>
        <v/>
      </c>
      <c r="BT216" s="204" t="str">
        <f t="shared" si="73"/>
        <v/>
      </c>
      <c r="BU216" s="104" t="str">
        <f t="shared" si="74"/>
        <v>Voie parentérale</v>
      </c>
      <c r="BV216" s="202" t="str">
        <f t="shared" si="75"/>
        <v/>
      </c>
      <c r="BX216"/>
      <c r="BY216"/>
      <c r="BZ216"/>
      <c r="CA216"/>
      <c r="CB216"/>
      <c r="CD216"/>
      <c r="CL216" s="202"/>
      <c r="CO216" s="202">
        <v>215</v>
      </c>
    </row>
    <row r="217" spans="1:93" x14ac:dyDescent="0.25">
      <c r="A217" s="203" t="s">
        <v>1288</v>
      </c>
      <c r="B217" s="204" t="s">
        <v>1293</v>
      </c>
      <c r="C217" s="204" t="s">
        <v>1294</v>
      </c>
      <c r="D217" s="210" t="s">
        <v>1295</v>
      </c>
      <c r="E217" s="204" t="s">
        <v>906</v>
      </c>
      <c r="F217" s="204" t="s">
        <v>35</v>
      </c>
      <c r="G217" s="204" t="s">
        <v>1128</v>
      </c>
      <c r="H217" s="204" t="s">
        <v>890</v>
      </c>
      <c r="I217" s="204" t="s">
        <v>1116</v>
      </c>
      <c r="J217" s="204" t="s">
        <v>1291</v>
      </c>
      <c r="K217" s="204" t="s">
        <v>1291</v>
      </c>
      <c r="L217" s="204" t="s">
        <v>1292</v>
      </c>
      <c r="M217" s="204" t="s">
        <v>213</v>
      </c>
      <c r="N217" s="204" t="s">
        <v>863</v>
      </c>
      <c r="O217" s="204" t="s">
        <v>918</v>
      </c>
      <c r="P217" s="204" t="s">
        <v>859</v>
      </c>
      <c r="Q217" s="204" t="s">
        <v>1296</v>
      </c>
      <c r="R217" s="204">
        <v>0</v>
      </c>
      <c r="S217" s="204">
        <v>0</v>
      </c>
      <c r="T217" s="204">
        <v>0</v>
      </c>
      <c r="U217" s="204">
        <v>0</v>
      </c>
      <c r="V217" s="204">
        <v>0</v>
      </c>
      <c r="W217" s="204">
        <v>0</v>
      </c>
      <c r="X217" s="204">
        <v>0</v>
      </c>
      <c r="Y217" s="204">
        <v>0</v>
      </c>
      <c r="Z217" s="204">
        <v>0</v>
      </c>
      <c r="AA217" s="204">
        <v>0</v>
      </c>
      <c r="AB217" s="204">
        <v>0</v>
      </c>
      <c r="AC217" s="204">
        <v>0</v>
      </c>
      <c r="AD217" s="204">
        <v>0</v>
      </c>
      <c r="AE217" s="204">
        <v>0</v>
      </c>
      <c r="AF217" s="204">
        <v>0</v>
      </c>
      <c r="AG217" s="204">
        <v>0</v>
      </c>
      <c r="AH217" s="204">
        <v>0</v>
      </c>
      <c r="AI217" s="204">
        <v>0</v>
      </c>
      <c r="AJ217" s="204"/>
      <c r="AK217" s="204"/>
      <c r="AL217" s="204"/>
      <c r="AM217" s="204"/>
      <c r="AN217" s="204"/>
      <c r="AO217" s="204"/>
      <c r="AP217" s="204"/>
      <c r="AQ217" s="204"/>
      <c r="AR217" s="204"/>
      <c r="AS217" s="204"/>
      <c r="AT217" s="204"/>
      <c r="AU217" s="204"/>
      <c r="AV217" s="204"/>
      <c r="AW217" s="204"/>
      <c r="AX217" s="204"/>
      <c r="AY217" s="204" t="str">
        <f t="shared" si="67"/>
        <v>CEPRAVIN</v>
      </c>
      <c r="AZ217" s="204" t="str">
        <f>IF(COUNTIF(AY:AY,AY217)=1,AY217,IF(AND(COUNTIF(AY:AY,AY217)&gt;1,COUNTIF(AZ$2:AZ216,AY217)&gt;=1),"",AY217))</f>
        <v/>
      </c>
      <c r="BA217" s="204" t="str">
        <v/>
      </c>
      <c r="BB217" s="204" t="str">
        <f>IF(BA217="","",MAX(BB$2:BB216)+1)</f>
        <v/>
      </c>
      <c r="BC217" s="204"/>
      <c r="BD217" s="204">
        <v>215</v>
      </c>
      <c r="BE217" s="204" t="str">
        <f t="shared" si="68"/>
        <v>ECONOR 10 % POUDRE ORALE POUR PORCS</v>
      </c>
      <c r="BF217" s="204" t="str">
        <f t="shared" si="57"/>
        <v>ORAL</v>
      </c>
      <c r="BG217" s="204" t="str">
        <f t="shared" si="58"/>
        <v>PLEUROMUTILINES</v>
      </c>
      <c r="BH217" s="204" t="str">
        <f t="shared" si="59"/>
        <v/>
      </c>
      <c r="BI217" s="204" t="str">
        <f t="shared" si="60"/>
        <v/>
      </c>
      <c r="BJ217" s="204" t="str">
        <f t="shared" si="61"/>
        <v>valnemulin</v>
      </c>
      <c r="BK217" s="204" t="str">
        <f t="shared" si="62"/>
        <v/>
      </c>
      <c r="BL217" s="204" t="str">
        <f t="shared" si="63"/>
        <v/>
      </c>
      <c r="BM217" s="204" t="str">
        <f t="shared" si="69"/>
        <v>Valnémuline</v>
      </c>
      <c r="BN217" s="204" t="str">
        <f t="shared" si="64"/>
        <v>Valnémuline</v>
      </c>
      <c r="BO217" s="204" t="str">
        <f t="shared" si="65"/>
        <v/>
      </c>
      <c r="BP217" s="204" t="str">
        <f t="shared" si="66"/>
        <v/>
      </c>
      <c r="BQ217" s="204" t="str">
        <f t="shared" si="70"/>
        <v>Pleuromutilines</v>
      </c>
      <c r="BR217" s="204" t="str">
        <f t="shared" si="71"/>
        <v>Pleuromutilines</v>
      </c>
      <c r="BS217" s="204" t="str">
        <f t="shared" si="72"/>
        <v/>
      </c>
      <c r="BT217" s="204" t="str">
        <f t="shared" si="73"/>
        <v/>
      </c>
      <c r="BU217" s="104" t="str">
        <f t="shared" si="74"/>
        <v>Voie orale  hors prémélanges médicamenteux</v>
      </c>
      <c r="BV217" s="202" t="str">
        <f t="shared" si="75"/>
        <v/>
      </c>
      <c r="BX217"/>
      <c r="BY217"/>
      <c r="BZ217"/>
      <c r="CA217"/>
      <c r="CB217"/>
      <c r="CD217"/>
      <c r="CL217" s="202"/>
      <c r="CO217" s="202">
        <v>216</v>
      </c>
    </row>
    <row r="218" spans="1:93" x14ac:dyDescent="0.25">
      <c r="A218" s="203" t="s">
        <v>1288</v>
      </c>
      <c r="B218" s="204" t="s">
        <v>1297</v>
      </c>
      <c r="C218" s="204" t="s">
        <v>1298</v>
      </c>
      <c r="D218" s="210" t="s">
        <v>851</v>
      </c>
      <c r="E218" s="204" t="s">
        <v>906</v>
      </c>
      <c r="F218" s="204" t="s">
        <v>35</v>
      </c>
      <c r="G218" s="204" t="s">
        <v>1128</v>
      </c>
      <c r="H218" s="204" t="s">
        <v>890</v>
      </c>
      <c r="I218" s="204" t="s">
        <v>1116</v>
      </c>
      <c r="J218" s="204" t="s">
        <v>1291</v>
      </c>
      <c r="K218" s="204" t="s">
        <v>1291</v>
      </c>
      <c r="L218" s="204" t="s">
        <v>1292</v>
      </c>
      <c r="M218" s="204" t="s">
        <v>213</v>
      </c>
      <c r="N218" s="204" t="s">
        <v>863</v>
      </c>
      <c r="O218" s="204" t="s">
        <v>918</v>
      </c>
      <c r="P218" s="204" t="s">
        <v>859</v>
      </c>
      <c r="Q218" s="204" t="s">
        <v>950</v>
      </c>
      <c r="R218" s="204">
        <v>0</v>
      </c>
      <c r="S218" s="204">
        <v>0</v>
      </c>
      <c r="T218" s="204">
        <v>0</v>
      </c>
      <c r="U218" s="204">
        <v>0</v>
      </c>
      <c r="V218" s="204">
        <v>0</v>
      </c>
      <c r="W218" s="204">
        <v>0</v>
      </c>
      <c r="X218" s="204">
        <v>0</v>
      </c>
      <c r="Y218" s="204">
        <v>0</v>
      </c>
      <c r="Z218" s="204">
        <v>0</v>
      </c>
      <c r="AA218" s="204">
        <v>0</v>
      </c>
      <c r="AB218" s="204">
        <v>0</v>
      </c>
      <c r="AC218" s="204">
        <v>0</v>
      </c>
      <c r="AD218" s="204">
        <v>0</v>
      </c>
      <c r="AE218" s="204">
        <v>0</v>
      </c>
      <c r="AF218" s="204">
        <v>0</v>
      </c>
      <c r="AG218" s="204">
        <v>0</v>
      </c>
      <c r="AH218" s="204">
        <v>0</v>
      </c>
      <c r="AI218" s="204">
        <v>0</v>
      </c>
      <c r="AJ218" s="204"/>
      <c r="AK218" s="204"/>
      <c r="AL218" s="204"/>
      <c r="AM218" s="204"/>
      <c r="AN218" s="204"/>
      <c r="AO218" s="204"/>
      <c r="AP218" s="204"/>
      <c r="AQ218" s="204"/>
      <c r="AR218" s="204"/>
      <c r="AS218" s="204"/>
      <c r="AT218" s="204"/>
      <c r="AU218" s="204"/>
      <c r="AV218" s="204"/>
      <c r="AW218" s="204"/>
      <c r="AX218" s="204"/>
      <c r="AY218" s="204" t="str">
        <f t="shared" si="67"/>
        <v>CEPRAVIN</v>
      </c>
      <c r="AZ218" s="204" t="str">
        <f>IF(COUNTIF(AY:AY,AY218)=1,AY218,IF(AND(COUNTIF(AY:AY,AY218)&gt;1,COUNTIF(AZ$2:AZ217,AY218)&gt;=1),"",AY218))</f>
        <v/>
      </c>
      <c r="BA218" s="204" t="str">
        <v/>
      </c>
      <c r="BB218" s="204" t="str">
        <f>IF(BA218="","",MAX(BB$2:BB217)+1)</f>
        <v/>
      </c>
      <c r="BC218" s="204"/>
      <c r="BD218" s="204">
        <v>216</v>
      </c>
      <c r="BE218" s="204" t="str">
        <f t="shared" si="68"/>
        <v>ECONOR 10 % PREMELANGE MEDICAMENTEUX POUR PORCS ET LAPINS</v>
      </c>
      <c r="BF218" s="204" t="str">
        <f t="shared" si="57"/>
        <v>PM</v>
      </c>
      <c r="BG218" s="204" t="str">
        <f t="shared" si="58"/>
        <v>PLEUROMUTILINES</v>
      </c>
      <c r="BH218" s="204" t="str">
        <f t="shared" si="59"/>
        <v/>
      </c>
      <c r="BI218" s="204" t="str">
        <f t="shared" si="60"/>
        <v/>
      </c>
      <c r="BJ218" s="204" t="str">
        <f t="shared" si="61"/>
        <v>valnemulin</v>
      </c>
      <c r="BK218" s="204" t="str">
        <f t="shared" si="62"/>
        <v/>
      </c>
      <c r="BL218" s="204" t="str">
        <f t="shared" si="63"/>
        <v/>
      </c>
      <c r="BM218" s="204" t="str">
        <f t="shared" si="69"/>
        <v>Valnémuline</v>
      </c>
      <c r="BN218" s="204" t="str">
        <f t="shared" si="64"/>
        <v>Valnémuline</v>
      </c>
      <c r="BO218" s="204" t="str">
        <f t="shared" si="65"/>
        <v/>
      </c>
      <c r="BP218" s="204" t="str">
        <f t="shared" si="66"/>
        <v/>
      </c>
      <c r="BQ218" s="204" t="str">
        <f t="shared" si="70"/>
        <v>Pleuromutilines</v>
      </c>
      <c r="BR218" s="204" t="str">
        <f t="shared" si="71"/>
        <v>Pleuromutilines</v>
      </c>
      <c r="BS218" s="204" t="str">
        <f t="shared" si="72"/>
        <v/>
      </c>
      <c r="BT218" s="204" t="str">
        <f t="shared" si="73"/>
        <v/>
      </c>
      <c r="BU218" s="104" t="str">
        <f t="shared" si="74"/>
        <v>Prémélanges médicamenteux</v>
      </c>
      <c r="BV218" s="202" t="str">
        <f t="shared" si="75"/>
        <v/>
      </c>
      <c r="BX218"/>
      <c r="BY218"/>
      <c r="BZ218"/>
      <c r="CA218"/>
      <c r="CB218"/>
      <c r="CD218"/>
      <c r="CL218" s="202"/>
      <c r="CO218" s="202">
        <v>217</v>
      </c>
    </row>
    <row r="219" spans="1:93" x14ac:dyDescent="0.25">
      <c r="A219" s="203" t="s">
        <v>1288</v>
      </c>
      <c r="B219" s="204" t="s">
        <v>1299</v>
      </c>
      <c r="C219" s="204" t="s">
        <v>1300</v>
      </c>
      <c r="D219" s="210" t="s">
        <v>966</v>
      </c>
      <c r="E219" s="204" t="s">
        <v>906</v>
      </c>
      <c r="F219" s="204" t="s">
        <v>35</v>
      </c>
      <c r="G219" s="204" t="s">
        <v>1128</v>
      </c>
      <c r="H219" s="204" t="s">
        <v>890</v>
      </c>
      <c r="I219" s="204" t="s">
        <v>1116</v>
      </c>
      <c r="J219" s="204" t="s">
        <v>1291</v>
      </c>
      <c r="K219" s="204" t="s">
        <v>1291</v>
      </c>
      <c r="L219" s="204" t="s">
        <v>1292</v>
      </c>
      <c r="M219" s="204" t="s">
        <v>213</v>
      </c>
      <c r="N219" s="204" t="s">
        <v>863</v>
      </c>
      <c r="O219" s="204" t="s">
        <v>918</v>
      </c>
      <c r="P219" s="204" t="s">
        <v>859</v>
      </c>
      <c r="Q219" s="204" t="s">
        <v>983</v>
      </c>
      <c r="R219" s="204">
        <v>0</v>
      </c>
      <c r="S219" s="204">
        <v>0</v>
      </c>
      <c r="T219" s="204">
        <v>0</v>
      </c>
      <c r="U219" s="204">
        <v>0</v>
      </c>
      <c r="V219" s="204">
        <v>0</v>
      </c>
      <c r="W219" s="204">
        <v>0</v>
      </c>
      <c r="X219" s="204">
        <v>0</v>
      </c>
      <c r="Y219" s="204">
        <v>0</v>
      </c>
      <c r="Z219" s="204">
        <v>0</v>
      </c>
      <c r="AA219" s="204">
        <v>0</v>
      </c>
      <c r="AB219" s="204">
        <v>0</v>
      </c>
      <c r="AC219" s="204">
        <v>0</v>
      </c>
      <c r="AD219" s="204">
        <v>0</v>
      </c>
      <c r="AE219" s="204">
        <v>0</v>
      </c>
      <c r="AF219" s="204">
        <v>0</v>
      </c>
      <c r="AG219" s="204">
        <v>0</v>
      </c>
      <c r="AH219" s="204">
        <v>0</v>
      </c>
      <c r="AI219" s="204">
        <v>0</v>
      </c>
      <c r="AJ219" s="204"/>
      <c r="AK219" s="204"/>
      <c r="AL219" s="204"/>
      <c r="AM219" s="204"/>
      <c r="AN219" s="204"/>
      <c r="AO219" s="204"/>
      <c r="AP219" s="204"/>
      <c r="AQ219" s="204"/>
      <c r="AR219" s="204"/>
      <c r="AS219" s="204"/>
      <c r="AT219" s="204"/>
      <c r="AU219" s="204"/>
      <c r="AV219" s="204"/>
      <c r="AW219" s="204"/>
      <c r="AX219" s="204"/>
      <c r="AY219" s="204" t="str">
        <f t="shared" si="67"/>
        <v>CEPRAVIN</v>
      </c>
      <c r="AZ219" s="204" t="str">
        <f>IF(COUNTIF(AY:AY,AY219)=1,AY219,IF(AND(COUNTIF(AY:AY,AY219)&gt;1,COUNTIF(AZ$2:AZ218,AY219)&gt;=1),"",AY219))</f>
        <v/>
      </c>
      <c r="BA219" s="204" t="str">
        <v/>
      </c>
      <c r="BB219" s="204" t="str">
        <f>IF(BA219="","",MAX(BB$2:BB218)+1)</f>
        <v/>
      </c>
      <c r="BC219" s="204"/>
      <c r="BD219" s="204">
        <v>217</v>
      </c>
      <c r="BE219" s="204" t="str">
        <f t="shared" si="68"/>
        <v>ECONOR 50 % PREMELANGE MEDICAMENTEUX POUR PORCS</v>
      </c>
      <c r="BF219" s="204" t="str">
        <f t="shared" si="57"/>
        <v>PM</v>
      </c>
      <c r="BG219" s="204" t="str">
        <f t="shared" si="58"/>
        <v>PLEUROMUTILINES</v>
      </c>
      <c r="BH219" s="204" t="str">
        <f t="shared" si="59"/>
        <v/>
      </c>
      <c r="BI219" s="204" t="str">
        <f t="shared" si="60"/>
        <v/>
      </c>
      <c r="BJ219" s="204" t="str">
        <f t="shared" si="61"/>
        <v>valnemulin</v>
      </c>
      <c r="BK219" s="204" t="str">
        <f t="shared" si="62"/>
        <v/>
      </c>
      <c r="BL219" s="204" t="str">
        <f t="shared" si="63"/>
        <v/>
      </c>
      <c r="BM219" s="204" t="str">
        <f t="shared" si="69"/>
        <v>Valnémuline</v>
      </c>
      <c r="BN219" s="204" t="str">
        <f t="shared" si="64"/>
        <v>Valnémuline</v>
      </c>
      <c r="BO219" s="204" t="str">
        <f t="shared" si="65"/>
        <v/>
      </c>
      <c r="BP219" s="204" t="str">
        <f t="shared" si="66"/>
        <v/>
      </c>
      <c r="BQ219" s="204" t="str">
        <f t="shared" si="70"/>
        <v>Pleuromutilines</v>
      </c>
      <c r="BR219" s="204" t="str">
        <f t="shared" si="71"/>
        <v>Pleuromutilines</v>
      </c>
      <c r="BS219" s="204" t="str">
        <f t="shared" si="72"/>
        <v/>
      </c>
      <c r="BT219" s="204" t="str">
        <f t="shared" si="73"/>
        <v/>
      </c>
      <c r="BU219" s="104" t="str">
        <f t="shared" si="74"/>
        <v>Prémélanges médicamenteux</v>
      </c>
      <c r="BV219" s="202" t="str">
        <f t="shared" si="75"/>
        <v/>
      </c>
      <c r="BX219"/>
      <c r="BY219"/>
      <c r="BZ219"/>
      <c r="CA219"/>
      <c r="CB219"/>
      <c r="CD219"/>
      <c r="CL219" s="202"/>
      <c r="CO219" s="202">
        <v>218</v>
      </c>
    </row>
    <row r="220" spans="1:93" x14ac:dyDescent="0.25">
      <c r="A220" s="203" t="s">
        <v>3443</v>
      </c>
      <c r="B220" s="204" t="s">
        <v>3444</v>
      </c>
      <c r="C220" s="204" t="s">
        <v>1356</v>
      </c>
      <c r="D220" s="210" t="s">
        <v>923</v>
      </c>
      <c r="E220" s="204" t="s">
        <v>852</v>
      </c>
      <c r="F220" s="204" t="s">
        <v>3445</v>
      </c>
      <c r="G220" s="204" t="s">
        <v>1055</v>
      </c>
      <c r="H220" s="204" t="s">
        <v>1285</v>
      </c>
      <c r="I220" s="204" t="s">
        <v>910</v>
      </c>
      <c r="J220" s="204" t="s">
        <v>2259</v>
      </c>
      <c r="K220" s="204" t="s">
        <v>2259</v>
      </c>
      <c r="L220" s="204" t="s">
        <v>2260</v>
      </c>
      <c r="M220" s="204" t="s">
        <v>213</v>
      </c>
      <c r="N220" s="204" t="s">
        <v>3362</v>
      </c>
      <c r="O220" s="204" t="s">
        <v>858</v>
      </c>
      <c r="P220" s="204" t="s">
        <v>859</v>
      </c>
      <c r="Q220" s="204" t="s">
        <v>3362</v>
      </c>
      <c r="R220" s="204">
        <v>0</v>
      </c>
      <c r="S220" s="204">
        <v>0</v>
      </c>
      <c r="T220" s="204">
        <v>0</v>
      </c>
      <c r="U220" s="204">
        <v>0</v>
      </c>
      <c r="V220" s="204">
        <v>0</v>
      </c>
      <c r="W220" s="204">
        <v>0</v>
      </c>
      <c r="X220" s="204">
        <v>0</v>
      </c>
      <c r="Y220" s="204">
        <v>0</v>
      </c>
      <c r="Z220" s="204">
        <v>16</v>
      </c>
      <c r="AA220" s="204">
        <v>10</v>
      </c>
      <c r="AB220" s="204">
        <v>0</v>
      </c>
      <c r="AC220" s="204">
        <v>0</v>
      </c>
      <c r="AD220" s="204">
        <v>0</v>
      </c>
      <c r="AE220" s="204">
        <v>0</v>
      </c>
      <c r="AF220" s="204">
        <v>0</v>
      </c>
      <c r="AG220" s="204">
        <v>0</v>
      </c>
      <c r="AH220" s="204">
        <v>0</v>
      </c>
      <c r="AI220" s="204">
        <v>0</v>
      </c>
      <c r="AJ220" s="204"/>
      <c r="AK220" s="204"/>
      <c r="AL220" s="204"/>
      <c r="AM220" s="204"/>
      <c r="AN220" s="204"/>
      <c r="AO220" s="204"/>
      <c r="AP220" s="204"/>
      <c r="AQ220" s="204"/>
      <c r="AR220" s="204"/>
      <c r="AS220" s="204"/>
      <c r="AT220" s="204"/>
      <c r="AU220" s="204"/>
      <c r="AV220" s="204"/>
      <c r="AW220" s="204"/>
      <c r="AX220" s="204"/>
      <c r="AY220" s="204" t="str">
        <f t="shared" si="67"/>
        <v/>
      </c>
      <c r="AZ220" s="204" t="str">
        <f>IF(COUNTIF(AY:AY,AY220)=1,AY220,IF(AND(COUNTIF(AY:AY,AY220)&gt;1,COUNTIF(AZ$2:AZ219,AY220)&gt;=1),"",AY220))</f>
        <v/>
      </c>
      <c r="BA220" s="204" t="str">
        <v/>
      </c>
      <c r="BB220" s="204" t="str">
        <f>IF(BA220="","",MAX(BB$2:BB219)+1)</f>
        <v/>
      </c>
      <c r="BC220" s="204"/>
      <c r="BD220" s="204">
        <v>218</v>
      </c>
      <c r="BE220" s="204" t="str">
        <f t="shared" si="68"/>
        <v>EFICUR 50 MG/ML SUSPENSION INJECTABLE POUR PORCINS ET BOVINS</v>
      </c>
      <c r="BF220" s="204" t="str">
        <f t="shared" si="57"/>
        <v>INJ</v>
      </c>
      <c r="BG220" s="204" t="str">
        <f t="shared" si="58"/>
        <v>CEPHALOSPORINES 3&amp;4G</v>
      </c>
      <c r="BH220" s="204" t="str">
        <f t="shared" si="59"/>
        <v/>
      </c>
      <c r="BI220" s="204" t="str">
        <f t="shared" si="60"/>
        <v/>
      </c>
      <c r="BJ220" s="204" t="str">
        <f t="shared" si="61"/>
        <v>ceftiofur</v>
      </c>
      <c r="BK220" s="204" t="str">
        <f t="shared" si="62"/>
        <v/>
      </c>
      <c r="BL220" s="204" t="str">
        <f t="shared" si="63"/>
        <v/>
      </c>
      <c r="BM220" s="204" t="str">
        <f t="shared" si="69"/>
        <v>Ceftiofur</v>
      </c>
      <c r="BN220" s="204" t="str">
        <f t="shared" si="64"/>
        <v>Ceftiofur</v>
      </c>
      <c r="BO220" s="204" t="str">
        <f t="shared" si="65"/>
        <v/>
      </c>
      <c r="BP220" s="204" t="str">
        <f t="shared" si="66"/>
        <v/>
      </c>
      <c r="BQ220" s="204" t="str">
        <f t="shared" si="70"/>
        <v>Cephalosporines 3&amp;4G</v>
      </c>
      <c r="BR220" s="204" t="str">
        <f t="shared" si="71"/>
        <v>Cephalosporines 3&amp;4G</v>
      </c>
      <c r="BS220" s="204" t="str">
        <f t="shared" si="72"/>
        <v/>
      </c>
      <c r="BT220" s="204" t="str">
        <f t="shared" si="73"/>
        <v/>
      </c>
      <c r="BU220" s="104" t="str">
        <f t="shared" si="74"/>
        <v>Voie parentérale</v>
      </c>
      <c r="BV220" s="202" t="str">
        <f t="shared" si="75"/>
        <v>x</v>
      </c>
      <c r="BX220"/>
      <c r="BY220"/>
      <c r="BZ220"/>
      <c r="CA220"/>
      <c r="CB220"/>
      <c r="CD220"/>
      <c r="CL220" s="202"/>
      <c r="CO220" s="202">
        <v>219</v>
      </c>
    </row>
    <row r="221" spans="1:93" x14ac:dyDescent="0.25">
      <c r="A221" s="203" t="s">
        <v>3443</v>
      </c>
      <c r="B221" s="204" t="s">
        <v>3446</v>
      </c>
      <c r="C221" s="204" t="s">
        <v>1358</v>
      </c>
      <c r="D221" s="210" t="s">
        <v>1054</v>
      </c>
      <c r="E221" s="204" t="s">
        <v>852</v>
      </c>
      <c r="F221" s="204" t="s">
        <v>3445</v>
      </c>
      <c r="G221" s="204" t="s">
        <v>1055</v>
      </c>
      <c r="H221" s="204" t="s">
        <v>1285</v>
      </c>
      <c r="I221" s="204" t="s">
        <v>910</v>
      </c>
      <c r="J221" s="204" t="s">
        <v>2259</v>
      </c>
      <c r="K221" s="204" t="s">
        <v>2259</v>
      </c>
      <c r="L221" s="204" t="s">
        <v>2260</v>
      </c>
      <c r="M221" s="204" t="s">
        <v>213</v>
      </c>
      <c r="N221" s="204" t="s">
        <v>3362</v>
      </c>
      <c r="O221" s="204" t="s">
        <v>858</v>
      </c>
      <c r="P221" s="204" t="s">
        <v>859</v>
      </c>
      <c r="Q221" s="204" t="s">
        <v>3364</v>
      </c>
      <c r="R221" s="204">
        <v>0</v>
      </c>
      <c r="S221" s="204">
        <v>0</v>
      </c>
      <c r="T221" s="204">
        <v>0</v>
      </c>
      <c r="U221" s="204">
        <v>0</v>
      </c>
      <c r="V221" s="204">
        <v>0</v>
      </c>
      <c r="W221" s="204">
        <v>0</v>
      </c>
      <c r="X221" s="204">
        <v>0</v>
      </c>
      <c r="Y221" s="204">
        <v>0</v>
      </c>
      <c r="Z221" s="204">
        <v>16</v>
      </c>
      <c r="AA221" s="204">
        <v>10</v>
      </c>
      <c r="AB221" s="204">
        <v>0</v>
      </c>
      <c r="AC221" s="204">
        <v>0</v>
      </c>
      <c r="AD221" s="204">
        <v>0</v>
      </c>
      <c r="AE221" s="204">
        <v>0</v>
      </c>
      <c r="AF221" s="204">
        <v>0</v>
      </c>
      <c r="AG221" s="204">
        <v>0</v>
      </c>
      <c r="AH221" s="204">
        <v>0</v>
      </c>
      <c r="AI221" s="204">
        <v>0</v>
      </c>
      <c r="AJ221" s="204"/>
      <c r="AK221" s="204"/>
      <c r="AL221" s="204"/>
      <c r="AM221" s="204"/>
      <c r="AN221" s="204"/>
      <c r="AO221" s="204"/>
      <c r="AP221" s="204"/>
      <c r="AQ221" s="204"/>
      <c r="AR221" s="204"/>
      <c r="AS221" s="204"/>
      <c r="AT221" s="204"/>
      <c r="AU221" s="204"/>
      <c r="AV221" s="204"/>
      <c r="AW221" s="204"/>
      <c r="AX221" s="204"/>
      <c r="AY221" s="204" t="str">
        <f t="shared" si="67"/>
        <v/>
      </c>
      <c r="AZ221" s="204" t="str">
        <f>IF(COUNTIF(AY:AY,AY221)=1,AY221,IF(AND(COUNTIF(AY:AY,AY221)&gt;1,COUNTIF(AZ$2:AZ220,AY221)&gt;=1),"",AY221))</f>
        <v/>
      </c>
      <c r="BA221" s="204" t="str">
        <v/>
      </c>
      <c r="BB221" s="204" t="str">
        <f>IF(BA221="","",MAX(BB$2:BB220)+1)</f>
        <v/>
      </c>
      <c r="BC221" s="204"/>
      <c r="BD221" s="204">
        <v>219</v>
      </c>
      <c r="BE221" s="204" t="str">
        <f t="shared" si="68"/>
        <v>EMERICID SULFADIMETHOXINE</v>
      </c>
      <c r="BF221" s="204" t="str">
        <f t="shared" si="57"/>
        <v>ORAL</v>
      </c>
      <c r="BG221" s="204" t="str">
        <f t="shared" si="58"/>
        <v>SULFAMIDES</v>
      </c>
      <c r="BH221" s="204" t="str">
        <f t="shared" si="59"/>
        <v/>
      </c>
      <c r="BI221" s="204" t="str">
        <f t="shared" si="60"/>
        <v/>
      </c>
      <c r="BJ221" s="204" t="str">
        <f t="shared" si="61"/>
        <v>sulfadimethoxine</v>
      </c>
      <c r="BK221" s="204" t="str">
        <f t="shared" si="62"/>
        <v/>
      </c>
      <c r="BL221" s="204" t="str">
        <f t="shared" si="63"/>
        <v/>
      </c>
      <c r="BM221" s="204" t="str">
        <f t="shared" si="69"/>
        <v>Sulfadiméthoxine</v>
      </c>
      <c r="BN221" s="204" t="str">
        <f t="shared" si="64"/>
        <v>Sulfadiméthoxine</v>
      </c>
      <c r="BO221" s="204" t="str">
        <f t="shared" si="65"/>
        <v/>
      </c>
      <c r="BP221" s="204" t="str">
        <f t="shared" si="66"/>
        <v/>
      </c>
      <c r="BQ221" s="204" t="str">
        <f t="shared" si="70"/>
        <v>Sulfamides</v>
      </c>
      <c r="BR221" s="204" t="str">
        <f t="shared" si="71"/>
        <v>Sulfamides</v>
      </c>
      <c r="BS221" s="204" t="str">
        <f t="shared" si="72"/>
        <v/>
      </c>
      <c r="BT221" s="204" t="str">
        <f t="shared" si="73"/>
        <v/>
      </c>
      <c r="BU221" s="104" t="str">
        <f t="shared" si="74"/>
        <v>Voie orale  hors prémélanges médicamenteux</v>
      </c>
      <c r="BV221" s="202" t="str">
        <f t="shared" si="75"/>
        <v/>
      </c>
      <c r="BX221"/>
      <c r="BY221"/>
      <c r="BZ221"/>
      <c r="CA221"/>
      <c r="CB221"/>
      <c r="CD221"/>
      <c r="CL221" s="202"/>
      <c r="CO221" s="202">
        <v>220</v>
      </c>
    </row>
    <row r="222" spans="1:93" x14ac:dyDescent="0.25">
      <c r="A222" s="203" t="s">
        <v>3443</v>
      </c>
      <c r="B222" s="204" t="s">
        <v>3447</v>
      </c>
      <c r="C222" s="204" t="s">
        <v>3448</v>
      </c>
      <c r="D222" s="210" t="s">
        <v>851</v>
      </c>
      <c r="E222" s="204" t="s">
        <v>852</v>
      </c>
      <c r="F222" s="204" t="s">
        <v>3445</v>
      </c>
      <c r="G222" s="204" t="s">
        <v>1055</v>
      </c>
      <c r="H222" s="204" t="s">
        <v>1285</v>
      </c>
      <c r="I222" s="204" t="s">
        <v>910</v>
      </c>
      <c r="J222" s="204" t="s">
        <v>2259</v>
      </c>
      <c r="K222" s="204" t="s">
        <v>2259</v>
      </c>
      <c r="L222" s="204" t="s">
        <v>2260</v>
      </c>
      <c r="M222" s="204" t="s">
        <v>213</v>
      </c>
      <c r="N222" s="204" t="s">
        <v>3362</v>
      </c>
      <c r="O222" s="204" t="s">
        <v>858</v>
      </c>
      <c r="P222" s="204" t="s">
        <v>859</v>
      </c>
      <c r="Q222" s="204" t="s">
        <v>3449</v>
      </c>
      <c r="R222" s="204">
        <v>0</v>
      </c>
      <c r="S222" s="204">
        <v>0</v>
      </c>
      <c r="T222" s="204">
        <v>0</v>
      </c>
      <c r="U222" s="204">
        <v>0</v>
      </c>
      <c r="V222" s="204">
        <v>0</v>
      </c>
      <c r="W222" s="204">
        <v>0</v>
      </c>
      <c r="X222" s="204">
        <v>0</v>
      </c>
      <c r="Y222" s="204">
        <v>0</v>
      </c>
      <c r="Z222" s="204">
        <v>16</v>
      </c>
      <c r="AA222" s="204">
        <v>10</v>
      </c>
      <c r="AB222" s="204">
        <v>0</v>
      </c>
      <c r="AC222" s="204">
        <v>0</v>
      </c>
      <c r="AD222" s="204">
        <v>0</v>
      </c>
      <c r="AE222" s="204">
        <v>0</v>
      </c>
      <c r="AF222" s="204">
        <v>0</v>
      </c>
      <c r="AG222" s="204">
        <v>0</v>
      </c>
      <c r="AH222" s="204">
        <v>0</v>
      </c>
      <c r="AI222" s="204">
        <v>0</v>
      </c>
      <c r="AJ222" s="204"/>
      <c r="AK222" s="204"/>
      <c r="AL222" s="204"/>
      <c r="AM222" s="204"/>
      <c r="AN222" s="204"/>
      <c r="AO222" s="204"/>
      <c r="AP222" s="204"/>
      <c r="AQ222" s="204"/>
      <c r="AR222" s="204"/>
      <c r="AS222" s="204"/>
      <c r="AT222" s="204"/>
      <c r="AU222" s="204"/>
      <c r="AV222" s="204"/>
      <c r="AW222" s="204"/>
      <c r="AX222" s="204"/>
      <c r="AY222" s="204" t="str">
        <f t="shared" si="67"/>
        <v/>
      </c>
      <c r="AZ222" s="204" t="str">
        <f>IF(COUNTIF(AY:AY,AY222)=1,AY222,IF(AND(COUNTIF(AY:AY,AY222)&gt;1,COUNTIF(AZ$2:AZ221,AY222)&gt;=1),"",AY222))</f>
        <v/>
      </c>
      <c r="BA222" s="204" t="str">
        <v/>
      </c>
      <c r="BB222" s="204" t="str">
        <f>IF(BA222="","",MAX(BB$2:BB221)+1)</f>
        <v/>
      </c>
      <c r="BC222" s="204"/>
      <c r="BD222" s="204">
        <v>220</v>
      </c>
      <c r="BE222" s="204" t="str">
        <f t="shared" si="68"/>
        <v>ENGEMYCINE 10 %</v>
      </c>
      <c r="BF222" s="204" t="str">
        <f t="shared" si="57"/>
        <v>INJ</v>
      </c>
      <c r="BG222" s="204" t="str">
        <f t="shared" si="58"/>
        <v>TETRACYCLINES</v>
      </c>
      <c r="BH222" s="204" t="str">
        <f t="shared" si="59"/>
        <v/>
      </c>
      <c r="BI222" s="204" t="str">
        <f t="shared" si="60"/>
        <v/>
      </c>
      <c r="BJ222" s="204" t="str">
        <f t="shared" si="61"/>
        <v>oxytetracycline</v>
      </c>
      <c r="BK222" s="204" t="str">
        <f t="shared" si="62"/>
        <v/>
      </c>
      <c r="BL222" s="204" t="str">
        <f t="shared" si="63"/>
        <v/>
      </c>
      <c r="BM222" s="204" t="str">
        <f t="shared" si="69"/>
        <v>Oxytétracycline</v>
      </c>
      <c r="BN222" s="204" t="str">
        <f t="shared" si="64"/>
        <v>Oxytétracycline</v>
      </c>
      <c r="BO222" s="204" t="str">
        <f t="shared" si="65"/>
        <v/>
      </c>
      <c r="BP222" s="204" t="str">
        <f t="shared" si="66"/>
        <v/>
      </c>
      <c r="BQ222" s="204" t="str">
        <f t="shared" si="70"/>
        <v>Tetracyclines</v>
      </c>
      <c r="BR222" s="204" t="str">
        <f t="shared" si="71"/>
        <v>Tetracyclines</v>
      </c>
      <c r="BS222" s="204" t="str">
        <f t="shared" si="72"/>
        <v/>
      </c>
      <c r="BT222" s="204" t="str">
        <f t="shared" si="73"/>
        <v/>
      </c>
      <c r="BU222" s="104" t="str">
        <f t="shared" si="74"/>
        <v>Voie parentérale</v>
      </c>
      <c r="BV222" s="202" t="str">
        <f t="shared" si="75"/>
        <v/>
      </c>
      <c r="BX222"/>
      <c r="BY222"/>
      <c r="BZ222"/>
      <c r="CA222"/>
      <c r="CB222"/>
      <c r="CD222"/>
      <c r="CL222" s="202"/>
      <c r="CO222" s="202">
        <v>221</v>
      </c>
    </row>
    <row r="223" spans="1:93" x14ac:dyDescent="0.25">
      <c r="A223" s="203" t="s">
        <v>3532</v>
      </c>
      <c r="B223" s="204" t="s">
        <v>3533</v>
      </c>
      <c r="C223" s="204" t="s">
        <v>3534</v>
      </c>
      <c r="D223" s="210" t="s">
        <v>859</v>
      </c>
      <c r="E223" s="204" t="s">
        <v>924</v>
      </c>
      <c r="F223" s="204" t="s">
        <v>289</v>
      </c>
      <c r="G223" s="204" t="s">
        <v>853</v>
      </c>
      <c r="H223" s="204" t="s">
        <v>1446</v>
      </c>
      <c r="I223" s="204" t="s">
        <v>853</v>
      </c>
      <c r="J223" s="204" t="s">
        <v>2344</v>
      </c>
      <c r="K223" s="204" t="s">
        <v>2344</v>
      </c>
      <c r="L223" s="204" t="s">
        <v>2629</v>
      </c>
      <c r="M223" s="204" t="s">
        <v>213</v>
      </c>
      <c r="N223" s="204" t="s">
        <v>923</v>
      </c>
      <c r="O223" s="204" t="s">
        <v>992</v>
      </c>
      <c r="P223" s="204" t="s">
        <v>859</v>
      </c>
      <c r="Q223" s="204" t="s">
        <v>859</v>
      </c>
      <c r="R223" s="204">
        <v>1</v>
      </c>
      <c r="S223" s="204">
        <v>5</v>
      </c>
      <c r="T223" s="204">
        <v>0</v>
      </c>
      <c r="U223" s="204">
        <v>0</v>
      </c>
      <c r="V223" s="204">
        <v>0</v>
      </c>
      <c r="W223" s="204">
        <v>0</v>
      </c>
      <c r="X223" s="204">
        <v>0</v>
      </c>
      <c r="Y223" s="204">
        <v>0</v>
      </c>
      <c r="Z223" s="204">
        <v>0</v>
      </c>
      <c r="AA223" s="204">
        <v>0</v>
      </c>
      <c r="AB223" s="204">
        <v>0</v>
      </c>
      <c r="AC223" s="204">
        <v>0</v>
      </c>
      <c r="AD223" s="204">
        <v>3</v>
      </c>
      <c r="AE223" s="204">
        <v>3</v>
      </c>
      <c r="AF223" s="204">
        <v>0</v>
      </c>
      <c r="AG223" s="204">
        <v>0</v>
      </c>
      <c r="AH223" s="204">
        <v>0</v>
      </c>
      <c r="AI223" s="204">
        <v>0</v>
      </c>
      <c r="AJ223" s="204"/>
      <c r="AK223" s="204"/>
      <c r="AL223" s="204"/>
      <c r="AM223" s="204"/>
      <c r="AN223" s="204"/>
      <c r="AO223" s="204"/>
      <c r="AP223" s="204"/>
      <c r="AQ223" s="204"/>
      <c r="AR223" s="204"/>
      <c r="AS223" s="204"/>
      <c r="AT223" s="204"/>
      <c r="AU223" s="204"/>
      <c r="AV223" s="204"/>
      <c r="AW223" s="204"/>
      <c r="AX223" s="204"/>
      <c r="AY223" s="204" t="str">
        <f t="shared" si="67"/>
        <v>CEVAXEL 50 MG/ML</v>
      </c>
      <c r="AZ223" s="204" t="str">
        <f>IF(COUNTIF(AY:AY,AY223)=1,AY223,IF(AND(COUNTIF(AY:AY,AY223)&gt;1,COUNTIF(AZ$2:AZ222,AY223)&gt;=1),"",AY223))</f>
        <v>CEVAXEL 50 MG/ML</v>
      </c>
      <c r="BA223" s="204" t="str">
        <v/>
      </c>
      <c r="BB223" s="204" t="str">
        <f>IF(BA223="","",MAX(BB$2:BB222)+1)</f>
        <v/>
      </c>
      <c r="BC223" s="204"/>
      <c r="BD223" s="204">
        <v>221</v>
      </c>
      <c r="BE223" s="204" t="str">
        <f t="shared" si="68"/>
        <v>ENROCARE 10 % INJECTABLE POUR BOVINS ET PORCINS</v>
      </c>
      <c r="BF223" s="204" t="str">
        <f t="shared" si="57"/>
        <v>INJ</v>
      </c>
      <c r="BG223" s="204" t="str">
        <f t="shared" si="58"/>
        <v>FLUOROQUINOLONES</v>
      </c>
      <c r="BH223" s="204" t="str">
        <f t="shared" si="59"/>
        <v/>
      </c>
      <c r="BI223" s="204" t="str">
        <f t="shared" si="60"/>
        <v/>
      </c>
      <c r="BJ223" s="204" t="str">
        <f t="shared" si="61"/>
        <v>enrofloxacin</v>
      </c>
      <c r="BK223" s="204" t="str">
        <f t="shared" si="62"/>
        <v/>
      </c>
      <c r="BL223" s="204" t="str">
        <f t="shared" si="63"/>
        <v/>
      </c>
      <c r="BM223" s="204" t="str">
        <f t="shared" si="69"/>
        <v>Enrofloxacine</v>
      </c>
      <c r="BN223" s="204" t="str">
        <f t="shared" si="64"/>
        <v>Enrofloxacine</v>
      </c>
      <c r="BO223" s="204" t="str">
        <f t="shared" si="65"/>
        <v/>
      </c>
      <c r="BP223" s="204" t="str">
        <f t="shared" si="66"/>
        <v/>
      </c>
      <c r="BQ223" s="204" t="str">
        <f t="shared" si="70"/>
        <v>Fluoroquinolones</v>
      </c>
      <c r="BR223" s="204" t="str">
        <f t="shared" si="71"/>
        <v>Fluoroquinolones</v>
      </c>
      <c r="BS223" s="204" t="str">
        <f t="shared" si="72"/>
        <v/>
      </c>
      <c r="BT223" s="204" t="str">
        <f t="shared" si="73"/>
        <v/>
      </c>
      <c r="BU223" s="104" t="str">
        <f t="shared" si="74"/>
        <v>Voie parentérale</v>
      </c>
      <c r="BV223" s="202" t="str">
        <f t="shared" si="75"/>
        <v>x</v>
      </c>
      <c r="BX223"/>
      <c r="BY223"/>
      <c r="BZ223"/>
      <c r="CA223"/>
      <c r="CB223"/>
      <c r="CD223"/>
      <c r="CL223" s="202"/>
      <c r="CO223" s="202">
        <v>222</v>
      </c>
    </row>
    <row r="224" spans="1:93" x14ac:dyDescent="0.25">
      <c r="A224" s="203" t="s">
        <v>3532</v>
      </c>
      <c r="B224" s="204" t="s">
        <v>3535</v>
      </c>
      <c r="C224" s="204" t="s">
        <v>3536</v>
      </c>
      <c r="D224" s="210" t="s">
        <v>1033</v>
      </c>
      <c r="E224" s="204" t="s">
        <v>924</v>
      </c>
      <c r="F224" s="204" t="s">
        <v>289</v>
      </c>
      <c r="G224" s="204" t="s">
        <v>853</v>
      </c>
      <c r="H224" s="204" t="s">
        <v>1446</v>
      </c>
      <c r="I224" s="204" t="s">
        <v>853</v>
      </c>
      <c r="J224" s="204" t="s">
        <v>2344</v>
      </c>
      <c r="K224" s="204" t="s">
        <v>2344</v>
      </c>
      <c r="L224" s="204" t="s">
        <v>2629</v>
      </c>
      <c r="M224" s="204" t="s">
        <v>213</v>
      </c>
      <c r="N224" s="204" t="s">
        <v>923</v>
      </c>
      <c r="O224" s="204" t="s">
        <v>992</v>
      </c>
      <c r="P224" s="204" t="s">
        <v>859</v>
      </c>
      <c r="Q224" s="204" t="s">
        <v>1033</v>
      </c>
      <c r="R224" s="204">
        <v>1</v>
      </c>
      <c r="S224" s="204">
        <v>5</v>
      </c>
      <c r="T224" s="204">
        <v>0</v>
      </c>
      <c r="U224" s="204">
        <v>0</v>
      </c>
      <c r="V224" s="204">
        <v>0</v>
      </c>
      <c r="W224" s="204">
        <v>0</v>
      </c>
      <c r="X224" s="204">
        <v>0</v>
      </c>
      <c r="Y224" s="204">
        <v>0</v>
      </c>
      <c r="Z224" s="204">
        <v>0</v>
      </c>
      <c r="AA224" s="204">
        <v>0</v>
      </c>
      <c r="AB224" s="204">
        <v>0</v>
      </c>
      <c r="AC224" s="204">
        <v>0</v>
      </c>
      <c r="AD224" s="204">
        <v>3</v>
      </c>
      <c r="AE224" s="204">
        <v>3</v>
      </c>
      <c r="AF224" s="204">
        <v>0</v>
      </c>
      <c r="AG224" s="204">
        <v>0</v>
      </c>
      <c r="AH224" s="204">
        <v>0</v>
      </c>
      <c r="AI224" s="204">
        <v>0</v>
      </c>
      <c r="AJ224" s="204"/>
      <c r="AK224" s="204"/>
      <c r="AL224" s="204"/>
      <c r="AM224" s="204"/>
      <c r="AN224" s="204"/>
      <c r="AO224" s="204"/>
      <c r="AP224" s="204"/>
      <c r="AQ224" s="204"/>
      <c r="AR224" s="204"/>
      <c r="AS224" s="204"/>
      <c r="AT224" s="204"/>
      <c r="AU224" s="204"/>
      <c r="AV224" s="204"/>
      <c r="AW224" s="204"/>
      <c r="AX224" s="204"/>
      <c r="AY224" s="204" t="str">
        <f t="shared" si="67"/>
        <v>CEVAXEL 50 MG/ML</v>
      </c>
      <c r="AZ224" s="204" t="str">
        <f>IF(COUNTIF(AY:AY,AY224)=1,AY224,IF(AND(COUNTIF(AY:AY,AY224)&gt;1,COUNTIF(AZ$2:AZ223,AY224)&gt;=1),"",AY224))</f>
        <v/>
      </c>
      <c r="BA224" s="204" t="str">
        <v/>
      </c>
      <c r="BB224" s="204" t="str">
        <f>IF(BA224="","",MAX(BB$2:BB223)+1)</f>
        <v/>
      </c>
      <c r="BC224" s="204"/>
      <c r="BD224" s="204">
        <v>222</v>
      </c>
      <c r="BE224" s="204" t="str">
        <f t="shared" si="68"/>
        <v>ENROCARE 5 % INJECTABLE POUR BOVINS PORCINS CHIENS ET CHATS</v>
      </c>
      <c r="BF224" s="204" t="str">
        <f t="shared" si="57"/>
        <v>INJ</v>
      </c>
      <c r="BG224" s="204" t="str">
        <f t="shared" si="58"/>
        <v>FLUOROQUINOLONES</v>
      </c>
      <c r="BH224" s="204" t="str">
        <f t="shared" si="59"/>
        <v/>
      </c>
      <c r="BI224" s="204" t="str">
        <f t="shared" si="60"/>
        <v/>
      </c>
      <c r="BJ224" s="204" t="str">
        <f t="shared" si="61"/>
        <v>enrofloxacin</v>
      </c>
      <c r="BK224" s="204" t="str">
        <f t="shared" si="62"/>
        <v/>
      </c>
      <c r="BL224" s="204" t="str">
        <f t="shared" si="63"/>
        <v/>
      </c>
      <c r="BM224" s="204" t="str">
        <f t="shared" si="69"/>
        <v>Enrofloxacine</v>
      </c>
      <c r="BN224" s="204" t="str">
        <f t="shared" si="64"/>
        <v>Enrofloxacine</v>
      </c>
      <c r="BO224" s="204" t="str">
        <f t="shared" si="65"/>
        <v/>
      </c>
      <c r="BP224" s="204" t="str">
        <f t="shared" si="66"/>
        <v/>
      </c>
      <c r="BQ224" s="204" t="str">
        <f t="shared" si="70"/>
        <v>Fluoroquinolones</v>
      </c>
      <c r="BR224" s="204" t="str">
        <f t="shared" si="71"/>
        <v>Fluoroquinolones</v>
      </c>
      <c r="BS224" s="204" t="str">
        <f t="shared" si="72"/>
        <v/>
      </c>
      <c r="BT224" s="204" t="str">
        <f t="shared" si="73"/>
        <v/>
      </c>
      <c r="BU224" s="104" t="str">
        <f t="shared" si="74"/>
        <v>Voie parentérale</v>
      </c>
      <c r="BV224" s="202" t="str">
        <f t="shared" si="75"/>
        <v>x</v>
      </c>
      <c r="BX224"/>
      <c r="BY224"/>
      <c r="BZ224"/>
      <c r="CA224"/>
      <c r="CB224"/>
      <c r="CD224"/>
      <c r="CL224" s="202"/>
      <c r="CO224" s="202">
        <v>223</v>
      </c>
    </row>
    <row r="225" spans="1:93" x14ac:dyDescent="0.25">
      <c r="A225" s="203" t="s">
        <v>3860</v>
      </c>
      <c r="B225" s="204" t="s">
        <v>3861</v>
      </c>
      <c r="C225" s="204" t="s">
        <v>880</v>
      </c>
      <c r="D225" s="210" t="s">
        <v>851</v>
      </c>
      <c r="E225" s="204" t="s">
        <v>852</v>
      </c>
      <c r="F225" s="204" t="s">
        <v>290</v>
      </c>
      <c r="G225" s="204" t="s">
        <v>853</v>
      </c>
      <c r="H225" s="204" t="s">
        <v>1446</v>
      </c>
      <c r="I225" s="204" t="s">
        <v>853</v>
      </c>
      <c r="J225" s="204" t="s">
        <v>2344</v>
      </c>
      <c r="K225" s="204" t="s">
        <v>2344</v>
      </c>
      <c r="L225" s="204" t="s">
        <v>2629</v>
      </c>
      <c r="M225" s="204" t="s">
        <v>213</v>
      </c>
      <c r="N225" s="204" t="s">
        <v>868</v>
      </c>
      <c r="O225" s="204" t="s">
        <v>858</v>
      </c>
      <c r="P225" s="204" t="s">
        <v>859</v>
      </c>
      <c r="Q225" s="204" t="s">
        <v>983</v>
      </c>
      <c r="R225" s="204">
        <v>1</v>
      </c>
      <c r="S225" s="204">
        <v>5</v>
      </c>
      <c r="T225" s="204">
        <v>0</v>
      </c>
      <c r="U225" s="204">
        <v>0</v>
      </c>
      <c r="V225" s="204">
        <v>0</v>
      </c>
      <c r="W225" s="204">
        <v>0</v>
      </c>
      <c r="X225" s="204">
        <v>0</v>
      </c>
      <c r="Y225" s="204">
        <v>0</v>
      </c>
      <c r="Z225" s="204">
        <v>0</v>
      </c>
      <c r="AA225" s="204">
        <v>0</v>
      </c>
      <c r="AB225" s="204">
        <v>0</v>
      </c>
      <c r="AC225" s="204">
        <v>0</v>
      </c>
      <c r="AD225" s="204">
        <v>3</v>
      </c>
      <c r="AE225" s="204">
        <v>3</v>
      </c>
      <c r="AF225" s="204">
        <v>0</v>
      </c>
      <c r="AG225" s="204">
        <v>0</v>
      </c>
      <c r="AH225" s="204">
        <v>0</v>
      </c>
      <c r="AI225" s="204">
        <v>0</v>
      </c>
      <c r="AJ225" s="204"/>
      <c r="AK225" s="204"/>
      <c r="AL225" s="204"/>
      <c r="AM225" s="204"/>
      <c r="AN225" s="204"/>
      <c r="AO225" s="204"/>
      <c r="AP225" s="204"/>
      <c r="AQ225" s="204"/>
      <c r="AR225" s="204"/>
      <c r="AS225" s="204"/>
      <c r="AT225" s="204"/>
      <c r="AU225" s="204"/>
      <c r="AV225" s="204"/>
      <c r="AW225" s="204"/>
      <c r="AX225" s="204"/>
      <c r="AY225" s="204" t="str">
        <f t="shared" si="67"/>
        <v>CEVAXEL-RTU 50 MG/ML SUSPENSION INJECTABLE POUR BOVINS ET PORCINS</v>
      </c>
      <c r="AZ225" s="204" t="str">
        <f>IF(COUNTIF(AY:AY,AY225)=1,AY225,IF(AND(COUNTIF(AY:AY,AY225)&gt;1,COUNTIF(AZ$2:AZ224,AY225)&gt;=1),"",AY225))</f>
        <v>CEVAXEL-RTU 50 MG/ML SUSPENSION INJECTABLE POUR BOVINS ET PORCINS</v>
      </c>
      <c r="BA225" s="204" t="str">
        <v/>
      </c>
      <c r="BB225" s="204" t="str">
        <f>IF(BA225="","",MAX(BB$2:BB224)+1)</f>
        <v/>
      </c>
      <c r="BC225" s="204"/>
      <c r="BD225" s="204">
        <v>223</v>
      </c>
      <c r="BE225" s="204" t="str">
        <f t="shared" si="68"/>
        <v>ENROTRON 100 MG/ML SOLUTION BUVABLE POUR POULES, DINDES ET LAPINS</v>
      </c>
      <c r="BF225" s="204" t="str">
        <f t="shared" si="57"/>
        <v>ORAL</v>
      </c>
      <c r="BG225" s="204" t="str">
        <f t="shared" si="58"/>
        <v>FLUOROQUINOLONES</v>
      </c>
      <c r="BH225" s="204" t="str">
        <f t="shared" si="59"/>
        <v/>
      </c>
      <c r="BI225" s="204" t="str">
        <f t="shared" si="60"/>
        <v/>
      </c>
      <c r="BJ225" s="204" t="str">
        <f t="shared" si="61"/>
        <v>enrofloxacin</v>
      </c>
      <c r="BK225" s="204" t="str">
        <f t="shared" si="62"/>
        <v/>
      </c>
      <c r="BL225" s="204" t="str">
        <f t="shared" si="63"/>
        <v/>
      </c>
      <c r="BM225" s="204" t="str">
        <f t="shared" si="69"/>
        <v>Enrofloxacine</v>
      </c>
      <c r="BN225" s="204" t="str">
        <f t="shared" si="64"/>
        <v>Enrofloxacine</v>
      </c>
      <c r="BO225" s="204" t="str">
        <f t="shared" si="65"/>
        <v/>
      </c>
      <c r="BP225" s="204" t="str">
        <f t="shared" si="66"/>
        <v/>
      </c>
      <c r="BQ225" s="204" t="str">
        <f t="shared" si="70"/>
        <v>Fluoroquinolones</v>
      </c>
      <c r="BR225" s="204" t="str">
        <f t="shared" si="71"/>
        <v>Fluoroquinolones</v>
      </c>
      <c r="BS225" s="204" t="str">
        <f t="shared" si="72"/>
        <v/>
      </c>
      <c r="BT225" s="204" t="str">
        <f t="shared" si="73"/>
        <v/>
      </c>
      <c r="BU225" s="104" t="str">
        <f t="shared" si="74"/>
        <v>Voie orale  hors prémélanges médicamenteux</v>
      </c>
      <c r="BV225" s="202" t="str">
        <f t="shared" si="75"/>
        <v>x</v>
      </c>
      <c r="BX225"/>
      <c r="BY225"/>
      <c r="BZ225"/>
      <c r="CA225"/>
      <c r="CB225"/>
      <c r="CD225"/>
      <c r="CL225" s="202"/>
      <c r="CO225" s="202">
        <v>224</v>
      </c>
    </row>
    <row r="226" spans="1:93" x14ac:dyDescent="0.25">
      <c r="A226" s="203" t="s">
        <v>3860</v>
      </c>
      <c r="B226" s="204" t="s">
        <v>3862</v>
      </c>
      <c r="C226" s="204" t="s">
        <v>1353</v>
      </c>
      <c r="D226" s="210" t="s">
        <v>868</v>
      </c>
      <c r="E226" s="204" t="s">
        <v>852</v>
      </c>
      <c r="F226" s="204" t="s">
        <v>290</v>
      </c>
      <c r="G226" s="204" t="s">
        <v>853</v>
      </c>
      <c r="H226" s="204" t="s">
        <v>1446</v>
      </c>
      <c r="I226" s="204" t="s">
        <v>853</v>
      </c>
      <c r="J226" s="204" t="s">
        <v>2344</v>
      </c>
      <c r="K226" s="204" t="s">
        <v>2344</v>
      </c>
      <c r="L226" s="204" t="s">
        <v>2629</v>
      </c>
      <c r="M226" s="204" t="s">
        <v>213</v>
      </c>
      <c r="N226" s="204" t="s">
        <v>868</v>
      </c>
      <c r="O226" s="204" t="s">
        <v>858</v>
      </c>
      <c r="P226" s="204" t="s">
        <v>859</v>
      </c>
      <c r="Q226" s="204" t="s">
        <v>1236</v>
      </c>
      <c r="R226" s="204">
        <v>1</v>
      </c>
      <c r="S226" s="204">
        <v>5</v>
      </c>
      <c r="T226" s="204">
        <v>0</v>
      </c>
      <c r="U226" s="204">
        <v>0</v>
      </c>
      <c r="V226" s="204">
        <v>0</v>
      </c>
      <c r="W226" s="204">
        <v>0</v>
      </c>
      <c r="X226" s="204">
        <v>0</v>
      </c>
      <c r="Y226" s="204">
        <v>0</v>
      </c>
      <c r="Z226" s="204">
        <v>0</v>
      </c>
      <c r="AA226" s="204">
        <v>0</v>
      </c>
      <c r="AB226" s="204">
        <v>0</v>
      </c>
      <c r="AC226" s="204">
        <v>0</v>
      </c>
      <c r="AD226" s="204">
        <v>3</v>
      </c>
      <c r="AE226" s="204">
        <v>3</v>
      </c>
      <c r="AF226" s="204">
        <v>0</v>
      </c>
      <c r="AG226" s="204">
        <v>0</v>
      </c>
      <c r="AH226" s="204">
        <v>0</v>
      </c>
      <c r="AI226" s="204">
        <v>0</v>
      </c>
      <c r="AJ226" s="204"/>
      <c r="AK226" s="204"/>
      <c r="AL226" s="204"/>
      <c r="AM226" s="204"/>
      <c r="AN226" s="204"/>
      <c r="AO226" s="204"/>
      <c r="AP226" s="204"/>
      <c r="AQ226" s="204"/>
      <c r="AR226" s="204"/>
      <c r="AS226" s="204"/>
      <c r="AT226" s="204"/>
      <c r="AU226" s="204"/>
      <c r="AV226" s="204"/>
      <c r="AW226" s="204"/>
      <c r="AX226" s="204"/>
      <c r="AY226" s="204" t="str">
        <f t="shared" si="67"/>
        <v>CEVAXEL-RTU 50 MG/ML SUSPENSION INJECTABLE POUR BOVINS ET PORCINS</v>
      </c>
      <c r="AZ226" s="204" t="str">
        <f>IF(COUNTIF(AY:AY,AY226)=1,AY226,IF(AND(COUNTIF(AY:AY,AY226)&gt;1,COUNTIF(AZ$2:AZ225,AY226)&gt;=1),"",AY226))</f>
        <v/>
      </c>
      <c r="BA226" s="204" t="str">
        <v/>
      </c>
      <c r="BB226" s="204" t="str">
        <f>IF(BA226="","",MAX(BB$2:BB225)+1)</f>
        <v/>
      </c>
      <c r="BC226" s="204"/>
      <c r="BD226" s="204">
        <v>224</v>
      </c>
      <c r="BE226" s="204" t="str">
        <f t="shared" si="68"/>
        <v>ENROTRON 25 MG/ML SOLUTION BUVABLE POUR BOVINS</v>
      </c>
      <c r="BF226" s="204" t="str">
        <f t="shared" si="57"/>
        <v>ORAL</v>
      </c>
      <c r="BG226" s="204" t="str">
        <f t="shared" si="58"/>
        <v>FLUOROQUINOLONES</v>
      </c>
      <c r="BH226" s="204" t="str">
        <f t="shared" si="59"/>
        <v/>
      </c>
      <c r="BI226" s="204" t="str">
        <f t="shared" si="60"/>
        <v/>
      </c>
      <c r="BJ226" s="204" t="str">
        <f t="shared" si="61"/>
        <v>enrofloxacin</v>
      </c>
      <c r="BK226" s="204" t="str">
        <f t="shared" si="62"/>
        <v/>
      </c>
      <c r="BL226" s="204" t="str">
        <f t="shared" si="63"/>
        <v/>
      </c>
      <c r="BM226" s="204" t="str">
        <f t="shared" si="69"/>
        <v>Enrofloxacine</v>
      </c>
      <c r="BN226" s="204" t="str">
        <f t="shared" si="64"/>
        <v>Enrofloxacine</v>
      </c>
      <c r="BO226" s="204" t="str">
        <f t="shared" si="65"/>
        <v/>
      </c>
      <c r="BP226" s="204" t="str">
        <f t="shared" si="66"/>
        <v/>
      </c>
      <c r="BQ226" s="204" t="str">
        <f t="shared" si="70"/>
        <v>Fluoroquinolones</v>
      </c>
      <c r="BR226" s="204" t="str">
        <f t="shared" si="71"/>
        <v>Fluoroquinolones</v>
      </c>
      <c r="BS226" s="204" t="str">
        <f t="shared" si="72"/>
        <v/>
      </c>
      <c r="BT226" s="204" t="str">
        <f t="shared" si="73"/>
        <v/>
      </c>
      <c r="BU226" s="104" t="str">
        <f t="shared" si="74"/>
        <v>Voie orale  hors prémélanges médicamenteux</v>
      </c>
      <c r="BV226" s="202" t="str">
        <f t="shared" si="75"/>
        <v>x</v>
      </c>
      <c r="BX226"/>
      <c r="BY226"/>
      <c r="BZ226"/>
      <c r="CA226"/>
      <c r="CB226"/>
      <c r="CD226"/>
      <c r="CL226" s="202"/>
      <c r="CO226" s="202">
        <v>225</v>
      </c>
    </row>
    <row r="227" spans="1:93" x14ac:dyDescent="0.25">
      <c r="A227" s="203" t="s">
        <v>3715</v>
      </c>
      <c r="B227" s="204" t="s">
        <v>3716</v>
      </c>
      <c r="C227" s="204" t="s">
        <v>1602</v>
      </c>
      <c r="D227" s="210" t="s">
        <v>863</v>
      </c>
      <c r="E227" s="204" t="s">
        <v>852</v>
      </c>
      <c r="F227" s="204" t="s">
        <v>291</v>
      </c>
      <c r="G227" s="204" t="s">
        <v>853</v>
      </c>
      <c r="H227" s="204" t="s">
        <v>1446</v>
      </c>
      <c r="I227" s="204" t="s">
        <v>853</v>
      </c>
      <c r="J227" s="204" t="s">
        <v>2559</v>
      </c>
      <c r="K227" s="204" t="s">
        <v>2559</v>
      </c>
      <c r="L227" s="204" t="s">
        <v>2560</v>
      </c>
      <c r="M227" s="204" t="s">
        <v>213</v>
      </c>
      <c r="N227" s="204" t="s">
        <v>851</v>
      </c>
      <c r="O227" s="204" t="s">
        <v>858</v>
      </c>
      <c r="P227" s="204" t="s">
        <v>859</v>
      </c>
      <c r="Q227" s="204" t="s">
        <v>950</v>
      </c>
      <c r="R227" s="204">
        <v>5</v>
      </c>
      <c r="S227" s="204">
        <v>5</v>
      </c>
      <c r="T227" s="204">
        <v>0</v>
      </c>
      <c r="U227" s="204">
        <v>0</v>
      </c>
      <c r="V227" s="204">
        <v>0</v>
      </c>
      <c r="W227" s="204">
        <v>0</v>
      </c>
      <c r="X227" s="204">
        <v>0</v>
      </c>
      <c r="Y227" s="204">
        <v>0</v>
      </c>
      <c r="Z227" s="204">
        <v>0</v>
      </c>
      <c r="AA227" s="204">
        <v>0</v>
      </c>
      <c r="AB227" s="204">
        <v>0</v>
      </c>
      <c r="AC227" s="204">
        <v>0</v>
      </c>
      <c r="AD227" s="204">
        <v>2.5</v>
      </c>
      <c r="AE227" s="204">
        <v>3</v>
      </c>
      <c r="AF227" s="204">
        <v>0</v>
      </c>
      <c r="AG227" s="204">
        <v>0</v>
      </c>
      <c r="AH227" s="204">
        <v>0</v>
      </c>
      <c r="AI227" s="204">
        <v>0</v>
      </c>
      <c r="AJ227" s="204"/>
      <c r="AK227" s="204"/>
      <c r="AL227" s="204"/>
      <c r="AM227" s="204"/>
      <c r="AN227" s="204"/>
      <c r="AO227" s="204"/>
      <c r="AP227" s="204"/>
      <c r="AQ227" s="204"/>
      <c r="AR227" s="204"/>
      <c r="AS227" s="204"/>
      <c r="AT227" s="204"/>
      <c r="AU227" s="204"/>
      <c r="AV227" s="204"/>
      <c r="AW227" s="204"/>
      <c r="AX227" s="204"/>
      <c r="AY227" s="204" t="str">
        <f t="shared" si="67"/>
        <v>CHANENRO 100 MG/ML SOLUTION INJECTABLE POUR BOVINS ET PORCINS</v>
      </c>
      <c r="AZ227" s="204" t="str">
        <f>IF(COUNTIF(AY:AY,AY227)=1,AY227,IF(AND(COUNTIF(AY:AY,AY227)&gt;1,COUNTIF(AZ$2:AZ226,AY227)&gt;=1),"",AY227))</f>
        <v>CHANENRO 100 MG/ML SOLUTION INJECTABLE POUR BOVINS ET PORCINS</v>
      </c>
      <c r="BA227" s="204" t="str">
        <v/>
      </c>
      <c r="BB227" s="204" t="str">
        <f>IF(BA227="","",MAX(BB$2:BB226)+1)</f>
        <v/>
      </c>
      <c r="BC227" s="204"/>
      <c r="BD227" s="204">
        <v>225</v>
      </c>
      <c r="BE227" s="204" t="str">
        <f t="shared" si="68"/>
        <v>ENROVAL 10 % SOLUTION BUVABLE POUR VOLAILLES</v>
      </c>
      <c r="BF227" s="204" t="str">
        <f t="shared" si="57"/>
        <v>ORAL</v>
      </c>
      <c r="BG227" s="204" t="str">
        <f t="shared" si="58"/>
        <v>FLUOROQUINOLONES</v>
      </c>
      <c r="BH227" s="204" t="str">
        <f t="shared" si="59"/>
        <v/>
      </c>
      <c r="BI227" s="204" t="str">
        <f t="shared" si="60"/>
        <v/>
      </c>
      <c r="BJ227" s="204" t="str">
        <f t="shared" si="61"/>
        <v>enrofloxacin</v>
      </c>
      <c r="BK227" s="204" t="str">
        <f t="shared" si="62"/>
        <v/>
      </c>
      <c r="BL227" s="204" t="str">
        <f t="shared" si="63"/>
        <v/>
      </c>
      <c r="BM227" s="204" t="str">
        <f t="shared" si="69"/>
        <v>Enrofloxacine</v>
      </c>
      <c r="BN227" s="204" t="str">
        <f t="shared" si="64"/>
        <v>Enrofloxacine</v>
      </c>
      <c r="BO227" s="204" t="str">
        <f t="shared" si="65"/>
        <v/>
      </c>
      <c r="BP227" s="204" t="str">
        <f t="shared" si="66"/>
        <v/>
      </c>
      <c r="BQ227" s="204" t="str">
        <f t="shared" si="70"/>
        <v>Fluoroquinolones</v>
      </c>
      <c r="BR227" s="204" t="str">
        <f t="shared" si="71"/>
        <v>Fluoroquinolones</v>
      </c>
      <c r="BS227" s="204" t="str">
        <f t="shared" si="72"/>
        <v/>
      </c>
      <c r="BT227" s="204" t="str">
        <f t="shared" si="73"/>
        <v/>
      </c>
      <c r="BU227" s="104" t="str">
        <f t="shared" si="74"/>
        <v>Voie orale  hors prémélanges médicamenteux</v>
      </c>
      <c r="BV227" s="202" t="str">
        <f t="shared" si="75"/>
        <v>x</v>
      </c>
      <c r="BX227"/>
      <c r="BY227"/>
      <c r="BZ227"/>
      <c r="CA227"/>
      <c r="CB227"/>
      <c r="CD227"/>
      <c r="CL227" s="202"/>
      <c r="CO227" s="202">
        <v>226</v>
      </c>
    </row>
    <row r="228" spans="1:93" x14ac:dyDescent="0.25">
      <c r="A228" s="203" t="s">
        <v>3714</v>
      </c>
      <c r="B228" s="204" t="s">
        <v>213</v>
      </c>
      <c r="C228" s="204" t="s">
        <v>2797</v>
      </c>
      <c r="D228" s="210" t="s">
        <v>851</v>
      </c>
      <c r="E228" s="204" t="s">
        <v>852</v>
      </c>
      <c r="F228" s="204" t="s">
        <v>292</v>
      </c>
      <c r="G228" s="204" t="s">
        <v>853</v>
      </c>
      <c r="H228" s="204" t="s">
        <v>1463</v>
      </c>
      <c r="I228" s="204" t="s">
        <v>853</v>
      </c>
      <c r="J228" s="204" t="s">
        <v>2559</v>
      </c>
      <c r="K228" s="204" t="s">
        <v>2559</v>
      </c>
      <c r="L228" s="204" t="s">
        <v>2560</v>
      </c>
      <c r="M228" s="204" t="s">
        <v>213</v>
      </c>
      <c r="N228" s="204" t="s">
        <v>868</v>
      </c>
      <c r="O228" s="204" t="s">
        <v>858</v>
      </c>
      <c r="P228" s="204" t="s">
        <v>859</v>
      </c>
      <c r="Q228" s="204" t="s">
        <v>983</v>
      </c>
      <c r="R228" s="204">
        <v>5</v>
      </c>
      <c r="S228" s="204">
        <v>5</v>
      </c>
      <c r="T228" s="204">
        <v>5</v>
      </c>
      <c r="U228" s="204">
        <v>5</v>
      </c>
      <c r="V228" s="204">
        <v>0</v>
      </c>
      <c r="W228" s="204">
        <v>0</v>
      </c>
      <c r="X228" s="204">
        <v>0</v>
      </c>
      <c r="Y228" s="204">
        <v>0</v>
      </c>
      <c r="Z228" s="204">
        <v>0</v>
      </c>
      <c r="AA228" s="204">
        <v>0</v>
      </c>
      <c r="AB228" s="204">
        <v>0</v>
      </c>
      <c r="AC228" s="204">
        <v>0</v>
      </c>
      <c r="AD228" s="204">
        <v>2.5</v>
      </c>
      <c r="AE228" s="204">
        <v>3</v>
      </c>
      <c r="AF228" s="204">
        <v>0</v>
      </c>
      <c r="AG228" s="204">
        <v>0</v>
      </c>
      <c r="AH228" s="204">
        <v>0</v>
      </c>
      <c r="AI228" s="204">
        <v>0</v>
      </c>
      <c r="AJ228" s="204"/>
      <c r="AK228" s="204"/>
      <c r="AL228" s="204"/>
      <c r="AM228" s="204"/>
      <c r="AN228" s="204"/>
      <c r="AO228" s="204"/>
      <c r="AP228" s="204"/>
      <c r="AQ228" s="204"/>
      <c r="AR228" s="204"/>
      <c r="AS228" s="204"/>
      <c r="AT228" s="204"/>
      <c r="AU228" s="204"/>
      <c r="AV228" s="204"/>
      <c r="AW228" s="204"/>
      <c r="AX228" s="204"/>
      <c r="AY228" s="204" t="str">
        <f t="shared" si="67"/>
        <v>CHANENRO 50 MG/ML SOLUTION INJECTABLE POUR BOVINS, PORCINS, CHIENS ET CHATS</v>
      </c>
      <c r="AZ228" s="204" t="str">
        <f>IF(COUNTIF(AY:AY,AY228)=1,AY228,IF(AND(COUNTIF(AY:AY,AY228)&gt;1,COUNTIF(AZ$2:AZ227,AY228)&gt;=1),"",AY228))</f>
        <v>CHANENRO 50 MG/ML SOLUTION INJECTABLE POUR BOVINS, PORCINS, CHIENS ET CHATS</v>
      </c>
      <c r="BA228" s="204" t="str">
        <v/>
      </c>
      <c r="BB228" s="204" t="str">
        <f>IF(BA228="","",MAX(BB$2:BB227)+1)</f>
        <v/>
      </c>
      <c r="BC228" s="204"/>
      <c r="BD228" s="204">
        <v>226</v>
      </c>
      <c r="BE228" s="204" t="str">
        <f t="shared" si="68"/>
        <v>ENROX 100, 100 MG/ML SOLUTION INJECTABLE POUR BOVINS ET PORCINS</v>
      </c>
      <c r="BF228" s="204" t="str">
        <f t="shared" si="57"/>
        <v>INJ</v>
      </c>
      <c r="BG228" s="204" t="str">
        <f t="shared" si="58"/>
        <v>FLUOROQUINOLONES</v>
      </c>
      <c r="BH228" s="204" t="str">
        <f t="shared" si="59"/>
        <v/>
      </c>
      <c r="BI228" s="204" t="str">
        <f t="shared" si="60"/>
        <v/>
      </c>
      <c r="BJ228" s="204" t="str">
        <f t="shared" si="61"/>
        <v>enrofloxacin</v>
      </c>
      <c r="BK228" s="204" t="str">
        <f t="shared" si="62"/>
        <v/>
      </c>
      <c r="BL228" s="204" t="str">
        <f t="shared" si="63"/>
        <v/>
      </c>
      <c r="BM228" s="204" t="str">
        <f t="shared" si="69"/>
        <v>Enrofloxacine</v>
      </c>
      <c r="BN228" s="204" t="str">
        <f t="shared" si="64"/>
        <v>Enrofloxacine</v>
      </c>
      <c r="BO228" s="204" t="str">
        <f t="shared" si="65"/>
        <v/>
      </c>
      <c r="BP228" s="204" t="str">
        <f t="shared" si="66"/>
        <v/>
      </c>
      <c r="BQ228" s="204" t="str">
        <f t="shared" si="70"/>
        <v>Fluoroquinolones</v>
      </c>
      <c r="BR228" s="204" t="str">
        <f t="shared" si="71"/>
        <v>Fluoroquinolones</v>
      </c>
      <c r="BS228" s="204" t="str">
        <f t="shared" si="72"/>
        <v/>
      </c>
      <c r="BT228" s="204" t="str">
        <f t="shared" si="73"/>
        <v/>
      </c>
      <c r="BU228" s="104" t="str">
        <f t="shared" si="74"/>
        <v>Voie parentérale</v>
      </c>
      <c r="BV228" s="202" t="str">
        <f t="shared" si="75"/>
        <v>x</v>
      </c>
      <c r="BX228"/>
      <c r="BY228"/>
      <c r="BZ228"/>
      <c r="CA228"/>
      <c r="CB228"/>
      <c r="CD228"/>
      <c r="CL228" s="202"/>
      <c r="CO228" s="202">
        <v>227</v>
      </c>
    </row>
    <row r="229" spans="1:93" x14ac:dyDescent="0.25">
      <c r="A229" s="203" t="s">
        <v>2204</v>
      </c>
      <c r="B229" s="204" t="s">
        <v>2205</v>
      </c>
      <c r="C229" s="204" t="s">
        <v>922</v>
      </c>
      <c r="D229" s="210" t="s">
        <v>923</v>
      </c>
      <c r="E229" s="204" t="s">
        <v>924</v>
      </c>
      <c r="F229" s="204" t="s">
        <v>293</v>
      </c>
      <c r="G229" s="204" t="s">
        <v>925</v>
      </c>
      <c r="H229" s="204" t="s">
        <v>1183</v>
      </c>
      <c r="I229" s="204" t="s">
        <v>910</v>
      </c>
      <c r="J229" s="204" t="s">
        <v>1174</v>
      </c>
      <c r="K229" s="204" t="s">
        <v>855</v>
      </c>
      <c r="L229" s="204" t="s">
        <v>1194</v>
      </c>
      <c r="M229" s="204" t="s">
        <v>213</v>
      </c>
      <c r="N229" s="204" t="s">
        <v>868</v>
      </c>
      <c r="O229" s="204" t="s">
        <v>992</v>
      </c>
      <c r="P229" s="204" t="s">
        <v>859</v>
      </c>
      <c r="Q229" s="204" t="s">
        <v>868</v>
      </c>
      <c r="R229" s="204">
        <v>20</v>
      </c>
      <c r="S229" s="204">
        <v>5</v>
      </c>
      <c r="T229" s="204">
        <v>0</v>
      </c>
      <c r="U229" s="204">
        <v>0</v>
      </c>
      <c r="V229" s="204">
        <v>0</v>
      </c>
      <c r="W229" s="204">
        <v>0</v>
      </c>
      <c r="X229" s="204">
        <v>0</v>
      </c>
      <c r="Y229" s="204">
        <v>0</v>
      </c>
      <c r="Z229" s="204">
        <v>0</v>
      </c>
      <c r="AA229" s="204">
        <v>0</v>
      </c>
      <c r="AB229" s="204">
        <v>20</v>
      </c>
      <c r="AC229" s="204">
        <v>5</v>
      </c>
      <c r="AD229" s="204">
        <v>20</v>
      </c>
      <c r="AE229" s="204">
        <v>5</v>
      </c>
      <c r="AF229" s="204">
        <v>0</v>
      </c>
      <c r="AG229" s="204">
        <v>0</v>
      </c>
      <c r="AH229" s="204">
        <v>0</v>
      </c>
      <c r="AI229" s="204">
        <v>0</v>
      </c>
      <c r="AJ229" s="204" t="s">
        <v>957</v>
      </c>
      <c r="AK229" s="204" t="s">
        <v>1536</v>
      </c>
      <c r="AL229" s="204" t="s">
        <v>213</v>
      </c>
      <c r="AM229" s="204" t="s">
        <v>868</v>
      </c>
      <c r="AN229" s="204" t="s">
        <v>992</v>
      </c>
      <c r="AO229" s="204" t="s">
        <v>859</v>
      </c>
      <c r="AP229" s="204" t="s">
        <v>868</v>
      </c>
      <c r="AQ229" s="204"/>
      <c r="AR229" s="204"/>
      <c r="AS229" s="204"/>
      <c r="AT229" s="204"/>
      <c r="AU229" s="204"/>
      <c r="AV229" s="204"/>
      <c r="AW229" s="204"/>
      <c r="AX229" s="204"/>
      <c r="AY229" s="204" t="str">
        <f t="shared" si="67"/>
        <v>CHLORIDAZINE S</v>
      </c>
      <c r="AZ229" s="204" t="str">
        <f>IF(COUNTIF(AY:AY,AY229)=1,AY229,IF(AND(COUNTIF(AY:AY,AY229)&gt;1,COUNTIF(AZ$2:AZ228,AY229)&gt;=1),"",AY229))</f>
        <v>CHLORIDAZINE S</v>
      </c>
      <c r="BA229" s="204" t="str">
        <v/>
      </c>
      <c r="BB229" s="204" t="str">
        <f>IF(BA229="","",MAX(BB$2:BB228)+1)</f>
        <v/>
      </c>
      <c r="BC229" s="204"/>
      <c r="BD229" s="204">
        <v>227</v>
      </c>
      <c r="BE229" s="204" t="str">
        <f t="shared" si="68"/>
        <v>ENTEROGEL 30</v>
      </c>
      <c r="BF229" s="204" t="str">
        <f t="shared" si="57"/>
        <v>ORAL</v>
      </c>
      <c r="BG229" s="204" t="str">
        <f t="shared" si="58"/>
        <v>SULFAMIDES</v>
      </c>
      <c r="BH229" s="204" t="str">
        <f t="shared" si="59"/>
        <v>POLYPEPTIDES</v>
      </c>
      <c r="BI229" s="204" t="str">
        <f t="shared" si="60"/>
        <v/>
      </c>
      <c r="BJ229" s="204" t="str">
        <f t="shared" si="61"/>
        <v>sulfaguanidine</v>
      </c>
      <c r="BK229" s="204" t="str">
        <f t="shared" si="62"/>
        <v>colistin</v>
      </c>
      <c r="BL229" s="204" t="str">
        <f t="shared" si="63"/>
        <v/>
      </c>
      <c r="BM229" s="204" t="str">
        <f t="shared" si="69"/>
        <v>Sulfaguanidine + Colistine</v>
      </c>
      <c r="BN229" s="204" t="str">
        <f t="shared" si="64"/>
        <v>Sulfaguanidine</v>
      </c>
      <c r="BO229" s="204" t="str">
        <f t="shared" si="65"/>
        <v>Colistine</v>
      </c>
      <c r="BP229" s="204" t="str">
        <f t="shared" si="66"/>
        <v/>
      </c>
      <c r="BQ229" s="204" t="str">
        <f t="shared" si="70"/>
        <v>Sulfamides + Polypeptides</v>
      </c>
      <c r="BR229" s="204" t="str">
        <f t="shared" si="71"/>
        <v>Sulfamides</v>
      </c>
      <c r="BS229" s="204" t="str">
        <f t="shared" si="72"/>
        <v>Polypeptides</v>
      </c>
      <c r="BT229" s="204" t="str">
        <f t="shared" si="73"/>
        <v/>
      </c>
      <c r="BU229" s="104" t="str">
        <f t="shared" si="74"/>
        <v>Voie orale  hors prémélanges médicamenteux</v>
      </c>
      <c r="BV229" s="202" t="str">
        <f t="shared" si="75"/>
        <v>x</v>
      </c>
      <c r="BX229"/>
      <c r="BY229"/>
      <c r="BZ229"/>
      <c r="CA229"/>
      <c r="CB229"/>
      <c r="CD229"/>
      <c r="CO229" s="202">
        <v>228</v>
      </c>
    </row>
    <row r="230" spans="1:93" x14ac:dyDescent="0.25">
      <c r="A230" s="203" t="s">
        <v>2204</v>
      </c>
      <c r="B230" s="204" t="s">
        <v>2206</v>
      </c>
      <c r="C230" s="204" t="s">
        <v>1433</v>
      </c>
      <c r="D230" s="210" t="s">
        <v>1054</v>
      </c>
      <c r="E230" s="204" t="s">
        <v>924</v>
      </c>
      <c r="F230" s="204" t="s">
        <v>293</v>
      </c>
      <c r="G230" s="204" t="s">
        <v>925</v>
      </c>
      <c r="H230" s="204" t="s">
        <v>1183</v>
      </c>
      <c r="I230" s="204" t="s">
        <v>910</v>
      </c>
      <c r="J230" s="204" t="s">
        <v>1174</v>
      </c>
      <c r="K230" s="204" t="s">
        <v>855</v>
      </c>
      <c r="L230" s="204" t="s">
        <v>1194</v>
      </c>
      <c r="M230" s="204" t="s">
        <v>213</v>
      </c>
      <c r="N230" s="204" t="s">
        <v>868</v>
      </c>
      <c r="O230" s="204" t="s">
        <v>992</v>
      </c>
      <c r="P230" s="204" t="s">
        <v>859</v>
      </c>
      <c r="Q230" s="204" t="s">
        <v>863</v>
      </c>
      <c r="R230" s="204">
        <v>20</v>
      </c>
      <c r="S230" s="204">
        <v>5</v>
      </c>
      <c r="T230" s="204">
        <v>0</v>
      </c>
      <c r="U230" s="204">
        <v>0</v>
      </c>
      <c r="V230" s="204">
        <v>0</v>
      </c>
      <c r="W230" s="204">
        <v>0</v>
      </c>
      <c r="X230" s="204">
        <v>0</v>
      </c>
      <c r="Y230" s="204">
        <v>0</v>
      </c>
      <c r="Z230" s="204">
        <v>0</v>
      </c>
      <c r="AA230" s="204">
        <v>0</v>
      </c>
      <c r="AB230" s="204">
        <v>20</v>
      </c>
      <c r="AC230" s="204">
        <v>5</v>
      </c>
      <c r="AD230" s="204">
        <v>20</v>
      </c>
      <c r="AE230" s="204">
        <v>5</v>
      </c>
      <c r="AF230" s="204">
        <v>0</v>
      </c>
      <c r="AG230" s="204">
        <v>0</v>
      </c>
      <c r="AH230" s="204">
        <v>0</v>
      </c>
      <c r="AI230" s="204">
        <v>0</v>
      </c>
      <c r="AJ230" s="204" t="s">
        <v>957</v>
      </c>
      <c r="AK230" s="204" t="s">
        <v>1536</v>
      </c>
      <c r="AL230" s="204" t="s">
        <v>213</v>
      </c>
      <c r="AM230" s="204" t="s">
        <v>868</v>
      </c>
      <c r="AN230" s="204" t="s">
        <v>992</v>
      </c>
      <c r="AO230" s="204" t="s">
        <v>859</v>
      </c>
      <c r="AP230" s="204" t="s">
        <v>863</v>
      </c>
      <c r="AQ230" s="204"/>
      <c r="AR230" s="204"/>
      <c r="AS230" s="204"/>
      <c r="AT230" s="204"/>
      <c r="AU230" s="204"/>
      <c r="AV230" s="204"/>
      <c r="AW230" s="204"/>
      <c r="AX230" s="204"/>
      <c r="AY230" s="204" t="str">
        <f t="shared" si="67"/>
        <v>CHLORIDAZINE S</v>
      </c>
      <c r="AZ230" s="204" t="str">
        <f>IF(COUNTIF(AY:AY,AY230)=1,AY230,IF(AND(COUNTIF(AY:AY,AY230)&gt;1,COUNTIF(AZ$2:AZ229,AY230)&gt;=1),"",AY230))</f>
        <v/>
      </c>
      <c r="BA230" s="204" t="str">
        <v/>
      </c>
      <c r="BB230" s="204" t="str">
        <f>IF(BA230="","",MAX(BB$2:BB229)+1)</f>
        <v/>
      </c>
      <c r="BC230" s="204"/>
      <c r="BD230" s="204">
        <v>228</v>
      </c>
      <c r="BE230" s="204" t="str">
        <f t="shared" si="68"/>
        <v>ENTEROGRAM</v>
      </c>
      <c r="BF230" s="204" t="str">
        <f t="shared" si="57"/>
        <v>ORAL</v>
      </c>
      <c r="BG230" s="204" t="str">
        <f t="shared" si="58"/>
        <v>POLYPEPTIDES</v>
      </c>
      <c r="BH230" s="204" t="str">
        <f t="shared" si="59"/>
        <v/>
      </c>
      <c r="BI230" s="204" t="str">
        <f t="shared" si="60"/>
        <v/>
      </c>
      <c r="BJ230" s="204" t="str">
        <f t="shared" si="61"/>
        <v>colistin</v>
      </c>
      <c r="BK230" s="204" t="str">
        <f t="shared" si="62"/>
        <v/>
      </c>
      <c r="BL230" s="204" t="str">
        <f t="shared" si="63"/>
        <v/>
      </c>
      <c r="BM230" s="204" t="str">
        <f t="shared" si="69"/>
        <v>Colistine</v>
      </c>
      <c r="BN230" s="204" t="str">
        <f t="shared" si="64"/>
        <v>Colistine</v>
      </c>
      <c r="BO230" s="204" t="str">
        <f t="shared" si="65"/>
        <v/>
      </c>
      <c r="BP230" s="204" t="str">
        <f t="shared" si="66"/>
        <v/>
      </c>
      <c r="BQ230" s="204" t="str">
        <f t="shared" si="70"/>
        <v>Polypeptides</v>
      </c>
      <c r="BR230" s="204" t="str">
        <f t="shared" si="71"/>
        <v>Polypeptides</v>
      </c>
      <c r="BS230" s="204" t="str">
        <f t="shared" si="72"/>
        <v/>
      </c>
      <c r="BT230" s="204" t="str">
        <f t="shared" si="73"/>
        <v/>
      </c>
      <c r="BU230" s="104" t="str">
        <f t="shared" si="74"/>
        <v>Voie orale  hors prémélanges médicamenteux</v>
      </c>
      <c r="BV230" s="202" t="str">
        <f t="shared" si="75"/>
        <v>x</v>
      </c>
      <c r="BX230"/>
      <c r="BY230"/>
      <c r="BZ230"/>
      <c r="CA230"/>
      <c r="CB230"/>
      <c r="CD230"/>
      <c r="CO230" s="202">
        <v>229</v>
      </c>
    </row>
    <row r="231" spans="1:93" x14ac:dyDescent="0.25">
      <c r="A231" s="203" t="s">
        <v>1545</v>
      </c>
      <c r="B231" s="204" t="s">
        <v>1546</v>
      </c>
      <c r="C231" s="204" t="s">
        <v>1547</v>
      </c>
      <c r="D231" s="210" t="s">
        <v>868</v>
      </c>
      <c r="E231" s="204" t="s">
        <v>906</v>
      </c>
      <c r="F231" s="204" t="s">
        <v>702</v>
      </c>
      <c r="G231" s="204" t="s">
        <v>1245</v>
      </c>
      <c r="H231" s="204" t="s">
        <v>946</v>
      </c>
      <c r="I231" s="204" t="s">
        <v>1245</v>
      </c>
      <c r="J231" s="204" t="s">
        <v>855</v>
      </c>
      <c r="K231" s="204" t="s">
        <v>855</v>
      </c>
      <c r="L231" s="204" t="s">
        <v>1194</v>
      </c>
      <c r="M231" s="204" t="s">
        <v>213</v>
      </c>
      <c r="N231" s="204" t="s">
        <v>1548</v>
      </c>
      <c r="O231" s="204" t="s">
        <v>918</v>
      </c>
      <c r="P231" s="204" t="s">
        <v>859</v>
      </c>
      <c r="Q231" s="204" t="s">
        <v>1549</v>
      </c>
      <c r="R231" s="204">
        <v>0</v>
      </c>
      <c r="S231" s="204">
        <v>0</v>
      </c>
      <c r="T231" s="204">
        <v>0</v>
      </c>
      <c r="U231" s="204">
        <v>0</v>
      </c>
      <c r="V231" s="204">
        <v>0</v>
      </c>
      <c r="W231" s="204">
        <v>0</v>
      </c>
      <c r="X231" s="204">
        <v>0</v>
      </c>
      <c r="Y231" s="204">
        <v>0</v>
      </c>
      <c r="Z231" s="204">
        <v>0</v>
      </c>
      <c r="AA231" s="204">
        <v>0</v>
      </c>
      <c r="AB231" s="204">
        <v>0</v>
      </c>
      <c r="AC231" s="204">
        <v>0</v>
      </c>
      <c r="AD231" s="204">
        <v>0</v>
      </c>
      <c r="AE231" s="204">
        <v>0</v>
      </c>
      <c r="AF231" s="204">
        <v>0</v>
      </c>
      <c r="AG231" s="204">
        <v>0</v>
      </c>
      <c r="AH231" s="204">
        <v>0</v>
      </c>
      <c r="AI231" s="204">
        <v>0</v>
      </c>
      <c r="AJ231" s="204"/>
      <c r="AK231" s="204"/>
      <c r="AL231" s="204"/>
      <c r="AM231" s="204"/>
      <c r="AN231" s="204"/>
      <c r="AO231" s="204"/>
      <c r="AP231" s="204"/>
      <c r="AQ231" s="204"/>
      <c r="AR231" s="204"/>
      <c r="AS231" s="204"/>
      <c r="AT231" s="204"/>
      <c r="AU231" s="204"/>
      <c r="AV231" s="204"/>
      <c r="AW231" s="204"/>
      <c r="AX231" s="204"/>
      <c r="AY231" s="204" t="str">
        <f t="shared" si="67"/>
        <v>CHLORTERACYCLINE 0,50G VETOQUINOL</v>
      </c>
      <c r="AZ231" s="204" t="str">
        <f>IF(COUNTIF(AY:AY,AY231)=1,AY231,IF(AND(COUNTIF(AY:AY,AY231)&gt;1,COUNTIF(AZ$2:AZ230,AY231)&gt;=1),"",AY231))</f>
        <v>CHLORTERACYCLINE 0,50G VETOQUINOL</v>
      </c>
      <c r="BA231" s="204" t="str">
        <v/>
      </c>
      <c r="BB231" s="204" t="str">
        <f>IF(BA231="","",MAX(BB$2:BB230)+1)</f>
        <v/>
      </c>
      <c r="BC231" s="204"/>
      <c r="BD231" s="204">
        <v>229</v>
      </c>
      <c r="BE231" s="204" t="str">
        <f t="shared" si="68"/>
        <v>ENZOO-GROUP</v>
      </c>
      <c r="BF231" s="204" t="str">
        <f t="shared" si="57"/>
        <v>ORAL</v>
      </c>
      <c r="BG231" s="204" t="str">
        <f t="shared" si="58"/>
        <v>SULFAMIDES</v>
      </c>
      <c r="BH231" s="204" t="str">
        <f t="shared" si="59"/>
        <v/>
      </c>
      <c r="BI231" s="204" t="str">
        <f t="shared" si="60"/>
        <v/>
      </c>
      <c r="BJ231" s="204" t="str">
        <f t="shared" si="61"/>
        <v>sulfaguanidine</v>
      </c>
      <c r="BK231" s="204" t="str">
        <f t="shared" si="62"/>
        <v/>
      </c>
      <c r="BL231" s="204" t="str">
        <f t="shared" si="63"/>
        <v/>
      </c>
      <c r="BM231" s="204" t="str">
        <f t="shared" si="69"/>
        <v>Sulfaguanidine</v>
      </c>
      <c r="BN231" s="204" t="str">
        <f t="shared" si="64"/>
        <v>Sulfaguanidine</v>
      </c>
      <c r="BO231" s="204" t="str">
        <f t="shared" si="65"/>
        <v/>
      </c>
      <c r="BP231" s="204" t="str">
        <f t="shared" si="66"/>
        <v/>
      </c>
      <c r="BQ231" s="204" t="str">
        <f t="shared" si="70"/>
        <v>Sulfamides</v>
      </c>
      <c r="BR231" s="204" t="str">
        <f t="shared" si="71"/>
        <v>Sulfamides</v>
      </c>
      <c r="BS231" s="204" t="str">
        <f t="shared" si="72"/>
        <v/>
      </c>
      <c r="BT231" s="204" t="str">
        <f t="shared" si="73"/>
        <v/>
      </c>
      <c r="BU231" s="104" t="str">
        <f t="shared" si="74"/>
        <v>Voie orale  hors prémélanges médicamenteux</v>
      </c>
      <c r="BV231" s="202" t="str">
        <f t="shared" si="75"/>
        <v/>
      </c>
      <c r="BX231"/>
      <c r="BY231"/>
      <c r="BZ231"/>
      <c r="CA231"/>
      <c r="CB231"/>
      <c r="CD231"/>
      <c r="CO231" s="202">
        <v>230</v>
      </c>
    </row>
    <row r="232" spans="1:93" x14ac:dyDescent="0.25">
      <c r="A232" s="203" t="s">
        <v>2962</v>
      </c>
      <c r="B232" s="204" t="s">
        <v>2963</v>
      </c>
      <c r="C232" s="204" t="s">
        <v>1169</v>
      </c>
      <c r="D232" s="210" t="s">
        <v>1170</v>
      </c>
      <c r="E232" s="204" t="s">
        <v>924</v>
      </c>
      <c r="F232" s="204" t="s">
        <v>294</v>
      </c>
      <c r="G232" s="204" t="s">
        <v>1171</v>
      </c>
      <c r="H232" s="204" t="s">
        <v>1189</v>
      </c>
      <c r="I232" s="204" t="s">
        <v>1173</v>
      </c>
      <c r="J232" s="204" t="s">
        <v>855</v>
      </c>
      <c r="K232" s="204" t="s">
        <v>855</v>
      </c>
      <c r="L232" s="204" t="s">
        <v>1194</v>
      </c>
      <c r="M232" s="204" t="s">
        <v>213</v>
      </c>
      <c r="N232" s="204" t="s">
        <v>851</v>
      </c>
      <c r="O232" s="204" t="s">
        <v>992</v>
      </c>
      <c r="P232" s="204" t="s">
        <v>859</v>
      </c>
      <c r="Q232" s="204" t="s">
        <v>1065</v>
      </c>
      <c r="R232" s="204">
        <v>0</v>
      </c>
      <c r="S232" s="204">
        <v>0</v>
      </c>
      <c r="T232" s="204">
        <v>0</v>
      </c>
      <c r="U232" s="204">
        <v>0</v>
      </c>
      <c r="V232" s="204">
        <v>0</v>
      </c>
      <c r="W232" s="204">
        <v>0</v>
      </c>
      <c r="X232" s="204">
        <v>0</v>
      </c>
      <c r="Y232" s="204">
        <v>0</v>
      </c>
      <c r="Z232" s="204">
        <v>0</v>
      </c>
      <c r="AA232" s="204">
        <v>0</v>
      </c>
      <c r="AB232" s="204">
        <v>40</v>
      </c>
      <c r="AC232" s="204">
        <v>10</v>
      </c>
      <c r="AD232" s="204">
        <v>50</v>
      </c>
      <c r="AE232" s="204">
        <v>10</v>
      </c>
      <c r="AF232" s="204">
        <v>0</v>
      </c>
      <c r="AG232" s="204">
        <v>0</v>
      </c>
      <c r="AH232" s="204">
        <v>0</v>
      </c>
      <c r="AI232" s="204">
        <v>0</v>
      </c>
      <c r="AJ232" s="204"/>
      <c r="AK232" s="204"/>
      <c r="AL232" s="204"/>
      <c r="AM232" s="204"/>
      <c r="AN232" s="204"/>
      <c r="AO232" s="204"/>
      <c r="AP232" s="204"/>
      <c r="AQ232" s="204"/>
      <c r="AR232" s="204"/>
      <c r="AS232" s="204"/>
      <c r="AT232" s="204"/>
      <c r="AU232" s="204"/>
      <c r="AV232" s="204"/>
      <c r="AW232" s="204"/>
      <c r="AX232" s="204"/>
      <c r="AY232" s="204" t="str">
        <f t="shared" si="67"/>
        <v>CHLORTETRACYCLINE 100 PORC ET AGNEAU-CHEVREAU SEVRES SANTAMIX</v>
      </c>
      <c r="AZ232" s="204" t="str">
        <f>IF(COUNTIF(AY:AY,AY232)=1,AY232,IF(AND(COUNTIF(AY:AY,AY232)&gt;1,COUNTIF(AZ$2:AZ231,AY232)&gt;=1),"",AY232))</f>
        <v>CHLORTETRACYCLINE 100 PORC ET AGNEAU-CHEVREAU SEVRES SANTAMIX</v>
      </c>
      <c r="BA232" s="204" t="str">
        <v/>
      </c>
      <c r="BB232" s="204" t="str">
        <f>IF(BA232="","",MAX(BB$2:BB231)+1)</f>
        <v/>
      </c>
      <c r="BC232" s="204"/>
      <c r="BD232" s="204">
        <v>230</v>
      </c>
      <c r="BE232" s="204" t="str">
        <f t="shared" si="68"/>
        <v>EQUIBACTIN VET (333 MG/G + 67 MG/G) PATE ORALE POUR CHEVAUX</v>
      </c>
      <c r="BF232" s="204" t="str">
        <f t="shared" si="57"/>
        <v>ORAL</v>
      </c>
      <c r="BG232" s="204" t="str">
        <f t="shared" si="58"/>
        <v>SULFAMIDES</v>
      </c>
      <c r="BH232" s="204" t="str">
        <f t="shared" si="59"/>
        <v>TRIMETHOPRIME</v>
      </c>
      <c r="BI232" s="204" t="str">
        <f t="shared" si="60"/>
        <v/>
      </c>
      <c r="BJ232" s="204" t="str">
        <f t="shared" si="61"/>
        <v>sulfadiazine</v>
      </c>
      <c r="BK232" s="204" t="str">
        <f t="shared" si="62"/>
        <v>trimethoprim</v>
      </c>
      <c r="BL232" s="204" t="str">
        <f t="shared" si="63"/>
        <v/>
      </c>
      <c r="BM232" s="204" t="str">
        <f t="shared" si="69"/>
        <v>Sulfadiazine + Triméthoprime</v>
      </c>
      <c r="BN232" s="204" t="str">
        <f t="shared" si="64"/>
        <v>Sulfadiazine</v>
      </c>
      <c r="BO232" s="204" t="str">
        <f t="shared" si="65"/>
        <v>Triméthoprime</v>
      </c>
      <c r="BP232" s="204" t="str">
        <f t="shared" si="66"/>
        <v/>
      </c>
      <c r="BQ232" s="204" t="str">
        <f t="shared" si="70"/>
        <v>Sulfamides + Trimethoprime</v>
      </c>
      <c r="BR232" s="204" t="str">
        <f t="shared" si="71"/>
        <v>Sulfamides</v>
      </c>
      <c r="BS232" s="204" t="str">
        <f t="shared" si="72"/>
        <v>Trimethoprime</v>
      </c>
      <c r="BT232" s="204" t="str">
        <f t="shared" si="73"/>
        <v/>
      </c>
      <c r="BU232" s="104" t="str">
        <f t="shared" si="74"/>
        <v>Voie orale  hors prémélanges médicamenteux</v>
      </c>
      <c r="BV232" s="202" t="str">
        <f t="shared" si="75"/>
        <v/>
      </c>
      <c r="BX232"/>
      <c r="BY232"/>
      <c r="BZ232"/>
      <c r="CA232"/>
      <c r="CB232"/>
      <c r="CD232"/>
      <c r="CO232" s="202">
        <v>231</v>
      </c>
    </row>
    <row r="233" spans="1:93" x14ac:dyDescent="0.25">
      <c r="A233" s="203" t="s">
        <v>2960</v>
      </c>
      <c r="B233" s="204" t="s">
        <v>2961</v>
      </c>
      <c r="C233" s="204" t="s">
        <v>1169</v>
      </c>
      <c r="D233" s="210" t="s">
        <v>1170</v>
      </c>
      <c r="E233" s="204" t="s">
        <v>924</v>
      </c>
      <c r="F233" s="204" t="s">
        <v>295</v>
      </c>
      <c r="G233" s="204" t="s">
        <v>1171</v>
      </c>
      <c r="H233" s="204" t="s">
        <v>1210</v>
      </c>
      <c r="I233" s="204" t="s">
        <v>1173</v>
      </c>
      <c r="J233" s="204" t="s">
        <v>855</v>
      </c>
      <c r="K233" s="204" t="s">
        <v>855</v>
      </c>
      <c r="L233" s="204" t="s">
        <v>1194</v>
      </c>
      <c r="M233" s="204" t="s">
        <v>213</v>
      </c>
      <c r="N233" s="204" t="s">
        <v>1031</v>
      </c>
      <c r="O233" s="204" t="s">
        <v>992</v>
      </c>
      <c r="P233" s="204" t="s">
        <v>859</v>
      </c>
      <c r="Q233" s="204" t="s">
        <v>923</v>
      </c>
      <c r="R233" s="204">
        <v>0</v>
      </c>
      <c r="S233" s="204">
        <v>0</v>
      </c>
      <c r="T233" s="204">
        <v>0</v>
      </c>
      <c r="U233" s="204">
        <v>0</v>
      </c>
      <c r="V233" s="204">
        <v>0</v>
      </c>
      <c r="W233" s="204">
        <v>0</v>
      </c>
      <c r="X233" s="204">
        <v>0</v>
      </c>
      <c r="Y233" s="204">
        <v>0</v>
      </c>
      <c r="Z233" s="204">
        <v>40</v>
      </c>
      <c r="AA233" s="204">
        <v>10</v>
      </c>
      <c r="AB233" s="204">
        <v>40</v>
      </c>
      <c r="AC233" s="204">
        <v>10</v>
      </c>
      <c r="AD233" s="204">
        <v>50</v>
      </c>
      <c r="AE233" s="204">
        <v>10</v>
      </c>
      <c r="AF233" s="204">
        <v>40</v>
      </c>
      <c r="AG233" s="204">
        <v>10</v>
      </c>
      <c r="AH233" s="204">
        <v>0</v>
      </c>
      <c r="AI233" s="204">
        <v>0</v>
      </c>
      <c r="AJ233" s="204"/>
      <c r="AK233" s="204"/>
      <c r="AL233" s="204"/>
      <c r="AM233" s="204"/>
      <c r="AN233" s="204"/>
      <c r="AO233" s="204"/>
      <c r="AP233" s="204"/>
      <c r="AQ233" s="204"/>
      <c r="AR233" s="204"/>
      <c r="AS233" s="204"/>
      <c r="AT233" s="204"/>
      <c r="AU233" s="204"/>
      <c r="AV233" s="204"/>
      <c r="AW233" s="204"/>
      <c r="AX233" s="204"/>
      <c r="AY233" s="204" t="str">
        <f t="shared" si="67"/>
        <v>CHLORTETRACYCLINE 40 LAPIN-VOLAILLE-PORC ET AGNEAU-CHEVREAU SEVRES SANTAMIX</v>
      </c>
      <c r="AZ233" s="204" t="str">
        <f>IF(COUNTIF(AY:AY,AY233)=1,AY233,IF(AND(COUNTIF(AY:AY,AY233)&gt;1,COUNTIF(AZ$2:AZ232,AY233)&gt;=1),"",AY233))</f>
        <v>CHLORTETRACYCLINE 40 LAPIN-VOLAILLE-PORC ET AGNEAU-CHEVREAU SEVRES SANTAMIX</v>
      </c>
      <c r="BA233" s="204" t="str">
        <v/>
      </c>
      <c r="BB233" s="204" t="str">
        <f>IF(BA233="","",MAX(BB$2:BB232)+1)</f>
        <v/>
      </c>
      <c r="BC233" s="204"/>
      <c r="BD233" s="204">
        <v>231</v>
      </c>
      <c r="BE233" s="204" t="str">
        <f t="shared" si="68"/>
        <v>EQUIBACTIN VET 250 MG/G + 50 MG/G POUDRE ORALE POUR CHEVAUX</v>
      </c>
      <c r="BF233" s="204" t="str">
        <f t="shared" si="57"/>
        <v>ORAL</v>
      </c>
      <c r="BG233" s="204" t="str">
        <f t="shared" si="58"/>
        <v>SULFAMIDES</v>
      </c>
      <c r="BH233" s="204" t="str">
        <f t="shared" si="59"/>
        <v>TRIMETHOPRIME</v>
      </c>
      <c r="BI233" s="204" t="str">
        <f t="shared" si="60"/>
        <v/>
      </c>
      <c r="BJ233" s="204" t="str">
        <f t="shared" si="61"/>
        <v>sulfadiazine</v>
      </c>
      <c r="BK233" s="204" t="str">
        <f t="shared" si="62"/>
        <v>trimethoprim</v>
      </c>
      <c r="BL233" s="204" t="str">
        <f t="shared" si="63"/>
        <v/>
      </c>
      <c r="BM233" s="204" t="str">
        <f t="shared" si="69"/>
        <v>Sulfadiazine + Triméthoprime</v>
      </c>
      <c r="BN233" s="204" t="str">
        <f t="shared" si="64"/>
        <v>Sulfadiazine</v>
      </c>
      <c r="BO233" s="204" t="str">
        <f t="shared" si="65"/>
        <v>Triméthoprime</v>
      </c>
      <c r="BP233" s="204" t="str">
        <f t="shared" si="66"/>
        <v/>
      </c>
      <c r="BQ233" s="204" t="str">
        <f t="shared" si="70"/>
        <v>Sulfamides + Trimethoprime</v>
      </c>
      <c r="BR233" s="204" t="str">
        <f t="shared" si="71"/>
        <v>Sulfamides</v>
      </c>
      <c r="BS233" s="204" t="str">
        <f t="shared" si="72"/>
        <v>Trimethoprime</v>
      </c>
      <c r="BT233" s="204" t="str">
        <f t="shared" si="73"/>
        <v/>
      </c>
      <c r="BU233" s="104" t="str">
        <f t="shared" si="74"/>
        <v>Voie orale  hors prémélanges médicamenteux</v>
      </c>
      <c r="BV233" s="202" t="str">
        <f t="shared" si="75"/>
        <v/>
      </c>
      <c r="BX233"/>
      <c r="BY233"/>
      <c r="BZ233"/>
      <c r="CA233"/>
      <c r="CB233"/>
      <c r="CD233"/>
      <c r="CO233" s="202">
        <v>232</v>
      </c>
    </row>
    <row r="234" spans="1:93" x14ac:dyDescent="0.25">
      <c r="A234" s="203" t="s">
        <v>3343</v>
      </c>
      <c r="B234" s="204" t="s">
        <v>3344</v>
      </c>
      <c r="C234" s="204" t="s">
        <v>3345</v>
      </c>
      <c r="D234" s="210" t="s">
        <v>923</v>
      </c>
      <c r="E234" s="204" t="s">
        <v>852</v>
      </c>
      <c r="F234" s="204" t="s">
        <v>296</v>
      </c>
      <c r="G234" s="204" t="s">
        <v>1055</v>
      </c>
      <c r="H234" s="204" t="s">
        <v>1177</v>
      </c>
      <c r="I234" s="204" t="s">
        <v>910</v>
      </c>
      <c r="J234" s="204" t="s">
        <v>1013</v>
      </c>
      <c r="K234" s="204" t="s">
        <v>1013</v>
      </c>
      <c r="L234" s="204" t="s">
        <v>1095</v>
      </c>
      <c r="M234" s="204" t="s">
        <v>1096</v>
      </c>
      <c r="N234" s="204" t="s">
        <v>3346</v>
      </c>
      <c r="O234" s="204" t="s">
        <v>858</v>
      </c>
      <c r="P234" s="204" t="s">
        <v>859</v>
      </c>
      <c r="Q234" s="204" t="s">
        <v>3346</v>
      </c>
      <c r="R234" s="204">
        <v>3.34</v>
      </c>
      <c r="S234" s="204">
        <v>5</v>
      </c>
      <c r="T234" s="204">
        <v>0</v>
      </c>
      <c r="U234" s="204">
        <v>0</v>
      </c>
      <c r="V234" s="204">
        <v>0</v>
      </c>
      <c r="W234" s="204">
        <v>0</v>
      </c>
      <c r="X234" s="204">
        <v>0</v>
      </c>
      <c r="Y234" s="204">
        <v>0</v>
      </c>
      <c r="Z234" s="204">
        <v>3.34</v>
      </c>
      <c r="AA234" s="204">
        <v>5</v>
      </c>
      <c r="AB234" s="204">
        <v>3.34</v>
      </c>
      <c r="AC234" s="204">
        <v>5</v>
      </c>
      <c r="AD234" s="204">
        <v>3.34</v>
      </c>
      <c r="AE234" s="204">
        <v>5</v>
      </c>
      <c r="AF234" s="204">
        <v>2.5</v>
      </c>
      <c r="AG234" s="204">
        <v>5</v>
      </c>
      <c r="AH234" s="204">
        <v>0</v>
      </c>
      <c r="AI234" s="204">
        <v>0</v>
      </c>
      <c r="AJ234" s="204"/>
      <c r="AK234" s="204"/>
      <c r="AL234" s="204"/>
      <c r="AM234" s="204"/>
      <c r="AN234" s="204"/>
      <c r="AO234" s="204"/>
      <c r="AP234" s="204"/>
      <c r="AQ234" s="204"/>
      <c r="AR234" s="204"/>
      <c r="AS234" s="204"/>
      <c r="AT234" s="204"/>
      <c r="AU234" s="204"/>
      <c r="AV234" s="204"/>
      <c r="AW234" s="204"/>
      <c r="AX234" s="204"/>
      <c r="AY234" s="204" t="str">
        <f t="shared" si="67"/>
        <v>CK 2 - COLISTINE 66,7 MG/ML</v>
      </c>
      <c r="AZ234" s="204" t="str">
        <f>IF(COUNTIF(AY:AY,AY234)=1,AY234,IF(AND(COUNTIF(AY:AY,AY234)&gt;1,COUNTIF(AZ$2:AZ233,AY234)&gt;=1),"",AY234))</f>
        <v>CK 2 - COLISTINE 66,7 MG/ML</v>
      </c>
      <c r="BA234" s="204" t="str">
        <v/>
      </c>
      <c r="BB234" s="204" t="str">
        <f>IF(BA234="","",MAX(BB$2:BB233)+1)</f>
        <v/>
      </c>
      <c r="BC234" s="204"/>
      <c r="BD234" s="204">
        <v>232</v>
      </c>
      <c r="BE234" s="204" t="str">
        <f t="shared" si="68"/>
        <v>ERYTAVICOL</v>
      </c>
      <c r="BF234" s="204" t="str">
        <f t="shared" si="57"/>
        <v>ORAL</v>
      </c>
      <c r="BG234" s="204" t="str">
        <f t="shared" si="58"/>
        <v>MACROLIDES</v>
      </c>
      <c r="BH234" s="204" t="str">
        <f t="shared" si="59"/>
        <v>TETRACYCLINES</v>
      </c>
      <c r="BI234" s="204" t="str">
        <f t="shared" si="60"/>
        <v/>
      </c>
      <c r="BJ234" s="204" t="str">
        <f t="shared" si="61"/>
        <v>erythromycin</v>
      </c>
      <c r="BK234" s="204" t="str">
        <f t="shared" si="62"/>
        <v>tetracycline</v>
      </c>
      <c r="BL234" s="204" t="str">
        <f t="shared" si="63"/>
        <v/>
      </c>
      <c r="BM234" s="204" t="str">
        <f t="shared" si="69"/>
        <v>Erythromycine + Tétracycline</v>
      </c>
      <c r="BN234" s="204" t="str">
        <f t="shared" si="64"/>
        <v>Erythromycine</v>
      </c>
      <c r="BO234" s="204" t="str">
        <f t="shared" si="65"/>
        <v>Tétracycline</v>
      </c>
      <c r="BP234" s="204" t="str">
        <f t="shared" si="66"/>
        <v/>
      </c>
      <c r="BQ234" s="204" t="str">
        <f t="shared" si="70"/>
        <v>Macrolides + Tetracyclines</v>
      </c>
      <c r="BR234" s="204" t="str">
        <f t="shared" si="71"/>
        <v>Macrolides</v>
      </c>
      <c r="BS234" s="204" t="str">
        <f t="shared" si="72"/>
        <v>Tetracyclines</v>
      </c>
      <c r="BT234" s="204" t="str">
        <f t="shared" si="73"/>
        <v/>
      </c>
      <c r="BU234" s="104" t="str">
        <f t="shared" si="74"/>
        <v>Voie orale  hors prémélanges médicamenteux</v>
      </c>
      <c r="BV234" s="202" t="str">
        <f t="shared" si="75"/>
        <v/>
      </c>
      <c r="BX234"/>
      <c r="BY234"/>
      <c r="BZ234"/>
      <c r="CA234"/>
      <c r="CB234"/>
      <c r="CD234"/>
      <c r="CO234" s="202">
        <v>233</v>
      </c>
    </row>
    <row r="235" spans="1:93" x14ac:dyDescent="0.25">
      <c r="A235" s="203" t="s">
        <v>3343</v>
      </c>
      <c r="B235" s="204" t="s">
        <v>3347</v>
      </c>
      <c r="C235" s="204" t="s">
        <v>3083</v>
      </c>
      <c r="D235" s="210" t="s">
        <v>1054</v>
      </c>
      <c r="E235" s="204" t="s">
        <v>852</v>
      </c>
      <c r="F235" s="204" t="s">
        <v>296</v>
      </c>
      <c r="G235" s="204" t="s">
        <v>1055</v>
      </c>
      <c r="H235" s="204" t="s">
        <v>1177</v>
      </c>
      <c r="I235" s="204" t="s">
        <v>910</v>
      </c>
      <c r="J235" s="204" t="s">
        <v>1013</v>
      </c>
      <c r="K235" s="204" t="s">
        <v>1013</v>
      </c>
      <c r="L235" s="204" t="s">
        <v>1095</v>
      </c>
      <c r="M235" s="204" t="s">
        <v>1096</v>
      </c>
      <c r="N235" s="204" t="s">
        <v>3346</v>
      </c>
      <c r="O235" s="204" t="s">
        <v>858</v>
      </c>
      <c r="P235" s="204" t="s">
        <v>859</v>
      </c>
      <c r="Q235" s="204" t="s">
        <v>3348</v>
      </c>
      <c r="R235" s="204">
        <v>3.34</v>
      </c>
      <c r="S235" s="204">
        <v>5</v>
      </c>
      <c r="T235" s="204">
        <v>0</v>
      </c>
      <c r="U235" s="204">
        <v>0</v>
      </c>
      <c r="V235" s="204">
        <v>0</v>
      </c>
      <c r="W235" s="204">
        <v>0</v>
      </c>
      <c r="X235" s="204">
        <v>0</v>
      </c>
      <c r="Y235" s="204">
        <v>0</v>
      </c>
      <c r="Z235" s="204">
        <v>3.34</v>
      </c>
      <c r="AA235" s="204">
        <v>5</v>
      </c>
      <c r="AB235" s="204">
        <v>3.34</v>
      </c>
      <c r="AC235" s="204">
        <v>5</v>
      </c>
      <c r="AD235" s="204">
        <v>3.34</v>
      </c>
      <c r="AE235" s="204">
        <v>5</v>
      </c>
      <c r="AF235" s="204">
        <v>2.5</v>
      </c>
      <c r="AG235" s="204">
        <v>5</v>
      </c>
      <c r="AH235" s="204">
        <v>0</v>
      </c>
      <c r="AI235" s="204">
        <v>0</v>
      </c>
      <c r="AJ235" s="204"/>
      <c r="AK235" s="204"/>
      <c r="AL235" s="204"/>
      <c r="AM235" s="204"/>
      <c r="AN235" s="204"/>
      <c r="AO235" s="204"/>
      <c r="AP235" s="204"/>
      <c r="AQ235" s="204"/>
      <c r="AR235" s="204"/>
      <c r="AS235" s="204"/>
      <c r="AT235" s="204"/>
      <c r="AU235" s="204"/>
      <c r="AV235" s="204"/>
      <c r="AW235" s="204"/>
      <c r="AX235" s="204"/>
      <c r="AY235" s="204" t="str">
        <f t="shared" si="67"/>
        <v>CK 2 - COLISTINE 66,7 MG/ML</v>
      </c>
      <c r="AZ235" s="204" t="str">
        <f>IF(COUNTIF(AY:AY,AY235)=1,AY235,IF(AND(COUNTIF(AY:AY,AY235)&gt;1,COUNTIF(AZ$2:AZ234,AY235)&gt;=1),"",AY235))</f>
        <v/>
      </c>
      <c r="BA235" s="204" t="str">
        <v/>
      </c>
      <c r="BB235" s="204" t="str">
        <f>IF(BA235="","",MAX(BB$2:BB234)+1)</f>
        <v/>
      </c>
      <c r="BC235" s="204"/>
      <c r="BD235" s="204">
        <v>233</v>
      </c>
      <c r="BE235" s="204" t="str">
        <f t="shared" si="68"/>
        <v>ERYTHROCINE 200</v>
      </c>
      <c r="BF235" s="204" t="str">
        <f t="shared" si="57"/>
        <v>INJ</v>
      </c>
      <c r="BG235" s="204" t="str">
        <f t="shared" si="58"/>
        <v>MACROLIDES</v>
      </c>
      <c r="BH235" s="204" t="str">
        <f t="shared" si="59"/>
        <v/>
      </c>
      <c r="BI235" s="204" t="str">
        <f t="shared" si="60"/>
        <v/>
      </c>
      <c r="BJ235" s="204" t="str">
        <f t="shared" si="61"/>
        <v>erythromycin</v>
      </c>
      <c r="BK235" s="204" t="str">
        <f t="shared" si="62"/>
        <v/>
      </c>
      <c r="BL235" s="204" t="str">
        <f t="shared" si="63"/>
        <v/>
      </c>
      <c r="BM235" s="204" t="str">
        <f t="shared" si="69"/>
        <v>Erythromycine</v>
      </c>
      <c r="BN235" s="204" t="str">
        <f t="shared" si="64"/>
        <v>Erythromycine</v>
      </c>
      <c r="BO235" s="204" t="str">
        <f t="shared" si="65"/>
        <v/>
      </c>
      <c r="BP235" s="204" t="str">
        <f t="shared" si="66"/>
        <v/>
      </c>
      <c r="BQ235" s="204" t="str">
        <f t="shared" si="70"/>
        <v>Macrolides</v>
      </c>
      <c r="BR235" s="204" t="str">
        <f t="shared" si="71"/>
        <v>Macrolides</v>
      </c>
      <c r="BS235" s="204" t="str">
        <f t="shared" si="72"/>
        <v/>
      </c>
      <c r="BT235" s="204" t="str">
        <f t="shared" si="73"/>
        <v/>
      </c>
      <c r="BU235" s="104" t="str">
        <f t="shared" si="74"/>
        <v>Voie parentérale</v>
      </c>
      <c r="BV235" s="202" t="str">
        <f t="shared" si="75"/>
        <v/>
      </c>
      <c r="BX235"/>
      <c r="BY235"/>
      <c r="BZ235"/>
      <c r="CA235"/>
      <c r="CB235"/>
      <c r="CD235"/>
      <c r="CO235" s="202">
        <v>234</v>
      </c>
    </row>
    <row r="236" spans="1:93" x14ac:dyDescent="0.25">
      <c r="A236" s="203" t="s">
        <v>3162</v>
      </c>
      <c r="B236" s="204" t="s">
        <v>3163</v>
      </c>
      <c r="C236" s="204" t="s">
        <v>1433</v>
      </c>
      <c r="D236" s="210" t="s">
        <v>1054</v>
      </c>
      <c r="E236" s="204" t="s">
        <v>924</v>
      </c>
      <c r="F236" s="204" t="s">
        <v>297</v>
      </c>
      <c r="G236" s="204" t="s">
        <v>925</v>
      </c>
      <c r="H236" s="204" t="s">
        <v>2929</v>
      </c>
      <c r="I236" s="204" t="s">
        <v>910</v>
      </c>
      <c r="J236" s="204" t="s">
        <v>855</v>
      </c>
      <c r="K236" s="204" t="s">
        <v>855</v>
      </c>
      <c r="L236" s="204" t="s">
        <v>2299</v>
      </c>
      <c r="M236" s="204" t="s">
        <v>213</v>
      </c>
      <c r="N236" s="204" t="s">
        <v>868</v>
      </c>
      <c r="O236" s="204" t="s">
        <v>992</v>
      </c>
      <c r="P236" s="204" t="s">
        <v>859</v>
      </c>
      <c r="Q236" s="204" t="s">
        <v>863</v>
      </c>
      <c r="R236" s="204">
        <v>10</v>
      </c>
      <c r="S236" s="204">
        <v>5</v>
      </c>
      <c r="T236" s="204">
        <v>0</v>
      </c>
      <c r="U236" s="204">
        <v>0</v>
      </c>
      <c r="V236" s="204">
        <v>0</v>
      </c>
      <c r="W236" s="204">
        <v>0</v>
      </c>
      <c r="X236" s="204">
        <v>0</v>
      </c>
      <c r="Y236" s="204">
        <v>0</v>
      </c>
      <c r="Z236" s="204">
        <v>10</v>
      </c>
      <c r="AA236" s="204">
        <v>5</v>
      </c>
      <c r="AB236" s="204">
        <v>10</v>
      </c>
      <c r="AC236" s="204">
        <v>5</v>
      </c>
      <c r="AD236" s="204">
        <v>10</v>
      </c>
      <c r="AE236" s="204">
        <v>5</v>
      </c>
      <c r="AF236" s="204">
        <v>10</v>
      </c>
      <c r="AG236" s="204">
        <v>5</v>
      </c>
      <c r="AH236" s="204">
        <v>0</v>
      </c>
      <c r="AI236" s="204">
        <v>0</v>
      </c>
      <c r="AJ236" s="204"/>
      <c r="AK236" s="204"/>
      <c r="AL236" s="204"/>
      <c r="AM236" s="204"/>
      <c r="AN236" s="204"/>
      <c r="AO236" s="204"/>
      <c r="AP236" s="204"/>
      <c r="AQ236" s="204"/>
      <c r="AR236" s="204"/>
      <c r="AS236" s="204"/>
      <c r="AT236" s="204"/>
      <c r="AU236" s="204"/>
      <c r="AV236" s="204"/>
      <c r="AW236" s="204"/>
      <c r="AX236" s="204"/>
      <c r="AY236" s="204" t="str">
        <f t="shared" si="67"/>
        <v>CK 4 - DOXYCYCLINE 50 MG/G</v>
      </c>
      <c r="AZ236" s="204" t="str">
        <f>IF(COUNTIF(AY:AY,AY236)=1,AY236,IF(AND(COUNTIF(AY:AY,AY236)&gt;1,COUNTIF(AZ$2:AZ235,AY236)&gt;=1),"",AY236))</f>
        <v>CK 4 - DOXYCYCLINE 50 MG/G</v>
      </c>
      <c r="BA236" s="204" t="str">
        <v/>
      </c>
      <c r="BB236" s="204" t="str">
        <f>IF(BA236="","",MAX(BB$2:BB235)+1)</f>
        <v/>
      </c>
      <c r="BC236" s="204"/>
      <c r="BD236" s="204">
        <v>234</v>
      </c>
      <c r="BE236" s="204" t="str">
        <f t="shared" si="68"/>
        <v>ERYTHROVET</v>
      </c>
      <c r="BF236" s="204" t="str">
        <f t="shared" si="57"/>
        <v>ORAL</v>
      </c>
      <c r="BG236" s="204" t="str">
        <f t="shared" si="58"/>
        <v>MACROLIDES</v>
      </c>
      <c r="BH236" s="204" t="str">
        <f t="shared" si="59"/>
        <v/>
      </c>
      <c r="BI236" s="204" t="str">
        <f t="shared" si="60"/>
        <v/>
      </c>
      <c r="BJ236" s="204" t="str">
        <f t="shared" si="61"/>
        <v>erythromycin</v>
      </c>
      <c r="BK236" s="204" t="str">
        <f t="shared" si="62"/>
        <v/>
      </c>
      <c r="BL236" s="204" t="str">
        <f t="shared" si="63"/>
        <v/>
      </c>
      <c r="BM236" s="204" t="str">
        <f t="shared" si="69"/>
        <v>Erythromycine</v>
      </c>
      <c r="BN236" s="204" t="str">
        <f t="shared" si="64"/>
        <v>Erythromycine</v>
      </c>
      <c r="BO236" s="204" t="str">
        <f t="shared" si="65"/>
        <v/>
      </c>
      <c r="BP236" s="204" t="str">
        <f t="shared" si="66"/>
        <v/>
      </c>
      <c r="BQ236" s="204" t="str">
        <f t="shared" si="70"/>
        <v>Macrolides</v>
      </c>
      <c r="BR236" s="204" t="str">
        <f t="shared" si="71"/>
        <v>Macrolides</v>
      </c>
      <c r="BS236" s="204" t="str">
        <f t="shared" si="72"/>
        <v/>
      </c>
      <c r="BT236" s="204" t="str">
        <f t="shared" si="73"/>
        <v/>
      </c>
      <c r="BU236" s="104" t="str">
        <f t="shared" si="74"/>
        <v>Voie orale  hors prémélanges médicamenteux</v>
      </c>
      <c r="BV236" s="202" t="str">
        <f t="shared" si="75"/>
        <v/>
      </c>
      <c r="BX236"/>
      <c r="BY236"/>
      <c r="BZ236"/>
      <c r="CA236"/>
      <c r="CB236"/>
      <c r="CD236"/>
      <c r="CO236" s="202">
        <v>235</v>
      </c>
    </row>
    <row r="237" spans="1:93" x14ac:dyDescent="0.25">
      <c r="A237" s="203" t="s">
        <v>3162</v>
      </c>
      <c r="B237" s="204" t="s">
        <v>3164</v>
      </c>
      <c r="C237" s="204" t="s">
        <v>1411</v>
      </c>
      <c r="D237" s="210" t="s">
        <v>1023</v>
      </c>
      <c r="E237" s="204" t="s">
        <v>924</v>
      </c>
      <c r="F237" s="204" t="s">
        <v>297</v>
      </c>
      <c r="G237" s="204" t="s">
        <v>925</v>
      </c>
      <c r="H237" s="204" t="s">
        <v>2929</v>
      </c>
      <c r="I237" s="204" t="s">
        <v>910</v>
      </c>
      <c r="J237" s="204" t="s">
        <v>855</v>
      </c>
      <c r="K237" s="204" t="s">
        <v>855</v>
      </c>
      <c r="L237" s="204" t="s">
        <v>2299</v>
      </c>
      <c r="M237" s="204" t="s">
        <v>213</v>
      </c>
      <c r="N237" s="204" t="s">
        <v>868</v>
      </c>
      <c r="O237" s="204" t="s">
        <v>992</v>
      </c>
      <c r="P237" s="204" t="s">
        <v>859</v>
      </c>
      <c r="Q237" s="204" t="s">
        <v>1004</v>
      </c>
      <c r="R237" s="204">
        <v>10</v>
      </c>
      <c r="S237" s="204">
        <v>5</v>
      </c>
      <c r="T237" s="204">
        <v>0</v>
      </c>
      <c r="U237" s="204">
        <v>0</v>
      </c>
      <c r="V237" s="204">
        <v>0</v>
      </c>
      <c r="W237" s="204">
        <v>0</v>
      </c>
      <c r="X237" s="204">
        <v>0</v>
      </c>
      <c r="Y237" s="204">
        <v>0</v>
      </c>
      <c r="Z237" s="204">
        <v>10</v>
      </c>
      <c r="AA237" s="204">
        <v>5</v>
      </c>
      <c r="AB237" s="204">
        <v>10</v>
      </c>
      <c r="AC237" s="204">
        <v>5</v>
      </c>
      <c r="AD237" s="204">
        <v>10</v>
      </c>
      <c r="AE237" s="204">
        <v>5</v>
      </c>
      <c r="AF237" s="204">
        <v>10</v>
      </c>
      <c r="AG237" s="204">
        <v>5</v>
      </c>
      <c r="AH237" s="204">
        <v>0</v>
      </c>
      <c r="AI237" s="204">
        <v>0</v>
      </c>
      <c r="AJ237" s="204"/>
      <c r="AK237" s="204"/>
      <c r="AL237" s="204"/>
      <c r="AM237" s="204"/>
      <c r="AN237" s="204"/>
      <c r="AO237" s="204"/>
      <c r="AP237" s="204"/>
      <c r="AQ237" s="204"/>
      <c r="AR237" s="204"/>
      <c r="AS237" s="204"/>
      <c r="AT237" s="204"/>
      <c r="AU237" s="204"/>
      <c r="AV237" s="204"/>
      <c r="AW237" s="204"/>
      <c r="AX237" s="204"/>
      <c r="AY237" s="204" t="str">
        <f t="shared" si="67"/>
        <v>CK 4 - DOXYCYCLINE 50 MG/G</v>
      </c>
      <c r="AZ237" s="204" t="str">
        <f>IF(COUNTIF(AY:AY,AY237)=1,AY237,IF(AND(COUNTIF(AY:AY,AY237)&gt;1,COUNTIF(AZ$2:AZ236,AY237)&gt;=1),"",AY237))</f>
        <v/>
      </c>
      <c r="BA237" s="204" t="str">
        <v/>
      </c>
      <c r="BB237" s="204" t="str">
        <f>IF(BA237="","",MAX(BB$2:BB236)+1)</f>
        <v/>
      </c>
      <c r="BC237" s="204"/>
      <c r="BD237" s="204">
        <v>235</v>
      </c>
      <c r="BE237" s="204" t="str">
        <f t="shared" si="68"/>
        <v>EUROFLOX 25 MG/ML SOLUTION BUVABLE VEAUX</v>
      </c>
      <c r="BF237" s="204" t="str">
        <f t="shared" si="57"/>
        <v>ORAL</v>
      </c>
      <c r="BG237" s="204" t="str">
        <f t="shared" si="58"/>
        <v>FLUOROQUINOLONES</v>
      </c>
      <c r="BH237" s="204" t="str">
        <f t="shared" si="59"/>
        <v/>
      </c>
      <c r="BI237" s="204" t="str">
        <f t="shared" si="60"/>
        <v/>
      </c>
      <c r="BJ237" s="204" t="str">
        <f t="shared" si="61"/>
        <v>enrofloxacin</v>
      </c>
      <c r="BK237" s="204" t="str">
        <f t="shared" si="62"/>
        <v/>
      </c>
      <c r="BL237" s="204" t="str">
        <f t="shared" si="63"/>
        <v/>
      </c>
      <c r="BM237" s="204" t="str">
        <f t="shared" si="69"/>
        <v>Enrofloxacine</v>
      </c>
      <c r="BN237" s="204" t="str">
        <f t="shared" si="64"/>
        <v>Enrofloxacine</v>
      </c>
      <c r="BO237" s="204" t="str">
        <f t="shared" si="65"/>
        <v/>
      </c>
      <c r="BP237" s="204" t="str">
        <f t="shared" si="66"/>
        <v/>
      </c>
      <c r="BQ237" s="204" t="str">
        <f t="shared" si="70"/>
        <v>Fluoroquinolones</v>
      </c>
      <c r="BR237" s="204" t="str">
        <f t="shared" si="71"/>
        <v>Fluoroquinolones</v>
      </c>
      <c r="BS237" s="204" t="str">
        <f t="shared" si="72"/>
        <v/>
      </c>
      <c r="BT237" s="204" t="str">
        <f t="shared" si="73"/>
        <v/>
      </c>
      <c r="BU237" s="104" t="str">
        <f t="shared" si="74"/>
        <v>Voie orale  hors prémélanges médicamenteux</v>
      </c>
      <c r="BV237" s="202" t="str">
        <f t="shared" si="75"/>
        <v>x</v>
      </c>
      <c r="BX237"/>
      <c r="BY237"/>
      <c r="BZ237"/>
      <c r="CA237"/>
      <c r="CB237"/>
      <c r="CD237"/>
      <c r="CO237" s="202">
        <v>236</v>
      </c>
    </row>
    <row r="238" spans="1:93" x14ac:dyDescent="0.25">
      <c r="A238" s="203" t="s">
        <v>1868</v>
      </c>
      <c r="B238" s="204" t="s">
        <v>1869</v>
      </c>
      <c r="C238" s="204" t="s">
        <v>989</v>
      </c>
      <c r="D238" s="210" t="s">
        <v>923</v>
      </c>
      <c r="E238" s="204" t="s">
        <v>924</v>
      </c>
      <c r="F238" s="204" t="s">
        <v>298</v>
      </c>
      <c r="G238" s="204" t="s">
        <v>925</v>
      </c>
      <c r="H238" s="204" t="s">
        <v>1842</v>
      </c>
      <c r="I238" s="204" t="s">
        <v>910</v>
      </c>
      <c r="J238" s="204" t="s">
        <v>855</v>
      </c>
      <c r="K238" s="204" t="s">
        <v>855</v>
      </c>
      <c r="L238" s="204" t="s">
        <v>856</v>
      </c>
      <c r="M238" s="204" t="s">
        <v>213</v>
      </c>
      <c r="N238" s="204" t="s">
        <v>1004</v>
      </c>
      <c r="O238" s="204" t="s">
        <v>992</v>
      </c>
      <c r="P238" s="204" t="s">
        <v>859</v>
      </c>
      <c r="Q238" s="204" t="s">
        <v>1004</v>
      </c>
      <c r="R238" s="204">
        <v>20</v>
      </c>
      <c r="S238" s="204">
        <v>5</v>
      </c>
      <c r="T238" s="204">
        <v>0</v>
      </c>
      <c r="U238" s="204">
        <v>0</v>
      </c>
      <c r="V238" s="204">
        <v>0</v>
      </c>
      <c r="W238" s="204">
        <v>0</v>
      </c>
      <c r="X238" s="204">
        <v>0</v>
      </c>
      <c r="Y238" s="204">
        <v>0</v>
      </c>
      <c r="Z238" s="204">
        <v>20</v>
      </c>
      <c r="AA238" s="204">
        <v>5</v>
      </c>
      <c r="AB238" s="204">
        <v>20</v>
      </c>
      <c r="AC238" s="204">
        <v>5</v>
      </c>
      <c r="AD238" s="204">
        <v>20</v>
      </c>
      <c r="AE238" s="204">
        <v>5</v>
      </c>
      <c r="AF238" s="204">
        <v>20</v>
      </c>
      <c r="AG238" s="204">
        <v>5</v>
      </c>
      <c r="AH238" s="204">
        <v>0</v>
      </c>
      <c r="AI238" s="204">
        <v>0</v>
      </c>
      <c r="AJ238" s="204"/>
      <c r="AK238" s="204"/>
      <c r="AL238" s="204"/>
      <c r="AM238" s="204"/>
      <c r="AN238" s="204"/>
      <c r="AO238" s="204"/>
      <c r="AP238" s="204"/>
      <c r="AQ238" s="204"/>
      <c r="AR238" s="204"/>
      <c r="AS238" s="204"/>
      <c r="AT238" s="204"/>
      <c r="AU238" s="204"/>
      <c r="AV238" s="204"/>
      <c r="AW238" s="204"/>
      <c r="AX238" s="204"/>
      <c r="AY238" s="204" t="str">
        <f t="shared" si="67"/>
        <v>CK 5 - OXYTETRACYCLINE 500 MG/G</v>
      </c>
      <c r="AZ238" s="204" t="str">
        <f>IF(COUNTIF(AY:AY,AY238)=1,AY238,IF(AND(COUNTIF(AY:AY,AY238)&gt;1,COUNTIF(AZ$2:AZ237,AY238)&gt;=1),"",AY238))</f>
        <v>CK 5 - OXYTETRACYCLINE 500 MG/G</v>
      </c>
      <c r="BA238" s="204" t="str">
        <v/>
      </c>
      <c r="BB238" s="204" t="str">
        <f>IF(BA238="","",MAX(BB$2:BB237)+1)</f>
        <v/>
      </c>
      <c r="BC238" s="204"/>
      <c r="BD238" s="204">
        <v>236</v>
      </c>
      <c r="BE238" s="204" t="str">
        <f t="shared" si="68"/>
        <v>EXCENEL 1 G</v>
      </c>
      <c r="BF238" s="204" t="str">
        <f t="shared" si="57"/>
        <v>INJ</v>
      </c>
      <c r="BG238" s="204" t="str">
        <f t="shared" si="58"/>
        <v>CEPHALOSPORINES 3&amp;4G</v>
      </c>
      <c r="BH238" s="204" t="str">
        <f t="shared" si="59"/>
        <v/>
      </c>
      <c r="BI238" s="204" t="str">
        <f t="shared" si="60"/>
        <v/>
      </c>
      <c r="BJ238" s="204" t="str">
        <f t="shared" si="61"/>
        <v>ceftiofur</v>
      </c>
      <c r="BK238" s="204" t="str">
        <f t="shared" si="62"/>
        <v/>
      </c>
      <c r="BL238" s="204" t="str">
        <f t="shared" si="63"/>
        <v/>
      </c>
      <c r="BM238" s="204" t="str">
        <f t="shared" si="69"/>
        <v>Ceftiofur</v>
      </c>
      <c r="BN238" s="204" t="str">
        <f t="shared" si="64"/>
        <v>Ceftiofur</v>
      </c>
      <c r="BO238" s="204" t="str">
        <f t="shared" si="65"/>
        <v/>
      </c>
      <c r="BP238" s="204" t="str">
        <f t="shared" si="66"/>
        <v/>
      </c>
      <c r="BQ238" s="204" t="str">
        <f t="shared" si="70"/>
        <v>Cephalosporines 3&amp;4G</v>
      </c>
      <c r="BR238" s="204" t="str">
        <f t="shared" si="71"/>
        <v>Cephalosporines 3&amp;4G</v>
      </c>
      <c r="BS238" s="204" t="str">
        <f t="shared" si="72"/>
        <v/>
      </c>
      <c r="BT238" s="204" t="str">
        <f t="shared" si="73"/>
        <v/>
      </c>
      <c r="BU238" s="104" t="str">
        <f t="shared" si="74"/>
        <v>Voie parentérale</v>
      </c>
      <c r="BV238" s="202" t="str">
        <f t="shared" si="75"/>
        <v>x</v>
      </c>
      <c r="BX238"/>
      <c r="BY238"/>
      <c r="BZ238"/>
      <c r="CA238"/>
      <c r="CB238"/>
      <c r="CD238"/>
      <c r="CO238" s="202">
        <v>237</v>
      </c>
    </row>
    <row r="239" spans="1:93" x14ac:dyDescent="0.25">
      <c r="A239" s="203" t="s">
        <v>1868</v>
      </c>
      <c r="B239" s="204" t="s">
        <v>1870</v>
      </c>
      <c r="C239" s="204" t="s">
        <v>1433</v>
      </c>
      <c r="D239" s="210" t="s">
        <v>1054</v>
      </c>
      <c r="E239" s="204" t="s">
        <v>924</v>
      </c>
      <c r="F239" s="204" t="s">
        <v>298</v>
      </c>
      <c r="G239" s="204" t="s">
        <v>925</v>
      </c>
      <c r="H239" s="204" t="s">
        <v>1842</v>
      </c>
      <c r="I239" s="204" t="s">
        <v>910</v>
      </c>
      <c r="J239" s="204" t="s">
        <v>855</v>
      </c>
      <c r="K239" s="204" t="s">
        <v>855</v>
      </c>
      <c r="L239" s="204" t="s">
        <v>856</v>
      </c>
      <c r="M239" s="204" t="s">
        <v>213</v>
      </c>
      <c r="N239" s="204" t="s">
        <v>1004</v>
      </c>
      <c r="O239" s="204" t="s">
        <v>992</v>
      </c>
      <c r="P239" s="204" t="s">
        <v>859</v>
      </c>
      <c r="Q239" s="204" t="s">
        <v>1065</v>
      </c>
      <c r="R239" s="204">
        <v>20</v>
      </c>
      <c r="S239" s="204">
        <v>5</v>
      </c>
      <c r="T239" s="204">
        <v>0</v>
      </c>
      <c r="U239" s="204">
        <v>0</v>
      </c>
      <c r="V239" s="204">
        <v>0</v>
      </c>
      <c r="W239" s="204">
        <v>0</v>
      </c>
      <c r="X239" s="204">
        <v>0</v>
      </c>
      <c r="Y239" s="204">
        <v>0</v>
      </c>
      <c r="Z239" s="204">
        <v>20</v>
      </c>
      <c r="AA239" s="204">
        <v>5</v>
      </c>
      <c r="AB239" s="204">
        <v>20</v>
      </c>
      <c r="AC239" s="204">
        <v>5</v>
      </c>
      <c r="AD239" s="204">
        <v>20</v>
      </c>
      <c r="AE239" s="204">
        <v>5</v>
      </c>
      <c r="AF239" s="204">
        <v>20</v>
      </c>
      <c r="AG239" s="204">
        <v>5</v>
      </c>
      <c r="AH239" s="204">
        <v>0</v>
      </c>
      <c r="AI239" s="204">
        <v>0</v>
      </c>
      <c r="AJ239" s="204"/>
      <c r="AK239" s="204"/>
      <c r="AL239" s="204"/>
      <c r="AM239" s="204"/>
      <c r="AN239" s="204"/>
      <c r="AO239" s="204"/>
      <c r="AP239" s="204"/>
      <c r="AQ239" s="204"/>
      <c r="AR239" s="204"/>
      <c r="AS239" s="204"/>
      <c r="AT239" s="204"/>
      <c r="AU239" s="204"/>
      <c r="AV239" s="204"/>
      <c r="AW239" s="204"/>
      <c r="AX239" s="204"/>
      <c r="AY239" s="204" t="str">
        <f t="shared" si="67"/>
        <v>CK 5 - OXYTETRACYCLINE 500 MG/G</v>
      </c>
      <c r="AZ239" s="204" t="str">
        <f>IF(COUNTIF(AY:AY,AY239)=1,AY239,IF(AND(COUNTIF(AY:AY,AY239)&gt;1,COUNTIF(AZ$2:AZ238,AY239)&gt;=1),"",AY239))</f>
        <v/>
      </c>
      <c r="BA239" s="204" t="str">
        <v/>
      </c>
      <c r="BB239" s="204" t="str">
        <f>IF(BA239="","",MAX(BB$2:BB238)+1)</f>
        <v/>
      </c>
      <c r="BC239" s="204"/>
      <c r="BD239" s="204">
        <v>237</v>
      </c>
      <c r="BE239" s="204" t="str">
        <f t="shared" si="68"/>
        <v>EXCENEL 4 G</v>
      </c>
      <c r="BF239" s="204" t="str">
        <f t="shared" si="57"/>
        <v>INJ</v>
      </c>
      <c r="BG239" s="204" t="str">
        <f t="shared" si="58"/>
        <v>CEPHALOSPORINES 3&amp;4G</v>
      </c>
      <c r="BH239" s="204" t="str">
        <f t="shared" si="59"/>
        <v/>
      </c>
      <c r="BI239" s="204" t="str">
        <f t="shared" si="60"/>
        <v/>
      </c>
      <c r="BJ239" s="204" t="str">
        <f t="shared" si="61"/>
        <v>ceftiofur</v>
      </c>
      <c r="BK239" s="204" t="str">
        <f t="shared" si="62"/>
        <v/>
      </c>
      <c r="BL239" s="204" t="str">
        <f t="shared" si="63"/>
        <v/>
      </c>
      <c r="BM239" s="204" t="str">
        <f t="shared" si="69"/>
        <v>Ceftiofur</v>
      </c>
      <c r="BN239" s="204" t="str">
        <f t="shared" si="64"/>
        <v>Ceftiofur</v>
      </c>
      <c r="BO239" s="204" t="str">
        <f t="shared" si="65"/>
        <v/>
      </c>
      <c r="BP239" s="204" t="str">
        <f t="shared" si="66"/>
        <v/>
      </c>
      <c r="BQ239" s="204" t="str">
        <f t="shared" si="70"/>
        <v>Cephalosporines 3&amp;4G</v>
      </c>
      <c r="BR239" s="204" t="str">
        <f t="shared" si="71"/>
        <v>Cephalosporines 3&amp;4G</v>
      </c>
      <c r="BS239" s="204" t="str">
        <f t="shared" si="72"/>
        <v/>
      </c>
      <c r="BT239" s="204" t="str">
        <f t="shared" si="73"/>
        <v/>
      </c>
      <c r="BU239" s="104" t="str">
        <f t="shared" si="74"/>
        <v>Voie parentérale</v>
      </c>
      <c r="BV239" s="202" t="str">
        <f t="shared" si="75"/>
        <v>x</v>
      </c>
      <c r="BX239"/>
      <c r="BY239"/>
      <c r="BZ239"/>
      <c r="CA239"/>
      <c r="CB239"/>
      <c r="CD239"/>
      <c r="CO239" s="202">
        <v>238</v>
      </c>
    </row>
    <row r="240" spans="1:93" x14ac:dyDescent="0.25">
      <c r="A240" s="203" t="s">
        <v>1868</v>
      </c>
      <c r="B240" s="204" t="s">
        <v>1871</v>
      </c>
      <c r="C240" s="204" t="s">
        <v>1411</v>
      </c>
      <c r="D240" s="210" t="s">
        <v>1023</v>
      </c>
      <c r="E240" s="204" t="s">
        <v>924</v>
      </c>
      <c r="F240" s="204" t="s">
        <v>298</v>
      </c>
      <c r="G240" s="204" t="s">
        <v>925</v>
      </c>
      <c r="H240" s="204" t="s">
        <v>1842</v>
      </c>
      <c r="I240" s="204" t="s">
        <v>910</v>
      </c>
      <c r="J240" s="204" t="s">
        <v>855</v>
      </c>
      <c r="K240" s="204" t="s">
        <v>855</v>
      </c>
      <c r="L240" s="204" t="s">
        <v>856</v>
      </c>
      <c r="M240" s="204" t="s">
        <v>213</v>
      </c>
      <c r="N240" s="204" t="s">
        <v>1004</v>
      </c>
      <c r="O240" s="204" t="s">
        <v>992</v>
      </c>
      <c r="P240" s="204" t="s">
        <v>859</v>
      </c>
      <c r="Q240" s="204" t="s">
        <v>1054</v>
      </c>
      <c r="R240" s="204">
        <v>20</v>
      </c>
      <c r="S240" s="204">
        <v>5</v>
      </c>
      <c r="T240" s="204">
        <v>0</v>
      </c>
      <c r="U240" s="204">
        <v>0</v>
      </c>
      <c r="V240" s="204">
        <v>0</v>
      </c>
      <c r="W240" s="204">
        <v>0</v>
      </c>
      <c r="X240" s="204">
        <v>0</v>
      </c>
      <c r="Y240" s="204">
        <v>0</v>
      </c>
      <c r="Z240" s="204">
        <v>20</v>
      </c>
      <c r="AA240" s="204">
        <v>5</v>
      </c>
      <c r="AB240" s="204">
        <v>20</v>
      </c>
      <c r="AC240" s="204">
        <v>5</v>
      </c>
      <c r="AD240" s="204">
        <v>20</v>
      </c>
      <c r="AE240" s="204">
        <v>5</v>
      </c>
      <c r="AF240" s="204">
        <v>20</v>
      </c>
      <c r="AG240" s="204">
        <v>5</v>
      </c>
      <c r="AH240" s="204">
        <v>0</v>
      </c>
      <c r="AI240" s="204">
        <v>0</v>
      </c>
      <c r="AJ240" s="204"/>
      <c r="AK240" s="204"/>
      <c r="AL240" s="204"/>
      <c r="AM240" s="204"/>
      <c r="AN240" s="204"/>
      <c r="AO240" s="204"/>
      <c r="AP240" s="204"/>
      <c r="AQ240" s="204"/>
      <c r="AR240" s="204"/>
      <c r="AS240" s="204"/>
      <c r="AT240" s="204"/>
      <c r="AU240" s="204"/>
      <c r="AV240" s="204"/>
      <c r="AW240" s="204"/>
      <c r="AX240" s="204"/>
      <c r="AY240" s="204" t="str">
        <f t="shared" si="67"/>
        <v>CK 5 - OXYTETRACYCLINE 500 MG/G</v>
      </c>
      <c r="AZ240" s="204" t="str">
        <f>IF(COUNTIF(AY:AY,AY240)=1,AY240,IF(AND(COUNTIF(AY:AY,AY240)&gt;1,COUNTIF(AZ$2:AZ239,AY240)&gt;=1),"",AY240))</f>
        <v/>
      </c>
      <c r="BA240" s="204" t="str">
        <v/>
      </c>
      <c r="BB240" s="204" t="str">
        <f>IF(BA240="","",MAX(BB$2:BB239)+1)</f>
        <v/>
      </c>
      <c r="BC240" s="204"/>
      <c r="BD240" s="204">
        <v>238</v>
      </c>
      <c r="BE240" s="204" t="str">
        <f t="shared" si="68"/>
        <v>EXCENEL FLOW 50 MG/ML SUSPENSION INJECTABLE POUR PORCINS ET BOVINS</v>
      </c>
      <c r="BF240" s="204" t="str">
        <f t="shared" si="57"/>
        <v>INJ</v>
      </c>
      <c r="BG240" s="204" t="str">
        <f t="shared" si="58"/>
        <v>CEPHALOSPORINES 3&amp;4G</v>
      </c>
      <c r="BH240" s="204" t="str">
        <f t="shared" si="59"/>
        <v/>
      </c>
      <c r="BI240" s="204" t="str">
        <f t="shared" si="60"/>
        <v/>
      </c>
      <c r="BJ240" s="204" t="str">
        <f t="shared" si="61"/>
        <v>ceftiofur</v>
      </c>
      <c r="BK240" s="204" t="str">
        <f t="shared" si="62"/>
        <v/>
      </c>
      <c r="BL240" s="204" t="str">
        <f t="shared" si="63"/>
        <v/>
      </c>
      <c r="BM240" s="204" t="str">
        <f t="shared" si="69"/>
        <v>Ceftiofur</v>
      </c>
      <c r="BN240" s="204" t="str">
        <f t="shared" si="64"/>
        <v>Ceftiofur</v>
      </c>
      <c r="BO240" s="204" t="str">
        <f t="shared" si="65"/>
        <v/>
      </c>
      <c r="BP240" s="204" t="str">
        <f t="shared" si="66"/>
        <v/>
      </c>
      <c r="BQ240" s="204" t="str">
        <f t="shared" si="70"/>
        <v>Cephalosporines 3&amp;4G</v>
      </c>
      <c r="BR240" s="204" t="str">
        <f t="shared" si="71"/>
        <v>Cephalosporines 3&amp;4G</v>
      </c>
      <c r="BS240" s="204" t="str">
        <f t="shared" si="72"/>
        <v/>
      </c>
      <c r="BT240" s="204" t="str">
        <f t="shared" si="73"/>
        <v/>
      </c>
      <c r="BU240" s="104" t="str">
        <f t="shared" si="74"/>
        <v>Voie parentérale</v>
      </c>
      <c r="BV240" s="202" t="str">
        <f t="shared" si="75"/>
        <v>x</v>
      </c>
      <c r="BX240"/>
      <c r="BY240"/>
      <c r="BZ240"/>
      <c r="CA240"/>
      <c r="CB240"/>
      <c r="CD240"/>
      <c r="CO240" s="202">
        <v>239</v>
      </c>
    </row>
    <row r="241" spans="1:93" x14ac:dyDescent="0.25">
      <c r="A241" s="203" t="s">
        <v>3399</v>
      </c>
      <c r="B241" s="204" t="s">
        <v>3400</v>
      </c>
      <c r="C241" s="204" t="s">
        <v>1358</v>
      </c>
      <c r="D241" s="210" t="s">
        <v>1054</v>
      </c>
      <c r="E241" s="204" t="s">
        <v>852</v>
      </c>
      <c r="F241" s="204" t="s">
        <v>299</v>
      </c>
      <c r="G241" s="204" t="s">
        <v>1055</v>
      </c>
      <c r="H241" s="204" t="s">
        <v>1842</v>
      </c>
      <c r="I241" s="204" t="s">
        <v>910</v>
      </c>
      <c r="J241" s="204" t="s">
        <v>1027</v>
      </c>
      <c r="K241" s="204" t="s">
        <v>957</v>
      </c>
      <c r="L241" s="204" t="s">
        <v>1037</v>
      </c>
      <c r="M241" s="204" t="s">
        <v>213</v>
      </c>
      <c r="N241" s="204" t="s">
        <v>2510</v>
      </c>
      <c r="O241" s="204" t="s">
        <v>858</v>
      </c>
      <c r="P241" s="204" t="s">
        <v>859</v>
      </c>
      <c r="Q241" s="204" t="s">
        <v>2522</v>
      </c>
      <c r="R241" s="204">
        <v>25</v>
      </c>
      <c r="S241" s="204">
        <v>7</v>
      </c>
      <c r="T241" s="204">
        <v>0</v>
      </c>
      <c r="U241" s="204">
        <v>0</v>
      </c>
      <c r="V241" s="204">
        <v>0</v>
      </c>
      <c r="W241" s="204">
        <v>0</v>
      </c>
      <c r="X241" s="204">
        <v>0</v>
      </c>
      <c r="Y241" s="204">
        <v>0</v>
      </c>
      <c r="Z241" s="204">
        <v>25</v>
      </c>
      <c r="AA241" s="204">
        <v>7</v>
      </c>
      <c r="AB241" s="204">
        <v>25</v>
      </c>
      <c r="AC241" s="204">
        <v>7</v>
      </c>
      <c r="AD241" s="204">
        <v>25</v>
      </c>
      <c r="AE241" s="204">
        <v>7</v>
      </c>
      <c r="AF241" s="204">
        <v>25</v>
      </c>
      <c r="AG241" s="204">
        <v>7</v>
      </c>
      <c r="AH241" s="204">
        <v>0</v>
      </c>
      <c r="AI241" s="204">
        <v>0</v>
      </c>
      <c r="AJ241" s="204" t="s">
        <v>1029</v>
      </c>
      <c r="AK241" s="204" t="s">
        <v>1030</v>
      </c>
      <c r="AL241" s="204" t="s">
        <v>213</v>
      </c>
      <c r="AM241" s="204" t="s">
        <v>2512</v>
      </c>
      <c r="AN241" s="204" t="s">
        <v>858</v>
      </c>
      <c r="AO241" s="204" t="s">
        <v>859</v>
      </c>
      <c r="AP241" s="204" t="s">
        <v>2523</v>
      </c>
      <c r="AQ241" s="204"/>
      <c r="AR241" s="204"/>
      <c r="AS241" s="204"/>
      <c r="AT241" s="204"/>
      <c r="AU241" s="204"/>
      <c r="AV241" s="204"/>
      <c r="AW241" s="204"/>
      <c r="AX241" s="204"/>
      <c r="AY241" s="204" t="str">
        <f t="shared" si="67"/>
        <v>CK 7 - TRIMETHOPRIME 16,65 MG/ML SULFADIAZINE 83,35 MG/ML</v>
      </c>
      <c r="AZ241" s="204" t="str">
        <f>IF(COUNTIF(AY:AY,AY241)=1,AY241,IF(AND(COUNTIF(AY:AY,AY241)&gt;1,COUNTIF(AZ$2:AZ240,AY241)&gt;=1),"",AY241))</f>
        <v>CK 7 - TRIMETHOPRIME 16,65 MG/ML SULFADIAZINE 83,35 MG/ML</v>
      </c>
      <c r="BA241" s="204" t="str">
        <v/>
      </c>
      <c r="BB241" s="204" t="str">
        <f>IF(BA241="","",MAX(BB$2:BB240)+1)</f>
        <v/>
      </c>
      <c r="BC241" s="204"/>
      <c r="BD241" s="204">
        <v>239</v>
      </c>
      <c r="BE241" s="204" t="str">
        <f t="shared" si="68"/>
        <v>FACEL H.L.</v>
      </c>
      <c r="BF241" s="204" t="str">
        <f t="shared" si="57"/>
        <v>INTRAMAM</v>
      </c>
      <c r="BG241" s="204" t="str">
        <f t="shared" si="58"/>
        <v>CEPHALOSPORINES 1&amp;2G</v>
      </c>
      <c r="BH241" s="204" t="str">
        <f t="shared" si="59"/>
        <v/>
      </c>
      <c r="BI241" s="204" t="str">
        <f t="shared" si="60"/>
        <v/>
      </c>
      <c r="BJ241" s="204" t="str">
        <f t="shared" si="61"/>
        <v>cefapirin</v>
      </c>
      <c r="BK241" s="204" t="str">
        <f t="shared" si="62"/>
        <v/>
      </c>
      <c r="BL241" s="204" t="str">
        <f t="shared" si="63"/>
        <v/>
      </c>
      <c r="BM241" s="204" t="str">
        <f t="shared" si="69"/>
        <v>Céfapirine</v>
      </c>
      <c r="BN241" s="204" t="str">
        <f t="shared" si="64"/>
        <v>Céfapirine</v>
      </c>
      <c r="BO241" s="204" t="str">
        <f t="shared" si="65"/>
        <v/>
      </c>
      <c r="BP241" s="204" t="str">
        <f t="shared" si="66"/>
        <v/>
      </c>
      <c r="BQ241" s="204" t="str">
        <f t="shared" si="70"/>
        <v>Cephalosporines 1&amp;2G</v>
      </c>
      <c r="BR241" s="204" t="str">
        <f t="shared" si="71"/>
        <v>Cephalosporines 1&amp;2G</v>
      </c>
      <c r="BS241" s="204" t="str">
        <f t="shared" si="72"/>
        <v/>
      </c>
      <c r="BT241" s="204" t="str">
        <f t="shared" si="73"/>
        <v/>
      </c>
      <c r="BU241" s="104" t="str">
        <f t="shared" si="74"/>
        <v>Voie intramammaire</v>
      </c>
      <c r="BV241" s="202" t="str">
        <f t="shared" si="75"/>
        <v/>
      </c>
      <c r="BX241"/>
      <c r="BY241"/>
      <c r="BZ241"/>
      <c r="CA241"/>
      <c r="CB241"/>
      <c r="CD241"/>
      <c r="CO241" s="202">
        <v>240</v>
      </c>
    </row>
    <row r="242" spans="1:93" x14ac:dyDescent="0.25">
      <c r="A242" s="203" t="s">
        <v>3399</v>
      </c>
      <c r="B242" s="204" t="s">
        <v>3401</v>
      </c>
      <c r="C242" s="204" t="s">
        <v>3402</v>
      </c>
      <c r="D242" s="210" t="s">
        <v>1023</v>
      </c>
      <c r="E242" s="204" t="s">
        <v>852</v>
      </c>
      <c r="F242" s="204" t="s">
        <v>299</v>
      </c>
      <c r="G242" s="204" t="s">
        <v>1055</v>
      </c>
      <c r="H242" s="204" t="s">
        <v>1842</v>
      </c>
      <c r="I242" s="204" t="s">
        <v>910</v>
      </c>
      <c r="J242" s="204" t="s">
        <v>1027</v>
      </c>
      <c r="K242" s="204" t="s">
        <v>957</v>
      </c>
      <c r="L242" s="204" t="s">
        <v>1037</v>
      </c>
      <c r="M242" s="204" t="s">
        <v>213</v>
      </c>
      <c r="N242" s="204" t="s">
        <v>2510</v>
      </c>
      <c r="O242" s="204" t="s">
        <v>858</v>
      </c>
      <c r="P242" s="204" t="s">
        <v>859</v>
      </c>
      <c r="Q242" s="204" t="s">
        <v>3086</v>
      </c>
      <c r="R242" s="204">
        <v>25</v>
      </c>
      <c r="S242" s="204">
        <v>7</v>
      </c>
      <c r="T242" s="204">
        <v>0</v>
      </c>
      <c r="U242" s="204">
        <v>0</v>
      </c>
      <c r="V242" s="204">
        <v>0</v>
      </c>
      <c r="W242" s="204">
        <v>0</v>
      </c>
      <c r="X242" s="204">
        <v>0</v>
      </c>
      <c r="Y242" s="204">
        <v>0</v>
      </c>
      <c r="Z242" s="204">
        <v>25</v>
      </c>
      <c r="AA242" s="204">
        <v>7</v>
      </c>
      <c r="AB242" s="204">
        <v>25</v>
      </c>
      <c r="AC242" s="204">
        <v>7</v>
      </c>
      <c r="AD242" s="204">
        <v>25</v>
      </c>
      <c r="AE242" s="204">
        <v>7</v>
      </c>
      <c r="AF242" s="204">
        <v>25</v>
      </c>
      <c r="AG242" s="204">
        <v>7</v>
      </c>
      <c r="AH242" s="204">
        <v>0</v>
      </c>
      <c r="AI242" s="204">
        <v>0</v>
      </c>
      <c r="AJ242" s="204" t="s">
        <v>1029</v>
      </c>
      <c r="AK242" s="204" t="s">
        <v>1030</v>
      </c>
      <c r="AL242" s="204" t="s">
        <v>213</v>
      </c>
      <c r="AM242" s="204" t="s">
        <v>2512</v>
      </c>
      <c r="AN242" s="204" t="s">
        <v>858</v>
      </c>
      <c r="AO242" s="204" t="s">
        <v>859</v>
      </c>
      <c r="AP242" s="204" t="s">
        <v>3087</v>
      </c>
      <c r="AQ242" s="204"/>
      <c r="AR242" s="204"/>
      <c r="AS242" s="204"/>
      <c r="AT242" s="204"/>
      <c r="AU242" s="204"/>
      <c r="AV242" s="204"/>
      <c r="AW242" s="204"/>
      <c r="AX242" s="204"/>
      <c r="AY242" s="204" t="str">
        <f t="shared" si="67"/>
        <v>CK 7 - TRIMETHOPRIME 16,65 MG/ML SULFADIAZINE 83,35 MG/ML</v>
      </c>
      <c r="AZ242" s="204" t="str">
        <f>IF(COUNTIF(AY:AY,AY242)=1,AY242,IF(AND(COUNTIF(AY:AY,AY242)&gt;1,COUNTIF(AZ$2:AZ241,AY242)&gt;=1),"",AY242))</f>
        <v/>
      </c>
      <c r="BA242" s="204" t="str">
        <v/>
      </c>
      <c r="BB242" s="204" t="str">
        <f>IF(BA242="","",MAX(BB$2:BB241)+1)</f>
        <v/>
      </c>
      <c r="BC242" s="204"/>
      <c r="BD242" s="204">
        <v>240</v>
      </c>
      <c r="BE242" s="204" t="str">
        <f t="shared" si="68"/>
        <v>FATROX</v>
      </c>
      <c r="BF242" s="204" t="str">
        <f t="shared" si="57"/>
        <v>INTRAMAM</v>
      </c>
      <c r="BG242" s="204" t="str">
        <f t="shared" si="58"/>
        <v>AUTRES FAMILLES</v>
      </c>
      <c r="BH242" s="204" t="str">
        <f t="shared" si="59"/>
        <v/>
      </c>
      <c r="BI242" s="204" t="str">
        <f t="shared" si="60"/>
        <v/>
      </c>
      <c r="BJ242" s="204" t="str">
        <f t="shared" si="61"/>
        <v>rifaximin</v>
      </c>
      <c r="BK242" s="204" t="str">
        <f t="shared" si="62"/>
        <v/>
      </c>
      <c r="BL242" s="204" t="str">
        <f t="shared" si="63"/>
        <v/>
      </c>
      <c r="BM242" s="204" t="str">
        <f t="shared" si="69"/>
        <v>Rifaximine</v>
      </c>
      <c r="BN242" s="204" t="str">
        <f t="shared" si="64"/>
        <v>Rifaximine</v>
      </c>
      <c r="BO242" s="204" t="str">
        <f t="shared" si="65"/>
        <v/>
      </c>
      <c r="BP242" s="204" t="str">
        <f t="shared" si="66"/>
        <v/>
      </c>
      <c r="BQ242" s="204" t="str">
        <f t="shared" si="70"/>
        <v>Autres familles</v>
      </c>
      <c r="BR242" s="204" t="str">
        <f t="shared" si="71"/>
        <v>Autres familles</v>
      </c>
      <c r="BS242" s="204" t="str">
        <f t="shared" si="72"/>
        <v/>
      </c>
      <c r="BT242" s="204" t="str">
        <f t="shared" si="73"/>
        <v/>
      </c>
      <c r="BU242" s="104" t="str">
        <f t="shared" si="74"/>
        <v>Voie intramammaire</v>
      </c>
      <c r="BV242" s="202" t="str">
        <f t="shared" si="75"/>
        <v/>
      </c>
      <c r="BX242"/>
      <c r="BY242"/>
      <c r="BZ242"/>
      <c r="CA242"/>
      <c r="CB242"/>
      <c r="CD242"/>
      <c r="CO242" s="202">
        <v>241</v>
      </c>
    </row>
    <row r="243" spans="1:93" x14ac:dyDescent="0.25">
      <c r="A243" s="203" t="s">
        <v>3458</v>
      </c>
      <c r="B243" s="204" t="s">
        <v>3459</v>
      </c>
      <c r="C243" s="204" t="s">
        <v>3278</v>
      </c>
      <c r="D243" s="210" t="s">
        <v>851</v>
      </c>
      <c r="E243" s="204" t="s">
        <v>924</v>
      </c>
      <c r="F243" s="204" t="s">
        <v>300</v>
      </c>
      <c r="G243" s="204" t="s">
        <v>925</v>
      </c>
      <c r="H243" s="204" t="s">
        <v>926</v>
      </c>
      <c r="I243" s="204" t="s">
        <v>910</v>
      </c>
      <c r="J243" s="204" t="s">
        <v>891</v>
      </c>
      <c r="K243" s="204" t="s">
        <v>891</v>
      </c>
      <c r="L243" s="204" t="s">
        <v>1199</v>
      </c>
      <c r="M243" s="204" t="s">
        <v>213</v>
      </c>
      <c r="N243" s="204" t="s">
        <v>923</v>
      </c>
      <c r="O243" s="204" t="s">
        <v>992</v>
      </c>
      <c r="P243" s="204" t="s">
        <v>859</v>
      </c>
      <c r="Q243" s="204" t="s">
        <v>851</v>
      </c>
      <c r="R243" s="204">
        <v>40</v>
      </c>
      <c r="S243" s="204">
        <v>14</v>
      </c>
      <c r="T243" s="204">
        <v>0</v>
      </c>
      <c r="U243" s="204">
        <v>0</v>
      </c>
      <c r="V243" s="204">
        <v>0</v>
      </c>
      <c r="W243" s="204">
        <v>0</v>
      </c>
      <c r="X243" s="204">
        <v>0</v>
      </c>
      <c r="Y243" s="204">
        <v>0</v>
      </c>
      <c r="Z243" s="204">
        <v>0</v>
      </c>
      <c r="AA243" s="204">
        <v>0</v>
      </c>
      <c r="AB243" s="204">
        <v>0</v>
      </c>
      <c r="AC243" s="204">
        <v>0</v>
      </c>
      <c r="AD243" s="204">
        <v>25</v>
      </c>
      <c r="AE243" s="204">
        <v>10</v>
      </c>
      <c r="AF243" s="204">
        <v>100</v>
      </c>
      <c r="AG243" s="204">
        <v>5</v>
      </c>
      <c r="AH243" s="204">
        <v>0</v>
      </c>
      <c r="AI243" s="204">
        <v>0</v>
      </c>
      <c r="AJ243" s="204"/>
      <c r="AK243" s="204"/>
      <c r="AL243" s="204"/>
      <c r="AM243" s="204"/>
      <c r="AN243" s="204"/>
      <c r="AO243" s="204"/>
      <c r="AP243" s="204"/>
      <c r="AQ243" s="204"/>
      <c r="AR243" s="204"/>
      <c r="AS243" s="204"/>
      <c r="AT243" s="204"/>
      <c r="AU243" s="204"/>
      <c r="AV243" s="204"/>
      <c r="AW243" s="204"/>
      <c r="AX243" s="204"/>
      <c r="AY243" s="204" t="str">
        <f t="shared" si="67"/>
        <v>CK 8 - TYLOSINE 100 MUI</v>
      </c>
      <c r="AZ243" s="204" t="str">
        <f>IF(COUNTIF(AY:AY,AY243)=1,AY243,IF(AND(COUNTIF(AY:AY,AY243)&gt;1,COUNTIF(AZ$2:AZ242,AY243)&gt;=1),"",AY243))</f>
        <v>CK 8 - TYLOSINE 100 MUI</v>
      </c>
      <c r="BA243" s="204" t="str">
        <v/>
      </c>
      <c r="BB243" s="204" t="str">
        <f>IF(BA243="","",MAX(BB$2:BB242)+1)</f>
        <v/>
      </c>
      <c r="BC243" s="204"/>
      <c r="BD243" s="204">
        <v>241</v>
      </c>
      <c r="BE243" s="204" t="str">
        <f t="shared" si="68"/>
        <v>FINOXALINE</v>
      </c>
      <c r="BF243" s="204" t="str">
        <f t="shared" si="57"/>
        <v>INJ</v>
      </c>
      <c r="BG243" s="204" t="str">
        <f t="shared" si="58"/>
        <v>TETRACYCLINES</v>
      </c>
      <c r="BH243" s="204" t="str">
        <f t="shared" si="59"/>
        <v/>
      </c>
      <c r="BI243" s="204" t="str">
        <f t="shared" si="60"/>
        <v/>
      </c>
      <c r="BJ243" s="204" t="str">
        <f t="shared" si="61"/>
        <v>oxytetracycline</v>
      </c>
      <c r="BK243" s="204" t="str">
        <f t="shared" si="62"/>
        <v/>
      </c>
      <c r="BL243" s="204" t="str">
        <f t="shared" si="63"/>
        <v/>
      </c>
      <c r="BM243" s="204" t="str">
        <f t="shared" si="69"/>
        <v>Oxytétracycline</v>
      </c>
      <c r="BN243" s="204" t="str">
        <f t="shared" si="64"/>
        <v>Oxytétracycline</v>
      </c>
      <c r="BO243" s="204" t="str">
        <f t="shared" si="65"/>
        <v/>
      </c>
      <c r="BP243" s="204" t="str">
        <f t="shared" si="66"/>
        <v/>
      </c>
      <c r="BQ243" s="204" t="str">
        <f t="shared" si="70"/>
        <v>Tetracyclines</v>
      </c>
      <c r="BR243" s="204" t="str">
        <f t="shared" si="71"/>
        <v>Tetracyclines</v>
      </c>
      <c r="BS243" s="204" t="str">
        <f t="shared" si="72"/>
        <v/>
      </c>
      <c r="BT243" s="204" t="str">
        <f t="shared" si="73"/>
        <v/>
      </c>
      <c r="BU243" s="104" t="str">
        <f t="shared" si="74"/>
        <v>Voie parentérale</v>
      </c>
      <c r="BV243" s="202" t="str">
        <f t="shared" si="75"/>
        <v/>
      </c>
      <c r="BX243"/>
      <c r="BY243"/>
      <c r="BZ243"/>
      <c r="CA243"/>
      <c r="CB243"/>
      <c r="CD243"/>
      <c r="CO243" s="202">
        <v>242</v>
      </c>
    </row>
    <row r="244" spans="1:93" x14ac:dyDescent="0.25">
      <c r="A244" s="203" t="s">
        <v>1872</v>
      </c>
      <c r="B244" s="204" t="s">
        <v>1873</v>
      </c>
      <c r="C244" s="204" t="s">
        <v>1874</v>
      </c>
      <c r="D244" s="210" t="s">
        <v>1054</v>
      </c>
      <c r="E244" s="204" t="s">
        <v>924</v>
      </c>
      <c r="F244" s="204" t="s">
        <v>301</v>
      </c>
      <c r="G244" s="204" t="s">
        <v>925</v>
      </c>
      <c r="H244" s="204" t="s">
        <v>1326</v>
      </c>
      <c r="I244" s="204" t="s">
        <v>910</v>
      </c>
      <c r="J244" s="204" t="s">
        <v>891</v>
      </c>
      <c r="K244" s="204" t="s">
        <v>891</v>
      </c>
      <c r="L244" s="204" t="s">
        <v>1199</v>
      </c>
      <c r="M244" s="204" t="s">
        <v>213</v>
      </c>
      <c r="N244" s="204" t="s">
        <v>1875</v>
      </c>
      <c r="O244" s="204" t="s">
        <v>928</v>
      </c>
      <c r="P244" s="204" t="s">
        <v>1668</v>
      </c>
      <c r="Q244" s="204" t="s">
        <v>1876</v>
      </c>
      <c r="R244" s="204">
        <v>0</v>
      </c>
      <c r="S244" s="204">
        <v>0</v>
      </c>
      <c r="T244" s="204">
        <v>0</v>
      </c>
      <c r="U244" s="204">
        <v>0</v>
      </c>
      <c r="V244" s="204">
        <v>0</v>
      </c>
      <c r="W244" s="204">
        <v>0</v>
      </c>
      <c r="X244" s="204">
        <v>0</v>
      </c>
      <c r="Y244" s="204">
        <v>0</v>
      </c>
      <c r="Z244" s="204">
        <v>0</v>
      </c>
      <c r="AA244" s="204">
        <v>0</v>
      </c>
      <c r="AB244" s="204">
        <v>18.399999999999999</v>
      </c>
      <c r="AC244" s="204">
        <v>5</v>
      </c>
      <c r="AD244" s="204">
        <v>18.399999999999999</v>
      </c>
      <c r="AE244" s="204">
        <v>5</v>
      </c>
      <c r="AF244" s="204">
        <v>100</v>
      </c>
      <c r="AG244" s="204">
        <v>5</v>
      </c>
      <c r="AH244" s="204">
        <v>0</v>
      </c>
      <c r="AI244" s="204">
        <v>0</v>
      </c>
      <c r="AJ244" s="204"/>
      <c r="AK244" s="204"/>
      <c r="AL244" s="204"/>
      <c r="AM244" s="204"/>
      <c r="AN244" s="204"/>
      <c r="AO244" s="204"/>
      <c r="AP244" s="204"/>
      <c r="AQ244" s="204"/>
      <c r="AR244" s="204"/>
      <c r="AS244" s="204"/>
      <c r="AT244" s="204"/>
      <c r="AU244" s="204"/>
      <c r="AV244" s="204"/>
      <c r="AW244" s="204"/>
      <c r="AX244" s="204"/>
      <c r="AY244" s="204" t="str">
        <f t="shared" si="67"/>
        <v>CK 9 - TYLOSINE 92 000 UI/G</v>
      </c>
      <c r="AZ244" s="204" t="str">
        <f>IF(COUNTIF(AY:AY,AY244)=1,AY244,IF(AND(COUNTIF(AY:AY,AY244)&gt;1,COUNTIF(AZ$2:AZ243,AY244)&gt;=1),"",AY244))</f>
        <v>CK 9 - TYLOSINE 92 000 UI/G</v>
      </c>
      <c r="BA244" s="204" t="str">
        <v/>
      </c>
      <c r="BB244" s="204" t="str">
        <f>IF(BA244="","",MAX(BB$2:BB243)+1)</f>
        <v/>
      </c>
      <c r="BC244" s="204"/>
      <c r="BD244" s="204">
        <v>242</v>
      </c>
      <c r="BE244" s="204" t="str">
        <f t="shared" si="68"/>
        <v>FLORDOFEN 300 MG/ML SOLUTION INJECTABLE POUR BOVINS ET PORCINS</v>
      </c>
      <c r="BF244" s="204" t="str">
        <f t="shared" si="57"/>
        <v>INJ</v>
      </c>
      <c r="BG244" s="204" t="str">
        <f t="shared" si="58"/>
        <v>PHENICOLES</v>
      </c>
      <c r="BH244" s="204" t="str">
        <f t="shared" si="59"/>
        <v/>
      </c>
      <c r="BI244" s="204" t="str">
        <f t="shared" si="60"/>
        <v/>
      </c>
      <c r="BJ244" s="204" t="str">
        <f t="shared" si="61"/>
        <v>florfenicol</v>
      </c>
      <c r="BK244" s="204" t="str">
        <f t="shared" si="62"/>
        <v/>
      </c>
      <c r="BL244" s="204" t="str">
        <f t="shared" si="63"/>
        <v/>
      </c>
      <c r="BM244" s="204" t="str">
        <f t="shared" si="69"/>
        <v>Florfénicol</v>
      </c>
      <c r="BN244" s="204" t="str">
        <f t="shared" si="64"/>
        <v>Florfénicol</v>
      </c>
      <c r="BO244" s="204" t="str">
        <f t="shared" si="65"/>
        <v/>
      </c>
      <c r="BP244" s="204" t="str">
        <f t="shared" si="66"/>
        <v/>
      </c>
      <c r="BQ244" s="204" t="str">
        <f t="shared" si="70"/>
        <v>Phenicoles</v>
      </c>
      <c r="BR244" s="204" t="str">
        <f t="shared" si="71"/>
        <v>Phenicoles</v>
      </c>
      <c r="BS244" s="204" t="str">
        <f t="shared" si="72"/>
        <v/>
      </c>
      <c r="BT244" s="204" t="str">
        <f t="shared" si="73"/>
        <v/>
      </c>
      <c r="BU244" s="104" t="str">
        <f t="shared" si="74"/>
        <v>Voie parentérale</v>
      </c>
      <c r="BV244" s="202" t="str">
        <f t="shared" si="75"/>
        <v/>
      </c>
      <c r="BX244"/>
      <c r="BY244"/>
      <c r="BZ244"/>
      <c r="CA244"/>
      <c r="CB244"/>
      <c r="CD244"/>
      <c r="CO244" s="202">
        <v>243</v>
      </c>
    </row>
    <row r="245" spans="1:93" x14ac:dyDescent="0.25">
      <c r="A245" s="203" t="s">
        <v>1872</v>
      </c>
      <c r="B245" s="204" t="s">
        <v>1877</v>
      </c>
      <c r="C245" s="204" t="s">
        <v>1411</v>
      </c>
      <c r="D245" s="210" t="s">
        <v>1023</v>
      </c>
      <c r="E245" s="204" t="s">
        <v>924</v>
      </c>
      <c r="F245" s="204" t="s">
        <v>301</v>
      </c>
      <c r="G245" s="204" t="s">
        <v>925</v>
      </c>
      <c r="H245" s="204" t="s">
        <v>1326</v>
      </c>
      <c r="I245" s="204" t="s">
        <v>910</v>
      </c>
      <c r="J245" s="204" t="s">
        <v>891</v>
      </c>
      <c r="K245" s="204" t="s">
        <v>891</v>
      </c>
      <c r="L245" s="204" t="s">
        <v>1199</v>
      </c>
      <c r="M245" s="204" t="s">
        <v>213</v>
      </c>
      <c r="N245" s="204" t="s">
        <v>1875</v>
      </c>
      <c r="O245" s="204" t="s">
        <v>928</v>
      </c>
      <c r="P245" s="204" t="s">
        <v>1668</v>
      </c>
      <c r="Q245" s="204" t="s">
        <v>1057</v>
      </c>
      <c r="R245" s="204">
        <v>0</v>
      </c>
      <c r="S245" s="204">
        <v>0</v>
      </c>
      <c r="T245" s="204">
        <v>0</v>
      </c>
      <c r="U245" s="204">
        <v>0</v>
      </c>
      <c r="V245" s="204">
        <v>0</v>
      </c>
      <c r="W245" s="204">
        <v>0</v>
      </c>
      <c r="X245" s="204">
        <v>0</v>
      </c>
      <c r="Y245" s="204">
        <v>0</v>
      </c>
      <c r="Z245" s="204">
        <v>0</v>
      </c>
      <c r="AA245" s="204">
        <v>0</v>
      </c>
      <c r="AB245" s="204">
        <v>18.399999999999999</v>
      </c>
      <c r="AC245" s="204">
        <v>5</v>
      </c>
      <c r="AD245" s="204">
        <v>18.399999999999999</v>
      </c>
      <c r="AE245" s="204">
        <v>5</v>
      </c>
      <c r="AF245" s="204">
        <v>100</v>
      </c>
      <c r="AG245" s="204">
        <v>5</v>
      </c>
      <c r="AH245" s="204">
        <v>0</v>
      </c>
      <c r="AI245" s="204">
        <v>0</v>
      </c>
      <c r="AJ245" s="204"/>
      <c r="AK245" s="204"/>
      <c r="AL245" s="204"/>
      <c r="AM245" s="204"/>
      <c r="AN245" s="204"/>
      <c r="AO245" s="204"/>
      <c r="AP245" s="204"/>
      <c r="AQ245" s="204"/>
      <c r="AR245" s="204"/>
      <c r="AS245" s="204"/>
      <c r="AT245" s="204"/>
      <c r="AU245" s="204"/>
      <c r="AV245" s="204"/>
      <c r="AW245" s="204"/>
      <c r="AX245" s="204"/>
      <c r="AY245" s="204" t="str">
        <f t="shared" si="67"/>
        <v>CK 9 - TYLOSINE 92 000 UI/G</v>
      </c>
      <c r="AZ245" s="204" t="str">
        <f>IF(COUNTIF(AY:AY,AY245)=1,AY245,IF(AND(COUNTIF(AY:AY,AY245)&gt;1,COUNTIF(AZ$2:AZ244,AY245)&gt;=1),"",AY245))</f>
        <v/>
      </c>
      <c r="BA245" s="204" t="str">
        <v/>
      </c>
      <c r="BB245" s="204" t="str">
        <f>IF(BA245="","",MAX(BB$2:BB244)+1)</f>
        <v/>
      </c>
      <c r="BC245" s="204"/>
      <c r="BD245" s="204">
        <v>243</v>
      </c>
      <c r="BE245" s="204" t="str">
        <f t="shared" si="68"/>
        <v>FLORFENIKEL 300 MG/ML SOLUTION INJECTABLE POUR BOVINS ET PORCINS</v>
      </c>
      <c r="BF245" s="204" t="str">
        <f t="shared" si="57"/>
        <v>INJ</v>
      </c>
      <c r="BG245" s="204" t="str">
        <f t="shared" si="58"/>
        <v>PHENICOLES</v>
      </c>
      <c r="BH245" s="204" t="str">
        <f t="shared" si="59"/>
        <v/>
      </c>
      <c r="BI245" s="204" t="str">
        <f t="shared" si="60"/>
        <v/>
      </c>
      <c r="BJ245" s="204" t="str">
        <f t="shared" si="61"/>
        <v>florfenicol</v>
      </c>
      <c r="BK245" s="204" t="str">
        <f t="shared" si="62"/>
        <v/>
      </c>
      <c r="BL245" s="204" t="str">
        <f t="shared" si="63"/>
        <v/>
      </c>
      <c r="BM245" s="204" t="str">
        <f t="shared" si="69"/>
        <v>Florfénicol</v>
      </c>
      <c r="BN245" s="204" t="str">
        <f t="shared" si="64"/>
        <v>Florfénicol</v>
      </c>
      <c r="BO245" s="204" t="str">
        <f t="shared" si="65"/>
        <v/>
      </c>
      <c r="BP245" s="204" t="str">
        <f t="shared" si="66"/>
        <v/>
      </c>
      <c r="BQ245" s="204" t="str">
        <f t="shared" si="70"/>
        <v>Phenicoles</v>
      </c>
      <c r="BR245" s="204" t="str">
        <f t="shared" si="71"/>
        <v>Phenicoles</v>
      </c>
      <c r="BS245" s="204" t="str">
        <f t="shared" si="72"/>
        <v/>
      </c>
      <c r="BT245" s="204" t="str">
        <f t="shared" si="73"/>
        <v/>
      </c>
      <c r="BU245" s="104" t="str">
        <f t="shared" si="74"/>
        <v>Voie parentérale</v>
      </c>
      <c r="BV245" s="202" t="str">
        <f t="shared" si="75"/>
        <v/>
      </c>
      <c r="BX245"/>
      <c r="BY245"/>
      <c r="BZ245"/>
      <c r="CA245"/>
      <c r="CB245"/>
      <c r="CD245"/>
      <c r="CO245" s="202">
        <v>244</v>
      </c>
    </row>
    <row r="246" spans="1:93" x14ac:dyDescent="0.25">
      <c r="A246" s="203" t="s">
        <v>1872</v>
      </c>
      <c r="B246" s="204" t="s">
        <v>1878</v>
      </c>
      <c r="C246" s="204" t="s">
        <v>1879</v>
      </c>
      <c r="D246" s="210" t="s">
        <v>1054</v>
      </c>
      <c r="E246" s="204" t="s">
        <v>924</v>
      </c>
      <c r="F246" s="204" t="s">
        <v>301</v>
      </c>
      <c r="G246" s="204" t="s">
        <v>925</v>
      </c>
      <c r="H246" s="204" t="s">
        <v>1326</v>
      </c>
      <c r="I246" s="204" t="s">
        <v>910</v>
      </c>
      <c r="J246" s="204" t="s">
        <v>891</v>
      </c>
      <c r="K246" s="204" t="s">
        <v>891</v>
      </c>
      <c r="L246" s="204" t="s">
        <v>1199</v>
      </c>
      <c r="M246" s="204" t="s">
        <v>213</v>
      </c>
      <c r="N246" s="204" t="s">
        <v>1875</v>
      </c>
      <c r="O246" s="204" t="s">
        <v>928</v>
      </c>
      <c r="P246" s="204" t="s">
        <v>1668</v>
      </c>
      <c r="Q246" s="204" t="s">
        <v>1876</v>
      </c>
      <c r="R246" s="204">
        <v>0</v>
      </c>
      <c r="S246" s="204">
        <v>0</v>
      </c>
      <c r="T246" s="204">
        <v>0</v>
      </c>
      <c r="U246" s="204">
        <v>0</v>
      </c>
      <c r="V246" s="204">
        <v>0</v>
      </c>
      <c r="W246" s="204">
        <v>0</v>
      </c>
      <c r="X246" s="204">
        <v>0</v>
      </c>
      <c r="Y246" s="204">
        <v>0</v>
      </c>
      <c r="Z246" s="204">
        <v>0</v>
      </c>
      <c r="AA246" s="204">
        <v>0</v>
      </c>
      <c r="AB246" s="204">
        <v>18.399999999999999</v>
      </c>
      <c r="AC246" s="204">
        <v>5</v>
      </c>
      <c r="AD246" s="204">
        <v>18.399999999999999</v>
      </c>
      <c r="AE246" s="204">
        <v>5</v>
      </c>
      <c r="AF246" s="204">
        <v>100</v>
      </c>
      <c r="AG246" s="204">
        <v>5</v>
      </c>
      <c r="AH246" s="204">
        <v>0</v>
      </c>
      <c r="AI246" s="204">
        <v>0</v>
      </c>
      <c r="AJ246" s="204"/>
      <c r="AK246" s="204"/>
      <c r="AL246" s="204"/>
      <c r="AM246" s="204"/>
      <c r="AN246" s="204"/>
      <c r="AO246" s="204"/>
      <c r="AP246" s="204"/>
      <c r="AQ246" s="204"/>
      <c r="AR246" s="204"/>
      <c r="AS246" s="204"/>
      <c r="AT246" s="204"/>
      <c r="AU246" s="204"/>
      <c r="AV246" s="204"/>
      <c r="AW246" s="204"/>
      <c r="AX246" s="204"/>
      <c r="AY246" s="204" t="str">
        <f t="shared" si="67"/>
        <v>CK 9 - TYLOSINE 92 000 UI/G</v>
      </c>
      <c r="AZ246" s="204" t="str">
        <f>IF(COUNTIF(AY:AY,AY246)=1,AY246,IF(AND(COUNTIF(AY:AY,AY246)&gt;1,COUNTIF(AZ$2:AZ245,AY246)&gt;=1),"",AY246))</f>
        <v/>
      </c>
      <c r="BA246" s="204" t="str">
        <v/>
      </c>
      <c r="BB246" s="204" t="str">
        <f>IF(BA246="","",MAX(BB$2:BB245)+1)</f>
        <v/>
      </c>
      <c r="BC246" s="204"/>
      <c r="BD246" s="204">
        <v>244</v>
      </c>
      <c r="BE246" s="204" t="str">
        <f t="shared" si="68"/>
        <v>FLORGANE 300 MG/ML SUSPENSION INJECTABLE POUR BOVINS ET PORCINS</v>
      </c>
      <c r="BF246" s="204" t="str">
        <f t="shared" si="57"/>
        <v>INJ</v>
      </c>
      <c r="BG246" s="204" t="str">
        <f t="shared" si="58"/>
        <v>PHENICOLES</v>
      </c>
      <c r="BH246" s="204" t="str">
        <f t="shared" si="59"/>
        <v/>
      </c>
      <c r="BI246" s="204" t="str">
        <f t="shared" si="60"/>
        <v/>
      </c>
      <c r="BJ246" s="204" t="str">
        <f t="shared" si="61"/>
        <v>florfenicol</v>
      </c>
      <c r="BK246" s="204" t="str">
        <f t="shared" si="62"/>
        <v/>
      </c>
      <c r="BL246" s="204" t="str">
        <f t="shared" si="63"/>
        <v/>
      </c>
      <c r="BM246" s="204" t="str">
        <f t="shared" si="69"/>
        <v>Florfénicol</v>
      </c>
      <c r="BN246" s="204" t="str">
        <f t="shared" si="64"/>
        <v>Florfénicol</v>
      </c>
      <c r="BO246" s="204" t="str">
        <f t="shared" si="65"/>
        <v/>
      </c>
      <c r="BP246" s="204" t="str">
        <f t="shared" si="66"/>
        <v/>
      </c>
      <c r="BQ246" s="204" t="str">
        <f t="shared" si="70"/>
        <v>Phenicoles</v>
      </c>
      <c r="BR246" s="204" t="str">
        <f t="shared" si="71"/>
        <v>Phenicoles</v>
      </c>
      <c r="BS246" s="204" t="str">
        <f t="shared" si="72"/>
        <v/>
      </c>
      <c r="BT246" s="204" t="str">
        <f t="shared" si="73"/>
        <v/>
      </c>
      <c r="BU246" s="104" t="str">
        <f t="shared" si="74"/>
        <v>Voie parentérale</v>
      </c>
      <c r="BV246" s="202" t="str">
        <f t="shared" si="75"/>
        <v/>
      </c>
      <c r="BX246"/>
      <c r="BY246"/>
      <c r="BZ246"/>
      <c r="CA246"/>
      <c r="CB246"/>
      <c r="CD246"/>
      <c r="CO246" s="202">
        <v>245</v>
      </c>
    </row>
    <row r="247" spans="1:93" x14ac:dyDescent="0.25">
      <c r="A247" s="203" t="s">
        <v>3696</v>
      </c>
      <c r="B247" s="204" t="s">
        <v>3697</v>
      </c>
      <c r="C247" s="204" t="s">
        <v>989</v>
      </c>
      <c r="D247" s="210" t="s">
        <v>923</v>
      </c>
      <c r="E247" s="204" t="s">
        <v>924</v>
      </c>
      <c r="F247" s="204" t="s">
        <v>302</v>
      </c>
      <c r="G247" s="204" t="s">
        <v>925</v>
      </c>
      <c r="H247" s="204" t="s">
        <v>3698</v>
      </c>
      <c r="I247" s="204" t="s">
        <v>910</v>
      </c>
      <c r="J247" s="204" t="s">
        <v>855</v>
      </c>
      <c r="K247" s="204" t="s">
        <v>855</v>
      </c>
      <c r="L247" s="204" t="s">
        <v>856</v>
      </c>
      <c r="M247" s="204" t="s">
        <v>213</v>
      </c>
      <c r="N247" s="204" t="s">
        <v>1004</v>
      </c>
      <c r="O247" s="204" t="s">
        <v>992</v>
      </c>
      <c r="P247" s="204" t="s">
        <v>859</v>
      </c>
      <c r="Q247" s="204" t="s">
        <v>1004</v>
      </c>
      <c r="R247" s="204">
        <v>0</v>
      </c>
      <c r="S247" s="204">
        <v>0</v>
      </c>
      <c r="T247" s="204">
        <v>0</v>
      </c>
      <c r="U247" s="204">
        <v>0</v>
      </c>
      <c r="V247" s="204">
        <v>0</v>
      </c>
      <c r="W247" s="204">
        <v>0</v>
      </c>
      <c r="X247" s="204">
        <v>0</v>
      </c>
      <c r="Y247" s="204">
        <v>0</v>
      </c>
      <c r="Z247" s="204">
        <v>20</v>
      </c>
      <c r="AA247" s="204">
        <v>5</v>
      </c>
      <c r="AB247" s="204">
        <v>0</v>
      </c>
      <c r="AC247" s="204">
        <v>0</v>
      </c>
      <c r="AD247" s="204">
        <v>20</v>
      </c>
      <c r="AE247" s="204">
        <v>5</v>
      </c>
      <c r="AF247" s="204">
        <v>20</v>
      </c>
      <c r="AG247" s="204">
        <v>5</v>
      </c>
      <c r="AH247" s="204">
        <v>0</v>
      </c>
      <c r="AI247" s="204">
        <v>0</v>
      </c>
      <c r="AJ247" s="204"/>
      <c r="AK247" s="204"/>
      <c r="AL247" s="204"/>
      <c r="AM247" s="204"/>
      <c r="AN247" s="204"/>
      <c r="AO247" s="204"/>
      <c r="AP247" s="204"/>
      <c r="AQ247" s="204"/>
      <c r="AR247" s="204"/>
      <c r="AS247" s="204"/>
      <c r="AT247" s="204"/>
      <c r="AU247" s="204"/>
      <c r="AV247" s="204"/>
      <c r="AW247" s="204"/>
      <c r="AX247" s="204"/>
      <c r="AY247" s="204" t="str">
        <f t="shared" si="67"/>
        <v>CK6 - SOLU OXYTETRACYCLINE 500 MG/G</v>
      </c>
      <c r="AZ247" s="204" t="str">
        <f>IF(COUNTIF(AY:AY,AY247)=1,AY247,IF(AND(COUNTIF(AY:AY,AY247)&gt;1,COUNTIF(AZ$2:AZ246,AY247)&gt;=1),"",AY247))</f>
        <v>CK6 - SOLU OXYTETRACYCLINE 500 MG/G</v>
      </c>
      <c r="BA247" s="204" t="str">
        <v/>
      </c>
      <c r="BB247" s="204" t="str">
        <f>IF(BA247="","",MAX(BB$2:BB246)+1)</f>
        <v/>
      </c>
      <c r="BC247" s="204"/>
      <c r="BD247" s="204">
        <v>245</v>
      </c>
      <c r="BE247" s="204" t="str">
        <f t="shared" si="68"/>
        <v>FLORKEM 300 MG/ML SOLUTION INJECTABLE POUR BOVINS ET PORCINS</v>
      </c>
      <c r="BF247" s="204" t="str">
        <f t="shared" si="57"/>
        <v>INJ</v>
      </c>
      <c r="BG247" s="204" t="str">
        <f t="shared" si="58"/>
        <v>PHENICOLES</v>
      </c>
      <c r="BH247" s="204" t="str">
        <f t="shared" si="59"/>
        <v/>
      </c>
      <c r="BI247" s="204" t="str">
        <f t="shared" si="60"/>
        <v/>
      </c>
      <c r="BJ247" s="204" t="str">
        <f t="shared" si="61"/>
        <v>florfenicol</v>
      </c>
      <c r="BK247" s="204" t="str">
        <f t="shared" si="62"/>
        <v/>
      </c>
      <c r="BL247" s="204" t="str">
        <f t="shared" si="63"/>
        <v/>
      </c>
      <c r="BM247" s="204" t="str">
        <f t="shared" si="69"/>
        <v>Florfénicol</v>
      </c>
      <c r="BN247" s="204" t="str">
        <f t="shared" si="64"/>
        <v>Florfénicol</v>
      </c>
      <c r="BO247" s="204" t="str">
        <f t="shared" si="65"/>
        <v/>
      </c>
      <c r="BP247" s="204" t="str">
        <f t="shared" si="66"/>
        <v/>
      </c>
      <c r="BQ247" s="204" t="str">
        <f t="shared" si="70"/>
        <v>Phenicoles</v>
      </c>
      <c r="BR247" s="204" t="str">
        <f t="shared" si="71"/>
        <v>Phenicoles</v>
      </c>
      <c r="BS247" s="204" t="str">
        <f t="shared" si="72"/>
        <v/>
      </c>
      <c r="BT247" s="204" t="str">
        <f t="shared" si="73"/>
        <v/>
      </c>
      <c r="BU247" s="104" t="str">
        <f t="shared" si="74"/>
        <v>Voie parentérale</v>
      </c>
      <c r="BV247" s="202" t="str">
        <f t="shared" si="75"/>
        <v/>
      </c>
      <c r="BX247"/>
      <c r="BY247"/>
      <c r="BZ247"/>
      <c r="CA247"/>
      <c r="CB247"/>
      <c r="CD247"/>
      <c r="CO247" s="202">
        <v>246</v>
      </c>
    </row>
    <row r="248" spans="1:93" x14ac:dyDescent="0.25">
      <c r="A248" s="203" t="s">
        <v>3696</v>
      </c>
      <c r="B248" s="204" t="s">
        <v>3699</v>
      </c>
      <c r="C248" s="204" t="s">
        <v>1433</v>
      </c>
      <c r="D248" s="210" t="s">
        <v>1054</v>
      </c>
      <c r="E248" s="204" t="s">
        <v>924</v>
      </c>
      <c r="F248" s="204" t="s">
        <v>302</v>
      </c>
      <c r="G248" s="204" t="s">
        <v>925</v>
      </c>
      <c r="H248" s="204" t="s">
        <v>3698</v>
      </c>
      <c r="I248" s="204" t="s">
        <v>910</v>
      </c>
      <c r="J248" s="204" t="s">
        <v>855</v>
      </c>
      <c r="K248" s="204" t="s">
        <v>855</v>
      </c>
      <c r="L248" s="204" t="s">
        <v>856</v>
      </c>
      <c r="M248" s="204" t="s">
        <v>213</v>
      </c>
      <c r="N248" s="204" t="s">
        <v>1004</v>
      </c>
      <c r="O248" s="204" t="s">
        <v>992</v>
      </c>
      <c r="P248" s="204" t="s">
        <v>859</v>
      </c>
      <c r="Q248" s="204" t="s">
        <v>1065</v>
      </c>
      <c r="R248" s="204">
        <v>0</v>
      </c>
      <c r="S248" s="204">
        <v>0</v>
      </c>
      <c r="T248" s="204">
        <v>0</v>
      </c>
      <c r="U248" s="204">
        <v>0</v>
      </c>
      <c r="V248" s="204">
        <v>0</v>
      </c>
      <c r="W248" s="204">
        <v>0</v>
      </c>
      <c r="X248" s="204">
        <v>0</v>
      </c>
      <c r="Y248" s="204">
        <v>0</v>
      </c>
      <c r="Z248" s="204">
        <v>20</v>
      </c>
      <c r="AA248" s="204">
        <v>5</v>
      </c>
      <c r="AB248" s="204">
        <v>0</v>
      </c>
      <c r="AC248" s="204">
        <v>0</v>
      </c>
      <c r="AD248" s="204">
        <v>20</v>
      </c>
      <c r="AE248" s="204">
        <v>5</v>
      </c>
      <c r="AF248" s="204">
        <v>20</v>
      </c>
      <c r="AG248" s="204">
        <v>5</v>
      </c>
      <c r="AH248" s="204">
        <v>0</v>
      </c>
      <c r="AI248" s="204">
        <v>0</v>
      </c>
      <c r="AJ248" s="204"/>
      <c r="AK248" s="204"/>
      <c r="AL248" s="204"/>
      <c r="AM248" s="204"/>
      <c r="AN248" s="204"/>
      <c r="AO248" s="204"/>
      <c r="AP248" s="204"/>
      <c r="AQ248" s="204"/>
      <c r="AR248" s="204"/>
      <c r="AS248" s="204"/>
      <c r="AT248" s="204"/>
      <c r="AU248" s="204"/>
      <c r="AV248" s="204"/>
      <c r="AW248" s="204"/>
      <c r="AX248" s="204"/>
      <c r="AY248" s="204" t="str">
        <f t="shared" si="67"/>
        <v>CK6 - SOLU OXYTETRACYCLINE 500 MG/G</v>
      </c>
      <c r="AZ248" s="204" t="str">
        <f>IF(COUNTIF(AY:AY,AY248)=1,AY248,IF(AND(COUNTIF(AY:AY,AY248)&gt;1,COUNTIF(AZ$2:AZ247,AY248)&gt;=1),"",AY248))</f>
        <v/>
      </c>
      <c r="BA248" s="204" t="str">
        <v/>
      </c>
      <c r="BB248" s="204" t="str">
        <f>IF(BA248="","",MAX(BB$2:BB247)+1)</f>
        <v/>
      </c>
      <c r="BC248" s="204"/>
      <c r="BD248" s="204">
        <v>246</v>
      </c>
      <c r="BE248" s="204" t="str">
        <f t="shared" si="68"/>
        <v>FLORON 300 MG/ML SOLUTION INJECTABLE POUR BOVINS ET PORCINS</v>
      </c>
      <c r="BF248" s="204" t="str">
        <f t="shared" si="57"/>
        <v>INJ</v>
      </c>
      <c r="BG248" s="204" t="str">
        <f t="shared" si="58"/>
        <v>PHENICOLES</v>
      </c>
      <c r="BH248" s="204" t="str">
        <f t="shared" si="59"/>
        <v/>
      </c>
      <c r="BI248" s="204" t="str">
        <f t="shared" si="60"/>
        <v/>
      </c>
      <c r="BJ248" s="204" t="str">
        <f t="shared" si="61"/>
        <v>florfenicol</v>
      </c>
      <c r="BK248" s="204" t="str">
        <f t="shared" si="62"/>
        <v/>
      </c>
      <c r="BL248" s="204" t="str">
        <f t="shared" si="63"/>
        <v/>
      </c>
      <c r="BM248" s="204" t="str">
        <f t="shared" si="69"/>
        <v>Florfénicol</v>
      </c>
      <c r="BN248" s="204" t="str">
        <f t="shared" si="64"/>
        <v>Florfénicol</v>
      </c>
      <c r="BO248" s="204" t="str">
        <f t="shared" si="65"/>
        <v/>
      </c>
      <c r="BP248" s="204" t="str">
        <f t="shared" si="66"/>
        <v/>
      </c>
      <c r="BQ248" s="204" t="str">
        <f t="shared" si="70"/>
        <v>Phenicoles</v>
      </c>
      <c r="BR248" s="204" t="str">
        <f t="shared" si="71"/>
        <v>Phenicoles</v>
      </c>
      <c r="BS248" s="204" t="str">
        <f t="shared" si="72"/>
        <v/>
      </c>
      <c r="BT248" s="204" t="str">
        <f t="shared" si="73"/>
        <v/>
      </c>
      <c r="BU248" s="104" t="str">
        <f t="shared" si="74"/>
        <v>Voie parentérale</v>
      </c>
      <c r="BV248" s="202" t="str">
        <f t="shared" si="75"/>
        <v/>
      </c>
      <c r="BX248"/>
      <c r="BY248"/>
      <c r="BZ248"/>
      <c r="CA248"/>
      <c r="CB248"/>
      <c r="CD248"/>
      <c r="CO248" s="202">
        <v>247</v>
      </c>
    </row>
    <row r="249" spans="1:93" x14ac:dyDescent="0.25">
      <c r="A249" s="203" t="s">
        <v>3696</v>
      </c>
      <c r="B249" s="204" t="s">
        <v>3700</v>
      </c>
      <c r="C249" s="204" t="s">
        <v>1411</v>
      </c>
      <c r="D249" s="210" t="s">
        <v>1023</v>
      </c>
      <c r="E249" s="204" t="s">
        <v>924</v>
      </c>
      <c r="F249" s="204" t="s">
        <v>302</v>
      </c>
      <c r="G249" s="204" t="s">
        <v>925</v>
      </c>
      <c r="H249" s="204" t="s">
        <v>3698</v>
      </c>
      <c r="I249" s="204" t="s">
        <v>910</v>
      </c>
      <c r="J249" s="204" t="s">
        <v>855</v>
      </c>
      <c r="K249" s="204" t="s">
        <v>855</v>
      </c>
      <c r="L249" s="204" t="s">
        <v>856</v>
      </c>
      <c r="M249" s="204" t="s">
        <v>213</v>
      </c>
      <c r="N249" s="204" t="s">
        <v>1004</v>
      </c>
      <c r="O249" s="204" t="s">
        <v>992</v>
      </c>
      <c r="P249" s="204" t="s">
        <v>859</v>
      </c>
      <c r="Q249" s="204" t="s">
        <v>1054</v>
      </c>
      <c r="R249" s="204">
        <v>0</v>
      </c>
      <c r="S249" s="204">
        <v>0</v>
      </c>
      <c r="T249" s="204">
        <v>0</v>
      </c>
      <c r="U249" s="204">
        <v>0</v>
      </c>
      <c r="V249" s="204">
        <v>0</v>
      </c>
      <c r="W249" s="204">
        <v>0</v>
      </c>
      <c r="X249" s="204">
        <v>0</v>
      </c>
      <c r="Y249" s="204">
        <v>0</v>
      </c>
      <c r="Z249" s="204">
        <v>20</v>
      </c>
      <c r="AA249" s="204">
        <v>5</v>
      </c>
      <c r="AB249" s="204">
        <v>0</v>
      </c>
      <c r="AC249" s="204">
        <v>0</v>
      </c>
      <c r="AD249" s="204">
        <v>20</v>
      </c>
      <c r="AE249" s="204">
        <v>5</v>
      </c>
      <c r="AF249" s="204">
        <v>20</v>
      </c>
      <c r="AG249" s="204">
        <v>5</v>
      </c>
      <c r="AH249" s="204">
        <v>0</v>
      </c>
      <c r="AI249" s="204">
        <v>0</v>
      </c>
      <c r="AJ249" s="204"/>
      <c r="AK249" s="204"/>
      <c r="AL249" s="204"/>
      <c r="AM249" s="204"/>
      <c r="AN249" s="204"/>
      <c r="AO249" s="204"/>
      <c r="AP249" s="204"/>
      <c r="AQ249" s="204"/>
      <c r="AR249" s="204"/>
      <c r="AS249" s="204"/>
      <c r="AT249" s="204"/>
      <c r="AU249" s="204"/>
      <c r="AV249" s="204"/>
      <c r="AW249" s="204"/>
      <c r="AX249" s="204"/>
      <c r="AY249" s="204" t="str">
        <f t="shared" si="67"/>
        <v>CK6 - SOLU OXYTETRACYCLINE 500 MG/G</v>
      </c>
      <c r="AZ249" s="204" t="str">
        <f>IF(COUNTIF(AY:AY,AY249)=1,AY249,IF(AND(COUNTIF(AY:AY,AY249)&gt;1,COUNTIF(AZ$2:AZ248,AY249)&gt;=1),"",AY249))</f>
        <v/>
      </c>
      <c r="BA249" s="204" t="str">
        <v/>
      </c>
      <c r="BB249" s="204" t="str">
        <f>IF(BA249="","",MAX(BB$2:BB248)+1)</f>
        <v/>
      </c>
      <c r="BC249" s="204"/>
      <c r="BD249" s="204">
        <v>247</v>
      </c>
      <c r="BE249" s="204" t="str">
        <f t="shared" si="68"/>
        <v>FLORON 40 MG/G PREMELANGE MEDICAMENTEUX POUR PORCS</v>
      </c>
      <c r="BF249" s="204" t="str">
        <f t="shared" si="57"/>
        <v>PM</v>
      </c>
      <c r="BG249" s="204" t="str">
        <f t="shared" si="58"/>
        <v>PHENICOLES</v>
      </c>
      <c r="BH249" s="204" t="str">
        <f t="shared" si="59"/>
        <v/>
      </c>
      <c r="BI249" s="204" t="str">
        <f t="shared" si="60"/>
        <v/>
      </c>
      <c r="BJ249" s="204" t="str">
        <f t="shared" si="61"/>
        <v>florfenicol</v>
      </c>
      <c r="BK249" s="204" t="str">
        <f t="shared" si="62"/>
        <v/>
      </c>
      <c r="BL249" s="204" t="str">
        <f t="shared" si="63"/>
        <v/>
      </c>
      <c r="BM249" s="204" t="str">
        <f t="shared" si="69"/>
        <v>Florfénicol</v>
      </c>
      <c r="BN249" s="204" t="str">
        <f t="shared" si="64"/>
        <v>Florfénicol</v>
      </c>
      <c r="BO249" s="204" t="str">
        <f t="shared" si="65"/>
        <v/>
      </c>
      <c r="BP249" s="204" t="str">
        <f t="shared" si="66"/>
        <v/>
      </c>
      <c r="BQ249" s="204" t="str">
        <f t="shared" si="70"/>
        <v>Phenicoles</v>
      </c>
      <c r="BR249" s="204" t="str">
        <f t="shared" si="71"/>
        <v>Phenicoles</v>
      </c>
      <c r="BS249" s="204" t="str">
        <f t="shared" si="72"/>
        <v/>
      </c>
      <c r="BT249" s="204" t="str">
        <f t="shared" si="73"/>
        <v/>
      </c>
      <c r="BU249" s="104" t="str">
        <f t="shared" si="74"/>
        <v>Prémélanges médicamenteux</v>
      </c>
      <c r="BV249" s="202" t="str">
        <f t="shared" si="75"/>
        <v/>
      </c>
      <c r="BX249"/>
      <c r="BY249"/>
      <c r="BZ249"/>
      <c r="CA249"/>
      <c r="CB249"/>
      <c r="CD249"/>
      <c r="CO249" s="202">
        <v>248</v>
      </c>
    </row>
    <row r="250" spans="1:93" x14ac:dyDescent="0.25">
      <c r="A250" s="203" t="s">
        <v>2079</v>
      </c>
      <c r="B250" s="204" t="s">
        <v>2080</v>
      </c>
      <c r="C250" s="204" t="s">
        <v>2081</v>
      </c>
      <c r="D250" s="210" t="s">
        <v>851</v>
      </c>
      <c r="E250" s="204" t="s">
        <v>906</v>
      </c>
      <c r="F250" s="204" t="s">
        <v>2082</v>
      </c>
      <c r="G250" s="204" t="s">
        <v>908</v>
      </c>
      <c r="H250" s="204" t="s">
        <v>909</v>
      </c>
      <c r="I250" s="204" t="s">
        <v>910</v>
      </c>
      <c r="J250" s="204" t="s">
        <v>875</v>
      </c>
      <c r="K250" s="204" t="s">
        <v>875</v>
      </c>
      <c r="L250" s="204" t="s">
        <v>1162</v>
      </c>
      <c r="M250" s="204" t="s">
        <v>213</v>
      </c>
      <c r="N250" s="204" t="s">
        <v>959</v>
      </c>
      <c r="O250" s="204" t="s">
        <v>918</v>
      </c>
      <c r="P250" s="204" t="s">
        <v>859</v>
      </c>
      <c r="Q250" s="204" t="s">
        <v>966</v>
      </c>
      <c r="R250" s="204">
        <v>0</v>
      </c>
      <c r="S250" s="204">
        <v>0</v>
      </c>
      <c r="T250" s="204">
        <v>20</v>
      </c>
      <c r="U250" s="204">
        <v>5</v>
      </c>
      <c r="V250" s="204">
        <v>0</v>
      </c>
      <c r="W250" s="204">
        <v>0</v>
      </c>
      <c r="X250" s="204">
        <v>0</v>
      </c>
      <c r="Y250" s="204">
        <v>0</v>
      </c>
      <c r="Z250" s="204">
        <v>0</v>
      </c>
      <c r="AA250" s="204">
        <v>0</v>
      </c>
      <c r="AB250" s="204">
        <v>0</v>
      </c>
      <c r="AC250" s="204">
        <v>0</v>
      </c>
      <c r="AD250" s="204">
        <v>0</v>
      </c>
      <c r="AE250" s="204">
        <v>0</v>
      </c>
      <c r="AF250" s="204">
        <v>0</v>
      </c>
      <c r="AG250" s="204">
        <v>0</v>
      </c>
      <c r="AH250" s="204">
        <v>0</v>
      </c>
      <c r="AI250" s="204">
        <v>0</v>
      </c>
      <c r="AJ250" s="204"/>
      <c r="AK250" s="204"/>
      <c r="AL250" s="204"/>
      <c r="AM250" s="204"/>
      <c r="AN250" s="204"/>
      <c r="AO250" s="204"/>
      <c r="AP250" s="204"/>
      <c r="AQ250" s="204"/>
      <c r="AR250" s="204"/>
      <c r="AS250" s="204"/>
      <c r="AT250" s="204"/>
      <c r="AU250" s="204"/>
      <c r="AV250" s="204"/>
      <c r="AW250" s="204"/>
      <c r="AX250" s="204"/>
      <c r="AY250" s="204" t="str">
        <f t="shared" si="67"/>
        <v/>
      </c>
      <c r="AZ250" s="204" t="str">
        <f>IF(COUNTIF(AY:AY,AY250)=1,AY250,IF(AND(COUNTIF(AY:AY,AY250)&gt;1,COUNTIF(AZ$2:AZ249,AY250)&gt;=1),"",AY250))</f>
        <v/>
      </c>
      <c r="BA250" s="204" t="str">
        <v/>
      </c>
      <c r="BB250" s="204" t="str">
        <f>IF(BA250="","",MAX(BB$2:BB249)+1)</f>
        <v/>
      </c>
      <c r="BC250" s="204"/>
      <c r="BD250" s="204">
        <v>248</v>
      </c>
      <c r="BE250" s="204" t="str">
        <f t="shared" si="68"/>
        <v>FLORON 450 MG/ML SOLUTION INJECTABLE POUR BOVINS</v>
      </c>
      <c r="BF250" s="204" t="str">
        <f t="shared" si="57"/>
        <v>INJ</v>
      </c>
      <c r="BG250" s="204" t="str">
        <f t="shared" si="58"/>
        <v>PHENICOLES</v>
      </c>
      <c r="BH250" s="204" t="str">
        <f t="shared" si="59"/>
        <v/>
      </c>
      <c r="BI250" s="204" t="str">
        <f t="shared" si="60"/>
        <v/>
      </c>
      <c r="BJ250" s="204" t="str">
        <f t="shared" si="61"/>
        <v>florfenicol</v>
      </c>
      <c r="BK250" s="204" t="str">
        <f t="shared" si="62"/>
        <v/>
      </c>
      <c r="BL250" s="204" t="str">
        <f t="shared" si="63"/>
        <v/>
      </c>
      <c r="BM250" s="204" t="str">
        <f t="shared" si="69"/>
        <v>Florfénicol</v>
      </c>
      <c r="BN250" s="204" t="str">
        <f t="shared" si="64"/>
        <v>Florfénicol</v>
      </c>
      <c r="BO250" s="204" t="str">
        <f t="shared" si="65"/>
        <v/>
      </c>
      <c r="BP250" s="204" t="str">
        <f t="shared" si="66"/>
        <v/>
      </c>
      <c r="BQ250" s="204" t="str">
        <f t="shared" si="70"/>
        <v>Phenicoles</v>
      </c>
      <c r="BR250" s="204" t="str">
        <f t="shared" si="71"/>
        <v>Phenicoles</v>
      </c>
      <c r="BS250" s="204" t="str">
        <f t="shared" si="72"/>
        <v/>
      </c>
      <c r="BT250" s="204" t="str">
        <f t="shared" si="73"/>
        <v/>
      </c>
      <c r="BU250" s="104" t="str">
        <f t="shared" si="74"/>
        <v>Voie parentérale</v>
      </c>
      <c r="BV250" s="202" t="str">
        <f t="shared" si="75"/>
        <v/>
      </c>
      <c r="BX250"/>
      <c r="BY250"/>
      <c r="BZ250"/>
      <c r="CA250"/>
      <c r="CB250"/>
      <c r="CD250"/>
      <c r="CO250" s="202">
        <v>249</v>
      </c>
    </row>
    <row r="251" spans="1:93" x14ac:dyDescent="0.25">
      <c r="A251" s="203" t="s">
        <v>2079</v>
      </c>
      <c r="B251" s="204" t="s">
        <v>2083</v>
      </c>
      <c r="C251" s="204" t="s">
        <v>2084</v>
      </c>
      <c r="D251" s="210" t="s">
        <v>947</v>
      </c>
      <c r="E251" s="204" t="s">
        <v>906</v>
      </c>
      <c r="F251" s="204" t="s">
        <v>2082</v>
      </c>
      <c r="G251" s="204" t="s">
        <v>908</v>
      </c>
      <c r="H251" s="204" t="s">
        <v>909</v>
      </c>
      <c r="I251" s="204" t="s">
        <v>910</v>
      </c>
      <c r="J251" s="204" t="s">
        <v>875</v>
      </c>
      <c r="K251" s="204" t="s">
        <v>875</v>
      </c>
      <c r="L251" s="204" t="s">
        <v>1162</v>
      </c>
      <c r="M251" s="204" t="s">
        <v>213</v>
      </c>
      <c r="N251" s="204" t="s">
        <v>959</v>
      </c>
      <c r="O251" s="204" t="s">
        <v>918</v>
      </c>
      <c r="P251" s="204" t="s">
        <v>859</v>
      </c>
      <c r="Q251" s="204" t="s">
        <v>1137</v>
      </c>
      <c r="R251" s="204">
        <v>0</v>
      </c>
      <c r="S251" s="204">
        <v>0</v>
      </c>
      <c r="T251" s="204">
        <v>20</v>
      </c>
      <c r="U251" s="204">
        <v>5</v>
      </c>
      <c r="V251" s="204">
        <v>0</v>
      </c>
      <c r="W251" s="204">
        <v>0</v>
      </c>
      <c r="X251" s="204">
        <v>0</v>
      </c>
      <c r="Y251" s="204">
        <v>0</v>
      </c>
      <c r="Z251" s="204">
        <v>0</v>
      </c>
      <c r="AA251" s="204">
        <v>0</v>
      </c>
      <c r="AB251" s="204">
        <v>0</v>
      </c>
      <c r="AC251" s="204">
        <v>0</v>
      </c>
      <c r="AD251" s="204">
        <v>0</v>
      </c>
      <c r="AE251" s="204">
        <v>0</v>
      </c>
      <c r="AF251" s="204">
        <v>0</v>
      </c>
      <c r="AG251" s="204">
        <v>0</v>
      </c>
      <c r="AH251" s="204">
        <v>0</v>
      </c>
      <c r="AI251" s="204">
        <v>0</v>
      </c>
      <c r="AJ251" s="204"/>
      <c r="AK251" s="204"/>
      <c r="AL251" s="204"/>
      <c r="AM251" s="204"/>
      <c r="AN251" s="204"/>
      <c r="AO251" s="204"/>
      <c r="AP251" s="204"/>
      <c r="AQ251" s="204"/>
      <c r="AR251" s="204"/>
      <c r="AS251" s="204"/>
      <c r="AT251" s="204"/>
      <c r="AU251" s="204"/>
      <c r="AV251" s="204"/>
      <c r="AW251" s="204"/>
      <c r="AX251" s="204"/>
      <c r="AY251" s="204" t="str">
        <f t="shared" si="67"/>
        <v/>
      </c>
      <c r="AZ251" s="204" t="str">
        <f>IF(COUNTIF(AY:AY,AY251)=1,AY251,IF(AND(COUNTIF(AY:AY,AY251)&gt;1,COUNTIF(AZ$2:AZ250,AY251)&gt;=1),"",AY251))</f>
        <v/>
      </c>
      <c r="BA251" s="204" t="str">
        <v/>
      </c>
      <c r="BB251" s="204" t="str">
        <f>IF(BA251="","",MAX(BB$2:BB250)+1)</f>
        <v/>
      </c>
      <c r="BC251" s="204"/>
      <c r="BD251" s="204">
        <v>249</v>
      </c>
      <c r="BE251" s="204" t="str">
        <f t="shared" si="68"/>
        <v>FLOXIBAC 100 MG/ML SOLUTION INJECTABLE POUR BOVINS ET PORCINS</v>
      </c>
      <c r="BF251" s="204" t="str">
        <f t="shared" si="57"/>
        <v>INJ</v>
      </c>
      <c r="BG251" s="204" t="str">
        <f t="shared" si="58"/>
        <v>FLUOROQUINOLONES</v>
      </c>
      <c r="BH251" s="204" t="str">
        <f t="shared" si="59"/>
        <v/>
      </c>
      <c r="BI251" s="204" t="str">
        <f t="shared" si="60"/>
        <v/>
      </c>
      <c r="BJ251" s="204" t="str">
        <f t="shared" si="61"/>
        <v>enrofloxacin</v>
      </c>
      <c r="BK251" s="204" t="str">
        <f t="shared" si="62"/>
        <v/>
      </c>
      <c r="BL251" s="204" t="str">
        <f t="shared" si="63"/>
        <v/>
      </c>
      <c r="BM251" s="204" t="str">
        <f t="shared" si="69"/>
        <v>Enrofloxacine</v>
      </c>
      <c r="BN251" s="204" t="str">
        <f t="shared" si="64"/>
        <v>Enrofloxacine</v>
      </c>
      <c r="BO251" s="204" t="str">
        <f t="shared" si="65"/>
        <v/>
      </c>
      <c r="BP251" s="204" t="str">
        <f t="shared" si="66"/>
        <v/>
      </c>
      <c r="BQ251" s="204" t="str">
        <f t="shared" si="70"/>
        <v>Fluoroquinolones</v>
      </c>
      <c r="BR251" s="204" t="str">
        <f t="shared" si="71"/>
        <v>Fluoroquinolones</v>
      </c>
      <c r="BS251" s="204" t="str">
        <f t="shared" si="72"/>
        <v/>
      </c>
      <c r="BT251" s="204" t="str">
        <f t="shared" si="73"/>
        <v/>
      </c>
      <c r="BU251" s="104" t="str">
        <f t="shared" si="74"/>
        <v>Voie parentérale</v>
      </c>
      <c r="BV251" s="202" t="str">
        <f t="shared" si="75"/>
        <v>x</v>
      </c>
      <c r="BX251"/>
      <c r="BY251"/>
      <c r="BZ251"/>
      <c r="CA251"/>
      <c r="CB251"/>
      <c r="CD251"/>
      <c r="CO251" s="202">
        <v>250</v>
      </c>
    </row>
    <row r="252" spans="1:93" x14ac:dyDescent="0.25">
      <c r="A252" s="203" t="s">
        <v>2085</v>
      </c>
      <c r="B252" s="204" t="s">
        <v>2086</v>
      </c>
      <c r="C252" s="204" t="s">
        <v>2081</v>
      </c>
      <c r="D252" s="210" t="s">
        <v>851</v>
      </c>
      <c r="E252" s="204" t="s">
        <v>906</v>
      </c>
      <c r="F252" s="204" t="s">
        <v>2087</v>
      </c>
      <c r="G252" s="204" t="s">
        <v>908</v>
      </c>
      <c r="H252" s="204" t="s">
        <v>909</v>
      </c>
      <c r="I252" s="204" t="s">
        <v>910</v>
      </c>
      <c r="J252" s="204" t="s">
        <v>875</v>
      </c>
      <c r="K252" s="204" t="s">
        <v>875</v>
      </c>
      <c r="L252" s="204" t="s">
        <v>1162</v>
      </c>
      <c r="M252" s="204" t="s">
        <v>213</v>
      </c>
      <c r="N252" s="204" t="s">
        <v>1031</v>
      </c>
      <c r="O252" s="204" t="s">
        <v>918</v>
      </c>
      <c r="P252" s="204" t="s">
        <v>859</v>
      </c>
      <c r="Q252" s="204" t="s">
        <v>1033</v>
      </c>
      <c r="R252" s="204">
        <v>0</v>
      </c>
      <c r="S252" s="204">
        <v>0</v>
      </c>
      <c r="T252" s="204">
        <v>20</v>
      </c>
      <c r="U252" s="204">
        <v>5</v>
      </c>
      <c r="V252" s="204">
        <v>0</v>
      </c>
      <c r="W252" s="204">
        <v>0</v>
      </c>
      <c r="X252" s="204">
        <v>0</v>
      </c>
      <c r="Y252" s="204">
        <v>0</v>
      </c>
      <c r="Z252" s="204">
        <v>0</v>
      </c>
      <c r="AA252" s="204">
        <v>0</v>
      </c>
      <c r="AB252" s="204">
        <v>0</v>
      </c>
      <c r="AC252" s="204">
        <v>0</v>
      </c>
      <c r="AD252" s="204">
        <v>0</v>
      </c>
      <c r="AE252" s="204">
        <v>0</v>
      </c>
      <c r="AF252" s="204">
        <v>0</v>
      </c>
      <c r="AG252" s="204">
        <v>0</v>
      </c>
      <c r="AH252" s="204">
        <v>0</v>
      </c>
      <c r="AI252" s="204">
        <v>0</v>
      </c>
      <c r="AJ252" s="204"/>
      <c r="AK252" s="204"/>
      <c r="AL252" s="204"/>
      <c r="AM252" s="204"/>
      <c r="AN252" s="204"/>
      <c r="AO252" s="204"/>
      <c r="AP252" s="204"/>
      <c r="AQ252" s="204"/>
      <c r="AR252" s="204"/>
      <c r="AS252" s="204"/>
      <c r="AT252" s="204"/>
      <c r="AU252" s="204"/>
      <c r="AV252" s="204"/>
      <c r="AW252" s="204"/>
      <c r="AX252" s="204"/>
      <c r="AY252" s="204" t="str">
        <f t="shared" si="67"/>
        <v/>
      </c>
      <c r="AZ252" s="204" t="str">
        <f>IF(COUNTIF(AY:AY,AY252)=1,AY252,IF(AND(COUNTIF(AY:AY,AY252)&gt;1,COUNTIF(AZ$2:AZ251,AY252)&gt;=1),"",AY252))</f>
        <v/>
      </c>
      <c r="BA252" s="204" t="str">
        <v/>
      </c>
      <c r="BB252" s="204" t="str">
        <f>IF(BA252="","",MAX(BB$2:BB251)+1)</f>
        <v/>
      </c>
      <c r="BC252" s="204"/>
      <c r="BD252" s="204">
        <v>250</v>
      </c>
      <c r="BE252" s="204" t="str">
        <f t="shared" si="68"/>
        <v>FLOXIBAC 50 MG/ML SOLUTION INJECTABLE POUR BOVINS, PORCINS, CHIENS ET CHATS</v>
      </c>
      <c r="BF252" s="204" t="str">
        <f t="shared" si="57"/>
        <v>INJ</v>
      </c>
      <c r="BG252" s="204" t="str">
        <f t="shared" si="58"/>
        <v>FLUOROQUINOLONES</v>
      </c>
      <c r="BH252" s="204" t="str">
        <f t="shared" si="59"/>
        <v/>
      </c>
      <c r="BI252" s="204" t="str">
        <f t="shared" si="60"/>
        <v/>
      </c>
      <c r="BJ252" s="204" t="str">
        <f t="shared" si="61"/>
        <v>enrofloxacin</v>
      </c>
      <c r="BK252" s="204" t="str">
        <f t="shared" si="62"/>
        <v/>
      </c>
      <c r="BL252" s="204" t="str">
        <f t="shared" si="63"/>
        <v/>
      </c>
      <c r="BM252" s="204" t="str">
        <f t="shared" si="69"/>
        <v>Enrofloxacine</v>
      </c>
      <c r="BN252" s="204" t="str">
        <f t="shared" si="64"/>
        <v>Enrofloxacine</v>
      </c>
      <c r="BO252" s="204" t="str">
        <f t="shared" si="65"/>
        <v/>
      </c>
      <c r="BP252" s="204" t="str">
        <f t="shared" si="66"/>
        <v/>
      </c>
      <c r="BQ252" s="204" t="str">
        <f t="shared" si="70"/>
        <v>Fluoroquinolones</v>
      </c>
      <c r="BR252" s="204" t="str">
        <f t="shared" si="71"/>
        <v>Fluoroquinolones</v>
      </c>
      <c r="BS252" s="204" t="str">
        <f t="shared" si="72"/>
        <v/>
      </c>
      <c r="BT252" s="204" t="str">
        <f t="shared" si="73"/>
        <v/>
      </c>
      <c r="BU252" s="104" t="str">
        <f t="shared" si="74"/>
        <v>Voie parentérale</v>
      </c>
      <c r="BV252" s="202" t="str">
        <f t="shared" si="75"/>
        <v>x</v>
      </c>
      <c r="BX252"/>
      <c r="BY252"/>
      <c r="BZ252"/>
      <c r="CA252"/>
      <c r="CB252"/>
      <c r="CD252"/>
      <c r="CO252" s="202">
        <v>251</v>
      </c>
    </row>
    <row r="253" spans="1:93" x14ac:dyDescent="0.25">
      <c r="A253" s="203" t="s">
        <v>2085</v>
      </c>
      <c r="B253" s="204" t="s">
        <v>2088</v>
      </c>
      <c r="C253" s="204" t="s">
        <v>2084</v>
      </c>
      <c r="D253" s="210" t="s">
        <v>947</v>
      </c>
      <c r="E253" s="204" t="s">
        <v>906</v>
      </c>
      <c r="F253" s="204" t="s">
        <v>2087</v>
      </c>
      <c r="G253" s="204" t="s">
        <v>908</v>
      </c>
      <c r="H253" s="204" t="s">
        <v>909</v>
      </c>
      <c r="I253" s="204" t="s">
        <v>910</v>
      </c>
      <c r="J253" s="204" t="s">
        <v>875</v>
      </c>
      <c r="K253" s="204" t="s">
        <v>875</v>
      </c>
      <c r="L253" s="204" t="s">
        <v>1162</v>
      </c>
      <c r="M253" s="204" t="s">
        <v>213</v>
      </c>
      <c r="N253" s="204" t="s">
        <v>1031</v>
      </c>
      <c r="O253" s="204" t="s">
        <v>918</v>
      </c>
      <c r="P253" s="204" t="s">
        <v>859</v>
      </c>
      <c r="Q253" s="204" t="s">
        <v>1132</v>
      </c>
      <c r="R253" s="204">
        <v>0</v>
      </c>
      <c r="S253" s="204">
        <v>0</v>
      </c>
      <c r="T253" s="204">
        <v>20</v>
      </c>
      <c r="U253" s="204">
        <v>5</v>
      </c>
      <c r="V253" s="204">
        <v>0</v>
      </c>
      <c r="W253" s="204">
        <v>0</v>
      </c>
      <c r="X253" s="204">
        <v>0</v>
      </c>
      <c r="Y253" s="204">
        <v>0</v>
      </c>
      <c r="Z253" s="204">
        <v>0</v>
      </c>
      <c r="AA253" s="204">
        <v>0</v>
      </c>
      <c r="AB253" s="204">
        <v>0</v>
      </c>
      <c r="AC253" s="204">
        <v>0</v>
      </c>
      <c r="AD253" s="204">
        <v>0</v>
      </c>
      <c r="AE253" s="204">
        <v>0</v>
      </c>
      <c r="AF253" s="204">
        <v>0</v>
      </c>
      <c r="AG253" s="204">
        <v>0</v>
      </c>
      <c r="AH253" s="204">
        <v>0</v>
      </c>
      <c r="AI253" s="204">
        <v>0</v>
      </c>
      <c r="AJ253" s="204"/>
      <c r="AK253" s="204"/>
      <c r="AL253" s="204"/>
      <c r="AM253" s="204"/>
      <c r="AN253" s="204"/>
      <c r="AO253" s="204"/>
      <c r="AP253" s="204"/>
      <c r="AQ253" s="204"/>
      <c r="AR253" s="204"/>
      <c r="AS253" s="204"/>
      <c r="AT253" s="204"/>
      <c r="AU253" s="204"/>
      <c r="AV253" s="204"/>
      <c r="AW253" s="204"/>
      <c r="AX253" s="204"/>
      <c r="AY253" s="204" t="str">
        <f t="shared" si="67"/>
        <v/>
      </c>
      <c r="AZ253" s="204" t="str">
        <f>IF(COUNTIF(AY:AY,AY253)=1,AY253,IF(AND(COUNTIF(AY:AY,AY253)&gt;1,COUNTIF(AZ$2:AZ252,AY253)&gt;=1),"",AY253))</f>
        <v/>
      </c>
      <c r="BA253" s="204" t="str">
        <v/>
      </c>
      <c r="BB253" s="204" t="str">
        <f>IF(BA253="","",MAX(BB$2:BB252)+1)</f>
        <v/>
      </c>
      <c r="BC253" s="204"/>
      <c r="BD253" s="204">
        <v>251</v>
      </c>
      <c r="BE253" s="204" t="str">
        <f t="shared" si="68"/>
        <v>FLOXYME 50 MG/ML SOLUTION POUR EAU DE BOISSON</v>
      </c>
      <c r="BF253" s="204" t="str">
        <f t="shared" si="57"/>
        <v>ORAL</v>
      </c>
      <c r="BG253" s="204" t="str">
        <f t="shared" si="58"/>
        <v>PHENICOLES</v>
      </c>
      <c r="BH253" s="204" t="str">
        <f t="shared" si="59"/>
        <v/>
      </c>
      <c r="BI253" s="204" t="str">
        <f t="shared" si="60"/>
        <v/>
      </c>
      <c r="BJ253" s="204" t="str">
        <f t="shared" si="61"/>
        <v>florfenicol</v>
      </c>
      <c r="BK253" s="204" t="str">
        <f t="shared" si="62"/>
        <v/>
      </c>
      <c r="BL253" s="204" t="str">
        <f t="shared" si="63"/>
        <v/>
      </c>
      <c r="BM253" s="204" t="str">
        <f t="shared" si="69"/>
        <v>Florfénicol</v>
      </c>
      <c r="BN253" s="204" t="str">
        <f t="shared" si="64"/>
        <v>Florfénicol</v>
      </c>
      <c r="BO253" s="204" t="str">
        <f t="shared" si="65"/>
        <v/>
      </c>
      <c r="BP253" s="204" t="str">
        <f t="shared" si="66"/>
        <v/>
      </c>
      <c r="BQ253" s="204" t="str">
        <f t="shared" si="70"/>
        <v>Phenicoles</v>
      </c>
      <c r="BR253" s="204" t="str">
        <f t="shared" si="71"/>
        <v>Phenicoles</v>
      </c>
      <c r="BS253" s="204" t="str">
        <f t="shared" si="72"/>
        <v/>
      </c>
      <c r="BT253" s="204" t="str">
        <f t="shared" si="73"/>
        <v/>
      </c>
      <c r="BU253" s="104" t="str">
        <f t="shared" si="74"/>
        <v>Voie orale  hors prémélanges médicamenteux</v>
      </c>
      <c r="BV253" s="202" t="str">
        <f t="shared" si="75"/>
        <v/>
      </c>
      <c r="BX253"/>
      <c r="BY253"/>
      <c r="BZ253"/>
      <c r="CA253"/>
      <c r="CB253"/>
      <c r="CD253"/>
      <c r="CO253" s="202">
        <v>252</v>
      </c>
    </row>
    <row r="254" spans="1:93" x14ac:dyDescent="0.25">
      <c r="A254" s="203" t="s">
        <v>2646</v>
      </c>
      <c r="B254" s="204" t="s">
        <v>2647</v>
      </c>
      <c r="C254" s="204" t="s">
        <v>2084</v>
      </c>
      <c r="D254" s="210" t="s">
        <v>947</v>
      </c>
      <c r="E254" s="204" t="s">
        <v>906</v>
      </c>
      <c r="F254" s="204" t="s">
        <v>2648</v>
      </c>
      <c r="G254" s="204" t="s">
        <v>908</v>
      </c>
      <c r="H254" s="204" t="s">
        <v>955</v>
      </c>
      <c r="I254" s="204" t="s">
        <v>910</v>
      </c>
      <c r="J254" s="204" t="s">
        <v>875</v>
      </c>
      <c r="K254" s="204" t="s">
        <v>875</v>
      </c>
      <c r="L254" s="204" t="s">
        <v>1162</v>
      </c>
      <c r="M254" s="204" t="s">
        <v>213</v>
      </c>
      <c r="N254" s="204" t="s">
        <v>1038</v>
      </c>
      <c r="O254" s="204" t="s">
        <v>918</v>
      </c>
      <c r="P254" s="204" t="s">
        <v>859</v>
      </c>
      <c r="Q254" s="204" t="s">
        <v>1033</v>
      </c>
      <c r="R254" s="204">
        <v>0</v>
      </c>
      <c r="S254" s="204">
        <v>0</v>
      </c>
      <c r="T254" s="204">
        <v>20</v>
      </c>
      <c r="U254" s="204">
        <v>5</v>
      </c>
      <c r="V254" s="204">
        <v>0</v>
      </c>
      <c r="W254" s="204">
        <v>0</v>
      </c>
      <c r="X254" s="204">
        <v>0</v>
      </c>
      <c r="Y254" s="204">
        <v>0</v>
      </c>
      <c r="Z254" s="204">
        <v>0</v>
      </c>
      <c r="AA254" s="204">
        <v>0</v>
      </c>
      <c r="AB254" s="204">
        <v>0</v>
      </c>
      <c r="AC254" s="204">
        <v>0</v>
      </c>
      <c r="AD254" s="204">
        <v>0</v>
      </c>
      <c r="AE254" s="204">
        <v>0</v>
      </c>
      <c r="AF254" s="204">
        <v>0</v>
      </c>
      <c r="AG254" s="204">
        <v>0</v>
      </c>
      <c r="AH254" s="204">
        <v>0</v>
      </c>
      <c r="AI254" s="204">
        <v>0</v>
      </c>
      <c r="AJ254" s="204"/>
      <c r="AK254" s="204"/>
      <c r="AL254" s="204"/>
      <c r="AM254" s="204"/>
      <c r="AN254" s="204"/>
      <c r="AO254" s="204"/>
      <c r="AP254" s="204"/>
      <c r="AQ254" s="204"/>
      <c r="AR254" s="204"/>
      <c r="AS254" s="204"/>
      <c r="AT254" s="204"/>
      <c r="AU254" s="204"/>
      <c r="AV254" s="204"/>
      <c r="AW254" s="204"/>
      <c r="AX254" s="204"/>
      <c r="AY254" s="204" t="str">
        <f t="shared" si="67"/>
        <v/>
      </c>
      <c r="AZ254" s="204" t="str">
        <f>IF(COUNTIF(AY:AY,AY254)=1,AY254,IF(AND(COUNTIF(AY:AY,AY254)&gt;1,COUNTIF(AZ$2:AZ253,AY254)&gt;=1),"",AY254))</f>
        <v/>
      </c>
      <c r="BA254" s="204" t="str">
        <v/>
      </c>
      <c r="BB254" s="204" t="str">
        <f>IF(BA254="","",MAX(BB$2:BB253)+1)</f>
        <v/>
      </c>
      <c r="BC254" s="204"/>
      <c r="BD254" s="204">
        <v>252</v>
      </c>
      <c r="BE254" s="204" t="str">
        <f t="shared" si="68"/>
        <v>FLUMIQUIL POUDRE A 10 %</v>
      </c>
      <c r="BF254" s="204" t="str">
        <f t="shared" si="57"/>
        <v>ORAL</v>
      </c>
      <c r="BG254" s="204" t="str">
        <f t="shared" si="58"/>
        <v>QUINOLONES</v>
      </c>
      <c r="BH254" s="204" t="str">
        <f t="shared" si="59"/>
        <v/>
      </c>
      <c r="BI254" s="204" t="str">
        <f t="shared" si="60"/>
        <v/>
      </c>
      <c r="BJ254" s="204" t="str">
        <f t="shared" si="61"/>
        <v>flumequine</v>
      </c>
      <c r="BK254" s="204" t="str">
        <f t="shared" si="62"/>
        <v/>
      </c>
      <c r="BL254" s="204" t="str">
        <f t="shared" si="63"/>
        <v/>
      </c>
      <c r="BM254" s="204" t="str">
        <f t="shared" si="69"/>
        <v>Fluméquine</v>
      </c>
      <c r="BN254" s="204" t="str">
        <f t="shared" si="64"/>
        <v>Fluméquine</v>
      </c>
      <c r="BO254" s="204" t="str">
        <f t="shared" si="65"/>
        <v/>
      </c>
      <c r="BP254" s="204" t="str">
        <f t="shared" si="66"/>
        <v/>
      </c>
      <c r="BQ254" s="204" t="str">
        <f t="shared" si="70"/>
        <v>Quinolones</v>
      </c>
      <c r="BR254" s="204" t="str">
        <f t="shared" si="71"/>
        <v>Quinolones</v>
      </c>
      <c r="BS254" s="204" t="str">
        <f t="shared" si="72"/>
        <v/>
      </c>
      <c r="BT254" s="204" t="str">
        <f t="shared" si="73"/>
        <v/>
      </c>
      <c r="BU254" s="104" t="str">
        <f t="shared" si="74"/>
        <v>Voie orale  hors prémélanges médicamenteux</v>
      </c>
      <c r="BV254" s="202" t="str">
        <f t="shared" si="75"/>
        <v/>
      </c>
      <c r="BX254"/>
      <c r="BY254"/>
      <c r="BZ254"/>
      <c r="CA254"/>
      <c r="CB254"/>
      <c r="CD254"/>
      <c r="CO254" s="202">
        <v>253</v>
      </c>
    </row>
    <row r="255" spans="1:93" x14ac:dyDescent="0.25">
      <c r="A255" s="203" t="s">
        <v>2646</v>
      </c>
      <c r="B255" s="204" t="s">
        <v>2649</v>
      </c>
      <c r="C255" s="204" t="s">
        <v>2081</v>
      </c>
      <c r="D255" s="210" t="s">
        <v>851</v>
      </c>
      <c r="E255" s="204" t="s">
        <v>906</v>
      </c>
      <c r="F255" s="204" t="s">
        <v>2648</v>
      </c>
      <c r="G255" s="204" t="s">
        <v>908</v>
      </c>
      <c r="H255" s="204" t="s">
        <v>955</v>
      </c>
      <c r="I255" s="204" t="s">
        <v>910</v>
      </c>
      <c r="J255" s="204" t="s">
        <v>875</v>
      </c>
      <c r="K255" s="204" t="s">
        <v>875</v>
      </c>
      <c r="L255" s="204" t="s">
        <v>1162</v>
      </c>
      <c r="M255" s="204" t="s">
        <v>213</v>
      </c>
      <c r="N255" s="204" t="s">
        <v>1038</v>
      </c>
      <c r="O255" s="204" t="s">
        <v>918</v>
      </c>
      <c r="P255" s="204" t="s">
        <v>859</v>
      </c>
      <c r="Q255" s="204" t="s">
        <v>1031</v>
      </c>
      <c r="R255" s="204">
        <v>0</v>
      </c>
      <c r="S255" s="204">
        <v>0</v>
      </c>
      <c r="T255" s="204">
        <v>20</v>
      </c>
      <c r="U255" s="204">
        <v>5</v>
      </c>
      <c r="V255" s="204">
        <v>0</v>
      </c>
      <c r="W255" s="204">
        <v>0</v>
      </c>
      <c r="X255" s="204">
        <v>0</v>
      </c>
      <c r="Y255" s="204">
        <v>0</v>
      </c>
      <c r="Z255" s="204">
        <v>0</v>
      </c>
      <c r="AA255" s="204">
        <v>0</v>
      </c>
      <c r="AB255" s="204">
        <v>0</v>
      </c>
      <c r="AC255" s="204">
        <v>0</v>
      </c>
      <c r="AD255" s="204">
        <v>0</v>
      </c>
      <c r="AE255" s="204">
        <v>0</v>
      </c>
      <c r="AF255" s="204">
        <v>0</v>
      </c>
      <c r="AG255" s="204">
        <v>0</v>
      </c>
      <c r="AH255" s="204">
        <v>0</v>
      </c>
      <c r="AI255" s="204">
        <v>0</v>
      </c>
      <c r="AJ255" s="204"/>
      <c r="AK255" s="204"/>
      <c r="AL255" s="204"/>
      <c r="AM255" s="204"/>
      <c r="AN255" s="204"/>
      <c r="AO255" s="204"/>
      <c r="AP255" s="204"/>
      <c r="AQ255" s="204"/>
      <c r="AR255" s="204"/>
      <c r="AS255" s="204"/>
      <c r="AT255" s="204"/>
      <c r="AU255" s="204"/>
      <c r="AV255" s="204"/>
      <c r="AW255" s="204"/>
      <c r="AX255" s="204"/>
      <c r="AY255" s="204" t="str">
        <f t="shared" si="67"/>
        <v/>
      </c>
      <c r="AZ255" s="204" t="str">
        <f>IF(COUNTIF(AY:AY,AY255)=1,AY255,IF(AND(COUNTIF(AY:AY,AY255)&gt;1,COUNTIF(AZ$2:AZ254,AY255)&gt;=1),"",AY255))</f>
        <v/>
      </c>
      <c r="BA255" s="204" t="str">
        <v/>
      </c>
      <c r="BB255" s="204" t="str">
        <f>IF(BA255="","",MAX(BB$2:BB254)+1)</f>
        <v/>
      </c>
      <c r="BC255" s="204"/>
      <c r="BD255" s="204">
        <v>253</v>
      </c>
      <c r="BE255" s="204" t="str">
        <f t="shared" si="68"/>
        <v>FLUMIQUIL POUDRE A 3 %</v>
      </c>
      <c r="BF255" s="204" t="str">
        <f t="shared" si="57"/>
        <v>ORAL</v>
      </c>
      <c r="BG255" s="204" t="str">
        <f t="shared" si="58"/>
        <v>QUINOLONES</v>
      </c>
      <c r="BH255" s="204" t="str">
        <f t="shared" si="59"/>
        <v/>
      </c>
      <c r="BI255" s="204" t="str">
        <f t="shared" si="60"/>
        <v/>
      </c>
      <c r="BJ255" s="204" t="str">
        <f t="shared" si="61"/>
        <v>flumequine</v>
      </c>
      <c r="BK255" s="204" t="str">
        <f t="shared" si="62"/>
        <v/>
      </c>
      <c r="BL255" s="204" t="str">
        <f t="shared" si="63"/>
        <v/>
      </c>
      <c r="BM255" s="204" t="str">
        <f t="shared" si="69"/>
        <v>Fluméquine</v>
      </c>
      <c r="BN255" s="204" t="str">
        <f t="shared" si="64"/>
        <v>Fluméquine</v>
      </c>
      <c r="BO255" s="204" t="str">
        <f t="shared" si="65"/>
        <v/>
      </c>
      <c r="BP255" s="204" t="str">
        <f t="shared" si="66"/>
        <v/>
      </c>
      <c r="BQ255" s="204" t="str">
        <f t="shared" si="70"/>
        <v>Quinolones</v>
      </c>
      <c r="BR255" s="204" t="str">
        <f t="shared" si="71"/>
        <v>Quinolones</v>
      </c>
      <c r="BS255" s="204" t="str">
        <f t="shared" si="72"/>
        <v/>
      </c>
      <c r="BT255" s="204" t="str">
        <f t="shared" si="73"/>
        <v/>
      </c>
      <c r="BU255" s="104" t="str">
        <f t="shared" si="74"/>
        <v>Voie orale  hors prémélanges médicamenteux</v>
      </c>
      <c r="BV255" s="202" t="str">
        <f t="shared" si="75"/>
        <v/>
      </c>
      <c r="BX255"/>
      <c r="BY255"/>
      <c r="BZ255"/>
      <c r="CA255"/>
      <c r="CB255"/>
      <c r="CD255"/>
      <c r="CO255" s="202">
        <v>254</v>
      </c>
    </row>
    <row r="256" spans="1:93" x14ac:dyDescent="0.25">
      <c r="A256" s="203" t="s">
        <v>2346</v>
      </c>
      <c r="B256" s="204" t="s">
        <v>2347</v>
      </c>
      <c r="C256" s="204" t="s">
        <v>880</v>
      </c>
      <c r="D256" s="210" t="s">
        <v>851</v>
      </c>
      <c r="E256" s="204" t="s">
        <v>852</v>
      </c>
      <c r="F256" s="204" t="s">
        <v>303</v>
      </c>
      <c r="G256" s="204" t="s">
        <v>853</v>
      </c>
      <c r="H256" s="204" t="s">
        <v>2004</v>
      </c>
      <c r="I256" s="204" t="s">
        <v>853</v>
      </c>
      <c r="J256" s="204" t="s">
        <v>875</v>
      </c>
      <c r="K256" s="204" t="s">
        <v>875</v>
      </c>
      <c r="L256" s="204" t="s">
        <v>1162</v>
      </c>
      <c r="M256" s="204" t="s">
        <v>213</v>
      </c>
      <c r="N256" s="204" t="s">
        <v>1267</v>
      </c>
      <c r="O256" s="204" t="s">
        <v>858</v>
      </c>
      <c r="P256" s="204" t="s">
        <v>859</v>
      </c>
      <c r="Q256" s="204" t="s">
        <v>1071</v>
      </c>
      <c r="R256" s="204">
        <v>15</v>
      </c>
      <c r="S256" s="204">
        <v>2</v>
      </c>
      <c r="T256" s="204">
        <v>15</v>
      </c>
      <c r="U256" s="204">
        <v>2</v>
      </c>
      <c r="V256" s="204">
        <v>0</v>
      </c>
      <c r="W256" s="204">
        <v>0</v>
      </c>
      <c r="X256" s="204">
        <v>0</v>
      </c>
      <c r="Y256" s="204">
        <v>0</v>
      </c>
      <c r="Z256" s="204">
        <v>0</v>
      </c>
      <c r="AA256" s="204">
        <v>0</v>
      </c>
      <c r="AB256" s="204">
        <v>15</v>
      </c>
      <c r="AC256" s="204">
        <v>2</v>
      </c>
      <c r="AD256" s="204">
        <v>15</v>
      </c>
      <c r="AE256" s="204">
        <v>2</v>
      </c>
      <c r="AF256" s="204">
        <v>0</v>
      </c>
      <c r="AG256" s="204">
        <v>0</v>
      </c>
      <c r="AH256" s="204">
        <v>0</v>
      </c>
      <c r="AI256" s="204">
        <v>0</v>
      </c>
      <c r="AJ256" s="204"/>
      <c r="AK256" s="204"/>
      <c r="AL256" s="204"/>
      <c r="AM256" s="204"/>
      <c r="AN256" s="204"/>
      <c r="AO256" s="204"/>
      <c r="AP256" s="204"/>
      <c r="AQ256" s="204"/>
      <c r="AR256" s="204"/>
      <c r="AS256" s="204"/>
      <c r="AT256" s="204"/>
      <c r="AU256" s="204"/>
      <c r="AV256" s="204"/>
      <c r="AW256" s="204"/>
      <c r="AX256" s="204"/>
      <c r="AY256" s="204" t="str">
        <f t="shared" si="67"/>
        <v>CLAMOXYL LA</v>
      </c>
      <c r="AZ256" s="204" t="str">
        <f>IF(COUNTIF(AY:AY,AY256)=1,AY256,IF(AND(COUNTIF(AY:AY,AY256)&gt;1,COUNTIF(AZ$2:AZ255,AY256)&gt;=1),"",AY256))</f>
        <v>CLAMOXYL LA</v>
      </c>
      <c r="BA256" s="204" t="str">
        <v/>
      </c>
      <c r="BB256" s="204" t="str">
        <f>IF(BA256="","",MAX(BB$2:BB255)+1)</f>
        <v/>
      </c>
      <c r="BC256" s="204"/>
      <c r="BD256" s="204">
        <v>254</v>
      </c>
      <c r="BE256" s="204" t="str">
        <f t="shared" si="68"/>
        <v>FLUMISOL 36 %</v>
      </c>
      <c r="BF256" s="204" t="str">
        <f t="shared" si="57"/>
        <v>ORAL</v>
      </c>
      <c r="BG256" s="204" t="str">
        <f t="shared" si="58"/>
        <v>QUINOLONES</v>
      </c>
      <c r="BH256" s="204" t="str">
        <f t="shared" si="59"/>
        <v/>
      </c>
      <c r="BI256" s="204" t="str">
        <f t="shared" si="60"/>
        <v/>
      </c>
      <c r="BJ256" s="204" t="str">
        <f t="shared" si="61"/>
        <v>flumequine</v>
      </c>
      <c r="BK256" s="204" t="str">
        <f t="shared" si="62"/>
        <v/>
      </c>
      <c r="BL256" s="204" t="str">
        <f t="shared" si="63"/>
        <v/>
      </c>
      <c r="BM256" s="204" t="str">
        <f t="shared" si="69"/>
        <v>Fluméquine</v>
      </c>
      <c r="BN256" s="204" t="str">
        <f t="shared" si="64"/>
        <v>Fluméquine</v>
      </c>
      <c r="BO256" s="204" t="str">
        <f t="shared" si="65"/>
        <v/>
      </c>
      <c r="BP256" s="204" t="str">
        <f t="shared" si="66"/>
        <v/>
      </c>
      <c r="BQ256" s="204" t="str">
        <f t="shared" si="70"/>
        <v>Quinolones</v>
      </c>
      <c r="BR256" s="204" t="str">
        <f t="shared" si="71"/>
        <v>Quinolones</v>
      </c>
      <c r="BS256" s="204" t="str">
        <f t="shared" si="72"/>
        <v/>
      </c>
      <c r="BT256" s="204" t="str">
        <f t="shared" si="73"/>
        <v/>
      </c>
      <c r="BU256" s="104" t="str">
        <f t="shared" si="74"/>
        <v>Voie orale  hors prémélanges médicamenteux</v>
      </c>
      <c r="BV256" s="202" t="str">
        <f t="shared" si="75"/>
        <v/>
      </c>
      <c r="BX256"/>
      <c r="BY256"/>
      <c r="BZ256"/>
      <c r="CA256"/>
      <c r="CB256"/>
      <c r="CD256"/>
      <c r="CO256" s="202">
        <v>255</v>
      </c>
    </row>
    <row r="257" spans="1:93" x14ac:dyDescent="0.25">
      <c r="A257" s="203" t="s">
        <v>2346</v>
      </c>
      <c r="B257" s="204" t="s">
        <v>2348</v>
      </c>
      <c r="C257" s="204" t="s">
        <v>884</v>
      </c>
      <c r="D257" s="210" t="s">
        <v>863</v>
      </c>
      <c r="E257" s="204" t="s">
        <v>852</v>
      </c>
      <c r="F257" s="204" t="s">
        <v>303</v>
      </c>
      <c r="G257" s="204" t="s">
        <v>853</v>
      </c>
      <c r="H257" s="204" t="s">
        <v>2004</v>
      </c>
      <c r="I257" s="204" t="s">
        <v>853</v>
      </c>
      <c r="J257" s="204" t="s">
        <v>875</v>
      </c>
      <c r="K257" s="204" t="s">
        <v>875</v>
      </c>
      <c r="L257" s="204" t="s">
        <v>1162</v>
      </c>
      <c r="M257" s="204" t="s">
        <v>213</v>
      </c>
      <c r="N257" s="204" t="s">
        <v>1267</v>
      </c>
      <c r="O257" s="204" t="s">
        <v>858</v>
      </c>
      <c r="P257" s="204" t="s">
        <v>859</v>
      </c>
      <c r="Q257" s="204" t="s">
        <v>1928</v>
      </c>
      <c r="R257" s="204">
        <v>15</v>
      </c>
      <c r="S257" s="204">
        <v>2</v>
      </c>
      <c r="T257" s="204">
        <v>15</v>
      </c>
      <c r="U257" s="204">
        <v>2</v>
      </c>
      <c r="V257" s="204">
        <v>0</v>
      </c>
      <c r="W257" s="204">
        <v>0</v>
      </c>
      <c r="X257" s="204">
        <v>0</v>
      </c>
      <c r="Y257" s="204">
        <v>0</v>
      </c>
      <c r="Z257" s="204">
        <v>0</v>
      </c>
      <c r="AA257" s="204">
        <v>0</v>
      </c>
      <c r="AB257" s="204">
        <v>15</v>
      </c>
      <c r="AC257" s="204">
        <v>2</v>
      </c>
      <c r="AD257" s="204">
        <v>15</v>
      </c>
      <c r="AE257" s="204">
        <v>2</v>
      </c>
      <c r="AF257" s="204">
        <v>0</v>
      </c>
      <c r="AG257" s="204">
        <v>0</v>
      </c>
      <c r="AH257" s="204">
        <v>0</v>
      </c>
      <c r="AI257" s="204">
        <v>0</v>
      </c>
      <c r="AJ257" s="204"/>
      <c r="AK257" s="204"/>
      <c r="AL257" s="204"/>
      <c r="AM257" s="204"/>
      <c r="AN257" s="204"/>
      <c r="AO257" s="204"/>
      <c r="AP257" s="204"/>
      <c r="AQ257" s="204"/>
      <c r="AR257" s="204"/>
      <c r="AS257" s="204"/>
      <c r="AT257" s="204"/>
      <c r="AU257" s="204"/>
      <c r="AV257" s="204"/>
      <c r="AW257" s="204"/>
      <c r="AX257" s="204"/>
      <c r="AY257" s="204" t="str">
        <f t="shared" si="67"/>
        <v>CLAMOXYL LA</v>
      </c>
      <c r="AZ257" s="204" t="str">
        <f>IF(COUNTIF(AY:AY,AY257)=1,AY257,IF(AND(COUNTIF(AY:AY,AY257)&gt;1,COUNTIF(AZ$2:AZ256,AY257)&gt;=1),"",AY257))</f>
        <v/>
      </c>
      <c r="BA257" s="204" t="str">
        <v/>
      </c>
      <c r="BB257" s="204" t="str">
        <f>IF(BA257="","",MAX(BB$2:BB256)+1)</f>
        <v/>
      </c>
      <c r="BC257" s="204"/>
      <c r="BD257" s="204">
        <v>255</v>
      </c>
      <c r="BE257" s="204" t="str">
        <f t="shared" si="68"/>
        <v>FLUMIVAL 10% SOLUTION ORALE POUR VOLAILLES ET VEAUX</v>
      </c>
      <c r="BF257" s="204" t="str">
        <f t="shared" si="57"/>
        <v>ORAL</v>
      </c>
      <c r="BG257" s="204" t="str">
        <f t="shared" si="58"/>
        <v>QUINOLONES</v>
      </c>
      <c r="BH257" s="204" t="str">
        <f t="shared" si="59"/>
        <v/>
      </c>
      <c r="BI257" s="204" t="str">
        <f t="shared" si="60"/>
        <v/>
      </c>
      <c r="BJ257" s="204" t="str">
        <f t="shared" si="61"/>
        <v>flumequine</v>
      </c>
      <c r="BK257" s="204" t="str">
        <f t="shared" si="62"/>
        <v/>
      </c>
      <c r="BL257" s="204" t="str">
        <f t="shared" si="63"/>
        <v/>
      </c>
      <c r="BM257" s="204" t="str">
        <f t="shared" si="69"/>
        <v>Fluméquine</v>
      </c>
      <c r="BN257" s="204" t="str">
        <f t="shared" si="64"/>
        <v>Fluméquine</v>
      </c>
      <c r="BO257" s="204" t="str">
        <f t="shared" si="65"/>
        <v/>
      </c>
      <c r="BP257" s="204" t="str">
        <f t="shared" si="66"/>
        <v/>
      </c>
      <c r="BQ257" s="204" t="str">
        <f t="shared" si="70"/>
        <v>Quinolones</v>
      </c>
      <c r="BR257" s="204" t="str">
        <f t="shared" si="71"/>
        <v>Quinolones</v>
      </c>
      <c r="BS257" s="204" t="str">
        <f t="shared" si="72"/>
        <v/>
      </c>
      <c r="BT257" s="204" t="str">
        <f t="shared" si="73"/>
        <v/>
      </c>
      <c r="BU257" s="104" t="str">
        <f t="shared" si="74"/>
        <v>Voie orale  hors prémélanges médicamenteux</v>
      </c>
      <c r="BV257" s="202" t="str">
        <f t="shared" si="75"/>
        <v/>
      </c>
      <c r="BX257"/>
      <c r="BY257"/>
      <c r="BZ257"/>
      <c r="CA257"/>
      <c r="CB257"/>
      <c r="CD257"/>
      <c r="CO257" s="202">
        <v>256</v>
      </c>
    </row>
    <row r="258" spans="1:93" x14ac:dyDescent="0.25">
      <c r="A258" s="203" t="s">
        <v>2424</v>
      </c>
      <c r="B258" s="204" t="s">
        <v>2425</v>
      </c>
      <c r="C258" s="204" t="s">
        <v>2426</v>
      </c>
      <c r="D258" s="210" t="s">
        <v>868</v>
      </c>
      <c r="E258" s="204" t="s">
        <v>906</v>
      </c>
      <c r="F258" s="204" t="s">
        <v>304</v>
      </c>
      <c r="G258" s="204" t="s">
        <v>1245</v>
      </c>
      <c r="H258" s="204" t="s">
        <v>890</v>
      </c>
      <c r="I258" s="204" t="s">
        <v>1245</v>
      </c>
      <c r="J258" s="204" t="s">
        <v>875</v>
      </c>
      <c r="K258" s="204" t="s">
        <v>875</v>
      </c>
      <c r="L258" s="204" t="s">
        <v>1162</v>
      </c>
      <c r="M258" s="204" t="s">
        <v>213</v>
      </c>
      <c r="N258" s="204" t="s">
        <v>923</v>
      </c>
      <c r="O258" s="204" t="s">
        <v>918</v>
      </c>
      <c r="P258" s="204" t="s">
        <v>859</v>
      </c>
      <c r="Q258" s="204" t="s">
        <v>868</v>
      </c>
      <c r="R258" s="204">
        <v>0</v>
      </c>
      <c r="S258" s="204">
        <v>0</v>
      </c>
      <c r="T258" s="204">
        <v>0</v>
      </c>
      <c r="U258" s="204">
        <v>0</v>
      </c>
      <c r="V258" s="204">
        <v>0</v>
      </c>
      <c r="W258" s="204">
        <v>0</v>
      </c>
      <c r="X258" s="204">
        <v>0</v>
      </c>
      <c r="Y258" s="204">
        <v>0</v>
      </c>
      <c r="Z258" s="204">
        <v>0</v>
      </c>
      <c r="AA258" s="204">
        <v>0</v>
      </c>
      <c r="AB258" s="204">
        <v>0</v>
      </c>
      <c r="AC258" s="204">
        <v>0</v>
      </c>
      <c r="AD258" s="204">
        <v>0</v>
      </c>
      <c r="AE258" s="204">
        <v>0</v>
      </c>
      <c r="AF258" s="204">
        <v>0</v>
      </c>
      <c r="AG258" s="204">
        <v>0</v>
      </c>
      <c r="AH258" s="204">
        <v>0</v>
      </c>
      <c r="AI258" s="204">
        <v>0</v>
      </c>
      <c r="AJ258" s="204"/>
      <c r="AK258" s="204"/>
      <c r="AL258" s="204"/>
      <c r="AM258" s="204"/>
      <c r="AN258" s="204"/>
      <c r="AO258" s="204"/>
      <c r="AP258" s="204"/>
      <c r="AQ258" s="204"/>
      <c r="AR258" s="204"/>
      <c r="AS258" s="204"/>
      <c r="AT258" s="204"/>
      <c r="AU258" s="204"/>
      <c r="AV258" s="204"/>
      <c r="AW258" s="204"/>
      <c r="AX258" s="204"/>
      <c r="AY258" s="204" t="str">
        <f t="shared" si="67"/>
        <v>CLAMOXYL OBLET GYNECOLOGIQUE</v>
      </c>
      <c r="AZ258" s="204" t="str">
        <f>IF(COUNTIF(AY:AY,AY258)=1,AY258,IF(AND(COUNTIF(AY:AY,AY258)&gt;1,COUNTIF(AZ$2:AZ257,AY258)&gt;=1),"",AY258))</f>
        <v>CLAMOXYL OBLET GYNECOLOGIQUE</v>
      </c>
      <c r="BA258" s="204" t="str">
        <v/>
      </c>
      <c r="BB258" s="204" t="str">
        <f>IF(BA258="","",MAX(BB$2:BB257)+1)</f>
        <v/>
      </c>
      <c r="BC258" s="204"/>
      <c r="BD258" s="204">
        <v>256</v>
      </c>
      <c r="BE258" s="204" t="str">
        <f t="shared" si="68"/>
        <v>FLUMIX FLUMEQUINE 160 SALMONIDES</v>
      </c>
      <c r="BF258" s="204" t="str">
        <f t="shared" si="57"/>
        <v>PM</v>
      </c>
      <c r="BG258" s="204" t="str">
        <f t="shared" si="58"/>
        <v>QUINOLONES</v>
      </c>
      <c r="BH258" s="204" t="str">
        <f t="shared" si="59"/>
        <v/>
      </c>
      <c r="BI258" s="204" t="str">
        <f t="shared" si="60"/>
        <v/>
      </c>
      <c r="BJ258" s="204" t="str">
        <f t="shared" si="61"/>
        <v>flumequine</v>
      </c>
      <c r="BK258" s="204" t="str">
        <f t="shared" si="62"/>
        <v/>
      </c>
      <c r="BL258" s="204" t="str">
        <f t="shared" si="63"/>
        <v/>
      </c>
      <c r="BM258" s="204" t="str">
        <f t="shared" si="69"/>
        <v>Fluméquine</v>
      </c>
      <c r="BN258" s="204" t="str">
        <f t="shared" si="64"/>
        <v>Fluméquine</v>
      </c>
      <c r="BO258" s="204" t="str">
        <f t="shared" si="65"/>
        <v/>
      </c>
      <c r="BP258" s="204" t="str">
        <f t="shared" si="66"/>
        <v/>
      </c>
      <c r="BQ258" s="204" t="str">
        <f t="shared" si="70"/>
        <v>Quinolones</v>
      </c>
      <c r="BR258" s="204" t="str">
        <f t="shared" si="71"/>
        <v>Quinolones</v>
      </c>
      <c r="BS258" s="204" t="str">
        <f t="shared" si="72"/>
        <v/>
      </c>
      <c r="BT258" s="204" t="str">
        <f t="shared" si="73"/>
        <v/>
      </c>
      <c r="BU258" s="104" t="str">
        <f t="shared" si="74"/>
        <v>Prémélanges médicamenteux</v>
      </c>
      <c r="BV258" s="202" t="str">
        <f t="shared" si="75"/>
        <v/>
      </c>
      <c r="BX258"/>
      <c r="BY258"/>
      <c r="BZ258"/>
      <c r="CA258"/>
      <c r="CB258"/>
      <c r="CD258"/>
      <c r="CO258" s="202">
        <v>257</v>
      </c>
    </row>
    <row r="259" spans="1:93" x14ac:dyDescent="0.25">
      <c r="A259" s="203" t="s">
        <v>2145</v>
      </c>
      <c r="B259" s="204" t="s">
        <v>2146</v>
      </c>
      <c r="C259" s="204" t="s">
        <v>2147</v>
      </c>
      <c r="D259" s="210" t="s">
        <v>2148</v>
      </c>
      <c r="E259" s="204" t="s">
        <v>852</v>
      </c>
      <c r="F259" s="204" t="s">
        <v>305</v>
      </c>
      <c r="G259" s="204" t="s">
        <v>853</v>
      </c>
      <c r="H259" s="204" t="s">
        <v>2149</v>
      </c>
      <c r="I259" s="204" t="s">
        <v>853</v>
      </c>
      <c r="J259" s="204" t="s">
        <v>875</v>
      </c>
      <c r="K259" s="204" t="s">
        <v>875</v>
      </c>
      <c r="L259" s="204" t="s">
        <v>1162</v>
      </c>
      <c r="M259" s="204" t="s">
        <v>213</v>
      </c>
      <c r="N259" s="204" t="s">
        <v>1267</v>
      </c>
      <c r="O259" s="204" t="s">
        <v>858</v>
      </c>
      <c r="P259" s="204" t="s">
        <v>859</v>
      </c>
      <c r="Q259" s="204" t="s">
        <v>1677</v>
      </c>
      <c r="R259" s="204">
        <v>7</v>
      </c>
      <c r="S259" s="204">
        <v>5</v>
      </c>
      <c r="T259" s="204">
        <v>15</v>
      </c>
      <c r="U259" s="204">
        <v>5</v>
      </c>
      <c r="V259" s="204">
        <v>0</v>
      </c>
      <c r="W259" s="204">
        <v>0</v>
      </c>
      <c r="X259" s="204">
        <v>0</v>
      </c>
      <c r="Y259" s="204">
        <v>0</v>
      </c>
      <c r="Z259" s="204">
        <v>7</v>
      </c>
      <c r="AA259" s="204">
        <v>5</v>
      </c>
      <c r="AB259" s="204">
        <v>7</v>
      </c>
      <c r="AC259" s="204">
        <v>5</v>
      </c>
      <c r="AD259" s="204">
        <v>7</v>
      </c>
      <c r="AE259" s="204">
        <v>5</v>
      </c>
      <c r="AF259" s="204">
        <v>0</v>
      </c>
      <c r="AG259" s="204">
        <v>0</v>
      </c>
      <c r="AH259" s="204">
        <v>0</v>
      </c>
      <c r="AI259" s="204">
        <v>0</v>
      </c>
      <c r="AJ259" s="204"/>
      <c r="AK259" s="204"/>
      <c r="AL259" s="204"/>
      <c r="AM259" s="204"/>
      <c r="AN259" s="204"/>
      <c r="AO259" s="204"/>
      <c r="AP259" s="204"/>
      <c r="AQ259" s="204"/>
      <c r="AR259" s="204"/>
      <c r="AS259" s="204"/>
      <c r="AT259" s="204"/>
      <c r="AU259" s="204"/>
      <c r="AV259" s="204"/>
      <c r="AW259" s="204"/>
      <c r="AX259" s="204"/>
      <c r="AY259" s="204" t="str">
        <f t="shared" si="67"/>
        <v>CLAMOXYL SUSPENSION</v>
      </c>
      <c r="AZ259" s="204" t="str">
        <f>IF(COUNTIF(AY:AY,AY259)=1,AY259,IF(AND(COUNTIF(AY:AY,AY259)&gt;1,COUNTIF(AZ$2:AZ258,AY259)&gt;=1),"",AY259))</f>
        <v>CLAMOXYL SUSPENSION</v>
      </c>
      <c r="BA259" s="204" t="str">
        <v/>
      </c>
      <c r="BB259" s="204" t="str">
        <f>IF(BA259="","",MAX(BB$2:BB258)+1)</f>
        <v/>
      </c>
      <c r="BC259" s="204"/>
      <c r="BD259" s="204">
        <v>257</v>
      </c>
      <c r="BE259" s="204" t="str">
        <f t="shared" si="68"/>
        <v>FLUQUICK POUDRE A 50 %</v>
      </c>
      <c r="BF259" s="204" t="str">
        <f t="shared" ref="BF259:BF322" si="76">IFERROR(INDEX(F:AR,MATCH(BE259,F:F,0),4),"")</f>
        <v>ORAL</v>
      </c>
      <c r="BG259" s="204" t="str">
        <f t="shared" ref="BG259:BG322" si="77">IFERROR(INDEX(F:AR,MATCH(BE259,F:F,0),6),"")</f>
        <v>QUINOLONES</v>
      </c>
      <c r="BH259" s="204" t="str">
        <f t="shared" ref="BH259:BH322" si="78">IFERROR(IF(INDEX(F:AR,MATCH(BE259,F:F,0),31)=0,"",INDEX(F:AR,MATCH(BE259,F:F,0),31)),"")</f>
        <v/>
      </c>
      <c r="BI259" s="204" t="str">
        <f t="shared" ref="BI259:BI322" si="79">IFERROR(IF(INDEX(F:AR,MATCH(BE259,F:F,0),38)=0,"",INDEX(F:AR,MATCH(BE259,F:F,0),38)),"")</f>
        <v/>
      </c>
      <c r="BJ259" s="204" t="str">
        <f t="shared" ref="BJ259:BJ322" si="80">+IFERROR(IF(INDEX(F:AR,MATCH(BE259,F:F,0),7)=0,"",INDEX(F:AR,MATCH(BE259,F:F,0),7)),"")</f>
        <v>flumequine</v>
      </c>
      <c r="BK259" s="204" t="str">
        <f t="shared" ref="BK259:BK322" si="81">IFERROR(IF(INDEX(F:AR,MATCH(BE259,F:F,0),32)=0,"",INDEX(F:AR,MATCH(BE259,F:F,0),32)),"")</f>
        <v/>
      </c>
      <c r="BL259" s="204" t="str">
        <f t="shared" ref="BL259:BL322" si="82">IFERROR(IF(INDEX(F:AR,MATCH(BE259,F:F,0),39)=0,"",INDEX(F:AR,MATCH(BE259,F:F,0),39)),"")</f>
        <v/>
      </c>
      <c r="BM259" s="204" t="str">
        <f t="shared" si="69"/>
        <v>Fluméquine</v>
      </c>
      <c r="BN259" s="204" t="str">
        <f t="shared" ref="BN259:BN322" si="83">IFERROR(INDEX(CA$3:CB$63,MATCH(BJ259,CA$3:CA$63,0),2),"")</f>
        <v>Fluméquine</v>
      </c>
      <c r="BO259" s="204" t="str">
        <f t="shared" ref="BO259:BO322" si="84">IFERROR(INDEX(CA$3:CB$63,MATCH(BK259,CA$3:CA$63,0),2),"")</f>
        <v/>
      </c>
      <c r="BP259" s="204" t="str">
        <f t="shared" ref="BP259:BP322" si="85">IFERROR(INDEX(CA$3:CB$63,MATCH(BL259,CA$3:CA$63,0),2),"")</f>
        <v/>
      </c>
      <c r="BQ259" s="204" t="str">
        <f t="shared" si="70"/>
        <v>Quinolones</v>
      </c>
      <c r="BR259" s="204" t="str">
        <f t="shared" si="71"/>
        <v>Quinolones</v>
      </c>
      <c r="BS259" s="204" t="str">
        <f t="shared" si="72"/>
        <v/>
      </c>
      <c r="BT259" s="204" t="str">
        <f t="shared" si="73"/>
        <v/>
      </c>
      <c r="BU259" s="104" t="str">
        <f t="shared" si="74"/>
        <v>Voie orale  hors prémélanges médicamenteux</v>
      </c>
      <c r="BV259" s="202" t="str">
        <f t="shared" si="75"/>
        <v/>
      </c>
      <c r="BX259"/>
      <c r="BY259"/>
      <c r="BZ259"/>
      <c r="CA259"/>
      <c r="CB259"/>
      <c r="CD259"/>
      <c r="CO259" s="202">
        <v>258</v>
      </c>
    </row>
    <row r="260" spans="1:93" x14ac:dyDescent="0.25">
      <c r="A260" s="203" t="s">
        <v>2145</v>
      </c>
      <c r="B260" s="204" t="s">
        <v>2150</v>
      </c>
      <c r="C260" s="204" t="s">
        <v>2151</v>
      </c>
      <c r="D260" s="210" t="s">
        <v>2148</v>
      </c>
      <c r="E260" s="204" t="s">
        <v>852</v>
      </c>
      <c r="F260" s="204" t="s">
        <v>305</v>
      </c>
      <c r="G260" s="204" t="s">
        <v>853</v>
      </c>
      <c r="H260" s="204" t="s">
        <v>2149</v>
      </c>
      <c r="I260" s="204" t="s">
        <v>853</v>
      </c>
      <c r="J260" s="204" t="s">
        <v>875</v>
      </c>
      <c r="K260" s="204" t="s">
        <v>875</v>
      </c>
      <c r="L260" s="204" t="s">
        <v>1162</v>
      </c>
      <c r="M260" s="204" t="s">
        <v>213</v>
      </c>
      <c r="N260" s="204" t="s">
        <v>1267</v>
      </c>
      <c r="O260" s="204" t="s">
        <v>858</v>
      </c>
      <c r="P260" s="204" t="s">
        <v>859</v>
      </c>
      <c r="Q260" s="204" t="s">
        <v>1677</v>
      </c>
      <c r="R260" s="204">
        <v>7</v>
      </c>
      <c r="S260" s="204">
        <v>5</v>
      </c>
      <c r="T260" s="204">
        <v>15</v>
      </c>
      <c r="U260" s="204">
        <v>5</v>
      </c>
      <c r="V260" s="204">
        <v>0</v>
      </c>
      <c r="W260" s="204">
        <v>0</v>
      </c>
      <c r="X260" s="204">
        <v>0</v>
      </c>
      <c r="Y260" s="204">
        <v>0</v>
      </c>
      <c r="Z260" s="204">
        <v>7</v>
      </c>
      <c r="AA260" s="204">
        <v>5</v>
      </c>
      <c r="AB260" s="204">
        <v>7</v>
      </c>
      <c r="AC260" s="204">
        <v>5</v>
      </c>
      <c r="AD260" s="204">
        <v>7</v>
      </c>
      <c r="AE260" s="204">
        <v>5</v>
      </c>
      <c r="AF260" s="204">
        <v>0</v>
      </c>
      <c r="AG260" s="204">
        <v>0</v>
      </c>
      <c r="AH260" s="204">
        <v>0</v>
      </c>
      <c r="AI260" s="204">
        <v>0</v>
      </c>
      <c r="AJ260" s="204"/>
      <c r="AK260" s="204"/>
      <c r="AL260" s="204"/>
      <c r="AM260" s="204"/>
      <c r="AN260" s="204"/>
      <c r="AO260" s="204"/>
      <c r="AP260" s="204"/>
      <c r="AQ260" s="204"/>
      <c r="AR260" s="204"/>
      <c r="AS260" s="204"/>
      <c r="AT260" s="204"/>
      <c r="AU260" s="204"/>
      <c r="AV260" s="204"/>
      <c r="AW260" s="204"/>
      <c r="AX260" s="204"/>
      <c r="AY260" s="204" t="str">
        <f t="shared" ref="AY260:AY323" si="86">IF(INDEX(CL$3:CM$174,MATCH(H260,CL$3:CL$174,0),2)="x",F260,"")</f>
        <v>CLAMOXYL SUSPENSION</v>
      </c>
      <c r="AZ260" s="204" t="str">
        <f>IF(COUNTIF(AY:AY,AY260)=1,AY260,IF(AND(COUNTIF(AY:AY,AY260)&gt;1,COUNTIF(AZ$2:AZ259,AY260)&gt;=1),"",AY260))</f>
        <v/>
      </c>
      <c r="BA260" s="204" t="str">
        <v/>
      </c>
      <c r="BB260" s="204" t="str">
        <f>IF(BA260="","",MAX(BB$2:BB259)+1)</f>
        <v/>
      </c>
      <c r="BC260" s="204"/>
      <c r="BD260" s="204">
        <v>258</v>
      </c>
      <c r="BE260" s="204" t="str">
        <f t="shared" ref="BE260:BE323" si="87">IFERROR(INDEX(BA:BB,MATCH(BD260,BB:BB,0),1),"")</f>
        <v>FORCYL 160 MG/ML SOLUTION INJECTABLE POUR BOVINS</v>
      </c>
      <c r="BF260" s="204" t="str">
        <f t="shared" si="76"/>
        <v>INJ</v>
      </c>
      <c r="BG260" s="204" t="str">
        <f t="shared" si="77"/>
        <v>FLUOROQUINOLONES</v>
      </c>
      <c r="BH260" s="204" t="str">
        <f t="shared" si="78"/>
        <v/>
      </c>
      <c r="BI260" s="204" t="str">
        <f t="shared" si="79"/>
        <v/>
      </c>
      <c r="BJ260" s="204" t="str">
        <f t="shared" si="80"/>
        <v>marbofloxacin</v>
      </c>
      <c r="BK260" s="204" t="str">
        <f t="shared" si="81"/>
        <v/>
      </c>
      <c r="BL260" s="204" t="str">
        <f t="shared" si="82"/>
        <v/>
      </c>
      <c r="BM260" s="204" t="str">
        <f t="shared" ref="BM260:BM323" si="88">IF(3-COUNTBLANK(BN260:BP260)=1,BN260,IF(3-COUNTBLANK(BN260:BP260)=2,BN260&amp;" + "&amp;BO260,IF(3-COUNTBLANK(BN260:BP260)=3,BN260&amp;" + "&amp;BO260&amp;" + "&amp;BP260,"")))</f>
        <v>Marbofloxacine</v>
      </c>
      <c r="BN260" s="204" t="str">
        <f t="shared" si="83"/>
        <v>Marbofloxacine</v>
      </c>
      <c r="BO260" s="204" t="str">
        <f t="shared" si="84"/>
        <v/>
      </c>
      <c r="BP260" s="204" t="str">
        <f t="shared" si="85"/>
        <v/>
      </c>
      <c r="BQ260" s="204" t="str">
        <f t="shared" ref="BQ260:BQ323" si="89">IF(3-COUNTBLANK(BR260:BT260)=1,BR260,IF(3-COUNTBLANK(BR260:BT260)=2,IF(BR260=BS260,BR260,BR260&amp;" + "&amp;BS260),IF(3-COUNTBLANK(BR260:BT260)=3,IF(BR260=BS260,BR260,IF(BR260=BT260,BR260,IF(BS260=BT260,BS260,IF(AND(BR260=BS260,BR260=BT260),BR260,BR260&amp;" + "&amp;BS260&amp;" + "&amp;BT260)))))))</f>
        <v>Fluoroquinolones</v>
      </c>
      <c r="BR260" s="204" t="str">
        <f t="shared" ref="BR260:BR323" si="90">IFERROR(INDEX(BX$3:BY$18,MATCH(BG260,BX$3:BX$18,0),2),"")</f>
        <v>Fluoroquinolones</v>
      </c>
      <c r="BS260" s="204" t="str">
        <f t="shared" ref="BS260:BS323" si="91">IFERROR(INDEX(BX$3:BY$18,MATCH(BH260,BX$3:BX$18,0),2),"")</f>
        <v/>
      </c>
      <c r="BT260" s="204" t="str">
        <f t="shared" ref="BT260:BT323" si="92">IFERROR(INDEX(BX$3:BY$18,MATCH(BI260,BX$3:BX$18,0),2),"")</f>
        <v/>
      </c>
      <c r="BU260" s="104" t="str">
        <f t="shared" ref="BU260:BU323" si="93">IFERROR(INDEX(CE$3:CF$9,MATCH(BF260,CE$3:CE$9,0),2),"")</f>
        <v>Voie parentérale</v>
      </c>
      <c r="BV260" s="202" t="str">
        <f t="shared" ref="BV260:BV323" si="94">IF(BN260="Colistine","x",IF(BO260="Colistine","x",IF(BP260="Colistine","x",IF(BR260="Fluoroquinolones","x",IF(BS260="Fluoroquinolones","x",IF(BT260="Fluoroquinolones","x",IF(BR260="Cephalosporines 3&amp;4G","x",IF(BS260="Cephalosporines 3&amp;4G","x",IF(BT260="Cephalosporines 3&amp;4G","x","")))))))))</f>
        <v>x</v>
      </c>
      <c r="BX260"/>
      <c r="BY260"/>
      <c r="BZ260"/>
      <c r="CA260"/>
      <c r="CB260"/>
      <c r="CD260"/>
      <c r="CO260" s="202">
        <v>259</v>
      </c>
    </row>
    <row r="261" spans="1:93" x14ac:dyDescent="0.25">
      <c r="A261" s="203" t="s">
        <v>2145</v>
      </c>
      <c r="B261" s="204" t="s">
        <v>2152</v>
      </c>
      <c r="C261" s="204" t="s">
        <v>884</v>
      </c>
      <c r="D261" s="210" t="s">
        <v>863</v>
      </c>
      <c r="E261" s="204" t="s">
        <v>852</v>
      </c>
      <c r="F261" s="204" t="s">
        <v>305</v>
      </c>
      <c r="G261" s="204" t="s">
        <v>853</v>
      </c>
      <c r="H261" s="204" t="s">
        <v>2149</v>
      </c>
      <c r="I261" s="204" t="s">
        <v>853</v>
      </c>
      <c r="J261" s="204" t="s">
        <v>875</v>
      </c>
      <c r="K261" s="204" t="s">
        <v>875</v>
      </c>
      <c r="L261" s="204" t="s">
        <v>1162</v>
      </c>
      <c r="M261" s="204" t="s">
        <v>213</v>
      </c>
      <c r="N261" s="204" t="s">
        <v>1267</v>
      </c>
      <c r="O261" s="204" t="s">
        <v>858</v>
      </c>
      <c r="P261" s="204" t="s">
        <v>859</v>
      </c>
      <c r="Q261" s="204" t="s">
        <v>1928</v>
      </c>
      <c r="R261" s="204">
        <v>7</v>
      </c>
      <c r="S261" s="204">
        <v>5</v>
      </c>
      <c r="T261" s="204">
        <v>15</v>
      </c>
      <c r="U261" s="204">
        <v>5</v>
      </c>
      <c r="V261" s="204">
        <v>0</v>
      </c>
      <c r="W261" s="204">
        <v>0</v>
      </c>
      <c r="X261" s="204">
        <v>0</v>
      </c>
      <c r="Y261" s="204">
        <v>0</v>
      </c>
      <c r="Z261" s="204">
        <v>7</v>
      </c>
      <c r="AA261" s="204">
        <v>5</v>
      </c>
      <c r="AB261" s="204">
        <v>7</v>
      </c>
      <c r="AC261" s="204">
        <v>5</v>
      </c>
      <c r="AD261" s="204">
        <v>7</v>
      </c>
      <c r="AE261" s="204">
        <v>5</v>
      </c>
      <c r="AF261" s="204">
        <v>0</v>
      </c>
      <c r="AG261" s="204">
        <v>0</v>
      </c>
      <c r="AH261" s="204">
        <v>0</v>
      </c>
      <c r="AI261" s="204">
        <v>0</v>
      </c>
      <c r="AJ261" s="204"/>
      <c r="AK261" s="204"/>
      <c r="AL261" s="204"/>
      <c r="AM261" s="204"/>
      <c r="AN261" s="204"/>
      <c r="AO261" s="204"/>
      <c r="AP261" s="204"/>
      <c r="AQ261" s="204"/>
      <c r="AR261" s="204"/>
      <c r="AS261" s="204"/>
      <c r="AT261" s="204"/>
      <c r="AU261" s="204"/>
      <c r="AV261" s="204"/>
      <c r="AW261" s="204"/>
      <c r="AX261" s="204"/>
      <c r="AY261" s="204" t="str">
        <f t="shared" si="86"/>
        <v>CLAMOXYL SUSPENSION</v>
      </c>
      <c r="AZ261" s="204" t="str">
        <f>IF(COUNTIF(AY:AY,AY261)=1,AY261,IF(AND(COUNTIF(AY:AY,AY261)&gt;1,COUNTIF(AZ$2:AZ260,AY261)&gt;=1),"",AY261))</f>
        <v/>
      </c>
      <c r="BA261" s="204" t="str">
        <v/>
      </c>
      <c r="BB261" s="204" t="str">
        <f>IF(BA261="","",MAX(BB$2:BB260)+1)</f>
        <v/>
      </c>
      <c r="BC261" s="204"/>
      <c r="BD261" s="204">
        <v>259</v>
      </c>
      <c r="BE261" s="204" t="str">
        <f t="shared" si="87"/>
        <v>FORCYL SWINE 160 MG/ML SOLUTION INJECTABLE POUR PORCINS</v>
      </c>
      <c r="BF261" s="204" t="str">
        <f t="shared" si="76"/>
        <v>INJ</v>
      </c>
      <c r="BG261" s="204" t="str">
        <f t="shared" si="77"/>
        <v>FLUOROQUINOLONES</v>
      </c>
      <c r="BH261" s="204" t="str">
        <f t="shared" si="78"/>
        <v/>
      </c>
      <c r="BI261" s="204" t="str">
        <f t="shared" si="79"/>
        <v/>
      </c>
      <c r="BJ261" s="204" t="str">
        <f t="shared" si="80"/>
        <v>marbofloxacin</v>
      </c>
      <c r="BK261" s="204" t="str">
        <f t="shared" si="81"/>
        <v/>
      </c>
      <c r="BL261" s="204" t="str">
        <f t="shared" si="82"/>
        <v/>
      </c>
      <c r="BM261" s="204" t="str">
        <f t="shared" si="88"/>
        <v>Marbofloxacine</v>
      </c>
      <c r="BN261" s="204" t="str">
        <f t="shared" si="83"/>
        <v>Marbofloxacine</v>
      </c>
      <c r="BO261" s="204" t="str">
        <f t="shared" si="84"/>
        <v/>
      </c>
      <c r="BP261" s="204" t="str">
        <f t="shared" si="85"/>
        <v/>
      </c>
      <c r="BQ261" s="204" t="str">
        <f t="shared" si="89"/>
        <v>Fluoroquinolones</v>
      </c>
      <c r="BR261" s="204" t="str">
        <f t="shared" si="90"/>
        <v>Fluoroquinolones</v>
      </c>
      <c r="BS261" s="204" t="str">
        <f t="shared" si="91"/>
        <v/>
      </c>
      <c r="BT261" s="204" t="str">
        <f t="shared" si="92"/>
        <v/>
      </c>
      <c r="BU261" s="104" t="str">
        <f t="shared" si="93"/>
        <v>Voie parentérale</v>
      </c>
      <c r="BV261" s="202" t="str">
        <f t="shared" si="94"/>
        <v>x</v>
      </c>
      <c r="BX261"/>
      <c r="BY261"/>
      <c r="BZ261"/>
      <c r="CA261"/>
      <c r="CB261"/>
      <c r="CD261"/>
      <c r="CO261" s="202">
        <v>260</v>
      </c>
    </row>
    <row r="262" spans="1:93" x14ac:dyDescent="0.25">
      <c r="A262" s="203" t="s">
        <v>3415</v>
      </c>
      <c r="B262" s="204" t="s">
        <v>3416</v>
      </c>
      <c r="C262" s="204" t="s">
        <v>3409</v>
      </c>
      <c r="D262" s="210" t="s">
        <v>851</v>
      </c>
      <c r="E262" s="204" t="s">
        <v>906</v>
      </c>
      <c r="F262" s="204" t="s">
        <v>3417</v>
      </c>
      <c r="G262" s="204" t="s">
        <v>908</v>
      </c>
      <c r="H262" s="204" t="s">
        <v>955</v>
      </c>
      <c r="I262" s="204" t="s">
        <v>910</v>
      </c>
      <c r="J262" s="204" t="s">
        <v>2248</v>
      </c>
      <c r="K262" s="204" t="s">
        <v>875</v>
      </c>
      <c r="L262" s="204" t="s">
        <v>1162</v>
      </c>
      <c r="M262" s="204" t="s">
        <v>213</v>
      </c>
      <c r="N262" s="204" t="s">
        <v>959</v>
      </c>
      <c r="O262" s="204" t="s">
        <v>918</v>
      </c>
      <c r="P262" s="204" t="s">
        <v>859</v>
      </c>
      <c r="Q262" s="204" t="s">
        <v>966</v>
      </c>
      <c r="R262" s="204">
        <v>0</v>
      </c>
      <c r="S262" s="204">
        <v>0</v>
      </c>
      <c r="T262" s="204">
        <v>20</v>
      </c>
      <c r="U262" s="204">
        <v>7</v>
      </c>
      <c r="V262" s="204">
        <v>0</v>
      </c>
      <c r="W262" s="204">
        <v>0</v>
      </c>
      <c r="X262" s="204">
        <v>0</v>
      </c>
      <c r="Y262" s="204">
        <v>0</v>
      </c>
      <c r="Z262" s="204">
        <v>0</v>
      </c>
      <c r="AA262" s="204">
        <v>0</v>
      </c>
      <c r="AB262" s="204">
        <v>0</v>
      </c>
      <c r="AC262" s="204">
        <v>0</v>
      </c>
      <c r="AD262" s="204">
        <v>0</v>
      </c>
      <c r="AE262" s="204">
        <v>0</v>
      </c>
      <c r="AF262" s="204">
        <v>0</v>
      </c>
      <c r="AG262" s="204">
        <v>0</v>
      </c>
      <c r="AH262" s="204">
        <v>0</v>
      </c>
      <c r="AI262" s="204">
        <v>0</v>
      </c>
      <c r="AJ262" s="204" t="s">
        <v>2249</v>
      </c>
      <c r="AK262" s="204" t="s">
        <v>2250</v>
      </c>
      <c r="AL262" s="204" t="s">
        <v>213</v>
      </c>
      <c r="AM262" s="204" t="s">
        <v>868</v>
      </c>
      <c r="AN262" s="204" t="s">
        <v>918</v>
      </c>
      <c r="AO262" s="204" t="s">
        <v>2251</v>
      </c>
      <c r="AP262" s="204" t="s">
        <v>2251</v>
      </c>
      <c r="AQ262" s="204"/>
      <c r="AR262" s="204"/>
      <c r="AS262" s="204"/>
      <c r="AT262" s="204"/>
      <c r="AU262" s="204"/>
      <c r="AV262" s="204"/>
      <c r="AW262" s="204"/>
      <c r="AX262" s="204"/>
      <c r="AY262" s="204" t="str">
        <f t="shared" si="86"/>
        <v/>
      </c>
      <c r="AZ262" s="204" t="str">
        <f>IF(COUNTIF(AY:AY,AY262)=1,AY262,IF(AND(COUNTIF(AY:AY,AY262)&gt;1,COUNTIF(AZ$2:AZ261,AY262)&gt;=1),"",AY262))</f>
        <v/>
      </c>
      <c r="BA262" s="204" t="str">
        <v/>
      </c>
      <c r="BB262" s="204" t="str">
        <f>IF(BA262="","",MAX(BB$2:BB261)+1)</f>
        <v/>
      </c>
      <c r="BC262" s="204"/>
      <c r="BD262" s="204">
        <v>260</v>
      </c>
      <c r="BE262" s="204" t="str">
        <f t="shared" si="87"/>
        <v>FORTICINE SOLUTION</v>
      </c>
      <c r="BF262" s="204" t="str">
        <f t="shared" si="76"/>
        <v>INJ</v>
      </c>
      <c r="BG262" s="204" t="str">
        <f t="shared" si="77"/>
        <v>AMINOGLYCOSIDES</v>
      </c>
      <c r="BH262" s="204" t="str">
        <f t="shared" si="78"/>
        <v/>
      </c>
      <c r="BI262" s="204" t="str">
        <f t="shared" si="79"/>
        <v/>
      </c>
      <c r="BJ262" s="204" t="str">
        <f t="shared" si="80"/>
        <v>gentamicin</v>
      </c>
      <c r="BK262" s="204" t="str">
        <f t="shared" si="81"/>
        <v/>
      </c>
      <c r="BL262" s="204" t="str">
        <f t="shared" si="82"/>
        <v/>
      </c>
      <c r="BM262" s="204" t="str">
        <f t="shared" si="88"/>
        <v>Gentamicine</v>
      </c>
      <c r="BN262" s="204" t="str">
        <f t="shared" si="83"/>
        <v>Gentamicine</v>
      </c>
      <c r="BO262" s="204" t="str">
        <f t="shared" si="84"/>
        <v/>
      </c>
      <c r="BP262" s="204" t="str">
        <f t="shared" si="85"/>
        <v/>
      </c>
      <c r="BQ262" s="204" t="str">
        <f t="shared" si="89"/>
        <v>Aminoglycosides</v>
      </c>
      <c r="BR262" s="204" t="str">
        <f t="shared" si="90"/>
        <v>Aminoglycosides</v>
      </c>
      <c r="BS262" s="204" t="str">
        <f t="shared" si="91"/>
        <v/>
      </c>
      <c r="BT262" s="204" t="str">
        <f t="shared" si="92"/>
        <v/>
      </c>
      <c r="BU262" s="104" t="str">
        <f t="shared" si="93"/>
        <v>Voie parentérale</v>
      </c>
      <c r="BV262" s="202" t="str">
        <f t="shared" si="94"/>
        <v/>
      </c>
      <c r="BX262"/>
      <c r="BY262"/>
      <c r="BZ262"/>
      <c r="CA262"/>
      <c r="CB262"/>
      <c r="CD262"/>
      <c r="CO262" s="202">
        <v>261</v>
      </c>
    </row>
    <row r="263" spans="1:93" x14ac:dyDescent="0.25">
      <c r="A263" s="203" t="s">
        <v>3415</v>
      </c>
      <c r="B263" s="204" t="s">
        <v>3418</v>
      </c>
      <c r="C263" s="204" t="s">
        <v>3412</v>
      </c>
      <c r="D263" s="210" t="s">
        <v>863</v>
      </c>
      <c r="E263" s="204" t="s">
        <v>906</v>
      </c>
      <c r="F263" s="204" t="s">
        <v>3417</v>
      </c>
      <c r="G263" s="204" t="s">
        <v>908</v>
      </c>
      <c r="H263" s="204" t="s">
        <v>955</v>
      </c>
      <c r="I263" s="204" t="s">
        <v>910</v>
      </c>
      <c r="J263" s="204" t="s">
        <v>2248</v>
      </c>
      <c r="K263" s="204" t="s">
        <v>875</v>
      </c>
      <c r="L263" s="204" t="s">
        <v>1162</v>
      </c>
      <c r="M263" s="204" t="s">
        <v>213</v>
      </c>
      <c r="N263" s="204" t="s">
        <v>959</v>
      </c>
      <c r="O263" s="204" t="s">
        <v>918</v>
      </c>
      <c r="P263" s="204" t="s">
        <v>859</v>
      </c>
      <c r="Q263" s="204" t="s">
        <v>868</v>
      </c>
      <c r="R263" s="204">
        <v>0</v>
      </c>
      <c r="S263" s="204">
        <v>0</v>
      </c>
      <c r="T263" s="204">
        <v>20</v>
      </c>
      <c r="U263" s="204">
        <v>7</v>
      </c>
      <c r="V263" s="204">
        <v>0</v>
      </c>
      <c r="W263" s="204">
        <v>0</v>
      </c>
      <c r="X263" s="204">
        <v>0</v>
      </c>
      <c r="Y263" s="204">
        <v>0</v>
      </c>
      <c r="Z263" s="204">
        <v>0</v>
      </c>
      <c r="AA263" s="204">
        <v>0</v>
      </c>
      <c r="AB263" s="204">
        <v>0</v>
      </c>
      <c r="AC263" s="204">
        <v>0</v>
      </c>
      <c r="AD263" s="204">
        <v>0</v>
      </c>
      <c r="AE263" s="204">
        <v>0</v>
      </c>
      <c r="AF263" s="204">
        <v>0</v>
      </c>
      <c r="AG263" s="204">
        <v>0</v>
      </c>
      <c r="AH263" s="204">
        <v>0</v>
      </c>
      <c r="AI263" s="204">
        <v>0</v>
      </c>
      <c r="AJ263" s="204" t="s">
        <v>2249</v>
      </c>
      <c r="AK263" s="204" t="s">
        <v>2250</v>
      </c>
      <c r="AL263" s="204" t="s">
        <v>213</v>
      </c>
      <c r="AM263" s="204" t="s">
        <v>868</v>
      </c>
      <c r="AN263" s="204" t="s">
        <v>918</v>
      </c>
      <c r="AO263" s="204" t="s">
        <v>2251</v>
      </c>
      <c r="AP263" s="204" t="s">
        <v>2251</v>
      </c>
      <c r="AQ263" s="204"/>
      <c r="AR263" s="204"/>
      <c r="AS263" s="204"/>
      <c r="AT263" s="204"/>
      <c r="AU263" s="204"/>
      <c r="AV263" s="204"/>
      <c r="AW263" s="204"/>
      <c r="AX263" s="204"/>
      <c r="AY263" s="204" t="str">
        <f t="shared" si="86"/>
        <v/>
      </c>
      <c r="AZ263" s="204" t="str">
        <f>IF(COUNTIF(AY:AY,AY263)=1,AY263,IF(AND(COUNTIF(AY:AY,AY263)&gt;1,COUNTIF(AZ$2:AZ262,AY263)&gt;=1),"",AY263))</f>
        <v/>
      </c>
      <c r="BA263" s="204" t="str">
        <v/>
      </c>
      <c r="BB263" s="204" t="str">
        <f>IF(BA263="","",MAX(BB$2:BB262)+1)</f>
        <v/>
      </c>
      <c r="BC263" s="204"/>
      <c r="BD263" s="204">
        <v>261</v>
      </c>
      <c r="BE263" s="204" t="str">
        <f t="shared" si="87"/>
        <v>FRAMOX 50</v>
      </c>
      <c r="BF263" s="204" t="str">
        <f t="shared" si="76"/>
        <v>ORAL</v>
      </c>
      <c r="BG263" s="204" t="str">
        <f t="shared" si="77"/>
        <v>PENICILLINES</v>
      </c>
      <c r="BH263" s="204" t="str">
        <f t="shared" si="78"/>
        <v/>
      </c>
      <c r="BI263" s="204" t="str">
        <f t="shared" si="79"/>
        <v/>
      </c>
      <c r="BJ263" s="204" t="str">
        <f t="shared" si="80"/>
        <v>amoxicillin</v>
      </c>
      <c r="BK263" s="204" t="str">
        <f t="shared" si="81"/>
        <v/>
      </c>
      <c r="BL263" s="204" t="str">
        <f t="shared" si="82"/>
        <v/>
      </c>
      <c r="BM263" s="204" t="str">
        <f t="shared" si="88"/>
        <v>Amoxicilline</v>
      </c>
      <c r="BN263" s="204" t="str">
        <f t="shared" si="83"/>
        <v>Amoxicilline</v>
      </c>
      <c r="BO263" s="204" t="str">
        <f t="shared" si="84"/>
        <v/>
      </c>
      <c r="BP263" s="204" t="str">
        <f t="shared" si="85"/>
        <v/>
      </c>
      <c r="BQ263" s="204" t="str">
        <f t="shared" si="89"/>
        <v>Penicillines</v>
      </c>
      <c r="BR263" s="204" t="str">
        <f t="shared" si="90"/>
        <v>Penicillines</v>
      </c>
      <c r="BS263" s="204" t="str">
        <f t="shared" si="91"/>
        <v/>
      </c>
      <c r="BT263" s="204" t="str">
        <f t="shared" si="92"/>
        <v/>
      </c>
      <c r="BU263" s="104" t="str">
        <f t="shared" si="93"/>
        <v>Voie orale  hors prémélanges médicamenteux</v>
      </c>
      <c r="BV263" s="202" t="str">
        <f t="shared" si="94"/>
        <v/>
      </c>
      <c r="BX263"/>
      <c r="BY263"/>
      <c r="BZ263"/>
      <c r="CA263"/>
      <c r="CB263"/>
      <c r="CD263"/>
      <c r="CO263" s="202">
        <v>262</v>
      </c>
    </row>
    <row r="264" spans="1:93" x14ac:dyDescent="0.25">
      <c r="A264" s="203" t="s">
        <v>3415</v>
      </c>
      <c r="B264" s="204" t="s">
        <v>3419</v>
      </c>
      <c r="C264" s="204" t="s">
        <v>3420</v>
      </c>
      <c r="D264" s="210" t="s">
        <v>2148</v>
      </c>
      <c r="E264" s="204" t="s">
        <v>906</v>
      </c>
      <c r="F264" s="204" t="s">
        <v>3417</v>
      </c>
      <c r="G264" s="204" t="s">
        <v>908</v>
      </c>
      <c r="H264" s="204" t="s">
        <v>955</v>
      </c>
      <c r="I264" s="204" t="s">
        <v>910</v>
      </c>
      <c r="J264" s="204" t="s">
        <v>2248</v>
      </c>
      <c r="K264" s="204" t="s">
        <v>875</v>
      </c>
      <c r="L264" s="204" t="s">
        <v>1162</v>
      </c>
      <c r="M264" s="204" t="s">
        <v>213</v>
      </c>
      <c r="N264" s="204" t="s">
        <v>959</v>
      </c>
      <c r="O264" s="204" t="s">
        <v>918</v>
      </c>
      <c r="P264" s="204" t="s">
        <v>859</v>
      </c>
      <c r="Q264" s="204" t="s">
        <v>873</v>
      </c>
      <c r="R264" s="204">
        <v>0</v>
      </c>
      <c r="S264" s="204">
        <v>0</v>
      </c>
      <c r="T264" s="204">
        <v>20</v>
      </c>
      <c r="U264" s="204">
        <v>7</v>
      </c>
      <c r="V264" s="204">
        <v>0</v>
      </c>
      <c r="W264" s="204">
        <v>0</v>
      </c>
      <c r="X264" s="204">
        <v>0</v>
      </c>
      <c r="Y264" s="204">
        <v>0</v>
      </c>
      <c r="Z264" s="204">
        <v>0</v>
      </c>
      <c r="AA264" s="204">
        <v>0</v>
      </c>
      <c r="AB264" s="204">
        <v>0</v>
      </c>
      <c r="AC264" s="204">
        <v>0</v>
      </c>
      <c r="AD264" s="204">
        <v>0</v>
      </c>
      <c r="AE264" s="204">
        <v>0</v>
      </c>
      <c r="AF264" s="204">
        <v>0</v>
      </c>
      <c r="AG264" s="204">
        <v>0</v>
      </c>
      <c r="AH264" s="204">
        <v>0</v>
      </c>
      <c r="AI264" s="204">
        <v>0</v>
      </c>
      <c r="AJ264" s="204" t="s">
        <v>2249</v>
      </c>
      <c r="AK264" s="204" t="s">
        <v>2250</v>
      </c>
      <c r="AL264" s="204" t="s">
        <v>213</v>
      </c>
      <c r="AM264" s="204" t="s">
        <v>868</v>
      </c>
      <c r="AN264" s="204" t="s">
        <v>918</v>
      </c>
      <c r="AO264" s="204" t="s">
        <v>2251</v>
      </c>
      <c r="AP264" s="204" t="s">
        <v>2251</v>
      </c>
      <c r="AQ264" s="204"/>
      <c r="AR264" s="204"/>
      <c r="AS264" s="204"/>
      <c r="AT264" s="204"/>
      <c r="AU264" s="204"/>
      <c r="AV264" s="204"/>
      <c r="AW264" s="204"/>
      <c r="AX264" s="204"/>
      <c r="AY264" s="204" t="str">
        <f t="shared" si="86"/>
        <v/>
      </c>
      <c r="AZ264" s="204" t="str">
        <f>IF(COUNTIF(AY:AY,AY264)=1,AY264,IF(AND(COUNTIF(AY:AY,AY264)&gt;1,COUNTIF(AZ$2:AZ263,AY264)&gt;=1),"",AY264))</f>
        <v/>
      </c>
      <c r="BA264" s="204" t="str">
        <v/>
      </c>
      <c r="BB264" s="204" t="str">
        <f>IF(BA264="","",MAX(BB$2:BB263)+1)</f>
        <v/>
      </c>
      <c r="BC264" s="204"/>
      <c r="BD264" s="204">
        <v>262</v>
      </c>
      <c r="BE264" s="204" t="str">
        <f t="shared" si="87"/>
        <v>G. PROMYCINE</v>
      </c>
      <c r="BF264" s="204" t="str">
        <f t="shared" si="76"/>
        <v>INJ</v>
      </c>
      <c r="BG264" s="204" t="str">
        <f t="shared" si="77"/>
        <v>PENICILLINES</v>
      </c>
      <c r="BH264" s="204" t="str">
        <f t="shared" si="78"/>
        <v>AMINOGLYCOSIDES</v>
      </c>
      <c r="BI264" s="204" t="str">
        <f t="shared" si="79"/>
        <v/>
      </c>
      <c r="BJ264" s="204" t="str">
        <f t="shared" si="80"/>
        <v>benzylpenicillin</v>
      </c>
      <c r="BK264" s="204" t="str">
        <f t="shared" si="81"/>
        <v>dihydrostreptomycin</v>
      </c>
      <c r="BL264" s="204" t="str">
        <f t="shared" si="82"/>
        <v/>
      </c>
      <c r="BM264" s="204" t="str">
        <f t="shared" si="88"/>
        <v>Benzylpénicilline + Dihydrostreptomycine</v>
      </c>
      <c r="BN264" s="204" t="str">
        <f t="shared" si="83"/>
        <v>Benzylpénicilline</v>
      </c>
      <c r="BO264" s="204" t="str">
        <f t="shared" si="84"/>
        <v>Dihydrostreptomycine</v>
      </c>
      <c r="BP264" s="204" t="str">
        <f t="shared" si="85"/>
        <v/>
      </c>
      <c r="BQ264" s="204" t="str">
        <f t="shared" si="89"/>
        <v>Penicillines + Aminoglycosides</v>
      </c>
      <c r="BR264" s="204" t="str">
        <f t="shared" si="90"/>
        <v>Penicillines</v>
      </c>
      <c r="BS264" s="204" t="str">
        <f t="shared" si="91"/>
        <v>Aminoglycosides</v>
      </c>
      <c r="BT264" s="204" t="str">
        <f t="shared" si="92"/>
        <v/>
      </c>
      <c r="BU264" s="104" t="str">
        <f t="shared" si="93"/>
        <v>Voie parentérale</v>
      </c>
      <c r="BV264" s="202" t="str">
        <f t="shared" si="94"/>
        <v/>
      </c>
      <c r="BX264"/>
      <c r="BY264"/>
      <c r="BZ264"/>
      <c r="CA264"/>
      <c r="CB264"/>
      <c r="CD264"/>
      <c r="CO264" s="202">
        <v>263</v>
      </c>
    </row>
    <row r="265" spans="1:93" x14ac:dyDescent="0.25">
      <c r="A265" s="203" t="s">
        <v>3407</v>
      </c>
      <c r="B265" s="204" t="s">
        <v>3408</v>
      </c>
      <c r="C265" s="204" t="s">
        <v>3409</v>
      </c>
      <c r="D265" s="210" t="s">
        <v>851</v>
      </c>
      <c r="E265" s="204" t="s">
        <v>906</v>
      </c>
      <c r="F265" s="204" t="s">
        <v>3410</v>
      </c>
      <c r="G265" s="204" t="s">
        <v>908</v>
      </c>
      <c r="H265" s="204" t="s">
        <v>909</v>
      </c>
      <c r="I265" s="204" t="s">
        <v>910</v>
      </c>
      <c r="J265" s="204" t="s">
        <v>2248</v>
      </c>
      <c r="K265" s="204" t="s">
        <v>875</v>
      </c>
      <c r="L265" s="204" t="s">
        <v>1162</v>
      </c>
      <c r="M265" s="204" t="s">
        <v>213</v>
      </c>
      <c r="N265" s="204" t="s">
        <v>1031</v>
      </c>
      <c r="O265" s="204" t="s">
        <v>918</v>
      </c>
      <c r="P265" s="204" t="s">
        <v>859</v>
      </c>
      <c r="Q265" s="204" t="s">
        <v>1033</v>
      </c>
      <c r="R265" s="204">
        <v>0</v>
      </c>
      <c r="S265" s="204">
        <v>0</v>
      </c>
      <c r="T265" s="204">
        <v>20</v>
      </c>
      <c r="U265" s="204">
        <v>7</v>
      </c>
      <c r="V265" s="204">
        <v>0</v>
      </c>
      <c r="W265" s="204">
        <v>0</v>
      </c>
      <c r="X265" s="204">
        <v>0</v>
      </c>
      <c r="Y265" s="204">
        <v>0</v>
      </c>
      <c r="Z265" s="204">
        <v>0</v>
      </c>
      <c r="AA265" s="204">
        <v>0</v>
      </c>
      <c r="AB265" s="204">
        <v>0</v>
      </c>
      <c r="AC265" s="204">
        <v>0</v>
      </c>
      <c r="AD265" s="204">
        <v>0</v>
      </c>
      <c r="AE265" s="204">
        <v>0</v>
      </c>
      <c r="AF265" s="204">
        <v>0</v>
      </c>
      <c r="AG265" s="204">
        <v>0</v>
      </c>
      <c r="AH265" s="204">
        <v>0</v>
      </c>
      <c r="AI265" s="204">
        <v>0</v>
      </c>
      <c r="AJ265" s="204" t="s">
        <v>2249</v>
      </c>
      <c r="AK265" s="204" t="s">
        <v>2250</v>
      </c>
      <c r="AL265" s="204" t="s">
        <v>213</v>
      </c>
      <c r="AM265" s="204" t="s">
        <v>947</v>
      </c>
      <c r="AN265" s="204" t="s">
        <v>918</v>
      </c>
      <c r="AO265" s="204" t="s">
        <v>2251</v>
      </c>
      <c r="AP265" s="204" t="s">
        <v>2251</v>
      </c>
      <c r="AQ265" s="204"/>
      <c r="AR265" s="204"/>
      <c r="AS265" s="204"/>
      <c r="AT265" s="204"/>
      <c r="AU265" s="204"/>
      <c r="AV265" s="204"/>
      <c r="AW265" s="204"/>
      <c r="AX265" s="204"/>
      <c r="AY265" s="204" t="str">
        <f t="shared" si="86"/>
        <v/>
      </c>
      <c r="AZ265" s="204" t="str">
        <f>IF(COUNTIF(AY:AY,AY265)=1,AY265,IF(AND(COUNTIF(AY:AY,AY265)&gt;1,COUNTIF(AZ$2:AZ264,AY265)&gt;=1),"",AY265))</f>
        <v/>
      </c>
      <c r="BA265" s="204" t="str">
        <v/>
      </c>
      <c r="BB265" s="204" t="str">
        <f>IF(BA265="","",MAX(BB$2:BB264)+1)</f>
        <v/>
      </c>
      <c r="BC265" s="204"/>
      <c r="BD265" s="204">
        <v>263</v>
      </c>
      <c r="BE265" s="204" t="str">
        <f t="shared" si="87"/>
        <v>G.4</v>
      </c>
      <c r="BF265" s="204" t="str">
        <f t="shared" si="76"/>
        <v>INJ</v>
      </c>
      <c r="BG265" s="204" t="str">
        <f t="shared" si="77"/>
        <v>AMINOGLYCOSIDES</v>
      </c>
      <c r="BH265" s="204" t="str">
        <f t="shared" si="78"/>
        <v/>
      </c>
      <c r="BI265" s="204" t="str">
        <f t="shared" si="79"/>
        <v/>
      </c>
      <c r="BJ265" s="204" t="str">
        <f t="shared" si="80"/>
        <v>gentamicin</v>
      </c>
      <c r="BK265" s="204" t="str">
        <f t="shared" si="81"/>
        <v/>
      </c>
      <c r="BL265" s="204" t="str">
        <f t="shared" si="82"/>
        <v/>
      </c>
      <c r="BM265" s="204" t="str">
        <f t="shared" si="88"/>
        <v>Gentamicine</v>
      </c>
      <c r="BN265" s="204" t="str">
        <f t="shared" si="83"/>
        <v>Gentamicine</v>
      </c>
      <c r="BO265" s="204" t="str">
        <f t="shared" si="84"/>
        <v/>
      </c>
      <c r="BP265" s="204" t="str">
        <f t="shared" si="85"/>
        <v/>
      </c>
      <c r="BQ265" s="204" t="str">
        <f t="shared" si="89"/>
        <v>Aminoglycosides</v>
      </c>
      <c r="BR265" s="204" t="str">
        <f t="shared" si="90"/>
        <v>Aminoglycosides</v>
      </c>
      <c r="BS265" s="204" t="str">
        <f t="shared" si="91"/>
        <v/>
      </c>
      <c r="BT265" s="204" t="str">
        <f t="shared" si="92"/>
        <v/>
      </c>
      <c r="BU265" s="104" t="str">
        <f t="shared" si="93"/>
        <v>Voie parentérale</v>
      </c>
      <c r="BV265" s="202" t="str">
        <f t="shared" si="94"/>
        <v/>
      </c>
      <c r="BX265"/>
      <c r="BY265"/>
      <c r="BZ265"/>
      <c r="CA265"/>
      <c r="CB265"/>
      <c r="CD265"/>
      <c r="CO265" s="202">
        <v>264</v>
      </c>
    </row>
    <row r="266" spans="1:93" x14ac:dyDescent="0.25">
      <c r="A266" s="203" t="s">
        <v>3407</v>
      </c>
      <c r="B266" s="204" t="s">
        <v>3411</v>
      </c>
      <c r="C266" s="204" t="s">
        <v>3412</v>
      </c>
      <c r="D266" s="210" t="s">
        <v>863</v>
      </c>
      <c r="E266" s="204" t="s">
        <v>906</v>
      </c>
      <c r="F266" s="204" t="s">
        <v>3410</v>
      </c>
      <c r="G266" s="204" t="s">
        <v>908</v>
      </c>
      <c r="H266" s="204" t="s">
        <v>909</v>
      </c>
      <c r="I266" s="204" t="s">
        <v>910</v>
      </c>
      <c r="J266" s="204" t="s">
        <v>2248</v>
      </c>
      <c r="K266" s="204" t="s">
        <v>875</v>
      </c>
      <c r="L266" s="204" t="s">
        <v>1162</v>
      </c>
      <c r="M266" s="204" t="s">
        <v>213</v>
      </c>
      <c r="N266" s="204" t="s">
        <v>1031</v>
      </c>
      <c r="O266" s="204" t="s">
        <v>918</v>
      </c>
      <c r="P266" s="204" t="s">
        <v>859</v>
      </c>
      <c r="Q266" s="204" t="s">
        <v>947</v>
      </c>
      <c r="R266" s="204">
        <v>0</v>
      </c>
      <c r="S266" s="204">
        <v>0</v>
      </c>
      <c r="T266" s="204">
        <v>20</v>
      </c>
      <c r="U266" s="204">
        <v>7</v>
      </c>
      <c r="V266" s="204">
        <v>0</v>
      </c>
      <c r="W266" s="204">
        <v>0</v>
      </c>
      <c r="X266" s="204">
        <v>0</v>
      </c>
      <c r="Y266" s="204">
        <v>0</v>
      </c>
      <c r="Z266" s="204">
        <v>0</v>
      </c>
      <c r="AA266" s="204">
        <v>0</v>
      </c>
      <c r="AB266" s="204">
        <v>0</v>
      </c>
      <c r="AC266" s="204">
        <v>0</v>
      </c>
      <c r="AD266" s="204">
        <v>0</v>
      </c>
      <c r="AE266" s="204">
        <v>0</v>
      </c>
      <c r="AF266" s="204">
        <v>0</v>
      </c>
      <c r="AG266" s="204">
        <v>0</v>
      </c>
      <c r="AH266" s="204">
        <v>0</v>
      </c>
      <c r="AI266" s="204">
        <v>0</v>
      </c>
      <c r="AJ266" s="204" t="s">
        <v>2249</v>
      </c>
      <c r="AK266" s="204" t="s">
        <v>2250</v>
      </c>
      <c r="AL266" s="204" t="s">
        <v>213</v>
      </c>
      <c r="AM266" s="204" t="s">
        <v>947</v>
      </c>
      <c r="AN266" s="204" t="s">
        <v>918</v>
      </c>
      <c r="AO266" s="204" t="s">
        <v>2251</v>
      </c>
      <c r="AP266" s="204" t="s">
        <v>2251</v>
      </c>
      <c r="AQ266" s="204"/>
      <c r="AR266" s="204"/>
      <c r="AS266" s="204"/>
      <c r="AT266" s="204"/>
      <c r="AU266" s="204"/>
      <c r="AV266" s="204"/>
      <c r="AW266" s="204"/>
      <c r="AX266" s="204"/>
      <c r="AY266" s="204" t="str">
        <f t="shared" si="86"/>
        <v/>
      </c>
      <c r="AZ266" s="204" t="str">
        <f>IF(COUNTIF(AY:AY,AY266)=1,AY266,IF(AND(COUNTIF(AY:AY,AY266)&gt;1,COUNTIF(AZ$2:AZ265,AY266)&gt;=1),"",AY266))</f>
        <v/>
      </c>
      <c r="BA266" s="204" t="str">
        <v/>
      </c>
      <c r="BB266" s="204" t="str">
        <f>IF(BA266="","",MAX(BB$2:BB265)+1)</f>
        <v/>
      </c>
      <c r="BC266" s="204"/>
      <c r="BD266" s="204">
        <v>264</v>
      </c>
      <c r="BE266" s="204" t="str">
        <f t="shared" si="87"/>
        <v>GABBROVET 140 MG/ML SOLUTION POUR ADMINISTRATION DANS L’EAU DE BOISSON LE LAIT OU L’ALIMENT D’ALLAITEMENT POUR BOVINS PRE-RUMINANTS ET PORCS</v>
      </c>
      <c r="BF266" s="204" t="str">
        <f t="shared" si="76"/>
        <v>ORAL</v>
      </c>
      <c r="BG266" s="204" t="str">
        <f t="shared" si="77"/>
        <v>AMINOGLYCOSIDES</v>
      </c>
      <c r="BH266" s="204" t="str">
        <f t="shared" si="78"/>
        <v/>
      </c>
      <c r="BI266" s="204" t="str">
        <f t="shared" si="79"/>
        <v/>
      </c>
      <c r="BJ266" s="204" t="str">
        <f t="shared" si="80"/>
        <v>paromomycine</v>
      </c>
      <c r="BK266" s="204" t="str">
        <f t="shared" si="81"/>
        <v/>
      </c>
      <c r="BL266" s="204" t="str">
        <f t="shared" si="82"/>
        <v/>
      </c>
      <c r="BM266" s="204" t="str">
        <f t="shared" si="88"/>
        <v>Paromomycine</v>
      </c>
      <c r="BN266" s="204" t="str">
        <f t="shared" si="83"/>
        <v>Paromomycine</v>
      </c>
      <c r="BO266" s="204" t="str">
        <f t="shared" si="84"/>
        <v/>
      </c>
      <c r="BP266" s="204" t="str">
        <f t="shared" si="85"/>
        <v/>
      </c>
      <c r="BQ266" s="204" t="str">
        <f t="shared" si="89"/>
        <v>Aminoglycosides</v>
      </c>
      <c r="BR266" s="204" t="str">
        <f t="shared" si="90"/>
        <v>Aminoglycosides</v>
      </c>
      <c r="BS266" s="204" t="str">
        <f t="shared" si="91"/>
        <v/>
      </c>
      <c r="BT266" s="204" t="str">
        <f t="shared" si="92"/>
        <v/>
      </c>
      <c r="BU266" s="104" t="str">
        <f t="shared" si="93"/>
        <v>Voie orale  hors prémélanges médicamenteux</v>
      </c>
      <c r="BV266" s="202" t="str">
        <f t="shared" si="94"/>
        <v/>
      </c>
      <c r="BX266"/>
      <c r="BY266"/>
      <c r="BZ266"/>
      <c r="CA266"/>
      <c r="CB266"/>
      <c r="CD266"/>
      <c r="CO266" s="202">
        <v>265</v>
      </c>
    </row>
    <row r="267" spans="1:93" x14ac:dyDescent="0.25">
      <c r="A267" s="203" t="s">
        <v>3407</v>
      </c>
      <c r="B267" s="204" t="s">
        <v>3413</v>
      </c>
      <c r="C267" s="204" t="s">
        <v>3414</v>
      </c>
      <c r="D267" s="210" t="s">
        <v>1004</v>
      </c>
      <c r="E267" s="204" t="s">
        <v>906</v>
      </c>
      <c r="F267" s="204" t="s">
        <v>3410</v>
      </c>
      <c r="G267" s="204" t="s">
        <v>908</v>
      </c>
      <c r="H267" s="204" t="s">
        <v>909</v>
      </c>
      <c r="I267" s="204" t="s">
        <v>910</v>
      </c>
      <c r="J267" s="204" t="s">
        <v>2248</v>
      </c>
      <c r="K267" s="204" t="s">
        <v>875</v>
      </c>
      <c r="L267" s="204" t="s">
        <v>1162</v>
      </c>
      <c r="M267" s="204" t="s">
        <v>213</v>
      </c>
      <c r="N267" s="204" t="s">
        <v>1031</v>
      </c>
      <c r="O267" s="204" t="s">
        <v>918</v>
      </c>
      <c r="P267" s="204" t="s">
        <v>859</v>
      </c>
      <c r="Q267" s="204" t="s">
        <v>966</v>
      </c>
      <c r="R267" s="204">
        <v>0</v>
      </c>
      <c r="S267" s="204">
        <v>0</v>
      </c>
      <c r="T267" s="204">
        <v>20</v>
      </c>
      <c r="U267" s="204">
        <v>7</v>
      </c>
      <c r="V267" s="204">
        <v>0</v>
      </c>
      <c r="W267" s="204">
        <v>0</v>
      </c>
      <c r="X267" s="204">
        <v>0</v>
      </c>
      <c r="Y267" s="204">
        <v>0</v>
      </c>
      <c r="Z267" s="204">
        <v>0</v>
      </c>
      <c r="AA267" s="204">
        <v>0</v>
      </c>
      <c r="AB267" s="204">
        <v>0</v>
      </c>
      <c r="AC267" s="204">
        <v>0</v>
      </c>
      <c r="AD267" s="204">
        <v>0</v>
      </c>
      <c r="AE267" s="204">
        <v>0</v>
      </c>
      <c r="AF267" s="204">
        <v>0</v>
      </c>
      <c r="AG267" s="204">
        <v>0</v>
      </c>
      <c r="AH267" s="204">
        <v>0</v>
      </c>
      <c r="AI267" s="204">
        <v>0</v>
      </c>
      <c r="AJ267" s="204" t="s">
        <v>2249</v>
      </c>
      <c r="AK267" s="204" t="s">
        <v>2250</v>
      </c>
      <c r="AL267" s="204" t="s">
        <v>213</v>
      </c>
      <c r="AM267" s="204" t="s">
        <v>947</v>
      </c>
      <c r="AN267" s="204" t="s">
        <v>918</v>
      </c>
      <c r="AO267" s="204" t="s">
        <v>2251</v>
      </c>
      <c r="AP267" s="204" t="s">
        <v>2251</v>
      </c>
      <c r="AQ267" s="204"/>
      <c r="AR267" s="204"/>
      <c r="AS267" s="204"/>
      <c r="AT267" s="204"/>
      <c r="AU267" s="204"/>
      <c r="AV267" s="204"/>
      <c r="AW267" s="204"/>
      <c r="AX267" s="204"/>
      <c r="AY267" s="204" t="str">
        <f t="shared" si="86"/>
        <v/>
      </c>
      <c r="AZ267" s="204" t="str">
        <f>IF(COUNTIF(AY:AY,AY267)=1,AY267,IF(AND(COUNTIF(AY:AY,AY267)&gt;1,COUNTIF(AZ$2:AZ266,AY267)&gt;=1),"",AY267))</f>
        <v/>
      </c>
      <c r="BA267" s="204" t="str">
        <v/>
      </c>
      <c r="BB267" s="204" t="str">
        <f>IF(BA267="","",MAX(BB$2:BB266)+1)</f>
        <v/>
      </c>
      <c r="BC267" s="204"/>
      <c r="BD267" s="204">
        <v>265</v>
      </c>
      <c r="BE267" s="204" t="str">
        <f t="shared" si="87"/>
        <v>GALLUDOXX 433 MG/G POUDRE POUR ADMINISTRATION DANS L'EAU DE BOISSON/LE LAIT DE SUBSTITUTION POUR VEAUX POULETS ET DINDES</v>
      </c>
      <c r="BF267" s="204" t="str">
        <f t="shared" si="76"/>
        <v>ORAL</v>
      </c>
      <c r="BG267" s="204" t="str">
        <f t="shared" si="77"/>
        <v>TETRACYCLINES</v>
      </c>
      <c r="BH267" s="204" t="str">
        <f t="shared" si="78"/>
        <v/>
      </c>
      <c r="BI267" s="204" t="str">
        <f t="shared" si="79"/>
        <v/>
      </c>
      <c r="BJ267" s="204" t="str">
        <f t="shared" si="80"/>
        <v>doxycycline</v>
      </c>
      <c r="BK267" s="204" t="str">
        <f t="shared" si="81"/>
        <v/>
      </c>
      <c r="BL267" s="204" t="str">
        <f t="shared" si="82"/>
        <v/>
      </c>
      <c r="BM267" s="204" t="str">
        <f t="shared" si="88"/>
        <v>Doxycycline</v>
      </c>
      <c r="BN267" s="204" t="str">
        <f t="shared" si="83"/>
        <v>Doxycycline</v>
      </c>
      <c r="BO267" s="204" t="str">
        <f t="shared" si="84"/>
        <v/>
      </c>
      <c r="BP267" s="204" t="str">
        <f t="shared" si="85"/>
        <v/>
      </c>
      <c r="BQ267" s="204" t="str">
        <f t="shared" si="89"/>
        <v>Tetracyclines</v>
      </c>
      <c r="BR267" s="204" t="str">
        <f t="shared" si="90"/>
        <v>Tetracyclines</v>
      </c>
      <c r="BS267" s="204" t="str">
        <f t="shared" si="91"/>
        <v/>
      </c>
      <c r="BT267" s="204" t="str">
        <f t="shared" si="92"/>
        <v/>
      </c>
      <c r="BU267" s="104" t="str">
        <f t="shared" si="93"/>
        <v>Voie orale  hors prémélanges médicamenteux</v>
      </c>
      <c r="BV267" s="202" t="str">
        <f t="shared" si="94"/>
        <v/>
      </c>
      <c r="BX267"/>
      <c r="BY267"/>
      <c r="BZ267"/>
      <c r="CA267"/>
      <c r="CB267"/>
      <c r="CD267"/>
      <c r="CO267" s="202">
        <v>266</v>
      </c>
    </row>
    <row r="268" spans="1:93" x14ac:dyDescent="0.25">
      <c r="A268" s="203" t="s">
        <v>3421</v>
      </c>
      <c r="B268" s="204" t="s">
        <v>3422</v>
      </c>
      <c r="C268" s="204" t="s">
        <v>3409</v>
      </c>
      <c r="D268" s="210" t="s">
        <v>851</v>
      </c>
      <c r="E268" s="204" t="s">
        <v>906</v>
      </c>
      <c r="F268" s="204" t="s">
        <v>3423</v>
      </c>
      <c r="G268" s="204" t="s">
        <v>908</v>
      </c>
      <c r="H268" s="204" t="s">
        <v>955</v>
      </c>
      <c r="I268" s="204" t="s">
        <v>910</v>
      </c>
      <c r="J268" s="204" t="s">
        <v>2248</v>
      </c>
      <c r="K268" s="204" t="s">
        <v>875</v>
      </c>
      <c r="L268" s="204" t="s">
        <v>1162</v>
      </c>
      <c r="M268" s="204" t="s">
        <v>213</v>
      </c>
      <c r="N268" s="204" t="s">
        <v>1038</v>
      </c>
      <c r="O268" s="204" t="s">
        <v>918</v>
      </c>
      <c r="P268" s="204" t="s">
        <v>859</v>
      </c>
      <c r="Q268" s="204" t="s">
        <v>1031</v>
      </c>
      <c r="R268" s="204">
        <v>0</v>
      </c>
      <c r="S268" s="204">
        <v>0</v>
      </c>
      <c r="T268" s="204">
        <v>20</v>
      </c>
      <c r="U268" s="204">
        <v>7</v>
      </c>
      <c r="V268" s="204">
        <v>0</v>
      </c>
      <c r="W268" s="204">
        <v>0</v>
      </c>
      <c r="X268" s="204">
        <v>0</v>
      </c>
      <c r="Y268" s="204">
        <v>0</v>
      </c>
      <c r="Z268" s="204">
        <v>0</v>
      </c>
      <c r="AA268" s="204">
        <v>0</v>
      </c>
      <c r="AB268" s="204">
        <v>0</v>
      </c>
      <c r="AC268" s="204">
        <v>0</v>
      </c>
      <c r="AD268" s="204">
        <v>0</v>
      </c>
      <c r="AE268" s="204">
        <v>0</v>
      </c>
      <c r="AF268" s="204">
        <v>0</v>
      </c>
      <c r="AG268" s="204">
        <v>0</v>
      </c>
      <c r="AH268" s="204">
        <v>0</v>
      </c>
      <c r="AI268" s="204">
        <v>0</v>
      </c>
      <c r="AJ268" s="204" t="s">
        <v>2249</v>
      </c>
      <c r="AK268" s="204" t="s">
        <v>2250</v>
      </c>
      <c r="AL268" s="204" t="s">
        <v>213</v>
      </c>
      <c r="AM268" s="204" t="s">
        <v>851</v>
      </c>
      <c r="AN268" s="204" t="s">
        <v>918</v>
      </c>
      <c r="AO268" s="204" t="s">
        <v>2251</v>
      </c>
      <c r="AP268" s="204" t="s">
        <v>2251</v>
      </c>
      <c r="AQ268" s="204"/>
      <c r="AR268" s="204"/>
      <c r="AS268" s="204"/>
      <c r="AT268" s="204"/>
      <c r="AU268" s="204"/>
      <c r="AV268" s="204"/>
      <c r="AW268" s="204"/>
      <c r="AX268" s="204"/>
      <c r="AY268" s="204" t="str">
        <f t="shared" si="86"/>
        <v/>
      </c>
      <c r="AZ268" s="204" t="str">
        <f>IF(COUNTIF(AY:AY,AY268)=1,AY268,IF(AND(COUNTIF(AY:AY,AY268)&gt;1,COUNTIF(AZ$2:AZ267,AY268)&gt;=1),"",AY268))</f>
        <v/>
      </c>
      <c r="BA268" s="204" t="str">
        <v/>
      </c>
      <c r="BB268" s="204" t="str">
        <f>IF(BA268="","",MAX(BB$2:BB267)+1)</f>
        <v/>
      </c>
      <c r="BC268" s="204"/>
      <c r="BD268" s="204">
        <v>266</v>
      </c>
      <c r="BE268" s="204" t="str">
        <f t="shared" si="87"/>
        <v>GENEFLOXA 10 % SOLUTION INJECTABLE POUR BOVINS</v>
      </c>
      <c r="BF268" s="204" t="str">
        <f t="shared" si="76"/>
        <v>INJ</v>
      </c>
      <c r="BG268" s="204" t="str">
        <f t="shared" si="77"/>
        <v>FLUOROQUINOLONES</v>
      </c>
      <c r="BH268" s="204" t="str">
        <f t="shared" si="78"/>
        <v/>
      </c>
      <c r="BI268" s="204" t="str">
        <f t="shared" si="79"/>
        <v/>
      </c>
      <c r="BJ268" s="204" t="str">
        <f t="shared" si="80"/>
        <v>marbofloxacin</v>
      </c>
      <c r="BK268" s="204" t="str">
        <f t="shared" si="81"/>
        <v/>
      </c>
      <c r="BL268" s="204" t="str">
        <f t="shared" si="82"/>
        <v/>
      </c>
      <c r="BM268" s="204" t="str">
        <f t="shared" si="88"/>
        <v>Marbofloxacine</v>
      </c>
      <c r="BN268" s="204" t="str">
        <f t="shared" si="83"/>
        <v>Marbofloxacine</v>
      </c>
      <c r="BO268" s="204" t="str">
        <f t="shared" si="84"/>
        <v/>
      </c>
      <c r="BP268" s="204" t="str">
        <f t="shared" si="85"/>
        <v/>
      </c>
      <c r="BQ268" s="204" t="str">
        <f t="shared" si="89"/>
        <v>Fluoroquinolones</v>
      </c>
      <c r="BR268" s="204" t="str">
        <f t="shared" si="90"/>
        <v>Fluoroquinolones</v>
      </c>
      <c r="BS268" s="204" t="str">
        <f t="shared" si="91"/>
        <v/>
      </c>
      <c r="BT268" s="204" t="str">
        <f t="shared" si="92"/>
        <v/>
      </c>
      <c r="BU268" s="104" t="str">
        <f t="shared" si="93"/>
        <v>Voie parentérale</v>
      </c>
      <c r="BV268" s="202" t="str">
        <f t="shared" si="94"/>
        <v>x</v>
      </c>
      <c r="BX268"/>
      <c r="BY268"/>
      <c r="BZ268"/>
      <c r="CA268"/>
      <c r="CB268"/>
      <c r="CD268"/>
      <c r="CO268" s="202">
        <v>267</v>
      </c>
    </row>
    <row r="269" spans="1:93" x14ac:dyDescent="0.25">
      <c r="A269" s="203" t="s">
        <v>3421</v>
      </c>
      <c r="B269" s="204" t="s">
        <v>3424</v>
      </c>
      <c r="C269" s="204" t="s">
        <v>3412</v>
      </c>
      <c r="D269" s="210" t="s">
        <v>863</v>
      </c>
      <c r="E269" s="204" t="s">
        <v>906</v>
      </c>
      <c r="F269" s="204" t="s">
        <v>3423</v>
      </c>
      <c r="G269" s="204" t="s">
        <v>908</v>
      </c>
      <c r="H269" s="204" t="s">
        <v>955</v>
      </c>
      <c r="I269" s="204" t="s">
        <v>910</v>
      </c>
      <c r="J269" s="204" t="s">
        <v>2248</v>
      </c>
      <c r="K269" s="204" t="s">
        <v>875</v>
      </c>
      <c r="L269" s="204" t="s">
        <v>1162</v>
      </c>
      <c r="M269" s="204" t="s">
        <v>213</v>
      </c>
      <c r="N269" s="204" t="s">
        <v>1038</v>
      </c>
      <c r="O269" s="204" t="s">
        <v>918</v>
      </c>
      <c r="P269" s="204" t="s">
        <v>859</v>
      </c>
      <c r="Q269" s="204" t="s">
        <v>851</v>
      </c>
      <c r="R269" s="204">
        <v>0</v>
      </c>
      <c r="S269" s="204">
        <v>0</v>
      </c>
      <c r="T269" s="204">
        <v>20</v>
      </c>
      <c r="U269" s="204">
        <v>7</v>
      </c>
      <c r="V269" s="204">
        <v>0</v>
      </c>
      <c r="W269" s="204">
        <v>0</v>
      </c>
      <c r="X269" s="204">
        <v>0</v>
      </c>
      <c r="Y269" s="204">
        <v>0</v>
      </c>
      <c r="Z269" s="204">
        <v>0</v>
      </c>
      <c r="AA269" s="204">
        <v>0</v>
      </c>
      <c r="AB269" s="204">
        <v>0</v>
      </c>
      <c r="AC269" s="204">
        <v>0</v>
      </c>
      <c r="AD269" s="204">
        <v>0</v>
      </c>
      <c r="AE269" s="204">
        <v>0</v>
      </c>
      <c r="AF269" s="204">
        <v>0</v>
      </c>
      <c r="AG269" s="204">
        <v>0</v>
      </c>
      <c r="AH269" s="204">
        <v>0</v>
      </c>
      <c r="AI269" s="204">
        <v>0</v>
      </c>
      <c r="AJ269" s="204" t="s">
        <v>2249</v>
      </c>
      <c r="AK269" s="204" t="s">
        <v>2250</v>
      </c>
      <c r="AL269" s="204" t="s">
        <v>213</v>
      </c>
      <c r="AM269" s="204" t="s">
        <v>851</v>
      </c>
      <c r="AN269" s="204" t="s">
        <v>918</v>
      </c>
      <c r="AO269" s="204" t="s">
        <v>2251</v>
      </c>
      <c r="AP269" s="204" t="s">
        <v>2251</v>
      </c>
      <c r="AQ269" s="204"/>
      <c r="AR269" s="204"/>
      <c r="AS269" s="204"/>
      <c r="AT269" s="204"/>
      <c r="AU269" s="204"/>
      <c r="AV269" s="204"/>
      <c r="AW269" s="204"/>
      <c r="AX269" s="204"/>
      <c r="AY269" s="204" t="str">
        <f t="shared" si="86"/>
        <v/>
      </c>
      <c r="AZ269" s="204" t="str">
        <f>IF(COUNTIF(AY:AY,AY269)=1,AY269,IF(AND(COUNTIF(AY:AY,AY269)&gt;1,COUNTIF(AZ$2:AZ268,AY269)&gt;=1),"",AY269))</f>
        <v/>
      </c>
      <c r="BA269" s="204" t="str">
        <v/>
      </c>
      <c r="BB269" s="204" t="str">
        <f>IF(BA269="","",MAX(BB$2:BB268)+1)</f>
        <v/>
      </c>
      <c r="BC269" s="204"/>
      <c r="BD269" s="204">
        <v>267</v>
      </c>
      <c r="BE269" s="204" t="str">
        <f t="shared" si="87"/>
        <v>GENEFLOXA 10 % SOLUTION INJECTABLE POUR BOVINS ET PORCINS</v>
      </c>
      <c r="BF269" s="204" t="str">
        <f t="shared" si="76"/>
        <v>INJ</v>
      </c>
      <c r="BG269" s="204" t="str">
        <f t="shared" si="77"/>
        <v>FLUOROQUINOLONES</v>
      </c>
      <c r="BH269" s="204" t="str">
        <f t="shared" si="78"/>
        <v/>
      </c>
      <c r="BI269" s="204" t="str">
        <f t="shared" si="79"/>
        <v/>
      </c>
      <c r="BJ269" s="204" t="str">
        <f t="shared" si="80"/>
        <v>marbofloxacin</v>
      </c>
      <c r="BK269" s="204" t="str">
        <f t="shared" si="81"/>
        <v/>
      </c>
      <c r="BL269" s="204" t="str">
        <f t="shared" si="82"/>
        <v/>
      </c>
      <c r="BM269" s="204" t="str">
        <f t="shared" si="88"/>
        <v>Marbofloxacine</v>
      </c>
      <c r="BN269" s="204" t="str">
        <f t="shared" si="83"/>
        <v>Marbofloxacine</v>
      </c>
      <c r="BO269" s="204" t="str">
        <f t="shared" si="84"/>
        <v/>
      </c>
      <c r="BP269" s="204" t="str">
        <f t="shared" si="85"/>
        <v/>
      </c>
      <c r="BQ269" s="204" t="str">
        <f t="shared" si="89"/>
        <v>Fluoroquinolones</v>
      </c>
      <c r="BR269" s="204" t="str">
        <f t="shared" si="90"/>
        <v>Fluoroquinolones</v>
      </c>
      <c r="BS269" s="204" t="str">
        <f t="shared" si="91"/>
        <v/>
      </c>
      <c r="BT269" s="204" t="str">
        <f t="shared" si="92"/>
        <v/>
      </c>
      <c r="BU269" s="104" t="str">
        <f t="shared" si="93"/>
        <v>Voie parentérale</v>
      </c>
      <c r="BV269" s="202" t="str">
        <f t="shared" si="94"/>
        <v>x</v>
      </c>
      <c r="BX269"/>
      <c r="BY269"/>
      <c r="BZ269"/>
      <c r="CA269"/>
      <c r="CB269"/>
      <c r="CD269"/>
      <c r="CO269" s="202">
        <v>268</v>
      </c>
    </row>
    <row r="270" spans="1:93" x14ac:dyDescent="0.25">
      <c r="A270" s="203" t="s">
        <v>3421</v>
      </c>
      <c r="B270" s="204" t="s">
        <v>3425</v>
      </c>
      <c r="C270" s="204" t="s">
        <v>3420</v>
      </c>
      <c r="D270" s="210" t="s">
        <v>2148</v>
      </c>
      <c r="E270" s="204" t="s">
        <v>906</v>
      </c>
      <c r="F270" s="204" t="s">
        <v>3423</v>
      </c>
      <c r="G270" s="204" t="s">
        <v>908</v>
      </c>
      <c r="H270" s="204" t="s">
        <v>955</v>
      </c>
      <c r="I270" s="204" t="s">
        <v>910</v>
      </c>
      <c r="J270" s="204" t="s">
        <v>2248</v>
      </c>
      <c r="K270" s="204" t="s">
        <v>875</v>
      </c>
      <c r="L270" s="204" t="s">
        <v>1162</v>
      </c>
      <c r="M270" s="204" t="s">
        <v>213</v>
      </c>
      <c r="N270" s="204" t="s">
        <v>1038</v>
      </c>
      <c r="O270" s="204" t="s">
        <v>918</v>
      </c>
      <c r="P270" s="204" t="s">
        <v>859</v>
      </c>
      <c r="Q270" s="204" t="s">
        <v>1327</v>
      </c>
      <c r="R270" s="204">
        <v>0</v>
      </c>
      <c r="S270" s="204">
        <v>0</v>
      </c>
      <c r="T270" s="204">
        <v>20</v>
      </c>
      <c r="U270" s="204">
        <v>7</v>
      </c>
      <c r="V270" s="204">
        <v>0</v>
      </c>
      <c r="W270" s="204">
        <v>0</v>
      </c>
      <c r="X270" s="204">
        <v>0</v>
      </c>
      <c r="Y270" s="204">
        <v>0</v>
      </c>
      <c r="Z270" s="204">
        <v>0</v>
      </c>
      <c r="AA270" s="204">
        <v>0</v>
      </c>
      <c r="AB270" s="204">
        <v>0</v>
      </c>
      <c r="AC270" s="204">
        <v>0</v>
      </c>
      <c r="AD270" s="204">
        <v>0</v>
      </c>
      <c r="AE270" s="204">
        <v>0</v>
      </c>
      <c r="AF270" s="204">
        <v>0</v>
      </c>
      <c r="AG270" s="204">
        <v>0</v>
      </c>
      <c r="AH270" s="204">
        <v>0</v>
      </c>
      <c r="AI270" s="204">
        <v>0</v>
      </c>
      <c r="AJ270" s="204" t="s">
        <v>2249</v>
      </c>
      <c r="AK270" s="204" t="s">
        <v>2250</v>
      </c>
      <c r="AL270" s="204" t="s">
        <v>213</v>
      </c>
      <c r="AM270" s="204" t="s">
        <v>851</v>
      </c>
      <c r="AN270" s="204" t="s">
        <v>918</v>
      </c>
      <c r="AO270" s="204" t="s">
        <v>2251</v>
      </c>
      <c r="AP270" s="204" t="s">
        <v>2251</v>
      </c>
      <c r="AQ270" s="204"/>
      <c r="AR270" s="204"/>
      <c r="AS270" s="204"/>
      <c r="AT270" s="204"/>
      <c r="AU270" s="204"/>
      <c r="AV270" s="204"/>
      <c r="AW270" s="204"/>
      <c r="AX270" s="204"/>
      <c r="AY270" s="204" t="str">
        <f t="shared" si="86"/>
        <v/>
      </c>
      <c r="AZ270" s="204" t="str">
        <f>IF(COUNTIF(AY:AY,AY270)=1,AY270,IF(AND(COUNTIF(AY:AY,AY270)&gt;1,COUNTIF(AZ$2:AZ269,AY270)&gt;=1),"",AY270))</f>
        <v/>
      </c>
      <c r="BA270" s="204" t="str">
        <v/>
      </c>
      <c r="BB270" s="204" t="str">
        <f>IF(BA270="","",MAX(BB$2:BB269)+1)</f>
        <v/>
      </c>
      <c r="BC270" s="204"/>
      <c r="BD270" s="204">
        <v>268</v>
      </c>
      <c r="BE270" s="204" t="str">
        <f t="shared" si="87"/>
        <v>GENEFLOXA 10 % SOLUTION INJECTABLE POUR PORCINS</v>
      </c>
      <c r="BF270" s="204" t="str">
        <f t="shared" si="76"/>
        <v>INJ</v>
      </c>
      <c r="BG270" s="204" t="str">
        <f t="shared" si="77"/>
        <v>FLUOROQUINOLONES</v>
      </c>
      <c r="BH270" s="204" t="str">
        <f t="shared" si="78"/>
        <v/>
      </c>
      <c r="BI270" s="204" t="str">
        <f t="shared" si="79"/>
        <v/>
      </c>
      <c r="BJ270" s="204" t="str">
        <f t="shared" si="80"/>
        <v>marbofloxacin</v>
      </c>
      <c r="BK270" s="204" t="str">
        <f t="shared" si="81"/>
        <v/>
      </c>
      <c r="BL270" s="204" t="str">
        <f t="shared" si="82"/>
        <v/>
      </c>
      <c r="BM270" s="204" t="str">
        <f t="shared" si="88"/>
        <v>Marbofloxacine</v>
      </c>
      <c r="BN270" s="204" t="str">
        <f t="shared" si="83"/>
        <v>Marbofloxacine</v>
      </c>
      <c r="BO270" s="204" t="str">
        <f t="shared" si="84"/>
        <v/>
      </c>
      <c r="BP270" s="204" t="str">
        <f t="shared" si="85"/>
        <v/>
      </c>
      <c r="BQ270" s="204" t="str">
        <f t="shared" si="89"/>
        <v>Fluoroquinolones</v>
      </c>
      <c r="BR270" s="204" t="str">
        <f t="shared" si="90"/>
        <v>Fluoroquinolones</v>
      </c>
      <c r="BS270" s="204" t="str">
        <f t="shared" si="91"/>
        <v/>
      </c>
      <c r="BT270" s="204" t="str">
        <f t="shared" si="92"/>
        <v/>
      </c>
      <c r="BU270" s="104" t="str">
        <f t="shared" si="93"/>
        <v>Voie parentérale</v>
      </c>
      <c r="BV270" s="202" t="str">
        <f t="shared" si="94"/>
        <v>x</v>
      </c>
      <c r="BX270"/>
      <c r="BY270"/>
      <c r="BZ270"/>
      <c r="CA270"/>
      <c r="CB270"/>
      <c r="CD270"/>
      <c r="CO270" s="202">
        <v>269</v>
      </c>
    </row>
    <row r="271" spans="1:93" x14ac:dyDescent="0.25">
      <c r="A271" s="203" t="s">
        <v>4191</v>
      </c>
      <c r="B271" s="204" t="s">
        <v>4192</v>
      </c>
      <c r="C271" s="204" t="s">
        <v>3409</v>
      </c>
      <c r="D271" s="210" t="s">
        <v>851</v>
      </c>
      <c r="E271" s="204" t="s">
        <v>906</v>
      </c>
      <c r="F271" s="204" t="s">
        <v>4193</v>
      </c>
      <c r="G271" s="204" t="s">
        <v>908</v>
      </c>
      <c r="H271" s="204" t="s">
        <v>909</v>
      </c>
      <c r="I271" s="204" t="s">
        <v>910</v>
      </c>
      <c r="J271" s="204" t="s">
        <v>2248</v>
      </c>
      <c r="K271" s="204" t="s">
        <v>875</v>
      </c>
      <c r="L271" s="204" t="s">
        <v>1162</v>
      </c>
      <c r="M271" s="204" t="s">
        <v>213</v>
      </c>
      <c r="N271" s="204" t="s">
        <v>868</v>
      </c>
      <c r="O271" s="204" t="s">
        <v>918</v>
      </c>
      <c r="P271" s="204" t="s">
        <v>859</v>
      </c>
      <c r="Q271" s="204" t="s">
        <v>983</v>
      </c>
      <c r="R271" s="204">
        <v>0</v>
      </c>
      <c r="S271" s="204">
        <v>0</v>
      </c>
      <c r="T271" s="204">
        <v>20</v>
      </c>
      <c r="U271" s="204">
        <v>7</v>
      </c>
      <c r="V271" s="204">
        <v>0</v>
      </c>
      <c r="W271" s="204">
        <v>0</v>
      </c>
      <c r="X271" s="204">
        <v>0</v>
      </c>
      <c r="Y271" s="204">
        <v>0</v>
      </c>
      <c r="Z271" s="204">
        <v>0</v>
      </c>
      <c r="AA271" s="204">
        <v>0</v>
      </c>
      <c r="AB271" s="204">
        <v>0</v>
      </c>
      <c r="AC271" s="204">
        <v>0</v>
      </c>
      <c r="AD271" s="204">
        <v>0</v>
      </c>
      <c r="AE271" s="204">
        <v>0</v>
      </c>
      <c r="AF271" s="204">
        <v>0</v>
      </c>
      <c r="AG271" s="204">
        <v>0</v>
      </c>
      <c r="AH271" s="204">
        <v>0</v>
      </c>
      <c r="AI271" s="204">
        <v>0</v>
      </c>
      <c r="AJ271" s="204" t="s">
        <v>2249</v>
      </c>
      <c r="AK271" s="204" t="s">
        <v>2250</v>
      </c>
      <c r="AL271" s="204" t="s">
        <v>213</v>
      </c>
      <c r="AM271" s="204" t="s">
        <v>1179</v>
      </c>
      <c r="AN271" s="204" t="s">
        <v>918</v>
      </c>
      <c r="AO271" s="204" t="s">
        <v>2251</v>
      </c>
      <c r="AP271" s="204" t="s">
        <v>2251</v>
      </c>
      <c r="AQ271" s="204"/>
      <c r="AR271" s="204"/>
      <c r="AS271" s="204"/>
      <c r="AT271" s="204"/>
      <c r="AU271" s="204"/>
      <c r="AV271" s="204"/>
      <c r="AW271" s="204"/>
      <c r="AX271" s="204"/>
      <c r="AY271" s="204" t="str">
        <f t="shared" si="86"/>
        <v/>
      </c>
      <c r="AZ271" s="204" t="str">
        <f>IF(COUNTIF(AY:AY,AY271)=1,AY271,IF(AND(COUNTIF(AY:AY,AY271)&gt;1,COUNTIF(AZ$2:AZ270,AY271)&gt;=1),"",AY271))</f>
        <v/>
      </c>
      <c r="BA271" s="204" t="str">
        <v/>
      </c>
      <c r="BB271" s="204" t="str">
        <f>IF(BA271="","",MAX(BB$2:BB270)+1)</f>
        <v/>
      </c>
      <c r="BC271" s="204"/>
      <c r="BD271" s="204">
        <v>269</v>
      </c>
      <c r="BE271" s="204" t="str">
        <f t="shared" si="87"/>
        <v>GENEFLOXA 2 % SOLUTION INJECTABLE POUR BOVINS</v>
      </c>
      <c r="BF271" s="204" t="str">
        <f t="shared" si="76"/>
        <v>INJ</v>
      </c>
      <c r="BG271" s="204" t="str">
        <f t="shared" si="77"/>
        <v>FLUOROQUINOLONES</v>
      </c>
      <c r="BH271" s="204" t="str">
        <f t="shared" si="78"/>
        <v/>
      </c>
      <c r="BI271" s="204" t="str">
        <f t="shared" si="79"/>
        <v/>
      </c>
      <c r="BJ271" s="204" t="str">
        <f t="shared" si="80"/>
        <v>marbofloxacin</v>
      </c>
      <c r="BK271" s="204" t="str">
        <f t="shared" si="81"/>
        <v/>
      </c>
      <c r="BL271" s="204" t="str">
        <f t="shared" si="82"/>
        <v/>
      </c>
      <c r="BM271" s="204" t="str">
        <f t="shared" si="88"/>
        <v>Marbofloxacine</v>
      </c>
      <c r="BN271" s="204" t="str">
        <f t="shared" si="83"/>
        <v>Marbofloxacine</v>
      </c>
      <c r="BO271" s="204" t="str">
        <f t="shared" si="84"/>
        <v/>
      </c>
      <c r="BP271" s="204" t="str">
        <f t="shared" si="85"/>
        <v/>
      </c>
      <c r="BQ271" s="204" t="str">
        <f t="shared" si="89"/>
        <v>Fluoroquinolones</v>
      </c>
      <c r="BR271" s="204" t="str">
        <f t="shared" si="90"/>
        <v>Fluoroquinolones</v>
      </c>
      <c r="BS271" s="204" t="str">
        <f t="shared" si="91"/>
        <v/>
      </c>
      <c r="BT271" s="204" t="str">
        <f t="shared" si="92"/>
        <v/>
      </c>
      <c r="BU271" s="104" t="str">
        <f t="shared" si="93"/>
        <v>Voie parentérale</v>
      </c>
      <c r="BV271" s="202" t="str">
        <f t="shared" si="94"/>
        <v>x</v>
      </c>
      <c r="BX271"/>
      <c r="BY271"/>
      <c r="BZ271"/>
      <c r="CA271"/>
      <c r="CB271"/>
      <c r="CD271"/>
      <c r="CO271" s="202">
        <v>270</v>
      </c>
    </row>
    <row r="272" spans="1:93" x14ac:dyDescent="0.25">
      <c r="A272" s="203" t="s">
        <v>4191</v>
      </c>
      <c r="B272" s="204" t="s">
        <v>4194</v>
      </c>
      <c r="C272" s="204" t="s">
        <v>3412</v>
      </c>
      <c r="D272" s="210" t="s">
        <v>863</v>
      </c>
      <c r="E272" s="204" t="s">
        <v>906</v>
      </c>
      <c r="F272" s="204" t="s">
        <v>4193</v>
      </c>
      <c r="G272" s="204" t="s">
        <v>908</v>
      </c>
      <c r="H272" s="204" t="s">
        <v>909</v>
      </c>
      <c r="I272" s="204" t="s">
        <v>910</v>
      </c>
      <c r="J272" s="204" t="s">
        <v>2248</v>
      </c>
      <c r="K272" s="204" t="s">
        <v>875</v>
      </c>
      <c r="L272" s="204" t="s">
        <v>1162</v>
      </c>
      <c r="M272" s="204" t="s">
        <v>213</v>
      </c>
      <c r="N272" s="204" t="s">
        <v>868</v>
      </c>
      <c r="O272" s="204" t="s">
        <v>918</v>
      </c>
      <c r="P272" s="204" t="s">
        <v>859</v>
      </c>
      <c r="Q272" s="204" t="s">
        <v>1179</v>
      </c>
      <c r="R272" s="204">
        <v>0</v>
      </c>
      <c r="S272" s="204">
        <v>0</v>
      </c>
      <c r="T272" s="204">
        <v>20</v>
      </c>
      <c r="U272" s="204">
        <v>7</v>
      </c>
      <c r="V272" s="204">
        <v>0</v>
      </c>
      <c r="W272" s="204">
        <v>0</v>
      </c>
      <c r="X272" s="204">
        <v>0</v>
      </c>
      <c r="Y272" s="204">
        <v>0</v>
      </c>
      <c r="Z272" s="204">
        <v>0</v>
      </c>
      <c r="AA272" s="204">
        <v>0</v>
      </c>
      <c r="AB272" s="204">
        <v>0</v>
      </c>
      <c r="AC272" s="204">
        <v>0</v>
      </c>
      <c r="AD272" s="204">
        <v>0</v>
      </c>
      <c r="AE272" s="204">
        <v>0</v>
      </c>
      <c r="AF272" s="204">
        <v>0</v>
      </c>
      <c r="AG272" s="204">
        <v>0</v>
      </c>
      <c r="AH272" s="204">
        <v>0</v>
      </c>
      <c r="AI272" s="204">
        <v>0</v>
      </c>
      <c r="AJ272" s="204" t="s">
        <v>2249</v>
      </c>
      <c r="AK272" s="204" t="s">
        <v>2250</v>
      </c>
      <c r="AL272" s="204" t="s">
        <v>213</v>
      </c>
      <c r="AM272" s="204" t="s">
        <v>1179</v>
      </c>
      <c r="AN272" s="204" t="s">
        <v>918</v>
      </c>
      <c r="AO272" s="204" t="s">
        <v>2251</v>
      </c>
      <c r="AP272" s="204" t="s">
        <v>2251</v>
      </c>
      <c r="AQ272" s="204"/>
      <c r="AR272" s="204"/>
      <c r="AS272" s="204"/>
      <c r="AT272" s="204"/>
      <c r="AU272" s="204"/>
      <c r="AV272" s="204"/>
      <c r="AW272" s="204"/>
      <c r="AX272" s="204"/>
      <c r="AY272" s="204" t="str">
        <f t="shared" si="86"/>
        <v/>
      </c>
      <c r="AZ272" s="204" t="str">
        <f>IF(COUNTIF(AY:AY,AY272)=1,AY272,IF(AND(COUNTIF(AY:AY,AY272)&gt;1,COUNTIF(AZ$2:AZ271,AY272)&gt;=1),"",AY272))</f>
        <v/>
      </c>
      <c r="BA272" s="204" t="str">
        <v/>
      </c>
      <c r="BB272" s="204" t="str">
        <f>IF(BA272="","",MAX(BB$2:BB271)+1)</f>
        <v/>
      </c>
      <c r="BC272" s="204"/>
      <c r="BD272" s="204">
        <v>270</v>
      </c>
      <c r="BE272" s="204" t="str">
        <f t="shared" si="87"/>
        <v>GENEFLOXA 2 % SOLUTION INJECTABLE POUR BOVINS ET PORCINS</v>
      </c>
      <c r="BF272" s="204" t="str">
        <f t="shared" si="76"/>
        <v>INJ</v>
      </c>
      <c r="BG272" s="204" t="str">
        <f t="shared" si="77"/>
        <v>FLUOROQUINOLONES</v>
      </c>
      <c r="BH272" s="204" t="str">
        <f t="shared" si="78"/>
        <v/>
      </c>
      <c r="BI272" s="204" t="str">
        <f t="shared" si="79"/>
        <v/>
      </c>
      <c r="BJ272" s="204" t="str">
        <f t="shared" si="80"/>
        <v>marbofloxacin</v>
      </c>
      <c r="BK272" s="204" t="str">
        <f t="shared" si="81"/>
        <v/>
      </c>
      <c r="BL272" s="204" t="str">
        <f t="shared" si="82"/>
        <v/>
      </c>
      <c r="BM272" s="204" t="str">
        <f t="shared" si="88"/>
        <v>Marbofloxacine</v>
      </c>
      <c r="BN272" s="204" t="str">
        <f t="shared" si="83"/>
        <v>Marbofloxacine</v>
      </c>
      <c r="BO272" s="204" t="str">
        <f t="shared" si="84"/>
        <v/>
      </c>
      <c r="BP272" s="204" t="str">
        <f t="shared" si="85"/>
        <v/>
      </c>
      <c r="BQ272" s="204" t="str">
        <f t="shared" si="89"/>
        <v>Fluoroquinolones</v>
      </c>
      <c r="BR272" s="204" t="str">
        <f t="shared" si="90"/>
        <v>Fluoroquinolones</v>
      </c>
      <c r="BS272" s="204" t="str">
        <f t="shared" si="91"/>
        <v/>
      </c>
      <c r="BT272" s="204" t="str">
        <f t="shared" si="92"/>
        <v/>
      </c>
      <c r="BU272" s="104" t="str">
        <f t="shared" si="93"/>
        <v>Voie parentérale</v>
      </c>
      <c r="BV272" s="202" t="str">
        <f t="shared" si="94"/>
        <v>x</v>
      </c>
      <c r="BX272"/>
      <c r="BY272"/>
      <c r="BZ272"/>
      <c r="CA272"/>
      <c r="CB272"/>
      <c r="CD272"/>
      <c r="CO272" s="202">
        <v>271</v>
      </c>
    </row>
    <row r="273" spans="1:93" x14ac:dyDescent="0.25">
      <c r="A273" s="203" t="s">
        <v>4191</v>
      </c>
      <c r="B273" s="204" t="s">
        <v>4195</v>
      </c>
      <c r="C273" s="204" t="s">
        <v>3414</v>
      </c>
      <c r="D273" s="210" t="s">
        <v>1004</v>
      </c>
      <c r="E273" s="204" t="s">
        <v>906</v>
      </c>
      <c r="F273" s="204" t="s">
        <v>4193</v>
      </c>
      <c r="G273" s="204" t="s">
        <v>908</v>
      </c>
      <c r="H273" s="204" t="s">
        <v>909</v>
      </c>
      <c r="I273" s="204" t="s">
        <v>910</v>
      </c>
      <c r="J273" s="204" t="s">
        <v>2248</v>
      </c>
      <c r="K273" s="204" t="s">
        <v>875</v>
      </c>
      <c r="L273" s="204" t="s">
        <v>1162</v>
      </c>
      <c r="M273" s="204" t="s">
        <v>213</v>
      </c>
      <c r="N273" s="204" t="s">
        <v>868</v>
      </c>
      <c r="O273" s="204" t="s">
        <v>918</v>
      </c>
      <c r="P273" s="204" t="s">
        <v>859</v>
      </c>
      <c r="Q273" s="204" t="s">
        <v>950</v>
      </c>
      <c r="R273" s="204">
        <v>0</v>
      </c>
      <c r="S273" s="204">
        <v>0</v>
      </c>
      <c r="T273" s="204">
        <v>20</v>
      </c>
      <c r="U273" s="204">
        <v>7</v>
      </c>
      <c r="V273" s="204">
        <v>0</v>
      </c>
      <c r="W273" s="204">
        <v>0</v>
      </c>
      <c r="X273" s="204">
        <v>0</v>
      </c>
      <c r="Y273" s="204">
        <v>0</v>
      </c>
      <c r="Z273" s="204">
        <v>0</v>
      </c>
      <c r="AA273" s="204">
        <v>0</v>
      </c>
      <c r="AB273" s="204">
        <v>0</v>
      </c>
      <c r="AC273" s="204">
        <v>0</v>
      </c>
      <c r="AD273" s="204">
        <v>0</v>
      </c>
      <c r="AE273" s="204">
        <v>0</v>
      </c>
      <c r="AF273" s="204">
        <v>0</v>
      </c>
      <c r="AG273" s="204">
        <v>0</v>
      </c>
      <c r="AH273" s="204">
        <v>0</v>
      </c>
      <c r="AI273" s="204">
        <v>0</v>
      </c>
      <c r="AJ273" s="204" t="s">
        <v>2249</v>
      </c>
      <c r="AK273" s="204" t="s">
        <v>2250</v>
      </c>
      <c r="AL273" s="204" t="s">
        <v>213</v>
      </c>
      <c r="AM273" s="204" t="s">
        <v>1179</v>
      </c>
      <c r="AN273" s="204" t="s">
        <v>918</v>
      </c>
      <c r="AO273" s="204" t="s">
        <v>2251</v>
      </c>
      <c r="AP273" s="204" t="s">
        <v>2251</v>
      </c>
      <c r="AQ273" s="204"/>
      <c r="AR273" s="204"/>
      <c r="AS273" s="204"/>
      <c r="AT273" s="204"/>
      <c r="AU273" s="204"/>
      <c r="AV273" s="204"/>
      <c r="AW273" s="204"/>
      <c r="AX273" s="204"/>
      <c r="AY273" s="204" t="str">
        <f t="shared" si="86"/>
        <v/>
      </c>
      <c r="AZ273" s="204" t="str">
        <f>IF(COUNTIF(AY:AY,AY273)=1,AY273,IF(AND(COUNTIF(AY:AY,AY273)&gt;1,COUNTIF(AZ$2:AZ272,AY273)&gt;=1),"",AY273))</f>
        <v/>
      </c>
      <c r="BA273" s="204" t="str">
        <v/>
      </c>
      <c r="BB273" s="204" t="str">
        <f>IF(BA273="","",MAX(BB$2:BB272)+1)</f>
        <v/>
      </c>
      <c r="BC273" s="204"/>
      <c r="BD273" s="204">
        <v>271</v>
      </c>
      <c r="BE273" s="204" t="str">
        <f t="shared" si="87"/>
        <v>GENEFLOXA 2 % SOLUTION INJECTABLE POUR PORCINS</v>
      </c>
      <c r="BF273" s="204" t="str">
        <f t="shared" si="76"/>
        <v>INJ</v>
      </c>
      <c r="BG273" s="204" t="str">
        <f t="shared" si="77"/>
        <v>FLUOROQUINOLONES</v>
      </c>
      <c r="BH273" s="204" t="str">
        <f t="shared" si="78"/>
        <v/>
      </c>
      <c r="BI273" s="204" t="str">
        <f t="shared" si="79"/>
        <v/>
      </c>
      <c r="BJ273" s="204" t="str">
        <f t="shared" si="80"/>
        <v>marbofloxacin</v>
      </c>
      <c r="BK273" s="204" t="str">
        <f t="shared" si="81"/>
        <v/>
      </c>
      <c r="BL273" s="204" t="str">
        <f t="shared" si="82"/>
        <v/>
      </c>
      <c r="BM273" s="204" t="str">
        <f t="shared" si="88"/>
        <v>Marbofloxacine</v>
      </c>
      <c r="BN273" s="204" t="str">
        <f t="shared" si="83"/>
        <v>Marbofloxacine</v>
      </c>
      <c r="BO273" s="204" t="str">
        <f t="shared" si="84"/>
        <v/>
      </c>
      <c r="BP273" s="204" t="str">
        <f t="shared" si="85"/>
        <v/>
      </c>
      <c r="BQ273" s="204" t="str">
        <f t="shared" si="89"/>
        <v>Fluoroquinolones</v>
      </c>
      <c r="BR273" s="204" t="str">
        <f t="shared" si="90"/>
        <v>Fluoroquinolones</v>
      </c>
      <c r="BS273" s="204" t="str">
        <f t="shared" si="91"/>
        <v/>
      </c>
      <c r="BT273" s="204" t="str">
        <f t="shared" si="92"/>
        <v/>
      </c>
      <c r="BU273" s="104" t="str">
        <f t="shared" si="93"/>
        <v>Voie parentérale</v>
      </c>
      <c r="BV273" s="202" t="str">
        <f t="shared" si="94"/>
        <v>x</v>
      </c>
      <c r="BX273"/>
      <c r="BY273"/>
      <c r="BZ273"/>
      <c r="CA273"/>
      <c r="CB273"/>
      <c r="CD273"/>
      <c r="CO273" s="202">
        <v>272</v>
      </c>
    </row>
    <row r="274" spans="1:93" x14ac:dyDescent="0.25">
      <c r="A274" s="203" t="s">
        <v>3311</v>
      </c>
      <c r="B274" s="204" t="s">
        <v>3312</v>
      </c>
      <c r="C274" s="204" t="s">
        <v>3313</v>
      </c>
      <c r="D274" s="210" t="s">
        <v>863</v>
      </c>
      <c r="E274" s="204" t="s">
        <v>906</v>
      </c>
      <c r="F274" s="204" t="s">
        <v>3314</v>
      </c>
      <c r="G274" s="204" t="s">
        <v>908</v>
      </c>
      <c r="H274" s="204" t="s">
        <v>955</v>
      </c>
      <c r="I274" s="204" t="s">
        <v>910</v>
      </c>
      <c r="J274" s="204" t="s">
        <v>2248</v>
      </c>
      <c r="K274" s="204" t="s">
        <v>875</v>
      </c>
      <c r="L274" s="204" t="s">
        <v>1162</v>
      </c>
      <c r="M274" s="204" t="s">
        <v>213</v>
      </c>
      <c r="N274" s="204" t="s">
        <v>959</v>
      </c>
      <c r="O274" s="204" t="s">
        <v>918</v>
      </c>
      <c r="P274" s="204" t="s">
        <v>859</v>
      </c>
      <c r="Q274" s="204" t="s">
        <v>868</v>
      </c>
      <c r="R274" s="204">
        <v>0</v>
      </c>
      <c r="S274" s="204">
        <v>0</v>
      </c>
      <c r="T274" s="204">
        <v>20</v>
      </c>
      <c r="U274" s="204">
        <v>7</v>
      </c>
      <c r="V274" s="204">
        <v>0</v>
      </c>
      <c r="W274" s="204">
        <v>0</v>
      </c>
      <c r="X274" s="204">
        <v>0</v>
      </c>
      <c r="Y274" s="204">
        <v>0</v>
      </c>
      <c r="Z274" s="204">
        <v>0</v>
      </c>
      <c r="AA274" s="204">
        <v>0</v>
      </c>
      <c r="AB274" s="204">
        <v>0</v>
      </c>
      <c r="AC274" s="204">
        <v>0</v>
      </c>
      <c r="AD274" s="204">
        <v>0</v>
      </c>
      <c r="AE274" s="204">
        <v>0</v>
      </c>
      <c r="AF274" s="204">
        <v>0</v>
      </c>
      <c r="AG274" s="204">
        <v>0</v>
      </c>
      <c r="AH274" s="204">
        <v>0</v>
      </c>
      <c r="AI274" s="204">
        <v>0</v>
      </c>
      <c r="AJ274" s="204" t="s">
        <v>2249</v>
      </c>
      <c r="AK274" s="204" t="s">
        <v>2250</v>
      </c>
      <c r="AL274" s="204" t="s">
        <v>213</v>
      </c>
      <c r="AM274" s="204" t="s">
        <v>868</v>
      </c>
      <c r="AN274" s="204" t="s">
        <v>918</v>
      </c>
      <c r="AO274" s="204" t="s">
        <v>2251</v>
      </c>
      <c r="AP274" s="204" t="s">
        <v>2251</v>
      </c>
      <c r="AQ274" s="204"/>
      <c r="AR274" s="204"/>
      <c r="AS274" s="204"/>
      <c r="AT274" s="204"/>
      <c r="AU274" s="204"/>
      <c r="AV274" s="204"/>
      <c r="AW274" s="204"/>
      <c r="AX274" s="204"/>
      <c r="AY274" s="204" t="str">
        <f t="shared" si="86"/>
        <v/>
      </c>
      <c r="AZ274" s="204" t="str">
        <f>IF(COUNTIF(AY:AY,AY274)=1,AY274,IF(AND(COUNTIF(AY:AY,AY274)&gt;1,COUNTIF(AZ$2:AZ273,AY274)&gt;=1),"",AY274))</f>
        <v/>
      </c>
      <c r="BA274" s="204" t="str">
        <v/>
      </c>
      <c r="BB274" s="204" t="str">
        <f>IF(BA274="","",MAX(BB$2:BB273)+1)</f>
        <v/>
      </c>
      <c r="BC274" s="204"/>
      <c r="BD274" s="204">
        <v>272</v>
      </c>
      <c r="BE274" s="204" t="str">
        <f t="shared" si="87"/>
        <v>GENTAMAM</v>
      </c>
      <c r="BF274" s="204" t="str">
        <f t="shared" si="76"/>
        <v>INTRAMAM</v>
      </c>
      <c r="BG274" s="204" t="str">
        <f t="shared" si="77"/>
        <v>PENICILLINES</v>
      </c>
      <c r="BH274" s="204" t="str">
        <f t="shared" si="78"/>
        <v>AMINOGLYCOSIDES</v>
      </c>
      <c r="BI274" s="204" t="str">
        <f t="shared" si="79"/>
        <v/>
      </c>
      <c r="BJ274" s="204" t="str">
        <f t="shared" si="80"/>
        <v>cloxacillin</v>
      </c>
      <c r="BK274" s="204" t="str">
        <f t="shared" si="81"/>
        <v>gentamicin</v>
      </c>
      <c r="BL274" s="204" t="str">
        <f t="shared" si="82"/>
        <v/>
      </c>
      <c r="BM274" s="204" t="str">
        <f t="shared" si="88"/>
        <v>Cloxacilline + Gentamicine</v>
      </c>
      <c r="BN274" s="204" t="str">
        <f t="shared" si="83"/>
        <v>Cloxacilline</v>
      </c>
      <c r="BO274" s="204" t="str">
        <f t="shared" si="84"/>
        <v>Gentamicine</v>
      </c>
      <c r="BP274" s="204" t="str">
        <f t="shared" si="85"/>
        <v/>
      </c>
      <c r="BQ274" s="204" t="str">
        <f t="shared" si="89"/>
        <v>Penicillines + Aminoglycosides</v>
      </c>
      <c r="BR274" s="204" t="str">
        <f t="shared" si="90"/>
        <v>Penicillines</v>
      </c>
      <c r="BS274" s="204" t="str">
        <f t="shared" si="91"/>
        <v>Aminoglycosides</v>
      </c>
      <c r="BT274" s="204" t="str">
        <f t="shared" si="92"/>
        <v/>
      </c>
      <c r="BU274" s="104" t="str">
        <f t="shared" si="93"/>
        <v>Voie intramammaire</v>
      </c>
      <c r="BV274" s="202" t="str">
        <f t="shared" si="94"/>
        <v/>
      </c>
      <c r="BX274"/>
      <c r="BY274"/>
      <c r="BZ274"/>
      <c r="CA274"/>
      <c r="CB274"/>
      <c r="CD274"/>
      <c r="CO274" s="202">
        <v>273</v>
      </c>
    </row>
    <row r="275" spans="1:93" x14ac:dyDescent="0.25">
      <c r="A275" s="203" t="s">
        <v>3311</v>
      </c>
      <c r="B275" s="204" t="s">
        <v>3315</v>
      </c>
      <c r="C275" s="204" t="s">
        <v>3303</v>
      </c>
      <c r="D275" s="210" t="s">
        <v>863</v>
      </c>
      <c r="E275" s="204" t="s">
        <v>906</v>
      </c>
      <c r="F275" s="204" t="s">
        <v>3314</v>
      </c>
      <c r="G275" s="204" t="s">
        <v>908</v>
      </c>
      <c r="H275" s="204" t="s">
        <v>955</v>
      </c>
      <c r="I275" s="204" t="s">
        <v>910</v>
      </c>
      <c r="J275" s="204" t="s">
        <v>2248</v>
      </c>
      <c r="K275" s="204" t="s">
        <v>875</v>
      </c>
      <c r="L275" s="204" t="s">
        <v>1162</v>
      </c>
      <c r="M275" s="204" t="s">
        <v>213</v>
      </c>
      <c r="N275" s="204" t="s">
        <v>959</v>
      </c>
      <c r="O275" s="204" t="s">
        <v>918</v>
      </c>
      <c r="P275" s="204" t="s">
        <v>859</v>
      </c>
      <c r="Q275" s="204" t="s">
        <v>868</v>
      </c>
      <c r="R275" s="204">
        <v>0</v>
      </c>
      <c r="S275" s="204">
        <v>0</v>
      </c>
      <c r="T275" s="204">
        <v>20</v>
      </c>
      <c r="U275" s="204">
        <v>7</v>
      </c>
      <c r="V275" s="204">
        <v>0</v>
      </c>
      <c r="W275" s="204">
        <v>0</v>
      </c>
      <c r="X275" s="204">
        <v>0</v>
      </c>
      <c r="Y275" s="204">
        <v>0</v>
      </c>
      <c r="Z275" s="204">
        <v>0</v>
      </c>
      <c r="AA275" s="204">
        <v>0</v>
      </c>
      <c r="AB275" s="204">
        <v>0</v>
      </c>
      <c r="AC275" s="204">
        <v>0</v>
      </c>
      <c r="AD275" s="204">
        <v>0</v>
      </c>
      <c r="AE275" s="204">
        <v>0</v>
      </c>
      <c r="AF275" s="204">
        <v>0</v>
      </c>
      <c r="AG275" s="204">
        <v>0</v>
      </c>
      <c r="AH275" s="204">
        <v>0</v>
      </c>
      <c r="AI275" s="204">
        <v>0</v>
      </c>
      <c r="AJ275" s="204" t="s">
        <v>2249</v>
      </c>
      <c r="AK275" s="204" t="s">
        <v>2250</v>
      </c>
      <c r="AL275" s="204" t="s">
        <v>213</v>
      </c>
      <c r="AM275" s="204" t="s">
        <v>868</v>
      </c>
      <c r="AN275" s="204" t="s">
        <v>918</v>
      </c>
      <c r="AO275" s="204" t="s">
        <v>2251</v>
      </c>
      <c r="AP275" s="204" t="s">
        <v>2251</v>
      </c>
      <c r="AQ275" s="204"/>
      <c r="AR275" s="204"/>
      <c r="AS275" s="204"/>
      <c r="AT275" s="204"/>
      <c r="AU275" s="204"/>
      <c r="AV275" s="204"/>
      <c r="AW275" s="204"/>
      <c r="AX275" s="204"/>
      <c r="AY275" s="204" t="str">
        <f t="shared" si="86"/>
        <v/>
      </c>
      <c r="AZ275" s="204" t="str">
        <f>IF(COUNTIF(AY:AY,AY275)=1,AY275,IF(AND(COUNTIF(AY:AY,AY275)&gt;1,COUNTIF(AZ$2:AZ274,AY275)&gt;=1),"",AY275))</f>
        <v/>
      </c>
      <c r="BA275" s="204" t="str">
        <v/>
      </c>
      <c r="BB275" s="204" t="str">
        <f>IF(BA275="","",MAX(BB$2:BB274)+1)</f>
        <v/>
      </c>
      <c r="BC275" s="204"/>
      <c r="BD275" s="204">
        <v>273</v>
      </c>
      <c r="BE275" s="204" t="str">
        <f t="shared" si="87"/>
        <v>HEMODIARH</v>
      </c>
      <c r="BF275" s="204" t="str">
        <f t="shared" si="76"/>
        <v>ORAL</v>
      </c>
      <c r="BG275" s="204" t="str">
        <f t="shared" si="77"/>
        <v>SULFAMIDES</v>
      </c>
      <c r="BH275" s="204" t="str">
        <f t="shared" si="78"/>
        <v>SULFAMIDES</v>
      </c>
      <c r="BI275" s="204" t="str">
        <f t="shared" si="79"/>
        <v/>
      </c>
      <c r="BJ275" s="204" t="str">
        <f t="shared" si="80"/>
        <v>sulfadimidine</v>
      </c>
      <c r="BK275" s="204" t="str">
        <f t="shared" si="81"/>
        <v>sulfaguanidine</v>
      </c>
      <c r="BL275" s="204" t="str">
        <f t="shared" si="82"/>
        <v/>
      </c>
      <c r="BM275" s="204" t="str">
        <f t="shared" si="88"/>
        <v>Sulfadimidine + Sulfaguanidine</v>
      </c>
      <c r="BN275" s="204" t="str">
        <f t="shared" si="83"/>
        <v>Sulfadimidine</v>
      </c>
      <c r="BO275" s="204" t="str">
        <f t="shared" si="84"/>
        <v>Sulfaguanidine</v>
      </c>
      <c r="BP275" s="204" t="str">
        <f t="shared" si="85"/>
        <v/>
      </c>
      <c r="BQ275" s="204" t="str">
        <f t="shared" si="89"/>
        <v>Sulfamides</v>
      </c>
      <c r="BR275" s="204" t="str">
        <f t="shared" si="90"/>
        <v>Sulfamides</v>
      </c>
      <c r="BS275" s="204" t="str">
        <f t="shared" si="91"/>
        <v>Sulfamides</v>
      </c>
      <c r="BT275" s="204" t="str">
        <f t="shared" si="92"/>
        <v/>
      </c>
      <c r="BU275" s="104" t="str">
        <f t="shared" si="93"/>
        <v>Voie orale  hors prémélanges médicamenteux</v>
      </c>
      <c r="BV275" s="202" t="str">
        <f t="shared" si="94"/>
        <v/>
      </c>
      <c r="BX275"/>
      <c r="BY275"/>
      <c r="BZ275"/>
      <c r="CA275"/>
      <c r="CB275"/>
      <c r="CD275"/>
      <c r="CO275" s="202">
        <v>274</v>
      </c>
    </row>
    <row r="276" spans="1:93" x14ac:dyDescent="0.25">
      <c r="A276" s="203" t="s">
        <v>3306</v>
      </c>
      <c r="B276" s="204" t="s">
        <v>3307</v>
      </c>
      <c r="C276" s="204" t="s">
        <v>3308</v>
      </c>
      <c r="D276" s="210" t="s">
        <v>851</v>
      </c>
      <c r="E276" s="204" t="s">
        <v>906</v>
      </c>
      <c r="F276" s="204" t="s">
        <v>3309</v>
      </c>
      <c r="G276" s="204" t="s">
        <v>908</v>
      </c>
      <c r="H276" s="204" t="s">
        <v>909</v>
      </c>
      <c r="I276" s="204" t="s">
        <v>910</v>
      </c>
      <c r="J276" s="204" t="s">
        <v>2248</v>
      </c>
      <c r="K276" s="204" t="s">
        <v>875</v>
      </c>
      <c r="L276" s="204" t="s">
        <v>1162</v>
      </c>
      <c r="M276" s="204" t="s">
        <v>213</v>
      </c>
      <c r="N276" s="204" t="s">
        <v>1031</v>
      </c>
      <c r="O276" s="204" t="s">
        <v>918</v>
      </c>
      <c r="P276" s="204" t="s">
        <v>859</v>
      </c>
      <c r="Q276" s="204" t="s">
        <v>1033</v>
      </c>
      <c r="R276" s="204">
        <v>0</v>
      </c>
      <c r="S276" s="204">
        <v>0</v>
      </c>
      <c r="T276" s="204">
        <v>20</v>
      </c>
      <c r="U276" s="204">
        <v>7</v>
      </c>
      <c r="V276" s="204">
        <v>0</v>
      </c>
      <c r="W276" s="204">
        <v>0</v>
      </c>
      <c r="X276" s="204">
        <v>0</v>
      </c>
      <c r="Y276" s="204">
        <v>0</v>
      </c>
      <c r="Z276" s="204">
        <v>0</v>
      </c>
      <c r="AA276" s="204">
        <v>0</v>
      </c>
      <c r="AB276" s="204">
        <v>0</v>
      </c>
      <c r="AC276" s="204">
        <v>0</v>
      </c>
      <c r="AD276" s="204">
        <v>0</v>
      </c>
      <c r="AE276" s="204">
        <v>0</v>
      </c>
      <c r="AF276" s="204">
        <v>0</v>
      </c>
      <c r="AG276" s="204">
        <v>0</v>
      </c>
      <c r="AH276" s="204">
        <v>0</v>
      </c>
      <c r="AI276" s="204">
        <v>0</v>
      </c>
      <c r="AJ276" s="204" t="s">
        <v>2249</v>
      </c>
      <c r="AK276" s="204" t="s">
        <v>2250</v>
      </c>
      <c r="AL276" s="204" t="s">
        <v>213</v>
      </c>
      <c r="AM276" s="204" t="s">
        <v>947</v>
      </c>
      <c r="AN276" s="204" t="s">
        <v>918</v>
      </c>
      <c r="AO276" s="204" t="s">
        <v>2251</v>
      </c>
      <c r="AP276" s="204" t="s">
        <v>2251</v>
      </c>
      <c r="AQ276" s="204"/>
      <c r="AR276" s="204"/>
      <c r="AS276" s="204"/>
      <c r="AT276" s="204"/>
      <c r="AU276" s="204"/>
      <c r="AV276" s="204"/>
      <c r="AW276" s="204"/>
      <c r="AX276" s="204"/>
      <c r="AY276" s="204" t="str">
        <f t="shared" si="86"/>
        <v/>
      </c>
      <c r="AZ276" s="204" t="str">
        <f>IF(COUNTIF(AY:AY,AY276)=1,AY276,IF(AND(COUNTIF(AY:AY,AY276)&gt;1,COUNTIF(AZ$2:AZ275,AY276)&gt;=1),"",AY276))</f>
        <v/>
      </c>
      <c r="BA276" s="204" t="str">
        <v/>
      </c>
      <c r="BB276" s="204" t="str">
        <f>IF(BA276="","",MAX(BB$2:BB275)+1)</f>
        <v/>
      </c>
      <c r="BC276" s="204"/>
      <c r="BD276" s="204">
        <v>274</v>
      </c>
      <c r="BE276" s="204" t="str">
        <f t="shared" si="87"/>
        <v>HIDROCOL 4 000 000 UI/ML SOLUTION POUR ADMINISTRATION DANS L'EAU DE BOISSON OU LE LAIT</v>
      </c>
      <c r="BF276" s="204" t="str">
        <f t="shared" si="76"/>
        <v>ORAL</v>
      </c>
      <c r="BG276" s="204" t="str">
        <f t="shared" si="77"/>
        <v>POLYPEPTIDES</v>
      </c>
      <c r="BH276" s="204" t="str">
        <f t="shared" si="78"/>
        <v/>
      </c>
      <c r="BI276" s="204" t="str">
        <f t="shared" si="79"/>
        <v/>
      </c>
      <c r="BJ276" s="204" t="str">
        <f t="shared" si="80"/>
        <v>colistin</v>
      </c>
      <c r="BK276" s="204" t="str">
        <f t="shared" si="81"/>
        <v/>
      </c>
      <c r="BL276" s="204" t="str">
        <f t="shared" si="82"/>
        <v/>
      </c>
      <c r="BM276" s="204" t="str">
        <f t="shared" si="88"/>
        <v>Colistine</v>
      </c>
      <c r="BN276" s="204" t="str">
        <f t="shared" si="83"/>
        <v>Colistine</v>
      </c>
      <c r="BO276" s="204" t="str">
        <f t="shared" si="84"/>
        <v/>
      </c>
      <c r="BP276" s="204" t="str">
        <f t="shared" si="85"/>
        <v/>
      </c>
      <c r="BQ276" s="204" t="str">
        <f t="shared" si="89"/>
        <v>Polypeptides</v>
      </c>
      <c r="BR276" s="204" t="str">
        <f t="shared" si="90"/>
        <v>Polypeptides</v>
      </c>
      <c r="BS276" s="204" t="str">
        <f t="shared" si="91"/>
        <v/>
      </c>
      <c r="BT276" s="204" t="str">
        <f t="shared" si="92"/>
        <v/>
      </c>
      <c r="BU276" s="104" t="str">
        <f t="shared" si="93"/>
        <v>Voie orale  hors prémélanges médicamenteux</v>
      </c>
      <c r="BV276" s="202" t="str">
        <f t="shared" si="94"/>
        <v>x</v>
      </c>
      <c r="BX276"/>
      <c r="BY276"/>
      <c r="BZ276"/>
      <c r="CA276"/>
      <c r="CB276"/>
      <c r="CD276"/>
      <c r="CO276" s="202">
        <v>275</v>
      </c>
    </row>
    <row r="277" spans="1:93" x14ac:dyDescent="0.25">
      <c r="A277" s="203" t="s">
        <v>3306</v>
      </c>
      <c r="B277" s="204" t="s">
        <v>3310</v>
      </c>
      <c r="C277" s="204" t="s">
        <v>2081</v>
      </c>
      <c r="D277" s="210" t="s">
        <v>851</v>
      </c>
      <c r="E277" s="204" t="s">
        <v>906</v>
      </c>
      <c r="F277" s="204" t="s">
        <v>3309</v>
      </c>
      <c r="G277" s="204" t="s">
        <v>908</v>
      </c>
      <c r="H277" s="204" t="s">
        <v>909</v>
      </c>
      <c r="I277" s="204" t="s">
        <v>910</v>
      </c>
      <c r="J277" s="204" t="s">
        <v>2248</v>
      </c>
      <c r="K277" s="204" t="s">
        <v>875</v>
      </c>
      <c r="L277" s="204" t="s">
        <v>1162</v>
      </c>
      <c r="M277" s="204" t="s">
        <v>213</v>
      </c>
      <c r="N277" s="204" t="s">
        <v>1031</v>
      </c>
      <c r="O277" s="204" t="s">
        <v>918</v>
      </c>
      <c r="P277" s="204" t="s">
        <v>859</v>
      </c>
      <c r="Q277" s="204" t="s">
        <v>1033</v>
      </c>
      <c r="R277" s="204">
        <v>0</v>
      </c>
      <c r="S277" s="204">
        <v>0</v>
      </c>
      <c r="T277" s="204">
        <v>20</v>
      </c>
      <c r="U277" s="204">
        <v>7</v>
      </c>
      <c r="V277" s="204">
        <v>0</v>
      </c>
      <c r="W277" s="204">
        <v>0</v>
      </c>
      <c r="X277" s="204">
        <v>0</v>
      </c>
      <c r="Y277" s="204">
        <v>0</v>
      </c>
      <c r="Z277" s="204">
        <v>0</v>
      </c>
      <c r="AA277" s="204">
        <v>0</v>
      </c>
      <c r="AB277" s="204">
        <v>0</v>
      </c>
      <c r="AC277" s="204">
        <v>0</v>
      </c>
      <c r="AD277" s="204">
        <v>0</v>
      </c>
      <c r="AE277" s="204">
        <v>0</v>
      </c>
      <c r="AF277" s="204">
        <v>0</v>
      </c>
      <c r="AG277" s="204">
        <v>0</v>
      </c>
      <c r="AH277" s="204">
        <v>0</v>
      </c>
      <c r="AI277" s="204">
        <v>0</v>
      </c>
      <c r="AJ277" s="204" t="s">
        <v>2249</v>
      </c>
      <c r="AK277" s="204" t="s">
        <v>2250</v>
      </c>
      <c r="AL277" s="204" t="s">
        <v>213</v>
      </c>
      <c r="AM277" s="204" t="s">
        <v>947</v>
      </c>
      <c r="AN277" s="204" t="s">
        <v>918</v>
      </c>
      <c r="AO277" s="204" t="s">
        <v>2251</v>
      </c>
      <c r="AP277" s="204" t="s">
        <v>2251</v>
      </c>
      <c r="AQ277" s="204"/>
      <c r="AR277" s="204"/>
      <c r="AS277" s="204"/>
      <c r="AT277" s="204"/>
      <c r="AU277" s="204"/>
      <c r="AV277" s="204"/>
      <c r="AW277" s="204"/>
      <c r="AX277" s="204"/>
      <c r="AY277" s="204" t="str">
        <f t="shared" si="86"/>
        <v/>
      </c>
      <c r="AZ277" s="204" t="str">
        <f>IF(COUNTIF(AY:AY,AY277)=1,AY277,IF(AND(COUNTIF(AY:AY,AY277)&gt;1,COUNTIF(AZ$2:AZ276,AY277)&gt;=1),"",AY277))</f>
        <v/>
      </c>
      <c r="BA277" s="204" t="str">
        <v/>
      </c>
      <c r="BB277" s="204" t="str">
        <f>IF(BA277="","",MAX(BB$2:BB276)+1)</f>
        <v/>
      </c>
      <c r="BC277" s="204"/>
      <c r="BD277" s="204">
        <v>275</v>
      </c>
      <c r="BE277" s="204" t="str">
        <f t="shared" si="87"/>
        <v>HISTABIOSONE</v>
      </c>
      <c r="BF277" s="204" t="str">
        <f t="shared" si="76"/>
        <v>INJ</v>
      </c>
      <c r="BG277" s="204" t="str">
        <f t="shared" si="77"/>
        <v>AMINOGLYCOSIDES</v>
      </c>
      <c r="BH277" s="204" t="str">
        <f t="shared" si="78"/>
        <v>PENICILLINES</v>
      </c>
      <c r="BI277" s="204" t="str">
        <f t="shared" si="79"/>
        <v/>
      </c>
      <c r="BJ277" s="204" t="str">
        <f t="shared" si="80"/>
        <v>dihydrostreptomycin</v>
      </c>
      <c r="BK277" s="204" t="str">
        <f t="shared" si="81"/>
        <v>benzylpenicillin</v>
      </c>
      <c r="BL277" s="204" t="str">
        <f t="shared" si="82"/>
        <v/>
      </c>
      <c r="BM277" s="204" t="str">
        <f t="shared" si="88"/>
        <v>Dihydrostreptomycine + Benzylpénicilline</v>
      </c>
      <c r="BN277" s="204" t="str">
        <f t="shared" si="83"/>
        <v>Dihydrostreptomycine</v>
      </c>
      <c r="BO277" s="204" t="str">
        <f t="shared" si="84"/>
        <v>Benzylpénicilline</v>
      </c>
      <c r="BP277" s="204" t="str">
        <f t="shared" si="85"/>
        <v/>
      </c>
      <c r="BQ277" s="204" t="str">
        <f t="shared" si="89"/>
        <v>Aminoglycosides + Penicillines</v>
      </c>
      <c r="BR277" s="204" t="str">
        <f t="shared" si="90"/>
        <v>Aminoglycosides</v>
      </c>
      <c r="BS277" s="204" t="str">
        <f t="shared" si="91"/>
        <v>Penicillines</v>
      </c>
      <c r="BT277" s="204" t="str">
        <f t="shared" si="92"/>
        <v/>
      </c>
      <c r="BU277" s="104" t="str">
        <f t="shared" si="93"/>
        <v>Voie parentérale</v>
      </c>
      <c r="BV277" s="202" t="str">
        <f t="shared" si="94"/>
        <v/>
      </c>
      <c r="BX277"/>
      <c r="BY277"/>
      <c r="BZ277"/>
      <c r="CA277"/>
      <c r="CB277"/>
      <c r="CD277"/>
      <c r="CO277" s="202">
        <v>276</v>
      </c>
    </row>
    <row r="278" spans="1:93" x14ac:dyDescent="0.25">
      <c r="A278" s="203" t="s">
        <v>3562</v>
      </c>
      <c r="B278" s="204" t="s">
        <v>3563</v>
      </c>
      <c r="C278" s="204" t="s">
        <v>3564</v>
      </c>
      <c r="D278" s="210" t="s">
        <v>851</v>
      </c>
      <c r="E278" s="204" t="s">
        <v>906</v>
      </c>
      <c r="F278" s="204" t="s">
        <v>3565</v>
      </c>
      <c r="G278" s="204" t="s">
        <v>908</v>
      </c>
      <c r="H278" s="204" t="s">
        <v>955</v>
      </c>
      <c r="I278" s="204" t="s">
        <v>910</v>
      </c>
      <c r="J278" s="204" t="s">
        <v>2248</v>
      </c>
      <c r="K278" s="204" t="s">
        <v>875</v>
      </c>
      <c r="L278" s="204" t="s">
        <v>1162</v>
      </c>
      <c r="M278" s="204" t="s">
        <v>213</v>
      </c>
      <c r="N278" s="204" t="s">
        <v>1038</v>
      </c>
      <c r="O278" s="204" t="s">
        <v>918</v>
      </c>
      <c r="P278" s="204" t="s">
        <v>859</v>
      </c>
      <c r="Q278" s="204" t="s">
        <v>1031</v>
      </c>
      <c r="R278" s="204">
        <v>0</v>
      </c>
      <c r="S278" s="204">
        <v>0</v>
      </c>
      <c r="T278" s="204">
        <v>20</v>
      </c>
      <c r="U278" s="204">
        <v>7</v>
      </c>
      <c r="V278" s="204">
        <v>0</v>
      </c>
      <c r="W278" s="204">
        <v>0</v>
      </c>
      <c r="X278" s="204">
        <v>0</v>
      </c>
      <c r="Y278" s="204">
        <v>0</v>
      </c>
      <c r="Z278" s="204">
        <v>0</v>
      </c>
      <c r="AA278" s="204">
        <v>0</v>
      </c>
      <c r="AB278" s="204">
        <v>0</v>
      </c>
      <c r="AC278" s="204">
        <v>0</v>
      </c>
      <c r="AD278" s="204">
        <v>0</v>
      </c>
      <c r="AE278" s="204">
        <v>0</v>
      </c>
      <c r="AF278" s="204">
        <v>0</v>
      </c>
      <c r="AG278" s="204">
        <v>0</v>
      </c>
      <c r="AH278" s="204">
        <v>0</v>
      </c>
      <c r="AI278" s="204">
        <v>0</v>
      </c>
      <c r="AJ278" s="204" t="s">
        <v>2249</v>
      </c>
      <c r="AK278" s="204" t="s">
        <v>2250</v>
      </c>
      <c r="AL278" s="204" t="s">
        <v>213</v>
      </c>
      <c r="AM278" s="204" t="s">
        <v>851</v>
      </c>
      <c r="AN278" s="204" t="s">
        <v>918</v>
      </c>
      <c r="AO278" s="204" t="s">
        <v>2251</v>
      </c>
      <c r="AP278" s="204" t="s">
        <v>2251</v>
      </c>
      <c r="AQ278" s="204"/>
      <c r="AR278" s="204"/>
      <c r="AS278" s="204"/>
      <c r="AT278" s="204"/>
      <c r="AU278" s="204"/>
      <c r="AV278" s="204"/>
      <c r="AW278" s="204"/>
      <c r="AX278" s="204"/>
      <c r="AY278" s="204" t="str">
        <f t="shared" si="86"/>
        <v/>
      </c>
      <c r="AZ278" s="204" t="str">
        <f>IF(COUNTIF(AY:AY,AY278)=1,AY278,IF(AND(COUNTIF(AY:AY,AY278)&gt;1,COUNTIF(AZ$2:AZ277,AY278)&gt;=1),"",AY278))</f>
        <v/>
      </c>
      <c r="BA278" s="204" t="str">
        <v/>
      </c>
      <c r="BB278" s="204" t="str">
        <f>IF(BA278="","",MAX(BB$2:BB277)+1)</f>
        <v/>
      </c>
      <c r="BC278" s="204"/>
      <c r="BD278" s="204">
        <v>276</v>
      </c>
      <c r="BE278" s="204" t="str">
        <f t="shared" si="87"/>
        <v>HISTACLINE</v>
      </c>
      <c r="BF278" s="204" t="str">
        <f t="shared" si="76"/>
        <v>INJ</v>
      </c>
      <c r="BG278" s="204" t="str">
        <f t="shared" si="77"/>
        <v>AMINOGLYCOSIDES</v>
      </c>
      <c r="BH278" s="204" t="str">
        <f t="shared" si="78"/>
        <v>PENICILLINES</v>
      </c>
      <c r="BI278" s="204" t="str">
        <f t="shared" si="79"/>
        <v/>
      </c>
      <c r="BJ278" s="204" t="str">
        <f t="shared" si="80"/>
        <v>dihydrostreptomycin</v>
      </c>
      <c r="BK278" s="204" t="str">
        <f t="shared" si="81"/>
        <v>benzylpenicillin</v>
      </c>
      <c r="BL278" s="204" t="str">
        <f t="shared" si="82"/>
        <v/>
      </c>
      <c r="BM278" s="204" t="str">
        <f t="shared" si="88"/>
        <v>Dihydrostreptomycine + Benzylpénicilline</v>
      </c>
      <c r="BN278" s="204" t="str">
        <f t="shared" si="83"/>
        <v>Dihydrostreptomycine</v>
      </c>
      <c r="BO278" s="204" t="str">
        <f t="shared" si="84"/>
        <v>Benzylpénicilline</v>
      </c>
      <c r="BP278" s="204" t="str">
        <f t="shared" si="85"/>
        <v/>
      </c>
      <c r="BQ278" s="204" t="str">
        <f t="shared" si="89"/>
        <v>Aminoglycosides + Penicillines</v>
      </c>
      <c r="BR278" s="204" t="str">
        <f t="shared" si="90"/>
        <v>Aminoglycosides</v>
      </c>
      <c r="BS278" s="204" t="str">
        <f t="shared" si="91"/>
        <v>Penicillines</v>
      </c>
      <c r="BT278" s="204" t="str">
        <f t="shared" si="92"/>
        <v/>
      </c>
      <c r="BU278" s="104" t="str">
        <f t="shared" si="93"/>
        <v>Voie parentérale</v>
      </c>
      <c r="BV278" s="202" t="str">
        <f t="shared" si="94"/>
        <v/>
      </c>
      <c r="BX278"/>
      <c r="BY278"/>
      <c r="BZ278"/>
      <c r="CA278"/>
      <c r="CB278"/>
      <c r="CD278"/>
      <c r="CO278" s="202">
        <v>277</v>
      </c>
    </row>
    <row r="279" spans="1:93" x14ac:dyDescent="0.25">
      <c r="A279" s="203" t="s">
        <v>3562</v>
      </c>
      <c r="B279" s="204" t="s">
        <v>3566</v>
      </c>
      <c r="C279" s="204" t="s">
        <v>3559</v>
      </c>
      <c r="D279" s="210" t="s">
        <v>851</v>
      </c>
      <c r="E279" s="204" t="s">
        <v>906</v>
      </c>
      <c r="F279" s="204" t="s">
        <v>3565</v>
      </c>
      <c r="G279" s="204" t="s">
        <v>908</v>
      </c>
      <c r="H279" s="204" t="s">
        <v>955</v>
      </c>
      <c r="I279" s="204" t="s">
        <v>910</v>
      </c>
      <c r="J279" s="204" t="s">
        <v>2248</v>
      </c>
      <c r="K279" s="204" t="s">
        <v>875</v>
      </c>
      <c r="L279" s="204" t="s">
        <v>1162</v>
      </c>
      <c r="M279" s="204" t="s">
        <v>213</v>
      </c>
      <c r="N279" s="204" t="s">
        <v>1038</v>
      </c>
      <c r="O279" s="204" t="s">
        <v>918</v>
      </c>
      <c r="P279" s="204" t="s">
        <v>859</v>
      </c>
      <c r="Q279" s="204" t="s">
        <v>1031</v>
      </c>
      <c r="R279" s="204">
        <v>0</v>
      </c>
      <c r="S279" s="204">
        <v>0</v>
      </c>
      <c r="T279" s="204">
        <v>20</v>
      </c>
      <c r="U279" s="204">
        <v>7</v>
      </c>
      <c r="V279" s="204">
        <v>0</v>
      </c>
      <c r="W279" s="204">
        <v>0</v>
      </c>
      <c r="X279" s="204">
        <v>0</v>
      </c>
      <c r="Y279" s="204">
        <v>0</v>
      </c>
      <c r="Z279" s="204">
        <v>0</v>
      </c>
      <c r="AA279" s="204">
        <v>0</v>
      </c>
      <c r="AB279" s="204">
        <v>0</v>
      </c>
      <c r="AC279" s="204">
        <v>0</v>
      </c>
      <c r="AD279" s="204">
        <v>0</v>
      </c>
      <c r="AE279" s="204">
        <v>0</v>
      </c>
      <c r="AF279" s="204">
        <v>0</v>
      </c>
      <c r="AG279" s="204">
        <v>0</v>
      </c>
      <c r="AH279" s="204">
        <v>0</v>
      </c>
      <c r="AI279" s="204">
        <v>0</v>
      </c>
      <c r="AJ279" s="204" t="s">
        <v>2249</v>
      </c>
      <c r="AK279" s="204" t="s">
        <v>2250</v>
      </c>
      <c r="AL279" s="204" t="s">
        <v>213</v>
      </c>
      <c r="AM279" s="204" t="s">
        <v>851</v>
      </c>
      <c r="AN279" s="204" t="s">
        <v>918</v>
      </c>
      <c r="AO279" s="204" t="s">
        <v>2251</v>
      </c>
      <c r="AP279" s="204" t="s">
        <v>2251</v>
      </c>
      <c r="AQ279" s="204"/>
      <c r="AR279" s="204"/>
      <c r="AS279" s="204"/>
      <c r="AT279" s="204"/>
      <c r="AU279" s="204"/>
      <c r="AV279" s="204"/>
      <c r="AW279" s="204"/>
      <c r="AX279" s="204"/>
      <c r="AY279" s="204" t="str">
        <f t="shared" si="86"/>
        <v/>
      </c>
      <c r="AZ279" s="204" t="str">
        <f>IF(COUNTIF(AY:AY,AY279)=1,AY279,IF(AND(COUNTIF(AY:AY,AY279)&gt;1,COUNTIF(AZ$2:AZ278,AY279)&gt;=1),"",AY279))</f>
        <v/>
      </c>
      <c r="BA279" s="204" t="str">
        <v/>
      </c>
      <c r="BB279" s="204" t="str">
        <f>IF(BA279="","",MAX(BB$2:BB278)+1)</f>
        <v/>
      </c>
      <c r="BC279" s="204"/>
      <c r="BD279" s="204">
        <v>277</v>
      </c>
      <c r="BE279" s="204" t="str">
        <f t="shared" si="87"/>
        <v>HUVEFLOR 200 MG/G GRANULES POUR ADMINISTRATION DANS L'EAU DE BOISSON POUR PORCS</v>
      </c>
      <c r="BF279" s="204" t="str">
        <f t="shared" si="76"/>
        <v>ORAL</v>
      </c>
      <c r="BG279" s="204" t="str">
        <f t="shared" si="77"/>
        <v>PHENICOLES</v>
      </c>
      <c r="BH279" s="204" t="str">
        <f t="shared" si="78"/>
        <v/>
      </c>
      <c r="BI279" s="204" t="str">
        <f t="shared" si="79"/>
        <v/>
      </c>
      <c r="BJ279" s="204" t="str">
        <f t="shared" si="80"/>
        <v>florfenicol</v>
      </c>
      <c r="BK279" s="204" t="str">
        <f t="shared" si="81"/>
        <v/>
      </c>
      <c r="BL279" s="204" t="str">
        <f t="shared" si="82"/>
        <v/>
      </c>
      <c r="BM279" s="204" t="str">
        <f t="shared" si="88"/>
        <v>Florfénicol</v>
      </c>
      <c r="BN279" s="204" t="str">
        <f t="shared" si="83"/>
        <v>Florfénicol</v>
      </c>
      <c r="BO279" s="204" t="str">
        <f t="shared" si="84"/>
        <v/>
      </c>
      <c r="BP279" s="204" t="str">
        <f t="shared" si="85"/>
        <v/>
      </c>
      <c r="BQ279" s="204" t="str">
        <f t="shared" si="89"/>
        <v>Phenicoles</v>
      </c>
      <c r="BR279" s="204" t="str">
        <f t="shared" si="90"/>
        <v>Phenicoles</v>
      </c>
      <c r="BS279" s="204" t="str">
        <f t="shared" si="91"/>
        <v/>
      </c>
      <c r="BT279" s="204" t="str">
        <f t="shared" si="92"/>
        <v/>
      </c>
      <c r="BU279" s="104" t="str">
        <f t="shared" si="93"/>
        <v>Voie orale  hors prémélanges médicamenteux</v>
      </c>
      <c r="BV279" s="202" t="str">
        <f t="shared" si="94"/>
        <v/>
      </c>
      <c r="BX279"/>
      <c r="BY279"/>
      <c r="BZ279"/>
      <c r="CA279"/>
      <c r="CB279"/>
      <c r="CD279"/>
      <c r="CO279" s="202">
        <v>278</v>
      </c>
    </row>
    <row r="280" spans="1:93" x14ac:dyDescent="0.25">
      <c r="A280" s="203" t="s">
        <v>3324</v>
      </c>
      <c r="B280" s="204" t="s">
        <v>3325</v>
      </c>
      <c r="C280" s="204" t="s">
        <v>1353</v>
      </c>
      <c r="D280" s="210" t="s">
        <v>868</v>
      </c>
      <c r="E280" s="204" t="s">
        <v>852</v>
      </c>
      <c r="F280" s="204" t="s">
        <v>306</v>
      </c>
      <c r="G280" s="204" t="s">
        <v>853</v>
      </c>
      <c r="H280" s="204" t="s">
        <v>3326</v>
      </c>
      <c r="I280" s="204" t="s">
        <v>853</v>
      </c>
      <c r="J280" s="204" t="s">
        <v>2248</v>
      </c>
      <c r="K280" s="204" t="s">
        <v>875</v>
      </c>
      <c r="L280" s="204" t="s">
        <v>1162</v>
      </c>
      <c r="M280" s="204" t="s">
        <v>213</v>
      </c>
      <c r="N280" s="204" t="s">
        <v>2785</v>
      </c>
      <c r="O280" s="204" t="s">
        <v>858</v>
      </c>
      <c r="P280" s="204" t="s">
        <v>859</v>
      </c>
      <c r="Q280" s="204" t="s">
        <v>3327</v>
      </c>
      <c r="R280" s="204">
        <v>7</v>
      </c>
      <c r="S280" s="204">
        <v>5</v>
      </c>
      <c r="T280" s="204">
        <v>7</v>
      </c>
      <c r="U280" s="204">
        <v>5</v>
      </c>
      <c r="V280" s="204">
        <v>0</v>
      </c>
      <c r="W280" s="204">
        <v>0</v>
      </c>
      <c r="X280" s="204">
        <v>0</v>
      </c>
      <c r="Y280" s="204">
        <v>0</v>
      </c>
      <c r="Z280" s="204">
        <v>0</v>
      </c>
      <c r="AA280" s="204">
        <v>0</v>
      </c>
      <c r="AB280" s="204">
        <v>0</v>
      </c>
      <c r="AC280" s="204">
        <v>0</v>
      </c>
      <c r="AD280" s="204">
        <v>0</v>
      </c>
      <c r="AE280" s="204">
        <v>0</v>
      </c>
      <c r="AF280" s="204">
        <v>0</v>
      </c>
      <c r="AG280" s="204">
        <v>0</v>
      </c>
      <c r="AH280" s="204">
        <v>0</v>
      </c>
      <c r="AI280" s="204">
        <v>0</v>
      </c>
      <c r="AJ280" s="204" t="s">
        <v>2249</v>
      </c>
      <c r="AK280" s="204" t="s">
        <v>2250</v>
      </c>
      <c r="AL280" s="204" t="s">
        <v>213</v>
      </c>
      <c r="AM280" s="204" t="s">
        <v>1986</v>
      </c>
      <c r="AN280" s="204" t="s">
        <v>858</v>
      </c>
      <c r="AO280" s="204" t="s">
        <v>2251</v>
      </c>
      <c r="AP280" s="204" t="s">
        <v>2251</v>
      </c>
      <c r="AQ280" s="204"/>
      <c r="AR280" s="204"/>
      <c r="AS280" s="204"/>
      <c r="AT280" s="204"/>
      <c r="AU280" s="204"/>
      <c r="AV280" s="204"/>
      <c r="AW280" s="204"/>
      <c r="AX280" s="204"/>
      <c r="AY280" s="204" t="str">
        <f t="shared" si="86"/>
        <v>CLAVOBAY SUSPENSION INJECTABLE</v>
      </c>
      <c r="AZ280" s="204" t="str">
        <f>IF(COUNTIF(AY:AY,AY280)=1,AY280,IF(AND(COUNTIF(AY:AY,AY280)&gt;1,COUNTIF(AZ$2:AZ279,AY280)&gt;=1),"",AY280))</f>
        <v>CLAVOBAY SUSPENSION INJECTABLE</v>
      </c>
      <c r="BA280" s="204" t="str">
        <v/>
      </c>
      <c r="BB280" s="204" t="str">
        <f>IF(BA280="","",MAX(BB$2:BB279)+1)</f>
        <v/>
      </c>
      <c r="BC280" s="204"/>
      <c r="BD280" s="204">
        <v>278</v>
      </c>
      <c r="BE280" s="204" t="str">
        <f t="shared" si="87"/>
        <v>HYDRODOXX 500 MG/G POUDRE POUR ADMINISTRATION DANS L'EAU DE BOISSON POUR POULETS ET PORCS</v>
      </c>
      <c r="BF280" s="204" t="str">
        <f t="shared" si="76"/>
        <v>ORAL</v>
      </c>
      <c r="BG280" s="204" t="str">
        <f t="shared" si="77"/>
        <v>TETRACYCLINES</v>
      </c>
      <c r="BH280" s="204" t="str">
        <f t="shared" si="78"/>
        <v/>
      </c>
      <c r="BI280" s="204" t="str">
        <f t="shared" si="79"/>
        <v/>
      </c>
      <c r="BJ280" s="204" t="str">
        <f t="shared" si="80"/>
        <v>doxycycline</v>
      </c>
      <c r="BK280" s="204" t="str">
        <f t="shared" si="81"/>
        <v/>
      </c>
      <c r="BL280" s="204" t="str">
        <f t="shared" si="82"/>
        <v/>
      </c>
      <c r="BM280" s="204" t="str">
        <f t="shared" si="88"/>
        <v>Doxycycline</v>
      </c>
      <c r="BN280" s="204" t="str">
        <f t="shared" si="83"/>
        <v>Doxycycline</v>
      </c>
      <c r="BO280" s="204" t="str">
        <f t="shared" si="84"/>
        <v/>
      </c>
      <c r="BP280" s="204" t="str">
        <f t="shared" si="85"/>
        <v/>
      </c>
      <c r="BQ280" s="204" t="str">
        <f t="shared" si="89"/>
        <v>Tetracyclines</v>
      </c>
      <c r="BR280" s="204" t="str">
        <f t="shared" si="90"/>
        <v>Tetracyclines</v>
      </c>
      <c r="BS280" s="204" t="str">
        <f t="shared" si="91"/>
        <v/>
      </c>
      <c r="BT280" s="204" t="str">
        <f t="shared" si="92"/>
        <v/>
      </c>
      <c r="BU280" s="104" t="str">
        <f t="shared" si="93"/>
        <v>Voie orale  hors prémélanges médicamenteux</v>
      </c>
      <c r="BV280" s="202" t="str">
        <f t="shared" si="94"/>
        <v/>
      </c>
      <c r="BX280"/>
      <c r="BY280"/>
      <c r="BZ280"/>
      <c r="CA280"/>
      <c r="CB280"/>
      <c r="CD280"/>
      <c r="CO280" s="202">
        <v>279</v>
      </c>
    </row>
    <row r="281" spans="1:93" x14ac:dyDescent="0.25">
      <c r="A281" s="203" t="s">
        <v>3324</v>
      </c>
      <c r="B281" s="204" t="s">
        <v>3328</v>
      </c>
      <c r="C281" s="204" t="s">
        <v>880</v>
      </c>
      <c r="D281" s="210" t="s">
        <v>851</v>
      </c>
      <c r="E281" s="204" t="s">
        <v>852</v>
      </c>
      <c r="F281" s="204" t="s">
        <v>306</v>
      </c>
      <c r="G281" s="204" t="s">
        <v>853</v>
      </c>
      <c r="H281" s="204" t="s">
        <v>3326</v>
      </c>
      <c r="I281" s="204" t="s">
        <v>853</v>
      </c>
      <c r="J281" s="204" t="s">
        <v>2248</v>
      </c>
      <c r="K281" s="204" t="s">
        <v>875</v>
      </c>
      <c r="L281" s="204" t="s">
        <v>1162</v>
      </c>
      <c r="M281" s="204" t="s">
        <v>213</v>
      </c>
      <c r="N281" s="204" t="s">
        <v>2785</v>
      </c>
      <c r="O281" s="204" t="s">
        <v>858</v>
      </c>
      <c r="P281" s="204" t="s">
        <v>859</v>
      </c>
      <c r="Q281" s="204" t="s">
        <v>2926</v>
      </c>
      <c r="R281" s="204">
        <v>7</v>
      </c>
      <c r="S281" s="204">
        <v>5</v>
      </c>
      <c r="T281" s="204">
        <v>7</v>
      </c>
      <c r="U281" s="204">
        <v>5</v>
      </c>
      <c r="V281" s="204">
        <v>0</v>
      </c>
      <c r="W281" s="204">
        <v>0</v>
      </c>
      <c r="X281" s="204">
        <v>0</v>
      </c>
      <c r="Y281" s="204">
        <v>0</v>
      </c>
      <c r="Z281" s="204">
        <v>0</v>
      </c>
      <c r="AA281" s="204">
        <v>0</v>
      </c>
      <c r="AB281" s="204">
        <v>0</v>
      </c>
      <c r="AC281" s="204">
        <v>0</v>
      </c>
      <c r="AD281" s="204">
        <v>0</v>
      </c>
      <c r="AE281" s="204">
        <v>0</v>
      </c>
      <c r="AF281" s="204">
        <v>0</v>
      </c>
      <c r="AG281" s="204">
        <v>0</v>
      </c>
      <c r="AH281" s="204">
        <v>0</v>
      </c>
      <c r="AI281" s="204">
        <v>0</v>
      </c>
      <c r="AJ281" s="204" t="s">
        <v>2249</v>
      </c>
      <c r="AK281" s="204" t="s">
        <v>2250</v>
      </c>
      <c r="AL281" s="204" t="s">
        <v>213</v>
      </c>
      <c r="AM281" s="204" t="s">
        <v>1986</v>
      </c>
      <c r="AN281" s="204" t="s">
        <v>858</v>
      </c>
      <c r="AO281" s="204" t="s">
        <v>2251</v>
      </c>
      <c r="AP281" s="204" t="s">
        <v>2251</v>
      </c>
      <c r="AQ281" s="204"/>
      <c r="AR281" s="204"/>
      <c r="AS281" s="204"/>
      <c r="AT281" s="204"/>
      <c r="AU281" s="204"/>
      <c r="AV281" s="204"/>
      <c r="AW281" s="204"/>
      <c r="AX281" s="204"/>
      <c r="AY281" s="204" t="str">
        <f t="shared" si="86"/>
        <v>CLAVOBAY SUSPENSION INJECTABLE</v>
      </c>
      <c r="AZ281" s="204" t="str">
        <f>IF(COUNTIF(AY:AY,AY281)=1,AY281,IF(AND(COUNTIF(AY:AY,AY281)&gt;1,COUNTIF(AZ$2:AZ280,AY281)&gt;=1),"",AY281))</f>
        <v/>
      </c>
      <c r="BA281" s="204" t="str">
        <v/>
      </c>
      <c r="BB281" s="204" t="str">
        <f>IF(BA281="","",MAX(BB$2:BB280)+1)</f>
        <v/>
      </c>
      <c r="BC281" s="204"/>
      <c r="BD281" s="204">
        <v>279</v>
      </c>
      <c r="BE281" s="204" t="str">
        <f t="shared" si="87"/>
        <v>INOXYL ACIDE OXOLINIQUE 240 SALMONIDES</v>
      </c>
      <c r="BF281" s="204" t="str">
        <f t="shared" si="76"/>
        <v>PM</v>
      </c>
      <c r="BG281" s="204" t="str">
        <f t="shared" si="77"/>
        <v>QUINOLONES</v>
      </c>
      <c r="BH281" s="204" t="str">
        <f t="shared" si="78"/>
        <v/>
      </c>
      <c r="BI281" s="204" t="str">
        <f t="shared" si="79"/>
        <v/>
      </c>
      <c r="BJ281" s="204" t="str">
        <f t="shared" si="80"/>
        <v>oxolinic acid</v>
      </c>
      <c r="BK281" s="204" t="str">
        <f t="shared" si="81"/>
        <v/>
      </c>
      <c r="BL281" s="204" t="str">
        <f t="shared" si="82"/>
        <v/>
      </c>
      <c r="BM281" s="204" t="str">
        <f t="shared" si="88"/>
        <v>Acide oxolinique</v>
      </c>
      <c r="BN281" s="204" t="str">
        <f t="shared" si="83"/>
        <v>Acide oxolinique</v>
      </c>
      <c r="BO281" s="204" t="str">
        <f t="shared" si="84"/>
        <v/>
      </c>
      <c r="BP281" s="204" t="str">
        <f t="shared" si="85"/>
        <v/>
      </c>
      <c r="BQ281" s="204" t="str">
        <f t="shared" si="89"/>
        <v>Quinolones</v>
      </c>
      <c r="BR281" s="204" t="str">
        <f t="shared" si="90"/>
        <v>Quinolones</v>
      </c>
      <c r="BS281" s="204" t="str">
        <f t="shared" si="91"/>
        <v/>
      </c>
      <c r="BT281" s="204" t="str">
        <f t="shared" si="92"/>
        <v/>
      </c>
      <c r="BU281" s="104" t="str">
        <f t="shared" si="93"/>
        <v>Prémélanges médicamenteux</v>
      </c>
      <c r="BV281" s="202" t="str">
        <f t="shared" si="94"/>
        <v/>
      </c>
      <c r="BX281"/>
      <c r="BY281"/>
      <c r="BZ281"/>
      <c r="CA281"/>
      <c r="CB281"/>
      <c r="CD281"/>
      <c r="CO281" s="202">
        <v>280</v>
      </c>
    </row>
    <row r="282" spans="1:93" x14ac:dyDescent="0.25">
      <c r="A282" s="203" t="s">
        <v>3324</v>
      </c>
      <c r="B282" s="204" t="s">
        <v>3329</v>
      </c>
      <c r="C282" s="204" t="s">
        <v>3330</v>
      </c>
      <c r="D282" s="210" t="s">
        <v>868</v>
      </c>
      <c r="E282" s="204" t="s">
        <v>852</v>
      </c>
      <c r="F282" s="204" t="s">
        <v>306</v>
      </c>
      <c r="G282" s="204" t="s">
        <v>853</v>
      </c>
      <c r="H282" s="204" t="s">
        <v>3326</v>
      </c>
      <c r="I282" s="204" t="s">
        <v>853</v>
      </c>
      <c r="J282" s="204" t="s">
        <v>2248</v>
      </c>
      <c r="K282" s="204" t="s">
        <v>875</v>
      </c>
      <c r="L282" s="204" t="s">
        <v>1162</v>
      </c>
      <c r="M282" s="204" t="s">
        <v>213</v>
      </c>
      <c r="N282" s="204" t="s">
        <v>2785</v>
      </c>
      <c r="O282" s="204" t="s">
        <v>858</v>
      </c>
      <c r="P282" s="204" t="s">
        <v>859</v>
      </c>
      <c r="Q282" s="204" t="s">
        <v>3327</v>
      </c>
      <c r="R282" s="204">
        <v>7</v>
      </c>
      <c r="S282" s="204">
        <v>5</v>
      </c>
      <c r="T282" s="204">
        <v>7</v>
      </c>
      <c r="U282" s="204">
        <v>5</v>
      </c>
      <c r="V282" s="204">
        <v>0</v>
      </c>
      <c r="W282" s="204">
        <v>0</v>
      </c>
      <c r="X282" s="204">
        <v>0</v>
      </c>
      <c r="Y282" s="204">
        <v>0</v>
      </c>
      <c r="Z282" s="204">
        <v>0</v>
      </c>
      <c r="AA282" s="204">
        <v>0</v>
      </c>
      <c r="AB282" s="204">
        <v>0</v>
      </c>
      <c r="AC282" s="204">
        <v>0</v>
      </c>
      <c r="AD282" s="204">
        <v>0</v>
      </c>
      <c r="AE282" s="204">
        <v>0</v>
      </c>
      <c r="AF282" s="204">
        <v>0</v>
      </c>
      <c r="AG282" s="204">
        <v>0</v>
      </c>
      <c r="AH282" s="204">
        <v>0</v>
      </c>
      <c r="AI282" s="204">
        <v>0</v>
      </c>
      <c r="AJ282" s="204" t="s">
        <v>2249</v>
      </c>
      <c r="AK282" s="204" t="s">
        <v>2250</v>
      </c>
      <c r="AL282" s="204" t="s">
        <v>213</v>
      </c>
      <c r="AM282" s="204" t="s">
        <v>1986</v>
      </c>
      <c r="AN282" s="204" t="s">
        <v>858</v>
      </c>
      <c r="AO282" s="204" t="s">
        <v>2251</v>
      </c>
      <c r="AP282" s="204" t="s">
        <v>2251</v>
      </c>
      <c r="AQ282" s="204"/>
      <c r="AR282" s="204"/>
      <c r="AS282" s="204"/>
      <c r="AT282" s="204"/>
      <c r="AU282" s="204"/>
      <c r="AV282" s="204"/>
      <c r="AW282" s="204"/>
      <c r="AX282" s="204"/>
      <c r="AY282" s="204" t="str">
        <f t="shared" si="86"/>
        <v>CLAVOBAY SUSPENSION INJECTABLE</v>
      </c>
      <c r="AZ282" s="204" t="str">
        <f>IF(COUNTIF(AY:AY,AY282)=1,AY282,IF(AND(COUNTIF(AY:AY,AY282)&gt;1,COUNTIF(AZ$2:AZ281,AY282)&gt;=1),"",AY282))</f>
        <v/>
      </c>
      <c r="BA282" s="204" t="str">
        <v/>
      </c>
      <c r="BB282" s="204" t="str">
        <f>IF(BA282="","",MAX(BB$2:BB281)+1)</f>
        <v/>
      </c>
      <c r="BC282" s="204"/>
      <c r="BD282" s="204">
        <v>280</v>
      </c>
      <c r="BE282" s="204" t="str">
        <f t="shared" si="87"/>
        <v>INOXYL BOLUS</v>
      </c>
      <c r="BF282" s="204" t="str">
        <f t="shared" si="76"/>
        <v>ORAL</v>
      </c>
      <c r="BG282" s="204" t="str">
        <f t="shared" si="77"/>
        <v>QUINOLONES</v>
      </c>
      <c r="BH282" s="204" t="str">
        <f t="shared" si="78"/>
        <v/>
      </c>
      <c r="BI282" s="204" t="str">
        <f t="shared" si="79"/>
        <v/>
      </c>
      <c r="BJ282" s="204" t="str">
        <f t="shared" si="80"/>
        <v>oxolinic acid</v>
      </c>
      <c r="BK282" s="204" t="str">
        <f t="shared" si="81"/>
        <v/>
      </c>
      <c r="BL282" s="204" t="str">
        <f t="shared" si="82"/>
        <v/>
      </c>
      <c r="BM282" s="204" t="str">
        <f t="shared" si="88"/>
        <v>Acide oxolinique</v>
      </c>
      <c r="BN282" s="204" t="str">
        <f t="shared" si="83"/>
        <v>Acide oxolinique</v>
      </c>
      <c r="BO282" s="204" t="str">
        <f t="shared" si="84"/>
        <v/>
      </c>
      <c r="BP282" s="204" t="str">
        <f t="shared" si="85"/>
        <v/>
      </c>
      <c r="BQ282" s="204" t="str">
        <f t="shared" si="89"/>
        <v>Quinolones</v>
      </c>
      <c r="BR282" s="204" t="str">
        <f t="shared" si="90"/>
        <v>Quinolones</v>
      </c>
      <c r="BS282" s="204" t="str">
        <f t="shared" si="91"/>
        <v/>
      </c>
      <c r="BT282" s="204" t="str">
        <f t="shared" si="92"/>
        <v/>
      </c>
      <c r="BU282" s="104" t="str">
        <f t="shared" si="93"/>
        <v>Voie orale  hors prémélanges médicamenteux</v>
      </c>
      <c r="BV282" s="202" t="str">
        <f t="shared" si="94"/>
        <v/>
      </c>
      <c r="BX282"/>
      <c r="BY282"/>
      <c r="BZ282"/>
      <c r="CA282"/>
      <c r="CB282"/>
      <c r="CD282"/>
      <c r="CO282" s="202">
        <v>281</v>
      </c>
    </row>
    <row r="283" spans="1:93" x14ac:dyDescent="0.25">
      <c r="A283" s="203" t="s">
        <v>3884</v>
      </c>
      <c r="B283" s="204" t="s">
        <v>3885</v>
      </c>
      <c r="C283" s="204" t="s">
        <v>3881</v>
      </c>
      <c r="D283" s="210" t="s">
        <v>863</v>
      </c>
      <c r="E283" s="204" t="s">
        <v>906</v>
      </c>
      <c r="F283" s="204" t="s">
        <v>3886</v>
      </c>
      <c r="G283" s="204" t="s">
        <v>908</v>
      </c>
      <c r="H283" s="204" t="s">
        <v>955</v>
      </c>
      <c r="I283" s="204" t="s">
        <v>910</v>
      </c>
      <c r="J283" s="204" t="s">
        <v>2248</v>
      </c>
      <c r="K283" s="204" t="s">
        <v>875</v>
      </c>
      <c r="L283" s="204" t="s">
        <v>1162</v>
      </c>
      <c r="M283" s="204" t="s">
        <v>213</v>
      </c>
      <c r="N283" s="204" t="s">
        <v>863</v>
      </c>
      <c r="O283" s="204" t="s">
        <v>918</v>
      </c>
      <c r="P283" s="204" t="s">
        <v>859</v>
      </c>
      <c r="Q283" s="204" t="s">
        <v>1049</v>
      </c>
      <c r="R283" s="204">
        <v>0</v>
      </c>
      <c r="S283" s="204">
        <v>0</v>
      </c>
      <c r="T283" s="204">
        <v>20</v>
      </c>
      <c r="U283" s="204">
        <v>7</v>
      </c>
      <c r="V283" s="204">
        <v>0</v>
      </c>
      <c r="W283" s="204">
        <v>0</v>
      </c>
      <c r="X283" s="204">
        <v>0</v>
      </c>
      <c r="Y283" s="204">
        <v>0</v>
      </c>
      <c r="Z283" s="204">
        <v>0</v>
      </c>
      <c r="AA283" s="204">
        <v>0</v>
      </c>
      <c r="AB283" s="204">
        <v>0</v>
      </c>
      <c r="AC283" s="204">
        <v>0</v>
      </c>
      <c r="AD283" s="204">
        <v>0</v>
      </c>
      <c r="AE283" s="204">
        <v>0</v>
      </c>
      <c r="AF283" s="204">
        <v>0</v>
      </c>
      <c r="AG283" s="204">
        <v>0</v>
      </c>
      <c r="AH283" s="204">
        <v>0</v>
      </c>
      <c r="AI283" s="204">
        <v>0</v>
      </c>
      <c r="AJ283" s="204" t="s">
        <v>2249</v>
      </c>
      <c r="AK283" s="204" t="s">
        <v>2250</v>
      </c>
      <c r="AL283" s="204" t="s">
        <v>213</v>
      </c>
      <c r="AM283" s="204" t="s">
        <v>1049</v>
      </c>
      <c r="AN283" s="204" t="s">
        <v>918</v>
      </c>
      <c r="AO283" s="204" t="s">
        <v>2251</v>
      </c>
      <c r="AP283" s="204" t="s">
        <v>2251</v>
      </c>
      <c r="AQ283" s="204"/>
      <c r="AR283" s="204"/>
      <c r="AS283" s="204"/>
      <c r="AT283" s="204"/>
      <c r="AU283" s="204"/>
      <c r="AV283" s="204"/>
      <c r="AW283" s="204"/>
      <c r="AX283" s="204"/>
      <c r="AY283" s="204" t="str">
        <f t="shared" si="86"/>
        <v/>
      </c>
      <c r="AZ283" s="204" t="str">
        <f>IF(COUNTIF(AY:AY,AY283)=1,AY283,IF(AND(COUNTIF(AY:AY,AY283)&gt;1,COUNTIF(AZ$2:AZ282,AY283)&gt;=1),"",AY283))</f>
        <v/>
      </c>
      <c r="BA283" s="204" t="str">
        <v/>
      </c>
      <c r="BB283" s="204" t="str">
        <f>IF(BA283="","",MAX(BB$2:BB282)+1)</f>
        <v/>
      </c>
      <c r="BC283" s="204"/>
      <c r="BD283" s="204">
        <v>281</v>
      </c>
      <c r="BE283" s="204" t="str">
        <f t="shared" si="87"/>
        <v>INOXYL PATE ORALE</v>
      </c>
      <c r="BF283" s="204" t="str">
        <f t="shared" si="76"/>
        <v>ORAL</v>
      </c>
      <c r="BG283" s="204" t="str">
        <f t="shared" si="77"/>
        <v>QUINOLONES</v>
      </c>
      <c r="BH283" s="204" t="str">
        <f t="shared" si="78"/>
        <v/>
      </c>
      <c r="BI283" s="204" t="str">
        <f t="shared" si="79"/>
        <v/>
      </c>
      <c r="BJ283" s="204" t="str">
        <f t="shared" si="80"/>
        <v>oxolinic acid</v>
      </c>
      <c r="BK283" s="204" t="str">
        <f t="shared" si="81"/>
        <v/>
      </c>
      <c r="BL283" s="204" t="str">
        <f t="shared" si="82"/>
        <v/>
      </c>
      <c r="BM283" s="204" t="str">
        <f t="shared" si="88"/>
        <v>Acide oxolinique</v>
      </c>
      <c r="BN283" s="204" t="str">
        <f t="shared" si="83"/>
        <v>Acide oxolinique</v>
      </c>
      <c r="BO283" s="204" t="str">
        <f t="shared" si="84"/>
        <v/>
      </c>
      <c r="BP283" s="204" t="str">
        <f t="shared" si="85"/>
        <v/>
      </c>
      <c r="BQ283" s="204" t="str">
        <f t="shared" si="89"/>
        <v>Quinolones</v>
      </c>
      <c r="BR283" s="204" t="str">
        <f t="shared" si="90"/>
        <v>Quinolones</v>
      </c>
      <c r="BS283" s="204" t="str">
        <f t="shared" si="91"/>
        <v/>
      </c>
      <c r="BT283" s="204" t="str">
        <f t="shared" si="92"/>
        <v/>
      </c>
      <c r="BU283" s="104" t="str">
        <f t="shared" si="93"/>
        <v>Voie orale  hors prémélanges médicamenteux</v>
      </c>
      <c r="BV283" s="202" t="str">
        <f t="shared" si="94"/>
        <v/>
      </c>
      <c r="BX283"/>
      <c r="BY283"/>
      <c r="BZ283"/>
      <c r="CA283"/>
      <c r="CB283"/>
      <c r="CD283"/>
      <c r="CO283" s="202">
        <v>282</v>
      </c>
    </row>
    <row r="284" spans="1:93" x14ac:dyDescent="0.25">
      <c r="A284" s="203" t="s">
        <v>3884</v>
      </c>
      <c r="B284" s="204" t="s">
        <v>3887</v>
      </c>
      <c r="C284" s="204" t="s">
        <v>3881</v>
      </c>
      <c r="D284" s="210" t="s">
        <v>863</v>
      </c>
      <c r="E284" s="204" t="s">
        <v>906</v>
      </c>
      <c r="F284" s="204" t="s">
        <v>3886</v>
      </c>
      <c r="G284" s="204" t="s">
        <v>908</v>
      </c>
      <c r="H284" s="204" t="s">
        <v>955</v>
      </c>
      <c r="I284" s="204" t="s">
        <v>910</v>
      </c>
      <c r="J284" s="204" t="s">
        <v>2248</v>
      </c>
      <c r="K284" s="204" t="s">
        <v>875</v>
      </c>
      <c r="L284" s="204" t="s">
        <v>1162</v>
      </c>
      <c r="M284" s="204" t="s">
        <v>213</v>
      </c>
      <c r="N284" s="204" t="s">
        <v>863</v>
      </c>
      <c r="O284" s="204" t="s">
        <v>918</v>
      </c>
      <c r="P284" s="204" t="s">
        <v>859</v>
      </c>
      <c r="Q284" s="204" t="s">
        <v>1049</v>
      </c>
      <c r="R284" s="204">
        <v>0</v>
      </c>
      <c r="S284" s="204">
        <v>0</v>
      </c>
      <c r="T284" s="204">
        <v>20</v>
      </c>
      <c r="U284" s="204">
        <v>7</v>
      </c>
      <c r="V284" s="204">
        <v>0</v>
      </c>
      <c r="W284" s="204">
        <v>0</v>
      </c>
      <c r="X284" s="204">
        <v>0</v>
      </c>
      <c r="Y284" s="204">
        <v>0</v>
      </c>
      <c r="Z284" s="204">
        <v>0</v>
      </c>
      <c r="AA284" s="204">
        <v>0</v>
      </c>
      <c r="AB284" s="204">
        <v>0</v>
      </c>
      <c r="AC284" s="204">
        <v>0</v>
      </c>
      <c r="AD284" s="204">
        <v>0</v>
      </c>
      <c r="AE284" s="204">
        <v>0</v>
      </c>
      <c r="AF284" s="204">
        <v>0</v>
      </c>
      <c r="AG284" s="204">
        <v>0</v>
      </c>
      <c r="AH284" s="204">
        <v>0</v>
      </c>
      <c r="AI284" s="204">
        <v>0</v>
      </c>
      <c r="AJ284" s="204" t="s">
        <v>2249</v>
      </c>
      <c r="AK284" s="204" t="s">
        <v>2250</v>
      </c>
      <c r="AL284" s="204" t="s">
        <v>213</v>
      </c>
      <c r="AM284" s="204" t="s">
        <v>1049</v>
      </c>
      <c r="AN284" s="204" t="s">
        <v>918</v>
      </c>
      <c r="AO284" s="204" t="s">
        <v>2251</v>
      </c>
      <c r="AP284" s="204" t="s">
        <v>2251</v>
      </c>
      <c r="AQ284" s="204"/>
      <c r="AR284" s="204"/>
      <c r="AS284" s="204"/>
      <c r="AT284" s="204"/>
      <c r="AU284" s="204"/>
      <c r="AV284" s="204"/>
      <c r="AW284" s="204"/>
      <c r="AX284" s="204"/>
      <c r="AY284" s="204" t="str">
        <f t="shared" si="86"/>
        <v/>
      </c>
      <c r="AZ284" s="204" t="str">
        <f>IF(COUNTIF(AY:AY,AY284)=1,AY284,IF(AND(COUNTIF(AY:AY,AY284)&gt;1,COUNTIF(AZ$2:AZ283,AY284)&gt;=1),"",AY284))</f>
        <v/>
      </c>
      <c r="BA284" s="204" t="str">
        <v/>
      </c>
      <c r="BB284" s="204" t="str">
        <f>IF(BA284="","",MAX(BB$2:BB283)+1)</f>
        <v/>
      </c>
      <c r="BC284" s="204"/>
      <c r="BD284" s="204">
        <v>282</v>
      </c>
      <c r="BE284" s="204" t="str">
        <f t="shared" si="87"/>
        <v>INOXYL POUDRE ORALE</v>
      </c>
      <c r="BF284" s="204" t="str">
        <f t="shared" si="76"/>
        <v>ORAL</v>
      </c>
      <c r="BG284" s="204" t="str">
        <f t="shared" si="77"/>
        <v>QUINOLONES</v>
      </c>
      <c r="BH284" s="204" t="str">
        <f t="shared" si="78"/>
        <v/>
      </c>
      <c r="BI284" s="204" t="str">
        <f t="shared" si="79"/>
        <v/>
      </c>
      <c r="BJ284" s="204" t="str">
        <f t="shared" si="80"/>
        <v>oxolinic acid</v>
      </c>
      <c r="BK284" s="204" t="str">
        <f t="shared" si="81"/>
        <v/>
      </c>
      <c r="BL284" s="204" t="str">
        <f t="shared" si="82"/>
        <v/>
      </c>
      <c r="BM284" s="204" t="str">
        <f t="shared" si="88"/>
        <v>Acide oxolinique</v>
      </c>
      <c r="BN284" s="204" t="str">
        <f t="shared" si="83"/>
        <v>Acide oxolinique</v>
      </c>
      <c r="BO284" s="204" t="str">
        <f t="shared" si="84"/>
        <v/>
      </c>
      <c r="BP284" s="204" t="str">
        <f t="shared" si="85"/>
        <v/>
      </c>
      <c r="BQ284" s="204" t="str">
        <f t="shared" si="89"/>
        <v>Quinolones</v>
      </c>
      <c r="BR284" s="204" t="str">
        <f t="shared" si="90"/>
        <v>Quinolones</v>
      </c>
      <c r="BS284" s="204" t="str">
        <f t="shared" si="91"/>
        <v/>
      </c>
      <c r="BT284" s="204" t="str">
        <f t="shared" si="92"/>
        <v/>
      </c>
      <c r="BU284" s="104" t="str">
        <f t="shared" si="93"/>
        <v>Voie orale  hors prémélanges médicamenteux</v>
      </c>
      <c r="BV284" s="202" t="str">
        <f t="shared" si="94"/>
        <v/>
      </c>
      <c r="BX284"/>
      <c r="BY284"/>
      <c r="BZ284"/>
      <c r="CA284"/>
      <c r="CB284"/>
      <c r="CD284"/>
      <c r="CO284" s="202">
        <v>283</v>
      </c>
    </row>
    <row r="285" spans="1:93" x14ac:dyDescent="0.25">
      <c r="A285" s="203" t="s">
        <v>3879</v>
      </c>
      <c r="B285" s="204" t="s">
        <v>3880</v>
      </c>
      <c r="C285" s="204" t="s">
        <v>3881</v>
      </c>
      <c r="D285" s="210" t="s">
        <v>863</v>
      </c>
      <c r="E285" s="204" t="s">
        <v>906</v>
      </c>
      <c r="F285" s="204" t="s">
        <v>3882</v>
      </c>
      <c r="G285" s="204" t="s">
        <v>908</v>
      </c>
      <c r="H285" s="204" t="s">
        <v>909</v>
      </c>
      <c r="I285" s="204" t="s">
        <v>910</v>
      </c>
      <c r="J285" s="204" t="s">
        <v>2248</v>
      </c>
      <c r="K285" s="204" t="s">
        <v>875</v>
      </c>
      <c r="L285" s="204" t="s">
        <v>1162</v>
      </c>
      <c r="M285" s="204" t="s">
        <v>213</v>
      </c>
      <c r="N285" s="204" t="s">
        <v>868</v>
      </c>
      <c r="O285" s="204" t="s">
        <v>918</v>
      </c>
      <c r="P285" s="204" t="s">
        <v>859</v>
      </c>
      <c r="Q285" s="204" t="s">
        <v>1179</v>
      </c>
      <c r="R285" s="204">
        <v>0</v>
      </c>
      <c r="S285" s="204">
        <v>0</v>
      </c>
      <c r="T285" s="204">
        <v>20</v>
      </c>
      <c r="U285" s="204">
        <v>7</v>
      </c>
      <c r="V285" s="204">
        <v>0</v>
      </c>
      <c r="W285" s="204">
        <v>0</v>
      </c>
      <c r="X285" s="204">
        <v>0</v>
      </c>
      <c r="Y285" s="204">
        <v>0</v>
      </c>
      <c r="Z285" s="204">
        <v>0</v>
      </c>
      <c r="AA285" s="204">
        <v>0</v>
      </c>
      <c r="AB285" s="204">
        <v>0</v>
      </c>
      <c r="AC285" s="204">
        <v>0</v>
      </c>
      <c r="AD285" s="204">
        <v>0</v>
      </c>
      <c r="AE285" s="204">
        <v>0</v>
      </c>
      <c r="AF285" s="204">
        <v>0</v>
      </c>
      <c r="AG285" s="204">
        <v>0</v>
      </c>
      <c r="AH285" s="204">
        <v>0</v>
      </c>
      <c r="AI285" s="204">
        <v>0</v>
      </c>
      <c r="AJ285" s="204" t="s">
        <v>2249</v>
      </c>
      <c r="AK285" s="204" t="s">
        <v>2250</v>
      </c>
      <c r="AL285" s="204" t="s">
        <v>213</v>
      </c>
      <c r="AM285" s="204" t="s">
        <v>1179</v>
      </c>
      <c r="AN285" s="204" t="s">
        <v>918</v>
      </c>
      <c r="AO285" s="204" t="s">
        <v>2251</v>
      </c>
      <c r="AP285" s="204" t="s">
        <v>2251</v>
      </c>
      <c r="AQ285" s="204"/>
      <c r="AR285" s="204"/>
      <c r="AS285" s="204"/>
      <c r="AT285" s="204"/>
      <c r="AU285" s="204"/>
      <c r="AV285" s="204"/>
      <c r="AW285" s="204"/>
      <c r="AX285" s="204"/>
      <c r="AY285" s="204" t="str">
        <f t="shared" si="86"/>
        <v/>
      </c>
      <c r="AZ285" s="204" t="str">
        <f>IF(COUNTIF(AY:AY,AY285)=1,AY285,IF(AND(COUNTIF(AY:AY,AY285)&gt;1,COUNTIF(AZ$2:AZ284,AY285)&gt;=1),"",AY285))</f>
        <v/>
      </c>
      <c r="BA285" s="204" t="str">
        <v/>
      </c>
      <c r="BB285" s="204" t="str">
        <f>IF(BA285="","",MAX(BB$2:BB284)+1)</f>
        <v/>
      </c>
      <c r="BC285" s="204"/>
      <c r="BD285" s="204">
        <v>283</v>
      </c>
      <c r="BE285" s="204" t="str">
        <f t="shared" si="87"/>
        <v>INOXYL SOLUTION BUVABLE</v>
      </c>
      <c r="BF285" s="204" t="str">
        <f t="shared" si="76"/>
        <v>ORAL</v>
      </c>
      <c r="BG285" s="204" t="str">
        <f t="shared" si="77"/>
        <v>QUINOLONES</v>
      </c>
      <c r="BH285" s="204" t="str">
        <f t="shared" si="78"/>
        <v/>
      </c>
      <c r="BI285" s="204" t="str">
        <f t="shared" si="79"/>
        <v/>
      </c>
      <c r="BJ285" s="204" t="str">
        <f t="shared" si="80"/>
        <v>oxolinic acid</v>
      </c>
      <c r="BK285" s="204" t="str">
        <f t="shared" si="81"/>
        <v/>
      </c>
      <c r="BL285" s="204" t="str">
        <f t="shared" si="82"/>
        <v/>
      </c>
      <c r="BM285" s="204" t="str">
        <f t="shared" si="88"/>
        <v>Acide oxolinique</v>
      </c>
      <c r="BN285" s="204" t="str">
        <f t="shared" si="83"/>
        <v>Acide oxolinique</v>
      </c>
      <c r="BO285" s="204" t="str">
        <f t="shared" si="84"/>
        <v/>
      </c>
      <c r="BP285" s="204" t="str">
        <f t="shared" si="85"/>
        <v/>
      </c>
      <c r="BQ285" s="204" t="str">
        <f t="shared" si="89"/>
        <v>Quinolones</v>
      </c>
      <c r="BR285" s="204" t="str">
        <f t="shared" si="90"/>
        <v>Quinolones</v>
      </c>
      <c r="BS285" s="204" t="str">
        <f t="shared" si="91"/>
        <v/>
      </c>
      <c r="BT285" s="204" t="str">
        <f t="shared" si="92"/>
        <v/>
      </c>
      <c r="BU285" s="104" t="str">
        <f t="shared" si="93"/>
        <v>Voie orale  hors prémélanges médicamenteux</v>
      </c>
      <c r="BV285" s="202" t="str">
        <f t="shared" si="94"/>
        <v/>
      </c>
      <c r="BX285"/>
      <c r="BY285"/>
      <c r="BZ285"/>
      <c r="CA285"/>
      <c r="CB285"/>
      <c r="CD285"/>
      <c r="CO285" s="202">
        <v>284</v>
      </c>
    </row>
    <row r="286" spans="1:93" x14ac:dyDescent="0.25">
      <c r="A286" s="203" t="s">
        <v>3879</v>
      </c>
      <c r="B286" s="204" t="s">
        <v>3883</v>
      </c>
      <c r="C286" s="204" t="s">
        <v>3881</v>
      </c>
      <c r="D286" s="210" t="s">
        <v>863</v>
      </c>
      <c r="E286" s="204" t="s">
        <v>906</v>
      </c>
      <c r="F286" s="204" t="s">
        <v>3882</v>
      </c>
      <c r="G286" s="204" t="s">
        <v>908</v>
      </c>
      <c r="H286" s="204" t="s">
        <v>909</v>
      </c>
      <c r="I286" s="204" t="s">
        <v>910</v>
      </c>
      <c r="J286" s="204" t="s">
        <v>2248</v>
      </c>
      <c r="K286" s="204" t="s">
        <v>875</v>
      </c>
      <c r="L286" s="204" t="s">
        <v>1162</v>
      </c>
      <c r="M286" s="204" t="s">
        <v>213</v>
      </c>
      <c r="N286" s="204" t="s">
        <v>868</v>
      </c>
      <c r="O286" s="204" t="s">
        <v>918</v>
      </c>
      <c r="P286" s="204" t="s">
        <v>859</v>
      </c>
      <c r="Q286" s="204" t="s">
        <v>1179</v>
      </c>
      <c r="R286" s="204">
        <v>0</v>
      </c>
      <c r="S286" s="204">
        <v>0</v>
      </c>
      <c r="T286" s="204">
        <v>20</v>
      </c>
      <c r="U286" s="204">
        <v>7</v>
      </c>
      <c r="V286" s="204">
        <v>0</v>
      </c>
      <c r="W286" s="204">
        <v>0</v>
      </c>
      <c r="X286" s="204">
        <v>0</v>
      </c>
      <c r="Y286" s="204">
        <v>0</v>
      </c>
      <c r="Z286" s="204">
        <v>0</v>
      </c>
      <c r="AA286" s="204">
        <v>0</v>
      </c>
      <c r="AB286" s="204">
        <v>0</v>
      </c>
      <c r="AC286" s="204">
        <v>0</v>
      </c>
      <c r="AD286" s="204">
        <v>0</v>
      </c>
      <c r="AE286" s="204">
        <v>0</v>
      </c>
      <c r="AF286" s="204">
        <v>0</v>
      </c>
      <c r="AG286" s="204">
        <v>0</v>
      </c>
      <c r="AH286" s="204">
        <v>0</v>
      </c>
      <c r="AI286" s="204">
        <v>0</v>
      </c>
      <c r="AJ286" s="204" t="s">
        <v>2249</v>
      </c>
      <c r="AK286" s="204" t="s">
        <v>2250</v>
      </c>
      <c r="AL286" s="204" t="s">
        <v>213</v>
      </c>
      <c r="AM286" s="204" t="s">
        <v>1179</v>
      </c>
      <c r="AN286" s="204" t="s">
        <v>918</v>
      </c>
      <c r="AO286" s="204" t="s">
        <v>2251</v>
      </c>
      <c r="AP286" s="204" t="s">
        <v>2251</v>
      </c>
      <c r="AQ286" s="204"/>
      <c r="AR286" s="204"/>
      <c r="AS286" s="204"/>
      <c r="AT286" s="204"/>
      <c r="AU286" s="204"/>
      <c r="AV286" s="204"/>
      <c r="AW286" s="204"/>
      <c r="AX286" s="204"/>
      <c r="AY286" s="204" t="str">
        <f t="shared" si="86"/>
        <v/>
      </c>
      <c r="AZ286" s="204" t="str">
        <f>IF(COUNTIF(AY:AY,AY286)=1,AY286,IF(AND(COUNTIF(AY:AY,AY286)&gt;1,COUNTIF(AZ$2:AZ285,AY286)&gt;=1),"",AY286))</f>
        <v/>
      </c>
      <c r="BA286" s="204" t="str">
        <v/>
      </c>
      <c r="BB286" s="204" t="str">
        <f>IF(BA286="","",MAX(BB$2:BB285)+1)</f>
        <v/>
      </c>
      <c r="BC286" s="204"/>
      <c r="BD286" s="204">
        <v>284</v>
      </c>
      <c r="BE286" s="204" t="str">
        <f t="shared" si="87"/>
        <v>INTERFLOX-100, 100 MG/ML SOLUTION INJECTABLE POUR BOVINS OVINS CAPRINS ET PORCINS</v>
      </c>
      <c r="BF286" s="204" t="str">
        <f t="shared" si="76"/>
        <v>INJ</v>
      </c>
      <c r="BG286" s="204" t="str">
        <f t="shared" si="77"/>
        <v>FLUOROQUINOLONES</v>
      </c>
      <c r="BH286" s="204" t="str">
        <f t="shared" si="78"/>
        <v/>
      </c>
      <c r="BI286" s="204" t="str">
        <f t="shared" si="79"/>
        <v/>
      </c>
      <c r="BJ286" s="204" t="str">
        <f t="shared" si="80"/>
        <v>enrofloxacin</v>
      </c>
      <c r="BK286" s="204" t="str">
        <f t="shared" si="81"/>
        <v/>
      </c>
      <c r="BL286" s="204" t="str">
        <f t="shared" si="82"/>
        <v/>
      </c>
      <c r="BM286" s="204" t="str">
        <f t="shared" si="88"/>
        <v>Enrofloxacine</v>
      </c>
      <c r="BN286" s="204" t="str">
        <f t="shared" si="83"/>
        <v>Enrofloxacine</v>
      </c>
      <c r="BO286" s="204" t="str">
        <f t="shared" si="84"/>
        <v/>
      </c>
      <c r="BP286" s="204" t="str">
        <f t="shared" si="85"/>
        <v/>
      </c>
      <c r="BQ286" s="204" t="str">
        <f t="shared" si="89"/>
        <v>Fluoroquinolones</v>
      </c>
      <c r="BR286" s="204" t="str">
        <f t="shared" si="90"/>
        <v>Fluoroquinolones</v>
      </c>
      <c r="BS286" s="204" t="str">
        <f t="shared" si="91"/>
        <v/>
      </c>
      <c r="BT286" s="204" t="str">
        <f t="shared" si="92"/>
        <v/>
      </c>
      <c r="BU286" s="104" t="str">
        <f t="shared" si="93"/>
        <v>Voie parentérale</v>
      </c>
      <c r="BV286" s="202" t="str">
        <f t="shared" si="94"/>
        <v>x</v>
      </c>
      <c r="BX286"/>
      <c r="BY286"/>
      <c r="BZ286"/>
      <c r="CA286"/>
      <c r="CB286"/>
      <c r="CD286"/>
      <c r="CO286" s="202">
        <v>285</v>
      </c>
    </row>
    <row r="287" spans="1:93" x14ac:dyDescent="0.25">
      <c r="A287" s="203" t="s">
        <v>3888</v>
      </c>
      <c r="B287" s="204" t="s">
        <v>3889</v>
      </c>
      <c r="C287" s="204" t="s">
        <v>3881</v>
      </c>
      <c r="D287" s="210" t="s">
        <v>863</v>
      </c>
      <c r="E287" s="204" t="s">
        <v>906</v>
      </c>
      <c r="F287" s="204" t="s">
        <v>3890</v>
      </c>
      <c r="G287" s="204" t="s">
        <v>908</v>
      </c>
      <c r="H287" s="204" t="s">
        <v>955</v>
      </c>
      <c r="I287" s="204" t="s">
        <v>910</v>
      </c>
      <c r="J287" s="204" t="s">
        <v>2248</v>
      </c>
      <c r="K287" s="204" t="s">
        <v>875</v>
      </c>
      <c r="L287" s="204" t="s">
        <v>1162</v>
      </c>
      <c r="M287" s="204" t="s">
        <v>213</v>
      </c>
      <c r="N287" s="204" t="s">
        <v>1004</v>
      </c>
      <c r="O287" s="204" t="s">
        <v>918</v>
      </c>
      <c r="P287" s="204" t="s">
        <v>859</v>
      </c>
      <c r="Q287" s="204" t="s">
        <v>1235</v>
      </c>
      <c r="R287" s="204">
        <v>0</v>
      </c>
      <c r="S287" s="204">
        <v>0</v>
      </c>
      <c r="T287" s="204">
        <v>20</v>
      </c>
      <c r="U287" s="204">
        <v>7</v>
      </c>
      <c r="V287" s="204">
        <v>0</v>
      </c>
      <c r="W287" s="204">
        <v>0</v>
      </c>
      <c r="X287" s="204">
        <v>0</v>
      </c>
      <c r="Y287" s="204">
        <v>0</v>
      </c>
      <c r="Z287" s="204">
        <v>0</v>
      </c>
      <c r="AA287" s="204">
        <v>0</v>
      </c>
      <c r="AB287" s="204">
        <v>0</v>
      </c>
      <c r="AC287" s="204">
        <v>0</v>
      </c>
      <c r="AD287" s="204">
        <v>0</v>
      </c>
      <c r="AE287" s="204">
        <v>0</v>
      </c>
      <c r="AF287" s="204">
        <v>0</v>
      </c>
      <c r="AG287" s="204">
        <v>0</v>
      </c>
      <c r="AH287" s="204">
        <v>0</v>
      </c>
      <c r="AI287" s="204">
        <v>0</v>
      </c>
      <c r="AJ287" s="204" t="s">
        <v>2249</v>
      </c>
      <c r="AK287" s="204" t="s">
        <v>2250</v>
      </c>
      <c r="AL287" s="204" t="s">
        <v>213</v>
      </c>
      <c r="AM287" s="204" t="s">
        <v>1235</v>
      </c>
      <c r="AN287" s="204" t="s">
        <v>918</v>
      </c>
      <c r="AO287" s="204" t="s">
        <v>2251</v>
      </c>
      <c r="AP287" s="204" t="s">
        <v>2251</v>
      </c>
      <c r="AQ287" s="204"/>
      <c r="AR287" s="204"/>
      <c r="AS287" s="204"/>
      <c r="AT287" s="204"/>
      <c r="AU287" s="204"/>
      <c r="AV287" s="204"/>
      <c r="AW287" s="204"/>
      <c r="AX287" s="204"/>
      <c r="AY287" s="204" t="str">
        <f t="shared" si="86"/>
        <v/>
      </c>
      <c r="AZ287" s="204" t="str">
        <f>IF(COUNTIF(AY:AY,AY287)=1,AY287,IF(AND(COUNTIF(AY:AY,AY287)&gt;1,COUNTIF(AZ$2:AZ286,AY287)&gt;=1),"",AY287))</f>
        <v/>
      </c>
      <c r="BA287" s="204" t="str">
        <v/>
      </c>
      <c r="BB287" s="204" t="str">
        <f>IF(BA287="","",MAX(BB$2:BB286)+1)</f>
        <v/>
      </c>
      <c r="BC287" s="204"/>
      <c r="BD287" s="204">
        <v>285</v>
      </c>
      <c r="BE287" s="204" t="str">
        <f t="shared" si="87"/>
        <v>INTESTIVO</v>
      </c>
      <c r="BF287" s="204" t="str">
        <f t="shared" si="76"/>
        <v>ORAL</v>
      </c>
      <c r="BG287" s="204" t="str">
        <f t="shared" si="77"/>
        <v>SULFAMIDES</v>
      </c>
      <c r="BH287" s="204" t="str">
        <f t="shared" si="78"/>
        <v>POLYPEPTIDES</v>
      </c>
      <c r="BI287" s="204" t="str">
        <f t="shared" si="79"/>
        <v/>
      </c>
      <c r="BJ287" s="204" t="str">
        <f t="shared" si="80"/>
        <v>sulfaguanidine</v>
      </c>
      <c r="BK287" s="204" t="str">
        <f t="shared" si="81"/>
        <v>colistin</v>
      </c>
      <c r="BL287" s="204" t="str">
        <f t="shared" si="82"/>
        <v/>
      </c>
      <c r="BM287" s="204" t="str">
        <f t="shared" si="88"/>
        <v>Sulfaguanidine + Colistine</v>
      </c>
      <c r="BN287" s="204" t="str">
        <f t="shared" si="83"/>
        <v>Sulfaguanidine</v>
      </c>
      <c r="BO287" s="204" t="str">
        <f t="shared" si="84"/>
        <v>Colistine</v>
      </c>
      <c r="BP287" s="204" t="str">
        <f t="shared" si="85"/>
        <v/>
      </c>
      <c r="BQ287" s="204" t="str">
        <f t="shared" si="89"/>
        <v>Sulfamides + Polypeptides</v>
      </c>
      <c r="BR287" s="204" t="str">
        <f t="shared" si="90"/>
        <v>Sulfamides</v>
      </c>
      <c r="BS287" s="204" t="str">
        <f t="shared" si="91"/>
        <v>Polypeptides</v>
      </c>
      <c r="BT287" s="204" t="str">
        <f t="shared" si="92"/>
        <v/>
      </c>
      <c r="BU287" s="104" t="str">
        <f t="shared" si="93"/>
        <v>Voie orale  hors prémélanges médicamenteux</v>
      </c>
      <c r="BV287" s="202" t="str">
        <f t="shared" si="94"/>
        <v>x</v>
      </c>
      <c r="BX287"/>
      <c r="BY287"/>
      <c r="BZ287"/>
      <c r="CA287"/>
      <c r="CB287"/>
      <c r="CD287"/>
      <c r="CO287" s="202">
        <v>286</v>
      </c>
    </row>
    <row r="288" spans="1:93" x14ac:dyDescent="0.25">
      <c r="A288" s="203" t="s">
        <v>3888</v>
      </c>
      <c r="B288" s="204" t="s">
        <v>3891</v>
      </c>
      <c r="C288" s="204" t="s">
        <v>3881</v>
      </c>
      <c r="D288" s="210" t="s">
        <v>863</v>
      </c>
      <c r="E288" s="204" t="s">
        <v>906</v>
      </c>
      <c r="F288" s="204" t="s">
        <v>3890</v>
      </c>
      <c r="G288" s="204" t="s">
        <v>908</v>
      </c>
      <c r="H288" s="204" t="s">
        <v>955</v>
      </c>
      <c r="I288" s="204" t="s">
        <v>910</v>
      </c>
      <c r="J288" s="204" t="s">
        <v>2248</v>
      </c>
      <c r="K288" s="204" t="s">
        <v>875</v>
      </c>
      <c r="L288" s="204" t="s">
        <v>1162</v>
      </c>
      <c r="M288" s="204" t="s">
        <v>213</v>
      </c>
      <c r="N288" s="204" t="s">
        <v>1004</v>
      </c>
      <c r="O288" s="204" t="s">
        <v>918</v>
      </c>
      <c r="P288" s="204" t="s">
        <v>859</v>
      </c>
      <c r="Q288" s="204" t="s">
        <v>1235</v>
      </c>
      <c r="R288" s="204">
        <v>0</v>
      </c>
      <c r="S288" s="204">
        <v>0</v>
      </c>
      <c r="T288" s="204">
        <v>20</v>
      </c>
      <c r="U288" s="204">
        <v>7</v>
      </c>
      <c r="V288" s="204">
        <v>0</v>
      </c>
      <c r="W288" s="204">
        <v>0</v>
      </c>
      <c r="X288" s="204">
        <v>0</v>
      </c>
      <c r="Y288" s="204">
        <v>0</v>
      </c>
      <c r="Z288" s="204">
        <v>0</v>
      </c>
      <c r="AA288" s="204">
        <v>0</v>
      </c>
      <c r="AB288" s="204">
        <v>0</v>
      </c>
      <c r="AC288" s="204">
        <v>0</v>
      </c>
      <c r="AD288" s="204">
        <v>0</v>
      </c>
      <c r="AE288" s="204">
        <v>0</v>
      </c>
      <c r="AF288" s="204">
        <v>0</v>
      </c>
      <c r="AG288" s="204">
        <v>0</v>
      </c>
      <c r="AH288" s="204">
        <v>0</v>
      </c>
      <c r="AI288" s="204">
        <v>0</v>
      </c>
      <c r="AJ288" s="204" t="s">
        <v>2249</v>
      </c>
      <c r="AK288" s="204" t="s">
        <v>2250</v>
      </c>
      <c r="AL288" s="204" t="s">
        <v>213</v>
      </c>
      <c r="AM288" s="204" t="s">
        <v>1235</v>
      </c>
      <c r="AN288" s="204" t="s">
        <v>918</v>
      </c>
      <c r="AO288" s="204" t="s">
        <v>2251</v>
      </c>
      <c r="AP288" s="204" t="s">
        <v>2251</v>
      </c>
      <c r="AQ288" s="204"/>
      <c r="AR288" s="204"/>
      <c r="AS288" s="204"/>
      <c r="AT288" s="204"/>
      <c r="AU288" s="204"/>
      <c r="AV288" s="204"/>
      <c r="AW288" s="204"/>
      <c r="AX288" s="204"/>
      <c r="AY288" s="204" t="str">
        <f t="shared" si="86"/>
        <v/>
      </c>
      <c r="AZ288" s="204" t="str">
        <f>IF(COUNTIF(AY:AY,AY288)=1,AY288,IF(AND(COUNTIF(AY:AY,AY288)&gt;1,COUNTIF(AZ$2:AZ287,AY288)&gt;=1),"",AY288))</f>
        <v/>
      </c>
      <c r="BA288" s="204" t="str">
        <v/>
      </c>
      <c r="BB288" s="204" t="str">
        <f>IF(BA288="","",MAX(BB$2:BB287)+1)</f>
        <v/>
      </c>
      <c r="BC288" s="204"/>
      <c r="BD288" s="204">
        <v>286</v>
      </c>
      <c r="BE288" s="204" t="str">
        <f t="shared" si="87"/>
        <v>INTRAMICINE</v>
      </c>
      <c r="BF288" s="204" t="str">
        <f t="shared" si="76"/>
        <v>INJ</v>
      </c>
      <c r="BG288" s="204" t="str">
        <f t="shared" si="77"/>
        <v>AMINOGLYCOSIDES</v>
      </c>
      <c r="BH288" s="204" t="str">
        <f t="shared" si="78"/>
        <v>PENICILLINES</v>
      </c>
      <c r="BI288" s="204" t="str">
        <f t="shared" si="79"/>
        <v/>
      </c>
      <c r="BJ288" s="204" t="str">
        <f t="shared" si="80"/>
        <v>dihydrostreptomycin</v>
      </c>
      <c r="BK288" s="204" t="str">
        <f t="shared" si="81"/>
        <v>benzylpenicillin</v>
      </c>
      <c r="BL288" s="204" t="str">
        <f t="shared" si="82"/>
        <v/>
      </c>
      <c r="BM288" s="204" t="str">
        <f t="shared" si="88"/>
        <v>Dihydrostreptomycine + Benzylpénicilline</v>
      </c>
      <c r="BN288" s="204" t="str">
        <f t="shared" si="83"/>
        <v>Dihydrostreptomycine</v>
      </c>
      <c r="BO288" s="204" t="str">
        <f t="shared" si="84"/>
        <v>Benzylpénicilline</v>
      </c>
      <c r="BP288" s="204" t="str">
        <f t="shared" si="85"/>
        <v/>
      </c>
      <c r="BQ288" s="204" t="str">
        <f t="shared" si="89"/>
        <v>Aminoglycosides + Penicillines</v>
      </c>
      <c r="BR288" s="204" t="str">
        <f t="shared" si="90"/>
        <v>Aminoglycosides</v>
      </c>
      <c r="BS288" s="204" t="str">
        <f t="shared" si="91"/>
        <v>Penicillines</v>
      </c>
      <c r="BT288" s="204" t="str">
        <f t="shared" si="92"/>
        <v/>
      </c>
      <c r="BU288" s="104" t="str">
        <f t="shared" si="93"/>
        <v>Voie parentérale</v>
      </c>
      <c r="BV288" s="202" t="str">
        <f t="shared" si="94"/>
        <v/>
      </c>
      <c r="BX288"/>
      <c r="BY288"/>
      <c r="BZ288"/>
      <c r="CA288"/>
      <c r="CB288"/>
      <c r="CD288"/>
      <c r="CO288" s="202">
        <v>287</v>
      </c>
    </row>
    <row r="289" spans="1:93" x14ac:dyDescent="0.25">
      <c r="A289" s="203" t="s">
        <v>4063</v>
      </c>
      <c r="B289" s="204" t="s">
        <v>4064</v>
      </c>
      <c r="C289" s="204" t="s">
        <v>3561</v>
      </c>
      <c r="D289" s="210" t="s">
        <v>851</v>
      </c>
      <c r="E289" s="204" t="s">
        <v>906</v>
      </c>
      <c r="F289" s="204" t="s">
        <v>4065</v>
      </c>
      <c r="G289" s="204" t="s">
        <v>908</v>
      </c>
      <c r="H289" s="204" t="s">
        <v>955</v>
      </c>
      <c r="I289" s="204" t="s">
        <v>910</v>
      </c>
      <c r="J289" s="204" t="s">
        <v>2248</v>
      </c>
      <c r="K289" s="204" t="s">
        <v>875</v>
      </c>
      <c r="L289" s="204" t="s">
        <v>1162</v>
      </c>
      <c r="M289" s="204" t="s">
        <v>213</v>
      </c>
      <c r="N289" s="204" t="s">
        <v>959</v>
      </c>
      <c r="O289" s="204" t="s">
        <v>918</v>
      </c>
      <c r="P289" s="204" t="s">
        <v>859</v>
      </c>
      <c r="Q289" s="204" t="s">
        <v>966</v>
      </c>
      <c r="R289" s="204">
        <v>0</v>
      </c>
      <c r="S289" s="204">
        <v>0</v>
      </c>
      <c r="T289" s="204">
        <v>20</v>
      </c>
      <c r="U289" s="204">
        <v>7</v>
      </c>
      <c r="V289" s="204">
        <v>0</v>
      </c>
      <c r="W289" s="204">
        <v>0</v>
      </c>
      <c r="X289" s="204">
        <v>0</v>
      </c>
      <c r="Y289" s="204">
        <v>0</v>
      </c>
      <c r="Z289" s="204">
        <v>0</v>
      </c>
      <c r="AA289" s="204">
        <v>0</v>
      </c>
      <c r="AB289" s="204">
        <v>0</v>
      </c>
      <c r="AC289" s="204">
        <v>0</v>
      </c>
      <c r="AD289" s="204">
        <v>0</v>
      </c>
      <c r="AE289" s="204">
        <v>0</v>
      </c>
      <c r="AF289" s="204">
        <v>0</v>
      </c>
      <c r="AG289" s="204">
        <v>0</v>
      </c>
      <c r="AH289" s="204">
        <v>0</v>
      </c>
      <c r="AI289" s="204">
        <v>0</v>
      </c>
      <c r="AJ289" s="204" t="s">
        <v>2249</v>
      </c>
      <c r="AK289" s="204" t="s">
        <v>2250</v>
      </c>
      <c r="AL289" s="204" t="s">
        <v>213</v>
      </c>
      <c r="AM289" s="204" t="s">
        <v>868</v>
      </c>
      <c r="AN289" s="204" t="s">
        <v>918</v>
      </c>
      <c r="AO289" s="204" t="s">
        <v>2251</v>
      </c>
      <c r="AP289" s="204" t="s">
        <v>2251</v>
      </c>
      <c r="AQ289" s="204"/>
      <c r="AR289" s="204"/>
      <c r="AS289" s="204"/>
      <c r="AT289" s="204"/>
      <c r="AU289" s="204"/>
      <c r="AV289" s="204"/>
      <c r="AW289" s="204"/>
      <c r="AX289" s="204"/>
      <c r="AY289" s="204" t="str">
        <f t="shared" si="86"/>
        <v/>
      </c>
      <c r="AZ289" s="204" t="str">
        <f>IF(COUNTIF(AY:AY,AY289)=1,AY289,IF(AND(COUNTIF(AY:AY,AY289)&gt;1,COUNTIF(AZ$2:AZ288,AY289)&gt;=1),"",AY289))</f>
        <v/>
      </c>
      <c r="BA289" s="204" t="str">
        <v/>
      </c>
      <c r="BB289" s="204" t="str">
        <f>IF(BA289="","",MAX(BB$2:BB288)+1)</f>
        <v/>
      </c>
      <c r="BC289" s="204"/>
      <c r="BD289" s="204">
        <v>287</v>
      </c>
      <c r="BE289" s="204" t="str">
        <f t="shared" si="87"/>
        <v>KARIFLOX 10 % SOLUTION BUVABLE POUR POULES ET DINDES</v>
      </c>
      <c r="BF289" s="204" t="str">
        <f t="shared" si="76"/>
        <v>ORAL</v>
      </c>
      <c r="BG289" s="204" t="str">
        <f t="shared" si="77"/>
        <v>FLUOROQUINOLONES</v>
      </c>
      <c r="BH289" s="204" t="str">
        <f t="shared" si="78"/>
        <v/>
      </c>
      <c r="BI289" s="204" t="str">
        <f t="shared" si="79"/>
        <v/>
      </c>
      <c r="BJ289" s="204" t="str">
        <f t="shared" si="80"/>
        <v>enrofloxacin</v>
      </c>
      <c r="BK289" s="204" t="str">
        <f t="shared" si="81"/>
        <v/>
      </c>
      <c r="BL289" s="204" t="str">
        <f t="shared" si="82"/>
        <v/>
      </c>
      <c r="BM289" s="204" t="str">
        <f t="shared" si="88"/>
        <v>Enrofloxacine</v>
      </c>
      <c r="BN289" s="204" t="str">
        <f t="shared" si="83"/>
        <v>Enrofloxacine</v>
      </c>
      <c r="BO289" s="204" t="str">
        <f t="shared" si="84"/>
        <v/>
      </c>
      <c r="BP289" s="204" t="str">
        <f t="shared" si="85"/>
        <v/>
      </c>
      <c r="BQ289" s="204" t="str">
        <f t="shared" si="89"/>
        <v>Fluoroquinolones</v>
      </c>
      <c r="BR289" s="204" t="str">
        <f t="shared" si="90"/>
        <v>Fluoroquinolones</v>
      </c>
      <c r="BS289" s="204" t="str">
        <f t="shared" si="91"/>
        <v/>
      </c>
      <c r="BT289" s="204" t="str">
        <f t="shared" si="92"/>
        <v/>
      </c>
      <c r="BU289" s="104" t="str">
        <f t="shared" si="93"/>
        <v>Voie orale  hors prémélanges médicamenteux</v>
      </c>
      <c r="BV289" s="202" t="str">
        <f t="shared" si="94"/>
        <v>x</v>
      </c>
      <c r="BX289"/>
      <c r="BY289"/>
      <c r="BZ289"/>
      <c r="CA289"/>
      <c r="CB289"/>
      <c r="CD289"/>
      <c r="CO289" s="202">
        <v>288</v>
      </c>
    </row>
    <row r="290" spans="1:93" x14ac:dyDescent="0.25">
      <c r="A290" s="203" t="s">
        <v>4063</v>
      </c>
      <c r="B290" s="204" t="s">
        <v>4066</v>
      </c>
      <c r="C290" s="204" t="s">
        <v>4062</v>
      </c>
      <c r="D290" s="210" t="s">
        <v>851</v>
      </c>
      <c r="E290" s="204" t="s">
        <v>906</v>
      </c>
      <c r="F290" s="204" t="s">
        <v>4065</v>
      </c>
      <c r="G290" s="204" t="s">
        <v>908</v>
      </c>
      <c r="H290" s="204" t="s">
        <v>955</v>
      </c>
      <c r="I290" s="204" t="s">
        <v>910</v>
      </c>
      <c r="J290" s="204" t="s">
        <v>2248</v>
      </c>
      <c r="K290" s="204" t="s">
        <v>875</v>
      </c>
      <c r="L290" s="204" t="s">
        <v>1162</v>
      </c>
      <c r="M290" s="204" t="s">
        <v>213</v>
      </c>
      <c r="N290" s="204" t="s">
        <v>959</v>
      </c>
      <c r="O290" s="204" t="s">
        <v>918</v>
      </c>
      <c r="P290" s="204" t="s">
        <v>859</v>
      </c>
      <c r="Q290" s="204" t="s">
        <v>966</v>
      </c>
      <c r="R290" s="204">
        <v>0</v>
      </c>
      <c r="S290" s="204">
        <v>0</v>
      </c>
      <c r="T290" s="204">
        <v>20</v>
      </c>
      <c r="U290" s="204">
        <v>7</v>
      </c>
      <c r="V290" s="204">
        <v>0</v>
      </c>
      <c r="W290" s="204">
        <v>0</v>
      </c>
      <c r="X290" s="204">
        <v>0</v>
      </c>
      <c r="Y290" s="204">
        <v>0</v>
      </c>
      <c r="Z290" s="204">
        <v>0</v>
      </c>
      <c r="AA290" s="204">
        <v>0</v>
      </c>
      <c r="AB290" s="204">
        <v>0</v>
      </c>
      <c r="AC290" s="204">
        <v>0</v>
      </c>
      <c r="AD290" s="204">
        <v>0</v>
      </c>
      <c r="AE290" s="204">
        <v>0</v>
      </c>
      <c r="AF290" s="204">
        <v>0</v>
      </c>
      <c r="AG290" s="204">
        <v>0</v>
      </c>
      <c r="AH290" s="204">
        <v>0</v>
      </c>
      <c r="AI290" s="204">
        <v>0</v>
      </c>
      <c r="AJ290" s="204" t="s">
        <v>2249</v>
      </c>
      <c r="AK290" s="204" t="s">
        <v>2250</v>
      </c>
      <c r="AL290" s="204" t="s">
        <v>213</v>
      </c>
      <c r="AM290" s="204" t="s">
        <v>868</v>
      </c>
      <c r="AN290" s="204" t="s">
        <v>918</v>
      </c>
      <c r="AO290" s="204" t="s">
        <v>2251</v>
      </c>
      <c r="AP290" s="204" t="s">
        <v>2251</v>
      </c>
      <c r="AQ290" s="204"/>
      <c r="AR290" s="204"/>
      <c r="AS290" s="204"/>
      <c r="AT290" s="204"/>
      <c r="AU290" s="204"/>
      <c r="AV290" s="204"/>
      <c r="AW290" s="204"/>
      <c r="AX290" s="204"/>
      <c r="AY290" s="204" t="str">
        <f t="shared" si="86"/>
        <v/>
      </c>
      <c r="AZ290" s="204" t="str">
        <f>IF(COUNTIF(AY:AY,AY290)=1,AY290,IF(AND(COUNTIF(AY:AY,AY290)&gt;1,COUNTIF(AZ$2:AZ289,AY290)&gt;=1),"",AY290))</f>
        <v/>
      </c>
      <c r="BA290" s="204" t="str">
        <v/>
      </c>
      <c r="BB290" s="204" t="str">
        <f>IF(BA290="","",MAX(BB$2:BB289)+1)</f>
        <v/>
      </c>
      <c r="BC290" s="204"/>
      <c r="BD290" s="204">
        <v>288</v>
      </c>
      <c r="BE290" s="204" t="str">
        <f t="shared" si="87"/>
        <v>KEFLORIL 300 MG/ML SOLUTION INJECTABLE POUR BOVINS ET PORCINS</v>
      </c>
      <c r="BF290" s="204" t="str">
        <f t="shared" si="76"/>
        <v>INJ</v>
      </c>
      <c r="BG290" s="204" t="str">
        <f t="shared" si="77"/>
        <v>PHENICOLES</v>
      </c>
      <c r="BH290" s="204" t="str">
        <f t="shared" si="78"/>
        <v/>
      </c>
      <c r="BI290" s="204" t="str">
        <f t="shared" si="79"/>
        <v/>
      </c>
      <c r="BJ290" s="204" t="str">
        <f t="shared" si="80"/>
        <v>florfenicol</v>
      </c>
      <c r="BK290" s="204" t="str">
        <f t="shared" si="81"/>
        <v/>
      </c>
      <c r="BL290" s="204" t="str">
        <f t="shared" si="82"/>
        <v/>
      </c>
      <c r="BM290" s="204" t="str">
        <f t="shared" si="88"/>
        <v>Florfénicol</v>
      </c>
      <c r="BN290" s="204" t="str">
        <f t="shared" si="83"/>
        <v>Florfénicol</v>
      </c>
      <c r="BO290" s="204" t="str">
        <f t="shared" si="84"/>
        <v/>
      </c>
      <c r="BP290" s="204" t="str">
        <f t="shared" si="85"/>
        <v/>
      </c>
      <c r="BQ290" s="204" t="str">
        <f t="shared" si="89"/>
        <v>Phenicoles</v>
      </c>
      <c r="BR290" s="204" t="str">
        <f t="shared" si="90"/>
        <v>Phenicoles</v>
      </c>
      <c r="BS290" s="204" t="str">
        <f t="shared" si="91"/>
        <v/>
      </c>
      <c r="BT290" s="204" t="str">
        <f t="shared" si="92"/>
        <v/>
      </c>
      <c r="BU290" s="104" t="str">
        <f t="shared" si="93"/>
        <v>Voie parentérale</v>
      </c>
      <c r="BV290" s="202" t="str">
        <f t="shared" si="94"/>
        <v/>
      </c>
      <c r="BX290"/>
      <c r="BY290"/>
      <c r="BZ290"/>
      <c r="CA290"/>
      <c r="CB290"/>
      <c r="CD290"/>
      <c r="CO290" s="202">
        <v>289</v>
      </c>
    </row>
    <row r="291" spans="1:93" x14ac:dyDescent="0.25">
      <c r="A291" s="203" t="s">
        <v>4058</v>
      </c>
      <c r="B291" s="204" t="s">
        <v>4059</v>
      </c>
      <c r="C291" s="204" t="s">
        <v>3561</v>
      </c>
      <c r="D291" s="210" t="s">
        <v>851</v>
      </c>
      <c r="E291" s="204" t="s">
        <v>906</v>
      </c>
      <c r="F291" s="204" t="s">
        <v>4060</v>
      </c>
      <c r="G291" s="204" t="s">
        <v>908</v>
      </c>
      <c r="H291" s="204" t="s">
        <v>909</v>
      </c>
      <c r="I291" s="204" t="s">
        <v>910</v>
      </c>
      <c r="J291" s="204" t="s">
        <v>2248</v>
      </c>
      <c r="K291" s="204" t="s">
        <v>875</v>
      </c>
      <c r="L291" s="204" t="s">
        <v>1162</v>
      </c>
      <c r="M291" s="204" t="s">
        <v>213</v>
      </c>
      <c r="N291" s="204" t="s">
        <v>1031</v>
      </c>
      <c r="O291" s="204" t="s">
        <v>918</v>
      </c>
      <c r="P291" s="204" t="s">
        <v>859</v>
      </c>
      <c r="Q291" s="204" t="s">
        <v>1033</v>
      </c>
      <c r="R291" s="204">
        <v>0</v>
      </c>
      <c r="S291" s="204">
        <v>0</v>
      </c>
      <c r="T291" s="204">
        <v>20</v>
      </c>
      <c r="U291" s="204">
        <v>7</v>
      </c>
      <c r="V291" s="204">
        <v>0</v>
      </c>
      <c r="W291" s="204">
        <v>0</v>
      </c>
      <c r="X291" s="204">
        <v>0</v>
      </c>
      <c r="Y291" s="204">
        <v>0</v>
      </c>
      <c r="Z291" s="204">
        <v>0</v>
      </c>
      <c r="AA291" s="204">
        <v>0</v>
      </c>
      <c r="AB291" s="204">
        <v>0</v>
      </c>
      <c r="AC291" s="204">
        <v>0</v>
      </c>
      <c r="AD291" s="204">
        <v>0</v>
      </c>
      <c r="AE291" s="204">
        <v>0</v>
      </c>
      <c r="AF291" s="204">
        <v>0</v>
      </c>
      <c r="AG291" s="204">
        <v>0</v>
      </c>
      <c r="AH291" s="204">
        <v>0</v>
      </c>
      <c r="AI291" s="204">
        <v>0</v>
      </c>
      <c r="AJ291" s="204" t="s">
        <v>2249</v>
      </c>
      <c r="AK291" s="204" t="s">
        <v>2250</v>
      </c>
      <c r="AL291" s="204" t="s">
        <v>213</v>
      </c>
      <c r="AM291" s="204" t="s">
        <v>947</v>
      </c>
      <c r="AN291" s="204" t="s">
        <v>918</v>
      </c>
      <c r="AO291" s="204" t="s">
        <v>2251</v>
      </c>
      <c r="AP291" s="204" t="s">
        <v>2251</v>
      </c>
      <c r="AQ291" s="204"/>
      <c r="AR291" s="204"/>
      <c r="AS291" s="204"/>
      <c r="AT291" s="204"/>
      <c r="AU291" s="204"/>
      <c r="AV291" s="204"/>
      <c r="AW291" s="204"/>
      <c r="AX291" s="204"/>
      <c r="AY291" s="204" t="str">
        <f t="shared" si="86"/>
        <v/>
      </c>
      <c r="AZ291" s="204" t="str">
        <f>IF(COUNTIF(AY:AY,AY291)=1,AY291,IF(AND(COUNTIF(AY:AY,AY291)&gt;1,COUNTIF(AZ$2:AZ290,AY291)&gt;=1),"",AY291))</f>
        <v/>
      </c>
      <c r="BA291" s="204" t="str">
        <v/>
      </c>
      <c r="BB291" s="204" t="str">
        <f>IF(BA291="","",MAX(BB$2:BB290)+1)</f>
        <v/>
      </c>
      <c r="BC291" s="204"/>
      <c r="BD291" s="204">
        <v>289</v>
      </c>
      <c r="BE291" s="204" t="str">
        <f t="shared" si="87"/>
        <v>KELACYL 100 MG/ML SOLUTION INJECTABLE POUR BOVINS ET PORCINS</v>
      </c>
      <c r="BF291" s="204" t="str">
        <f t="shared" si="76"/>
        <v>INJ</v>
      </c>
      <c r="BG291" s="204" t="str">
        <f t="shared" si="77"/>
        <v>FLUOROQUINOLONES</v>
      </c>
      <c r="BH291" s="204" t="str">
        <f t="shared" si="78"/>
        <v/>
      </c>
      <c r="BI291" s="204" t="str">
        <f t="shared" si="79"/>
        <v/>
      </c>
      <c r="BJ291" s="204" t="str">
        <f t="shared" si="80"/>
        <v>marbofloxacin</v>
      </c>
      <c r="BK291" s="204" t="str">
        <f t="shared" si="81"/>
        <v/>
      </c>
      <c r="BL291" s="204" t="str">
        <f t="shared" si="82"/>
        <v/>
      </c>
      <c r="BM291" s="204" t="str">
        <f t="shared" si="88"/>
        <v>Marbofloxacine</v>
      </c>
      <c r="BN291" s="204" t="str">
        <f t="shared" si="83"/>
        <v>Marbofloxacine</v>
      </c>
      <c r="BO291" s="204" t="str">
        <f t="shared" si="84"/>
        <v/>
      </c>
      <c r="BP291" s="204" t="str">
        <f t="shared" si="85"/>
        <v/>
      </c>
      <c r="BQ291" s="204" t="str">
        <f t="shared" si="89"/>
        <v>Fluoroquinolones</v>
      </c>
      <c r="BR291" s="204" t="str">
        <f t="shared" si="90"/>
        <v>Fluoroquinolones</v>
      </c>
      <c r="BS291" s="204" t="str">
        <f t="shared" si="91"/>
        <v/>
      </c>
      <c r="BT291" s="204" t="str">
        <f t="shared" si="92"/>
        <v/>
      </c>
      <c r="BU291" s="104" t="str">
        <f t="shared" si="93"/>
        <v>Voie parentérale</v>
      </c>
      <c r="BV291" s="202" t="str">
        <f t="shared" si="94"/>
        <v>x</v>
      </c>
      <c r="BX291"/>
      <c r="BY291"/>
      <c r="BZ291"/>
      <c r="CA291"/>
      <c r="CB291"/>
      <c r="CD291"/>
      <c r="CO291" s="202">
        <v>290</v>
      </c>
    </row>
    <row r="292" spans="1:93" x14ac:dyDescent="0.25">
      <c r="A292" s="203" t="s">
        <v>4058</v>
      </c>
      <c r="B292" s="204" t="s">
        <v>4061</v>
      </c>
      <c r="C292" s="204" t="s">
        <v>4062</v>
      </c>
      <c r="D292" s="210" t="s">
        <v>851</v>
      </c>
      <c r="E292" s="204" t="s">
        <v>906</v>
      </c>
      <c r="F292" s="204" t="s">
        <v>4060</v>
      </c>
      <c r="G292" s="204" t="s">
        <v>908</v>
      </c>
      <c r="H292" s="204" t="s">
        <v>909</v>
      </c>
      <c r="I292" s="204" t="s">
        <v>910</v>
      </c>
      <c r="J292" s="204" t="s">
        <v>2248</v>
      </c>
      <c r="K292" s="204" t="s">
        <v>875</v>
      </c>
      <c r="L292" s="204" t="s">
        <v>1162</v>
      </c>
      <c r="M292" s="204" t="s">
        <v>213</v>
      </c>
      <c r="N292" s="204" t="s">
        <v>1031</v>
      </c>
      <c r="O292" s="204" t="s">
        <v>918</v>
      </c>
      <c r="P292" s="204" t="s">
        <v>859</v>
      </c>
      <c r="Q292" s="204" t="s">
        <v>1033</v>
      </c>
      <c r="R292" s="204">
        <v>0</v>
      </c>
      <c r="S292" s="204">
        <v>0</v>
      </c>
      <c r="T292" s="204">
        <v>20</v>
      </c>
      <c r="U292" s="204">
        <v>7</v>
      </c>
      <c r="V292" s="204">
        <v>0</v>
      </c>
      <c r="W292" s="204">
        <v>0</v>
      </c>
      <c r="X292" s="204">
        <v>0</v>
      </c>
      <c r="Y292" s="204">
        <v>0</v>
      </c>
      <c r="Z292" s="204">
        <v>0</v>
      </c>
      <c r="AA292" s="204">
        <v>0</v>
      </c>
      <c r="AB292" s="204">
        <v>0</v>
      </c>
      <c r="AC292" s="204">
        <v>0</v>
      </c>
      <c r="AD292" s="204">
        <v>0</v>
      </c>
      <c r="AE292" s="204">
        <v>0</v>
      </c>
      <c r="AF292" s="204">
        <v>0</v>
      </c>
      <c r="AG292" s="204">
        <v>0</v>
      </c>
      <c r="AH292" s="204">
        <v>0</v>
      </c>
      <c r="AI292" s="204">
        <v>0</v>
      </c>
      <c r="AJ292" s="204" t="s">
        <v>2249</v>
      </c>
      <c r="AK292" s="204" t="s">
        <v>2250</v>
      </c>
      <c r="AL292" s="204" t="s">
        <v>213</v>
      </c>
      <c r="AM292" s="204" t="s">
        <v>947</v>
      </c>
      <c r="AN292" s="204" t="s">
        <v>918</v>
      </c>
      <c r="AO292" s="204" t="s">
        <v>2251</v>
      </c>
      <c r="AP292" s="204" t="s">
        <v>2251</v>
      </c>
      <c r="AQ292" s="204"/>
      <c r="AR292" s="204"/>
      <c r="AS292" s="204"/>
      <c r="AT292" s="204"/>
      <c r="AU292" s="204"/>
      <c r="AV292" s="204"/>
      <c r="AW292" s="204"/>
      <c r="AX292" s="204"/>
      <c r="AY292" s="204" t="str">
        <f t="shared" si="86"/>
        <v/>
      </c>
      <c r="AZ292" s="204" t="str">
        <f>IF(COUNTIF(AY:AY,AY292)=1,AY292,IF(AND(COUNTIF(AY:AY,AY292)&gt;1,COUNTIF(AZ$2:AZ291,AY292)&gt;=1),"",AY292))</f>
        <v/>
      </c>
      <c r="BA292" s="204" t="str">
        <v/>
      </c>
      <c r="BB292" s="204" t="str">
        <f>IF(BA292="","",MAX(BB$2:BB291)+1)</f>
        <v/>
      </c>
      <c r="BC292" s="204"/>
      <c r="BD292" s="204">
        <v>290</v>
      </c>
      <c r="BE292" s="204" t="str">
        <f t="shared" si="87"/>
        <v>K-VET DOXYCYCLINE 20 % POUDRE</v>
      </c>
      <c r="BF292" s="204" t="str">
        <f t="shared" si="76"/>
        <v>ORAL</v>
      </c>
      <c r="BG292" s="204" t="str">
        <f t="shared" si="77"/>
        <v>TETRACYCLINES</v>
      </c>
      <c r="BH292" s="204" t="str">
        <f t="shared" si="78"/>
        <v/>
      </c>
      <c r="BI292" s="204" t="str">
        <f t="shared" si="79"/>
        <v/>
      </c>
      <c r="BJ292" s="204" t="str">
        <f t="shared" si="80"/>
        <v>doxycycline</v>
      </c>
      <c r="BK292" s="204" t="str">
        <f t="shared" si="81"/>
        <v/>
      </c>
      <c r="BL292" s="204" t="str">
        <f t="shared" si="82"/>
        <v/>
      </c>
      <c r="BM292" s="204" t="str">
        <f t="shared" si="88"/>
        <v>Doxycycline</v>
      </c>
      <c r="BN292" s="204" t="str">
        <f t="shared" si="83"/>
        <v>Doxycycline</v>
      </c>
      <c r="BO292" s="204" t="str">
        <f t="shared" si="84"/>
        <v/>
      </c>
      <c r="BP292" s="204" t="str">
        <f t="shared" si="85"/>
        <v/>
      </c>
      <c r="BQ292" s="204" t="str">
        <f t="shared" si="89"/>
        <v>Tetracyclines</v>
      </c>
      <c r="BR292" s="204" t="str">
        <f t="shared" si="90"/>
        <v>Tetracyclines</v>
      </c>
      <c r="BS292" s="204" t="str">
        <f t="shared" si="91"/>
        <v/>
      </c>
      <c r="BT292" s="204" t="str">
        <f t="shared" si="92"/>
        <v/>
      </c>
      <c r="BU292" s="104" t="str">
        <f t="shared" si="93"/>
        <v>Voie orale  hors prémélanges médicamenteux</v>
      </c>
      <c r="BV292" s="202" t="str">
        <f t="shared" si="94"/>
        <v/>
      </c>
      <c r="BX292"/>
      <c r="BY292"/>
      <c r="BZ292"/>
      <c r="CA292"/>
      <c r="CB292"/>
      <c r="CD292"/>
      <c r="CO292" s="202">
        <v>291</v>
      </c>
    </row>
    <row r="293" spans="1:93" x14ac:dyDescent="0.25">
      <c r="A293" s="203" t="s">
        <v>4067</v>
      </c>
      <c r="B293" s="204" t="s">
        <v>4068</v>
      </c>
      <c r="C293" s="204" t="s">
        <v>3561</v>
      </c>
      <c r="D293" s="210" t="s">
        <v>851</v>
      </c>
      <c r="E293" s="204" t="s">
        <v>906</v>
      </c>
      <c r="F293" s="204" t="s">
        <v>4069</v>
      </c>
      <c r="G293" s="204" t="s">
        <v>908</v>
      </c>
      <c r="H293" s="204" t="s">
        <v>955</v>
      </c>
      <c r="I293" s="204" t="s">
        <v>910</v>
      </c>
      <c r="J293" s="204" t="s">
        <v>2248</v>
      </c>
      <c r="K293" s="204" t="s">
        <v>875</v>
      </c>
      <c r="L293" s="204" t="s">
        <v>1162</v>
      </c>
      <c r="M293" s="204" t="s">
        <v>213</v>
      </c>
      <c r="N293" s="204" t="s">
        <v>1038</v>
      </c>
      <c r="O293" s="204" t="s">
        <v>918</v>
      </c>
      <c r="P293" s="204" t="s">
        <v>859</v>
      </c>
      <c r="Q293" s="204" t="s">
        <v>1031</v>
      </c>
      <c r="R293" s="204">
        <v>0</v>
      </c>
      <c r="S293" s="204">
        <v>0</v>
      </c>
      <c r="T293" s="204">
        <v>20</v>
      </c>
      <c r="U293" s="204">
        <v>7</v>
      </c>
      <c r="V293" s="204">
        <v>0</v>
      </c>
      <c r="W293" s="204">
        <v>0</v>
      </c>
      <c r="X293" s="204">
        <v>0</v>
      </c>
      <c r="Y293" s="204">
        <v>0</v>
      </c>
      <c r="Z293" s="204">
        <v>0</v>
      </c>
      <c r="AA293" s="204">
        <v>0</v>
      </c>
      <c r="AB293" s="204">
        <v>0</v>
      </c>
      <c r="AC293" s="204">
        <v>0</v>
      </c>
      <c r="AD293" s="204">
        <v>0</v>
      </c>
      <c r="AE293" s="204">
        <v>0</v>
      </c>
      <c r="AF293" s="204">
        <v>0</v>
      </c>
      <c r="AG293" s="204">
        <v>0</v>
      </c>
      <c r="AH293" s="204">
        <v>0</v>
      </c>
      <c r="AI293" s="204">
        <v>0</v>
      </c>
      <c r="AJ293" s="204" t="s">
        <v>2249</v>
      </c>
      <c r="AK293" s="204" t="s">
        <v>2250</v>
      </c>
      <c r="AL293" s="204" t="s">
        <v>213</v>
      </c>
      <c r="AM293" s="204" t="s">
        <v>851</v>
      </c>
      <c r="AN293" s="204" t="s">
        <v>918</v>
      </c>
      <c r="AO293" s="204" t="s">
        <v>2251</v>
      </c>
      <c r="AP293" s="204" t="s">
        <v>2251</v>
      </c>
      <c r="AQ293" s="204"/>
      <c r="AR293" s="204"/>
      <c r="AS293" s="204"/>
      <c r="AT293" s="204"/>
      <c r="AU293" s="204"/>
      <c r="AV293" s="204"/>
      <c r="AW293" s="204"/>
      <c r="AX293" s="204"/>
      <c r="AY293" s="204" t="str">
        <f t="shared" si="86"/>
        <v/>
      </c>
      <c r="AZ293" s="204" t="str">
        <f>IF(COUNTIF(AY:AY,AY293)=1,AY293,IF(AND(COUNTIF(AY:AY,AY293)&gt;1,COUNTIF(AZ$2:AZ292,AY293)&gt;=1),"",AY293))</f>
        <v/>
      </c>
      <c r="BA293" s="204" t="str">
        <v/>
      </c>
      <c r="BB293" s="204" t="str">
        <f>IF(BA293="","",MAX(BB$2:BB292)+1)</f>
        <v/>
      </c>
      <c r="BC293" s="204"/>
      <c r="BD293" s="204">
        <v>291</v>
      </c>
      <c r="BE293" s="204" t="str">
        <f t="shared" si="87"/>
        <v>K-VET DOXYCYCLINE 50 MG/G POUDRE</v>
      </c>
      <c r="BF293" s="204" t="str">
        <f t="shared" si="76"/>
        <v>ORAL</v>
      </c>
      <c r="BG293" s="204" t="str">
        <f t="shared" si="77"/>
        <v>TETRACYCLINES</v>
      </c>
      <c r="BH293" s="204" t="str">
        <f t="shared" si="78"/>
        <v/>
      </c>
      <c r="BI293" s="204" t="str">
        <f t="shared" si="79"/>
        <v/>
      </c>
      <c r="BJ293" s="204" t="str">
        <f t="shared" si="80"/>
        <v>doxycycline</v>
      </c>
      <c r="BK293" s="204" t="str">
        <f t="shared" si="81"/>
        <v/>
      </c>
      <c r="BL293" s="204" t="str">
        <f t="shared" si="82"/>
        <v/>
      </c>
      <c r="BM293" s="204" t="str">
        <f t="shared" si="88"/>
        <v>Doxycycline</v>
      </c>
      <c r="BN293" s="204" t="str">
        <f t="shared" si="83"/>
        <v>Doxycycline</v>
      </c>
      <c r="BO293" s="204" t="str">
        <f t="shared" si="84"/>
        <v/>
      </c>
      <c r="BP293" s="204" t="str">
        <f t="shared" si="85"/>
        <v/>
      </c>
      <c r="BQ293" s="204" t="str">
        <f t="shared" si="89"/>
        <v>Tetracyclines</v>
      </c>
      <c r="BR293" s="204" t="str">
        <f t="shared" si="90"/>
        <v>Tetracyclines</v>
      </c>
      <c r="BS293" s="204" t="str">
        <f t="shared" si="91"/>
        <v/>
      </c>
      <c r="BT293" s="204" t="str">
        <f t="shared" si="92"/>
        <v/>
      </c>
      <c r="BU293" s="104" t="str">
        <f t="shared" si="93"/>
        <v>Voie orale  hors prémélanges médicamenteux</v>
      </c>
      <c r="BV293" s="202" t="str">
        <f t="shared" si="94"/>
        <v/>
      </c>
      <c r="BX293"/>
      <c r="BY293"/>
      <c r="BZ293"/>
      <c r="CA293"/>
      <c r="CB293"/>
      <c r="CD293"/>
      <c r="CO293" s="202">
        <v>292</v>
      </c>
    </row>
    <row r="294" spans="1:93" x14ac:dyDescent="0.25">
      <c r="A294" s="203" t="s">
        <v>4067</v>
      </c>
      <c r="B294" s="204" t="s">
        <v>4070</v>
      </c>
      <c r="C294" s="204" t="s">
        <v>4071</v>
      </c>
      <c r="D294" s="210" t="s">
        <v>851</v>
      </c>
      <c r="E294" s="204" t="s">
        <v>906</v>
      </c>
      <c r="F294" s="204" t="s">
        <v>4069</v>
      </c>
      <c r="G294" s="204" t="s">
        <v>908</v>
      </c>
      <c r="H294" s="204" t="s">
        <v>955</v>
      </c>
      <c r="I294" s="204" t="s">
        <v>910</v>
      </c>
      <c r="J294" s="204" t="s">
        <v>2248</v>
      </c>
      <c r="K294" s="204" t="s">
        <v>875</v>
      </c>
      <c r="L294" s="204" t="s">
        <v>1162</v>
      </c>
      <c r="M294" s="204" t="s">
        <v>213</v>
      </c>
      <c r="N294" s="204" t="s">
        <v>1038</v>
      </c>
      <c r="O294" s="204" t="s">
        <v>918</v>
      </c>
      <c r="P294" s="204" t="s">
        <v>859</v>
      </c>
      <c r="Q294" s="204" t="s">
        <v>1031</v>
      </c>
      <c r="R294" s="204">
        <v>0</v>
      </c>
      <c r="S294" s="204">
        <v>0</v>
      </c>
      <c r="T294" s="204">
        <v>20</v>
      </c>
      <c r="U294" s="204">
        <v>7</v>
      </c>
      <c r="V294" s="204">
        <v>0</v>
      </c>
      <c r="W294" s="204">
        <v>0</v>
      </c>
      <c r="X294" s="204">
        <v>0</v>
      </c>
      <c r="Y294" s="204">
        <v>0</v>
      </c>
      <c r="Z294" s="204">
        <v>0</v>
      </c>
      <c r="AA294" s="204">
        <v>0</v>
      </c>
      <c r="AB294" s="204">
        <v>0</v>
      </c>
      <c r="AC294" s="204">
        <v>0</v>
      </c>
      <c r="AD294" s="204">
        <v>0</v>
      </c>
      <c r="AE294" s="204">
        <v>0</v>
      </c>
      <c r="AF294" s="204">
        <v>0</v>
      </c>
      <c r="AG294" s="204">
        <v>0</v>
      </c>
      <c r="AH294" s="204">
        <v>0</v>
      </c>
      <c r="AI294" s="204">
        <v>0</v>
      </c>
      <c r="AJ294" s="204" t="s">
        <v>2249</v>
      </c>
      <c r="AK294" s="204" t="s">
        <v>2250</v>
      </c>
      <c r="AL294" s="204" t="s">
        <v>213</v>
      </c>
      <c r="AM294" s="204" t="s">
        <v>851</v>
      </c>
      <c r="AN294" s="204" t="s">
        <v>918</v>
      </c>
      <c r="AO294" s="204" t="s">
        <v>2251</v>
      </c>
      <c r="AP294" s="204" t="s">
        <v>2251</v>
      </c>
      <c r="AQ294" s="204"/>
      <c r="AR294" s="204"/>
      <c r="AS294" s="204"/>
      <c r="AT294" s="204"/>
      <c r="AU294" s="204"/>
      <c r="AV294" s="204"/>
      <c r="AW294" s="204"/>
      <c r="AX294" s="204"/>
      <c r="AY294" s="204" t="str">
        <f t="shared" si="86"/>
        <v/>
      </c>
      <c r="AZ294" s="204" t="str">
        <f>IF(COUNTIF(AY:AY,AY294)=1,AY294,IF(AND(COUNTIF(AY:AY,AY294)&gt;1,COUNTIF(AZ$2:AZ293,AY294)&gt;=1),"",AY294))</f>
        <v/>
      </c>
      <c r="BA294" s="204" t="str">
        <v/>
      </c>
      <c r="BB294" s="204" t="str">
        <f>IF(BA294="","",MAX(BB$2:BB293)+1)</f>
        <v/>
      </c>
      <c r="BC294" s="204"/>
      <c r="BD294" s="204">
        <v>292</v>
      </c>
      <c r="BE294" s="204" t="str">
        <f t="shared" si="87"/>
        <v>K-VET OTC 500 MG/G POUDRE POUR ADMINISTRATION DANS L’EAU DE BOISSON, LE LAIT ET L’ALIMENT D’ALLAITEMENT</v>
      </c>
      <c r="BF294" s="204" t="str">
        <f t="shared" si="76"/>
        <v>ORAL</v>
      </c>
      <c r="BG294" s="204" t="str">
        <f t="shared" si="77"/>
        <v>TETRACYCLINES</v>
      </c>
      <c r="BH294" s="204" t="str">
        <f t="shared" si="78"/>
        <v>TETRACYCLINES</v>
      </c>
      <c r="BI294" s="204" t="str">
        <f t="shared" si="79"/>
        <v/>
      </c>
      <c r="BJ294" s="204" t="str">
        <f t="shared" si="80"/>
        <v>oxytetracycline</v>
      </c>
      <c r="BK294" s="204" t="str">
        <f t="shared" si="81"/>
        <v>tetracycline</v>
      </c>
      <c r="BL294" s="204" t="str">
        <f t="shared" si="82"/>
        <v/>
      </c>
      <c r="BM294" s="204" t="str">
        <f t="shared" si="88"/>
        <v>Oxytétracycline + Tétracycline</v>
      </c>
      <c r="BN294" s="204" t="str">
        <f t="shared" si="83"/>
        <v>Oxytétracycline</v>
      </c>
      <c r="BO294" s="204" t="str">
        <f t="shared" si="84"/>
        <v>Tétracycline</v>
      </c>
      <c r="BP294" s="204" t="str">
        <f t="shared" si="85"/>
        <v/>
      </c>
      <c r="BQ294" s="204" t="str">
        <f t="shared" si="89"/>
        <v>Tetracyclines</v>
      </c>
      <c r="BR294" s="204" t="str">
        <f t="shared" si="90"/>
        <v>Tetracyclines</v>
      </c>
      <c r="BS294" s="204" t="str">
        <f t="shared" si="91"/>
        <v>Tetracyclines</v>
      </c>
      <c r="BT294" s="204" t="str">
        <f t="shared" si="92"/>
        <v/>
      </c>
      <c r="BU294" s="104" t="str">
        <f t="shared" si="93"/>
        <v>Voie orale  hors prémélanges médicamenteux</v>
      </c>
      <c r="BV294" s="202" t="str">
        <f t="shared" si="94"/>
        <v/>
      </c>
      <c r="BX294"/>
      <c r="BY294"/>
      <c r="BZ294"/>
      <c r="CA294"/>
      <c r="CB294"/>
      <c r="CD294"/>
      <c r="CO294" s="202">
        <v>293</v>
      </c>
    </row>
    <row r="295" spans="1:93" x14ac:dyDescent="0.25">
      <c r="A295" s="203" t="s">
        <v>3929</v>
      </c>
      <c r="B295" s="204" t="s">
        <v>3930</v>
      </c>
      <c r="C295" s="204" t="s">
        <v>3926</v>
      </c>
      <c r="D295" s="210" t="s">
        <v>1244</v>
      </c>
      <c r="E295" s="204" t="s">
        <v>906</v>
      </c>
      <c r="F295" s="204" t="s">
        <v>3931</v>
      </c>
      <c r="G295" s="204" t="s">
        <v>908</v>
      </c>
      <c r="H295" s="204" t="s">
        <v>955</v>
      </c>
      <c r="I295" s="204" t="s">
        <v>910</v>
      </c>
      <c r="J295" s="204" t="s">
        <v>2248</v>
      </c>
      <c r="K295" s="204" t="s">
        <v>875</v>
      </c>
      <c r="L295" s="204" t="s">
        <v>1162</v>
      </c>
      <c r="M295" s="204" t="s">
        <v>213</v>
      </c>
      <c r="N295" s="204" t="s">
        <v>959</v>
      </c>
      <c r="O295" s="204" t="s">
        <v>918</v>
      </c>
      <c r="P295" s="204" t="s">
        <v>859</v>
      </c>
      <c r="Q295" s="204" t="s">
        <v>1486</v>
      </c>
      <c r="R295" s="204">
        <v>0</v>
      </c>
      <c r="S295" s="204">
        <v>0</v>
      </c>
      <c r="T295" s="204">
        <v>20</v>
      </c>
      <c r="U295" s="204">
        <v>7</v>
      </c>
      <c r="V295" s="204">
        <v>0</v>
      </c>
      <c r="W295" s="204">
        <v>0</v>
      </c>
      <c r="X295" s="204">
        <v>0</v>
      </c>
      <c r="Y295" s="204">
        <v>0</v>
      </c>
      <c r="Z295" s="204">
        <v>0</v>
      </c>
      <c r="AA295" s="204">
        <v>0</v>
      </c>
      <c r="AB295" s="204">
        <v>0</v>
      </c>
      <c r="AC295" s="204">
        <v>0</v>
      </c>
      <c r="AD295" s="204">
        <v>0</v>
      </c>
      <c r="AE295" s="204">
        <v>0</v>
      </c>
      <c r="AF295" s="204">
        <v>0</v>
      </c>
      <c r="AG295" s="204">
        <v>0</v>
      </c>
      <c r="AH295" s="204">
        <v>0</v>
      </c>
      <c r="AI295" s="204">
        <v>0</v>
      </c>
      <c r="AJ295" s="204" t="s">
        <v>2249</v>
      </c>
      <c r="AK295" s="204" t="s">
        <v>2250</v>
      </c>
      <c r="AL295" s="204" t="s">
        <v>213</v>
      </c>
      <c r="AM295" s="204" t="s">
        <v>868</v>
      </c>
      <c r="AN295" s="204" t="s">
        <v>918</v>
      </c>
      <c r="AO295" s="204" t="s">
        <v>2251</v>
      </c>
      <c r="AP295" s="204" t="s">
        <v>2251</v>
      </c>
      <c r="AQ295" s="204"/>
      <c r="AR295" s="204"/>
      <c r="AS295" s="204"/>
      <c r="AT295" s="204"/>
      <c r="AU295" s="204"/>
      <c r="AV295" s="204"/>
      <c r="AW295" s="204"/>
      <c r="AX295" s="204"/>
      <c r="AY295" s="204" t="str">
        <f t="shared" si="86"/>
        <v/>
      </c>
      <c r="AZ295" s="204" t="str">
        <f>IF(COUNTIF(AY:AY,AY295)=1,AY295,IF(AND(COUNTIF(AY:AY,AY295)&gt;1,COUNTIF(AZ$2:AZ294,AY295)&gt;=1),"",AY295))</f>
        <v/>
      </c>
      <c r="BA295" s="204" t="str">
        <v/>
      </c>
      <c r="BB295" s="204" t="str">
        <f>IF(BA295="","",MAX(BB$2:BB294)+1)</f>
        <v/>
      </c>
      <c r="BC295" s="204"/>
      <c r="BD295" s="204">
        <v>293</v>
      </c>
      <c r="BE295" s="204" t="str">
        <f t="shared" si="87"/>
        <v>K-VET OXYTETRACYCLINE 50 % POUDRE</v>
      </c>
      <c r="BF295" s="204" t="str">
        <f t="shared" si="76"/>
        <v>ORAL</v>
      </c>
      <c r="BG295" s="204" t="str">
        <f t="shared" si="77"/>
        <v>TETRACYCLINES</v>
      </c>
      <c r="BH295" s="204" t="str">
        <f t="shared" si="78"/>
        <v>TETRACYCLINES</v>
      </c>
      <c r="BI295" s="204" t="str">
        <f t="shared" si="79"/>
        <v/>
      </c>
      <c r="BJ295" s="204" t="str">
        <f t="shared" si="80"/>
        <v>oxytetracycline</v>
      </c>
      <c r="BK295" s="204" t="str">
        <f t="shared" si="81"/>
        <v>tetracycline</v>
      </c>
      <c r="BL295" s="204" t="str">
        <f t="shared" si="82"/>
        <v/>
      </c>
      <c r="BM295" s="204" t="str">
        <f t="shared" si="88"/>
        <v>Oxytétracycline + Tétracycline</v>
      </c>
      <c r="BN295" s="204" t="str">
        <f t="shared" si="83"/>
        <v>Oxytétracycline</v>
      </c>
      <c r="BO295" s="204" t="str">
        <f t="shared" si="84"/>
        <v>Tétracycline</v>
      </c>
      <c r="BP295" s="204" t="str">
        <f t="shared" si="85"/>
        <v/>
      </c>
      <c r="BQ295" s="204" t="str">
        <f t="shared" si="89"/>
        <v>Tetracyclines</v>
      </c>
      <c r="BR295" s="204" t="str">
        <f t="shared" si="90"/>
        <v>Tetracyclines</v>
      </c>
      <c r="BS295" s="204" t="str">
        <f t="shared" si="91"/>
        <v>Tetracyclines</v>
      </c>
      <c r="BT295" s="204" t="str">
        <f t="shared" si="92"/>
        <v/>
      </c>
      <c r="BU295" s="104" t="str">
        <f t="shared" si="93"/>
        <v>Voie orale  hors prémélanges médicamenteux</v>
      </c>
      <c r="BV295" s="202" t="str">
        <f t="shared" si="94"/>
        <v/>
      </c>
      <c r="BX295"/>
      <c r="BY295"/>
      <c r="BZ295"/>
      <c r="CA295"/>
      <c r="CB295"/>
      <c r="CD295"/>
      <c r="CO295" s="202">
        <v>294</v>
      </c>
    </row>
    <row r="296" spans="1:93" x14ac:dyDescent="0.25">
      <c r="A296" s="203" t="s">
        <v>3929</v>
      </c>
      <c r="B296" s="204" t="s">
        <v>3932</v>
      </c>
      <c r="C296" s="204" t="s">
        <v>3926</v>
      </c>
      <c r="D296" s="210" t="s">
        <v>1244</v>
      </c>
      <c r="E296" s="204" t="s">
        <v>906</v>
      </c>
      <c r="F296" s="204" t="s">
        <v>3931</v>
      </c>
      <c r="G296" s="204" t="s">
        <v>908</v>
      </c>
      <c r="H296" s="204" t="s">
        <v>955</v>
      </c>
      <c r="I296" s="204" t="s">
        <v>910</v>
      </c>
      <c r="J296" s="204" t="s">
        <v>2248</v>
      </c>
      <c r="K296" s="204" t="s">
        <v>875</v>
      </c>
      <c r="L296" s="204" t="s">
        <v>1162</v>
      </c>
      <c r="M296" s="204" t="s">
        <v>213</v>
      </c>
      <c r="N296" s="204" t="s">
        <v>959</v>
      </c>
      <c r="O296" s="204" t="s">
        <v>918</v>
      </c>
      <c r="P296" s="204" t="s">
        <v>859</v>
      </c>
      <c r="Q296" s="204" t="s">
        <v>1486</v>
      </c>
      <c r="R296" s="204">
        <v>0</v>
      </c>
      <c r="S296" s="204">
        <v>0</v>
      </c>
      <c r="T296" s="204">
        <v>20</v>
      </c>
      <c r="U296" s="204">
        <v>7</v>
      </c>
      <c r="V296" s="204">
        <v>0</v>
      </c>
      <c r="W296" s="204">
        <v>0</v>
      </c>
      <c r="X296" s="204">
        <v>0</v>
      </c>
      <c r="Y296" s="204">
        <v>0</v>
      </c>
      <c r="Z296" s="204">
        <v>0</v>
      </c>
      <c r="AA296" s="204">
        <v>0</v>
      </c>
      <c r="AB296" s="204">
        <v>0</v>
      </c>
      <c r="AC296" s="204">
        <v>0</v>
      </c>
      <c r="AD296" s="204">
        <v>0</v>
      </c>
      <c r="AE296" s="204">
        <v>0</v>
      </c>
      <c r="AF296" s="204">
        <v>0</v>
      </c>
      <c r="AG296" s="204">
        <v>0</v>
      </c>
      <c r="AH296" s="204">
        <v>0</v>
      </c>
      <c r="AI296" s="204">
        <v>0</v>
      </c>
      <c r="AJ296" s="204" t="s">
        <v>2249</v>
      </c>
      <c r="AK296" s="204" t="s">
        <v>2250</v>
      </c>
      <c r="AL296" s="204" t="s">
        <v>213</v>
      </c>
      <c r="AM296" s="204" t="s">
        <v>868</v>
      </c>
      <c r="AN296" s="204" t="s">
        <v>918</v>
      </c>
      <c r="AO296" s="204" t="s">
        <v>2251</v>
      </c>
      <c r="AP296" s="204" t="s">
        <v>2251</v>
      </c>
      <c r="AQ296" s="204"/>
      <c r="AR296" s="204"/>
      <c r="AS296" s="204"/>
      <c r="AT296" s="204"/>
      <c r="AU296" s="204"/>
      <c r="AV296" s="204"/>
      <c r="AW296" s="204"/>
      <c r="AX296" s="204"/>
      <c r="AY296" s="204" t="str">
        <f t="shared" si="86"/>
        <v/>
      </c>
      <c r="AZ296" s="204" t="str">
        <f>IF(COUNTIF(AY:AY,AY296)=1,AY296,IF(AND(COUNTIF(AY:AY,AY296)&gt;1,COUNTIF(AZ$2:AZ295,AY296)&gt;=1),"",AY296))</f>
        <v/>
      </c>
      <c r="BA296" s="204" t="str">
        <v/>
      </c>
      <c r="BB296" s="204" t="str">
        <f>IF(BA296="","",MAX(BB$2:BB295)+1)</f>
        <v/>
      </c>
      <c r="BC296" s="204"/>
      <c r="BD296" s="204">
        <v>294</v>
      </c>
      <c r="BE296" s="204" t="str">
        <f t="shared" si="87"/>
        <v>K-VET TYLOSINE 92 000 UI/G POUDRE ORALE PORCS</v>
      </c>
      <c r="BF296" s="204" t="str">
        <f t="shared" si="76"/>
        <v>ORAL</v>
      </c>
      <c r="BG296" s="204" t="str">
        <f t="shared" si="77"/>
        <v>MACROLIDES</v>
      </c>
      <c r="BH296" s="204" t="str">
        <f t="shared" si="78"/>
        <v/>
      </c>
      <c r="BI296" s="204" t="str">
        <f t="shared" si="79"/>
        <v/>
      </c>
      <c r="BJ296" s="204" t="str">
        <f t="shared" si="80"/>
        <v>tylosin</v>
      </c>
      <c r="BK296" s="204" t="str">
        <f t="shared" si="81"/>
        <v/>
      </c>
      <c r="BL296" s="204" t="str">
        <f t="shared" si="82"/>
        <v/>
      </c>
      <c r="BM296" s="204" t="str">
        <f t="shared" si="88"/>
        <v>Tylosine</v>
      </c>
      <c r="BN296" s="204" t="str">
        <f t="shared" si="83"/>
        <v>Tylosine</v>
      </c>
      <c r="BO296" s="204" t="str">
        <f t="shared" si="84"/>
        <v/>
      </c>
      <c r="BP296" s="204" t="str">
        <f t="shared" si="85"/>
        <v/>
      </c>
      <c r="BQ296" s="204" t="str">
        <f t="shared" si="89"/>
        <v>Macrolides</v>
      </c>
      <c r="BR296" s="204" t="str">
        <f t="shared" si="90"/>
        <v>Macrolides</v>
      </c>
      <c r="BS296" s="204" t="str">
        <f t="shared" si="91"/>
        <v/>
      </c>
      <c r="BT296" s="204" t="str">
        <f t="shared" si="92"/>
        <v/>
      </c>
      <c r="BU296" s="104" t="str">
        <f t="shared" si="93"/>
        <v>Voie orale  hors prémélanges médicamenteux</v>
      </c>
      <c r="BV296" s="202" t="str">
        <f t="shared" si="94"/>
        <v/>
      </c>
      <c r="BX296"/>
      <c r="BY296"/>
      <c r="BZ296"/>
      <c r="CA296"/>
      <c r="CB296"/>
      <c r="CD296"/>
      <c r="CO296" s="202">
        <v>295</v>
      </c>
    </row>
    <row r="297" spans="1:93" x14ac:dyDescent="0.25">
      <c r="A297" s="203" t="s">
        <v>3924</v>
      </c>
      <c r="B297" s="204" t="s">
        <v>3925</v>
      </c>
      <c r="C297" s="204" t="s">
        <v>3926</v>
      </c>
      <c r="D297" s="210" t="s">
        <v>1244</v>
      </c>
      <c r="E297" s="204" t="s">
        <v>906</v>
      </c>
      <c r="F297" s="204" t="s">
        <v>3927</v>
      </c>
      <c r="G297" s="204" t="s">
        <v>908</v>
      </c>
      <c r="H297" s="204" t="s">
        <v>909</v>
      </c>
      <c r="I297" s="204" t="s">
        <v>910</v>
      </c>
      <c r="J297" s="204" t="s">
        <v>2248</v>
      </c>
      <c r="K297" s="204" t="s">
        <v>875</v>
      </c>
      <c r="L297" s="204" t="s">
        <v>1162</v>
      </c>
      <c r="M297" s="204" t="s">
        <v>213</v>
      </c>
      <c r="N297" s="204" t="s">
        <v>1031</v>
      </c>
      <c r="O297" s="204" t="s">
        <v>918</v>
      </c>
      <c r="P297" s="204" t="s">
        <v>859</v>
      </c>
      <c r="Q297" s="204" t="s">
        <v>3224</v>
      </c>
      <c r="R297" s="204">
        <v>0</v>
      </c>
      <c r="S297" s="204">
        <v>0</v>
      </c>
      <c r="T297" s="204">
        <v>20</v>
      </c>
      <c r="U297" s="204">
        <v>7</v>
      </c>
      <c r="V297" s="204">
        <v>0</v>
      </c>
      <c r="W297" s="204">
        <v>0</v>
      </c>
      <c r="X297" s="204">
        <v>0</v>
      </c>
      <c r="Y297" s="204">
        <v>0</v>
      </c>
      <c r="Z297" s="204">
        <v>0</v>
      </c>
      <c r="AA297" s="204">
        <v>0</v>
      </c>
      <c r="AB297" s="204">
        <v>0</v>
      </c>
      <c r="AC297" s="204">
        <v>0</v>
      </c>
      <c r="AD297" s="204">
        <v>0</v>
      </c>
      <c r="AE297" s="204">
        <v>0</v>
      </c>
      <c r="AF297" s="204">
        <v>0</v>
      </c>
      <c r="AG297" s="204">
        <v>0</v>
      </c>
      <c r="AH297" s="204">
        <v>0</v>
      </c>
      <c r="AI297" s="204">
        <v>0</v>
      </c>
      <c r="AJ297" s="204" t="s">
        <v>2249</v>
      </c>
      <c r="AK297" s="204" t="s">
        <v>2250</v>
      </c>
      <c r="AL297" s="204" t="s">
        <v>213</v>
      </c>
      <c r="AM297" s="204" t="s">
        <v>947</v>
      </c>
      <c r="AN297" s="204" t="s">
        <v>918</v>
      </c>
      <c r="AO297" s="204" t="s">
        <v>2251</v>
      </c>
      <c r="AP297" s="204" t="s">
        <v>2251</v>
      </c>
      <c r="AQ297" s="204"/>
      <c r="AR297" s="204"/>
      <c r="AS297" s="204"/>
      <c r="AT297" s="204"/>
      <c r="AU297" s="204"/>
      <c r="AV297" s="204"/>
      <c r="AW297" s="204"/>
      <c r="AX297" s="204"/>
      <c r="AY297" s="204" t="str">
        <f t="shared" si="86"/>
        <v/>
      </c>
      <c r="AZ297" s="204" t="str">
        <f>IF(COUNTIF(AY:AY,AY297)=1,AY297,IF(AND(COUNTIF(AY:AY,AY297)&gt;1,COUNTIF(AZ$2:AZ296,AY297)&gt;=1),"",AY297))</f>
        <v/>
      </c>
      <c r="BA297" s="204" t="str">
        <v/>
      </c>
      <c r="BB297" s="204" t="str">
        <f>IF(BA297="","",MAX(BB$2:BB296)+1)</f>
        <v/>
      </c>
      <c r="BC297" s="204"/>
      <c r="BD297" s="204">
        <v>295</v>
      </c>
      <c r="BE297" s="204" t="str">
        <f t="shared" si="87"/>
        <v>LANFLOX 100 MG/ML SOLUTION POUR UTILISATION DANS L'EAU DE BOISSON POUR POULETS ET DINDES</v>
      </c>
      <c r="BF297" s="204" t="str">
        <f t="shared" si="76"/>
        <v>ORAL</v>
      </c>
      <c r="BG297" s="204" t="str">
        <f t="shared" si="77"/>
        <v>FLUOROQUINOLONES</v>
      </c>
      <c r="BH297" s="204" t="str">
        <f t="shared" si="78"/>
        <v/>
      </c>
      <c r="BI297" s="204" t="str">
        <f t="shared" si="79"/>
        <v/>
      </c>
      <c r="BJ297" s="204" t="str">
        <f t="shared" si="80"/>
        <v>enrofloxacin</v>
      </c>
      <c r="BK297" s="204" t="str">
        <f t="shared" si="81"/>
        <v/>
      </c>
      <c r="BL297" s="204" t="str">
        <f t="shared" si="82"/>
        <v/>
      </c>
      <c r="BM297" s="204" t="str">
        <f t="shared" si="88"/>
        <v>Enrofloxacine</v>
      </c>
      <c r="BN297" s="204" t="str">
        <f t="shared" si="83"/>
        <v>Enrofloxacine</v>
      </c>
      <c r="BO297" s="204" t="str">
        <f t="shared" si="84"/>
        <v/>
      </c>
      <c r="BP297" s="204" t="str">
        <f t="shared" si="85"/>
        <v/>
      </c>
      <c r="BQ297" s="204" t="str">
        <f t="shared" si="89"/>
        <v>Fluoroquinolones</v>
      </c>
      <c r="BR297" s="204" t="str">
        <f t="shared" si="90"/>
        <v>Fluoroquinolones</v>
      </c>
      <c r="BS297" s="204" t="str">
        <f t="shared" si="91"/>
        <v/>
      </c>
      <c r="BT297" s="204" t="str">
        <f t="shared" si="92"/>
        <v/>
      </c>
      <c r="BU297" s="104" t="str">
        <f t="shared" si="93"/>
        <v>Voie orale  hors prémélanges médicamenteux</v>
      </c>
      <c r="BV297" s="202" t="str">
        <f t="shared" si="94"/>
        <v>x</v>
      </c>
      <c r="BX297"/>
      <c r="BY297"/>
      <c r="BZ297"/>
      <c r="CA297"/>
      <c r="CB297"/>
      <c r="CD297"/>
      <c r="CO297" s="202">
        <v>296</v>
      </c>
    </row>
    <row r="298" spans="1:93" x14ac:dyDescent="0.25">
      <c r="A298" s="203" t="s">
        <v>3924</v>
      </c>
      <c r="B298" s="204" t="s">
        <v>3928</v>
      </c>
      <c r="C298" s="204" t="s">
        <v>3926</v>
      </c>
      <c r="D298" s="210" t="s">
        <v>1244</v>
      </c>
      <c r="E298" s="204" t="s">
        <v>906</v>
      </c>
      <c r="F298" s="204" t="s">
        <v>3927</v>
      </c>
      <c r="G298" s="204" t="s">
        <v>908</v>
      </c>
      <c r="H298" s="204" t="s">
        <v>909</v>
      </c>
      <c r="I298" s="204" t="s">
        <v>910</v>
      </c>
      <c r="J298" s="204" t="s">
        <v>2248</v>
      </c>
      <c r="K298" s="204" t="s">
        <v>875</v>
      </c>
      <c r="L298" s="204" t="s">
        <v>1162</v>
      </c>
      <c r="M298" s="204" t="s">
        <v>213</v>
      </c>
      <c r="N298" s="204" t="s">
        <v>1031</v>
      </c>
      <c r="O298" s="204" t="s">
        <v>918</v>
      </c>
      <c r="P298" s="204" t="s">
        <v>859</v>
      </c>
      <c r="Q298" s="204" t="s">
        <v>3224</v>
      </c>
      <c r="R298" s="204">
        <v>0</v>
      </c>
      <c r="S298" s="204">
        <v>0</v>
      </c>
      <c r="T298" s="204">
        <v>20</v>
      </c>
      <c r="U298" s="204">
        <v>7</v>
      </c>
      <c r="V298" s="204">
        <v>0</v>
      </c>
      <c r="W298" s="204">
        <v>0</v>
      </c>
      <c r="X298" s="204">
        <v>0</v>
      </c>
      <c r="Y298" s="204">
        <v>0</v>
      </c>
      <c r="Z298" s="204">
        <v>0</v>
      </c>
      <c r="AA298" s="204">
        <v>0</v>
      </c>
      <c r="AB298" s="204">
        <v>0</v>
      </c>
      <c r="AC298" s="204">
        <v>0</v>
      </c>
      <c r="AD298" s="204">
        <v>0</v>
      </c>
      <c r="AE298" s="204">
        <v>0</v>
      </c>
      <c r="AF298" s="204">
        <v>0</v>
      </c>
      <c r="AG298" s="204">
        <v>0</v>
      </c>
      <c r="AH298" s="204">
        <v>0</v>
      </c>
      <c r="AI298" s="204">
        <v>0</v>
      </c>
      <c r="AJ298" s="204" t="s">
        <v>2249</v>
      </c>
      <c r="AK298" s="204" t="s">
        <v>2250</v>
      </c>
      <c r="AL298" s="204" t="s">
        <v>213</v>
      </c>
      <c r="AM298" s="204" t="s">
        <v>947</v>
      </c>
      <c r="AN298" s="204" t="s">
        <v>918</v>
      </c>
      <c r="AO298" s="204" t="s">
        <v>2251</v>
      </c>
      <c r="AP298" s="204" t="s">
        <v>2251</v>
      </c>
      <c r="AQ298" s="204"/>
      <c r="AR298" s="204"/>
      <c r="AS298" s="204"/>
      <c r="AT298" s="204"/>
      <c r="AU298" s="204"/>
      <c r="AV298" s="204"/>
      <c r="AW298" s="204"/>
      <c r="AX298" s="204"/>
      <c r="AY298" s="204" t="str">
        <f t="shared" si="86"/>
        <v/>
      </c>
      <c r="AZ298" s="204" t="str">
        <f>IF(COUNTIF(AY:AY,AY298)=1,AY298,IF(AND(COUNTIF(AY:AY,AY298)&gt;1,COUNTIF(AZ$2:AZ297,AY298)&gt;=1),"",AY298))</f>
        <v/>
      </c>
      <c r="BA298" s="204" t="str">
        <v/>
      </c>
      <c r="BB298" s="204" t="str">
        <f>IF(BA298="","",MAX(BB$2:BB297)+1)</f>
        <v/>
      </c>
      <c r="BC298" s="204"/>
      <c r="BD298" s="204">
        <v>296</v>
      </c>
      <c r="BE298" s="204" t="str">
        <f t="shared" si="87"/>
        <v>LANFLOX 2,5%</v>
      </c>
      <c r="BF298" s="204" t="str">
        <f t="shared" si="76"/>
        <v>ORAL</v>
      </c>
      <c r="BG298" s="204" t="str">
        <f t="shared" si="77"/>
        <v>FLUOROQUINOLONES</v>
      </c>
      <c r="BH298" s="204" t="str">
        <f t="shared" si="78"/>
        <v/>
      </c>
      <c r="BI298" s="204" t="str">
        <f t="shared" si="79"/>
        <v/>
      </c>
      <c r="BJ298" s="204" t="str">
        <f t="shared" si="80"/>
        <v>enrofloxacin</v>
      </c>
      <c r="BK298" s="204" t="str">
        <f t="shared" si="81"/>
        <v/>
      </c>
      <c r="BL298" s="204" t="str">
        <f t="shared" si="82"/>
        <v/>
      </c>
      <c r="BM298" s="204" t="str">
        <f t="shared" si="88"/>
        <v>Enrofloxacine</v>
      </c>
      <c r="BN298" s="204" t="str">
        <f t="shared" si="83"/>
        <v>Enrofloxacine</v>
      </c>
      <c r="BO298" s="204" t="str">
        <f t="shared" si="84"/>
        <v/>
      </c>
      <c r="BP298" s="204" t="str">
        <f t="shared" si="85"/>
        <v/>
      </c>
      <c r="BQ298" s="204" t="str">
        <f t="shared" si="89"/>
        <v>Fluoroquinolones</v>
      </c>
      <c r="BR298" s="204" t="str">
        <f t="shared" si="90"/>
        <v>Fluoroquinolones</v>
      </c>
      <c r="BS298" s="204" t="str">
        <f t="shared" si="91"/>
        <v/>
      </c>
      <c r="BT298" s="204" t="str">
        <f t="shared" si="92"/>
        <v/>
      </c>
      <c r="BU298" s="104" t="str">
        <f t="shared" si="93"/>
        <v>Voie orale  hors prémélanges médicamenteux</v>
      </c>
      <c r="BV298" s="202" t="str">
        <f t="shared" si="94"/>
        <v>x</v>
      </c>
      <c r="BX298"/>
      <c r="BY298"/>
      <c r="BZ298"/>
      <c r="CA298"/>
      <c r="CB298"/>
      <c r="CD298"/>
      <c r="CO298" s="202">
        <v>297</v>
      </c>
    </row>
    <row r="299" spans="1:93" x14ac:dyDescent="0.25">
      <c r="A299" s="203" t="s">
        <v>3933</v>
      </c>
      <c r="B299" s="204" t="s">
        <v>3934</v>
      </c>
      <c r="C299" s="204" t="s">
        <v>3935</v>
      </c>
      <c r="D299" s="210" t="s">
        <v>1244</v>
      </c>
      <c r="E299" s="204" t="s">
        <v>906</v>
      </c>
      <c r="F299" s="204" t="s">
        <v>3936</v>
      </c>
      <c r="G299" s="204" t="s">
        <v>908</v>
      </c>
      <c r="H299" s="204" t="s">
        <v>955</v>
      </c>
      <c r="I299" s="204" t="s">
        <v>910</v>
      </c>
      <c r="J299" s="204" t="s">
        <v>2248</v>
      </c>
      <c r="K299" s="204" t="s">
        <v>875</v>
      </c>
      <c r="L299" s="204" t="s">
        <v>1162</v>
      </c>
      <c r="M299" s="204" t="s">
        <v>213</v>
      </c>
      <c r="N299" s="204" t="s">
        <v>1038</v>
      </c>
      <c r="O299" s="204" t="s">
        <v>918</v>
      </c>
      <c r="P299" s="204" t="s">
        <v>859</v>
      </c>
      <c r="Q299" s="204" t="s">
        <v>2550</v>
      </c>
      <c r="R299" s="204">
        <v>0</v>
      </c>
      <c r="S299" s="204">
        <v>0</v>
      </c>
      <c r="T299" s="204">
        <v>20</v>
      </c>
      <c r="U299" s="204">
        <v>7</v>
      </c>
      <c r="V299" s="204">
        <v>0</v>
      </c>
      <c r="W299" s="204">
        <v>0</v>
      </c>
      <c r="X299" s="204">
        <v>0</v>
      </c>
      <c r="Y299" s="204">
        <v>0</v>
      </c>
      <c r="Z299" s="204">
        <v>0</v>
      </c>
      <c r="AA299" s="204">
        <v>0</v>
      </c>
      <c r="AB299" s="204">
        <v>0</v>
      </c>
      <c r="AC299" s="204">
        <v>0</v>
      </c>
      <c r="AD299" s="204">
        <v>0</v>
      </c>
      <c r="AE299" s="204">
        <v>0</v>
      </c>
      <c r="AF299" s="204">
        <v>0</v>
      </c>
      <c r="AG299" s="204">
        <v>0</v>
      </c>
      <c r="AH299" s="204">
        <v>0</v>
      </c>
      <c r="AI299" s="204">
        <v>0</v>
      </c>
      <c r="AJ299" s="204" t="s">
        <v>2249</v>
      </c>
      <c r="AK299" s="204" t="s">
        <v>2250</v>
      </c>
      <c r="AL299" s="204" t="s">
        <v>213</v>
      </c>
      <c r="AM299" s="204" t="s">
        <v>851</v>
      </c>
      <c r="AN299" s="204" t="s">
        <v>918</v>
      </c>
      <c r="AO299" s="204" t="s">
        <v>2251</v>
      </c>
      <c r="AP299" s="204" t="s">
        <v>2251</v>
      </c>
      <c r="AQ299" s="204"/>
      <c r="AR299" s="204"/>
      <c r="AS299" s="204"/>
      <c r="AT299" s="204"/>
      <c r="AU299" s="204"/>
      <c r="AV299" s="204"/>
      <c r="AW299" s="204"/>
      <c r="AX299" s="204"/>
      <c r="AY299" s="204" t="str">
        <f t="shared" si="86"/>
        <v/>
      </c>
      <c r="AZ299" s="204" t="str">
        <f>IF(COUNTIF(AY:AY,AY299)=1,AY299,IF(AND(COUNTIF(AY:AY,AY299)&gt;1,COUNTIF(AZ$2:AZ298,AY299)&gt;=1),"",AY299))</f>
        <v/>
      </c>
      <c r="BA299" s="204" t="str">
        <v/>
      </c>
      <c r="BB299" s="204" t="str">
        <f>IF(BA299="","",MAX(BB$2:BB298)+1)</f>
        <v/>
      </c>
      <c r="BC299" s="204"/>
      <c r="BD299" s="204">
        <v>297</v>
      </c>
      <c r="BE299" s="204" t="str">
        <f t="shared" si="87"/>
        <v>LINCOCINE 400 MG/G POUDRE POUR ADMINISTRATION DANS L’EAU DE BOISSON</v>
      </c>
      <c r="BF299" s="204" t="str">
        <f t="shared" si="76"/>
        <v>ORAL</v>
      </c>
      <c r="BG299" s="204" t="str">
        <f t="shared" si="77"/>
        <v>LINCOSAMIDES</v>
      </c>
      <c r="BH299" s="204" t="str">
        <f t="shared" si="78"/>
        <v/>
      </c>
      <c r="BI299" s="204" t="str">
        <f t="shared" si="79"/>
        <v/>
      </c>
      <c r="BJ299" s="204" t="str">
        <f t="shared" si="80"/>
        <v>lincomycin</v>
      </c>
      <c r="BK299" s="204" t="str">
        <f t="shared" si="81"/>
        <v/>
      </c>
      <c r="BL299" s="204" t="str">
        <f t="shared" si="82"/>
        <v/>
      </c>
      <c r="BM299" s="204" t="str">
        <f t="shared" si="88"/>
        <v>Lincomycine</v>
      </c>
      <c r="BN299" s="204" t="str">
        <f t="shared" si="83"/>
        <v>Lincomycine</v>
      </c>
      <c r="BO299" s="204" t="str">
        <f t="shared" si="84"/>
        <v/>
      </c>
      <c r="BP299" s="204" t="str">
        <f t="shared" si="85"/>
        <v/>
      </c>
      <c r="BQ299" s="204" t="str">
        <f t="shared" si="89"/>
        <v>Lincosamides</v>
      </c>
      <c r="BR299" s="204" t="str">
        <f t="shared" si="90"/>
        <v>Lincosamides</v>
      </c>
      <c r="BS299" s="204" t="str">
        <f t="shared" si="91"/>
        <v/>
      </c>
      <c r="BT299" s="204" t="str">
        <f t="shared" si="92"/>
        <v/>
      </c>
      <c r="BU299" s="104" t="str">
        <f t="shared" si="93"/>
        <v>Voie orale  hors prémélanges médicamenteux</v>
      </c>
      <c r="BV299" s="202" t="str">
        <f t="shared" si="94"/>
        <v/>
      </c>
      <c r="BX299"/>
      <c r="BY299"/>
      <c r="BZ299"/>
      <c r="CA299"/>
      <c r="CB299"/>
      <c r="CD299"/>
      <c r="CO299" s="202">
        <v>298</v>
      </c>
    </row>
    <row r="300" spans="1:93" x14ac:dyDescent="0.25">
      <c r="A300" s="203" t="s">
        <v>3933</v>
      </c>
      <c r="B300" s="204" t="s">
        <v>3937</v>
      </c>
      <c r="C300" s="204" t="s">
        <v>3926</v>
      </c>
      <c r="D300" s="210" t="s">
        <v>1244</v>
      </c>
      <c r="E300" s="204" t="s">
        <v>906</v>
      </c>
      <c r="F300" s="204" t="s">
        <v>3936</v>
      </c>
      <c r="G300" s="204" t="s">
        <v>908</v>
      </c>
      <c r="H300" s="204" t="s">
        <v>955</v>
      </c>
      <c r="I300" s="204" t="s">
        <v>910</v>
      </c>
      <c r="J300" s="204" t="s">
        <v>2248</v>
      </c>
      <c r="K300" s="204" t="s">
        <v>875</v>
      </c>
      <c r="L300" s="204" t="s">
        <v>1162</v>
      </c>
      <c r="M300" s="204" t="s">
        <v>213</v>
      </c>
      <c r="N300" s="204" t="s">
        <v>1038</v>
      </c>
      <c r="O300" s="204" t="s">
        <v>918</v>
      </c>
      <c r="P300" s="204" t="s">
        <v>859</v>
      </c>
      <c r="Q300" s="204" t="s">
        <v>2550</v>
      </c>
      <c r="R300" s="204">
        <v>0</v>
      </c>
      <c r="S300" s="204">
        <v>0</v>
      </c>
      <c r="T300" s="204">
        <v>20</v>
      </c>
      <c r="U300" s="204">
        <v>7</v>
      </c>
      <c r="V300" s="204">
        <v>0</v>
      </c>
      <c r="W300" s="204">
        <v>0</v>
      </c>
      <c r="X300" s="204">
        <v>0</v>
      </c>
      <c r="Y300" s="204">
        <v>0</v>
      </c>
      <c r="Z300" s="204">
        <v>0</v>
      </c>
      <c r="AA300" s="204">
        <v>0</v>
      </c>
      <c r="AB300" s="204">
        <v>0</v>
      </c>
      <c r="AC300" s="204">
        <v>0</v>
      </c>
      <c r="AD300" s="204">
        <v>0</v>
      </c>
      <c r="AE300" s="204">
        <v>0</v>
      </c>
      <c r="AF300" s="204">
        <v>0</v>
      </c>
      <c r="AG300" s="204">
        <v>0</v>
      </c>
      <c r="AH300" s="204">
        <v>0</v>
      </c>
      <c r="AI300" s="204">
        <v>0</v>
      </c>
      <c r="AJ300" s="204" t="s">
        <v>2249</v>
      </c>
      <c r="AK300" s="204" t="s">
        <v>2250</v>
      </c>
      <c r="AL300" s="204" t="s">
        <v>213</v>
      </c>
      <c r="AM300" s="204" t="s">
        <v>851</v>
      </c>
      <c r="AN300" s="204" t="s">
        <v>918</v>
      </c>
      <c r="AO300" s="204" t="s">
        <v>2251</v>
      </c>
      <c r="AP300" s="204" t="s">
        <v>2251</v>
      </c>
      <c r="AQ300" s="204"/>
      <c r="AR300" s="204"/>
      <c r="AS300" s="204"/>
      <c r="AT300" s="204"/>
      <c r="AU300" s="204"/>
      <c r="AV300" s="204"/>
      <c r="AW300" s="204"/>
      <c r="AX300" s="204"/>
      <c r="AY300" s="204" t="str">
        <f t="shared" si="86"/>
        <v/>
      </c>
      <c r="AZ300" s="204" t="str">
        <f>IF(COUNTIF(AY:AY,AY300)=1,AY300,IF(AND(COUNTIF(AY:AY,AY300)&gt;1,COUNTIF(AZ$2:AZ299,AY300)&gt;=1),"",AY300))</f>
        <v/>
      </c>
      <c r="BA300" s="204" t="str">
        <v/>
      </c>
      <c r="BB300" s="204" t="str">
        <f>IF(BA300="","",MAX(BB$2:BB299)+1)</f>
        <v/>
      </c>
      <c r="BC300" s="204"/>
      <c r="BD300" s="204">
        <v>298</v>
      </c>
      <c r="BE300" s="204" t="str">
        <f t="shared" si="87"/>
        <v>LINCOCINE SOLUTION</v>
      </c>
      <c r="BF300" s="204" t="str">
        <f t="shared" si="76"/>
        <v>INJ</v>
      </c>
      <c r="BG300" s="204" t="str">
        <f t="shared" si="77"/>
        <v>LINCOSAMIDES</v>
      </c>
      <c r="BH300" s="204" t="str">
        <f t="shared" si="78"/>
        <v/>
      </c>
      <c r="BI300" s="204" t="str">
        <f t="shared" si="79"/>
        <v/>
      </c>
      <c r="BJ300" s="204" t="str">
        <f t="shared" si="80"/>
        <v>lincomycin</v>
      </c>
      <c r="BK300" s="204" t="str">
        <f t="shared" si="81"/>
        <v/>
      </c>
      <c r="BL300" s="204" t="str">
        <f t="shared" si="82"/>
        <v/>
      </c>
      <c r="BM300" s="204" t="str">
        <f t="shared" si="88"/>
        <v>Lincomycine</v>
      </c>
      <c r="BN300" s="204" t="str">
        <f t="shared" si="83"/>
        <v>Lincomycine</v>
      </c>
      <c r="BO300" s="204" t="str">
        <f t="shared" si="84"/>
        <v/>
      </c>
      <c r="BP300" s="204" t="str">
        <f t="shared" si="85"/>
        <v/>
      </c>
      <c r="BQ300" s="204" t="str">
        <f t="shared" si="89"/>
        <v>Lincosamides</v>
      </c>
      <c r="BR300" s="204" t="str">
        <f t="shared" si="90"/>
        <v>Lincosamides</v>
      </c>
      <c r="BS300" s="204" t="str">
        <f t="shared" si="91"/>
        <v/>
      </c>
      <c r="BT300" s="204" t="str">
        <f t="shared" si="92"/>
        <v/>
      </c>
      <c r="BU300" s="104" t="str">
        <f t="shared" si="93"/>
        <v>Voie parentérale</v>
      </c>
      <c r="BV300" s="202" t="str">
        <f t="shared" si="94"/>
        <v/>
      </c>
      <c r="BX300"/>
      <c r="BY300"/>
      <c r="BZ300"/>
      <c r="CA300"/>
      <c r="CB300"/>
      <c r="CD300"/>
      <c r="CO300" s="202">
        <v>299</v>
      </c>
    </row>
    <row r="301" spans="1:93" x14ac:dyDescent="0.25">
      <c r="A301" s="203" t="s">
        <v>2073</v>
      </c>
      <c r="B301" s="204" t="s">
        <v>2074</v>
      </c>
      <c r="C301" s="204" t="s">
        <v>2075</v>
      </c>
      <c r="D301" s="210" t="s">
        <v>881</v>
      </c>
      <c r="E301" s="204" t="s">
        <v>906</v>
      </c>
      <c r="F301" s="204" t="s">
        <v>2076</v>
      </c>
      <c r="G301" s="204" t="s">
        <v>908</v>
      </c>
      <c r="H301" s="204" t="s">
        <v>909</v>
      </c>
      <c r="I301" s="204" t="s">
        <v>910</v>
      </c>
      <c r="J301" s="204" t="s">
        <v>855</v>
      </c>
      <c r="K301" s="204" t="s">
        <v>855</v>
      </c>
      <c r="L301" s="204" t="s">
        <v>1158</v>
      </c>
      <c r="M301" s="204" t="s">
        <v>213</v>
      </c>
      <c r="N301" s="204" t="s">
        <v>2077</v>
      </c>
      <c r="O301" s="204" t="s">
        <v>918</v>
      </c>
      <c r="P301" s="204" t="s">
        <v>859</v>
      </c>
      <c r="Q301" s="204" t="s">
        <v>2078</v>
      </c>
      <c r="R301" s="204">
        <v>0</v>
      </c>
      <c r="S301" s="204">
        <v>0</v>
      </c>
      <c r="T301" s="204">
        <v>25</v>
      </c>
      <c r="U301" s="204">
        <v>5</v>
      </c>
      <c r="V301" s="204">
        <v>0</v>
      </c>
      <c r="W301" s="204">
        <v>0</v>
      </c>
      <c r="X301" s="204">
        <v>0</v>
      </c>
      <c r="Y301" s="204">
        <v>0</v>
      </c>
      <c r="Z301" s="204">
        <v>0</v>
      </c>
      <c r="AA301" s="204">
        <v>0</v>
      </c>
      <c r="AB301" s="204">
        <v>0</v>
      </c>
      <c r="AC301" s="204">
        <v>0</v>
      </c>
      <c r="AD301" s="204">
        <v>0</v>
      </c>
      <c r="AE301" s="204">
        <v>0</v>
      </c>
      <c r="AF301" s="204">
        <v>0</v>
      </c>
      <c r="AG301" s="204">
        <v>0</v>
      </c>
      <c r="AH301" s="204">
        <v>0</v>
      </c>
      <c r="AI301" s="204">
        <v>0</v>
      </c>
      <c r="AJ301" s="204"/>
      <c r="AK301" s="204"/>
      <c r="AL301" s="204"/>
      <c r="AM301" s="204"/>
      <c r="AN301" s="204"/>
      <c r="AO301" s="204"/>
      <c r="AP301" s="204"/>
      <c r="AQ301" s="204"/>
      <c r="AR301" s="204"/>
      <c r="AS301" s="204"/>
      <c r="AT301" s="204"/>
      <c r="AU301" s="204"/>
      <c r="AV301" s="204"/>
      <c r="AW301" s="204"/>
      <c r="AX301" s="204"/>
      <c r="AY301" s="204" t="str">
        <f t="shared" si="86"/>
        <v/>
      </c>
      <c r="AZ301" s="204" t="str">
        <f>IF(COUNTIF(AY:AY,AY301)=1,AY301,IF(AND(COUNTIF(AY:AY,AY301)&gt;1,COUNTIF(AZ$2:AZ300,AY301)&gt;=1),"",AY301))</f>
        <v/>
      </c>
      <c r="BA301" s="204" t="str">
        <v/>
      </c>
      <c r="BB301" s="204" t="str">
        <f>IF(BA301="","",MAX(BB$2:BB300)+1)</f>
        <v/>
      </c>
      <c r="BC301" s="204"/>
      <c r="BD301" s="204">
        <v>299</v>
      </c>
      <c r="BE301" s="204" t="str">
        <f t="shared" si="87"/>
        <v>LINCOMYCINE 22 PNEUMONIE PORC FRANVET</v>
      </c>
      <c r="BF301" s="204" t="str">
        <f t="shared" si="76"/>
        <v>PM</v>
      </c>
      <c r="BG301" s="204" t="str">
        <f t="shared" si="77"/>
        <v>LINCOSAMIDES</v>
      </c>
      <c r="BH301" s="204" t="str">
        <f t="shared" si="78"/>
        <v/>
      </c>
      <c r="BI301" s="204" t="str">
        <f t="shared" si="79"/>
        <v/>
      </c>
      <c r="BJ301" s="204" t="str">
        <f t="shared" si="80"/>
        <v>lincomycin</v>
      </c>
      <c r="BK301" s="204" t="str">
        <f t="shared" si="81"/>
        <v/>
      </c>
      <c r="BL301" s="204" t="str">
        <f t="shared" si="82"/>
        <v/>
      </c>
      <c r="BM301" s="204" t="str">
        <f t="shared" si="88"/>
        <v>Lincomycine</v>
      </c>
      <c r="BN301" s="204" t="str">
        <f t="shared" si="83"/>
        <v>Lincomycine</v>
      </c>
      <c r="BO301" s="204" t="str">
        <f t="shared" si="84"/>
        <v/>
      </c>
      <c r="BP301" s="204" t="str">
        <f t="shared" si="85"/>
        <v/>
      </c>
      <c r="BQ301" s="204" t="str">
        <f t="shared" si="89"/>
        <v>Lincosamides</v>
      </c>
      <c r="BR301" s="204" t="str">
        <f t="shared" si="90"/>
        <v>Lincosamides</v>
      </c>
      <c r="BS301" s="204" t="str">
        <f t="shared" si="91"/>
        <v/>
      </c>
      <c r="BT301" s="204" t="str">
        <f t="shared" si="92"/>
        <v/>
      </c>
      <c r="BU301" s="104" t="str">
        <f t="shared" si="93"/>
        <v>Prémélanges médicamenteux</v>
      </c>
      <c r="BV301" s="202" t="str">
        <f t="shared" si="94"/>
        <v/>
      </c>
      <c r="BX301"/>
      <c r="BY301"/>
      <c r="BZ301"/>
      <c r="CA301"/>
      <c r="CB301"/>
      <c r="CD301"/>
      <c r="CO301" s="202">
        <v>300</v>
      </c>
    </row>
    <row r="302" spans="1:93" x14ac:dyDescent="0.25">
      <c r="A302" s="203" t="s">
        <v>3187</v>
      </c>
      <c r="B302" s="204" t="s">
        <v>3188</v>
      </c>
      <c r="C302" s="204" t="s">
        <v>3186</v>
      </c>
      <c r="D302" s="210" t="s">
        <v>966</v>
      </c>
      <c r="E302" s="204" t="s">
        <v>906</v>
      </c>
      <c r="F302" s="204" t="s">
        <v>3189</v>
      </c>
      <c r="G302" s="204" t="s">
        <v>908</v>
      </c>
      <c r="H302" s="204" t="s">
        <v>955</v>
      </c>
      <c r="I302" s="204" t="s">
        <v>910</v>
      </c>
      <c r="J302" s="204" t="s">
        <v>1385</v>
      </c>
      <c r="K302" s="204" t="s">
        <v>1385</v>
      </c>
      <c r="L302" s="204" t="s">
        <v>2582</v>
      </c>
      <c r="M302" s="204" t="s">
        <v>213</v>
      </c>
      <c r="N302" s="204" t="s">
        <v>1267</v>
      </c>
      <c r="O302" s="204" t="s">
        <v>918</v>
      </c>
      <c r="P302" s="204" t="s">
        <v>859</v>
      </c>
      <c r="Q302" s="204" t="s">
        <v>1423</v>
      </c>
      <c r="R302" s="204">
        <v>0</v>
      </c>
      <c r="S302" s="204">
        <v>0</v>
      </c>
      <c r="T302" s="204">
        <v>22</v>
      </c>
      <c r="U302" s="204">
        <v>28</v>
      </c>
      <c r="V302" s="204">
        <v>0</v>
      </c>
      <c r="W302" s="204">
        <v>0</v>
      </c>
      <c r="X302" s="204">
        <v>0</v>
      </c>
      <c r="Y302" s="204">
        <v>0</v>
      </c>
      <c r="Z302" s="204">
        <v>0</v>
      </c>
      <c r="AA302" s="204">
        <v>0</v>
      </c>
      <c r="AB302" s="204">
        <v>0</v>
      </c>
      <c r="AC302" s="204">
        <v>0</v>
      </c>
      <c r="AD302" s="204">
        <v>0</v>
      </c>
      <c r="AE302" s="204">
        <v>0</v>
      </c>
      <c r="AF302" s="204">
        <v>0</v>
      </c>
      <c r="AG302" s="204">
        <v>0</v>
      </c>
      <c r="AH302" s="204">
        <v>0</v>
      </c>
      <c r="AI302" s="204">
        <v>0</v>
      </c>
      <c r="AJ302" s="204"/>
      <c r="AK302" s="204"/>
      <c r="AL302" s="204"/>
      <c r="AM302" s="204"/>
      <c r="AN302" s="204"/>
      <c r="AO302" s="204"/>
      <c r="AP302" s="204"/>
      <c r="AQ302" s="204"/>
      <c r="AR302" s="204"/>
      <c r="AS302" s="204"/>
      <c r="AT302" s="204"/>
      <c r="AU302" s="204"/>
      <c r="AV302" s="204"/>
      <c r="AW302" s="204"/>
      <c r="AX302" s="204"/>
      <c r="AY302" s="204" t="str">
        <f t="shared" si="86"/>
        <v/>
      </c>
      <c r="AZ302" s="204" t="str">
        <f>IF(COUNTIF(AY:AY,AY302)=1,AY302,IF(AND(COUNTIF(AY:AY,AY302)&gt;1,COUNTIF(AZ$2:AZ301,AY302)&gt;=1),"",AY302))</f>
        <v/>
      </c>
      <c r="BA302" s="204" t="str">
        <v/>
      </c>
      <c r="BB302" s="204" t="str">
        <f>IF(BA302="","",MAX(BB$2:BB301)+1)</f>
        <v/>
      </c>
      <c r="BC302" s="204"/>
      <c r="BD302" s="204">
        <v>300</v>
      </c>
      <c r="BE302" s="204" t="str">
        <f t="shared" si="87"/>
        <v>LINCOMYCINE 4.4 SPECTINOMYCINE 4.4 PORC FRANVET</v>
      </c>
      <c r="BF302" s="204" t="str">
        <f t="shared" si="76"/>
        <v>PM</v>
      </c>
      <c r="BG302" s="204" t="str">
        <f t="shared" si="77"/>
        <v>LINCOSAMIDES</v>
      </c>
      <c r="BH302" s="204" t="str">
        <f t="shared" si="78"/>
        <v>AMINOGLYCOSIDES</v>
      </c>
      <c r="BI302" s="204" t="str">
        <f t="shared" si="79"/>
        <v/>
      </c>
      <c r="BJ302" s="204" t="str">
        <f t="shared" si="80"/>
        <v>lincomycin</v>
      </c>
      <c r="BK302" s="204" t="str">
        <f t="shared" si="81"/>
        <v>spectinomycin</v>
      </c>
      <c r="BL302" s="204" t="str">
        <f t="shared" si="82"/>
        <v/>
      </c>
      <c r="BM302" s="204" t="str">
        <f t="shared" si="88"/>
        <v>Lincomycine + Spectinomycine</v>
      </c>
      <c r="BN302" s="204" t="str">
        <f t="shared" si="83"/>
        <v>Lincomycine</v>
      </c>
      <c r="BO302" s="204" t="str">
        <f t="shared" si="84"/>
        <v>Spectinomycine</v>
      </c>
      <c r="BP302" s="204" t="str">
        <f t="shared" si="85"/>
        <v/>
      </c>
      <c r="BQ302" s="204" t="str">
        <f t="shared" si="89"/>
        <v>Lincosamides + Aminoglycosides</v>
      </c>
      <c r="BR302" s="204" t="str">
        <f t="shared" si="90"/>
        <v>Lincosamides</v>
      </c>
      <c r="BS302" s="204" t="str">
        <f t="shared" si="91"/>
        <v>Aminoglycosides</v>
      </c>
      <c r="BT302" s="204" t="str">
        <f t="shared" si="92"/>
        <v/>
      </c>
      <c r="BU302" s="104" t="str">
        <f t="shared" si="93"/>
        <v>Prémélanges médicamenteux</v>
      </c>
      <c r="BV302" s="202" t="str">
        <f t="shared" si="94"/>
        <v/>
      </c>
      <c r="BX302"/>
      <c r="BY302"/>
      <c r="BZ302"/>
      <c r="CA302"/>
      <c r="CB302"/>
      <c r="CD302"/>
      <c r="CO302" s="202">
        <v>301</v>
      </c>
    </row>
    <row r="303" spans="1:93" x14ac:dyDescent="0.25">
      <c r="A303" s="203" t="s">
        <v>3187</v>
      </c>
      <c r="B303" s="204" t="s">
        <v>3190</v>
      </c>
      <c r="C303" s="204" t="s">
        <v>3182</v>
      </c>
      <c r="D303" s="210" t="s">
        <v>947</v>
      </c>
      <c r="E303" s="204" t="s">
        <v>906</v>
      </c>
      <c r="F303" s="204" t="s">
        <v>3189</v>
      </c>
      <c r="G303" s="204" t="s">
        <v>908</v>
      </c>
      <c r="H303" s="204" t="s">
        <v>955</v>
      </c>
      <c r="I303" s="204" t="s">
        <v>910</v>
      </c>
      <c r="J303" s="204" t="s">
        <v>1385</v>
      </c>
      <c r="K303" s="204" t="s">
        <v>1385</v>
      </c>
      <c r="L303" s="204" t="s">
        <v>2582</v>
      </c>
      <c r="M303" s="204" t="s">
        <v>213</v>
      </c>
      <c r="N303" s="204" t="s">
        <v>1267</v>
      </c>
      <c r="O303" s="204" t="s">
        <v>918</v>
      </c>
      <c r="P303" s="204" t="s">
        <v>859</v>
      </c>
      <c r="Q303" s="204" t="s">
        <v>1227</v>
      </c>
      <c r="R303" s="204">
        <v>0</v>
      </c>
      <c r="S303" s="204">
        <v>0</v>
      </c>
      <c r="T303" s="204">
        <v>22</v>
      </c>
      <c r="U303" s="204">
        <v>28</v>
      </c>
      <c r="V303" s="204">
        <v>0</v>
      </c>
      <c r="W303" s="204">
        <v>0</v>
      </c>
      <c r="X303" s="204">
        <v>0</v>
      </c>
      <c r="Y303" s="204">
        <v>0</v>
      </c>
      <c r="Z303" s="204">
        <v>0</v>
      </c>
      <c r="AA303" s="204">
        <v>0</v>
      </c>
      <c r="AB303" s="204">
        <v>0</v>
      </c>
      <c r="AC303" s="204">
        <v>0</v>
      </c>
      <c r="AD303" s="204">
        <v>0</v>
      </c>
      <c r="AE303" s="204">
        <v>0</v>
      </c>
      <c r="AF303" s="204">
        <v>0</v>
      </c>
      <c r="AG303" s="204">
        <v>0</v>
      </c>
      <c r="AH303" s="204">
        <v>0</v>
      </c>
      <c r="AI303" s="204">
        <v>0</v>
      </c>
      <c r="AJ303" s="204"/>
      <c r="AK303" s="204"/>
      <c r="AL303" s="204"/>
      <c r="AM303" s="204"/>
      <c r="AN303" s="204"/>
      <c r="AO303" s="204"/>
      <c r="AP303" s="204"/>
      <c r="AQ303" s="204"/>
      <c r="AR303" s="204"/>
      <c r="AS303" s="204"/>
      <c r="AT303" s="204"/>
      <c r="AU303" s="204"/>
      <c r="AV303" s="204"/>
      <c r="AW303" s="204"/>
      <c r="AX303" s="204"/>
      <c r="AY303" s="204" t="str">
        <f t="shared" si="86"/>
        <v/>
      </c>
      <c r="AZ303" s="204" t="str">
        <f>IF(COUNTIF(AY:AY,AY303)=1,AY303,IF(AND(COUNTIF(AY:AY,AY303)&gt;1,COUNTIF(AZ$2:AZ302,AY303)&gt;=1),"",AY303))</f>
        <v/>
      </c>
      <c r="BA303" s="204" t="str">
        <v/>
      </c>
      <c r="BB303" s="204" t="str">
        <f>IF(BA303="","",MAX(BB$2:BB302)+1)</f>
        <v/>
      </c>
      <c r="BC303" s="204"/>
      <c r="BD303" s="204">
        <v>301</v>
      </c>
      <c r="BE303" s="204" t="str">
        <f t="shared" si="87"/>
        <v>LINCOMYCINE 8.8 ENTERITE PORC FRANVET</v>
      </c>
      <c r="BF303" s="204" t="str">
        <f t="shared" si="76"/>
        <v>PM</v>
      </c>
      <c r="BG303" s="204" t="str">
        <f t="shared" si="77"/>
        <v>LINCOSAMIDES</v>
      </c>
      <c r="BH303" s="204" t="str">
        <f t="shared" si="78"/>
        <v/>
      </c>
      <c r="BI303" s="204" t="str">
        <f t="shared" si="79"/>
        <v/>
      </c>
      <c r="BJ303" s="204" t="str">
        <f t="shared" si="80"/>
        <v>lincomycin</v>
      </c>
      <c r="BK303" s="204" t="str">
        <f t="shared" si="81"/>
        <v/>
      </c>
      <c r="BL303" s="204" t="str">
        <f t="shared" si="82"/>
        <v/>
      </c>
      <c r="BM303" s="204" t="str">
        <f t="shared" si="88"/>
        <v>Lincomycine</v>
      </c>
      <c r="BN303" s="204" t="str">
        <f t="shared" si="83"/>
        <v>Lincomycine</v>
      </c>
      <c r="BO303" s="204" t="str">
        <f t="shared" si="84"/>
        <v/>
      </c>
      <c r="BP303" s="204" t="str">
        <f t="shared" si="85"/>
        <v/>
      </c>
      <c r="BQ303" s="204" t="str">
        <f t="shared" si="89"/>
        <v>Lincosamides</v>
      </c>
      <c r="BR303" s="204" t="str">
        <f t="shared" si="90"/>
        <v>Lincosamides</v>
      </c>
      <c r="BS303" s="204" t="str">
        <f t="shared" si="91"/>
        <v/>
      </c>
      <c r="BT303" s="204" t="str">
        <f t="shared" si="92"/>
        <v/>
      </c>
      <c r="BU303" s="104" t="str">
        <f t="shared" si="93"/>
        <v>Prémélanges médicamenteux</v>
      </c>
      <c r="BV303" s="202" t="str">
        <f t="shared" si="94"/>
        <v/>
      </c>
      <c r="BX303"/>
      <c r="BY303"/>
      <c r="BZ303"/>
      <c r="CA303"/>
      <c r="CB303"/>
      <c r="CD303"/>
      <c r="CO303" s="202">
        <v>302</v>
      </c>
    </row>
    <row r="304" spans="1:93" x14ac:dyDescent="0.25">
      <c r="A304" s="203" t="s">
        <v>4289</v>
      </c>
      <c r="B304" s="204" t="s">
        <v>4290</v>
      </c>
      <c r="C304" s="204" t="s">
        <v>4287</v>
      </c>
      <c r="D304" s="210" t="s">
        <v>851</v>
      </c>
      <c r="E304" s="204" t="s">
        <v>906</v>
      </c>
      <c r="F304" s="204" t="s">
        <v>4291</v>
      </c>
      <c r="G304" s="204" t="s">
        <v>908</v>
      </c>
      <c r="H304" s="204" t="s">
        <v>955</v>
      </c>
      <c r="I304" s="204" t="s">
        <v>910</v>
      </c>
      <c r="J304" s="204" t="s">
        <v>1385</v>
      </c>
      <c r="K304" s="204" t="s">
        <v>1385</v>
      </c>
      <c r="L304" s="204" t="s">
        <v>2582</v>
      </c>
      <c r="M304" s="204" t="s">
        <v>213</v>
      </c>
      <c r="N304" s="204" t="s">
        <v>1267</v>
      </c>
      <c r="O304" s="204" t="s">
        <v>918</v>
      </c>
      <c r="P304" s="204" t="s">
        <v>859</v>
      </c>
      <c r="Q304" s="204" t="s">
        <v>1071</v>
      </c>
      <c r="R304" s="204">
        <v>0</v>
      </c>
      <c r="S304" s="204">
        <v>0</v>
      </c>
      <c r="T304" s="204">
        <v>22</v>
      </c>
      <c r="U304" s="204">
        <v>28</v>
      </c>
      <c r="V304" s="204">
        <v>0</v>
      </c>
      <c r="W304" s="204">
        <v>0</v>
      </c>
      <c r="X304" s="204">
        <v>0</v>
      </c>
      <c r="Y304" s="204">
        <v>0</v>
      </c>
      <c r="Z304" s="204">
        <v>0</v>
      </c>
      <c r="AA304" s="204">
        <v>0</v>
      </c>
      <c r="AB304" s="204">
        <v>0</v>
      </c>
      <c r="AC304" s="204">
        <v>0</v>
      </c>
      <c r="AD304" s="204">
        <v>0</v>
      </c>
      <c r="AE304" s="204">
        <v>0</v>
      </c>
      <c r="AF304" s="204">
        <v>0</v>
      </c>
      <c r="AG304" s="204">
        <v>0</v>
      </c>
      <c r="AH304" s="204">
        <v>0</v>
      </c>
      <c r="AI304" s="204">
        <v>0</v>
      </c>
      <c r="AJ304" s="204"/>
      <c r="AK304" s="204"/>
      <c r="AL304" s="204"/>
      <c r="AM304" s="204"/>
      <c r="AN304" s="204"/>
      <c r="AO304" s="204"/>
      <c r="AP304" s="204"/>
      <c r="AQ304" s="204"/>
      <c r="AR304" s="204"/>
      <c r="AS304" s="204"/>
      <c r="AT304" s="204"/>
      <c r="AU304" s="204"/>
      <c r="AV304" s="204"/>
      <c r="AW304" s="204"/>
      <c r="AX304" s="204"/>
      <c r="AY304" s="204" t="str">
        <f t="shared" si="86"/>
        <v/>
      </c>
      <c r="AZ304" s="204" t="str">
        <f>IF(COUNTIF(AY:AY,AY304)=1,AY304,IF(AND(COUNTIF(AY:AY,AY304)&gt;1,COUNTIF(AZ$2:AZ303,AY304)&gt;=1),"",AY304))</f>
        <v/>
      </c>
      <c r="BA304" s="204" t="str">
        <v/>
      </c>
      <c r="BB304" s="204" t="str">
        <f>IF(BA304="","",MAX(BB$2:BB303)+1)</f>
        <v/>
      </c>
      <c r="BC304" s="204"/>
      <c r="BD304" s="204">
        <v>302</v>
      </c>
      <c r="BE304" s="204" t="str">
        <f t="shared" si="87"/>
        <v>LINCOPHAR 400 MG/ML SOLUTION POUR ADMINISTRATION DANS L'EAU DE BOISSON POUR POULETS</v>
      </c>
      <c r="BF304" s="204" t="str">
        <f t="shared" si="76"/>
        <v>ORAL</v>
      </c>
      <c r="BG304" s="204" t="str">
        <f t="shared" si="77"/>
        <v>LINCOSAMIDES</v>
      </c>
      <c r="BH304" s="204" t="str">
        <f t="shared" si="78"/>
        <v/>
      </c>
      <c r="BI304" s="204" t="str">
        <f t="shared" si="79"/>
        <v/>
      </c>
      <c r="BJ304" s="204" t="str">
        <f t="shared" si="80"/>
        <v>lincomycin</v>
      </c>
      <c r="BK304" s="204" t="str">
        <f t="shared" si="81"/>
        <v/>
      </c>
      <c r="BL304" s="204" t="str">
        <f t="shared" si="82"/>
        <v/>
      </c>
      <c r="BM304" s="204" t="str">
        <f t="shared" si="88"/>
        <v>Lincomycine</v>
      </c>
      <c r="BN304" s="204" t="str">
        <f t="shared" si="83"/>
        <v>Lincomycine</v>
      </c>
      <c r="BO304" s="204" t="str">
        <f t="shared" si="84"/>
        <v/>
      </c>
      <c r="BP304" s="204" t="str">
        <f t="shared" si="85"/>
        <v/>
      </c>
      <c r="BQ304" s="204" t="str">
        <f t="shared" si="89"/>
        <v>Lincosamides</v>
      </c>
      <c r="BR304" s="204" t="str">
        <f t="shared" si="90"/>
        <v>Lincosamides</v>
      </c>
      <c r="BS304" s="204" t="str">
        <f t="shared" si="91"/>
        <v/>
      </c>
      <c r="BT304" s="204" t="str">
        <f t="shared" si="92"/>
        <v/>
      </c>
      <c r="BU304" s="104" t="str">
        <f t="shared" si="93"/>
        <v>Voie orale  hors prémélanges médicamenteux</v>
      </c>
      <c r="BV304" s="202" t="str">
        <f t="shared" si="94"/>
        <v/>
      </c>
      <c r="BX304"/>
      <c r="BY304"/>
      <c r="BZ304"/>
      <c r="CA304"/>
      <c r="CB304"/>
      <c r="CD304"/>
      <c r="CO304" s="202">
        <v>303</v>
      </c>
    </row>
    <row r="305" spans="1:93" x14ac:dyDescent="0.25">
      <c r="A305" s="203" t="s">
        <v>4072</v>
      </c>
      <c r="B305" s="204" t="s">
        <v>4073</v>
      </c>
      <c r="C305" s="204" t="s">
        <v>4074</v>
      </c>
      <c r="D305" s="210" t="s">
        <v>2705</v>
      </c>
      <c r="E305" s="204" t="s">
        <v>852</v>
      </c>
      <c r="F305" s="204" t="s">
        <v>4075</v>
      </c>
      <c r="G305" s="204" t="s">
        <v>1428</v>
      </c>
      <c r="H305" s="204" t="s">
        <v>909</v>
      </c>
      <c r="I305" s="204" t="s">
        <v>910</v>
      </c>
      <c r="J305" s="204" t="s">
        <v>1385</v>
      </c>
      <c r="K305" s="204" t="s">
        <v>1385</v>
      </c>
      <c r="L305" s="204" t="s">
        <v>2582</v>
      </c>
      <c r="M305" s="204" t="s">
        <v>213</v>
      </c>
      <c r="N305" s="204" t="s">
        <v>950</v>
      </c>
      <c r="O305" s="204" t="s">
        <v>858</v>
      </c>
      <c r="P305" s="204" t="s">
        <v>859</v>
      </c>
      <c r="Q305" s="204" t="s">
        <v>4076</v>
      </c>
      <c r="R305" s="204">
        <v>0</v>
      </c>
      <c r="S305" s="204">
        <v>0</v>
      </c>
      <c r="T305" s="204">
        <v>22</v>
      </c>
      <c r="U305" s="204">
        <v>28</v>
      </c>
      <c r="V305" s="204">
        <v>0</v>
      </c>
      <c r="W305" s="204">
        <v>0</v>
      </c>
      <c r="X305" s="204">
        <v>0</v>
      </c>
      <c r="Y305" s="204">
        <v>0</v>
      </c>
      <c r="Z305" s="204">
        <v>0</v>
      </c>
      <c r="AA305" s="204">
        <v>0</v>
      </c>
      <c r="AB305" s="204">
        <v>0</v>
      </c>
      <c r="AC305" s="204">
        <v>0</v>
      </c>
      <c r="AD305" s="204">
        <v>0</v>
      </c>
      <c r="AE305" s="204">
        <v>0</v>
      </c>
      <c r="AF305" s="204">
        <v>0</v>
      </c>
      <c r="AG305" s="204">
        <v>0</v>
      </c>
      <c r="AH305" s="204">
        <v>0</v>
      </c>
      <c r="AI305" s="204">
        <v>0</v>
      </c>
      <c r="AJ305" s="204"/>
      <c r="AK305" s="204"/>
      <c r="AL305" s="204"/>
      <c r="AM305" s="204"/>
      <c r="AN305" s="204"/>
      <c r="AO305" s="204"/>
      <c r="AP305" s="204"/>
      <c r="AQ305" s="204"/>
      <c r="AR305" s="204"/>
      <c r="AS305" s="204"/>
      <c r="AT305" s="204"/>
      <c r="AU305" s="204"/>
      <c r="AV305" s="204"/>
      <c r="AW305" s="204"/>
      <c r="AX305" s="204"/>
      <c r="AY305" s="204" t="str">
        <f t="shared" si="86"/>
        <v/>
      </c>
      <c r="AZ305" s="204" t="str">
        <f>IF(COUNTIF(AY:AY,AY305)=1,AY305,IF(AND(COUNTIF(AY:AY,AY305)&gt;1,COUNTIF(AZ$2:AZ304,AY305)&gt;=1),"",AY305))</f>
        <v/>
      </c>
      <c r="BA305" s="204" t="str">
        <v/>
      </c>
      <c r="BB305" s="204" t="str">
        <f>IF(BA305="","",MAX(BB$2:BB304)+1)</f>
        <v/>
      </c>
      <c r="BC305" s="204"/>
      <c r="BD305" s="204">
        <v>303</v>
      </c>
      <c r="BE305" s="204" t="str">
        <f t="shared" si="87"/>
        <v>LINCO-SPECTIN 100, 222/444,7 MG/G POUDRE POUR ADMINISTRATION DANS L'EAU DE BOISSON POUR PORCINS ET POULETS</v>
      </c>
      <c r="BF305" s="204" t="str">
        <f t="shared" si="76"/>
        <v>ORAL</v>
      </c>
      <c r="BG305" s="204" t="str">
        <f t="shared" si="77"/>
        <v>AMINOGLYCOSIDES</v>
      </c>
      <c r="BH305" s="204" t="str">
        <f t="shared" si="78"/>
        <v>LINCOSAMIDES</v>
      </c>
      <c r="BI305" s="204" t="str">
        <f t="shared" si="79"/>
        <v/>
      </c>
      <c r="BJ305" s="204" t="str">
        <f t="shared" si="80"/>
        <v>spectinomycin</v>
      </c>
      <c r="BK305" s="204" t="str">
        <f t="shared" si="81"/>
        <v>lincomycin</v>
      </c>
      <c r="BL305" s="204" t="str">
        <f t="shared" si="82"/>
        <v/>
      </c>
      <c r="BM305" s="204" t="str">
        <f t="shared" si="88"/>
        <v>Spectinomycine + Lincomycine</v>
      </c>
      <c r="BN305" s="204" t="str">
        <f t="shared" si="83"/>
        <v>Spectinomycine</v>
      </c>
      <c r="BO305" s="204" t="str">
        <f t="shared" si="84"/>
        <v>Lincomycine</v>
      </c>
      <c r="BP305" s="204" t="str">
        <f t="shared" si="85"/>
        <v/>
      </c>
      <c r="BQ305" s="204" t="str">
        <f t="shared" si="89"/>
        <v>Aminoglycosides + Lincosamides</v>
      </c>
      <c r="BR305" s="204" t="str">
        <f t="shared" si="90"/>
        <v>Aminoglycosides</v>
      </c>
      <c r="BS305" s="204" t="str">
        <f t="shared" si="91"/>
        <v>Lincosamides</v>
      </c>
      <c r="BT305" s="204" t="str">
        <f t="shared" si="92"/>
        <v/>
      </c>
      <c r="BU305" s="104" t="str">
        <f t="shared" si="93"/>
        <v>Voie orale  hors prémélanges médicamenteux</v>
      </c>
      <c r="BV305" s="202" t="str">
        <f t="shared" si="94"/>
        <v/>
      </c>
      <c r="BX305"/>
      <c r="BY305"/>
      <c r="BZ305"/>
      <c r="CA305"/>
      <c r="CB305"/>
      <c r="CD305"/>
      <c r="CO305" s="202">
        <v>304</v>
      </c>
    </row>
    <row r="306" spans="1:93" x14ac:dyDescent="0.25">
      <c r="A306" s="203" t="s">
        <v>3721</v>
      </c>
      <c r="B306" s="204" t="s">
        <v>3722</v>
      </c>
      <c r="C306" s="204" t="s">
        <v>3723</v>
      </c>
      <c r="D306" s="210" t="s">
        <v>947</v>
      </c>
      <c r="E306" s="204" t="s">
        <v>906</v>
      </c>
      <c r="F306" s="204" t="s">
        <v>3724</v>
      </c>
      <c r="G306" s="204" t="s">
        <v>908</v>
      </c>
      <c r="H306" s="204" t="s">
        <v>955</v>
      </c>
      <c r="I306" s="204" t="s">
        <v>910</v>
      </c>
      <c r="J306" s="204" t="s">
        <v>1385</v>
      </c>
      <c r="K306" s="204" t="s">
        <v>1385</v>
      </c>
      <c r="L306" s="204" t="s">
        <v>2582</v>
      </c>
      <c r="M306" s="204" t="s">
        <v>213</v>
      </c>
      <c r="N306" s="204" t="s">
        <v>1275</v>
      </c>
      <c r="O306" s="204" t="s">
        <v>918</v>
      </c>
      <c r="P306" s="204" t="s">
        <v>859</v>
      </c>
      <c r="Q306" s="204" t="s">
        <v>1423</v>
      </c>
      <c r="R306" s="204">
        <v>0</v>
      </c>
      <c r="S306" s="204">
        <v>0</v>
      </c>
      <c r="T306" s="204">
        <v>22</v>
      </c>
      <c r="U306" s="204">
        <v>28</v>
      </c>
      <c r="V306" s="204">
        <v>0</v>
      </c>
      <c r="W306" s="204">
        <v>0</v>
      </c>
      <c r="X306" s="204">
        <v>0</v>
      </c>
      <c r="Y306" s="204">
        <v>0</v>
      </c>
      <c r="Z306" s="204">
        <v>0</v>
      </c>
      <c r="AA306" s="204">
        <v>0</v>
      </c>
      <c r="AB306" s="204">
        <v>0</v>
      </c>
      <c r="AC306" s="204">
        <v>0</v>
      </c>
      <c r="AD306" s="204">
        <v>0</v>
      </c>
      <c r="AE306" s="204">
        <v>0</v>
      </c>
      <c r="AF306" s="204">
        <v>0</v>
      </c>
      <c r="AG306" s="204">
        <v>0</v>
      </c>
      <c r="AH306" s="204">
        <v>0</v>
      </c>
      <c r="AI306" s="204">
        <v>0</v>
      </c>
      <c r="AJ306" s="204"/>
      <c r="AK306" s="204"/>
      <c r="AL306" s="204"/>
      <c r="AM306" s="204"/>
      <c r="AN306" s="204"/>
      <c r="AO306" s="204"/>
      <c r="AP306" s="204"/>
      <c r="AQ306" s="204"/>
      <c r="AR306" s="204"/>
      <c r="AS306" s="204"/>
      <c r="AT306" s="204"/>
      <c r="AU306" s="204"/>
      <c r="AV306" s="204"/>
      <c r="AW306" s="204"/>
      <c r="AX306" s="204"/>
      <c r="AY306" s="204" t="str">
        <f t="shared" si="86"/>
        <v/>
      </c>
      <c r="AZ306" s="204" t="str">
        <f>IF(COUNTIF(AY:AY,AY306)=1,AY306,IF(AND(COUNTIF(AY:AY,AY306)&gt;1,COUNTIF(AZ$2:AZ305,AY306)&gt;=1),"",AY306))</f>
        <v/>
      </c>
      <c r="BA306" s="204" t="str">
        <v/>
      </c>
      <c r="BB306" s="204" t="str">
        <f>IF(BA306="","",MAX(BB$2:BB305)+1)</f>
        <v/>
      </c>
      <c r="BC306" s="204"/>
      <c r="BD306" s="204">
        <v>304</v>
      </c>
      <c r="BE306" s="204" t="str">
        <f t="shared" si="87"/>
        <v>LINCO-SPECTIN INJECTABLE</v>
      </c>
      <c r="BF306" s="204" t="str">
        <f t="shared" si="76"/>
        <v>INJ</v>
      </c>
      <c r="BG306" s="204" t="str">
        <f t="shared" si="77"/>
        <v>AMINOGLYCOSIDES</v>
      </c>
      <c r="BH306" s="204" t="str">
        <f t="shared" si="78"/>
        <v>LINCOSAMIDES</v>
      </c>
      <c r="BI306" s="204" t="str">
        <f t="shared" si="79"/>
        <v/>
      </c>
      <c r="BJ306" s="204" t="str">
        <f t="shared" si="80"/>
        <v>spectinomycin</v>
      </c>
      <c r="BK306" s="204" t="str">
        <f t="shared" si="81"/>
        <v>lincomycin</v>
      </c>
      <c r="BL306" s="204" t="str">
        <f t="shared" si="82"/>
        <v/>
      </c>
      <c r="BM306" s="204" t="str">
        <f t="shared" si="88"/>
        <v>Spectinomycine + Lincomycine</v>
      </c>
      <c r="BN306" s="204" t="str">
        <f t="shared" si="83"/>
        <v>Spectinomycine</v>
      </c>
      <c r="BO306" s="204" t="str">
        <f t="shared" si="84"/>
        <v>Lincomycine</v>
      </c>
      <c r="BP306" s="204" t="str">
        <f t="shared" si="85"/>
        <v/>
      </c>
      <c r="BQ306" s="204" t="str">
        <f t="shared" si="89"/>
        <v>Aminoglycosides + Lincosamides</v>
      </c>
      <c r="BR306" s="204" t="str">
        <f t="shared" si="90"/>
        <v>Aminoglycosides</v>
      </c>
      <c r="BS306" s="204" t="str">
        <f t="shared" si="91"/>
        <v>Lincosamides</v>
      </c>
      <c r="BT306" s="204" t="str">
        <f t="shared" si="92"/>
        <v/>
      </c>
      <c r="BU306" s="104" t="str">
        <f t="shared" si="93"/>
        <v>Voie parentérale</v>
      </c>
      <c r="BV306" s="202" t="str">
        <f t="shared" si="94"/>
        <v/>
      </c>
      <c r="BX306"/>
      <c r="BY306"/>
      <c r="BZ306"/>
      <c r="CA306"/>
      <c r="CB306"/>
      <c r="CD306"/>
      <c r="CO306" s="202">
        <v>305</v>
      </c>
    </row>
    <row r="307" spans="1:93" x14ac:dyDescent="0.25">
      <c r="A307" s="203" t="s">
        <v>3721</v>
      </c>
      <c r="B307" s="204" t="s">
        <v>3725</v>
      </c>
      <c r="C307" s="204" t="s">
        <v>3726</v>
      </c>
      <c r="D307" s="210" t="s">
        <v>966</v>
      </c>
      <c r="E307" s="204" t="s">
        <v>906</v>
      </c>
      <c r="F307" s="204" t="s">
        <v>3724</v>
      </c>
      <c r="G307" s="204" t="s">
        <v>908</v>
      </c>
      <c r="H307" s="204" t="s">
        <v>955</v>
      </c>
      <c r="I307" s="204" t="s">
        <v>910</v>
      </c>
      <c r="J307" s="204" t="s">
        <v>1385</v>
      </c>
      <c r="K307" s="204" t="s">
        <v>1385</v>
      </c>
      <c r="L307" s="204" t="s">
        <v>2582</v>
      </c>
      <c r="M307" s="204" t="s">
        <v>213</v>
      </c>
      <c r="N307" s="204" t="s">
        <v>1275</v>
      </c>
      <c r="O307" s="204" t="s">
        <v>918</v>
      </c>
      <c r="P307" s="204" t="s">
        <v>859</v>
      </c>
      <c r="Q307" s="204" t="s">
        <v>874</v>
      </c>
      <c r="R307" s="204">
        <v>0</v>
      </c>
      <c r="S307" s="204">
        <v>0</v>
      </c>
      <c r="T307" s="204">
        <v>22</v>
      </c>
      <c r="U307" s="204">
        <v>28</v>
      </c>
      <c r="V307" s="204">
        <v>0</v>
      </c>
      <c r="W307" s="204">
        <v>0</v>
      </c>
      <c r="X307" s="204">
        <v>0</v>
      </c>
      <c r="Y307" s="204">
        <v>0</v>
      </c>
      <c r="Z307" s="204">
        <v>0</v>
      </c>
      <c r="AA307" s="204">
        <v>0</v>
      </c>
      <c r="AB307" s="204">
        <v>0</v>
      </c>
      <c r="AC307" s="204">
        <v>0</v>
      </c>
      <c r="AD307" s="204">
        <v>0</v>
      </c>
      <c r="AE307" s="204">
        <v>0</v>
      </c>
      <c r="AF307" s="204">
        <v>0</v>
      </c>
      <c r="AG307" s="204">
        <v>0</v>
      </c>
      <c r="AH307" s="204">
        <v>0</v>
      </c>
      <c r="AI307" s="204">
        <v>0</v>
      </c>
      <c r="AJ307" s="204"/>
      <c r="AK307" s="204"/>
      <c r="AL307" s="204"/>
      <c r="AM307" s="204"/>
      <c r="AN307" s="204"/>
      <c r="AO307" s="204"/>
      <c r="AP307" s="204"/>
      <c r="AQ307" s="204"/>
      <c r="AR307" s="204"/>
      <c r="AS307" s="204"/>
      <c r="AT307" s="204"/>
      <c r="AU307" s="204"/>
      <c r="AV307" s="204"/>
      <c r="AW307" s="204"/>
      <c r="AX307" s="204"/>
      <c r="AY307" s="204" t="str">
        <f t="shared" si="86"/>
        <v/>
      </c>
      <c r="AZ307" s="204" t="str">
        <f>IF(COUNTIF(AY:AY,AY307)=1,AY307,IF(AND(COUNTIF(AY:AY,AY307)&gt;1,COUNTIF(AZ$2:AZ306,AY307)&gt;=1),"",AY307))</f>
        <v/>
      </c>
      <c r="BA307" s="204" t="str">
        <v/>
      </c>
      <c r="BB307" s="204" t="str">
        <f>IF(BA307="","",MAX(BB$2:BB306)+1)</f>
        <v/>
      </c>
      <c r="BC307" s="204"/>
      <c r="BD307" s="204">
        <v>305</v>
      </c>
      <c r="BE307" s="204" t="str">
        <f t="shared" si="87"/>
        <v>LINSPEC 50/100 MG/ML SOLUTION INJECTABLE POUR CHIENS CHATS PORCINS ET VEAUX PRE-RUMINANTS</v>
      </c>
      <c r="BF307" s="204" t="str">
        <f t="shared" si="76"/>
        <v>INJ</v>
      </c>
      <c r="BG307" s="204" t="str">
        <f t="shared" si="77"/>
        <v>AMINOGLYCOSIDES</v>
      </c>
      <c r="BH307" s="204" t="str">
        <f t="shared" si="78"/>
        <v>LINCOSAMIDES</v>
      </c>
      <c r="BI307" s="204" t="str">
        <f t="shared" si="79"/>
        <v/>
      </c>
      <c r="BJ307" s="204" t="str">
        <f t="shared" si="80"/>
        <v>spectinomycin</v>
      </c>
      <c r="BK307" s="204" t="str">
        <f t="shared" si="81"/>
        <v>lincomycin</v>
      </c>
      <c r="BL307" s="204" t="str">
        <f t="shared" si="82"/>
        <v/>
      </c>
      <c r="BM307" s="204" t="str">
        <f t="shared" si="88"/>
        <v>Spectinomycine + Lincomycine</v>
      </c>
      <c r="BN307" s="204" t="str">
        <f t="shared" si="83"/>
        <v>Spectinomycine</v>
      </c>
      <c r="BO307" s="204" t="str">
        <f t="shared" si="84"/>
        <v>Lincomycine</v>
      </c>
      <c r="BP307" s="204" t="str">
        <f t="shared" si="85"/>
        <v/>
      </c>
      <c r="BQ307" s="204" t="str">
        <f t="shared" si="89"/>
        <v>Aminoglycosides + Lincosamides</v>
      </c>
      <c r="BR307" s="204" t="str">
        <f t="shared" si="90"/>
        <v>Aminoglycosides</v>
      </c>
      <c r="BS307" s="204" t="str">
        <f t="shared" si="91"/>
        <v>Lincosamides</v>
      </c>
      <c r="BT307" s="204" t="str">
        <f t="shared" si="92"/>
        <v/>
      </c>
      <c r="BU307" s="104" t="str">
        <f t="shared" si="93"/>
        <v>Voie parentérale</v>
      </c>
      <c r="BV307" s="202" t="str">
        <f t="shared" si="94"/>
        <v/>
      </c>
      <c r="BX307"/>
      <c r="BY307"/>
      <c r="BZ307"/>
      <c r="CA307"/>
      <c r="CB307"/>
      <c r="CD307"/>
      <c r="CO307" s="202">
        <v>306</v>
      </c>
    </row>
    <row r="308" spans="1:93" x14ac:dyDescent="0.25">
      <c r="A308" s="203" t="s">
        <v>4292</v>
      </c>
      <c r="B308" s="204" t="s">
        <v>4293</v>
      </c>
      <c r="C308" s="204" t="s">
        <v>4294</v>
      </c>
      <c r="D308" s="210" t="s">
        <v>851</v>
      </c>
      <c r="E308" s="204" t="s">
        <v>906</v>
      </c>
      <c r="F308" s="204" t="s">
        <v>4295</v>
      </c>
      <c r="G308" s="204" t="s">
        <v>908</v>
      </c>
      <c r="H308" s="204" t="s">
        <v>955</v>
      </c>
      <c r="I308" s="204" t="s">
        <v>910</v>
      </c>
      <c r="J308" s="204" t="s">
        <v>1385</v>
      </c>
      <c r="K308" s="204" t="s">
        <v>1385</v>
      </c>
      <c r="L308" s="204" t="s">
        <v>2582</v>
      </c>
      <c r="M308" s="204" t="s">
        <v>213</v>
      </c>
      <c r="N308" s="204" t="s">
        <v>1275</v>
      </c>
      <c r="O308" s="204" t="s">
        <v>918</v>
      </c>
      <c r="P308" s="204" t="s">
        <v>859</v>
      </c>
      <c r="Q308" s="204" t="s">
        <v>885</v>
      </c>
      <c r="R308" s="204">
        <v>0</v>
      </c>
      <c r="S308" s="204">
        <v>0</v>
      </c>
      <c r="T308" s="204">
        <v>22</v>
      </c>
      <c r="U308" s="204">
        <v>28</v>
      </c>
      <c r="V308" s="204">
        <v>0</v>
      </c>
      <c r="W308" s="204">
        <v>0</v>
      </c>
      <c r="X308" s="204">
        <v>0</v>
      </c>
      <c r="Y308" s="204">
        <v>0</v>
      </c>
      <c r="Z308" s="204">
        <v>0</v>
      </c>
      <c r="AA308" s="204">
        <v>0</v>
      </c>
      <c r="AB308" s="204">
        <v>0</v>
      </c>
      <c r="AC308" s="204">
        <v>0</v>
      </c>
      <c r="AD308" s="204">
        <v>0</v>
      </c>
      <c r="AE308" s="204">
        <v>0</v>
      </c>
      <c r="AF308" s="204">
        <v>0</v>
      </c>
      <c r="AG308" s="204">
        <v>0</v>
      </c>
      <c r="AH308" s="204">
        <v>0</v>
      </c>
      <c r="AI308" s="204">
        <v>0</v>
      </c>
      <c r="AJ308" s="204"/>
      <c r="AK308" s="204"/>
      <c r="AL308" s="204"/>
      <c r="AM308" s="204"/>
      <c r="AN308" s="204"/>
      <c r="AO308" s="204"/>
      <c r="AP308" s="204"/>
      <c r="AQ308" s="204"/>
      <c r="AR308" s="204"/>
      <c r="AS308" s="204"/>
      <c r="AT308" s="204"/>
      <c r="AU308" s="204"/>
      <c r="AV308" s="204"/>
      <c r="AW308" s="204"/>
      <c r="AX308" s="204"/>
      <c r="AY308" s="204" t="str">
        <f t="shared" si="86"/>
        <v/>
      </c>
      <c r="AZ308" s="204" t="str">
        <f>IF(COUNTIF(AY:AY,AY308)=1,AY308,IF(AND(COUNTIF(AY:AY,AY308)&gt;1,COUNTIF(AZ$2:AZ307,AY308)&gt;=1),"",AY308))</f>
        <v/>
      </c>
      <c r="BA308" s="204" t="str">
        <v/>
      </c>
      <c r="BB308" s="204" t="str">
        <f>IF(BA308="","",MAX(BB$2:BB307)+1)</f>
        <v/>
      </c>
      <c r="BC308" s="204"/>
      <c r="BD308" s="204">
        <v>306</v>
      </c>
      <c r="BE308" s="204" t="str">
        <f t="shared" si="87"/>
        <v>LONGAMOX</v>
      </c>
      <c r="BF308" s="204" t="str">
        <f t="shared" si="76"/>
        <v>INJ</v>
      </c>
      <c r="BG308" s="204" t="str">
        <f t="shared" si="77"/>
        <v>PENICILLINES</v>
      </c>
      <c r="BH308" s="204" t="str">
        <f t="shared" si="78"/>
        <v/>
      </c>
      <c r="BI308" s="204" t="str">
        <f t="shared" si="79"/>
        <v/>
      </c>
      <c r="BJ308" s="204" t="str">
        <f t="shared" si="80"/>
        <v>amoxicillin</v>
      </c>
      <c r="BK308" s="204" t="str">
        <f t="shared" si="81"/>
        <v/>
      </c>
      <c r="BL308" s="204" t="str">
        <f t="shared" si="82"/>
        <v/>
      </c>
      <c r="BM308" s="204" t="str">
        <f t="shared" si="88"/>
        <v>Amoxicilline</v>
      </c>
      <c r="BN308" s="204" t="str">
        <f t="shared" si="83"/>
        <v>Amoxicilline</v>
      </c>
      <c r="BO308" s="204" t="str">
        <f t="shared" si="84"/>
        <v/>
      </c>
      <c r="BP308" s="204" t="str">
        <f t="shared" si="85"/>
        <v/>
      </c>
      <c r="BQ308" s="204" t="str">
        <f t="shared" si="89"/>
        <v>Penicillines</v>
      </c>
      <c r="BR308" s="204" t="str">
        <f t="shared" si="90"/>
        <v>Penicillines</v>
      </c>
      <c r="BS308" s="204" t="str">
        <f t="shared" si="91"/>
        <v/>
      </c>
      <c r="BT308" s="204" t="str">
        <f t="shared" si="92"/>
        <v/>
      </c>
      <c r="BU308" s="104" t="str">
        <f t="shared" si="93"/>
        <v>Voie parentérale</v>
      </c>
      <c r="BV308" s="202" t="str">
        <f t="shared" si="94"/>
        <v/>
      </c>
      <c r="BX308"/>
      <c r="BY308"/>
      <c r="BZ308"/>
      <c r="CA308"/>
      <c r="CB308"/>
      <c r="CD308"/>
      <c r="CO308" s="202">
        <v>307</v>
      </c>
    </row>
    <row r="309" spans="1:93" x14ac:dyDescent="0.25">
      <c r="A309" s="203" t="s">
        <v>3180</v>
      </c>
      <c r="B309" s="204" t="s">
        <v>3181</v>
      </c>
      <c r="C309" s="204" t="s">
        <v>3182</v>
      </c>
      <c r="D309" s="210" t="s">
        <v>947</v>
      </c>
      <c r="E309" s="204" t="s">
        <v>906</v>
      </c>
      <c r="F309" s="204" t="s">
        <v>3183</v>
      </c>
      <c r="G309" s="204" t="s">
        <v>908</v>
      </c>
      <c r="H309" s="204" t="s">
        <v>955</v>
      </c>
      <c r="I309" s="204" t="s">
        <v>910</v>
      </c>
      <c r="J309" s="204" t="s">
        <v>1385</v>
      </c>
      <c r="K309" s="204" t="s">
        <v>1385</v>
      </c>
      <c r="L309" s="204" t="s">
        <v>2582</v>
      </c>
      <c r="M309" s="204" t="s">
        <v>213</v>
      </c>
      <c r="N309" s="204" t="s">
        <v>1371</v>
      </c>
      <c r="O309" s="204" t="s">
        <v>918</v>
      </c>
      <c r="P309" s="204" t="s">
        <v>859</v>
      </c>
      <c r="Q309" s="204" t="s">
        <v>3184</v>
      </c>
      <c r="R309" s="204">
        <v>0</v>
      </c>
      <c r="S309" s="204">
        <v>0</v>
      </c>
      <c r="T309" s="204">
        <v>22</v>
      </c>
      <c r="U309" s="204">
        <v>28</v>
      </c>
      <c r="V309" s="204">
        <v>0</v>
      </c>
      <c r="W309" s="204">
        <v>0</v>
      </c>
      <c r="X309" s="204">
        <v>0</v>
      </c>
      <c r="Y309" s="204">
        <v>0</v>
      </c>
      <c r="Z309" s="204">
        <v>0</v>
      </c>
      <c r="AA309" s="204">
        <v>0</v>
      </c>
      <c r="AB309" s="204">
        <v>0</v>
      </c>
      <c r="AC309" s="204">
        <v>0</v>
      </c>
      <c r="AD309" s="204">
        <v>0</v>
      </c>
      <c r="AE309" s="204">
        <v>0</v>
      </c>
      <c r="AF309" s="204">
        <v>0</v>
      </c>
      <c r="AG309" s="204">
        <v>0</v>
      </c>
      <c r="AH309" s="204">
        <v>0</v>
      </c>
      <c r="AI309" s="204">
        <v>0</v>
      </c>
      <c r="AJ309" s="204"/>
      <c r="AK309" s="204"/>
      <c r="AL309" s="204"/>
      <c r="AM309" s="204"/>
      <c r="AN309" s="204"/>
      <c r="AO309" s="204"/>
      <c r="AP309" s="204"/>
      <c r="AQ309" s="204"/>
      <c r="AR309" s="204"/>
      <c r="AS309" s="204"/>
      <c r="AT309" s="204"/>
      <c r="AU309" s="204"/>
      <c r="AV309" s="204"/>
      <c r="AW309" s="204"/>
      <c r="AX309" s="204"/>
      <c r="AY309" s="204" t="str">
        <f t="shared" si="86"/>
        <v/>
      </c>
      <c r="AZ309" s="204" t="str">
        <f>IF(COUNTIF(AY:AY,AY309)=1,AY309,IF(AND(COUNTIF(AY:AY,AY309)&gt;1,COUNTIF(AZ$2:AZ308,AY309)&gt;=1),"",AY309))</f>
        <v/>
      </c>
      <c r="BA309" s="204" t="str">
        <v/>
      </c>
      <c r="BB309" s="204" t="str">
        <f>IF(BA309="","",MAX(BB$2:BB308)+1)</f>
        <v/>
      </c>
      <c r="BC309" s="204"/>
      <c r="BD309" s="204">
        <v>307</v>
      </c>
      <c r="BE309" s="204" t="str">
        <f t="shared" si="87"/>
        <v>LONGICINE</v>
      </c>
      <c r="BF309" s="204" t="str">
        <f t="shared" si="76"/>
        <v>INJ</v>
      </c>
      <c r="BG309" s="204" t="str">
        <f t="shared" si="77"/>
        <v>TETRACYCLINES</v>
      </c>
      <c r="BH309" s="204" t="str">
        <f t="shared" si="78"/>
        <v/>
      </c>
      <c r="BI309" s="204" t="str">
        <f t="shared" si="79"/>
        <v/>
      </c>
      <c r="BJ309" s="204" t="str">
        <f t="shared" si="80"/>
        <v>oxytetracycline</v>
      </c>
      <c r="BK309" s="204" t="str">
        <f t="shared" si="81"/>
        <v/>
      </c>
      <c r="BL309" s="204" t="str">
        <f t="shared" si="82"/>
        <v/>
      </c>
      <c r="BM309" s="204" t="str">
        <f t="shared" si="88"/>
        <v>Oxytétracycline</v>
      </c>
      <c r="BN309" s="204" t="str">
        <f t="shared" si="83"/>
        <v>Oxytétracycline</v>
      </c>
      <c r="BO309" s="204" t="str">
        <f t="shared" si="84"/>
        <v/>
      </c>
      <c r="BP309" s="204" t="str">
        <f t="shared" si="85"/>
        <v/>
      </c>
      <c r="BQ309" s="204" t="str">
        <f t="shared" si="89"/>
        <v>Tetracyclines</v>
      </c>
      <c r="BR309" s="204" t="str">
        <f t="shared" si="90"/>
        <v>Tetracyclines</v>
      </c>
      <c r="BS309" s="204" t="str">
        <f t="shared" si="91"/>
        <v/>
      </c>
      <c r="BT309" s="204" t="str">
        <f t="shared" si="92"/>
        <v/>
      </c>
      <c r="BU309" s="104" t="str">
        <f t="shared" si="93"/>
        <v>Voie parentérale</v>
      </c>
      <c r="BV309" s="202" t="str">
        <f t="shared" si="94"/>
        <v/>
      </c>
      <c r="BX309"/>
      <c r="BY309"/>
      <c r="BZ309"/>
      <c r="CA309"/>
      <c r="CB309"/>
      <c r="CD309"/>
      <c r="CO309" s="202">
        <v>308</v>
      </c>
    </row>
    <row r="310" spans="1:93" x14ac:dyDescent="0.25">
      <c r="A310" s="203" t="s">
        <v>3180</v>
      </c>
      <c r="B310" s="204" t="s">
        <v>3185</v>
      </c>
      <c r="C310" s="204" t="s">
        <v>3186</v>
      </c>
      <c r="D310" s="210" t="s">
        <v>966</v>
      </c>
      <c r="E310" s="204" t="s">
        <v>906</v>
      </c>
      <c r="F310" s="204" t="s">
        <v>3183</v>
      </c>
      <c r="G310" s="204" t="s">
        <v>908</v>
      </c>
      <c r="H310" s="204" t="s">
        <v>955</v>
      </c>
      <c r="I310" s="204" t="s">
        <v>910</v>
      </c>
      <c r="J310" s="204" t="s">
        <v>1385</v>
      </c>
      <c r="K310" s="204" t="s">
        <v>1385</v>
      </c>
      <c r="L310" s="204" t="s">
        <v>2582</v>
      </c>
      <c r="M310" s="204" t="s">
        <v>213</v>
      </c>
      <c r="N310" s="204" t="s">
        <v>1371</v>
      </c>
      <c r="O310" s="204" t="s">
        <v>918</v>
      </c>
      <c r="P310" s="204" t="s">
        <v>859</v>
      </c>
      <c r="Q310" s="204" t="s">
        <v>1227</v>
      </c>
      <c r="R310" s="204">
        <v>0</v>
      </c>
      <c r="S310" s="204">
        <v>0</v>
      </c>
      <c r="T310" s="204">
        <v>22</v>
      </c>
      <c r="U310" s="204">
        <v>28</v>
      </c>
      <c r="V310" s="204">
        <v>0</v>
      </c>
      <c r="W310" s="204">
        <v>0</v>
      </c>
      <c r="X310" s="204">
        <v>0</v>
      </c>
      <c r="Y310" s="204">
        <v>0</v>
      </c>
      <c r="Z310" s="204">
        <v>0</v>
      </c>
      <c r="AA310" s="204">
        <v>0</v>
      </c>
      <c r="AB310" s="204">
        <v>0</v>
      </c>
      <c r="AC310" s="204">
        <v>0</v>
      </c>
      <c r="AD310" s="204">
        <v>0</v>
      </c>
      <c r="AE310" s="204">
        <v>0</v>
      </c>
      <c r="AF310" s="204">
        <v>0</v>
      </c>
      <c r="AG310" s="204">
        <v>0</v>
      </c>
      <c r="AH310" s="204">
        <v>0</v>
      </c>
      <c r="AI310" s="204">
        <v>0</v>
      </c>
      <c r="AJ310" s="204"/>
      <c r="AK310" s="204"/>
      <c r="AL310" s="204"/>
      <c r="AM310" s="204"/>
      <c r="AN310" s="204"/>
      <c r="AO310" s="204"/>
      <c r="AP310" s="204"/>
      <c r="AQ310" s="204"/>
      <c r="AR310" s="204"/>
      <c r="AS310" s="204"/>
      <c r="AT310" s="204"/>
      <c r="AU310" s="204"/>
      <c r="AV310" s="204"/>
      <c r="AW310" s="204"/>
      <c r="AX310" s="204"/>
      <c r="AY310" s="204" t="str">
        <f t="shared" si="86"/>
        <v/>
      </c>
      <c r="AZ310" s="204" t="str">
        <f>IF(COUNTIF(AY:AY,AY310)=1,AY310,IF(AND(COUNTIF(AY:AY,AY310)&gt;1,COUNTIF(AZ$2:AZ309,AY310)&gt;=1),"",AY310))</f>
        <v/>
      </c>
      <c r="BA310" s="204" t="str">
        <v/>
      </c>
      <c r="BB310" s="204" t="str">
        <f>IF(BA310="","",MAX(BB$2:BB309)+1)</f>
        <v/>
      </c>
      <c r="BC310" s="204"/>
      <c r="BD310" s="204">
        <v>308</v>
      </c>
      <c r="BE310" s="204" t="str">
        <f t="shared" si="87"/>
        <v>MAMMITEL</v>
      </c>
      <c r="BF310" s="204" t="str">
        <f t="shared" si="76"/>
        <v>INTRAMAM</v>
      </c>
      <c r="BG310" s="204" t="str">
        <f t="shared" si="77"/>
        <v>PENICILLINES</v>
      </c>
      <c r="BH310" s="204" t="str">
        <f t="shared" si="78"/>
        <v>POLYPEPTIDES</v>
      </c>
      <c r="BI310" s="204" t="str">
        <f t="shared" si="79"/>
        <v/>
      </c>
      <c r="BJ310" s="204" t="str">
        <f t="shared" si="80"/>
        <v>cloxacillin</v>
      </c>
      <c r="BK310" s="204" t="str">
        <f t="shared" si="81"/>
        <v>colistin</v>
      </c>
      <c r="BL310" s="204" t="str">
        <f t="shared" si="82"/>
        <v/>
      </c>
      <c r="BM310" s="204" t="str">
        <f t="shared" si="88"/>
        <v>Cloxacilline + Colistine</v>
      </c>
      <c r="BN310" s="204" t="str">
        <f t="shared" si="83"/>
        <v>Cloxacilline</v>
      </c>
      <c r="BO310" s="204" t="str">
        <f t="shared" si="84"/>
        <v>Colistine</v>
      </c>
      <c r="BP310" s="204" t="str">
        <f t="shared" si="85"/>
        <v/>
      </c>
      <c r="BQ310" s="204" t="str">
        <f t="shared" si="89"/>
        <v>Penicillines + Polypeptides</v>
      </c>
      <c r="BR310" s="204" t="str">
        <f t="shared" si="90"/>
        <v>Penicillines</v>
      </c>
      <c r="BS310" s="204" t="str">
        <f t="shared" si="91"/>
        <v>Polypeptides</v>
      </c>
      <c r="BT310" s="204" t="str">
        <f t="shared" si="92"/>
        <v/>
      </c>
      <c r="BU310" s="104" t="str">
        <f t="shared" si="93"/>
        <v>Voie intramammaire</v>
      </c>
      <c r="BV310" s="202" t="str">
        <f t="shared" si="94"/>
        <v>x</v>
      </c>
      <c r="BX310"/>
      <c r="BY310"/>
      <c r="BZ310"/>
      <c r="CA310"/>
      <c r="CB310"/>
      <c r="CD310"/>
      <c r="CO310" s="202">
        <v>309</v>
      </c>
    </row>
    <row r="311" spans="1:93" x14ac:dyDescent="0.25">
      <c r="A311" s="203" t="s">
        <v>4285</v>
      </c>
      <c r="B311" s="204" t="s">
        <v>4286</v>
      </c>
      <c r="C311" s="204" t="s">
        <v>4287</v>
      </c>
      <c r="D311" s="210" t="s">
        <v>851</v>
      </c>
      <c r="E311" s="204" t="s">
        <v>906</v>
      </c>
      <c r="F311" s="204" t="s">
        <v>4288</v>
      </c>
      <c r="G311" s="204" t="s">
        <v>908</v>
      </c>
      <c r="H311" s="204" t="s">
        <v>955</v>
      </c>
      <c r="I311" s="204" t="s">
        <v>910</v>
      </c>
      <c r="J311" s="204" t="s">
        <v>1385</v>
      </c>
      <c r="K311" s="204" t="s">
        <v>1385</v>
      </c>
      <c r="L311" s="204" t="s">
        <v>2582</v>
      </c>
      <c r="M311" s="204" t="s">
        <v>213</v>
      </c>
      <c r="N311" s="204" t="s">
        <v>1371</v>
      </c>
      <c r="O311" s="204" t="s">
        <v>918</v>
      </c>
      <c r="P311" s="204" t="s">
        <v>859</v>
      </c>
      <c r="Q311" s="204" t="s">
        <v>1061</v>
      </c>
      <c r="R311" s="204">
        <v>0</v>
      </c>
      <c r="S311" s="204">
        <v>0</v>
      </c>
      <c r="T311" s="204">
        <v>22</v>
      </c>
      <c r="U311" s="204">
        <v>28</v>
      </c>
      <c r="V311" s="204">
        <v>0</v>
      </c>
      <c r="W311" s="204">
        <v>0</v>
      </c>
      <c r="X311" s="204">
        <v>0</v>
      </c>
      <c r="Y311" s="204">
        <v>0</v>
      </c>
      <c r="Z311" s="204">
        <v>0</v>
      </c>
      <c r="AA311" s="204">
        <v>0</v>
      </c>
      <c r="AB311" s="204">
        <v>0</v>
      </c>
      <c r="AC311" s="204">
        <v>0</v>
      </c>
      <c r="AD311" s="204">
        <v>0</v>
      </c>
      <c r="AE311" s="204">
        <v>0</v>
      </c>
      <c r="AF311" s="204">
        <v>0</v>
      </c>
      <c r="AG311" s="204">
        <v>0</v>
      </c>
      <c r="AH311" s="204">
        <v>0</v>
      </c>
      <c r="AI311" s="204">
        <v>0</v>
      </c>
      <c r="AJ311" s="204"/>
      <c r="AK311" s="204"/>
      <c r="AL311" s="204"/>
      <c r="AM311" s="204"/>
      <c r="AN311" s="204"/>
      <c r="AO311" s="204"/>
      <c r="AP311" s="204"/>
      <c r="AQ311" s="204"/>
      <c r="AR311" s="204"/>
      <c r="AS311" s="204"/>
      <c r="AT311" s="204"/>
      <c r="AU311" s="204"/>
      <c r="AV311" s="204"/>
      <c r="AW311" s="204"/>
      <c r="AX311" s="204"/>
      <c r="AY311" s="204" t="str">
        <f t="shared" si="86"/>
        <v/>
      </c>
      <c r="AZ311" s="204" t="str">
        <f>IF(COUNTIF(AY:AY,AY311)=1,AY311,IF(AND(COUNTIF(AY:AY,AY311)&gt;1,COUNTIF(AZ$2:AZ310,AY311)&gt;=1),"",AY311))</f>
        <v/>
      </c>
      <c r="BA311" s="204" t="str">
        <v/>
      </c>
      <c r="BB311" s="204" t="str">
        <f>IF(BA311="","",MAX(BB$2:BB310)+1)</f>
        <v/>
      </c>
      <c r="BC311" s="204"/>
      <c r="BD311" s="204">
        <v>309</v>
      </c>
      <c r="BE311" s="204" t="str">
        <f t="shared" si="87"/>
        <v>MARBIFLOX 100 MG/ML SOLUTION INJECTABLE POUR BOVINS ET PORCINS (TRUIES)</v>
      </c>
      <c r="BF311" s="204" t="str">
        <f t="shared" si="76"/>
        <v>INJ</v>
      </c>
      <c r="BG311" s="204" t="str">
        <f t="shared" si="77"/>
        <v>FLUOROQUINOLONES</v>
      </c>
      <c r="BH311" s="204" t="str">
        <f t="shared" si="78"/>
        <v/>
      </c>
      <c r="BI311" s="204" t="str">
        <f t="shared" si="79"/>
        <v/>
      </c>
      <c r="BJ311" s="204" t="str">
        <f t="shared" si="80"/>
        <v>marbofloxacin</v>
      </c>
      <c r="BK311" s="204" t="str">
        <f t="shared" si="81"/>
        <v/>
      </c>
      <c r="BL311" s="204" t="str">
        <f t="shared" si="82"/>
        <v/>
      </c>
      <c r="BM311" s="204" t="str">
        <f t="shared" si="88"/>
        <v>Marbofloxacine</v>
      </c>
      <c r="BN311" s="204" t="str">
        <f t="shared" si="83"/>
        <v>Marbofloxacine</v>
      </c>
      <c r="BO311" s="204" t="str">
        <f t="shared" si="84"/>
        <v/>
      </c>
      <c r="BP311" s="204" t="str">
        <f t="shared" si="85"/>
        <v/>
      </c>
      <c r="BQ311" s="204" t="str">
        <f t="shared" si="89"/>
        <v>Fluoroquinolones</v>
      </c>
      <c r="BR311" s="204" t="str">
        <f t="shared" si="90"/>
        <v>Fluoroquinolones</v>
      </c>
      <c r="BS311" s="204" t="str">
        <f t="shared" si="91"/>
        <v/>
      </c>
      <c r="BT311" s="204" t="str">
        <f t="shared" si="92"/>
        <v/>
      </c>
      <c r="BU311" s="104" t="str">
        <f t="shared" si="93"/>
        <v>Voie parentérale</v>
      </c>
      <c r="BV311" s="202" t="str">
        <f t="shared" si="94"/>
        <v>x</v>
      </c>
      <c r="BX311"/>
      <c r="BY311"/>
      <c r="BZ311"/>
      <c r="CA311"/>
      <c r="CB311"/>
      <c r="CD311"/>
      <c r="CO311" s="202">
        <v>310</v>
      </c>
    </row>
    <row r="312" spans="1:93" x14ac:dyDescent="0.25">
      <c r="A312" s="203" t="s">
        <v>1968</v>
      </c>
      <c r="B312" s="204" t="s">
        <v>1969</v>
      </c>
      <c r="C312" s="204" t="s">
        <v>1970</v>
      </c>
      <c r="D312" s="210" t="s">
        <v>881</v>
      </c>
      <c r="E312" s="204" t="s">
        <v>906</v>
      </c>
      <c r="F312" s="204" t="s">
        <v>307</v>
      </c>
      <c r="G312" s="204" t="s">
        <v>1116</v>
      </c>
      <c r="H312" s="204" t="s">
        <v>890</v>
      </c>
      <c r="I312" s="204" t="s">
        <v>1116</v>
      </c>
      <c r="J312" s="204" t="s">
        <v>870</v>
      </c>
      <c r="K312" s="204" t="s">
        <v>875</v>
      </c>
      <c r="L312" s="204" t="s">
        <v>1117</v>
      </c>
      <c r="M312" s="204" t="s">
        <v>213</v>
      </c>
      <c r="N312" s="204" t="s">
        <v>1004</v>
      </c>
      <c r="O312" s="204" t="s">
        <v>918</v>
      </c>
      <c r="P312" s="204" t="s">
        <v>859</v>
      </c>
      <c r="Q312" s="204" t="s">
        <v>874</v>
      </c>
      <c r="R312" s="204">
        <v>0</v>
      </c>
      <c r="S312" s="204">
        <v>0</v>
      </c>
      <c r="T312" s="204">
        <v>0</v>
      </c>
      <c r="U312" s="204">
        <v>0</v>
      </c>
      <c r="V312" s="204">
        <v>0</v>
      </c>
      <c r="W312" s="204">
        <v>0</v>
      </c>
      <c r="X312" s="204">
        <v>0</v>
      </c>
      <c r="Y312" s="204">
        <v>0</v>
      </c>
      <c r="Z312" s="204">
        <v>0</v>
      </c>
      <c r="AA312" s="204">
        <v>0</v>
      </c>
      <c r="AB312" s="204">
        <v>0</v>
      </c>
      <c r="AC312" s="204">
        <v>0</v>
      </c>
      <c r="AD312" s="204">
        <v>0</v>
      </c>
      <c r="AE312" s="204">
        <v>0</v>
      </c>
      <c r="AF312" s="204">
        <v>0</v>
      </c>
      <c r="AG312" s="204">
        <v>0</v>
      </c>
      <c r="AH312" s="204">
        <v>0</v>
      </c>
      <c r="AI312" s="204">
        <v>0</v>
      </c>
      <c r="AJ312" s="204" t="s">
        <v>871</v>
      </c>
      <c r="AK312" s="204" t="s">
        <v>872</v>
      </c>
      <c r="AL312" s="204" t="s">
        <v>213</v>
      </c>
      <c r="AM312" s="204" t="s">
        <v>1971</v>
      </c>
      <c r="AN312" s="204" t="s">
        <v>913</v>
      </c>
      <c r="AO312" s="204" t="s">
        <v>1012</v>
      </c>
      <c r="AP312" s="204" t="s">
        <v>1972</v>
      </c>
      <c r="AQ312" s="204"/>
      <c r="AR312" s="204"/>
      <c r="AS312" s="204"/>
      <c r="AT312" s="204"/>
      <c r="AU312" s="204"/>
      <c r="AV312" s="204"/>
      <c r="AW312" s="204"/>
      <c r="AX312" s="204"/>
      <c r="AY312" s="204" t="str">
        <f t="shared" si="86"/>
        <v>CLOXAGEL HL 500</v>
      </c>
      <c r="AZ312" s="204" t="str">
        <f>IF(COUNTIF(AY:AY,AY312)=1,AY312,IF(AND(COUNTIF(AY:AY,AY312)&gt;1,COUNTIF(AZ$2:AZ311,AY312)&gt;=1),"",AY312))</f>
        <v>CLOXAGEL HL 500</v>
      </c>
      <c r="BA312" s="204" t="str">
        <v/>
      </c>
      <c r="BB312" s="204" t="str">
        <f>IF(BA312="","",MAX(BB$2:BB311)+1)</f>
        <v/>
      </c>
      <c r="BC312" s="204"/>
      <c r="BD312" s="204">
        <v>310</v>
      </c>
      <c r="BE312" s="204" t="str">
        <f t="shared" si="87"/>
        <v>MARBIFLOX 20 MG/ML SOLUTION INJECTABLE POUR BOVINS (VEAUX) ET PORCINS</v>
      </c>
      <c r="BF312" s="204" t="str">
        <f t="shared" si="76"/>
        <v>INJ</v>
      </c>
      <c r="BG312" s="204" t="str">
        <f t="shared" si="77"/>
        <v>FLUOROQUINOLONES</v>
      </c>
      <c r="BH312" s="204" t="str">
        <f t="shared" si="78"/>
        <v/>
      </c>
      <c r="BI312" s="204" t="str">
        <f t="shared" si="79"/>
        <v/>
      </c>
      <c r="BJ312" s="204" t="str">
        <f t="shared" si="80"/>
        <v>marbofloxacin</v>
      </c>
      <c r="BK312" s="204" t="str">
        <f t="shared" si="81"/>
        <v/>
      </c>
      <c r="BL312" s="204" t="str">
        <f t="shared" si="82"/>
        <v/>
      </c>
      <c r="BM312" s="204" t="str">
        <f t="shared" si="88"/>
        <v>Marbofloxacine</v>
      </c>
      <c r="BN312" s="204" t="str">
        <f t="shared" si="83"/>
        <v>Marbofloxacine</v>
      </c>
      <c r="BO312" s="204" t="str">
        <f t="shared" si="84"/>
        <v/>
      </c>
      <c r="BP312" s="204" t="str">
        <f t="shared" si="85"/>
        <v/>
      </c>
      <c r="BQ312" s="204" t="str">
        <f t="shared" si="89"/>
        <v>Fluoroquinolones</v>
      </c>
      <c r="BR312" s="204" t="str">
        <f t="shared" si="90"/>
        <v>Fluoroquinolones</v>
      </c>
      <c r="BS312" s="204" t="str">
        <f t="shared" si="91"/>
        <v/>
      </c>
      <c r="BT312" s="204" t="str">
        <f t="shared" si="92"/>
        <v/>
      </c>
      <c r="BU312" s="104" t="str">
        <f t="shared" si="93"/>
        <v>Voie parentérale</v>
      </c>
      <c r="BV312" s="202" t="str">
        <f t="shared" si="94"/>
        <v>x</v>
      </c>
      <c r="BX312"/>
      <c r="BY312"/>
      <c r="BZ312"/>
      <c r="CA312"/>
      <c r="CB312"/>
      <c r="CD312"/>
      <c r="CO312" s="202">
        <v>311</v>
      </c>
    </row>
    <row r="313" spans="1:93" x14ac:dyDescent="0.25">
      <c r="A313" s="203" t="s">
        <v>1968</v>
      </c>
      <c r="B313" s="204" t="s">
        <v>1973</v>
      </c>
      <c r="C313" s="204" t="s">
        <v>1974</v>
      </c>
      <c r="D313" s="210" t="s">
        <v>1154</v>
      </c>
      <c r="E313" s="204" t="s">
        <v>906</v>
      </c>
      <c r="F313" s="204" t="s">
        <v>307</v>
      </c>
      <c r="G313" s="204" t="s">
        <v>1116</v>
      </c>
      <c r="H313" s="204" t="s">
        <v>890</v>
      </c>
      <c r="I313" s="204" t="s">
        <v>1116</v>
      </c>
      <c r="J313" s="204" t="s">
        <v>870</v>
      </c>
      <c r="K313" s="204" t="s">
        <v>875</v>
      </c>
      <c r="L313" s="204" t="s">
        <v>1117</v>
      </c>
      <c r="M313" s="204" t="s">
        <v>213</v>
      </c>
      <c r="N313" s="204" t="s">
        <v>1004</v>
      </c>
      <c r="O313" s="204" t="s">
        <v>918</v>
      </c>
      <c r="P313" s="204" t="s">
        <v>859</v>
      </c>
      <c r="Q313" s="204" t="s">
        <v>885</v>
      </c>
      <c r="R313" s="204">
        <v>0</v>
      </c>
      <c r="S313" s="204">
        <v>0</v>
      </c>
      <c r="T313" s="204">
        <v>0</v>
      </c>
      <c r="U313" s="204">
        <v>0</v>
      </c>
      <c r="V313" s="204">
        <v>0</v>
      </c>
      <c r="W313" s="204">
        <v>0</v>
      </c>
      <c r="X313" s="204">
        <v>0</v>
      </c>
      <c r="Y313" s="204">
        <v>0</v>
      </c>
      <c r="Z313" s="204">
        <v>0</v>
      </c>
      <c r="AA313" s="204">
        <v>0</v>
      </c>
      <c r="AB313" s="204">
        <v>0</v>
      </c>
      <c r="AC313" s="204">
        <v>0</v>
      </c>
      <c r="AD313" s="204">
        <v>0</v>
      </c>
      <c r="AE313" s="204">
        <v>0</v>
      </c>
      <c r="AF313" s="204">
        <v>0</v>
      </c>
      <c r="AG313" s="204">
        <v>0</v>
      </c>
      <c r="AH313" s="204">
        <v>0</v>
      </c>
      <c r="AI313" s="204">
        <v>0</v>
      </c>
      <c r="AJ313" s="204" t="s">
        <v>871</v>
      </c>
      <c r="AK313" s="204" t="s">
        <v>872</v>
      </c>
      <c r="AL313" s="204" t="s">
        <v>213</v>
      </c>
      <c r="AM313" s="204" t="s">
        <v>1971</v>
      </c>
      <c r="AN313" s="204" t="s">
        <v>913</v>
      </c>
      <c r="AO313" s="204" t="s">
        <v>1012</v>
      </c>
      <c r="AP313" s="204" t="s">
        <v>1975</v>
      </c>
      <c r="AQ313" s="204"/>
      <c r="AR313" s="204"/>
      <c r="AS313" s="204"/>
      <c r="AT313" s="204"/>
      <c r="AU313" s="204"/>
      <c r="AV313" s="204"/>
      <c r="AW313" s="204"/>
      <c r="AX313" s="204"/>
      <c r="AY313" s="204" t="str">
        <f t="shared" si="86"/>
        <v>CLOXAGEL HL 500</v>
      </c>
      <c r="AZ313" s="204" t="str">
        <f>IF(COUNTIF(AY:AY,AY313)=1,AY313,IF(AND(COUNTIF(AY:AY,AY313)&gt;1,COUNTIF(AZ$2:AZ312,AY313)&gt;=1),"",AY313))</f>
        <v/>
      </c>
      <c r="BA313" s="204" t="str">
        <v/>
      </c>
      <c r="BB313" s="204" t="str">
        <f>IF(BA313="","",MAX(BB$2:BB312)+1)</f>
        <v/>
      </c>
      <c r="BC313" s="204"/>
      <c r="BD313" s="204">
        <v>311</v>
      </c>
      <c r="BE313" s="204" t="str">
        <f t="shared" si="87"/>
        <v>MARBOCARE 100 MG/ML SOLUTION INJECTABLE POUR BOVINS ET PORCINS</v>
      </c>
      <c r="BF313" s="204" t="str">
        <f t="shared" si="76"/>
        <v>INJ</v>
      </c>
      <c r="BG313" s="204" t="str">
        <f t="shared" si="77"/>
        <v>FLUOROQUINOLONES</v>
      </c>
      <c r="BH313" s="204" t="str">
        <f t="shared" si="78"/>
        <v/>
      </c>
      <c r="BI313" s="204" t="str">
        <f t="shared" si="79"/>
        <v/>
      </c>
      <c r="BJ313" s="204" t="str">
        <f t="shared" si="80"/>
        <v>marbofloxacin</v>
      </c>
      <c r="BK313" s="204" t="str">
        <f t="shared" si="81"/>
        <v/>
      </c>
      <c r="BL313" s="204" t="str">
        <f t="shared" si="82"/>
        <v/>
      </c>
      <c r="BM313" s="204" t="str">
        <f t="shared" si="88"/>
        <v>Marbofloxacine</v>
      </c>
      <c r="BN313" s="204" t="str">
        <f t="shared" si="83"/>
        <v>Marbofloxacine</v>
      </c>
      <c r="BO313" s="204" t="str">
        <f t="shared" si="84"/>
        <v/>
      </c>
      <c r="BP313" s="204" t="str">
        <f t="shared" si="85"/>
        <v/>
      </c>
      <c r="BQ313" s="204" t="str">
        <f t="shared" si="89"/>
        <v>Fluoroquinolones</v>
      </c>
      <c r="BR313" s="204" t="str">
        <f t="shared" si="90"/>
        <v>Fluoroquinolones</v>
      </c>
      <c r="BS313" s="204" t="str">
        <f t="shared" si="91"/>
        <v/>
      </c>
      <c r="BT313" s="204" t="str">
        <f t="shared" si="92"/>
        <v/>
      </c>
      <c r="BU313" s="104" t="str">
        <f t="shared" si="93"/>
        <v>Voie parentérale</v>
      </c>
      <c r="BV313" s="202" t="str">
        <f t="shared" si="94"/>
        <v>x</v>
      </c>
      <c r="BX313"/>
      <c r="BY313"/>
      <c r="BZ313"/>
      <c r="CA313"/>
      <c r="CB313"/>
      <c r="CD313"/>
      <c r="CO313" s="202">
        <v>312</v>
      </c>
    </row>
    <row r="314" spans="1:93" x14ac:dyDescent="0.25">
      <c r="A314" s="203" t="s">
        <v>1909</v>
      </c>
      <c r="B314" s="204" t="s">
        <v>1910</v>
      </c>
      <c r="C314" s="204" t="s">
        <v>1911</v>
      </c>
      <c r="D314" s="210" t="s">
        <v>1688</v>
      </c>
      <c r="E314" s="204" t="s">
        <v>906</v>
      </c>
      <c r="F314" s="204" t="s">
        <v>703</v>
      </c>
      <c r="G314" s="204" t="s">
        <v>1128</v>
      </c>
      <c r="H314" s="204" t="s">
        <v>890</v>
      </c>
      <c r="I314" s="204" t="s">
        <v>1116</v>
      </c>
      <c r="J314" s="204" t="s">
        <v>875</v>
      </c>
      <c r="K314" s="204" t="s">
        <v>875</v>
      </c>
      <c r="L314" s="204" t="s">
        <v>1117</v>
      </c>
      <c r="M314" s="204" t="s">
        <v>213</v>
      </c>
      <c r="N314" s="204" t="s">
        <v>1004</v>
      </c>
      <c r="O314" s="204" t="s">
        <v>918</v>
      </c>
      <c r="P314" s="204" t="s">
        <v>859</v>
      </c>
      <c r="Q314" s="204" t="s">
        <v>1244</v>
      </c>
      <c r="R314" s="204">
        <v>0</v>
      </c>
      <c r="S314" s="204">
        <v>0</v>
      </c>
      <c r="T314" s="204">
        <v>0</v>
      </c>
      <c r="U314" s="204">
        <v>0</v>
      </c>
      <c r="V314" s="204">
        <v>0</v>
      </c>
      <c r="W314" s="204">
        <v>0</v>
      </c>
      <c r="X314" s="204">
        <v>0</v>
      </c>
      <c r="Y314" s="204">
        <v>0</v>
      </c>
      <c r="Z314" s="204">
        <v>0</v>
      </c>
      <c r="AA314" s="204">
        <v>0</v>
      </c>
      <c r="AB314" s="204">
        <v>0</v>
      </c>
      <c r="AC314" s="204">
        <v>0</v>
      </c>
      <c r="AD314" s="204">
        <v>0</v>
      </c>
      <c r="AE314" s="204">
        <v>0</v>
      </c>
      <c r="AF314" s="204">
        <v>0</v>
      </c>
      <c r="AG314" s="204">
        <v>0</v>
      </c>
      <c r="AH314" s="204">
        <v>0</v>
      </c>
      <c r="AI314" s="204">
        <v>0</v>
      </c>
      <c r="AJ314" s="204"/>
      <c r="AK314" s="204"/>
      <c r="AL314" s="204"/>
      <c r="AM314" s="204"/>
      <c r="AN314" s="204"/>
      <c r="AO314" s="204"/>
      <c r="AP314" s="204"/>
      <c r="AQ314" s="204"/>
      <c r="AR314" s="204"/>
      <c r="AS314" s="204"/>
      <c r="AT314" s="204"/>
      <c r="AU314" s="204"/>
      <c r="AV314" s="204"/>
      <c r="AW314" s="204"/>
      <c r="AX314" s="204"/>
      <c r="AY314" s="204" t="str">
        <f t="shared" si="86"/>
        <v>CLOXAMAM</v>
      </c>
      <c r="AZ314" s="204" t="str">
        <f>IF(COUNTIF(AY:AY,AY314)=1,AY314,IF(AND(COUNTIF(AY:AY,AY314)&gt;1,COUNTIF(AZ$2:AZ313,AY314)&gt;=1),"",AY314))</f>
        <v>CLOXAMAM</v>
      </c>
      <c r="BA314" s="204" t="str">
        <v/>
      </c>
      <c r="BB314" s="204" t="str">
        <f>IF(BA314="","",MAX(BB$2:BB313)+1)</f>
        <v/>
      </c>
      <c r="BC314" s="204"/>
      <c r="BD314" s="204">
        <v>312</v>
      </c>
      <c r="BE314" s="204" t="str">
        <f t="shared" si="87"/>
        <v>MARBOCARE 20 MG/ML SOLUTION INJECTABLE POUR BOVINS ET PORCINS</v>
      </c>
      <c r="BF314" s="204" t="str">
        <f t="shared" si="76"/>
        <v>INJ</v>
      </c>
      <c r="BG314" s="204" t="str">
        <f t="shared" si="77"/>
        <v>FLUOROQUINOLONES</v>
      </c>
      <c r="BH314" s="204" t="str">
        <f t="shared" si="78"/>
        <v/>
      </c>
      <c r="BI314" s="204" t="str">
        <f t="shared" si="79"/>
        <v/>
      </c>
      <c r="BJ314" s="204" t="str">
        <f t="shared" si="80"/>
        <v>marbofloxacin</v>
      </c>
      <c r="BK314" s="204" t="str">
        <f t="shared" si="81"/>
        <v/>
      </c>
      <c r="BL314" s="204" t="str">
        <f t="shared" si="82"/>
        <v/>
      </c>
      <c r="BM314" s="204" t="str">
        <f t="shared" si="88"/>
        <v>Marbofloxacine</v>
      </c>
      <c r="BN314" s="204" t="str">
        <f t="shared" si="83"/>
        <v>Marbofloxacine</v>
      </c>
      <c r="BO314" s="204" t="str">
        <f t="shared" si="84"/>
        <v/>
      </c>
      <c r="BP314" s="204" t="str">
        <f t="shared" si="85"/>
        <v/>
      </c>
      <c r="BQ314" s="204" t="str">
        <f t="shared" si="89"/>
        <v>Fluoroquinolones</v>
      </c>
      <c r="BR314" s="204" t="str">
        <f t="shared" si="90"/>
        <v>Fluoroquinolones</v>
      </c>
      <c r="BS314" s="204" t="str">
        <f t="shared" si="91"/>
        <v/>
      </c>
      <c r="BT314" s="204" t="str">
        <f t="shared" si="92"/>
        <v/>
      </c>
      <c r="BU314" s="104" t="str">
        <f t="shared" si="93"/>
        <v>Voie parentérale</v>
      </c>
      <c r="BV314" s="202" t="str">
        <f t="shared" si="94"/>
        <v>x</v>
      </c>
      <c r="BX314"/>
      <c r="BY314"/>
      <c r="BZ314"/>
      <c r="CA314"/>
      <c r="CB314"/>
      <c r="CD314"/>
      <c r="CO314" s="202">
        <v>313</v>
      </c>
    </row>
    <row r="315" spans="1:93" x14ac:dyDescent="0.25">
      <c r="A315" s="203" t="s">
        <v>1151</v>
      </c>
      <c r="B315" s="204" t="s">
        <v>1152</v>
      </c>
      <c r="C315" s="204" t="s">
        <v>1153</v>
      </c>
      <c r="D315" s="210" t="s">
        <v>1154</v>
      </c>
      <c r="E315" s="204" t="s">
        <v>906</v>
      </c>
      <c r="F315" s="204" t="s">
        <v>308</v>
      </c>
      <c r="G315" s="204" t="s">
        <v>1128</v>
      </c>
      <c r="H315" s="204" t="s">
        <v>890</v>
      </c>
      <c r="I315" s="204" t="s">
        <v>1116</v>
      </c>
      <c r="J315" s="204" t="s">
        <v>875</v>
      </c>
      <c r="K315" s="204" t="s">
        <v>875</v>
      </c>
      <c r="L315" s="204" t="s">
        <v>1117</v>
      </c>
      <c r="M315" s="204" t="s">
        <v>213</v>
      </c>
      <c r="N315" s="204" t="s">
        <v>1004</v>
      </c>
      <c r="O315" s="204" t="s">
        <v>918</v>
      </c>
      <c r="P315" s="204" t="s">
        <v>859</v>
      </c>
      <c r="Q315" s="204" t="s">
        <v>885</v>
      </c>
      <c r="R315" s="204">
        <v>0</v>
      </c>
      <c r="S315" s="204">
        <v>0</v>
      </c>
      <c r="T315" s="204">
        <v>0</v>
      </c>
      <c r="U315" s="204">
        <v>0</v>
      </c>
      <c r="V315" s="204">
        <v>0</v>
      </c>
      <c r="W315" s="204">
        <v>0</v>
      </c>
      <c r="X315" s="204">
        <v>0</v>
      </c>
      <c r="Y315" s="204">
        <v>0</v>
      </c>
      <c r="Z315" s="204">
        <v>0</v>
      </c>
      <c r="AA315" s="204">
        <v>0</v>
      </c>
      <c r="AB315" s="204">
        <v>0</v>
      </c>
      <c r="AC315" s="204">
        <v>0</v>
      </c>
      <c r="AD315" s="204">
        <v>0</v>
      </c>
      <c r="AE315" s="204">
        <v>0</v>
      </c>
      <c r="AF315" s="204">
        <v>0</v>
      </c>
      <c r="AG315" s="204">
        <v>0</v>
      </c>
      <c r="AH315" s="204">
        <v>0</v>
      </c>
      <c r="AI315" s="204">
        <v>0</v>
      </c>
      <c r="AJ315" s="204"/>
      <c r="AK315" s="204"/>
      <c r="AL315" s="204"/>
      <c r="AM315" s="204"/>
      <c r="AN315" s="204"/>
      <c r="AO315" s="204"/>
      <c r="AP315" s="204"/>
      <c r="AQ315" s="204"/>
      <c r="AR315" s="204"/>
      <c r="AS315" s="204"/>
      <c r="AT315" s="204"/>
      <c r="AU315" s="204"/>
      <c r="AV315" s="204"/>
      <c r="AW315" s="204"/>
      <c r="AX315" s="204"/>
      <c r="AY315" s="204" t="str">
        <f t="shared" si="86"/>
        <v>CLOXINE HL</v>
      </c>
      <c r="AZ315" s="204" t="str">
        <f>IF(COUNTIF(AY:AY,AY315)=1,AY315,IF(AND(COUNTIF(AY:AY,AY315)&gt;1,COUNTIF(AZ$2:AZ314,AY315)&gt;=1),"",AY315))</f>
        <v>CLOXINE HL</v>
      </c>
      <c r="BA315" s="204" t="str">
        <v/>
      </c>
      <c r="BB315" s="204" t="str">
        <f>IF(BA315="","",MAX(BB$2:BB314)+1)</f>
        <v/>
      </c>
      <c r="BC315" s="204"/>
      <c r="BD315" s="204">
        <v>313</v>
      </c>
      <c r="BE315" s="204" t="str">
        <f t="shared" si="87"/>
        <v>MARBOCYL 10 %</v>
      </c>
      <c r="BF315" s="204" t="str">
        <f t="shared" si="76"/>
        <v>INJ</v>
      </c>
      <c r="BG315" s="204" t="str">
        <f t="shared" si="77"/>
        <v>FLUOROQUINOLONES</v>
      </c>
      <c r="BH315" s="204" t="str">
        <f t="shared" si="78"/>
        <v/>
      </c>
      <c r="BI315" s="204" t="str">
        <f t="shared" si="79"/>
        <v/>
      </c>
      <c r="BJ315" s="204" t="str">
        <f t="shared" si="80"/>
        <v>marbofloxacin</v>
      </c>
      <c r="BK315" s="204" t="str">
        <f t="shared" si="81"/>
        <v/>
      </c>
      <c r="BL315" s="204" t="str">
        <f t="shared" si="82"/>
        <v/>
      </c>
      <c r="BM315" s="204" t="str">
        <f t="shared" si="88"/>
        <v>Marbofloxacine</v>
      </c>
      <c r="BN315" s="204" t="str">
        <f t="shared" si="83"/>
        <v>Marbofloxacine</v>
      </c>
      <c r="BO315" s="204" t="str">
        <f t="shared" si="84"/>
        <v/>
      </c>
      <c r="BP315" s="204" t="str">
        <f t="shared" si="85"/>
        <v/>
      </c>
      <c r="BQ315" s="204" t="str">
        <f t="shared" si="89"/>
        <v>Fluoroquinolones</v>
      </c>
      <c r="BR315" s="204" t="str">
        <f t="shared" si="90"/>
        <v>Fluoroquinolones</v>
      </c>
      <c r="BS315" s="204" t="str">
        <f t="shared" si="91"/>
        <v/>
      </c>
      <c r="BT315" s="204" t="str">
        <f t="shared" si="92"/>
        <v/>
      </c>
      <c r="BU315" s="104" t="str">
        <f t="shared" si="93"/>
        <v>Voie parentérale</v>
      </c>
      <c r="BV315" s="202" t="str">
        <f t="shared" si="94"/>
        <v>x</v>
      </c>
      <c r="BX315"/>
      <c r="BY315"/>
      <c r="BZ315"/>
      <c r="CA315"/>
      <c r="CB315"/>
      <c r="CD315"/>
      <c r="CO315" s="202">
        <v>314</v>
      </c>
    </row>
    <row r="316" spans="1:93" x14ac:dyDescent="0.25">
      <c r="A316" s="203" t="s">
        <v>2793</v>
      </c>
      <c r="B316" s="204" t="s">
        <v>2794</v>
      </c>
      <c r="C316" s="204" t="s">
        <v>2712</v>
      </c>
      <c r="D316" s="210" t="s">
        <v>868</v>
      </c>
      <c r="E316" s="204" t="s">
        <v>852</v>
      </c>
      <c r="F316" s="204" t="s">
        <v>309</v>
      </c>
      <c r="G316" s="204" t="s">
        <v>853</v>
      </c>
      <c r="H316" s="204" t="s">
        <v>1446</v>
      </c>
      <c r="I316" s="204" t="s">
        <v>853</v>
      </c>
      <c r="J316" s="204" t="s">
        <v>2344</v>
      </c>
      <c r="K316" s="204" t="s">
        <v>2344</v>
      </c>
      <c r="L316" s="204" t="s">
        <v>2795</v>
      </c>
      <c r="M316" s="204" t="s">
        <v>213</v>
      </c>
      <c r="N316" s="204" t="s">
        <v>950</v>
      </c>
      <c r="O316" s="204" t="s">
        <v>858</v>
      </c>
      <c r="P316" s="204" t="s">
        <v>859</v>
      </c>
      <c r="Q316" s="204" t="s">
        <v>1240</v>
      </c>
      <c r="R316" s="204">
        <v>2</v>
      </c>
      <c r="S316" s="204">
        <v>3</v>
      </c>
      <c r="T316" s="204">
        <v>2</v>
      </c>
      <c r="U316" s="204">
        <v>3</v>
      </c>
      <c r="V316" s="204">
        <v>2</v>
      </c>
      <c r="W316" s="204">
        <v>14</v>
      </c>
      <c r="X316" s="204">
        <v>0</v>
      </c>
      <c r="Y316" s="204">
        <v>0</v>
      </c>
      <c r="Z316" s="204">
        <v>0</v>
      </c>
      <c r="AA316" s="204">
        <v>0</v>
      </c>
      <c r="AB316" s="204">
        <v>0</v>
      </c>
      <c r="AC316" s="204">
        <v>0</v>
      </c>
      <c r="AD316" s="204">
        <v>2</v>
      </c>
      <c r="AE316" s="204">
        <v>5</v>
      </c>
      <c r="AF316" s="204">
        <v>0</v>
      </c>
      <c r="AG316" s="204">
        <v>0</v>
      </c>
      <c r="AH316" s="204">
        <v>0</v>
      </c>
      <c r="AI316" s="204">
        <v>0</v>
      </c>
      <c r="AJ316" s="204"/>
      <c r="AK316" s="204"/>
      <c r="AL316" s="204"/>
      <c r="AM316" s="204"/>
      <c r="AN316" s="204"/>
      <c r="AO316" s="204"/>
      <c r="AP316" s="204"/>
      <c r="AQ316" s="204"/>
      <c r="AR316" s="204"/>
      <c r="AS316" s="204"/>
      <c r="AT316" s="204"/>
      <c r="AU316" s="204"/>
      <c r="AV316" s="204"/>
      <c r="AW316" s="204"/>
      <c r="AX316" s="204"/>
      <c r="AY316" s="204" t="str">
        <f t="shared" si="86"/>
        <v>COBACTAN 2,5 %</v>
      </c>
      <c r="AZ316" s="204" t="str">
        <f>IF(COUNTIF(AY:AY,AY316)=1,AY316,IF(AND(COUNTIF(AY:AY,AY316)&gt;1,COUNTIF(AZ$2:AZ315,AY316)&gt;=1),"",AY316))</f>
        <v>COBACTAN 2,5 %</v>
      </c>
      <c r="BA316" s="204" t="str">
        <v/>
      </c>
      <c r="BB316" s="204" t="str">
        <f>IF(BA316="","",MAX(BB$2:BB315)+1)</f>
        <v/>
      </c>
      <c r="BC316" s="204"/>
      <c r="BD316" s="204">
        <v>314</v>
      </c>
      <c r="BE316" s="204" t="str">
        <f t="shared" si="87"/>
        <v>MARBOCYL 2 %</v>
      </c>
      <c r="BF316" s="204" t="str">
        <f t="shared" si="76"/>
        <v>INJ</v>
      </c>
      <c r="BG316" s="204" t="str">
        <f t="shared" si="77"/>
        <v>FLUOROQUINOLONES</v>
      </c>
      <c r="BH316" s="204" t="str">
        <f t="shared" si="78"/>
        <v/>
      </c>
      <c r="BI316" s="204" t="str">
        <f t="shared" si="79"/>
        <v/>
      </c>
      <c r="BJ316" s="204" t="str">
        <f t="shared" si="80"/>
        <v>marbofloxacin</v>
      </c>
      <c r="BK316" s="204" t="str">
        <f t="shared" si="81"/>
        <v/>
      </c>
      <c r="BL316" s="204" t="str">
        <f t="shared" si="82"/>
        <v/>
      </c>
      <c r="BM316" s="204" t="str">
        <f t="shared" si="88"/>
        <v>Marbofloxacine</v>
      </c>
      <c r="BN316" s="204" t="str">
        <f t="shared" si="83"/>
        <v>Marbofloxacine</v>
      </c>
      <c r="BO316" s="204" t="str">
        <f t="shared" si="84"/>
        <v/>
      </c>
      <c r="BP316" s="204" t="str">
        <f t="shared" si="85"/>
        <v/>
      </c>
      <c r="BQ316" s="204" t="str">
        <f t="shared" si="89"/>
        <v>Fluoroquinolones</v>
      </c>
      <c r="BR316" s="204" t="str">
        <f t="shared" si="90"/>
        <v>Fluoroquinolones</v>
      </c>
      <c r="BS316" s="204" t="str">
        <f t="shared" si="91"/>
        <v/>
      </c>
      <c r="BT316" s="204" t="str">
        <f t="shared" si="92"/>
        <v/>
      </c>
      <c r="BU316" s="104" t="str">
        <f t="shared" si="93"/>
        <v>Voie parentérale</v>
      </c>
      <c r="BV316" s="202" t="str">
        <f t="shared" si="94"/>
        <v>x</v>
      </c>
      <c r="BX316"/>
      <c r="BY316"/>
      <c r="BZ316"/>
      <c r="CA316"/>
      <c r="CB316"/>
      <c r="CD316"/>
      <c r="CO316" s="202">
        <v>315</v>
      </c>
    </row>
    <row r="317" spans="1:93" x14ac:dyDescent="0.25">
      <c r="A317" s="203" t="s">
        <v>2793</v>
      </c>
      <c r="B317" s="204" t="s">
        <v>2796</v>
      </c>
      <c r="C317" s="204" t="s">
        <v>2797</v>
      </c>
      <c r="D317" s="210" t="s">
        <v>851</v>
      </c>
      <c r="E317" s="204" t="s">
        <v>852</v>
      </c>
      <c r="F317" s="204" t="s">
        <v>309</v>
      </c>
      <c r="G317" s="204" t="s">
        <v>853</v>
      </c>
      <c r="H317" s="204" t="s">
        <v>1446</v>
      </c>
      <c r="I317" s="204" t="s">
        <v>853</v>
      </c>
      <c r="J317" s="204" t="s">
        <v>2344</v>
      </c>
      <c r="K317" s="204" t="s">
        <v>2344</v>
      </c>
      <c r="L317" s="204" t="s">
        <v>2795</v>
      </c>
      <c r="M317" s="204" t="s">
        <v>213</v>
      </c>
      <c r="N317" s="204" t="s">
        <v>950</v>
      </c>
      <c r="O317" s="204" t="s">
        <v>858</v>
      </c>
      <c r="P317" s="204" t="s">
        <v>859</v>
      </c>
      <c r="Q317" s="204" t="s">
        <v>1236</v>
      </c>
      <c r="R317" s="204">
        <v>2</v>
      </c>
      <c r="S317" s="204">
        <v>3</v>
      </c>
      <c r="T317" s="204">
        <v>2</v>
      </c>
      <c r="U317" s="204">
        <v>3</v>
      </c>
      <c r="V317" s="204">
        <v>2</v>
      </c>
      <c r="W317" s="204">
        <v>14</v>
      </c>
      <c r="X317" s="204">
        <v>0</v>
      </c>
      <c r="Y317" s="204">
        <v>0</v>
      </c>
      <c r="Z317" s="204">
        <v>0</v>
      </c>
      <c r="AA317" s="204">
        <v>0</v>
      </c>
      <c r="AB317" s="204">
        <v>0</v>
      </c>
      <c r="AC317" s="204">
        <v>0</v>
      </c>
      <c r="AD317" s="204">
        <v>2</v>
      </c>
      <c r="AE317" s="204">
        <v>5</v>
      </c>
      <c r="AF317" s="204">
        <v>0</v>
      </c>
      <c r="AG317" s="204">
        <v>0</v>
      </c>
      <c r="AH317" s="204">
        <v>0</v>
      </c>
      <c r="AI317" s="204">
        <v>0</v>
      </c>
      <c r="AJ317" s="204"/>
      <c r="AK317" s="204"/>
      <c r="AL317" s="204"/>
      <c r="AM317" s="204"/>
      <c r="AN317" s="204"/>
      <c r="AO317" s="204"/>
      <c r="AP317" s="204"/>
      <c r="AQ317" s="204"/>
      <c r="AR317" s="204"/>
      <c r="AS317" s="204"/>
      <c r="AT317" s="204"/>
      <c r="AU317" s="204"/>
      <c r="AV317" s="204"/>
      <c r="AW317" s="204"/>
      <c r="AX317" s="204"/>
      <c r="AY317" s="204" t="str">
        <f t="shared" si="86"/>
        <v>COBACTAN 2,5 %</v>
      </c>
      <c r="AZ317" s="204" t="str">
        <f>IF(COUNTIF(AY:AY,AY317)=1,AY317,IF(AND(COUNTIF(AY:AY,AY317)&gt;1,COUNTIF(AZ$2:AZ316,AY317)&gt;=1),"",AY317))</f>
        <v/>
      </c>
      <c r="BA317" s="204" t="str">
        <v/>
      </c>
      <c r="BB317" s="204" t="str">
        <f>IF(BA317="","",MAX(BB$2:BB316)+1)</f>
        <v/>
      </c>
      <c r="BC317" s="204"/>
      <c r="BD317" s="204">
        <v>315</v>
      </c>
      <c r="BE317" s="204" t="str">
        <f t="shared" si="87"/>
        <v>MARBOCYL BOLUS</v>
      </c>
      <c r="BF317" s="204" t="str">
        <f t="shared" si="76"/>
        <v>ORAL</v>
      </c>
      <c r="BG317" s="204" t="str">
        <f t="shared" si="77"/>
        <v>FLUOROQUINOLONES</v>
      </c>
      <c r="BH317" s="204" t="str">
        <f t="shared" si="78"/>
        <v/>
      </c>
      <c r="BI317" s="204" t="str">
        <f t="shared" si="79"/>
        <v/>
      </c>
      <c r="BJ317" s="204" t="str">
        <f t="shared" si="80"/>
        <v>marbofloxacin</v>
      </c>
      <c r="BK317" s="204" t="str">
        <f t="shared" si="81"/>
        <v/>
      </c>
      <c r="BL317" s="204" t="str">
        <f t="shared" si="82"/>
        <v/>
      </c>
      <c r="BM317" s="204" t="str">
        <f t="shared" si="88"/>
        <v>Marbofloxacine</v>
      </c>
      <c r="BN317" s="204" t="str">
        <f t="shared" si="83"/>
        <v>Marbofloxacine</v>
      </c>
      <c r="BO317" s="204" t="str">
        <f t="shared" si="84"/>
        <v/>
      </c>
      <c r="BP317" s="204" t="str">
        <f t="shared" si="85"/>
        <v/>
      </c>
      <c r="BQ317" s="204" t="str">
        <f t="shared" si="89"/>
        <v>Fluoroquinolones</v>
      </c>
      <c r="BR317" s="204" t="str">
        <f t="shared" si="90"/>
        <v>Fluoroquinolones</v>
      </c>
      <c r="BS317" s="204" t="str">
        <f t="shared" si="91"/>
        <v/>
      </c>
      <c r="BT317" s="204" t="str">
        <f t="shared" si="92"/>
        <v/>
      </c>
      <c r="BU317" s="104" t="str">
        <f t="shared" si="93"/>
        <v>Voie orale  hors prémélanges médicamenteux</v>
      </c>
      <c r="BV317" s="202" t="str">
        <f t="shared" si="94"/>
        <v>x</v>
      </c>
      <c r="BX317"/>
      <c r="BY317"/>
      <c r="BZ317"/>
      <c r="CA317"/>
      <c r="CB317"/>
      <c r="CD317"/>
      <c r="CO317" s="202">
        <v>316</v>
      </c>
    </row>
    <row r="318" spans="1:93" x14ac:dyDescent="0.25">
      <c r="A318" s="203" t="s">
        <v>3649</v>
      </c>
      <c r="B318" s="204" t="s">
        <v>3650</v>
      </c>
      <c r="C318" s="204" t="s">
        <v>3651</v>
      </c>
      <c r="D318" s="210" t="s">
        <v>859</v>
      </c>
      <c r="E318" s="204" t="s">
        <v>924</v>
      </c>
      <c r="F318" s="204" t="s">
        <v>704</v>
      </c>
      <c r="G318" s="204" t="s">
        <v>853</v>
      </c>
      <c r="H318" s="204" t="s">
        <v>3652</v>
      </c>
      <c r="I318" s="204" t="s">
        <v>853</v>
      </c>
      <c r="J318" s="204" t="s">
        <v>2344</v>
      </c>
      <c r="K318" s="204" t="s">
        <v>2344</v>
      </c>
      <c r="L318" s="204" t="s">
        <v>2795</v>
      </c>
      <c r="M318" s="204" t="s">
        <v>213</v>
      </c>
      <c r="N318" s="204" t="s">
        <v>923</v>
      </c>
      <c r="O318" s="204" t="s">
        <v>992</v>
      </c>
      <c r="P318" s="204" t="s">
        <v>859</v>
      </c>
      <c r="Q318" s="204" t="s">
        <v>859</v>
      </c>
      <c r="R318" s="204">
        <v>2</v>
      </c>
      <c r="S318" s="204">
        <v>3</v>
      </c>
      <c r="T318" s="204">
        <v>2</v>
      </c>
      <c r="U318" s="204">
        <v>3</v>
      </c>
      <c r="V318" s="204">
        <v>2</v>
      </c>
      <c r="W318" s="204">
        <v>14</v>
      </c>
      <c r="X318" s="204">
        <v>0</v>
      </c>
      <c r="Y318" s="204">
        <v>0</v>
      </c>
      <c r="Z318" s="204">
        <v>0</v>
      </c>
      <c r="AA318" s="204">
        <v>0</v>
      </c>
      <c r="AB318" s="204">
        <v>0</v>
      </c>
      <c r="AC318" s="204">
        <v>0</v>
      </c>
      <c r="AD318" s="204">
        <v>0</v>
      </c>
      <c r="AE318" s="204">
        <v>0</v>
      </c>
      <c r="AF318" s="204">
        <v>0</v>
      </c>
      <c r="AG318" s="204">
        <v>0</v>
      </c>
      <c r="AH318" s="204">
        <v>0</v>
      </c>
      <c r="AI318" s="204">
        <v>0</v>
      </c>
      <c r="AJ318" s="204"/>
      <c r="AK318" s="204"/>
      <c r="AL318" s="204"/>
      <c r="AM318" s="204"/>
      <c r="AN318" s="204"/>
      <c r="AO318" s="204"/>
      <c r="AP318" s="204"/>
      <c r="AQ318" s="204"/>
      <c r="AR318" s="204"/>
      <c r="AS318" s="204"/>
      <c r="AT318" s="204"/>
      <c r="AU318" s="204"/>
      <c r="AV318" s="204"/>
      <c r="AW318" s="204"/>
      <c r="AX318" s="204"/>
      <c r="AY318" s="204" t="str">
        <f t="shared" si="86"/>
        <v>COBACTAN 4,5 % PS</v>
      </c>
      <c r="AZ318" s="204" t="str">
        <f>IF(COUNTIF(AY:AY,AY318)=1,AY318,IF(AND(COUNTIF(AY:AY,AY318)&gt;1,COUNTIF(AZ$2:AZ317,AY318)&gt;=1),"",AY318))</f>
        <v>COBACTAN 4,5 % PS</v>
      </c>
      <c r="BA318" s="204" t="str">
        <v/>
      </c>
      <c r="BB318" s="204" t="str">
        <f>IF(BA318="","",MAX(BB$2:BB317)+1)</f>
        <v/>
      </c>
      <c r="BC318" s="204"/>
      <c r="BD318" s="204">
        <v>316</v>
      </c>
      <c r="BE318" s="204" t="str">
        <f t="shared" si="87"/>
        <v>MARBOCYL S</v>
      </c>
      <c r="BF318" s="204" t="str">
        <f t="shared" si="76"/>
        <v>INJ</v>
      </c>
      <c r="BG318" s="204" t="str">
        <f t="shared" si="77"/>
        <v>FLUOROQUINOLONES</v>
      </c>
      <c r="BH318" s="204" t="str">
        <f t="shared" si="78"/>
        <v/>
      </c>
      <c r="BI318" s="204" t="str">
        <f t="shared" si="79"/>
        <v/>
      </c>
      <c r="BJ318" s="204" t="str">
        <f t="shared" si="80"/>
        <v>marbofloxacin</v>
      </c>
      <c r="BK318" s="204" t="str">
        <f t="shared" si="81"/>
        <v/>
      </c>
      <c r="BL318" s="204" t="str">
        <f t="shared" si="82"/>
        <v/>
      </c>
      <c r="BM318" s="204" t="str">
        <f t="shared" si="88"/>
        <v>Marbofloxacine</v>
      </c>
      <c r="BN318" s="204" t="str">
        <f t="shared" si="83"/>
        <v>Marbofloxacine</v>
      </c>
      <c r="BO318" s="204" t="str">
        <f t="shared" si="84"/>
        <v/>
      </c>
      <c r="BP318" s="204" t="str">
        <f t="shared" si="85"/>
        <v/>
      </c>
      <c r="BQ318" s="204" t="str">
        <f t="shared" si="89"/>
        <v>Fluoroquinolones</v>
      </c>
      <c r="BR318" s="204" t="str">
        <f t="shared" si="90"/>
        <v>Fluoroquinolones</v>
      </c>
      <c r="BS318" s="204" t="str">
        <f t="shared" si="91"/>
        <v/>
      </c>
      <c r="BT318" s="204" t="str">
        <f t="shared" si="92"/>
        <v/>
      </c>
      <c r="BU318" s="104" t="str">
        <f t="shared" si="93"/>
        <v>Voie parentérale</v>
      </c>
      <c r="BV318" s="202" t="str">
        <f t="shared" si="94"/>
        <v>x</v>
      </c>
      <c r="BX318"/>
      <c r="BY318"/>
      <c r="BZ318"/>
      <c r="CA318"/>
      <c r="CB318"/>
      <c r="CD318"/>
      <c r="CO318" s="202">
        <v>317</v>
      </c>
    </row>
    <row r="319" spans="1:93" x14ac:dyDescent="0.25">
      <c r="A319" s="203" t="s">
        <v>3649</v>
      </c>
      <c r="B319" s="204" t="s">
        <v>3653</v>
      </c>
      <c r="C319" s="204" t="s">
        <v>3654</v>
      </c>
      <c r="D319" s="210" t="s">
        <v>1033</v>
      </c>
      <c r="E319" s="204" t="s">
        <v>924</v>
      </c>
      <c r="F319" s="204" t="s">
        <v>704</v>
      </c>
      <c r="G319" s="204" t="s">
        <v>853</v>
      </c>
      <c r="H319" s="204" t="s">
        <v>3652</v>
      </c>
      <c r="I319" s="204" t="s">
        <v>853</v>
      </c>
      <c r="J319" s="204" t="s">
        <v>2344</v>
      </c>
      <c r="K319" s="204" t="s">
        <v>2344</v>
      </c>
      <c r="L319" s="204" t="s">
        <v>2795</v>
      </c>
      <c r="M319" s="204" t="s">
        <v>213</v>
      </c>
      <c r="N319" s="204" t="s">
        <v>923</v>
      </c>
      <c r="O319" s="204" t="s">
        <v>992</v>
      </c>
      <c r="P319" s="204" t="s">
        <v>859</v>
      </c>
      <c r="Q319" s="204" t="s">
        <v>1033</v>
      </c>
      <c r="R319" s="204">
        <v>2</v>
      </c>
      <c r="S319" s="204">
        <v>3</v>
      </c>
      <c r="T319" s="204">
        <v>2</v>
      </c>
      <c r="U319" s="204">
        <v>3</v>
      </c>
      <c r="V319" s="204">
        <v>2</v>
      </c>
      <c r="W319" s="204">
        <v>14</v>
      </c>
      <c r="X319" s="204">
        <v>0</v>
      </c>
      <c r="Y319" s="204">
        <v>0</v>
      </c>
      <c r="Z319" s="204">
        <v>0</v>
      </c>
      <c r="AA319" s="204">
        <v>0</v>
      </c>
      <c r="AB319" s="204">
        <v>0</v>
      </c>
      <c r="AC319" s="204">
        <v>0</v>
      </c>
      <c r="AD319" s="204">
        <v>0</v>
      </c>
      <c r="AE319" s="204">
        <v>0</v>
      </c>
      <c r="AF319" s="204">
        <v>0</v>
      </c>
      <c r="AG319" s="204">
        <v>0</v>
      </c>
      <c r="AH319" s="204">
        <v>0</v>
      </c>
      <c r="AI319" s="204">
        <v>0</v>
      </c>
      <c r="AJ319" s="204"/>
      <c r="AK319" s="204"/>
      <c r="AL319" s="204"/>
      <c r="AM319" s="204"/>
      <c r="AN319" s="204"/>
      <c r="AO319" s="204"/>
      <c r="AP319" s="204"/>
      <c r="AQ319" s="204"/>
      <c r="AR319" s="204"/>
      <c r="AS319" s="204"/>
      <c r="AT319" s="204"/>
      <c r="AU319" s="204"/>
      <c r="AV319" s="204"/>
      <c r="AW319" s="204"/>
      <c r="AX319" s="204"/>
      <c r="AY319" s="204" t="str">
        <f t="shared" si="86"/>
        <v>COBACTAN 4,5 % PS</v>
      </c>
      <c r="AZ319" s="204" t="str">
        <f>IF(COUNTIF(AY:AY,AY319)=1,AY319,IF(AND(COUNTIF(AY:AY,AY319)&gt;1,COUNTIF(AZ$2:AZ318,AY319)&gt;=1),"",AY319))</f>
        <v/>
      </c>
      <c r="BA319" s="204" t="str">
        <v/>
      </c>
      <c r="BB319" s="204" t="str">
        <f>IF(BA319="","",MAX(BB$2:BB318)+1)</f>
        <v/>
      </c>
      <c r="BC319" s="204"/>
      <c r="BD319" s="204">
        <v>317</v>
      </c>
      <c r="BE319" s="204" t="str">
        <f t="shared" si="87"/>
        <v>MARBONOR 100 MG/ML SOLUTION INJECTABLE POUR BOVINS ET PORCINS</v>
      </c>
      <c r="BF319" s="204" t="str">
        <f t="shared" si="76"/>
        <v>INJ</v>
      </c>
      <c r="BG319" s="204" t="str">
        <f t="shared" si="77"/>
        <v>FLUOROQUINOLONES</v>
      </c>
      <c r="BH319" s="204" t="str">
        <f t="shared" si="78"/>
        <v/>
      </c>
      <c r="BI319" s="204" t="str">
        <f t="shared" si="79"/>
        <v/>
      </c>
      <c r="BJ319" s="204" t="str">
        <f t="shared" si="80"/>
        <v>marbofloxacin</v>
      </c>
      <c r="BK319" s="204" t="str">
        <f t="shared" si="81"/>
        <v/>
      </c>
      <c r="BL319" s="204" t="str">
        <f t="shared" si="82"/>
        <v/>
      </c>
      <c r="BM319" s="204" t="str">
        <f t="shared" si="88"/>
        <v>Marbofloxacine</v>
      </c>
      <c r="BN319" s="204" t="str">
        <f t="shared" si="83"/>
        <v>Marbofloxacine</v>
      </c>
      <c r="BO319" s="204" t="str">
        <f t="shared" si="84"/>
        <v/>
      </c>
      <c r="BP319" s="204" t="str">
        <f t="shared" si="85"/>
        <v/>
      </c>
      <c r="BQ319" s="204" t="str">
        <f t="shared" si="89"/>
        <v>Fluoroquinolones</v>
      </c>
      <c r="BR319" s="204" t="str">
        <f t="shared" si="90"/>
        <v>Fluoroquinolones</v>
      </c>
      <c r="BS319" s="204" t="str">
        <f t="shared" si="91"/>
        <v/>
      </c>
      <c r="BT319" s="204" t="str">
        <f t="shared" si="92"/>
        <v/>
      </c>
      <c r="BU319" s="104" t="str">
        <f t="shared" si="93"/>
        <v>Voie parentérale</v>
      </c>
      <c r="BV319" s="202" t="str">
        <f t="shared" si="94"/>
        <v>x</v>
      </c>
      <c r="BX319"/>
      <c r="BY319"/>
      <c r="BZ319"/>
      <c r="CA319"/>
      <c r="CB319"/>
      <c r="CD319"/>
      <c r="CO319" s="202">
        <v>318</v>
      </c>
    </row>
    <row r="320" spans="1:93" x14ac:dyDescent="0.25">
      <c r="A320" s="203" t="s">
        <v>3395</v>
      </c>
      <c r="B320" s="204" t="s">
        <v>3396</v>
      </c>
      <c r="C320" s="204" t="s">
        <v>1494</v>
      </c>
      <c r="D320" s="210" t="s">
        <v>868</v>
      </c>
      <c r="E320" s="204" t="s">
        <v>852</v>
      </c>
      <c r="F320" s="204" t="s">
        <v>310</v>
      </c>
      <c r="G320" s="204" t="s">
        <v>853</v>
      </c>
      <c r="H320" s="204" t="s">
        <v>890</v>
      </c>
      <c r="I320" s="204" t="s">
        <v>853</v>
      </c>
      <c r="J320" s="204" t="s">
        <v>2344</v>
      </c>
      <c r="K320" s="204" t="s">
        <v>2344</v>
      </c>
      <c r="L320" s="204" t="s">
        <v>2795</v>
      </c>
      <c r="M320" s="204" t="s">
        <v>213</v>
      </c>
      <c r="N320" s="204" t="s">
        <v>1371</v>
      </c>
      <c r="O320" s="204" t="s">
        <v>858</v>
      </c>
      <c r="P320" s="204" t="s">
        <v>859</v>
      </c>
      <c r="Q320" s="204" t="s">
        <v>1376</v>
      </c>
      <c r="R320" s="204">
        <v>2.5</v>
      </c>
      <c r="S320" s="204">
        <v>2</v>
      </c>
      <c r="T320" s="204">
        <v>2.5</v>
      </c>
      <c r="U320" s="204">
        <v>2</v>
      </c>
      <c r="V320" s="204">
        <v>0</v>
      </c>
      <c r="W320" s="204">
        <v>0</v>
      </c>
      <c r="X320" s="204">
        <v>0</v>
      </c>
      <c r="Y320" s="204">
        <v>0</v>
      </c>
      <c r="Z320" s="204">
        <v>0</v>
      </c>
      <c r="AA320" s="204">
        <v>0</v>
      </c>
      <c r="AB320" s="204">
        <v>0</v>
      </c>
      <c r="AC320" s="204">
        <v>0</v>
      </c>
      <c r="AD320" s="204">
        <v>0</v>
      </c>
      <c r="AE320" s="204">
        <v>0</v>
      </c>
      <c r="AF320" s="204">
        <v>0</v>
      </c>
      <c r="AG320" s="204">
        <v>0</v>
      </c>
      <c r="AH320" s="204">
        <v>0</v>
      </c>
      <c r="AI320" s="204">
        <v>0</v>
      </c>
      <c r="AJ320" s="204"/>
      <c r="AK320" s="204"/>
      <c r="AL320" s="204"/>
      <c r="AM320" s="204"/>
      <c r="AN320" s="204"/>
      <c r="AO320" s="204"/>
      <c r="AP320" s="204"/>
      <c r="AQ320" s="204"/>
      <c r="AR320" s="204"/>
      <c r="AS320" s="204"/>
      <c r="AT320" s="204"/>
      <c r="AU320" s="204"/>
      <c r="AV320" s="204"/>
      <c r="AW320" s="204"/>
      <c r="AX320" s="204"/>
      <c r="AY320" s="204" t="str">
        <f t="shared" si="86"/>
        <v>COBACTAN LA 7,5 % SUSPENSION INJECTABLE POUR BOVINS</v>
      </c>
      <c r="AZ320" s="204" t="str">
        <f>IF(COUNTIF(AY:AY,AY320)=1,AY320,IF(AND(COUNTIF(AY:AY,AY320)&gt;1,COUNTIF(AZ$2:AZ319,AY320)&gt;=1),"",AY320))</f>
        <v>COBACTAN LA 7,5 % SUSPENSION INJECTABLE POUR BOVINS</v>
      </c>
      <c r="BA320" s="204" t="str">
        <v/>
      </c>
      <c r="BB320" s="204" t="str">
        <f>IF(BA320="","",MAX(BB$2:BB319)+1)</f>
        <v/>
      </c>
      <c r="BC320" s="204"/>
      <c r="BD320" s="204">
        <v>318</v>
      </c>
      <c r="BE320" s="204" t="str">
        <f t="shared" si="87"/>
        <v>MARBOX 100 MG/ML SOLUTION INJECTABLE POUR BOVINS ET PORCINS</v>
      </c>
      <c r="BF320" s="204" t="str">
        <f t="shared" si="76"/>
        <v>INJ</v>
      </c>
      <c r="BG320" s="204" t="str">
        <f t="shared" si="77"/>
        <v>FLUOROQUINOLONES</v>
      </c>
      <c r="BH320" s="204" t="str">
        <f t="shared" si="78"/>
        <v/>
      </c>
      <c r="BI320" s="204" t="str">
        <f t="shared" si="79"/>
        <v/>
      </c>
      <c r="BJ320" s="204" t="str">
        <f t="shared" si="80"/>
        <v>marbofloxacin</v>
      </c>
      <c r="BK320" s="204" t="str">
        <f t="shared" si="81"/>
        <v/>
      </c>
      <c r="BL320" s="204" t="str">
        <f t="shared" si="82"/>
        <v/>
      </c>
      <c r="BM320" s="204" t="str">
        <f t="shared" si="88"/>
        <v>Marbofloxacine</v>
      </c>
      <c r="BN320" s="204" t="str">
        <f t="shared" si="83"/>
        <v>Marbofloxacine</v>
      </c>
      <c r="BO320" s="204" t="str">
        <f t="shared" si="84"/>
        <v/>
      </c>
      <c r="BP320" s="204" t="str">
        <f t="shared" si="85"/>
        <v/>
      </c>
      <c r="BQ320" s="204" t="str">
        <f t="shared" si="89"/>
        <v>Fluoroquinolones</v>
      </c>
      <c r="BR320" s="204" t="str">
        <f t="shared" si="90"/>
        <v>Fluoroquinolones</v>
      </c>
      <c r="BS320" s="204" t="str">
        <f t="shared" si="91"/>
        <v/>
      </c>
      <c r="BT320" s="204" t="str">
        <f t="shared" si="92"/>
        <v/>
      </c>
      <c r="BU320" s="104" t="str">
        <f t="shared" si="93"/>
        <v>Voie parentérale</v>
      </c>
      <c r="BV320" s="202" t="str">
        <f t="shared" si="94"/>
        <v>x</v>
      </c>
      <c r="BX320"/>
      <c r="BY320"/>
      <c r="BZ320"/>
      <c r="CA320"/>
      <c r="CB320"/>
      <c r="CD320"/>
      <c r="CO320" s="202">
        <v>319</v>
      </c>
    </row>
    <row r="321" spans="1:93" x14ac:dyDescent="0.25">
      <c r="A321" s="203" t="s">
        <v>3395</v>
      </c>
      <c r="B321" s="204" t="s">
        <v>3397</v>
      </c>
      <c r="C321" s="204" t="s">
        <v>1611</v>
      </c>
      <c r="D321" s="210" t="s">
        <v>851</v>
      </c>
      <c r="E321" s="204" t="s">
        <v>852</v>
      </c>
      <c r="F321" s="204" t="s">
        <v>310</v>
      </c>
      <c r="G321" s="204" t="s">
        <v>853</v>
      </c>
      <c r="H321" s="204" t="s">
        <v>890</v>
      </c>
      <c r="I321" s="204" t="s">
        <v>853</v>
      </c>
      <c r="J321" s="204" t="s">
        <v>2344</v>
      </c>
      <c r="K321" s="204" t="s">
        <v>2344</v>
      </c>
      <c r="L321" s="204" t="s">
        <v>2795</v>
      </c>
      <c r="M321" s="204" t="s">
        <v>213</v>
      </c>
      <c r="N321" s="204" t="s">
        <v>1371</v>
      </c>
      <c r="O321" s="204" t="s">
        <v>858</v>
      </c>
      <c r="P321" s="204" t="s">
        <v>859</v>
      </c>
      <c r="Q321" s="204" t="s">
        <v>1061</v>
      </c>
      <c r="R321" s="204">
        <v>2.5</v>
      </c>
      <c r="S321" s="204">
        <v>2</v>
      </c>
      <c r="T321" s="204">
        <v>2.5</v>
      </c>
      <c r="U321" s="204">
        <v>2</v>
      </c>
      <c r="V321" s="204">
        <v>0</v>
      </c>
      <c r="W321" s="204">
        <v>0</v>
      </c>
      <c r="X321" s="204">
        <v>0</v>
      </c>
      <c r="Y321" s="204">
        <v>0</v>
      </c>
      <c r="Z321" s="204">
        <v>0</v>
      </c>
      <c r="AA321" s="204">
        <v>0</v>
      </c>
      <c r="AB321" s="204">
        <v>0</v>
      </c>
      <c r="AC321" s="204">
        <v>0</v>
      </c>
      <c r="AD321" s="204">
        <v>0</v>
      </c>
      <c r="AE321" s="204">
        <v>0</v>
      </c>
      <c r="AF321" s="204">
        <v>0</v>
      </c>
      <c r="AG321" s="204">
        <v>0</v>
      </c>
      <c r="AH321" s="204">
        <v>0</v>
      </c>
      <c r="AI321" s="204">
        <v>0</v>
      </c>
      <c r="AJ321" s="204"/>
      <c r="AK321" s="204"/>
      <c r="AL321" s="204"/>
      <c r="AM321" s="204"/>
      <c r="AN321" s="204"/>
      <c r="AO321" s="204"/>
      <c r="AP321" s="204"/>
      <c r="AQ321" s="204"/>
      <c r="AR321" s="204"/>
      <c r="AS321" s="204"/>
      <c r="AT321" s="204"/>
      <c r="AU321" s="204"/>
      <c r="AV321" s="204"/>
      <c r="AW321" s="204"/>
      <c r="AX321" s="204"/>
      <c r="AY321" s="204" t="str">
        <f t="shared" si="86"/>
        <v>COBACTAN LA 7,5 % SUSPENSION INJECTABLE POUR BOVINS</v>
      </c>
      <c r="AZ321" s="204" t="str">
        <f>IF(COUNTIF(AY:AY,AY321)=1,AY321,IF(AND(COUNTIF(AY:AY,AY321)&gt;1,COUNTIF(AZ$2:AZ320,AY321)&gt;=1),"",AY321))</f>
        <v/>
      </c>
      <c r="BA321" s="204" t="str">
        <v/>
      </c>
      <c r="BB321" s="204" t="str">
        <f>IF(BA321="","",MAX(BB$2:BB320)+1)</f>
        <v/>
      </c>
      <c r="BC321" s="204"/>
      <c r="BD321" s="204">
        <v>319</v>
      </c>
      <c r="BE321" s="204" t="str">
        <f t="shared" si="87"/>
        <v>MARFLOQUIN 100 MG/ML SOLUTION INJECTABLE POUR BOVINS ET PORCINS (TRUIES)</v>
      </c>
      <c r="BF321" s="204" t="str">
        <f t="shared" si="76"/>
        <v>INJ</v>
      </c>
      <c r="BG321" s="204" t="str">
        <f t="shared" si="77"/>
        <v>FLUOROQUINOLONES</v>
      </c>
      <c r="BH321" s="204" t="str">
        <f t="shared" si="78"/>
        <v/>
      </c>
      <c r="BI321" s="204" t="str">
        <f t="shared" si="79"/>
        <v/>
      </c>
      <c r="BJ321" s="204" t="str">
        <f t="shared" si="80"/>
        <v>marbofloxacin</v>
      </c>
      <c r="BK321" s="204" t="str">
        <f t="shared" si="81"/>
        <v/>
      </c>
      <c r="BL321" s="204" t="str">
        <f t="shared" si="82"/>
        <v/>
      </c>
      <c r="BM321" s="204" t="str">
        <f t="shared" si="88"/>
        <v>Marbofloxacine</v>
      </c>
      <c r="BN321" s="204" t="str">
        <f t="shared" si="83"/>
        <v>Marbofloxacine</v>
      </c>
      <c r="BO321" s="204" t="str">
        <f t="shared" si="84"/>
        <v/>
      </c>
      <c r="BP321" s="204" t="str">
        <f t="shared" si="85"/>
        <v/>
      </c>
      <c r="BQ321" s="204" t="str">
        <f t="shared" si="89"/>
        <v>Fluoroquinolones</v>
      </c>
      <c r="BR321" s="204" t="str">
        <f t="shared" si="90"/>
        <v>Fluoroquinolones</v>
      </c>
      <c r="BS321" s="204" t="str">
        <f t="shared" si="91"/>
        <v/>
      </c>
      <c r="BT321" s="204" t="str">
        <f t="shared" si="92"/>
        <v/>
      </c>
      <c r="BU321" s="104" t="str">
        <f t="shared" si="93"/>
        <v>Voie parentérale</v>
      </c>
      <c r="BV321" s="202" t="str">
        <f t="shared" si="94"/>
        <v>x</v>
      </c>
      <c r="BX321"/>
      <c r="BY321"/>
      <c r="BZ321"/>
      <c r="CA321"/>
      <c r="CB321"/>
      <c r="CD321"/>
      <c r="CO321" s="202">
        <v>320</v>
      </c>
    </row>
    <row r="322" spans="1:93" x14ac:dyDescent="0.25">
      <c r="A322" s="203" t="s">
        <v>3395</v>
      </c>
      <c r="B322" s="204" t="s">
        <v>3398</v>
      </c>
      <c r="C322" s="204" t="s">
        <v>1602</v>
      </c>
      <c r="D322" s="210" t="s">
        <v>863</v>
      </c>
      <c r="E322" s="204" t="s">
        <v>852</v>
      </c>
      <c r="F322" s="204" t="s">
        <v>310</v>
      </c>
      <c r="G322" s="204" t="s">
        <v>853</v>
      </c>
      <c r="H322" s="204" t="s">
        <v>890</v>
      </c>
      <c r="I322" s="204" t="s">
        <v>853</v>
      </c>
      <c r="J322" s="204" t="s">
        <v>2344</v>
      </c>
      <c r="K322" s="204" t="s">
        <v>2344</v>
      </c>
      <c r="L322" s="204" t="s">
        <v>2795</v>
      </c>
      <c r="M322" s="204" t="s">
        <v>213</v>
      </c>
      <c r="N322" s="204" t="s">
        <v>1371</v>
      </c>
      <c r="O322" s="204" t="s">
        <v>858</v>
      </c>
      <c r="P322" s="204" t="s">
        <v>859</v>
      </c>
      <c r="Q322" s="204" t="s">
        <v>1375</v>
      </c>
      <c r="R322" s="204">
        <v>2.5</v>
      </c>
      <c r="S322" s="204">
        <v>2</v>
      </c>
      <c r="T322" s="204">
        <v>2.5</v>
      </c>
      <c r="U322" s="204">
        <v>2</v>
      </c>
      <c r="V322" s="204">
        <v>0</v>
      </c>
      <c r="W322" s="204">
        <v>0</v>
      </c>
      <c r="X322" s="204">
        <v>0</v>
      </c>
      <c r="Y322" s="204">
        <v>0</v>
      </c>
      <c r="Z322" s="204">
        <v>0</v>
      </c>
      <c r="AA322" s="204">
        <v>0</v>
      </c>
      <c r="AB322" s="204">
        <v>0</v>
      </c>
      <c r="AC322" s="204">
        <v>0</v>
      </c>
      <c r="AD322" s="204">
        <v>0</v>
      </c>
      <c r="AE322" s="204">
        <v>0</v>
      </c>
      <c r="AF322" s="204">
        <v>0</v>
      </c>
      <c r="AG322" s="204">
        <v>0</v>
      </c>
      <c r="AH322" s="204">
        <v>0</v>
      </c>
      <c r="AI322" s="204">
        <v>0</v>
      </c>
      <c r="AJ322" s="204"/>
      <c r="AK322" s="204"/>
      <c r="AL322" s="204"/>
      <c r="AM322" s="204"/>
      <c r="AN322" s="204"/>
      <c r="AO322" s="204"/>
      <c r="AP322" s="204"/>
      <c r="AQ322" s="204"/>
      <c r="AR322" s="204"/>
      <c r="AS322" s="204"/>
      <c r="AT322" s="204"/>
      <c r="AU322" s="204"/>
      <c r="AV322" s="204"/>
      <c r="AW322" s="204"/>
      <c r="AX322" s="204"/>
      <c r="AY322" s="204" t="str">
        <f t="shared" si="86"/>
        <v>COBACTAN LA 7,5 % SUSPENSION INJECTABLE POUR BOVINS</v>
      </c>
      <c r="AZ322" s="204" t="str">
        <f>IF(COUNTIF(AY:AY,AY322)=1,AY322,IF(AND(COUNTIF(AY:AY,AY322)&gt;1,COUNTIF(AZ$2:AZ321,AY322)&gt;=1),"",AY322))</f>
        <v/>
      </c>
      <c r="BA322" s="204" t="str">
        <v/>
      </c>
      <c r="BB322" s="204" t="str">
        <f>IF(BA322="","",MAX(BB$2:BB321)+1)</f>
        <v/>
      </c>
      <c r="BC322" s="204"/>
      <c r="BD322" s="204">
        <v>320</v>
      </c>
      <c r="BE322" s="204" t="str">
        <f t="shared" si="87"/>
        <v>MARFLOQUIN 20 MG/ML SOLUTION INJECTABLE POUR BOVINS (VEAUX) ET PORCINS</v>
      </c>
      <c r="BF322" s="204" t="str">
        <f t="shared" si="76"/>
        <v>INJ</v>
      </c>
      <c r="BG322" s="204" t="str">
        <f t="shared" si="77"/>
        <v>FLUOROQUINOLONES</v>
      </c>
      <c r="BH322" s="204" t="str">
        <f t="shared" si="78"/>
        <v/>
      </c>
      <c r="BI322" s="204" t="str">
        <f t="shared" si="79"/>
        <v/>
      </c>
      <c r="BJ322" s="204" t="str">
        <f t="shared" si="80"/>
        <v>marbofloxacin</v>
      </c>
      <c r="BK322" s="204" t="str">
        <f t="shared" si="81"/>
        <v/>
      </c>
      <c r="BL322" s="204" t="str">
        <f t="shared" si="82"/>
        <v/>
      </c>
      <c r="BM322" s="204" t="str">
        <f t="shared" si="88"/>
        <v>Marbofloxacine</v>
      </c>
      <c r="BN322" s="204" t="str">
        <f t="shared" si="83"/>
        <v>Marbofloxacine</v>
      </c>
      <c r="BO322" s="204" t="str">
        <f t="shared" si="84"/>
        <v/>
      </c>
      <c r="BP322" s="204" t="str">
        <f t="shared" si="85"/>
        <v/>
      </c>
      <c r="BQ322" s="204" t="str">
        <f t="shared" si="89"/>
        <v>Fluoroquinolones</v>
      </c>
      <c r="BR322" s="204" t="str">
        <f t="shared" si="90"/>
        <v>Fluoroquinolones</v>
      </c>
      <c r="BS322" s="204" t="str">
        <f t="shared" si="91"/>
        <v/>
      </c>
      <c r="BT322" s="204" t="str">
        <f t="shared" si="92"/>
        <v/>
      </c>
      <c r="BU322" s="104" t="str">
        <f t="shared" si="93"/>
        <v>Voie parentérale</v>
      </c>
      <c r="BV322" s="202" t="str">
        <f t="shared" si="94"/>
        <v>x</v>
      </c>
      <c r="BX322"/>
      <c r="BY322"/>
      <c r="BZ322"/>
      <c r="CA322"/>
      <c r="CB322"/>
      <c r="CD322"/>
      <c r="CO322" s="202">
        <v>321</v>
      </c>
    </row>
    <row r="323" spans="1:93" x14ac:dyDescent="0.25">
      <c r="A323" s="203" t="s">
        <v>3011</v>
      </c>
      <c r="B323" s="204" t="s">
        <v>3012</v>
      </c>
      <c r="C323" s="204" t="s">
        <v>3013</v>
      </c>
      <c r="D323" s="210" t="s">
        <v>1071</v>
      </c>
      <c r="E323" s="204" t="s">
        <v>906</v>
      </c>
      <c r="F323" s="204" t="s">
        <v>311</v>
      </c>
      <c r="G323" s="204" t="s">
        <v>1116</v>
      </c>
      <c r="H323" s="204" t="s">
        <v>1514</v>
      </c>
      <c r="I323" s="204" t="s">
        <v>1116</v>
      </c>
      <c r="J323" s="204" t="s">
        <v>2344</v>
      </c>
      <c r="K323" s="204" t="s">
        <v>2344</v>
      </c>
      <c r="L323" s="204" t="s">
        <v>2795</v>
      </c>
      <c r="M323" s="204" t="s">
        <v>213</v>
      </c>
      <c r="N323" s="204" t="s">
        <v>1371</v>
      </c>
      <c r="O323" s="204" t="s">
        <v>918</v>
      </c>
      <c r="P323" s="204" t="s">
        <v>859</v>
      </c>
      <c r="Q323" s="204" t="s">
        <v>3014</v>
      </c>
      <c r="R323" s="204">
        <v>0</v>
      </c>
      <c r="S323" s="204">
        <v>0</v>
      </c>
      <c r="T323" s="204">
        <v>0</v>
      </c>
      <c r="U323" s="204">
        <v>0</v>
      </c>
      <c r="V323" s="204">
        <v>0</v>
      </c>
      <c r="W323" s="204">
        <v>0</v>
      </c>
      <c r="X323" s="204">
        <v>0</v>
      </c>
      <c r="Y323" s="204">
        <v>0</v>
      </c>
      <c r="Z323" s="204">
        <v>0</v>
      </c>
      <c r="AA323" s="204">
        <v>0</v>
      </c>
      <c r="AB323" s="204">
        <v>0</v>
      </c>
      <c r="AC323" s="204">
        <v>0</v>
      </c>
      <c r="AD323" s="204">
        <v>0</v>
      </c>
      <c r="AE323" s="204">
        <v>0</v>
      </c>
      <c r="AF323" s="204">
        <v>0</v>
      </c>
      <c r="AG323" s="204">
        <v>0</v>
      </c>
      <c r="AH323" s="204">
        <v>0</v>
      </c>
      <c r="AI323" s="204">
        <v>0</v>
      </c>
      <c r="AJ323" s="204"/>
      <c r="AK323" s="204"/>
      <c r="AL323" s="204"/>
      <c r="AM323" s="204"/>
      <c r="AN323" s="204"/>
      <c r="AO323" s="204"/>
      <c r="AP323" s="204"/>
      <c r="AQ323" s="204"/>
      <c r="AR323" s="204"/>
      <c r="AS323" s="204"/>
      <c r="AT323" s="204"/>
      <c r="AU323" s="204"/>
      <c r="AV323" s="204"/>
      <c r="AW323" s="204"/>
      <c r="AX323" s="204"/>
      <c r="AY323" s="204" t="str">
        <f t="shared" si="86"/>
        <v>COBACTAN LC POMMADE INTRAMAMMAIRE</v>
      </c>
      <c r="AZ323" s="204" t="str">
        <f>IF(COUNTIF(AY:AY,AY323)=1,AY323,IF(AND(COUNTIF(AY:AY,AY323)&gt;1,COUNTIF(AZ$2:AZ322,AY323)&gt;=1),"",AY323))</f>
        <v>COBACTAN LC POMMADE INTRAMAMMAIRE</v>
      </c>
      <c r="BA323" s="204" t="str">
        <v/>
      </c>
      <c r="BB323" s="204" t="str">
        <f>IF(BA323="","",MAX(BB$2:BB322)+1)</f>
        <v/>
      </c>
      <c r="BC323" s="204"/>
      <c r="BD323" s="204">
        <v>321</v>
      </c>
      <c r="BE323" s="204" t="str">
        <f t="shared" si="87"/>
        <v>MASTICOLI</v>
      </c>
      <c r="BF323" s="204" t="str">
        <f t="shared" ref="BF323:BF386" si="95">IFERROR(INDEX(F:AR,MATCH(BE323,F:F,0),4),"")</f>
        <v>INTRAMAM</v>
      </c>
      <c r="BG323" s="204" t="str">
        <f t="shared" ref="BG323:BG386" si="96">IFERROR(INDEX(F:AR,MATCH(BE323,F:F,0),6),"")</f>
        <v>PENICILLINES</v>
      </c>
      <c r="BH323" s="204" t="str">
        <f t="shared" ref="BH323:BH386" si="97">IFERROR(IF(INDEX(F:AR,MATCH(BE323,F:F,0),31)=0,"",INDEX(F:AR,MATCH(BE323,F:F,0),31)),"")</f>
        <v>POLYPEPTIDES</v>
      </c>
      <c r="BI323" s="204" t="str">
        <f t="shared" ref="BI323:BI386" si="98">IFERROR(IF(INDEX(F:AR,MATCH(BE323,F:F,0),38)=0,"",INDEX(F:AR,MATCH(BE323,F:F,0),38)),"")</f>
        <v/>
      </c>
      <c r="BJ323" s="204" t="str">
        <f t="shared" ref="BJ323:BJ386" si="99">+IFERROR(IF(INDEX(F:AR,MATCH(BE323,F:F,0),7)=0,"",INDEX(F:AR,MATCH(BE323,F:F,0),7)),"")</f>
        <v>cloxacillin</v>
      </c>
      <c r="BK323" s="204" t="str">
        <f t="shared" ref="BK323:BK386" si="100">IFERROR(IF(INDEX(F:AR,MATCH(BE323,F:F,0),32)=0,"",INDEX(F:AR,MATCH(BE323,F:F,0),32)),"")</f>
        <v>colistin</v>
      </c>
      <c r="BL323" s="204" t="str">
        <f t="shared" ref="BL323:BL386" si="101">IFERROR(IF(INDEX(F:AR,MATCH(BE323,F:F,0),39)=0,"",INDEX(F:AR,MATCH(BE323,F:F,0),39)),"")</f>
        <v/>
      </c>
      <c r="BM323" s="204" t="str">
        <f t="shared" si="88"/>
        <v>Cloxacilline + Colistine</v>
      </c>
      <c r="BN323" s="204" t="str">
        <f t="shared" ref="BN323:BN386" si="102">IFERROR(INDEX(CA$3:CB$63,MATCH(BJ323,CA$3:CA$63,0),2),"")</f>
        <v>Cloxacilline</v>
      </c>
      <c r="BO323" s="204" t="str">
        <f t="shared" ref="BO323:BO386" si="103">IFERROR(INDEX(CA$3:CB$63,MATCH(BK323,CA$3:CA$63,0),2),"")</f>
        <v>Colistine</v>
      </c>
      <c r="BP323" s="204" t="str">
        <f t="shared" ref="BP323:BP386" si="104">IFERROR(INDEX(CA$3:CB$63,MATCH(BL323,CA$3:CA$63,0),2),"")</f>
        <v/>
      </c>
      <c r="BQ323" s="204" t="str">
        <f t="shared" si="89"/>
        <v>Penicillines + Polypeptides</v>
      </c>
      <c r="BR323" s="204" t="str">
        <f t="shared" si="90"/>
        <v>Penicillines</v>
      </c>
      <c r="BS323" s="204" t="str">
        <f t="shared" si="91"/>
        <v>Polypeptides</v>
      </c>
      <c r="BT323" s="204" t="str">
        <f t="shared" si="92"/>
        <v/>
      </c>
      <c r="BU323" s="104" t="str">
        <f t="shared" si="93"/>
        <v>Voie intramammaire</v>
      </c>
      <c r="BV323" s="202" t="str">
        <f t="shared" si="94"/>
        <v>x</v>
      </c>
      <c r="BX323"/>
      <c r="BY323"/>
      <c r="BZ323"/>
      <c r="CA323"/>
      <c r="CB323"/>
      <c r="CD323"/>
      <c r="CO323" s="202">
        <v>322</v>
      </c>
    </row>
    <row r="324" spans="1:93" x14ac:dyDescent="0.25">
      <c r="A324" s="203" t="s">
        <v>3011</v>
      </c>
      <c r="B324" s="204" t="s">
        <v>3015</v>
      </c>
      <c r="C324" s="204" t="s">
        <v>3016</v>
      </c>
      <c r="D324" s="210" t="s">
        <v>1423</v>
      </c>
      <c r="E324" s="204" t="s">
        <v>906</v>
      </c>
      <c r="F324" s="204" t="s">
        <v>311</v>
      </c>
      <c r="G324" s="204" t="s">
        <v>1116</v>
      </c>
      <c r="H324" s="204" t="s">
        <v>1514</v>
      </c>
      <c r="I324" s="204" t="s">
        <v>1116</v>
      </c>
      <c r="J324" s="204" t="s">
        <v>2344</v>
      </c>
      <c r="K324" s="204" t="s">
        <v>2344</v>
      </c>
      <c r="L324" s="204" t="s">
        <v>2795</v>
      </c>
      <c r="M324" s="204" t="s">
        <v>213</v>
      </c>
      <c r="N324" s="204" t="s">
        <v>1371</v>
      </c>
      <c r="O324" s="204" t="s">
        <v>918</v>
      </c>
      <c r="P324" s="204" t="s">
        <v>859</v>
      </c>
      <c r="Q324" s="204" t="s">
        <v>3017</v>
      </c>
      <c r="R324" s="204">
        <v>0</v>
      </c>
      <c r="S324" s="204">
        <v>0</v>
      </c>
      <c r="T324" s="204">
        <v>0</v>
      </c>
      <c r="U324" s="204">
        <v>0</v>
      </c>
      <c r="V324" s="204">
        <v>0</v>
      </c>
      <c r="W324" s="204">
        <v>0</v>
      </c>
      <c r="X324" s="204">
        <v>0</v>
      </c>
      <c r="Y324" s="204">
        <v>0</v>
      </c>
      <c r="Z324" s="204">
        <v>0</v>
      </c>
      <c r="AA324" s="204">
        <v>0</v>
      </c>
      <c r="AB324" s="204">
        <v>0</v>
      </c>
      <c r="AC324" s="204">
        <v>0</v>
      </c>
      <c r="AD324" s="204">
        <v>0</v>
      </c>
      <c r="AE324" s="204">
        <v>0</v>
      </c>
      <c r="AF324" s="204">
        <v>0</v>
      </c>
      <c r="AG324" s="204">
        <v>0</v>
      </c>
      <c r="AH324" s="204">
        <v>0</v>
      </c>
      <c r="AI324" s="204">
        <v>0</v>
      </c>
      <c r="AJ324" s="204"/>
      <c r="AK324" s="204"/>
      <c r="AL324" s="204"/>
      <c r="AM324" s="204"/>
      <c r="AN324" s="204"/>
      <c r="AO324" s="204"/>
      <c r="AP324" s="204"/>
      <c r="AQ324" s="204"/>
      <c r="AR324" s="204"/>
      <c r="AS324" s="204"/>
      <c r="AT324" s="204"/>
      <c r="AU324" s="204"/>
      <c r="AV324" s="204"/>
      <c r="AW324" s="204"/>
      <c r="AX324" s="204"/>
      <c r="AY324" s="204" t="str">
        <f t="shared" ref="AY324:AY387" si="105">IF(INDEX(CL$3:CM$174,MATCH(H324,CL$3:CL$174,0),2)="x",F324,"")</f>
        <v>COBACTAN LC POMMADE INTRAMAMMAIRE</v>
      </c>
      <c r="AZ324" s="204" t="str">
        <f>IF(COUNTIF(AY:AY,AY324)=1,AY324,IF(AND(COUNTIF(AY:AY,AY324)&gt;1,COUNTIF(AZ$2:AZ323,AY324)&gt;=1),"",AY324))</f>
        <v/>
      </c>
      <c r="BA324" s="204" t="str">
        <v/>
      </c>
      <c r="BB324" s="204" t="str">
        <f>IF(BA324="","",MAX(BB$2:BB323)+1)</f>
        <v/>
      </c>
      <c r="BC324" s="204"/>
      <c r="BD324" s="204">
        <v>322</v>
      </c>
      <c r="BE324" s="204" t="str">
        <f t="shared" ref="BE324:BE387" si="106">IFERROR(INDEX(BA:BB,MATCH(BD324,BB:BB,0),1),"")</f>
        <v>MASTIJET</v>
      </c>
      <c r="BF324" s="204" t="str">
        <f t="shared" si="95"/>
        <v>INTRAMAM</v>
      </c>
      <c r="BG324" s="204" t="str">
        <f t="shared" si="96"/>
        <v>AMINOGLYCOSIDES</v>
      </c>
      <c r="BH324" s="204" t="str">
        <f t="shared" si="97"/>
        <v>TETRACYCLINES</v>
      </c>
      <c r="BI324" s="204" t="str">
        <f t="shared" si="98"/>
        <v>POLYPEPTIDES</v>
      </c>
      <c r="BJ324" s="204" t="str">
        <f t="shared" si="99"/>
        <v>neomycin</v>
      </c>
      <c r="BK324" s="204" t="str">
        <f t="shared" si="100"/>
        <v>tetracycline</v>
      </c>
      <c r="BL324" s="204" t="str">
        <f t="shared" si="101"/>
        <v>bacitracin</v>
      </c>
      <c r="BM324" s="204" t="str">
        <f t="shared" ref="BM324:BM387" si="107">IF(3-COUNTBLANK(BN324:BP324)=1,BN324,IF(3-COUNTBLANK(BN324:BP324)=2,BN324&amp;" + "&amp;BO324,IF(3-COUNTBLANK(BN324:BP324)=3,BN324&amp;" + "&amp;BO324&amp;" + "&amp;BP324,"")))</f>
        <v>Néomycine + Tétracycline + Bacitracine</v>
      </c>
      <c r="BN324" s="204" t="str">
        <f t="shared" si="102"/>
        <v>Néomycine</v>
      </c>
      <c r="BO324" s="204" t="str">
        <f t="shared" si="103"/>
        <v>Tétracycline</v>
      </c>
      <c r="BP324" s="204" t="str">
        <f t="shared" si="104"/>
        <v>Bacitracine</v>
      </c>
      <c r="BQ324" s="204" t="str">
        <f t="shared" ref="BQ324:BQ387" si="108">IF(3-COUNTBLANK(BR324:BT324)=1,BR324,IF(3-COUNTBLANK(BR324:BT324)=2,IF(BR324=BS324,BR324,BR324&amp;" + "&amp;BS324),IF(3-COUNTBLANK(BR324:BT324)=3,IF(BR324=BS324,BR324,IF(BR324=BT324,BR324,IF(BS324=BT324,BS324,IF(AND(BR324=BS324,BR324=BT324),BR324,BR324&amp;" + "&amp;BS324&amp;" + "&amp;BT324)))))))</f>
        <v>Aminoglycosides + Tetracyclines + Polypeptides</v>
      </c>
      <c r="BR324" s="204" t="str">
        <f t="shared" ref="BR324:BR387" si="109">IFERROR(INDEX(BX$3:BY$18,MATCH(BG324,BX$3:BX$18,0),2),"")</f>
        <v>Aminoglycosides</v>
      </c>
      <c r="BS324" s="204" t="str">
        <f t="shared" ref="BS324:BS387" si="110">IFERROR(INDEX(BX$3:BY$18,MATCH(BH324,BX$3:BX$18,0),2),"")</f>
        <v>Tetracyclines</v>
      </c>
      <c r="BT324" s="204" t="str">
        <f t="shared" ref="BT324:BT387" si="111">IFERROR(INDEX(BX$3:BY$18,MATCH(BI324,BX$3:BX$18,0),2),"")</f>
        <v>Polypeptides</v>
      </c>
      <c r="BU324" s="104" t="str">
        <f t="shared" ref="BU324:BU387" si="112">IFERROR(INDEX(CE$3:CF$9,MATCH(BF324,CE$3:CE$9,0),2),"")</f>
        <v>Voie intramammaire</v>
      </c>
      <c r="BV324" s="202" t="str">
        <f t="shared" ref="BV324:BV387" si="113">IF(BN324="Colistine","x",IF(BO324="Colistine","x",IF(BP324="Colistine","x",IF(BR324="Fluoroquinolones","x",IF(BS324="Fluoroquinolones","x",IF(BT324="Fluoroquinolones","x",IF(BR324="Cephalosporines 3&amp;4G","x",IF(BS324="Cephalosporines 3&amp;4G","x",IF(BT324="Cephalosporines 3&amp;4G","x","")))))))))</f>
        <v/>
      </c>
      <c r="BX324"/>
      <c r="BY324"/>
      <c r="BZ324"/>
      <c r="CA324"/>
      <c r="CB324"/>
      <c r="CD324"/>
      <c r="CO324" s="202">
        <v>323</v>
      </c>
    </row>
    <row r="325" spans="1:93" x14ac:dyDescent="0.25">
      <c r="A325" s="203" t="s">
        <v>2230</v>
      </c>
      <c r="B325" s="204" t="s">
        <v>2231</v>
      </c>
      <c r="C325" s="204" t="s">
        <v>2232</v>
      </c>
      <c r="D325" s="210" t="s">
        <v>1235</v>
      </c>
      <c r="E325" s="204" t="s">
        <v>852</v>
      </c>
      <c r="F325" s="204" t="s">
        <v>2233</v>
      </c>
      <c r="G325" s="204" t="s">
        <v>1055</v>
      </c>
      <c r="H325" s="204" t="s">
        <v>1250</v>
      </c>
      <c r="I325" s="204" t="s">
        <v>910</v>
      </c>
      <c r="J325" s="204" t="s">
        <v>957</v>
      </c>
      <c r="K325" s="204" t="s">
        <v>957</v>
      </c>
      <c r="L325" s="204" t="s">
        <v>1106</v>
      </c>
      <c r="M325" s="204" t="s">
        <v>213</v>
      </c>
      <c r="N325" s="204" t="s">
        <v>851</v>
      </c>
      <c r="O325" s="204" t="s">
        <v>858</v>
      </c>
      <c r="P325" s="204" t="s">
        <v>859</v>
      </c>
      <c r="Q325" s="204" t="s">
        <v>1179</v>
      </c>
      <c r="R325" s="204">
        <v>0</v>
      </c>
      <c r="S325" s="204">
        <v>0</v>
      </c>
      <c r="T325" s="204">
        <v>0</v>
      </c>
      <c r="U325" s="204">
        <v>0</v>
      </c>
      <c r="V325" s="204">
        <v>0</v>
      </c>
      <c r="W325" s="204">
        <v>0</v>
      </c>
      <c r="X325" s="204">
        <v>0</v>
      </c>
      <c r="Y325" s="204">
        <v>0</v>
      </c>
      <c r="Z325" s="204">
        <v>0</v>
      </c>
      <c r="AA325" s="204">
        <v>0</v>
      </c>
      <c r="AB325" s="204">
        <v>0</v>
      </c>
      <c r="AC325" s="204">
        <v>0</v>
      </c>
      <c r="AD325" s="204">
        <v>0</v>
      </c>
      <c r="AE325" s="204">
        <v>0</v>
      </c>
      <c r="AF325" s="204">
        <v>0</v>
      </c>
      <c r="AG325" s="204">
        <v>0</v>
      </c>
      <c r="AH325" s="204">
        <v>50</v>
      </c>
      <c r="AI325" s="204">
        <v>6</v>
      </c>
      <c r="AJ325" s="204"/>
      <c r="AK325" s="204"/>
      <c r="AL325" s="204"/>
      <c r="AM325" s="204"/>
      <c r="AN325" s="204"/>
      <c r="AO325" s="204"/>
      <c r="AP325" s="204"/>
      <c r="AQ325" s="204"/>
      <c r="AR325" s="204"/>
      <c r="AS325" s="204"/>
      <c r="AT325" s="204"/>
      <c r="AU325" s="204"/>
      <c r="AV325" s="204"/>
      <c r="AW325" s="204"/>
      <c r="AX325" s="204"/>
      <c r="AY325" s="204" t="str">
        <f t="shared" si="105"/>
        <v/>
      </c>
      <c r="AZ325" s="204" t="str">
        <f>IF(COUNTIF(AY:AY,AY325)=1,AY325,IF(AND(COUNTIF(AY:AY,AY325)&gt;1,COUNTIF(AZ$2:AZ324,AY325)&gt;=1),"",AY325))</f>
        <v/>
      </c>
      <c r="BA325" s="204" t="str">
        <v/>
      </c>
      <c r="BB325" s="204" t="str">
        <f>IF(BA325="","",MAX(BB$2:BB324)+1)</f>
        <v/>
      </c>
      <c r="BC325" s="204"/>
      <c r="BD325" s="204">
        <v>323</v>
      </c>
      <c r="BE325" s="204" t="str">
        <f t="shared" si="106"/>
        <v>MASTI-PENI</v>
      </c>
      <c r="BF325" s="204" t="str">
        <f t="shared" si="95"/>
        <v>INTRAMAM</v>
      </c>
      <c r="BG325" s="204" t="str">
        <f t="shared" si="96"/>
        <v>PENICILLINES</v>
      </c>
      <c r="BH325" s="204" t="str">
        <f t="shared" si="97"/>
        <v>AMINOGLYCOSIDES</v>
      </c>
      <c r="BI325" s="204" t="str">
        <f t="shared" si="98"/>
        <v/>
      </c>
      <c r="BJ325" s="204" t="str">
        <f t="shared" si="99"/>
        <v>benzylpenicillin</v>
      </c>
      <c r="BK325" s="204" t="str">
        <f t="shared" si="100"/>
        <v>dihydrostreptomycin</v>
      </c>
      <c r="BL325" s="204" t="str">
        <f t="shared" si="101"/>
        <v/>
      </c>
      <c r="BM325" s="204" t="str">
        <f t="shared" si="107"/>
        <v>Benzylpénicilline + Dihydrostreptomycine</v>
      </c>
      <c r="BN325" s="204" t="str">
        <f t="shared" si="102"/>
        <v>Benzylpénicilline</v>
      </c>
      <c r="BO325" s="204" t="str">
        <f t="shared" si="103"/>
        <v>Dihydrostreptomycine</v>
      </c>
      <c r="BP325" s="204" t="str">
        <f t="shared" si="104"/>
        <v/>
      </c>
      <c r="BQ325" s="204" t="str">
        <f t="shared" si="108"/>
        <v>Penicillines + Aminoglycosides</v>
      </c>
      <c r="BR325" s="204" t="str">
        <f t="shared" si="109"/>
        <v>Penicillines</v>
      </c>
      <c r="BS325" s="204" t="str">
        <f t="shared" si="110"/>
        <v>Aminoglycosides</v>
      </c>
      <c r="BT325" s="204" t="str">
        <f t="shared" si="111"/>
        <v/>
      </c>
      <c r="BU325" s="104" t="str">
        <f t="shared" si="112"/>
        <v>Voie intramammaire</v>
      </c>
      <c r="BV325" s="202" t="str">
        <f t="shared" si="113"/>
        <v/>
      </c>
      <c r="BX325"/>
      <c r="BY325"/>
      <c r="BZ325"/>
      <c r="CA325"/>
      <c r="CB325"/>
      <c r="CD325"/>
      <c r="CO325" s="202">
        <v>324</v>
      </c>
    </row>
    <row r="326" spans="1:93" x14ac:dyDescent="0.25">
      <c r="A326" s="203" t="s">
        <v>1934</v>
      </c>
      <c r="B326" s="204" t="s">
        <v>1935</v>
      </c>
      <c r="C326" s="204" t="s">
        <v>922</v>
      </c>
      <c r="D326" s="210" t="s">
        <v>923</v>
      </c>
      <c r="E326" s="204" t="s">
        <v>924</v>
      </c>
      <c r="F326" s="204" t="s">
        <v>312</v>
      </c>
      <c r="G326" s="204" t="s">
        <v>925</v>
      </c>
      <c r="H326" s="204" t="s">
        <v>1842</v>
      </c>
      <c r="I326" s="204" t="s">
        <v>910</v>
      </c>
      <c r="J326" s="204" t="s">
        <v>1013</v>
      </c>
      <c r="K326" s="204" t="s">
        <v>1013</v>
      </c>
      <c r="L326" s="204" t="s">
        <v>1095</v>
      </c>
      <c r="M326" s="204" t="s">
        <v>1096</v>
      </c>
      <c r="N326" s="204" t="s">
        <v>1233</v>
      </c>
      <c r="O326" s="204" t="s">
        <v>928</v>
      </c>
      <c r="P326" s="204" t="s">
        <v>1098</v>
      </c>
      <c r="Q326" s="204" t="s">
        <v>1920</v>
      </c>
      <c r="R326" s="204">
        <v>4.88</v>
      </c>
      <c r="S326" s="204">
        <v>3</v>
      </c>
      <c r="T326" s="204">
        <v>0</v>
      </c>
      <c r="U326" s="204">
        <v>0</v>
      </c>
      <c r="V326" s="204">
        <v>0</v>
      </c>
      <c r="W326" s="204">
        <v>0</v>
      </c>
      <c r="X326" s="204">
        <v>0</v>
      </c>
      <c r="Y326" s="204">
        <v>0</v>
      </c>
      <c r="Z326" s="204">
        <v>4.88</v>
      </c>
      <c r="AA326" s="204">
        <v>3</v>
      </c>
      <c r="AB326" s="204">
        <v>4.88</v>
      </c>
      <c r="AC326" s="204">
        <v>3</v>
      </c>
      <c r="AD326" s="204">
        <v>4.88</v>
      </c>
      <c r="AE326" s="204">
        <v>3</v>
      </c>
      <c r="AF326" s="204">
        <v>3.66</v>
      </c>
      <c r="AG326" s="204">
        <v>3</v>
      </c>
      <c r="AH326" s="204">
        <v>0</v>
      </c>
      <c r="AI326" s="204">
        <v>0</v>
      </c>
      <c r="AJ326" s="204"/>
      <c r="AK326" s="204"/>
      <c r="AL326" s="204"/>
      <c r="AM326" s="204"/>
      <c r="AN326" s="204"/>
      <c r="AO326" s="204"/>
      <c r="AP326" s="204"/>
      <c r="AQ326" s="204"/>
      <c r="AR326" s="204"/>
      <c r="AS326" s="204"/>
      <c r="AT326" s="204"/>
      <c r="AU326" s="204"/>
      <c r="AV326" s="204"/>
      <c r="AW326" s="204"/>
      <c r="AX326" s="204"/>
      <c r="AY326" s="204" t="str">
        <f t="shared" si="105"/>
        <v>COFACOLI POUDRE</v>
      </c>
      <c r="AZ326" s="204" t="str">
        <f>IF(COUNTIF(AY:AY,AY326)=1,AY326,IF(AND(COUNTIF(AY:AY,AY326)&gt;1,COUNTIF(AZ$2:AZ325,AY326)&gt;=1),"",AY326))</f>
        <v>COFACOLI POUDRE</v>
      </c>
      <c r="BA326" s="204" t="str">
        <v/>
      </c>
      <c r="BB326" s="204" t="str">
        <f>IF(BA326="","",MAX(BB$2:BB325)+1)</f>
        <v/>
      </c>
      <c r="BC326" s="204"/>
      <c r="BD326" s="204">
        <v>324</v>
      </c>
      <c r="BE326" s="204" t="str">
        <f t="shared" si="106"/>
        <v>MASTIPLAN LC</v>
      </c>
      <c r="BF326" s="204" t="str">
        <f t="shared" si="95"/>
        <v>INTRAMAM</v>
      </c>
      <c r="BG326" s="204" t="str">
        <f t="shared" si="96"/>
        <v>CEPHALOSPORINES 1&amp;2G</v>
      </c>
      <c r="BH326" s="204" t="str">
        <f t="shared" si="97"/>
        <v/>
      </c>
      <c r="BI326" s="204" t="str">
        <f t="shared" si="98"/>
        <v/>
      </c>
      <c r="BJ326" s="204" t="str">
        <f t="shared" si="99"/>
        <v>cefapirin</v>
      </c>
      <c r="BK326" s="204" t="str">
        <f t="shared" si="100"/>
        <v/>
      </c>
      <c r="BL326" s="204" t="str">
        <f t="shared" si="101"/>
        <v/>
      </c>
      <c r="BM326" s="204" t="str">
        <f t="shared" si="107"/>
        <v>Céfapirine</v>
      </c>
      <c r="BN326" s="204" t="str">
        <f t="shared" si="102"/>
        <v>Céfapirine</v>
      </c>
      <c r="BO326" s="204" t="str">
        <f t="shared" si="103"/>
        <v/>
      </c>
      <c r="BP326" s="204" t="str">
        <f t="shared" si="104"/>
        <v/>
      </c>
      <c r="BQ326" s="204" t="str">
        <f t="shared" si="108"/>
        <v>Cephalosporines 1&amp;2G</v>
      </c>
      <c r="BR326" s="204" t="str">
        <f t="shared" si="109"/>
        <v>Cephalosporines 1&amp;2G</v>
      </c>
      <c r="BS326" s="204" t="str">
        <f t="shared" si="110"/>
        <v/>
      </c>
      <c r="BT326" s="204" t="str">
        <f t="shared" si="111"/>
        <v/>
      </c>
      <c r="BU326" s="104" t="str">
        <f t="shared" si="112"/>
        <v>Voie intramammaire</v>
      </c>
      <c r="BV326" s="202" t="str">
        <f t="shared" si="113"/>
        <v/>
      </c>
      <c r="BX326"/>
      <c r="BY326"/>
      <c r="BZ326"/>
      <c r="CA326"/>
      <c r="CB326"/>
      <c r="CD326"/>
      <c r="CO326" s="202">
        <v>325</v>
      </c>
    </row>
    <row r="327" spans="1:93" x14ac:dyDescent="0.25">
      <c r="A327" s="203" t="s">
        <v>1934</v>
      </c>
      <c r="B327" s="204" t="s">
        <v>1936</v>
      </c>
      <c r="C327" s="204" t="s">
        <v>1433</v>
      </c>
      <c r="D327" s="210" t="s">
        <v>1054</v>
      </c>
      <c r="E327" s="204" t="s">
        <v>924</v>
      </c>
      <c r="F327" s="204" t="s">
        <v>312</v>
      </c>
      <c r="G327" s="204" t="s">
        <v>925</v>
      </c>
      <c r="H327" s="204" t="s">
        <v>1842</v>
      </c>
      <c r="I327" s="204" t="s">
        <v>910</v>
      </c>
      <c r="J327" s="204" t="s">
        <v>1013</v>
      </c>
      <c r="K327" s="204" t="s">
        <v>1013</v>
      </c>
      <c r="L327" s="204" t="s">
        <v>1095</v>
      </c>
      <c r="M327" s="204" t="s">
        <v>1096</v>
      </c>
      <c r="N327" s="204" t="s">
        <v>1233</v>
      </c>
      <c r="O327" s="204" t="s">
        <v>928</v>
      </c>
      <c r="P327" s="204" t="s">
        <v>1098</v>
      </c>
      <c r="Q327" s="204" t="s">
        <v>1937</v>
      </c>
      <c r="R327" s="204">
        <v>4.88</v>
      </c>
      <c r="S327" s="204">
        <v>3</v>
      </c>
      <c r="T327" s="204">
        <v>0</v>
      </c>
      <c r="U327" s="204">
        <v>0</v>
      </c>
      <c r="V327" s="204">
        <v>0</v>
      </c>
      <c r="W327" s="204">
        <v>0</v>
      </c>
      <c r="X327" s="204">
        <v>0</v>
      </c>
      <c r="Y327" s="204">
        <v>0</v>
      </c>
      <c r="Z327" s="204">
        <v>4.88</v>
      </c>
      <c r="AA327" s="204">
        <v>3</v>
      </c>
      <c r="AB327" s="204">
        <v>4.88</v>
      </c>
      <c r="AC327" s="204">
        <v>3</v>
      </c>
      <c r="AD327" s="204">
        <v>4.88</v>
      </c>
      <c r="AE327" s="204">
        <v>3</v>
      </c>
      <c r="AF327" s="204">
        <v>3.66</v>
      </c>
      <c r="AG327" s="204">
        <v>3</v>
      </c>
      <c r="AH327" s="204">
        <v>0</v>
      </c>
      <c r="AI327" s="204">
        <v>0</v>
      </c>
      <c r="AJ327" s="204"/>
      <c r="AK327" s="204"/>
      <c r="AL327" s="204"/>
      <c r="AM327" s="204"/>
      <c r="AN327" s="204"/>
      <c r="AO327" s="204"/>
      <c r="AP327" s="204"/>
      <c r="AQ327" s="204"/>
      <c r="AR327" s="204"/>
      <c r="AS327" s="204"/>
      <c r="AT327" s="204"/>
      <c r="AU327" s="204"/>
      <c r="AV327" s="204"/>
      <c r="AW327" s="204"/>
      <c r="AX327" s="204"/>
      <c r="AY327" s="204" t="str">
        <f t="shared" si="105"/>
        <v>COFACOLI POUDRE</v>
      </c>
      <c r="AZ327" s="204" t="str">
        <f>IF(COUNTIF(AY:AY,AY327)=1,AY327,IF(AND(COUNTIF(AY:AY,AY327)&gt;1,COUNTIF(AZ$2:AZ326,AY327)&gt;=1),"",AY327))</f>
        <v/>
      </c>
      <c r="BA327" s="204" t="str">
        <v/>
      </c>
      <c r="BB327" s="204" t="str">
        <f>IF(BA327="","",MAX(BB$2:BB326)+1)</f>
        <v/>
      </c>
      <c r="BC327" s="204"/>
      <c r="BD327" s="204">
        <v>325</v>
      </c>
      <c r="BE327" s="204" t="str">
        <f t="shared" si="106"/>
        <v>MASTITAR HL</v>
      </c>
      <c r="BF327" s="204" t="str">
        <f t="shared" si="95"/>
        <v>INTRAMAM</v>
      </c>
      <c r="BG327" s="204" t="str">
        <f t="shared" si="96"/>
        <v>PENICILLINES</v>
      </c>
      <c r="BH327" s="204" t="str">
        <f t="shared" si="97"/>
        <v>AMINOGLYCOSIDES</v>
      </c>
      <c r="BI327" s="204" t="str">
        <f t="shared" si="98"/>
        <v/>
      </c>
      <c r="BJ327" s="204" t="str">
        <f t="shared" si="99"/>
        <v>benzylpenicillin</v>
      </c>
      <c r="BK327" s="204" t="str">
        <f t="shared" si="100"/>
        <v>neomycin</v>
      </c>
      <c r="BL327" s="204" t="str">
        <f t="shared" si="101"/>
        <v/>
      </c>
      <c r="BM327" s="204" t="str">
        <f t="shared" si="107"/>
        <v>Benzylpénicilline + Néomycine</v>
      </c>
      <c r="BN327" s="204" t="str">
        <f t="shared" si="102"/>
        <v>Benzylpénicilline</v>
      </c>
      <c r="BO327" s="204" t="str">
        <f t="shared" si="103"/>
        <v>Néomycine</v>
      </c>
      <c r="BP327" s="204" t="str">
        <f t="shared" si="104"/>
        <v/>
      </c>
      <c r="BQ327" s="204" t="str">
        <f t="shared" si="108"/>
        <v>Penicillines + Aminoglycosides</v>
      </c>
      <c r="BR327" s="204" t="str">
        <f t="shared" si="109"/>
        <v>Penicillines</v>
      </c>
      <c r="BS327" s="204" t="str">
        <f t="shared" si="110"/>
        <v>Aminoglycosides</v>
      </c>
      <c r="BT327" s="204" t="str">
        <f t="shared" si="111"/>
        <v/>
      </c>
      <c r="BU327" s="104" t="str">
        <f t="shared" si="112"/>
        <v>Voie intramammaire</v>
      </c>
      <c r="BV327" s="202" t="str">
        <f t="shared" si="113"/>
        <v/>
      </c>
      <c r="BX327"/>
      <c r="BY327"/>
      <c r="BZ327"/>
      <c r="CA327"/>
      <c r="CB327"/>
      <c r="CD327"/>
      <c r="CO327" s="202">
        <v>326</v>
      </c>
    </row>
    <row r="328" spans="1:93" x14ac:dyDescent="0.25">
      <c r="A328" s="203" t="s">
        <v>2880</v>
      </c>
      <c r="B328" s="204" t="s">
        <v>2881</v>
      </c>
      <c r="C328" s="204" t="s">
        <v>1105</v>
      </c>
      <c r="D328" s="210" t="s">
        <v>923</v>
      </c>
      <c r="E328" s="204" t="s">
        <v>852</v>
      </c>
      <c r="F328" s="204" t="s">
        <v>313</v>
      </c>
      <c r="G328" s="204" t="s">
        <v>1055</v>
      </c>
      <c r="H328" s="204" t="s">
        <v>1177</v>
      </c>
      <c r="I328" s="204" t="s">
        <v>910</v>
      </c>
      <c r="J328" s="204" t="s">
        <v>1013</v>
      </c>
      <c r="K328" s="204" t="s">
        <v>1013</v>
      </c>
      <c r="L328" s="204" t="s">
        <v>1095</v>
      </c>
      <c r="M328" s="204" t="s">
        <v>1096</v>
      </c>
      <c r="N328" s="204" t="s">
        <v>1629</v>
      </c>
      <c r="O328" s="204" t="s">
        <v>894</v>
      </c>
      <c r="P328" s="204" t="s">
        <v>1098</v>
      </c>
      <c r="Q328" s="204" t="s">
        <v>2378</v>
      </c>
      <c r="R328" s="204">
        <v>4.88</v>
      </c>
      <c r="S328" s="204">
        <v>5</v>
      </c>
      <c r="T328" s="204">
        <v>0</v>
      </c>
      <c r="U328" s="204">
        <v>0</v>
      </c>
      <c r="V328" s="204">
        <v>0</v>
      </c>
      <c r="W328" s="204">
        <v>0</v>
      </c>
      <c r="X328" s="204">
        <v>0</v>
      </c>
      <c r="Y328" s="204">
        <v>0</v>
      </c>
      <c r="Z328" s="204">
        <v>0</v>
      </c>
      <c r="AA328" s="204">
        <v>0</v>
      </c>
      <c r="AB328" s="204">
        <v>4.88</v>
      </c>
      <c r="AC328" s="204">
        <v>5</v>
      </c>
      <c r="AD328" s="204">
        <v>4.88</v>
      </c>
      <c r="AE328" s="204">
        <v>5</v>
      </c>
      <c r="AF328" s="204">
        <v>3.66</v>
      </c>
      <c r="AG328" s="204">
        <v>5</v>
      </c>
      <c r="AH328" s="204">
        <v>0</v>
      </c>
      <c r="AI328" s="204">
        <v>0</v>
      </c>
      <c r="AJ328" s="204"/>
      <c r="AK328" s="204"/>
      <c r="AL328" s="204"/>
      <c r="AM328" s="204"/>
      <c r="AN328" s="204"/>
      <c r="AO328" s="204"/>
      <c r="AP328" s="204"/>
      <c r="AQ328" s="204"/>
      <c r="AR328" s="204"/>
      <c r="AS328" s="204"/>
      <c r="AT328" s="204"/>
      <c r="AU328" s="204"/>
      <c r="AV328" s="204"/>
      <c r="AW328" s="204"/>
      <c r="AX328" s="204"/>
      <c r="AY328" s="204" t="str">
        <f t="shared" si="105"/>
        <v>COFACOLI SOLUTION</v>
      </c>
      <c r="AZ328" s="204" t="str">
        <f>IF(COUNTIF(AY:AY,AY328)=1,AY328,IF(AND(COUNTIF(AY:AY,AY328)&gt;1,COUNTIF(AZ$2:AZ327,AY328)&gt;=1),"",AY328))</f>
        <v>COFACOLI SOLUTION</v>
      </c>
      <c r="BA328" s="204" t="str">
        <v/>
      </c>
      <c r="BB328" s="204" t="str">
        <f>IF(BA328="","",MAX(BB$2:BB327)+1)</f>
        <v/>
      </c>
      <c r="BC328" s="204"/>
      <c r="BD328" s="204">
        <v>326</v>
      </c>
      <c r="BE328" s="204" t="str">
        <f t="shared" si="106"/>
        <v>MAYLOSINE POUDRE POUR SOLUTION BUVABLE POUR VOLAILLES PORCINS ET VEAUX</v>
      </c>
      <c r="BF328" s="204" t="str">
        <f t="shared" si="95"/>
        <v>ORAL</v>
      </c>
      <c r="BG328" s="204" t="str">
        <f t="shared" si="96"/>
        <v>MACROLIDES</v>
      </c>
      <c r="BH328" s="204" t="str">
        <f t="shared" si="97"/>
        <v/>
      </c>
      <c r="BI328" s="204" t="str">
        <f t="shared" si="98"/>
        <v/>
      </c>
      <c r="BJ328" s="204" t="str">
        <f t="shared" si="99"/>
        <v>tylosin</v>
      </c>
      <c r="BK328" s="204" t="str">
        <f t="shared" si="100"/>
        <v/>
      </c>
      <c r="BL328" s="204" t="str">
        <f t="shared" si="101"/>
        <v/>
      </c>
      <c r="BM328" s="204" t="str">
        <f t="shared" si="107"/>
        <v>Tylosine</v>
      </c>
      <c r="BN328" s="204" t="str">
        <f t="shared" si="102"/>
        <v>Tylosine</v>
      </c>
      <c r="BO328" s="204" t="str">
        <f t="shared" si="103"/>
        <v/>
      </c>
      <c r="BP328" s="204" t="str">
        <f t="shared" si="104"/>
        <v/>
      </c>
      <c r="BQ328" s="204" t="str">
        <f t="shared" si="108"/>
        <v>Macrolides</v>
      </c>
      <c r="BR328" s="204" t="str">
        <f t="shared" si="109"/>
        <v>Macrolides</v>
      </c>
      <c r="BS328" s="204" t="str">
        <f t="shared" si="110"/>
        <v/>
      </c>
      <c r="BT328" s="204" t="str">
        <f t="shared" si="111"/>
        <v/>
      </c>
      <c r="BU328" s="104" t="str">
        <f t="shared" si="112"/>
        <v>Voie orale  hors prémélanges médicamenteux</v>
      </c>
      <c r="BV328" s="202" t="str">
        <f t="shared" si="113"/>
        <v/>
      </c>
      <c r="BX328"/>
      <c r="BY328"/>
      <c r="BZ328"/>
      <c r="CA328"/>
      <c r="CB328"/>
      <c r="CD328"/>
      <c r="CO328" s="202">
        <v>327</v>
      </c>
    </row>
    <row r="329" spans="1:93" x14ac:dyDescent="0.25">
      <c r="A329" s="203" t="s">
        <v>2880</v>
      </c>
      <c r="B329" s="204" t="s">
        <v>2882</v>
      </c>
      <c r="C329" s="204" t="s">
        <v>1053</v>
      </c>
      <c r="D329" s="210" t="s">
        <v>1054</v>
      </c>
      <c r="E329" s="204" t="s">
        <v>852</v>
      </c>
      <c r="F329" s="204" t="s">
        <v>313</v>
      </c>
      <c r="G329" s="204" t="s">
        <v>1055</v>
      </c>
      <c r="H329" s="204" t="s">
        <v>1177</v>
      </c>
      <c r="I329" s="204" t="s">
        <v>910</v>
      </c>
      <c r="J329" s="204" t="s">
        <v>1013</v>
      </c>
      <c r="K329" s="204" t="s">
        <v>1013</v>
      </c>
      <c r="L329" s="204" t="s">
        <v>1095</v>
      </c>
      <c r="M329" s="204" t="s">
        <v>1096</v>
      </c>
      <c r="N329" s="204" t="s">
        <v>1629</v>
      </c>
      <c r="O329" s="204" t="s">
        <v>894</v>
      </c>
      <c r="P329" s="204" t="s">
        <v>1098</v>
      </c>
      <c r="Q329" s="204" t="s">
        <v>2037</v>
      </c>
      <c r="R329" s="204">
        <v>4.88</v>
      </c>
      <c r="S329" s="204">
        <v>5</v>
      </c>
      <c r="T329" s="204">
        <v>0</v>
      </c>
      <c r="U329" s="204">
        <v>0</v>
      </c>
      <c r="V329" s="204">
        <v>0</v>
      </c>
      <c r="W329" s="204">
        <v>0</v>
      </c>
      <c r="X329" s="204">
        <v>0</v>
      </c>
      <c r="Y329" s="204">
        <v>0</v>
      </c>
      <c r="Z329" s="204">
        <v>0</v>
      </c>
      <c r="AA329" s="204">
        <v>0</v>
      </c>
      <c r="AB329" s="204">
        <v>4.88</v>
      </c>
      <c r="AC329" s="204">
        <v>5</v>
      </c>
      <c r="AD329" s="204">
        <v>4.88</v>
      </c>
      <c r="AE329" s="204">
        <v>5</v>
      </c>
      <c r="AF329" s="204">
        <v>3.66</v>
      </c>
      <c r="AG329" s="204">
        <v>5</v>
      </c>
      <c r="AH329" s="204">
        <v>0</v>
      </c>
      <c r="AI329" s="204">
        <v>0</v>
      </c>
      <c r="AJ329" s="204"/>
      <c r="AK329" s="204"/>
      <c r="AL329" s="204"/>
      <c r="AM329" s="204"/>
      <c r="AN329" s="204"/>
      <c r="AO329" s="204"/>
      <c r="AP329" s="204"/>
      <c r="AQ329" s="204"/>
      <c r="AR329" s="204"/>
      <c r="AS329" s="204"/>
      <c r="AT329" s="204"/>
      <c r="AU329" s="204"/>
      <c r="AV329" s="204"/>
      <c r="AW329" s="204"/>
      <c r="AX329" s="204"/>
      <c r="AY329" s="204" t="str">
        <f t="shared" si="105"/>
        <v>COFACOLI SOLUTION</v>
      </c>
      <c r="AZ329" s="204" t="str">
        <f>IF(COUNTIF(AY:AY,AY329)=1,AY329,IF(AND(COUNTIF(AY:AY,AY329)&gt;1,COUNTIF(AZ$2:AZ328,AY329)&gt;=1),"",AY329))</f>
        <v/>
      </c>
      <c r="BA329" s="204" t="str">
        <v/>
      </c>
      <c r="BB329" s="204" t="str">
        <f>IF(BA329="","",MAX(BB$2:BB328)+1)</f>
        <v/>
      </c>
      <c r="BC329" s="204"/>
      <c r="BD329" s="204">
        <v>327</v>
      </c>
      <c r="BE329" s="204" t="str">
        <f t="shared" si="106"/>
        <v>METHOXASOL 20/100 MG/ML, SOLUTION POUR UTILISATION DANS L'EAU DE BOISSON POUR PORCS ET POULETS</v>
      </c>
      <c r="BF329" s="204" t="str">
        <f t="shared" si="95"/>
        <v>ORAL</v>
      </c>
      <c r="BG329" s="204" t="str">
        <f t="shared" si="96"/>
        <v>SULFAMIDES</v>
      </c>
      <c r="BH329" s="204" t="str">
        <f t="shared" si="97"/>
        <v>TRIMETHOPRIME</v>
      </c>
      <c r="BI329" s="204" t="str">
        <f t="shared" si="98"/>
        <v/>
      </c>
      <c r="BJ329" s="204" t="str">
        <f t="shared" si="99"/>
        <v>sulfamethoxazole</v>
      </c>
      <c r="BK329" s="204" t="str">
        <f t="shared" si="100"/>
        <v>trimethoprim</v>
      </c>
      <c r="BL329" s="204" t="str">
        <f t="shared" si="101"/>
        <v/>
      </c>
      <c r="BM329" s="204" t="str">
        <f t="shared" si="107"/>
        <v>Sulfaméthoxazole + Triméthoprime</v>
      </c>
      <c r="BN329" s="204" t="str">
        <f t="shared" si="102"/>
        <v>Sulfaméthoxazole</v>
      </c>
      <c r="BO329" s="204" t="str">
        <f t="shared" si="103"/>
        <v>Triméthoprime</v>
      </c>
      <c r="BP329" s="204" t="str">
        <f t="shared" si="104"/>
        <v/>
      </c>
      <c r="BQ329" s="204" t="str">
        <f t="shared" si="108"/>
        <v>Sulfamides + Trimethoprime</v>
      </c>
      <c r="BR329" s="204" t="str">
        <f t="shared" si="109"/>
        <v>Sulfamides</v>
      </c>
      <c r="BS329" s="204" t="str">
        <f t="shared" si="110"/>
        <v>Trimethoprime</v>
      </c>
      <c r="BT329" s="204" t="str">
        <f t="shared" si="111"/>
        <v/>
      </c>
      <c r="BU329" s="104" t="str">
        <f t="shared" si="112"/>
        <v>Voie orale  hors prémélanges médicamenteux</v>
      </c>
      <c r="BV329" s="202" t="str">
        <f t="shared" si="113"/>
        <v/>
      </c>
      <c r="BX329"/>
      <c r="BY329"/>
      <c r="BZ329"/>
      <c r="CA329"/>
      <c r="CB329"/>
      <c r="CD329"/>
      <c r="CO329" s="202">
        <v>328</v>
      </c>
    </row>
    <row r="330" spans="1:93" x14ac:dyDescent="0.25">
      <c r="A330" s="203" t="s">
        <v>1760</v>
      </c>
      <c r="B330" s="204" t="s">
        <v>1761</v>
      </c>
      <c r="C330" s="204" t="s">
        <v>1762</v>
      </c>
      <c r="D330" s="210" t="s">
        <v>1054</v>
      </c>
      <c r="E330" s="204" t="s">
        <v>924</v>
      </c>
      <c r="F330" s="204" t="s">
        <v>705</v>
      </c>
      <c r="G330" s="204" t="s">
        <v>925</v>
      </c>
      <c r="H330" s="204" t="s">
        <v>173</v>
      </c>
      <c r="I330" s="204" t="s">
        <v>910</v>
      </c>
      <c r="J330" s="204" t="s">
        <v>1013</v>
      </c>
      <c r="K330" s="204" t="s">
        <v>1013</v>
      </c>
      <c r="L330" s="204" t="s">
        <v>1095</v>
      </c>
      <c r="M330" s="204" t="s">
        <v>1096</v>
      </c>
      <c r="N330" s="204" t="s">
        <v>1763</v>
      </c>
      <c r="O330" s="204" t="s">
        <v>928</v>
      </c>
      <c r="P330" s="204" t="s">
        <v>1098</v>
      </c>
      <c r="Q330" s="204" t="s">
        <v>1764</v>
      </c>
      <c r="R330" s="204">
        <v>4.88</v>
      </c>
      <c r="S330" s="204">
        <v>3</v>
      </c>
      <c r="T330" s="204">
        <v>0</v>
      </c>
      <c r="U330" s="204">
        <v>0</v>
      </c>
      <c r="V330" s="204">
        <v>0</v>
      </c>
      <c r="W330" s="204">
        <v>0</v>
      </c>
      <c r="X330" s="204">
        <v>0</v>
      </c>
      <c r="Y330" s="204">
        <v>0</v>
      </c>
      <c r="Z330" s="204">
        <v>0</v>
      </c>
      <c r="AA330" s="204">
        <v>0</v>
      </c>
      <c r="AB330" s="204">
        <v>0</v>
      </c>
      <c r="AC330" s="204">
        <v>0</v>
      </c>
      <c r="AD330" s="204">
        <v>0</v>
      </c>
      <c r="AE330" s="204">
        <v>0</v>
      </c>
      <c r="AF330" s="204">
        <v>0</v>
      </c>
      <c r="AG330" s="204">
        <v>0</v>
      </c>
      <c r="AH330" s="204">
        <v>0</v>
      </c>
      <c r="AI330" s="204">
        <v>0</v>
      </c>
      <c r="AJ330" s="204"/>
      <c r="AK330" s="204"/>
      <c r="AL330" s="204"/>
      <c r="AM330" s="204"/>
      <c r="AN330" s="204"/>
      <c r="AO330" s="204"/>
      <c r="AP330" s="204"/>
      <c r="AQ330" s="204"/>
      <c r="AR330" s="204"/>
      <c r="AS330" s="204"/>
      <c r="AT330" s="204"/>
      <c r="AU330" s="204"/>
      <c r="AV330" s="204"/>
      <c r="AW330" s="204"/>
      <c r="AX330" s="204"/>
      <c r="AY330" s="204" t="str">
        <f t="shared" si="105"/>
        <v>COFALAC</v>
      </c>
      <c r="AZ330" s="204" t="str">
        <f>IF(COUNTIF(AY:AY,AY330)=1,AY330,IF(AND(COUNTIF(AY:AY,AY330)&gt;1,COUNTIF(AZ$2:AZ329,AY330)&gt;=1),"",AY330))</f>
        <v>COFALAC</v>
      </c>
      <c r="BA330" s="204" t="str">
        <v/>
      </c>
      <c r="BB330" s="204" t="str">
        <f>IF(BA330="","",MAX(BB$2:BB329)+1)</f>
        <v/>
      </c>
      <c r="BC330" s="204"/>
      <c r="BD330" s="204">
        <v>328</v>
      </c>
      <c r="BE330" s="204" t="str">
        <f t="shared" si="106"/>
        <v>METOXYL</v>
      </c>
      <c r="BF330" s="204" t="str">
        <f t="shared" si="95"/>
        <v>ORAL</v>
      </c>
      <c r="BG330" s="204" t="str">
        <f t="shared" si="96"/>
        <v>SULFAMIDES</v>
      </c>
      <c r="BH330" s="204" t="str">
        <f t="shared" si="97"/>
        <v/>
      </c>
      <c r="BI330" s="204" t="str">
        <f t="shared" si="98"/>
        <v/>
      </c>
      <c r="BJ330" s="204" t="str">
        <f t="shared" si="99"/>
        <v>sulfadimethoxine</v>
      </c>
      <c r="BK330" s="204" t="str">
        <f t="shared" si="100"/>
        <v/>
      </c>
      <c r="BL330" s="204" t="str">
        <f t="shared" si="101"/>
        <v/>
      </c>
      <c r="BM330" s="204" t="str">
        <f t="shared" si="107"/>
        <v>Sulfadiméthoxine</v>
      </c>
      <c r="BN330" s="204" t="str">
        <f t="shared" si="102"/>
        <v>Sulfadiméthoxine</v>
      </c>
      <c r="BO330" s="204" t="str">
        <f t="shared" si="103"/>
        <v/>
      </c>
      <c r="BP330" s="204" t="str">
        <f t="shared" si="104"/>
        <v/>
      </c>
      <c r="BQ330" s="204" t="str">
        <f t="shared" si="108"/>
        <v>Sulfamides</v>
      </c>
      <c r="BR330" s="204" t="str">
        <f t="shared" si="109"/>
        <v>Sulfamides</v>
      </c>
      <c r="BS330" s="204" t="str">
        <f t="shared" si="110"/>
        <v/>
      </c>
      <c r="BT330" s="204" t="str">
        <f t="shared" si="111"/>
        <v/>
      </c>
      <c r="BU330" s="104" t="str">
        <f t="shared" si="112"/>
        <v>Voie orale  hors prémélanges médicamenteux</v>
      </c>
      <c r="BV330" s="202" t="str">
        <f t="shared" si="113"/>
        <v/>
      </c>
      <c r="BX330"/>
      <c r="BY330"/>
      <c r="BZ330"/>
      <c r="CA330"/>
      <c r="CB330"/>
      <c r="CD330"/>
      <c r="CO330" s="202">
        <v>329</v>
      </c>
    </row>
    <row r="331" spans="1:93" x14ac:dyDescent="0.25">
      <c r="A331" s="203" t="s">
        <v>2895</v>
      </c>
      <c r="B331" s="204" t="s">
        <v>2896</v>
      </c>
      <c r="C331" s="204" t="s">
        <v>1336</v>
      </c>
      <c r="D331" s="210" t="s">
        <v>1170</v>
      </c>
      <c r="E331" s="204" t="s">
        <v>924</v>
      </c>
      <c r="F331" s="204" t="s">
        <v>706</v>
      </c>
      <c r="G331" s="204" t="s">
        <v>1171</v>
      </c>
      <c r="H331" s="204" t="s">
        <v>2897</v>
      </c>
      <c r="I331" s="204" t="s">
        <v>1173</v>
      </c>
      <c r="J331" s="204" t="s">
        <v>1692</v>
      </c>
      <c r="K331" s="204" t="s">
        <v>1692</v>
      </c>
      <c r="L331" s="204" t="s">
        <v>1693</v>
      </c>
      <c r="M331" s="204" t="s">
        <v>213</v>
      </c>
      <c r="N331" s="204" t="s">
        <v>1031</v>
      </c>
      <c r="O331" s="204" t="s">
        <v>992</v>
      </c>
      <c r="P331" s="204" t="s">
        <v>859</v>
      </c>
      <c r="Q331" s="204" t="s">
        <v>923</v>
      </c>
      <c r="R331" s="204">
        <v>0</v>
      </c>
      <c r="S331" s="204">
        <v>0</v>
      </c>
      <c r="T331" s="204">
        <v>0</v>
      </c>
      <c r="U331" s="204">
        <v>0</v>
      </c>
      <c r="V331" s="204">
        <v>0</v>
      </c>
      <c r="W331" s="204">
        <v>0</v>
      </c>
      <c r="X331" s="204">
        <v>0</v>
      </c>
      <c r="Y331" s="204">
        <v>0</v>
      </c>
      <c r="Z331" s="204">
        <v>0</v>
      </c>
      <c r="AA331" s="204">
        <v>0</v>
      </c>
      <c r="AB331" s="204">
        <v>0</v>
      </c>
      <c r="AC331" s="204">
        <v>0</v>
      </c>
      <c r="AD331" s="204">
        <v>0</v>
      </c>
      <c r="AE331" s="204">
        <v>0</v>
      </c>
      <c r="AF331" s="204">
        <v>20</v>
      </c>
      <c r="AG331" s="204">
        <v>5</v>
      </c>
      <c r="AH331" s="204">
        <v>0</v>
      </c>
      <c r="AI331" s="204">
        <v>0</v>
      </c>
      <c r="AJ331" s="204"/>
      <c r="AK331" s="204"/>
      <c r="AL331" s="204"/>
      <c r="AM331" s="204"/>
      <c r="AN331" s="204"/>
      <c r="AO331" s="204"/>
      <c r="AP331" s="204"/>
      <c r="AQ331" s="204"/>
      <c r="AR331" s="204"/>
      <c r="AS331" s="204"/>
      <c r="AT331" s="204"/>
      <c r="AU331" s="204"/>
      <c r="AV331" s="204"/>
      <c r="AW331" s="204"/>
      <c r="AX331" s="204"/>
      <c r="AY331" s="204" t="str">
        <f t="shared" si="105"/>
        <v>COFAMIX ACIDE OXOLINIQUE 40 VOLAILLE</v>
      </c>
      <c r="AZ331" s="204" t="str">
        <f>IF(COUNTIF(AY:AY,AY331)=1,AY331,IF(AND(COUNTIF(AY:AY,AY331)&gt;1,COUNTIF(AZ$2:AZ330,AY331)&gt;=1),"",AY331))</f>
        <v>COFAMIX ACIDE OXOLINIQUE 40 VOLAILLE</v>
      </c>
      <c r="BA331" s="204" t="str">
        <v/>
      </c>
      <c r="BB331" s="204" t="str">
        <f>IF(BA331="","",MAX(BB$2:BB330)+1)</f>
        <v/>
      </c>
      <c r="BC331" s="204"/>
      <c r="BD331" s="204">
        <v>329</v>
      </c>
      <c r="BE331" s="204" t="str">
        <f t="shared" si="106"/>
        <v>METRICURE</v>
      </c>
      <c r="BF331" s="204" t="str">
        <f t="shared" si="95"/>
        <v>INTRAUT</v>
      </c>
      <c r="BG331" s="204" t="str">
        <f t="shared" si="96"/>
        <v>CEPHALOSPORINES 1&amp;2G</v>
      </c>
      <c r="BH331" s="204" t="str">
        <f t="shared" si="97"/>
        <v/>
      </c>
      <c r="BI331" s="204" t="str">
        <f t="shared" si="98"/>
        <v/>
      </c>
      <c r="BJ331" s="204" t="str">
        <f t="shared" si="99"/>
        <v>cefapirin</v>
      </c>
      <c r="BK331" s="204" t="str">
        <f t="shared" si="100"/>
        <v/>
      </c>
      <c r="BL331" s="204" t="str">
        <f t="shared" si="101"/>
        <v/>
      </c>
      <c r="BM331" s="204" t="str">
        <f t="shared" si="107"/>
        <v>Céfapirine</v>
      </c>
      <c r="BN331" s="204" t="str">
        <f t="shared" si="102"/>
        <v>Céfapirine</v>
      </c>
      <c r="BO331" s="204" t="str">
        <f t="shared" si="103"/>
        <v/>
      </c>
      <c r="BP331" s="204" t="str">
        <f t="shared" si="104"/>
        <v/>
      </c>
      <c r="BQ331" s="204" t="str">
        <f t="shared" si="108"/>
        <v>Cephalosporines 1&amp;2G</v>
      </c>
      <c r="BR331" s="204" t="str">
        <f t="shared" si="109"/>
        <v>Cephalosporines 1&amp;2G</v>
      </c>
      <c r="BS331" s="204" t="str">
        <f t="shared" si="110"/>
        <v/>
      </c>
      <c r="BT331" s="204" t="str">
        <f t="shared" si="111"/>
        <v/>
      </c>
      <c r="BU331" s="104" t="str">
        <f t="shared" si="112"/>
        <v>Voie intra-utérine</v>
      </c>
      <c r="BV331" s="202" t="str">
        <f t="shared" si="113"/>
        <v/>
      </c>
      <c r="BX331"/>
      <c r="BY331"/>
      <c r="BZ331"/>
      <c r="CA331"/>
      <c r="CB331"/>
      <c r="CD331"/>
      <c r="CO331" s="202">
        <v>330</v>
      </c>
    </row>
    <row r="332" spans="1:93" x14ac:dyDescent="0.25">
      <c r="A332" s="203" t="s">
        <v>2894</v>
      </c>
      <c r="B332" s="204" t="s">
        <v>213</v>
      </c>
      <c r="C332" s="204" t="s">
        <v>1336</v>
      </c>
      <c r="D332" s="210" t="s">
        <v>1170</v>
      </c>
      <c r="E332" s="204" t="s">
        <v>924</v>
      </c>
      <c r="F332" s="204" t="s">
        <v>707</v>
      </c>
      <c r="G332" s="204" t="s">
        <v>1171</v>
      </c>
      <c r="H332" s="204" t="s">
        <v>174</v>
      </c>
      <c r="I332" s="204" t="s">
        <v>1173</v>
      </c>
      <c r="J332" s="204" t="s">
        <v>1692</v>
      </c>
      <c r="K332" s="204" t="s">
        <v>1692</v>
      </c>
      <c r="L332" s="204" t="s">
        <v>1693</v>
      </c>
      <c r="M332" s="204" t="s">
        <v>213</v>
      </c>
      <c r="N332" s="204" t="s">
        <v>1039</v>
      </c>
      <c r="O332" s="204" t="s">
        <v>992</v>
      </c>
      <c r="P332" s="204" t="s">
        <v>859</v>
      </c>
      <c r="Q332" s="204" t="s">
        <v>1000</v>
      </c>
      <c r="R332" s="204">
        <v>0</v>
      </c>
      <c r="S332" s="204">
        <v>0</v>
      </c>
      <c r="T332" s="204">
        <v>0</v>
      </c>
      <c r="U332" s="204">
        <v>0</v>
      </c>
      <c r="V332" s="204">
        <v>0</v>
      </c>
      <c r="W332" s="204">
        <v>0</v>
      </c>
      <c r="X332" s="204">
        <v>0</v>
      </c>
      <c r="Y332" s="204">
        <v>0</v>
      </c>
      <c r="Z332" s="204">
        <v>0</v>
      </c>
      <c r="AA332" s="204">
        <v>0</v>
      </c>
      <c r="AB332" s="204">
        <v>0</v>
      </c>
      <c r="AC332" s="204">
        <v>0</v>
      </c>
      <c r="AD332" s="204">
        <v>20</v>
      </c>
      <c r="AE332" s="204">
        <v>5</v>
      </c>
      <c r="AF332" s="204">
        <v>0</v>
      </c>
      <c r="AG332" s="204">
        <v>0</v>
      </c>
      <c r="AH332" s="204">
        <v>0</v>
      </c>
      <c r="AI332" s="204">
        <v>0</v>
      </c>
      <c r="AJ332" s="204"/>
      <c r="AK332" s="204"/>
      <c r="AL332" s="204"/>
      <c r="AM332" s="204"/>
      <c r="AN332" s="204"/>
      <c r="AO332" s="204"/>
      <c r="AP332" s="204"/>
      <c r="AQ332" s="204"/>
      <c r="AR332" s="204"/>
      <c r="AS332" s="204"/>
      <c r="AT332" s="204"/>
      <c r="AU332" s="204"/>
      <c r="AV332" s="204"/>
      <c r="AW332" s="204"/>
      <c r="AX332" s="204"/>
      <c r="AY332" s="204" t="str">
        <f t="shared" si="105"/>
        <v>COFAMIX ACIDE OXOLINIQUE 80 porc</v>
      </c>
      <c r="AZ332" s="204" t="str">
        <f>IF(COUNTIF(AY:AY,AY332)=1,AY332,IF(AND(COUNTIF(AY:AY,AY332)&gt;1,COUNTIF(AZ$2:AZ331,AY332)&gt;=1),"",AY332))</f>
        <v>COFAMIX ACIDE OXOLINIQUE 80 porc</v>
      </c>
      <c r="BA332" s="204" t="str">
        <v/>
      </c>
      <c r="BB332" s="204" t="str">
        <f>IF(BA332="","",MAX(BB$2:BB331)+1)</f>
        <v/>
      </c>
      <c r="BC332" s="204"/>
      <c r="BD332" s="204">
        <v>330</v>
      </c>
      <c r="BE332" s="204" t="str">
        <f t="shared" si="106"/>
        <v>METRIJECTYL</v>
      </c>
      <c r="BF332" s="204" t="str">
        <f t="shared" si="95"/>
        <v>INTRAUT</v>
      </c>
      <c r="BG332" s="204" t="str">
        <f t="shared" si="96"/>
        <v>PENICILLINES</v>
      </c>
      <c r="BH332" s="204" t="str">
        <f t="shared" si="97"/>
        <v>POLYPEPTIDES</v>
      </c>
      <c r="BI332" s="204" t="str">
        <f t="shared" si="98"/>
        <v/>
      </c>
      <c r="BJ332" s="204" t="str">
        <f t="shared" si="99"/>
        <v>ampicillin</v>
      </c>
      <c r="BK332" s="204" t="str">
        <f t="shared" si="100"/>
        <v>colistin</v>
      </c>
      <c r="BL332" s="204" t="str">
        <f t="shared" si="101"/>
        <v/>
      </c>
      <c r="BM332" s="204" t="str">
        <f t="shared" si="107"/>
        <v>Ampicilline + Colistine</v>
      </c>
      <c r="BN332" s="204" t="str">
        <f t="shared" si="102"/>
        <v>Ampicilline</v>
      </c>
      <c r="BO332" s="204" t="str">
        <f t="shared" si="103"/>
        <v>Colistine</v>
      </c>
      <c r="BP332" s="204" t="str">
        <f t="shared" si="104"/>
        <v/>
      </c>
      <c r="BQ332" s="204" t="str">
        <f t="shared" si="108"/>
        <v>Penicillines + Polypeptides</v>
      </c>
      <c r="BR332" s="204" t="str">
        <f t="shared" si="109"/>
        <v>Penicillines</v>
      </c>
      <c r="BS332" s="204" t="str">
        <f t="shared" si="110"/>
        <v>Polypeptides</v>
      </c>
      <c r="BT332" s="204" t="str">
        <f t="shared" si="111"/>
        <v/>
      </c>
      <c r="BU332" s="104" t="str">
        <f t="shared" si="112"/>
        <v>Voie intra-utérine</v>
      </c>
      <c r="BV332" s="202" t="str">
        <f t="shared" si="113"/>
        <v>x</v>
      </c>
      <c r="BX332"/>
      <c r="BY332"/>
      <c r="BZ332"/>
      <c r="CA332"/>
      <c r="CB332"/>
      <c r="CD332"/>
      <c r="CO332" s="202">
        <v>331</v>
      </c>
    </row>
    <row r="333" spans="1:93" x14ac:dyDescent="0.25">
      <c r="A333" s="203" t="s">
        <v>2870</v>
      </c>
      <c r="B333" s="204" t="s">
        <v>2871</v>
      </c>
      <c r="C333" s="204" t="s">
        <v>1169</v>
      </c>
      <c r="D333" s="210" t="s">
        <v>1170</v>
      </c>
      <c r="E333" s="204" t="s">
        <v>924</v>
      </c>
      <c r="F333" s="204" t="s">
        <v>314</v>
      </c>
      <c r="G333" s="204" t="s">
        <v>1171</v>
      </c>
      <c r="H333" s="204" t="s">
        <v>1326</v>
      </c>
      <c r="I333" s="204" t="s">
        <v>1173</v>
      </c>
      <c r="J333" s="204" t="s">
        <v>875</v>
      </c>
      <c r="K333" s="204" t="s">
        <v>875</v>
      </c>
      <c r="L333" s="204" t="s">
        <v>1162</v>
      </c>
      <c r="M333" s="204" t="s">
        <v>213</v>
      </c>
      <c r="N333" s="204" t="s">
        <v>851</v>
      </c>
      <c r="O333" s="204" t="s">
        <v>992</v>
      </c>
      <c r="P333" s="204" t="s">
        <v>859</v>
      </c>
      <c r="Q333" s="204" t="s">
        <v>1065</v>
      </c>
      <c r="R333" s="204">
        <v>0</v>
      </c>
      <c r="S333" s="204">
        <v>0</v>
      </c>
      <c r="T333" s="204">
        <v>0</v>
      </c>
      <c r="U333" s="204">
        <v>0</v>
      </c>
      <c r="V333" s="204">
        <v>0</v>
      </c>
      <c r="W333" s="204">
        <v>0</v>
      </c>
      <c r="X333" s="204">
        <v>0</v>
      </c>
      <c r="Y333" s="204">
        <v>0</v>
      </c>
      <c r="Z333" s="204">
        <v>0</v>
      </c>
      <c r="AA333" s="204">
        <v>0</v>
      </c>
      <c r="AB333" s="204">
        <v>0</v>
      </c>
      <c r="AC333" s="204">
        <v>0</v>
      </c>
      <c r="AD333" s="204">
        <v>20</v>
      </c>
      <c r="AE333" s="204">
        <v>5</v>
      </c>
      <c r="AF333" s="204">
        <v>0</v>
      </c>
      <c r="AG333" s="204">
        <v>0</v>
      </c>
      <c r="AH333" s="204">
        <v>0</v>
      </c>
      <c r="AI333" s="204">
        <v>0</v>
      </c>
      <c r="AJ333" s="204"/>
      <c r="AK333" s="204"/>
      <c r="AL333" s="204"/>
      <c r="AM333" s="204"/>
      <c r="AN333" s="204"/>
      <c r="AO333" s="204"/>
      <c r="AP333" s="204"/>
      <c r="AQ333" s="204"/>
      <c r="AR333" s="204"/>
      <c r="AS333" s="204"/>
      <c r="AT333" s="204"/>
      <c r="AU333" s="204"/>
      <c r="AV333" s="204"/>
      <c r="AW333" s="204"/>
      <c r="AX333" s="204"/>
      <c r="AY333" s="204" t="str">
        <f t="shared" si="105"/>
        <v>COFAMIX AMOXICILLINE 100 PORC</v>
      </c>
      <c r="AZ333" s="204" t="str">
        <f>IF(COUNTIF(AY:AY,AY333)=1,AY333,IF(AND(COUNTIF(AY:AY,AY333)&gt;1,COUNTIF(AZ$2:AZ332,AY333)&gt;=1),"",AY333))</f>
        <v>COFAMIX AMOXICILLINE 100 PORC</v>
      </c>
      <c r="BA333" s="204" t="str">
        <v/>
      </c>
      <c r="BB333" s="204" t="str">
        <f>IF(BA333="","",MAX(BB$2:BB332)+1)</f>
        <v/>
      </c>
      <c r="BC333" s="204"/>
      <c r="BD333" s="204">
        <v>331</v>
      </c>
      <c r="BE333" s="204" t="str">
        <f t="shared" si="106"/>
        <v>MICOTIL 300</v>
      </c>
      <c r="BF333" s="204" t="str">
        <f t="shared" si="95"/>
        <v>INJ</v>
      </c>
      <c r="BG333" s="204" t="str">
        <f t="shared" si="96"/>
        <v>MACROLIDES</v>
      </c>
      <c r="BH333" s="204" t="str">
        <f t="shared" si="97"/>
        <v/>
      </c>
      <c r="BI333" s="204" t="str">
        <f t="shared" si="98"/>
        <v/>
      </c>
      <c r="BJ333" s="204" t="str">
        <f t="shared" si="99"/>
        <v>tilmicosin</v>
      </c>
      <c r="BK333" s="204" t="str">
        <f t="shared" si="100"/>
        <v/>
      </c>
      <c r="BL333" s="204" t="str">
        <f t="shared" si="101"/>
        <v/>
      </c>
      <c r="BM333" s="204" t="str">
        <f t="shared" si="107"/>
        <v>Tilmicosine</v>
      </c>
      <c r="BN333" s="204" t="str">
        <f t="shared" si="102"/>
        <v>Tilmicosine</v>
      </c>
      <c r="BO333" s="204" t="str">
        <f t="shared" si="103"/>
        <v/>
      </c>
      <c r="BP333" s="204" t="str">
        <f t="shared" si="104"/>
        <v/>
      </c>
      <c r="BQ333" s="204" t="str">
        <f t="shared" si="108"/>
        <v>Macrolides</v>
      </c>
      <c r="BR333" s="204" t="str">
        <f t="shared" si="109"/>
        <v>Macrolides</v>
      </c>
      <c r="BS333" s="204" t="str">
        <f t="shared" si="110"/>
        <v/>
      </c>
      <c r="BT333" s="204" t="str">
        <f t="shared" si="111"/>
        <v/>
      </c>
      <c r="BU333" s="104" t="str">
        <f t="shared" si="112"/>
        <v>Voie parentérale</v>
      </c>
      <c r="BV333" s="202" t="str">
        <f t="shared" si="113"/>
        <v/>
      </c>
      <c r="BX333"/>
      <c r="BY333"/>
      <c r="BZ333"/>
      <c r="CA333"/>
      <c r="CB333"/>
      <c r="CD333"/>
      <c r="CO333" s="202">
        <v>332</v>
      </c>
    </row>
    <row r="334" spans="1:93" x14ac:dyDescent="0.25">
      <c r="A334" s="203" t="s">
        <v>2956</v>
      </c>
      <c r="B334" s="204" t="s">
        <v>2957</v>
      </c>
      <c r="C334" s="204" t="s">
        <v>1722</v>
      </c>
      <c r="D334" s="210" t="s">
        <v>923</v>
      </c>
      <c r="E334" s="204" t="s">
        <v>924</v>
      </c>
      <c r="F334" s="204" t="s">
        <v>315</v>
      </c>
      <c r="G334" s="204" t="s">
        <v>925</v>
      </c>
      <c r="H334" s="204" t="s">
        <v>926</v>
      </c>
      <c r="I334" s="204" t="s">
        <v>910</v>
      </c>
      <c r="J334" s="204" t="s">
        <v>875</v>
      </c>
      <c r="K334" s="204" t="s">
        <v>875</v>
      </c>
      <c r="L334" s="204" t="s">
        <v>1162</v>
      </c>
      <c r="M334" s="204" t="s">
        <v>213</v>
      </c>
      <c r="N334" s="204" t="s">
        <v>851</v>
      </c>
      <c r="O334" s="204" t="s">
        <v>992</v>
      </c>
      <c r="P334" s="204" t="s">
        <v>859</v>
      </c>
      <c r="Q334" s="204" t="s">
        <v>851</v>
      </c>
      <c r="R334" s="204">
        <v>10</v>
      </c>
      <c r="S334" s="204">
        <v>5</v>
      </c>
      <c r="T334" s="204">
        <v>0</v>
      </c>
      <c r="U334" s="204">
        <v>0</v>
      </c>
      <c r="V334" s="204">
        <v>0</v>
      </c>
      <c r="W334" s="204">
        <v>0</v>
      </c>
      <c r="X334" s="204">
        <v>0</v>
      </c>
      <c r="Y334" s="204">
        <v>0</v>
      </c>
      <c r="Z334" s="204">
        <v>0</v>
      </c>
      <c r="AA334" s="204">
        <v>0</v>
      </c>
      <c r="AB334" s="204">
        <v>0</v>
      </c>
      <c r="AC334" s="204">
        <v>0</v>
      </c>
      <c r="AD334" s="204">
        <v>10</v>
      </c>
      <c r="AE334" s="204">
        <v>5</v>
      </c>
      <c r="AF334" s="204">
        <v>10</v>
      </c>
      <c r="AG334" s="204">
        <v>5</v>
      </c>
      <c r="AH334" s="204">
        <v>0</v>
      </c>
      <c r="AI334" s="204">
        <v>0</v>
      </c>
      <c r="AJ334" s="204"/>
      <c r="AK334" s="204"/>
      <c r="AL334" s="204"/>
      <c r="AM334" s="204"/>
      <c r="AN334" s="204"/>
      <c r="AO334" s="204"/>
      <c r="AP334" s="204"/>
      <c r="AQ334" s="204"/>
      <c r="AR334" s="204"/>
      <c r="AS334" s="204"/>
      <c r="AT334" s="204"/>
      <c r="AU334" s="204"/>
      <c r="AV334" s="204"/>
      <c r="AW334" s="204"/>
      <c r="AX334" s="204"/>
      <c r="AY334" s="204" t="str">
        <f t="shared" si="105"/>
        <v>COFAMOX 10</v>
      </c>
      <c r="AZ334" s="204" t="str">
        <f>IF(COUNTIF(AY:AY,AY334)=1,AY334,IF(AND(COUNTIF(AY:AY,AY334)&gt;1,COUNTIF(AZ$2:AZ333,AY334)&gt;=1),"",AY334))</f>
        <v>COFAMOX 10</v>
      </c>
      <c r="BA334" s="204" t="str">
        <v/>
      </c>
      <c r="BB334" s="204" t="str">
        <f>IF(BA334="","",MAX(BB$2:BB333)+1)</f>
        <v/>
      </c>
      <c r="BC334" s="204"/>
      <c r="BD334" s="204">
        <v>332</v>
      </c>
      <c r="BE334" s="204" t="str">
        <f t="shared" si="106"/>
        <v>MILICOLI</v>
      </c>
      <c r="BF334" s="204" t="str">
        <f t="shared" si="95"/>
        <v>ORAL</v>
      </c>
      <c r="BG334" s="204" t="str">
        <f t="shared" si="96"/>
        <v>POLYPEPTIDES</v>
      </c>
      <c r="BH334" s="204" t="str">
        <f t="shared" si="97"/>
        <v/>
      </c>
      <c r="BI334" s="204" t="str">
        <f t="shared" si="98"/>
        <v/>
      </c>
      <c r="BJ334" s="204" t="str">
        <f t="shared" si="99"/>
        <v>colistin</v>
      </c>
      <c r="BK334" s="204" t="str">
        <f t="shared" si="100"/>
        <v/>
      </c>
      <c r="BL334" s="204" t="str">
        <f t="shared" si="101"/>
        <v/>
      </c>
      <c r="BM334" s="204" t="str">
        <f t="shared" si="107"/>
        <v>Colistine</v>
      </c>
      <c r="BN334" s="204" t="str">
        <f t="shared" si="102"/>
        <v>Colistine</v>
      </c>
      <c r="BO334" s="204" t="str">
        <f t="shared" si="103"/>
        <v/>
      </c>
      <c r="BP334" s="204" t="str">
        <f t="shared" si="104"/>
        <v/>
      </c>
      <c r="BQ334" s="204" t="str">
        <f t="shared" si="108"/>
        <v>Polypeptides</v>
      </c>
      <c r="BR334" s="204" t="str">
        <f t="shared" si="109"/>
        <v>Polypeptides</v>
      </c>
      <c r="BS334" s="204" t="str">
        <f t="shared" si="110"/>
        <v/>
      </c>
      <c r="BT334" s="204" t="str">
        <f t="shared" si="111"/>
        <v/>
      </c>
      <c r="BU334" s="104" t="str">
        <f t="shared" si="112"/>
        <v>Voie orale  hors prémélanges médicamenteux</v>
      </c>
      <c r="BV334" s="202" t="str">
        <f t="shared" si="113"/>
        <v>x</v>
      </c>
      <c r="BX334"/>
      <c r="BY334"/>
      <c r="BZ334"/>
      <c r="CA334"/>
      <c r="CB334"/>
      <c r="CD334"/>
      <c r="CO334" s="202">
        <v>333</v>
      </c>
    </row>
    <row r="335" spans="1:93" x14ac:dyDescent="0.25">
      <c r="A335" s="203" t="s">
        <v>2956</v>
      </c>
      <c r="B335" s="204" t="s">
        <v>2958</v>
      </c>
      <c r="C335" s="204" t="s">
        <v>922</v>
      </c>
      <c r="D335" s="210" t="s">
        <v>923</v>
      </c>
      <c r="E335" s="204" t="s">
        <v>924</v>
      </c>
      <c r="F335" s="204" t="s">
        <v>315</v>
      </c>
      <c r="G335" s="204" t="s">
        <v>925</v>
      </c>
      <c r="H335" s="204" t="s">
        <v>926</v>
      </c>
      <c r="I335" s="204" t="s">
        <v>910</v>
      </c>
      <c r="J335" s="204" t="s">
        <v>875</v>
      </c>
      <c r="K335" s="204" t="s">
        <v>875</v>
      </c>
      <c r="L335" s="204" t="s">
        <v>1162</v>
      </c>
      <c r="M335" s="204" t="s">
        <v>213</v>
      </c>
      <c r="N335" s="204" t="s">
        <v>851</v>
      </c>
      <c r="O335" s="204" t="s">
        <v>992</v>
      </c>
      <c r="P335" s="204" t="s">
        <v>859</v>
      </c>
      <c r="Q335" s="204" t="s">
        <v>851</v>
      </c>
      <c r="R335" s="204">
        <v>10</v>
      </c>
      <c r="S335" s="204">
        <v>5</v>
      </c>
      <c r="T335" s="204">
        <v>0</v>
      </c>
      <c r="U335" s="204">
        <v>0</v>
      </c>
      <c r="V335" s="204">
        <v>0</v>
      </c>
      <c r="W335" s="204">
        <v>0</v>
      </c>
      <c r="X335" s="204">
        <v>0</v>
      </c>
      <c r="Y335" s="204">
        <v>0</v>
      </c>
      <c r="Z335" s="204">
        <v>0</v>
      </c>
      <c r="AA335" s="204">
        <v>0</v>
      </c>
      <c r="AB335" s="204">
        <v>0</v>
      </c>
      <c r="AC335" s="204">
        <v>0</v>
      </c>
      <c r="AD335" s="204">
        <v>10</v>
      </c>
      <c r="AE335" s="204">
        <v>5</v>
      </c>
      <c r="AF335" s="204">
        <v>10</v>
      </c>
      <c r="AG335" s="204">
        <v>5</v>
      </c>
      <c r="AH335" s="204">
        <v>0</v>
      </c>
      <c r="AI335" s="204">
        <v>0</v>
      </c>
      <c r="AJ335" s="204"/>
      <c r="AK335" s="204"/>
      <c r="AL335" s="204"/>
      <c r="AM335" s="204"/>
      <c r="AN335" s="204"/>
      <c r="AO335" s="204"/>
      <c r="AP335" s="204"/>
      <c r="AQ335" s="204"/>
      <c r="AR335" s="204"/>
      <c r="AS335" s="204"/>
      <c r="AT335" s="204"/>
      <c r="AU335" s="204"/>
      <c r="AV335" s="204"/>
      <c r="AW335" s="204"/>
      <c r="AX335" s="204"/>
      <c r="AY335" s="204" t="str">
        <f t="shared" si="105"/>
        <v>COFAMOX 10</v>
      </c>
      <c r="AZ335" s="204" t="str">
        <f>IF(COUNTIF(AY:AY,AY335)=1,AY335,IF(AND(COUNTIF(AY:AY,AY335)&gt;1,COUNTIF(AZ$2:AZ334,AY335)&gt;=1),"",AY335))</f>
        <v/>
      </c>
      <c r="BA335" s="204" t="str">
        <v/>
      </c>
      <c r="BB335" s="204" t="str">
        <f>IF(BA335="","",MAX(BB$2:BB334)+1)</f>
        <v/>
      </c>
      <c r="BC335" s="204"/>
      <c r="BD335" s="204">
        <v>333</v>
      </c>
      <c r="BE335" s="204" t="str">
        <f t="shared" si="106"/>
        <v>MOXAPULVIS 500 MG/G POUDRE POUR ADMINISTRATION DANS L'EAU DE BOISSON</v>
      </c>
      <c r="BF335" s="204" t="str">
        <f t="shared" si="95"/>
        <v>ORAL</v>
      </c>
      <c r="BG335" s="204" t="str">
        <f t="shared" si="96"/>
        <v>PENICILLINES</v>
      </c>
      <c r="BH335" s="204" t="str">
        <f t="shared" si="97"/>
        <v/>
      </c>
      <c r="BI335" s="204" t="str">
        <f t="shared" si="98"/>
        <v/>
      </c>
      <c r="BJ335" s="204" t="str">
        <f t="shared" si="99"/>
        <v>amoxicillin</v>
      </c>
      <c r="BK335" s="204" t="str">
        <f t="shared" si="100"/>
        <v/>
      </c>
      <c r="BL335" s="204" t="str">
        <f t="shared" si="101"/>
        <v/>
      </c>
      <c r="BM335" s="204" t="str">
        <f t="shared" si="107"/>
        <v>Amoxicilline</v>
      </c>
      <c r="BN335" s="204" t="str">
        <f t="shared" si="102"/>
        <v>Amoxicilline</v>
      </c>
      <c r="BO335" s="204" t="str">
        <f t="shared" si="103"/>
        <v/>
      </c>
      <c r="BP335" s="204" t="str">
        <f t="shared" si="104"/>
        <v/>
      </c>
      <c r="BQ335" s="204" t="str">
        <f t="shared" si="108"/>
        <v>Penicillines</v>
      </c>
      <c r="BR335" s="204" t="str">
        <f t="shared" si="109"/>
        <v>Penicillines</v>
      </c>
      <c r="BS335" s="204" t="str">
        <f t="shared" si="110"/>
        <v/>
      </c>
      <c r="BT335" s="204" t="str">
        <f t="shared" si="111"/>
        <v/>
      </c>
      <c r="BU335" s="104" t="str">
        <f t="shared" si="112"/>
        <v>Voie orale  hors prémélanges médicamenteux</v>
      </c>
      <c r="BV335" s="202" t="str">
        <f t="shared" si="113"/>
        <v/>
      </c>
      <c r="BX335"/>
      <c r="BY335"/>
      <c r="BZ335"/>
      <c r="CA335"/>
      <c r="CB335"/>
      <c r="CD335"/>
      <c r="CO335" s="202">
        <v>334</v>
      </c>
    </row>
    <row r="336" spans="1:93" x14ac:dyDescent="0.25">
      <c r="A336" s="203" t="s">
        <v>2956</v>
      </c>
      <c r="B336" s="204" t="s">
        <v>2959</v>
      </c>
      <c r="C336" s="204" t="s">
        <v>1433</v>
      </c>
      <c r="D336" s="210" t="s">
        <v>1054</v>
      </c>
      <c r="E336" s="204" t="s">
        <v>924</v>
      </c>
      <c r="F336" s="204" t="s">
        <v>315</v>
      </c>
      <c r="G336" s="204" t="s">
        <v>925</v>
      </c>
      <c r="H336" s="204" t="s">
        <v>926</v>
      </c>
      <c r="I336" s="204" t="s">
        <v>910</v>
      </c>
      <c r="J336" s="204" t="s">
        <v>875</v>
      </c>
      <c r="K336" s="204" t="s">
        <v>875</v>
      </c>
      <c r="L336" s="204" t="s">
        <v>1162</v>
      </c>
      <c r="M336" s="204" t="s">
        <v>213</v>
      </c>
      <c r="N336" s="204" t="s">
        <v>851</v>
      </c>
      <c r="O336" s="204" t="s">
        <v>992</v>
      </c>
      <c r="P336" s="204" t="s">
        <v>859</v>
      </c>
      <c r="Q336" s="204" t="s">
        <v>1004</v>
      </c>
      <c r="R336" s="204">
        <v>10</v>
      </c>
      <c r="S336" s="204">
        <v>5</v>
      </c>
      <c r="T336" s="204">
        <v>0</v>
      </c>
      <c r="U336" s="204">
        <v>0</v>
      </c>
      <c r="V336" s="204">
        <v>0</v>
      </c>
      <c r="W336" s="204">
        <v>0</v>
      </c>
      <c r="X336" s="204">
        <v>0</v>
      </c>
      <c r="Y336" s="204">
        <v>0</v>
      </c>
      <c r="Z336" s="204">
        <v>0</v>
      </c>
      <c r="AA336" s="204">
        <v>0</v>
      </c>
      <c r="AB336" s="204">
        <v>0</v>
      </c>
      <c r="AC336" s="204">
        <v>0</v>
      </c>
      <c r="AD336" s="204">
        <v>10</v>
      </c>
      <c r="AE336" s="204">
        <v>5</v>
      </c>
      <c r="AF336" s="204">
        <v>10</v>
      </c>
      <c r="AG336" s="204">
        <v>5</v>
      </c>
      <c r="AH336" s="204">
        <v>0</v>
      </c>
      <c r="AI336" s="204">
        <v>0</v>
      </c>
      <c r="AJ336" s="204"/>
      <c r="AK336" s="204"/>
      <c r="AL336" s="204"/>
      <c r="AM336" s="204"/>
      <c r="AN336" s="204"/>
      <c r="AO336" s="204"/>
      <c r="AP336" s="204"/>
      <c r="AQ336" s="204"/>
      <c r="AR336" s="204"/>
      <c r="AS336" s="204"/>
      <c r="AT336" s="204"/>
      <c r="AU336" s="204"/>
      <c r="AV336" s="204"/>
      <c r="AW336" s="204"/>
      <c r="AX336" s="204"/>
      <c r="AY336" s="204" t="str">
        <f t="shared" si="105"/>
        <v>COFAMOX 10</v>
      </c>
      <c r="AZ336" s="204" t="str">
        <f>IF(COUNTIF(AY:AY,AY336)=1,AY336,IF(AND(COUNTIF(AY:AY,AY336)&gt;1,COUNTIF(AZ$2:AZ335,AY336)&gt;=1),"",AY336))</f>
        <v/>
      </c>
      <c r="BA336" s="204" t="str">
        <v/>
      </c>
      <c r="BB336" s="204" t="str">
        <f>IF(BA336="","",MAX(BB$2:BB335)+1)</f>
        <v/>
      </c>
      <c r="BC336" s="204"/>
      <c r="BD336" s="204">
        <v>334</v>
      </c>
      <c r="BE336" s="204" t="str">
        <f t="shared" si="106"/>
        <v>MULTIBIO</v>
      </c>
      <c r="BF336" s="204" t="str">
        <f t="shared" si="95"/>
        <v>INJ</v>
      </c>
      <c r="BG336" s="204" t="str">
        <f t="shared" si="96"/>
        <v>PENICILLINES</v>
      </c>
      <c r="BH336" s="204" t="str">
        <f t="shared" si="97"/>
        <v>POLYPEPTIDES</v>
      </c>
      <c r="BI336" s="204" t="str">
        <f t="shared" si="98"/>
        <v/>
      </c>
      <c r="BJ336" s="204" t="str">
        <f t="shared" si="99"/>
        <v>ampicillin</v>
      </c>
      <c r="BK336" s="204" t="str">
        <f t="shared" si="100"/>
        <v>colistin</v>
      </c>
      <c r="BL336" s="204" t="str">
        <f t="shared" si="101"/>
        <v/>
      </c>
      <c r="BM336" s="204" t="str">
        <f t="shared" si="107"/>
        <v>Ampicilline + Colistine</v>
      </c>
      <c r="BN336" s="204" t="str">
        <f t="shared" si="102"/>
        <v>Ampicilline</v>
      </c>
      <c r="BO336" s="204" t="str">
        <f t="shared" si="103"/>
        <v>Colistine</v>
      </c>
      <c r="BP336" s="204" t="str">
        <f t="shared" si="104"/>
        <v/>
      </c>
      <c r="BQ336" s="204" t="str">
        <f t="shared" si="108"/>
        <v>Penicillines + Polypeptides</v>
      </c>
      <c r="BR336" s="204" t="str">
        <f t="shared" si="109"/>
        <v>Penicillines</v>
      </c>
      <c r="BS336" s="204" t="str">
        <f t="shared" si="110"/>
        <v>Polypeptides</v>
      </c>
      <c r="BT336" s="204" t="str">
        <f t="shared" si="111"/>
        <v/>
      </c>
      <c r="BU336" s="104" t="str">
        <f t="shared" si="112"/>
        <v>Voie parentérale</v>
      </c>
      <c r="BV336" s="202" t="str">
        <f t="shared" si="113"/>
        <v>x</v>
      </c>
      <c r="BX336"/>
      <c r="BY336"/>
      <c r="BZ336"/>
      <c r="CA336"/>
      <c r="CB336"/>
      <c r="CD336"/>
      <c r="CO336" s="202">
        <v>335</v>
      </c>
    </row>
    <row r="337" spans="1:93" x14ac:dyDescent="0.25">
      <c r="A337" s="203" t="s">
        <v>3529</v>
      </c>
      <c r="B337" s="204" t="s">
        <v>3530</v>
      </c>
      <c r="C337" s="204" t="s">
        <v>880</v>
      </c>
      <c r="D337" s="210" t="s">
        <v>851</v>
      </c>
      <c r="E337" s="204" t="s">
        <v>852</v>
      </c>
      <c r="F337" s="204" t="s">
        <v>316</v>
      </c>
      <c r="G337" s="204" t="s">
        <v>853</v>
      </c>
      <c r="H337" s="204" t="s">
        <v>890</v>
      </c>
      <c r="I337" s="204" t="s">
        <v>853</v>
      </c>
      <c r="J337" s="204" t="s">
        <v>875</v>
      </c>
      <c r="K337" s="204" t="s">
        <v>875</v>
      </c>
      <c r="L337" s="204" t="s">
        <v>1162</v>
      </c>
      <c r="M337" s="204" t="s">
        <v>213</v>
      </c>
      <c r="N337" s="204" t="s">
        <v>1267</v>
      </c>
      <c r="O337" s="204" t="s">
        <v>858</v>
      </c>
      <c r="P337" s="204" t="s">
        <v>859</v>
      </c>
      <c r="Q337" s="204" t="s">
        <v>1071</v>
      </c>
      <c r="R337" s="204">
        <v>15</v>
      </c>
      <c r="S337" s="204">
        <v>2</v>
      </c>
      <c r="T337" s="204">
        <v>0</v>
      </c>
      <c r="U337" s="204">
        <v>0</v>
      </c>
      <c r="V337" s="204">
        <v>0</v>
      </c>
      <c r="W337" s="204">
        <v>0</v>
      </c>
      <c r="X337" s="204">
        <v>0</v>
      </c>
      <c r="Y337" s="204">
        <v>0</v>
      </c>
      <c r="Z337" s="204">
        <v>0</v>
      </c>
      <c r="AA337" s="204">
        <v>0</v>
      </c>
      <c r="AB337" s="204">
        <v>0</v>
      </c>
      <c r="AC337" s="204">
        <v>0</v>
      </c>
      <c r="AD337" s="204">
        <v>0</v>
      </c>
      <c r="AE337" s="204">
        <v>0</v>
      </c>
      <c r="AF337" s="204">
        <v>0</v>
      </c>
      <c r="AG337" s="204">
        <v>0</v>
      </c>
      <c r="AH337" s="204">
        <v>0</v>
      </c>
      <c r="AI337" s="204">
        <v>0</v>
      </c>
      <c r="AJ337" s="204"/>
      <c r="AK337" s="204"/>
      <c r="AL337" s="204"/>
      <c r="AM337" s="204"/>
      <c r="AN337" s="204"/>
      <c r="AO337" s="204"/>
      <c r="AP337" s="204"/>
      <c r="AQ337" s="204"/>
      <c r="AR337" s="204"/>
      <c r="AS337" s="204"/>
      <c r="AT337" s="204"/>
      <c r="AU337" s="204"/>
      <c r="AV337" s="204"/>
      <c r="AW337" s="204"/>
      <c r="AX337" s="204"/>
      <c r="AY337" s="204" t="str">
        <f t="shared" si="105"/>
        <v>COFAMOX 15 L.A.</v>
      </c>
      <c r="AZ337" s="204" t="str">
        <f>IF(COUNTIF(AY:AY,AY337)=1,AY337,IF(AND(COUNTIF(AY:AY,AY337)&gt;1,COUNTIF(AZ$2:AZ336,AY337)&gt;=1),"",AY337))</f>
        <v>COFAMOX 15 L.A.</v>
      </c>
      <c r="BA337" s="204" t="str">
        <v/>
      </c>
      <c r="BB337" s="204" t="str">
        <f>IF(BA337="","",MAX(BB$2:BB336)+1)</f>
        <v/>
      </c>
      <c r="BC337" s="204"/>
      <c r="BD337" s="204">
        <v>335</v>
      </c>
      <c r="BE337" s="204" t="str">
        <f t="shared" si="106"/>
        <v>MULTISHIELD DC SUSPENSION INTRAMAMMAIRE POUR VACHES</v>
      </c>
      <c r="BF337" s="204" t="str">
        <f t="shared" si="95"/>
        <v>INTRAMAM</v>
      </c>
      <c r="BG337" s="204" t="str">
        <f t="shared" si="96"/>
        <v>PENICILLINES</v>
      </c>
      <c r="BH337" s="204" t="str">
        <f t="shared" si="97"/>
        <v>AMINOGLYCOSIDES</v>
      </c>
      <c r="BI337" s="204" t="str">
        <f t="shared" si="98"/>
        <v>PENICILLINES</v>
      </c>
      <c r="BJ337" s="204" t="str">
        <f t="shared" si="99"/>
        <v>benzylpenicillin</v>
      </c>
      <c r="BK337" s="204" t="str">
        <f t="shared" si="100"/>
        <v>neomycin</v>
      </c>
      <c r="BL337" s="204" t="str">
        <f t="shared" si="101"/>
        <v>penethamate hydriodide</v>
      </c>
      <c r="BM337" s="204" t="str">
        <f t="shared" si="107"/>
        <v>Benzylpénicilline + Néomycine + Pénéthamate (ou pénéthacilline)</v>
      </c>
      <c r="BN337" s="204" t="str">
        <f t="shared" si="102"/>
        <v>Benzylpénicilline</v>
      </c>
      <c r="BO337" s="204" t="str">
        <f t="shared" si="103"/>
        <v>Néomycine</v>
      </c>
      <c r="BP337" s="204" t="str">
        <f t="shared" si="104"/>
        <v>Pénéthamate (ou pénéthacilline)</v>
      </c>
      <c r="BQ337" s="204" t="str">
        <f t="shared" si="108"/>
        <v>Penicillines</v>
      </c>
      <c r="BR337" s="204" t="str">
        <f t="shared" si="109"/>
        <v>Penicillines</v>
      </c>
      <c r="BS337" s="204" t="str">
        <f t="shared" si="110"/>
        <v>Aminoglycosides</v>
      </c>
      <c r="BT337" s="204" t="str">
        <f t="shared" si="111"/>
        <v>Penicillines</v>
      </c>
      <c r="BU337" s="104" t="str">
        <f t="shared" si="112"/>
        <v>Voie intramammaire</v>
      </c>
      <c r="BV337" s="202" t="str">
        <f t="shared" si="113"/>
        <v/>
      </c>
      <c r="BX337"/>
      <c r="BY337"/>
      <c r="BZ337"/>
      <c r="CA337"/>
      <c r="CB337"/>
      <c r="CD337"/>
      <c r="CO337" s="202">
        <v>336</v>
      </c>
    </row>
    <row r="338" spans="1:93" x14ac:dyDescent="0.25">
      <c r="A338" s="203" t="s">
        <v>3529</v>
      </c>
      <c r="B338" s="204" t="s">
        <v>3531</v>
      </c>
      <c r="C338" s="204" t="s">
        <v>884</v>
      </c>
      <c r="D338" s="210" t="s">
        <v>863</v>
      </c>
      <c r="E338" s="204" t="s">
        <v>852</v>
      </c>
      <c r="F338" s="204" t="s">
        <v>316</v>
      </c>
      <c r="G338" s="204" t="s">
        <v>853</v>
      </c>
      <c r="H338" s="204" t="s">
        <v>890</v>
      </c>
      <c r="I338" s="204" t="s">
        <v>853</v>
      </c>
      <c r="J338" s="204" t="s">
        <v>875</v>
      </c>
      <c r="K338" s="204" t="s">
        <v>875</v>
      </c>
      <c r="L338" s="204" t="s">
        <v>1162</v>
      </c>
      <c r="M338" s="204" t="s">
        <v>213</v>
      </c>
      <c r="N338" s="204" t="s">
        <v>1267</v>
      </c>
      <c r="O338" s="204" t="s">
        <v>858</v>
      </c>
      <c r="P338" s="204" t="s">
        <v>859</v>
      </c>
      <c r="Q338" s="204" t="s">
        <v>1928</v>
      </c>
      <c r="R338" s="204">
        <v>15</v>
      </c>
      <c r="S338" s="204">
        <v>2</v>
      </c>
      <c r="T338" s="204">
        <v>0</v>
      </c>
      <c r="U338" s="204">
        <v>0</v>
      </c>
      <c r="V338" s="204">
        <v>0</v>
      </c>
      <c r="W338" s="204">
        <v>0</v>
      </c>
      <c r="X338" s="204">
        <v>0</v>
      </c>
      <c r="Y338" s="204">
        <v>0</v>
      </c>
      <c r="Z338" s="204">
        <v>0</v>
      </c>
      <c r="AA338" s="204">
        <v>0</v>
      </c>
      <c r="AB338" s="204">
        <v>0</v>
      </c>
      <c r="AC338" s="204">
        <v>0</v>
      </c>
      <c r="AD338" s="204">
        <v>0</v>
      </c>
      <c r="AE338" s="204">
        <v>0</v>
      </c>
      <c r="AF338" s="204">
        <v>0</v>
      </c>
      <c r="AG338" s="204">
        <v>0</v>
      </c>
      <c r="AH338" s="204">
        <v>0</v>
      </c>
      <c r="AI338" s="204">
        <v>0</v>
      </c>
      <c r="AJ338" s="204"/>
      <c r="AK338" s="204"/>
      <c r="AL338" s="204"/>
      <c r="AM338" s="204"/>
      <c r="AN338" s="204"/>
      <c r="AO338" s="204"/>
      <c r="AP338" s="204"/>
      <c r="AQ338" s="204"/>
      <c r="AR338" s="204"/>
      <c r="AS338" s="204"/>
      <c r="AT338" s="204"/>
      <c r="AU338" s="204"/>
      <c r="AV338" s="204"/>
      <c r="AW338" s="204"/>
      <c r="AX338" s="204"/>
      <c r="AY338" s="204" t="str">
        <f t="shared" si="105"/>
        <v>COFAMOX 15 L.A.</v>
      </c>
      <c r="AZ338" s="204" t="str">
        <f>IF(COUNTIF(AY:AY,AY338)=1,AY338,IF(AND(COUNTIF(AY:AY,AY338)&gt;1,COUNTIF(AZ$2:AZ337,AY338)&gt;=1),"",AY338))</f>
        <v/>
      </c>
      <c r="BA338" s="204" t="str">
        <v/>
      </c>
      <c r="BB338" s="204" t="str">
        <f>IF(BA338="","",MAX(BB$2:BB337)+1)</f>
        <v/>
      </c>
      <c r="BC338" s="204"/>
      <c r="BD338" s="204">
        <v>336</v>
      </c>
      <c r="BE338" s="204" t="str">
        <f t="shared" si="106"/>
        <v>MYCOFLOR 20 MG/ML SOLUTION POUR ADMINISTRATION DANS L'EAU DE BOISSON POUR PORCINS</v>
      </c>
      <c r="BF338" s="204" t="str">
        <f t="shared" si="95"/>
        <v>ORAL</v>
      </c>
      <c r="BG338" s="204" t="str">
        <f t="shared" si="96"/>
        <v>PHENICOLES</v>
      </c>
      <c r="BH338" s="204" t="str">
        <f t="shared" si="97"/>
        <v/>
      </c>
      <c r="BI338" s="204" t="str">
        <f t="shared" si="98"/>
        <v/>
      </c>
      <c r="BJ338" s="204" t="str">
        <f t="shared" si="99"/>
        <v>florfenicol</v>
      </c>
      <c r="BK338" s="204" t="str">
        <f t="shared" si="100"/>
        <v/>
      </c>
      <c r="BL338" s="204" t="str">
        <f t="shared" si="101"/>
        <v/>
      </c>
      <c r="BM338" s="204" t="str">
        <f t="shared" si="107"/>
        <v>Florfénicol</v>
      </c>
      <c r="BN338" s="204" t="str">
        <f t="shared" si="102"/>
        <v>Florfénicol</v>
      </c>
      <c r="BO338" s="204" t="str">
        <f t="shared" si="103"/>
        <v/>
      </c>
      <c r="BP338" s="204" t="str">
        <f t="shared" si="104"/>
        <v/>
      </c>
      <c r="BQ338" s="204" t="str">
        <f t="shared" si="108"/>
        <v>Phenicoles</v>
      </c>
      <c r="BR338" s="204" t="str">
        <f t="shared" si="109"/>
        <v>Phenicoles</v>
      </c>
      <c r="BS338" s="204" t="str">
        <f t="shared" si="110"/>
        <v/>
      </c>
      <c r="BT338" s="204" t="str">
        <f t="shared" si="111"/>
        <v/>
      </c>
      <c r="BU338" s="104" t="str">
        <f t="shared" si="112"/>
        <v>Voie orale  hors prémélanges médicamenteux</v>
      </c>
      <c r="BV338" s="202" t="str">
        <f t="shared" si="113"/>
        <v/>
      </c>
      <c r="BX338"/>
      <c r="BY338"/>
      <c r="BZ338"/>
      <c r="CA338"/>
      <c r="CB338"/>
      <c r="CD338"/>
      <c r="CO338" s="202">
        <v>337</v>
      </c>
    </row>
    <row r="339" spans="1:93" x14ac:dyDescent="0.25">
      <c r="A339" s="203" t="s">
        <v>3043</v>
      </c>
      <c r="B339" s="204" t="s">
        <v>3044</v>
      </c>
      <c r="C339" s="204" t="s">
        <v>3045</v>
      </c>
      <c r="D339" s="210" t="s">
        <v>923</v>
      </c>
      <c r="E339" s="204" t="s">
        <v>924</v>
      </c>
      <c r="F339" s="204" t="s">
        <v>708</v>
      </c>
      <c r="G339" s="204" t="s">
        <v>925</v>
      </c>
      <c r="H339" s="204" t="s">
        <v>1851</v>
      </c>
      <c r="I339" s="204" t="s">
        <v>910</v>
      </c>
      <c r="J339" s="204" t="s">
        <v>1692</v>
      </c>
      <c r="K339" s="204" t="s">
        <v>1692</v>
      </c>
      <c r="L339" s="204" t="s">
        <v>1693</v>
      </c>
      <c r="M339" s="204" t="s">
        <v>213</v>
      </c>
      <c r="N339" s="204" t="s">
        <v>851</v>
      </c>
      <c r="O339" s="204" t="s">
        <v>992</v>
      </c>
      <c r="P339" s="204" t="s">
        <v>859</v>
      </c>
      <c r="Q339" s="204" t="s">
        <v>851</v>
      </c>
      <c r="R339" s="204">
        <v>20</v>
      </c>
      <c r="S339" s="204">
        <v>5</v>
      </c>
      <c r="T339" s="204">
        <v>0</v>
      </c>
      <c r="U339" s="204">
        <v>0</v>
      </c>
      <c r="V339" s="204">
        <v>0</v>
      </c>
      <c r="W339" s="204">
        <v>0</v>
      </c>
      <c r="X339" s="204">
        <v>0</v>
      </c>
      <c r="Y339" s="204">
        <v>0</v>
      </c>
      <c r="Z339" s="204">
        <v>0</v>
      </c>
      <c r="AA339" s="204">
        <v>0</v>
      </c>
      <c r="AB339" s="204">
        <v>0</v>
      </c>
      <c r="AC339" s="204">
        <v>0</v>
      </c>
      <c r="AD339" s="204">
        <v>0</v>
      </c>
      <c r="AE339" s="204">
        <v>0</v>
      </c>
      <c r="AF339" s="204">
        <v>20</v>
      </c>
      <c r="AG339" s="204">
        <v>5</v>
      </c>
      <c r="AH339" s="204">
        <v>0</v>
      </c>
      <c r="AI339" s="204">
        <v>0</v>
      </c>
      <c r="AJ339" s="204"/>
      <c r="AK339" s="204"/>
      <c r="AL339" s="204"/>
      <c r="AM339" s="204"/>
      <c r="AN339" s="204"/>
      <c r="AO339" s="204"/>
      <c r="AP339" s="204"/>
      <c r="AQ339" s="204"/>
      <c r="AR339" s="204"/>
      <c r="AS339" s="204"/>
      <c r="AT339" s="204"/>
      <c r="AU339" s="204"/>
      <c r="AV339" s="204"/>
      <c r="AW339" s="204"/>
      <c r="AX339" s="204"/>
      <c r="AY339" s="204" t="str">
        <f t="shared" si="105"/>
        <v>COFOXYL PO</v>
      </c>
      <c r="AZ339" s="204" t="str">
        <f>IF(COUNTIF(AY:AY,AY339)=1,AY339,IF(AND(COUNTIF(AY:AY,AY339)&gt;1,COUNTIF(AZ$2:AZ338,AY339)&gt;=1),"",AY339))</f>
        <v>COFOXYL PO</v>
      </c>
      <c r="BA339" s="204" t="str">
        <v/>
      </c>
      <c r="BB339" s="204" t="str">
        <f>IF(BA339="","",MAX(BB$2:BB338)+1)</f>
        <v/>
      </c>
      <c r="BC339" s="204"/>
      <c r="BD339" s="204">
        <v>337</v>
      </c>
      <c r="BE339" s="204" t="str">
        <f t="shared" si="106"/>
        <v>MYCOFLOR 200 MG/ML SOLUTION POUR ADMINISTRATION DANS L'EAU DE BOISSON POUR PORCINS</v>
      </c>
      <c r="BF339" s="204" t="str">
        <f t="shared" si="95"/>
        <v>ORAL</v>
      </c>
      <c r="BG339" s="204" t="str">
        <f t="shared" si="96"/>
        <v>PHENICOLES</v>
      </c>
      <c r="BH339" s="204" t="str">
        <f t="shared" si="97"/>
        <v/>
      </c>
      <c r="BI339" s="204" t="str">
        <f t="shared" si="98"/>
        <v/>
      </c>
      <c r="BJ339" s="204" t="str">
        <f t="shared" si="99"/>
        <v>florfenicol</v>
      </c>
      <c r="BK339" s="204" t="str">
        <f t="shared" si="100"/>
        <v/>
      </c>
      <c r="BL339" s="204" t="str">
        <f t="shared" si="101"/>
        <v/>
      </c>
      <c r="BM339" s="204" t="str">
        <f t="shared" si="107"/>
        <v>Florfénicol</v>
      </c>
      <c r="BN339" s="204" t="str">
        <f t="shared" si="102"/>
        <v>Florfénicol</v>
      </c>
      <c r="BO339" s="204" t="str">
        <f t="shared" si="103"/>
        <v/>
      </c>
      <c r="BP339" s="204" t="str">
        <f t="shared" si="104"/>
        <v/>
      </c>
      <c r="BQ339" s="204" t="str">
        <f t="shared" si="108"/>
        <v>Phenicoles</v>
      </c>
      <c r="BR339" s="204" t="str">
        <f t="shared" si="109"/>
        <v>Phenicoles</v>
      </c>
      <c r="BS339" s="204" t="str">
        <f t="shared" si="110"/>
        <v/>
      </c>
      <c r="BT339" s="204" t="str">
        <f t="shared" si="111"/>
        <v/>
      </c>
      <c r="BU339" s="104" t="str">
        <f t="shared" si="112"/>
        <v>Voie orale  hors prémélanges médicamenteux</v>
      </c>
      <c r="BV339" s="202" t="str">
        <f t="shared" si="113"/>
        <v/>
      </c>
      <c r="BX339"/>
      <c r="BY339"/>
      <c r="BZ339"/>
      <c r="CA339"/>
      <c r="CB339"/>
      <c r="CD339"/>
      <c r="CO339" s="202">
        <v>338</v>
      </c>
    </row>
    <row r="340" spans="1:93" x14ac:dyDescent="0.25">
      <c r="A340" s="203" t="s">
        <v>3043</v>
      </c>
      <c r="B340" s="204" t="s">
        <v>3046</v>
      </c>
      <c r="C340" s="204" t="s">
        <v>1166</v>
      </c>
      <c r="D340" s="210" t="s">
        <v>1054</v>
      </c>
      <c r="E340" s="204" t="s">
        <v>924</v>
      </c>
      <c r="F340" s="204" t="s">
        <v>708</v>
      </c>
      <c r="G340" s="204" t="s">
        <v>925</v>
      </c>
      <c r="H340" s="204" t="s">
        <v>1851</v>
      </c>
      <c r="I340" s="204" t="s">
        <v>910</v>
      </c>
      <c r="J340" s="204" t="s">
        <v>1692</v>
      </c>
      <c r="K340" s="204" t="s">
        <v>1692</v>
      </c>
      <c r="L340" s="204" t="s">
        <v>1693</v>
      </c>
      <c r="M340" s="204" t="s">
        <v>213</v>
      </c>
      <c r="N340" s="204" t="s">
        <v>851</v>
      </c>
      <c r="O340" s="204" t="s">
        <v>992</v>
      </c>
      <c r="P340" s="204" t="s">
        <v>859</v>
      </c>
      <c r="Q340" s="204" t="s">
        <v>1004</v>
      </c>
      <c r="R340" s="204">
        <v>20</v>
      </c>
      <c r="S340" s="204">
        <v>5</v>
      </c>
      <c r="T340" s="204">
        <v>0</v>
      </c>
      <c r="U340" s="204">
        <v>0</v>
      </c>
      <c r="V340" s="204">
        <v>0</v>
      </c>
      <c r="W340" s="204">
        <v>0</v>
      </c>
      <c r="X340" s="204">
        <v>0</v>
      </c>
      <c r="Y340" s="204">
        <v>0</v>
      </c>
      <c r="Z340" s="204">
        <v>0</v>
      </c>
      <c r="AA340" s="204">
        <v>0</v>
      </c>
      <c r="AB340" s="204">
        <v>0</v>
      </c>
      <c r="AC340" s="204">
        <v>0</v>
      </c>
      <c r="AD340" s="204">
        <v>0</v>
      </c>
      <c r="AE340" s="204">
        <v>0</v>
      </c>
      <c r="AF340" s="204">
        <v>20</v>
      </c>
      <c r="AG340" s="204">
        <v>5</v>
      </c>
      <c r="AH340" s="204">
        <v>0</v>
      </c>
      <c r="AI340" s="204">
        <v>0</v>
      </c>
      <c r="AJ340" s="204"/>
      <c r="AK340" s="204"/>
      <c r="AL340" s="204"/>
      <c r="AM340" s="204"/>
      <c r="AN340" s="204"/>
      <c r="AO340" s="204"/>
      <c r="AP340" s="204"/>
      <c r="AQ340" s="204"/>
      <c r="AR340" s="204"/>
      <c r="AS340" s="204"/>
      <c r="AT340" s="204"/>
      <c r="AU340" s="204"/>
      <c r="AV340" s="204"/>
      <c r="AW340" s="204"/>
      <c r="AX340" s="204"/>
      <c r="AY340" s="204" t="str">
        <f t="shared" si="105"/>
        <v>COFOXYL PO</v>
      </c>
      <c r="AZ340" s="204" t="str">
        <f>IF(COUNTIF(AY:AY,AY340)=1,AY340,IF(AND(COUNTIF(AY:AY,AY340)&gt;1,COUNTIF(AZ$2:AZ339,AY340)&gt;=1),"",AY340))</f>
        <v/>
      </c>
      <c r="BA340" s="204" t="str">
        <v/>
      </c>
      <c r="BB340" s="204" t="str">
        <f>IF(BA340="","",MAX(BB$2:BB339)+1)</f>
        <v/>
      </c>
      <c r="BC340" s="204"/>
      <c r="BD340" s="204">
        <v>338</v>
      </c>
      <c r="BE340" s="204" t="str">
        <f t="shared" si="106"/>
        <v>MYCOFLOR 300 MG/ML SOLUTION INJECTABLE POUR BOVINS ET PORCINS</v>
      </c>
      <c r="BF340" s="204" t="str">
        <f t="shared" si="95"/>
        <v>INJ</v>
      </c>
      <c r="BG340" s="204" t="str">
        <f t="shared" si="96"/>
        <v>PHENICOLES</v>
      </c>
      <c r="BH340" s="204" t="str">
        <f t="shared" si="97"/>
        <v/>
      </c>
      <c r="BI340" s="204" t="str">
        <f t="shared" si="98"/>
        <v/>
      </c>
      <c r="BJ340" s="204" t="str">
        <f t="shared" si="99"/>
        <v>florfenicol</v>
      </c>
      <c r="BK340" s="204" t="str">
        <f t="shared" si="100"/>
        <v/>
      </c>
      <c r="BL340" s="204" t="str">
        <f t="shared" si="101"/>
        <v/>
      </c>
      <c r="BM340" s="204" t="str">
        <f t="shared" si="107"/>
        <v>Florfénicol</v>
      </c>
      <c r="BN340" s="204" t="str">
        <f t="shared" si="102"/>
        <v>Florfénicol</v>
      </c>
      <c r="BO340" s="204" t="str">
        <f t="shared" si="103"/>
        <v/>
      </c>
      <c r="BP340" s="204" t="str">
        <f t="shared" si="104"/>
        <v/>
      </c>
      <c r="BQ340" s="204" t="str">
        <f t="shared" si="108"/>
        <v>Phenicoles</v>
      </c>
      <c r="BR340" s="204" t="str">
        <f t="shared" si="109"/>
        <v>Phenicoles</v>
      </c>
      <c r="BS340" s="204" t="str">
        <f t="shared" si="110"/>
        <v/>
      </c>
      <c r="BT340" s="204" t="str">
        <f t="shared" si="111"/>
        <v/>
      </c>
      <c r="BU340" s="104" t="str">
        <f t="shared" si="112"/>
        <v>Voie parentérale</v>
      </c>
      <c r="BV340" s="202" t="str">
        <f t="shared" si="113"/>
        <v/>
      </c>
      <c r="BX340"/>
      <c r="BY340"/>
      <c r="BZ340"/>
      <c r="CA340"/>
      <c r="CB340"/>
      <c r="CD340"/>
      <c r="CO340" s="202">
        <v>339</v>
      </c>
    </row>
    <row r="341" spans="1:93" x14ac:dyDescent="0.25">
      <c r="A341" s="203" t="s">
        <v>2041</v>
      </c>
      <c r="B341" s="204" t="s">
        <v>2042</v>
      </c>
      <c r="C341" s="204" t="s">
        <v>850</v>
      </c>
      <c r="D341" s="210" t="s">
        <v>851</v>
      </c>
      <c r="E341" s="204" t="s">
        <v>852</v>
      </c>
      <c r="F341" s="204" t="s">
        <v>319</v>
      </c>
      <c r="G341" s="204" t="s">
        <v>853</v>
      </c>
      <c r="H341" s="204" t="s">
        <v>946</v>
      </c>
      <c r="I341" s="204" t="s">
        <v>853</v>
      </c>
      <c r="J341" s="204" t="s">
        <v>1091</v>
      </c>
      <c r="K341" s="204" t="s">
        <v>875</v>
      </c>
      <c r="L341" s="204" t="s">
        <v>1092</v>
      </c>
      <c r="M341" s="204" t="s">
        <v>213</v>
      </c>
      <c r="N341" s="204" t="s">
        <v>851</v>
      </c>
      <c r="O341" s="204" t="s">
        <v>858</v>
      </c>
      <c r="P341" s="204" t="s">
        <v>859</v>
      </c>
      <c r="Q341" s="204" t="s">
        <v>947</v>
      </c>
      <c r="R341" s="204">
        <v>20</v>
      </c>
      <c r="S341" s="204">
        <v>3</v>
      </c>
      <c r="T341" s="204">
        <v>0</v>
      </c>
      <c r="U341" s="204">
        <v>0</v>
      </c>
      <c r="V341" s="204">
        <v>0</v>
      </c>
      <c r="W341" s="204">
        <v>0</v>
      </c>
      <c r="X341" s="204">
        <v>0</v>
      </c>
      <c r="Y341" s="204">
        <v>0</v>
      </c>
      <c r="Z341" s="204">
        <v>0</v>
      </c>
      <c r="AA341" s="204">
        <v>0</v>
      </c>
      <c r="AB341" s="204">
        <v>20</v>
      </c>
      <c r="AC341" s="204">
        <v>3</v>
      </c>
      <c r="AD341" s="204">
        <v>20</v>
      </c>
      <c r="AE341" s="204">
        <v>3</v>
      </c>
      <c r="AF341" s="204">
        <v>0</v>
      </c>
      <c r="AG341" s="204">
        <v>0</v>
      </c>
      <c r="AH341" s="204">
        <v>0</v>
      </c>
      <c r="AI341" s="204">
        <v>0</v>
      </c>
      <c r="AJ341" s="204" t="s">
        <v>1013</v>
      </c>
      <c r="AK341" s="204" t="s">
        <v>1095</v>
      </c>
      <c r="AL341" s="204" t="s">
        <v>1096</v>
      </c>
      <c r="AM341" s="204" t="s">
        <v>1097</v>
      </c>
      <c r="AN341" s="204" t="s">
        <v>894</v>
      </c>
      <c r="AO341" s="204" t="s">
        <v>1098</v>
      </c>
      <c r="AP341" s="204" t="s">
        <v>1099</v>
      </c>
      <c r="AQ341" s="204"/>
      <c r="AR341" s="204"/>
      <c r="AS341" s="204"/>
      <c r="AT341" s="204"/>
      <c r="AU341" s="204"/>
      <c r="AV341" s="204"/>
      <c r="AW341" s="204"/>
      <c r="AX341" s="204"/>
      <c r="AY341" s="204" t="str">
        <f t="shared" si="105"/>
        <v>COLAMPI I</v>
      </c>
      <c r="AZ341" s="204" t="str">
        <f>IF(COUNTIF(AY:AY,AY341)=1,AY341,IF(AND(COUNTIF(AY:AY,AY341)&gt;1,COUNTIF(AZ$2:AZ340,AY341)&gt;=1),"",AY341))</f>
        <v>COLAMPI I</v>
      </c>
      <c r="BA341" s="204" t="str">
        <v/>
      </c>
      <c r="BB341" s="204" t="str">
        <f>IF(BA341="","",MAX(BB$2:BB340)+1)</f>
        <v/>
      </c>
      <c r="BC341" s="204"/>
      <c r="BD341" s="204">
        <v>339</v>
      </c>
      <c r="BE341" s="204" t="str">
        <f t="shared" si="106"/>
        <v>N.P. 8</v>
      </c>
      <c r="BF341" s="204" t="str">
        <f t="shared" si="95"/>
        <v>ORAL</v>
      </c>
      <c r="BG341" s="204" t="str">
        <f t="shared" si="96"/>
        <v>AMINOGLYCOSIDES</v>
      </c>
      <c r="BH341" s="204" t="str">
        <f t="shared" si="97"/>
        <v>POLYPEPTIDES</v>
      </c>
      <c r="BI341" s="204" t="str">
        <f t="shared" si="98"/>
        <v/>
      </c>
      <c r="BJ341" s="204" t="str">
        <f t="shared" si="99"/>
        <v>neomycin</v>
      </c>
      <c r="BK341" s="204" t="str">
        <f t="shared" si="100"/>
        <v>colistin</v>
      </c>
      <c r="BL341" s="204" t="str">
        <f t="shared" si="101"/>
        <v/>
      </c>
      <c r="BM341" s="204" t="str">
        <f t="shared" si="107"/>
        <v>Néomycine + Colistine</v>
      </c>
      <c r="BN341" s="204" t="str">
        <f t="shared" si="102"/>
        <v>Néomycine</v>
      </c>
      <c r="BO341" s="204" t="str">
        <f t="shared" si="103"/>
        <v>Colistine</v>
      </c>
      <c r="BP341" s="204" t="str">
        <f t="shared" si="104"/>
        <v/>
      </c>
      <c r="BQ341" s="204" t="str">
        <f t="shared" si="108"/>
        <v>Aminoglycosides + Polypeptides</v>
      </c>
      <c r="BR341" s="204" t="str">
        <f t="shared" si="109"/>
        <v>Aminoglycosides</v>
      </c>
      <c r="BS341" s="204" t="str">
        <f t="shared" si="110"/>
        <v>Polypeptides</v>
      </c>
      <c r="BT341" s="204" t="str">
        <f t="shared" si="111"/>
        <v/>
      </c>
      <c r="BU341" s="104" t="str">
        <f t="shared" si="112"/>
        <v>Voie orale  hors prémélanges médicamenteux</v>
      </c>
      <c r="BV341" s="202" t="str">
        <f t="shared" si="113"/>
        <v>x</v>
      </c>
      <c r="BX341"/>
      <c r="BY341"/>
      <c r="BZ341"/>
      <c r="CA341"/>
      <c r="CB341"/>
      <c r="CD341"/>
      <c r="CO341" s="202">
        <v>340</v>
      </c>
    </row>
    <row r="342" spans="1:93" x14ac:dyDescent="0.25">
      <c r="A342" s="203" t="s">
        <v>2041</v>
      </c>
      <c r="B342" s="204" t="s">
        <v>2043</v>
      </c>
      <c r="C342" s="204" t="s">
        <v>862</v>
      </c>
      <c r="D342" s="210" t="s">
        <v>863</v>
      </c>
      <c r="E342" s="204" t="s">
        <v>852</v>
      </c>
      <c r="F342" s="204" t="s">
        <v>319</v>
      </c>
      <c r="G342" s="204" t="s">
        <v>853</v>
      </c>
      <c r="H342" s="204" t="s">
        <v>946</v>
      </c>
      <c r="I342" s="204" t="s">
        <v>853</v>
      </c>
      <c r="J342" s="204" t="s">
        <v>1091</v>
      </c>
      <c r="K342" s="204" t="s">
        <v>875</v>
      </c>
      <c r="L342" s="204" t="s">
        <v>1092</v>
      </c>
      <c r="M342" s="204" t="s">
        <v>213</v>
      </c>
      <c r="N342" s="204" t="s">
        <v>851</v>
      </c>
      <c r="O342" s="204" t="s">
        <v>858</v>
      </c>
      <c r="P342" s="204" t="s">
        <v>859</v>
      </c>
      <c r="Q342" s="204" t="s">
        <v>950</v>
      </c>
      <c r="R342" s="204">
        <v>20</v>
      </c>
      <c r="S342" s="204">
        <v>3</v>
      </c>
      <c r="T342" s="204">
        <v>0</v>
      </c>
      <c r="U342" s="204">
        <v>0</v>
      </c>
      <c r="V342" s="204">
        <v>0</v>
      </c>
      <c r="W342" s="204">
        <v>0</v>
      </c>
      <c r="X342" s="204">
        <v>0</v>
      </c>
      <c r="Y342" s="204">
        <v>0</v>
      </c>
      <c r="Z342" s="204">
        <v>0</v>
      </c>
      <c r="AA342" s="204">
        <v>0</v>
      </c>
      <c r="AB342" s="204">
        <v>20</v>
      </c>
      <c r="AC342" s="204">
        <v>3</v>
      </c>
      <c r="AD342" s="204">
        <v>20</v>
      </c>
      <c r="AE342" s="204">
        <v>3</v>
      </c>
      <c r="AF342" s="204">
        <v>0</v>
      </c>
      <c r="AG342" s="204">
        <v>0</v>
      </c>
      <c r="AH342" s="204">
        <v>0</v>
      </c>
      <c r="AI342" s="204">
        <v>0</v>
      </c>
      <c r="AJ342" s="204" t="s">
        <v>1013</v>
      </c>
      <c r="AK342" s="204" t="s">
        <v>1095</v>
      </c>
      <c r="AL342" s="204" t="s">
        <v>1096</v>
      </c>
      <c r="AM342" s="204" t="s">
        <v>1097</v>
      </c>
      <c r="AN342" s="204" t="s">
        <v>894</v>
      </c>
      <c r="AO342" s="204" t="s">
        <v>1098</v>
      </c>
      <c r="AP342" s="204" t="s">
        <v>1102</v>
      </c>
      <c r="AQ342" s="204"/>
      <c r="AR342" s="204"/>
      <c r="AS342" s="204"/>
      <c r="AT342" s="204"/>
      <c r="AU342" s="204"/>
      <c r="AV342" s="204"/>
      <c r="AW342" s="204"/>
      <c r="AX342" s="204"/>
      <c r="AY342" s="204" t="str">
        <f t="shared" si="105"/>
        <v>COLAMPI I</v>
      </c>
      <c r="AZ342" s="204" t="str">
        <f>IF(COUNTIF(AY:AY,AY342)=1,AY342,IF(AND(COUNTIF(AY:AY,AY342)&gt;1,COUNTIF(AZ$2:AZ341,AY342)&gt;=1),"",AY342))</f>
        <v/>
      </c>
      <c r="BA342" s="204" t="str">
        <v/>
      </c>
      <c r="BB342" s="204" t="str">
        <f>IF(BA342="","",MAX(BB$2:BB341)+1)</f>
        <v/>
      </c>
      <c r="BC342" s="204"/>
      <c r="BD342" s="204">
        <v>340</v>
      </c>
      <c r="BE342" s="204" t="str">
        <f t="shared" si="106"/>
        <v>NAFPENZAL T</v>
      </c>
      <c r="BF342" s="204" t="str">
        <f t="shared" si="95"/>
        <v>INTRAMAM</v>
      </c>
      <c r="BG342" s="204" t="str">
        <f t="shared" si="96"/>
        <v>PENICILLINES</v>
      </c>
      <c r="BH342" s="204" t="str">
        <f t="shared" si="97"/>
        <v>AMINOGLYCOSIDES</v>
      </c>
      <c r="BI342" s="204" t="str">
        <f t="shared" si="98"/>
        <v>PENICILLINES</v>
      </c>
      <c r="BJ342" s="204" t="str">
        <f t="shared" si="99"/>
        <v>benzylpenicillin</v>
      </c>
      <c r="BK342" s="204" t="str">
        <f t="shared" si="100"/>
        <v>dihydrostreptomycin</v>
      </c>
      <c r="BL342" s="204" t="str">
        <f t="shared" si="101"/>
        <v>nafcillin</v>
      </c>
      <c r="BM342" s="204" t="str">
        <f t="shared" si="107"/>
        <v>Benzylpénicilline + Dihydrostreptomycine + Nafcilline</v>
      </c>
      <c r="BN342" s="204" t="str">
        <f t="shared" si="102"/>
        <v>Benzylpénicilline</v>
      </c>
      <c r="BO342" s="204" t="str">
        <f t="shared" si="103"/>
        <v>Dihydrostreptomycine</v>
      </c>
      <c r="BP342" s="204" t="str">
        <f t="shared" si="104"/>
        <v>Nafcilline</v>
      </c>
      <c r="BQ342" s="204" t="str">
        <f t="shared" si="108"/>
        <v>Penicillines</v>
      </c>
      <c r="BR342" s="204" t="str">
        <f t="shared" si="109"/>
        <v>Penicillines</v>
      </c>
      <c r="BS342" s="204" t="str">
        <f t="shared" si="110"/>
        <v>Aminoglycosides</v>
      </c>
      <c r="BT342" s="204" t="str">
        <f t="shared" si="111"/>
        <v>Penicillines</v>
      </c>
      <c r="BU342" s="104" t="str">
        <f t="shared" si="112"/>
        <v>Voie intramammaire</v>
      </c>
      <c r="BV342" s="202" t="str">
        <f t="shared" si="113"/>
        <v/>
      </c>
      <c r="BX342"/>
      <c r="BY342"/>
      <c r="BZ342"/>
      <c r="CA342"/>
      <c r="CB342"/>
      <c r="CD342"/>
      <c r="CO342" s="202">
        <v>341</v>
      </c>
    </row>
    <row r="343" spans="1:93" x14ac:dyDescent="0.25">
      <c r="A343" s="203" t="s">
        <v>4005</v>
      </c>
      <c r="B343" s="204" t="s">
        <v>4006</v>
      </c>
      <c r="C343" s="204" t="s">
        <v>3868</v>
      </c>
      <c r="D343" s="210" t="s">
        <v>851</v>
      </c>
      <c r="E343" s="204" t="s">
        <v>852</v>
      </c>
      <c r="F343" s="204" t="s">
        <v>709</v>
      </c>
      <c r="G343" s="204" t="s">
        <v>853</v>
      </c>
      <c r="H343" s="204" t="s">
        <v>1446</v>
      </c>
      <c r="I343" s="204" t="s">
        <v>853</v>
      </c>
      <c r="J343" s="204" t="s">
        <v>1901</v>
      </c>
      <c r="K343" s="204" t="s">
        <v>1901</v>
      </c>
      <c r="L343" s="204" t="s">
        <v>2713</v>
      </c>
      <c r="M343" s="204" t="s">
        <v>213</v>
      </c>
      <c r="N343" s="204" t="s">
        <v>1275</v>
      </c>
      <c r="O343" s="204" t="s">
        <v>858</v>
      </c>
      <c r="P343" s="204" t="s">
        <v>859</v>
      </c>
      <c r="Q343" s="204" t="s">
        <v>885</v>
      </c>
      <c r="R343" s="204">
        <v>40</v>
      </c>
      <c r="S343" s="204">
        <v>1</v>
      </c>
      <c r="T343" s="204">
        <v>0</v>
      </c>
      <c r="U343" s="204">
        <v>0</v>
      </c>
      <c r="V343" s="204">
        <v>0</v>
      </c>
      <c r="W343" s="204">
        <v>0</v>
      </c>
      <c r="X343" s="204">
        <v>0</v>
      </c>
      <c r="Y343" s="204">
        <v>0</v>
      </c>
      <c r="Z343" s="204">
        <v>0</v>
      </c>
      <c r="AA343" s="204">
        <v>0</v>
      </c>
      <c r="AB343" s="204">
        <v>0</v>
      </c>
      <c r="AC343" s="204">
        <v>0</v>
      </c>
      <c r="AD343" s="204">
        <v>15</v>
      </c>
      <c r="AE343" s="204">
        <v>2</v>
      </c>
      <c r="AF343" s="204">
        <v>0</v>
      </c>
      <c r="AG343" s="204">
        <v>0</v>
      </c>
      <c r="AH343" s="204">
        <v>0</v>
      </c>
      <c r="AI343" s="204">
        <v>0</v>
      </c>
      <c r="AJ343" s="204"/>
      <c r="AK343" s="204"/>
      <c r="AL343" s="204"/>
      <c r="AM343" s="204"/>
      <c r="AN343" s="204"/>
      <c r="AO343" s="204"/>
      <c r="AP343" s="204"/>
      <c r="AQ343" s="204"/>
      <c r="AR343" s="204"/>
      <c r="AS343" s="204"/>
      <c r="AT343" s="204"/>
      <c r="AU343" s="204"/>
      <c r="AV343" s="204"/>
      <c r="AW343" s="204"/>
      <c r="AX343" s="204"/>
      <c r="AY343" s="204" t="str">
        <f t="shared" si="105"/>
        <v>COLFEN 300 MG/ML SOLUTION INJECTABLE POUR BOVINS ET PORCINS</v>
      </c>
      <c r="AZ343" s="204" t="str">
        <f>IF(COUNTIF(AY:AY,AY343)=1,AY343,IF(AND(COUNTIF(AY:AY,AY343)&gt;1,COUNTIF(AZ$2:AZ342,AY343)&gt;=1),"",AY343))</f>
        <v>COLFEN 300 MG/ML SOLUTION INJECTABLE POUR BOVINS ET PORCINS</v>
      </c>
      <c r="BA343" s="204" t="str">
        <v/>
      </c>
      <c r="BB343" s="204" t="str">
        <f>IF(BA343="","",MAX(BB$2:BB342)+1)</f>
        <v/>
      </c>
      <c r="BC343" s="204"/>
      <c r="BD343" s="204">
        <v>341</v>
      </c>
      <c r="BE343" s="204" t="str">
        <f t="shared" si="106"/>
        <v>NAXCEL 100 MG/ML SUSPENSION INJECTABLE POUR PORCINS</v>
      </c>
      <c r="BF343" s="204" t="str">
        <f t="shared" si="95"/>
        <v>INJ</v>
      </c>
      <c r="BG343" s="204" t="str">
        <f t="shared" si="96"/>
        <v>CEPHALOSPORINES 3&amp;4G</v>
      </c>
      <c r="BH343" s="204" t="str">
        <f t="shared" si="97"/>
        <v/>
      </c>
      <c r="BI343" s="204" t="str">
        <f t="shared" si="98"/>
        <v/>
      </c>
      <c r="BJ343" s="204" t="str">
        <f t="shared" si="99"/>
        <v>ceftiofur</v>
      </c>
      <c r="BK343" s="204" t="str">
        <f t="shared" si="100"/>
        <v/>
      </c>
      <c r="BL343" s="204" t="str">
        <f t="shared" si="101"/>
        <v/>
      </c>
      <c r="BM343" s="204" t="str">
        <f t="shared" si="107"/>
        <v>Ceftiofur</v>
      </c>
      <c r="BN343" s="204" t="str">
        <f t="shared" si="102"/>
        <v>Ceftiofur</v>
      </c>
      <c r="BO343" s="204" t="str">
        <f t="shared" si="103"/>
        <v/>
      </c>
      <c r="BP343" s="204" t="str">
        <f t="shared" si="104"/>
        <v/>
      </c>
      <c r="BQ343" s="204" t="str">
        <f t="shared" si="108"/>
        <v>Cephalosporines 3&amp;4G</v>
      </c>
      <c r="BR343" s="204" t="str">
        <f t="shared" si="109"/>
        <v>Cephalosporines 3&amp;4G</v>
      </c>
      <c r="BS343" s="204" t="str">
        <f t="shared" si="110"/>
        <v/>
      </c>
      <c r="BT343" s="204" t="str">
        <f t="shared" si="111"/>
        <v/>
      </c>
      <c r="BU343" s="104" t="str">
        <f t="shared" si="112"/>
        <v>Voie parentérale</v>
      </c>
      <c r="BV343" s="202" t="str">
        <f t="shared" si="113"/>
        <v>x</v>
      </c>
      <c r="BX343"/>
      <c r="BY343"/>
      <c r="BZ343"/>
      <c r="CA343"/>
      <c r="CB343"/>
      <c r="CD343"/>
      <c r="CO343" s="202">
        <v>342</v>
      </c>
    </row>
    <row r="344" spans="1:93" x14ac:dyDescent="0.25">
      <c r="A344" s="203" t="s">
        <v>4005</v>
      </c>
      <c r="B344" s="204" t="s">
        <v>4007</v>
      </c>
      <c r="C344" s="204" t="s">
        <v>4008</v>
      </c>
      <c r="D344" s="210" t="s">
        <v>863</v>
      </c>
      <c r="E344" s="204" t="s">
        <v>852</v>
      </c>
      <c r="F344" s="204" t="s">
        <v>709</v>
      </c>
      <c r="G344" s="204" t="s">
        <v>853</v>
      </c>
      <c r="H344" s="204" t="s">
        <v>1446</v>
      </c>
      <c r="I344" s="204" t="s">
        <v>853</v>
      </c>
      <c r="J344" s="204" t="s">
        <v>1901</v>
      </c>
      <c r="K344" s="204" t="s">
        <v>1901</v>
      </c>
      <c r="L344" s="204" t="s">
        <v>2713</v>
      </c>
      <c r="M344" s="204" t="s">
        <v>213</v>
      </c>
      <c r="N344" s="204" t="s">
        <v>1275</v>
      </c>
      <c r="O344" s="204" t="s">
        <v>858</v>
      </c>
      <c r="P344" s="204" t="s">
        <v>859</v>
      </c>
      <c r="Q344" s="204" t="s">
        <v>1371</v>
      </c>
      <c r="R344" s="204">
        <v>40</v>
      </c>
      <c r="S344" s="204">
        <v>1</v>
      </c>
      <c r="T344" s="204">
        <v>0</v>
      </c>
      <c r="U344" s="204">
        <v>0</v>
      </c>
      <c r="V344" s="204">
        <v>0</v>
      </c>
      <c r="W344" s="204">
        <v>0</v>
      </c>
      <c r="X344" s="204">
        <v>0</v>
      </c>
      <c r="Y344" s="204">
        <v>0</v>
      </c>
      <c r="Z344" s="204">
        <v>0</v>
      </c>
      <c r="AA344" s="204">
        <v>0</v>
      </c>
      <c r="AB344" s="204">
        <v>0</v>
      </c>
      <c r="AC344" s="204">
        <v>0</v>
      </c>
      <c r="AD344" s="204">
        <v>15</v>
      </c>
      <c r="AE344" s="204">
        <v>2</v>
      </c>
      <c r="AF344" s="204">
        <v>0</v>
      </c>
      <c r="AG344" s="204">
        <v>0</v>
      </c>
      <c r="AH344" s="204">
        <v>0</v>
      </c>
      <c r="AI344" s="204">
        <v>0</v>
      </c>
      <c r="AJ344" s="204"/>
      <c r="AK344" s="204"/>
      <c r="AL344" s="204"/>
      <c r="AM344" s="204"/>
      <c r="AN344" s="204"/>
      <c r="AO344" s="204"/>
      <c r="AP344" s="204"/>
      <c r="AQ344" s="204"/>
      <c r="AR344" s="204"/>
      <c r="AS344" s="204"/>
      <c r="AT344" s="204"/>
      <c r="AU344" s="204"/>
      <c r="AV344" s="204"/>
      <c r="AW344" s="204"/>
      <c r="AX344" s="204"/>
      <c r="AY344" s="204" t="str">
        <f t="shared" si="105"/>
        <v>COLFEN 300 MG/ML SOLUTION INJECTABLE POUR BOVINS ET PORCINS</v>
      </c>
      <c r="AZ344" s="204" t="str">
        <f>IF(COUNTIF(AY:AY,AY344)=1,AY344,IF(AND(COUNTIF(AY:AY,AY344)&gt;1,COUNTIF(AZ$2:AZ343,AY344)&gt;=1),"",AY344))</f>
        <v/>
      </c>
      <c r="BA344" s="204" t="str">
        <v/>
      </c>
      <c r="BB344" s="204" t="str">
        <f>IF(BA344="","",MAX(BB$2:BB343)+1)</f>
        <v/>
      </c>
      <c r="BC344" s="204"/>
      <c r="BD344" s="204">
        <v>342</v>
      </c>
      <c r="BE344" s="204" t="str">
        <f t="shared" si="106"/>
        <v>NAXCEL 200 MG/ML SUSPENSION INJECTABLE POUR BOVINS</v>
      </c>
      <c r="BF344" s="204" t="str">
        <f t="shared" si="95"/>
        <v>INJ</v>
      </c>
      <c r="BG344" s="204" t="str">
        <f t="shared" si="96"/>
        <v>CEPHALOSPORINES 3&amp;4G</v>
      </c>
      <c r="BH344" s="204" t="str">
        <f t="shared" si="97"/>
        <v/>
      </c>
      <c r="BI344" s="204" t="str">
        <f t="shared" si="98"/>
        <v/>
      </c>
      <c r="BJ344" s="204" t="str">
        <f t="shared" si="99"/>
        <v>ceftiofur</v>
      </c>
      <c r="BK344" s="204" t="str">
        <f t="shared" si="100"/>
        <v/>
      </c>
      <c r="BL344" s="204" t="str">
        <f t="shared" si="101"/>
        <v/>
      </c>
      <c r="BM344" s="204" t="str">
        <f t="shared" si="107"/>
        <v>Ceftiofur</v>
      </c>
      <c r="BN344" s="204" t="str">
        <f t="shared" si="102"/>
        <v>Ceftiofur</v>
      </c>
      <c r="BO344" s="204" t="str">
        <f t="shared" si="103"/>
        <v/>
      </c>
      <c r="BP344" s="204" t="str">
        <f t="shared" si="104"/>
        <v/>
      </c>
      <c r="BQ344" s="204" t="str">
        <f t="shared" si="108"/>
        <v>Cephalosporines 3&amp;4G</v>
      </c>
      <c r="BR344" s="204" t="str">
        <f t="shared" si="109"/>
        <v>Cephalosporines 3&amp;4G</v>
      </c>
      <c r="BS344" s="204" t="str">
        <f t="shared" si="110"/>
        <v/>
      </c>
      <c r="BT344" s="204" t="str">
        <f t="shared" si="111"/>
        <v/>
      </c>
      <c r="BU344" s="104" t="str">
        <f t="shared" si="112"/>
        <v>Voie parentérale</v>
      </c>
      <c r="BV344" s="202" t="str">
        <f t="shared" si="113"/>
        <v>x</v>
      </c>
      <c r="BX344"/>
      <c r="BY344"/>
      <c r="BZ344"/>
      <c r="CA344"/>
      <c r="CB344"/>
      <c r="CD344"/>
      <c r="CO344" s="202">
        <v>343</v>
      </c>
    </row>
    <row r="345" spans="1:93" x14ac:dyDescent="0.25">
      <c r="A345" s="203" t="s">
        <v>4313</v>
      </c>
      <c r="B345" s="204" t="s">
        <v>4314</v>
      </c>
      <c r="C345" s="204" t="s">
        <v>1356</v>
      </c>
      <c r="D345" s="210" t="s">
        <v>923</v>
      </c>
      <c r="E345" s="204" t="s">
        <v>852</v>
      </c>
      <c r="F345" s="204" t="s">
        <v>710</v>
      </c>
      <c r="G345" s="204" t="s">
        <v>1055</v>
      </c>
      <c r="H345" s="204" t="s">
        <v>4315</v>
      </c>
      <c r="I345" s="204" t="s">
        <v>910</v>
      </c>
      <c r="J345" s="204" t="s">
        <v>1013</v>
      </c>
      <c r="K345" s="204" t="s">
        <v>1013</v>
      </c>
      <c r="L345" s="204" t="s">
        <v>1095</v>
      </c>
      <c r="M345" s="204" t="s">
        <v>1096</v>
      </c>
      <c r="N345" s="204" t="s">
        <v>4316</v>
      </c>
      <c r="O345" s="204" t="s">
        <v>894</v>
      </c>
      <c r="P345" s="204" t="s">
        <v>1098</v>
      </c>
      <c r="Q345" s="204" t="s">
        <v>1212</v>
      </c>
      <c r="R345" s="204">
        <v>4.88</v>
      </c>
      <c r="S345" s="204">
        <v>5</v>
      </c>
      <c r="T345" s="204">
        <v>0</v>
      </c>
      <c r="U345" s="204">
        <v>0</v>
      </c>
      <c r="V345" s="204">
        <v>0</v>
      </c>
      <c r="W345" s="204">
        <v>0</v>
      </c>
      <c r="X345" s="204">
        <v>0</v>
      </c>
      <c r="Y345" s="204">
        <v>0</v>
      </c>
      <c r="Z345" s="204">
        <v>0</v>
      </c>
      <c r="AA345" s="204">
        <v>0</v>
      </c>
      <c r="AB345" s="204">
        <v>4.88</v>
      </c>
      <c r="AC345" s="204">
        <v>5</v>
      </c>
      <c r="AD345" s="204">
        <v>4.88</v>
      </c>
      <c r="AE345" s="204">
        <v>5</v>
      </c>
      <c r="AF345" s="204">
        <v>3.66</v>
      </c>
      <c r="AG345" s="204">
        <v>5</v>
      </c>
      <c r="AH345" s="204">
        <v>0</v>
      </c>
      <c r="AI345" s="204">
        <v>0</v>
      </c>
      <c r="AJ345" s="204"/>
      <c r="AK345" s="204"/>
      <c r="AL345" s="204"/>
      <c r="AM345" s="204"/>
      <c r="AN345" s="204"/>
      <c r="AO345" s="204"/>
      <c r="AP345" s="204"/>
      <c r="AQ345" s="204"/>
      <c r="AR345" s="204"/>
      <c r="AS345" s="204"/>
      <c r="AT345" s="204"/>
      <c r="AU345" s="204"/>
      <c r="AV345" s="204"/>
      <c r="AW345" s="204"/>
      <c r="AX345" s="204"/>
      <c r="AY345" s="204" t="str">
        <f t="shared" si="105"/>
        <v>COLFIVE 5 000 000 UI/ML CONCENTRE POUR SUSPENSION BUVABLE POUR VEAUX PORCINS AGNEAUX POULETS ET DINDES</v>
      </c>
      <c r="AZ345" s="204" t="str">
        <f>IF(COUNTIF(AY:AY,AY345)=1,AY345,IF(AND(COUNTIF(AY:AY,AY345)&gt;1,COUNTIF(AZ$2:AZ344,AY345)&gt;=1),"",AY345))</f>
        <v>COLFIVE 5 000 000 UI/ML CONCENTRE POUR SUSPENSION BUVABLE POUR VEAUX PORCINS AGNEAUX POULETS ET DINDES</v>
      </c>
      <c r="BA345" s="204" t="str">
        <v/>
      </c>
      <c r="BB345" s="204" t="str">
        <f>IF(BA345="","",MAX(BB$2:BB344)+1)</f>
        <v/>
      </c>
      <c r="BC345" s="204"/>
      <c r="BD345" s="204">
        <v>343</v>
      </c>
      <c r="BE345" s="204" t="str">
        <f t="shared" si="106"/>
        <v>NEGEROL AEROSOL</v>
      </c>
      <c r="BF345" s="204" t="str">
        <f t="shared" si="95"/>
        <v>EXTERNE</v>
      </c>
      <c r="BG345" s="204" t="str">
        <f t="shared" si="96"/>
        <v>PHENICOLES</v>
      </c>
      <c r="BH345" s="204" t="str">
        <f t="shared" si="97"/>
        <v/>
      </c>
      <c r="BI345" s="204" t="str">
        <f t="shared" si="98"/>
        <v/>
      </c>
      <c r="BJ345" s="204" t="str">
        <f t="shared" si="99"/>
        <v>thiamphenicol</v>
      </c>
      <c r="BK345" s="204" t="str">
        <f t="shared" si="100"/>
        <v/>
      </c>
      <c r="BL345" s="204" t="str">
        <f t="shared" si="101"/>
        <v/>
      </c>
      <c r="BM345" s="204" t="str">
        <f t="shared" si="107"/>
        <v>Thiamphénicol</v>
      </c>
      <c r="BN345" s="204" t="str">
        <f t="shared" si="102"/>
        <v>Thiamphénicol</v>
      </c>
      <c r="BO345" s="204" t="str">
        <f t="shared" si="103"/>
        <v/>
      </c>
      <c r="BP345" s="204" t="str">
        <f t="shared" si="104"/>
        <v/>
      </c>
      <c r="BQ345" s="204" t="str">
        <f t="shared" si="108"/>
        <v>Phenicoles</v>
      </c>
      <c r="BR345" s="204" t="str">
        <f t="shared" si="109"/>
        <v>Phenicoles</v>
      </c>
      <c r="BS345" s="204" t="str">
        <f t="shared" si="110"/>
        <v/>
      </c>
      <c r="BT345" s="204" t="str">
        <f t="shared" si="111"/>
        <v/>
      </c>
      <c r="BU345" s="104" t="str">
        <f t="shared" si="112"/>
        <v>Voie externe</v>
      </c>
      <c r="BV345" s="202" t="str">
        <f t="shared" si="113"/>
        <v/>
      </c>
      <c r="BX345"/>
      <c r="BY345"/>
      <c r="BZ345"/>
      <c r="CA345"/>
      <c r="CB345"/>
      <c r="CD345"/>
      <c r="CO345" s="202">
        <v>344</v>
      </c>
    </row>
    <row r="346" spans="1:93" x14ac:dyDescent="0.25">
      <c r="A346" s="203" t="s">
        <v>4313</v>
      </c>
      <c r="B346" s="204" t="s">
        <v>4317</v>
      </c>
      <c r="C346" s="204" t="s">
        <v>1358</v>
      </c>
      <c r="D346" s="210" t="s">
        <v>1054</v>
      </c>
      <c r="E346" s="204" t="s">
        <v>852</v>
      </c>
      <c r="F346" s="204" t="s">
        <v>710</v>
      </c>
      <c r="G346" s="204" t="s">
        <v>1055</v>
      </c>
      <c r="H346" s="204" t="s">
        <v>4315</v>
      </c>
      <c r="I346" s="204" t="s">
        <v>910</v>
      </c>
      <c r="J346" s="204" t="s">
        <v>1013</v>
      </c>
      <c r="K346" s="204" t="s">
        <v>1013</v>
      </c>
      <c r="L346" s="204" t="s">
        <v>1095</v>
      </c>
      <c r="M346" s="204" t="s">
        <v>1096</v>
      </c>
      <c r="N346" s="204" t="s">
        <v>4316</v>
      </c>
      <c r="O346" s="204" t="s">
        <v>894</v>
      </c>
      <c r="P346" s="204" t="s">
        <v>1098</v>
      </c>
      <c r="Q346" s="204" t="s">
        <v>4318</v>
      </c>
      <c r="R346" s="204">
        <v>4.88</v>
      </c>
      <c r="S346" s="204">
        <v>5</v>
      </c>
      <c r="T346" s="204">
        <v>0</v>
      </c>
      <c r="U346" s="204">
        <v>0</v>
      </c>
      <c r="V346" s="204">
        <v>0</v>
      </c>
      <c r="W346" s="204">
        <v>0</v>
      </c>
      <c r="X346" s="204">
        <v>0</v>
      </c>
      <c r="Y346" s="204">
        <v>0</v>
      </c>
      <c r="Z346" s="204">
        <v>0</v>
      </c>
      <c r="AA346" s="204">
        <v>0</v>
      </c>
      <c r="AB346" s="204">
        <v>4.88</v>
      </c>
      <c r="AC346" s="204">
        <v>5</v>
      </c>
      <c r="AD346" s="204">
        <v>4.88</v>
      </c>
      <c r="AE346" s="204">
        <v>5</v>
      </c>
      <c r="AF346" s="204">
        <v>3.66</v>
      </c>
      <c r="AG346" s="204">
        <v>5</v>
      </c>
      <c r="AH346" s="204">
        <v>0</v>
      </c>
      <c r="AI346" s="204">
        <v>0</v>
      </c>
      <c r="AJ346" s="204"/>
      <c r="AK346" s="204"/>
      <c r="AL346" s="204"/>
      <c r="AM346" s="204"/>
      <c r="AN346" s="204"/>
      <c r="AO346" s="204"/>
      <c r="AP346" s="204"/>
      <c r="AQ346" s="204"/>
      <c r="AR346" s="204"/>
      <c r="AS346" s="204"/>
      <c r="AT346" s="204"/>
      <c r="AU346" s="204"/>
      <c r="AV346" s="204"/>
      <c r="AW346" s="204"/>
      <c r="AX346" s="204"/>
      <c r="AY346" s="204" t="str">
        <f t="shared" si="105"/>
        <v>COLFIVE 5 000 000 UI/ML CONCENTRE POUR SUSPENSION BUVABLE POUR VEAUX PORCINS AGNEAUX POULETS ET DINDES</v>
      </c>
      <c r="AZ346" s="204" t="str">
        <f>IF(COUNTIF(AY:AY,AY346)=1,AY346,IF(AND(COUNTIF(AY:AY,AY346)&gt;1,COUNTIF(AZ$2:AZ345,AY346)&gt;=1),"",AY346))</f>
        <v/>
      </c>
      <c r="BA346" s="204" t="str">
        <v/>
      </c>
      <c r="BB346" s="204" t="str">
        <f>IF(BA346="","",MAX(BB$2:BB345)+1)</f>
        <v/>
      </c>
      <c r="BC346" s="204"/>
      <c r="BD346" s="204">
        <v>344</v>
      </c>
      <c r="BE346" s="204" t="str">
        <f t="shared" si="106"/>
        <v>NEO 50 FRANVET</v>
      </c>
      <c r="BF346" s="204" t="str">
        <f t="shared" si="95"/>
        <v>ORAL</v>
      </c>
      <c r="BG346" s="204" t="str">
        <f t="shared" si="96"/>
        <v>AMINOGLYCOSIDES</v>
      </c>
      <c r="BH346" s="204" t="str">
        <f t="shared" si="97"/>
        <v/>
      </c>
      <c r="BI346" s="204" t="str">
        <f t="shared" si="98"/>
        <v/>
      </c>
      <c r="BJ346" s="204" t="str">
        <f t="shared" si="99"/>
        <v>neomycin</v>
      </c>
      <c r="BK346" s="204" t="str">
        <f t="shared" si="100"/>
        <v/>
      </c>
      <c r="BL346" s="204" t="str">
        <f t="shared" si="101"/>
        <v/>
      </c>
      <c r="BM346" s="204" t="str">
        <f t="shared" si="107"/>
        <v>Néomycine</v>
      </c>
      <c r="BN346" s="204" t="str">
        <f t="shared" si="102"/>
        <v>Néomycine</v>
      </c>
      <c r="BO346" s="204" t="str">
        <f t="shared" si="103"/>
        <v/>
      </c>
      <c r="BP346" s="204" t="str">
        <f t="shared" si="104"/>
        <v/>
      </c>
      <c r="BQ346" s="204" t="str">
        <f t="shared" si="108"/>
        <v>Aminoglycosides</v>
      </c>
      <c r="BR346" s="204" t="str">
        <f t="shared" si="109"/>
        <v>Aminoglycosides</v>
      </c>
      <c r="BS346" s="204" t="str">
        <f t="shared" si="110"/>
        <v/>
      </c>
      <c r="BT346" s="204" t="str">
        <f t="shared" si="111"/>
        <v/>
      </c>
      <c r="BU346" s="104" t="str">
        <f t="shared" si="112"/>
        <v>Voie orale  hors prémélanges médicamenteux</v>
      </c>
      <c r="BV346" s="202" t="str">
        <f t="shared" si="113"/>
        <v/>
      </c>
      <c r="BX346"/>
      <c r="BY346"/>
      <c r="BZ346"/>
      <c r="CA346"/>
      <c r="CB346"/>
      <c r="CD346"/>
      <c r="CO346" s="202">
        <v>345</v>
      </c>
    </row>
    <row r="347" spans="1:93" x14ac:dyDescent="0.25">
      <c r="A347" s="203" t="s">
        <v>2196</v>
      </c>
      <c r="B347" s="204" t="s">
        <v>2197</v>
      </c>
      <c r="C347" s="204" t="s">
        <v>2198</v>
      </c>
      <c r="D347" s="210" t="s">
        <v>1038</v>
      </c>
      <c r="E347" s="204" t="s">
        <v>906</v>
      </c>
      <c r="F347" s="204" t="s">
        <v>78</v>
      </c>
      <c r="G347" s="204" t="s">
        <v>908</v>
      </c>
      <c r="H347" s="204" t="s">
        <v>173</v>
      </c>
      <c r="I347" s="204" t="s">
        <v>910</v>
      </c>
      <c r="J347" s="204" t="s">
        <v>1013</v>
      </c>
      <c r="K347" s="204" t="s">
        <v>1013</v>
      </c>
      <c r="L347" s="204" t="s">
        <v>1095</v>
      </c>
      <c r="M347" s="204" t="s">
        <v>1096</v>
      </c>
      <c r="N347" s="204" t="s">
        <v>1629</v>
      </c>
      <c r="O347" s="204" t="s">
        <v>913</v>
      </c>
      <c r="P347" s="204" t="s">
        <v>1098</v>
      </c>
      <c r="Q347" s="204" t="s">
        <v>2199</v>
      </c>
      <c r="R347" s="204">
        <v>4.88</v>
      </c>
      <c r="S347" s="204">
        <v>3</v>
      </c>
      <c r="T347" s="204">
        <v>0</v>
      </c>
      <c r="U347" s="204">
        <v>0</v>
      </c>
      <c r="V347" s="204">
        <v>0</v>
      </c>
      <c r="W347" s="204">
        <v>0</v>
      </c>
      <c r="X347" s="204">
        <v>0</v>
      </c>
      <c r="Y347" s="204">
        <v>0</v>
      </c>
      <c r="Z347" s="204">
        <v>0</v>
      </c>
      <c r="AA347" s="204">
        <v>0</v>
      </c>
      <c r="AB347" s="204">
        <v>4.88</v>
      </c>
      <c r="AC347" s="204">
        <v>3</v>
      </c>
      <c r="AD347" s="204">
        <v>0</v>
      </c>
      <c r="AE347" s="204">
        <v>0</v>
      </c>
      <c r="AF347" s="204">
        <v>0</v>
      </c>
      <c r="AG347" s="204">
        <v>0</v>
      </c>
      <c r="AH347" s="204">
        <v>0</v>
      </c>
      <c r="AI347" s="204">
        <v>0</v>
      </c>
      <c r="AJ347" s="204"/>
      <c r="AK347" s="204"/>
      <c r="AL347" s="204"/>
      <c r="AM347" s="204"/>
      <c r="AN347" s="204"/>
      <c r="AO347" s="204"/>
      <c r="AP347" s="204"/>
      <c r="AQ347" s="204"/>
      <c r="AR347" s="204"/>
      <c r="AS347" s="204"/>
      <c r="AT347" s="204"/>
      <c r="AU347" s="204"/>
      <c r="AV347" s="204"/>
      <c r="AW347" s="204"/>
      <c r="AX347" s="204"/>
      <c r="AY347" s="204" t="str">
        <f t="shared" si="105"/>
        <v>COLIBOLUS</v>
      </c>
      <c r="AZ347" s="204" t="str">
        <f>IF(COUNTIF(AY:AY,AY347)=1,AY347,IF(AND(COUNTIF(AY:AY,AY347)&gt;1,COUNTIF(AZ$2:AZ346,AY347)&gt;=1),"",AY347))</f>
        <v>COLIBOLUS</v>
      </c>
      <c r="BA347" s="204" t="str">
        <v/>
      </c>
      <c r="BB347" s="204" t="str">
        <f>IF(BA347="","",MAX(BB$2:BB346)+1)</f>
        <v/>
      </c>
      <c r="BC347" s="204"/>
      <c r="BD347" s="204">
        <v>345</v>
      </c>
      <c r="BE347" s="204" t="str">
        <f t="shared" si="106"/>
        <v>NEOMAY</v>
      </c>
      <c r="BF347" s="204" t="str">
        <f t="shared" si="95"/>
        <v>ORAL</v>
      </c>
      <c r="BG347" s="204" t="str">
        <f t="shared" si="96"/>
        <v>AMINOGLYCOSIDES</v>
      </c>
      <c r="BH347" s="204" t="str">
        <f t="shared" si="97"/>
        <v/>
      </c>
      <c r="BI347" s="204" t="str">
        <f t="shared" si="98"/>
        <v/>
      </c>
      <c r="BJ347" s="204" t="str">
        <f t="shared" si="99"/>
        <v>neomycin</v>
      </c>
      <c r="BK347" s="204" t="str">
        <f t="shared" si="100"/>
        <v/>
      </c>
      <c r="BL347" s="204" t="str">
        <f t="shared" si="101"/>
        <v/>
      </c>
      <c r="BM347" s="204" t="str">
        <f t="shared" si="107"/>
        <v>Néomycine</v>
      </c>
      <c r="BN347" s="204" t="str">
        <f t="shared" si="102"/>
        <v>Néomycine</v>
      </c>
      <c r="BO347" s="204" t="str">
        <f t="shared" si="103"/>
        <v/>
      </c>
      <c r="BP347" s="204" t="str">
        <f t="shared" si="104"/>
        <v/>
      </c>
      <c r="BQ347" s="204" t="str">
        <f t="shared" si="108"/>
        <v>Aminoglycosides</v>
      </c>
      <c r="BR347" s="204" t="str">
        <f t="shared" si="109"/>
        <v>Aminoglycosides</v>
      </c>
      <c r="BS347" s="204" t="str">
        <f t="shared" si="110"/>
        <v/>
      </c>
      <c r="BT347" s="204" t="str">
        <f t="shared" si="111"/>
        <v/>
      </c>
      <c r="BU347" s="104" t="str">
        <f t="shared" si="112"/>
        <v>Voie orale  hors prémélanges médicamenteux</v>
      </c>
      <c r="BV347" s="202" t="str">
        <f t="shared" si="113"/>
        <v/>
      </c>
      <c r="BX347"/>
      <c r="BY347"/>
      <c r="BZ347"/>
      <c r="CA347"/>
      <c r="CB347"/>
      <c r="CD347"/>
      <c r="CO347" s="202">
        <v>346</v>
      </c>
    </row>
    <row r="348" spans="1:93" x14ac:dyDescent="0.25">
      <c r="A348" s="203" t="s">
        <v>2196</v>
      </c>
      <c r="B348" s="204" t="s">
        <v>2200</v>
      </c>
      <c r="C348" s="204" t="s">
        <v>1786</v>
      </c>
      <c r="D348" s="210" t="s">
        <v>947</v>
      </c>
      <c r="E348" s="204" t="s">
        <v>906</v>
      </c>
      <c r="F348" s="204" t="s">
        <v>78</v>
      </c>
      <c r="G348" s="204" t="s">
        <v>908</v>
      </c>
      <c r="H348" s="204" t="s">
        <v>173</v>
      </c>
      <c r="I348" s="204" t="s">
        <v>910</v>
      </c>
      <c r="J348" s="204" t="s">
        <v>1013</v>
      </c>
      <c r="K348" s="204" t="s">
        <v>1013</v>
      </c>
      <c r="L348" s="204" t="s">
        <v>1095</v>
      </c>
      <c r="M348" s="204" t="s">
        <v>1096</v>
      </c>
      <c r="N348" s="204" t="s">
        <v>1629</v>
      </c>
      <c r="O348" s="204" t="s">
        <v>913</v>
      </c>
      <c r="P348" s="204" t="s">
        <v>1098</v>
      </c>
      <c r="Q348" s="204" t="s">
        <v>2201</v>
      </c>
      <c r="R348" s="204">
        <v>4.88</v>
      </c>
      <c r="S348" s="204">
        <v>3</v>
      </c>
      <c r="T348" s="204">
        <v>0</v>
      </c>
      <c r="U348" s="204">
        <v>0</v>
      </c>
      <c r="V348" s="204">
        <v>0</v>
      </c>
      <c r="W348" s="204">
        <v>0</v>
      </c>
      <c r="X348" s="204">
        <v>0</v>
      </c>
      <c r="Y348" s="204">
        <v>0</v>
      </c>
      <c r="Z348" s="204">
        <v>0</v>
      </c>
      <c r="AA348" s="204">
        <v>0</v>
      </c>
      <c r="AB348" s="204">
        <v>4.88</v>
      </c>
      <c r="AC348" s="204">
        <v>3</v>
      </c>
      <c r="AD348" s="204">
        <v>0</v>
      </c>
      <c r="AE348" s="204">
        <v>0</v>
      </c>
      <c r="AF348" s="204">
        <v>0</v>
      </c>
      <c r="AG348" s="204">
        <v>0</v>
      </c>
      <c r="AH348" s="204">
        <v>0</v>
      </c>
      <c r="AI348" s="204">
        <v>0</v>
      </c>
      <c r="AJ348" s="204"/>
      <c r="AK348" s="204"/>
      <c r="AL348" s="204"/>
      <c r="AM348" s="204"/>
      <c r="AN348" s="204"/>
      <c r="AO348" s="204"/>
      <c r="AP348" s="204"/>
      <c r="AQ348" s="204"/>
      <c r="AR348" s="204"/>
      <c r="AS348" s="204"/>
      <c r="AT348" s="204"/>
      <c r="AU348" s="204"/>
      <c r="AV348" s="204"/>
      <c r="AW348" s="204"/>
      <c r="AX348" s="204"/>
      <c r="AY348" s="204" t="str">
        <f t="shared" si="105"/>
        <v>COLIBOLUS</v>
      </c>
      <c r="AZ348" s="204" t="str">
        <f>IF(COUNTIF(AY:AY,AY348)=1,AY348,IF(AND(COUNTIF(AY:AY,AY348)&gt;1,COUNTIF(AZ$2:AZ347,AY348)&gt;=1),"",AY348))</f>
        <v/>
      </c>
      <c r="BA348" s="204" t="str">
        <v/>
      </c>
      <c r="BB348" s="204" t="str">
        <f>IF(BA348="","",MAX(BB$2:BB347)+1)</f>
        <v/>
      </c>
      <c r="BC348" s="204"/>
      <c r="BD348" s="204">
        <v>346</v>
      </c>
      <c r="BE348" s="204" t="str">
        <f t="shared" si="106"/>
        <v>NEOMYCINE 40 LAPIN-VOLAILLE-PORC ET AGNEAU-CHEVREAU SEVRES FRANVET</v>
      </c>
      <c r="BF348" s="204" t="str">
        <f t="shared" si="95"/>
        <v>PM</v>
      </c>
      <c r="BG348" s="204" t="str">
        <f t="shared" si="96"/>
        <v>AMINOGLYCOSIDES</v>
      </c>
      <c r="BH348" s="204" t="str">
        <f t="shared" si="97"/>
        <v/>
      </c>
      <c r="BI348" s="204" t="str">
        <f t="shared" si="98"/>
        <v/>
      </c>
      <c r="BJ348" s="204" t="str">
        <f t="shared" si="99"/>
        <v>neomycin</v>
      </c>
      <c r="BK348" s="204" t="str">
        <f t="shared" si="100"/>
        <v/>
      </c>
      <c r="BL348" s="204" t="str">
        <f t="shared" si="101"/>
        <v/>
      </c>
      <c r="BM348" s="204" t="str">
        <f t="shared" si="107"/>
        <v>Néomycine</v>
      </c>
      <c r="BN348" s="204" t="str">
        <f t="shared" si="102"/>
        <v>Néomycine</v>
      </c>
      <c r="BO348" s="204" t="str">
        <f t="shared" si="103"/>
        <v/>
      </c>
      <c r="BP348" s="204" t="str">
        <f t="shared" si="104"/>
        <v/>
      </c>
      <c r="BQ348" s="204" t="str">
        <f t="shared" si="108"/>
        <v>Aminoglycosides</v>
      </c>
      <c r="BR348" s="204" t="str">
        <f t="shared" si="109"/>
        <v>Aminoglycosides</v>
      </c>
      <c r="BS348" s="204" t="str">
        <f t="shared" si="110"/>
        <v/>
      </c>
      <c r="BT348" s="204" t="str">
        <f t="shared" si="111"/>
        <v/>
      </c>
      <c r="BU348" s="104" t="str">
        <f t="shared" si="112"/>
        <v>Prémélanges médicamenteux</v>
      </c>
      <c r="BV348" s="202" t="str">
        <f t="shared" si="113"/>
        <v/>
      </c>
      <c r="BX348"/>
      <c r="BY348"/>
      <c r="BZ348"/>
      <c r="CA348"/>
      <c r="CB348"/>
      <c r="CD348"/>
      <c r="CO348" s="202">
        <v>347</v>
      </c>
    </row>
    <row r="349" spans="1:93" x14ac:dyDescent="0.25">
      <c r="A349" s="203" t="s">
        <v>2196</v>
      </c>
      <c r="B349" s="204" t="s">
        <v>2202</v>
      </c>
      <c r="C349" s="204" t="s">
        <v>2203</v>
      </c>
      <c r="D349" s="210" t="s">
        <v>1004</v>
      </c>
      <c r="E349" s="204" t="s">
        <v>906</v>
      </c>
      <c r="F349" s="204" t="s">
        <v>78</v>
      </c>
      <c r="G349" s="204" t="s">
        <v>908</v>
      </c>
      <c r="H349" s="204" t="s">
        <v>173</v>
      </c>
      <c r="I349" s="204" t="s">
        <v>910</v>
      </c>
      <c r="J349" s="204" t="s">
        <v>1013</v>
      </c>
      <c r="K349" s="204" t="s">
        <v>1013</v>
      </c>
      <c r="L349" s="204" t="s">
        <v>1095</v>
      </c>
      <c r="M349" s="204" t="s">
        <v>1096</v>
      </c>
      <c r="N349" s="204" t="s">
        <v>1629</v>
      </c>
      <c r="O349" s="204" t="s">
        <v>913</v>
      </c>
      <c r="P349" s="204" t="s">
        <v>1098</v>
      </c>
      <c r="Q349" s="204" t="s">
        <v>2039</v>
      </c>
      <c r="R349" s="204">
        <v>4.88</v>
      </c>
      <c r="S349" s="204">
        <v>3</v>
      </c>
      <c r="T349" s="204">
        <v>0</v>
      </c>
      <c r="U349" s="204">
        <v>0</v>
      </c>
      <c r="V349" s="204">
        <v>0</v>
      </c>
      <c r="W349" s="204">
        <v>0</v>
      </c>
      <c r="X349" s="204">
        <v>0</v>
      </c>
      <c r="Y349" s="204">
        <v>0</v>
      </c>
      <c r="Z349" s="204">
        <v>0</v>
      </c>
      <c r="AA349" s="204">
        <v>0</v>
      </c>
      <c r="AB349" s="204">
        <v>4.88</v>
      </c>
      <c r="AC349" s="204">
        <v>3</v>
      </c>
      <c r="AD349" s="204">
        <v>0</v>
      </c>
      <c r="AE349" s="204">
        <v>0</v>
      </c>
      <c r="AF349" s="204">
        <v>0</v>
      </c>
      <c r="AG349" s="204">
        <v>0</v>
      </c>
      <c r="AH349" s="204">
        <v>0</v>
      </c>
      <c r="AI349" s="204">
        <v>0</v>
      </c>
      <c r="AJ349" s="204"/>
      <c r="AK349" s="204"/>
      <c r="AL349" s="204"/>
      <c r="AM349" s="204"/>
      <c r="AN349" s="204"/>
      <c r="AO349" s="204"/>
      <c r="AP349" s="204"/>
      <c r="AQ349" s="204"/>
      <c r="AR349" s="204"/>
      <c r="AS349" s="204"/>
      <c r="AT349" s="204"/>
      <c r="AU349" s="204"/>
      <c r="AV349" s="204"/>
      <c r="AW349" s="204"/>
      <c r="AX349" s="204"/>
      <c r="AY349" s="204" t="str">
        <f t="shared" si="105"/>
        <v>COLIBOLUS</v>
      </c>
      <c r="AZ349" s="204" t="str">
        <f>IF(COUNTIF(AY:AY,AY349)=1,AY349,IF(AND(COUNTIF(AY:AY,AY349)&gt;1,COUNTIF(AZ$2:AZ348,AY349)&gt;=1),"",AY349))</f>
        <v/>
      </c>
      <c r="BA349" s="204" t="str">
        <v/>
      </c>
      <c r="BB349" s="204" t="str">
        <f>IF(BA349="","",MAX(BB$2:BB348)+1)</f>
        <v/>
      </c>
      <c r="BC349" s="204"/>
      <c r="BD349" s="204">
        <v>347</v>
      </c>
      <c r="BE349" s="204" t="str">
        <f t="shared" si="106"/>
        <v>NEOMYCINE 50 % VIRBAC</v>
      </c>
      <c r="BF349" s="204" t="str">
        <f t="shared" si="95"/>
        <v>ORAL</v>
      </c>
      <c r="BG349" s="204" t="str">
        <f t="shared" si="96"/>
        <v>AMINOGLYCOSIDES</v>
      </c>
      <c r="BH349" s="204" t="str">
        <f t="shared" si="97"/>
        <v/>
      </c>
      <c r="BI349" s="204" t="str">
        <f t="shared" si="98"/>
        <v/>
      </c>
      <c r="BJ349" s="204" t="str">
        <f t="shared" si="99"/>
        <v>neomycin</v>
      </c>
      <c r="BK349" s="204" t="str">
        <f t="shared" si="100"/>
        <v/>
      </c>
      <c r="BL349" s="204" t="str">
        <f t="shared" si="101"/>
        <v/>
      </c>
      <c r="BM349" s="204" t="str">
        <f t="shared" si="107"/>
        <v>Néomycine</v>
      </c>
      <c r="BN349" s="204" t="str">
        <f t="shared" si="102"/>
        <v>Néomycine</v>
      </c>
      <c r="BO349" s="204" t="str">
        <f t="shared" si="103"/>
        <v/>
      </c>
      <c r="BP349" s="204" t="str">
        <f t="shared" si="104"/>
        <v/>
      </c>
      <c r="BQ349" s="204" t="str">
        <f t="shared" si="108"/>
        <v>Aminoglycosides</v>
      </c>
      <c r="BR349" s="204" t="str">
        <f t="shared" si="109"/>
        <v>Aminoglycosides</v>
      </c>
      <c r="BS349" s="204" t="str">
        <f t="shared" si="110"/>
        <v/>
      </c>
      <c r="BT349" s="204" t="str">
        <f t="shared" si="111"/>
        <v/>
      </c>
      <c r="BU349" s="104" t="str">
        <f t="shared" si="112"/>
        <v>Voie orale  hors prémélanges médicamenteux</v>
      </c>
      <c r="BV349" s="202" t="str">
        <f t="shared" si="113"/>
        <v/>
      </c>
      <c r="BX349"/>
      <c r="BY349"/>
      <c r="BZ349"/>
      <c r="CA349"/>
      <c r="CB349"/>
      <c r="CD349"/>
      <c r="CO349" s="202">
        <v>348</v>
      </c>
    </row>
    <row r="350" spans="1:93" x14ac:dyDescent="0.25">
      <c r="A350" s="203" t="s">
        <v>1444</v>
      </c>
      <c r="B350" s="204" t="s">
        <v>1445</v>
      </c>
      <c r="C350" s="204" t="s">
        <v>850</v>
      </c>
      <c r="D350" s="210" t="s">
        <v>851</v>
      </c>
      <c r="E350" s="204" t="s">
        <v>852</v>
      </c>
      <c r="F350" s="204" t="s">
        <v>79</v>
      </c>
      <c r="G350" s="204" t="s">
        <v>853</v>
      </c>
      <c r="H350" s="204" t="s">
        <v>1446</v>
      </c>
      <c r="I350" s="204" t="s">
        <v>853</v>
      </c>
      <c r="J350" s="204" t="s">
        <v>1091</v>
      </c>
      <c r="K350" s="204" t="s">
        <v>875</v>
      </c>
      <c r="L350" s="204" t="s">
        <v>1092</v>
      </c>
      <c r="M350" s="204" t="s">
        <v>213</v>
      </c>
      <c r="N350" s="204" t="s">
        <v>851</v>
      </c>
      <c r="O350" s="204" t="s">
        <v>858</v>
      </c>
      <c r="P350" s="204" t="s">
        <v>859</v>
      </c>
      <c r="Q350" s="204" t="s">
        <v>947</v>
      </c>
      <c r="R350" s="204">
        <v>20</v>
      </c>
      <c r="S350" s="204">
        <v>3</v>
      </c>
      <c r="T350" s="204">
        <v>0</v>
      </c>
      <c r="U350" s="204">
        <v>0</v>
      </c>
      <c r="V350" s="204">
        <v>0</v>
      </c>
      <c r="W350" s="204">
        <v>0</v>
      </c>
      <c r="X350" s="204">
        <v>0</v>
      </c>
      <c r="Y350" s="204">
        <v>0</v>
      </c>
      <c r="Z350" s="204">
        <v>0</v>
      </c>
      <c r="AA350" s="204">
        <v>0</v>
      </c>
      <c r="AB350" s="204">
        <v>0</v>
      </c>
      <c r="AC350" s="204">
        <v>0</v>
      </c>
      <c r="AD350" s="204">
        <v>20</v>
      </c>
      <c r="AE350" s="204">
        <v>3</v>
      </c>
      <c r="AF350" s="204">
        <v>0</v>
      </c>
      <c r="AG350" s="204">
        <v>0</v>
      </c>
      <c r="AH350" s="204">
        <v>0</v>
      </c>
      <c r="AI350" s="204">
        <v>0</v>
      </c>
      <c r="AJ350" s="204" t="s">
        <v>1013</v>
      </c>
      <c r="AK350" s="204" t="s">
        <v>1095</v>
      </c>
      <c r="AL350" s="204" t="s">
        <v>1096</v>
      </c>
      <c r="AM350" s="204" t="s">
        <v>1097</v>
      </c>
      <c r="AN350" s="204" t="s">
        <v>894</v>
      </c>
      <c r="AO350" s="204" t="s">
        <v>1098</v>
      </c>
      <c r="AP350" s="204" t="s">
        <v>1099</v>
      </c>
      <c r="AQ350" s="204"/>
      <c r="AR350" s="204"/>
      <c r="AS350" s="204"/>
      <c r="AT350" s="204"/>
      <c r="AU350" s="204"/>
      <c r="AV350" s="204"/>
      <c r="AW350" s="204"/>
      <c r="AX350" s="204"/>
      <c r="AY350" s="204" t="str">
        <f t="shared" si="105"/>
        <v>COLICILLINE</v>
      </c>
      <c r="AZ350" s="204" t="str">
        <f>IF(COUNTIF(AY:AY,AY350)=1,AY350,IF(AND(COUNTIF(AY:AY,AY350)&gt;1,COUNTIF(AZ$2:AZ349,AY350)&gt;=1),"",AY350))</f>
        <v>COLICILLINE</v>
      </c>
      <c r="BA350" s="204" t="str">
        <v/>
      </c>
      <c r="BB350" s="204" t="str">
        <f>IF(BA350="","",MAX(BB$2:BB349)+1)</f>
        <v/>
      </c>
      <c r="BC350" s="204"/>
      <c r="BD350" s="204">
        <v>348</v>
      </c>
      <c r="BE350" s="204" t="str">
        <f t="shared" si="106"/>
        <v>NEOMYCINE 50 COOPHAVET</v>
      </c>
      <c r="BF350" s="204" t="str">
        <f t="shared" si="95"/>
        <v>ORAL</v>
      </c>
      <c r="BG350" s="204" t="str">
        <f t="shared" si="96"/>
        <v>AMINOGLYCOSIDES</v>
      </c>
      <c r="BH350" s="204" t="str">
        <f t="shared" si="97"/>
        <v/>
      </c>
      <c r="BI350" s="204" t="str">
        <f t="shared" si="98"/>
        <v/>
      </c>
      <c r="BJ350" s="204" t="str">
        <f t="shared" si="99"/>
        <v>neomycin</v>
      </c>
      <c r="BK350" s="204" t="str">
        <f t="shared" si="100"/>
        <v/>
      </c>
      <c r="BL350" s="204" t="str">
        <f t="shared" si="101"/>
        <v/>
      </c>
      <c r="BM350" s="204" t="str">
        <f t="shared" si="107"/>
        <v>Néomycine</v>
      </c>
      <c r="BN350" s="204" t="str">
        <f t="shared" si="102"/>
        <v>Néomycine</v>
      </c>
      <c r="BO350" s="204" t="str">
        <f t="shared" si="103"/>
        <v/>
      </c>
      <c r="BP350" s="204" t="str">
        <f t="shared" si="104"/>
        <v/>
      </c>
      <c r="BQ350" s="204" t="str">
        <f t="shared" si="108"/>
        <v>Aminoglycosides</v>
      </c>
      <c r="BR350" s="204" t="str">
        <f t="shared" si="109"/>
        <v>Aminoglycosides</v>
      </c>
      <c r="BS350" s="204" t="str">
        <f t="shared" si="110"/>
        <v/>
      </c>
      <c r="BT350" s="204" t="str">
        <f t="shared" si="111"/>
        <v/>
      </c>
      <c r="BU350" s="104" t="str">
        <f t="shared" si="112"/>
        <v>Voie orale  hors prémélanges médicamenteux</v>
      </c>
      <c r="BV350" s="202" t="str">
        <f t="shared" si="113"/>
        <v/>
      </c>
      <c r="BX350"/>
      <c r="BY350"/>
      <c r="BZ350"/>
      <c r="CA350"/>
      <c r="CB350"/>
      <c r="CD350"/>
      <c r="CO350" s="202">
        <v>349</v>
      </c>
    </row>
    <row r="351" spans="1:93" x14ac:dyDescent="0.25">
      <c r="A351" s="203" t="s">
        <v>1444</v>
      </c>
      <c r="B351" s="204" t="s">
        <v>1447</v>
      </c>
      <c r="C351" s="204" t="s">
        <v>862</v>
      </c>
      <c r="D351" s="210" t="s">
        <v>863</v>
      </c>
      <c r="E351" s="204" t="s">
        <v>852</v>
      </c>
      <c r="F351" s="204" t="s">
        <v>79</v>
      </c>
      <c r="G351" s="204" t="s">
        <v>853</v>
      </c>
      <c r="H351" s="204" t="s">
        <v>1446</v>
      </c>
      <c r="I351" s="204" t="s">
        <v>853</v>
      </c>
      <c r="J351" s="204" t="s">
        <v>1091</v>
      </c>
      <c r="K351" s="204" t="s">
        <v>875</v>
      </c>
      <c r="L351" s="204" t="s">
        <v>1092</v>
      </c>
      <c r="M351" s="204" t="s">
        <v>213</v>
      </c>
      <c r="N351" s="204" t="s">
        <v>851</v>
      </c>
      <c r="O351" s="204" t="s">
        <v>858</v>
      </c>
      <c r="P351" s="204" t="s">
        <v>859</v>
      </c>
      <c r="Q351" s="204" t="s">
        <v>950</v>
      </c>
      <c r="R351" s="204">
        <v>20</v>
      </c>
      <c r="S351" s="204">
        <v>3</v>
      </c>
      <c r="T351" s="204">
        <v>0</v>
      </c>
      <c r="U351" s="204">
        <v>0</v>
      </c>
      <c r="V351" s="204">
        <v>0</v>
      </c>
      <c r="W351" s="204">
        <v>0</v>
      </c>
      <c r="X351" s="204">
        <v>0</v>
      </c>
      <c r="Y351" s="204">
        <v>0</v>
      </c>
      <c r="Z351" s="204">
        <v>0</v>
      </c>
      <c r="AA351" s="204">
        <v>0</v>
      </c>
      <c r="AB351" s="204">
        <v>0</v>
      </c>
      <c r="AC351" s="204">
        <v>0</v>
      </c>
      <c r="AD351" s="204">
        <v>20</v>
      </c>
      <c r="AE351" s="204">
        <v>3</v>
      </c>
      <c r="AF351" s="204">
        <v>0</v>
      </c>
      <c r="AG351" s="204">
        <v>0</v>
      </c>
      <c r="AH351" s="204">
        <v>0</v>
      </c>
      <c r="AI351" s="204">
        <v>0</v>
      </c>
      <c r="AJ351" s="204" t="s">
        <v>1013</v>
      </c>
      <c r="AK351" s="204" t="s">
        <v>1095</v>
      </c>
      <c r="AL351" s="204" t="s">
        <v>1096</v>
      </c>
      <c r="AM351" s="204" t="s">
        <v>1097</v>
      </c>
      <c r="AN351" s="204" t="s">
        <v>894</v>
      </c>
      <c r="AO351" s="204" t="s">
        <v>1098</v>
      </c>
      <c r="AP351" s="204" t="s">
        <v>1102</v>
      </c>
      <c r="AQ351" s="204"/>
      <c r="AR351" s="204"/>
      <c r="AS351" s="204"/>
      <c r="AT351" s="204"/>
      <c r="AU351" s="204"/>
      <c r="AV351" s="204"/>
      <c r="AW351" s="204"/>
      <c r="AX351" s="204"/>
      <c r="AY351" s="204" t="str">
        <f t="shared" si="105"/>
        <v>COLICILLINE</v>
      </c>
      <c r="AZ351" s="204" t="str">
        <f>IF(COUNTIF(AY:AY,AY351)=1,AY351,IF(AND(COUNTIF(AY:AY,AY351)&gt;1,COUNTIF(AZ$2:AZ350,AY351)&gt;=1),"",AY351))</f>
        <v/>
      </c>
      <c r="BA351" s="204" t="str">
        <v/>
      </c>
      <c r="BB351" s="204" t="str">
        <f>IF(BA351="","",MAX(BB$2:BB350)+1)</f>
        <v/>
      </c>
      <c r="BC351" s="204"/>
      <c r="BD351" s="204">
        <v>349</v>
      </c>
      <c r="BE351" s="204" t="str">
        <f t="shared" si="106"/>
        <v>NEOXYNE</v>
      </c>
      <c r="BF351" s="204" t="str">
        <f t="shared" si="95"/>
        <v>ORAL</v>
      </c>
      <c r="BG351" s="204" t="str">
        <f t="shared" si="96"/>
        <v>AMINOGLYCOSIDES</v>
      </c>
      <c r="BH351" s="204" t="str">
        <f t="shared" si="97"/>
        <v>TETRACYCLINES</v>
      </c>
      <c r="BI351" s="204" t="str">
        <f t="shared" si="98"/>
        <v/>
      </c>
      <c r="BJ351" s="204" t="str">
        <f t="shared" si="99"/>
        <v>neomycin</v>
      </c>
      <c r="BK351" s="204" t="str">
        <f t="shared" si="100"/>
        <v>oxytetracycline</v>
      </c>
      <c r="BL351" s="204" t="str">
        <f t="shared" si="101"/>
        <v/>
      </c>
      <c r="BM351" s="204" t="str">
        <f t="shared" si="107"/>
        <v>Néomycine + Oxytétracycline</v>
      </c>
      <c r="BN351" s="204" t="str">
        <f t="shared" si="102"/>
        <v>Néomycine</v>
      </c>
      <c r="BO351" s="204" t="str">
        <f t="shared" si="103"/>
        <v>Oxytétracycline</v>
      </c>
      <c r="BP351" s="204" t="str">
        <f t="shared" si="104"/>
        <v/>
      </c>
      <c r="BQ351" s="204" t="str">
        <f t="shared" si="108"/>
        <v>Aminoglycosides + Tetracyclines</v>
      </c>
      <c r="BR351" s="204" t="str">
        <f t="shared" si="109"/>
        <v>Aminoglycosides</v>
      </c>
      <c r="BS351" s="204" t="str">
        <f t="shared" si="110"/>
        <v>Tetracyclines</v>
      </c>
      <c r="BT351" s="204" t="str">
        <f t="shared" si="111"/>
        <v/>
      </c>
      <c r="BU351" s="104" t="str">
        <f t="shared" si="112"/>
        <v>Voie orale  hors prémélanges médicamenteux</v>
      </c>
      <c r="BV351" s="202" t="str">
        <f t="shared" si="113"/>
        <v/>
      </c>
      <c r="BX351"/>
      <c r="BY351"/>
      <c r="BZ351"/>
      <c r="CA351"/>
      <c r="CB351"/>
      <c r="CD351"/>
      <c r="CO351" s="202">
        <v>350</v>
      </c>
    </row>
    <row r="352" spans="1:93" x14ac:dyDescent="0.25">
      <c r="A352" s="203" t="s">
        <v>1113</v>
      </c>
      <c r="B352" s="204" t="s">
        <v>1114</v>
      </c>
      <c r="C352" s="204" t="s">
        <v>1115</v>
      </c>
      <c r="D352" s="210" t="s">
        <v>881</v>
      </c>
      <c r="E352" s="204" t="s">
        <v>906</v>
      </c>
      <c r="F352" s="204" t="s">
        <v>711</v>
      </c>
      <c r="G352" s="204" t="s">
        <v>1116</v>
      </c>
      <c r="H352" s="204" t="s">
        <v>890</v>
      </c>
      <c r="I352" s="204" t="s">
        <v>1116</v>
      </c>
      <c r="J352" s="204" t="s">
        <v>1091</v>
      </c>
      <c r="K352" s="204" t="s">
        <v>875</v>
      </c>
      <c r="L352" s="204" t="s">
        <v>1117</v>
      </c>
      <c r="M352" s="204" t="s">
        <v>213</v>
      </c>
      <c r="N352" s="204" t="s">
        <v>959</v>
      </c>
      <c r="O352" s="204" t="s">
        <v>918</v>
      </c>
      <c r="P352" s="204" t="s">
        <v>859</v>
      </c>
      <c r="Q352" s="204" t="s">
        <v>1118</v>
      </c>
      <c r="R352" s="204">
        <v>0</v>
      </c>
      <c r="S352" s="204">
        <v>0</v>
      </c>
      <c r="T352" s="204">
        <v>0</v>
      </c>
      <c r="U352" s="204">
        <v>0</v>
      </c>
      <c r="V352" s="204">
        <v>0</v>
      </c>
      <c r="W352" s="204">
        <v>0</v>
      </c>
      <c r="X352" s="204">
        <v>0</v>
      </c>
      <c r="Y352" s="204">
        <v>0</v>
      </c>
      <c r="Z352" s="204">
        <v>0</v>
      </c>
      <c r="AA352" s="204">
        <v>0</v>
      </c>
      <c r="AB352" s="204">
        <v>0</v>
      </c>
      <c r="AC352" s="204">
        <v>0</v>
      </c>
      <c r="AD352" s="204">
        <v>0</v>
      </c>
      <c r="AE352" s="204">
        <v>0</v>
      </c>
      <c r="AF352" s="204">
        <v>0</v>
      </c>
      <c r="AG352" s="204">
        <v>0</v>
      </c>
      <c r="AH352" s="204">
        <v>0</v>
      </c>
      <c r="AI352" s="204">
        <v>0</v>
      </c>
      <c r="AJ352" s="204" t="s">
        <v>1013</v>
      </c>
      <c r="AK352" s="204" t="s">
        <v>1095</v>
      </c>
      <c r="AL352" s="204" t="s">
        <v>1096</v>
      </c>
      <c r="AM352" s="204" t="s">
        <v>1119</v>
      </c>
      <c r="AN352" s="204" t="s">
        <v>913</v>
      </c>
      <c r="AO352" s="204" t="s">
        <v>1098</v>
      </c>
      <c r="AP352" s="204" t="s">
        <v>1086</v>
      </c>
      <c r="AQ352" s="204"/>
      <c r="AR352" s="204"/>
      <c r="AS352" s="204"/>
      <c r="AT352" s="204"/>
      <c r="AU352" s="204"/>
      <c r="AV352" s="204"/>
      <c r="AW352" s="204"/>
      <c r="AX352" s="204"/>
      <c r="AY352" s="204" t="str">
        <f t="shared" si="105"/>
        <v>COLICLOX POMMADE</v>
      </c>
      <c r="AZ352" s="204" t="str">
        <f>IF(COUNTIF(AY:AY,AY352)=1,AY352,IF(AND(COUNTIF(AY:AY,AY352)&gt;1,COUNTIF(AZ$2:AZ351,AY352)&gt;=1),"",AY352))</f>
        <v>COLICLOX POMMADE</v>
      </c>
      <c r="BA352" s="204" t="str">
        <v/>
      </c>
      <c r="BB352" s="204" t="str">
        <f>IF(BA352="","",MAX(BB$2:BB351)+1)</f>
        <v/>
      </c>
      <c r="BC352" s="204"/>
      <c r="BD352" s="204">
        <v>350</v>
      </c>
      <c r="BE352" s="204" t="str">
        <f t="shared" si="106"/>
        <v>NIFENCOL 100 MG/ML SOLUTION POUR ADMINISTRATION DANS L'EAU DE BOISSONS POUR PORCINS</v>
      </c>
      <c r="BF352" s="204" t="str">
        <f t="shared" si="95"/>
        <v>ORAL</v>
      </c>
      <c r="BG352" s="204" t="str">
        <f t="shared" si="96"/>
        <v>PHENICOLES</v>
      </c>
      <c r="BH352" s="204" t="str">
        <f t="shared" si="97"/>
        <v/>
      </c>
      <c r="BI352" s="204" t="str">
        <f t="shared" si="98"/>
        <v/>
      </c>
      <c r="BJ352" s="204" t="str">
        <f t="shared" si="99"/>
        <v>florfenicol</v>
      </c>
      <c r="BK352" s="204" t="str">
        <f t="shared" si="100"/>
        <v/>
      </c>
      <c r="BL352" s="204" t="str">
        <f t="shared" si="101"/>
        <v/>
      </c>
      <c r="BM352" s="204" t="str">
        <f t="shared" si="107"/>
        <v>Florfénicol</v>
      </c>
      <c r="BN352" s="204" t="str">
        <f t="shared" si="102"/>
        <v>Florfénicol</v>
      </c>
      <c r="BO352" s="204" t="str">
        <f t="shared" si="103"/>
        <v/>
      </c>
      <c r="BP352" s="204" t="str">
        <f t="shared" si="104"/>
        <v/>
      </c>
      <c r="BQ352" s="204" t="str">
        <f t="shared" si="108"/>
        <v>Phenicoles</v>
      </c>
      <c r="BR352" s="204" t="str">
        <f t="shared" si="109"/>
        <v>Phenicoles</v>
      </c>
      <c r="BS352" s="204" t="str">
        <f t="shared" si="110"/>
        <v/>
      </c>
      <c r="BT352" s="204" t="str">
        <f t="shared" si="111"/>
        <v/>
      </c>
      <c r="BU352" s="104" t="str">
        <f t="shared" si="112"/>
        <v>Voie orale  hors prémélanges médicamenteux</v>
      </c>
      <c r="BV352" s="202" t="str">
        <f t="shared" si="113"/>
        <v/>
      </c>
      <c r="BX352"/>
      <c r="BY352"/>
      <c r="BZ352"/>
      <c r="CA352"/>
      <c r="CB352"/>
      <c r="CD352"/>
      <c r="CO352" s="202">
        <v>351</v>
      </c>
    </row>
    <row r="353" spans="1:93" x14ac:dyDescent="0.25">
      <c r="A353" s="203" t="s">
        <v>1113</v>
      </c>
      <c r="B353" s="204" t="s">
        <v>1120</v>
      </c>
      <c r="C353" s="204" t="s">
        <v>1121</v>
      </c>
      <c r="D353" s="210" t="s">
        <v>1122</v>
      </c>
      <c r="E353" s="204" t="s">
        <v>906</v>
      </c>
      <c r="F353" s="204" t="s">
        <v>711</v>
      </c>
      <c r="G353" s="204" t="s">
        <v>1116</v>
      </c>
      <c r="H353" s="204" t="s">
        <v>890</v>
      </c>
      <c r="I353" s="204" t="s">
        <v>1116</v>
      </c>
      <c r="J353" s="204" t="s">
        <v>1091</v>
      </c>
      <c r="K353" s="204" t="s">
        <v>875</v>
      </c>
      <c r="L353" s="204" t="s">
        <v>1117</v>
      </c>
      <c r="M353" s="204" t="s">
        <v>213</v>
      </c>
      <c r="N353" s="204" t="s">
        <v>959</v>
      </c>
      <c r="O353" s="204" t="s">
        <v>918</v>
      </c>
      <c r="P353" s="204" t="s">
        <v>859</v>
      </c>
      <c r="Q353" s="204" t="s">
        <v>1123</v>
      </c>
      <c r="R353" s="204">
        <v>0</v>
      </c>
      <c r="S353" s="204">
        <v>0</v>
      </c>
      <c r="T353" s="204">
        <v>0</v>
      </c>
      <c r="U353" s="204">
        <v>0</v>
      </c>
      <c r="V353" s="204">
        <v>0</v>
      </c>
      <c r="W353" s="204">
        <v>0</v>
      </c>
      <c r="X353" s="204">
        <v>0</v>
      </c>
      <c r="Y353" s="204">
        <v>0</v>
      </c>
      <c r="Z353" s="204">
        <v>0</v>
      </c>
      <c r="AA353" s="204">
        <v>0</v>
      </c>
      <c r="AB353" s="204">
        <v>0</v>
      </c>
      <c r="AC353" s="204">
        <v>0</v>
      </c>
      <c r="AD353" s="204">
        <v>0</v>
      </c>
      <c r="AE353" s="204">
        <v>0</v>
      </c>
      <c r="AF353" s="204">
        <v>0</v>
      </c>
      <c r="AG353" s="204">
        <v>0</v>
      </c>
      <c r="AH353" s="204">
        <v>0</v>
      </c>
      <c r="AI353" s="204">
        <v>0</v>
      </c>
      <c r="AJ353" s="204" t="s">
        <v>1013</v>
      </c>
      <c r="AK353" s="204" t="s">
        <v>1095</v>
      </c>
      <c r="AL353" s="204" t="s">
        <v>1096</v>
      </c>
      <c r="AM353" s="204" t="s">
        <v>1119</v>
      </c>
      <c r="AN353" s="204" t="s">
        <v>913</v>
      </c>
      <c r="AO353" s="204" t="s">
        <v>1098</v>
      </c>
      <c r="AP353" s="204" t="s">
        <v>1124</v>
      </c>
      <c r="AQ353" s="204"/>
      <c r="AR353" s="204"/>
      <c r="AS353" s="204"/>
      <c r="AT353" s="204"/>
      <c r="AU353" s="204"/>
      <c r="AV353" s="204"/>
      <c r="AW353" s="204"/>
      <c r="AX353" s="204"/>
      <c r="AY353" s="204" t="str">
        <f t="shared" si="105"/>
        <v>COLICLOX POMMADE</v>
      </c>
      <c r="AZ353" s="204" t="str">
        <f>IF(COUNTIF(AY:AY,AY353)=1,AY353,IF(AND(COUNTIF(AY:AY,AY353)&gt;1,COUNTIF(AZ$2:AZ352,AY353)&gt;=1),"",AY353))</f>
        <v/>
      </c>
      <c r="BA353" s="204" t="str">
        <v/>
      </c>
      <c r="BB353" s="204" t="str">
        <f>IF(BA353="","",MAX(BB$2:BB352)+1)</f>
        <v/>
      </c>
      <c r="BC353" s="204"/>
      <c r="BD353" s="204">
        <v>351</v>
      </c>
      <c r="BE353" s="204" t="str">
        <f t="shared" si="106"/>
        <v>NIFENCOL 300 MG/ML SOLUTION INJECTABLE POUR BOVINS ET PORCINS</v>
      </c>
      <c r="BF353" s="204" t="str">
        <f t="shared" si="95"/>
        <v>INJ</v>
      </c>
      <c r="BG353" s="204" t="str">
        <f t="shared" si="96"/>
        <v>PHENICOLES</v>
      </c>
      <c r="BH353" s="204" t="str">
        <f t="shared" si="97"/>
        <v/>
      </c>
      <c r="BI353" s="204" t="str">
        <f t="shared" si="98"/>
        <v/>
      </c>
      <c r="BJ353" s="204" t="str">
        <f t="shared" si="99"/>
        <v>florfenicol</v>
      </c>
      <c r="BK353" s="204" t="str">
        <f t="shared" si="100"/>
        <v/>
      </c>
      <c r="BL353" s="204" t="str">
        <f t="shared" si="101"/>
        <v/>
      </c>
      <c r="BM353" s="204" t="str">
        <f t="shared" si="107"/>
        <v>Florfénicol</v>
      </c>
      <c r="BN353" s="204" t="str">
        <f t="shared" si="102"/>
        <v>Florfénicol</v>
      </c>
      <c r="BO353" s="204" t="str">
        <f t="shared" si="103"/>
        <v/>
      </c>
      <c r="BP353" s="204" t="str">
        <f t="shared" si="104"/>
        <v/>
      </c>
      <c r="BQ353" s="204" t="str">
        <f t="shared" si="108"/>
        <v>Phenicoles</v>
      </c>
      <c r="BR353" s="204" t="str">
        <f t="shared" si="109"/>
        <v>Phenicoles</v>
      </c>
      <c r="BS353" s="204" t="str">
        <f t="shared" si="110"/>
        <v/>
      </c>
      <c r="BT353" s="204" t="str">
        <f t="shared" si="111"/>
        <v/>
      </c>
      <c r="BU353" s="104" t="str">
        <f t="shared" si="112"/>
        <v>Voie parentérale</v>
      </c>
      <c r="BV353" s="202" t="str">
        <f t="shared" si="113"/>
        <v/>
      </c>
      <c r="BX353"/>
      <c r="BY353"/>
      <c r="BZ353"/>
      <c r="CA353"/>
      <c r="CB353"/>
      <c r="CD353"/>
      <c r="CO353" s="202">
        <v>352</v>
      </c>
    </row>
    <row r="354" spans="1:93" x14ac:dyDescent="0.25">
      <c r="A354" s="203" t="s">
        <v>1550</v>
      </c>
      <c r="B354" s="204" t="s">
        <v>1551</v>
      </c>
      <c r="C354" s="204" t="s">
        <v>1552</v>
      </c>
      <c r="D354" s="210" t="s">
        <v>1553</v>
      </c>
      <c r="E354" s="204" t="s">
        <v>924</v>
      </c>
      <c r="F354" s="204" t="s">
        <v>712</v>
      </c>
      <c r="G354" s="204" t="s">
        <v>925</v>
      </c>
      <c r="H354" s="204" t="s">
        <v>1554</v>
      </c>
      <c r="I354" s="204" t="s">
        <v>910</v>
      </c>
      <c r="J354" s="204" t="s">
        <v>1555</v>
      </c>
      <c r="K354" s="204" t="s">
        <v>891</v>
      </c>
      <c r="L354" s="204" t="s">
        <v>1556</v>
      </c>
      <c r="M354" s="204" t="s">
        <v>213</v>
      </c>
      <c r="N354" s="204" t="s">
        <v>1557</v>
      </c>
      <c r="O354" s="204" t="s">
        <v>928</v>
      </c>
      <c r="P354" s="204" t="s">
        <v>1558</v>
      </c>
      <c r="Q354" s="204" t="s">
        <v>1559</v>
      </c>
      <c r="R354" s="204">
        <v>21.55</v>
      </c>
      <c r="S354" s="204">
        <v>3</v>
      </c>
      <c r="T354" s="204">
        <v>0</v>
      </c>
      <c r="U354" s="204">
        <v>0</v>
      </c>
      <c r="V354" s="204">
        <v>21.55</v>
      </c>
      <c r="W354" s="204">
        <v>3</v>
      </c>
      <c r="X354" s="204">
        <v>0</v>
      </c>
      <c r="Y354" s="204">
        <v>0</v>
      </c>
      <c r="Z354" s="204">
        <v>0</v>
      </c>
      <c r="AA354" s="204">
        <v>0</v>
      </c>
      <c r="AB354" s="204">
        <v>21.55</v>
      </c>
      <c r="AC354" s="204">
        <v>3</v>
      </c>
      <c r="AD354" s="204">
        <v>21.55</v>
      </c>
      <c r="AE354" s="204">
        <v>3</v>
      </c>
      <c r="AF354" s="204">
        <v>0</v>
      </c>
      <c r="AG354" s="204">
        <v>0</v>
      </c>
      <c r="AH354" s="204">
        <v>0</v>
      </c>
      <c r="AI354" s="204">
        <v>0</v>
      </c>
      <c r="AJ354" s="204" t="s">
        <v>1013</v>
      </c>
      <c r="AK354" s="204" t="s">
        <v>1095</v>
      </c>
      <c r="AL354" s="204" t="s">
        <v>1096</v>
      </c>
      <c r="AM354" s="204" t="s">
        <v>1560</v>
      </c>
      <c r="AN354" s="204" t="s">
        <v>928</v>
      </c>
      <c r="AO354" s="204" t="s">
        <v>1098</v>
      </c>
      <c r="AP354" s="204" t="s">
        <v>1102</v>
      </c>
      <c r="AQ354" s="204"/>
      <c r="AR354" s="204"/>
      <c r="AS354" s="204"/>
      <c r="AT354" s="204"/>
      <c r="AU354" s="204"/>
      <c r="AV354" s="204"/>
      <c r="AW354" s="204"/>
      <c r="AX354" s="204"/>
      <c r="AY354" s="204" t="str">
        <f t="shared" si="105"/>
        <v>COLIDIARYL</v>
      </c>
      <c r="AZ354" s="204" t="str">
        <f>IF(COUNTIF(AY:AY,AY354)=1,AY354,IF(AND(COUNTIF(AY:AY,AY354)&gt;1,COUNTIF(AZ$2:AZ353,AY354)&gt;=1),"",AY354))</f>
        <v>COLIDIARYL</v>
      </c>
      <c r="BA354" s="204" t="str">
        <v/>
      </c>
      <c r="BB354" s="204" t="str">
        <f>IF(BA354="","",MAX(BB$2:BB353)+1)</f>
        <v/>
      </c>
      <c r="BC354" s="204"/>
      <c r="BD354" s="204">
        <v>352</v>
      </c>
      <c r="BE354" s="204" t="str">
        <f t="shared" si="106"/>
        <v>NORFENICOL 300 MG/ML SOLUTION INJECTABLE POUR BOVINS ET PORCINS</v>
      </c>
      <c r="BF354" s="204" t="str">
        <f t="shared" si="95"/>
        <v>INJ</v>
      </c>
      <c r="BG354" s="204" t="str">
        <f t="shared" si="96"/>
        <v>PHENICOLES</v>
      </c>
      <c r="BH354" s="204" t="str">
        <f t="shared" si="97"/>
        <v/>
      </c>
      <c r="BI354" s="204" t="str">
        <f t="shared" si="98"/>
        <v/>
      </c>
      <c r="BJ354" s="204" t="str">
        <f t="shared" si="99"/>
        <v>florfenicol</v>
      </c>
      <c r="BK354" s="204" t="str">
        <f t="shared" si="100"/>
        <v/>
      </c>
      <c r="BL354" s="204" t="str">
        <f t="shared" si="101"/>
        <v/>
      </c>
      <c r="BM354" s="204" t="str">
        <f t="shared" si="107"/>
        <v>Florfénicol</v>
      </c>
      <c r="BN354" s="204" t="str">
        <f t="shared" si="102"/>
        <v>Florfénicol</v>
      </c>
      <c r="BO354" s="204" t="str">
        <f t="shared" si="103"/>
        <v/>
      </c>
      <c r="BP354" s="204" t="str">
        <f t="shared" si="104"/>
        <v/>
      </c>
      <c r="BQ354" s="204" t="str">
        <f t="shared" si="108"/>
        <v>Phenicoles</v>
      </c>
      <c r="BR354" s="204" t="str">
        <f t="shared" si="109"/>
        <v>Phenicoles</v>
      </c>
      <c r="BS354" s="204" t="str">
        <f t="shared" si="110"/>
        <v/>
      </c>
      <c r="BT354" s="204" t="str">
        <f t="shared" si="111"/>
        <v/>
      </c>
      <c r="BU354" s="104" t="str">
        <f t="shared" si="112"/>
        <v>Voie parentérale</v>
      </c>
      <c r="BV354" s="202" t="str">
        <f t="shared" si="113"/>
        <v/>
      </c>
      <c r="BX354"/>
      <c r="BY354"/>
      <c r="BZ354"/>
      <c r="CA354"/>
      <c r="CB354"/>
      <c r="CD354"/>
      <c r="CO354" s="202">
        <v>353</v>
      </c>
    </row>
    <row r="355" spans="1:93" x14ac:dyDescent="0.25">
      <c r="A355" s="203" t="s">
        <v>1328</v>
      </c>
      <c r="B355" s="204" t="s">
        <v>1329</v>
      </c>
      <c r="C355" s="204" t="s">
        <v>1330</v>
      </c>
      <c r="D355" s="210" t="s">
        <v>851</v>
      </c>
      <c r="E355" s="204" t="s">
        <v>852</v>
      </c>
      <c r="F355" s="204" t="s">
        <v>713</v>
      </c>
      <c r="G355" s="204" t="s">
        <v>1331</v>
      </c>
      <c r="H355" s="204" t="s">
        <v>174</v>
      </c>
      <c r="I355" s="204" t="s">
        <v>910</v>
      </c>
      <c r="J355" s="204" t="s">
        <v>1013</v>
      </c>
      <c r="K355" s="204" t="s">
        <v>1013</v>
      </c>
      <c r="L355" s="204" t="s">
        <v>1095</v>
      </c>
      <c r="M355" s="204" t="s">
        <v>1096</v>
      </c>
      <c r="N355" s="204" t="s">
        <v>1332</v>
      </c>
      <c r="O355" s="204" t="s">
        <v>894</v>
      </c>
      <c r="P355" s="204" t="s">
        <v>1098</v>
      </c>
      <c r="Q355" s="204" t="s">
        <v>1333</v>
      </c>
      <c r="R355" s="204">
        <v>0</v>
      </c>
      <c r="S355" s="204">
        <v>0</v>
      </c>
      <c r="T355" s="204">
        <v>0</v>
      </c>
      <c r="U355" s="204">
        <v>0</v>
      </c>
      <c r="V355" s="204">
        <v>0</v>
      </c>
      <c r="W355" s="204">
        <v>0</v>
      </c>
      <c r="X355" s="204">
        <v>0</v>
      </c>
      <c r="Y355" s="204">
        <v>0</v>
      </c>
      <c r="Z355" s="204">
        <v>0</v>
      </c>
      <c r="AA355" s="204">
        <v>0</v>
      </c>
      <c r="AB355" s="204">
        <v>4.88</v>
      </c>
      <c r="AC355" s="204">
        <v>3</v>
      </c>
      <c r="AD355" s="204">
        <v>4.88</v>
      </c>
      <c r="AE355" s="204">
        <v>3</v>
      </c>
      <c r="AF355" s="204">
        <v>0</v>
      </c>
      <c r="AG355" s="204">
        <v>0</v>
      </c>
      <c r="AH355" s="204">
        <v>0</v>
      </c>
      <c r="AI355" s="204">
        <v>0</v>
      </c>
      <c r="AJ355" s="204"/>
      <c r="AK355" s="204"/>
      <c r="AL355" s="204"/>
      <c r="AM355" s="204"/>
      <c r="AN355" s="204"/>
      <c r="AO355" s="204"/>
      <c r="AP355" s="204"/>
      <c r="AQ355" s="204"/>
      <c r="AR355" s="204"/>
      <c r="AS355" s="204"/>
      <c r="AT355" s="204"/>
      <c r="AU355" s="204"/>
      <c r="AV355" s="204"/>
      <c r="AW355" s="204"/>
      <c r="AX355" s="204"/>
      <c r="AY355" s="204" t="str">
        <f t="shared" si="105"/>
        <v>COLIPATE</v>
      </c>
      <c r="AZ355" s="204" t="str">
        <f>IF(COUNTIF(AY:AY,AY355)=1,AY355,IF(AND(COUNTIF(AY:AY,AY355)&gt;1,COUNTIF(AZ$2:AZ354,AY355)&gt;=1),"",AY355))</f>
        <v>COLIPATE</v>
      </c>
      <c r="BA355" s="204" t="str">
        <v/>
      </c>
      <c r="BB355" s="204" t="str">
        <f>IF(BA355="","",MAX(BB$2:BB354)+1)</f>
        <v/>
      </c>
      <c r="BC355" s="204"/>
      <c r="BD355" s="204">
        <v>353</v>
      </c>
      <c r="BE355" s="204" t="str">
        <f t="shared" si="106"/>
        <v>NOROCLAV SUSPENSION INTRAMAMMAIRE POUR VACHES EN LACTATION</v>
      </c>
      <c r="BF355" s="204" t="str">
        <f t="shared" si="95"/>
        <v>INTRAMAM</v>
      </c>
      <c r="BG355" s="204" t="str">
        <f t="shared" si="96"/>
        <v>PENICILLINES</v>
      </c>
      <c r="BH355" s="204" t="str">
        <f t="shared" si="97"/>
        <v>ACIDE CLAVULANIQUE</v>
      </c>
      <c r="BI355" s="204" t="str">
        <f t="shared" si="98"/>
        <v/>
      </c>
      <c r="BJ355" s="204" t="str">
        <f t="shared" si="99"/>
        <v>amoxicillin</v>
      </c>
      <c r="BK355" s="204" t="str">
        <f t="shared" si="100"/>
        <v>clavulanic acid</v>
      </c>
      <c r="BL355" s="204" t="str">
        <f t="shared" si="101"/>
        <v/>
      </c>
      <c r="BM355" s="204" t="str">
        <f t="shared" si="107"/>
        <v>Amoxicilline + Acide clavulanique</v>
      </c>
      <c r="BN355" s="204" t="str">
        <f t="shared" si="102"/>
        <v>Amoxicilline</v>
      </c>
      <c r="BO355" s="204" t="str">
        <f t="shared" si="103"/>
        <v>Acide clavulanique</v>
      </c>
      <c r="BP355" s="204" t="str">
        <f t="shared" si="104"/>
        <v/>
      </c>
      <c r="BQ355" s="204" t="str">
        <f t="shared" si="108"/>
        <v>Penicillines + Acide clavulanique</v>
      </c>
      <c r="BR355" s="204" t="str">
        <f t="shared" si="109"/>
        <v>Penicillines</v>
      </c>
      <c r="BS355" s="204" t="str">
        <f t="shared" si="110"/>
        <v>Acide clavulanique</v>
      </c>
      <c r="BT355" s="204" t="str">
        <f t="shared" si="111"/>
        <v/>
      </c>
      <c r="BU355" s="104" t="str">
        <f t="shared" si="112"/>
        <v>Voie intramammaire</v>
      </c>
      <c r="BV355" s="202" t="str">
        <f t="shared" si="113"/>
        <v/>
      </c>
      <c r="BX355"/>
      <c r="BY355"/>
      <c r="BZ355"/>
      <c r="CA355"/>
      <c r="CB355"/>
      <c r="CD355"/>
      <c r="CO355" s="202">
        <v>354</v>
      </c>
    </row>
    <row r="356" spans="1:93" x14ac:dyDescent="0.25">
      <c r="A356" s="203" t="s">
        <v>3483</v>
      </c>
      <c r="B356" s="204" t="s">
        <v>3484</v>
      </c>
      <c r="C356" s="204" t="s">
        <v>1358</v>
      </c>
      <c r="D356" s="210" t="s">
        <v>1054</v>
      </c>
      <c r="E356" s="204" t="s">
        <v>852</v>
      </c>
      <c r="F356" s="204" t="s">
        <v>322</v>
      </c>
      <c r="G356" s="204" t="s">
        <v>1055</v>
      </c>
      <c r="H356" s="204" t="s">
        <v>1198</v>
      </c>
      <c r="I356" s="204" t="s">
        <v>910</v>
      </c>
      <c r="J356" s="204" t="s">
        <v>1013</v>
      </c>
      <c r="K356" s="204" t="s">
        <v>1013</v>
      </c>
      <c r="L356" s="204" t="s">
        <v>1095</v>
      </c>
      <c r="M356" s="204" t="s">
        <v>1096</v>
      </c>
      <c r="N356" s="204" t="s">
        <v>1629</v>
      </c>
      <c r="O356" s="204" t="s">
        <v>894</v>
      </c>
      <c r="P356" s="204" t="s">
        <v>1098</v>
      </c>
      <c r="Q356" s="204" t="s">
        <v>2037</v>
      </c>
      <c r="R356" s="204">
        <v>0</v>
      </c>
      <c r="S356" s="204">
        <v>0</v>
      </c>
      <c r="T356" s="204">
        <v>0</v>
      </c>
      <c r="U356" s="204">
        <v>0</v>
      </c>
      <c r="V356" s="204">
        <v>0</v>
      </c>
      <c r="W356" s="204">
        <v>0</v>
      </c>
      <c r="X356" s="204">
        <v>0</v>
      </c>
      <c r="Y356" s="204">
        <v>0</v>
      </c>
      <c r="Z356" s="204">
        <v>0</v>
      </c>
      <c r="AA356" s="204">
        <v>0</v>
      </c>
      <c r="AB356" s="204">
        <v>0</v>
      </c>
      <c r="AC356" s="204">
        <v>0</v>
      </c>
      <c r="AD356" s="204">
        <v>4.88</v>
      </c>
      <c r="AE356" s="204">
        <v>5</v>
      </c>
      <c r="AF356" s="204">
        <v>3.66</v>
      </c>
      <c r="AG356" s="204">
        <v>5</v>
      </c>
      <c r="AH356" s="204">
        <v>0</v>
      </c>
      <c r="AI356" s="204">
        <v>0</v>
      </c>
      <c r="AJ356" s="204"/>
      <c r="AK356" s="204"/>
      <c r="AL356" s="204"/>
      <c r="AM356" s="204"/>
      <c r="AN356" s="204"/>
      <c r="AO356" s="204"/>
      <c r="AP356" s="204"/>
      <c r="AQ356" s="204"/>
      <c r="AR356" s="204"/>
      <c r="AS356" s="204"/>
      <c r="AT356" s="204"/>
      <c r="AU356" s="204"/>
      <c r="AV356" s="204"/>
      <c r="AW356" s="204"/>
      <c r="AX356" s="204"/>
      <c r="AY356" s="204" t="str">
        <f t="shared" si="105"/>
        <v>COLIPRO 2 MUI/ML CONCENTRE POUR SOLUTION BUVABLE POUR PORCINS ET VOLAILLES</v>
      </c>
      <c r="AZ356" s="204" t="str">
        <f>IF(COUNTIF(AY:AY,AY356)=1,AY356,IF(AND(COUNTIF(AY:AY,AY356)&gt;1,COUNTIF(AZ$2:AZ355,AY356)&gt;=1),"",AY356))</f>
        <v>COLIPRO 2 MUI/ML CONCENTRE POUR SOLUTION BUVABLE POUR PORCINS ET VOLAILLES</v>
      </c>
      <c r="BA356" s="204" t="str">
        <v/>
      </c>
      <c r="BB356" s="204" t="str">
        <f>IF(BA356="","",MAX(BB$2:BB355)+1)</f>
        <v/>
      </c>
      <c r="BC356" s="204"/>
      <c r="BD356" s="204">
        <v>354</v>
      </c>
      <c r="BE356" s="204" t="str">
        <f t="shared" si="106"/>
        <v>NOROTYL LA 150 MG/ML SUSPENSION INJECTABLE</v>
      </c>
      <c r="BF356" s="204" t="str">
        <f t="shared" si="95"/>
        <v>INJ</v>
      </c>
      <c r="BG356" s="204" t="str">
        <f t="shared" si="96"/>
        <v>MACROLIDES</v>
      </c>
      <c r="BH356" s="204" t="str">
        <f t="shared" si="97"/>
        <v/>
      </c>
      <c r="BI356" s="204" t="str">
        <f t="shared" si="98"/>
        <v/>
      </c>
      <c r="BJ356" s="204" t="str">
        <f t="shared" si="99"/>
        <v>tylosin</v>
      </c>
      <c r="BK356" s="204" t="str">
        <f t="shared" si="100"/>
        <v/>
      </c>
      <c r="BL356" s="204" t="str">
        <f t="shared" si="101"/>
        <v/>
      </c>
      <c r="BM356" s="204" t="str">
        <f t="shared" si="107"/>
        <v>Tylosine</v>
      </c>
      <c r="BN356" s="204" t="str">
        <f t="shared" si="102"/>
        <v>Tylosine</v>
      </c>
      <c r="BO356" s="204" t="str">
        <f t="shared" si="103"/>
        <v/>
      </c>
      <c r="BP356" s="204" t="str">
        <f t="shared" si="104"/>
        <v/>
      </c>
      <c r="BQ356" s="204" t="str">
        <f t="shared" si="108"/>
        <v>Macrolides</v>
      </c>
      <c r="BR356" s="204" t="str">
        <f t="shared" si="109"/>
        <v>Macrolides</v>
      </c>
      <c r="BS356" s="204" t="str">
        <f t="shared" si="110"/>
        <v/>
      </c>
      <c r="BT356" s="204" t="str">
        <f t="shared" si="111"/>
        <v/>
      </c>
      <c r="BU356" s="104" t="str">
        <f t="shared" si="112"/>
        <v>Voie parentérale</v>
      </c>
      <c r="BV356" s="202" t="str">
        <f t="shared" si="113"/>
        <v/>
      </c>
      <c r="BX356"/>
      <c r="BY356"/>
      <c r="BZ356"/>
      <c r="CA356"/>
      <c r="CB356"/>
      <c r="CD356"/>
      <c r="CO356" s="202">
        <v>355</v>
      </c>
    </row>
    <row r="357" spans="1:93" x14ac:dyDescent="0.25">
      <c r="A357" s="203" t="s">
        <v>3483</v>
      </c>
      <c r="B357" s="204" t="s">
        <v>3485</v>
      </c>
      <c r="C357" s="204" t="s">
        <v>1356</v>
      </c>
      <c r="D357" s="210" t="s">
        <v>923</v>
      </c>
      <c r="E357" s="204" t="s">
        <v>852</v>
      </c>
      <c r="F357" s="204" t="s">
        <v>322</v>
      </c>
      <c r="G357" s="204" t="s">
        <v>1055</v>
      </c>
      <c r="H357" s="204" t="s">
        <v>1198</v>
      </c>
      <c r="I357" s="204" t="s">
        <v>910</v>
      </c>
      <c r="J357" s="204" t="s">
        <v>1013</v>
      </c>
      <c r="K357" s="204" t="s">
        <v>1013</v>
      </c>
      <c r="L357" s="204" t="s">
        <v>1095</v>
      </c>
      <c r="M357" s="204" t="s">
        <v>1096</v>
      </c>
      <c r="N357" s="204" t="s">
        <v>1629</v>
      </c>
      <c r="O357" s="204" t="s">
        <v>894</v>
      </c>
      <c r="P357" s="204" t="s">
        <v>1098</v>
      </c>
      <c r="Q357" s="204" t="s">
        <v>2378</v>
      </c>
      <c r="R357" s="204">
        <v>0</v>
      </c>
      <c r="S357" s="204">
        <v>0</v>
      </c>
      <c r="T357" s="204">
        <v>0</v>
      </c>
      <c r="U357" s="204">
        <v>0</v>
      </c>
      <c r="V357" s="204">
        <v>0</v>
      </c>
      <c r="W357" s="204">
        <v>0</v>
      </c>
      <c r="X357" s="204">
        <v>0</v>
      </c>
      <c r="Y357" s="204">
        <v>0</v>
      </c>
      <c r="Z357" s="204">
        <v>0</v>
      </c>
      <c r="AA357" s="204">
        <v>0</v>
      </c>
      <c r="AB357" s="204">
        <v>0</v>
      </c>
      <c r="AC357" s="204">
        <v>0</v>
      </c>
      <c r="AD357" s="204">
        <v>4.88</v>
      </c>
      <c r="AE357" s="204">
        <v>5</v>
      </c>
      <c r="AF357" s="204">
        <v>3.66</v>
      </c>
      <c r="AG357" s="204">
        <v>5</v>
      </c>
      <c r="AH357" s="204">
        <v>0</v>
      </c>
      <c r="AI357" s="204">
        <v>0</v>
      </c>
      <c r="AJ357" s="204"/>
      <c r="AK357" s="204"/>
      <c r="AL357" s="204"/>
      <c r="AM357" s="204"/>
      <c r="AN357" s="204"/>
      <c r="AO357" s="204"/>
      <c r="AP357" s="204"/>
      <c r="AQ357" s="204"/>
      <c r="AR357" s="204"/>
      <c r="AS357" s="204"/>
      <c r="AT357" s="204"/>
      <c r="AU357" s="204"/>
      <c r="AV357" s="204"/>
      <c r="AW357" s="204"/>
      <c r="AX357" s="204"/>
      <c r="AY357" s="204" t="str">
        <f t="shared" si="105"/>
        <v>COLIPRO 2 MUI/ML CONCENTRE POUR SOLUTION BUVABLE POUR PORCINS ET VOLAILLES</v>
      </c>
      <c r="AZ357" s="204" t="str">
        <f>IF(COUNTIF(AY:AY,AY357)=1,AY357,IF(AND(COUNTIF(AY:AY,AY357)&gt;1,COUNTIF(AZ$2:AZ356,AY357)&gt;=1),"",AY357))</f>
        <v/>
      </c>
      <c r="BA357" s="204" t="str">
        <v/>
      </c>
      <c r="BB357" s="204" t="str">
        <f>IF(BA357="","",MAX(BB$2:BB356)+1)</f>
        <v/>
      </c>
      <c r="BC357" s="204"/>
      <c r="BD357" s="204">
        <v>355</v>
      </c>
      <c r="BE357" s="204" t="str">
        <f t="shared" si="106"/>
        <v>NUFLOR</v>
      </c>
      <c r="BF357" s="204" t="str">
        <f t="shared" si="95"/>
        <v>INJ</v>
      </c>
      <c r="BG357" s="204" t="str">
        <f t="shared" si="96"/>
        <v>PHENICOLES</v>
      </c>
      <c r="BH357" s="204" t="str">
        <f t="shared" si="97"/>
        <v/>
      </c>
      <c r="BI357" s="204" t="str">
        <f t="shared" si="98"/>
        <v/>
      </c>
      <c r="BJ357" s="204" t="str">
        <f t="shared" si="99"/>
        <v>florfenicol</v>
      </c>
      <c r="BK357" s="204" t="str">
        <f t="shared" si="100"/>
        <v/>
      </c>
      <c r="BL357" s="204" t="str">
        <f t="shared" si="101"/>
        <v/>
      </c>
      <c r="BM357" s="204" t="str">
        <f t="shared" si="107"/>
        <v>Florfénicol</v>
      </c>
      <c r="BN357" s="204" t="str">
        <f t="shared" si="102"/>
        <v>Florfénicol</v>
      </c>
      <c r="BO357" s="204" t="str">
        <f t="shared" si="103"/>
        <v/>
      </c>
      <c r="BP357" s="204" t="str">
        <f t="shared" si="104"/>
        <v/>
      </c>
      <c r="BQ357" s="204" t="str">
        <f t="shared" si="108"/>
        <v>Phenicoles</v>
      </c>
      <c r="BR357" s="204" t="str">
        <f t="shared" si="109"/>
        <v>Phenicoles</v>
      </c>
      <c r="BS357" s="204" t="str">
        <f t="shared" si="110"/>
        <v/>
      </c>
      <c r="BT357" s="204" t="str">
        <f t="shared" si="111"/>
        <v/>
      </c>
      <c r="BU357" s="104" t="str">
        <f t="shared" si="112"/>
        <v>Voie parentérale</v>
      </c>
      <c r="BV357" s="202" t="str">
        <f t="shared" si="113"/>
        <v/>
      </c>
      <c r="BX357"/>
      <c r="BY357"/>
      <c r="BZ357"/>
      <c r="CA357"/>
      <c r="CB357"/>
      <c r="CD357"/>
      <c r="CO357" s="202">
        <v>356</v>
      </c>
    </row>
    <row r="358" spans="1:93" x14ac:dyDescent="0.25">
      <c r="A358" s="203" t="s">
        <v>2014</v>
      </c>
      <c r="B358" s="204" t="s">
        <v>2015</v>
      </c>
      <c r="C358" s="204" t="s">
        <v>1169</v>
      </c>
      <c r="D358" s="210" t="s">
        <v>1170</v>
      </c>
      <c r="E358" s="204" t="s">
        <v>924</v>
      </c>
      <c r="F358" s="204" t="s">
        <v>323</v>
      </c>
      <c r="G358" s="204" t="s">
        <v>1171</v>
      </c>
      <c r="H358" s="204" t="s">
        <v>2016</v>
      </c>
      <c r="I358" s="204" t="s">
        <v>1173</v>
      </c>
      <c r="J358" s="204" t="s">
        <v>1013</v>
      </c>
      <c r="K358" s="204" t="s">
        <v>1013</v>
      </c>
      <c r="L358" s="204" t="s">
        <v>1095</v>
      </c>
      <c r="M358" s="204" t="s">
        <v>1096</v>
      </c>
      <c r="N358" s="204" t="s">
        <v>1211</v>
      </c>
      <c r="O358" s="204" t="s">
        <v>928</v>
      </c>
      <c r="P358" s="204" t="s">
        <v>1098</v>
      </c>
      <c r="Q358" s="204" t="s">
        <v>1212</v>
      </c>
      <c r="R358" s="204">
        <v>0</v>
      </c>
      <c r="S358" s="204">
        <v>0</v>
      </c>
      <c r="T358" s="204">
        <v>0</v>
      </c>
      <c r="U358" s="204">
        <v>0</v>
      </c>
      <c r="V358" s="204">
        <v>0</v>
      </c>
      <c r="W358" s="204">
        <v>0</v>
      </c>
      <c r="X358" s="204">
        <v>0</v>
      </c>
      <c r="Y358" s="204">
        <v>0</v>
      </c>
      <c r="Z358" s="204">
        <v>4.88</v>
      </c>
      <c r="AA358" s="204">
        <v>7</v>
      </c>
      <c r="AB358" s="204">
        <v>4.88</v>
      </c>
      <c r="AC358" s="204">
        <v>7</v>
      </c>
      <c r="AD358" s="204">
        <v>4.88</v>
      </c>
      <c r="AE358" s="204">
        <v>7</v>
      </c>
      <c r="AF358" s="204">
        <v>4.88</v>
      </c>
      <c r="AG358" s="204">
        <v>7</v>
      </c>
      <c r="AH358" s="204">
        <v>0</v>
      </c>
      <c r="AI358" s="204">
        <v>0</v>
      </c>
      <c r="AJ358" s="204"/>
      <c r="AK358" s="204"/>
      <c r="AL358" s="204"/>
      <c r="AM358" s="204"/>
      <c r="AN358" s="204"/>
      <c r="AO358" s="204"/>
      <c r="AP358" s="204"/>
      <c r="AQ358" s="204"/>
      <c r="AR358" s="204"/>
      <c r="AS358" s="204"/>
      <c r="AT358" s="204"/>
      <c r="AU358" s="204"/>
      <c r="AV358" s="204"/>
      <c r="AW358" s="204"/>
      <c r="AX358" s="204"/>
      <c r="AY358" s="204" t="str">
        <f t="shared" si="105"/>
        <v>COLISTINE 200-CB LAPIN-VOLAILLE-PORC ET AGNEAU-CHEVREAU SEVRES FRANVET</v>
      </c>
      <c r="AZ358" s="204" t="str">
        <f>IF(COUNTIF(AY:AY,AY358)=1,AY358,IF(AND(COUNTIF(AY:AY,AY358)&gt;1,COUNTIF(AZ$2:AZ357,AY358)&gt;=1),"",AY358))</f>
        <v>COLISTINE 200-CB LAPIN-VOLAILLE-PORC ET AGNEAU-CHEVREAU SEVRES FRANVET</v>
      </c>
      <c r="BA358" s="204" t="str">
        <v/>
      </c>
      <c r="BB358" s="204" t="str">
        <f>IF(BA358="","",MAX(BB$2:BB357)+1)</f>
        <v/>
      </c>
      <c r="BC358" s="204"/>
      <c r="BD358" s="204">
        <v>356</v>
      </c>
      <c r="BE358" s="204" t="str">
        <f t="shared" si="106"/>
        <v>NUFLOR 300 MG/ML SOLUTION INJECTABLE POUR BOVINS ET OVINS</v>
      </c>
      <c r="BF358" s="204" t="str">
        <f t="shared" si="95"/>
        <v>INJ</v>
      </c>
      <c r="BG358" s="204" t="str">
        <f t="shared" si="96"/>
        <v>PHENICOLES</v>
      </c>
      <c r="BH358" s="204" t="str">
        <f t="shared" si="97"/>
        <v/>
      </c>
      <c r="BI358" s="204" t="str">
        <f t="shared" si="98"/>
        <v/>
      </c>
      <c r="BJ358" s="204" t="str">
        <f t="shared" si="99"/>
        <v>florfenicol</v>
      </c>
      <c r="BK358" s="204" t="str">
        <f t="shared" si="100"/>
        <v/>
      </c>
      <c r="BL358" s="204" t="str">
        <f t="shared" si="101"/>
        <v/>
      </c>
      <c r="BM358" s="204" t="str">
        <f t="shared" si="107"/>
        <v>Florfénicol</v>
      </c>
      <c r="BN358" s="204" t="str">
        <f t="shared" si="102"/>
        <v>Florfénicol</v>
      </c>
      <c r="BO358" s="204" t="str">
        <f t="shared" si="103"/>
        <v/>
      </c>
      <c r="BP358" s="204" t="str">
        <f t="shared" si="104"/>
        <v/>
      </c>
      <c r="BQ358" s="204" t="str">
        <f t="shared" si="108"/>
        <v>Phenicoles</v>
      </c>
      <c r="BR358" s="204" t="str">
        <f t="shared" si="109"/>
        <v>Phenicoles</v>
      </c>
      <c r="BS358" s="204" t="str">
        <f t="shared" si="110"/>
        <v/>
      </c>
      <c r="BT358" s="204" t="str">
        <f t="shared" si="111"/>
        <v/>
      </c>
      <c r="BU358" s="104" t="str">
        <f t="shared" si="112"/>
        <v>Voie parentérale</v>
      </c>
      <c r="BV358" s="202" t="str">
        <f t="shared" si="113"/>
        <v/>
      </c>
      <c r="BX358"/>
      <c r="BY358"/>
      <c r="BZ358"/>
      <c r="CA358"/>
      <c r="CB358"/>
      <c r="CD358"/>
      <c r="CO358" s="202">
        <v>357</v>
      </c>
    </row>
    <row r="359" spans="1:93" x14ac:dyDescent="0.25">
      <c r="A359" s="203" t="s">
        <v>2754</v>
      </c>
      <c r="B359" s="204" t="s">
        <v>2755</v>
      </c>
      <c r="C359" s="204" t="s">
        <v>1169</v>
      </c>
      <c r="D359" s="210" t="s">
        <v>1170</v>
      </c>
      <c r="E359" s="204" t="s">
        <v>924</v>
      </c>
      <c r="F359" s="204" t="s">
        <v>324</v>
      </c>
      <c r="G359" s="204" t="s">
        <v>1171</v>
      </c>
      <c r="H359" s="204" t="s">
        <v>1189</v>
      </c>
      <c r="I359" s="204" t="s">
        <v>1173</v>
      </c>
      <c r="J359" s="204" t="s">
        <v>1013</v>
      </c>
      <c r="K359" s="204" t="s">
        <v>1013</v>
      </c>
      <c r="L359" s="204" t="s">
        <v>1095</v>
      </c>
      <c r="M359" s="204" t="s">
        <v>1096</v>
      </c>
      <c r="N359" s="204" t="s">
        <v>2431</v>
      </c>
      <c r="O359" s="204" t="s">
        <v>928</v>
      </c>
      <c r="P359" s="204" t="s">
        <v>1098</v>
      </c>
      <c r="Q359" s="204" t="s">
        <v>2037</v>
      </c>
      <c r="R359" s="204">
        <v>0</v>
      </c>
      <c r="S359" s="204">
        <v>0</v>
      </c>
      <c r="T359" s="204">
        <v>0</v>
      </c>
      <c r="U359" s="204">
        <v>0</v>
      </c>
      <c r="V359" s="204">
        <v>0</v>
      </c>
      <c r="W359" s="204">
        <v>0</v>
      </c>
      <c r="X359" s="204">
        <v>0</v>
      </c>
      <c r="Y359" s="204">
        <v>0</v>
      </c>
      <c r="Z359" s="204">
        <v>0</v>
      </c>
      <c r="AA359" s="204">
        <v>0</v>
      </c>
      <c r="AB359" s="204">
        <v>4.88</v>
      </c>
      <c r="AC359" s="204">
        <v>7</v>
      </c>
      <c r="AD359" s="204">
        <v>4.88</v>
      </c>
      <c r="AE359" s="204">
        <v>7</v>
      </c>
      <c r="AF359" s="204">
        <v>0</v>
      </c>
      <c r="AG359" s="204">
        <v>0</v>
      </c>
      <c r="AH359" s="204">
        <v>0</v>
      </c>
      <c r="AI359" s="204">
        <v>0</v>
      </c>
      <c r="AJ359" s="204"/>
      <c r="AK359" s="204"/>
      <c r="AL359" s="204"/>
      <c r="AM359" s="204"/>
      <c r="AN359" s="204"/>
      <c r="AO359" s="204"/>
      <c r="AP359" s="204"/>
      <c r="AQ359" s="204"/>
      <c r="AR359" s="204"/>
      <c r="AS359" s="204"/>
      <c r="AT359" s="204"/>
      <c r="AU359" s="204"/>
      <c r="AV359" s="204"/>
      <c r="AW359" s="204"/>
      <c r="AX359" s="204"/>
      <c r="AY359" s="204" t="str">
        <f t="shared" si="105"/>
        <v>COLISTINE 400-CB PORC ET AGNEAU-CHEVREAU SEVRES FRANVET</v>
      </c>
      <c r="AZ359" s="204" t="str">
        <f>IF(COUNTIF(AY:AY,AY359)=1,AY359,IF(AND(COUNTIF(AY:AY,AY359)&gt;1,COUNTIF(AZ$2:AZ358,AY359)&gt;=1),"",AY359))</f>
        <v>COLISTINE 400-CB PORC ET AGNEAU-CHEVREAU SEVRES FRANVET</v>
      </c>
      <c r="BA359" s="204" t="str">
        <v/>
      </c>
      <c r="BB359" s="204" t="str">
        <f>IF(BA359="","",MAX(BB$2:BB358)+1)</f>
        <v/>
      </c>
      <c r="BC359" s="204"/>
      <c r="BD359" s="204">
        <v>357</v>
      </c>
      <c r="BE359" s="204" t="str">
        <f t="shared" si="106"/>
        <v>NUFLOR 450 SOLUTION INJECTABLE POUR BOVINS</v>
      </c>
      <c r="BF359" s="204" t="str">
        <f t="shared" si="95"/>
        <v>INJ</v>
      </c>
      <c r="BG359" s="204" t="str">
        <f t="shared" si="96"/>
        <v>PHENICOLES</v>
      </c>
      <c r="BH359" s="204" t="str">
        <f t="shared" si="97"/>
        <v/>
      </c>
      <c r="BI359" s="204" t="str">
        <f t="shared" si="98"/>
        <v/>
      </c>
      <c r="BJ359" s="204" t="str">
        <f t="shared" si="99"/>
        <v>florfenicol</v>
      </c>
      <c r="BK359" s="204" t="str">
        <f t="shared" si="100"/>
        <v/>
      </c>
      <c r="BL359" s="204" t="str">
        <f t="shared" si="101"/>
        <v/>
      </c>
      <c r="BM359" s="204" t="str">
        <f t="shared" si="107"/>
        <v>Florfénicol</v>
      </c>
      <c r="BN359" s="204" t="str">
        <f t="shared" si="102"/>
        <v>Florfénicol</v>
      </c>
      <c r="BO359" s="204" t="str">
        <f t="shared" si="103"/>
        <v/>
      </c>
      <c r="BP359" s="204" t="str">
        <f t="shared" si="104"/>
        <v/>
      </c>
      <c r="BQ359" s="204" t="str">
        <f t="shared" si="108"/>
        <v>Phenicoles</v>
      </c>
      <c r="BR359" s="204" t="str">
        <f t="shared" si="109"/>
        <v>Phenicoles</v>
      </c>
      <c r="BS359" s="204" t="str">
        <f t="shared" si="110"/>
        <v/>
      </c>
      <c r="BT359" s="204" t="str">
        <f t="shared" si="111"/>
        <v/>
      </c>
      <c r="BU359" s="104" t="str">
        <f t="shared" si="112"/>
        <v>Voie parentérale</v>
      </c>
      <c r="BV359" s="202" t="str">
        <f t="shared" si="113"/>
        <v/>
      </c>
      <c r="BX359"/>
      <c r="BY359"/>
      <c r="BZ359"/>
      <c r="CA359"/>
      <c r="CB359"/>
      <c r="CD359"/>
      <c r="CO359" s="202">
        <v>358</v>
      </c>
    </row>
    <row r="360" spans="1:93" x14ac:dyDescent="0.25">
      <c r="A360" s="203" t="s">
        <v>2759</v>
      </c>
      <c r="B360" s="204" t="s">
        <v>2760</v>
      </c>
      <c r="C360" s="204" t="s">
        <v>1169</v>
      </c>
      <c r="D360" s="210" t="s">
        <v>1170</v>
      </c>
      <c r="E360" s="204" t="s">
        <v>924</v>
      </c>
      <c r="F360" s="204" t="s">
        <v>325</v>
      </c>
      <c r="G360" s="204" t="s">
        <v>1171</v>
      </c>
      <c r="H360" s="204" t="s">
        <v>1189</v>
      </c>
      <c r="I360" s="204" t="s">
        <v>1173</v>
      </c>
      <c r="J360" s="204" t="s">
        <v>1013</v>
      </c>
      <c r="K360" s="204" t="s">
        <v>1013</v>
      </c>
      <c r="L360" s="204" t="s">
        <v>1095</v>
      </c>
      <c r="M360" s="204" t="s">
        <v>1096</v>
      </c>
      <c r="N360" s="204" t="s">
        <v>2431</v>
      </c>
      <c r="O360" s="204" t="s">
        <v>928</v>
      </c>
      <c r="P360" s="204" t="s">
        <v>1098</v>
      </c>
      <c r="Q360" s="204" t="s">
        <v>2037</v>
      </c>
      <c r="R360" s="204">
        <v>0</v>
      </c>
      <c r="S360" s="204">
        <v>0</v>
      </c>
      <c r="T360" s="204">
        <v>0</v>
      </c>
      <c r="U360" s="204">
        <v>0</v>
      </c>
      <c r="V360" s="204">
        <v>0</v>
      </c>
      <c r="W360" s="204">
        <v>0</v>
      </c>
      <c r="X360" s="204">
        <v>0</v>
      </c>
      <c r="Y360" s="204">
        <v>0</v>
      </c>
      <c r="Z360" s="204">
        <v>0</v>
      </c>
      <c r="AA360" s="204">
        <v>0</v>
      </c>
      <c r="AB360" s="204">
        <v>4.88</v>
      </c>
      <c r="AC360" s="204">
        <v>7</v>
      </c>
      <c r="AD360" s="204">
        <v>4.88</v>
      </c>
      <c r="AE360" s="204">
        <v>7</v>
      </c>
      <c r="AF360" s="204">
        <v>0</v>
      </c>
      <c r="AG360" s="204">
        <v>0</v>
      </c>
      <c r="AH360" s="204">
        <v>0</v>
      </c>
      <c r="AI360" s="204">
        <v>0</v>
      </c>
      <c r="AJ360" s="204"/>
      <c r="AK360" s="204"/>
      <c r="AL360" s="204"/>
      <c r="AM360" s="204"/>
      <c r="AN360" s="204"/>
      <c r="AO360" s="204"/>
      <c r="AP360" s="204"/>
      <c r="AQ360" s="204"/>
      <c r="AR360" s="204"/>
      <c r="AS360" s="204"/>
      <c r="AT360" s="204"/>
      <c r="AU360" s="204"/>
      <c r="AV360" s="204"/>
      <c r="AW360" s="204"/>
      <c r="AX360" s="204"/>
      <c r="AY360" s="204" t="str">
        <f t="shared" si="105"/>
        <v>COLISTINE 400-F PORC ET AGNEAU-CHEVREAU SEVRES FRANVET</v>
      </c>
      <c r="AZ360" s="204" t="str">
        <f>IF(COUNTIF(AY:AY,AY360)=1,AY360,IF(AND(COUNTIF(AY:AY,AY360)&gt;1,COUNTIF(AZ$2:AZ359,AY360)&gt;=1),"",AY360))</f>
        <v>COLISTINE 400-F PORC ET AGNEAU-CHEVREAU SEVRES FRANVET</v>
      </c>
      <c r="BA360" s="204" t="str">
        <v/>
      </c>
      <c r="BB360" s="204" t="str">
        <f>IF(BA360="","",MAX(BB$2:BB359)+1)</f>
        <v/>
      </c>
      <c r="BC360" s="204"/>
      <c r="BD360" s="204">
        <v>358</v>
      </c>
      <c r="BE360" s="204" t="str">
        <f t="shared" si="106"/>
        <v>NUFLOR MONO SOLUTION INJECTABLE 450 MG/ML POUR PORCINS</v>
      </c>
      <c r="BF360" s="204" t="str">
        <f t="shared" si="95"/>
        <v>INJ</v>
      </c>
      <c r="BG360" s="204" t="str">
        <f t="shared" si="96"/>
        <v>PHENICOLES</v>
      </c>
      <c r="BH360" s="204" t="str">
        <f t="shared" si="97"/>
        <v/>
      </c>
      <c r="BI360" s="204" t="str">
        <f t="shared" si="98"/>
        <v/>
      </c>
      <c r="BJ360" s="204" t="str">
        <f t="shared" si="99"/>
        <v>florfenicol</v>
      </c>
      <c r="BK360" s="204" t="str">
        <f t="shared" si="100"/>
        <v/>
      </c>
      <c r="BL360" s="204" t="str">
        <f t="shared" si="101"/>
        <v/>
      </c>
      <c r="BM360" s="204" t="str">
        <f t="shared" si="107"/>
        <v>Florfénicol</v>
      </c>
      <c r="BN360" s="204" t="str">
        <f t="shared" si="102"/>
        <v>Florfénicol</v>
      </c>
      <c r="BO360" s="204" t="str">
        <f t="shared" si="103"/>
        <v/>
      </c>
      <c r="BP360" s="204" t="str">
        <f t="shared" si="104"/>
        <v/>
      </c>
      <c r="BQ360" s="204" t="str">
        <f t="shared" si="108"/>
        <v>Phenicoles</v>
      </c>
      <c r="BR360" s="204" t="str">
        <f t="shared" si="109"/>
        <v>Phenicoles</v>
      </c>
      <c r="BS360" s="204" t="str">
        <f t="shared" si="110"/>
        <v/>
      </c>
      <c r="BT360" s="204" t="str">
        <f t="shared" si="111"/>
        <v/>
      </c>
      <c r="BU360" s="104" t="str">
        <f t="shared" si="112"/>
        <v>Voie parentérale</v>
      </c>
      <c r="BV360" s="202" t="str">
        <f t="shared" si="113"/>
        <v/>
      </c>
      <c r="BX360"/>
      <c r="BY360"/>
      <c r="BZ360"/>
      <c r="CA360"/>
      <c r="CB360"/>
      <c r="CD360"/>
      <c r="CO360" s="202">
        <v>359</v>
      </c>
    </row>
    <row r="361" spans="1:93" x14ac:dyDescent="0.25">
      <c r="A361" s="203" t="s">
        <v>2759</v>
      </c>
      <c r="B361" s="204" t="s">
        <v>2761</v>
      </c>
      <c r="C361" s="204" t="s">
        <v>2762</v>
      </c>
      <c r="D361" s="210" t="s">
        <v>1967</v>
      </c>
      <c r="E361" s="204" t="s">
        <v>924</v>
      </c>
      <c r="F361" s="204" t="s">
        <v>325</v>
      </c>
      <c r="G361" s="204" t="s">
        <v>1171</v>
      </c>
      <c r="H361" s="204" t="s">
        <v>1189</v>
      </c>
      <c r="I361" s="204" t="s">
        <v>1173</v>
      </c>
      <c r="J361" s="204" t="s">
        <v>1013</v>
      </c>
      <c r="K361" s="204" t="s">
        <v>1013</v>
      </c>
      <c r="L361" s="204" t="s">
        <v>1095</v>
      </c>
      <c r="M361" s="204" t="s">
        <v>1096</v>
      </c>
      <c r="N361" s="204" t="s">
        <v>2431</v>
      </c>
      <c r="O361" s="204" t="s">
        <v>928</v>
      </c>
      <c r="P361" s="204" t="s">
        <v>1098</v>
      </c>
      <c r="Q361" s="204" t="s">
        <v>2763</v>
      </c>
      <c r="R361" s="204">
        <v>0</v>
      </c>
      <c r="S361" s="204">
        <v>0</v>
      </c>
      <c r="T361" s="204">
        <v>0</v>
      </c>
      <c r="U361" s="204">
        <v>0</v>
      </c>
      <c r="V361" s="204">
        <v>0</v>
      </c>
      <c r="W361" s="204">
        <v>0</v>
      </c>
      <c r="X361" s="204">
        <v>0</v>
      </c>
      <c r="Y361" s="204">
        <v>0</v>
      </c>
      <c r="Z361" s="204">
        <v>0</v>
      </c>
      <c r="AA361" s="204">
        <v>0</v>
      </c>
      <c r="AB361" s="204">
        <v>4.88</v>
      </c>
      <c r="AC361" s="204">
        <v>7</v>
      </c>
      <c r="AD361" s="204">
        <v>4.88</v>
      </c>
      <c r="AE361" s="204">
        <v>7</v>
      </c>
      <c r="AF361" s="204">
        <v>0</v>
      </c>
      <c r="AG361" s="204">
        <v>0</v>
      </c>
      <c r="AH361" s="204">
        <v>0</v>
      </c>
      <c r="AI361" s="204">
        <v>0</v>
      </c>
      <c r="AJ361" s="204"/>
      <c r="AK361" s="204"/>
      <c r="AL361" s="204"/>
      <c r="AM361" s="204"/>
      <c r="AN361" s="204"/>
      <c r="AO361" s="204"/>
      <c r="AP361" s="204"/>
      <c r="AQ361" s="204"/>
      <c r="AR361" s="204"/>
      <c r="AS361" s="204"/>
      <c r="AT361" s="204"/>
      <c r="AU361" s="204"/>
      <c r="AV361" s="204"/>
      <c r="AW361" s="204"/>
      <c r="AX361" s="204"/>
      <c r="AY361" s="204" t="str">
        <f t="shared" si="105"/>
        <v>COLISTINE 400-F PORC ET AGNEAU-CHEVREAU SEVRES FRANVET</v>
      </c>
      <c r="AZ361" s="204" t="str">
        <f>IF(COUNTIF(AY:AY,AY361)=1,AY361,IF(AND(COUNTIF(AY:AY,AY361)&gt;1,COUNTIF(AZ$2:AZ360,AY361)&gt;=1),"",AY361))</f>
        <v/>
      </c>
      <c r="BA361" s="204" t="str">
        <v/>
      </c>
      <c r="BB361" s="204" t="str">
        <f>IF(BA361="","",MAX(BB$2:BB360)+1)</f>
        <v/>
      </c>
      <c r="BC361" s="204"/>
      <c r="BD361" s="204">
        <v>359</v>
      </c>
      <c r="BE361" s="204" t="str">
        <f t="shared" si="106"/>
        <v>NUFLOR PORCINS SOLUTION INJECTABLE 300 MG/ML</v>
      </c>
      <c r="BF361" s="204" t="str">
        <f t="shared" si="95"/>
        <v>INJ</v>
      </c>
      <c r="BG361" s="204" t="str">
        <f t="shared" si="96"/>
        <v>PHENICOLES</v>
      </c>
      <c r="BH361" s="204" t="str">
        <f t="shared" si="97"/>
        <v/>
      </c>
      <c r="BI361" s="204" t="str">
        <f t="shared" si="98"/>
        <v/>
      </c>
      <c r="BJ361" s="204" t="str">
        <f t="shared" si="99"/>
        <v>florfenicol</v>
      </c>
      <c r="BK361" s="204" t="str">
        <f t="shared" si="100"/>
        <v/>
      </c>
      <c r="BL361" s="204" t="str">
        <f t="shared" si="101"/>
        <v/>
      </c>
      <c r="BM361" s="204" t="str">
        <f t="shared" si="107"/>
        <v>Florfénicol</v>
      </c>
      <c r="BN361" s="204" t="str">
        <f t="shared" si="102"/>
        <v>Florfénicol</v>
      </c>
      <c r="BO361" s="204" t="str">
        <f t="shared" si="103"/>
        <v/>
      </c>
      <c r="BP361" s="204" t="str">
        <f t="shared" si="104"/>
        <v/>
      </c>
      <c r="BQ361" s="204" t="str">
        <f t="shared" si="108"/>
        <v>Phenicoles</v>
      </c>
      <c r="BR361" s="204" t="str">
        <f t="shared" si="109"/>
        <v>Phenicoles</v>
      </c>
      <c r="BS361" s="204" t="str">
        <f t="shared" si="110"/>
        <v/>
      </c>
      <c r="BT361" s="204" t="str">
        <f t="shared" si="111"/>
        <v/>
      </c>
      <c r="BU361" s="104" t="str">
        <f t="shared" si="112"/>
        <v>Voie parentérale</v>
      </c>
      <c r="BV361" s="202" t="str">
        <f t="shared" si="113"/>
        <v/>
      </c>
      <c r="BX361"/>
      <c r="BY361"/>
      <c r="BZ361"/>
      <c r="CA361"/>
      <c r="CB361"/>
      <c r="CD361"/>
      <c r="CO361" s="202">
        <v>360</v>
      </c>
    </row>
    <row r="362" spans="1:93" x14ac:dyDescent="0.25">
      <c r="A362" s="203" t="s">
        <v>2376</v>
      </c>
      <c r="B362" s="204" t="s">
        <v>2377</v>
      </c>
      <c r="C362" s="204" t="s">
        <v>1356</v>
      </c>
      <c r="D362" s="210" t="s">
        <v>923</v>
      </c>
      <c r="E362" s="204" t="s">
        <v>852</v>
      </c>
      <c r="F362" s="204" t="s">
        <v>326</v>
      </c>
      <c r="G362" s="204" t="s">
        <v>1055</v>
      </c>
      <c r="H362" s="204" t="s">
        <v>1177</v>
      </c>
      <c r="I362" s="204" t="s">
        <v>910</v>
      </c>
      <c r="J362" s="204" t="s">
        <v>1013</v>
      </c>
      <c r="K362" s="204" t="s">
        <v>1013</v>
      </c>
      <c r="L362" s="204" t="s">
        <v>1095</v>
      </c>
      <c r="M362" s="204" t="s">
        <v>1096</v>
      </c>
      <c r="N362" s="204" t="s">
        <v>1629</v>
      </c>
      <c r="O362" s="204" t="s">
        <v>894</v>
      </c>
      <c r="P362" s="204" t="s">
        <v>1098</v>
      </c>
      <c r="Q362" s="204" t="s">
        <v>2378</v>
      </c>
      <c r="R362" s="204">
        <v>4.88</v>
      </c>
      <c r="S362" s="204">
        <v>5</v>
      </c>
      <c r="T362" s="204">
        <v>0</v>
      </c>
      <c r="U362" s="204">
        <v>0</v>
      </c>
      <c r="V362" s="204">
        <v>0</v>
      </c>
      <c r="W362" s="204">
        <v>0</v>
      </c>
      <c r="X362" s="204">
        <v>0</v>
      </c>
      <c r="Y362" s="204">
        <v>0</v>
      </c>
      <c r="Z362" s="204">
        <v>0</v>
      </c>
      <c r="AA362" s="204">
        <v>0</v>
      </c>
      <c r="AB362" s="204">
        <v>4.88</v>
      </c>
      <c r="AC362" s="204">
        <v>5</v>
      </c>
      <c r="AD362" s="204">
        <v>4.88</v>
      </c>
      <c r="AE362" s="204">
        <v>5</v>
      </c>
      <c r="AF362" s="204">
        <v>3.66</v>
      </c>
      <c r="AG362" s="204">
        <v>5</v>
      </c>
      <c r="AH362" s="204">
        <v>0</v>
      </c>
      <c r="AI362" s="204">
        <v>0</v>
      </c>
      <c r="AJ362" s="204"/>
      <c r="AK362" s="204"/>
      <c r="AL362" s="204"/>
      <c r="AM362" s="204"/>
      <c r="AN362" s="204"/>
      <c r="AO362" s="204"/>
      <c r="AP362" s="204"/>
      <c r="AQ362" s="204"/>
      <c r="AR362" s="204"/>
      <c r="AS362" s="204"/>
      <c r="AT362" s="204"/>
      <c r="AU362" s="204"/>
      <c r="AV362" s="204"/>
      <c r="AW362" s="204"/>
      <c r="AX362" s="204"/>
      <c r="AY362" s="204" t="str">
        <f t="shared" si="105"/>
        <v>COLISTINE SULFATE 2 000 000 UI/ML BUVABLE VIRBAC</v>
      </c>
      <c r="AZ362" s="204" t="str">
        <f>IF(COUNTIF(AY:AY,AY362)=1,AY362,IF(AND(COUNTIF(AY:AY,AY362)&gt;1,COUNTIF(AZ$2:AZ361,AY362)&gt;=1),"",AY362))</f>
        <v>COLISTINE SULFATE 2 000 000 UI/ML BUVABLE VIRBAC</v>
      </c>
      <c r="BA362" s="204" t="str">
        <v/>
      </c>
      <c r="BB362" s="204" t="str">
        <f>IF(BA362="","",MAX(BB$2:BB361)+1)</f>
        <v/>
      </c>
      <c r="BC362" s="204"/>
      <c r="BD362" s="204">
        <v>360</v>
      </c>
      <c r="BE362" s="204" t="str">
        <f t="shared" si="106"/>
        <v>NYOFLOX 100 MG/ML SOLUTION POUR ADMINISTRATION DANS L'EAU DE BOISSON POULETS ET LAPINS</v>
      </c>
      <c r="BF362" s="204" t="str">
        <f t="shared" si="95"/>
        <v>ORAL</v>
      </c>
      <c r="BG362" s="204" t="str">
        <f t="shared" si="96"/>
        <v>FLUOROQUINOLONES</v>
      </c>
      <c r="BH362" s="204" t="str">
        <f t="shared" si="97"/>
        <v/>
      </c>
      <c r="BI362" s="204" t="str">
        <f t="shared" si="98"/>
        <v/>
      </c>
      <c r="BJ362" s="204" t="str">
        <f t="shared" si="99"/>
        <v>enrofloxacin</v>
      </c>
      <c r="BK362" s="204" t="str">
        <f t="shared" si="100"/>
        <v/>
      </c>
      <c r="BL362" s="204" t="str">
        <f t="shared" si="101"/>
        <v/>
      </c>
      <c r="BM362" s="204" t="str">
        <f t="shared" si="107"/>
        <v>Enrofloxacine</v>
      </c>
      <c r="BN362" s="204" t="str">
        <f t="shared" si="102"/>
        <v>Enrofloxacine</v>
      </c>
      <c r="BO362" s="204" t="str">
        <f t="shared" si="103"/>
        <v/>
      </c>
      <c r="BP362" s="204" t="str">
        <f t="shared" si="104"/>
        <v/>
      </c>
      <c r="BQ362" s="204" t="str">
        <f t="shared" si="108"/>
        <v>Fluoroquinolones</v>
      </c>
      <c r="BR362" s="204" t="str">
        <f t="shared" si="109"/>
        <v>Fluoroquinolones</v>
      </c>
      <c r="BS362" s="204" t="str">
        <f t="shared" si="110"/>
        <v/>
      </c>
      <c r="BT362" s="204" t="str">
        <f t="shared" si="111"/>
        <v/>
      </c>
      <c r="BU362" s="104" t="str">
        <f t="shared" si="112"/>
        <v>Voie orale  hors prémélanges médicamenteux</v>
      </c>
      <c r="BV362" s="202" t="str">
        <f t="shared" si="113"/>
        <v>x</v>
      </c>
      <c r="BX362"/>
      <c r="BY362"/>
      <c r="BZ362"/>
      <c r="CA362"/>
      <c r="CB362"/>
      <c r="CD362"/>
      <c r="CO362" s="202">
        <v>361</v>
      </c>
    </row>
    <row r="363" spans="1:93" x14ac:dyDescent="0.25">
      <c r="A363" s="203" t="s">
        <v>2376</v>
      </c>
      <c r="B363" s="204" t="s">
        <v>2379</v>
      </c>
      <c r="C363" s="204" t="s">
        <v>2380</v>
      </c>
      <c r="D363" s="210" t="s">
        <v>1000</v>
      </c>
      <c r="E363" s="204" t="s">
        <v>852</v>
      </c>
      <c r="F363" s="204" t="s">
        <v>326</v>
      </c>
      <c r="G363" s="204" t="s">
        <v>1055</v>
      </c>
      <c r="H363" s="204" t="s">
        <v>1177</v>
      </c>
      <c r="I363" s="204" t="s">
        <v>910</v>
      </c>
      <c r="J363" s="204" t="s">
        <v>1013</v>
      </c>
      <c r="K363" s="204" t="s">
        <v>1013</v>
      </c>
      <c r="L363" s="204" t="s">
        <v>1095</v>
      </c>
      <c r="M363" s="204" t="s">
        <v>1096</v>
      </c>
      <c r="N363" s="204" t="s">
        <v>1629</v>
      </c>
      <c r="O363" s="204" t="s">
        <v>894</v>
      </c>
      <c r="P363" s="204" t="s">
        <v>1098</v>
      </c>
      <c r="Q363" s="204" t="s">
        <v>2381</v>
      </c>
      <c r="R363" s="204">
        <v>4.88</v>
      </c>
      <c r="S363" s="204">
        <v>5</v>
      </c>
      <c r="T363" s="204">
        <v>0</v>
      </c>
      <c r="U363" s="204">
        <v>0</v>
      </c>
      <c r="V363" s="204">
        <v>0</v>
      </c>
      <c r="W363" s="204">
        <v>0</v>
      </c>
      <c r="X363" s="204">
        <v>0</v>
      </c>
      <c r="Y363" s="204">
        <v>0</v>
      </c>
      <c r="Z363" s="204">
        <v>0</v>
      </c>
      <c r="AA363" s="204">
        <v>0</v>
      </c>
      <c r="AB363" s="204">
        <v>4.88</v>
      </c>
      <c r="AC363" s="204">
        <v>5</v>
      </c>
      <c r="AD363" s="204">
        <v>4.88</v>
      </c>
      <c r="AE363" s="204">
        <v>5</v>
      </c>
      <c r="AF363" s="204">
        <v>3.66</v>
      </c>
      <c r="AG363" s="204">
        <v>5</v>
      </c>
      <c r="AH363" s="204">
        <v>0</v>
      </c>
      <c r="AI363" s="204">
        <v>0</v>
      </c>
      <c r="AJ363" s="204"/>
      <c r="AK363" s="204"/>
      <c r="AL363" s="204"/>
      <c r="AM363" s="204"/>
      <c r="AN363" s="204"/>
      <c r="AO363" s="204"/>
      <c r="AP363" s="204"/>
      <c r="AQ363" s="204"/>
      <c r="AR363" s="204"/>
      <c r="AS363" s="204"/>
      <c r="AT363" s="204"/>
      <c r="AU363" s="204"/>
      <c r="AV363" s="204"/>
      <c r="AW363" s="204"/>
      <c r="AX363" s="204"/>
      <c r="AY363" s="204" t="str">
        <f t="shared" si="105"/>
        <v>COLISTINE SULFATE 2 000 000 UI/ML BUVABLE VIRBAC</v>
      </c>
      <c r="AZ363" s="204" t="str">
        <f>IF(COUNTIF(AY:AY,AY363)=1,AY363,IF(AND(COUNTIF(AY:AY,AY363)&gt;1,COUNTIF(AZ$2:AZ362,AY363)&gt;=1),"",AY363))</f>
        <v/>
      </c>
      <c r="BA363" s="204" t="str">
        <v/>
      </c>
      <c r="BB363" s="204" t="str">
        <f>IF(BA363="","",MAX(BB$2:BB362)+1)</f>
        <v/>
      </c>
      <c r="BC363" s="204"/>
      <c r="BD363" s="204">
        <v>361</v>
      </c>
      <c r="BE363" s="204" t="str">
        <f t="shared" si="106"/>
        <v>OCTACILLIN 697 MG/G POUDRE POUR ADMINISTRATION DANS L'EAU DE BOISSON DES PORCS</v>
      </c>
      <c r="BF363" s="204" t="str">
        <f t="shared" si="95"/>
        <v>ORAL</v>
      </c>
      <c r="BG363" s="204" t="str">
        <f t="shared" si="96"/>
        <v>PENICILLINES</v>
      </c>
      <c r="BH363" s="204" t="str">
        <f t="shared" si="97"/>
        <v/>
      </c>
      <c r="BI363" s="204" t="str">
        <f t="shared" si="98"/>
        <v/>
      </c>
      <c r="BJ363" s="204" t="str">
        <f t="shared" si="99"/>
        <v>amoxicillin</v>
      </c>
      <c r="BK363" s="204" t="str">
        <f t="shared" si="100"/>
        <v/>
      </c>
      <c r="BL363" s="204" t="str">
        <f t="shared" si="101"/>
        <v/>
      </c>
      <c r="BM363" s="204" t="str">
        <f t="shared" si="107"/>
        <v>Amoxicilline</v>
      </c>
      <c r="BN363" s="204" t="str">
        <f t="shared" si="102"/>
        <v>Amoxicilline</v>
      </c>
      <c r="BO363" s="204" t="str">
        <f t="shared" si="103"/>
        <v/>
      </c>
      <c r="BP363" s="204" t="str">
        <f t="shared" si="104"/>
        <v/>
      </c>
      <c r="BQ363" s="204" t="str">
        <f t="shared" si="108"/>
        <v>Penicillines</v>
      </c>
      <c r="BR363" s="204" t="str">
        <f t="shared" si="109"/>
        <v>Penicillines</v>
      </c>
      <c r="BS363" s="204" t="str">
        <f t="shared" si="110"/>
        <v/>
      </c>
      <c r="BT363" s="204" t="str">
        <f t="shared" si="111"/>
        <v/>
      </c>
      <c r="BU363" s="104" t="str">
        <f t="shared" si="112"/>
        <v>Voie orale  hors prémélanges médicamenteux</v>
      </c>
      <c r="BV363" s="202" t="str">
        <f t="shared" si="113"/>
        <v/>
      </c>
      <c r="BX363"/>
      <c r="BY363"/>
      <c r="BZ363"/>
      <c r="CA363"/>
      <c r="CB363"/>
      <c r="CD363"/>
      <c r="CO363" s="202">
        <v>362</v>
      </c>
    </row>
    <row r="364" spans="1:93" x14ac:dyDescent="0.25">
      <c r="A364" s="203" t="s">
        <v>2376</v>
      </c>
      <c r="B364" s="204" t="s">
        <v>2382</v>
      </c>
      <c r="C364" s="204" t="s">
        <v>1358</v>
      </c>
      <c r="D364" s="210" t="s">
        <v>1054</v>
      </c>
      <c r="E364" s="204" t="s">
        <v>852</v>
      </c>
      <c r="F364" s="204" t="s">
        <v>326</v>
      </c>
      <c r="G364" s="204" t="s">
        <v>1055</v>
      </c>
      <c r="H364" s="204" t="s">
        <v>1177</v>
      </c>
      <c r="I364" s="204" t="s">
        <v>910</v>
      </c>
      <c r="J364" s="204" t="s">
        <v>1013</v>
      </c>
      <c r="K364" s="204" t="s">
        <v>1013</v>
      </c>
      <c r="L364" s="204" t="s">
        <v>1095</v>
      </c>
      <c r="M364" s="204" t="s">
        <v>1096</v>
      </c>
      <c r="N364" s="204" t="s">
        <v>1629</v>
      </c>
      <c r="O364" s="204" t="s">
        <v>894</v>
      </c>
      <c r="P364" s="204" t="s">
        <v>1098</v>
      </c>
      <c r="Q364" s="204" t="s">
        <v>2037</v>
      </c>
      <c r="R364" s="204">
        <v>4.88</v>
      </c>
      <c r="S364" s="204">
        <v>5</v>
      </c>
      <c r="T364" s="204">
        <v>0</v>
      </c>
      <c r="U364" s="204">
        <v>0</v>
      </c>
      <c r="V364" s="204">
        <v>0</v>
      </c>
      <c r="W364" s="204">
        <v>0</v>
      </c>
      <c r="X364" s="204">
        <v>0</v>
      </c>
      <c r="Y364" s="204">
        <v>0</v>
      </c>
      <c r="Z364" s="204">
        <v>0</v>
      </c>
      <c r="AA364" s="204">
        <v>0</v>
      </c>
      <c r="AB364" s="204">
        <v>4.88</v>
      </c>
      <c r="AC364" s="204">
        <v>5</v>
      </c>
      <c r="AD364" s="204">
        <v>4.88</v>
      </c>
      <c r="AE364" s="204">
        <v>5</v>
      </c>
      <c r="AF364" s="204">
        <v>3.66</v>
      </c>
      <c r="AG364" s="204">
        <v>5</v>
      </c>
      <c r="AH364" s="204">
        <v>0</v>
      </c>
      <c r="AI364" s="204">
        <v>0</v>
      </c>
      <c r="AJ364" s="204"/>
      <c r="AK364" s="204"/>
      <c r="AL364" s="204"/>
      <c r="AM364" s="204"/>
      <c r="AN364" s="204"/>
      <c r="AO364" s="204"/>
      <c r="AP364" s="204"/>
      <c r="AQ364" s="204"/>
      <c r="AR364" s="204"/>
      <c r="AS364" s="204"/>
      <c r="AT364" s="204"/>
      <c r="AU364" s="204"/>
      <c r="AV364" s="204"/>
      <c r="AW364" s="204"/>
      <c r="AX364" s="204"/>
      <c r="AY364" s="204" t="str">
        <f t="shared" si="105"/>
        <v>COLISTINE SULFATE 2 000 000 UI/ML BUVABLE VIRBAC</v>
      </c>
      <c r="AZ364" s="204" t="str">
        <f>IF(COUNTIF(AY:AY,AY364)=1,AY364,IF(AND(COUNTIF(AY:AY,AY364)&gt;1,COUNTIF(AZ$2:AZ363,AY364)&gt;=1),"",AY364))</f>
        <v/>
      </c>
      <c r="BA364" s="204" t="str">
        <v/>
      </c>
      <c r="BB364" s="204" t="str">
        <f>IF(BA364="","",MAX(BB$2:BB363)+1)</f>
        <v/>
      </c>
      <c r="BC364" s="204"/>
      <c r="BD364" s="204">
        <v>362</v>
      </c>
      <c r="BE364" s="204" t="str">
        <f t="shared" si="106"/>
        <v>OCTACILLIN 697 MG/G POUDRE POUR ADMINISTRATION DANS L'EAU DE BOISSONS DES POULETS</v>
      </c>
      <c r="BF364" s="204" t="str">
        <f t="shared" si="95"/>
        <v>ORAL</v>
      </c>
      <c r="BG364" s="204" t="str">
        <f t="shared" si="96"/>
        <v>PENICILLINES</v>
      </c>
      <c r="BH364" s="204" t="str">
        <f t="shared" si="97"/>
        <v/>
      </c>
      <c r="BI364" s="204" t="str">
        <f t="shared" si="98"/>
        <v/>
      </c>
      <c r="BJ364" s="204" t="str">
        <f t="shared" si="99"/>
        <v>amoxicillin</v>
      </c>
      <c r="BK364" s="204" t="str">
        <f t="shared" si="100"/>
        <v/>
      </c>
      <c r="BL364" s="204" t="str">
        <f t="shared" si="101"/>
        <v/>
      </c>
      <c r="BM364" s="204" t="str">
        <f t="shared" si="107"/>
        <v>Amoxicilline</v>
      </c>
      <c r="BN364" s="204" t="str">
        <f t="shared" si="102"/>
        <v>Amoxicilline</v>
      </c>
      <c r="BO364" s="204" t="str">
        <f t="shared" si="103"/>
        <v/>
      </c>
      <c r="BP364" s="204" t="str">
        <f t="shared" si="104"/>
        <v/>
      </c>
      <c r="BQ364" s="204" t="str">
        <f t="shared" si="108"/>
        <v>Penicillines</v>
      </c>
      <c r="BR364" s="204" t="str">
        <f t="shared" si="109"/>
        <v>Penicillines</v>
      </c>
      <c r="BS364" s="204" t="str">
        <f t="shared" si="110"/>
        <v/>
      </c>
      <c r="BT364" s="204" t="str">
        <f t="shared" si="111"/>
        <v/>
      </c>
      <c r="BU364" s="104" t="str">
        <f t="shared" si="112"/>
        <v>Voie orale  hors prémélanges médicamenteux</v>
      </c>
      <c r="BV364" s="202" t="str">
        <f t="shared" si="113"/>
        <v/>
      </c>
      <c r="BX364"/>
      <c r="BY364"/>
      <c r="BZ364"/>
      <c r="CA364"/>
      <c r="CB364"/>
      <c r="CD364"/>
      <c r="CO364" s="202">
        <v>363</v>
      </c>
    </row>
    <row r="365" spans="1:93" x14ac:dyDescent="0.25">
      <c r="A365" s="203" t="s">
        <v>2376</v>
      </c>
      <c r="B365" s="204" t="s">
        <v>2383</v>
      </c>
      <c r="C365" s="204" t="s">
        <v>1042</v>
      </c>
      <c r="D365" s="210" t="s">
        <v>851</v>
      </c>
      <c r="E365" s="204" t="s">
        <v>852</v>
      </c>
      <c r="F365" s="204" t="s">
        <v>326</v>
      </c>
      <c r="G365" s="204" t="s">
        <v>1055</v>
      </c>
      <c r="H365" s="204" t="s">
        <v>1177</v>
      </c>
      <c r="I365" s="204" t="s">
        <v>910</v>
      </c>
      <c r="J365" s="204" t="s">
        <v>1013</v>
      </c>
      <c r="K365" s="204" t="s">
        <v>1013</v>
      </c>
      <c r="L365" s="204" t="s">
        <v>1095</v>
      </c>
      <c r="M365" s="204" t="s">
        <v>1096</v>
      </c>
      <c r="N365" s="204" t="s">
        <v>1629</v>
      </c>
      <c r="O365" s="204" t="s">
        <v>894</v>
      </c>
      <c r="P365" s="204" t="s">
        <v>1098</v>
      </c>
      <c r="Q365" s="204" t="s">
        <v>2384</v>
      </c>
      <c r="R365" s="204">
        <v>4.88</v>
      </c>
      <c r="S365" s="204">
        <v>5</v>
      </c>
      <c r="T365" s="204">
        <v>0</v>
      </c>
      <c r="U365" s="204">
        <v>0</v>
      </c>
      <c r="V365" s="204">
        <v>0</v>
      </c>
      <c r="W365" s="204">
        <v>0</v>
      </c>
      <c r="X365" s="204">
        <v>0</v>
      </c>
      <c r="Y365" s="204">
        <v>0</v>
      </c>
      <c r="Z365" s="204">
        <v>0</v>
      </c>
      <c r="AA365" s="204">
        <v>0</v>
      </c>
      <c r="AB365" s="204">
        <v>4.88</v>
      </c>
      <c r="AC365" s="204">
        <v>5</v>
      </c>
      <c r="AD365" s="204">
        <v>4.88</v>
      </c>
      <c r="AE365" s="204">
        <v>5</v>
      </c>
      <c r="AF365" s="204">
        <v>3.66</v>
      </c>
      <c r="AG365" s="204">
        <v>5</v>
      </c>
      <c r="AH365" s="204">
        <v>0</v>
      </c>
      <c r="AI365" s="204">
        <v>0</v>
      </c>
      <c r="AJ365" s="204"/>
      <c r="AK365" s="204"/>
      <c r="AL365" s="204"/>
      <c r="AM365" s="204"/>
      <c r="AN365" s="204"/>
      <c r="AO365" s="204"/>
      <c r="AP365" s="204"/>
      <c r="AQ365" s="204"/>
      <c r="AR365" s="204"/>
      <c r="AS365" s="204"/>
      <c r="AT365" s="204"/>
      <c r="AU365" s="204"/>
      <c r="AV365" s="204"/>
      <c r="AW365" s="204"/>
      <c r="AX365" s="204"/>
      <c r="AY365" s="204" t="str">
        <f t="shared" si="105"/>
        <v>COLISTINE SULFATE 2 000 000 UI/ML BUVABLE VIRBAC</v>
      </c>
      <c r="AZ365" s="204" t="str">
        <f>IF(COUNTIF(AY:AY,AY365)=1,AY365,IF(AND(COUNTIF(AY:AY,AY365)&gt;1,COUNTIF(AZ$2:AZ364,AY365)&gt;=1),"",AY365))</f>
        <v/>
      </c>
      <c r="BA365" s="204" t="str">
        <v/>
      </c>
      <c r="BB365" s="204" t="str">
        <f>IF(BA365="","",MAX(BB$2:BB364)+1)</f>
        <v/>
      </c>
      <c r="BC365" s="204"/>
      <c r="BD365" s="204">
        <v>363</v>
      </c>
      <c r="BE365" s="204" t="str">
        <f t="shared" si="106"/>
        <v>OPHTOCYCLINE POMMADE OPHTALMIQUE POUR CHIENS CHATS ET CHEVAUX</v>
      </c>
      <c r="BF365" s="204" t="str">
        <f t="shared" si="95"/>
        <v>EXTERNE</v>
      </c>
      <c r="BG365" s="204" t="str">
        <f t="shared" si="96"/>
        <v>TETRACYCLINES</v>
      </c>
      <c r="BH365" s="204" t="str">
        <f t="shared" si="97"/>
        <v/>
      </c>
      <c r="BI365" s="204" t="str">
        <f t="shared" si="98"/>
        <v/>
      </c>
      <c r="BJ365" s="204" t="str">
        <f t="shared" si="99"/>
        <v>chlortetracycline</v>
      </c>
      <c r="BK365" s="204" t="str">
        <f t="shared" si="100"/>
        <v/>
      </c>
      <c r="BL365" s="204" t="str">
        <f t="shared" si="101"/>
        <v/>
      </c>
      <c r="BM365" s="204" t="str">
        <f t="shared" si="107"/>
        <v>Chlortétracycline</v>
      </c>
      <c r="BN365" s="204" t="str">
        <f t="shared" si="102"/>
        <v>Chlortétracycline</v>
      </c>
      <c r="BO365" s="204" t="str">
        <f t="shared" si="103"/>
        <v/>
      </c>
      <c r="BP365" s="204" t="str">
        <f t="shared" si="104"/>
        <v/>
      </c>
      <c r="BQ365" s="204" t="str">
        <f t="shared" si="108"/>
        <v>Tetracyclines</v>
      </c>
      <c r="BR365" s="204" t="str">
        <f t="shared" si="109"/>
        <v>Tetracyclines</v>
      </c>
      <c r="BS365" s="204" t="str">
        <f t="shared" si="110"/>
        <v/>
      </c>
      <c r="BT365" s="204" t="str">
        <f t="shared" si="111"/>
        <v/>
      </c>
      <c r="BU365" s="104" t="str">
        <f t="shared" si="112"/>
        <v>Voie externe</v>
      </c>
      <c r="BV365" s="202" t="str">
        <f t="shared" si="113"/>
        <v/>
      </c>
      <c r="BX365"/>
      <c r="BY365"/>
      <c r="BZ365"/>
      <c r="CA365"/>
      <c r="CB365"/>
      <c r="CD365"/>
      <c r="CO365" s="202">
        <v>364</v>
      </c>
    </row>
    <row r="366" spans="1:93" x14ac:dyDescent="0.25">
      <c r="A366" s="203" t="s">
        <v>2376</v>
      </c>
      <c r="B366" s="204" t="s">
        <v>2385</v>
      </c>
      <c r="C366" s="204" t="s">
        <v>1279</v>
      </c>
      <c r="D366" s="210" t="s">
        <v>1004</v>
      </c>
      <c r="E366" s="204" t="s">
        <v>852</v>
      </c>
      <c r="F366" s="204" t="s">
        <v>326</v>
      </c>
      <c r="G366" s="204" t="s">
        <v>1055</v>
      </c>
      <c r="H366" s="204" t="s">
        <v>1177</v>
      </c>
      <c r="I366" s="204" t="s">
        <v>910</v>
      </c>
      <c r="J366" s="204" t="s">
        <v>1013</v>
      </c>
      <c r="K366" s="204" t="s">
        <v>1013</v>
      </c>
      <c r="L366" s="204" t="s">
        <v>1095</v>
      </c>
      <c r="M366" s="204" t="s">
        <v>1096</v>
      </c>
      <c r="N366" s="204" t="s">
        <v>1629</v>
      </c>
      <c r="O366" s="204" t="s">
        <v>894</v>
      </c>
      <c r="P366" s="204" t="s">
        <v>1098</v>
      </c>
      <c r="Q366" s="204" t="s">
        <v>2039</v>
      </c>
      <c r="R366" s="204">
        <v>4.88</v>
      </c>
      <c r="S366" s="204">
        <v>5</v>
      </c>
      <c r="T366" s="204">
        <v>0</v>
      </c>
      <c r="U366" s="204">
        <v>0</v>
      </c>
      <c r="V366" s="204">
        <v>0</v>
      </c>
      <c r="W366" s="204">
        <v>0</v>
      </c>
      <c r="X366" s="204">
        <v>0</v>
      </c>
      <c r="Y366" s="204">
        <v>0</v>
      </c>
      <c r="Z366" s="204">
        <v>0</v>
      </c>
      <c r="AA366" s="204">
        <v>0</v>
      </c>
      <c r="AB366" s="204">
        <v>4.88</v>
      </c>
      <c r="AC366" s="204">
        <v>5</v>
      </c>
      <c r="AD366" s="204">
        <v>4.88</v>
      </c>
      <c r="AE366" s="204">
        <v>5</v>
      </c>
      <c r="AF366" s="204">
        <v>3.66</v>
      </c>
      <c r="AG366" s="204">
        <v>5</v>
      </c>
      <c r="AH366" s="204">
        <v>0</v>
      </c>
      <c r="AI366" s="204">
        <v>0</v>
      </c>
      <c r="AJ366" s="204"/>
      <c r="AK366" s="204"/>
      <c r="AL366" s="204"/>
      <c r="AM366" s="204"/>
      <c r="AN366" s="204"/>
      <c r="AO366" s="204"/>
      <c r="AP366" s="204"/>
      <c r="AQ366" s="204"/>
      <c r="AR366" s="204"/>
      <c r="AS366" s="204"/>
      <c r="AT366" s="204"/>
      <c r="AU366" s="204"/>
      <c r="AV366" s="204"/>
      <c r="AW366" s="204"/>
      <c r="AX366" s="204"/>
      <c r="AY366" s="204" t="str">
        <f t="shared" si="105"/>
        <v>COLISTINE SULFATE 2 000 000 UI/ML BUVABLE VIRBAC</v>
      </c>
      <c r="AZ366" s="204" t="str">
        <f>IF(COUNTIF(AY:AY,AY366)=1,AY366,IF(AND(COUNTIF(AY:AY,AY366)&gt;1,COUNTIF(AZ$2:AZ365,AY366)&gt;=1),"",AY366))</f>
        <v/>
      </c>
      <c r="BA366" s="204" t="str">
        <v/>
      </c>
      <c r="BB366" s="204" t="str">
        <f>IF(BA366="","",MAX(BB$2:BB365)+1)</f>
        <v/>
      </c>
      <c r="BC366" s="204"/>
      <c r="BD366" s="204">
        <v>364</v>
      </c>
      <c r="BE366" s="204" t="str">
        <f t="shared" si="106"/>
        <v>ORBENIN HORS LACTATION</v>
      </c>
      <c r="BF366" s="204" t="str">
        <f t="shared" si="95"/>
        <v>INTRAMAM</v>
      </c>
      <c r="BG366" s="204" t="str">
        <f t="shared" si="96"/>
        <v>PENICILLINES</v>
      </c>
      <c r="BH366" s="204" t="str">
        <f t="shared" si="97"/>
        <v/>
      </c>
      <c r="BI366" s="204" t="str">
        <f t="shared" si="98"/>
        <v/>
      </c>
      <c r="BJ366" s="204" t="str">
        <f t="shared" si="99"/>
        <v>cloxacillin</v>
      </c>
      <c r="BK366" s="204" t="str">
        <f t="shared" si="100"/>
        <v/>
      </c>
      <c r="BL366" s="204" t="str">
        <f t="shared" si="101"/>
        <v/>
      </c>
      <c r="BM366" s="204" t="str">
        <f t="shared" si="107"/>
        <v>Cloxacilline</v>
      </c>
      <c r="BN366" s="204" t="str">
        <f t="shared" si="102"/>
        <v>Cloxacilline</v>
      </c>
      <c r="BO366" s="204" t="str">
        <f t="shared" si="103"/>
        <v/>
      </c>
      <c r="BP366" s="204" t="str">
        <f t="shared" si="104"/>
        <v/>
      </c>
      <c r="BQ366" s="204" t="str">
        <f t="shared" si="108"/>
        <v>Penicillines</v>
      </c>
      <c r="BR366" s="204" t="str">
        <f t="shared" si="109"/>
        <v>Penicillines</v>
      </c>
      <c r="BS366" s="204" t="str">
        <f t="shared" si="110"/>
        <v/>
      </c>
      <c r="BT366" s="204" t="str">
        <f t="shared" si="111"/>
        <v/>
      </c>
      <c r="BU366" s="104" t="str">
        <f t="shared" si="112"/>
        <v>Voie intramammaire</v>
      </c>
      <c r="BV366" s="202" t="str">
        <f t="shared" si="113"/>
        <v/>
      </c>
      <c r="BX366"/>
      <c r="BY366"/>
      <c r="BZ366"/>
      <c r="CA366"/>
      <c r="CB366"/>
      <c r="CD366"/>
      <c r="CO366" s="202">
        <v>365</v>
      </c>
    </row>
    <row r="367" spans="1:93" x14ac:dyDescent="0.25">
      <c r="A367" s="203" t="s">
        <v>1925</v>
      </c>
      <c r="B367" s="204" t="s">
        <v>1926</v>
      </c>
      <c r="C367" s="204" t="s">
        <v>1735</v>
      </c>
      <c r="D367" s="210" t="s">
        <v>923</v>
      </c>
      <c r="E367" s="204" t="s">
        <v>924</v>
      </c>
      <c r="F367" s="204" t="s">
        <v>714</v>
      </c>
      <c r="G367" s="204" t="s">
        <v>925</v>
      </c>
      <c r="H367" s="204" t="s">
        <v>1711</v>
      </c>
      <c r="I367" s="204" t="s">
        <v>910</v>
      </c>
      <c r="J367" s="204" t="s">
        <v>1927</v>
      </c>
      <c r="K367" s="204" t="s">
        <v>1029</v>
      </c>
      <c r="L367" s="204" t="s">
        <v>1030</v>
      </c>
      <c r="M367" s="204" t="s">
        <v>213</v>
      </c>
      <c r="N367" s="204" t="s">
        <v>1928</v>
      </c>
      <c r="O367" s="204" t="s">
        <v>992</v>
      </c>
      <c r="P367" s="204" t="s">
        <v>859</v>
      </c>
      <c r="Q367" s="204" t="s">
        <v>1928</v>
      </c>
      <c r="R367" s="204">
        <v>10</v>
      </c>
      <c r="S367" s="204">
        <v>3</v>
      </c>
      <c r="T367" s="204">
        <v>0</v>
      </c>
      <c r="U367" s="204">
        <v>0</v>
      </c>
      <c r="V367" s="204">
        <v>0</v>
      </c>
      <c r="W367" s="204">
        <v>0</v>
      </c>
      <c r="X367" s="204">
        <v>0</v>
      </c>
      <c r="Y367" s="204">
        <v>0</v>
      </c>
      <c r="Z367" s="204">
        <v>10</v>
      </c>
      <c r="AA367" s="204">
        <v>3</v>
      </c>
      <c r="AB367" s="204">
        <v>10</v>
      </c>
      <c r="AC367" s="204">
        <v>3</v>
      </c>
      <c r="AD367" s="204">
        <v>10</v>
      </c>
      <c r="AE367" s="204">
        <v>3</v>
      </c>
      <c r="AF367" s="204">
        <v>7.5</v>
      </c>
      <c r="AG367" s="204">
        <v>3</v>
      </c>
      <c r="AH367" s="204">
        <v>0</v>
      </c>
      <c r="AI367" s="204">
        <v>0</v>
      </c>
      <c r="AJ367" s="204" t="s">
        <v>1013</v>
      </c>
      <c r="AK367" s="204" t="s">
        <v>1095</v>
      </c>
      <c r="AL367" s="204" t="s">
        <v>1096</v>
      </c>
      <c r="AM367" s="204" t="s">
        <v>1119</v>
      </c>
      <c r="AN367" s="204" t="s">
        <v>928</v>
      </c>
      <c r="AO367" s="204" t="s">
        <v>1098</v>
      </c>
      <c r="AP367" s="204" t="s">
        <v>1929</v>
      </c>
      <c r="AQ367" s="204"/>
      <c r="AR367" s="204"/>
      <c r="AS367" s="204"/>
      <c r="AT367" s="204"/>
      <c r="AU367" s="204"/>
      <c r="AV367" s="204"/>
      <c r="AW367" s="204"/>
      <c r="AX367" s="204"/>
      <c r="AY367" s="204" t="str">
        <f t="shared" si="105"/>
        <v>COLISULTRIX POUDRE</v>
      </c>
      <c r="AZ367" s="204" t="str">
        <f>IF(COUNTIF(AY:AY,AY367)=1,AY367,IF(AND(COUNTIF(AY:AY,AY367)&gt;1,COUNTIF(AZ$2:AZ366,AY367)&gt;=1),"",AY367))</f>
        <v>COLISULTRIX POUDRE</v>
      </c>
      <c r="BA367" s="204" t="str">
        <v/>
      </c>
      <c r="BB367" s="204" t="str">
        <f>IF(BA367="","",MAX(BB$2:BB366)+1)</f>
        <v/>
      </c>
      <c r="BC367" s="204"/>
      <c r="BD367" s="204">
        <v>365</v>
      </c>
      <c r="BE367" s="204" t="str">
        <f t="shared" si="106"/>
        <v>ORBENIN LONGUE ACTION</v>
      </c>
      <c r="BF367" s="204" t="str">
        <f t="shared" si="95"/>
        <v>INTRAMAM</v>
      </c>
      <c r="BG367" s="204" t="str">
        <f t="shared" si="96"/>
        <v>PENICILLINES</v>
      </c>
      <c r="BH367" s="204" t="str">
        <f t="shared" si="97"/>
        <v/>
      </c>
      <c r="BI367" s="204" t="str">
        <f t="shared" si="98"/>
        <v/>
      </c>
      <c r="BJ367" s="204" t="str">
        <f t="shared" si="99"/>
        <v>cloxacillin</v>
      </c>
      <c r="BK367" s="204" t="str">
        <f t="shared" si="100"/>
        <v/>
      </c>
      <c r="BL367" s="204" t="str">
        <f t="shared" si="101"/>
        <v/>
      </c>
      <c r="BM367" s="204" t="str">
        <f t="shared" si="107"/>
        <v>Cloxacilline</v>
      </c>
      <c r="BN367" s="204" t="str">
        <f t="shared" si="102"/>
        <v>Cloxacilline</v>
      </c>
      <c r="BO367" s="204" t="str">
        <f t="shared" si="103"/>
        <v/>
      </c>
      <c r="BP367" s="204" t="str">
        <f t="shared" si="104"/>
        <v/>
      </c>
      <c r="BQ367" s="204" t="str">
        <f t="shared" si="108"/>
        <v>Penicillines</v>
      </c>
      <c r="BR367" s="204" t="str">
        <f t="shared" si="109"/>
        <v>Penicillines</v>
      </c>
      <c r="BS367" s="204" t="str">
        <f t="shared" si="110"/>
        <v/>
      </c>
      <c r="BT367" s="204" t="str">
        <f t="shared" si="111"/>
        <v/>
      </c>
      <c r="BU367" s="104" t="str">
        <f t="shared" si="112"/>
        <v>Voie intramammaire</v>
      </c>
      <c r="BV367" s="202" t="str">
        <f t="shared" si="113"/>
        <v/>
      </c>
      <c r="BX367"/>
      <c r="BY367"/>
      <c r="BZ367"/>
      <c r="CA367"/>
      <c r="CB367"/>
      <c r="CD367"/>
      <c r="CO367" s="202">
        <v>366</v>
      </c>
    </row>
    <row r="368" spans="1:93" x14ac:dyDescent="0.25">
      <c r="A368" s="203" t="s">
        <v>1925</v>
      </c>
      <c r="B368" s="204" t="s">
        <v>1930</v>
      </c>
      <c r="C368" s="204" t="s">
        <v>1922</v>
      </c>
      <c r="D368" s="210" t="s">
        <v>1054</v>
      </c>
      <c r="E368" s="204" t="s">
        <v>924</v>
      </c>
      <c r="F368" s="204" t="s">
        <v>714</v>
      </c>
      <c r="G368" s="204" t="s">
        <v>925</v>
      </c>
      <c r="H368" s="204" t="s">
        <v>1711</v>
      </c>
      <c r="I368" s="204" t="s">
        <v>910</v>
      </c>
      <c r="J368" s="204" t="s">
        <v>1927</v>
      </c>
      <c r="K368" s="204" t="s">
        <v>1029</v>
      </c>
      <c r="L368" s="204" t="s">
        <v>1030</v>
      </c>
      <c r="M368" s="204" t="s">
        <v>213</v>
      </c>
      <c r="N368" s="204" t="s">
        <v>1928</v>
      </c>
      <c r="O368" s="204" t="s">
        <v>992</v>
      </c>
      <c r="P368" s="204" t="s">
        <v>859</v>
      </c>
      <c r="Q368" s="204" t="s">
        <v>1931</v>
      </c>
      <c r="R368" s="204">
        <v>10</v>
      </c>
      <c r="S368" s="204">
        <v>3</v>
      </c>
      <c r="T368" s="204">
        <v>0</v>
      </c>
      <c r="U368" s="204">
        <v>0</v>
      </c>
      <c r="V368" s="204">
        <v>0</v>
      </c>
      <c r="W368" s="204">
        <v>0</v>
      </c>
      <c r="X368" s="204">
        <v>0</v>
      </c>
      <c r="Y368" s="204">
        <v>0</v>
      </c>
      <c r="Z368" s="204">
        <v>10</v>
      </c>
      <c r="AA368" s="204">
        <v>3</v>
      </c>
      <c r="AB368" s="204">
        <v>10</v>
      </c>
      <c r="AC368" s="204">
        <v>3</v>
      </c>
      <c r="AD368" s="204">
        <v>10</v>
      </c>
      <c r="AE368" s="204">
        <v>3</v>
      </c>
      <c r="AF368" s="204">
        <v>7.5</v>
      </c>
      <c r="AG368" s="204">
        <v>3</v>
      </c>
      <c r="AH368" s="204">
        <v>0</v>
      </c>
      <c r="AI368" s="204">
        <v>0</v>
      </c>
      <c r="AJ368" s="204" t="s">
        <v>1013</v>
      </c>
      <c r="AK368" s="204" t="s">
        <v>1095</v>
      </c>
      <c r="AL368" s="204" t="s">
        <v>1096</v>
      </c>
      <c r="AM368" s="204" t="s">
        <v>1119</v>
      </c>
      <c r="AN368" s="204" t="s">
        <v>928</v>
      </c>
      <c r="AO368" s="204" t="s">
        <v>1098</v>
      </c>
      <c r="AP368" s="204" t="s">
        <v>1147</v>
      </c>
      <c r="AQ368" s="204"/>
      <c r="AR368" s="204"/>
      <c r="AS368" s="204"/>
      <c r="AT368" s="204"/>
      <c r="AU368" s="204"/>
      <c r="AV368" s="204"/>
      <c r="AW368" s="204"/>
      <c r="AX368" s="204"/>
      <c r="AY368" s="204" t="str">
        <f t="shared" si="105"/>
        <v>COLISULTRIX POUDRE</v>
      </c>
      <c r="AZ368" s="204" t="str">
        <f>IF(COUNTIF(AY:AY,AY368)=1,AY368,IF(AND(COUNTIF(AY:AY,AY368)&gt;1,COUNTIF(AZ$2:AZ367,AY368)&gt;=1),"",AY368))</f>
        <v/>
      </c>
      <c r="BA368" s="204" t="str">
        <v/>
      </c>
      <c r="BB368" s="204" t="str">
        <f>IF(BA368="","",MAX(BB$2:BB367)+1)</f>
        <v/>
      </c>
      <c r="BC368" s="204"/>
      <c r="BD368" s="204">
        <v>366</v>
      </c>
      <c r="BE368" s="204" t="str">
        <f t="shared" si="106"/>
        <v>ORBENOR HORS LACTATION</v>
      </c>
      <c r="BF368" s="204" t="str">
        <f t="shared" si="95"/>
        <v>INTRAMAM</v>
      </c>
      <c r="BG368" s="204" t="str">
        <f t="shared" si="96"/>
        <v>PENICILLINES</v>
      </c>
      <c r="BH368" s="204" t="str">
        <f t="shared" si="97"/>
        <v/>
      </c>
      <c r="BI368" s="204" t="str">
        <f t="shared" si="98"/>
        <v/>
      </c>
      <c r="BJ368" s="204" t="str">
        <f t="shared" si="99"/>
        <v>cloxacillin</v>
      </c>
      <c r="BK368" s="204" t="str">
        <f t="shared" si="100"/>
        <v/>
      </c>
      <c r="BL368" s="204" t="str">
        <f t="shared" si="101"/>
        <v/>
      </c>
      <c r="BM368" s="204" t="str">
        <f t="shared" si="107"/>
        <v>Cloxacilline</v>
      </c>
      <c r="BN368" s="204" t="str">
        <f t="shared" si="102"/>
        <v>Cloxacilline</v>
      </c>
      <c r="BO368" s="204" t="str">
        <f t="shared" si="103"/>
        <v/>
      </c>
      <c r="BP368" s="204" t="str">
        <f t="shared" si="104"/>
        <v/>
      </c>
      <c r="BQ368" s="204" t="str">
        <f t="shared" si="108"/>
        <v>Penicillines</v>
      </c>
      <c r="BR368" s="204" t="str">
        <f t="shared" si="109"/>
        <v>Penicillines</v>
      </c>
      <c r="BS368" s="204" t="str">
        <f t="shared" si="110"/>
        <v/>
      </c>
      <c r="BT368" s="204" t="str">
        <f t="shared" si="111"/>
        <v/>
      </c>
      <c r="BU368" s="104" t="str">
        <f t="shared" si="112"/>
        <v>Voie intramammaire</v>
      </c>
      <c r="BV368" s="202" t="str">
        <f t="shared" si="113"/>
        <v/>
      </c>
      <c r="BX368"/>
      <c r="BY368"/>
      <c r="BZ368"/>
      <c r="CA368"/>
      <c r="CB368"/>
      <c r="CD368"/>
      <c r="CO368" s="202">
        <v>367</v>
      </c>
    </row>
    <row r="369" spans="1:93" x14ac:dyDescent="0.25">
      <c r="A369" s="203" t="s">
        <v>1925</v>
      </c>
      <c r="B369" s="204" t="s">
        <v>1932</v>
      </c>
      <c r="C369" s="204" t="s">
        <v>1933</v>
      </c>
      <c r="D369" s="210" t="s">
        <v>923</v>
      </c>
      <c r="E369" s="204" t="s">
        <v>924</v>
      </c>
      <c r="F369" s="204" t="s">
        <v>714</v>
      </c>
      <c r="G369" s="204" t="s">
        <v>925</v>
      </c>
      <c r="H369" s="204" t="s">
        <v>1711</v>
      </c>
      <c r="I369" s="204" t="s">
        <v>910</v>
      </c>
      <c r="J369" s="204" t="s">
        <v>1927</v>
      </c>
      <c r="K369" s="204" t="s">
        <v>1029</v>
      </c>
      <c r="L369" s="204" t="s">
        <v>1030</v>
      </c>
      <c r="M369" s="204" t="s">
        <v>213</v>
      </c>
      <c r="N369" s="204" t="s">
        <v>1928</v>
      </c>
      <c r="O369" s="204" t="s">
        <v>992</v>
      </c>
      <c r="P369" s="204" t="s">
        <v>859</v>
      </c>
      <c r="Q369" s="204" t="s">
        <v>1928</v>
      </c>
      <c r="R369" s="204">
        <v>10</v>
      </c>
      <c r="S369" s="204">
        <v>3</v>
      </c>
      <c r="T369" s="204">
        <v>0</v>
      </c>
      <c r="U369" s="204">
        <v>0</v>
      </c>
      <c r="V369" s="204">
        <v>0</v>
      </c>
      <c r="W369" s="204">
        <v>0</v>
      </c>
      <c r="X369" s="204">
        <v>0</v>
      </c>
      <c r="Y369" s="204">
        <v>0</v>
      </c>
      <c r="Z369" s="204">
        <v>10</v>
      </c>
      <c r="AA369" s="204">
        <v>3</v>
      </c>
      <c r="AB369" s="204">
        <v>10</v>
      </c>
      <c r="AC369" s="204">
        <v>3</v>
      </c>
      <c r="AD369" s="204">
        <v>10</v>
      </c>
      <c r="AE369" s="204">
        <v>3</v>
      </c>
      <c r="AF369" s="204">
        <v>7.5</v>
      </c>
      <c r="AG369" s="204">
        <v>3</v>
      </c>
      <c r="AH369" s="204">
        <v>0</v>
      </c>
      <c r="AI369" s="204">
        <v>0</v>
      </c>
      <c r="AJ369" s="204" t="s">
        <v>1013</v>
      </c>
      <c r="AK369" s="204" t="s">
        <v>1095</v>
      </c>
      <c r="AL369" s="204" t="s">
        <v>1096</v>
      </c>
      <c r="AM369" s="204" t="s">
        <v>1119</v>
      </c>
      <c r="AN369" s="204" t="s">
        <v>928</v>
      </c>
      <c r="AO369" s="204" t="s">
        <v>1098</v>
      </c>
      <c r="AP369" s="204" t="s">
        <v>1929</v>
      </c>
      <c r="AQ369" s="204"/>
      <c r="AR369" s="204"/>
      <c r="AS369" s="204"/>
      <c r="AT369" s="204"/>
      <c r="AU369" s="204"/>
      <c r="AV369" s="204"/>
      <c r="AW369" s="204"/>
      <c r="AX369" s="204"/>
      <c r="AY369" s="204" t="str">
        <f t="shared" si="105"/>
        <v>COLISULTRIX POUDRE</v>
      </c>
      <c r="AZ369" s="204" t="str">
        <f>IF(COUNTIF(AY:AY,AY369)=1,AY369,IF(AND(COUNTIF(AY:AY,AY369)&gt;1,COUNTIF(AZ$2:AZ368,AY369)&gt;=1),"",AY369))</f>
        <v/>
      </c>
      <c r="BA369" s="204" t="str">
        <v/>
      </c>
      <c r="BB369" s="204" t="str">
        <f>IF(BA369="","",MAX(BB$2:BB368)+1)</f>
        <v/>
      </c>
      <c r="BC369" s="204"/>
      <c r="BD369" s="204">
        <v>367</v>
      </c>
      <c r="BE369" s="204" t="str">
        <f t="shared" si="106"/>
        <v>OROSPRAY</v>
      </c>
      <c r="BF369" s="204" t="str">
        <f t="shared" si="95"/>
        <v>EXTERNE</v>
      </c>
      <c r="BG369" s="204" t="str">
        <f t="shared" si="96"/>
        <v>SULFAMIDES</v>
      </c>
      <c r="BH369" s="204" t="str">
        <f t="shared" si="97"/>
        <v>TETRACYCLINES</v>
      </c>
      <c r="BI369" s="204" t="str">
        <f t="shared" si="98"/>
        <v/>
      </c>
      <c r="BJ369" s="204" t="str">
        <f t="shared" si="99"/>
        <v>sulfanilamide</v>
      </c>
      <c r="BK369" s="204" t="str">
        <f t="shared" si="100"/>
        <v>chlortetracycline</v>
      </c>
      <c r="BL369" s="204" t="str">
        <f t="shared" si="101"/>
        <v/>
      </c>
      <c r="BM369" s="204" t="str">
        <f t="shared" si="107"/>
        <v>Sulfanilamide + Chlortétracycline</v>
      </c>
      <c r="BN369" s="204" t="str">
        <f t="shared" si="102"/>
        <v>Sulfanilamide</v>
      </c>
      <c r="BO369" s="204" t="str">
        <f t="shared" si="103"/>
        <v>Chlortétracycline</v>
      </c>
      <c r="BP369" s="204" t="str">
        <f t="shared" si="104"/>
        <v/>
      </c>
      <c r="BQ369" s="204" t="str">
        <f t="shared" si="108"/>
        <v>Sulfamides + Tetracyclines</v>
      </c>
      <c r="BR369" s="204" t="str">
        <f t="shared" si="109"/>
        <v>Sulfamides</v>
      </c>
      <c r="BS369" s="204" t="str">
        <f t="shared" si="110"/>
        <v>Tetracyclines</v>
      </c>
      <c r="BT369" s="204" t="str">
        <f t="shared" si="111"/>
        <v/>
      </c>
      <c r="BU369" s="104" t="str">
        <f t="shared" si="112"/>
        <v>Voie externe</v>
      </c>
      <c r="BV369" s="202" t="str">
        <f t="shared" si="113"/>
        <v/>
      </c>
      <c r="BX369"/>
      <c r="BY369"/>
      <c r="BZ369"/>
      <c r="CA369"/>
      <c r="CB369"/>
      <c r="CD369"/>
      <c r="CO369" s="202">
        <v>368</v>
      </c>
    </row>
    <row r="370" spans="1:93" x14ac:dyDescent="0.25">
      <c r="A370" s="203" t="s">
        <v>2446</v>
      </c>
      <c r="B370" s="204" t="s">
        <v>2447</v>
      </c>
      <c r="C370" s="204" t="s">
        <v>2448</v>
      </c>
      <c r="D370" s="210" t="s">
        <v>1667</v>
      </c>
      <c r="E370" s="204" t="s">
        <v>924</v>
      </c>
      <c r="F370" s="204" t="s">
        <v>80</v>
      </c>
      <c r="G370" s="204" t="s">
        <v>925</v>
      </c>
      <c r="H370" s="204" t="s">
        <v>926</v>
      </c>
      <c r="I370" s="204" t="s">
        <v>910</v>
      </c>
      <c r="J370" s="204" t="s">
        <v>1013</v>
      </c>
      <c r="K370" s="204" t="s">
        <v>1013</v>
      </c>
      <c r="L370" s="204" t="s">
        <v>1095</v>
      </c>
      <c r="M370" s="204" t="s">
        <v>1096</v>
      </c>
      <c r="N370" s="204" t="s">
        <v>1226</v>
      </c>
      <c r="O370" s="204" t="s">
        <v>928</v>
      </c>
      <c r="P370" s="204" t="s">
        <v>1098</v>
      </c>
      <c r="Q370" s="204" t="s">
        <v>2449</v>
      </c>
      <c r="R370" s="204">
        <v>4.88</v>
      </c>
      <c r="S370" s="204">
        <v>3</v>
      </c>
      <c r="T370" s="204">
        <v>0</v>
      </c>
      <c r="U370" s="204">
        <v>0</v>
      </c>
      <c r="V370" s="204">
        <v>0</v>
      </c>
      <c r="W370" s="204">
        <v>0</v>
      </c>
      <c r="X370" s="204">
        <v>0</v>
      </c>
      <c r="Y370" s="204">
        <v>0</v>
      </c>
      <c r="Z370" s="204">
        <v>0</v>
      </c>
      <c r="AA370" s="204">
        <v>0</v>
      </c>
      <c r="AB370" s="204">
        <v>0</v>
      </c>
      <c r="AC370" s="204">
        <v>0</v>
      </c>
      <c r="AD370" s="204">
        <v>4.88</v>
      </c>
      <c r="AE370" s="204">
        <v>3</v>
      </c>
      <c r="AF370" s="204">
        <v>3.66</v>
      </c>
      <c r="AG370" s="204">
        <v>3</v>
      </c>
      <c r="AH370" s="204">
        <v>0</v>
      </c>
      <c r="AI370" s="204">
        <v>0</v>
      </c>
      <c r="AJ370" s="204"/>
      <c r="AK370" s="204"/>
      <c r="AL370" s="204"/>
      <c r="AM370" s="204"/>
      <c r="AN370" s="204"/>
      <c r="AO370" s="204"/>
      <c r="AP370" s="204"/>
      <c r="AQ370" s="204"/>
      <c r="AR370" s="204"/>
      <c r="AS370" s="204"/>
      <c r="AT370" s="204"/>
      <c r="AU370" s="204"/>
      <c r="AV370" s="204"/>
      <c r="AW370" s="204"/>
      <c r="AX370" s="204"/>
      <c r="AY370" s="204" t="str">
        <f t="shared" si="105"/>
        <v>COLIVET</v>
      </c>
      <c r="AZ370" s="204" t="str">
        <f>IF(COUNTIF(AY:AY,AY370)=1,AY370,IF(AND(COUNTIF(AY:AY,AY370)&gt;1,COUNTIF(AZ$2:AZ369,AY370)&gt;=1),"",AY370))</f>
        <v>COLIVET</v>
      </c>
      <c r="BA370" s="204" t="str">
        <v/>
      </c>
      <c r="BB370" s="204" t="str">
        <f>IF(BA370="","",MAX(BB$2:BB369)+1)</f>
        <v/>
      </c>
      <c r="BC370" s="204"/>
      <c r="BD370" s="204">
        <v>368</v>
      </c>
      <c r="BE370" s="204" t="str">
        <f t="shared" si="106"/>
        <v>OTC 50 FRANVET</v>
      </c>
      <c r="BF370" s="204" t="str">
        <f t="shared" si="95"/>
        <v>ORAL</v>
      </c>
      <c r="BG370" s="204" t="str">
        <f t="shared" si="96"/>
        <v>TETRACYCLINES</v>
      </c>
      <c r="BH370" s="204" t="str">
        <f t="shared" si="97"/>
        <v/>
      </c>
      <c r="BI370" s="204" t="str">
        <f t="shared" si="98"/>
        <v/>
      </c>
      <c r="BJ370" s="204" t="str">
        <f t="shared" si="99"/>
        <v>oxytetracycline</v>
      </c>
      <c r="BK370" s="204" t="str">
        <f t="shared" si="100"/>
        <v/>
      </c>
      <c r="BL370" s="204" t="str">
        <f t="shared" si="101"/>
        <v/>
      </c>
      <c r="BM370" s="204" t="str">
        <f t="shared" si="107"/>
        <v>Oxytétracycline</v>
      </c>
      <c r="BN370" s="204" t="str">
        <f t="shared" si="102"/>
        <v>Oxytétracycline</v>
      </c>
      <c r="BO370" s="204" t="str">
        <f t="shared" si="103"/>
        <v/>
      </c>
      <c r="BP370" s="204" t="str">
        <f t="shared" si="104"/>
        <v/>
      </c>
      <c r="BQ370" s="204" t="str">
        <f t="shared" si="108"/>
        <v>Tetracyclines</v>
      </c>
      <c r="BR370" s="204" t="str">
        <f t="shared" si="109"/>
        <v>Tetracyclines</v>
      </c>
      <c r="BS370" s="204" t="str">
        <f t="shared" si="110"/>
        <v/>
      </c>
      <c r="BT370" s="204" t="str">
        <f t="shared" si="111"/>
        <v/>
      </c>
      <c r="BU370" s="104" t="str">
        <f t="shared" si="112"/>
        <v>Voie orale  hors prémélanges médicamenteux</v>
      </c>
      <c r="BV370" s="202" t="str">
        <f t="shared" si="113"/>
        <v/>
      </c>
      <c r="BX370"/>
      <c r="BY370"/>
      <c r="BZ370"/>
      <c r="CA370"/>
      <c r="CB370"/>
      <c r="CD370"/>
      <c r="CO370" s="202">
        <v>369</v>
      </c>
    </row>
    <row r="371" spans="1:93" x14ac:dyDescent="0.25">
      <c r="A371" s="203" t="s">
        <v>2446</v>
      </c>
      <c r="B371" s="204" t="s">
        <v>2450</v>
      </c>
      <c r="C371" s="204" t="s">
        <v>1999</v>
      </c>
      <c r="D371" s="210" t="s">
        <v>923</v>
      </c>
      <c r="E371" s="204" t="s">
        <v>924</v>
      </c>
      <c r="F371" s="204" t="s">
        <v>80</v>
      </c>
      <c r="G371" s="204" t="s">
        <v>925</v>
      </c>
      <c r="H371" s="204" t="s">
        <v>926</v>
      </c>
      <c r="I371" s="204" t="s">
        <v>910</v>
      </c>
      <c r="J371" s="204" t="s">
        <v>1013</v>
      </c>
      <c r="K371" s="204" t="s">
        <v>1013</v>
      </c>
      <c r="L371" s="204" t="s">
        <v>1095</v>
      </c>
      <c r="M371" s="204" t="s">
        <v>1096</v>
      </c>
      <c r="N371" s="204" t="s">
        <v>1226</v>
      </c>
      <c r="O371" s="204" t="s">
        <v>928</v>
      </c>
      <c r="P371" s="204" t="s">
        <v>1098</v>
      </c>
      <c r="Q371" s="204" t="s">
        <v>2451</v>
      </c>
      <c r="R371" s="204">
        <v>4.88</v>
      </c>
      <c r="S371" s="204">
        <v>3</v>
      </c>
      <c r="T371" s="204">
        <v>0</v>
      </c>
      <c r="U371" s="204">
        <v>0</v>
      </c>
      <c r="V371" s="204">
        <v>0</v>
      </c>
      <c r="W371" s="204">
        <v>0</v>
      </c>
      <c r="X371" s="204">
        <v>0</v>
      </c>
      <c r="Y371" s="204">
        <v>0</v>
      </c>
      <c r="Z371" s="204">
        <v>0</v>
      </c>
      <c r="AA371" s="204">
        <v>0</v>
      </c>
      <c r="AB371" s="204">
        <v>0</v>
      </c>
      <c r="AC371" s="204">
        <v>0</v>
      </c>
      <c r="AD371" s="204">
        <v>4.88</v>
      </c>
      <c r="AE371" s="204">
        <v>3</v>
      </c>
      <c r="AF371" s="204">
        <v>3.66</v>
      </c>
      <c r="AG371" s="204">
        <v>3</v>
      </c>
      <c r="AH371" s="204">
        <v>0</v>
      </c>
      <c r="AI371" s="204">
        <v>0</v>
      </c>
      <c r="AJ371" s="204"/>
      <c r="AK371" s="204"/>
      <c r="AL371" s="204"/>
      <c r="AM371" s="204"/>
      <c r="AN371" s="204"/>
      <c r="AO371" s="204"/>
      <c r="AP371" s="204"/>
      <c r="AQ371" s="204"/>
      <c r="AR371" s="204"/>
      <c r="AS371" s="204"/>
      <c r="AT371" s="204"/>
      <c r="AU371" s="204"/>
      <c r="AV371" s="204"/>
      <c r="AW371" s="204"/>
      <c r="AX371" s="204"/>
      <c r="AY371" s="204" t="str">
        <f t="shared" si="105"/>
        <v>COLIVET</v>
      </c>
      <c r="AZ371" s="204" t="str">
        <f>IF(COUNTIF(AY:AY,AY371)=1,AY371,IF(AND(COUNTIF(AY:AY,AY371)&gt;1,COUNTIF(AZ$2:AZ370,AY371)&gt;=1),"",AY371))</f>
        <v/>
      </c>
      <c r="BA371" s="204" t="str">
        <v/>
      </c>
      <c r="BB371" s="204" t="str">
        <f>IF(BA371="","",MAX(BB$2:BB370)+1)</f>
        <v/>
      </c>
      <c r="BC371" s="204"/>
      <c r="BD371" s="204">
        <v>369</v>
      </c>
      <c r="BE371" s="204" t="str">
        <f t="shared" si="106"/>
        <v>OXOMID</v>
      </c>
      <c r="BF371" s="204" t="str">
        <f t="shared" si="95"/>
        <v>ORAL</v>
      </c>
      <c r="BG371" s="204" t="str">
        <f t="shared" si="96"/>
        <v>QUINOLONES</v>
      </c>
      <c r="BH371" s="204" t="str">
        <f t="shared" si="97"/>
        <v/>
      </c>
      <c r="BI371" s="204" t="str">
        <f t="shared" si="98"/>
        <v/>
      </c>
      <c r="BJ371" s="204" t="str">
        <f t="shared" si="99"/>
        <v>oxolinic acid</v>
      </c>
      <c r="BK371" s="204" t="str">
        <f t="shared" si="100"/>
        <v/>
      </c>
      <c r="BL371" s="204" t="str">
        <f t="shared" si="101"/>
        <v/>
      </c>
      <c r="BM371" s="204" t="str">
        <f t="shared" si="107"/>
        <v>Acide oxolinique</v>
      </c>
      <c r="BN371" s="204" t="str">
        <f t="shared" si="102"/>
        <v>Acide oxolinique</v>
      </c>
      <c r="BO371" s="204" t="str">
        <f t="shared" si="103"/>
        <v/>
      </c>
      <c r="BP371" s="204" t="str">
        <f t="shared" si="104"/>
        <v/>
      </c>
      <c r="BQ371" s="204" t="str">
        <f t="shared" si="108"/>
        <v>Quinolones</v>
      </c>
      <c r="BR371" s="204" t="str">
        <f t="shared" si="109"/>
        <v>Quinolones</v>
      </c>
      <c r="BS371" s="204" t="str">
        <f t="shared" si="110"/>
        <v/>
      </c>
      <c r="BT371" s="204" t="str">
        <f t="shared" si="111"/>
        <v/>
      </c>
      <c r="BU371" s="104" t="str">
        <f t="shared" si="112"/>
        <v>Voie orale  hors prémélanges médicamenteux</v>
      </c>
      <c r="BV371" s="202" t="str">
        <f t="shared" si="113"/>
        <v/>
      </c>
      <c r="BX371"/>
      <c r="BY371"/>
      <c r="BZ371"/>
      <c r="CA371"/>
      <c r="CB371"/>
      <c r="CD371"/>
      <c r="CO371" s="202">
        <v>370</v>
      </c>
    </row>
    <row r="372" spans="1:93" x14ac:dyDescent="0.25">
      <c r="A372" s="203" t="s">
        <v>2446</v>
      </c>
      <c r="B372" s="204" t="s">
        <v>2452</v>
      </c>
      <c r="C372" s="204" t="s">
        <v>1433</v>
      </c>
      <c r="D372" s="210" t="s">
        <v>1054</v>
      </c>
      <c r="E372" s="204" t="s">
        <v>924</v>
      </c>
      <c r="F372" s="204" t="s">
        <v>80</v>
      </c>
      <c r="G372" s="204" t="s">
        <v>925</v>
      </c>
      <c r="H372" s="204" t="s">
        <v>926</v>
      </c>
      <c r="I372" s="204" t="s">
        <v>910</v>
      </c>
      <c r="J372" s="204" t="s">
        <v>1013</v>
      </c>
      <c r="K372" s="204" t="s">
        <v>1013</v>
      </c>
      <c r="L372" s="204" t="s">
        <v>1095</v>
      </c>
      <c r="M372" s="204" t="s">
        <v>1096</v>
      </c>
      <c r="N372" s="204" t="s">
        <v>1226</v>
      </c>
      <c r="O372" s="204" t="s">
        <v>928</v>
      </c>
      <c r="P372" s="204" t="s">
        <v>1098</v>
      </c>
      <c r="Q372" s="204" t="s">
        <v>2453</v>
      </c>
      <c r="R372" s="204">
        <v>4.88</v>
      </c>
      <c r="S372" s="204">
        <v>3</v>
      </c>
      <c r="T372" s="204">
        <v>0</v>
      </c>
      <c r="U372" s="204">
        <v>0</v>
      </c>
      <c r="V372" s="204">
        <v>0</v>
      </c>
      <c r="W372" s="204">
        <v>0</v>
      </c>
      <c r="X372" s="204">
        <v>0</v>
      </c>
      <c r="Y372" s="204">
        <v>0</v>
      </c>
      <c r="Z372" s="204">
        <v>0</v>
      </c>
      <c r="AA372" s="204">
        <v>0</v>
      </c>
      <c r="AB372" s="204">
        <v>0</v>
      </c>
      <c r="AC372" s="204">
        <v>0</v>
      </c>
      <c r="AD372" s="204">
        <v>4.88</v>
      </c>
      <c r="AE372" s="204">
        <v>3</v>
      </c>
      <c r="AF372" s="204">
        <v>3.66</v>
      </c>
      <c r="AG372" s="204">
        <v>3</v>
      </c>
      <c r="AH372" s="204">
        <v>0</v>
      </c>
      <c r="AI372" s="204">
        <v>0</v>
      </c>
      <c r="AJ372" s="204"/>
      <c r="AK372" s="204"/>
      <c r="AL372" s="204"/>
      <c r="AM372" s="204"/>
      <c r="AN372" s="204"/>
      <c r="AO372" s="204"/>
      <c r="AP372" s="204"/>
      <c r="AQ372" s="204"/>
      <c r="AR372" s="204"/>
      <c r="AS372" s="204"/>
      <c r="AT372" s="204"/>
      <c r="AU372" s="204"/>
      <c r="AV372" s="204"/>
      <c r="AW372" s="204"/>
      <c r="AX372" s="204"/>
      <c r="AY372" s="204" t="str">
        <f t="shared" si="105"/>
        <v>COLIVET</v>
      </c>
      <c r="AZ372" s="204" t="str">
        <f>IF(COUNTIF(AY:AY,AY372)=1,AY372,IF(AND(COUNTIF(AY:AY,AY372)&gt;1,COUNTIF(AZ$2:AZ371,AY372)&gt;=1),"",AY372))</f>
        <v/>
      </c>
      <c r="BA372" s="204" t="str">
        <v/>
      </c>
      <c r="BB372" s="204" t="str">
        <f>IF(BA372="","",MAX(BB$2:BB371)+1)</f>
        <v/>
      </c>
      <c r="BC372" s="204"/>
      <c r="BD372" s="204">
        <v>370</v>
      </c>
      <c r="BE372" s="204" t="str">
        <f t="shared" si="106"/>
        <v>OXOMID 20</v>
      </c>
      <c r="BF372" s="204" t="str">
        <f t="shared" si="95"/>
        <v>ORAL</v>
      </c>
      <c r="BG372" s="204" t="str">
        <f t="shared" si="96"/>
        <v>QUINOLONES</v>
      </c>
      <c r="BH372" s="204" t="str">
        <f t="shared" si="97"/>
        <v/>
      </c>
      <c r="BI372" s="204" t="str">
        <f t="shared" si="98"/>
        <v/>
      </c>
      <c r="BJ372" s="204" t="str">
        <f t="shared" si="99"/>
        <v>oxolinic acid</v>
      </c>
      <c r="BK372" s="204" t="str">
        <f t="shared" si="100"/>
        <v/>
      </c>
      <c r="BL372" s="204" t="str">
        <f t="shared" si="101"/>
        <v/>
      </c>
      <c r="BM372" s="204" t="str">
        <f t="shared" si="107"/>
        <v>Acide oxolinique</v>
      </c>
      <c r="BN372" s="204" t="str">
        <f t="shared" si="102"/>
        <v>Acide oxolinique</v>
      </c>
      <c r="BO372" s="204" t="str">
        <f t="shared" si="103"/>
        <v/>
      </c>
      <c r="BP372" s="204" t="str">
        <f t="shared" si="104"/>
        <v/>
      </c>
      <c r="BQ372" s="204" t="str">
        <f t="shared" si="108"/>
        <v>Quinolones</v>
      </c>
      <c r="BR372" s="204" t="str">
        <f t="shared" si="109"/>
        <v>Quinolones</v>
      </c>
      <c r="BS372" s="204" t="str">
        <f t="shared" si="110"/>
        <v/>
      </c>
      <c r="BT372" s="204" t="str">
        <f t="shared" si="111"/>
        <v/>
      </c>
      <c r="BU372" s="104" t="str">
        <f t="shared" si="112"/>
        <v>Voie orale  hors prémélanges médicamenteux</v>
      </c>
      <c r="BV372" s="202" t="str">
        <f t="shared" si="113"/>
        <v/>
      </c>
      <c r="BX372"/>
      <c r="BY372"/>
      <c r="BZ372"/>
      <c r="CA372"/>
      <c r="CB372"/>
      <c r="CD372"/>
      <c r="CO372" s="202">
        <v>371</v>
      </c>
    </row>
    <row r="373" spans="1:93" x14ac:dyDescent="0.25">
      <c r="A373" s="203" t="s">
        <v>3092</v>
      </c>
      <c r="B373" s="204" t="s">
        <v>3093</v>
      </c>
      <c r="C373" s="204" t="s">
        <v>1105</v>
      </c>
      <c r="D373" s="210" t="s">
        <v>923</v>
      </c>
      <c r="E373" s="204" t="s">
        <v>852</v>
      </c>
      <c r="F373" s="204" t="s">
        <v>327</v>
      </c>
      <c r="G373" s="204" t="s">
        <v>1055</v>
      </c>
      <c r="H373" s="204" t="s">
        <v>1177</v>
      </c>
      <c r="I373" s="204" t="s">
        <v>910</v>
      </c>
      <c r="J373" s="204" t="s">
        <v>1013</v>
      </c>
      <c r="K373" s="204" t="s">
        <v>1013</v>
      </c>
      <c r="L373" s="204" t="s">
        <v>1095</v>
      </c>
      <c r="M373" s="204" t="s">
        <v>1096</v>
      </c>
      <c r="N373" s="204" t="s">
        <v>1629</v>
      </c>
      <c r="O373" s="204" t="s">
        <v>894</v>
      </c>
      <c r="P373" s="204" t="s">
        <v>1098</v>
      </c>
      <c r="Q373" s="204" t="s">
        <v>2378</v>
      </c>
      <c r="R373" s="204">
        <v>4.88</v>
      </c>
      <c r="S373" s="204">
        <v>5</v>
      </c>
      <c r="T373" s="204">
        <v>0</v>
      </c>
      <c r="U373" s="204">
        <v>0</v>
      </c>
      <c r="V373" s="204">
        <v>0</v>
      </c>
      <c r="W373" s="204">
        <v>0</v>
      </c>
      <c r="X373" s="204">
        <v>0</v>
      </c>
      <c r="Y373" s="204">
        <v>0</v>
      </c>
      <c r="Z373" s="204">
        <v>0</v>
      </c>
      <c r="AA373" s="204">
        <v>0</v>
      </c>
      <c r="AB373" s="204">
        <v>4.88</v>
      </c>
      <c r="AC373" s="204">
        <v>5</v>
      </c>
      <c r="AD373" s="204">
        <v>4.88</v>
      </c>
      <c r="AE373" s="204">
        <v>5</v>
      </c>
      <c r="AF373" s="204">
        <v>3.66</v>
      </c>
      <c r="AG373" s="204">
        <v>5</v>
      </c>
      <c r="AH373" s="204">
        <v>0</v>
      </c>
      <c r="AI373" s="204">
        <v>0</v>
      </c>
      <c r="AJ373" s="204"/>
      <c r="AK373" s="204"/>
      <c r="AL373" s="204"/>
      <c r="AM373" s="204"/>
      <c r="AN373" s="204"/>
      <c r="AO373" s="204"/>
      <c r="AP373" s="204"/>
      <c r="AQ373" s="204"/>
      <c r="AR373" s="204"/>
      <c r="AS373" s="204"/>
      <c r="AT373" s="204"/>
      <c r="AU373" s="204"/>
      <c r="AV373" s="204"/>
      <c r="AW373" s="204"/>
      <c r="AX373" s="204"/>
      <c r="AY373" s="204" t="str">
        <f t="shared" si="105"/>
        <v>COLIVET SOLUTION</v>
      </c>
      <c r="AZ373" s="204" t="str">
        <f>IF(COUNTIF(AY:AY,AY373)=1,AY373,IF(AND(COUNTIF(AY:AY,AY373)&gt;1,COUNTIF(AZ$2:AZ372,AY373)&gt;=1),"",AY373))</f>
        <v>COLIVET SOLUTION</v>
      </c>
      <c r="BA373" s="204" t="str">
        <v/>
      </c>
      <c r="BB373" s="204" t="str">
        <f>IF(BA373="","",MAX(BB$2:BB372)+1)</f>
        <v/>
      </c>
      <c r="BC373" s="204"/>
      <c r="BD373" s="204">
        <v>371</v>
      </c>
      <c r="BE373" s="204" t="str">
        <f t="shared" si="106"/>
        <v>OXOMID ACIDE OXOLINIQUE 240 SALMONIDES</v>
      </c>
      <c r="BF373" s="204" t="str">
        <f t="shared" si="95"/>
        <v>PM</v>
      </c>
      <c r="BG373" s="204" t="str">
        <f t="shared" si="96"/>
        <v>QUINOLONES</v>
      </c>
      <c r="BH373" s="204" t="str">
        <f t="shared" si="97"/>
        <v/>
      </c>
      <c r="BI373" s="204" t="str">
        <f t="shared" si="98"/>
        <v/>
      </c>
      <c r="BJ373" s="204" t="str">
        <f t="shared" si="99"/>
        <v>oxolinic acid</v>
      </c>
      <c r="BK373" s="204" t="str">
        <f t="shared" si="100"/>
        <v/>
      </c>
      <c r="BL373" s="204" t="str">
        <f t="shared" si="101"/>
        <v/>
      </c>
      <c r="BM373" s="204" t="str">
        <f t="shared" si="107"/>
        <v>Acide oxolinique</v>
      </c>
      <c r="BN373" s="204" t="str">
        <f t="shared" si="102"/>
        <v>Acide oxolinique</v>
      </c>
      <c r="BO373" s="204" t="str">
        <f t="shared" si="103"/>
        <v/>
      </c>
      <c r="BP373" s="204" t="str">
        <f t="shared" si="104"/>
        <v/>
      </c>
      <c r="BQ373" s="204" t="str">
        <f t="shared" si="108"/>
        <v>Quinolones</v>
      </c>
      <c r="BR373" s="204" t="str">
        <f t="shared" si="109"/>
        <v>Quinolones</v>
      </c>
      <c r="BS373" s="204" t="str">
        <f t="shared" si="110"/>
        <v/>
      </c>
      <c r="BT373" s="204" t="str">
        <f t="shared" si="111"/>
        <v/>
      </c>
      <c r="BU373" s="104" t="str">
        <f t="shared" si="112"/>
        <v>Prémélanges médicamenteux</v>
      </c>
      <c r="BV373" s="202" t="str">
        <f t="shared" si="113"/>
        <v/>
      </c>
      <c r="BX373"/>
      <c r="BY373"/>
      <c r="BZ373"/>
      <c r="CA373"/>
      <c r="CB373"/>
      <c r="CD373"/>
      <c r="CO373" s="202">
        <v>372</v>
      </c>
    </row>
    <row r="374" spans="1:93" x14ac:dyDescent="0.25">
      <c r="A374" s="203" t="s">
        <v>3092</v>
      </c>
      <c r="B374" s="204" t="s">
        <v>3094</v>
      </c>
      <c r="C374" s="204" t="s">
        <v>3095</v>
      </c>
      <c r="D374" s="210" t="s">
        <v>1000</v>
      </c>
      <c r="E374" s="204" t="s">
        <v>852</v>
      </c>
      <c r="F374" s="204" t="s">
        <v>327</v>
      </c>
      <c r="G374" s="204" t="s">
        <v>1055</v>
      </c>
      <c r="H374" s="204" t="s">
        <v>1177</v>
      </c>
      <c r="I374" s="204" t="s">
        <v>910</v>
      </c>
      <c r="J374" s="204" t="s">
        <v>1013</v>
      </c>
      <c r="K374" s="204" t="s">
        <v>1013</v>
      </c>
      <c r="L374" s="204" t="s">
        <v>1095</v>
      </c>
      <c r="M374" s="204" t="s">
        <v>1096</v>
      </c>
      <c r="N374" s="204" t="s">
        <v>1629</v>
      </c>
      <c r="O374" s="204" t="s">
        <v>894</v>
      </c>
      <c r="P374" s="204" t="s">
        <v>1098</v>
      </c>
      <c r="Q374" s="204" t="s">
        <v>2381</v>
      </c>
      <c r="R374" s="204">
        <v>4.88</v>
      </c>
      <c r="S374" s="204">
        <v>5</v>
      </c>
      <c r="T374" s="204">
        <v>0</v>
      </c>
      <c r="U374" s="204">
        <v>0</v>
      </c>
      <c r="V374" s="204">
        <v>0</v>
      </c>
      <c r="W374" s="204">
        <v>0</v>
      </c>
      <c r="X374" s="204">
        <v>0</v>
      </c>
      <c r="Y374" s="204">
        <v>0</v>
      </c>
      <c r="Z374" s="204">
        <v>0</v>
      </c>
      <c r="AA374" s="204">
        <v>0</v>
      </c>
      <c r="AB374" s="204">
        <v>4.88</v>
      </c>
      <c r="AC374" s="204">
        <v>5</v>
      </c>
      <c r="AD374" s="204">
        <v>4.88</v>
      </c>
      <c r="AE374" s="204">
        <v>5</v>
      </c>
      <c r="AF374" s="204">
        <v>3.66</v>
      </c>
      <c r="AG374" s="204">
        <v>5</v>
      </c>
      <c r="AH374" s="204">
        <v>0</v>
      </c>
      <c r="AI374" s="204">
        <v>0</v>
      </c>
      <c r="AJ374" s="204"/>
      <c r="AK374" s="204"/>
      <c r="AL374" s="204"/>
      <c r="AM374" s="204"/>
      <c r="AN374" s="204"/>
      <c r="AO374" s="204"/>
      <c r="AP374" s="204"/>
      <c r="AQ374" s="204"/>
      <c r="AR374" s="204"/>
      <c r="AS374" s="204"/>
      <c r="AT374" s="204"/>
      <c r="AU374" s="204"/>
      <c r="AV374" s="204"/>
      <c r="AW374" s="204"/>
      <c r="AX374" s="204"/>
      <c r="AY374" s="204" t="str">
        <f t="shared" si="105"/>
        <v>COLIVET SOLUTION</v>
      </c>
      <c r="AZ374" s="204" t="str">
        <f>IF(COUNTIF(AY:AY,AY374)=1,AY374,IF(AND(COUNTIF(AY:AY,AY374)&gt;1,COUNTIF(AZ$2:AZ373,AY374)&gt;=1),"",AY374))</f>
        <v/>
      </c>
      <c r="BA374" s="204" t="str">
        <v/>
      </c>
      <c r="BB374" s="204" t="str">
        <f>IF(BA374="","",MAX(BB$2:BB373)+1)</f>
        <v/>
      </c>
      <c r="BC374" s="204"/>
      <c r="BD374" s="204">
        <v>372</v>
      </c>
      <c r="BE374" s="204" t="str">
        <f t="shared" si="106"/>
        <v>OXYCOLI</v>
      </c>
      <c r="BF374" s="204" t="str">
        <f t="shared" si="95"/>
        <v>PM</v>
      </c>
      <c r="BG374" s="204" t="str">
        <f t="shared" si="96"/>
        <v>TETRACYCLINES</v>
      </c>
      <c r="BH374" s="204" t="str">
        <f t="shared" si="97"/>
        <v>POLYPEPTIDES</v>
      </c>
      <c r="BI374" s="204" t="str">
        <f t="shared" si="98"/>
        <v/>
      </c>
      <c r="BJ374" s="204" t="str">
        <f t="shared" si="99"/>
        <v>oxytetracycline</v>
      </c>
      <c r="BK374" s="204" t="str">
        <f t="shared" si="100"/>
        <v>colistin</v>
      </c>
      <c r="BL374" s="204" t="str">
        <f t="shared" si="101"/>
        <v/>
      </c>
      <c r="BM374" s="204" t="str">
        <f t="shared" si="107"/>
        <v>Oxytétracycline + Colistine</v>
      </c>
      <c r="BN374" s="204" t="str">
        <f t="shared" si="102"/>
        <v>Oxytétracycline</v>
      </c>
      <c r="BO374" s="204" t="str">
        <f t="shared" si="103"/>
        <v>Colistine</v>
      </c>
      <c r="BP374" s="204" t="str">
        <f t="shared" si="104"/>
        <v/>
      </c>
      <c r="BQ374" s="204" t="str">
        <f t="shared" si="108"/>
        <v>Tetracyclines + Polypeptides</v>
      </c>
      <c r="BR374" s="204" t="str">
        <f t="shared" si="109"/>
        <v>Tetracyclines</v>
      </c>
      <c r="BS374" s="204" t="str">
        <f t="shared" si="110"/>
        <v>Polypeptides</v>
      </c>
      <c r="BT374" s="204" t="str">
        <f t="shared" si="111"/>
        <v/>
      </c>
      <c r="BU374" s="104" t="str">
        <f t="shared" si="112"/>
        <v>Prémélanges médicamenteux</v>
      </c>
      <c r="BV374" s="202" t="str">
        <f t="shared" si="113"/>
        <v>x</v>
      </c>
      <c r="BX374"/>
      <c r="BY374"/>
      <c r="BZ374"/>
      <c r="CA374"/>
      <c r="CB374"/>
      <c r="CD374"/>
      <c r="CO374" s="202">
        <v>373</v>
      </c>
    </row>
    <row r="375" spans="1:93" x14ac:dyDescent="0.25">
      <c r="A375" s="203" t="s">
        <v>3092</v>
      </c>
      <c r="B375" s="204" t="s">
        <v>3096</v>
      </c>
      <c r="C375" s="204" t="s">
        <v>1053</v>
      </c>
      <c r="D375" s="210" t="s">
        <v>1054</v>
      </c>
      <c r="E375" s="204" t="s">
        <v>852</v>
      </c>
      <c r="F375" s="204" t="s">
        <v>327</v>
      </c>
      <c r="G375" s="204" t="s">
        <v>1055</v>
      </c>
      <c r="H375" s="204" t="s">
        <v>1177</v>
      </c>
      <c r="I375" s="204" t="s">
        <v>910</v>
      </c>
      <c r="J375" s="204" t="s">
        <v>1013</v>
      </c>
      <c r="K375" s="204" t="s">
        <v>1013</v>
      </c>
      <c r="L375" s="204" t="s">
        <v>1095</v>
      </c>
      <c r="M375" s="204" t="s">
        <v>1096</v>
      </c>
      <c r="N375" s="204" t="s">
        <v>1629</v>
      </c>
      <c r="O375" s="204" t="s">
        <v>894</v>
      </c>
      <c r="P375" s="204" t="s">
        <v>1098</v>
      </c>
      <c r="Q375" s="204" t="s">
        <v>2037</v>
      </c>
      <c r="R375" s="204">
        <v>4.88</v>
      </c>
      <c r="S375" s="204">
        <v>5</v>
      </c>
      <c r="T375" s="204">
        <v>0</v>
      </c>
      <c r="U375" s="204">
        <v>0</v>
      </c>
      <c r="V375" s="204">
        <v>0</v>
      </c>
      <c r="W375" s="204">
        <v>0</v>
      </c>
      <c r="X375" s="204">
        <v>0</v>
      </c>
      <c r="Y375" s="204">
        <v>0</v>
      </c>
      <c r="Z375" s="204">
        <v>0</v>
      </c>
      <c r="AA375" s="204">
        <v>0</v>
      </c>
      <c r="AB375" s="204">
        <v>4.88</v>
      </c>
      <c r="AC375" s="204">
        <v>5</v>
      </c>
      <c r="AD375" s="204">
        <v>4.88</v>
      </c>
      <c r="AE375" s="204">
        <v>5</v>
      </c>
      <c r="AF375" s="204">
        <v>3.66</v>
      </c>
      <c r="AG375" s="204">
        <v>5</v>
      </c>
      <c r="AH375" s="204">
        <v>0</v>
      </c>
      <c r="AI375" s="204">
        <v>0</v>
      </c>
      <c r="AJ375" s="204"/>
      <c r="AK375" s="204"/>
      <c r="AL375" s="204"/>
      <c r="AM375" s="204"/>
      <c r="AN375" s="204"/>
      <c r="AO375" s="204"/>
      <c r="AP375" s="204"/>
      <c r="AQ375" s="204"/>
      <c r="AR375" s="204"/>
      <c r="AS375" s="204"/>
      <c r="AT375" s="204"/>
      <c r="AU375" s="204"/>
      <c r="AV375" s="204"/>
      <c r="AW375" s="204"/>
      <c r="AX375" s="204"/>
      <c r="AY375" s="204" t="str">
        <f t="shared" si="105"/>
        <v>COLIVET SOLUTION</v>
      </c>
      <c r="AZ375" s="204" t="str">
        <f>IF(COUNTIF(AY:AY,AY375)=1,AY375,IF(AND(COUNTIF(AY:AY,AY375)&gt;1,COUNTIF(AZ$2:AZ374,AY375)&gt;=1),"",AY375))</f>
        <v/>
      </c>
      <c r="BA375" s="204" t="str">
        <v/>
      </c>
      <c r="BB375" s="204" t="str">
        <f>IF(BA375="","",MAX(BB$2:BB374)+1)</f>
        <v/>
      </c>
      <c r="BC375" s="204"/>
      <c r="BD375" s="204">
        <v>373</v>
      </c>
      <c r="BE375" s="204" t="str">
        <f t="shared" si="106"/>
        <v>OXYTETRACYCLINE 10 % COOPHAVET</v>
      </c>
      <c r="BF375" s="204" t="str">
        <f t="shared" si="95"/>
        <v>ORAL</v>
      </c>
      <c r="BG375" s="204" t="str">
        <f t="shared" si="96"/>
        <v>TETRACYCLINES</v>
      </c>
      <c r="BH375" s="204" t="str">
        <f t="shared" si="97"/>
        <v/>
      </c>
      <c r="BI375" s="204" t="str">
        <f t="shared" si="98"/>
        <v/>
      </c>
      <c r="BJ375" s="204" t="str">
        <f t="shared" si="99"/>
        <v>oxytetracycline</v>
      </c>
      <c r="BK375" s="204" t="str">
        <f t="shared" si="100"/>
        <v/>
      </c>
      <c r="BL375" s="204" t="str">
        <f t="shared" si="101"/>
        <v/>
      </c>
      <c r="BM375" s="204" t="str">
        <f t="shared" si="107"/>
        <v>Oxytétracycline</v>
      </c>
      <c r="BN375" s="204" t="str">
        <f t="shared" si="102"/>
        <v>Oxytétracycline</v>
      </c>
      <c r="BO375" s="204" t="str">
        <f t="shared" si="103"/>
        <v/>
      </c>
      <c r="BP375" s="204" t="str">
        <f t="shared" si="104"/>
        <v/>
      </c>
      <c r="BQ375" s="204" t="str">
        <f t="shared" si="108"/>
        <v>Tetracyclines</v>
      </c>
      <c r="BR375" s="204" t="str">
        <f t="shared" si="109"/>
        <v>Tetracyclines</v>
      </c>
      <c r="BS375" s="204" t="str">
        <f t="shared" si="110"/>
        <v/>
      </c>
      <c r="BT375" s="204" t="str">
        <f t="shared" si="111"/>
        <v/>
      </c>
      <c r="BU375" s="104" t="str">
        <f t="shared" si="112"/>
        <v>Voie orale  hors prémélanges médicamenteux</v>
      </c>
      <c r="BV375" s="202" t="str">
        <f t="shared" si="113"/>
        <v/>
      </c>
      <c r="BX375"/>
      <c r="BY375"/>
      <c r="BZ375"/>
      <c r="CA375"/>
      <c r="CB375"/>
      <c r="CD375"/>
      <c r="CO375" s="202">
        <v>374</v>
      </c>
    </row>
    <row r="376" spans="1:93" x14ac:dyDescent="0.25">
      <c r="A376" s="203" t="s">
        <v>1849</v>
      </c>
      <c r="B376" s="204" t="s">
        <v>1850</v>
      </c>
      <c r="C376" s="204" t="s">
        <v>989</v>
      </c>
      <c r="D376" s="210" t="s">
        <v>923</v>
      </c>
      <c r="E376" s="204" t="s">
        <v>924</v>
      </c>
      <c r="F376" s="204" t="s">
        <v>329</v>
      </c>
      <c r="G376" s="204" t="s">
        <v>925</v>
      </c>
      <c r="H376" s="204" t="s">
        <v>1851</v>
      </c>
      <c r="I376" s="204" t="s">
        <v>910</v>
      </c>
      <c r="J376" s="204" t="s">
        <v>875</v>
      </c>
      <c r="K376" s="204" t="s">
        <v>875</v>
      </c>
      <c r="L376" s="204" t="s">
        <v>1092</v>
      </c>
      <c r="M376" s="204" t="s">
        <v>213</v>
      </c>
      <c r="N376" s="204" t="s">
        <v>1852</v>
      </c>
      <c r="O376" s="204" t="s">
        <v>992</v>
      </c>
      <c r="P376" s="204" t="s">
        <v>859</v>
      </c>
      <c r="Q376" s="204" t="s">
        <v>1852</v>
      </c>
      <c r="R376" s="204">
        <v>20</v>
      </c>
      <c r="S376" s="204">
        <v>3</v>
      </c>
      <c r="T376" s="204">
        <v>0</v>
      </c>
      <c r="U376" s="204">
        <v>0</v>
      </c>
      <c r="V376" s="204">
        <v>0</v>
      </c>
      <c r="W376" s="204">
        <v>0</v>
      </c>
      <c r="X376" s="204">
        <v>0</v>
      </c>
      <c r="Y376" s="204">
        <v>0</v>
      </c>
      <c r="Z376" s="204">
        <v>0</v>
      </c>
      <c r="AA376" s="204">
        <v>0</v>
      </c>
      <c r="AB376" s="204">
        <v>0</v>
      </c>
      <c r="AC376" s="204">
        <v>0</v>
      </c>
      <c r="AD376" s="204">
        <v>0</v>
      </c>
      <c r="AE376" s="204">
        <v>0</v>
      </c>
      <c r="AF376" s="204">
        <v>20</v>
      </c>
      <c r="AG376" s="204">
        <v>3</v>
      </c>
      <c r="AH376" s="204">
        <v>0</v>
      </c>
      <c r="AI376" s="204">
        <v>0</v>
      </c>
      <c r="AJ376" s="204"/>
      <c r="AK376" s="204"/>
      <c r="AL376" s="204"/>
      <c r="AM376" s="204"/>
      <c r="AN376" s="204"/>
      <c r="AO376" s="204"/>
      <c r="AP376" s="204"/>
      <c r="AQ376" s="204"/>
      <c r="AR376" s="204"/>
      <c r="AS376" s="204"/>
      <c r="AT376" s="204"/>
      <c r="AU376" s="204"/>
      <c r="AV376" s="204"/>
      <c r="AW376" s="204"/>
      <c r="AX376" s="204"/>
      <c r="AY376" s="204" t="str">
        <f t="shared" si="105"/>
        <v>COMPOMIX V AMPICILLINE</v>
      </c>
      <c r="AZ376" s="204" t="str">
        <f>IF(COUNTIF(AY:AY,AY376)=1,AY376,IF(AND(COUNTIF(AY:AY,AY376)&gt;1,COUNTIF(AZ$2:AZ375,AY376)&gt;=1),"",AY376))</f>
        <v>COMPOMIX V AMPICILLINE</v>
      </c>
      <c r="BA376" s="204" t="str">
        <v/>
      </c>
      <c r="BB376" s="204" t="str">
        <f>IF(BA376="","",MAX(BB$2:BB375)+1)</f>
        <v/>
      </c>
      <c r="BC376" s="204"/>
      <c r="BD376" s="204">
        <v>374</v>
      </c>
      <c r="BE376" s="204" t="str">
        <f t="shared" si="106"/>
        <v>OXYTETRACYCLINE 10 % VETOQUINOL</v>
      </c>
      <c r="BF376" s="204" t="str">
        <f t="shared" si="95"/>
        <v>INJ</v>
      </c>
      <c r="BG376" s="204" t="str">
        <f t="shared" si="96"/>
        <v>TETRACYCLINES</v>
      </c>
      <c r="BH376" s="204" t="str">
        <f t="shared" si="97"/>
        <v/>
      </c>
      <c r="BI376" s="204" t="str">
        <f t="shared" si="98"/>
        <v/>
      </c>
      <c r="BJ376" s="204" t="str">
        <f t="shared" si="99"/>
        <v>oxytetracycline</v>
      </c>
      <c r="BK376" s="204" t="str">
        <f t="shared" si="100"/>
        <v/>
      </c>
      <c r="BL376" s="204" t="str">
        <f t="shared" si="101"/>
        <v/>
      </c>
      <c r="BM376" s="204" t="str">
        <f t="shared" si="107"/>
        <v>Oxytétracycline</v>
      </c>
      <c r="BN376" s="204" t="str">
        <f t="shared" si="102"/>
        <v>Oxytétracycline</v>
      </c>
      <c r="BO376" s="204" t="str">
        <f t="shared" si="103"/>
        <v/>
      </c>
      <c r="BP376" s="204" t="str">
        <f t="shared" si="104"/>
        <v/>
      </c>
      <c r="BQ376" s="204" t="str">
        <f t="shared" si="108"/>
        <v>Tetracyclines</v>
      </c>
      <c r="BR376" s="204" t="str">
        <f t="shared" si="109"/>
        <v>Tetracyclines</v>
      </c>
      <c r="BS376" s="204" t="str">
        <f t="shared" si="110"/>
        <v/>
      </c>
      <c r="BT376" s="204" t="str">
        <f t="shared" si="111"/>
        <v/>
      </c>
      <c r="BU376" s="104" t="str">
        <f t="shared" si="112"/>
        <v>Voie parentérale</v>
      </c>
      <c r="BV376" s="202" t="str">
        <f t="shared" si="113"/>
        <v/>
      </c>
      <c r="BX376"/>
      <c r="BY376"/>
      <c r="BZ376"/>
      <c r="CA376"/>
      <c r="CB376"/>
      <c r="CD376"/>
      <c r="CO376" s="202">
        <v>375</v>
      </c>
    </row>
    <row r="377" spans="1:93" x14ac:dyDescent="0.25">
      <c r="A377" s="203" t="s">
        <v>1849</v>
      </c>
      <c r="B377" s="204" t="s">
        <v>1853</v>
      </c>
      <c r="C377" s="204" t="s">
        <v>1433</v>
      </c>
      <c r="D377" s="210" t="s">
        <v>1054</v>
      </c>
      <c r="E377" s="204" t="s">
        <v>924</v>
      </c>
      <c r="F377" s="204" t="s">
        <v>329</v>
      </c>
      <c r="G377" s="204" t="s">
        <v>925</v>
      </c>
      <c r="H377" s="204" t="s">
        <v>1851</v>
      </c>
      <c r="I377" s="204" t="s">
        <v>910</v>
      </c>
      <c r="J377" s="204" t="s">
        <v>875</v>
      </c>
      <c r="K377" s="204" t="s">
        <v>875</v>
      </c>
      <c r="L377" s="204" t="s">
        <v>1092</v>
      </c>
      <c r="M377" s="204" t="s">
        <v>213</v>
      </c>
      <c r="N377" s="204" t="s">
        <v>1852</v>
      </c>
      <c r="O377" s="204" t="s">
        <v>992</v>
      </c>
      <c r="P377" s="204" t="s">
        <v>859</v>
      </c>
      <c r="Q377" s="204" t="s">
        <v>1854</v>
      </c>
      <c r="R377" s="204">
        <v>20</v>
      </c>
      <c r="S377" s="204">
        <v>3</v>
      </c>
      <c r="T377" s="204">
        <v>0</v>
      </c>
      <c r="U377" s="204">
        <v>0</v>
      </c>
      <c r="V377" s="204">
        <v>0</v>
      </c>
      <c r="W377" s="204">
        <v>0</v>
      </c>
      <c r="X377" s="204">
        <v>0</v>
      </c>
      <c r="Y377" s="204">
        <v>0</v>
      </c>
      <c r="Z377" s="204">
        <v>0</v>
      </c>
      <c r="AA377" s="204">
        <v>0</v>
      </c>
      <c r="AB377" s="204">
        <v>0</v>
      </c>
      <c r="AC377" s="204">
        <v>0</v>
      </c>
      <c r="AD377" s="204">
        <v>0</v>
      </c>
      <c r="AE377" s="204">
        <v>0</v>
      </c>
      <c r="AF377" s="204">
        <v>20</v>
      </c>
      <c r="AG377" s="204">
        <v>3</v>
      </c>
      <c r="AH377" s="204">
        <v>0</v>
      </c>
      <c r="AI377" s="204">
        <v>0</v>
      </c>
      <c r="AJ377" s="204"/>
      <c r="AK377" s="204"/>
      <c r="AL377" s="204"/>
      <c r="AM377" s="204"/>
      <c r="AN377" s="204"/>
      <c r="AO377" s="204"/>
      <c r="AP377" s="204"/>
      <c r="AQ377" s="204"/>
      <c r="AR377" s="204"/>
      <c r="AS377" s="204"/>
      <c r="AT377" s="204"/>
      <c r="AU377" s="204"/>
      <c r="AV377" s="204"/>
      <c r="AW377" s="204"/>
      <c r="AX377" s="204"/>
      <c r="AY377" s="204" t="str">
        <f t="shared" si="105"/>
        <v>COMPOMIX V AMPICILLINE</v>
      </c>
      <c r="AZ377" s="204" t="str">
        <f>IF(COUNTIF(AY:AY,AY377)=1,AY377,IF(AND(COUNTIF(AY:AY,AY377)&gt;1,COUNTIF(AZ$2:AZ376,AY377)&gt;=1),"",AY377))</f>
        <v/>
      </c>
      <c r="BA377" s="204" t="str">
        <v/>
      </c>
      <c r="BB377" s="204" t="str">
        <f>IF(BA377="","",MAX(BB$2:BB376)+1)</f>
        <v/>
      </c>
      <c r="BC377" s="204"/>
      <c r="BD377" s="204">
        <v>375</v>
      </c>
      <c r="BE377" s="204" t="str">
        <f t="shared" si="106"/>
        <v>OXYTETRACYCLINE 100-B PORC ET AGNEAU-CHEVREAU SEVRES FRANVET</v>
      </c>
      <c r="BF377" s="204" t="str">
        <f t="shared" si="95"/>
        <v>PM</v>
      </c>
      <c r="BG377" s="204" t="str">
        <f t="shared" si="96"/>
        <v>TETRACYCLINES</v>
      </c>
      <c r="BH377" s="204" t="str">
        <f t="shared" si="97"/>
        <v/>
      </c>
      <c r="BI377" s="204" t="str">
        <f t="shared" si="98"/>
        <v/>
      </c>
      <c r="BJ377" s="204" t="str">
        <f t="shared" si="99"/>
        <v>oxytetracycline</v>
      </c>
      <c r="BK377" s="204" t="str">
        <f t="shared" si="100"/>
        <v/>
      </c>
      <c r="BL377" s="204" t="str">
        <f t="shared" si="101"/>
        <v/>
      </c>
      <c r="BM377" s="204" t="str">
        <f t="shared" si="107"/>
        <v>Oxytétracycline</v>
      </c>
      <c r="BN377" s="204" t="str">
        <f t="shared" si="102"/>
        <v>Oxytétracycline</v>
      </c>
      <c r="BO377" s="204" t="str">
        <f t="shared" si="103"/>
        <v/>
      </c>
      <c r="BP377" s="204" t="str">
        <f t="shared" si="104"/>
        <v/>
      </c>
      <c r="BQ377" s="204" t="str">
        <f t="shared" si="108"/>
        <v>Tetracyclines</v>
      </c>
      <c r="BR377" s="204" t="str">
        <f t="shared" si="109"/>
        <v>Tetracyclines</v>
      </c>
      <c r="BS377" s="204" t="str">
        <f t="shared" si="110"/>
        <v/>
      </c>
      <c r="BT377" s="204" t="str">
        <f t="shared" si="111"/>
        <v/>
      </c>
      <c r="BU377" s="104" t="str">
        <f t="shared" si="112"/>
        <v>Prémélanges médicamenteux</v>
      </c>
      <c r="BV377" s="202" t="str">
        <f t="shared" si="113"/>
        <v/>
      </c>
      <c r="BX377"/>
      <c r="BY377"/>
      <c r="BZ377"/>
      <c r="CA377"/>
      <c r="CB377"/>
      <c r="CD377"/>
      <c r="CO377" s="202">
        <v>376</v>
      </c>
    </row>
    <row r="378" spans="1:93" x14ac:dyDescent="0.25">
      <c r="A378" s="203" t="s">
        <v>2691</v>
      </c>
      <c r="B378" s="204" t="s">
        <v>2692</v>
      </c>
      <c r="C378" s="204" t="s">
        <v>2693</v>
      </c>
      <c r="D378" s="210" t="s">
        <v>1054</v>
      </c>
      <c r="E378" s="204" t="s">
        <v>924</v>
      </c>
      <c r="F378" s="204" t="s">
        <v>715</v>
      </c>
      <c r="G378" s="204" t="s">
        <v>925</v>
      </c>
      <c r="H378" s="204" t="s">
        <v>173</v>
      </c>
      <c r="I378" s="204" t="s">
        <v>910</v>
      </c>
      <c r="J378" s="204" t="s">
        <v>1013</v>
      </c>
      <c r="K378" s="204" t="s">
        <v>1013</v>
      </c>
      <c r="L378" s="204" t="s">
        <v>1095</v>
      </c>
      <c r="M378" s="204" t="s">
        <v>1096</v>
      </c>
      <c r="N378" s="204" t="s">
        <v>1967</v>
      </c>
      <c r="O378" s="204" t="s">
        <v>928</v>
      </c>
      <c r="P378" s="204" t="s">
        <v>1098</v>
      </c>
      <c r="Q378" s="204" t="s">
        <v>1212</v>
      </c>
      <c r="R378" s="204">
        <v>4.88</v>
      </c>
      <c r="S378" s="204">
        <v>3</v>
      </c>
      <c r="T378" s="204">
        <v>0</v>
      </c>
      <c r="U378" s="204">
        <v>0</v>
      </c>
      <c r="V378" s="204">
        <v>0</v>
      </c>
      <c r="W378" s="204">
        <v>0</v>
      </c>
      <c r="X378" s="204">
        <v>0</v>
      </c>
      <c r="Y378" s="204">
        <v>0</v>
      </c>
      <c r="Z378" s="204">
        <v>0</v>
      </c>
      <c r="AA378" s="204">
        <v>0</v>
      </c>
      <c r="AB378" s="204">
        <v>0</v>
      </c>
      <c r="AC378" s="204">
        <v>0</v>
      </c>
      <c r="AD378" s="204">
        <v>0</v>
      </c>
      <c r="AE378" s="204">
        <v>0</v>
      </c>
      <c r="AF378" s="204">
        <v>0</v>
      </c>
      <c r="AG378" s="204">
        <v>0</v>
      </c>
      <c r="AH378" s="204">
        <v>0</v>
      </c>
      <c r="AI378" s="204">
        <v>0</v>
      </c>
      <c r="AJ378" s="204"/>
      <c r="AK378" s="204"/>
      <c r="AL378" s="204"/>
      <c r="AM378" s="204"/>
      <c r="AN378" s="204"/>
      <c r="AO378" s="204"/>
      <c r="AP378" s="204"/>
      <c r="AQ378" s="204"/>
      <c r="AR378" s="204"/>
      <c r="AS378" s="204"/>
      <c r="AT378" s="204"/>
      <c r="AU378" s="204"/>
      <c r="AV378" s="204"/>
      <c r="AW378" s="204"/>
      <c r="AX378" s="204"/>
      <c r="AY378" s="204" t="str">
        <f t="shared" si="105"/>
        <v>COMPOMIX V COLI 1.000</v>
      </c>
      <c r="AZ378" s="204" t="str">
        <f>IF(COUNTIF(AY:AY,AY378)=1,AY378,IF(AND(COUNTIF(AY:AY,AY378)&gt;1,COUNTIF(AZ$2:AZ377,AY378)&gt;=1),"",AY378))</f>
        <v>COMPOMIX V COLI 1.000</v>
      </c>
      <c r="BA378" s="204" t="str">
        <v/>
      </c>
      <c r="BB378" s="204" t="str">
        <f>IF(BA378="","",MAX(BB$2:BB377)+1)</f>
        <v/>
      </c>
      <c r="BC378" s="204"/>
      <c r="BD378" s="204">
        <v>376</v>
      </c>
      <c r="BE378" s="204" t="str">
        <f t="shared" si="106"/>
        <v>OXYTETRACYCLINE 100-CR PORC ET AGNEAU-CHEVREAU SEVRES FRANVET</v>
      </c>
      <c r="BF378" s="204" t="str">
        <f t="shared" si="95"/>
        <v>PM</v>
      </c>
      <c r="BG378" s="204" t="str">
        <f t="shared" si="96"/>
        <v>TETRACYCLINES</v>
      </c>
      <c r="BH378" s="204" t="str">
        <f t="shared" si="97"/>
        <v/>
      </c>
      <c r="BI378" s="204" t="str">
        <f t="shared" si="98"/>
        <v/>
      </c>
      <c r="BJ378" s="204" t="str">
        <f t="shared" si="99"/>
        <v>oxytetracycline</v>
      </c>
      <c r="BK378" s="204" t="str">
        <f t="shared" si="100"/>
        <v/>
      </c>
      <c r="BL378" s="204" t="str">
        <f t="shared" si="101"/>
        <v/>
      </c>
      <c r="BM378" s="204" t="str">
        <f t="shared" si="107"/>
        <v>Oxytétracycline</v>
      </c>
      <c r="BN378" s="204" t="str">
        <f t="shared" si="102"/>
        <v>Oxytétracycline</v>
      </c>
      <c r="BO378" s="204" t="str">
        <f t="shared" si="103"/>
        <v/>
      </c>
      <c r="BP378" s="204" t="str">
        <f t="shared" si="104"/>
        <v/>
      </c>
      <c r="BQ378" s="204" t="str">
        <f t="shared" si="108"/>
        <v>Tetracyclines</v>
      </c>
      <c r="BR378" s="204" t="str">
        <f t="shared" si="109"/>
        <v>Tetracyclines</v>
      </c>
      <c r="BS378" s="204" t="str">
        <f t="shared" si="110"/>
        <v/>
      </c>
      <c r="BT378" s="204" t="str">
        <f t="shared" si="111"/>
        <v/>
      </c>
      <c r="BU378" s="104" t="str">
        <f t="shared" si="112"/>
        <v>Prémélanges médicamenteux</v>
      </c>
      <c r="BV378" s="202" t="str">
        <f t="shared" si="113"/>
        <v/>
      </c>
      <c r="BX378"/>
      <c r="BY378"/>
      <c r="BZ378"/>
      <c r="CA378"/>
      <c r="CB378"/>
      <c r="CD378"/>
      <c r="CO378" s="202">
        <v>377</v>
      </c>
    </row>
    <row r="379" spans="1:93" x14ac:dyDescent="0.25">
      <c r="A379" s="203" t="s">
        <v>1855</v>
      </c>
      <c r="B379" s="204" t="s">
        <v>1856</v>
      </c>
      <c r="C379" s="204" t="s">
        <v>989</v>
      </c>
      <c r="D379" s="210" t="s">
        <v>923</v>
      </c>
      <c r="E379" s="204" t="s">
        <v>924</v>
      </c>
      <c r="F379" s="204" t="s">
        <v>330</v>
      </c>
      <c r="G379" s="204" t="s">
        <v>925</v>
      </c>
      <c r="H379" s="204" t="s">
        <v>1842</v>
      </c>
      <c r="I379" s="204" t="s">
        <v>910</v>
      </c>
      <c r="J379" s="204" t="s">
        <v>1321</v>
      </c>
      <c r="K379" s="204" t="s">
        <v>855</v>
      </c>
      <c r="L379" s="204" t="s">
        <v>856</v>
      </c>
      <c r="M379" s="204" t="s">
        <v>213</v>
      </c>
      <c r="N379" s="204" t="s">
        <v>1857</v>
      </c>
      <c r="O379" s="204" t="s">
        <v>992</v>
      </c>
      <c r="P379" s="204" t="s">
        <v>859</v>
      </c>
      <c r="Q379" s="204" t="s">
        <v>1857</v>
      </c>
      <c r="R379" s="204">
        <v>22</v>
      </c>
      <c r="S379" s="204">
        <v>6</v>
      </c>
      <c r="T379" s="204">
        <v>0</v>
      </c>
      <c r="U379" s="204">
        <v>0</v>
      </c>
      <c r="V379" s="204">
        <v>0</v>
      </c>
      <c r="W379" s="204">
        <v>0</v>
      </c>
      <c r="X379" s="204">
        <v>0</v>
      </c>
      <c r="Y379" s="204">
        <v>0</v>
      </c>
      <c r="Z379" s="204">
        <v>22</v>
      </c>
      <c r="AA379" s="204">
        <v>6</v>
      </c>
      <c r="AB379" s="204">
        <v>22</v>
      </c>
      <c r="AC379" s="204">
        <v>6</v>
      </c>
      <c r="AD379" s="204">
        <v>22</v>
      </c>
      <c r="AE379" s="204">
        <v>6</v>
      </c>
      <c r="AF379" s="204">
        <v>22</v>
      </c>
      <c r="AG379" s="204">
        <v>6</v>
      </c>
      <c r="AH379" s="204">
        <v>0</v>
      </c>
      <c r="AI379" s="204">
        <v>0</v>
      </c>
      <c r="AJ379" s="204" t="s">
        <v>871</v>
      </c>
      <c r="AK379" s="204" t="s">
        <v>872</v>
      </c>
      <c r="AL379" s="204" t="s">
        <v>213</v>
      </c>
      <c r="AM379" s="204" t="s">
        <v>1858</v>
      </c>
      <c r="AN379" s="204" t="s">
        <v>992</v>
      </c>
      <c r="AO379" s="204" t="s">
        <v>859</v>
      </c>
      <c r="AP379" s="204" t="s">
        <v>1858</v>
      </c>
      <c r="AQ379" s="204"/>
      <c r="AR379" s="204"/>
      <c r="AS379" s="204"/>
      <c r="AT379" s="204"/>
      <c r="AU379" s="204"/>
      <c r="AV379" s="204"/>
      <c r="AW379" s="204"/>
      <c r="AX379" s="204"/>
      <c r="AY379" s="204" t="str">
        <f t="shared" si="105"/>
        <v>COMPOMIX V NEOSTARTER</v>
      </c>
      <c r="AZ379" s="204" t="str">
        <f>IF(COUNTIF(AY:AY,AY379)=1,AY379,IF(AND(COUNTIF(AY:AY,AY379)&gt;1,COUNTIF(AZ$2:AZ378,AY379)&gt;=1),"",AY379))</f>
        <v>COMPOMIX V NEOSTARTER</v>
      </c>
      <c r="BA379" s="204" t="str">
        <v/>
      </c>
      <c r="BB379" s="204" t="str">
        <f>IF(BA379="","",MAX(BB$2:BB378)+1)</f>
        <v/>
      </c>
      <c r="BC379" s="204"/>
      <c r="BD379" s="204">
        <v>377</v>
      </c>
      <c r="BE379" s="204" t="str">
        <f t="shared" si="106"/>
        <v>OXYTETRACYCLINE 20 % INOUKO</v>
      </c>
      <c r="BF379" s="204" t="str">
        <f t="shared" si="95"/>
        <v>INJ</v>
      </c>
      <c r="BG379" s="204" t="str">
        <f t="shared" si="96"/>
        <v>TETRACYCLINES</v>
      </c>
      <c r="BH379" s="204" t="str">
        <f t="shared" si="97"/>
        <v>TETRACYCLINES</v>
      </c>
      <c r="BI379" s="204" t="str">
        <f t="shared" si="98"/>
        <v/>
      </c>
      <c r="BJ379" s="204" t="str">
        <f t="shared" si="99"/>
        <v>oxytetracycline</v>
      </c>
      <c r="BK379" s="204" t="str">
        <f t="shared" si="100"/>
        <v>tetracycline</v>
      </c>
      <c r="BL379" s="204" t="str">
        <f t="shared" si="101"/>
        <v/>
      </c>
      <c r="BM379" s="204" t="str">
        <f t="shared" si="107"/>
        <v>Oxytétracycline + Tétracycline</v>
      </c>
      <c r="BN379" s="204" t="str">
        <f t="shared" si="102"/>
        <v>Oxytétracycline</v>
      </c>
      <c r="BO379" s="204" t="str">
        <f t="shared" si="103"/>
        <v>Tétracycline</v>
      </c>
      <c r="BP379" s="204" t="str">
        <f t="shared" si="104"/>
        <v/>
      </c>
      <c r="BQ379" s="204" t="str">
        <f t="shared" si="108"/>
        <v>Tetracyclines</v>
      </c>
      <c r="BR379" s="204" t="str">
        <f t="shared" si="109"/>
        <v>Tetracyclines</v>
      </c>
      <c r="BS379" s="204" t="str">
        <f t="shared" si="110"/>
        <v>Tetracyclines</v>
      </c>
      <c r="BT379" s="204" t="str">
        <f t="shared" si="111"/>
        <v/>
      </c>
      <c r="BU379" s="104" t="str">
        <f t="shared" si="112"/>
        <v>Voie parentérale</v>
      </c>
      <c r="BV379" s="202" t="str">
        <f t="shared" si="113"/>
        <v/>
      </c>
      <c r="BX379"/>
      <c r="BY379"/>
      <c r="BZ379"/>
      <c r="CA379"/>
      <c r="CB379"/>
      <c r="CD379"/>
      <c r="CO379" s="202">
        <v>378</v>
      </c>
    </row>
    <row r="380" spans="1:93" x14ac:dyDescent="0.25">
      <c r="A380" s="203" t="s">
        <v>1855</v>
      </c>
      <c r="B380" s="204" t="s">
        <v>1859</v>
      </c>
      <c r="C380" s="204" t="s">
        <v>1433</v>
      </c>
      <c r="D380" s="210" t="s">
        <v>1054</v>
      </c>
      <c r="E380" s="204" t="s">
        <v>924</v>
      </c>
      <c r="F380" s="204" t="s">
        <v>330</v>
      </c>
      <c r="G380" s="204" t="s">
        <v>925</v>
      </c>
      <c r="H380" s="204" t="s">
        <v>1842</v>
      </c>
      <c r="I380" s="204" t="s">
        <v>910</v>
      </c>
      <c r="J380" s="204" t="s">
        <v>1321</v>
      </c>
      <c r="K380" s="204" t="s">
        <v>855</v>
      </c>
      <c r="L380" s="204" t="s">
        <v>856</v>
      </c>
      <c r="M380" s="204" t="s">
        <v>213</v>
      </c>
      <c r="N380" s="204" t="s">
        <v>1857</v>
      </c>
      <c r="O380" s="204" t="s">
        <v>992</v>
      </c>
      <c r="P380" s="204" t="s">
        <v>859</v>
      </c>
      <c r="Q380" s="204" t="s">
        <v>1683</v>
      </c>
      <c r="R380" s="204">
        <v>22</v>
      </c>
      <c r="S380" s="204">
        <v>6</v>
      </c>
      <c r="T380" s="204">
        <v>0</v>
      </c>
      <c r="U380" s="204">
        <v>0</v>
      </c>
      <c r="V380" s="204">
        <v>0</v>
      </c>
      <c r="W380" s="204">
        <v>0</v>
      </c>
      <c r="X380" s="204">
        <v>0</v>
      </c>
      <c r="Y380" s="204">
        <v>0</v>
      </c>
      <c r="Z380" s="204">
        <v>22</v>
      </c>
      <c r="AA380" s="204">
        <v>6</v>
      </c>
      <c r="AB380" s="204">
        <v>22</v>
      </c>
      <c r="AC380" s="204">
        <v>6</v>
      </c>
      <c r="AD380" s="204">
        <v>22</v>
      </c>
      <c r="AE380" s="204">
        <v>6</v>
      </c>
      <c r="AF380" s="204">
        <v>22</v>
      </c>
      <c r="AG380" s="204">
        <v>6</v>
      </c>
      <c r="AH380" s="204">
        <v>0</v>
      </c>
      <c r="AI380" s="204">
        <v>0</v>
      </c>
      <c r="AJ380" s="204" t="s">
        <v>871</v>
      </c>
      <c r="AK380" s="204" t="s">
        <v>872</v>
      </c>
      <c r="AL380" s="204" t="s">
        <v>213</v>
      </c>
      <c r="AM380" s="204" t="s">
        <v>1858</v>
      </c>
      <c r="AN380" s="204" t="s">
        <v>992</v>
      </c>
      <c r="AO380" s="204" t="s">
        <v>859</v>
      </c>
      <c r="AP380" s="204" t="s">
        <v>1860</v>
      </c>
      <c r="AQ380" s="204"/>
      <c r="AR380" s="204"/>
      <c r="AS380" s="204"/>
      <c r="AT380" s="204"/>
      <c r="AU380" s="204"/>
      <c r="AV380" s="204"/>
      <c r="AW380" s="204"/>
      <c r="AX380" s="204"/>
      <c r="AY380" s="204" t="str">
        <f t="shared" si="105"/>
        <v>COMPOMIX V NEOSTARTER</v>
      </c>
      <c r="AZ380" s="204" t="str">
        <f>IF(COUNTIF(AY:AY,AY380)=1,AY380,IF(AND(COUNTIF(AY:AY,AY380)&gt;1,COUNTIF(AZ$2:AZ379,AY380)&gt;=1),"",AY380))</f>
        <v/>
      </c>
      <c r="BA380" s="204" t="str">
        <v/>
      </c>
      <c r="BB380" s="204" t="str">
        <f>IF(BA380="","",MAX(BB$2:BB379)+1)</f>
        <v/>
      </c>
      <c r="BC380" s="204"/>
      <c r="BD380" s="204">
        <v>378</v>
      </c>
      <c r="BE380" s="204" t="str">
        <f t="shared" si="106"/>
        <v>OXYTETRACYCLINE 200-D VEAU-AGNEAU-CHEVREAU FRANVET</v>
      </c>
      <c r="BF380" s="204" t="str">
        <f t="shared" si="95"/>
        <v>PM</v>
      </c>
      <c r="BG380" s="204" t="str">
        <f t="shared" si="96"/>
        <v>TETRACYCLINES</v>
      </c>
      <c r="BH380" s="204" t="str">
        <f t="shared" si="97"/>
        <v/>
      </c>
      <c r="BI380" s="204" t="str">
        <f t="shared" si="98"/>
        <v/>
      </c>
      <c r="BJ380" s="204" t="str">
        <f t="shared" si="99"/>
        <v>oxytetracycline</v>
      </c>
      <c r="BK380" s="204" t="str">
        <f t="shared" si="100"/>
        <v/>
      </c>
      <c r="BL380" s="204" t="str">
        <f t="shared" si="101"/>
        <v/>
      </c>
      <c r="BM380" s="204" t="str">
        <f t="shared" si="107"/>
        <v>Oxytétracycline</v>
      </c>
      <c r="BN380" s="204" t="str">
        <f t="shared" si="102"/>
        <v>Oxytétracycline</v>
      </c>
      <c r="BO380" s="204" t="str">
        <f t="shared" si="103"/>
        <v/>
      </c>
      <c r="BP380" s="204" t="str">
        <f t="shared" si="104"/>
        <v/>
      </c>
      <c r="BQ380" s="204" t="str">
        <f t="shared" si="108"/>
        <v>Tetracyclines</v>
      </c>
      <c r="BR380" s="204" t="str">
        <f t="shared" si="109"/>
        <v>Tetracyclines</v>
      </c>
      <c r="BS380" s="204" t="str">
        <f t="shared" si="110"/>
        <v/>
      </c>
      <c r="BT380" s="204" t="str">
        <f t="shared" si="111"/>
        <v/>
      </c>
      <c r="BU380" s="104" t="str">
        <f t="shared" si="112"/>
        <v>Prémélanges médicamenteux</v>
      </c>
      <c r="BV380" s="202" t="str">
        <f t="shared" si="113"/>
        <v/>
      </c>
      <c r="BX380"/>
      <c r="BY380"/>
      <c r="BZ380"/>
      <c r="CA380"/>
      <c r="CB380"/>
      <c r="CD380"/>
      <c r="CO380" s="202">
        <v>379</v>
      </c>
    </row>
    <row r="381" spans="1:93" x14ac:dyDescent="0.25">
      <c r="A381" s="203" t="s">
        <v>1855</v>
      </c>
      <c r="B381" s="204" t="s">
        <v>1861</v>
      </c>
      <c r="C381" s="204" t="s">
        <v>1411</v>
      </c>
      <c r="D381" s="210" t="s">
        <v>1023</v>
      </c>
      <c r="E381" s="204" t="s">
        <v>924</v>
      </c>
      <c r="F381" s="204" t="s">
        <v>330</v>
      </c>
      <c r="G381" s="204" t="s">
        <v>925</v>
      </c>
      <c r="H381" s="204" t="s">
        <v>1842</v>
      </c>
      <c r="I381" s="204" t="s">
        <v>910</v>
      </c>
      <c r="J381" s="204" t="s">
        <v>1321</v>
      </c>
      <c r="K381" s="204" t="s">
        <v>855</v>
      </c>
      <c r="L381" s="204" t="s">
        <v>856</v>
      </c>
      <c r="M381" s="204" t="s">
        <v>213</v>
      </c>
      <c r="N381" s="204" t="s">
        <v>1857</v>
      </c>
      <c r="O381" s="204" t="s">
        <v>992</v>
      </c>
      <c r="P381" s="204" t="s">
        <v>859</v>
      </c>
      <c r="Q381" s="204" t="s">
        <v>1862</v>
      </c>
      <c r="R381" s="204">
        <v>22</v>
      </c>
      <c r="S381" s="204">
        <v>6</v>
      </c>
      <c r="T381" s="204">
        <v>0</v>
      </c>
      <c r="U381" s="204">
        <v>0</v>
      </c>
      <c r="V381" s="204">
        <v>0</v>
      </c>
      <c r="W381" s="204">
        <v>0</v>
      </c>
      <c r="X381" s="204">
        <v>0</v>
      </c>
      <c r="Y381" s="204">
        <v>0</v>
      </c>
      <c r="Z381" s="204">
        <v>22</v>
      </c>
      <c r="AA381" s="204">
        <v>6</v>
      </c>
      <c r="AB381" s="204">
        <v>22</v>
      </c>
      <c r="AC381" s="204">
        <v>6</v>
      </c>
      <c r="AD381" s="204">
        <v>22</v>
      </c>
      <c r="AE381" s="204">
        <v>6</v>
      </c>
      <c r="AF381" s="204">
        <v>22</v>
      </c>
      <c r="AG381" s="204">
        <v>6</v>
      </c>
      <c r="AH381" s="204">
        <v>0</v>
      </c>
      <c r="AI381" s="204">
        <v>0</v>
      </c>
      <c r="AJ381" s="204" t="s">
        <v>871</v>
      </c>
      <c r="AK381" s="204" t="s">
        <v>872</v>
      </c>
      <c r="AL381" s="204" t="s">
        <v>213</v>
      </c>
      <c r="AM381" s="204" t="s">
        <v>1858</v>
      </c>
      <c r="AN381" s="204" t="s">
        <v>992</v>
      </c>
      <c r="AO381" s="204" t="s">
        <v>859</v>
      </c>
      <c r="AP381" s="204" t="s">
        <v>1863</v>
      </c>
      <c r="AQ381" s="204"/>
      <c r="AR381" s="204"/>
      <c r="AS381" s="204"/>
      <c r="AT381" s="204"/>
      <c r="AU381" s="204"/>
      <c r="AV381" s="204"/>
      <c r="AW381" s="204"/>
      <c r="AX381" s="204"/>
      <c r="AY381" s="204" t="str">
        <f t="shared" si="105"/>
        <v>COMPOMIX V NEOSTARTER</v>
      </c>
      <c r="AZ381" s="204" t="str">
        <f>IF(COUNTIF(AY:AY,AY381)=1,AY381,IF(AND(COUNTIF(AY:AY,AY381)&gt;1,COUNTIF(AZ$2:AZ380,AY381)&gt;=1),"",AY381))</f>
        <v/>
      </c>
      <c r="BA381" s="204" t="str">
        <v/>
      </c>
      <c r="BB381" s="204" t="str">
        <f>IF(BA381="","",MAX(BB$2:BB380)+1)</f>
        <v/>
      </c>
      <c r="BC381" s="204"/>
      <c r="BD381" s="204">
        <v>379</v>
      </c>
      <c r="BE381" s="204" t="str">
        <f t="shared" si="106"/>
        <v>OXYTETRACYCLINE 40-CR LAPIN-VOLAILLE-PORC ET AGNEAU-CHEVREAU SEVRES FRANVET</v>
      </c>
      <c r="BF381" s="204" t="str">
        <f t="shared" si="95"/>
        <v>PM</v>
      </c>
      <c r="BG381" s="204" t="str">
        <f t="shared" si="96"/>
        <v>TETRACYCLINES</v>
      </c>
      <c r="BH381" s="204" t="str">
        <f t="shared" si="97"/>
        <v/>
      </c>
      <c r="BI381" s="204" t="str">
        <f t="shared" si="98"/>
        <v/>
      </c>
      <c r="BJ381" s="204" t="str">
        <f t="shared" si="99"/>
        <v>oxytetracycline</v>
      </c>
      <c r="BK381" s="204" t="str">
        <f t="shared" si="100"/>
        <v/>
      </c>
      <c r="BL381" s="204" t="str">
        <f t="shared" si="101"/>
        <v/>
      </c>
      <c r="BM381" s="204" t="str">
        <f t="shared" si="107"/>
        <v>Oxytétracycline</v>
      </c>
      <c r="BN381" s="204" t="str">
        <f t="shared" si="102"/>
        <v>Oxytétracycline</v>
      </c>
      <c r="BO381" s="204" t="str">
        <f t="shared" si="103"/>
        <v/>
      </c>
      <c r="BP381" s="204" t="str">
        <f t="shared" si="104"/>
        <v/>
      </c>
      <c r="BQ381" s="204" t="str">
        <f t="shared" si="108"/>
        <v>Tetracyclines</v>
      </c>
      <c r="BR381" s="204" t="str">
        <f t="shared" si="109"/>
        <v>Tetracyclines</v>
      </c>
      <c r="BS381" s="204" t="str">
        <f t="shared" si="110"/>
        <v/>
      </c>
      <c r="BT381" s="204" t="str">
        <f t="shared" si="111"/>
        <v/>
      </c>
      <c r="BU381" s="104" t="str">
        <f t="shared" si="112"/>
        <v>Prémélanges médicamenteux</v>
      </c>
      <c r="BV381" s="202" t="str">
        <f t="shared" si="113"/>
        <v/>
      </c>
      <c r="BX381"/>
      <c r="BY381"/>
      <c r="BZ381"/>
      <c r="CA381"/>
      <c r="CB381"/>
      <c r="CD381"/>
      <c r="CO381" s="202">
        <v>380</v>
      </c>
    </row>
    <row r="382" spans="1:93" x14ac:dyDescent="0.25">
      <c r="A382" s="203" t="s">
        <v>1855</v>
      </c>
      <c r="B382" s="204" t="s">
        <v>1864</v>
      </c>
      <c r="C382" s="204" t="s">
        <v>1865</v>
      </c>
      <c r="D382" s="210" t="s">
        <v>851</v>
      </c>
      <c r="E382" s="204" t="s">
        <v>924</v>
      </c>
      <c r="F382" s="204" t="s">
        <v>330</v>
      </c>
      <c r="G382" s="204" t="s">
        <v>925</v>
      </c>
      <c r="H382" s="204" t="s">
        <v>1842</v>
      </c>
      <c r="I382" s="204" t="s">
        <v>910</v>
      </c>
      <c r="J382" s="204" t="s">
        <v>1321</v>
      </c>
      <c r="K382" s="204" t="s">
        <v>855</v>
      </c>
      <c r="L382" s="204" t="s">
        <v>856</v>
      </c>
      <c r="M382" s="204" t="s">
        <v>213</v>
      </c>
      <c r="N382" s="204" t="s">
        <v>1857</v>
      </c>
      <c r="O382" s="204" t="s">
        <v>992</v>
      </c>
      <c r="P382" s="204" t="s">
        <v>859</v>
      </c>
      <c r="Q382" s="204" t="s">
        <v>1866</v>
      </c>
      <c r="R382" s="204">
        <v>22</v>
      </c>
      <c r="S382" s="204">
        <v>6</v>
      </c>
      <c r="T382" s="204">
        <v>0</v>
      </c>
      <c r="U382" s="204">
        <v>0</v>
      </c>
      <c r="V382" s="204">
        <v>0</v>
      </c>
      <c r="W382" s="204">
        <v>0</v>
      </c>
      <c r="X382" s="204">
        <v>0</v>
      </c>
      <c r="Y382" s="204">
        <v>0</v>
      </c>
      <c r="Z382" s="204">
        <v>22</v>
      </c>
      <c r="AA382" s="204">
        <v>6</v>
      </c>
      <c r="AB382" s="204">
        <v>22</v>
      </c>
      <c r="AC382" s="204">
        <v>6</v>
      </c>
      <c r="AD382" s="204">
        <v>22</v>
      </c>
      <c r="AE382" s="204">
        <v>6</v>
      </c>
      <c r="AF382" s="204">
        <v>22</v>
      </c>
      <c r="AG382" s="204">
        <v>6</v>
      </c>
      <c r="AH382" s="204">
        <v>0</v>
      </c>
      <c r="AI382" s="204">
        <v>0</v>
      </c>
      <c r="AJ382" s="204" t="s">
        <v>871</v>
      </c>
      <c r="AK382" s="204" t="s">
        <v>872</v>
      </c>
      <c r="AL382" s="204" t="s">
        <v>213</v>
      </c>
      <c r="AM382" s="204" t="s">
        <v>1858</v>
      </c>
      <c r="AN382" s="204" t="s">
        <v>992</v>
      </c>
      <c r="AO382" s="204" t="s">
        <v>859</v>
      </c>
      <c r="AP382" s="204" t="s">
        <v>1867</v>
      </c>
      <c r="AQ382" s="204"/>
      <c r="AR382" s="204"/>
      <c r="AS382" s="204"/>
      <c r="AT382" s="204"/>
      <c r="AU382" s="204"/>
      <c r="AV382" s="204"/>
      <c r="AW382" s="204"/>
      <c r="AX382" s="204"/>
      <c r="AY382" s="204" t="str">
        <f t="shared" si="105"/>
        <v>COMPOMIX V NEOSTARTER</v>
      </c>
      <c r="AZ382" s="204" t="str">
        <f>IF(COUNTIF(AY:AY,AY382)=1,AY382,IF(AND(COUNTIF(AY:AY,AY382)&gt;1,COUNTIF(AZ$2:AZ381,AY382)&gt;=1),"",AY382))</f>
        <v/>
      </c>
      <c r="BA382" s="204" t="str">
        <v/>
      </c>
      <c r="BB382" s="204" t="str">
        <f>IF(BA382="","",MAX(BB$2:BB381)+1)</f>
        <v/>
      </c>
      <c r="BC382" s="204"/>
      <c r="BD382" s="204">
        <v>380</v>
      </c>
      <c r="BE382" s="204" t="str">
        <f t="shared" si="106"/>
        <v>OXYTETRACYCLINE 5 % VETOQUINOL</v>
      </c>
      <c r="BF382" s="204" t="str">
        <f t="shared" si="95"/>
        <v>INJ</v>
      </c>
      <c r="BG382" s="204" t="str">
        <f t="shared" si="96"/>
        <v>TETRACYCLINES</v>
      </c>
      <c r="BH382" s="204" t="str">
        <f t="shared" si="97"/>
        <v/>
      </c>
      <c r="BI382" s="204" t="str">
        <f t="shared" si="98"/>
        <v/>
      </c>
      <c r="BJ382" s="204" t="str">
        <f t="shared" si="99"/>
        <v>oxytetracycline</v>
      </c>
      <c r="BK382" s="204" t="str">
        <f t="shared" si="100"/>
        <v/>
      </c>
      <c r="BL382" s="204" t="str">
        <f t="shared" si="101"/>
        <v/>
      </c>
      <c r="BM382" s="204" t="str">
        <f t="shared" si="107"/>
        <v>Oxytétracycline</v>
      </c>
      <c r="BN382" s="204" t="str">
        <f t="shared" si="102"/>
        <v>Oxytétracycline</v>
      </c>
      <c r="BO382" s="204" t="str">
        <f t="shared" si="103"/>
        <v/>
      </c>
      <c r="BP382" s="204" t="str">
        <f t="shared" si="104"/>
        <v/>
      </c>
      <c r="BQ382" s="204" t="str">
        <f t="shared" si="108"/>
        <v>Tetracyclines</v>
      </c>
      <c r="BR382" s="204" t="str">
        <f t="shared" si="109"/>
        <v>Tetracyclines</v>
      </c>
      <c r="BS382" s="204" t="str">
        <f t="shared" si="110"/>
        <v/>
      </c>
      <c r="BT382" s="204" t="str">
        <f t="shared" si="111"/>
        <v/>
      </c>
      <c r="BU382" s="104" t="str">
        <f t="shared" si="112"/>
        <v>Voie parentérale</v>
      </c>
      <c r="BV382" s="202" t="str">
        <f t="shared" si="113"/>
        <v/>
      </c>
      <c r="BX382"/>
      <c r="BY382"/>
      <c r="BZ382"/>
      <c r="CA382"/>
      <c r="CB382"/>
      <c r="CD382"/>
      <c r="CO382" s="202">
        <v>381</v>
      </c>
    </row>
    <row r="383" spans="1:93" x14ac:dyDescent="0.25">
      <c r="A383" s="203" t="s">
        <v>1839</v>
      </c>
      <c r="B383" s="204" t="s">
        <v>1840</v>
      </c>
      <c r="C383" s="204" t="s">
        <v>1841</v>
      </c>
      <c r="D383" s="210" t="s">
        <v>1054</v>
      </c>
      <c r="E383" s="204" t="s">
        <v>924</v>
      </c>
      <c r="F383" s="204" t="s">
        <v>331</v>
      </c>
      <c r="G383" s="204" t="s">
        <v>925</v>
      </c>
      <c r="H383" s="204" t="s">
        <v>1842</v>
      </c>
      <c r="I383" s="204" t="s">
        <v>910</v>
      </c>
      <c r="J383" s="204" t="s">
        <v>1027</v>
      </c>
      <c r="K383" s="204" t="s">
        <v>957</v>
      </c>
      <c r="L383" s="204" t="s">
        <v>1106</v>
      </c>
      <c r="M383" s="204" t="s">
        <v>213</v>
      </c>
      <c r="N383" s="204" t="s">
        <v>1843</v>
      </c>
      <c r="O383" s="204" t="s">
        <v>992</v>
      </c>
      <c r="P383" s="204" t="s">
        <v>859</v>
      </c>
      <c r="Q383" s="204" t="s">
        <v>1844</v>
      </c>
      <c r="R383" s="204">
        <v>23.2</v>
      </c>
      <c r="S383" s="204">
        <v>6</v>
      </c>
      <c r="T383" s="204">
        <v>0</v>
      </c>
      <c r="U383" s="204">
        <v>0</v>
      </c>
      <c r="V383" s="204">
        <v>0</v>
      </c>
      <c r="W383" s="204">
        <v>0</v>
      </c>
      <c r="X383" s="204">
        <v>0</v>
      </c>
      <c r="Y383" s="204">
        <v>0</v>
      </c>
      <c r="Z383" s="204">
        <v>23.2</v>
      </c>
      <c r="AA383" s="204">
        <v>5</v>
      </c>
      <c r="AB383" s="204">
        <v>23.2</v>
      </c>
      <c r="AC383" s="204">
        <v>5</v>
      </c>
      <c r="AD383" s="204">
        <v>23.2</v>
      </c>
      <c r="AE383" s="204">
        <v>5</v>
      </c>
      <c r="AF383" s="204">
        <v>23.2</v>
      </c>
      <c r="AG383" s="204">
        <v>5</v>
      </c>
      <c r="AH383" s="204">
        <v>0</v>
      </c>
      <c r="AI383" s="204">
        <v>0</v>
      </c>
      <c r="AJ383" s="204" t="s">
        <v>1029</v>
      </c>
      <c r="AK383" s="204" t="s">
        <v>1030</v>
      </c>
      <c r="AL383" s="204" t="s">
        <v>213</v>
      </c>
      <c r="AM383" s="204" t="s">
        <v>950</v>
      </c>
      <c r="AN383" s="204" t="s">
        <v>992</v>
      </c>
      <c r="AO383" s="204" t="s">
        <v>859</v>
      </c>
      <c r="AP383" s="204" t="s">
        <v>1235</v>
      </c>
      <c r="AQ383" s="204"/>
      <c r="AR383" s="204"/>
      <c r="AS383" s="204"/>
      <c r="AT383" s="204"/>
      <c r="AU383" s="204"/>
      <c r="AV383" s="204"/>
      <c r="AW383" s="204"/>
      <c r="AX383" s="204"/>
      <c r="AY383" s="204" t="str">
        <f t="shared" si="105"/>
        <v>COMPOMIX V SULFAPRIM</v>
      </c>
      <c r="AZ383" s="204" t="str">
        <f>IF(COUNTIF(AY:AY,AY383)=1,AY383,IF(AND(COUNTIF(AY:AY,AY383)&gt;1,COUNTIF(AZ$2:AZ382,AY383)&gt;=1),"",AY383))</f>
        <v>COMPOMIX V SULFAPRIM</v>
      </c>
      <c r="BA383" s="204" t="str">
        <v/>
      </c>
      <c r="BB383" s="204" t="str">
        <f>IF(BA383="","",MAX(BB$2:BB382)+1)</f>
        <v/>
      </c>
      <c r="BC383" s="204"/>
      <c r="BD383" s="204">
        <v>381</v>
      </c>
      <c r="BE383" s="204" t="str">
        <f t="shared" si="106"/>
        <v>OXYTETRACYCLINE 50 % VIRBAC</v>
      </c>
      <c r="BF383" s="204" t="str">
        <f t="shared" si="95"/>
        <v>ORAL</v>
      </c>
      <c r="BG383" s="204" t="str">
        <f t="shared" si="96"/>
        <v>TETRACYCLINES</v>
      </c>
      <c r="BH383" s="204" t="str">
        <f t="shared" si="97"/>
        <v/>
      </c>
      <c r="BI383" s="204" t="str">
        <f t="shared" si="98"/>
        <v/>
      </c>
      <c r="BJ383" s="204" t="str">
        <f t="shared" si="99"/>
        <v>oxytetracycline</v>
      </c>
      <c r="BK383" s="204" t="str">
        <f t="shared" si="100"/>
        <v/>
      </c>
      <c r="BL383" s="204" t="str">
        <f t="shared" si="101"/>
        <v/>
      </c>
      <c r="BM383" s="204" t="str">
        <f t="shared" si="107"/>
        <v>Oxytétracycline</v>
      </c>
      <c r="BN383" s="204" t="str">
        <f t="shared" si="102"/>
        <v>Oxytétracycline</v>
      </c>
      <c r="BO383" s="204" t="str">
        <f t="shared" si="103"/>
        <v/>
      </c>
      <c r="BP383" s="204" t="str">
        <f t="shared" si="104"/>
        <v/>
      </c>
      <c r="BQ383" s="204" t="str">
        <f t="shared" si="108"/>
        <v>Tetracyclines</v>
      </c>
      <c r="BR383" s="204" t="str">
        <f t="shared" si="109"/>
        <v>Tetracyclines</v>
      </c>
      <c r="BS383" s="204" t="str">
        <f t="shared" si="110"/>
        <v/>
      </c>
      <c r="BT383" s="204" t="str">
        <f t="shared" si="111"/>
        <v/>
      </c>
      <c r="BU383" s="104" t="str">
        <f t="shared" si="112"/>
        <v>Voie orale  hors prémélanges médicamenteux</v>
      </c>
      <c r="BV383" s="202" t="str">
        <f t="shared" si="113"/>
        <v/>
      </c>
      <c r="BX383"/>
      <c r="BY383"/>
      <c r="BZ383"/>
      <c r="CA383"/>
      <c r="CB383"/>
      <c r="CD383"/>
      <c r="CO383" s="202">
        <v>382</v>
      </c>
    </row>
    <row r="384" spans="1:93" x14ac:dyDescent="0.25">
      <c r="A384" s="203" t="s">
        <v>1839</v>
      </c>
      <c r="B384" s="204" t="s">
        <v>1845</v>
      </c>
      <c r="C384" s="204" t="s">
        <v>1846</v>
      </c>
      <c r="D384" s="210" t="s">
        <v>1023</v>
      </c>
      <c r="E384" s="204" t="s">
        <v>924</v>
      </c>
      <c r="F384" s="204" t="s">
        <v>331</v>
      </c>
      <c r="G384" s="204" t="s">
        <v>925</v>
      </c>
      <c r="H384" s="204" t="s">
        <v>1842</v>
      </c>
      <c r="I384" s="204" t="s">
        <v>910</v>
      </c>
      <c r="J384" s="204" t="s">
        <v>1027</v>
      </c>
      <c r="K384" s="204" t="s">
        <v>957</v>
      </c>
      <c r="L384" s="204" t="s">
        <v>1106</v>
      </c>
      <c r="M384" s="204" t="s">
        <v>213</v>
      </c>
      <c r="N384" s="204" t="s">
        <v>1843</v>
      </c>
      <c r="O384" s="204" t="s">
        <v>992</v>
      </c>
      <c r="P384" s="204" t="s">
        <v>859</v>
      </c>
      <c r="Q384" s="204" t="s">
        <v>1847</v>
      </c>
      <c r="R384" s="204">
        <v>23.2</v>
      </c>
      <c r="S384" s="204">
        <v>6</v>
      </c>
      <c r="T384" s="204">
        <v>0</v>
      </c>
      <c r="U384" s="204">
        <v>0</v>
      </c>
      <c r="V384" s="204">
        <v>0</v>
      </c>
      <c r="W384" s="204">
        <v>0</v>
      </c>
      <c r="X384" s="204">
        <v>0</v>
      </c>
      <c r="Y384" s="204">
        <v>0</v>
      </c>
      <c r="Z384" s="204">
        <v>23.2</v>
      </c>
      <c r="AA384" s="204">
        <v>5</v>
      </c>
      <c r="AB384" s="204">
        <v>23.2</v>
      </c>
      <c r="AC384" s="204">
        <v>5</v>
      </c>
      <c r="AD384" s="204">
        <v>23.2</v>
      </c>
      <c r="AE384" s="204">
        <v>5</v>
      </c>
      <c r="AF384" s="204">
        <v>23.2</v>
      </c>
      <c r="AG384" s="204">
        <v>5</v>
      </c>
      <c r="AH384" s="204">
        <v>0</v>
      </c>
      <c r="AI384" s="204">
        <v>0</v>
      </c>
      <c r="AJ384" s="204" t="s">
        <v>1029</v>
      </c>
      <c r="AK384" s="204" t="s">
        <v>1030</v>
      </c>
      <c r="AL384" s="204" t="s">
        <v>213</v>
      </c>
      <c r="AM384" s="204" t="s">
        <v>950</v>
      </c>
      <c r="AN384" s="204" t="s">
        <v>992</v>
      </c>
      <c r="AO384" s="204" t="s">
        <v>859</v>
      </c>
      <c r="AP384" s="204" t="s">
        <v>863</v>
      </c>
      <c r="AQ384" s="204"/>
      <c r="AR384" s="204"/>
      <c r="AS384" s="204"/>
      <c r="AT384" s="204"/>
      <c r="AU384" s="204"/>
      <c r="AV384" s="204"/>
      <c r="AW384" s="204"/>
      <c r="AX384" s="204"/>
      <c r="AY384" s="204" t="str">
        <f t="shared" si="105"/>
        <v>COMPOMIX V SULFAPRIM</v>
      </c>
      <c r="AZ384" s="204" t="str">
        <f>IF(COUNTIF(AY:AY,AY384)=1,AY384,IF(AND(COUNTIF(AY:AY,AY384)&gt;1,COUNTIF(AZ$2:AZ383,AY384)&gt;=1),"",AY384))</f>
        <v/>
      </c>
      <c r="BA384" s="204" t="str">
        <v/>
      </c>
      <c r="BB384" s="204" t="str">
        <f>IF(BA384="","",MAX(BB$2:BB383)+1)</f>
        <v/>
      </c>
      <c r="BC384" s="204"/>
      <c r="BD384" s="204">
        <v>382</v>
      </c>
      <c r="BE384" s="204" t="str">
        <f t="shared" si="106"/>
        <v>OXYTETRIN P</v>
      </c>
      <c r="BF384" s="204" t="str">
        <f t="shared" si="95"/>
        <v>EXTERNE</v>
      </c>
      <c r="BG384" s="204" t="str">
        <f t="shared" si="96"/>
        <v>TETRACYCLINES</v>
      </c>
      <c r="BH384" s="204" t="str">
        <f t="shared" si="97"/>
        <v/>
      </c>
      <c r="BI384" s="204" t="str">
        <f t="shared" si="98"/>
        <v/>
      </c>
      <c r="BJ384" s="204" t="str">
        <f t="shared" si="99"/>
        <v>oxytetracycline</v>
      </c>
      <c r="BK384" s="204" t="str">
        <f t="shared" si="100"/>
        <v/>
      </c>
      <c r="BL384" s="204" t="str">
        <f t="shared" si="101"/>
        <v/>
      </c>
      <c r="BM384" s="204" t="str">
        <f t="shared" si="107"/>
        <v>Oxytétracycline</v>
      </c>
      <c r="BN384" s="204" t="str">
        <f t="shared" si="102"/>
        <v>Oxytétracycline</v>
      </c>
      <c r="BO384" s="204" t="str">
        <f t="shared" si="103"/>
        <v/>
      </c>
      <c r="BP384" s="204" t="str">
        <f t="shared" si="104"/>
        <v/>
      </c>
      <c r="BQ384" s="204" t="str">
        <f t="shared" si="108"/>
        <v>Tetracyclines</v>
      </c>
      <c r="BR384" s="204" t="str">
        <f t="shared" si="109"/>
        <v>Tetracyclines</v>
      </c>
      <c r="BS384" s="204" t="str">
        <f t="shared" si="110"/>
        <v/>
      </c>
      <c r="BT384" s="204" t="str">
        <f t="shared" si="111"/>
        <v/>
      </c>
      <c r="BU384" s="104" t="str">
        <f t="shared" si="112"/>
        <v>Voie externe</v>
      </c>
      <c r="BV384" s="202" t="str">
        <f t="shared" si="113"/>
        <v/>
      </c>
      <c r="BX384"/>
      <c r="BY384"/>
      <c r="BZ384"/>
      <c r="CA384"/>
      <c r="CB384"/>
      <c r="CD384"/>
      <c r="CO384" s="202">
        <v>383</v>
      </c>
    </row>
    <row r="385" spans="1:93" x14ac:dyDescent="0.25">
      <c r="A385" s="203" t="s">
        <v>1839</v>
      </c>
      <c r="B385" s="204" t="s">
        <v>1848</v>
      </c>
      <c r="C385" s="204" t="s">
        <v>1433</v>
      </c>
      <c r="D385" s="210" t="s">
        <v>1054</v>
      </c>
      <c r="E385" s="204" t="s">
        <v>924</v>
      </c>
      <c r="F385" s="204" t="s">
        <v>331</v>
      </c>
      <c r="G385" s="204" t="s">
        <v>925</v>
      </c>
      <c r="H385" s="204" t="s">
        <v>1842</v>
      </c>
      <c r="I385" s="204" t="s">
        <v>910</v>
      </c>
      <c r="J385" s="204" t="s">
        <v>1027</v>
      </c>
      <c r="K385" s="204" t="s">
        <v>957</v>
      </c>
      <c r="L385" s="204" t="s">
        <v>1106</v>
      </c>
      <c r="M385" s="204" t="s">
        <v>213</v>
      </c>
      <c r="N385" s="204" t="s">
        <v>1843</v>
      </c>
      <c r="O385" s="204" t="s">
        <v>992</v>
      </c>
      <c r="P385" s="204" t="s">
        <v>859</v>
      </c>
      <c r="Q385" s="204" t="s">
        <v>1844</v>
      </c>
      <c r="R385" s="204">
        <v>23.2</v>
      </c>
      <c r="S385" s="204">
        <v>6</v>
      </c>
      <c r="T385" s="204">
        <v>0</v>
      </c>
      <c r="U385" s="204">
        <v>0</v>
      </c>
      <c r="V385" s="204">
        <v>0</v>
      </c>
      <c r="W385" s="204">
        <v>0</v>
      </c>
      <c r="X385" s="204">
        <v>0</v>
      </c>
      <c r="Y385" s="204">
        <v>0</v>
      </c>
      <c r="Z385" s="204">
        <v>23.2</v>
      </c>
      <c r="AA385" s="204">
        <v>5</v>
      </c>
      <c r="AB385" s="204">
        <v>23.2</v>
      </c>
      <c r="AC385" s="204">
        <v>5</v>
      </c>
      <c r="AD385" s="204">
        <v>23.2</v>
      </c>
      <c r="AE385" s="204">
        <v>5</v>
      </c>
      <c r="AF385" s="204">
        <v>23.2</v>
      </c>
      <c r="AG385" s="204">
        <v>5</v>
      </c>
      <c r="AH385" s="204">
        <v>0</v>
      </c>
      <c r="AI385" s="204">
        <v>0</v>
      </c>
      <c r="AJ385" s="204" t="s">
        <v>1029</v>
      </c>
      <c r="AK385" s="204" t="s">
        <v>1030</v>
      </c>
      <c r="AL385" s="204" t="s">
        <v>213</v>
      </c>
      <c r="AM385" s="204" t="s">
        <v>950</v>
      </c>
      <c r="AN385" s="204" t="s">
        <v>992</v>
      </c>
      <c r="AO385" s="204" t="s">
        <v>859</v>
      </c>
      <c r="AP385" s="204" t="s">
        <v>1235</v>
      </c>
      <c r="AQ385" s="204"/>
      <c r="AR385" s="204"/>
      <c r="AS385" s="204"/>
      <c r="AT385" s="204"/>
      <c r="AU385" s="204"/>
      <c r="AV385" s="204"/>
      <c r="AW385" s="204"/>
      <c r="AX385" s="204"/>
      <c r="AY385" s="204" t="str">
        <f t="shared" si="105"/>
        <v>COMPOMIX V SULFAPRIM</v>
      </c>
      <c r="AZ385" s="204" t="str">
        <f>IF(COUNTIF(AY:AY,AY385)=1,AY385,IF(AND(COUNTIF(AY:AY,AY385)&gt;1,COUNTIF(AZ$2:AZ384,AY385)&gt;=1),"",AY385))</f>
        <v/>
      </c>
      <c r="BA385" s="204" t="str">
        <v/>
      </c>
      <c r="BB385" s="204" t="str">
        <f>IF(BA385="","",MAX(BB$2:BB384)+1)</f>
        <v/>
      </c>
      <c r="BC385" s="204"/>
      <c r="BD385" s="204">
        <v>383</v>
      </c>
      <c r="BE385" s="204" t="str">
        <f t="shared" si="106"/>
        <v>OXYVETO-50 S</v>
      </c>
      <c r="BF385" s="204" t="str">
        <f t="shared" si="95"/>
        <v>ORAL</v>
      </c>
      <c r="BG385" s="204" t="str">
        <f t="shared" si="96"/>
        <v>TETRACYCLINES</v>
      </c>
      <c r="BH385" s="204" t="str">
        <f t="shared" si="97"/>
        <v>TETRACYCLINES</v>
      </c>
      <c r="BI385" s="204" t="str">
        <f t="shared" si="98"/>
        <v/>
      </c>
      <c r="BJ385" s="204" t="str">
        <f t="shared" si="99"/>
        <v>oxytetracycline</v>
      </c>
      <c r="BK385" s="204" t="str">
        <f t="shared" si="100"/>
        <v>tetracycline</v>
      </c>
      <c r="BL385" s="204" t="str">
        <f t="shared" si="101"/>
        <v/>
      </c>
      <c r="BM385" s="204" t="str">
        <f t="shared" si="107"/>
        <v>Oxytétracycline + Tétracycline</v>
      </c>
      <c r="BN385" s="204" t="str">
        <f t="shared" si="102"/>
        <v>Oxytétracycline</v>
      </c>
      <c r="BO385" s="204" t="str">
        <f t="shared" si="103"/>
        <v>Tétracycline</v>
      </c>
      <c r="BP385" s="204" t="str">
        <f t="shared" si="104"/>
        <v/>
      </c>
      <c r="BQ385" s="204" t="str">
        <f t="shared" si="108"/>
        <v>Tetracyclines</v>
      </c>
      <c r="BR385" s="204" t="str">
        <f t="shared" si="109"/>
        <v>Tetracyclines</v>
      </c>
      <c r="BS385" s="204" t="str">
        <f t="shared" si="110"/>
        <v>Tetracyclines</v>
      </c>
      <c r="BT385" s="204" t="str">
        <f t="shared" si="111"/>
        <v/>
      </c>
      <c r="BU385" s="104" t="str">
        <f t="shared" si="112"/>
        <v>Voie orale  hors prémélanges médicamenteux</v>
      </c>
      <c r="BV385" s="202" t="str">
        <f t="shared" si="113"/>
        <v/>
      </c>
      <c r="BX385"/>
      <c r="BY385"/>
      <c r="BZ385"/>
      <c r="CA385"/>
      <c r="CB385"/>
      <c r="CD385"/>
      <c r="CO385" s="202">
        <v>384</v>
      </c>
    </row>
    <row r="386" spans="1:93" x14ac:dyDescent="0.25">
      <c r="A386" s="203" t="s">
        <v>1200</v>
      </c>
      <c r="B386" s="204" t="s">
        <v>1201</v>
      </c>
      <c r="C386" s="204" t="s">
        <v>1202</v>
      </c>
      <c r="D386" s="210" t="s">
        <v>1170</v>
      </c>
      <c r="E386" s="204" t="s">
        <v>924</v>
      </c>
      <c r="F386" s="204" t="s">
        <v>716</v>
      </c>
      <c r="G386" s="204" t="s">
        <v>1171</v>
      </c>
      <c r="H386" s="204" t="s">
        <v>1198</v>
      </c>
      <c r="I386" s="204" t="s">
        <v>1173</v>
      </c>
      <c r="J386" s="204" t="s">
        <v>891</v>
      </c>
      <c r="K386" s="204" t="s">
        <v>891</v>
      </c>
      <c r="L386" s="204" t="s">
        <v>892</v>
      </c>
      <c r="M386" s="204" t="s">
        <v>213</v>
      </c>
      <c r="N386" s="204" t="s">
        <v>1203</v>
      </c>
      <c r="O386" s="204" t="s">
        <v>928</v>
      </c>
      <c r="P386" s="204" t="s">
        <v>895</v>
      </c>
      <c r="Q386" s="204" t="s">
        <v>1204</v>
      </c>
      <c r="R386" s="204">
        <v>0</v>
      </c>
      <c r="S386" s="204">
        <v>0</v>
      </c>
      <c r="T386" s="204">
        <v>0</v>
      </c>
      <c r="U386" s="204">
        <v>0</v>
      </c>
      <c r="V386" s="204">
        <v>0</v>
      </c>
      <c r="W386" s="204">
        <v>0</v>
      </c>
      <c r="X386" s="204">
        <v>0</v>
      </c>
      <c r="Y386" s="204">
        <v>0</v>
      </c>
      <c r="Z386" s="204">
        <v>0</v>
      </c>
      <c r="AA386" s="204">
        <v>0</v>
      </c>
      <c r="AB386" s="204">
        <v>0</v>
      </c>
      <c r="AC386" s="204">
        <v>0</v>
      </c>
      <c r="AD386" s="204">
        <v>20</v>
      </c>
      <c r="AE386" s="204">
        <v>21</v>
      </c>
      <c r="AF386" s="204">
        <v>40</v>
      </c>
      <c r="AG386" s="204">
        <v>10</v>
      </c>
      <c r="AH386" s="204">
        <v>0</v>
      </c>
      <c r="AI386" s="204">
        <v>0</v>
      </c>
      <c r="AJ386" s="204"/>
      <c r="AK386" s="204"/>
      <c r="AL386" s="204"/>
      <c r="AM386" s="204"/>
      <c r="AN386" s="204"/>
      <c r="AO386" s="204"/>
      <c r="AP386" s="204"/>
      <c r="AQ386" s="204"/>
      <c r="AR386" s="204"/>
      <c r="AS386" s="204"/>
      <c r="AT386" s="204"/>
      <c r="AU386" s="204"/>
      <c r="AV386" s="204"/>
      <c r="AW386" s="204"/>
      <c r="AX386" s="204"/>
      <c r="AY386" s="204" t="str">
        <f t="shared" si="105"/>
        <v>CONCENTRAT V002 SPIRA 100</v>
      </c>
      <c r="AZ386" s="204" t="str">
        <f>IF(COUNTIF(AY:AY,AY386)=1,AY386,IF(AND(COUNTIF(AY:AY,AY386)&gt;1,COUNTIF(AZ$2:AZ385,AY386)&gt;=1),"",AY386))</f>
        <v>CONCENTRAT V002 SPIRA 100</v>
      </c>
      <c r="BA386" s="204" t="str">
        <v/>
      </c>
      <c r="BB386" s="204" t="str">
        <f>IF(BA386="","",MAX(BB$2:BB385)+1)</f>
        <v/>
      </c>
      <c r="BC386" s="204"/>
      <c r="BD386" s="204">
        <v>384</v>
      </c>
      <c r="BE386" s="204" t="str">
        <f t="shared" si="106"/>
        <v>PANADIA</v>
      </c>
      <c r="BF386" s="204" t="str">
        <f t="shared" si="95"/>
        <v>INJ</v>
      </c>
      <c r="BG386" s="204" t="str">
        <f t="shared" si="96"/>
        <v>TETRACYCLINES</v>
      </c>
      <c r="BH386" s="204" t="str">
        <f t="shared" si="97"/>
        <v/>
      </c>
      <c r="BI386" s="204" t="str">
        <f t="shared" si="98"/>
        <v/>
      </c>
      <c r="BJ386" s="204" t="str">
        <f t="shared" si="99"/>
        <v>tetracycline</v>
      </c>
      <c r="BK386" s="204" t="str">
        <f t="shared" si="100"/>
        <v/>
      </c>
      <c r="BL386" s="204" t="str">
        <f t="shared" si="101"/>
        <v/>
      </c>
      <c r="BM386" s="204" t="str">
        <f t="shared" si="107"/>
        <v>Tétracycline</v>
      </c>
      <c r="BN386" s="204" t="str">
        <f t="shared" si="102"/>
        <v>Tétracycline</v>
      </c>
      <c r="BO386" s="204" t="str">
        <f t="shared" si="103"/>
        <v/>
      </c>
      <c r="BP386" s="204" t="str">
        <f t="shared" si="104"/>
        <v/>
      </c>
      <c r="BQ386" s="204" t="str">
        <f t="shared" si="108"/>
        <v>Tetracyclines</v>
      </c>
      <c r="BR386" s="204" t="str">
        <f t="shared" si="109"/>
        <v>Tetracyclines</v>
      </c>
      <c r="BS386" s="204" t="str">
        <f t="shared" si="110"/>
        <v/>
      </c>
      <c r="BT386" s="204" t="str">
        <f t="shared" si="111"/>
        <v/>
      </c>
      <c r="BU386" s="104" t="str">
        <f t="shared" si="112"/>
        <v>Voie parentérale</v>
      </c>
      <c r="BV386" s="202" t="str">
        <f t="shared" si="113"/>
        <v/>
      </c>
      <c r="BX386"/>
      <c r="BY386"/>
      <c r="BZ386"/>
      <c r="CA386"/>
      <c r="CB386"/>
      <c r="CD386"/>
      <c r="CO386" s="202">
        <v>385</v>
      </c>
    </row>
    <row r="387" spans="1:93" x14ac:dyDescent="0.25">
      <c r="A387" s="203" t="s">
        <v>1195</v>
      </c>
      <c r="B387" s="204" t="s">
        <v>1196</v>
      </c>
      <c r="C387" s="204" t="s">
        <v>1197</v>
      </c>
      <c r="D387" s="210" t="s">
        <v>1170</v>
      </c>
      <c r="E387" s="204" t="s">
        <v>924</v>
      </c>
      <c r="F387" s="204" t="s">
        <v>332</v>
      </c>
      <c r="G387" s="204" t="s">
        <v>1171</v>
      </c>
      <c r="H387" s="204" t="s">
        <v>1198</v>
      </c>
      <c r="I387" s="204" t="s">
        <v>1173</v>
      </c>
      <c r="J387" s="204" t="s">
        <v>891</v>
      </c>
      <c r="K387" s="204" t="s">
        <v>891</v>
      </c>
      <c r="L387" s="204" t="s">
        <v>1199</v>
      </c>
      <c r="M387" s="204" t="s">
        <v>213</v>
      </c>
      <c r="N387" s="204" t="s">
        <v>966</v>
      </c>
      <c r="O387" s="204" t="s">
        <v>992</v>
      </c>
      <c r="P387" s="204" t="s">
        <v>859</v>
      </c>
      <c r="Q387" s="204" t="s">
        <v>1004</v>
      </c>
      <c r="R387" s="204">
        <v>0</v>
      </c>
      <c r="S387" s="204">
        <v>0</v>
      </c>
      <c r="T387" s="204">
        <v>0</v>
      </c>
      <c r="U387" s="204">
        <v>0</v>
      </c>
      <c r="V387" s="204">
        <v>0</v>
      </c>
      <c r="W387" s="204">
        <v>0</v>
      </c>
      <c r="X387" s="204">
        <v>0</v>
      </c>
      <c r="Y387" s="204">
        <v>0</v>
      </c>
      <c r="Z387" s="204">
        <v>0</v>
      </c>
      <c r="AA387" s="204">
        <v>0</v>
      </c>
      <c r="AB387" s="204">
        <v>0</v>
      </c>
      <c r="AC387" s="204">
        <v>0</v>
      </c>
      <c r="AD387" s="204">
        <v>5</v>
      </c>
      <c r="AE387" s="204">
        <v>21</v>
      </c>
      <c r="AF387" s="204">
        <v>100</v>
      </c>
      <c r="AG387" s="204">
        <v>5</v>
      </c>
      <c r="AH387" s="204">
        <v>0</v>
      </c>
      <c r="AI387" s="204">
        <v>0</v>
      </c>
      <c r="AJ387" s="204"/>
      <c r="AK387" s="204"/>
      <c r="AL387" s="204"/>
      <c r="AM387" s="204"/>
      <c r="AN387" s="204"/>
      <c r="AO387" s="204"/>
      <c r="AP387" s="204"/>
      <c r="AQ387" s="204"/>
      <c r="AR387" s="204"/>
      <c r="AS387" s="204"/>
      <c r="AT387" s="204"/>
      <c r="AU387" s="204"/>
      <c r="AV387" s="204"/>
      <c r="AW387" s="204"/>
      <c r="AX387" s="204"/>
      <c r="AY387" s="204" t="str">
        <f t="shared" si="105"/>
        <v>CONCENTRAT V007 TYLAN 100</v>
      </c>
      <c r="AZ387" s="204" t="str">
        <f>IF(COUNTIF(AY:AY,AY387)=1,AY387,IF(AND(COUNTIF(AY:AY,AY387)&gt;1,COUNTIF(AZ$2:AZ386,AY387)&gt;=1),"",AY387))</f>
        <v>CONCENTRAT V007 TYLAN 100</v>
      </c>
      <c r="BA387" s="204" t="str">
        <v/>
      </c>
      <c r="BB387" s="204" t="str">
        <f>IF(BA387="","",MAX(BB$2:BB386)+1)</f>
        <v/>
      </c>
      <c r="BC387" s="204"/>
      <c r="BD387" s="204">
        <v>385</v>
      </c>
      <c r="BE387" s="204" t="str">
        <f t="shared" si="106"/>
        <v>PANAFUGE</v>
      </c>
      <c r="BF387" s="204" t="str">
        <f t="shared" ref="BF387:BF450" si="114">IFERROR(INDEX(F:AR,MATCH(BE387,F:F,0),4),"")</f>
        <v>INJ</v>
      </c>
      <c r="BG387" s="204" t="str">
        <f t="shared" ref="BG387:BG450" si="115">IFERROR(INDEX(F:AR,MATCH(BE387,F:F,0),6),"")</f>
        <v>AMINOGLYCOSIDES</v>
      </c>
      <c r="BH387" s="204" t="str">
        <f t="shared" ref="BH387:BH450" si="116">IFERROR(IF(INDEX(F:AR,MATCH(BE387,F:F,0),31)=0,"",INDEX(F:AR,MATCH(BE387,F:F,0),31)),"")</f>
        <v>TETRACYCLINES</v>
      </c>
      <c r="BI387" s="204" t="str">
        <f t="shared" ref="BI387:BI450" si="117">IFERROR(IF(INDEX(F:AR,MATCH(BE387,F:F,0),38)=0,"",INDEX(F:AR,MATCH(BE387,F:F,0),38)),"")</f>
        <v/>
      </c>
      <c r="BJ387" s="204" t="str">
        <f t="shared" ref="BJ387:BJ450" si="118">+IFERROR(IF(INDEX(F:AR,MATCH(BE387,F:F,0),7)=0,"",INDEX(F:AR,MATCH(BE387,F:F,0),7)),"")</f>
        <v>dihydrostreptomycin</v>
      </c>
      <c r="BK387" s="204" t="str">
        <f t="shared" ref="BK387:BK450" si="119">IFERROR(IF(INDEX(F:AR,MATCH(BE387,F:F,0),32)=0,"",INDEX(F:AR,MATCH(BE387,F:F,0),32)),"")</f>
        <v>tetracycline</v>
      </c>
      <c r="BL387" s="204" t="str">
        <f t="shared" ref="BL387:BL450" si="120">IFERROR(IF(INDEX(F:AR,MATCH(BE387,F:F,0),39)=0,"",INDEX(F:AR,MATCH(BE387,F:F,0),39)),"")</f>
        <v/>
      </c>
      <c r="BM387" s="204" t="str">
        <f t="shared" si="107"/>
        <v>Dihydrostreptomycine + Tétracycline</v>
      </c>
      <c r="BN387" s="204" t="str">
        <f t="shared" ref="BN387:BN450" si="121">IFERROR(INDEX(CA$3:CB$63,MATCH(BJ387,CA$3:CA$63,0),2),"")</f>
        <v>Dihydrostreptomycine</v>
      </c>
      <c r="BO387" s="204" t="str">
        <f t="shared" ref="BO387:BO450" si="122">IFERROR(INDEX(CA$3:CB$63,MATCH(BK387,CA$3:CA$63,0),2),"")</f>
        <v>Tétracycline</v>
      </c>
      <c r="BP387" s="204" t="str">
        <f t="shared" ref="BP387:BP450" si="123">IFERROR(INDEX(CA$3:CB$63,MATCH(BL387,CA$3:CA$63,0),2),"")</f>
        <v/>
      </c>
      <c r="BQ387" s="204" t="str">
        <f t="shared" si="108"/>
        <v>Aminoglycosides + Tetracyclines</v>
      </c>
      <c r="BR387" s="204" t="str">
        <f t="shared" si="109"/>
        <v>Aminoglycosides</v>
      </c>
      <c r="BS387" s="204" t="str">
        <f t="shared" si="110"/>
        <v>Tetracyclines</v>
      </c>
      <c r="BT387" s="204" t="str">
        <f t="shared" si="111"/>
        <v/>
      </c>
      <c r="BU387" s="104" t="str">
        <f t="shared" si="112"/>
        <v>Voie parentérale</v>
      </c>
      <c r="BV387" s="202" t="str">
        <f t="shared" si="113"/>
        <v/>
      </c>
      <c r="BX387"/>
      <c r="BY387"/>
      <c r="BZ387"/>
      <c r="CA387"/>
      <c r="CB387"/>
      <c r="CD387"/>
      <c r="CO387" s="202">
        <v>386</v>
      </c>
    </row>
    <row r="388" spans="1:93" x14ac:dyDescent="0.25">
      <c r="A388" s="203" t="s">
        <v>1190</v>
      </c>
      <c r="B388" s="204" t="s">
        <v>1191</v>
      </c>
      <c r="C388" s="204" t="s">
        <v>1192</v>
      </c>
      <c r="D388" s="210" t="s">
        <v>1170</v>
      </c>
      <c r="E388" s="204" t="s">
        <v>924</v>
      </c>
      <c r="F388" s="204" t="s">
        <v>717</v>
      </c>
      <c r="G388" s="204" t="s">
        <v>1171</v>
      </c>
      <c r="H388" s="204" t="s">
        <v>1193</v>
      </c>
      <c r="I388" s="204" t="s">
        <v>1173</v>
      </c>
      <c r="J388" s="204" t="s">
        <v>1174</v>
      </c>
      <c r="K388" s="204" t="s">
        <v>855</v>
      </c>
      <c r="L388" s="204" t="s">
        <v>1194</v>
      </c>
      <c r="M388" s="204" t="s">
        <v>213</v>
      </c>
      <c r="N388" s="204" t="s">
        <v>1154</v>
      </c>
      <c r="O388" s="204" t="s">
        <v>992</v>
      </c>
      <c r="P388" s="204" t="s">
        <v>859</v>
      </c>
      <c r="Q388" s="204" t="s">
        <v>1186</v>
      </c>
      <c r="R388" s="204">
        <v>20</v>
      </c>
      <c r="S388" s="204">
        <v>21</v>
      </c>
      <c r="T388" s="204">
        <v>0</v>
      </c>
      <c r="U388" s="204">
        <v>0</v>
      </c>
      <c r="V388" s="204">
        <v>0</v>
      </c>
      <c r="W388" s="204">
        <v>0</v>
      </c>
      <c r="X388" s="204">
        <v>0</v>
      </c>
      <c r="Y388" s="204">
        <v>0</v>
      </c>
      <c r="Z388" s="204">
        <v>0</v>
      </c>
      <c r="AA388" s="204">
        <v>0</v>
      </c>
      <c r="AB388" s="204">
        <v>20</v>
      </c>
      <c r="AC388" s="204">
        <v>21</v>
      </c>
      <c r="AD388" s="204">
        <v>0</v>
      </c>
      <c r="AE388" s="204">
        <v>0</v>
      </c>
      <c r="AF388" s="204">
        <v>0</v>
      </c>
      <c r="AG388" s="204">
        <v>0</v>
      </c>
      <c r="AH388" s="204">
        <v>0</v>
      </c>
      <c r="AI388" s="204">
        <v>0</v>
      </c>
      <c r="AJ388" s="204" t="s">
        <v>957</v>
      </c>
      <c r="AK388" s="204" t="s">
        <v>993</v>
      </c>
      <c r="AL388" s="204" t="s">
        <v>213</v>
      </c>
      <c r="AM388" s="204" t="s">
        <v>1154</v>
      </c>
      <c r="AN388" s="204" t="s">
        <v>992</v>
      </c>
      <c r="AO388" s="204" t="s">
        <v>859</v>
      </c>
      <c r="AP388" s="204" t="s">
        <v>1186</v>
      </c>
      <c r="AQ388" s="204"/>
      <c r="AR388" s="204"/>
      <c r="AS388" s="204"/>
      <c r="AT388" s="204"/>
      <c r="AU388" s="204"/>
      <c r="AV388" s="204"/>
      <c r="AW388" s="204"/>
      <c r="AX388" s="204"/>
      <c r="AY388" s="204" t="str">
        <f t="shared" ref="AY388:AY451" si="124">IF(INDEX(CL$3:CM$174,MATCH(H388,CL$3:CL$174,0),2)="x",F388,"")</f>
        <v>CONCENTRAT V028</v>
      </c>
      <c r="AZ388" s="204" t="str">
        <f>IF(COUNTIF(AY:AY,AY388)=1,AY388,IF(AND(COUNTIF(AY:AY,AY388)&gt;1,COUNTIF(AZ$2:AZ387,AY388)&gt;=1),"",AY388))</f>
        <v>CONCENTRAT V028</v>
      </c>
      <c r="BA388" s="204" t="str">
        <v/>
      </c>
      <c r="BB388" s="204" t="str">
        <f>IF(BA388="","",MAX(BB$2:BB387)+1)</f>
        <v/>
      </c>
      <c r="BC388" s="204"/>
      <c r="BD388" s="204">
        <v>386</v>
      </c>
      <c r="BE388" s="204" t="str">
        <f t="shared" ref="BE388:BE451" si="125">IFERROR(INDEX(BA:BB,MATCH(BD388,BB:BB,0),1),"")</f>
        <v>PANGRAM 4 %</v>
      </c>
      <c r="BF388" s="204" t="str">
        <f t="shared" si="114"/>
        <v>INJ</v>
      </c>
      <c r="BG388" s="204" t="str">
        <f t="shared" si="115"/>
        <v>AMINOGLYCOSIDES</v>
      </c>
      <c r="BH388" s="204" t="str">
        <f t="shared" si="116"/>
        <v/>
      </c>
      <c r="BI388" s="204" t="str">
        <f t="shared" si="117"/>
        <v/>
      </c>
      <c r="BJ388" s="204" t="str">
        <f t="shared" si="118"/>
        <v>gentamicin</v>
      </c>
      <c r="BK388" s="204" t="str">
        <f t="shared" si="119"/>
        <v/>
      </c>
      <c r="BL388" s="204" t="str">
        <f t="shared" si="120"/>
        <v/>
      </c>
      <c r="BM388" s="204" t="str">
        <f t="shared" ref="BM388:BM451" si="126">IF(3-COUNTBLANK(BN388:BP388)=1,BN388,IF(3-COUNTBLANK(BN388:BP388)=2,BN388&amp;" + "&amp;BO388,IF(3-COUNTBLANK(BN388:BP388)=3,BN388&amp;" + "&amp;BO388&amp;" + "&amp;BP388,"")))</f>
        <v>Gentamicine</v>
      </c>
      <c r="BN388" s="204" t="str">
        <f t="shared" si="121"/>
        <v>Gentamicine</v>
      </c>
      <c r="BO388" s="204" t="str">
        <f t="shared" si="122"/>
        <v/>
      </c>
      <c r="BP388" s="204" t="str">
        <f t="shared" si="123"/>
        <v/>
      </c>
      <c r="BQ388" s="204" t="str">
        <f t="shared" ref="BQ388:BQ451" si="127">IF(3-COUNTBLANK(BR388:BT388)=1,BR388,IF(3-COUNTBLANK(BR388:BT388)=2,IF(BR388=BS388,BR388,BR388&amp;" + "&amp;BS388),IF(3-COUNTBLANK(BR388:BT388)=3,IF(BR388=BS388,BR388,IF(BR388=BT388,BR388,IF(BS388=BT388,BS388,IF(AND(BR388=BS388,BR388=BT388),BR388,BR388&amp;" + "&amp;BS388&amp;" + "&amp;BT388)))))))</f>
        <v>Aminoglycosides</v>
      </c>
      <c r="BR388" s="204" t="str">
        <f t="shared" ref="BR388:BR451" si="128">IFERROR(INDEX(BX$3:BY$18,MATCH(BG388,BX$3:BX$18,0),2),"")</f>
        <v>Aminoglycosides</v>
      </c>
      <c r="BS388" s="204" t="str">
        <f t="shared" ref="BS388:BS451" si="129">IFERROR(INDEX(BX$3:BY$18,MATCH(BH388,BX$3:BX$18,0),2),"")</f>
        <v/>
      </c>
      <c r="BT388" s="204" t="str">
        <f t="shared" ref="BT388:BT451" si="130">IFERROR(INDEX(BX$3:BY$18,MATCH(BI388,BX$3:BX$18,0),2),"")</f>
        <v/>
      </c>
      <c r="BU388" s="104" t="str">
        <f t="shared" ref="BU388:BU451" si="131">IFERROR(INDEX(CE$3:CF$9,MATCH(BF388,CE$3:CE$9,0),2),"")</f>
        <v>Voie parentérale</v>
      </c>
      <c r="BV388" s="202" t="str">
        <f t="shared" ref="BV388:BV451" si="132">IF(BN388="Colistine","x",IF(BO388="Colistine","x",IF(BP388="Colistine","x",IF(BR388="Fluoroquinolones","x",IF(BS388="Fluoroquinolones","x",IF(BT388="Fluoroquinolones","x",IF(BR388="Cephalosporines 3&amp;4G","x",IF(BS388="Cephalosporines 3&amp;4G","x",IF(BT388="Cephalosporines 3&amp;4G","x","")))))))))</f>
        <v/>
      </c>
      <c r="BX388"/>
      <c r="BY388"/>
      <c r="BZ388"/>
      <c r="CA388"/>
      <c r="CB388"/>
      <c r="CD388"/>
      <c r="CO388" s="202">
        <v>387</v>
      </c>
    </row>
    <row r="389" spans="1:93" x14ac:dyDescent="0.25">
      <c r="A389" s="203" t="s">
        <v>1205</v>
      </c>
      <c r="B389" s="204" t="s">
        <v>1206</v>
      </c>
      <c r="C389" s="204" t="s">
        <v>1192</v>
      </c>
      <c r="D389" s="210" t="s">
        <v>1170</v>
      </c>
      <c r="E389" s="204" t="s">
        <v>924</v>
      </c>
      <c r="F389" s="204" t="s">
        <v>718</v>
      </c>
      <c r="G389" s="204" t="s">
        <v>1171</v>
      </c>
      <c r="H389" s="204" t="s">
        <v>1207</v>
      </c>
      <c r="I389" s="204" t="s">
        <v>1173</v>
      </c>
      <c r="J389" s="204" t="s">
        <v>1027</v>
      </c>
      <c r="K389" s="204" t="s">
        <v>957</v>
      </c>
      <c r="L389" s="204" t="s">
        <v>1106</v>
      </c>
      <c r="M389" s="204" t="s">
        <v>213</v>
      </c>
      <c r="N389" s="204" t="s">
        <v>1049</v>
      </c>
      <c r="O389" s="204" t="s">
        <v>992</v>
      </c>
      <c r="P389" s="204" t="s">
        <v>859</v>
      </c>
      <c r="Q389" s="204" t="s">
        <v>1178</v>
      </c>
      <c r="R389" s="204">
        <v>30</v>
      </c>
      <c r="S389" s="204">
        <v>5</v>
      </c>
      <c r="T389" s="204">
        <v>0</v>
      </c>
      <c r="U389" s="204">
        <v>0</v>
      </c>
      <c r="V389" s="204">
        <v>0</v>
      </c>
      <c r="W389" s="204">
        <v>0</v>
      </c>
      <c r="X389" s="204">
        <v>0</v>
      </c>
      <c r="Y389" s="204">
        <v>0</v>
      </c>
      <c r="Z389" s="204">
        <v>0</v>
      </c>
      <c r="AA389" s="204">
        <v>0</v>
      </c>
      <c r="AB389" s="204">
        <v>30</v>
      </c>
      <c r="AC389" s="204">
        <v>5</v>
      </c>
      <c r="AD389" s="204">
        <v>30</v>
      </c>
      <c r="AE389" s="204">
        <v>10</v>
      </c>
      <c r="AF389" s="204">
        <v>0</v>
      </c>
      <c r="AG389" s="204">
        <v>0</v>
      </c>
      <c r="AH389" s="204">
        <v>0</v>
      </c>
      <c r="AI389" s="204">
        <v>0</v>
      </c>
      <c r="AJ389" s="204" t="s">
        <v>1029</v>
      </c>
      <c r="AK389" s="204" t="s">
        <v>1030</v>
      </c>
      <c r="AL389" s="204" t="s">
        <v>213</v>
      </c>
      <c r="AM389" s="204" t="s">
        <v>1179</v>
      </c>
      <c r="AN389" s="204" t="s">
        <v>992</v>
      </c>
      <c r="AO389" s="204" t="s">
        <v>859</v>
      </c>
      <c r="AP389" s="204" t="s">
        <v>1180</v>
      </c>
      <c r="AQ389" s="204"/>
      <c r="AR389" s="204"/>
      <c r="AS389" s="204"/>
      <c r="AT389" s="204"/>
      <c r="AU389" s="204"/>
      <c r="AV389" s="204"/>
      <c r="AW389" s="204"/>
      <c r="AX389" s="204"/>
      <c r="AY389" s="204" t="str">
        <f t="shared" si="124"/>
        <v>CONCENTRAT V050 TS</v>
      </c>
      <c r="AZ389" s="204" t="str">
        <f>IF(COUNTIF(AY:AY,AY389)=1,AY389,IF(AND(COUNTIF(AY:AY,AY389)&gt;1,COUNTIF(AZ$2:AZ388,AY389)&gt;=1),"",AY389))</f>
        <v>CONCENTRAT V050 TS</v>
      </c>
      <c r="BA389" s="204" t="str">
        <v/>
      </c>
      <c r="BB389" s="204" t="str">
        <f>IF(BA389="","",MAX(BB$2:BB388)+1)</f>
        <v/>
      </c>
      <c r="BC389" s="204"/>
      <c r="BD389" s="204">
        <v>387</v>
      </c>
      <c r="BE389" s="204" t="str">
        <f t="shared" si="125"/>
        <v>PAROFOR 140 MG/ML SOLUTION POUR ADMINISTRATION DANS L'EAU DE BOISSON LE LAIT OU L'ALIMENT D'ALLAITEMENT POUR BOVINS PRERUMINANTS ET PORCS</v>
      </c>
      <c r="BF389" s="204" t="str">
        <f t="shared" si="114"/>
        <v>ORAL</v>
      </c>
      <c r="BG389" s="204" t="str">
        <f t="shared" si="115"/>
        <v>AMINOGLYCOSIDES</v>
      </c>
      <c r="BH389" s="204" t="str">
        <f t="shared" si="116"/>
        <v/>
      </c>
      <c r="BI389" s="204" t="str">
        <f t="shared" si="117"/>
        <v/>
      </c>
      <c r="BJ389" s="204" t="str">
        <f t="shared" si="118"/>
        <v>paromomycine</v>
      </c>
      <c r="BK389" s="204" t="str">
        <f t="shared" si="119"/>
        <v/>
      </c>
      <c r="BL389" s="204" t="str">
        <f t="shared" si="120"/>
        <v/>
      </c>
      <c r="BM389" s="204" t="str">
        <f t="shared" si="126"/>
        <v>Paromomycine</v>
      </c>
      <c r="BN389" s="204" t="str">
        <f t="shared" si="121"/>
        <v>Paromomycine</v>
      </c>
      <c r="BO389" s="204" t="str">
        <f t="shared" si="122"/>
        <v/>
      </c>
      <c r="BP389" s="204" t="str">
        <f t="shared" si="123"/>
        <v/>
      </c>
      <c r="BQ389" s="204" t="str">
        <f t="shared" si="127"/>
        <v>Aminoglycosides</v>
      </c>
      <c r="BR389" s="204" t="str">
        <f t="shared" si="128"/>
        <v>Aminoglycosides</v>
      </c>
      <c r="BS389" s="204" t="str">
        <f t="shared" si="129"/>
        <v/>
      </c>
      <c r="BT389" s="204" t="str">
        <f t="shared" si="130"/>
        <v/>
      </c>
      <c r="BU389" s="104" t="str">
        <f t="shared" si="131"/>
        <v>Voie orale  hors prémélanges médicamenteux</v>
      </c>
      <c r="BV389" s="202" t="str">
        <f t="shared" si="132"/>
        <v/>
      </c>
      <c r="BX389"/>
      <c r="BY389"/>
      <c r="BZ389"/>
      <c r="CA389"/>
      <c r="CB389"/>
      <c r="CD389"/>
      <c r="CO389" s="202">
        <v>388</v>
      </c>
    </row>
    <row r="390" spans="1:93" x14ac:dyDescent="0.25">
      <c r="A390" s="203" t="s">
        <v>2596</v>
      </c>
      <c r="B390" s="204" t="s">
        <v>2597</v>
      </c>
      <c r="C390" s="204" t="s">
        <v>1197</v>
      </c>
      <c r="D390" s="210" t="s">
        <v>1170</v>
      </c>
      <c r="E390" s="204" t="s">
        <v>924</v>
      </c>
      <c r="F390" s="204" t="s">
        <v>719</v>
      </c>
      <c r="G390" s="204" t="s">
        <v>1171</v>
      </c>
      <c r="H390" s="204" t="s">
        <v>1326</v>
      </c>
      <c r="I390" s="204" t="s">
        <v>1173</v>
      </c>
      <c r="J390" s="204" t="s">
        <v>1381</v>
      </c>
      <c r="K390" s="204" t="s">
        <v>1385</v>
      </c>
      <c r="L390" s="204" t="s">
        <v>1386</v>
      </c>
      <c r="M390" s="204" t="s">
        <v>213</v>
      </c>
      <c r="N390" s="204" t="s">
        <v>2334</v>
      </c>
      <c r="O390" s="204" t="s">
        <v>992</v>
      </c>
      <c r="P390" s="204" t="s">
        <v>859</v>
      </c>
      <c r="Q390" s="204" t="s">
        <v>1857</v>
      </c>
      <c r="R390" s="204">
        <v>0</v>
      </c>
      <c r="S390" s="204">
        <v>0</v>
      </c>
      <c r="T390" s="204">
        <v>0</v>
      </c>
      <c r="U390" s="204">
        <v>0</v>
      </c>
      <c r="V390" s="204">
        <v>0</v>
      </c>
      <c r="W390" s="204">
        <v>0</v>
      </c>
      <c r="X390" s="204">
        <v>0</v>
      </c>
      <c r="Y390" s="204">
        <v>0</v>
      </c>
      <c r="Z390" s="204">
        <v>0</v>
      </c>
      <c r="AA390" s="204">
        <v>0</v>
      </c>
      <c r="AB390" s="204">
        <v>0</v>
      </c>
      <c r="AC390" s="204">
        <v>0</v>
      </c>
      <c r="AD390" s="204">
        <v>2.2000000000000002</v>
      </c>
      <c r="AE390" s="204">
        <v>21</v>
      </c>
      <c r="AF390" s="204">
        <v>0</v>
      </c>
      <c r="AG390" s="204">
        <v>0</v>
      </c>
      <c r="AH390" s="204">
        <v>0</v>
      </c>
      <c r="AI390" s="204">
        <v>0</v>
      </c>
      <c r="AJ390" s="204" t="s">
        <v>871</v>
      </c>
      <c r="AK390" s="204" t="s">
        <v>1382</v>
      </c>
      <c r="AL390" s="204" t="s">
        <v>213</v>
      </c>
      <c r="AM390" s="204" t="s">
        <v>2334</v>
      </c>
      <c r="AN390" s="204" t="s">
        <v>992</v>
      </c>
      <c r="AO390" s="204" t="s">
        <v>859</v>
      </c>
      <c r="AP390" s="204" t="s">
        <v>1857</v>
      </c>
      <c r="AQ390" s="204"/>
      <c r="AR390" s="204"/>
      <c r="AS390" s="204"/>
      <c r="AT390" s="204"/>
      <c r="AU390" s="204"/>
      <c r="AV390" s="204"/>
      <c r="AW390" s="204"/>
      <c r="AX390" s="204"/>
      <c r="AY390" s="204" t="str">
        <f t="shared" si="124"/>
        <v>CONCENTRAT V061 LINCOMYCINE 4.4 SPECTINOMYCINE 4.4 PORC</v>
      </c>
      <c r="AZ390" s="204" t="str">
        <f>IF(COUNTIF(AY:AY,AY390)=1,AY390,IF(AND(COUNTIF(AY:AY,AY390)&gt;1,COUNTIF(AZ$2:AZ389,AY390)&gt;=1),"",AY390))</f>
        <v>CONCENTRAT V061 LINCOMYCINE 4.4 SPECTINOMYCINE 4.4 PORC</v>
      </c>
      <c r="BA390" s="204" t="str">
        <v/>
      </c>
      <c r="BB390" s="204" t="str">
        <f>IF(BA390="","",MAX(BB$2:BB389)+1)</f>
        <v/>
      </c>
      <c r="BC390" s="204"/>
      <c r="BD390" s="204">
        <v>388</v>
      </c>
      <c r="BE390" s="204" t="str">
        <f t="shared" si="125"/>
        <v>PAROFOR 175 MG/ML SOLUTION INJECTABLE POUR PORCINS</v>
      </c>
      <c r="BF390" s="204" t="str">
        <f t="shared" si="114"/>
        <v>INJ</v>
      </c>
      <c r="BG390" s="204" t="str">
        <f t="shared" si="115"/>
        <v>AMINOGLYCOSIDES</v>
      </c>
      <c r="BH390" s="204" t="str">
        <f t="shared" si="116"/>
        <v/>
      </c>
      <c r="BI390" s="204" t="str">
        <f t="shared" si="117"/>
        <v/>
      </c>
      <c r="BJ390" s="204" t="str">
        <f t="shared" si="118"/>
        <v>paromomycine</v>
      </c>
      <c r="BK390" s="204" t="str">
        <f t="shared" si="119"/>
        <v/>
      </c>
      <c r="BL390" s="204" t="str">
        <f t="shared" si="120"/>
        <v/>
      </c>
      <c r="BM390" s="204" t="str">
        <f t="shared" si="126"/>
        <v>Paromomycine</v>
      </c>
      <c r="BN390" s="204" t="str">
        <f t="shared" si="121"/>
        <v>Paromomycine</v>
      </c>
      <c r="BO390" s="204" t="str">
        <f t="shared" si="122"/>
        <v/>
      </c>
      <c r="BP390" s="204" t="str">
        <f t="shared" si="123"/>
        <v/>
      </c>
      <c r="BQ390" s="204" t="str">
        <f t="shared" si="127"/>
        <v>Aminoglycosides</v>
      </c>
      <c r="BR390" s="204" t="str">
        <f t="shared" si="128"/>
        <v>Aminoglycosides</v>
      </c>
      <c r="BS390" s="204" t="str">
        <f t="shared" si="129"/>
        <v/>
      </c>
      <c r="BT390" s="204" t="str">
        <f t="shared" si="130"/>
        <v/>
      </c>
      <c r="BU390" s="104" t="str">
        <f t="shared" si="131"/>
        <v>Voie parentérale</v>
      </c>
      <c r="BV390" s="202" t="str">
        <f t="shared" si="132"/>
        <v/>
      </c>
      <c r="BX390"/>
      <c r="BY390"/>
      <c r="BZ390"/>
      <c r="CA390"/>
      <c r="CB390"/>
      <c r="CD390"/>
      <c r="CO390" s="202">
        <v>389</v>
      </c>
    </row>
    <row r="391" spans="1:93" x14ac:dyDescent="0.25">
      <c r="A391" s="203" t="s">
        <v>2892</v>
      </c>
      <c r="B391" s="204" t="s">
        <v>2893</v>
      </c>
      <c r="C391" s="204" t="s">
        <v>1336</v>
      </c>
      <c r="D391" s="210" t="s">
        <v>1170</v>
      </c>
      <c r="E391" s="204" t="s">
        <v>924</v>
      </c>
      <c r="F391" s="204" t="s">
        <v>720</v>
      </c>
      <c r="G391" s="204" t="s">
        <v>1171</v>
      </c>
      <c r="H391" s="204" t="s">
        <v>174</v>
      </c>
      <c r="I391" s="204" t="s">
        <v>1173</v>
      </c>
      <c r="J391" s="204" t="s">
        <v>1692</v>
      </c>
      <c r="K391" s="204" t="s">
        <v>1692</v>
      </c>
      <c r="L391" s="204" t="s">
        <v>1693</v>
      </c>
      <c r="M391" s="204" t="s">
        <v>213</v>
      </c>
      <c r="N391" s="204" t="s">
        <v>1039</v>
      </c>
      <c r="O391" s="204" t="s">
        <v>992</v>
      </c>
      <c r="P391" s="204" t="s">
        <v>859</v>
      </c>
      <c r="Q391" s="204" t="s">
        <v>1000</v>
      </c>
      <c r="R391" s="204">
        <v>0</v>
      </c>
      <c r="S391" s="204">
        <v>0</v>
      </c>
      <c r="T391" s="204">
        <v>0</v>
      </c>
      <c r="U391" s="204">
        <v>0</v>
      </c>
      <c r="V391" s="204">
        <v>0</v>
      </c>
      <c r="W391" s="204">
        <v>0</v>
      </c>
      <c r="X391" s="204">
        <v>0</v>
      </c>
      <c r="Y391" s="204">
        <v>0</v>
      </c>
      <c r="Z391" s="204">
        <v>0</v>
      </c>
      <c r="AA391" s="204">
        <v>0</v>
      </c>
      <c r="AB391" s="204">
        <v>0</v>
      </c>
      <c r="AC391" s="204">
        <v>0</v>
      </c>
      <c r="AD391" s="204">
        <v>20</v>
      </c>
      <c r="AE391" s="204">
        <v>5</v>
      </c>
      <c r="AF391" s="204">
        <v>0</v>
      </c>
      <c r="AG391" s="204">
        <v>0</v>
      </c>
      <c r="AH391" s="204">
        <v>0</v>
      </c>
      <c r="AI391" s="204">
        <v>0</v>
      </c>
      <c r="AJ391" s="204"/>
      <c r="AK391" s="204"/>
      <c r="AL391" s="204"/>
      <c r="AM391" s="204"/>
      <c r="AN391" s="204"/>
      <c r="AO391" s="204"/>
      <c r="AP391" s="204"/>
      <c r="AQ391" s="204"/>
      <c r="AR391" s="204"/>
      <c r="AS391" s="204"/>
      <c r="AT391" s="204"/>
      <c r="AU391" s="204"/>
      <c r="AV391" s="204"/>
      <c r="AW391" s="204"/>
      <c r="AX391" s="204"/>
      <c r="AY391" s="204" t="str">
        <f t="shared" si="124"/>
        <v>CONCENTRAT V069 ACIDE OXOLINIQUE 80 PORC</v>
      </c>
      <c r="AZ391" s="204" t="str">
        <f>IF(COUNTIF(AY:AY,AY391)=1,AY391,IF(AND(COUNTIF(AY:AY,AY391)&gt;1,COUNTIF(AZ$2:AZ390,AY391)&gt;=1),"",AY391))</f>
        <v>CONCENTRAT V069 ACIDE OXOLINIQUE 80 PORC</v>
      </c>
      <c r="BA391" s="204" t="str">
        <v/>
      </c>
      <c r="BB391" s="204" t="str">
        <f>IF(BA391="","",MAX(BB$2:BB390)+1)</f>
        <v/>
      </c>
      <c r="BC391" s="204"/>
      <c r="BD391" s="204">
        <v>389</v>
      </c>
      <c r="BE391" s="204" t="str">
        <f t="shared" si="125"/>
        <v>PAROFOR 70000 UI/G POUDRE POUR ADMINISTRATION DANS L'EAU DE BOISSON LE LAIT OU L'ALIMENT D'ALLAITEMENT POUR BOVINS PRERUMINANTS ET PORCS</v>
      </c>
      <c r="BF391" s="204" t="str">
        <f t="shared" si="114"/>
        <v>ORAL</v>
      </c>
      <c r="BG391" s="204" t="str">
        <f t="shared" si="115"/>
        <v>AMINOGLYCOSIDES</v>
      </c>
      <c r="BH391" s="204" t="str">
        <f t="shared" si="116"/>
        <v/>
      </c>
      <c r="BI391" s="204" t="str">
        <f t="shared" si="117"/>
        <v/>
      </c>
      <c r="BJ391" s="204" t="str">
        <f t="shared" si="118"/>
        <v>paromomycine</v>
      </c>
      <c r="BK391" s="204" t="str">
        <f t="shared" si="119"/>
        <v/>
      </c>
      <c r="BL391" s="204" t="str">
        <f t="shared" si="120"/>
        <v/>
      </c>
      <c r="BM391" s="204" t="str">
        <f t="shared" si="126"/>
        <v>Paromomycine</v>
      </c>
      <c r="BN391" s="204" t="str">
        <f t="shared" si="121"/>
        <v>Paromomycine</v>
      </c>
      <c r="BO391" s="204" t="str">
        <f t="shared" si="122"/>
        <v/>
      </c>
      <c r="BP391" s="204" t="str">
        <f t="shared" si="123"/>
        <v/>
      </c>
      <c r="BQ391" s="204" t="str">
        <f t="shared" si="127"/>
        <v>Aminoglycosides</v>
      </c>
      <c r="BR391" s="204" t="str">
        <f t="shared" si="128"/>
        <v>Aminoglycosides</v>
      </c>
      <c r="BS391" s="204" t="str">
        <f t="shared" si="129"/>
        <v/>
      </c>
      <c r="BT391" s="204" t="str">
        <f t="shared" si="130"/>
        <v/>
      </c>
      <c r="BU391" s="104" t="str">
        <f t="shared" si="131"/>
        <v>Voie orale  hors prémélanges médicamenteux</v>
      </c>
      <c r="BV391" s="202" t="str">
        <f t="shared" si="132"/>
        <v/>
      </c>
      <c r="BX391"/>
      <c r="BY391"/>
      <c r="BZ391"/>
      <c r="CA391"/>
      <c r="CB391"/>
      <c r="CD391"/>
      <c r="CO391" s="202">
        <v>390</v>
      </c>
    </row>
    <row r="392" spans="1:93" x14ac:dyDescent="0.25">
      <c r="A392" s="203" t="s">
        <v>3337</v>
      </c>
      <c r="B392" s="204" t="s">
        <v>3338</v>
      </c>
      <c r="C392" s="204" t="s">
        <v>1411</v>
      </c>
      <c r="D392" s="210" t="s">
        <v>1023</v>
      </c>
      <c r="E392" s="204" t="s">
        <v>924</v>
      </c>
      <c r="F392" s="204" t="s">
        <v>333</v>
      </c>
      <c r="G392" s="204" t="s">
        <v>1171</v>
      </c>
      <c r="H392" s="204" t="s">
        <v>2129</v>
      </c>
      <c r="I392" s="204" t="s">
        <v>1173</v>
      </c>
      <c r="J392" s="204" t="s">
        <v>891</v>
      </c>
      <c r="K392" s="204" t="s">
        <v>891</v>
      </c>
      <c r="L392" s="204" t="s">
        <v>2672</v>
      </c>
      <c r="M392" s="204" t="s">
        <v>213</v>
      </c>
      <c r="N392" s="204" t="s">
        <v>1031</v>
      </c>
      <c r="O392" s="204" t="s">
        <v>992</v>
      </c>
      <c r="P392" s="204" t="s">
        <v>859</v>
      </c>
      <c r="Q392" s="204" t="s">
        <v>1038</v>
      </c>
      <c r="R392" s="204">
        <v>0</v>
      </c>
      <c r="S392" s="204">
        <v>0</v>
      </c>
      <c r="T392" s="204">
        <v>0</v>
      </c>
      <c r="U392" s="204">
        <v>0</v>
      </c>
      <c r="V392" s="204">
        <v>0</v>
      </c>
      <c r="W392" s="204">
        <v>0</v>
      </c>
      <c r="X392" s="204">
        <v>0</v>
      </c>
      <c r="Y392" s="204">
        <v>0</v>
      </c>
      <c r="Z392" s="204">
        <v>12.5</v>
      </c>
      <c r="AA392" s="204">
        <v>7</v>
      </c>
      <c r="AB392" s="204">
        <v>0</v>
      </c>
      <c r="AC392" s="204">
        <v>0</v>
      </c>
      <c r="AD392" s="204">
        <v>16</v>
      </c>
      <c r="AE392" s="204">
        <v>21</v>
      </c>
      <c r="AF392" s="204">
        <v>0</v>
      </c>
      <c r="AG392" s="204">
        <v>0</v>
      </c>
      <c r="AH392" s="204">
        <v>0</v>
      </c>
      <c r="AI392" s="204">
        <v>0</v>
      </c>
      <c r="AJ392" s="204"/>
      <c r="AK392" s="204"/>
      <c r="AL392" s="204"/>
      <c r="AM392" s="204"/>
      <c r="AN392" s="204"/>
      <c r="AO392" s="204"/>
      <c r="AP392" s="204"/>
      <c r="AQ392" s="204"/>
      <c r="AR392" s="204"/>
      <c r="AS392" s="204"/>
      <c r="AT392" s="204"/>
      <c r="AU392" s="204"/>
      <c r="AV392" s="204"/>
      <c r="AW392" s="204"/>
      <c r="AX392" s="204"/>
      <c r="AY392" s="204" t="str">
        <f t="shared" si="124"/>
        <v>CONCENTRAT VO 08 TILMICOSINE PORCIN-LAPIN</v>
      </c>
      <c r="AZ392" s="204" t="str">
        <f>IF(COUNTIF(AY:AY,AY392)=1,AY392,IF(AND(COUNTIF(AY:AY,AY392)&gt;1,COUNTIF(AZ$2:AZ391,AY392)&gt;=1),"",AY392))</f>
        <v>CONCENTRAT VO 08 TILMICOSINE PORCIN-LAPIN</v>
      </c>
      <c r="BA392" s="204" t="str">
        <v/>
      </c>
      <c r="BB392" s="204" t="str">
        <f>IF(BA392="","",MAX(BB$2:BB391)+1)</f>
        <v/>
      </c>
      <c r="BC392" s="204"/>
      <c r="BD392" s="204">
        <v>390</v>
      </c>
      <c r="BE392" s="204" t="str">
        <f t="shared" si="125"/>
        <v>PATHOZONE</v>
      </c>
      <c r="BF392" s="204" t="str">
        <f t="shared" si="114"/>
        <v>INTRAMAM</v>
      </c>
      <c r="BG392" s="204" t="str">
        <f t="shared" si="115"/>
        <v>CEPHALOSPORINES 3&amp;4G</v>
      </c>
      <c r="BH392" s="204" t="str">
        <f t="shared" si="116"/>
        <v/>
      </c>
      <c r="BI392" s="204" t="str">
        <f t="shared" si="117"/>
        <v/>
      </c>
      <c r="BJ392" s="204" t="str">
        <f t="shared" si="118"/>
        <v>cefoperazone</v>
      </c>
      <c r="BK392" s="204" t="str">
        <f t="shared" si="119"/>
        <v/>
      </c>
      <c r="BL392" s="204" t="str">
        <f t="shared" si="120"/>
        <v/>
      </c>
      <c r="BM392" s="204" t="str">
        <f t="shared" si="126"/>
        <v>Céfopérazone</v>
      </c>
      <c r="BN392" s="204" t="str">
        <f t="shared" si="121"/>
        <v>Céfopérazone</v>
      </c>
      <c r="BO392" s="204" t="str">
        <f t="shared" si="122"/>
        <v/>
      </c>
      <c r="BP392" s="204" t="str">
        <f t="shared" si="123"/>
        <v/>
      </c>
      <c r="BQ392" s="204" t="str">
        <f t="shared" si="127"/>
        <v>Cephalosporines 3&amp;4G</v>
      </c>
      <c r="BR392" s="204" t="str">
        <f t="shared" si="128"/>
        <v>Cephalosporines 3&amp;4G</v>
      </c>
      <c r="BS392" s="204" t="str">
        <f t="shared" si="129"/>
        <v/>
      </c>
      <c r="BT392" s="204" t="str">
        <f t="shared" si="130"/>
        <v/>
      </c>
      <c r="BU392" s="104" t="str">
        <f t="shared" si="131"/>
        <v>Voie intramammaire</v>
      </c>
      <c r="BV392" s="202" t="str">
        <f t="shared" si="132"/>
        <v>x</v>
      </c>
      <c r="BX392"/>
      <c r="BY392"/>
      <c r="BZ392"/>
      <c r="CA392"/>
      <c r="CB392"/>
      <c r="CD392"/>
      <c r="CO392" s="202">
        <v>391</v>
      </c>
    </row>
    <row r="393" spans="1:93" x14ac:dyDescent="0.25">
      <c r="A393" s="203" t="s">
        <v>1187</v>
      </c>
      <c r="B393" s="204" t="s">
        <v>1188</v>
      </c>
      <c r="C393" s="204" t="s">
        <v>1169</v>
      </c>
      <c r="D393" s="210" t="s">
        <v>1170</v>
      </c>
      <c r="E393" s="204" t="s">
        <v>924</v>
      </c>
      <c r="F393" s="204" t="s">
        <v>334</v>
      </c>
      <c r="G393" s="204" t="s">
        <v>1171</v>
      </c>
      <c r="H393" s="204" t="s">
        <v>1189</v>
      </c>
      <c r="I393" s="204" t="s">
        <v>1173</v>
      </c>
      <c r="J393" s="204" t="s">
        <v>855</v>
      </c>
      <c r="K393" s="204" t="s">
        <v>855</v>
      </c>
      <c r="L393" s="204" t="s">
        <v>856</v>
      </c>
      <c r="M393" s="204" t="s">
        <v>213</v>
      </c>
      <c r="N393" s="204" t="s">
        <v>851</v>
      </c>
      <c r="O393" s="204" t="s">
        <v>992</v>
      </c>
      <c r="P393" s="204" t="s">
        <v>859</v>
      </c>
      <c r="Q393" s="204" t="s">
        <v>1065</v>
      </c>
      <c r="R393" s="204">
        <v>0</v>
      </c>
      <c r="S393" s="204">
        <v>0</v>
      </c>
      <c r="T393" s="204">
        <v>0</v>
      </c>
      <c r="U393" s="204">
        <v>0</v>
      </c>
      <c r="V393" s="204">
        <v>0</v>
      </c>
      <c r="W393" s="204">
        <v>0</v>
      </c>
      <c r="X393" s="204">
        <v>0</v>
      </c>
      <c r="Y393" s="204">
        <v>0</v>
      </c>
      <c r="Z393" s="204">
        <v>0</v>
      </c>
      <c r="AA393" s="204">
        <v>0</v>
      </c>
      <c r="AB393" s="204">
        <v>40</v>
      </c>
      <c r="AC393" s="204">
        <v>10</v>
      </c>
      <c r="AD393" s="204">
        <v>50</v>
      </c>
      <c r="AE393" s="204">
        <v>10</v>
      </c>
      <c r="AF393" s="204">
        <v>0</v>
      </c>
      <c r="AG393" s="204">
        <v>0</v>
      </c>
      <c r="AH393" s="204">
        <v>0</v>
      </c>
      <c r="AI393" s="204">
        <v>0</v>
      </c>
      <c r="AJ393" s="204"/>
      <c r="AK393" s="204"/>
      <c r="AL393" s="204"/>
      <c r="AM393" s="204"/>
      <c r="AN393" s="204"/>
      <c r="AO393" s="204"/>
      <c r="AP393" s="204"/>
      <c r="AQ393" s="204"/>
      <c r="AR393" s="204"/>
      <c r="AS393" s="204"/>
      <c r="AT393" s="204"/>
      <c r="AU393" s="204"/>
      <c r="AV393" s="204"/>
      <c r="AW393" s="204"/>
      <c r="AX393" s="204"/>
      <c r="AY393" s="204" t="str">
        <f t="shared" si="124"/>
        <v>CONCENTRAT VO 31-1 OXYTETRACYCLINE 100 PORC ET AGNEAU-CHEVREAU SEVRES</v>
      </c>
      <c r="AZ393" s="204" t="str">
        <f>IF(COUNTIF(AY:AY,AY393)=1,AY393,IF(AND(COUNTIF(AY:AY,AY393)&gt;1,COUNTIF(AZ$2:AZ392,AY393)&gt;=1),"",AY393))</f>
        <v>CONCENTRAT VO 31-1 OXYTETRACYCLINE 100 PORC ET AGNEAU-CHEVREAU SEVRES</v>
      </c>
      <c r="BA393" s="204" t="str">
        <v/>
      </c>
      <c r="BB393" s="204" t="str">
        <f>IF(BA393="","",MAX(BB$2:BB392)+1)</f>
        <v/>
      </c>
      <c r="BC393" s="204"/>
      <c r="BD393" s="204">
        <v>391</v>
      </c>
      <c r="BE393" s="204" t="str">
        <f t="shared" si="125"/>
        <v>PENETAVET</v>
      </c>
      <c r="BF393" s="204" t="str">
        <f t="shared" si="114"/>
        <v>INJ</v>
      </c>
      <c r="BG393" s="204" t="str">
        <f t="shared" si="115"/>
        <v>PENICILLINES</v>
      </c>
      <c r="BH393" s="204" t="str">
        <f t="shared" si="116"/>
        <v/>
      </c>
      <c r="BI393" s="204" t="str">
        <f t="shared" si="117"/>
        <v/>
      </c>
      <c r="BJ393" s="204" t="str">
        <f t="shared" si="118"/>
        <v>penethamate hydriodide</v>
      </c>
      <c r="BK393" s="204" t="str">
        <f t="shared" si="119"/>
        <v/>
      </c>
      <c r="BL393" s="204" t="str">
        <f t="shared" si="120"/>
        <v/>
      </c>
      <c r="BM393" s="204" t="str">
        <f t="shared" si="126"/>
        <v>Pénéthamate (ou pénéthacilline)</v>
      </c>
      <c r="BN393" s="204" t="str">
        <f t="shared" si="121"/>
        <v>Pénéthamate (ou pénéthacilline)</v>
      </c>
      <c r="BO393" s="204" t="str">
        <f t="shared" si="122"/>
        <v/>
      </c>
      <c r="BP393" s="204" t="str">
        <f t="shared" si="123"/>
        <v/>
      </c>
      <c r="BQ393" s="204" t="str">
        <f t="shared" si="127"/>
        <v>Penicillines</v>
      </c>
      <c r="BR393" s="204" t="str">
        <f t="shared" si="128"/>
        <v>Penicillines</v>
      </c>
      <c r="BS393" s="204" t="str">
        <f t="shared" si="129"/>
        <v/>
      </c>
      <c r="BT393" s="204" t="str">
        <f t="shared" si="130"/>
        <v/>
      </c>
      <c r="BU393" s="104" t="str">
        <f t="shared" si="131"/>
        <v>Voie parentérale</v>
      </c>
      <c r="BV393" s="202" t="str">
        <f t="shared" si="132"/>
        <v/>
      </c>
      <c r="BX393"/>
      <c r="BY393"/>
      <c r="BZ393"/>
      <c r="CA393"/>
      <c r="CB393"/>
      <c r="CD393"/>
      <c r="CO393" s="202">
        <v>392</v>
      </c>
    </row>
    <row r="394" spans="1:93" x14ac:dyDescent="0.25">
      <c r="A394" s="203" t="s">
        <v>2748</v>
      </c>
      <c r="B394" s="204" t="s">
        <v>2749</v>
      </c>
      <c r="C394" s="204" t="s">
        <v>1169</v>
      </c>
      <c r="D394" s="210" t="s">
        <v>1170</v>
      </c>
      <c r="E394" s="204" t="s">
        <v>924</v>
      </c>
      <c r="F394" s="204" t="s">
        <v>335</v>
      </c>
      <c r="G394" s="204" t="s">
        <v>1171</v>
      </c>
      <c r="H394" s="204" t="s">
        <v>1210</v>
      </c>
      <c r="I394" s="204" t="s">
        <v>1173</v>
      </c>
      <c r="J394" s="204" t="s">
        <v>855</v>
      </c>
      <c r="K394" s="204" t="s">
        <v>855</v>
      </c>
      <c r="L394" s="204" t="s">
        <v>856</v>
      </c>
      <c r="M394" s="204" t="s">
        <v>213</v>
      </c>
      <c r="N394" s="204" t="s">
        <v>1031</v>
      </c>
      <c r="O394" s="204" t="s">
        <v>992</v>
      </c>
      <c r="P394" s="204" t="s">
        <v>859</v>
      </c>
      <c r="Q394" s="204" t="s">
        <v>923</v>
      </c>
      <c r="R394" s="204">
        <v>0</v>
      </c>
      <c r="S394" s="204">
        <v>0</v>
      </c>
      <c r="T394" s="204">
        <v>0</v>
      </c>
      <c r="U394" s="204">
        <v>0</v>
      </c>
      <c r="V394" s="204">
        <v>0</v>
      </c>
      <c r="W394" s="204">
        <v>0</v>
      </c>
      <c r="X394" s="204">
        <v>0</v>
      </c>
      <c r="Y394" s="204">
        <v>0</v>
      </c>
      <c r="Z394" s="204">
        <v>40</v>
      </c>
      <c r="AA394" s="204">
        <v>10</v>
      </c>
      <c r="AB394" s="204">
        <v>40</v>
      </c>
      <c r="AC394" s="204">
        <v>10</v>
      </c>
      <c r="AD394" s="204">
        <v>50</v>
      </c>
      <c r="AE394" s="204">
        <v>10</v>
      </c>
      <c r="AF394" s="204">
        <v>40</v>
      </c>
      <c r="AG394" s="204">
        <v>10</v>
      </c>
      <c r="AH394" s="204">
        <v>0</v>
      </c>
      <c r="AI394" s="204">
        <v>0</v>
      </c>
      <c r="AJ394" s="204"/>
      <c r="AK394" s="204"/>
      <c r="AL394" s="204"/>
      <c r="AM394" s="204"/>
      <c r="AN394" s="204"/>
      <c r="AO394" s="204"/>
      <c r="AP394" s="204"/>
      <c r="AQ394" s="204"/>
      <c r="AR394" s="204"/>
      <c r="AS394" s="204"/>
      <c r="AT394" s="204"/>
      <c r="AU394" s="204"/>
      <c r="AV394" s="204"/>
      <c r="AW394" s="204"/>
      <c r="AX394" s="204"/>
      <c r="AY394" s="204" t="str">
        <f t="shared" si="124"/>
        <v>CONCENTRAT VO 31-2 OXYTETRACYCLINE 40 LAPIN-VOLAILLE-PORC ET AGNEAU-CHEVREAU SEVRES</v>
      </c>
      <c r="AZ394" s="204" t="str">
        <f>IF(COUNTIF(AY:AY,AY394)=1,AY394,IF(AND(COUNTIF(AY:AY,AY394)&gt;1,COUNTIF(AZ$2:AZ393,AY394)&gt;=1),"",AY394))</f>
        <v>CONCENTRAT VO 31-2 OXYTETRACYCLINE 40 LAPIN-VOLAILLE-PORC ET AGNEAU-CHEVREAU SEVRES</v>
      </c>
      <c r="BA394" s="204" t="str">
        <v/>
      </c>
      <c r="BB394" s="204" t="str">
        <f>IF(BA394="","",MAX(BB$2:BB393)+1)</f>
        <v/>
      </c>
      <c r="BC394" s="204"/>
      <c r="BD394" s="204">
        <v>392</v>
      </c>
      <c r="BE394" s="204" t="str">
        <f t="shared" si="125"/>
        <v>PENETHAMATE PHARMANOVO 214,5 MG/ML POUDRE ET SOLVANT POUR SUSPENSION INJECTABLE POUR BOVINS</v>
      </c>
      <c r="BF394" s="204" t="str">
        <f t="shared" si="114"/>
        <v>INJ</v>
      </c>
      <c r="BG394" s="204" t="str">
        <f t="shared" si="115"/>
        <v>PENICILLINES</v>
      </c>
      <c r="BH394" s="204" t="str">
        <f t="shared" si="116"/>
        <v/>
      </c>
      <c r="BI394" s="204" t="str">
        <f t="shared" si="117"/>
        <v/>
      </c>
      <c r="BJ394" s="204" t="str">
        <f t="shared" si="118"/>
        <v>penethamate hydriodide</v>
      </c>
      <c r="BK394" s="204" t="str">
        <f t="shared" si="119"/>
        <v/>
      </c>
      <c r="BL394" s="204" t="str">
        <f t="shared" si="120"/>
        <v/>
      </c>
      <c r="BM394" s="204" t="str">
        <f t="shared" si="126"/>
        <v>Pénéthamate (ou pénéthacilline)</v>
      </c>
      <c r="BN394" s="204" t="str">
        <f t="shared" si="121"/>
        <v>Pénéthamate (ou pénéthacilline)</v>
      </c>
      <c r="BO394" s="204" t="str">
        <f t="shared" si="122"/>
        <v/>
      </c>
      <c r="BP394" s="204" t="str">
        <f t="shared" si="123"/>
        <v/>
      </c>
      <c r="BQ394" s="204" t="str">
        <f t="shared" si="127"/>
        <v>Penicillines</v>
      </c>
      <c r="BR394" s="204" t="str">
        <f t="shared" si="128"/>
        <v>Penicillines</v>
      </c>
      <c r="BS394" s="204" t="str">
        <f t="shared" si="129"/>
        <v/>
      </c>
      <c r="BT394" s="204" t="str">
        <f t="shared" si="130"/>
        <v/>
      </c>
      <c r="BU394" s="104" t="str">
        <f t="shared" si="131"/>
        <v>Voie parentérale</v>
      </c>
      <c r="BV394" s="202" t="str">
        <f t="shared" si="132"/>
        <v/>
      </c>
      <c r="BX394"/>
      <c r="BY394"/>
      <c r="BZ394"/>
      <c r="CA394"/>
      <c r="CB394"/>
      <c r="CD394"/>
      <c r="CO394" s="202">
        <v>393</v>
      </c>
    </row>
    <row r="395" spans="1:93" x14ac:dyDescent="0.25">
      <c r="A395" s="203" t="s">
        <v>2742</v>
      </c>
      <c r="B395" s="204" t="s">
        <v>2743</v>
      </c>
      <c r="C395" s="204" t="s">
        <v>1169</v>
      </c>
      <c r="D395" s="210" t="s">
        <v>1170</v>
      </c>
      <c r="E395" s="204" t="s">
        <v>924</v>
      </c>
      <c r="F395" s="204" t="s">
        <v>336</v>
      </c>
      <c r="G395" s="204" t="s">
        <v>1171</v>
      </c>
      <c r="H395" s="204" t="s">
        <v>1189</v>
      </c>
      <c r="I395" s="204" t="s">
        <v>1173</v>
      </c>
      <c r="J395" s="204" t="s">
        <v>1013</v>
      </c>
      <c r="K395" s="204" t="s">
        <v>1013</v>
      </c>
      <c r="L395" s="204" t="s">
        <v>1095</v>
      </c>
      <c r="M395" s="204" t="s">
        <v>1096</v>
      </c>
      <c r="N395" s="204" t="s">
        <v>2431</v>
      </c>
      <c r="O395" s="204" t="s">
        <v>928</v>
      </c>
      <c r="P395" s="204" t="s">
        <v>1098</v>
      </c>
      <c r="Q395" s="204" t="s">
        <v>2037</v>
      </c>
      <c r="R395" s="204">
        <v>0</v>
      </c>
      <c r="S395" s="204">
        <v>0</v>
      </c>
      <c r="T395" s="204">
        <v>0</v>
      </c>
      <c r="U395" s="204">
        <v>0</v>
      </c>
      <c r="V395" s="204">
        <v>0</v>
      </c>
      <c r="W395" s="204">
        <v>0</v>
      </c>
      <c r="X395" s="204">
        <v>0</v>
      </c>
      <c r="Y395" s="204">
        <v>0</v>
      </c>
      <c r="Z395" s="204">
        <v>0</v>
      </c>
      <c r="AA395" s="204">
        <v>0</v>
      </c>
      <c r="AB395" s="204">
        <v>4.88</v>
      </c>
      <c r="AC395" s="204">
        <v>7</v>
      </c>
      <c r="AD395" s="204">
        <v>4.88</v>
      </c>
      <c r="AE395" s="204">
        <v>7</v>
      </c>
      <c r="AF395" s="204">
        <v>0</v>
      </c>
      <c r="AG395" s="204">
        <v>0</v>
      </c>
      <c r="AH395" s="204">
        <v>0</v>
      </c>
      <c r="AI395" s="204">
        <v>0</v>
      </c>
      <c r="AJ395" s="204"/>
      <c r="AK395" s="204"/>
      <c r="AL395" s="204"/>
      <c r="AM395" s="204"/>
      <c r="AN395" s="204"/>
      <c r="AO395" s="204"/>
      <c r="AP395" s="204"/>
      <c r="AQ395" s="204"/>
      <c r="AR395" s="204"/>
      <c r="AS395" s="204"/>
      <c r="AT395" s="204"/>
      <c r="AU395" s="204"/>
      <c r="AV395" s="204"/>
      <c r="AW395" s="204"/>
      <c r="AX395" s="204"/>
      <c r="AY395" s="204" t="str">
        <f t="shared" si="124"/>
        <v>CONCENTRAT VO 49-1 COLISTINE 400 PORC ET AGNEAU-CHEVREAU SEVRES</v>
      </c>
      <c r="AZ395" s="204" t="str">
        <f>IF(COUNTIF(AY:AY,AY395)=1,AY395,IF(AND(COUNTIF(AY:AY,AY395)&gt;1,COUNTIF(AZ$2:AZ394,AY395)&gt;=1),"",AY395))</f>
        <v>CONCENTRAT VO 49-1 COLISTINE 400 PORC ET AGNEAU-CHEVREAU SEVRES</v>
      </c>
      <c r="BA395" s="204" t="str">
        <v/>
      </c>
      <c r="BB395" s="204" t="str">
        <f>IF(BA395="","",MAX(BB$2:BB394)+1)</f>
        <v/>
      </c>
      <c r="BC395" s="204"/>
      <c r="BD395" s="204">
        <v>393</v>
      </c>
      <c r="BE395" s="204" t="str">
        <f t="shared" si="125"/>
        <v>PENETHAONE 182,5 MG/ML POUDRE ET SOLVANT POUR SUSPENSION INJECTABLE POUR BOVINS</v>
      </c>
      <c r="BF395" s="204" t="str">
        <f t="shared" si="114"/>
        <v>INJ</v>
      </c>
      <c r="BG395" s="204" t="str">
        <f t="shared" si="115"/>
        <v>PENICILLINES</v>
      </c>
      <c r="BH395" s="204" t="str">
        <f t="shared" si="116"/>
        <v/>
      </c>
      <c r="BI395" s="204" t="str">
        <f t="shared" si="117"/>
        <v/>
      </c>
      <c r="BJ395" s="204" t="str">
        <f t="shared" si="118"/>
        <v>penethamate hydriodide</v>
      </c>
      <c r="BK395" s="204" t="str">
        <f t="shared" si="119"/>
        <v/>
      </c>
      <c r="BL395" s="204" t="str">
        <f t="shared" si="120"/>
        <v/>
      </c>
      <c r="BM395" s="204" t="str">
        <f t="shared" si="126"/>
        <v>Pénéthamate (ou pénéthacilline)</v>
      </c>
      <c r="BN395" s="204" t="str">
        <f t="shared" si="121"/>
        <v>Pénéthamate (ou pénéthacilline)</v>
      </c>
      <c r="BO395" s="204" t="str">
        <f t="shared" si="122"/>
        <v/>
      </c>
      <c r="BP395" s="204" t="str">
        <f t="shared" si="123"/>
        <v/>
      </c>
      <c r="BQ395" s="204" t="str">
        <f t="shared" si="127"/>
        <v>Penicillines</v>
      </c>
      <c r="BR395" s="204" t="str">
        <f t="shared" si="128"/>
        <v>Penicillines</v>
      </c>
      <c r="BS395" s="204" t="str">
        <f t="shared" si="129"/>
        <v/>
      </c>
      <c r="BT395" s="204" t="str">
        <f t="shared" si="130"/>
        <v/>
      </c>
      <c r="BU395" s="104" t="str">
        <f t="shared" si="131"/>
        <v>Voie parentérale</v>
      </c>
      <c r="BV395" s="202" t="str">
        <f t="shared" si="132"/>
        <v/>
      </c>
      <c r="BX395"/>
      <c r="BY395"/>
      <c r="BZ395"/>
      <c r="CA395"/>
      <c r="CB395"/>
      <c r="CD395"/>
      <c r="CO395" s="202">
        <v>394</v>
      </c>
    </row>
    <row r="396" spans="1:93" x14ac:dyDescent="0.25">
      <c r="A396" s="203" t="s">
        <v>1208</v>
      </c>
      <c r="B396" s="204" t="s">
        <v>1209</v>
      </c>
      <c r="C396" s="204" t="s">
        <v>1169</v>
      </c>
      <c r="D396" s="210" t="s">
        <v>1170</v>
      </c>
      <c r="E396" s="204" t="s">
        <v>924</v>
      </c>
      <c r="F396" s="204" t="s">
        <v>337</v>
      </c>
      <c r="G396" s="204" t="s">
        <v>1171</v>
      </c>
      <c r="H396" s="204" t="s">
        <v>1210</v>
      </c>
      <c r="I396" s="204" t="s">
        <v>1173</v>
      </c>
      <c r="J396" s="204" t="s">
        <v>1013</v>
      </c>
      <c r="K396" s="204" t="s">
        <v>1013</v>
      </c>
      <c r="L396" s="204" t="s">
        <v>1095</v>
      </c>
      <c r="M396" s="204" t="s">
        <v>1096</v>
      </c>
      <c r="N396" s="204" t="s">
        <v>1211</v>
      </c>
      <c r="O396" s="204" t="s">
        <v>928</v>
      </c>
      <c r="P396" s="204" t="s">
        <v>1098</v>
      </c>
      <c r="Q396" s="204" t="s">
        <v>1212</v>
      </c>
      <c r="R396" s="204">
        <v>0</v>
      </c>
      <c r="S396" s="204">
        <v>0</v>
      </c>
      <c r="T396" s="204">
        <v>0</v>
      </c>
      <c r="U396" s="204">
        <v>0</v>
      </c>
      <c r="V396" s="204">
        <v>0</v>
      </c>
      <c r="W396" s="204">
        <v>0</v>
      </c>
      <c r="X396" s="204">
        <v>0</v>
      </c>
      <c r="Y396" s="204">
        <v>0</v>
      </c>
      <c r="Z396" s="204">
        <v>4.88</v>
      </c>
      <c r="AA396" s="204">
        <v>7</v>
      </c>
      <c r="AB396" s="204">
        <v>4.88</v>
      </c>
      <c r="AC396" s="204">
        <v>7</v>
      </c>
      <c r="AD396" s="204">
        <v>4.88</v>
      </c>
      <c r="AE396" s="204">
        <v>7</v>
      </c>
      <c r="AF396" s="204">
        <v>4.88</v>
      </c>
      <c r="AG396" s="204">
        <v>7</v>
      </c>
      <c r="AH396" s="204">
        <v>0</v>
      </c>
      <c r="AI396" s="204">
        <v>0</v>
      </c>
      <c r="AJ396" s="204"/>
      <c r="AK396" s="204"/>
      <c r="AL396" s="204"/>
      <c r="AM396" s="204"/>
      <c r="AN396" s="204"/>
      <c r="AO396" s="204"/>
      <c r="AP396" s="204"/>
      <c r="AQ396" s="204"/>
      <c r="AR396" s="204"/>
      <c r="AS396" s="204"/>
      <c r="AT396" s="204"/>
      <c r="AU396" s="204"/>
      <c r="AV396" s="204"/>
      <c r="AW396" s="204"/>
      <c r="AX396" s="204"/>
      <c r="AY396" s="204" t="str">
        <f t="shared" si="124"/>
        <v>CONCENTRAT VO 49-2 COLISTINE 200 LAPIN-VOLAILLE-PORC ET AGNEAU-CHEVREAU SEVRES</v>
      </c>
      <c r="AZ396" s="204" t="str">
        <f>IF(COUNTIF(AY:AY,AY396)=1,AY396,IF(AND(COUNTIF(AY:AY,AY396)&gt;1,COUNTIF(AZ$2:AZ395,AY396)&gt;=1),"",AY396))</f>
        <v>CONCENTRAT VO 49-2 COLISTINE 200 LAPIN-VOLAILLE-PORC ET AGNEAU-CHEVREAU SEVRES</v>
      </c>
      <c r="BA396" s="204" t="str">
        <v/>
      </c>
      <c r="BB396" s="204" t="str">
        <f>IF(BA396="","",MAX(BB$2:BB395)+1)</f>
        <v/>
      </c>
      <c r="BC396" s="204"/>
      <c r="BD396" s="204">
        <v>394</v>
      </c>
      <c r="BE396" s="204" t="str">
        <f t="shared" si="125"/>
        <v>PEN-HISTA-STREP</v>
      </c>
      <c r="BF396" s="204" t="str">
        <f t="shared" si="114"/>
        <v>INJ</v>
      </c>
      <c r="BG396" s="204" t="str">
        <f t="shared" si="115"/>
        <v>AMINOGLYCOSIDES</v>
      </c>
      <c r="BH396" s="204" t="str">
        <f t="shared" si="116"/>
        <v>PENICILLINES</v>
      </c>
      <c r="BI396" s="204" t="str">
        <f t="shared" si="117"/>
        <v/>
      </c>
      <c r="BJ396" s="204" t="str">
        <f t="shared" si="118"/>
        <v>dihydrostreptomycin</v>
      </c>
      <c r="BK396" s="204" t="str">
        <f t="shared" si="119"/>
        <v>benzylpenicillin</v>
      </c>
      <c r="BL396" s="204" t="str">
        <f t="shared" si="120"/>
        <v/>
      </c>
      <c r="BM396" s="204" t="str">
        <f t="shared" si="126"/>
        <v>Dihydrostreptomycine + Benzylpénicilline</v>
      </c>
      <c r="BN396" s="204" t="str">
        <f t="shared" si="121"/>
        <v>Dihydrostreptomycine</v>
      </c>
      <c r="BO396" s="204" t="str">
        <f t="shared" si="122"/>
        <v>Benzylpénicilline</v>
      </c>
      <c r="BP396" s="204" t="str">
        <f t="shared" si="123"/>
        <v/>
      </c>
      <c r="BQ396" s="204" t="str">
        <f t="shared" si="127"/>
        <v>Aminoglycosides + Penicillines</v>
      </c>
      <c r="BR396" s="204" t="str">
        <f t="shared" si="128"/>
        <v>Aminoglycosides</v>
      </c>
      <c r="BS396" s="204" t="str">
        <f t="shared" si="129"/>
        <v>Penicillines</v>
      </c>
      <c r="BT396" s="204" t="str">
        <f t="shared" si="130"/>
        <v/>
      </c>
      <c r="BU396" s="104" t="str">
        <f t="shared" si="131"/>
        <v>Voie parentérale</v>
      </c>
      <c r="BV396" s="202" t="str">
        <f t="shared" si="132"/>
        <v/>
      </c>
      <c r="BX396"/>
      <c r="BY396"/>
      <c r="BZ396"/>
      <c r="CA396"/>
      <c r="CB396"/>
      <c r="CD396"/>
      <c r="CO396" s="202">
        <v>395</v>
      </c>
    </row>
    <row r="397" spans="1:93" x14ac:dyDescent="0.25">
      <c r="A397" s="203" t="s">
        <v>2291</v>
      </c>
      <c r="B397" s="204" t="s">
        <v>2292</v>
      </c>
      <c r="C397" s="204" t="s">
        <v>1169</v>
      </c>
      <c r="D397" s="210" t="s">
        <v>1170</v>
      </c>
      <c r="E397" s="204" t="s">
        <v>924</v>
      </c>
      <c r="F397" s="204" t="s">
        <v>338</v>
      </c>
      <c r="G397" s="204" t="s">
        <v>1171</v>
      </c>
      <c r="H397" s="204" t="s">
        <v>2129</v>
      </c>
      <c r="I397" s="204" t="s">
        <v>1173</v>
      </c>
      <c r="J397" s="204" t="s">
        <v>871</v>
      </c>
      <c r="K397" s="204" t="s">
        <v>871</v>
      </c>
      <c r="L397" s="204" t="s">
        <v>2120</v>
      </c>
      <c r="M397" s="204" t="s">
        <v>213</v>
      </c>
      <c r="N397" s="204" t="s">
        <v>966</v>
      </c>
      <c r="O397" s="204" t="s">
        <v>992</v>
      </c>
      <c r="P397" s="204" t="s">
        <v>859</v>
      </c>
      <c r="Q397" s="204" t="s">
        <v>1004</v>
      </c>
      <c r="R397" s="204">
        <v>0</v>
      </c>
      <c r="S397" s="204">
        <v>0</v>
      </c>
      <c r="T397" s="204">
        <v>0</v>
      </c>
      <c r="U397" s="204">
        <v>0</v>
      </c>
      <c r="V397" s="204">
        <v>0</v>
      </c>
      <c r="W397" s="204">
        <v>0</v>
      </c>
      <c r="X397" s="204">
        <v>0</v>
      </c>
      <c r="Y397" s="204">
        <v>0</v>
      </c>
      <c r="Z397" s="204">
        <v>21.74</v>
      </c>
      <c r="AA397" s="204">
        <v>21</v>
      </c>
      <c r="AB397" s="204">
        <v>0</v>
      </c>
      <c r="AC397" s="204">
        <v>0</v>
      </c>
      <c r="AD397" s="204">
        <v>9.06</v>
      </c>
      <c r="AE397" s="204">
        <v>21</v>
      </c>
      <c r="AF397" s="204">
        <v>0</v>
      </c>
      <c r="AG397" s="204">
        <v>0</v>
      </c>
      <c r="AH397" s="204">
        <v>0</v>
      </c>
      <c r="AI397" s="204">
        <v>0</v>
      </c>
      <c r="AJ397" s="204"/>
      <c r="AK397" s="204"/>
      <c r="AL397" s="204"/>
      <c r="AM397" s="204"/>
      <c r="AN397" s="204"/>
      <c r="AO397" s="204"/>
      <c r="AP397" s="204"/>
      <c r="AQ397" s="204"/>
      <c r="AR397" s="204"/>
      <c r="AS397" s="204"/>
      <c r="AT397" s="204"/>
      <c r="AU397" s="204"/>
      <c r="AV397" s="204"/>
      <c r="AW397" s="204"/>
      <c r="AX397" s="204"/>
      <c r="AY397" s="204" t="str">
        <f t="shared" si="124"/>
        <v>CONCENTRAT VO 57 APRAMYCINE 20 PORC-LAPIN</v>
      </c>
      <c r="AZ397" s="204" t="str">
        <f>IF(COUNTIF(AY:AY,AY397)=1,AY397,IF(AND(COUNTIF(AY:AY,AY397)&gt;1,COUNTIF(AZ$2:AZ396,AY397)&gt;=1),"",AY397))</f>
        <v>CONCENTRAT VO 57 APRAMYCINE 20 PORC-LAPIN</v>
      </c>
      <c r="BA397" s="204" t="str">
        <v/>
      </c>
      <c r="BB397" s="204" t="str">
        <f>IF(BA397="","",MAX(BB$2:BB396)+1)</f>
        <v/>
      </c>
      <c r="BC397" s="204"/>
      <c r="BD397" s="204">
        <v>395</v>
      </c>
      <c r="BE397" s="204" t="str">
        <f t="shared" si="125"/>
        <v>PENI DHS COOPHAVET</v>
      </c>
      <c r="BF397" s="204" t="str">
        <f t="shared" si="114"/>
        <v>INJ</v>
      </c>
      <c r="BG397" s="204" t="str">
        <f t="shared" si="115"/>
        <v>AMINOGLYCOSIDES</v>
      </c>
      <c r="BH397" s="204" t="str">
        <f t="shared" si="116"/>
        <v>PENICILLINES</v>
      </c>
      <c r="BI397" s="204" t="str">
        <f t="shared" si="117"/>
        <v/>
      </c>
      <c r="BJ397" s="204" t="str">
        <f t="shared" si="118"/>
        <v>dihydrostreptomycin</v>
      </c>
      <c r="BK397" s="204" t="str">
        <f t="shared" si="119"/>
        <v>benzylpenicillin</v>
      </c>
      <c r="BL397" s="204" t="str">
        <f t="shared" si="120"/>
        <v/>
      </c>
      <c r="BM397" s="204" t="str">
        <f t="shared" si="126"/>
        <v>Dihydrostreptomycine + Benzylpénicilline</v>
      </c>
      <c r="BN397" s="204" t="str">
        <f t="shared" si="121"/>
        <v>Dihydrostreptomycine</v>
      </c>
      <c r="BO397" s="204" t="str">
        <f t="shared" si="122"/>
        <v>Benzylpénicilline</v>
      </c>
      <c r="BP397" s="204" t="str">
        <f t="shared" si="123"/>
        <v/>
      </c>
      <c r="BQ397" s="204" t="str">
        <f t="shared" si="127"/>
        <v>Aminoglycosides + Penicillines</v>
      </c>
      <c r="BR397" s="204" t="str">
        <f t="shared" si="128"/>
        <v>Aminoglycosides</v>
      </c>
      <c r="BS397" s="204" t="str">
        <f t="shared" si="129"/>
        <v>Penicillines</v>
      </c>
      <c r="BT397" s="204" t="str">
        <f t="shared" si="130"/>
        <v/>
      </c>
      <c r="BU397" s="104" t="str">
        <f t="shared" si="131"/>
        <v>Voie parentérale</v>
      </c>
      <c r="BV397" s="202" t="str">
        <f t="shared" si="132"/>
        <v/>
      </c>
      <c r="BX397"/>
      <c r="BY397"/>
      <c r="BZ397"/>
      <c r="CA397"/>
      <c r="CB397"/>
      <c r="CD397"/>
      <c r="CO397" s="202">
        <v>396</v>
      </c>
    </row>
    <row r="398" spans="1:93" x14ac:dyDescent="0.25">
      <c r="A398" s="203" t="s">
        <v>2744</v>
      </c>
      <c r="B398" s="204" t="s">
        <v>2745</v>
      </c>
      <c r="C398" s="204" t="s">
        <v>1192</v>
      </c>
      <c r="D398" s="210" t="s">
        <v>1170</v>
      </c>
      <c r="E398" s="204" t="s">
        <v>924</v>
      </c>
      <c r="F398" s="204" t="s">
        <v>339</v>
      </c>
      <c r="G398" s="204" t="s">
        <v>1171</v>
      </c>
      <c r="H398" s="204" t="s">
        <v>1326</v>
      </c>
      <c r="I398" s="204" t="s">
        <v>1173</v>
      </c>
      <c r="J398" s="204" t="s">
        <v>871</v>
      </c>
      <c r="K398" s="204" t="s">
        <v>871</v>
      </c>
      <c r="L398" s="204" t="s">
        <v>872</v>
      </c>
      <c r="M398" s="204" t="s">
        <v>213</v>
      </c>
      <c r="N398" s="204" t="s">
        <v>2746</v>
      </c>
      <c r="O398" s="204" t="s">
        <v>928</v>
      </c>
      <c r="P398" s="204" t="s">
        <v>1012</v>
      </c>
      <c r="Q398" s="204" t="s">
        <v>2747</v>
      </c>
      <c r="R398" s="204">
        <v>0</v>
      </c>
      <c r="S398" s="204">
        <v>0</v>
      </c>
      <c r="T398" s="204">
        <v>0</v>
      </c>
      <c r="U398" s="204">
        <v>0</v>
      </c>
      <c r="V398" s="204">
        <v>0</v>
      </c>
      <c r="W398" s="204">
        <v>0</v>
      </c>
      <c r="X398" s="204">
        <v>0</v>
      </c>
      <c r="Y398" s="204">
        <v>0</v>
      </c>
      <c r="Z398" s="204">
        <v>0</v>
      </c>
      <c r="AA398" s="204">
        <v>0</v>
      </c>
      <c r="AB398" s="204">
        <v>0</v>
      </c>
      <c r="AC398" s="204">
        <v>0</v>
      </c>
      <c r="AD398" s="204">
        <v>26.49</v>
      </c>
      <c r="AE398" s="204">
        <v>10</v>
      </c>
      <c r="AF398" s="204">
        <v>0</v>
      </c>
      <c r="AG398" s="204">
        <v>0</v>
      </c>
      <c r="AH398" s="204">
        <v>0</v>
      </c>
      <c r="AI398" s="204">
        <v>0</v>
      </c>
      <c r="AJ398" s="204"/>
      <c r="AK398" s="204"/>
      <c r="AL398" s="204"/>
      <c r="AM398" s="204"/>
      <c r="AN398" s="204"/>
      <c r="AO398" s="204"/>
      <c r="AP398" s="204"/>
      <c r="AQ398" s="204"/>
      <c r="AR398" s="204"/>
      <c r="AS398" s="204"/>
      <c r="AT398" s="204"/>
      <c r="AU398" s="204"/>
      <c r="AV398" s="204"/>
      <c r="AW398" s="204"/>
      <c r="AX398" s="204"/>
      <c r="AY398" s="204" t="str">
        <f t="shared" si="124"/>
        <v>CONCENTRAT VO 59-1 NEOMYCINE 80 PORC</v>
      </c>
      <c r="AZ398" s="204" t="str">
        <f>IF(COUNTIF(AY:AY,AY398)=1,AY398,IF(AND(COUNTIF(AY:AY,AY398)&gt;1,COUNTIF(AZ$2:AZ397,AY398)&gt;=1),"",AY398))</f>
        <v>CONCENTRAT VO 59-1 NEOMYCINE 80 PORC</v>
      </c>
      <c r="BA398" s="204" t="str">
        <v/>
      </c>
      <c r="BB398" s="204" t="str">
        <f>IF(BA398="","",MAX(BB$2:BB397)+1)</f>
        <v/>
      </c>
      <c r="BC398" s="204"/>
      <c r="BD398" s="204">
        <v>396</v>
      </c>
      <c r="BE398" s="204" t="str">
        <f t="shared" si="125"/>
        <v>PENIJECTYL</v>
      </c>
      <c r="BF398" s="204" t="str">
        <f t="shared" si="114"/>
        <v>INJ</v>
      </c>
      <c r="BG398" s="204" t="str">
        <f t="shared" si="115"/>
        <v>AMINOGLYCOSIDES</v>
      </c>
      <c r="BH398" s="204" t="str">
        <f t="shared" si="116"/>
        <v>PENICILLINES</v>
      </c>
      <c r="BI398" s="204" t="str">
        <f t="shared" si="117"/>
        <v/>
      </c>
      <c r="BJ398" s="204" t="str">
        <f t="shared" si="118"/>
        <v>dihydrostreptomycin</v>
      </c>
      <c r="BK398" s="204" t="str">
        <f t="shared" si="119"/>
        <v>benzylpenicillin</v>
      </c>
      <c r="BL398" s="204" t="str">
        <f t="shared" si="120"/>
        <v/>
      </c>
      <c r="BM398" s="204" t="str">
        <f t="shared" si="126"/>
        <v>Dihydrostreptomycine + Benzylpénicilline</v>
      </c>
      <c r="BN398" s="204" t="str">
        <f t="shared" si="121"/>
        <v>Dihydrostreptomycine</v>
      </c>
      <c r="BO398" s="204" t="str">
        <f t="shared" si="122"/>
        <v>Benzylpénicilline</v>
      </c>
      <c r="BP398" s="204" t="str">
        <f t="shared" si="123"/>
        <v/>
      </c>
      <c r="BQ398" s="204" t="str">
        <f t="shared" si="127"/>
        <v>Aminoglycosides + Penicillines</v>
      </c>
      <c r="BR398" s="204" t="str">
        <f t="shared" si="128"/>
        <v>Aminoglycosides</v>
      </c>
      <c r="BS398" s="204" t="str">
        <f t="shared" si="129"/>
        <v>Penicillines</v>
      </c>
      <c r="BT398" s="204" t="str">
        <f t="shared" si="130"/>
        <v/>
      </c>
      <c r="BU398" s="104" t="str">
        <f t="shared" si="131"/>
        <v>Voie parentérale</v>
      </c>
      <c r="BV398" s="202" t="str">
        <f t="shared" si="132"/>
        <v/>
      </c>
      <c r="BX398"/>
      <c r="BY398"/>
      <c r="BZ398"/>
      <c r="CA398"/>
      <c r="CB398"/>
      <c r="CD398"/>
      <c r="CO398" s="202">
        <v>397</v>
      </c>
    </row>
    <row r="399" spans="1:93" x14ac:dyDescent="0.25">
      <c r="A399" s="203" t="s">
        <v>2593</v>
      </c>
      <c r="B399" s="204" t="s">
        <v>2594</v>
      </c>
      <c r="C399" s="204" t="s">
        <v>1192</v>
      </c>
      <c r="D399" s="210" t="s">
        <v>1170</v>
      </c>
      <c r="E399" s="204" t="s">
        <v>924</v>
      </c>
      <c r="F399" s="204" t="s">
        <v>340</v>
      </c>
      <c r="G399" s="204" t="s">
        <v>1171</v>
      </c>
      <c r="H399" s="204" t="s">
        <v>2595</v>
      </c>
      <c r="I399" s="204" t="s">
        <v>1173</v>
      </c>
      <c r="J399" s="204" t="s">
        <v>871</v>
      </c>
      <c r="K399" s="204" t="s">
        <v>871</v>
      </c>
      <c r="L399" s="204" t="s">
        <v>872</v>
      </c>
      <c r="M399" s="204" t="s">
        <v>213</v>
      </c>
      <c r="N399" s="204" t="s">
        <v>1509</v>
      </c>
      <c r="O399" s="204" t="s">
        <v>928</v>
      </c>
      <c r="P399" s="204" t="s">
        <v>1012</v>
      </c>
      <c r="Q399" s="204" t="s">
        <v>1510</v>
      </c>
      <c r="R399" s="204">
        <v>0</v>
      </c>
      <c r="S399" s="204">
        <v>0</v>
      </c>
      <c r="T399" s="204">
        <v>0</v>
      </c>
      <c r="U399" s="204">
        <v>0</v>
      </c>
      <c r="V399" s="204">
        <v>0</v>
      </c>
      <c r="W399" s="204">
        <v>0</v>
      </c>
      <c r="X399" s="204">
        <v>0</v>
      </c>
      <c r="Y399" s="204">
        <v>0</v>
      </c>
      <c r="Z399" s="204">
        <v>26.49</v>
      </c>
      <c r="AA399" s="204">
        <v>10</v>
      </c>
      <c r="AB399" s="204">
        <v>0</v>
      </c>
      <c r="AC399" s="204">
        <v>0</v>
      </c>
      <c r="AD399" s="204">
        <v>26.49</v>
      </c>
      <c r="AE399" s="204">
        <v>10</v>
      </c>
      <c r="AF399" s="204">
        <v>26.49</v>
      </c>
      <c r="AG399" s="204">
        <v>10</v>
      </c>
      <c r="AH399" s="204">
        <v>0</v>
      </c>
      <c r="AI399" s="204">
        <v>0</v>
      </c>
      <c r="AJ399" s="204"/>
      <c r="AK399" s="204"/>
      <c r="AL399" s="204"/>
      <c r="AM399" s="204"/>
      <c r="AN399" s="204"/>
      <c r="AO399" s="204"/>
      <c r="AP399" s="204"/>
      <c r="AQ399" s="204"/>
      <c r="AR399" s="204"/>
      <c r="AS399" s="204"/>
      <c r="AT399" s="204"/>
      <c r="AU399" s="204"/>
      <c r="AV399" s="204"/>
      <c r="AW399" s="204"/>
      <c r="AX399" s="204"/>
      <c r="AY399" s="204" t="str">
        <f t="shared" si="124"/>
        <v>CONCENTRAT VO 59-2 NEOMYCINE 40 LAPIN-VOLAILLE-PORC</v>
      </c>
      <c r="AZ399" s="204" t="str">
        <f>IF(COUNTIF(AY:AY,AY399)=1,AY399,IF(AND(COUNTIF(AY:AY,AY399)&gt;1,COUNTIF(AZ$2:AZ398,AY399)&gt;=1),"",AY399))</f>
        <v>CONCENTRAT VO 59-2 NEOMYCINE 40 LAPIN-VOLAILLE-PORC</v>
      </c>
      <c r="BA399" s="204" t="str">
        <v/>
      </c>
      <c r="BB399" s="204" t="str">
        <f>IF(BA399="","",MAX(BB$2:BB398)+1)</f>
        <v/>
      </c>
      <c r="BC399" s="204"/>
      <c r="BD399" s="204">
        <v>397</v>
      </c>
      <c r="BE399" s="204" t="str">
        <f t="shared" si="125"/>
        <v>PERLIUM AMOXIVAL AMOXICILLINE 100 PREMELANGE MEDICAMENTEUX PORC</v>
      </c>
      <c r="BF399" s="204" t="str">
        <f t="shared" si="114"/>
        <v>PM</v>
      </c>
      <c r="BG399" s="204" t="str">
        <f t="shared" si="115"/>
        <v>PENICILLINES</v>
      </c>
      <c r="BH399" s="204" t="str">
        <f t="shared" si="116"/>
        <v/>
      </c>
      <c r="BI399" s="204" t="str">
        <f t="shared" si="117"/>
        <v/>
      </c>
      <c r="BJ399" s="204" t="str">
        <f t="shared" si="118"/>
        <v>amoxicillin</v>
      </c>
      <c r="BK399" s="204" t="str">
        <f t="shared" si="119"/>
        <v/>
      </c>
      <c r="BL399" s="204" t="str">
        <f t="shared" si="120"/>
        <v/>
      </c>
      <c r="BM399" s="204" t="str">
        <f t="shared" si="126"/>
        <v>Amoxicilline</v>
      </c>
      <c r="BN399" s="204" t="str">
        <f t="shared" si="121"/>
        <v>Amoxicilline</v>
      </c>
      <c r="BO399" s="204" t="str">
        <f t="shared" si="122"/>
        <v/>
      </c>
      <c r="BP399" s="204" t="str">
        <f t="shared" si="123"/>
        <v/>
      </c>
      <c r="BQ399" s="204" t="str">
        <f t="shared" si="127"/>
        <v>Penicillines</v>
      </c>
      <c r="BR399" s="204" t="str">
        <f t="shared" si="128"/>
        <v>Penicillines</v>
      </c>
      <c r="BS399" s="204" t="str">
        <f t="shared" si="129"/>
        <v/>
      </c>
      <c r="BT399" s="204" t="str">
        <f t="shared" si="130"/>
        <v/>
      </c>
      <c r="BU399" s="104" t="str">
        <f t="shared" si="131"/>
        <v>Prémélanges médicamenteux</v>
      </c>
      <c r="BV399" s="202" t="str">
        <f t="shared" si="132"/>
        <v/>
      </c>
      <c r="BX399"/>
      <c r="BY399"/>
      <c r="BZ399"/>
      <c r="CA399"/>
      <c r="CB399"/>
      <c r="CD399"/>
      <c r="CO399" s="202">
        <v>398</v>
      </c>
    </row>
    <row r="400" spans="1:93" x14ac:dyDescent="0.25">
      <c r="A400" s="203" t="s">
        <v>3353</v>
      </c>
      <c r="B400" s="204" t="s">
        <v>3354</v>
      </c>
      <c r="C400" s="204" t="s">
        <v>3355</v>
      </c>
      <c r="D400" s="210" t="s">
        <v>947</v>
      </c>
      <c r="E400" s="204" t="s">
        <v>852</v>
      </c>
      <c r="F400" s="204" t="s">
        <v>3356</v>
      </c>
      <c r="G400" s="204" t="s">
        <v>853</v>
      </c>
      <c r="H400" s="204" t="s">
        <v>909</v>
      </c>
      <c r="I400" s="204" t="s">
        <v>853</v>
      </c>
      <c r="J400" s="204" t="s">
        <v>2344</v>
      </c>
      <c r="K400" s="204" t="s">
        <v>2344</v>
      </c>
      <c r="L400" s="204" t="s">
        <v>3357</v>
      </c>
      <c r="M400" s="204" t="s">
        <v>213</v>
      </c>
      <c r="N400" s="204" t="s">
        <v>1039</v>
      </c>
      <c r="O400" s="204" t="s">
        <v>858</v>
      </c>
      <c r="P400" s="204" t="s">
        <v>859</v>
      </c>
      <c r="Q400" s="204" t="s">
        <v>1477</v>
      </c>
      <c r="R400" s="204">
        <v>0</v>
      </c>
      <c r="S400" s="204">
        <v>0</v>
      </c>
      <c r="T400" s="204">
        <v>8</v>
      </c>
      <c r="U400" s="204">
        <v>1</v>
      </c>
      <c r="V400" s="204">
        <v>0</v>
      </c>
      <c r="W400" s="204">
        <v>0</v>
      </c>
      <c r="X400" s="204">
        <v>0</v>
      </c>
      <c r="Y400" s="204">
        <v>0</v>
      </c>
      <c r="Z400" s="204">
        <v>0</v>
      </c>
      <c r="AA400" s="204">
        <v>0</v>
      </c>
      <c r="AB400" s="204">
        <v>0</v>
      </c>
      <c r="AC400" s="204">
        <v>0</v>
      </c>
      <c r="AD400" s="204">
        <v>0</v>
      </c>
      <c r="AE400" s="204">
        <v>0</v>
      </c>
      <c r="AF400" s="204">
        <v>0</v>
      </c>
      <c r="AG400" s="204">
        <v>0</v>
      </c>
      <c r="AH400" s="204">
        <v>0</v>
      </c>
      <c r="AI400" s="204">
        <v>0</v>
      </c>
      <c r="AJ400" s="204"/>
      <c r="AK400" s="204"/>
      <c r="AL400" s="204"/>
      <c r="AM400" s="204"/>
      <c r="AN400" s="204"/>
      <c r="AO400" s="204"/>
      <c r="AP400" s="204"/>
      <c r="AQ400" s="204"/>
      <c r="AR400" s="204"/>
      <c r="AS400" s="204"/>
      <c r="AT400" s="204"/>
      <c r="AU400" s="204"/>
      <c r="AV400" s="204"/>
      <c r="AW400" s="204"/>
      <c r="AX400" s="204"/>
      <c r="AY400" s="204" t="str">
        <f t="shared" si="124"/>
        <v/>
      </c>
      <c r="AZ400" s="204" t="str">
        <f>IF(COUNTIF(AY:AY,AY400)=1,AY400,IF(AND(COUNTIF(AY:AY,AY400)&gt;1,COUNTIF(AZ$2:AZ399,AY400)&gt;=1),"",AY400))</f>
        <v/>
      </c>
      <c r="BA400" s="204" t="str">
        <v/>
      </c>
      <c r="BB400" s="204" t="str">
        <f>IF(BA400="","",MAX(BB$2:BB399)+1)</f>
        <v/>
      </c>
      <c r="BC400" s="204"/>
      <c r="BD400" s="204">
        <v>398</v>
      </c>
      <c r="BE400" s="204" t="str">
        <f t="shared" si="125"/>
        <v>PERLIUM DOXYVAL DOXYCYCLINE 40 PREMELANGE MEDICAMENTEUX PORCS</v>
      </c>
      <c r="BF400" s="204" t="str">
        <f t="shared" si="114"/>
        <v>PM</v>
      </c>
      <c r="BG400" s="204" t="str">
        <f t="shared" si="115"/>
        <v>TETRACYCLINES</v>
      </c>
      <c r="BH400" s="204" t="str">
        <f t="shared" si="116"/>
        <v/>
      </c>
      <c r="BI400" s="204" t="str">
        <f t="shared" si="117"/>
        <v/>
      </c>
      <c r="BJ400" s="204" t="str">
        <f t="shared" si="118"/>
        <v>doxycycline</v>
      </c>
      <c r="BK400" s="204" t="str">
        <f t="shared" si="119"/>
        <v/>
      </c>
      <c r="BL400" s="204" t="str">
        <f t="shared" si="120"/>
        <v/>
      </c>
      <c r="BM400" s="204" t="str">
        <f t="shared" si="126"/>
        <v>Doxycycline</v>
      </c>
      <c r="BN400" s="204" t="str">
        <f t="shared" si="121"/>
        <v>Doxycycline</v>
      </c>
      <c r="BO400" s="204" t="str">
        <f t="shared" si="122"/>
        <v/>
      </c>
      <c r="BP400" s="204" t="str">
        <f t="shared" si="123"/>
        <v/>
      </c>
      <c r="BQ400" s="204" t="str">
        <f t="shared" si="127"/>
        <v>Tetracyclines</v>
      </c>
      <c r="BR400" s="204" t="str">
        <f t="shared" si="128"/>
        <v>Tetracyclines</v>
      </c>
      <c r="BS400" s="204" t="str">
        <f t="shared" si="129"/>
        <v/>
      </c>
      <c r="BT400" s="204" t="str">
        <f t="shared" si="130"/>
        <v/>
      </c>
      <c r="BU400" s="104" t="str">
        <f t="shared" si="131"/>
        <v>Prémélanges médicamenteux</v>
      </c>
      <c r="BV400" s="202" t="str">
        <f t="shared" si="132"/>
        <v/>
      </c>
      <c r="BX400"/>
      <c r="BY400"/>
      <c r="BZ400"/>
      <c r="CA400"/>
      <c r="CB400"/>
      <c r="CD400"/>
      <c r="CO400" s="202">
        <v>399</v>
      </c>
    </row>
    <row r="401" spans="1:93" x14ac:dyDescent="0.25">
      <c r="A401" s="203" t="s">
        <v>3353</v>
      </c>
      <c r="B401" s="204" t="s">
        <v>3358</v>
      </c>
      <c r="C401" s="204" t="s">
        <v>3359</v>
      </c>
      <c r="D401" s="210" t="s">
        <v>1033</v>
      </c>
      <c r="E401" s="204" t="s">
        <v>852</v>
      </c>
      <c r="F401" s="204" t="s">
        <v>3356</v>
      </c>
      <c r="G401" s="204" t="s">
        <v>853</v>
      </c>
      <c r="H401" s="204" t="s">
        <v>909</v>
      </c>
      <c r="I401" s="204" t="s">
        <v>853</v>
      </c>
      <c r="J401" s="204" t="s">
        <v>2344</v>
      </c>
      <c r="K401" s="204" t="s">
        <v>2344</v>
      </c>
      <c r="L401" s="204" t="s">
        <v>3357</v>
      </c>
      <c r="M401" s="204" t="s">
        <v>213</v>
      </c>
      <c r="N401" s="204" t="s">
        <v>1039</v>
      </c>
      <c r="O401" s="204" t="s">
        <v>858</v>
      </c>
      <c r="P401" s="204" t="s">
        <v>859</v>
      </c>
      <c r="Q401" s="204" t="s">
        <v>2111</v>
      </c>
      <c r="R401" s="204">
        <v>0</v>
      </c>
      <c r="S401" s="204">
        <v>0</v>
      </c>
      <c r="T401" s="204">
        <v>8</v>
      </c>
      <c r="U401" s="204">
        <v>1</v>
      </c>
      <c r="V401" s="204">
        <v>0</v>
      </c>
      <c r="W401" s="204">
        <v>0</v>
      </c>
      <c r="X401" s="204">
        <v>0</v>
      </c>
      <c r="Y401" s="204">
        <v>0</v>
      </c>
      <c r="Z401" s="204">
        <v>0</v>
      </c>
      <c r="AA401" s="204">
        <v>0</v>
      </c>
      <c r="AB401" s="204">
        <v>0</v>
      </c>
      <c r="AC401" s="204">
        <v>0</v>
      </c>
      <c r="AD401" s="204">
        <v>0</v>
      </c>
      <c r="AE401" s="204">
        <v>0</v>
      </c>
      <c r="AF401" s="204">
        <v>0</v>
      </c>
      <c r="AG401" s="204">
        <v>0</v>
      </c>
      <c r="AH401" s="204">
        <v>0</v>
      </c>
      <c r="AI401" s="204">
        <v>0</v>
      </c>
      <c r="AJ401" s="204"/>
      <c r="AK401" s="204"/>
      <c r="AL401" s="204"/>
      <c r="AM401" s="204"/>
      <c r="AN401" s="204"/>
      <c r="AO401" s="204"/>
      <c r="AP401" s="204"/>
      <c r="AQ401" s="204"/>
      <c r="AR401" s="204"/>
      <c r="AS401" s="204"/>
      <c r="AT401" s="204"/>
      <c r="AU401" s="204"/>
      <c r="AV401" s="204"/>
      <c r="AW401" s="204"/>
      <c r="AX401" s="204"/>
      <c r="AY401" s="204" t="str">
        <f t="shared" si="124"/>
        <v/>
      </c>
      <c r="AZ401" s="204" t="str">
        <f>IF(COUNTIF(AY:AY,AY401)=1,AY401,IF(AND(COUNTIF(AY:AY,AY401)&gt;1,COUNTIF(AZ$2:AZ400,AY401)&gt;=1),"",AY401))</f>
        <v/>
      </c>
      <c r="BA401" s="204" t="str">
        <v/>
      </c>
      <c r="BB401" s="204" t="str">
        <f>IF(BA401="","",MAX(BB$2:BB400)+1)</f>
        <v/>
      </c>
      <c r="BC401" s="204"/>
      <c r="BD401" s="204">
        <v>399</v>
      </c>
      <c r="BE401" s="204" t="str">
        <f t="shared" si="125"/>
        <v>PERMACYL 182,5 MG/ML POUDRE ET SOLVANT POUR SUSPENSION INJECTABLE POUR BOVINS</v>
      </c>
      <c r="BF401" s="204" t="str">
        <f t="shared" si="114"/>
        <v>INJ</v>
      </c>
      <c r="BG401" s="204" t="str">
        <f t="shared" si="115"/>
        <v>PENICILLINES</v>
      </c>
      <c r="BH401" s="204" t="str">
        <f t="shared" si="116"/>
        <v/>
      </c>
      <c r="BI401" s="204" t="str">
        <f t="shared" si="117"/>
        <v/>
      </c>
      <c r="BJ401" s="204" t="str">
        <f t="shared" si="118"/>
        <v>penethamate hydriodide</v>
      </c>
      <c r="BK401" s="204" t="str">
        <f t="shared" si="119"/>
        <v/>
      </c>
      <c r="BL401" s="204" t="str">
        <f t="shared" si="120"/>
        <v/>
      </c>
      <c r="BM401" s="204" t="str">
        <f t="shared" si="126"/>
        <v>Pénéthamate (ou pénéthacilline)</v>
      </c>
      <c r="BN401" s="204" t="str">
        <f t="shared" si="121"/>
        <v>Pénéthamate (ou pénéthacilline)</v>
      </c>
      <c r="BO401" s="204" t="str">
        <f t="shared" si="122"/>
        <v/>
      </c>
      <c r="BP401" s="204" t="str">
        <f t="shared" si="123"/>
        <v/>
      </c>
      <c r="BQ401" s="204" t="str">
        <f t="shared" si="127"/>
        <v>Penicillines</v>
      </c>
      <c r="BR401" s="204" t="str">
        <f t="shared" si="128"/>
        <v>Penicillines</v>
      </c>
      <c r="BS401" s="204" t="str">
        <f t="shared" si="129"/>
        <v/>
      </c>
      <c r="BT401" s="204" t="str">
        <f t="shared" si="130"/>
        <v/>
      </c>
      <c r="BU401" s="104" t="str">
        <f t="shared" si="131"/>
        <v>Voie parentérale</v>
      </c>
      <c r="BV401" s="202" t="str">
        <f t="shared" si="132"/>
        <v/>
      </c>
      <c r="BX401"/>
      <c r="BY401"/>
      <c r="BZ401"/>
      <c r="CA401"/>
      <c r="CB401"/>
      <c r="CD401"/>
      <c r="CO401" s="202">
        <v>400</v>
      </c>
    </row>
    <row r="402" spans="1:93" x14ac:dyDescent="0.25">
      <c r="A402" s="203" t="s">
        <v>1897</v>
      </c>
      <c r="B402" s="204" t="s">
        <v>1898</v>
      </c>
      <c r="C402" s="204" t="s">
        <v>1899</v>
      </c>
      <c r="D402" s="210" t="s">
        <v>863</v>
      </c>
      <c r="E402" s="204" t="s">
        <v>924</v>
      </c>
      <c r="F402" s="204" t="s">
        <v>1900</v>
      </c>
      <c r="G402" s="204" t="s">
        <v>1063</v>
      </c>
      <c r="H402" s="204" t="s">
        <v>909</v>
      </c>
      <c r="I402" s="204" t="s">
        <v>976</v>
      </c>
      <c r="J402" s="204" t="s">
        <v>1901</v>
      </c>
      <c r="K402" s="204" t="s">
        <v>1901</v>
      </c>
      <c r="L402" s="204" t="s">
        <v>1902</v>
      </c>
      <c r="M402" s="204" t="s">
        <v>213</v>
      </c>
      <c r="N402" s="204" t="s">
        <v>1031</v>
      </c>
      <c r="O402" s="204" t="s">
        <v>992</v>
      </c>
      <c r="P402" s="204" t="s">
        <v>859</v>
      </c>
      <c r="Q402" s="204" t="s">
        <v>947</v>
      </c>
      <c r="R402" s="204">
        <v>0</v>
      </c>
      <c r="S402" s="204">
        <v>0</v>
      </c>
      <c r="T402" s="204">
        <v>0</v>
      </c>
      <c r="U402" s="204">
        <v>0</v>
      </c>
      <c r="V402" s="204">
        <v>0</v>
      </c>
      <c r="W402" s="204">
        <v>0</v>
      </c>
      <c r="X402" s="204">
        <v>0</v>
      </c>
      <c r="Y402" s="204">
        <v>0</v>
      </c>
      <c r="Z402" s="204">
        <v>0</v>
      </c>
      <c r="AA402" s="204">
        <v>0</v>
      </c>
      <c r="AB402" s="204">
        <v>0</v>
      </c>
      <c r="AC402" s="204">
        <v>0</v>
      </c>
      <c r="AD402" s="204">
        <v>0</v>
      </c>
      <c r="AE402" s="204">
        <v>0</v>
      </c>
      <c r="AF402" s="204">
        <v>0</v>
      </c>
      <c r="AG402" s="204">
        <v>0</v>
      </c>
      <c r="AH402" s="204">
        <v>0</v>
      </c>
      <c r="AI402" s="204">
        <v>0</v>
      </c>
      <c r="AJ402" s="204"/>
      <c r="AK402" s="204"/>
      <c r="AL402" s="204"/>
      <c r="AM402" s="204"/>
      <c r="AN402" s="204"/>
      <c r="AO402" s="204"/>
      <c r="AP402" s="204"/>
      <c r="AQ402" s="204"/>
      <c r="AR402" s="204"/>
      <c r="AS402" s="204"/>
      <c r="AT402" s="204"/>
      <c r="AU402" s="204"/>
      <c r="AV402" s="204"/>
      <c r="AW402" s="204"/>
      <c r="AX402" s="204"/>
      <c r="AY402" s="204" t="str">
        <f t="shared" si="124"/>
        <v/>
      </c>
      <c r="AZ402" s="204" t="str">
        <f>IF(COUNTIF(AY:AY,AY402)=1,AY402,IF(AND(COUNTIF(AY:AY,AY402)&gt;1,COUNTIF(AZ$2:AZ401,AY402)&gt;=1),"",AY402))</f>
        <v/>
      </c>
      <c r="BA402" s="204" t="str">
        <v/>
      </c>
      <c r="BB402" s="204" t="str">
        <f>IF(BA402="","",MAX(BB$2:BB401)+1)</f>
        <v/>
      </c>
      <c r="BC402" s="204"/>
      <c r="BD402" s="204">
        <v>400</v>
      </c>
      <c r="BE402" s="204" t="str">
        <f t="shared" si="125"/>
        <v>PHADILACT</v>
      </c>
      <c r="BF402" s="204" t="str">
        <f t="shared" si="114"/>
        <v>ORAL</v>
      </c>
      <c r="BG402" s="204" t="str">
        <f t="shared" si="115"/>
        <v>PENICILLINES</v>
      </c>
      <c r="BH402" s="204" t="str">
        <f t="shared" si="116"/>
        <v>POLYPEPTIDES</v>
      </c>
      <c r="BI402" s="204" t="str">
        <f t="shared" si="117"/>
        <v/>
      </c>
      <c r="BJ402" s="204" t="str">
        <f t="shared" si="118"/>
        <v>ampicillin</v>
      </c>
      <c r="BK402" s="204" t="str">
        <f t="shared" si="119"/>
        <v>colistin</v>
      </c>
      <c r="BL402" s="204" t="str">
        <f t="shared" si="120"/>
        <v/>
      </c>
      <c r="BM402" s="204" t="str">
        <f t="shared" si="126"/>
        <v>Ampicilline + Colistine</v>
      </c>
      <c r="BN402" s="204" t="str">
        <f t="shared" si="121"/>
        <v>Ampicilline</v>
      </c>
      <c r="BO402" s="204" t="str">
        <f t="shared" si="122"/>
        <v>Colistine</v>
      </c>
      <c r="BP402" s="204" t="str">
        <f t="shared" si="123"/>
        <v/>
      </c>
      <c r="BQ402" s="204" t="str">
        <f t="shared" si="127"/>
        <v>Penicillines + Polypeptides</v>
      </c>
      <c r="BR402" s="204" t="str">
        <f t="shared" si="128"/>
        <v>Penicillines</v>
      </c>
      <c r="BS402" s="204" t="str">
        <f t="shared" si="129"/>
        <v>Polypeptides</v>
      </c>
      <c r="BT402" s="204" t="str">
        <f t="shared" si="130"/>
        <v/>
      </c>
      <c r="BU402" s="104" t="str">
        <f t="shared" si="131"/>
        <v>Voie orale  hors prémélanges médicamenteux</v>
      </c>
      <c r="BV402" s="202" t="str">
        <f t="shared" si="132"/>
        <v>x</v>
      </c>
      <c r="BX402"/>
      <c r="BY402"/>
      <c r="BZ402"/>
      <c r="CA402"/>
      <c r="CB402"/>
      <c r="CD402"/>
      <c r="CO402" s="202">
        <v>401</v>
      </c>
    </row>
    <row r="403" spans="1:93" x14ac:dyDescent="0.25">
      <c r="A403" s="203" t="s">
        <v>865</v>
      </c>
      <c r="B403" s="204" t="s">
        <v>866</v>
      </c>
      <c r="C403" s="204" t="s">
        <v>867</v>
      </c>
      <c r="D403" s="210" t="s">
        <v>868</v>
      </c>
      <c r="E403" s="204" t="s">
        <v>852</v>
      </c>
      <c r="F403" s="204" t="s">
        <v>36</v>
      </c>
      <c r="G403" s="204" t="s">
        <v>853</v>
      </c>
      <c r="H403" s="204" t="s">
        <v>869</v>
      </c>
      <c r="I403" s="204" t="s">
        <v>853</v>
      </c>
      <c r="J403" s="204" t="s">
        <v>870</v>
      </c>
      <c r="K403" s="204" t="s">
        <v>871</v>
      </c>
      <c r="L403" s="204" t="s">
        <v>872</v>
      </c>
      <c r="M403" s="204" t="s">
        <v>213</v>
      </c>
      <c r="N403" s="204" t="s">
        <v>873</v>
      </c>
      <c r="O403" s="204" t="s">
        <v>858</v>
      </c>
      <c r="P403" s="204" t="s">
        <v>859</v>
      </c>
      <c r="Q403" s="204" t="s">
        <v>874</v>
      </c>
      <c r="R403" s="204">
        <v>12</v>
      </c>
      <c r="S403" s="204">
        <v>5</v>
      </c>
      <c r="T403" s="204">
        <v>12</v>
      </c>
      <c r="U403" s="204">
        <v>5</v>
      </c>
      <c r="V403" s="204">
        <v>12</v>
      </c>
      <c r="W403" s="204">
        <v>5</v>
      </c>
      <c r="X403" s="204">
        <v>0</v>
      </c>
      <c r="Y403" s="204">
        <v>0</v>
      </c>
      <c r="Z403" s="204">
        <v>0</v>
      </c>
      <c r="AA403" s="204">
        <v>0</v>
      </c>
      <c r="AB403" s="204">
        <v>12</v>
      </c>
      <c r="AC403" s="204">
        <v>5</v>
      </c>
      <c r="AD403" s="204">
        <v>12</v>
      </c>
      <c r="AE403" s="204">
        <v>5</v>
      </c>
      <c r="AF403" s="204">
        <v>0</v>
      </c>
      <c r="AG403" s="204">
        <v>0</v>
      </c>
      <c r="AH403" s="204">
        <v>0</v>
      </c>
      <c r="AI403" s="204">
        <v>0</v>
      </c>
      <c r="AJ403" s="204" t="s">
        <v>875</v>
      </c>
      <c r="AK403" s="204" t="s">
        <v>876</v>
      </c>
      <c r="AL403" s="204" t="s">
        <v>213</v>
      </c>
      <c r="AM403" s="204" t="s">
        <v>877</v>
      </c>
      <c r="AN403" s="204" t="s">
        <v>858</v>
      </c>
      <c r="AO403" s="204" t="s">
        <v>859</v>
      </c>
      <c r="AP403" s="204" t="s">
        <v>878</v>
      </c>
      <c r="AQ403" s="204"/>
      <c r="AR403" s="204"/>
      <c r="AS403" s="204"/>
      <c r="AT403" s="204"/>
      <c r="AU403" s="204"/>
      <c r="AV403" s="204"/>
      <c r="AW403" s="204"/>
      <c r="AX403" s="204"/>
      <c r="AY403" s="204" t="str">
        <f t="shared" si="124"/>
        <v>CORTEXILINE</v>
      </c>
      <c r="AZ403" s="204" t="str">
        <f>IF(COUNTIF(AY:AY,AY403)=1,AY403,IF(AND(COUNTIF(AY:AY,AY403)&gt;1,COUNTIF(AZ$2:AZ402,AY403)&gt;=1),"",AY403))</f>
        <v>CORTEXILINE</v>
      </c>
      <c r="BA403" s="204" t="str">
        <v/>
      </c>
      <c r="BB403" s="204" t="str">
        <f>IF(BA403="","",MAX(BB$2:BB402)+1)</f>
        <v/>
      </c>
      <c r="BC403" s="204"/>
      <c r="BD403" s="204">
        <v>401</v>
      </c>
      <c r="BE403" s="204" t="str">
        <f t="shared" si="125"/>
        <v>PHARMASIN 100 PREMELANGE MEDICAMENTEUX VOLAILLES PORCS</v>
      </c>
      <c r="BF403" s="204" t="str">
        <f t="shared" si="114"/>
        <v>PM</v>
      </c>
      <c r="BG403" s="204" t="str">
        <f t="shared" si="115"/>
        <v>MACROLIDES</v>
      </c>
      <c r="BH403" s="204" t="str">
        <f t="shared" si="116"/>
        <v/>
      </c>
      <c r="BI403" s="204" t="str">
        <f t="shared" si="117"/>
        <v/>
      </c>
      <c r="BJ403" s="204" t="str">
        <f t="shared" si="118"/>
        <v>tylosin</v>
      </c>
      <c r="BK403" s="204" t="str">
        <f t="shared" si="119"/>
        <v/>
      </c>
      <c r="BL403" s="204" t="str">
        <f t="shared" si="120"/>
        <v/>
      </c>
      <c r="BM403" s="204" t="str">
        <f t="shared" si="126"/>
        <v>Tylosine</v>
      </c>
      <c r="BN403" s="204" t="str">
        <f t="shared" si="121"/>
        <v>Tylosine</v>
      </c>
      <c r="BO403" s="204" t="str">
        <f t="shared" si="122"/>
        <v/>
      </c>
      <c r="BP403" s="204" t="str">
        <f t="shared" si="123"/>
        <v/>
      </c>
      <c r="BQ403" s="204" t="str">
        <f t="shared" si="127"/>
        <v>Macrolides</v>
      </c>
      <c r="BR403" s="204" t="str">
        <f t="shared" si="128"/>
        <v>Macrolides</v>
      </c>
      <c r="BS403" s="204" t="str">
        <f t="shared" si="129"/>
        <v/>
      </c>
      <c r="BT403" s="204" t="str">
        <f t="shared" si="130"/>
        <v/>
      </c>
      <c r="BU403" s="104" t="str">
        <f t="shared" si="131"/>
        <v>Prémélanges médicamenteux</v>
      </c>
      <c r="BV403" s="202" t="str">
        <f t="shared" si="132"/>
        <v/>
      </c>
      <c r="BX403"/>
      <c r="BY403"/>
      <c r="BZ403"/>
      <c r="CA403"/>
      <c r="CB403"/>
      <c r="CD403"/>
      <c r="CO403" s="202">
        <v>402</v>
      </c>
    </row>
    <row r="404" spans="1:93" x14ac:dyDescent="0.25">
      <c r="A404" s="203" t="s">
        <v>865</v>
      </c>
      <c r="B404" s="204" t="s">
        <v>879</v>
      </c>
      <c r="C404" s="204" t="s">
        <v>880</v>
      </c>
      <c r="D404" s="210" t="s">
        <v>851</v>
      </c>
      <c r="E404" s="204" t="s">
        <v>852</v>
      </c>
      <c r="F404" s="204" t="s">
        <v>36</v>
      </c>
      <c r="G404" s="204" t="s">
        <v>853</v>
      </c>
      <c r="H404" s="204" t="s">
        <v>869</v>
      </c>
      <c r="I404" s="204" t="s">
        <v>853</v>
      </c>
      <c r="J404" s="204" t="s">
        <v>870</v>
      </c>
      <c r="K404" s="204" t="s">
        <v>871</v>
      </c>
      <c r="L404" s="204" t="s">
        <v>872</v>
      </c>
      <c r="M404" s="204" t="s">
        <v>213</v>
      </c>
      <c r="N404" s="204" t="s">
        <v>873</v>
      </c>
      <c r="O404" s="204" t="s">
        <v>858</v>
      </c>
      <c r="P404" s="204" t="s">
        <v>859</v>
      </c>
      <c r="Q404" s="204" t="s">
        <v>881</v>
      </c>
      <c r="R404" s="204">
        <v>12</v>
      </c>
      <c r="S404" s="204">
        <v>5</v>
      </c>
      <c r="T404" s="204">
        <v>12</v>
      </c>
      <c r="U404" s="204">
        <v>5</v>
      </c>
      <c r="V404" s="204">
        <v>12</v>
      </c>
      <c r="W404" s="204">
        <v>5</v>
      </c>
      <c r="X404" s="204">
        <v>0</v>
      </c>
      <c r="Y404" s="204">
        <v>0</v>
      </c>
      <c r="Z404" s="204">
        <v>0</v>
      </c>
      <c r="AA404" s="204">
        <v>0</v>
      </c>
      <c r="AB404" s="204">
        <v>12</v>
      </c>
      <c r="AC404" s="204">
        <v>5</v>
      </c>
      <c r="AD404" s="204">
        <v>12</v>
      </c>
      <c r="AE404" s="204">
        <v>5</v>
      </c>
      <c r="AF404" s="204">
        <v>0</v>
      </c>
      <c r="AG404" s="204">
        <v>0</v>
      </c>
      <c r="AH404" s="204">
        <v>0</v>
      </c>
      <c r="AI404" s="204">
        <v>0</v>
      </c>
      <c r="AJ404" s="204" t="s">
        <v>875</v>
      </c>
      <c r="AK404" s="204" t="s">
        <v>876</v>
      </c>
      <c r="AL404" s="204" t="s">
        <v>213</v>
      </c>
      <c r="AM404" s="204" t="s">
        <v>877</v>
      </c>
      <c r="AN404" s="204" t="s">
        <v>858</v>
      </c>
      <c r="AO404" s="204" t="s">
        <v>859</v>
      </c>
      <c r="AP404" s="204" t="s">
        <v>882</v>
      </c>
      <c r="AQ404" s="204"/>
      <c r="AR404" s="204"/>
      <c r="AS404" s="204"/>
      <c r="AT404" s="204"/>
      <c r="AU404" s="204"/>
      <c r="AV404" s="204"/>
      <c r="AW404" s="204"/>
      <c r="AX404" s="204"/>
      <c r="AY404" s="204" t="str">
        <f t="shared" si="124"/>
        <v>CORTEXILINE</v>
      </c>
      <c r="AZ404" s="204" t="str">
        <f>IF(COUNTIF(AY:AY,AY404)=1,AY404,IF(AND(COUNTIF(AY:AY,AY404)&gt;1,COUNTIF(AZ$2:AZ403,AY404)&gt;=1),"",AY404))</f>
        <v/>
      </c>
      <c r="BA404" s="204" t="str">
        <v/>
      </c>
      <c r="BB404" s="204" t="str">
        <f>IF(BA404="","",MAX(BB$2:BB403)+1)</f>
        <v/>
      </c>
      <c r="BC404" s="204"/>
      <c r="BD404" s="204">
        <v>402</v>
      </c>
      <c r="BE404" s="204" t="str">
        <f t="shared" si="125"/>
        <v>PHARMASIN 20 G/KG PREMELANGE MEDICAMENTEUX VOLAILLES PORCS</v>
      </c>
      <c r="BF404" s="204" t="str">
        <f t="shared" si="114"/>
        <v>PM</v>
      </c>
      <c r="BG404" s="204" t="str">
        <f t="shared" si="115"/>
        <v>MACROLIDES</v>
      </c>
      <c r="BH404" s="204" t="str">
        <f t="shared" si="116"/>
        <v/>
      </c>
      <c r="BI404" s="204" t="str">
        <f t="shared" si="117"/>
        <v/>
      </c>
      <c r="BJ404" s="204" t="str">
        <f t="shared" si="118"/>
        <v>tylosin</v>
      </c>
      <c r="BK404" s="204" t="str">
        <f t="shared" si="119"/>
        <v/>
      </c>
      <c r="BL404" s="204" t="str">
        <f t="shared" si="120"/>
        <v/>
      </c>
      <c r="BM404" s="204" t="str">
        <f t="shared" si="126"/>
        <v>Tylosine</v>
      </c>
      <c r="BN404" s="204" t="str">
        <f t="shared" si="121"/>
        <v>Tylosine</v>
      </c>
      <c r="BO404" s="204" t="str">
        <f t="shared" si="122"/>
        <v/>
      </c>
      <c r="BP404" s="204" t="str">
        <f t="shared" si="123"/>
        <v/>
      </c>
      <c r="BQ404" s="204" t="str">
        <f t="shared" si="127"/>
        <v>Macrolides</v>
      </c>
      <c r="BR404" s="204" t="str">
        <f t="shared" si="128"/>
        <v>Macrolides</v>
      </c>
      <c r="BS404" s="204" t="str">
        <f t="shared" si="129"/>
        <v/>
      </c>
      <c r="BT404" s="204" t="str">
        <f t="shared" si="130"/>
        <v/>
      </c>
      <c r="BU404" s="104" t="str">
        <f t="shared" si="131"/>
        <v>Prémélanges médicamenteux</v>
      </c>
      <c r="BV404" s="202" t="str">
        <f t="shared" si="132"/>
        <v/>
      </c>
      <c r="BX404"/>
      <c r="BY404"/>
      <c r="BZ404"/>
      <c r="CA404"/>
      <c r="CB404"/>
      <c r="CD404"/>
      <c r="CO404" s="202">
        <v>403</v>
      </c>
    </row>
    <row r="405" spans="1:93" x14ac:dyDescent="0.25">
      <c r="A405" s="203" t="s">
        <v>865</v>
      </c>
      <c r="B405" s="204" t="s">
        <v>883</v>
      </c>
      <c r="C405" s="204" t="s">
        <v>884</v>
      </c>
      <c r="D405" s="210" t="s">
        <v>863</v>
      </c>
      <c r="E405" s="204" t="s">
        <v>852</v>
      </c>
      <c r="F405" s="204" t="s">
        <v>36</v>
      </c>
      <c r="G405" s="204" t="s">
        <v>853</v>
      </c>
      <c r="H405" s="204" t="s">
        <v>869</v>
      </c>
      <c r="I405" s="204" t="s">
        <v>853</v>
      </c>
      <c r="J405" s="204" t="s">
        <v>870</v>
      </c>
      <c r="K405" s="204" t="s">
        <v>871</v>
      </c>
      <c r="L405" s="204" t="s">
        <v>872</v>
      </c>
      <c r="M405" s="204" t="s">
        <v>213</v>
      </c>
      <c r="N405" s="204" t="s">
        <v>873</v>
      </c>
      <c r="O405" s="204" t="s">
        <v>858</v>
      </c>
      <c r="P405" s="204" t="s">
        <v>859</v>
      </c>
      <c r="Q405" s="204" t="s">
        <v>885</v>
      </c>
      <c r="R405" s="204">
        <v>12</v>
      </c>
      <c r="S405" s="204">
        <v>5</v>
      </c>
      <c r="T405" s="204">
        <v>12</v>
      </c>
      <c r="U405" s="204">
        <v>5</v>
      </c>
      <c r="V405" s="204">
        <v>12</v>
      </c>
      <c r="W405" s="204">
        <v>5</v>
      </c>
      <c r="X405" s="204">
        <v>0</v>
      </c>
      <c r="Y405" s="204">
        <v>0</v>
      </c>
      <c r="Z405" s="204">
        <v>0</v>
      </c>
      <c r="AA405" s="204">
        <v>0</v>
      </c>
      <c r="AB405" s="204">
        <v>12</v>
      </c>
      <c r="AC405" s="204">
        <v>5</v>
      </c>
      <c r="AD405" s="204">
        <v>12</v>
      </c>
      <c r="AE405" s="204">
        <v>5</v>
      </c>
      <c r="AF405" s="204">
        <v>0</v>
      </c>
      <c r="AG405" s="204">
        <v>0</v>
      </c>
      <c r="AH405" s="204">
        <v>0</v>
      </c>
      <c r="AI405" s="204">
        <v>0</v>
      </c>
      <c r="AJ405" s="204" t="s">
        <v>875</v>
      </c>
      <c r="AK405" s="204" t="s">
        <v>876</v>
      </c>
      <c r="AL405" s="204" t="s">
        <v>213</v>
      </c>
      <c r="AM405" s="204" t="s">
        <v>877</v>
      </c>
      <c r="AN405" s="204" t="s">
        <v>858</v>
      </c>
      <c r="AO405" s="204" t="s">
        <v>859</v>
      </c>
      <c r="AP405" s="204" t="s">
        <v>886</v>
      </c>
      <c r="AQ405" s="204"/>
      <c r="AR405" s="204"/>
      <c r="AS405" s="204"/>
      <c r="AT405" s="204"/>
      <c r="AU405" s="204"/>
      <c r="AV405" s="204"/>
      <c r="AW405" s="204"/>
      <c r="AX405" s="204"/>
      <c r="AY405" s="204" t="str">
        <f t="shared" si="124"/>
        <v>CORTEXILINE</v>
      </c>
      <c r="AZ405" s="204" t="str">
        <f>IF(COUNTIF(AY:AY,AY405)=1,AY405,IF(AND(COUNTIF(AY:AY,AY405)&gt;1,COUNTIF(AZ$2:AZ404,AY405)&gt;=1),"",AY405))</f>
        <v/>
      </c>
      <c r="BA405" s="204" t="str">
        <v/>
      </c>
      <c r="BB405" s="204" t="str">
        <f>IF(BA405="","",MAX(BB$2:BB404)+1)</f>
        <v/>
      </c>
      <c r="BC405" s="204"/>
      <c r="BD405" s="204">
        <v>403</v>
      </c>
      <c r="BE405" s="204" t="str">
        <f t="shared" si="125"/>
        <v>PHARMASIN 200 MG/ML SOLUTION INJECTABLE POUR BOVINS OVINS CAPRINS ET PORCINS</v>
      </c>
      <c r="BF405" s="204" t="str">
        <f t="shared" si="114"/>
        <v>INJ</v>
      </c>
      <c r="BG405" s="204" t="str">
        <f t="shared" si="115"/>
        <v>MACROLIDES</v>
      </c>
      <c r="BH405" s="204" t="str">
        <f t="shared" si="116"/>
        <v/>
      </c>
      <c r="BI405" s="204" t="str">
        <f t="shared" si="117"/>
        <v/>
      </c>
      <c r="BJ405" s="204" t="str">
        <f t="shared" si="118"/>
        <v>tylosin</v>
      </c>
      <c r="BK405" s="204" t="str">
        <f t="shared" si="119"/>
        <v/>
      </c>
      <c r="BL405" s="204" t="str">
        <f t="shared" si="120"/>
        <v/>
      </c>
      <c r="BM405" s="204" t="str">
        <f t="shared" si="126"/>
        <v>Tylosine</v>
      </c>
      <c r="BN405" s="204" t="str">
        <f t="shared" si="121"/>
        <v>Tylosine</v>
      </c>
      <c r="BO405" s="204" t="str">
        <f t="shared" si="122"/>
        <v/>
      </c>
      <c r="BP405" s="204" t="str">
        <f t="shared" si="123"/>
        <v/>
      </c>
      <c r="BQ405" s="204" t="str">
        <f t="shared" si="127"/>
        <v>Macrolides</v>
      </c>
      <c r="BR405" s="204" t="str">
        <f t="shared" si="128"/>
        <v>Macrolides</v>
      </c>
      <c r="BS405" s="204" t="str">
        <f t="shared" si="129"/>
        <v/>
      </c>
      <c r="BT405" s="204" t="str">
        <f t="shared" si="130"/>
        <v/>
      </c>
      <c r="BU405" s="104" t="str">
        <f t="shared" si="131"/>
        <v>Voie parentérale</v>
      </c>
      <c r="BV405" s="202" t="str">
        <f t="shared" si="132"/>
        <v/>
      </c>
      <c r="BX405"/>
      <c r="BY405"/>
      <c r="BZ405"/>
      <c r="CA405"/>
      <c r="CB405"/>
      <c r="CD405"/>
      <c r="CO405" s="202">
        <v>404</v>
      </c>
    </row>
    <row r="406" spans="1:93" x14ac:dyDescent="0.25">
      <c r="A406" s="203" t="s">
        <v>2312</v>
      </c>
      <c r="B406" s="204" t="s">
        <v>2313</v>
      </c>
      <c r="C406" s="204" t="s">
        <v>2314</v>
      </c>
      <c r="D406" s="210" t="s">
        <v>1677</v>
      </c>
      <c r="E406" s="204" t="s">
        <v>852</v>
      </c>
      <c r="F406" s="204" t="s">
        <v>2315</v>
      </c>
      <c r="G406" s="204" t="s">
        <v>1084</v>
      </c>
      <c r="H406" s="204" t="s">
        <v>909</v>
      </c>
      <c r="I406" s="204" t="s">
        <v>976</v>
      </c>
      <c r="J406" s="204" t="s">
        <v>871</v>
      </c>
      <c r="K406" s="204" t="s">
        <v>871</v>
      </c>
      <c r="L406" s="204" t="s">
        <v>872</v>
      </c>
      <c r="M406" s="204" t="s">
        <v>213</v>
      </c>
      <c r="N406" s="204" t="s">
        <v>2316</v>
      </c>
      <c r="O406" s="204" t="s">
        <v>858</v>
      </c>
      <c r="P406" s="204" t="s">
        <v>859</v>
      </c>
      <c r="Q406" s="204" t="s">
        <v>1313</v>
      </c>
      <c r="R406" s="204">
        <v>0</v>
      </c>
      <c r="S406" s="204">
        <v>0</v>
      </c>
      <c r="T406" s="204">
        <v>0</v>
      </c>
      <c r="U406" s="204">
        <v>0</v>
      </c>
      <c r="V406" s="204">
        <v>0</v>
      </c>
      <c r="W406" s="204">
        <v>0</v>
      </c>
      <c r="X406" s="204">
        <v>0</v>
      </c>
      <c r="Y406" s="204">
        <v>0</v>
      </c>
      <c r="Z406" s="204">
        <v>0</v>
      </c>
      <c r="AA406" s="204">
        <v>0</v>
      </c>
      <c r="AB406" s="204">
        <v>0</v>
      </c>
      <c r="AC406" s="204">
        <v>0</v>
      </c>
      <c r="AD406" s="204">
        <v>0</v>
      </c>
      <c r="AE406" s="204">
        <v>0</v>
      </c>
      <c r="AF406" s="204">
        <v>0</v>
      </c>
      <c r="AG406" s="204">
        <v>0</v>
      </c>
      <c r="AH406" s="204">
        <v>0</v>
      </c>
      <c r="AI406" s="204">
        <v>0</v>
      </c>
      <c r="AJ406" s="204"/>
      <c r="AK406" s="204"/>
      <c r="AL406" s="204"/>
      <c r="AM406" s="204"/>
      <c r="AN406" s="204"/>
      <c r="AO406" s="204"/>
      <c r="AP406" s="204"/>
      <c r="AQ406" s="204"/>
      <c r="AR406" s="204"/>
      <c r="AS406" s="204"/>
      <c r="AT406" s="204"/>
      <c r="AU406" s="204"/>
      <c r="AV406" s="204"/>
      <c r="AW406" s="204"/>
      <c r="AX406" s="204"/>
      <c r="AY406" s="204" t="str">
        <f t="shared" si="124"/>
        <v/>
      </c>
      <c r="AZ406" s="204" t="str">
        <f>IF(COUNTIF(AY:AY,AY406)=1,AY406,IF(AND(COUNTIF(AY:AY,AY406)&gt;1,COUNTIF(AZ$2:AZ405,AY406)&gt;=1),"",AY406))</f>
        <v/>
      </c>
      <c r="BA406" s="204" t="str">
        <v/>
      </c>
      <c r="BB406" s="204" t="str">
        <f>IF(BA406="","",MAX(BB$2:BB405)+1)</f>
        <v/>
      </c>
      <c r="BC406" s="204"/>
      <c r="BD406" s="204">
        <v>404</v>
      </c>
      <c r="BE406" s="204" t="str">
        <f t="shared" si="125"/>
        <v>PHENOCILLIN 800 MG/G POUDRE POUR ADMINISTRATION DANS L'EAU DE BOISSON POUR POULETS</v>
      </c>
      <c r="BF406" s="204" t="str">
        <f t="shared" si="114"/>
        <v>ORAL</v>
      </c>
      <c r="BG406" s="204" t="str">
        <f t="shared" si="115"/>
        <v>PENICILLINES</v>
      </c>
      <c r="BH406" s="204" t="str">
        <f t="shared" si="116"/>
        <v/>
      </c>
      <c r="BI406" s="204" t="str">
        <f t="shared" si="117"/>
        <v/>
      </c>
      <c r="BJ406" s="204" t="str">
        <f t="shared" si="118"/>
        <v>phenoxymethylpenicillin</v>
      </c>
      <c r="BK406" s="204" t="str">
        <f t="shared" si="119"/>
        <v/>
      </c>
      <c r="BL406" s="204" t="str">
        <f t="shared" si="120"/>
        <v/>
      </c>
      <c r="BM406" s="204" t="str">
        <f t="shared" si="126"/>
        <v>Phénoxyméthylpénicilline</v>
      </c>
      <c r="BN406" s="204" t="str">
        <f t="shared" si="121"/>
        <v>Phénoxyméthylpénicilline</v>
      </c>
      <c r="BO406" s="204" t="str">
        <f t="shared" si="122"/>
        <v/>
      </c>
      <c r="BP406" s="204" t="str">
        <f t="shared" si="123"/>
        <v/>
      </c>
      <c r="BQ406" s="204" t="str">
        <f t="shared" si="127"/>
        <v>Penicillines</v>
      </c>
      <c r="BR406" s="204" t="str">
        <f t="shared" si="128"/>
        <v>Penicillines</v>
      </c>
      <c r="BS406" s="204" t="str">
        <f t="shared" si="129"/>
        <v/>
      </c>
      <c r="BT406" s="204" t="str">
        <f t="shared" si="130"/>
        <v/>
      </c>
      <c r="BU406" s="104" t="str">
        <f t="shared" si="131"/>
        <v>Voie orale  hors prémélanges médicamenteux</v>
      </c>
      <c r="BV406" s="202" t="str">
        <f t="shared" si="132"/>
        <v/>
      </c>
      <c r="BX406"/>
      <c r="BY406"/>
      <c r="BZ406"/>
      <c r="CA406"/>
      <c r="CB406"/>
      <c r="CD406"/>
      <c r="CO406" s="202">
        <v>405</v>
      </c>
    </row>
    <row r="407" spans="1:93" x14ac:dyDescent="0.25">
      <c r="A407" s="203" t="s">
        <v>1502</v>
      </c>
      <c r="B407" s="204" t="s">
        <v>1503</v>
      </c>
      <c r="C407" s="204" t="s">
        <v>1343</v>
      </c>
      <c r="D407" s="210" t="s">
        <v>1235</v>
      </c>
      <c r="E407" s="204" t="s">
        <v>852</v>
      </c>
      <c r="F407" s="204" t="s">
        <v>1504</v>
      </c>
      <c r="G407" s="204" t="s">
        <v>1084</v>
      </c>
      <c r="H407" s="204" t="s">
        <v>909</v>
      </c>
      <c r="I407" s="204" t="s">
        <v>976</v>
      </c>
      <c r="J407" s="204" t="s">
        <v>871</v>
      </c>
      <c r="K407" s="204" t="s">
        <v>871</v>
      </c>
      <c r="L407" s="204" t="s">
        <v>872</v>
      </c>
      <c r="M407" s="204" t="s">
        <v>213</v>
      </c>
      <c r="N407" s="204" t="s">
        <v>1054</v>
      </c>
      <c r="O407" s="204" t="s">
        <v>894</v>
      </c>
      <c r="P407" s="204" t="s">
        <v>1012</v>
      </c>
      <c r="Q407" s="204" t="s">
        <v>1505</v>
      </c>
      <c r="R407" s="204">
        <v>0</v>
      </c>
      <c r="S407" s="204">
        <v>0</v>
      </c>
      <c r="T407" s="204">
        <v>0</v>
      </c>
      <c r="U407" s="204">
        <v>0</v>
      </c>
      <c r="V407" s="204">
        <v>0</v>
      </c>
      <c r="W407" s="204">
        <v>0</v>
      </c>
      <c r="X407" s="204">
        <v>0</v>
      </c>
      <c r="Y407" s="204">
        <v>0</v>
      </c>
      <c r="Z407" s="204">
        <v>0</v>
      </c>
      <c r="AA407" s="204">
        <v>0</v>
      </c>
      <c r="AB407" s="204">
        <v>0</v>
      </c>
      <c r="AC407" s="204">
        <v>0</v>
      </c>
      <c r="AD407" s="204">
        <v>0</v>
      </c>
      <c r="AE407" s="204">
        <v>0</v>
      </c>
      <c r="AF407" s="204">
        <v>0</v>
      </c>
      <c r="AG407" s="204">
        <v>0</v>
      </c>
      <c r="AH407" s="204">
        <v>0</v>
      </c>
      <c r="AI407" s="204">
        <v>0</v>
      </c>
      <c r="AJ407" s="204"/>
      <c r="AK407" s="204"/>
      <c r="AL407" s="204"/>
      <c r="AM407" s="204"/>
      <c r="AN407" s="204"/>
      <c r="AO407" s="204"/>
      <c r="AP407" s="204"/>
      <c r="AQ407" s="204"/>
      <c r="AR407" s="204"/>
      <c r="AS407" s="204"/>
      <c r="AT407" s="204"/>
      <c r="AU407" s="204"/>
      <c r="AV407" s="204"/>
      <c r="AW407" s="204"/>
      <c r="AX407" s="204"/>
      <c r="AY407" s="204" t="str">
        <f t="shared" si="124"/>
        <v/>
      </c>
      <c r="AZ407" s="204" t="str">
        <f>IF(COUNTIF(AY:AY,AY407)=1,AY407,IF(AND(COUNTIF(AY:AY,AY407)&gt;1,COUNTIF(AZ$2:AZ406,AY407)&gt;=1),"",AY407))</f>
        <v/>
      </c>
      <c r="BA407" s="204" t="str">
        <v/>
      </c>
      <c r="BB407" s="204" t="str">
        <f>IF(BA407="","",MAX(BB$2:BB406)+1)</f>
        <v/>
      </c>
      <c r="BC407" s="204"/>
      <c r="BD407" s="204">
        <v>405</v>
      </c>
      <c r="BE407" s="204" t="str">
        <f t="shared" si="125"/>
        <v>PHENOXYPEN WSP</v>
      </c>
      <c r="BF407" s="204" t="str">
        <f t="shared" si="114"/>
        <v>ORAL</v>
      </c>
      <c r="BG407" s="204" t="str">
        <f t="shared" si="115"/>
        <v>PENICILLINES</v>
      </c>
      <c r="BH407" s="204" t="str">
        <f t="shared" si="116"/>
        <v/>
      </c>
      <c r="BI407" s="204" t="str">
        <f t="shared" si="117"/>
        <v/>
      </c>
      <c r="BJ407" s="204" t="str">
        <f t="shared" si="118"/>
        <v>phenoxymethylpenicillin</v>
      </c>
      <c r="BK407" s="204" t="str">
        <f t="shared" si="119"/>
        <v/>
      </c>
      <c r="BL407" s="204" t="str">
        <f t="shared" si="120"/>
        <v/>
      </c>
      <c r="BM407" s="204" t="str">
        <f t="shared" si="126"/>
        <v>Phénoxyméthylpénicilline</v>
      </c>
      <c r="BN407" s="204" t="str">
        <f t="shared" si="121"/>
        <v>Phénoxyméthylpénicilline</v>
      </c>
      <c r="BO407" s="204" t="str">
        <f t="shared" si="122"/>
        <v/>
      </c>
      <c r="BP407" s="204" t="str">
        <f t="shared" si="123"/>
        <v/>
      </c>
      <c r="BQ407" s="204" t="str">
        <f t="shared" si="127"/>
        <v>Penicillines</v>
      </c>
      <c r="BR407" s="204" t="str">
        <f t="shared" si="128"/>
        <v>Penicillines</v>
      </c>
      <c r="BS407" s="204" t="str">
        <f t="shared" si="129"/>
        <v/>
      </c>
      <c r="BT407" s="204" t="str">
        <f t="shared" si="130"/>
        <v/>
      </c>
      <c r="BU407" s="104" t="str">
        <f t="shared" si="131"/>
        <v>Voie orale  hors prémélanges médicamenteux</v>
      </c>
      <c r="BV407" s="202" t="str">
        <f t="shared" si="132"/>
        <v/>
      </c>
      <c r="BX407"/>
      <c r="BY407"/>
      <c r="BZ407"/>
      <c r="CA407"/>
      <c r="CB407"/>
      <c r="CD407"/>
      <c r="CO407" s="202">
        <v>406</v>
      </c>
    </row>
    <row r="408" spans="1:93" x14ac:dyDescent="0.25">
      <c r="A408" s="203" t="s">
        <v>1367</v>
      </c>
      <c r="B408" s="204" t="s">
        <v>1368</v>
      </c>
      <c r="C408" s="204" t="s">
        <v>1369</v>
      </c>
      <c r="D408" s="210" t="s">
        <v>1154</v>
      </c>
      <c r="E408" s="204" t="s">
        <v>852</v>
      </c>
      <c r="F408" s="204" t="s">
        <v>1370</v>
      </c>
      <c r="G408" s="204" t="s">
        <v>1055</v>
      </c>
      <c r="H408" s="204" t="s">
        <v>1285</v>
      </c>
      <c r="I408" s="204" t="s">
        <v>910</v>
      </c>
      <c r="J408" s="204" t="s">
        <v>1027</v>
      </c>
      <c r="K408" s="204" t="s">
        <v>957</v>
      </c>
      <c r="L408" s="204" t="s">
        <v>1106</v>
      </c>
      <c r="M408" s="204" t="s">
        <v>213</v>
      </c>
      <c r="N408" s="204" t="s">
        <v>1371</v>
      </c>
      <c r="O408" s="204" t="s">
        <v>858</v>
      </c>
      <c r="P408" s="204" t="s">
        <v>859</v>
      </c>
      <c r="Q408" s="204" t="s">
        <v>1372</v>
      </c>
      <c r="R408" s="204">
        <v>0</v>
      </c>
      <c r="S408" s="204">
        <v>0</v>
      </c>
      <c r="T408" s="204">
        <v>0</v>
      </c>
      <c r="U408" s="204">
        <v>0</v>
      </c>
      <c r="V408" s="204">
        <v>0</v>
      </c>
      <c r="W408" s="204">
        <v>0</v>
      </c>
      <c r="X408" s="204">
        <v>0</v>
      </c>
      <c r="Y408" s="204">
        <v>0</v>
      </c>
      <c r="Z408" s="204">
        <v>37.5</v>
      </c>
      <c r="AA408" s="204">
        <v>5</v>
      </c>
      <c r="AB408" s="204">
        <v>0</v>
      </c>
      <c r="AC408" s="204">
        <v>0</v>
      </c>
      <c r="AD408" s="204">
        <v>0</v>
      </c>
      <c r="AE408" s="204">
        <v>0</v>
      </c>
      <c r="AF408" s="204">
        <v>0</v>
      </c>
      <c r="AG408" s="204">
        <v>0</v>
      </c>
      <c r="AH408" s="204">
        <v>0</v>
      </c>
      <c r="AI408" s="204">
        <v>0</v>
      </c>
      <c r="AJ408" s="204" t="s">
        <v>1029</v>
      </c>
      <c r="AK408" s="204" t="s">
        <v>1030</v>
      </c>
      <c r="AL408" s="204" t="s">
        <v>213</v>
      </c>
      <c r="AM408" s="204" t="s">
        <v>1071</v>
      </c>
      <c r="AN408" s="204" t="s">
        <v>858</v>
      </c>
      <c r="AO408" s="204" t="s">
        <v>859</v>
      </c>
      <c r="AP408" s="204" t="s">
        <v>1373</v>
      </c>
      <c r="AQ408" s="204"/>
      <c r="AR408" s="204"/>
      <c r="AS408" s="204"/>
      <c r="AT408" s="204"/>
      <c r="AU408" s="204"/>
      <c r="AV408" s="204"/>
      <c r="AW408" s="204"/>
      <c r="AX408" s="204"/>
      <c r="AY408" s="204" t="str">
        <f t="shared" si="124"/>
        <v/>
      </c>
      <c r="AZ408" s="204" t="str">
        <f>IF(COUNTIF(AY:AY,AY408)=1,AY408,IF(AND(COUNTIF(AY:AY,AY408)&gt;1,COUNTIF(AZ$2:AZ407,AY408)&gt;=1),"",AY408))</f>
        <v/>
      </c>
      <c r="BA408" s="204" t="str">
        <v/>
      </c>
      <c r="BB408" s="204" t="str">
        <f>IF(BA408="","",MAX(BB$2:BB407)+1)</f>
        <v/>
      </c>
      <c r="BC408" s="204"/>
      <c r="BD408" s="204">
        <v>406</v>
      </c>
      <c r="BE408" s="204" t="str">
        <f t="shared" si="125"/>
        <v>PIRSUE 5 MG/ML SOLUTION INTRAMAMMAIRE POUR BOVINS</v>
      </c>
      <c r="BF408" s="204" t="str">
        <f t="shared" si="114"/>
        <v>INTRAMAM</v>
      </c>
      <c r="BG408" s="204" t="str">
        <f t="shared" si="115"/>
        <v>LINCOSAMIDES</v>
      </c>
      <c r="BH408" s="204" t="str">
        <f t="shared" si="116"/>
        <v/>
      </c>
      <c r="BI408" s="204" t="str">
        <f t="shared" si="117"/>
        <v/>
      </c>
      <c r="BJ408" s="204" t="str">
        <f t="shared" si="118"/>
        <v>pirlimycin</v>
      </c>
      <c r="BK408" s="204" t="str">
        <f t="shared" si="119"/>
        <v/>
      </c>
      <c r="BL408" s="204" t="str">
        <f t="shared" si="120"/>
        <v/>
      </c>
      <c r="BM408" s="204" t="str">
        <f t="shared" si="126"/>
        <v>Pirlimycine</v>
      </c>
      <c r="BN408" s="204" t="str">
        <f t="shared" si="121"/>
        <v>Pirlimycine</v>
      </c>
      <c r="BO408" s="204" t="str">
        <f t="shared" si="122"/>
        <v/>
      </c>
      <c r="BP408" s="204" t="str">
        <f t="shared" si="123"/>
        <v/>
      </c>
      <c r="BQ408" s="204" t="str">
        <f t="shared" si="127"/>
        <v>Lincosamides</v>
      </c>
      <c r="BR408" s="204" t="str">
        <f t="shared" si="128"/>
        <v>Lincosamides</v>
      </c>
      <c r="BS408" s="204" t="str">
        <f t="shared" si="129"/>
        <v/>
      </c>
      <c r="BT408" s="204" t="str">
        <f t="shared" si="130"/>
        <v/>
      </c>
      <c r="BU408" s="104" t="str">
        <f t="shared" si="131"/>
        <v>Voie intramammaire</v>
      </c>
      <c r="BV408" s="202" t="str">
        <f t="shared" si="132"/>
        <v/>
      </c>
      <c r="BX408"/>
      <c r="BY408"/>
      <c r="BZ408"/>
      <c r="CA408"/>
      <c r="CB408"/>
      <c r="CD408"/>
      <c r="CO408" s="202">
        <v>407</v>
      </c>
    </row>
    <row r="409" spans="1:93" x14ac:dyDescent="0.25">
      <c r="A409" s="203" t="s">
        <v>1367</v>
      </c>
      <c r="B409" s="204" t="s">
        <v>1374</v>
      </c>
      <c r="C409" s="204" t="s">
        <v>862</v>
      </c>
      <c r="D409" s="210" t="s">
        <v>863</v>
      </c>
      <c r="E409" s="204" t="s">
        <v>852</v>
      </c>
      <c r="F409" s="204" t="s">
        <v>1370</v>
      </c>
      <c r="G409" s="204" t="s">
        <v>1055</v>
      </c>
      <c r="H409" s="204" t="s">
        <v>1285</v>
      </c>
      <c r="I409" s="204" t="s">
        <v>910</v>
      </c>
      <c r="J409" s="204" t="s">
        <v>1027</v>
      </c>
      <c r="K409" s="204" t="s">
        <v>957</v>
      </c>
      <c r="L409" s="204" t="s">
        <v>1106</v>
      </c>
      <c r="M409" s="204" t="s">
        <v>213</v>
      </c>
      <c r="N409" s="204" t="s">
        <v>1371</v>
      </c>
      <c r="O409" s="204" t="s">
        <v>858</v>
      </c>
      <c r="P409" s="204" t="s">
        <v>859</v>
      </c>
      <c r="Q409" s="204" t="s">
        <v>1375</v>
      </c>
      <c r="R409" s="204">
        <v>0</v>
      </c>
      <c r="S409" s="204">
        <v>0</v>
      </c>
      <c r="T409" s="204">
        <v>0</v>
      </c>
      <c r="U409" s="204">
        <v>0</v>
      </c>
      <c r="V409" s="204">
        <v>0</v>
      </c>
      <c r="W409" s="204">
        <v>0</v>
      </c>
      <c r="X409" s="204">
        <v>0</v>
      </c>
      <c r="Y409" s="204">
        <v>0</v>
      </c>
      <c r="Z409" s="204">
        <v>37.5</v>
      </c>
      <c r="AA409" s="204">
        <v>5</v>
      </c>
      <c r="AB409" s="204">
        <v>0</v>
      </c>
      <c r="AC409" s="204">
        <v>0</v>
      </c>
      <c r="AD409" s="204">
        <v>0</v>
      </c>
      <c r="AE409" s="204">
        <v>0</v>
      </c>
      <c r="AF409" s="204">
        <v>0</v>
      </c>
      <c r="AG409" s="204">
        <v>0</v>
      </c>
      <c r="AH409" s="204">
        <v>0</v>
      </c>
      <c r="AI409" s="204">
        <v>0</v>
      </c>
      <c r="AJ409" s="204" t="s">
        <v>1029</v>
      </c>
      <c r="AK409" s="204" t="s">
        <v>1030</v>
      </c>
      <c r="AL409" s="204" t="s">
        <v>213</v>
      </c>
      <c r="AM409" s="204" t="s">
        <v>1071</v>
      </c>
      <c r="AN409" s="204" t="s">
        <v>858</v>
      </c>
      <c r="AO409" s="204" t="s">
        <v>859</v>
      </c>
      <c r="AP409" s="204" t="s">
        <v>1376</v>
      </c>
      <c r="AQ409" s="204"/>
      <c r="AR409" s="204"/>
      <c r="AS409" s="204"/>
      <c r="AT409" s="204"/>
      <c r="AU409" s="204"/>
      <c r="AV409" s="204"/>
      <c r="AW409" s="204"/>
      <c r="AX409" s="204"/>
      <c r="AY409" s="204" t="str">
        <f t="shared" si="124"/>
        <v/>
      </c>
      <c r="AZ409" s="204" t="str">
        <f>IF(COUNTIF(AY:AY,AY409)=1,AY409,IF(AND(COUNTIF(AY:AY,AY409)&gt;1,COUNTIF(AZ$2:AZ408,AY409)&gt;=1),"",AY409))</f>
        <v/>
      </c>
      <c r="BA409" s="204" t="str">
        <v/>
      </c>
      <c r="BB409" s="204" t="str">
        <f>IF(BA409="","",MAX(BB$2:BB408)+1)</f>
        <v/>
      </c>
      <c r="BC409" s="204"/>
      <c r="BD409" s="204">
        <v>407</v>
      </c>
      <c r="BE409" s="204" t="str">
        <f t="shared" si="125"/>
        <v>PLENIX LC 75 MG POMMADE INTRAMAMMAIRE POUR VACHES EN LACTATION</v>
      </c>
      <c r="BF409" s="204" t="str">
        <f t="shared" si="114"/>
        <v>INTRAMAM</v>
      </c>
      <c r="BG409" s="204" t="str">
        <f t="shared" si="115"/>
        <v>CEPHALOSPORINES 3&amp;4G</v>
      </c>
      <c r="BH409" s="204" t="str">
        <f t="shared" si="116"/>
        <v/>
      </c>
      <c r="BI409" s="204" t="str">
        <f t="shared" si="117"/>
        <v/>
      </c>
      <c r="BJ409" s="204" t="str">
        <f t="shared" si="118"/>
        <v>cefquinome</v>
      </c>
      <c r="BK409" s="204" t="str">
        <f t="shared" si="119"/>
        <v/>
      </c>
      <c r="BL409" s="204" t="str">
        <f t="shared" si="120"/>
        <v/>
      </c>
      <c r="BM409" s="204" t="str">
        <f t="shared" si="126"/>
        <v>Cefquinome</v>
      </c>
      <c r="BN409" s="204" t="str">
        <f t="shared" si="121"/>
        <v>Cefquinome</v>
      </c>
      <c r="BO409" s="204" t="str">
        <f t="shared" si="122"/>
        <v/>
      </c>
      <c r="BP409" s="204" t="str">
        <f t="shared" si="123"/>
        <v/>
      </c>
      <c r="BQ409" s="204" t="str">
        <f t="shared" si="127"/>
        <v>Cephalosporines 3&amp;4G</v>
      </c>
      <c r="BR409" s="204" t="str">
        <f t="shared" si="128"/>
        <v>Cephalosporines 3&amp;4G</v>
      </c>
      <c r="BS409" s="204" t="str">
        <f t="shared" si="129"/>
        <v/>
      </c>
      <c r="BT409" s="204" t="str">
        <f t="shared" si="130"/>
        <v/>
      </c>
      <c r="BU409" s="104" t="str">
        <f t="shared" si="131"/>
        <v>Voie intramammaire</v>
      </c>
      <c r="BV409" s="202" t="str">
        <f t="shared" si="132"/>
        <v>x</v>
      </c>
      <c r="BX409"/>
      <c r="BY409"/>
      <c r="BZ409"/>
      <c r="CA409"/>
      <c r="CB409"/>
      <c r="CD409"/>
      <c r="CO409" s="202">
        <v>408</v>
      </c>
    </row>
    <row r="410" spans="1:93" x14ac:dyDescent="0.25">
      <c r="A410" s="203" t="s">
        <v>1660</v>
      </c>
      <c r="B410" s="204" t="s">
        <v>1661</v>
      </c>
      <c r="C410" s="204" t="s">
        <v>1662</v>
      </c>
      <c r="D410" s="210" t="s">
        <v>1244</v>
      </c>
      <c r="E410" s="204" t="s">
        <v>906</v>
      </c>
      <c r="F410" s="204" t="s">
        <v>1663</v>
      </c>
      <c r="G410" s="204" t="s">
        <v>908</v>
      </c>
      <c r="H410" s="204" t="s">
        <v>968</v>
      </c>
      <c r="I410" s="204" t="s">
        <v>910</v>
      </c>
      <c r="J410" s="204" t="s">
        <v>1027</v>
      </c>
      <c r="K410" s="204" t="s">
        <v>957</v>
      </c>
      <c r="L410" s="204" t="s">
        <v>1106</v>
      </c>
      <c r="M410" s="204" t="s">
        <v>213</v>
      </c>
      <c r="N410" s="204" t="s">
        <v>966</v>
      </c>
      <c r="O410" s="204" t="s">
        <v>918</v>
      </c>
      <c r="P410" s="204" t="s">
        <v>859</v>
      </c>
      <c r="Q410" s="204" t="s">
        <v>1255</v>
      </c>
      <c r="R410" s="204">
        <v>0</v>
      </c>
      <c r="S410" s="204">
        <v>0</v>
      </c>
      <c r="T410" s="204">
        <v>20</v>
      </c>
      <c r="U410" s="204">
        <v>5</v>
      </c>
      <c r="V410" s="204">
        <v>0</v>
      </c>
      <c r="W410" s="204">
        <v>0</v>
      </c>
      <c r="X410" s="204">
        <v>0</v>
      </c>
      <c r="Y410" s="204">
        <v>0</v>
      </c>
      <c r="Z410" s="204">
        <v>0</v>
      </c>
      <c r="AA410" s="204">
        <v>0</v>
      </c>
      <c r="AB410" s="204">
        <v>0</v>
      </c>
      <c r="AC410" s="204">
        <v>0</v>
      </c>
      <c r="AD410" s="204">
        <v>0</v>
      </c>
      <c r="AE410" s="204">
        <v>0</v>
      </c>
      <c r="AF410" s="204">
        <v>0</v>
      </c>
      <c r="AG410" s="204">
        <v>0</v>
      </c>
      <c r="AH410" s="204">
        <v>0</v>
      </c>
      <c r="AI410" s="204">
        <v>0</v>
      </c>
      <c r="AJ410" s="204" t="s">
        <v>1029</v>
      </c>
      <c r="AK410" s="204" t="s">
        <v>1030</v>
      </c>
      <c r="AL410" s="204" t="s">
        <v>213</v>
      </c>
      <c r="AM410" s="204" t="s">
        <v>1033</v>
      </c>
      <c r="AN410" s="204" t="s">
        <v>918</v>
      </c>
      <c r="AO410" s="204" t="s">
        <v>859</v>
      </c>
      <c r="AP410" s="204" t="s">
        <v>1079</v>
      </c>
      <c r="AQ410" s="204"/>
      <c r="AR410" s="204"/>
      <c r="AS410" s="204"/>
      <c r="AT410" s="204"/>
      <c r="AU410" s="204"/>
      <c r="AV410" s="204"/>
      <c r="AW410" s="204"/>
      <c r="AX410" s="204"/>
      <c r="AY410" s="204" t="str">
        <f t="shared" si="124"/>
        <v/>
      </c>
      <c r="AZ410" s="204" t="str">
        <f>IF(COUNTIF(AY:AY,AY410)=1,AY410,IF(AND(COUNTIF(AY:AY,AY410)&gt;1,COUNTIF(AZ$2:AZ409,AY410)&gt;=1),"",AY410))</f>
        <v/>
      </c>
      <c r="BA410" s="204" t="str">
        <v/>
      </c>
      <c r="BB410" s="204" t="str">
        <f>IF(BA410="","",MAX(BB$2:BB409)+1)</f>
        <v/>
      </c>
      <c r="BC410" s="204"/>
      <c r="BD410" s="204">
        <v>408</v>
      </c>
      <c r="BE410" s="204" t="str">
        <f t="shared" si="125"/>
        <v>PM 11-2 COLISTINE 400 PORC ET AGNEAU SEVRE</v>
      </c>
      <c r="BF410" s="204" t="str">
        <f t="shared" si="114"/>
        <v>PM</v>
      </c>
      <c r="BG410" s="204" t="str">
        <f t="shared" si="115"/>
        <v>POLYPEPTIDES</v>
      </c>
      <c r="BH410" s="204" t="str">
        <f t="shared" si="116"/>
        <v/>
      </c>
      <c r="BI410" s="204" t="str">
        <f t="shared" si="117"/>
        <v/>
      </c>
      <c r="BJ410" s="204" t="str">
        <f t="shared" si="118"/>
        <v>colistin</v>
      </c>
      <c r="BK410" s="204" t="str">
        <f t="shared" si="119"/>
        <v/>
      </c>
      <c r="BL410" s="204" t="str">
        <f t="shared" si="120"/>
        <v/>
      </c>
      <c r="BM410" s="204" t="str">
        <f t="shared" si="126"/>
        <v>Colistine</v>
      </c>
      <c r="BN410" s="204" t="str">
        <f t="shared" si="121"/>
        <v>Colistine</v>
      </c>
      <c r="BO410" s="204" t="str">
        <f t="shared" si="122"/>
        <v/>
      </c>
      <c r="BP410" s="204" t="str">
        <f t="shared" si="123"/>
        <v/>
      </c>
      <c r="BQ410" s="204" t="str">
        <f t="shared" si="127"/>
        <v>Polypeptides</v>
      </c>
      <c r="BR410" s="204" t="str">
        <f t="shared" si="128"/>
        <v>Polypeptides</v>
      </c>
      <c r="BS410" s="204" t="str">
        <f t="shared" si="129"/>
        <v/>
      </c>
      <c r="BT410" s="204" t="str">
        <f t="shared" si="130"/>
        <v/>
      </c>
      <c r="BU410" s="104" t="str">
        <f t="shared" si="131"/>
        <v>Prémélanges médicamenteux</v>
      </c>
      <c r="BV410" s="202" t="str">
        <f t="shared" si="132"/>
        <v>x</v>
      </c>
      <c r="BX410"/>
      <c r="BY410"/>
      <c r="BZ410"/>
      <c r="CA410"/>
      <c r="CB410"/>
      <c r="CD410"/>
      <c r="CO410" s="202">
        <v>409</v>
      </c>
    </row>
    <row r="411" spans="1:93" x14ac:dyDescent="0.25">
      <c r="A411" s="203" t="s">
        <v>3349</v>
      </c>
      <c r="B411" s="204" t="s">
        <v>3350</v>
      </c>
      <c r="C411" s="204" t="s">
        <v>1494</v>
      </c>
      <c r="D411" s="210" t="s">
        <v>868</v>
      </c>
      <c r="E411" s="204" t="s">
        <v>852</v>
      </c>
      <c r="F411" s="204" t="s">
        <v>82</v>
      </c>
      <c r="G411" s="204" t="s">
        <v>853</v>
      </c>
      <c r="H411" s="204" t="s">
        <v>890</v>
      </c>
      <c r="I411" s="204" t="s">
        <v>853</v>
      </c>
      <c r="J411" s="204" t="s">
        <v>855</v>
      </c>
      <c r="K411" s="204" t="s">
        <v>855</v>
      </c>
      <c r="L411" s="204" t="s">
        <v>856</v>
      </c>
      <c r="M411" s="204" t="s">
        <v>213</v>
      </c>
      <c r="N411" s="204" t="s">
        <v>1275</v>
      </c>
      <c r="O411" s="204" t="s">
        <v>858</v>
      </c>
      <c r="P411" s="204" t="s">
        <v>859</v>
      </c>
      <c r="Q411" s="204" t="s">
        <v>1071</v>
      </c>
      <c r="R411" s="204">
        <v>30</v>
      </c>
      <c r="S411" s="204">
        <v>1</v>
      </c>
      <c r="T411" s="204">
        <v>0</v>
      </c>
      <c r="U411" s="204">
        <v>0</v>
      </c>
      <c r="V411" s="204">
        <v>0</v>
      </c>
      <c r="W411" s="204">
        <v>0</v>
      </c>
      <c r="X411" s="204">
        <v>0</v>
      </c>
      <c r="Y411" s="204">
        <v>0</v>
      </c>
      <c r="Z411" s="204">
        <v>0</v>
      </c>
      <c r="AA411" s="204">
        <v>0</v>
      </c>
      <c r="AB411" s="204">
        <v>0</v>
      </c>
      <c r="AC411" s="204">
        <v>0</v>
      </c>
      <c r="AD411" s="204">
        <v>0</v>
      </c>
      <c r="AE411" s="204">
        <v>0</v>
      </c>
      <c r="AF411" s="204">
        <v>0</v>
      </c>
      <c r="AG411" s="204">
        <v>0</v>
      </c>
      <c r="AH411" s="204">
        <v>0</v>
      </c>
      <c r="AI411" s="204">
        <v>0</v>
      </c>
      <c r="AJ411" s="204"/>
      <c r="AK411" s="204"/>
      <c r="AL411" s="204"/>
      <c r="AM411" s="204"/>
      <c r="AN411" s="204"/>
      <c r="AO411" s="204"/>
      <c r="AP411" s="204"/>
      <c r="AQ411" s="204"/>
      <c r="AR411" s="204"/>
      <c r="AS411" s="204"/>
      <c r="AT411" s="204"/>
      <c r="AU411" s="204"/>
      <c r="AV411" s="204"/>
      <c r="AW411" s="204"/>
      <c r="AX411" s="204"/>
      <c r="AY411" s="204" t="str">
        <f t="shared" si="124"/>
        <v>COVUNIL</v>
      </c>
      <c r="AZ411" s="204" t="str">
        <f>IF(COUNTIF(AY:AY,AY411)=1,AY411,IF(AND(COUNTIF(AY:AY,AY411)&gt;1,COUNTIF(AZ$2:AZ410,AY411)&gt;=1),"",AY411))</f>
        <v>COVUNIL</v>
      </c>
      <c r="BA411" s="204" t="str">
        <v/>
      </c>
      <c r="BB411" s="204" t="str">
        <f>IF(BA411="","",MAX(BB$2:BB410)+1)</f>
        <v/>
      </c>
      <c r="BC411" s="204"/>
      <c r="BD411" s="204">
        <v>409</v>
      </c>
      <c r="BE411" s="204" t="str">
        <f t="shared" si="125"/>
        <v>PM 113 C60/M30</v>
      </c>
      <c r="BF411" s="204" t="str">
        <f t="shared" si="114"/>
        <v>PM</v>
      </c>
      <c r="BG411" s="204" t="str">
        <f t="shared" si="115"/>
        <v>SULFAMIDES</v>
      </c>
      <c r="BH411" s="204" t="str">
        <f t="shared" si="116"/>
        <v>TRIMETHOPRIME</v>
      </c>
      <c r="BI411" s="204" t="str">
        <f t="shared" si="117"/>
        <v/>
      </c>
      <c r="BJ411" s="204" t="str">
        <f t="shared" si="118"/>
        <v>sulfadiazine</v>
      </c>
      <c r="BK411" s="204" t="str">
        <f t="shared" si="119"/>
        <v>trimethoprim</v>
      </c>
      <c r="BL411" s="204" t="str">
        <f t="shared" si="120"/>
        <v/>
      </c>
      <c r="BM411" s="204" t="str">
        <f t="shared" si="126"/>
        <v>Sulfadiazine + Triméthoprime</v>
      </c>
      <c r="BN411" s="204" t="str">
        <f t="shared" si="121"/>
        <v>Sulfadiazine</v>
      </c>
      <c r="BO411" s="204" t="str">
        <f t="shared" si="122"/>
        <v>Triméthoprime</v>
      </c>
      <c r="BP411" s="204" t="str">
        <f t="shared" si="123"/>
        <v/>
      </c>
      <c r="BQ411" s="204" t="str">
        <f t="shared" si="127"/>
        <v>Sulfamides + Trimethoprime</v>
      </c>
      <c r="BR411" s="204" t="str">
        <f t="shared" si="128"/>
        <v>Sulfamides</v>
      </c>
      <c r="BS411" s="204" t="str">
        <f t="shared" si="129"/>
        <v>Trimethoprime</v>
      </c>
      <c r="BT411" s="204" t="str">
        <f t="shared" si="130"/>
        <v/>
      </c>
      <c r="BU411" s="104" t="str">
        <f t="shared" si="131"/>
        <v>Prémélanges médicamenteux</v>
      </c>
      <c r="BV411" s="202" t="str">
        <f t="shared" si="132"/>
        <v/>
      </c>
      <c r="BX411"/>
      <c r="BY411"/>
      <c r="BZ411"/>
      <c r="CA411"/>
      <c r="CB411"/>
      <c r="CD411"/>
      <c r="CO411" s="202">
        <v>410</v>
      </c>
    </row>
    <row r="412" spans="1:93" x14ac:dyDescent="0.25">
      <c r="A412" s="203" t="s">
        <v>3349</v>
      </c>
      <c r="B412" s="204" t="s">
        <v>3351</v>
      </c>
      <c r="C412" s="204" t="s">
        <v>1611</v>
      </c>
      <c r="D412" s="210" t="s">
        <v>851</v>
      </c>
      <c r="E412" s="204" t="s">
        <v>852</v>
      </c>
      <c r="F412" s="204" t="s">
        <v>82</v>
      </c>
      <c r="G412" s="204" t="s">
        <v>853</v>
      </c>
      <c r="H412" s="204" t="s">
        <v>890</v>
      </c>
      <c r="I412" s="204" t="s">
        <v>853</v>
      </c>
      <c r="J412" s="204" t="s">
        <v>855</v>
      </c>
      <c r="K412" s="204" t="s">
        <v>855</v>
      </c>
      <c r="L412" s="204" t="s">
        <v>856</v>
      </c>
      <c r="M412" s="204" t="s">
        <v>213</v>
      </c>
      <c r="N412" s="204" t="s">
        <v>1275</v>
      </c>
      <c r="O412" s="204" t="s">
        <v>858</v>
      </c>
      <c r="P412" s="204" t="s">
        <v>859</v>
      </c>
      <c r="Q412" s="204" t="s">
        <v>885</v>
      </c>
      <c r="R412" s="204">
        <v>30</v>
      </c>
      <c r="S412" s="204">
        <v>1</v>
      </c>
      <c r="T412" s="204">
        <v>0</v>
      </c>
      <c r="U412" s="204">
        <v>0</v>
      </c>
      <c r="V412" s="204">
        <v>0</v>
      </c>
      <c r="W412" s="204">
        <v>0</v>
      </c>
      <c r="X412" s="204">
        <v>0</v>
      </c>
      <c r="Y412" s="204">
        <v>0</v>
      </c>
      <c r="Z412" s="204">
        <v>0</v>
      </c>
      <c r="AA412" s="204">
        <v>0</v>
      </c>
      <c r="AB412" s="204">
        <v>0</v>
      </c>
      <c r="AC412" s="204">
        <v>0</v>
      </c>
      <c r="AD412" s="204">
        <v>0</v>
      </c>
      <c r="AE412" s="204">
        <v>0</v>
      </c>
      <c r="AF412" s="204">
        <v>0</v>
      </c>
      <c r="AG412" s="204">
        <v>0</v>
      </c>
      <c r="AH412" s="204">
        <v>0</v>
      </c>
      <c r="AI412" s="204">
        <v>0</v>
      </c>
      <c r="AJ412" s="204"/>
      <c r="AK412" s="204"/>
      <c r="AL412" s="204"/>
      <c r="AM412" s="204"/>
      <c r="AN412" s="204"/>
      <c r="AO412" s="204"/>
      <c r="AP412" s="204"/>
      <c r="AQ412" s="204"/>
      <c r="AR412" s="204"/>
      <c r="AS412" s="204"/>
      <c r="AT412" s="204"/>
      <c r="AU412" s="204"/>
      <c r="AV412" s="204"/>
      <c r="AW412" s="204"/>
      <c r="AX412" s="204"/>
      <c r="AY412" s="204" t="str">
        <f t="shared" si="124"/>
        <v>COVUNIL</v>
      </c>
      <c r="AZ412" s="204" t="str">
        <f>IF(COUNTIF(AY:AY,AY412)=1,AY412,IF(AND(COUNTIF(AY:AY,AY412)&gt;1,COUNTIF(AZ$2:AZ411,AY412)&gt;=1),"",AY412))</f>
        <v/>
      </c>
      <c r="BA412" s="204" t="str">
        <v/>
      </c>
      <c r="BB412" s="204" t="str">
        <f>IF(BA412="","",MAX(BB$2:BB411)+1)</f>
        <v/>
      </c>
      <c r="BC412" s="204"/>
      <c r="BD412" s="204">
        <v>410</v>
      </c>
      <c r="BE412" s="204" t="str">
        <f t="shared" si="125"/>
        <v>PM 113 LACT</v>
      </c>
      <c r="BF412" s="204" t="str">
        <f t="shared" si="114"/>
        <v>PM</v>
      </c>
      <c r="BG412" s="204" t="str">
        <f t="shared" si="115"/>
        <v>SULFAMIDES</v>
      </c>
      <c r="BH412" s="204" t="str">
        <f t="shared" si="116"/>
        <v>TRIMETHOPRIME</v>
      </c>
      <c r="BI412" s="204" t="str">
        <f t="shared" si="117"/>
        <v/>
      </c>
      <c r="BJ412" s="204" t="str">
        <f t="shared" si="118"/>
        <v>sulfadiazine</v>
      </c>
      <c r="BK412" s="204" t="str">
        <f t="shared" si="119"/>
        <v>trimethoprim</v>
      </c>
      <c r="BL412" s="204" t="str">
        <f t="shared" si="120"/>
        <v/>
      </c>
      <c r="BM412" s="204" t="str">
        <f t="shared" si="126"/>
        <v>Sulfadiazine + Triméthoprime</v>
      </c>
      <c r="BN412" s="204" t="str">
        <f t="shared" si="121"/>
        <v>Sulfadiazine</v>
      </c>
      <c r="BO412" s="204" t="str">
        <f t="shared" si="122"/>
        <v>Triméthoprime</v>
      </c>
      <c r="BP412" s="204" t="str">
        <f t="shared" si="123"/>
        <v/>
      </c>
      <c r="BQ412" s="204" t="str">
        <f t="shared" si="127"/>
        <v>Sulfamides + Trimethoprime</v>
      </c>
      <c r="BR412" s="204" t="str">
        <f t="shared" si="128"/>
        <v>Sulfamides</v>
      </c>
      <c r="BS412" s="204" t="str">
        <f t="shared" si="129"/>
        <v>Trimethoprime</v>
      </c>
      <c r="BT412" s="204" t="str">
        <f t="shared" si="130"/>
        <v/>
      </c>
      <c r="BU412" s="104" t="str">
        <f t="shared" si="131"/>
        <v>Prémélanges médicamenteux</v>
      </c>
      <c r="BV412" s="202" t="str">
        <f t="shared" si="132"/>
        <v/>
      </c>
      <c r="BX412"/>
      <c r="BY412"/>
      <c r="BZ412"/>
      <c r="CA412"/>
      <c r="CB412"/>
      <c r="CD412"/>
      <c r="CO412" s="202">
        <v>411</v>
      </c>
    </row>
    <row r="413" spans="1:93" x14ac:dyDescent="0.25">
      <c r="A413" s="203" t="s">
        <v>3349</v>
      </c>
      <c r="B413" s="204" t="s">
        <v>3352</v>
      </c>
      <c r="C413" s="204" t="s">
        <v>1602</v>
      </c>
      <c r="D413" s="210" t="s">
        <v>863</v>
      </c>
      <c r="E413" s="204" t="s">
        <v>852</v>
      </c>
      <c r="F413" s="204" t="s">
        <v>82</v>
      </c>
      <c r="G413" s="204" t="s">
        <v>853</v>
      </c>
      <c r="H413" s="204" t="s">
        <v>890</v>
      </c>
      <c r="I413" s="204" t="s">
        <v>853</v>
      </c>
      <c r="J413" s="204" t="s">
        <v>855</v>
      </c>
      <c r="K413" s="204" t="s">
        <v>855</v>
      </c>
      <c r="L413" s="204" t="s">
        <v>856</v>
      </c>
      <c r="M413" s="204" t="s">
        <v>213</v>
      </c>
      <c r="N413" s="204" t="s">
        <v>1275</v>
      </c>
      <c r="O413" s="204" t="s">
        <v>858</v>
      </c>
      <c r="P413" s="204" t="s">
        <v>859</v>
      </c>
      <c r="Q413" s="204" t="s">
        <v>1371</v>
      </c>
      <c r="R413" s="204">
        <v>30</v>
      </c>
      <c r="S413" s="204">
        <v>1</v>
      </c>
      <c r="T413" s="204">
        <v>0</v>
      </c>
      <c r="U413" s="204">
        <v>0</v>
      </c>
      <c r="V413" s="204">
        <v>0</v>
      </c>
      <c r="W413" s="204">
        <v>0</v>
      </c>
      <c r="X413" s="204">
        <v>0</v>
      </c>
      <c r="Y413" s="204">
        <v>0</v>
      </c>
      <c r="Z413" s="204">
        <v>0</v>
      </c>
      <c r="AA413" s="204">
        <v>0</v>
      </c>
      <c r="AB413" s="204">
        <v>0</v>
      </c>
      <c r="AC413" s="204">
        <v>0</v>
      </c>
      <c r="AD413" s="204">
        <v>0</v>
      </c>
      <c r="AE413" s="204">
        <v>0</v>
      </c>
      <c r="AF413" s="204">
        <v>0</v>
      </c>
      <c r="AG413" s="204">
        <v>0</v>
      </c>
      <c r="AH413" s="204">
        <v>0</v>
      </c>
      <c r="AI413" s="204">
        <v>0</v>
      </c>
      <c r="AJ413" s="204"/>
      <c r="AK413" s="204"/>
      <c r="AL413" s="204"/>
      <c r="AM413" s="204"/>
      <c r="AN413" s="204"/>
      <c r="AO413" s="204"/>
      <c r="AP413" s="204"/>
      <c r="AQ413" s="204"/>
      <c r="AR413" s="204"/>
      <c r="AS413" s="204"/>
      <c r="AT413" s="204"/>
      <c r="AU413" s="204"/>
      <c r="AV413" s="204"/>
      <c r="AW413" s="204"/>
      <c r="AX413" s="204"/>
      <c r="AY413" s="204" t="str">
        <f t="shared" si="124"/>
        <v>COVUNIL</v>
      </c>
      <c r="AZ413" s="204" t="str">
        <f>IF(COUNTIF(AY:AY,AY413)=1,AY413,IF(AND(COUNTIF(AY:AY,AY413)&gt;1,COUNTIF(AZ$2:AZ412,AY413)&gt;=1),"",AY413))</f>
        <v/>
      </c>
      <c r="BA413" s="204" t="str">
        <v/>
      </c>
      <c r="BB413" s="204" t="str">
        <f>IF(BA413="","",MAX(BB$2:BB412)+1)</f>
        <v/>
      </c>
      <c r="BC413" s="204"/>
      <c r="BD413" s="204">
        <v>411</v>
      </c>
      <c r="BE413" s="204" t="str">
        <f t="shared" si="125"/>
        <v>PM 11-B COLISTINE 400 PORC-AGNEAU ET CHEVREAU SEVRES</v>
      </c>
      <c r="BF413" s="204" t="str">
        <f t="shared" si="114"/>
        <v>PM</v>
      </c>
      <c r="BG413" s="204" t="str">
        <f t="shared" si="115"/>
        <v>POLYPEPTIDES</v>
      </c>
      <c r="BH413" s="204" t="str">
        <f t="shared" si="116"/>
        <v/>
      </c>
      <c r="BI413" s="204" t="str">
        <f t="shared" si="117"/>
        <v/>
      </c>
      <c r="BJ413" s="204" t="str">
        <f t="shared" si="118"/>
        <v>colistin</v>
      </c>
      <c r="BK413" s="204" t="str">
        <f t="shared" si="119"/>
        <v/>
      </c>
      <c r="BL413" s="204" t="str">
        <f t="shared" si="120"/>
        <v/>
      </c>
      <c r="BM413" s="204" t="str">
        <f t="shared" si="126"/>
        <v>Colistine</v>
      </c>
      <c r="BN413" s="204" t="str">
        <f t="shared" si="121"/>
        <v>Colistine</v>
      </c>
      <c r="BO413" s="204" t="str">
        <f t="shared" si="122"/>
        <v/>
      </c>
      <c r="BP413" s="204" t="str">
        <f t="shared" si="123"/>
        <v/>
      </c>
      <c r="BQ413" s="204" t="str">
        <f t="shared" si="127"/>
        <v>Polypeptides</v>
      </c>
      <c r="BR413" s="204" t="str">
        <f t="shared" si="128"/>
        <v>Polypeptides</v>
      </c>
      <c r="BS413" s="204" t="str">
        <f t="shared" si="129"/>
        <v/>
      </c>
      <c r="BT413" s="204" t="str">
        <f t="shared" si="130"/>
        <v/>
      </c>
      <c r="BU413" s="104" t="str">
        <f t="shared" si="131"/>
        <v>Prémélanges médicamenteux</v>
      </c>
      <c r="BV413" s="202" t="str">
        <f t="shared" si="132"/>
        <v>x</v>
      </c>
      <c r="BX413"/>
      <c r="BY413"/>
      <c r="BZ413"/>
      <c r="CA413"/>
      <c r="CB413"/>
      <c r="CD413"/>
      <c r="CO413" s="202">
        <v>412</v>
      </c>
    </row>
    <row r="414" spans="1:93" x14ac:dyDescent="0.25">
      <c r="A414" s="203" t="s">
        <v>1744</v>
      </c>
      <c r="B414" s="204" t="s">
        <v>1745</v>
      </c>
      <c r="C414" s="204" t="s">
        <v>1722</v>
      </c>
      <c r="D414" s="210" t="s">
        <v>923</v>
      </c>
      <c r="E414" s="204" t="s">
        <v>924</v>
      </c>
      <c r="F414" s="204" t="s">
        <v>341</v>
      </c>
      <c r="G414" s="204" t="s">
        <v>925</v>
      </c>
      <c r="H414" s="204" t="s">
        <v>926</v>
      </c>
      <c r="I414" s="204" t="s">
        <v>910</v>
      </c>
      <c r="J414" s="204" t="s">
        <v>1746</v>
      </c>
      <c r="K414" s="204" t="s">
        <v>891</v>
      </c>
      <c r="L414" s="204" t="s">
        <v>892</v>
      </c>
      <c r="M414" s="204" t="s">
        <v>213</v>
      </c>
      <c r="N414" s="204" t="s">
        <v>1119</v>
      </c>
      <c r="O414" s="204" t="s">
        <v>928</v>
      </c>
      <c r="P414" s="204" t="s">
        <v>895</v>
      </c>
      <c r="Q414" s="204" t="s">
        <v>1747</v>
      </c>
      <c r="R414" s="204">
        <v>31.25</v>
      </c>
      <c r="S414" s="204">
        <v>5</v>
      </c>
      <c r="T414" s="204">
        <v>0</v>
      </c>
      <c r="U414" s="204">
        <v>0</v>
      </c>
      <c r="V414" s="204">
        <v>0</v>
      </c>
      <c r="W414" s="204">
        <v>0</v>
      </c>
      <c r="X414" s="204">
        <v>0</v>
      </c>
      <c r="Y414" s="204">
        <v>0</v>
      </c>
      <c r="Z414" s="204">
        <v>0</v>
      </c>
      <c r="AA414" s="204">
        <v>0</v>
      </c>
      <c r="AB414" s="204">
        <v>0</v>
      </c>
      <c r="AC414" s="204">
        <v>0</v>
      </c>
      <c r="AD414" s="204">
        <v>31.25</v>
      </c>
      <c r="AE414" s="204">
        <v>5</v>
      </c>
      <c r="AF414" s="204">
        <v>31.25</v>
      </c>
      <c r="AG414" s="204">
        <v>5</v>
      </c>
      <c r="AH414" s="204">
        <v>0</v>
      </c>
      <c r="AI414" s="204">
        <v>0</v>
      </c>
      <c r="AJ414" s="204" t="s">
        <v>1029</v>
      </c>
      <c r="AK414" s="204" t="s">
        <v>1030</v>
      </c>
      <c r="AL414" s="204" t="s">
        <v>213</v>
      </c>
      <c r="AM414" s="204" t="s">
        <v>868</v>
      </c>
      <c r="AN414" s="204" t="s">
        <v>992</v>
      </c>
      <c r="AO414" s="204" t="s">
        <v>859</v>
      </c>
      <c r="AP414" s="204" t="s">
        <v>868</v>
      </c>
      <c r="AQ414" s="204"/>
      <c r="AR414" s="204"/>
      <c r="AS414" s="204"/>
      <c r="AT414" s="204"/>
      <c r="AU414" s="204"/>
      <c r="AV414" s="204"/>
      <c r="AW414" s="204"/>
      <c r="AX414" s="204"/>
      <c r="AY414" s="204" t="str">
        <f t="shared" si="124"/>
        <v>CRD 92</v>
      </c>
      <c r="AZ414" s="204" t="str">
        <f>IF(COUNTIF(AY:AY,AY414)=1,AY414,IF(AND(COUNTIF(AY:AY,AY414)&gt;1,COUNTIF(AZ$2:AZ413,AY414)&gt;=1),"",AY414))</f>
        <v>CRD 92</v>
      </c>
      <c r="BA414" s="204" t="str">
        <v/>
      </c>
      <c r="BB414" s="204" t="str">
        <f>IF(BA414="","",MAX(BB$2:BB413)+1)</f>
        <v/>
      </c>
      <c r="BC414" s="204"/>
      <c r="BD414" s="204">
        <v>412</v>
      </c>
      <c r="BE414" s="204" t="str">
        <f t="shared" si="125"/>
        <v>PM 16-2 CHLORTETRACYCLINE 100 PORC ET AGNEAU-CHEVREAU SEVRES</v>
      </c>
      <c r="BF414" s="204" t="str">
        <f t="shared" si="114"/>
        <v>PM</v>
      </c>
      <c r="BG414" s="204" t="str">
        <f t="shared" si="115"/>
        <v>TETRACYCLINES</v>
      </c>
      <c r="BH414" s="204" t="str">
        <f t="shared" si="116"/>
        <v/>
      </c>
      <c r="BI414" s="204" t="str">
        <f t="shared" si="117"/>
        <v/>
      </c>
      <c r="BJ414" s="204" t="str">
        <f t="shared" si="118"/>
        <v>chlortetracycline</v>
      </c>
      <c r="BK414" s="204" t="str">
        <f t="shared" si="119"/>
        <v/>
      </c>
      <c r="BL414" s="204" t="str">
        <f t="shared" si="120"/>
        <v/>
      </c>
      <c r="BM414" s="204" t="str">
        <f t="shared" si="126"/>
        <v>Chlortétracycline</v>
      </c>
      <c r="BN414" s="204" t="str">
        <f t="shared" si="121"/>
        <v>Chlortétracycline</v>
      </c>
      <c r="BO414" s="204" t="str">
        <f t="shared" si="122"/>
        <v/>
      </c>
      <c r="BP414" s="204" t="str">
        <f t="shared" si="123"/>
        <v/>
      </c>
      <c r="BQ414" s="204" t="str">
        <f t="shared" si="127"/>
        <v>Tetracyclines</v>
      </c>
      <c r="BR414" s="204" t="str">
        <f t="shared" si="128"/>
        <v>Tetracyclines</v>
      </c>
      <c r="BS414" s="204" t="str">
        <f t="shared" si="129"/>
        <v/>
      </c>
      <c r="BT414" s="204" t="str">
        <f t="shared" si="130"/>
        <v/>
      </c>
      <c r="BU414" s="104" t="str">
        <f t="shared" si="131"/>
        <v>Prémélanges médicamenteux</v>
      </c>
      <c r="BV414" s="202" t="str">
        <f t="shared" si="132"/>
        <v/>
      </c>
      <c r="BX414"/>
      <c r="BY414"/>
      <c r="BZ414"/>
      <c r="CA414"/>
      <c r="CB414"/>
      <c r="CD414"/>
      <c r="CO414" s="202">
        <v>413</v>
      </c>
    </row>
    <row r="415" spans="1:93" x14ac:dyDescent="0.25">
      <c r="A415" s="203" t="s">
        <v>1744</v>
      </c>
      <c r="B415" s="204" t="s">
        <v>1748</v>
      </c>
      <c r="C415" s="204" t="s">
        <v>922</v>
      </c>
      <c r="D415" s="210" t="s">
        <v>923</v>
      </c>
      <c r="E415" s="204" t="s">
        <v>924</v>
      </c>
      <c r="F415" s="204" t="s">
        <v>341</v>
      </c>
      <c r="G415" s="204" t="s">
        <v>925</v>
      </c>
      <c r="H415" s="204" t="s">
        <v>926</v>
      </c>
      <c r="I415" s="204" t="s">
        <v>910</v>
      </c>
      <c r="J415" s="204" t="s">
        <v>1746</v>
      </c>
      <c r="K415" s="204" t="s">
        <v>891</v>
      </c>
      <c r="L415" s="204" t="s">
        <v>892</v>
      </c>
      <c r="M415" s="204" t="s">
        <v>213</v>
      </c>
      <c r="N415" s="204" t="s">
        <v>1119</v>
      </c>
      <c r="O415" s="204" t="s">
        <v>928</v>
      </c>
      <c r="P415" s="204" t="s">
        <v>895</v>
      </c>
      <c r="Q415" s="204" t="s">
        <v>1747</v>
      </c>
      <c r="R415" s="204">
        <v>31.25</v>
      </c>
      <c r="S415" s="204">
        <v>5</v>
      </c>
      <c r="T415" s="204">
        <v>0</v>
      </c>
      <c r="U415" s="204">
        <v>0</v>
      </c>
      <c r="V415" s="204">
        <v>0</v>
      </c>
      <c r="W415" s="204">
        <v>0</v>
      </c>
      <c r="X415" s="204">
        <v>0</v>
      </c>
      <c r="Y415" s="204">
        <v>0</v>
      </c>
      <c r="Z415" s="204">
        <v>0</v>
      </c>
      <c r="AA415" s="204">
        <v>0</v>
      </c>
      <c r="AB415" s="204">
        <v>0</v>
      </c>
      <c r="AC415" s="204">
        <v>0</v>
      </c>
      <c r="AD415" s="204">
        <v>31.25</v>
      </c>
      <c r="AE415" s="204">
        <v>5</v>
      </c>
      <c r="AF415" s="204">
        <v>31.25</v>
      </c>
      <c r="AG415" s="204">
        <v>5</v>
      </c>
      <c r="AH415" s="204">
        <v>0</v>
      </c>
      <c r="AI415" s="204">
        <v>0</v>
      </c>
      <c r="AJ415" s="204" t="s">
        <v>1029</v>
      </c>
      <c r="AK415" s="204" t="s">
        <v>1030</v>
      </c>
      <c r="AL415" s="204" t="s">
        <v>213</v>
      </c>
      <c r="AM415" s="204" t="s">
        <v>868</v>
      </c>
      <c r="AN415" s="204" t="s">
        <v>992</v>
      </c>
      <c r="AO415" s="204" t="s">
        <v>859</v>
      </c>
      <c r="AP415" s="204" t="s">
        <v>868</v>
      </c>
      <c r="AQ415" s="204"/>
      <c r="AR415" s="204"/>
      <c r="AS415" s="204"/>
      <c r="AT415" s="204"/>
      <c r="AU415" s="204"/>
      <c r="AV415" s="204"/>
      <c r="AW415" s="204"/>
      <c r="AX415" s="204"/>
      <c r="AY415" s="204" t="str">
        <f t="shared" si="124"/>
        <v>CRD 92</v>
      </c>
      <c r="AZ415" s="204" t="str">
        <f>IF(COUNTIF(AY:AY,AY415)=1,AY415,IF(AND(COUNTIF(AY:AY,AY415)&gt;1,COUNTIF(AZ$2:AZ414,AY415)&gt;=1),"",AY415))</f>
        <v/>
      </c>
      <c r="BA415" s="204" t="str">
        <v/>
      </c>
      <c r="BB415" s="204" t="str">
        <f>IF(BA415="","",MAX(BB$2:BB414)+1)</f>
        <v/>
      </c>
      <c r="BC415" s="204"/>
      <c r="BD415" s="204">
        <v>413</v>
      </c>
      <c r="BE415" s="204" t="str">
        <f t="shared" si="125"/>
        <v>PM 16-B CHLORTETRACYCLINE 100 PORC-AGNEAU ET CHEVREAU SEVRES</v>
      </c>
      <c r="BF415" s="204" t="str">
        <f t="shared" si="114"/>
        <v>PM</v>
      </c>
      <c r="BG415" s="204" t="str">
        <f t="shared" si="115"/>
        <v>TETRACYCLINES</v>
      </c>
      <c r="BH415" s="204" t="str">
        <f t="shared" si="116"/>
        <v/>
      </c>
      <c r="BI415" s="204" t="str">
        <f t="shared" si="117"/>
        <v/>
      </c>
      <c r="BJ415" s="204" t="str">
        <f t="shared" si="118"/>
        <v>chlortetracycline</v>
      </c>
      <c r="BK415" s="204" t="str">
        <f t="shared" si="119"/>
        <v/>
      </c>
      <c r="BL415" s="204" t="str">
        <f t="shared" si="120"/>
        <v/>
      </c>
      <c r="BM415" s="204" t="str">
        <f t="shared" si="126"/>
        <v>Chlortétracycline</v>
      </c>
      <c r="BN415" s="204" t="str">
        <f t="shared" si="121"/>
        <v>Chlortétracycline</v>
      </c>
      <c r="BO415" s="204" t="str">
        <f t="shared" si="122"/>
        <v/>
      </c>
      <c r="BP415" s="204" t="str">
        <f t="shared" si="123"/>
        <v/>
      </c>
      <c r="BQ415" s="204" t="str">
        <f t="shared" si="127"/>
        <v>Tetracyclines</v>
      </c>
      <c r="BR415" s="204" t="str">
        <f t="shared" si="128"/>
        <v>Tetracyclines</v>
      </c>
      <c r="BS415" s="204" t="str">
        <f t="shared" si="129"/>
        <v/>
      </c>
      <c r="BT415" s="204" t="str">
        <f t="shared" si="130"/>
        <v/>
      </c>
      <c r="BU415" s="104" t="str">
        <f t="shared" si="131"/>
        <v>Prémélanges médicamenteux</v>
      </c>
      <c r="BV415" s="202" t="str">
        <f t="shared" si="132"/>
        <v/>
      </c>
      <c r="BX415"/>
      <c r="BY415"/>
      <c r="BZ415"/>
      <c r="CA415"/>
      <c r="CB415"/>
      <c r="CD415"/>
      <c r="CO415" s="202">
        <v>414</v>
      </c>
    </row>
    <row r="416" spans="1:93" x14ac:dyDescent="0.25">
      <c r="A416" s="203" t="s">
        <v>1744</v>
      </c>
      <c r="B416" s="204" t="s">
        <v>1749</v>
      </c>
      <c r="C416" s="204" t="s">
        <v>1750</v>
      </c>
      <c r="D416" s="210" t="s">
        <v>1065</v>
      </c>
      <c r="E416" s="204" t="s">
        <v>924</v>
      </c>
      <c r="F416" s="204" t="s">
        <v>341</v>
      </c>
      <c r="G416" s="204" t="s">
        <v>925</v>
      </c>
      <c r="H416" s="204" t="s">
        <v>926</v>
      </c>
      <c r="I416" s="204" t="s">
        <v>910</v>
      </c>
      <c r="J416" s="204" t="s">
        <v>1746</v>
      </c>
      <c r="K416" s="204" t="s">
        <v>891</v>
      </c>
      <c r="L416" s="204" t="s">
        <v>892</v>
      </c>
      <c r="M416" s="204" t="s">
        <v>213</v>
      </c>
      <c r="N416" s="204" t="s">
        <v>1119</v>
      </c>
      <c r="O416" s="204" t="s">
        <v>928</v>
      </c>
      <c r="P416" s="204" t="s">
        <v>895</v>
      </c>
      <c r="Q416" s="204" t="s">
        <v>1751</v>
      </c>
      <c r="R416" s="204">
        <v>31.25</v>
      </c>
      <c r="S416" s="204">
        <v>5</v>
      </c>
      <c r="T416" s="204">
        <v>0</v>
      </c>
      <c r="U416" s="204">
        <v>0</v>
      </c>
      <c r="V416" s="204">
        <v>0</v>
      </c>
      <c r="W416" s="204">
        <v>0</v>
      </c>
      <c r="X416" s="204">
        <v>0</v>
      </c>
      <c r="Y416" s="204">
        <v>0</v>
      </c>
      <c r="Z416" s="204">
        <v>0</v>
      </c>
      <c r="AA416" s="204">
        <v>0</v>
      </c>
      <c r="AB416" s="204">
        <v>0</v>
      </c>
      <c r="AC416" s="204">
        <v>0</v>
      </c>
      <c r="AD416" s="204">
        <v>31.25</v>
      </c>
      <c r="AE416" s="204">
        <v>5</v>
      </c>
      <c r="AF416" s="204">
        <v>31.25</v>
      </c>
      <c r="AG416" s="204">
        <v>5</v>
      </c>
      <c r="AH416" s="204">
        <v>0</v>
      </c>
      <c r="AI416" s="204">
        <v>0</v>
      </c>
      <c r="AJ416" s="204" t="s">
        <v>1029</v>
      </c>
      <c r="AK416" s="204" t="s">
        <v>1030</v>
      </c>
      <c r="AL416" s="204" t="s">
        <v>213</v>
      </c>
      <c r="AM416" s="204" t="s">
        <v>868</v>
      </c>
      <c r="AN416" s="204" t="s">
        <v>992</v>
      </c>
      <c r="AO416" s="204" t="s">
        <v>859</v>
      </c>
      <c r="AP416" s="204" t="s">
        <v>1235</v>
      </c>
      <c r="AQ416" s="204"/>
      <c r="AR416" s="204"/>
      <c r="AS416" s="204"/>
      <c r="AT416" s="204"/>
      <c r="AU416" s="204"/>
      <c r="AV416" s="204"/>
      <c r="AW416" s="204"/>
      <c r="AX416" s="204"/>
      <c r="AY416" s="204" t="str">
        <f t="shared" si="124"/>
        <v>CRD 92</v>
      </c>
      <c r="AZ416" s="204" t="str">
        <f>IF(COUNTIF(AY:AY,AY416)=1,AY416,IF(AND(COUNTIF(AY:AY,AY416)&gt;1,COUNTIF(AZ$2:AZ415,AY416)&gt;=1),"",AY416))</f>
        <v/>
      </c>
      <c r="BA416" s="204" t="str">
        <v/>
      </c>
      <c r="BB416" s="204" t="str">
        <f>IF(BA416="","",MAX(BB$2:BB415)+1)</f>
        <v/>
      </c>
      <c r="BC416" s="204"/>
      <c r="BD416" s="204">
        <v>414</v>
      </c>
      <c r="BE416" s="204" t="str">
        <f t="shared" si="125"/>
        <v>PM 17-A OXYTETRACYCLINE 40 LAPIN-VOLAILLE-PORC-AGNEAU ET CHEVREAU SEVRES</v>
      </c>
      <c r="BF416" s="204" t="str">
        <f t="shared" si="114"/>
        <v>PM</v>
      </c>
      <c r="BG416" s="204" t="str">
        <f t="shared" si="115"/>
        <v>TETRACYCLINES</v>
      </c>
      <c r="BH416" s="204" t="str">
        <f t="shared" si="116"/>
        <v/>
      </c>
      <c r="BI416" s="204" t="str">
        <f t="shared" si="117"/>
        <v/>
      </c>
      <c r="BJ416" s="204" t="str">
        <f t="shared" si="118"/>
        <v>oxytetracycline</v>
      </c>
      <c r="BK416" s="204" t="str">
        <f t="shared" si="119"/>
        <v/>
      </c>
      <c r="BL416" s="204" t="str">
        <f t="shared" si="120"/>
        <v/>
      </c>
      <c r="BM416" s="204" t="str">
        <f t="shared" si="126"/>
        <v>Oxytétracycline</v>
      </c>
      <c r="BN416" s="204" t="str">
        <f t="shared" si="121"/>
        <v>Oxytétracycline</v>
      </c>
      <c r="BO416" s="204" t="str">
        <f t="shared" si="122"/>
        <v/>
      </c>
      <c r="BP416" s="204" t="str">
        <f t="shared" si="123"/>
        <v/>
      </c>
      <c r="BQ416" s="204" t="str">
        <f t="shared" si="127"/>
        <v>Tetracyclines</v>
      </c>
      <c r="BR416" s="204" t="str">
        <f t="shared" si="128"/>
        <v>Tetracyclines</v>
      </c>
      <c r="BS416" s="204" t="str">
        <f t="shared" si="129"/>
        <v/>
      </c>
      <c r="BT416" s="204" t="str">
        <f t="shared" si="130"/>
        <v/>
      </c>
      <c r="BU416" s="104" t="str">
        <f t="shared" si="131"/>
        <v>Prémélanges médicamenteux</v>
      </c>
      <c r="BV416" s="202" t="str">
        <f t="shared" si="132"/>
        <v/>
      </c>
      <c r="BX416"/>
      <c r="BY416"/>
      <c r="BZ416"/>
      <c r="CA416"/>
      <c r="CB416"/>
      <c r="CD416"/>
      <c r="CO416" s="202">
        <v>415</v>
      </c>
    </row>
    <row r="417" spans="1:93" x14ac:dyDescent="0.25">
      <c r="A417" s="203" t="s">
        <v>1680</v>
      </c>
      <c r="B417" s="204" t="s">
        <v>1681</v>
      </c>
      <c r="C417" s="204" t="s">
        <v>1411</v>
      </c>
      <c r="D417" s="210" t="s">
        <v>1023</v>
      </c>
      <c r="E417" s="204" t="s">
        <v>924</v>
      </c>
      <c r="F417" s="204" t="s">
        <v>83</v>
      </c>
      <c r="G417" s="204" t="s">
        <v>925</v>
      </c>
      <c r="H417" s="204" t="s">
        <v>1183</v>
      </c>
      <c r="I417" s="204" t="s">
        <v>910</v>
      </c>
      <c r="J417" s="204" t="s">
        <v>1027</v>
      </c>
      <c r="K417" s="204" t="s">
        <v>957</v>
      </c>
      <c r="L417" s="204" t="s">
        <v>1037</v>
      </c>
      <c r="M417" s="204" t="s">
        <v>213</v>
      </c>
      <c r="N417" s="204" t="s">
        <v>1682</v>
      </c>
      <c r="O417" s="204" t="s">
        <v>992</v>
      </c>
      <c r="P417" s="204" t="s">
        <v>859</v>
      </c>
      <c r="Q417" s="204" t="s">
        <v>1683</v>
      </c>
      <c r="R417" s="204">
        <v>25</v>
      </c>
      <c r="S417" s="204">
        <v>3</v>
      </c>
      <c r="T417" s="204">
        <v>0</v>
      </c>
      <c r="U417" s="204">
        <v>0</v>
      </c>
      <c r="V417" s="204">
        <v>0</v>
      </c>
      <c r="W417" s="204">
        <v>0</v>
      </c>
      <c r="X417" s="204">
        <v>0</v>
      </c>
      <c r="Y417" s="204">
        <v>0</v>
      </c>
      <c r="Z417" s="204">
        <v>0</v>
      </c>
      <c r="AA417" s="204">
        <v>0</v>
      </c>
      <c r="AB417" s="204">
        <v>25</v>
      </c>
      <c r="AC417" s="204">
        <v>3</v>
      </c>
      <c r="AD417" s="204">
        <v>25</v>
      </c>
      <c r="AE417" s="204">
        <v>3</v>
      </c>
      <c r="AF417" s="204">
        <v>0</v>
      </c>
      <c r="AG417" s="204">
        <v>0</v>
      </c>
      <c r="AH417" s="204">
        <v>0</v>
      </c>
      <c r="AI417" s="204">
        <v>0</v>
      </c>
      <c r="AJ417" s="204" t="s">
        <v>1029</v>
      </c>
      <c r="AK417" s="204" t="s">
        <v>1030</v>
      </c>
      <c r="AL417" s="204" t="s">
        <v>213</v>
      </c>
      <c r="AM417" s="204" t="s">
        <v>881</v>
      </c>
      <c r="AN417" s="204" t="s">
        <v>992</v>
      </c>
      <c r="AO417" s="204" t="s">
        <v>859</v>
      </c>
      <c r="AP417" s="204" t="s">
        <v>873</v>
      </c>
      <c r="AQ417" s="204"/>
      <c r="AR417" s="204"/>
      <c r="AS417" s="204"/>
      <c r="AT417" s="204"/>
      <c r="AU417" s="204"/>
      <c r="AV417" s="204"/>
      <c r="AW417" s="204"/>
      <c r="AX417" s="204"/>
      <c r="AY417" s="204" t="str">
        <f t="shared" si="124"/>
        <v>CUBARMIX</v>
      </c>
      <c r="AZ417" s="204" t="str">
        <f>IF(COUNTIF(AY:AY,AY417)=1,AY417,IF(AND(COUNTIF(AY:AY,AY417)&gt;1,COUNTIF(AZ$2:AZ416,AY417)&gt;=1),"",AY417))</f>
        <v>CUBARMIX</v>
      </c>
      <c r="BA417" s="204" t="str">
        <v/>
      </c>
      <c r="BB417" s="204" t="str">
        <f>IF(BA417="","",MAX(BB$2:BB416)+1)</f>
        <v/>
      </c>
      <c r="BC417" s="204"/>
      <c r="BD417" s="204">
        <v>415</v>
      </c>
      <c r="BE417" s="204" t="str">
        <f t="shared" si="125"/>
        <v>PM 17-B OXYTETRACYCLINE 100 PORC-AGNEAU ET CHEVREAU SEVRES</v>
      </c>
      <c r="BF417" s="204" t="str">
        <f t="shared" si="114"/>
        <v>PM</v>
      </c>
      <c r="BG417" s="204" t="str">
        <f t="shared" si="115"/>
        <v>TETRACYCLINES</v>
      </c>
      <c r="BH417" s="204" t="str">
        <f t="shared" si="116"/>
        <v/>
      </c>
      <c r="BI417" s="204" t="str">
        <f t="shared" si="117"/>
        <v/>
      </c>
      <c r="BJ417" s="204" t="str">
        <f t="shared" si="118"/>
        <v>oxytetracycline</v>
      </c>
      <c r="BK417" s="204" t="str">
        <f t="shared" si="119"/>
        <v/>
      </c>
      <c r="BL417" s="204" t="str">
        <f t="shared" si="120"/>
        <v/>
      </c>
      <c r="BM417" s="204" t="str">
        <f t="shared" si="126"/>
        <v>Oxytétracycline</v>
      </c>
      <c r="BN417" s="204" t="str">
        <f t="shared" si="121"/>
        <v>Oxytétracycline</v>
      </c>
      <c r="BO417" s="204" t="str">
        <f t="shared" si="122"/>
        <v/>
      </c>
      <c r="BP417" s="204" t="str">
        <f t="shared" si="123"/>
        <v/>
      </c>
      <c r="BQ417" s="204" t="str">
        <f t="shared" si="127"/>
        <v>Tetracyclines</v>
      </c>
      <c r="BR417" s="204" t="str">
        <f t="shared" si="128"/>
        <v>Tetracyclines</v>
      </c>
      <c r="BS417" s="204" t="str">
        <f t="shared" si="129"/>
        <v/>
      </c>
      <c r="BT417" s="204" t="str">
        <f t="shared" si="130"/>
        <v/>
      </c>
      <c r="BU417" s="104" t="str">
        <f t="shared" si="131"/>
        <v>Prémélanges médicamenteux</v>
      </c>
      <c r="BV417" s="202" t="str">
        <f t="shared" si="132"/>
        <v/>
      </c>
      <c r="BX417"/>
      <c r="BY417"/>
      <c r="BZ417"/>
      <c r="CA417"/>
      <c r="CB417"/>
      <c r="CD417"/>
      <c r="CO417" s="202">
        <v>416</v>
      </c>
    </row>
    <row r="418" spans="1:93" x14ac:dyDescent="0.25">
      <c r="A418" s="203" t="s">
        <v>1680</v>
      </c>
      <c r="B418" s="204" t="s">
        <v>1684</v>
      </c>
      <c r="C418" s="204" t="s">
        <v>1685</v>
      </c>
      <c r="D418" s="210" t="s">
        <v>1686</v>
      </c>
      <c r="E418" s="204" t="s">
        <v>924</v>
      </c>
      <c r="F418" s="204" t="s">
        <v>83</v>
      </c>
      <c r="G418" s="204" t="s">
        <v>925</v>
      </c>
      <c r="H418" s="204" t="s">
        <v>1183</v>
      </c>
      <c r="I418" s="204" t="s">
        <v>910</v>
      </c>
      <c r="J418" s="204" t="s">
        <v>1027</v>
      </c>
      <c r="K418" s="204" t="s">
        <v>957</v>
      </c>
      <c r="L418" s="204" t="s">
        <v>1037</v>
      </c>
      <c r="M418" s="204" t="s">
        <v>213</v>
      </c>
      <c r="N418" s="204" t="s">
        <v>1682</v>
      </c>
      <c r="O418" s="204" t="s">
        <v>992</v>
      </c>
      <c r="P418" s="204" t="s">
        <v>859</v>
      </c>
      <c r="Q418" s="204" t="s">
        <v>1687</v>
      </c>
      <c r="R418" s="204">
        <v>25</v>
      </c>
      <c r="S418" s="204">
        <v>3</v>
      </c>
      <c r="T418" s="204">
        <v>0</v>
      </c>
      <c r="U418" s="204">
        <v>0</v>
      </c>
      <c r="V418" s="204">
        <v>0</v>
      </c>
      <c r="W418" s="204">
        <v>0</v>
      </c>
      <c r="X418" s="204">
        <v>0</v>
      </c>
      <c r="Y418" s="204">
        <v>0</v>
      </c>
      <c r="Z418" s="204">
        <v>0</v>
      </c>
      <c r="AA418" s="204">
        <v>0</v>
      </c>
      <c r="AB418" s="204">
        <v>25</v>
      </c>
      <c r="AC418" s="204">
        <v>3</v>
      </c>
      <c r="AD418" s="204">
        <v>25</v>
      </c>
      <c r="AE418" s="204">
        <v>3</v>
      </c>
      <c r="AF418" s="204">
        <v>0</v>
      </c>
      <c r="AG418" s="204">
        <v>0</v>
      </c>
      <c r="AH418" s="204">
        <v>0</v>
      </c>
      <c r="AI418" s="204">
        <v>0</v>
      </c>
      <c r="AJ418" s="204" t="s">
        <v>1029</v>
      </c>
      <c r="AK418" s="204" t="s">
        <v>1030</v>
      </c>
      <c r="AL418" s="204" t="s">
        <v>213</v>
      </c>
      <c r="AM418" s="204" t="s">
        <v>881</v>
      </c>
      <c r="AN418" s="204" t="s">
        <v>992</v>
      </c>
      <c r="AO418" s="204" t="s">
        <v>859</v>
      </c>
      <c r="AP418" s="204" t="s">
        <v>1688</v>
      </c>
      <c r="AQ418" s="204"/>
      <c r="AR418" s="204"/>
      <c r="AS418" s="204"/>
      <c r="AT418" s="204"/>
      <c r="AU418" s="204"/>
      <c r="AV418" s="204"/>
      <c r="AW418" s="204"/>
      <c r="AX418" s="204"/>
      <c r="AY418" s="204" t="str">
        <f t="shared" si="124"/>
        <v>CUBARMIX</v>
      </c>
      <c r="AZ418" s="204" t="str">
        <f>IF(COUNTIF(AY:AY,AY418)=1,AY418,IF(AND(COUNTIF(AY:AY,AY418)&gt;1,COUNTIF(AZ$2:AZ417,AY418)&gt;=1),"",AY418))</f>
        <v/>
      </c>
      <c r="BA418" s="204" t="str">
        <v/>
      </c>
      <c r="BB418" s="204" t="str">
        <f>IF(BA418="","",MAX(BB$2:BB417)+1)</f>
        <v/>
      </c>
      <c r="BC418" s="204"/>
      <c r="BD418" s="204">
        <v>416</v>
      </c>
      <c r="BE418" s="204" t="str">
        <f t="shared" si="125"/>
        <v>PM 18-3 TIAMULINE 6.5 DELTAVIT ENTERITE PORC ENTEROCOLITE LAPIN</v>
      </c>
      <c r="BF418" s="204" t="str">
        <f t="shared" si="114"/>
        <v>PM</v>
      </c>
      <c r="BG418" s="204" t="str">
        <f t="shared" si="115"/>
        <v>PLEUROMUTILINES</v>
      </c>
      <c r="BH418" s="204" t="str">
        <f t="shared" si="116"/>
        <v/>
      </c>
      <c r="BI418" s="204" t="str">
        <f t="shared" si="117"/>
        <v/>
      </c>
      <c r="BJ418" s="204" t="str">
        <f t="shared" si="118"/>
        <v>tiamulin</v>
      </c>
      <c r="BK418" s="204" t="str">
        <f t="shared" si="119"/>
        <v/>
      </c>
      <c r="BL418" s="204" t="str">
        <f t="shared" si="120"/>
        <v/>
      </c>
      <c r="BM418" s="204" t="str">
        <f t="shared" si="126"/>
        <v>Tiamuline</v>
      </c>
      <c r="BN418" s="204" t="str">
        <f t="shared" si="121"/>
        <v>Tiamuline</v>
      </c>
      <c r="BO418" s="204" t="str">
        <f t="shared" si="122"/>
        <v/>
      </c>
      <c r="BP418" s="204" t="str">
        <f t="shared" si="123"/>
        <v/>
      </c>
      <c r="BQ418" s="204" t="str">
        <f t="shared" si="127"/>
        <v>Pleuromutilines</v>
      </c>
      <c r="BR418" s="204" t="str">
        <f t="shared" si="128"/>
        <v>Pleuromutilines</v>
      </c>
      <c r="BS418" s="204" t="str">
        <f t="shared" si="129"/>
        <v/>
      </c>
      <c r="BT418" s="204" t="str">
        <f t="shared" si="130"/>
        <v/>
      </c>
      <c r="BU418" s="104" t="str">
        <f t="shared" si="131"/>
        <v>Prémélanges médicamenteux</v>
      </c>
      <c r="BV418" s="202" t="str">
        <f t="shared" si="132"/>
        <v/>
      </c>
      <c r="BX418"/>
      <c r="BY418"/>
      <c r="BZ418"/>
      <c r="CA418"/>
      <c r="CB418"/>
      <c r="CD418"/>
      <c r="CO418" s="202">
        <v>417</v>
      </c>
    </row>
    <row r="419" spans="1:93" x14ac:dyDescent="0.25">
      <c r="A419" s="203" t="s">
        <v>1341</v>
      </c>
      <c r="B419" s="204" t="s">
        <v>1342</v>
      </c>
      <c r="C419" s="204" t="s">
        <v>1343</v>
      </c>
      <c r="D419" s="210" t="s">
        <v>1235</v>
      </c>
      <c r="E419" s="204" t="s">
        <v>852</v>
      </c>
      <c r="F419" s="204" t="s">
        <v>1344</v>
      </c>
      <c r="G419" s="204" t="s">
        <v>1055</v>
      </c>
      <c r="H419" s="204" t="s">
        <v>1285</v>
      </c>
      <c r="I419" s="204" t="s">
        <v>910</v>
      </c>
      <c r="J419" s="204" t="s">
        <v>957</v>
      </c>
      <c r="K419" s="204" t="s">
        <v>957</v>
      </c>
      <c r="L419" s="204" t="s">
        <v>1106</v>
      </c>
      <c r="M419" s="204" t="s">
        <v>213</v>
      </c>
      <c r="N419" s="204" t="s">
        <v>851</v>
      </c>
      <c r="O419" s="204" t="s">
        <v>858</v>
      </c>
      <c r="P419" s="204" t="s">
        <v>859</v>
      </c>
      <c r="Q419" s="204" t="s">
        <v>1179</v>
      </c>
      <c r="R419" s="204">
        <v>0</v>
      </c>
      <c r="S419" s="204">
        <v>0</v>
      </c>
      <c r="T419" s="204">
        <v>0</v>
      </c>
      <c r="U419" s="204">
        <v>0</v>
      </c>
      <c r="V419" s="204">
        <v>0</v>
      </c>
      <c r="W419" s="204">
        <v>0</v>
      </c>
      <c r="X419" s="204">
        <v>0</v>
      </c>
      <c r="Y419" s="204">
        <v>0</v>
      </c>
      <c r="Z419" s="204">
        <v>60</v>
      </c>
      <c r="AA419" s="204">
        <v>8</v>
      </c>
      <c r="AB419" s="204">
        <v>0</v>
      </c>
      <c r="AC419" s="204">
        <v>0</v>
      </c>
      <c r="AD419" s="204">
        <v>0</v>
      </c>
      <c r="AE419" s="204">
        <v>0</v>
      </c>
      <c r="AF419" s="204">
        <v>0</v>
      </c>
      <c r="AG419" s="204">
        <v>0</v>
      </c>
      <c r="AH419" s="204">
        <v>0</v>
      </c>
      <c r="AI419" s="204">
        <v>0</v>
      </c>
      <c r="AJ419" s="204"/>
      <c r="AK419" s="204"/>
      <c r="AL419" s="204"/>
      <c r="AM419" s="204"/>
      <c r="AN419" s="204"/>
      <c r="AO419" s="204"/>
      <c r="AP419" s="204"/>
      <c r="AQ419" s="204"/>
      <c r="AR419" s="204"/>
      <c r="AS419" s="204"/>
      <c r="AT419" s="204"/>
      <c r="AU419" s="204"/>
      <c r="AV419" s="204"/>
      <c r="AW419" s="204"/>
      <c r="AX419" s="204"/>
      <c r="AY419" s="204" t="str">
        <f t="shared" si="124"/>
        <v/>
      </c>
      <c r="AZ419" s="204" t="str">
        <f>IF(COUNTIF(AY:AY,AY419)=1,AY419,IF(AND(COUNTIF(AY:AY,AY419)&gt;1,COUNTIF(AZ$2:AZ418,AY419)&gt;=1),"",AY419))</f>
        <v/>
      </c>
      <c r="BA419" s="204" t="str">
        <v/>
      </c>
      <c r="BB419" s="204" t="str">
        <f>IF(BA419="","",MAX(BB$2:BB418)+1)</f>
        <v/>
      </c>
      <c r="BC419" s="204"/>
      <c r="BD419" s="204">
        <v>417</v>
      </c>
      <c r="BE419" s="204" t="str">
        <f t="shared" si="125"/>
        <v>PM 20 TILMICOSINE 40 PORCS</v>
      </c>
      <c r="BF419" s="204" t="str">
        <f t="shared" si="114"/>
        <v>PM</v>
      </c>
      <c r="BG419" s="204" t="str">
        <f t="shared" si="115"/>
        <v>MACROLIDES</v>
      </c>
      <c r="BH419" s="204" t="str">
        <f t="shared" si="116"/>
        <v/>
      </c>
      <c r="BI419" s="204" t="str">
        <f t="shared" si="117"/>
        <v/>
      </c>
      <c r="BJ419" s="204" t="str">
        <f t="shared" si="118"/>
        <v>tilmicosin</v>
      </c>
      <c r="BK419" s="204" t="str">
        <f t="shared" si="119"/>
        <v/>
      </c>
      <c r="BL419" s="204" t="str">
        <f t="shared" si="120"/>
        <v/>
      </c>
      <c r="BM419" s="204" t="str">
        <f t="shared" si="126"/>
        <v>Tilmicosine</v>
      </c>
      <c r="BN419" s="204" t="str">
        <f t="shared" si="121"/>
        <v>Tilmicosine</v>
      </c>
      <c r="BO419" s="204" t="str">
        <f t="shared" si="122"/>
        <v/>
      </c>
      <c r="BP419" s="204" t="str">
        <f t="shared" si="123"/>
        <v/>
      </c>
      <c r="BQ419" s="204" t="str">
        <f t="shared" si="127"/>
        <v>Macrolides</v>
      </c>
      <c r="BR419" s="204" t="str">
        <f t="shared" si="128"/>
        <v>Macrolides</v>
      </c>
      <c r="BS419" s="204" t="str">
        <f t="shared" si="129"/>
        <v/>
      </c>
      <c r="BT419" s="204" t="str">
        <f t="shared" si="130"/>
        <v/>
      </c>
      <c r="BU419" s="104" t="str">
        <f t="shared" si="131"/>
        <v>Prémélanges médicamenteux</v>
      </c>
      <c r="BV419" s="202" t="str">
        <f t="shared" si="132"/>
        <v/>
      </c>
      <c r="BX419"/>
      <c r="BY419"/>
      <c r="BZ419"/>
      <c r="CA419"/>
      <c r="CB419"/>
      <c r="CD419"/>
      <c r="CO419" s="202">
        <v>418</v>
      </c>
    </row>
    <row r="420" spans="1:93" x14ac:dyDescent="0.25">
      <c r="A420" s="203" t="s">
        <v>1341</v>
      </c>
      <c r="B420" s="204" t="s">
        <v>1345</v>
      </c>
      <c r="C420" s="204" t="s">
        <v>1346</v>
      </c>
      <c r="D420" s="210" t="s">
        <v>1004</v>
      </c>
      <c r="E420" s="204" t="s">
        <v>852</v>
      </c>
      <c r="F420" s="204" t="s">
        <v>1344</v>
      </c>
      <c r="G420" s="204" t="s">
        <v>1055</v>
      </c>
      <c r="H420" s="204" t="s">
        <v>1285</v>
      </c>
      <c r="I420" s="204" t="s">
        <v>910</v>
      </c>
      <c r="J420" s="204" t="s">
        <v>957</v>
      </c>
      <c r="K420" s="204" t="s">
        <v>957</v>
      </c>
      <c r="L420" s="204" t="s">
        <v>1106</v>
      </c>
      <c r="M420" s="204" t="s">
        <v>213</v>
      </c>
      <c r="N420" s="204" t="s">
        <v>851</v>
      </c>
      <c r="O420" s="204" t="s">
        <v>858</v>
      </c>
      <c r="P420" s="204" t="s">
        <v>859</v>
      </c>
      <c r="Q420" s="204" t="s">
        <v>868</v>
      </c>
      <c r="R420" s="204">
        <v>0</v>
      </c>
      <c r="S420" s="204">
        <v>0</v>
      </c>
      <c r="T420" s="204">
        <v>0</v>
      </c>
      <c r="U420" s="204">
        <v>0</v>
      </c>
      <c r="V420" s="204">
        <v>0</v>
      </c>
      <c r="W420" s="204">
        <v>0</v>
      </c>
      <c r="X420" s="204">
        <v>0</v>
      </c>
      <c r="Y420" s="204">
        <v>0</v>
      </c>
      <c r="Z420" s="204">
        <v>60</v>
      </c>
      <c r="AA420" s="204">
        <v>8</v>
      </c>
      <c r="AB420" s="204">
        <v>0</v>
      </c>
      <c r="AC420" s="204">
        <v>0</v>
      </c>
      <c r="AD420" s="204">
        <v>0</v>
      </c>
      <c r="AE420" s="204">
        <v>0</v>
      </c>
      <c r="AF420" s="204">
        <v>0</v>
      </c>
      <c r="AG420" s="204">
        <v>0</v>
      </c>
      <c r="AH420" s="204">
        <v>0</v>
      </c>
      <c r="AI420" s="204">
        <v>0</v>
      </c>
      <c r="AJ420" s="204"/>
      <c r="AK420" s="204"/>
      <c r="AL420" s="204"/>
      <c r="AM420" s="204"/>
      <c r="AN420" s="204"/>
      <c r="AO420" s="204"/>
      <c r="AP420" s="204"/>
      <c r="AQ420" s="204"/>
      <c r="AR420" s="204"/>
      <c r="AS420" s="204"/>
      <c r="AT420" s="204"/>
      <c r="AU420" s="204"/>
      <c r="AV420" s="204"/>
      <c r="AW420" s="204"/>
      <c r="AX420" s="204"/>
      <c r="AY420" s="204" t="str">
        <f t="shared" si="124"/>
        <v/>
      </c>
      <c r="AZ420" s="204" t="str">
        <f>IF(COUNTIF(AY:AY,AY420)=1,AY420,IF(AND(COUNTIF(AY:AY,AY420)&gt;1,COUNTIF(AZ$2:AZ419,AY420)&gt;=1),"",AY420))</f>
        <v/>
      </c>
      <c r="BA420" s="204" t="str">
        <v/>
      </c>
      <c r="BB420" s="204" t="str">
        <f>IF(BA420="","",MAX(BB$2:BB419)+1)</f>
        <v/>
      </c>
      <c r="BC420" s="204"/>
      <c r="BD420" s="204">
        <v>418</v>
      </c>
      <c r="BE420" s="204" t="str">
        <f t="shared" si="125"/>
        <v>PM 21 TYLOSINE 20 PORC-VOLAILLE</v>
      </c>
      <c r="BF420" s="204" t="str">
        <f t="shared" si="114"/>
        <v>PM</v>
      </c>
      <c r="BG420" s="204" t="str">
        <f t="shared" si="115"/>
        <v>MACROLIDES</v>
      </c>
      <c r="BH420" s="204" t="str">
        <f t="shared" si="116"/>
        <v/>
      </c>
      <c r="BI420" s="204" t="str">
        <f t="shared" si="117"/>
        <v/>
      </c>
      <c r="BJ420" s="204" t="str">
        <f t="shared" si="118"/>
        <v>tylosin</v>
      </c>
      <c r="BK420" s="204" t="str">
        <f t="shared" si="119"/>
        <v/>
      </c>
      <c r="BL420" s="204" t="str">
        <f t="shared" si="120"/>
        <v/>
      </c>
      <c r="BM420" s="204" t="str">
        <f t="shared" si="126"/>
        <v>Tylosine</v>
      </c>
      <c r="BN420" s="204" t="str">
        <f t="shared" si="121"/>
        <v>Tylosine</v>
      </c>
      <c r="BO420" s="204" t="str">
        <f t="shared" si="122"/>
        <v/>
      </c>
      <c r="BP420" s="204" t="str">
        <f t="shared" si="123"/>
        <v/>
      </c>
      <c r="BQ420" s="204" t="str">
        <f t="shared" si="127"/>
        <v>Macrolides</v>
      </c>
      <c r="BR420" s="204" t="str">
        <f t="shared" si="128"/>
        <v>Macrolides</v>
      </c>
      <c r="BS420" s="204" t="str">
        <f t="shared" si="129"/>
        <v/>
      </c>
      <c r="BT420" s="204" t="str">
        <f t="shared" si="130"/>
        <v/>
      </c>
      <c r="BU420" s="104" t="str">
        <f t="shared" si="131"/>
        <v>Prémélanges médicamenteux</v>
      </c>
      <c r="BV420" s="202" t="str">
        <f t="shared" si="132"/>
        <v/>
      </c>
      <c r="BX420"/>
      <c r="BY420"/>
      <c r="BZ420"/>
      <c r="CA420"/>
      <c r="CB420"/>
      <c r="CD420"/>
      <c r="CO420" s="202">
        <v>419</v>
      </c>
    </row>
    <row r="421" spans="1:93" x14ac:dyDescent="0.25">
      <c r="A421" s="203" t="s">
        <v>1341</v>
      </c>
      <c r="B421" s="204" t="s">
        <v>1347</v>
      </c>
      <c r="C421" s="204" t="s">
        <v>1348</v>
      </c>
      <c r="D421" s="210" t="s">
        <v>1054</v>
      </c>
      <c r="E421" s="204" t="s">
        <v>852</v>
      </c>
      <c r="F421" s="204" t="s">
        <v>1344</v>
      </c>
      <c r="G421" s="204" t="s">
        <v>1055</v>
      </c>
      <c r="H421" s="204" t="s">
        <v>1285</v>
      </c>
      <c r="I421" s="204" t="s">
        <v>910</v>
      </c>
      <c r="J421" s="204" t="s">
        <v>957</v>
      </c>
      <c r="K421" s="204" t="s">
        <v>957</v>
      </c>
      <c r="L421" s="204" t="s">
        <v>1106</v>
      </c>
      <c r="M421" s="204" t="s">
        <v>213</v>
      </c>
      <c r="N421" s="204" t="s">
        <v>851</v>
      </c>
      <c r="O421" s="204" t="s">
        <v>858</v>
      </c>
      <c r="P421" s="204" t="s">
        <v>859</v>
      </c>
      <c r="Q421" s="204" t="s">
        <v>1004</v>
      </c>
      <c r="R421" s="204">
        <v>0</v>
      </c>
      <c r="S421" s="204">
        <v>0</v>
      </c>
      <c r="T421" s="204">
        <v>0</v>
      </c>
      <c r="U421" s="204">
        <v>0</v>
      </c>
      <c r="V421" s="204">
        <v>0</v>
      </c>
      <c r="W421" s="204">
        <v>0</v>
      </c>
      <c r="X421" s="204">
        <v>0</v>
      </c>
      <c r="Y421" s="204">
        <v>0</v>
      </c>
      <c r="Z421" s="204">
        <v>60</v>
      </c>
      <c r="AA421" s="204">
        <v>8</v>
      </c>
      <c r="AB421" s="204">
        <v>0</v>
      </c>
      <c r="AC421" s="204">
        <v>0</v>
      </c>
      <c r="AD421" s="204">
        <v>0</v>
      </c>
      <c r="AE421" s="204">
        <v>0</v>
      </c>
      <c r="AF421" s="204">
        <v>0</v>
      </c>
      <c r="AG421" s="204">
        <v>0</v>
      </c>
      <c r="AH421" s="204">
        <v>0</v>
      </c>
      <c r="AI421" s="204">
        <v>0</v>
      </c>
      <c r="AJ421" s="204"/>
      <c r="AK421" s="204"/>
      <c r="AL421" s="204"/>
      <c r="AM421" s="204"/>
      <c r="AN421" s="204"/>
      <c r="AO421" s="204"/>
      <c r="AP421" s="204"/>
      <c r="AQ421" s="204"/>
      <c r="AR421" s="204"/>
      <c r="AS421" s="204"/>
      <c r="AT421" s="204"/>
      <c r="AU421" s="204"/>
      <c r="AV421" s="204"/>
      <c r="AW421" s="204"/>
      <c r="AX421" s="204"/>
      <c r="AY421" s="204" t="str">
        <f t="shared" si="124"/>
        <v/>
      </c>
      <c r="AZ421" s="204" t="str">
        <f>IF(COUNTIF(AY:AY,AY421)=1,AY421,IF(AND(COUNTIF(AY:AY,AY421)&gt;1,COUNTIF(AZ$2:AZ420,AY421)&gt;=1),"",AY421))</f>
        <v/>
      </c>
      <c r="BA421" s="204" t="str">
        <v/>
      </c>
      <c r="BB421" s="204" t="str">
        <f>IF(BA421="","",MAX(BB$2:BB420)+1)</f>
        <v/>
      </c>
      <c r="BC421" s="204"/>
      <c r="BD421" s="204">
        <v>419</v>
      </c>
      <c r="BE421" s="204" t="str">
        <f t="shared" si="125"/>
        <v>PM 23 APRAMYCINE 20 PORC</v>
      </c>
      <c r="BF421" s="204" t="str">
        <f t="shared" si="114"/>
        <v>PM</v>
      </c>
      <c r="BG421" s="204" t="str">
        <f t="shared" si="115"/>
        <v>AMINOGLYCOSIDES</v>
      </c>
      <c r="BH421" s="204" t="str">
        <f t="shared" si="116"/>
        <v/>
      </c>
      <c r="BI421" s="204" t="str">
        <f t="shared" si="117"/>
        <v/>
      </c>
      <c r="BJ421" s="204" t="str">
        <f t="shared" si="118"/>
        <v>apramycin</v>
      </c>
      <c r="BK421" s="204" t="str">
        <f t="shared" si="119"/>
        <v/>
      </c>
      <c r="BL421" s="204" t="str">
        <f t="shared" si="120"/>
        <v/>
      </c>
      <c r="BM421" s="204" t="str">
        <f t="shared" si="126"/>
        <v>Apramycine</v>
      </c>
      <c r="BN421" s="204" t="str">
        <f t="shared" si="121"/>
        <v>Apramycine</v>
      </c>
      <c r="BO421" s="204" t="str">
        <f t="shared" si="122"/>
        <v/>
      </c>
      <c r="BP421" s="204" t="str">
        <f t="shared" si="123"/>
        <v/>
      </c>
      <c r="BQ421" s="204" t="str">
        <f t="shared" si="127"/>
        <v>Aminoglycosides</v>
      </c>
      <c r="BR421" s="204" t="str">
        <f t="shared" si="128"/>
        <v>Aminoglycosides</v>
      </c>
      <c r="BS421" s="204" t="str">
        <f t="shared" si="129"/>
        <v/>
      </c>
      <c r="BT421" s="204" t="str">
        <f t="shared" si="130"/>
        <v/>
      </c>
      <c r="BU421" s="104" t="str">
        <f t="shared" si="131"/>
        <v>Prémélanges médicamenteux</v>
      </c>
      <c r="BV421" s="202" t="str">
        <f t="shared" si="132"/>
        <v/>
      </c>
      <c r="BX421"/>
      <c r="BY421"/>
      <c r="BZ421"/>
      <c r="CA421"/>
      <c r="CB421"/>
      <c r="CD421"/>
      <c r="CO421" s="202">
        <v>420</v>
      </c>
    </row>
    <row r="422" spans="1:93" x14ac:dyDescent="0.25">
      <c r="A422" s="203" t="s">
        <v>1341</v>
      </c>
      <c r="B422" s="204" t="s">
        <v>1349</v>
      </c>
      <c r="C422" s="204" t="s">
        <v>1350</v>
      </c>
      <c r="D422" s="210" t="s">
        <v>923</v>
      </c>
      <c r="E422" s="204" t="s">
        <v>852</v>
      </c>
      <c r="F422" s="204" t="s">
        <v>1344</v>
      </c>
      <c r="G422" s="204" t="s">
        <v>1055</v>
      </c>
      <c r="H422" s="204" t="s">
        <v>1285</v>
      </c>
      <c r="I422" s="204" t="s">
        <v>910</v>
      </c>
      <c r="J422" s="204" t="s">
        <v>957</v>
      </c>
      <c r="K422" s="204" t="s">
        <v>957</v>
      </c>
      <c r="L422" s="204" t="s">
        <v>1106</v>
      </c>
      <c r="M422" s="204" t="s">
        <v>213</v>
      </c>
      <c r="N422" s="204" t="s">
        <v>851</v>
      </c>
      <c r="O422" s="204" t="s">
        <v>858</v>
      </c>
      <c r="P422" s="204" t="s">
        <v>859</v>
      </c>
      <c r="Q422" s="204" t="s">
        <v>851</v>
      </c>
      <c r="R422" s="204">
        <v>0</v>
      </c>
      <c r="S422" s="204">
        <v>0</v>
      </c>
      <c r="T422" s="204">
        <v>0</v>
      </c>
      <c r="U422" s="204">
        <v>0</v>
      </c>
      <c r="V422" s="204">
        <v>0</v>
      </c>
      <c r="W422" s="204">
        <v>0</v>
      </c>
      <c r="X422" s="204">
        <v>0</v>
      </c>
      <c r="Y422" s="204">
        <v>0</v>
      </c>
      <c r="Z422" s="204">
        <v>60</v>
      </c>
      <c r="AA422" s="204">
        <v>8</v>
      </c>
      <c r="AB422" s="204">
        <v>0</v>
      </c>
      <c r="AC422" s="204">
        <v>0</v>
      </c>
      <c r="AD422" s="204">
        <v>0</v>
      </c>
      <c r="AE422" s="204">
        <v>0</v>
      </c>
      <c r="AF422" s="204">
        <v>0</v>
      </c>
      <c r="AG422" s="204">
        <v>0</v>
      </c>
      <c r="AH422" s="204">
        <v>0</v>
      </c>
      <c r="AI422" s="204">
        <v>0</v>
      </c>
      <c r="AJ422" s="204"/>
      <c r="AK422" s="204"/>
      <c r="AL422" s="204"/>
      <c r="AM422" s="204"/>
      <c r="AN422" s="204"/>
      <c r="AO422" s="204"/>
      <c r="AP422" s="204"/>
      <c r="AQ422" s="204"/>
      <c r="AR422" s="204"/>
      <c r="AS422" s="204"/>
      <c r="AT422" s="204"/>
      <c r="AU422" s="204"/>
      <c r="AV422" s="204"/>
      <c r="AW422" s="204"/>
      <c r="AX422" s="204"/>
      <c r="AY422" s="204" t="str">
        <f t="shared" si="124"/>
        <v/>
      </c>
      <c r="AZ422" s="204" t="str">
        <f>IF(COUNTIF(AY:AY,AY422)=1,AY422,IF(AND(COUNTIF(AY:AY,AY422)&gt;1,COUNTIF(AZ$2:AZ421,AY422)&gt;=1),"",AY422))</f>
        <v/>
      </c>
      <c r="BA422" s="204" t="str">
        <v/>
      </c>
      <c r="BB422" s="204" t="str">
        <f>IF(BA422="","",MAX(BB$2:BB421)+1)</f>
        <v/>
      </c>
      <c r="BC422" s="204"/>
      <c r="BD422" s="204">
        <v>420</v>
      </c>
      <c r="BE422" s="204" t="str">
        <f t="shared" si="125"/>
        <v>PM 27 LINCOMYCINE 4.4 SPECTINOMYCINE 4.4 PORC</v>
      </c>
      <c r="BF422" s="204" t="str">
        <f t="shared" si="114"/>
        <v>PM</v>
      </c>
      <c r="BG422" s="204" t="str">
        <f t="shared" si="115"/>
        <v>LINCOSAMIDES</v>
      </c>
      <c r="BH422" s="204" t="str">
        <f t="shared" si="116"/>
        <v>AMINOGLYCOSIDES</v>
      </c>
      <c r="BI422" s="204" t="str">
        <f t="shared" si="117"/>
        <v/>
      </c>
      <c r="BJ422" s="204" t="str">
        <f t="shared" si="118"/>
        <v>lincomycin</v>
      </c>
      <c r="BK422" s="204" t="str">
        <f t="shared" si="119"/>
        <v>spectinomycin</v>
      </c>
      <c r="BL422" s="204" t="str">
        <f t="shared" si="120"/>
        <v/>
      </c>
      <c r="BM422" s="204" t="str">
        <f t="shared" si="126"/>
        <v>Lincomycine + Spectinomycine</v>
      </c>
      <c r="BN422" s="204" t="str">
        <f t="shared" si="121"/>
        <v>Lincomycine</v>
      </c>
      <c r="BO422" s="204" t="str">
        <f t="shared" si="122"/>
        <v>Spectinomycine</v>
      </c>
      <c r="BP422" s="204" t="str">
        <f t="shared" si="123"/>
        <v/>
      </c>
      <c r="BQ422" s="204" t="str">
        <f t="shared" si="127"/>
        <v>Lincosamides + Aminoglycosides</v>
      </c>
      <c r="BR422" s="204" t="str">
        <f t="shared" si="128"/>
        <v>Lincosamides</v>
      </c>
      <c r="BS422" s="204" t="str">
        <f t="shared" si="129"/>
        <v>Aminoglycosides</v>
      </c>
      <c r="BT422" s="204" t="str">
        <f t="shared" si="130"/>
        <v/>
      </c>
      <c r="BU422" s="104" t="str">
        <f t="shared" si="131"/>
        <v>Prémélanges médicamenteux</v>
      </c>
      <c r="BV422" s="202" t="str">
        <f t="shared" si="132"/>
        <v/>
      </c>
      <c r="BX422"/>
      <c r="BY422"/>
      <c r="BZ422"/>
      <c r="CA422"/>
      <c r="CB422"/>
      <c r="CD422"/>
      <c r="CO422" s="202">
        <v>421</v>
      </c>
    </row>
    <row r="423" spans="1:93" x14ac:dyDescent="0.25">
      <c r="A423" s="203" t="s">
        <v>3150</v>
      </c>
      <c r="B423" s="204" t="s">
        <v>3151</v>
      </c>
      <c r="C423" s="204" t="s">
        <v>3152</v>
      </c>
      <c r="D423" s="210" t="s">
        <v>3153</v>
      </c>
      <c r="E423" s="204" t="s">
        <v>852</v>
      </c>
      <c r="F423" s="204" t="s">
        <v>343</v>
      </c>
      <c r="G423" s="204" t="s">
        <v>1084</v>
      </c>
      <c r="H423" s="204" t="s">
        <v>1612</v>
      </c>
      <c r="I423" s="204" t="s">
        <v>976</v>
      </c>
      <c r="J423" s="204" t="s">
        <v>855</v>
      </c>
      <c r="K423" s="204" t="s">
        <v>855</v>
      </c>
      <c r="L423" s="204" t="s">
        <v>1194</v>
      </c>
      <c r="M423" s="204" t="s">
        <v>213</v>
      </c>
      <c r="N423" s="204" t="s">
        <v>3154</v>
      </c>
      <c r="O423" s="204" t="s">
        <v>858</v>
      </c>
      <c r="P423" s="204" t="s">
        <v>859</v>
      </c>
      <c r="Q423" s="204" t="s">
        <v>3155</v>
      </c>
      <c r="R423" s="204">
        <v>0</v>
      </c>
      <c r="S423" s="204">
        <v>0</v>
      </c>
      <c r="T423" s="204">
        <v>0</v>
      </c>
      <c r="U423" s="204">
        <v>0</v>
      </c>
      <c r="V423" s="204">
        <v>0</v>
      </c>
      <c r="W423" s="204">
        <v>0</v>
      </c>
      <c r="X423" s="204">
        <v>0</v>
      </c>
      <c r="Y423" s="204">
        <v>0</v>
      </c>
      <c r="Z423" s="204">
        <v>0</v>
      </c>
      <c r="AA423" s="204">
        <v>0</v>
      </c>
      <c r="AB423" s="204">
        <v>0</v>
      </c>
      <c r="AC423" s="204">
        <v>0</v>
      </c>
      <c r="AD423" s="204">
        <v>0</v>
      </c>
      <c r="AE423" s="204">
        <v>0</v>
      </c>
      <c r="AF423" s="204">
        <v>0</v>
      </c>
      <c r="AG423" s="204">
        <v>0</v>
      </c>
      <c r="AH423" s="204">
        <v>0</v>
      </c>
      <c r="AI423" s="204">
        <v>0</v>
      </c>
      <c r="AJ423" s="204"/>
      <c r="AK423" s="204"/>
      <c r="AL423" s="204"/>
      <c r="AM423" s="204"/>
      <c r="AN423" s="204"/>
      <c r="AO423" s="204"/>
      <c r="AP423" s="204"/>
      <c r="AQ423" s="204"/>
      <c r="AR423" s="204"/>
      <c r="AS423" s="204"/>
      <c r="AT423" s="204"/>
      <c r="AU423" s="204"/>
      <c r="AV423" s="204"/>
      <c r="AW423" s="204"/>
      <c r="AX423" s="204"/>
      <c r="AY423" s="204" t="str">
        <f t="shared" si="124"/>
        <v>CYCLO SPRAY</v>
      </c>
      <c r="AZ423" s="204" t="str">
        <f>IF(COUNTIF(AY:AY,AY423)=1,AY423,IF(AND(COUNTIF(AY:AY,AY423)&gt;1,COUNTIF(AZ$2:AZ422,AY423)&gt;=1),"",AY423))</f>
        <v>CYCLO SPRAY</v>
      </c>
      <c r="BA423" s="204" t="str">
        <v/>
      </c>
      <c r="BB423" s="204" t="str">
        <f>IF(BA423="","",MAX(BB$2:BB422)+1)</f>
        <v/>
      </c>
      <c r="BC423" s="204"/>
      <c r="BD423" s="204">
        <v>421</v>
      </c>
      <c r="BE423" s="204" t="str">
        <f t="shared" si="125"/>
        <v>PM 35-A ACIDE OXOLINIQUE 80 PORC</v>
      </c>
      <c r="BF423" s="204" t="str">
        <f t="shared" si="114"/>
        <v>PM</v>
      </c>
      <c r="BG423" s="204" t="str">
        <f t="shared" si="115"/>
        <v>QUINOLONES</v>
      </c>
      <c r="BH423" s="204" t="str">
        <f t="shared" si="116"/>
        <v/>
      </c>
      <c r="BI423" s="204" t="str">
        <f t="shared" si="117"/>
        <v/>
      </c>
      <c r="BJ423" s="204" t="str">
        <f t="shared" si="118"/>
        <v>oxolinic acid</v>
      </c>
      <c r="BK423" s="204" t="str">
        <f t="shared" si="119"/>
        <v/>
      </c>
      <c r="BL423" s="204" t="str">
        <f t="shared" si="120"/>
        <v/>
      </c>
      <c r="BM423" s="204" t="str">
        <f t="shared" si="126"/>
        <v>Acide oxolinique</v>
      </c>
      <c r="BN423" s="204" t="str">
        <f t="shared" si="121"/>
        <v>Acide oxolinique</v>
      </c>
      <c r="BO423" s="204" t="str">
        <f t="shared" si="122"/>
        <v/>
      </c>
      <c r="BP423" s="204" t="str">
        <f t="shared" si="123"/>
        <v/>
      </c>
      <c r="BQ423" s="204" t="str">
        <f t="shared" si="127"/>
        <v>Quinolones</v>
      </c>
      <c r="BR423" s="204" t="str">
        <f t="shared" si="128"/>
        <v>Quinolones</v>
      </c>
      <c r="BS423" s="204" t="str">
        <f t="shared" si="129"/>
        <v/>
      </c>
      <c r="BT423" s="204" t="str">
        <f t="shared" si="130"/>
        <v/>
      </c>
      <c r="BU423" s="104" t="str">
        <f t="shared" si="131"/>
        <v>Prémélanges médicamenteux</v>
      </c>
      <c r="BV423" s="202" t="str">
        <f t="shared" si="132"/>
        <v/>
      </c>
      <c r="BX423"/>
      <c r="BY423"/>
      <c r="BZ423"/>
      <c r="CA423"/>
      <c r="CB423"/>
      <c r="CD423"/>
      <c r="CO423" s="202">
        <v>422</v>
      </c>
    </row>
    <row r="424" spans="1:93" x14ac:dyDescent="0.25">
      <c r="A424" s="203" t="s">
        <v>3150</v>
      </c>
      <c r="B424" s="204" t="s">
        <v>3156</v>
      </c>
      <c r="C424" s="204" t="s">
        <v>3157</v>
      </c>
      <c r="D424" s="210" t="s">
        <v>3158</v>
      </c>
      <c r="E424" s="204" t="s">
        <v>852</v>
      </c>
      <c r="F424" s="204" t="s">
        <v>343</v>
      </c>
      <c r="G424" s="204" t="s">
        <v>1084</v>
      </c>
      <c r="H424" s="204" t="s">
        <v>1612</v>
      </c>
      <c r="I424" s="204" t="s">
        <v>976</v>
      </c>
      <c r="J424" s="204" t="s">
        <v>855</v>
      </c>
      <c r="K424" s="204" t="s">
        <v>855</v>
      </c>
      <c r="L424" s="204" t="s">
        <v>1194</v>
      </c>
      <c r="M424" s="204" t="s">
        <v>213</v>
      </c>
      <c r="N424" s="204" t="s">
        <v>3154</v>
      </c>
      <c r="O424" s="204" t="s">
        <v>858</v>
      </c>
      <c r="P424" s="204" t="s">
        <v>859</v>
      </c>
      <c r="Q424" s="204" t="s">
        <v>3159</v>
      </c>
      <c r="R424" s="204">
        <v>0</v>
      </c>
      <c r="S424" s="204">
        <v>0</v>
      </c>
      <c r="T424" s="204">
        <v>0</v>
      </c>
      <c r="U424" s="204">
        <v>0</v>
      </c>
      <c r="V424" s="204">
        <v>0</v>
      </c>
      <c r="W424" s="204">
        <v>0</v>
      </c>
      <c r="X424" s="204">
        <v>0</v>
      </c>
      <c r="Y424" s="204">
        <v>0</v>
      </c>
      <c r="Z424" s="204">
        <v>0</v>
      </c>
      <c r="AA424" s="204">
        <v>0</v>
      </c>
      <c r="AB424" s="204">
        <v>0</v>
      </c>
      <c r="AC424" s="204">
        <v>0</v>
      </c>
      <c r="AD424" s="204">
        <v>0</v>
      </c>
      <c r="AE424" s="204">
        <v>0</v>
      </c>
      <c r="AF424" s="204">
        <v>0</v>
      </c>
      <c r="AG424" s="204">
        <v>0</v>
      </c>
      <c r="AH424" s="204">
        <v>0</v>
      </c>
      <c r="AI424" s="204">
        <v>0</v>
      </c>
      <c r="AJ424" s="204"/>
      <c r="AK424" s="204"/>
      <c r="AL424" s="204"/>
      <c r="AM424" s="204"/>
      <c r="AN424" s="204"/>
      <c r="AO424" s="204"/>
      <c r="AP424" s="204"/>
      <c r="AQ424" s="204"/>
      <c r="AR424" s="204"/>
      <c r="AS424" s="204"/>
      <c r="AT424" s="204"/>
      <c r="AU424" s="204"/>
      <c r="AV424" s="204"/>
      <c r="AW424" s="204"/>
      <c r="AX424" s="204"/>
      <c r="AY424" s="204" t="str">
        <f t="shared" si="124"/>
        <v>CYCLO SPRAY</v>
      </c>
      <c r="AZ424" s="204" t="str">
        <f>IF(COUNTIF(AY:AY,AY424)=1,AY424,IF(AND(COUNTIF(AY:AY,AY424)&gt;1,COUNTIF(AZ$2:AZ423,AY424)&gt;=1),"",AY424))</f>
        <v/>
      </c>
      <c r="BA424" s="204" t="str">
        <v/>
      </c>
      <c r="BB424" s="204" t="str">
        <f>IF(BA424="","",MAX(BB$2:BB423)+1)</f>
        <v/>
      </c>
      <c r="BC424" s="204"/>
      <c r="BD424" s="204">
        <v>422</v>
      </c>
      <c r="BE424" s="204" t="str">
        <f t="shared" si="125"/>
        <v>PNEUMOBIOTIQUE</v>
      </c>
      <c r="BF424" s="204" t="str">
        <f t="shared" si="114"/>
        <v>ORAL</v>
      </c>
      <c r="BG424" s="204" t="str">
        <f t="shared" si="115"/>
        <v>TETRACYCLINES</v>
      </c>
      <c r="BH424" s="204" t="str">
        <f t="shared" si="116"/>
        <v>MACROLIDES</v>
      </c>
      <c r="BI424" s="204" t="str">
        <f t="shared" si="117"/>
        <v/>
      </c>
      <c r="BJ424" s="204" t="str">
        <f t="shared" si="118"/>
        <v>oxytetracycline</v>
      </c>
      <c r="BK424" s="204" t="str">
        <f t="shared" si="119"/>
        <v>spiramycin</v>
      </c>
      <c r="BL424" s="204" t="str">
        <f t="shared" si="120"/>
        <v/>
      </c>
      <c r="BM424" s="204" t="str">
        <f t="shared" si="126"/>
        <v>Oxytétracycline + Spiramycine</v>
      </c>
      <c r="BN424" s="204" t="str">
        <f t="shared" si="121"/>
        <v>Oxytétracycline</v>
      </c>
      <c r="BO424" s="204" t="str">
        <f t="shared" si="122"/>
        <v>Spiramycine</v>
      </c>
      <c r="BP424" s="204" t="str">
        <f t="shared" si="123"/>
        <v/>
      </c>
      <c r="BQ424" s="204" t="str">
        <f t="shared" si="127"/>
        <v>Tetracyclines + Macrolides</v>
      </c>
      <c r="BR424" s="204" t="str">
        <f t="shared" si="128"/>
        <v>Tetracyclines</v>
      </c>
      <c r="BS424" s="204" t="str">
        <f t="shared" si="129"/>
        <v>Macrolides</v>
      </c>
      <c r="BT424" s="204" t="str">
        <f t="shared" si="130"/>
        <v/>
      </c>
      <c r="BU424" s="104" t="str">
        <f t="shared" si="131"/>
        <v>Voie orale  hors prémélanges médicamenteux</v>
      </c>
      <c r="BV424" s="202" t="str">
        <f t="shared" si="132"/>
        <v/>
      </c>
      <c r="BX424"/>
      <c r="BY424"/>
      <c r="BZ424"/>
      <c r="CA424"/>
      <c r="CB424"/>
      <c r="CD424"/>
      <c r="CO424" s="202">
        <v>423</v>
      </c>
    </row>
    <row r="425" spans="1:93" x14ac:dyDescent="0.25">
      <c r="A425" s="203" t="s">
        <v>3150</v>
      </c>
      <c r="B425" s="204" t="s">
        <v>3160</v>
      </c>
      <c r="C425" s="204" t="s">
        <v>3152</v>
      </c>
      <c r="D425" s="210" t="s">
        <v>3153</v>
      </c>
      <c r="E425" s="204" t="s">
        <v>852</v>
      </c>
      <c r="F425" s="204" t="s">
        <v>343</v>
      </c>
      <c r="G425" s="204" t="s">
        <v>1084</v>
      </c>
      <c r="H425" s="204" t="s">
        <v>1612</v>
      </c>
      <c r="I425" s="204" t="s">
        <v>976</v>
      </c>
      <c r="J425" s="204" t="s">
        <v>855</v>
      </c>
      <c r="K425" s="204" t="s">
        <v>855</v>
      </c>
      <c r="L425" s="204" t="s">
        <v>1194</v>
      </c>
      <c r="M425" s="204" t="s">
        <v>213</v>
      </c>
      <c r="N425" s="204" t="s">
        <v>3154</v>
      </c>
      <c r="O425" s="204" t="s">
        <v>858</v>
      </c>
      <c r="P425" s="204" t="s">
        <v>859</v>
      </c>
      <c r="Q425" s="204" t="s">
        <v>3155</v>
      </c>
      <c r="R425" s="204">
        <v>0</v>
      </c>
      <c r="S425" s="204">
        <v>0</v>
      </c>
      <c r="T425" s="204">
        <v>0</v>
      </c>
      <c r="U425" s="204">
        <v>0</v>
      </c>
      <c r="V425" s="204">
        <v>0</v>
      </c>
      <c r="W425" s="204">
        <v>0</v>
      </c>
      <c r="X425" s="204">
        <v>0</v>
      </c>
      <c r="Y425" s="204">
        <v>0</v>
      </c>
      <c r="Z425" s="204">
        <v>0</v>
      </c>
      <c r="AA425" s="204">
        <v>0</v>
      </c>
      <c r="AB425" s="204">
        <v>0</v>
      </c>
      <c r="AC425" s="204">
        <v>0</v>
      </c>
      <c r="AD425" s="204">
        <v>0</v>
      </c>
      <c r="AE425" s="204">
        <v>0</v>
      </c>
      <c r="AF425" s="204">
        <v>0</v>
      </c>
      <c r="AG425" s="204">
        <v>0</v>
      </c>
      <c r="AH425" s="204">
        <v>0</v>
      </c>
      <c r="AI425" s="204">
        <v>0</v>
      </c>
      <c r="AJ425" s="204"/>
      <c r="AK425" s="204"/>
      <c r="AL425" s="204"/>
      <c r="AM425" s="204"/>
      <c r="AN425" s="204"/>
      <c r="AO425" s="204"/>
      <c r="AP425" s="204"/>
      <c r="AQ425" s="204"/>
      <c r="AR425" s="204"/>
      <c r="AS425" s="204"/>
      <c r="AT425" s="204"/>
      <c r="AU425" s="204"/>
      <c r="AV425" s="204"/>
      <c r="AW425" s="204"/>
      <c r="AX425" s="204"/>
      <c r="AY425" s="204" t="str">
        <f t="shared" si="124"/>
        <v>CYCLO SPRAY</v>
      </c>
      <c r="AZ425" s="204" t="str">
        <f>IF(COUNTIF(AY:AY,AY425)=1,AY425,IF(AND(COUNTIF(AY:AY,AY425)&gt;1,COUNTIF(AZ$2:AZ424,AY425)&gt;=1),"",AY425))</f>
        <v/>
      </c>
      <c r="BA425" s="204" t="str">
        <v/>
      </c>
      <c r="BB425" s="204" t="str">
        <f>IF(BA425="","",MAX(BB$2:BB424)+1)</f>
        <v/>
      </c>
      <c r="BC425" s="204"/>
      <c r="BD425" s="204">
        <v>423</v>
      </c>
      <c r="BE425" s="204" t="str">
        <f t="shared" si="125"/>
        <v>PNEUMOSPECTIN 50/100 MG/ML SOLUTION INJECTABLE</v>
      </c>
      <c r="BF425" s="204" t="str">
        <f t="shared" si="114"/>
        <v>INJ</v>
      </c>
      <c r="BG425" s="204" t="str">
        <f t="shared" si="115"/>
        <v>AMINOGLYCOSIDES</v>
      </c>
      <c r="BH425" s="204" t="str">
        <f t="shared" si="116"/>
        <v>LINCOSAMIDES</v>
      </c>
      <c r="BI425" s="204" t="str">
        <f t="shared" si="117"/>
        <v/>
      </c>
      <c r="BJ425" s="204" t="str">
        <f t="shared" si="118"/>
        <v>spectinomycin</v>
      </c>
      <c r="BK425" s="204" t="str">
        <f t="shared" si="119"/>
        <v>lincomycin</v>
      </c>
      <c r="BL425" s="204" t="str">
        <f t="shared" si="120"/>
        <v/>
      </c>
      <c r="BM425" s="204" t="str">
        <f t="shared" si="126"/>
        <v>Spectinomycine + Lincomycine</v>
      </c>
      <c r="BN425" s="204" t="str">
        <f t="shared" si="121"/>
        <v>Spectinomycine</v>
      </c>
      <c r="BO425" s="204" t="str">
        <f t="shared" si="122"/>
        <v>Lincomycine</v>
      </c>
      <c r="BP425" s="204" t="str">
        <f t="shared" si="123"/>
        <v/>
      </c>
      <c r="BQ425" s="204" t="str">
        <f t="shared" si="127"/>
        <v>Aminoglycosides + Lincosamides</v>
      </c>
      <c r="BR425" s="204" t="str">
        <f t="shared" si="128"/>
        <v>Aminoglycosides</v>
      </c>
      <c r="BS425" s="204" t="str">
        <f t="shared" si="129"/>
        <v>Lincosamides</v>
      </c>
      <c r="BT425" s="204" t="str">
        <f t="shared" si="130"/>
        <v/>
      </c>
      <c r="BU425" s="104" t="str">
        <f t="shared" si="131"/>
        <v>Voie parentérale</v>
      </c>
      <c r="BV425" s="202" t="str">
        <f t="shared" si="132"/>
        <v/>
      </c>
      <c r="BX425"/>
      <c r="BY425"/>
      <c r="BZ425"/>
      <c r="CA425"/>
      <c r="CB425"/>
      <c r="CD425"/>
      <c r="CO425" s="202">
        <v>424</v>
      </c>
    </row>
    <row r="426" spans="1:93" x14ac:dyDescent="0.25">
      <c r="A426" s="203" t="s">
        <v>3150</v>
      </c>
      <c r="B426" s="204" t="s">
        <v>3161</v>
      </c>
      <c r="C426" s="204" t="s">
        <v>3157</v>
      </c>
      <c r="D426" s="210" t="s">
        <v>3158</v>
      </c>
      <c r="E426" s="204" t="s">
        <v>852</v>
      </c>
      <c r="F426" s="204" t="s">
        <v>343</v>
      </c>
      <c r="G426" s="204" t="s">
        <v>1084</v>
      </c>
      <c r="H426" s="204" t="s">
        <v>1612</v>
      </c>
      <c r="I426" s="204" t="s">
        <v>976</v>
      </c>
      <c r="J426" s="204" t="s">
        <v>855</v>
      </c>
      <c r="K426" s="204" t="s">
        <v>855</v>
      </c>
      <c r="L426" s="204" t="s">
        <v>1194</v>
      </c>
      <c r="M426" s="204" t="s">
        <v>213</v>
      </c>
      <c r="N426" s="204" t="s">
        <v>3154</v>
      </c>
      <c r="O426" s="204" t="s">
        <v>858</v>
      </c>
      <c r="P426" s="204" t="s">
        <v>859</v>
      </c>
      <c r="Q426" s="204" t="s">
        <v>3159</v>
      </c>
      <c r="R426" s="204">
        <v>0</v>
      </c>
      <c r="S426" s="204">
        <v>0</v>
      </c>
      <c r="T426" s="204">
        <v>0</v>
      </c>
      <c r="U426" s="204">
        <v>0</v>
      </c>
      <c r="V426" s="204">
        <v>0</v>
      </c>
      <c r="W426" s="204">
        <v>0</v>
      </c>
      <c r="X426" s="204">
        <v>0</v>
      </c>
      <c r="Y426" s="204">
        <v>0</v>
      </c>
      <c r="Z426" s="204">
        <v>0</v>
      </c>
      <c r="AA426" s="204">
        <v>0</v>
      </c>
      <c r="AB426" s="204">
        <v>0</v>
      </c>
      <c r="AC426" s="204">
        <v>0</v>
      </c>
      <c r="AD426" s="204">
        <v>0</v>
      </c>
      <c r="AE426" s="204">
        <v>0</v>
      </c>
      <c r="AF426" s="204">
        <v>0</v>
      </c>
      <c r="AG426" s="204">
        <v>0</v>
      </c>
      <c r="AH426" s="204">
        <v>0</v>
      </c>
      <c r="AI426" s="204">
        <v>0</v>
      </c>
      <c r="AJ426" s="204"/>
      <c r="AK426" s="204"/>
      <c r="AL426" s="204"/>
      <c r="AM426" s="204"/>
      <c r="AN426" s="204"/>
      <c r="AO426" s="204"/>
      <c r="AP426" s="204"/>
      <c r="AQ426" s="204"/>
      <c r="AR426" s="204"/>
      <c r="AS426" s="204"/>
      <c r="AT426" s="204"/>
      <c r="AU426" s="204"/>
      <c r="AV426" s="204"/>
      <c r="AW426" s="204"/>
      <c r="AX426" s="204"/>
      <c r="AY426" s="204" t="str">
        <f t="shared" si="124"/>
        <v>CYCLO SPRAY</v>
      </c>
      <c r="AZ426" s="204" t="str">
        <f>IF(COUNTIF(AY:AY,AY426)=1,AY426,IF(AND(COUNTIF(AY:AY,AY426)&gt;1,COUNTIF(AZ$2:AZ425,AY426)&gt;=1),"",AY426))</f>
        <v/>
      </c>
      <c r="BA426" s="204" t="str">
        <v/>
      </c>
      <c r="BB426" s="204" t="str">
        <f>IF(BA426="","",MAX(BB$2:BB425)+1)</f>
        <v/>
      </c>
      <c r="BC426" s="204"/>
      <c r="BD426" s="204">
        <v>424</v>
      </c>
      <c r="BE426" s="204" t="str">
        <f t="shared" si="125"/>
        <v>PO 11 COLISTINE 100 LAPIN - VOLAILLE - PORC - VEAU</v>
      </c>
      <c r="BF426" s="204" t="str">
        <f t="shared" si="114"/>
        <v>ORAL</v>
      </c>
      <c r="BG426" s="204" t="str">
        <f t="shared" si="115"/>
        <v>POLYPEPTIDES</v>
      </c>
      <c r="BH426" s="204" t="str">
        <f t="shared" si="116"/>
        <v/>
      </c>
      <c r="BI426" s="204" t="str">
        <f t="shared" si="117"/>
        <v/>
      </c>
      <c r="BJ426" s="204" t="str">
        <f t="shared" si="118"/>
        <v>colistin</v>
      </c>
      <c r="BK426" s="204" t="str">
        <f t="shared" si="119"/>
        <v/>
      </c>
      <c r="BL426" s="204" t="str">
        <f t="shared" si="120"/>
        <v/>
      </c>
      <c r="BM426" s="204" t="str">
        <f t="shared" si="126"/>
        <v>Colistine</v>
      </c>
      <c r="BN426" s="204" t="str">
        <f t="shared" si="121"/>
        <v>Colistine</v>
      </c>
      <c r="BO426" s="204" t="str">
        <f t="shared" si="122"/>
        <v/>
      </c>
      <c r="BP426" s="204" t="str">
        <f t="shared" si="123"/>
        <v/>
      </c>
      <c r="BQ426" s="204" t="str">
        <f t="shared" si="127"/>
        <v>Polypeptides</v>
      </c>
      <c r="BR426" s="204" t="str">
        <f t="shared" si="128"/>
        <v>Polypeptides</v>
      </c>
      <c r="BS426" s="204" t="str">
        <f t="shared" si="129"/>
        <v/>
      </c>
      <c r="BT426" s="204" t="str">
        <f t="shared" si="130"/>
        <v/>
      </c>
      <c r="BU426" s="104" t="str">
        <f t="shared" si="131"/>
        <v>Voie orale  hors prémélanges médicamenteux</v>
      </c>
      <c r="BV426" s="202" t="str">
        <f t="shared" si="132"/>
        <v>x</v>
      </c>
      <c r="BX426"/>
      <c r="BY426"/>
      <c r="BZ426"/>
      <c r="CA426"/>
      <c r="CB426"/>
      <c r="CD426"/>
      <c r="CO426" s="202">
        <v>425</v>
      </c>
    </row>
    <row r="427" spans="1:93" x14ac:dyDescent="0.25">
      <c r="A427" s="203" t="s">
        <v>2267</v>
      </c>
      <c r="B427" s="204" t="s">
        <v>2268</v>
      </c>
      <c r="C427" s="204" t="s">
        <v>898</v>
      </c>
      <c r="D427" s="210" t="s">
        <v>851</v>
      </c>
      <c r="E427" s="204" t="s">
        <v>852</v>
      </c>
      <c r="F427" s="204" t="s">
        <v>344</v>
      </c>
      <c r="G427" s="204" t="s">
        <v>853</v>
      </c>
      <c r="H427" s="204" t="s">
        <v>1612</v>
      </c>
      <c r="I427" s="204" t="s">
        <v>853</v>
      </c>
      <c r="J427" s="204" t="s">
        <v>855</v>
      </c>
      <c r="K427" s="204" t="s">
        <v>855</v>
      </c>
      <c r="L427" s="204" t="s">
        <v>856</v>
      </c>
      <c r="M427" s="204" t="s">
        <v>213</v>
      </c>
      <c r="N427" s="204" t="s">
        <v>959</v>
      </c>
      <c r="O427" s="204" t="s">
        <v>858</v>
      </c>
      <c r="P427" s="204" t="s">
        <v>859</v>
      </c>
      <c r="Q427" s="204" t="s">
        <v>966</v>
      </c>
      <c r="R427" s="204">
        <v>20</v>
      </c>
      <c r="S427" s="204">
        <v>1</v>
      </c>
      <c r="T427" s="204">
        <v>0</v>
      </c>
      <c r="U427" s="204">
        <v>0</v>
      </c>
      <c r="V427" s="204">
        <v>0</v>
      </c>
      <c r="W427" s="204">
        <v>0</v>
      </c>
      <c r="X427" s="204">
        <v>0</v>
      </c>
      <c r="Y427" s="204">
        <v>0</v>
      </c>
      <c r="Z427" s="204">
        <v>20</v>
      </c>
      <c r="AA427" s="204">
        <v>1</v>
      </c>
      <c r="AB427" s="204">
        <v>20</v>
      </c>
      <c r="AC427" s="204">
        <v>1</v>
      </c>
      <c r="AD427" s="204">
        <v>20</v>
      </c>
      <c r="AE427" s="204">
        <v>1</v>
      </c>
      <c r="AF427" s="204">
        <v>0</v>
      </c>
      <c r="AG427" s="204">
        <v>0</v>
      </c>
      <c r="AH427" s="204">
        <v>0</v>
      </c>
      <c r="AI427" s="204">
        <v>0</v>
      </c>
      <c r="AJ427" s="204"/>
      <c r="AK427" s="204"/>
      <c r="AL427" s="204"/>
      <c r="AM427" s="204"/>
      <c r="AN427" s="204"/>
      <c r="AO427" s="204"/>
      <c r="AP427" s="204"/>
      <c r="AQ427" s="204"/>
      <c r="AR427" s="204"/>
      <c r="AS427" s="204"/>
      <c r="AT427" s="204"/>
      <c r="AU427" s="204"/>
      <c r="AV427" s="204"/>
      <c r="AW427" s="204"/>
      <c r="AX427" s="204"/>
      <c r="AY427" s="204" t="str">
        <f t="shared" si="124"/>
        <v>CYCLOSOL 200 LA</v>
      </c>
      <c r="AZ427" s="204" t="str">
        <f>IF(COUNTIF(AY:AY,AY427)=1,AY427,IF(AND(COUNTIF(AY:AY,AY427)&gt;1,COUNTIF(AZ$2:AZ426,AY427)&gt;=1),"",AY427))</f>
        <v>CYCLOSOL 200 LA</v>
      </c>
      <c r="BA427" s="204" t="str">
        <v/>
      </c>
      <c r="BB427" s="204" t="str">
        <f>IF(BA427="","",MAX(BB$2:BB426)+1)</f>
        <v/>
      </c>
      <c r="BC427" s="204"/>
      <c r="BD427" s="204">
        <v>425</v>
      </c>
      <c r="BE427" s="204" t="str">
        <f t="shared" si="125"/>
        <v>PO 121 AMPICILLINE 10 VOLAILLE-PORC-VEAU-AGNEAU-CHEVREAU</v>
      </c>
      <c r="BF427" s="204" t="str">
        <f t="shared" si="114"/>
        <v>ORAL</v>
      </c>
      <c r="BG427" s="204" t="str">
        <f t="shared" si="115"/>
        <v>PENICILLINES</v>
      </c>
      <c r="BH427" s="204" t="str">
        <f t="shared" si="116"/>
        <v/>
      </c>
      <c r="BI427" s="204" t="str">
        <f t="shared" si="117"/>
        <v/>
      </c>
      <c r="BJ427" s="204" t="str">
        <f t="shared" si="118"/>
        <v>ampicillin</v>
      </c>
      <c r="BK427" s="204" t="str">
        <f t="shared" si="119"/>
        <v/>
      </c>
      <c r="BL427" s="204" t="str">
        <f t="shared" si="120"/>
        <v/>
      </c>
      <c r="BM427" s="204" t="str">
        <f t="shared" si="126"/>
        <v>Ampicilline</v>
      </c>
      <c r="BN427" s="204" t="str">
        <f t="shared" si="121"/>
        <v>Ampicilline</v>
      </c>
      <c r="BO427" s="204" t="str">
        <f t="shared" si="122"/>
        <v/>
      </c>
      <c r="BP427" s="204" t="str">
        <f t="shared" si="123"/>
        <v/>
      </c>
      <c r="BQ427" s="204" t="str">
        <f t="shared" si="127"/>
        <v>Penicillines</v>
      </c>
      <c r="BR427" s="204" t="str">
        <f t="shared" si="128"/>
        <v>Penicillines</v>
      </c>
      <c r="BS427" s="204" t="str">
        <f t="shared" si="129"/>
        <v/>
      </c>
      <c r="BT427" s="204" t="str">
        <f t="shared" si="130"/>
        <v/>
      </c>
      <c r="BU427" s="104" t="str">
        <f t="shared" si="131"/>
        <v>Voie orale  hors prémélanges médicamenteux</v>
      </c>
      <c r="BV427" s="202" t="str">
        <f t="shared" si="132"/>
        <v/>
      </c>
      <c r="BX427"/>
      <c r="BY427"/>
      <c r="BZ427"/>
      <c r="CA427"/>
      <c r="CB427"/>
      <c r="CD427"/>
      <c r="CO427" s="202">
        <v>426</v>
      </c>
    </row>
    <row r="428" spans="1:93" x14ac:dyDescent="0.25">
      <c r="A428" s="203" t="s">
        <v>2267</v>
      </c>
      <c r="B428" s="204" t="s">
        <v>2269</v>
      </c>
      <c r="C428" s="204" t="s">
        <v>901</v>
      </c>
      <c r="D428" s="210" t="s">
        <v>863</v>
      </c>
      <c r="E428" s="204" t="s">
        <v>852</v>
      </c>
      <c r="F428" s="204" t="s">
        <v>344</v>
      </c>
      <c r="G428" s="204" t="s">
        <v>853</v>
      </c>
      <c r="H428" s="204" t="s">
        <v>1612</v>
      </c>
      <c r="I428" s="204" t="s">
        <v>853</v>
      </c>
      <c r="J428" s="204" t="s">
        <v>855</v>
      </c>
      <c r="K428" s="204" t="s">
        <v>855</v>
      </c>
      <c r="L428" s="204" t="s">
        <v>856</v>
      </c>
      <c r="M428" s="204" t="s">
        <v>213</v>
      </c>
      <c r="N428" s="204" t="s">
        <v>959</v>
      </c>
      <c r="O428" s="204" t="s">
        <v>858</v>
      </c>
      <c r="P428" s="204" t="s">
        <v>859</v>
      </c>
      <c r="Q428" s="204" t="s">
        <v>868</v>
      </c>
      <c r="R428" s="204">
        <v>20</v>
      </c>
      <c r="S428" s="204">
        <v>1</v>
      </c>
      <c r="T428" s="204">
        <v>0</v>
      </c>
      <c r="U428" s="204">
        <v>0</v>
      </c>
      <c r="V428" s="204">
        <v>0</v>
      </c>
      <c r="W428" s="204">
        <v>0</v>
      </c>
      <c r="X428" s="204">
        <v>0</v>
      </c>
      <c r="Y428" s="204">
        <v>0</v>
      </c>
      <c r="Z428" s="204">
        <v>20</v>
      </c>
      <c r="AA428" s="204">
        <v>1</v>
      </c>
      <c r="AB428" s="204">
        <v>20</v>
      </c>
      <c r="AC428" s="204">
        <v>1</v>
      </c>
      <c r="AD428" s="204">
        <v>20</v>
      </c>
      <c r="AE428" s="204">
        <v>1</v>
      </c>
      <c r="AF428" s="204">
        <v>0</v>
      </c>
      <c r="AG428" s="204">
        <v>0</v>
      </c>
      <c r="AH428" s="204">
        <v>0</v>
      </c>
      <c r="AI428" s="204">
        <v>0</v>
      </c>
      <c r="AJ428" s="204"/>
      <c r="AK428" s="204"/>
      <c r="AL428" s="204"/>
      <c r="AM428" s="204"/>
      <c r="AN428" s="204"/>
      <c r="AO428" s="204"/>
      <c r="AP428" s="204"/>
      <c r="AQ428" s="204"/>
      <c r="AR428" s="204"/>
      <c r="AS428" s="204"/>
      <c r="AT428" s="204"/>
      <c r="AU428" s="204"/>
      <c r="AV428" s="204"/>
      <c r="AW428" s="204"/>
      <c r="AX428" s="204"/>
      <c r="AY428" s="204" t="str">
        <f t="shared" si="124"/>
        <v>CYCLOSOL 200 LA</v>
      </c>
      <c r="AZ428" s="204" t="str">
        <f>IF(COUNTIF(AY:AY,AY428)=1,AY428,IF(AND(COUNTIF(AY:AY,AY428)&gt;1,COUNTIF(AZ$2:AZ427,AY428)&gt;=1),"",AY428))</f>
        <v/>
      </c>
      <c r="BA428" s="204" t="str">
        <v/>
      </c>
      <c r="BB428" s="204" t="str">
        <f>IF(BA428="","",MAX(BB$2:BB427)+1)</f>
        <v/>
      </c>
      <c r="BC428" s="204"/>
      <c r="BD428" s="204">
        <v>426</v>
      </c>
      <c r="BE428" s="204" t="str">
        <f t="shared" si="125"/>
        <v>POTENCIL</v>
      </c>
      <c r="BF428" s="204" t="str">
        <f t="shared" si="114"/>
        <v>INJ</v>
      </c>
      <c r="BG428" s="204" t="str">
        <f t="shared" si="115"/>
        <v>PENICILLINES</v>
      </c>
      <c r="BH428" s="204" t="str">
        <f t="shared" si="116"/>
        <v>POLYPEPTIDES</v>
      </c>
      <c r="BI428" s="204" t="str">
        <f t="shared" si="117"/>
        <v/>
      </c>
      <c r="BJ428" s="204" t="str">
        <f t="shared" si="118"/>
        <v>amoxicillin</v>
      </c>
      <c r="BK428" s="204" t="str">
        <f t="shared" si="119"/>
        <v>colistin</v>
      </c>
      <c r="BL428" s="204" t="str">
        <f t="shared" si="120"/>
        <v/>
      </c>
      <c r="BM428" s="204" t="str">
        <f t="shared" si="126"/>
        <v>Amoxicilline + Colistine</v>
      </c>
      <c r="BN428" s="204" t="str">
        <f t="shared" si="121"/>
        <v>Amoxicilline</v>
      </c>
      <c r="BO428" s="204" t="str">
        <f t="shared" si="122"/>
        <v>Colistine</v>
      </c>
      <c r="BP428" s="204" t="str">
        <f t="shared" si="123"/>
        <v/>
      </c>
      <c r="BQ428" s="204" t="str">
        <f t="shared" si="127"/>
        <v>Penicillines + Polypeptides</v>
      </c>
      <c r="BR428" s="204" t="str">
        <f t="shared" si="128"/>
        <v>Penicillines</v>
      </c>
      <c r="BS428" s="204" t="str">
        <f t="shared" si="129"/>
        <v>Polypeptides</v>
      </c>
      <c r="BT428" s="204" t="str">
        <f t="shared" si="130"/>
        <v/>
      </c>
      <c r="BU428" s="104" t="str">
        <f t="shared" si="131"/>
        <v>Voie parentérale</v>
      </c>
      <c r="BV428" s="202" t="str">
        <f t="shared" si="132"/>
        <v>x</v>
      </c>
      <c r="BX428"/>
      <c r="BY428"/>
      <c r="BZ428"/>
      <c r="CA428"/>
      <c r="CB428"/>
      <c r="CD428"/>
      <c r="CO428" s="202">
        <v>427</v>
      </c>
    </row>
    <row r="429" spans="1:93" x14ac:dyDescent="0.25">
      <c r="A429" s="203" t="s">
        <v>2267</v>
      </c>
      <c r="B429" s="204" t="s">
        <v>2270</v>
      </c>
      <c r="C429" s="204" t="s">
        <v>850</v>
      </c>
      <c r="D429" s="210" t="s">
        <v>851</v>
      </c>
      <c r="E429" s="204" t="s">
        <v>852</v>
      </c>
      <c r="F429" s="204" t="s">
        <v>344</v>
      </c>
      <c r="G429" s="204" t="s">
        <v>853</v>
      </c>
      <c r="H429" s="204" t="s">
        <v>1612</v>
      </c>
      <c r="I429" s="204" t="s">
        <v>853</v>
      </c>
      <c r="J429" s="204" t="s">
        <v>855</v>
      </c>
      <c r="K429" s="204" t="s">
        <v>855</v>
      </c>
      <c r="L429" s="204" t="s">
        <v>856</v>
      </c>
      <c r="M429" s="204" t="s">
        <v>213</v>
      </c>
      <c r="N429" s="204" t="s">
        <v>959</v>
      </c>
      <c r="O429" s="204" t="s">
        <v>858</v>
      </c>
      <c r="P429" s="204" t="s">
        <v>859</v>
      </c>
      <c r="Q429" s="204" t="s">
        <v>966</v>
      </c>
      <c r="R429" s="204">
        <v>20</v>
      </c>
      <c r="S429" s="204">
        <v>1</v>
      </c>
      <c r="T429" s="204">
        <v>0</v>
      </c>
      <c r="U429" s="204">
        <v>0</v>
      </c>
      <c r="V429" s="204">
        <v>0</v>
      </c>
      <c r="W429" s="204">
        <v>0</v>
      </c>
      <c r="X429" s="204">
        <v>0</v>
      </c>
      <c r="Y429" s="204">
        <v>0</v>
      </c>
      <c r="Z429" s="204">
        <v>20</v>
      </c>
      <c r="AA429" s="204">
        <v>1</v>
      </c>
      <c r="AB429" s="204">
        <v>20</v>
      </c>
      <c r="AC429" s="204">
        <v>1</v>
      </c>
      <c r="AD429" s="204">
        <v>20</v>
      </c>
      <c r="AE429" s="204">
        <v>1</v>
      </c>
      <c r="AF429" s="204">
        <v>0</v>
      </c>
      <c r="AG429" s="204">
        <v>0</v>
      </c>
      <c r="AH429" s="204">
        <v>0</v>
      </c>
      <c r="AI429" s="204">
        <v>0</v>
      </c>
      <c r="AJ429" s="204"/>
      <c r="AK429" s="204"/>
      <c r="AL429" s="204"/>
      <c r="AM429" s="204"/>
      <c r="AN429" s="204"/>
      <c r="AO429" s="204"/>
      <c r="AP429" s="204"/>
      <c r="AQ429" s="204"/>
      <c r="AR429" s="204"/>
      <c r="AS429" s="204"/>
      <c r="AT429" s="204"/>
      <c r="AU429" s="204"/>
      <c r="AV429" s="204"/>
      <c r="AW429" s="204"/>
      <c r="AX429" s="204"/>
      <c r="AY429" s="204" t="str">
        <f t="shared" si="124"/>
        <v>CYCLOSOL 200 LA</v>
      </c>
      <c r="AZ429" s="204" t="str">
        <f>IF(COUNTIF(AY:AY,AY429)=1,AY429,IF(AND(COUNTIF(AY:AY,AY429)&gt;1,COUNTIF(AZ$2:AZ428,AY429)&gt;=1),"",AY429))</f>
        <v/>
      </c>
      <c r="BA429" s="204" t="str">
        <v/>
      </c>
      <c r="BB429" s="204" t="str">
        <f>IF(BA429="","",MAX(BB$2:BB428)+1)</f>
        <v/>
      </c>
      <c r="BC429" s="204"/>
      <c r="BD429" s="204">
        <v>427</v>
      </c>
      <c r="BE429" s="204" t="str">
        <f t="shared" si="125"/>
        <v>PREDNIDERM</v>
      </c>
      <c r="BF429" s="204" t="str">
        <f t="shared" si="114"/>
        <v>EXTERNE</v>
      </c>
      <c r="BG429" s="204" t="str">
        <f t="shared" si="115"/>
        <v>AMINOGLYCOSIDES</v>
      </c>
      <c r="BH429" s="204" t="str">
        <f t="shared" si="116"/>
        <v/>
      </c>
      <c r="BI429" s="204" t="str">
        <f t="shared" si="117"/>
        <v/>
      </c>
      <c r="BJ429" s="204" t="str">
        <f t="shared" si="118"/>
        <v>neomycin</v>
      </c>
      <c r="BK429" s="204" t="str">
        <f t="shared" si="119"/>
        <v/>
      </c>
      <c r="BL429" s="204" t="str">
        <f t="shared" si="120"/>
        <v/>
      </c>
      <c r="BM429" s="204" t="str">
        <f t="shared" si="126"/>
        <v>Néomycine</v>
      </c>
      <c r="BN429" s="204" t="str">
        <f t="shared" si="121"/>
        <v>Néomycine</v>
      </c>
      <c r="BO429" s="204" t="str">
        <f t="shared" si="122"/>
        <v/>
      </c>
      <c r="BP429" s="204" t="str">
        <f t="shared" si="123"/>
        <v/>
      </c>
      <c r="BQ429" s="204" t="str">
        <f t="shared" si="127"/>
        <v>Aminoglycosides</v>
      </c>
      <c r="BR429" s="204" t="str">
        <f t="shared" si="128"/>
        <v>Aminoglycosides</v>
      </c>
      <c r="BS429" s="204" t="str">
        <f t="shared" si="129"/>
        <v/>
      </c>
      <c r="BT429" s="204" t="str">
        <f t="shared" si="130"/>
        <v/>
      </c>
      <c r="BU429" s="104" t="str">
        <f t="shared" si="131"/>
        <v>Voie externe</v>
      </c>
      <c r="BV429" s="202" t="str">
        <f t="shared" si="132"/>
        <v/>
      </c>
      <c r="BX429"/>
      <c r="BY429"/>
      <c r="BZ429"/>
      <c r="CA429"/>
      <c r="CB429"/>
      <c r="CD429"/>
      <c r="CO429" s="202">
        <v>428</v>
      </c>
    </row>
    <row r="430" spans="1:93" x14ac:dyDescent="0.25">
      <c r="A430" s="203" t="s">
        <v>2267</v>
      </c>
      <c r="B430" s="204" t="s">
        <v>2271</v>
      </c>
      <c r="C430" s="204" t="s">
        <v>862</v>
      </c>
      <c r="D430" s="210" t="s">
        <v>863</v>
      </c>
      <c r="E430" s="204" t="s">
        <v>852</v>
      </c>
      <c r="F430" s="204" t="s">
        <v>344</v>
      </c>
      <c r="G430" s="204" t="s">
        <v>853</v>
      </c>
      <c r="H430" s="204" t="s">
        <v>1612</v>
      </c>
      <c r="I430" s="204" t="s">
        <v>853</v>
      </c>
      <c r="J430" s="204" t="s">
        <v>855</v>
      </c>
      <c r="K430" s="204" t="s">
        <v>855</v>
      </c>
      <c r="L430" s="204" t="s">
        <v>856</v>
      </c>
      <c r="M430" s="204" t="s">
        <v>213</v>
      </c>
      <c r="N430" s="204" t="s">
        <v>959</v>
      </c>
      <c r="O430" s="204" t="s">
        <v>858</v>
      </c>
      <c r="P430" s="204" t="s">
        <v>859</v>
      </c>
      <c r="Q430" s="204" t="s">
        <v>868</v>
      </c>
      <c r="R430" s="204">
        <v>20</v>
      </c>
      <c r="S430" s="204">
        <v>1</v>
      </c>
      <c r="T430" s="204">
        <v>0</v>
      </c>
      <c r="U430" s="204">
        <v>0</v>
      </c>
      <c r="V430" s="204">
        <v>0</v>
      </c>
      <c r="W430" s="204">
        <v>0</v>
      </c>
      <c r="X430" s="204">
        <v>0</v>
      </c>
      <c r="Y430" s="204">
        <v>0</v>
      </c>
      <c r="Z430" s="204">
        <v>20</v>
      </c>
      <c r="AA430" s="204">
        <v>1</v>
      </c>
      <c r="AB430" s="204">
        <v>20</v>
      </c>
      <c r="AC430" s="204">
        <v>1</v>
      </c>
      <c r="AD430" s="204">
        <v>20</v>
      </c>
      <c r="AE430" s="204">
        <v>1</v>
      </c>
      <c r="AF430" s="204">
        <v>0</v>
      </c>
      <c r="AG430" s="204">
        <v>0</v>
      </c>
      <c r="AH430" s="204">
        <v>0</v>
      </c>
      <c r="AI430" s="204">
        <v>0</v>
      </c>
      <c r="AJ430" s="204"/>
      <c r="AK430" s="204"/>
      <c r="AL430" s="204"/>
      <c r="AM430" s="204"/>
      <c r="AN430" s="204"/>
      <c r="AO430" s="204"/>
      <c r="AP430" s="204"/>
      <c r="AQ430" s="204"/>
      <c r="AR430" s="204"/>
      <c r="AS430" s="204"/>
      <c r="AT430" s="204"/>
      <c r="AU430" s="204"/>
      <c r="AV430" s="204"/>
      <c r="AW430" s="204"/>
      <c r="AX430" s="204"/>
      <c r="AY430" s="204" t="str">
        <f t="shared" si="124"/>
        <v>CYCLOSOL 200 LA</v>
      </c>
      <c r="AZ430" s="204" t="str">
        <f>IF(COUNTIF(AY:AY,AY430)=1,AY430,IF(AND(COUNTIF(AY:AY,AY430)&gt;1,COUNTIF(AZ$2:AZ429,AY430)&gt;=1),"",AY430))</f>
        <v/>
      </c>
      <c r="BA430" s="204" t="str">
        <v/>
      </c>
      <c r="BB430" s="204" t="str">
        <f>IF(BA430="","",MAX(BB$2:BB429)+1)</f>
        <v/>
      </c>
      <c r="BC430" s="204"/>
      <c r="BD430" s="204">
        <v>428</v>
      </c>
      <c r="BE430" s="204" t="str">
        <f t="shared" si="125"/>
        <v>PREMELANGE MEDICAMENTEUX CS FRANVET</v>
      </c>
      <c r="BF430" s="204" t="str">
        <f t="shared" si="114"/>
        <v>PM</v>
      </c>
      <c r="BG430" s="204" t="str">
        <f t="shared" si="115"/>
        <v>SULFAMIDES</v>
      </c>
      <c r="BH430" s="204" t="str">
        <f t="shared" si="116"/>
        <v>POLYPEPTIDES</v>
      </c>
      <c r="BI430" s="204" t="str">
        <f t="shared" si="117"/>
        <v/>
      </c>
      <c r="BJ430" s="204" t="str">
        <f t="shared" si="118"/>
        <v>sulfadimethoxine</v>
      </c>
      <c r="BK430" s="204" t="str">
        <f t="shared" si="119"/>
        <v>colistin</v>
      </c>
      <c r="BL430" s="204" t="str">
        <f t="shared" si="120"/>
        <v/>
      </c>
      <c r="BM430" s="204" t="str">
        <f t="shared" si="126"/>
        <v>Sulfadiméthoxine + Colistine</v>
      </c>
      <c r="BN430" s="204" t="str">
        <f t="shared" si="121"/>
        <v>Sulfadiméthoxine</v>
      </c>
      <c r="BO430" s="204" t="str">
        <f t="shared" si="122"/>
        <v>Colistine</v>
      </c>
      <c r="BP430" s="204" t="str">
        <f t="shared" si="123"/>
        <v/>
      </c>
      <c r="BQ430" s="204" t="str">
        <f t="shared" si="127"/>
        <v>Sulfamides + Polypeptides</v>
      </c>
      <c r="BR430" s="204" t="str">
        <f t="shared" si="128"/>
        <v>Sulfamides</v>
      </c>
      <c r="BS430" s="204" t="str">
        <f t="shared" si="129"/>
        <v>Polypeptides</v>
      </c>
      <c r="BT430" s="204" t="str">
        <f t="shared" si="130"/>
        <v/>
      </c>
      <c r="BU430" s="104" t="str">
        <f t="shared" si="131"/>
        <v>Prémélanges médicamenteux</v>
      </c>
      <c r="BV430" s="202" t="str">
        <f t="shared" si="132"/>
        <v>x</v>
      </c>
      <c r="BX430"/>
      <c r="BY430"/>
      <c r="BZ430"/>
      <c r="CA430"/>
      <c r="CB430"/>
      <c r="CD430"/>
      <c r="CO430" s="202">
        <v>429</v>
      </c>
    </row>
    <row r="431" spans="1:93" x14ac:dyDescent="0.25">
      <c r="A431" s="203" t="s">
        <v>2257</v>
      </c>
      <c r="B431" s="204" t="s">
        <v>2258</v>
      </c>
      <c r="C431" s="204" t="s">
        <v>1468</v>
      </c>
      <c r="D431" s="210" t="s">
        <v>851</v>
      </c>
      <c r="E431" s="204" t="s">
        <v>852</v>
      </c>
      <c r="F431" s="204" t="s">
        <v>345</v>
      </c>
      <c r="G431" s="204" t="s">
        <v>853</v>
      </c>
      <c r="H431" s="204" t="s">
        <v>1326</v>
      </c>
      <c r="I431" s="204" t="s">
        <v>853</v>
      </c>
      <c r="J431" s="204" t="s">
        <v>2259</v>
      </c>
      <c r="K431" s="204" t="s">
        <v>2259</v>
      </c>
      <c r="L431" s="204" t="s">
        <v>2260</v>
      </c>
      <c r="M431" s="204" t="s">
        <v>213</v>
      </c>
      <c r="N431" s="204" t="s">
        <v>2261</v>
      </c>
      <c r="O431" s="204" t="s">
        <v>858</v>
      </c>
      <c r="P431" s="204" t="s">
        <v>859</v>
      </c>
      <c r="Q431" s="204" t="s">
        <v>2262</v>
      </c>
      <c r="R431" s="204">
        <v>0</v>
      </c>
      <c r="S431" s="204">
        <v>0</v>
      </c>
      <c r="T431" s="204">
        <v>0</v>
      </c>
      <c r="U431" s="204">
        <v>0</v>
      </c>
      <c r="V431" s="204">
        <v>0</v>
      </c>
      <c r="W431" s="204">
        <v>0</v>
      </c>
      <c r="X431" s="204">
        <v>0</v>
      </c>
      <c r="Y431" s="204">
        <v>0</v>
      </c>
      <c r="Z431" s="204">
        <v>0</v>
      </c>
      <c r="AA431" s="204">
        <v>0</v>
      </c>
      <c r="AB431" s="204">
        <v>0</v>
      </c>
      <c r="AC431" s="204">
        <v>0</v>
      </c>
      <c r="AD431" s="204">
        <v>12</v>
      </c>
      <c r="AE431" s="204">
        <v>5</v>
      </c>
      <c r="AF431" s="204">
        <v>0</v>
      </c>
      <c r="AG431" s="204">
        <v>0</v>
      </c>
      <c r="AH431" s="204">
        <v>0</v>
      </c>
      <c r="AI431" s="204">
        <v>0</v>
      </c>
      <c r="AJ431" s="204"/>
      <c r="AK431" s="204"/>
      <c r="AL431" s="204"/>
      <c r="AM431" s="204"/>
      <c r="AN431" s="204"/>
      <c r="AO431" s="204"/>
      <c r="AP431" s="204"/>
      <c r="AQ431" s="204"/>
      <c r="AR431" s="204"/>
      <c r="AS431" s="204"/>
      <c r="AT431" s="204"/>
      <c r="AU431" s="204"/>
      <c r="AV431" s="204"/>
      <c r="AW431" s="204"/>
      <c r="AX431" s="204"/>
      <c r="AY431" s="204" t="str">
        <f t="shared" si="124"/>
        <v>DENAGARD INJECTABLE 162,2</v>
      </c>
      <c r="AZ431" s="204" t="str">
        <f>IF(COUNTIF(AY:AY,AY431)=1,AY431,IF(AND(COUNTIF(AY:AY,AY431)&gt;1,COUNTIF(AZ$2:AZ430,AY431)&gt;=1),"",AY431))</f>
        <v>DENAGARD INJECTABLE 162,2</v>
      </c>
      <c r="BA431" s="204" t="str">
        <v/>
      </c>
      <c r="BB431" s="204" t="str">
        <f>IF(BA431="","",MAX(BB$2:BB430)+1)</f>
        <v/>
      </c>
      <c r="BC431" s="204"/>
      <c r="BD431" s="204">
        <v>429</v>
      </c>
      <c r="BE431" s="204" t="str">
        <f t="shared" si="125"/>
        <v>PREMELANGE MEDICAMENTEUX Z 27</v>
      </c>
      <c r="BF431" s="204" t="str">
        <f t="shared" si="114"/>
        <v>PM</v>
      </c>
      <c r="BG431" s="204" t="str">
        <f t="shared" si="115"/>
        <v>SULFAMIDES</v>
      </c>
      <c r="BH431" s="204" t="str">
        <f t="shared" si="116"/>
        <v>TETRACYCLINES</v>
      </c>
      <c r="BI431" s="204" t="str">
        <f t="shared" si="117"/>
        <v/>
      </c>
      <c r="BJ431" s="204" t="str">
        <f t="shared" si="118"/>
        <v>sulfadimidine</v>
      </c>
      <c r="BK431" s="204" t="str">
        <f t="shared" si="119"/>
        <v>oxytetracycline</v>
      </c>
      <c r="BL431" s="204" t="str">
        <f t="shared" si="120"/>
        <v/>
      </c>
      <c r="BM431" s="204" t="str">
        <f t="shared" si="126"/>
        <v>Sulfadimidine + Oxytétracycline</v>
      </c>
      <c r="BN431" s="204" t="str">
        <f t="shared" si="121"/>
        <v>Sulfadimidine</v>
      </c>
      <c r="BO431" s="204" t="str">
        <f t="shared" si="122"/>
        <v>Oxytétracycline</v>
      </c>
      <c r="BP431" s="204" t="str">
        <f t="shared" si="123"/>
        <v/>
      </c>
      <c r="BQ431" s="204" t="str">
        <f t="shared" si="127"/>
        <v>Sulfamides + Tetracyclines</v>
      </c>
      <c r="BR431" s="204" t="str">
        <f t="shared" si="128"/>
        <v>Sulfamides</v>
      </c>
      <c r="BS431" s="204" t="str">
        <f t="shared" si="129"/>
        <v>Tetracyclines</v>
      </c>
      <c r="BT431" s="204" t="str">
        <f t="shared" si="130"/>
        <v/>
      </c>
      <c r="BU431" s="104" t="str">
        <f t="shared" si="131"/>
        <v>Prémélanges médicamenteux</v>
      </c>
      <c r="BV431" s="202" t="str">
        <f t="shared" si="132"/>
        <v/>
      </c>
      <c r="BX431"/>
      <c r="BY431"/>
      <c r="BZ431"/>
      <c r="CA431"/>
      <c r="CB431"/>
      <c r="CD431"/>
      <c r="CO431" s="202">
        <v>430</v>
      </c>
    </row>
    <row r="432" spans="1:93" x14ac:dyDescent="0.25">
      <c r="A432" s="203" t="s">
        <v>3450</v>
      </c>
      <c r="B432" s="204" t="s">
        <v>3451</v>
      </c>
      <c r="C432" s="204" t="s">
        <v>3452</v>
      </c>
      <c r="D432" s="210" t="s">
        <v>923</v>
      </c>
      <c r="E432" s="204" t="s">
        <v>852</v>
      </c>
      <c r="F432" s="204" t="s">
        <v>346</v>
      </c>
      <c r="G432" s="204" t="s">
        <v>1055</v>
      </c>
      <c r="H432" s="204" t="s">
        <v>2867</v>
      </c>
      <c r="I432" s="204" t="s">
        <v>910</v>
      </c>
      <c r="J432" s="204" t="s">
        <v>2259</v>
      </c>
      <c r="K432" s="204" t="s">
        <v>2259</v>
      </c>
      <c r="L432" s="204" t="s">
        <v>2260</v>
      </c>
      <c r="M432" s="204" t="s">
        <v>213</v>
      </c>
      <c r="N432" s="204" t="s">
        <v>3362</v>
      </c>
      <c r="O432" s="204" t="s">
        <v>858</v>
      </c>
      <c r="P432" s="204" t="s">
        <v>859</v>
      </c>
      <c r="Q432" s="204" t="s">
        <v>3362</v>
      </c>
      <c r="R432" s="204">
        <v>0</v>
      </c>
      <c r="S432" s="204">
        <v>0</v>
      </c>
      <c r="T432" s="204">
        <v>0</v>
      </c>
      <c r="U432" s="204">
        <v>0</v>
      </c>
      <c r="V432" s="204">
        <v>0</v>
      </c>
      <c r="W432" s="204">
        <v>0</v>
      </c>
      <c r="X432" s="204">
        <v>0</v>
      </c>
      <c r="Y432" s="204">
        <v>0</v>
      </c>
      <c r="Z432" s="204">
        <v>16</v>
      </c>
      <c r="AA432" s="204">
        <v>10</v>
      </c>
      <c r="AB432" s="204">
        <v>0</v>
      </c>
      <c r="AC432" s="204">
        <v>0</v>
      </c>
      <c r="AD432" s="204">
        <v>8.1</v>
      </c>
      <c r="AE432" s="204">
        <v>5</v>
      </c>
      <c r="AF432" s="204">
        <v>32.4</v>
      </c>
      <c r="AG432" s="204">
        <v>5</v>
      </c>
      <c r="AH432" s="204">
        <v>0</v>
      </c>
      <c r="AI432" s="204">
        <v>0</v>
      </c>
      <c r="AJ432" s="204"/>
      <c r="AK432" s="204"/>
      <c r="AL432" s="204"/>
      <c r="AM432" s="204"/>
      <c r="AN432" s="204"/>
      <c r="AO432" s="204"/>
      <c r="AP432" s="204"/>
      <c r="AQ432" s="204"/>
      <c r="AR432" s="204"/>
      <c r="AS432" s="204"/>
      <c r="AT432" s="204"/>
      <c r="AU432" s="204"/>
      <c r="AV432" s="204"/>
      <c r="AW432" s="204"/>
      <c r="AX432" s="204"/>
      <c r="AY432" s="204" t="str">
        <f t="shared" si="124"/>
        <v>DENAGARD SOLUTION BUVABLE</v>
      </c>
      <c r="AZ432" s="204" t="str">
        <f>IF(COUNTIF(AY:AY,AY432)=1,AY432,IF(AND(COUNTIF(AY:AY,AY432)&gt;1,COUNTIF(AZ$2:AZ431,AY432)&gt;=1),"",AY432))</f>
        <v>DENAGARD SOLUTION BUVABLE</v>
      </c>
      <c r="BA432" s="204" t="str">
        <v/>
      </c>
      <c r="BB432" s="204" t="str">
        <f>IF(BA432="","",MAX(BB$2:BB431)+1)</f>
        <v/>
      </c>
      <c r="BC432" s="204"/>
      <c r="BD432" s="204">
        <v>430</v>
      </c>
      <c r="BE432" s="204" t="str">
        <f t="shared" si="125"/>
        <v>PREMELANGE MEDICAMENTEUX Z 29</v>
      </c>
      <c r="BF432" s="204" t="str">
        <f t="shared" si="114"/>
        <v>PM</v>
      </c>
      <c r="BG432" s="204" t="str">
        <f t="shared" si="115"/>
        <v>SULFAMIDES</v>
      </c>
      <c r="BH432" s="204" t="str">
        <f t="shared" si="116"/>
        <v>TETRACYCLINES</v>
      </c>
      <c r="BI432" s="204" t="str">
        <f t="shared" si="117"/>
        <v/>
      </c>
      <c r="BJ432" s="204" t="str">
        <f t="shared" si="118"/>
        <v>sulfadimethoxine</v>
      </c>
      <c r="BK432" s="204" t="str">
        <f t="shared" si="119"/>
        <v>oxytetracycline</v>
      </c>
      <c r="BL432" s="204" t="str">
        <f t="shared" si="120"/>
        <v/>
      </c>
      <c r="BM432" s="204" t="str">
        <f t="shared" si="126"/>
        <v>Sulfadiméthoxine + Oxytétracycline</v>
      </c>
      <c r="BN432" s="204" t="str">
        <f t="shared" si="121"/>
        <v>Sulfadiméthoxine</v>
      </c>
      <c r="BO432" s="204" t="str">
        <f t="shared" si="122"/>
        <v>Oxytétracycline</v>
      </c>
      <c r="BP432" s="204" t="str">
        <f t="shared" si="123"/>
        <v/>
      </c>
      <c r="BQ432" s="204" t="str">
        <f t="shared" si="127"/>
        <v>Sulfamides + Tetracyclines</v>
      </c>
      <c r="BR432" s="204" t="str">
        <f t="shared" si="128"/>
        <v>Sulfamides</v>
      </c>
      <c r="BS432" s="204" t="str">
        <f t="shared" si="129"/>
        <v>Tetracyclines</v>
      </c>
      <c r="BT432" s="204" t="str">
        <f t="shared" si="130"/>
        <v/>
      </c>
      <c r="BU432" s="104" t="str">
        <f t="shared" si="131"/>
        <v>Prémélanges médicamenteux</v>
      </c>
      <c r="BV432" s="202" t="str">
        <f t="shared" si="132"/>
        <v/>
      </c>
      <c r="BX432"/>
      <c r="BY432"/>
      <c r="BZ432"/>
      <c r="CA432"/>
      <c r="CB432"/>
      <c r="CD432"/>
      <c r="CO432" s="202">
        <v>431</v>
      </c>
    </row>
    <row r="433" spans="1:93" x14ac:dyDescent="0.25">
      <c r="A433" s="203" t="s">
        <v>3450</v>
      </c>
      <c r="B433" s="204" t="s">
        <v>3453</v>
      </c>
      <c r="C433" s="204" t="s">
        <v>3454</v>
      </c>
      <c r="D433" s="210" t="s">
        <v>1054</v>
      </c>
      <c r="E433" s="204" t="s">
        <v>852</v>
      </c>
      <c r="F433" s="204" t="s">
        <v>346</v>
      </c>
      <c r="G433" s="204" t="s">
        <v>1055</v>
      </c>
      <c r="H433" s="204" t="s">
        <v>2867</v>
      </c>
      <c r="I433" s="204" t="s">
        <v>910</v>
      </c>
      <c r="J433" s="204" t="s">
        <v>2259</v>
      </c>
      <c r="K433" s="204" t="s">
        <v>2259</v>
      </c>
      <c r="L433" s="204" t="s">
        <v>2260</v>
      </c>
      <c r="M433" s="204" t="s">
        <v>213</v>
      </c>
      <c r="N433" s="204" t="s">
        <v>3362</v>
      </c>
      <c r="O433" s="204" t="s">
        <v>858</v>
      </c>
      <c r="P433" s="204" t="s">
        <v>859</v>
      </c>
      <c r="Q433" s="204" t="s">
        <v>3364</v>
      </c>
      <c r="R433" s="204">
        <v>0</v>
      </c>
      <c r="S433" s="204">
        <v>0</v>
      </c>
      <c r="T433" s="204">
        <v>0</v>
      </c>
      <c r="U433" s="204">
        <v>0</v>
      </c>
      <c r="V433" s="204">
        <v>0</v>
      </c>
      <c r="W433" s="204">
        <v>0</v>
      </c>
      <c r="X433" s="204">
        <v>0</v>
      </c>
      <c r="Y433" s="204">
        <v>0</v>
      </c>
      <c r="Z433" s="204">
        <v>16</v>
      </c>
      <c r="AA433" s="204">
        <v>10</v>
      </c>
      <c r="AB433" s="204">
        <v>0</v>
      </c>
      <c r="AC433" s="204">
        <v>0</v>
      </c>
      <c r="AD433" s="204">
        <v>8.1</v>
      </c>
      <c r="AE433" s="204">
        <v>5</v>
      </c>
      <c r="AF433" s="204">
        <v>32.4</v>
      </c>
      <c r="AG433" s="204">
        <v>5</v>
      </c>
      <c r="AH433" s="204">
        <v>0</v>
      </c>
      <c r="AI433" s="204">
        <v>0</v>
      </c>
      <c r="AJ433" s="204"/>
      <c r="AK433" s="204"/>
      <c r="AL433" s="204"/>
      <c r="AM433" s="204"/>
      <c r="AN433" s="204"/>
      <c r="AO433" s="204"/>
      <c r="AP433" s="204"/>
      <c r="AQ433" s="204"/>
      <c r="AR433" s="204"/>
      <c r="AS433" s="204"/>
      <c r="AT433" s="204"/>
      <c r="AU433" s="204"/>
      <c r="AV433" s="204"/>
      <c r="AW433" s="204"/>
      <c r="AX433" s="204"/>
      <c r="AY433" s="204" t="str">
        <f t="shared" si="124"/>
        <v>DENAGARD SOLUTION BUVABLE</v>
      </c>
      <c r="AZ433" s="204" t="str">
        <f>IF(COUNTIF(AY:AY,AY433)=1,AY433,IF(AND(COUNTIF(AY:AY,AY433)&gt;1,COUNTIF(AZ$2:AZ432,AY433)&gt;=1),"",AY433))</f>
        <v/>
      </c>
      <c r="BA433" s="204" t="str">
        <v/>
      </c>
      <c r="BB433" s="204" t="str">
        <f>IF(BA433="","",MAX(BB$2:BB432)+1)</f>
        <v/>
      </c>
      <c r="BC433" s="204"/>
      <c r="BD433" s="204">
        <v>431</v>
      </c>
      <c r="BE433" s="204" t="str">
        <f t="shared" si="125"/>
        <v>PREMELANGE MEDICAMENTEUX Z 30</v>
      </c>
      <c r="BF433" s="204" t="str">
        <f t="shared" si="114"/>
        <v>PM</v>
      </c>
      <c r="BG433" s="204" t="str">
        <f t="shared" si="115"/>
        <v>SULFAMIDES</v>
      </c>
      <c r="BH433" s="204" t="str">
        <f t="shared" si="116"/>
        <v>TRIMETHOPRIME</v>
      </c>
      <c r="BI433" s="204" t="str">
        <f t="shared" si="117"/>
        <v/>
      </c>
      <c r="BJ433" s="204" t="str">
        <f t="shared" si="118"/>
        <v>sulfadiazine</v>
      </c>
      <c r="BK433" s="204" t="str">
        <f t="shared" si="119"/>
        <v>trimethoprim</v>
      </c>
      <c r="BL433" s="204" t="str">
        <f t="shared" si="120"/>
        <v/>
      </c>
      <c r="BM433" s="204" t="str">
        <f t="shared" si="126"/>
        <v>Sulfadiazine + Triméthoprime</v>
      </c>
      <c r="BN433" s="204" t="str">
        <f t="shared" si="121"/>
        <v>Sulfadiazine</v>
      </c>
      <c r="BO433" s="204" t="str">
        <f t="shared" si="122"/>
        <v>Triméthoprime</v>
      </c>
      <c r="BP433" s="204" t="str">
        <f t="shared" si="123"/>
        <v/>
      </c>
      <c r="BQ433" s="204" t="str">
        <f t="shared" si="127"/>
        <v>Sulfamides + Trimethoprime</v>
      </c>
      <c r="BR433" s="204" t="str">
        <f t="shared" si="128"/>
        <v>Sulfamides</v>
      </c>
      <c r="BS433" s="204" t="str">
        <f t="shared" si="129"/>
        <v>Trimethoprime</v>
      </c>
      <c r="BT433" s="204" t="str">
        <f t="shared" si="130"/>
        <v/>
      </c>
      <c r="BU433" s="104" t="str">
        <f t="shared" si="131"/>
        <v>Prémélanges médicamenteux</v>
      </c>
      <c r="BV433" s="202" t="str">
        <f t="shared" si="132"/>
        <v/>
      </c>
      <c r="BX433"/>
      <c r="BY433"/>
      <c r="BZ433"/>
      <c r="CA433"/>
      <c r="CB433"/>
      <c r="CD433"/>
      <c r="CO433" s="202">
        <v>432</v>
      </c>
    </row>
    <row r="434" spans="1:93" x14ac:dyDescent="0.25">
      <c r="A434" s="203" t="s">
        <v>3450</v>
      </c>
      <c r="B434" s="204" t="s">
        <v>3455</v>
      </c>
      <c r="C434" s="204" t="s">
        <v>3456</v>
      </c>
      <c r="D434" s="210" t="s">
        <v>1023</v>
      </c>
      <c r="E434" s="204" t="s">
        <v>852</v>
      </c>
      <c r="F434" s="204" t="s">
        <v>346</v>
      </c>
      <c r="G434" s="204" t="s">
        <v>1055</v>
      </c>
      <c r="H434" s="204" t="s">
        <v>2867</v>
      </c>
      <c r="I434" s="204" t="s">
        <v>910</v>
      </c>
      <c r="J434" s="204" t="s">
        <v>2259</v>
      </c>
      <c r="K434" s="204" t="s">
        <v>2259</v>
      </c>
      <c r="L434" s="204" t="s">
        <v>2260</v>
      </c>
      <c r="M434" s="204" t="s">
        <v>213</v>
      </c>
      <c r="N434" s="204" t="s">
        <v>3362</v>
      </c>
      <c r="O434" s="204" t="s">
        <v>858</v>
      </c>
      <c r="P434" s="204" t="s">
        <v>859</v>
      </c>
      <c r="Q434" s="204" t="s">
        <v>3457</v>
      </c>
      <c r="R434" s="204">
        <v>0</v>
      </c>
      <c r="S434" s="204">
        <v>0</v>
      </c>
      <c r="T434" s="204">
        <v>0</v>
      </c>
      <c r="U434" s="204">
        <v>0</v>
      </c>
      <c r="V434" s="204">
        <v>0</v>
      </c>
      <c r="W434" s="204">
        <v>0</v>
      </c>
      <c r="X434" s="204">
        <v>0</v>
      </c>
      <c r="Y434" s="204">
        <v>0</v>
      </c>
      <c r="Z434" s="204">
        <v>16</v>
      </c>
      <c r="AA434" s="204">
        <v>10</v>
      </c>
      <c r="AB434" s="204">
        <v>0</v>
      </c>
      <c r="AC434" s="204">
        <v>0</v>
      </c>
      <c r="AD434" s="204">
        <v>8.1</v>
      </c>
      <c r="AE434" s="204">
        <v>5</v>
      </c>
      <c r="AF434" s="204">
        <v>32.4</v>
      </c>
      <c r="AG434" s="204">
        <v>5</v>
      </c>
      <c r="AH434" s="204">
        <v>0</v>
      </c>
      <c r="AI434" s="204">
        <v>0</v>
      </c>
      <c r="AJ434" s="204"/>
      <c r="AK434" s="204"/>
      <c r="AL434" s="204"/>
      <c r="AM434" s="204"/>
      <c r="AN434" s="204"/>
      <c r="AO434" s="204"/>
      <c r="AP434" s="204"/>
      <c r="AQ434" s="204"/>
      <c r="AR434" s="204"/>
      <c r="AS434" s="204"/>
      <c r="AT434" s="204"/>
      <c r="AU434" s="204"/>
      <c r="AV434" s="204"/>
      <c r="AW434" s="204"/>
      <c r="AX434" s="204"/>
      <c r="AY434" s="204" t="str">
        <f t="shared" si="124"/>
        <v>DENAGARD SOLUTION BUVABLE</v>
      </c>
      <c r="AZ434" s="204" t="str">
        <f>IF(COUNTIF(AY:AY,AY434)=1,AY434,IF(AND(COUNTIF(AY:AY,AY434)&gt;1,COUNTIF(AZ$2:AZ433,AY434)&gt;=1),"",AY434))</f>
        <v/>
      </c>
      <c r="BA434" s="204" t="str">
        <v/>
      </c>
      <c r="BB434" s="204" t="str">
        <f>IF(BA434="","",MAX(BB$2:BB433)+1)</f>
        <v/>
      </c>
      <c r="BC434" s="204"/>
      <c r="BD434" s="204">
        <v>432</v>
      </c>
      <c r="BE434" s="204" t="str">
        <f t="shared" si="125"/>
        <v>PRIMAZINE</v>
      </c>
      <c r="BF434" s="204" t="str">
        <f t="shared" si="114"/>
        <v>INJ</v>
      </c>
      <c r="BG434" s="204" t="str">
        <f t="shared" si="115"/>
        <v>TETRACYCLINES</v>
      </c>
      <c r="BH434" s="204" t="str">
        <f t="shared" si="116"/>
        <v/>
      </c>
      <c r="BI434" s="204" t="str">
        <f t="shared" si="117"/>
        <v/>
      </c>
      <c r="BJ434" s="204" t="str">
        <f t="shared" si="118"/>
        <v>oxytetracycline</v>
      </c>
      <c r="BK434" s="204" t="str">
        <f t="shared" si="119"/>
        <v/>
      </c>
      <c r="BL434" s="204" t="str">
        <f t="shared" si="120"/>
        <v/>
      </c>
      <c r="BM434" s="204" t="str">
        <f t="shared" si="126"/>
        <v>Oxytétracycline</v>
      </c>
      <c r="BN434" s="204" t="str">
        <f t="shared" si="121"/>
        <v>Oxytétracycline</v>
      </c>
      <c r="BO434" s="204" t="str">
        <f t="shared" si="122"/>
        <v/>
      </c>
      <c r="BP434" s="204" t="str">
        <f t="shared" si="123"/>
        <v/>
      </c>
      <c r="BQ434" s="204" t="str">
        <f t="shared" si="127"/>
        <v>Tetracyclines</v>
      </c>
      <c r="BR434" s="204" t="str">
        <f t="shared" si="128"/>
        <v>Tetracyclines</v>
      </c>
      <c r="BS434" s="204" t="str">
        <f t="shared" si="129"/>
        <v/>
      </c>
      <c r="BT434" s="204" t="str">
        <f t="shared" si="130"/>
        <v/>
      </c>
      <c r="BU434" s="104" t="str">
        <f t="shared" si="131"/>
        <v>Voie parentérale</v>
      </c>
      <c r="BV434" s="202" t="str">
        <f t="shared" si="132"/>
        <v/>
      </c>
      <c r="BX434"/>
      <c r="BY434"/>
      <c r="BZ434"/>
      <c r="CA434"/>
      <c r="CB434"/>
      <c r="CD434"/>
      <c r="CO434" s="202">
        <v>433</v>
      </c>
    </row>
    <row r="435" spans="1:93" x14ac:dyDescent="0.25">
      <c r="A435" s="203" t="s">
        <v>932</v>
      </c>
      <c r="B435" s="204" t="s">
        <v>933</v>
      </c>
      <c r="C435" s="204" t="s">
        <v>934</v>
      </c>
      <c r="D435" s="210" t="s">
        <v>851</v>
      </c>
      <c r="E435" s="204" t="s">
        <v>852</v>
      </c>
      <c r="F435" s="204" t="s">
        <v>84</v>
      </c>
      <c r="G435" s="204" t="s">
        <v>853</v>
      </c>
      <c r="H435" s="204" t="s">
        <v>935</v>
      </c>
      <c r="I435" s="204" t="s">
        <v>853</v>
      </c>
      <c r="J435" s="204" t="s">
        <v>875</v>
      </c>
      <c r="K435" s="204" t="s">
        <v>875</v>
      </c>
      <c r="L435" s="204" t="s">
        <v>876</v>
      </c>
      <c r="M435" s="204" t="s">
        <v>213</v>
      </c>
      <c r="N435" s="204" t="s">
        <v>936</v>
      </c>
      <c r="O435" s="204" t="s">
        <v>858</v>
      </c>
      <c r="P435" s="204" t="s">
        <v>859</v>
      </c>
      <c r="Q435" s="204" t="s">
        <v>937</v>
      </c>
      <c r="R435" s="204">
        <v>17</v>
      </c>
      <c r="S435" s="204">
        <v>5</v>
      </c>
      <c r="T435" s="204">
        <v>17</v>
      </c>
      <c r="U435" s="204">
        <v>5</v>
      </c>
      <c r="V435" s="204">
        <v>17</v>
      </c>
      <c r="W435" s="204">
        <v>5</v>
      </c>
      <c r="X435" s="204">
        <v>0</v>
      </c>
      <c r="Y435" s="204">
        <v>0</v>
      </c>
      <c r="Z435" s="204">
        <v>0</v>
      </c>
      <c r="AA435" s="204">
        <v>0</v>
      </c>
      <c r="AB435" s="204">
        <v>17</v>
      </c>
      <c r="AC435" s="204">
        <v>5</v>
      </c>
      <c r="AD435" s="204">
        <v>17</v>
      </c>
      <c r="AE435" s="204">
        <v>5</v>
      </c>
      <c r="AF435" s="204">
        <v>0</v>
      </c>
      <c r="AG435" s="204">
        <v>0</v>
      </c>
      <c r="AH435" s="204">
        <v>0</v>
      </c>
      <c r="AI435" s="204">
        <v>0</v>
      </c>
      <c r="AJ435" s="204"/>
      <c r="AK435" s="204"/>
      <c r="AL435" s="204"/>
      <c r="AM435" s="204"/>
      <c r="AN435" s="204"/>
      <c r="AO435" s="204"/>
      <c r="AP435" s="204"/>
      <c r="AQ435" s="204"/>
      <c r="AR435" s="204"/>
      <c r="AS435" s="204"/>
      <c r="AT435" s="204"/>
      <c r="AU435" s="204"/>
      <c r="AV435" s="204"/>
      <c r="AW435" s="204"/>
      <c r="AX435" s="204"/>
      <c r="AY435" s="204" t="str">
        <f t="shared" si="124"/>
        <v>DEPOCILLINE</v>
      </c>
      <c r="AZ435" s="204" t="str">
        <f>IF(COUNTIF(AY:AY,AY435)=1,AY435,IF(AND(COUNTIF(AY:AY,AY435)&gt;1,COUNTIF(AZ$2:AZ434,AY435)&gt;=1),"",AY435))</f>
        <v>DEPOCILLINE</v>
      </c>
      <c r="BA435" s="204" t="str">
        <v/>
      </c>
      <c r="BB435" s="204" t="str">
        <f>IF(BA435="","",MAX(BB$2:BB434)+1)</f>
        <v/>
      </c>
      <c r="BC435" s="204"/>
      <c r="BD435" s="204">
        <v>433</v>
      </c>
      <c r="BE435" s="204" t="str">
        <f t="shared" si="125"/>
        <v>PRIMOX</v>
      </c>
      <c r="BF435" s="204" t="str">
        <f t="shared" si="114"/>
        <v>ORAL</v>
      </c>
      <c r="BG435" s="204" t="str">
        <f t="shared" si="115"/>
        <v>TETRACYCLINES</v>
      </c>
      <c r="BH435" s="204" t="str">
        <f t="shared" si="116"/>
        <v/>
      </c>
      <c r="BI435" s="204" t="str">
        <f t="shared" si="117"/>
        <v/>
      </c>
      <c r="BJ435" s="204" t="str">
        <f t="shared" si="118"/>
        <v>oxytetracycline</v>
      </c>
      <c r="BK435" s="204" t="str">
        <f t="shared" si="119"/>
        <v/>
      </c>
      <c r="BL435" s="204" t="str">
        <f t="shared" si="120"/>
        <v/>
      </c>
      <c r="BM435" s="204" t="str">
        <f t="shared" si="126"/>
        <v>Oxytétracycline</v>
      </c>
      <c r="BN435" s="204" t="str">
        <f t="shared" si="121"/>
        <v>Oxytétracycline</v>
      </c>
      <c r="BO435" s="204" t="str">
        <f t="shared" si="122"/>
        <v/>
      </c>
      <c r="BP435" s="204" t="str">
        <f t="shared" si="123"/>
        <v/>
      </c>
      <c r="BQ435" s="204" t="str">
        <f t="shared" si="127"/>
        <v>Tetracyclines</v>
      </c>
      <c r="BR435" s="204" t="str">
        <f t="shared" si="128"/>
        <v>Tetracyclines</v>
      </c>
      <c r="BS435" s="204" t="str">
        <f t="shared" si="129"/>
        <v/>
      </c>
      <c r="BT435" s="204" t="str">
        <f t="shared" si="130"/>
        <v/>
      </c>
      <c r="BU435" s="104" t="str">
        <f t="shared" si="131"/>
        <v>Voie orale  hors prémélanges médicamenteux</v>
      </c>
      <c r="BV435" s="202" t="str">
        <f t="shared" si="132"/>
        <v/>
      </c>
      <c r="BX435"/>
      <c r="BY435"/>
      <c r="BZ435"/>
      <c r="CA435"/>
      <c r="CB435"/>
      <c r="CD435"/>
      <c r="CO435" s="202">
        <v>434</v>
      </c>
    </row>
    <row r="436" spans="1:93" x14ac:dyDescent="0.25">
      <c r="A436" s="203" t="s">
        <v>3921</v>
      </c>
      <c r="B436" s="204" t="s">
        <v>3922</v>
      </c>
      <c r="C436" s="204" t="s">
        <v>3345</v>
      </c>
      <c r="D436" s="210" t="s">
        <v>923</v>
      </c>
      <c r="E436" s="204" t="s">
        <v>852</v>
      </c>
      <c r="F436" s="204" t="s">
        <v>347</v>
      </c>
      <c r="G436" s="204" t="s">
        <v>1055</v>
      </c>
      <c r="H436" s="204" t="s">
        <v>1380</v>
      </c>
      <c r="I436" s="204" t="s">
        <v>910</v>
      </c>
      <c r="J436" s="204" t="s">
        <v>855</v>
      </c>
      <c r="K436" s="204" t="s">
        <v>855</v>
      </c>
      <c r="L436" s="204" t="s">
        <v>2299</v>
      </c>
      <c r="M436" s="204" t="s">
        <v>213</v>
      </c>
      <c r="N436" s="204" t="s">
        <v>959</v>
      </c>
      <c r="O436" s="204" t="s">
        <v>858</v>
      </c>
      <c r="P436" s="204" t="s">
        <v>859</v>
      </c>
      <c r="Q436" s="204" t="s">
        <v>959</v>
      </c>
      <c r="R436" s="204">
        <v>0</v>
      </c>
      <c r="S436" s="204">
        <v>0</v>
      </c>
      <c r="T436" s="204">
        <v>0</v>
      </c>
      <c r="U436" s="204">
        <v>0</v>
      </c>
      <c r="V436" s="204">
        <v>0</v>
      </c>
      <c r="W436" s="204">
        <v>0</v>
      </c>
      <c r="X436" s="204">
        <v>0</v>
      </c>
      <c r="Y436" s="204">
        <v>0</v>
      </c>
      <c r="Z436" s="204">
        <v>0</v>
      </c>
      <c r="AA436" s="204">
        <v>0</v>
      </c>
      <c r="AB436" s="204">
        <v>0</v>
      </c>
      <c r="AC436" s="204">
        <v>0</v>
      </c>
      <c r="AD436" s="204">
        <v>10.9</v>
      </c>
      <c r="AE436" s="204">
        <v>4</v>
      </c>
      <c r="AF436" s="204">
        <v>17.399999999999999</v>
      </c>
      <c r="AG436" s="204">
        <v>4</v>
      </c>
      <c r="AH436" s="204">
        <v>0</v>
      </c>
      <c r="AI436" s="204">
        <v>0</v>
      </c>
      <c r="AJ436" s="204"/>
      <c r="AK436" s="204"/>
      <c r="AL436" s="204"/>
      <c r="AM436" s="204"/>
      <c r="AN436" s="204"/>
      <c r="AO436" s="204"/>
      <c r="AP436" s="204"/>
      <c r="AQ436" s="204"/>
      <c r="AR436" s="204"/>
      <c r="AS436" s="204"/>
      <c r="AT436" s="204"/>
      <c r="AU436" s="204"/>
      <c r="AV436" s="204"/>
      <c r="AW436" s="204"/>
      <c r="AX436" s="204"/>
      <c r="AY436" s="204" t="str">
        <f t="shared" si="124"/>
        <v>DFV DOXIVET 200 MG/ML SOLUTION POUR ADMINISTRATION DANS L'EAU DE BOISSON POUR PORCS ET POULETS</v>
      </c>
      <c r="AZ436" s="204" t="str">
        <f>IF(COUNTIF(AY:AY,AY436)=1,AY436,IF(AND(COUNTIF(AY:AY,AY436)&gt;1,COUNTIF(AZ$2:AZ435,AY436)&gt;=1),"",AY436))</f>
        <v>DFV DOXIVET 200 MG/ML SOLUTION POUR ADMINISTRATION DANS L'EAU DE BOISSON POUR PORCS ET POULETS</v>
      </c>
      <c r="BA436" s="204" t="str">
        <v/>
      </c>
      <c r="BB436" s="204" t="str">
        <f>IF(BA436="","",MAX(BB$2:BB435)+1)</f>
        <v/>
      </c>
      <c r="BC436" s="204"/>
      <c r="BD436" s="204">
        <v>434</v>
      </c>
      <c r="BE436" s="204" t="str">
        <f t="shared" si="125"/>
        <v>PROCACTIVE SUSPENSION INJECTABLE POUR BOVINS ET PORCINS</v>
      </c>
      <c r="BF436" s="204" t="str">
        <f t="shared" si="114"/>
        <v>INJ</v>
      </c>
      <c r="BG436" s="204" t="str">
        <f t="shared" si="115"/>
        <v>PENICILLINES</v>
      </c>
      <c r="BH436" s="204" t="str">
        <f t="shared" si="116"/>
        <v/>
      </c>
      <c r="BI436" s="204" t="str">
        <f t="shared" si="117"/>
        <v/>
      </c>
      <c r="BJ436" s="204" t="str">
        <f t="shared" si="118"/>
        <v>benzylpenicillin</v>
      </c>
      <c r="BK436" s="204" t="str">
        <f t="shared" si="119"/>
        <v/>
      </c>
      <c r="BL436" s="204" t="str">
        <f t="shared" si="120"/>
        <v/>
      </c>
      <c r="BM436" s="204" t="str">
        <f t="shared" si="126"/>
        <v>Benzylpénicilline</v>
      </c>
      <c r="BN436" s="204" t="str">
        <f t="shared" si="121"/>
        <v>Benzylpénicilline</v>
      </c>
      <c r="BO436" s="204" t="str">
        <f t="shared" si="122"/>
        <v/>
      </c>
      <c r="BP436" s="204" t="str">
        <f t="shared" si="123"/>
        <v/>
      </c>
      <c r="BQ436" s="204" t="str">
        <f t="shared" si="127"/>
        <v>Penicillines</v>
      </c>
      <c r="BR436" s="204" t="str">
        <f t="shared" si="128"/>
        <v>Penicillines</v>
      </c>
      <c r="BS436" s="204" t="str">
        <f t="shared" si="129"/>
        <v/>
      </c>
      <c r="BT436" s="204" t="str">
        <f t="shared" si="130"/>
        <v/>
      </c>
      <c r="BU436" s="104" t="str">
        <f t="shared" si="131"/>
        <v>Voie parentérale</v>
      </c>
      <c r="BV436" s="202" t="str">
        <f t="shared" si="132"/>
        <v/>
      </c>
      <c r="BX436"/>
      <c r="BY436"/>
      <c r="BZ436"/>
      <c r="CA436"/>
      <c r="CB436"/>
      <c r="CD436"/>
      <c r="CO436" s="202">
        <v>435</v>
      </c>
    </row>
    <row r="437" spans="1:93" x14ac:dyDescent="0.25">
      <c r="A437" s="203" t="s">
        <v>3921</v>
      </c>
      <c r="B437" s="204" t="s">
        <v>3923</v>
      </c>
      <c r="C437" s="204" t="s">
        <v>3083</v>
      </c>
      <c r="D437" s="210" t="s">
        <v>1054</v>
      </c>
      <c r="E437" s="204" t="s">
        <v>852</v>
      </c>
      <c r="F437" s="204" t="s">
        <v>347</v>
      </c>
      <c r="G437" s="204" t="s">
        <v>1055</v>
      </c>
      <c r="H437" s="204" t="s">
        <v>1380</v>
      </c>
      <c r="I437" s="204" t="s">
        <v>910</v>
      </c>
      <c r="J437" s="204" t="s">
        <v>855</v>
      </c>
      <c r="K437" s="204" t="s">
        <v>855</v>
      </c>
      <c r="L437" s="204" t="s">
        <v>2299</v>
      </c>
      <c r="M437" s="204" t="s">
        <v>213</v>
      </c>
      <c r="N437" s="204" t="s">
        <v>959</v>
      </c>
      <c r="O437" s="204" t="s">
        <v>858</v>
      </c>
      <c r="P437" s="204" t="s">
        <v>859</v>
      </c>
      <c r="Q437" s="204" t="s">
        <v>923</v>
      </c>
      <c r="R437" s="204">
        <v>0</v>
      </c>
      <c r="S437" s="204">
        <v>0</v>
      </c>
      <c r="T437" s="204">
        <v>0</v>
      </c>
      <c r="U437" s="204">
        <v>0</v>
      </c>
      <c r="V437" s="204">
        <v>0</v>
      </c>
      <c r="W437" s="204">
        <v>0</v>
      </c>
      <c r="X437" s="204">
        <v>0</v>
      </c>
      <c r="Y437" s="204">
        <v>0</v>
      </c>
      <c r="Z437" s="204">
        <v>0</v>
      </c>
      <c r="AA437" s="204">
        <v>0</v>
      </c>
      <c r="AB437" s="204">
        <v>0</v>
      </c>
      <c r="AC437" s="204">
        <v>0</v>
      </c>
      <c r="AD437" s="204">
        <v>10.9</v>
      </c>
      <c r="AE437" s="204">
        <v>4</v>
      </c>
      <c r="AF437" s="204">
        <v>17.399999999999999</v>
      </c>
      <c r="AG437" s="204">
        <v>4</v>
      </c>
      <c r="AH437" s="204">
        <v>0</v>
      </c>
      <c r="AI437" s="204">
        <v>0</v>
      </c>
      <c r="AJ437" s="204"/>
      <c r="AK437" s="204"/>
      <c r="AL437" s="204"/>
      <c r="AM437" s="204"/>
      <c r="AN437" s="204"/>
      <c r="AO437" s="204"/>
      <c r="AP437" s="204"/>
      <c r="AQ437" s="204"/>
      <c r="AR437" s="204"/>
      <c r="AS437" s="204"/>
      <c r="AT437" s="204"/>
      <c r="AU437" s="204"/>
      <c r="AV437" s="204"/>
      <c r="AW437" s="204"/>
      <c r="AX437" s="204"/>
      <c r="AY437" s="204" t="str">
        <f t="shared" si="124"/>
        <v>DFV DOXIVET 200 MG/ML SOLUTION POUR ADMINISTRATION DANS L'EAU DE BOISSON POUR PORCS ET POULETS</v>
      </c>
      <c r="AZ437" s="204" t="str">
        <f>IF(COUNTIF(AY:AY,AY437)=1,AY437,IF(AND(COUNTIF(AY:AY,AY437)&gt;1,COUNTIF(AZ$2:AZ436,AY437)&gt;=1),"",AY437))</f>
        <v/>
      </c>
      <c r="BA437" s="204" t="str">
        <v/>
      </c>
      <c r="BB437" s="204" t="str">
        <f>IF(BA437="","",MAX(BB$2:BB436)+1)</f>
        <v/>
      </c>
      <c r="BC437" s="204"/>
      <c r="BD437" s="204">
        <v>435</v>
      </c>
      <c r="BE437" s="204" t="str">
        <f t="shared" si="125"/>
        <v>PROCAPEN INJECTOR SUSPENSION INTRAMAMMAIRE POUR BOVINS</v>
      </c>
      <c r="BF437" s="204" t="str">
        <f t="shared" si="114"/>
        <v>INTRAMAM</v>
      </c>
      <c r="BG437" s="204" t="str">
        <f t="shared" si="115"/>
        <v>TETRACYCLINES</v>
      </c>
      <c r="BH437" s="204" t="str">
        <f t="shared" si="116"/>
        <v/>
      </c>
      <c r="BI437" s="204" t="str">
        <f t="shared" si="117"/>
        <v/>
      </c>
      <c r="BJ437" s="204" t="str">
        <f t="shared" si="118"/>
        <v>oxytetracycline</v>
      </c>
      <c r="BK437" s="204" t="str">
        <f t="shared" si="119"/>
        <v/>
      </c>
      <c r="BL437" s="204" t="str">
        <f t="shared" si="120"/>
        <v/>
      </c>
      <c r="BM437" s="204" t="str">
        <f t="shared" si="126"/>
        <v>Oxytétracycline</v>
      </c>
      <c r="BN437" s="204" t="str">
        <f t="shared" si="121"/>
        <v>Oxytétracycline</v>
      </c>
      <c r="BO437" s="204" t="str">
        <f t="shared" si="122"/>
        <v/>
      </c>
      <c r="BP437" s="204" t="str">
        <f t="shared" si="123"/>
        <v/>
      </c>
      <c r="BQ437" s="204" t="str">
        <f t="shared" si="127"/>
        <v>Tetracyclines</v>
      </c>
      <c r="BR437" s="204" t="str">
        <f t="shared" si="128"/>
        <v>Tetracyclines</v>
      </c>
      <c r="BS437" s="204" t="str">
        <f t="shared" si="129"/>
        <v/>
      </c>
      <c r="BT437" s="204" t="str">
        <f t="shared" si="130"/>
        <v/>
      </c>
      <c r="BU437" s="104" t="str">
        <f t="shared" si="131"/>
        <v>Voie intramammaire</v>
      </c>
      <c r="BV437" s="202" t="str">
        <f t="shared" si="132"/>
        <v/>
      </c>
      <c r="BX437"/>
      <c r="BY437"/>
      <c r="BZ437"/>
      <c r="CA437"/>
      <c r="CB437"/>
      <c r="CD437"/>
      <c r="CO437" s="202">
        <v>436</v>
      </c>
    </row>
    <row r="438" spans="1:93" x14ac:dyDescent="0.25">
      <c r="A438" s="203" t="s">
        <v>1726</v>
      </c>
      <c r="B438" s="204" t="s">
        <v>1727</v>
      </c>
      <c r="C438" s="204" t="s">
        <v>1722</v>
      </c>
      <c r="D438" s="210" t="s">
        <v>923</v>
      </c>
      <c r="E438" s="204" t="s">
        <v>924</v>
      </c>
      <c r="F438" s="204" t="s">
        <v>348</v>
      </c>
      <c r="G438" s="204" t="s">
        <v>925</v>
      </c>
      <c r="H438" s="204" t="s">
        <v>1728</v>
      </c>
      <c r="I438" s="204" t="s">
        <v>910</v>
      </c>
      <c r="J438" s="204" t="s">
        <v>871</v>
      </c>
      <c r="K438" s="204" t="s">
        <v>871</v>
      </c>
      <c r="L438" s="204" t="s">
        <v>1044</v>
      </c>
      <c r="M438" s="204" t="s">
        <v>213</v>
      </c>
      <c r="N438" s="204" t="s">
        <v>1004</v>
      </c>
      <c r="O438" s="204" t="s">
        <v>992</v>
      </c>
      <c r="P438" s="204" t="s">
        <v>859</v>
      </c>
      <c r="Q438" s="204" t="s">
        <v>1004</v>
      </c>
      <c r="R438" s="204">
        <v>100</v>
      </c>
      <c r="S438" s="204">
        <v>5</v>
      </c>
      <c r="T438" s="204">
        <v>0</v>
      </c>
      <c r="U438" s="204">
        <v>0</v>
      </c>
      <c r="V438" s="204">
        <v>0</v>
      </c>
      <c r="W438" s="204">
        <v>0</v>
      </c>
      <c r="X438" s="204">
        <v>0</v>
      </c>
      <c r="Y438" s="204">
        <v>0</v>
      </c>
      <c r="Z438" s="204">
        <v>100</v>
      </c>
      <c r="AA438" s="204">
        <v>5</v>
      </c>
      <c r="AB438" s="204">
        <v>100</v>
      </c>
      <c r="AC438" s="204">
        <v>5</v>
      </c>
      <c r="AD438" s="204">
        <v>100</v>
      </c>
      <c r="AE438" s="204">
        <v>5</v>
      </c>
      <c r="AF438" s="204">
        <v>0</v>
      </c>
      <c r="AG438" s="204">
        <v>0</v>
      </c>
      <c r="AH438" s="204">
        <v>0</v>
      </c>
      <c r="AI438" s="204">
        <v>0</v>
      </c>
      <c r="AJ438" s="204"/>
      <c r="AK438" s="204"/>
      <c r="AL438" s="204"/>
      <c r="AM438" s="204"/>
      <c r="AN438" s="204"/>
      <c r="AO438" s="204"/>
      <c r="AP438" s="204"/>
      <c r="AQ438" s="204"/>
      <c r="AR438" s="204"/>
      <c r="AS438" s="204"/>
      <c r="AT438" s="204"/>
      <c r="AU438" s="204"/>
      <c r="AV438" s="204"/>
      <c r="AW438" s="204"/>
      <c r="AX438" s="204"/>
      <c r="AY438" s="204" t="str">
        <f t="shared" si="124"/>
        <v>DHS 50 COOPHAVET</v>
      </c>
      <c r="AZ438" s="204" t="str">
        <f>IF(COUNTIF(AY:AY,AY438)=1,AY438,IF(AND(COUNTIF(AY:AY,AY438)&gt;1,COUNTIF(AZ$2:AZ437,AY438)&gt;=1),"",AY438))</f>
        <v>DHS 50 COOPHAVET</v>
      </c>
      <c r="BA438" s="204" t="str">
        <v/>
      </c>
      <c r="BB438" s="204" t="str">
        <f>IF(BA438="","",MAX(BB$2:BB437)+1)</f>
        <v/>
      </c>
      <c r="BC438" s="204"/>
      <c r="BD438" s="204">
        <v>436</v>
      </c>
      <c r="BE438" s="204" t="str">
        <f t="shared" si="125"/>
        <v>PS OXYTETRACYCLINE AQUACULTURE</v>
      </c>
      <c r="BF438" s="204" t="str">
        <f t="shared" si="114"/>
        <v>PM</v>
      </c>
      <c r="BG438" s="204" t="str">
        <f t="shared" si="115"/>
        <v>TETRACYCLINES</v>
      </c>
      <c r="BH438" s="204" t="str">
        <f t="shared" si="116"/>
        <v/>
      </c>
      <c r="BI438" s="204" t="str">
        <f t="shared" si="117"/>
        <v/>
      </c>
      <c r="BJ438" s="204" t="str">
        <f t="shared" si="118"/>
        <v>oxytetracycline</v>
      </c>
      <c r="BK438" s="204" t="str">
        <f t="shared" si="119"/>
        <v/>
      </c>
      <c r="BL438" s="204" t="str">
        <f t="shared" si="120"/>
        <v/>
      </c>
      <c r="BM438" s="204" t="str">
        <f t="shared" si="126"/>
        <v>Oxytétracycline</v>
      </c>
      <c r="BN438" s="204" t="str">
        <f t="shared" si="121"/>
        <v>Oxytétracycline</v>
      </c>
      <c r="BO438" s="204" t="str">
        <f t="shared" si="122"/>
        <v/>
      </c>
      <c r="BP438" s="204" t="str">
        <f t="shared" si="123"/>
        <v/>
      </c>
      <c r="BQ438" s="204" t="str">
        <f t="shared" si="127"/>
        <v>Tetracyclines</v>
      </c>
      <c r="BR438" s="204" t="str">
        <f t="shared" si="128"/>
        <v>Tetracyclines</v>
      </c>
      <c r="BS438" s="204" t="str">
        <f t="shared" si="129"/>
        <v/>
      </c>
      <c r="BT438" s="204" t="str">
        <f t="shared" si="130"/>
        <v/>
      </c>
      <c r="BU438" s="104" t="str">
        <f t="shared" si="131"/>
        <v>Prémélanges médicamenteux</v>
      </c>
      <c r="BV438" s="202" t="str">
        <f t="shared" si="132"/>
        <v/>
      </c>
      <c r="BX438"/>
      <c r="BY438"/>
      <c r="BZ438"/>
      <c r="CA438"/>
      <c r="CB438"/>
      <c r="CD438"/>
      <c r="CO438" s="202">
        <v>437</v>
      </c>
    </row>
    <row r="439" spans="1:93" x14ac:dyDescent="0.25">
      <c r="A439" s="203" t="s">
        <v>1726</v>
      </c>
      <c r="B439" s="204" t="s">
        <v>1729</v>
      </c>
      <c r="C439" s="204" t="s">
        <v>922</v>
      </c>
      <c r="D439" s="210" t="s">
        <v>923</v>
      </c>
      <c r="E439" s="204" t="s">
        <v>924</v>
      </c>
      <c r="F439" s="204" t="s">
        <v>348</v>
      </c>
      <c r="G439" s="204" t="s">
        <v>925</v>
      </c>
      <c r="H439" s="204" t="s">
        <v>1728</v>
      </c>
      <c r="I439" s="204" t="s">
        <v>910</v>
      </c>
      <c r="J439" s="204" t="s">
        <v>871</v>
      </c>
      <c r="K439" s="204" t="s">
        <v>871</v>
      </c>
      <c r="L439" s="204" t="s">
        <v>1044</v>
      </c>
      <c r="M439" s="204" t="s">
        <v>213</v>
      </c>
      <c r="N439" s="204" t="s">
        <v>1004</v>
      </c>
      <c r="O439" s="204" t="s">
        <v>992</v>
      </c>
      <c r="P439" s="204" t="s">
        <v>859</v>
      </c>
      <c r="Q439" s="204" t="s">
        <v>1004</v>
      </c>
      <c r="R439" s="204">
        <v>100</v>
      </c>
      <c r="S439" s="204">
        <v>5</v>
      </c>
      <c r="T439" s="204">
        <v>0</v>
      </c>
      <c r="U439" s="204">
        <v>0</v>
      </c>
      <c r="V439" s="204">
        <v>0</v>
      </c>
      <c r="W439" s="204">
        <v>0</v>
      </c>
      <c r="X439" s="204">
        <v>0</v>
      </c>
      <c r="Y439" s="204">
        <v>0</v>
      </c>
      <c r="Z439" s="204">
        <v>100</v>
      </c>
      <c r="AA439" s="204">
        <v>5</v>
      </c>
      <c r="AB439" s="204">
        <v>100</v>
      </c>
      <c r="AC439" s="204">
        <v>5</v>
      </c>
      <c r="AD439" s="204">
        <v>100</v>
      </c>
      <c r="AE439" s="204">
        <v>5</v>
      </c>
      <c r="AF439" s="204">
        <v>0</v>
      </c>
      <c r="AG439" s="204">
        <v>0</v>
      </c>
      <c r="AH439" s="204">
        <v>0</v>
      </c>
      <c r="AI439" s="204">
        <v>0</v>
      </c>
      <c r="AJ439" s="204"/>
      <c r="AK439" s="204"/>
      <c r="AL439" s="204"/>
      <c r="AM439" s="204"/>
      <c r="AN439" s="204"/>
      <c r="AO439" s="204"/>
      <c r="AP439" s="204"/>
      <c r="AQ439" s="204"/>
      <c r="AR439" s="204"/>
      <c r="AS439" s="204"/>
      <c r="AT439" s="204"/>
      <c r="AU439" s="204"/>
      <c r="AV439" s="204"/>
      <c r="AW439" s="204"/>
      <c r="AX439" s="204"/>
      <c r="AY439" s="204" t="str">
        <f t="shared" si="124"/>
        <v>DHS 50 COOPHAVET</v>
      </c>
      <c r="AZ439" s="204" t="str">
        <f>IF(COUNTIF(AY:AY,AY439)=1,AY439,IF(AND(COUNTIF(AY:AY,AY439)&gt;1,COUNTIF(AZ$2:AZ438,AY439)&gt;=1),"",AY439))</f>
        <v/>
      </c>
      <c r="BA439" s="204" t="str">
        <v/>
      </c>
      <c r="BB439" s="204" t="str">
        <f>IF(BA439="","",MAX(BB$2:BB438)+1)</f>
        <v/>
      </c>
      <c r="BC439" s="204"/>
      <c r="BD439" s="204">
        <v>437</v>
      </c>
      <c r="BE439" s="204" t="str">
        <f t="shared" si="125"/>
        <v>PULMODOX 500 MG/G GRANULES POUR SOLUTION BUVABLE POUR PORCS, POULETS ET DINDES</v>
      </c>
      <c r="BF439" s="204" t="str">
        <f t="shared" si="114"/>
        <v>ORAL</v>
      </c>
      <c r="BG439" s="204" t="str">
        <f t="shared" si="115"/>
        <v>TETRACYCLINES</v>
      </c>
      <c r="BH439" s="204" t="str">
        <f t="shared" si="116"/>
        <v/>
      </c>
      <c r="BI439" s="204" t="str">
        <f t="shared" si="117"/>
        <v/>
      </c>
      <c r="BJ439" s="204" t="str">
        <f t="shared" si="118"/>
        <v>doxycycline</v>
      </c>
      <c r="BK439" s="204" t="str">
        <f t="shared" si="119"/>
        <v/>
      </c>
      <c r="BL439" s="204" t="str">
        <f t="shared" si="120"/>
        <v/>
      </c>
      <c r="BM439" s="204" t="str">
        <f t="shared" si="126"/>
        <v>Doxycycline</v>
      </c>
      <c r="BN439" s="204" t="str">
        <f t="shared" si="121"/>
        <v>Doxycycline</v>
      </c>
      <c r="BO439" s="204" t="str">
        <f t="shared" si="122"/>
        <v/>
      </c>
      <c r="BP439" s="204" t="str">
        <f t="shared" si="123"/>
        <v/>
      </c>
      <c r="BQ439" s="204" t="str">
        <f t="shared" si="127"/>
        <v>Tetracyclines</v>
      </c>
      <c r="BR439" s="204" t="str">
        <f t="shared" si="128"/>
        <v>Tetracyclines</v>
      </c>
      <c r="BS439" s="204" t="str">
        <f t="shared" si="129"/>
        <v/>
      </c>
      <c r="BT439" s="204" t="str">
        <f t="shared" si="130"/>
        <v/>
      </c>
      <c r="BU439" s="104" t="str">
        <f t="shared" si="131"/>
        <v>Voie orale  hors prémélanges médicamenteux</v>
      </c>
      <c r="BV439" s="202" t="str">
        <f t="shared" si="132"/>
        <v/>
      </c>
      <c r="BX439"/>
      <c r="BY439"/>
      <c r="BZ439"/>
      <c r="CA439"/>
      <c r="CB439"/>
      <c r="CD439"/>
      <c r="CO439" s="202">
        <v>438</v>
      </c>
    </row>
    <row r="440" spans="1:93" x14ac:dyDescent="0.25">
      <c r="A440" s="203" t="s">
        <v>2360</v>
      </c>
      <c r="B440" s="204" t="s">
        <v>2361</v>
      </c>
      <c r="C440" s="204" t="s">
        <v>2362</v>
      </c>
      <c r="D440" s="210" t="s">
        <v>1622</v>
      </c>
      <c r="E440" s="204" t="s">
        <v>906</v>
      </c>
      <c r="F440" s="204" t="s">
        <v>2363</v>
      </c>
      <c r="G440" s="204" t="s">
        <v>908</v>
      </c>
      <c r="H440" s="204" t="s">
        <v>909</v>
      </c>
      <c r="I440" s="204" t="s">
        <v>910</v>
      </c>
      <c r="J440" s="204" t="s">
        <v>871</v>
      </c>
      <c r="K440" s="204" t="s">
        <v>871</v>
      </c>
      <c r="L440" s="204" t="s">
        <v>872</v>
      </c>
      <c r="M440" s="204" t="s">
        <v>213</v>
      </c>
      <c r="N440" s="204" t="s">
        <v>912</v>
      </c>
      <c r="O440" s="204" t="s">
        <v>913</v>
      </c>
      <c r="P440" s="204" t="s">
        <v>1012</v>
      </c>
      <c r="Q440" s="204" t="s">
        <v>2364</v>
      </c>
      <c r="R440" s="204">
        <v>0</v>
      </c>
      <c r="S440" s="204">
        <v>0</v>
      </c>
      <c r="T440" s="204">
        <v>26.49</v>
      </c>
      <c r="U440" s="204">
        <v>7</v>
      </c>
      <c r="V440" s="204">
        <v>0</v>
      </c>
      <c r="W440" s="204">
        <v>0</v>
      </c>
      <c r="X440" s="204">
        <v>0</v>
      </c>
      <c r="Y440" s="204">
        <v>0</v>
      </c>
      <c r="Z440" s="204">
        <v>0</v>
      </c>
      <c r="AA440" s="204">
        <v>0</v>
      </c>
      <c r="AB440" s="204">
        <v>0</v>
      </c>
      <c r="AC440" s="204">
        <v>0</v>
      </c>
      <c r="AD440" s="204">
        <v>0</v>
      </c>
      <c r="AE440" s="204">
        <v>0</v>
      </c>
      <c r="AF440" s="204">
        <v>0</v>
      </c>
      <c r="AG440" s="204">
        <v>0</v>
      </c>
      <c r="AH440" s="204">
        <v>0</v>
      </c>
      <c r="AI440" s="204">
        <v>0</v>
      </c>
      <c r="AJ440" s="204"/>
      <c r="AK440" s="204"/>
      <c r="AL440" s="204"/>
      <c r="AM440" s="204"/>
      <c r="AN440" s="204"/>
      <c r="AO440" s="204"/>
      <c r="AP440" s="204"/>
      <c r="AQ440" s="204"/>
      <c r="AR440" s="204"/>
      <c r="AS440" s="204"/>
      <c r="AT440" s="204"/>
      <c r="AU440" s="204"/>
      <c r="AV440" s="204"/>
      <c r="AW440" s="204"/>
      <c r="AX440" s="204"/>
      <c r="AY440" s="204" t="str">
        <f t="shared" si="124"/>
        <v/>
      </c>
      <c r="AZ440" s="204" t="str">
        <f>IF(COUNTIF(AY:AY,AY440)=1,AY440,IF(AND(COUNTIF(AY:AY,AY440)&gt;1,COUNTIF(AZ$2:AZ439,AY440)&gt;=1),"",AY440))</f>
        <v/>
      </c>
      <c r="BA440" s="204" t="str">
        <v/>
      </c>
      <c r="BB440" s="204" t="str">
        <f>IF(BA440="","",MAX(BB$2:BB439)+1)</f>
        <v/>
      </c>
      <c r="BC440" s="204"/>
      <c r="BD440" s="204">
        <v>438</v>
      </c>
      <c r="BE440" s="204" t="str">
        <f t="shared" si="125"/>
        <v>PULMODOX DOXYCYCLINE 50 PORC</v>
      </c>
      <c r="BF440" s="204" t="str">
        <f t="shared" si="114"/>
        <v>PM</v>
      </c>
      <c r="BG440" s="204" t="str">
        <f t="shared" si="115"/>
        <v>TETRACYCLINES</v>
      </c>
      <c r="BH440" s="204" t="str">
        <f t="shared" si="116"/>
        <v/>
      </c>
      <c r="BI440" s="204" t="str">
        <f t="shared" si="117"/>
        <v/>
      </c>
      <c r="BJ440" s="204" t="str">
        <f t="shared" si="118"/>
        <v>doxycycline</v>
      </c>
      <c r="BK440" s="204" t="str">
        <f t="shared" si="119"/>
        <v/>
      </c>
      <c r="BL440" s="204" t="str">
        <f t="shared" si="120"/>
        <v/>
      </c>
      <c r="BM440" s="204" t="str">
        <f t="shared" si="126"/>
        <v>Doxycycline</v>
      </c>
      <c r="BN440" s="204" t="str">
        <f t="shared" si="121"/>
        <v>Doxycycline</v>
      </c>
      <c r="BO440" s="204" t="str">
        <f t="shared" si="122"/>
        <v/>
      </c>
      <c r="BP440" s="204" t="str">
        <f t="shared" si="123"/>
        <v/>
      </c>
      <c r="BQ440" s="204" t="str">
        <f t="shared" si="127"/>
        <v>Tetracyclines</v>
      </c>
      <c r="BR440" s="204" t="str">
        <f t="shared" si="128"/>
        <v>Tetracyclines</v>
      </c>
      <c r="BS440" s="204" t="str">
        <f t="shared" si="129"/>
        <v/>
      </c>
      <c r="BT440" s="204" t="str">
        <f t="shared" si="130"/>
        <v/>
      </c>
      <c r="BU440" s="104" t="str">
        <f t="shared" si="131"/>
        <v>Prémélanges médicamenteux</v>
      </c>
      <c r="BV440" s="202" t="str">
        <f t="shared" si="132"/>
        <v/>
      </c>
      <c r="BX440"/>
      <c r="BY440"/>
      <c r="BZ440"/>
      <c r="CA440"/>
      <c r="CB440"/>
      <c r="CD440"/>
      <c r="CO440" s="202">
        <v>439</v>
      </c>
    </row>
    <row r="441" spans="1:93" x14ac:dyDescent="0.25">
      <c r="A441" s="203" t="s">
        <v>4496</v>
      </c>
      <c r="B441" s="204" t="s">
        <v>4497</v>
      </c>
      <c r="C441" s="204" t="s">
        <v>880</v>
      </c>
      <c r="D441" s="210" t="s">
        <v>851</v>
      </c>
      <c r="E441" s="204" t="s">
        <v>852</v>
      </c>
      <c r="F441" s="204" t="s">
        <v>721</v>
      </c>
      <c r="G441" s="204" t="s">
        <v>853</v>
      </c>
      <c r="H441" s="204" t="s">
        <v>1463</v>
      </c>
      <c r="I441" s="204" t="s">
        <v>853</v>
      </c>
      <c r="J441" s="204" t="s">
        <v>1027</v>
      </c>
      <c r="K441" s="204" t="s">
        <v>957</v>
      </c>
      <c r="L441" s="204" t="s">
        <v>1037</v>
      </c>
      <c r="M441" s="204" t="s">
        <v>213</v>
      </c>
      <c r="N441" s="204" t="s">
        <v>959</v>
      </c>
      <c r="O441" s="204" t="s">
        <v>858</v>
      </c>
      <c r="P441" s="204" t="s">
        <v>859</v>
      </c>
      <c r="Q441" s="204" t="s">
        <v>966</v>
      </c>
      <c r="R441" s="204">
        <v>12.5</v>
      </c>
      <c r="S441" s="204">
        <v>5</v>
      </c>
      <c r="T441" s="204">
        <v>25</v>
      </c>
      <c r="U441" s="204">
        <v>5</v>
      </c>
      <c r="V441" s="204">
        <v>0</v>
      </c>
      <c r="W441" s="204">
        <v>0</v>
      </c>
      <c r="X441" s="204">
        <v>0</v>
      </c>
      <c r="Y441" s="204">
        <v>0</v>
      </c>
      <c r="Z441" s="204">
        <v>0</v>
      </c>
      <c r="AA441" s="204">
        <v>0</v>
      </c>
      <c r="AB441" s="204">
        <v>0</v>
      </c>
      <c r="AC441" s="204">
        <v>0</v>
      </c>
      <c r="AD441" s="204">
        <v>12.5</v>
      </c>
      <c r="AE441" s="204">
        <v>5</v>
      </c>
      <c r="AF441" s="204">
        <v>0</v>
      </c>
      <c r="AG441" s="204">
        <v>0</v>
      </c>
      <c r="AH441" s="204">
        <v>0</v>
      </c>
      <c r="AI441" s="204">
        <v>0</v>
      </c>
      <c r="AJ441" s="204" t="s">
        <v>1029</v>
      </c>
      <c r="AK441" s="204" t="s">
        <v>1030</v>
      </c>
      <c r="AL441" s="204" t="s">
        <v>213</v>
      </c>
      <c r="AM441" s="204" t="s">
        <v>1031</v>
      </c>
      <c r="AN441" s="204" t="s">
        <v>858</v>
      </c>
      <c r="AO441" s="204" t="s">
        <v>859</v>
      </c>
      <c r="AP441" s="204" t="s">
        <v>1033</v>
      </c>
      <c r="AQ441" s="204"/>
      <c r="AR441" s="204"/>
      <c r="AS441" s="204"/>
      <c r="AT441" s="204"/>
      <c r="AU441" s="204"/>
      <c r="AV441" s="204"/>
      <c r="AW441" s="204"/>
      <c r="AX441" s="204"/>
      <c r="AY441" s="204" t="str">
        <f t="shared" si="124"/>
        <v>DIATRIM 200 MG/ML + 40 MG/ML  SOLUTION INJECTABLE</v>
      </c>
      <c r="AZ441" s="204" t="str">
        <f>IF(COUNTIF(AY:AY,AY441)=1,AY441,IF(AND(COUNTIF(AY:AY,AY441)&gt;1,COUNTIF(AZ$2:AZ440,AY441)&gt;=1),"",AY441))</f>
        <v>DIATRIM 200 MG/ML + 40 MG/ML  SOLUTION INJECTABLE</v>
      </c>
      <c r="BA441" s="204" t="str">
        <v/>
      </c>
      <c r="BB441" s="204" t="str">
        <f>IF(BA441="","",MAX(BB$2:BB440)+1)</f>
        <v/>
      </c>
      <c r="BC441" s="204"/>
      <c r="BD441" s="204">
        <v>439</v>
      </c>
      <c r="BE441" s="204" t="str">
        <f t="shared" si="125"/>
        <v>PULMODOX P.O.S. 5 %</v>
      </c>
      <c r="BF441" s="204" t="str">
        <f t="shared" si="114"/>
        <v>ORAL</v>
      </c>
      <c r="BG441" s="204" t="str">
        <f t="shared" si="115"/>
        <v>TETRACYCLINES</v>
      </c>
      <c r="BH441" s="204" t="str">
        <f t="shared" si="116"/>
        <v/>
      </c>
      <c r="BI441" s="204" t="str">
        <f t="shared" si="117"/>
        <v/>
      </c>
      <c r="BJ441" s="204" t="str">
        <f t="shared" si="118"/>
        <v>doxycycline</v>
      </c>
      <c r="BK441" s="204" t="str">
        <f t="shared" si="119"/>
        <v/>
      </c>
      <c r="BL441" s="204" t="str">
        <f t="shared" si="120"/>
        <v/>
      </c>
      <c r="BM441" s="204" t="str">
        <f t="shared" si="126"/>
        <v>Doxycycline</v>
      </c>
      <c r="BN441" s="204" t="str">
        <f t="shared" si="121"/>
        <v>Doxycycline</v>
      </c>
      <c r="BO441" s="204" t="str">
        <f t="shared" si="122"/>
        <v/>
      </c>
      <c r="BP441" s="204" t="str">
        <f t="shared" si="123"/>
        <v/>
      </c>
      <c r="BQ441" s="204" t="str">
        <f t="shared" si="127"/>
        <v>Tetracyclines</v>
      </c>
      <c r="BR441" s="204" t="str">
        <f t="shared" si="128"/>
        <v>Tetracyclines</v>
      </c>
      <c r="BS441" s="204" t="str">
        <f t="shared" si="129"/>
        <v/>
      </c>
      <c r="BT441" s="204" t="str">
        <f t="shared" si="130"/>
        <v/>
      </c>
      <c r="BU441" s="104" t="str">
        <f t="shared" si="131"/>
        <v>Voie orale  hors prémélanges médicamenteux</v>
      </c>
      <c r="BV441" s="202" t="str">
        <f t="shared" si="132"/>
        <v/>
      </c>
      <c r="BX441"/>
      <c r="BY441"/>
      <c r="BZ441"/>
      <c r="CA441"/>
      <c r="CB441"/>
      <c r="CD441"/>
      <c r="CO441" s="202">
        <v>440</v>
      </c>
    </row>
    <row r="442" spans="1:93" x14ac:dyDescent="0.25">
      <c r="A442" s="203" t="s">
        <v>3079</v>
      </c>
      <c r="B442" s="204" t="s">
        <v>3080</v>
      </c>
      <c r="C442" s="204" t="s">
        <v>3081</v>
      </c>
      <c r="D442" s="210" t="s">
        <v>1000</v>
      </c>
      <c r="E442" s="204" t="s">
        <v>852</v>
      </c>
      <c r="F442" s="204" t="s">
        <v>85</v>
      </c>
      <c r="G442" s="204" t="s">
        <v>1055</v>
      </c>
      <c r="H442" s="204" t="s">
        <v>1842</v>
      </c>
      <c r="I442" s="204" t="s">
        <v>910</v>
      </c>
      <c r="J442" s="204" t="s">
        <v>1027</v>
      </c>
      <c r="K442" s="204" t="s">
        <v>957</v>
      </c>
      <c r="L442" s="204" t="s">
        <v>1037</v>
      </c>
      <c r="M442" s="204" t="s">
        <v>213</v>
      </c>
      <c r="N442" s="204" t="s">
        <v>2510</v>
      </c>
      <c r="O442" s="204" t="s">
        <v>858</v>
      </c>
      <c r="P442" s="204" t="s">
        <v>859</v>
      </c>
      <c r="Q442" s="204" t="s">
        <v>2519</v>
      </c>
      <c r="R442" s="204">
        <v>25</v>
      </c>
      <c r="S442" s="204">
        <v>7</v>
      </c>
      <c r="T442" s="204">
        <v>0</v>
      </c>
      <c r="U442" s="204">
        <v>0</v>
      </c>
      <c r="V442" s="204">
        <v>0</v>
      </c>
      <c r="W442" s="204">
        <v>0</v>
      </c>
      <c r="X442" s="204">
        <v>0</v>
      </c>
      <c r="Y442" s="204">
        <v>0</v>
      </c>
      <c r="Z442" s="204">
        <v>25</v>
      </c>
      <c r="AA442" s="204">
        <v>7</v>
      </c>
      <c r="AB442" s="204">
        <v>25</v>
      </c>
      <c r="AC442" s="204">
        <v>7</v>
      </c>
      <c r="AD442" s="204">
        <v>25</v>
      </c>
      <c r="AE442" s="204">
        <v>7</v>
      </c>
      <c r="AF442" s="204">
        <v>25</v>
      </c>
      <c r="AG442" s="204">
        <v>7</v>
      </c>
      <c r="AH442" s="204">
        <v>0</v>
      </c>
      <c r="AI442" s="204">
        <v>0</v>
      </c>
      <c r="AJ442" s="204" t="s">
        <v>1029</v>
      </c>
      <c r="AK442" s="204" t="s">
        <v>1030</v>
      </c>
      <c r="AL442" s="204" t="s">
        <v>213</v>
      </c>
      <c r="AM442" s="204" t="s">
        <v>2512</v>
      </c>
      <c r="AN442" s="204" t="s">
        <v>858</v>
      </c>
      <c r="AO442" s="204" t="s">
        <v>859</v>
      </c>
      <c r="AP442" s="204" t="s">
        <v>1388</v>
      </c>
      <c r="AQ442" s="204"/>
      <c r="AR442" s="204"/>
      <c r="AS442" s="204"/>
      <c r="AT442" s="204"/>
      <c r="AU442" s="204"/>
      <c r="AV442" s="204"/>
      <c r="AW442" s="204"/>
      <c r="AX442" s="204"/>
      <c r="AY442" s="204" t="str">
        <f t="shared" si="124"/>
        <v>DIAZIPRIM</v>
      </c>
      <c r="AZ442" s="204" t="str">
        <f>IF(COUNTIF(AY:AY,AY442)=1,AY442,IF(AND(COUNTIF(AY:AY,AY442)&gt;1,COUNTIF(AZ$2:AZ441,AY442)&gt;=1),"",AY442))</f>
        <v>DIAZIPRIM</v>
      </c>
      <c r="BA442" s="204" t="str">
        <v/>
      </c>
      <c r="BB442" s="204" t="str">
        <f>IF(BA442="","",MAX(BB$2:BB441)+1)</f>
        <v/>
      </c>
      <c r="BC442" s="204"/>
      <c r="BD442" s="204">
        <v>440</v>
      </c>
      <c r="BE442" s="204" t="str">
        <f t="shared" si="125"/>
        <v>PULMOTIL AC</v>
      </c>
      <c r="BF442" s="204" t="str">
        <f t="shared" si="114"/>
        <v>ORAL</v>
      </c>
      <c r="BG442" s="204" t="str">
        <f t="shared" si="115"/>
        <v>MACROLIDES</v>
      </c>
      <c r="BH442" s="204" t="str">
        <f t="shared" si="116"/>
        <v/>
      </c>
      <c r="BI442" s="204" t="str">
        <f t="shared" si="117"/>
        <v/>
      </c>
      <c r="BJ442" s="204" t="str">
        <f t="shared" si="118"/>
        <v>tilmicosin</v>
      </c>
      <c r="BK442" s="204" t="str">
        <f t="shared" si="119"/>
        <v/>
      </c>
      <c r="BL442" s="204" t="str">
        <f t="shared" si="120"/>
        <v/>
      </c>
      <c r="BM442" s="204" t="str">
        <f t="shared" si="126"/>
        <v>Tilmicosine</v>
      </c>
      <c r="BN442" s="204" t="str">
        <f t="shared" si="121"/>
        <v>Tilmicosine</v>
      </c>
      <c r="BO442" s="204" t="str">
        <f t="shared" si="122"/>
        <v/>
      </c>
      <c r="BP442" s="204" t="str">
        <f t="shared" si="123"/>
        <v/>
      </c>
      <c r="BQ442" s="204" t="str">
        <f t="shared" si="127"/>
        <v>Macrolides</v>
      </c>
      <c r="BR442" s="204" t="str">
        <f t="shared" si="128"/>
        <v>Macrolides</v>
      </c>
      <c r="BS442" s="204" t="str">
        <f t="shared" si="129"/>
        <v/>
      </c>
      <c r="BT442" s="204" t="str">
        <f t="shared" si="130"/>
        <v/>
      </c>
      <c r="BU442" s="104" t="str">
        <f t="shared" si="131"/>
        <v>Voie orale  hors prémélanges médicamenteux</v>
      </c>
      <c r="BV442" s="202" t="str">
        <f t="shared" si="132"/>
        <v/>
      </c>
      <c r="BX442"/>
      <c r="BY442"/>
      <c r="BZ442"/>
      <c r="CA442"/>
      <c r="CB442"/>
      <c r="CD442"/>
      <c r="CO442" s="202">
        <v>441</v>
      </c>
    </row>
    <row r="443" spans="1:93" x14ac:dyDescent="0.25">
      <c r="A443" s="203" t="s">
        <v>3079</v>
      </c>
      <c r="B443" s="204" t="s">
        <v>3082</v>
      </c>
      <c r="C443" s="204" t="s">
        <v>3083</v>
      </c>
      <c r="D443" s="210" t="s">
        <v>1054</v>
      </c>
      <c r="E443" s="204" t="s">
        <v>852</v>
      </c>
      <c r="F443" s="204" t="s">
        <v>85</v>
      </c>
      <c r="G443" s="204" t="s">
        <v>1055</v>
      </c>
      <c r="H443" s="204" t="s">
        <v>1842</v>
      </c>
      <c r="I443" s="204" t="s">
        <v>910</v>
      </c>
      <c r="J443" s="204" t="s">
        <v>1027</v>
      </c>
      <c r="K443" s="204" t="s">
        <v>957</v>
      </c>
      <c r="L443" s="204" t="s">
        <v>1037</v>
      </c>
      <c r="M443" s="204" t="s">
        <v>213</v>
      </c>
      <c r="N443" s="204" t="s">
        <v>2510</v>
      </c>
      <c r="O443" s="204" t="s">
        <v>858</v>
      </c>
      <c r="P443" s="204" t="s">
        <v>859</v>
      </c>
      <c r="Q443" s="204" t="s">
        <v>2522</v>
      </c>
      <c r="R443" s="204">
        <v>25</v>
      </c>
      <c r="S443" s="204">
        <v>7</v>
      </c>
      <c r="T443" s="204">
        <v>0</v>
      </c>
      <c r="U443" s="204">
        <v>0</v>
      </c>
      <c r="V443" s="204">
        <v>0</v>
      </c>
      <c r="W443" s="204">
        <v>0</v>
      </c>
      <c r="X443" s="204">
        <v>0</v>
      </c>
      <c r="Y443" s="204">
        <v>0</v>
      </c>
      <c r="Z443" s="204">
        <v>25</v>
      </c>
      <c r="AA443" s="204">
        <v>7</v>
      </c>
      <c r="AB443" s="204">
        <v>25</v>
      </c>
      <c r="AC443" s="204">
        <v>7</v>
      </c>
      <c r="AD443" s="204">
        <v>25</v>
      </c>
      <c r="AE443" s="204">
        <v>7</v>
      </c>
      <c r="AF443" s="204">
        <v>25</v>
      </c>
      <c r="AG443" s="204">
        <v>7</v>
      </c>
      <c r="AH443" s="204">
        <v>0</v>
      </c>
      <c r="AI443" s="204">
        <v>0</v>
      </c>
      <c r="AJ443" s="204" t="s">
        <v>1029</v>
      </c>
      <c r="AK443" s="204" t="s">
        <v>1030</v>
      </c>
      <c r="AL443" s="204" t="s">
        <v>213</v>
      </c>
      <c r="AM443" s="204" t="s">
        <v>2512</v>
      </c>
      <c r="AN443" s="204" t="s">
        <v>858</v>
      </c>
      <c r="AO443" s="204" t="s">
        <v>859</v>
      </c>
      <c r="AP443" s="204" t="s">
        <v>2523</v>
      </c>
      <c r="AQ443" s="204"/>
      <c r="AR443" s="204"/>
      <c r="AS443" s="204"/>
      <c r="AT443" s="204"/>
      <c r="AU443" s="204"/>
      <c r="AV443" s="204"/>
      <c r="AW443" s="204"/>
      <c r="AX443" s="204"/>
      <c r="AY443" s="204" t="str">
        <f t="shared" si="124"/>
        <v>DIAZIPRIM</v>
      </c>
      <c r="AZ443" s="204" t="str">
        <f>IF(COUNTIF(AY:AY,AY443)=1,AY443,IF(AND(COUNTIF(AY:AY,AY443)&gt;1,COUNTIF(AZ$2:AZ442,AY443)&gt;=1),"",AY443))</f>
        <v/>
      </c>
      <c r="BA443" s="204" t="str">
        <v/>
      </c>
      <c r="BB443" s="204" t="str">
        <f>IF(BA443="","",MAX(BB$2:BB442)+1)</f>
        <v/>
      </c>
      <c r="BC443" s="204"/>
      <c r="BD443" s="204">
        <v>441</v>
      </c>
      <c r="BE443" s="204" t="str">
        <f t="shared" si="125"/>
        <v>PULMOTIL TILMICOSINE 40 PORC-LAPIN</v>
      </c>
      <c r="BF443" s="204" t="str">
        <f t="shared" si="114"/>
        <v>PM</v>
      </c>
      <c r="BG443" s="204" t="str">
        <f t="shared" si="115"/>
        <v>MACROLIDES</v>
      </c>
      <c r="BH443" s="204" t="str">
        <f t="shared" si="116"/>
        <v/>
      </c>
      <c r="BI443" s="204" t="str">
        <f t="shared" si="117"/>
        <v/>
      </c>
      <c r="BJ443" s="204" t="str">
        <f t="shared" si="118"/>
        <v>tilmicosin</v>
      </c>
      <c r="BK443" s="204" t="str">
        <f t="shared" si="119"/>
        <v/>
      </c>
      <c r="BL443" s="204" t="str">
        <f t="shared" si="120"/>
        <v/>
      </c>
      <c r="BM443" s="204" t="str">
        <f t="shared" si="126"/>
        <v>Tilmicosine</v>
      </c>
      <c r="BN443" s="204" t="str">
        <f t="shared" si="121"/>
        <v>Tilmicosine</v>
      </c>
      <c r="BO443" s="204" t="str">
        <f t="shared" si="122"/>
        <v/>
      </c>
      <c r="BP443" s="204" t="str">
        <f t="shared" si="123"/>
        <v/>
      </c>
      <c r="BQ443" s="204" t="str">
        <f t="shared" si="127"/>
        <v>Macrolides</v>
      </c>
      <c r="BR443" s="204" t="str">
        <f t="shared" si="128"/>
        <v>Macrolides</v>
      </c>
      <c r="BS443" s="204" t="str">
        <f t="shared" si="129"/>
        <v/>
      </c>
      <c r="BT443" s="204" t="str">
        <f t="shared" si="130"/>
        <v/>
      </c>
      <c r="BU443" s="104" t="str">
        <f t="shared" si="131"/>
        <v>Prémélanges médicamenteux</v>
      </c>
      <c r="BV443" s="202" t="str">
        <f t="shared" si="132"/>
        <v/>
      </c>
      <c r="BX443"/>
      <c r="BY443"/>
      <c r="BZ443"/>
      <c r="CA443"/>
      <c r="CB443"/>
      <c r="CD443"/>
      <c r="CO443" s="202">
        <v>442</v>
      </c>
    </row>
    <row r="444" spans="1:93" x14ac:dyDescent="0.25">
      <c r="A444" s="203" t="s">
        <v>3079</v>
      </c>
      <c r="B444" s="204" t="s">
        <v>3084</v>
      </c>
      <c r="C444" s="204" t="s">
        <v>3085</v>
      </c>
      <c r="D444" s="210" t="s">
        <v>1023</v>
      </c>
      <c r="E444" s="204" t="s">
        <v>852</v>
      </c>
      <c r="F444" s="204" t="s">
        <v>85</v>
      </c>
      <c r="G444" s="204" t="s">
        <v>1055</v>
      </c>
      <c r="H444" s="204" t="s">
        <v>1842</v>
      </c>
      <c r="I444" s="204" t="s">
        <v>910</v>
      </c>
      <c r="J444" s="204" t="s">
        <v>1027</v>
      </c>
      <c r="K444" s="204" t="s">
        <v>957</v>
      </c>
      <c r="L444" s="204" t="s">
        <v>1037</v>
      </c>
      <c r="M444" s="204" t="s">
        <v>213</v>
      </c>
      <c r="N444" s="204" t="s">
        <v>2510</v>
      </c>
      <c r="O444" s="204" t="s">
        <v>858</v>
      </c>
      <c r="P444" s="204" t="s">
        <v>859</v>
      </c>
      <c r="Q444" s="204" t="s">
        <v>3086</v>
      </c>
      <c r="R444" s="204">
        <v>25</v>
      </c>
      <c r="S444" s="204">
        <v>7</v>
      </c>
      <c r="T444" s="204">
        <v>0</v>
      </c>
      <c r="U444" s="204">
        <v>0</v>
      </c>
      <c r="V444" s="204">
        <v>0</v>
      </c>
      <c r="W444" s="204">
        <v>0</v>
      </c>
      <c r="X444" s="204">
        <v>0</v>
      </c>
      <c r="Y444" s="204">
        <v>0</v>
      </c>
      <c r="Z444" s="204">
        <v>25</v>
      </c>
      <c r="AA444" s="204">
        <v>7</v>
      </c>
      <c r="AB444" s="204">
        <v>25</v>
      </c>
      <c r="AC444" s="204">
        <v>7</v>
      </c>
      <c r="AD444" s="204">
        <v>25</v>
      </c>
      <c r="AE444" s="204">
        <v>7</v>
      </c>
      <c r="AF444" s="204">
        <v>25</v>
      </c>
      <c r="AG444" s="204">
        <v>7</v>
      </c>
      <c r="AH444" s="204">
        <v>0</v>
      </c>
      <c r="AI444" s="204">
        <v>0</v>
      </c>
      <c r="AJ444" s="204" t="s">
        <v>1029</v>
      </c>
      <c r="AK444" s="204" t="s">
        <v>1030</v>
      </c>
      <c r="AL444" s="204" t="s">
        <v>213</v>
      </c>
      <c r="AM444" s="204" t="s">
        <v>2512</v>
      </c>
      <c r="AN444" s="204" t="s">
        <v>858</v>
      </c>
      <c r="AO444" s="204" t="s">
        <v>859</v>
      </c>
      <c r="AP444" s="204" t="s">
        <v>3087</v>
      </c>
      <c r="AQ444" s="204"/>
      <c r="AR444" s="204"/>
      <c r="AS444" s="204"/>
      <c r="AT444" s="204"/>
      <c r="AU444" s="204"/>
      <c r="AV444" s="204"/>
      <c r="AW444" s="204"/>
      <c r="AX444" s="204"/>
      <c r="AY444" s="204" t="str">
        <f t="shared" si="124"/>
        <v>DIAZIPRIM</v>
      </c>
      <c r="AZ444" s="204" t="str">
        <f>IF(COUNTIF(AY:AY,AY444)=1,AY444,IF(AND(COUNTIF(AY:AY,AY444)&gt;1,COUNTIF(AZ$2:AZ443,AY444)&gt;=1),"",AY444))</f>
        <v/>
      </c>
      <c r="BA444" s="204" t="str">
        <v/>
      </c>
      <c r="BB444" s="204" t="str">
        <f>IF(BA444="","",MAX(BB$2:BB443)+1)</f>
        <v/>
      </c>
      <c r="BC444" s="204"/>
      <c r="BD444" s="204">
        <v>442</v>
      </c>
      <c r="BE444" s="204" t="str">
        <f t="shared" si="125"/>
        <v>PULMOVAL CHLORTETRACYCLINE 100 PORC ET AGNEAU-CHEVREAU SEVRES</v>
      </c>
      <c r="BF444" s="204" t="str">
        <f t="shared" si="114"/>
        <v>PM</v>
      </c>
      <c r="BG444" s="204" t="str">
        <f t="shared" si="115"/>
        <v>TETRACYCLINES</v>
      </c>
      <c r="BH444" s="204" t="str">
        <f t="shared" si="116"/>
        <v/>
      </c>
      <c r="BI444" s="204" t="str">
        <f t="shared" si="117"/>
        <v/>
      </c>
      <c r="BJ444" s="204" t="str">
        <f t="shared" si="118"/>
        <v>chlortetracycline</v>
      </c>
      <c r="BK444" s="204" t="str">
        <f t="shared" si="119"/>
        <v/>
      </c>
      <c r="BL444" s="204" t="str">
        <f t="shared" si="120"/>
        <v/>
      </c>
      <c r="BM444" s="204" t="str">
        <f t="shared" si="126"/>
        <v>Chlortétracycline</v>
      </c>
      <c r="BN444" s="204" t="str">
        <f t="shared" si="121"/>
        <v>Chlortétracycline</v>
      </c>
      <c r="BO444" s="204" t="str">
        <f t="shared" si="122"/>
        <v/>
      </c>
      <c r="BP444" s="204" t="str">
        <f t="shared" si="123"/>
        <v/>
      </c>
      <c r="BQ444" s="204" t="str">
        <f t="shared" si="127"/>
        <v>Tetracyclines</v>
      </c>
      <c r="BR444" s="204" t="str">
        <f t="shared" si="128"/>
        <v>Tetracyclines</v>
      </c>
      <c r="BS444" s="204" t="str">
        <f t="shared" si="129"/>
        <v/>
      </c>
      <c r="BT444" s="204" t="str">
        <f t="shared" si="130"/>
        <v/>
      </c>
      <c r="BU444" s="104" t="str">
        <f t="shared" si="131"/>
        <v>Prémélanges médicamenteux</v>
      </c>
      <c r="BV444" s="202" t="str">
        <f t="shared" si="132"/>
        <v/>
      </c>
      <c r="BX444"/>
      <c r="BY444"/>
      <c r="BZ444"/>
      <c r="CA444"/>
      <c r="CB444"/>
      <c r="CD444"/>
      <c r="CO444" s="202">
        <v>443</v>
      </c>
    </row>
    <row r="445" spans="1:93" x14ac:dyDescent="0.25">
      <c r="A445" s="203" t="s">
        <v>1561</v>
      </c>
      <c r="B445" s="204" t="s">
        <v>1562</v>
      </c>
      <c r="C445" s="204" t="s">
        <v>1563</v>
      </c>
      <c r="D445" s="210" t="s">
        <v>1033</v>
      </c>
      <c r="E445" s="204" t="s">
        <v>906</v>
      </c>
      <c r="F445" s="204" t="s">
        <v>722</v>
      </c>
      <c r="G445" s="204" t="s">
        <v>1128</v>
      </c>
      <c r="H445" s="204" t="s">
        <v>890</v>
      </c>
      <c r="I445" s="204" t="s">
        <v>1116</v>
      </c>
      <c r="J445" s="204" t="s">
        <v>875</v>
      </c>
      <c r="K445" s="204" t="s">
        <v>875</v>
      </c>
      <c r="L445" s="204" t="s">
        <v>1117</v>
      </c>
      <c r="M445" s="204" t="s">
        <v>213</v>
      </c>
      <c r="N445" s="204" t="s">
        <v>1004</v>
      </c>
      <c r="O445" s="204" t="s">
        <v>918</v>
      </c>
      <c r="P445" s="204" t="s">
        <v>859</v>
      </c>
      <c r="Q445" s="204" t="s">
        <v>1137</v>
      </c>
      <c r="R445" s="204">
        <v>0</v>
      </c>
      <c r="S445" s="204">
        <v>0</v>
      </c>
      <c r="T445" s="204">
        <v>0</v>
      </c>
      <c r="U445" s="204">
        <v>0</v>
      </c>
      <c r="V445" s="204">
        <v>0</v>
      </c>
      <c r="W445" s="204">
        <v>0</v>
      </c>
      <c r="X445" s="204">
        <v>0</v>
      </c>
      <c r="Y445" s="204">
        <v>0</v>
      </c>
      <c r="Z445" s="204">
        <v>0</v>
      </c>
      <c r="AA445" s="204">
        <v>0</v>
      </c>
      <c r="AB445" s="204">
        <v>0</v>
      </c>
      <c r="AC445" s="204">
        <v>0</v>
      </c>
      <c r="AD445" s="204">
        <v>0</v>
      </c>
      <c r="AE445" s="204">
        <v>0</v>
      </c>
      <c r="AF445" s="204">
        <v>0</v>
      </c>
      <c r="AG445" s="204">
        <v>0</v>
      </c>
      <c r="AH445" s="204">
        <v>0</v>
      </c>
      <c r="AI445" s="204">
        <v>0</v>
      </c>
      <c r="AJ445" s="204"/>
      <c r="AK445" s="204"/>
      <c r="AL445" s="204"/>
      <c r="AM445" s="204"/>
      <c r="AN445" s="204"/>
      <c r="AO445" s="204"/>
      <c r="AP445" s="204"/>
      <c r="AQ445" s="204"/>
      <c r="AR445" s="204"/>
      <c r="AS445" s="204"/>
      <c r="AT445" s="204"/>
      <c r="AU445" s="204"/>
      <c r="AV445" s="204"/>
      <c r="AW445" s="204"/>
      <c r="AX445" s="204"/>
      <c r="AY445" s="204" t="str">
        <f t="shared" si="124"/>
        <v>DICLOMAM TARISSEMENT</v>
      </c>
      <c r="AZ445" s="204" t="str">
        <f>IF(COUNTIF(AY:AY,AY445)=1,AY445,IF(AND(COUNTIF(AY:AY,AY445)&gt;1,COUNTIF(AZ$2:AZ444,AY445)&gt;=1),"",AY445))</f>
        <v>DICLOMAM TARISSEMENT</v>
      </c>
      <c r="BA445" s="204" t="str">
        <v/>
      </c>
      <c r="BB445" s="204" t="str">
        <f>IF(BA445="","",MAX(BB$2:BB444)+1)</f>
        <v/>
      </c>
      <c r="BC445" s="204"/>
      <c r="BD445" s="204">
        <v>443</v>
      </c>
      <c r="BE445" s="204" t="str">
        <f t="shared" si="125"/>
        <v>PULMOVAL CHLORTETRACYCLINE 40 LAPIN-VOLAILLE-PORC ET AGNEAU-CHEVREAU SEVRES</v>
      </c>
      <c r="BF445" s="204" t="str">
        <f t="shared" si="114"/>
        <v>PM</v>
      </c>
      <c r="BG445" s="204" t="str">
        <f t="shared" si="115"/>
        <v>TETRACYCLINES</v>
      </c>
      <c r="BH445" s="204" t="str">
        <f t="shared" si="116"/>
        <v/>
      </c>
      <c r="BI445" s="204" t="str">
        <f t="shared" si="117"/>
        <v/>
      </c>
      <c r="BJ445" s="204" t="str">
        <f t="shared" si="118"/>
        <v>chlortetracycline</v>
      </c>
      <c r="BK445" s="204" t="str">
        <f t="shared" si="119"/>
        <v/>
      </c>
      <c r="BL445" s="204" t="str">
        <f t="shared" si="120"/>
        <v/>
      </c>
      <c r="BM445" s="204" t="str">
        <f t="shared" si="126"/>
        <v>Chlortétracycline</v>
      </c>
      <c r="BN445" s="204" t="str">
        <f t="shared" si="121"/>
        <v>Chlortétracycline</v>
      </c>
      <c r="BO445" s="204" t="str">
        <f t="shared" si="122"/>
        <v/>
      </c>
      <c r="BP445" s="204" t="str">
        <f t="shared" si="123"/>
        <v/>
      </c>
      <c r="BQ445" s="204" t="str">
        <f t="shared" si="127"/>
        <v>Tetracyclines</v>
      </c>
      <c r="BR445" s="204" t="str">
        <f t="shared" si="128"/>
        <v>Tetracyclines</v>
      </c>
      <c r="BS445" s="204" t="str">
        <f t="shared" si="129"/>
        <v/>
      </c>
      <c r="BT445" s="204" t="str">
        <f t="shared" si="130"/>
        <v/>
      </c>
      <c r="BU445" s="104" t="str">
        <f t="shared" si="131"/>
        <v>Prémélanges médicamenteux</v>
      </c>
      <c r="BV445" s="202" t="str">
        <f t="shared" si="132"/>
        <v/>
      </c>
      <c r="BX445"/>
      <c r="BY445"/>
      <c r="BZ445"/>
      <c r="CA445"/>
      <c r="CB445"/>
      <c r="CD445"/>
      <c r="CO445" s="202">
        <v>444</v>
      </c>
    </row>
    <row r="446" spans="1:93" x14ac:dyDescent="0.25">
      <c r="A446" s="203" t="s">
        <v>1561</v>
      </c>
      <c r="B446" s="204" t="s">
        <v>1564</v>
      </c>
      <c r="C446" s="204" t="s">
        <v>1565</v>
      </c>
      <c r="D446" s="210" t="s">
        <v>1154</v>
      </c>
      <c r="E446" s="204" t="s">
        <v>906</v>
      </c>
      <c r="F446" s="204" t="s">
        <v>722</v>
      </c>
      <c r="G446" s="204" t="s">
        <v>1128</v>
      </c>
      <c r="H446" s="204" t="s">
        <v>890</v>
      </c>
      <c r="I446" s="204" t="s">
        <v>1116</v>
      </c>
      <c r="J446" s="204" t="s">
        <v>875</v>
      </c>
      <c r="K446" s="204" t="s">
        <v>875</v>
      </c>
      <c r="L446" s="204" t="s">
        <v>1117</v>
      </c>
      <c r="M446" s="204" t="s">
        <v>213</v>
      </c>
      <c r="N446" s="204" t="s">
        <v>1004</v>
      </c>
      <c r="O446" s="204" t="s">
        <v>918</v>
      </c>
      <c r="P446" s="204" t="s">
        <v>859</v>
      </c>
      <c r="Q446" s="204" t="s">
        <v>885</v>
      </c>
      <c r="R446" s="204">
        <v>0</v>
      </c>
      <c r="S446" s="204">
        <v>0</v>
      </c>
      <c r="T446" s="204">
        <v>0</v>
      </c>
      <c r="U446" s="204">
        <v>0</v>
      </c>
      <c r="V446" s="204">
        <v>0</v>
      </c>
      <c r="W446" s="204">
        <v>0</v>
      </c>
      <c r="X446" s="204">
        <v>0</v>
      </c>
      <c r="Y446" s="204">
        <v>0</v>
      </c>
      <c r="Z446" s="204">
        <v>0</v>
      </c>
      <c r="AA446" s="204">
        <v>0</v>
      </c>
      <c r="AB446" s="204">
        <v>0</v>
      </c>
      <c r="AC446" s="204">
        <v>0</v>
      </c>
      <c r="AD446" s="204">
        <v>0</v>
      </c>
      <c r="AE446" s="204">
        <v>0</v>
      </c>
      <c r="AF446" s="204">
        <v>0</v>
      </c>
      <c r="AG446" s="204">
        <v>0</v>
      </c>
      <c r="AH446" s="204">
        <v>0</v>
      </c>
      <c r="AI446" s="204">
        <v>0</v>
      </c>
      <c r="AJ446" s="204"/>
      <c r="AK446" s="204"/>
      <c r="AL446" s="204"/>
      <c r="AM446" s="204"/>
      <c r="AN446" s="204"/>
      <c r="AO446" s="204"/>
      <c r="AP446" s="204"/>
      <c r="AQ446" s="204"/>
      <c r="AR446" s="204"/>
      <c r="AS446" s="204"/>
      <c r="AT446" s="204"/>
      <c r="AU446" s="204"/>
      <c r="AV446" s="204"/>
      <c r="AW446" s="204"/>
      <c r="AX446" s="204"/>
      <c r="AY446" s="204" t="str">
        <f t="shared" si="124"/>
        <v>DICLOMAM TARISSEMENT</v>
      </c>
      <c r="AZ446" s="204" t="str">
        <f>IF(COUNTIF(AY:AY,AY446)=1,AY446,IF(AND(COUNTIF(AY:AY,AY446)&gt;1,COUNTIF(AZ$2:AZ445,AY446)&gt;=1),"",AY446))</f>
        <v/>
      </c>
      <c r="BA446" s="204" t="str">
        <v/>
      </c>
      <c r="BB446" s="204" t="str">
        <f>IF(BA446="","",MAX(BB$2:BB445)+1)</f>
        <v/>
      </c>
      <c r="BC446" s="204"/>
      <c r="BD446" s="204">
        <v>444</v>
      </c>
      <c r="BE446" s="204" t="str">
        <f t="shared" si="125"/>
        <v>QIVITAN LC 75 MG POMMADE INTRAMAMMAIRE POUR VACHES EN LACTATION</v>
      </c>
      <c r="BF446" s="204" t="str">
        <f t="shared" si="114"/>
        <v>INTRAMAM</v>
      </c>
      <c r="BG446" s="204" t="str">
        <f t="shared" si="115"/>
        <v>FLUOROQUINOLONES</v>
      </c>
      <c r="BH446" s="204" t="str">
        <f t="shared" si="116"/>
        <v/>
      </c>
      <c r="BI446" s="204" t="str">
        <f t="shared" si="117"/>
        <v/>
      </c>
      <c r="BJ446" s="204" t="str">
        <f t="shared" si="118"/>
        <v>enrofloxacin</v>
      </c>
      <c r="BK446" s="204" t="str">
        <f t="shared" si="119"/>
        <v/>
      </c>
      <c r="BL446" s="204" t="str">
        <f t="shared" si="120"/>
        <v/>
      </c>
      <c r="BM446" s="204" t="str">
        <f t="shared" si="126"/>
        <v>Enrofloxacine</v>
      </c>
      <c r="BN446" s="204" t="str">
        <f t="shared" si="121"/>
        <v>Enrofloxacine</v>
      </c>
      <c r="BO446" s="204" t="str">
        <f t="shared" si="122"/>
        <v/>
      </c>
      <c r="BP446" s="204" t="str">
        <f t="shared" si="123"/>
        <v/>
      </c>
      <c r="BQ446" s="204" t="str">
        <f t="shared" si="127"/>
        <v>Fluoroquinolones</v>
      </c>
      <c r="BR446" s="204" t="str">
        <f t="shared" si="128"/>
        <v>Fluoroquinolones</v>
      </c>
      <c r="BS446" s="204" t="str">
        <f t="shared" si="129"/>
        <v/>
      </c>
      <c r="BT446" s="204" t="str">
        <f t="shared" si="130"/>
        <v/>
      </c>
      <c r="BU446" s="104" t="str">
        <f t="shared" si="131"/>
        <v>Voie intramammaire</v>
      </c>
      <c r="BV446" s="202" t="str">
        <f t="shared" si="132"/>
        <v>x</v>
      </c>
      <c r="BX446"/>
      <c r="BY446"/>
      <c r="BZ446"/>
      <c r="CA446"/>
      <c r="CB446"/>
      <c r="CD446"/>
      <c r="CO446" s="202">
        <v>445</v>
      </c>
    </row>
    <row r="447" spans="1:93" x14ac:dyDescent="0.25">
      <c r="A447" s="203" t="s">
        <v>2872</v>
      </c>
      <c r="B447" s="204" t="s">
        <v>2873</v>
      </c>
      <c r="C447" s="204" t="s">
        <v>2874</v>
      </c>
      <c r="D447" s="210" t="s">
        <v>923</v>
      </c>
      <c r="E447" s="204" t="s">
        <v>852</v>
      </c>
      <c r="F447" s="204" t="s">
        <v>723</v>
      </c>
      <c r="G447" s="204" t="s">
        <v>1055</v>
      </c>
      <c r="H447" s="204" t="s">
        <v>2875</v>
      </c>
      <c r="I447" s="204" t="s">
        <v>910</v>
      </c>
      <c r="J447" s="204" t="s">
        <v>2559</v>
      </c>
      <c r="K447" s="204" t="s">
        <v>2559</v>
      </c>
      <c r="L447" s="204" t="s">
        <v>2876</v>
      </c>
      <c r="M447" s="204" t="s">
        <v>213</v>
      </c>
      <c r="N447" s="204" t="s">
        <v>851</v>
      </c>
      <c r="O447" s="204" t="s">
        <v>858</v>
      </c>
      <c r="P447" s="204" t="s">
        <v>859</v>
      </c>
      <c r="Q447" s="204" t="s">
        <v>851</v>
      </c>
      <c r="R447" s="204">
        <v>0</v>
      </c>
      <c r="S447" s="204">
        <v>0</v>
      </c>
      <c r="T447" s="204">
        <v>5</v>
      </c>
      <c r="U447" s="204">
        <v>5</v>
      </c>
      <c r="V447" s="204">
        <v>0</v>
      </c>
      <c r="W447" s="204">
        <v>0</v>
      </c>
      <c r="X447" s="204">
        <v>0</v>
      </c>
      <c r="Y447" s="204">
        <v>0</v>
      </c>
      <c r="Z447" s="204">
        <v>0</v>
      </c>
      <c r="AA447" s="204">
        <v>0</v>
      </c>
      <c r="AB447" s="204">
        <v>0</v>
      </c>
      <c r="AC447" s="204">
        <v>0</v>
      </c>
      <c r="AD447" s="204">
        <v>0</v>
      </c>
      <c r="AE447" s="204">
        <v>0</v>
      </c>
      <c r="AF447" s="204">
        <v>10</v>
      </c>
      <c r="AG447" s="204">
        <v>5</v>
      </c>
      <c r="AH447" s="204">
        <v>0</v>
      </c>
      <c r="AI447" s="204">
        <v>0</v>
      </c>
      <c r="AJ447" s="204"/>
      <c r="AK447" s="204"/>
      <c r="AL447" s="204"/>
      <c r="AM447" s="204"/>
      <c r="AN447" s="204"/>
      <c r="AO447" s="204"/>
      <c r="AP447" s="204"/>
      <c r="AQ447" s="204"/>
      <c r="AR447" s="204"/>
      <c r="AS447" s="204"/>
      <c r="AT447" s="204"/>
      <c r="AU447" s="204"/>
      <c r="AV447" s="204"/>
      <c r="AW447" s="204"/>
      <c r="AX447" s="204"/>
      <c r="AY447" s="204" t="str">
        <f t="shared" si="124"/>
        <v>DICURAL 100 MG/ML SOLUTION ORALE POUR POULES ET DINDES</v>
      </c>
      <c r="AZ447" s="204" t="str">
        <f>IF(COUNTIF(AY:AY,AY447)=1,AY447,IF(AND(COUNTIF(AY:AY,AY447)&gt;1,COUNTIF(AZ$2:AZ446,AY447)&gt;=1),"",AY447))</f>
        <v>DICURAL 100 MG/ML SOLUTION ORALE POUR POULES ET DINDES</v>
      </c>
      <c r="BA447" s="204" t="str">
        <v/>
      </c>
      <c r="BB447" s="204" t="str">
        <f>IF(BA447="","",MAX(BB$2:BB446)+1)</f>
        <v/>
      </c>
      <c r="BC447" s="204"/>
      <c r="BD447" s="204">
        <v>445</v>
      </c>
      <c r="BE447" s="204" t="str">
        <f t="shared" si="125"/>
        <v>QUINOEX 2,5 % SOLUTION BUVABLE POUR VEAUX</v>
      </c>
      <c r="BF447" s="204" t="str">
        <f t="shared" si="114"/>
        <v>ORAL</v>
      </c>
      <c r="BG447" s="204" t="str">
        <f t="shared" si="115"/>
        <v>FLUOROQUINOLONES</v>
      </c>
      <c r="BH447" s="204" t="str">
        <f t="shared" si="116"/>
        <v/>
      </c>
      <c r="BI447" s="204" t="str">
        <f t="shared" si="117"/>
        <v/>
      </c>
      <c r="BJ447" s="204" t="str">
        <f t="shared" si="118"/>
        <v>enrofloxacin</v>
      </c>
      <c r="BK447" s="204" t="str">
        <f t="shared" si="119"/>
        <v/>
      </c>
      <c r="BL447" s="204" t="str">
        <f t="shared" si="120"/>
        <v/>
      </c>
      <c r="BM447" s="204" t="str">
        <f t="shared" si="126"/>
        <v>Enrofloxacine</v>
      </c>
      <c r="BN447" s="204" t="str">
        <f t="shared" si="121"/>
        <v>Enrofloxacine</v>
      </c>
      <c r="BO447" s="204" t="str">
        <f t="shared" si="122"/>
        <v/>
      </c>
      <c r="BP447" s="204" t="str">
        <f t="shared" si="123"/>
        <v/>
      </c>
      <c r="BQ447" s="204" t="str">
        <f t="shared" si="127"/>
        <v>Fluoroquinolones</v>
      </c>
      <c r="BR447" s="204" t="str">
        <f t="shared" si="128"/>
        <v>Fluoroquinolones</v>
      </c>
      <c r="BS447" s="204" t="str">
        <f t="shared" si="129"/>
        <v/>
      </c>
      <c r="BT447" s="204" t="str">
        <f t="shared" si="130"/>
        <v/>
      </c>
      <c r="BU447" s="104" t="str">
        <f t="shared" si="131"/>
        <v>Voie orale  hors prémélanges médicamenteux</v>
      </c>
      <c r="BV447" s="202" t="str">
        <f t="shared" si="132"/>
        <v>x</v>
      </c>
      <c r="BX447"/>
      <c r="BY447"/>
      <c r="BZ447"/>
      <c r="CA447"/>
      <c r="CB447"/>
      <c r="CD447"/>
      <c r="CO447" s="202">
        <v>446</v>
      </c>
    </row>
    <row r="448" spans="1:93" x14ac:dyDescent="0.25">
      <c r="A448" s="203" t="s">
        <v>2007</v>
      </c>
      <c r="B448" s="204" t="s">
        <v>2008</v>
      </c>
      <c r="C448" s="204" t="s">
        <v>1169</v>
      </c>
      <c r="D448" s="210" t="s">
        <v>1170</v>
      </c>
      <c r="E448" s="204" t="s">
        <v>924</v>
      </c>
      <c r="F448" s="204" t="s">
        <v>350</v>
      </c>
      <c r="G448" s="204" t="s">
        <v>1171</v>
      </c>
      <c r="H448" s="204" t="s">
        <v>1326</v>
      </c>
      <c r="I448" s="204" t="s">
        <v>1173</v>
      </c>
      <c r="J448" s="204" t="s">
        <v>1027</v>
      </c>
      <c r="K448" s="204" t="s">
        <v>957</v>
      </c>
      <c r="L448" s="204" t="s">
        <v>1037</v>
      </c>
      <c r="M448" s="204" t="s">
        <v>213</v>
      </c>
      <c r="N448" s="204" t="s">
        <v>994</v>
      </c>
      <c r="O448" s="204" t="s">
        <v>992</v>
      </c>
      <c r="P448" s="204" t="s">
        <v>859</v>
      </c>
      <c r="Q448" s="204" t="s">
        <v>1417</v>
      </c>
      <c r="R448" s="204">
        <v>0</v>
      </c>
      <c r="S448" s="204">
        <v>0</v>
      </c>
      <c r="T448" s="204">
        <v>0</v>
      </c>
      <c r="U448" s="204">
        <v>0</v>
      </c>
      <c r="V448" s="204">
        <v>0</v>
      </c>
      <c r="W448" s="204">
        <v>0</v>
      </c>
      <c r="X448" s="204">
        <v>0</v>
      </c>
      <c r="Y448" s="204">
        <v>0</v>
      </c>
      <c r="Z448" s="204">
        <v>0</v>
      </c>
      <c r="AA448" s="204">
        <v>0</v>
      </c>
      <c r="AB448" s="204">
        <v>0</v>
      </c>
      <c r="AC448" s="204">
        <v>0</v>
      </c>
      <c r="AD448" s="204">
        <v>23</v>
      </c>
      <c r="AE448" s="204">
        <v>8</v>
      </c>
      <c r="AF448" s="204">
        <v>0</v>
      </c>
      <c r="AG448" s="204">
        <v>0</v>
      </c>
      <c r="AH448" s="204">
        <v>0</v>
      </c>
      <c r="AI448" s="204">
        <v>0</v>
      </c>
      <c r="AJ448" s="204" t="s">
        <v>1029</v>
      </c>
      <c r="AK448" s="204" t="s">
        <v>1030</v>
      </c>
      <c r="AL448" s="204" t="s">
        <v>213</v>
      </c>
      <c r="AM448" s="204" t="s">
        <v>966</v>
      </c>
      <c r="AN448" s="204" t="s">
        <v>992</v>
      </c>
      <c r="AO448" s="204" t="s">
        <v>859</v>
      </c>
      <c r="AP448" s="204" t="s">
        <v>1004</v>
      </c>
      <c r="AQ448" s="204"/>
      <c r="AR448" s="204"/>
      <c r="AS448" s="204"/>
      <c r="AT448" s="204"/>
      <c r="AU448" s="204"/>
      <c r="AV448" s="204"/>
      <c r="AW448" s="204"/>
      <c r="AX448" s="204"/>
      <c r="AY448" s="204" t="str">
        <f t="shared" si="124"/>
        <v>DIMERAL TS PORCIN</v>
      </c>
      <c r="AZ448" s="204" t="str">
        <f>IF(COUNTIF(AY:AY,AY448)=1,AY448,IF(AND(COUNTIF(AY:AY,AY448)&gt;1,COUNTIF(AZ$2:AZ447,AY448)&gt;=1),"",AY448))</f>
        <v>DIMERAL TS PORCIN</v>
      </c>
      <c r="BA448" s="204" t="str">
        <v/>
      </c>
      <c r="BB448" s="204" t="str">
        <f>IF(BA448="","",MAX(BB$2:BB447)+1)</f>
        <v/>
      </c>
      <c r="BC448" s="204"/>
      <c r="BD448" s="204">
        <v>446</v>
      </c>
      <c r="BE448" s="204" t="str">
        <f t="shared" si="125"/>
        <v>QUINOFLOX 10% SOLUTION BUVABLE</v>
      </c>
      <c r="BF448" s="204" t="str">
        <f t="shared" si="114"/>
        <v>ORAL</v>
      </c>
      <c r="BG448" s="204" t="str">
        <f t="shared" si="115"/>
        <v>FLUOROQUINOLONES</v>
      </c>
      <c r="BH448" s="204" t="str">
        <f t="shared" si="116"/>
        <v/>
      </c>
      <c r="BI448" s="204" t="str">
        <f t="shared" si="117"/>
        <v/>
      </c>
      <c r="BJ448" s="204" t="str">
        <f t="shared" si="118"/>
        <v>enrofloxacin</v>
      </c>
      <c r="BK448" s="204" t="str">
        <f t="shared" si="119"/>
        <v/>
      </c>
      <c r="BL448" s="204" t="str">
        <f t="shared" si="120"/>
        <v/>
      </c>
      <c r="BM448" s="204" t="str">
        <f t="shared" si="126"/>
        <v>Enrofloxacine</v>
      </c>
      <c r="BN448" s="204" t="str">
        <f t="shared" si="121"/>
        <v>Enrofloxacine</v>
      </c>
      <c r="BO448" s="204" t="str">
        <f t="shared" si="122"/>
        <v/>
      </c>
      <c r="BP448" s="204" t="str">
        <f t="shared" si="123"/>
        <v/>
      </c>
      <c r="BQ448" s="204" t="str">
        <f t="shared" si="127"/>
        <v>Fluoroquinolones</v>
      </c>
      <c r="BR448" s="204" t="str">
        <f t="shared" si="128"/>
        <v>Fluoroquinolones</v>
      </c>
      <c r="BS448" s="204" t="str">
        <f t="shared" si="129"/>
        <v/>
      </c>
      <c r="BT448" s="204" t="str">
        <f t="shared" si="130"/>
        <v/>
      </c>
      <c r="BU448" s="104" t="str">
        <f t="shared" si="131"/>
        <v>Voie orale  hors prémélanges médicamenteux</v>
      </c>
      <c r="BV448" s="202" t="str">
        <f t="shared" si="132"/>
        <v>x</v>
      </c>
      <c r="BX448"/>
      <c r="BY448"/>
      <c r="BZ448"/>
      <c r="CA448"/>
      <c r="CB448"/>
      <c r="CD448"/>
      <c r="CO448" s="202">
        <v>447</v>
      </c>
    </row>
    <row r="449" spans="1:93" x14ac:dyDescent="0.25">
      <c r="A449" s="203" t="s">
        <v>1051</v>
      </c>
      <c r="B449" s="204" t="s">
        <v>1052</v>
      </c>
      <c r="C449" s="204" t="s">
        <v>1053</v>
      </c>
      <c r="D449" s="210" t="s">
        <v>1054</v>
      </c>
      <c r="E449" s="204" t="s">
        <v>852</v>
      </c>
      <c r="F449" s="204" t="s">
        <v>86</v>
      </c>
      <c r="G449" s="204" t="s">
        <v>1055</v>
      </c>
      <c r="H449" s="204" t="s">
        <v>1056</v>
      </c>
      <c r="I449" s="204" t="s">
        <v>910</v>
      </c>
      <c r="J449" s="204" t="s">
        <v>1027</v>
      </c>
      <c r="K449" s="204" t="s">
        <v>957</v>
      </c>
      <c r="L449" s="204" t="s">
        <v>1037</v>
      </c>
      <c r="M449" s="204" t="s">
        <v>213</v>
      </c>
      <c r="N449" s="204" t="s">
        <v>1001</v>
      </c>
      <c r="O449" s="204" t="s">
        <v>858</v>
      </c>
      <c r="P449" s="204" t="s">
        <v>859</v>
      </c>
      <c r="Q449" s="204" t="s">
        <v>1057</v>
      </c>
      <c r="R449" s="204">
        <v>0</v>
      </c>
      <c r="S449" s="204">
        <v>0</v>
      </c>
      <c r="T449" s="204">
        <v>0</v>
      </c>
      <c r="U449" s="204">
        <v>0</v>
      </c>
      <c r="V449" s="204">
        <v>0</v>
      </c>
      <c r="W449" s="204">
        <v>0</v>
      </c>
      <c r="X449" s="204">
        <v>0</v>
      </c>
      <c r="Y449" s="204">
        <v>0</v>
      </c>
      <c r="Z449" s="204">
        <v>36.799999999999997</v>
      </c>
      <c r="AA449" s="204">
        <v>5</v>
      </c>
      <c r="AB449" s="204">
        <v>36.799999999999997</v>
      </c>
      <c r="AC449" s="204">
        <v>5</v>
      </c>
      <c r="AD449" s="204">
        <v>0</v>
      </c>
      <c r="AE449" s="204">
        <v>0</v>
      </c>
      <c r="AF449" s="204">
        <v>36.799999999999997</v>
      </c>
      <c r="AG449" s="204">
        <v>5</v>
      </c>
      <c r="AH449" s="204">
        <v>0</v>
      </c>
      <c r="AI449" s="204">
        <v>0</v>
      </c>
      <c r="AJ449" s="204" t="s">
        <v>1029</v>
      </c>
      <c r="AK449" s="204" t="s">
        <v>1030</v>
      </c>
      <c r="AL449" s="204" t="s">
        <v>213</v>
      </c>
      <c r="AM449" s="204" t="s">
        <v>1031</v>
      </c>
      <c r="AN449" s="204" t="s">
        <v>858</v>
      </c>
      <c r="AO449" s="204" t="s">
        <v>859</v>
      </c>
      <c r="AP449" s="204" t="s">
        <v>959</v>
      </c>
      <c r="AQ449" s="204"/>
      <c r="AR449" s="204"/>
      <c r="AS449" s="204"/>
      <c r="AT449" s="204"/>
      <c r="AU449" s="204"/>
      <c r="AV449" s="204"/>
      <c r="AW449" s="204"/>
      <c r="AX449" s="204"/>
      <c r="AY449" s="204" t="str">
        <f t="shared" si="124"/>
        <v>DIPROXINE</v>
      </c>
      <c r="AZ449" s="204" t="str">
        <f>IF(COUNTIF(AY:AY,AY449)=1,AY449,IF(AND(COUNTIF(AY:AY,AY449)&gt;1,COUNTIF(AZ$2:AZ448,AY449)&gt;=1),"",AY449))</f>
        <v>DIPROXINE</v>
      </c>
      <c r="BA449" s="204" t="str">
        <v/>
      </c>
      <c r="BB449" s="204" t="str">
        <f>IF(BA449="","",MAX(BB$2:BB448)+1)</f>
        <v/>
      </c>
      <c r="BC449" s="204"/>
      <c r="BD449" s="204">
        <v>447</v>
      </c>
      <c r="BE449" s="204" t="str">
        <f t="shared" si="125"/>
        <v>QUINOTRYL 100 MG/ML SOLUTION INJECTABLE POUR BOVINS ET PORCINS</v>
      </c>
      <c r="BF449" s="204" t="str">
        <f t="shared" si="114"/>
        <v>INJ</v>
      </c>
      <c r="BG449" s="204" t="str">
        <f t="shared" si="115"/>
        <v>FLUOROQUINOLONES</v>
      </c>
      <c r="BH449" s="204" t="str">
        <f t="shared" si="116"/>
        <v/>
      </c>
      <c r="BI449" s="204" t="str">
        <f t="shared" si="117"/>
        <v/>
      </c>
      <c r="BJ449" s="204" t="str">
        <f t="shared" si="118"/>
        <v>enrofloxacin</v>
      </c>
      <c r="BK449" s="204" t="str">
        <f t="shared" si="119"/>
        <v/>
      </c>
      <c r="BL449" s="204" t="str">
        <f t="shared" si="120"/>
        <v/>
      </c>
      <c r="BM449" s="204" t="str">
        <f t="shared" si="126"/>
        <v>Enrofloxacine</v>
      </c>
      <c r="BN449" s="204" t="str">
        <f t="shared" si="121"/>
        <v>Enrofloxacine</v>
      </c>
      <c r="BO449" s="204" t="str">
        <f t="shared" si="122"/>
        <v/>
      </c>
      <c r="BP449" s="204" t="str">
        <f t="shared" si="123"/>
        <v/>
      </c>
      <c r="BQ449" s="204" t="str">
        <f t="shared" si="127"/>
        <v>Fluoroquinolones</v>
      </c>
      <c r="BR449" s="204" t="str">
        <f t="shared" si="128"/>
        <v>Fluoroquinolones</v>
      </c>
      <c r="BS449" s="204" t="str">
        <f t="shared" si="129"/>
        <v/>
      </c>
      <c r="BT449" s="204" t="str">
        <f t="shared" si="130"/>
        <v/>
      </c>
      <c r="BU449" s="104" t="str">
        <f t="shared" si="131"/>
        <v>Voie parentérale</v>
      </c>
      <c r="BV449" s="202" t="str">
        <f t="shared" si="132"/>
        <v>x</v>
      </c>
      <c r="BX449"/>
      <c r="BY449"/>
      <c r="BZ449"/>
      <c r="CA449"/>
      <c r="CB449"/>
      <c r="CD449"/>
      <c r="CO449" s="202">
        <v>448</v>
      </c>
    </row>
    <row r="450" spans="1:93" x14ac:dyDescent="0.25">
      <c r="A450" s="203" t="s">
        <v>4433</v>
      </c>
      <c r="B450" s="204" t="s">
        <v>4434</v>
      </c>
      <c r="C450" s="204" t="s">
        <v>1999</v>
      </c>
      <c r="D450" s="210" t="s">
        <v>923</v>
      </c>
      <c r="E450" s="204" t="s">
        <v>924</v>
      </c>
      <c r="F450" s="204" t="s">
        <v>351</v>
      </c>
      <c r="G450" s="204" t="s">
        <v>925</v>
      </c>
      <c r="H450" s="204" t="s">
        <v>1380</v>
      </c>
      <c r="I450" s="204" t="s">
        <v>910</v>
      </c>
      <c r="J450" s="204" t="s">
        <v>1385</v>
      </c>
      <c r="K450" s="204" t="s">
        <v>1385</v>
      </c>
      <c r="L450" s="204" t="s">
        <v>1386</v>
      </c>
      <c r="M450" s="204" t="s">
        <v>213</v>
      </c>
      <c r="N450" s="204" t="s">
        <v>1038</v>
      </c>
      <c r="O450" s="204" t="s">
        <v>992</v>
      </c>
      <c r="P450" s="204" t="s">
        <v>859</v>
      </c>
      <c r="Q450" s="204" t="s">
        <v>1038</v>
      </c>
      <c r="R450" s="204">
        <v>0</v>
      </c>
      <c r="S450" s="204">
        <v>0</v>
      </c>
      <c r="T450" s="204">
        <v>0</v>
      </c>
      <c r="U450" s="204">
        <v>0</v>
      </c>
      <c r="V450" s="204">
        <v>0</v>
      </c>
      <c r="W450" s="204">
        <v>0</v>
      </c>
      <c r="X450" s="204">
        <v>0</v>
      </c>
      <c r="Y450" s="204">
        <v>0</v>
      </c>
      <c r="Z450" s="204">
        <v>0</v>
      </c>
      <c r="AA450" s="204">
        <v>0</v>
      </c>
      <c r="AB450" s="204">
        <v>10</v>
      </c>
      <c r="AC450" s="204">
        <v>21</v>
      </c>
      <c r="AD450" s="204">
        <v>10</v>
      </c>
      <c r="AE450" s="204">
        <v>21</v>
      </c>
      <c r="AF450" s="204">
        <v>5</v>
      </c>
      <c r="AG450" s="204">
        <v>7</v>
      </c>
      <c r="AH450" s="204">
        <v>0</v>
      </c>
      <c r="AI450" s="204">
        <v>0</v>
      </c>
      <c r="AJ450" s="204"/>
      <c r="AK450" s="204"/>
      <c r="AL450" s="204"/>
      <c r="AM450" s="204"/>
      <c r="AN450" s="204"/>
      <c r="AO450" s="204"/>
      <c r="AP450" s="204"/>
      <c r="AQ450" s="204"/>
      <c r="AR450" s="204"/>
      <c r="AS450" s="204"/>
      <c r="AT450" s="204"/>
      <c r="AU450" s="204"/>
      <c r="AV450" s="204"/>
      <c r="AW450" s="204"/>
      <c r="AX450" s="204"/>
      <c r="AY450" s="204" t="str">
        <f t="shared" si="124"/>
        <v>DOPHALIN 400 MG/G POUDRE POUR ADMINISTRATION DANS L'EAU DE BOISSON</v>
      </c>
      <c r="AZ450" s="204" t="str">
        <f>IF(COUNTIF(AY:AY,AY450)=1,AY450,IF(AND(COUNTIF(AY:AY,AY450)&gt;1,COUNTIF(AZ$2:AZ449,AY450)&gt;=1),"",AY450))</f>
        <v>DOPHALIN 400 MG/G POUDRE POUR ADMINISTRATION DANS L'EAU DE BOISSON</v>
      </c>
      <c r="BA450" s="204" t="str">
        <v/>
      </c>
      <c r="BB450" s="204" t="str">
        <f>IF(BA450="","",MAX(BB$2:BB449)+1)</f>
        <v/>
      </c>
      <c r="BC450" s="204"/>
      <c r="BD450" s="204">
        <v>448</v>
      </c>
      <c r="BE450" s="204" t="str">
        <f t="shared" si="125"/>
        <v>QUINOTRYL 50 MG/ML SOLUTION INJECTABLE POUR BOVINS ET PORCINS</v>
      </c>
      <c r="BF450" s="204" t="str">
        <f t="shared" si="114"/>
        <v>INJ</v>
      </c>
      <c r="BG450" s="204" t="str">
        <f t="shared" si="115"/>
        <v>FLUOROQUINOLONES</v>
      </c>
      <c r="BH450" s="204" t="str">
        <f t="shared" si="116"/>
        <v/>
      </c>
      <c r="BI450" s="204" t="str">
        <f t="shared" si="117"/>
        <v/>
      </c>
      <c r="BJ450" s="204" t="str">
        <f t="shared" si="118"/>
        <v>enrofloxacin</v>
      </c>
      <c r="BK450" s="204" t="str">
        <f t="shared" si="119"/>
        <v/>
      </c>
      <c r="BL450" s="204" t="str">
        <f t="shared" si="120"/>
        <v/>
      </c>
      <c r="BM450" s="204" t="str">
        <f t="shared" si="126"/>
        <v>Enrofloxacine</v>
      </c>
      <c r="BN450" s="204" t="str">
        <f t="shared" si="121"/>
        <v>Enrofloxacine</v>
      </c>
      <c r="BO450" s="204" t="str">
        <f t="shared" si="122"/>
        <v/>
      </c>
      <c r="BP450" s="204" t="str">
        <f t="shared" si="123"/>
        <v/>
      </c>
      <c r="BQ450" s="204" t="str">
        <f t="shared" si="127"/>
        <v>Fluoroquinolones</v>
      </c>
      <c r="BR450" s="204" t="str">
        <f t="shared" si="128"/>
        <v>Fluoroquinolones</v>
      </c>
      <c r="BS450" s="204" t="str">
        <f t="shared" si="129"/>
        <v/>
      </c>
      <c r="BT450" s="204" t="str">
        <f t="shared" si="130"/>
        <v/>
      </c>
      <c r="BU450" s="104" t="str">
        <f t="shared" si="131"/>
        <v>Voie parentérale</v>
      </c>
      <c r="BV450" s="202" t="str">
        <f t="shared" si="132"/>
        <v>x</v>
      </c>
      <c r="BX450"/>
      <c r="BY450"/>
      <c r="BZ450"/>
      <c r="CA450"/>
      <c r="CB450"/>
      <c r="CD450"/>
      <c r="CO450" s="202">
        <v>449</v>
      </c>
    </row>
    <row r="451" spans="1:93" x14ac:dyDescent="0.25">
      <c r="A451" s="203" t="s">
        <v>4302</v>
      </c>
      <c r="B451" s="204" t="s">
        <v>4303</v>
      </c>
      <c r="C451" s="204" t="s">
        <v>1999</v>
      </c>
      <c r="D451" s="210" t="s">
        <v>923</v>
      </c>
      <c r="E451" s="204" t="s">
        <v>924</v>
      </c>
      <c r="F451" s="204" t="s">
        <v>354</v>
      </c>
      <c r="G451" s="204" t="s">
        <v>925</v>
      </c>
      <c r="H451" s="204" t="s">
        <v>4304</v>
      </c>
      <c r="I451" s="204" t="s">
        <v>910</v>
      </c>
      <c r="J451" s="204" t="s">
        <v>855</v>
      </c>
      <c r="K451" s="204" t="s">
        <v>855</v>
      </c>
      <c r="L451" s="204" t="s">
        <v>2299</v>
      </c>
      <c r="M451" s="204" t="s">
        <v>213</v>
      </c>
      <c r="N451" s="204" t="s">
        <v>3790</v>
      </c>
      <c r="O451" s="204" t="s">
        <v>992</v>
      </c>
      <c r="P451" s="204" t="s">
        <v>859</v>
      </c>
      <c r="Q451" s="204" t="s">
        <v>3790</v>
      </c>
      <c r="R451" s="204">
        <v>8.66</v>
      </c>
      <c r="S451" s="204">
        <v>5</v>
      </c>
      <c r="T451" s="204">
        <v>0</v>
      </c>
      <c r="U451" s="204">
        <v>0</v>
      </c>
      <c r="V451" s="204">
        <v>0</v>
      </c>
      <c r="W451" s="204">
        <v>0</v>
      </c>
      <c r="X451" s="204">
        <v>0</v>
      </c>
      <c r="Y451" s="204">
        <v>0</v>
      </c>
      <c r="Z451" s="204">
        <v>0</v>
      </c>
      <c r="AA451" s="204">
        <v>0</v>
      </c>
      <c r="AB451" s="204">
        <v>0</v>
      </c>
      <c r="AC451" s="204">
        <v>0</v>
      </c>
      <c r="AD451" s="204">
        <v>8.66</v>
      </c>
      <c r="AE451" s="204">
        <v>5</v>
      </c>
      <c r="AF451" s="204">
        <v>21.65</v>
      </c>
      <c r="AG451" s="204">
        <v>5</v>
      </c>
      <c r="AH451" s="204">
        <v>0</v>
      </c>
      <c r="AI451" s="204">
        <v>0</v>
      </c>
      <c r="AJ451" s="204"/>
      <c r="AK451" s="204"/>
      <c r="AL451" s="204"/>
      <c r="AM451" s="204"/>
      <c r="AN451" s="204"/>
      <c r="AO451" s="204"/>
      <c r="AP451" s="204"/>
      <c r="AQ451" s="204"/>
      <c r="AR451" s="204"/>
      <c r="AS451" s="204"/>
      <c r="AT451" s="204"/>
      <c r="AU451" s="204"/>
      <c r="AV451" s="204"/>
      <c r="AW451" s="204"/>
      <c r="AX451" s="204"/>
      <c r="AY451" s="204" t="str">
        <f t="shared" si="124"/>
        <v>DOXX-SOL 433 MG/G POUDRE POUR ADMINISTRATION DANS L'EAU DE BOISSON/LE SUBSTITUT DE LAIT POUR LES VEAUX PRE-RUMINANTS LES PORCS ET LES POULES</v>
      </c>
      <c r="AZ451" s="204" t="str">
        <f>IF(COUNTIF(AY:AY,AY451)=1,AY451,IF(AND(COUNTIF(AY:AY,AY451)&gt;1,COUNTIF(AZ$2:AZ450,AY451)&gt;=1),"",AY451))</f>
        <v>DOXX-SOL 433 MG/G POUDRE POUR ADMINISTRATION DANS L'EAU DE BOISSON/LE SUBSTITUT DE LAIT POUR LES VEAUX PRE-RUMINANTS LES PORCS ET LES POULES</v>
      </c>
      <c r="BA451" s="204" t="str">
        <v/>
      </c>
      <c r="BB451" s="204" t="str">
        <f>IF(BA451="","",MAX(BB$2:BB450)+1)</f>
        <v/>
      </c>
      <c r="BC451" s="204"/>
      <c r="BD451" s="204">
        <v>449</v>
      </c>
      <c r="BE451" s="204" t="str">
        <f t="shared" si="125"/>
        <v>READYCEF 50 MG/ML SUSPENSION INJECTABLE POUR PORCINS ET BOVINS</v>
      </c>
      <c r="BF451" s="204" t="str">
        <f t="shared" ref="BF451:BF514" si="133">IFERROR(INDEX(F:AR,MATCH(BE451,F:F,0),4),"")</f>
        <v>INJ</v>
      </c>
      <c r="BG451" s="204" t="str">
        <f t="shared" ref="BG451:BG514" si="134">IFERROR(INDEX(F:AR,MATCH(BE451,F:F,0),6),"")</f>
        <v>CEPHALOSPORINES 3&amp;4G</v>
      </c>
      <c r="BH451" s="204" t="str">
        <f t="shared" ref="BH451:BH514" si="135">IFERROR(IF(INDEX(F:AR,MATCH(BE451,F:F,0),31)=0,"",INDEX(F:AR,MATCH(BE451,F:F,0),31)),"")</f>
        <v/>
      </c>
      <c r="BI451" s="204" t="str">
        <f t="shared" ref="BI451:BI514" si="136">IFERROR(IF(INDEX(F:AR,MATCH(BE451,F:F,0),38)=0,"",INDEX(F:AR,MATCH(BE451,F:F,0),38)),"")</f>
        <v/>
      </c>
      <c r="BJ451" s="204" t="str">
        <f t="shared" ref="BJ451:BJ514" si="137">+IFERROR(IF(INDEX(F:AR,MATCH(BE451,F:F,0),7)=0,"",INDEX(F:AR,MATCH(BE451,F:F,0),7)),"")</f>
        <v>ceftiofur</v>
      </c>
      <c r="BK451" s="204" t="str">
        <f t="shared" ref="BK451:BK514" si="138">IFERROR(IF(INDEX(F:AR,MATCH(BE451,F:F,0),32)=0,"",INDEX(F:AR,MATCH(BE451,F:F,0),32)),"")</f>
        <v/>
      </c>
      <c r="BL451" s="204" t="str">
        <f t="shared" ref="BL451:BL514" si="139">IFERROR(IF(INDEX(F:AR,MATCH(BE451,F:F,0),39)=0,"",INDEX(F:AR,MATCH(BE451,F:F,0),39)),"")</f>
        <v/>
      </c>
      <c r="BM451" s="204" t="str">
        <f t="shared" si="126"/>
        <v>Ceftiofur</v>
      </c>
      <c r="BN451" s="204" t="str">
        <f t="shared" ref="BN451:BN514" si="140">IFERROR(INDEX(CA$3:CB$63,MATCH(BJ451,CA$3:CA$63,0),2),"")</f>
        <v>Ceftiofur</v>
      </c>
      <c r="BO451" s="204" t="str">
        <f t="shared" ref="BO451:BO514" si="141">IFERROR(INDEX(CA$3:CB$63,MATCH(BK451,CA$3:CA$63,0),2),"")</f>
        <v/>
      </c>
      <c r="BP451" s="204" t="str">
        <f t="shared" ref="BP451:BP514" si="142">IFERROR(INDEX(CA$3:CB$63,MATCH(BL451,CA$3:CA$63,0),2),"")</f>
        <v/>
      </c>
      <c r="BQ451" s="204" t="str">
        <f t="shared" si="127"/>
        <v>Cephalosporines 3&amp;4G</v>
      </c>
      <c r="BR451" s="204" t="str">
        <f t="shared" si="128"/>
        <v>Cephalosporines 3&amp;4G</v>
      </c>
      <c r="BS451" s="204" t="str">
        <f t="shared" si="129"/>
        <v/>
      </c>
      <c r="BT451" s="204" t="str">
        <f t="shared" si="130"/>
        <v/>
      </c>
      <c r="BU451" s="104" t="str">
        <f t="shared" si="131"/>
        <v>Voie parentérale</v>
      </c>
      <c r="BV451" s="202" t="str">
        <f t="shared" si="132"/>
        <v>x</v>
      </c>
      <c r="BX451"/>
      <c r="BY451"/>
      <c r="BZ451"/>
      <c r="CA451"/>
      <c r="CB451"/>
      <c r="CD451"/>
      <c r="CO451" s="202">
        <v>450</v>
      </c>
    </row>
    <row r="452" spans="1:93" x14ac:dyDescent="0.25">
      <c r="A452" s="203" t="s">
        <v>3488</v>
      </c>
      <c r="B452" s="204" t="s">
        <v>3489</v>
      </c>
      <c r="C452" s="204" t="s">
        <v>1169</v>
      </c>
      <c r="D452" s="210" t="s">
        <v>1170</v>
      </c>
      <c r="E452" s="204" t="s">
        <v>924</v>
      </c>
      <c r="F452" s="204" t="s">
        <v>355</v>
      </c>
      <c r="G452" s="204" t="s">
        <v>1171</v>
      </c>
      <c r="H452" s="204" t="s">
        <v>2897</v>
      </c>
      <c r="I452" s="204" t="s">
        <v>1173</v>
      </c>
      <c r="J452" s="204" t="s">
        <v>855</v>
      </c>
      <c r="K452" s="204" t="s">
        <v>855</v>
      </c>
      <c r="L452" s="204" t="s">
        <v>2299</v>
      </c>
      <c r="M452" s="204" t="s">
        <v>213</v>
      </c>
      <c r="N452" s="204" t="s">
        <v>966</v>
      </c>
      <c r="O452" s="204" t="s">
        <v>992</v>
      </c>
      <c r="P452" s="204" t="s">
        <v>859</v>
      </c>
      <c r="Q452" s="204" t="s">
        <v>1004</v>
      </c>
      <c r="R452" s="204">
        <v>0</v>
      </c>
      <c r="S452" s="204">
        <v>0</v>
      </c>
      <c r="T452" s="204">
        <v>0</v>
      </c>
      <c r="U452" s="204">
        <v>0</v>
      </c>
      <c r="V452" s="204">
        <v>0</v>
      </c>
      <c r="W452" s="204">
        <v>0</v>
      </c>
      <c r="X452" s="204">
        <v>0</v>
      </c>
      <c r="Y452" s="204">
        <v>0</v>
      </c>
      <c r="Z452" s="204">
        <v>0</v>
      </c>
      <c r="AA452" s="204">
        <v>0</v>
      </c>
      <c r="AB452" s="204">
        <v>0</v>
      </c>
      <c r="AC452" s="204">
        <v>0</v>
      </c>
      <c r="AD452" s="204">
        <v>0</v>
      </c>
      <c r="AE452" s="204">
        <v>0</v>
      </c>
      <c r="AF452" s="204">
        <v>10</v>
      </c>
      <c r="AG452" s="204">
        <v>5</v>
      </c>
      <c r="AH452" s="204">
        <v>10</v>
      </c>
      <c r="AI452" s="204">
        <v>5</v>
      </c>
      <c r="AJ452" s="204"/>
      <c r="AK452" s="204"/>
      <c r="AL452" s="204"/>
      <c r="AM452" s="204"/>
      <c r="AN452" s="204"/>
      <c r="AO452" s="204"/>
      <c r="AP452" s="204"/>
      <c r="AQ452" s="204"/>
      <c r="AR452" s="204"/>
      <c r="AS452" s="204"/>
      <c r="AT452" s="204"/>
      <c r="AU452" s="204"/>
      <c r="AV452" s="204"/>
      <c r="AW452" s="204"/>
      <c r="AX452" s="204"/>
      <c r="AY452" s="204" t="str">
        <f t="shared" ref="AY452:AY515" si="143">IF(INDEX(CL$3:CM$174,MATCH(H452,CL$3:CL$174,0),2)="x",F452,"")</f>
        <v>DOXY 2% PM</v>
      </c>
      <c r="AZ452" s="204" t="str">
        <f>IF(COUNTIF(AY:AY,AY452)=1,AY452,IF(AND(COUNTIF(AY:AY,AY452)&gt;1,COUNTIF(AZ$2:AZ451,AY452)&gt;=1),"",AY452))</f>
        <v>DOXY 2% PM</v>
      </c>
      <c r="BA452" s="204" t="str">
        <v/>
      </c>
      <c r="BB452" s="204" t="str">
        <f>IF(BA452="","",MAX(BB$2:BB451)+1)</f>
        <v/>
      </c>
      <c r="BC452" s="204"/>
      <c r="BD452" s="204">
        <v>450</v>
      </c>
      <c r="BE452" s="204" t="str">
        <f t="shared" ref="BE452:BE515" si="144">IFERROR(INDEX(BA:BB,MATCH(BD452,BB:BB,0),1),"")</f>
        <v>RESFLOR SOLUTION INJECTABLE</v>
      </c>
      <c r="BF452" s="204" t="str">
        <f t="shared" si="133"/>
        <v>INJ</v>
      </c>
      <c r="BG452" s="204" t="str">
        <f t="shared" si="134"/>
        <v>PHENICOLES</v>
      </c>
      <c r="BH452" s="204" t="str">
        <f t="shared" si="135"/>
        <v/>
      </c>
      <c r="BI452" s="204" t="str">
        <f t="shared" si="136"/>
        <v/>
      </c>
      <c r="BJ452" s="204" t="str">
        <f t="shared" si="137"/>
        <v>florfenicol</v>
      </c>
      <c r="BK452" s="204" t="str">
        <f t="shared" si="138"/>
        <v/>
      </c>
      <c r="BL452" s="204" t="str">
        <f t="shared" si="139"/>
        <v/>
      </c>
      <c r="BM452" s="204" t="str">
        <f t="shared" ref="BM452:BM515" si="145">IF(3-COUNTBLANK(BN452:BP452)=1,BN452,IF(3-COUNTBLANK(BN452:BP452)=2,BN452&amp;" + "&amp;BO452,IF(3-COUNTBLANK(BN452:BP452)=3,BN452&amp;" + "&amp;BO452&amp;" + "&amp;BP452,"")))</f>
        <v>Florfénicol</v>
      </c>
      <c r="BN452" s="204" t="str">
        <f t="shared" si="140"/>
        <v>Florfénicol</v>
      </c>
      <c r="BO452" s="204" t="str">
        <f t="shared" si="141"/>
        <v/>
      </c>
      <c r="BP452" s="204" t="str">
        <f t="shared" si="142"/>
        <v/>
      </c>
      <c r="BQ452" s="204" t="str">
        <f t="shared" ref="BQ452:BQ515" si="146">IF(3-COUNTBLANK(BR452:BT452)=1,BR452,IF(3-COUNTBLANK(BR452:BT452)=2,IF(BR452=BS452,BR452,BR452&amp;" + "&amp;BS452),IF(3-COUNTBLANK(BR452:BT452)=3,IF(BR452=BS452,BR452,IF(BR452=BT452,BR452,IF(BS452=BT452,BS452,IF(AND(BR452=BS452,BR452=BT452),BR452,BR452&amp;" + "&amp;BS452&amp;" + "&amp;BT452)))))))</f>
        <v>Phenicoles</v>
      </c>
      <c r="BR452" s="204" t="str">
        <f t="shared" ref="BR452:BR515" si="147">IFERROR(INDEX(BX$3:BY$18,MATCH(BG452,BX$3:BX$18,0),2),"")</f>
        <v>Phenicoles</v>
      </c>
      <c r="BS452" s="204" t="str">
        <f t="shared" ref="BS452:BS515" si="148">IFERROR(INDEX(BX$3:BY$18,MATCH(BH452,BX$3:BX$18,0),2),"")</f>
        <v/>
      </c>
      <c r="BT452" s="204" t="str">
        <f t="shared" ref="BT452:BT515" si="149">IFERROR(INDEX(BX$3:BY$18,MATCH(BI452,BX$3:BX$18,0),2),"")</f>
        <v/>
      </c>
      <c r="BU452" s="104" t="str">
        <f t="shared" ref="BU452:BU515" si="150">IFERROR(INDEX(CE$3:CF$9,MATCH(BF452,CE$3:CE$9,0),2),"")</f>
        <v>Voie parentérale</v>
      </c>
      <c r="BV452" s="202" t="str">
        <f t="shared" ref="BV452:BV515" si="151">IF(BN452="Colistine","x",IF(BO452="Colistine","x",IF(BP452="Colistine","x",IF(BR452="Fluoroquinolones","x",IF(BS452="Fluoroquinolones","x",IF(BT452="Fluoroquinolones","x",IF(BR452="Cephalosporines 3&amp;4G","x",IF(BS452="Cephalosporines 3&amp;4G","x",IF(BT452="Cephalosporines 3&amp;4G","x","")))))))))</f>
        <v/>
      </c>
      <c r="BX452"/>
      <c r="BY452"/>
      <c r="BZ452"/>
      <c r="CA452"/>
      <c r="CB452"/>
      <c r="CD452"/>
      <c r="CO452" s="202">
        <v>451</v>
      </c>
    </row>
    <row r="453" spans="1:93" x14ac:dyDescent="0.25">
      <c r="A453" s="203" t="s">
        <v>3368</v>
      </c>
      <c r="B453" s="204" t="s">
        <v>3369</v>
      </c>
      <c r="C453" s="204" t="s">
        <v>989</v>
      </c>
      <c r="D453" s="210" t="s">
        <v>923</v>
      </c>
      <c r="E453" s="204" t="s">
        <v>924</v>
      </c>
      <c r="F453" s="204" t="s">
        <v>356</v>
      </c>
      <c r="G453" s="204" t="s">
        <v>925</v>
      </c>
      <c r="H453" s="204" t="s">
        <v>173</v>
      </c>
      <c r="I453" s="204" t="s">
        <v>910</v>
      </c>
      <c r="J453" s="204" t="s">
        <v>855</v>
      </c>
      <c r="K453" s="204" t="s">
        <v>855</v>
      </c>
      <c r="L453" s="204" t="s">
        <v>2299</v>
      </c>
      <c r="M453" s="204" t="s">
        <v>213</v>
      </c>
      <c r="N453" s="204" t="s">
        <v>959</v>
      </c>
      <c r="O453" s="204" t="s">
        <v>992</v>
      </c>
      <c r="P453" s="204" t="s">
        <v>859</v>
      </c>
      <c r="Q453" s="204" t="s">
        <v>959</v>
      </c>
      <c r="R453" s="204">
        <v>10</v>
      </c>
      <c r="S453" s="204">
        <v>5</v>
      </c>
      <c r="T453" s="204">
        <v>0</v>
      </c>
      <c r="U453" s="204">
        <v>0</v>
      </c>
      <c r="V453" s="204">
        <v>0</v>
      </c>
      <c r="W453" s="204">
        <v>0</v>
      </c>
      <c r="X453" s="204">
        <v>0</v>
      </c>
      <c r="Y453" s="204">
        <v>0</v>
      </c>
      <c r="Z453" s="204">
        <v>0</v>
      </c>
      <c r="AA453" s="204">
        <v>0</v>
      </c>
      <c r="AB453" s="204">
        <v>0</v>
      </c>
      <c r="AC453" s="204">
        <v>0</v>
      </c>
      <c r="AD453" s="204">
        <v>0</v>
      </c>
      <c r="AE453" s="204">
        <v>0</v>
      </c>
      <c r="AF453" s="204">
        <v>0</v>
      </c>
      <c r="AG453" s="204">
        <v>0</v>
      </c>
      <c r="AH453" s="204">
        <v>0</v>
      </c>
      <c r="AI453" s="204">
        <v>0</v>
      </c>
      <c r="AJ453" s="204"/>
      <c r="AK453" s="204"/>
      <c r="AL453" s="204"/>
      <c r="AM453" s="204"/>
      <c r="AN453" s="204"/>
      <c r="AO453" s="204"/>
      <c r="AP453" s="204"/>
      <c r="AQ453" s="204"/>
      <c r="AR453" s="204"/>
      <c r="AS453" s="204"/>
      <c r="AT453" s="204"/>
      <c r="AU453" s="204"/>
      <c r="AV453" s="204"/>
      <c r="AW453" s="204"/>
      <c r="AX453" s="204"/>
      <c r="AY453" s="204" t="str">
        <f t="shared" si="143"/>
        <v>DOXY 20 FRANVET</v>
      </c>
      <c r="AZ453" s="204" t="str">
        <f>IF(COUNTIF(AY:AY,AY453)=1,AY453,IF(AND(COUNTIF(AY:AY,AY453)&gt;1,COUNTIF(AZ$2:AZ452,AY453)&gt;=1),"",AY453))</f>
        <v>DOXY 20 FRANVET</v>
      </c>
      <c r="BA453" s="204" t="str">
        <v/>
      </c>
      <c r="BB453" s="204" t="str">
        <f>IF(BA453="","",MAX(BB$2:BB452)+1)</f>
        <v/>
      </c>
      <c r="BC453" s="204"/>
      <c r="BD453" s="204">
        <v>451</v>
      </c>
      <c r="BE453" s="204" t="str">
        <f t="shared" si="144"/>
        <v>RESPYTRIL 100 MG/ML SOLUTION INJECTABLE POUR BOVINS</v>
      </c>
      <c r="BF453" s="204" t="str">
        <f t="shared" si="133"/>
        <v>INJ</v>
      </c>
      <c r="BG453" s="204" t="str">
        <f t="shared" si="134"/>
        <v>FLUOROQUINOLONES</v>
      </c>
      <c r="BH453" s="204" t="str">
        <f t="shared" si="135"/>
        <v/>
      </c>
      <c r="BI453" s="204" t="str">
        <f t="shared" si="136"/>
        <v/>
      </c>
      <c r="BJ453" s="204" t="str">
        <f t="shared" si="137"/>
        <v>enrofloxacin</v>
      </c>
      <c r="BK453" s="204" t="str">
        <f t="shared" si="138"/>
        <v/>
      </c>
      <c r="BL453" s="204" t="str">
        <f t="shared" si="139"/>
        <v/>
      </c>
      <c r="BM453" s="204" t="str">
        <f t="shared" si="145"/>
        <v>Enrofloxacine</v>
      </c>
      <c r="BN453" s="204" t="str">
        <f t="shared" si="140"/>
        <v>Enrofloxacine</v>
      </c>
      <c r="BO453" s="204" t="str">
        <f t="shared" si="141"/>
        <v/>
      </c>
      <c r="BP453" s="204" t="str">
        <f t="shared" si="142"/>
        <v/>
      </c>
      <c r="BQ453" s="204" t="str">
        <f t="shared" si="146"/>
        <v>Fluoroquinolones</v>
      </c>
      <c r="BR453" s="204" t="str">
        <f t="shared" si="147"/>
        <v>Fluoroquinolones</v>
      </c>
      <c r="BS453" s="204" t="str">
        <f t="shared" si="148"/>
        <v/>
      </c>
      <c r="BT453" s="204" t="str">
        <f t="shared" si="149"/>
        <v/>
      </c>
      <c r="BU453" s="104" t="str">
        <f t="shared" si="150"/>
        <v>Voie parentérale</v>
      </c>
      <c r="BV453" s="202" t="str">
        <f t="shared" si="151"/>
        <v>x</v>
      </c>
      <c r="BX453"/>
      <c r="BY453"/>
      <c r="BZ453"/>
      <c r="CA453"/>
      <c r="CB453"/>
      <c r="CD453"/>
      <c r="CO453" s="202">
        <v>452</v>
      </c>
    </row>
    <row r="454" spans="1:93" x14ac:dyDescent="0.25">
      <c r="A454" s="203" t="s">
        <v>3368</v>
      </c>
      <c r="B454" s="204" t="s">
        <v>3370</v>
      </c>
      <c r="C454" s="204" t="s">
        <v>3371</v>
      </c>
      <c r="D454" s="210" t="s">
        <v>1065</v>
      </c>
      <c r="E454" s="204" t="s">
        <v>924</v>
      </c>
      <c r="F454" s="204" t="s">
        <v>356</v>
      </c>
      <c r="G454" s="204" t="s">
        <v>925</v>
      </c>
      <c r="H454" s="204" t="s">
        <v>173</v>
      </c>
      <c r="I454" s="204" t="s">
        <v>910</v>
      </c>
      <c r="J454" s="204" t="s">
        <v>855</v>
      </c>
      <c r="K454" s="204" t="s">
        <v>855</v>
      </c>
      <c r="L454" s="204" t="s">
        <v>2299</v>
      </c>
      <c r="M454" s="204" t="s">
        <v>213</v>
      </c>
      <c r="N454" s="204" t="s">
        <v>959</v>
      </c>
      <c r="O454" s="204" t="s">
        <v>992</v>
      </c>
      <c r="P454" s="204" t="s">
        <v>859</v>
      </c>
      <c r="Q454" s="204" t="s">
        <v>1004</v>
      </c>
      <c r="R454" s="204">
        <v>10</v>
      </c>
      <c r="S454" s="204">
        <v>5</v>
      </c>
      <c r="T454" s="204">
        <v>0</v>
      </c>
      <c r="U454" s="204">
        <v>0</v>
      </c>
      <c r="V454" s="204">
        <v>0</v>
      </c>
      <c r="W454" s="204">
        <v>0</v>
      </c>
      <c r="X454" s="204">
        <v>0</v>
      </c>
      <c r="Y454" s="204">
        <v>0</v>
      </c>
      <c r="Z454" s="204">
        <v>0</v>
      </c>
      <c r="AA454" s="204">
        <v>0</v>
      </c>
      <c r="AB454" s="204">
        <v>0</v>
      </c>
      <c r="AC454" s="204">
        <v>0</v>
      </c>
      <c r="AD454" s="204">
        <v>0</v>
      </c>
      <c r="AE454" s="204">
        <v>0</v>
      </c>
      <c r="AF454" s="204">
        <v>0</v>
      </c>
      <c r="AG454" s="204">
        <v>0</v>
      </c>
      <c r="AH454" s="204">
        <v>0</v>
      </c>
      <c r="AI454" s="204">
        <v>0</v>
      </c>
      <c r="AJ454" s="204"/>
      <c r="AK454" s="204"/>
      <c r="AL454" s="204"/>
      <c r="AM454" s="204"/>
      <c r="AN454" s="204"/>
      <c r="AO454" s="204"/>
      <c r="AP454" s="204"/>
      <c r="AQ454" s="204"/>
      <c r="AR454" s="204"/>
      <c r="AS454" s="204"/>
      <c r="AT454" s="204"/>
      <c r="AU454" s="204"/>
      <c r="AV454" s="204"/>
      <c r="AW454" s="204"/>
      <c r="AX454" s="204"/>
      <c r="AY454" s="204" t="str">
        <f t="shared" si="143"/>
        <v>DOXY 20 FRANVET</v>
      </c>
      <c r="AZ454" s="204" t="str">
        <f>IF(COUNTIF(AY:AY,AY454)=1,AY454,IF(AND(COUNTIF(AY:AY,AY454)&gt;1,COUNTIF(AZ$2:AZ453,AY454)&gt;=1),"",AY454))</f>
        <v/>
      </c>
      <c r="BA454" s="204" t="str">
        <v/>
      </c>
      <c r="BB454" s="204" t="str">
        <f>IF(BA454="","",MAX(BB$2:BB453)+1)</f>
        <v/>
      </c>
      <c r="BC454" s="204"/>
      <c r="BD454" s="204">
        <v>452</v>
      </c>
      <c r="BE454" s="204" t="str">
        <f t="shared" si="144"/>
        <v>REVOZYN RTU 308,8 MG/ML SUSPENSION INJECTABLE POUR BOVINS</v>
      </c>
      <c r="BF454" s="204" t="str">
        <f t="shared" si="133"/>
        <v>INJ</v>
      </c>
      <c r="BG454" s="204" t="str">
        <f t="shared" si="134"/>
        <v>PENICILLINES</v>
      </c>
      <c r="BH454" s="204" t="str">
        <f t="shared" si="135"/>
        <v/>
      </c>
      <c r="BI454" s="204" t="str">
        <f t="shared" si="136"/>
        <v/>
      </c>
      <c r="BJ454" s="204" t="str">
        <f t="shared" si="137"/>
        <v>penethamate hydriodide</v>
      </c>
      <c r="BK454" s="204" t="str">
        <f t="shared" si="138"/>
        <v/>
      </c>
      <c r="BL454" s="204" t="str">
        <f t="shared" si="139"/>
        <v/>
      </c>
      <c r="BM454" s="204" t="str">
        <f t="shared" si="145"/>
        <v>Pénéthamate (ou pénéthacilline)</v>
      </c>
      <c r="BN454" s="204" t="str">
        <f t="shared" si="140"/>
        <v>Pénéthamate (ou pénéthacilline)</v>
      </c>
      <c r="BO454" s="204" t="str">
        <f t="shared" si="141"/>
        <v/>
      </c>
      <c r="BP454" s="204" t="str">
        <f t="shared" si="142"/>
        <v/>
      </c>
      <c r="BQ454" s="204" t="str">
        <f t="shared" si="146"/>
        <v>Penicillines</v>
      </c>
      <c r="BR454" s="204" t="str">
        <f t="shared" si="147"/>
        <v>Penicillines</v>
      </c>
      <c r="BS454" s="204" t="str">
        <f t="shared" si="148"/>
        <v/>
      </c>
      <c r="BT454" s="204" t="str">
        <f t="shared" si="149"/>
        <v/>
      </c>
      <c r="BU454" s="104" t="str">
        <f t="shared" si="150"/>
        <v>Voie parentérale</v>
      </c>
      <c r="BV454" s="202" t="str">
        <f t="shared" si="151"/>
        <v/>
      </c>
      <c r="BX454"/>
      <c r="BY454"/>
      <c r="BZ454"/>
      <c r="CA454"/>
      <c r="CB454"/>
      <c r="CD454"/>
      <c r="CO454" s="202">
        <v>453</v>
      </c>
    </row>
    <row r="455" spans="1:93" x14ac:dyDescent="0.25">
      <c r="A455" s="203" t="s">
        <v>3368</v>
      </c>
      <c r="B455" s="204" t="s">
        <v>3372</v>
      </c>
      <c r="C455" s="204" t="s">
        <v>1433</v>
      </c>
      <c r="D455" s="210" t="s">
        <v>1054</v>
      </c>
      <c r="E455" s="204" t="s">
        <v>924</v>
      </c>
      <c r="F455" s="204" t="s">
        <v>356</v>
      </c>
      <c r="G455" s="204" t="s">
        <v>925</v>
      </c>
      <c r="H455" s="204" t="s">
        <v>173</v>
      </c>
      <c r="I455" s="204" t="s">
        <v>910</v>
      </c>
      <c r="J455" s="204" t="s">
        <v>855</v>
      </c>
      <c r="K455" s="204" t="s">
        <v>855</v>
      </c>
      <c r="L455" s="204" t="s">
        <v>2299</v>
      </c>
      <c r="M455" s="204" t="s">
        <v>213</v>
      </c>
      <c r="N455" s="204" t="s">
        <v>959</v>
      </c>
      <c r="O455" s="204" t="s">
        <v>992</v>
      </c>
      <c r="P455" s="204" t="s">
        <v>859</v>
      </c>
      <c r="Q455" s="204" t="s">
        <v>923</v>
      </c>
      <c r="R455" s="204">
        <v>10</v>
      </c>
      <c r="S455" s="204">
        <v>5</v>
      </c>
      <c r="T455" s="204">
        <v>0</v>
      </c>
      <c r="U455" s="204">
        <v>0</v>
      </c>
      <c r="V455" s="204">
        <v>0</v>
      </c>
      <c r="W455" s="204">
        <v>0</v>
      </c>
      <c r="X455" s="204">
        <v>0</v>
      </c>
      <c r="Y455" s="204">
        <v>0</v>
      </c>
      <c r="Z455" s="204">
        <v>0</v>
      </c>
      <c r="AA455" s="204">
        <v>0</v>
      </c>
      <c r="AB455" s="204">
        <v>0</v>
      </c>
      <c r="AC455" s="204">
        <v>0</v>
      </c>
      <c r="AD455" s="204">
        <v>0</v>
      </c>
      <c r="AE455" s="204">
        <v>0</v>
      </c>
      <c r="AF455" s="204">
        <v>0</v>
      </c>
      <c r="AG455" s="204">
        <v>0</v>
      </c>
      <c r="AH455" s="204">
        <v>0</v>
      </c>
      <c r="AI455" s="204">
        <v>0</v>
      </c>
      <c r="AJ455" s="204"/>
      <c r="AK455" s="204"/>
      <c r="AL455" s="204"/>
      <c r="AM455" s="204"/>
      <c r="AN455" s="204"/>
      <c r="AO455" s="204"/>
      <c r="AP455" s="204"/>
      <c r="AQ455" s="204"/>
      <c r="AR455" s="204"/>
      <c r="AS455" s="204"/>
      <c r="AT455" s="204"/>
      <c r="AU455" s="204"/>
      <c r="AV455" s="204"/>
      <c r="AW455" s="204"/>
      <c r="AX455" s="204"/>
      <c r="AY455" s="204" t="str">
        <f t="shared" si="143"/>
        <v>DOXY 20 FRANVET</v>
      </c>
      <c r="AZ455" s="204" t="str">
        <f>IF(COUNTIF(AY:AY,AY455)=1,AY455,IF(AND(COUNTIF(AY:AY,AY455)&gt;1,COUNTIF(AZ$2:AZ454,AY455)&gt;=1),"",AY455))</f>
        <v/>
      </c>
      <c r="BA455" s="204" t="str">
        <v/>
      </c>
      <c r="BB455" s="204" t="str">
        <f>IF(BA455="","",MAX(BB$2:BB454)+1)</f>
        <v/>
      </c>
      <c r="BC455" s="204"/>
      <c r="BD455" s="204">
        <v>453</v>
      </c>
      <c r="BE455" s="204" t="str">
        <f t="shared" si="144"/>
        <v>RHEMOX 435,6 MG/G POUDRE POUR ADMINISTRATION DANS L'EAU DE BOISSON POUR PORCINS, POULETS, CANARDS, ET DINDES</v>
      </c>
      <c r="BF455" s="204" t="str">
        <f t="shared" si="133"/>
        <v>ORAL</v>
      </c>
      <c r="BG455" s="204" t="str">
        <f t="shared" si="134"/>
        <v>PENICILLINES</v>
      </c>
      <c r="BH455" s="204" t="str">
        <f t="shared" si="135"/>
        <v/>
      </c>
      <c r="BI455" s="204" t="str">
        <f t="shared" si="136"/>
        <v/>
      </c>
      <c r="BJ455" s="204" t="str">
        <f t="shared" si="137"/>
        <v>amoxicillin</v>
      </c>
      <c r="BK455" s="204" t="str">
        <f t="shared" si="138"/>
        <v/>
      </c>
      <c r="BL455" s="204" t="str">
        <f t="shared" si="139"/>
        <v/>
      </c>
      <c r="BM455" s="204" t="str">
        <f t="shared" si="145"/>
        <v>Amoxicilline</v>
      </c>
      <c r="BN455" s="204" t="str">
        <f t="shared" si="140"/>
        <v>Amoxicilline</v>
      </c>
      <c r="BO455" s="204" t="str">
        <f t="shared" si="141"/>
        <v/>
      </c>
      <c r="BP455" s="204" t="str">
        <f t="shared" si="142"/>
        <v/>
      </c>
      <c r="BQ455" s="204" t="str">
        <f t="shared" si="146"/>
        <v>Penicillines</v>
      </c>
      <c r="BR455" s="204" t="str">
        <f t="shared" si="147"/>
        <v>Penicillines</v>
      </c>
      <c r="BS455" s="204" t="str">
        <f t="shared" si="148"/>
        <v/>
      </c>
      <c r="BT455" s="204" t="str">
        <f t="shared" si="149"/>
        <v/>
      </c>
      <c r="BU455" s="104" t="str">
        <f t="shared" si="150"/>
        <v>Voie orale  hors prémélanges médicamenteux</v>
      </c>
      <c r="BV455" s="202" t="str">
        <f t="shared" si="151"/>
        <v/>
      </c>
      <c r="BX455"/>
      <c r="BY455"/>
      <c r="BZ455"/>
      <c r="CA455"/>
      <c r="CB455"/>
      <c r="CD455"/>
      <c r="CO455" s="202">
        <v>454</v>
      </c>
    </row>
    <row r="456" spans="1:93" x14ac:dyDescent="0.25">
      <c r="A456" s="203" t="s">
        <v>3486</v>
      </c>
      <c r="B456" s="204" t="s">
        <v>3487</v>
      </c>
      <c r="C456" s="204" t="s">
        <v>1169</v>
      </c>
      <c r="D456" s="210" t="s">
        <v>1170</v>
      </c>
      <c r="E456" s="204" t="s">
        <v>924</v>
      </c>
      <c r="F456" s="204" t="s">
        <v>357</v>
      </c>
      <c r="G456" s="204" t="s">
        <v>1171</v>
      </c>
      <c r="H456" s="204" t="s">
        <v>1326</v>
      </c>
      <c r="I456" s="204" t="s">
        <v>1173</v>
      </c>
      <c r="J456" s="204" t="s">
        <v>855</v>
      </c>
      <c r="K456" s="204" t="s">
        <v>855</v>
      </c>
      <c r="L456" s="204" t="s">
        <v>2299</v>
      </c>
      <c r="M456" s="204" t="s">
        <v>213</v>
      </c>
      <c r="N456" s="204" t="s">
        <v>1031</v>
      </c>
      <c r="O456" s="204" t="s">
        <v>992</v>
      </c>
      <c r="P456" s="204" t="s">
        <v>859</v>
      </c>
      <c r="Q456" s="204" t="s">
        <v>923</v>
      </c>
      <c r="R456" s="204">
        <v>0</v>
      </c>
      <c r="S456" s="204">
        <v>0</v>
      </c>
      <c r="T456" s="204">
        <v>0</v>
      </c>
      <c r="U456" s="204">
        <v>0</v>
      </c>
      <c r="V456" s="204">
        <v>0</v>
      </c>
      <c r="W456" s="204">
        <v>0</v>
      </c>
      <c r="X456" s="204">
        <v>0</v>
      </c>
      <c r="Y456" s="204">
        <v>0</v>
      </c>
      <c r="Z456" s="204">
        <v>0</v>
      </c>
      <c r="AA456" s="204">
        <v>0</v>
      </c>
      <c r="AB456" s="204">
        <v>0</v>
      </c>
      <c r="AC456" s="204">
        <v>0</v>
      </c>
      <c r="AD456" s="204">
        <v>10</v>
      </c>
      <c r="AE456" s="204">
        <v>5</v>
      </c>
      <c r="AF456" s="204">
        <v>0</v>
      </c>
      <c r="AG456" s="204">
        <v>0</v>
      </c>
      <c r="AH456" s="204">
        <v>0</v>
      </c>
      <c r="AI456" s="204">
        <v>0</v>
      </c>
      <c r="AJ456" s="204"/>
      <c r="AK456" s="204"/>
      <c r="AL456" s="204"/>
      <c r="AM456" s="204"/>
      <c r="AN456" s="204"/>
      <c r="AO456" s="204"/>
      <c r="AP456" s="204"/>
      <c r="AQ456" s="204"/>
      <c r="AR456" s="204"/>
      <c r="AS456" s="204"/>
      <c r="AT456" s="204"/>
      <c r="AU456" s="204"/>
      <c r="AV456" s="204"/>
      <c r="AW456" s="204"/>
      <c r="AX456" s="204"/>
      <c r="AY456" s="204" t="str">
        <f t="shared" si="143"/>
        <v>DOXY 4% PM</v>
      </c>
      <c r="AZ456" s="204" t="str">
        <f>IF(COUNTIF(AY:AY,AY456)=1,AY456,IF(AND(COUNTIF(AY:AY,AY456)&gt;1,COUNTIF(AZ$2:AZ455,AY456)&gt;=1),"",AY456))</f>
        <v>DOXY 4% PM</v>
      </c>
      <c r="BA456" s="204" t="str">
        <v/>
      </c>
      <c r="BB456" s="204" t="str">
        <f>IF(BA456="","",MAX(BB$2:BB455)+1)</f>
        <v/>
      </c>
      <c r="BC456" s="204"/>
      <c r="BD456" s="204">
        <v>454</v>
      </c>
      <c r="BE456" s="204" t="str">
        <f t="shared" si="144"/>
        <v>RHEMOX FORTE 871,24 MG/G POUDRE POUR ADMINISTRATION DANS L'EAU DE BOISSON POUR POULETS, CANARDS ET DINDES</v>
      </c>
      <c r="BF456" s="204" t="str">
        <f t="shared" si="133"/>
        <v>ORAL</v>
      </c>
      <c r="BG456" s="204" t="str">
        <f t="shared" si="134"/>
        <v>CEPHALOSPORINES 1&amp;2G</v>
      </c>
      <c r="BH456" s="204" t="str">
        <f t="shared" si="135"/>
        <v/>
      </c>
      <c r="BI456" s="204" t="str">
        <f t="shared" si="136"/>
        <v/>
      </c>
      <c r="BJ456" s="204" t="str">
        <f t="shared" si="137"/>
        <v>cefalexin</v>
      </c>
      <c r="BK456" s="204" t="str">
        <f t="shared" si="138"/>
        <v/>
      </c>
      <c r="BL456" s="204" t="str">
        <f t="shared" si="139"/>
        <v/>
      </c>
      <c r="BM456" s="204" t="str">
        <f t="shared" si="145"/>
        <v>Céfalexine</v>
      </c>
      <c r="BN456" s="204" t="str">
        <f t="shared" si="140"/>
        <v>Céfalexine</v>
      </c>
      <c r="BO456" s="204" t="str">
        <f t="shared" si="141"/>
        <v/>
      </c>
      <c r="BP456" s="204" t="str">
        <f t="shared" si="142"/>
        <v/>
      </c>
      <c r="BQ456" s="204" t="str">
        <f t="shared" si="146"/>
        <v>Cephalosporines 1&amp;2G</v>
      </c>
      <c r="BR456" s="204" t="str">
        <f t="shared" si="147"/>
        <v>Cephalosporines 1&amp;2G</v>
      </c>
      <c r="BS456" s="204" t="str">
        <f t="shared" si="148"/>
        <v/>
      </c>
      <c r="BT456" s="204" t="str">
        <f t="shared" si="149"/>
        <v/>
      </c>
      <c r="BU456" s="104" t="str">
        <f t="shared" si="150"/>
        <v>Voie orale  hors prémélanges médicamenteux</v>
      </c>
      <c r="BV456" s="202" t="str">
        <f t="shared" si="151"/>
        <v/>
      </c>
      <c r="BX456"/>
      <c r="BY456"/>
      <c r="BZ456"/>
      <c r="CA456"/>
      <c r="CB456"/>
      <c r="CD456"/>
      <c r="CO456" s="202">
        <v>455</v>
      </c>
    </row>
    <row r="457" spans="1:93" x14ac:dyDescent="0.25">
      <c r="A457" s="203" t="s">
        <v>2927</v>
      </c>
      <c r="B457" s="204" t="s">
        <v>2928</v>
      </c>
      <c r="C457" s="204" t="s">
        <v>1411</v>
      </c>
      <c r="D457" s="210" t="s">
        <v>1023</v>
      </c>
      <c r="E457" s="204" t="s">
        <v>924</v>
      </c>
      <c r="F457" s="204" t="s">
        <v>358</v>
      </c>
      <c r="G457" s="204" t="s">
        <v>925</v>
      </c>
      <c r="H457" s="204" t="s">
        <v>2929</v>
      </c>
      <c r="I457" s="204" t="s">
        <v>910</v>
      </c>
      <c r="J457" s="204" t="s">
        <v>855</v>
      </c>
      <c r="K457" s="204" t="s">
        <v>855</v>
      </c>
      <c r="L457" s="204" t="s">
        <v>2299</v>
      </c>
      <c r="M457" s="204" t="s">
        <v>213</v>
      </c>
      <c r="N457" s="204" t="s">
        <v>868</v>
      </c>
      <c r="O457" s="204" t="s">
        <v>992</v>
      </c>
      <c r="P457" s="204" t="s">
        <v>859</v>
      </c>
      <c r="Q457" s="204" t="s">
        <v>1004</v>
      </c>
      <c r="R457" s="204">
        <v>10</v>
      </c>
      <c r="S457" s="204">
        <v>5</v>
      </c>
      <c r="T457" s="204">
        <v>0</v>
      </c>
      <c r="U457" s="204">
        <v>0</v>
      </c>
      <c r="V457" s="204">
        <v>0</v>
      </c>
      <c r="W457" s="204">
        <v>0</v>
      </c>
      <c r="X457" s="204">
        <v>0</v>
      </c>
      <c r="Y457" s="204">
        <v>0</v>
      </c>
      <c r="Z457" s="204">
        <v>0</v>
      </c>
      <c r="AA457" s="204">
        <v>0</v>
      </c>
      <c r="AB457" s="204">
        <v>0</v>
      </c>
      <c r="AC457" s="204">
        <v>0</v>
      </c>
      <c r="AD457" s="204">
        <v>10</v>
      </c>
      <c r="AE457" s="204">
        <v>5</v>
      </c>
      <c r="AF457" s="204">
        <v>10</v>
      </c>
      <c r="AG457" s="204">
        <v>5</v>
      </c>
      <c r="AH457" s="204">
        <v>0</v>
      </c>
      <c r="AI457" s="204">
        <v>0</v>
      </c>
      <c r="AJ457" s="204"/>
      <c r="AK457" s="204"/>
      <c r="AL457" s="204"/>
      <c r="AM457" s="204"/>
      <c r="AN457" s="204"/>
      <c r="AO457" s="204"/>
      <c r="AP457" s="204"/>
      <c r="AQ457" s="204"/>
      <c r="AR457" s="204"/>
      <c r="AS457" s="204"/>
      <c r="AT457" s="204"/>
      <c r="AU457" s="204"/>
      <c r="AV457" s="204"/>
      <c r="AW457" s="204"/>
      <c r="AX457" s="204"/>
      <c r="AY457" s="204" t="str">
        <f t="shared" si="143"/>
        <v>DOXY 5 FRANVET</v>
      </c>
      <c r="AZ457" s="204" t="str">
        <f>IF(COUNTIF(AY:AY,AY457)=1,AY457,IF(AND(COUNTIF(AY:AY,AY457)&gt;1,COUNTIF(AZ$2:AZ456,AY457)&gt;=1),"",AY457))</f>
        <v>DOXY 5 FRANVET</v>
      </c>
      <c r="BA457" s="204" t="str">
        <v/>
      </c>
      <c r="BB457" s="204" t="str">
        <f>IF(BA457="","",MAX(BB$2:BB456)+1)</f>
        <v/>
      </c>
      <c r="BC457" s="204"/>
      <c r="BD457" s="204">
        <v>455</v>
      </c>
      <c r="BE457" s="204" t="str">
        <f t="shared" si="144"/>
        <v>RILEXINE H.L.</v>
      </c>
      <c r="BF457" s="204" t="str">
        <f t="shared" si="133"/>
        <v>INTRAMAM</v>
      </c>
      <c r="BG457" s="204" t="str">
        <f t="shared" si="134"/>
        <v>CEPHALOSPORINES 1&amp;2G</v>
      </c>
      <c r="BH457" s="204" t="str">
        <f t="shared" si="135"/>
        <v/>
      </c>
      <c r="BI457" s="204" t="str">
        <f t="shared" si="136"/>
        <v/>
      </c>
      <c r="BJ457" s="204" t="str">
        <f t="shared" si="137"/>
        <v>cefalexin</v>
      </c>
      <c r="BK457" s="204" t="str">
        <f t="shared" si="138"/>
        <v/>
      </c>
      <c r="BL457" s="204" t="str">
        <f t="shared" si="139"/>
        <v/>
      </c>
      <c r="BM457" s="204" t="str">
        <f t="shared" si="145"/>
        <v>Céfalexine</v>
      </c>
      <c r="BN457" s="204" t="str">
        <f t="shared" si="140"/>
        <v>Céfalexine</v>
      </c>
      <c r="BO457" s="204" t="str">
        <f t="shared" si="141"/>
        <v/>
      </c>
      <c r="BP457" s="204" t="str">
        <f t="shared" si="142"/>
        <v/>
      </c>
      <c r="BQ457" s="204" t="str">
        <f t="shared" si="146"/>
        <v>Cephalosporines 1&amp;2G</v>
      </c>
      <c r="BR457" s="204" t="str">
        <f t="shared" si="147"/>
        <v>Cephalosporines 1&amp;2G</v>
      </c>
      <c r="BS457" s="204" t="str">
        <f t="shared" si="148"/>
        <v/>
      </c>
      <c r="BT457" s="204" t="str">
        <f t="shared" si="149"/>
        <v/>
      </c>
      <c r="BU457" s="104" t="str">
        <f t="shared" si="150"/>
        <v>Voie intramammaire</v>
      </c>
      <c r="BV457" s="202" t="str">
        <f t="shared" si="151"/>
        <v/>
      </c>
      <c r="BX457"/>
      <c r="BY457"/>
      <c r="BZ457"/>
      <c r="CA457"/>
      <c r="CB457"/>
      <c r="CD457"/>
      <c r="CO457" s="202">
        <v>456</v>
      </c>
    </row>
    <row r="458" spans="1:93" x14ac:dyDescent="0.25">
      <c r="A458" s="203" t="s">
        <v>2927</v>
      </c>
      <c r="B458" s="204" t="s">
        <v>2930</v>
      </c>
      <c r="C458" s="204" t="s">
        <v>989</v>
      </c>
      <c r="D458" s="210" t="s">
        <v>923</v>
      </c>
      <c r="E458" s="204" t="s">
        <v>924</v>
      </c>
      <c r="F458" s="204" t="s">
        <v>358</v>
      </c>
      <c r="G458" s="204" t="s">
        <v>925</v>
      </c>
      <c r="H458" s="204" t="s">
        <v>2929</v>
      </c>
      <c r="I458" s="204" t="s">
        <v>910</v>
      </c>
      <c r="J458" s="204" t="s">
        <v>855</v>
      </c>
      <c r="K458" s="204" t="s">
        <v>855</v>
      </c>
      <c r="L458" s="204" t="s">
        <v>2299</v>
      </c>
      <c r="M458" s="204" t="s">
        <v>213</v>
      </c>
      <c r="N458" s="204" t="s">
        <v>868</v>
      </c>
      <c r="O458" s="204" t="s">
        <v>992</v>
      </c>
      <c r="P458" s="204" t="s">
        <v>859</v>
      </c>
      <c r="Q458" s="204" t="s">
        <v>868</v>
      </c>
      <c r="R458" s="204">
        <v>10</v>
      </c>
      <c r="S458" s="204">
        <v>5</v>
      </c>
      <c r="T458" s="204">
        <v>0</v>
      </c>
      <c r="U458" s="204">
        <v>0</v>
      </c>
      <c r="V458" s="204">
        <v>0</v>
      </c>
      <c r="W458" s="204">
        <v>0</v>
      </c>
      <c r="X458" s="204">
        <v>0</v>
      </c>
      <c r="Y458" s="204">
        <v>0</v>
      </c>
      <c r="Z458" s="204">
        <v>0</v>
      </c>
      <c r="AA458" s="204">
        <v>0</v>
      </c>
      <c r="AB458" s="204">
        <v>0</v>
      </c>
      <c r="AC458" s="204">
        <v>0</v>
      </c>
      <c r="AD458" s="204">
        <v>10</v>
      </c>
      <c r="AE458" s="204">
        <v>5</v>
      </c>
      <c r="AF458" s="204">
        <v>10</v>
      </c>
      <c r="AG458" s="204">
        <v>5</v>
      </c>
      <c r="AH458" s="204">
        <v>0</v>
      </c>
      <c r="AI458" s="204">
        <v>0</v>
      </c>
      <c r="AJ458" s="204"/>
      <c r="AK458" s="204"/>
      <c r="AL458" s="204"/>
      <c r="AM458" s="204"/>
      <c r="AN458" s="204"/>
      <c r="AO458" s="204"/>
      <c r="AP458" s="204"/>
      <c r="AQ458" s="204"/>
      <c r="AR458" s="204"/>
      <c r="AS458" s="204"/>
      <c r="AT458" s="204"/>
      <c r="AU458" s="204"/>
      <c r="AV458" s="204"/>
      <c r="AW458" s="204"/>
      <c r="AX458" s="204"/>
      <c r="AY458" s="204" t="str">
        <f t="shared" si="143"/>
        <v>DOXY 5 FRANVET</v>
      </c>
      <c r="AZ458" s="204" t="str">
        <f>IF(COUNTIF(AY:AY,AY458)=1,AY458,IF(AND(COUNTIF(AY:AY,AY458)&gt;1,COUNTIF(AZ$2:AZ457,AY458)&gt;=1),"",AY458))</f>
        <v/>
      </c>
      <c r="BA458" s="204" t="str">
        <v/>
      </c>
      <c r="BB458" s="204" t="str">
        <f>IF(BA458="","",MAX(BB$2:BB457)+1)</f>
        <v/>
      </c>
      <c r="BC458" s="204"/>
      <c r="BD458" s="204">
        <v>456</v>
      </c>
      <c r="BE458" s="204" t="str">
        <f t="shared" si="144"/>
        <v>RILEXINE TRAITEMENT</v>
      </c>
      <c r="BF458" s="204" t="str">
        <f t="shared" si="133"/>
        <v>INTRAMAM</v>
      </c>
      <c r="BG458" s="204" t="str">
        <f t="shared" si="134"/>
        <v>CEPHALOSPORINES 1&amp;2G</v>
      </c>
      <c r="BH458" s="204" t="str">
        <f t="shared" si="135"/>
        <v/>
      </c>
      <c r="BI458" s="204" t="str">
        <f t="shared" si="136"/>
        <v/>
      </c>
      <c r="BJ458" s="204" t="str">
        <f t="shared" si="137"/>
        <v>cefalexin</v>
      </c>
      <c r="BK458" s="204" t="str">
        <f t="shared" si="138"/>
        <v/>
      </c>
      <c r="BL458" s="204" t="str">
        <f t="shared" si="139"/>
        <v/>
      </c>
      <c r="BM458" s="204" t="str">
        <f t="shared" si="145"/>
        <v>Céfalexine</v>
      </c>
      <c r="BN458" s="204" t="str">
        <f t="shared" si="140"/>
        <v>Céfalexine</v>
      </c>
      <c r="BO458" s="204" t="str">
        <f t="shared" si="141"/>
        <v/>
      </c>
      <c r="BP458" s="204" t="str">
        <f t="shared" si="142"/>
        <v/>
      </c>
      <c r="BQ458" s="204" t="str">
        <f t="shared" si="146"/>
        <v>Cephalosporines 1&amp;2G</v>
      </c>
      <c r="BR458" s="204" t="str">
        <f t="shared" si="147"/>
        <v>Cephalosporines 1&amp;2G</v>
      </c>
      <c r="BS458" s="204" t="str">
        <f t="shared" si="148"/>
        <v/>
      </c>
      <c r="BT458" s="204" t="str">
        <f t="shared" si="149"/>
        <v/>
      </c>
      <c r="BU458" s="104" t="str">
        <f t="shared" si="150"/>
        <v>Voie intramammaire</v>
      </c>
      <c r="BV458" s="202" t="str">
        <f t="shared" si="151"/>
        <v/>
      </c>
      <c r="BX458"/>
      <c r="BY458"/>
      <c r="BZ458"/>
      <c r="CA458"/>
      <c r="CB458"/>
      <c r="CD458"/>
      <c r="CO458" s="202">
        <v>457</v>
      </c>
    </row>
    <row r="459" spans="1:93" x14ac:dyDescent="0.25">
      <c r="A459" s="203" t="s">
        <v>2927</v>
      </c>
      <c r="B459" s="204" t="s">
        <v>2931</v>
      </c>
      <c r="C459" s="204" t="s">
        <v>1433</v>
      </c>
      <c r="D459" s="210" t="s">
        <v>1054</v>
      </c>
      <c r="E459" s="204" t="s">
        <v>924</v>
      </c>
      <c r="F459" s="204" t="s">
        <v>358</v>
      </c>
      <c r="G459" s="204" t="s">
        <v>925</v>
      </c>
      <c r="H459" s="204" t="s">
        <v>2929</v>
      </c>
      <c r="I459" s="204" t="s">
        <v>910</v>
      </c>
      <c r="J459" s="204" t="s">
        <v>855</v>
      </c>
      <c r="K459" s="204" t="s">
        <v>855</v>
      </c>
      <c r="L459" s="204" t="s">
        <v>2299</v>
      </c>
      <c r="M459" s="204" t="s">
        <v>213</v>
      </c>
      <c r="N459" s="204" t="s">
        <v>868</v>
      </c>
      <c r="O459" s="204" t="s">
        <v>992</v>
      </c>
      <c r="P459" s="204" t="s">
        <v>859</v>
      </c>
      <c r="Q459" s="204" t="s">
        <v>863</v>
      </c>
      <c r="R459" s="204">
        <v>10</v>
      </c>
      <c r="S459" s="204">
        <v>5</v>
      </c>
      <c r="T459" s="204">
        <v>0</v>
      </c>
      <c r="U459" s="204">
        <v>0</v>
      </c>
      <c r="V459" s="204">
        <v>0</v>
      </c>
      <c r="W459" s="204">
        <v>0</v>
      </c>
      <c r="X459" s="204">
        <v>0</v>
      </c>
      <c r="Y459" s="204">
        <v>0</v>
      </c>
      <c r="Z459" s="204">
        <v>0</v>
      </c>
      <c r="AA459" s="204">
        <v>0</v>
      </c>
      <c r="AB459" s="204">
        <v>0</v>
      </c>
      <c r="AC459" s="204">
        <v>0</v>
      </c>
      <c r="AD459" s="204">
        <v>10</v>
      </c>
      <c r="AE459" s="204">
        <v>5</v>
      </c>
      <c r="AF459" s="204">
        <v>10</v>
      </c>
      <c r="AG459" s="204">
        <v>5</v>
      </c>
      <c r="AH459" s="204">
        <v>0</v>
      </c>
      <c r="AI459" s="204">
        <v>0</v>
      </c>
      <c r="AJ459" s="204"/>
      <c r="AK459" s="204"/>
      <c r="AL459" s="204"/>
      <c r="AM459" s="204"/>
      <c r="AN459" s="204"/>
      <c r="AO459" s="204"/>
      <c r="AP459" s="204"/>
      <c r="AQ459" s="204"/>
      <c r="AR459" s="204"/>
      <c r="AS459" s="204"/>
      <c r="AT459" s="204"/>
      <c r="AU459" s="204"/>
      <c r="AV459" s="204"/>
      <c r="AW459" s="204"/>
      <c r="AX459" s="204"/>
      <c r="AY459" s="204" t="str">
        <f t="shared" si="143"/>
        <v>DOXY 5 FRANVET</v>
      </c>
      <c r="AZ459" s="204" t="str">
        <f>IF(COUNTIF(AY:AY,AY459)=1,AY459,IF(AND(COUNTIF(AY:AY,AY459)&gt;1,COUNTIF(AZ$2:AZ458,AY459)&gt;=1),"",AY459))</f>
        <v/>
      </c>
      <c r="BA459" s="204" t="str">
        <v/>
      </c>
      <c r="BB459" s="204" t="str">
        <f>IF(BA459="","",MAX(BB$2:BB458)+1)</f>
        <v/>
      </c>
      <c r="BC459" s="204"/>
      <c r="BD459" s="204">
        <v>457</v>
      </c>
      <c r="BE459" s="204" t="str">
        <f t="shared" si="144"/>
        <v>RONAXAN 500 MG/G</v>
      </c>
      <c r="BF459" s="204" t="str">
        <f t="shared" si="133"/>
        <v>ORAL</v>
      </c>
      <c r="BG459" s="204" t="str">
        <f t="shared" si="134"/>
        <v>TETRACYCLINES</v>
      </c>
      <c r="BH459" s="204" t="str">
        <f t="shared" si="135"/>
        <v/>
      </c>
      <c r="BI459" s="204" t="str">
        <f t="shared" si="136"/>
        <v/>
      </c>
      <c r="BJ459" s="204" t="str">
        <f t="shared" si="137"/>
        <v>doxycycline</v>
      </c>
      <c r="BK459" s="204" t="str">
        <f t="shared" si="138"/>
        <v/>
      </c>
      <c r="BL459" s="204" t="str">
        <f t="shared" si="139"/>
        <v/>
      </c>
      <c r="BM459" s="204" t="str">
        <f t="shared" si="145"/>
        <v>Doxycycline</v>
      </c>
      <c r="BN459" s="204" t="str">
        <f t="shared" si="140"/>
        <v>Doxycycline</v>
      </c>
      <c r="BO459" s="204" t="str">
        <f t="shared" si="141"/>
        <v/>
      </c>
      <c r="BP459" s="204" t="str">
        <f t="shared" si="142"/>
        <v/>
      </c>
      <c r="BQ459" s="204" t="str">
        <f t="shared" si="146"/>
        <v>Tetracyclines</v>
      </c>
      <c r="BR459" s="204" t="str">
        <f t="shared" si="147"/>
        <v>Tetracyclines</v>
      </c>
      <c r="BS459" s="204" t="str">
        <f t="shared" si="148"/>
        <v/>
      </c>
      <c r="BT459" s="204" t="str">
        <f t="shared" si="149"/>
        <v/>
      </c>
      <c r="BU459" s="104" t="str">
        <f t="shared" si="150"/>
        <v>Voie orale  hors prémélanges médicamenteux</v>
      </c>
      <c r="BV459" s="202" t="str">
        <f t="shared" si="151"/>
        <v/>
      </c>
      <c r="BX459"/>
      <c r="BY459"/>
      <c r="BZ459"/>
      <c r="CA459"/>
      <c r="CB459"/>
      <c r="CD459"/>
      <c r="CO459" s="202">
        <v>458</v>
      </c>
    </row>
    <row r="460" spans="1:93" x14ac:dyDescent="0.25">
      <c r="A460" s="203" t="s">
        <v>4476</v>
      </c>
      <c r="B460" s="204" t="s">
        <v>4477</v>
      </c>
      <c r="C460" s="204" t="s">
        <v>2818</v>
      </c>
      <c r="D460" s="210" t="s">
        <v>947</v>
      </c>
      <c r="E460" s="204" t="s">
        <v>906</v>
      </c>
      <c r="F460" s="204" t="s">
        <v>4478</v>
      </c>
      <c r="G460" s="204" t="s">
        <v>908</v>
      </c>
      <c r="H460" s="204" t="s">
        <v>955</v>
      </c>
      <c r="I460" s="204" t="s">
        <v>910</v>
      </c>
      <c r="J460" s="204" t="s">
        <v>855</v>
      </c>
      <c r="K460" s="204" t="s">
        <v>855</v>
      </c>
      <c r="L460" s="204" t="s">
        <v>2299</v>
      </c>
      <c r="M460" s="204" t="s">
        <v>213</v>
      </c>
      <c r="N460" s="204" t="s">
        <v>959</v>
      </c>
      <c r="O460" s="204" t="s">
        <v>918</v>
      </c>
      <c r="P460" s="204" t="s">
        <v>859</v>
      </c>
      <c r="Q460" s="204" t="s">
        <v>1137</v>
      </c>
      <c r="R460" s="204">
        <v>0</v>
      </c>
      <c r="S460" s="204">
        <v>0</v>
      </c>
      <c r="T460" s="204">
        <v>10</v>
      </c>
      <c r="U460" s="204">
        <v>7</v>
      </c>
      <c r="V460" s="204">
        <v>0</v>
      </c>
      <c r="W460" s="204">
        <v>0</v>
      </c>
      <c r="X460" s="204">
        <v>0</v>
      </c>
      <c r="Y460" s="204">
        <v>0</v>
      </c>
      <c r="Z460" s="204">
        <v>0</v>
      </c>
      <c r="AA460" s="204">
        <v>0</v>
      </c>
      <c r="AB460" s="204">
        <v>0</v>
      </c>
      <c r="AC460" s="204">
        <v>0</v>
      </c>
      <c r="AD460" s="204">
        <v>0</v>
      </c>
      <c r="AE460" s="204">
        <v>0</v>
      </c>
      <c r="AF460" s="204">
        <v>0</v>
      </c>
      <c r="AG460" s="204">
        <v>0</v>
      </c>
      <c r="AH460" s="204">
        <v>0</v>
      </c>
      <c r="AI460" s="204">
        <v>0</v>
      </c>
      <c r="AJ460" s="204"/>
      <c r="AK460" s="204"/>
      <c r="AL460" s="204"/>
      <c r="AM460" s="204"/>
      <c r="AN460" s="204"/>
      <c r="AO460" s="204"/>
      <c r="AP460" s="204"/>
      <c r="AQ460" s="204"/>
      <c r="AR460" s="204"/>
      <c r="AS460" s="204"/>
      <c r="AT460" s="204"/>
      <c r="AU460" s="204"/>
      <c r="AV460" s="204"/>
      <c r="AW460" s="204"/>
      <c r="AX460" s="204"/>
      <c r="AY460" s="204" t="str">
        <f t="shared" si="143"/>
        <v/>
      </c>
      <c r="AZ460" s="204" t="str">
        <f>IF(COUNTIF(AY:AY,AY460)=1,AY460,IF(AND(COUNTIF(AY:AY,AY460)&gt;1,COUNTIF(AZ$2:AZ459,AY460)&gt;=1),"",AY460))</f>
        <v/>
      </c>
      <c r="BA460" s="204" t="str">
        <v/>
      </c>
      <c r="BB460" s="204" t="str">
        <f>IF(BA460="","",MAX(BB$2:BB459)+1)</f>
        <v/>
      </c>
      <c r="BC460" s="204"/>
      <c r="BD460" s="204">
        <v>458</v>
      </c>
      <c r="BE460" s="204" t="str">
        <f t="shared" si="144"/>
        <v>RONAXAN CONCENTRE 20 %</v>
      </c>
      <c r="BF460" s="204" t="str">
        <f t="shared" si="133"/>
        <v>ORAL</v>
      </c>
      <c r="BG460" s="204" t="str">
        <f t="shared" si="134"/>
        <v>TETRACYCLINES</v>
      </c>
      <c r="BH460" s="204" t="str">
        <f t="shared" si="135"/>
        <v/>
      </c>
      <c r="BI460" s="204" t="str">
        <f t="shared" si="136"/>
        <v/>
      </c>
      <c r="BJ460" s="204" t="str">
        <f t="shared" si="137"/>
        <v>doxycycline</v>
      </c>
      <c r="BK460" s="204" t="str">
        <f t="shared" si="138"/>
        <v/>
      </c>
      <c r="BL460" s="204" t="str">
        <f t="shared" si="139"/>
        <v/>
      </c>
      <c r="BM460" s="204" t="str">
        <f t="shared" si="145"/>
        <v>Doxycycline</v>
      </c>
      <c r="BN460" s="204" t="str">
        <f t="shared" si="140"/>
        <v>Doxycycline</v>
      </c>
      <c r="BO460" s="204" t="str">
        <f t="shared" si="141"/>
        <v/>
      </c>
      <c r="BP460" s="204" t="str">
        <f t="shared" si="142"/>
        <v/>
      </c>
      <c r="BQ460" s="204" t="str">
        <f t="shared" si="146"/>
        <v>Tetracyclines</v>
      </c>
      <c r="BR460" s="204" t="str">
        <f t="shared" si="147"/>
        <v>Tetracyclines</v>
      </c>
      <c r="BS460" s="204" t="str">
        <f t="shared" si="148"/>
        <v/>
      </c>
      <c r="BT460" s="204" t="str">
        <f t="shared" si="149"/>
        <v/>
      </c>
      <c r="BU460" s="104" t="str">
        <f t="shared" si="150"/>
        <v>Voie orale  hors prémélanges médicamenteux</v>
      </c>
      <c r="BV460" s="202" t="str">
        <f t="shared" si="151"/>
        <v/>
      </c>
      <c r="BX460"/>
      <c r="BY460"/>
      <c r="BZ460"/>
      <c r="CA460"/>
      <c r="CB460"/>
      <c r="CD460"/>
      <c r="CO460" s="202">
        <v>459</v>
      </c>
    </row>
    <row r="461" spans="1:93" x14ac:dyDescent="0.25">
      <c r="A461" s="203" t="s">
        <v>4479</v>
      </c>
      <c r="B461" s="204" t="s">
        <v>4480</v>
      </c>
      <c r="C461" s="204" t="s">
        <v>2818</v>
      </c>
      <c r="D461" s="210" t="s">
        <v>947</v>
      </c>
      <c r="E461" s="204" t="s">
        <v>906</v>
      </c>
      <c r="F461" s="204" t="s">
        <v>4481</v>
      </c>
      <c r="G461" s="204" t="s">
        <v>908</v>
      </c>
      <c r="H461" s="204" t="s">
        <v>955</v>
      </c>
      <c r="I461" s="204" t="s">
        <v>910</v>
      </c>
      <c r="J461" s="204" t="s">
        <v>855</v>
      </c>
      <c r="K461" s="204" t="s">
        <v>855</v>
      </c>
      <c r="L461" s="204" t="s">
        <v>2299</v>
      </c>
      <c r="M461" s="204" t="s">
        <v>213</v>
      </c>
      <c r="N461" s="204" t="s">
        <v>1038</v>
      </c>
      <c r="O461" s="204" t="s">
        <v>918</v>
      </c>
      <c r="P461" s="204" t="s">
        <v>859</v>
      </c>
      <c r="Q461" s="204" t="s">
        <v>1033</v>
      </c>
      <c r="R461" s="204">
        <v>0</v>
      </c>
      <c r="S461" s="204">
        <v>0</v>
      </c>
      <c r="T461" s="204">
        <v>10</v>
      </c>
      <c r="U461" s="204">
        <v>7</v>
      </c>
      <c r="V461" s="204">
        <v>0</v>
      </c>
      <c r="W461" s="204">
        <v>0</v>
      </c>
      <c r="X461" s="204">
        <v>0</v>
      </c>
      <c r="Y461" s="204">
        <v>0</v>
      </c>
      <c r="Z461" s="204">
        <v>0</v>
      </c>
      <c r="AA461" s="204">
        <v>0</v>
      </c>
      <c r="AB461" s="204">
        <v>0</v>
      </c>
      <c r="AC461" s="204">
        <v>0</v>
      </c>
      <c r="AD461" s="204">
        <v>0</v>
      </c>
      <c r="AE461" s="204">
        <v>0</v>
      </c>
      <c r="AF461" s="204">
        <v>0</v>
      </c>
      <c r="AG461" s="204">
        <v>0</v>
      </c>
      <c r="AH461" s="204">
        <v>0</v>
      </c>
      <c r="AI461" s="204">
        <v>0</v>
      </c>
      <c r="AJ461" s="204"/>
      <c r="AK461" s="204"/>
      <c r="AL461" s="204"/>
      <c r="AM461" s="204"/>
      <c r="AN461" s="204"/>
      <c r="AO461" s="204"/>
      <c r="AP461" s="204"/>
      <c r="AQ461" s="204"/>
      <c r="AR461" s="204"/>
      <c r="AS461" s="204"/>
      <c r="AT461" s="204"/>
      <c r="AU461" s="204"/>
      <c r="AV461" s="204"/>
      <c r="AW461" s="204"/>
      <c r="AX461" s="204"/>
      <c r="AY461" s="204" t="str">
        <f t="shared" si="143"/>
        <v/>
      </c>
      <c r="AZ461" s="204" t="str">
        <f>IF(COUNTIF(AY:AY,AY461)=1,AY461,IF(AND(COUNTIF(AY:AY,AY461)&gt;1,COUNTIF(AZ$2:AZ460,AY461)&gt;=1),"",AY461))</f>
        <v/>
      </c>
      <c r="BA461" s="204" t="str">
        <v/>
      </c>
      <c r="BB461" s="204" t="str">
        <f>IF(BA461="","",MAX(BB$2:BB460)+1)</f>
        <v/>
      </c>
      <c r="BC461" s="204"/>
      <c r="BD461" s="204">
        <v>459</v>
      </c>
      <c r="BE461" s="204" t="str">
        <f t="shared" si="144"/>
        <v>RONAXAN DOXYCYCLINE 20 POULET</v>
      </c>
      <c r="BF461" s="204" t="str">
        <f t="shared" si="133"/>
        <v>PM</v>
      </c>
      <c r="BG461" s="204" t="str">
        <f t="shared" si="134"/>
        <v>TETRACYCLINES</v>
      </c>
      <c r="BH461" s="204" t="str">
        <f t="shared" si="135"/>
        <v/>
      </c>
      <c r="BI461" s="204" t="str">
        <f t="shared" si="136"/>
        <v/>
      </c>
      <c r="BJ461" s="204" t="str">
        <f t="shared" si="137"/>
        <v>doxycycline</v>
      </c>
      <c r="BK461" s="204" t="str">
        <f t="shared" si="138"/>
        <v/>
      </c>
      <c r="BL461" s="204" t="str">
        <f t="shared" si="139"/>
        <v/>
      </c>
      <c r="BM461" s="204" t="str">
        <f t="shared" si="145"/>
        <v>Doxycycline</v>
      </c>
      <c r="BN461" s="204" t="str">
        <f t="shared" si="140"/>
        <v>Doxycycline</v>
      </c>
      <c r="BO461" s="204" t="str">
        <f t="shared" si="141"/>
        <v/>
      </c>
      <c r="BP461" s="204" t="str">
        <f t="shared" si="142"/>
        <v/>
      </c>
      <c r="BQ461" s="204" t="str">
        <f t="shared" si="146"/>
        <v>Tetracyclines</v>
      </c>
      <c r="BR461" s="204" t="str">
        <f t="shared" si="147"/>
        <v>Tetracyclines</v>
      </c>
      <c r="BS461" s="204" t="str">
        <f t="shared" si="148"/>
        <v/>
      </c>
      <c r="BT461" s="204" t="str">
        <f t="shared" si="149"/>
        <v/>
      </c>
      <c r="BU461" s="104" t="str">
        <f t="shared" si="150"/>
        <v>Prémélanges médicamenteux</v>
      </c>
      <c r="BV461" s="202" t="str">
        <f t="shared" si="151"/>
        <v/>
      </c>
      <c r="BX461"/>
      <c r="BY461"/>
      <c r="BZ461"/>
      <c r="CA461"/>
      <c r="CB461"/>
      <c r="CD461"/>
      <c r="CO461" s="202">
        <v>460</v>
      </c>
    </row>
    <row r="462" spans="1:93" x14ac:dyDescent="0.25">
      <c r="A462" s="203" t="s">
        <v>4473</v>
      </c>
      <c r="B462" s="204" t="s">
        <v>4474</v>
      </c>
      <c r="C462" s="204" t="s">
        <v>2818</v>
      </c>
      <c r="D462" s="210" t="s">
        <v>947</v>
      </c>
      <c r="E462" s="204" t="s">
        <v>906</v>
      </c>
      <c r="F462" s="204" t="s">
        <v>4475</v>
      </c>
      <c r="G462" s="204" t="s">
        <v>908</v>
      </c>
      <c r="H462" s="204" t="s">
        <v>909</v>
      </c>
      <c r="I462" s="204" t="s">
        <v>910</v>
      </c>
      <c r="J462" s="204" t="s">
        <v>855</v>
      </c>
      <c r="K462" s="204" t="s">
        <v>855</v>
      </c>
      <c r="L462" s="204" t="s">
        <v>2299</v>
      </c>
      <c r="M462" s="204" t="s">
        <v>213</v>
      </c>
      <c r="N462" s="204" t="s">
        <v>868</v>
      </c>
      <c r="O462" s="204" t="s">
        <v>918</v>
      </c>
      <c r="P462" s="204" t="s">
        <v>859</v>
      </c>
      <c r="Q462" s="204" t="s">
        <v>919</v>
      </c>
      <c r="R462" s="204">
        <v>0</v>
      </c>
      <c r="S462" s="204">
        <v>0</v>
      </c>
      <c r="T462" s="204">
        <v>10</v>
      </c>
      <c r="U462" s="204">
        <v>7</v>
      </c>
      <c r="V462" s="204">
        <v>0</v>
      </c>
      <c r="W462" s="204">
        <v>0</v>
      </c>
      <c r="X462" s="204">
        <v>0</v>
      </c>
      <c r="Y462" s="204">
        <v>0</v>
      </c>
      <c r="Z462" s="204">
        <v>0</v>
      </c>
      <c r="AA462" s="204">
        <v>0</v>
      </c>
      <c r="AB462" s="204">
        <v>0</v>
      </c>
      <c r="AC462" s="204">
        <v>0</v>
      </c>
      <c r="AD462" s="204">
        <v>0</v>
      </c>
      <c r="AE462" s="204">
        <v>0</v>
      </c>
      <c r="AF462" s="204">
        <v>0</v>
      </c>
      <c r="AG462" s="204">
        <v>0</v>
      </c>
      <c r="AH462" s="204">
        <v>0</v>
      </c>
      <c r="AI462" s="204">
        <v>0</v>
      </c>
      <c r="AJ462" s="204"/>
      <c r="AK462" s="204"/>
      <c r="AL462" s="204"/>
      <c r="AM462" s="204"/>
      <c r="AN462" s="204"/>
      <c r="AO462" s="204"/>
      <c r="AP462" s="204"/>
      <c r="AQ462" s="204"/>
      <c r="AR462" s="204"/>
      <c r="AS462" s="204"/>
      <c r="AT462" s="204"/>
      <c r="AU462" s="204"/>
      <c r="AV462" s="204"/>
      <c r="AW462" s="204"/>
      <c r="AX462" s="204"/>
      <c r="AY462" s="204" t="str">
        <f t="shared" si="143"/>
        <v/>
      </c>
      <c r="AZ462" s="204" t="str">
        <f>IF(COUNTIF(AY:AY,AY462)=1,AY462,IF(AND(COUNTIF(AY:AY,AY462)&gt;1,COUNTIF(AZ$2:AZ461,AY462)&gt;=1),"",AY462))</f>
        <v/>
      </c>
      <c r="BA462" s="204" t="str">
        <v/>
      </c>
      <c r="BB462" s="204" t="str">
        <f>IF(BA462="","",MAX(BB$2:BB461)+1)</f>
        <v/>
      </c>
      <c r="BC462" s="204"/>
      <c r="BD462" s="204">
        <v>460</v>
      </c>
      <c r="BE462" s="204" t="str">
        <f t="shared" si="144"/>
        <v>RONAXAN P.S. 5 %</v>
      </c>
      <c r="BF462" s="204" t="str">
        <f t="shared" si="133"/>
        <v>ORAL</v>
      </c>
      <c r="BG462" s="204" t="str">
        <f t="shared" si="134"/>
        <v>TETRACYCLINES</v>
      </c>
      <c r="BH462" s="204" t="str">
        <f t="shared" si="135"/>
        <v/>
      </c>
      <c r="BI462" s="204" t="str">
        <f t="shared" si="136"/>
        <v/>
      </c>
      <c r="BJ462" s="204" t="str">
        <f t="shared" si="137"/>
        <v>doxycycline</v>
      </c>
      <c r="BK462" s="204" t="str">
        <f t="shared" si="138"/>
        <v/>
      </c>
      <c r="BL462" s="204" t="str">
        <f t="shared" si="139"/>
        <v/>
      </c>
      <c r="BM462" s="204" t="str">
        <f t="shared" si="145"/>
        <v>Doxycycline</v>
      </c>
      <c r="BN462" s="204" t="str">
        <f t="shared" si="140"/>
        <v>Doxycycline</v>
      </c>
      <c r="BO462" s="204" t="str">
        <f t="shared" si="141"/>
        <v/>
      </c>
      <c r="BP462" s="204" t="str">
        <f t="shared" si="142"/>
        <v/>
      </c>
      <c r="BQ462" s="204" t="str">
        <f t="shared" si="146"/>
        <v>Tetracyclines</v>
      </c>
      <c r="BR462" s="204" t="str">
        <f t="shared" si="147"/>
        <v>Tetracyclines</v>
      </c>
      <c r="BS462" s="204" t="str">
        <f t="shared" si="148"/>
        <v/>
      </c>
      <c r="BT462" s="204" t="str">
        <f t="shared" si="149"/>
        <v/>
      </c>
      <c r="BU462" s="104" t="str">
        <f t="shared" si="150"/>
        <v>Voie orale  hors prémélanges médicamenteux</v>
      </c>
      <c r="BV462" s="202" t="str">
        <f t="shared" si="151"/>
        <v/>
      </c>
      <c r="BX462"/>
      <c r="BY462"/>
      <c r="BZ462"/>
      <c r="CA462"/>
      <c r="CB462"/>
      <c r="CD462"/>
      <c r="CO462" s="202">
        <v>461</v>
      </c>
    </row>
    <row r="463" spans="1:93" x14ac:dyDescent="0.25">
      <c r="A463" s="203" t="s">
        <v>3668</v>
      </c>
      <c r="B463" s="204" t="s">
        <v>3669</v>
      </c>
      <c r="C463" s="204" t="s">
        <v>3670</v>
      </c>
      <c r="D463" s="210" t="s">
        <v>1170</v>
      </c>
      <c r="E463" s="204" t="s">
        <v>924</v>
      </c>
      <c r="F463" s="204" t="s">
        <v>359</v>
      </c>
      <c r="G463" s="204" t="s">
        <v>925</v>
      </c>
      <c r="H463" s="204" t="s">
        <v>3576</v>
      </c>
      <c r="I463" s="204" t="s">
        <v>910</v>
      </c>
      <c r="J463" s="204" t="s">
        <v>855</v>
      </c>
      <c r="K463" s="204" t="s">
        <v>855</v>
      </c>
      <c r="L463" s="204" t="s">
        <v>2299</v>
      </c>
      <c r="M463" s="204" t="s">
        <v>213</v>
      </c>
      <c r="N463" s="204" t="s">
        <v>1004</v>
      </c>
      <c r="O463" s="204" t="s">
        <v>992</v>
      </c>
      <c r="P463" s="204" t="s">
        <v>859</v>
      </c>
      <c r="Q463" s="204" t="s">
        <v>3671</v>
      </c>
      <c r="R463" s="204">
        <v>0</v>
      </c>
      <c r="S463" s="204">
        <v>0</v>
      </c>
      <c r="T463" s="204">
        <v>0</v>
      </c>
      <c r="U463" s="204">
        <v>0</v>
      </c>
      <c r="V463" s="204">
        <v>0</v>
      </c>
      <c r="W463" s="204">
        <v>0</v>
      </c>
      <c r="X463" s="204">
        <v>0</v>
      </c>
      <c r="Y463" s="204">
        <v>0</v>
      </c>
      <c r="Z463" s="204">
        <v>0</v>
      </c>
      <c r="AA463" s="204">
        <v>0</v>
      </c>
      <c r="AB463" s="204">
        <v>0</v>
      </c>
      <c r="AC463" s="204">
        <v>0</v>
      </c>
      <c r="AD463" s="204">
        <v>10</v>
      </c>
      <c r="AE463" s="204">
        <v>5</v>
      </c>
      <c r="AF463" s="204">
        <v>20</v>
      </c>
      <c r="AG463" s="204">
        <v>5</v>
      </c>
      <c r="AH463" s="204">
        <v>0</v>
      </c>
      <c r="AI463" s="204">
        <v>0</v>
      </c>
      <c r="AJ463" s="204"/>
      <c r="AK463" s="204"/>
      <c r="AL463" s="204"/>
      <c r="AM463" s="204"/>
      <c r="AN463" s="204"/>
      <c r="AO463" s="204"/>
      <c r="AP463" s="204"/>
      <c r="AQ463" s="204"/>
      <c r="AR463" s="204"/>
      <c r="AS463" s="204"/>
      <c r="AT463" s="204"/>
      <c r="AU463" s="204"/>
      <c r="AV463" s="204"/>
      <c r="AW463" s="204"/>
      <c r="AX463" s="204"/>
      <c r="AY463" s="204" t="str">
        <f t="shared" si="143"/>
        <v>DOXYCYCLINE CALIER 500 MG/G POUDRE POUR ADMINISTRATION DANS L'EAU DE BOISSON POUR POULETS, DINDES ET PORCINS</v>
      </c>
      <c r="AZ463" s="204" t="str">
        <f>IF(COUNTIF(AY:AY,AY463)=1,AY463,IF(AND(COUNTIF(AY:AY,AY463)&gt;1,COUNTIF(AZ$2:AZ462,AY463)&gt;=1),"",AY463))</f>
        <v>DOXYCYCLINE CALIER 500 MG/G POUDRE POUR ADMINISTRATION DANS L'EAU DE BOISSON POUR POULETS, DINDES ET PORCINS</v>
      </c>
      <c r="BA463" s="204" t="str">
        <v/>
      </c>
      <c r="BB463" s="204" t="str">
        <f>IF(BA463="","",MAX(BB$2:BB462)+1)</f>
        <v/>
      </c>
      <c r="BC463" s="204"/>
      <c r="BD463" s="204">
        <v>461</v>
      </c>
      <c r="BE463" s="204" t="str">
        <f t="shared" si="144"/>
        <v>SANTAMIX OTC SDM 60</v>
      </c>
      <c r="BF463" s="204" t="str">
        <f t="shared" si="133"/>
        <v>PM</v>
      </c>
      <c r="BG463" s="204" t="str">
        <f t="shared" si="134"/>
        <v>TETRACYCLINES</v>
      </c>
      <c r="BH463" s="204" t="str">
        <f t="shared" si="135"/>
        <v>SULFAMIDES</v>
      </c>
      <c r="BI463" s="204" t="str">
        <f t="shared" si="136"/>
        <v/>
      </c>
      <c r="BJ463" s="204" t="str">
        <f t="shared" si="137"/>
        <v>oxytetracycline</v>
      </c>
      <c r="BK463" s="204" t="str">
        <f t="shared" si="138"/>
        <v>sulfadimethoxine</v>
      </c>
      <c r="BL463" s="204" t="str">
        <f t="shared" si="139"/>
        <v/>
      </c>
      <c r="BM463" s="204" t="str">
        <f t="shared" si="145"/>
        <v>Oxytétracycline + Sulfadiméthoxine</v>
      </c>
      <c r="BN463" s="204" t="str">
        <f t="shared" si="140"/>
        <v>Oxytétracycline</v>
      </c>
      <c r="BO463" s="204" t="str">
        <f t="shared" si="141"/>
        <v>Sulfadiméthoxine</v>
      </c>
      <c r="BP463" s="204" t="str">
        <f t="shared" si="142"/>
        <v/>
      </c>
      <c r="BQ463" s="204" t="str">
        <f t="shared" si="146"/>
        <v>Tetracyclines + Sulfamides</v>
      </c>
      <c r="BR463" s="204" t="str">
        <f t="shared" si="147"/>
        <v>Tetracyclines</v>
      </c>
      <c r="BS463" s="204" t="str">
        <f t="shared" si="148"/>
        <v>Sulfamides</v>
      </c>
      <c r="BT463" s="204" t="str">
        <f t="shared" si="149"/>
        <v/>
      </c>
      <c r="BU463" s="104" t="str">
        <f t="shared" si="150"/>
        <v>Prémélanges médicamenteux</v>
      </c>
      <c r="BV463" s="202" t="str">
        <f t="shared" si="151"/>
        <v/>
      </c>
      <c r="BX463"/>
      <c r="BY463"/>
      <c r="BZ463"/>
      <c r="CA463"/>
      <c r="CB463"/>
      <c r="CD463"/>
      <c r="CO463" s="202">
        <v>462</v>
      </c>
    </row>
    <row r="464" spans="1:93" x14ac:dyDescent="0.25">
      <c r="A464" s="203" t="s">
        <v>3668</v>
      </c>
      <c r="B464" s="204" t="s">
        <v>3672</v>
      </c>
      <c r="C464" s="204" t="s">
        <v>3673</v>
      </c>
      <c r="D464" s="210" t="s">
        <v>1054</v>
      </c>
      <c r="E464" s="204" t="s">
        <v>924</v>
      </c>
      <c r="F464" s="204" t="s">
        <v>359</v>
      </c>
      <c r="G464" s="204" t="s">
        <v>925</v>
      </c>
      <c r="H464" s="204" t="s">
        <v>3576</v>
      </c>
      <c r="I464" s="204" t="s">
        <v>910</v>
      </c>
      <c r="J464" s="204" t="s">
        <v>855</v>
      </c>
      <c r="K464" s="204" t="s">
        <v>855</v>
      </c>
      <c r="L464" s="204" t="s">
        <v>2299</v>
      </c>
      <c r="M464" s="204" t="s">
        <v>213</v>
      </c>
      <c r="N464" s="204" t="s">
        <v>1004</v>
      </c>
      <c r="O464" s="204" t="s">
        <v>992</v>
      </c>
      <c r="P464" s="204" t="s">
        <v>859</v>
      </c>
      <c r="Q464" s="204" t="s">
        <v>1065</v>
      </c>
      <c r="R464" s="204">
        <v>0</v>
      </c>
      <c r="S464" s="204">
        <v>0</v>
      </c>
      <c r="T464" s="204">
        <v>0</v>
      </c>
      <c r="U464" s="204">
        <v>0</v>
      </c>
      <c r="V464" s="204">
        <v>0</v>
      </c>
      <c r="W464" s="204">
        <v>0</v>
      </c>
      <c r="X464" s="204">
        <v>0</v>
      </c>
      <c r="Y464" s="204">
        <v>0</v>
      </c>
      <c r="Z464" s="204">
        <v>0</v>
      </c>
      <c r="AA464" s="204">
        <v>0</v>
      </c>
      <c r="AB464" s="204">
        <v>0</v>
      </c>
      <c r="AC464" s="204">
        <v>0</v>
      </c>
      <c r="AD464" s="204">
        <v>10</v>
      </c>
      <c r="AE464" s="204">
        <v>5</v>
      </c>
      <c r="AF464" s="204">
        <v>20</v>
      </c>
      <c r="AG464" s="204">
        <v>5</v>
      </c>
      <c r="AH464" s="204">
        <v>0</v>
      </c>
      <c r="AI464" s="204">
        <v>0</v>
      </c>
      <c r="AJ464" s="204"/>
      <c r="AK464" s="204"/>
      <c r="AL464" s="204"/>
      <c r="AM464" s="204"/>
      <c r="AN464" s="204"/>
      <c r="AO464" s="204"/>
      <c r="AP464" s="204"/>
      <c r="AQ464" s="204"/>
      <c r="AR464" s="204"/>
      <c r="AS464" s="204"/>
      <c r="AT464" s="204"/>
      <c r="AU464" s="204"/>
      <c r="AV464" s="204"/>
      <c r="AW464" s="204"/>
      <c r="AX464" s="204"/>
      <c r="AY464" s="204" t="str">
        <f t="shared" si="143"/>
        <v>DOXYCYCLINE CALIER 500 MG/G POUDRE POUR ADMINISTRATION DANS L'EAU DE BOISSON POUR POULETS, DINDES ET PORCINS</v>
      </c>
      <c r="AZ464" s="204" t="str">
        <f>IF(COUNTIF(AY:AY,AY464)=1,AY464,IF(AND(COUNTIF(AY:AY,AY464)&gt;1,COUNTIF(AZ$2:AZ463,AY464)&gt;=1),"",AY464))</f>
        <v/>
      </c>
      <c r="BA464" s="204" t="str">
        <v/>
      </c>
      <c r="BB464" s="204" t="str">
        <f>IF(BA464="","",MAX(BB$2:BB463)+1)</f>
        <v/>
      </c>
      <c r="BC464" s="204"/>
      <c r="BD464" s="204">
        <v>462</v>
      </c>
      <c r="BE464" s="204" t="str">
        <f t="shared" si="144"/>
        <v>SANTAMIX TILMICOSINE 40 PORCINS - LAPINS</v>
      </c>
      <c r="BF464" s="204" t="str">
        <f t="shared" si="133"/>
        <v>PM</v>
      </c>
      <c r="BG464" s="204" t="str">
        <f t="shared" si="134"/>
        <v>MACROLIDES</v>
      </c>
      <c r="BH464" s="204" t="str">
        <f t="shared" si="135"/>
        <v/>
      </c>
      <c r="BI464" s="204" t="str">
        <f t="shared" si="136"/>
        <v/>
      </c>
      <c r="BJ464" s="204" t="str">
        <f t="shared" si="137"/>
        <v>tilmicosin</v>
      </c>
      <c r="BK464" s="204" t="str">
        <f t="shared" si="138"/>
        <v/>
      </c>
      <c r="BL464" s="204" t="str">
        <f t="shared" si="139"/>
        <v/>
      </c>
      <c r="BM464" s="204" t="str">
        <f t="shared" si="145"/>
        <v>Tilmicosine</v>
      </c>
      <c r="BN464" s="204" t="str">
        <f t="shared" si="140"/>
        <v>Tilmicosine</v>
      </c>
      <c r="BO464" s="204" t="str">
        <f t="shared" si="141"/>
        <v/>
      </c>
      <c r="BP464" s="204" t="str">
        <f t="shared" si="142"/>
        <v/>
      </c>
      <c r="BQ464" s="204" t="str">
        <f t="shared" si="146"/>
        <v>Macrolides</v>
      </c>
      <c r="BR464" s="204" t="str">
        <f t="shared" si="147"/>
        <v>Macrolides</v>
      </c>
      <c r="BS464" s="204" t="str">
        <f t="shared" si="148"/>
        <v/>
      </c>
      <c r="BT464" s="204" t="str">
        <f t="shared" si="149"/>
        <v/>
      </c>
      <c r="BU464" s="104" t="str">
        <f t="shared" si="150"/>
        <v>Prémélanges médicamenteux</v>
      </c>
      <c r="BV464" s="202" t="str">
        <f t="shared" si="151"/>
        <v/>
      </c>
      <c r="BX464"/>
      <c r="BY464"/>
      <c r="BZ464"/>
      <c r="CA464"/>
      <c r="CB464"/>
      <c r="CD464"/>
      <c r="CO464" s="202">
        <v>463</v>
      </c>
    </row>
    <row r="465" spans="1:93" x14ac:dyDescent="0.25">
      <c r="A465" s="203" t="s">
        <v>3668</v>
      </c>
      <c r="B465" s="204" t="s">
        <v>3674</v>
      </c>
      <c r="C465" s="204" t="s">
        <v>3675</v>
      </c>
      <c r="D465" s="210" t="s">
        <v>1023</v>
      </c>
      <c r="E465" s="204" t="s">
        <v>924</v>
      </c>
      <c r="F465" s="204" t="s">
        <v>359</v>
      </c>
      <c r="G465" s="204" t="s">
        <v>925</v>
      </c>
      <c r="H465" s="204" t="s">
        <v>3576</v>
      </c>
      <c r="I465" s="204" t="s">
        <v>910</v>
      </c>
      <c r="J465" s="204" t="s">
        <v>855</v>
      </c>
      <c r="K465" s="204" t="s">
        <v>855</v>
      </c>
      <c r="L465" s="204" t="s">
        <v>2299</v>
      </c>
      <c r="M465" s="204" t="s">
        <v>213</v>
      </c>
      <c r="N465" s="204" t="s">
        <v>1004</v>
      </c>
      <c r="O465" s="204" t="s">
        <v>992</v>
      </c>
      <c r="P465" s="204" t="s">
        <v>859</v>
      </c>
      <c r="Q465" s="204" t="s">
        <v>1054</v>
      </c>
      <c r="R465" s="204">
        <v>0</v>
      </c>
      <c r="S465" s="204">
        <v>0</v>
      </c>
      <c r="T465" s="204">
        <v>0</v>
      </c>
      <c r="U465" s="204">
        <v>0</v>
      </c>
      <c r="V465" s="204">
        <v>0</v>
      </c>
      <c r="W465" s="204">
        <v>0</v>
      </c>
      <c r="X465" s="204">
        <v>0</v>
      </c>
      <c r="Y465" s="204">
        <v>0</v>
      </c>
      <c r="Z465" s="204">
        <v>0</v>
      </c>
      <c r="AA465" s="204">
        <v>0</v>
      </c>
      <c r="AB465" s="204">
        <v>0</v>
      </c>
      <c r="AC465" s="204">
        <v>0</v>
      </c>
      <c r="AD465" s="204">
        <v>10</v>
      </c>
      <c r="AE465" s="204">
        <v>5</v>
      </c>
      <c r="AF465" s="204">
        <v>20</v>
      </c>
      <c r="AG465" s="204">
        <v>5</v>
      </c>
      <c r="AH465" s="204">
        <v>0</v>
      </c>
      <c r="AI465" s="204">
        <v>0</v>
      </c>
      <c r="AJ465" s="204"/>
      <c r="AK465" s="204"/>
      <c r="AL465" s="204"/>
      <c r="AM465" s="204"/>
      <c r="AN465" s="204"/>
      <c r="AO465" s="204"/>
      <c r="AP465" s="204"/>
      <c r="AQ465" s="204"/>
      <c r="AR465" s="204"/>
      <c r="AS465" s="204"/>
      <c r="AT465" s="204"/>
      <c r="AU465" s="204"/>
      <c r="AV465" s="204"/>
      <c r="AW465" s="204"/>
      <c r="AX465" s="204"/>
      <c r="AY465" s="204" t="str">
        <f t="shared" si="143"/>
        <v>DOXYCYCLINE CALIER 500 MG/G POUDRE POUR ADMINISTRATION DANS L'EAU DE BOISSON POUR POULETS, DINDES ET PORCINS</v>
      </c>
      <c r="AZ465" s="204" t="str">
        <f>IF(COUNTIF(AY:AY,AY465)=1,AY465,IF(AND(COUNTIF(AY:AY,AY465)&gt;1,COUNTIF(AZ$2:AZ464,AY465)&gt;=1),"",AY465))</f>
        <v/>
      </c>
      <c r="BA465" s="204" t="str">
        <v/>
      </c>
      <c r="BB465" s="204" t="str">
        <f>IF(BA465="","",MAX(BB$2:BB464)+1)</f>
        <v/>
      </c>
      <c r="BC465" s="204"/>
      <c r="BD465" s="204">
        <v>463</v>
      </c>
      <c r="BE465" s="204" t="str">
        <f t="shared" si="144"/>
        <v>SANTAMIX TYLO 20</v>
      </c>
      <c r="BF465" s="204" t="str">
        <f t="shared" si="133"/>
        <v>PM</v>
      </c>
      <c r="BG465" s="204" t="str">
        <f t="shared" si="134"/>
        <v>MACROLIDES</v>
      </c>
      <c r="BH465" s="204" t="str">
        <f t="shared" si="135"/>
        <v/>
      </c>
      <c r="BI465" s="204" t="str">
        <f t="shared" si="136"/>
        <v/>
      </c>
      <c r="BJ465" s="204" t="str">
        <f t="shared" si="137"/>
        <v>tylosin</v>
      </c>
      <c r="BK465" s="204" t="str">
        <f t="shared" si="138"/>
        <v/>
      </c>
      <c r="BL465" s="204" t="str">
        <f t="shared" si="139"/>
        <v/>
      </c>
      <c r="BM465" s="204" t="str">
        <f t="shared" si="145"/>
        <v>Tylosine</v>
      </c>
      <c r="BN465" s="204" t="str">
        <f t="shared" si="140"/>
        <v>Tylosine</v>
      </c>
      <c r="BO465" s="204" t="str">
        <f t="shared" si="141"/>
        <v/>
      </c>
      <c r="BP465" s="204" t="str">
        <f t="shared" si="142"/>
        <v/>
      </c>
      <c r="BQ465" s="204" t="str">
        <f t="shared" si="146"/>
        <v>Macrolides</v>
      </c>
      <c r="BR465" s="204" t="str">
        <f t="shared" si="147"/>
        <v>Macrolides</v>
      </c>
      <c r="BS465" s="204" t="str">
        <f t="shared" si="148"/>
        <v/>
      </c>
      <c r="BT465" s="204" t="str">
        <f t="shared" si="149"/>
        <v/>
      </c>
      <c r="BU465" s="104" t="str">
        <f t="shared" si="150"/>
        <v>Prémélanges médicamenteux</v>
      </c>
      <c r="BV465" s="202" t="str">
        <f t="shared" si="151"/>
        <v/>
      </c>
      <c r="BX465"/>
      <c r="BY465"/>
      <c r="BZ465"/>
      <c r="CA465"/>
      <c r="CB465"/>
      <c r="CD465"/>
      <c r="CO465" s="202">
        <v>464</v>
      </c>
    </row>
    <row r="466" spans="1:93" x14ac:dyDescent="0.25">
      <c r="A466" s="203" t="s">
        <v>3668</v>
      </c>
      <c r="B466" s="204" t="s">
        <v>3676</v>
      </c>
      <c r="C466" s="211" t="s">
        <v>1999</v>
      </c>
      <c r="D466" s="210" t="s">
        <v>923</v>
      </c>
      <c r="E466" s="204" t="s">
        <v>924</v>
      </c>
      <c r="F466" s="204" t="s">
        <v>359</v>
      </c>
      <c r="G466" s="204" t="s">
        <v>925</v>
      </c>
      <c r="H466" s="204" t="s">
        <v>3576</v>
      </c>
      <c r="I466" s="204" t="s">
        <v>910</v>
      </c>
      <c r="J466" s="204" t="s">
        <v>855</v>
      </c>
      <c r="K466" s="204" t="s">
        <v>855</v>
      </c>
      <c r="L466" s="204" t="s">
        <v>2299</v>
      </c>
      <c r="M466" s="204" t="s">
        <v>213</v>
      </c>
      <c r="N466" s="204" t="s">
        <v>1004</v>
      </c>
      <c r="O466" s="204" t="s">
        <v>992</v>
      </c>
      <c r="P466" s="204" t="s">
        <v>859</v>
      </c>
      <c r="Q466" s="204" t="s">
        <v>1004</v>
      </c>
      <c r="R466" s="204">
        <v>0</v>
      </c>
      <c r="S466" s="204">
        <v>0</v>
      </c>
      <c r="T466" s="204">
        <v>0</v>
      </c>
      <c r="U466" s="204">
        <v>0</v>
      </c>
      <c r="V466" s="204">
        <v>0</v>
      </c>
      <c r="W466" s="204">
        <v>0</v>
      </c>
      <c r="X466" s="204">
        <v>0</v>
      </c>
      <c r="Y466" s="204">
        <v>0</v>
      </c>
      <c r="Z466" s="204">
        <v>0</v>
      </c>
      <c r="AA466" s="204">
        <v>0</v>
      </c>
      <c r="AB466" s="204">
        <v>0</v>
      </c>
      <c r="AC466" s="204">
        <v>0</v>
      </c>
      <c r="AD466" s="204">
        <v>10</v>
      </c>
      <c r="AE466" s="204">
        <v>5</v>
      </c>
      <c r="AF466" s="204">
        <v>20</v>
      </c>
      <c r="AG466" s="204">
        <v>5</v>
      </c>
      <c r="AH466" s="204">
        <v>0</v>
      </c>
      <c r="AI466" s="204">
        <v>0</v>
      </c>
      <c r="AJ466" s="204"/>
      <c r="AK466" s="204"/>
      <c r="AL466" s="204"/>
      <c r="AM466" s="204"/>
      <c r="AN466" s="204"/>
      <c r="AO466" s="204"/>
      <c r="AP466" s="204"/>
      <c r="AQ466" s="204"/>
      <c r="AR466" s="204"/>
      <c r="AS466" s="204"/>
      <c r="AT466" s="204"/>
      <c r="AU466" s="204"/>
      <c r="AV466" s="204"/>
      <c r="AW466" s="204"/>
      <c r="AX466" s="204"/>
      <c r="AY466" s="204" t="str">
        <f t="shared" si="143"/>
        <v>DOXYCYCLINE CALIER 500 MG/G POUDRE POUR ADMINISTRATION DANS L'EAU DE BOISSON POUR POULETS, DINDES ET PORCINS</v>
      </c>
      <c r="AZ466" s="204" t="str">
        <f>IF(COUNTIF(AY:AY,AY466)=1,AY466,IF(AND(COUNTIF(AY:AY,AY466)&gt;1,COUNTIF(AZ$2:AZ465,AY466)&gt;=1),"",AY466))</f>
        <v/>
      </c>
      <c r="BA466" s="204" t="str">
        <v/>
      </c>
      <c r="BB466" s="204" t="str">
        <f>IF(BA466="","",MAX(BB$2:BB465)+1)</f>
        <v/>
      </c>
      <c r="BC466" s="204"/>
      <c r="BD466" s="204">
        <v>464</v>
      </c>
      <c r="BE466" s="204" t="str">
        <f t="shared" si="144"/>
        <v>SECLARIS DC 250 MG SUSPENSION INTRAMAMMAIRE POUR VACHE TARIE</v>
      </c>
      <c r="BF466" s="204" t="str">
        <f t="shared" si="133"/>
        <v>INTRAMAM</v>
      </c>
      <c r="BG466" s="204" t="str">
        <f t="shared" si="134"/>
        <v>PHENICOLES</v>
      </c>
      <c r="BH466" s="204" t="str">
        <f t="shared" si="135"/>
        <v/>
      </c>
      <c r="BI466" s="204" t="str">
        <f t="shared" si="136"/>
        <v/>
      </c>
      <c r="BJ466" s="204" t="str">
        <f t="shared" si="137"/>
        <v>florfenicol</v>
      </c>
      <c r="BK466" s="204" t="str">
        <f t="shared" si="138"/>
        <v/>
      </c>
      <c r="BL466" s="204" t="str">
        <f t="shared" si="139"/>
        <v/>
      </c>
      <c r="BM466" s="204" t="str">
        <f t="shared" si="145"/>
        <v>Florfénicol</v>
      </c>
      <c r="BN466" s="204" t="str">
        <f t="shared" si="140"/>
        <v>Florfénicol</v>
      </c>
      <c r="BO466" s="204" t="str">
        <f t="shared" si="141"/>
        <v/>
      </c>
      <c r="BP466" s="204" t="str">
        <f t="shared" si="142"/>
        <v/>
      </c>
      <c r="BQ466" s="204" t="str">
        <f t="shared" si="146"/>
        <v>Phenicoles</v>
      </c>
      <c r="BR466" s="204" t="str">
        <f t="shared" si="147"/>
        <v>Phenicoles</v>
      </c>
      <c r="BS466" s="204" t="str">
        <f t="shared" si="148"/>
        <v/>
      </c>
      <c r="BT466" s="204" t="str">
        <f t="shared" si="149"/>
        <v/>
      </c>
      <c r="BU466" s="104" t="str">
        <f t="shared" si="150"/>
        <v>Voie intramammaire</v>
      </c>
      <c r="BV466" s="202" t="str">
        <f t="shared" si="151"/>
        <v/>
      </c>
      <c r="BX466"/>
      <c r="BY466"/>
      <c r="BZ466"/>
      <c r="CA466"/>
      <c r="CB466"/>
      <c r="CD466"/>
      <c r="CO466" s="202">
        <v>465</v>
      </c>
    </row>
    <row r="467" spans="1:93" x14ac:dyDescent="0.25">
      <c r="A467" s="203" t="s">
        <v>3668</v>
      </c>
      <c r="B467" s="204" t="s">
        <v>3677</v>
      </c>
      <c r="C467" s="204" t="s">
        <v>3678</v>
      </c>
      <c r="D467" s="210" t="s">
        <v>1023</v>
      </c>
      <c r="E467" s="204" t="s">
        <v>924</v>
      </c>
      <c r="F467" s="204" t="s">
        <v>359</v>
      </c>
      <c r="G467" s="204" t="s">
        <v>925</v>
      </c>
      <c r="H467" s="204" t="s">
        <v>3576</v>
      </c>
      <c r="I467" s="204" t="s">
        <v>910</v>
      </c>
      <c r="J467" s="204" t="s">
        <v>855</v>
      </c>
      <c r="K467" s="204" t="s">
        <v>855</v>
      </c>
      <c r="L467" s="204" t="s">
        <v>2299</v>
      </c>
      <c r="M467" s="204" t="s">
        <v>213</v>
      </c>
      <c r="N467" s="204" t="s">
        <v>1004</v>
      </c>
      <c r="O467" s="204" t="s">
        <v>992</v>
      </c>
      <c r="P467" s="204" t="s">
        <v>859</v>
      </c>
      <c r="Q467" s="204" t="s">
        <v>1054</v>
      </c>
      <c r="R467" s="204">
        <v>0</v>
      </c>
      <c r="S467" s="204">
        <v>0</v>
      </c>
      <c r="T467" s="204">
        <v>0</v>
      </c>
      <c r="U467" s="204">
        <v>0</v>
      </c>
      <c r="V467" s="204">
        <v>0</v>
      </c>
      <c r="W467" s="204">
        <v>0</v>
      </c>
      <c r="X467" s="204">
        <v>0</v>
      </c>
      <c r="Y467" s="204">
        <v>0</v>
      </c>
      <c r="Z467" s="204">
        <v>0</v>
      </c>
      <c r="AA467" s="204">
        <v>0</v>
      </c>
      <c r="AB467" s="204">
        <v>0</v>
      </c>
      <c r="AC467" s="204">
        <v>0</v>
      </c>
      <c r="AD467" s="204">
        <v>10</v>
      </c>
      <c r="AE467" s="204">
        <v>5</v>
      </c>
      <c r="AF467" s="204">
        <v>20</v>
      </c>
      <c r="AG467" s="204">
        <v>5</v>
      </c>
      <c r="AH467" s="204">
        <v>0</v>
      </c>
      <c r="AI467" s="204">
        <v>0</v>
      </c>
      <c r="AJ467" s="204"/>
      <c r="AK467" s="204"/>
      <c r="AL467" s="204"/>
      <c r="AM467" s="204"/>
      <c r="AN467" s="204"/>
      <c r="AO467" s="204"/>
      <c r="AP467" s="204"/>
      <c r="AQ467" s="204"/>
      <c r="AR467" s="204"/>
      <c r="AS467" s="204"/>
      <c r="AT467" s="204"/>
      <c r="AU467" s="204"/>
      <c r="AV467" s="204"/>
      <c r="AW467" s="204"/>
      <c r="AX467" s="204"/>
      <c r="AY467" s="204" t="str">
        <f t="shared" si="143"/>
        <v>DOXYCYCLINE CALIER 500 MG/G POUDRE POUR ADMINISTRATION DANS L'EAU DE BOISSON POUR POULETS, DINDES ET PORCINS</v>
      </c>
      <c r="AZ467" s="204" t="str">
        <f>IF(COUNTIF(AY:AY,AY467)=1,AY467,IF(AND(COUNTIF(AY:AY,AY467)&gt;1,COUNTIF(AZ$2:AZ466,AY467)&gt;=1),"",AY467))</f>
        <v/>
      </c>
      <c r="BA467" s="204" t="str">
        <v/>
      </c>
      <c r="BB467" s="204" t="str">
        <f>IF(BA467="","",MAX(BB$2:BB466)+1)</f>
        <v/>
      </c>
      <c r="BC467" s="204"/>
      <c r="BD467" s="204">
        <v>465</v>
      </c>
      <c r="BE467" s="204" t="str">
        <f t="shared" si="144"/>
        <v>SELECTAN</v>
      </c>
      <c r="BF467" s="204" t="str">
        <f t="shared" si="133"/>
        <v>INJ</v>
      </c>
      <c r="BG467" s="204" t="str">
        <f t="shared" si="134"/>
        <v>PHENICOLES</v>
      </c>
      <c r="BH467" s="204" t="str">
        <f t="shared" si="135"/>
        <v/>
      </c>
      <c r="BI467" s="204" t="str">
        <f t="shared" si="136"/>
        <v/>
      </c>
      <c r="BJ467" s="204" t="str">
        <f t="shared" si="137"/>
        <v>florfenicol</v>
      </c>
      <c r="BK467" s="204" t="str">
        <f t="shared" si="138"/>
        <v/>
      </c>
      <c r="BL467" s="204" t="str">
        <f t="shared" si="139"/>
        <v/>
      </c>
      <c r="BM467" s="204" t="str">
        <f t="shared" si="145"/>
        <v>Florfénicol</v>
      </c>
      <c r="BN467" s="204" t="str">
        <f t="shared" si="140"/>
        <v>Florfénicol</v>
      </c>
      <c r="BO467" s="204" t="str">
        <f t="shared" si="141"/>
        <v/>
      </c>
      <c r="BP467" s="204" t="str">
        <f t="shared" si="142"/>
        <v/>
      </c>
      <c r="BQ467" s="204" t="str">
        <f t="shared" si="146"/>
        <v>Phenicoles</v>
      </c>
      <c r="BR467" s="204" t="str">
        <f t="shared" si="147"/>
        <v>Phenicoles</v>
      </c>
      <c r="BS467" s="204" t="str">
        <f t="shared" si="148"/>
        <v/>
      </c>
      <c r="BT467" s="204" t="str">
        <f t="shared" si="149"/>
        <v/>
      </c>
      <c r="BU467" s="104" t="str">
        <f t="shared" si="150"/>
        <v>Voie parentérale</v>
      </c>
      <c r="BV467" s="202" t="str">
        <f t="shared" si="151"/>
        <v/>
      </c>
      <c r="BX467"/>
      <c r="BY467"/>
      <c r="BZ467"/>
      <c r="CA467"/>
      <c r="CB467"/>
      <c r="CD467"/>
      <c r="CO467" s="202">
        <v>466</v>
      </c>
    </row>
    <row r="468" spans="1:93" x14ac:dyDescent="0.25">
      <c r="A468" s="203" t="s">
        <v>4322</v>
      </c>
      <c r="B468" s="204" t="s">
        <v>4323</v>
      </c>
      <c r="C468" s="204" t="s">
        <v>4324</v>
      </c>
      <c r="D468" s="210" t="s">
        <v>923</v>
      </c>
      <c r="E468" s="204" t="s">
        <v>924</v>
      </c>
      <c r="F468" s="204" t="s">
        <v>361</v>
      </c>
      <c r="G468" s="204" t="s">
        <v>925</v>
      </c>
      <c r="H468" s="204" t="s">
        <v>4325</v>
      </c>
      <c r="I468" s="204" t="s">
        <v>910</v>
      </c>
      <c r="J468" s="204" t="s">
        <v>855</v>
      </c>
      <c r="K468" s="204" t="s">
        <v>855</v>
      </c>
      <c r="L468" s="204" t="s">
        <v>2299</v>
      </c>
      <c r="M468" s="204" t="s">
        <v>213</v>
      </c>
      <c r="N468" s="204" t="s">
        <v>4326</v>
      </c>
      <c r="O468" s="204" t="s">
        <v>992</v>
      </c>
      <c r="P468" s="204" t="s">
        <v>859</v>
      </c>
      <c r="Q468" s="204" t="s">
        <v>4326</v>
      </c>
      <c r="R468" s="204">
        <v>0</v>
      </c>
      <c r="S468" s="204">
        <v>0</v>
      </c>
      <c r="T468" s="204">
        <v>0</v>
      </c>
      <c r="U468" s="204">
        <v>0</v>
      </c>
      <c r="V468" s="204">
        <v>0</v>
      </c>
      <c r="W468" s="204">
        <v>0</v>
      </c>
      <c r="X468" s="204">
        <v>0</v>
      </c>
      <c r="Y468" s="204">
        <v>0</v>
      </c>
      <c r="Z468" s="204">
        <v>0</v>
      </c>
      <c r="AA468" s="204">
        <v>0</v>
      </c>
      <c r="AB468" s="204">
        <v>0</v>
      </c>
      <c r="AC468" s="204">
        <v>0</v>
      </c>
      <c r="AD468" s="204">
        <v>0</v>
      </c>
      <c r="AE468" s="204">
        <v>0</v>
      </c>
      <c r="AF468" s="204">
        <v>25</v>
      </c>
      <c r="AG468" s="204">
        <v>5</v>
      </c>
      <c r="AH468" s="204">
        <v>0</v>
      </c>
      <c r="AI468" s="204">
        <v>0</v>
      </c>
      <c r="AJ468" s="204"/>
      <c r="AK468" s="204"/>
      <c r="AL468" s="204"/>
      <c r="AM468" s="204"/>
      <c r="AN468" s="204"/>
      <c r="AO468" s="204"/>
      <c r="AP468" s="204"/>
      <c r="AQ468" s="204"/>
      <c r="AR468" s="204"/>
      <c r="AS468" s="204"/>
      <c r="AT468" s="204"/>
      <c r="AU468" s="204"/>
      <c r="AV468" s="204"/>
      <c r="AW468" s="204"/>
      <c r="AX468" s="204"/>
      <c r="AY468" s="204" t="str">
        <f t="shared" si="143"/>
        <v>DOXYLIN CT WSP 433 MG/G POUDRE POUR ADMINISTRATION DANS L'EAU DE BOISSON POUR POULETS ET DINDES</v>
      </c>
      <c r="AZ468" s="204" t="str">
        <f>IF(COUNTIF(AY:AY,AY468)=1,AY468,IF(AND(COUNTIF(AY:AY,AY468)&gt;1,COUNTIF(AZ$2:AZ467,AY468)&gt;=1),"",AY468))</f>
        <v>DOXYLIN CT WSP 433 MG/G POUDRE POUR ADMINISTRATION DANS L'EAU DE BOISSON POUR POULETS ET DINDES</v>
      </c>
      <c r="BA468" s="204" t="str">
        <v/>
      </c>
      <c r="BB468" s="204" t="str">
        <f>IF(BA468="","",MAX(BB$2:BB467)+1)</f>
        <v/>
      </c>
      <c r="BC468" s="204"/>
      <c r="BD468" s="204">
        <v>466</v>
      </c>
      <c r="BE468" s="204" t="str">
        <f t="shared" si="144"/>
        <v>SELECTAN ORAL 23 MG/ML SOLUTION A DILUER POUR ADMINISTRATION DANS L'EAU DE BOISSON</v>
      </c>
      <c r="BF468" s="204" t="str">
        <f t="shared" si="133"/>
        <v>ORAL</v>
      </c>
      <c r="BG468" s="204" t="str">
        <f t="shared" si="134"/>
        <v>PHENICOLES</v>
      </c>
      <c r="BH468" s="204" t="str">
        <f t="shared" si="135"/>
        <v/>
      </c>
      <c r="BI468" s="204" t="str">
        <f t="shared" si="136"/>
        <v/>
      </c>
      <c r="BJ468" s="204" t="str">
        <f t="shared" si="137"/>
        <v>florfenicol</v>
      </c>
      <c r="BK468" s="204" t="str">
        <f t="shared" si="138"/>
        <v/>
      </c>
      <c r="BL468" s="204" t="str">
        <f t="shared" si="139"/>
        <v/>
      </c>
      <c r="BM468" s="204" t="str">
        <f t="shared" si="145"/>
        <v>Florfénicol</v>
      </c>
      <c r="BN468" s="204" t="str">
        <f t="shared" si="140"/>
        <v>Florfénicol</v>
      </c>
      <c r="BO468" s="204" t="str">
        <f t="shared" si="141"/>
        <v/>
      </c>
      <c r="BP468" s="204" t="str">
        <f t="shared" si="142"/>
        <v/>
      </c>
      <c r="BQ468" s="204" t="str">
        <f t="shared" si="146"/>
        <v>Phenicoles</v>
      </c>
      <c r="BR468" s="204" t="str">
        <f t="shared" si="147"/>
        <v>Phenicoles</v>
      </c>
      <c r="BS468" s="204" t="str">
        <f t="shared" si="148"/>
        <v/>
      </c>
      <c r="BT468" s="204" t="str">
        <f t="shared" si="149"/>
        <v/>
      </c>
      <c r="BU468" s="104" t="str">
        <f t="shared" si="150"/>
        <v>Voie orale  hors prémélanges médicamenteux</v>
      </c>
      <c r="BV468" s="202" t="str">
        <f t="shared" si="151"/>
        <v/>
      </c>
      <c r="BX468"/>
      <c r="BY468"/>
      <c r="BZ468"/>
      <c r="CA468"/>
      <c r="CB468"/>
      <c r="CD468"/>
      <c r="CO468" s="202">
        <v>467</v>
      </c>
    </row>
    <row r="469" spans="1:93" x14ac:dyDescent="0.25">
      <c r="A469" s="203" t="s">
        <v>3125</v>
      </c>
      <c r="B469" s="204" t="s">
        <v>3126</v>
      </c>
      <c r="C469" s="204" t="s">
        <v>3127</v>
      </c>
      <c r="D469" s="210" t="s">
        <v>923</v>
      </c>
      <c r="E469" s="204" t="s">
        <v>924</v>
      </c>
      <c r="F469" s="204" t="s">
        <v>362</v>
      </c>
      <c r="G469" s="204" t="s">
        <v>925</v>
      </c>
      <c r="H469" s="204" t="s">
        <v>173</v>
      </c>
      <c r="I469" s="204" t="s">
        <v>910</v>
      </c>
      <c r="J469" s="204" t="s">
        <v>855</v>
      </c>
      <c r="K469" s="204" t="s">
        <v>855</v>
      </c>
      <c r="L469" s="204" t="s">
        <v>2299</v>
      </c>
      <c r="M469" s="204" t="s">
        <v>213</v>
      </c>
      <c r="N469" s="204" t="s">
        <v>959</v>
      </c>
      <c r="O469" s="204" t="s">
        <v>992</v>
      </c>
      <c r="P469" s="204" t="s">
        <v>859</v>
      </c>
      <c r="Q469" s="204" t="s">
        <v>959</v>
      </c>
      <c r="R469" s="204">
        <v>10</v>
      </c>
      <c r="S469" s="204">
        <v>5</v>
      </c>
      <c r="T469" s="204">
        <v>0</v>
      </c>
      <c r="U469" s="204">
        <v>0</v>
      </c>
      <c r="V469" s="204">
        <v>0</v>
      </c>
      <c r="W469" s="204">
        <v>0</v>
      </c>
      <c r="X469" s="204">
        <v>0</v>
      </c>
      <c r="Y469" s="204">
        <v>0</v>
      </c>
      <c r="Z469" s="204">
        <v>10</v>
      </c>
      <c r="AA469" s="204">
        <v>5</v>
      </c>
      <c r="AB469" s="204">
        <v>10</v>
      </c>
      <c r="AC469" s="204">
        <v>5</v>
      </c>
      <c r="AD469" s="204">
        <v>0</v>
      </c>
      <c r="AE469" s="204">
        <v>0</v>
      </c>
      <c r="AF469" s="204">
        <v>0</v>
      </c>
      <c r="AG469" s="204">
        <v>0</v>
      </c>
      <c r="AH469" s="204">
        <v>0</v>
      </c>
      <c r="AI469" s="204">
        <v>0</v>
      </c>
      <c r="AJ469" s="204"/>
      <c r="AK469" s="204"/>
      <c r="AL469" s="204"/>
      <c r="AM469" s="204"/>
      <c r="AN469" s="204"/>
      <c r="AO469" s="204"/>
      <c r="AP469" s="204"/>
      <c r="AQ469" s="204"/>
      <c r="AR469" s="204"/>
      <c r="AS469" s="204"/>
      <c r="AT469" s="204"/>
      <c r="AU469" s="204"/>
      <c r="AV469" s="204"/>
      <c r="AW469" s="204"/>
      <c r="AX469" s="204"/>
      <c r="AY469" s="204" t="str">
        <f t="shared" si="143"/>
        <v>DOXYPRO 200 MG / G POUDRE ORALE VEAUX</v>
      </c>
      <c r="AZ469" s="204" t="str">
        <f>IF(COUNTIF(AY:AY,AY469)=1,AY469,IF(AND(COUNTIF(AY:AY,AY469)&gt;1,COUNTIF(AZ$2:AZ468,AY469)&gt;=1),"",AY469))</f>
        <v>DOXYPRO 200 MG / G POUDRE ORALE VEAUX</v>
      </c>
      <c r="BA469" s="204" t="str">
        <v/>
      </c>
      <c r="BB469" s="204" t="str">
        <f>IF(BA469="","",MAX(BB$2:BB468)+1)</f>
        <v/>
      </c>
      <c r="BC469" s="204"/>
      <c r="BD469" s="204">
        <v>467</v>
      </c>
      <c r="BE469" s="204" t="str">
        <f t="shared" si="144"/>
        <v>SEPTOTRYL INJECTABLE</v>
      </c>
      <c r="BF469" s="204" t="str">
        <f t="shared" si="133"/>
        <v>INJ</v>
      </c>
      <c r="BG469" s="204" t="str">
        <f t="shared" si="134"/>
        <v>SULFAMIDES</v>
      </c>
      <c r="BH469" s="204" t="str">
        <f t="shared" si="135"/>
        <v>TRIMETHOPRIME</v>
      </c>
      <c r="BI469" s="204" t="str">
        <f t="shared" si="136"/>
        <v/>
      </c>
      <c r="BJ469" s="204" t="str">
        <f t="shared" si="137"/>
        <v>sulfamethoxypyridazine</v>
      </c>
      <c r="BK469" s="204" t="str">
        <f t="shared" si="138"/>
        <v>trimethoprim</v>
      </c>
      <c r="BL469" s="204" t="str">
        <f t="shared" si="139"/>
        <v/>
      </c>
      <c r="BM469" s="204" t="str">
        <f t="shared" si="145"/>
        <v>Sulfaméthoxypyridazine + Triméthoprime</v>
      </c>
      <c r="BN469" s="204" t="str">
        <f t="shared" si="140"/>
        <v>Sulfaméthoxypyridazine</v>
      </c>
      <c r="BO469" s="204" t="str">
        <f t="shared" si="141"/>
        <v>Triméthoprime</v>
      </c>
      <c r="BP469" s="204" t="str">
        <f t="shared" si="142"/>
        <v/>
      </c>
      <c r="BQ469" s="204" t="str">
        <f t="shared" si="146"/>
        <v>Sulfamides + Trimethoprime</v>
      </c>
      <c r="BR469" s="204" t="str">
        <f t="shared" si="147"/>
        <v>Sulfamides</v>
      </c>
      <c r="BS469" s="204" t="str">
        <f t="shared" si="148"/>
        <v>Trimethoprime</v>
      </c>
      <c r="BT469" s="204" t="str">
        <f t="shared" si="149"/>
        <v/>
      </c>
      <c r="BU469" s="104" t="str">
        <f t="shared" si="150"/>
        <v>Voie parentérale</v>
      </c>
      <c r="BV469" s="202" t="str">
        <f t="shared" si="151"/>
        <v/>
      </c>
      <c r="BX469"/>
      <c r="BY469"/>
      <c r="BZ469"/>
      <c r="CA469"/>
      <c r="CB469"/>
      <c r="CD469"/>
      <c r="CO469" s="202">
        <v>468</v>
      </c>
    </row>
    <row r="470" spans="1:93" x14ac:dyDescent="0.25">
      <c r="A470" s="203" t="s">
        <v>3125</v>
      </c>
      <c r="B470" s="204" t="s">
        <v>3128</v>
      </c>
      <c r="C470" s="204" t="s">
        <v>3129</v>
      </c>
      <c r="D470" s="210" t="s">
        <v>1054</v>
      </c>
      <c r="E470" s="204" t="s">
        <v>924</v>
      </c>
      <c r="F470" s="204" t="s">
        <v>362</v>
      </c>
      <c r="G470" s="204" t="s">
        <v>925</v>
      </c>
      <c r="H470" s="204" t="s">
        <v>173</v>
      </c>
      <c r="I470" s="204" t="s">
        <v>910</v>
      </c>
      <c r="J470" s="204" t="s">
        <v>855</v>
      </c>
      <c r="K470" s="204" t="s">
        <v>855</v>
      </c>
      <c r="L470" s="204" t="s">
        <v>2299</v>
      </c>
      <c r="M470" s="204" t="s">
        <v>213</v>
      </c>
      <c r="N470" s="204" t="s">
        <v>959</v>
      </c>
      <c r="O470" s="204" t="s">
        <v>992</v>
      </c>
      <c r="P470" s="204" t="s">
        <v>859</v>
      </c>
      <c r="Q470" s="204" t="s">
        <v>923</v>
      </c>
      <c r="R470" s="204">
        <v>10</v>
      </c>
      <c r="S470" s="204">
        <v>5</v>
      </c>
      <c r="T470" s="204">
        <v>0</v>
      </c>
      <c r="U470" s="204">
        <v>0</v>
      </c>
      <c r="V470" s="204">
        <v>0</v>
      </c>
      <c r="W470" s="204">
        <v>0</v>
      </c>
      <c r="X470" s="204">
        <v>0</v>
      </c>
      <c r="Y470" s="204">
        <v>0</v>
      </c>
      <c r="Z470" s="204">
        <v>10</v>
      </c>
      <c r="AA470" s="204">
        <v>5</v>
      </c>
      <c r="AB470" s="204">
        <v>10</v>
      </c>
      <c r="AC470" s="204">
        <v>5</v>
      </c>
      <c r="AD470" s="204">
        <v>0</v>
      </c>
      <c r="AE470" s="204">
        <v>0</v>
      </c>
      <c r="AF470" s="204">
        <v>0</v>
      </c>
      <c r="AG470" s="204">
        <v>0</v>
      </c>
      <c r="AH470" s="204">
        <v>0</v>
      </c>
      <c r="AI470" s="204">
        <v>0</v>
      </c>
      <c r="AJ470" s="204"/>
      <c r="AK470" s="204"/>
      <c r="AL470" s="204"/>
      <c r="AM470" s="204"/>
      <c r="AN470" s="204"/>
      <c r="AO470" s="204"/>
      <c r="AP470" s="204"/>
      <c r="AQ470" s="204"/>
      <c r="AR470" s="204"/>
      <c r="AS470" s="204"/>
      <c r="AT470" s="204"/>
      <c r="AU470" s="204"/>
      <c r="AV470" s="204"/>
      <c r="AW470" s="204"/>
      <c r="AX470" s="204"/>
      <c r="AY470" s="204" t="str">
        <f t="shared" si="143"/>
        <v>DOXYPRO 200 MG / G POUDRE ORALE VEAUX</v>
      </c>
      <c r="AZ470" s="204" t="str">
        <f>IF(COUNTIF(AY:AY,AY470)=1,AY470,IF(AND(COUNTIF(AY:AY,AY470)&gt;1,COUNTIF(AZ$2:AZ469,AY470)&gt;=1),"",AY470))</f>
        <v/>
      </c>
      <c r="BA470" s="204" t="str">
        <v/>
      </c>
      <c r="BB470" s="204" t="str">
        <f>IF(BA470="","",MAX(BB$2:BB469)+1)</f>
        <v/>
      </c>
      <c r="BC470" s="204"/>
      <c r="BD470" s="204">
        <v>468</v>
      </c>
      <c r="BE470" s="204" t="str">
        <f t="shared" si="144"/>
        <v>SEPTOTRYL-COLISTINE</v>
      </c>
      <c r="BF470" s="204" t="str">
        <f t="shared" si="133"/>
        <v>ORAL</v>
      </c>
      <c r="BG470" s="204" t="str">
        <f t="shared" si="134"/>
        <v>SULFAMIDES</v>
      </c>
      <c r="BH470" s="204" t="str">
        <f t="shared" si="135"/>
        <v>POLYPEPTIDES</v>
      </c>
      <c r="BI470" s="204" t="str">
        <f t="shared" si="136"/>
        <v/>
      </c>
      <c r="BJ470" s="204" t="str">
        <f t="shared" si="137"/>
        <v>sulfamethoxypyridazine</v>
      </c>
      <c r="BK470" s="204" t="str">
        <f t="shared" si="138"/>
        <v>colistin</v>
      </c>
      <c r="BL470" s="204" t="str">
        <f t="shared" si="139"/>
        <v/>
      </c>
      <c r="BM470" s="204" t="str">
        <f t="shared" si="145"/>
        <v>Sulfaméthoxypyridazine + Colistine</v>
      </c>
      <c r="BN470" s="204" t="str">
        <f t="shared" si="140"/>
        <v>Sulfaméthoxypyridazine</v>
      </c>
      <c r="BO470" s="204" t="str">
        <f t="shared" si="141"/>
        <v>Colistine</v>
      </c>
      <c r="BP470" s="204" t="str">
        <f t="shared" si="142"/>
        <v/>
      </c>
      <c r="BQ470" s="204" t="str">
        <f t="shared" si="146"/>
        <v>Sulfamides + Polypeptides</v>
      </c>
      <c r="BR470" s="204" t="str">
        <f t="shared" si="147"/>
        <v>Sulfamides</v>
      </c>
      <c r="BS470" s="204" t="str">
        <f t="shared" si="148"/>
        <v>Polypeptides</v>
      </c>
      <c r="BT470" s="204" t="str">
        <f t="shared" si="149"/>
        <v/>
      </c>
      <c r="BU470" s="104" t="str">
        <f t="shared" si="150"/>
        <v>Voie orale  hors prémélanges médicamenteux</v>
      </c>
      <c r="BV470" s="202" t="str">
        <f t="shared" si="151"/>
        <v>x</v>
      </c>
      <c r="BX470"/>
      <c r="BY470"/>
      <c r="BZ470"/>
      <c r="CA470"/>
      <c r="CB470"/>
      <c r="CD470"/>
      <c r="CO470" s="202">
        <v>469</v>
      </c>
    </row>
    <row r="471" spans="1:93" x14ac:dyDescent="0.25">
      <c r="A471" s="203" t="s">
        <v>3546</v>
      </c>
      <c r="B471" s="204" t="s">
        <v>3547</v>
      </c>
      <c r="C471" s="204" t="s">
        <v>1358</v>
      </c>
      <c r="D471" s="210" t="s">
        <v>1054</v>
      </c>
      <c r="E471" s="204" t="s">
        <v>852</v>
      </c>
      <c r="F471" s="204" t="s">
        <v>363</v>
      </c>
      <c r="G471" s="204" t="s">
        <v>1055</v>
      </c>
      <c r="H471" s="204" t="s">
        <v>1380</v>
      </c>
      <c r="I471" s="204" t="s">
        <v>910</v>
      </c>
      <c r="J471" s="204" t="s">
        <v>855</v>
      </c>
      <c r="K471" s="204" t="s">
        <v>855</v>
      </c>
      <c r="L471" s="204" t="s">
        <v>2299</v>
      </c>
      <c r="M471" s="204" t="s">
        <v>213</v>
      </c>
      <c r="N471" s="204" t="s">
        <v>851</v>
      </c>
      <c r="O471" s="204" t="s">
        <v>858</v>
      </c>
      <c r="P471" s="204" t="s">
        <v>859</v>
      </c>
      <c r="Q471" s="204" t="s">
        <v>1004</v>
      </c>
      <c r="R471" s="204">
        <v>0</v>
      </c>
      <c r="S471" s="204">
        <v>0</v>
      </c>
      <c r="T471" s="204">
        <v>0</v>
      </c>
      <c r="U471" s="204">
        <v>0</v>
      </c>
      <c r="V471" s="204">
        <v>0</v>
      </c>
      <c r="W471" s="204">
        <v>0</v>
      </c>
      <c r="X471" s="204">
        <v>0</v>
      </c>
      <c r="Y471" s="204">
        <v>0</v>
      </c>
      <c r="Z471" s="204">
        <v>0</v>
      </c>
      <c r="AA471" s="204">
        <v>0</v>
      </c>
      <c r="AB471" s="204">
        <v>0</v>
      </c>
      <c r="AC471" s="204">
        <v>0</v>
      </c>
      <c r="AD471" s="204">
        <v>10</v>
      </c>
      <c r="AE471" s="204">
        <v>5</v>
      </c>
      <c r="AF471" s="204">
        <v>20</v>
      </c>
      <c r="AG471" s="204">
        <v>5</v>
      </c>
      <c r="AH471" s="204">
        <v>0</v>
      </c>
      <c r="AI471" s="204">
        <v>0</v>
      </c>
      <c r="AJ471" s="204"/>
      <c r="AK471" s="204"/>
      <c r="AL471" s="204"/>
      <c r="AM471" s="204"/>
      <c r="AN471" s="204"/>
      <c r="AO471" s="204"/>
      <c r="AP471" s="204"/>
      <c r="AQ471" s="204"/>
      <c r="AR471" s="204"/>
      <c r="AS471" s="204"/>
      <c r="AT471" s="204"/>
      <c r="AU471" s="204"/>
      <c r="AV471" s="204"/>
      <c r="AW471" s="204"/>
      <c r="AX471" s="204"/>
      <c r="AY471" s="204" t="str">
        <f t="shared" si="143"/>
        <v>DOXYSOL 10 %</v>
      </c>
      <c r="AZ471" s="204" t="str">
        <f>IF(COUNTIF(AY:AY,AY471)=1,AY471,IF(AND(COUNTIF(AY:AY,AY471)&gt;1,COUNTIF(AZ$2:AZ470,AY471)&gt;=1),"",AY471))</f>
        <v>DOXYSOL 10 %</v>
      </c>
      <c r="BA471" s="204" t="str">
        <v/>
      </c>
      <c r="BB471" s="204" t="str">
        <f>IF(BA471="","",MAX(BB$2:BB470)+1)</f>
        <v/>
      </c>
      <c r="BC471" s="204"/>
      <c r="BD471" s="204">
        <v>469</v>
      </c>
      <c r="BE471" s="204" t="str">
        <f t="shared" si="144"/>
        <v>SHOTAFLOR 300 MG/ML SOLUTION INJECTABLE POUR BOVINS</v>
      </c>
      <c r="BF471" s="204" t="str">
        <f t="shared" si="133"/>
        <v>INJ</v>
      </c>
      <c r="BG471" s="204" t="str">
        <f t="shared" si="134"/>
        <v>PHENICOLES</v>
      </c>
      <c r="BH471" s="204" t="str">
        <f t="shared" si="135"/>
        <v/>
      </c>
      <c r="BI471" s="204" t="str">
        <f t="shared" si="136"/>
        <v/>
      </c>
      <c r="BJ471" s="204" t="str">
        <f t="shared" si="137"/>
        <v>florfenicol</v>
      </c>
      <c r="BK471" s="204" t="str">
        <f t="shared" si="138"/>
        <v/>
      </c>
      <c r="BL471" s="204" t="str">
        <f t="shared" si="139"/>
        <v/>
      </c>
      <c r="BM471" s="204" t="str">
        <f t="shared" si="145"/>
        <v>Florfénicol</v>
      </c>
      <c r="BN471" s="204" t="str">
        <f t="shared" si="140"/>
        <v>Florfénicol</v>
      </c>
      <c r="BO471" s="204" t="str">
        <f t="shared" si="141"/>
        <v/>
      </c>
      <c r="BP471" s="204" t="str">
        <f t="shared" si="142"/>
        <v/>
      </c>
      <c r="BQ471" s="204" t="str">
        <f t="shared" si="146"/>
        <v>Phenicoles</v>
      </c>
      <c r="BR471" s="204" t="str">
        <f t="shared" si="147"/>
        <v>Phenicoles</v>
      </c>
      <c r="BS471" s="204" t="str">
        <f t="shared" si="148"/>
        <v/>
      </c>
      <c r="BT471" s="204" t="str">
        <f t="shared" si="149"/>
        <v/>
      </c>
      <c r="BU471" s="104" t="str">
        <f t="shared" si="150"/>
        <v>Voie parentérale</v>
      </c>
      <c r="BV471" s="202" t="str">
        <f t="shared" si="151"/>
        <v/>
      </c>
      <c r="BX471"/>
      <c r="BY471"/>
      <c r="BZ471"/>
      <c r="CA471"/>
      <c r="CB471"/>
      <c r="CD471"/>
      <c r="CO471" s="202">
        <v>470</v>
      </c>
    </row>
    <row r="472" spans="1:93" x14ac:dyDescent="0.25">
      <c r="A472" s="203" t="s">
        <v>3263</v>
      </c>
      <c r="B472" s="204" t="s">
        <v>3264</v>
      </c>
      <c r="C472" s="204" t="s">
        <v>2818</v>
      </c>
      <c r="D472" s="210" t="s">
        <v>947</v>
      </c>
      <c r="E472" s="204" t="s">
        <v>906</v>
      </c>
      <c r="F472" s="204" t="s">
        <v>3265</v>
      </c>
      <c r="G472" s="204" t="s">
        <v>908</v>
      </c>
      <c r="H472" s="204" t="s">
        <v>955</v>
      </c>
      <c r="I472" s="204" t="s">
        <v>910</v>
      </c>
      <c r="J472" s="204" t="s">
        <v>855</v>
      </c>
      <c r="K472" s="204" t="s">
        <v>855</v>
      </c>
      <c r="L472" s="204" t="s">
        <v>2299</v>
      </c>
      <c r="M472" s="204" t="s">
        <v>213</v>
      </c>
      <c r="N472" s="204" t="s">
        <v>851</v>
      </c>
      <c r="O472" s="204" t="s">
        <v>918</v>
      </c>
      <c r="P472" s="204" t="s">
        <v>859</v>
      </c>
      <c r="Q472" s="204" t="s">
        <v>859</v>
      </c>
      <c r="R472" s="204">
        <v>0</v>
      </c>
      <c r="S472" s="204">
        <v>0</v>
      </c>
      <c r="T472" s="204">
        <v>10</v>
      </c>
      <c r="U472" s="204">
        <v>5</v>
      </c>
      <c r="V472" s="204">
        <v>0</v>
      </c>
      <c r="W472" s="204">
        <v>0</v>
      </c>
      <c r="X472" s="204">
        <v>0</v>
      </c>
      <c r="Y472" s="204">
        <v>0</v>
      </c>
      <c r="Z472" s="204">
        <v>0</v>
      </c>
      <c r="AA472" s="204">
        <v>0</v>
      </c>
      <c r="AB472" s="204">
        <v>0</v>
      </c>
      <c r="AC472" s="204">
        <v>0</v>
      </c>
      <c r="AD472" s="204">
        <v>0</v>
      </c>
      <c r="AE472" s="204">
        <v>0</v>
      </c>
      <c r="AF472" s="204">
        <v>0</v>
      </c>
      <c r="AG472" s="204">
        <v>0</v>
      </c>
      <c r="AH472" s="204">
        <v>0</v>
      </c>
      <c r="AI472" s="204">
        <v>0</v>
      </c>
      <c r="AJ472" s="204"/>
      <c r="AK472" s="204"/>
      <c r="AL472" s="204"/>
      <c r="AM472" s="204"/>
      <c r="AN472" s="204"/>
      <c r="AO472" s="204"/>
      <c r="AP472" s="204"/>
      <c r="AQ472" s="204"/>
      <c r="AR472" s="204"/>
      <c r="AS472" s="204"/>
      <c r="AT472" s="204"/>
      <c r="AU472" s="204"/>
      <c r="AV472" s="204"/>
      <c r="AW472" s="204"/>
      <c r="AX472" s="204"/>
      <c r="AY472" s="204" t="str">
        <f t="shared" si="143"/>
        <v/>
      </c>
      <c r="AZ472" s="204" t="str">
        <f>IF(COUNTIF(AY:AY,AY472)=1,AY472,IF(AND(COUNTIF(AY:AY,AY472)&gt;1,COUNTIF(AZ$2:AZ471,AY472)&gt;=1),"",AY472))</f>
        <v/>
      </c>
      <c r="BA472" s="204" t="str">
        <v/>
      </c>
      <c r="BB472" s="204" t="str">
        <f>IF(BA472="","",MAX(BB$2:BB471)+1)</f>
        <v/>
      </c>
      <c r="BC472" s="204"/>
      <c r="BD472" s="204">
        <v>470</v>
      </c>
      <c r="BE472" s="204" t="str">
        <f t="shared" si="144"/>
        <v>SHOTAFLOR 300 MG/ML SOLUTION INJECTABLE POUR PORCS</v>
      </c>
      <c r="BF472" s="204" t="str">
        <f t="shared" si="133"/>
        <v>INJ</v>
      </c>
      <c r="BG472" s="204" t="str">
        <f t="shared" si="134"/>
        <v>PHENICOLES</v>
      </c>
      <c r="BH472" s="204" t="str">
        <f t="shared" si="135"/>
        <v/>
      </c>
      <c r="BI472" s="204" t="str">
        <f t="shared" si="136"/>
        <v/>
      </c>
      <c r="BJ472" s="204" t="str">
        <f t="shared" si="137"/>
        <v>florfenicol</v>
      </c>
      <c r="BK472" s="204" t="str">
        <f t="shared" si="138"/>
        <v/>
      </c>
      <c r="BL472" s="204" t="str">
        <f t="shared" si="139"/>
        <v/>
      </c>
      <c r="BM472" s="204" t="str">
        <f t="shared" si="145"/>
        <v>Florfénicol</v>
      </c>
      <c r="BN472" s="204" t="str">
        <f t="shared" si="140"/>
        <v>Florfénicol</v>
      </c>
      <c r="BO472" s="204" t="str">
        <f t="shared" si="141"/>
        <v/>
      </c>
      <c r="BP472" s="204" t="str">
        <f t="shared" si="142"/>
        <v/>
      </c>
      <c r="BQ472" s="204" t="str">
        <f t="shared" si="146"/>
        <v>Phenicoles</v>
      </c>
      <c r="BR472" s="204" t="str">
        <f t="shared" si="147"/>
        <v>Phenicoles</v>
      </c>
      <c r="BS472" s="204" t="str">
        <f t="shared" si="148"/>
        <v/>
      </c>
      <c r="BT472" s="204" t="str">
        <f t="shared" si="149"/>
        <v/>
      </c>
      <c r="BU472" s="104" t="str">
        <f t="shared" si="150"/>
        <v>Voie parentérale</v>
      </c>
      <c r="BV472" s="202" t="str">
        <f t="shared" si="151"/>
        <v/>
      </c>
      <c r="BX472"/>
      <c r="BY472"/>
      <c r="BZ472"/>
      <c r="CA472"/>
      <c r="CB472"/>
      <c r="CD472"/>
      <c r="CO472" s="202">
        <v>471</v>
      </c>
    </row>
    <row r="473" spans="1:93" x14ac:dyDescent="0.25">
      <c r="A473" s="203" t="s">
        <v>3263</v>
      </c>
      <c r="B473" s="204" t="s">
        <v>3266</v>
      </c>
      <c r="C473" s="204" t="s">
        <v>2821</v>
      </c>
      <c r="D473" s="210" t="s">
        <v>959</v>
      </c>
      <c r="E473" s="204" t="s">
        <v>906</v>
      </c>
      <c r="F473" s="204" t="s">
        <v>3265</v>
      </c>
      <c r="G473" s="204" t="s">
        <v>908</v>
      </c>
      <c r="H473" s="204" t="s">
        <v>955</v>
      </c>
      <c r="I473" s="204" t="s">
        <v>910</v>
      </c>
      <c r="J473" s="204" t="s">
        <v>855</v>
      </c>
      <c r="K473" s="204" t="s">
        <v>855</v>
      </c>
      <c r="L473" s="204" t="s">
        <v>2299</v>
      </c>
      <c r="M473" s="204" t="s">
        <v>213</v>
      </c>
      <c r="N473" s="204" t="s">
        <v>851</v>
      </c>
      <c r="O473" s="204" t="s">
        <v>918</v>
      </c>
      <c r="P473" s="204" t="s">
        <v>859</v>
      </c>
      <c r="Q473" s="204" t="s">
        <v>966</v>
      </c>
      <c r="R473" s="204">
        <v>0</v>
      </c>
      <c r="S473" s="204">
        <v>0</v>
      </c>
      <c r="T473" s="204">
        <v>10</v>
      </c>
      <c r="U473" s="204">
        <v>5</v>
      </c>
      <c r="V473" s="204">
        <v>0</v>
      </c>
      <c r="W473" s="204">
        <v>0</v>
      </c>
      <c r="X473" s="204">
        <v>0</v>
      </c>
      <c r="Y473" s="204">
        <v>0</v>
      </c>
      <c r="Z473" s="204">
        <v>0</v>
      </c>
      <c r="AA473" s="204">
        <v>0</v>
      </c>
      <c r="AB473" s="204">
        <v>0</v>
      </c>
      <c r="AC473" s="204">
        <v>0</v>
      </c>
      <c r="AD473" s="204">
        <v>0</v>
      </c>
      <c r="AE473" s="204">
        <v>0</v>
      </c>
      <c r="AF473" s="204">
        <v>0</v>
      </c>
      <c r="AG473" s="204">
        <v>0</v>
      </c>
      <c r="AH473" s="204">
        <v>0</v>
      </c>
      <c r="AI473" s="204">
        <v>0</v>
      </c>
      <c r="AJ473" s="204"/>
      <c r="AK473" s="204"/>
      <c r="AL473" s="204"/>
      <c r="AM473" s="204"/>
      <c r="AN473" s="204"/>
      <c r="AO473" s="204"/>
      <c r="AP473" s="204"/>
      <c r="AQ473" s="204"/>
      <c r="AR473" s="204"/>
      <c r="AS473" s="204"/>
      <c r="AT473" s="204"/>
      <c r="AU473" s="204"/>
      <c r="AV473" s="204"/>
      <c r="AW473" s="204"/>
      <c r="AX473" s="204"/>
      <c r="AY473" s="204" t="str">
        <f t="shared" si="143"/>
        <v/>
      </c>
      <c r="AZ473" s="204" t="str">
        <f>IF(COUNTIF(AY:AY,AY473)=1,AY473,IF(AND(COUNTIF(AY:AY,AY473)&gt;1,COUNTIF(AZ$2:AZ472,AY473)&gt;=1),"",AY473))</f>
        <v/>
      </c>
      <c r="BA473" s="204" t="str">
        <v/>
      </c>
      <c r="BB473" s="204" t="str">
        <f>IF(BA473="","",MAX(BB$2:BB472)+1)</f>
        <v/>
      </c>
      <c r="BC473" s="204"/>
      <c r="BD473" s="204">
        <v>471</v>
      </c>
      <c r="BE473" s="204" t="str">
        <f t="shared" si="144"/>
        <v>SHOTAPEN</v>
      </c>
      <c r="BF473" s="204" t="str">
        <f t="shared" si="133"/>
        <v>INJ</v>
      </c>
      <c r="BG473" s="204" t="str">
        <f t="shared" si="134"/>
        <v>AMINOGLYCOSIDES</v>
      </c>
      <c r="BH473" s="204" t="str">
        <f t="shared" si="135"/>
        <v>PENICILLINES</v>
      </c>
      <c r="BI473" s="204" t="str">
        <f t="shared" si="136"/>
        <v/>
      </c>
      <c r="BJ473" s="204" t="str">
        <f t="shared" si="137"/>
        <v>dihydrostreptomycin</v>
      </c>
      <c r="BK473" s="204" t="str">
        <f t="shared" si="138"/>
        <v>benzylpenicillin</v>
      </c>
      <c r="BL473" s="204" t="str">
        <f t="shared" si="139"/>
        <v/>
      </c>
      <c r="BM473" s="204" t="str">
        <f t="shared" si="145"/>
        <v>Dihydrostreptomycine + Benzylpénicilline</v>
      </c>
      <c r="BN473" s="204" t="str">
        <f t="shared" si="140"/>
        <v>Dihydrostreptomycine</v>
      </c>
      <c r="BO473" s="204" t="str">
        <f t="shared" si="141"/>
        <v>Benzylpénicilline</v>
      </c>
      <c r="BP473" s="204" t="str">
        <f t="shared" si="142"/>
        <v/>
      </c>
      <c r="BQ473" s="204" t="str">
        <f t="shared" si="146"/>
        <v>Aminoglycosides + Penicillines</v>
      </c>
      <c r="BR473" s="204" t="str">
        <f t="shared" si="147"/>
        <v>Aminoglycosides</v>
      </c>
      <c r="BS473" s="204" t="str">
        <f t="shared" si="148"/>
        <v>Penicillines</v>
      </c>
      <c r="BT473" s="204" t="str">
        <f t="shared" si="149"/>
        <v/>
      </c>
      <c r="BU473" s="104" t="str">
        <f t="shared" si="150"/>
        <v>Voie parentérale</v>
      </c>
      <c r="BV473" s="202" t="str">
        <f t="shared" si="151"/>
        <v/>
      </c>
      <c r="BX473"/>
      <c r="BY473"/>
      <c r="BZ473"/>
      <c r="CA473"/>
      <c r="CB473"/>
      <c r="CD473"/>
      <c r="CO473" s="202">
        <v>472</v>
      </c>
    </row>
    <row r="474" spans="1:93" x14ac:dyDescent="0.25">
      <c r="A474" s="203" t="s">
        <v>2948</v>
      </c>
      <c r="B474" s="204" t="s">
        <v>2949</v>
      </c>
      <c r="C474" s="204" t="s">
        <v>2950</v>
      </c>
      <c r="D474" s="210" t="s">
        <v>1244</v>
      </c>
      <c r="E474" s="204" t="s">
        <v>906</v>
      </c>
      <c r="F474" s="204" t="s">
        <v>2951</v>
      </c>
      <c r="G474" s="204" t="s">
        <v>908</v>
      </c>
      <c r="H474" s="204" t="s">
        <v>909</v>
      </c>
      <c r="I474" s="204" t="s">
        <v>910</v>
      </c>
      <c r="J474" s="204" t="s">
        <v>855</v>
      </c>
      <c r="K474" s="204" t="s">
        <v>855</v>
      </c>
      <c r="L474" s="204" t="s">
        <v>2299</v>
      </c>
      <c r="M474" s="204" t="s">
        <v>213</v>
      </c>
      <c r="N474" s="204" t="s">
        <v>966</v>
      </c>
      <c r="O474" s="204" t="s">
        <v>918</v>
      </c>
      <c r="P474" s="204" t="s">
        <v>859</v>
      </c>
      <c r="Q474" s="204" t="s">
        <v>1255</v>
      </c>
      <c r="R474" s="204">
        <v>0</v>
      </c>
      <c r="S474" s="204">
        <v>0</v>
      </c>
      <c r="T474" s="204">
        <v>10</v>
      </c>
      <c r="U474" s="204">
        <v>5</v>
      </c>
      <c r="V474" s="204">
        <v>0</v>
      </c>
      <c r="W474" s="204">
        <v>0</v>
      </c>
      <c r="X474" s="204">
        <v>0</v>
      </c>
      <c r="Y474" s="204">
        <v>0</v>
      </c>
      <c r="Z474" s="204">
        <v>0</v>
      </c>
      <c r="AA474" s="204">
        <v>0</v>
      </c>
      <c r="AB474" s="204">
        <v>0</v>
      </c>
      <c r="AC474" s="204">
        <v>0</v>
      </c>
      <c r="AD474" s="204">
        <v>0</v>
      </c>
      <c r="AE474" s="204">
        <v>0</v>
      </c>
      <c r="AF474" s="204">
        <v>0</v>
      </c>
      <c r="AG474" s="204">
        <v>0</v>
      </c>
      <c r="AH474" s="204">
        <v>0</v>
      </c>
      <c r="AI474" s="204">
        <v>0</v>
      </c>
      <c r="AJ474" s="204"/>
      <c r="AK474" s="204"/>
      <c r="AL474" s="204"/>
      <c r="AM474" s="204"/>
      <c r="AN474" s="204"/>
      <c r="AO474" s="204"/>
      <c r="AP474" s="204"/>
      <c r="AQ474" s="204"/>
      <c r="AR474" s="204"/>
      <c r="AS474" s="204"/>
      <c r="AT474" s="204"/>
      <c r="AU474" s="204"/>
      <c r="AV474" s="204"/>
      <c r="AW474" s="204"/>
      <c r="AX474" s="204"/>
      <c r="AY474" s="204" t="str">
        <f t="shared" si="143"/>
        <v/>
      </c>
      <c r="AZ474" s="204" t="str">
        <f>IF(COUNTIF(AY:AY,AY474)=1,AY474,IF(AND(COUNTIF(AY:AY,AY474)&gt;1,COUNTIF(AZ$2:AZ473,AY474)&gt;=1),"",AY474))</f>
        <v/>
      </c>
      <c r="BA474" s="204" t="str">
        <v/>
      </c>
      <c r="BB474" s="204" t="str">
        <f>IF(BA474="","",MAX(BB$2:BB473)+1)</f>
        <v/>
      </c>
      <c r="BC474" s="204"/>
      <c r="BD474" s="204">
        <v>472</v>
      </c>
      <c r="BE474" s="204" t="str">
        <f t="shared" si="144"/>
        <v>SODIBIO</v>
      </c>
      <c r="BF474" s="204" t="str">
        <f t="shared" si="133"/>
        <v>INJ</v>
      </c>
      <c r="BG474" s="204" t="str">
        <f t="shared" si="134"/>
        <v>PENICILLINES</v>
      </c>
      <c r="BH474" s="204" t="str">
        <f t="shared" si="135"/>
        <v>POLYPEPTIDES</v>
      </c>
      <c r="BI474" s="204" t="str">
        <f t="shared" si="136"/>
        <v/>
      </c>
      <c r="BJ474" s="204" t="str">
        <f t="shared" si="137"/>
        <v>ampicillin</v>
      </c>
      <c r="BK474" s="204" t="str">
        <f t="shared" si="138"/>
        <v>colistin</v>
      </c>
      <c r="BL474" s="204" t="str">
        <f t="shared" si="139"/>
        <v/>
      </c>
      <c r="BM474" s="204" t="str">
        <f t="shared" si="145"/>
        <v>Ampicilline + Colistine</v>
      </c>
      <c r="BN474" s="204" t="str">
        <f t="shared" si="140"/>
        <v>Ampicilline</v>
      </c>
      <c r="BO474" s="204" t="str">
        <f t="shared" si="141"/>
        <v>Colistine</v>
      </c>
      <c r="BP474" s="204" t="str">
        <f t="shared" si="142"/>
        <v/>
      </c>
      <c r="BQ474" s="204" t="str">
        <f t="shared" si="146"/>
        <v>Penicillines + Polypeptides</v>
      </c>
      <c r="BR474" s="204" t="str">
        <f t="shared" si="147"/>
        <v>Penicillines</v>
      </c>
      <c r="BS474" s="204" t="str">
        <f t="shared" si="148"/>
        <v>Polypeptides</v>
      </c>
      <c r="BT474" s="204" t="str">
        <f t="shared" si="149"/>
        <v/>
      </c>
      <c r="BU474" s="104" t="str">
        <f t="shared" si="150"/>
        <v>Voie parentérale</v>
      </c>
      <c r="BV474" s="202" t="str">
        <f t="shared" si="151"/>
        <v>x</v>
      </c>
      <c r="BX474"/>
      <c r="BY474"/>
      <c r="BZ474"/>
      <c r="CA474"/>
      <c r="CB474"/>
      <c r="CD474"/>
      <c r="CO474" s="202">
        <v>473</v>
      </c>
    </row>
    <row r="475" spans="1:93" x14ac:dyDescent="0.25">
      <c r="A475" s="203" t="s">
        <v>2948</v>
      </c>
      <c r="B475" s="204" t="s">
        <v>2952</v>
      </c>
      <c r="C475" s="204" t="s">
        <v>2953</v>
      </c>
      <c r="D475" s="210" t="s">
        <v>2954</v>
      </c>
      <c r="E475" s="204" t="s">
        <v>906</v>
      </c>
      <c r="F475" s="204" t="s">
        <v>2951</v>
      </c>
      <c r="G475" s="204" t="s">
        <v>908</v>
      </c>
      <c r="H475" s="204" t="s">
        <v>909</v>
      </c>
      <c r="I475" s="204" t="s">
        <v>910</v>
      </c>
      <c r="J475" s="204" t="s">
        <v>855</v>
      </c>
      <c r="K475" s="204" t="s">
        <v>855</v>
      </c>
      <c r="L475" s="204" t="s">
        <v>2299</v>
      </c>
      <c r="M475" s="204" t="s">
        <v>213</v>
      </c>
      <c r="N475" s="204" t="s">
        <v>966</v>
      </c>
      <c r="O475" s="204" t="s">
        <v>918</v>
      </c>
      <c r="P475" s="204" t="s">
        <v>859</v>
      </c>
      <c r="Q475" s="204" t="s">
        <v>2955</v>
      </c>
      <c r="R475" s="204">
        <v>0</v>
      </c>
      <c r="S475" s="204">
        <v>0</v>
      </c>
      <c r="T475" s="204">
        <v>10</v>
      </c>
      <c r="U475" s="204">
        <v>5</v>
      </c>
      <c r="V475" s="204">
        <v>0</v>
      </c>
      <c r="W475" s="204">
        <v>0</v>
      </c>
      <c r="X475" s="204">
        <v>0</v>
      </c>
      <c r="Y475" s="204">
        <v>0</v>
      </c>
      <c r="Z475" s="204">
        <v>0</v>
      </c>
      <c r="AA475" s="204">
        <v>0</v>
      </c>
      <c r="AB475" s="204">
        <v>0</v>
      </c>
      <c r="AC475" s="204">
        <v>0</v>
      </c>
      <c r="AD475" s="204">
        <v>0</v>
      </c>
      <c r="AE475" s="204">
        <v>0</v>
      </c>
      <c r="AF475" s="204">
        <v>0</v>
      </c>
      <c r="AG475" s="204">
        <v>0</v>
      </c>
      <c r="AH475" s="204">
        <v>0</v>
      </c>
      <c r="AI475" s="204">
        <v>0</v>
      </c>
      <c r="AJ475" s="204"/>
      <c r="AK475" s="204"/>
      <c r="AL475" s="204"/>
      <c r="AM475" s="204"/>
      <c r="AN475" s="204"/>
      <c r="AO475" s="204"/>
      <c r="AP475" s="204"/>
      <c r="AQ475" s="204"/>
      <c r="AR475" s="204"/>
      <c r="AS475" s="204"/>
      <c r="AT475" s="204"/>
      <c r="AU475" s="204"/>
      <c r="AV475" s="204"/>
      <c r="AW475" s="204"/>
      <c r="AX475" s="204"/>
      <c r="AY475" s="204" t="str">
        <f t="shared" si="143"/>
        <v/>
      </c>
      <c r="AZ475" s="204" t="str">
        <f>IF(COUNTIF(AY:AY,AY475)=1,AY475,IF(AND(COUNTIF(AY:AY,AY475)&gt;1,COUNTIF(AZ$2:AZ474,AY475)&gt;=1),"",AY475))</f>
        <v/>
      </c>
      <c r="BA475" s="204" t="str">
        <v/>
      </c>
      <c r="BB475" s="204" t="str">
        <f>IF(BA475="","",MAX(BB$2:BB474)+1)</f>
        <v/>
      </c>
      <c r="BC475" s="204"/>
      <c r="BD475" s="204">
        <v>473</v>
      </c>
      <c r="BE475" s="204" t="str">
        <f t="shared" si="144"/>
        <v>SODICOLY INJECTABLE</v>
      </c>
      <c r="BF475" s="204" t="str">
        <f t="shared" si="133"/>
        <v>INJ</v>
      </c>
      <c r="BG475" s="204" t="str">
        <f t="shared" si="134"/>
        <v>POLYPEPTIDES</v>
      </c>
      <c r="BH475" s="204" t="str">
        <f t="shared" si="135"/>
        <v/>
      </c>
      <c r="BI475" s="204" t="str">
        <f t="shared" si="136"/>
        <v/>
      </c>
      <c r="BJ475" s="204" t="str">
        <f t="shared" si="137"/>
        <v>colistin</v>
      </c>
      <c r="BK475" s="204" t="str">
        <f t="shared" si="138"/>
        <v/>
      </c>
      <c r="BL475" s="204" t="str">
        <f t="shared" si="139"/>
        <v/>
      </c>
      <c r="BM475" s="204" t="str">
        <f t="shared" si="145"/>
        <v>Colistine</v>
      </c>
      <c r="BN475" s="204" t="str">
        <f t="shared" si="140"/>
        <v>Colistine</v>
      </c>
      <c r="BO475" s="204" t="str">
        <f t="shared" si="141"/>
        <v/>
      </c>
      <c r="BP475" s="204" t="str">
        <f t="shared" si="142"/>
        <v/>
      </c>
      <c r="BQ475" s="204" t="str">
        <f t="shared" si="146"/>
        <v>Polypeptides</v>
      </c>
      <c r="BR475" s="204" t="str">
        <f t="shared" si="147"/>
        <v>Polypeptides</v>
      </c>
      <c r="BS475" s="204" t="str">
        <f t="shared" si="148"/>
        <v/>
      </c>
      <c r="BT475" s="204" t="str">
        <f t="shared" si="149"/>
        <v/>
      </c>
      <c r="BU475" s="104" t="str">
        <f t="shared" si="150"/>
        <v>Voie parentérale</v>
      </c>
      <c r="BV475" s="202" t="str">
        <f t="shared" si="151"/>
        <v>x</v>
      </c>
      <c r="BX475"/>
      <c r="BY475"/>
      <c r="BZ475"/>
      <c r="CA475"/>
      <c r="CB475"/>
      <c r="CD475"/>
      <c r="CO475" s="202">
        <v>474</v>
      </c>
    </row>
    <row r="476" spans="1:93" x14ac:dyDescent="0.25">
      <c r="A476" s="203" t="s">
        <v>2934</v>
      </c>
      <c r="B476" s="204" t="s">
        <v>2935</v>
      </c>
      <c r="C476" s="204" t="s">
        <v>2936</v>
      </c>
      <c r="D476" s="210" t="s">
        <v>923</v>
      </c>
      <c r="E476" s="204" t="s">
        <v>924</v>
      </c>
      <c r="F476" s="204" t="s">
        <v>364</v>
      </c>
      <c r="G476" s="204" t="s">
        <v>925</v>
      </c>
      <c r="H476" s="204" t="s">
        <v>173</v>
      </c>
      <c r="I476" s="204" t="s">
        <v>910</v>
      </c>
      <c r="J476" s="204" t="s">
        <v>855</v>
      </c>
      <c r="K476" s="204" t="s">
        <v>855</v>
      </c>
      <c r="L476" s="204" t="s">
        <v>2299</v>
      </c>
      <c r="M476" s="204" t="s">
        <v>213</v>
      </c>
      <c r="N476" s="204" t="s">
        <v>959</v>
      </c>
      <c r="O476" s="204" t="s">
        <v>992</v>
      </c>
      <c r="P476" s="204" t="s">
        <v>859</v>
      </c>
      <c r="Q476" s="204" t="s">
        <v>959</v>
      </c>
      <c r="R476" s="204">
        <v>10</v>
      </c>
      <c r="S476" s="204">
        <v>5</v>
      </c>
      <c r="T476" s="204">
        <v>0</v>
      </c>
      <c r="U476" s="204">
        <v>0</v>
      </c>
      <c r="V476" s="204">
        <v>0</v>
      </c>
      <c r="W476" s="204">
        <v>0</v>
      </c>
      <c r="X476" s="204">
        <v>0</v>
      </c>
      <c r="Y476" s="204">
        <v>0</v>
      </c>
      <c r="Z476" s="204">
        <v>0</v>
      </c>
      <c r="AA476" s="204">
        <v>0</v>
      </c>
      <c r="AB476" s="204">
        <v>0</v>
      </c>
      <c r="AC476" s="204">
        <v>0</v>
      </c>
      <c r="AD476" s="204">
        <v>0</v>
      </c>
      <c r="AE476" s="204">
        <v>0</v>
      </c>
      <c r="AF476" s="204">
        <v>0</v>
      </c>
      <c r="AG476" s="204">
        <v>0</v>
      </c>
      <c r="AH476" s="204">
        <v>0</v>
      </c>
      <c r="AI476" s="204">
        <v>0</v>
      </c>
      <c r="AJ476" s="204"/>
      <c r="AK476" s="204"/>
      <c r="AL476" s="204"/>
      <c r="AM476" s="204"/>
      <c r="AN476" s="204"/>
      <c r="AO476" s="204"/>
      <c r="AP476" s="204"/>
      <c r="AQ476" s="204"/>
      <c r="AR476" s="204"/>
      <c r="AS476" s="204"/>
      <c r="AT476" s="204"/>
      <c r="AU476" s="204"/>
      <c r="AV476" s="204"/>
      <c r="AW476" s="204"/>
      <c r="AX476" s="204"/>
      <c r="AY476" s="204" t="str">
        <f t="shared" si="143"/>
        <v>DOXYVAL 20 %</v>
      </c>
      <c r="AZ476" s="204" t="str">
        <f>IF(COUNTIF(AY:AY,AY476)=1,AY476,IF(AND(COUNTIF(AY:AY,AY476)&gt;1,COUNTIF(AZ$2:AZ475,AY476)&gt;=1),"",AY476))</f>
        <v>DOXYVAL 20 %</v>
      </c>
      <c r="BA476" s="204" t="str">
        <v/>
      </c>
      <c r="BB476" s="204" t="str">
        <f>IF(BA476="","",MAX(BB$2:BB475)+1)</f>
        <v/>
      </c>
      <c r="BC476" s="204"/>
      <c r="BD476" s="204">
        <v>474</v>
      </c>
      <c r="BE476" s="204" t="str">
        <f t="shared" si="144"/>
        <v>SOGECOLI 2 MILLIONS UI/ML SOLUTION BUVABLE</v>
      </c>
      <c r="BF476" s="204" t="str">
        <f t="shared" si="133"/>
        <v>ORAL</v>
      </c>
      <c r="BG476" s="204" t="str">
        <f t="shared" si="134"/>
        <v>POLYPEPTIDES</v>
      </c>
      <c r="BH476" s="204" t="str">
        <f t="shared" si="135"/>
        <v/>
      </c>
      <c r="BI476" s="204" t="str">
        <f t="shared" si="136"/>
        <v/>
      </c>
      <c r="BJ476" s="204" t="str">
        <f t="shared" si="137"/>
        <v>colistin</v>
      </c>
      <c r="BK476" s="204" t="str">
        <f t="shared" si="138"/>
        <v/>
      </c>
      <c r="BL476" s="204" t="str">
        <f t="shared" si="139"/>
        <v/>
      </c>
      <c r="BM476" s="204" t="str">
        <f t="shared" si="145"/>
        <v>Colistine</v>
      </c>
      <c r="BN476" s="204" t="str">
        <f t="shared" si="140"/>
        <v>Colistine</v>
      </c>
      <c r="BO476" s="204" t="str">
        <f t="shared" si="141"/>
        <v/>
      </c>
      <c r="BP476" s="204" t="str">
        <f t="shared" si="142"/>
        <v/>
      </c>
      <c r="BQ476" s="204" t="str">
        <f t="shared" si="146"/>
        <v>Polypeptides</v>
      </c>
      <c r="BR476" s="204" t="str">
        <f t="shared" si="147"/>
        <v>Polypeptides</v>
      </c>
      <c r="BS476" s="204" t="str">
        <f t="shared" si="148"/>
        <v/>
      </c>
      <c r="BT476" s="204" t="str">
        <f t="shared" si="149"/>
        <v/>
      </c>
      <c r="BU476" s="104" t="str">
        <f t="shared" si="150"/>
        <v>Voie orale  hors prémélanges médicamenteux</v>
      </c>
      <c r="BV476" s="202" t="str">
        <f t="shared" si="151"/>
        <v>x</v>
      </c>
      <c r="BX476"/>
      <c r="BY476"/>
      <c r="BZ476"/>
      <c r="CA476"/>
      <c r="CB476"/>
      <c r="CD476"/>
      <c r="CO476" s="202">
        <v>475</v>
      </c>
    </row>
    <row r="477" spans="1:93" x14ac:dyDescent="0.25">
      <c r="A477" s="203" t="s">
        <v>2934</v>
      </c>
      <c r="B477" s="204" t="s">
        <v>2937</v>
      </c>
      <c r="C477" s="204" t="s">
        <v>2938</v>
      </c>
      <c r="D477" s="210" t="s">
        <v>1065</v>
      </c>
      <c r="E477" s="204" t="s">
        <v>924</v>
      </c>
      <c r="F477" s="204" t="s">
        <v>364</v>
      </c>
      <c r="G477" s="204" t="s">
        <v>925</v>
      </c>
      <c r="H477" s="204" t="s">
        <v>173</v>
      </c>
      <c r="I477" s="204" t="s">
        <v>910</v>
      </c>
      <c r="J477" s="204" t="s">
        <v>855</v>
      </c>
      <c r="K477" s="204" t="s">
        <v>855</v>
      </c>
      <c r="L477" s="204" t="s">
        <v>2299</v>
      </c>
      <c r="M477" s="204" t="s">
        <v>213</v>
      </c>
      <c r="N477" s="204" t="s">
        <v>959</v>
      </c>
      <c r="O477" s="204" t="s">
        <v>992</v>
      </c>
      <c r="P477" s="204" t="s">
        <v>859</v>
      </c>
      <c r="Q477" s="204" t="s">
        <v>1004</v>
      </c>
      <c r="R477" s="204">
        <v>10</v>
      </c>
      <c r="S477" s="204">
        <v>5</v>
      </c>
      <c r="T477" s="204">
        <v>0</v>
      </c>
      <c r="U477" s="204">
        <v>0</v>
      </c>
      <c r="V477" s="204">
        <v>0</v>
      </c>
      <c r="W477" s="204">
        <v>0</v>
      </c>
      <c r="X477" s="204">
        <v>0</v>
      </c>
      <c r="Y477" s="204">
        <v>0</v>
      </c>
      <c r="Z477" s="204">
        <v>0</v>
      </c>
      <c r="AA477" s="204">
        <v>0</v>
      </c>
      <c r="AB477" s="204">
        <v>0</v>
      </c>
      <c r="AC477" s="204">
        <v>0</v>
      </c>
      <c r="AD477" s="204">
        <v>0</v>
      </c>
      <c r="AE477" s="204">
        <v>0</v>
      </c>
      <c r="AF477" s="204">
        <v>0</v>
      </c>
      <c r="AG477" s="204">
        <v>0</v>
      </c>
      <c r="AH477" s="204">
        <v>0</v>
      </c>
      <c r="AI477" s="204">
        <v>0</v>
      </c>
      <c r="AJ477" s="204"/>
      <c r="AK477" s="204"/>
      <c r="AL477" s="204"/>
      <c r="AM477" s="204"/>
      <c r="AN477" s="204"/>
      <c r="AO477" s="204"/>
      <c r="AP477" s="204"/>
      <c r="AQ477" s="204"/>
      <c r="AR477" s="204"/>
      <c r="AS477" s="204"/>
      <c r="AT477" s="204"/>
      <c r="AU477" s="204"/>
      <c r="AV477" s="204"/>
      <c r="AW477" s="204"/>
      <c r="AX477" s="204"/>
      <c r="AY477" s="204" t="str">
        <f t="shared" si="143"/>
        <v>DOXYVAL 20 %</v>
      </c>
      <c r="AZ477" s="204" t="str">
        <f>IF(COUNTIF(AY:AY,AY477)=1,AY477,IF(AND(COUNTIF(AY:AY,AY477)&gt;1,COUNTIF(AZ$2:AZ476,AY477)&gt;=1),"",AY477))</f>
        <v/>
      </c>
      <c r="BA477" s="204" t="str">
        <v/>
      </c>
      <c r="BB477" s="204" t="str">
        <f>IF(BA477="","",MAX(BB$2:BB476)+1)</f>
        <v/>
      </c>
      <c r="BC477" s="204"/>
      <c r="BD477" s="204">
        <v>475</v>
      </c>
      <c r="BE477" s="204" t="str">
        <f t="shared" si="144"/>
        <v>SOGESTART</v>
      </c>
      <c r="BF477" s="204" t="str">
        <f t="shared" si="133"/>
        <v>PM</v>
      </c>
      <c r="BG477" s="204" t="str">
        <f t="shared" si="134"/>
        <v>TETRACYCLINES</v>
      </c>
      <c r="BH477" s="204" t="str">
        <f t="shared" si="135"/>
        <v>SULFAMIDES</v>
      </c>
      <c r="BI477" s="204" t="str">
        <f t="shared" si="136"/>
        <v/>
      </c>
      <c r="BJ477" s="204" t="str">
        <f t="shared" si="137"/>
        <v>tetracycline</v>
      </c>
      <c r="BK477" s="204" t="str">
        <f t="shared" si="138"/>
        <v>sulfadimidine</v>
      </c>
      <c r="BL477" s="204" t="str">
        <f t="shared" si="139"/>
        <v/>
      </c>
      <c r="BM477" s="204" t="str">
        <f t="shared" si="145"/>
        <v>Tétracycline + Sulfadimidine</v>
      </c>
      <c r="BN477" s="204" t="str">
        <f t="shared" si="140"/>
        <v>Tétracycline</v>
      </c>
      <c r="BO477" s="204" t="str">
        <f t="shared" si="141"/>
        <v>Sulfadimidine</v>
      </c>
      <c r="BP477" s="204" t="str">
        <f t="shared" si="142"/>
        <v/>
      </c>
      <c r="BQ477" s="204" t="str">
        <f t="shared" si="146"/>
        <v>Tetracyclines + Sulfamides</v>
      </c>
      <c r="BR477" s="204" t="str">
        <f t="shared" si="147"/>
        <v>Tetracyclines</v>
      </c>
      <c r="BS477" s="204" t="str">
        <f t="shared" si="148"/>
        <v>Sulfamides</v>
      </c>
      <c r="BT477" s="204" t="str">
        <f t="shared" si="149"/>
        <v/>
      </c>
      <c r="BU477" s="104" t="str">
        <f t="shared" si="150"/>
        <v>Prémélanges médicamenteux</v>
      </c>
      <c r="BV477" s="202" t="str">
        <f t="shared" si="151"/>
        <v/>
      </c>
      <c r="BX477"/>
      <c r="BY477"/>
      <c r="BZ477"/>
      <c r="CA477"/>
      <c r="CB477"/>
      <c r="CD477"/>
      <c r="CO477" s="202">
        <v>476</v>
      </c>
    </row>
    <row r="478" spans="1:93" x14ac:dyDescent="0.25">
      <c r="A478" s="203" t="s">
        <v>2934</v>
      </c>
      <c r="B478" s="204" t="s">
        <v>2939</v>
      </c>
      <c r="C478" s="204" t="s">
        <v>1408</v>
      </c>
      <c r="D478" s="210" t="s">
        <v>1054</v>
      </c>
      <c r="E478" s="204" t="s">
        <v>924</v>
      </c>
      <c r="F478" s="204" t="s">
        <v>364</v>
      </c>
      <c r="G478" s="204" t="s">
        <v>925</v>
      </c>
      <c r="H478" s="204" t="s">
        <v>173</v>
      </c>
      <c r="I478" s="204" t="s">
        <v>910</v>
      </c>
      <c r="J478" s="204" t="s">
        <v>855</v>
      </c>
      <c r="K478" s="204" t="s">
        <v>855</v>
      </c>
      <c r="L478" s="204" t="s">
        <v>2299</v>
      </c>
      <c r="M478" s="204" t="s">
        <v>213</v>
      </c>
      <c r="N478" s="204" t="s">
        <v>959</v>
      </c>
      <c r="O478" s="204" t="s">
        <v>992</v>
      </c>
      <c r="P478" s="204" t="s">
        <v>859</v>
      </c>
      <c r="Q478" s="204" t="s">
        <v>923</v>
      </c>
      <c r="R478" s="204">
        <v>10</v>
      </c>
      <c r="S478" s="204">
        <v>5</v>
      </c>
      <c r="T478" s="204">
        <v>0</v>
      </c>
      <c r="U478" s="204">
        <v>0</v>
      </c>
      <c r="V478" s="204">
        <v>0</v>
      </c>
      <c r="W478" s="204">
        <v>0</v>
      </c>
      <c r="X478" s="204">
        <v>0</v>
      </c>
      <c r="Y478" s="204">
        <v>0</v>
      </c>
      <c r="Z478" s="204">
        <v>0</v>
      </c>
      <c r="AA478" s="204">
        <v>0</v>
      </c>
      <c r="AB478" s="204">
        <v>0</v>
      </c>
      <c r="AC478" s="204">
        <v>0</v>
      </c>
      <c r="AD478" s="204">
        <v>0</v>
      </c>
      <c r="AE478" s="204">
        <v>0</v>
      </c>
      <c r="AF478" s="204">
        <v>0</v>
      </c>
      <c r="AG478" s="204">
        <v>0</v>
      </c>
      <c r="AH478" s="204">
        <v>0</v>
      </c>
      <c r="AI478" s="204">
        <v>0</v>
      </c>
      <c r="AJ478" s="204"/>
      <c r="AK478" s="204"/>
      <c r="AL478" s="204"/>
      <c r="AM478" s="204"/>
      <c r="AN478" s="204"/>
      <c r="AO478" s="204"/>
      <c r="AP478" s="204"/>
      <c r="AQ478" s="204"/>
      <c r="AR478" s="204"/>
      <c r="AS478" s="204"/>
      <c r="AT478" s="204"/>
      <c r="AU478" s="204"/>
      <c r="AV478" s="204"/>
      <c r="AW478" s="204"/>
      <c r="AX478" s="204"/>
      <c r="AY478" s="204" t="str">
        <f t="shared" si="143"/>
        <v>DOXYVAL 20 %</v>
      </c>
      <c r="AZ478" s="204" t="str">
        <f>IF(COUNTIF(AY:AY,AY478)=1,AY478,IF(AND(COUNTIF(AY:AY,AY478)&gt;1,COUNTIF(AZ$2:AZ477,AY478)&gt;=1),"",AY478))</f>
        <v/>
      </c>
      <c r="BA478" s="204" t="str">
        <v/>
      </c>
      <c r="BB478" s="204" t="str">
        <f>IF(BA478="","",MAX(BB$2:BB477)+1)</f>
        <v/>
      </c>
      <c r="BC478" s="204"/>
      <c r="BD478" s="204">
        <v>476</v>
      </c>
      <c r="BE478" s="204" t="str">
        <f t="shared" si="144"/>
        <v>SOGETYL 100 MUI POUDRE POUR SOLUTION BUVABLE POUR VEAUX PORCINS ET VOLAILLES</v>
      </c>
      <c r="BF478" s="204" t="str">
        <f t="shared" si="133"/>
        <v>ORAL</v>
      </c>
      <c r="BG478" s="204" t="str">
        <f t="shared" si="134"/>
        <v>MACROLIDES</v>
      </c>
      <c r="BH478" s="204" t="str">
        <f t="shared" si="135"/>
        <v/>
      </c>
      <c r="BI478" s="204" t="str">
        <f t="shared" si="136"/>
        <v/>
      </c>
      <c r="BJ478" s="204" t="str">
        <f t="shared" si="137"/>
        <v>tylosin</v>
      </c>
      <c r="BK478" s="204" t="str">
        <f t="shared" si="138"/>
        <v/>
      </c>
      <c r="BL478" s="204" t="str">
        <f t="shared" si="139"/>
        <v/>
      </c>
      <c r="BM478" s="204" t="str">
        <f t="shared" si="145"/>
        <v>Tylosine</v>
      </c>
      <c r="BN478" s="204" t="str">
        <f t="shared" si="140"/>
        <v>Tylosine</v>
      </c>
      <c r="BO478" s="204" t="str">
        <f t="shared" si="141"/>
        <v/>
      </c>
      <c r="BP478" s="204" t="str">
        <f t="shared" si="142"/>
        <v/>
      </c>
      <c r="BQ478" s="204" t="str">
        <f t="shared" si="146"/>
        <v>Macrolides</v>
      </c>
      <c r="BR478" s="204" t="str">
        <f t="shared" si="147"/>
        <v>Macrolides</v>
      </c>
      <c r="BS478" s="204" t="str">
        <f t="shared" si="148"/>
        <v/>
      </c>
      <c r="BT478" s="204" t="str">
        <f t="shared" si="149"/>
        <v/>
      </c>
      <c r="BU478" s="104" t="str">
        <f t="shared" si="150"/>
        <v>Voie orale  hors prémélanges médicamenteux</v>
      </c>
      <c r="BV478" s="202" t="str">
        <f t="shared" si="151"/>
        <v/>
      </c>
      <c r="BX478"/>
      <c r="BY478"/>
      <c r="BZ478"/>
      <c r="CA478"/>
      <c r="CB478"/>
      <c r="CD478"/>
      <c r="CO478" s="202">
        <v>477</v>
      </c>
    </row>
    <row r="479" spans="1:93" x14ac:dyDescent="0.25">
      <c r="A479" s="203" t="s">
        <v>3259</v>
      </c>
      <c r="B479" s="204" t="s">
        <v>3260</v>
      </c>
      <c r="C479" s="204" t="s">
        <v>2818</v>
      </c>
      <c r="D479" s="210" t="s">
        <v>947</v>
      </c>
      <c r="E479" s="204" t="s">
        <v>906</v>
      </c>
      <c r="F479" s="204" t="s">
        <v>3261</v>
      </c>
      <c r="G479" s="204" t="s">
        <v>908</v>
      </c>
      <c r="H479" s="204" t="s">
        <v>955</v>
      </c>
      <c r="I479" s="204" t="s">
        <v>910</v>
      </c>
      <c r="J479" s="204" t="s">
        <v>855</v>
      </c>
      <c r="K479" s="204" t="s">
        <v>855</v>
      </c>
      <c r="L479" s="204" t="s">
        <v>2299</v>
      </c>
      <c r="M479" s="204" t="s">
        <v>213</v>
      </c>
      <c r="N479" s="204" t="s">
        <v>863</v>
      </c>
      <c r="O479" s="204" t="s">
        <v>918</v>
      </c>
      <c r="P479" s="204" t="s">
        <v>859</v>
      </c>
      <c r="Q479" s="204" t="s">
        <v>1236</v>
      </c>
      <c r="R479" s="204">
        <v>0</v>
      </c>
      <c r="S479" s="204">
        <v>0</v>
      </c>
      <c r="T479" s="204">
        <v>10</v>
      </c>
      <c r="U479" s="204">
        <v>5</v>
      </c>
      <c r="V479" s="204">
        <v>0</v>
      </c>
      <c r="W479" s="204">
        <v>0</v>
      </c>
      <c r="X479" s="204">
        <v>0</v>
      </c>
      <c r="Y479" s="204">
        <v>0</v>
      </c>
      <c r="Z479" s="204">
        <v>0</v>
      </c>
      <c r="AA479" s="204">
        <v>0</v>
      </c>
      <c r="AB479" s="204">
        <v>0</v>
      </c>
      <c r="AC479" s="204">
        <v>0</v>
      </c>
      <c r="AD479" s="204">
        <v>0</v>
      </c>
      <c r="AE479" s="204">
        <v>0</v>
      </c>
      <c r="AF479" s="204">
        <v>0</v>
      </c>
      <c r="AG479" s="204">
        <v>0</v>
      </c>
      <c r="AH479" s="204">
        <v>0</v>
      </c>
      <c r="AI479" s="204">
        <v>0</v>
      </c>
      <c r="AJ479" s="204"/>
      <c r="AK479" s="204"/>
      <c r="AL479" s="204"/>
      <c r="AM479" s="204"/>
      <c r="AN479" s="204"/>
      <c r="AO479" s="204"/>
      <c r="AP479" s="204"/>
      <c r="AQ479" s="204"/>
      <c r="AR479" s="204"/>
      <c r="AS479" s="204"/>
      <c r="AT479" s="204"/>
      <c r="AU479" s="204"/>
      <c r="AV479" s="204"/>
      <c r="AW479" s="204"/>
      <c r="AX479" s="204"/>
      <c r="AY479" s="204" t="str">
        <f t="shared" si="143"/>
        <v/>
      </c>
      <c r="AZ479" s="204" t="str">
        <f>IF(COUNTIF(AY:AY,AY479)=1,AY479,IF(AND(COUNTIF(AY:AY,AY479)&gt;1,COUNTIF(AZ$2:AZ478,AY479)&gt;=1),"",AY479))</f>
        <v/>
      </c>
      <c r="BA479" s="204" t="str">
        <v/>
      </c>
      <c r="BB479" s="204" t="str">
        <f>IF(BA479="","",MAX(BB$2:BB478)+1)</f>
        <v/>
      </c>
      <c r="BC479" s="204"/>
      <c r="BD479" s="204">
        <v>477</v>
      </c>
      <c r="BE479" s="204" t="str">
        <f t="shared" si="144"/>
        <v>SOLAMOCTA 697 MG/G POUDRE POUR ADMINISTRATION DANS L'EAU DE BOISSON DES POULETS CANARDS ET DINDES</v>
      </c>
      <c r="BF479" s="204" t="str">
        <f t="shared" si="133"/>
        <v>ORAL</v>
      </c>
      <c r="BG479" s="204" t="str">
        <f t="shared" si="134"/>
        <v>PENICILLINES</v>
      </c>
      <c r="BH479" s="204" t="str">
        <f t="shared" si="135"/>
        <v/>
      </c>
      <c r="BI479" s="204" t="str">
        <f t="shared" si="136"/>
        <v/>
      </c>
      <c r="BJ479" s="204" t="str">
        <f t="shared" si="137"/>
        <v>amoxicillin</v>
      </c>
      <c r="BK479" s="204" t="str">
        <f t="shared" si="138"/>
        <v/>
      </c>
      <c r="BL479" s="204" t="str">
        <f t="shared" si="139"/>
        <v/>
      </c>
      <c r="BM479" s="204" t="str">
        <f t="shared" si="145"/>
        <v>Amoxicilline</v>
      </c>
      <c r="BN479" s="204" t="str">
        <f t="shared" si="140"/>
        <v>Amoxicilline</v>
      </c>
      <c r="BO479" s="204" t="str">
        <f t="shared" si="141"/>
        <v/>
      </c>
      <c r="BP479" s="204" t="str">
        <f t="shared" si="142"/>
        <v/>
      </c>
      <c r="BQ479" s="204" t="str">
        <f t="shared" si="146"/>
        <v>Penicillines</v>
      </c>
      <c r="BR479" s="204" t="str">
        <f t="shared" si="147"/>
        <v>Penicillines</v>
      </c>
      <c r="BS479" s="204" t="str">
        <f t="shared" si="148"/>
        <v/>
      </c>
      <c r="BT479" s="204" t="str">
        <f t="shared" si="149"/>
        <v/>
      </c>
      <c r="BU479" s="104" t="str">
        <f t="shared" si="150"/>
        <v>Voie orale  hors prémélanges médicamenteux</v>
      </c>
      <c r="BV479" s="202" t="str">
        <f t="shared" si="151"/>
        <v/>
      </c>
      <c r="BX479"/>
      <c r="BY479"/>
      <c r="BZ479"/>
      <c r="CA479"/>
      <c r="CB479"/>
      <c r="CD479"/>
      <c r="CO479" s="202">
        <v>478</v>
      </c>
    </row>
    <row r="480" spans="1:93" x14ac:dyDescent="0.25">
      <c r="A480" s="203" t="s">
        <v>3259</v>
      </c>
      <c r="B480" s="204" t="s">
        <v>3262</v>
      </c>
      <c r="C480" s="204" t="s">
        <v>2821</v>
      </c>
      <c r="D480" s="210" t="s">
        <v>959</v>
      </c>
      <c r="E480" s="204" t="s">
        <v>906</v>
      </c>
      <c r="F480" s="204" t="s">
        <v>3261</v>
      </c>
      <c r="G480" s="204" t="s">
        <v>908</v>
      </c>
      <c r="H480" s="204" t="s">
        <v>955</v>
      </c>
      <c r="I480" s="204" t="s">
        <v>910</v>
      </c>
      <c r="J480" s="204" t="s">
        <v>855</v>
      </c>
      <c r="K480" s="204" t="s">
        <v>855</v>
      </c>
      <c r="L480" s="204" t="s">
        <v>2299</v>
      </c>
      <c r="M480" s="204" t="s">
        <v>213</v>
      </c>
      <c r="N480" s="204" t="s">
        <v>863</v>
      </c>
      <c r="O480" s="204" t="s">
        <v>918</v>
      </c>
      <c r="P480" s="204" t="s">
        <v>859</v>
      </c>
      <c r="Q480" s="204" t="s">
        <v>868</v>
      </c>
      <c r="R480" s="204">
        <v>0</v>
      </c>
      <c r="S480" s="204">
        <v>0</v>
      </c>
      <c r="T480" s="204">
        <v>10</v>
      </c>
      <c r="U480" s="204">
        <v>5</v>
      </c>
      <c r="V480" s="204">
        <v>0</v>
      </c>
      <c r="W480" s="204">
        <v>0</v>
      </c>
      <c r="X480" s="204">
        <v>0</v>
      </c>
      <c r="Y480" s="204">
        <v>0</v>
      </c>
      <c r="Z480" s="204">
        <v>0</v>
      </c>
      <c r="AA480" s="204">
        <v>0</v>
      </c>
      <c r="AB480" s="204">
        <v>0</v>
      </c>
      <c r="AC480" s="204">
        <v>0</v>
      </c>
      <c r="AD480" s="204">
        <v>0</v>
      </c>
      <c r="AE480" s="204">
        <v>0</v>
      </c>
      <c r="AF480" s="204">
        <v>0</v>
      </c>
      <c r="AG480" s="204">
        <v>0</v>
      </c>
      <c r="AH480" s="204">
        <v>0</v>
      </c>
      <c r="AI480" s="204">
        <v>0</v>
      </c>
      <c r="AJ480" s="204"/>
      <c r="AK480" s="204"/>
      <c r="AL480" s="204"/>
      <c r="AM480" s="204"/>
      <c r="AN480" s="204"/>
      <c r="AO480" s="204"/>
      <c r="AP480" s="204"/>
      <c r="AQ480" s="204"/>
      <c r="AR480" s="204"/>
      <c r="AS480" s="204"/>
      <c r="AT480" s="204"/>
      <c r="AU480" s="204"/>
      <c r="AV480" s="204"/>
      <c r="AW480" s="204"/>
      <c r="AX480" s="204"/>
      <c r="AY480" s="204" t="str">
        <f t="shared" si="143"/>
        <v/>
      </c>
      <c r="AZ480" s="204" t="str">
        <f>IF(COUNTIF(AY:AY,AY480)=1,AY480,IF(AND(COUNTIF(AY:AY,AY480)&gt;1,COUNTIF(AZ$2:AZ479,AY480)&gt;=1),"",AY480))</f>
        <v/>
      </c>
      <c r="BA480" s="204" t="str">
        <v/>
      </c>
      <c r="BB480" s="204" t="str">
        <f>IF(BA480="","",MAX(BB$2:BB479)+1)</f>
        <v/>
      </c>
      <c r="BC480" s="204"/>
      <c r="BD480" s="204">
        <v>478</v>
      </c>
      <c r="BE480" s="204" t="str">
        <f t="shared" si="144"/>
        <v>SOLDOXIN 100 MG/ML SOLUTION BUVABLE POUR POULES POULETS ET PORCINS</v>
      </c>
      <c r="BF480" s="204" t="str">
        <f t="shared" si="133"/>
        <v>ORAL</v>
      </c>
      <c r="BG480" s="204" t="str">
        <f t="shared" si="134"/>
        <v>TETRACYCLINES</v>
      </c>
      <c r="BH480" s="204" t="str">
        <f t="shared" si="135"/>
        <v/>
      </c>
      <c r="BI480" s="204" t="str">
        <f t="shared" si="136"/>
        <v/>
      </c>
      <c r="BJ480" s="204" t="str">
        <f t="shared" si="137"/>
        <v>doxycycline</v>
      </c>
      <c r="BK480" s="204" t="str">
        <f t="shared" si="138"/>
        <v/>
      </c>
      <c r="BL480" s="204" t="str">
        <f t="shared" si="139"/>
        <v/>
      </c>
      <c r="BM480" s="204" t="str">
        <f t="shared" si="145"/>
        <v>Doxycycline</v>
      </c>
      <c r="BN480" s="204" t="str">
        <f t="shared" si="140"/>
        <v>Doxycycline</v>
      </c>
      <c r="BO480" s="204" t="str">
        <f t="shared" si="141"/>
        <v/>
      </c>
      <c r="BP480" s="204" t="str">
        <f t="shared" si="142"/>
        <v/>
      </c>
      <c r="BQ480" s="204" t="str">
        <f t="shared" si="146"/>
        <v>Tetracyclines</v>
      </c>
      <c r="BR480" s="204" t="str">
        <f t="shared" si="147"/>
        <v>Tetracyclines</v>
      </c>
      <c r="BS480" s="204" t="str">
        <f t="shared" si="148"/>
        <v/>
      </c>
      <c r="BT480" s="204" t="str">
        <f t="shared" si="149"/>
        <v/>
      </c>
      <c r="BU480" s="104" t="str">
        <f t="shared" si="150"/>
        <v>Voie orale  hors prémélanges médicamenteux</v>
      </c>
      <c r="BV480" s="202" t="str">
        <f t="shared" si="151"/>
        <v/>
      </c>
      <c r="BX480"/>
      <c r="BY480"/>
      <c r="BZ480"/>
      <c r="CA480"/>
      <c r="CB480"/>
      <c r="CD480"/>
      <c r="CO480" s="202">
        <v>479</v>
      </c>
    </row>
    <row r="481" spans="1:93" x14ac:dyDescent="0.25">
      <c r="A481" s="203" t="s">
        <v>4493</v>
      </c>
      <c r="B481" s="204" t="s">
        <v>4494</v>
      </c>
      <c r="C481" s="204" t="s">
        <v>989</v>
      </c>
      <c r="D481" s="210" t="s">
        <v>923</v>
      </c>
      <c r="E481" s="204" t="s">
        <v>924</v>
      </c>
      <c r="F481" s="204" t="s">
        <v>365</v>
      </c>
      <c r="G481" s="204" t="s">
        <v>925</v>
      </c>
      <c r="H481" s="204" t="s">
        <v>4495</v>
      </c>
      <c r="I481" s="204" t="s">
        <v>910</v>
      </c>
      <c r="J481" s="204" t="s">
        <v>855</v>
      </c>
      <c r="K481" s="204" t="s">
        <v>855</v>
      </c>
      <c r="L481" s="204" t="s">
        <v>2299</v>
      </c>
      <c r="M481" s="204" t="s">
        <v>213</v>
      </c>
      <c r="N481" s="204" t="s">
        <v>3790</v>
      </c>
      <c r="O481" s="204" t="s">
        <v>992</v>
      </c>
      <c r="P481" s="204" t="s">
        <v>859</v>
      </c>
      <c r="Q481" s="204" t="s">
        <v>3790</v>
      </c>
      <c r="R481" s="204">
        <v>8.66</v>
      </c>
      <c r="S481" s="204">
        <v>5</v>
      </c>
      <c r="T481" s="204">
        <v>0</v>
      </c>
      <c r="U481" s="204">
        <v>0</v>
      </c>
      <c r="V481" s="204">
        <v>0</v>
      </c>
      <c r="W481" s="204">
        <v>0</v>
      </c>
      <c r="X481" s="204">
        <v>0</v>
      </c>
      <c r="Y481" s="204">
        <v>0</v>
      </c>
      <c r="Z481" s="204">
        <v>0</v>
      </c>
      <c r="AA481" s="204">
        <v>0</v>
      </c>
      <c r="AB481" s="204">
        <v>0</v>
      </c>
      <c r="AC481" s="204">
        <v>0</v>
      </c>
      <c r="AD481" s="204">
        <v>8.66</v>
      </c>
      <c r="AE481" s="204">
        <v>5</v>
      </c>
      <c r="AF481" s="204">
        <v>21.65</v>
      </c>
      <c r="AG481" s="204">
        <v>5</v>
      </c>
      <c r="AH481" s="204">
        <v>0</v>
      </c>
      <c r="AI481" s="204">
        <v>0</v>
      </c>
      <c r="AJ481" s="204"/>
      <c r="AK481" s="204"/>
      <c r="AL481" s="204"/>
      <c r="AM481" s="204"/>
      <c r="AN481" s="204"/>
      <c r="AO481" s="204"/>
      <c r="AP481" s="204"/>
      <c r="AQ481" s="204"/>
      <c r="AR481" s="204"/>
      <c r="AS481" s="204"/>
      <c r="AT481" s="204"/>
      <c r="AU481" s="204"/>
      <c r="AV481" s="204"/>
      <c r="AW481" s="204"/>
      <c r="AX481" s="204"/>
      <c r="AY481" s="204" t="str">
        <f t="shared" si="143"/>
        <v>DOXYVETO-C 433 MG/G POUDRE POUR ADMINISTRATION DANS L'EAU DE BOISSON / LE LAIT DE REMPLACEMENT POUR LES BOVINS, PORCINS ET POULETS</v>
      </c>
      <c r="AZ481" s="204" t="str">
        <f>IF(COUNTIF(AY:AY,AY481)=1,AY481,IF(AND(COUNTIF(AY:AY,AY481)&gt;1,COUNTIF(AZ$2:AZ480,AY481)&gt;=1),"",AY481))</f>
        <v>DOXYVETO-C 433 MG/G POUDRE POUR ADMINISTRATION DANS L'EAU DE BOISSON / LE LAIT DE REMPLACEMENT POUR LES BOVINS, PORCINS ET POULETS</v>
      </c>
      <c r="BA481" s="204" t="str">
        <v/>
      </c>
      <c r="BB481" s="204" t="str">
        <f>IF(BA481="","",MAX(BB$2:BB480)+1)</f>
        <v/>
      </c>
      <c r="BC481" s="204"/>
      <c r="BD481" s="204">
        <v>479</v>
      </c>
      <c r="BE481" s="204" t="str">
        <f t="shared" si="144"/>
        <v>SOLUCOL</v>
      </c>
      <c r="BF481" s="204" t="str">
        <f t="shared" si="133"/>
        <v>INJ</v>
      </c>
      <c r="BG481" s="204" t="str">
        <f t="shared" si="134"/>
        <v>POLYPEPTIDES</v>
      </c>
      <c r="BH481" s="204" t="str">
        <f t="shared" si="135"/>
        <v/>
      </c>
      <c r="BI481" s="204" t="str">
        <f t="shared" si="136"/>
        <v/>
      </c>
      <c r="BJ481" s="204" t="str">
        <f t="shared" si="137"/>
        <v>colistin</v>
      </c>
      <c r="BK481" s="204" t="str">
        <f t="shared" si="138"/>
        <v/>
      </c>
      <c r="BL481" s="204" t="str">
        <f t="shared" si="139"/>
        <v/>
      </c>
      <c r="BM481" s="204" t="str">
        <f t="shared" si="145"/>
        <v>Colistine</v>
      </c>
      <c r="BN481" s="204" t="str">
        <f t="shared" si="140"/>
        <v>Colistine</v>
      </c>
      <c r="BO481" s="204" t="str">
        <f t="shared" si="141"/>
        <v/>
      </c>
      <c r="BP481" s="204" t="str">
        <f t="shared" si="142"/>
        <v/>
      </c>
      <c r="BQ481" s="204" t="str">
        <f t="shared" si="146"/>
        <v>Polypeptides</v>
      </c>
      <c r="BR481" s="204" t="str">
        <f t="shared" si="147"/>
        <v>Polypeptides</v>
      </c>
      <c r="BS481" s="204" t="str">
        <f t="shared" si="148"/>
        <v/>
      </c>
      <c r="BT481" s="204" t="str">
        <f t="shared" si="149"/>
        <v/>
      </c>
      <c r="BU481" s="104" t="str">
        <f t="shared" si="150"/>
        <v>Voie parentérale</v>
      </c>
      <c r="BV481" s="202" t="str">
        <f t="shared" si="151"/>
        <v>x</v>
      </c>
      <c r="BX481"/>
      <c r="BY481"/>
      <c r="BZ481"/>
      <c r="CA481"/>
      <c r="CB481"/>
      <c r="CD481"/>
      <c r="CO481" s="202">
        <v>480</v>
      </c>
    </row>
    <row r="482" spans="1:93" x14ac:dyDescent="0.25">
      <c r="A482" s="203" t="s">
        <v>3230</v>
      </c>
      <c r="B482" s="204" t="s">
        <v>3231</v>
      </c>
      <c r="C482" s="204" t="s">
        <v>2620</v>
      </c>
      <c r="D482" s="210" t="s">
        <v>966</v>
      </c>
      <c r="E482" s="204" t="s">
        <v>852</v>
      </c>
      <c r="F482" s="204" t="s">
        <v>366</v>
      </c>
      <c r="G482" s="204" t="s">
        <v>853</v>
      </c>
      <c r="H482" s="204" t="s">
        <v>1612</v>
      </c>
      <c r="I482" s="204" t="s">
        <v>853</v>
      </c>
      <c r="J482" s="204" t="s">
        <v>891</v>
      </c>
      <c r="K482" s="204" t="s">
        <v>891</v>
      </c>
      <c r="L482" s="204" t="s">
        <v>3232</v>
      </c>
      <c r="M482" s="204" t="s">
        <v>213</v>
      </c>
      <c r="N482" s="204" t="s">
        <v>851</v>
      </c>
      <c r="O482" s="204" t="s">
        <v>858</v>
      </c>
      <c r="P482" s="204" t="s">
        <v>859</v>
      </c>
      <c r="Q482" s="204" t="s">
        <v>1137</v>
      </c>
      <c r="R482" s="204">
        <v>2.5</v>
      </c>
      <c r="S482" s="204">
        <v>1</v>
      </c>
      <c r="T482" s="204">
        <v>0</v>
      </c>
      <c r="U482" s="204">
        <v>0</v>
      </c>
      <c r="V482" s="204">
        <v>0</v>
      </c>
      <c r="W482" s="204">
        <v>0</v>
      </c>
      <c r="X482" s="204">
        <v>0</v>
      </c>
      <c r="Y482" s="204">
        <v>0</v>
      </c>
      <c r="Z482" s="204">
        <v>0</v>
      </c>
      <c r="AA482" s="204">
        <v>0</v>
      </c>
      <c r="AB482" s="204">
        <v>2.5</v>
      </c>
      <c r="AC482" s="204">
        <v>1</v>
      </c>
      <c r="AD482" s="204">
        <v>2.5</v>
      </c>
      <c r="AE482" s="204">
        <v>1</v>
      </c>
      <c r="AF482" s="204">
        <v>0</v>
      </c>
      <c r="AG482" s="204">
        <v>0</v>
      </c>
      <c r="AH482" s="204">
        <v>0</v>
      </c>
      <c r="AI482" s="204">
        <v>0</v>
      </c>
      <c r="AJ482" s="204"/>
      <c r="AK482" s="204"/>
      <c r="AL482" s="204"/>
      <c r="AM482" s="204"/>
      <c r="AN482" s="204"/>
      <c r="AO482" s="204"/>
      <c r="AP482" s="204"/>
      <c r="AQ482" s="204"/>
      <c r="AR482" s="204"/>
      <c r="AS482" s="204"/>
      <c r="AT482" s="204"/>
      <c r="AU482" s="204"/>
      <c r="AV482" s="204"/>
      <c r="AW482" s="204"/>
      <c r="AX482" s="204"/>
      <c r="AY482" s="204" t="str">
        <f t="shared" si="143"/>
        <v>DRAXXIN 100 MG/ML SOLUTION INJECTABLE POUR BOVINS, PORCINS ET OVINS</v>
      </c>
      <c r="AZ482" s="204" t="str">
        <f>IF(COUNTIF(AY:AY,AY482)=1,AY482,IF(AND(COUNTIF(AY:AY,AY482)&gt;1,COUNTIF(AZ$2:AZ481,AY482)&gt;=1),"",AY482))</f>
        <v>DRAXXIN 100 MG/ML SOLUTION INJECTABLE POUR BOVINS, PORCINS ET OVINS</v>
      </c>
      <c r="BA482" s="204" t="str">
        <v/>
      </c>
      <c r="BB482" s="204" t="str">
        <f>IF(BA482="","",MAX(BB$2:BB481)+1)</f>
        <v/>
      </c>
      <c r="BC482" s="204"/>
      <c r="BD482" s="204">
        <v>480</v>
      </c>
      <c r="BE482" s="204" t="str">
        <f t="shared" si="144"/>
        <v>SOLUDOX 433 MG/G POUDRE POUR ADMINISTRATION DANS L'EAU DE BOISSON POUR DINDES</v>
      </c>
      <c r="BF482" s="204" t="str">
        <f t="shared" si="133"/>
        <v>ORAL</v>
      </c>
      <c r="BG482" s="204" t="str">
        <f t="shared" si="134"/>
        <v>TETRACYCLINES</v>
      </c>
      <c r="BH482" s="204" t="str">
        <f t="shared" si="135"/>
        <v/>
      </c>
      <c r="BI482" s="204" t="str">
        <f t="shared" si="136"/>
        <v/>
      </c>
      <c r="BJ482" s="204" t="str">
        <f t="shared" si="137"/>
        <v>doxycycline</v>
      </c>
      <c r="BK482" s="204" t="str">
        <f t="shared" si="138"/>
        <v/>
      </c>
      <c r="BL482" s="204" t="str">
        <f t="shared" si="139"/>
        <v/>
      </c>
      <c r="BM482" s="204" t="str">
        <f t="shared" si="145"/>
        <v>Doxycycline</v>
      </c>
      <c r="BN482" s="204" t="str">
        <f t="shared" si="140"/>
        <v>Doxycycline</v>
      </c>
      <c r="BO482" s="204" t="str">
        <f t="shared" si="141"/>
        <v/>
      </c>
      <c r="BP482" s="204" t="str">
        <f t="shared" si="142"/>
        <v/>
      </c>
      <c r="BQ482" s="204" t="str">
        <f t="shared" si="146"/>
        <v>Tetracyclines</v>
      </c>
      <c r="BR482" s="204" t="str">
        <f t="shared" si="147"/>
        <v>Tetracyclines</v>
      </c>
      <c r="BS482" s="204" t="str">
        <f t="shared" si="148"/>
        <v/>
      </c>
      <c r="BT482" s="204" t="str">
        <f t="shared" si="149"/>
        <v/>
      </c>
      <c r="BU482" s="104" t="str">
        <f t="shared" si="150"/>
        <v>Voie orale  hors prémélanges médicamenteux</v>
      </c>
      <c r="BV482" s="202" t="str">
        <f t="shared" si="151"/>
        <v/>
      </c>
      <c r="BX482"/>
      <c r="BY482"/>
      <c r="BZ482"/>
      <c r="CA482"/>
      <c r="CB482"/>
      <c r="CD482"/>
      <c r="CO482" s="202">
        <v>481</v>
      </c>
    </row>
    <row r="483" spans="1:93" x14ac:dyDescent="0.25">
      <c r="A483" s="203" t="s">
        <v>3230</v>
      </c>
      <c r="B483" s="204" t="s">
        <v>3233</v>
      </c>
      <c r="C483" s="204" t="s">
        <v>1353</v>
      </c>
      <c r="D483" s="210" t="s">
        <v>868</v>
      </c>
      <c r="E483" s="204" t="s">
        <v>852</v>
      </c>
      <c r="F483" s="204" t="s">
        <v>366</v>
      </c>
      <c r="G483" s="204" t="s">
        <v>853</v>
      </c>
      <c r="H483" s="204" t="s">
        <v>1612</v>
      </c>
      <c r="I483" s="204" t="s">
        <v>853</v>
      </c>
      <c r="J483" s="204" t="s">
        <v>891</v>
      </c>
      <c r="K483" s="204" t="s">
        <v>891</v>
      </c>
      <c r="L483" s="204" t="s">
        <v>3232</v>
      </c>
      <c r="M483" s="204" t="s">
        <v>213</v>
      </c>
      <c r="N483" s="204" t="s">
        <v>851</v>
      </c>
      <c r="O483" s="204" t="s">
        <v>858</v>
      </c>
      <c r="P483" s="204" t="s">
        <v>859</v>
      </c>
      <c r="Q483" s="204" t="s">
        <v>983</v>
      </c>
      <c r="R483" s="204">
        <v>2.5</v>
      </c>
      <c r="S483" s="204">
        <v>1</v>
      </c>
      <c r="T483" s="204">
        <v>0</v>
      </c>
      <c r="U483" s="204">
        <v>0</v>
      </c>
      <c r="V483" s="204">
        <v>0</v>
      </c>
      <c r="W483" s="204">
        <v>0</v>
      </c>
      <c r="X483" s="204">
        <v>0</v>
      </c>
      <c r="Y483" s="204">
        <v>0</v>
      </c>
      <c r="Z483" s="204">
        <v>0</v>
      </c>
      <c r="AA483" s="204">
        <v>0</v>
      </c>
      <c r="AB483" s="204">
        <v>2.5</v>
      </c>
      <c r="AC483" s="204">
        <v>1</v>
      </c>
      <c r="AD483" s="204">
        <v>2.5</v>
      </c>
      <c r="AE483" s="204">
        <v>1</v>
      </c>
      <c r="AF483" s="204">
        <v>0</v>
      </c>
      <c r="AG483" s="204">
        <v>0</v>
      </c>
      <c r="AH483" s="204">
        <v>0</v>
      </c>
      <c r="AI483" s="204">
        <v>0</v>
      </c>
      <c r="AJ483" s="204"/>
      <c r="AK483" s="204"/>
      <c r="AL483" s="204"/>
      <c r="AM483" s="204"/>
      <c r="AN483" s="204"/>
      <c r="AO483" s="204"/>
      <c r="AP483" s="204"/>
      <c r="AQ483" s="204"/>
      <c r="AR483" s="204"/>
      <c r="AS483" s="204"/>
      <c r="AT483" s="204"/>
      <c r="AU483" s="204"/>
      <c r="AV483" s="204"/>
      <c r="AW483" s="204"/>
      <c r="AX483" s="204"/>
      <c r="AY483" s="204" t="str">
        <f t="shared" si="143"/>
        <v>DRAXXIN 100 MG/ML SOLUTION INJECTABLE POUR BOVINS, PORCINS ET OVINS</v>
      </c>
      <c r="AZ483" s="204" t="str">
        <f>IF(COUNTIF(AY:AY,AY483)=1,AY483,IF(AND(COUNTIF(AY:AY,AY483)&gt;1,COUNTIF(AZ$2:AZ482,AY483)&gt;=1),"",AY483))</f>
        <v/>
      </c>
      <c r="BA483" s="204" t="str">
        <v/>
      </c>
      <c r="BB483" s="204" t="str">
        <f>IF(BA483="","",MAX(BB$2:BB482)+1)</f>
        <v/>
      </c>
      <c r="BC483" s="204"/>
      <c r="BD483" s="204">
        <v>481</v>
      </c>
      <c r="BE483" s="204" t="str">
        <f t="shared" si="144"/>
        <v>SOLUDOX 433 MG/G POUDRE POUR ADMINISTRATION DANS L'EAU DE BOISSON POUR PORCS ET POULETS</v>
      </c>
      <c r="BF483" s="204" t="str">
        <f t="shared" si="133"/>
        <v>ORAL</v>
      </c>
      <c r="BG483" s="204" t="str">
        <f t="shared" si="134"/>
        <v>TETRACYCLINES</v>
      </c>
      <c r="BH483" s="204" t="str">
        <f t="shared" si="135"/>
        <v/>
      </c>
      <c r="BI483" s="204" t="str">
        <f t="shared" si="136"/>
        <v/>
      </c>
      <c r="BJ483" s="204" t="str">
        <f t="shared" si="137"/>
        <v>doxycycline</v>
      </c>
      <c r="BK483" s="204" t="str">
        <f t="shared" si="138"/>
        <v/>
      </c>
      <c r="BL483" s="204" t="str">
        <f t="shared" si="139"/>
        <v/>
      </c>
      <c r="BM483" s="204" t="str">
        <f t="shared" si="145"/>
        <v>Doxycycline</v>
      </c>
      <c r="BN483" s="204" t="str">
        <f t="shared" si="140"/>
        <v>Doxycycline</v>
      </c>
      <c r="BO483" s="204" t="str">
        <f t="shared" si="141"/>
        <v/>
      </c>
      <c r="BP483" s="204" t="str">
        <f t="shared" si="142"/>
        <v/>
      </c>
      <c r="BQ483" s="204" t="str">
        <f t="shared" si="146"/>
        <v>Tetracyclines</v>
      </c>
      <c r="BR483" s="204" t="str">
        <f t="shared" si="147"/>
        <v>Tetracyclines</v>
      </c>
      <c r="BS483" s="204" t="str">
        <f t="shared" si="148"/>
        <v/>
      </c>
      <c r="BT483" s="204" t="str">
        <f t="shared" si="149"/>
        <v/>
      </c>
      <c r="BU483" s="104" t="str">
        <f t="shared" si="150"/>
        <v>Voie orale  hors prémélanges médicamenteux</v>
      </c>
      <c r="BV483" s="202" t="str">
        <f t="shared" si="151"/>
        <v/>
      </c>
      <c r="BX483"/>
      <c r="BY483"/>
      <c r="BZ483"/>
      <c r="CA483"/>
      <c r="CB483"/>
      <c r="CD483"/>
      <c r="CO483" s="202">
        <v>482</v>
      </c>
    </row>
    <row r="484" spans="1:93" x14ac:dyDescent="0.25">
      <c r="A484" s="203" t="s">
        <v>3230</v>
      </c>
      <c r="B484" s="204" t="s">
        <v>3234</v>
      </c>
      <c r="C484" s="204" t="s">
        <v>880</v>
      </c>
      <c r="D484" s="210" t="s">
        <v>851</v>
      </c>
      <c r="E484" s="204" t="s">
        <v>852</v>
      </c>
      <c r="F484" s="204" t="s">
        <v>366</v>
      </c>
      <c r="G484" s="204" t="s">
        <v>853</v>
      </c>
      <c r="H484" s="204" t="s">
        <v>1612</v>
      </c>
      <c r="I484" s="204" t="s">
        <v>853</v>
      </c>
      <c r="J484" s="204" t="s">
        <v>891</v>
      </c>
      <c r="K484" s="204" t="s">
        <v>891</v>
      </c>
      <c r="L484" s="204" t="s">
        <v>3232</v>
      </c>
      <c r="M484" s="204" t="s">
        <v>213</v>
      </c>
      <c r="N484" s="204" t="s">
        <v>851</v>
      </c>
      <c r="O484" s="204" t="s">
        <v>858</v>
      </c>
      <c r="P484" s="204" t="s">
        <v>859</v>
      </c>
      <c r="Q484" s="204" t="s">
        <v>947</v>
      </c>
      <c r="R484" s="204">
        <v>2.5</v>
      </c>
      <c r="S484" s="204">
        <v>1</v>
      </c>
      <c r="T484" s="204">
        <v>0</v>
      </c>
      <c r="U484" s="204">
        <v>0</v>
      </c>
      <c r="V484" s="204">
        <v>0</v>
      </c>
      <c r="W484" s="204">
        <v>0</v>
      </c>
      <c r="X484" s="204">
        <v>0</v>
      </c>
      <c r="Y484" s="204">
        <v>0</v>
      </c>
      <c r="Z484" s="204">
        <v>0</v>
      </c>
      <c r="AA484" s="204">
        <v>0</v>
      </c>
      <c r="AB484" s="204">
        <v>2.5</v>
      </c>
      <c r="AC484" s="204">
        <v>1</v>
      </c>
      <c r="AD484" s="204">
        <v>2.5</v>
      </c>
      <c r="AE484" s="204">
        <v>1</v>
      </c>
      <c r="AF484" s="204">
        <v>0</v>
      </c>
      <c r="AG484" s="204">
        <v>0</v>
      </c>
      <c r="AH484" s="204">
        <v>0</v>
      </c>
      <c r="AI484" s="204">
        <v>0</v>
      </c>
      <c r="AJ484" s="204"/>
      <c r="AK484" s="204"/>
      <c r="AL484" s="204"/>
      <c r="AM484" s="204"/>
      <c r="AN484" s="204"/>
      <c r="AO484" s="204"/>
      <c r="AP484" s="204"/>
      <c r="AQ484" s="204"/>
      <c r="AR484" s="204"/>
      <c r="AS484" s="204"/>
      <c r="AT484" s="204"/>
      <c r="AU484" s="204"/>
      <c r="AV484" s="204"/>
      <c r="AW484" s="204"/>
      <c r="AX484" s="204"/>
      <c r="AY484" s="204" t="str">
        <f t="shared" si="143"/>
        <v>DRAXXIN 100 MG/ML SOLUTION INJECTABLE POUR BOVINS, PORCINS ET OVINS</v>
      </c>
      <c r="AZ484" s="204" t="str">
        <f>IF(COUNTIF(AY:AY,AY484)=1,AY484,IF(AND(COUNTIF(AY:AY,AY484)&gt;1,COUNTIF(AZ$2:AZ483,AY484)&gt;=1),"",AY484))</f>
        <v/>
      </c>
      <c r="BA484" s="204" t="str">
        <v/>
      </c>
      <c r="BB484" s="204" t="str">
        <f>IF(BA484="","",MAX(BB$2:BB483)+1)</f>
        <v/>
      </c>
      <c r="BC484" s="204"/>
      <c r="BD484" s="204">
        <v>482</v>
      </c>
      <c r="BE484" s="204" t="str">
        <f t="shared" si="144"/>
        <v>SPECIORLAC</v>
      </c>
      <c r="BF484" s="204" t="str">
        <f t="shared" si="133"/>
        <v>INTRAMAM</v>
      </c>
      <c r="BG484" s="204" t="str">
        <f t="shared" si="134"/>
        <v>MACROLIDES</v>
      </c>
      <c r="BH484" s="204" t="str">
        <f t="shared" si="135"/>
        <v>AMINOGLYCOSIDES</v>
      </c>
      <c r="BI484" s="204" t="str">
        <f t="shared" si="136"/>
        <v/>
      </c>
      <c r="BJ484" s="204" t="str">
        <f t="shared" si="137"/>
        <v>spiramycin</v>
      </c>
      <c r="BK484" s="204" t="str">
        <f t="shared" si="138"/>
        <v>neomycin</v>
      </c>
      <c r="BL484" s="204" t="str">
        <f t="shared" si="139"/>
        <v/>
      </c>
      <c r="BM484" s="204" t="str">
        <f t="shared" si="145"/>
        <v>Spiramycine + Néomycine</v>
      </c>
      <c r="BN484" s="204" t="str">
        <f t="shared" si="140"/>
        <v>Spiramycine</v>
      </c>
      <c r="BO484" s="204" t="str">
        <f t="shared" si="141"/>
        <v>Néomycine</v>
      </c>
      <c r="BP484" s="204" t="str">
        <f t="shared" si="142"/>
        <v/>
      </c>
      <c r="BQ484" s="204" t="str">
        <f t="shared" si="146"/>
        <v>Macrolides + Aminoglycosides</v>
      </c>
      <c r="BR484" s="204" t="str">
        <f t="shared" si="147"/>
        <v>Macrolides</v>
      </c>
      <c r="BS484" s="204" t="str">
        <f t="shared" si="148"/>
        <v>Aminoglycosides</v>
      </c>
      <c r="BT484" s="204" t="str">
        <f t="shared" si="149"/>
        <v/>
      </c>
      <c r="BU484" s="104" t="str">
        <f t="shared" si="150"/>
        <v>Voie intramammaire</v>
      </c>
      <c r="BV484" s="202" t="str">
        <f t="shared" si="151"/>
        <v/>
      </c>
      <c r="BX484"/>
      <c r="BY484"/>
      <c r="BZ484"/>
      <c r="CA484"/>
      <c r="CB484"/>
      <c r="CD484"/>
      <c r="CO484" s="202">
        <v>483</v>
      </c>
    </row>
    <row r="485" spans="1:93" x14ac:dyDescent="0.25">
      <c r="A485" s="203" t="s">
        <v>3230</v>
      </c>
      <c r="B485" s="204" t="s">
        <v>3235</v>
      </c>
      <c r="C485" s="204" t="s">
        <v>884</v>
      </c>
      <c r="D485" s="210" t="s">
        <v>863</v>
      </c>
      <c r="E485" s="204" t="s">
        <v>852</v>
      </c>
      <c r="F485" s="204" t="s">
        <v>366</v>
      </c>
      <c r="G485" s="204" t="s">
        <v>853</v>
      </c>
      <c r="H485" s="204" t="s">
        <v>1612</v>
      </c>
      <c r="I485" s="204" t="s">
        <v>853</v>
      </c>
      <c r="J485" s="204" t="s">
        <v>891</v>
      </c>
      <c r="K485" s="204" t="s">
        <v>891</v>
      </c>
      <c r="L485" s="204" t="s">
        <v>3232</v>
      </c>
      <c r="M485" s="204" t="s">
        <v>213</v>
      </c>
      <c r="N485" s="204" t="s">
        <v>851</v>
      </c>
      <c r="O485" s="204" t="s">
        <v>858</v>
      </c>
      <c r="P485" s="204" t="s">
        <v>859</v>
      </c>
      <c r="Q485" s="204" t="s">
        <v>950</v>
      </c>
      <c r="R485" s="204">
        <v>2.5</v>
      </c>
      <c r="S485" s="204">
        <v>1</v>
      </c>
      <c r="T485" s="204">
        <v>0</v>
      </c>
      <c r="U485" s="204">
        <v>0</v>
      </c>
      <c r="V485" s="204">
        <v>0</v>
      </c>
      <c r="W485" s="204">
        <v>0</v>
      </c>
      <c r="X485" s="204">
        <v>0</v>
      </c>
      <c r="Y485" s="204">
        <v>0</v>
      </c>
      <c r="Z485" s="204">
        <v>0</v>
      </c>
      <c r="AA485" s="204">
        <v>0</v>
      </c>
      <c r="AB485" s="204">
        <v>2.5</v>
      </c>
      <c r="AC485" s="204">
        <v>1</v>
      </c>
      <c r="AD485" s="204">
        <v>2.5</v>
      </c>
      <c r="AE485" s="204">
        <v>1</v>
      </c>
      <c r="AF485" s="204">
        <v>0</v>
      </c>
      <c r="AG485" s="204">
        <v>0</v>
      </c>
      <c r="AH485" s="204">
        <v>0</v>
      </c>
      <c r="AI485" s="204">
        <v>0</v>
      </c>
      <c r="AJ485" s="204"/>
      <c r="AK485" s="204"/>
      <c r="AL485" s="204"/>
      <c r="AM485" s="204"/>
      <c r="AN485" s="204"/>
      <c r="AO485" s="204"/>
      <c r="AP485" s="204"/>
      <c r="AQ485" s="204"/>
      <c r="AR485" s="204"/>
      <c r="AS485" s="204"/>
      <c r="AT485" s="204"/>
      <c r="AU485" s="204"/>
      <c r="AV485" s="204"/>
      <c r="AW485" s="204"/>
      <c r="AX485" s="204"/>
      <c r="AY485" s="204" t="str">
        <f t="shared" si="143"/>
        <v>DRAXXIN 100 MG/ML SOLUTION INJECTABLE POUR BOVINS, PORCINS ET OVINS</v>
      </c>
      <c r="AZ485" s="204" t="str">
        <f>IF(COUNTIF(AY:AY,AY485)=1,AY485,IF(AND(COUNTIF(AY:AY,AY485)&gt;1,COUNTIF(AZ$2:AZ484,AY485)&gt;=1),"",AY485))</f>
        <v/>
      </c>
      <c r="BA485" s="204" t="str">
        <v/>
      </c>
      <c r="BB485" s="204" t="str">
        <f>IF(BA485="","",MAX(BB$2:BB484)+1)</f>
        <v/>
      </c>
      <c r="BC485" s="204"/>
      <c r="BD485" s="204">
        <v>483</v>
      </c>
      <c r="BE485" s="204" t="str">
        <f t="shared" si="144"/>
        <v>SPECTAM SOLUTION INJECTABLE</v>
      </c>
      <c r="BF485" s="204" t="str">
        <f t="shared" si="133"/>
        <v>INJ</v>
      </c>
      <c r="BG485" s="204" t="str">
        <f t="shared" si="134"/>
        <v>AMINOGLYCOSIDES</v>
      </c>
      <c r="BH485" s="204" t="str">
        <f t="shared" si="135"/>
        <v/>
      </c>
      <c r="BI485" s="204" t="str">
        <f t="shared" si="136"/>
        <v/>
      </c>
      <c r="BJ485" s="204" t="str">
        <f t="shared" si="137"/>
        <v>spectinomycin</v>
      </c>
      <c r="BK485" s="204" t="str">
        <f t="shared" si="138"/>
        <v/>
      </c>
      <c r="BL485" s="204" t="str">
        <f t="shared" si="139"/>
        <v/>
      </c>
      <c r="BM485" s="204" t="str">
        <f t="shared" si="145"/>
        <v>Spectinomycine</v>
      </c>
      <c r="BN485" s="204" t="str">
        <f t="shared" si="140"/>
        <v>Spectinomycine</v>
      </c>
      <c r="BO485" s="204" t="str">
        <f t="shared" si="141"/>
        <v/>
      </c>
      <c r="BP485" s="204" t="str">
        <f t="shared" si="142"/>
        <v/>
      </c>
      <c r="BQ485" s="204" t="str">
        <f t="shared" si="146"/>
        <v>Aminoglycosides</v>
      </c>
      <c r="BR485" s="204" t="str">
        <f t="shared" si="147"/>
        <v>Aminoglycosides</v>
      </c>
      <c r="BS485" s="204" t="str">
        <f t="shared" si="148"/>
        <v/>
      </c>
      <c r="BT485" s="204" t="str">
        <f t="shared" si="149"/>
        <v/>
      </c>
      <c r="BU485" s="104" t="str">
        <f t="shared" si="150"/>
        <v>Voie parentérale</v>
      </c>
      <c r="BV485" s="202" t="str">
        <f t="shared" si="151"/>
        <v/>
      </c>
      <c r="BX485"/>
      <c r="BY485"/>
      <c r="BZ485"/>
      <c r="CA485"/>
      <c r="CB485"/>
      <c r="CD485"/>
      <c r="CO485" s="202">
        <v>484</v>
      </c>
    </row>
    <row r="486" spans="1:93" x14ac:dyDescent="0.25">
      <c r="A486" s="203" t="s">
        <v>4387</v>
      </c>
      <c r="B486" s="204" t="s">
        <v>4388</v>
      </c>
      <c r="C486" s="204" t="s">
        <v>1494</v>
      </c>
      <c r="D486" s="210" t="s">
        <v>868</v>
      </c>
      <c r="E486" s="204" t="s">
        <v>852</v>
      </c>
      <c r="F486" s="204" t="s">
        <v>367</v>
      </c>
      <c r="G486" s="204" t="s">
        <v>853</v>
      </c>
      <c r="H486" s="204" t="s">
        <v>1326</v>
      </c>
      <c r="I486" s="204" t="s">
        <v>853</v>
      </c>
      <c r="J486" s="204" t="s">
        <v>891</v>
      </c>
      <c r="K486" s="204" t="s">
        <v>891</v>
      </c>
      <c r="L486" s="204" t="s">
        <v>3232</v>
      </c>
      <c r="M486" s="204" t="s">
        <v>213</v>
      </c>
      <c r="N486" s="204" t="s">
        <v>950</v>
      </c>
      <c r="O486" s="204" t="s">
        <v>858</v>
      </c>
      <c r="P486" s="204" t="s">
        <v>859</v>
      </c>
      <c r="Q486" s="204" t="s">
        <v>1240</v>
      </c>
      <c r="R486" s="204">
        <v>0</v>
      </c>
      <c r="S486" s="204">
        <v>0</v>
      </c>
      <c r="T486" s="204">
        <v>0</v>
      </c>
      <c r="U486" s="204">
        <v>0</v>
      </c>
      <c r="V486" s="204">
        <v>0</v>
      </c>
      <c r="W486" s="204">
        <v>0</v>
      </c>
      <c r="X486" s="204">
        <v>0</v>
      </c>
      <c r="Y486" s="204">
        <v>0</v>
      </c>
      <c r="Z486" s="204">
        <v>0</v>
      </c>
      <c r="AA486" s="204">
        <v>0</v>
      </c>
      <c r="AB486" s="204">
        <v>0</v>
      </c>
      <c r="AC486" s="204">
        <v>0</v>
      </c>
      <c r="AD486" s="204">
        <v>2.5</v>
      </c>
      <c r="AE486" s="204">
        <v>1</v>
      </c>
      <c r="AF486" s="204">
        <v>0</v>
      </c>
      <c r="AG486" s="204">
        <v>0</v>
      </c>
      <c r="AH486" s="204">
        <v>0</v>
      </c>
      <c r="AI486" s="204">
        <v>0</v>
      </c>
      <c r="AJ486" s="204"/>
      <c r="AK486" s="204"/>
      <c r="AL486" s="204"/>
      <c r="AM486" s="204"/>
      <c r="AN486" s="204"/>
      <c r="AO486" s="204"/>
      <c r="AP486" s="204"/>
      <c r="AQ486" s="204"/>
      <c r="AR486" s="204"/>
      <c r="AS486" s="204"/>
      <c r="AT486" s="204"/>
      <c r="AU486" s="204"/>
      <c r="AV486" s="204"/>
      <c r="AW486" s="204"/>
      <c r="AX486" s="204"/>
      <c r="AY486" s="204" t="str">
        <f t="shared" si="143"/>
        <v>DRAXXIN 25 MG/ML SOLUTION INJECTABLE POUR PORCINS</v>
      </c>
      <c r="AZ486" s="204" t="str">
        <f>IF(COUNTIF(AY:AY,AY486)=1,AY486,IF(AND(COUNTIF(AY:AY,AY486)&gt;1,COUNTIF(AZ$2:AZ485,AY486)&gt;=1),"",AY486))</f>
        <v>DRAXXIN 25 MG/ML SOLUTION INJECTABLE POUR PORCINS</v>
      </c>
      <c r="BA486" s="204" t="str">
        <v/>
      </c>
      <c r="BB486" s="204" t="str">
        <f>IF(BA486="","",MAX(BB$2:BB485)+1)</f>
        <v/>
      </c>
      <c r="BC486" s="204"/>
      <c r="BD486" s="204">
        <v>484</v>
      </c>
      <c r="BE486" s="204" t="str">
        <f t="shared" si="144"/>
        <v>SPECTRON 100 MG/ML SOLUTION POUR UTILISATION DANS L'EAU DE BOISSON POUR POULES ET DINDES</v>
      </c>
      <c r="BF486" s="204" t="str">
        <f t="shared" si="133"/>
        <v>ORAL</v>
      </c>
      <c r="BG486" s="204" t="str">
        <f t="shared" si="134"/>
        <v>FLUOROQUINOLONES</v>
      </c>
      <c r="BH486" s="204" t="str">
        <f t="shared" si="135"/>
        <v/>
      </c>
      <c r="BI486" s="204" t="str">
        <f t="shared" si="136"/>
        <v/>
      </c>
      <c r="BJ486" s="204" t="str">
        <f t="shared" si="137"/>
        <v>enrofloxacin</v>
      </c>
      <c r="BK486" s="204" t="str">
        <f t="shared" si="138"/>
        <v/>
      </c>
      <c r="BL486" s="204" t="str">
        <f t="shared" si="139"/>
        <v/>
      </c>
      <c r="BM486" s="204" t="str">
        <f t="shared" si="145"/>
        <v>Enrofloxacine</v>
      </c>
      <c r="BN486" s="204" t="str">
        <f t="shared" si="140"/>
        <v>Enrofloxacine</v>
      </c>
      <c r="BO486" s="204" t="str">
        <f t="shared" si="141"/>
        <v/>
      </c>
      <c r="BP486" s="204" t="str">
        <f t="shared" si="142"/>
        <v/>
      </c>
      <c r="BQ486" s="204" t="str">
        <f t="shared" si="146"/>
        <v>Fluoroquinolones</v>
      </c>
      <c r="BR486" s="204" t="str">
        <f t="shared" si="147"/>
        <v>Fluoroquinolones</v>
      </c>
      <c r="BS486" s="204" t="str">
        <f t="shared" si="148"/>
        <v/>
      </c>
      <c r="BT486" s="204" t="str">
        <f t="shared" si="149"/>
        <v/>
      </c>
      <c r="BU486" s="104" t="str">
        <f t="shared" si="150"/>
        <v>Voie orale  hors prémélanges médicamenteux</v>
      </c>
      <c r="BV486" s="202" t="str">
        <f t="shared" si="151"/>
        <v>x</v>
      </c>
      <c r="BX486"/>
      <c r="BY486"/>
      <c r="BZ486"/>
      <c r="CA486"/>
      <c r="CB486"/>
      <c r="CD486"/>
      <c r="CO486" s="202">
        <v>485</v>
      </c>
    </row>
    <row r="487" spans="1:93" x14ac:dyDescent="0.25">
      <c r="A487" s="203" t="s">
        <v>4387</v>
      </c>
      <c r="B487" s="204" t="s">
        <v>4389</v>
      </c>
      <c r="C487" s="204" t="s">
        <v>1611</v>
      </c>
      <c r="D487" s="210" t="s">
        <v>851</v>
      </c>
      <c r="E487" s="204" t="s">
        <v>852</v>
      </c>
      <c r="F487" s="204" t="s">
        <v>367</v>
      </c>
      <c r="G487" s="204" t="s">
        <v>853</v>
      </c>
      <c r="H487" s="204" t="s">
        <v>1326</v>
      </c>
      <c r="I487" s="204" t="s">
        <v>853</v>
      </c>
      <c r="J487" s="204" t="s">
        <v>891</v>
      </c>
      <c r="K487" s="204" t="s">
        <v>891</v>
      </c>
      <c r="L487" s="204" t="s">
        <v>3232</v>
      </c>
      <c r="M487" s="204" t="s">
        <v>213</v>
      </c>
      <c r="N487" s="204" t="s">
        <v>950</v>
      </c>
      <c r="O487" s="204" t="s">
        <v>858</v>
      </c>
      <c r="P487" s="204" t="s">
        <v>859</v>
      </c>
      <c r="Q487" s="204" t="s">
        <v>1236</v>
      </c>
      <c r="R487" s="204">
        <v>0</v>
      </c>
      <c r="S487" s="204">
        <v>0</v>
      </c>
      <c r="T487" s="204">
        <v>0</v>
      </c>
      <c r="U487" s="204">
        <v>0</v>
      </c>
      <c r="V487" s="204">
        <v>0</v>
      </c>
      <c r="W487" s="204">
        <v>0</v>
      </c>
      <c r="X487" s="204">
        <v>0</v>
      </c>
      <c r="Y487" s="204">
        <v>0</v>
      </c>
      <c r="Z487" s="204">
        <v>0</v>
      </c>
      <c r="AA487" s="204">
        <v>0</v>
      </c>
      <c r="AB487" s="204">
        <v>0</v>
      </c>
      <c r="AC487" s="204">
        <v>0</v>
      </c>
      <c r="AD487" s="204">
        <v>2.5</v>
      </c>
      <c r="AE487" s="204">
        <v>1</v>
      </c>
      <c r="AF487" s="204">
        <v>0</v>
      </c>
      <c r="AG487" s="204">
        <v>0</v>
      </c>
      <c r="AH487" s="204">
        <v>0</v>
      </c>
      <c r="AI487" s="204">
        <v>0</v>
      </c>
      <c r="AJ487" s="204"/>
      <c r="AK487" s="204"/>
      <c r="AL487" s="204"/>
      <c r="AM487" s="204"/>
      <c r="AN487" s="204"/>
      <c r="AO487" s="204"/>
      <c r="AP487" s="204"/>
      <c r="AQ487" s="204"/>
      <c r="AR487" s="204"/>
      <c r="AS487" s="204"/>
      <c r="AT487" s="204"/>
      <c r="AU487" s="204"/>
      <c r="AV487" s="204"/>
      <c r="AW487" s="204"/>
      <c r="AX487" s="204"/>
      <c r="AY487" s="204" t="str">
        <f t="shared" si="143"/>
        <v>DRAXXIN 25 MG/ML SOLUTION INJECTABLE POUR PORCINS</v>
      </c>
      <c r="AZ487" s="204" t="str">
        <f>IF(COUNTIF(AY:AY,AY487)=1,AY487,IF(AND(COUNTIF(AY:AY,AY487)&gt;1,COUNTIF(AZ$2:AZ486,AY487)&gt;=1),"",AY487))</f>
        <v/>
      </c>
      <c r="BA487" s="204" t="str">
        <v/>
      </c>
      <c r="BB487" s="204" t="str">
        <f>IF(BA487="","",MAX(BB$2:BB486)+1)</f>
        <v/>
      </c>
      <c r="BC487" s="204"/>
      <c r="BD487" s="204">
        <v>485</v>
      </c>
      <c r="BE487" s="204" t="str">
        <f t="shared" si="144"/>
        <v>SPIRAMYCINE CEVA 600 000 UI/ML SOLUTION INJECTABLE POUR BOVINS</v>
      </c>
      <c r="BF487" s="204" t="str">
        <f t="shared" si="133"/>
        <v>INJ</v>
      </c>
      <c r="BG487" s="204" t="str">
        <f t="shared" si="134"/>
        <v>MACROLIDES</v>
      </c>
      <c r="BH487" s="204" t="str">
        <f t="shared" si="135"/>
        <v/>
      </c>
      <c r="BI487" s="204" t="str">
        <f t="shared" si="136"/>
        <v/>
      </c>
      <c r="BJ487" s="204" t="str">
        <f t="shared" si="137"/>
        <v>spiramycin</v>
      </c>
      <c r="BK487" s="204" t="str">
        <f t="shared" si="138"/>
        <v/>
      </c>
      <c r="BL487" s="204" t="str">
        <f t="shared" si="139"/>
        <v/>
      </c>
      <c r="BM487" s="204" t="str">
        <f t="shared" si="145"/>
        <v>Spiramycine</v>
      </c>
      <c r="BN487" s="204" t="str">
        <f t="shared" si="140"/>
        <v>Spiramycine</v>
      </c>
      <c r="BO487" s="204" t="str">
        <f t="shared" si="141"/>
        <v/>
      </c>
      <c r="BP487" s="204" t="str">
        <f t="shared" si="142"/>
        <v/>
      </c>
      <c r="BQ487" s="204" t="str">
        <f t="shared" si="146"/>
        <v>Macrolides</v>
      </c>
      <c r="BR487" s="204" t="str">
        <f t="shared" si="147"/>
        <v>Macrolides</v>
      </c>
      <c r="BS487" s="204" t="str">
        <f t="shared" si="148"/>
        <v/>
      </c>
      <c r="BT487" s="204" t="str">
        <f t="shared" si="149"/>
        <v/>
      </c>
      <c r="BU487" s="104" t="str">
        <f t="shared" si="150"/>
        <v>Voie parentérale</v>
      </c>
      <c r="BV487" s="202" t="str">
        <f t="shared" si="151"/>
        <v/>
      </c>
      <c r="BX487"/>
      <c r="BY487"/>
      <c r="BZ487"/>
      <c r="CA487"/>
      <c r="CB487"/>
      <c r="CD487"/>
      <c r="CO487" s="202">
        <v>486</v>
      </c>
    </row>
    <row r="488" spans="1:93" x14ac:dyDescent="0.25">
      <c r="A488" s="203" t="s">
        <v>4387</v>
      </c>
      <c r="B488" s="204" t="s">
        <v>4390</v>
      </c>
      <c r="C488" s="204" t="s">
        <v>1602</v>
      </c>
      <c r="D488" s="210" t="s">
        <v>863</v>
      </c>
      <c r="E488" s="204" t="s">
        <v>852</v>
      </c>
      <c r="F488" s="204" t="s">
        <v>367</v>
      </c>
      <c r="G488" s="204" t="s">
        <v>853</v>
      </c>
      <c r="H488" s="204" t="s">
        <v>1326</v>
      </c>
      <c r="I488" s="204" t="s">
        <v>853</v>
      </c>
      <c r="J488" s="204" t="s">
        <v>891</v>
      </c>
      <c r="K488" s="204" t="s">
        <v>891</v>
      </c>
      <c r="L488" s="204" t="s">
        <v>3232</v>
      </c>
      <c r="M488" s="204" t="s">
        <v>213</v>
      </c>
      <c r="N488" s="204" t="s">
        <v>950</v>
      </c>
      <c r="O488" s="204" t="s">
        <v>858</v>
      </c>
      <c r="P488" s="204" t="s">
        <v>859</v>
      </c>
      <c r="Q488" s="204" t="s">
        <v>1764</v>
      </c>
      <c r="R488" s="204">
        <v>0</v>
      </c>
      <c r="S488" s="204">
        <v>0</v>
      </c>
      <c r="T488" s="204">
        <v>0</v>
      </c>
      <c r="U488" s="204">
        <v>0</v>
      </c>
      <c r="V488" s="204">
        <v>0</v>
      </c>
      <c r="W488" s="204">
        <v>0</v>
      </c>
      <c r="X488" s="204">
        <v>0</v>
      </c>
      <c r="Y488" s="204">
        <v>0</v>
      </c>
      <c r="Z488" s="204">
        <v>0</v>
      </c>
      <c r="AA488" s="204">
        <v>0</v>
      </c>
      <c r="AB488" s="204">
        <v>0</v>
      </c>
      <c r="AC488" s="204">
        <v>0</v>
      </c>
      <c r="AD488" s="204">
        <v>2.5</v>
      </c>
      <c r="AE488" s="204">
        <v>1</v>
      </c>
      <c r="AF488" s="204">
        <v>0</v>
      </c>
      <c r="AG488" s="204">
        <v>0</v>
      </c>
      <c r="AH488" s="204">
        <v>0</v>
      </c>
      <c r="AI488" s="204">
        <v>0</v>
      </c>
      <c r="AJ488" s="204"/>
      <c r="AK488" s="204"/>
      <c r="AL488" s="204"/>
      <c r="AM488" s="204"/>
      <c r="AN488" s="204"/>
      <c r="AO488" s="204"/>
      <c r="AP488" s="204"/>
      <c r="AQ488" s="204"/>
      <c r="AR488" s="204"/>
      <c r="AS488" s="204"/>
      <c r="AT488" s="204"/>
      <c r="AU488" s="204"/>
      <c r="AV488" s="204"/>
      <c r="AW488" s="204"/>
      <c r="AX488" s="204"/>
      <c r="AY488" s="204" t="str">
        <f t="shared" si="143"/>
        <v>DRAXXIN 25 MG/ML SOLUTION INJECTABLE POUR PORCINS</v>
      </c>
      <c r="AZ488" s="204" t="str">
        <f>IF(COUNTIF(AY:AY,AY488)=1,AY488,IF(AND(COUNTIF(AY:AY,AY488)&gt;1,COUNTIF(AZ$2:AZ487,AY488)&gt;=1),"",AY488))</f>
        <v/>
      </c>
      <c r="BA488" s="204" t="str">
        <v/>
      </c>
      <c r="BB488" s="204" t="str">
        <f>IF(BA488="","",MAX(BB$2:BB487)+1)</f>
        <v/>
      </c>
      <c r="BC488" s="204"/>
      <c r="BD488" s="204">
        <v>486</v>
      </c>
      <c r="BE488" s="204" t="str">
        <f t="shared" si="144"/>
        <v>SPIROVET</v>
      </c>
      <c r="BF488" s="204" t="str">
        <f t="shared" si="133"/>
        <v>INJ</v>
      </c>
      <c r="BG488" s="204" t="str">
        <f t="shared" si="134"/>
        <v>MACROLIDES</v>
      </c>
      <c r="BH488" s="204" t="str">
        <f t="shared" si="135"/>
        <v/>
      </c>
      <c r="BI488" s="204" t="str">
        <f t="shared" si="136"/>
        <v/>
      </c>
      <c r="BJ488" s="204" t="str">
        <f t="shared" si="137"/>
        <v>spiramycin</v>
      </c>
      <c r="BK488" s="204" t="str">
        <f t="shared" si="138"/>
        <v/>
      </c>
      <c r="BL488" s="204" t="str">
        <f t="shared" si="139"/>
        <v/>
      </c>
      <c r="BM488" s="204" t="str">
        <f t="shared" si="145"/>
        <v>Spiramycine</v>
      </c>
      <c r="BN488" s="204" t="str">
        <f t="shared" si="140"/>
        <v>Spiramycine</v>
      </c>
      <c r="BO488" s="204" t="str">
        <f t="shared" si="141"/>
        <v/>
      </c>
      <c r="BP488" s="204" t="str">
        <f t="shared" si="142"/>
        <v/>
      </c>
      <c r="BQ488" s="204" t="str">
        <f t="shared" si="146"/>
        <v>Macrolides</v>
      </c>
      <c r="BR488" s="204" t="str">
        <f t="shared" si="147"/>
        <v>Macrolides</v>
      </c>
      <c r="BS488" s="204" t="str">
        <f t="shared" si="148"/>
        <v/>
      </c>
      <c r="BT488" s="204" t="str">
        <f t="shared" si="149"/>
        <v/>
      </c>
      <c r="BU488" s="104" t="str">
        <f t="shared" si="150"/>
        <v>Voie parentérale</v>
      </c>
      <c r="BV488" s="202" t="str">
        <f t="shared" si="151"/>
        <v/>
      </c>
      <c r="BX488"/>
      <c r="BY488"/>
      <c r="BZ488"/>
      <c r="CA488"/>
      <c r="CB488"/>
      <c r="CD488"/>
      <c r="CO488" s="202">
        <v>487</v>
      </c>
    </row>
    <row r="489" spans="1:93" x14ac:dyDescent="0.25">
      <c r="A489" s="203" t="s">
        <v>1024</v>
      </c>
      <c r="B489" s="204" t="s">
        <v>1025</v>
      </c>
      <c r="C489" s="204" t="s">
        <v>901</v>
      </c>
      <c r="D489" s="210" t="s">
        <v>863</v>
      </c>
      <c r="E489" s="204" t="s">
        <v>852</v>
      </c>
      <c r="F489" s="204" t="s">
        <v>725</v>
      </c>
      <c r="G489" s="204" t="s">
        <v>853</v>
      </c>
      <c r="H489" s="204" t="s">
        <v>1026</v>
      </c>
      <c r="I489" s="204" t="s">
        <v>853</v>
      </c>
      <c r="J489" s="204" t="s">
        <v>1027</v>
      </c>
      <c r="K489" s="204" t="s">
        <v>957</v>
      </c>
      <c r="L489" s="204" t="s">
        <v>1028</v>
      </c>
      <c r="M489" s="204" t="s">
        <v>213</v>
      </c>
      <c r="N489" s="204" t="s">
        <v>959</v>
      </c>
      <c r="O489" s="204" t="s">
        <v>858</v>
      </c>
      <c r="P489" s="204" t="s">
        <v>859</v>
      </c>
      <c r="Q489" s="204" t="s">
        <v>868</v>
      </c>
      <c r="R489" s="204">
        <v>13.4</v>
      </c>
      <c r="S489" s="204">
        <v>5</v>
      </c>
      <c r="T489" s="204">
        <v>13.4</v>
      </c>
      <c r="U489" s="204">
        <v>5</v>
      </c>
      <c r="V489" s="204">
        <v>13.4</v>
      </c>
      <c r="W489" s="204">
        <v>5</v>
      </c>
      <c r="X489" s="204">
        <v>0</v>
      </c>
      <c r="Y489" s="204">
        <v>0</v>
      </c>
      <c r="Z489" s="204">
        <v>0</v>
      </c>
      <c r="AA489" s="204">
        <v>0</v>
      </c>
      <c r="AB489" s="204">
        <v>13.4</v>
      </c>
      <c r="AC489" s="204">
        <v>5</v>
      </c>
      <c r="AD489" s="204">
        <v>13.4</v>
      </c>
      <c r="AE489" s="204">
        <v>5</v>
      </c>
      <c r="AF489" s="204">
        <v>0</v>
      </c>
      <c r="AG489" s="204">
        <v>0</v>
      </c>
      <c r="AH489" s="204">
        <v>0</v>
      </c>
      <c r="AI489" s="204">
        <v>0</v>
      </c>
      <c r="AJ489" s="204" t="s">
        <v>1029</v>
      </c>
      <c r="AK489" s="204" t="s">
        <v>1030</v>
      </c>
      <c r="AL489" s="204" t="s">
        <v>213</v>
      </c>
      <c r="AM489" s="204" t="s">
        <v>1031</v>
      </c>
      <c r="AN489" s="204" t="s">
        <v>858</v>
      </c>
      <c r="AO489" s="204" t="s">
        <v>859</v>
      </c>
      <c r="AP489" s="204" t="s">
        <v>947</v>
      </c>
      <c r="AQ489" s="204"/>
      <c r="AR489" s="204"/>
      <c r="AS489" s="204"/>
      <c r="AT489" s="204"/>
      <c r="AU489" s="204"/>
      <c r="AV489" s="204"/>
      <c r="AW489" s="204"/>
      <c r="AX489" s="204"/>
      <c r="AY489" s="204" t="str">
        <f t="shared" si="143"/>
        <v>DUOPRIM</v>
      </c>
      <c r="AZ489" s="204" t="str">
        <f>IF(COUNTIF(AY:AY,AY489)=1,AY489,IF(AND(COUNTIF(AY:AY,AY489)&gt;1,COUNTIF(AZ$2:AZ488,AY489)&gt;=1),"",AY489))</f>
        <v>DUOPRIM</v>
      </c>
      <c r="BA489" s="204" t="str">
        <v/>
      </c>
      <c r="BB489" s="204" t="str">
        <f>IF(BA489="","",MAX(BB$2:BB488)+1)</f>
        <v/>
      </c>
      <c r="BC489" s="204"/>
      <c r="BD489" s="204">
        <v>487</v>
      </c>
      <c r="BE489" s="204" t="str">
        <f t="shared" si="144"/>
        <v>STALIMOX 364.2 MG/G GRANULES POUR SOLUTION ORALE POUR PORCS</v>
      </c>
      <c r="BF489" s="204" t="str">
        <f t="shared" si="133"/>
        <v>ORAL</v>
      </c>
      <c r="BG489" s="204" t="str">
        <f t="shared" si="134"/>
        <v>PLEUROMUTILINES</v>
      </c>
      <c r="BH489" s="204" t="str">
        <f t="shared" si="135"/>
        <v/>
      </c>
      <c r="BI489" s="204" t="str">
        <f t="shared" si="136"/>
        <v/>
      </c>
      <c r="BJ489" s="204" t="str">
        <f t="shared" si="137"/>
        <v>tiamulin</v>
      </c>
      <c r="BK489" s="204" t="str">
        <f t="shared" si="138"/>
        <v/>
      </c>
      <c r="BL489" s="204" t="str">
        <f t="shared" si="139"/>
        <v/>
      </c>
      <c r="BM489" s="204" t="str">
        <f t="shared" si="145"/>
        <v>Tiamuline</v>
      </c>
      <c r="BN489" s="204" t="str">
        <f t="shared" si="140"/>
        <v>Tiamuline</v>
      </c>
      <c r="BO489" s="204" t="str">
        <f t="shared" si="141"/>
        <v/>
      </c>
      <c r="BP489" s="204" t="str">
        <f t="shared" si="142"/>
        <v/>
      </c>
      <c r="BQ489" s="204" t="str">
        <f t="shared" si="146"/>
        <v>Pleuromutilines</v>
      </c>
      <c r="BR489" s="204" t="str">
        <f t="shared" si="147"/>
        <v>Pleuromutilines</v>
      </c>
      <c r="BS489" s="204" t="str">
        <f t="shared" si="148"/>
        <v/>
      </c>
      <c r="BT489" s="204" t="str">
        <f t="shared" si="149"/>
        <v/>
      </c>
      <c r="BU489" s="104" t="str">
        <f t="shared" si="150"/>
        <v>Voie orale  hors prémélanges médicamenteux</v>
      </c>
      <c r="BV489" s="202" t="str">
        <f t="shared" si="151"/>
        <v/>
      </c>
      <c r="BX489"/>
      <c r="BY489"/>
      <c r="BZ489"/>
      <c r="CA489"/>
      <c r="CB489"/>
      <c r="CD489"/>
      <c r="CO489" s="202">
        <v>488</v>
      </c>
    </row>
    <row r="490" spans="1:93" x14ac:dyDescent="0.25">
      <c r="A490" s="203" t="s">
        <v>1024</v>
      </c>
      <c r="B490" s="204" t="s">
        <v>1032</v>
      </c>
      <c r="C490" s="204" t="s">
        <v>898</v>
      </c>
      <c r="D490" s="210" t="s">
        <v>851</v>
      </c>
      <c r="E490" s="204" t="s">
        <v>852</v>
      </c>
      <c r="F490" s="204" t="s">
        <v>725</v>
      </c>
      <c r="G490" s="204" t="s">
        <v>853</v>
      </c>
      <c r="H490" s="204" t="s">
        <v>1026</v>
      </c>
      <c r="I490" s="204" t="s">
        <v>853</v>
      </c>
      <c r="J490" s="204" t="s">
        <v>1027</v>
      </c>
      <c r="K490" s="204" t="s">
        <v>957</v>
      </c>
      <c r="L490" s="204" t="s">
        <v>1028</v>
      </c>
      <c r="M490" s="204" t="s">
        <v>213</v>
      </c>
      <c r="N490" s="204" t="s">
        <v>959</v>
      </c>
      <c r="O490" s="204" t="s">
        <v>858</v>
      </c>
      <c r="P490" s="204" t="s">
        <v>859</v>
      </c>
      <c r="Q490" s="204" t="s">
        <v>966</v>
      </c>
      <c r="R490" s="204">
        <v>13.4</v>
      </c>
      <c r="S490" s="204">
        <v>5</v>
      </c>
      <c r="T490" s="204">
        <v>13.4</v>
      </c>
      <c r="U490" s="204">
        <v>5</v>
      </c>
      <c r="V490" s="204">
        <v>13.4</v>
      </c>
      <c r="W490" s="204">
        <v>5</v>
      </c>
      <c r="X490" s="204">
        <v>0</v>
      </c>
      <c r="Y490" s="204">
        <v>0</v>
      </c>
      <c r="Z490" s="204">
        <v>0</v>
      </c>
      <c r="AA490" s="204">
        <v>0</v>
      </c>
      <c r="AB490" s="204">
        <v>13.4</v>
      </c>
      <c r="AC490" s="204">
        <v>5</v>
      </c>
      <c r="AD490" s="204">
        <v>13.4</v>
      </c>
      <c r="AE490" s="204">
        <v>5</v>
      </c>
      <c r="AF490" s="204">
        <v>0</v>
      </c>
      <c r="AG490" s="204">
        <v>0</v>
      </c>
      <c r="AH490" s="204">
        <v>0</v>
      </c>
      <c r="AI490" s="204">
        <v>0</v>
      </c>
      <c r="AJ490" s="204" t="s">
        <v>1029</v>
      </c>
      <c r="AK490" s="204" t="s">
        <v>1030</v>
      </c>
      <c r="AL490" s="204" t="s">
        <v>213</v>
      </c>
      <c r="AM490" s="204" t="s">
        <v>1031</v>
      </c>
      <c r="AN490" s="204" t="s">
        <v>858</v>
      </c>
      <c r="AO490" s="204" t="s">
        <v>859</v>
      </c>
      <c r="AP490" s="204" t="s">
        <v>1033</v>
      </c>
      <c r="AQ490" s="204"/>
      <c r="AR490" s="204"/>
      <c r="AS490" s="204"/>
      <c r="AT490" s="204"/>
      <c r="AU490" s="204"/>
      <c r="AV490" s="204"/>
      <c r="AW490" s="204"/>
      <c r="AX490" s="204"/>
      <c r="AY490" s="204" t="str">
        <f t="shared" si="143"/>
        <v>DUOPRIM</v>
      </c>
      <c r="AZ490" s="204" t="str">
        <f>IF(COUNTIF(AY:AY,AY490)=1,AY490,IF(AND(COUNTIF(AY:AY,AY490)&gt;1,COUNTIF(AZ$2:AZ489,AY490)&gt;=1),"",AY490))</f>
        <v/>
      </c>
      <c r="BA490" s="204" t="str">
        <v/>
      </c>
      <c r="BB490" s="204" t="str">
        <f>IF(BA490="","",MAX(BB$2:BB489)+1)</f>
        <v/>
      </c>
      <c r="BC490" s="204"/>
      <c r="BD490" s="204">
        <v>488</v>
      </c>
      <c r="BE490" s="204" t="str">
        <f t="shared" si="144"/>
        <v>STOP M</v>
      </c>
      <c r="BF490" s="204" t="str">
        <f t="shared" si="133"/>
        <v>INJ</v>
      </c>
      <c r="BG490" s="204" t="str">
        <f t="shared" si="134"/>
        <v>PENICILLINES</v>
      </c>
      <c r="BH490" s="204" t="str">
        <f t="shared" si="135"/>
        <v/>
      </c>
      <c r="BI490" s="204" t="str">
        <f t="shared" si="136"/>
        <v/>
      </c>
      <c r="BJ490" s="204" t="str">
        <f t="shared" si="137"/>
        <v>penethamate hydriodide</v>
      </c>
      <c r="BK490" s="204" t="str">
        <f t="shared" si="138"/>
        <v/>
      </c>
      <c r="BL490" s="204" t="str">
        <f t="shared" si="139"/>
        <v/>
      </c>
      <c r="BM490" s="204" t="str">
        <f t="shared" si="145"/>
        <v>Pénéthamate (ou pénéthacilline)</v>
      </c>
      <c r="BN490" s="204" t="str">
        <f t="shared" si="140"/>
        <v>Pénéthamate (ou pénéthacilline)</v>
      </c>
      <c r="BO490" s="204" t="str">
        <f t="shared" si="141"/>
        <v/>
      </c>
      <c r="BP490" s="204" t="str">
        <f t="shared" si="142"/>
        <v/>
      </c>
      <c r="BQ490" s="204" t="str">
        <f t="shared" si="146"/>
        <v>Penicillines</v>
      </c>
      <c r="BR490" s="204" t="str">
        <f t="shared" si="147"/>
        <v>Penicillines</v>
      </c>
      <c r="BS490" s="204" t="str">
        <f t="shared" si="148"/>
        <v/>
      </c>
      <c r="BT490" s="204" t="str">
        <f t="shared" si="149"/>
        <v/>
      </c>
      <c r="BU490" s="104" t="str">
        <f t="shared" si="150"/>
        <v>Voie parentérale</v>
      </c>
      <c r="BV490" s="202" t="str">
        <f t="shared" si="151"/>
        <v/>
      </c>
      <c r="BX490"/>
      <c r="BY490"/>
      <c r="BZ490"/>
      <c r="CA490"/>
      <c r="CB490"/>
      <c r="CD490"/>
      <c r="CO490" s="202">
        <v>489</v>
      </c>
    </row>
    <row r="491" spans="1:93" x14ac:dyDescent="0.25">
      <c r="A491" s="203" t="s">
        <v>2222</v>
      </c>
      <c r="B491" s="204" t="s">
        <v>2223</v>
      </c>
      <c r="C491" s="204" t="s">
        <v>2224</v>
      </c>
      <c r="D491" s="210" t="s">
        <v>863</v>
      </c>
      <c r="E491" s="204" t="s">
        <v>852</v>
      </c>
      <c r="F491" s="204" t="s">
        <v>368</v>
      </c>
      <c r="G491" s="204" t="s">
        <v>853</v>
      </c>
      <c r="H491" s="204" t="s">
        <v>946</v>
      </c>
      <c r="I491" s="204" t="s">
        <v>853</v>
      </c>
      <c r="J491" s="204" t="s">
        <v>855</v>
      </c>
      <c r="K491" s="204" t="s">
        <v>855</v>
      </c>
      <c r="L491" s="204" t="s">
        <v>856</v>
      </c>
      <c r="M491" s="204" t="s">
        <v>213</v>
      </c>
      <c r="N491" s="204" t="s">
        <v>959</v>
      </c>
      <c r="O491" s="204" t="s">
        <v>858</v>
      </c>
      <c r="P491" s="204" t="s">
        <v>859</v>
      </c>
      <c r="Q491" s="204" t="s">
        <v>868</v>
      </c>
      <c r="R491" s="204">
        <v>20</v>
      </c>
      <c r="S491" s="204">
        <v>1</v>
      </c>
      <c r="T491" s="204">
        <v>0</v>
      </c>
      <c r="U491" s="204">
        <v>0</v>
      </c>
      <c r="V491" s="204">
        <v>0</v>
      </c>
      <c r="W491" s="204">
        <v>0</v>
      </c>
      <c r="X491" s="204">
        <v>0</v>
      </c>
      <c r="Y491" s="204">
        <v>0</v>
      </c>
      <c r="Z491" s="204">
        <v>0</v>
      </c>
      <c r="AA491" s="204">
        <v>0</v>
      </c>
      <c r="AB491" s="204">
        <v>20</v>
      </c>
      <c r="AC491" s="204">
        <v>1</v>
      </c>
      <c r="AD491" s="204">
        <v>20</v>
      </c>
      <c r="AE491" s="204">
        <v>1</v>
      </c>
      <c r="AF491" s="204">
        <v>0</v>
      </c>
      <c r="AG491" s="204">
        <v>0</v>
      </c>
      <c r="AH491" s="204">
        <v>0</v>
      </c>
      <c r="AI491" s="204">
        <v>0</v>
      </c>
      <c r="AJ491" s="204"/>
      <c r="AK491" s="204"/>
      <c r="AL491" s="204"/>
      <c r="AM491" s="204"/>
      <c r="AN491" s="204"/>
      <c r="AO491" s="204"/>
      <c r="AP491" s="204"/>
      <c r="AQ491" s="204"/>
      <c r="AR491" s="204"/>
      <c r="AS491" s="204"/>
      <c r="AT491" s="204"/>
      <c r="AU491" s="204"/>
      <c r="AV491" s="204"/>
      <c r="AW491" s="204"/>
      <c r="AX491" s="204"/>
      <c r="AY491" s="204" t="str">
        <f t="shared" si="143"/>
        <v>DUPHACYCLINE LA</v>
      </c>
      <c r="AZ491" s="204" t="str">
        <f>IF(COUNTIF(AY:AY,AY491)=1,AY491,IF(AND(COUNTIF(AY:AY,AY491)&gt;1,COUNTIF(AZ$2:AZ490,AY491)&gt;=1),"",AY491))</f>
        <v>DUPHACYCLINE LA</v>
      </c>
      <c r="BA491" s="204" t="str">
        <v/>
      </c>
      <c r="BB491" s="204" t="str">
        <f>IF(BA491="","",MAX(BB$2:BB490)+1)</f>
        <v/>
      </c>
      <c r="BC491" s="204"/>
      <c r="BD491" s="204">
        <v>489</v>
      </c>
      <c r="BE491" s="204" t="str">
        <f t="shared" si="144"/>
        <v>STRENZEN 500/125 MG/G POUDRE POUR EAU DE BOISSON POUR PORCS</v>
      </c>
      <c r="BF491" s="204" t="str">
        <f t="shared" si="133"/>
        <v>ORAL</v>
      </c>
      <c r="BG491" s="204" t="str">
        <f t="shared" si="134"/>
        <v>PENICILLINES</v>
      </c>
      <c r="BH491" s="204" t="str">
        <f t="shared" si="135"/>
        <v>ACIDE CLAVULANIQUE</v>
      </c>
      <c r="BI491" s="204" t="str">
        <f t="shared" si="136"/>
        <v/>
      </c>
      <c r="BJ491" s="204" t="str">
        <f t="shared" si="137"/>
        <v>amoxicillin</v>
      </c>
      <c r="BK491" s="204" t="str">
        <f t="shared" si="138"/>
        <v>clavulanic acid</v>
      </c>
      <c r="BL491" s="204" t="str">
        <f t="shared" si="139"/>
        <v/>
      </c>
      <c r="BM491" s="204" t="str">
        <f t="shared" si="145"/>
        <v>Amoxicilline + Acide clavulanique</v>
      </c>
      <c r="BN491" s="204" t="str">
        <f t="shared" si="140"/>
        <v>Amoxicilline</v>
      </c>
      <c r="BO491" s="204" t="str">
        <f t="shared" si="141"/>
        <v>Acide clavulanique</v>
      </c>
      <c r="BP491" s="204" t="str">
        <f t="shared" si="142"/>
        <v/>
      </c>
      <c r="BQ491" s="204" t="str">
        <f t="shared" si="146"/>
        <v>Penicillines + Acide clavulanique</v>
      </c>
      <c r="BR491" s="204" t="str">
        <f t="shared" si="147"/>
        <v>Penicillines</v>
      </c>
      <c r="BS491" s="204" t="str">
        <f t="shared" si="148"/>
        <v>Acide clavulanique</v>
      </c>
      <c r="BT491" s="204" t="str">
        <f t="shared" si="149"/>
        <v/>
      </c>
      <c r="BU491" s="104" t="str">
        <f t="shared" si="150"/>
        <v>Voie orale  hors prémélanges médicamenteux</v>
      </c>
      <c r="BV491" s="202" t="str">
        <f t="shared" si="151"/>
        <v/>
      </c>
      <c r="BX491"/>
      <c r="BY491"/>
      <c r="BZ491"/>
      <c r="CA491"/>
      <c r="CB491"/>
      <c r="CD491"/>
      <c r="CO491" s="202">
        <v>490</v>
      </c>
    </row>
    <row r="492" spans="1:93" x14ac:dyDescent="0.25">
      <c r="A492" s="203" t="s">
        <v>2222</v>
      </c>
      <c r="B492" s="204" t="s">
        <v>2225</v>
      </c>
      <c r="C492" s="204" t="s">
        <v>1700</v>
      </c>
      <c r="D492" s="210" t="s">
        <v>1004</v>
      </c>
      <c r="E492" s="204" t="s">
        <v>852</v>
      </c>
      <c r="F492" s="204" t="s">
        <v>368</v>
      </c>
      <c r="G492" s="204" t="s">
        <v>853</v>
      </c>
      <c r="H492" s="204" t="s">
        <v>946</v>
      </c>
      <c r="I492" s="204" t="s">
        <v>853</v>
      </c>
      <c r="J492" s="204" t="s">
        <v>855</v>
      </c>
      <c r="K492" s="204" t="s">
        <v>855</v>
      </c>
      <c r="L492" s="204" t="s">
        <v>856</v>
      </c>
      <c r="M492" s="204" t="s">
        <v>213</v>
      </c>
      <c r="N492" s="204" t="s">
        <v>959</v>
      </c>
      <c r="O492" s="204" t="s">
        <v>858</v>
      </c>
      <c r="P492" s="204" t="s">
        <v>859</v>
      </c>
      <c r="Q492" s="204" t="s">
        <v>851</v>
      </c>
      <c r="R492" s="204">
        <v>20</v>
      </c>
      <c r="S492" s="204">
        <v>1</v>
      </c>
      <c r="T492" s="204">
        <v>0</v>
      </c>
      <c r="U492" s="204">
        <v>0</v>
      </c>
      <c r="V492" s="204">
        <v>0</v>
      </c>
      <c r="W492" s="204">
        <v>0</v>
      </c>
      <c r="X492" s="204">
        <v>0</v>
      </c>
      <c r="Y492" s="204">
        <v>0</v>
      </c>
      <c r="Z492" s="204">
        <v>0</v>
      </c>
      <c r="AA492" s="204">
        <v>0</v>
      </c>
      <c r="AB492" s="204">
        <v>20</v>
      </c>
      <c r="AC492" s="204">
        <v>1</v>
      </c>
      <c r="AD492" s="204">
        <v>20</v>
      </c>
      <c r="AE492" s="204">
        <v>1</v>
      </c>
      <c r="AF492" s="204">
        <v>0</v>
      </c>
      <c r="AG492" s="204">
        <v>0</v>
      </c>
      <c r="AH492" s="204">
        <v>0</v>
      </c>
      <c r="AI492" s="204">
        <v>0</v>
      </c>
      <c r="AJ492" s="204"/>
      <c r="AK492" s="204"/>
      <c r="AL492" s="204"/>
      <c r="AM492" s="204"/>
      <c r="AN492" s="204"/>
      <c r="AO492" s="204"/>
      <c r="AP492" s="204"/>
      <c r="AQ492" s="204"/>
      <c r="AR492" s="204"/>
      <c r="AS492" s="204"/>
      <c r="AT492" s="204"/>
      <c r="AU492" s="204"/>
      <c r="AV492" s="204"/>
      <c r="AW492" s="204"/>
      <c r="AX492" s="204"/>
      <c r="AY492" s="204" t="str">
        <f t="shared" si="143"/>
        <v>DUPHACYCLINE LA</v>
      </c>
      <c r="AZ492" s="204" t="str">
        <f>IF(COUNTIF(AY:AY,AY492)=1,AY492,IF(AND(COUNTIF(AY:AY,AY492)&gt;1,COUNTIF(AZ$2:AZ491,AY492)&gt;=1),"",AY492))</f>
        <v/>
      </c>
      <c r="BA492" s="204" t="str">
        <v/>
      </c>
      <c r="BB492" s="204" t="str">
        <f>IF(BA492="","",MAX(BB$2:BB491)+1)</f>
        <v/>
      </c>
      <c r="BC492" s="204"/>
      <c r="BD492" s="204">
        <v>490</v>
      </c>
      <c r="BE492" s="204" t="str">
        <f t="shared" si="144"/>
        <v>SUANOVIL 20</v>
      </c>
      <c r="BF492" s="204" t="str">
        <f t="shared" si="133"/>
        <v>INJ</v>
      </c>
      <c r="BG492" s="204" t="str">
        <f t="shared" si="134"/>
        <v>MACROLIDES</v>
      </c>
      <c r="BH492" s="204" t="str">
        <f t="shared" si="135"/>
        <v/>
      </c>
      <c r="BI492" s="204" t="str">
        <f t="shared" si="136"/>
        <v/>
      </c>
      <c r="BJ492" s="204" t="str">
        <f t="shared" si="137"/>
        <v>spiramycin</v>
      </c>
      <c r="BK492" s="204" t="str">
        <f t="shared" si="138"/>
        <v/>
      </c>
      <c r="BL492" s="204" t="str">
        <f t="shared" si="139"/>
        <v/>
      </c>
      <c r="BM492" s="204" t="str">
        <f t="shared" si="145"/>
        <v>Spiramycine</v>
      </c>
      <c r="BN492" s="204" t="str">
        <f t="shared" si="140"/>
        <v>Spiramycine</v>
      </c>
      <c r="BO492" s="204" t="str">
        <f t="shared" si="141"/>
        <v/>
      </c>
      <c r="BP492" s="204" t="str">
        <f t="shared" si="142"/>
        <v/>
      </c>
      <c r="BQ492" s="204" t="str">
        <f t="shared" si="146"/>
        <v>Macrolides</v>
      </c>
      <c r="BR492" s="204" t="str">
        <f t="shared" si="147"/>
        <v>Macrolides</v>
      </c>
      <c r="BS492" s="204" t="str">
        <f t="shared" si="148"/>
        <v/>
      </c>
      <c r="BT492" s="204" t="str">
        <f t="shared" si="149"/>
        <v/>
      </c>
      <c r="BU492" s="104" t="str">
        <f t="shared" si="150"/>
        <v>Voie parentérale</v>
      </c>
      <c r="BV492" s="202" t="str">
        <f t="shared" si="151"/>
        <v/>
      </c>
      <c r="BX492"/>
      <c r="BY492"/>
      <c r="BZ492"/>
      <c r="CA492"/>
      <c r="CB492"/>
      <c r="CD492"/>
      <c r="CO492" s="202">
        <v>491</v>
      </c>
    </row>
    <row r="493" spans="1:93" x14ac:dyDescent="0.25">
      <c r="A493" s="203" t="s">
        <v>2222</v>
      </c>
      <c r="B493" s="204" t="s">
        <v>2226</v>
      </c>
      <c r="C493" s="204" t="s">
        <v>880</v>
      </c>
      <c r="D493" s="210" t="s">
        <v>851</v>
      </c>
      <c r="E493" s="204" t="s">
        <v>852</v>
      </c>
      <c r="F493" s="204" t="s">
        <v>368</v>
      </c>
      <c r="G493" s="204" t="s">
        <v>853</v>
      </c>
      <c r="H493" s="204" t="s">
        <v>946</v>
      </c>
      <c r="I493" s="204" t="s">
        <v>853</v>
      </c>
      <c r="J493" s="204" t="s">
        <v>855</v>
      </c>
      <c r="K493" s="204" t="s">
        <v>855</v>
      </c>
      <c r="L493" s="204" t="s">
        <v>856</v>
      </c>
      <c r="M493" s="204" t="s">
        <v>213</v>
      </c>
      <c r="N493" s="204" t="s">
        <v>959</v>
      </c>
      <c r="O493" s="204" t="s">
        <v>858</v>
      </c>
      <c r="P493" s="204" t="s">
        <v>859</v>
      </c>
      <c r="Q493" s="204" t="s">
        <v>966</v>
      </c>
      <c r="R493" s="204">
        <v>20</v>
      </c>
      <c r="S493" s="204">
        <v>1</v>
      </c>
      <c r="T493" s="204">
        <v>0</v>
      </c>
      <c r="U493" s="204">
        <v>0</v>
      </c>
      <c r="V493" s="204">
        <v>0</v>
      </c>
      <c r="W493" s="204">
        <v>0</v>
      </c>
      <c r="X493" s="204">
        <v>0</v>
      </c>
      <c r="Y493" s="204">
        <v>0</v>
      </c>
      <c r="Z493" s="204">
        <v>0</v>
      </c>
      <c r="AA493" s="204">
        <v>0</v>
      </c>
      <c r="AB493" s="204">
        <v>20</v>
      </c>
      <c r="AC493" s="204">
        <v>1</v>
      </c>
      <c r="AD493" s="204">
        <v>20</v>
      </c>
      <c r="AE493" s="204">
        <v>1</v>
      </c>
      <c r="AF493" s="204">
        <v>0</v>
      </c>
      <c r="AG493" s="204">
        <v>0</v>
      </c>
      <c r="AH493" s="204">
        <v>0</v>
      </c>
      <c r="AI493" s="204">
        <v>0</v>
      </c>
      <c r="AJ493" s="204"/>
      <c r="AK493" s="204"/>
      <c r="AL493" s="204"/>
      <c r="AM493" s="204"/>
      <c r="AN493" s="204"/>
      <c r="AO493" s="204"/>
      <c r="AP493" s="204"/>
      <c r="AQ493" s="204"/>
      <c r="AR493" s="204"/>
      <c r="AS493" s="204"/>
      <c r="AT493" s="204"/>
      <c r="AU493" s="204"/>
      <c r="AV493" s="204"/>
      <c r="AW493" s="204"/>
      <c r="AX493" s="204"/>
      <c r="AY493" s="204" t="str">
        <f t="shared" si="143"/>
        <v>DUPHACYCLINE LA</v>
      </c>
      <c r="AZ493" s="204" t="str">
        <f>IF(COUNTIF(AY:AY,AY493)=1,AY493,IF(AND(COUNTIF(AY:AY,AY493)&gt;1,COUNTIF(AZ$2:AZ492,AY493)&gt;=1),"",AY493))</f>
        <v/>
      </c>
      <c r="BA493" s="204" t="str">
        <v/>
      </c>
      <c r="BB493" s="204" t="str">
        <f>IF(BA493="","",MAX(BB$2:BB492)+1)</f>
        <v/>
      </c>
      <c r="BC493" s="204"/>
      <c r="BD493" s="204">
        <v>491</v>
      </c>
      <c r="BE493" s="204" t="str">
        <f t="shared" si="144"/>
        <v>SUANOVIL 50</v>
      </c>
      <c r="BF493" s="204" t="str">
        <f t="shared" si="133"/>
        <v>ORAL</v>
      </c>
      <c r="BG493" s="204" t="str">
        <f t="shared" si="134"/>
        <v>MACROLIDES</v>
      </c>
      <c r="BH493" s="204" t="str">
        <f t="shared" si="135"/>
        <v/>
      </c>
      <c r="BI493" s="204" t="str">
        <f t="shared" si="136"/>
        <v/>
      </c>
      <c r="BJ493" s="204" t="str">
        <f t="shared" si="137"/>
        <v>spiramycin</v>
      </c>
      <c r="BK493" s="204" t="str">
        <f t="shared" si="138"/>
        <v/>
      </c>
      <c r="BL493" s="204" t="str">
        <f t="shared" si="139"/>
        <v/>
      </c>
      <c r="BM493" s="204" t="str">
        <f t="shared" si="145"/>
        <v>Spiramycine</v>
      </c>
      <c r="BN493" s="204" t="str">
        <f t="shared" si="140"/>
        <v>Spiramycine</v>
      </c>
      <c r="BO493" s="204" t="str">
        <f t="shared" si="141"/>
        <v/>
      </c>
      <c r="BP493" s="204" t="str">
        <f t="shared" si="142"/>
        <v/>
      </c>
      <c r="BQ493" s="204" t="str">
        <f t="shared" si="146"/>
        <v>Macrolides</v>
      </c>
      <c r="BR493" s="204" t="str">
        <f t="shared" si="147"/>
        <v>Macrolides</v>
      </c>
      <c r="BS493" s="204" t="str">
        <f t="shared" si="148"/>
        <v/>
      </c>
      <c r="BT493" s="204" t="str">
        <f t="shared" si="149"/>
        <v/>
      </c>
      <c r="BU493" s="104" t="str">
        <f t="shared" si="150"/>
        <v>Voie orale  hors prémélanges médicamenteux</v>
      </c>
      <c r="BV493" s="202" t="str">
        <f t="shared" si="151"/>
        <v/>
      </c>
      <c r="BX493"/>
      <c r="BY493"/>
      <c r="BZ493"/>
      <c r="CA493"/>
      <c r="CB493"/>
      <c r="CD493"/>
      <c r="CO493" s="202">
        <v>492</v>
      </c>
    </row>
    <row r="494" spans="1:93" x14ac:dyDescent="0.25">
      <c r="A494" s="203" t="s">
        <v>2222</v>
      </c>
      <c r="B494" s="204" t="s">
        <v>2227</v>
      </c>
      <c r="C494" s="204" t="s">
        <v>884</v>
      </c>
      <c r="D494" s="210" t="s">
        <v>863</v>
      </c>
      <c r="E494" s="204" t="s">
        <v>852</v>
      </c>
      <c r="F494" s="204" t="s">
        <v>368</v>
      </c>
      <c r="G494" s="204" t="s">
        <v>853</v>
      </c>
      <c r="H494" s="204" t="s">
        <v>946</v>
      </c>
      <c r="I494" s="204" t="s">
        <v>853</v>
      </c>
      <c r="J494" s="204" t="s">
        <v>855</v>
      </c>
      <c r="K494" s="204" t="s">
        <v>855</v>
      </c>
      <c r="L494" s="204" t="s">
        <v>856</v>
      </c>
      <c r="M494" s="204" t="s">
        <v>213</v>
      </c>
      <c r="N494" s="204" t="s">
        <v>959</v>
      </c>
      <c r="O494" s="204" t="s">
        <v>858</v>
      </c>
      <c r="P494" s="204" t="s">
        <v>859</v>
      </c>
      <c r="Q494" s="204" t="s">
        <v>868</v>
      </c>
      <c r="R494" s="204">
        <v>20</v>
      </c>
      <c r="S494" s="204">
        <v>1</v>
      </c>
      <c r="T494" s="204">
        <v>0</v>
      </c>
      <c r="U494" s="204">
        <v>0</v>
      </c>
      <c r="V494" s="204">
        <v>0</v>
      </c>
      <c r="W494" s="204">
        <v>0</v>
      </c>
      <c r="X494" s="204">
        <v>0</v>
      </c>
      <c r="Y494" s="204">
        <v>0</v>
      </c>
      <c r="Z494" s="204">
        <v>0</v>
      </c>
      <c r="AA494" s="204">
        <v>0</v>
      </c>
      <c r="AB494" s="204">
        <v>20</v>
      </c>
      <c r="AC494" s="204">
        <v>1</v>
      </c>
      <c r="AD494" s="204">
        <v>20</v>
      </c>
      <c r="AE494" s="204">
        <v>1</v>
      </c>
      <c r="AF494" s="204">
        <v>0</v>
      </c>
      <c r="AG494" s="204">
        <v>0</v>
      </c>
      <c r="AH494" s="204">
        <v>0</v>
      </c>
      <c r="AI494" s="204">
        <v>0</v>
      </c>
      <c r="AJ494" s="204"/>
      <c r="AK494" s="204"/>
      <c r="AL494" s="204"/>
      <c r="AM494" s="204"/>
      <c r="AN494" s="204"/>
      <c r="AO494" s="204"/>
      <c r="AP494" s="204"/>
      <c r="AQ494" s="204"/>
      <c r="AR494" s="204"/>
      <c r="AS494" s="204"/>
      <c r="AT494" s="204"/>
      <c r="AU494" s="204"/>
      <c r="AV494" s="204"/>
      <c r="AW494" s="204"/>
      <c r="AX494" s="204"/>
      <c r="AY494" s="204" t="str">
        <f t="shared" si="143"/>
        <v>DUPHACYCLINE LA</v>
      </c>
      <c r="AZ494" s="204" t="str">
        <f>IF(COUNTIF(AY:AY,AY494)=1,AY494,IF(AND(COUNTIF(AY:AY,AY494)&gt;1,COUNTIF(AZ$2:AZ493,AY494)&gt;=1),"",AY494))</f>
        <v/>
      </c>
      <c r="BA494" s="204" t="str">
        <v/>
      </c>
      <c r="BB494" s="204" t="str">
        <f>IF(BA494="","",MAX(BB$2:BB493)+1)</f>
        <v/>
      </c>
      <c r="BC494" s="204"/>
      <c r="BD494" s="204">
        <v>492</v>
      </c>
      <c r="BE494" s="204" t="str">
        <f t="shared" si="144"/>
        <v>SULFACYCLINE</v>
      </c>
      <c r="BF494" s="204" t="str">
        <f t="shared" si="133"/>
        <v>INJ</v>
      </c>
      <c r="BG494" s="204" t="str">
        <f t="shared" si="134"/>
        <v>SULFAMIDES</v>
      </c>
      <c r="BH494" s="204" t="str">
        <f t="shared" si="135"/>
        <v/>
      </c>
      <c r="BI494" s="204" t="str">
        <f t="shared" si="136"/>
        <v/>
      </c>
      <c r="BJ494" s="204" t="str">
        <f t="shared" si="137"/>
        <v>sulfadimidine</v>
      </c>
      <c r="BK494" s="204" t="str">
        <f t="shared" si="138"/>
        <v/>
      </c>
      <c r="BL494" s="204" t="str">
        <f t="shared" si="139"/>
        <v/>
      </c>
      <c r="BM494" s="204" t="str">
        <f t="shared" si="145"/>
        <v>Sulfadimidine</v>
      </c>
      <c r="BN494" s="204" t="str">
        <f t="shared" si="140"/>
        <v>Sulfadimidine</v>
      </c>
      <c r="BO494" s="204" t="str">
        <f t="shared" si="141"/>
        <v/>
      </c>
      <c r="BP494" s="204" t="str">
        <f t="shared" si="142"/>
        <v/>
      </c>
      <c r="BQ494" s="204" t="str">
        <f t="shared" si="146"/>
        <v>Sulfamides</v>
      </c>
      <c r="BR494" s="204" t="str">
        <f t="shared" si="147"/>
        <v>Sulfamides</v>
      </c>
      <c r="BS494" s="204" t="str">
        <f t="shared" si="148"/>
        <v/>
      </c>
      <c r="BT494" s="204" t="str">
        <f t="shared" si="149"/>
        <v/>
      </c>
      <c r="BU494" s="104" t="str">
        <f t="shared" si="150"/>
        <v>Voie parentérale</v>
      </c>
      <c r="BV494" s="202" t="str">
        <f t="shared" si="151"/>
        <v/>
      </c>
      <c r="BX494"/>
      <c r="BY494"/>
      <c r="BZ494"/>
      <c r="CA494"/>
      <c r="CB494"/>
      <c r="CD494"/>
      <c r="CO494" s="202">
        <v>493</v>
      </c>
    </row>
    <row r="495" spans="1:93" x14ac:dyDescent="0.25">
      <c r="A495" s="203" t="s">
        <v>2222</v>
      </c>
      <c r="B495" s="204" t="s">
        <v>2228</v>
      </c>
      <c r="C495" s="204" t="s">
        <v>880</v>
      </c>
      <c r="D495" s="210" t="s">
        <v>851</v>
      </c>
      <c r="E495" s="204" t="s">
        <v>852</v>
      </c>
      <c r="F495" s="204" t="s">
        <v>368</v>
      </c>
      <c r="G495" s="204" t="s">
        <v>853</v>
      </c>
      <c r="H495" s="204" t="s">
        <v>946</v>
      </c>
      <c r="I495" s="204" t="s">
        <v>853</v>
      </c>
      <c r="J495" s="204" t="s">
        <v>855</v>
      </c>
      <c r="K495" s="204" t="s">
        <v>855</v>
      </c>
      <c r="L495" s="204" t="s">
        <v>856</v>
      </c>
      <c r="M495" s="204" t="s">
        <v>213</v>
      </c>
      <c r="N495" s="204" t="s">
        <v>959</v>
      </c>
      <c r="O495" s="204" t="s">
        <v>858</v>
      </c>
      <c r="P495" s="204" t="s">
        <v>859</v>
      </c>
      <c r="Q495" s="204" t="s">
        <v>966</v>
      </c>
      <c r="R495" s="204">
        <v>20</v>
      </c>
      <c r="S495" s="204">
        <v>1</v>
      </c>
      <c r="T495" s="204">
        <v>0</v>
      </c>
      <c r="U495" s="204">
        <v>0</v>
      </c>
      <c r="V495" s="204">
        <v>0</v>
      </c>
      <c r="W495" s="204">
        <v>0</v>
      </c>
      <c r="X495" s="204">
        <v>0</v>
      </c>
      <c r="Y495" s="204">
        <v>0</v>
      </c>
      <c r="Z495" s="204">
        <v>0</v>
      </c>
      <c r="AA495" s="204">
        <v>0</v>
      </c>
      <c r="AB495" s="204">
        <v>20</v>
      </c>
      <c r="AC495" s="204">
        <v>1</v>
      </c>
      <c r="AD495" s="204">
        <v>20</v>
      </c>
      <c r="AE495" s="204">
        <v>1</v>
      </c>
      <c r="AF495" s="204">
        <v>0</v>
      </c>
      <c r="AG495" s="204">
        <v>0</v>
      </c>
      <c r="AH495" s="204">
        <v>0</v>
      </c>
      <c r="AI495" s="204">
        <v>0</v>
      </c>
      <c r="AJ495" s="204"/>
      <c r="AK495" s="204"/>
      <c r="AL495" s="204"/>
      <c r="AM495" s="204"/>
      <c r="AN495" s="204"/>
      <c r="AO495" s="204"/>
      <c r="AP495" s="204"/>
      <c r="AQ495" s="204"/>
      <c r="AR495" s="204"/>
      <c r="AS495" s="204"/>
      <c r="AT495" s="204"/>
      <c r="AU495" s="204"/>
      <c r="AV495" s="204"/>
      <c r="AW495" s="204"/>
      <c r="AX495" s="204"/>
      <c r="AY495" s="204" t="str">
        <f t="shared" si="143"/>
        <v>DUPHACYCLINE LA</v>
      </c>
      <c r="AZ495" s="204" t="str">
        <f>IF(COUNTIF(AY:AY,AY495)=1,AY495,IF(AND(COUNTIF(AY:AY,AY495)&gt;1,COUNTIF(AZ$2:AZ494,AY495)&gt;=1),"",AY495))</f>
        <v/>
      </c>
      <c r="BA495" s="204" t="str">
        <v/>
      </c>
      <c r="BB495" s="204" t="str">
        <f>IF(BA495="","",MAX(BB$2:BB494)+1)</f>
        <v/>
      </c>
      <c r="BC495" s="204"/>
      <c r="BD495" s="204">
        <v>493</v>
      </c>
      <c r="BE495" s="204" t="str">
        <f t="shared" si="144"/>
        <v>SULFADI 500</v>
      </c>
      <c r="BF495" s="204" t="str">
        <f t="shared" si="133"/>
        <v>ORAL</v>
      </c>
      <c r="BG495" s="204" t="str">
        <f t="shared" si="134"/>
        <v>SULFAMIDES</v>
      </c>
      <c r="BH495" s="204" t="str">
        <f t="shared" si="135"/>
        <v/>
      </c>
      <c r="BI495" s="204" t="str">
        <f t="shared" si="136"/>
        <v/>
      </c>
      <c r="BJ495" s="204" t="str">
        <f t="shared" si="137"/>
        <v>sulfadimidine</v>
      </c>
      <c r="BK495" s="204" t="str">
        <f t="shared" si="138"/>
        <v/>
      </c>
      <c r="BL495" s="204" t="str">
        <f t="shared" si="139"/>
        <v/>
      </c>
      <c r="BM495" s="204" t="str">
        <f t="shared" si="145"/>
        <v>Sulfadimidine</v>
      </c>
      <c r="BN495" s="204" t="str">
        <f t="shared" si="140"/>
        <v>Sulfadimidine</v>
      </c>
      <c r="BO495" s="204" t="str">
        <f t="shared" si="141"/>
        <v/>
      </c>
      <c r="BP495" s="204" t="str">
        <f t="shared" si="142"/>
        <v/>
      </c>
      <c r="BQ495" s="204" t="str">
        <f t="shared" si="146"/>
        <v>Sulfamides</v>
      </c>
      <c r="BR495" s="204" t="str">
        <f t="shared" si="147"/>
        <v>Sulfamides</v>
      </c>
      <c r="BS495" s="204" t="str">
        <f t="shared" si="148"/>
        <v/>
      </c>
      <c r="BT495" s="204" t="str">
        <f t="shared" si="149"/>
        <v/>
      </c>
      <c r="BU495" s="104" t="str">
        <f t="shared" si="150"/>
        <v>Voie orale  hors prémélanges médicamenteux</v>
      </c>
      <c r="BV495" s="202" t="str">
        <f t="shared" si="151"/>
        <v/>
      </c>
      <c r="BX495"/>
      <c r="BY495"/>
      <c r="BZ495"/>
      <c r="CA495"/>
      <c r="CB495"/>
      <c r="CD495"/>
      <c r="CO495" s="202">
        <v>494</v>
      </c>
    </row>
    <row r="496" spans="1:93" x14ac:dyDescent="0.25">
      <c r="A496" s="203" t="s">
        <v>2222</v>
      </c>
      <c r="B496" s="204" t="s">
        <v>2229</v>
      </c>
      <c r="C496" s="204" t="s">
        <v>1700</v>
      </c>
      <c r="D496" s="210" t="s">
        <v>1004</v>
      </c>
      <c r="E496" s="204" t="s">
        <v>852</v>
      </c>
      <c r="F496" s="204" t="s">
        <v>368</v>
      </c>
      <c r="G496" s="204" t="s">
        <v>853</v>
      </c>
      <c r="H496" s="204" t="s">
        <v>946</v>
      </c>
      <c r="I496" s="204" t="s">
        <v>853</v>
      </c>
      <c r="J496" s="204" t="s">
        <v>855</v>
      </c>
      <c r="K496" s="204" t="s">
        <v>855</v>
      </c>
      <c r="L496" s="204" t="s">
        <v>856</v>
      </c>
      <c r="M496" s="204" t="s">
        <v>213</v>
      </c>
      <c r="N496" s="204" t="s">
        <v>959</v>
      </c>
      <c r="O496" s="204" t="s">
        <v>858</v>
      </c>
      <c r="P496" s="204" t="s">
        <v>859</v>
      </c>
      <c r="Q496" s="204" t="s">
        <v>851</v>
      </c>
      <c r="R496" s="204">
        <v>20</v>
      </c>
      <c r="S496" s="204">
        <v>1</v>
      </c>
      <c r="T496" s="204">
        <v>0</v>
      </c>
      <c r="U496" s="204">
        <v>0</v>
      </c>
      <c r="V496" s="204">
        <v>0</v>
      </c>
      <c r="W496" s="204">
        <v>0</v>
      </c>
      <c r="X496" s="204">
        <v>0</v>
      </c>
      <c r="Y496" s="204">
        <v>0</v>
      </c>
      <c r="Z496" s="204">
        <v>0</v>
      </c>
      <c r="AA496" s="204">
        <v>0</v>
      </c>
      <c r="AB496" s="204">
        <v>20</v>
      </c>
      <c r="AC496" s="204">
        <v>1</v>
      </c>
      <c r="AD496" s="204">
        <v>20</v>
      </c>
      <c r="AE496" s="204">
        <v>1</v>
      </c>
      <c r="AF496" s="204">
        <v>0</v>
      </c>
      <c r="AG496" s="204">
        <v>0</v>
      </c>
      <c r="AH496" s="204">
        <v>0</v>
      </c>
      <c r="AI496" s="204">
        <v>0</v>
      </c>
      <c r="AJ496" s="204"/>
      <c r="AK496" s="204"/>
      <c r="AL496" s="204"/>
      <c r="AM496" s="204"/>
      <c r="AN496" s="204"/>
      <c r="AO496" s="204"/>
      <c r="AP496" s="204"/>
      <c r="AQ496" s="204"/>
      <c r="AR496" s="204"/>
      <c r="AS496" s="204"/>
      <c r="AT496" s="204"/>
      <c r="AU496" s="204"/>
      <c r="AV496" s="204"/>
      <c r="AW496" s="204"/>
      <c r="AX496" s="204"/>
      <c r="AY496" s="204" t="str">
        <f t="shared" si="143"/>
        <v>DUPHACYCLINE LA</v>
      </c>
      <c r="AZ496" s="204" t="str">
        <f>IF(COUNTIF(AY:AY,AY496)=1,AY496,IF(AND(COUNTIF(AY:AY,AY496)&gt;1,COUNTIF(AZ$2:AZ495,AY496)&gt;=1),"",AY496))</f>
        <v/>
      </c>
      <c r="BA496" s="204" t="str">
        <v/>
      </c>
      <c r="BB496" s="204" t="str">
        <f>IF(BA496="","",MAX(BB$2:BB495)+1)</f>
        <v/>
      </c>
      <c r="BC496" s="204"/>
      <c r="BD496" s="204">
        <v>494</v>
      </c>
      <c r="BE496" s="204" t="str">
        <f t="shared" si="144"/>
        <v>SULFADIMERAZINE CSI</v>
      </c>
      <c r="BF496" s="204" t="str">
        <f t="shared" si="133"/>
        <v>INJ &amp; ORAL</v>
      </c>
      <c r="BG496" s="204" t="str">
        <f t="shared" si="134"/>
        <v>SULFAMIDES</v>
      </c>
      <c r="BH496" s="204" t="str">
        <f t="shared" si="135"/>
        <v/>
      </c>
      <c r="BI496" s="204" t="str">
        <f t="shared" si="136"/>
        <v/>
      </c>
      <c r="BJ496" s="204" t="str">
        <f t="shared" si="137"/>
        <v>sulfadimidine</v>
      </c>
      <c r="BK496" s="204" t="str">
        <f t="shared" si="138"/>
        <v/>
      </c>
      <c r="BL496" s="204" t="str">
        <f t="shared" si="139"/>
        <v/>
      </c>
      <c r="BM496" s="204" t="str">
        <f t="shared" si="145"/>
        <v>Sulfadimidine</v>
      </c>
      <c r="BN496" s="204" t="str">
        <f t="shared" si="140"/>
        <v>Sulfadimidine</v>
      </c>
      <c r="BO496" s="204" t="str">
        <f t="shared" si="141"/>
        <v/>
      </c>
      <c r="BP496" s="204" t="str">
        <f t="shared" si="142"/>
        <v/>
      </c>
      <c r="BQ496" s="204" t="str">
        <f t="shared" si="146"/>
        <v>Sulfamides</v>
      </c>
      <c r="BR496" s="204" t="str">
        <f t="shared" si="147"/>
        <v>Sulfamides</v>
      </c>
      <c r="BS496" s="204" t="str">
        <f t="shared" si="148"/>
        <v/>
      </c>
      <c r="BT496" s="204" t="str">
        <f t="shared" si="149"/>
        <v/>
      </c>
      <c r="BU496" s="104" t="str">
        <f t="shared" si="150"/>
        <v>Voies parentérale et orale</v>
      </c>
      <c r="BV496" s="202" t="str">
        <f t="shared" si="151"/>
        <v/>
      </c>
      <c r="BX496"/>
      <c r="BY496"/>
      <c r="BZ496"/>
      <c r="CA496"/>
      <c r="CB496"/>
      <c r="CD496"/>
      <c r="CO496" s="202">
        <v>495</v>
      </c>
    </row>
    <row r="497" spans="1:93" x14ac:dyDescent="0.25">
      <c r="A497" s="203" t="s">
        <v>2552</v>
      </c>
      <c r="B497" s="204" t="s">
        <v>2553</v>
      </c>
      <c r="C497" s="204" t="s">
        <v>880</v>
      </c>
      <c r="D497" s="210" t="s">
        <v>851</v>
      </c>
      <c r="E497" s="204" t="s">
        <v>852</v>
      </c>
      <c r="F497" s="204" t="s">
        <v>369</v>
      </c>
      <c r="G497" s="204" t="s">
        <v>853</v>
      </c>
      <c r="H497" s="204" t="s">
        <v>2554</v>
      </c>
      <c r="I497" s="204" t="s">
        <v>853</v>
      </c>
      <c r="J497" s="204" t="s">
        <v>875</v>
      </c>
      <c r="K497" s="204" t="s">
        <v>875</v>
      </c>
      <c r="L497" s="204" t="s">
        <v>1162</v>
      </c>
      <c r="M497" s="204" t="s">
        <v>213</v>
      </c>
      <c r="N497" s="204" t="s">
        <v>1267</v>
      </c>
      <c r="O497" s="204" t="s">
        <v>858</v>
      </c>
      <c r="P497" s="204" t="s">
        <v>859</v>
      </c>
      <c r="Q497" s="204" t="s">
        <v>1071</v>
      </c>
      <c r="R497" s="204">
        <v>15</v>
      </c>
      <c r="S497" s="204">
        <v>2</v>
      </c>
      <c r="T497" s="204">
        <v>15</v>
      </c>
      <c r="U497" s="204">
        <v>2</v>
      </c>
      <c r="V497" s="204">
        <v>0</v>
      </c>
      <c r="W497" s="204">
        <v>0</v>
      </c>
      <c r="X497" s="204">
        <v>0</v>
      </c>
      <c r="Y497" s="204">
        <v>0</v>
      </c>
      <c r="Z497" s="204">
        <v>0</v>
      </c>
      <c r="AA497" s="204">
        <v>0</v>
      </c>
      <c r="AB497" s="204">
        <v>15</v>
      </c>
      <c r="AC497" s="204">
        <v>2</v>
      </c>
      <c r="AD497" s="204">
        <v>15</v>
      </c>
      <c r="AE497" s="204">
        <v>2</v>
      </c>
      <c r="AF497" s="204">
        <v>0</v>
      </c>
      <c r="AG497" s="204">
        <v>0</v>
      </c>
      <c r="AH497" s="204">
        <v>0</v>
      </c>
      <c r="AI497" s="204">
        <v>0</v>
      </c>
      <c r="AJ497" s="204"/>
      <c r="AK497" s="204"/>
      <c r="AL497" s="204"/>
      <c r="AM497" s="204"/>
      <c r="AN497" s="204"/>
      <c r="AO497" s="204"/>
      <c r="AP497" s="204"/>
      <c r="AQ497" s="204"/>
      <c r="AR497" s="204"/>
      <c r="AS497" s="204"/>
      <c r="AT497" s="204"/>
      <c r="AU497" s="204"/>
      <c r="AV497" s="204"/>
      <c r="AW497" s="204"/>
      <c r="AX497" s="204"/>
      <c r="AY497" s="204" t="str">
        <f t="shared" si="143"/>
        <v>DUPHAMOX LA</v>
      </c>
      <c r="AZ497" s="204" t="str">
        <f>IF(COUNTIF(AY:AY,AY497)=1,AY497,IF(AND(COUNTIF(AY:AY,AY497)&gt;1,COUNTIF(AZ$2:AZ496,AY497)&gt;=1),"",AY497))</f>
        <v>DUPHAMOX LA</v>
      </c>
      <c r="BA497" s="204" t="str">
        <v/>
      </c>
      <c r="BB497" s="204" t="str">
        <f>IF(BA497="","",MAX(BB$2:BB496)+1)</f>
        <v/>
      </c>
      <c r="BC497" s="204"/>
      <c r="BD497" s="204">
        <v>495</v>
      </c>
      <c r="BE497" s="204" t="str">
        <f t="shared" si="144"/>
        <v>SULFADIMERAZINE QALIAN</v>
      </c>
      <c r="BF497" s="204" t="str">
        <f t="shared" si="133"/>
        <v>INJ &amp; ORAL</v>
      </c>
      <c r="BG497" s="204" t="str">
        <f t="shared" si="134"/>
        <v>SULFAMIDES</v>
      </c>
      <c r="BH497" s="204" t="str">
        <f t="shared" si="135"/>
        <v/>
      </c>
      <c r="BI497" s="204" t="str">
        <f t="shared" si="136"/>
        <v/>
      </c>
      <c r="BJ497" s="204" t="str">
        <f t="shared" si="137"/>
        <v>sulfadimidine</v>
      </c>
      <c r="BK497" s="204" t="str">
        <f t="shared" si="138"/>
        <v/>
      </c>
      <c r="BL497" s="204" t="str">
        <f t="shared" si="139"/>
        <v/>
      </c>
      <c r="BM497" s="204" t="str">
        <f t="shared" si="145"/>
        <v>Sulfadimidine</v>
      </c>
      <c r="BN497" s="204" t="str">
        <f t="shared" si="140"/>
        <v>Sulfadimidine</v>
      </c>
      <c r="BO497" s="204" t="str">
        <f t="shared" si="141"/>
        <v/>
      </c>
      <c r="BP497" s="204" t="str">
        <f t="shared" si="142"/>
        <v/>
      </c>
      <c r="BQ497" s="204" t="str">
        <f t="shared" si="146"/>
        <v>Sulfamides</v>
      </c>
      <c r="BR497" s="204" t="str">
        <f t="shared" si="147"/>
        <v>Sulfamides</v>
      </c>
      <c r="BS497" s="204" t="str">
        <f t="shared" si="148"/>
        <v/>
      </c>
      <c r="BT497" s="204" t="str">
        <f t="shared" si="149"/>
        <v/>
      </c>
      <c r="BU497" s="104" t="str">
        <f t="shared" si="150"/>
        <v>Voies parentérale et orale</v>
      </c>
      <c r="BV497" s="202" t="str">
        <f t="shared" si="151"/>
        <v/>
      </c>
      <c r="BX497"/>
      <c r="BY497"/>
      <c r="BZ497"/>
      <c r="CA497"/>
      <c r="CB497"/>
      <c r="CD497"/>
      <c r="CO497" s="202">
        <v>496</v>
      </c>
    </row>
    <row r="498" spans="1:93" x14ac:dyDescent="0.25">
      <c r="A498" s="203" t="s">
        <v>2552</v>
      </c>
      <c r="B498" s="204" t="s">
        <v>2555</v>
      </c>
      <c r="C498" s="204" t="s">
        <v>884</v>
      </c>
      <c r="D498" s="210" t="s">
        <v>863</v>
      </c>
      <c r="E498" s="204" t="s">
        <v>852</v>
      </c>
      <c r="F498" s="204" t="s">
        <v>369</v>
      </c>
      <c r="G498" s="204" t="s">
        <v>853</v>
      </c>
      <c r="H498" s="204" t="s">
        <v>2554</v>
      </c>
      <c r="I498" s="204" t="s">
        <v>853</v>
      </c>
      <c r="J498" s="204" t="s">
        <v>875</v>
      </c>
      <c r="K498" s="204" t="s">
        <v>875</v>
      </c>
      <c r="L498" s="204" t="s">
        <v>1162</v>
      </c>
      <c r="M498" s="204" t="s">
        <v>213</v>
      </c>
      <c r="N498" s="204" t="s">
        <v>1267</v>
      </c>
      <c r="O498" s="204" t="s">
        <v>858</v>
      </c>
      <c r="P498" s="204" t="s">
        <v>859</v>
      </c>
      <c r="Q498" s="204" t="s">
        <v>1928</v>
      </c>
      <c r="R498" s="204">
        <v>15</v>
      </c>
      <c r="S498" s="204">
        <v>2</v>
      </c>
      <c r="T498" s="204">
        <v>15</v>
      </c>
      <c r="U498" s="204">
        <v>2</v>
      </c>
      <c r="V498" s="204">
        <v>0</v>
      </c>
      <c r="W498" s="204">
        <v>0</v>
      </c>
      <c r="X498" s="204">
        <v>0</v>
      </c>
      <c r="Y498" s="204">
        <v>0</v>
      </c>
      <c r="Z498" s="204">
        <v>0</v>
      </c>
      <c r="AA498" s="204">
        <v>0</v>
      </c>
      <c r="AB498" s="204">
        <v>15</v>
      </c>
      <c r="AC498" s="204">
        <v>2</v>
      </c>
      <c r="AD498" s="204">
        <v>15</v>
      </c>
      <c r="AE498" s="204">
        <v>2</v>
      </c>
      <c r="AF498" s="204">
        <v>0</v>
      </c>
      <c r="AG498" s="204">
        <v>0</v>
      </c>
      <c r="AH498" s="204">
        <v>0</v>
      </c>
      <c r="AI498" s="204">
        <v>0</v>
      </c>
      <c r="AJ498" s="204"/>
      <c r="AK498" s="204"/>
      <c r="AL498" s="204"/>
      <c r="AM498" s="204"/>
      <c r="AN498" s="204"/>
      <c r="AO498" s="204"/>
      <c r="AP498" s="204"/>
      <c r="AQ498" s="204"/>
      <c r="AR498" s="204"/>
      <c r="AS498" s="204"/>
      <c r="AT498" s="204"/>
      <c r="AU498" s="204"/>
      <c r="AV498" s="204"/>
      <c r="AW498" s="204"/>
      <c r="AX498" s="204"/>
      <c r="AY498" s="204" t="str">
        <f t="shared" si="143"/>
        <v>DUPHAMOX LA</v>
      </c>
      <c r="AZ498" s="204" t="str">
        <f>IF(COUNTIF(AY:AY,AY498)=1,AY498,IF(AND(COUNTIF(AY:AY,AY498)&gt;1,COUNTIF(AZ$2:AZ497,AY498)&gt;=1),"",AY498))</f>
        <v/>
      </c>
      <c r="BA498" s="204" t="str">
        <v/>
      </c>
      <c r="BB498" s="204" t="str">
        <f>IF(BA498="","",MAX(BB$2:BB497)+1)</f>
        <v/>
      </c>
      <c r="BC498" s="204"/>
      <c r="BD498" s="204">
        <v>496</v>
      </c>
      <c r="BE498" s="204" t="str">
        <f t="shared" si="144"/>
        <v>SULFADIMETHOXINE 100-CR LAPIN-VOLAILLE-PORC ET AGNEAU-CHEVREAU SEVRES FRANVET</v>
      </c>
      <c r="BF498" s="204" t="str">
        <f t="shared" si="133"/>
        <v>PM</v>
      </c>
      <c r="BG498" s="204" t="str">
        <f t="shared" si="134"/>
        <v>SULFAMIDES</v>
      </c>
      <c r="BH498" s="204" t="str">
        <f t="shared" si="135"/>
        <v/>
      </c>
      <c r="BI498" s="204" t="str">
        <f t="shared" si="136"/>
        <v/>
      </c>
      <c r="BJ498" s="204" t="str">
        <f t="shared" si="137"/>
        <v>sulfadimethoxine</v>
      </c>
      <c r="BK498" s="204" t="str">
        <f t="shared" si="138"/>
        <v/>
      </c>
      <c r="BL498" s="204" t="str">
        <f t="shared" si="139"/>
        <v/>
      </c>
      <c r="BM498" s="204" t="str">
        <f t="shared" si="145"/>
        <v>Sulfadiméthoxine</v>
      </c>
      <c r="BN498" s="204" t="str">
        <f t="shared" si="140"/>
        <v>Sulfadiméthoxine</v>
      </c>
      <c r="BO498" s="204" t="str">
        <f t="shared" si="141"/>
        <v/>
      </c>
      <c r="BP498" s="204" t="str">
        <f t="shared" si="142"/>
        <v/>
      </c>
      <c r="BQ498" s="204" t="str">
        <f t="shared" si="146"/>
        <v>Sulfamides</v>
      </c>
      <c r="BR498" s="204" t="str">
        <f t="shared" si="147"/>
        <v>Sulfamides</v>
      </c>
      <c r="BS498" s="204" t="str">
        <f t="shared" si="148"/>
        <v/>
      </c>
      <c r="BT498" s="204" t="str">
        <f t="shared" si="149"/>
        <v/>
      </c>
      <c r="BU498" s="104" t="str">
        <f t="shared" si="150"/>
        <v>Prémélanges médicamenteux</v>
      </c>
      <c r="BV498" s="202" t="str">
        <f t="shared" si="151"/>
        <v/>
      </c>
      <c r="BX498"/>
      <c r="BY498"/>
      <c r="BZ498"/>
      <c r="CA498"/>
      <c r="CB498"/>
      <c r="CD498"/>
      <c r="CO498" s="202">
        <v>497</v>
      </c>
    </row>
    <row r="499" spans="1:93" x14ac:dyDescent="0.25">
      <c r="A499" s="203" t="s">
        <v>2552</v>
      </c>
      <c r="B499" s="204" t="s">
        <v>2556</v>
      </c>
      <c r="C499" s="204" t="s">
        <v>1700</v>
      </c>
      <c r="D499" s="210" t="s">
        <v>1004</v>
      </c>
      <c r="E499" s="204" t="s">
        <v>852</v>
      </c>
      <c r="F499" s="204" t="s">
        <v>369</v>
      </c>
      <c r="G499" s="204" t="s">
        <v>853</v>
      </c>
      <c r="H499" s="204" t="s">
        <v>2554</v>
      </c>
      <c r="I499" s="204" t="s">
        <v>853</v>
      </c>
      <c r="J499" s="204" t="s">
        <v>875</v>
      </c>
      <c r="K499" s="204" t="s">
        <v>875</v>
      </c>
      <c r="L499" s="204" t="s">
        <v>1162</v>
      </c>
      <c r="M499" s="204" t="s">
        <v>213</v>
      </c>
      <c r="N499" s="204" t="s">
        <v>1267</v>
      </c>
      <c r="O499" s="204" t="s">
        <v>858</v>
      </c>
      <c r="P499" s="204" t="s">
        <v>859</v>
      </c>
      <c r="Q499" s="204" t="s">
        <v>1371</v>
      </c>
      <c r="R499" s="204">
        <v>15</v>
      </c>
      <c r="S499" s="204">
        <v>2</v>
      </c>
      <c r="T499" s="204">
        <v>15</v>
      </c>
      <c r="U499" s="204">
        <v>2</v>
      </c>
      <c r="V499" s="204">
        <v>0</v>
      </c>
      <c r="W499" s="204">
        <v>0</v>
      </c>
      <c r="X499" s="204">
        <v>0</v>
      </c>
      <c r="Y499" s="204">
        <v>0</v>
      </c>
      <c r="Z499" s="204">
        <v>0</v>
      </c>
      <c r="AA499" s="204">
        <v>0</v>
      </c>
      <c r="AB499" s="204">
        <v>15</v>
      </c>
      <c r="AC499" s="204">
        <v>2</v>
      </c>
      <c r="AD499" s="204">
        <v>15</v>
      </c>
      <c r="AE499" s="204">
        <v>2</v>
      </c>
      <c r="AF499" s="204">
        <v>0</v>
      </c>
      <c r="AG499" s="204">
        <v>0</v>
      </c>
      <c r="AH499" s="204">
        <v>0</v>
      </c>
      <c r="AI499" s="204">
        <v>0</v>
      </c>
      <c r="AJ499" s="204"/>
      <c r="AK499" s="204"/>
      <c r="AL499" s="204"/>
      <c r="AM499" s="204"/>
      <c r="AN499" s="204"/>
      <c r="AO499" s="204"/>
      <c r="AP499" s="204"/>
      <c r="AQ499" s="204"/>
      <c r="AR499" s="204"/>
      <c r="AS499" s="204"/>
      <c r="AT499" s="204"/>
      <c r="AU499" s="204"/>
      <c r="AV499" s="204"/>
      <c r="AW499" s="204"/>
      <c r="AX499" s="204"/>
      <c r="AY499" s="204" t="str">
        <f t="shared" si="143"/>
        <v>DUPHAMOX LA</v>
      </c>
      <c r="AZ499" s="204" t="str">
        <f>IF(COUNTIF(AY:AY,AY499)=1,AY499,IF(AND(COUNTIF(AY:AY,AY499)&gt;1,COUNTIF(AZ$2:AZ498,AY499)&gt;=1),"",AY499))</f>
        <v/>
      </c>
      <c r="BA499" s="204" t="str">
        <v/>
      </c>
      <c r="BB499" s="204" t="str">
        <f>IF(BA499="","",MAX(BB$2:BB498)+1)</f>
        <v/>
      </c>
      <c r="BC499" s="204"/>
      <c r="BD499" s="204">
        <v>497</v>
      </c>
      <c r="BE499" s="204" t="str">
        <f t="shared" si="144"/>
        <v>SULFADIMETHOXINE-TRIMETHOPRIME 62,5-12,5 PORC ET VEAU-AGNEAU-CHEVREAU SEVRES SANTAMIX</v>
      </c>
      <c r="BF499" s="204" t="str">
        <f t="shared" si="133"/>
        <v>PM</v>
      </c>
      <c r="BG499" s="204" t="str">
        <f t="shared" si="134"/>
        <v>SULFAMIDES</v>
      </c>
      <c r="BH499" s="204" t="str">
        <f t="shared" si="135"/>
        <v>TRIMETHOPRIME</v>
      </c>
      <c r="BI499" s="204" t="str">
        <f t="shared" si="136"/>
        <v/>
      </c>
      <c r="BJ499" s="204" t="str">
        <f t="shared" si="137"/>
        <v>sulfadimethoxine</v>
      </c>
      <c r="BK499" s="204" t="str">
        <f t="shared" si="138"/>
        <v>trimethoprim</v>
      </c>
      <c r="BL499" s="204" t="str">
        <f t="shared" si="139"/>
        <v/>
      </c>
      <c r="BM499" s="204" t="str">
        <f t="shared" si="145"/>
        <v>Sulfadiméthoxine + Triméthoprime</v>
      </c>
      <c r="BN499" s="204" t="str">
        <f t="shared" si="140"/>
        <v>Sulfadiméthoxine</v>
      </c>
      <c r="BO499" s="204" t="str">
        <f t="shared" si="141"/>
        <v>Triméthoprime</v>
      </c>
      <c r="BP499" s="204" t="str">
        <f t="shared" si="142"/>
        <v/>
      </c>
      <c r="BQ499" s="204" t="str">
        <f t="shared" si="146"/>
        <v>Sulfamides + Trimethoprime</v>
      </c>
      <c r="BR499" s="204" t="str">
        <f t="shared" si="147"/>
        <v>Sulfamides</v>
      </c>
      <c r="BS499" s="204" t="str">
        <f t="shared" si="148"/>
        <v>Trimethoprime</v>
      </c>
      <c r="BT499" s="204" t="str">
        <f t="shared" si="149"/>
        <v/>
      </c>
      <c r="BU499" s="104" t="str">
        <f t="shared" si="150"/>
        <v>Prémélanges médicamenteux</v>
      </c>
      <c r="BV499" s="202" t="str">
        <f t="shared" si="151"/>
        <v/>
      </c>
      <c r="BX499"/>
      <c r="BY499"/>
      <c r="BZ499"/>
      <c r="CA499"/>
      <c r="CB499"/>
      <c r="CD499"/>
      <c r="CO499" s="202">
        <v>498</v>
      </c>
    </row>
    <row r="500" spans="1:93" x14ac:dyDescent="0.25">
      <c r="A500" s="203" t="s">
        <v>2182</v>
      </c>
      <c r="B500" s="204" t="s">
        <v>2183</v>
      </c>
      <c r="C500" s="204" t="s">
        <v>2184</v>
      </c>
      <c r="D500" s="210" t="s">
        <v>1031</v>
      </c>
      <c r="E500" s="204" t="s">
        <v>852</v>
      </c>
      <c r="F500" s="204" t="s">
        <v>2185</v>
      </c>
      <c r="G500" s="204" t="s">
        <v>853</v>
      </c>
      <c r="H500" s="204" t="s">
        <v>909</v>
      </c>
      <c r="I500" s="204" t="s">
        <v>853</v>
      </c>
      <c r="J500" s="204" t="s">
        <v>1523</v>
      </c>
      <c r="K500" s="204" t="s">
        <v>875</v>
      </c>
      <c r="L500" s="204" t="s">
        <v>876</v>
      </c>
      <c r="M500" s="204" t="s">
        <v>2186</v>
      </c>
      <c r="N500" s="204" t="s">
        <v>2187</v>
      </c>
      <c r="O500" s="204" t="s">
        <v>858</v>
      </c>
      <c r="P500" s="204" t="s">
        <v>1696</v>
      </c>
      <c r="Q500" s="204" t="s">
        <v>2188</v>
      </c>
      <c r="R500" s="204">
        <v>0</v>
      </c>
      <c r="S500" s="204">
        <v>0</v>
      </c>
      <c r="T500" s="204">
        <v>10.220000000000001</v>
      </c>
      <c r="U500" s="204">
        <v>1</v>
      </c>
      <c r="V500" s="204">
        <v>3.4</v>
      </c>
      <c r="W500" s="204">
        <v>1</v>
      </c>
      <c r="X500" s="204">
        <v>0</v>
      </c>
      <c r="Y500" s="204">
        <v>0</v>
      </c>
      <c r="Z500" s="204">
        <v>0</v>
      </c>
      <c r="AA500" s="204">
        <v>0</v>
      </c>
      <c r="AB500" s="204">
        <v>0</v>
      </c>
      <c r="AC500" s="204">
        <v>0</v>
      </c>
      <c r="AD500" s="204">
        <v>0</v>
      </c>
      <c r="AE500" s="204">
        <v>0</v>
      </c>
      <c r="AF500" s="204">
        <v>0</v>
      </c>
      <c r="AG500" s="204">
        <v>0</v>
      </c>
      <c r="AH500" s="204">
        <v>0</v>
      </c>
      <c r="AI500" s="204">
        <v>0</v>
      </c>
      <c r="AJ500" s="204" t="s">
        <v>875</v>
      </c>
      <c r="AK500" s="204" t="s">
        <v>876</v>
      </c>
      <c r="AL500" s="204" t="s">
        <v>2189</v>
      </c>
      <c r="AM500" s="204" t="s">
        <v>2190</v>
      </c>
      <c r="AN500" s="204" t="s">
        <v>858</v>
      </c>
      <c r="AO500" s="204" t="s">
        <v>2191</v>
      </c>
      <c r="AP500" s="204" t="s">
        <v>2110</v>
      </c>
      <c r="AQ500" s="204"/>
      <c r="AR500" s="204"/>
      <c r="AS500" s="204"/>
      <c r="AT500" s="204"/>
      <c r="AU500" s="204"/>
      <c r="AV500" s="204"/>
      <c r="AW500" s="204"/>
      <c r="AX500" s="204"/>
      <c r="AY500" s="204" t="str">
        <f t="shared" si="143"/>
        <v/>
      </c>
      <c r="AZ500" s="204" t="str">
        <f>IF(COUNTIF(AY:AY,AY500)=1,AY500,IF(AND(COUNTIF(AY:AY,AY500)&gt;1,COUNTIF(AZ$2:AZ499,AY500)&gt;=1),"",AY500))</f>
        <v/>
      </c>
      <c r="BA500" s="204" t="str">
        <v/>
      </c>
      <c r="BB500" s="204" t="str">
        <f>IF(BA500="","",MAX(BB$2:BB499)+1)</f>
        <v/>
      </c>
      <c r="BC500" s="204"/>
      <c r="BD500" s="204">
        <v>498</v>
      </c>
      <c r="BE500" s="204" t="str">
        <f t="shared" si="144"/>
        <v>SULFALON</v>
      </c>
      <c r="BF500" s="204" t="str">
        <f t="shared" si="133"/>
        <v>INJ</v>
      </c>
      <c r="BG500" s="204" t="str">
        <f t="shared" si="134"/>
        <v>SULFAMIDES</v>
      </c>
      <c r="BH500" s="204" t="str">
        <f t="shared" si="135"/>
        <v/>
      </c>
      <c r="BI500" s="204" t="str">
        <f t="shared" si="136"/>
        <v/>
      </c>
      <c r="BJ500" s="204" t="str">
        <f t="shared" si="137"/>
        <v>sulfadimethoxine</v>
      </c>
      <c r="BK500" s="204" t="str">
        <f t="shared" si="138"/>
        <v/>
      </c>
      <c r="BL500" s="204" t="str">
        <f t="shared" si="139"/>
        <v/>
      </c>
      <c r="BM500" s="204" t="str">
        <f t="shared" si="145"/>
        <v>Sulfadiméthoxine</v>
      </c>
      <c r="BN500" s="204" t="str">
        <f t="shared" si="140"/>
        <v>Sulfadiméthoxine</v>
      </c>
      <c r="BO500" s="204" t="str">
        <f t="shared" si="141"/>
        <v/>
      </c>
      <c r="BP500" s="204" t="str">
        <f t="shared" si="142"/>
        <v/>
      </c>
      <c r="BQ500" s="204" t="str">
        <f t="shared" si="146"/>
        <v>Sulfamides</v>
      </c>
      <c r="BR500" s="204" t="str">
        <f t="shared" si="147"/>
        <v>Sulfamides</v>
      </c>
      <c r="BS500" s="204" t="str">
        <f t="shared" si="148"/>
        <v/>
      </c>
      <c r="BT500" s="204" t="str">
        <f t="shared" si="149"/>
        <v/>
      </c>
      <c r="BU500" s="104" t="str">
        <f t="shared" si="150"/>
        <v>Voie parentérale</v>
      </c>
      <c r="BV500" s="202" t="str">
        <f t="shared" si="151"/>
        <v/>
      </c>
      <c r="BX500"/>
      <c r="BY500"/>
      <c r="BZ500"/>
      <c r="CA500"/>
      <c r="CB500"/>
      <c r="CD500"/>
      <c r="CO500" s="202">
        <v>499</v>
      </c>
    </row>
    <row r="501" spans="1:93" x14ac:dyDescent="0.25">
      <c r="A501" s="203" t="s">
        <v>2182</v>
      </c>
      <c r="B501" s="204" t="s">
        <v>2192</v>
      </c>
      <c r="C501" s="204" t="s">
        <v>2193</v>
      </c>
      <c r="D501" s="210" t="s">
        <v>851</v>
      </c>
      <c r="E501" s="204" t="s">
        <v>852</v>
      </c>
      <c r="F501" s="204" t="s">
        <v>2185</v>
      </c>
      <c r="G501" s="204" t="s">
        <v>853</v>
      </c>
      <c r="H501" s="204" t="s">
        <v>909</v>
      </c>
      <c r="I501" s="204" t="s">
        <v>853</v>
      </c>
      <c r="J501" s="204" t="s">
        <v>1523</v>
      </c>
      <c r="K501" s="204" t="s">
        <v>875</v>
      </c>
      <c r="L501" s="204" t="s">
        <v>876</v>
      </c>
      <c r="M501" s="204" t="s">
        <v>2186</v>
      </c>
      <c r="N501" s="204" t="s">
        <v>2187</v>
      </c>
      <c r="O501" s="204" t="s">
        <v>858</v>
      </c>
      <c r="P501" s="204" t="s">
        <v>1696</v>
      </c>
      <c r="Q501" s="204" t="s">
        <v>2194</v>
      </c>
      <c r="R501" s="204">
        <v>0</v>
      </c>
      <c r="S501" s="204">
        <v>0</v>
      </c>
      <c r="T501" s="204">
        <v>10.220000000000001</v>
      </c>
      <c r="U501" s="204">
        <v>1</v>
      </c>
      <c r="V501" s="204">
        <v>3.4</v>
      </c>
      <c r="W501" s="204">
        <v>1</v>
      </c>
      <c r="X501" s="204">
        <v>0</v>
      </c>
      <c r="Y501" s="204">
        <v>0</v>
      </c>
      <c r="Z501" s="204">
        <v>0</v>
      </c>
      <c r="AA501" s="204">
        <v>0</v>
      </c>
      <c r="AB501" s="204">
        <v>0</v>
      </c>
      <c r="AC501" s="204">
        <v>0</v>
      </c>
      <c r="AD501" s="204">
        <v>0</v>
      </c>
      <c r="AE501" s="204">
        <v>0</v>
      </c>
      <c r="AF501" s="204">
        <v>0</v>
      </c>
      <c r="AG501" s="204">
        <v>0</v>
      </c>
      <c r="AH501" s="204">
        <v>0</v>
      </c>
      <c r="AI501" s="204">
        <v>0</v>
      </c>
      <c r="AJ501" s="204" t="s">
        <v>875</v>
      </c>
      <c r="AK501" s="204" t="s">
        <v>876</v>
      </c>
      <c r="AL501" s="204" t="s">
        <v>2189</v>
      </c>
      <c r="AM501" s="204" t="s">
        <v>2190</v>
      </c>
      <c r="AN501" s="204" t="s">
        <v>858</v>
      </c>
      <c r="AO501" s="204" t="s">
        <v>2191</v>
      </c>
      <c r="AP501" s="204" t="s">
        <v>2195</v>
      </c>
      <c r="AQ501" s="204"/>
      <c r="AR501" s="204"/>
      <c r="AS501" s="204"/>
      <c r="AT501" s="204"/>
      <c r="AU501" s="204"/>
      <c r="AV501" s="204"/>
      <c r="AW501" s="204"/>
      <c r="AX501" s="204"/>
      <c r="AY501" s="204" t="str">
        <f t="shared" si="143"/>
        <v/>
      </c>
      <c r="AZ501" s="204" t="str">
        <f>IF(COUNTIF(AY:AY,AY501)=1,AY501,IF(AND(COUNTIF(AY:AY,AY501)&gt;1,COUNTIF(AZ$2:AZ500,AY501)&gt;=1),"",AY501))</f>
        <v/>
      </c>
      <c r="BA501" s="204" t="str">
        <v/>
      </c>
      <c r="BB501" s="204" t="str">
        <f>IF(BA501="","",MAX(BB$2:BB500)+1)</f>
        <v/>
      </c>
      <c r="BC501" s="204"/>
      <c r="BD501" s="204">
        <v>499</v>
      </c>
      <c r="BE501" s="204" t="str">
        <f t="shared" si="144"/>
        <v>SULFALUTYL</v>
      </c>
      <c r="BF501" s="204" t="str">
        <f t="shared" si="133"/>
        <v>ORAL</v>
      </c>
      <c r="BG501" s="204" t="str">
        <f t="shared" si="134"/>
        <v>SULFAMIDES</v>
      </c>
      <c r="BH501" s="204" t="str">
        <f t="shared" si="135"/>
        <v>SULFAMIDES</v>
      </c>
      <c r="BI501" s="204" t="str">
        <f t="shared" si="136"/>
        <v/>
      </c>
      <c r="BJ501" s="204" t="str">
        <f t="shared" si="137"/>
        <v>sulfaguanidine</v>
      </c>
      <c r="BK501" s="204" t="str">
        <f t="shared" si="138"/>
        <v>sulfadimidine</v>
      </c>
      <c r="BL501" s="204" t="str">
        <f t="shared" si="139"/>
        <v/>
      </c>
      <c r="BM501" s="204" t="str">
        <f t="shared" si="145"/>
        <v>Sulfaguanidine + Sulfadimidine</v>
      </c>
      <c r="BN501" s="204" t="str">
        <f t="shared" si="140"/>
        <v>Sulfaguanidine</v>
      </c>
      <c r="BO501" s="204" t="str">
        <f t="shared" si="141"/>
        <v>Sulfadimidine</v>
      </c>
      <c r="BP501" s="204" t="str">
        <f t="shared" si="142"/>
        <v/>
      </c>
      <c r="BQ501" s="204" t="str">
        <f t="shared" si="146"/>
        <v>Sulfamides</v>
      </c>
      <c r="BR501" s="204" t="str">
        <f t="shared" si="147"/>
        <v>Sulfamides</v>
      </c>
      <c r="BS501" s="204" t="str">
        <f t="shared" si="148"/>
        <v>Sulfamides</v>
      </c>
      <c r="BT501" s="204" t="str">
        <f t="shared" si="149"/>
        <v/>
      </c>
      <c r="BU501" s="104" t="str">
        <f t="shared" si="150"/>
        <v>Voie orale  hors prémélanges médicamenteux</v>
      </c>
      <c r="BV501" s="202" t="str">
        <f t="shared" si="151"/>
        <v/>
      </c>
      <c r="BX501"/>
      <c r="BY501"/>
      <c r="BZ501"/>
      <c r="CA501"/>
      <c r="CB501"/>
      <c r="CD501"/>
      <c r="CO501" s="202">
        <v>500</v>
      </c>
    </row>
    <row r="502" spans="1:93" x14ac:dyDescent="0.25">
      <c r="A502" s="203" t="s">
        <v>938</v>
      </c>
      <c r="B502" s="204" t="s">
        <v>939</v>
      </c>
      <c r="C502" s="204" t="s">
        <v>934</v>
      </c>
      <c r="D502" s="210" t="s">
        <v>851</v>
      </c>
      <c r="E502" s="204" t="s">
        <v>852</v>
      </c>
      <c r="F502" s="204" t="s">
        <v>162</v>
      </c>
      <c r="G502" s="204" t="s">
        <v>853</v>
      </c>
      <c r="H502" s="204" t="s">
        <v>940</v>
      </c>
      <c r="I502" s="204" t="s">
        <v>853</v>
      </c>
      <c r="J502" s="204" t="s">
        <v>875</v>
      </c>
      <c r="K502" s="204" t="s">
        <v>875</v>
      </c>
      <c r="L502" s="204" t="s">
        <v>876</v>
      </c>
      <c r="M502" s="204" t="s">
        <v>213</v>
      </c>
      <c r="N502" s="204" t="s">
        <v>941</v>
      </c>
      <c r="O502" s="204" t="s">
        <v>858</v>
      </c>
      <c r="P502" s="204" t="s">
        <v>859</v>
      </c>
      <c r="Q502" s="204" t="s">
        <v>942</v>
      </c>
      <c r="R502" s="204">
        <v>0</v>
      </c>
      <c r="S502" s="204">
        <v>0</v>
      </c>
      <c r="T502" s="204">
        <v>17.7</v>
      </c>
      <c r="U502" s="204">
        <v>2</v>
      </c>
      <c r="V502" s="204">
        <v>12.4</v>
      </c>
      <c r="W502" s="204">
        <v>1</v>
      </c>
      <c r="X502" s="204">
        <v>12.4</v>
      </c>
      <c r="Y502" s="204">
        <v>1</v>
      </c>
      <c r="Z502" s="204">
        <v>0</v>
      </c>
      <c r="AA502" s="204">
        <v>0</v>
      </c>
      <c r="AB502" s="204">
        <v>0</v>
      </c>
      <c r="AC502" s="204">
        <v>0</v>
      </c>
      <c r="AD502" s="204">
        <v>0</v>
      </c>
      <c r="AE502" s="204">
        <v>0</v>
      </c>
      <c r="AF502" s="204">
        <v>0</v>
      </c>
      <c r="AG502" s="204">
        <v>0</v>
      </c>
      <c r="AH502" s="204">
        <v>0</v>
      </c>
      <c r="AI502" s="204">
        <v>0</v>
      </c>
      <c r="AJ502" s="204"/>
      <c r="AK502" s="204"/>
      <c r="AL502" s="204"/>
      <c r="AM502" s="204"/>
      <c r="AN502" s="204"/>
      <c r="AO502" s="204"/>
      <c r="AP502" s="204"/>
      <c r="AQ502" s="204"/>
      <c r="AR502" s="204"/>
      <c r="AS502" s="204"/>
      <c r="AT502" s="204"/>
      <c r="AU502" s="204"/>
      <c r="AV502" s="204"/>
      <c r="AW502" s="204"/>
      <c r="AX502" s="204"/>
      <c r="AY502" s="204" t="str">
        <f t="shared" si="143"/>
        <v>DUPLOCILLINE</v>
      </c>
      <c r="AZ502" s="204" t="str">
        <f>IF(COUNTIF(AY:AY,AY502)=1,AY502,IF(AND(COUNTIF(AY:AY,AY502)&gt;1,COUNTIF(AZ$2:AZ501,AY502)&gt;=1),"",AY502))</f>
        <v>DUPLOCILLINE</v>
      </c>
      <c r="BA502" s="204" t="str">
        <v/>
      </c>
      <c r="BB502" s="204" t="str">
        <f>IF(BA502="","",MAX(BB$2:BB501)+1)</f>
        <v/>
      </c>
      <c r="BC502" s="204"/>
      <c r="BD502" s="204">
        <v>500</v>
      </c>
      <c r="BE502" s="204" t="str">
        <f t="shared" si="144"/>
        <v>SULFAMETHOX</v>
      </c>
      <c r="BF502" s="204" t="str">
        <f t="shared" si="133"/>
        <v>INJ</v>
      </c>
      <c r="BG502" s="204" t="str">
        <f t="shared" si="134"/>
        <v>SULFAMIDES</v>
      </c>
      <c r="BH502" s="204" t="str">
        <f t="shared" si="135"/>
        <v/>
      </c>
      <c r="BI502" s="204" t="str">
        <f t="shared" si="136"/>
        <v/>
      </c>
      <c r="BJ502" s="204" t="str">
        <f t="shared" si="137"/>
        <v>sulfamethoxypyridazine</v>
      </c>
      <c r="BK502" s="204" t="str">
        <f t="shared" si="138"/>
        <v/>
      </c>
      <c r="BL502" s="204" t="str">
        <f t="shared" si="139"/>
        <v/>
      </c>
      <c r="BM502" s="204" t="str">
        <f t="shared" si="145"/>
        <v>Sulfaméthoxypyridazine</v>
      </c>
      <c r="BN502" s="204" t="str">
        <f t="shared" si="140"/>
        <v>Sulfaméthoxypyridazine</v>
      </c>
      <c r="BO502" s="204" t="str">
        <f t="shared" si="141"/>
        <v/>
      </c>
      <c r="BP502" s="204" t="str">
        <f t="shared" si="142"/>
        <v/>
      </c>
      <c r="BQ502" s="204" t="str">
        <f t="shared" si="146"/>
        <v>Sulfamides</v>
      </c>
      <c r="BR502" s="204" t="str">
        <f t="shared" si="147"/>
        <v>Sulfamides</v>
      </c>
      <c r="BS502" s="204" t="str">
        <f t="shared" si="148"/>
        <v/>
      </c>
      <c r="BT502" s="204" t="str">
        <f t="shared" si="149"/>
        <v/>
      </c>
      <c r="BU502" s="104" t="str">
        <f t="shared" si="150"/>
        <v>Voie parentérale</v>
      </c>
      <c r="BV502" s="202" t="str">
        <f t="shared" si="151"/>
        <v/>
      </c>
      <c r="BX502"/>
      <c r="BY502"/>
      <c r="BZ502"/>
      <c r="CA502"/>
      <c r="CB502"/>
      <c r="CD502"/>
      <c r="CO502" s="202">
        <v>501</v>
      </c>
    </row>
    <row r="503" spans="1:93" x14ac:dyDescent="0.25">
      <c r="A503" s="203" t="s">
        <v>2688</v>
      </c>
      <c r="B503" s="204" t="s">
        <v>2689</v>
      </c>
      <c r="C503" s="204" t="s">
        <v>1042</v>
      </c>
      <c r="D503" s="210" t="s">
        <v>851</v>
      </c>
      <c r="E503" s="204" t="s">
        <v>852</v>
      </c>
      <c r="F503" s="204" t="s">
        <v>89</v>
      </c>
      <c r="G503" s="204" t="s">
        <v>853</v>
      </c>
      <c r="H503" s="204" t="s">
        <v>890</v>
      </c>
      <c r="I503" s="204" t="s">
        <v>853</v>
      </c>
      <c r="J503" s="204" t="s">
        <v>855</v>
      </c>
      <c r="K503" s="204" t="s">
        <v>855</v>
      </c>
      <c r="L503" s="204" t="s">
        <v>856</v>
      </c>
      <c r="M503" s="204" t="s">
        <v>213</v>
      </c>
      <c r="N503" s="204" t="s">
        <v>959</v>
      </c>
      <c r="O503" s="204" t="s">
        <v>858</v>
      </c>
      <c r="P503" s="204" t="s">
        <v>859</v>
      </c>
      <c r="Q503" s="204" t="s">
        <v>966</v>
      </c>
      <c r="R503" s="204">
        <v>20</v>
      </c>
      <c r="S503" s="204">
        <v>1</v>
      </c>
      <c r="T503" s="204">
        <v>0</v>
      </c>
      <c r="U503" s="204">
        <v>0</v>
      </c>
      <c r="V503" s="204">
        <v>0</v>
      </c>
      <c r="W503" s="204">
        <v>0</v>
      </c>
      <c r="X503" s="204">
        <v>0</v>
      </c>
      <c r="Y503" s="204">
        <v>0</v>
      </c>
      <c r="Z503" s="204">
        <v>0</v>
      </c>
      <c r="AA503" s="204">
        <v>0</v>
      </c>
      <c r="AB503" s="204">
        <v>0</v>
      </c>
      <c r="AC503" s="204">
        <v>0</v>
      </c>
      <c r="AD503" s="204">
        <v>20</v>
      </c>
      <c r="AE503" s="204">
        <v>1</v>
      </c>
      <c r="AF503" s="204">
        <v>0</v>
      </c>
      <c r="AG503" s="204">
        <v>0</v>
      </c>
      <c r="AH503" s="204">
        <v>0</v>
      </c>
      <c r="AI503" s="204">
        <v>0</v>
      </c>
      <c r="AJ503" s="204"/>
      <c r="AK503" s="204"/>
      <c r="AL503" s="204"/>
      <c r="AM503" s="204"/>
      <c r="AN503" s="204"/>
      <c r="AO503" s="204"/>
      <c r="AP503" s="204"/>
      <c r="AQ503" s="204"/>
      <c r="AR503" s="204"/>
      <c r="AS503" s="204"/>
      <c r="AT503" s="204"/>
      <c r="AU503" s="204"/>
      <c r="AV503" s="204"/>
      <c r="AW503" s="204"/>
      <c r="AX503" s="204"/>
      <c r="AY503" s="204" t="str">
        <f t="shared" si="143"/>
        <v>DURACYKLINE</v>
      </c>
      <c r="AZ503" s="204" t="str">
        <f>IF(COUNTIF(AY:AY,AY503)=1,AY503,IF(AND(COUNTIF(AY:AY,AY503)&gt;1,COUNTIF(AZ$2:AZ502,AY503)&gt;=1),"",AY503))</f>
        <v>DURACYKLINE</v>
      </c>
      <c r="BA503" s="204" t="str">
        <v/>
      </c>
      <c r="BB503" s="204" t="str">
        <f>IF(BA503="","",MAX(BB$2:BB502)+1)</f>
        <v/>
      </c>
      <c r="BC503" s="204"/>
      <c r="BD503" s="204">
        <v>501</v>
      </c>
      <c r="BE503" s="204" t="str">
        <f t="shared" si="144"/>
        <v>SULTRIVAL</v>
      </c>
      <c r="BF503" s="204" t="str">
        <f t="shared" si="133"/>
        <v>ORAL</v>
      </c>
      <c r="BG503" s="204" t="str">
        <f t="shared" si="134"/>
        <v>SULFAMIDES</v>
      </c>
      <c r="BH503" s="204" t="str">
        <f t="shared" si="135"/>
        <v>TRIMETHOPRIME</v>
      </c>
      <c r="BI503" s="204" t="str">
        <f t="shared" si="136"/>
        <v/>
      </c>
      <c r="BJ503" s="204" t="str">
        <f t="shared" si="137"/>
        <v>sulfadiazine</v>
      </c>
      <c r="BK503" s="204" t="str">
        <f t="shared" si="138"/>
        <v>trimethoprim</v>
      </c>
      <c r="BL503" s="204" t="str">
        <f t="shared" si="139"/>
        <v/>
      </c>
      <c r="BM503" s="204" t="str">
        <f t="shared" si="145"/>
        <v>Sulfadiazine + Triméthoprime</v>
      </c>
      <c r="BN503" s="204" t="str">
        <f t="shared" si="140"/>
        <v>Sulfadiazine</v>
      </c>
      <c r="BO503" s="204" t="str">
        <f t="shared" si="141"/>
        <v>Triméthoprime</v>
      </c>
      <c r="BP503" s="204" t="str">
        <f t="shared" si="142"/>
        <v/>
      </c>
      <c r="BQ503" s="204" t="str">
        <f t="shared" si="146"/>
        <v>Sulfamides + Trimethoprime</v>
      </c>
      <c r="BR503" s="204" t="str">
        <f t="shared" si="147"/>
        <v>Sulfamides</v>
      </c>
      <c r="BS503" s="204" t="str">
        <f t="shared" si="148"/>
        <v>Trimethoprime</v>
      </c>
      <c r="BT503" s="204" t="str">
        <f t="shared" si="149"/>
        <v/>
      </c>
      <c r="BU503" s="104" t="str">
        <f t="shared" si="150"/>
        <v>Voie orale  hors prémélanges médicamenteux</v>
      </c>
      <c r="BV503" s="202" t="str">
        <f t="shared" si="151"/>
        <v/>
      </c>
      <c r="BX503"/>
      <c r="BY503"/>
      <c r="BZ503"/>
      <c r="CA503"/>
      <c r="CB503"/>
      <c r="CD503"/>
      <c r="CO503" s="202">
        <v>502</v>
      </c>
    </row>
    <row r="504" spans="1:93" x14ac:dyDescent="0.25">
      <c r="A504" s="203" t="s">
        <v>2688</v>
      </c>
      <c r="B504" s="204" t="s">
        <v>2690</v>
      </c>
      <c r="C504" s="204" t="s">
        <v>1048</v>
      </c>
      <c r="D504" s="210" t="s">
        <v>863</v>
      </c>
      <c r="E504" s="204" t="s">
        <v>852</v>
      </c>
      <c r="F504" s="204" t="s">
        <v>89</v>
      </c>
      <c r="G504" s="204" t="s">
        <v>853</v>
      </c>
      <c r="H504" s="204" t="s">
        <v>890</v>
      </c>
      <c r="I504" s="204" t="s">
        <v>853</v>
      </c>
      <c r="J504" s="204" t="s">
        <v>855</v>
      </c>
      <c r="K504" s="204" t="s">
        <v>855</v>
      </c>
      <c r="L504" s="204" t="s">
        <v>856</v>
      </c>
      <c r="M504" s="204" t="s">
        <v>213</v>
      </c>
      <c r="N504" s="204" t="s">
        <v>959</v>
      </c>
      <c r="O504" s="204" t="s">
        <v>858</v>
      </c>
      <c r="P504" s="204" t="s">
        <v>859</v>
      </c>
      <c r="Q504" s="204" t="s">
        <v>868</v>
      </c>
      <c r="R504" s="204">
        <v>20</v>
      </c>
      <c r="S504" s="204">
        <v>1</v>
      </c>
      <c r="T504" s="204">
        <v>0</v>
      </c>
      <c r="U504" s="204">
        <v>0</v>
      </c>
      <c r="V504" s="204">
        <v>0</v>
      </c>
      <c r="W504" s="204">
        <v>0</v>
      </c>
      <c r="X504" s="204">
        <v>0</v>
      </c>
      <c r="Y504" s="204">
        <v>0</v>
      </c>
      <c r="Z504" s="204">
        <v>0</v>
      </c>
      <c r="AA504" s="204">
        <v>0</v>
      </c>
      <c r="AB504" s="204">
        <v>0</v>
      </c>
      <c r="AC504" s="204">
        <v>0</v>
      </c>
      <c r="AD504" s="204">
        <v>20</v>
      </c>
      <c r="AE504" s="204">
        <v>1</v>
      </c>
      <c r="AF504" s="204">
        <v>0</v>
      </c>
      <c r="AG504" s="204">
        <v>0</v>
      </c>
      <c r="AH504" s="204">
        <v>0</v>
      </c>
      <c r="AI504" s="204">
        <v>0</v>
      </c>
      <c r="AJ504" s="204"/>
      <c r="AK504" s="204"/>
      <c r="AL504" s="204"/>
      <c r="AM504" s="204"/>
      <c r="AN504" s="204"/>
      <c r="AO504" s="204"/>
      <c r="AP504" s="204"/>
      <c r="AQ504" s="204"/>
      <c r="AR504" s="204"/>
      <c r="AS504" s="204"/>
      <c r="AT504" s="204"/>
      <c r="AU504" s="204"/>
      <c r="AV504" s="204"/>
      <c r="AW504" s="204"/>
      <c r="AX504" s="204"/>
      <c r="AY504" s="204" t="str">
        <f t="shared" si="143"/>
        <v>DURACYKLINE</v>
      </c>
      <c r="AZ504" s="204" t="str">
        <f>IF(COUNTIF(AY:AY,AY504)=1,AY504,IF(AND(COUNTIF(AY:AY,AY504)&gt;1,COUNTIF(AZ$2:AZ503,AY504)&gt;=1),"",AY504))</f>
        <v/>
      </c>
      <c r="BA504" s="204" t="str">
        <v/>
      </c>
      <c r="BB504" s="204" t="str">
        <f>IF(BA504="","",MAX(BB$2:BB503)+1)</f>
        <v/>
      </c>
      <c r="BC504" s="204"/>
      <c r="BD504" s="204">
        <v>502</v>
      </c>
      <c r="BE504" s="204" t="str">
        <f t="shared" si="144"/>
        <v>SULTRIVAL TRIMETHOPRIME/SULFADIAZINE 20/92 PORC</v>
      </c>
      <c r="BF504" s="204" t="str">
        <f t="shared" si="133"/>
        <v>PM</v>
      </c>
      <c r="BG504" s="204" t="str">
        <f t="shared" si="134"/>
        <v>SULFAMIDES</v>
      </c>
      <c r="BH504" s="204" t="str">
        <f t="shared" si="135"/>
        <v>TRIMETHOPRIME</v>
      </c>
      <c r="BI504" s="204" t="str">
        <f t="shared" si="136"/>
        <v/>
      </c>
      <c r="BJ504" s="204" t="str">
        <f t="shared" si="137"/>
        <v>sulfadiazine</v>
      </c>
      <c r="BK504" s="204" t="str">
        <f t="shared" si="138"/>
        <v>trimethoprim</v>
      </c>
      <c r="BL504" s="204" t="str">
        <f t="shared" si="139"/>
        <v/>
      </c>
      <c r="BM504" s="204" t="str">
        <f t="shared" si="145"/>
        <v>Sulfadiazine + Triméthoprime</v>
      </c>
      <c r="BN504" s="204" t="str">
        <f t="shared" si="140"/>
        <v>Sulfadiazine</v>
      </c>
      <c r="BO504" s="204" t="str">
        <f t="shared" si="141"/>
        <v>Triméthoprime</v>
      </c>
      <c r="BP504" s="204" t="str">
        <f t="shared" si="142"/>
        <v/>
      </c>
      <c r="BQ504" s="204" t="str">
        <f t="shared" si="146"/>
        <v>Sulfamides + Trimethoprime</v>
      </c>
      <c r="BR504" s="204" t="str">
        <f t="shared" si="147"/>
        <v>Sulfamides</v>
      </c>
      <c r="BS504" s="204" t="str">
        <f t="shared" si="148"/>
        <v>Trimethoprime</v>
      </c>
      <c r="BT504" s="204" t="str">
        <f t="shared" si="149"/>
        <v/>
      </c>
      <c r="BU504" s="104" t="str">
        <f t="shared" si="150"/>
        <v>Prémélanges médicamenteux</v>
      </c>
      <c r="BV504" s="202" t="str">
        <f t="shared" si="151"/>
        <v/>
      </c>
      <c r="BX504"/>
      <c r="BY504"/>
      <c r="BZ504"/>
      <c r="CA504"/>
      <c r="CB504"/>
      <c r="CD504"/>
      <c r="CO504" s="202">
        <v>503</v>
      </c>
    </row>
    <row r="505" spans="1:93" x14ac:dyDescent="0.25">
      <c r="A505" s="203" t="s">
        <v>3663</v>
      </c>
      <c r="B505" s="204" t="s">
        <v>3664</v>
      </c>
      <c r="C505" s="204" t="s">
        <v>3665</v>
      </c>
      <c r="D505" s="210" t="s">
        <v>947</v>
      </c>
      <c r="E505" s="204" t="s">
        <v>852</v>
      </c>
      <c r="F505" s="204" t="s">
        <v>3666</v>
      </c>
      <c r="G505" s="204" t="s">
        <v>1063</v>
      </c>
      <c r="H505" s="204" t="s">
        <v>955</v>
      </c>
      <c r="I505" s="204" t="s">
        <v>976</v>
      </c>
      <c r="J505" s="204" t="s">
        <v>871</v>
      </c>
      <c r="K505" s="204" t="s">
        <v>871</v>
      </c>
      <c r="L505" s="204" t="s">
        <v>2210</v>
      </c>
      <c r="M505" s="204" t="s">
        <v>213</v>
      </c>
      <c r="N505" s="204" t="s">
        <v>3667</v>
      </c>
      <c r="O505" s="204" t="s">
        <v>894</v>
      </c>
      <c r="P505" s="204" t="s">
        <v>2211</v>
      </c>
      <c r="Q505" s="204" t="s">
        <v>986</v>
      </c>
      <c r="R505" s="204">
        <v>0</v>
      </c>
      <c r="S505" s="204">
        <v>0</v>
      </c>
      <c r="T505" s="204">
        <v>0</v>
      </c>
      <c r="U505" s="204">
        <v>0</v>
      </c>
      <c r="V505" s="204">
        <v>0</v>
      </c>
      <c r="W505" s="204">
        <v>0</v>
      </c>
      <c r="X505" s="204">
        <v>0</v>
      </c>
      <c r="Y505" s="204">
        <v>0</v>
      </c>
      <c r="Z505" s="204">
        <v>0</v>
      </c>
      <c r="AA505" s="204">
        <v>0</v>
      </c>
      <c r="AB505" s="204">
        <v>0</v>
      </c>
      <c r="AC505" s="204">
        <v>0</v>
      </c>
      <c r="AD505" s="204">
        <v>0</v>
      </c>
      <c r="AE505" s="204">
        <v>0</v>
      </c>
      <c r="AF505" s="204">
        <v>0</v>
      </c>
      <c r="AG505" s="204">
        <v>0</v>
      </c>
      <c r="AH505" s="204">
        <v>0</v>
      </c>
      <c r="AI505" s="204">
        <v>0</v>
      </c>
      <c r="AJ505" s="204"/>
      <c r="AK505" s="204"/>
      <c r="AL505" s="204"/>
      <c r="AM505" s="204"/>
      <c r="AN505" s="204"/>
      <c r="AO505" s="204"/>
      <c r="AP505" s="204"/>
      <c r="AQ505" s="204"/>
      <c r="AR505" s="204"/>
      <c r="AS505" s="204"/>
      <c r="AT505" s="204"/>
      <c r="AU505" s="204"/>
      <c r="AV505" s="204"/>
      <c r="AW505" s="204"/>
      <c r="AX505" s="204"/>
      <c r="AY505" s="204" t="str">
        <f t="shared" si="143"/>
        <v/>
      </c>
      <c r="AZ505" s="204" t="str">
        <f>IF(COUNTIF(AY:AY,AY505)=1,AY505,IF(AND(COUNTIF(AY:AY,AY505)&gt;1,COUNTIF(AZ$2:AZ504,AY505)&gt;=1),"",AY505))</f>
        <v/>
      </c>
      <c r="BA505" s="204" t="str">
        <v/>
      </c>
      <c r="BB505" s="204" t="str">
        <f>IF(BA505="","",MAX(BB$2:BB504)+1)</f>
        <v/>
      </c>
      <c r="BC505" s="204"/>
      <c r="BD505" s="204">
        <v>503</v>
      </c>
      <c r="BE505" s="204" t="str">
        <f t="shared" si="144"/>
        <v>SUNIX AC POUDRE</v>
      </c>
      <c r="BF505" s="204" t="str">
        <f t="shared" si="133"/>
        <v>ORAL</v>
      </c>
      <c r="BG505" s="204" t="str">
        <f t="shared" si="134"/>
        <v>SULFAMIDES</v>
      </c>
      <c r="BH505" s="204" t="str">
        <f t="shared" si="135"/>
        <v/>
      </c>
      <c r="BI505" s="204" t="str">
        <f t="shared" si="136"/>
        <v/>
      </c>
      <c r="BJ505" s="204" t="str">
        <f t="shared" si="137"/>
        <v>sulfadimethoxine</v>
      </c>
      <c r="BK505" s="204" t="str">
        <f t="shared" si="138"/>
        <v/>
      </c>
      <c r="BL505" s="204" t="str">
        <f t="shared" si="139"/>
        <v/>
      </c>
      <c r="BM505" s="204" t="str">
        <f t="shared" si="145"/>
        <v>Sulfadiméthoxine</v>
      </c>
      <c r="BN505" s="204" t="str">
        <f t="shared" si="140"/>
        <v>Sulfadiméthoxine</v>
      </c>
      <c r="BO505" s="204" t="str">
        <f t="shared" si="141"/>
        <v/>
      </c>
      <c r="BP505" s="204" t="str">
        <f t="shared" si="142"/>
        <v/>
      </c>
      <c r="BQ505" s="204" t="str">
        <f t="shared" si="146"/>
        <v>Sulfamides</v>
      </c>
      <c r="BR505" s="204" t="str">
        <f t="shared" si="147"/>
        <v>Sulfamides</v>
      </c>
      <c r="BS505" s="204" t="str">
        <f t="shared" si="148"/>
        <v/>
      </c>
      <c r="BT505" s="204" t="str">
        <f t="shared" si="149"/>
        <v/>
      </c>
      <c r="BU505" s="104" t="str">
        <f t="shared" si="150"/>
        <v>Voie orale  hors prémélanges médicamenteux</v>
      </c>
      <c r="BV505" s="202" t="str">
        <f t="shared" si="151"/>
        <v/>
      </c>
      <c r="BX505"/>
      <c r="BY505"/>
      <c r="BZ505"/>
      <c r="CA505"/>
      <c r="CB505"/>
      <c r="CD505"/>
      <c r="CO505" s="202">
        <v>504</v>
      </c>
    </row>
    <row r="506" spans="1:93" x14ac:dyDescent="0.25">
      <c r="A506" s="203" t="s">
        <v>4171</v>
      </c>
      <c r="B506" s="204" t="s">
        <v>4172</v>
      </c>
      <c r="C506" s="204" t="s">
        <v>4173</v>
      </c>
      <c r="D506" s="210" t="s">
        <v>873</v>
      </c>
      <c r="E506" s="204" t="s">
        <v>906</v>
      </c>
      <c r="F506" s="204" t="s">
        <v>4174</v>
      </c>
      <c r="G506" s="204" t="s">
        <v>908</v>
      </c>
      <c r="H506" s="204" t="s">
        <v>909</v>
      </c>
      <c r="I506" s="204" t="s">
        <v>910</v>
      </c>
      <c r="J506" s="204" t="s">
        <v>2559</v>
      </c>
      <c r="K506" s="204" t="s">
        <v>2559</v>
      </c>
      <c r="L506" s="204" t="s">
        <v>2904</v>
      </c>
      <c r="M506" s="204" t="s">
        <v>213</v>
      </c>
      <c r="N506" s="204" t="s">
        <v>947</v>
      </c>
      <c r="O506" s="204" t="s">
        <v>918</v>
      </c>
      <c r="P506" s="204" t="s">
        <v>859</v>
      </c>
      <c r="Q506" s="204" t="s">
        <v>2477</v>
      </c>
      <c r="R506" s="204">
        <v>0</v>
      </c>
      <c r="S506" s="204">
        <v>0</v>
      </c>
      <c r="T506" s="204">
        <v>2</v>
      </c>
      <c r="U506" s="204">
        <v>21</v>
      </c>
      <c r="V506" s="204">
        <v>0</v>
      </c>
      <c r="W506" s="204">
        <v>0</v>
      </c>
      <c r="X506" s="204">
        <v>0</v>
      </c>
      <c r="Y506" s="204">
        <v>0</v>
      </c>
      <c r="Z506" s="204">
        <v>0</v>
      </c>
      <c r="AA506" s="204">
        <v>0</v>
      </c>
      <c r="AB506" s="204">
        <v>0</v>
      </c>
      <c r="AC506" s="204">
        <v>0</v>
      </c>
      <c r="AD506" s="204">
        <v>0</v>
      </c>
      <c r="AE506" s="204">
        <v>0</v>
      </c>
      <c r="AF506" s="204">
        <v>0</v>
      </c>
      <c r="AG506" s="204">
        <v>0</v>
      </c>
      <c r="AH506" s="204">
        <v>0</v>
      </c>
      <c r="AI506" s="204">
        <v>0</v>
      </c>
      <c r="AJ506" s="204"/>
      <c r="AK506" s="204"/>
      <c r="AL506" s="204"/>
      <c r="AM506" s="204"/>
      <c r="AN506" s="204"/>
      <c r="AO506" s="204"/>
      <c r="AP506" s="204"/>
      <c r="AQ506" s="204"/>
      <c r="AR506" s="204"/>
      <c r="AS506" s="204"/>
      <c r="AT506" s="204"/>
      <c r="AU506" s="204"/>
      <c r="AV506" s="204"/>
      <c r="AW506" s="204"/>
      <c r="AX506" s="204"/>
      <c r="AY506" s="204" t="str">
        <f t="shared" si="143"/>
        <v/>
      </c>
      <c r="AZ506" s="204" t="str">
        <f>IF(COUNTIF(AY:AY,AY506)=1,AY506,IF(AND(COUNTIF(AY:AY,AY506)&gt;1,COUNTIF(AZ$2:AZ505,AY506)&gt;=1),"",AY506))</f>
        <v/>
      </c>
      <c r="BA506" s="204" t="str">
        <v/>
      </c>
      <c r="BB506" s="204" t="str">
        <f>IF(BA506="","",MAX(BB$2:BB505)+1)</f>
        <v/>
      </c>
      <c r="BC506" s="204"/>
      <c r="BD506" s="204">
        <v>504</v>
      </c>
      <c r="BE506" s="204" t="str">
        <f t="shared" si="144"/>
        <v>SUNIX LIQUIDE</v>
      </c>
      <c r="BF506" s="204" t="str">
        <f t="shared" si="133"/>
        <v>ORAL</v>
      </c>
      <c r="BG506" s="204" t="str">
        <f t="shared" si="134"/>
        <v>SULFAMIDES</v>
      </c>
      <c r="BH506" s="204" t="str">
        <f t="shared" si="135"/>
        <v/>
      </c>
      <c r="BI506" s="204" t="str">
        <f t="shared" si="136"/>
        <v/>
      </c>
      <c r="BJ506" s="204" t="str">
        <f t="shared" si="137"/>
        <v>sulfadimethoxine</v>
      </c>
      <c r="BK506" s="204" t="str">
        <f t="shared" si="138"/>
        <v/>
      </c>
      <c r="BL506" s="204" t="str">
        <f t="shared" si="139"/>
        <v/>
      </c>
      <c r="BM506" s="204" t="str">
        <f t="shared" si="145"/>
        <v>Sulfadiméthoxine</v>
      </c>
      <c r="BN506" s="204" t="str">
        <f t="shared" si="140"/>
        <v>Sulfadiméthoxine</v>
      </c>
      <c r="BO506" s="204" t="str">
        <f t="shared" si="141"/>
        <v/>
      </c>
      <c r="BP506" s="204" t="str">
        <f t="shared" si="142"/>
        <v/>
      </c>
      <c r="BQ506" s="204" t="str">
        <f t="shared" si="146"/>
        <v>Sulfamides</v>
      </c>
      <c r="BR506" s="204" t="str">
        <f t="shared" si="147"/>
        <v>Sulfamides</v>
      </c>
      <c r="BS506" s="204" t="str">
        <f t="shared" si="148"/>
        <v/>
      </c>
      <c r="BT506" s="204" t="str">
        <f t="shared" si="149"/>
        <v/>
      </c>
      <c r="BU506" s="104" t="str">
        <f t="shared" si="150"/>
        <v>Voie orale  hors prémélanges médicamenteux</v>
      </c>
      <c r="BV506" s="202" t="str">
        <f t="shared" si="151"/>
        <v/>
      </c>
      <c r="BX506"/>
      <c r="BY506"/>
      <c r="BZ506"/>
      <c r="CA506"/>
      <c r="CB506"/>
      <c r="CD506"/>
      <c r="CO506" s="202">
        <v>505</v>
      </c>
    </row>
    <row r="507" spans="1:93" x14ac:dyDescent="0.25">
      <c r="A507" s="203" t="s">
        <v>4171</v>
      </c>
      <c r="B507" s="204" t="s">
        <v>4175</v>
      </c>
      <c r="C507" s="204" t="s">
        <v>4176</v>
      </c>
      <c r="D507" s="210" t="s">
        <v>947</v>
      </c>
      <c r="E507" s="204" t="s">
        <v>906</v>
      </c>
      <c r="F507" s="204" t="s">
        <v>4174</v>
      </c>
      <c r="G507" s="204" t="s">
        <v>908</v>
      </c>
      <c r="H507" s="204" t="s">
        <v>909</v>
      </c>
      <c r="I507" s="204" t="s">
        <v>910</v>
      </c>
      <c r="J507" s="204" t="s">
        <v>2559</v>
      </c>
      <c r="K507" s="204" t="s">
        <v>2559</v>
      </c>
      <c r="L507" s="204" t="s">
        <v>2904</v>
      </c>
      <c r="M507" s="204" t="s">
        <v>213</v>
      </c>
      <c r="N507" s="204" t="s">
        <v>947</v>
      </c>
      <c r="O507" s="204" t="s">
        <v>918</v>
      </c>
      <c r="P507" s="204" t="s">
        <v>859</v>
      </c>
      <c r="Q507" s="204" t="s">
        <v>1079</v>
      </c>
      <c r="R507" s="204">
        <v>0</v>
      </c>
      <c r="S507" s="204">
        <v>0</v>
      </c>
      <c r="T507" s="204">
        <v>2</v>
      </c>
      <c r="U507" s="204">
        <v>21</v>
      </c>
      <c r="V507" s="204">
        <v>0</v>
      </c>
      <c r="W507" s="204">
        <v>0</v>
      </c>
      <c r="X507" s="204">
        <v>0</v>
      </c>
      <c r="Y507" s="204">
        <v>0</v>
      </c>
      <c r="Z507" s="204">
        <v>0</v>
      </c>
      <c r="AA507" s="204">
        <v>0</v>
      </c>
      <c r="AB507" s="204">
        <v>0</v>
      </c>
      <c r="AC507" s="204">
        <v>0</v>
      </c>
      <c r="AD507" s="204">
        <v>0</v>
      </c>
      <c r="AE507" s="204">
        <v>0</v>
      </c>
      <c r="AF507" s="204">
        <v>0</v>
      </c>
      <c r="AG507" s="204">
        <v>0</v>
      </c>
      <c r="AH507" s="204">
        <v>0</v>
      </c>
      <c r="AI507" s="204">
        <v>0</v>
      </c>
      <c r="AJ507" s="204"/>
      <c r="AK507" s="204"/>
      <c r="AL507" s="204"/>
      <c r="AM507" s="204"/>
      <c r="AN507" s="204"/>
      <c r="AO507" s="204"/>
      <c r="AP507" s="204"/>
      <c r="AQ507" s="204"/>
      <c r="AR507" s="204"/>
      <c r="AS507" s="204"/>
      <c r="AT507" s="204"/>
      <c r="AU507" s="204"/>
      <c r="AV507" s="204"/>
      <c r="AW507" s="204"/>
      <c r="AX507" s="204"/>
      <c r="AY507" s="204" t="str">
        <f t="shared" si="143"/>
        <v/>
      </c>
      <c r="AZ507" s="204" t="str">
        <f>IF(COUNTIF(AY:AY,AY507)=1,AY507,IF(AND(COUNTIF(AY:AY,AY507)&gt;1,COUNTIF(AZ$2:AZ506,AY507)&gt;=1),"",AY507))</f>
        <v/>
      </c>
      <c r="BA507" s="204" t="str">
        <v/>
      </c>
      <c r="BB507" s="204" t="str">
        <f>IF(BA507="","",MAX(BB$2:BB506)+1)</f>
        <v/>
      </c>
      <c r="BC507" s="204"/>
      <c r="BD507" s="204">
        <v>505</v>
      </c>
      <c r="BE507" s="204" t="str">
        <f t="shared" si="144"/>
        <v>SURAMOX 10 POUDRE ORALE</v>
      </c>
      <c r="BF507" s="204" t="str">
        <f t="shared" si="133"/>
        <v>ORAL</v>
      </c>
      <c r="BG507" s="204" t="str">
        <f t="shared" si="134"/>
        <v>PENICILLINES</v>
      </c>
      <c r="BH507" s="204" t="str">
        <f t="shared" si="135"/>
        <v/>
      </c>
      <c r="BI507" s="204" t="str">
        <f t="shared" si="136"/>
        <v/>
      </c>
      <c r="BJ507" s="204" t="str">
        <f t="shared" si="137"/>
        <v>amoxicillin</v>
      </c>
      <c r="BK507" s="204" t="str">
        <f t="shared" si="138"/>
        <v/>
      </c>
      <c r="BL507" s="204" t="str">
        <f t="shared" si="139"/>
        <v/>
      </c>
      <c r="BM507" s="204" t="str">
        <f t="shared" si="145"/>
        <v>Amoxicilline</v>
      </c>
      <c r="BN507" s="204" t="str">
        <f t="shared" si="140"/>
        <v>Amoxicilline</v>
      </c>
      <c r="BO507" s="204" t="str">
        <f t="shared" si="141"/>
        <v/>
      </c>
      <c r="BP507" s="204" t="str">
        <f t="shared" si="142"/>
        <v/>
      </c>
      <c r="BQ507" s="204" t="str">
        <f t="shared" si="146"/>
        <v>Penicillines</v>
      </c>
      <c r="BR507" s="204" t="str">
        <f t="shared" si="147"/>
        <v>Penicillines</v>
      </c>
      <c r="BS507" s="204" t="str">
        <f t="shared" si="148"/>
        <v/>
      </c>
      <c r="BT507" s="204" t="str">
        <f t="shared" si="149"/>
        <v/>
      </c>
      <c r="BU507" s="104" t="str">
        <f t="shared" si="150"/>
        <v>Voie orale  hors prémélanges médicamenteux</v>
      </c>
      <c r="BV507" s="202" t="str">
        <f t="shared" si="151"/>
        <v/>
      </c>
      <c r="BX507"/>
      <c r="BY507"/>
      <c r="BZ507"/>
      <c r="CA507"/>
      <c r="CB507"/>
      <c r="CD507"/>
      <c r="CO507" s="202">
        <v>506</v>
      </c>
    </row>
    <row r="508" spans="1:93" x14ac:dyDescent="0.25">
      <c r="A508" s="203" t="s">
        <v>4183</v>
      </c>
      <c r="B508" s="204" t="s">
        <v>4184</v>
      </c>
      <c r="C508" s="204" t="s">
        <v>4185</v>
      </c>
      <c r="D508" s="210" t="s">
        <v>873</v>
      </c>
      <c r="E508" s="204" t="s">
        <v>906</v>
      </c>
      <c r="F508" s="204" t="s">
        <v>4186</v>
      </c>
      <c r="G508" s="204" t="s">
        <v>908</v>
      </c>
      <c r="H508" s="204" t="s">
        <v>955</v>
      </c>
      <c r="I508" s="204" t="s">
        <v>910</v>
      </c>
      <c r="J508" s="204" t="s">
        <v>2559</v>
      </c>
      <c r="K508" s="204" t="s">
        <v>2559</v>
      </c>
      <c r="L508" s="204" t="s">
        <v>2904</v>
      </c>
      <c r="M508" s="204" t="s">
        <v>213</v>
      </c>
      <c r="N508" s="204" t="s">
        <v>851</v>
      </c>
      <c r="O508" s="204" t="s">
        <v>918</v>
      </c>
      <c r="P508" s="204" t="s">
        <v>859</v>
      </c>
      <c r="Q508" s="204" t="s">
        <v>881</v>
      </c>
      <c r="R508" s="204">
        <v>0</v>
      </c>
      <c r="S508" s="204">
        <v>0</v>
      </c>
      <c r="T508" s="204">
        <v>2</v>
      </c>
      <c r="U508" s="204">
        <v>21</v>
      </c>
      <c r="V508" s="204">
        <v>0</v>
      </c>
      <c r="W508" s="204">
        <v>0</v>
      </c>
      <c r="X508" s="204">
        <v>0</v>
      </c>
      <c r="Y508" s="204">
        <v>0</v>
      </c>
      <c r="Z508" s="204">
        <v>0</v>
      </c>
      <c r="AA508" s="204">
        <v>0</v>
      </c>
      <c r="AB508" s="204">
        <v>0</v>
      </c>
      <c r="AC508" s="204">
        <v>0</v>
      </c>
      <c r="AD508" s="204">
        <v>0</v>
      </c>
      <c r="AE508" s="204">
        <v>0</v>
      </c>
      <c r="AF508" s="204">
        <v>0</v>
      </c>
      <c r="AG508" s="204">
        <v>0</v>
      </c>
      <c r="AH508" s="204">
        <v>0</v>
      </c>
      <c r="AI508" s="204">
        <v>0</v>
      </c>
      <c r="AJ508" s="204"/>
      <c r="AK508" s="204"/>
      <c r="AL508" s="204"/>
      <c r="AM508" s="204"/>
      <c r="AN508" s="204"/>
      <c r="AO508" s="204"/>
      <c r="AP508" s="204"/>
      <c r="AQ508" s="204"/>
      <c r="AR508" s="204"/>
      <c r="AS508" s="204"/>
      <c r="AT508" s="204"/>
      <c r="AU508" s="204"/>
      <c r="AV508" s="204"/>
      <c r="AW508" s="204"/>
      <c r="AX508" s="204"/>
      <c r="AY508" s="204" t="str">
        <f t="shared" si="143"/>
        <v/>
      </c>
      <c r="AZ508" s="204" t="str">
        <f>IF(COUNTIF(AY:AY,AY508)=1,AY508,IF(AND(COUNTIF(AY:AY,AY508)&gt;1,COUNTIF(AZ$2:AZ507,AY508)&gt;=1),"",AY508))</f>
        <v/>
      </c>
      <c r="BA508" s="204" t="str">
        <v/>
      </c>
      <c r="BB508" s="204" t="str">
        <f>IF(BA508="","",MAX(BB$2:BB507)+1)</f>
        <v/>
      </c>
      <c r="BC508" s="204"/>
      <c r="BD508" s="204">
        <v>506</v>
      </c>
      <c r="BE508" s="204" t="str">
        <f t="shared" si="144"/>
        <v>SURAMOX 10 SUSPENSION INJECTABLE</v>
      </c>
      <c r="BF508" s="204" t="str">
        <f t="shared" si="133"/>
        <v>INJ</v>
      </c>
      <c r="BG508" s="204" t="str">
        <f t="shared" si="134"/>
        <v>PENICILLINES</v>
      </c>
      <c r="BH508" s="204" t="str">
        <f t="shared" si="135"/>
        <v/>
      </c>
      <c r="BI508" s="204" t="str">
        <f t="shared" si="136"/>
        <v/>
      </c>
      <c r="BJ508" s="204" t="str">
        <f t="shared" si="137"/>
        <v>amoxicillin</v>
      </c>
      <c r="BK508" s="204" t="str">
        <f t="shared" si="138"/>
        <v/>
      </c>
      <c r="BL508" s="204" t="str">
        <f t="shared" si="139"/>
        <v/>
      </c>
      <c r="BM508" s="204" t="str">
        <f t="shared" si="145"/>
        <v>Amoxicilline</v>
      </c>
      <c r="BN508" s="204" t="str">
        <f t="shared" si="140"/>
        <v>Amoxicilline</v>
      </c>
      <c r="BO508" s="204" t="str">
        <f t="shared" si="141"/>
        <v/>
      </c>
      <c r="BP508" s="204" t="str">
        <f t="shared" si="142"/>
        <v/>
      </c>
      <c r="BQ508" s="204" t="str">
        <f t="shared" si="146"/>
        <v>Penicillines</v>
      </c>
      <c r="BR508" s="204" t="str">
        <f t="shared" si="147"/>
        <v>Penicillines</v>
      </c>
      <c r="BS508" s="204" t="str">
        <f t="shared" si="148"/>
        <v/>
      </c>
      <c r="BT508" s="204" t="str">
        <f t="shared" si="149"/>
        <v/>
      </c>
      <c r="BU508" s="104" t="str">
        <f t="shared" si="150"/>
        <v>Voie parentérale</v>
      </c>
      <c r="BV508" s="202" t="str">
        <f t="shared" si="151"/>
        <v/>
      </c>
      <c r="BX508"/>
      <c r="BY508"/>
      <c r="BZ508"/>
      <c r="CA508"/>
      <c r="CB508"/>
      <c r="CD508"/>
      <c r="CO508" s="202">
        <v>507</v>
      </c>
    </row>
    <row r="509" spans="1:93" x14ac:dyDescent="0.25">
      <c r="A509" s="203" t="s">
        <v>4183</v>
      </c>
      <c r="B509" s="204" t="s">
        <v>4187</v>
      </c>
      <c r="C509" s="204" t="s">
        <v>4188</v>
      </c>
      <c r="D509" s="210" t="s">
        <v>881</v>
      </c>
      <c r="E509" s="204" t="s">
        <v>906</v>
      </c>
      <c r="F509" s="204" t="s">
        <v>4186</v>
      </c>
      <c r="G509" s="204" t="s">
        <v>908</v>
      </c>
      <c r="H509" s="204" t="s">
        <v>955</v>
      </c>
      <c r="I509" s="204" t="s">
        <v>910</v>
      </c>
      <c r="J509" s="204" t="s">
        <v>2559</v>
      </c>
      <c r="K509" s="204" t="s">
        <v>2559</v>
      </c>
      <c r="L509" s="204" t="s">
        <v>2904</v>
      </c>
      <c r="M509" s="204" t="s">
        <v>213</v>
      </c>
      <c r="N509" s="204" t="s">
        <v>851</v>
      </c>
      <c r="O509" s="204" t="s">
        <v>918</v>
      </c>
      <c r="P509" s="204" t="s">
        <v>859</v>
      </c>
      <c r="Q509" s="204" t="s">
        <v>2477</v>
      </c>
      <c r="R509" s="204">
        <v>0</v>
      </c>
      <c r="S509" s="204">
        <v>0</v>
      </c>
      <c r="T509" s="204">
        <v>2</v>
      </c>
      <c r="U509" s="204">
        <v>21</v>
      </c>
      <c r="V509" s="204">
        <v>0</v>
      </c>
      <c r="W509" s="204">
        <v>0</v>
      </c>
      <c r="X509" s="204">
        <v>0</v>
      </c>
      <c r="Y509" s="204">
        <v>0</v>
      </c>
      <c r="Z509" s="204">
        <v>0</v>
      </c>
      <c r="AA509" s="204">
        <v>0</v>
      </c>
      <c r="AB509" s="204">
        <v>0</v>
      </c>
      <c r="AC509" s="204">
        <v>0</v>
      </c>
      <c r="AD509" s="204">
        <v>0</v>
      </c>
      <c r="AE509" s="204">
        <v>0</v>
      </c>
      <c r="AF509" s="204">
        <v>0</v>
      </c>
      <c r="AG509" s="204">
        <v>0</v>
      </c>
      <c r="AH509" s="204">
        <v>0</v>
      </c>
      <c r="AI509" s="204">
        <v>0</v>
      </c>
      <c r="AJ509" s="204"/>
      <c r="AK509" s="204"/>
      <c r="AL509" s="204"/>
      <c r="AM509" s="204"/>
      <c r="AN509" s="204"/>
      <c r="AO509" s="204"/>
      <c r="AP509" s="204"/>
      <c r="AQ509" s="204"/>
      <c r="AR509" s="204"/>
      <c r="AS509" s="204"/>
      <c r="AT509" s="204"/>
      <c r="AU509" s="204"/>
      <c r="AV509" s="204"/>
      <c r="AW509" s="204"/>
      <c r="AX509" s="204"/>
      <c r="AY509" s="204" t="str">
        <f t="shared" si="143"/>
        <v/>
      </c>
      <c r="AZ509" s="204" t="str">
        <f>IF(COUNTIF(AY:AY,AY509)=1,AY509,IF(AND(COUNTIF(AY:AY,AY509)&gt;1,COUNTIF(AZ$2:AZ508,AY509)&gt;=1),"",AY509))</f>
        <v/>
      </c>
      <c r="BA509" s="204" t="str">
        <v/>
      </c>
      <c r="BB509" s="204" t="str">
        <f>IF(BA509="","",MAX(BB$2:BB508)+1)</f>
        <v/>
      </c>
      <c r="BC509" s="204"/>
      <c r="BD509" s="204">
        <v>507</v>
      </c>
      <c r="BE509" s="204" t="str">
        <f t="shared" si="144"/>
        <v>SURAMOX 1000 MG/G POUDRE POUR ADMINISTRATION DANS L'EAU DE BOISSON POUR POULETS CANARDS ET DINDONS</v>
      </c>
      <c r="BF509" s="204" t="str">
        <f t="shared" si="133"/>
        <v>ORAL</v>
      </c>
      <c r="BG509" s="204" t="str">
        <f t="shared" si="134"/>
        <v>PENICILLINES</v>
      </c>
      <c r="BH509" s="204" t="str">
        <f t="shared" si="135"/>
        <v/>
      </c>
      <c r="BI509" s="204" t="str">
        <f t="shared" si="136"/>
        <v/>
      </c>
      <c r="BJ509" s="204" t="str">
        <f t="shared" si="137"/>
        <v>amoxicillin</v>
      </c>
      <c r="BK509" s="204" t="str">
        <f t="shared" si="138"/>
        <v/>
      </c>
      <c r="BL509" s="204" t="str">
        <f t="shared" si="139"/>
        <v/>
      </c>
      <c r="BM509" s="204" t="str">
        <f t="shared" si="145"/>
        <v>Amoxicilline</v>
      </c>
      <c r="BN509" s="204" t="str">
        <f t="shared" si="140"/>
        <v>Amoxicilline</v>
      </c>
      <c r="BO509" s="204" t="str">
        <f t="shared" si="141"/>
        <v/>
      </c>
      <c r="BP509" s="204" t="str">
        <f t="shared" si="142"/>
        <v/>
      </c>
      <c r="BQ509" s="204" t="str">
        <f t="shared" si="146"/>
        <v>Penicillines</v>
      </c>
      <c r="BR509" s="204" t="str">
        <f t="shared" si="147"/>
        <v>Penicillines</v>
      </c>
      <c r="BS509" s="204" t="str">
        <f t="shared" si="148"/>
        <v/>
      </c>
      <c r="BT509" s="204" t="str">
        <f t="shared" si="149"/>
        <v/>
      </c>
      <c r="BU509" s="104" t="str">
        <f t="shared" si="150"/>
        <v>Voie orale  hors prémélanges médicamenteux</v>
      </c>
      <c r="BV509" s="202" t="str">
        <f t="shared" si="151"/>
        <v/>
      </c>
      <c r="BX509"/>
      <c r="BY509"/>
      <c r="BZ509"/>
      <c r="CA509"/>
      <c r="CB509"/>
      <c r="CD509"/>
      <c r="CO509" s="202">
        <v>508</v>
      </c>
    </row>
    <row r="510" spans="1:93" x14ac:dyDescent="0.25">
      <c r="A510" s="203" t="s">
        <v>4177</v>
      </c>
      <c r="B510" s="204" t="s">
        <v>4178</v>
      </c>
      <c r="C510" s="204" t="s">
        <v>4179</v>
      </c>
      <c r="D510" s="210" t="s">
        <v>873</v>
      </c>
      <c r="E510" s="204" t="s">
        <v>906</v>
      </c>
      <c r="F510" s="204" t="s">
        <v>4180</v>
      </c>
      <c r="G510" s="204" t="s">
        <v>908</v>
      </c>
      <c r="H510" s="204" t="s">
        <v>955</v>
      </c>
      <c r="I510" s="204" t="s">
        <v>910</v>
      </c>
      <c r="J510" s="204" t="s">
        <v>2559</v>
      </c>
      <c r="K510" s="204" t="s">
        <v>2559</v>
      </c>
      <c r="L510" s="204" t="s">
        <v>2904</v>
      </c>
      <c r="M510" s="204" t="s">
        <v>213</v>
      </c>
      <c r="N510" s="204" t="s">
        <v>1031</v>
      </c>
      <c r="O510" s="204" t="s">
        <v>918</v>
      </c>
      <c r="P510" s="204" t="s">
        <v>859</v>
      </c>
      <c r="Q510" s="204" t="s">
        <v>1486</v>
      </c>
      <c r="R510" s="204">
        <v>0</v>
      </c>
      <c r="S510" s="204">
        <v>0</v>
      </c>
      <c r="T510" s="204">
        <v>2</v>
      </c>
      <c r="U510" s="204">
        <v>21</v>
      </c>
      <c r="V510" s="204">
        <v>0</v>
      </c>
      <c r="W510" s="204">
        <v>0</v>
      </c>
      <c r="X510" s="204">
        <v>0</v>
      </c>
      <c r="Y510" s="204">
        <v>0</v>
      </c>
      <c r="Z510" s="204">
        <v>0</v>
      </c>
      <c r="AA510" s="204">
        <v>0</v>
      </c>
      <c r="AB510" s="204">
        <v>0</v>
      </c>
      <c r="AC510" s="204">
        <v>0</v>
      </c>
      <c r="AD510" s="204">
        <v>0</v>
      </c>
      <c r="AE510" s="204">
        <v>0</v>
      </c>
      <c r="AF510" s="204">
        <v>0</v>
      </c>
      <c r="AG510" s="204">
        <v>0</v>
      </c>
      <c r="AH510" s="204">
        <v>0</v>
      </c>
      <c r="AI510" s="204">
        <v>0</v>
      </c>
      <c r="AJ510" s="204"/>
      <c r="AK510" s="204"/>
      <c r="AL510" s="204"/>
      <c r="AM510" s="204"/>
      <c r="AN510" s="204"/>
      <c r="AO510" s="204"/>
      <c r="AP510" s="204"/>
      <c r="AQ510" s="204"/>
      <c r="AR510" s="204"/>
      <c r="AS510" s="204"/>
      <c r="AT510" s="204"/>
      <c r="AU510" s="204"/>
      <c r="AV510" s="204"/>
      <c r="AW510" s="204"/>
      <c r="AX510" s="204"/>
      <c r="AY510" s="204" t="str">
        <f t="shared" si="143"/>
        <v/>
      </c>
      <c r="AZ510" s="204" t="str">
        <f>IF(COUNTIF(AY:AY,AY510)=1,AY510,IF(AND(COUNTIF(AY:AY,AY510)&gt;1,COUNTIF(AZ$2:AZ509,AY510)&gt;=1),"",AY510))</f>
        <v/>
      </c>
      <c r="BA510" s="204" t="str">
        <v/>
      </c>
      <c r="BB510" s="204" t="str">
        <f>IF(BA510="","",MAX(BB$2:BB509)+1)</f>
        <v/>
      </c>
      <c r="BC510" s="204"/>
      <c r="BD510" s="204">
        <v>508</v>
      </c>
      <c r="BE510" s="204" t="str">
        <f t="shared" si="144"/>
        <v>SURAMOX 15 % LA</v>
      </c>
      <c r="BF510" s="204" t="str">
        <f t="shared" si="133"/>
        <v>INJ</v>
      </c>
      <c r="BG510" s="204" t="str">
        <f t="shared" si="134"/>
        <v>PENICILLINES</v>
      </c>
      <c r="BH510" s="204" t="str">
        <f t="shared" si="135"/>
        <v/>
      </c>
      <c r="BI510" s="204" t="str">
        <f t="shared" si="136"/>
        <v/>
      </c>
      <c r="BJ510" s="204" t="str">
        <f t="shared" si="137"/>
        <v>amoxicillin</v>
      </c>
      <c r="BK510" s="204" t="str">
        <f t="shared" si="138"/>
        <v/>
      </c>
      <c r="BL510" s="204" t="str">
        <f t="shared" si="139"/>
        <v/>
      </c>
      <c r="BM510" s="204" t="str">
        <f t="shared" si="145"/>
        <v>Amoxicilline</v>
      </c>
      <c r="BN510" s="204" t="str">
        <f t="shared" si="140"/>
        <v>Amoxicilline</v>
      </c>
      <c r="BO510" s="204" t="str">
        <f t="shared" si="141"/>
        <v/>
      </c>
      <c r="BP510" s="204" t="str">
        <f t="shared" si="142"/>
        <v/>
      </c>
      <c r="BQ510" s="204" t="str">
        <f t="shared" si="146"/>
        <v>Penicillines</v>
      </c>
      <c r="BR510" s="204" t="str">
        <f t="shared" si="147"/>
        <v>Penicillines</v>
      </c>
      <c r="BS510" s="204" t="str">
        <f t="shared" si="148"/>
        <v/>
      </c>
      <c r="BT510" s="204" t="str">
        <f t="shared" si="149"/>
        <v/>
      </c>
      <c r="BU510" s="104" t="str">
        <f t="shared" si="150"/>
        <v>Voie parentérale</v>
      </c>
      <c r="BV510" s="202" t="str">
        <f t="shared" si="151"/>
        <v/>
      </c>
      <c r="BX510"/>
      <c r="BY510"/>
      <c r="BZ510"/>
      <c r="CA510"/>
      <c r="CB510"/>
      <c r="CD510"/>
      <c r="CO510" s="202">
        <v>509</v>
      </c>
    </row>
    <row r="511" spans="1:93" x14ac:dyDescent="0.25">
      <c r="A511" s="203" t="s">
        <v>4177</v>
      </c>
      <c r="B511" s="204" t="s">
        <v>4181</v>
      </c>
      <c r="C511" s="204" t="s">
        <v>4182</v>
      </c>
      <c r="D511" s="210" t="s">
        <v>1949</v>
      </c>
      <c r="E511" s="204" t="s">
        <v>906</v>
      </c>
      <c r="F511" s="204" t="s">
        <v>4180</v>
      </c>
      <c r="G511" s="204" t="s">
        <v>908</v>
      </c>
      <c r="H511" s="204" t="s">
        <v>955</v>
      </c>
      <c r="I511" s="204" t="s">
        <v>910</v>
      </c>
      <c r="J511" s="204" t="s">
        <v>2559</v>
      </c>
      <c r="K511" s="204" t="s">
        <v>2559</v>
      </c>
      <c r="L511" s="204" t="s">
        <v>2904</v>
      </c>
      <c r="M511" s="204" t="s">
        <v>213</v>
      </c>
      <c r="N511" s="204" t="s">
        <v>1031</v>
      </c>
      <c r="O511" s="204" t="s">
        <v>918</v>
      </c>
      <c r="P511" s="204" t="s">
        <v>859</v>
      </c>
      <c r="Q511" s="204" t="s">
        <v>2111</v>
      </c>
      <c r="R511" s="204">
        <v>0</v>
      </c>
      <c r="S511" s="204">
        <v>0</v>
      </c>
      <c r="T511" s="204">
        <v>2</v>
      </c>
      <c r="U511" s="204">
        <v>21</v>
      </c>
      <c r="V511" s="204">
        <v>0</v>
      </c>
      <c r="W511" s="204">
        <v>0</v>
      </c>
      <c r="X511" s="204">
        <v>0</v>
      </c>
      <c r="Y511" s="204">
        <v>0</v>
      </c>
      <c r="Z511" s="204">
        <v>0</v>
      </c>
      <c r="AA511" s="204">
        <v>0</v>
      </c>
      <c r="AB511" s="204">
        <v>0</v>
      </c>
      <c r="AC511" s="204">
        <v>0</v>
      </c>
      <c r="AD511" s="204">
        <v>0</v>
      </c>
      <c r="AE511" s="204">
        <v>0</v>
      </c>
      <c r="AF511" s="204">
        <v>0</v>
      </c>
      <c r="AG511" s="204">
        <v>0</v>
      </c>
      <c r="AH511" s="204">
        <v>0</v>
      </c>
      <c r="AI511" s="204">
        <v>0</v>
      </c>
      <c r="AJ511" s="204"/>
      <c r="AK511" s="204"/>
      <c r="AL511" s="204"/>
      <c r="AM511" s="204"/>
      <c r="AN511" s="204"/>
      <c r="AO511" s="204"/>
      <c r="AP511" s="204"/>
      <c r="AQ511" s="204"/>
      <c r="AR511" s="204"/>
      <c r="AS511" s="204"/>
      <c r="AT511" s="204"/>
      <c r="AU511" s="204"/>
      <c r="AV511" s="204"/>
      <c r="AW511" s="204"/>
      <c r="AX511" s="204"/>
      <c r="AY511" s="204" t="str">
        <f t="shared" si="143"/>
        <v/>
      </c>
      <c r="AZ511" s="204" t="str">
        <f>IF(COUNTIF(AY:AY,AY511)=1,AY511,IF(AND(COUNTIF(AY:AY,AY511)&gt;1,COUNTIF(AZ$2:AZ510,AY511)&gt;=1),"",AY511))</f>
        <v/>
      </c>
      <c r="BA511" s="204" t="str">
        <v/>
      </c>
      <c r="BB511" s="204" t="str">
        <f>IF(BA511="","",MAX(BB$2:BB510)+1)</f>
        <v/>
      </c>
      <c r="BC511" s="204"/>
      <c r="BD511" s="204">
        <v>509</v>
      </c>
      <c r="BE511" s="204" t="str">
        <f t="shared" si="144"/>
        <v>SURAMOX 50 POUDRE ORALE PORC</v>
      </c>
      <c r="BF511" s="204" t="str">
        <f t="shared" si="133"/>
        <v>ORAL</v>
      </c>
      <c r="BG511" s="204" t="str">
        <f t="shared" si="134"/>
        <v>PENICILLINES</v>
      </c>
      <c r="BH511" s="204" t="str">
        <f t="shared" si="135"/>
        <v/>
      </c>
      <c r="BI511" s="204" t="str">
        <f t="shared" si="136"/>
        <v/>
      </c>
      <c r="BJ511" s="204" t="str">
        <f t="shared" si="137"/>
        <v>amoxicillin</v>
      </c>
      <c r="BK511" s="204" t="str">
        <f t="shared" si="138"/>
        <v/>
      </c>
      <c r="BL511" s="204" t="str">
        <f t="shared" si="139"/>
        <v/>
      </c>
      <c r="BM511" s="204" t="str">
        <f t="shared" si="145"/>
        <v>Amoxicilline</v>
      </c>
      <c r="BN511" s="204" t="str">
        <f t="shared" si="140"/>
        <v>Amoxicilline</v>
      </c>
      <c r="BO511" s="204" t="str">
        <f t="shared" si="141"/>
        <v/>
      </c>
      <c r="BP511" s="204" t="str">
        <f t="shared" si="142"/>
        <v/>
      </c>
      <c r="BQ511" s="204" t="str">
        <f t="shared" si="146"/>
        <v>Penicillines</v>
      </c>
      <c r="BR511" s="204" t="str">
        <f t="shared" si="147"/>
        <v>Penicillines</v>
      </c>
      <c r="BS511" s="204" t="str">
        <f t="shared" si="148"/>
        <v/>
      </c>
      <c r="BT511" s="204" t="str">
        <f t="shared" si="149"/>
        <v/>
      </c>
      <c r="BU511" s="104" t="str">
        <f t="shared" si="150"/>
        <v>Voie orale  hors prémélanges médicamenteux</v>
      </c>
      <c r="BV511" s="202" t="str">
        <f t="shared" si="151"/>
        <v/>
      </c>
      <c r="BX511"/>
      <c r="BY511"/>
      <c r="BZ511"/>
      <c r="CA511"/>
      <c r="CB511"/>
      <c r="CD511"/>
      <c r="CO511" s="202">
        <v>510</v>
      </c>
    </row>
    <row r="512" spans="1:93" x14ac:dyDescent="0.25">
      <c r="A512" s="203" t="s">
        <v>3727</v>
      </c>
      <c r="B512" s="204" t="s">
        <v>3728</v>
      </c>
      <c r="C512" s="204" t="s">
        <v>3729</v>
      </c>
      <c r="D512" s="210" t="s">
        <v>868</v>
      </c>
      <c r="E512" s="204" t="s">
        <v>852</v>
      </c>
      <c r="F512" s="204" t="s">
        <v>373</v>
      </c>
      <c r="G512" s="204" t="s">
        <v>853</v>
      </c>
      <c r="H512" s="204" t="s">
        <v>1446</v>
      </c>
      <c r="I512" s="204" t="s">
        <v>853</v>
      </c>
      <c r="J512" s="204" t="s">
        <v>2344</v>
      </c>
      <c r="K512" s="204" t="s">
        <v>2344</v>
      </c>
      <c r="L512" s="204" t="s">
        <v>2629</v>
      </c>
      <c r="M512" s="204" t="s">
        <v>213</v>
      </c>
      <c r="N512" s="204" t="s">
        <v>868</v>
      </c>
      <c r="O512" s="204" t="s">
        <v>858</v>
      </c>
      <c r="P512" s="204" t="s">
        <v>859</v>
      </c>
      <c r="Q512" s="204" t="s">
        <v>1236</v>
      </c>
      <c r="R512" s="204">
        <v>1</v>
      </c>
      <c r="S512" s="204">
        <v>5</v>
      </c>
      <c r="T512" s="204">
        <v>0</v>
      </c>
      <c r="U512" s="204">
        <v>0</v>
      </c>
      <c r="V512" s="204">
        <v>0</v>
      </c>
      <c r="W512" s="204">
        <v>0</v>
      </c>
      <c r="X512" s="204">
        <v>0</v>
      </c>
      <c r="Y512" s="204">
        <v>0</v>
      </c>
      <c r="Z512" s="204">
        <v>0</v>
      </c>
      <c r="AA512" s="204">
        <v>0</v>
      </c>
      <c r="AB512" s="204">
        <v>0</v>
      </c>
      <c r="AC512" s="204">
        <v>0</v>
      </c>
      <c r="AD512" s="204">
        <v>3</v>
      </c>
      <c r="AE512" s="204">
        <v>3</v>
      </c>
      <c r="AF512" s="204">
        <v>0</v>
      </c>
      <c r="AG512" s="204">
        <v>0</v>
      </c>
      <c r="AH512" s="204">
        <v>0</v>
      </c>
      <c r="AI512" s="204">
        <v>0</v>
      </c>
      <c r="AJ512" s="204"/>
      <c r="AK512" s="204"/>
      <c r="AL512" s="204"/>
      <c r="AM512" s="204"/>
      <c r="AN512" s="204"/>
      <c r="AO512" s="204"/>
      <c r="AP512" s="204"/>
      <c r="AQ512" s="204"/>
      <c r="AR512" s="204"/>
      <c r="AS512" s="204"/>
      <c r="AT512" s="204"/>
      <c r="AU512" s="204"/>
      <c r="AV512" s="204"/>
      <c r="AW512" s="204"/>
      <c r="AX512" s="204"/>
      <c r="AY512" s="204" t="str">
        <f t="shared" si="143"/>
        <v>EFICUR 50 MG/ML SUSPENSION INJECTABLE POUR PORCINS ET BOVINS</v>
      </c>
      <c r="AZ512" s="204" t="str">
        <f>IF(COUNTIF(AY:AY,AY512)=1,AY512,IF(AND(COUNTIF(AY:AY,AY512)&gt;1,COUNTIF(AZ$2:AZ511,AY512)&gt;=1),"",AY512))</f>
        <v>EFICUR 50 MG/ML SUSPENSION INJECTABLE POUR PORCINS ET BOVINS</v>
      </c>
      <c r="BA512" s="204" t="str">
        <v/>
      </c>
      <c r="BB512" s="204" t="str">
        <f>IF(BA512="","",MAX(BB$2:BB511)+1)</f>
        <v/>
      </c>
      <c r="BC512" s="204"/>
      <c r="BD512" s="204">
        <v>510</v>
      </c>
      <c r="BE512" s="204" t="str">
        <f t="shared" si="144"/>
        <v>SURAMOX 50 POUDRE ORALE VOLAILLE</v>
      </c>
      <c r="BF512" s="204" t="str">
        <f t="shared" si="133"/>
        <v>ORAL</v>
      </c>
      <c r="BG512" s="204" t="str">
        <f t="shared" si="134"/>
        <v>PENICILLINES</v>
      </c>
      <c r="BH512" s="204" t="str">
        <f t="shared" si="135"/>
        <v/>
      </c>
      <c r="BI512" s="204" t="str">
        <f t="shared" si="136"/>
        <v/>
      </c>
      <c r="BJ512" s="204" t="str">
        <f t="shared" si="137"/>
        <v>amoxicillin</v>
      </c>
      <c r="BK512" s="204" t="str">
        <f t="shared" si="138"/>
        <v/>
      </c>
      <c r="BL512" s="204" t="str">
        <f t="shared" si="139"/>
        <v/>
      </c>
      <c r="BM512" s="204" t="str">
        <f t="shared" si="145"/>
        <v>Amoxicilline</v>
      </c>
      <c r="BN512" s="204" t="str">
        <f t="shared" si="140"/>
        <v>Amoxicilline</v>
      </c>
      <c r="BO512" s="204" t="str">
        <f t="shared" si="141"/>
        <v/>
      </c>
      <c r="BP512" s="204" t="str">
        <f t="shared" si="142"/>
        <v/>
      </c>
      <c r="BQ512" s="204" t="str">
        <f t="shared" si="146"/>
        <v>Penicillines</v>
      </c>
      <c r="BR512" s="204" t="str">
        <f t="shared" si="147"/>
        <v>Penicillines</v>
      </c>
      <c r="BS512" s="204" t="str">
        <f t="shared" si="148"/>
        <v/>
      </c>
      <c r="BT512" s="204" t="str">
        <f t="shared" si="149"/>
        <v/>
      </c>
      <c r="BU512" s="104" t="str">
        <f t="shared" si="150"/>
        <v>Voie orale  hors prémélanges médicamenteux</v>
      </c>
      <c r="BV512" s="202" t="str">
        <f t="shared" si="151"/>
        <v/>
      </c>
      <c r="BX512"/>
      <c r="BY512"/>
      <c r="BZ512"/>
      <c r="CA512"/>
      <c r="CB512"/>
      <c r="CD512"/>
      <c r="CO512" s="202">
        <v>511</v>
      </c>
    </row>
    <row r="513" spans="1:93" x14ac:dyDescent="0.25">
      <c r="A513" s="203" t="s">
        <v>3727</v>
      </c>
      <c r="B513" s="204" t="s">
        <v>3730</v>
      </c>
      <c r="C513" s="204" t="s">
        <v>3520</v>
      </c>
      <c r="D513" s="210" t="s">
        <v>851</v>
      </c>
      <c r="E513" s="204" t="s">
        <v>852</v>
      </c>
      <c r="F513" s="204" t="s">
        <v>373</v>
      </c>
      <c r="G513" s="204" t="s">
        <v>853</v>
      </c>
      <c r="H513" s="204" t="s">
        <v>1446</v>
      </c>
      <c r="I513" s="204" t="s">
        <v>853</v>
      </c>
      <c r="J513" s="204" t="s">
        <v>2344</v>
      </c>
      <c r="K513" s="204" t="s">
        <v>2344</v>
      </c>
      <c r="L513" s="204" t="s">
        <v>2629</v>
      </c>
      <c r="M513" s="204" t="s">
        <v>213</v>
      </c>
      <c r="N513" s="204" t="s">
        <v>868</v>
      </c>
      <c r="O513" s="204" t="s">
        <v>858</v>
      </c>
      <c r="P513" s="204" t="s">
        <v>859</v>
      </c>
      <c r="Q513" s="204" t="s">
        <v>983</v>
      </c>
      <c r="R513" s="204">
        <v>1</v>
      </c>
      <c r="S513" s="204">
        <v>5</v>
      </c>
      <c r="T513" s="204">
        <v>0</v>
      </c>
      <c r="U513" s="204">
        <v>0</v>
      </c>
      <c r="V513" s="204">
        <v>0</v>
      </c>
      <c r="W513" s="204">
        <v>0</v>
      </c>
      <c r="X513" s="204">
        <v>0</v>
      </c>
      <c r="Y513" s="204">
        <v>0</v>
      </c>
      <c r="Z513" s="204">
        <v>0</v>
      </c>
      <c r="AA513" s="204">
        <v>0</v>
      </c>
      <c r="AB513" s="204">
        <v>0</v>
      </c>
      <c r="AC513" s="204">
        <v>0</v>
      </c>
      <c r="AD513" s="204">
        <v>3</v>
      </c>
      <c r="AE513" s="204">
        <v>3</v>
      </c>
      <c r="AF513" s="204">
        <v>0</v>
      </c>
      <c r="AG513" s="204">
        <v>0</v>
      </c>
      <c r="AH513" s="204">
        <v>0</v>
      </c>
      <c r="AI513" s="204">
        <v>0</v>
      </c>
      <c r="AJ513" s="204"/>
      <c r="AK513" s="204"/>
      <c r="AL513" s="204"/>
      <c r="AM513" s="204"/>
      <c r="AN513" s="204"/>
      <c r="AO513" s="204"/>
      <c r="AP513" s="204"/>
      <c r="AQ513" s="204"/>
      <c r="AR513" s="204"/>
      <c r="AS513" s="204"/>
      <c r="AT513" s="204"/>
      <c r="AU513" s="204"/>
      <c r="AV513" s="204"/>
      <c r="AW513" s="204"/>
      <c r="AX513" s="204"/>
      <c r="AY513" s="204" t="str">
        <f t="shared" si="143"/>
        <v>EFICUR 50 MG/ML SUSPENSION INJECTABLE POUR PORCINS ET BOVINS</v>
      </c>
      <c r="AZ513" s="204" t="str">
        <f>IF(COUNTIF(AY:AY,AY513)=1,AY513,IF(AND(COUNTIF(AY:AY,AY513)&gt;1,COUNTIF(AZ$2:AZ512,AY513)&gt;=1),"",AY513))</f>
        <v/>
      </c>
      <c r="BA513" s="204" t="str">
        <v/>
      </c>
      <c r="BB513" s="204" t="str">
        <f>IF(BA513="","",MAX(BB$2:BB512)+1)</f>
        <v/>
      </c>
      <c r="BC513" s="204"/>
      <c r="BD513" s="204">
        <v>511</v>
      </c>
      <c r="BE513" s="204" t="str">
        <f t="shared" si="144"/>
        <v>SURAMOX 50 PREMELANGE MEDICAMENTEUX</v>
      </c>
      <c r="BF513" s="204" t="str">
        <f t="shared" si="133"/>
        <v>PM</v>
      </c>
      <c r="BG513" s="204" t="str">
        <f t="shared" si="134"/>
        <v>PENICILLINES</v>
      </c>
      <c r="BH513" s="204" t="str">
        <f t="shared" si="135"/>
        <v/>
      </c>
      <c r="BI513" s="204" t="str">
        <f t="shared" si="136"/>
        <v/>
      </c>
      <c r="BJ513" s="204" t="str">
        <f t="shared" si="137"/>
        <v>amoxicillin</v>
      </c>
      <c r="BK513" s="204" t="str">
        <f t="shared" si="138"/>
        <v/>
      </c>
      <c r="BL513" s="204" t="str">
        <f t="shared" si="139"/>
        <v/>
      </c>
      <c r="BM513" s="204" t="str">
        <f t="shared" si="145"/>
        <v>Amoxicilline</v>
      </c>
      <c r="BN513" s="204" t="str">
        <f t="shared" si="140"/>
        <v>Amoxicilline</v>
      </c>
      <c r="BO513" s="204" t="str">
        <f t="shared" si="141"/>
        <v/>
      </c>
      <c r="BP513" s="204" t="str">
        <f t="shared" si="142"/>
        <v/>
      </c>
      <c r="BQ513" s="204" t="str">
        <f t="shared" si="146"/>
        <v>Penicillines</v>
      </c>
      <c r="BR513" s="204" t="str">
        <f t="shared" si="147"/>
        <v>Penicillines</v>
      </c>
      <c r="BS513" s="204" t="str">
        <f t="shared" si="148"/>
        <v/>
      </c>
      <c r="BT513" s="204" t="str">
        <f t="shared" si="149"/>
        <v/>
      </c>
      <c r="BU513" s="104" t="str">
        <f t="shared" si="150"/>
        <v>Prémélanges médicamenteux</v>
      </c>
      <c r="BV513" s="202" t="str">
        <f t="shared" si="151"/>
        <v/>
      </c>
      <c r="BX513"/>
      <c r="BY513"/>
      <c r="BZ513"/>
      <c r="CA513"/>
      <c r="CB513"/>
      <c r="CD513"/>
      <c r="CO513" s="202">
        <v>512</v>
      </c>
    </row>
    <row r="514" spans="1:93" x14ac:dyDescent="0.25">
      <c r="A514" s="203" t="s">
        <v>3727</v>
      </c>
      <c r="B514" s="204" t="s">
        <v>3731</v>
      </c>
      <c r="C514" s="204" t="s">
        <v>3732</v>
      </c>
      <c r="D514" s="210" t="s">
        <v>863</v>
      </c>
      <c r="E514" s="204" t="s">
        <v>852</v>
      </c>
      <c r="F514" s="204" t="s">
        <v>373</v>
      </c>
      <c r="G514" s="204" t="s">
        <v>853</v>
      </c>
      <c r="H514" s="204" t="s">
        <v>1446</v>
      </c>
      <c r="I514" s="204" t="s">
        <v>853</v>
      </c>
      <c r="J514" s="204" t="s">
        <v>2344</v>
      </c>
      <c r="K514" s="204" t="s">
        <v>2344</v>
      </c>
      <c r="L514" s="204" t="s">
        <v>2629</v>
      </c>
      <c r="M514" s="204" t="s">
        <v>213</v>
      </c>
      <c r="N514" s="204" t="s">
        <v>868</v>
      </c>
      <c r="O514" s="204" t="s">
        <v>858</v>
      </c>
      <c r="P514" s="204" t="s">
        <v>859</v>
      </c>
      <c r="Q514" s="204" t="s">
        <v>1179</v>
      </c>
      <c r="R514" s="204">
        <v>1</v>
      </c>
      <c r="S514" s="204">
        <v>5</v>
      </c>
      <c r="T514" s="204">
        <v>0</v>
      </c>
      <c r="U514" s="204">
        <v>0</v>
      </c>
      <c r="V514" s="204">
        <v>0</v>
      </c>
      <c r="W514" s="204">
        <v>0</v>
      </c>
      <c r="X514" s="204">
        <v>0</v>
      </c>
      <c r="Y514" s="204">
        <v>0</v>
      </c>
      <c r="Z514" s="204">
        <v>0</v>
      </c>
      <c r="AA514" s="204">
        <v>0</v>
      </c>
      <c r="AB514" s="204">
        <v>0</v>
      </c>
      <c r="AC514" s="204">
        <v>0</v>
      </c>
      <c r="AD514" s="204">
        <v>3</v>
      </c>
      <c r="AE514" s="204">
        <v>3</v>
      </c>
      <c r="AF514" s="204">
        <v>0</v>
      </c>
      <c r="AG514" s="204">
        <v>0</v>
      </c>
      <c r="AH514" s="204">
        <v>0</v>
      </c>
      <c r="AI514" s="204">
        <v>0</v>
      </c>
      <c r="AJ514" s="204"/>
      <c r="AK514" s="204"/>
      <c r="AL514" s="204"/>
      <c r="AM514" s="204"/>
      <c r="AN514" s="204"/>
      <c r="AO514" s="204"/>
      <c r="AP514" s="204"/>
      <c r="AQ514" s="204"/>
      <c r="AR514" s="204"/>
      <c r="AS514" s="204"/>
      <c r="AT514" s="204"/>
      <c r="AU514" s="204"/>
      <c r="AV514" s="204"/>
      <c r="AW514" s="204"/>
      <c r="AX514" s="204"/>
      <c r="AY514" s="204" t="str">
        <f t="shared" si="143"/>
        <v>EFICUR 50 MG/ML SUSPENSION INJECTABLE POUR PORCINS ET BOVINS</v>
      </c>
      <c r="AZ514" s="204" t="str">
        <f>IF(COUNTIF(AY:AY,AY514)=1,AY514,IF(AND(COUNTIF(AY:AY,AY514)&gt;1,COUNTIF(AZ$2:AZ513,AY514)&gt;=1),"",AY514))</f>
        <v/>
      </c>
      <c r="BA514" s="204" t="str">
        <v/>
      </c>
      <c r="BB514" s="204" t="str">
        <f>IF(BA514="","",MAX(BB$2:BB513)+1)</f>
        <v/>
      </c>
      <c r="BC514" s="204"/>
      <c r="BD514" s="204">
        <v>512</v>
      </c>
      <c r="BE514" s="204" t="str">
        <f t="shared" si="144"/>
        <v>SYNULOX 500 MG OGIVETTES</v>
      </c>
      <c r="BF514" s="204" t="str">
        <f t="shared" si="133"/>
        <v>ORAL</v>
      </c>
      <c r="BG514" s="204" t="str">
        <f t="shared" si="134"/>
        <v>PENICILLINES</v>
      </c>
      <c r="BH514" s="204" t="str">
        <f t="shared" si="135"/>
        <v>ACIDE CLAVULANIQUE</v>
      </c>
      <c r="BI514" s="204" t="str">
        <f t="shared" si="136"/>
        <v/>
      </c>
      <c r="BJ514" s="204" t="str">
        <f t="shared" si="137"/>
        <v>amoxicillin</v>
      </c>
      <c r="BK514" s="204" t="str">
        <f t="shared" si="138"/>
        <v>clavulanic acid</v>
      </c>
      <c r="BL514" s="204" t="str">
        <f t="shared" si="139"/>
        <v/>
      </c>
      <c r="BM514" s="204" t="str">
        <f t="shared" si="145"/>
        <v>Amoxicilline + Acide clavulanique</v>
      </c>
      <c r="BN514" s="204" t="str">
        <f t="shared" si="140"/>
        <v>Amoxicilline</v>
      </c>
      <c r="BO514" s="204" t="str">
        <f t="shared" si="141"/>
        <v>Acide clavulanique</v>
      </c>
      <c r="BP514" s="204" t="str">
        <f t="shared" si="142"/>
        <v/>
      </c>
      <c r="BQ514" s="204" t="str">
        <f t="shared" si="146"/>
        <v>Penicillines + Acide clavulanique</v>
      </c>
      <c r="BR514" s="204" t="str">
        <f t="shared" si="147"/>
        <v>Penicillines</v>
      </c>
      <c r="BS514" s="204" t="str">
        <f t="shared" si="148"/>
        <v>Acide clavulanique</v>
      </c>
      <c r="BT514" s="204" t="str">
        <f t="shared" si="149"/>
        <v/>
      </c>
      <c r="BU514" s="104" t="str">
        <f t="shared" si="150"/>
        <v>Voie orale  hors prémélanges médicamenteux</v>
      </c>
      <c r="BV514" s="202" t="str">
        <f t="shared" si="151"/>
        <v/>
      </c>
      <c r="BX514"/>
      <c r="BY514"/>
      <c r="BZ514"/>
      <c r="CA514"/>
      <c r="CB514"/>
      <c r="CD514"/>
      <c r="CO514" s="202">
        <v>513</v>
      </c>
    </row>
    <row r="515" spans="1:93" x14ac:dyDescent="0.25">
      <c r="A515" s="203" t="s">
        <v>3727</v>
      </c>
      <c r="B515" s="204" t="s">
        <v>3733</v>
      </c>
      <c r="C515" s="204" t="s">
        <v>3734</v>
      </c>
      <c r="D515" s="210" t="s">
        <v>868</v>
      </c>
      <c r="E515" s="204" t="s">
        <v>852</v>
      </c>
      <c r="F515" s="204" t="s">
        <v>373</v>
      </c>
      <c r="G515" s="204" t="s">
        <v>853</v>
      </c>
      <c r="H515" s="204" t="s">
        <v>1446</v>
      </c>
      <c r="I515" s="204" t="s">
        <v>853</v>
      </c>
      <c r="J515" s="204" t="s">
        <v>2344</v>
      </c>
      <c r="K515" s="204" t="s">
        <v>2344</v>
      </c>
      <c r="L515" s="204" t="s">
        <v>2629</v>
      </c>
      <c r="M515" s="204" t="s">
        <v>213</v>
      </c>
      <c r="N515" s="204" t="s">
        <v>868</v>
      </c>
      <c r="O515" s="204" t="s">
        <v>858</v>
      </c>
      <c r="P515" s="204" t="s">
        <v>859</v>
      </c>
      <c r="Q515" s="204" t="s">
        <v>1236</v>
      </c>
      <c r="R515" s="204">
        <v>1</v>
      </c>
      <c r="S515" s="204">
        <v>5</v>
      </c>
      <c r="T515" s="204">
        <v>0</v>
      </c>
      <c r="U515" s="204">
        <v>0</v>
      </c>
      <c r="V515" s="204">
        <v>0</v>
      </c>
      <c r="W515" s="204">
        <v>0</v>
      </c>
      <c r="X515" s="204">
        <v>0</v>
      </c>
      <c r="Y515" s="204">
        <v>0</v>
      </c>
      <c r="Z515" s="204">
        <v>0</v>
      </c>
      <c r="AA515" s="204">
        <v>0</v>
      </c>
      <c r="AB515" s="204">
        <v>0</v>
      </c>
      <c r="AC515" s="204">
        <v>0</v>
      </c>
      <c r="AD515" s="204">
        <v>3</v>
      </c>
      <c r="AE515" s="204">
        <v>3</v>
      </c>
      <c r="AF515" s="204">
        <v>0</v>
      </c>
      <c r="AG515" s="204">
        <v>0</v>
      </c>
      <c r="AH515" s="204">
        <v>0</v>
      </c>
      <c r="AI515" s="204">
        <v>0</v>
      </c>
      <c r="AJ515" s="204"/>
      <c r="AK515" s="204"/>
      <c r="AL515" s="204"/>
      <c r="AM515" s="204"/>
      <c r="AN515" s="204"/>
      <c r="AO515" s="204"/>
      <c r="AP515" s="204"/>
      <c r="AQ515" s="204"/>
      <c r="AR515" s="204"/>
      <c r="AS515" s="204"/>
      <c r="AT515" s="204"/>
      <c r="AU515" s="204"/>
      <c r="AV515" s="204"/>
      <c r="AW515" s="204"/>
      <c r="AX515" s="204"/>
      <c r="AY515" s="204" t="str">
        <f t="shared" si="143"/>
        <v>EFICUR 50 MG/ML SUSPENSION INJECTABLE POUR PORCINS ET BOVINS</v>
      </c>
      <c r="AZ515" s="204" t="str">
        <f>IF(COUNTIF(AY:AY,AY515)=1,AY515,IF(AND(COUNTIF(AY:AY,AY515)&gt;1,COUNTIF(AZ$2:AZ514,AY515)&gt;=1),"",AY515))</f>
        <v/>
      </c>
      <c r="BA515" s="204" t="str">
        <v/>
      </c>
      <c r="BB515" s="204" t="str">
        <f>IF(BA515="","",MAX(BB$2:BB514)+1)</f>
        <v/>
      </c>
      <c r="BC515" s="204"/>
      <c r="BD515" s="204">
        <v>513</v>
      </c>
      <c r="BE515" s="204" t="str">
        <f t="shared" si="144"/>
        <v>SYNULOX INTRAMAMMAIRE</v>
      </c>
      <c r="BF515" s="204" t="str">
        <f t="shared" ref="BF515:BF578" si="152">IFERROR(INDEX(F:AR,MATCH(BE515,F:F,0),4),"")</f>
        <v>INTRAMAM</v>
      </c>
      <c r="BG515" s="204" t="str">
        <f t="shared" ref="BG515:BG578" si="153">IFERROR(INDEX(F:AR,MATCH(BE515,F:F,0),6),"")</f>
        <v>PENICILLINES</v>
      </c>
      <c r="BH515" s="204" t="str">
        <f t="shared" ref="BH515:BH578" si="154">IFERROR(IF(INDEX(F:AR,MATCH(BE515,F:F,0),31)=0,"",INDEX(F:AR,MATCH(BE515,F:F,0),31)),"")</f>
        <v>ACIDE CLAVULANIQUE</v>
      </c>
      <c r="BI515" s="204" t="str">
        <f t="shared" ref="BI515:BI578" si="155">IFERROR(IF(INDEX(F:AR,MATCH(BE515,F:F,0),38)=0,"",INDEX(F:AR,MATCH(BE515,F:F,0),38)),"")</f>
        <v/>
      </c>
      <c r="BJ515" s="204" t="str">
        <f t="shared" ref="BJ515:BJ578" si="156">+IFERROR(IF(INDEX(F:AR,MATCH(BE515,F:F,0),7)=0,"",INDEX(F:AR,MATCH(BE515,F:F,0),7)),"")</f>
        <v>amoxicillin</v>
      </c>
      <c r="BK515" s="204" t="str">
        <f t="shared" ref="BK515:BK578" si="157">IFERROR(IF(INDEX(F:AR,MATCH(BE515,F:F,0),32)=0,"",INDEX(F:AR,MATCH(BE515,F:F,0),32)),"")</f>
        <v>clavulanic acid</v>
      </c>
      <c r="BL515" s="204" t="str">
        <f t="shared" ref="BL515:BL578" si="158">IFERROR(IF(INDEX(F:AR,MATCH(BE515,F:F,0),39)=0,"",INDEX(F:AR,MATCH(BE515,F:F,0),39)),"")</f>
        <v/>
      </c>
      <c r="BM515" s="204" t="str">
        <f t="shared" si="145"/>
        <v>Amoxicilline + Acide clavulanique</v>
      </c>
      <c r="BN515" s="204" t="str">
        <f t="shared" ref="BN515:BN578" si="159">IFERROR(INDEX(CA$3:CB$63,MATCH(BJ515,CA$3:CA$63,0),2),"")</f>
        <v>Amoxicilline</v>
      </c>
      <c r="BO515" s="204" t="str">
        <f t="shared" ref="BO515:BO578" si="160">IFERROR(INDEX(CA$3:CB$63,MATCH(BK515,CA$3:CA$63,0),2),"")</f>
        <v>Acide clavulanique</v>
      </c>
      <c r="BP515" s="204" t="str">
        <f t="shared" ref="BP515:BP578" si="161">IFERROR(INDEX(CA$3:CB$63,MATCH(BL515,CA$3:CA$63,0),2),"")</f>
        <v/>
      </c>
      <c r="BQ515" s="204" t="str">
        <f t="shared" si="146"/>
        <v>Penicillines + Acide clavulanique</v>
      </c>
      <c r="BR515" s="204" t="str">
        <f t="shared" si="147"/>
        <v>Penicillines</v>
      </c>
      <c r="BS515" s="204" t="str">
        <f t="shared" si="148"/>
        <v>Acide clavulanique</v>
      </c>
      <c r="BT515" s="204" t="str">
        <f t="shared" si="149"/>
        <v/>
      </c>
      <c r="BU515" s="104" t="str">
        <f t="shared" si="150"/>
        <v>Voie intramammaire</v>
      </c>
      <c r="BV515" s="202" t="str">
        <f t="shared" si="151"/>
        <v/>
      </c>
      <c r="BX515"/>
      <c r="BY515"/>
      <c r="BZ515"/>
      <c r="CA515"/>
      <c r="CB515"/>
      <c r="CD515"/>
      <c r="CO515" s="202">
        <v>514</v>
      </c>
    </row>
    <row r="516" spans="1:93" x14ac:dyDescent="0.25">
      <c r="A516" s="203" t="s">
        <v>3727</v>
      </c>
      <c r="B516" s="204" t="s">
        <v>3735</v>
      </c>
      <c r="C516" s="204" t="s">
        <v>3736</v>
      </c>
      <c r="D516" s="210" t="s">
        <v>851</v>
      </c>
      <c r="E516" s="204" t="s">
        <v>852</v>
      </c>
      <c r="F516" s="204" t="s">
        <v>373</v>
      </c>
      <c r="G516" s="204" t="s">
        <v>853</v>
      </c>
      <c r="H516" s="204" t="s">
        <v>1446</v>
      </c>
      <c r="I516" s="204" t="s">
        <v>853</v>
      </c>
      <c r="J516" s="204" t="s">
        <v>2344</v>
      </c>
      <c r="K516" s="204" t="s">
        <v>2344</v>
      </c>
      <c r="L516" s="204" t="s">
        <v>2629</v>
      </c>
      <c r="M516" s="204" t="s">
        <v>213</v>
      </c>
      <c r="N516" s="204" t="s">
        <v>868</v>
      </c>
      <c r="O516" s="204" t="s">
        <v>858</v>
      </c>
      <c r="P516" s="204" t="s">
        <v>859</v>
      </c>
      <c r="Q516" s="204" t="s">
        <v>983</v>
      </c>
      <c r="R516" s="204">
        <v>1</v>
      </c>
      <c r="S516" s="204">
        <v>5</v>
      </c>
      <c r="T516" s="204">
        <v>0</v>
      </c>
      <c r="U516" s="204">
        <v>0</v>
      </c>
      <c r="V516" s="204">
        <v>0</v>
      </c>
      <c r="W516" s="204">
        <v>0</v>
      </c>
      <c r="X516" s="204">
        <v>0</v>
      </c>
      <c r="Y516" s="204">
        <v>0</v>
      </c>
      <c r="Z516" s="204">
        <v>0</v>
      </c>
      <c r="AA516" s="204">
        <v>0</v>
      </c>
      <c r="AB516" s="204">
        <v>0</v>
      </c>
      <c r="AC516" s="204">
        <v>0</v>
      </c>
      <c r="AD516" s="204">
        <v>3</v>
      </c>
      <c r="AE516" s="204">
        <v>3</v>
      </c>
      <c r="AF516" s="204">
        <v>0</v>
      </c>
      <c r="AG516" s="204">
        <v>0</v>
      </c>
      <c r="AH516" s="204">
        <v>0</v>
      </c>
      <c r="AI516" s="204">
        <v>0</v>
      </c>
      <c r="AJ516" s="204"/>
      <c r="AK516" s="204"/>
      <c r="AL516" s="204"/>
      <c r="AM516" s="204"/>
      <c r="AN516" s="204"/>
      <c r="AO516" s="204"/>
      <c r="AP516" s="204"/>
      <c r="AQ516" s="204"/>
      <c r="AR516" s="204"/>
      <c r="AS516" s="204"/>
      <c r="AT516" s="204"/>
      <c r="AU516" s="204"/>
      <c r="AV516" s="204"/>
      <c r="AW516" s="204"/>
      <c r="AX516" s="204"/>
      <c r="AY516" s="204" t="str">
        <f t="shared" ref="AY516:AY579" si="162">IF(INDEX(CL$3:CM$174,MATCH(H516,CL$3:CL$174,0),2)="x",F516,"")</f>
        <v>EFICUR 50 MG/ML SUSPENSION INJECTABLE POUR PORCINS ET BOVINS</v>
      </c>
      <c r="AZ516" s="204" t="str">
        <f>IF(COUNTIF(AY:AY,AY516)=1,AY516,IF(AND(COUNTIF(AY:AY,AY516)&gt;1,COUNTIF(AZ$2:AZ515,AY516)&gt;=1),"",AY516))</f>
        <v/>
      </c>
      <c r="BA516" s="204" t="str">
        <v/>
      </c>
      <c r="BB516" s="204" t="str">
        <f>IF(BA516="","",MAX(BB$2:BB515)+1)</f>
        <v/>
      </c>
      <c r="BC516" s="204"/>
      <c r="BD516" s="204">
        <v>514</v>
      </c>
      <c r="BE516" s="204" t="str">
        <f t="shared" ref="BE516:BE579" si="163">IFERROR(INDEX(BA:BB,MATCH(BD516,BB:BB,0),1),"")</f>
        <v>SYNULOX SUSPENSION</v>
      </c>
      <c r="BF516" s="204" t="str">
        <f t="shared" si="152"/>
        <v>INJ</v>
      </c>
      <c r="BG516" s="204" t="str">
        <f t="shared" si="153"/>
        <v>PENICILLINES</v>
      </c>
      <c r="BH516" s="204" t="str">
        <f t="shared" si="154"/>
        <v>ACIDE CLAVULANIQUE</v>
      </c>
      <c r="BI516" s="204" t="str">
        <f t="shared" si="155"/>
        <v/>
      </c>
      <c r="BJ516" s="204" t="str">
        <f t="shared" si="156"/>
        <v>amoxicillin</v>
      </c>
      <c r="BK516" s="204" t="str">
        <f t="shared" si="157"/>
        <v>clavulanic acid</v>
      </c>
      <c r="BL516" s="204" t="str">
        <f t="shared" si="158"/>
        <v/>
      </c>
      <c r="BM516" s="204" t="str">
        <f t="shared" ref="BM516:BM579" si="164">IF(3-COUNTBLANK(BN516:BP516)=1,BN516,IF(3-COUNTBLANK(BN516:BP516)=2,BN516&amp;" + "&amp;BO516,IF(3-COUNTBLANK(BN516:BP516)=3,BN516&amp;" + "&amp;BO516&amp;" + "&amp;BP516,"")))</f>
        <v>Amoxicilline + Acide clavulanique</v>
      </c>
      <c r="BN516" s="204" t="str">
        <f t="shared" si="159"/>
        <v>Amoxicilline</v>
      </c>
      <c r="BO516" s="204" t="str">
        <f t="shared" si="160"/>
        <v>Acide clavulanique</v>
      </c>
      <c r="BP516" s="204" t="str">
        <f t="shared" si="161"/>
        <v/>
      </c>
      <c r="BQ516" s="204" t="str">
        <f t="shared" ref="BQ516:BQ579" si="165">IF(3-COUNTBLANK(BR516:BT516)=1,BR516,IF(3-COUNTBLANK(BR516:BT516)=2,IF(BR516=BS516,BR516,BR516&amp;" + "&amp;BS516),IF(3-COUNTBLANK(BR516:BT516)=3,IF(BR516=BS516,BR516,IF(BR516=BT516,BR516,IF(BS516=BT516,BS516,IF(AND(BR516=BS516,BR516=BT516),BR516,BR516&amp;" + "&amp;BS516&amp;" + "&amp;BT516)))))))</f>
        <v>Penicillines + Acide clavulanique</v>
      </c>
      <c r="BR516" s="204" t="str">
        <f t="shared" ref="BR516:BR579" si="166">IFERROR(INDEX(BX$3:BY$18,MATCH(BG516,BX$3:BX$18,0),2),"")</f>
        <v>Penicillines</v>
      </c>
      <c r="BS516" s="204" t="str">
        <f t="shared" ref="BS516:BS579" si="167">IFERROR(INDEX(BX$3:BY$18,MATCH(BH516,BX$3:BX$18,0),2),"")</f>
        <v>Acide clavulanique</v>
      </c>
      <c r="BT516" s="204" t="str">
        <f t="shared" ref="BT516:BT579" si="168">IFERROR(INDEX(BX$3:BY$18,MATCH(BI516,BX$3:BX$18,0),2),"")</f>
        <v/>
      </c>
      <c r="BU516" s="104" t="str">
        <f t="shared" ref="BU516:BU579" si="169">IFERROR(INDEX(CE$3:CF$9,MATCH(BF516,CE$3:CE$9,0),2),"")</f>
        <v>Voie parentérale</v>
      </c>
      <c r="BV516" s="202" t="str">
        <f t="shared" ref="BV516:BV579" si="170">IF(BN516="Colistine","x",IF(BO516="Colistine","x",IF(BP516="Colistine","x",IF(BR516="Fluoroquinolones","x",IF(BS516="Fluoroquinolones","x",IF(BT516="Fluoroquinolones","x",IF(BR516="Cephalosporines 3&amp;4G","x",IF(BS516="Cephalosporines 3&amp;4G","x",IF(BT516="Cephalosporines 3&amp;4G","x","")))))))))</f>
        <v/>
      </c>
      <c r="BX516"/>
      <c r="BY516"/>
      <c r="BZ516"/>
      <c r="CA516"/>
      <c r="CB516"/>
      <c r="CD516"/>
      <c r="CO516" s="202">
        <v>515</v>
      </c>
    </row>
    <row r="517" spans="1:93" x14ac:dyDescent="0.25">
      <c r="A517" s="203" t="s">
        <v>3727</v>
      </c>
      <c r="B517" s="204" t="s">
        <v>3737</v>
      </c>
      <c r="C517" s="204" t="s">
        <v>3738</v>
      </c>
      <c r="D517" s="210" t="s">
        <v>863</v>
      </c>
      <c r="E517" s="204" t="s">
        <v>852</v>
      </c>
      <c r="F517" s="204" t="s">
        <v>373</v>
      </c>
      <c r="G517" s="204" t="s">
        <v>853</v>
      </c>
      <c r="H517" s="204" t="s">
        <v>1446</v>
      </c>
      <c r="I517" s="204" t="s">
        <v>853</v>
      </c>
      <c r="J517" s="204" t="s">
        <v>2344</v>
      </c>
      <c r="K517" s="204" t="s">
        <v>2344</v>
      </c>
      <c r="L517" s="204" t="s">
        <v>2629</v>
      </c>
      <c r="M517" s="204" t="s">
        <v>213</v>
      </c>
      <c r="N517" s="204" t="s">
        <v>868</v>
      </c>
      <c r="O517" s="204" t="s">
        <v>858</v>
      </c>
      <c r="P517" s="204" t="s">
        <v>859</v>
      </c>
      <c r="Q517" s="204" t="s">
        <v>1179</v>
      </c>
      <c r="R517" s="204">
        <v>1</v>
      </c>
      <c r="S517" s="204">
        <v>5</v>
      </c>
      <c r="T517" s="204">
        <v>0</v>
      </c>
      <c r="U517" s="204">
        <v>0</v>
      </c>
      <c r="V517" s="204">
        <v>0</v>
      </c>
      <c r="W517" s="204">
        <v>0</v>
      </c>
      <c r="X517" s="204">
        <v>0</v>
      </c>
      <c r="Y517" s="204">
        <v>0</v>
      </c>
      <c r="Z517" s="204">
        <v>0</v>
      </c>
      <c r="AA517" s="204">
        <v>0</v>
      </c>
      <c r="AB517" s="204">
        <v>0</v>
      </c>
      <c r="AC517" s="204">
        <v>0</v>
      </c>
      <c r="AD517" s="204">
        <v>3</v>
      </c>
      <c r="AE517" s="204">
        <v>3</v>
      </c>
      <c r="AF517" s="204">
        <v>0</v>
      </c>
      <c r="AG517" s="204">
        <v>0</v>
      </c>
      <c r="AH517" s="204">
        <v>0</v>
      </c>
      <c r="AI517" s="204">
        <v>0</v>
      </c>
      <c r="AJ517" s="204"/>
      <c r="AK517" s="204"/>
      <c r="AL517" s="204"/>
      <c r="AM517" s="204"/>
      <c r="AN517" s="204"/>
      <c r="AO517" s="204"/>
      <c r="AP517" s="204"/>
      <c r="AQ517" s="204"/>
      <c r="AR517" s="204"/>
      <c r="AS517" s="204"/>
      <c r="AT517" s="204"/>
      <c r="AU517" s="204"/>
      <c r="AV517" s="204"/>
      <c r="AW517" s="204"/>
      <c r="AX517" s="204"/>
      <c r="AY517" s="204" t="str">
        <f t="shared" si="162"/>
        <v>EFICUR 50 MG/ML SUSPENSION INJECTABLE POUR PORCINS ET BOVINS</v>
      </c>
      <c r="AZ517" s="204" t="str">
        <f>IF(COUNTIF(AY:AY,AY517)=1,AY517,IF(AND(COUNTIF(AY:AY,AY517)&gt;1,COUNTIF(AZ$2:AZ516,AY517)&gt;=1),"",AY517))</f>
        <v/>
      </c>
      <c r="BA517" s="204" t="str">
        <v/>
      </c>
      <c r="BB517" s="204" t="str">
        <f>IF(BA517="","",MAX(BB$2:BB516)+1)</f>
        <v/>
      </c>
      <c r="BC517" s="204"/>
      <c r="BD517" s="204">
        <v>515</v>
      </c>
      <c r="BE517" s="204" t="str">
        <f t="shared" si="163"/>
        <v>T.S.-SOL 20/100 MG/ML SOLUTION POUR ADMINISTRATION DANS L'EAU DE BOISSON POUR PORCS ET POULETS</v>
      </c>
      <c r="BF517" s="204" t="str">
        <f t="shared" si="152"/>
        <v>ORAL</v>
      </c>
      <c r="BG517" s="204" t="str">
        <f t="shared" si="153"/>
        <v>SULFAMIDES</v>
      </c>
      <c r="BH517" s="204" t="str">
        <f t="shared" si="154"/>
        <v>TRIMETHOPRIME</v>
      </c>
      <c r="BI517" s="204" t="str">
        <f t="shared" si="155"/>
        <v/>
      </c>
      <c r="BJ517" s="204" t="str">
        <f t="shared" si="156"/>
        <v>sulfamethoxazole</v>
      </c>
      <c r="BK517" s="204" t="str">
        <f t="shared" si="157"/>
        <v>trimethoprim</v>
      </c>
      <c r="BL517" s="204" t="str">
        <f t="shared" si="158"/>
        <v/>
      </c>
      <c r="BM517" s="204" t="str">
        <f t="shared" si="164"/>
        <v>Sulfaméthoxazole + Triméthoprime</v>
      </c>
      <c r="BN517" s="204" t="str">
        <f t="shared" si="159"/>
        <v>Sulfaméthoxazole</v>
      </c>
      <c r="BO517" s="204" t="str">
        <f t="shared" si="160"/>
        <v>Triméthoprime</v>
      </c>
      <c r="BP517" s="204" t="str">
        <f t="shared" si="161"/>
        <v/>
      </c>
      <c r="BQ517" s="204" t="str">
        <f t="shared" si="165"/>
        <v>Sulfamides + Trimethoprime</v>
      </c>
      <c r="BR517" s="204" t="str">
        <f t="shared" si="166"/>
        <v>Sulfamides</v>
      </c>
      <c r="BS517" s="204" t="str">
        <f t="shared" si="167"/>
        <v>Trimethoprime</v>
      </c>
      <c r="BT517" s="204" t="str">
        <f t="shared" si="168"/>
        <v/>
      </c>
      <c r="BU517" s="104" t="str">
        <f t="shared" si="169"/>
        <v>Voie orale  hors prémélanges médicamenteux</v>
      </c>
      <c r="BV517" s="202" t="str">
        <f t="shared" si="170"/>
        <v/>
      </c>
      <c r="BX517"/>
      <c r="BY517"/>
      <c r="BZ517"/>
      <c r="CA517"/>
      <c r="CB517"/>
      <c r="CD517"/>
      <c r="CO517" s="202">
        <v>516</v>
      </c>
    </row>
    <row r="518" spans="1:93" x14ac:dyDescent="0.25">
      <c r="A518" s="203" t="s">
        <v>2478</v>
      </c>
      <c r="B518" s="204" t="s">
        <v>2479</v>
      </c>
      <c r="C518" s="204" t="s">
        <v>1105</v>
      </c>
      <c r="D518" s="210" t="s">
        <v>923</v>
      </c>
      <c r="E518" s="204" t="s">
        <v>852</v>
      </c>
      <c r="F518" s="204" t="s">
        <v>374</v>
      </c>
      <c r="G518" s="204" t="s">
        <v>1055</v>
      </c>
      <c r="H518" s="204" t="s">
        <v>2062</v>
      </c>
      <c r="I518" s="204" t="s">
        <v>910</v>
      </c>
      <c r="J518" s="204" t="s">
        <v>957</v>
      </c>
      <c r="K518" s="204" t="s">
        <v>957</v>
      </c>
      <c r="L518" s="204" t="s">
        <v>1106</v>
      </c>
      <c r="M518" s="204" t="s">
        <v>213</v>
      </c>
      <c r="N518" s="204" t="s">
        <v>2063</v>
      </c>
      <c r="O518" s="204" t="s">
        <v>858</v>
      </c>
      <c r="P518" s="204" t="s">
        <v>859</v>
      </c>
      <c r="Q518" s="204" t="s">
        <v>2063</v>
      </c>
      <c r="R518" s="204">
        <v>46</v>
      </c>
      <c r="S518" s="204">
        <v>5</v>
      </c>
      <c r="T518" s="204">
        <v>0</v>
      </c>
      <c r="U518" s="204">
        <v>0</v>
      </c>
      <c r="V518" s="204">
        <v>0</v>
      </c>
      <c r="W518" s="204">
        <v>0</v>
      </c>
      <c r="X518" s="204">
        <v>0</v>
      </c>
      <c r="Y518" s="204">
        <v>0</v>
      </c>
      <c r="Z518" s="204">
        <v>55.7</v>
      </c>
      <c r="AA518" s="204">
        <v>7</v>
      </c>
      <c r="AB518" s="204">
        <v>46</v>
      </c>
      <c r="AC518" s="204">
        <v>5</v>
      </c>
      <c r="AD518" s="204">
        <v>0</v>
      </c>
      <c r="AE518" s="204">
        <v>0</v>
      </c>
      <c r="AF518" s="204">
        <v>46.5</v>
      </c>
      <c r="AG518" s="204">
        <v>7</v>
      </c>
      <c r="AH518" s="204">
        <v>46</v>
      </c>
      <c r="AI518" s="204">
        <v>5</v>
      </c>
      <c r="AJ518" s="204"/>
      <c r="AK518" s="204"/>
      <c r="AL518" s="204"/>
      <c r="AM518" s="204"/>
      <c r="AN518" s="204"/>
      <c r="AO518" s="204"/>
      <c r="AP518" s="204"/>
      <c r="AQ518" s="204"/>
      <c r="AR518" s="204"/>
      <c r="AS518" s="204"/>
      <c r="AT518" s="204"/>
      <c r="AU518" s="204"/>
      <c r="AV518" s="204"/>
      <c r="AW518" s="204"/>
      <c r="AX518" s="204"/>
      <c r="AY518" s="204" t="str">
        <f t="shared" si="162"/>
        <v>EMERICID SULFADIMETHOXINE</v>
      </c>
      <c r="AZ518" s="204" t="str">
        <f>IF(COUNTIF(AY:AY,AY518)=1,AY518,IF(AND(COUNTIF(AY:AY,AY518)&gt;1,COUNTIF(AZ$2:AZ517,AY518)&gt;=1),"",AY518))</f>
        <v>EMERICID SULFADIMETHOXINE</v>
      </c>
      <c r="BA518" s="204" t="str">
        <v/>
      </c>
      <c r="BB518" s="204" t="str">
        <f>IF(BA518="","",MAX(BB$2:BB517)+1)</f>
        <v/>
      </c>
      <c r="BC518" s="204"/>
      <c r="BD518" s="204">
        <v>516</v>
      </c>
      <c r="BE518" s="204" t="str">
        <f t="shared" si="163"/>
        <v>TAF SPRAY 28,5 MG/G SOLUTION POUR PULVERISATION CUTANEE</v>
      </c>
      <c r="BF518" s="204" t="str">
        <f t="shared" si="152"/>
        <v>EXTERNE</v>
      </c>
      <c r="BG518" s="204" t="str">
        <f t="shared" si="153"/>
        <v>PHENICOLES</v>
      </c>
      <c r="BH518" s="204" t="str">
        <f t="shared" si="154"/>
        <v/>
      </c>
      <c r="BI518" s="204" t="str">
        <f t="shared" si="155"/>
        <v/>
      </c>
      <c r="BJ518" s="204" t="str">
        <f t="shared" si="156"/>
        <v>thiamphenicol</v>
      </c>
      <c r="BK518" s="204" t="str">
        <f t="shared" si="157"/>
        <v/>
      </c>
      <c r="BL518" s="204" t="str">
        <f t="shared" si="158"/>
        <v/>
      </c>
      <c r="BM518" s="204" t="str">
        <f t="shared" si="164"/>
        <v>Thiamphénicol</v>
      </c>
      <c r="BN518" s="204" t="str">
        <f t="shared" si="159"/>
        <v>Thiamphénicol</v>
      </c>
      <c r="BO518" s="204" t="str">
        <f t="shared" si="160"/>
        <v/>
      </c>
      <c r="BP518" s="204" t="str">
        <f t="shared" si="161"/>
        <v/>
      </c>
      <c r="BQ518" s="204" t="str">
        <f t="shared" si="165"/>
        <v>Phenicoles</v>
      </c>
      <c r="BR518" s="204" t="str">
        <f t="shared" si="166"/>
        <v>Phenicoles</v>
      </c>
      <c r="BS518" s="204" t="str">
        <f t="shared" si="167"/>
        <v/>
      </c>
      <c r="BT518" s="204" t="str">
        <f t="shared" si="168"/>
        <v/>
      </c>
      <c r="BU518" s="104" t="str">
        <f t="shared" si="169"/>
        <v>Voie externe</v>
      </c>
      <c r="BV518" s="202" t="str">
        <f t="shared" si="170"/>
        <v/>
      </c>
      <c r="BX518"/>
      <c r="BY518"/>
      <c r="BZ518"/>
      <c r="CA518"/>
      <c r="CB518"/>
      <c r="CD518"/>
      <c r="CO518" s="202">
        <v>517</v>
      </c>
    </row>
    <row r="519" spans="1:93" x14ac:dyDescent="0.25">
      <c r="A519" s="203" t="s">
        <v>2478</v>
      </c>
      <c r="B519" s="204" t="s">
        <v>2480</v>
      </c>
      <c r="C519" s="204" t="s">
        <v>1053</v>
      </c>
      <c r="D519" s="210" t="s">
        <v>1054</v>
      </c>
      <c r="E519" s="204" t="s">
        <v>852</v>
      </c>
      <c r="F519" s="204" t="s">
        <v>374</v>
      </c>
      <c r="G519" s="204" t="s">
        <v>1055</v>
      </c>
      <c r="H519" s="204" t="s">
        <v>2062</v>
      </c>
      <c r="I519" s="204" t="s">
        <v>910</v>
      </c>
      <c r="J519" s="204" t="s">
        <v>957</v>
      </c>
      <c r="K519" s="204" t="s">
        <v>957</v>
      </c>
      <c r="L519" s="204" t="s">
        <v>1106</v>
      </c>
      <c r="M519" s="204" t="s">
        <v>213</v>
      </c>
      <c r="N519" s="204" t="s">
        <v>2063</v>
      </c>
      <c r="O519" s="204" t="s">
        <v>858</v>
      </c>
      <c r="P519" s="204" t="s">
        <v>859</v>
      </c>
      <c r="Q519" s="204" t="s">
        <v>2481</v>
      </c>
      <c r="R519" s="204">
        <v>46</v>
      </c>
      <c r="S519" s="204">
        <v>5</v>
      </c>
      <c r="T519" s="204">
        <v>0</v>
      </c>
      <c r="U519" s="204">
        <v>0</v>
      </c>
      <c r="V519" s="204">
        <v>0</v>
      </c>
      <c r="W519" s="204">
        <v>0</v>
      </c>
      <c r="X519" s="204">
        <v>0</v>
      </c>
      <c r="Y519" s="204">
        <v>0</v>
      </c>
      <c r="Z519" s="204">
        <v>55.7</v>
      </c>
      <c r="AA519" s="204">
        <v>7</v>
      </c>
      <c r="AB519" s="204">
        <v>46</v>
      </c>
      <c r="AC519" s="204">
        <v>5</v>
      </c>
      <c r="AD519" s="204">
        <v>0</v>
      </c>
      <c r="AE519" s="204">
        <v>0</v>
      </c>
      <c r="AF519" s="204">
        <v>46.5</v>
      </c>
      <c r="AG519" s="204">
        <v>7</v>
      </c>
      <c r="AH519" s="204">
        <v>46</v>
      </c>
      <c r="AI519" s="204">
        <v>5</v>
      </c>
      <c r="AJ519" s="204"/>
      <c r="AK519" s="204"/>
      <c r="AL519" s="204"/>
      <c r="AM519" s="204"/>
      <c r="AN519" s="204"/>
      <c r="AO519" s="204"/>
      <c r="AP519" s="204"/>
      <c r="AQ519" s="204"/>
      <c r="AR519" s="204"/>
      <c r="AS519" s="204"/>
      <c r="AT519" s="204"/>
      <c r="AU519" s="204"/>
      <c r="AV519" s="204"/>
      <c r="AW519" s="204"/>
      <c r="AX519" s="204"/>
      <c r="AY519" s="204" t="str">
        <f t="shared" si="162"/>
        <v>EMERICID SULFADIMETHOXINE</v>
      </c>
      <c r="AZ519" s="204" t="str">
        <f>IF(COUNTIF(AY:AY,AY519)=1,AY519,IF(AND(COUNTIF(AY:AY,AY519)&gt;1,COUNTIF(AZ$2:AZ518,AY519)&gt;=1),"",AY519))</f>
        <v/>
      </c>
      <c r="BA519" s="204" t="str">
        <v/>
      </c>
      <c r="BB519" s="204" t="str">
        <f>IF(BA519="","",MAX(BB$2:BB518)+1)</f>
        <v/>
      </c>
      <c r="BC519" s="204"/>
      <c r="BD519" s="204">
        <v>517</v>
      </c>
      <c r="BE519" s="204" t="str">
        <f t="shared" si="163"/>
        <v>TARIGERMEL</v>
      </c>
      <c r="BF519" s="204" t="str">
        <f t="shared" si="152"/>
        <v>INTRAMAM</v>
      </c>
      <c r="BG519" s="204" t="str">
        <f t="shared" si="153"/>
        <v>PENICILLINES</v>
      </c>
      <c r="BH519" s="204" t="str">
        <f t="shared" si="154"/>
        <v/>
      </c>
      <c r="BI519" s="204" t="str">
        <f t="shared" si="155"/>
        <v/>
      </c>
      <c r="BJ519" s="204" t="str">
        <f t="shared" si="156"/>
        <v>cloxacillin</v>
      </c>
      <c r="BK519" s="204" t="str">
        <f t="shared" si="157"/>
        <v/>
      </c>
      <c r="BL519" s="204" t="str">
        <f t="shared" si="158"/>
        <v/>
      </c>
      <c r="BM519" s="204" t="str">
        <f t="shared" si="164"/>
        <v>Cloxacilline</v>
      </c>
      <c r="BN519" s="204" t="str">
        <f t="shared" si="159"/>
        <v>Cloxacilline</v>
      </c>
      <c r="BO519" s="204" t="str">
        <f t="shared" si="160"/>
        <v/>
      </c>
      <c r="BP519" s="204" t="str">
        <f t="shared" si="161"/>
        <v/>
      </c>
      <c r="BQ519" s="204" t="str">
        <f t="shared" si="165"/>
        <v>Penicillines</v>
      </c>
      <c r="BR519" s="204" t="str">
        <f t="shared" si="166"/>
        <v>Penicillines</v>
      </c>
      <c r="BS519" s="204" t="str">
        <f t="shared" si="167"/>
        <v/>
      </c>
      <c r="BT519" s="204" t="str">
        <f t="shared" si="168"/>
        <v/>
      </c>
      <c r="BU519" s="104" t="str">
        <f t="shared" si="169"/>
        <v>Voie intramammaire</v>
      </c>
      <c r="BV519" s="202" t="str">
        <f t="shared" si="170"/>
        <v/>
      </c>
      <c r="BX519"/>
      <c r="BY519"/>
      <c r="BZ519"/>
      <c r="CA519"/>
      <c r="CB519"/>
      <c r="CD519"/>
      <c r="CO519" s="202">
        <v>518</v>
      </c>
    </row>
    <row r="520" spans="1:93" x14ac:dyDescent="0.25">
      <c r="A520" s="203" t="s">
        <v>943</v>
      </c>
      <c r="B520" s="204" t="s">
        <v>944</v>
      </c>
      <c r="C520" s="204" t="s">
        <v>945</v>
      </c>
      <c r="D520" s="210" t="s">
        <v>851</v>
      </c>
      <c r="E520" s="204" t="s">
        <v>852</v>
      </c>
      <c r="F520" s="204" t="s">
        <v>375</v>
      </c>
      <c r="G520" s="204" t="s">
        <v>853</v>
      </c>
      <c r="H520" s="204" t="s">
        <v>946</v>
      </c>
      <c r="I520" s="204" t="s">
        <v>853</v>
      </c>
      <c r="J520" s="204" t="s">
        <v>855</v>
      </c>
      <c r="K520" s="204" t="s">
        <v>855</v>
      </c>
      <c r="L520" s="204" t="s">
        <v>856</v>
      </c>
      <c r="M520" s="204" t="s">
        <v>213</v>
      </c>
      <c r="N520" s="204" t="s">
        <v>851</v>
      </c>
      <c r="O520" s="204" t="s">
        <v>858</v>
      </c>
      <c r="P520" s="204" t="s">
        <v>859</v>
      </c>
      <c r="Q520" s="204" t="s">
        <v>947</v>
      </c>
      <c r="R520" s="204">
        <v>10</v>
      </c>
      <c r="S520" s="204">
        <v>5</v>
      </c>
      <c r="T520" s="204">
        <v>0</v>
      </c>
      <c r="U520" s="204">
        <v>0</v>
      </c>
      <c r="V520" s="204">
        <v>0</v>
      </c>
      <c r="W520" s="204">
        <v>0</v>
      </c>
      <c r="X520" s="204">
        <v>0</v>
      </c>
      <c r="Y520" s="204">
        <v>0</v>
      </c>
      <c r="Z520" s="204">
        <v>0</v>
      </c>
      <c r="AA520" s="204">
        <v>0</v>
      </c>
      <c r="AB520" s="204">
        <v>10</v>
      </c>
      <c r="AC520" s="204">
        <v>5</v>
      </c>
      <c r="AD520" s="204">
        <v>10</v>
      </c>
      <c r="AE520" s="204">
        <v>5</v>
      </c>
      <c r="AF520" s="204">
        <v>0</v>
      </c>
      <c r="AG520" s="204">
        <v>0</v>
      </c>
      <c r="AH520" s="204">
        <v>0</v>
      </c>
      <c r="AI520" s="204">
        <v>0</v>
      </c>
      <c r="AJ520" s="204"/>
      <c r="AK520" s="204"/>
      <c r="AL520" s="204"/>
      <c r="AM520" s="204"/>
      <c r="AN520" s="204"/>
      <c r="AO520" s="204"/>
      <c r="AP520" s="204"/>
      <c r="AQ520" s="204"/>
      <c r="AR520" s="204"/>
      <c r="AS520" s="204"/>
      <c r="AT520" s="204"/>
      <c r="AU520" s="204"/>
      <c r="AV520" s="204"/>
      <c r="AW520" s="204"/>
      <c r="AX520" s="204"/>
      <c r="AY520" s="204" t="str">
        <f t="shared" si="162"/>
        <v>ENGEMYCINE 10 %</v>
      </c>
      <c r="AZ520" s="204" t="str">
        <f>IF(COUNTIF(AY:AY,AY520)=1,AY520,IF(AND(COUNTIF(AY:AY,AY520)&gt;1,COUNTIF(AZ$2:AZ519,AY520)&gt;=1),"",AY520))</f>
        <v>ENGEMYCINE 10 %</v>
      </c>
      <c r="BA520" s="204" t="str">
        <v/>
      </c>
      <c r="BB520" s="204" t="str">
        <f>IF(BA520="","",MAX(BB$2:BB519)+1)</f>
        <v/>
      </c>
      <c r="BC520" s="204"/>
      <c r="BD520" s="204">
        <v>518</v>
      </c>
      <c r="BE520" s="204" t="str">
        <f t="shared" si="163"/>
        <v>TENALINE L.A.</v>
      </c>
      <c r="BF520" s="204" t="str">
        <f t="shared" si="152"/>
        <v>INJ</v>
      </c>
      <c r="BG520" s="204" t="str">
        <f t="shared" si="153"/>
        <v>TETRACYCLINES</v>
      </c>
      <c r="BH520" s="204" t="str">
        <f t="shared" si="154"/>
        <v/>
      </c>
      <c r="BI520" s="204" t="str">
        <f t="shared" si="155"/>
        <v/>
      </c>
      <c r="BJ520" s="204" t="str">
        <f t="shared" si="156"/>
        <v>oxytetracycline</v>
      </c>
      <c r="BK520" s="204" t="str">
        <f t="shared" si="157"/>
        <v/>
      </c>
      <c r="BL520" s="204" t="str">
        <f t="shared" si="158"/>
        <v/>
      </c>
      <c r="BM520" s="204" t="str">
        <f t="shared" si="164"/>
        <v>Oxytétracycline</v>
      </c>
      <c r="BN520" s="204" t="str">
        <f t="shared" si="159"/>
        <v>Oxytétracycline</v>
      </c>
      <c r="BO520" s="204" t="str">
        <f t="shared" si="160"/>
        <v/>
      </c>
      <c r="BP520" s="204" t="str">
        <f t="shared" si="161"/>
        <v/>
      </c>
      <c r="BQ520" s="204" t="str">
        <f t="shared" si="165"/>
        <v>Tetracyclines</v>
      </c>
      <c r="BR520" s="204" t="str">
        <f t="shared" si="166"/>
        <v>Tetracyclines</v>
      </c>
      <c r="BS520" s="204" t="str">
        <f t="shared" si="167"/>
        <v/>
      </c>
      <c r="BT520" s="204" t="str">
        <f t="shared" si="168"/>
        <v/>
      </c>
      <c r="BU520" s="104" t="str">
        <f t="shared" si="169"/>
        <v>Voie parentérale</v>
      </c>
      <c r="BV520" s="202" t="str">
        <f t="shared" si="170"/>
        <v/>
      </c>
      <c r="BX520"/>
      <c r="BY520"/>
      <c r="BZ520"/>
      <c r="CA520"/>
      <c r="CB520"/>
      <c r="CD520"/>
      <c r="CO520" s="202">
        <v>519</v>
      </c>
    </row>
    <row r="521" spans="1:93" x14ac:dyDescent="0.25">
      <c r="A521" s="203" t="s">
        <v>943</v>
      </c>
      <c r="B521" s="204" t="s">
        <v>948</v>
      </c>
      <c r="C521" s="204" t="s">
        <v>949</v>
      </c>
      <c r="D521" s="210" t="s">
        <v>863</v>
      </c>
      <c r="E521" s="204" t="s">
        <v>852</v>
      </c>
      <c r="F521" s="204" t="s">
        <v>375</v>
      </c>
      <c r="G521" s="204" t="s">
        <v>853</v>
      </c>
      <c r="H521" s="204" t="s">
        <v>946</v>
      </c>
      <c r="I521" s="204" t="s">
        <v>853</v>
      </c>
      <c r="J521" s="204" t="s">
        <v>855</v>
      </c>
      <c r="K521" s="204" t="s">
        <v>855</v>
      </c>
      <c r="L521" s="204" t="s">
        <v>856</v>
      </c>
      <c r="M521" s="204" t="s">
        <v>213</v>
      </c>
      <c r="N521" s="204" t="s">
        <v>851</v>
      </c>
      <c r="O521" s="204" t="s">
        <v>858</v>
      </c>
      <c r="P521" s="204" t="s">
        <v>859</v>
      </c>
      <c r="Q521" s="204" t="s">
        <v>950</v>
      </c>
      <c r="R521" s="204">
        <v>10</v>
      </c>
      <c r="S521" s="204">
        <v>5</v>
      </c>
      <c r="T521" s="204">
        <v>0</v>
      </c>
      <c r="U521" s="204">
        <v>0</v>
      </c>
      <c r="V521" s="204">
        <v>0</v>
      </c>
      <c r="W521" s="204">
        <v>0</v>
      </c>
      <c r="X521" s="204">
        <v>0</v>
      </c>
      <c r="Y521" s="204">
        <v>0</v>
      </c>
      <c r="Z521" s="204">
        <v>0</v>
      </c>
      <c r="AA521" s="204">
        <v>0</v>
      </c>
      <c r="AB521" s="204">
        <v>10</v>
      </c>
      <c r="AC521" s="204">
        <v>5</v>
      </c>
      <c r="AD521" s="204">
        <v>10</v>
      </c>
      <c r="AE521" s="204">
        <v>5</v>
      </c>
      <c r="AF521" s="204">
        <v>0</v>
      </c>
      <c r="AG521" s="204">
        <v>0</v>
      </c>
      <c r="AH521" s="204">
        <v>0</v>
      </c>
      <c r="AI521" s="204">
        <v>0</v>
      </c>
      <c r="AJ521" s="204"/>
      <c r="AK521" s="204"/>
      <c r="AL521" s="204"/>
      <c r="AM521" s="204"/>
      <c r="AN521" s="204"/>
      <c r="AO521" s="204"/>
      <c r="AP521" s="204"/>
      <c r="AQ521" s="204"/>
      <c r="AR521" s="204"/>
      <c r="AS521" s="204"/>
      <c r="AT521" s="204"/>
      <c r="AU521" s="204"/>
      <c r="AV521" s="204"/>
      <c r="AW521" s="204"/>
      <c r="AX521" s="204"/>
      <c r="AY521" s="204" t="str">
        <f t="shared" si="162"/>
        <v>ENGEMYCINE 10 %</v>
      </c>
      <c r="AZ521" s="204" t="str">
        <f>IF(COUNTIF(AY:AY,AY521)=1,AY521,IF(AND(COUNTIF(AY:AY,AY521)&gt;1,COUNTIF(AZ$2:AZ520,AY521)&gt;=1),"",AY521))</f>
        <v/>
      </c>
      <c r="BA521" s="204" t="str">
        <v/>
      </c>
      <c r="BB521" s="204" t="str">
        <f>IF(BA521="","",MAX(BB$2:BB520)+1)</f>
        <v/>
      </c>
      <c r="BC521" s="204"/>
      <c r="BD521" s="204">
        <v>519</v>
      </c>
      <c r="BE521" s="204" t="str">
        <f t="shared" si="163"/>
        <v>TENOTRYL 10 % SOLUTION BUVABLE</v>
      </c>
      <c r="BF521" s="204" t="str">
        <f t="shared" si="152"/>
        <v>ORAL</v>
      </c>
      <c r="BG521" s="204" t="str">
        <f t="shared" si="153"/>
        <v>FLUOROQUINOLONES</v>
      </c>
      <c r="BH521" s="204" t="str">
        <f t="shared" si="154"/>
        <v/>
      </c>
      <c r="BI521" s="204" t="str">
        <f t="shared" si="155"/>
        <v/>
      </c>
      <c r="BJ521" s="204" t="str">
        <f t="shared" si="156"/>
        <v>enrofloxacin</v>
      </c>
      <c r="BK521" s="204" t="str">
        <f t="shared" si="157"/>
        <v/>
      </c>
      <c r="BL521" s="204" t="str">
        <f t="shared" si="158"/>
        <v/>
      </c>
      <c r="BM521" s="204" t="str">
        <f t="shared" si="164"/>
        <v>Enrofloxacine</v>
      </c>
      <c r="BN521" s="204" t="str">
        <f t="shared" si="159"/>
        <v>Enrofloxacine</v>
      </c>
      <c r="BO521" s="204" t="str">
        <f t="shared" si="160"/>
        <v/>
      </c>
      <c r="BP521" s="204" t="str">
        <f t="shared" si="161"/>
        <v/>
      </c>
      <c r="BQ521" s="204" t="str">
        <f t="shared" si="165"/>
        <v>Fluoroquinolones</v>
      </c>
      <c r="BR521" s="204" t="str">
        <f t="shared" si="166"/>
        <v>Fluoroquinolones</v>
      </c>
      <c r="BS521" s="204" t="str">
        <f t="shared" si="167"/>
        <v/>
      </c>
      <c r="BT521" s="204" t="str">
        <f t="shared" si="168"/>
        <v/>
      </c>
      <c r="BU521" s="104" t="str">
        <f t="shared" si="169"/>
        <v>Voie orale  hors prémélanges médicamenteux</v>
      </c>
      <c r="BV521" s="202" t="str">
        <f t="shared" si="170"/>
        <v>x</v>
      </c>
      <c r="BX521"/>
      <c r="BY521"/>
      <c r="BZ521"/>
      <c r="CA521"/>
      <c r="CB521"/>
      <c r="CD521"/>
      <c r="CO521" s="202">
        <v>520</v>
      </c>
    </row>
    <row r="522" spans="1:93" x14ac:dyDescent="0.25">
      <c r="A522" s="203" t="s">
        <v>4349</v>
      </c>
      <c r="B522" s="204" t="s">
        <v>4350</v>
      </c>
      <c r="C522" s="204" t="s">
        <v>4351</v>
      </c>
      <c r="D522" s="210" t="s">
        <v>947</v>
      </c>
      <c r="E522" s="204" t="s">
        <v>852</v>
      </c>
      <c r="F522" s="204" t="s">
        <v>4352</v>
      </c>
      <c r="G522" s="204" t="s">
        <v>1055</v>
      </c>
      <c r="H522" s="204" t="s">
        <v>4345</v>
      </c>
      <c r="I522" s="204" t="s">
        <v>910</v>
      </c>
      <c r="J522" s="204" t="s">
        <v>2559</v>
      </c>
      <c r="K522" s="204" t="s">
        <v>2559</v>
      </c>
      <c r="L522" s="204" t="s">
        <v>2560</v>
      </c>
      <c r="M522" s="204" t="s">
        <v>213</v>
      </c>
      <c r="N522" s="204" t="s">
        <v>950</v>
      </c>
      <c r="O522" s="204" t="s">
        <v>858</v>
      </c>
      <c r="P522" s="204" t="s">
        <v>859</v>
      </c>
      <c r="Q522" s="204" t="s">
        <v>1705</v>
      </c>
      <c r="R522" s="204">
        <v>0</v>
      </c>
      <c r="S522" s="204">
        <v>0</v>
      </c>
      <c r="T522" s="204">
        <v>0</v>
      </c>
      <c r="U522" s="204">
        <v>0</v>
      </c>
      <c r="V522" s="204">
        <v>0</v>
      </c>
      <c r="W522" s="204">
        <v>0</v>
      </c>
      <c r="X522" s="204">
        <v>0</v>
      </c>
      <c r="Y522" s="204">
        <v>0</v>
      </c>
      <c r="Z522" s="204">
        <v>0</v>
      </c>
      <c r="AA522" s="204">
        <v>0</v>
      </c>
      <c r="AB522" s="204">
        <v>0</v>
      </c>
      <c r="AC522" s="204">
        <v>0</v>
      </c>
      <c r="AD522" s="204">
        <v>0</v>
      </c>
      <c r="AE522" s="204">
        <v>0</v>
      </c>
      <c r="AF522" s="204">
        <v>0</v>
      </c>
      <c r="AG522" s="204">
        <v>0</v>
      </c>
      <c r="AH522" s="204">
        <v>10</v>
      </c>
      <c r="AI522" s="204">
        <v>7</v>
      </c>
      <c r="AJ522" s="204"/>
      <c r="AK522" s="204"/>
      <c r="AL522" s="204"/>
      <c r="AM522" s="204"/>
      <c r="AN522" s="204"/>
      <c r="AO522" s="204"/>
      <c r="AP522" s="204"/>
      <c r="AQ522" s="204"/>
      <c r="AR522" s="204"/>
      <c r="AS522" s="204"/>
      <c r="AT522" s="204"/>
      <c r="AU522" s="204"/>
      <c r="AV522" s="204"/>
      <c r="AW522" s="204"/>
      <c r="AX522" s="204"/>
      <c r="AY522" s="204" t="str">
        <f t="shared" si="162"/>
        <v/>
      </c>
      <c r="AZ522" s="204" t="str">
        <f>IF(COUNTIF(AY:AY,AY522)=1,AY522,IF(AND(COUNTIF(AY:AY,AY522)&gt;1,COUNTIF(AZ$2:AZ521,AY522)&gt;=1),"",AY522))</f>
        <v/>
      </c>
      <c r="BA522" s="204" t="str">
        <v/>
      </c>
      <c r="BB522" s="204" t="str">
        <f>IF(BA522="","",MAX(BB$2:BB521)+1)</f>
        <v/>
      </c>
      <c r="BC522" s="204"/>
      <c r="BD522" s="204">
        <v>520</v>
      </c>
      <c r="BE522" s="204" t="str">
        <f t="shared" si="163"/>
        <v>TERRALON 20 % LA</v>
      </c>
      <c r="BF522" s="204" t="str">
        <f t="shared" si="152"/>
        <v>INJ</v>
      </c>
      <c r="BG522" s="204" t="str">
        <f t="shared" si="153"/>
        <v>TETRACYCLINES</v>
      </c>
      <c r="BH522" s="204" t="str">
        <f t="shared" si="154"/>
        <v/>
      </c>
      <c r="BI522" s="204" t="str">
        <f t="shared" si="155"/>
        <v/>
      </c>
      <c r="BJ522" s="204" t="str">
        <f t="shared" si="156"/>
        <v>oxytetracycline</v>
      </c>
      <c r="BK522" s="204" t="str">
        <f t="shared" si="157"/>
        <v/>
      </c>
      <c r="BL522" s="204" t="str">
        <f t="shared" si="158"/>
        <v/>
      </c>
      <c r="BM522" s="204" t="str">
        <f t="shared" si="164"/>
        <v>Oxytétracycline</v>
      </c>
      <c r="BN522" s="204" t="str">
        <f t="shared" si="159"/>
        <v>Oxytétracycline</v>
      </c>
      <c r="BO522" s="204" t="str">
        <f t="shared" si="160"/>
        <v/>
      </c>
      <c r="BP522" s="204" t="str">
        <f t="shared" si="161"/>
        <v/>
      </c>
      <c r="BQ522" s="204" t="str">
        <f t="shared" si="165"/>
        <v>Tetracyclines</v>
      </c>
      <c r="BR522" s="204" t="str">
        <f t="shared" si="166"/>
        <v>Tetracyclines</v>
      </c>
      <c r="BS522" s="204" t="str">
        <f t="shared" si="167"/>
        <v/>
      </c>
      <c r="BT522" s="204" t="str">
        <f t="shared" si="168"/>
        <v/>
      </c>
      <c r="BU522" s="104" t="str">
        <f t="shared" si="169"/>
        <v>Voie parentérale</v>
      </c>
      <c r="BV522" s="202" t="str">
        <f t="shared" si="170"/>
        <v/>
      </c>
      <c r="BX522"/>
      <c r="BY522"/>
      <c r="BZ522"/>
      <c r="CA522"/>
      <c r="CB522"/>
      <c r="CD522"/>
      <c r="CO522" s="202">
        <v>521</v>
      </c>
    </row>
    <row r="523" spans="1:93" x14ac:dyDescent="0.25">
      <c r="A523" s="203" t="s">
        <v>3768</v>
      </c>
      <c r="B523" s="204" t="s">
        <v>3769</v>
      </c>
      <c r="C523" s="204" t="s">
        <v>3766</v>
      </c>
      <c r="D523" s="210" t="s">
        <v>851</v>
      </c>
      <c r="E523" s="204" t="s">
        <v>852</v>
      </c>
      <c r="F523" s="204" t="s">
        <v>726</v>
      </c>
      <c r="G523" s="204" t="s">
        <v>853</v>
      </c>
      <c r="H523" s="204" t="s">
        <v>1446</v>
      </c>
      <c r="I523" s="204" t="s">
        <v>853</v>
      </c>
      <c r="J523" s="204" t="s">
        <v>2559</v>
      </c>
      <c r="K523" s="204" t="s">
        <v>2559</v>
      </c>
      <c r="L523" s="204" t="s">
        <v>2560</v>
      </c>
      <c r="M523" s="204" t="s">
        <v>213</v>
      </c>
      <c r="N523" s="204" t="s">
        <v>851</v>
      </c>
      <c r="O523" s="204" t="s">
        <v>858</v>
      </c>
      <c r="P523" s="204" t="s">
        <v>859</v>
      </c>
      <c r="Q523" s="204" t="s">
        <v>947</v>
      </c>
      <c r="R523" s="204">
        <v>5</v>
      </c>
      <c r="S523" s="204">
        <v>5</v>
      </c>
      <c r="T523" s="204">
        <v>0</v>
      </c>
      <c r="U523" s="204">
        <v>0</v>
      </c>
      <c r="V523" s="204">
        <v>0</v>
      </c>
      <c r="W523" s="204">
        <v>0</v>
      </c>
      <c r="X523" s="204">
        <v>0</v>
      </c>
      <c r="Y523" s="204">
        <v>0</v>
      </c>
      <c r="Z523" s="204">
        <v>0</v>
      </c>
      <c r="AA523" s="204">
        <v>0</v>
      </c>
      <c r="AB523" s="204">
        <v>0</v>
      </c>
      <c r="AC523" s="204">
        <v>0</v>
      </c>
      <c r="AD523" s="204">
        <v>2.5</v>
      </c>
      <c r="AE523" s="204">
        <v>3</v>
      </c>
      <c r="AF523" s="204">
        <v>0</v>
      </c>
      <c r="AG523" s="204">
        <v>0</v>
      </c>
      <c r="AH523" s="204">
        <v>0</v>
      </c>
      <c r="AI523" s="204">
        <v>0</v>
      </c>
      <c r="AJ523" s="204"/>
      <c r="AK523" s="204"/>
      <c r="AL523" s="204"/>
      <c r="AM523" s="204"/>
      <c r="AN523" s="204"/>
      <c r="AO523" s="204"/>
      <c r="AP523" s="204"/>
      <c r="AQ523" s="204"/>
      <c r="AR523" s="204"/>
      <c r="AS523" s="204"/>
      <c r="AT523" s="204"/>
      <c r="AU523" s="204"/>
      <c r="AV523" s="204"/>
      <c r="AW523" s="204"/>
      <c r="AX523" s="204"/>
      <c r="AY523" s="204" t="str">
        <f t="shared" si="162"/>
        <v>ENROCARE 10 % INJECTABLE POUR BOVINS ET PORCINS</v>
      </c>
      <c r="AZ523" s="204" t="str">
        <f>IF(COUNTIF(AY:AY,AY523)=1,AY523,IF(AND(COUNTIF(AY:AY,AY523)&gt;1,COUNTIF(AZ$2:AZ522,AY523)&gt;=1),"",AY523))</f>
        <v>ENROCARE 10 % INJECTABLE POUR BOVINS ET PORCINS</v>
      </c>
      <c r="BA523" s="204" t="str">
        <v/>
      </c>
      <c r="BB523" s="204" t="str">
        <f>IF(BA523="","",MAX(BB$2:BB522)+1)</f>
        <v/>
      </c>
      <c r="BC523" s="204"/>
      <c r="BD523" s="204">
        <v>521</v>
      </c>
      <c r="BE523" s="204" t="str">
        <f t="shared" si="163"/>
        <v>TERRAMYCINE LONGUE ACTION</v>
      </c>
      <c r="BF523" s="204" t="str">
        <f t="shared" si="152"/>
        <v>INJ</v>
      </c>
      <c r="BG523" s="204" t="str">
        <f t="shared" si="153"/>
        <v>TETRACYCLINES</v>
      </c>
      <c r="BH523" s="204" t="str">
        <f t="shared" si="154"/>
        <v/>
      </c>
      <c r="BI523" s="204" t="str">
        <f t="shared" si="155"/>
        <v/>
      </c>
      <c r="BJ523" s="204" t="str">
        <f t="shared" si="156"/>
        <v>oxytetracycline</v>
      </c>
      <c r="BK523" s="204" t="str">
        <f t="shared" si="157"/>
        <v/>
      </c>
      <c r="BL523" s="204" t="str">
        <f t="shared" si="158"/>
        <v/>
      </c>
      <c r="BM523" s="204" t="str">
        <f t="shared" si="164"/>
        <v>Oxytétracycline</v>
      </c>
      <c r="BN523" s="204" t="str">
        <f t="shared" si="159"/>
        <v>Oxytétracycline</v>
      </c>
      <c r="BO523" s="204" t="str">
        <f t="shared" si="160"/>
        <v/>
      </c>
      <c r="BP523" s="204" t="str">
        <f t="shared" si="161"/>
        <v/>
      </c>
      <c r="BQ523" s="204" t="str">
        <f t="shared" si="165"/>
        <v>Tetracyclines</v>
      </c>
      <c r="BR523" s="204" t="str">
        <f t="shared" si="166"/>
        <v>Tetracyclines</v>
      </c>
      <c r="BS523" s="204" t="str">
        <f t="shared" si="167"/>
        <v/>
      </c>
      <c r="BT523" s="204" t="str">
        <f t="shared" si="168"/>
        <v/>
      </c>
      <c r="BU523" s="104" t="str">
        <f t="shared" si="169"/>
        <v>Voie parentérale</v>
      </c>
      <c r="BV523" s="202" t="str">
        <f t="shared" si="170"/>
        <v/>
      </c>
      <c r="BX523"/>
      <c r="BY523"/>
      <c r="BZ523"/>
      <c r="CA523"/>
      <c r="CB523"/>
      <c r="CD523"/>
      <c r="CO523" s="202">
        <v>522</v>
      </c>
    </row>
    <row r="524" spans="1:93" x14ac:dyDescent="0.25">
      <c r="A524" s="203" t="s">
        <v>3760</v>
      </c>
      <c r="B524" s="204" t="s">
        <v>3761</v>
      </c>
      <c r="C524" s="204" t="s">
        <v>1494</v>
      </c>
      <c r="D524" s="210" t="s">
        <v>868</v>
      </c>
      <c r="E524" s="204" t="s">
        <v>852</v>
      </c>
      <c r="F524" s="204" t="s">
        <v>3762</v>
      </c>
      <c r="G524" s="204" t="s">
        <v>853</v>
      </c>
      <c r="H524" s="204" t="s">
        <v>3763</v>
      </c>
      <c r="I524" s="204" t="s">
        <v>853</v>
      </c>
      <c r="J524" s="204" t="s">
        <v>2559</v>
      </c>
      <c r="K524" s="204" t="s">
        <v>2559</v>
      </c>
      <c r="L524" s="204" t="s">
        <v>2560</v>
      </c>
      <c r="M524" s="204" t="s">
        <v>213</v>
      </c>
      <c r="N524" s="204" t="s">
        <v>950</v>
      </c>
      <c r="O524" s="204" t="s">
        <v>858</v>
      </c>
      <c r="P524" s="204" t="s">
        <v>859</v>
      </c>
      <c r="Q524" s="204" t="s">
        <v>1240</v>
      </c>
      <c r="R524" s="204">
        <v>0</v>
      </c>
      <c r="S524" s="204">
        <v>0</v>
      </c>
      <c r="T524" s="204">
        <v>5</v>
      </c>
      <c r="U524" s="204">
        <v>5</v>
      </c>
      <c r="V524" s="204">
        <v>0</v>
      </c>
      <c r="W524" s="204">
        <v>0</v>
      </c>
      <c r="X524" s="204">
        <v>0</v>
      </c>
      <c r="Y524" s="204">
        <v>0</v>
      </c>
      <c r="Z524" s="204">
        <v>0</v>
      </c>
      <c r="AA524" s="204">
        <v>0</v>
      </c>
      <c r="AB524" s="204">
        <v>0</v>
      </c>
      <c r="AC524" s="204">
        <v>0</v>
      </c>
      <c r="AD524" s="204">
        <v>0</v>
      </c>
      <c r="AE524" s="204">
        <v>0</v>
      </c>
      <c r="AF524" s="204">
        <v>0</v>
      </c>
      <c r="AG524" s="204">
        <v>0</v>
      </c>
      <c r="AH524" s="204">
        <v>10</v>
      </c>
      <c r="AI524" s="204">
        <v>10</v>
      </c>
      <c r="AJ524" s="204"/>
      <c r="AK524" s="204"/>
      <c r="AL524" s="204"/>
      <c r="AM524" s="204"/>
      <c r="AN524" s="204"/>
      <c r="AO524" s="204"/>
      <c r="AP524" s="204"/>
      <c r="AQ524" s="204"/>
      <c r="AR524" s="204"/>
      <c r="AS524" s="204"/>
      <c r="AT524" s="204"/>
      <c r="AU524" s="204"/>
      <c r="AV524" s="204"/>
      <c r="AW524" s="204"/>
      <c r="AX524" s="204"/>
      <c r="AY524" s="204" t="str">
        <f t="shared" si="162"/>
        <v/>
      </c>
      <c r="AZ524" s="204" t="str">
        <f>IF(COUNTIF(AY:AY,AY524)=1,AY524,IF(AND(COUNTIF(AY:AY,AY524)&gt;1,COUNTIF(AZ$2:AZ523,AY524)&gt;=1),"",AY524))</f>
        <v/>
      </c>
      <c r="BA524" s="204" t="str">
        <v/>
      </c>
      <c r="BB524" s="204" t="str">
        <f>IF(BA524="","",MAX(BB$2:BB523)+1)</f>
        <v/>
      </c>
      <c r="BC524" s="204"/>
      <c r="BD524" s="204">
        <v>522</v>
      </c>
      <c r="BE524" s="204" t="str">
        <f t="shared" si="163"/>
        <v>TERRAMYCINE SOLUTION INJECTABLE</v>
      </c>
      <c r="BF524" s="204" t="str">
        <f t="shared" si="152"/>
        <v>INJ</v>
      </c>
      <c r="BG524" s="204" t="str">
        <f t="shared" si="153"/>
        <v>TETRACYCLINES</v>
      </c>
      <c r="BH524" s="204" t="str">
        <f t="shared" si="154"/>
        <v/>
      </c>
      <c r="BI524" s="204" t="str">
        <f t="shared" si="155"/>
        <v/>
      </c>
      <c r="BJ524" s="204" t="str">
        <f t="shared" si="156"/>
        <v>oxytetracycline</v>
      </c>
      <c r="BK524" s="204" t="str">
        <f t="shared" si="157"/>
        <v/>
      </c>
      <c r="BL524" s="204" t="str">
        <f t="shared" si="158"/>
        <v/>
      </c>
      <c r="BM524" s="204" t="str">
        <f t="shared" si="164"/>
        <v>Oxytétracycline</v>
      </c>
      <c r="BN524" s="204" t="str">
        <f t="shared" si="159"/>
        <v>Oxytétracycline</v>
      </c>
      <c r="BO524" s="204" t="str">
        <f t="shared" si="160"/>
        <v/>
      </c>
      <c r="BP524" s="204" t="str">
        <f t="shared" si="161"/>
        <v/>
      </c>
      <c r="BQ524" s="204" t="str">
        <f t="shared" si="165"/>
        <v>Tetracyclines</v>
      </c>
      <c r="BR524" s="204" t="str">
        <f t="shared" si="166"/>
        <v>Tetracyclines</v>
      </c>
      <c r="BS524" s="204" t="str">
        <f t="shared" si="167"/>
        <v/>
      </c>
      <c r="BT524" s="204" t="str">
        <f t="shared" si="168"/>
        <v/>
      </c>
      <c r="BU524" s="104" t="str">
        <f t="shared" si="169"/>
        <v>Voie parentérale</v>
      </c>
      <c r="BV524" s="202" t="str">
        <f t="shared" si="170"/>
        <v/>
      </c>
      <c r="BX524"/>
      <c r="BY524"/>
      <c r="BZ524"/>
      <c r="CA524"/>
      <c r="CB524"/>
      <c r="CD524"/>
      <c r="CO524" s="202">
        <v>523</v>
      </c>
    </row>
    <row r="525" spans="1:93" x14ac:dyDescent="0.25">
      <c r="A525" s="203" t="s">
        <v>3764</v>
      </c>
      <c r="B525" s="204" t="s">
        <v>3765</v>
      </c>
      <c r="C525" s="204" t="s">
        <v>3766</v>
      </c>
      <c r="D525" s="210" t="s">
        <v>851</v>
      </c>
      <c r="E525" s="204" t="s">
        <v>852</v>
      </c>
      <c r="F525" s="204" t="s">
        <v>727</v>
      </c>
      <c r="G525" s="204" t="s">
        <v>853</v>
      </c>
      <c r="H525" s="204" t="s">
        <v>3767</v>
      </c>
      <c r="I525" s="204" t="s">
        <v>853</v>
      </c>
      <c r="J525" s="204" t="s">
        <v>2559</v>
      </c>
      <c r="K525" s="204" t="s">
        <v>2559</v>
      </c>
      <c r="L525" s="204" t="s">
        <v>2560</v>
      </c>
      <c r="M525" s="204" t="s">
        <v>213</v>
      </c>
      <c r="N525" s="204" t="s">
        <v>868</v>
      </c>
      <c r="O525" s="204" t="s">
        <v>858</v>
      </c>
      <c r="P525" s="204" t="s">
        <v>859</v>
      </c>
      <c r="Q525" s="204" t="s">
        <v>983</v>
      </c>
      <c r="R525" s="204">
        <v>5</v>
      </c>
      <c r="S525" s="204">
        <v>5</v>
      </c>
      <c r="T525" s="204">
        <v>5</v>
      </c>
      <c r="U525" s="204">
        <v>5</v>
      </c>
      <c r="V525" s="204">
        <v>0</v>
      </c>
      <c r="W525" s="204">
        <v>0</v>
      </c>
      <c r="X525" s="204">
        <v>0</v>
      </c>
      <c r="Y525" s="204">
        <v>0</v>
      </c>
      <c r="Z525" s="204">
        <v>0</v>
      </c>
      <c r="AA525" s="204">
        <v>0</v>
      </c>
      <c r="AB525" s="204">
        <v>0</v>
      </c>
      <c r="AC525" s="204">
        <v>0</v>
      </c>
      <c r="AD525" s="204">
        <v>2.5</v>
      </c>
      <c r="AE525" s="204">
        <v>3</v>
      </c>
      <c r="AF525" s="204">
        <v>0</v>
      </c>
      <c r="AG525" s="204">
        <v>0</v>
      </c>
      <c r="AH525" s="204">
        <v>0</v>
      </c>
      <c r="AI525" s="204">
        <v>0</v>
      </c>
      <c r="AJ525" s="204"/>
      <c r="AK525" s="204"/>
      <c r="AL525" s="204"/>
      <c r="AM525" s="204"/>
      <c r="AN525" s="204"/>
      <c r="AO525" s="204"/>
      <c r="AP525" s="204"/>
      <c r="AQ525" s="204"/>
      <c r="AR525" s="204"/>
      <c r="AS525" s="204"/>
      <c r="AT525" s="204"/>
      <c r="AU525" s="204"/>
      <c r="AV525" s="204"/>
      <c r="AW525" s="204"/>
      <c r="AX525" s="204"/>
      <c r="AY525" s="204" t="str">
        <f t="shared" si="162"/>
        <v>ENROCARE 5 % INJECTABLE POUR BOVINS PORCINS CHIENS ET CHATS</v>
      </c>
      <c r="AZ525" s="204" t="str">
        <f>IF(COUNTIF(AY:AY,AY525)=1,AY525,IF(AND(COUNTIF(AY:AY,AY525)&gt;1,COUNTIF(AZ$2:AZ524,AY525)&gt;=1),"",AY525))</f>
        <v>ENROCARE 5 % INJECTABLE POUR BOVINS PORCINS CHIENS ET CHATS</v>
      </c>
      <c r="BA525" s="204" t="str">
        <v/>
      </c>
      <c r="BB525" s="204" t="str">
        <f>IF(BA525="","",MAX(BB$2:BB524)+1)</f>
        <v/>
      </c>
      <c r="BC525" s="204"/>
      <c r="BD525" s="204">
        <v>523</v>
      </c>
      <c r="BE525" s="204" t="str">
        <f t="shared" si="163"/>
        <v>TETRACYCLINE 50 COOPHAVET</v>
      </c>
      <c r="BF525" s="204" t="str">
        <f t="shared" si="152"/>
        <v>ORAL</v>
      </c>
      <c r="BG525" s="204" t="str">
        <f t="shared" si="153"/>
        <v>TETRACYCLINES</v>
      </c>
      <c r="BH525" s="204" t="str">
        <f t="shared" si="154"/>
        <v/>
      </c>
      <c r="BI525" s="204" t="str">
        <f t="shared" si="155"/>
        <v/>
      </c>
      <c r="BJ525" s="204" t="str">
        <f t="shared" si="156"/>
        <v>tetracycline</v>
      </c>
      <c r="BK525" s="204" t="str">
        <f t="shared" si="157"/>
        <v/>
      </c>
      <c r="BL525" s="204" t="str">
        <f t="shared" si="158"/>
        <v/>
      </c>
      <c r="BM525" s="204" t="str">
        <f t="shared" si="164"/>
        <v>Tétracycline</v>
      </c>
      <c r="BN525" s="204" t="str">
        <f t="shared" si="159"/>
        <v>Tétracycline</v>
      </c>
      <c r="BO525" s="204" t="str">
        <f t="shared" si="160"/>
        <v/>
      </c>
      <c r="BP525" s="204" t="str">
        <f t="shared" si="161"/>
        <v/>
      </c>
      <c r="BQ525" s="204" t="str">
        <f t="shared" si="165"/>
        <v>Tetracyclines</v>
      </c>
      <c r="BR525" s="204" t="str">
        <f t="shared" si="166"/>
        <v>Tetracyclines</v>
      </c>
      <c r="BS525" s="204" t="str">
        <f t="shared" si="167"/>
        <v/>
      </c>
      <c r="BT525" s="204" t="str">
        <f t="shared" si="168"/>
        <v/>
      </c>
      <c r="BU525" s="104" t="str">
        <f t="shared" si="169"/>
        <v>Voie orale  hors prémélanges médicamenteux</v>
      </c>
      <c r="BV525" s="202" t="str">
        <f t="shared" si="170"/>
        <v/>
      </c>
      <c r="BX525"/>
      <c r="BY525"/>
      <c r="BZ525"/>
      <c r="CA525"/>
      <c r="CB525"/>
      <c r="CD525"/>
      <c r="CO525" s="202">
        <v>524</v>
      </c>
    </row>
    <row r="526" spans="1:93" x14ac:dyDescent="0.25">
      <c r="A526" s="203" t="s">
        <v>4118</v>
      </c>
      <c r="B526" s="204" t="s">
        <v>4119</v>
      </c>
      <c r="C526" s="204" t="s">
        <v>880</v>
      </c>
      <c r="D526" s="210" t="s">
        <v>851</v>
      </c>
      <c r="E526" s="204" t="s">
        <v>852</v>
      </c>
      <c r="F526" s="204" t="s">
        <v>376</v>
      </c>
      <c r="G526" s="204" t="s">
        <v>1055</v>
      </c>
      <c r="H526" s="204" t="s">
        <v>2573</v>
      </c>
      <c r="I526" s="204" t="s">
        <v>910</v>
      </c>
      <c r="J526" s="204" t="s">
        <v>2559</v>
      </c>
      <c r="K526" s="204" t="s">
        <v>2559</v>
      </c>
      <c r="L526" s="204" t="s">
        <v>2560</v>
      </c>
      <c r="M526" s="204" t="s">
        <v>213</v>
      </c>
      <c r="N526" s="204" t="s">
        <v>851</v>
      </c>
      <c r="O526" s="204" t="s">
        <v>858</v>
      </c>
      <c r="P526" s="204" t="s">
        <v>859</v>
      </c>
      <c r="Q526" s="204" t="s">
        <v>947</v>
      </c>
      <c r="R526" s="204">
        <v>0</v>
      </c>
      <c r="S526" s="204">
        <v>0</v>
      </c>
      <c r="T526" s="204">
        <v>0</v>
      </c>
      <c r="U526" s="204">
        <v>0</v>
      </c>
      <c r="V526" s="204">
        <v>0</v>
      </c>
      <c r="W526" s="204">
        <v>0</v>
      </c>
      <c r="X526" s="204">
        <v>0</v>
      </c>
      <c r="Y526" s="204">
        <v>0</v>
      </c>
      <c r="Z526" s="204">
        <v>10</v>
      </c>
      <c r="AA526" s="204">
        <v>5</v>
      </c>
      <c r="AB526" s="204">
        <v>0</v>
      </c>
      <c r="AC526" s="204">
        <v>0</v>
      </c>
      <c r="AD526" s="204">
        <v>0</v>
      </c>
      <c r="AE526" s="204">
        <v>0</v>
      </c>
      <c r="AF526" s="204">
        <v>10</v>
      </c>
      <c r="AG526" s="204">
        <v>5</v>
      </c>
      <c r="AH526" s="204">
        <v>0</v>
      </c>
      <c r="AI526" s="204">
        <v>0</v>
      </c>
      <c r="AJ526" s="204"/>
      <c r="AK526" s="204"/>
      <c r="AL526" s="204"/>
      <c r="AM526" s="204"/>
      <c r="AN526" s="204"/>
      <c r="AO526" s="204"/>
      <c r="AP526" s="204"/>
      <c r="AQ526" s="204"/>
      <c r="AR526" s="204"/>
      <c r="AS526" s="204"/>
      <c r="AT526" s="204"/>
      <c r="AU526" s="204"/>
      <c r="AV526" s="204"/>
      <c r="AW526" s="204"/>
      <c r="AX526" s="204"/>
      <c r="AY526" s="204" t="str">
        <f t="shared" si="162"/>
        <v>ENROTRON 100 MG/ML SOLUTION BUVABLE POUR POULES, DINDES ET LAPINS</v>
      </c>
      <c r="AZ526" s="204" t="str">
        <f>IF(COUNTIF(AY:AY,AY526)=1,AY526,IF(AND(COUNTIF(AY:AY,AY526)&gt;1,COUNTIF(AZ$2:AZ525,AY526)&gt;=1),"",AY526))</f>
        <v>ENROTRON 100 MG/ML SOLUTION BUVABLE POUR POULES, DINDES ET LAPINS</v>
      </c>
      <c r="BA526" s="204" t="str">
        <v/>
      </c>
      <c r="BB526" s="204" t="str">
        <f>IF(BA526="","",MAX(BB$2:BB525)+1)</f>
        <v/>
      </c>
      <c r="BC526" s="204"/>
      <c r="BD526" s="204">
        <v>524</v>
      </c>
      <c r="BE526" s="204" t="str">
        <f t="shared" si="163"/>
        <v>TETRASOLUB</v>
      </c>
      <c r="BF526" s="204" t="str">
        <f t="shared" si="152"/>
        <v>ORAL</v>
      </c>
      <c r="BG526" s="204" t="str">
        <f t="shared" si="153"/>
        <v>TETRACYCLINES</v>
      </c>
      <c r="BH526" s="204" t="str">
        <f t="shared" si="154"/>
        <v/>
      </c>
      <c r="BI526" s="204" t="str">
        <f t="shared" si="155"/>
        <v/>
      </c>
      <c r="BJ526" s="204" t="str">
        <f t="shared" si="156"/>
        <v>oxytetracycline</v>
      </c>
      <c r="BK526" s="204" t="str">
        <f t="shared" si="157"/>
        <v/>
      </c>
      <c r="BL526" s="204" t="str">
        <f t="shared" si="158"/>
        <v/>
      </c>
      <c r="BM526" s="204" t="str">
        <f t="shared" si="164"/>
        <v>Oxytétracycline</v>
      </c>
      <c r="BN526" s="204" t="str">
        <f t="shared" si="159"/>
        <v>Oxytétracycline</v>
      </c>
      <c r="BO526" s="204" t="str">
        <f t="shared" si="160"/>
        <v/>
      </c>
      <c r="BP526" s="204" t="str">
        <f t="shared" si="161"/>
        <v/>
      </c>
      <c r="BQ526" s="204" t="str">
        <f t="shared" si="165"/>
        <v>Tetracyclines</v>
      </c>
      <c r="BR526" s="204" t="str">
        <f t="shared" si="166"/>
        <v>Tetracyclines</v>
      </c>
      <c r="BS526" s="204" t="str">
        <f t="shared" si="167"/>
        <v/>
      </c>
      <c r="BT526" s="204" t="str">
        <f t="shared" si="168"/>
        <v/>
      </c>
      <c r="BU526" s="104" t="str">
        <f t="shared" si="169"/>
        <v>Voie orale  hors prémélanges médicamenteux</v>
      </c>
      <c r="BV526" s="202" t="str">
        <f t="shared" si="170"/>
        <v/>
      </c>
      <c r="BX526"/>
      <c r="BY526"/>
      <c r="BZ526"/>
      <c r="CA526"/>
      <c r="CB526"/>
      <c r="CD526"/>
      <c r="CO526" s="202">
        <v>525</v>
      </c>
    </row>
    <row r="527" spans="1:93" x14ac:dyDescent="0.25">
      <c r="A527" s="203" t="s">
        <v>4118</v>
      </c>
      <c r="B527" s="204" t="s">
        <v>4120</v>
      </c>
      <c r="C527" s="204" t="s">
        <v>2575</v>
      </c>
      <c r="D527" s="210" t="s">
        <v>923</v>
      </c>
      <c r="E527" s="204" t="s">
        <v>852</v>
      </c>
      <c r="F527" s="204" t="s">
        <v>376</v>
      </c>
      <c r="G527" s="204" t="s">
        <v>1055</v>
      </c>
      <c r="H527" s="204" t="s">
        <v>2573</v>
      </c>
      <c r="I527" s="204" t="s">
        <v>910</v>
      </c>
      <c r="J527" s="204" t="s">
        <v>2559</v>
      </c>
      <c r="K527" s="204" t="s">
        <v>2559</v>
      </c>
      <c r="L527" s="204" t="s">
        <v>2560</v>
      </c>
      <c r="M527" s="204" t="s">
        <v>213</v>
      </c>
      <c r="N527" s="204" t="s">
        <v>851</v>
      </c>
      <c r="O527" s="204" t="s">
        <v>858</v>
      </c>
      <c r="P527" s="204" t="s">
        <v>859</v>
      </c>
      <c r="Q527" s="204" t="s">
        <v>851</v>
      </c>
      <c r="R527" s="204">
        <v>0</v>
      </c>
      <c r="S527" s="204">
        <v>0</v>
      </c>
      <c r="T527" s="204">
        <v>0</v>
      </c>
      <c r="U527" s="204">
        <v>0</v>
      </c>
      <c r="V527" s="204">
        <v>0</v>
      </c>
      <c r="W527" s="204">
        <v>0</v>
      </c>
      <c r="X527" s="204">
        <v>0</v>
      </c>
      <c r="Y527" s="204">
        <v>0</v>
      </c>
      <c r="Z527" s="204">
        <v>10</v>
      </c>
      <c r="AA527" s="204">
        <v>5</v>
      </c>
      <c r="AB527" s="204">
        <v>0</v>
      </c>
      <c r="AC527" s="204">
        <v>0</v>
      </c>
      <c r="AD527" s="204">
        <v>0</v>
      </c>
      <c r="AE527" s="204">
        <v>0</v>
      </c>
      <c r="AF527" s="204">
        <v>10</v>
      </c>
      <c r="AG527" s="204">
        <v>5</v>
      </c>
      <c r="AH527" s="204">
        <v>0</v>
      </c>
      <c r="AI527" s="204">
        <v>0</v>
      </c>
      <c r="AJ527" s="204"/>
      <c r="AK527" s="204"/>
      <c r="AL527" s="204"/>
      <c r="AM527" s="204"/>
      <c r="AN527" s="204"/>
      <c r="AO527" s="204"/>
      <c r="AP527" s="204"/>
      <c r="AQ527" s="204"/>
      <c r="AR527" s="204"/>
      <c r="AS527" s="204"/>
      <c r="AT527" s="204"/>
      <c r="AU527" s="204"/>
      <c r="AV527" s="204"/>
      <c r="AW527" s="204"/>
      <c r="AX527" s="204"/>
      <c r="AY527" s="204" t="str">
        <f t="shared" si="162"/>
        <v>ENROTRON 100 MG/ML SOLUTION BUVABLE POUR POULES, DINDES ET LAPINS</v>
      </c>
      <c r="AZ527" s="204" t="str">
        <f>IF(COUNTIF(AY:AY,AY527)=1,AY527,IF(AND(COUNTIF(AY:AY,AY527)&gt;1,COUNTIF(AZ$2:AZ526,AY527)&gt;=1),"",AY527))</f>
        <v/>
      </c>
      <c r="BA527" s="204" t="str">
        <v/>
      </c>
      <c r="BB527" s="204" t="str">
        <f>IF(BA527="","",MAX(BB$2:BB526)+1)</f>
        <v/>
      </c>
      <c r="BC527" s="204"/>
      <c r="BD527" s="204">
        <v>525</v>
      </c>
      <c r="BE527" s="204" t="str">
        <f t="shared" si="163"/>
        <v>TETRATIME</v>
      </c>
      <c r="BF527" s="204" t="str">
        <f t="shared" si="152"/>
        <v>ORAL</v>
      </c>
      <c r="BG527" s="204" t="str">
        <f t="shared" si="153"/>
        <v>TETRACYCLINES</v>
      </c>
      <c r="BH527" s="204" t="str">
        <f t="shared" si="154"/>
        <v/>
      </c>
      <c r="BI527" s="204" t="str">
        <f t="shared" si="155"/>
        <v/>
      </c>
      <c r="BJ527" s="204" t="str">
        <f t="shared" si="156"/>
        <v>oxytetracycline</v>
      </c>
      <c r="BK527" s="204" t="str">
        <f t="shared" si="157"/>
        <v/>
      </c>
      <c r="BL527" s="204" t="str">
        <f t="shared" si="158"/>
        <v/>
      </c>
      <c r="BM527" s="204" t="str">
        <f t="shared" si="164"/>
        <v>Oxytétracycline</v>
      </c>
      <c r="BN527" s="204" t="str">
        <f t="shared" si="159"/>
        <v>Oxytétracycline</v>
      </c>
      <c r="BO527" s="204" t="str">
        <f t="shared" si="160"/>
        <v/>
      </c>
      <c r="BP527" s="204" t="str">
        <f t="shared" si="161"/>
        <v/>
      </c>
      <c r="BQ527" s="204" t="str">
        <f t="shared" si="165"/>
        <v>Tetracyclines</v>
      </c>
      <c r="BR527" s="204" t="str">
        <f t="shared" si="166"/>
        <v>Tetracyclines</v>
      </c>
      <c r="BS527" s="204" t="str">
        <f t="shared" si="167"/>
        <v/>
      </c>
      <c r="BT527" s="204" t="str">
        <f t="shared" si="168"/>
        <v/>
      </c>
      <c r="BU527" s="104" t="str">
        <f t="shared" si="169"/>
        <v>Voie orale  hors prémélanges médicamenteux</v>
      </c>
      <c r="BV527" s="202" t="str">
        <f t="shared" si="170"/>
        <v/>
      </c>
      <c r="BX527"/>
      <c r="BY527"/>
      <c r="BZ527"/>
      <c r="CA527"/>
      <c r="CB527"/>
      <c r="CD527"/>
      <c r="CO527" s="202">
        <v>526</v>
      </c>
    </row>
    <row r="528" spans="1:93" x14ac:dyDescent="0.25">
      <c r="A528" s="203" t="s">
        <v>3640</v>
      </c>
      <c r="B528" s="204" t="s">
        <v>3641</v>
      </c>
      <c r="C528" s="204" t="s">
        <v>3132</v>
      </c>
      <c r="D528" s="210" t="s">
        <v>851</v>
      </c>
      <c r="E528" s="204" t="s">
        <v>852</v>
      </c>
      <c r="F528" s="204" t="s">
        <v>728</v>
      </c>
      <c r="G528" s="204" t="s">
        <v>1055</v>
      </c>
      <c r="H528" s="204" t="s">
        <v>3441</v>
      </c>
      <c r="I528" s="204" t="s">
        <v>910</v>
      </c>
      <c r="J528" s="204" t="s">
        <v>2559</v>
      </c>
      <c r="K528" s="204" t="s">
        <v>2559</v>
      </c>
      <c r="L528" s="204" t="s">
        <v>2560</v>
      </c>
      <c r="M528" s="204" t="s">
        <v>213</v>
      </c>
      <c r="N528" s="204" t="s">
        <v>851</v>
      </c>
      <c r="O528" s="204" t="s">
        <v>858</v>
      </c>
      <c r="P528" s="204" t="s">
        <v>859</v>
      </c>
      <c r="Q528" s="204" t="s">
        <v>947</v>
      </c>
      <c r="R528" s="204">
        <v>0</v>
      </c>
      <c r="S528" s="204">
        <v>0</v>
      </c>
      <c r="T528" s="204">
        <v>0</v>
      </c>
      <c r="U528" s="204">
        <v>0</v>
      </c>
      <c r="V528" s="204">
        <v>0</v>
      </c>
      <c r="W528" s="204">
        <v>0</v>
      </c>
      <c r="X528" s="204">
        <v>0</v>
      </c>
      <c r="Y528" s="204">
        <v>0</v>
      </c>
      <c r="Z528" s="204">
        <v>0</v>
      </c>
      <c r="AA528" s="204">
        <v>0</v>
      </c>
      <c r="AB528" s="204">
        <v>0</v>
      </c>
      <c r="AC528" s="204">
        <v>0</v>
      </c>
      <c r="AD528" s="204">
        <v>0</v>
      </c>
      <c r="AE528" s="204">
        <v>0</v>
      </c>
      <c r="AF528" s="204">
        <v>10</v>
      </c>
      <c r="AG528" s="204">
        <v>5</v>
      </c>
      <c r="AH528" s="204">
        <v>0</v>
      </c>
      <c r="AI528" s="204">
        <v>0</v>
      </c>
      <c r="AJ528" s="204"/>
      <c r="AK528" s="204"/>
      <c r="AL528" s="204"/>
      <c r="AM528" s="204"/>
      <c r="AN528" s="204"/>
      <c r="AO528" s="204"/>
      <c r="AP528" s="204"/>
      <c r="AQ528" s="204"/>
      <c r="AR528" s="204"/>
      <c r="AS528" s="204"/>
      <c r="AT528" s="204"/>
      <c r="AU528" s="204"/>
      <c r="AV528" s="204"/>
      <c r="AW528" s="204"/>
      <c r="AX528" s="204"/>
      <c r="AY528" s="204" t="str">
        <f t="shared" si="162"/>
        <v>ENROVAL 10 % SOLUTION BUVABLE POUR VOLAILLES</v>
      </c>
      <c r="AZ528" s="204" t="str">
        <f>IF(COUNTIF(AY:AY,AY528)=1,AY528,IF(AND(COUNTIF(AY:AY,AY528)&gt;1,COUNTIF(AZ$2:AZ527,AY528)&gt;=1),"",AY528))</f>
        <v>ENROVAL 10 % SOLUTION BUVABLE POUR VOLAILLES</v>
      </c>
      <c r="BA528" s="204" t="str">
        <v/>
      </c>
      <c r="BB528" s="204" t="str">
        <f>IF(BA528="","",MAX(BB$2:BB527)+1)</f>
        <v/>
      </c>
      <c r="BC528" s="204"/>
      <c r="BD528" s="204">
        <v>526</v>
      </c>
      <c r="BE528" s="204" t="str">
        <f t="shared" si="163"/>
        <v>TETRAVAL 50 % POUDRE POUR SOLUTION BUVABLE POUR VEAUX PORCINS ET VOLAILLES</v>
      </c>
      <c r="BF528" s="204" t="str">
        <f t="shared" si="152"/>
        <v>ORAL</v>
      </c>
      <c r="BG528" s="204" t="str">
        <f t="shared" si="153"/>
        <v>TETRACYCLINES</v>
      </c>
      <c r="BH528" s="204" t="str">
        <f t="shared" si="154"/>
        <v/>
      </c>
      <c r="BI528" s="204" t="str">
        <f t="shared" si="155"/>
        <v/>
      </c>
      <c r="BJ528" s="204" t="str">
        <f t="shared" si="156"/>
        <v>oxytetracycline</v>
      </c>
      <c r="BK528" s="204" t="str">
        <f t="shared" si="157"/>
        <v/>
      </c>
      <c r="BL528" s="204" t="str">
        <f t="shared" si="158"/>
        <v/>
      </c>
      <c r="BM528" s="204" t="str">
        <f t="shared" si="164"/>
        <v>Oxytétracycline</v>
      </c>
      <c r="BN528" s="204" t="str">
        <f t="shared" si="159"/>
        <v>Oxytétracycline</v>
      </c>
      <c r="BO528" s="204" t="str">
        <f t="shared" si="160"/>
        <v/>
      </c>
      <c r="BP528" s="204" t="str">
        <f t="shared" si="161"/>
        <v/>
      </c>
      <c r="BQ528" s="204" t="str">
        <f t="shared" si="165"/>
        <v>Tetracyclines</v>
      </c>
      <c r="BR528" s="204" t="str">
        <f t="shared" si="166"/>
        <v>Tetracyclines</v>
      </c>
      <c r="BS528" s="204" t="str">
        <f t="shared" si="167"/>
        <v/>
      </c>
      <c r="BT528" s="204" t="str">
        <f t="shared" si="168"/>
        <v/>
      </c>
      <c r="BU528" s="104" t="str">
        <f t="shared" si="169"/>
        <v>Voie orale  hors prémélanges médicamenteux</v>
      </c>
      <c r="BV528" s="202" t="str">
        <f t="shared" si="170"/>
        <v/>
      </c>
      <c r="BX528"/>
      <c r="BY528"/>
      <c r="BZ528"/>
      <c r="CA528"/>
      <c r="CB528"/>
      <c r="CD528"/>
      <c r="CO528" s="202">
        <v>527</v>
      </c>
    </row>
    <row r="529" spans="1:93" x14ac:dyDescent="0.25">
      <c r="A529" s="203" t="s">
        <v>3640</v>
      </c>
      <c r="B529" s="204" t="s">
        <v>3642</v>
      </c>
      <c r="C529" s="204" t="s">
        <v>3643</v>
      </c>
      <c r="D529" s="210" t="s">
        <v>923</v>
      </c>
      <c r="E529" s="204" t="s">
        <v>852</v>
      </c>
      <c r="F529" s="204" t="s">
        <v>728</v>
      </c>
      <c r="G529" s="204" t="s">
        <v>1055</v>
      </c>
      <c r="H529" s="204" t="s">
        <v>3441</v>
      </c>
      <c r="I529" s="204" t="s">
        <v>910</v>
      </c>
      <c r="J529" s="204" t="s">
        <v>2559</v>
      </c>
      <c r="K529" s="204" t="s">
        <v>2559</v>
      </c>
      <c r="L529" s="204" t="s">
        <v>2560</v>
      </c>
      <c r="M529" s="204" t="s">
        <v>213</v>
      </c>
      <c r="N529" s="204" t="s">
        <v>851</v>
      </c>
      <c r="O529" s="204" t="s">
        <v>858</v>
      </c>
      <c r="P529" s="204" t="s">
        <v>859</v>
      </c>
      <c r="Q529" s="204" t="s">
        <v>851</v>
      </c>
      <c r="R529" s="204">
        <v>0</v>
      </c>
      <c r="S529" s="204">
        <v>0</v>
      </c>
      <c r="T529" s="204">
        <v>0</v>
      </c>
      <c r="U529" s="204">
        <v>0</v>
      </c>
      <c r="V529" s="204">
        <v>0</v>
      </c>
      <c r="W529" s="204">
        <v>0</v>
      </c>
      <c r="X529" s="204">
        <v>0</v>
      </c>
      <c r="Y529" s="204">
        <v>0</v>
      </c>
      <c r="Z529" s="204">
        <v>0</v>
      </c>
      <c r="AA529" s="204">
        <v>0</v>
      </c>
      <c r="AB529" s="204">
        <v>0</v>
      </c>
      <c r="AC529" s="204">
        <v>0</v>
      </c>
      <c r="AD529" s="204">
        <v>0</v>
      </c>
      <c r="AE529" s="204">
        <v>0</v>
      </c>
      <c r="AF529" s="204">
        <v>10</v>
      </c>
      <c r="AG529" s="204">
        <v>5</v>
      </c>
      <c r="AH529" s="204">
        <v>0</v>
      </c>
      <c r="AI529" s="204">
        <v>0</v>
      </c>
      <c r="AJ529" s="204"/>
      <c r="AK529" s="204"/>
      <c r="AL529" s="204"/>
      <c r="AM529" s="204"/>
      <c r="AN529" s="204"/>
      <c r="AO529" s="204"/>
      <c r="AP529" s="204"/>
      <c r="AQ529" s="204"/>
      <c r="AR529" s="204"/>
      <c r="AS529" s="204"/>
      <c r="AT529" s="204"/>
      <c r="AU529" s="204"/>
      <c r="AV529" s="204"/>
      <c r="AW529" s="204"/>
      <c r="AX529" s="204"/>
      <c r="AY529" s="204" t="str">
        <f t="shared" si="162"/>
        <v>ENROVAL 10 % SOLUTION BUVABLE POUR VOLAILLES</v>
      </c>
      <c r="AZ529" s="204" t="str">
        <f>IF(COUNTIF(AY:AY,AY529)=1,AY529,IF(AND(COUNTIF(AY:AY,AY529)&gt;1,COUNTIF(AZ$2:AZ528,AY529)&gt;=1),"",AY529))</f>
        <v/>
      </c>
      <c r="BA529" s="204" t="str">
        <v/>
      </c>
      <c r="BB529" s="204" t="str">
        <f>IF(BA529="","",MAX(BB$2:BB528)+1)</f>
        <v/>
      </c>
      <c r="BC529" s="204"/>
      <c r="BD529" s="204">
        <v>527</v>
      </c>
      <c r="BE529" s="204" t="str">
        <f t="shared" si="163"/>
        <v>TETRAVETO</v>
      </c>
      <c r="BF529" s="204" t="str">
        <f t="shared" si="152"/>
        <v>ORAL</v>
      </c>
      <c r="BG529" s="204" t="str">
        <f t="shared" si="153"/>
        <v>TETRACYCLINES</v>
      </c>
      <c r="BH529" s="204" t="str">
        <f t="shared" si="154"/>
        <v/>
      </c>
      <c r="BI529" s="204" t="str">
        <f t="shared" si="155"/>
        <v/>
      </c>
      <c r="BJ529" s="204" t="str">
        <f t="shared" si="156"/>
        <v>oxytetracycline</v>
      </c>
      <c r="BK529" s="204" t="str">
        <f t="shared" si="157"/>
        <v/>
      </c>
      <c r="BL529" s="204" t="str">
        <f t="shared" si="158"/>
        <v/>
      </c>
      <c r="BM529" s="204" t="str">
        <f t="shared" si="164"/>
        <v>Oxytétracycline</v>
      </c>
      <c r="BN529" s="204" t="str">
        <f t="shared" si="159"/>
        <v>Oxytétracycline</v>
      </c>
      <c r="BO529" s="204" t="str">
        <f t="shared" si="160"/>
        <v/>
      </c>
      <c r="BP529" s="204" t="str">
        <f t="shared" si="161"/>
        <v/>
      </c>
      <c r="BQ529" s="204" t="str">
        <f t="shared" si="165"/>
        <v>Tetracyclines</v>
      </c>
      <c r="BR529" s="204" t="str">
        <f t="shared" si="166"/>
        <v>Tetracyclines</v>
      </c>
      <c r="BS529" s="204" t="str">
        <f t="shared" si="167"/>
        <v/>
      </c>
      <c r="BT529" s="204" t="str">
        <f t="shared" si="168"/>
        <v/>
      </c>
      <c r="BU529" s="104" t="str">
        <f t="shared" si="169"/>
        <v>Voie orale  hors prémélanges médicamenteux</v>
      </c>
      <c r="BV529" s="202" t="str">
        <f t="shared" si="170"/>
        <v/>
      </c>
      <c r="BX529"/>
      <c r="BY529"/>
      <c r="BZ529"/>
      <c r="CA529"/>
      <c r="CB529"/>
      <c r="CD529"/>
      <c r="CO529" s="202">
        <v>528</v>
      </c>
    </row>
    <row r="530" spans="1:93" x14ac:dyDescent="0.25">
      <c r="A530" s="203" t="s">
        <v>2782</v>
      </c>
      <c r="B530" s="204" t="s">
        <v>2783</v>
      </c>
      <c r="C530" s="204" t="s">
        <v>2784</v>
      </c>
      <c r="D530" s="210" t="s">
        <v>1325</v>
      </c>
      <c r="E530" s="204" t="s">
        <v>924</v>
      </c>
      <c r="F530" s="204" t="s">
        <v>729</v>
      </c>
      <c r="G530" s="204" t="s">
        <v>1331</v>
      </c>
      <c r="H530" s="204" t="s">
        <v>1644</v>
      </c>
      <c r="I530" s="204" t="s">
        <v>910</v>
      </c>
      <c r="J530" s="204" t="s">
        <v>1142</v>
      </c>
      <c r="K530" s="204" t="s">
        <v>957</v>
      </c>
      <c r="L530" s="204" t="s">
        <v>958</v>
      </c>
      <c r="M530" s="204" t="s">
        <v>213</v>
      </c>
      <c r="N530" s="204" t="s">
        <v>2785</v>
      </c>
      <c r="O530" s="204" t="s">
        <v>992</v>
      </c>
      <c r="P530" s="204" t="s">
        <v>859</v>
      </c>
      <c r="Q530" s="204" t="s">
        <v>2786</v>
      </c>
      <c r="R530" s="204">
        <v>100</v>
      </c>
      <c r="S530" s="204">
        <v>2</v>
      </c>
      <c r="T530" s="204">
        <v>0</v>
      </c>
      <c r="U530" s="204">
        <v>0</v>
      </c>
      <c r="V530" s="204">
        <v>100</v>
      </c>
      <c r="W530" s="204">
        <v>2</v>
      </c>
      <c r="X530" s="204">
        <v>0</v>
      </c>
      <c r="Y530" s="204">
        <v>0</v>
      </c>
      <c r="Z530" s="204">
        <v>0</v>
      </c>
      <c r="AA530" s="204">
        <v>0</v>
      </c>
      <c r="AB530" s="204">
        <v>100</v>
      </c>
      <c r="AC530" s="204">
        <v>2</v>
      </c>
      <c r="AD530" s="204">
        <v>100</v>
      </c>
      <c r="AE530" s="204">
        <v>2</v>
      </c>
      <c r="AF530" s="204">
        <v>0</v>
      </c>
      <c r="AG530" s="204">
        <v>0</v>
      </c>
      <c r="AH530" s="204">
        <v>0</v>
      </c>
      <c r="AI530" s="204">
        <v>0</v>
      </c>
      <c r="AJ530" s="204" t="s">
        <v>1013</v>
      </c>
      <c r="AK530" s="204" t="s">
        <v>1095</v>
      </c>
      <c r="AL530" s="204" t="s">
        <v>1096</v>
      </c>
      <c r="AM530" s="204" t="s">
        <v>2787</v>
      </c>
      <c r="AN530" s="204" t="s">
        <v>928</v>
      </c>
      <c r="AO530" s="204" t="s">
        <v>1098</v>
      </c>
      <c r="AP530" s="204" t="s">
        <v>2788</v>
      </c>
      <c r="AQ530" s="204"/>
      <c r="AR530" s="204"/>
      <c r="AS530" s="204"/>
      <c r="AT530" s="204"/>
      <c r="AU530" s="204"/>
      <c r="AV530" s="204"/>
      <c r="AW530" s="204"/>
      <c r="AX530" s="204"/>
      <c r="AY530" s="204" t="str">
        <f t="shared" si="162"/>
        <v>ENTEROGEL 30</v>
      </c>
      <c r="AZ530" s="204" t="str">
        <f>IF(COUNTIF(AY:AY,AY530)=1,AY530,IF(AND(COUNTIF(AY:AY,AY530)&gt;1,COUNTIF(AZ$2:AZ529,AY530)&gt;=1),"",AY530))</f>
        <v>ENTEROGEL 30</v>
      </c>
      <c r="BA530" s="204" t="str">
        <v/>
      </c>
      <c r="BB530" s="204" t="str">
        <f>IF(BA530="","",MAX(BB$2:BB529)+1)</f>
        <v/>
      </c>
      <c r="BC530" s="204"/>
      <c r="BD530" s="204">
        <v>528</v>
      </c>
      <c r="BE530" s="204" t="str">
        <f t="shared" si="163"/>
        <v>TETROXY VET 200 MG/ML SOLUTION INJECTABLE POUR BOVINS OVINS ET PORCINS</v>
      </c>
      <c r="BF530" s="204" t="str">
        <f t="shared" si="152"/>
        <v>INJ</v>
      </c>
      <c r="BG530" s="204" t="str">
        <f t="shared" si="153"/>
        <v>TETRACYCLINES</v>
      </c>
      <c r="BH530" s="204" t="str">
        <f t="shared" si="154"/>
        <v/>
      </c>
      <c r="BI530" s="204" t="str">
        <f t="shared" si="155"/>
        <v/>
      </c>
      <c r="BJ530" s="204" t="str">
        <f t="shared" si="156"/>
        <v>oxytetracycline</v>
      </c>
      <c r="BK530" s="204" t="str">
        <f t="shared" si="157"/>
        <v/>
      </c>
      <c r="BL530" s="204" t="str">
        <f t="shared" si="158"/>
        <v/>
      </c>
      <c r="BM530" s="204" t="str">
        <f t="shared" si="164"/>
        <v>Oxytétracycline</v>
      </c>
      <c r="BN530" s="204" t="str">
        <f t="shared" si="159"/>
        <v>Oxytétracycline</v>
      </c>
      <c r="BO530" s="204" t="str">
        <f t="shared" si="160"/>
        <v/>
      </c>
      <c r="BP530" s="204" t="str">
        <f t="shared" si="161"/>
        <v/>
      </c>
      <c r="BQ530" s="204" t="str">
        <f t="shared" si="165"/>
        <v>Tetracyclines</v>
      </c>
      <c r="BR530" s="204" t="str">
        <f t="shared" si="166"/>
        <v>Tetracyclines</v>
      </c>
      <c r="BS530" s="204" t="str">
        <f t="shared" si="167"/>
        <v/>
      </c>
      <c r="BT530" s="204" t="str">
        <f t="shared" si="168"/>
        <v/>
      </c>
      <c r="BU530" s="104" t="str">
        <f t="shared" si="169"/>
        <v>Voie parentérale</v>
      </c>
      <c r="BV530" s="202" t="str">
        <f t="shared" si="170"/>
        <v/>
      </c>
      <c r="BX530"/>
      <c r="BY530"/>
      <c r="BZ530"/>
      <c r="CA530"/>
      <c r="CB530"/>
      <c r="CD530"/>
      <c r="CO530" s="202">
        <v>529</v>
      </c>
    </row>
    <row r="531" spans="1:93" x14ac:dyDescent="0.25">
      <c r="A531" s="203" t="s">
        <v>2782</v>
      </c>
      <c r="B531" s="204" t="s">
        <v>2789</v>
      </c>
      <c r="C531" s="204" t="s">
        <v>2790</v>
      </c>
      <c r="D531" s="210" t="s">
        <v>885</v>
      </c>
      <c r="E531" s="204" t="s">
        <v>924</v>
      </c>
      <c r="F531" s="204" t="s">
        <v>729</v>
      </c>
      <c r="G531" s="204" t="s">
        <v>1331</v>
      </c>
      <c r="H531" s="204" t="s">
        <v>1644</v>
      </c>
      <c r="I531" s="204" t="s">
        <v>910</v>
      </c>
      <c r="J531" s="204" t="s">
        <v>1142</v>
      </c>
      <c r="K531" s="204" t="s">
        <v>957</v>
      </c>
      <c r="L531" s="204" t="s">
        <v>958</v>
      </c>
      <c r="M531" s="204" t="s">
        <v>213</v>
      </c>
      <c r="N531" s="204" t="s">
        <v>2785</v>
      </c>
      <c r="O531" s="204" t="s">
        <v>992</v>
      </c>
      <c r="P531" s="204" t="s">
        <v>859</v>
      </c>
      <c r="Q531" s="204" t="s">
        <v>2791</v>
      </c>
      <c r="R531" s="204">
        <v>100</v>
      </c>
      <c r="S531" s="204">
        <v>2</v>
      </c>
      <c r="T531" s="204">
        <v>0</v>
      </c>
      <c r="U531" s="204">
        <v>0</v>
      </c>
      <c r="V531" s="204">
        <v>100</v>
      </c>
      <c r="W531" s="204">
        <v>2</v>
      </c>
      <c r="X531" s="204">
        <v>0</v>
      </c>
      <c r="Y531" s="204">
        <v>0</v>
      </c>
      <c r="Z531" s="204">
        <v>0</v>
      </c>
      <c r="AA531" s="204">
        <v>0</v>
      </c>
      <c r="AB531" s="204">
        <v>100</v>
      </c>
      <c r="AC531" s="204">
        <v>2</v>
      </c>
      <c r="AD531" s="204">
        <v>100</v>
      </c>
      <c r="AE531" s="204">
        <v>2</v>
      </c>
      <c r="AF531" s="204">
        <v>0</v>
      </c>
      <c r="AG531" s="204">
        <v>0</v>
      </c>
      <c r="AH531" s="204">
        <v>0</v>
      </c>
      <c r="AI531" s="204">
        <v>0</v>
      </c>
      <c r="AJ531" s="204" t="s">
        <v>1013</v>
      </c>
      <c r="AK531" s="204" t="s">
        <v>1095</v>
      </c>
      <c r="AL531" s="204" t="s">
        <v>1096</v>
      </c>
      <c r="AM531" s="204" t="s">
        <v>2787</v>
      </c>
      <c r="AN531" s="204" t="s">
        <v>928</v>
      </c>
      <c r="AO531" s="204" t="s">
        <v>1098</v>
      </c>
      <c r="AP531" s="204" t="s">
        <v>2792</v>
      </c>
      <c r="AQ531" s="204"/>
      <c r="AR531" s="204"/>
      <c r="AS531" s="204"/>
      <c r="AT531" s="204"/>
      <c r="AU531" s="204"/>
      <c r="AV531" s="204"/>
      <c r="AW531" s="204"/>
      <c r="AX531" s="204"/>
      <c r="AY531" s="204" t="str">
        <f t="shared" si="162"/>
        <v>ENTEROGEL 30</v>
      </c>
      <c r="AZ531" s="204" t="str">
        <f>IF(COUNTIF(AY:AY,AY531)=1,AY531,IF(AND(COUNTIF(AY:AY,AY531)&gt;1,COUNTIF(AZ$2:AZ530,AY531)&gt;=1),"",AY531))</f>
        <v/>
      </c>
      <c r="BA531" s="204" t="str">
        <v/>
      </c>
      <c r="BB531" s="204" t="str">
        <f>IF(BA531="","",MAX(BB$2:BB530)+1)</f>
        <v/>
      </c>
      <c r="BC531" s="204"/>
      <c r="BD531" s="204">
        <v>529</v>
      </c>
      <c r="BE531" s="204" t="str">
        <f t="shared" si="163"/>
        <v>TIALIN 101,2 MG/ML SOLUTION POUR ADMINISTRATION DANS L'EAU DE BOISSON DES PORCINS, DES POULETS ET DES DINDES</v>
      </c>
      <c r="BF531" s="204" t="str">
        <f t="shared" si="152"/>
        <v>ORAL</v>
      </c>
      <c r="BG531" s="204" t="str">
        <f t="shared" si="153"/>
        <v>PLEUROMUTILINES</v>
      </c>
      <c r="BH531" s="204" t="str">
        <f t="shared" si="154"/>
        <v/>
      </c>
      <c r="BI531" s="204" t="str">
        <f t="shared" si="155"/>
        <v/>
      </c>
      <c r="BJ531" s="204" t="str">
        <f t="shared" si="156"/>
        <v>tiamulin</v>
      </c>
      <c r="BK531" s="204" t="str">
        <f t="shared" si="157"/>
        <v/>
      </c>
      <c r="BL531" s="204" t="str">
        <f t="shared" si="158"/>
        <v/>
      </c>
      <c r="BM531" s="204" t="str">
        <f t="shared" si="164"/>
        <v>Tiamuline</v>
      </c>
      <c r="BN531" s="204" t="str">
        <f t="shared" si="159"/>
        <v>Tiamuline</v>
      </c>
      <c r="BO531" s="204" t="str">
        <f t="shared" si="160"/>
        <v/>
      </c>
      <c r="BP531" s="204" t="str">
        <f t="shared" si="161"/>
        <v/>
      </c>
      <c r="BQ531" s="204" t="str">
        <f t="shared" si="165"/>
        <v>Pleuromutilines</v>
      </c>
      <c r="BR531" s="204" t="str">
        <f t="shared" si="166"/>
        <v>Pleuromutilines</v>
      </c>
      <c r="BS531" s="204" t="str">
        <f t="shared" si="167"/>
        <v/>
      </c>
      <c r="BT531" s="204" t="str">
        <f t="shared" si="168"/>
        <v/>
      </c>
      <c r="BU531" s="104" t="str">
        <f t="shared" si="169"/>
        <v>Voie orale  hors prémélanges médicamenteux</v>
      </c>
      <c r="BV531" s="202" t="str">
        <f t="shared" si="170"/>
        <v/>
      </c>
      <c r="BX531"/>
      <c r="BY531"/>
      <c r="BZ531"/>
      <c r="CA531"/>
      <c r="CB531"/>
      <c r="CD531"/>
      <c r="CO531" s="202">
        <v>530</v>
      </c>
    </row>
    <row r="532" spans="1:93" x14ac:dyDescent="0.25">
      <c r="A532" s="203" t="s">
        <v>2601</v>
      </c>
      <c r="B532" s="204" t="s">
        <v>2602</v>
      </c>
      <c r="C532" s="204" t="s">
        <v>2603</v>
      </c>
      <c r="D532" s="210" t="s">
        <v>1154</v>
      </c>
      <c r="E532" s="204" t="s">
        <v>852</v>
      </c>
      <c r="F532" s="204" t="s">
        <v>90</v>
      </c>
      <c r="G532" s="204" t="s">
        <v>1331</v>
      </c>
      <c r="H532" s="204" t="s">
        <v>173</v>
      </c>
      <c r="I532" s="204" t="s">
        <v>910</v>
      </c>
      <c r="J532" s="204" t="s">
        <v>1013</v>
      </c>
      <c r="K532" s="204" t="s">
        <v>1013</v>
      </c>
      <c r="L532" s="204" t="s">
        <v>1095</v>
      </c>
      <c r="M532" s="204" t="s">
        <v>1096</v>
      </c>
      <c r="N532" s="204" t="s">
        <v>2604</v>
      </c>
      <c r="O532" s="204" t="s">
        <v>894</v>
      </c>
      <c r="P532" s="204" t="s">
        <v>1098</v>
      </c>
      <c r="Q532" s="204" t="s">
        <v>2605</v>
      </c>
      <c r="R532" s="204">
        <v>7.32</v>
      </c>
      <c r="S532" s="204">
        <v>3</v>
      </c>
      <c r="T532" s="204">
        <v>0</v>
      </c>
      <c r="U532" s="204">
        <v>0</v>
      </c>
      <c r="V532" s="204">
        <v>0</v>
      </c>
      <c r="W532" s="204">
        <v>0</v>
      </c>
      <c r="X532" s="204">
        <v>0</v>
      </c>
      <c r="Y532" s="204">
        <v>0</v>
      </c>
      <c r="Z532" s="204">
        <v>0</v>
      </c>
      <c r="AA532" s="204">
        <v>0</v>
      </c>
      <c r="AB532" s="204">
        <v>0</v>
      </c>
      <c r="AC532" s="204">
        <v>0</v>
      </c>
      <c r="AD532" s="204">
        <v>0</v>
      </c>
      <c r="AE532" s="204">
        <v>0</v>
      </c>
      <c r="AF532" s="204">
        <v>0</v>
      </c>
      <c r="AG532" s="204">
        <v>0</v>
      </c>
      <c r="AH532" s="204">
        <v>0</v>
      </c>
      <c r="AI532" s="204">
        <v>0</v>
      </c>
      <c r="AJ532" s="204"/>
      <c r="AK532" s="204"/>
      <c r="AL532" s="204"/>
      <c r="AM532" s="204"/>
      <c r="AN532" s="204"/>
      <c r="AO532" s="204"/>
      <c r="AP532" s="204"/>
      <c r="AQ532" s="204"/>
      <c r="AR532" s="204"/>
      <c r="AS532" s="204"/>
      <c r="AT532" s="204"/>
      <c r="AU532" s="204"/>
      <c r="AV532" s="204"/>
      <c r="AW532" s="204"/>
      <c r="AX532" s="204"/>
      <c r="AY532" s="204" t="str">
        <f t="shared" si="162"/>
        <v>ENTEROGRAM</v>
      </c>
      <c r="AZ532" s="204" t="str">
        <f>IF(COUNTIF(AY:AY,AY532)=1,AY532,IF(AND(COUNTIF(AY:AY,AY532)&gt;1,COUNTIF(AZ$2:AZ531,AY532)&gt;=1),"",AY532))</f>
        <v>ENTEROGRAM</v>
      </c>
      <c r="BA532" s="204" t="str">
        <v/>
      </c>
      <c r="BB532" s="204" t="str">
        <f>IF(BA532="","",MAX(BB$2:BB531)+1)</f>
        <v/>
      </c>
      <c r="BC532" s="204"/>
      <c r="BD532" s="204">
        <v>530</v>
      </c>
      <c r="BE532" s="204" t="str">
        <f t="shared" si="163"/>
        <v>TIALIN 202,4 MG/ML SOLUTION POUR ADMINISTRATION DANS L'EAU DE BOISSON DES PORCINS, DES POULETS ET DES DINDES</v>
      </c>
      <c r="BF532" s="204" t="str">
        <f t="shared" si="152"/>
        <v>ORAL</v>
      </c>
      <c r="BG532" s="204" t="str">
        <f t="shared" si="153"/>
        <v>PLEUROMUTILINES</v>
      </c>
      <c r="BH532" s="204" t="str">
        <f t="shared" si="154"/>
        <v/>
      </c>
      <c r="BI532" s="204" t="str">
        <f t="shared" si="155"/>
        <v/>
      </c>
      <c r="BJ532" s="204" t="str">
        <f t="shared" si="156"/>
        <v>tiamulin</v>
      </c>
      <c r="BK532" s="204" t="str">
        <f t="shared" si="157"/>
        <v/>
      </c>
      <c r="BL532" s="204" t="str">
        <f t="shared" si="158"/>
        <v/>
      </c>
      <c r="BM532" s="204" t="str">
        <f t="shared" si="164"/>
        <v>Tiamuline</v>
      </c>
      <c r="BN532" s="204" t="str">
        <f t="shared" si="159"/>
        <v>Tiamuline</v>
      </c>
      <c r="BO532" s="204" t="str">
        <f t="shared" si="160"/>
        <v/>
      </c>
      <c r="BP532" s="204" t="str">
        <f t="shared" si="161"/>
        <v/>
      </c>
      <c r="BQ532" s="204" t="str">
        <f t="shared" si="165"/>
        <v>Pleuromutilines</v>
      </c>
      <c r="BR532" s="204" t="str">
        <f t="shared" si="166"/>
        <v>Pleuromutilines</v>
      </c>
      <c r="BS532" s="204" t="str">
        <f t="shared" si="167"/>
        <v/>
      </c>
      <c r="BT532" s="204" t="str">
        <f t="shared" si="168"/>
        <v/>
      </c>
      <c r="BU532" s="104" t="str">
        <f t="shared" si="169"/>
        <v>Voie orale  hors prémélanges médicamenteux</v>
      </c>
      <c r="BV532" s="202" t="str">
        <f t="shared" si="170"/>
        <v/>
      </c>
      <c r="BX532"/>
      <c r="BY532"/>
      <c r="BZ532"/>
      <c r="CA532"/>
      <c r="CB532"/>
      <c r="CD532"/>
      <c r="CO532" s="202">
        <v>531</v>
      </c>
    </row>
    <row r="533" spans="1:93" x14ac:dyDescent="0.25">
      <c r="A533" s="203" t="s">
        <v>2601</v>
      </c>
      <c r="B533" s="204" t="s">
        <v>2606</v>
      </c>
      <c r="C533" s="204" t="s">
        <v>2607</v>
      </c>
      <c r="D533" s="210" t="s">
        <v>2608</v>
      </c>
      <c r="E533" s="204" t="s">
        <v>852</v>
      </c>
      <c r="F533" s="204" t="s">
        <v>90</v>
      </c>
      <c r="G533" s="204" t="s">
        <v>1331</v>
      </c>
      <c r="H533" s="204" t="s">
        <v>173</v>
      </c>
      <c r="I533" s="204" t="s">
        <v>910</v>
      </c>
      <c r="J533" s="204" t="s">
        <v>1013</v>
      </c>
      <c r="K533" s="204" t="s">
        <v>1013</v>
      </c>
      <c r="L533" s="204" t="s">
        <v>1095</v>
      </c>
      <c r="M533" s="204" t="s">
        <v>1096</v>
      </c>
      <c r="N533" s="204" t="s">
        <v>2604</v>
      </c>
      <c r="O533" s="204" t="s">
        <v>894</v>
      </c>
      <c r="P533" s="204" t="s">
        <v>1098</v>
      </c>
      <c r="Q533" s="204" t="s">
        <v>2609</v>
      </c>
      <c r="R533" s="204">
        <v>7.32</v>
      </c>
      <c r="S533" s="204">
        <v>3</v>
      </c>
      <c r="T533" s="204">
        <v>0</v>
      </c>
      <c r="U533" s="204">
        <v>0</v>
      </c>
      <c r="V533" s="204">
        <v>0</v>
      </c>
      <c r="W533" s="204">
        <v>0</v>
      </c>
      <c r="X533" s="204">
        <v>0</v>
      </c>
      <c r="Y533" s="204">
        <v>0</v>
      </c>
      <c r="Z533" s="204">
        <v>0</v>
      </c>
      <c r="AA533" s="204">
        <v>0</v>
      </c>
      <c r="AB533" s="204">
        <v>0</v>
      </c>
      <c r="AC533" s="204">
        <v>0</v>
      </c>
      <c r="AD533" s="204">
        <v>0</v>
      </c>
      <c r="AE533" s="204">
        <v>0</v>
      </c>
      <c r="AF533" s="204">
        <v>0</v>
      </c>
      <c r="AG533" s="204">
        <v>0</v>
      </c>
      <c r="AH533" s="204">
        <v>0</v>
      </c>
      <c r="AI533" s="204">
        <v>0</v>
      </c>
      <c r="AJ533" s="204"/>
      <c r="AK533" s="204"/>
      <c r="AL533" s="204"/>
      <c r="AM533" s="204"/>
      <c r="AN533" s="204"/>
      <c r="AO533" s="204"/>
      <c r="AP533" s="204"/>
      <c r="AQ533" s="204"/>
      <c r="AR533" s="204"/>
      <c r="AS533" s="204"/>
      <c r="AT533" s="204"/>
      <c r="AU533" s="204"/>
      <c r="AV533" s="204"/>
      <c r="AW533" s="204"/>
      <c r="AX533" s="204"/>
      <c r="AY533" s="204" t="str">
        <f t="shared" si="162"/>
        <v>ENTEROGRAM</v>
      </c>
      <c r="AZ533" s="204" t="str">
        <f>IF(COUNTIF(AY:AY,AY533)=1,AY533,IF(AND(COUNTIF(AY:AY,AY533)&gt;1,COUNTIF(AZ$2:AZ532,AY533)&gt;=1),"",AY533))</f>
        <v/>
      </c>
      <c r="BA533" s="204" t="str">
        <v/>
      </c>
      <c r="BB533" s="204" t="str">
        <f>IF(BA533="","",MAX(BB$2:BB532)+1)</f>
        <v/>
      </c>
      <c r="BC533" s="204"/>
      <c r="BD533" s="204">
        <v>531</v>
      </c>
      <c r="BE533" s="204" t="str">
        <f t="shared" si="163"/>
        <v>TIAMULINE 16,2 PNEUMONIE VOLAILLE PORC FRANVET</v>
      </c>
      <c r="BF533" s="204" t="str">
        <f t="shared" si="152"/>
        <v>PM</v>
      </c>
      <c r="BG533" s="204" t="str">
        <f t="shared" si="153"/>
        <v>PLEUROMUTILINES</v>
      </c>
      <c r="BH533" s="204" t="str">
        <f t="shared" si="154"/>
        <v/>
      </c>
      <c r="BI533" s="204" t="str">
        <f t="shared" si="155"/>
        <v/>
      </c>
      <c r="BJ533" s="204" t="str">
        <f t="shared" si="156"/>
        <v>tiamulin</v>
      </c>
      <c r="BK533" s="204" t="str">
        <f t="shared" si="157"/>
        <v/>
      </c>
      <c r="BL533" s="204" t="str">
        <f t="shared" si="158"/>
        <v/>
      </c>
      <c r="BM533" s="204" t="str">
        <f t="shared" si="164"/>
        <v>Tiamuline</v>
      </c>
      <c r="BN533" s="204" t="str">
        <f t="shared" si="159"/>
        <v>Tiamuline</v>
      </c>
      <c r="BO533" s="204" t="str">
        <f t="shared" si="160"/>
        <v/>
      </c>
      <c r="BP533" s="204" t="str">
        <f t="shared" si="161"/>
        <v/>
      </c>
      <c r="BQ533" s="204" t="str">
        <f t="shared" si="165"/>
        <v>Pleuromutilines</v>
      </c>
      <c r="BR533" s="204" t="str">
        <f t="shared" si="166"/>
        <v>Pleuromutilines</v>
      </c>
      <c r="BS533" s="204" t="str">
        <f t="shared" si="167"/>
        <v/>
      </c>
      <c r="BT533" s="204" t="str">
        <f t="shared" si="168"/>
        <v/>
      </c>
      <c r="BU533" s="104" t="str">
        <f t="shared" si="169"/>
        <v>Prémélanges médicamenteux</v>
      </c>
      <c r="BV533" s="202" t="str">
        <f t="shared" si="170"/>
        <v/>
      </c>
      <c r="BX533"/>
      <c r="BY533"/>
      <c r="BZ533"/>
      <c r="CA533"/>
      <c r="CB533"/>
      <c r="CD533"/>
      <c r="CO533" s="202">
        <v>532</v>
      </c>
    </row>
    <row r="534" spans="1:93" x14ac:dyDescent="0.25">
      <c r="A534" s="203" t="s">
        <v>1360</v>
      </c>
      <c r="B534" s="204" t="s">
        <v>1361</v>
      </c>
      <c r="C534" s="204" t="s">
        <v>1362</v>
      </c>
      <c r="D534" s="210" t="s">
        <v>1363</v>
      </c>
      <c r="E534" s="204" t="s">
        <v>924</v>
      </c>
      <c r="F534" s="204" t="s">
        <v>1364</v>
      </c>
      <c r="G534" s="204" t="s">
        <v>925</v>
      </c>
      <c r="H534" s="204" t="s">
        <v>1285</v>
      </c>
      <c r="I534" s="204" t="s">
        <v>910</v>
      </c>
      <c r="J534" s="204" t="s">
        <v>871</v>
      </c>
      <c r="K534" s="204" t="s">
        <v>871</v>
      </c>
      <c r="L534" s="204" t="s">
        <v>872</v>
      </c>
      <c r="M534" s="204" t="s">
        <v>213</v>
      </c>
      <c r="N534" s="204" t="s">
        <v>1365</v>
      </c>
      <c r="O534" s="204" t="s">
        <v>992</v>
      </c>
      <c r="P534" s="204" t="s">
        <v>859</v>
      </c>
      <c r="Q534" s="204" t="s">
        <v>1366</v>
      </c>
      <c r="R534" s="204">
        <v>0</v>
      </c>
      <c r="S534" s="204">
        <v>0</v>
      </c>
      <c r="T534" s="204">
        <v>0</v>
      </c>
      <c r="U534" s="204">
        <v>0</v>
      </c>
      <c r="V534" s="204">
        <v>0</v>
      </c>
      <c r="W534" s="204">
        <v>0</v>
      </c>
      <c r="X534" s="204">
        <v>0</v>
      </c>
      <c r="Y534" s="204">
        <v>0</v>
      </c>
      <c r="Z534" s="204">
        <v>20</v>
      </c>
      <c r="AA534" s="204">
        <v>3</v>
      </c>
      <c r="AB534" s="204">
        <v>0</v>
      </c>
      <c r="AC534" s="204">
        <v>0</v>
      </c>
      <c r="AD534" s="204">
        <v>0</v>
      </c>
      <c r="AE534" s="204">
        <v>0</v>
      </c>
      <c r="AF534" s="204">
        <v>0</v>
      </c>
      <c r="AG534" s="204">
        <v>0</v>
      </c>
      <c r="AH534" s="204">
        <v>0</v>
      </c>
      <c r="AI534" s="204">
        <v>0</v>
      </c>
      <c r="AJ534" s="204"/>
      <c r="AK534" s="204"/>
      <c r="AL534" s="204"/>
      <c r="AM534" s="204"/>
      <c r="AN534" s="204"/>
      <c r="AO534" s="204"/>
      <c r="AP534" s="204"/>
      <c r="AQ534" s="204"/>
      <c r="AR534" s="204"/>
      <c r="AS534" s="204"/>
      <c r="AT534" s="204"/>
      <c r="AU534" s="204"/>
      <c r="AV534" s="204"/>
      <c r="AW534" s="204"/>
      <c r="AX534" s="204"/>
      <c r="AY534" s="204" t="str">
        <f t="shared" si="162"/>
        <v/>
      </c>
      <c r="AZ534" s="204" t="str">
        <f>IF(COUNTIF(AY:AY,AY534)=1,AY534,IF(AND(COUNTIF(AY:AY,AY534)&gt;1,COUNTIF(AZ$2:AZ533,AY534)&gt;=1),"",AY534))</f>
        <v/>
      </c>
      <c r="BA534" s="204" t="str">
        <v/>
      </c>
      <c r="BB534" s="204" t="str">
        <f>IF(BA534="","",MAX(BB$2:BB533)+1)</f>
        <v/>
      </c>
      <c r="BC534" s="204"/>
      <c r="BD534" s="204">
        <v>532</v>
      </c>
      <c r="BE534" s="204" t="str">
        <f t="shared" si="163"/>
        <v>TIAMULINE 6,5 ENTERITE PORC ENTEROCOLITE LAPIN FRANVET</v>
      </c>
      <c r="BF534" s="204" t="str">
        <f t="shared" si="152"/>
        <v>PM</v>
      </c>
      <c r="BG534" s="204" t="str">
        <f t="shared" si="153"/>
        <v>PLEUROMUTILINES</v>
      </c>
      <c r="BH534" s="204" t="str">
        <f t="shared" si="154"/>
        <v/>
      </c>
      <c r="BI534" s="204" t="str">
        <f t="shared" si="155"/>
        <v/>
      </c>
      <c r="BJ534" s="204" t="str">
        <f t="shared" si="156"/>
        <v>tiamulin</v>
      </c>
      <c r="BK534" s="204" t="str">
        <f t="shared" si="157"/>
        <v/>
      </c>
      <c r="BL534" s="204" t="str">
        <f t="shared" si="158"/>
        <v/>
      </c>
      <c r="BM534" s="204" t="str">
        <f t="shared" si="164"/>
        <v>Tiamuline</v>
      </c>
      <c r="BN534" s="204" t="str">
        <f t="shared" si="159"/>
        <v>Tiamuline</v>
      </c>
      <c r="BO534" s="204" t="str">
        <f t="shared" si="160"/>
        <v/>
      </c>
      <c r="BP534" s="204" t="str">
        <f t="shared" si="161"/>
        <v/>
      </c>
      <c r="BQ534" s="204" t="str">
        <f t="shared" si="165"/>
        <v>Pleuromutilines</v>
      </c>
      <c r="BR534" s="204" t="str">
        <f t="shared" si="166"/>
        <v>Pleuromutilines</v>
      </c>
      <c r="BS534" s="204" t="str">
        <f t="shared" si="167"/>
        <v/>
      </c>
      <c r="BT534" s="204" t="str">
        <f t="shared" si="168"/>
        <v/>
      </c>
      <c r="BU534" s="104" t="str">
        <f t="shared" si="169"/>
        <v>Prémélanges médicamenteux</v>
      </c>
      <c r="BV534" s="202" t="str">
        <f t="shared" si="170"/>
        <v/>
      </c>
      <c r="BX534"/>
      <c r="BY534"/>
      <c r="BZ534"/>
      <c r="CA534"/>
      <c r="CB534"/>
      <c r="CD534"/>
      <c r="CO534" s="202">
        <v>533</v>
      </c>
    </row>
    <row r="535" spans="1:93" x14ac:dyDescent="0.25">
      <c r="A535" s="203" t="s">
        <v>1566</v>
      </c>
      <c r="B535" s="204" t="s">
        <v>1567</v>
      </c>
      <c r="C535" s="204" t="s">
        <v>1568</v>
      </c>
      <c r="D535" s="210" t="s">
        <v>923</v>
      </c>
      <c r="E535" s="204" t="s">
        <v>924</v>
      </c>
      <c r="F535" s="204" t="s">
        <v>730</v>
      </c>
      <c r="G535" s="204" t="s">
        <v>925</v>
      </c>
      <c r="H535" s="204" t="s">
        <v>1446</v>
      </c>
      <c r="I535" s="204" t="s">
        <v>910</v>
      </c>
      <c r="J535" s="204" t="s">
        <v>957</v>
      </c>
      <c r="K535" s="204" t="s">
        <v>957</v>
      </c>
      <c r="L535" s="204" t="s">
        <v>958</v>
      </c>
      <c r="M535" s="204" t="s">
        <v>213</v>
      </c>
      <c r="N535" s="204" t="s">
        <v>1569</v>
      </c>
      <c r="O535" s="204" t="s">
        <v>992</v>
      </c>
      <c r="P535" s="204" t="s">
        <v>859</v>
      </c>
      <c r="Q535" s="204" t="s">
        <v>1569</v>
      </c>
      <c r="R535" s="204">
        <v>54</v>
      </c>
      <c r="S535" s="204">
        <v>4</v>
      </c>
      <c r="T535" s="204">
        <v>0</v>
      </c>
      <c r="U535" s="204">
        <v>0</v>
      </c>
      <c r="V535" s="204">
        <v>54</v>
      </c>
      <c r="W535" s="204">
        <v>4</v>
      </c>
      <c r="X535" s="204">
        <v>0</v>
      </c>
      <c r="Y535" s="204">
        <v>0</v>
      </c>
      <c r="Z535" s="204">
        <v>0</v>
      </c>
      <c r="AA535" s="204">
        <v>0</v>
      </c>
      <c r="AB535" s="204">
        <v>54</v>
      </c>
      <c r="AC535" s="204">
        <v>4</v>
      </c>
      <c r="AD535" s="204">
        <v>54</v>
      </c>
      <c r="AE535" s="204">
        <v>4</v>
      </c>
      <c r="AF535" s="204">
        <v>0</v>
      </c>
      <c r="AG535" s="204">
        <v>0</v>
      </c>
      <c r="AH535" s="204">
        <v>0</v>
      </c>
      <c r="AI535" s="204">
        <v>0</v>
      </c>
      <c r="AJ535" s="204"/>
      <c r="AK535" s="204"/>
      <c r="AL535" s="204"/>
      <c r="AM535" s="204"/>
      <c r="AN535" s="204"/>
      <c r="AO535" s="204"/>
      <c r="AP535" s="204"/>
      <c r="AQ535" s="204"/>
      <c r="AR535" s="204"/>
      <c r="AS535" s="204"/>
      <c r="AT535" s="204"/>
      <c r="AU535" s="204"/>
      <c r="AV535" s="204"/>
      <c r="AW535" s="204"/>
      <c r="AX535" s="204"/>
      <c r="AY535" s="204" t="str">
        <f t="shared" si="162"/>
        <v>ENZOO-GROUP</v>
      </c>
      <c r="AZ535" s="204" t="str">
        <f>IF(COUNTIF(AY:AY,AY535)=1,AY535,IF(AND(COUNTIF(AY:AY,AY535)&gt;1,COUNTIF(AZ$2:AZ534,AY535)&gt;=1),"",AY535))</f>
        <v>ENZOO-GROUP</v>
      </c>
      <c r="BA535" s="204" t="str">
        <v/>
      </c>
      <c r="BB535" s="204" t="str">
        <f>IF(BA535="","",MAX(BB$2:BB534)+1)</f>
        <v/>
      </c>
      <c r="BC535" s="204"/>
      <c r="BD535" s="204">
        <v>533</v>
      </c>
      <c r="BE535" s="204" t="str">
        <f t="shared" si="163"/>
        <v>TIAMULINE SOLUTION CEVA</v>
      </c>
      <c r="BF535" s="204" t="str">
        <f t="shared" si="152"/>
        <v>ORAL</v>
      </c>
      <c r="BG535" s="204" t="str">
        <f t="shared" si="153"/>
        <v>PLEUROMUTILINES</v>
      </c>
      <c r="BH535" s="204" t="str">
        <f t="shared" si="154"/>
        <v/>
      </c>
      <c r="BI535" s="204" t="str">
        <f t="shared" si="155"/>
        <v/>
      </c>
      <c r="BJ535" s="204" t="str">
        <f t="shared" si="156"/>
        <v>tiamulin</v>
      </c>
      <c r="BK535" s="204" t="str">
        <f t="shared" si="157"/>
        <v/>
      </c>
      <c r="BL535" s="204" t="str">
        <f t="shared" si="158"/>
        <v/>
      </c>
      <c r="BM535" s="204" t="str">
        <f t="shared" si="164"/>
        <v>Tiamuline</v>
      </c>
      <c r="BN535" s="204" t="str">
        <f t="shared" si="159"/>
        <v>Tiamuline</v>
      </c>
      <c r="BO535" s="204" t="str">
        <f t="shared" si="160"/>
        <v/>
      </c>
      <c r="BP535" s="204" t="str">
        <f t="shared" si="161"/>
        <v/>
      </c>
      <c r="BQ535" s="204" t="str">
        <f t="shared" si="165"/>
        <v>Pleuromutilines</v>
      </c>
      <c r="BR535" s="204" t="str">
        <f t="shared" si="166"/>
        <v>Pleuromutilines</v>
      </c>
      <c r="BS535" s="204" t="str">
        <f t="shared" si="167"/>
        <v/>
      </c>
      <c r="BT535" s="204" t="str">
        <f t="shared" si="168"/>
        <v/>
      </c>
      <c r="BU535" s="104" t="str">
        <f t="shared" si="169"/>
        <v>Voie orale  hors prémélanges médicamenteux</v>
      </c>
      <c r="BV535" s="202" t="str">
        <f t="shared" si="170"/>
        <v/>
      </c>
      <c r="BX535"/>
      <c r="BY535"/>
      <c r="BZ535"/>
      <c r="CA535"/>
      <c r="CB535"/>
      <c r="CD535"/>
      <c r="CO535" s="202">
        <v>534</v>
      </c>
    </row>
    <row r="536" spans="1:93" x14ac:dyDescent="0.25">
      <c r="A536" s="203" t="s">
        <v>1566</v>
      </c>
      <c r="B536" s="204" t="s">
        <v>1570</v>
      </c>
      <c r="C536" s="204" t="s">
        <v>1571</v>
      </c>
      <c r="D536" s="210" t="s">
        <v>1054</v>
      </c>
      <c r="E536" s="204" t="s">
        <v>924</v>
      </c>
      <c r="F536" s="204" t="s">
        <v>730</v>
      </c>
      <c r="G536" s="204" t="s">
        <v>925</v>
      </c>
      <c r="H536" s="204" t="s">
        <v>1446</v>
      </c>
      <c r="I536" s="204" t="s">
        <v>910</v>
      </c>
      <c r="J536" s="204" t="s">
        <v>957</v>
      </c>
      <c r="K536" s="204" t="s">
        <v>957</v>
      </c>
      <c r="L536" s="204" t="s">
        <v>958</v>
      </c>
      <c r="M536" s="204" t="s">
        <v>213</v>
      </c>
      <c r="N536" s="204" t="s">
        <v>1569</v>
      </c>
      <c r="O536" s="204" t="s">
        <v>992</v>
      </c>
      <c r="P536" s="204" t="s">
        <v>859</v>
      </c>
      <c r="Q536" s="204" t="s">
        <v>1572</v>
      </c>
      <c r="R536" s="204">
        <v>54</v>
      </c>
      <c r="S536" s="204">
        <v>4</v>
      </c>
      <c r="T536" s="204">
        <v>0</v>
      </c>
      <c r="U536" s="204">
        <v>0</v>
      </c>
      <c r="V536" s="204">
        <v>54</v>
      </c>
      <c r="W536" s="204">
        <v>4</v>
      </c>
      <c r="X536" s="204">
        <v>0</v>
      </c>
      <c r="Y536" s="204">
        <v>0</v>
      </c>
      <c r="Z536" s="204">
        <v>0</v>
      </c>
      <c r="AA536" s="204">
        <v>0</v>
      </c>
      <c r="AB536" s="204">
        <v>54</v>
      </c>
      <c r="AC536" s="204">
        <v>4</v>
      </c>
      <c r="AD536" s="204">
        <v>54</v>
      </c>
      <c r="AE536" s="204">
        <v>4</v>
      </c>
      <c r="AF536" s="204">
        <v>0</v>
      </c>
      <c r="AG536" s="204">
        <v>0</v>
      </c>
      <c r="AH536" s="204">
        <v>0</v>
      </c>
      <c r="AI536" s="204">
        <v>0</v>
      </c>
      <c r="AJ536" s="204"/>
      <c r="AK536" s="204"/>
      <c r="AL536" s="204"/>
      <c r="AM536" s="204"/>
      <c r="AN536" s="204"/>
      <c r="AO536" s="204"/>
      <c r="AP536" s="204"/>
      <c r="AQ536" s="204"/>
      <c r="AR536" s="204"/>
      <c r="AS536" s="204"/>
      <c r="AT536" s="204"/>
      <c r="AU536" s="204"/>
      <c r="AV536" s="204"/>
      <c r="AW536" s="204"/>
      <c r="AX536" s="204"/>
      <c r="AY536" s="204" t="str">
        <f t="shared" si="162"/>
        <v>ENZOO-GROUP</v>
      </c>
      <c r="AZ536" s="204" t="str">
        <f>IF(COUNTIF(AY:AY,AY536)=1,AY536,IF(AND(COUNTIF(AY:AY,AY536)&gt;1,COUNTIF(AZ$2:AZ535,AY536)&gt;=1),"",AY536))</f>
        <v/>
      </c>
      <c r="BA536" s="204" t="str">
        <v/>
      </c>
      <c r="BB536" s="204" t="str">
        <f>IF(BA536="","",MAX(BB$2:BB535)+1)</f>
        <v/>
      </c>
      <c r="BC536" s="204"/>
      <c r="BD536" s="204">
        <v>534</v>
      </c>
      <c r="BE536" s="204" t="str">
        <f t="shared" si="163"/>
        <v>TIAMUVAL PREMELANGE MEDICAMENTEUX TIAMULINE 16,2 PNEUMONIE VOLAILLE-PORC</v>
      </c>
      <c r="BF536" s="204" t="str">
        <f t="shared" si="152"/>
        <v>PM</v>
      </c>
      <c r="BG536" s="204" t="str">
        <f t="shared" si="153"/>
        <v>PLEUROMUTILINES</v>
      </c>
      <c r="BH536" s="204" t="str">
        <f t="shared" si="154"/>
        <v/>
      </c>
      <c r="BI536" s="204" t="str">
        <f t="shared" si="155"/>
        <v/>
      </c>
      <c r="BJ536" s="204" t="str">
        <f t="shared" si="156"/>
        <v>tiamulin</v>
      </c>
      <c r="BK536" s="204" t="str">
        <f t="shared" si="157"/>
        <v/>
      </c>
      <c r="BL536" s="204" t="str">
        <f t="shared" si="158"/>
        <v/>
      </c>
      <c r="BM536" s="204" t="str">
        <f t="shared" si="164"/>
        <v>Tiamuline</v>
      </c>
      <c r="BN536" s="204" t="str">
        <f t="shared" si="159"/>
        <v>Tiamuline</v>
      </c>
      <c r="BO536" s="204" t="str">
        <f t="shared" si="160"/>
        <v/>
      </c>
      <c r="BP536" s="204" t="str">
        <f t="shared" si="161"/>
        <v/>
      </c>
      <c r="BQ536" s="204" t="str">
        <f t="shared" si="165"/>
        <v>Pleuromutilines</v>
      </c>
      <c r="BR536" s="204" t="str">
        <f t="shared" si="166"/>
        <v>Pleuromutilines</v>
      </c>
      <c r="BS536" s="204" t="str">
        <f t="shared" si="167"/>
        <v/>
      </c>
      <c r="BT536" s="204" t="str">
        <f t="shared" si="168"/>
        <v/>
      </c>
      <c r="BU536" s="104" t="str">
        <f t="shared" si="169"/>
        <v>Prémélanges médicamenteux</v>
      </c>
      <c r="BV536" s="202" t="str">
        <f t="shared" si="170"/>
        <v/>
      </c>
      <c r="BX536"/>
      <c r="BY536"/>
      <c r="BZ536"/>
      <c r="CA536"/>
      <c r="CB536"/>
      <c r="CD536"/>
      <c r="CO536" s="202">
        <v>535</v>
      </c>
    </row>
    <row r="537" spans="1:93" x14ac:dyDescent="0.25">
      <c r="A537" s="203" t="s">
        <v>3490</v>
      </c>
      <c r="B537" s="204" t="s">
        <v>3491</v>
      </c>
      <c r="C537" s="204" t="s">
        <v>3492</v>
      </c>
      <c r="D537" s="210" t="s">
        <v>3493</v>
      </c>
      <c r="E537" s="204" t="s">
        <v>924</v>
      </c>
      <c r="F537" s="204" t="s">
        <v>379</v>
      </c>
      <c r="G537" s="204" t="s">
        <v>1331</v>
      </c>
      <c r="H537" s="204" t="s">
        <v>3494</v>
      </c>
      <c r="I537" s="204" t="s">
        <v>910</v>
      </c>
      <c r="J537" s="204" t="s">
        <v>1027</v>
      </c>
      <c r="K537" s="204" t="s">
        <v>957</v>
      </c>
      <c r="L537" s="204" t="s">
        <v>1037</v>
      </c>
      <c r="M537" s="204" t="s">
        <v>213</v>
      </c>
      <c r="N537" s="204" t="s">
        <v>2725</v>
      </c>
      <c r="O537" s="204" t="s">
        <v>992</v>
      </c>
      <c r="P537" s="204" t="s">
        <v>859</v>
      </c>
      <c r="Q537" s="204" t="s">
        <v>1071</v>
      </c>
      <c r="R537" s="204">
        <v>0</v>
      </c>
      <c r="S537" s="204">
        <v>0</v>
      </c>
      <c r="T537" s="204">
        <v>0</v>
      </c>
      <c r="U537" s="204">
        <v>0</v>
      </c>
      <c r="V537" s="204">
        <v>25</v>
      </c>
      <c r="W537" s="204">
        <v>5</v>
      </c>
      <c r="X537" s="204">
        <v>0</v>
      </c>
      <c r="Y537" s="204">
        <v>0</v>
      </c>
      <c r="Z537" s="204">
        <v>0</v>
      </c>
      <c r="AA537" s="204">
        <v>0</v>
      </c>
      <c r="AB537" s="204">
        <v>0</v>
      </c>
      <c r="AC537" s="204">
        <v>0</v>
      </c>
      <c r="AD537" s="204">
        <v>0</v>
      </c>
      <c r="AE537" s="204">
        <v>0</v>
      </c>
      <c r="AF537" s="204">
        <v>0</v>
      </c>
      <c r="AG537" s="204">
        <v>0</v>
      </c>
      <c r="AH537" s="204">
        <v>0</v>
      </c>
      <c r="AI537" s="204">
        <v>0</v>
      </c>
      <c r="AJ537" s="204" t="s">
        <v>1029</v>
      </c>
      <c r="AK537" s="204" t="s">
        <v>1030</v>
      </c>
      <c r="AL537" s="204" t="s">
        <v>213</v>
      </c>
      <c r="AM537" s="204" t="s">
        <v>3495</v>
      </c>
      <c r="AN537" s="204" t="s">
        <v>992</v>
      </c>
      <c r="AO537" s="204" t="s">
        <v>859</v>
      </c>
      <c r="AP537" s="204" t="s">
        <v>1423</v>
      </c>
      <c r="AQ537" s="204"/>
      <c r="AR537" s="204"/>
      <c r="AS537" s="204"/>
      <c r="AT537" s="204"/>
      <c r="AU537" s="204"/>
      <c r="AV537" s="204"/>
      <c r="AW537" s="204"/>
      <c r="AX537" s="204"/>
      <c r="AY537" s="204" t="str">
        <f t="shared" si="162"/>
        <v>EQUIBACTIN VET (333 MG/G + 67 MG/G) PATE ORALE POUR CHEVAUX</v>
      </c>
      <c r="AZ537" s="204" t="str">
        <f>IF(COUNTIF(AY:AY,AY537)=1,AY537,IF(AND(COUNTIF(AY:AY,AY537)&gt;1,COUNTIF(AZ$2:AZ536,AY537)&gt;=1),"",AY537))</f>
        <v>EQUIBACTIN VET (333 MG/G + 67 MG/G) PATE ORALE POUR CHEVAUX</v>
      </c>
      <c r="BA537" s="204" t="str">
        <v/>
      </c>
      <c r="BB537" s="204" t="str">
        <f>IF(BA537="","",MAX(BB$2:BB536)+1)</f>
        <v/>
      </c>
      <c r="BC537" s="204"/>
      <c r="BD537" s="204">
        <v>535</v>
      </c>
      <c r="BE537" s="204" t="str">
        <f t="shared" si="163"/>
        <v>TIAMUVAL PREMELANGE MEDICAMENTEUX TIAMULINE 6,5 ENTERITE PORC ENTEROCOLITE LAPIN</v>
      </c>
      <c r="BF537" s="204" t="str">
        <f t="shared" si="152"/>
        <v>PM</v>
      </c>
      <c r="BG537" s="204" t="str">
        <f t="shared" si="153"/>
        <v>PLEUROMUTILINES</v>
      </c>
      <c r="BH537" s="204" t="str">
        <f t="shared" si="154"/>
        <v/>
      </c>
      <c r="BI537" s="204" t="str">
        <f t="shared" si="155"/>
        <v/>
      </c>
      <c r="BJ537" s="204" t="str">
        <f t="shared" si="156"/>
        <v>tiamulin</v>
      </c>
      <c r="BK537" s="204" t="str">
        <f t="shared" si="157"/>
        <v/>
      </c>
      <c r="BL537" s="204" t="str">
        <f t="shared" si="158"/>
        <v/>
      </c>
      <c r="BM537" s="204" t="str">
        <f t="shared" si="164"/>
        <v>Tiamuline</v>
      </c>
      <c r="BN537" s="204" t="str">
        <f t="shared" si="159"/>
        <v>Tiamuline</v>
      </c>
      <c r="BO537" s="204" t="str">
        <f t="shared" si="160"/>
        <v/>
      </c>
      <c r="BP537" s="204" t="str">
        <f t="shared" si="161"/>
        <v/>
      </c>
      <c r="BQ537" s="204" t="str">
        <f t="shared" si="165"/>
        <v>Pleuromutilines</v>
      </c>
      <c r="BR537" s="204" t="str">
        <f t="shared" si="166"/>
        <v>Pleuromutilines</v>
      </c>
      <c r="BS537" s="204" t="str">
        <f t="shared" si="167"/>
        <v/>
      </c>
      <c r="BT537" s="204" t="str">
        <f t="shared" si="168"/>
        <v/>
      </c>
      <c r="BU537" s="104" t="str">
        <f t="shared" si="169"/>
        <v>Prémélanges médicamenteux</v>
      </c>
      <c r="BV537" s="202" t="str">
        <f t="shared" si="170"/>
        <v/>
      </c>
      <c r="BX537"/>
      <c r="BY537"/>
      <c r="BZ537"/>
      <c r="CA537"/>
      <c r="CB537"/>
      <c r="CD537"/>
      <c r="CO537" s="202">
        <v>536</v>
      </c>
    </row>
    <row r="538" spans="1:93" x14ac:dyDescent="0.25">
      <c r="A538" s="203" t="s">
        <v>3490</v>
      </c>
      <c r="B538" s="204" t="s">
        <v>3496</v>
      </c>
      <c r="C538" s="204" t="s">
        <v>3497</v>
      </c>
      <c r="D538" s="210" t="s">
        <v>3498</v>
      </c>
      <c r="E538" s="204" t="s">
        <v>924</v>
      </c>
      <c r="F538" s="204" t="s">
        <v>379</v>
      </c>
      <c r="G538" s="204" t="s">
        <v>1331</v>
      </c>
      <c r="H538" s="204" t="s">
        <v>3494</v>
      </c>
      <c r="I538" s="204" t="s">
        <v>910</v>
      </c>
      <c r="J538" s="204" t="s">
        <v>1027</v>
      </c>
      <c r="K538" s="204" t="s">
        <v>957</v>
      </c>
      <c r="L538" s="204" t="s">
        <v>1037</v>
      </c>
      <c r="M538" s="204" t="s">
        <v>213</v>
      </c>
      <c r="N538" s="204" t="s">
        <v>2725</v>
      </c>
      <c r="O538" s="204" t="s">
        <v>992</v>
      </c>
      <c r="P538" s="204" t="s">
        <v>859</v>
      </c>
      <c r="Q538" s="204" t="s">
        <v>1371</v>
      </c>
      <c r="R538" s="204">
        <v>0</v>
      </c>
      <c r="S538" s="204">
        <v>0</v>
      </c>
      <c r="T538" s="204">
        <v>0</v>
      </c>
      <c r="U538" s="204">
        <v>0</v>
      </c>
      <c r="V538" s="204">
        <v>25</v>
      </c>
      <c r="W538" s="204">
        <v>5</v>
      </c>
      <c r="X538" s="204">
        <v>0</v>
      </c>
      <c r="Y538" s="204">
        <v>0</v>
      </c>
      <c r="Z538" s="204">
        <v>0</v>
      </c>
      <c r="AA538" s="204">
        <v>0</v>
      </c>
      <c r="AB538" s="204">
        <v>0</v>
      </c>
      <c r="AC538" s="204">
        <v>0</v>
      </c>
      <c r="AD538" s="204">
        <v>0</v>
      </c>
      <c r="AE538" s="204">
        <v>0</v>
      </c>
      <c r="AF538" s="204">
        <v>0</v>
      </c>
      <c r="AG538" s="204">
        <v>0</v>
      </c>
      <c r="AH538" s="204">
        <v>0</v>
      </c>
      <c r="AI538" s="204">
        <v>0</v>
      </c>
      <c r="AJ538" s="204" t="s">
        <v>1029</v>
      </c>
      <c r="AK538" s="204" t="s">
        <v>1030</v>
      </c>
      <c r="AL538" s="204" t="s">
        <v>213</v>
      </c>
      <c r="AM538" s="204" t="s">
        <v>3495</v>
      </c>
      <c r="AN538" s="204" t="s">
        <v>992</v>
      </c>
      <c r="AO538" s="204" t="s">
        <v>859</v>
      </c>
      <c r="AP538" s="204" t="s">
        <v>3499</v>
      </c>
      <c r="AQ538" s="204"/>
      <c r="AR538" s="204"/>
      <c r="AS538" s="204"/>
      <c r="AT538" s="204"/>
      <c r="AU538" s="204"/>
      <c r="AV538" s="204"/>
      <c r="AW538" s="204"/>
      <c r="AX538" s="204"/>
      <c r="AY538" s="204" t="str">
        <f t="shared" si="162"/>
        <v>EQUIBACTIN VET (333 MG/G + 67 MG/G) PATE ORALE POUR CHEVAUX</v>
      </c>
      <c r="AZ538" s="204" t="str">
        <f>IF(COUNTIF(AY:AY,AY538)=1,AY538,IF(AND(COUNTIF(AY:AY,AY538)&gt;1,COUNTIF(AZ$2:AZ537,AY538)&gt;=1),"",AY538))</f>
        <v/>
      </c>
      <c r="BA538" s="204" t="str">
        <v/>
      </c>
      <c r="BB538" s="204" t="str">
        <f>IF(BA538="","",MAX(BB$2:BB537)+1)</f>
        <v/>
      </c>
      <c r="BC538" s="204"/>
      <c r="BD538" s="204">
        <v>536</v>
      </c>
      <c r="BE538" s="204" t="str">
        <f t="shared" si="163"/>
        <v>TIAMVET SOLUTION</v>
      </c>
      <c r="BF538" s="204" t="str">
        <f t="shared" si="152"/>
        <v>ORAL</v>
      </c>
      <c r="BG538" s="204" t="str">
        <f t="shared" si="153"/>
        <v>PLEUROMUTILINES</v>
      </c>
      <c r="BH538" s="204" t="str">
        <f t="shared" si="154"/>
        <v/>
      </c>
      <c r="BI538" s="204" t="str">
        <f t="shared" si="155"/>
        <v/>
      </c>
      <c r="BJ538" s="204" t="str">
        <f t="shared" si="156"/>
        <v>tiamulin</v>
      </c>
      <c r="BK538" s="204" t="str">
        <f t="shared" si="157"/>
        <v/>
      </c>
      <c r="BL538" s="204" t="str">
        <f t="shared" si="158"/>
        <v/>
      </c>
      <c r="BM538" s="204" t="str">
        <f t="shared" si="164"/>
        <v>Tiamuline</v>
      </c>
      <c r="BN538" s="204" t="str">
        <f t="shared" si="159"/>
        <v>Tiamuline</v>
      </c>
      <c r="BO538" s="204" t="str">
        <f t="shared" si="160"/>
        <v/>
      </c>
      <c r="BP538" s="204" t="str">
        <f t="shared" si="161"/>
        <v/>
      </c>
      <c r="BQ538" s="204" t="str">
        <f t="shared" si="165"/>
        <v>Pleuromutilines</v>
      </c>
      <c r="BR538" s="204" t="str">
        <f t="shared" si="166"/>
        <v>Pleuromutilines</v>
      </c>
      <c r="BS538" s="204" t="str">
        <f t="shared" si="167"/>
        <v/>
      </c>
      <c r="BT538" s="204" t="str">
        <f t="shared" si="168"/>
        <v/>
      </c>
      <c r="BU538" s="104" t="str">
        <f t="shared" si="169"/>
        <v>Voie orale  hors prémélanges médicamenteux</v>
      </c>
      <c r="BV538" s="202" t="str">
        <f t="shared" si="170"/>
        <v/>
      </c>
      <c r="BX538"/>
      <c r="BY538"/>
      <c r="BZ538"/>
      <c r="CA538"/>
      <c r="CB538"/>
      <c r="CD538"/>
      <c r="CO538" s="202">
        <v>537</v>
      </c>
    </row>
    <row r="539" spans="1:93" x14ac:dyDescent="0.25">
      <c r="A539" s="203" t="s">
        <v>4520</v>
      </c>
      <c r="B539" s="204" t="s">
        <v>4521</v>
      </c>
      <c r="C539" s="204" t="s">
        <v>4522</v>
      </c>
      <c r="D539" s="210" t="s">
        <v>885</v>
      </c>
      <c r="E539" s="204" t="s">
        <v>852</v>
      </c>
      <c r="F539" s="204" t="s">
        <v>4523</v>
      </c>
      <c r="G539" s="204" t="s">
        <v>1428</v>
      </c>
      <c r="H539" s="204" t="s">
        <v>955</v>
      </c>
      <c r="I539" s="204" t="s">
        <v>910</v>
      </c>
      <c r="J539" s="204" t="s">
        <v>915</v>
      </c>
      <c r="K539" s="204" t="s">
        <v>915</v>
      </c>
      <c r="L539" s="204" t="s">
        <v>916</v>
      </c>
      <c r="M539" s="204" t="s">
        <v>213</v>
      </c>
      <c r="N539" s="204" t="s">
        <v>1235</v>
      </c>
      <c r="O539" s="204" t="s">
        <v>858</v>
      </c>
      <c r="P539" s="204" t="s">
        <v>859</v>
      </c>
      <c r="Q539" s="204" t="s">
        <v>1376</v>
      </c>
      <c r="R539" s="204">
        <v>0</v>
      </c>
      <c r="S539" s="204">
        <v>0</v>
      </c>
      <c r="T539" s="204">
        <v>50</v>
      </c>
      <c r="U539" s="204">
        <v>7</v>
      </c>
      <c r="V539" s="204">
        <v>0</v>
      </c>
      <c r="W539" s="204">
        <v>0</v>
      </c>
      <c r="X539" s="204">
        <v>0</v>
      </c>
      <c r="Y539" s="204">
        <v>0</v>
      </c>
      <c r="Z539" s="204">
        <v>0</v>
      </c>
      <c r="AA539" s="204">
        <v>0</v>
      </c>
      <c r="AB539" s="204">
        <v>0</v>
      </c>
      <c r="AC539" s="204">
        <v>0</v>
      </c>
      <c r="AD539" s="204">
        <v>0</v>
      </c>
      <c r="AE539" s="204">
        <v>0</v>
      </c>
      <c r="AF539" s="204">
        <v>0</v>
      </c>
      <c r="AG539" s="204">
        <v>0</v>
      </c>
      <c r="AH539" s="204">
        <v>0</v>
      </c>
      <c r="AI539" s="204">
        <v>0</v>
      </c>
      <c r="AJ539" s="204"/>
      <c r="AK539" s="204"/>
      <c r="AL539" s="204"/>
      <c r="AM539" s="204"/>
      <c r="AN539" s="204"/>
      <c r="AO539" s="204"/>
      <c r="AP539" s="204"/>
      <c r="AQ539" s="204"/>
      <c r="AR539" s="204"/>
      <c r="AS539" s="204"/>
      <c r="AT539" s="204"/>
      <c r="AU539" s="204"/>
      <c r="AV539" s="204"/>
      <c r="AW539" s="204"/>
      <c r="AX539" s="204"/>
      <c r="AY539" s="204" t="str">
        <f t="shared" si="162"/>
        <v/>
      </c>
      <c r="AZ539" s="204" t="str">
        <f>IF(COUNTIF(AY:AY,AY539)=1,AY539,IF(AND(COUNTIF(AY:AY,AY539)&gt;1,COUNTIF(AZ$2:AZ538,AY539)&gt;=1),"",AY539))</f>
        <v/>
      </c>
      <c r="BA539" s="204" t="str">
        <v/>
      </c>
      <c r="BB539" s="204" t="str">
        <f>IF(BA539="","",MAX(BB$2:BB538)+1)</f>
        <v/>
      </c>
      <c r="BC539" s="204"/>
      <c r="BD539" s="204">
        <v>537</v>
      </c>
      <c r="BE539" s="204" t="str">
        <f t="shared" si="163"/>
        <v>TILDOSIN 250 MG/ML SOLUTION POUR ADMINISTRATION DANS L'EAU DE BOISSON OU LAIT DE REMPLACEMENT POUR BOVINS, PORCINS, POULETS ET DINDES</v>
      </c>
      <c r="BF539" s="204" t="str">
        <f t="shared" si="152"/>
        <v>ORAL</v>
      </c>
      <c r="BG539" s="204" t="str">
        <f t="shared" si="153"/>
        <v>MACROLIDES</v>
      </c>
      <c r="BH539" s="204" t="str">
        <f t="shared" si="154"/>
        <v/>
      </c>
      <c r="BI539" s="204" t="str">
        <f t="shared" si="155"/>
        <v/>
      </c>
      <c r="BJ539" s="204" t="str">
        <f t="shared" si="156"/>
        <v>tilmicosin</v>
      </c>
      <c r="BK539" s="204" t="str">
        <f t="shared" si="157"/>
        <v/>
      </c>
      <c r="BL539" s="204" t="str">
        <f t="shared" si="158"/>
        <v/>
      </c>
      <c r="BM539" s="204" t="str">
        <f t="shared" si="164"/>
        <v>Tilmicosine</v>
      </c>
      <c r="BN539" s="204" t="str">
        <f t="shared" si="159"/>
        <v>Tilmicosine</v>
      </c>
      <c r="BO539" s="204" t="str">
        <f t="shared" si="160"/>
        <v/>
      </c>
      <c r="BP539" s="204" t="str">
        <f t="shared" si="161"/>
        <v/>
      </c>
      <c r="BQ539" s="204" t="str">
        <f t="shared" si="165"/>
        <v>Macrolides</v>
      </c>
      <c r="BR539" s="204" t="str">
        <f t="shared" si="166"/>
        <v>Macrolides</v>
      </c>
      <c r="BS539" s="204" t="str">
        <f t="shared" si="167"/>
        <v/>
      </c>
      <c r="BT539" s="204" t="str">
        <f t="shared" si="168"/>
        <v/>
      </c>
      <c r="BU539" s="104" t="str">
        <f t="shared" si="169"/>
        <v>Voie orale  hors prémélanges médicamenteux</v>
      </c>
      <c r="BV539" s="202" t="str">
        <f t="shared" si="170"/>
        <v/>
      </c>
      <c r="BX539"/>
      <c r="BY539"/>
      <c r="BZ539"/>
      <c r="CA539"/>
      <c r="CB539"/>
      <c r="CD539"/>
      <c r="CO539" s="202">
        <v>538</v>
      </c>
    </row>
    <row r="540" spans="1:93" x14ac:dyDescent="0.25">
      <c r="A540" s="203" t="s">
        <v>4520</v>
      </c>
      <c r="B540" s="204" t="s">
        <v>4524</v>
      </c>
      <c r="C540" s="204" t="s">
        <v>4525</v>
      </c>
      <c r="D540" s="210" t="s">
        <v>851</v>
      </c>
      <c r="E540" s="204" t="s">
        <v>852</v>
      </c>
      <c r="F540" s="204" t="s">
        <v>4523</v>
      </c>
      <c r="G540" s="204" t="s">
        <v>1428</v>
      </c>
      <c r="H540" s="204" t="s">
        <v>955</v>
      </c>
      <c r="I540" s="204" t="s">
        <v>910</v>
      </c>
      <c r="J540" s="204" t="s">
        <v>915</v>
      </c>
      <c r="K540" s="204" t="s">
        <v>915</v>
      </c>
      <c r="L540" s="204" t="s">
        <v>916</v>
      </c>
      <c r="M540" s="204" t="s">
        <v>213</v>
      </c>
      <c r="N540" s="204" t="s">
        <v>1235</v>
      </c>
      <c r="O540" s="204" t="s">
        <v>858</v>
      </c>
      <c r="P540" s="204" t="s">
        <v>859</v>
      </c>
      <c r="Q540" s="204" t="s">
        <v>1179</v>
      </c>
      <c r="R540" s="204">
        <v>0</v>
      </c>
      <c r="S540" s="204">
        <v>0</v>
      </c>
      <c r="T540" s="204">
        <v>50</v>
      </c>
      <c r="U540" s="204">
        <v>7</v>
      </c>
      <c r="V540" s="204">
        <v>0</v>
      </c>
      <c r="W540" s="204">
        <v>0</v>
      </c>
      <c r="X540" s="204">
        <v>0</v>
      </c>
      <c r="Y540" s="204">
        <v>0</v>
      </c>
      <c r="Z540" s="204">
        <v>0</v>
      </c>
      <c r="AA540" s="204">
        <v>0</v>
      </c>
      <c r="AB540" s="204">
        <v>0</v>
      </c>
      <c r="AC540" s="204">
        <v>0</v>
      </c>
      <c r="AD540" s="204">
        <v>0</v>
      </c>
      <c r="AE540" s="204">
        <v>0</v>
      </c>
      <c r="AF540" s="204">
        <v>0</v>
      </c>
      <c r="AG540" s="204">
        <v>0</v>
      </c>
      <c r="AH540" s="204">
        <v>0</v>
      </c>
      <c r="AI540" s="204">
        <v>0</v>
      </c>
      <c r="AJ540" s="204"/>
      <c r="AK540" s="204"/>
      <c r="AL540" s="204"/>
      <c r="AM540" s="204"/>
      <c r="AN540" s="204"/>
      <c r="AO540" s="204"/>
      <c r="AP540" s="204"/>
      <c r="AQ540" s="204"/>
      <c r="AR540" s="204"/>
      <c r="AS540" s="204"/>
      <c r="AT540" s="204"/>
      <c r="AU540" s="204"/>
      <c r="AV540" s="204"/>
      <c r="AW540" s="204"/>
      <c r="AX540" s="204"/>
      <c r="AY540" s="204" t="str">
        <f t="shared" si="162"/>
        <v/>
      </c>
      <c r="AZ540" s="204" t="str">
        <f>IF(COUNTIF(AY:AY,AY540)=1,AY540,IF(AND(COUNTIF(AY:AY,AY540)&gt;1,COUNTIF(AZ$2:AZ539,AY540)&gt;=1),"",AY540))</f>
        <v/>
      </c>
      <c r="BA540" s="204" t="str">
        <v/>
      </c>
      <c r="BB540" s="204" t="str">
        <f>IF(BA540="","",MAX(BB$2:BB539)+1)</f>
        <v/>
      </c>
      <c r="BC540" s="204"/>
      <c r="BD540" s="204">
        <v>538</v>
      </c>
      <c r="BE540" s="204" t="str">
        <f t="shared" si="163"/>
        <v>TILMOPRO 250 MG/ML SOLUTION BUVABLE POUR POULETS DINDES PORCS ET VEAUX</v>
      </c>
      <c r="BF540" s="204" t="str">
        <f t="shared" si="152"/>
        <v>ORAL</v>
      </c>
      <c r="BG540" s="204" t="str">
        <f t="shared" si="153"/>
        <v>MACROLIDES</v>
      </c>
      <c r="BH540" s="204" t="str">
        <f t="shared" si="154"/>
        <v/>
      </c>
      <c r="BI540" s="204" t="str">
        <f t="shared" si="155"/>
        <v/>
      </c>
      <c r="BJ540" s="204" t="str">
        <f t="shared" si="156"/>
        <v>tilmicosin</v>
      </c>
      <c r="BK540" s="204" t="str">
        <f t="shared" si="157"/>
        <v/>
      </c>
      <c r="BL540" s="204" t="str">
        <f t="shared" si="158"/>
        <v/>
      </c>
      <c r="BM540" s="204" t="str">
        <f t="shared" si="164"/>
        <v>Tilmicosine</v>
      </c>
      <c r="BN540" s="204" t="str">
        <f t="shared" si="159"/>
        <v>Tilmicosine</v>
      </c>
      <c r="BO540" s="204" t="str">
        <f t="shared" si="160"/>
        <v/>
      </c>
      <c r="BP540" s="204" t="str">
        <f t="shared" si="161"/>
        <v/>
      </c>
      <c r="BQ540" s="204" t="str">
        <f t="shared" si="165"/>
        <v>Macrolides</v>
      </c>
      <c r="BR540" s="204" t="str">
        <f t="shared" si="166"/>
        <v>Macrolides</v>
      </c>
      <c r="BS540" s="204" t="str">
        <f t="shared" si="167"/>
        <v/>
      </c>
      <c r="BT540" s="204" t="str">
        <f t="shared" si="168"/>
        <v/>
      </c>
      <c r="BU540" s="104" t="str">
        <f t="shared" si="169"/>
        <v>Voie orale  hors prémélanges médicamenteux</v>
      </c>
      <c r="BV540" s="202" t="str">
        <f t="shared" si="170"/>
        <v/>
      </c>
      <c r="BX540"/>
      <c r="BY540"/>
      <c r="BZ540"/>
      <c r="CA540"/>
      <c r="CB540"/>
      <c r="CD540"/>
      <c r="CO540" s="202">
        <v>539</v>
      </c>
    </row>
    <row r="541" spans="1:93" x14ac:dyDescent="0.25">
      <c r="A541" s="203" t="s">
        <v>2676</v>
      </c>
      <c r="B541" s="204" t="s">
        <v>2677</v>
      </c>
      <c r="C541" s="204" t="s">
        <v>2678</v>
      </c>
      <c r="D541" s="210" t="s">
        <v>959</v>
      </c>
      <c r="E541" s="204" t="s">
        <v>924</v>
      </c>
      <c r="F541" s="204" t="s">
        <v>731</v>
      </c>
      <c r="G541" s="204" t="s">
        <v>925</v>
      </c>
      <c r="H541" s="204" t="s">
        <v>2679</v>
      </c>
      <c r="I541" s="204" t="s">
        <v>910</v>
      </c>
      <c r="J541" s="204" t="s">
        <v>1882</v>
      </c>
      <c r="K541" s="204" t="s">
        <v>891</v>
      </c>
      <c r="L541" s="204" t="s">
        <v>1556</v>
      </c>
      <c r="M541" s="204" t="s">
        <v>213</v>
      </c>
      <c r="N541" s="204" t="s">
        <v>2680</v>
      </c>
      <c r="O541" s="204" t="s">
        <v>928</v>
      </c>
      <c r="P541" s="204" t="s">
        <v>1558</v>
      </c>
      <c r="Q541" s="204" t="s">
        <v>1466</v>
      </c>
      <c r="R541" s="204">
        <v>0</v>
      </c>
      <c r="S541" s="204">
        <v>0</v>
      </c>
      <c r="T541" s="204">
        <v>0</v>
      </c>
      <c r="U541" s="204">
        <v>0</v>
      </c>
      <c r="V541" s="204">
        <v>0</v>
      </c>
      <c r="W541" s="204">
        <v>0</v>
      </c>
      <c r="X541" s="204">
        <v>0</v>
      </c>
      <c r="Y541" s="204">
        <v>0</v>
      </c>
      <c r="Z541" s="204">
        <v>21.74</v>
      </c>
      <c r="AA541" s="204">
        <v>5</v>
      </c>
      <c r="AB541" s="204">
        <v>0</v>
      </c>
      <c r="AC541" s="204">
        <v>0</v>
      </c>
      <c r="AD541" s="204">
        <v>0</v>
      </c>
      <c r="AE541" s="204">
        <v>0</v>
      </c>
      <c r="AF541" s="204">
        <v>21.74</v>
      </c>
      <c r="AG541" s="204">
        <v>5</v>
      </c>
      <c r="AH541" s="204">
        <v>21.74</v>
      </c>
      <c r="AI541" s="204">
        <v>5</v>
      </c>
      <c r="AJ541" s="204" t="s">
        <v>855</v>
      </c>
      <c r="AK541" s="204" t="s">
        <v>1158</v>
      </c>
      <c r="AL541" s="204" t="s">
        <v>213</v>
      </c>
      <c r="AM541" s="204" t="s">
        <v>2680</v>
      </c>
      <c r="AN541" s="204" t="s">
        <v>928</v>
      </c>
      <c r="AO541" s="204" t="s">
        <v>1668</v>
      </c>
      <c r="AP541" s="204" t="s">
        <v>874</v>
      </c>
      <c r="AQ541" s="204"/>
      <c r="AR541" s="204"/>
      <c r="AS541" s="204"/>
      <c r="AT541" s="204"/>
      <c r="AU541" s="204"/>
      <c r="AV541" s="204"/>
      <c r="AW541" s="204"/>
      <c r="AX541" s="204"/>
      <c r="AY541" s="204" t="str">
        <f t="shared" si="162"/>
        <v>ERYTAVICOL</v>
      </c>
      <c r="AZ541" s="204" t="str">
        <f>IF(COUNTIF(AY:AY,AY541)=1,AY541,IF(AND(COUNTIF(AY:AY,AY541)&gt;1,COUNTIF(AZ$2:AZ540,AY541)&gt;=1),"",AY541))</f>
        <v>ERYTAVICOL</v>
      </c>
      <c r="BA541" s="204" t="str">
        <v/>
      </c>
      <c r="BB541" s="204" t="str">
        <f>IF(BA541="","",MAX(BB$2:BB540)+1)</f>
        <v/>
      </c>
      <c r="BC541" s="204"/>
      <c r="BD541" s="204">
        <v>539</v>
      </c>
      <c r="BE541" s="204" t="str">
        <f t="shared" si="163"/>
        <v>TILMOVET 200 G/KG PREMELANGE MEDICAMENTEUX POUR PORCINS ET LAPINS</v>
      </c>
      <c r="BF541" s="204" t="str">
        <f t="shared" si="152"/>
        <v>PM</v>
      </c>
      <c r="BG541" s="204" t="str">
        <f t="shared" si="153"/>
        <v>MACROLIDES</v>
      </c>
      <c r="BH541" s="204" t="str">
        <f t="shared" si="154"/>
        <v/>
      </c>
      <c r="BI541" s="204" t="str">
        <f t="shared" si="155"/>
        <v/>
      </c>
      <c r="BJ541" s="204" t="str">
        <f t="shared" si="156"/>
        <v>tilmicosin</v>
      </c>
      <c r="BK541" s="204" t="str">
        <f t="shared" si="157"/>
        <v/>
      </c>
      <c r="BL541" s="204" t="str">
        <f t="shared" si="158"/>
        <v/>
      </c>
      <c r="BM541" s="204" t="str">
        <f t="shared" si="164"/>
        <v>Tilmicosine</v>
      </c>
      <c r="BN541" s="204" t="str">
        <f t="shared" si="159"/>
        <v>Tilmicosine</v>
      </c>
      <c r="BO541" s="204" t="str">
        <f t="shared" si="160"/>
        <v/>
      </c>
      <c r="BP541" s="204" t="str">
        <f t="shared" si="161"/>
        <v/>
      </c>
      <c r="BQ541" s="204" t="str">
        <f t="shared" si="165"/>
        <v>Macrolides</v>
      </c>
      <c r="BR541" s="204" t="str">
        <f t="shared" si="166"/>
        <v>Macrolides</v>
      </c>
      <c r="BS541" s="204" t="str">
        <f t="shared" si="167"/>
        <v/>
      </c>
      <c r="BT541" s="204" t="str">
        <f t="shared" si="168"/>
        <v/>
      </c>
      <c r="BU541" s="104" t="str">
        <f t="shared" si="169"/>
        <v>Prémélanges médicamenteux</v>
      </c>
      <c r="BV541" s="202" t="str">
        <f t="shared" si="170"/>
        <v/>
      </c>
      <c r="BX541"/>
      <c r="BY541"/>
      <c r="BZ541"/>
      <c r="CA541"/>
      <c r="CB541"/>
      <c r="CD541"/>
      <c r="CO541" s="202">
        <v>540</v>
      </c>
    </row>
    <row r="542" spans="1:93" x14ac:dyDescent="0.25">
      <c r="A542" s="203" t="s">
        <v>1995</v>
      </c>
      <c r="B542" s="204" t="s">
        <v>1996</v>
      </c>
      <c r="C542" s="204" t="s">
        <v>1353</v>
      </c>
      <c r="D542" s="210" t="s">
        <v>868</v>
      </c>
      <c r="E542" s="204" t="s">
        <v>852</v>
      </c>
      <c r="F542" s="204" t="s">
        <v>381</v>
      </c>
      <c r="G542" s="204" t="s">
        <v>853</v>
      </c>
      <c r="H542" s="204" t="s">
        <v>1612</v>
      </c>
      <c r="I542" s="204" t="s">
        <v>853</v>
      </c>
      <c r="J542" s="204" t="s">
        <v>891</v>
      </c>
      <c r="K542" s="204" t="s">
        <v>891</v>
      </c>
      <c r="L542" s="204" t="s">
        <v>1556</v>
      </c>
      <c r="M542" s="204" t="s">
        <v>213</v>
      </c>
      <c r="N542" s="204" t="s">
        <v>959</v>
      </c>
      <c r="O542" s="204" t="s">
        <v>858</v>
      </c>
      <c r="P542" s="204" t="s">
        <v>859</v>
      </c>
      <c r="Q542" s="204" t="s">
        <v>947</v>
      </c>
      <c r="R542" s="204">
        <v>20</v>
      </c>
      <c r="S542" s="204">
        <v>3</v>
      </c>
      <c r="T542" s="204">
        <v>0</v>
      </c>
      <c r="U542" s="204">
        <v>0</v>
      </c>
      <c r="V542" s="204">
        <v>0</v>
      </c>
      <c r="W542" s="204">
        <v>0</v>
      </c>
      <c r="X542" s="204">
        <v>0</v>
      </c>
      <c r="Y542" s="204">
        <v>0</v>
      </c>
      <c r="Z542" s="204">
        <v>0</v>
      </c>
      <c r="AA542" s="204">
        <v>0</v>
      </c>
      <c r="AB542" s="204">
        <v>20</v>
      </c>
      <c r="AC542" s="204">
        <v>3</v>
      </c>
      <c r="AD542" s="204">
        <v>20</v>
      </c>
      <c r="AE542" s="204">
        <v>3</v>
      </c>
      <c r="AF542" s="204">
        <v>0</v>
      </c>
      <c r="AG542" s="204">
        <v>0</v>
      </c>
      <c r="AH542" s="204">
        <v>0</v>
      </c>
      <c r="AI542" s="204">
        <v>0</v>
      </c>
      <c r="AJ542" s="204"/>
      <c r="AK542" s="204"/>
      <c r="AL542" s="204"/>
      <c r="AM542" s="204"/>
      <c r="AN542" s="204"/>
      <c r="AO542" s="204"/>
      <c r="AP542" s="204"/>
      <c r="AQ542" s="204"/>
      <c r="AR542" s="204"/>
      <c r="AS542" s="204"/>
      <c r="AT542" s="204"/>
      <c r="AU542" s="204"/>
      <c r="AV542" s="204"/>
      <c r="AW542" s="204"/>
      <c r="AX542" s="204"/>
      <c r="AY542" s="204" t="str">
        <f t="shared" si="162"/>
        <v>ERYTHROCINE 200</v>
      </c>
      <c r="AZ542" s="204" t="str">
        <f>IF(COUNTIF(AY:AY,AY542)=1,AY542,IF(AND(COUNTIF(AY:AY,AY542)&gt;1,COUNTIF(AZ$2:AZ541,AY542)&gt;=1),"",AY542))</f>
        <v>ERYTHROCINE 200</v>
      </c>
      <c r="BA542" s="204" t="str">
        <v/>
      </c>
      <c r="BB542" s="204" t="str">
        <f>IF(BA542="","",MAX(BB$2:BB541)+1)</f>
        <v/>
      </c>
      <c r="BC542" s="204"/>
      <c r="BD542" s="204">
        <v>540</v>
      </c>
      <c r="BE542" s="204" t="str">
        <f t="shared" si="163"/>
        <v>TILMOVET 250 MG/ML SOLUTION BUVABLE</v>
      </c>
      <c r="BF542" s="204" t="str">
        <f t="shared" si="152"/>
        <v>ORAL</v>
      </c>
      <c r="BG542" s="204" t="str">
        <f t="shared" si="153"/>
        <v>MACROLIDES</v>
      </c>
      <c r="BH542" s="204" t="str">
        <f t="shared" si="154"/>
        <v/>
      </c>
      <c r="BI542" s="204" t="str">
        <f t="shared" si="155"/>
        <v/>
      </c>
      <c r="BJ542" s="204" t="str">
        <f t="shared" si="156"/>
        <v>tilmicosin</v>
      </c>
      <c r="BK542" s="204" t="str">
        <f t="shared" si="157"/>
        <v/>
      </c>
      <c r="BL542" s="204" t="str">
        <f t="shared" si="158"/>
        <v/>
      </c>
      <c r="BM542" s="204" t="str">
        <f t="shared" si="164"/>
        <v>Tilmicosine</v>
      </c>
      <c r="BN542" s="204" t="str">
        <f t="shared" si="159"/>
        <v>Tilmicosine</v>
      </c>
      <c r="BO542" s="204" t="str">
        <f t="shared" si="160"/>
        <v/>
      </c>
      <c r="BP542" s="204" t="str">
        <f t="shared" si="161"/>
        <v/>
      </c>
      <c r="BQ542" s="204" t="str">
        <f t="shared" si="165"/>
        <v>Macrolides</v>
      </c>
      <c r="BR542" s="204" t="str">
        <f t="shared" si="166"/>
        <v>Macrolides</v>
      </c>
      <c r="BS542" s="204" t="str">
        <f t="shared" si="167"/>
        <v/>
      </c>
      <c r="BT542" s="204" t="str">
        <f t="shared" si="168"/>
        <v/>
      </c>
      <c r="BU542" s="104" t="str">
        <f t="shared" si="169"/>
        <v>Voie orale  hors prémélanges médicamenteux</v>
      </c>
      <c r="BV542" s="202" t="str">
        <f t="shared" si="170"/>
        <v/>
      </c>
      <c r="BX542"/>
      <c r="BY542"/>
      <c r="BZ542"/>
      <c r="CA542"/>
      <c r="CB542"/>
      <c r="CD542"/>
      <c r="CO542" s="202">
        <v>541</v>
      </c>
    </row>
    <row r="543" spans="1:93" x14ac:dyDescent="0.25">
      <c r="A543" s="203" t="s">
        <v>1997</v>
      </c>
      <c r="B543" s="204" t="s">
        <v>1998</v>
      </c>
      <c r="C543" s="204" t="s">
        <v>1999</v>
      </c>
      <c r="D543" s="210" t="s">
        <v>923</v>
      </c>
      <c r="E543" s="204" t="s">
        <v>924</v>
      </c>
      <c r="F543" s="204" t="s">
        <v>91</v>
      </c>
      <c r="G543" s="204" t="s">
        <v>925</v>
      </c>
      <c r="H543" s="204" t="s">
        <v>1851</v>
      </c>
      <c r="I543" s="204" t="s">
        <v>910</v>
      </c>
      <c r="J543" s="204" t="s">
        <v>891</v>
      </c>
      <c r="K543" s="204" t="s">
        <v>891</v>
      </c>
      <c r="L543" s="204" t="s">
        <v>1556</v>
      </c>
      <c r="M543" s="204" t="s">
        <v>213</v>
      </c>
      <c r="N543" s="204" t="s">
        <v>959</v>
      </c>
      <c r="O543" s="204" t="s">
        <v>992</v>
      </c>
      <c r="P543" s="204" t="s">
        <v>859</v>
      </c>
      <c r="Q543" s="204" t="s">
        <v>959</v>
      </c>
      <c r="R543" s="204">
        <v>20</v>
      </c>
      <c r="S543" s="204">
        <v>3</v>
      </c>
      <c r="T543" s="204">
        <v>0</v>
      </c>
      <c r="U543" s="204">
        <v>0</v>
      </c>
      <c r="V543" s="204">
        <v>0</v>
      </c>
      <c r="W543" s="204">
        <v>0</v>
      </c>
      <c r="X543" s="204">
        <v>0</v>
      </c>
      <c r="Y543" s="204">
        <v>0</v>
      </c>
      <c r="Z543" s="204">
        <v>0</v>
      </c>
      <c r="AA543" s="204">
        <v>0</v>
      </c>
      <c r="AB543" s="204">
        <v>0</v>
      </c>
      <c r="AC543" s="204">
        <v>0</v>
      </c>
      <c r="AD543" s="204">
        <v>0</v>
      </c>
      <c r="AE543" s="204">
        <v>0</v>
      </c>
      <c r="AF543" s="204">
        <v>20</v>
      </c>
      <c r="AG543" s="204">
        <v>3</v>
      </c>
      <c r="AH543" s="204">
        <v>0</v>
      </c>
      <c r="AI543" s="204">
        <v>0</v>
      </c>
      <c r="AJ543" s="204"/>
      <c r="AK543" s="204"/>
      <c r="AL543" s="204"/>
      <c r="AM543" s="204"/>
      <c r="AN543" s="204"/>
      <c r="AO543" s="204"/>
      <c r="AP543" s="204"/>
      <c r="AQ543" s="204"/>
      <c r="AR543" s="204"/>
      <c r="AS543" s="204"/>
      <c r="AT543" s="204"/>
      <c r="AU543" s="204"/>
      <c r="AV543" s="204"/>
      <c r="AW543" s="204"/>
      <c r="AX543" s="204"/>
      <c r="AY543" s="204" t="str">
        <f t="shared" si="162"/>
        <v>ERYTHROVET</v>
      </c>
      <c r="AZ543" s="204" t="str">
        <f>IF(COUNTIF(AY:AY,AY543)=1,AY543,IF(AND(COUNTIF(AY:AY,AY543)&gt;1,COUNTIF(AZ$2:AZ542,AY543)&gt;=1),"",AY543))</f>
        <v>ERYTHROVET</v>
      </c>
      <c r="BA543" s="204" t="str">
        <v/>
      </c>
      <c r="BB543" s="204" t="str">
        <f>IF(BA543="","",MAX(BB$2:BB542)+1)</f>
        <v/>
      </c>
      <c r="BC543" s="204"/>
      <c r="BD543" s="204">
        <v>541</v>
      </c>
      <c r="BE543" s="204" t="str">
        <f t="shared" si="163"/>
        <v>TILMOVET 300 MG/ML SOLUTION INJECTABLE POUR BOVINS ET OVINS</v>
      </c>
      <c r="BF543" s="204" t="str">
        <f t="shared" si="152"/>
        <v>INJ</v>
      </c>
      <c r="BG543" s="204" t="str">
        <f t="shared" si="153"/>
        <v>MACROLIDES</v>
      </c>
      <c r="BH543" s="204" t="str">
        <f t="shared" si="154"/>
        <v/>
      </c>
      <c r="BI543" s="204" t="str">
        <f t="shared" si="155"/>
        <v/>
      </c>
      <c r="BJ543" s="204" t="str">
        <f t="shared" si="156"/>
        <v>tilmicosin</v>
      </c>
      <c r="BK543" s="204" t="str">
        <f t="shared" si="157"/>
        <v/>
      </c>
      <c r="BL543" s="204" t="str">
        <f t="shared" si="158"/>
        <v/>
      </c>
      <c r="BM543" s="204" t="str">
        <f t="shared" si="164"/>
        <v>Tilmicosine</v>
      </c>
      <c r="BN543" s="204" t="str">
        <f t="shared" si="159"/>
        <v>Tilmicosine</v>
      </c>
      <c r="BO543" s="204" t="str">
        <f t="shared" si="160"/>
        <v/>
      </c>
      <c r="BP543" s="204" t="str">
        <f t="shared" si="161"/>
        <v/>
      </c>
      <c r="BQ543" s="204" t="str">
        <f t="shared" si="165"/>
        <v>Macrolides</v>
      </c>
      <c r="BR543" s="204" t="str">
        <f t="shared" si="166"/>
        <v>Macrolides</v>
      </c>
      <c r="BS543" s="204" t="str">
        <f t="shared" si="167"/>
        <v/>
      </c>
      <c r="BT543" s="204" t="str">
        <f t="shared" si="168"/>
        <v/>
      </c>
      <c r="BU543" s="104" t="str">
        <f t="shared" si="169"/>
        <v>Voie parentérale</v>
      </c>
      <c r="BV543" s="202" t="str">
        <f t="shared" si="170"/>
        <v/>
      </c>
      <c r="BX543"/>
      <c r="BY543"/>
      <c r="BZ543"/>
      <c r="CA543"/>
      <c r="CB543"/>
      <c r="CD543"/>
      <c r="CO543" s="202">
        <v>542</v>
      </c>
    </row>
    <row r="544" spans="1:93" x14ac:dyDescent="0.25">
      <c r="A544" s="203" t="s">
        <v>1997</v>
      </c>
      <c r="B544" s="204" t="s">
        <v>2000</v>
      </c>
      <c r="C544" s="204" t="s">
        <v>1433</v>
      </c>
      <c r="D544" s="210" t="s">
        <v>1054</v>
      </c>
      <c r="E544" s="204" t="s">
        <v>924</v>
      </c>
      <c r="F544" s="204" t="s">
        <v>91</v>
      </c>
      <c r="G544" s="204" t="s">
        <v>925</v>
      </c>
      <c r="H544" s="204" t="s">
        <v>1851</v>
      </c>
      <c r="I544" s="204" t="s">
        <v>910</v>
      </c>
      <c r="J544" s="204" t="s">
        <v>891</v>
      </c>
      <c r="K544" s="204" t="s">
        <v>891</v>
      </c>
      <c r="L544" s="204" t="s">
        <v>1556</v>
      </c>
      <c r="M544" s="204" t="s">
        <v>213</v>
      </c>
      <c r="N544" s="204" t="s">
        <v>959</v>
      </c>
      <c r="O544" s="204" t="s">
        <v>992</v>
      </c>
      <c r="P544" s="204" t="s">
        <v>859</v>
      </c>
      <c r="Q544" s="204" t="s">
        <v>923</v>
      </c>
      <c r="R544" s="204">
        <v>20</v>
      </c>
      <c r="S544" s="204">
        <v>3</v>
      </c>
      <c r="T544" s="204">
        <v>0</v>
      </c>
      <c r="U544" s="204">
        <v>0</v>
      </c>
      <c r="V544" s="204">
        <v>0</v>
      </c>
      <c r="W544" s="204">
        <v>0</v>
      </c>
      <c r="X544" s="204">
        <v>0</v>
      </c>
      <c r="Y544" s="204">
        <v>0</v>
      </c>
      <c r="Z544" s="204">
        <v>0</v>
      </c>
      <c r="AA544" s="204">
        <v>0</v>
      </c>
      <c r="AB544" s="204">
        <v>0</v>
      </c>
      <c r="AC544" s="204">
        <v>0</v>
      </c>
      <c r="AD544" s="204">
        <v>0</v>
      </c>
      <c r="AE544" s="204">
        <v>0</v>
      </c>
      <c r="AF544" s="204">
        <v>20</v>
      </c>
      <c r="AG544" s="204">
        <v>3</v>
      </c>
      <c r="AH544" s="204">
        <v>0</v>
      </c>
      <c r="AI544" s="204">
        <v>0</v>
      </c>
      <c r="AJ544" s="204"/>
      <c r="AK544" s="204"/>
      <c r="AL544" s="204"/>
      <c r="AM544" s="204"/>
      <c r="AN544" s="204"/>
      <c r="AO544" s="204"/>
      <c r="AP544" s="204"/>
      <c r="AQ544" s="204"/>
      <c r="AR544" s="204"/>
      <c r="AS544" s="204"/>
      <c r="AT544" s="204"/>
      <c r="AU544" s="204"/>
      <c r="AV544" s="204"/>
      <c r="AW544" s="204"/>
      <c r="AX544" s="204"/>
      <c r="AY544" s="204" t="str">
        <f t="shared" si="162"/>
        <v>ERYTHROVET</v>
      </c>
      <c r="AZ544" s="204" t="str">
        <f>IF(COUNTIF(AY:AY,AY544)=1,AY544,IF(AND(COUNTIF(AY:AY,AY544)&gt;1,COUNTIF(AZ$2:AZ543,AY544)&gt;=1),"",AY544))</f>
        <v/>
      </c>
      <c r="BA544" s="204" t="str">
        <v/>
      </c>
      <c r="BB544" s="204" t="str">
        <f>IF(BA544="","",MAX(BB$2:BB543)+1)</f>
        <v/>
      </c>
      <c r="BC544" s="204"/>
      <c r="BD544" s="204">
        <v>542</v>
      </c>
      <c r="BE544" s="204" t="str">
        <f t="shared" si="163"/>
        <v>TILMOVET 40 G/KG PREMELANGE MEDICAMENTEUX POUR PORCS ET LAPINS</v>
      </c>
      <c r="BF544" s="204" t="str">
        <f t="shared" si="152"/>
        <v>PM</v>
      </c>
      <c r="BG544" s="204" t="str">
        <f t="shared" si="153"/>
        <v>MACROLIDES</v>
      </c>
      <c r="BH544" s="204" t="str">
        <f t="shared" si="154"/>
        <v/>
      </c>
      <c r="BI544" s="204" t="str">
        <f t="shared" si="155"/>
        <v/>
      </c>
      <c r="BJ544" s="204" t="str">
        <f t="shared" si="156"/>
        <v>tilmicosin</v>
      </c>
      <c r="BK544" s="204" t="str">
        <f t="shared" si="157"/>
        <v/>
      </c>
      <c r="BL544" s="204" t="str">
        <f t="shared" si="158"/>
        <v/>
      </c>
      <c r="BM544" s="204" t="str">
        <f t="shared" si="164"/>
        <v>Tilmicosine</v>
      </c>
      <c r="BN544" s="204" t="str">
        <f t="shared" si="159"/>
        <v>Tilmicosine</v>
      </c>
      <c r="BO544" s="204" t="str">
        <f t="shared" si="160"/>
        <v/>
      </c>
      <c r="BP544" s="204" t="str">
        <f t="shared" si="161"/>
        <v/>
      </c>
      <c r="BQ544" s="204" t="str">
        <f t="shared" si="165"/>
        <v>Macrolides</v>
      </c>
      <c r="BR544" s="204" t="str">
        <f t="shared" si="166"/>
        <v>Macrolides</v>
      </c>
      <c r="BS544" s="204" t="str">
        <f t="shared" si="167"/>
        <v/>
      </c>
      <c r="BT544" s="204" t="str">
        <f t="shared" si="168"/>
        <v/>
      </c>
      <c r="BU544" s="104" t="str">
        <f t="shared" si="169"/>
        <v>Prémélanges médicamenteux</v>
      </c>
      <c r="BV544" s="202" t="str">
        <f t="shared" si="170"/>
        <v/>
      </c>
      <c r="BX544"/>
      <c r="BY544"/>
      <c r="BZ544"/>
      <c r="CA544"/>
      <c r="CB544"/>
      <c r="CD544"/>
      <c r="CO544" s="202">
        <v>543</v>
      </c>
    </row>
    <row r="545" spans="1:93" x14ac:dyDescent="0.25">
      <c r="A545" s="203" t="s">
        <v>2626</v>
      </c>
      <c r="B545" s="204" t="s">
        <v>2627</v>
      </c>
      <c r="C545" s="204" t="s">
        <v>2628</v>
      </c>
      <c r="D545" s="210" t="s">
        <v>966</v>
      </c>
      <c r="E545" s="204" t="s">
        <v>852</v>
      </c>
      <c r="F545" s="204" t="s">
        <v>383</v>
      </c>
      <c r="G545" s="204" t="s">
        <v>853</v>
      </c>
      <c r="H545" s="204" t="s">
        <v>1090</v>
      </c>
      <c r="I545" s="204" t="s">
        <v>853</v>
      </c>
      <c r="J545" s="204" t="s">
        <v>2344</v>
      </c>
      <c r="K545" s="204" t="s">
        <v>2344</v>
      </c>
      <c r="L545" s="204" t="s">
        <v>2629</v>
      </c>
      <c r="M545" s="204" t="s">
        <v>213</v>
      </c>
      <c r="N545" s="204" t="s">
        <v>868</v>
      </c>
      <c r="O545" s="204" t="s">
        <v>858</v>
      </c>
      <c r="P545" s="204" t="s">
        <v>859</v>
      </c>
      <c r="Q545" s="204" t="s">
        <v>859</v>
      </c>
      <c r="R545" s="204">
        <v>1</v>
      </c>
      <c r="S545" s="204">
        <v>5</v>
      </c>
      <c r="T545" s="204">
        <v>2.2000000000000002</v>
      </c>
      <c r="U545" s="204">
        <v>10</v>
      </c>
      <c r="V545" s="204">
        <v>2.2000000000000002</v>
      </c>
      <c r="W545" s="204">
        <v>10</v>
      </c>
      <c r="X545" s="204">
        <v>0</v>
      </c>
      <c r="Y545" s="204">
        <v>0</v>
      </c>
      <c r="Z545" s="204">
        <v>0</v>
      </c>
      <c r="AA545" s="204">
        <v>0</v>
      </c>
      <c r="AB545" s="204">
        <v>0</v>
      </c>
      <c r="AC545" s="204">
        <v>0</v>
      </c>
      <c r="AD545" s="204">
        <v>3</v>
      </c>
      <c r="AE545" s="204">
        <v>3</v>
      </c>
      <c r="AF545" s="204">
        <v>0</v>
      </c>
      <c r="AG545" s="204">
        <v>0</v>
      </c>
      <c r="AH545" s="204">
        <v>0</v>
      </c>
      <c r="AI545" s="204">
        <v>0</v>
      </c>
      <c r="AJ545" s="204"/>
      <c r="AK545" s="204"/>
      <c r="AL545" s="204"/>
      <c r="AM545" s="204"/>
      <c r="AN545" s="204"/>
      <c r="AO545" s="204"/>
      <c r="AP545" s="204"/>
      <c r="AQ545" s="204"/>
      <c r="AR545" s="204"/>
      <c r="AS545" s="204"/>
      <c r="AT545" s="204"/>
      <c r="AU545" s="204"/>
      <c r="AV545" s="204"/>
      <c r="AW545" s="204"/>
      <c r="AX545" s="204"/>
      <c r="AY545" s="204" t="str">
        <f t="shared" si="162"/>
        <v>EXCENEL 1 G</v>
      </c>
      <c r="AZ545" s="204" t="str">
        <f>IF(COUNTIF(AY:AY,AY545)=1,AY545,IF(AND(COUNTIF(AY:AY,AY545)&gt;1,COUNTIF(AZ$2:AZ544,AY545)&gt;=1),"",AY545))</f>
        <v>EXCENEL 1 G</v>
      </c>
      <c r="BA545" s="204" t="str">
        <v/>
      </c>
      <c r="BB545" s="204" t="str">
        <f>IF(BA545="","",MAX(BB$2:BB544)+1)</f>
        <v/>
      </c>
      <c r="BC545" s="204"/>
      <c r="BD545" s="204">
        <v>543</v>
      </c>
      <c r="BE545" s="204" t="str">
        <f t="shared" si="163"/>
        <v>TRANSGRAM ORAL</v>
      </c>
      <c r="BF545" s="204" t="str">
        <f t="shared" si="152"/>
        <v>ORAL</v>
      </c>
      <c r="BG545" s="204" t="str">
        <f t="shared" si="153"/>
        <v>AMINOGLYCOSIDES</v>
      </c>
      <c r="BH545" s="204" t="str">
        <f t="shared" si="154"/>
        <v/>
      </c>
      <c r="BI545" s="204" t="str">
        <f t="shared" si="155"/>
        <v/>
      </c>
      <c r="BJ545" s="204" t="str">
        <f t="shared" si="156"/>
        <v>gentamicin</v>
      </c>
      <c r="BK545" s="204" t="str">
        <f t="shared" si="157"/>
        <v/>
      </c>
      <c r="BL545" s="204" t="str">
        <f t="shared" si="158"/>
        <v/>
      </c>
      <c r="BM545" s="204" t="str">
        <f t="shared" si="164"/>
        <v>Gentamicine</v>
      </c>
      <c r="BN545" s="204" t="str">
        <f t="shared" si="159"/>
        <v>Gentamicine</v>
      </c>
      <c r="BO545" s="204" t="str">
        <f t="shared" si="160"/>
        <v/>
      </c>
      <c r="BP545" s="204" t="str">
        <f t="shared" si="161"/>
        <v/>
      </c>
      <c r="BQ545" s="204" t="str">
        <f t="shared" si="165"/>
        <v>Aminoglycosides</v>
      </c>
      <c r="BR545" s="204" t="str">
        <f t="shared" si="166"/>
        <v>Aminoglycosides</v>
      </c>
      <c r="BS545" s="204" t="str">
        <f t="shared" si="167"/>
        <v/>
      </c>
      <c r="BT545" s="204" t="str">
        <f t="shared" si="168"/>
        <v/>
      </c>
      <c r="BU545" s="104" t="str">
        <f t="shared" si="169"/>
        <v>Voie orale  hors prémélanges médicamenteux</v>
      </c>
      <c r="BV545" s="202" t="str">
        <f t="shared" si="170"/>
        <v/>
      </c>
      <c r="BX545"/>
      <c r="BY545"/>
      <c r="BZ545"/>
      <c r="CA545"/>
      <c r="CB545"/>
      <c r="CD545"/>
      <c r="CO545" s="202">
        <v>544</v>
      </c>
    </row>
    <row r="546" spans="1:93" x14ac:dyDescent="0.25">
      <c r="A546" s="203" t="s">
        <v>2658</v>
      </c>
      <c r="B546" s="204" t="s">
        <v>2659</v>
      </c>
      <c r="C546" s="204" t="s">
        <v>2628</v>
      </c>
      <c r="D546" s="210" t="s">
        <v>1039</v>
      </c>
      <c r="E546" s="204" t="s">
        <v>852</v>
      </c>
      <c r="F546" s="204" t="s">
        <v>384</v>
      </c>
      <c r="G546" s="204" t="s">
        <v>853</v>
      </c>
      <c r="H546" s="204" t="s">
        <v>1090</v>
      </c>
      <c r="I546" s="204" t="s">
        <v>853</v>
      </c>
      <c r="J546" s="204" t="s">
        <v>2344</v>
      </c>
      <c r="K546" s="204" t="s">
        <v>2344</v>
      </c>
      <c r="L546" s="204" t="s">
        <v>2629</v>
      </c>
      <c r="M546" s="204" t="s">
        <v>213</v>
      </c>
      <c r="N546" s="204" t="s">
        <v>868</v>
      </c>
      <c r="O546" s="204" t="s">
        <v>858</v>
      </c>
      <c r="P546" s="204" t="s">
        <v>859</v>
      </c>
      <c r="Q546" s="204" t="s">
        <v>1033</v>
      </c>
      <c r="R546" s="204">
        <v>1</v>
      </c>
      <c r="S546" s="204">
        <v>5</v>
      </c>
      <c r="T546" s="204">
        <v>2.2000000000000002</v>
      </c>
      <c r="U546" s="204">
        <v>10</v>
      </c>
      <c r="V546" s="204">
        <v>2.2000000000000002</v>
      </c>
      <c r="W546" s="204">
        <v>10</v>
      </c>
      <c r="X546" s="204">
        <v>0</v>
      </c>
      <c r="Y546" s="204">
        <v>0</v>
      </c>
      <c r="Z546" s="204">
        <v>0</v>
      </c>
      <c r="AA546" s="204">
        <v>0</v>
      </c>
      <c r="AB546" s="204">
        <v>0</v>
      </c>
      <c r="AC546" s="204">
        <v>0</v>
      </c>
      <c r="AD546" s="204">
        <v>3</v>
      </c>
      <c r="AE546" s="204">
        <v>3</v>
      </c>
      <c r="AF546" s="204">
        <v>0</v>
      </c>
      <c r="AG546" s="204">
        <v>0</v>
      </c>
      <c r="AH546" s="204">
        <v>0</v>
      </c>
      <c r="AI546" s="204">
        <v>0</v>
      </c>
      <c r="AJ546" s="204"/>
      <c r="AK546" s="204"/>
      <c r="AL546" s="204"/>
      <c r="AM546" s="204"/>
      <c r="AN546" s="204"/>
      <c r="AO546" s="204"/>
      <c r="AP546" s="204"/>
      <c r="AQ546" s="204"/>
      <c r="AR546" s="204"/>
      <c r="AS546" s="204"/>
      <c r="AT546" s="204"/>
      <c r="AU546" s="204"/>
      <c r="AV546" s="204"/>
      <c r="AW546" s="204"/>
      <c r="AX546" s="204"/>
      <c r="AY546" s="204" t="str">
        <f t="shared" si="162"/>
        <v>EXCENEL 4 G</v>
      </c>
      <c r="AZ546" s="204" t="str">
        <f>IF(COUNTIF(AY:AY,AY546)=1,AY546,IF(AND(COUNTIF(AY:AY,AY546)&gt;1,COUNTIF(AZ$2:AZ545,AY546)&gt;=1),"",AY546))</f>
        <v>EXCENEL 4 G</v>
      </c>
      <c r="BA546" s="204" t="str">
        <v/>
      </c>
      <c r="BB546" s="204" t="str">
        <f>IF(BA546="","",MAX(BB$2:BB545)+1)</f>
        <v/>
      </c>
      <c r="BC546" s="204"/>
      <c r="BD546" s="204">
        <v>544</v>
      </c>
      <c r="BE546" s="204" t="str">
        <f t="shared" si="163"/>
        <v>TRIBRISSEN INJECTABLE</v>
      </c>
      <c r="BF546" s="204" t="str">
        <f t="shared" si="152"/>
        <v>INJ</v>
      </c>
      <c r="BG546" s="204" t="str">
        <f t="shared" si="153"/>
        <v>SULFAMIDES</v>
      </c>
      <c r="BH546" s="204" t="str">
        <f t="shared" si="154"/>
        <v>TRIMETHOPRIME</v>
      </c>
      <c r="BI546" s="204" t="str">
        <f t="shared" si="155"/>
        <v/>
      </c>
      <c r="BJ546" s="204" t="str">
        <f t="shared" si="156"/>
        <v>sulfadiazine</v>
      </c>
      <c r="BK546" s="204" t="str">
        <f t="shared" si="157"/>
        <v>trimethoprim</v>
      </c>
      <c r="BL546" s="204" t="str">
        <f t="shared" si="158"/>
        <v/>
      </c>
      <c r="BM546" s="204" t="str">
        <f t="shared" si="164"/>
        <v>Sulfadiazine + Triméthoprime</v>
      </c>
      <c r="BN546" s="204" t="str">
        <f t="shared" si="159"/>
        <v>Sulfadiazine</v>
      </c>
      <c r="BO546" s="204" t="str">
        <f t="shared" si="160"/>
        <v>Triméthoprime</v>
      </c>
      <c r="BP546" s="204" t="str">
        <f t="shared" si="161"/>
        <v/>
      </c>
      <c r="BQ546" s="204" t="str">
        <f t="shared" si="165"/>
        <v>Sulfamides + Trimethoprime</v>
      </c>
      <c r="BR546" s="204" t="str">
        <f t="shared" si="166"/>
        <v>Sulfamides</v>
      </c>
      <c r="BS546" s="204" t="str">
        <f t="shared" si="167"/>
        <v>Trimethoprime</v>
      </c>
      <c r="BT546" s="204" t="str">
        <f t="shared" si="168"/>
        <v/>
      </c>
      <c r="BU546" s="104" t="str">
        <f t="shared" si="169"/>
        <v>Voie parentérale</v>
      </c>
      <c r="BV546" s="202" t="str">
        <f t="shared" si="170"/>
        <v/>
      </c>
      <c r="BX546"/>
      <c r="BY546"/>
      <c r="BZ546"/>
      <c r="CA546"/>
      <c r="CB546"/>
      <c r="CD546"/>
      <c r="CO546" s="202">
        <v>545</v>
      </c>
    </row>
    <row r="547" spans="1:93" x14ac:dyDescent="0.25">
      <c r="A547" s="203" t="s">
        <v>2898</v>
      </c>
      <c r="B547" s="204" t="s">
        <v>2899</v>
      </c>
      <c r="C547" s="204" t="s">
        <v>1353</v>
      </c>
      <c r="D547" s="210" t="s">
        <v>868</v>
      </c>
      <c r="E547" s="204" t="s">
        <v>852</v>
      </c>
      <c r="F547" s="204" t="s">
        <v>385</v>
      </c>
      <c r="G547" s="204" t="s">
        <v>853</v>
      </c>
      <c r="H547" s="204" t="s">
        <v>1446</v>
      </c>
      <c r="I547" s="204" t="s">
        <v>853</v>
      </c>
      <c r="J547" s="204" t="s">
        <v>2344</v>
      </c>
      <c r="K547" s="204" t="s">
        <v>2344</v>
      </c>
      <c r="L547" s="204" t="s">
        <v>2629</v>
      </c>
      <c r="M547" s="204" t="s">
        <v>213</v>
      </c>
      <c r="N547" s="204" t="s">
        <v>868</v>
      </c>
      <c r="O547" s="204" t="s">
        <v>858</v>
      </c>
      <c r="P547" s="204" t="s">
        <v>859</v>
      </c>
      <c r="Q547" s="204" t="s">
        <v>1236</v>
      </c>
      <c r="R547" s="204">
        <v>1</v>
      </c>
      <c r="S547" s="204">
        <v>5</v>
      </c>
      <c r="T547" s="204">
        <v>0</v>
      </c>
      <c r="U547" s="204">
        <v>0</v>
      </c>
      <c r="V547" s="204">
        <v>0</v>
      </c>
      <c r="W547" s="204">
        <v>0</v>
      </c>
      <c r="X547" s="204">
        <v>0</v>
      </c>
      <c r="Y547" s="204">
        <v>0</v>
      </c>
      <c r="Z547" s="204">
        <v>0</v>
      </c>
      <c r="AA547" s="204">
        <v>0</v>
      </c>
      <c r="AB547" s="204">
        <v>0</v>
      </c>
      <c r="AC547" s="204">
        <v>0</v>
      </c>
      <c r="AD547" s="204">
        <v>3</v>
      </c>
      <c r="AE547" s="204">
        <v>3</v>
      </c>
      <c r="AF547" s="204">
        <v>0</v>
      </c>
      <c r="AG547" s="204">
        <v>0</v>
      </c>
      <c r="AH547" s="204">
        <v>0</v>
      </c>
      <c r="AI547" s="204">
        <v>0</v>
      </c>
      <c r="AJ547" s="204"/>
      <c r="AK547" s="204"/>
      <c r="AL547" s="204"/>
      <c r="AM547" s="204"/>
      <c r="AN547" s="204"/>
      <c r="AO547" s="204"/>
      <c r="AP547" s="204"/>
      <c r="AQ547" s="204"/>
      <c r="AR547" s="204"/>
      <c r="AS547" s="204"/>
      <c r="AT547" s="204"/>
      <c r="AU547" s="204"/>
      <c r="AV547" s="204"/>
      <c r="AW547" s="204"/>
      <c r="AX547" s="204"/>
      <c r="AY547" s="204" t="str">
        <f t="shared" si="162"/>
        <v>EXCENEL FLOW 50 MG/ML SUSPENSION INJECTABLE POUR PORCINS ET BOVINS</v>
      </c>
      <c r="AZ547" s="204" t="str">
        <f>IF(COUNTIF(AY:AY,AY547)=1,AY547,IF(AND(COUNTIF(AY:AY,AY547)&gt;1,COUNTIF(AZ$2:AZ546,AY547)&gt;=1),"",AY547))</f>
        <v>EXCENEL FLOW 50 MG/ML SUSPENSION INJECTABLE POUR PORCINS ET BOVINS</v>
      </c>
      <c r="BA547" s="204" t="str">
        <v/>
      </c>
      <c r="BB547" s="204" t="str">
        <f>IF(BA547="","",MAX(BB$2:BB546)+1)</f>
        <v/>
      </c>
      <c r="BC547" s="204"/>
      <c r="BD547" s="204">
        <v>545</v>
      </c>
      <c r="BE547" s="204" t="str">
        <f t="shared" si="163"/>
        <v>TRIBRISSEN POISSONS</v>
      </c>
      <c r="BF547" s="204" t="str">
        <f t="shared" si="152"/>
        <v>PM</v>
      </c>
      <c r="BG547" s="204" t="str">
        <f t="shared" si="153"/>
        <v>SULFAMIDES</v>
      </c>
      <c r="BH547" s="204" t="str">
        <f t="shared" si="154"/>
        <v>TRIMETHOPRIME</v>
      </c>
      <c r="BI547" s="204" t="str">
        <f t="shared" si="155"/>
        <v/>
      </c>
      <c r="BJ547" s="204" t="str">
        <f t="shared" si="156"/>
        <v>sulfadiazine</v>
      </c>
      <c r="BK547" s="204" t="str">
        <f t="shared" si="157"/>
        <v>trimethoprim</v>
      </c>
      <c r="BL547" s="204" t="str">
        <f t="shared" si="158"/>
        <v/>
      </c>
      <c r="BM547" s="204" t="str">
        <f t="shared" si="164"/>
        <v>Sulfadiazine + Triméthoprime</v>
      </c>
      <c r="BN547" s="204" t="str">
        <f t="shared" si="159"/>
        <v>Sulfadiazine</v>
      </c>
      <c r="BO547" s="204" t="str">
        <f t="shared" si="160"/>
        <v>Triméthoprime</v>
      </c>
      <c r="BP547" s="204" t="str">
        <f t="shared" si="161"/>
        <v/>
      </c>
      <c r="BQ547" s="204" t="str">
        <f t="shared" si="165"/>
        <v>Sulfamides + Trimethoprime</v>
      </c>
      <c r="BR547" s="204" t="str">
        <f t="shared" si="166"/>
        <v>Sulfamides</v>
      </c>
      <c r="BS547" s="204" t="str">
        <f t="shared" si="167"/>
        <v>Trimethoprime</v>
      </c>
      <c r="BT547" s="204" t="str">
        <f t="shared" si="168"/>
        <v/>
      </c>
      <c r="BU547" s="104" t="str">
        <f t="shared" si="169"/>
        <v>Prémélanges médicamenteux</v>
      </c>
      <c r="BV547" s="202" t="str">
        <f t="shared" si="170"/>
        <v/>
      </c>
      <c r="BX547"/>
      <c r="BY547"/>
      <c r="BZ547"/>
      <c r="CA547"/>
      <c r="CB547"/>
      <c r="CD547"/>
      <c r="CO547" s="202">
        <v>546</v>
      </c>
    </row>
    <row r="548" spans="1:93" x14ac:dyDescent="0.25">
      <c r="A548" s="203" t="s">
        <v>2898</v>
      </c>
      <c r="B548" s="204" t="s">
        <v>2900</v>
      </c>
      <c r="C548" s="204" t="s">
        <v>880</v>
      </c>
      <c r="D548" s="210" t="s">
        <v>851</v>
      </c>
      <c r="E548" s="204" t="s">
        <v>852</v>
      </c>
      <c r="F548" s="204" t="s">
        <v>385</v>
      </c>
      <c r="G548" s="204" t="s">
        <v>853</v>
      </c>
      <c r="H548" s="204" t="s">
        <v>1446</v>
      </c>
      <c r="I548" s="204" t="s">
        <v>853</v>
      </c>
      <c r="J548" s="204" t="s">
        <v>2344</v>
      </c>
      <c r="K548" s="204" t="s">
        <v>2344</v>
      </c>
      <c r="L548" s="204" t="s">
        <v>2629</v>
      </c>
      <c r="M548" s="204" t="s">
        <v>213</v>
      </c>
      <c r="N548" s="204" t="s">
        <v>868</v>
      </c>
      <c r="O548" s="204" t="s">
        <v>858</v>
      </c>
      <c r="P548" s="204" t="s">
        <v>859</v>
      </c>
      <c r="Q548" s="204" t="s">
        <v>983</v>
      </c>
      <c r="R548" s="204">
        <v>1</v>
      </c>
      <c r="S548" s="204">
        <v>5</v>
      </c>
      <c r="T548" s="204">
        <v>0</v>
      </c>
      <c r="U548" s="204">
        <v>0</v>
      </c>
      <c r="V548" s="204">
        <v>0</v>
      </c>
      <c r="W548" s="204">
        <v>0</v>
      </c>
      <c r="X548" s="204">
        <v>0</v>
      </c>
      <c r="Y548" s="204">
        <v>0</v>
      </c>
      <c r="Z548" s="204">
        <v>0</v>
      </c>
      <c r="AA548" s="204">
        <v>0</v>
      </c>
      <c r="AB548" s="204">
        <v>0</v>
      </c>
      <c r="AC548" s="204">
        <v>0</v>
      </c>
      <c r="AD548" s="204">
        <v>3</v>
      </c>
      <c r="AE548" s="204">
        <v>3</v>
      </c>
      <c r="AF548" s="204">
        <v>0</v>
      </c>
      <c r="AG548" s="204">
        <v>0</v>
      </c>
      <c r="AH548" s="204">
        <v>0</v>
      </c>
      <c r="AI548" s="204">
        <v>0</v>
      </c>
      <c r="AJ548" s="204"/>
      <c r="AK548" s="204"/>
      <c r="AL548" s="204"/>
      <c r="AM548" s="204"/>
      <c r="AN548" s="204"/>
      <c r="AO548" s="204"/>
      <c r="AP548" s="204"/>
      <c r="AQ548" s="204"/>
      <c r="AR548" s="204"/>
      <c r="AS548" s="204"/>
      <c r="AT548" s="204"/>
      <c r="AU548" s="204"/>
      <c r="AV548" s="204"/>
      <c r="AW548" s="204"/>
      <c r="AX548" s="204"/>
      <c r="AY548" s="204" t="str">
        <f t="shared" si="162"/>
        <v>EXCENEL FLOW 50 MG/ML SUSPENSION INJECTABLE POUR PORCINS ET BOVINS</v>
      </c>
      <c r="AZ548" s="204" t="str">
        <f>IF(COUNTIF(AY:AY,AY548)=1,AY548,IF(AND(COUNTIF(AY:AY,AY548)&gt;1,COUNTIF(AZ$2:AZ547,AY548)&gt;=1),"",AY548))</f>
        <v/>
      </c>
      <c r="BA548" s="204" t="str">
        <v/>
      </c>
      <c r="BB548" s="204" t="str">
        <f>IF(BA548="","",MAX(BB$2:BB547)+1)</f>
        <v/>
      </c>
      <c r="BC548" s="204"/>
      <c r="BD548" s="204">
        <v>546</v>
      </c>
      <c r="BE548" s="204" t="str">
        <f t="shared" si="163"/>
        <v>TRIMEDOXYNE ORALE</v>
      </c>
      <c r="BF548" s="204" t="str">
        <f t="shared" si="152"/>
        <v>ORAL</v>
      </c>
      <c r="BG548" s="204" t="str">
        <f t="shared" si="153"/>
        <v>SULFAMIDES</v>
      </c>
      <c r="BH548" s="204" t="str">
        <f t="shared" si="154"/>
        <v>TRIMETHOPRIME</v>
      </c>
      <c r="BI548" s="204" t="str">
        <f t="shared" si="155"/>
        <v/>
      </c>
      <c r="BJ548" s="204" t="str">
        <f t="shared" si="156"/>
        <v>sulfadimethoxine</v>
      </c>
      <c r="BK548" s="204" t="str">
        <f t="shared" si="157"/>
        <v>trimethoprim</v>
      </c>
      <c r="BL548" s="204" t="str">
        <f t="shared" si="158"/>
        <v/>
      </c>
      <c r="BM548" s="204" t="str">
        <f t="shared" si="164"/>
        <v>Sulfadiméthoxine + Triméthoprime</v>
      </c>
      <c r="BN548" s="204" t="str">
        <f t="shared" si="159"/>
        <v>Sulfadiméthoxine</v>
      </c>
      <c r="BO548" s="204" t="str">
        <f t="shared" si="160"/>
        <v>Triméthoprime</v>
      </c>
      <c r="BP548" s="204" t="str">
        <f t="shared" si="161"/>
        <v/>
      </c>
      <c r="BQ548" s="204" t="str">
        <f t="shared" si="165"/>
        <v>Sulfamides + Trimethoprime</v>
      </c>
      <c r="BR548" s="204" t="str">
        <f t="shared" si="166"/>
        <v>Sulfamides</v>
      </c>
      <c r="BS548" s="204" t="str">
        <f t="shared" si="167"/>
        <v>Trimethoprime</v>
      </c>
      <c r="BT548" s="204" t="str">
        <f t="shared" si="168"/>
        <v/>
      </c>
      <c r="BU548" s="104" t="str">
        <f t="shared" si="169"/>
        <v>Voie orale  hors prémélanges médicamenteux</v>
      </c>
      <c r="BV548" s="202" t="str">
        <f t="shared" si="170"/>
        <v/>
      </c>
      <c r="BX548"/>
      <c r="BY548"/>
      <c r="BZ548"/>
      <c r="CA548"/>
      <c r="CB548"/>
      <c r="CD548"/>
      <c r="CO548" s="202">
        <v>547</v>
      </c>
    </row>
    <row r="549" spans="1:93" x14ac:dyDescent="0.25">
      <c r="A549" s="203" t="s">
        <v>2589</v>
      </c>
      <c r="B549" s="204" t="s">
        <v>2590</v>
      </c>
      <c r="C549" s="204" t="s">
        <v>2591</v>
      </c>
      <c r="D549" s="210" t="s">
        <v>966</v>
      </c>
      <c r="E549" s="204" t="s">
        <v>906</v>
      </c>
      <c r="F549" s="204" t="s">
        <v>386</v>
      </c>
      <c r="G549" s="204" t="s">
        <v>1116</v>
      </c>
      <c r="H549" s="204" t="s">
        <v>890</v>
      </c>
      <c r="I549" s="204" t="s">
        <v>1116</v>
      </c>
      <c r="J549" s="204" t="s">
        <v>1291</v>
      </c>
      <c r="K549" s="204" t="s">
        <v>1291</v>
      </c>
      <c r="L549" s="204" t="s">
        <v>2592</v>
      </c>
      <c r="M549" s="204" t="s">
        <v>213</v>
      </c>
      <c r="N549" s="204" t="s">
        <v>1275</v>
      </c>
      <c r="O549" s="204" t="s">
        <v>918</v>
      </c>
      <c r="P549" s="204" t="s">
        <v>859</v>
      </c>
      <c r="Q549" s="204" t="s">
        <v>874</v>
      </c>
      <c r="R549" s="204">
        <v>0</v>
      </c>
      <c r="S549" s="204">
        <v>0</v>
      </c>
      <c r="T549" s="204">
        <v>0</v>
      </c>
      <c r="U549" s="204">
        <v>0</v>
      </c>
      <c r="V549" s="204">
        <v>0</v>
      </c>
      <c r="W549" s="204">
        <v>0</v>
      </c>
      <c r="X549" s="204">
        <v>0</v>
      </c>
      <c r="Y549" s="204">
        <v>0</v>
      </c>
      <c r="Z549" s="204">
        <v>0</v>
      </c>
      <c r="AA549" s="204">
        <v>0</v>
      </c>
      <c r="AB549" s="204">
        <v>0</v>
      </c>
      <c r="AC549" s="204">
        <v>0</v>
      </c>
      <c r="AD549" s="204">
        <v>0</v>
      </c>
      <c r="AE549" s="204">
        <v>0</v>
      </c>
      <c r="AF549" s="204">
        <v>0</v>
      </c>
      <c r="AG549" s="204">
        <v>0</v>
      </c>
      <c r="AH549" s="204">
        <v>0</v>
      </c>
      <c r="AI549" s="204">
        <v>0</v>
      </c>
      <c r="AJ549" s="204"/>
      <c r="AK549" s="204"/>
      <c r="AL549" s="204"/>
      <c r="AM549" s="204"/>
      <c r="AN549" s="204"/>
      <c r="AO549" s="204"/>
      <c r="AP549" s="204"/>
      <c r="AQ549" s="204"/>
      <c r="AR549" s="204"/>
      <c r="AS549" s="204"/>
      <c r="AT549" s="204"/>
      <c r="AU549" s="204"/>
      <c r="AV549" s="204"/>
      <c r="AW549" s="204"/>
      <c r="AX549" s="204"/>
      <c r="AY549" s="204" t="str">
        <f t="shared" si="162"/>
        <v>FACEL H.L.</v>
      </c>
      <c r="AZ549" s="204" t="str">
        <f>IF(COUNTIF(AY:AY,AY549)=1,AY549,IF(AND(COUNTIF(AY:AY,AY549)&gt;1,COUNTIF(AZ$2:AZ548,AY549)&gt;=1),"",AY549))</f>
        <v>FACEL H.L.</v>
      </c>
      <c r="BA549" s="204" t="str">
        <v/>
      </c>
      <c r="BB549" s="204" t="str">
        <f>IF(BA549="","",MAX(BB$2:BB548)+1)</f>
        <v/>
      </c>
      <c r="BC549" s="204"/>
      <c r="BD549" s="204">
        <v>547</v>
      </c>
      <c r="BE549" s="204" t="str">
        <f t="shared" si="163"/>
        <v>TRIMETHOSULFA V</v>
      </c>
      <c r="BF549" s="204" t="str">
        <f t="shared" si="152"/>
        <v>PM</v>
      </c>
      <c r="BG549" s="204" t="str">
        <f t="shared" si="153"/>
        <v>SULFAMIDES</v>
      </c>
      <c r="BH549" s="204" t="str">
        <f t="shared" si="154"/>
        <v>TRIMETHOPRIME</v>
      </c>
      <c r="BI549" s="204" t="str">
        <f t="shared" si="155"/>
        <v/>
      </c>
      <c r="BJ549" s="204" t="str">
        <f t="shared" si="156"/>
        <v>sulfadimethoxine</v>
      </c>
      <c r="BK549" s="204" t="str">
        <f t="shared" si="157"/>
        <v>trimethoprim</v>
      </c>
      <c r="BL549" s="204" t="str">
        <f t="shared" si="158"/>
        <v/>
      </c>
      <c r="BM549" s="204" t="str">
        <f t="shared" si="164"/>
        <v>Sulfadiméthoxine + Triméthoprime</v>
      </c>
      <c r="BN549" s="204" t="str">
        <f t="shared" si="159"/>
        <v>Sulfadiméthoxine</v>
      </c>
      <c r="BO549" s="204" t="str">
        <f t="shared" si="160"/>
        <v>Triméthoprime</v>
      </c>
      <c r="BP549" s="204" t="str">
        <f t="shared" si="161"/>
        <v/>
      </c>
      <c r="BQ549" s="204" t="str">
        <f t="shared" si="165"/>
        <v>Sulfamides + Trimethoprime</v>
      </c>
      <c r="BR549" s="204" t="str">
        <f t="shared" si="166"/>
        <v>Sulfamides</v>
      </c>
      <c r="BS549" s="204" t="str">
        <f t="shared" si="167"/>
        <v>Trimethoprime</v>
      </c>
      <c r="BT549" s="204" t="str">
        <f t="shared" si="168"/>
        <v/>
      </c>
      <c r="BU549" s="104" t="str">
        <f t="shared" si="169"/>
        <v>Prémélanges médicamenteux</v>
      </c>
      <c r="BV549" s="202" t="str">
        <f t="shared" si="170"/>
        <v/>
      </c>
      <c r="BX549"/>
      <c r="BY549"/>
      <c r="BZ549"/>
      <c r="CA549"/>
      <c r="CB549"/>
      <c r="CD549"/>
      <c r="CO549" s="202">
        <v>548</v>
      </c>
    </row>
    <row r="550" spans="1:93" x14ac:dyDescent="0.25">
      <c r="A550" s="203" t="s">
        <v>2694</v>
      </c>
      <c r="B550" s="204" t="s">
        <v>2695</v>
      </c>
      <c r="C550" s="204" t="s">
        <v>2696</v>
      </c>
      <c r="D550" s="210" t="s">
        <v>1033</v>
      </c>
      <c r="E550" s="204" t="s">
        <v>906</v>
      </c>
      <c r="F550" s="204" t="s">
        <v>37</v>
      </c>
      <c r="G550" s="204" t="s">
        <v>1128</v>
      </c>
      <c r="H550" s="204" t="s">
        <v>890</v>
      </c>
      <c r="I550" s="204" t="s">
        <v>1116</v>
      </c>
      <c r="J550" s="204" t="s">
        <v>915</v>
      </c>
      <c r="K550" s="204" t="s">
        <v>915</v>
      </c>
      <c r="L550" s="204" t="s">
        <v>2697</v>
      </c>
      <c r="M550" s="204" t="s">
        <v>213</v>
      </c>
      <c r="N550" s="204" t="s">
        <v>851</v>
      </c>
      <c r="O550" s="204" t="s">
        <v>918</v>
      </c>
      <c r="P550" s="204" t="s">
        <v>859</v>
      </c>
      <c r="Q550" s="204" t="s">
        <v>1132</v>
      </c>
      <c r="R550" s="204">
        <v>0</v>
      </c>
      <c r="S550" s="204">
        <v>0</v>
      </c>
      <c r="T550" s="204">
        <v>0</v>
      </c>
      <c r="U550" s="204">
        <v>0</v>
      </c>
      <c r="V550" s="204">
        <v>0</v>
      </c>
      <c r="W550" s="204">
        <v>0</v>
      </c>
      <c r="X550" s="204">
        <v>0</v>
      </c>
      <c r="Y550" s="204">
        <v>0</v>
      </c>
      <c r="Z550" s="204">
        <v>0</v>
      </c>
      <c r="AA550" s="204">
        <v>0</v>
      </c>
      <c r="AB550" s="204">
        <v>0</v>
      </c>
      <c r="AC550" s="204">
        <v>0</v>
      </c>
      <c r="AD550" s="204">
        <v>0</v>
      </c>
      <c r="AE550" s="204">
        <v>0</v>
      </c>
      <c r="AF550" s="204">
        <v>0</v>
      </c>
      <c r="AG550" s="204">
        <v>0</v>
      </c>
      <c r="AH550" s="204">
        <v>0</v>
      </c>
      <c r="AI550" s="204">
        <v>0</v>
      </c>
      <c r="AJ550" s="204"/>
      <c r="AK550" s="204"/>
      <c r="AL550" s="204"/>
      <c r="AM550" s="204"/>
      <c r="AN550" s="204"/>
      <c r="AO550" s="204"/>
      <c r="AP550" s="204"/>
      <c r="AQ550" s="204"/>
      <c r="AR550" s="204"/>
      <c r="AS550" s="204"/>
      <c r="AT550" s="204"/>
      <c r="AU550" s="204"/>
      <c r="AV550" s="204"/>
      <c r="AW550" s="204"/>
      <c r="AX550" s="204"/>
      <c r="AY550" s="204" t="str">
        <f t="shared" si="162"/>
        <v>FATROX</v>
      </c>
      <c r="AZ550" s="204" t="str">
        <f>IF(COUNTIF(AY:AY,AY550)=1,AY550,IF(AND(COUNTIF(AY:AY,AY550)&gt;1,COUNTIF(AZ$2:AZ549,AY550)&gt;=1),"",AY550))</f>
        <v>FATROX</v>
      </c>
      <c r="BA550" s="204" t="str">
        <v/>
      </c>
      <c r="BB550" s="204" t="str">
        <f>IF(BA550="","",MAX(BB$2:BB549)+1)</f>
        <v/>
      </c>
      <c r="BC550" s="204"/>
      <c r="BD550" s="204">
        <v>548</v>
      </c>
      <c r="BE550" s="204" t="str">
        <f t="shared" si="163"/>
        <v>TRIMETHOX</v>
      </c>
      <c r="BF550" s="204" t="str">
        <f t="shared" si="152"/>
        <v>ORAL</v>
      </c>
      <c r="BG550" s="204" t="str">
        <f t="shared" si="153"/>
        <v>SULFAMIDES</v>
      </c>
      <c r="BH550" s="204" t="str">
        <f t="shared" si="154"/>
        <v>TRIMETHOPRIME</v>
      </c>
      <c r="BI550" s="204" t="str">
        <f t="shared" si="155"/>
        <v/>
      </c>
      <c r="BJ550" s="204" t="str">
        <f t="shared" si="156"/>
        <v>sulfadimethoxine</v>
      </c>
      <c r="BK550" s="204" t="str">
        <f t="shared" si="157"/>
        <v>trimethoprim</v>
      </c>
      <c r="BL550" s="204" t="str">
        <f t="shared" si="158"/>
        <v/>
      </c>
      <c r="BM550" s="204" t="str">
        <f t="shared" si="164"/>
        <v>Sulfadiméthoxine + Triméthoprime</v>
      </c>
      <c r="BN550" s="204" t="str">
        <f t="shared" si="159"/>
        <v>Sulfadiméthoxine</v>
      </c>
      <c r="BO550" s="204" t="str">
        <f t="shared" si="160"/>
        <v>Triméthoprime</v>
      </c>
      <c r="BP550" s="204" t="str">
        <f t="shared" si="161"/>
        <v/>
      </c>
      <c r="BQ550" s="204" t="str">
        <f t="shared" si="165"/>
        <v>Sulfamides + Trimethoprime</v>
      </c>
      <c r="BR550" s="204" t="str">
        <f t="shared" si="166"/>
        <v>Sulfamides</v>
      </c>
      <c r="BS550" s="204" t="str">
        <f t="shared" si="167"/>
        <v>Trimethoprime</v>
      </c>
      <c r="BT550" s="204" t="str">
        <f t="shared" si="168"/>
        <v/>
      </c>
      <c r="BU550" s="104" t="str">
        <f t="shared" si="169"/>
        <v>Voie orale  hors prémélanges médicamenteux</v>
      </c>
      <c r="BV550" s="202" t="str">
        <f t="shared" si="170"/>
        <v/>
      </c>
      <c r="BX550"/>
      <c r="BY550"/>
      <c r="BZ550"/>
      <c r="CA550"/>
      <c r="CB550"/>
      <c r="CD550"/>
      <c r="CO550" s="202">
        <v>549</v>
      </c>
    </row>
    <row r="551" spans="1:93" x14ac:dyDescent="0.25">
      <c r="A551" s="203" t="s">
        <v>2694</v>
      </c>
      <c r="B551" s="204" t="s">
        <v>2698</v>
      </c>
      <c r="C551" s="204" t="s">
        <v>2699</v>
      </c>
      <c r="D551" s="210" t="s">
        <v>1154</v>
      </c>
      <c r="E551" s="204" t="s">
        <v>906</v>
      </c>
      <c r="F551" s="204" t="s">
        <v>37</v>
      </c>
      <c r="G551" s="204" t="s">
        <v>1128</v>
      </c>
      <c r="H551" s="204" t="s">
        <v>890</v>
      </c>
      <c r="I551" s="204" t="s">
        <v>1116</v>
      </c>
      <c r="J551" s="204" t="s">
        <v>915</v>
      </c>
      <c r="K551" s="204" t="s">
        <v>915</v>
      </c>
      <c r="L551" s="204" t="s">
        <v>2697</v>
      </c>
      <c r="M551" s="204" t="s">
        <v>213</v>
      </c>
      <c r="N551" s="204" t="s">
        <v>851</v>
      </c>
      <c r="O551" s="204" t="s">
        <v>918</v>
      </c>
      <c r="P551" s="204" t="s">
        <v>859</v>
      </c>
      <c r="Q551" s="204" t="s">
        <v>874</v>
      </c>
      <c r="R551" s="204">
        <v>0</v>
      </c>
      <c r="S551" s="204">
        <v>0</v>
      </c>
      <c r="T551" s="204">
        <v>0</v>
      </c>
      <c r="U551" s="204">
        <v>0</v>
      </c>
      <c r="V551" s="204">
        <v>0</v>
      </c>
      <c r="W551" s="204">
        <v>0</v>
      </c>
      <c r="X551" s="204">
        <v>0</v>
      </c>
      <c r="Y551" s="204">
        <v>0</v>
      </c>
      <c r="Z551" s="204">
        <v>0</v>
      </c>
      <c r="AA551" s="204">
        <v>0</v>
      </c>
      <c r="AB551" s="204">
        <v>0</v>
      </c>
      <c r="AC551" s="204">
        <v>0</v>
      </c>
      <c r="AD551" s="204">
        <v>0</v>
      </c>
      <c r="AE551" s="204">
        <v>0</v>
      </c>
      <c r="AF551" s="204">
        <v>0</v>
      </c>
      <c r="AG551" s="204">
        <v>0</v>
      </c>
      <c r="AH551" s="204">
        <v>0</v>
      </c>
      <c r="AI551" s="204">
        <v>0</v>
      </c>
      <c r="AJ551" s="204"/>
      <c r="AK551" s="204"/>
      <c r="AL551" s="204"/>
      <c r="AM551" s="204"/>
      <c r="AN551" s="204"/>
      <c r="AO551" s="204"/>
      <c r="AP551" s="204"/>
      <c r="AQ551" s="204"/>
      <c r="AR551" s="204"/>
      <c r="AS551" s="204"/>
      <c r="AT551" s="204"/>
      <c r="AU551" s="204"/>
      <c r="AV551" s="204"/>
      <c r="AW551" s="204"/>
      <c r="AX551" s="204"/>
      <c r="AY551" s="204" t="str">
        <f t="shared" si="162"/>
        <v>FATROX</v>
      </c>
      <c r="AZ551" s="204" t="str">
        <f>IF(COUNTIF(AY:AY,AY551)=1,AY551,IF(AND(COUNTIF(AY:AY,AY551)&gt;1,COUNTIF(AZ$2:AZ550,AY551)&gt;=1),"",AY551))</f>
        <v/>
      </c>
      <c r="BA551" s="204" t="str">
        <v/>
      </c>
      <c r="BB551" s="204" t="str">
        <f>IF(BA551="","",MAX(BB$2:BB550)+1)</f>
        <v/>
      </c>
      <c r="BC551" s="204"/>
      <c r="BD551" s="204">
        <v>549</v>
      </c>
      <c r="BE551" s="204" t="str">
        <f t="shared" si="163"/>
        <v>TRISULMIX INJECTABLE</v>
      </c>
      <c r="BF551" s="204" t="str">
        <f t="shared" si="152"/>
        <v>INJ</v>
      </c>
      <c r="BG551" s="204" t="str">
        <f t="shared" si="153"/>
        <v>SULFAMIDES</v>
      </c>
      <c r="BH551" s="204" t="str">
        <f t="shared" si="154"/>
        <v>TRIMETHOPRIME</v>
      </c>
      <c r="BI551" s="204" t="str">
        <f t="shared" si="155"/>
        <v/>
      </c>
      <c r="BJ551" s="204" t="str">
        <f t="shared" si="156"/>
        <v>sulfadimethoxine</v>
      </c>
      <c r="BK551" s="204" t="str">
        <f t="shared" si="157"/>
        <v>trimethoprim</v>
      </c>
      <c r="BL551" s="204" t="str">
        <f t="shared" si="158"/>
        <v/>
      </c>
      <c r="BM551" s="204" t="str">
        <f t="shared" si="164"/>
        <v>Sulfadiméthoxine + Triméthoprime</v>
      </c>
      <c r="BN551" s="204" t="str">
        <f t="shared" si="159"/>
        <v>Sulfadiméthoxine</v>
      </c>
      <c r="BO551" s="204" t="str">
        <f t="shared" si="160"/>
        <v>Triméthoprime</v>
      </c>
      <c r="BP551" s="204" t="str">
        <f t="shared" si="161"/>
        <v/>
      </c>
      <c r="BQ551" s="204" t="str">
        <f t="shared" si="165"/>
        <v>Sulfamides + Trimethoprime</v>
      </c>
      <c r="BR551" s="204" t="str">
        <f t="shared" si="166"/>
        <v>Sulfamides</v>
      </c>
      <c r="BS551" s="204" t="str">
        <f t="shared" si="167"/>
        <v>Trimethoprime</v>
      </c>
      <c r="BT551" s="204" t="str">
        <f t="shared" si="168"/>
        <v/>
      </c>
      <c r="BU551" s="104" t="str">
        <f t="shared" si="169"/>
        <v>Voie parentérale</v>
      </c>
      <c r="BV551" s="202" t="str">
        <f t="shared" si="170"/>
        <v/>
      </c>
      <c r="BX551"/>
      <c r="BY551"/>
      <c r="BZ551"/>
      <c r="CA551"/>
      <c r="CB551"/>
      <c r="CD551"/>
      <c r="CO551" s="202">
        <v>550</v>
      </c>
    </row>
    <row r="552" spans="1:93" x14ac:dyDescent="0.25">
      <c r="A552" s="203" t="s">
        <v>2694</v>
      </c>
      <c r="B552" s="204" t="s">
        <v>2700</v>
      </c>
      <c r="C552" s="204" t="s">
        <v>2701</v>
      </c>
      <c r="D552" s="210" t="s">
        <v>873</v>
      </c>
      <c r="E552" s="204" t="s">
        <v>906</v>
      </c>
      <c r="F552" s="204" t="s">
        <v>37</v>
      </c>
      <c r="G552" s="204" t="s">
        <v>1128</v>
      </c>
      <c r="H552" s="204" t="s">
        <v>890</v>
      </c>
      <c r="I552" s="204" t="s">
        <v>1116</v>
      </c>
      <c r="J552" s="204" t="s">
        <v>915</v>
      </c>
      <c r="K552" s="204" t="s">
        <v>915</v>
      </c>
      <c r="L552" s="204" t="s">
        <v>2697</v>
      </c>
      <c r="M552" s="204" t="s">
        <v>213</v>
      </c>
      <c r="N552" s="204" t="s">
        <v>851</v>
      </c>
      <c r="O552" s="204" t="s">
        <v>918</v>
      </c>
      <c r="P552" s="204" t="s">
        <v>859</v>
      </c>
      <c r="Q552" s="204" t="s">
        <v>881</v>
      </c>
      <c r="R552" s="204">
        <v>0</v>
      </c>
      <c r="S552" s="204">
        <v>0</v>
      </c>
      <c r="T552" s="204">
        <v>0</v>
      </c>
      <c r="U552" s="204">
        <v>0</v>
      </c>
      <c r="V552" s="204">
        <v>0</v>
      </c>
      <c r="W552" s="204">
        <v>0</v>
      </c>
      <c r="X552" s="204">
        <v>0</v>
      </c>
      <c r="Y552" s="204">
        <v>0</v>
      </c>
      <c r="Z552" s="204">
        <v>0</v>
      </c>
      <c r="AA552" s="204">
        <v>0</v>
      </c>
      <c r="AB552" s="204">
        <v>0</v>
      </c>
      <c r="AC552" s="204">
        <v>0</v>
      </c>
      <c r="AD552" s="204">
        <v>0</v>
      </c>
      <c r="AE552" s="204">
        <v>0</v>
      </c>
      <c r="AF552" s="204">
        <v>0</v>
      </c>
      <c r="AG552" s="204">
        <v>0</v>
      </c>
      <c r="AH552" s="204">
        <v>0</v>
      </c>
      <c r="AI552" s="204">
        <v>0</v>
      </c>
      <c r="AJ552" s="204"/>
      <c r="AK552" s="204"/>
      <c r="AL552" s="204"/>
      <c r="AM552" s="204"/>
      <c r="AN552" s="204"/>
      <c r="AO552" s="204"/>
      <c r="AP552" s="204"/>
      <c r="AQ552" s="204"/>
      <c r="AR552" s="204"/>
      <c r="AS552" s="204"/>
      <c r="AT552" s="204"/>
      <c r="AU552" s="204"/>
      <c r="AV552" s="204"/>
      <c r="AW552" s="204"/>
      <c r="AX552" s="204"/>
      <c r="AY552" s="204" t="str">
        <f t="shared" si="162"/>
        <v>FATROX</v>
      </c>
      <c r="AZ552" s="204" t="str">
        <f>IF(COUNTIF(AY:AY,AY552)=1,AY552,IF(AND(COUNTIF(AY:AY,AY552)&gt;1,COUNTIF(AZ$2:AZ551,AY552)&gt;=1),"",AY552))</f>
        <v/>
      </c>
      <c r="BA552" s="204" t="str">
        <v/>
      </c>
      <c r="BB552" s="204" t="str">
        <f>IF(BA552="","",MAX(BB$2:BB551)+1)</f>
        <v/>
      </c>
      <c r="BC552" s="204"/>
      <c r="BD552" s="204">
        <v>550</v>
      </c>
      <c r="BE552" s="204" t="str">
        <f t="shared" si="163"/>
        <v>TRISULMIX LIQUIDE</v>
      </c>
      <c r="BF552" s="204" t="str">
        <f t="shared" si="152"/>
        <v>ORAL</v>
      </c>
      <c r="BG552" s="204" t="str">
        <f t="shared" si="153"/>
        <v>SULFAMIDES</v>
      </c>
      <c r="BH552" s="204" t="str">
        <f t="shared" si="154"/>
        <v>TRIMETHOPRIME</v>
      </c>
      <c r="BI552" s="204" t="str">
        <f t="shared" si="155"/>
        <v/>
      </c>
      <c r="BJ552" s="204" t="str">
        <f t="shared" si="156"/>
        <v>sulfadimethoxine</v>
      </c>
      <c r="BK552" s="204" t="str">
        <f t="shared" si="157"/>
        <v>trimethoprim</v>
      </c>
      <c r="BL552" s="204" t="str">
        <f t="shared" si="158"/>
        <v/>
      </c>
      <c r="BM552" s="204" t="str">
        <f t="shared" si="164"/>
        <v>Sulfadiméthoxine + Triméthoprime</v>
      </c>
      <c r="BN552" s="204" t="str">
        <f t="shared" si="159"/>
        <v>Sulfadiméthoxine</v>
      </c>
      <c r="BO552" s="204" t="str">
        <f t="shared" si="160"/>
        <v>Triméthoprime</v>
      </c>
      <c r="BP552" s="204" t="str">
        <f t="shared" si="161"/>
        <v/>
      </c>
      <c r="BQ552" s="204" t="str">
        <f t="shared" si="165"/>
        <v>Sulfamides + Trimethoprime</v>
      </c>
      <c r="BR552" s="204" t="str">
        <f t="shared" si="166"/>
        <v>Sulfamides</v>
      </c>
      <c r="BS552" s="204" t="str">
        <f t="shared" si="167"/>
        <v>Trimethoprime</v>
      </c>
      <c r="BT552" s="204" t="str">
        <f t="shared" si="168"/>
        <v/>
      </c>
      <c r="BU552" s="104" t="str">
        <f t="shared" si="169"/>
        <v>Voie orale  hors prémélanges médicamenteux</v>
      </c>
      <c r="BV552" s="202" t="str">
        <f t="shared" si="170"/>
        <v/>
      </c>
      <c r="BX552"/>
      <c r="BY552"/>
      <c r="BZ552"/>
      <c r="CA552"/>
      <c r="CB552"/>
      <c r="CD552"/>
      <c r="CO552" s="202">
        <v>551</v>
      </c>
    </row>
    <row r="553" spans="1:93" x14ac:dyDescent="0.25">
      <c r="A553" s="203" t="s">
        <v>963</v>
      </c>
      <c r="B553" s="204" t="s">
        <v>964</v>
      </c>
      <c r="C553" s="204" t="s">
        <v>965</v>
      </c>
      <c r="D553" s="210" t="s">
        <v>966</v>
      </c>
      <c r="E553" s="204" t="s">
        <v>906</v>
      </c>
      <c r="F553" s="204" t="s">
        <v>967</v>
      </c>
      <c r="G553" s="204" t="s">
        <v>908</v>
      </c>
      <c r="H553" s="204" t="s">
        <v>968</v>
      </c>
      <c r="I553" s="204" t="s">
        <v>910</v>
      </c>
      <c r="J553" s="204" t="s">
        <v>956</v>
      </c>
      <c r="K553" s="204" t="s">
        <v>957</v>
      </c>
      <c r="L553" s="204" t="s">
        <v>958</v>
      </c>
      <c r="M553" s="204" t="s">
        <v>213</v>
      </c>
      <c r="N553" s="204" t="s">
        <v>868</v>
      </c>
      <c r="O553" s="204" t="s">
        <v>918</v>
      </c>
      <c r="P553" s="204" t="s">
        <v>859</v>
      </c>
      <c r="Q553" s="204" t="s">
        <v>859</v>
      </c>
      <c r="R553" s="204">
        <v>0</v>
      </c>
      <c r="S553" s="204">
        <v>0</v>
      </c>
      <c r="T553" s="204">
        <v>50</v>
      </c>
      <c r="U553" s="204">
        <v>5</v>
      </c>
      <c r="V553" s="204">
        <v>0</v>
      </c>
      <c r="W553" s="204">
        <v>0</v>
      </c>
      <c r="X553" s="204">
        <v>0</v>
      </c>
      <c r="Y553" s="204">
        <v>0</v>
      </c>
      <c r="Z553" s="204">
        <v>0</v>
      </c>
      <c r="AA553" s="204">
        <v>0</v>
      </c>
      <c r="AB553" s="204">
        <v>0</v>
      </c>
      <c r="AC553" s="204">
        <v>0</v>
      </c>
      <c r="AD553" s="204">
        <v>0</v>
      </c>
      <c r="AE553" s="204">
        <v>0</v>
      </c>
      <c r="AF553" s="204">
        <v>0</v>
      </c>
      <c r="AG553" s="204">
        <v>0</v>
      </c>
      <c r="AH553" s="204">
        <v>0</v>
      </c>
      <c r="AI553" s="204">
        <v>0</v>
      </c>
      <c r="AJ553" s="204" t="s">
        <v>871</v>
      </c>
      <c r="AK553" s="204" t="s">
        <v>960</v>
      </c>
      <c r="AL553" s="204" t="s">
        <v>213</v>
      </c>
      <c r="AM553" s="204" t="s">
        <v>969</v>
      </c>
      <c r="AN553" s="204" t="s">
        <v>918</v>
      </c>
      <c r="AO553" s="204" t="s">
        <v>859</v>
      </c>
      <c r="AP553" s="204" t="s">
        <v>970</v>
      </c>
      <c r="AQ553" s="204"/>
      <c r="AR553" s="204"/>
      <c r="AS553" s="204"/>
      <c r="AT553" s="204"/>
      <c r="AU553" s="204"/>
      <c r="AV553" s="204"/>
      <c r="AW553" s="204"/>
      <c r="AX553" s="204"/>
      <c r="AY553" s="204" t="str">
        <f t="shared" si="162"/>
        <v/>
      </c>
      <c r="AZ553" s="204" t="str">
        <f>IF(COUNTIF(AY:AY,AY553)=1,AY553,IF(AND(COUNTIF(AY:AY,AY553)&gt;1,COUNTIF(AZ$2:AZ552,AY553)&gt;=1),"",AY553))</f>
        <v/>
      </c>
      <c r="BA553" s="204" t="str">
        <v/>
      </c>
      <c r="BB553" s="204" t="str">
        <f>IF(BA553="","",MAX(BB$2:BB552)+1)</f>
        <v/>
      </c>
      <c r="BC553" s="204"/>
      <c r="BD553" s="204">
        <v>551</v>
      </c>
      <c r="BE553" s="204" t="str">
        <f t="shared" si="163"/>
        <v>TRISULMIX POUDRE</v>
      </c>
      <c r="BF553" s="204" t="str">
        <f t="shared" si="152"/>
        <v>ORAL</v>
      </c>
      <c r="BG553" s="204" t="str">
        <f t="shared" si="153"/>
        <v>SULFAMIDES</v>
      </c>
      <c r="BH553" s="204" t="str">
        <f t="shared" si="154"/>
        <v>TRIMETHOPRIME</v>
      </c>
      <c r="BI553" s="204" t="str">
        <f t="shared" si="155"/>
        <v/>
      </c>
      <c r="BJ553" s="204" t="str">
        <f t="shared" si="156"/>
        <v>sulfadimethoxine</v>
      </c>
      <c r="BK553" s="204" t="str">
        <f t="shared" si="157"/>
        <v>trimethoprim</v>
      </c>
      <c r="BL553" s="204" t="str">
        <f t="shared" si="158"/>
        <v/>
      </c>
      <c r="BM553" s="204" t="str">
        <f t="shared" si="164"/>
        <v>Sulfadiméthoxine + Triméthoprime</v>
      </c>
      <c r="BN553" s="204" t="str">
        <f t="shared" si="159"/>
        <v>Sulfadiméthoxine</v>
      </c>
      <c r="BO553" s="204" t="str">
        <f t="shared" si="160"/>
        <v>Triméthoprime</v>
      </c>
      <c r="BP553" s="204" t="str">
        <f t="shared" si="161"/>
        <v/>
      </c>
      <c r="BQ553" s="204" t="str">
        <f t="shared" si="165"/>
        <v>Sulfamides + Trimethoprime</v>
      </c>
      <c r="BR553" s="204" t="str">
        <f t="shared" si="166"/>
        <v>Sulfamides</v>
      </c>
      <c r="BS553" s="204" t="str">
        <f t="shared" si="167"/>
        <v>Trimethoprime</v>
      </c>
      <c r="BT553" s="204" t="str">
        <f t="shared" si="168"/>
        <v/>
      </c>
      <c r="BU553" s="104" t="str">
        <f t="shared" si="169"/>
        <v>Voie orale  hors prémélanges médicamenteux</v>
      </c>
      <c r="BV553" s="202" t="str">
        <f t="shared" si="170"/>
        <v/>
      </c>
      <c r="BX553"/>
      <c r="BY553"/>
      <c r="BZ553"/>
      <c r="CA553"/>
      <c r="CB553"/>
      <c r="CD553"/>
      <c r="CO553" s="202">
        <v>552</v>
      </c>
    </row>
    <row r="554" spans="1:93" x14ac:dyDescent="0.25">
      <c r="A554" s="203" t="s">
        <v>2356</v>
      </c>
      <c r="B554" s="204" t="s">
        <v>2357</v>
      </c>
      <c r="C554" s="204" t="s">
        <v>850</v>
      </c>
      <c r="D554" s="210" t="s">
        <v>851</v>
      </c>
      <c r="E554" s="204" t="s">
        <v>852</v>
      </c>
      <c r="F554" s="204" t="s">
        <v>92</v>
      </c>
      <c r="G554" s="204" t="s">
        <v>853</v>
      </c>
      <c r="H554" s="204" t="s">
        <v>890</v>
      </c>
      <c r="I554" s="204" t="s">
        <v>853</v>
      </c>
      <c r="J554" s="204" t="s">
        <v>855</v>
      </c>
      <c r="K554" s="204" t="s">
        <v>855</v>
      </c>
      <c r="L554" s="204" t="s">
        <v>856</v>
      </c>
      <c r="M554" s="204" t="s">
        <v>213</v>
      </c>
      <c r="N554" s="204" t="s">
        <v>851</v>
      </c>
      <c r="O554" s="204" t="s">
        <v>858</v>
      </c>
      <c r="P554" s="204" t="s">
        <v>859</v>
      </c>
      <c r="Q554" s="204" t="s">
        <v>947</v>
      </c>
      <c r="R554" s="204">
        <v>10</v>
      </c>
      <c r="S554" s="204">
        <v>5</v>
      </c>
      <c r="T554" s="204">
        <v>0</v>
      </c>
      <c r="U554" s="204">
        <v>0</v>
      </c>
      <c r="V554" s="204">
        <v>0</v>
      </c>
      <c r="W554" s="204">
        <v>0</v>
      </c>
      <c r="X554" s="204">
        <v>0</v>
      </c>
      <c r="Y554" s="204">
        <v>0</v>
      </c>
      <c r="Z554" s="204">
        <v>0</v>
      </c>
      <c r="AA554" s="204">
        <v>0</v>
      </c>
      <c r="AB554" s="204">
        <v>0</v>
      </c>
      <c r="AC554" s="204">
        <v>0</v>
      </c>
      <c r="AD554" s="204">
        <v>0</v>
      </c>
      <c r="AE554" s="204">
        <v>0</v>
      </c>
      <c r="AF554" s="204">
        <v>0</v>
      </c>
      <c r="AG554" s="204">
        <v>0</v>
      </c>
      <c r="AH554" s="204">
        <v>0</v>
      </c>
      <c r="AI554" s="204">
        <v>0</v>
      </c>
      <c r="AJ554" s="204"/>
      <c r="AK554" s="204"/>
      <c r="AL554" s="204"/>
      <c r="AM554" s="204"/>
      <c r="AN554" s="204"/>
      <c r="AO554" s="204"/>
      <c r="AP554" s="204"/>
      <c r="AQ554" s="204"/>
      <c r="AR554" s="204"/>
      <c r="AS554" s="204"/>
      <c r="AT554" s="204"/>
      <c r="AU554" s="204"/>
      <c r="AV554" s="204"/>
      <c r="AW554" s="204"/>
      <c r="AX554" s="204"/>
      <c r="AY554" s="204" t="str">
        <f t="shared" si="162"/>
        <v>FINOXALINE</v>
      </c>
      <c r="AZ554" s="204" t="str">
        <f>IF(COUNTIF(AY:AY,AY554)=1,AY554,IF(AND(COUNTIF(AY:AY,AY554)&gt;1,COUNTIF(AZ$2:AZ553,AY554)&gt;=1),"",AY554))</f>
        <v>FINOXALINE</v>
      </c>
      <c r="BA554" s="204" t="str">
        <v/>
      </c>
      <c r="BB554" s="204" t="str">
        <f>IF(BA554="","",MAX(BB$2:BB553)+1)</f>
        <v/>
      </c>
      <c r="BC554" s="204"/>
      <c r="BD554" s="204">
        <v>552</v>
      </c>
      <c r="BE554" s="204" t="str">
        <f t="shared" si="163"/>
        <v>TRULEVA FLOW 50 MG/ML SUSPENSION INJECTABLE POUR PORCINS ET BOVINS</v>
      </c>
      <c r="BF554" s="204" t="str">
        <f t="shared" si="152"/>
        <v>INJ</v>
      </c>
      <c r="BG554" s="204" t="str">
        <f t="shared" si="153"/>
        <v>CEPHALOSPORINES 3&amp;4G</v>
      </c>
      <c r="BH554" s="204" t="str">
        <f t="shared" si="154"/>
        <v/>
      </c>
      <c r="BI554" s="204" t="str">
        <f t="shared" si="155"/>
        <v/>
      </c>
      <c r="BJ554" s="204" t="str">
        <f t="shared" si="156"/>
        <v>ceftiofur</v>
      </c>
      <c r="BK554" s="204" t="str">
        <f t="shared" si="157"/>
        <v/>
      </c>
      <c r="BL554" s="204" t="str">
        <f t="shared" si="158"/>
        <v/>
      </c>
      <c r="BM554" s="204" t="str">
        <f t="shared" si="164"/>
        <v>Ceftiofur</v>
      </c>
      <c r="BN554" s="204" t="str">
        <f t="shared" si="159"/>
        <v>Ceftiofur</v>
      </c>
      <c r="BO554" s="204" t="str">
        <f t="shared" si="160"/>
        <v/>
      </c>
      <c r="BP554" s="204" t="str">
        <f t="shared" si="161"/>
        <v/>
      </c>
      <c r="BQ554" s="204" t="str">
        <f t="shared" si="165"/>
        <v>Cephalosporines 3&amp;4G</v>
      </c>
      <c r="BR554" s="204" t="str">
        <f t="shared" si="166"/>
        <v>Cephalosporines 3&amp;4G</v>
      </c>
      <c r="BS554" s="204" t="str">
        <f t="shared" si="167"/>
        <v/>
      </c>
      <c r="BT554" s="204" t="str">
        <f t="shared" si="168"/>
        <v/>
      </c>
      <c r="BU554" s="104" t="str">
        <f t="shared" si="169"/>
        <v>Voie parentérale</v>
      </c>
      <c r="BV554" s="202" t="str">
        <f t="shared" si="170"/>
        <v>x</v>
      </c>
      <c r="BX554"/>
      <c r="BY554"/>
      <c r="BZ554"/>
      <c r="CA554"/>
      <c r="CB554"/>
      <c r="CD554"/>
      <c r="CO554" s="202">
        <v>553</v>
      </c>
    </row>
    <row r="555" spans="1:93" x14ac:dyDescent="0.25">
      <c r="A555" s="203" t="s">
        <v>3985</v>
      </c>
      <c r="B555" s="204" t="s">
        <v>3986</v>
      </c>
      <c r="C555" s="204" t="s">
        <v>884</v>
      </c>
      <c r="D555" s="210" t="s">
        <v>863</v>
      </c>
      <c r="E555" s="204" t="s">
        <v>852</v>
      </c>
      <c r="F555" s="204" t="s">
        <v>388</v>
      </c>
      <c r="G555" s="204" t="s">
        <v>853</v>
      </c>
      <c r="H555" s="204" t="s">
        <v>1446</v>
      </c>
      <c r="I555" s="204" t="s">
        <v>853</v>
      </c>
      <c r="J555" s="204" t="s">
        <v>1901</v>
      </c>
      <c r="K555" s="204" t="s">
        <v>1901</v>
      </c>
      <c r="L555" s="204" t="s">
        <v>2713</v>
      </c>
      <c r="M555" s="204" t="s">
        <v>213</v>
      </c>
      <c r="N555" s="204" t="s">
        <v>1275</v>
      </c>
      <c r="O555" s="204" t="s">
        <v>858</v>
      </c>
      <c r="P555" s="204" t="s">
        <v>859</v>
      </c>
      <c r="Q555" s="204" t="s">
        <v>1371</v>
      </c>
      <c r="R555" s="204">
        <v>20</v>
      </c>
      <c r="S555" s="204">
        <v>2</v>
      </c>
      <c r="T555" s="204">
        <v>0</v>
      </c>
      <c r="U555" s="204">
        <v>0</v>
      </c>
      <c r="V555" s="204">
        <v>0</v>
      </c>
      <c r="W555" s="204">
        <v>0</v>
      </c>
      <c r="X555" s="204">
        <v>0</v>
      </c>
      <c r="Y555" s="204">
        <v>0</v>
      </c>
      <c r="Z555" s="204">
        <v>0</v>
      </c>
      <c r="AA555" s="204">
        <v>0</v>
      </c>
      <c r="AB555" s="204">
        <v>0</v>
      </c>
      <c r="AC555" s="204">
        <v>0</v>
      </c>
      <c r="AD555" s="204">
        <v>15</v>
      </c>
      <c r="AE555" s="204">
        <v>2</v>
      </c>
      <c r="AF555" s="204">
        <v>0</v>
      </c>
      <c r="AG555" s="204">
        <v>0</v>
      </c>
      <c r="AH555" s="204">
        <v>0</v>
      </c>
      <c r="AI555" s="204">
        <v>0</v>
      </c>
      <c r="AJ555" s="204"/>
      <c r="AK555" s="204"/>
      <c r="AL555" s="204"/>
      <c r="AM555" s="204"/>
      <c r="AN555" s="204"/>
      <c r="AO555" s="204"/>
      <c r="AP555" s="204"/>
      <c r="AQ555" s="204"/>
      <c r="AR555" s="204"/>
      <c r="AS555" s="204"/>
      <c r="AT555" s="204"/>
      <c r="AU555" s="204"/>
      <c r="AV555" s="204"/>
      <c r="AW555" s="204"/>
      <c r="AX555" s="204"/>
      <c r="AY555" s="204" t="str">
        <f t="shared" si="162"/>
        <v>FLORFENIKEL 300 MG/ML SOLUTION INJECTABLE POUR BOVINS ET PORCINS</v>
      </c>
      <c r="AZ555" s="204" t="str">
        <f>IF(COUNTIF(AY:AY,AY555)=1,AY555,IF(AND(COUNTIF(AY:AY,AY555)&gt;1,COUNTIF(AZ$2:AZ554,AY555)&gt;=1),"",AY555))</f>
        <v>FLORFENIKEL 300 MG/ML SOLUTION INJECTABLE POUR BOVINS ET PORCINS</v>
      </c>
      <c r="BA555" s="204" t="str">
        <v/>
      </c>
      <c r="BB555" s="204" t="str">
        <f>IF(BA555="","",MAX(BB$2:BB554)+1)</f>
        <v/>
      </c>
      <c r="BC555" s="204"/>
      <c r="BD555" s="204">
        <v>553</v>
      </c>
      <c r="BE555" s="204" t="str">
        <f t="shared" si="163"/>
        <v>TRYMOX LA 150 MG/ML SUSPENSION INJECTABLE POUR BOVINS OVINS PORCINS CHIENS ET CHATS</v>
      </c>
      <c r="BF555" s="204" t="str">
        <f t="shared" si="152"/>
        <v>INJ</v>
      </c>
      <c r="BG555" s="204" t="str">
        <f t="shared" si="153"/>
        <v>MACROLIDES</v>
      </c>
      <c r="BH555" s="204" t="str">
        <f t="shared" si="154"/>
        <v/>
      </c>
      <c r="BI555" s="204" t="str">
        <f t="shared" si="155"/>
        <v/>
      </c>
      <c r="BJ555" s="204" t="str">
        <f t="shared" si="156"/>
        <v>tulathromycin</v>
      </c>
      <c r="BK555" s="204" t="str">
        <f t="shared" si="157"/>
        <v/>
      </c>
      <c r="BL555" s="204" t="str">
        <f t="shared" si="158"/>
        <v/>
      </c>
      <c r="BM555" s="204" t="str">
        <f t="shared" si="164"/>
        <v>Tulathromycine</v>
      </c>
      <c r="BN555" s="204" t="str">
        <f t="shared" si="159"/>
        <v>Tulathromycine</v>
      </c>
      <c r="BO555" s="204" t="str">
        <f t="shared" si="160"/>
        <v/>
      </c>
      <c r="BP555" s="204" t="str">
        <f t="shared" si="161"/>
        <v/>
      </c>
      <c r="BQ555" s="204" t="str">
        <f t="shared" si="165"/>
        <v>Macrolides</v>
      </c>
      <c r="BR555" s="204" t="str">
        <f t="shared" si="166"/>
        <v>Macrolides</v>
      </c>
      <c r="BS555" s="204" t="str">
        <f t="shared" si="167"/>
        <v/>
      </c>
      <c r="BT555" s="204" t="str">
        <f t="shared" si="168"/>
        <v/>
      </c>
      <c r="BU555" s="104" t="str">
        <f t="shared" si="169"/>
        <v>Voie parentérale</v>
      </c>
      <c r="BV555" s="202" t="str">
        <f t="shared" si="170"/>
        <v/>
      </c>
      <c r="BX555"/>
      <c r="BY555"/>
      <c r="BZ555"/>
      <c r="CA555"/>
      <c r="CB555"/>
      <c r="CD555"/>
      <c r="CO555" s="202">
        <v>554</v>
      </c>
    </row>
    <row r="556" spans="1:93" x14ac:dyDescent="0.25">
      <c r="A556" s="203" t="s">
        <v>3985</v>
      </c>
      <c r="B556" s="204" t="s">
        <v>3987</v>
      </c>
      <c r="C556" s="204" t="s">
        <v>880</v>
      </c>
      <c r="D556" s="210" t="s">
        <v>851</v>
      </c>
      <c r="E556" s="204" t="s">
        <v>852</v>
      </c>
      <c r="F556" s="204" t="s">
        <v>388</v>
      </c>
      <c r="G556" s="204" t="s">
        <v>853</v>
      </c>
      <c r="H556" s="204" t="s">
        <v>1446</v>
      </c>
      <c r="I556" s="204" t="s">
        <v>853</v>
      </c>
      <c r="J556" s="204" t="s">
        <v>1901</v>
      </c>
      <c r="K556" s="204" t="s">
        <v>1901</v>
      </c>
      <c r="L556" s="204" t="s">
        <v>2713</v>
      </c>
      <c r="M556" s="204" t="s">
        <v>213</v>
      </c>
      <c r="N556" s="204" t="s">
        <v>1275</v>
      </c>
      <c r="O556" s="204" t="s">
        <v>858</v>
      </c>
      <c r="P556" s="204" t="s">
        <v>859</v>
      </c>
      <c r="Q556" s="204" t="s">
        <v>885</v>
      </c>
      <c r="R556" s="204">
        <v>20</v>
      </c>
      <c r="S556" s="204">
        <v>2</v>
      </c>
      <c r="T556" s="204">
        <v>0</v>
      </c>
      <c r="U556" s="204">
        <v>0</v>
      </c>
      <c r="V556" s="204">
        <v>0</v>
      </c>
      <c r="W556" s="204">
        <v>0</v>
      </c>
      <c r="X556" s="204">
        <v>0</v>
      </c>
      <c r="Y556" s="204">
        <v>0</v>
      </c>
      <c r="Z556" s="204">
        <v>0</v>
      </c>
      <c r="AA556" s="204">
        <v>0</v>
      </c>
      <c r="AB556" s="204">
        <v>0</v>
      </c>
      <c r="AC556" s="204">
        <v>0</v>
      </c>
      <c r="AD556" s="204">
        <v>15</v>
      </c>
      <c r="AE556" s="204">
        <v>2</v>
      </c>
      <c r="AF556" s="204">
        <v>0</v>
      </c>
      <c r="AG556" s="204">
        <v>0</v>
      </c>
      <c r="AH556" s="204">
        <v>0</v>
      </c>
      <c r="AI556" s="204">
        <v>0</v>
      </c>
      <c r="AJ556" s="204"/>
      <c r="AK556" s="204"/>
      <c r="AL556" s="204"/>
      <c r="AM556" s="204"/>
      <c r="AN556" s="204"/>
      <c r="AO556" s="204"/>
      <c r="AP556" s="204"/>
      <c r="AQ556" s="204"/>
      <c r="AR556" s="204"/>
      <c r="AS556" s="204"/>
      <c r="AT556" s="204"/>
      <c r="AU556" s="204"/>
      <c r="AV556" s="204"/>
      <c r="AW556" s="204"/>
      <c r="AX556" s="204"/>
      <c r="AY556" s="204" t="str">
        <f t="shared" si="162"/>
        <v>FLORFENIKEL 300 MG/ML SOLUTION INJECTABLE POUR BOVINS ET PORCINS</v>
      </c>
      <c r="AZ556" s="204" t="str">
        <f>IF(COUNTIF(AY:AY,AY556)=1,AY556,IF(AND(COUNTIF(AY:AY,AY556)&gt;1,COUNTIF(AZ$2:AZ555,AY556)&gt;=1),"",AY556))</f>
        <v/>
      </c>
      <c r="BA556" s="204" t="str">
        <v/>
      </c>
      <c r="BB556" s="204" t="str">
        <f>IF(BA556="","",MAX(BB$2:BB555)+1)</f>
        <v/>
      </c>
      <c r="BC556" s="204"/>
      <c r="BD556" s="204">
        <v>554</v>
      </c>
      <c r="BE556" s="204" t="str">
        <f t="shared" si="163"/>
        <v>TULAXA 100 MG/ML SOLUTION INJECTABLE POUR BOVINS PORCINS ET OVINS</v>
      </c>
      <c r="BF556" s="204" t="str">
        <f t="shared" si="152"/>
        <v>INJ</v>
      </c>
      <c r="BG556" s="204" t="str">
        <f t="shared" si="153"/>
        <v>MACROLIDES</v>
      </c>
      <c r="BH556" s="204" t="str">
        <f t="shared" si="154"/>
        <v/>
      </c>
      <c r="BI556" s="204" t="str">
        <f t="shared" si="155"/>
        <v/>
      </c>
      <c r="BJ556" s="204" t="str">
        <f t="shared" si="156"/>
        <v>tulathromycin</v>
      </c>
      <c r="BK556" s="204" t="str">
        <f t="shared" si="157"/>
        <v/>
      </c>
      <c r="BL556" s="204" t="str">
        <f t="shared" si="158"/>
        <v/>
      </c>
      <c r="BM556" s="204" t="str">
        <f t="shared" si="164"/>
        <v>Tulathromycine</v>
      </c>
      <c r="BN556" s="204" t="str">
        <f t="shared" si="159"/>
        <v>Tulathromycine</v>
      </c>
      <c r="BO556" s="204" t="str">
        <f t="shared" si="160"/>
        <v/>
      </c>
      <c r="BP556" s="204" t="str">
        <f t="shared" si="161"/>
        <v/>
      </c>
      <c r="BQ556" s="204" t="str">
        <f t="shared" si="165"/>
        <v>Macrolides</v>
      </c>
      <c r="BR556" s="204" t="str">
        <f t="shared" si="166"/>
        <v>Macrolides</v>
      </c>
      <c r="BS556" s="204" t="str">
        <f t="shared" si="167"/>
        <v/>
      </c>
      <c r="BT556" s="204" t="str">
        <f t="shared" si="168"/>
        <v/>
      </c>
      <c r="BU556" s="104" t="str">
        <f t="shared" si="169"/>
        <v>Voie parentérale</v>
      </c>
      <c r="BV556" s="202" t="str">
        <f t="shared" si="170"/>
        <v/>
      </c>
      <c r="BX556"/>
      <c r="BY556"/>
      <c r="BZ556"/>
      <c r="CA556"/>
      <c r="CB556"/>
      <c r="CD556"/>
      <c r="CO556" s="202">
        <v>555</v>
      </c>
    </row>
    <row r="557" spans="1:93" x14ac:dyDescent="0.25">
      <c r="A557" s="203" t="s">
        <v>3770</v>
      </c>
      <c r="B557" s="204" t="s">
        <v>3771</v>
      </c>
      <c r="C557" s="204" t="s">
        <v>880</v>
      </c>
      <c r="D557" s="210" t="s">
        <v>851</v>
      </c>
      <c r="E557" s="204" t="s">
        <v>852</v>
      </c>
      <c r="F557" s="204" t="s">
        <v>389</v>
      </c>
      <c r="G557" s="204" t="s">
        <v>853</v>
      </c>
      <c r="H557" s="204" t="s">
        <v>1446</v>
      </c>
      <c r="I557" s="204" t="s">
        <v>853</v>
      </c>
      <c r="J557" s="204" t="s">
        <v>1901</v>
      </c>
      <c r="K557" s="204" t="s">
        <v>1901</v>
      </c>
      <c r="L557" s="204" t="s">
        <v>2713</v>
      </c>
      <c r="M557" s="204" t="s">
        <v>213</v>
      </c>
      <c r="N557" s="204" t="s">
        <v>1275</v>
      </c>
      <c r="O557" s="204" t="s">
        <v>858</v>
      </c>
      <c r="P557" s="204" t="s">
        <v>859</v>
      </c>
      <c r="Q557" s="204" t="s">
        <v>885</v>
      </c>
      <c r="R557" s="204">
        <v>30</v>
      </c>
      <c r="S557" s="204">
        <v>1</v>
      </c>
      <c r="T557" s="204">
        <v>0</v>
      </c>
      <c r="U557" s="204">
        <v>0</v>
      </c>
      <c r="V557" s="204">
        <v>0</v>
      </c>
      <c r="W557" s="204">
        <v>0</v>
      </c>
      <c r="X557" s="204">
        <v>0</v>
      </c>
      <c r="Y557" s="204">
        <v>0</v>
      </c>
      <c r="Z557" s="204">
        <v>0</v>
      </c>
      <c r="AA557" s="204">
        <v>0</v>
      </c>
      <c r="AB557" s="204">
        <v>0</v>
      </c>
      <c r="AC557" s="204">
        <v>0</v>
      </c>
      <c r="AD557" s="204">
        <v>22.5</v>
      </c>
      <c r="AE557" s="204">
        <v>1</v>
      </c>
      <c r="AF557" s="204">
        <v>0</v>
      </c>
      <c r="AG557" s="204">
        <v>0</v>
      </c>
      <c r="AH557" s="204">
        <v>0</v>
      </c>
      <c r="AI557" s="204">
        <v>0</v>
      </c>
      <c r="AJ557" s="204"/>
      <c r="AK557" s="204"/>
      <c r="AL557" s="204"/>
      <c r="AM557" s="204"/>
      <c r="AN557" s="204"/>
      <c r="AO557" s="204"/>
      <c r="AP557" s="204"/>
      <c r="AQ557" s="204"/>
      <c r="AR557" s="204"/>
      <c r="AS557" s="204"/>
      <c r="AT557" s="204"/>
      <c r="AU557" s="204"/>
      <c r="AV557" s="204"/>
      <c r="AW557" s="204"/>
      <c r="AX557" s="204"/>
      <c r="AY557" s="204" t="str">
        <f t="shared" si="162"/>
        <v>FLORGANE 300 MG/ML SUSPENSION INJECTABLE POUR BOVINS ET PORCINS</v>
      </c>
      <c r="AZ557" s="204" t="str">
        <f>IF(COUNTIF(AY:AY,AY557)=1,AY557,IF(AND(COUNTIF(AY:AY,AY557)&gt;1,COUNTIF(AZ$2:AZ556,AY557)&gt;=1),"",AY557))</f>
        <v>FLORGANE 300 MG/ML SUSPENSION INJECTABLE POUR BOVINS ET PORCINS</v>
      </c>
      <c r="BA557" s="204" t="str">
        <v/>
      </c>
      <c r="BB557" s="204" t="str">
        <f>IF(BA557="","",MAX(BB$2:BB556)+1)</f>
        <v/>
      </c>
      <c r="BC557" s="204"/>
      <c r="BD557" s="204">
        <v>555</v>
      </c>
      <c r="BE557" s="204" t="str">
        <f t="shared" si="163"/>
        <v>TULOXXIN 100 MG/ML SOLUTION INJECTABLE POUR BOVINS PORCINS ET OVINS</v>
      </c>
      <c r="BF557" s="204" t="str">
        <f t="shared" si="152"/>
        <v>INJ</v>
      </c>
      <c r="BG557" s="204" t="str">
        <f t="shared" si="153"/>
        <v>PLEUROMUTILINES</v>
      </c>
      <c r="BH557" s="204" t="str">
        <f t="shared" si="154"/>
        <v/>
      </c>
      <c r="BI557" s="204" t="str">
        <f t="shared" si="155"/>
        <v/>
      </c>
      <c r="BJ557" s="204" t="str">
        <f t="shared" si="156"/>
        <v>tiamulin</v>
      </c>
      <c r="BK557" s="204" t="str">
        <f t="shared" si="157"/>
        <v/>
      </c>
      <c r="BL557" s="204" t="str">
        <f t="shared" si="158"/>
        <v/>
      </c>
      <c r="BM557" s="204" t="str">
        <f t="shared" si="164"/>
        <v>Tiamuline</v>
      </c>
      <c r="BN557" s="204" t="str">
        <f t="shared" si="159"/>
        <v>Tiamuline</v>
      </c>
      <c r="BO557" s="204" t="str">
        <f t="shared" si="160"/>
        <v/>
      </c>
      <c r="BP557" s="204" t="str">
        <f t="shared" si="161"/>
        <v/>
      </c>
      <c r="BQ557" s="204" t="str">
        <f t="shared" si="165"/>
        <v>Pleuromutilines</v>
      </c>
      <c r="BR557" s="204" t="str">
        <f t="shared" si="166"/>
        <v>Pleuromutilines</v>
      </c>
      <c r="BS557" s="204" t="str">
        <f t="shared" si="167"/>
        <v/>
      </c>
      <c r="BT557" s="204" t="str">
        <f t="shared" si="168"/>
        <v/>
      </c>
      <c r="BU557" s="104" t="str">
        <f t="shared" si="169"/>
        <v>Voie parentérale</v>
      </c>
      <c r="BV557" s="202" t="str">
        <f t="shared" si="170"/>
        <v/>
      </c>
      <c r="BX557"/>
      <c r="BY557"/>
      <c r="BZ557"/>
      <c r="CA557"/>
      <c r="CB557"/>
      <c r="CD557"/>
      <c r="CO557" s="202">
        <v>556</v>
      </c>
    </row>
    <row r="558" spans="1:93" x14ac:dyDescent="0.25">
      <c r="A558" s="203" t="s">
        <v>3770</v>
      </c>
      <c r="B558" s="204" t="s">
        <v>3772</v>
      </c>
      <c r="C558" s="204" t="s">
        <v>884</v>
      </c>
      <c r="D558" s="210" t="s">
        <v>863</v>
      </c>
      <c r="E558" s="204" t="s">
        <v>852</v>
      </c>
      <c r="F558" s="204" t="s">
        <v>389</v>
      </c>
      <c r="G558" s="204" t="s">
        <v>853</v>
      </c>
      <c r="H558" s="204" t="s">
        <v>1446</v>
      </c>
      <c r="I558" s="204" t="s">
        <v>853</v>
      </c>
      <c r="J558" s="204" t="s">
        <v>1901</v>
      </c>
      <c r="K558" s="204" t="s">
        <v>1901</v>
      </c>
      <c r="L558" s="204" t="s">
        <v>2713</v>
      </c>
      <c r="M558" s="204" t="s">
        <v>213</v>
      </c>
      <c r="N558" s="204" t="s">
        <v>1275</v>
      </c>
      <c r="O558" s="204" t="s">
        <v>858</v>
      </c>
      <c r="P558" s="204" t="s">
        <v>859</v>
      </c>
      <c r="Q558" s="204" t="s">
        <v>1371</v>
      </c>
      <c r="R558" s="204">
        <v>30</v>
      </c>
      <c r="S558" s="204">
        <v>1</v>
      </c>
      <c r="T558" s="204">
        <v>0</v>
      </c>
      <c r="U558" s="204">
        <v>0</v>
      </c>
      <c r="V558" s="204">
        <v>0</v>
      </c>
      <c r="W558" s="204">
        <v>0</v>
      </c>
      <c r="X558" s="204">
        <v>0</v>
      </c>
      <c r="Y558" s="204">
        <v>0</v>
      </c>
      <c r="Z558" s="204">
        <v>0</v>
      </c>
      <c r="AA558" s="204">
        <v>0</v>
      </c>
      <c r="AB558" s="204">
        <v>0</v>
      </c>
      <c r="AC558" s="204">
        <v>0</v>
      </c>
      <c r="AD558" s="204">
        <v>22.5</v>
      </c>
      <c r="AE558" s="204">
        <v>1</v>
      </c>
      <c r="AF558" s="204">
        <v>0</v>
      </c>
      <c r="AG558" s="204">
        <v>0</v>
      </c>
      <c r="AH558" s="204">
        <v>0</v>
      </c>
      <c r="AI558" s="204">
        <v>0</v>
      </c>
      <c r="AJ558" s="204"/>
      <c r="AK558" s="204"/>
      <c r="AL558" s="204"/>
      <c r="AM558" s="204"/>
      <c r="AN558" s="204"/>
      <c r="AO558" s="204"/>
      <c r="AP558" s="204"/>
      <c r="AQ558" s="204"/>
      <c r="AR558" s="204"/>
      <c r="AS558" s="204"/>
      <c r="AT558" s="204"/>
      <c r="AU558" s="204"/>
      <c r="AV558" s="204"/>
      <c r="AW558" s="204"/>
      <c r="AX558" s="204"/>
      <c r="AY558" s="204" t="str">
        <f t="shared" si="162"/>
        <v>FLORGANE 300 MG/ML SUSPENSION INJECTABLE POUR BOVINS ET PORCINS</v>
      </c>
      <c r="AZ558" s="204" t="str">
        <f>IF(COUNTIF(AY:AY,AY558)=1,AY558,IF(AND(COUNTIF(AY:AY,AY558)&gt;1,COUNTIF(AZ$2:AZ557,AY558)&gt;=1),"",AY558))</f>
        <v/>
      </c>
      <c r="BA558" s="204" t="str">
        <v/>
      </c>
      <c r="BB558" s="204" t="str">
        <f>IF(BA558="","",MAX(BB$2:BB557)+1)</f>
        <v/>
      </c>
      <c r="BC558" s="204"/>
      <c r="BD558" s="204">
        <v>556</v>
      </c>
      <c r="BE558" s="204" t="str">
        <f t="shared" si="163"/>
        <v>TYAWALT 364,28 MG/G GRANULES POUR ADMINISTRATION DANS L'EAU DE BOISSON DES PORCS, DES POULETS ET DES DINDES</v>
      </c>
      <c r="BF558" s="204" t="str">
        <f t="shared" si="152"/>
        <v>ORAL</v>
      </c>
      <c r="BG558" s="204" t="str">
        <f t="shared" si="153"/>
        <v>MACROLIDES</v>
      </c>
      <c r="BH558" s="204" t="str">
        <f t="shared" si="154"/>
        <v/>
      </c>
      <c r="BI558" s="204" t="str">
        <f t="shared" si="155"/>
        <v/>
      </c>
      <c r="BJ558" s="204" t="str">
        <f t="shared" si="156"/>
        <v>tylosin</v>
      </c>
      <c r="BK558" s="204" t="str">
        <f t="shared" si="157"/>
        <v/>
      </c>
      <c r="BL558" s="204" t="str">
        <f t="shared" si="158"/>
        <v/>
      </c>
      <c r="BM558" s="204" t="str">
        <f t="shared" si="164"/>
        <v>Tylosine</v>
      </c>
      <c r="BN558" s="204" t="str">
        <f t="shared" si="159"/>
        <v>Tylosine</v>
      </c>
      <c r="BO558" s="204" t="str">
        <f t="shared" si="160"/>
        <v/>
      </c>
      <c r="BP558" s="204" t="str">
        <f t="shared" si="161"/>
        <v/>
      </c>
      <c r="BQ558" s="204" t="str">
        <f t="shared" si="165"/>
        <v>Macrolides</v>
      </c>
      <c r="BR558" s="204" t="str">
        <f t="shared" si="166"/>
        <v>Macrolides</v>
      </c>
      <c r="BS558" s="204" t="str">
        <f t="shared" si="167"/>
        <v/>
      </c>
      <c r="BT558" s="204" t="str">
        <f t="shared" si="168"/>
        <v/>
      </c>
      <c r="BU558" s="104" t="str">
        <f t="shared" si="169"/>
        <v>Voie orale  hors prémélanges médicamenteux</v>
      </c>
      <c r="BV558" s="202" t="str">
        <f t="shared" si="170"/>
        <v/>
      </c>
      <c r="BX558"/>
      <c r="BY558"/>
      <c r="BZ558"/>
      <c r="CA558"/>
      <c r="CB558"/>
      <c r="CD558"/>
      <c r="CO558" s="202">
        <v>557</v>
      </c>
    </row>
    <row r="559" spans="1:93" x14ac:dyDescent="0.25">
      <c r="A559" s="203" t="s">
        <v>3701</v>
      </c>
      <c r="B559" s="204" t="s">
        <v>3702</v>
      </c>
      <c r="C559" s="204" t="s">
        <v>2003</v>
      </c>
      <c r="D559" s="210" t="s">
        <v>851</v>
      </c>
      <c r="E559" s="204" t="s">
        <v>852</v>
      </c>
      <c r="F559" s="204" t="s">
        <v>390</v>
      </c>
      <c r="G559" s="204" t="s">
        <v>853</v>
      </c>
      <c r="H559" s="204" t="s">
        <v>1446</v>
      </c>
      <c r="I559" s="204" t="s">
        <v>853</v>
      </c>
      <c r="J559" s="204" t="s">
        <v>1901</v>
      </c>
      <c r="K559" s="204" t="s">
        <v>1901</v>
      </c>
      <c r="L559" s="204" t="s">
        <v>2713</v>
      </c>
      <c r="M559" s="204" t="s">
        <v>213</v>
      </c>
      <c r="N559" s="204" t="s">
        <v>1275</v>
      </c>
      <c r="O559" s="204" t="s">
        <v>858</v>
      </c>
      <c r="P559" s="204" t="s">
        <v>859</v>
      </c>
      <c r="Q559" s="204" t="s">
        <v>885</v>
      </c>
      <c r="R559" s="204">
        <v>20</v>
      </c>
      <c r="S559" s="204">
        <v>2</v>
      </c>
      <c r="T559" s="204">
        <v>0</v>
      </c>
      <c r="U559" s="204">
        <v>0</v>
      </c>
      <c r="V559" s="204">
        <v>0</v>
      </c>
      <c r="W559" s="204">
        <v>0</v>
      </c>
      <c r="X559" s="204">
        <v>15</v>
      </c>
      <c r="Y559" s="204">
        <v>2</v>
      </c>
      <c r="Z559" s="204">
        <v>0</v>
      </c>
      <c r="AA559" s="204">
        <v>0</v>
      </c>
      <c r="AB559" s="204">
        <v>0</v>
      </c>
      <c r="AC559" s="204">
        <v>0</v>
      </c>
      <c r="AD559" s="204">
        <v>15</v>
      </c>
      <c r="AE559" s="204">
        <v>2</v>
      </c>
      <c r="AF559" s="204">
        <v>0</v>
      </c>
      <c r="AG559" s="204">
        <v>0</v>
      </c>
      <c r="AH559" s="204">
        <v>0</v>
      </c>
      <c r="AI559" s="204">
        <v>0</v>
      </c>
      <c r="AJ559" s="204"/>
      <c r="AK559" s="204"/>
      <c r="AL559" s="204"/>
      <c r="AM559" s="204"/>
      <c r="AN559" s="204"/>
      <c r="AO559" s="204"/>
      <c r="AP559" s="204"/>
      <c r="AQ559" s="204"/>
      <c r="AR559" s="204"/>
      <c r="AS559" s="204"/>
      <c r="AT559" s="204"/>
      <c r="AU559" s="204"/>
      <c r="AV559" s="204"/>
      <c r="AW559" s="204"/>
      <c r="AX559" s="204"/>
      <c r="AY559" s="204" t="str">
        <f t="shared" si="162"/>
        <v>FLORKEM 300 MG/ML SOLUTION INJECTABLE POUR BOVINS ET PORCINS</v>
      </c>
      <c r="AZ559" s="204" t="str">
        <f>IF(COUNTIF(AY:AY,AY559)=1,AY559,IF(AND(COUNTIF(AY:AY,AY559)&gt;1,COUNTIF(AZ$2:AZ558,AY559)&gt;=1),"",AY559))</f>
        <v>FLORKEM 300 MG/ML SOLUTION INJECTABLE POUR BOVINS ET PORCINS</v>
      </c>
      <c r="BA559" s="204" t="str">
        <v/>
      </c>
      <c r="BB559" s="204" t="str">
        <f>IF(BA559="","",MAX(BB$2:BB558)+1)</f>
        <v/>
      </c>
      <c r="BC559" s="204"/>
      <c r="BD559" s="204">
        <v>557</v>
      </c>
      <c r="BE559" s="204" t="str">
        <f t="shared" si="163"/>
        <v>TYLAN 100 PREMIX</v>
      </c>
      <c r="BF559" s="204" t="str">
        <f t="shared" si="152"/>
        <v>PM</v>
      </c>
      <c r="BG559" s="204" t="str">
        <f t="shared" si="153"/>
        <v>MACROLIDES</v>
      </c>
      <c r="BH559" s="204" t="str">
        <f t="shared" si="154"/>
        <v/>
      </c>
      <c r="BI559" s="204" t="str">
        <f t="shared" si="155"/>
        <v/>
      </c>
      <c r="BJ559" s="204" t="str">
        <f t="shared" si="156"/>
        <v>tylosin</v>
      </c>
      <c r="BK559" s="204" t="str">
        <f t="shared" si="157"/>
        <v/>
      </c>
      <c r="BL559" s="204" t="str">
        <f t="shared" si="158"/>
        <v/>
      </c>
      <c r="BM559" s="204" t="str">
        <f t="shared" si="164"/>
        <v>Tylosine</v>
      </c>
      <c r="BN559" s="204" t="str">
        <f t="shared" si="159"/>
        <v>Tylosine</v>
      </c>
      <c r="BO559" s="204" t="str">
        <f t="shared" si="160"/>
        <v/>
      </c>
      <c r="BP559" s="204" t="str">
        <f t="shared" si="161"/>
        <v/>
      </c>
      <c r="BQ559" s="204" t="str">
        <f t="shared" si="165"/>
        <v>Macrolides</v>
      </c>
      <c r="BR559" s="204" t="str">
        <f t="shared" si="166"/>
        <v>Macrolides</v>
      </c>
      <c r="BS559" s="204" t="str">
        <f t="shared" si="167"/>
        <v/>
      </c>
      <c r="BT559" s="204" t="str">
        <f t="shared" si="168"/>
        <v/>
      </c>
      <c r="BU559" s="104" t="str">
        <f t="shared" si="169"/>
        <v>Prémélanges médicamenteux</v>
      </c>
      <c r="BV559" s="202" t="str">
        <f t="shared" si="170"/>
        <v/>
      </c>
      <c r="BX559"/>
      <c r="BY559"/>
      <c r="BZ559"/>
      <c r="CA559"/>
      <c r="CB559"/>
      <c r="CD559"/>
      <c r="CO559" s="202">
        <v>558</v>
      </c>
    </row>
    <row r="560" spans="1:93" x14ac:dyDescent="0.25">
      <c r="A560" s="203" t="s">
        <v>3701</v>
      </c>
      <c r="B560" s="204" t="s">
        <v>3703</v>
      </c>
      <c r="C560" s="204" t="s">
        <v>2006</v>
      </c>
      <c r="D560" s="210" t="s">
        <v>863</v>
      </c>
      <c r="E560" s="204" t="s">
        <v>852</v>
      </c>
      <c r="F560" s="204" t="s">
        <v>390</v>
      </c>
      <c r="G560" s="204" t="s">
        <v>853</v>
      </c>
      <c r="H560" s="204" t="s">
        <v>1446</v>
      </c>
      <c r="I560" s="204" t="s">
        <v>853</v>
      </c>
      <c r="J560" s="204" t="s">
        <v>1901</v>
      </c>
      <c r="K560" s="204" t="s">
        <v>1901</v>
      </c>
      <c r="L560" s="204" t="s">
        <v>2713</v>
      </c>
      <c r="M560" s="204" t="s">
        <v>213</v>
      </c>
      <c r="N560" s="204" t="s">
        <v>1275</v>
      </c>
      <c r="O560" s="204" t="s">
        <v>858</v>
      </c>
      <c r="P560" s="204" t="s">
        <v>859</v>
      </c>
      <c r="Q560" s="204" t="s">
        <v>1371</v>
      </c>
      <c r="R560" s="204">
        <v>20</v>
      </c>
      <c r="S560" s="204">
        <v>2</v>
      </c>
      <c r="T560" s="204">
        <v>0</v>
      </c>
      <c r="U560" s="204">
        <v>0</v>
      </c>
      <c r="V560" s="204">
        <v>0</v>
      </c>
      <c r="W560" s="204">
        <v>0</v>
      </c>
      <c r="X560" s="204">
        <v>15</v>
      </c>
      <c r="Y560" s="204">
        <v>2</v>
      </c>
      <c r="Z560" s="204">
        <v>0</v>
      </c>
      <c r="AA560" s="204">
        <v>0</v>
      </c>
      <c r="AB560" s="204">
        <v>0</v>
      </c>
      <c r="AC560" s="204">
        <v>0</v>
      </c>
      <c r="AD560" s="204">
        <v>15</v>
      </c>
      <c r="AE560" s="204">
        <v>2</v>
      </c>
      <c r="AF560" s="204">
        <v>0</v>
      </c>
      <c r="AG560" s="204">
        <v>0</v>
      </c>
      <c r="AH560" s="204">
        <v>0</v>
      </c>
      <c r="AI560" s="204">
        <v>0</v>
      </c>
      <c r="AJ560" s="204"/>
      <c r="AK560" s="204"/>
      <c r="AL560" s="204"/>
      <c r="AM560" s="204"/>
      <c r="AN560" s="204"/>
      <c r="AO560" s="204"/>
      <c r="AP560" s="204"/>
      <c r="AQ560" s="204"/>
      <c r="AR560" s="204"/>
      <c r="AS560" s="204"/>
      <c r="AT560" s="204"/>
      <c r="AU560" s="204"/>
      <c r="AV560" s="204"/>
      <c r="AW560" s="204"/>
      <c r="AX560" s="204"/>
      <c r="AY560" s="204" t="str">
        <f t="shared" si="162"/>
        <v>FLORKEM 300 MG/ML SOLUTION INJECTABLE POUR BOVINS ET PORCINS</v>
      </c>
      <c r="AZ560" s="204" t="str">
        <f>IF(COUNTIF(AY:AY,AY560)=1,AY560,IF(AND(COUNTIF(AY:AY,AY560)&gt;1,COUNTIF(AZ$2:AZ559,AY560)&gt;=1),"",AY560))</f>
        <v/>
      </c>
      <c r="BA560" s="204" t="str">
        <v/>
      </c>
      <c r="BB560" s="204" t="str">
        <f>IF(BA560="","",MAX(BB$2:BB559)+1)</f>
        <v/>
      </c>
      <c r="BC560" s="204"/>
      <c r="BD560" s="204">
        <v>558</v>
      </c>
      <c r="BE560" s="204" t="str">
        <f t="shared" si="163"/>
        <v>TYLAN 20 PREMIX</v>
      </c>
      <c r="BF560" s="204" t="str">
        <f t="shared" si="152"/>
        <v>PM</v>
      </c>
      <c r="BG560" s="204" t="str">
        <f t="shared" si="153"/>
        <v>MACROLIDES</v>
      </c>
      <c r="BH560" s="204" t="str">
        <f t="shared" si="154"/>
        <v/>
      </c>
      <c r="BI560" s="204" t="str">
        <f t="shared" si="155"/>
        <v/>
      </c>
      <c r="BJ560" s="204" t="str">
        <f t="shared" si="156"/>
        <v>tylosin</v>
      </c>
      <c r="BK560" s="204" t="str">
        <f t="shared" si="157"/>
        <v/>
      </c>
      <c r="BL560" s="204" t="str">
        <f t="shared" si="158"/>
        <v/>
      </c>
      <c r="BM560" s="204" t="str">
        <f t="shared" si="164"/>
        <v>Tylosine</v>
      </c>
      <c r="BN560" s="204" t="str">
        <f t="shared" si="159"/>
        <v>Tylosine</v>
      </c>
      <c r="BO560" s="204" t="str">
        <f t="shared" si="160"/>
        <v/>
      </c>
      <c r="BP560" s="204" t="str">
        <f t="shared" si="161"/>
        <v/>
      </c>
      <c r="BQ560" s="204" t="str">
        <f t="shared" si="165"/>
        <v>Macrolides</v>
      </c>
      <c r="BR560" s="204" t="str">
        <f t="shared" si="166"/>
        <v>Macrolides</v>
      </c>
      <c r="BS560" s="204" t="str">
        <f t="shared" si="167"/>
        <v/>
      </c>
      <c r="BT560" s="204" t="str">
        <f t="shared" si="168"/>
        <v/>
      </c>
      <c r="BU560" s="104" t="str">
        <f t="shared" si="169"/>
        <v>Prémélanges médicamenteux</v>
      </c>
      <c r="BV560" s="202" t="str">
        <f t="shared" si="170"/>
        <v/>
      </c>
      <c r="BX560"/>
      <c r="BY560"/>
      <c r="BZ560"/>
      <c r="CA560"/>
      <c r="CB560"/>
      <c r="CD560"/>
      <c r="CO560" s="202">
        <v>559</v>
      </c>
    </row>
    <row r="561" spans="1:93" x14ac:dyDescent="0.25">
      <c r="A561" s="203" t="s">
        <v>3773</v>
      </c>
      <c r="B561" s="204" t="s">
        <v>3774</v>
      </c>
      <c r="C561" s="204" t="s">
        <v>2084</v>
      </c>
      <c r="D561" s="210" t="s">
        <v>947</v>
      </c>
      <c r="E561" s="204" t="s">
        <v>906</v>
      </c>
      <c r="F561" s="204" t="s">
        <v>3775</v>
      </c>
      <c r="G561" s="204" t="s">
        <v>908</v>
      </c>
      <c r="H561" s="204" t="s">
        <v>909</v>
      </c>
      <c r="I561" s="204" t="s">
        <v>910</v>
      </c>
      <c r="J561" s="204" t="s">
        <v>2559</v>
      </c>
      <c r="K561" s="204" t="s">
        <v>2559</v>
      </c>
      <c r="L561" s="204" t="s">
        <v>2560</v>
      </c>
      <c r="M561" s="204" t="s">
        <v>213</v>
      </c>
      <c r="N561" s="204" t="s">
        <v>1071</v>
      </c>
      <c r="O561" s="204" t="s">
        <v>918</v>
      </c>
      <c r="P561" s="204" t="s">
        <v>859</v>
      </c>
      <c r="Q561" s="204" t="s">
        <v>2284</v>
      </c>
      <c r="R561" s="204">
        <v>0</v>
      </c>
      <c r="S561" s="204">
        <v>0</v>
      </c>
      <c r="T561" s="204">
        <v>5</v>
      </c>
      <c r="U561" s="204">
        <v>21</v>
      </c>
      <c r="V561" s="204">
        <v>0</v>
      </c>
      <c r="W561" s="204">
        <v>0</v>
      </c>
      <c r="X561" s="204">
        <v>0</v>
      </c>
      <c r="Y561" s="204">
        <v>0</v>
      </c>
      <c r="Z561" s="204">
        <v>0</v>
      </c>
      <c r="AA561" s="204">
        <v>0</v>
      </c>
      <c r="AB561" s="204">
        <v>0</v>
      </c>
      <c r="AC561" s="204">
        <v>0</v>
      </c>
      <c r="AD561" s="204">
        <v>0</v>
      </c>
      <c r="AE561" s="204">
        <v>0</v>
      </c>
      <c r="AF561" s="204">
        <v>0</v>
      </c>
      <c r="AG561" s="204">
        <v>0</v>
      </c>
      <c r="AH561" s="204">
        <v>0</v>
      </c>
      <c r="AI561" s="204">
        <v>0</v>
      </c>
      <c r="AJ561" s="204"/>
      <c r="AK561" s="204"/>
      <c r="AL561" s="204"/>
      <c r="AM561" s="204"/>
      <c r="AN561" s="204"/>
      <c r="AO561" s="204"/>
      <c r="AP561" s="204"/>
      <c r="AQ561" s="204"/>
      <c r="AR561" s="204"/>
      <c r="AS561" s="204"/>
      <c r="AT561" s="204"/>
      <c r="AU561" s="204"/>
      <c r="AV561" s="204"/>
      <c r="AW561" s="204"/>
      <c r="AX561" s="204"/>
      <c r="AY561" s="204" t="str">
        <f t="shared" si="162"/>
        <v/>
      </c>
      <c r="AZ561" s="204" t="str">
        <f>IF(COUNTIF(AY:AY,AY561)=1,AY561,IF(AND(COUNTIF(AY:AY,AY561)&gt;1,COUNTIF(AZ$2:AZ560,AY561)&gt;=1),"",AY561))</f>
        <v/>
      </c>
      <c r="BA561" s="204" t="str">
        <v/>
      </c>
      <c r="BB561" s="204" t="str">
        <f>IF(BA561="","",MAX(BB$2:BB560)+1)</f>
        <v/>
      </c>
      <c r="BC561" s="204"/>
      <c r="BD561" s="204">
        <v>559</v>
      </c>
      <c r="BE561" s="204" t="str">
        <f t="shared" si="163"/>
        <v>TYLAN 200</v>
      </c>
      <c r="BF561" s="204" t="str">
        <f t="shared" si="152"/>
        <v>INJ</v>
      </c>
      <c r="BG561" s="204" t="str">
        <f t="shared" si="153"/>
        <v>MACROLIDES</v>
      </c>
      <c r="BH561" s="204" t="str">
        <f t="shared" si="154"/>
        <v/>
      </c>
      <c r="BI561" s="204" t="str">
        <f t="shared" si="155"/>
        <v/>
      </c>
      <c r="BJ561" s="204" t="str">
        <f t="shared" si="156"/>
        <v>tylosin</v>
      </c>
      <c r="BK561" s="204" t="str">
        <f t="shared" si="157"/>
        <v/>
      </c>
      <c r="BL561" s="204" t="str">
        <f t="shared" si="158"/>
        <v/>
      </c>
      <c r="BM561" s="204" t="str">
        <f t="shared" si="164"/>
        <v>Tylosine</v>
      </c>
      <c r="BN561" s="204" t="str">
        <f t="shared" si="159"/>
        <v>Tylosine</v>
      </c>
      <c r="BO561" s="204" t="str">
        <f t="shared" si="160"/>
        <v/>
      </c>
      <c r="BP561" s="204" t="str">
        <f t="shared" si="161"/>
        <v/>
      </c>
      <c r="BQ561" s="204" t="str">
        <f t="shared" si="165"/>
        <v>Macrolides</v>
      </c>
      <c r="BR561" s="204" t="str">
        <f t="shared" si="166"/>
        <v>Macrolides</v>
      </c>
      <c r="BS561" s="204" t="str">
        <f t="shared" si="167"/>
        <v/>
      </c>
      <c r="BT561" s="204" t="str">
        <f t="shared" si="168"/>
        <v/>
      </c>
      <c r="BU561" s="104" t="str">
        <f t="shared" si="169"/>
        <v>Voie parentérale</v>
      </c>
      <c r="BV561" s="202" t="str">
        <f t="shared" si="170"/>
        <v/>
      </c>
      <c r="BX561"/>
      <c r="BY561"/>
      <c r="BZ561"/>
      <c r="CA561"/>
      <c r="CB561"/>
      <c r="CD561"/>
      <c r="CO561" s="202">
        <v>560</v>
      </c>
    </row>
    <row r="562" spans="1:93" x14ac:dyDescent="0.25">
      <c r="A562" s="203" t="s">
        <v>3779</v>
      </c>
      <c r="B562" s="204" t="s">
        <v>3780</v>
      </c>
      <c r="C562" s="204" t="s">
        <v>1786</v>
      </c>
      <c r="D562" s="210" t="s">
        <v>947</v>
      </c>
      <c r="E562" s="204" t="s">
        <v>906</v>
      </c>
      <c r="F562" s="204" t="s">
        <v>3781</v>
      </c>
      <c r="G562" s="204" t="s">
        <v>908</v>
      </c>
      <c r="H562" s="204" t="s">
        <v>955</v>
      </c>
      <c r="I562" s="204" t="s">
        <v>910</v>
      </c>
      <c r="J562" s="204" t="s">
        <v>2559</v>
      </c>
      <c r="K562" s="204" t="s">
        <v>2559</v>
      </c>
      <c r="L562" s="204" t="s">
        <v>2560</v>
      </c>
      <c r="M562" s="204" t="s">
        <v>213</v>
      </c>
      <c r="N562" s="204" t="s">
        <v>1267</v>
      </c>
      <c r="O562" s="204" t="s">
        <v>918</v>
      </c>
      <c r="P562" s="204" t="s">
        <v>859</v>
      </c>
      <c r="Q562" s="204" t="s">
        <v>1227</v>
      </c>
      <c r="R562" s="204">
        <v>0</v>
      </c>
      <c r="S562" s="204">
        <v>0</v>
      </c>
      <c r="T562" s="204">
        <v>5</v>
      </c>
      <c r="U562" s="204">
        <v>21</v>
      </c>
      <c r="V562" s="204">
        <v>0</v>
      </c>
      <c r="W562" s="204">
        <v>0</v>
      </c>
      <c r="X562" s="204">
        <v>0</v>
      </c>
      <c r="Y562" s="204">
        <v>0</v>
      </c>
      <c r="Z562" s="204">
        <v>0</v>
      </c>
      <c r="AA562" s="204">
        <v>0</v>
      </c>
      <c r="AB562" s="204">
        <v>0</v>
      </c>
      <c r="AC562" s="204">
        <v>0</v>
      </c>
      <c r="AD562" s="204">
        <v>0</v>
      </c>
      <c r="AE562" s="204">
        <v>0</v>
      </c>
      <c r="AF562" s="204">
        <v>0</v>
      </c>
      <c r="AG562" s="204">
        <v>0</v>
      </c>
      <c r="AH562" s="204">
        <v>0</v>
      </c>
      <c r="AI562" s="204">
        <v>0</v>
      </c>
      <c r="AJ562" s="204"/>
      <c r="AK562" s="204"/>
      <c r="AL562" s="204"/>
      <c r="AM562" s="204"/>
      <c r="AN562" s="204"/>
      <c r="AO562" s="204"/>
      <c r="AP562" s="204"/>
      <c r="AQ562" s="204"/>
      <c r="AR562" s="204"/>
      <c r="AS562" s="204"/>
      <c r="AT562" s="204"/>
      <c r="AU562" s="204"/>
      <c r="AV562" s="204"/>
      <c r="AW562" s="204"/>
      <c r="AX562" s="204"/>
      <c r="AY562" s="204" t="str">
        <f t="shared" si="162"/>
        <v/>
      </c>
      <c r="AZ562" s="204" t="str">
        <f>IF(COUNTIF(AY:AY,AY562)=1,AY562,IF(AND(COUNTIF(AY:AY,AY562)&gt;1,COUNTIF(AZ$2:AZ561,AY562)&gt;=1),"",AY562))</f>
        <v/>
      </c>
      <c r="BA562" s="204" t="str">
        <v/>
      </c>
      <c r="BB562" s="204" t="str">
        <f>IF(BA562="","",MAX(BB$2:BB561)+1)</f>
        <v/>
      </c>
      <c r="BC562" s="204"/>
      <c r="BD562" s="204">
        <v>560</v>
      </c>
      <c r="BE562" s="204" t="str">
        <f t="shared" si="163"/>
        <v>TYLAN SOLUBLE 100 %</v>
      </c>
      <c r="BF562" s="204" t="str">
        <f t="shared" si="152"/>
        <v>ORAL</v>
      </c>
      <c r="BG562" s="204" t="str">
        <f t="shared" si="153"/>
        <v>MACROLIDES</v>
      </c>
      <c r="BH562" s="204" t="str">
        <f t="shared" si="154"/>
        <v/>
      </c>
      <c r="BI562" s="204" t="str">
        <f t="shared" si="155"/>
        <v/>
      </c>
      <c r="BJ562" s="204" t="str">
        <f t="shared" si="156"/>
        <v>tylosin</v>
      </c>
      <c r="BK562" s="204" t="str">
        <f t="shared" si="157"/>
        <v/>
      </c>
      <c r="BL562" s="204" t="str">
        <f t="shared" si="158"/>
        <v/>
      </c>
      <c r="BM562" s="204" t="str">
        <f t="shared" si="164"/>
        <v>Tylosine</v>
      </c>
      <c r="BN562" s="204" t="str">
        <f t="shared" si="159"/>
        <v>Tylosine</v>
      </c>
      <c r="BO562" s="204" t="str">
        <f t="shared" si="160"/>
        <v/>
      </c>
      <c r="BP562" s="204" t="str">
        <f t="shared" si="161"/>
        <v/>
      </c>
      <c r="BQ562" s="204" t="str">
        <f t="shared" si="165"/>
        <v>Macrolides</v>
      </c>
      <c r="BR562" s="204" t="str">
        <f t="shared" si="166"/>
        <v>Macrolides</v>
      </c>
      <c r="BS562" s="204" t="str">
        <f t="shared" si="167"/>
        <v/>
      </c>
      <c r="BT562" s="204" t="str">
        <f t="shared" si="168"/>
        <v/>
      </c>
      <c r="BU562" s="104" t="str">
        <f t="shared" si="169"/>
        <v>Voie orale  hors prémélanges médicamenteux</v>
      </c>
      <c r="BV562" s="202" t="str">
        <f t="shared" si="170"/>
        <v/>
      </c>
      <c r="BX562"/>
      <c r="BY562"/>
      <c r="BZ562"/>
      <c r="CA562"/>
      <c r="CB562"/>
      <c r="CD562"/>
      <c r="CO562" s="202">
        <v>561</v>
      </c>
    </row>
    <row r="563" spans="1:93" x14ac:dyDescent="0.25">
      <c r="A563" s="203" t="s">
        <v>3776</v>
      </c>
      <c r="B563" s="204" t="s">
        <v>3777</v>
      </c>
      <c r="C563" s="204" t="s">
        <v>2084</v>
      </c>
      <c r="D563" s="210" t="s">
        <v>947</v>
      </c>
      <c r="E563" s="204" t="s">
        <v>906</v>
      </c>
      <c r="F563" s="204" t="s">
        <v>3778</v>
      </c>
      <c r="G563" s="204" t="s">
        <v>908</v>
      </c>
      <c r="H563" s="204" t="s">
        <v>955</v>
      </c>
      <c r="I563" s="204" t="s">
        <v>910</v>
      </c>
      <c r="J563" s="204" t="s">
        <v>2559</v>
      </c>
      <c r="K563" s="204" t="s">
        <v>2559</v>
      </c>
      <c r="L563" s="204" t="s">
        <v>2560</v>
      </c>
      <c r="M563" s="204" t="s">
        <v>213</v>
      </c>
      <c r="N563" s="204" t="s">
        <v>868</v>
      </c>
      <c r="O563" s="204" t="s">
        <v>918</v>
      </c>
      <c r="P563" s="204" t="s">
        <v>859</v>
      </c>
      <c r="Q563" s="204" t="s">
        <v>919</v>
      </c>
      <c r="R563" s="204">
        <v>0</v>
      </c>
      <c r="S563" s="204">
        <v>0</v>
      </c>
      <c r="T563" s="204">
        <v>5</v>
      </c>
      <c r="U563" s="204">
        <v>21</v>
      </c>
      <c r="V563" s="204">
        <v>0</v>
      </c>
      <c r="W563" s="204">
        <v>0</v>
      </c>
      <c r="X563" s="204">
        <v>0</v>
      </c>
      <c r="Y563" s="204">
        <v>0</v>
      </c>
      <c r="Z563" s="204">
        <v>0</v>
      </c>
      <c r="AA563" s="204">
        <v>0</v>
      </c>
      <c r="AB563" s="204">
        <v>0</v>
      </c>
      <c r="AC563" s="204">
        <v>0</v>
      </c>
      <c r="AD563" s="204">
        <v>0</v>
      </c>
      <c r="AE563" s="204">
        <v>0</v>
      </c>
      <c r="AF563" s="204">
        <v>0</v>
      </c>
      <c r="AG563" s="204">
        <v>0</v>
      </c>
      <c r="AH563" s="204">
        <v>0</v>
      </c>
      <c r="AI563" s="204">
        <v>0</v>
      </c>
      <c r="AJ563" s="204"/>
      <c r="AK563" s="204"/>
      <c r="AL563" s="204"/>
      <c r="AM563" s="204"/>
      <c r="AN563" s="204"/>
      <c r="AO563" s="204"/>
      <c r="AP563" s="204"/>
      <c r="AQ563" s="204"/>
      <c r="AR563" s="204"/>
      <c r="AS563" s="204"/>
      <c r="AT563" s="204"/>
      <c r="AU563" s="204"/>
      <c r="AV563" s="204"/>
      <c r="AW563" s="204"/>
      <c r="AX563" s="204"/>
      <c r="AY563" s="204" t="str">
        <f t="shared" si="162"/>
        <v/>
      </c>
      <c r="AZ563" s="204" t="str">
        <f>IF(COUNTIF(AY:AY,AY563)=1,AY563,IF(AND(COUNTIF(AY:AY,AY563)&gt;1,COUNTIF(AZ$2:AZ562,AY563)&gt;=1),"",AY563))</f>
        <v/>
      </c>
      <c r="BA563" s="204" t="str">
        <v/>
      </c>
      <c r="BB563" s="204" t="str">
        <f>IF(BA563="","",MAX(BB$2:BB562)+1)</f>
        <v/>
      </c>
      <c r="BC563" s="204"/>
      <c r="BD563" s="204">
        <v>561</v>
      </c>
      <c r="BE563" s="204" t="str">
        <f t="shared" si="163"/>
        <v>TYLJET 200 MG/ML SOLUTION INJECTABLE POUR BOVINS OVINS CAPRINS ET PORCINS</v>
      </c>
      <c r="BF563" s="204" t="str">
        <f t="shared" si="152"/>
        <v>INJ</v>
      </c>
      <c r="BG563" s="204" t="str">
        <f t="shared" si="153"/>
        <v>MACROLIDES</v>
      </c>
      <c r="BH563" s="204" t="str">
        <f t="shared" si="154"/>
        <v/>
      </c>
      <c r="BI563" s="204" t="str">
        <f t="shared" si="155"/>
        <v/>
      </c>
      <c r="BJ563" s="204" t="str">
        <f t="shared" si="156"/>
        <v>tylosin</v>
      </c>
      <c r="BK563" s="204" t="str">
        <f t="shared" si="157"/>
        <v/>
      </c>
      <c r="BL563" s="204" t="str">
        <f t="shared" si="158"/>
        <v/>
      </c>
      <c r="BM563" s="204" t="str">
        <f t="shared" si="164"/>
        <v>Tylosine</v>
      </c>
      <c r="BN563" s="204" t="str">
        <f t="shared" si="159"/>
        <v>Tylosine</v>
      </c>
      <c r="BO563" s="204" t="str">
        <f t="shared" si="160"/>
        <v/>
      </c>
      <c r="BP563" s="204" t="str">
        <f t="shared" si="161"/>
        <v/>
      </c>
      <c r="BQ563" s="204" t="str">
        <f t="shared" si="165"/>
        <v>Macrolides</v>
      </c>
      <c r="BR563" s="204" t="str">
        <f t="shared" si="166"/>
        <v>Macrolides</v>
      </c>
      <c r="BS563" s="204" t="str">
        <f t="shared" si="167"/>
        <v/>
      </c>
      <c r="BT563" s="204" t="str">
        <f t="shared" si="168"/>
        <v/>
      </c>
      <c r="BU563" s="104" t="str">
        <f t="shared" si="169"/>
        <v>Voie parentérale</v>
      </c>
      <c r="BV563" s="202" t="str">
        <f t="shared" si="170"/>
        <v/>
      </c>
      <c r="BX563"/>
      <c r="BY563"/>
      <c r="BZ563"/>
      <c r="CA563"/>
      <c r="CB563"/>
      <c r="CD563"/>
      <c r="CO563" s="202">
        <v>562</v>
      </c>
    </row>
    <row r="564" spans="1:93" x14ac:dyDescent="0.25">
      <c r="A564" s="203" t="s">
        <v>3719</v>
      </c>
      <c r="B564" s="204" t="s">
        <v>3720</v>
      </c>
      <c r="C564" s="204" t="s">
        <v>1611</v>
      </c>
      <c r="D564" s="210" t="s">
        <v>851</v>
      </c>
      <c r="E564" s="204" t="s">
        <v>852</v>
      </c>
      <c r="F564" s="204" t="s">
        <v>394</v>
      </c>
      <c r="G564" s="204" t="s">
        <v>853</v>
      </c>
      <c r="H564" s="204" t="s">
        <v>1446</v>
      </c>
      <c r="I564" s="204" t="s">
        <v>853</v>
      </c>
      <c r="J564" s="204" t="s">
        <v>2559</v>
      </c>
      <c r="K564" s="204" t="s">
        <v>2559</v>
      </c>
      <c r="L564" s="204" t="s">
        <v>2560</v>
      </c>
      <c r="M564" s="204" t="s">
        <v>213</v>
      </c>
      <c r="N564" s="204" t="s">
        <v>851</v>
      </c>
      <c r="O564" s="204" t="s">
        <v>858</v>
      </c>
      <c r="P564" s="204" t="s">
        <v>859</v>
      </c>
      <c r="Q564" s="204" t="s">
        <v>947</v>
      </c>
      <c r="R564" s="204">
        <v>5</v>
      </c>
      <c r="S564" s="204">
        <v>5</v>
      </c>
      <c r="T564" s="204">
        <v>0</v>
      </c>
      <c r="U564" s="204">
        <v>0</v>
      </c>
      <c r="V564" s="204">
        <v>0</v>
      </c>
      <c r="W564" s="204">
        <v>0</v>
      </c>
      <c r="X564" s="204">
        <v>0</v>
      </c>
      <c r="Y564" s="204">
        <v>0</v>
      </c>
      <c r="Z564" s="204">
        <v>0</v>
      </c>
      <c r="AA564" s="204">
        <v>0</v>
      </c>
      <c r="AB564" s="204">
        <v>0</v>
      </c>
      <c r="AC564" s="204">
        <v>0</v>
      </c>
      <c r="AD564" s="204">
        <v>2.5</v>
      </c>
      <c r="AE564" s="204">
        <v>3</v>
      </c>
      <c r="AF564" s="204">
        <v>0</v>
      </c>
      <c r="AG564" s="204">
        <v>0</v>
      </c>
      <c r="AH564" s="204">
        <v>0</v>
      </c>
      <c r="AI564" s="204">
        <v>0</v>
      </c>
      <c r="AJ564" s="204"/>
      <c r="AK564" s="204"/>
      <c r="AL564" s="204"/>
      <c r="AM564" s="204"/>
      <c r="AN564" s="204"/>
      <c r="AO564" s="204"/>
      <c r="AP564" s="204"/>
      <c r="AQ564" s="204"/>
      <c r="AR564" s="204"/>
      <c r="AS564" s="204"/>
      <c r="AT564" s="204"/>
      <c r="AU564" s="204"/>
      <c r="AV564" s="204"/>
      <c r="AW564" s="204"/>
      <c r="AX564" s="204"/>
      <c r="AY564" s="204" t="str">
        <f t="shared" si="162"/>
        <v>FLOXIBAC 100 MG/ML SOLUTION INJECTABLE POUR BOVINS ET PORCINS</v>
      </c>
      <c r="AZ564" s="204" t="str">
        <f>IF(COUNTIF(AY:AY,AY564)=1,AY564,IF(AND(COUNTIF(AY:AY,AY564)&gt;1,COUNTIF(AZ$2:AZ563,AY564)&gt;=1),"",AY564))</f>
        <v>FLOXIBAC 100 MG/ML SOLUTION INJECTABLE POUR BOVINS ET PORCINS</v>
      </c>
      <c r="BA564" s="204" t="str">
        <v/>
      </c>
      <c r="BB564" s="204" t="str">
        <f>IF(BA564="","",MAX(BB$2:BB563)+1)</f>
        <v/>
      </c>
      <c r="BC564" s="204"/>
      <c r="BD564" s="204">
        <v>562</v>
      </c>
      <c r="BE564" s="204" t="str">
        <f t="shared" si="163"/>
        <v>TYLMASIN</v>
      </c>
      <c r="BF564" s="204" t="str">
        <f t="shared" si="152"/>
        <v>ORAL</v>
      </c>
      <c r="BG564" s="204" t="str">
        <f t="shared" si="153"/>
        <v>MACROLIDES</v>
      </c>
      <c r="BH564" s="204" t="str">
        <f t="shared" si="154"/>
        <v/>
      </c>
      <c r="BI564" s="204" t="str">
        <f t="shared" si="155"/>
        <v/>
      </c>
      <c r="BJ564" s="204" t="str">
        <f t="shared" si="156"/>
        <v>tylosin</v>
      </c>
      <c r="BK564" s="204" t="str">
        <f t="shared" si="157"/>
        <v/>
      </c>
      <c r="BL564" s="204" t="str">
        <f t="shared" si="158"/>
        <v/>
      </c>
      <c r="BM564" s="204" t="str">
        <f t="shared" si="164"/>
        <v>Tylosine</v>
      </c>
      <c r="BN564" s="204" t="str">
        <f t="shared" si="159"/>
        <v>Tylosine</v>
      </c>
      <c r="BO564" s="204" t="str">
        <f t="shared" si="160"/>
        <v/>
      </c>
      <c r="BP564" s="204" t="str">
        <f t="shared" si="161"/>
        <v/>
      </c>
      <c r="BQ564" s="204" t="str">
        <f t="shared" si="165"/>
        <v>Macrolides</v>
      </c>
      <c r="BR564" s="204" t="str">
        <f t="shared" si="166"/>
        <v>Macrolides</v>
      </c>
      <c r="BS564" s="204" t="str">
        <f t="shared" si="167"/>
        <v/>
      </c>
      <c r="BT564" s="204" t="str">
        <f t="shared" si="168"/>
        <v/>
      </c>
      <c r="BU564" s="104" t="str">
        <f t="shared" si="169"/>
        <v>Voie orale  hors prémélanges médicamenteux</v>
      </c>
      <c r="BV564" s="202" t="str">
        <f t="shared" si="170"/>
        <v/>
      </c>
      <c r="BX564"/>
      <c r="BY564"/>
      <c r="BZ564"/>
      <c r="CA564"/>
      <c r="CB564"/>
      <c r="CD564"/>
      <c r="CO564" s="202">
        <v>563</v>
      </c>
    </row>
    <row r="565" spans="1:93" x14ac:dyDescent="0.25">
      <c r="A565" s="203" t="s">
        <v>3717</v>
      </c>
      <c r="B565" s="204" t="s">
        <v>3718</v>
      </c>
      <c r="C565" s="204" t="s">
        <v>1611</v>
      </c>
      <c r="D565" s="210" t="s">
        <v>851</v>
      </c>
      <c r="E565" s="204" t="s">
        <v>852</v>
      </c>
      <c r="F565" s="204" t="s">
        <v>395</v>
      </c>
      <c r="G565" s="204" t="s">
        <v>853</v>
      </c>
      <c r="H565" s="204" t="s">
        <v>1463</v>
      </c>
      <c r="I565" s="204" t="s">
        <v>853</v>
      </c>
      <c r="J565" s="204" t="s">
        <v>2559</v>
      </c>
      <c r="K565" s="204" t="s">
        <v>2559</v>
      </c>
      <c r="L565" s="204" t="s">
        <v>2560</v>
      </c>
      <c r="M565" s="204" t="s">
        <v>213</v>
      </c>
      <c r="N565" s="204" t="s">
        <v>868</v>
      </c>
      <c r="O565" s="204" t="s">
        <v>858</v>
      </c>
      <c r="P565" s="204" t="s">
        <v>859</v>
      </c>
      <c r="Q565" s="204" t="s">
        <v>983</v>
      </c>
      <c r="R565" s="204">
        <v>5</v>
      </c>
      <c r="S565" s="204">
        <v>5</v>
      </c>
      <c r="T565" s="204">
        <v>5</v>
      </c>
      <c r="U565" s="204">
        <v>5</v>
      </c>
      <c r="V565" s="204">
        <v>0</v>
      </c>
      <c r="W565" s="204">
        <v>0</v>
      </c>
      <c r="X565" s="204">
        <v>0</v>
      </c>
      <c r="Y565" s="204">
        <v>0</v>
      </c>
      <c r="Z565" s="204">
        <v>0</v>
      </c>
      <c r="AA565" s="204">
        <v>0</v>
      </c>
      <c r="AB565" s="204">
        <v>0</v>
      </c>
      <c r="AC565" s="204">
        <v>0</v>
      </c>
      <c r="AD565" s="204">
        <v>2.5</v>
      </c>
      <c r="AE565" s="204">
        <v>3</v>
      </c>
      <c r="AF565" s="204">
        <v>0</v>
      </c>
      <c r="AG565" s="204">
        <v>0</v>
      </c>
      <c r="AH565" s="204">
        <v>0</v>
      </c>
      <c r="AI565" s="204">
        <v>0</v>
      </c>
      <c r="AJ565" s="204"/>
      <c r="AK565" s="204"/>
      <c r="AL565" s="204"/>
      <c r="AM565" s="204"/>
      <c r="AN565" s="204"/>
      <c r="AO565" s="204"/>
      <c r="AP565" s="204"/>
      <c r="AQ565" s="204"/>
      <c r="AR565" s="204"/>
      <c r="AS565" s="204"/>
      <c r="AT565" s="204"/>
      <c r="AU565" s="204"/>
      <c r="AV565" s="204"/>
      <c r="AW565" s="204"/>
      <c r="AX565" s="204"/>
      <c r="AY565" s="204" t="str">
        <f t="shared" si="162"/>
        <v>FLOXIBAC 50 MG/ML SOLUTION INJECTABLE POUR BOVINS, PORCINS, CHIENS ET CHATS</v>
      </c>
      <c r="AZ565" s="204" t="str">
        <f>IF(COUNTIF(AY:AY,AY565)=1,AY565,IF(AND(COUNTIF(AY:AY,AY565)&gt;1,COUNTIF(AZ$2:AZ564,AY565)&gt;=1),"",AY565))</f>
        <v>FLOXIBAC 50 MG/ML SOLUTION INJECTABLE POUR BOVINS, PORCINS, CHIENS ET CHATS</v>
      </c>
      <c r="BA565" s="204" t="str">
        <v/>
      </c>
      <c r="BB565" s="204" t="str">
        <f>IF(BA565="","",MAX(BB$2:BB564)+1)</f>
        <v/>
      </c>
      <c r="BC565" s="204"/>
      <c r="BD565" s="204">
        <v>563</v>
      </c>
      <c r="BE565" s="204" t="str">
        <f t="shared" si="163"/>
        <v>TYLMIX 10 % PREMELANGE MEDICAMENTEUX</v>
      </c>
      <c r="BF565" s="204" t="str">
        <f t="shared" si="152"/>
        <v>PM</v>
      </c>
      <c r="BG565" s="204" t="str">
        <f t="shared" si="153"/>
        <v>MACROLIDES</v>
      </c>
      <c r="BH565" s="204" t="str">
        <f t="shared" si="154"/>
        <v/>
      </c>
      <c r="BI565" s="204" t="str">
        <f t="shared" si="155"/>
        <v/>
      </c>
      <c r="BJ565" s="204" t="str">
        <f t="shared" si="156"/>
        <v>tylosin</v>
      </c>
      <c r="BK565" s="204" t="str">
        <f t="shared" si="157"/>
        <v/>
      </c>
      <c r="BL565" s="204" t="str">
        <f t="shared" si="158"/>
        <v/>
      </c>
      <c r="BM565" s="204" t="str">
        <f t="shared" si="164"/>
        <v>Tylosine</v>
      </c>
      <c r="BN565" s="204" t="str">
        <f t="shared" si="159"/>
        <v>Tylosine</v>
      </c>
      <c r="BO565" s="204" t="str">
        <f t="shared" si="160"/>
        <v/>
      </c>
      <c r="BP565" s="204" t="str">
        <f t="shared" si="161"/>
        <v/>
      </c>
      <c r="BQ565" s="204" t="str">
        <f t="shared" si="165"/>
        <v>Macrolides</v>
      </c>
      <c r="BR565" s="204" t="str">
        <f t="shared" si="166"/>
        <v>Macrolides</v>
      </c>
      <c r="BS565" s="204" t="str">
        <f t="shared" si="167"/>
        <v/>
      </c>
      <c r="BT565" s="204" t="str">
        <f t="shared" si="168"/>
        <v/>
      </c>
      <c r="BU565" s="104" t="str">
        <f t="shared" si="169"/>
        <v>Prémélanges médicamenteux</v>
      </c>
      <c r="BV565" s="202" t="str">
        <f t="shared" si="170"/>
        <v/>
      </c>
      <c r="BX565"/>
      <c r="BY565"/>
      <c r="BZ565"/>
      <c r="CA565"/>
      <c r="CB565"/>
      <c r="CD565"/>
      <c r="CO565" s="202">
        <v>564</v>
      </c>
    </row>
    <row r="566" spans="1:93" x14ac:dyDescent="0.25">
      <c r="A566" s="203" t="s">
        <v>4099</v>
      </c>
      <c r="B566" s="204" t="s">
        <v>4100</v>
      </c>
      <c r="C566" s="204" t="s">
        <v>1356</v>
      </c>
      <c r="D566" s="210" t="s">
        <v>923</v>
      </c>
      <c r="E566" s="204" t="s">
        <v>852</v>
      </c>
      <c r="F566" s="204" t="s">
        <v>396</v>
      </c>
      <c r="G566" s="204" t="s">
        <v>1055</v>
      </c>
      <c r="H566" s="204" t="s">
        <v>1326</v>
      </c>
      <c r="I566" s="204" t="s">
        <v>910</v>
      </c>
      <c r="J566" s="204" t="s">
        <v>1901</v>
      </c>
      <c r="K566" s="204" t="s">
        <v>1901</v>
      </c>
      <c r="L566" s="204" t="s">
        <v>2713</v>
      </c>
      <c r="M566" s="204" t="s">
        <v>213</v>
      </c>
      <c r="N566" s="204" t="s">
        <v>868</v>
      </c>
      <c r="O566" s="204" t="s">
        <v>858</v>
      </c>
      <c r="P566" s="204" t="s">
        <v>859</v>
      </c>
      <c r="Q566" s="204" t="s">
        <v>868</v>
      </c>
      <c r="R566" s="204">
        <v>0</v>
      </c>
      <c r="S566" s="204">
        <v>0</v>
      </c>
      <c r="T566" s="204">
        <v>0</v>
      </c>
      <c r="U566" s="204">
        <v>0</v>
      </c>
      <c r="V566" s="204">
        <v>0</v>
      </c>
      <c r="W566" s="204">
        <v>0</v>
      </c>
      <c r="X566" s="204">
        <v>0</v>
      </c>
      <c r="Y566" s="204">
        <v>0</v>
      </c>
      <c r="Z566" s="204">
        <v>0</v>
      </c>
      <c r="AA566" s="204">
        <v>0</v>
      </c>
      <c r="AB566" s="204">
        <v>0</v>
      </c>
      <c r="AC566" s="204">
        <v>0</v>
      </c>
      <c r="AD566" s="204">
        <v>10</v>
      </c>
      <c r="AE566" s="204">
        <v>5</v>
      </c>
      <c r="AF566" s="204">
        <v>0</v>
      </c>
      <c r="AG566" s="204">
        <v>0</v>
      </c>
      <c r="AH566" s="204">
        <v>0</v>
      </c>
      <c r="AI566" s="204">
        <v>0</v>
      </c>
      <c r="AJ566" s="204"/>
      <c r="AK566" s="204"/>
      <c r="AL566" s="204"/>
      <c r="AM566" s="204"/>
      <c r="AN566" s="204"/>
      <c r="AO566" s="204"/>
      <c r="AP566" s="204"/>
      <c r="AQ566" s="204"/>
      <c r="AR566" s="204"/>
      <c r="AS566" s="204"/>
      <c r="AT566" s="204"/>
      <c r="AU566" s="204"/>
      <c r="AV566" s="204"/>
      <c r="AW566" s="204"/>
      <c r="AX566" s="204"/>
      <c r="AY566" s="204" t="str">
        <f t="shared" si="162"/>
        <v>FLOXYME 50 MG/ML SOLUTION POUR EAU DE BOISSON</v>
      </c>
      <c r="AZ566" s="204" t="str">
        <f>IF(COUNTIF(AY:AY,AY566)=1,AY566,IF(AND(COUNTIF(AY:AY,AY566)&gt;1,COUNTIF(AZ$2:AZ565,AY566)&gt;=1),"",AY566))</f>
        <v>FLOXYME 50 MG/ML SOLUTION POUR EAU DE BOISSON</v>
      </c>
      <c r="BA566" s="204" t="str">
        <v/>
      </c>
      <c r="BB566" s="204" t="str">
        <f>IF(BA566="","",MAX(BB$2:BB565)+1)</f>
        <v/>
      </c>
      <c r="BC566" s="204"/>
      <c r="BD566" s="204">
        <v>564</v>
      </c>
      <c r="BE566" s="204" t="str">
        <f t="shared" si="163"/>
        <v>TYLOGRAN 100 %</v>
      </c>
      <c r="BF566" s="204" t="str">
        <f t="shared" si="152"/>
        <v>ORAL</v>
      </c>
      <c r="BG566" s="204" t="str">
        <f t="shared" si="153"/>
        <v>MACROLIDES</v>
      </c>
      <c r="BH566" s="204" t="str">
        <f t="shared" si="154"/>
        <v/>
      </c>
      <c r="BI566" s="204" t="str">
        <f t="shared" si="155"/>
        <v/>
      </c>
      <c r="BJ566" s="204" t="str">
        <f t="shared" si="156"/>
        <v>tylosin</v>
      </c>
      <c r="BK566" s="204" t="str">
        <f t="shared" si="157"/>
        <v/>
      </c>
      <c r="BL566" s="204" t="str">
        <f t="shared" si="158"/>
        <v/>
      </c>
      <c r="BM566" s="204" t="str">
        <f t="shared" si="164"/>
        <v>Tylosine</v>
      </c>
      <c r="BN566" s="204" t="str">
        <f t="shared" si="159"/>
        <v>Tylosine</v>
      </c>
      <c r="BO566" s="204" t="str">
        <f t="shared" si="160"/>
        <v/>
      </c>
      <c r="BP566" s="204" t="str">
        <f t="shared" si="161"/>
        <v/>
      </c>
      <c r="BQ566" s="204" t="str">
        <f t="shared" si="165"/>
        <v>Macrolides</v>
      </c>
      <c r="BR566" s="204" t="str">
        <f t="shared" si="166"/>
        <v>Macrolides</v>
      </c>
      <c r="BS566" s="204" t="str">
        <f t="shared" si="167"/>
        <v/>
      </c>
      <c r="BT566" s="204" t="str">
        <f t="shared" si="168"/>
        <v/>
      </c>
      <c r="BU566" s="104" t="str">
        <f t="shared" si="169"/>
        <v>Voie orale  hors prémélanges médicamenteux</v>
      </c>
      <c r="BV566" s="202" t="str">
        <f t="shared" si="170"/>
        <v/>
      </c>
      <c r="BX566"/>
      <c r="BY566"/>
      <c r="BZ566"/>
      <c r="CA566"/>
      <c r="CB566"/>
      <c r="CD566"/>
      <c r="CO566" s="202">
        <v>565</v>
      </c>
    </row>
    <row r="567" spans="1:93" x14ac:dyDescent="0.25">
      <c r="A567" s="203" t="s">
        <v>2349</v>
      </c>
      <c r="B567" s="204" t="s">
        <v>2350</v>
      </c>
      <c r="C567" s="204" t="s">
        <v>1616</v>
      </c>
      <c r="D567" s="210" t="s">
        <v>966</v>
      </c>
      <c r="E567" s="204" t="s">
        <v>906</v>
      </c>
      <c r="F567" s="204" t="s">
        <v>2351</v>
      </c>
      <c r="G567" s="204" t="s">
        <v>908</v>
      </c>
      <c r="H567" s="204" t="s">
        <v>909</v>
      </c>
      <c r="I567" s="204" t="s">
        <v>910</v>
      </c>
      <c r="J567" s="204" t="s">
        <v>875</v>
      </c>
      <c r="K567" s="204" t="s">
        <v>875</v>
      </c>
      <c r="L567" s="204" t="s">
        <v>1162</v>
      </c>
      <c r="M567" s="204" t="s">
        <v>213</v>
      </c>
      <c r="N567" s="204" t="s">
        <v>950</v>
      </c>
      <c r="O567" s="204" t="s">
        <v>918</v>
      </c>
      <c r="P567" s="204" t="s">
        <v>859</v>
      </c>
      <c r="Q567" s="204" t="s">
        <v>919</v>
      </c>
      <c r="R567" s="204">
        <v>0</v>
      </c>
      <c r="S567" s="204">
        <v>0</v>
      </c>
      <c r="T567" s="204">
        <v>20</v>
      </c>
      <c r="U567" s="204">
        <v>6</v>
      </c>
      <c r="V567" s="204">
        <v>0</v>
      </c>
      <c r="W567" s="204">
        <v>0</v>
      </c>
      <c r="X567" s="204">
        <v>0</v>
      </c>
      <c r="Y567" s="204">
        <v>0</v>
      </c>
      <c r="Z567" s="204">
        <v>0</v>
      </c>
      <c r="AA567" s="204">
        <v>0</v>
      </c>
      <c r="AB567" s="204">
        <v>0</v>
      </c>
      <c r="AC567" s="204">
        <v>0</v>
      </c>
      <c r="AD567" s="204">
        <v>0</v>
      </c>
      <c r="AE567" s="204">
        <v>0</v>
      </c>
      <c r="AF567" s="204">
        <v>0</v>
      </c>
      <c r="AG567" s="204">
        <v>0</v>
      </c>
      <c r="AH567" s="204">
        <v>0</v>
      </c>
      <c r="AI567" s="204">
        <v>0</v>
      </c>
      <c r="AJ567" s="204"/>
      <c r="AK567" s="204"/>
      <c r="AL567" s="204"/>
      <c r="AM567" s="204"/>
      <c r="AN567" s="204"/>
      <c r="AO567" s="204"/>
      <c r="AP567" s="204"/>
      <c r="AQ567" s="204"/>
      <c r="AR567" s="204"/>
      <c r="AS567" s="204"/>
      <c r="AT567" s="204"/>
      <c r="AU567" s="204"/>
      <c r="AV567" s="204"/>
      <c r="AW567" s="204"/>
      <c r="AX567" s="204"/>
      <c r="AY567" s="204" t="str">
        <f t="shared" si="162"/>
        <v/>
      </c>
      <c r="AZ567" s="204" t="str">
        <f>IF(COUNTIF(AY:AY,AY567)=1,AY567,IF(AND(COUNTIF(AY:AY,AY567)&gt;1,COUNTIF(AZ$2:AZ566,AY567)&gt;=1),"",AY567))</f>
        <v/>
      </c>
      <c r="BA567" s="204" t="str">
        <v/>
      </c>
      <c r="BB567" s="204" t="str">
        <f>IF(BA567="","",MAX(BB$2:BB566)+1)</f>
        <v/>
      </c>
      <c r="BC567" s="204"/>
      <c r="BD567" s="204">
        <v>565</v>
      </c>
      <c r="BE567" s="204" t="str">
        <f t="shared" si="163"/>
        <v>TYLOLIDE</v>
      </c>
      <c r="BF567" s="204" t="str">
        <f t="shared" si="152"/>
        <v>ORAL</v>
      </c>
      <c r="BG567" s="204" t="str">
        <f t="shared" si="153"/>
        <v>MACROLIDES</v>
      </c>
      <c r="BH567" s="204" t="str">
        <f t="shared" si="154"/>
        <v/>
      </c>
      <c r="BI567" s="204" t="str">
        <f t="shared" si="155"/>
        <v/>
      </c>
      <c r="BJ567" s="204" t="str">
        <f t="shared" si="156"/>
        <v>tylosin</v>
      </c>
      <c r="BK567" s="204" t="str">
        <f t="shared" si="157"/>
        <v/>
      </c>
      <c r="BL567" s="204" t="str">
        <f t="shared" si="158"/>
        <v/>
      </c>
      <c r="BM567" s="204" t="str">
        <f t="shared" si="164"/>
        <v>Tylosine</v>
      </c>
      <c r="BN567" s="204" t="str">
        <f t="shared" si="159"/>
        <v>Tylosine</v>
      </c>
      <c r="BO567" s="204" t="str">
        <f t="shared" si="160"/>
        <v/>
      </c>
      <c r="BP567" s="204" t="str">
        <f t="shared" si="161"/>
        <v/>
      </c>
      <c r="BQ567" s="204" t="str">
        <f t="shared" si="165"/>
        <v>Macrolides</v>
      </c>
      <c r="BR567" s="204" t="str">
        <f t="shared" si="166"/>
        <v>Macrolides</v>
      </c>
      <c r="BS567" s="204" t="str">
        <f t="shared" si="167"/>
        <v/>
      </c>
      <c r="BT567" s="204" t="str">
        <f t="shared" si="168"/>
        <v/>
      </c>
      <c r="BU567" s="104" t="str">
        <f t="shared" si="169"/>
        <v>Voie orale  hors prémélanges médicamenteux</v>
      </c>
      <c r="BV567" s="202" t="str">
        <f t="shared" si="170"/>
        <v/>
      </c>
      <c r="BX567"/>
      <c r="BY567"/>
      <c r="BZ567"/>
      <c r="CA567"/>
      <c r="CB567"/>
      <c r="CD567"/>
      <c r="CO567" s="202">
        <v>566</v>
      </c>
    </row>
    <row r="568" spans="1:93" x14ac:dyDescent="0.25">
      <c r="A568" s="203" t="s">
        <v>2352</v>
      </c>
      <c r="B568" s="204" t="s">
        <v>2353</v>
      </c>
      <c r="C568" s="204" t="s">
        <v>2354</v>
      </c>
      <c r="D568" s="210" t="s">
        <v>1622</v>
      </c>
      <c r="E568" s="204" t="s">
        <v>906</v>
      </c>
      <c r="F568" s="204" t="s">
        <v>2355</v>
      </c>
      <c r="G568" s="204" t="s">
        <v>908</v>
      </c>
      <c r="H568" s="204" t="s">
        <v>955</v>
      </c>
      <c r="I568" s="204" t="s">
        <v>910</v>
      </c>
      <c r="J568" s="204" t="s">
        <v>875</v>
      </c>
      <c r="K568" s="204" t="s">
        <v>875</v>
      </c>
      <c r="L568" s="204" t="s">
        <v>1162</v>
      </c>
      <c r="M568" s="204" t="s">
        <v>213</v>
      </c>
      <c r="N568" s="204" t="s">
        <v>851</v>
      </c>
      <c r="O568" s="204" t="s">
        <v>918</v>
      </c>
      <c r="P568" s="204" t="s">
        <v>859</v>
      </c>
      <c r="Q568" s="204" t="s">
        <v>2110</v>
      </c>
      <c r="R568" s="204">
        <v>0</v>
      </c>
      <c r="S568" s="204">
        <v>0</v>
      </c>
      <c r="T568" s="204">
        <v>20</v>
      </c>
      <c r="U568" s="204">
        <v>6</v>
      </c>
      <c r="V568" s="204">
        <v>0</v>
      </c>
      <c r="W568" s="204">
        <v>0</v>
      </c>
      <c r="X568" s="204">
        <v>0</v>
      </c>
      <c r="Y568" s="204">
        <v>0</v>
      </c>
      <c r="Z568" s="204">
        <v>0</v>
      </c>
      <c r="AA568" s="204">
        <v>0</v>
      </c>
      <c r="AB568" s="204">
        <v>0</v>
      </c>
      <c r="AC568" s="204">
        <v>0</v>
      </c>
      <c r="AD568" s="204">
        <v>0</v>
      </c>
      <c r="AE568" s="204">
        <v>0</v>
      </c>
      <c r="AF568" s="204">
        <v>0</v>
      </c>
      <c r="AG568" s="204">
        <v>0</v>
      </c>
      <c r="AH568" s="204">
        <v>0</v>
      </c>
      <c r="AI568" s="204">
        <v>0</v>
      </c>
      <c r="AJ568" s="204"/>
      <c r="AK568" s="204"/>
      <c r="AL568" s="204"/>
      <c r="AM568" s="204"/>
      <c r="AN568" s="204"/>
      <c r="AO568" s="204"/>
      <c r="AP568" s="204"/>
      <c r="AQ568" s="204"/>
      <c r="AR568" s="204"/>
      <c r="AS568" s="204"/>
      <c r="AT568" s="204"/>
      <c r="AU568" s="204"/>
      <c r="AV568" s="204"/>
      <c r="AW568" s="204"/>
      <c r="AX568" s="204"/>
      <c r="AY568" s="204" t="str">
        <f t="shared" si="162"/>
        <v/>
      </c>
      <c r="AZ568" s="204" t="str">
        <f>IF(COUNTIF(AY:AY,AY568)=1,AY568,IF(AND(COUNTIF(AY:AY,AY568)&gt;1,COUNTIF(AZ$2:AZ567,AY568)&gt;=1),"",AY568))</f>
        <v/>
      </c>
      <c r="BA568" s="204" t="str">
        <v/>
      </c>
      <c r="BB568" s="204" t="str">
        <f>IF(BA568="","",MAX(BB$2:BB567)+1)</f>
        <v/>
      </c>
      <c r="BC568" s="204"/>
      <c r="BD568" s="204">
        <v>566</v>
      </c>
      <c r="BE568" s="204" t="str">
        <f t="shared" si="163"/>
        <v>TYLORAL</v>
      </c>
      <c r="BF568" s="204" t="str">
        <f t="shared" si="152"/>
        <v>ORAL</v>
      </c>
      <c r="BG568" s="204" t="str">
        <f t="shared" si="153"/>
        <v>MACROLIDES</v>
      </c>
      <c r="BH568" s="204" t="str">
        <f t="shared" si="154"/>
        <v/>
      </c>
      <c r="BI568" s="204" t="str">
        <f t="shared" si="155"/>
        <v/>
      </c>
      <c r="BJ568" s="204" t="str">
        <f t="shared" si="156"/>
        <v>tylosin</v>
      </c>
      <c r="BK568" s="204" t="str">
        <f t="shared" si="157"/>
        <v/>
      </c>
      <c r="BL568" s="204" t="str">
        <f t="shared" si="158"/>
        <v/>
      </c>
      <c r="BM568" s="204" t="str">
        <f t="shared" si="164"/>
        <v>Tylosine</v>
      </c>
      <c r="BN568" s="204" t="str">
        <f t="shared" si="159"/>
        <v>Tylosine</v>
      </c>
      <c r="BO568" s="204" t="str">
        <f t="shared" si="160"/>
        <v/>
      </c>
      <c r="BP568" s="204" t="str">
        <f t="shared" si="161"/>
        <v/>
      </c>
      <c r="BQ568" s="204" t="str">
        <f t="shared" si="165"/>
        <v>Macrolides</v>
      </c>
      <c r="BR568" s="204" t="str">
        <f t="shared" si="166"/>
        <v>Macrolides</v>
      </c>
      <c r="BS568" s="204" t="str">
        <f t="shared" si="167"/>
        <v/>
      </c>
      <c r="BT568" s="204" t="str">
        <f t="shared" si="168"/>
        <v/>
      </c>
      <c r="BU568" s="104" t="str">
        <f t="shared" si="169"/>
        <v>Voie orale  hors prémélanges médicamenteux</v>
      </c>
      <c r="BV568" s="202" t="str">
        <f t="shared" si="170"/>
        <v/>
      </c>
      <c r="BX568"/>
      <c r="BY568"/>
      <c r="BZ568"/>
      <c r="CA568"/>
      <c r="CB568"/>
      <c r="CD568"/>
      <c r="CO568" s="202">
        <v>567</v>
      </c>
    </row>
    <row r="569" spans="1:93" x14ac:dyDescent="0.25">
      <c r="A569" s="203" t="s">
        <v>2293</v>
      </c>
      <c r="B569" s="204" t="s">
        <v>2294</v>
      </c>
      <c r="C569" s="204" t="s">
        <v>1999</v>
      </c>
      <c r="D569" s="210" t="s">
        <v>923</v>
      </c>
      <c r="E569" s="204" t="s">
        <v>924</v>
      </c>
      <c r="F569" s="204" t="s">
        <v>397</v>
      </c>
      <c r="G569" s="204" t="s">
        <v>925</v>
      </c>
      <c r="H569" s="204" t="s">
        <v>173</v>
      </c>
      <c r="I569" s="204" t="s">
        <v>910</v>
      </c>
      <c r="J569" s="204" t="s">
        <v>1692</v>
      </c>
      <c r="K569" s="204" t="s">
        <v>1692</v>
      </c>
      <c r="L569" s="204" t="s">
        <v>2104</v>
      </c>
      <c r="M569" s="204" t="s">
        <v>213</v>
      </c>
      <c r="N569" s="204" t="s">
        <v>851</v>
      </c>
      <c r="O569" s="204" t="s">
        <v>992</v>
      </c>
      <c r="P569" s="204" t="s">
        <v>859</v>
      </c>
      <c r="Q569" s="204" t="s">
        <v>851</v>
      </c>
      <c r="R569" s="204">
        <v>12</v>
      </c>
      <c r="S569" s="204">
        <v>5</v>
      </c>
      <c r="T569" s="204">
        <v>0</v>
      </c>
      <c r="U569" s="204">
        <v>0</v>
      </c>
      <c r="V569" s="204">
        <v>0</v>
      </c>
      <c r="W569" s="204">
        <v>0</v>
      </c>
      <c r="X569" s="204">
        <v>0</v>
      </c>
      <c r="Y569" s="204">
        <v>0</v>
      </c>
      <c r="Z569" s="204">
        <v>0</v>
      </c>
      <c r="AA569" s="204">
        <v>0</v>
      </c>
      <c r="AB569" s="204">
        <v>0</v>
      </c>
      <c r="AC569" s="204">
        <v>0</v>
      </c>
      <c r="AD569" s="204">
        <v>0</v>
      </c>
      <c r="AE569" s="204">
        <v>0</v>
      </c>
      <c r="AF569" s="204">
        <v>0</v>
      </c>
      <c r="AG569" s="204">
        <v>0</v>
      </c>
      <c r="AH569" s="204">
        <v>0</v>
      </c>
      <c r="AI569" s="204">
        <v>0</v>
      </c>
      <c r="AJ569" s="204"/>
      <c r="AK569" s="204"/>
      <c r="AL569" s="204"/>
      <c r="AM569" s="204"/>
      <c r="AN569" s="204"/>
      <c r="AO569" s="204"/>
      <c r="AP569" s="204"/>
      <c r="AQ569" s="204"/>
      <c r="AR569" s="204"/>
      <c r="AS569" s="204"/>
      <c r="AT569" s="204"/>
      <c r="AU569" s="204"/>
      <c r="AV569" s="204"/>
      <c r="AW569" s="204"/>
      <c r="AX569" s="204"/>
      <c r="AY569" s="204" t="str">
        <f t="shared" si="162"/>
        <v>FLUMIQUIL POUDRE A 10 %</v>
      </c>
      <c r="AZ569" s="204" t="str">
        <f>IF(COUNTIF(AY:AY,AY569)=1,AY569,IF(AND(COUNTIF(AY:AY,AY569)&gt;1,COUNTIF(AZ$2:AZ568,AY569)&gt;=1),"",AY569))</f>
        <v>FLUMIQUIL POUDRE A 10 %</v>
      </c>
      <c r="BA569" s="204" t="str">
        <v/>
      </c>
      <c r="BB569" s="204" t="str">
        <f>IF(BA569="","",MAX(BB$2:BB568)+1)</f>
        <v/>
      </c>
      <c r="BC569" s="204"/>
      <c r="BD569" s="204">
        <v>567</v>
      </c>
      <c r="BE569" s="204" t="str">
        <f t="shared" si="163"/>
        <v>TYLOSINE CEVA 200 MG/ML SOLUTION INJECTABLE POUR BOVINS ET PORCINS</v>
      </c>
      <c r="BF569" s="204" t="str">
        <f t="shared" si="152"/>
        <v>INJ</v>
      </c>
      <c r="BG569" s="204" t="str">
        <f t="shared" si="153"/>
        <v>MACROLIDES</v>
      </c>
      <c r="BH569" s="204" t="str">
        <f t="shared" si="154"/>
        <v/>
      </c>
      <c r="BI569" s="204" t="str">
        <f t="shared" si="155"/>
        <v/>
      </c>
      <c r="BJ569" s="204" t="str">
        <f t="shared" si="156"/>
        <v>tylosin</v>
      </c>
      <c r="BK569" s="204" t="str">
        <f t="shared" si="157"/>
        <v/>
      </c>
      <c r="BL569" s="204" t="str">
        <f t="shared" si="158"/>
        <v/>
      </c>
      <c r="BM569" s="204" t="str">
        <f t="shared" si="164"/>
        <v>Tylosine</v>
      </c>
      <c r="BN569" s="204" t="str">
        <f t="shared" si="159"/>
        <v>Tylosine</v>
      </c>
      <c r="BO569" s="204" t="str">
        <f t="shared" si="160"/>
        <v/>
      </c>
      <c r="BP569" s="204" t="str">
        <f t="shared" si="161"/>
        <v/>
      </c>
      <c r="BQ569" s="204" t="str">
        <f t="shared" si="165"/>
        <v>Macrolides</v>
      </c>
      <c r="BR569" s="204" t="str">
        <f t="shared" si="166"/>
        <v>Macrolides</v>
      </c>
      <c r="BS569" s="204" t="str">
        <f t="shared" si="167"/>
        <v/>
      </c>
      <c r="BT569" s="204" t="str">
        <f t="shared" si="168"/>
        <v/>
      </c>
      <c r="BU569" s="104" t="str">
        <f t="shared" si="169"/>
        <v>Voie parentérale</v>
      </c>
      <c r="BV569" s="202" t="str">
        <f t="shared" si="170"/>
        <v/>
      </c>
      <c r="BX569"/>
      <c r="BY569"/>
      <c r="BZ569"/>
      <c r="CA569"/>
      <c r="CB569"/>
      <c r="CD569"/>
      <c r="CO569" s="202">
        <v>568</v>
      </c>
    </row>
    <row r="570" spans="1:93" x14ac:dyDescent="0.25">
      <c r="A570" s="203" t="s">
        <v>2293</v>
      </c>
      <c r="B570" s="204" t="s">
        <v>2295</v>
      </c>
      <c r="C570" s="204" t="s">
        <v>1433</v>
      </c>
      <c r="D570" s="210" t="s">
        <v>1054</v>
      </c>
      <c r="E570" s="204" t="s">
        <v>924</v>
      </c>
      <c r="F570" s="204" t="s">
        <v>397</v>
      </c>
      <c r="G570" s="204" t="s">
        <v>925</v>
      </c>
      <c r="H570" s="204" t="s">
        <v>173</v>
      </c>
      <c r="I570" s="204" t="s">
        <v>910</v>
      </c>
      <c r="J570" s="204" t="s">
        <v>1692</v>
      </c>
      <c r="K570" s="204" t="s">
        <v>1692</v>
      </c>
      <c r="L570" s="204" t="s">
        <v>2104</v>
      </c>
      <c r="M570" s="204" t="s">
        <v>213</v>
      </c>
      <c r="N570" s="204" t="s">
        <v>851</v>
      </c>
      <c r="O570" s="204" t="s">
        <v>992</v>
      </c>
      <c r="P570" s="204" t="s">
        <v>859</v>
      </c>
      <c r="Q570" s="204" t="s">
        <v>1004</v>
      </c>
      <c r="R570" s="204">
        <v>12</v>
      </c>
      <c r="S570" s="204">
        <v>5</v>
      </c>
      <c r="T570" s="204">
        <v>0</v>
      </c>
      <c r="U570" s="204">
        <v>0</v>
      </c>
      <c r="V570" s="204">
        <v>0</v>
      </c>
      <c r="W570" s="204">
        <v>0</v>
      </c>
      <c r="X570" s="204">
        <v>0</v>
      </c>
      <c r="Y570" s="204">
        <v>0</v>
      </c>
      <c r="Z570" s="204">
        <v>0</v>
      </c>
      <c r="AA570" s="204">
        <v>0</v>
      </c>
      <c r="AB570" s="204">
        <v>0</v>
      </c>
      <c r="AC570" s="204">
        <v>0</v>
      </c>
      <c r="AD570" s="204">
        <v>0</v>
      </c>
      <c r="AE570" s="204">
        <v>0</v>
      </c>
      <c r="AF570" s="204">
        <v>0</v>
      </c>
      <c r="AG570" s="204">
        <v>0</v>
      </c>
      <c r="AH570" s="204">
        <v>0</v>
      </c>
      <c r="AI570" s="204">
        <v>0</v>
      </c>
      <c r="AJ570" s="204"/>
      <c r="AK570" s="204"/>
      <c r="AL570" s="204"/>
      <c r="AM570" s="204"/>
      <c r="AN570" s="204"/>
      <c r="AO570" s="204"/>
      <c r="AP570" s="204"/>
      <c r="AQ570" s="204"/>
      <c r="AR570" s="204"/>
      <c r="AS570" s="204"/>
      <c r="AT570" s="204"/>
      <c r="AU570" s="204"/>
      <c r="AV570" s="204"/>
      <c r="AW570" s="204"/>
      <c r="AX570" s="204"/>
      <c r="AY570" s="204" t="str">
        <f t="shared" si="162"/>
        <v>FLUMIQUIL POUDRE A 10 %</v>
      </c>
      <c r="AZ570" s="204" t="str">
        <f>IF(COUNTIF(AY:AY,AY570)=1,AY570,IF(AND(COUNTIF(AY:AY,AY570)&gt;1,COUNTIF(AZ$2:AZ569,AY570)&gt;=1),"",AY570))</f>
        <v/>
      </c>
      <c r="BA570" s="204" t="str">
        <v/>
      </c>
      <c r="BB570" s="204" t="str">
        <f>IF(BA570="","",MAX(BB$2:BB569)+1)</f>
        <v/>
      </c>
      <c r="BC570" s="204"/>
      <c r="BD570" s="204">
        <v>568</v>
      </c>
      <c r="BE570" s="204" t="str">
        <f t="shared" si="163"/>
        <v>TYLOSOL 9,2</v>
      </c>
      <c r="BF570" s="204" t="str">
        <f t="shared" si="152"/>
        <v>ORAL</v>
      </c>
      <c r="BG570" s="204" t="str">
        <f t="shared" si="153"/>
        <v>MACROLIDES</v>
      </c>
      <c r="BH570" s="204" t="str">
        <f t="shared" si="154"/>
        <v/>
      </c>
      <c r="BI570" s="204" t="str">
        <f t="shared" si="155"/>
        <v/>
      </c>
      <c r="BJ570" s="204" t="str">
        <f t="shared" si="156"/>
        <v>tylosin</v>
      </c>
      <c r="BK570" s="204" t="str">
        <f t="shared" si="157"/>
        <v/>
      </c>
      <c r="BL570" s="204" t="str">
        <f t="shared" si="158"/>
        <v/>
      </c>
      <c r="BM570" s="204" t="str">
        <f t="shared" si="164"/>
        <v>Tylosine</v>
      </c>
      <c r="BN570" s="204" t="str">
        <f t="shared" si="159"/>
        <v>Tylosine</v>
      </c>
      <c r="BO570" s="204" t="str">
        <f t="shared" si="160"/>
        <v/>
      </c>
      <c r="BP570" s="204" t="str">
        <f t="shared" si="161"/>
        <v/>
      </c>
      <c r="BQ570" s="204" t="str">
        <f t="shared" si="165"/>
        <v>Macrolides</v>
      </c>
      <c r="BR570" s="204" t="str">
        <f t="shared" si="166"/>
        <v>Macrolides</v>
      </c>
      <c r="BS570" s="204" t="str">
        <f t="shared" si="167"/>
        <v/>
      </c>
      <c r="BT570" s="204" t="str">
        <f t="shared" si="168"/>
        <v/>
      </c>
      <c r="BU570" s="104" t="str">
        <f t="shared" si="169"/>
        <v>Voie orale  hors prémélanges médicamenteux</v>
      </c>
      <c r="BV570" s="202" t="str">
        <f t="shared" si="170"/>
        <v/>
      </c>
      <c r="BX570"/>
      <c r="BY570"/>
      <c r="BZ570"/>
      <c r="CA570"/>
      <c r="CB570"/>
      <c r="CD570"/>
      <c r="CO570" s="202">
        <v>569</v>
      </c>
    </row>
    <row r="571" spans="1:93" x14ac:dyDescent="0.25">
      <c r="A571" s="203" t="s">
        <v>2101</v>
      </c>
      <c r="B571" s="204" t="s">
        <v>2102</v>
      </c>
      <c r="C571" s="204" t="s">
        <v>1999</v>
      </c>
      <c r="D571" s="210" t="s">
        <v>923</v>
      </c>
      <c r="E571" s="204" t="s">
        <v>924</v>
      </c>
      <c r="F571" s="204" t="s">
        <v>398</v>
      </c>
      <c r="G571" s="204" t="s">
        <v>925</v>
      </c>
      <c r="H571" s="204" t="s">
        <v>2103</v>
      </c>
      <c r="I571" s="204" t="s">
        <v>910</v>
      </c>
      <c r="J571" s="204" t="s">
        <v>1692</v>
      </c>
      <c r="K571" s="204" t="s">
        <v>1692</v>
      </c>
      <c r="L571" s="204" t="s">
        <v>2104</v>
      </c>
      <c r="M571" s="204" t="s">
        <v>213</v>
      </c>
      <c r="N571" s="204" t="s">
        <v>885</v>
      </c>
      <c r="O571" s="204" t="s">
        <v>992</v>
      </c>
      <c r="P571" s="204" t="s">
        <v>859</v>
      </c>
      <c r="Q571" s="204" t="s">
        <v>885</v>
      </c>
      <c r="R571" s="204">
        <v>12</v>
      </c>
      <c r="S571" s="204">
        <v>5</v>
      </c>
      <c r="T571" s="204">
        <v>0</v>
      </c>
      <c r="U571" s="204">
        <v>0</v>
      </c>
      <c r="V571" s="204">
        <v>12</v>
      </c>
      <c r="W571" s="204">
        <v>5</v>
      </c>
      <c r="X571" s="204">
        <v>12</v>
      </c>
      <c r="Y571" s="204">
        <v>5</v>
      </c>
      <c r="Z571" s="204">
        <v>12</v>
      </c>
      <c r="AA571" s="204">
        <v>5</v>
      </c>
      <c r="AB571" s="204">
        <v>12</v>
      </c>
      <c r="AC571" s="204">
        <v>5</v>
      </c>
      <c r="AD571" s="204">
        <v>12</v>
      </c>
      <c r="AE571" s="204">
        <v>5</v>
      </c>
      <c r="AF571" s="204">
        <v>12</v>
      </c>
      <c r="AG571" s="204">
        <v>5</v>
      </c>
      <c r="AH571" s="204">
        <v>0</v>
      </c>
      <c r="AI571" s="204">
        <v>0</v>
      </c>
      <c r="AJ571" s="204"/>
      <c r="AK571" s="204"/>
      <c r="AL571" s="204"/>
      <c r="AM571" s="204"/>
      <c r="AN571" s="204"/>
      <c r="AO571" s="204"/>
      <c r="AP571" s="204"/>
      <c r="AQ571" s="204"/>
      <c r="AR571" s="204"/>
      <c r="AS571" s="204"/>
      <c r="AT571" s="204"/>
      <c r="AU571" s="204"/>
      <c r="AV571" s="204"/>
      <c r="AW571" s="204"/>
      <c r="AX571" s="204"/>
      <c r="AY571" s="204" t="str">
        <f t="shared" si="162"/>
        <v>FLUMIQUIL POUDRE A 3 %</v>
      </c>
      <c r="AZ571" s="204" t="str">
        <f>IF(COUNTIF(AY:AY,AY571)=1,AY571,IF(AND(COUNTIF(AY:AY,AY571)&gt;1,COUNTIF(AZ$2:AZ570,AY571)&gt;=1),"",AY571))</f>
        <v>FLUMIQUIL POUDRE A 3 %</v>
      </c>
      <c r="BA571" s="204" t="str">
        <v/>
      </c>
      <c r="BB571" s="204" t="str">
        <f>IF(BA571="","",MAX(BB$2:BB570)+1)</f>
        <v/>
      </c>
      <c r="BC571" s="204"/>
      <c r="BD571" s="204">
        <v>569</v>
      </c>
      <c r="BE571" s="204" t="str">
        <f t="shared" si="163"/>
        <v>TYLUCYL 200 MG/ML SOLUTION INJECTABLE POUR BOVINS ET PORCINS</v>
      </c>
      <c r="BF571" s="204" t="str">
        <f t="shared" si="152"/>
        <v>INJ</v>
      </c>
      <c r="BG571" s="204" t="str">
        <f t="shared" si="153"/>
        <v>MACROLIDES</v>
      </c>
      <c r="BH571" s="204" t="str">
        <f t="shared" si="154"/>
        <v/>
      </c>
      <c r="BI571" s="204" t="str">
        <f t="shared" si="155"/>
        <v/>
      </c>
      <c r="BJ571" s="204" t="str">
        <f t="shared" si="156"/>
        <v>tylosin</v>
      </c>
      <c r="BK571" s="204" t="str">
        <f t="shared" si="157"/>
        <v/>
      </c>
      <c r="BL571" s="204" t="str">
        <f t="shared" si="158"/>
        <v/>
      </c>
      <c r="BM571" s="204" t="str">
        <f t="shared" si="164"/>
        <v>Tylosine</v>
      </c>
      <c r="BN571" s="204" t="str">
        <f t="shared" si="159"/>
        <v>Tylosine</v>
      </c>
      <c r="BO571" s="204" t="str">
        <f t="shared" si="160"/>
        <v/>
      </c>
      <c r="BP571" s="204" t="str">
        <f t="shared" si="161"/>
        <v/>
      </c>
      <c r="BQ571" s="204" t="str">
        <f t="shared" si="165"/>
        <v>Macrolides</v>
      </c>
      <c r="BR571" s="204" t="str">
        <f t="shared" si="166"/>
        <v>Macrolides</v>
      </c>
      <c r="BS571" s="204" t="str">
        <f t="shared" si="167"/>
        <v/>
      </c>
      <c r="BT571" s="204" t="str">
        <f t="shared" si="168"/>
        <v/>
      </c>
      <c r="BU571" s="104" t="str">
        <f t="shared" si="169"/>
        <v>Voie parentérale</v>
      </c>
      <c r="BV571" s="202" t="str">
        <f t="shared" si="170"/>
        <v/>
      </c>
      <c r="BX571"/>
      <c r="BY571"/>
      <c r="BZ571"/>
      <c r="CA571"/>
      <c r="CB571"/>
      <c r="CD571"/>
      <c r="CO571" s="202">
        <v>570</v>
      </c>
    </row>
    <row r="572" spans="1:93" x14ac:dyDescent="0.25">
      <c r="A572" s="203" t="s">
        <v>2101</v>
      </c>
      <c r="B572" s="204" t="s">
        <v>2105</v>
      </c>
      <c r="C572" s="204" t="s">
        <v>1433</v>
      </c>
      <c r="D572" s="210" t="s">
        <v>1054</v>
      </c>
      <c r="E572" s="204" t="s">
        <v>924</v>
      </c>
      <c r="F572" s="204" t="s">
        <v>398</v>
      </c>
      <c r="G572" s="204" t="s">
        <v>925</v>
      </c>
      <c r="H572" s="204" t="s">
        <v>2103</v>
      </c>
      <c r="I572" s="204" t="s">
        <v>910</v>
      </c>
      <c r="J572" s="204" t="s">
        <v>1692</v>
      </c>
      <c r="K572" s="204" t="s">
        <v>1692</v>
      </c>
      <c r="L572" s="204" t="s">
        <v>2104</v>
      </c>
      <c r="M572" s="204" t="s">
        <v>213</v>
      </c>
      <c r="N572" s="204" t="s">
        <v>885</v>
      </c>
      <c r="O572" s="204" t="s">
        <v>992</v>
      </c>
      <c r="P572" s="204" t="s">
        <v>859</v>
      </c>
      <c r="Q572" s="204" t="s">
        <v>1267</v>
      </c>
      <c r="R572" s="204">
        <v>12</v>
      </c>
      <c r="S572" s="204">
        <v>5</v>
      </c>
      <c r="T572" s="204">
        <v>0</v>
      </c>
      <c r="U572" s="204">
        <v>0</v>
      </c>
      <c r="V572" s="204">
        <v>12</v>
      </c>
      <c r="W572" s="204">
        <v>5</v>
      </c>
      <c r="X572" s="204">
        <v>12</v>
      </c>
      <c r="Y572" s="204">
        <v>5</v>
      </c>
      <c r="Z572" s="204">
        <v>12</v>
      </c>
      <c r="AA572" s="204">
        <v>5</v>
      </c>
      <c r="AB572" s="204">
        <v>12</v>
      </c>
      <c r="AC572" s="204">
        <v>5</v>
      </c>
      <c r="AD572" s="204">
        <v>12</v>
      </c>
      <c r="AE572" s="204">
        <v>5</v>
      </c>
      <c r="AF572" s="204">
        <v>12</v>
      </c>
      <c r="AG572" s="204">
        <v>5</v>
      </c>
      <c r="AH572" s="204">
        <v>0</v>
      </c>
      <c r="AI572" s="204">
        <v>0</v>
      </c>
      <c r="AJ572" s="204"/>
      <c r="AK572" s="204"/>
      <c r="AL572" s="204"/>
      <c r="AM572" s="204"/>
      <c r="AN572" s="204"/>
      <c r="AO572" s="204"/>
      <c r="AP572" s="204"/>
      <c r="AQ572" s="204"/>
      <c r="AR572" s="204"/>
      <c r="AS572" s="204"/>
      <c r="AT572" s="204"/>
      <c r="AU572" s="204"/>
      <c r="AV572" s="204"/>
      <c r="AW572" s="204"/>
      <c r="AX572" s="204"/>
      <c r="AY572" s="204" t="str">
        <f t="shared" si="162"/>
        <v>FLUMIQUIL POUDRE A 3 %</v>
      </c>
      <c r="AZ572" s="204" t="str">
        <f>IF(COUNTIF(AY:AY,AY572)=1,AY572,IF(AND(COUNTIF(AY:AY,AY572)&gt;1,COUNTIF(AZ$2:AZ571,AY572)&gt;=1),"",AY572))</f>
        <v/>
      </c>
      <c r="BA572" s="204" t="str">
        <v/>
      </c>
      <c r="BB572" s="204" t="str">
        <f>IF(BA572="","",MAX(BB$2:BB571)+1)</f>
        <v/>
      </c>
      <c r="BC572" s="204"/>
      <c r="BD572" s="204">
        <v>570</v>
      </c>
      <c r="BE572" s="204" t="str">
        <f t="shared" si="163"/>
        <v>UBIFLOX 100 MG/ML SOLUTION INJECTABLE POUR BOVINS ET PORCINS (TRUIES)</v>
      </c>
      <c r="BF572" s="204" t="str">
        <f t="shared" si="152"/>
        <v>INJ</v>
      </c>
      <c r="BG572" s="204" t="str">
        <f t="shared" si="153"/>
        <v>FLUOROQUINOLONES</v>
      </c>
      <c r="BH572" s="204" t="str">
        <f t="shared" si="154"/>
        <v/>
      </c>
      <c r="BI572" s="204" t="str">
        <f t="shared" si="155"/>
        <v/>
      </c>
      <c r="BJ572" s="204" t="str">
        <f t="shared" si="156"/>
        <v>marbofloxacin</v>
      </c>
      <c r="BK572" s="204" t="str">
        <f t="shared" si="157"/>
        <v/>
      </c>
      <c r="BL572" s="204" t="str">
        <f t="shared" si="158"/>
        <v/>
      </c>
      <c r="BM572" s="204" t="str">
        <f t="shared" si="164"/>
        <v>Marbofloxacine</v>
      </c>
      <c r="BN572" s="204" t="str">
        <f t="shared" si="159"/>
        <v>Marbofloxacine</v>
      </c>
      <c r="BO572" s="204" t="str">
        <f t="shared" si="160"/>
        <v/>
      </c>
      <c r="BP572" s="204" t="str">
        <f t="shared" si="161"/>
        <v/>
      </c>
      <c r="BQ572" s="204" t="str">
        <f t="shared" si="165"/>
        <v>Fluoroquinolones</v>
      </c>
      <c r="BR572" s="204" t="str">
        <f t="shared" si="166"/>
        <v>Fluoroquinolones</v>
      </c>
      <c r="BS572" s="204" t="str">
        <f t="shared" si="167"/>
        <v/>
      </c>
      <c r="BT572" s="204" t="str">
        <f t="shared" si="168"/>
        <v/>
      </c>
      <c r="BU572" s="104" t="str">
        <f t="shared" si="169"/>
        <v>Voie parentérale</v>
      </c>
      <c r="BV572" s="202" t="str">
        <f t="shared" si="170"/>
        <v>x</v>
      </c>
      <c r="BX572"/>
      <c r="BY572"/>
      <c r="BZ572"/>
      <c r="CA572"/>
      <c r="CB572"/>
      <c r="CD572"/>
      <c r="CO572" s="202">
        <v>571</v>
      </c>
    </row>
    <row r="573" spans="1:93" x14ac:dyDescent="0.25">
      <c r="A573" s="203" t="s">
        <v>3106</v>
      </c>
      <c r="B573" s="204" t="s">
        <v>3107</v>
      </c>
      <c r="C573" s="204" t="s">
        <v>862</v>
      </c>
      <c r="D573" s="210" t="s">
        <v>863</v>
      </c>
      <c r="E573" s="204" t="s">
        <v>852</v>
      </c>
      <c r="F573" s="204" t="s">
        <v>399</v>
      </c>
      <c r="G573" s="204" t="s">
        <v>1055</v>
      </c>
      <c r="H573" s="204" t="s">
        <v>1851</v>
      </c>
      <c r="I573" s="204" t="s">
        <v>910</v>
      </c>
      <c r="J573" s="204" t="s">
        <v>1692</v>
      </c>
      <c r="K573" s="204" t="s">
        <v>1692</v>
      </c>
      <c r="L573" s="204" t="s">
        <v>2104</v>
      </c>
      <c r="M573" s="204" t="s">
        <v>213</v>
      </c>
      <c r="N573" s="204" t="s">
        <v>3108</v>
      </c>
      <c r="O573" s="204" t="s">
        <v>858</v>
      </c>
      <c r="P573" s="204" t="s">
        <v>859</v>
      </c>
      <c r="Q573" s="204" t="s">
        <v>1677</v>
      </c>
      <c r="R573" s="204">
        <v>12</v>
      </c>
      <c r="S573" s="204">
        <v>5</v>
      </c>
      <c r="T573" s="204">
        <v>0</v>
      </c>
      <c r="U573" s="204">
        <v>0</v>
      </c>
      <c r="V573" s="204">
        <v>0</v>
      </c>
      <c r="W573" s="204">
        <v>0</v>
      </c>
      <c r="X573" s="204">
        <v>0</v>
      </c>
      <c r="Y573" s="204">
        <v>0</v>
      </c>
      <c r="Z573" s="204">
        <v>0</v>
      </c>
      <c r="AA573" s="204">
        <v>0</v>
      </c>
      <c r="AB573" s="204">
        <v>0</v>
      </c>
      <c r="AC573" s="204">
        <v>0</v>
      </c>
      <c r="AD573" s="204">
        <v>0</v>
      </c>
      <c r="AE573" s="204">
        <v>0</v>
      </c>
      <c r="AF573" s="204">
        <v>12</v>
      </c>
      <c r="AG573" s="204">
        <v>5</v>
      </c>
      <c r="AH573" s="204">
        <v>0</v>
      </c>
      <c r="AI573" s="204">
        <v>0</v>
      </c>
      <c r="AJ573" s="204"/>
      <c r="AK573" s="204"/>
      <c r="AL573" s="204"/>
      <c r="AM573" s="204"/>
      <c r="AN573" s="204"/>
      <c r="AO573" s="204"/>
      <c r="AP573" s="204"/>
      <c r="AQ573" s="204"/>
      <c r="AR573" s="204"/>
      <c r="AS573" s="204"/>
      <c r="AT573" s="204"/>
      <c r="AU573" s="204"/>
      <c r="AV573" s="204"/>
      <c r="AW573" s="204"/>
      <c r="AX573" s="204"/>
      <c r="AY573" s="204" t="str">
        <f t="shared" si="162"/>
        <v>FLUMISOL 36 %</v>
      </c>
      <c r="AZ573" s="204" t="str">
        <f>IF(COUNTIF(AY:AY,AY573)=1,AY573,IF(AND(COUNTIF(AY:AY,AY573)&gt;1,COUNTIF(AZ$2:AZ572,AY573)&gt;=1),"",AY573))</f>
        <v>FLUMISOL 36 %</v>
      </c>
      <c r="BA573" s="204" t="str">
        <v/>
      </c>
      <c r="BB573" s="204" t="str">
        <f>IF(BA573="","",MAX(BB$2:BB572)+1)</f>
        <v/>
      </c>
      <c r="BC573" s="204"/>
      <c r="BD573" s="204">
        <v>571</v>
      </c>
      <c r="BE573" s="204" t="str">
        <f t="shared" si="163"/>
        <v>UBIFLOX 20 MG/ML SOLUTION INJECTABLE POUR BOVINS ET PORCINS</v>
      </c>
      <c r="BF573" s="204" t="str">
        <f t="shared" si="152"/>
        <v>INJ</v>
      </c>
      <c r="BG573" s="204" t="str">
        <f t="shared" si="153"/>
        <v>FLUOROQUINOLONES</v>
      </c>
      <c r="BH573" s="204" t="str">
        <f t="shared" si="154"/>
        <v/>
      </c>
      <c r="BI573" s="204" t="str">
        <f t="shared" si="155"/>
        <v/>
      </c>
      <c r="BJ573" s="204" t="str">
        <f t="shared" si="156"/>
        <v>marbofloxacin</v>
      </c>
      <c r="BK573" s="204" t="str">
        <f t="shared" si="157"/>
        <v/>
      </c>
      <c r="BL573" s="204" t="str">
        <f t="shared" si="158"/>
        <v/>
      </c>
      <c r="BM573" s="204" t="str">
        <f t="shared" si="164"/>
        <v>Marbofloxacine</v>
      </c>
      <c r="BN573" s="204" t="str">
        <f t="shared" si="159"/>
        <v>Marbofloxacine</v>
      </c>
      <c r="BO573" s="204" t="str">
        <f t="shared" si="160"/>
        <v/>
      </c>
      <c r="BP573" s="204" t="str">
        <f t="shared" si="161"/>
        <v/>
      </c>
      <c r="BQ573" s="204" t="str">
        <f t="shared" si="165"/>
        <v>Fluoroquinolones</v>
      </c>
      <c r="BR573" s="204" t="str">
        <f t="shared" si="166"/>
        <v>Fluoroquinolones</v>
      </c>
      <c r="BS573" s="204" t="str">
        <f t="shared" si="167"/>
        <v/>
      </c>
      <c r="BT573" s="204" t="str">
        <f t="shared" si="168"/>
        <v/>
      </c>
      <c r="BU573" s="104" t="str">
        <f t="shared" si="169"/>
        <v>Voie parentérale</v>
      </c>
      <c r="BV573" s="202" t="str">
        <f t="shared" si="170"/>
        <v>x</v>
      </c>
      <c r="BX573"/>
      <c r="BY573"/>
      <c r="BZ573"/>
      <c r="CA573"/>
      <c r="CB573"/>
      <c r="CD573"/>
      <c r="CO573" s="202">
        <v>572</v>
      </c>
    </row>
    <row r="574" spans="1:93" x14ac:dyDescent="0.25">
      <c r="A574" s="203" t="s">
        <v>3106</v>
      </c>
      <c r="B574" s="204" t="s">
        <v>3109</v>
      </c>
      <c r="C574" s="204" t="s">
        <v>1105</v>
      </c>
      <c r="D574" s="210" t="s">
        <v>923</v>
      </c>
      <c r="E574" s="204" t="s">
        <v>852</v>
      </c>
      <c r="F574" s="204" t="s">
        <v>399</v>
      </c>
      <c r="G574" s="204" t="s">
        <v>1055</v>
      </c>
      <c r="H574" s="204" t="s">
        <v>1851</v>
      </c>
      <c r="I574" s="204" t="s">
        <v>910</v>
      </c>
      <c r="J574" s="204" t="s">
        <v>1692</v>
      </c>
      <c r="K574" s="204" t="s">
        <v>1692</v>
      </c>
      <c r="L574" s="204" t="s">
        <v>2104</v>
      </c>
      <c r="M574" s="204" t="s">
        <v>213</v>
      </c>
      <c r="N574" s="204" t="s">
        <v>3108</v>
      </c>
      <c r="O574" s="204" t="s">
        <v>858</v>
      </c>
      <c r="P574" s="204" t="s">
        <v>859</v>
      </c>
      <c r="Q574" s="204" t="s">
        <v>3108</v>
      </c>
      <c r="R574" s="204">
        <v>12</v>
      </c>
      <c r="S574" s="204">
        <v>5</v>
      </c>
      <c r="T574" s="204">
        <v>0</v>
      </c>
      <c r="U574" s="204">
        <v>0</v>
      </c>
      <c r="V574" s="204">
        <v>0</v>
      </c>
      <c r="W574" s="204">
        <v>0</v>
      </c>
      <c r="X574" s="204">
        <v>0</v>
      </c>
      <c r="Y574" s="204">
        <v>0</v>
      </c>
      <c r="Z574" s="204">
        <v>0</v>
      </c>
      <c r="AA574" s="204">
        <v>0</v>
      </c>
      <c r="AB574" s="204">
        <v>0</v>
      </c>
      <c r="AC574" s="204">
        <v>0</v>
      </c>
      <c r="AD574" s="204">
        <v>0</v>
      </c>
      <c r="AE574" s="204">
        <v>0</v>
      </c>
      <c r="AF574" s="204">
        <v>12</v>
      </c>
      <c r="AG574" s="204">
        <v>5</v>
      </c>
      <c r="AH574" s="204">
        <v>0</v>
      </c>
      <c r="AI574" s="204">
        <v>0</v>
      </c>
      <c r="AJ574" s="204"/>
      <c r="AK574" s="204"/>
      <c r="AL574" s="204"/>
      <c r="AM574" s="204"/>
      <c r="AN574" s="204"/>
      <c r="AO574" s="204"/>
      <c r="AP574" s="204"/>
      <c r="AQ574" s="204"/>
      <c r="AR574" s="204"/>
      <c r="AS574" s="204"/>
      <c r="AT574" s="204"/>
      <c r="AU574" s="204"/>
      <c r="AV574" s="204"/>
      <c r="AW574" s="204"/>
      <c r="AX574" s="204"/>
      <c r="AY574" s="204" t="str">
        <f t="shared" si="162"/>
        <v>FLUMISOL 36 %</v>
      </c>
      <c r="AZ574" s="204" t="str">
        <f>IF(COUNTIF(AY:AY,AY574)=1,AY574,IF(AND(COUNTIF(AY:AY,AY574)&gt;1,COUNTIF(AZ$2:AZ573,AY574)&gt;=1),"",AY574))</f>
        <v/>
      </c>
      <c r="BA574" s="204" t="str">
        <v/>
      </c>
      <c r="BB574" s="204" t="str">
        <f>IF(BA574="","",MAX(BB$2:BB573)+1)</f>
        <v/>
      </c>
      <c r="BC574" s="204"/>
      <c r="BD574" s="204">
        <v>572</v>
      </c>
      <c r="BE574" s="204" t="str">
        <f t="shared" si="163"/>
        <v>UBROLEXIN SUSPENSION INTRAMAMMAIRE POUR VACHES LAITIERES EN LACTATION</v>
      </c>
      <c r="BF574" s="204" t="str">
        <f t="shared" si="152"/>
        <v>INTRAMAM</v>
      </c>
      <c r="BG574" s="204" t="str">
        <f t="shared" si="153"/>
        <v>CEPHALOSPORINES 1&amp;2G</v>
      </c>
      <c r="BH574" s="204" t="str">
        <f t="shared" si="154"/>
        <v>AMINOGLYCOSIDES</v>
      </c>
      <c r="BI574" s="204" t="str">
        <f t="shared" si="155"/>
        <v/>
      </c>
      <c r="BJ574" s="204" t="str">
        <f t="shared" si="156"/>
        <v>cefalexin</v>
      </c>
      <c r="BK574" s="204" t="str">
        <f t="shared" si="157"/>
        <v>kanamycin</v>
      </c>
      <c r="BL574" s="204" t="str">
        <f t="shared" si="158"/>
        <v/>
      </c>
      <c r="BM574" s="204" t="str">
        <f t="shared" si="164"/>
        <v>Céfalexine + Kanamycine</v>
      </c>
      <c r="BN574" s="204" t="str">
        <f t="shared" si="159"/>
        <v>Céfalexine</v>
      </c>
      <c r="BO574" s="204" t="str">
        <f t="shared" si="160"/>
        <v>Kanamycine</v>
      </c>
      <c r="BP574" s="204" t="str">
        <f t="shared" si="161"/>
        <v/>
      </c>
      <c r="BQ574" s="204" t="str">
        <f t="shared" si="165"/>
        <v>Cephalosporines 1&amp;2G + Aminoglycosides</v>
      </c>
      <c r="BR574" s="204" t="str">
        <f t="shared" si="166"/>
        <v>Cephalosporines 1&amp;2G</v>
      </c>
      <c r="BS574" s="204" t="str">
        <f t="shared" si="167"/>
        <v>Aminoglycosides</v>
      </c>
      <c r="BT574" s="204" t="str">
        <f t="shared" si="168"/>
        <v/>
      </c>
      <c r="BU574" s="104" t="str">
        <f t="shared" si="169"/>
        <v>Voie intramammaire</v>
      </c>
      <c r="BV574" s="202" t="str">
        <f t="shared" si="170"/>
        <v/>
      </c>
      <c r="BX574"/>
      <c r="BY574"/>
      <c r="BZ574"/>
      <c r="CA574"/>
      <c r="CB574"/>
      <c r="CD574"/>
      <c r="CO574" s="202">
        <v>573</v>
      </c>
    </row>
    <row r="575" spans="1:93" x14ac:dyDescent="0.25">
      <c r="A575" s="203" t="s">
        <v>3316</v>
      </c>
      <c r="B575" s="204" t="s">
        <v>3317</v>
      </c>
      <c r="C575" s="204" t="s">
        <v>3318</v>
      </c>
      <c r="D575" s="210" t="s">
        <v>923</v>
      </c>
      <c r="E575" s="204" t="s">
        <v>852</v>
      </c>
      <c r="F575" s="204" t="s">
        <v>732</v>
      </c>
      <c r="G575" s="204" t="s">
        <v>1055</v>
      </c>
      <c r="H575" s="204" t="s">
        <v>1851</v>
      </c>
      <c r="I575" s="204" t="s">
        <v>910</v>
      </c>
      <c r="J575" s="204" t="s">
        <v>1692</v>
      </c>
      <c r="K575" s="204" t="s">
        <v>1692</v>
      </c>
      <c r="L575" s="204" t="s">
        <v>2104</v>
      </c>
      <c r="M575" s="204" t="s">
        <v>213</v>
      </c>
      <c r="N575" s="204" t="s">
        <v>851</v>
      </c>
      <c r="O575" s="204" t="s">
        <v>858</v>
      </c>
      <c r="P575" s="204" t="s">
        <v>859</v>
      </c>
      <c r="Q575" s="204" t="s">
        <v>851</v>
      </c>
      <c r="R575" s="204">
        <v>12</v>
      </c>
      <c r="S575" s="204">
        <v>5</v>
      </c>
      <c r="T575" s="204">
        <v>0</v>
      </c>
      <c r="U575" s="204">
        <v>0</v>
      </c>
      <c r="V575" s="204">
        <v>0</v>
      </c>
      <c r="W575" s="204">
        <v>0</v>
      </c>
      <c r="X575" s="204">
        <v>0</v>
      </c>
      <c r="Y575" s="204">
        <v>0</v>
      </c>
      <c r="Z575" s="204">
        <v>0</v>
      </c>
      <c r="AA575" s="204">
        <v>0</v>
      </c>
      <c r="AB575" s="204">
        <v>0</v>
      </c>
      <c r="AC575" s="204">
        <v>0</v>
      </c>
      <c r="AD575" s="204">
        <v>0</v>
      </c>
      <c r="AE575" s="204">
        <v>0</v>
      </c>
      <c r="AF575" s="204">
        <v>12</v>
      </c>
      <c r="AG575" s="204">
        <v>5</v>
      </c>
      <c r="AH575" s="204">
        <v>0</v>
      </c>
      <c r="AI575" s="204">
        <v>0</v>
      </c>
      <c r="AJ575" s="204"/>
      <c r="AK575" s="204"/>
      <c r="AL575" s="204"/>
      <c r="AM575" s="204"/>
      <c r="AN575" s="204"/>
      <c r="AO575" s="204"/>
      <c r="AP575" s="204"/>
      <c r="AQ575" s="204"/>
      <c r="AR575" s="204"/>
      <c r="AS575" s="204"/>
      <c r="AT575" s="204"/>
      <c r="AU575" s="204"/>
      <c r="AV575" s="204"/>
      <c r="AW575" s="204"/>
      <c r="AX575" s="204"/>
      <c r="AY575" s="204" t="str">
        <f t="shared" si="162"/>
        <v>FLUMIVAL 10% SOLUTION ORALE POUR VOLAILLES ET VEAUX</v>
      </c>
      <c r="AZ575" s="204" t="str">
        <f>IF(COUNTIF(AY:AY,AY575)=1,AY575,IF(AND(COUNTIF(AY:AY,AY575)&gt;1,COUNTIF(AZ$2:AZ574,AY575)&gt;=1),"",AY575))</f>
        <v>FLUMIVAL 10% SOLUTION ORALE POUR VOLAILLES ET VEAUX</v>
      </c>
      <c r="BA575" s="204" t="str">
        <v/>
      </c>
      <c r="BB575" s="204" t="str">
        <f>IF(BA575="","",MAX(BB$2:BB574)+1)</f>
        <v/>
      </c>
      <c r="BC575" s="204"/>
      <c r="BD575" s="204">
        <v>573</v>
      </c>
      <c r="BE575" s="204" t="str">
        <f t="shared" si="163"/>
        <v>UBROPEN SUSPENSION INTRAMAMMAIRE POUR VACHES EN LACTATION</v>
      </c>
      <c r="BF575" s="204" t="str">
        <f t="shared" si="152"/>
        <v>INTRAMAM</v>
      </c>
      <c r="BG575" s="204" t="str">
        <f t="shared" si="153"/>
        <v>PENICILLINES</v>
      </c>
      <c r="BH575" s="204" t="str">
        <f t="shared" si="154"/>
        <v/>
      </c>
      <c r="BI575" s="204" t="str">
        <f t="shared" si="155"/>
        <v/>
      </c>
      <c r="BJ575" s="204" t="str">
        <f t="shared" si="156"/>
        <v>benzylpenicillin</v>
      </c>
      <c r="BK575" s="204" t="str">
        <f t="shared" si="157"/>
        <v/>
      </c>
      <c r="BL575" s="204" t="str">
        <f t="shared" si="158"/>
        <v/>
      </c>
      <c r="BM575" s="204" t="str">
        <f t="shared" si="164"/>
        <v>Benzylpénicilline</v>
      </c>
      <c r="BN575" s="204" t="str">
        <f t="shared" si="159"/>
        <v>Benzylpénicilline</v>
      </c>
      <c r="BO575" s="204" t="str">
        <f t="shared" si="160"/>
        <v/>
      </c>
      <c r="BP575" s="204" t="str">
        <f t="shared" si="161"/>
        <v/>
      </c>
      <c r="BQ575" s="204" t="str">
        <f t="shared" si="165"/>
        <v>Penicillines</v>
      </c>
      <c r="BR575" s="204" t="str">
        <f t="shared" si="166"/>
        <v>Penicillines</v>
      </c>
      <c r="BS575" s="204" t="str">
        <f t="shared" si="167"/>
        <v/>
      </c>
      <c r="BT575" s="204" t="str">
        <f t="shared" si="168"/>
        <v/>
      </c>
      <c r="BU575" s="104" t="str">
        <f t="shared" si="169"/>
        <v>Voie intramammaire</v>
      </c>
      <c r="BV575" s="202" t="str">
        <f t="shared" si="170"/>
        <v/>
      </c>
      <c r="BX575"/>
      <c r="BY575"/>
      <c r="BZ575"/>
      <c r="CA575"/>
      <c r="CB575"/>
      <c r="CD575"/>
      <c r="CO575" s="202">
        <v>574</v>
      </c>
    </row>
    <row r="576" spans="1:93" x14ac:dyDescent="0.25">
      <c r="A576" s="203" t="s">
        <v>3316</v>
      </c>
      <c r="B576" s="204" t="s">
        <v>3319</v>
      </c>
      <c r="C576" s="204" t="s">
        <v>3320</v>
      </c>
      <c r="D576" s="210" t="s">
        <v>1054</v>
      </c>
      <c r="E576" s="204" t="s">
        <v>852</v>
      </c>
      <c r="F576" s="204" t="s">
        <v>732</v>
      </c>
      <c r="G576" s="204" t="s">
        <v>1055</v>
      </c>
      <c r="H576" s="204" t="s">
        <v>1851</v>
      </c>
      <c r="I576" s="204" t="s">
        <v>910</v>
      </c>
      <c r="J576" s="204" t="s">
        <v>1692</v>
      </c>
      <c r="K576" s="204" t="s">
        <v>1692</v>
      </c>
      <c r="L576" s="204" t="s">
        <v>2104</v>
      </c>
      <c r="M576" s="204" t="s">
        <v>213</v>
      </c>
      <c r="N576" s="204" t="s">
        <v>851</v>
      </c>
      <c r="O576" s="204" t="s">
        <v>858</v>
      </c>
      <c r="P576" s="204" t="s">
        <v>859</v>
      </c>
      <c r="Q576" s="204" t="s">
        <v>1004</v>
      </c>
      <c r="R576" s="204">
        <v>12</v>
      </c>
      <c r="S576" s="204">
        <v>5</v>
      </c>
      <c r="T576" s="204">
        <v>0</v>
      </c>
      <c r="U576" s="204">
        <v>0</v>
      </c>
      <c r="V576" s="204">
        <v>0</v>
      </c>
      <c r="W576" s="204">
        <v>0</v>
      </c>
      <c r="X576" s="204">
        <v>0</v>
      </c>
      <c r="Y576" s="204">
        <v>0</v>
      </c>
      <c r="Z576" s="204">
        <v>0</v>
      </c>
      <c r="AA576" s="204">
        <v>0</v>
      </c>
      <c r="AB576" s="204">
        <v>0</v>
      </c>
      <c r="AC576" s="204">
        <v>0</v>
      </c>
      <c r="AD576" s="204">
        <v>0</v>
      </c>
      <c r="AE576" s="204">
        <v>0</v>
      </c>
      <c r="AF576" s="204">
        <v>12</v>
      </c>
      <c r="AG576" s="204">
        <v>5</v>
      </c>
      <c r="AH576" s="204">
        <v>0</v>
      </c>
      <c r="AI576" s="204">
        <v>0</v>
      </c>
      <c r="AJ576" s="204"/>
      <c r="AK576" s="204"/>
      <c r="AL576" s="204"/>
      <c r="AM576" s="204"/>
      <c r="AN576" s="204"/>
      <c r="AO576" s="204"/>
      <c r="AP576" s="204"/>
      <c r="AQ576" s="204"/>
      <c r="AR576" s="204"/>
      <c r="AS576" s="204"/>
      <c r="AT576" s="204"/>
      <c r="AU576" s="204"/>
      <c r="AV576" s="204"/>
      <c r="AW576" s="204"/>
      <c r="AX576" s="204"/>
      <c r="AY576" s="204" t="str">
        <f t="shared" si="162"/>
        <v>FLUMIVAL 10% SOLUTION ORALE POUR VOLAILLES ET VEAUX</v>
      </c>
      <c r="AZ576" s="204" t="str">
        <f>IF(COUNTIF(AY:AY,AY576)=1,AY576,IF(AND(COUNTIF(AY:AY,AY576)&gt;1,COUNTIF(AZ$2:AZ575,AY576)&gt;=1),"",AY576))</f>
        <v/>
      </c>
      <c r="BA576" s="204" t="str">
        <v/>
      </c>
      <c r="BB576" s="204" t="str">
        <f>IF(BA576="","",MAX(BB$2:BB575)+1)</f>
        <v/>
      </c>
      <c r="BC576" s="204"/>
      <c r="BD576" s="204">
        <v>574</v>
      </c>
      <c r="BE576" s="204" t="str">
        <f t="shared" si="163"/>
        <v>UBROSTAR SUSPENSION INTRAMAMMAIRE HORS LACTATION POUR BOVINS</v>
      </c>
      <c r="BF576" s="204" t="str">
        <f t="shared" si="152"/>
        <v>INTRAMAM</v>
      </c>
      <c r="BG576" s="204" t="str">
        <f t="shared" si="153"/>
        <v>PENICILLINES</v>
      </c>
      <c r="BH576" s="204" t="str">
        <f t="shared" si="154"/>
        <v>PENICILLINES</v>
      </c>
      <c r="BI576" s="204" t="str">
        <f t="shared" si="155"/>
        <v>AMINOGLYCOSIDES</v>
      </c>
      <c r="BJ576" s="204" t="str">
        <f t="shared" si="156"/>
        <v>benzylpenicillin</v>
      </c>
      <c r="BK576" s="204" t="str">
        <f t="shared" si="157"/>
        <v>penethamate hydriodide</v>
      </c>
      <c r="BL576" s="204" t="str">
        <f t="shared" si="158"/>
        <v>framycetin</v>
      </c>
      <c r="BM576" s="204" t="str">
        <f t="shared" si="164"/>
        <v>Benzylpénicilline + Pénéthamate (ou pénéthacilline) + Framycétine</v>
      </c>
      <c r="BN576" s="204" t="str">
        <f t="shared" si="159"/>
        <v>Benzylpénicilline</v>
      </c>
      <c r="BO576" s="204" t="str">
        <f t="shared" si="160"/>
        <v>Pénéthamate (ou pénéthacilline)</v>
      </c>
      <c r="BP576" s="204" t="str">
        <f t="shared" si="161"/>
        <v>Framycétine</v>
      </c>
      <c r="BQ576" s="204" t="str">
        <f t="shared" si="165"/>
        <v>Penicillines</v>
      </c>
      <c r="BR576" s="204" t="str">
        <f t="shared" si="166"/>
        <v>Penicillines</v>
      </c>
      <c r="BS576" s="204" t="str">
        <f t="shared" si="167"/>
        <v>Penicillines</v>
      </c>
      <c r="BT576" s="204" t="str">
        <f t="shared" si="168"/>
        <v>Aminoglycosides</v>
      </c>
      <c r="BU576" s="104" t="str">
        <f t="shared" si="169"/>
        <v>Voie intramammaire</v>
      </c>
      <c r="BV576" s="202" t="str">
        <f t="shared" si="170"/>
        <v/>
      </c>
      <c r="BX576"/>
      <c r="BY576"/>
      <c r="BZ576"/>
      <c r="CA576"/>
      <c r="CB576"/>
      <c r="CD576"/>
      <c r="CO576" s="202">
        <v>575</v>
      </c>
    </row>
    <row r="577" spans="1:93" x14ac:dyDescent="0.25">
      <c r="A577" s="203" t="s">
        <v>2642</v>
      </c>
      <c r="B577" s="204" t="s">
        <v>2643</v>
      </c>
      <c r="C577" s="204" t="s">
        <v>1433</v>
      </c>
      <c r="D577" s="210" t="s">
        <v>1054</v>
      </c>
      <c r="E577" s="204" t="s">
        <v>924</v>
      </c>
      <c r="F577" s="204" t="s">
        <v>400</v>
      </c>
      <c r="G577" s="204" t="s">
        <v>1171</v>
      </c>
      <c r="H577" s="204" t="s">
        <v>2644</v>
      </c>
      <c r="I577" s="204" t="s">
        <v>1173</v>
      </c>
      <c r="J577" s="204" t="s">
        <v>1692</v>
      </c>
      <c r="K577" s="204" t="s">
        <v>1692</v>
      </c>
      <c r="L577" s="204" t="s">
        <v>2104</v>
      </c>
      <c r="M577" s="204" t="s">
        <v>213</v>
      </c>
      <c r="N577" s="204" t="s">
        <v>2114</v>
      </c>
      <c r="O577" s="204" t="s">
        <v>992</v>
      </c>
      <c r="P577" s="204" t="s">
        <v>859</v>
      </c>
      <c r="Q577" s="204" t="s">
        <v>2645</v>
      </c>
      <c r="R577" s="204">
        <v>0</v>
      </c>
      <c r="S577" s="204">
        <v>0</v>
      </c>
      <c r="T577" s="204">
        <v>0</v>
      </c>
      <c r="U577" s="204">
        <v>0</v>
      </c>
      <c r="V577" s="204">
        <v>0</v>
      </c>
      <c r="W577" s="204">
        <v>0</v>
      </c>
      <c r="X577" s="204">
        <v>12</v>
      </c>
      <c r="Y577" s="204">
        <v>5</v>
      </c>
      <c r="Z577" s="204">
        <v>0</v>
      </c>
      <c r="AA577" s="204">
        <v>0</v>
      </c>
      <c r="AB577" s="204">
        <v>0</v>
      </c>
      <c r="AC577" s="204">
        <v>0</v>
      </c>
      <c r="AD577" s="204">
        <v>0</v>
      </c>
      <c r="AE577" s="204">
        <v>0</v>
      </c>
      <c r="AF577" s="204">
        <v>0</v>
      </c>
      <c r="AG577" s="204">
        <v>0</v>
      </c>
      <c r="AH577" s="204">
        <v>0</v>
      </c>
      <c r="AI577" s="204">
        <v>0</v>
      </c>
      <c r="AJ577" s="204"/>
      <c r="AK577" s="204"/>
      <c r="AL577" s="204"/>
      <c r="AM577" s="204"/>
      <c r="AN577" s="204"/>
      <c r="AO577" s="204"/>
      <c r="AP577" s="204"/>
      <c r="AQ577" s="204"/>
      <c r="AR577" s="204"/>
      <c r="AS577" s="204"/>
      <c r="AT577" s="204"/>
      <c r="AU577" s="204"/>
      <c r="AV577" s="204"/>
      <c r="AW577" s="204"/>
      <c r="AX577" s="204"/>
      <c r="AY577" s="204" t="str">
        <f t="shared" si="162"/>
        <v>FLUMIX FLUMEQUINE 160 SALMONIDES</v>
      </c>
      <c r="AZ577" s="204" t="str">
        <f>IF(COUNTIF(AY:AY,AY577)=1,AY577,IF(AND(COUNTIF(AY:AY,AY577)&gt;1,COUNTIF(AZ$2:AZ576,AY577)&gt;=1),"",AY577))</f>
        <v>FLUMIX FLUMEQUINE 160 SALMONIDES</v>
      </c>
      <c r="BA577" s="204" t="str">
        <v/>
      </c>
      <c r="BB577" s="204" t="str">
        <f>IF(BA577="","",MAX(BB$2:BB576)+1)</f>
        <v/>
      </c>
      <c r="BC577" s="204"/>
      <c r="BD577" s="204">
        <v>575</v>
      </c>
      <c r="BE577" s="204" t="str">
        <f t="shared" si="163"/>
        <v>UCAMIX V COLISTINE 200 LAPIN-VOLAILLE-PORC ET VEAU-AGNEAU-CHEVREAU SEVRES</v>
      </c>
      <c r="BF577" s="204" t="str">
        <f t="shared" si="152"/>
        <v>PM</v>
      </c>
      <c r="BG577" s="204" t="str">
        <f t="shared" si="153"/>
        <v>POLYPEPTIDES</v>
      </c>
      <c r="BH577" s="204" t="str">
        <f t="shared" si="154"/>
        <v/>
      </c>
      <c r="BI577" s="204" t="str">
        <f t="shared" si="155"/>
        <v/>
      </c>
      <c r="BJ577" s="204" t="str">
        <f t="shared" si="156"/>
        <v>colistin</v>
      </c>
      <c r="BK577" s="204" t="str">
        <f t="shared" si="157"/>
        <v/>
      </c>
      <c r="BL577" s="204" t="str">
        <f t="shared" si="158"/>
        <v/>
      </c>
      <c r="BM577" s="204" t="str">
        <f t="shared" si="164"/>
        <v>Colistine</v>
      </c>
      <c r="BN577" s="204" t="str">
        <f t="shared" si="159"/>
        <v>Colistine</v>
      </c>
      <c r="BO577" s="204" t="str">
        <f t="shared" si="160"/>
        <v/>
      </c>
      <c r="BP577" s="204" t="str">
        <f t="shared" si="161"/>
        <v/>
      </c>
      <c r="BQ577" s="204" t="str">
        <f t="shared" si="165"/>
        <v>Polypeptides</v>
      </c>
      <c r="BR577" s="204" t="str">
        <f t="shared" si="166"/>
        <v>Polypeptides</v>
      </c>
      <c r="BS577" s="204" t="str">
        <f t="shared" si="167"/>
        <v/>
      </c>
      <c r="BT577" s="204" t="str">
        <f t="shared" si="168"/>
        <v/>
      </c>
      <c r="BU577" s="104" t="str">
        <f t="shared" si="169"/>
        <v>Prémélanges médicamenteux</v>
      </c>
      <c r="BV577" s="202" t="str">
        <f t="shared" si="170"/>
        <v>x</v>
      </c>
      <c r="BX577"/>
      <c r="BY577"/>
      <c r="BZ577"/>
      <c r="CA577"/>
      <c r="CB577"/>
      <c r="CD577"/>
      <c r="CO577" s="202">
        <v>576</v>
      </c>
    </row>
    <row r="578" spans="1:93" x14ac:dyDescent="0.25">
      <c r="A578" s="203" t="s">
        <v>2134</v>
      </c>
      <c r="B578" s="204" t="s">
        <v>2135</v>
      </c>
      <c r="C578" s="204" t="s">
        <v>1164</v>
      </c>
      <c r="D578" s="210" t="s">
        <v>923</v>
      </c>
      <c r="E578" s="204" t="s">
        <v>924</v>
      </c>
      <c r="F578" s="204" t="s">
        <v>733</v>
      </c>
      <c r="G578" s="204" t="s">
        <v>925</v>
      </c>
      <c r="H578" s="204" t="s">
        <v>2136</v>
      </c>
      <c r="I578" s="204" t="s">
        <v>910</v>
      </c>
      <c r="J578" s="204" t="s">
        <v>1692</v>
      </c>
      <c r="K578" s="204" t="s">
        <v>1692</v>
      </c>
      <c r="L578" s="204" t="s">
        <v>2104</v>
      </c>
      <c r="M578" s="204" t="s">
        <v>213</v>
      </c>
      <c r="N578" s="204" t="s">
        <v>1004</v>
      </c>
      <c r="O578" s="204" t="s">
        <v>992</v>
      </c>
      <c r="P578" s="204" t="s">
        <v>859</v>
      </c>
      <c r="Q578" s="204" t="s">
        <v>1004</v>
      </c>
      <c r="R578" s="204">
        <v>12</v>
      </c>
      <c r="S578" s="204">
        <v>5</v>
      </c>
      <c r="T578" s="204">
        <v>0</v>
      </c>
      <c r="U578" s="204">
        <v>0</v>
      </c>
      <c r="V578" s="204">
        <v>12</v>
      </c>
      <c r="W578" s="204">
        <v>5</v>
      </c>
      <c r="X578" s="204">
        <v>12</v>
      </c>
      <c r="Y578" s="204">
        <v>5</v>
      </c>
      <c r="Z578" s="204">
        <v>12</v>
      </c>
      <c r="AA578" s="204">
        <v>5</v>
      </c>
      <c r="AB578" s="204">
        <v>12</v>
      </c>
      <c r="AC578" s="204">
        <v>5</v>
      </c>
      <c r="AD578" s="204">
        <v>12</v>
      </c>
      <c r="AE578" s="204">
        <v>5</v>
      </c>
      <c r="AF578" s="204">
        <v>12</v>
      </c>
      <c r="AG578" s="204">
        <v>5</v>
      </c>
      <c r="AH578" s="204">
        <v>0</v>
      </c>
      <c r="AI578" s="204">
        <v>0</v>
      </c>
      <c r="AJ578" s="204"/>
      <c r="AK578" s="204"/>
      <c r="AL578" s="204"/>
      <c r="AM578" s="204"/>
      <c r="AN578" s="204"/>
      <c r="AO578" s="204"/>
      <c r="AP578" s="204"/>
      <c r="AQ578" s="204"/>
      <c r="AR578" s="204"/>
      <c r="AS578" s="204"/>
      <c r="AT578" s="204"/>
      <c r="AU578" s="204"/>
      <c r="AV578" s="204"/>
      <c r="AW578" s="204"/>
      <c r="AX578" s="204"/>
      <c r="AY578" s="204" t="str">
        <f t="shared" si="162"/>
        <v>FLUQUICK POUDRE A 50 %</v>
      </c>
      <c r="AZ578" s="204" t="str">
        <f>IF(COUNTIF(AY:AY,AY578)=1,AY578,IF(AND(COUNTIF(AY:AY,AY578)&gt;1,COUNTIF(AZ$2:AZ577,AY578)&gt;=1),"",AY578))</f>
        <v>FLUQUICK POUDRE A 50 %</v>
      </c>
      <c r="BA578" s="204" t="str">
        <v/>
      </c>
      <c r="BB578" s="204" t="str">
        <f>IF(BA578="","",MAX(BB$2:BB577)+1)</f>
        <v/>
      </c>
      <c r="BC578" s="204"/>
      <c r="BD578" s="204">
        <v>576</v>
      </c>
      <c r="BE578" s="204" t="str">
        <f t="shared" si="163"/>
        <v>UCAMIX V COLISTINE 400 PORC</v>
      </c>
      <c r="BF578" s="204" t="str">
        <f t="shared" si="152"/>
        <v>PM</v>
      </c>
      <c r="BG578" s="204" t="str">
        <f t="shared" si="153"/>
        <v>POLYPEPTIDES</v>
      </c>
      <c r="BH578" s="204" t="str">
        <f t="shared" si="154"/>
        <v/>
      </c>
      <c r="BI578" s="204" t="str">
        <f t="shared" si="155"/>
        <v/>
      </c>
      <c r="BJ578" s="204" t="str">
        <f t="shared" si="156"/>
        <v>colistin</v>
      </c>
      <c r="BK578" s="204" t="str">
        <f t="shared" si="157"/>
        <v/>
      </c>
      <c r="BL578" s="204" t="str">
        <f t="shared" si="158"/>
        <v/>
      </c>
      <c r="BM578" s="204" t="str">
        <f t="shared" si="164"/>
        <v>Colistine</v>
      </c>
      <c r="BN578" s="204" t="str">
        <f t="shared" si="159"/>
        <v>Colistine</v>
      </c>
      <c r="BO578" s="204" t="str">
        <f t="shared" si="160"/>
        <v/>
      </c>
      <c r="BP578" s="204" t="str">
        <f t="shared" si="161"/>
        <v/>
      </c>
      <c r="BQ578" s="204" t="str">
        <f t="shared" si="165"/>
        <v>Polypeptides</v>
      </c>
      <c r="BR578" s="204" t="str">
        <f t="shared" si="166"/>
        <v>Polypeptides</v>
      </c>
      <c r="BS578" s="204" t="str">
        <f t="shared" si="167"/>
        <v/>
      </c>
      <c r="BT578" s="204" t="str">
        <f t="shared" si="168"/>
        <v/>
      </c>
      <c r="BU578" s="104" t="str">
        <f t="shared" si="169"/>
        <v>Prémélanges médicamenteux</v>
      </c>
      <c r="BV578" s="202" t="str">
        <f t="shared" si="170"/>
        <v>x</v>
      </c>
      <c r="BX578"/>
      <c r="BY578"/>
      <c r="BZ578"/>
      <c r="CA578"/>
      <c r="CB578"/>
      <c r="CD578"/>
      <c r="CO578" s="202">
        <v>577</v>
      </c>
    </row>
    <row r="579" spans="1:93" x14ac:dyDescent="0.25">
      <c r="A579" s="203" t="s">
        <v>3875</v>
      </c>
      <c r="B579" s="204" t="s">
        <v>3876</v>
      </c>
      <c r="C579" s="204" t="s">
        <v>1494</v>
      </c>
      <c r="D579" s="210" t="s">
        <v>868</v>
      </c>
      <c r="E579" s="204" t="s">
        <v>852</v>
      </c>
      <c r="F579" s="204" t="s">
        <v>401</v>
      </c>
      <c r="G579" s="204" t="s">
        <v>853</v>
      </c>
      <c r="H579" s="204" t="s">
        <v>890</v>
      </c>
      <c r="I579" s="204" t="s">
        <v>853</v>
      </c>
      <c r="J579" s="204" t="s">
        <v>2559</v>
      </c>
      <c r="K579" s="204" t="s">
        <v>2559</v>
      </c>
      <c r="L579" s="204" t="s">
        <v>2904</v>
      </c>
      <c r="M579" s="204" t="s">
        <v>213</v>
      </c>
      <c r="N579" s="204" t="s">
        <v>2114</v>
      </c>
      <c r="O579" s="204" t="s">
        <v>858</v>
      </c>
      <c r="P579" s="204" t="s">
        <v>859</v>
      </c>
      <c r="Q579" s="204" t="s">
        <v>1949</v>
      </c>
      <c r="R579" s="204">
        <v>10</v>
      </c>
      <c r="S579" s="204">
        <v>1</v>
      </c>
      <c r="T579" s="204">
        <v>0</v>
      </c>
      <c r="U579" s="204">
        <v>0</v>
      </c>
      <c r="V579" s="204">
        <v>0</v>
      </c>
      <c r="W579" s="204">
        <v>0</v>
      </c>
      <c r="X579" s="204">
        <v>0</v>
      </c>
      <c r="Y579" s="204">
        <v>0</v>
      </c>
      <c r="Z579" s="204">
        <v>0</v>
      </c>
      <c r="AA579" s="204">
        <v>0</v>
      </c>
      <c r="AB579" s="204">
        <v>0</v>
      </c>
      <c r="AC579" s="204">
        <v>0</v>
      </c>
      <c r="AD579" s="204">
        <v>0</v>
      </c>
      <c r="AE579" s="204">
        <v>0</v>
      </c>
      <c r="AF579" s="204">
        <v>0</v>
      </c>
      <c r="AG579" s="204">
        <v>0</v>
      </c>
      <c r="AH579" s="204">
        <v>0</v>
      </c>
      <c r="AI579" s="204">
        <v>0</v>
      </c>
      <c r="AJ579" s="204"/>
      <c r="AK579" s="204"/>
      <c r="AL579" s="204"/>
      <c r="AM579" s="204"/>
      <c r="AN579" s="204"/>
      <c r="AO579" s="204"/>
      <c r="AP579" s="204"/>
      <c r="AQ579" s="204"/>
      <c r="AR579" s="204"/>
      <c r="AS579" s="204"/>
      <c r="AT579" s="204"/>
      <c r="AU579" s="204"/>
      <c r="AV579" s="204"/>
      <c r="AW579" s="204"/>
      <c r="AX579" s="204"/>
      <c r="AY579" s="204" t="str">
        <f t="shared" si="162"/>
        <v>FORCYL 160 MG/ML SOLUTION INJECTABLE POUR BOVINS</v>
      </c>
      <c r="AZ579" s="204" t="str">
        <f>IF(COUNTIF(AY:AY,AY579)=1,AY579,IF(AND(COUNTIF(AY:AY,AY579)&gt;1,COUNTIF(AZ$2:AZ578,AY579)&gt;=1),"",AY579))</f>
        <v>FORCYL 160 MG/ML SOLUTION INJECTABLE POUR BOVINS</v>
      </c>
      <c r="BA579" s="204" t="str">
        <v/>
      </c>
      <c r="BB579" s="204" t="str">
        <f>IF(BA579="","",MAX(BB$2:BB578)+1)</f>
        <v/>
      </c>
      <c r="BC579" s="204"/>
      <c r="BD579" s="204">
        <v>577</v>
      </c>
      <c r="BE579" s="204" t="str">
        <f t="shared" si="163"/>
        <v>UCAMIX V OXYTETRACYCLINE 100 PORC</v>
      </c>
      <c r="BF579" s="204" t="str">
        <f t="shared" ref="BF579:BF602" si="171">IFERROR(INDEX(F:AR,MATCH(BE579,F:F,0),4),"")</f>
        <v>PM</v>
      </c>
      <c r="BG579" s="204" t="str">
        <f t="shared" ref="BG579:BG602" si="172">IFERROR(INDEX(F:AR,MATCH(BE579,F:F,0),6),"")</f>
        <v>TETRACYCLINES</v>
      </c>
      <c r="BH579" s="204" t="str">
        <f t="shared" ref="BH579:BH602" si="173">IFERROR(IF(INDEX(F:AR,MATCH(BE579,F:F,0),31)=0,"",INDEX(F:AR,MATCH(BE579,F:F,0),31)),"")</f>
        <v/>
      </c>
      <c r="BI579" s="204" t="str">
        <f t="shared" ref="BI579:BI602" si="174">IFERROR(IF(INDEX(F:AR,MATCH(BE579,F:F,0),38)=0,"",INDEX(F:AR,MATCH(BE579,F:F,0),38)),"")</f>
        <v/>
      </c>
      <c r="BJ579" s="204" t="str">
        <f t="shared" ref="BJ579:BJ602" si="175">+IFERROR(IF(INDEX(F:AR,MATCH(BE579,F:F,0),7)=0,"",INDEX(F:AR,MATCH(BE579,F:F,0),7)),"")</f>
        <v>oxytetracycline</v>
      </c>
      <c r="BK579" s="204" t="str">
        <f t="shared" ref="BK579:BK602" si="176">IFERROR(IF(INDEX(F:AR,MATCH(BE579,F:F,0),32)=0,"",INDEX(F:AR,MATCH(BE579,F:F,0),32)),"")</f>
        <v/>
      </c>
      <c r="BL579" s="204" t="str">
        <f t="shared" ref="BL579:BL602" si="177">IFERROR(IF(INDEX(F:AR,MATCH(BE579,F:F,0),39)=0,"",INDEX(F:AR,MATCH(BE579,F:F,0),39)),"")</f>
        <v/>
      </c>
      <c r="BM579" s="204" t="str">
        <f t="shared" si="164"/>
        <v>Oxytétracycline</v>
      </c>
      <c r="BN579" s="204" t="str">
        <f t="shared" ref="BN579:BN602" si="178">IFERROR(INDEX(CA$3:CB$63,MATCH(BJ579,CA$3:CA$63,0),2),"")</f>
        <v>Oxytétracycline</v>
      </c>
      <c r="BO579" s="204" t="str">
        <f t="shared" ref="BO579:BO602" si="179">IFERROR(INDEX(CA$3:CB$63,MATCH(BK579,CA$3:CA$63,0),2),"")</f>
        <v/>
      </c>
      <c r="BP579" s="204" t="str">
        <f t="shared" ref="BP579:BP602" si="180">IFERROR(INDEX(CA$3:CB$63,MATCH(BL579,CA$3:CA$63,0),2),"")</f>
        <v/>
      </c>
      <c r="BQ579" s="204" t="str">
        <f t="shared" si="165"/>
        <v>Tetracyclines</v>
      </c>
      <c r="BR579" s="204" t="str">
        <f t="shared" si="166"/>
        <v>Tetracyclines</v>
      </c>
      <c r="BS579" s="204" t="str">
        <f t="shared" si="167"/>
        <v/>
      </c>
      <c r="BT579" s="204" t="str">
        <f t="shared" si="168"/>
        <v/>
      </c>
      <c r="BU579" s="104" t="str">
        <f t="shared" si="169"/>
        <v>Prémélanges médicamenteux</v>
      </c>
      <c r="BV579" s="202" t="str">
        <f t="shared" si="170"/>
        <v/>
      </c>
      <c r="BX579"/>
      <c r="BY579"/>
      <c r="BZ579"/>
      <c r="CA579"/>
      <c r="CB579"/>
      <c r="CD579"/>
      <c r="CO579" s="202">
        <v>578</v>
      </c>
    </row>
    <row r="580" spans="1:93" x14ac:dyDescent="0.25">
      <c r="A580" s="203" t="s">
        <v>3875</v>
      </c>
      <c r="B580" s="204" t="s">
        <v>3877</v>
      </c>
      <c r="C580" s="204" t="s">
        <v>1611</v>
      </c>
      <c r="D580" s="210" t="s">
        <v>851</v>
      </c>
      <c r="E580" s="204" t="s">
        <v>852</v>
      </c>
      <c r="F580" s="204" t="s">
        <v>401</v>
      </c>
      <c r="G580" s="204" t="s">
        <v>853</v>
      </c>
      <c r="H580" s="204" t="s">
        <v>890</v>
      </c>
      <c r="I580" s="204" t="s">
        <v>853</v>
      </c>
      <c r="J580" s="204" t="s">
        <v>2559</v>
      </c>
      <c r="K580" s="204" t="s">
        <v>2559</v>
      </c>
      <c r="L580" s="204" t="s">
        <v>2904</v>
      </c>
      <c r="M580" s="204" t="s">
        <v>213</v>
      </c>
      <c r="N580" s="204" t="s">
        <v>2114</v>
      </c>
      <c r="O580" s="204" t="s">
        <v>858</v>
      </c>
      <c r="P580" s="204" t="s">
        <v>859</v>
      </c>
      <c r="Q580" s="204" t="s">
        <v>1622</v>
      </c>
      <c r="R580" s="204">
        <v>10</v>
      </c>
      <c r="S580" s="204">
        <v>1</v>
      </c>
      <c r="T580" s="204">
        <v>0</v>
      </c>
      <c r="U580" s="204">
        <v>0</v>
      </c>
      <c r="V580" s="204">
        <v>0</v>
      </c>
      <c r="W580" s="204">
        <v>0</v>
      </c>
      <c r="X580" s="204">
        <v>0</v>
      </c>
      <c r="Y580" s="204">
        <v>0</v>
      </c>
      <c r="Z580" s="204">
        <v>0</v>
      </c>
      <c r="AA580" s="204">
        <v>0</v>
      </c>
      <c r="AB580" s="204">
        <v>0</v>
      </c>
      <c r="AC580" s="204">
        <v>0</v>
      </c>
      <c r="AD580" s="204">
        <v>0</v>
      </c>
      <c r="AE580" s="204">
        <v>0</v>
      </c>
      <c r="AF580" s="204">
        <v>0</v>
      </c>
      <c r="AG580" s="204">
        <v>0</v>
      </c>
      <c r="AH580" s="204">
        <v>0</v>
      </c>
      <c r="AI580" s="204">
        <v>0</v>
      </c>
      <c r="AJ580" s="204"/>
      <c r="AK580" s="204"/>
      <c r="AL580" s="204"/>
      <c r="AM580" s="204"/>
      <c r="AN580" s="204"/>
      <c r="AO580" s="204"/>
      <c r="AP580" s="204"/>
      <c r="AQ580" s="204"/>
      <c r="AR580" s="204"/>
      <c r="AS580" s="204"/>
      <c r="AT580" s="204"/>
      <c r="AU580" s="204"/>
      <c r="AV580" s="204"/>
      <c r="AW580" s="204"/>
      <c r="AX580" s="204"/>
      <c r="AY580" s="204" t="str">
        <f t="shared" ref="AY580:AY643" si="181">IF(INDEX(CL$3:CM$174,MATCH(H580,CL$3:CL$174,0),2)="x",F580,"")</f>
        <v>FORCYL 160 MG/ML SOLUTION INJECTABLE POUR BOVINS</v>
      </c>
      <c r="AZ580" s="204" t="str">
        <f>IF(COUNTIF(AY:AY,AY580)=1,AY580,IF(AND(COUNTIF(AY:AY,AY580)&gt;1,COUNTIF(AZ$2:AZ579,AY580)&gt;=1),"",AY580))</f>
        <v/>
      </c>
      <c r="BA580" s="204" t="str">
        <v/>
      </c>
      <c r="BB580" s="204" t="str">
        <f>IF(BA580="","",MAX(BB$2:BB579)+1)</f>
        <v/>
      </c>
      <c r="BC580" s="204"/>
      <c r="BD580" s="204">
        <v>578</v>
      </c>
      <c r="BE580" s="204" t="str">
        <f t="shared" ref="BE580:BE603" si="182">IFERROR(INDEX(BA:BB,MATCH(BD580,BB:BB,0),1),"")</f>
        <v>UCAMIX V OXYTETRACYCLINE 40 LAPIN-VOLAILLE-PORC ET VEAU-AGNEAU-CHEVREAU SEVRES</v>
      </c>
      <c r="BF580" s="204" t="str">
        <f t="shared" si="171"/>
        <v>PM</v>
      </c>
      <c r="BG580" s="204" t="str">
        <f t="shared" si="172"/>
        <v>TETRACYCLINES</v>
      </c>
      <c r="BH580" s="204" t="str">
        <f t="shared" si="173"/>
        <v/>
      </c>
      <c r="BI580" s="204" t="str">
        <f t="shared" si="174"/>
        <v/>
      </c>
      <c r="BJ580" s="204" t="str">
        <f t="shared" si="175"/>
        <v>oxytetracycline</v>
      </c>
      <c r="BK580" s="204" t="str">
        <f t="shared" si="176"/>
        <v/>
      </c>
      <c r="BL580" s="204" t="str">
        <f t="shared" si="177"/>
        <v/>
      </c>
      <c r="BM580" s="204" t="str">
        <f t="shared" ref="BM580:BM602" si="183">IF(3-COUNTBLANK(BN580:BP580)=1,BN580,IF(3-COUNTBLANK(BN580:BP580)=2,BN580&amp;" + "&amp;BO580,IF(3-COUNTBLANK(BN580:BP580)=3,BN580&amp;" + "&amp;BO580&amp;" + "&amp;BP580,"")))</f>
        <v>Oxytétracycline</v>
      </c>
      <c r="BN580" s="204" t="str">
        <f t="shared" si="178"/>
        <v>Oxytétracycline</v>
      </c>
      <c r="BO580" s="204" t="str">
        <f t="shared" si="179"/>
        <v/>
      </c>
      <c r="BP580" s="204" t="str">
        <f t="shared" si="180"/>
        <v/>
      </c>
      <c r="BQ580" s="204" t="str">
        <f t="shared" ref="BQ580:BQ602" si="184">IF(3-COUNTBLANK(BR580:BT580)=1,BR580,IF(3-COUNTBLANK(BR580:BT580)=2,IF(BR580=BS580,BR580,BR580&amp;" + "&amp;BS580),IF(3-COUNTBLANK(BR580:BT580)=3,IF(BR580=BS580,BR580,IF(BR580=BT580,BR580,IF(BS580=BT580,BS580,IF(AND(BR580=BS580,BR580=BT580),BR580,BR580&amp;" + "&amp;BS580&amp;" + "&amp;BT580)))))))</f>
        <v>Tetracyclines</v>
      </c>
      <c r="BR580" s="204" t="str">
        <f t="shared" ref="BR580:BR602" si="185">IFERROR(INDEX(BX$3:BY$18,MATCH(BG580,BX$3:BX$18,0),2),"")</f>
        <v>Tetracyclines</v>
      </c>
      <c r="BS580" s="204" t="str">
        <f t="shared" ref="BS580:BS602" si="186">IFERROR(INDEX(BX$3:BY$18,MATCH(BH580,BX$3:BX$18,0),2),"")</f>
        <v/>
      </c>
      <c r="BT580" s="204" t="str">
        <f t="shared" ref="BT580:BT602" si="187">IFERROR(INDEX(BX$3:BY$18,MATCH(BI580,BX$3:BX$18,0),2),"")</f>
        <v/>
      </c>
      <c r="BU580" s="104" t="str">
        <f t="shared" ref="BU580:BU602" si="188">IFERROR(INDEX(CE$3:CF$9,MATCH(BF580,CE$3:CE$9,0),2),"")</f>
        <v>Prémélanges médicamenteux</v>
      </c>
      <c r="BV580" s="202" t="str">
        <f t="shared" ref="BV580:BV602" si="189">IF(BN580="Colistine","x",IF(BO580="Colistine","x",IF(BP580="Colistine","x",IF(BR580="Fluoroquinolones","x",IF(BS580="Fluoroquinolones","x",IF(BT580="Fluoroquinolones","x",IF(BR580="Cephalosporines 3&amp;4G","x",IF(BS580="Cephalosporines 3&amp;4G","x",IF(BT580="Cephalosporines 3&amp;4G","x","")))))))))</f>
        <v/>
      </c>
      <c r="BX580"/>
      <c r="BY580"/>
      <c r="BZ580"/>
      <c r="CA580"/>
      <c r="CB580"/>
      <c r="CD580"/>
      <c r="CO580" s="202">
        <v>579</v>
      </c>
    </row>
    <row r="581" spans="1:93" x14ac:dyDescent="0.25">
      <c r="A581" s="203" t="s">
        <v>3875</v>
      </c>
      <c r="B581" s="204" t="s">
        <v>3878</v>
      </c>
      <c r="C581" s="204" t="s">
        <v>1602</v>
      </c>
      <c r="D581" s="210" t="s">
        <v>863</v>
      </c>
      <c r="E581" s="204" t="s">
        <v>852</v>
      </c>
      <c r="F581" s="204" t="s">
        <v>401</v>
      </c>
      <c r="G581" s="204" t="s">
        <v>853</v>
      </c>
      <c r="H581" s="204" t="s">
        <v>890</v>
      </c>
      <c r="I581" s="204" t="s">
        <v>853</v>
      </c>
      <c r="J581" s="204" t="s">
        <v>2559</v>
      </c>
      <c r="K581" s="204" t="s">
        <v>2559</v>
      </c>
      <c r="L581" s="204" t="s">
        <v>2904</v>
      </c>
      <c r="M581" s="204" t="s">
        <v>213</v>
      </c>
      <c r="N581" s="204" t="s">
        <v>2114</v>
      </c>
      <c r="O581" s="204" t="s">
        <v>858</v>
      </c>
      <c r="P581" s="204" t="s">
        <v>859</v>
      </c>
      <c r="Q581" s="204" t="s">
        <v>1031</v>
      </c>
      <c r="R581" s="204">
        <v>10</v>
      </c>
      <c r="S581" s="204">
        <v>1</v>
      </c>
      <c r="T581" s="204">
        <v>0</v>
      </c>
      <c r="U581" s="204">
        <v>0</v>
      </c>
      <c r="V581" s="204">
        <v>0</v>
      </c>
      <c r="W581" s="204">
        <v>0</v>
      </c>
      <c r="X581" s="204">
        <v>0</v>
      </c>
      <c r="Y581" s="204">
        <v>0</v>
      </c>
      <c r="Z581" s="204">
        <v>0</v>
      </c>
      <c r="AA581" s="204">
        <v>0</v>
      </c>
      <c r="AB581" s="204">
        <v>0</v>
      </c>
      <c r="AC581" s="204">
        <v>0</v>
      </c>
      <c r="AD581" s="204">
        <v>0</v>
      </c>
      <c r="AE581" s="204">
        <v>0</v>
      </c>
      <c r="AF581" s="204">
        <v>0</v>
      </c>
      <c r="AG581" s="204">
        <v>0</v>
      </c>
      <c r="AH581" s="204">
        <v>0</v>
      </c>
      <c r="AI581" s="204">
        <v>0</v>
      </c>
      <c r="AJ581" s="204"/>
      <c r="AK581" s="204"/>
      <c r="AL581" s="204"/>
      <c r="AM581" s="204"/>
      <c r="AN581" s="204"/>
      <c r="AO581" s="204"/>
      <c r="AP581" s="204"/>
      <c r="AQ581" s="204"/>
      <c r="AR581" s="204"/>
      <c r="AS581" s="204"/>
      <c r="AT581" s="204"/>
      <c r="AU581" s="204"/>
      <c r="AV581" s="204"/>
      <c r="AW581" s="204"/>
      <c r="AX581" s="204"/>
      <c r="AY581" s="204" t="str">
        <f t="shared" si="181"/>
        <v>FORCYL 160 MG/ML SOLUTION INJECTABLE POUR BOVINS</v>
      </c>
      <c r="AZ581" s="204" t="str">
        <f>IF(COUNTIF(AY:AY,AY581)=1,AY581,IF(AND(COUNTIF(AY:AY,AY581)&gt;1,COUNTIF(AZ$2:AZ580,AY581)&gt;=1),"",AY581))</f>
        <v/>
      </c>
      <c r="BA581" s="204" t="str">
        <v/>
      </c>
      <c r="BB581" s="204" t="str">
        <f>IF(BA581="","",MAX(BB$2:BB580)+1)</f>
        <v/>
      </c>
      <c r="BC581" s="204"/>
      <c r="BD581" s="204">
        <v>579</v>
      </c>
      <c r="BE581" s="204" t="str">
        <f t="shared" si="182"/>
        <v>VETMULIN 101,2 MG/ML SOLUTION A DILUER DANS L'EAU DE BOISSON POUR PORCS</v>
      </c>
      <c r="BF581" s="204" t="str">
        <f t="shared" si="171"/>
        <v>ORAL</v>
      </c>
      <c r="BG581" s="204" t="str">
        <f t="shared" si="172"/>
        <v>PLEUROMUTILINES</v>
      </c>
      <c r="BH581" s="204" t="str">
        <f t="shared" si="173"/>
        <v/>
      </c>
      <c r="BI581" s="204" t="str">
        <f t="shared" si="174"/>
        <v/>
      </c>
      <c r="BJ581" s="204" t="str">
        <f t="shared" si="175"/>
        <v>tiamulin</v>
      </c>
      <c r="BK581" s="204" t="str">
        <f t="shared" si="176"/>
        <v/>
      </c>
      <c r="BL581" s="204" t="str">
        <f t="shared" si="177"/>
        <v/>
      </c>
      <c r="BM581" s="204" t="str">
        <f t="shared" si="183"/>
        <v>Tiamuline</v>
      </c>
      <c r="BN581" s="204" t="str">
        <f t="shared" si="178"/>
        <v>Tiamuline</v>
      </c>
      <c r="BO581" s="204" t="str">
        <f t="shared" si="179"/>
        <v/>
      </c>
      <c r="BP581" s="204" t="str">
        <f t="shared" si="180"/>
        <v/>
      </c>
      <c r="BQ581" s="204" t="str">
        <f t="shared" si="184"/>
        <v>Pleuromutilines</v>
      </c>
      <c r="BR581" s="204" t="str">
        <f t="shared" si="185"/>
        <v>Pleuromutilines</v>
      </c>
      <c r="BS581" s="204" t="str">
        <f t="shared" si="186"/>
        <v/>
      </c>
      <c r="BT581" s="204" t="str">
        <f t="shared" si="187"/>
        <v/>
      </c>
      <c r="BU581" s="104" t="str">
        <f t="shared" si="188"/>
        <v>Voie orale  hors prémélanges médicamenteux</v>
      </c>
      <c r="BV581" s="202" t="str">
        <f t="shared" si="189"/>
        <v/>
      </c>
      <c r="BX581"/>
      <c r="BY581"/>
      <c r="BZ581"/>
      <c r="CA581"/>
      <c r="CB581"/>
      <c r="CD581"/>
      <c r="CO581" s="202">
        <v>580</v>
      </c>
    </row>
    <row r="582" spans="1:93" x14ac:dyDescent="0.25">
      <c r="A582" s="203" t="s">
        <v>4095</v>
      </c>
      <c r="B582" s="204" t="s">
        <v>4096</v>
      </c>
      <c r="C582" s="204" t="s">
        <v>1353</v>
      </c>
      <c r="D582" s="210" t="s">
        <v>868</v>
      </c>
      <c r="E582" s="204" t="s">
        <v>852</v>
      </c>
      <c r="F582" s="204" t="s">
        <v>402</v>
      </c>
      <c r="G582" s="204" t="s">
        <v>853</v>
      </c>
      <c r="H582" s="204" t="s">
        <v>1326</v>
      </c>
      <c r="I582" s="204" t="s">
        <v>853</v>
      </c>
      <c r="J582" s="204" t="s">
        <v>2559</v>
      </c>
      <c r="K582" s="204" t="s">
        <v>2559</v>
      </c>
      <c r="L582" s="204" t="s">
        <v>2904</v>
      </c>
      <c r="M582" s="204" t="s">
        <v>213</v>
      </c>
      <c r="N582" s="204" t="s">
        <v>2114</v>
      </c>
      <c r="O582" s="204" t="s">
        <v>858</v>
      </c>
      <c r="P582" s="204" t="s">
        <v>859</v>
      </c>
      <c r="Q582" s="204" t="s">
        <v>1949</v>
      </c>
      <c r="R582" s="204">
        <v>0</v>
      </c>
      <c r="S582" s="204">
        <v>0</v>
      </c>
      <c r="T582" s="204">
        <v>0</v>
      </c>
      <c r="U582" s="204">
        <v>0</v>
      </c>
      <c r="V582" s="204">
        <v>0</v>
      </c>
      <c r="W582" s="204">
        <v>0</v>
      </c>
      <c r="X582" s="204">
        <v>0</v>
      </c>
      <c r="Y582" s="204">
        <v>0</v>
      </c>
      <c r="Z582" s="204">
        <v>0</v>
      </c>
      <c r="AA582" s="204">
        <v>0</v>
      </c>
      <c r="AB582" s="204">
        <v>0</v>
      </c>
      <c r="AC582" s="204">
        <v>0</v>
      </c>
      <c r="AD582" s="204">
        <v>8</v>
      </c>
      <c r="AE582" s="204">
        <v>1</v>
      </c>
      <c r="AF582" s="204">
        <v>0</v>
      </c>
      <c r="AG582" s="204">
        <v>0</v>
      </c>
      <c r="AH582" s="204">
        <v>0</v>
      </c>
      <c r="AI582" s="204">
        <v>0</v>
      </c>
      <c r="AJ582" s="204"/>
      <c r="AK582" s="204"/>
      <c r="AL582" s="204"/>
      <c r="AM582" s="204"/>
      <c r="AN582" s="204"/>
      <c r="AO582" s="204"/>
      <c r="AP582" s="204"/>
      <c r="AQ582" s="204"/>
      <c r="AR582" s="204"/>
      <c r="AS582" s="204"/>
      <c r="AT582" s="204"/>
      <c r="AU582" s="204"/>
      <c r="AV582" s="204"/>
      <c r="AW582" s="204"/>
      <c r="AX582" s="204"/>
      <c r="AY582" s="204" t="str">
        <f t="shared" si="181"/>
        <v>FORCYL SWINE 160 MG/ML SOLUTION INJECTABLE POUR PORCINS</v>
      </c>
      <c r="AZ582" s="204" t="str">
        <f>IF(COUNTIF(AY:AY,AY582)=1,AY582,IF(AND(COUNTIF(AY:AY,AY582)&gt;1,COUNTIF(AZ$2:AZ581,AY582)&gt;=1),"",AY582))</f>
        <v>FORCYL SWINE 160 MG/ML SOLUTION INJECTABLE POUR PORCINS</v>
      </c>
      <c r="BA582" s="204" t="str">
        <v/>
      </c>
      <c r="BB582" s="204" t="str">
        <f>IF(BA582="","",MAX(BB$2:BB581)+1)</f>
        <v/>
      </c>
      <c r="BC582" s="204"/>
      <c r="BD582" s="204">
        <v>580</v>
      </c>
      <c r="BE582" s="204" t="str">
        <f t="shared" si="182"/>
        <v>VETMULIN 101,2 MG/ML SOLUTION POUR ADMINISTRATION DANS L'EAU DE BOISSON POUR PORCINS ET POULES PONDEUSES</v>
      </c>
      <c r="BF582" s="204" t="str">
        <f t="shared" si="171"/>
        <v>ORAL</v>
      </c>
      <c r="BG582" s="204" t="str">
        <f t="shared" si="172"/>
        <v>PLEUROMUTILINES</v>
      </c>
      <c r="BH582" s="204" t="str">
        <f t="shared" si="173"/>
        <v/>
      </c>
      <c r="BI582" s="204" t="str">
        <f t="shared" si="174"/>
        <v/>
      </c>
      <c r="BJ582" s="204" t="str">
        <f t="shared" si="175"/>
        <v>tiamulin</v>
      </c>
      <c r="BK582" s="204" t="str">
        <f t="shared" si="176"/>
        <v/>
      </c>
      <c r="BL582" s="204" t="str">
        <f t="shared" si="177"/>
        <v/>
      </c>
      <c r="BM582" s="204" t="str">
        <f t="shared" si="183"/>
        <v>Tiamuline</v>
      </c>
      <c r="BN582" s="204" t="str">
        <f t="shared" si="178"/>
        <v>Tiamuline</v>
      </c>
      <c r="BO582" s="204" t="str">
        <f t="shared" si="179"/>
        <v/>
      </c>
      <c r="BP582" s="204" t="str">
        <f t="shared" si="180"/>
        <v/>
      </c>
      <c r="BQ582" s="204" t="str">
        <f t="shared" si="184"/>
        <v>Pleuromutilines</v>
      </c>
      <c r="BR582" s="204" t="str">
        <f t="shared" si="185"/>
        <v>Pleuromutilines</v>
      </c>
      <c r="BS582" s="204" t="str">
        <f t="shared" si="186"/>
        <v/>
      </c>
      <c r="BT582" s="204" t="str">
        <f t="shared" si="187"/>
        <v/>
      </c>
      <c r="BU582" s="104" t="str">
        <f t="shared" si="188"/>
        <v>Voie orale  hors prémélanges médicamenteux</v>
      </c>
      <c r="BV582" s="202" t="str">
        <f t="shared" si="189"/>
        <v/>
      </c>
      <c r="BX582"/>
      <c r="BY582"/>
      <c r="BZ582"/>
      <c r="CA582"/>
      <c r="CB582"/>
      <c r="CD582"/>
      <c r="CO582" s="202">
        <v>581</v>
      </c>
    </row>
    <row r="583" spans="1:93" x14ac:dyDescent="0.25">
      <c r="A583" s="203" t="s">
        <v>4095</v>
      </c>
      <c r="B583" s="204" t="s">
        <v>4097</v>
      </c>
      <c r="C583" s="204" t="s">
        <v>880</v>
      </c>
      <c r="D583" s="210" t="s">
        <v>851</v>
      </c>
      <c r="E583" s="204" t="s">
        <v>852</v>
      </c>
      <c r="F583" s="204" t="s">
        <v>402</v>
      </c>
      <c r="G583" s="204" t="s">
        <v>853</v>
      </c>
      <c r="H583" s="204" t="s">
        <v>1326</v>
      </c>
      <c r="I583" s="204" t="s">
        <v>853</v>
      </c>
      <c r="J583" s="204" t="s">
        <v>2559</v>
      </c>
      <c r="K583" s="204" t="s">
        <v>2559</v>
      </c>
      <c r="L583" s="204" t="s">
        <v>2904</v>
      </c>
      <c r="M583" s="204" t="s">
        <v>213</v>
      </c>
      <c r="N583" s="204" t="s">
        <v>2114</v>
      </c>
      <c r="O583" s="204" t="s">
        <v>858</v>
      </c>
      <c r="P583" s="204" t="s">
        <v>859</v>
      </c>
      <c r="Q583" s="204" t="s">
        <v>1622</v>
      </c>
      <c r="R583" s="204">
        <v>0</v>
      </c>
      <c r="S583" s="204">
        <v>0</v>
      </c>
      <c r="T583" s="204">
        <v>0</v>
      </c>
      <c r="U583" s="204">
        <v>0</v>
      </c>
      <c r="V583" s="204">
        <v>0</v>
      </c>
      <c r="W583" s="204">
        <v>0</v>
      </c>
      <c r="X583" s="204">
        <v>0</v>
      </c>
      <c r="Y583" s="204">
        <v>0</v>
      </c>
      <c r="Z583" s="204">
        <v>0</v>
      </c>
      <c r="AA583" s="204">
        <v>0</v>
      </c>
      <c r="AB583" s="204">
        <v>0</v>
      </c>
      <c r="AC583" s="204">
        <v>0</v>
      </c>
      <c r="AD583" s="204">
        <v>8</v>
      </c>
      <c r="AE583" s="204">
        <v>1</v>
      </c>
      <c r="AF583" s="204">
        <v>0</v>
      </c>
      <c r="AG583" s="204">
        <v>0</v>
      </c>
      <c r="AH583" s="204">
        <v>0</v>
      </c>
      <c r="AI583" s="204">
        <v>0</v>
      </c>
      <c r="AJ583" s="204"/>
      <c r="AK583" s="204"/>
      <c r="AL583" s="204"/>
      <c r="AM583" s="204"/>
      <c r="AN583" s="204"/>
      <c r="AO583" s="204"/>
      <c r="AP583" s="204"/>
      <c r="AQ583" s="204"/>
      <c r="AR583" s="204"/>
      <c r="AS583" s="204"/>
      <c r="AT583" s="204"/>
      <c r="AU583" s="204"/>
      <c r="AV583" s="204"/>
      <c r="AW583" s="204"/>
      <c r="AX583" s="204"/>
      <c r="AY583" s="204" t="str">
        <f t="shared" si="181"/>
        <v>FORCYL SWINE 160 MG/ML SOLUTION INJECTABLE POUR PORCINS</v>
      </c>
      <c r="AZ583" s="204" t="str">
        <f>IF(COUNTIF(AY:AY,AY583)=1,AY583,IF(AND(COUNTIF(AY:AY,AY583)&gt;1,COUNTIF(AZ$2:AZ582,AY583)&gt;=1),"",AY583))</f>
        <v/>
      </c>
      <c r="BA583" s="204" t="str">
        <v/>
      </c>
      <c r="BB583" s="204" t="str">
        <f>IF(BA583="","",MAX(BB$2:BB582)+1)</f>
        <v/>
      </c>
      <c r="BC583" s="204"/>
      <c r="BD583" s="204">
        <v>581</v>
      </c>
      <c r="BE583" s="204" t="str">
        <f t="shared" si="182"/>
        <v>VETMULIN 16,2 MG/G PREMELANGE MEDICAMENTEUX POUR PORCS, POULETS, DINDES ET LAPINS</v>
      </c>
      <c r="BF583" s="204" t="str">
        <f t="shared" si="171"/>
        <v>PM</v>
      </c>
      <c r="BG583" s="204" t="str">
        <f t="shared" si="172"/>
        <v>PLEUROMUTILINES</v>
      </c>
      <c r="BH583" s="204" t="str">
        <f t="shared" si="173"/>
        <v/>
      </c>
      <c r="BI583" s="204" t="str">
        <f t="shared" si="174"/>
        <v/>
      </c>
      <c r="BJ583" s="204" t="str">
        <f t="shared" si="175"/>
        <v>tiamulin</v>
      </c>
      <c r="BK583" s="204" t="str">
        <f t="shared" si="176"/>
        <v/>
      </c>
      <c r="BL583" s="204" t="str">
        <f t="shared" si="177"/>
        <v/>
      </c>
      <c r="BM583" s="204" t="str">
        <f t="shared" si="183"/>
        <v>Tiamuline</v>
      </c>
      <c r="BN583" s="204" t="str">
        <f t="shared" si="178"/>
        <v>Tiamuline</v>
      </c>
      <c r="BO583" s="204" t="str">
        <f t="shared" si="179"/>
        <v/>
      </c>
      <c r="BP583" s="204" t="str">
        <f t="shared" si="180"/>
        <v/>
      </c>
      <c r="BQ583" s="204" t="str">
        <f t="shared" si="184"/>
        <v>Pleuromutilines</v>
      </c>
      <c r="BR583" s="204" t="str">
        <f t="shared" si="185"/>
        <v>Pleuromutilines</v>
      </c>
      <c r="BS583" s="204" t="str">
        <f t="shared" si="186"/>
        <v/>
      </c>
      <c r="BT583" s="204" t="str">
        <f t="shared" si="187"/>
        <v/>
      </c>
      <c r="BU583" s="104" t="str">
        <f t="shared" si="188"/>
        <v>Prémélanges médicamenteux</v>
      </c>
      <c r="BV583" s="202" t="str">
        <f t="shared" si="189"/>
        <v/>
      </c>
      <c r="BX583"/>
      <c r="BY583"/>
      <c r="BZ583"/>
      <c r="CA583"/>
      <c r="CB583"/>
      <c r="CD583"/>
      <c r="CO583" s="202">
        <v>582</v>
      </c>
    </row>
    <row r="584" spans="1:93" x14ac:dyDescent="0.25">
      <c r="A584" s="203" t="s">
        <v>4095</v>
      </c>
      <c r="B584" s="204" t="s">
        <v>4098</v>
      </c>
      <c r="C584" s="204" t="s">
        <v>884</v>
      </c>
      <c r="D584" s="210" t="s">
        <v>863</v>
      </c>
      <c r="E584" s="204" t="s">
        <v>852</v>
      </c>
      <c r="F584" s="204" t="s">
        <v>402</v>
      </c>
      <c r="G584" s="204" t="s">
        <v>853</v>
      </c>
      <c r="H584" s="204" t="s">
        <v>1326</v>
      </c>
      <c r="I584" s="204" t="s">
        <v>853</v>
      </c>
      <c r="J584" s="204" t="s">
        <v>2559</v>
      </c>
      <c r="K584" s="204" t="s">
        <v>2559</v>
      </c>
      <c r="L584" s="204" t="s">
        <v>2904</v>
      </c>
      <c r="M584" s="204" t="s">
        <v>213</v>
      </c>
      <c r="N584" s="204" t="s">
        <v>2114</v>
      </c>
      <c r="O584" s="204" t="s">
        <v>858</v>
      </c>
      <c r="P584" s="204" t="s">
        <v>859</v>
      </c>
      <c r="Q584" s="204" t="s">
        <v>1031</v>
      </c>
      <c r="R584" s="204">
        <v>0</v>
      </c>
      <c r="S584" s="204">
        <v>0</v>
      </c>
      <c r="T584" s="204">
        <v>0</v>
      </c>
      <c r="U584" s="204">
        <v>0</v>
      </c>
      <c r="V584" s="204">
        <v>0</v>
      </c>
      <c r="W584" s="204">
        <v>0</v>
      </c>
      <c r="X584" s="204">
        <v>0</v>
      </c>
      <c r="Y584" s="204">
        <v>0</v>
      </c>
      <c r="Z584" s="204">
        <v>0</v>
      </c>
      <c r="AA584" s="204">
        <v>0</v>
      </c>
      <c r="AB584" s="204">
        <v>0</v>
      </c>
      <c r="AC584" s="204">
        <v>0</v>
      </c>
      <c r="AD584" s="204">
        <v>8</v>
      </c>
      <c r="AE584" s="204">
        <v>1</v>
      </c>
      <c r="AF584" s="204">
        <v>0</v>
      </c>
      <c r="AG584" s="204">
        <v>0</v>
      </c>
      <c r="AH584" s="204">
        <v>0</v>
      </c>
      <c r="AI584" s="204">
        <v>0</v>
      </c>
      <c r="AJ584" s="204"/>
      <c r="AK584" s="204"/>
      <c r="AL584" s="204"/>
      <c r="AM584" s="204"/>
      <c r="AN584" s="204"/>
      <c r="AO584" s="204"/>
      <c r="AP584" s="204"/>
      <c r="AQ584" s="204"/>
      <c r="AR584" s="204"/>
      <c r="AS584" s="204"/>
      <c r="AT584" s="204"/>
      <c r="AU584" s="204"/>
      <c r="AV584" s="204"/>
      <c r="AW584" s="204"/>
      <c r="AX584" s="204"/>
      <c r="AY584" s="204" t="str">
        <f t="shared" si="181"/>
        <v>FORCYL SWINE 160 MG/ML SOLUTION INJECTABLE POUR PORCINS</v>
      </c>
      <c r="AZ584" s="204" t="str">
        <f>IF(COUNTIF(AY:AY,AY584)=1,AY584,IF(AND(COUNTIF(AY:AY,AY584)&gt;1,COUNTIF(AZ$2:AZ583,AY584)&gt;=1),"",AY584))</f>
        <v/>
      </c>
      <c r="BA584" s="204" t="str">
        <v/>
      </c>
      <c r="BB584" s="204" t="str">
        <f>IF(BA584="","",MAX(BB$2:BB583)+1)</f>
        <v/>
      </c>
      <c r="BC584" s="204"/>
      <c r="BD584" s="204">
        <v>582</v>
      </c>
      <c r="BE584" s="204" t="str">
        <f t="shared" si="182"/>
        <v>VETMULIN 162 MG/ML SOLUTION INJECTABLE POUR PORCS</v>
      </c>
      <c r="BF584" s="204" t="str">
        <f t="shared" si="171"/>
        <v>INJ</v>
      </c>
      <c r="BG584" s="204" t="str">
        <f t="shared" si="172"/>
        <v>PLEUROMUTILINES</v>
      </c>
      <c r="BH584" s="204" t="str">
        <f t="shared" si="173"/>
        <v/>
      </c>
      <c r="BI584" s="204" t="str">
        <f t="shared" si="174"/>
        <v/>
      </c>
      <c r="BJ584" s="204" t="str">
        <f t="shared" si="175"/>
        <v>tiamulin</v>
      </c>
      <c r="BK584" s="204" t="str">
        <f t="shared" si="176"/>
        <v/>
      </c>
      <c r="BL584" s="204" t="str">
        <f t="shared" si="177"/>
        <v/>
      </c>
      <c r="BM584" s="204" t="str">
        <f t="shared" si="183"/>
        <v>Tiamuline</v>
      </c>
      <c r="BN584" s="204" t="str">
        <f t="shared" si="178"/>
        <v>Tiamuline</v>
      </c>
      <c r="BO584" s="204" t="str">
        <f t="shared" si="179"/>
        <v/>
      </c>
      <c r="BP584" s="204" t="str">
        <f t="shared" si="180"/>
        <v/>
      </c>
      <c r="BQ584" s="204" t="str">
        <f t="shared" si="184"/>
        <v>Pleuromutilines</v>
      </c>
      <c r="BR584" s="204" t="str">
        <f t="shared" si="185"/>
        <v>Pleuromutilines</v>
      </c>
      <c r="BS584" s="204" t="str">
        <f t="shared" si="186"/>
        <v/>
      </c>
      <c r="BT584" s="204" t="str">
        <f t="shared" si="187"/>
        <v/>
      </c>
      <c r="BU584" s="104" t="str">
        <f t="shared" si="188"/>
        <v>Voie parentérale</v>
      </c>
      <c r="BV584" s="202" t="str">
        <f t="shared" si="189"/>
        <v/>
      </c>
      <c r="BX584"/>
      <c r="BY584"/>
      <c r="BZ584"/>
      <c r="CA584"/>
      <c r="CB584"/>
      <c r="CD584"/>
      <c r="CO584" s="202">
        <v>583</v>
      </c>
    </row>
    <row r="585" spans="1:93" x14ac:dyDescent="0.25">
      <c r="A585" s="203" t="s">
        <v>2219</v>
      </c>
      <c r="B585" s="204" t="s">
        <v>2220</v>
      </c>
      <c r="C585" s="204" t="s">
        <v>880</v>
      </c>
      <c r="D585" s="210" t="s">
        <v>851</v>
      </c>
      <c r="E585" s="204" t="s">
        <v>852</v>
      </c>
      <c r="F585" s="204" t="s">
        <v>403</v>
      </c>
      <c r="G585" s="204" t="s">
        <v>853</v>
      </c>
      <c r="H585" s="204" t="s">
        <v>173</v>
      </c>
      <c r="I585" s="204" t="s">
        <v>853</v>
      </c>
      <c r="J585" s="204" t="s">
        <v>871</v>
      </c>
      <c r="K585" s="204" t="s">
        <v>871</v>
      </c>
      <c r="L585" s="204" t="s">
        <v>2210</v>
      </c>
      <c r="M585" s="204" t="s">
        <v>213</v>
      </c>
      <c r="N585" s="204" t="s">
        <v>1509</v>
      </c>
      <c r="O585" s="204" t="s">
        <v>894</v>
      </c>
      <c r="P585" s="204" t="s">
        <v>2211</v>
      </c>
      <c r="Q585" s="204" t="s">
        <v>2214</v>
      </c>
      <c r="R585" s="204">
        <v>14.52</v>
      </c>
      <c r="S585" s="204">
        <v>3</v>
      </c>
      <c r="T585" s="204">
        <v>0</v>
      </c>
      <c r="U585" s="204">
        <v>0</v>
      </c>
      <c r="V585" s="204">
        <v>38.71</v>
      </c>
      <c r="W585" s="204">
        <v>3</v>
      </c>
      <c r="X585" s="204">
        <v>0</v>
      </c>
      <c r="Y585" s="204">
        <v>0</v>
      </c>
      <c r="Z585" s="204">
        <v>0</v>
      </c>
      <c r="AA585" s="204">
        <v>0</v>
      </c>
      <c r="AB585" s="204">
        <v>0</v>
      </c>
      <c r="AC585" s="204">
        <v>0</v>
      </c>
      <c r="AD585" s="204">
        <v>0</v>
      </c>
      <c r="AE585" s="204">
        <v>0</v>
      </c>
      <c r="AF585" s="204">
        <v>0</v>
      </c>
      <c r="AG585" s="204">
        <v>0</v>
      </c>
      <c r="AH585" s="204">
        <v>0</v>
      </c>
      <c r="AI585" s="204">
        <v>0</v>
      </c>
      <c r="AJ585" s="204"/>
      <c r="AK585" s="204"/>
      <c r="AL585" s="204"/>
      <c r="AM585" s="204"/>
      <c r="AN585" s="204"/>
      <c r="AO585" s="204"/>
      <c r="AP585" s="204"/>
      <c r="AQ585" s="204"/>
      <c r="AR585" s="204"/>
      <c r="AS585" s="204"/>
      <c r="AT585" s="204"/>
      <c r="AU585" s="204"/>
      <c r="AV585" s="204"/>
      <c r="AW585" s="204"/>
      <c r="AX585" s="204"/>
      <c r="AY585" s="204" t="str">
        <f t="shared" si="181"/>
        <v>FORTICINE SOLUTION</v>
      </c>
      <c r="AZ585" s="204" t="str">
        <f>IF(COUNTIF(AY:AY,AY585)=1,AY585,IF(AND(COUNTIF(AY:AY,AY585)&gt;1,COUNTIF(AZ$2:AZ584,AY585)&gt;=1),"",AY585))</f>
        <v>FORTICINE SOLUTION</v>
      </c>
      <c r="BA585" s="204" t="str">
        <v/>
      </c>
      <c r="BB585" s="204" t="str">
        <f>IF(BA585="","",MAX(BB$2:BB584)+1)</f>
        <v/>
      </c>
      <c r="BC585" s="204"/>
      <c r="BD585" s="204">
        <v>583</v>
      </c>
      <c r="BE585" s="204" t="str">
        <f t="shared" si="182"/>
        <v>VETMULIN 364 MG/G GRANULES POUR SOLUTION BUVABLE POUR PORCS POULETS ET DINDONS</v>
      </c>
      <c r="BF585" s="204" t="str">
        <f t="shared" si="171"/>
        <v>ORAL</v>
      </c>
      <c r="BG585" s="204" t="str">
        <f t="shared" si="172"/>
        <v>PLEUROMUTILINES</v>
      </c>
      <c r="BH585" s="204" t="str">
        <f t="shared" si="173"/>
        <v/>
      </c>
      <c r="BI585" s="204" t="str">
        <f t="shared" si="174"/>
        <v/>
      </c>
      <c r="BJ585" s="204" t="str">
        <f t="shared" si="175"/>
        <v>tiamulin</v>
      </c>
      <c r="BK585" s="204" t="str">
        <f t="shared" si="176"/>
        <v/>
      </c>
      <c r="BL585" s="204" t="str">
        <f t="shared" si="177"/>
        <v/>
      </c>
      <c r="BM585" s="204" t="str">
        <f t="shared" si="183"/>
        <v>Tiamuline</v>
      </c>
      <c r="BN585" s="204" t="str">
        <f t="shared" si="178"/>
        <v>Tiamuline</v>
      </c>
      <c r="BO585" s="204" t="str">
        <f t="shared" si="179"/>
        <v/>
      </c>
      <c r="BP585" s="204" t="str">
        <f t="shared" si="180"/>
        <v/>
      </c>
      <c r="BQ585" s="204" t="str">
        <f t="shared" si="184"/>
        <v>Pleuromutilines</v>
      </c>
      <c r="BR585" s="204" t="str">
        <f t="shared" si="185"/>
        <v>Pleuromutilines</v>
      </c>
      <c r="BS585" s="204" t="str">
        <f t="shared" si="186"/>
        <v/>
      </c>
      <c r="BT585" s="204" t="str">
        <f t="shared" si="187"/>
        <v/>
      </c>
      <c r="BU585" s="104" t="str">
        <f t="shared" si="188"/>
        <v>Voie orale  hors prémélanges médicamenteux</v>
      </c>
      <c r="BV585" s="202" t="str">
        <f t="shared" si="189"/>
        <v/>
      </c>
      <c r="BX585"/>
      <c r="BY585"/>
      <c r="BZ585"/>
      <c r="CA585"/>
      <c r="CB585"/>
      <c r="CD585"/>
      <c r="CO585" s="202">
        <v>584</v>
      </c>
    </row>
    <row r="586" spans="1:93" x14ac:dyDescent="0.25">
      <c r="A586" s="203" t="s">
        <v>2219</v>
      </c>
      <c r="B586" s="204" t="s">
        <v>2221</v>
      </c>
      <c r="C586" s="204" t="s">
        <v>884</v>
      </c>
      <c r="D586" s="210" t="s">
        <v>863</v>
      </c>
      <c r="E586" s="204" t="s">
        <v>852</v>
      </c>
      <c r="F586" s="204" t="s">
        <v>403</v>
      </c>
      <c r="G586" s="204" t="s">
        <v>853</v>
      </c>
      <c r="H586" s="204" t="s">
        <v>173</v>
      </c>
      <c r="I586" s="204" t="s">
        <v>853</v>
      </c>
      <c r="J586" s="204" t="s">
        <v>871</v>
      </c>
      <c r="K586" s="204" t="s">
        <v>871</v>
      </c>
      <c r="L586" s="204" t="s">
        <v>2210</v>
      </c>
      <c r="M586" s="204" t="s">
        <v>213</v>
      </c>
      <c r="N586" s="204" t="s">
        <v>1509</v>
      </c>
      <c r="O586" s="204" t="s">
        <v>894</v>
      </c>
      <c r="P586" s="204" t="s">
        <v>2211</v>
      </c>
      <c r="Q586" s="204" t="s">
        <v>2216</v>
      </c>
      <c r="R586" s="204">
        <v>14.52</v>
      </c>
      <c r="S586" s="204">
        <v>3</v>
      </c>
      <c r="T586" s="204">
        <v>0</v>
      </c>
      <c r="U586" s="204">
        <v>0</v>
      </c>
      <c r="V586" s="204">
        <v>38.71</v>
      </c>
      <c r="W586" s="204">
        <v>3</v>
      </c>
      <c r="X586" s="204">
        <v>0</v>
      </c>
      <c r="Y586" s="204">
        <v>0</v>
      </c>
      <c r="Z586" s="204">
        <v>0</v>
      </c>
      <c r="AA586" s="204">
        <v>0</v>
      </c>
      <c r="AB586" s="204">
        <v>0</v>
      </c>
      <c r="AC586" s="204">
        <v>0</v>
      </c>
      <c r="AD586" s="204">
        <v>0</v>
      </c>
      <c r="AE586" s="204">
        <v>0</v>
      </c>
      <c r="AF586" s="204">
        <v>0</v>
      </c>
      <c r="AG586" s="204">
        <v>0</v>
      </c>
      <c r="AH586" s="204">
        <v>0</v>
      </c>
      <c r="AI586" s="204">
        <v>0</v>
      </c>
      <c r="AJ586" s="204"/>
      <c r="AK586" s="204"/>
      <c r="AL586" s="204"/>
      <c r="AM586" s="204"/>
      <c r="AN586" s="204"/>
      <c r="AO586" s="204"/>
      <c r="AP586" s="204"/>
      <c r="AQ586" s="204"/>
      <c r="AR586" s="204"/>
      <c r="AS586" s="204"/>
      <c r="AT586" s="204"/>
      <c r="AU586" s="204"/>
      <c r="AV586" s="204"/>
      <c r="AW586" s="204"/>
      <c r="AX586" s="204"/>
      <c r="AY586" s="204" t="str">
        <f t="shared" si="181"/>
        <v>FORTICINE SOLUTION</v>
      </c>
      <c r="AZ586" s="204" t="str">
        <f>IF(COUNTIF(AY:AY,AY586)=1,AY586,IF(AND(COUNTIF(AY:AY,AY586)&gt;1,COUNTIF(AZ$2:AZ585,AY586)&gt;=1),"",AY586))</f>
        <v/>
      </c>
      <c r="BA586" s="204" t="str">
        <v/>
      </c>
      <c r="BB586" s="204" t="str">
        <f>IF(BA586="","",MAX(BB$2:BB585)+1)</f>
        <v/>
      </c>
      <c r="BC586" s="204"/>
      <c r="BD586" s="204">
        <v>584</v>
      </c>
      <c r="BE586" s="204" t="str">
        <f t="shared" si="182"/>
        <v>VETMULIN 81 MG/G PREMELANGE MEDICAMENTEUX POUR PORCS, POULETS, DINDES ET LAPINS</v>
      </c>
      <c r="BF586" s="204" t="str">
        <f t="shared" si="171"/>
        <v>PM</v>
      </c>
      <c r="BG586" s="204" t="str">
        <f t="shared" si="172"/>
        <v>PLEUROMUTILINES</v>
      </c>
      <c r="BH586" s="204" t="str">
        <f t="shared" si="173"/>
        <v/>
      </c>
      <c r="BI586" s="204" t="str">
        <f t="shared" si="174"/>
        <v/>
      </c>
      <c r="BJ586" s="204" t="str">
        <f t="shared" si="175"/>
        <v>tiamulin</v>
      </c>
      <c r="BK586" s="204" t="str">
        <f t="shared" si="176"/>
        <v/>
      </c>
      <c r="BL586" s="204" t="str">
        <f t="shared" si="177"/>
        <v/>
      </c>
      <c r="BM586" s="204" t="str">
        <f t="shared" si="183"/>
        <v>Tiamuline</v>
      </c>
      <c r="BN586" s="204" t="str">
        <f t="shared" si="178"/>
        <v>Tiamuline</v>
      </c>
      <c r="BO586" s="204" t="str">
        <f t="shared" si="179"/>
        <v/>
      </c>
      <c r="BP586" s="204" t="str">
        <f t="shared" si="180"/>
        <v/>
      </c>
      <c r="BQ586" s="204" t="str">
        <f t="shared" si="184"/>
        <v>Pleuromutilines</v>
      </c>
      <c r="BR586" s="204" t="str">
        <f t="shared" si="185"/>
        <v>Pleuromutilines</v>
      </c>
      <c r="BS586" s="204" t="str">
        <f t="shared" si="186"/>
        <v/>
      </c>
      <c r="BT586" s="204" t="str">
        <f t="shared" si="187"/>
        <v/>
      </c>
      <c r="BU586" s="104" t="str">
        <f t="shared" si="188"/>
        <v>Prémélanges médicamenteux</v>
      </c>
      <c r="BV586" s="202" t="str">
        <f t="shared" si="189"/>
        <v/>
      </c>
      <c r="BX586"/>
      <c r="BY586"/>
      <c r="BZ586"/>
      <c r="CA586"/>
      <c r="CB586"/>
      <c r="CD586"/>
      <c r="CO586" s="202">
        <v>585</v>
      </c>
    </row>
    <row r="587" spans="1:93" x14ac:dyDescent="0.25">
      <c r="A587" s="203" t="s">
        <v>1080</v>
      </c>
      <c r="B587" s="204" t="s">
        <v>1081</v>
      </c>
      <c r="C587" s="204" t="s">
        <v>1082</v>
      </c>
      <c r="D587" s="210" t="s">
        <v>1071</v>
      </c>
      <c r="E587" s="204" t="s">
        <v>924</v>
      </c>
      <c r="F587" s="204" t="s">
        <v>1083</v>
      </c>
      <c r="G587" s="204" t="s">
        <v>1084</v>
      </c>
      <c r="H587" s="204" t="s">
        <v>909</v>
      </c>
      <c r="I587" s="204" t="s">
        <v>976</v>
      </c>
      <c r="J587" s="204" t="s">
        <v>915</v>
      </c>
      <c r="K587" s="204" t="s">
        <v>915</v>
      </c>
      <c r="L587" s="204" t="s">
        <v>1075</v>
      </c>
      <c r="M587" s="204" t="s">
        <v>213</v>
      </c>
      <c r="N587" s="204" t="s">
        <v>1085</v>
      </c>
      <c r="O587" s="204" t="s">
        <v>992</v>
      </c>
      <c r="P587" s="204" t="s">
        <v>859</v>
      </c>
      <c r="Q587" s="204" t="s">
        <v>1086</v>
      </c>
      <c r="R587" s="204">
        <v>0</v>
      </c>
      <c r="S587" s="204">
        <v>0</v>
      </c>
      <c r="T587" s="204">
        <v>0</v>
      </c>
      <c r="U587" s="204">
        <v>0</v>
      </c>
      <c r="V587" s="204">
        <v>0</v>
      </c>
      <c r="W587" s="204">
        <v>0</v>
      </c>
      <c r="X587" s="204">
        <v>0</v>
      </c>
      <c r="Y587" s="204">
        <v>0</v>
      </c>
      <c r="Z587" s="204">
        <v>0</v>
      </c>
      <c r="AA587" s="204">
        <v>0</v>
      </c>
      <c r="AB587" s="204">
        <v>0</v>
      </c>
      <c r="AC587" s="204">
        <v>0</v>
      </c>
      <c r="AD587" s="204">
        <v>0</v>
      </c>
      <c r="AE587" s="204">
        <v>0</v>
      </c>
      <c r="AF587" s="204">
        <v>0</v>
      </c>
      <c r="AG587" s="204">
        <v>0</v>
      </c>
      <c r="AH587" s="204">
        <v>0</v>
      </c>
      <c r="AI587" s="204">
        <v>0</v>
      </c>
      <c r="AJ587" s="204"/>
      <c r="AK587" s="204"/>
      <c r="AL587" s="204"/>
      <c r="AM587" s="204"/>
      <c r="AN587" s="204"/>
      <c r="AO587" s="204"/>
      <c r="AP587" s="204"/>
      <c r="AQ587" s="204"/>
      <c r="AR587" s="204"/>
      <c r="AS587" s="204"/>
      <c r="AT587" s="204"/>
      <c r="AU587" s="204"/>
      <c r="AV587" s="204"/>
      <c r="AW587" s="204"/>
      <c r="AX587" s="204"/>
      <c r="AY587" s="204" t="str">
        <f t="shared" si="181"/>
        <v/>
      </c>
      <c r="AZ587" s="204" t="str">
        <f>IF(COUNTIF(AY:AY,AY587)=1,AY587,IF(AND(COUNTIF(AY:AY,AY587)&gt;1,COUNTIF(AZ$2:AZ586,AY587)&gt;=1),"",AY587))</f>
        <v/>
      </c>
      <c r="BA587" s="204" t="str">
        <v/>
      </c>
      <c r="BB587" s="204" t="str">
        <f>IF(BA587="","",MAX(BB$2:BB586)+1)</f>
        <v/>
      </c>
      <c r="BC587" s="204"/>
      <c r="BD587" s="204">
        <v>585</v>
      </c>
      <c r="BE587" s="204" t="str">
        <f t="shared" si="182"/>
        <v>VETO-ANTI-DIAR</v>
      </c>
      <c r="BF587" s="204" t="str">
        <f t="shared" si="171"/>
        <v>ORAL</v>
      </c>
      <c r="BG587" s="204" t="str">
        <f t="shared" si="172"/>
        <v>SULFAMIDES</v>
      </c>
      <c r="BH587" s="204" t="str">
        <f t="shared" si="173"/>
        <v/>
      </c>
      <c r="BI587" s="204" t="str">
        <f t="shared" si="174"/>
        <v/>
      </c>
      <c r="BJ587" s="204" t="str">
        <f t="shared" si="175"/>
        <v>sulfaguanidine</v>
      </c>
      <c r="BK587" s="204" t="str">
        <f t="shared" si="176"/>
        <v/>
      </c>
      <c r="BL587" s="204" t="str">
        <f t="shared" si="177"/>
        <v/>
      </c>
      <c r="BM587" s="204" t="str">
        <f t="shared" si="183"/>
        <v>Sulfaguanidine</v>
      </c>
      <c r="BN587" s="204" t="str">
        <f t="shared" si="178"/>
        <v>Sulfaguanidine</v>
      </c>
      <c r="BO587" s="204" t="str">
        <f t="shared" si="179"/>
        <v/>
      </c>
      <c r="BP587" s="204" t="str">
        <f t="shared" si="180"/>
        <v/>
      </c>
      <c r="BQ587" s="204" t="str">
        <f t="shared" si="184"/>
        <v>Sulfamides</v>
      </c>
      <c r="BR587" s="204" t="str">
        <f t="shared" si="185"/>
        <v>Sulfamides</v>
      </c>
      <c r="BS587" s="204" t="str">
        <f t="shared" si="186"/>
        <v/>
      </c>
      <c r="BT587" s="204" t="str">
        <f t="shared" si="187"/>
        <v/>
      </c>
      <c r="BU587" s="104" t="str">
        <f t="shared" si="188"/>
        <v>Voie orale  hors prémélanges médicamenteux</v>
      </c>
      <c r="BV587" s="202" t="str">
        <f t="shared" si="189"/>
        <v/>
      </c>
      <c r="BX587"/>
      <c r="BY587"/>
      <c r="BZ587"/>
      <c r="CA587"/>
      <c r="CB587"/>
      <c r="CD587"/>
      <c r="CO587" s="202">
        <v>586</v>
      </c>
    </row>
    <row r="588" spans="1:93" x14ac:dyDescent="0.25">
      <c r="A588" s="203" t="s">
        <v>971</v>
      </c>
      <c r="B588" s="204" t="s">
        <v>972</v>
      </c>
      <c r="C588" s="204" t="s">
        <v>973</v>
      </c>
      <c r="D588" s="210" t="s">
        <v>859</v>
      </c>
      <c r="E588" s="204" t="s">
        <v>906</v>
      </c>
      <c r="F588" s="204" t="s">
        <v>974</v>
      </c>
      <c r="G588" s="204" t="s">
        <v>975</v>
      </c>
      <c r="H588" s="204" t="s">
        <v>909</v>
      </c>
      <c r="I588" s="204" t="s">
        <v>976</v>
      </c>
      <c r="J588" s="204" t="s">
        <v>871</v>
      </c>
      <c r="K588" s="204" t="s">
        <v>871</v>
      </c>
      <c r="L588" s="204" t="s">
        <v>960</v>
      </c>
      <c r="M588" s="204" t="s">
        <v>213</v>
      </c>
      <c r="N588" s="204" t="s">
        <v>977</v>
      </c>
      <c r="O588" s="204" t="s">
        <v>913</v>
      </c>
      <c r="P588" s="204" t="s">
        <v>978</v>
      </c>
      <c r="Q588" s="204" t="s">
        <v>979</v>
      </c>
      <c r="R588" s="204">
        <v>0</v>
      </c>
      <c r="S588" s="204">
        <v>0</v>
      </c>
      <c r="T588" s="204">
        <v>0</v>
      </c>
      <c r="U588" s="204">
        <v>0</v>
      </c>
      <c r="V588" s="204">
        <v>0</v>
      </c>
      <c r="W588" s="204">
        <v>0</v>
      </c>
      <c r="X588" s="204">
        <v>0</v>
      </c>
      <c r="Y588" s="204">
        <v>0</v>
      </c>
      <c r="Z588" s="204">
        <v>0</v>
      </c>
      <c r="AA588" s="204">
        <v>0</v>
      </c>
      <c r="AB588" s="204">
        <v>0</v>
      </c>
      <c r="AC588" s="204">
        <v>0</v>
      </c>
      <c r="AD588" s="204">
        <v>0</v>
      </c>
      <c r="AE588" s="204">
        <v>0</v>
      </c>
      <c r="AF588" s="204">
        <v>0</v>
      </c>
      <c r="AG588" s="204">
        <v>0</v>
      </c>
      <c r="AH588" s="204">
        <v>0</v>
      </c>
      <c r="AI588" s="204">
        <v>0</v>
      </c>
      <c r="AJ588" s="204"/>
      <c r="AK588" s="204"/>
      <c r="AL588" s="204"/>
      <c r="AM588" s="204"/>
      <c r="AN588" s="204"/>
      <c r="AO588" s="204"/>
      <c r="AP588" s="204"/>
      <c r="AQ588" s="204"/>
      <c r="AR588" s="204"/>
      <c r="AS588" s="204"/>
      <c r="AT588" s="204"/>
      <c r="AU588" s="204"/>
      <c r="AV588" s="204"/>
      <c r="AW588" s="204"/>
      <c r="AX588" s="204"/>
      <c r="AY588" s="204" t="str">
        <f t="shared" si="181"/>
        <v/>
      </c>
      <c r="AZ588" s="204" t="str">
        <f>IF(COUNTIF(AY:AY,AY588)=1,AY588,IF(AND(COUNTIF(AY:AY,AY588)&gt;1,COUNTIF(AZ$2:AZ587,AY588)&gt;=1),"",AY588))</f>
        <v/>
      </c>
      <c r="BA588" s="204" t="str">
        <v/>
      </c>
      <c r="BB588" s="204" t="str">
        <f>IF(BA588="","",MAX(BB$2:BB587)+1)</f>
        <v/>
      </c>
      <c r="BC588" s="204"/>
      <c r="BD588" s="204">
        <v>586</v>
      </c>
      <c r="BE588" s="204" t="str">
        <f t="shared" si="182"/>
        <v>VETOCOLI POUDRE SOLUBLE</v>
      </c>
      <c r="BF588" s="204" t="str">
        <f t="shared" si="171"/>
        <v>ORAL</v>
      </c>
      <c r="BG588" s="204" t="str">
        <f t="shared" si="172"/>
        <v>POLYPEPTIDES</v>
      </c>
      <c r="BH588" s="204" t="str">
        <f t="shared" si="173"/>
        <v/>
      </c>
      <c r="BI588" s="204" t="str">
        <f t="shared" si="174"/>
        <v/>
      </c>
      <c r="BJ588" s="204" t="str">
        <f t="shared" si="175"/>
        <v>colistin</v>
      </c>
      <c r="BK588" s="204" t="str">
        <f t="shared" si="176"/>
        <v/>
      </c>
      <c r="BL588" s="204" t="str">
        <f t="shared" si="177"/>
        <v/>
      </c>
      <c r="BM588" s="204" t="str">
        <f t="shared" si="183"/>
        <v>Colistine</v>
      </c>
      <c r="BN588" s="204" t="str">
        <f t="shared" si="178"/>
        <v>Colistine</v>
      </c>
      <c r="BO588" s="204" t="str">
        <f t="shared" si="179"/>
        <v/>
      </c>
      <c r="BP588" s="204" t="str">
        <f t="shared" si="180"/>
        <v/>
      </c>
      <c r="BQ588" s="204" t="str">
        <f t="shared" si="184"/>
        <v>Polypeptides</v>
      </c>
      <c r="BR588" s="204" t="str">
        <f t="shared" si="185"/>
        <v>Polypeptides</v>
      </c>
      <c r="BS588" s="204" t="str">
        <f t="shared" si="186"/>
        <v/>
      </c>
      <c r="BT588" s="204" t="str">
        <f t="shared" si="187"/>
        <v/>
      </c>
      <c r="BU588" s="104" t="str">
        <f t="shared" si="188"/>
        <v>Voie orale  hors prémélanges médicamenteux</v>
      </c>
      <c r="BV588" s="202" t="str">
        <f t="shared" si="189"/>
        <v>x</v>
      </c>
      <c r="BX588"/>
      <c r="BY588"/>
      <c r="BZ588"/>
      <c r="CA588"/>
      <c r="CB588"/>
      <c r="CD588"/>
      <c r="CO588" s="202">
        <v>587</v>
      </c>
    </row>
    <row r="589" spans="1:93" x14ac:dyDescent="0.25">
      <c r="A589" s="203" t="s">
        <v>980</v>
      </c>
      <c r="B589" s="204" t="s">
        <v>981</v>
      </c>
      <c r="C589" s="204" t="s">
        <v>982</v>
      </c>
      <c r="D589" s="210" t="s">
        <v>983</v>
      </c>
      <c r="E589" s="204" t="s">
        <v>924</v>
      </c>
      <c r="F589" s="204" t="s">
        <v>984</v>
      </c>
      <c r="G589" s="204" t="s">
        <v>975</v>
      </c>
      <c r="H589" s="204" t="s">
        <v>909</v>
      </c>
      <c r="I589" s="204" t="s">
        <v>976</v>
      </c>
      <c r="J589" s="204" t="s">
        <v>871</v>
      </c>
      <c r="K589" s="204" t="s">
        <v>871</v>
      </c>
      <c r="L589" s="204" t="s">
        <v>960</v>
      </c>
      <c r="M589" s="204" t="s">
        <v>213</v>
      </c>
      <c r="N589" s="204" t="s">
        <v>985</v>
      </c>
      <c r="O589" s="204" t="s">
        <v>928</v>
      </c>
      <c r="P589" s="204" t="s">
        <v>978</v>
      </c>
      <c r="Q589" s="204" t="s">
        <v>986</v>
      </c>
      <c r="R589" s="204">
        <v>0</v>
      </c>
      <c r="S589" s="204">
        <v>0</v>
      </c>
      <c r="T589" s="204">
        <v>0</v>
      </c>
      <c r="U589" s="204">
        <v>0</v>
      </c>
      <c r="V589" s="204">
        <v>0</v>
      </c>
      <c r="W589" s="204">
        <v>0</v>
      </c>
      <c r="X589" s="204">
        <v>0</v>
      </c>
      <c r="Y589" s="204">
        <v>0</v>
      </c>
      <c r="Z589" s="204">
        <v>0</v>
      </c>
      <c r="AA589" s="204">
        <v>0</v>
      </c>
      <c r="AB589" s="204">
        <v>0</v>
      </c>
      <c r="AC589" s="204">
        <v>0</v>
      </c>
      <c r="AD589" s="204">
        <v>0</v>
      </c>
      <c r="AE589" s="204">
        <v>0</v>
      </c>
      <c r="AF589" s="204">
        <v>0</v>
      </c>
      <c r="AG589" s="204">
        <v>0</v>
      </c>
      <c r="AH589" s="204">
        <v>0</v>
      </c>
      <c r="AI589" s="204">
        <v>0</v>
      </c>
      <c r="AJ589" s="204"/>
      <c r="AK589" s="204"/>
      <c r="AL589" s="204"/>
      <c r="AM589" s="204"/>
      <c r="AN589" s="204"/>
      <c r="AO589" s="204"/>
      <c r="AP589" s="204"/>
      <c r="AQ589" s="204"/>
      <c r="AR589" s="204"/>
      <c r="AS589" s="204"/>
      <c r="AT589" s="204"/>
      <c r="AU589" s="204"/>
      <c r="AV589" s="204"/>
      <c r="AW589" s="204"/>
      <c r="AX589" s="204"/>
      <c r="AY589" s="204" t="str">
        <f t="shared" si="181"/>
        <v/>
      </c>
      <c r="AZ589" s="204" t="str">
        <f>IF(COUNTIF(AY:AY,AY589)=1,AY589,IF(AND(COUNTIF(AY:AY,AY589)&gt;1,COUNTIF(AZ$2:AZ588,AY589)&gt;=1),"",AY589))</f>
        <v/>
      </c>
      <c r="BA589" s="204" t="str">
        <v/>
      </c>
      <c r="BB589" s="204" t="str">
        <f>IF(BA589="","",MAX(BB$2:BB588)+1)</f>
        <v/>
      </c>
      <c r="BC589" s="204"/>
      <c r="BD589" s="204">
        <v>587</v>
      </c>
      <c r="BE589" s="204" t="str">
        <f t="shared" si="182"/>
        <v>VETRIGEN</v>
      </c>
      <c r="BF589" s="204" t="str">
        <f t="shared" si="171"/>
        <v>INJ</v>
      </c>
      <c r="BG589" s="204" t="str">
        <f t="shared" si="172"/>
        <v>AMINOGLYCOSIDES</v>
      </c>
      <c r="BH589" s="204" t="str">
        <f t="shared" si="173"/>
        <v/>
      </c>
      <c r="BI589" s="204" t="str">
        <f t="shared" si="174"/>
        <v/>
      </c>
      <c r="BJ589" s="204" t="str">
        <f t="shared" si="175"/>
        <v>gentamicin</v>
      </c>
      <c r="BK589" s="204" t="str">
        <f t="shared" si="176"/>
        <v/>
      </c>
      <c r="BL589" s="204" t="str">
        <f t="shared" si="177"/>
        <v/>
      </c>
      <c r="BM589" s="204" t="str">
        <f t="shared" si="183"/>
        <v>Gentamicine</v>
      </c>
      <c r="BN589" s="204" t="str">
        <f t="shared" si="178"/>
        <v>Gentamicine</v>
      </c>
      <c r="BO589" s="204" t="str">
        <f t="shared" si="179"/>
        <v/>
      </c>
      <c r="BP589" s="204" t="str">
        <f t="shared" si="180"/>
        <v/>
      </c>
      <c r="BQ589" s="204" t="str">
        <f t="shared" si="184"/>
        <v>Aminoglycosides</v>
      </c>
      <c r="BR589" s="204" t="str">
        <f t="shared" si="185"/>
        <v>Aminoglycosides</v>
      </c>
      <c r="BS589" s="204" t="str">
        <f t="shared" si="186"/>
        <v/>
      </c>
      <c r="BT589" s="204" t="str">
        <f t="shared" si="187"/>
        <v/>
      </c>
      <c r="BU589" s="104" t="str">
        <f t="shared" si="188"/>
        <v>Voie parentérale</v>
      </c>
      <c r="BV589" s="202" t="str">
        <f t="shared" si="189"/>
        <v/>
      </c>
      <c r="BX589"/>
      <c r="BY589"/>
      <c r="BZ589"/>
      <c r="CA589"/>
      <c r="CB589"/>
      <c r="CD589"/>
      <c r="CO589" s="202">
        <v>588</v>
      </c>
    </row>
    <row r="590" spans="1:93" x14ac:dyDescent="0.25">
      <c r="A590" s="203" t="s">
        <v>3029</v>
      </c>
      <c r="B590" s="204" t="s">
        <v>3030</v>
      </c>
      <c r="C590" s="204" t="s">
        <v>3031</v>
      </c>
      <c r="D590" s="210" t="s">
        <v>863</v>
      </c>
      <c r="E590" s="204" t="s">
        <v>924</v>
      </c>
      <c r="F590" s="204" t="s">
        <v>404</v>
      </c>
      <c r="G590" s="204" t="s">
        <v>925</v>
      </c>
      <c r="H590" s="204" t="s">
        <v>2897</v>
      </c>
      <c r="I590" s="204" t="s">
        <v>910</v>
      </c>
      <c r="J590" s="204" t="s">
        <v>875</v>
      </c>
      <c r="K590" s="204" t="s">
        <v>875</v>
      </c>
      <c r="L590" s="204" t="s">
        <v>1162</v>
      </c>
      <c r="M590" s="204" t="s">
        <v>213</v>
      </c>
      <c r="N590" s="204" t="s">
        <v>1004</v>
      </c>
      <c r="O590" s="204" t="s">
        <v>992</v>
      </c>
      <c r="P590" s="204" t="s">
        <v>859</v>
      </c>
      <c r="Q590" s="204" t="s">
        <v>1235</v>
      </c>
      <c r="R590" s="204">
        <v>0</v>
      </c>
      <c r="S590" s="204">
        <v>0</v>
      </c>
      <c r="T590" s="204">
        <v>0</v>
      </c>
      <c r="U590" s="204">
        <v>0</v>
      </c>
      <c r="V590" s="204">
        <v>0</v>
      </c>
      <c r="W590" s="204">
        <v>0</v>
      </c>
      <c r="X590" s="204">
        <v>0</v>
      </c>
      <c r="Y590" s="204">
        <v>0</v>
      </c>
      <c r="Z590" s="204">
        <v>0</v>
      </c>
      <c r="AA590" s="204">
        <v>0</v>
      </c>
      <c r="AB590" s="204">
        <v>0</v>
      </c>
      <c r="AC590" s="204">
        <v>0</v>
      </c>
      <c r="AD590" s="204">
        <v>0</v>
      </c>
      <c r="AE590" s="204">
        <v>0</v>
      </c>
      <c r="AF590" s="204">
        <v>20</v>
      </c>
      <c r="AG590" s="204">
        <v>5</v>
      </c>
      <c r="AH590" s="204">
        <v>0</v>
      </c>
      <c r="AI590" s="204">
        <v>0</v>
      </c>
      <c r="AJ590" s="204"/>
      <c r="AK590" s="204"/>
      <c r="AL590" s="204"/>
      <c r="AM590" s="204"/>
      <c r="AN590" s="204"/>
      <c r="AO590" s="204"/>
      <c r="AP590" s="204"/>
      <c r="AQ590" s="204"/>
      <c r="AR590" s="204"/>
      <c r="AS590" s="204"/>
      <c r="AT590" s="204"/>
      <c r="AU590" s="204"/>
      <c r="AV590" s="204"/>
      <c r="AW590" s="204"/>
      <c r="AX590" s="204"/>
      <c r="AY590" s="204" t="str">
        <f t="shared" si="181"/>
        <v>FRAMOX 50</v>
      </c>
      <c r="AZ590" s="204" t="str">
        <f>IF(COUNTIF(AY:AY,AY590)=1,AY590,IF(AND(COUNTIF(AY:AY,AY590)&gt;1,COUNTIF(AZ$2:AZ589,AY590)&gt;=1),"",AY590))</f>
        <v>FRAMOX 50</v>
      </c>
      <c r="BA590" s="204" t="str">
        <v/>
      </c>
      <c r="BB590" s="204" t="str">
        <f>IF(BA590="","",MAX(BB$2:BB589)+1)</f>
        <v/>
      </c>
      <c r="BC590" s="204"/>
      <c r="BD590" s="204">
        <v>588</v>
      </c>
      <c r="BE590" s="204" t="str">
        <f t="shared" si="182"/>
        <v>VETRIMOXIN 48 HEURES</v>
      </c>
      <c r="BF590" s="204" t="str">
        <f t="shared" si="171"/>
        <v>INJ</v>
      </c>
      <c r="BG590" s="204" t="str">
        <f t="shared" si="172"/>
        <v>PENICILLINES</v>
      </c>
      <c r="BH590" s="204" t="str">
        <f t="shared" si="173"/>
        <v/>
      </c>
      <c r="BI590" s="204" t="str">
        <f t="shared" si="174"/>
        <v/>
      </c>
      <c r="BJ590" s="204" t="str">
        <f t="shared" si="175"/>
        <v>amoxicillin</v>
      </c>
      <c r="BK590" s="204" t="str">
        <f t="shared" si="176"/>
        <v/>
      </c>
      <c r="BL590" s="204" t="str">
        <f t="shared" si="177"/>
        <v/>
      </c>
      <c r="BM590" s="204" t="str">
        <f t="shared" si="183"/>
        <v>Amoxicilline</v>
      </c>
      <c r="BN590" s="204" t="str">
        <f t="shared" si="178"/>
        <v>Amoxicilline</v>
      </c>
      <c r="BO590" s="204" t="str">
        <f t="shared" si="179"/>
        <v/>
      </c>
      <c r="BP590" s="204" t="str">
        <f t="shared" si="180"/>
        <v/>
      </c>
      <c r="BQ590" s="204" t="str">
        <f t="shared" si="184"/>
        <v>Penicillines</v>
      </c>
      <c r="BR590" s="204" t="str">
        <f t="shared" si="185"/>
        <v>Penicillines</v>
      </c>
      <c r="BS590" s="204" t="str">
        <f t="shared" si="186"/>
        <v/>
      </c>
      <c r="BT590" s="204" t="str">
        <f t="shared" si="187"/>
        <v/>
      </c>
      <c r="BU590" s="104" t="str">
        <f t="shared" si="188"/>
        <v>Voie parentérale</v>
      </c>
      <c r="BV590" s="202" t="str">
        <f t="shared" si="189"/>
        <v/>
      </c>
      <c r="BX590"/>
      <c r="BY590"/>
      <c r="BZ590"/>
      <c r="CA590"/>
      <c r="CB590"/>
      <c r="CD590"/>
      <c r="CO590" s="202">
        <v>589</v>
      </c>
    </row>
    <row r="591" spans="1:93" x14ac:dyDescent="0.25">
      <c r="A591" s="203" t="s">
        <v>3029</v>
      </c>
      <c r="B591" s="204" t="s">
        <v>3032</v>
      </c>
      <c r="C591" s="204" t="s">
        <v>989</v>
      </c>
      <c r="D591" s="210" t="s">
        <v>923</v>
      </c>
      <c r="E591" s="204" t="s">
        <v>924</v>
      </c>
      <c r="F591" s="204" t="s">
        <v>404</v>
      </c>
      <c r="G591" s="204" t="s">
        <v>925</v>
      </c>
      <c r="H591" s="204" t="s">
        <v>2897</v>
      </c>
      <c r="I591" s="204" t="s">
        <v>910</v>
      </c>
      <c r="J591" s="204" t="s">
        <v>875</v>
      </c>
      <c r="K591" s="204" t="s">
        <v>875</v>
      </c>
      <c r="L591" s="204" t="s">
        <v>1162</v>
      </c>
      <c r="M591" s="204" t="s">
        <v>213</v>
      </c>
      <c r="N591" s="204" t="s">
        <v>1004</v>
      </c>
      <c r="O591" s="204" t="s">
        <v>992</v>
      </c>
      <c r="P591" s="204" t="s">
        <v>859</v>
      </c>
      <c r="Q591" s="204" t="s">
        <v>1004</v>
      </c>
      <c r="R591" s="204">
        <v>0</v>
      </c>
      <c r="S591" s="204">
        <v>0</v>
      </c>
      <c r="T591" s="204">
        <v>0</v>
      </c>
      <c r="U591" s="204">
        <v>0</v>
      </c>
      <c r="V591" s="204">
        <v>0</v>
      </c>
      <c r="W591" s="204">
        <v>0</v>
      </c>
      <c r="X591" s="204">
        <v>0</v>
      </c>
      <c r="Y591" s="204">
        <v>0</v>
      </c>
      <c r="Z591" s="204">
        <v>0</v>
      </c>
      <c r="AA591" s="204">
        <v>0</v>
      </c>
      <c r="AB591" s="204">
        <v>0</v>
      </c>
      <c r="AC591" s="204">
        <v>0</v>
      </c>
      <c r="AD591" s="204">
        <v>0</v>
      </c>
      <c r="AE591" s="204">
        <v>0</v>
      </c>
      <c r="AF591" s="204">
        <v>20</v>
      </c>
      <c r="AG591" s="204">
        <v>5</v>
      </c>
      <c r="AH591" s="204">
        <v>0</v>
      </c>
      <c r="AI591" s="204">
        <v>0</v>
      </c>
      <c r="AJ591" s="204"/>
      <c r="AK591" s="204"/>
      <c r="AL591" s="204"/>
      <c r="AM591" s="204"/>
      <c r="AN591" s="204"/>
      <c r="AO591" s="204"/>
      <c r="AP591" s="204"/>
      <c r="AQ591" s="204"/>
      <c r="AR591" s="204"/>
      <c r="AS591" s="204"/>
      <c r="AT591" s="204"/>
      <c r="AU591" s="204"/>
      <c r="AV591" s="204"/>
      <c r="AW591" s="204"/>
      <c r="AX591" s="204"/>
      <c r="AY591" s="204" t="str">
        <f t="shared" si="181"/>
        <v>FRAMOX 50</v>
      </c>
      <c r="AZ591" s="204" t="str">
        <f>IF(COUNTIF(AY:AY,AY591)=1,AY591,IF(AND(COUNTIF(AY:AY,AY591)&gt;1,COUNTIF(AZ$2:AZ590,AY591)&gt;=1),"",AY591))</f>
        <v/>
      </c>
      <c r="BA591" s="204" t="str">
        <v/>
      </c>
      <c r="BB591" s="204" t="str">
        <f>IF(BA591="","",MAX(BB$2:BB590)+1)</f>
        <v/>
      </c>
      <c r="BC591" s="204"/>
      <c r="BD591" s="204">
        <v>589</v>
      </c>
      <c r="BE591" s="204" t="str">
        <f t="shared" si="182"/>
        <v>VETRIMOXIN 50</v>
      </c>
      <c r="BF591" s="204" t="str">
        <f t="shared" si="171"/>
        <v>ORAL</v>
      </c>
      <c r="BG591" s="204" t="str">
        <f t="shared" si="172"/>
        <v>PENICILLINES</v>
      </c>
      <c r="BH591" s="204" t="str">
        <f t="shared" si="173"/>
        <v/>
      </c>
      <c r="BI591" s="204" t="str">
        <f t="shared" si="174"/>
        <v/>
      </c>
      <c r="BJ591" s="204" t="str">
        <f t="shared" si="175"/>
        <v>amoxicillin</v>
      </c>
      <c r="BK591" s="204" t="str">
        <f t="shared" si="176"/>
        <v/>
      </c>
      <c r="BL591" s="204" t="str">
        <f t="shared" si="177"/>
        <v/>
      </c>
      <c r="BM591" s="204" t="str">
        <f t="shared" si="183"/>
        <v>Amoxicilline</v>
      </c>
      <c r="BN591" s="204" t="str">
        <f t="shared" si="178"/>
        <v>Amoxicilline</v>
      </c>
      <c r="BO591" s="204" t="str">
        <f t="shared" si="179"/>
        <v/>
      </c>
      <c r="BP591" s="204" t="str">
        <f t="shared" si="180"/>
        <v/>
      </c>
      <c r="BQ591" s="204" t="str">
        <f t="shared" si="184"/>
        <v>Penicillines</v>
      </c>
      <c r="BR591" s="204" t="str">
        <f t="shared" si="185"/>
        <v>Penicillines</v>
      </c>
      <c r="BS591" s="204" t="str">
        <f t="shared" si="186"/>
        <v/>
      </c>
      <c r="BT591" s="204" t="str">
        <f t="shared" si="187"/>
        <v/>
      </c>
      <c r="BU591" s="104" t="str">
        <f t="shared" si="188"/>
        <v>Voie orale  hors prémélanges médicamenteux</v>
      </c>
      <c r="BV591" s="202" t="str">
        <f t="shared" si="189"/>
        <v/>
      </c>
      <c r="BX591"/>
      <c r="BY591"/>
      <c r="BZ591"/>
      <c r="CA591"/>
      <c r="CB591"/>
      <c r="CD591"/>
      <c r="CO591" s="202">
        <v>590</v>
      </c>
    </row>
    <row r="592" spans="1:93" x14ac:dyDescent="0.25">
      <c r="A592" s="203" t="s">
        <v>2413</v>
      </c>
      <c r="B592" s="204" t="s">
        <v>2414</v>
      </c>
      <c r="C592" s="204" t="s">
        <v>880</v>
      </c>
      <c r="D592" s="210" t="s">
        <v>851</v>
      </c>
      <c r="E592" s="204" t="s">
        <v>852</v>
      </c>
      <c r="F592" s="204" t="s">
        <v>406</v>
      </c>
      <c r="G592" s="204" t="s">
        <v>853</v>
      </c>
      <c r="H592" s="204" t="s">
        <v>2209</v>
      </c>
      <c r="I592" s="204" t="s">
        <v>853</v>
      </c>
      <c r="J592" s="204" t="s">
        <v>871</v>
      </c>
      <c r="K592" s="204" t="s">
        <v>871</v>
      </c>
      <c r="L592" s="204" t="s">
        <v>2210</v>
      </c>
      <c r="M592" s="204" t="s">
        <v>213</v>
      </c>
      <c r="N592" s="204" t="s">
        <v>1509</v>
      </c>
      <c r="O592" s="204" t="s">
        <v>894</v>
      </c>
      <c r="P592" s="204" t="s">
        <v>2211</v>
      </c>
      <c r="Q592" s="204" t="s">
        <v>2214</v>
      </c>
      <c r="R592" s="204">
        <v>14.52</v>
      </c>
      <c r="S592" s="204">
        <v>3</v>
      </c>
      <c r="T592" s="204">
        <v>38.71</v>
      </c>
      <c r="U592" s="204">
        <v>3</v>
      </c>
      <c r="V592" s="204">
        <v>38.71</v>
      </c>
      <c r="W592" s="204">
        <v>3</v>
      </c>
      <c r="X592" s="204">
        <v>0</v>
      </c>
      <c r="Y592" s="204">
        <v>0</v>
      </c>
      <c r="Z592" s="204">
        <v>0</v>
      </c>
      <c r="AA592" s="204">
        <v>0</v>
      </c>
      <c r="AB592" s="204">
        <v>0</v>
      </c>
      <c r="AC592" s="204">
        <v>0</v>
      </c>
      <c r="AD592" s="204">
        <v>0</v>
      </c>
      <c r="AE592" s="204">
        <v>0</v>
      </c>
      <c r="AF592" s="204">
        <v>0</v>
      </c>
      <c r="AG592" s="204">
        <v>0</v>
      </c>
      <c r="AH592" s="204">
        <v>0</v>
      </c>
      <c r="AI592" s="204">
        <v>0</v>
      </c>
      <c r="AJ592" s="204"/>
      <c r="AK592" s="204"/>
      <c r="AL592" s="204"/>
      <c r="AM592" s="204"/>
      <c r="AN592" s="204"/>
      <c r="AO592" s="204"/>
      <c r="AP592" s="204"/>
      <c r="AQ592" s="204"/>
      <c r="AR592" s="204"/>
      <c r="AS592" s="204"/>
      <c r="AT592" s="204"/>
      <c r="AU592" s="204"/>
      <c r="AV592" s="204"/>
      <c r="AW592" s="204"/>
      <c r="AX592" s="204"/>
      <c r="AY592" s="204" t="str">
        <f t="shared" si="181"/>
        <v>G.4</v>
      </c>
      <c r="AZ592" s="204" t="str">
        <f>IF(COUNTIF(AY:AY,AY592)=1,AY592,IF(AND(COUNTIF(AY:AY,AY592)&gt;1,COUNTIF(AZ$2:AZ591,AY592)&gt;=1),"",AY592))</f>
        <v>G.4</v>
      </c>
      <c r="BA592" s="204" t="str">
        <v/>
      </c>
      <c r="BB592" s="204" t="str">
        <f>IF(BA592="","",MAX(BB$2:BB591)+1)</f>
        <v/>
      </c>
      <c r="BC592" s="204"/>
      <c r="BD592" s="204">
        <v>590</v>
      </c>
      <c r="BE592" s="204" t="str">
        <f t="shared" si="182"/>
        <v>VETRIMOXIN P.O.</v>
      </c>
      <c r="BF592" s="204" t="str">
        <f t="shared" si="171"/>
        <v>ORAL</v>
      </c>
      <c r="BG592" s="204" t="str">
        <f t="shared" si="172"/>
        <v>PENICILLINES</v>
      </c>
      <c r="BH592" s="204" t="str">
        <f t="shared" si="173"/>
        <v/>
      </c>
      <c r="BI592" s="204" t="str">
        <f t="shared" si="174"/>
        <v/>
      </c>
      <c r="BJ592" s="204" t="str">
        <f t="shared" si="175"/>
        <v>amoxicillin</v>
      </c>
      <c r="BK592" s="204" t="str">
        <f t="shared" si="176"/>
        <v/>
      </c>
      <c r="BL592" s="204" t="str">
        <f t="shared" si="177"/>
        <v/>
      </c>
      <c r="BM592" s="204" t="str">
        <f t="shared" si="183"/>
        <v>Amoxicilline</v>
      </c>
      <c r="BN592" s="204" t="str">
        <f t="shared" si="178"/>
        <v>Amoxicilline</v>
      </c>
      <c r="BO592" s="204" t="str">
        <f t="shared" si="179"/>
        <v/>
      </c>
      <c r="BP592" s="204" t="str">
        <f t="shared" si="180"/>
        <v/>
      </c>
      <c r="BQ592" s="204" t="str">
        <f t="shared" si="184"/>
        <v>Penicillines</v>
      </c>
      <c r="BR592" s="204" t="str">
        <f t="shared" si="185"/>
        <v>Penicillines</v>
      </c>
      <c r="BS592" s="204" t="str">
        <f t="shared" si="186"/>
        <v/>
      </c>
      <c r="BT592" s="204" t="str">
        <f t="shared" si="187"/>
        <v/>
      </c>
      <c r="BU592" s="104" t="str">
        <f t="shared" si="188"/>
        <v>Voie orale  hors prémélanges médicamenteux</v>
      </c>
      <c r="BV592" s="202" t="str">
        <f t="shared" si="189"/>
        <v/>
      </c>
      <c r="BX592"/>
      <c r="BY592"/>
      <c r="BZ592"/>
      <c r="CA592"/>
      <c r="CB592"/>
      <c r="CD592"/>
      <c r="CO592" s="202">
        <v>591</v>
      </c>
    </row>
    <row r="593" spans="1:93" x14ac:dyDescent="0.25">
      <c r="A593" s="203" t="s">
        <v>2413</v>
      </c>
      <c r="B593" s="204" t="s">
        <v>2415</v>
      </c>
      <c r="C593" s="204" t="s">
        <v>884</v>
      </c>
      <c r="D593" s="210" t="s">
        <v>863</v>
      </c>
      <c r="E593" s="204" t="s">
        <v>852</v>
      </c>
      <c r="F593" s="204" t="s">
        <v>406</v>
      </c>
      <c r="G593" s="204" t="s">
        <v>853</v>
      </c>
      <c r="H593" s="204" t="s">
        <v>2209</v>
      </c>
      <c r="I593" s="204" t="s">
        <v>853</v>
      </c>
      <c r="J593" s="204" t="s">
        <v>871</v>
      </c>
      <c r="K593" s="204" t="s">
        <v>871</v>
      </c>
      <c r="L593" s="204" t="s">
        <v>2210</v>
      </c>
      <c r="M593" s="204" t="s">
        <v>213</v>
      </c>
      <c r="N593" s="204" t="s">
        <v>1509</v>
      </c>
      <c r="O593" s="204" t="s">
        <v>894</v>
      </c>
      <c r="P593" s="204" t="s">
        <v>2211</v>
      </c>
      <c r="Q593" s="204" t="s">
        <v>2216</v>
      </c>
      <c r="R593" s="204">
        <v>14.52</v>
      </c>
      <c r="S593" s="204">
        <v>3</v>
      </c>
      <c r="T593" s="204">
        <v>38.71</v>
      </c>
      <c r="U593" s="204">
        <v>3</v>
      </c>
      <c r="V593" s="204">
        <v>38.71</v>
      </c>
      <c r="W593" s="204">
        <v>3</v>
      </c>
      <c r="X593" s="204">
        <v>0</v>
      </c>
      <c r="Y593" s="204">
        <v>0</v>
      </c>
      <c r="Z593" s="204">
        <v>0</v>
      </c>
      <c r="AA593" s="204">
        <v>0</v>
      </c>
      <c r="AB593" s="204">
        <v>0</v>
      </c>
      <c r="AC593" s="204">
        <v>0</v>
      </c>
      <c r="AD593" s="204">
        <v>0</v>
      </c>
      <c r="AE593" s="204">
        <v>0</v>
      </c>
      <c r="AF593" s="204">
        <v>0</v>
      </c>
      <c r="AG593" s="204">
        <v>0</v>
      </c>
      <c r="AH593" s="204">
        <v>0</v>
      </c>
      <c r="AI593" s="204">
        <v>0</v>
      </c>
      <c r="AJ593" s="204"/>
      <c r="AK593" s="204"/>
      <c r="AL593" s="204"/>
      <c r="AM593" s="204"/>
      <c r="AN593" s="204"/>
      <c r="AO593" s="204"/>
      <c r="AP593" s="204"/>
      <c r="AQ593" s="204"/>
      <c r="AR593" s="204"/>
      <c r="AS593" s="204"/>
      <c r="AT593" s="204"/>
      <c r="AU593" s="204"/>
      <c r="AV593" s="204"/>
      <c r="AW593" s="204"/>
      <c r="AX593" s="204"/>
      <c r="AY593" s="204" t="str">
        <f t="shared" si="181"/>
        <v>G.4</v>
      </c>
      <c r="AZ593" s="204" t="str">
        <f>IF(COUNTIF(AY:AY,AY593)=1,AY593,IF(AND(COUNTIF(AY:AY,AY593)&gt;1,COUNTIF(AZ$2:AZ592,AY593)&gt;=1),"",AY593))</f>
        <v/>
      </c>
      <c r="BA593" s="204" t="str">
        <v/>
      </c>
      <c r="BB593" s="204" t="str">
        <f>IF(BA593="","",MAX(BB$2:BB592)+1)</f>
        <v/>
      </c>
      <c r="BC593" s="204"/>
      <c r="BD593" s="204">
        <v>591</v>
      </c>
      <c r="BE593" s="204" t="str">
        <f t="shared" si="182"/>
        <v>VIRBACTAN</v>
      </c>
      <c r="BF593" s="204" t="str">
        <f t="shared" si="171"/>
        <v>INTRAMAM</v>
      </c>
      <c r="BG593" s="204" t="str">
        <f t="shared" si="172"/>
        <v>CEPHALOSPORINES 3&amp;4G</v>
      </c>
      <c r="BH593" s="204" t="str">
        <f t="shared" si="173"/>
        <v/>
      </c>
      <c r="BI593" s="204" t="str">
        <f t="shared" si="174"/>
        <v/>
      </c>
      <c r="BJ593" s="204" t="str">
        <f t="shared" si="175"/>
        <v>cefquinome</v>
      </c>
      <c r="BK593" s="204" t="str">
        <f t="shared" si="176"/>
        <v/>
      </c>
      <c r="BL593" s="204" t="str">
        <f t="shared" si="177"/>
        <v/>
      </c>
      <c r="BM593" s="204" t="str">
        <f t="shared" si="183"/>
        <v>Cefquinome</v>
      </c>
      <c r="BN593" s="204" t="str">
        <f t="shared" si="178"/>
        <v>Cefquinome</v>
      </c>
      <c r="BO593" s="204" t="str">
        <f t="shared" si="179"/>
        <v/>
      </c>
      <c r="BP593" s="204" t="str">
        <f t="shared" si="180"/>
        <v/>
      </c>
      <c r="BQ593" s="204" t="str">
        <f t="shared" si="184"/>
        <v>Cephalosporines 3&amp;4G</v>
      </c>
      <c r="BR593" s="204" t="str">
        <f t="shared" si="185"/>
        <v>Cephalosporines 3&amp;4G</v>
      </c>
      <c r="BS593" s="204" t="str">
        <f t="shared" si="186"/>
        <v/>
      </c>
      <c r="BT593" s="204" t="str">
        <f t="shared" si="187"/>
        <v/>
      </c>
      <c r="BU593" s="104" t="str">
        <f t="shared" si="188"/>
        <v>Voie intramammaire</v>
      </c>
      <c r="BV593" s="202" t="str">
        <f t="shared" si="189"/>
        <v>x</v>
      </c>
      <c r="BX593"/>
      <c r="BY593"/>
      <c r="BZ593"/>
      <c r="CA593"/>
      <c r="CB593"/>
      <c r="CD593"/>
      <c r="CO593" s="202">
        <v>592</v>
      </c>
    </row>
    <row r="594" spans="1:93" x14ac:dyDescent="0.25">
      <c r="A594" s="203" t="s">
        <v>4513</v>
      </c>
      <c r="B594" s="204" t="s">
        <v>4514</v>
      </c>
      <c r="C594" s="204" t="s">
        <v>4515</v>
      </c>
      <c r="D594" s="210" t="s">
        <v>923</v>
      </c>
      <c r="E594" s="204" t="s">
        <v>852</v>
      </c>
      <c r="F594" s="204" t="s">
        <v>407</v>
      </c>
      <c r="G594" s="204" t="s">
        <v>1055</v>
      </c>
      <c r="H594" s="204" t="s">
        <v>1446</v>
      </c>
      <c r="I594" s="204" t="s">
        <v>910</v>
      </c>
      <c r="J594" s="204" t="s">
        <v>871</v>
      </c>
      <c r="K594" s="204" t="s">
        <v>871</v>
      </c>
      <c r="L594" s="204" t="s">
        <v>4238</v>
      </c>
      <c r="M594" s="204" t="s">
        <v>213</v>
      </c>
      <c r="N594" s="204" t="s">
        <v>2785</v>
      </c>
      <c r="O594" s="204" t="s">
        <v>858</v>
      </c>
      <c r="P594" s="204" t="s">
        <v>859</v>
      </c>
      <c r="Q594" s="204" t="s">
        <v>2785</v>
      </c>
      <c r="R594" s="204">
        <v>35</v>
      </c>
      <c r="S594" s="204">
        <v>5</v>
      </c>
      <c r="T594" s="204">
        <v>0</v>
      </c>
      <c r="U594" s="204">
        <v>0</v>
      </c>
      <c r="V594" s="204">
        <v>0</v>
      </c>
      <c r="W594" s="204">
        <v>0</v>
      </c>
      <c r="X594" s="204">
        <v>0</v>
      </c>
      <c r="Y594" s="204">
        <v>0</v>
      </c>
      <c r="Z594" s="204">
        <v>0</v>
      </c>
      <c r="AA594" s="204">
        <v>0</v>
      </c>
      <c r="AB594" s="204">
        <v>35</v>
      </c>
      <c r="AC594" s="204">
        <v>5</v>
      </c>
      <c r="AD594" s="204">
        <v>28</v>
      </c>
      <c r="AE594" s="204">
        <v>5</v>
      </c>
      <c r="AF594" s="204">
        <v>28</v>
      </c>
      <c r="AG594" s="204">
        <v>5</v>
      </c>
      <c r="AH594" s="204">
        <v>0</v>
      </c>
      <c r="AI594" s="204">
        <v>0</v>
      </c>
      <c r="AJ594" s="204"/>
      <c r="AK594" s="204"/>
      <c r="AL594" s="204"/>
      <c r="AM594" s="204"/>
      <c r="AN594" s="204"/>
      <c r="AO594" s="204"/>
      <c r="AP594" s="204"/>
      <c r="AQ594" s="204"/>
      <c r="AR594" s="204"/>
      <c r="AS594" s="204"/>
      <c r="AT594" s="204"/>
      <c r="AU594" s="204"/>
      <c r="AV594" s="204"/>
      <c r="AW594" s="204"/>
      <c r="AX594" s="204"/>
      <c r="AY594" s="204" t="str">
        <f t="shared" si="181"/>
        <v>GABBROVET 140 MG/ML SOLUTION POUR ADMINISTRATION DANS L’EAU DE BOISSON LE LAIT OU L’ALIMENT D’ALLAITEMENT POUR BOVINS PRE-RUMINANTS ET PORCS</v>
      </c>
      <c r="AZ594" s="204" t="str">
        <f>IF(COUNTIF(AY:AY,AY594)=1,AY594,IF(AND(COUNTIF(AY:AY,AY594)&gt;1,COUNTIF(AZ$2:AZ593,AY594)&gt;=1),"",AY594))</f>
        <v>GABBROVET 140 MG/ML SOLUTION POUR ADMINISTRATION DANS L’EAU DE BOISSON LE LAIT OU L’ALIMENT D’ALLAITEMENT POUR BOVINS PRE-RUMINANTS ET PORCS</v>
      </c>
      <c r="BA594" s="204" t="str">
        <v/>
      </c>
      <c r="BB594" s="204" t="str">
        <f>IF(BA594="","",MAX(BB$2:BB593)+1)</f>
        <v/>
      </c>
      <c r="BC594" s="204"/>
      <c r="BD594" s="204">
        <v>592</v>
      </c>
      <c r="BE594" s="204" t="str">
        <f t="shared" si="182"/>
        <v>VIRGOCILLINE</v>
      </c>
      <c r="BF594" s="204" t="str">
        <f t="shared" si="171"/>
        <v>INJ</v>
      </c>
      <c r="BG594" s="204" t="str">
        <f t="shared" si="172"/>
        <v>POLYPEPTIDES</v>
      </c>
      <c r="BH594" s="204" t="str">
        <f t="shared" si="173"/>
        <v/>
      </c>
      <c r="BI594" s="204" t="str">
        <f t="shared" si="174"/>
        <v/>
      </c>
      <c r="BJ594" s="204" t="str">
        <f t="shared" si="175"/>
        <v>colistin</v>
      </c>
      <c r="BK594" s="204" t="str">
        <f t="shared" si="176"/>
        <v/>
      </c>
      <c r="BL594" s="204" t="str">
        <f t="shared" si="177"/>
        <v/>
      </c>
      <c r="BM594" s="204" t="str">
        <f t="shared" si="183"/>
        <v>Colistine</v>
      </c>
      <c r="BN594" s="204" t="str">
        <f t="shared" si="178"/>
        <v>Colistine</v>
      </c>
      <c r="BO594" s="204" t="str">
        <f t="shared" si="179"/>
        <v/>
      </c>
      <c r="BP594" s="204" t="str">
        <f t="shared" si="180"/>
        <v/>
      </c>
      <c r="BQ594" s="204" t="str">
        <f t="shared" si="184"/>
        <v>Polypeptides</v>
      </c>
      <c r="BR594" s="204" t="str">
        <f t="shared" si="185"/>
        <v>Polypeptides</v>
      </c>
      <c r="BS594" s="204" t="str">
        <f t="shared" si="186"/>
        <v/>
      </c>
      <c r="BT594" s="204" t="str">
        <f t="shared" si="187"/>
        <v/>
      </c>
      <c r="BU594" s="104" t="str">
        <f t="shared" si="188"/>
        <v>Voie parentérale</v>
      </c>
      <c r="BV594" s="202" t="str">
        <f t="shared" si="189"/>
        <v>x</v>
      </c>
      <c r="BX594"/>
      <c r="BY594"/>
      <c r="BZ594"/>
      <c r="CA594"/>
      <c r="CB594"/>
      <c r="CD594"/>
      <c r="CO594" s="202">
        <v>593</v>
      </c>
    </row>
    <row r="595" spans="1:93" x14ac:dyDescent="0.25">
      <c r="A595" s="203" t="s">
        <v>4513</v>
      </c>
      <c r="B595" s="204" t="s">
        <v>4516</v>
      </c>
      <c r="C595" s="204" t="s">
        <v>1700</v>
      </c>
      <c r="D595" s="210" t="s">
        <v>1004</v>
      </c>
      <c r="E595" s="204" t="s">
        <v>852</v>
      </c>
      <c r="F595" s="204" t="s">
        <v>407</v>
      </c>
      <c r="G595" s="204" t="s">
        <v>1055</v>
      </c>
      <c r="H595" s="204" t="s">
        <v>1446</v>
      </c>
      <c r="I595" s="204" t="s">
        <v>910</v>
      </c>
      <c r="J595" s="204" t="s">
        <v>871</v>
      </c>
      <c r="K595" s="204" t="s">
        <v>871</v>
      </c>
      <c r="L595" s="204" t="s">
        <v>4238</v>
      </c>
      <c r="M595" s="204" t="s">
        <v>213</v>
      </c>
      <c r="N595" s="204" t="s">
        <v>2785</v>
      </c>
      <c r="O595" s="204" t="s">
        <v>858</v>
      </c>
      <c r="P595" s="204" t="s">
        <v>859</v>
      </c>
      <c r="Q595" s="204" t="s">
        <v>1790</v>
      </c>
      <c r="R595" s="204">
        <v>35</v>
      </c>
      <c r="S595" s="204">
        <v>5</v>
      </c>
      <c r="T595" s="204">
        <v>0</v>
      </c>
      <c r="U595" s="204">
        <v>0</v>
      </c>
      <c r="V595" s="204">
        <v>0</v>
      </c>
      <c r="W595" s="204">
        <v>0</v>
      </c>
      <c r="X595" s="204">
        <v>0</v>
      </c>
      <c r="Y595" s="204">
        <v>0</v>
      </c>
      <c r="Z595" s="204">
        <v>0</v>
      </c>
      <c r="AA595" s="204">
        <v>0</v>
      </c>
      <c r="AB595" s="204">
        <v>35</v>
      </c>
      <c r="AC595" s="204">
        <v>5</v>
      </c>
      <c r="AD595" s="204">
        <v>28</v>
      </c>
      <c r="AE595" s="204">
        <v>5</v>
      </c>
      <c r="AF595" s="204">
        <v>28</v>
      </c>
      <c r="AG595" s="204">
        <v>5</v>
      </c>
      <c r="AH595" s="204">
        <v>0</v>
      </c>
      <c r="AI595" s="204">
        <v>0</v>
      </c>
      <c r="AJ595" s="204"/>
      <c r="AK595" s="204"/>
      <c r="AL595" s="204"/>
      <c r="AM595" s="204"/>
      <c r="AN595" s="204"/>
      <c r="AO595" s="204"/>
      <c r="AP595" s="204"/>
      <c r="AQ595" s="204"/>
      <c r="AR595" s="204"/>
      <c r="AS595" s="204"/>
      <c r="AT595" s="204"/>
      <c r="AU595" s="204"/>
      <c r="AV595" s="204"/>
      <c r="AW595" s="204"/>
      <c r="AX595" s="204"/>
      <c r="AY595" s="204" t="str">
        <f t="shared" si="181"/>
        <v>GABBROVET 140 MG/ML SOLUTION POUR ADMINISTRATION DANS L’EAU DE BOISSON LE LAIT OU L’ALIMENT D’ALLAITEMENT POUR BOVINS PRE-RUMINANTS ET PORCS</v>
      </c>
      <c r="AZ595" s="204" t="str">
        <f>IF(COUNTIF(AY:AY,AY595)=1,AY595,IF(AND(COUNTIF(AY:AY,AY595)&gt;1,COUNTIF(AZ$2:AZ594,AY595)&gt;=1),"",AY595))</f>
        <v/>
      </c>
      <c r="BA595" s="204" t="str">
        <v/>
      </c>
      <c r="BB595" s="204" t="str">
        <f>IF(BA595="","",MAX(BB$2:BB594)+1)</f>
        <v/>
      </c>
      <c r="BC595" s="204"/>
      <c r="BD595" s="204">
        <v>593</v>
      </c>
      <c r="BE595" s="204" t="str">
        <f t="shared" si="182"/>
        <v>VOLACRINE SULFA</v>
      </c>
      <c r="BF595" s="204" t="str">
        <f t="shared" si="171"/>
        <v>ORAL</v>
      </c>
      <c r="BG595" s="204" t="str">
        <f t="shared" si="172"/>
        <v>SULFAMIDES</v>
      </c>
      <c r="BH595" s="204" t="str">
        <f t="shared" si="173"/>
        <v>SULFAMIDES</v>
      </c>
      <c r="BI595" s="204" t="str">
        <f t="shared" si="174"/>
        <v/>
      </c>
      <c r="BJ595" s="204" t="str">
        <f t="shared" si="175"/>
        <v>sulfadimidine</v>
      </c>
      <c r="BK595" s="204" t="str">
        <f t="shared" si="176"/>
        <v>sulfaquinoxaline</v>
      </c>
      <c r="BL595" s="204" t="str">
        <f t="shared" si="177"/>
        <v/>
      </c>
      <c r="BM595" s="204" t="str">
        <f t="shared" si="183"/>
        <v>Sulfadimidine + Sulfaquinoxaline</v>
      </c>
      <c r="BN595" s="204" t="str">
        <f t="shared" si="178"/>
        <v>Sulfadimidine</v>
      </c>
      <c r="BO595" s="204" t="str">
        <f t="shared" si="179"/>
        <v>Sulfaquinoxaline</v>
      </c>
      <c r="BP595" s="204" t="str">
        <f t="shared" si="180"/>
        <v/>
      </c>
      <c r="BQ595" s="204" t="str">
        <f t="shared" si="184"/>
        <v>Sulfamides</v>
      </c>
      <c r="BR595" s="204" t="str">
        <f t="shared" si="185"/>
        <v>Sulfamides</v>
      </c>
      <c r="BS595" s="204" t="str">
        <f t="shared" si="186"/>
        <v>Sulfamides</v>
      </c>
      <c r="BT595" s="204" t="str">
        <f t="shared" si="187"/>
        <v/>
      </c>
      <c r="BU595" s="104" t="str">
        <f t="shared" si="188"/>
        <v>Voie orale  hors prémélanges médicamenteux</v>
      </c>
      <c r="BV595" s="202" t="str">
        <f t="shared" si="189"/>
        <v/>
      </c>
      <c r="BX595"/>
      <c r="BY595"/>
      <c r="BZ595"/>
      <c r="CA595"/>
      <c r="CB595"/>
      <c r="CD595"/>
      <c r="CO595" s="202">
        <v>594</v>
      </c>
    </row>
    <row r="596" spans="1:93" x14ac:dyDescent="0.25">
      <c r="A596" s="203" t="s">
        <v>4513</v>
      </c>
      <c r="B596" s="204" t="s">
        <v>4517</v>
      </c>
      <c r="C596" s="204" t="s">
        <v>884</v>
      </c>
      <c r="D596" s="210" t="s">
        <v>863</v>
      </c>
      <c r="E596" s="204" t="s">
        <v>852</v>
      </c>
      <c r="F596" s="204" t="s">
        <v>407</v>
      </c>
      <c r="G596" s="204" t="s">
        <v>1055</v>
      </c>
      <c r="H596" s="204" t="s">
        <v>1446</v>
      </c>
      <c r="I596" s="204" t="s">
        <v>910</v>
      </c>
      <c r="J596" s="204" t="s">
        <v>871</v>
      </c>
      <c r="K596" s="204" t="s">
        <v>871</v>
      </c>
      <c r="L596" s="204" t="s">
        <v>4238</v>
      </c>
      <c r="M596" s="204" t="s">
        <v>213</v>
      </c>
      <c r="N596" s="204" t="s">
        <v>2785</v>
      </c>
      <c r="O596" s="204" t="s">
        <v>858</v>
      </c>
      <c r="P596" s="204" t="s">
        <v>859</v>
      </c>
      <c r="Q596" s="204" t="s">
        <v>1986</v>
      </c>
      <c r="R596" s="204">
        <v>35</v>
      </c>
      <c r="S596" s="204">
        <v>5</v>
      </c>
      <c r="T596" s="204">
        <v>0</v>
      </c>
      <c r="U596" s="204">
        <v>0</v>
      </c>
      <c r="V596" s="204">
        <v>0</v>
      </c>
      <c r="W596" s="204">
        <v>0</v>
      </c>
      <c r="X596" s="204">
        <v>0</v>
      </c>
      <c r="Y596" s="204">
        <v>0</v>
      </c>
      <c r="Z596" s="204">
        <v>0</v>
      </c>
      <c r="AA596" s="204">
        <v>0</v>
      </c>
      <c r="AB596" s="204">
        <v>35</v>
      </c>
      <c r="AC596" s="204">
        <v>5</v>
      </c>
      <c r="AD596" s="204">
        <v>28</v>
      </c>
      <c r="AE596" s="204">
        <v>5</v>
      </c>
      <c r="AF596" s="204">
        <v>28</v>
      </c>
      <c r="AG596" s="204">
        <v>5</v>
      </c>
      <c r="AH596" s="204">
        <v>0</v>
      </c>
      <c r="AI596" s="204">
        <v>0</v>
      </c>
      <c r="AJ596" s="204"/>
      <c r="AK596" s="204"/>
      <c r="AL596" s="204"/>
      <c r="AM596" s="204"/>
      <c r="AN596" s="204"/>
      <c r="AO596" s="204"/>
      <c r="AP596" s="204"/>
      <c r="AQ596" s="204"/>
      <c r="AR596" s="204"/>
      <c r="AS596" s="204"/>
      <c r="AT596" s="204"/>
      <c r="AU596" s="204"/>
      <c r="AV596" s="204"/>
      <c r="AW596" s="204"/>
      <c r="AX596" s="204"/>
      <c r="AY596" s="204" t="str">
        <f t="shared" si="181"/>
        <v>GABBROVET 140 MG/ML SOLUTION POUR ADMINISTRATION DANS L’EAU DE BOISSON LE LAIT OU L’ALIMENT D’ALLAITEMENT POUR BOVINS PRE-RUMINANTS ET PORCS</v>
      </c>
      <c r="AZ596" s="204" t="str">
        <f>IF(COUNTIF(AY:AY,AY596)=1,AY596,IF(AND(COUNTIF(AY:AY,AY596)&gt;1,COUNTIF(AZ$2:AZ595,AY596)&gt;=1),"",AY596))</f>
        <v/>
      </c>
      <c r="BA596" s="204" t="str">
        <v/>
      </c>
      <c r="BB596" s="204" t="str">
        <f>IF(BA596="","",MAX(BB$2:BB595)+1)</f>
        <v/>
      </c>
      <c r="BC596" s="204"/>
      <c r="BD596" s="204">
        <v>594</v>
      </c>
      <c r="BE596" s="204" t="str">
        <f t="shared" si="182"/>
        <v>ZACTRAN 150 MG/ML SOLUTION INJECTABLE POUR BOVINS OVINS ET PORCINS</v>
      </c>
      <c r="BF596" s="204" t="str">
        <f t="shared" si="171"/>
        <v>INJ</v>
      </c>
      <c r="BG596" s="204" t="str">
        <f t="shared" si="172"/>
        <v>MACROLIDES</v>
      </c>
      <c r="BH596" s="204" t="str">
        <f t="shared" si="173"/>
        <v/>
      </c>
      <c r="BI596" s="204" t="str">
        <f t="shared" si="174"/>
        <v/>
      </c>
      <c r="BJ596" s="204" t="str">
        <f t="shared" si="175"/>
        <v>gamithromycin</v>
      </c>
      <c r="BK596" s="204" t="str">
        <f t="shared" si="176"/>
        <v/>
      </c>
      <c r="BL596" s="204" t="str">
        <f t="shared" si="177"/>
        <v/>
      </c>
      <c r="BM596" s="204" t="str">
        <f t="shared" si="183"/>
        <v>Gamithromycine</v>
      </c>
      <c r="BN596" s="204" t="str">
        <f t="shared" si="178"/>
        <v>Gamithromycine</v>
      </c>
      <c r="BO596" s="204" t="str">
        <f t="shared" si="179"/>
        <v/>
      </c>
      <c r="BP596" s="204" t="str">
        <f t="shared" si="180"/>
        <v/>
      </c>
      <c r="BQ596" s="204" t="str">
        <f t="shared" si="184"/>
        <v>Macrolides</v>
      </c>
      <c r="BR596" s="204" t="str">
        <f t="shared" si="185"/>
        <v>Macrolides</v>
      </c>
      <c r="BS596" s="204" t="str">
        <f t="shared" si="186"/>
        <v/>
      </c>
      <c r="BT596" s="204" t="str">
        <f t="shared" si="187"/>
        <v/>
      </c>
      <c r="BU596" s="104" t="str">
        <f t="shared" si="188"/>
        <v>Voie parentérale</v>
      </c>
      <c r="BV596" s="202" t="str">
        <f t="shared" si="189"/>
        <v/>
      </c>
      <c r="BX596"/>
      <c r="BY596"/>
      <c r="BZ596"/>
      <c r="CA596"/>
      <c r="CB596"/>
      <c r="CD596"/>
      <c r="CO596" s="202">
        <v>595</v>
      </c>
    </row>
    <row r="597" spans="1:93" x14ac:dyDescent="0.25">
      <c r="A597" s="203" t="s">
        <v>1946</v>
      </c>
      <c r="B597" s="204" t="s">
        <v>1947</v>
      </c>
      <c r="C597" s="204" t="s">
        <v>965</v>
      </c>
      <c r="D597" s="210" t="s">
        <v>966</v>
      </c>
      <c r="E597" s="204" t="s">
        <v>906</v>
      </c>
      <c r="F597" s="204" t="s">
        <v>1948</v>
      </c>
      <c r="G597" s="204" t="s">
        <v>908</v>
      </c>
      <c r="H597" s="204" t="s">
        <v>909</v>
      </c>
      <c r="I597" s="204" t="s">
        <v>910</v>
      </c>
      <c r="J597" s="204" t="s">
        <v>957</v>
      </c>
      <c r="K597" s="204" t="s">
        <v>957</v>
      </c>
      <c r="L597" s="204" t="s">
        <v>958</v>
      </c>
      <c r="M597" s="204" t="s">
        <v>213</v>
      </c>
      <c r="N597" s="204" t="s">
        <v>1038</v>
      </c>
      <c r="O597" s="204" t="s">
        <v>918</v>
      </c>
      <c r="P597" s="204" t="s">
        <v>859</v>
      </c>
      <c r="Q597" s="204" t="s">
        <v>1949</v>
      </c>
      <c r="R597" s="204">
        <v>0</v>
      </c>
      <c r="S597" s="204">
        <v>0</v>
      </c>
      <c r="T597" s="204">
        <v>200</v>
      </c>
      <c r="U597" s="204">
        <v>4</v>
      </c>
      <c r="V597" s="204">
        <v>0</v>
      </c>
      <c r="W597" s="204">
        <v>0</v>
      </c>
      <c r="X597" s="204">
        <v>0</v>
      </c>
      <c r="Y597" s="204">
        <v>0</v>
      </c>
      <c r="Z597" s="204">
        <v>0</v>
      </c>
      <c r="AA597" s="204">
        <v>0</v>
      </c>
      <c r="AB597" s="204">
        <v>0</v>
      </c>
      <c r="AC597" s="204">
        <v>0</v>
      </c>
      <c r="AD597" s="204">
        <v>0</v>
      </c>
      <c r="AE597" s="204">
        <v>0</v>
      </c>
      <c r="AF597" s="204">
        <v>0</v>
      </c>
      <c r="AG597" s="204">
        <v>0</v>
      </c>
      <c r="AH597" s="204">
        <v>0</v>
      </c>
      <c r="AI597" s="204">
        <v>0</v>
      </c>
      <c r="AJ597" s="204"/>
      <c r="AK597" s="204"/>
      <c r="AL597" s="204"/>
      <c r="AM597" s="204"/>
      <c r="AN597" s="204"/>
      <c r="AO597" s="204"/>
      <c r="AP597" s="204"/>
      <c r="AQ597" s="204"/>
      <c r="AR597" s="204"/>
      <c r="AS597" s="204"/>
      <c r="AT597" s="204"/>
      <c r="AU597" s="204"/>
      <c r="AV597" s="204"/>
      <c r="AW597" s="204"/>
      <c r="AX597" s="204"/>
      <c r="AY597" s="204" t="str">
        <f t="shared" si="181"/>
        <v/>
      </c>
      <c r="AZ597" s="204" t="str">
        <f>IF(COUNTIF(AY:AY,AY597)=1,AY597,IF(AND(COUNTIF(AY:AY,AY597)&gt;1,COUNTIF(AZ$2:AZ596,AY597)&gt;=1),"",AY597))</f>
        <v/>
      </c>
      <c r="BA597" s="204" t="str">
        <v/>
      </c>
      <c r="BB597" s="204" t="str">
        <f>IF(BA597="","",MAX(BB$2:BB596)+1)</f>
        <v/>
      </c>
      <c r="BC597" s="204"/>
      <c r="BD597" s="204">
        <v>595</v>
      </c>
      <c r="BE597" s="204" t="str">
        <f t="shared" si="182"/>
        <v>ZELERIS SOLUTION INJECTABLE POUR BOVINS</v>
      </c>
      <c r="BF597" s="204" t="str">
        <f t="shared" si="171"/>
        <v>INJ</v>
      </c>
      <c r="BG597" s="204" t="str">
        <f t="shared" si="172"/>
        <v>PHENICOLES</v>
      </c>
      <c r="BH597" s="204" t="str">
        <f t="shared" si="173"/>
        <v/>
      </c>
      <c r="BI597" s="204" t="str">
        <f t="shared" si="174"/>
        <v/>
      </c>
      <c r="BJ597" s="204" t="str">
        <f t="shared" si="175"/>
        <v>florfenicol</v>
      </c>
      <c r="BK597" s="204" t="str">
        <f t="shared" si="176"/>
        <v/>
      </c>
      <c r="BL597" s="204" t="str">
        <f t="shared" si="177"/>
        <v/>
      </c>
      <c r="BM597" s="204" t="str">
        <f t="shared" si="183"/>
        <v>Florfénicol</v>
      </c>
      <c r="BN597" s="204" t="str">
        <f t="shared" si="178"/>
        <v>Florfénicol</v>
      </c>
      <c r="BO597" s="204" t="str">
        <f t="shared" si="179"/>
        <v/>
      </c>
      <c r="BP597" s="204" t="str">
        <f t="shared" si="180"/>
        <v/>
      </c>
      <c r="BQ597" s="204" t="str">
        <f t="shared" si="184"/>
        <v>Phenicoles</v>
      </c>
      <c r="BR597" s="204" t="str">
        <f t="shared" si="185"/>
        <v>Phenicoles</v>
      </c>
      <c r="BS597" s="204" t="str">
        <f t="shared" si="186"/>
        <v/>
      </c>
      <c r="BT597" s="204" t="str">
        <f t="shared" si="187"/>
        <v/>
      </c>
      <c r="BU597" s="104" t="str">
        <f t="shared" si="188"/>
        <v>Voie parentérale</v>
      </c>
      <c r="BV597" s="202" t="str">
        <f t="shared" si="189"/>
        <v/>
      </c>
      <c r="BX597"/>
      <c r="BY597"/>
      <c r="BZ597"/>
      <c r="CA597"/>
      <c r="CB597"/>
      <c r="CD597"/>
      <c r="CO597" s="202">
        <v>596</v>
      </c>
    </row>
    <row r="598" spans="1:93" x14ac:dyDescent="0.25">
      <c r="A598" s="203" t="s">
        <v>2234</v>
      </c>
      <c r="B598" s="204" t="s">
        <v>2235</v>
      </c>
      <c r="C598" s="204" t="s">
        <v>2236</v>
      </c>
      <c r="D598" s="210" t="s">
        <v>881</v>
      </c>
      <c r="E598" s="204" t="s">
        <v>906</v>
      </c>
      <c r="F598" s="204" t="s">
        <v>96</v>
      </c>
      <c r="G598" s="204" t="s">
        <v>1116</v>
      </c>
      <c r="H598" s="204" t="s">
        <v>890</v>
      </c>
      <c r="I598" s="204" t="s">
        <v>1116</v>
      </c>
      <c r="J598" s="204" t="s">
        <v>870</v>
      </c>
      <c r="K598" s="204" t="s">
        <v>875</v>
      </c>
      <c r="L598" s="204" t="s">
        <v>1117</v>
      </c>
      <c r="M598" s="204" t="s">
        <v>213</v>
      </c>
      <c r="N598" s="204" t="s">
        <v>959</v>
      </c>
      <c r="O598" s="204" t="s">
        <v>918</v>
      </c>
      <c r="P598" s="204" t="s">
        <v>859</v>
      </c>
      <c r="Q598" s="204" t="s">
        <v>1118</v>
      </c>
      <c r="R598" s="204">
        <v>0</v>
      </c>
      <c r="S598" s="204">
        <v>0</v>
      </c>
      <c r="T598" s="204">
        <v>0</v>
      </c>
      <c r="U598" s="204">
        <v>0</v>
      </c>
      <c r="V598" s="204">
        <v>0</v>
      </c>
      <c r="W598" s="204">
        <v>0</v>
      </c>
      <c r="X598" s="204">
        <v>0</v>
      </c>
      <c r="Y598" s="204">
        <v>0</v>
      </c>
      <c r="Z598" s="204">
        <v>0</v>
      </c>
      <c r="AA598" s="204">
        <v>0</v>
      </c>
      <c r="AB598" s="204">
        <v>0</v>
      </c>
      <c r="AC598" s="204">
        <v>0</v>
      </c>
      <c r="AD598" s="204">
        <v>0</v>
      </c>
      <c r="AE598" s="204">
        <v>0</v>
      </c>
      <c r="AF598" s="204">
        <v>0</v>
      </c>
      <c r="AG598" s="204">
        <v>0</v>
      </c>
      <c r="AH598" s="204">
        <v>0</v>
      </c>
      <c r="AI598" s="204">
        <v>0</v>
      </c>
      <c r="AJ598" s="204" t="s">
        <v>871</v>
      </c>
      <c r="AK598" s="204" t="s">
        <v>2210</v>
      </c>
      <c r="AL598" s="204" t="s">
        <v>213</v>
      </c>
      <c r="AM598" s="204" t="s">
        <v>1015</v>
      </c>
      <c r="AN598" s="204" t="s">
        <v>913</v>
      </c>
      <c r="AO598" s="204" t="s">
        <v>2211</v>
      </c>
      <c r="AP598" s="204" t="s">
        <v>2237</v>
      </c>
      <c r="AQ598" s="204"/>
      <c r="AR598" s="204"/>
      <c r="AS598" s="204"/>
      <c r="AT598" s="204"/>
      <c r="AU598" s="204"/>
      <c r="AV598" s="204"/>
      <c r="AW598" s="204"/>
      <c r="AX598" s="204"/>
      <c r="AY598" s="204" t="str">
        <f t="shared" si="181"/>
        <v>GENTAMAM</v>
      </c>
      <c r="AZ598" s="204" t="str">
        <f>IF(COUNTIF(AY:AY,AY598)=1,AY598,IF(AND(COUNTIF(AY:AY,AY598)&gt;1,COUNTIF(AZ$2:AZ597,AY598)&gt;=1),"",AY598))</f>
        <v>GENTAMAM</v>
      </c>
      <c r="BA598" s="204" t="str">
        <v/>
      </c>
      <c r="BB598" s="204" t="str">
        <f>IF(BA598="","",MAX(BB$2:BB597)+1)</f>
        <v/>
      </c>
      <c r="BC598" s="204"/>
      <c r="BD598" s="204">
        <v>596</v>
      </c>
      <c r="BE598" s="204" t="str">
        <f t="shared" si="182"/>
        <v>ZUPREVO 180 MG/ML SOLUTION INJECTABLE POUR BOVINS</v>
      </c>
      <c r="BF598" s="204" t="str">
        <f t="shared" si="171"/>
        <v>INJ</v>
      </c>
      <c r="BG598" s="204" t="str">
        <f t="shared" si="172"/>
        <v>MACROLIDES</v>
      </c>
      <c r="BH598" s="204" t="str">
        <f t="shared" si="173"/>
        <v/>
      </c>
      <c r="BI598" s="204" t="str">
        <f t="shared" si="174"/>
        <v/>
      </c>
      <c r="BJ598" s="204" t="str">
        <f t="shared" si="175"/>
        <v>tildiprosin</v>
      </c>
      <c r="BK598" s="204" t="str">
        <f t="shared" si="176"/>
        <v/>
      </c>
      <c r="BL598" s="204" t="str">
        <f t="shared" si="177"/>
        <v/>
      </c>
      <c r="BM598" s="204" t="str">
        <f t="shared" si="183"/>
        <v>Tildipirosine</v>
      </c>
      <c r="BN598" s="204" t="str">
        <f t="shared" si="178"/>
        <v>Tildipirosine</v>
      </c>
      <c r="BO598" s="204" t="str">
        <f t="shared" si="179"/>
        <v/>
      </c>
      <c r="BP598" s="204" t="str">
        <f t="shared" si="180"/>
        <v/>
      </c>
      <c r="BQ598" s="204" t="str">
        <f t="shared" si="184"/>
        <v>Macrolides</v>
      </c>
      <c r="BR598" s="204" t="str">
        <f t="shared" si="185"/>
        <v>Macrolides</v>
      </c>
      <c r="BS598" s="204" t="str">
        <f t="shared" si="186"/>
        <v/>
      </c>
      <c r="BT598" s="204" t="str">
        <f t="shared" si="187"/>
        <v/>
      </c>
      <c r="BU598" s="104" t="str">
        <f t="shared" si="188"/>
        <v>Voie parentérale</v>
      </c>
      <c r="BV598" s="202" t="str">
        <f t="shared" si="189"/>
        <v/>
      </c>
      <c r="BX598"/>
      <c r="BY598"/>
      <c r="BZ598"/>
      <c r="CA598"/>
      <c r="CB598"/>
      <c r="CD598"/>
      <c r="CO598" s="202">
        <v>597</v>
      </c>
    </row>
    <row r="599" spans="1:93" x14ac:dyDescent="0.25">
      <c r="A599" s="203" t="s">
        <v>2234</v>
      </c>
      <c r="B599" s="204" t="s">
        <v>2238</v>
      </c>
      <c r="C599" s="204" t="s">
        <v>2239</v>
      </c>
      <c r="D599" s="210" t="s">
        <v>1122</v>
      </c>
      <c r="E599" s="204" t="s">
        <v>906</v>
      </c>
      <c r="F599" s="204" t="s">
        <v>96</v>
      </c>
      <c r="G599" s="204" t="s">
        <v>1116</v>
      </c>
      <c r="H599" s="204" t="s">
        <v>890</v>
      </c>
      <c r="I599" s="204" t="s">
        <v>1116</v>
      </c>
      <c r="J599" s="204" t="s">
        <v>870</v>
      </c>
      <c r="K599" s="204" t="s">
        <v>875</v>
      </c>
      <c r="L599" s="204" t="s">
        <v>1117</v>
      </c>
      <c r="M599" s="204" t="s">
        <v>213</v>
      </c>
      <c r="N599" s="204" t="s">
        <v>959</v>
      </c>
      <c r="O599" s="204" t="s">
        <v>918</v>
      </c>
      <c r="P599" s="204" t="s">
        <v>859</v>
      </c>
      <c r="Q599" s="204" t="s">
        <v>1123</v>
      </c>
      <c r="R599" s="204">
        <v>0</v>
      </c>
      <c r="S599" s="204">
        <v>0</v>
      </c>
      <c r="T599" s="204">
        <v>0</v>
      </c>
      <c r="U599" s="204">
        <v>0</v>
      </c>
      <c r="V599" s="204">
        <v>0</v>
      </c>
      <c r="W599" s="204">
        <v>0</v>
      </c>
      <c r="X599" s="204">
        <v>0</v>
      </c>
      <c r="Y599" s="204">
        <v>0</v>
      </c>
      <c r="Z599" s="204">
        <v>0</v>
      </c>
      <c r="AA599" s="204">
        <v>0</v>
      </c>
      <c r="AB599" s="204">
        <v>0</v>
      </c>
      <c r="AC599" s="204">
        <v>0</v>
      </c>
      <c r="AD599" s="204">
        <v>0</v>
      </c>
      <c r="AE599" s="204">
        <v>0</v>
      </c>
      <c r="AF599" s="204">
        <v>0</v>
      </c>
      <c r="AG599" s="204">
        <v>0</v>
      </c>
      <c r="AH599" s="204">
        <v>0</v>
      </c>
      <c r="AI599" s="204">
        <v>0</v>
      </c>
      <c r="AJ599" s="204" t="s">
        <v>871</v>
      </c>
      <c r="AK599" s="204" t="s">
        <v>2210</v>
      </c>
      <c r="AL599" s="204" t="s">
        <v>213</v>
      </c>
      <c r="AM599" s="204" t="s">
        <v>1015</v>
      </c>
      <c r="AN599" s="204" t="s">
        <v>913</v>
      </c>
      <c r="AO599" s="204" t="s">
        <v>2211</v>
      </c>
      <c r="AP599" s="204" t="s">
        <v>2240</v>
      </c>
      <c r="AQ599" s="204"/>
      <c r="AR599" s="204"/>
      <c r="AS599" s="204"/>
      <c r="AT599" s="204"/>
      <c r="AU599" s="204"/>
      <c r="AV599" s="204"/>
      <c r="AW599" s="204"/>
      <c r="AX599" s="204"/>
      <c r="AY599" s="204" t="str">
        <f t="shared" si="181"/>
        <v>GENTAMAM</v>
      </c>
      <c r="AZ599" s="204" t="str">
        <f>IF(COUNTIF(AY:AY,AY599)=1,AY599,IF(AND(COUNTIF(AY:AY,AY599)&gt;1,COUNTIF(AZ$2:AZ598,AY599)&gt;=1),"",AY599))</f>
        <v/>
      </c>
      <c r="BA599" s="204" t="str">
        <v/>
      </c>
      <c r="BB599" s="204" t="str">
        <f>IF(BA599="","",MAX(BB$2:BB598)+1)</f>
        <v/>
      </c>
      <c r="BC599" s="204"/>
      <c r="BD599" s="204">
        <v>597</v>
      </c>
      <c r="BE599" s="204" t="str">
        <f t="shared" si="182"/>
        <v>ZUPREVO 40 MG/ML SOLUTION INJECTABLE POUR PORCINS</v>
      </c>
      <c r="BF599" s="204" t="str">
        <f t="shared" si="171"/>
        <v>INJ</v>
      </c>
      <c r="BG599" s="204" t="str">
        <f t="shared" si="172"/>
        <v>MACROLIDES</v>
      </c>
      <c r="BH599" s="204" t="str">
        <f t="shared" si="173"/>
        <v/>
      </c>
      <c r="BI599" s="204" t="str">
        <f t="shared" si="174"/>
        <v/>
      </c>
      <c r="BJ599" s="204" t="str">
        <f t="shared" si="175"/>
        <v>tildiprosin</v>
      </c>
      <c r="BK599" s="204" t="str">
        <f t="shared" si="176"/>
        <v/>
      </c>
      <c r="BL599" s="204" t="str">
        <f t="shared" si="177"/>
        <v/>
      </c>
      <c r="BM599" s="204" t="str">
        <f t="shared" si="183"/>
        <v>Tildipirosine</v>
      </c>
      <c r="BN599" s="204" t="str">
        <f t="shared" si="178"/>
        <v>Tildipirosine</v>
      </c>
      <c r="BO599" s="204" t="str">
        <f t="shared" si="179"/>
        <v/>
      </c>
      <c r="BP599" s="204" t="str">
        <f t="shared" si="180"/>
        <v/>
      </c>
      <c r="BQ599" s="204" t="str">
        <f t="shared" si="184"/>
        <v>Macrolides</v>
      </c>
      <c r="BR599" s="204" t="str">
        <f t="shared" si="185"/>
        <v>Macrolides</v>
      </c>
      <c r="BS599" s="204" t="str">
        <f t="shared" si="186"/>
        <v/>
      </c>
      <c r="BT599" s="204" t="str">
        <f t="shared" si="187"/>
        <v/>
      </c>
      <c r="BU599" s="104" t="str">
        <f t="shared" si="188"/>
        <v>Voie parentérale</v>
      </c>
      <c r="BV599" s="202" t="str">
        <f t="shared" si="189"/>
        <v/>
      </c>
      <c r="BX599"/>
      <c r="BY599"/>
      <c r="BZ599"/>
      <c r="CA599"/>
      <c r="CB599"/>
      <c r="CD599"/>
      <c r="CO599" s="202">
        <v>598</v>
      </c>
    </row>
    <row r="600" spans="1:93" x14ac:dyDescent="0.25">
      <c r="A600" s="203" t="s">
        <v>2234</v>
      </c>
      <c r="B600" s="204" t="s">
        <v>2241</v>
      </c>
      <c r="C600" s="204" t="s">
        <v>2242</v>
      </c>
      <c r="D600" s="210" t="s">
        <v>1244</v>
      </c>
      <c r="E600" s="204" t="s">
        <v>906</v>
      </c>
      <c r="F600" s="204" t="s">
        <v>96</v>
      </c>
      <c r="G600" s="204" t="s">
        <v>1116</v>
      </c>
      <c r="H600" s="204" t="s">
        <v>890</v>
      </c>
      <c r="I600" s="204" t="s">
        <v>1116</v>
      </c>
      <c r="J600" s="204" t="s">
        <v>870</v>
      </c>
      <c r="K600" s="204" t="s">
        <v>875</v>
      </c>
      <c r="L600" s="204" t="s">
        <v>1117</v>
      </c>
      <c r="M600" s="204" t="s">
        <v>213</v>
      </c>
      <c r="N600" s="204" t="s">
        <v>959</v>
      </c>
      <c r="O600" s="204" t="s">
        <v>918</v>
      </c>
      <c r="P600" s="204" t="s">
        <v>859</v>
      </c>
      <c r="Q600" s="204" t="s">
        <v>1486</v>
      </c>
      <c r="R600" s="204">
        <v>0</v>
      </c>
      <c r="S600" s="204">
        <v>0</v>
      </c>
      <c r="T600" s="204">
        <v>0</v>
      </c>
      <c r="U600" s="204">
        <v>0</v>
      </c>
      <c r="V600" s="204">
        <v>0</v>
      </c>
      <c r="W600" s="204">
        <v>0</v>
      </c>
      <c r="X600" s="204">
        <v>0</v>
      </c>
      <c r="Y600" s="204">
        <v>0</v>
      </c>
      <c r="Z600" s="204">
        <v>0</v>
      </c>
      <c r="AA600" s="204">
        <v>0</v>
      </c>
      <c r="AB600" s="204">
        <v>0</v>
      </c>
      <c r="AC600" s="204">
        <v>0</v>
      </c>
      <c r="AD600" s="204">
        <v>0</v>
      </c>
      <c r="AE600" s="204">
        <v>0</v>
      </c>
      <c r="AF600" s="204">
        <v>0</v>
      </c>
      <c r="AG600" s="204">
        <v>0</v>
      </c>
      <c r="AH600" s="204">
        <v>0</v>
      </c>
      <c r="AI600" s="204">
        <v>0</v>
      </c>
      <c r="AJ600" s="204" t="s">
        <v>871</v>
      </c>
      <c r="AK600" s="204" t="s">
        <v>2210</v>
      </c>
      <c r="AL600" s="204" t="s">
        <v>213</v>
      </c>
      <c r="AM600" s="204" t="s">
        <v>1015</v>
      </c>
      <c r="AN600" s="204" t="s">
        <v>913</v>
      </c>
      <c r="AO600" s="204" t="s">
        <v>2211</v>
      </c>
      <c r="AP600" s="204" t="s">
        <v>2243</v>
      </c>
      <c r="AQ600" s="204"/>
      <c r="AR600" s="204"/>
      <c r="AS600" s="204"/>
      <c r="AT600" s="204"/>
      <c r="AU600" s="204"/>
      <c r="AV600" s="204"/>
      <c r="AW600" s="204"/>
      <c r="AX600" s="204"/>
      <c r="AY600" s="204" t="str">
        <f t="shared" si="181"/>
        <v>GENTAMAM</v>
      </c>
      <c r="AZ600" s="204" t="str">
        <f>IF(COUNTIF(AY:AY,AY600)=1,AY600,IF(AND(COUNTIF(AY:AY,AY600)&gt;1,COUNTIF(AZ$2:AZ599,AY600)&gt;=1),"",AY600))</f>
        <v/>
      </c>
      <c r="BA600" s="204" t="str">
        <v/>
      </c>
      <c r="BB600" s="204" t="str">
        <f>IF(BA600="","",MAX(BB$2:BB599)+1)</f>
        <v/>
      </c>
      <c r="BC600" s="204"/>
      <c r="BD600" s="204">
        <v>598</v>
      </c>
      <c r="BE600" s="204" t="str">
        <f t="shared" si="182"/>
        <v/>
      </c>
      <c r="BF600" s="204" t="str">
        <f t="shared" si="171"/>
        <v/>
      </c>
      <c r="BG600" s="204" t="str">
        <f t="shared" si="172"/>
        <v/>
      </c>
      <c r="BH600" s="204" t="str">
        <f t="shared" si="173"/>
        <v/>
      </c>
      <c r="BI600" s="204" t="str">
        <f t="shared" si="174"/>
        <v/>
      </c>
      <c r="BJ600" s="204" t="str">
        <f t="shared" si="175"/>
        <v/>
      </c>
      <c r="BK600" s="204" t="str">
        <f t="shared" si="176"/>
        <v/>
      </c>
      <c r="BL600" s="204" t="str">
        <f t="shared" si="177"/>
        <v/>
      </c>
      <c r="BM600" s="204" t="str">
        <f t="shared" si="183"/>
        <v/>
      </c>
      <c r="BN600" s="204" t="str">
        <f t="shared" si="178"/>
        <v/>
      </c>
      <c r="BO600" s="204" t="str">
        <f t="shared" si="179"/>
        <v/>
      </c>
      <c r="BP600" s="204" t="str">
        <f t="shared" si="180"/>
        <v/>
      </c>
      <c r="BQ600" s="204" t="b">
        <f t="shared" si="184"/>
        <v>0</v>
      </c>
      <c r="BR600" s="204" t="str">
        <f t="shared" si="185"/>
        <v/>
      </c>
      <c r="BS600" s="204" t="str">
        <f t="shared" si="186"/>
        <v/>
      </c>
      <c r="BT600" s="204" t="str">
        <f t="shared" si="187"/>
        <v/>
      </c>
      <c r="BU600" s="104" t="str">
        <f t="shared" si="188"/>
        <v/>
      </c>
      <c r="BV600" s="202" t="str">
        <f t="shared" si="189"/>
        <v/>
      </c>
      <c r="BX600"/>
      <c r="BY600"/>
      <c r="BZ600"/>
      <c r="CA600"/>
      <c r="CB600"/>
      <c r="CD600"/>
      <c r="CO600" s="202">
        <v>599</v>
      </c>
    </row>
    <row r="601" spans="1:93" x14ac:dyDescent="0.25">
      <c r="A601" s="203" t="s">
        <v>1573</v>
      </c>
      <c r="B601" s="204" t="s">
        <v>1574</v>
      </c>
      <c r="C601" s="204" t="s">
        <v>1575</v>
      </c>
      <c r="D601" s="210" t="s">
        <v>1327</v>
      </c>
      <c r="E601" s="204" t="s">
        <v>924</v>
      </c>
      <c r="F601" s="204" t="s">
        <v>734</v>
      </c>
      <c r="G601" s="204" t="s">
        <v>925</v>
      </c>
      <c r="H601" s="204" t="s">
        <v>1576</v>
      </c>
      <c r="I601" s="204" t="s">
        <v>910</v>
      </c>
      <c r="J601" s="204" t="s">
        <v>991</v>
      </c>
      <c r="K601" s="204" t="s">
        <v>957</v>
      </c>
      <c r="L601" s="204" t="s">
        <v>993</v>
      </c>
      <c r="M601" s="204" t="s">
        <v>213</v>
      </c>
      <c r="N601" s="204" t="s">
        <v>851</v>
      </c>
      <c r="O601" s="204" t="s">
        <v>992</v>
      </c>
      <c r="P601" s="204" t="s">
        <v>859</v>
      </c>
      <c r="Q601" s="204" t="s">
        <v>1244</v>
      </c>
      <c r="R601" s="204">
        <v>80</v>
      </c>
      <c r="S601" s="204">
        <v>3</v>
      </c>
      <c r="T601" s="204">
        <v>80</v>
      </c>
      <c r="U601" s="204">
        <v>3</v>
      </c>
      <c r="V601" s="204">
        <v>80</v>
      </c>
      <c r="W601" s="204">
        <v>3</v>
      </c>
      <c r="X601" s="204">
        <v>0</v>
      </c>
      <c r="Y601" s="204">
        <v>0</v>
      </c>
      <c r="Z601" s="204">
        <v>0</v>
      </c>
      <c r="AA601" s="204">
        <v>0</v>
      </c>
      <c r="AB601" s="204">
        <v>0</v>
      </c>
      <c r="AC601" s="204">
        <v>0</v>
      </c>
      <c r="AD601" s="204">
        <v>80</v>
      </c>
      <c r="AE601" s="204">
        <v>3</v>
      </c>
      <c r="AF601" s="204">
        <v>0</v>
      </c>
      <c r="AG601" s="204">
        <v>0</v>
      </c>
      <c r="AH601" s="204">
        <v>0</v>
      </c>
      <c r="AI601" s="204">
        <v>0</v>
      </c>
      <c r="AJ601" s="204" t="s">
        <v>957</v>
      </c>
      <c r="AK601" s="204" t="s">
        <v>958</v>
      </c>
      <c r="AL601" s="204" t="s">
        <v>213</v>
      </c>
      <c r="AM601" s="204" t="s">
        <v>851</v>
      </c>
      <c r="AN601" s="204" t="s">
        <v>992</v>
      </c>
      <c r="AO601" s="204" t="s">
        <v>859</v>
      </c>
      <c r="AP601" s="204" t="s">
        <v>1244</v>
      </c>
      <c r="AQ601" s="204"/>
      <c r="AR601" s="204"/>
      <c r="AS601" s="204"/>
      <c r="AT601" s="204"/>
      <c r="AU601" s="204"/>
      <c r="AV601" s="204"/>
      <c r="AW601" s="204"/>
      <c r="AX601" s="204"/>
      <c r="AY601" s="204" t="str">
        <f t="shared" si="181"/>
        <v>HEMODIARH</v>
      </c>
      <c r="AZ601" s="204" t="str">
        <f>IF(COUNTIF(AY:AY,AY601)=1,AY601,IF(AND(COUNTIF(AY:AY,AY601)&gt;1,COUNTIF(AZ$2:AZ600,AY601)&gt;=1),"",AY601))</f>
        <v>HEMODIARH</v>
      </c>
      <c r="BA601" s="204" t="str">
        <v/>
      </c>
      <c r="BB601" s="204" t="str">
        <f>IF(BA601="","",MAX(BB$2:BB600)+1)</f>
        <v/>
      </c>
      <c r="BC601" s="204"/>
      <c r="BD601" s="204">
        <v>599</v>
      </c>
      <c r="BE601" s="204" t="str">
        <f>IFERROR(INDEX(BA:BB,MATCH(BD601,BB:BB,0),1),"")</f>
        <v/>
      </c>
      <c r="BF601" s="204" t="str">
        <f t="shared" si="171"/>
        <v/>
      </c>
      <c r="BG601" s="204" t="str">
        <f t="shared" si="172"/>
        <v/>
      </c>
      <c r="BH601" s="204" t="str">
        <f t="shared" si="173"/>
        <v/>
      </c>
      <c r="BI601" s="204" t="str">
        <f t="shared" si="174"/>
        <v/>
      </c>
      <c r="BJ601" s="204" t="str">
        <f t="shared" si="175"/>
        <v/>
      </c>
      <c r="BK601" s="204" t="str">
        <f t="shared" si="176"/>
        <v/>
      </c>
      <c r="BL601" s="204" t="str">
        <f t="shared" si="177"/>
        <v/>
      </c>
      <c r="BM601" s="204" t="str">
        <f t="shared" si="183"/>
        <v/>
      </c>
      <c r="BN601" s="204" t="str">
        <f t="shared" si="178"/>
        <v/>
      </c>
      <c r="BO601" s="204" t="str">
        <f t="shared" si="179"/>
        <v/>
      </c>
      <c r="BP601" s="204" t="str">
        <f t="shared" si="180"/>
        <v/>
      </c>
      <c r="BQ601" s="204" t="b">
        <f t="shared" si="184"/>
        <v>0</v>
      </c>
      <c r="BR601" s="204" t="str">
        <f t="shared" si="185"/>
        <v/>
      </c>
      <c r="BS601" s="204" t="str">
        <f t="shared" si="186"/>
        <v/>
      </c>
      <c r="BT601" s="204" t="str">
        <f t="shared" si="187"/>
        <v/>
      </c>
      <c r="BU601" s="104" t="str">
        <f t="shared" si="188"/>
        <v/>
      </c>
      <c r="BV601" s="202" t="str">
        <f t="shared" si="189"/>
        <v/>
      </c>
      <c r="BX601"/>
      <c r="BY601"/>
      <c r="BZ601"/>
      <c r="CA601"/>
      <c r="CB601"/>
      <c r="CD601"/>
      <c r="CO601" s="202">
        <v>600</v>
      </c>
    </row>
    <row r="602" spans="1:93" x14ac:dyDescent="0.25">
      <c r="A602" s="203" t="s">
        <v>4415</v>
      </c>
      <c r="B602" s="204" t="s">
        <v>4416</v>
      </c>
      <c r="C602" s="204" t="s">
        <v>4417</v>
      </c>
      <c r="D602" s="210" t="s">
        <v>923</v>
      </c>
      <c r="E602" s="204" t="s">
        <v>852</v>
      </c>
      <c r="F602" s="204" t="s">
        <v>415</v>
      </c>
      <c r="G602" s="204" t="s">
        <v>1055</v>
      </c>
      <c r="H602" s="204" t="s">
        <v>4315</v>
      </c>
      <c r="I602" s="204" t="s">
        <v>910</v>
      </c>
      <c r="J602" s="204" t="s">
        <v>1013</v>
      </c>
      <c r="K602" s="204" t="s">
        <v>1013</v>
      </c>
      <c r="L602" s="204" t="s">
        <v>1095</v>
      </c>
      <c r="M602" s="204" t="s">
        <v>1096</v>
      </c>
      <c r="N602" s="204" t="s">
        <v>4418</v>
      </c>
      <c r="O602" s="204" t="s">
        <v>894</v>
      </c>
      <c r="P602" s="204" t="s">
        <v>1098</v>
      </c>
      <c r="Q602" s="204" t="s">
        <v>2381</v>
      </c>
      <c r="R602" s="204">
        <v>0</v>
      </c>
      <c r="S602" s="204">
        <v>0</v>
      </c>
      <c r="T602" s="204">
        <v>0</v>
      </c>
      <c r="U602" s="204">
        <v>0</v>
      </c>
      <c r="V602" s="204">
        <v>0</v>
      </c>
      <c r="W602" s="204">
        <v>0</v>
      </c>
      <c r="X602" s="204">
        <v>0</v>
      </c>
      <c r="Y602" s="204">
        <v>0</v>
      </c>
      <c r="Z602" s="204">
        <v>0</v>
      </c>
      <c r="AA602" s="204">
        <v>0</v>
      </c>
      <c r="AB602" s="204">
        <v>0</v>
      </c>
      <c r="AC602" s="204">
        <v>0</v>
      </c>
      <c r="AD602" s="204">
        <v>0</v>
      </c>
      <c r="AE602" s="204">
        <v>0</v>
      </c>
      <c r="AF602" s="204">
        <v>0</v>
      </c>
      <c r="AG602" s="204">
        <v>0</v>
      </c>
      <c r="AH602" s="204">
        <v>0</v>
      </c>
      <c r="AI602" s="204">
        <v>0</v>
      </c>
      <c r="AJ602" s="204"/>
      <c r="AK602" s="204"/>
      <c r="AL602" s="204"/>
      <c r="AM602" s="204"/>
      <c r="AN602" s="204"/>
      <c r="AO602" s="204"/>
      <c r="AP602" s="204"/>
      <c r="AQ602" s="204"/>
      <c r="AR602" s="204"/>
      <c r="AS602" s="204"/>
      <c r="AT602" s="204"/>
      <c r="AU602" s="204"/>
      <c r="AV602" s="204"/>
      <c r="AW602" s="204"/>
      <c r="AX602" s="204"/>
      <c r="AY602" s="204" t="str">
        <f t="shared" si="181"/>
        <v>HIDROCOL 4 000 000 UI/ML SOLUTION POUR ADMINISTRATION DANS L'EAU DE BOISSON OU LE LAIT</v>
      </c>
      <c r="AZ602" s="204" t="str">
        <f>IF(COUNTIF(AY:AY,AY602)=1,AY602,IF(AND(COUNTIF(AY:AY,AY602)&gt;1,COUNTIF(AZ$2:AZ601,AY602)&gt;=1),"",AY602))</f>
        <v>HIDROCOL 4 000 000 UI/ML SOLUTION POUR ADMINISTRATION DANS L'EAU DE BOISSON OU LE LAIT</v>
      </c>
      <c r="BA602" s="204" t="str">
        <v/>
      </c>
      <c r="BB602" s="204" t="str">
        <f>IF(BA602="","",MAX(BB$2:BB601)+1)</f>
        <v/>
      </c>
      <c r="BC602" s="204"/>
      <c r="BD602" s="204">
        <v>600</v>
      </c>
      <c r="BE602" s="204" t="str">
        <f t="shared" si="182"/>
        <v/>
      </c>
      <c r="BF602" s="204" t="str">
        <f t="shared" si="171"/>
        <v/>
      </c>
      <c r="BG602" s="204" t="str">
        <f t="shared" si="172"/>
        <v/>
      </c>
      <c r="BH602" s="204" t="str">
        <f t="shared" si="173"/>
        <v/>
      </c>
      <c r="BI602" s="204" t="str">
        <f t="shared" si="174"/>
        <v/>
      </c>
      <c r="BJ602" s="204" t="str">
        <f t="shared" si="175"/>
        <v/>
      </c>
      <c r="BK602" s="204" t="str">
        <f t="shared" si="176"/>
        <v/>
      </c>
      <c r="BL602" s="204" t="str">
        <f t="shared" si="177"/>
        <v/>
      </c>
      <c r="BM602" s="204" t="str">
        <f t="shared" si="183"/>
        <v/>
      </c>
      <c r="BN602" s="204" t="str">
        <f t="shared" si="178"/>
        <v/>
      </c>
      <c r="BO602" s="204" t="str">
        <f t="shared" si="179"/>
        <v/>
      </c>
      <c r="BP602" s="204" t="str">
        <f t="shared" si="180"/>
        <v/>
      </c>
      <c r="BQ602" s="204" t="b">
        <f t="shared" si="184"/>
        <v>0</v>
      </c>
      <c r="BR602" s="204" t="str">
        <f t="shared" si="185"/>
        <v/>
      </c>
      <c r="BS602" s="204" t="str">
        <f t="shared" si="186"/>
        <v/>
      </c>
      <c r="BT602" s="204" t="str">
        <f t="shared" si="187"/>
        <v/>
      </c>
      <c r="BU602" s="104" t="str">
        <f t="shared" si="188"/>
        <v/>
      </c>
      <c r="BV602" s="202" t="str">
        <f t="shared" si="189"/>
        <v/>
      </c>
      <c r="BX602"/>
      <c r="BY602"/>
      <c r="BZ602"/>
      <c r="CA602"/>
      <c r="CB602"/>
      <c r="CD602"/>
      <c r="CO602" s="202">
        <v>601</v>
      </c>
    </row>
    <row r="603" spans="1:93" x14ac:dyDescent="0.25">
      <c r="A603" s="203" t="s">
        <v>4415</v>
      </c>
      <c r="B603" s="204" t="s">
        <v>4419</v>
      </c>
      <c r="C603" s="204" t="s">
        <v>2521</v>
      </c>
      <c r="D603" s="210" t="s">
        <v>1054</v>
      </c>
      <c r="E603" s="204" t="s">
        <v>852</v>
      </c>
      <c r="F603" s="204" t="s">
        <v>415</v>
      </c>
      <c r="G603" s="204" t="s">
        <v>1055</v>
      </c>
      <c r="H603" s="204" t="s">
        <v>4315</v>
      </c>
      <c r="I603" s="204" t="s">
        <v>910</v>
      </c>
      <c r="J603" s="204" t="s">
        <v>1013</v>
      </c>
      <c r="K603" s="204" t="s">
        <v>1013</v>
      </c>
      <c r="L603" s="204" t="s">
        <v>1095</v>
      </c>
      <c r="M603" s="204" t="s">
        <v>1096</v>
      </c>
      <c r="N603" s="204" t="s">
        <v>4418</v>
      </c>
      <c r="O603" s="204" t="s">
        <v>894</v>
      </c>
      <c r="P603" s="204" t="s">
        <v>1098</v>
      </c>
      <c r="Q603" s="204" t="s">
        <v>4420</v>
      </c>
      <c r="R603" s="204">
        <v>0</v>
      </c>
      <c r="S603" s="204">
        <v>0</v>
      </c>
      <c r="T603" s="204">
        <v>0</v>
      </c>
      <c r="U603" s="204">
        <v>0</v>
      </c>
      <c r="V603" s="204">
        <v>0</v>
      </c>
      <c r="W603" s="204">
        <v>0</v>
      </c>
      <c r="X603" s="204">
        <v>0</v>
      </c>
      <c r="Y603" s="204">
        <v>0</v>
      </c>
      <c r="Z603" s="204">
        <v>0</v>
      </c>
      <c r="AA603" s="204">
        <v>0</v>
      </c>
      <c r="AB603" s="204">
        <v>0</v>
      </c>
      <c r="AC603" s="204">
        <v>0</v>
      </c>
      <c r="AD603" s="204">
        <v>0</v>
      </c>
      <c r="AE603" s="204">
        <v>0</v>
      </c>
      <c r="AF603" s="204">
        <v>0</v>
      </c>
      <c r="AG603" s="204">
        <v>0</v>
      </c>
      <c r="AH603" s="204">
        <v>0</v>
      </c>
      <c r="AI603" s="204">
        <v>0</v>
      </c>
      <c r="AJ603" s="204"/>
      <c r="AK603" s="204"/>
      <c r="AL603" s="204"/>
      <c r="AM603" s="204"/>
      <c r="AN603" s="204"/>
      <c r="AO603" s="204"/>
      <c r="AP603" s="204"/>
      <c r="AQ603" s="204"/>
      <c r="AR603" s="204"/>
      <c r="AS603" s="204"/>
      <c r="AT603" s="204"/>
      <c r="AU603" s="204"/>
      <c r="AV603" s="204"/>
      <c r="AW603" s="204"/>
      <c r="AX603" s="204"/>
      <c r="AY603" s="204" t="str">
        <f t="shared" si="181"/>
        <v>HIDROCOL 4 000 000 UI/ML SOLUTION POUR ADMINISTRATION DANS L'EAU DE BOISSON OU LE LAIT</v>
      </c>
      <c r="AZ603" s="204" t="str">
        <f>IF(COUNTIF(AY:AY,AY603)=1,AY603,IF(AND(COUNTIF(AY:AY,AY603)&gt;1,COUNTIF(AZ$2:AZ602,AY603)&gt;=1),"",AY603))</f>
        <v/>
      </c>
      <c r="BA603" s="204" t="str">
        <v/>
      </c>
      <c r="BB603" s="204" t="str">
        <f>IF(BA603="","",MAX(BB$2:BB602)+1)</f>
        <v/>
      </c>
      <c r="BC603" s="204"/>
      <c r="BD603" s="204">
        <v>601</v>
      </c>
      <c r="BE603" s="204" t="str">
        <f t="shared" si="182"/>
        <v/>
      </c>
      <c r="BF603" s="204"/>
      <c r="BG603" s="204"/>
      <c r="BH603" s="204"/>
      <c r="BI603" s="204"/>
      <c r="BJ603" s="204"/>
      <c r="BK603" s="204"/>
      <c r="BL603" s="204"/>
      <c r="BM603" s="204"/>
      <c r="BN603" s="204"/>
      <c r="BO603" s="204"/>
      <c r="BP603" s="204"/>
      <c r="BQ603" s="204"/>
      <c r="BR603" s="204"/>
      <c r="BS603" s="204"/>
      <c r="BT603" s="204"/>
      <c r="BU603" s="104"/>
      <c r="BV603" s="202"/>
      <c r="BX603"/>
      <c r="BY603"/>
      <c r="BZ603"/>
      <c r="CA603"/>
      <c r="CB603"/>
      <c r="CD603"/>
      <c r="CO603" s="202">
        <v>602</v>
      </c>
    </row>
    <row r="604" spans="1:93" x14ac:dyDescent="0.25">
      <c r="A604" s="203" t="s">
        <v>1040</v>
      </c>
      <c r="B604" s="204" t="s">
        <v>1041</v>
      </c>
      <c r="C604" s="204" t="s">
        <v>1042</v>
      </c>
      <c r="D604" s="210" t="s">
        <v>851</v>
      </c>
      <c r="E604" s="204" t="s">
        <v>852</v>
      </c>
      <c r="F604" s="204" t="s">
        <v>38</v>
      </c>
      <c r="G604" s="204" t="s">
        <v>853</v>
      </c>
      <c r="H604" s="204" t="s">
        <v>1043</v>
      </c>
      <c r="I604" s="204" t="s">
        <v>853</v>
      </c>
      <c r="J604" s="204" t="s">
        <v>870</v>
      </c>
      <c r="K604" s="204" t="s">
        <v>871</v>
      </c>
      <c r="L604" s="204" t="s">
        <v>1044</v>
      </c>
      <c r="M604" s="204" t="s">
        <v>213</v>
      </c>
      <c r="N604" s="204" t="s">
        <v>863</v>
      </c>
      <c r="O604" s="204" t="s">
        <v>858</v>
      </c>
      <c r="P604" s="204" t="s">
        <v>859</v>
      </c>
      <c r="Q604" s="204" t="s">
        <v>950</v>
      </c>
      <c r="R604" s="204">
        <v>25</v>
      </c>
      <c r="S604" s="204">
        <v>5</v>
      </c>
      <c r="T604" s="204">
        <v>25</v>
      </c>
      <c r="U604" s="204">
        <v>5</v>
      </c>
      <c r="V604" s="204">
        <v>25</v>
      </c>
      <c r="W604" s="204">
        <v>5</v>
      </c>
      <c r="X604" s="204">
        <v>0</v>
      </c>
      <c r="Y604" s="204">
        <v>0</v>
      </c>
      <c r="Z604" s="204">
        <v>0</v>
      </c>
      <c r="AA604" s="204">
        <v>0</v>
      </c>
      <c r="AB604" s="204">
        <v>25</v>
      </c>
      <c r="AC604" s="204">
        <v>5</v>
      </c>
      <c r="AD604" s="204">
        <v>25</v>
      </c>
      <c r="AE604" s="204">
        <v>5</v>
      </c>
      <c r="AF604" s="204">
        <v>0</v>
      </c>
      <c r="AG604" s="204">
        <v>0</v>
      </c>
      <c r="AH604" s="204">
        <v>0</v>
      </c>
      <c r="AI604" s="204">
        <v>0</v>
      </c>
      <c r="AJ604" s="204" t="s">
        <v>875</v>
      </c>
      <c r="AK604" s="204" t="s">
        <v>876</v>
      </c>
      <c r="AL604" s="204" t="s">
        <v>213</v>
      </c>
      <c r="AM604" s="204" t="s">
        <v>1045</v>
      </c>
      <c r="AN604" s="204" t="s">
        <v>858</v>
      </c>
      <c r="AO604" s="204" t="s">
        <v>859</v>
      </c>
      <c r="AP604" s="204" t="s">
        <v>1046</v>
      </c>
      <c r="AQ604" s="204"/>
      <c r="AR604" s="204"/>
      <c r="AS604" s="204"/>
      <c r="AT604" s="204"/>
      <c r="AU604" s="204"/>
      <c r="AV604" s="204"/>
      <c r="AW604" s="204"/>
      <c r="AX604" s="204"/>
      <c r="AY604" s="204" t="str">
        <f t="shared" si="181"/>
        <v>HISTABIOSONE</v>
      </c>
      <c r="AZ604" s="204" t="str">
        <f>IF(COUNTIF(AY:AY,AY604)=1,AY604,IF(AND(COUNTIF(AY:AY,AY604)&gt;1,COUNTIF(AZ$2:AZ603,AY604)&gt;=1),"",AY604))</f>
        <v>HISTABIOSONE</v>
      </c>
      <c r="BA604" s="204" t="str">
        <v/>
      </c>
      <c r="BB604" s="204" t="str">
        <f>IF(BA604="","",MAX(BB$2:BB603)+1)</f>
        <v/>
      </c>
      <c r="BC604" s="204"/>
      <c r="BD604" s="204">
        <v>602</v>
      </c>
      <c r="BE604" s="204" t="str">
        <f t="shared" ref="BE604:BE607" si="190">IFERROR(INDEX(BA:BB,MATCH(BD604,BB:BB,0),1),"")</f>
        <v/>
      </c>
      <c r="BF604" s="204"/>
      <c r="BG604" s="204"/>
      <c r="BH604" s="204"/>
      <c r="BI604" s="204"/>
      <c r="BJ604" s="204"/>
      <c r="BK604" s="204"/>
      <c r="BL604" s="204"/>
      <c r="BM604" s="204"/>
      <c r="BN604" s="204"/>
      <c r="BO604" s="204"/>
      <c r="BP604" s="204"/>
      <c r="BQ604" s="204"/>
      <c r="BR604" s="204"/>
      <c r="BS604" s="204"/>
      <c r="BT604" s="204"/>
      <c r="BU604" s="104"/>
      <c r="BV604" s="202"/>
      <c r="BX604"/>
      <c r="BY604"/>
      <c r="BZ604"/>
      <c r="CA604"/>
      <c r="CB604"/>
      <c r="CD604"/>
      <c r="CO604" s="202">
        <v>603</v>
      </c>
    </row>
    <row r="605" spans="1:93" x14ac:dyDescent="0.25">
      <c r="A605" s="203" t="s">
        <v>1040</v>
      </c>
      <c r="B605" s="204" t="s">
        <v>1047</v>
      </c>
      <c r="C605" s="204" t="s">
        <v>1048</v>
      </c>
      <c r="D605" s="210" t="s">
        <v>863</v>
      </c>
      <c r="E605" s="204" t="s">
        <v>852</v>
      </c>
      <c r="F605" s="204" t="s">
        <v>38</v>
      </c>
      <c r="G605" s="204" t="s">
        <v>853</v>
      </c>
      <c r="H605" s="204" t="s">
        <v>1043</v>
      </c>
      <c r="I605" s="204" t="s">
        <v>853</v>
      </c>
      <c r="J605" s="204" t="s">
        <v>870</v>
      </c>
      <c r="K605" s="204" t="s">
        <v>871</v>
      </c>
      <c r="L605" s="204" t="s">
        <v>1044</v>
      </c>
      <c r="M605" s="204" t="s">
        <v>213</v>
      </c>
      <c r="N605" s="204" t="s">
        <v>863</v>
      </c>
      <c r="O605" s="204" t="s">
        <v>858</v>
      </c>
      <c r="P605" s="204" t="s">
        <v>859</v>
      </c>
      <c r="Q605" s="204" t="s">
        <v>1049</v>
      </c>
      <c r="R605" s="204">
        <v>25</v>
      </c>
      <c r="S605" s="204">
        <v>5</v>
      </c>
      <c r="T605" s="204">
        <v>25</v>
      </c>
      <c r="U605" s="204">
        <v>5</v>
      </c>
      <c r="V605" s="204">
        <v>25</v>
      </c>
      <c r="W605" s="204">
        <v>5</v>
      </c>
      <c r="X605" s="204">
        <v>0</v>
      </c>
      <c r="Y605" s="204">
        <v>0</v>
      </c>
      <c r="Z605" s="204">
        <v>0</v>
      </c>
      <c r="AA605" s="204">
        <v>0</v>
      </c>
      <c r="AB605" s="204">
        <v>25</v>
      </c>
      <c r="AC605" s="204">
        <v>5</v>
      </c>
      <c r="AD605" s="204">
        <v>25</v>
      </c>
      <c r="AE605" s="204">
        <v>5</v>
      </c>
      <c r="AF605" s="204">
        <v>0</v>
      </c>
      <c r="AG605" s="204">
        <v>0</v>
      </c>
      <c r="AH605" s="204">
        <v>0</v>
      </c>
      <c r="AI605" s="204">
        <v>0</v>
      </c>
      <c r="AJ605" s="204" t="s">
        <v>875</v>
      </c>
      <c r="AK605" s="204" t="s">
        <v>876</v>
      </c>
      <c r="AL605" s="204" t="s">
        <v>213</v>
      </c>
      <c r="AM605" s="204" t="s">
        <v>1045</v>
      </c>
      <c r="AN605" s="204" t="s">
        <v>858</v>
      </c>
      <c r="AO605" s="204" t="s">
        <v>859</v>
      </c>
      <c r="AP605" s="204" t="s">
        <v>1050</v>
      </c>
      <c r="AQ605" s="204"/>
      <c r="AR605" s="204"/>
      <c r="AS605" s="204"/>
      <c r="AT605" s="204"/>
      <c r="AU605" s="204"/>
      <c r="AV605" s="204"/>
      <c r="AW605" s="204"/>
      <c r="AX605" s="204"/>
      <c r="AY605" s="204" t="str">
        <f t="shared" si="181"/>
        <v>HISTABIOSONE</v>
      </c>
      <c r="AZ605" s="204" t="str">
        <f>IF(COUNTIF(AY:AY,AY605)=1,AY605,IF(AND(COUNTIF(AY:AY,AY605)&gt;1,COUNTIF(AZ$2:AZ604,AY605)&gt;=1),"",AY605))</f>
        <v/>
      </c>
      <c r="BA605" s="204" t="str">
        <v/>
      </c>
      <c r="BB605" s="204" t="str">
        <f>IF(BA605="","",MAX(BB$2:BB604)+1)</f>
        <v/>
      </c>
      <c r="BC605" s="204"/>
      <c r="BD605" s="204">
        <v>603</v>
      </c>
      <c r="BE605" s="204" t="str">
        <f t="shared" si="190"/>
        <v/>
      </c>
      <c r="BF605" s="204"/>
      <c r="BG605" s="204"/>
      <c r="BH605" s="204"/>
      <c r="BI605" s="204"/>
      <c r="BJ605" s="204"/>
      <c r="BK605" s="204"/>
      <c r="BL605" s="204"/>
      <c r="BM605" s="204"/>
      <c r="BN605" s="204"/>
      <c r="BO605" s="204"/>
      <c r="BP605" s="204"/>
      <c r="BQ605" s="204"/>
      <c r="BR605" s="204"/>
      <c r="BS605" s="204"/>
      <c r="BT605" s="204"/>
      <c r="BU605" s="104"/>
      <c r="BV605" s="202"/>
      <c r="BX605"/>
      <c r="BY605"/>
      <c r="BZ605"/>
      <c r="CA605"/>
      <c r="CB605"/>
      <c r="CD605"/>
      <c r="CO605" s="202">
        <v>604</v>
      </c>
    </row>
    <row r="606" spans="1:93" x14ac:dyDescent="0.25">
      <c r="A606" s="203" t="s">
        <v>1784</v>
      </c>
      <c r="B606" s="204" t="s">
        <v>1785</v>
      </c>
      <c r="C606" s="204" t="s">
        <v>1786</v>
      </c>
      <c r="D606" s="210" t="s">
        <v>947</v>
      </c>
      <c r="E606" s="204" t="s">
        <v>906</v>
      </c>
      <c r="F606" s="204" t="s">
        <v>1787</v>
      </c>
      <c r="G606" s="204" t="s">
        <v>908</v>
      </c>
      <c r="H606" s="204" t="s">
        <v>955</v>
      </c>
      <c r="I606" s="204" t="s">
        <v>910</v>
      </c>
      <c r="J606" s="204" t="s">
        <v>911</v>
      </c>
      <c r="K606" s="204" t="s">
        <v>891</v>
      </c>
      <c r="L606" s="204" t="s">
        <v>892</v>
      </c>
      <c r="M606" s="204" t="s">
        <v>213</v>
      </c>
      <c r="N606" s="204" t="s">
        <v>1788</v>
      </c>
      <c r="O606" s="204" t="s">
        <v>913</v>
      </c>
      <c r="P606" s="204" t="s">
        <v>895</v>
      </c>
      <c r="Q606" s="204" t="s">
        <v>1789</v>
      </c>
      <c r="R606" s="204">
        <v>0</v>
      </c>
      <c r="S606" s="204">
        <v>0</v>
      </c>
      <c r="T606" s="204">
        <v>31.69</v>
      </c>
      <c r="U606" s="204">
        <v>10</v>
      </c>
      <c r="V606" s="204">
        <v>0</v>
      </c>
      <c r="W606" s="204">
        <v>0</v>
      </c>
      <c r="X606" s="204">
        <v>0</v>
      </c>
      <c r="Y606" s="204">
        <v>0</v>
      </c>
      <c r="Z606" s="204">
        <v>0</v>
      </c>
      <c r="AA606" s="204">
        <v>0</v>
      </c>
      <c r="AB606" s="204">
        <v>0</v>
      </c>
      <c r="AC606" s="204">
        <v>0</v>
      </c>
      <c r="AD606" s="204">
        <v>0</v>
      </c>
      <c r="AE606" s="204">
        <v>0</v>
      </c>
      <c r="AF606" s="204">
        <v>0</v>
      </c>
      <c r="AG606" s="204">
        <v>0</v>
      </c>
      <c r="AH606" s="204">
        <v>0</v>
      </c>
      <c r="AI606" s="204">
        <v>0</v>
      </c>
      <c r="AJ606" s="204" t="s">
        <v>915</v>
      </c>
      <c r="AK606" s="204" t="s">
        <v>1261</v>
      </c>
      <c r="AL606" s="204" t="s">
        <v>213</v>
      </c>
      <c r="AM606" s="204" t="s">
        <v>1790</v>
      </c>
      <c r="AN606" s="204" t="s">
        <v>918</v>
      </c>
      <c r="AO606" s="204" t="s">
        <v>859</v>
      </c>
      <c r="AP606" s="204" t="s">
        <v>1791</v>
      </c>
      <c r="AQ606" s="204"/>
      <c r="AR606" s="204"/>
      <c r="AS606" s="204"/>
      <c r="AT606" s="204"/>
      <c r="AU606" s="204"/>
      <c r="AV606" s="204"/>
      <c r="AW606" s="204"/>
      <c r="AX606" s="204"/>
      <c r="AY606" s="204" t="str">
        <f t="shared" si="181"/>
        <v/>
      </c>
      <c r="AZ606" s="204" t="str">
        <f>IF(COUNTIF(AY:AY,AY606)=1,AY606,IF(AND(COUNTIF(AY:AY,AY606)&gt;1,COUNTIF(AZ$2:AZ605,AY606)&gt;=1),"",AY606))</f>
        <v/>
      </c>
      <c r="BA606" s="204" t="str">
        <v/>
      </c>
      <c r="BB606" s="204" t="str">
        <f>IF(BA606="","",MAX(BB$2:BB605)+1)</f>
        <v/>
      </c>
      <c r="BC606" s="204"/>
      <c r="BD606" s="204">
        <v>604</v>
      </c>
      <c r="BE606" s="204" t="str">
        <f t="shared" si="190"/>
        <v/>
      </c>
      <c r="BF606" s="204"/>
      <c r="BG606" s="204"/>
      <c r="BH606" s="204"/>
      <c r="BI606" s="204"/>
      <c r="BJ606" s="204"/>
      <c r="BK606" s="204"/>
      <c r="BL606" s="204"/>
      <c r="BM606" s="204"/>
      <c r="BN606" s="204"/>
      <c r="BO606" s="204"/>
      <c r="BP606" s="204"/>
      <c r="BQ606" s="204"/>
      <c r="BR606" s="204"/>
      <c r="BS606" s="204"/>
      <c r="BT606" s="204"/>
      <c r="BU606" s="104"/>
      <c r="BV606" s="202"/>
      <c r="BX606"/>
      <c r="BY606"/>
      <c r="BZ606"/>
      <c r="CA606"/>
      <c r="CB606"/>
      <c r="CD606"/>
      <c r="CO606" s="202">
        <v>605</v>
      </c>
    </row>
    <row r="607" spans="1:93" x14ac:dyDescent="0.25">
      <c r="A607" s="203" t="s">
        <v>1784</v>
      </c>
      <c r="B607" s="204" t="s">
        <v>1792</v>
      </c>
      <c r="C607" s="204" t="s">
        <v>1793</v>
      </c>
      <c r="D607" s="210" t="s">
        <v>1275</v>
      </c>
      <c r="E607" s="204" t="s">
        <v>906</v>
      </c>
      <c r="F607" s="204" t="s">
        <v>1787</v>
      </c>
      <c r="G607" s="204" t="s">
        <v>908</v>
      </c>
      <c r="H607" s="204" t="s">
        <v>955</v>
      </c>
      <c r="I607" s="204" t="s">
        <v>910</v>
      </c>
      <c r="J607" s="204" t="s">
        <v>911</v>
      </c>
      <c r="K607" s="204" t="s">
        <v>891</v>
      </c>
      <c r="L607" s="204" t="s">
        <v>892</v>
      </c>
      <c r="M607" s="204" t="s">
        <v>213</v>
      </c>
      <c r="N607" s="204" t="s">
        <v>1788</v>
      </c>
      <c r="O607" s="204" t="s">
        <v>913</v>
      </c>
      <c r="P607" s="204" t="s">
        <v>895</v>
      </c>
      <c r="Q607" s="204" t="s">
        <v>1794</v>
      </c>
      <c r="R607" s="204">
        <v>0</v>
      </c>
      <c r="S607" s="204">
        <v>0</v>
      </c>
      <c r="T607" s="204">
        <v>31.69</v>
      </c>
      <c r="U607" s="204">
        <v>10</v>
      </c>
      <c r="V607" s="204">
        <v>0</v>
      </c>
      <c r="W607" s="204">
        <v>0</v>
      </c>
      <c r="X607" s="204">
        <v>0</v>
      </c>
      <c r="Y607" s="204">
        <v>0</v>
      </c>
      <c r="Z607" s="204">
        <v>0</v>
      </c>
      <c r="AA607" s="204">
        <v>0</v>
      </c>
      <c r="AB607" s="204">
        <v>0</v>
      </c>
      <c r="AC607" s="204">
        <v>0</v>
      </c>
      <c r="AD607" s="204">
        <v>0</v>
      </c>
      <c r="AE607" s="204">
        <v>0</v>
      </c>
      <c r="AF607" s="204">
        <v>0</v>
      </c>
      <c r="AG607" s="204">
        <v>0</v>
      </c>
      <c r="AH607" s="204">
        <v>0</v>
      </c>
      <c r="AI607" s="204">
        <v>0</v>
      </c>
      <c r="AJ607" s="204" t="s">
        <v>915</v>
      </c>
      <c r="AK607" s="204" t="s">
        <v>1261</v>
      </c>
      <c r="AL607" s="204" t="s">
        <v>213</v>
      </c>
      <c r="AM607" s="204" t="s">
        <v>1790</v>
      </c>
      <c r="AN607" s="204" t="s">
        <v>918</v>
      </c>
      <c r="AO607" s="204" t="s">
        <v>859</v>
      </c>
      <c r="AP607" s="204" t="s">
        <v>1795</v>
      </c>
      <c r="AQ607" s="204"/>
      <c r="AR607" s="204"/>
      <c r="AS607" s="204"/>
      <c r="AT607" s="204"/>
      <c r="AU607" s="204"/>
      <c r="AV607" s="204"/>
      <c r="AW607" s="204"/>
      <c r="AX607" s="204"/>
      <c r="AY607" s="204" t="str">
        <f t="shared" si="181"/>
        <v/>
      </c>
      <c r="AZ607" s="204" t="str">
        <f>IF(COUNTIF(AY:AY,AY607)=1,AY607,IF(AND(COUNTIF(AY:AY,AY607)&gt;1,COUNTIF(AZ$2:AZ606,AY607)&gt;=1),"",AY607))</f>
        <v/>
      </c>
      <c r="BA607" s="204" t="str">
        <v/>
      </c>
      <c r="BB607" s="204" t="str">
        <f>IF(BA607="","",MAX(BB$2:BB606)+1)</f>
        <v/>
      </c>
      <c r="BC607" s="204"/>
      <c r="BD607" s="204">
        <v>605</v>
      </c>
      <c r="BE607" s="204" t="str">
        <f t="shared" si="190"/>
        <v/>
      </c>
      <c r="BF607" s="204"/>
      <c r="BG607" s="204"/>
      <c r="BH607" s="204"/>
      <c r="BI607" s="204"/>
      <c r="BJ607" s="204"/>
      <c r="BK607" s="204"/>
      <c r="BL607" s="204"/>
      <c r="BM607" s="204"/>
      <c r="BN607" s="204"/>
      <c r="BO607" s="204"/>
      <c r="BP607" s="204"/>
      <c r="BQ607" s="204"/>
      <c r="BR607" s="204"/>
      <c r="BS607" s="204"/>
      <c r="BT607" s="204"/>
      <c r="BU607" s="104"/>
      <c r="BV607" s="202"/>
      <c r="BX607"/>
      <c r="BY607"/>
      <c r="BZ607"/>
      <c r="CA607"/>
      <c r="CB607"/>
      <c r="CD607"/>
      <c r="CO607" s="202">
        <v>606</v>
      </c>
    </row>
    <row r="608" spans="1:93" x14ac:dyDescent="0.25">
      <c r="A608" s="203" t="s">
        <v>1779</v>
      </c>
      <c r="B608" s="204" t="s">
        <v>1780</v>
      </c>
      <c r="C608" s="204" t="s">
        <v>1781</v>
      </c>
      <c r="D608" s="210" t="s">
        <v>885</v>
      </c>
      <c r="E608" s="204" t="s">
        <v>906</v>
      </c>
      <c r="F608" s="204" t="s">
        <v>1782</v>
      </c>
      <c r="G608" s="204" t="s">
        <v>908</v>
      </c>
      <c r="H608" s="204" t="s">
        <v>968</v>
      </c>
      <c r="I608" s="204" t="s">
        <v>910</v>
      </c>
      <c r="J608" s="204" t="s">
        <v>911</v>
      </c>
      <c r="K608" s="204" t="s">
        <v>891</v>
      </c>
      <c r="L608" s="204" t="s">
        <v>892</v>
      </c>
      <c r="M608" s="204" t="s">
        <v>213</v>
      </c>
      <c r="N608" s="204" t="s">
        <v>1783</v>
      </c>
      <c r="O608" s="204" t="s">
        <v>913</v>
      </c>
      <c r="P608" s="204" t="s">
        <v>895</v>
      </c>
      <c r="Q608" s="204" t="s">
        <v>1333</v>
      </c>
      <c r="R608" s="204">
        <v>0</v>
      </c>
      <c r="S608" s="204">
        <v>0</v>
      </c>
      <c r="T608" s="204">
        <v>18.28</v>
      </c>
      <c r="U608" s="204">
        <v>10</v>
      </c>
      <c r="V608" s="204">
        <v>0</v>
      </c>
      <c r="W608" s="204">
        <v>0</v>
      </c>
      <c r="X608" s="204">
        <v>0</v>
      </c>
      <c r="Y608" s="204">
        <v>0</v>
      </c>
      <c r="Z608" s="204">
        <v>0</v>
      </c>
      <c r="AA608" s="204">
        <v>0</v>
      </c>
      <c r="AB608" s="204">
        <v>0</v>
      </c>
      <c r="AC608" s="204">
        <v>0</v>
      </c>
      <c r="AD608" s="204">
        <v>0</v>
      </c>
      <c r="AE608" s="204">
        <v>0</v>
      </c>
      <c r="AF608" s="204">
        <v>0</v>
      </c>
      <c r="AG608" s="204">
        <v>0</v>
      </c>
      <c r="AH608" s="204">
        <v>0</v>
      </c>
      <c r="AI608" s="204">
        <v>0</v>
      </c>
      <c r="AJ608" s="204" t="s">
        <v>915</v>
      </c>
      <c r="AK608" s="204" t="s">
        <v>1261</v>
      </c>
      <c r="AL608" s="204" t="s">
        <v>213</v>
      </c>
      <c r="AM608" s="204" t="s">
        <v>1296</v>
      </c>
      <c r="AN608" s="204" t="s">
        <v>918</v>
      </c>
      <c r="AO608" s="204" t="s">
        <v>859</v>
      </c>
      <c r="AP608" s="204" t="s">
        <v>1317</v>
      </c>
      <c r="AQ608" s="204"/>
      <c r="AR608" s="204"/>
      <c r="AS608" s="204"/>
      <c r="AT608" s="204"/>
      <c r="AU608" s="204"/>
      <c r="AV608" s="204"/>
      <c r="AW608" s="204"/>
      <c r="AX608" s="204"/>
      <c r="AY608" s="204" t="str">
        <f t="shared" si="181"/>
        <v/>
      </c>
      <c r="AZ608" s="204" t="str">
        <f>IF(COUNTIF(AY:AY,AY608)=1,AY608,IF(AND(COUNTIF(AY:AY,AY608)&gt;1,COUNTIF(AZ$2:AZ607,AY608)&gt;=1),"",AY608))</f>
        <v/>
      </c>
      <c r="BA608" s="204" t="str">
        <v/>
      </c>
      <c r="BB608" s="204" t="str">
        <f>IF(BA608="","",MAX(BB$2:BB607)+1)</f>
        <v/>
      </c>
      <c r="BC608" s="204"/>
      <c r="BD608" s="204"/>
      <c r="BE608" s="204"/>
      <c r="BF608" s="204"/>
      <c r="BG608" s="204"/>
      <c r="BH608" s="204"/>
      <c r="BI608" s="204"/>
      <c r="BJ608" s="204"/>
      <c r="BK608" s="204"/>
      <c r="BL608" s="204"/>
      <c r="BM608" s="204"/>
      <c r="BN608" s="204"/>
      <c r="BO608" s="204"/>
      <c r="BP608" s="204"/>
      <c r="BQ608" s="204"/>
      <c r="BR608" s="204"/>
      <c r="BS608" s="204"/>
      <c r="BT608" s="204"/>
      <c r="BU608" s="104"/>
      <c r="BV608" s="202"/>
      <c r="BX608"/>
      <c r="BY608"/>
      <c r="BZ608"/>
      <c r="CA608"/>
      <c r="CB608"/>
      <c r="CD608"/>
      <c r="CO608" s="202">
        <v>607</v>
      </c>
    </row>
    <row r="609" spans="1:93" x14ac:dyDescent="0.25">
      <c r="A609" s="203" t="s">
        <v>1527</v>
      </c>
      <c r="B609" s="204" t="s">
        <v>1528</v>
      </c>
      <c r="C609" s="204" t="s">
        <v>1529</v>
      </c>
      <c r="D609" s="210" t="s">
        <v>851</v>
      </c>
      <c r="E609" s="204" t="s">
        <v>852</v>
      </c>
      <c r="F609" s="204" t="s">
        <v>97</v>
      </c>
      <c r="G609" s="204" t="s">
        <v>853</v>
      </c>
      <c r="H609" s="204" t="s">
        <v>890</v>
      </c>
      <c r="I609" s="204" t="s">
        <v>853</v>
      </c>
      <c r="J609" s="204" t="s">
        <v>870</v>
      </c>
      <c r="K609" s="204" t="s">
        <v>871</v>
      </c>
      <c r="L609" s="204" t="s">
        <v>1044</v>
      </c>
      <c r="M609" s="204" t="s">
        <v>213</v>
      </c>
      <c r="N609" s="204" t="s">
        <v>959</v>
      </c>
      <c r="O609" s="204" t="s">
        <v>858</v>
      </c>
      <c r="P609" s="204" t="s">
        <v>859</v>
      </c>
      <c r="Q609" s="204" t="s">
        <v>966</v>
      </c>
      <c r="R609" s="204">
        <v>20</v>
      </c>
      <c r="S609" s="204">
        <v>5</v>
      </c>
      <c r="T609" s="204">
        <v>0</v>
      </c>
      <c r="U609" s="204">
        <v>0</v>
      </c>
      <c r="V609" s="204">
        <v>20</v>
      </c>
      <c r="W609" s="204">
        <v>5</v>
      </c>
      <c r="X609" s="204">
        <v>0</v>
      </c>
      <c r="Y609" s="204">
        <v>0</v>
      </c>
      <c r="Z609" s="204">
        <v>0</v>
      </c>
      <c r="AA609" s="204">
        <v>0</v>
      </c>
      <c r="AB609" s="204">
        <v>20</v>
      </c>
      <c r="AC609" s="204">
        <v>5</v>
      </c>
      <c r="AD609" s="204">
        <v>20</v>
      </c>
      <c r="AE609" s="204">
        <v>5</v>
      </c>
      <c r="AF609" s="204">
        <v>0</v>
      </c>
      <c r="AG609" s="204">
        <v>0</v>
      </c>
      <c r="AH609" s="204">
        <v>0</v>
      </c>
      <c r="AI609" s="204">
        <v>0</v>
      </c>
      <c r="AJ609" s="204" t="s">
        <v>875</v>
      </c>
      <c r="AK609" s="204" t="s">
        <v>876</v>
      </c>
      <c r="AL609" s="204" t="s">
        <v>213</v>
      </c>
      <c r="AM609" s="204" t="s">
        <v>877</v>
      </c>
      <c r="AN609" s="204" t="s">
        <v>858</v>
      </c>
      <c r="AO609" s="204" t="s">
        <v>859</v>
      </c>
      <c r="AP609" s="204" t="s">
        <v>882</v>
      </c>
      <c r="AQ609" s="204"/>
      <c r="AR609" s="204"/>
      <c r="AS609" s="204"/>
      <c r="AT609" s="204"/>
      <c r="AU609" s="204"/>
      <c r="AV609" s="204"/>
      <c r="AW609" s="204"/>
      <c r="AX609" s="204"/>
      <c r="AY609" s="204" t="str">
        <f t="shared" si="181"/>
        <v>HISTACLINE</v>
      </c>
      <c r="AZ609" s="204" t="str">
        <f>IF(COUNTIF(AY:AY,AY609)=1,AY609,IF(AND(COUNTIF(AY:AY,AY609)&gt;1,COUNTIF(AZ$2:AZ608,AY609)&gt;=1),"",AY609))</f>
        <v>HISTACLINE</v>
      </c>
      <c r="BA609" s="204" t="str">
        <v/>
      </c>
      <c r="BB609" s="204" t="str">
        <f>IF(BA609="","",MAX(BB$2:BB608)+1)</f>
        <v/>
      </c>
      <c r="BC609" s="204"/>
      <c r="BD609" s="204"/>
      <c r="BE609" s="204"/>
      <c r="BF609" s="204"/>
      <c r="BG609" s="204"/>
      <c r="BH609" s="204"/>
      <c r="BI609" s="204"/>
      <c r="BJ609" s="204"/>
      <c r="BK609" s="204"/>
      <c r="BL609" s="204"/>
      <c r="BM609" s="204"/>
      <c r="BN609" s="204"/>
      <c r="BO609" s="204"/>
      <c r="BP609" s="204"/>
      <c r="BQ609" s="204"/>
      <c r="BR609" s="204"/>
      <c r="BS609" s="204"/>
      <c r="BT609" s="204"/>
      <c r="BU609" s="104"/>
      <c r="BV609" s="202"/>
      <c r="BX609"/>
      <c r="BY609"/>
      <c r="BZ609"/>
      <c r="CA609"/>
      <c r="CB609"/>
      <c r="CD609"/>
      <c r="CO609" s="202">
        <v>608</v>
      </c>
    </row>
    <row r="610" spans="1:93" x14ac:dyDescent="0.25">
      <c r="A610" s="203" t="s">
        <v>1527</v>
      </c>
      <c r="B610" s="204" t="s">
        <v>1530</v>
      </c>
      <c r="C610" s="204" t="s">
        <v>1531</v>
      </c>
      <c r="D610" s="210" t="s">
        <v>863</v>
      </c>
      <c r="E610" s="204" t="s">
        <v>852</v>
      </c>
      <c r="F610" s="204" t="s">
        <v>97</v>
      </c>
      <c r="G610" s="204" t="s">
        <v>853</v>
      </c>
      <c r="H610" s="204" t="s">
        <v>890</v>
      </c>
      <c r="I610" s="204" t="s">
        <v>853</v>
      </c>
      <c r="J610" s="204" t="s">
        <v>870</v>
      </c>
      <c r="K610" s="204" t="s">
        <v>871</v>
      </c>
      <c r="L610" s="204" t="s">
        <v>1044</v>
      </c>
      <c r="M610" s="204" t="s">
        <v>213</v>
      </c>
      <c r="N610" s="204" t="s">
        <v>959</v>
      </c>
      <c r="O610" s="204" t="s">
        <v>858</v>
      </c>
      <c r="P610" s="204" t="s">
        <v>859</v>
      </c>
      <c r="Q610" s="204" t="s">
        <v>868</v>
      </c>
      <c r="R610" s="204">
        <v>20</v>
      </c>
      <c r="S610" s="204">
        <v>5</v>
      </c>
      <c r="T610" s="204">
        <v>0</v>
      </c>
      <c r="U610" s="204">
        <v>0</v>
      </c>
      <c r="V610" s="204">
        <v>20</v>
      </c>
      <c r="W610" s="204">
        <v>5</v>
      </c>
      <c r="X610" s="204">
        <v>0</v>
      </c>
      <c r="Y610" s="204">
        <v>0</v>
      </c>
      <c r="Z610" s="204">
        <v>0</v>
      </c>
      <c r="AA610" s="204">
        <v>0</v>
      </c>
      <c r="AB610" s="204">
        <v>20</v>
      </c>
      <c r="AC610" s="204">
        <v>5</v>
      </c>
      <c r="AD610" s="204">
        <v>20</v>
      </c>
      <c r="AE610" s="204">
        <v>5</v>
      </c>
      <c r="AF610" s="204">
        <v>0</v>
      </c>
      <c r="AG610" s="204">
        <v>0</v>
      </c>
      <c r="AH610" s="204">
        <v>0</v>
      </c>
      <c r="AI610" s="204">
        <v>0</v>
      </c>
      <c r="AJ610" s="204" t="s">
        <v>875</v>
      </c>
      <c r="AK610" s="204" t="s">
        <v>876</v>
      </c>
      <c r="AL610" s="204" t="s">
        <v>213</v>
      </c>
      <c r="AM610" s="204" t="s">
        <v>877</v>
      </c>
      <c r="AN610" s="204" t="s">
        <v>858</v>
      </c>
      <c r="AO610" s="204" t="s">
        <v>859</v>
      </c>
      <c r="AP610" s="204" t="s">
        <v>886</v>
      </c>
      <c r="AQ610" s="204"/>
      <c r="AR610" s="204"/>
      <c r="AS610" s="204"/>
      <c r="AT610" s="204"/>
      <c r="AU610" s="204"/>
      <c r="AV610" s="204"/>
      <c r="AW610" s="204"/>
      <c r="AX610" s="204"/>
      <c r="AY610" s="204" t="str">
        <f t="shared" si="181"/>
        <v>HISTACLINE</v>
      </c>
      <c r="AZ610" s="204" t="str">
        <f>IF(COUNTIF(AY:AY,AY610)=1,AY610,IF(AND(COUNTIF(AY:AY,AY610)&gt;1,COUNTIF(AZ$2:AZ609,AY610)&gt;=1),"",AY610))</f>
        <v/>
      </c>
      <c r="BA610" s="204" t="str">
        <v/>
      </c>
      <c r="BB610" s="204" t="str">
        <f>IF(BA610="","",MAX(BB$2:BB609)+1)</f>
        <v/>
      </c>
      <c r="BC610" s="204"/>
      <c r="BD610" s="204"/>
      <c r="BE610" s="204"/>
      <c r="BF610" s="204"/>
      <c r="BG610" s="204"/>
      <c r="BH610" s="204"/>
      <c r="BI610" s="204"/>
      <c r="BJ610" s="204"/>
      <c r="BK610" s="204"/>
      <c r="BL610" s="204"/>
      <c r="BM610" s="204"/>
      <c r="BN610" s="204"/>
      <c r="BO610" s="204"/>
      <c r="BP610" s="204"/>
      <c r="BQ610" s="204"/>
      <c r="BR610" s="204"/>
      <c r="BS610" s="204"/>
      <c r="BT610" s="204"/>
      <c r="BU610" s="104"/>
      <c r="BV610" s="202"/>
      <c r="BX610"/>
      <c r="BY610"/>
      <c r="BZ610"/>
      <c r="CA610"/>
      <c r="CB610"/>
      <c r="CD610"/>
      <c r="CO610" s="202">
        <v>609</v>
      </c>
    </row>
    <row r="611" spans="1:93" x14ac:dyDescent="0.25">
      <c r="A611" s="203" t="s">
        <v>3679</v>
      </c>
      <c r="B611" s="204" t="s">
        <v>3680</v>
      </c>
      <c r="C611" s="204" t="s">
        <v>1999</v>
      </c>
      <c r="D611" s="210" t="s">
        <v>923</v>
      </c>
      <c r="E611" s="204" t="s">
        <v>924</v>
      </c>
      <c r="F611" s="204" t="s">
        <v>417</v>
      </c>
      <c r="G611" s="204" t="s">
        <v>925</v>
      </c>
      <c r="H611" s="204" t="s">
        <v>1380</v>
      </c>
      <c r="I611" s="204" t="s">
        <v>910</v>
      </c>
      <c r="J611" s="204" t="s">
        <v>855</v>
      </c>
      <c r="K611" s="204" t="s">
        <v>855</v>
      </c>
      <c r="L611" s="204" t="s">
        <v>2299</v>
      </c>
      <c r="M611" s="204" t="s">
        <v>213</v>
      </c>
      <c r="N611" s="204" t="s">
        <v>1004</v>
      </c>
      <c r="O611" s="204" t="s">
        <v>992</v>
      </c>
      <c r="P611" s="204" t="s">
        <v>859</v>
      </c>
      <c r="Q611" s="204" t="s">
        <v>1004</v>
      </c>
      <c r="R611" s="204">
        <v>0</v>
      </c>
      <c r="S611" s="204">
        <v>0</v>
      </c>
      <c r="T611" s="204">
        <v>0</v>
      </c>
      <c r="U611" s="204">
        <v>0</v>
      </c>
      <c r="V611" s="204">
        <v>0</v>
      </c>
      <c r="W611" s="204">
        <v>0</v>
      </c>
      <c r="X611" s="204">
        <v>0</v>
      </c>
      <c r="Y611" s="204">
        <v>0</v>
      </c>
      <c r="Z611" s="204">
        <v>0</v>
      </c>
      <c r="AA611" s="204">
        <v>0</v>
      </c>
      <c r="AB611" s="204">
        <v>0</v>
      </c>
      <c r="AC611" s="204">
        <v>0</v>
      </c>
      <c r="AD611" s="204">
        <v>10</v>
      </c>
      <c r="AE611" s="204">
        <v>5</v>
      </c>
      <c r="AF611" s="204">
        <v>20</v>
      </c>
      <c r="AG611" s="204">
        <v>5</v>
      </c>
      <c r="AH611" s="204">
        <v>0</v>
      </c>
      <c r="AI611" s="204">
        <v>0</v>
      </c>
      <c r="AJ611" s="204"/>
      <c r="AK611" s="204"/>
      <c r="AL611" s="204"/>
      <c r="AM611" s="204"/>
      <c r="AN611" s="204"/>
      <c r="AO611" s="204"/>
      <c r="AP611" s="204"/>
      <c r="AQ611" s="204"/>
      <c r="AR611" s="204"/>
      <c r="AS611" s="204"/>
      <c r="AT611" s="204"/>
      <c r="AU611" s="204"/>
      <c r="AV611" s="204"/>
      <c r="AW611" s="204"/>
      <c r="AX611" s="204"/>
      <c r="AY611" s="204" t="str">
        <f t="shared" si="181"/>
        <v>HYDRODOXX 500 MG/G POUDRE POUR ADMINISTRATION DANS L'EAU DE BOISSON POUR POULETS ET PORCS</v>
      </c>
      <c r="AZ611" s="204" t="str">
        <f>IF(COUNTIF(AY:AY,AY611)=1,AY611,IF(AND(COUNTIF(AY:AY,AY611)&gt;1,COUNTIF(AZ$2:AZ610,AY611)&gt;=1),"",AY611))</f>
        <v>HYDRODOXX 500 MG/G POUDRE POUR ADMINISTRATION DANS L'EAU DE BOISSON POUR POULETS ET PORCS</v>
      </c>
      <c r="BA611" s="204" t="str">
        <v/>
      </c>
      <c r="BB611" s="204" t="str">
        <f>IF(BA611="","",MAX(BB$2:BB610)+1)</f>
        <v/>
      </c>
      <c r="BC611" s="204"/>
      <c r="BD611" s="204"/>
      <c r="BE611" s="204"/>
      <c r="BF611" s="204"/>
      <c r="BG611" s="204"/>
      <c r="BH611" s="204"/>
      <c r="BI611" s="204"/>
      <c r="BJ611" s="204"/>
      <c r="BK611" s="204"/>
      <c r="BL611" s="204"/>
      <c r="BM611" s="204"/>
      <c r="BN611" s="204"/>
      <c r="BO611" s="204"/>
      <c r="BP611" s="204"/>
      <c r="BQ611" s="204"/>
      <c r="BR611" s="204"/>
      <c r="BS611" s="204"/>
      <c r="BT611" s="204"/>
      <c r="BU611" s="104"/>
      <c r="BV611" s="202"/>
      <c r="BX611"/>
      <c r="BY611"/>
      <c r="BZ611"/>
      <c r="CA611"/>
      <c r="CB611"/>
      <c r="CD611"/>
      <c r="CO611" s="202">
        <v>610</v>
      </c>
    </row>
    <row r="612" spans="1:93" x14ac:dyDescent="0.25">
      <c r="A612" s="203" t="s">
        <v>3198</v>
      </c>
      <c r="B612" s="204" t="s">
        <v>3199</v>
      </c>
      <c r="C612" s="204" t="s">
        <v>3200</v>
      </c>
      <c r="D612" s="210" t="s">
        <v>1071</v>
      </c>
      <c r="E612" s="204" t="s">
        <v>852</v>
      </c>
      <c r="F612" s="204" t="s">
        <v>3201</v>
      </c>
      <c r="G612" s="204" t="s">
        <v>1331</v>
      </c>
      <c r="H612" s="4" t="s">
        <v>909</v>
      </c>
      <c r="I612" s="204" t="s">
        <v>910</v>
      </c>
      <c r="J612" s="204" t="s">
        <v>2559</v>
      </c>
      <c r="K612" s="204" t="s">
        <v>2559</v>
      </c>
      <c r="L612" s="204" t="s">
        <v>3202</v>
      </c>
      <c r="M612" s="204" t="s">
        <v>213</v>
      </c>
      <c r="N612" s="204" t="s">
        <v>3203</v>
      </c>
      <c r="O612" s="204" t="s">
        <v>858</v>
      </c>
      <c r="P612" s="204" t="s">
        <v>859</v>
      </c>
      <c r="Q612" s="204" t="s">
        <v>3204</v>
      </c>
      <c r="R612" s="204">
        <v>0</v>
      </c>
      <c r="S612" s="204">
        <v>0</v>
      </c>
      <c r="T612" s="204">
        <v>15</v>
      </c>
      <c r="U612" s="204">
        <v>10</v>
      </c>
      <c r="V612" s="204">
        <v>15</v>
      </c>
      <c r="W612" s="204">
        <v>10</v>
      </c>
      <c r="X612" s="204">
        <v>0</v>
      </c>
      <c r="Y612" s="204">
        <v>0</v>
      </c>
      <c r="Z612" s="204">
        <v>0</v>
      </c>
      <c r="AA612" s="204">
        <v>0</v>
      </c>
      <c r="AB612" s="204">
        <v>0</v>
      </c>
      <c r="AC612" s="204">
        <v>0</v>
      </c>
      <c r="AD612" s="204">
        <v>0</v>
      </c>
      <c r="AE612" s="204">
        <v>0</v>
      </c>
      <c r="AF612" s="204">
        <v>0</v>
      </c>
      <c r="AG612" s="204">
        <v>0</v>
      </c>
      <c r="AH612" s="204">
        <v>0</v>
      </c>
      <c r="AI612" s="204">
        <v>0</v>
      </c>
      <c r="AJ612" s="204"/>
      <c r="AK612" s="204"/>
      <c r="AL612" s="204"/>
      <c r="AM612" s="204"/>
      <c r="AN612" s="204"/>
      <c r="AO612" s="204"/>
      <c r="AP612" s="204"/>
      <c r="AQ612" s="204"/>
      <c r="AR612" s="204"/>
      <c r="AS612" s="204"/>
      <c r="AT612" s="204"/>
      <c r="AU612" s="204"/>
      <c r="AV612" s="204"/>
      <c r="AW612" s="204"/>
      <c r="AX612" s="204"/>
      <c r="AY612" s="204" t="str">
        <f t="shared" si="181"/>
        <v/>
      </c>
      <c r="AZ612" s="204" t="str">
        <f>IF(COUNTIF(AY:AY,AY612)=1,AY612,IF(AND(COUNTIF(AY:AY,AY612)&gt;1,COUNTIF(AZ$2:AZ611,AY612)&gt;=1),"",AY612))</f>
        <v/>
      </c>
      <c r="BA612" s="204" t="str">
        <v/>
      </c>
      <c r="BB612" s="204" t="str">
        <f>IF(BA612="","",MAX(BB$2:BB611)+1)</f>
        <v/>
      </c>
      <c r="BC612" s="204"/>
      <c r="BD612" s="204"/>
      <c r="BE612" s="204"/>
      <c r="BF612" s="204"/>
      <c r="BG612" s="204"/>
      <c r="BH612" s="204"/>
      <c r="BI612" s="204"/>
      <c r="BJ612" s="204"/>
      <c r="BK612" s="204"/>
      <c r="BL612" s="204"/>
      <c r="BM612" s="204"/>
      <c r="BN612" s="204"/>
      <c r="BO612" s="204"/>
      <c r="BP612" s="204"/>
      <c r="BQ612" s="204"/>
      <c r="BR612" s="204"/>
      <c r="BS612" s="204"/>
      <c r="BT612" s="204"/>
      <c r="BU612" s="104"/>
      <c r="BV612" s="202"/>
      <c r="BX612"/>
      <c r="BY612"/>
      <c r="BZ612"/>
      <c r="CA612"/>
      <c r="CB612"/>
      <c r="CD612"/>
      <c r="CO612" s="202">
        <v>611</v>
      </c>
    </row>
    <row r="613" spans="1:93" x14ac:dyDescent="0.25">
      <c r="A613" s="203" t="s">
        <v>2337</v>
      </c>
      <c r="B613" s="204" t="s">
        <v>2338</v>
      </c>
      <c r="C613" s="204" t="s">
        <v>1433</v>
      </c>
      <c r="D613" s="210" t="s">
        <v>1054</v>
      </c>
      <c r="E613" s="204" t="s">
        <v>924</v>
      </c>
      <c r="F613" s="204" t="s">
        <v>418</v>
      </c>
      <c r="G613" s="204" t="s">
        <v>1171</v>
      </c>
      <c r="H613" s="204" t="s">
        <v>2339</v>
      </c>
      <c r="I613" s="204" t="s">
        <v>1173</v>
      </c>
      <c r="J613" s="204" t="s">
        <v>1692</v>
      </c>
      <c r="K613" s="204" t="s">
        <v>1692</v>
      </c>
      <c r="L613" s="204" t="s">
        <v>1693</v>
      </c>
      <c r="M613" s="204" t="s">
        <v>213</v>
      </c>
      <c r="N613" s="204" t="s">
        <v>1327</v>
      </c>
      <c r="O613" s="204" t="s">
        <v>992</v>
      </c>
      <c r="P613" s="204" t="s">
        <v>859</v>
      </c>
      <c r="Q613" s="204" t="s">
        <v>2340</v>
      </c>
      <c r="R613" s="204">
        <v>0</v>
      </c>
      <c r="S613" s="204">
        <v>0</v>
      </c>
      <c r="T613" s="204">
        <v>0</v>
      </c>
      <c r="U613" s="204">
        <v>0</v>
      </c>
      <c r="V613" s="204">
        <v>0</v>
      </c>
      <c r="W613" s="204">
        <v>0</v>
      </c>
      <c r="X613" s="204">
        <v>12</v>
      </c>
      <c r="Y613" s="204">
        <v>7</v>
      </c>
      <c r="Z613" s="204">
        <v>0</v>
      </c>
      <c r="AA613" s="204">
        <v>0</v>
      </c>
      <c r="AB613" s="204">
        <v>0</v>
      </c>
      <c r="AC613" s="204">
        <v>0</v>
      </c>
      <c r="AD613" s="204">
        <v>0</v>
      </c>
      <c r="AE613" s="204">
        <v>0</v>
      </c>
      <c r="AF613" s="204">
        <v>0</v>
      </c>
      <c r="AG613" s="204">
        <v>0</v>
      </c>
      <c r="AH613" s="204">
        <v>0</v>
      </c>
      <c r="AI613" s="204">
        <v>0</v>
      </c>
      <c r="AJ613" s="204"/>
      <c r="AK613" s="204"/>
      <c r="AL613" s="204"/>
      <c r="AM613" s="204"/>
      <c r="AN613" s="204"/>
      <c r="AO613" s="204"/>
      <c r="AP613" s="204"/>
      <c r="AQ613" s="204"/>
      <c r="AR613" s="204"/>
      <c r="AS613" s="204"/>
      <c r="AT613" s="204"/>
      <c r="AU613" s="204"/>
      <c r="AV613" s="204"/>
      <c r="AW613" s="204"/>
      <c r="AX613" s="204"/>
      <c r="AY613" s="204" t="str">
        <f t="shared" si="181"/>
        <v>INOXYL ACIDE OXOLINIQUE 240 SALMONIDES</v>
      </c>
      <c r="AZ613" s="204" t="str">
        <f>IF(COUNTIF(AY:AY,AY613)=1,AY613,IF(AND(COUNTIF(AY:AY,AY613)&gt;1,COUNTIF(AZ$2:AZ612,AY613)&gt;=1),"",AY613))</f>
        <v>INOXYL ACIDE OXOLINIQUE 240 SALMONIDES</v>
      </c>
      <c r="BA613" s="204" t="str">
        <v/>
      </c>
      <c r="BB613" s="204" t="str">
        <f>IF(BA613="","",MAX(BB$2:BB612)+1)</f>
        <v/>
      </c>
      <c r="BC613" s="204"/>
      <c r="BD613" s="204"/>
      <c r="BE613" s="204"/>
      <c r="BF613" s="204"/>
      <c r="BG613" s="204"/>
      <c r="BH613" s="204"/>
      <c r="BI613" s="204"/>
      <c r="BJ613" s="204"/>
      <c r="BK613" s="204"/>
      <c r="BL613" s="204"/>
      <c r="BM613" s="204"/>
      <c r="BN613" s="204"/>
      <c r="BO613" s="204"/>
      <c r="BP613" s="204"/>
      <c r="BQ613" s="204"/>
      <c r="BR613" s="204"/>
      <c r="BS613" s="204"/>
      <c r="BT613" s="204"/>
      <c r="BU613" s="104"/>
      <c r="BV613" s="202"/>
      <c r="BX613"/>
      <c r="BY613"/>
      <c r="BZ613"/>
      <c r="CA613"/>
      <c r="CB613"/>
      <c r="CD613"/>
      <c r="CO613" s="202">
        <v>612</v>
      </c>
    </row>
    <row r="614" spans="1:93" x14ac:dyDescent="0.25">
      <c r="A614" s="203" t="s">
        <v>2371</v>
      </c>
      <c r="B614" s="204" t="s">
        <v>2372</v>
      </c>
      <c r="C614" s="204" t="s">
        <v>2373</v>
      </c>
      <c r="D614" s="210" t="s">
        <v>1275</v>
      </c>
      <c r="E614" s="204" t="s">
        <v>906</v>
      </c>
      <c r="F614" s="204" t="s">
        <v>419</v>
      </c>
      <c r="G614" s="204" t="s">
        <v>908</v>
      </c>
      <c r="H614" s="204" t="s">
        <v>173</v>
      </c>
      <c r="I614" s="204" t="s">
        <v>910</v>
      </c>
      <c r="J614" s="204" t="s">
        <v>1692</v>
      </c>
      <c r="K614" s="204" t="s">
        <v>1692</v>
      </c>
      <c r="L614" s="204" t="s">
        <v>1693</v>
      </c>
      <c r="M614" s="204" t="s">
        <v>213</v>
      </c>
      <c r="N614" s="204" t="s">
        <v>2374</v>
      </c>
      <c r="O614" s="204" t="s">
        <v>918</v>
      </c>
      <c r="P614" s="204" t="s">
        <v>859</v>
      </c>
      <c r="Q614" s="204" t="s">
        <v>2375</v>
      </c>
      <c r="R614" s="204">
        <v>14.4</v>
      </c>
      <c r="S614" s="204">
        <v>5</v>
      </c>
      <c r="T614" s="204">
        <v>0</v>
      </c>
      <c r="U614" s="204">
        <v>0</v>
      </c>
      <c r="V614" s="204">
        <v>0</v>
      </c>
      <c r="W614" s="204">
        <v>0</v>
      </c>
      <c r="X614" s="204">
        <v>0</v>
      </c>
      <c r="Y614" s="204">
        <v>0</v>
      </c>
      <c r="Z614" s="204">
        <v>0</v>
      </c>
      <c r="AA614" s="204">
        <v>0</v>
      </c>
      <c r="AB614" s="204">
        <v>14.4</v>
      </c>
      <c r="AC614" s="204">
        <v>5</v>
      </c>
      <c r="AD614" s="204">
        <v>0</v>
      </c>
      <c r="AE614" s="204">
        <v>0</v>
      </c>
      <c r="AF614" s="204">
        <v>0</v>
      </c>
      <c r="AG614" s="204">
        <v>0</v>
      </c>
      <c r="AH614" s="204">
        <v>0</v>
      </c>
      <c r="AI614" s="204">
        <v>0</v>
      </c>
      <c r="AJ614" s="204"/>
      <c r="AK614" s="204"/>
      <c r="AL614" s="204"/>
      <c r="AM614" s="204"/>
      <c r="AN614" s="204"/>
      <c r="AO614" s="204"/>
      <c r="AP614" s="204"/>
      <c r="AQ614" s="204"/>
      <c r="AR614" s="204"/>
      <c r="AS614" s="204"/>
      <c r="AT614" s="204"/>
      <c r="AU614" s="204"/>
      <c r="AV614" s="204"/>
      <c r="AW614" s="204"/>
      <c r="AX614" s="204"/>
      <c r="AY614" s="204" t="str">
        <f t="shared" si="181"/>
        <v>INOXYL BOLUS</v>
      </c>
      <c r="AZ614" s="204" t="str">
        <f>IF(COUNTIF(AY:AY,AY614)=1,AY614,IF(AND(COUNTIF(AY:AY,AY614)&gt;1,COUNTIF(AZ$2:AZ613,AY614)&gt;=1),"",AY614))</f>
        <v>INOXYL BOLUS</v>
      </c>
      <c r="BA614" s="204" t="str">
        <v/>
      </c>
      <c r="BB614" s="204" t="str">
        <f>IF(BA614="","",MAX(BB$2:BB613)+1)</f>
        <v/>
      </c>
      <c r="BC614" s="204"/>
      <c r="BD614" s="204"/>
      <c r="BE614" s="204"/>
      <c r="BF614" s="204"/>
      <c r="BG614" s="204"/>
      <c r="BH614" s="204"/>
      <c r="BI614" s="204"/>
      <c r="BJ614" s="204"/>
      <c r="BK614" s="204"/>
      <c r="BL614" s="204"/>
      <c r="BM614" s="204"/>
      <c r="BN614" s="204"/>
      <c r="BO614" s="204"/>
      <c r="BP614" s="204"/>
      <c r="BQ614" s="204"/>
      <c r="BR614" s="204"/>
      <c r="BS614" s="204"/>
      <c r="BT614" s="204"/>
      <c r="BU614" s="104"/>
      <c r="BV614" s="202"/>
      <c r="BX614"/>
      <c r="BY614"/>
      <c r="BZ614"/>
      <c r="CA614"/>
      <c r="CB614"/>
      <c r="CD614"/>
      <c r="CO614" s="202">
        <v>613</v>
      </c>
    </row>
    <row r="615" spans="1:93" x14ac:dyDescent="0.25">
      <c r="A615" s="203" t="s">
        <v>2454</v>
      </c>
      <c r="B615" s="204" t="s">
        <v>2455</v>
      </c>
      <c r="C615" s="204" t="s">
        <v>2456</v>
      </c>
      <c r="D615" s="210" t="s">
        <v>1267</v>
      </c>
      <c r="E615" s="204" t="s">
        <v>852</v>
      </c>
      <c r="F615" s="204" t="s">
        <v>420</v>
      </c>
      <c r="G615" s="204" t="s">
        <v>1331</v>
      </c>
      <c r="H615" s="204" t="s">
        <v>174</v>
      </c>
      <c r="I615" s="204" t="s">
        <v>910</v>
      </c>
      <c r="J615" s="204" t="s">
        <v>1692</v>
      </c>
      <c r="K615" s="204" t="s">
        <v>1692</v>
      </c>
      <c r="L615" s="204" t="s">
        <v>1693</v>
      </c>
      <c r="M615" s="204" t="s">
        <v>213</v>
      </c>
      <c r="N615" s="204" t="s">
        <v>966</v>
      </c>
      <c r="O615" s="204" t="s">
        <v>858</v>
      </c>
      <c r="P615" s="204" t="s">
        <v>859</v>
      </c>
      <c r="Q615" s="204" t="s">
        <v>1423</v>
      </c>
      <c r="R615" s="204">
        <v>0</v>
      </c>
      <c r="S615" s="204">
        <v>0</v>
      </c>
      <c r="T615" s="204">
        <v>0</v>
      </c>
      <c r="U615" s="204">
        <v>0</v>
      </c>
      <c r="V615" s="204">
        <v>0</v>
      </c>
      <c r="W615" s="204">
        <v>0</v>
      </c>
      <c r="X615" s="204">
        <v>0</v>
      </c>
      <c r="Y615" s="204">
        <v>0</v>
      </c>
      <c r="Z615" s="204">
        <v>0</v>
      </c>
      <c r="AA615" s="204">
        <v>0</v>
      </c>
      <c r="AB615" s="204">
        <v>0</v>
      </c>
      <c r="AC615" s="204">
        <v>0</v>
      </c>
      <c r="AD615" s="204">
        <v>40</v>
      </c>
      <c r="AE615" s="204">
        <v>2</v>
      </c>
      <c r="AF615" s="204">
        <v>0</v>
      </c>
      <c r="AG615" s="204">
        <v>0</v>
      </c>
      <c r="AH615" s="204">
        <v>0</v>
      </c>
      <c r="AI615" s="204">
        <v>0</v>
      </c>
      <c r="AJ615" s="204"/>
      <c r="AK615" s="204"/>
      <c r="AL615" s="204"/>
      <c r="AM615" s="204"/>
      <c r="AN615" s="204"/>
      <c r="AO615" s="204"/>
      <c r="AP615" s="204"/>
      <c r="AQ615" s="204"/>
      <c r="AR615" s="204"/>
      <c r="AS615" s="204"/>
      <c r="AT615" s="204"/>
      <c r="AU615" s="204"/>
      <c r="AV615" s="204"/>
      <c r="AW615" s="204"/>
      <c r="AX615" s="204"/>
      <c r="AY615" s="204" t="str">
        <f t="shared" si="181"/>
        <v>INOXYL PATE ORALE</v>
      </c>
      <c r="AZ615" s="204" t="str">
        <f>IF(COUNTIF(AY:AY,AY615)=1,AY615,IF(AND(COUNTIF(AY:AY,AY615)&gt;1,COUNTIF(AZ$2:AZ614,AY615)&gt;=1),"",AY615))</f>
        <v>INOXYL PATE ORALE</v>
      </c>
      <c r="BA615" s="204" t="str">
        <v/>
      </c>
      <c r="BB615" s="204" t="str">
        <f>IF(BA615="","",MAX(BB$2:BB614)+1)</f>
        <v/>
      </c>
      <c r="BC615" s="204"/>
      <c r="BD615" s="204"/>
      <c r="BE615" s="204"/>
      <c r="BF615" s="204"/>
      <c r="BG615" s="204"/>
      <c r="BH615" s="204"/>
      <c r="BI615" s="204"/>
      <c r="BJ615" s="204"/>
      <c r="BK615" s="204"/>
      <c r="BL615" s="204"/>
      <c r="BM615" s="204"/>
      <c r="BN615" s="204"/>
      <c r="BO615" s="204"/>
      <c r="BP615" s="204"/>
      <c r="BQ615" s="204"/>
      <c r="BR615" s="204"/>
      <c r="BS615" s="204"/>
      <c r="BT615" s="204"/>
      <c r="BU615" s="104"/>
      <c r="BV615" s="202"/>
      <c r="BX615"/>
      <c r="BY615"/>
      <c r="BZ615"/>
      <c r="CA615"/>
      <c r="CB615"/>
      <c r="CD615"/>
      <c r="CO615" s="202">
        <v>614</v>
      </c>
    </row>
    <row r="616" spans="1:93" x14ac:dyDescent="0.25">
      <c r="A616" s="203" t="s">
        <v>2287</v>
      </c>
      <c r="B616" s="204" t="s">
        <v>2288</v>
      </c>
      <c r="C616" s="204" t="s">
        <v>1722</v>
      </c>
      <c r="D616" s="210" t="s">
        <v>923</v>
      </c>
      <c r="E616" s="204" t="s">
        <v>924</v>
      </c>
      <c r="F616" s="204" t="s">
        <v>421</v>
      </c>
      <c r="G616" s="204" t="s">
        <v>925</v>
      </c>
      <c r="H616" s="204" t="s">
        <v>1851</v>
      </c>
      <c r="I616" s="204" t="s">
        <v>910</v>
      </c>
      <c r="J616" s="204" t="s">
        <v>1692</v>
      </c>
      <c r="K616" s="204" t="s">
        <v>1692</v>
      </c>
      <c r="L616" s="204" t="s">
        <v>1693</v>
      </c>
      <c r="M616" s="204" t="s">
        <v>213</v>
      </c>
      <c r="N616" s="204" t="s">
        <v>851</v>
      </c>
      <c r="O616" s="204" t="s">
        <v>992</v>
      </c>
      <c r="P616" s="204" t="s">
        <v>859</v>
      </c>
      <c r="Q616" s="204" t="s">
        <v>851</v>
      </c>
      <c r="R616" s="204">
        <v>20</v>
      </c>
      <c r="S616" s="204">
        <v>5</v>
      </c>
      <c r="T616" s="204">
        <v>0</v>
      </c>
      <c r="U616" s="204">
        <v>0</v>
      </c>
      <c r="V616" s="204">
        <v>0</v>
      </c>
      <c r="W616" s="204">
        <v>0</v>
      </c>
      <c r="X616" s="204">
        <v>0</v>
      </c>
      <c r="Y616" s="204">
        <v>0</v>
      </c>
      <c r="Z616" s="204">
        <v>0</v>
      </c>
      <c r="AA616" s="204">
        <v>0</v>
      </c>
      <c r="AB616" s="204">
        <v>20</v>
      </c>
      <c r="AC616" s="204">
        <v>5</v>
      </c>
      <c r="AD616" s="204">
        <v>0</v>
      </c>
      <c r="AE616" s="204">
        <v>0</v>
      </c>
      <c r="AF616" s="204">
        <v>20</v>
      </c>
      <c r="AG616" s="204">
        <v>5</v>
      </c>
      <c r="AH616" s="204">
        <v>0</v>
      </c>
      <c r="AI616" s="204">
        <v>0</v>
      </c>
      <c r="AJ616" s="204"/>
      <c r="AK616" s="204"/>
      <c r="AL616" s="204"/>
      <c r="AM616" s="204"/>
      <c r="AN616" s="204"/>
      <c r="AO616" s="204"/>
      <c r="AP616" s="204"/>
      <c r="AQ616" s="204"/>
      <c r="AR616" s="204"/>
      <c r="AS616" s="204"/>
      <c r="AT616" s="204"/>
      <c r="AU616" s="204"/>
      <c r="AV616" s="204"/>
      <c r="AW616" s="204"/>
      <c r="AX616" s="204"/>
      <c r="AY616" s="204" t="str">
        <f t="shared" si="181"/>
        <v>INOXYL POUDRE ORALE</v>
      </c>
      <c r="AZ616" s="204" t="str">
        <f>IF(COUNTIF(AY:AY,AY616)=1,AY616,IF(AND(COUNTIF(AY:AY,AY616)&gt;1,COUNTIF(AZ$2:AZ615,AY616)&gt;=1),"",AY616))</f>
        <v>INOXYL POUDRE ORALE</v>
      </c>
      <c r="BA616" s="204" t="str">
        <v/>
      </c>
      <c r="BB616" s="204" t="str">
        <f>IF(BA616="","",MAX(BB$2:BB615)+1)</f>
        <v/>
      </c>
      <c r="BC616" s="204"/>
      <c r="BD616" s="204"/>
      <c r="BE616" s="204"/>
      <c r="BF616" s="204"/>
      <c r="BG616" s="204"/>
      <c r="BH616" s="204"/>
      <c r="BI616" s="204"/>
      <c r="BJ616" s="204"/>
      <c r="BK616" s="204"/>
      <c r="BL616" s="204"/>
      <c r="BM616" s="204"/>
      <c r="BN616" s="204"/>
      <c r="BO616" s="204"/>
      <c r="BP616" s="204"/>
      <c r="BQ616" s="204"/>
      <c r="BR616" s="204"/>
      <c r="BS616" s="204"/>
      <c r="BT616" s="204"/>
      <c r="BU616" s="104"/>
      <c r="BV616" s="202"/>
      <c r="BX616"/>
      <c r="BY616"/>
      <c r="BZ616"/>
      <c r="CA616"/>
      <c r="CB616"/>
      <c r="CD616"/>
      <c r="CO616" s="202">
        <v>615</v>
      </c>
    </row>
    <row r="617" spans="1:93" x14ac:dyDescent="0.25">
      <c r="A617" s="203" t="s">
        <v>2287</v>
      </c>
      <c r="B617" s="204" t="s">
        <v>2289</v>
      </c>
      <c r="C617" s="204" t="s">
        <v>922</v>
      </c>
      <c r="D617" s="210" t="s">
        <v>923</v>
      </c>
      <c r="E617" s="204" t="s">
        <v>924</v>
      </c>
      <c r="F617" s="204" t="s">
        <v>421</v>
      </c>
      <c r="G617" s="204" t="s">
        <v>925</v>
      </c>
      <c r="H617" s="204" t="s">
        <v>1851</v>
      </c>
      <c r="I617" s="204" t="s">
        <v>910</v>
      </c>
      <c r="J617" s="204" t="s">
        <v>1692</v>
      </c>
      <c r="K617" s="204" t="s">
        <v>1692</v>
      </c>
      <c r="L617" s="204" t="s">
        <v>1693</v>
      </c>
      <c r="M617" s="204" t="s">
        <v>213</v>
      </c>
      <c r="N617" s="204" t="s">
        <v>851</v>
      </c>
      <c r="O617" s="204" t="s">
        <v>992</v>
      </c>
      <c r="P617" s="204" t="s">
        <v>859</v>
      </c>
      <c r="Q617" s="204" t="s">
        <v>851</v>
      </c>
      <c r="R617" s="204">
        <v>20</v>
      </c>
      <c r="S617" s="204">
        <v>5</v>
      </c>
      <c r="T617" s="204">
        <v>0</v>
      </c>
      <c r="U617" s="204">
        <v>0</v>
      </c>
      <c r="V617" s="204">
        <v>0</v>
      </c>
      <c r="W617" s="204">
        <v>0</v>
      </c>
      <c r="X617" s="204">
        <v>0</v>
      </c>
      <c r="Y617" s="204">
        <v>0</v>
      </c>
      <c r="Z617" s="204">
        <v>0</v>
      </c>
      <c r="AA617" s="204">
        <v>0</v>
      </c>
      <c r="AB617" s="204">
        <v>20</v>
      </c>
      <c r="AC617" s="204">
        <v>5</v>
      </c>
      <c r="AD617" s="204">
        <v>0</v>
      </c>
      <c r="AE617" s="204">
        <v>0</v>
      </c>
      <c r="AF617" s="204">
        <v>20</v>
      </c>
      <c r="AG617" s="204">
        <v>5</v>
      </c>
      <c r="AH617" s="204">
        <v>0</v>
      </c>
      <c r="AI617" s="204">
        <v>0</v>
      </c>
      <c r="AJ617" s="204"/>
      <c r="AK617" s="204"/>
      <c r="AL617" s="204"/>
      <c r="AM617" s="204"/>
      <c r="AN617" s="204"/>
      <c r="AO617" s="204"/>
      <c r="AP617" s="204"/>
      <c r="AQ617" s="204"/>
      <c r="AR617" s="204"/>
      <c r="AS617" s="204"/>
      <c r="AT617" s="204"/>
      <c r="AU617" s="204"/>
      <c r="AV617" s="204"/>
      <c r="AW617" s="204"/>
      <c r="AX617" s="204"/>
      <c r="AY617" s="204" t="str">
        <f t="shared" si="181"/>
        <v>INOXYL POUDRE ORALE</v>
      </c>
      <c r="AZ617" s="204" t="str">
        <f>IF(COUNTIF(AY:AY,AY617)=1,AY617,IF(AND(COUNTIF(AY:AY,AY617)&gt;1,COUNTIF(AZ$2:AZ616,AY617)&gt;=1),"",AY617))</f>
        <v/>
      </c>
      <c r="BA617" s="204" t="str">
        <v/>
      </c>
      <c r="BB617" s="204" t="str">
        <f>IF(BA617="","",MAX(BB$2:BB616)+1)</f>
        <v/>
      </c>
      <c r="BC617" s="204"/>
      <c r="BD617" s="204"/>
      <c r="BE617" s="204"/>
      <c r="BF617" s="204"/>
      <c r="BG617" s="204"/>
      <c r="BH617" s="204"/>
      <c r="BI617" s="204"/>
      <c r="BJ617" s="204"/>
      <c r="BK617" s="204"/>
      <c r="BL617" s="204"/>
      <c r="BM617" s="204"/>
      <c r="BN617" s="204"/>
      <c r="BO617" s="204"/>
      <c r="BP617" s="204"/>
      <c r="BQ617" s="204"/>
      <c r="BR617" s="204"/>
      <c r="BS617" s="204"/>
      <c r="BT617" s="204"/>
      <c r="BU617" s="104"/>
      <c r="BV617" s="202"/>
      <c r="BX617"/>
      <c r="BY617"/>
      <c r="BZ617"/>
      <c r="CA617"/>
      <c r="CB617"/>
      <c r="CD617"/>
      <c r="CO617" s="202">
        <v>616</v>
      </c>
    </row>
    <row r="618" spans="1:93" x14ac:dyDescent="0.25">
      <c r="A618" s="203" t="s">
        <v>2287</v>
      </c>
      <c r="B618" s="204" t="s">
        <v>2290</v>
      </c>
      <c r="C618" s="204" t="s">
        <v>1433</v>
      </c>
      <c r="D618" s="210" t="s">
        <v>1054</v>
      </c>
      <c r="E618" s="204" t="s">
        <v>924</v>
      </c>
      <c r="F618" s="204" t="s">
        <v>421</v>
      </c>
      <c r="G618" s="204" t="s">
        <v>925</v>
      </c>
      <c r="H618" s="204" t="s">
        <v>1851</v>
      </c>
      <c r="I618" s="204" t="s">
        <v>910</v>
      </c>
      <c r="J618" s="204" t="s">
        <v>1692</v>
      </c>
      <c r="K618" s="204" t="s">
        <v>1692</v>
      </c>
      <c r="L618" s="204" t="s">
        <v>1693</v>
      </c>
      <c r="M618" s="204" t="s">
        <v>213</v>
      </c>
      <c r="N618" s="204" t="s">
        <v>851</v>
      </c>
      <c r="O618" s="204" t="s">
        <v>992</v>
      </c>
      <c r="P618" s="204" t="s">
        <v>859</v>
      </c>
      <c r="Q618" s="204" t="s">
        <v>1004</v>
      </c>
      <c r="R618" s="204">
        <v>20</v>
      </c>
      <c r="S618" s="204">
        <v>5</v>
      </c>
      <c r="T618" s="204">
        <v>0</v>
      </c>
      <c r="U618" s="204">
        <v>0</v>
      </c>
      <c r="V618" s="204">
        <v>0</v>
      </c>
      <c r="W618" s="204">
        <v>0</v>
      </c>
      <c r="X618" s="204">
        <v>0</v>
      </c>
      <c r="Y618" s="204">
        <v>0</v>
      </c>
      <c r="Z618" s="204">
        <v>0</v>
      </c>
      <c r="AA618" s="204">
        <v>0</v>
      </c>
      <c r="AB618" s="204">
        <v>20</v>
      </c>
      <c r="AC618" s="204">
        <v>5</v>
      </c>
      <c r="AD618" s="204">
        <v>0</v>
      </c>
      <c r="AE618" s="204">
        <v>0</v>
      </c>
      <c r="AF618" s="204">
        <v>20</v>
      </c>
      <c r="AG618" s="204">
        <v>5</v>
      </c>
      <c r="AH618" s="204">
        <v>0</v>
      </c>
      <c r="AI618" s="204">
        <v>0</v>
      </c>
      <c r="AJ618" s="204"/>
      <c r="AK618" s="204"/>
      <c r="AL618" s="204"/>
      <c r="AM618" s="204"/>
      <c r="AN618" s="204"/>
      <c r="AO618" s="204"/>
      <c r="AP618" s="204"/>
      <c r="AQ618" s="204"/>
      <c r="AR618" s="204"/>
      <c r="AS618" s="204"/>
      <c r="AT618" s="204"/>
      <c r="AU618" s="204"/>
      <c r="AV618" s="204"/>
      <c r="AW618" s="204"/>
      <c r="AX618" s="204"/>
      <c r="AY618" s="204" t="str">
        <f t="shared" si="181"/>
        <v>INOXYL POUDRE ORALE</v>
      </c>
      <c r="AZ618" s="204" t="str">
        <f>IF(COUNTIF(AY:AY,AY618)=1,AY618,IF(AND(COUNTIF(AY:AY,AY618)&gt;1,COUNTIF(AZ$2:AZ617,AY618)&gt;=1),"",AY618))</f>
        <v/>
      </c>
      <c r="BA618" s="204" t="str">
        <v/>
      </c>
      <c r="BB618" s="204" t="str">
        <f>IF(BA618="","",MAX(BB$2:BB617)+1)</f>
        <v/>
      </c>
      <c r="BC618" s="204"/>
      <c r="BD618" s="204"/>
      <c r="BE618" s="204"/>
      <c r="BF618" s="204"/>
      <c r="BG618" s="204"/>
      <c r="BH618" s="204"/>
      <c r="BI618" s="204"/>
      <c r="BJ618" s="204"/>
      <c r="BK618" s="204"/>
      <c r="BL618" s="204"/>
      <c r="BM618" s="204"/>
      <c r="BN618" s="204"/>
      <c r="BO618" s="204"/>
      <c r="BP618" s="204"/>
      <c r="BQ618" s="204"/>
      <c r="BR618" s="204"/>
      <c r="BS618" s="204"/>
      <c r="BT618" s="204"/>
      <c r="BU618" s="104"/>
      <c r="BV618" s="202"/>
      <c r="BX618"/>
      <c r="BY618"/>
      <c r="BZ618"/>
      <c r="CA618"/>
      <c r="CB618"/>
      <c r="CD618"/>
      <c r="CO618" s="202">
        <v>617</v>
      </c>
    </row>
    <row r="619" spans="1:93" x14ac:dyDescent="0.25">
      <c r="A619" s="203" t="s">
        <v>2543</v>
      </c>
      <c r="B619" s="204" t="s">
        <v>2544</v>
      </c>
      <c r="C619" s="204" t="s">
        <v>1343</v>
      </c>
      <c r="D619" s="210" t="s">
        <v>1235</v>
      </c>
      <c r="E619" s="204" t="s">
        <v>852</v>
      </c>
      <c r="F619" s="204" t="s">
        <v>422</v>
      </c>
      <c r="G619" s="204" t="s">
        <v>1055</v>
      </c>
      <c r="H619" s="204" t="s">
        <v>1268</v>
      </c>
      <c r="I619" s="204" t="s">
        <v>910</v>
      </c>
      <c r="J619" s="204" t="s">
        <v>1692</v>
      </c>
      <c r="K619" s="204" t="s">
        <v>1692</v>
      </c>
      <c r="L619" s="204" t="s">
        <v>1693</v>
      </c>
      <c r="M619" s="204" t="s">
        <v>213</v>
      </c>
      <c r="N619" s="204" t="s">
        <v>868</v>
      </c>
      <c r="O619" s="204" t="s">
        <v>858</v>
      </c>
      <c r="P619" s="204" t="s">
        <v>859</v>
      </c>
      <c r="Q619" s="204" t="s">
        <v>1764</v>
      </c>
      <c r="R619" s="204">
        <v>0</v>
      </c>
      <c r="S619" s="204">
        <v>0</v>
      </c>
      <c r="T619" s="204">
        <v>0</v>
      </c>
      <c r="U619" s="204">
        <v>0</v>
      </c>
      <c r="V619" s="204">
        <v>0</v>
      </c>
      <c r="W619" s="204">
        <v>0</v>
      </c>
      <c r="X619" s="204">
        <v>0</v>
      </c>
      <c r="Y619" s="204">
        <v>0</v>
      </c>
      <c r="Z619" s="204">
        <v>0</v>
      </c>
      <c r="AA619" s="204">
        <v>0</v>
      </c>
      <c r="AB619" s="204">
        <v>0</v>
      </c>
      <c r="AC619" s="204">
        <v>0</v>
      </c>
      <c r="AD619" s="204">
        <v>0</v>
      </c>
      <c r="AE619" s="204">
        <v>0</v>
      </c>
      <c r="AF619" s="204">
        <v>20</v>
      </c>
      <c r="AG619" s="204">
        <v>5</v>
      </c>
      <c r="AH619" s="204">
        <v>0</v>
      </c>
      <c r="AI619" s="204">
        <v>0</v>
      </c>
      <c r="AJ619" s="204"/>
      <c r="AK619" s="204"/>
      <c r="AL619" s="204"/>
      <c r="AM619" s="204"/>
      <c r="AN619" s="204"/>
      <c r="AO619" s="204"/>
      <c r="AP619" s="204"/>
      <c r="AQ619" s="204"/>
      <c r="AR619" s="204"/>
      <c r="AS619" s="204"/>
      <c r="AT619" s="204"/>
      <c r="AU619" s="204"/>
      <c r="AV619" s="204"/>
      <c r="AW619" s="204"/>
      <c r="AX619" s="204"/>
      <c r="AY619" s="204" t="str">
        <f t="shared" si="181"/>
        <v>INOXYL SOLUTION BUVABLE</v>
      </c>
      <c r="AZ619" s="204" t="str">
        <f>IF(COUNTIF(AY:AY,AY619)=1,AY619,IF(AND(COUNTIF(AY:AY,AY619)&gt;1,COUNTIF(AZ$2:AZ618,AY619)&gt;=1),"",AY619))</f>
        <v>INOXYL SOLUTION BUVABLE</v>
      </c>
      <c r="BA619" s="204" t="str">
        <v/>
      </c>
      <c r="BB619" s="204" t="str">
        <f>IF(BA619="","",MAX(BB$2:BB618)+1)</f>
        <v/>
      </c>
      <c r="BC619" s="204"/>
      <c r="BD619" s="204"/>
      <c r="BE619" s="204"/>
      <c r="BF619" s="204"/>
      <c r="BG619" s="204"/>
      <c r="BH619" s="204"/>
      <c r="BI619" s="204"/>
      <c r="BJ619" s="204"/>
      <c r="BK619" s="204"/>
      <c r="BL619" s="204"/>
      <c r="BM619" s="204"/>
      <c r="BN619" s="204"/>
      <c r="BO619" s="204"/>
      <c r="BP619" s="204"/>
      <c r="BQ619" s="204"/>
      <c r="BR619" s="204"/>
      <c r="BS619" s="204"/>
      <c r="BT619" s="204"/>
      <c r="BU619" s="104"/>
      <c r="BV619" s="202"/>
      <c r="BX619"/>
      <c r="BY619"/>
      <c r="BZ619"/>
      <c r="CA619"/>
      <c r="CB619"/>
      <c r="CD619"/>
      <c r="CO619" s="202">
        <v>618</v>
      </c>
    </row>
    <row r="620" spans="1:93" x14ac:dyDescent="0.25">
      <c r="A620" s="203" t="s">
        <v>2543</v>
      </c>
      <c r="B620" s="204" t="s">
        <v>2545</v>
      </c>
      <c r="C620" s="204" t="s">
        <v>1350</v>
      </c>
      <c r="D620" s="210" t="s">
        <v>923</v>
      </c>
      <c r="E620" s="204" t="s">
        <v>852</v>
      </c>
      <c r="F620" s="204" t="s">
        <v>422</v>
      </c>
      <c r="G620" s="204" t="s">
        <v>1055</v>
      </c>
      <c r="H620" s="204" t="s">
        <v>1268</v>
      </c>
      <c r="I620" s="204" t="s">
        <v>910</v>
      </c>
      <c r="J620" s="204" t="s">
        <v>1692</v>
      </c>
      <c r="K620" s="204" t="s">
        <v>1692</v>
      </c>
      <c r="L620" s="204" t="s">
        <v>1693</v>
      </c>
      <c r="M620" s="204" t="s">
        <v>213</v>
      </c>
      <c r="N620" s="204" t="s">
        <v>868</v>
      </c>
      <c r="O620" s="204" t="s">
        <v>858</v>
      </c>
      <c r="P620" s="204" t="s">
        <v>859</v>
      </c>
      <c r="Q620" s="204" t="s">
        <v>868</v>
      </c>
      <c r="R620" s="204">
        <v>0</v>
      </c>
      <c r="S620" s="204">
        <v>0</v>
      </c>
      <c r="T620" s="204">
        <v>0</v>
      </c>
      <c r="U620" s="204">
        <v>0</v>
      </c>
      <c r="V620" s="204">
        <v>0</v>
      </c>
      <c r="W620" s="204">
        <v>0</v>
      </c>
      <c r="X620" s="204">
        <v>0</v>
      </c>
      <c r="Y620" s="204">
        <v>0</v>
      </c>
      <c r="Z620" s="204">
        <v>0</v>
      </c>
      <c r="AA620" s="204">
        <v>0</v>
      </c>
      <c r="AB620" s="204">
        <v>0</v>
      </c>
      <c r="AC620" s="204">
        <v>0</v>
      </c>
      <c r="AD620" s="204">
        <v>0</v>
      </c>
      <c r="AE620" s="204">
        <v>0</v>
      </c>
      <c r="AF620" s="204">
        <v>20</v>
      </c>
      <c r="AG620" s="204">
        <v>5</v>
      </c>
      <c r="AH620" s="204">
        <v>0</v>
      </c>
      <c r="AI620" s="204">
        <v>0</v>
      </c>
      <c r="AJ620" s="204"/>
      <c r="AK620" s="204"/>
      <c r="AL620" s="204"/>
      <c r="AM620" s="204"/>
      <c r="AN620" s="204"/>
      <c r="AO620" s="204"/>
      <c r="AP620" s="204"/>
      <c r="AQ620" s="204"/>
      <c r="AR620" s="204"/>
      <c r="AS620" s="204"/>
      <c r="AT620" s="204"/>
      <c r="AU620" s="204"/>
      <c r="AV620" s="204"/>
      <c r="AW620" s="204"/>
      <c r="AX620" s="204"/>
      <c r="AY620" s="204" t="str">
        <f t="shared" si="181"/>
        <v>INOXYL SOLUTION BUVABLE</v>
      </c>
      <c r="AZ620" s="204" t="str">
        <f>IF(COUNTIF(AY:AY,AY620)=1,AY620,IF(AND(COUNTIF(AY:AY,AY620)&gt;1,COUNTIF(AZ$2:AZ619,AY620)&gt;=1),"",AY620))</f>
        <v/>
      </c>
      <c r="BA620" s="204" t="str">
        <v/>
      </c>
      <c r="BB620" s="204" t="str">
        <f>IF(BA620="","",MAX(BB$2:BB619)+1)</f>
        <v/>
      </c>
      <c r="BC620" s="204"/>
      <c r="BD620" s="204"/>
      <c r="BE620" s="204"/>
      <c r="BF620" s="204"/>
      <c r="BG620" s="204"/>
      <c r="BH620" s="204"/>
      <c r="BI620" s="204"/>
      <c r="BJ620" s="204"/>
      <c r="BK620" s="204"/>
      <c r="BL620" s="204"/>
      <c r="BM620" s="204"/>
      <c r="BN620" s="204"/>
      <c r="BO620" s="204"/>
      <c r="BP620" s="204"/>
      <c r="BQ620" s="204"/>
      <c r="BR620" s="204"/>
      <c r="BS620" s="204"/>
      <c r="BT620" s="204"/>
      <c r="BU620" s="104"/>
      <c r="BV620" s="202"/>
      <c r="BX620"/>
      <c r="BY620"/>
      <c r="BZ620"/>
      <c r="CA620"/>
      <c r="CB620"/>
      <c r="CD620"/>
      <c r="CO620" s="202">
        <v>619</v>
      </c>
    </row>
    <row r="621" spans="1:93" x14ac:dyDescent="0.25">
      <c r="A621" s="203" t="s">
        <v>2543</v>
      </c>
      <c r="B621" s="204" t="s">
        <v>2546</v>
      </c>
      <c r="C621" s="204" t="s">
        <v>1348</v>
      </c>
      <c r="D621" s="210" t="s">
        <v>1054</v>
      </c>
      <c r="E621" s="204" t="s">
        <v>852</v>
      </c>
      <c r="F621" s="204" t="s">
        <v>422</v>
      </c>
      <c r="G621" s="204" t="s">
        <v>1055</v>
      </c>
      <c r="H621" s="204" t="s">
        <v>1268</v>
      </c>
      <c r="I621" s="204" t="s">
        <v>910</v>
      </c>
      <c r="J621" s="204" t="s">
        <v>1692</v>
      </c>
      <c r="K621" s="204" t="s">
        <v>1692</v>
      </c>
      <c r="L621" s="204" t="s">
        <v>1693</v>
      </c>
      <c r="M621" s="204" t="s">
        <v>213</v>
      </c>
      <c r="N621" s="204" t="s">
        <v>868</v>
      </c>
      <c r="O621" s="204" t="s">
        <v>858</v>
      </c>
      <c r="P621" s="204" t="s">
        <v>859</v>
      </c>
      <c r="Q621" s="204" t="s">
        <v>863</v>
      </c>
      <c r="R621" s="204">
        <v>0</v>
      </c>
      <c r="S621" s="204">
        <v>0</v>
      </c>
      <c r="T621" s="204">
        <v>0</v>
      </c>
      <c r="U621" s="204">
        <v>0</v>
      </c>
      <c r="V621" s="204">
        <v>0</v>
      </c>
      <c r="W621" s="204">
        <v>0</v>
      </c>
      <c r="X621" s="204">
        <v>0</v>
      </c>
      <c r="Y621" s="204">
        <v>0</v>
      </c>
      <c r="Z621" s="204">
        <v>0</v>
      </c>
      <c r="AA621" s="204">
        <v>0</v>
      </c>
      <c r="AB621" s="204">
        <v>0</v>
      </c>
      <c r="AC621" s="204">
        <v>0</v>
      </c>
      <c r="AD621" s="204">
        <v>0</v>
      </c>
      <c r="AE621" s="204">
        <v>0</v>
      </c>
      <c r="AF621" s="204">
        <v>20</v>
      </c>
      <c r="AG621" s="204">
        <v>5</v>
      </c>
      <c r="AH621" s="204">
        <v>0</v>
      </c>
      <c r="AI621" s="204">
        <v>0</v>
      </c>
      <c r="AJ621" s="204"/>
      <c r="AK621" s="204"/>
      <c r="AL621" s="204"/>
      <c r="AM621" s="204"/>
      <c r="AN621" s="204"/>
      <c r="AO621" s="204"/>
      <c r="AP621" s="204"/>
      <c r="AQ621" s="204"/>
      <c r="AR621" s="204"/>
      <c r="AS621" s="204"/>
      <c r="AT621" s="204"/>
      <c r="AU621" s="204"/>
      <c r="AV621" s="204"/>
      <c r="AW621" s="204"/>
      <c r="AX621" s="204"/>
      <c r="AY621" s="204" t="str">
        <f t="shared" si="181"/>
        <v>INOXYL SOLUTION BUVABLE</v>
      </c>
      <c r="AZ621" s="204" t="str">
        <f>IF(COUNTIF(AY:AY,AY621)=1,AY621,IF(AND(COUNTIF(AY:AY,AY621)&gt;1,COUNTIF(AZ$2:AZ620,AY621)&gt;=1),"",AY621))</f>
        <v/>
      </c>
      <c r="BA621" s="204" t="str">
        <v/>
      </c>
      <c r="BB621" s="204" t="str">
        <f>IF(BA621="","",MAX(BB$2:BB620)+1)</f>
        <v/>
      </c>
      <c r="BC621" s="204"/>
      <c r="BD621" s="204"/>
      <c r="BE621" s="204"/>
      <c r="BF621" s="204"/>
      <c r="BG621" s="204"/>
      <c r="BH621" s="204"/>
      <c r="BI621" s="204"/>
      <c r="BJ621" s="204"/>
      <c r="BK621" s="204"/>
      <c r="BL621" s="204"/>
      <c r="BM621" s="204"/>
      <c r="BN621" s="204"/>
      <c r="BO621" s="204"/>
      <c r="BP621" s="204"/>
      <c r="BQ621" s="204"/>
      <c r="BR621" s="204"/>
      <c r="BS621" s="204"/>
      <c r="BT621" s="204"/>
      <c r="BU621" s="104"/>
      <c r="BV621" s="202"/>
      <c r="BX621"/>
      <c r="BY621"/>
      <c r="BZ621"/>
      <c r="CA621"/>
      <c r="CB621"/>
      <c r="CD621"/>
      <c r="CO621" s="202">
        <v>620</v>
      </c>
    </row>
    <row r="622" spans="1:93" x14ac:dyDescent="0.25">
      <c r="A622" s="203" t="s">
        <v>1586</v>
      </c>
      <c r="B622" s="204" t="s">
        <v>1587</v>
      </c>
      <c r="C622" s="204" t="s">
        <v>1588</v>
      </c>
      <c r="D622" s="210" t="s">
        <v>885</v>
      </c>
      <c r="E622" s="204" t="s">
        <v>906</v>
      </c>
      <c r="F622" s="204" t="s">
        <v>1589</v>
      </c>
      <c r="G622" s="204" t="s">
        <v>908</v>
      </c>
      <c r="H622" s="204" t="s">
        <v>955</v>
      </c>
      <c r="I622" s="204" t="s">
        <v>910</v>
      </c>
      <c r="J622" s="204" t="s">
        <v>957</v>
      </c>
      <c r="K622" s="204" t="s">
        <v>957</v>
      </c>
      <c r="L622" s="204" t="s">
        <v>958</v>
      </c>
      <c r="M622" s="204" t="s">
        <v>213</v>
      </c>
      <c r="N622" s="204" t="s">
        <v>1004</v>
      </c>
      <c r="O622" s="204" t="s">
        <v>918</v>
      </c>
      <c r="P622" s="204" t="s">
        <v>859</v>
      </c>
      <c r="Q622" s="204" t="s">
        <v>1071</v>
      </c>
      <c r="R622" s="204">
        <v>0</v>
      </c>
      <c r="S622" s="204">
        <v>0</v>
      </c>
      <c r="T622" s="204">
        <v>100</v>
      </c>
      <c r="U622" s="204">
        <v>5</v>
      </c>
      <c r="V622" s="204">
        <v>0</v>
      </c>
      <c r="W622" s="204">
        <v>0</v>
      </c>
      <c r="X622" s="204">
        <v>0</v>
      </c>
      <c r="Y622" s="204">
        <v>0</v>
      </c>
      <c r="Z622" s="204">
        <v>0</v>
      </c>
      <c r="AA622" s="204">
        <v>0</v>
      </c>
      <c r="AB622" s="204">
        <v>0</v>
      </c>
      <c r="AC622" s="204">
        <v>0</v>
      </c>
      <c r="AD622" s="204">
        <v>0</v>
      </c>
      <c r="AE622" s="204">
        <v>0</v>
      </c>
      <c r="AF622" s="204">
        <v>0</v>
      </c>
      <c r="AG622" s="204">
        <v>0</v>
      </c>
      <c r="AH622" s="204">
        <v>0</v>
      </c>
      <c r="AI622" s="204">
        <v>0</v>
      </c>
      <c r="AJ622" s="204"/>
      <c r="AK622" s="204"/>
      <c r="AL622" s="204"/>
      <c r="AM622" s="204"/>
      <c r="AN622" s="204"/>
      <c r="AO622" s="204"/>
      <c r="AP622" s="204"/>
      <c r="AQ622" s="204"/>
      <c r="AR622" s="204"/>
      <c r="AS622" s="204"/>
      <c r="AT622" s="204"/>
      <c r="AU622" s="204"/>
      <c r="AV622" s="204"/>
      <c r="AW622" s="204"/>
      <c r="AX622" s="204"/>
      <c r="AY622" s="204" t="str">
        <f t="shared" si="181"/>
        <v/>
      </c>
      <c r="AZ622" s="204" t="str">
        <f>IF(COUNTIF(AY:AY,AY622)=1,AY622,IF(AND(COUNTIF(AY:AY,AY622)&gt;1,COUNTIF(AZ$2:AZ621,AY622)&gt;=1),"",AY622))</f>
        <v/>
      </c>
      <c r="BA622" s="204" t="str">
        <v/>
      </c>
      <c r="BB622" s="204" t="str">
        <f>IF(BA622="","",MAX(BB$2:BB621)+1)</f>
        <v/>
      </c>
      <c r="BC622" s="204"/>
      <c r="BD622" s="204"/>
      <c r="BE622" s="204"/>
      <c r="BF622" s="204"/>
      <c r="BG622" s="204"/>
      <c r="BH622" s="204"/>
      <c r="BI622" s="204"/>
      <c r="BJ622" s="204"/>
      <c r="BK622" s="204"/>
      <c r="BL622" s="204"/>
      <c r="BM622" s="204"/>
      <c r="BN622" s="204"/>
      <c r="BO622" s="204"/>
      <c r="BP622" s="204"/>
      <c r="BQ622" s="204"/>
      <c r="BR622" s="204"/>
      <c r="BS622" s="204"/>
      <c r="BT622" s="204"/>
      <c r="BU622" s="104"/>
      <c r="BV622" s="202"/>
      <c r="BX622"/>
      <c r="BY622"/>
      <c r="BZ622"/>
      <c r="CA622"/>
      <c r="CB622"/>
      <c r="CD622"/>
      <c r="CO622" s="202">
        <v>621</v>
      </c>
    </row>
    <row r="623" spans="1:93" x14ac:dyDescent="0.25">
      <c r="A623" s="203" t="s">
        <v>1138</v>
      </c>
      <c r="B623" s="204" t="s">
        <v>1139</v>
      </c>
      <c r="C623" s="204" t="s">
        <v>1140</v>
      </c>
      <c r="D623" s="210" t="s">
        <v>851</v>
      </c>
      <c r="E623" s="204" t="s">
        <v>906</v>
      </c>
      <c r="F623" s="204" t="s">
        <v>735</v>
      </c>
      <c r="G623" s="204" t="s">
        <v>908</v>
      </c>
      <c r="H623" s="204" t="s">
        <v>1141</v>
      </c>
      <c r="I623" s="204" t="s">
        <v>910</v>
      </c>
      <c r="J623" s="204" t="s">
        <v>1142</v>
      </c>
      <c r="K623" s="204" t="s">
        <v>957</v>
      </c>
      <c r="L623" s="204" t="s">
        <v>958</v>
      </c>
      <c r="M623" s="204" t="s">
        <v>213</v>
      </c>
      <c r="N623" s="204" t="s">
        <v>923</v>
      </c>
      <c r="O623" s="204" t="s">
        <v>918</v>
      </c>
      <c r="P623" s="204" t="s">
        <v>859</v>
      </c>
      <c r="Q623" s="204" t="s">
        <v>851</v>
      </c>
      <c r="R623" s="204">
        <v>100</v>
      </c>
      <c r="S623" s="204">
        <v>2</v>
      </c>
      <c r="T623" s="204">
        <v>0</v>
      </c>
      <c r="U623" s="204">
        <v>0</v>
      </c>
      <c r="V623" s="204">
        <v>0</v>
      </c>
      <c r="W623" s="204">
        <v>0</v>
      </c>
      <c r="X623" s="204">
        <v>0</v>
      </c>
      <c r="Y623" s="204">
        <v>0</v>
      </c>
      <c r="Z623" s="204">
        <v>0</v>
      </c>
      <c r="AA623" s="204">
        <v>0</v>
      </c>
      <c r="AB623" s="204">
        <v>100</v>
      </c>
      <c r="AC623" s="204">
        <v>2</v>
      </c>
      <c r="AD623" s="204">
        <v>0</v>
      </c>
      <c r="AE623" s="204">
        <v>0</v>
      </c>
      <c r="AF623" s="204">
        <v>0</v>
      </c>
      <c r="AG623" s="204">
        <v>0</v>
      </c>
      <c r="AH623" s="204">
        <v>0</v>
      </c>
      <c r="AI623" s="204">
        <v>0</v>
      </c>
      <c r="AJ623" s="204" t="s">
        <v>1013</v>
      </c>
      <c r="AK623" s="204" t="s">
        <v>1095</v>
      </c>
      <c r="AL623" s="204" t="s">
        <v>1096</v>
      </c>
      <c r="AM623" s="204" t="s">
        <v>1143</v>
      </c>
      <c r="AN623" s="204" t="s">
        <v>913</v>
      </c>
      <c r="AO623" s="204" t="s">
        <v>1098</v>
      </c>
      <c r="AP623" s="204" t="s">
        <v>1144</v>
      </c>
      <c r="AQ623" s="204"/>
      <c r="AR623" s="204"/>
      <c r="AS623" s="204"/>
      <c r="AT623" s="204"/>
      <c r="AU623" s="204"/>
      <c r="AV623" s="204"/>
      <c r="AW623" s="204"/>
      <c r="AX623" s="204"/>
      <c r="AY623" s="204" t="str">
        <f t="shared" si="181"/>
        <v>INTESTIVO</v>
      </c>
      <c r="AZ623" s="204" t="str">
        <f>IF(COUNTIF(AY:AY,AY623)=1,AY623,IF(AND(COUNTIF(AY:AY,AY623)&gt;1,COUNTIF(AZ$2:AZ622,AY623)&gt;=1),"",AY623))</f>
        <v>INTESTIVO</v>
      </c>
      <c r="BA623" s="204" t="str">
        <v/>
      </c>
      <c r="BB623" s="204" t="str">
        <f>IF(BA623="","",MAX(BB$2:BB622)+1)</f>
        <v/>
      </c>
      <c r="BC623" s="204"/>
      <c r="BD623" s="204"/>
      <c r="BE623" s="204"/>
      <c r="BF623" s="204"/>
      <c r="BG623" s="204"/>
      <c r="BH623" s="204"/>
      <c r="BI623" s="204"/>
      <c r="BJ623" s="204"/>
      <c r="BK623" s="204"/>
      <c r="BL623" s="204"/>
      <c r="BM623" s="204"/>
      <c r="BN623" s="204"/>
      <c r="BO623" s="204"/>
      <c r="BP623" s="204"/>
      <c r="BQ623" s="204"/>
      <c r="BR623" s="204"/>
      <c r="BS623" s="204"/>
      <c r="BT623" s="204"/>
      <c r="BU623" s="104"/>
      <c r="BV623" s="202"/>
      <c r="BX623"/>
      <c r="BY623"/>
      <c r="BZ623"/>
      <c r="CA623"/>
      <c r="CB623"/>
      <c r="CD623"/>
      <c r="CO623" s="202">
        <v>622</v>
      </c>
    </row>
    <row r="624" spans="1:93" x14ac:dyDescent="0.25">
      <c r="A624" s="203" t="s">
        <v>1138</v>
      </c>
      <c r="B624" s="204" t="s">
        <v>1145</v>
      </c>
      <c r="C624" s="204" t="s">
        <v>1146</v>
      </c>
      <c r="D624" s="210" t="s">
        <v>923</v>
      </c>
      <c r="E624" s="204" t="s">
        <v>906</v>
      </c>
      <c r="F624" s="204" t="s">
        <v>735</v>
      </c>
      <c r="G624" s="204" t="s">
        <v>908</v>
      </c>
      <c r="H624" s="204" t="s">
        <v>1141</v>
      </c>
      <c r="I624" s="204" t="s">
        <v>910</v>
      </c>
      <c r="J624" s="204" t="s">
        <v>1142</v>
      </c>
      <c r="K624" s="204" t="s">
        <v>957</v>
      </c>
      <c r="L624" s="204" t="s">
        <v>958</v>
      </c>
      <c r="M624" s="204" t="s">
        <v>213</v>
      </c>
      <c r="N624" s="204" t="s">
        <v>923</v>
      </c>
      <c r="O624" s="204" t="s">
        <v>918</v>
      </c>
      <c r="P624" s="204" t="s">
        <v>859</v>
      </c>
      <c r="Q624" s="204" t="s">
        <v>923</v>
      </c>
      <c r="R624" s="204">
        <v>100</v>
      </c>
      <c r="S624" s="204">
        <v>2</v>
      </c>
      <c r="T624" s="204">
        <v>0</v>
      </c>
      <c r="U624" s="204">
        <v>0</v>
      </c>
      <c r="V624" s="204">
        <v>0</v>
      </c>
      <c r="W624" s="204">
        <v>0</v>
      </c>
      <c r="X624" s="204">
        <v>0</v>
      </c>
      <c r="Y624" s="204">
        <v>0</v>
      </c>
      <c r="Z624" s="204">
        <v>0</v>
      </c>
      <c r="AA624" s="204">
        <v>0</v>
      </c>
      <c r="AB624" s="204">
        <v>100</v>
      </c>
      <c r="AC624" s="204">
        <v>2</v>
      </c>
      <c r="AD624" s="204">
        <v>0</v>
      </c>
      <c r="AE624" s="204">
        <v>0</v>
      </c>
      <c r="AF624" s="204">
        <v>0</v>
      </c>
      <c r="AG624" s="204">
        <v>0</v>
      </c>
      <c r="AH624" s="204">
        <v>0</v>
      </c>
      <c r="AI624" s="204">
        <v>0</v>
      </c>
      <c r="AJ624" s="204" t="s">
        <v>1013</v>
      </c>
      <c r="AK624" s="204" t="s">
        <v>1095</v>
      </c>
      <c r="AL624" s="204" t="s">
        <v>1096</v>
      </c>
      <c r="AM624" s="204" t="s">
        <v>1143</v>
      </c>
      <c r="AN624" s="204" t="s">
        <v>913</v>
      </c>
      <c r="AO624" s="204" t="s">
        <v>1098</v>
      </c>
      <c r="AP624" s="204" t="s">
        <v>1147</v>
      </c>
      <c r="AQ624" s="204"/>
      <c r="AR624" s="204"/>
      <c r="AS624" s="204"/>
      <c r="AT624" s="204"/>
      <c r="AU624" s="204"/>
      <c r="AV624" s="204"/>
      <c r="AW624" s="204"/>
      <c r="AX624" s="204"/>
      <c r="AY624" s="204" t="str">
        <f t="shared" si="181"/>
        <v>INTESTIVO</v>
      </c>
      <c r="AZ624" s="204" t="str">
        <f>IF(COUNTIF(AY:AY,AY624)=1,AY624,IF(AND(COUNTIF(AY:AY,AY624)&gt;1,COUNTIF(AZ$2:AZ623,AY624)&gt;=1),"",AY624))</f>
        <v/>
      </c>
      <c r="BA624" s="204" t="str">
        <v/>
      </c>
      <c r="BB624" s="204" t="str">
        <f>IF(BA624="","",MAX(BB$2:BB623)+1)</f>
        <v/>
      </c>
      <c r="BC624" s="204"/>
      <c r="BD624" s="204"/>
      <c r="BE624" s="204"/>
      <c r="BF624" s="204"/>
      <c r="BG624" s="204"/>
      <c r="BH624" s="204"/>
      <c r="BI624" s="204"/>
      <c r="BJ624" s="204"/>
      <c r="BK624" s="204"/>
      <c r="BL624" s="204"/>
      <c r="BM624" s="204"/>
      <c r="BN624" s="204"/>
      <c r="BO624" s="204"/>
      <c r="BP624" s="204"/>
      <c r="BQ624" s="204"/>
      <c r="BR624" s="204"/>
      <c r="BS624" s="204"/>
      <c r="BT624" s="204"/>
      <c r="BU624" s="104"/>
      <c r="BV624" s="202"/>
      <c r="BX624"/>
      <c r="BY624"/>
      <c r="BZ624"/>
      <c r="CA624"/>
      <c r="CB624"/>
      <c r="CD624"/>
      <c r="CO624" s="202">
        <v>623</v>
      </c>
    </row>
    <row r="625" spans="1:93" x14ac:dyDescent="0.25">
      <c r="A625" s="203" t="s">
        <v>1138</v>
      </c>
      <c r="B625" s="204" t="s">
        <v>1148</v>
      </c>
      <c r="C625" s="204" t="s">
        <v>1149</v>
      </c>
      <c r="D625" s="210" t="s">
        <v>966</v>
      </c>
      <c r="E625" s="204" t="s">
        <v>906</v>
      </c>
      <c r="F625" s="204" t="s">
        <v>735</v>
      </c>
      <c r="G625" s="204" t="s">
        <v>908</v>
      </c>
      <c r="H625" s="204" t="s">
        <v>1141</v>
      </c>
      <c r="I625" s="204" t="s">
        <v>910</v>
      </c>
      <c r="J625" s="204" t="s">
        <v>1142</v>
      </c>
      <c r="K625" s="204" t="s">
        <v>957</v>
      </c>
      <c r="L625" s="204" t="s">
        <v>958</v>
      </c>
      <c r="M625" s="204" t="s">
        <v>213</v>
      </c>
      <c r="N625" s="204" t="s">
        <v>923</v>
      </c>
      <c r="O625" s="204" t="s">
        <v>918</v>
      </c>
      <c r="P625" s="204" t="s">
        <v>859</v>
      </c>
      <c r="Q625" s="204" t="s">
        <v>966</v>
      </c>
      <c r="R625" s="204">
        <v>100</v>
      </c>
      <c r="S625" s="204">
        <v>2</v>
      </c>
      <c r="T625" s="204">
        <v>0</v>
      </c>
      <c r="U625" s="204">
        <v>0</v>
      </c>
      <c r="V625" s="204">
        <v>0</v>
      </c>
      <c r="W625" s="204">
        <v>0</v>
      </c>
      <c r="X625" s="204">
        <v>0</v>
      </c>
      <c r="Y625" s="204">
        <v>0</v>
      </c>
      <c r="Z625" s="204">
        <v>0</v>
      </c>
      <c r="AA625" s="204">
        <v>0</v>
      </c>
      <c r="AB625" s="204">
        <v>100</v>
      </c>
      <c r="AC625" s="204">
        <v>2</v>
      </c>
      <c r="AD625" s="204">
        <v>0</v>
      </c>
      <c r="AE625" s="204">
        <v>0</v>
      </c>
      <c r="AF625" s="204">
        <v>0</v>
      </c>
      <c r="AG625" s="204">
        <v>0</v>
      </c>
      <c r="AH625" s="204">
        <v>0</v>
      </c>
      <c r="AI625" s="204">
        <v>0</v>
      </c>
      <c r="AJ625" s="204" t="s">
        <v>1013</v>
      </c>
      <c r="AK625" s="204" t="s">
        <v>1095</v>
      </c>
      <c r="AL625" s="204" t="s">
        <v>1096</v>
      </c>
      <c r="AM625" s="204" t="s">
        <v>1143</v>
      </c>
      <c r="AN625" s="204" t="s">
        <v>913</v>
      </c>
      <c r="AO625" s="204" t="s">
        <v>1098</v>
      </c>
      <c r="AP625" s="204" t="s">
        <v>1150</v>
      </c>
      <c r="AQ625" s="204"/>
      <c r="AR625" s="204"/>
      <c r="AS625" s="204"/>
      <c r="AT625" s="204"/>
      <c r="AU625" s="204"/>
      <c r="AV625" s="204"/>
      <c r="AW625" s="204"/>
      <c r="AX625" s="204"/>
      <c r="AY625" s="204" t="str">
        <f t="shared" si="181"/>
        <v>INTESTIVO</v>
      </c>
      <c r="AZ625" s="204" t="str">
        <f>IF(COUNTIF(AY:AY,AY625)=1,AY625,IF(AND(COUNTIF(AY:AY,AY625)&gt;1,COUNTIF(AZ$2:AZ624,AY625)&gt;=1),"",AY625))</f>
        <v/>
      </c>
      <c r="BA625" s="204" t="str">
        <v/>
      </c>
      <c r="BB625" s="204" t="str">
        <f>IF(BA625="","",MAX(BB$2:BB624)+1)</f>
        <v/>
      </c>
      <c r="BC625" s="204"/>
      <c r="BD625" s="204"/>
      <c r="BE625" s="204"/>
      <c r="BF625" s="204"/>
      <c r="BG625" s="204"/>
      <c r="BH625" s="204"/>
      <c r="BI625" s="204"/>
      <c r="BJ625" s="204"/>
      <c r="BK625" s="204"/>
      <c r="BL625" s="204"/>
      <c r="BM625" s="204"/>
      <c r="BN625" s="204"/>
      <c r="BO625" s="204"/>
      <c r="BP625" s="204"/>
      <c r="BQ625" s="204"/>
      <c r="BR625" s="204"/>
      <c r="BS625" s="204"/>
      <c r="BT625" s="204"/>
      <c r="BU625" s="104"/>
      <c r="BV625" s="202"/>
      <c r="BX625"/>
      <c r="BY625"/>
      <c r="BZ625"/>
      <c r="CA625"/>
      <c r="CB625"/>
      <c r="CD625"/>
      <c r="CO625" s="202">
        <v>624</v>
      </c>
    </row>
    <row r="626" spans="1:93" x14ac:dyDescent="0.25">
      <c r="A626" s="203" t="s">
        <v>2001</v>
      </c>
      <c r="B626" s="204" t="s">
        <v>2002</v>
      </c>
      <c r="C626" s="204" t="s">
        <v>2003</v>
      </c>
      <c r="D626" s="210" t="s">
        <v>851</v>
      </c>
      <c r="E626" s="204" t="s">
        <v>852</v>
      </c>
      <c r="F626" s="204" t="s">
        <v>99</v>
      </c>
      <c r="G626" s="204" t="s">
        <v>853</v>
      </c>
      <c r="H626" s="204" t="s">
        <v>2004</v>
      </c>
      <c r="I626" s="204" t="s">
        <v>853</v>
      </c>
      <c r="J626" s="204" t="s">
        <v>870</v>
      </c>
      <c r="K626" s="204" t="s">
        <v>871</v>
      </c>
      <c r="L626" s="204" t="s">
        <v>1044</v>
      </c>
      <c r="M626" s="204" t="s">
        <v>213</v>
      </c>
      <c r="N626" s="204" t="s">
        <v>959</v>
      </c>
      <c r="O626" s="204" t="s">
        <v>858</v>
      </c>
      <c r="P626" s="204" t="s">
        <v>859</v>
      </c>
      <c r="Q626" s="204" t="s">
        <v>966</v>
      </c>
      <c r="R626" s="204">
        <v>30</v>
      </c>
      <c r="S626" s="204">
        <v>5</v>
      </c>
      <c r="T626" s="204">
        <v>40</v>
      </c>
      <c r="U626" s="204">
        <v>5</v>
      </c>
      <c r="V626" s="204">
        <v>20</v>
      </c>
      <c r="W626" s="204">
        <v>5</v>
      </c>
      <c r="X626" s="204">
        <v>0</v>
      </c>
      <c r="Y626" s="204">
        <v>0</v>
      </c>
      <c r="Z626" s="204">
        <v>0</v>
      </c>
      <c r="AA626" s="204">
        <v>0</v>
      </c>
      <c r="AB626" s="204">
        <v>30</v>
      </c>
      <c r="AC626" s="204">
        <v>5</v>
      </c>
      <c r="AD626" s="204">
        <v>30</v>
      </c>
      <c r="AE626" s="204">
        <v>5</v>
      </c>
      <c r="AF626" s="204">
        <v>0</v>
      </c>
      <c r="AG626" s="204">
        <v>0</v>
      </c>
      <c r="AH626" s="204">
        <v>30</v>
      </c>
      <c r="AI626" s="204">
        <v>5</v>
      </c>
      <c r="AJ626" s="204" t="s">
        <v>875</v>
      </c>
      <c r="AK626" s="204" t="s">
        <v>876</v>
      </c>
      <c r="AL626" s="204" t="s">
        <v>213</v>
      </c>
      <c r="AM626" s="204" t="s">
        <v>877</v>
      </c>
      <c r="AN626" s="204" t="s">
        <v>858</v>
      </c>
      <c r="AO626" s="204" t="s">
        <v>859</v>
      </c>
      <c r="AP626" s="204" t="s">
        <v>882</v>
      </c>
      <c r="AQ626" s="204"/>
      <c r="AR626" s="204"/>
      <c r="AS626" s="204"/>
      <c r="AT626" s="204"/>
      <c r="AU626" s="204"/>
      <c r="AV626" s="204"/>
      <c r="AW626" s="204"/>
      <c r="AX626" s="204"/>
      <c r="AY626" s="204" t="str">
        <f t="shared" si="181"/>
        <v>INTRAMICINE</v>
      </c>
      <c r="AZ626" s="204" t="str">
        <f>IF(COUNTIF(AY:AY,AY626)=1,AY626,IF(AND(COUNTIF(AY:AY,AY626)&gt;1,COUNTIF(AZ$2:AZ625,AY626)&gt;=1),"",AY626))</f>
        <v>INTRAMICINE</v>
      </c>
      <c r="BA626" s="204" t="str">
        <v/>
      </c>
      <c r="BB626" s="204" t="str">
        <f>IF(BA626="","",MAX(BB$2:BB625)+1)</f>
        <v/>
      </c>
      <c r="BC626" s="204"/>
      <c r="BD626" s="204"/>
      <c r="BE626" s="204"/>
      <c r="BF626" s="204"/>
      <c r="BG626" s="204"/>
      <c r="BH626" s="204"/>
      <c r="BI626" s="204"/>
      <c r="BJ626" s="204"/>
      <c r="BK626" s="204"/>
      <c r="BL626" s="204"/>
      <c r="BM626" s="204"/>
      <c r="BN626" s="204"/>
      <c r="BO626" s="204"/>
      <c r="BP626" s="204"/>
      <c r="BQ626" s="204"/>
      <c r="BR626" s="204"/>
      <c r="BS626" s="204"/>
      <c r="BT626" s="204"/>
      <c r="BU626" s="104"/>
      <c r="BV626" s="202"/>
      <c r="BX626"/>
      <c r="BY626"/>
      <c r="BZ626"/>
      <c r="CA626"/>
      <c r="CB626"/>
      <c r="CD626"/>
      <c r="CO626" s="202">
        <v>625</v>
      </c>
    </row>
    <row r="627" spans="1:93" x14ac:dyDescent="0.25">
      <c r="A627" s="203" t="s">
        <v>2001</v>
      </c>
      <c r="B627" s="204" t="s">
        <v>2005</v>
      </c>
      <c r="C627" s="204" t="s">
        <v>2006</v>
      </c>
      <c r="D627" s="210" t="s">
        <v>863</v>
      </c>
      <c r="E627" s="204" t="s">
        <v>852</v>
      </c>
      <c r="F627" s="204" t="s">
        <v>99</v>
      </c>
      <c r="G627" s="204" t="s">
        <v>853</v>
      </c>
      <c r="H627" s="204" t="s">
        <v>2004</v>
      </c>
      <c r="I627" s="204" t="s">
        <v>853</v>
      </c>
      <c r="J627" s="204" t="s">
        <v>870</v>
      </c>
      <c r="K627" s="204" t="s">
        <v>871</v>
      </c>
      <c r="L627" s="204" t="s">
        <v>1044</v>
      </c>
      <c r="M627" s="204" t="s">
        <v>213</v>
      </c>
      <c r="N627" s="204" t="s">
        <v>959</v>
      </c>
      <c r="O627" s="204" t="s">
        <v>858</v>
      </c>
      <c r="P627" s="204" t="s">
        <v>859</v>
      </c>
      <c r="Q627" s="204" t="s">
        <v>868</v>
      </c>
      <c r="R627" s="204">
        <v>30</v>
      </c>
      <c r="S627" s="204">
        <v>5</v>
      </c>
      <c r="T627" s="204">
        <v>40</v>
      </c>
      <c r="U627" s="204">
        <v>5</v>
      </c>
      <c r="V627" s="204">
        <v>20</v>
      </c>
      <c r="W627" s="204">
        <v>5</v>
      </c>
      <c r="X627" s="204">
        <v>0</v>
      </c>
      <c r="Y627" s="204">
        <v>0</v>
      </c>
      <c r="Z627" s="204">
        <v>0</v>
      </c>
      <c r="AA627" s="204">
        <v>0</v>
      </c>
      <c r="AB627" s="204">
        <v>30</v>
      </c>
      <c r="AC627" s="204">
        <v>5</v>
      </c>
      <c r="AD627" s="204">
        <v>30</v>
      </c>
      <c r="AE627" s="204">
        <v>5</v>
      </c>
      <c r="AF627" s="204">
        <v>0</v>
      </c>
      <c r="AG627" s="204">
        <v>0</v>
      </c>
      <c r="AH627" s="204">
        <v>30</v>
      </c>
      <c r="AI627" s="204">
        <v>5</v>
      </c>
      <c r="AJ627" s="204" t="s">
        <v>875</v>
      </c>
      <c r="AK627" s="204" t="s">
        <v>876</v>
      </c>
      <c r="AL627" s="204" t="s">
        <v>213</v>
      </c>
      <c r="AM627" s="204" t="s">
        <v>877</v>
      </c>
      <c r="AN627" s="204" t="s">
        <v>858</v>
      </c>
      <c r="AO627" s="204" t="s">
        <v>859</v>
      </c>
      <c r="AP627" s="204" t="s">
        <v>886</v>
      </c>
      <c r="AQ627" s="204"/>
      <c r="AR627" s="204"/>
      <c r="AS627" s="204"/>
      <c r="AT627" s="204"/>
      <c r="AU627" s="204"/>
      <c r="AV627" s="204"/>
      <c r="AW627" s="204"/>
      <c r="AX627" s="204"/>
      <c r="AY627" s="204" t="str">
        <f t="shared" si="181"/>
        <v>INTRAMICINE</v>
      </c>
      <c r="AZ627" s="204" t="str">
        <f>IF(COUNTIF(AY:AY,AY627)=1,AY627,IF(AND(COUNTIF(AY:AY,AY627)&gt;1,COUNTIF(AZ$2:AZ626,AY627)&gt;=1),"",AY627))</f>
        <v/>
      </c>
      <c r="BA627" s="204" t="str">
        <v/>
      </c>
      <c r="BB627" s="204" t="str">
        <f>IF(BA627="","",MAX(BB$2:BB626)+1)</f>
        <v/>
      </c>
      <c r="BC627" s="204"/>
      <c r="BD627" s="204"/>
      <c r="BE627" s="204"/>
      <c r="BF627" s="204"/>
      <c r="BG627" s="204"/>
      <c r="BH627" s="204"/>
      <c r="BI627" s="204"/>
      <c r="BJ627" s="204"/>
      <c r="BK627" s="204"/>
      <c r="BL627" s="204"/>
      <c r="BM627" s="204"/>
      <c r="BN627" s="204"/>
      <c r="BO627" s="204"/>
      <c r="BP627" s="204"/>
      <c r="BQ627" s="204"/>
      <c r="BR627" s="204"/>
      <c r="BS627" s="204"/>
      <c r="BT627" s="204"/>
      <c r="BU627" s="104"/>
      <c r="BV627" s="202"/>
      <c r="BX627"/>
      <c r="BY627"/>
      <c r="BZ627"/>
      <c r="CA627"/>
      <c r="CB627"/>
      <c r="CD627"/>
      <c r="CO627" s="202">
        <v>626</v>
      </c>
    </row>
    <row r="628" spans="1:93" x14ac:dyDescent="0.25">
      <c r="A628" s="203" t="s">
        <v>2911</v>
      </c>
      <c r="B628" s="204" t="s">
        <v>2912</v>
      </c>
      <c r="C628" s="204" t="s">
        <v>2913</v>
      </c>
      <c r="D628" s="210" t="s">
        <v>1423</v>
      </c>
      <c r="E628" s="204" t="s">
        <v>924</v>
      </c>
      <c r="F628" s="204" t="s">
        <v>2914</v>
      </c>
      <c r="G628" s="204" t="s">
        <v>975</v>
      </c>
      <c r="H628" s="204" t="s">
        <v>955</v>
      </c>
      <c r="I628" s="204" t="s">
        <v>976</v>
      </c>
      <c r="J628" s="204" t="s">
        <v>915</v>
      </c>
      <c r="K628" s="204" t="s">
        <v>915</v>
      </c>
      <c r="L628" s="204" t="s">
        <v>1075</v>
      </c>
      <c r="M628" s="204" t="s">
        <v>213</v>
      </c>
      <c r="N628" s="204" t="s">
        <v>947</v>
      </c>
      <c r="O628" s="204" t="s">
        <v>992</v>
      </c>
      <c r="P628" s="204" t="s">
        <v>859</v>
      </c>
      <c r="Q628" s="204" t="s">
        <v>2396</v>
      </c>
      <c r="R628" s="204">
        <v>0</v>
      </c>
      <c r="S628" s="204">
        <v>0</v>
      </c>
      <c r="T628" s="204">
        <v>0</v>
      </c>
      <c r="U628" s="204">
        <v>0</v>
      </c>
      <c r="V628" s="204">
        <v>0</v>
      </c>
      <c r="W628" s="204">
        <v>0</v>
      </c>
      <c r="X628" s="204">
        <v>0</v>
      </c>
      <c r="Y628" s="204">
        <v>0</v>
      </c>
      <c r="Z628" s="204">
        <v>0</v>
      </c>
      <c r="AA628" s="204">
        <v>0</v>
      </c>
      <c r="AB628" s="204">
        <v>0</v>
      </c>
      <c r="AC628" s="204">
        <v>0</v>
      </c>
      <c r="AD628" s="204">
        <v>0</v>
      </c>
      <c r="AE628" s="204">
        <v>0</v>
      </c>
      <c r="AF628" s="204">
        <v>0</v>
      </c>
      <c r="AG628" s="204">
        <v>0</v>
      </c>
      <c r="AH628" s="204">
        <v>0</v>
      </c>
      <c r="AI628" s="204">
        <v>0</v>
      </c>
      <c r="AJ628" s="204"/>
      <c r="AK628" s="204"/>
      <c r="AL628" s="204"/>
      <c r="AM628" s="204"/>
      <c r="AN628" s="204"/>
      <c r="AO628" s="204"/>
      <c r="AP628" s="204"/>
      <c r="AQ628" s="204"/>
      <c r="AR628" s="204"/>
      <c r="AS628" s="204"/>
      <c r="AT628" s="204"/>
      <c r="AU628" s="204"/>
      <c r="AV628" s="204"/>
      <c r="AW628" s="204"/>
      <c r="AX628" s="204"/>
      <c r="AY628" s="204" t="str">
        <f t="shared" si="181"/>
        <v/>
      </c>
      <c r="AZ628" s="204" t="str">
        <f>IF(COUNTIF(AY:AY,AY628)=1,AY628,IF(AND(COUNTIF(AY:AY,AY628)&gt;1,COUNTIF(AZ$2:AZ627,AY628)&gt;=1),"",AY628))</f>
        <v/>
      </c>
      <c r="BA628" s="204" t="str">
        <v/>
      </c>
      <c r="BB628" s="204" t="str">
        <f>IF(BA628="","",MAX(BB$2:BB627)+1)</f>
        <v/>
      </c>
      <c r="BC628" s="204"/>
      <c r="BD628" s="204"/>
      <c r="BE628" s="204"/>
      <c r="BF628" s="204"/>
      <c r="BG628" s="204"/>
      <c r="BH628" s="204"/>
      <c r="BI628" s="204"/>
      <c r="BJ628" s="204"/>
      <c r="BK628" s="204"/>
      <c r="BL628" s="204"/>
      <c r="BM628" s="204"/>
      <c r="BN628" s="204"/>
      <c r="BO628" s="204"/>
      <c r="BP628" s="204"/>
      <c r="BQ628" s="204"/>
      <c r="BR628" s="204"/>
      <c r="BS628" s="204"/>
      <c r="BT628" s="204"/>
      <c r="BU628" s="104"/>
      <c r="BV628" s="202"/>
      <c r="BX628"/>
      <c r="BY628"/>
      <c r="BZ628"/>
      <c r="CA628"/>
      <c r="CB628"/>
      <c r="CD628"/>
      <c r="CO628" s="202">
        <v>627</v>
      </c>
    </row>
    <row r="629" spans="1:93" x14ac:dyDescent="0.25">
      <c r="A629" s="203" t="s">
        <v>2911</v>
      </c>
      <c r="B629" s="204" t="s">
        <v>2915</v>
      </c>
      <c r="C629" s="204" t="s">
        <v>2916</v>
      </c>
      <c r="D629" s="210" t="s">
        <v>1423</v>
      </c>
      <c r="E629" s="204" t="s">
        <v>924</v>
      </c>
      <c r="F629" s="204" t="s">
        <v>2914</v>
      </c>
      <c r="G629" s="204" t="s">
        <v>975</v>
      </c>
      <c r="H629" s="204" t="s">
        <v>955</v>
      </c>
      <c r="I629" s="204" t="s">
        <v>976</v>
      </c>
      <c r="J629" s="204" t="s">
        <v>915</v>
      </c>
      <c r="K629" s="204" t="s">
        <v>915</v>
      </c>
      <c r="L629" s="204" t="s">
        <v>1075</v>
      </c>
      <c r="M629" s="204" t="s">
        <v>213</v>
      </c>
      <c r="N629" s="204" t="s">
        <v>947</v>
      </c>
      <c r="O629" s="204" t="s">
        <v>992</v>
      </c>
      <c r="P629" s="204" t="s">
        <v>859</v>
      </c>
      <c r="Q629" s="204" t="s">
        <v>2396</v>
      </c>
      <c r="R629" s="204">
        <v>0</v>
      </c>
      <c r="S629" s="204">
        <v>0</v>
      </c>
      <c r="T629" s="204">
        <v>0</v>
      </c>
      <c r="U629" s="204">
        <v>0</v>
      </c>
      <c r="V629" s="204">
        <v>0</v>
      </c>
      <c r="W629" s="204">
        <v>0</v>
      </c>
      <c r="X629" s="204">
        <v>0</v>
      </c>
      <c r="Y629" s="204">
        <v>0</v>
      </c>
      <c r="Z629" s="204">
        <v>0</v>
      </c>
      <c r="AA629" s="204">
        <v>0</v>
      </c>
      <c r="AB629" s="204">
        <v>0</v>
      </c>
      <c r="AC629" s="204">
        <v>0</v>
      </c>
      <c r="AD629" s="204">
        <v>0</v>
      </c>
      <c r="AE629" s="204">
        <v>0</v>
      </c>
      <c r="AF629" s="204">
        <v>0</v>
      </c>
      <c r="AG629" s="204">
        <v>0</v>
      </c>
      <c r="AH629" s="204">
        <v>0</v>
      </c>
      <c r="AI629" s="204">
        <v>0</v>
      </c>
      <c r="AJ629" s="204"/>
      <c r="AK629" s="204"/>
      <c r="AL629" s="204"/>
      <c r="AM629" s="204"/>
      <c r="AN629" s="204"/>
      <c r="AO629" s="204"/>
      <c r="AP629" s="204"/>
      <c r="AQ629" s="204"/>
      <c r="AR629" s="204"/>
      <c r="AS629" s="204"/>
      <c r="AT629" s="204"/>
      <c r="AU629" s="204"/>
      <c r="AV629" s="204"/>
      <c r="AW629" s="204"/>
      <c r="AX629" s="204"/>
      <c r="AY629" s="204" t="str">
        <f t="shared" si="181"/>
        <v/>
      </c>
      <c r="AZ629" s="204" t="str">
        <f>IF(COUNTIF(AY:AY,AY629)=1,AY629,IF(AND(COUNTIF(AY:AY,AY629)&gt;1,COUNTIF(AZ$2:AZ628,AY629)&gt;=1),"",AY629))</f>
        <v/>
      </c>
      <c r="BA629" s="204" t="str">
        <v/>
      </c>
      <c r="BB629" s="204" t="str">
        <f>IF(BA629="","",MAX(BB$2:BB628)+1)</f>
        <v/>
      </c>
      <c r="BC629" s="204"/>
      <c r="BD629" s="204"/>
      <c r="BE629" s="204"/>
      <c r="BF629" s="204"/>
      <c r="BG629" s="204"/>
      <c r="BH629" s="204"/>
      <c r="BI629" s="204"/>
      <c r="BJ629" s="204"/>
      <c r="BK629" s="204"/>
      <c r="BL629" s="204"/>
      <c r="BM629" s="204"/>
      <c r="BN629" s="204"/>
      <c r="BO629" s="204"/>
      <c r="BP629" s="204"/>
      <c r="BQ629" s="204"/>
      <c r="BR629" s="204"/>
      <c r="BS629" s="204"/>
      <c r="BT629" s="204"/>
      <c r="BU629" s="104"/>
      <c r="BV629" s="202"/>
      <c r="BX629"/>
      <c r="BY629"/>
      <c r="BZ629"/>
      <c r="CA629"/>
      <c r="CB629"/>
      <c r="CD629"/>
      <c r="CO629" s="202">
        <v>628</v>
      </c>
    </row>
    <row r="630" spans="1:93" x14ac:dyDescent="0.25">
      <c r="A630" s="203" t="s">
        <v>3541</v>
      </c>
      <c r="B630" s="204" t="s">
        <v>3542</v>
      </c>
      <c r="C630" s="204" t="s">
        <v>1105</v>
      </c>
      <c r="D630" s="210" t="s">
        <v>923</v>
      </c>
      <c r="E630" s="204" t="s">
        <v>852</v>
      </c>
      <c r="F630" s="204" t="s">
        <v>736</v>
      </c>
      <c r="G630" s="204" t="s">
        <v>1055</v>
      </c>
      <c r="H630" s="204" t="s">
        <v>2875</v>
      </c>
      <c r="I630" s="204" t="s">
        <v>910</v>
      </c>
      <c r="J630" s="204" t="s">
        <v>2559</v>
      </c>
      <c r="K630" s="204" t="s">
        <v>2559</v>
      </c>
      <c r="L630" s="204" t="s">
        <v>2560</v>
      </c>
      <c r="M630" s="204" t="s">
        <v>213</v>
      </c>
      <c r="N630" s="204" t="s">
        <v>851</v>
      </c>
      <c r="O630" s="204" t="s">
        <v>858</v>
      </c>
      <c r="P630" s="204" t="s">
        <v>859</v>
      </c>
      <c r="Q630" s="204" t="s">
        <v>851</v>
      </c>
      <c r="R630" s="204">
        <v>0</v>
      </c>
      <c r="S630" s="204">
        <v>0</v>
      </c>
      <c r="T630" s="204">
        <v>0</v>
      </c>
      <c r="U630" s="204">
        <v>0</v>
      </c>
      <c r="V630" s="204">
        <v>0</v>
      </c>
      <c r="W630" s="204">
        <v>0</v>
      </c>
      <c r="X630" s="204">
        <v>0</v>
      </c>
      <c r="Y630" s="204">
        <v>0</v>
      </c>
      <c r="Z630" s="204">
        <v>0</v>
      </c>
      <c r="AA630" s="204">
        <v>0</v>
      </c>
      <c r="AB630" s="204">
        <v>0</v>
      </c>
      <c r="AC630" s="204">
        <v>0</v>
      </c>
      <c r="AD630" s="204">
        <v>0</v>
      </c>
      <c r="AE630" s="204">
        <v>0</v>
      </c>
      <c r="AF630" s="204">
        <v>10</v>
      </c>
      <c r="AG630" s="204">
        <v>5</v>
      </c>
      <c r="AH630" s="204">
        <v>0</v>
      </c>
      <c r="AI630" s="204">
        <v>0</v>
      </c>
      <c r="AJ630" s="204"/>
      <c r="AK630" s="204"/>
      <c r="AL630" s="204"/>
      <c r="AM630" s="204"/>
      <c r="AN630" s="204"/>
      <c r="AO630" s="204"/>
      <c r="AP630" s="204"/>
      <c r="AQ630" s="204"/>
      <c r="AR630" s="204"/>
      <c r="AS630" s="204"/>
      <c r="AT630" s="204"/>
      <c r="AU630" s="204"/>
      <c r="AV630" s="204"/>
      <c r="AW630" s="204"/>
      <c r="AX630" s="204"/>
      <c r="AY630" s="204" t="str">
        <f t="shared" si="181"/>
        <v>KARIFLOX 10 % SOLUTION BUVABLE POUR POULES ET DINDES</v>
      </c>
      <c r="AZ630" s="204" t="str">
        <f>IF(COUNTIF(AY:AY,AY630)=1,AY630,IF(AND(COUNTIF(AY:AY,AY630)&gt;1,COUNTIF(AZ$2:AZ629,AY630)&gt;=1),"",AY630))</f>
        <v>KARIFLOX 10 % SOLUTION BUVABLE POUR POULES ET DINDES</v>
      </c>
      <c r="BA630" s="204" t="str">
        <v/>
      </c>
      <c r="BB630" s="204" t="str">
        <f>IF(BA630="","",MAX(BB$2:BB629)+1)</f>
        <v/>
      </c>
      <c r="BC630" s="204"/>
      <c r="BD630" s="204"/>
      <c r="BE630" s="204"/>
      <c r="BF630" s="204"/>
      <c r="BG630" s="204"/>
      <c r="BH630" s="204"/>
      <c r="BI630" s="204"/>
      <c r="BJ630" s="204"/>
      <c r="BK630" s="204"/>
      <c r="BL630" s="204"/>
      <c r="BM630" s="204"/>
      <c r="BN630" s="204"/>
      <c r="BO630" s="204"/>
      <c r="BP630" s="204"/>
      <c r="BQ630" s="204"/>
      <c r="BR630" s="204"/>
      <c r="BS630" s="204"/>
      <c r="BT630" s="204"/>
      <c r="BU630" s="104"/>
      <c r="BV630" s="202"/>
      <c r="BX630"/>
      <c r="BY630"/>
      <c r="BZ630"/>
      <c r="CA630"/>
      <c r="CB630"/>
      <c r="CD630"/>
      <c r="CO630" s="202">
        <v>629</v>
      </c>
    </row>
    <row r="631" spans="1:93" x14ac:dyDescent="0.25">
      <c r="A631" s="203" t="s">
        <v>3833</v>
      </c>
      <c r="B631" s="204" t="s">
        <v>3834</v>
      </c>
      <c r="C631" s="204" t="s">
        <v>1611</v>
      </c>
      <c r="D631" s="210" t="s">
        <v>851</v>
      </c>
      <c r="E631" s="204" t="s">
        <v>852</v>
      </c>
      <c r="F631" s="204" t="s">
        <v>424</v>
      </c>
      <c r="G631" s="204" t="s">
        <v>853</v>
      </c>
      <c r="H631" s="204" t="s">
        <v>1446</v>
      </c>
      <c r="I631" s="204" t="s">
        <v>853</v>
      </c>
      <c r="J631" s="204" t="s">
        <v>1901</v>
      </c>
      <c r="K631" s="204" t="s">
        <v>1901</v>
      </c>
      <c r="L631" s="204" t="s">
        <v>2713</v>
      </c>
      <c r="M631" s="204" t="s">
        <v>213</v>
      </c>
      <c r="N631" s="204" t="s">
        <v>1275</v>
      </c>
      <c r="O631" s="204" t="s">
        <v>858</v>
      </c>
      <c r="P631" s="204" t="s">
        <v>859</v>
      </c>
      <c r="Q631" s="204" t="s">
        <v>885</v>
      </c>
      <c r="R631" s="204">
        <v>40</v>
      </c>
      <c r="S631" s="204">
        <v>1</v>
      </c>
      <c r="T631" s="204">
        <v>0</v>
      </c>
      <c r="U631" s="204">
        <v>0</v>
      </c>
      <c r="V631" s="204">
        <v>0</v>
      </c>
      <c r="W631" s="204">
        <v>0</v>
      </c>
      <c r="X631" s="204">
        <v>0</v>
      </c>
      <c r="Y631" s="204">
        <v>0</v>
      </c>
      <c r="Z631" s="204">
        <v>0</v>
      </c>
      <c r="AA631" s="204">
        <v>0</v>
      </c>
      <c r="AB631" s="204">
        <v>0</v>
      </c>
      <c r="AC631" s="204">
        <v>0</v>
      </c>
      <c r="AD631" s="204">
        <v>15</v>
      </c>
      <c r="AE631" s="204">
        <v>2</v>
      </c>
      <c r="AF631" s="204">
        <v>0</v>
      </c>
      <c r="AG631" s="204">
        <v>0</v>
      </c>
      <c r="AH631" s="204">
        <v>0</v>
      </c>
      <c r="AI631" s="204">
        <v>0</v>
      </c>
      <c r="AJ631" s="204"/>
      <c r="AK631" s="204"/>
      <c r="AL631" s="204"/>
      <c r="AM631" s="204"/>
      <c r="AN631" s="204"/>
      <c r="AO631" s="204"/>
      <c r="AP631" s="204"/>
      <c r="AQ631" s="204"/>
      <c r="AR631" s="204"/>
      <c r="AS631" s="204"/>
      <c r="AT631" s="204"/>
      <c r="AU631" s="204"/>
      <c r="AV631" s="204"/>
      <c r="AW631" s="204"/>
      <c r="AX631" s="204"/>
      <c r="AY631" s="204" t="str">
        <f t="shared" si="181"/>
        <v>KEFLORIL 300 MG/ML SOLUTION INJECTABLE POUR BOVINS ET PORCINS</v>
      </c>
      <c r="AZ631" s="204" t="str">
        <f>IF(COUNTIF(AY:AY,AY631)=1,AY631,IF(AND(COUNTIF(AY:AY,AY631)&gt;1,COUNTIF(AZ$2:AZ630,AY631)&gt;=1),"",AY631))</f>
        <v>KEFLORIL 300 MG/ML SOLUTION INJECTABLE POUR BOVINS ET PORCINS</v>
      </c>
      <c r="BA631" s="204" t="str">
        <v/>
      </c>
      <c r="BB631" s="204" t="str">
        <f>IF(BA631="","",MAX(BB$2:BB630)+1)</f>
        <v/>
      </c>
      <c r="BC631" s="204"/>
      <c r="BD631" s="204"/>
      <c r="BE631" s="204"/>
      <c r="BF631" s="204"/>
      <c r="BG631" s="204"/>
      <c r="BH631" s="204"/>
      <c r="BI631" s="204"/>
      <c r="BJ631" s="204"/>
      <c r="BK631" s="204"/>
      <c r="BL631" s="204"/>
      <c r="BM631" s="204"/>
      <c r="BN631" s="204"/>
      <c r="BO631" s="204"/>
      <c r="BP631" s="204"/>
      <c r="BQ631" s="204"/>
      <c r="BR631" s="204"/>
      <c r="BS631" s="204"/>
      <c r="BT631" s="204"/>
      <c r="BU631" s="104"/>
      <c r="BV631" s="202"/>
      <c r="BX631"/>
      <c r="BY631"/>
      <c r="BZ631"/>
      <c r="CA631"/>
      <c r="CB631"/>
      <c r="CD631"/>
      <c r="CO631" s="202">
        <v>630</v>
      </c>
    </row>
    <row r="632" spans="1:93" x14ac:dyDescent="0.25">
      <c r="A632" s="203" t="s">
        <v>3833</v>
      </c>
      <c r="B632" s="204" t="s">
        <v>3835</v>
      </c>
      <c r="C632" s="204" t="s">
        <v>1602</v>
      </c>
      <c r="D632" s="210" t="s">
        <v>863</v>
      </c>
      <c r="E632" s="204" t="s">
        <v>852</v>
      </c>
      <c r="F632" s="204" t="s">
        <v>424</v>
      </c>
      <c r="G632" s="204" t="s">
        <v>853</v>
      </c>
      <c r="H632" s="204" t="s">
        <v>1446</v>
      </c>
      <c r="I632" s="204" t="s">
        <v>853</v>
      </c>
      <c r="J632" s="204" t="s">
        <v>1901</v>
      </c>
      <c r="K632" s="204" t="s">
        <v>1901</v>
      </c>
      <c r="L632" s="204" t="s">
        <v>2713</v>
      </c>
      <c r="M632" s="204" t="s">
        <v>213</v>
      </c>
      <c r="N632" s="204" t="s">
        <v>1275</v>
      </c>
      <c r="O632" s="204" t="s">
        <v>858</v>
      </c>
      <c r="P632" s="204" t="s">
        <v>859</v>
      </c>
      <c r="Q632" s="204" t="s">
        <v>1371</v>
      </c>
      <c r="R632" s="204">
        <v>40</v>
      </c>
      <c r="S632" s="204">
        <v>1</v>
      </c>
      <c r="T632" s="204">
        <v>0</v>
      </c>
      <c r="U632" s="204">
        <v>0</v>
      </c>
      <c r="V632" s="204">
        <v>0</v>
      </c>
      <c r="W632" s="204">
        <v>0</v>
      </c>
      <c r="X632" s="204">
        <v>0</v>
      </c>
      <c r="Y632" s="204">
        <v>0</v>
      </c>
      <c r="Z632" s="204">
        <v>0</v>
      </c>
      <c r="AA632" s="204">
        <v>0</v>
      </c>
      <c r="AB632" s="204">
        <v>0</v>
      </c>
      <c r="AC632" s="204">
        <v>0</v>
      </c>
      <c r="AD632" s="204">
        <v>15</v>
      </c>
      <c r="AE632" s="204">
        <v>2</v>
      </c>
      <c r="AF632" s="204">
        <v>0</v>
      </c>
      <c r="AG632" s="204">
        <v>0</v>
      </c>
      <c r="AH632" s="204">
        <v>0</v>
      </c>
      <c r="AI632" s="204">
        <v>0</v>
      </c>
      <c r="AJ632" s="204"/>
      <c r="AK632" s="204"/>
      <c r="AL632" s="204"/>
      <c r="AM632" s="204"/>
      <c r="AN632" s="204"/>
      <c r="AO632" s="204"/>
      <c r="AP632" s="204"/>
      <c r="AQ632" s="204"/>
      <c r="AR632" s="204"/>
      <c r="AS632" s="204"/>
      <c r="AT632" s="204"/>
      <c r="AU632" s="204"/>
      <c r="AV632" s="204"/>
      <c r="AW632" s="204"/>
      <c r="AX632" s="204"/>
      <c r="AY632" s="204" t="str">
        <f t="shared" si="181"/>
        <v>KEFLORIL 300 MG/ML SOLUTION INJECTABLE POUR BOVINS ET PORCINS</v>
      </c>
      <c r="AZ632" s="204" t="str">
        <f>IF(COUNTIF(AY:AY,AY632)=1,AY632,IF(AND(COUNTIF(AY:AY,AY632)&gt;1,COUNTIF(AZ$2:AZ631,AY632)&gt;=1),"",AY632))</f>
        <v/>
      </c>
      <c r="BA632" s="204" t="str">
        <v/>
      </c>
      <c r="BB632" s="204" t="str">
        <f>IF(BA632="","",MAX(BB$2:BB631)+1)</f>
        <v/>
      </c>
      <c r="BC632" s="204"/>
      <c r="BD632" s="204"/>
      <c r="BE632" s="204"/>
      <c r="BF632" s="204"/>
      <c r="BG632" s="204"/>
      <c r="BH632" s="204"/>
      <c r="BI632" s="204"/>
      <c r="BJ632" s="204"/>
      <c r="BK632" s="204"/>
      <c r="BL632" s="204"/>
      <c r="BM632" s="204"/>
      <c r="BN632" s="204"/>
      <c r="BO632" s="204"/>
      <c r="BP632" s="204"/>
      <c r="BQ632" s="204"/>
      <c r="BR632" s="204"/>
      <c r="BS632" s="204"/>
      <c r="BT632" s="204"/>
      <c r="BU632" s="104"/>
      <c r="BV632" s="202"/>
      <c r="BX632"/>
      <c r="BY632"/>
      <c r="BZ632"/>
      <c r="CA632"/>
      <c r="CB632"/>
      <c r="CD632"/>
      <c r="CO632" s="202">
        <v>631</v>
      </c>
    </row>
    <row r="633" spans="1:93" x14ac:dyDescent="0.25">
      <c r="A633" s="203" t="s">
        <v>4168</v>
      </c>
      <c r="B633" s="204" t="s">
        <v>4169</v>
      </c>
      <c r="C633" s="204" t="s">
        <v>1611</v>
      </c>
      <c r="D633" s="210" t="s">
        <v>851</v>
      </c>
      <c r="E633" s="204" t="s">
        <v>852</v>
      </c>
      <c r="F633" s="204" t="s">
        <v>737</v>
      </c>
      <c r="G633" s="204" t="s">
        <v>853</v>
      </c>
      <c r="H633" s="204" t="s">
        <v>1446</v>
      </c>
      <c r="I633" s="204" t="s">
        <v>853</v>
      </c>
      <c r="J633" s="204" t="s">
        <v>2559</v>
      </c>
      <c r="K633" s="204" t="s">
        <v>2559</v>
      </c>
      <c r="L633" s="204" t="s">
        <v>2904</v>
      </c>
      <c r="M633" s="204" t="s">
        <v>213</v>
      </c>
      <c r="N633" s="204" t="s">
        <v>851</v>
      </c>
      <c r="O633" s="204" t="s">
        <v>858</v>
      </c>
      <c r="P633" s="204" t="s">
        <v>859</v>
      </c>
      <c r="Q633" s="204" t="s">
        <v>947</v>
      </c>
      <c r="R633" s="204">
        <v>8</v>
      </c>
      <c r="S633" s="204">
        <v>1</v>
      </c>
      <c r="T633" s="204">
        <v>0</v>
      </c>
      <c r="U633" s="204">
        <v>0</v>
      </c>
      <c r="V633" s="204">
        <v>0</v>
      </c>
      <c r="W633" s="204">
        <v>0</v>
      </c>
      <c r="X633" s="204">
        <v>0</v>
      </c>
      <c r="Y633" s="204">
        <v>0</v>
      </c>
      <c r="Z633" s="204">
        <v>0</v>
      </c>
      <c r="AA633" s="204">
        <v>0</v>
      </c>
      <c r="AB633" s="204">
        <v>0</v>
      </c>
      <c r="AC633" s="204">
        <v>0</v>
      </c>
      <c r="AD633" s="204">
        <v>2</v>
      </c>
      <c r="AE633" s="204">
        <v>3</v>
      </c>
      <c r="AF633" s="204">
        <v>0</v>
      </c>
      <c r="AG633" s="204">
        <v>0</v>
      </c>
      <c r="AH633" s="204">
        <v>0</v>
      </c>
      <c r="AI633" s="204">
        <v>0</v>
      </c>
      <c r="AJ633" s="204"/>
      <c r="AK633" s="204"/>
      <c r="AL633" s="204"/>
      <c r="AM633" s="204"/>
      <c r="AN633" s="204"/>
      <c r="AO633" s="204"/>
      <c r="AP633" s="204"/>
      <c r="AQ633" s="204"/>
      <c r="AR633" s="204"/>
      <c r="AS633" s="204"/>
      <c r="AT633" s="204"/>
      <c r="AU633" s="204"/>
      <c r="AV633" s="204"/>
      <c r="AW633" s="204"/>
      <c r="AX633" s="204"/>
      <c r="AY633" s="204" t="str">
        <f t="shared" si="181"/>
        <v>KELACYL 100 MG/ML SOLUTION INJECTABLE POUR BOVINS ET PORCINS</v>
      </c>
      <c r="AZ633" s="204" t="str">
        <f>IF(COUNTIF(AY:AY,AY633)=1,AY633,IF(AND(COUNTIF(AY:AY,AY633)&gt;1,COUNTIF(AZ$2:AZ632,AY633)&gt;=1),"",AY633))</f>
        <v>KELACYL 100 MG/ML SOLUTION INJECTABLE POUR BOVINS ET PORCINS</v>
      </c>
      <c r="BA633" s="204" t="str">
        <v/>
      </c>
      <c r="BB633" s="204" t="str">
        <f>IF(BA633="","",MAX(BB$2:BB632)+1)</f>
        <v/>
      </c>
      <c r="BC633" s="204"/>
      <c r="BD633" s="204"/>
      <c r="BE633" s="204"/>
      <c r="BF633" s="204"/>
      <c r="BG633" s="204"/>
      <c r="BH633" s="204"/>
      <c r="BI633" s="204"/>
      <c r="BJ633" s="204"/>
      <c r="BK633" s="204"/>
      <c r="BL633" s="204"/>
      <c r="BM633" s="204"/>
      <c r="BN633" s="204"/>
      <c r="BO633" s="204"/>
      <c r="BP633" s="204"/>
      <c r="BQ633" s="204"/>
      <c r="BR633" s="204"/>
      <c r="BS633" s="204"/>
      <c r="BT633" s="204"/>
      <c r="BU633" s="104"/>
      <c r="BV633" s="202"/>
      <c r="BX633"/>
      <c r="BY633"/>
      <c r="BZ633"/>
      <c r="CA633"/>
      <c r="CB633"/>
      <c r="CD633"/>
      <c r="CO633" s="202">
        <v>632</v>
      </c>
    </row>
    <row r="634" spans="1:93" x14ac:dyDescent="0.25">
      <c r="A634" s="203" t="s">
        <v>4168</v>
      </c>
      <c r="B634" s="204" t="s">
        <v>4170</v>
      </c>
      <c r="C634" s="204" t="s">
        <v>1602</v>
      </c>
      <c r="D634" s="210" t="s">
        <v>863</v>
      </c>
      <c r="E634" s="204" t="s">
        <v>852</v>
      </c>
      <c r="F634" s="204" t="s">
        <v>737</v>
      </c>
      <c r="G634" s="204" t="s">
        <v>853</v>
      </c>
      <c r="H634" s="204" t="s">
        <v>1446</v>
      </c>
      <c r="I634" s="204" t="s">
        <v>853</v>
      </c>
      <c r="J634" s="204" t="s">
        <v>2559</v>
      </c>
      <c r="K634" s="204" t="s">
        <v>2559</v>
      </c>
      <c r="L634" s="204" t="s">
        <v>2904</v>
      </c>
      <c r="M634" s="204" t="s">
        <v>213</v>
      </c>
      <c r="N634" s="204" t="s">
        <v>851</v>
      </c>
      <c r="O634" s="204" t="s">
        <v>858</v>
      </c>
      <c r="P634" s="204" t="s">
        <v>859</v>
      </c>
      <c r="Q634" s="204" t="s">
        <v>950</v>
      </c>
      <c r="R634" s="204">
        <v>8</v>
      </c>
      <c r="S634" s="204">
        <v>1</v>
      </c>
      <c r="T634" s="204">
        <v>0</v>
      </c>
      <c r="U634" s="204">
        <v>0</v>
      </c>
      <c r="V634" s="204">
        <v>0</v>
      </c>
      <c r="W634" s="204">
        <v>0</v>
      </c>
      <c r="X634" s="204">
        <v>0</v>
      </c>
      <c r="Y634" s="204">
        <v>0</v>
      </c>
      <c r="Z634" s="204">
        <v>0</v>
      </c>
      <c r="AA634" s="204">
        <v>0</v>
      </c>
      <c r="AB634" s="204">
        <v>0</v>
      </c>
      <c r="AC634" s="204">
        <v>0</v>
      </c>
      <c r="AD634" s="204">
        <v>2</v>
      </c>
      <c r="AE634" s="204">
        <v>3</v>
      </c>
      <c r="AF634" s="204">
        <v>0</v>
      </c>
      <c r="AG634" s="204">
        <v>0</v>
      </c>
      <c r="AH634" s="204">
        <v>0</v>
      </c>
      <c r="AI634" s="204">
        <v>0</v>
      </c>
      <c r="AJ634" s="204"/>
      <c r="AK634" s="204"/>
      <c r="AL634" s="204"/>
      <c r="AM634" s="204"/>
      <c r="AN634" s="204"/>
      <c r="AO634" s="204"/>
      <c r="AP634" s="204"/>
      <c r="AQ634" s="204"/>
      <c r="AR634" s="204"/>
      <c r="AS634" s="204"/>
      <c r="AT634" s="204"/>
      <c r="AU634" s="204"/>
      <c r="AV634" s="204"/>
      <c r="AW634" s="204"/>
      <c r="AX634" s="204"/>
      <c r="AY634" s="204" t="str">
        <f t="shared" si="181"/>
        <v>KELACYL 100 MG/ML SOLUTION INJECTABLE POUR BOVINS ET PORCINS</v>
      </c>
      <c r="AZ634" s="204" t="str">
        <f>IF(COUNTIF(AY:AY,AY634)=1,AY634,IF(AND(COUNTIF(AY:AY,AY634)&gt;1,COUNTIF(AZ$2:AZ633,AY634)&gt;=1),"",AY634))</f>
        <v/>
      </c>
      <c r="BA634" s="204" t="str">
        <v/>
      </c>
      <c r="BB634" s="204" t="str">
        <f>IF(BA634="","",MAX(BB$2:BB633)+1)</f>
        <v/>
      </c>
      <c r="BC634" s="204"/>
      <c r="BD634" s="204"/>
      <c r="BE634" s="204"/>
      <c r="BF634" s="204"/>
      <c r="BG634" s="204"/>
      <c r="BH634" s="204"/>
      <c r="BI634" s="204"/>
      <c r="BJ634" s="204"/>
      <c r="BK634" s="204"/>
      <c r="BL634" s="204"/>
      <c r="BM634" s="204"/>
      <c r="BN634" s="204"/>
      <c r="BO634" s="204"/>
      <c r="BP634" s="204"/>
      <c r="BQ634" s="204"/>
      <c r="BR634" s="204"/>
      <c r="BS634" s="204"/>
      <c r="BT634" s="204"/>
      <c r="BU634" s="104"/>
      <c r="BV634" s="202"/>
      <c r="BX634"/>
      <c r="BY634"/>
      <c r="BZ634"/>
      <c r="CA634"/>
      <c r="CB634"/>
      <c r="CD634"/>
      <c r="CO634" s="202">
        <v>633</v>
      </c>
    </row>
    <row r="635" spans="1:93" x14ac:dyDescent="0.25">
      <c r="A635" s="203" t="s">
        <v>3433</v>
      </c>
      <c r="B635" s="204" t="s">
        <v>3434</v>
      </c>
      <c r="C635" s="204" t="s">
        <v>3170</v>
      </c>
      <c r="D635" s="210" t="s">
        <v>959</v>
      </c>
      <c r="E635" s="204" t="s">
        <v>906</v>
      </c>
      <c r="F635" s="204" t="s">
        <v>3435</v>
      </c>
      <c r="G635" s="204" t="s">
        <v>908</v>
      </c>
      <c r="H635" s="204" t="s">
        <v>955</v>
      </c>
      <c r="I635" s="204" t="s">
        <v>910</v>
      </c>
      <c r="J635" s="204" t="s">
        <v>2248</v>
      </c>
      <c r="K635" s="204" t="s">
        <v>875</v>
      </c>
      <c r="L635" s="204" t="s">
        <v>1162</v>
      </c>
      <c r="M635" s="204" t="s">
        <v>213</v>
      </c>
      <c r="N635" s="204" t="s">
        <v>959</v>
      </c>
      <c r="O635" s="204" t="s">
        <v>918</v>
      </c>
      <c r="P635" s="204" t="s">
        <v>859</v>
      </c>
      <c r="Q635" s="204" t="s">
        <v>1031</v>
      </c>
      <c r="R635" s="204">
        <v>0</v>
      </c>
      <c r="S635" s="204">
        <v>0</v>
      </c>
      <c r="T635" s="204">
        <v>20</v>
      </c>
      <c r="U635" s="204">
        <v>7</v>
      </c>
      <c r="V635" s="204">
        <v>0</v>
      </c>
      <c r="W635" s="204">
        <v>0</v>
      </c>
      <c r="X635" s="204">
        <v>0</v>
      </c>
      <c r="Y635" s="204">
        <v>0</v>
      </c>
      <c r="Z635" s="204">
        <v>0</v>
      </c>
      <c r="AA635" s="204">
        <v>0</v>
      </c>
      <c r="AB635" s="204">
        <v>0</v>
      </c>
      <c r="AC635" s="204">
        <v>0</v>
      </c>
      <c r="AD635" s="204">
        <v>0</v>
      </c>
      <c r="AE635" s="204">
        <v>0</v>
      </c>
      <c r="AF635" s="204">
        <v>0</v>
      </c>
      <c r="AG635" s="204">
        <v>0</v>
      </c>
      <c r="AH635" s="204">
        <v>0</v>
      </c>
      <c r="AI635" s="204">
        <v>0</v>
      </c>
      <c r="AJ635" s="204" t="s">
        <v>2249</v>
      </c>
      <c r="AK635" s="204" t="s">
        <v>2250</v>
      </c>
      <c r="AL635" s="204" t="s">
        <v>213</v>
      </c>
      <c r="AM635" s="204" t="s">
        <v>868</v>
      </c>
      <c r="AN635" s="204" t="s">
        <v>918</v>
      </c>
      <c r="AO635" s="204" t="s">
        <v>2251</v>
      </c>
      <c r="AP635" s="204" t="s">
        <v>2251</v>
      </c>
      <c r="AQ635" s="204"/>
      <c r="AR635" s="204"/>
      <c r="AS635" s="204"/>
      <c r="AT635" s="204"/>
      <c r="AU635" s="204"/>
      <c r="AV635" s="204"/>
      <c r="AW635" s="204"/>
      <c r="AX635" s="204"/>
      <c r="AY635" s="204" t="str">
        <f t="shared" si="181"/>
        <v/>
      </c>
      <c r="AZ635" s="204" t="str">
        <f>IF(COUNTIF(AY:AY,AY635)=1,AY635,IF(AND(COUNTIF(AY:AY,AY635)&gt;1,COUNTIF(AZ$2:AZ634,AY635)&gt;=1),"",AY635))</f>
        <v/>
      </c>
      <c r="BA635" s="204" t="str">
        <v/>
      </c>
      <c r="BB635" s="204" t="str">
        <f>IF(BA635="","",MAX(BB$2:BB634)+1)</f>
        <v/>
      </c>
      <c r="BC635" s="204"/>
      <c r="BD635" s="204"/>
      <c r="BE635" s="204"/>
      <c r="BF635" s="204"/>
      <c r="BG635" s="204"/>
      <c r="BH635" s="204"/>
      <c r="BI635" s="204"/>
      <c r="BJ635" s="204"/>
      <c r="BK635" s="204"/>
      <c r="BL635" s="204"/>
      <c r="BM635" s="204"/>
      <c r="BN635" s="204"/>
      <c r="BO635" s="204"/>
      <c r="BP635" s="204"/>
      <c r="BQ635" s="204"/>
      <c r="BR635" s="204"/>
      <c r="BS635" s="204"/>
      <c r="BT635" s="204"/>
      <c r="BU635" s="104"/>
      <c r="BV635" s="202"/>
      <c r="BX635"/>
      <c r="BY635"/>
      <c r="BZ635"/>
      <c r="CA635"/>
      <c r="CB635"/>
      <c r="CD635"/>
      <c r="CO635" s="202">
        <v>634</v>
      </c>
    </row>
    <row r="636" spans="1:93" x14ac:dyDescent="0.25">
      <c r="A636" s="203" t="s">
        <v>3945</v>
      </c>
      <c r="B636" s="204" t="s">
        <v>3946</v>
      </c>
      <c r="C636" s="204" t="s">
        <v>3947</v>
      </c>
      <c r="D636" s="210" t="s">
        <v>1327</v>
      </c>
      <c r="E636" s="204" t="s">
        <v>906</v>
      </c>
      <c r="F636" s="204" t="s">
        <v>3948</v>
      </c>
      <c r="G636" s="204" t="s">
        <v>908</v>
      </c>
      <c r="H636" s="204" t="s">
        <v>955</v>
      </c>
      <c r="I636" s="204" t="s">
        <v>910</v>
      </c>
      <c r="J636" s="204" t="s">
        <v>2248</v>
      </c>
      <c r="K636" s="204" t="s">
        <v>875</v>
      </c>
      <c r="L636" s="204" t="s">
        <v>1162</v>
      </c>
      <c r="M636" s="204" t="s">
        <v>213</v>
      </c>
      <c r="N636" s="204" t="s">
        <v>959</v>
      </c>
      <c r="O636" s="204" t="s">
        <v>918</v>
      </c>
      <c r="P636" s="204" t="s">
        <v>859</v>
      </c>
      <c r="Q636" s="204" t="s">
        <v>1688</v>
      </c>
      <c r="R636" s="204">
        <v>0</v>
      </c>
      <c r="S636" s="204">
        <v>0</v>
      </c>
      <c r="T636" s="204">
        <v>20</v>
      </c>
      <c r="U636" s="204">
        <v>7</v>
      </c>
      <c r="V636" s="204">
        <v>0</v>
      </c>
      <c r="W636" s="204">
        <v>0</v>
      </c>
      <c r="X636" s="204">
        <v>0</v>
      </c>
      <c r="Y636" s="204">
        <v>0</v>
      </c>
      <c r="Z636" s="204">
        <v>0</v>
      </c>
      <c r="AA636" s="204">
        <v>0</v>
      </c>
      <c r="AB636" s="204">
        <v>0</v>
      </c>
      <c r="AC636" s="204">
        <v>0</v>
      </c>
      <c r="AD636" s="204">
        <v>0</v>
      </c>
      <c r="AE636" s="204">
        <v>0</v>
      </c>
      <c r="AF636" s="204">
        <v>0</v>
      </c>
      <c r="AG636" s="204">
        <v>0</v>
      </c>
      <c r="AH636" s="204">
        <v>0</v>
      </c>
      <c r="AI636" s="204">
        <v>0</v>
      </c>
      <c r="AJ636" s="204" t="s">
        <v>2249</v>
      </c>
      <c r="AK636" s="204" t="s">
        <v>2250</v>
      </c>
      <c r="AL636" s="204" t="s">
        <v>213</v>
      </c>
      <c r="AM636" s="204" t="s">
        <v>868</v>
      </c>
      <c r="AN636" s="204" t="s">
        <v>918</v>
      </c>
      <c r="AO636" s="204" t="s">
        <v>2251</v>
      </c>
      <c r="AP636" s="204" t="s">
        <v>2251</v>
      </c>
      <c r="AQ636" s="204"/>
      <c r="AR636" s="204"/>
      <c r="AS636" s="204"/>
      <c r="AT636" s="204"/>
      <c r="AU636" s="204"/>
      <c r="AV636" s="204"/>
      <c r="AW636" s="204"/>
      <c r="AX636" s="204"/>
      <c r="AY636" s="204" t="str">
        <f t="shared" si="181"/>
        <v/>
      </c>
      <c r="AZ636" s="204" t="str">
        <f>IF(COUNTIF(AY:AY,AY636)=1,AY636,IF(AND(COUNTIF(AY:AY,AY636)&gt;1,COUNTIF(AZ$2:AZ635,AY636)&gt;=1),"",AY636))</f>
        <v/>
      </c>
      <c r="BA636" s="204" t="str">
        <v/>
      </c>
      <c r="BB636" s="204" t="str">
        <f>IF(BA636="","",MAX(BB$2:BB635)+1)</f>
        <v/>
      </c>
      <c r="BC636" s="204"/>
      <c r="BD636" s="204"/>
      <c r="BE636" s="204"/>
      <c r="BF636" s="204"/>
      <c r="BG636" s="204"/>
      <c r="BH636" s="204"/>
      <c r="BI636" s="204"/>
      <c r="BJ636" s="204"/>
      <c r="BK636" s="204"/>
      <c r="BL636" s="204"/>
      <c r="BM636" s="204"/>
      <c r="BN636" s="204"/>
      <c r="BO636" s="204"/>
      <c r="BP636" s="204"/>
      <c r="BQ636" s="204"/>
      <c r="BR636" s="204"/>
      <c r="BS636" s="204"/>
      <c r="BT636" s="204"/>
      <c r="BU636" s="104"/>
      <c r="BV636" s="202"/>
      <c r="BX636"/>
      <c r="BY636"/>
      <c r="BZ636"/>
      <c r="CA636"/>
      <c r="CB636"/>
      <c r="CD636"/>
      <c r="CO636" s="202">
        <v>635</v>
      </c>
    </row>
    <row r="637" spans="1:93" x14ac:dyDescent="0.25">
      <c r="A637" s="203" t="s">
        <v>3430</v>
      </c>
      <c r="B637" s="204" t="s">
        <v>3431</v>
      </c>
      <c r="C637" s="204" t="s">
        <v>3170</v>
      </c>
      <c r="D637" s="210" t="s">
        <v>959</v>
      </c>
      <c r="E637" s="204" t="s">
        <v>906</v>
      </c>
      <c r="F637" s="204" t="s">
        <v>3432</v>
      </c>
      <c r="G637" s="204" t="s">
        <v>908</v>
      </c>
      <c r="H637" s="204" t="s">
        <v>909</v>
      </c>
      <c r="I637" s="204" t="s">
        <v>910</v>
      </c>
      <c r="J637" s="204" t="s">
        <v>2248</v>
      </c>
      <c r="K637" s="204" t="s">
        <v>875</v>
      </c>
      <c r="L637" s="204" t="s">
        <v>1162</v>
      </c>
      <c r="M637" s="204" t="s">
        <v>213</v>
      </c>
      <c r="N637" s="204" t="s">
        <v>1031</v>
      </c>
      <c r="O637" s="204" t="s">
        <v>918</v>
      </c>
      <c r="P637" s="204" t="s">
        <v>859</v>
      </c>
      <c r="Q637" s="204" t="s">
        <v>1949</v>
      </c>
      <c r="R637" s="204">
        <v>0</v>
      </c>
      <c r="S637" s="204">
        <v>0</v>
      </c>
      <c r="T637" s="204">
        <v>20</v>
      </c>
      <c r="U637" s="204">
        <v>7</v>
      </c>
      <c r="V637" s="204">
        <v>0</v>
      </c>
      <c r="W637" s="204">
        <v>0</v>
      </c>
      <c r="X637" s="204">
        <v>0</v>
      </c>
      <c r="Y637" s="204">
        <v>0</v>
      </c>
      <c r="Z637" s="204">
        <v>0</v>
      </c>
      <c r="AA637" s="204">
        <v>0</v>
      </c>
      <c r="AB637" s="204">
        <v>0</v>
      </c>
      <c r="AC637" s="204">
        <v>0</v>
      </c>
      <c r="AD637" s="204">
        <v>0</v>
      </c>
      <c r="AE637" s="204">
        <v>0</v>
      </c>
      <c r="AF637" s="204">
        <v>0</v>
      </c>
      <c r="AG637" s="204">
        <v>0</v>
      </c>
      <c r="AH637" s="204">
        <v>0</v>
      </c>
      <c r="AI637" s="204">
        <v>0</v>
      </c>
      <c r="AJ637" s="204" t="s">
        <v>2249</v>
      </c>
      <c r="AK637" s="204" t="s">
        <v>2250</v>
      </c>
      <c r="AL637" s="204" t="s">
        <v>213</v>
      </c>
      <c r="AM637" s="204" t="s">
        <v>947</v>
      </c>
      <c r="AN637" s="204" t="s">
        <v>918</v>
      </c>
      <c r="AO637" s="204" t="s">
        <v>2251</v>
      </c>
      <c r="AP637" s="204" t="s">
        <v>2251</v>
      </c>
      <c r="AQ637" s="204"/>
      <c r="AR637" s="204"/>
      <c r="AS637" s="204"/>
      <c r="AT637" s="204"/>
      <c r="AU637" s="204"/>
      <c r="AV637" s="204"/>
      <c r="AW637" s="204"/>
      <c r="AX637" s="204"/>
      <c r="AY637" s="204" t="str">
        <f t="shared" si="181"/>
        <v/>
      </c>
      <c r="AZ637" s="204" t="str">
        <f>IF(COUNTIF(AY:AY,AY637)=1,AY637,IF(AND(COUNTIF(AY:AY,AY637)&gt;1,COUNTIF(AZ$2:AZ636,AY637)&gt;=1),"",AY637))</f>
        <v/>
      </c>
      <c r="BA637" s="204" t="str">
        <v/>
      </c>
      <c r="BB637" s="204" t="str">
        <f>IF(BA637="","",MAX(BB$2:BB636)+1)</f>
        <v/>
      </c>
      <c r="BC637" s="204"/>
      <c r="BD637" s="204"/>
      <c r="BE637" s="204"/>
      <c r="BF637" s="204"/>
      <c r="BG637" s="204"/>
      <c r="BH637" s="204"/>
      <c r="BI637" s="204"/>
      <c r="BJ637" s="204"/>
      <c r="BK637" s="204"/>
      <c r="BL637" s="204"/>
      <c r="BM637" s="204"/>
      <c r="BN637" s="204"/>
      <c r="BO637" s="204"/>
      <c r="BP637" s="204"/>
      <c r="BQ637" s="204"/>
      <c r="BR637" s="204"/>
      <c r="BS637" s="204"/>
      <c r="BT637" s="204"/>
      <c r="BU637" s="104"/>
      <c r="BV637" s="202"/>
      <c r="BX637"/>
      <c r="BY637"/>
      <c r="BZ637"/>
      <c r="CA637"/>
      <c r="CB637"/>
      <c r="CD637"/>
      <c r="CO637" s="202">
        <v>636</v>
      </c>
    </row>
    <row r="638" spans="1:93" x14ac:dyDescent="0.25">
      <c r="A638" s="203" t="s">
        <v>3938</v>
      </c>
      <c r="B638" s="204" t="s">
        <v>3939</v>
      </c>
      <c r="C638" s="204" t="s">
        <v>3940</v>
      </c>
      <c r="D638" s="210" t="s">
        <v>1327</v>
      </c>
      <c r="E638" s="204" t="s">
        <v>906</v>
      </c>
      <c r="F638" s="204" t="s">
        <v>3941</v>
      </c>
      <c r="G638" s="204" t="s">
        <v>908</v>
      </c>
      <c r="H638" s="204" t="s">
        <v>909</v>
      </c>
      <c r="I638" s="204" t="s">
        <v>910</v>
      </c>
      <c r="J638" s="204" t="s">
        <v>2248</v>
      </c>
      <c r="K638" s="204" t="s">
        <v>875</v>
      </c>
      <c r="L638" s="204" t="s">
        <v>1162</v>
      </c>
      <c r="M638" s="204" t="s">
        <v>213</v>
      </c>
      <c r="N638" s="204" t="s">
        <v>1031</v>
      </c>
      <c r="O638" s="204" t="s">
        <v>918</v>
      </c>
      <c r="P638" s="204" t="s">
        <v>859</v>
      </c>
      <c r="Q638" s="204" t="s">
        <v>2550</v>
      </c>
      <c r="R638" s="204">
        <v>0</v>
      </c>
      <c r="S638" s="204">
        <v>0</v>
      </c>
      <c r="T638" s="204">
        <v>20</v>
      </c>
      <c r="U638" s="204">
        <v>7</v>
      </c>
      <c r="V638" s="204">
        <v>0</v>
      </c>
      <c r="W638" s="204">
        <v>0</v>
      </c>
      <c r="X638" s="204">
        <v>0</v>
      </c>
      <c r="Y638" s="204">
        <v>0</v>
      </c>
      <c r="Z638" s="204">
        <v>0</v>
      </c>
      <c r="AA638" s="204">
        <v>0</v>
      </c>
      <c r="AB638" s="204">
        <v>0</v>
      </c>
      <c r="AC638" s="204">
        <v>0</v>
      </c>
      <c r="AD638" s="204">
        <v>0</v>
      </c>
      <c r="AE638" s="204">
        <v>0</v>
      </c>
      <c r="AF638" s="204">
        <v>0</v>
      </c>
      <c r="AG638" s="204">
        <v>0</v>
      </c>
      <c r="AH638" s="204">
        <v>0</v>
      </c>
      <c r="AI638" s="204">
        <v>0</v>
      </c>
      <c r="AJ638" s="204" t="s">
        <v>2249</v>
      </c>
      <c r="AK638" s="204" t="s">
        <v>2250</v>
      </c>
      <c r="AL638" s="204" t="s">
        <v>213</v>
      </c>
      <c r="AM638" s="204" t="s">
        <v>947</v>
      </c>
      <c r="AN638" s="204" t="s">
        <v>918</v>
      </c>
      <c r="AO638" s="204" t="s">
        <v>2251</v>
      </c>
      <c r="AP638" s="204" t="s">
        <v>2251</v>
      </c>
      <c r="AQ638" s="204"/>
      <c r="AR638" s="204"/>
      <c r="AS638" s="204"/>
      <c r="AT638" s="204"/>
      <c r="AU638" s="204"/>
      <c r="AV638" s="204"/>
      <c r="AW638" s="204"/>
      <c r="AX638" s="204"/>
      <c r="AY638" s="204" t="str">
        <f t="shared" si="181"/>
        <v/>
      </c>
      <c r="AZ638" s="204" t="str">
        <f>IF(COUNTIF(AY:AY,AY638)=1,AY638,IF(AND(COUNTIF(AY:AY,AY638)&gt;1,COUNTIF(AZ$2:AZ637,AY638)&gt;=1),"",AY638))</f>
        <v/>
      </c>
      <c r="BA638" s="204" t="str">
        <v/>
      </c>
      <c r="BB638" s="204" t="str">
        <f>IF(BA638="","",MAX(BB$2:BB637)+1)</f>
        <v/>
      </c>
      <c r="BC638" s="204"/>
      <c r="BD638" s="204"/>
      <c r="BE638" s="204"/>
      <c r="BF638" s="204"/>
      <c r="BG638" s="204"/>
      <c r="BH638" s="204"/>
      <c r="BI638" s="204"/>
      <c r="BJ638" s="204"/>
      <c r="BK638" s="204"/>
      <c r="BL638" s="204"/>
      <c r="BM638" s="204"/>
      <c r="BN638" s="204"/>
      <c r="BO638" s="204"/>
      <c r="BP638" s="204"/>
      <c r="BQ638" s="204"/>
      <c r="BR638" s="204"/>
      <c r="BS638" s="204"/>
      <c r="BT638" s="204"/>
      <c r="BU638" s="104"/>
      <c r="BV638" s="202"/>
      <c r="BX638"/>
      <c r="BY638"/>
      <c r="BZ638"/>
      <c r="CA638"/>
      <c r="CB638"/>
      <c r="CD638"/>
      <c r="CO638" s="202">
        <v>637</v>
      </c>
    </row>
    <row r="639" spans="1:93" x14ac:dyDescent="0.25">
      <c r="A639" s="203" t="s">
        <v>3436</v>
      </c>
      <c r="B639" s="204" t="s">
        <v>3437</v>
      </c>
      <c r="C639" s="204" t="s">
        <v>3170</v>
      </c>
      <c r="D639" s="210" t="s">
        <v>959</v>
      </c>
      <c r="E639" s="204" t="s">
        <v>906</v>
      </c>
      <c r="F639" s="204" t="s">
        <v>3438</v>
      </c>
      <c r="G639" s="204" t="s">
        <v>908</v>
      </c>
      <c r="H639" s="204" t="s">
        <v>955</v>
      </c>
      <c r="I639" s="204" t="s">
        <v>910</v>
      </c>
      <c r="J639" s="204" t="s">
        <v>2248</v>
      </c>
      <c r="K639" s="204" t="s">
        <v>875</v>
      </c>
      <c r="L639" s="204" t="s">
        <v>1162</v>
      </c>
      <c r="M639" s="204" t="s">
        <v>213</v>
      </c>
      <c r="N639" s="204" t="s">
        <v>1038</v>
      </c>
      <c r="O639" s="204" t="s">
        <v>918</v>
      </c>
      <c r="P639" s="204" t="s">
        <v>859</v>
      </c>
      <c r="Q639" s="204" t="s">
        <v>1039</v>
      </c>
      <c r="R639" s="204">
        <v>0</v>
      </c>
      <c r="S639" s="204">
        <v>0</v>
      </c>
      <c r="T639" s="204">
        <v>20</v>
      </c>
      <c r="U639" s="204">
        <v>7</v>
      </c>
      <c r="V639" s="204">
        <v>0</v>
      </c>
      <c r="W639" s="204">
        <v>0</v>
      </c>
      <c r="X639" s="204">
        <v>0</v>
      </c>
      <c r="Y639" s="204">
        <v>0</v>
      </c>
      <c r="Z639" s="204">
        <v>0</v>
      </c>
      <c r="AA639" s="204">
        <v>0</v>
      </c>
      <c r="AB639" s="204">
        <v>0</v>
      </c>
      <c r="AC639" s="204">
        <v>0</v>
      </c>
      <c r="AD639" s="204">
        <v>0</v>
      </c>
      <c r="AE639" s="204">
        <v>0</v>
      </c>
      <c r="AF639" s="204">
        <v>0</v>
      </c>
      <c r="AG639" s="204">
        <v>0</v>
      </c>
      <c r="AH639" s="204">
        <v>0</v>
      </c>
      <c r="AI639" s="204">
        <v>0</v>
      </c>
      <c r="AJ639" s="204" t="s">
        <v>2249</v>
      </c>
      <c r="AK639" s="204" t="s">
        <v>2250</v>
      </c>
      <c r="AL639" s="204" t="s">
        <v>213</v>
      </c>
      <c r="AM639" s="204" t="s">
        <v>851</v>
      </c>
      <c r="AN639" s="204" t="s">
        <v>918</v>
      </c>
      <c r="AO639" s="204" t="s">
        <v>2251</v>
      </c>
      <c r="AP639" s="204" t="s">
        <v>2251</v>
      </c>
      <c r="AQ639" s="204"/>
      <c r="AR639" s="204"/>
      <c r="AS639" s="204"/>
      <c r="AT639" s="204"/>
      <c r="AU639" s="204"/>
      <c r="AV639" s="204"/>
      <c r="AW639" s="204"/>
      <c r="AX639" s="204"/>
      <c r="AY639" s="204" t="str">
        <f t="shared" si="181"/>
        <v/>
      </c>
      <c r="AZ639" s="204" t="str">
        <f>IF(COUNTIF(AY:AY,AY639)=1,AY639,IF(AND(COUNTIF(AY:AY,AY639)&gt;1,COUNTIF(AZ$2:AZ638,AY639)&gt;=1),"",AY639))</f>
        <v/>
      </c>
      <c r="BA639" s="204" t="str">
        <v/>
      </c>
      <c r="BB639" s="204" t="str">
        <f>IF(BA639="","",MAX(BB$2:BB638)+1)</f>
        <v/>
      </c>
      <c r="BC639" s="204"/>
      <c r="BD639" s="204"/>
      <c r="BE639" s="204"/>
      <c r="BF639" s="204"/>
      <c r="BG639" s="204"/>
      <c r="BH639" s="204"/>
      <c r="BI639" s="204"/>
      <c r="BJ639" s="204"/>
      <c r="BK639" s="204"/>
      <c r="BL639" s="204"/>
      <c r="BM639" s="204"/>
      <c r="BN639" s="204"/>
      <c r="BO639" s="204"/>
      <c r="BP639" s="204"/>
      <c r="BQ639" s="204"/>
      <c r="BR639" s="204"/>
      <c r="BS639" s="204"/>
      <c r="BT639" s="204"/>
      <c r="BU639" s="104"/>
      <c r="BV639" s="202"/>
      <c r="BX639"/>
      <c r="BY639"/>
      <c r="BZ639"/>
      <c r="CA639"/>
      <c r="CB639"/>
      <c r="CD639"/>
      <c r="CO639" s="202">
        <v>638</v>
      </c>
    </row>
    <row r="640" spans="1:93" x14ac:dyDescent="0.25">
      <c r="A640" s="203" t="s">
        <v>3949</v>
      </c>
      <c r="B640" s="204" t="s">
        <v>3950</v>
      </c>
      <c r="C640" s="204" t="s">
        <v>3951</v>
      </c>
      <c r="D640" s="210" t="s">
        <v>1327</v>
      </c>
      <c r="E640" s="204" t="s">
        <v>906</v>
      </c>
      <c r="F640" s="204" t="s">
        <v>3952</v>
      </c>
      <c r="G640" s="204" t="s">
        <v>908</v>
      </c>
      <c r="H640" s="204" t="s">
        <v>955</v>
      </c>
      <c r="I640" s="204" t="s">
        <v>910</v>
      </c>
      <c r="J640" s="204" t="s">
        <v>2248</v>
      </c>
      <c r="K640" s="204" t="s">
        <v>875</v>
      </c>
      <c r="L640" s="204" t="s">
        <v>1162</v>
      </c>
      <c r="M640" s="204" t="s">
        <v>213</v>
      </c>
      <c r="N640" s="204" t="s">
        <v>1038</v>
      </c>
      <c r="O640" s="204" t="s">
        <v>918</v>
      </c>
      <c r="P640" s="204" t="s">
        <v>859</v>
      </c>
      <c r="Q640" s="204" t="s">
        <v>1636</v>
      </c>
      <c r="R640" s="204">
        <v>0</v>
      </c>
      <c r="S640" s="204">
        <v>0</v>
      </c>
      <c r="T640" s="204">
        <v>20</v>
      </c>
      <c r="U640" s="204">
        <v>7</v>
      </c>
      <c r="V640" s="204">
        <v>0</v>
      </c>
      <c r="W640" s="204">
        <v>0</v>
      </c>
      <c r="X640" s="204">
        <v>0</v>
      </c>
      <c r="Y640" s="204">
        <v>0</v>
      </c>
      <c r="Z640" s="204">
        <v>0</v>
      </c>
      <c r="AA640" s="204">
        <v>0</v>
      </c>
      <c r="AB640" s="204">
        <v>0</v>
      </c>
      <c r="AC640" s="204">
        <v>0</v>
      </c>
      <c r="AD640" s="204">
        <v>0</v>
      </c>
      <c r="AE640" s="204">
        <v>0</v>
      </c>
      <c r="AF640" s="204">
        <v>0</v>
      </c>
      <c r="AG640" s="204">
        <v>0</v>
      </c>
      <c r="AH640" s="204">
        <v>0</v>
      </c>
      <c r="AI640" s="204">
        <v>0</v>
      </c>
      <c r="AJ640" s="204" t="s">
        <v>2249</v>
      </c>
      <c r="AK640" s="204" t="s">
        <v>2250</v>
      </c>
      <c r="AL640" s="204" t="s">
        <v>213</v>
      </c>
      <c r="AM640" s="204" t="s">
        <v>851</v>
      </c>
      <c r="AN640" s="204" t="s">
        <v>918</v>
      </c>
      <c r="AO640" s="204" t="s">
        <v>2251</v>
      </c>
      <c r="AP640" s="204" t="s">
        <v>2251</v>
      </c>
      <c r="AQ640" s="204"/>
      <c r="AR640" s="204"/>
      <c r="AS640" s="204"/>
      <c r="AT640" s="204"/>
      <c r="AU640" s="204"/>
      <c r="AV640" s="204"/>
      <c r="AW640" s="204"/>
      <c r="AX640" s="204"/>
      <c r="AY640" s="204" t="str">
        <f t="shared" si="181"/>
        <v/>
      </c>
      <c r="AZ640" s="204" t="str">
        <f>IF(COUNTIF(AY:AY,AY640)=1,AY640,IF(AND(COUNTIF(AY:AY,AY640)&gt;1,COUNTIF(AZ$2:AZ639,AY640)&gt;=1),"",AY640))</f>
        <v/>
      </c>
      <c r="BA640" s="204" t="str">
        <v/>
      </c>
      <c r="BB640" s="204" t="str">
        <f>IF(BA640="","",MAX(BB$2:BB639)+1)</f>
        <v/>
      </c>
      <c r="BC640" s="204"/>
      <c r="BD640" s="204"/>
      <c r="BE640" s="204"/>
      <c r="BF640" s="204"/>
      <c r="BG640" s="204"/>
      <c r="BH640" s="204"/>
      <c r="BI640" s="204"/>
      <c r="BJ640" s="204"/>
      <c r="BK640" s="204"/>
      <c r="BL640" s="204"/>
      <c r="BM640" s="204"/>
      <c r="BN640" s="204"/>
      <c r="BO640" s="204"/>
      <c r="BP640" s="204"/>
      <c r="BQ640" s="204"/>
      <c r="BR640" s="204"/>
      <c r="BS640" s="204"/>
      <c r="BT640" s="204"/>
      <c r="BU640" s="104"/>
      <c r="BV640" s="202"/>
      <c r="BX640"/>
      <c r="BY640"/>
      <c r="BZ640"/>
      <c r="CA640"/>
      <c r="CB640"/>
      <c r="CD640"/>
      <c r="CO640" s="202">
        <v>639</v>
      </c>
    </row>
    <row r="641" spans="1:93" x14ac:dyDescent="0.25">
      <c r="A641" s="203" t="s">
        <v>3949</v>
      </c>
      <c r="B641" s="204" t="s">
        <v>3953</v>
      </c>
      <c r="C641" s="204" t="s">
        <v>3954</v>
      </c>
      <c r="D641" s="210" t="s">
        <v>1636</v>
      </c>
      <c r="E641" s="204" t="s">
        <v>906</v>
      </c>
      <c r="F641" s="204" t="s">
        <v>3952</v>
      </c>
      <c r="G641" s="204" t="s">
        <v>908</v>
      </c>
      <c r="H641" s="204" t="s">
        <v>955</v>
      </c>
      <c r="I641" s="204" t="s">
        <v>910</v>
      </c>
      <c r="J641" s="204" t="s">
        <v>2248</v>
      </c>
      <c r="K641" s="204" t="s">
        <v>875</v>
      </c>
      <c r="L641" s="204" t="s">
        <v>1162</v>
      </c>
      <c r="M641" s="204" t="s">
        <v>213</v>
      </c>
      <c r="N641" s="204" t="s">
        <v>1038</v>
      </c>
      <c r="O641" s="204" t="s">
        <v>918</v>
      </c>
      <c r="P641" s="204" t="s">
        <v>859</v>
      </c>
      <c r="Q641" s="204" t="s">
        <v>3955</v>
      </c>
      <c r="R641" s="204">
        <v>0</v>
      </c>
      <c r="S641" s="204">
        <v>0</v>
      </c>
      <c r="T641" s="204">
        <v>20</v>
      </c>
      <c r="U641" s="204">
        <v>7</v>
      </c>
      <c r="V641" s="204">
        <v>0</v>
      </c>
      <c r="W641" s="204">
        <v>0</v>
      </c>
      <c r="X641" s="204">
        <v>0</v>
      </c>
      <c r="Y641" s="204">
        <v>0</v>
      </c>
      <c r="Z641" s="204">
        <v>0</v>
      </c>
      <c r="AA641" s="204">
        <v>0</v>
      </c>
      <c r="AB641" s="204">
        <v>0</v>
      </c>
      <c r="AC641" s="204">
        <v>0</v>
      </c>
      <c r="AD641" s="204">
        <v>0</v>
      </c>
      <c r="AE641" s="204">
        <v>0</v>
      </c>
      <c r="AF641" s="204">
        <v>0</v>
      </c>
      <c r="AG641" s="204">
        <v>0</v>
      </c>
      <c r="AH641" s="204">
        <v>0</v>
      </c>
      <c r="AI641" s="204">
        <v>0</v>
      </c>
      <c r="AJ641" s="204" t="s">
        <v>2249</v>
      </c>
      <c r="AK641" s="204" t="s">
        <v>2250</v>
      </c>
      <c r="AL641" s="204" t="s">
        <v>213</v>
      </c>
      <c r="AM641" s="204" t="s">
        <v>851</v>
      </c>
      <c r="AN641" s="204" t="s">
        <v>918</v>
      </c>
      <c r="AO641" s="204" t="s">
        <v>2251</v>
      </c>
      <c r="AP641" s="204" t="s">
        <v>2251</v>
      </c>
      <c r="AQ641" s="204"/>
      <c r="AR641" s="204"/>
      <c r="AS641" s="204"/>
      <c r="AT641" s="204"/>
      <c r="AU641" s="204"/>
      <c r="AV641" s="204"/>
      <c r="AW641" s="204"/>
      <c r="AX641" s="204"/>
      <c r="AY641" s="204" t="str">
        <f t="shared" si="181"/>
        <v/>
      </c>
      <c r="AZ641" s="204" t="str">
        <f>IF(COUNTIF(AY:AY,AY641)=1,AY641,IF(AND(COUNTIF(AY:AY,AY641)&gt;1,COUNTIF(AZ$2:AZ640,AY641)&gt;=1),"",AY641))</f>
        <v/>
      </c>
      <c r="BA641" s="204" t="str">
        <v/>
      </c>
      <c r="BB641" s="204" t="str">
        <f>IF(BA641="","",MAX(BB$2:BB640)+1)</f>
        <v/>
      </c>
      <c r="BC641" s="204"/>
      <c r="BD641" s="204"/>
      <c r="BE641" s="204"/>
      <c r="BF641" s="204"/>
      <c r="BG641" s="204"/>
      <c r="BH641" s="204"/>
      <c r="BI641" s="204"/>
      <c r="BJ641" s="204"/>
      <c r="BK641" s="204"/>
      <c r="BL641" s="204"/>
      <c r="BM641" s="204"/>
      <c r="BN641" s="204"/>
      <c r="BO641" s="204"/>
      <c r="BP641" s="204"/>
      <c r="BQ641" s="204"/>
      <c r="BR641" s="204"/>
      <c r="BS641" s="204"/>
      <c r="BT641" s="204"/>
      <c r="BU641" s="104"/>
      <c r="BV641" s="202"/>
      <c r="BX641"/>
      <c r="BY641"/>
      <c r="BZ641"/>
      <c r="CA641"/>
      <c r="CB641"/>
      <c r="CD641"/>
      <c r="CO641" s="202">
        <v>640</v>
      </c>
    </row>
    <row r="642" spans="1:93" x14ac:dyDescent="0.25">
      <c r="A642" s="203" t="s">
        <v>3942</v>
      </c>
      <c r="B642" s="204" t="s">
        <v>3943</v>
      </c>
      <c r="C642" s="204" t="s">
        <v>3940</v>
      </c>
      <c r="D642" s="210" t="s">
        <v>1327</v>
      </c>
      <c r="E642" s="204" t="s">
        <v>906</v>
      </c>
      <c r="F642" s="204" t="s">
        <v>3944</v>
      </c>
      <c r="G642" s="204" t="s">
        <v>908</v>
      </c>
      <c r="H642" s="204" t="s">
        <v>909</v>
      </c>
      <c r="I642" s="204" t="s">
        <v>910</v>
      </c>
      <c r="J642" s="204" t="s">
        <v>2248</v>
      </c>
      <c r="K642" s="204" t="s">
        <v>875</v>
      </c>
      <c r="L642" s="204" t="s">
        <v>1162</v>
      </c>
      <c r="M642" s="204" t="s">
        <v>213</v>
      </c>
      <c r="N642" s="204" t="s">
        <v>868</v>
      </c>
      <c r="O642" s="204" t="s">
        <v>918</v>
      </c>
      <c r="P642" s="204" t="s">
        <v>859</v>
      </c>
      <c r="Q642" s="204" t="s">
        <v>881</v>
      </c>
      <c r="R642" s="204">
        <v>0</v>
      </c>
      <c r="S642" s="204">
        <v>0</v>
      </c>
      <c r="T642" s="204">
        <v>20</v>
      </c>
      <c r="U642" s="204">
        <v>7</v>
      </c>
      <c r="V642" s="204">
        <v>0</v>
      </c>
      <c r="W642" s="204">
        <v>0</v>
      </c>
      <c r="X642" s="204">
        <v>0</v>
      </c>
      <c r="Y642" s="204">
        <v>0</v>
      </c>
      <c r="Z642" s="204">
        <v>0</v>
      </c>
      <c r="AA642" s="204">
        <v>0</v>
      </c>
      <c r="AB642" s="204">
        <v>0</v>
      </c>
      <c r="AC642" s="204">
        <v>0</v>
      </c>
      <c r="AD642" s="204">
        <v>0</v>
      </c>
      <c r="AE642" s="204">
        <v>0</v>
      </c>
      <c r="AF642" s="204">
        <v>0</v>
      </c>
      <c r="AG642" s="204">
        <v>0</v>
      </c>
      <c r="AH642" s="204">
        <v>0</v>
      </c>
      <c r="AI642" s="204">
        <v>0</v>
      </c>
      <c r="AJ642" s="204" t="s">
        <v>2249</v>
      </c>
      <c r="AK642" s="204" t="s">
        <v>2250</v>
      </c>
      <c r="AL642" s="204" t="s">
        <v>213</v>
      </c>
      <c r="AM642" s="204" t="s">
        <v>1179</v>
      </c>
      <c r="AN642" s="204" t="s">
        <v>918</v>
      </c>
      <c r="AO642" s="204" t="s">
        <v>2251</v>
      </c>
      <c r="AP642" s="204" t="s">
        <v>2251</v>
      </c>
      <c r="AQ642" s="204"/>
      <c r="AR642" s="204"/>
      <c r="AS642" s="204"/>
      <c r="AT642" s="204"/>
      <c r="AU642" s="204"/>
      <c r="AV642" s="204"/>
      <c r="AW642" s="204"/>
      <c r="AX642" s="204"/>
      <c r="AY642" s="204" t="str">
        <f t="shared" si="181"/>
        <v/>
      </c>
      <c r="AZ642" s="204" t="str">
        <f>IF(COUNTIF(AY:AY,AY642)=1,AY642,IF(AND(COUNTIF(AY:AY,AY642)&gt;1,COUNTIF(AZ$2:AZ641,AY642)&gt;=1),"",AY642))</f>
        <v/>
      </c>
      <c r="BA642" s="204" t="str">
        <v/>
      </c>
      <c r="BB642" s="204" t="str">
        <f>IF(BA642="","",MAX(BB$2:BB641)+1)</f>
        <v/>
      </c>
      <c r="BC642" s="204"/>
      <c r="BD642" s="204"/>
      <c r="BE642" s="204"/>
      <c r="BF642" s="204"/>
      <c r="BG642" s="204"/>
      <c r="BH642" s="204"/>
      <c r="BI642" s="204"/>
      <c r="BJ642" s="204"/>
      <c r="BK642" s="204"/>
      <c r="BL642" s="204"/>
      <c r="BM642" s="204"/>
      <c r="BN642" s="204"/>
      <c r="BO642" s="204"/>
      <c r="BP642" s="204"/>
      <c r="BQ642" s="204"/>
      <c r="BR642" s="204"/>
      <c r="BS642" s="204"/>
      <c r="BT642" s="204"/>
      <c r="BU642" s="104"/>
      <c r="BV642" s="202"/>
      <c r="BX642"/>
      <c r="BY642"/>
      <c r="BZ642"/>
      <c r="CA642"/>
      <c r="CB642"/>
      <c r="CD642"/>
      <c r="CO642" s="202">
        <v>641</v>
      </c>
    </row>
    <row r="643" spans="1:93" x14ac:dyDescent="0.25">
      <c r="A643" s="203" t="s">
        <v>4211</v>
      </c>
      <c r="B643" s="204" t="s">
        <v>4212</v>
      </c>
      <c r="C643" s="204" t="s">
        <v>4213</v>
      </c>
      <c r="D643" s="210" t="s">
        <v>1327</v>
      </c>
      <c r="E643" s="204" t="s">
        <v>906</v>
      </c>
      <c r="F643" s="204" t="s">
        <v>4214</v>
      </c>
      <c r="G643" s="204" t="s">
        <v>908</v>
      </c>
      <c r="H643" s="204" t="s">
        <v>955</v>
      </c>
      <c r="I643" s="204" t="s">
        <v>910</v>
      </c>
      <c r="J643" s="204" t="s">
        <v>2248</v>
      </c>
      <c r="K643" s="204" t="s">
        <v>875</v>
      </c>
      <c r="L643" s="204" t="s">
        <v>1162</v>
      </c>
      <c r="M643" s="204" t="s">
        <v>213</v>
      </c>
      <c r="N643" s="204" t="s">
        <v>1004</v>
      </c>
      <c r="O643" s="204" t="s">
        <v>918</v>
      </c>
      <c r="P643" s="204" t="s">
        <v>859</v>
      </c>
      <c r="Q643" s="204" t="s">
        <v>873</v>
      </c>
      <c r="R643" s="204">
        <v>0</v>
      </c>
      <c r="S643" s="204">
        <v>0</v>
      </c>
      <c r="T643" s="204">
        <v>20</v>
      </c>
      <c r="U643" s="204">
        <v>7</v>
      </c>
      <c r="V643" s="204">
        <v>0</v>
      </c>
      <c r="W643" s="204">
        <v>0</v>
      </c>
      <c r="X643" s="204">
        <v>0</v>
      </c>
      <c r="Y643" s="204">
        <v>0</v>
      </c>
      <c r="Z643" s="204">
        <v>0</v>
      </c>
      <c r="AA643" s="204">
        <v>0</v>
      </c>
      <c r="AB643" s="204">
        <v>0</v>
      </c>
      <c r="AC643" s="204">
        <v>0</v>
      </c>
      <c r="AD643" s="204">
        <v>0</v>
      </c>
      <c r="AE643" s="204">
        <v>0</v>
      </c>
      <c r="AF643" s="204">
        <v>0</v>
      </c>
      <c r="AG643" s="204">
        <v>0</v>
      </c>
      <c r="AH643" s="204">
        <v>0</v>
      </c>
      <c r="AI643" s="204">
        <v>0</v>
      </c>
      <c r="AJ643" s="204" t="s">
        <v>2249</v>
      </c>
      <c r="AK643" s="204" t="s">
        <v>2250</v>
      </c>
      <c r="AL643" s="204" t="s">
        <v>213</v>
      </c>
      <c r="AM643" s="204" t="s">
        <v>1235</v>
      </c>
      <c r="AN643" s="204" t="s">
        <v>918</v>
      </c>
      <c r="AO643" s="204" t="s">
        <v>2251</v>
      </c>
      <c r="AP643" s="204" t="s">
        <v>2251</v>
      </c>
      <c r="AQ643" s="204"/>
      <c r="AR643" s="204"/>
      <c r="AS643" s="204"/>
      <c r="AT643" s="204"/>
      <c r="AU643" s="204"/>
      <c r="AV643" s="204"/>
      <c r="AW643" s="204"/>
      <c r="AX643" s="204"/>
      <c r="AY643" s="204" t="str">
        <f t="shared" si="181"/>
        <v/>
      </c>
      <c r="AZ643" s="204" t="str">
        <f>IF(COUNTIF(AY:AY,AY643)=1,AY643,IF(AND(COUNTIF(AY:AY,AY643)&gt;1,COUNTIF(AZ$2:AZ642,AY643)&gt;=1),"",AY643))</f>
        <v/>
      </c>
      <c r="BA643" s="204" t="str">
        <v/>
      </c>
      <c r="BB643" s="204" t="str">
        <f>IF(BA643="","",MAX(BB$2:BB642)+1)</f>
        <v/>
      </c>
      <c r="BC643" s="204"/>
      <c r="BD643" s="204"/>
      <c r="BE643" s="204"/>
      <c r="BF643" s="204"/>
      <c r="BG643" s="204"/>
      <c r="BH643" s="204"/>
      <c r="BI643" s="204"/>
      <c r="BJ643" s="204"/>
      <c r="BK643" s="204"/>
      <c r="BL643" s="204"/>
      <c r="BM643" s="204"/>
      <c r="BN643" s="204"/>
      <c r="BO643" s="204"/>
      <c r="BP643" s="204"/>
      <c r="BQ643" s="204"/>
      <c r="BR643" s="204"/>
      <c r="BS643" s="204"/>
      <c r="BT643" s="204"/>
      <c r="BU643" s="104"/>
      <c r="BV643" s="202"/>
      <c r="BX643"/>
      <c r="BY643"/>
      <c r="BZ643"/>
      <c r="CA643"/>
      <c r="CB643"/>
      <c r="CD643"/>
      <c r="CO643" s="202">
        <v>642</v>
      </c>
    </row>
    <row r="644" spans="1:93" x14ac:dyDescent="0.25">
      <c r="A644" s="203" t="s">
        <v>4531</v>
      </c>
      <c r="B644" s="204" t="s">
        <v>4532</v>
      </c>
      <c r="C644" s="204" t="s">
        <v>1433</v>
      </c>
      <c r="D644" s="210" t="s">
        <v>1054</v>
      </c>
      <c r="E644" s="204" t="s">
        <v>924</v>
      </c>
      <c r="F644" s="204" t="s">
        <v>429</v>
      </c>
      <c r="G644" s="204" t="s">
        <v>925</v>
      </c>
      <c r="H644" s="204" t="s">
        <v>1326</v>
      </c>
      <c r="I644" s="204" t="s">
        <v>910</v>
      </c>
      <c r="J644" s="204" t="s">
        <v>891</v>
      </c>
      <c r="K644" s="204" t="s">
        <v>891</v>
      </c>
      <c r="L644" s="204" t="s">
        <v>1199</v>
      </c>
      <c r="M644" s="204" t="s">
        <v>213</v>
      </c>
      <c r="N644" s="204" t="s">
        <v>1875</v>
      </c>
      <c r="O644" s="204" t="s">
        <v>928</v>
      </c>
      <c r="P644" s="204" t="s">
        <v>1668</v>
      </c>
      <c r="Q644" s="204" t="s">
        <v>1876</v>
      </c>
      <c r="R644" s="204">
        <v>0</v>
      </c>
      <c r="S644" s="204">
        <v>0</v>
      </c>
      <c r="T644" s="204">
        <v>0</v>
      </c>
      <c r="U644" s="204">
        <v>0</v>
      </c>
      <c r="V644" s="204">
        <v>0</v>
      </c>
      <c r="W644" s="204">
        <v>0</v>
      </c>
      <c r="X644" s="204">
        <v>0</v>
      </c>
      <c r="Y644" s="204">
        <v>0</v>
      </c>
      <c r="Z644" s="204">
        <v>0</v>
      </c>
      <c r="AA644" s="204">
        <v>0</v>
      </c>
      <c r="AB644" s="204">
        <v>0</v>
      </c>
      <c r="AC644" s="204">
        <v>0</v>
      </c>
      <c r="AD644" s="204">
        <v>18.399999999999999</v>
      </c>
      <c r="AE644" s="204">
        <v>5</v>
      </c>
      <c r="AF644" s="204">
        <v>0</v>
      </c>
      <c r="AG644" s="204">
        <v>0</v>
      </c>
      <c r="AH644" s="204">
        <v>0</v>
      </c>
      <c r="AI644" s="204">
        <v>0</v>
      </c>
      <c r="AJ644" s="204"/>
      <c r="AK644" s="204"/>
      <c r="AL644" s="204"/>
      <c r="AM644" s="204"/>
      <c r="AN644" s="204"/>
      <c r="AO644" s="204"/>
      <c r="AP644" s="204"/>
      <c r="AQ644" s="204"/>
      <c r="AR644" s="204"/>
      <c r="AS644" s="204"/>
      <c r="AT644" s="204"/>
      <c r="AU644" s="204"/>
      <c r="AV644" s="204"/>
      <c r="AW644" s="204"/>
      <c r="AX644" s="204"/>
      <c r="AY644" s="204" t="str">
        <f t="shared" ref="AY644:AY707" si="191">IF(INDEX(CL$3:CM$174,MATCH(H644,CL$3:CL$174,0),2)="x",F644,"")</f>
        <v>K-VET TYLOSINE 92 000 UI/G POUDRE ORALE PORCS</v>
      </c>
      <c r="AZ644" s="204" t="str">
        <f>IF(COUNTIF(AY:AY,AY644)=1,AY644,IF(AND(COUNTIF(AY:AY,AY644)&gt;1,COUNTIF(AZ$2:AZ643,AY644)&gt;=1),"",AY644))</f>
        <v>K-VET TYLOSINE 92 000 UI/G POUDRE ORALE PORCS</v>
      </c>
      <c r="BA644" s="204" t="str">
        <v/>
      </c>
      <c r="BB644" s="204" t="str">
        <f>IF(BA644="","",MAX(BB$2:BB643)+1)</f>
        <v/>
      </c>
      <c r="BC644" s="204"/>
      <c r="BD644" s="204"/>
      <c r="BE644" s="204"/>
      <c r="BF644" s="204"/>
      <c r="BG644" s="204"/>
      <c r="BH644" s="204"/>
      <c r="BI644" s="204"/>
      <c r="BJ644" s="204"/>
      <c r="BK644" s="204"/>
      <c r="BL644" s="204"/>
      <c r="BM644" s="204"/>
      <c r="BN644" s="204"/>
      <c r="BO644" s="204"/>
      <c r="BP644" s="204"/>
      <c r="BQ644" s="204"/>
      <c r="BR644" s="204"/>
      <c r="BS644" s="204"/>
      <c r="BT644" s="204"/>
      <c r="BU644" s="104"/>
      <c r="BV644" s="202"/>
      <c r="BX644"/>
      <c r="BY644"/>
      <c r="BZ644"/>
      <c r="CA644"/>
      <c r="CB644"/>
      <c r="CD644"/>
      <c r="CO644" s="202">
        <v>643</v>
      </c>
    </row>
    <row r="645" spans="1:93" x14ac:dyDescent="0.25">
      <c r="A645" s="203" t="s">
        <v>4531</v>
      </c>
      <c r="B645" s="204" t="s">
        <v>4533</v>
      </c>
      <c r="C645" s="204" t="s">
        <v>1411</v>
      </c>
      <c r="D645" s="210" t="s">
        <v>1023</v>
      </c>
      <c r="E645" s="204" t="s">
        <v>924</v>
      </c>
      <c r="F645" s="204" t="s">
        <v>429</v>
      </c>
      <c r="G645" s="204" t="s">
        <v>925</v>
      </c>
      <c r="H645" s="204" t="s">
        <v>1326</v>
      </c>
      <c r="I645" s="204" t="s">
        <v>910</v>
      </c>
      <c r="J645" s="204" t="s">
        <v>891</v>
      </c>
      <c r="K645" s="204" t="s">
        <v>891</v>
      </c>
      <c r="L645" s="204" t="s">
        <v>1199</v>
      </c>
      <c r="M645" s="204" t="s">
        <v>213</v>
      </c>
      <c r="N645" s="204" t="s">
        <v>1875</v>
      </c>
      <c r="O645" s="204" t="s">
        <v>928</v>
      </c>
      <c r="P645" s="204" t="s">
        <v>1668</v>
      </c>
      <c r="Q645" s="204" t="s">
        <v>1057</v>
      </c>
      <c r="R645" s="204">
        <v>0</v>
      </c>
      <c r="S645" s="204">
        <v>0</v>
      </c>
      <c r="T645" s="204">
        <v>0</v>
      </c>
      <c r="U645" s="204">
        <v>0</v>
      </c>
      <c r="V645" s="204">
        <v>0</v>
      </c>
      <c r="W645" s="204">
        <v>0</v>
      </c>
      <c r="X645" s="204">
        <v>0</v>
      </c>
      <c r="Y645" s="204">
        <v>0</v>
      </c>
      <c r="Z645" s="204">
        <v>0</v>
      </c>
      <c r="AA645" s="204">
        <v>0</v>
      </c>
      <c r="AB645" s="204">
        <v>0</v>
      </c>
      <c r="AC645" s="204">
        <v>0</v>
      </c>
      <c r="AD645" s="204">
        <v>18.399999999999999</v>
      </c>
      <c r="AE645" s="204">
        <v>5</v>
      </c>
      <c r="AF645" s="204">
        <v>0</v>
      </c>
      <c r="AG645" s="204">
        <v>0</v>
      </c>
      <c r="AH645" s="204">
        <v>0</v>
      </c>
      <c r="AI645" s="204">
        <v>0</v>
      </c>
      <c r="AJ645" s="204"/>
      <c r="AK645" s="204"/>
      <c r="AL645" s="204"/>
      <c r="AM645" s="204"/>
      <c r="AN645" s="204"/>
      <c r="AO645" s="204"/>
      <c r="AP645" s="204"/>
      <c r="AQ645" s="204"/>
      <c r="AR645" s="204"/>
      <c r="AS645" s="204"/>
      <c r="AT645" s="204"/>
      <c r="AU645" s="204"/>
      <c r="AV645" s="204"/>
      <c r="AW645" s="204"/>
      <c r="AX645" s="204"/>
      <c r="AY645" s="204" t="str">
        <f t="shared" si="191"/>
        <v>K-VET TYLOSINE 92 000 UI/G POUDRE ORALE PORCS</v>
      </c>
      <c r="AZ645" s="204" t="str">
        <f>IF(COUNTIF(AY:AY,AY645)=1,AY645,IF(AND(COUNTIF(AY:AY,AY645)&gt;1,COUNTIF(AZ$2:AZ644,AY645)&gt;=1),"",AY645))</f>
        <v/>
      </c>
      <c r="BA645" s="204" t="str">
        <v/>
      </c>
      <c r="BB645" s="204" t="str">
        <f>IF(BA645="","",MAX(BB$2:BB644)+1)</f>
        <v/>
      </c>
      <c r="BC645" s="204"/>
      <c r="BD645" s="204"/>
      <c r="BE645" s="204"/>
      <c r="BF645" s="204"/>
      <c r="BG645" s="204"/>
      <c r="BH645" s="204"/>
      <c r="BI645" s="204"/>
      <c r="BJ645" s="204"/>
      <c r="BK645" s="204"/>
      <c r="BL645" s="204"/>
      <c r="BM645" s="204"/>
      <c r="BN645" s="204"/>
      <c r="BO645" s="204"/>
      <c r="BP645" s="204"/>
      <c r="BQ645" s="204"/>
      <c r="BR645" s="204"/>
      <c r="BS645" s="204"/>
      <c r="BT645" s="204"/>
      <c r="BU645" s="104"/>
      <c r="BV645" s="202"/>
      <c r="BX645"/>
      <c r="BY645"/>
      <c r="BZ645"/>
      <c r="CA645"/>
      <c r="CB645"/>
      <c r="CD645"/>
      <c r="CO645" s="202">
        <v>644</v>
      </c>
    </row>
    <row r="646" spans="1:93" x14ac:dyDescent="0.25">
      <c r="A646" s="203" t="s">
        <v>3537</v>
      </c>
      <c r="B646" s="204" t="s">
        <v>3538</v>
      </c>
      <c r="C646" s="204" t="s">
        <v>1048</v>
      </c>
      <c r="D646" s="210" t="s">
        <v>863</v>
      </c>
      <c r="E646" s="204" t="s">
        <v>852</v>
      </c>
      <c r="F646" s="204" t="s">
        <v>430</v>
      </c>
      <c r="G646" s="204" t="s">
        <v>1055</v>
      </c>
      <c r="H646" s="204" t="s">
        <v>2875</v>
      </c>
      <c r="I646" s="204" t="s">
        <v>910</v>
      </c>
      <c r="J646" s="204" t="s">
        <v>2559</v>
      </c>
      <c r="K646" s="204" t="s">
        <v>2559</v>
      </c>
      <c r="L646" s="204" t="s">
        <v>2560</v>
      </c>
      <c r="M646" s="204" t="s">
        <v>213</v>
      </c>
      <c r="N646" s="204" t="s">
        <v>851</v>
      </c>
      <c r="O646" s="204" t="s">
        <v>858</v>
      </c>
      <c r="P646" s="204" t="s">
        <v>859</v>
      </c>
      <c r="Q646" s="204" t="s">
        <v>950</v>
      </c>
      <c r="R646" s="204">
        <v>0</v>
      </c>
      <c r="S646" s="204">
        <v>0</v>
      </c>
      <c r="T646" s="204">
        <v>0</v>
      </c>
      <c r="U646" s="204">
        <v>0</v>
      </c>
      <c r="V646" s="204">
        <v>0</v>
      </c>
      <c r="W646" s="204">
        <v>0</v>
      </c>
      <c r="X646" s="204">
        <v>0</v>
      </c>
      <c r="Y646" s="204">
        <v>0</v>
      </c>
      <c r="Z646" s="204">
        <v>0</v>
      </c>
      <c r="AA646" s="204">
        <v>0</v>
      </c>
      <c r="AB646" s="204">
        <v>0</v>
      </c>
      <c r="AC646" s="204">
        <v>0</v>
      </c>
      <c r="AD646" s="204">
        <v>0</v>
      </c>
      <c r="AE646" s="204">
        <v>0</v>
      </c>
      <c r="AF646" s="204">
        <v>10</v>
      </c>
      <c r="AG646" s="204">
        <v>5</v>
      </c>
      <c r="AH646" s="204">
        <v>0</v>
      </c>
      <c r="AI646" s="204">
        <v>0</v>
      </c>
      <c r="AJ646" s="204"/>
      <c r="AK646" s="204"/>
      <c r="AL646" s="204"/>
      <c r="AM646" s="204"/>
      <c r="AN646" s="204"/>
      <c r="AO646" s="204"/>
      <c r="AP646" s="204"/>
      <c r="AQ646" s="204"/>
      <c r="AR646" s="204"/>
      <c r="AS646" s="204"/>
      <c r="AT646" s="204"/>
      <c r="AU646" s="204"/>
      <c r="AV646" s="204"/>
      <c r="AW646" s="204"/>
      <c r="AX646" s="204"/>
      <c r="AY646" s="204" t="str">
        <f t="shared" si="191"/>
        <v>LANFLOX 100 MG/ML SOLUTION POUR UTILISATION DANS L'EAU DE BOISSON POUR POULETS ET DINDES</v>
      </c>
      <c r="AZ646" s="204" t="str">
        <f>IF(COUNTIF(AY:AY,AY646)=1,AY646,IF(AND(COUNTIF(AY:AY,AY646)&gt;1,COUNTIF(AZ$2:AZ645,AY646)&gt;=1),"",AY646))</f>
        <v>LANFLOX 100 MG/ML SOLUTION POUR UTILISATION DANS L'EAU DE BOISSON POUR POULETS ET DINDES</v>
      </c>
      <c r="BA646" s="204" t="str">
        <v/>
      </c>
      <c r="BB646" s="204" t="str">
        <f>IF(BA646="","",MAX(BB$2:BB645)+1)</f>
        <v/>
      </c>
      <c r="BC646" s="204"/>
      <c r="BD646" s="204"/>
      <c r="BE646" s="204"/>
      <c r="BF646" s="204"/>
      <c r="BG646" s="204"/>
      <c r="BH646" s="204"/>
      <c r="BI646" s="204"/>
      <c r="BJ646" s="204"/>
      <c r="BK646" s="204"/>
      <c r="BL646" s="204"/>
      <c r="BM646" s="204"/>
      <c r="BN646" s="204"/>
      <c r="BO646" s="204"/>
      <c r="BP646" s="204"/>
      <c r="BQ646" s="204"/>
      <c r="BR646" s="204"/>
      <c r="BS646" s="204"/>
      <c r="BT646" s="204"/>
      <c r="BU646" s="104"/>
      <c r="BV646" s="202"/>
      <c r="BX646"/>
      <c r="BY646"/>
      <c r="BZ646"/>
      <c r="CA646"/>
      <c r="CB646"/>
      <c r="CD646"/>
      <c r="CO646" s="202">
        <v>645</v>
      </c>
    </row>
    <row r="647" spans="1:93" x14ac:dyDescent="0.25">
      <c r="A647" s="203" t="s">
        <v>3537</v>
      </c>
      <c r="B647" s="204" t="s">
        <v>3539</v>
      </c>
      <c r="C647" s="204" t="s">
        <v>1358</v>
      </c>
      <c r="D647" s="210" t="s">
        <v>1054</v>
      </c>
      <c r="E647" s="204" t="s">
        <v>852</v>
      </c>
      <c r="F647" s="204" t="s">
        <v>430</v>
      </c>
      <c r="G647" s="204" t="s">
        <v>1055</v>
      </c>
      <c r="H647" s="204" t="s">
        <v>2875</v>
      </c>
      <c r="I647" s="204" t="s">
        <v>910</v>
      </c>
      <c r="J647" s="204" t="s">
        <v>2559</v>
      </c>
      <c r="K647" s="204" t="s">
        <v>2559</v>
      </c>
      <c r="L647" s="204" t="s">
        <v>2560</v>
      </c>
      <c r="M647" s="204" t="s">
        <v>213</v>
      </c>
      <c r="N647" s="204" t="s">
        <v>851</v>
      </c>
      <c r="O647" s="204" t="s">
        <v>858</v>
      </c>
      <c r="P647" s="204" t="s">
        <v>859</v>
      </c>
      <c r="Q647" s="204" t="s">
        <v>1004</v>
      </c>
      <c r="R647" s="204">
        <v>0</v>
      </c>
      <c r="S647" s="204">
        <v>0</v>
      </c>
      <c r="T647" s="204">
        <v>0</v>
      </c>
      <c r="U647" s="204">
        <v>0</v>
      </c>
      <c r="V647" s="204">
        <v>0</v>
      </c>
      <c r="W647" s="204">
        <v>0</v>
      </c>
      <c r="X647" s="204">
        <v>0</v>
      </c>
      <c r="Y647" s="204">
        <v>0</v>
      </c>
      <c r="Z647" s="204">
        <v>0</v>
      </c>
      <c r="AA647" s="204">
        <v>0</v>
      </c>
      <c r="AB647" s="204">
        <v>0</v>
      </c>
      <c r="AC647" s="204">
        <v>0</v>
      </c>
      <c r="AD647" s="204">
        <v>0</v>
      </c>
      <c r="AE647" s="204">
        <v>0</v>
      </c>
      <c r="AF647" s="204">
        <v>10</v>
      </c>
      <c r="AG647" s="204">
        <v>5</v>
      </c>
      <c r="AH647" s="204">
        <v>0</v>
      </c>
      <c r="AI647" s="204">
        <v>0</v>
      </c>
      <c r="AJ647" s="204"/>
      <c r="AK647" s="204"/>
      <c r="AL647" s="204"/>
      <c r="AM647" s="204"/>
      <c r="AN647" s="204"/>
      <c r="AO647" s="204"/>
      <c r="AP647" s="204"/>
      <c r="AQ647" s="204"/>
      <c r="AR647" s="204"/>
      <c r="AS647" s="204"/>
      <c r="AT647" s="204"/>
      <c r="AU647" s="204"/>
      <c r="AV647" s="204"/>
      <c r="AW647" s="204"/>
      <c r="AX647" s="204"/>
      <c r="AY647" s="204" t="str">
        <f t="shared" si="191"/>
        <v>LANFLOX 100 MG/ML SOLUTION POUR UTILISATION DANS L'EAU DE BOISSON POUR POULETS ET DINDES</v>
      </c>
      <c r="AZ647" s="204" t="str">
        <f>IF(COUNTIF(AY:AY,AY647)=1,AY647,IF(AND(COUNTIF(AY:AY,AY647)&gt;1,COUNTIF(AZ$2:AZ646,AY647)&gt;=1),"",AY647))</f>
        <v/>
      </c>
      <c r="BA647" s="204" t="str">
        <v/>
      </c>
      <c r="BB647" s="204" t="str">
        <f>IF(BA647="","",MAX(BB$2:BB646)+1)</f>
        <v/>
      </c>
      <c r="BC647" s="204"/>
      <c r="BD647" s="204"/>
      <c r="BE647" s="204"/>
      <c r="BF647" s="204"/>
      <c r="BG647" s="204"/>
      <c r="BH647" s="204"/>
      <c r="BI647" s="204"/>
      <c r="BJ647" s="204"/>
      <c r="BK647" s="204"/>
      <c r="BL647" s="204"/>
      <c r="BM647" s="204"/>
      <c r="BN647" s="204"/>
      <c r="BO647" s="204"/>
      <c r="BP647" s="204"/>
      <c r="BQ647" s="204"/>
      <c r="BR647" s="204"/>
      <c r="BS647" s="204"/>
      <c r="BT647" s="204"/>
      <c r="BU647" s="104"/>
      <c r="BV647" s="202"/>
      <c r="BX647"/>
      <c r="BY647"/>
      <c r="BZ647"/>
      <c r="CA647"/>
      <c r="CB647"/>
      <c r="CD647"/>
      <c r="CO647" s="202">
        <v>646</v>
      </c>
    </row>
    <row r="648" spans="1:93" x14ac:dyDescent="0.25">
      <c r="A648" s="203" t="s">
        <v>3537</v>
      </c>
      <c r="B648" s="204" t="s">
        <v>3540</v>
      </c>
      <c r="C648" s="204" t="s">
        <v>1356</v>
      </c>
      <c r="D648" s="210" t="s">
        <v>923</v>
      </c>
      <c r="E648" s="204" t="s">
        <v>852</v>
      </c>
      <c r="F648" s="204" t="s">
        <v>430</v>
      </c>
      <c r="G648" s="204" t="s">
        <v>1055</v>
      </c>
      <c r="H648" s="204" t="s">
        <v>2875</v>
      </c>
      <c r="I648" s="204" t="s">
        <v>910</v>
      </c>
      <c r="J648" s="204" t="s">
        <v>2559</v>
      </c>
      <c r="K648" s="204" t="s">
        <v>2559</v>
      </c>
      <c r="L648" s="204" t="s">
        <v>2560</v>
      </c>
      <c r="M648" s="204" t="s">
        <v>213</v>
      </c>
      <c r="N648" s="204" t="s">
        <v>851</v>
      </c>
      <c r="O648" s="204" t="s">
        <v>858</v>
      </c>
      <c r="P648" s="204" t="s">
        <v>859</v>
      </c>
      <c r="Q648" s="204" t="s">
        <v>851</v>
      </c>
      <c r="R648" s="204">
        <v>0</v>
      </c>
      <c r="S648" s="204">
        <v>0</v>
      </c>
      <c r="T648" s="204">
        <v>0</v>
      </c>
      <c r="U648" s="204">
        <v>0</v>
      </c>
      <c r="V648" s="204">
        <v>0</v>
      </c>
      <c r="W648" s="204">
        <v>0</v>
      </c>
      <c r="X648" s="204">
        <v>0</v>
      </c>
      <c r="Y648" s="204">
        <v>0</v>
      </c>
      <c r="Z648" s="204">
        <v>0</v>
      </c>
      <c r="AA648" s="204">
        <v>0</v>
      </c>
      <c r="AB648" s="204">
        <v>0</v>
      </c>
      <c r="AC648" s="204">
        <v>0</v>
      </c>
      <c r="AD648" s="204">
        <v>0</v>
      </c>
      <c r="AE648" s="204">
        <v>0</v>
      </c>
      <c r="AF648" s="204">
        <v>10</v>
      </c>
      <c r="AG648" s="204">
        <v>5</v>
      </c>
      <c r="AH648" s="204">
        <v>0</v>
      </c>
      <c r="AI648" s="204">
        <v>0</v>
      </c>
      <c r="AJ648" s="204"/>
      <c r="AK648" s="204"/>
      <c r="AL648" s="204"/>
      <c r="AM648" s="204"/>
      <c r="AN648" s="204"/>
      <c r="AO648" s="204"/>
      <c r="AP648" s="204"/>
      <c r="AQ648" s="204"/>
      <c r="AR648" s="204"/>
      <c r="AS648" s="204"/>
      <c r="AT648" s="204"/>
      <c r="AU648" s="204"/>
      <c r="AV648" s="204"/>
      <c r="AW648" s="204"/>
      <c r="AX648" s="204"/>
      <c r="AY648" s="204" t="str">
        <f t="shared" si="191"/>
        <v>LANFLOX 100 MG/ML SOLUTION POUR UTILISATION DANS L'EAU DE BOISSON POUR POULETS ET DINDES</v>
      </c>
      <c r="AZ648" s="204" t="str">
        <f>IF(COUNTIF(AY:AY,AY648)=1,AY648,IF(AND(COUNTIF(AY:AY,AY648)&gt;1,COUNTIF(AZ$2:AZ647,AY648)&gt;=1),"",AY648))</f>
        <v/>
      </c>
      <c r="BA648" s="204" t="str">
        <v/>
      </c>
      <c r="BB648" s="204" t="str">
        <f>IF(BA648="","",MAX(BB$2:BB647)+1)</f>
        <v/>
      </c>
      <c r="BC648" s="204"/>
      <c r="BD648" s="204"/>
      <c r="BE648" s="204"/>
      <c r="BF648" s="204"/>
      <c r="BG648" s="204"/>
      <c r="BH648" s="204"/>
      <c r="BI648" s="204"/>
      <c r="BJ648" s="204"/>
      <c r="BK648" s="204"/>
      <c r="BL648" s="204"/>
      <c r="BM648" s="204"/>
      <c r="BN648" s="204"/>
      <c r="BO648" s="204"/>
      <c r="BP648" s="204"/>
      <c r="BQ648" s="204"/>
      <c r="BR648" s="204"/>
      <c r="BS648" s="204"/>
      <c r="BT648" s="204"/>
      <c r="BU648" s="104"/>
      <c r="BV648" s="202"/>
      <c r="BX648"/>
      <c r="BY648"/>
      <c r="BZ648"/>
      <c r="CA648"/>
      <c r="CB648"/>
      <c r="CD648"/>
      <c r="CO648" s="202">
        <v>647</v>
      </c>
    </row>
    <row r="649" spans="1:93" x14ac:dyDescent="0.25">
      <c r="A649" s="203" t="s">
        <v>3634</v>
      </c>
      <c r="B649" s="204" t="s">
        <v>3635</v>
      </c>
      <c r="C649" s="204" t="s">
        <v>3636</v>
      </c>
      <c r="D649" s="210" t="s">
        <v>923</v>
      </c>
      <c r="E649" s="204" t="s">
        <v>852</v>
      </c>
      <c r="F649" s="204" t="s">
        <v>738</v>
      </c>
      <c r="G649" s="204" t="s">
        <v>1055</v>
      </c>
      <c r="H649" s="204" t="s">
        <v>173</v>
      </c>
      <c r="I649" s="204" t="s">
        <v>910</v>
      </c>
      <c r="J649" s="204" t="s">
        <v>2559</v>
      </c>
      <c r="K649" s="204" t="s">
        <v>2559</v>
      </c>
      <c r="L649" s="204" t="s">
        <v>2560</v>
      </c>
      <c r="M649" s="204" t="s">
        <v>213</v>
      </c>
      <c r="N649" s="204" t="s">
        <v>950</v>
      </c>
      <c r="O649" s="204" t="s">
        <v>858</v>
      </c>
      <c r="P649" s="204" t="s">
        <v>859</v>
      </c>
      <c r="Q649" s="204" t="s">
        <v>950</v>
      </c>
      <c r="R649" s="204">
        <v>5</v>
      </c>
      <c r="S649" s="204">
        <v>5</v>
      </c>
      <c r="T649" s="204">
        <v>0</v>
      </c>
      <c r="U649" s="204">
        <v>0</v>
      </c>
      <c r="V649" s="204">
        <v>0</v>
      </c>
      <c r="W649" s="204">
        <v>0</v>
      </c>
      <c r="X649" s="204">
        <v>0</v>
      </c>
      <c r="Y649" s="204">
        <v>0</v>
      </c>
      <c r="Z649" s="204">
        <v>0</v>
      </c>
      <c r="AA649" s="204">
        <v>0</v>
      </c>
      <c r="AB649" s="204">
        <v>0</v>
      </c>
      <c r="AC649" s="204">
        <v>0</v>
      </c>
      <c r="AD649" s="204">
        <v>0</v>
      </c>
      <c r="AE649" s="204">
        <v>0</v>
      </c>
      <c r="AF649" s="204">
        <v>0</v>
      </c>
      <c r="AG649" s="204">
        <v>0</v>
      </c>
      <c r="AH649" s="204">
        <v>0</v>
      </c>
      <c r="AI649" s="204">
        <v>0</v>
      </c>
      <c r="AJ649" s="204"/>
      <c r="AK649" s="204"/>
      <c r="AL649" s="204"/>
      <c r="AM649" s="204"/>
      <c r="AN649" s="204"/>
      <c r="AO649" s="204"/>
      <c r="AP649" s="204"/>
      <c r="AQ649" s="204"/>
      <c r="AR649" s="204"/>
      <c r="AS649" s="204"/>
      <c r="AT649" s="204"/>
      <c r="AU649" s="204"/>
      <c r="AV649" s="204"/>
      <c r="AW649" s="204"/>
      <c r="AX649" s="204"/>
      <c r="AY649" s="204" t="str">
        <f t="shared" si="191"/>
        <v>LANFLOX 2,5%</v>
      </c>
      <c r="AZ649" s="204" t="str">
        <f>IF(COUNTIF(AY:AY,AY649)=1,AY649,IF(AND(COUNTIF(AY:AY,AY649)&gt;1,COUNTIF(AZ$2:AZ648,AY649)&gt;=1),"",AY649))</f>
        <v>LANFLOX 2,5%</v>
      </c>
      <c r="BA649" s="204" t="str">
        <v/>
      </c>
      <c r="BB649" s="204" t="str">
        <f>IF(BA649="","",MAX(BB$2:BB648)+1)</f>
        <v/>
      </c>
      <c r="BC649" s="204"/>
      <c r="BD649" s="204"/>
      <c r="BE649" s="204"/>
      <c r="BF649" s="204"/>
      <c r="BG649" s="204"/>
      <c r="BH649" s="204"/>
      <c r="BI649" s="204"/>
      <c r="BJ649" s="204"/>
      <c r="BK649" s="204"/>
      <c r="BL649" s="204"/>
      <c r="BM649" s="204"/>
      <c r="BN649" s="204"/>
      <c r="BO649" s="204"/>
      <c r="BP649" s="204"/>
      <c r="BQ649" s="204"/>
      <c r="BR649" s="204"/>
      <c r="BS649" s="204"/>
      <c r="BT649" s="204"/>
      <c r="BU649" s="104"/>
      <c r="BV649" s="202"/>
      <c r="BX649"/>
      <c r="BY649"/>
      <c r="BZ649"/>
      <c r="CA649"/>
      <c r="CB649"/>
      <c r="CD649"/>
      <c r="CO649" s="202">
        <v>648</v>
      </c>
    </row>
    <row r="650" spans="1:93" x14ac:dyDescent="0.25">
      <c r="A650" s="203" t="s">
        <v>1282</v>
      </c>
      <c r="B650" s="204" t="s">
        <v>1283</v>
      </c>
      <c r="C650" s="204" t="s">
        <v>1266</v>
      </c>
      <c r="D650" s="210" t="s">
        <v>1267</v>
      </c>
      <c r="E650" s="204" t="s">
        <v>852</v>
      </c>
      <c r="F650" s="204" t="s">
        <v>1284</v>
      </c>
      <c r="G650" s="204" t="s">
        <v>1055</v>
      </c>
      <c r="H650" s="204" t="s">
        <v>1285</v>
      </c>
      <c r="I650" s="204" t="s">
        <v>910</v>
      </c>
      <c r="J650" s="204" t="s">
        <v>991</v>
      </c>
      <c r="K650" s="204" t="s">
        <v>957</v>
      </c>
      <c r="L650" s="204" t="s">
        <v>993</v>
      </c>
      <c r="M650" s="204" t="s">
        <v>213</v>
      </c>
      <c r="N650" s="204" t="s">
        <v>997</v>
      </c>
      <c r="O650" s="204" t="s">
        <v>858</v>
      </c>
      <c r="P650" s="204" t="s">
        <v>859</v>
      </c>
      <c r="Q650" s="204" t="s">
        <v>1269</v>
      </c>
      <c r="R650" s="204">
        <v>0</v>
      </c>
      <c r="S650" s="204">
        <v>0</v>
      </c>
      <c r="T650" s="204">
        <v>0</v>
      </c>
      <c r="U650" s="204">
        <v>0</v>
      </c>
      <c r="V650" s="204">
        <v>0</v>
      </c>
      <c r="W650" s="204">
        <v>0</v>
      </c>
      <c r="X650" s="204">
        <v>0</v>
      </c>
      <c r="Y650" s="204">
        <v>0</v>
      </c>
      <c r="Z650" s="204">
        <v>27.6</v>
      </c>
      <c r="AA650" s="204">
        <v>6</v>
      </c>
      <c r="AB650" s="204">
        <v>0</v>
      </c>
      <c r="AC650" s="204">
        <v>0</v>
      </c>
      <c r="AD650" s="204">
        <v>0</v>
      </c>
      <c r="AE650" s="204">
        <v>0</v>
      </c>
      <c r="AF650" s="204">
        <v>0</v>
      </c>
      <c r="AG650" s="204">
        <v>0</v>
      </c>
      <c r="AH650" s="204">
        <v>0</v>
      </c>
      <c r="AI650" s="204">
        <v>0</v>
      </c>
      <c r="AJ650" s="204" t="s">
        <v>957</v>
      </c>
      <c r="AK650" s="204" t="s">
        <v>1270</v>
      </c>
      <c r="AL650" s="204" t="s">
        <v>213</v>
      </c>
      <c r="AM650" s="204" t="s">
        <v>1271</v>
      </c>
      <c r="AN650" s="204" t="s">
        <v>858</v>
      </c>
      <c r="AO650" s="204" t="s">
        <v>859</v>
      </c>
      <c r="AP650" s="204" t="s">
        <v>1272</v>
      </c>
      <c r="AQ650" s="204"/>
      <c r="AR650" s="204"/>
      <c r="AS650" s="204"/>
      <c r="AT650" s="204"/>
      <c r="AU650" s="204"/>
      <c r="AV650" s="204"/>
      <c r="AW650" s="204"/>
      <c r="AX650" s="204"/>
      <c r="AY650" s="204" t="str">
        <f t="shared" si="191"/>
        <v/>
      </c>
      <c r="AZ650" s="204" t="str">
        <f>IF(COUNTIF(AY:AY,AY650)=1,AY650,IF(AND(COUNTIF(AY:AY,AY650)&gt;1,COUNTIF(AZ$2:AZ649,AY650)&gt;=1),"",AY650))</f>
        <v/>
      </c>
      <c r="BA650" s="204" t="str">
        <v/>
      </c>
      <c r="BB650" s="204" t="str">
        <f>IF(BA650="","",MAX(BB$2:BB649)+1)</f>
        <v/>
      </c>
      <c r="BC650" s="204"/>
      <c r="BD650" s="204"/>
      <c r="BE650" s="204"/>
      <c r="BF650" s="204"/>
      <c r="BG650" s="204"/>
      <c r="BH650" s="204"/>
      <c r="BI650" s="204"/>
      <c r="BJ650" s="204"/>
      <c r="BK650" s="204"/>
      <c r="BL650" s="204"/>
      <c r="BM650" s="204"/>
      <c r="BN650" s="204"/>
      <c r="BO650" s="204"/>
      <c r="BP650" s="204"/>
      <c r="BQ650" s="204"/>
      <c r="BR650" s="204"/>
      <c r="BS650" s="204"/>
      <c r="BT650" s="204"/>
      <c r="BU650" s="104"/>
      <c r="BV650" s="202"/>
      <c r="BX650"/>
      <c r="BY650"/>
      <c r="BZ650"/>
      <c r="CA650"/>
      <c r="CB650"/>
      <c r="CD650"/>
      <c r="CO650" s="202">
        <v>649</v>
      </c>
    </row>
    <row r="651" spans="1:93" x14ac:dyDescent="0.25">
      <c r="A651" s="203" t="s">
        <v>1282</v>
      </c>
      <c r="B651" s="204" t="s">
        <v>1286</v>
      </c>
      <c r="C651" s="204" t="s">
        <v>1274</v>
      </c>
      <c r="D651" s="210" t="s">
        <v>1275</v>
      </c>
      <c r="E651" s="204" t="s">
        <v>852</v>
      </c>
      <c r="F651" s="204" t="s">
        <v>1284</v>
      </c>
      <c r="G651" s="204" t="s">
        <v>1055</v>
      </c>
      <c r="H651" s="204" t="s">
        <v>1285</v>
      </c>
      <c r="I651" s="204" t="s">
        <v>910</v>
      </c>
      <c r="J651" s="204" t="s">
        <v>991</v>
      </c>
      <c r="K651" s="204" t="s">
        <v>957</v>
      </c>
      <c r="L651" s="204" t="s">
        <v>993</v>
      </c>
      <c r="M651" s="204" t="s">
        <v>213</v>
      </c>
      <c r="N651" s="204" t="s">
        <v>997</v>
      </c>
      <c r="O651" s="204" t="s">
        <v>858</v>
      </c>
      <c r="P651" s="204" t="s">
        <v>859</v>
      </c>
      <c r="Q651" s="204" t="s">
        <v>1276</v>
      </c>
      <c r="R651" s="204">
        <v>0</v>
      </c>
      <c r="S651" s="204">
        <v>0</v>
      </c>
      <c r="T651" s="204">
        <v>0</v>
      </c>
      <c r="U651" s="204">
        <v>0</v>
      </c>
      <c r="V651" s="204">
        <v>0</v>
      </c>
      <c r="W651" s="204">
        <v>0</v>
      </c>
      <c r="X651" s="204">
        <v>0</v>
      </c>
      <c r="Y651" s="204">
        <v>0</v>
      </c>
      <c r="Z651" s="204">
        <v>27.6</v>
      </c>
      <c r="AA651" s="204">
        <v>6</v>
      </c>
      <c r="AB651" s="204">
        <v>0</v>
      </c>
      <c r="AC651" s="204">
        <v>0</v>
      </c>
      <c r="AD651" s="204">
        <v>0</v>
      </c>
      <c r="AE651" s="204">
        <v>0</v>
      </c>
      <c r="AF651" s="204">
        <v>0</v>
      </c>
      <c r="AG651" s="204">
        <v>0</v>
      </c>
      <c r="AH651" s="204">
        <v>0</v>
      </c>
      <c r="AI651" s="204">
        <v>0</v>
      </c>
      <c r="AJ651" s="204" t="s">
        <v>957</v>
      </c>
      <c r="AK651" s="204" t="s">
        <v>1270</v>
      </c>
      <c r="AL651" s="204" t="s">
        <v>213</v>
      </c>
      <c r="AM651" s="204" t="s">
        <v>1271</v>
      </c>
      <c r="AN651" s="204" t="s">
        <v>858</v>
      </c>
      <c r="AO651" s="204" t="s">
        <v>859</v>
      </c>
      <c r="AP651" s="204" t="s">
        <v>1277</v>
      </c>
      <c r="AQ651" s="204"/>
      <c r="AR651" s="204"/>
      <c r="AS651" s="204"/>
      <c r="AT651" s="204"/>
      <c r="AU651" s="204"/>
      <c r="AV651" s="204"/>
      <c r="AW651" s="204"/>
      <c r="AX651" s="204"/>
      <c r="AY651" s="204" t="str">
        <f t="shared" si="191"/>
        <v/>
      </c>
      <c r="AZ651" s="204" t="str">
        <f>IF(COUNTIF(AY:AY,AY651)=1,AY651,IF(AND(COUNTIF(AY:AY,AY651)&gt;1,COUNTIF(AZ$2:AZ650,AY651)&gt;=1),"",AY651))</f>
        <v/>
      </c>
      <c r="BA651" s="204" t="str">
        <v/>
      </c>
      <c r="BB651" s="204" t="str">
        <f>IF(BA651="","",MAX(BB$2:BB650)+1)</f>
        <v/>
      </c>
      <c r="BC651" s="204"/>
      <c r="BD651" s="204"/>
      <c r="BE651" s="204"/>
      <c r="BF651" s="204"/>
      <c r="BG651" s="204"/>
      <c r="BH651" s="204"/>
      <c r="BI651" s="204"/>
      <c r="BJ651" s="204"/>
      <c r="BK651" s="204"/>
      <c r="BL651" s="204"/>
      <c r="BM651" s="204"/>
      <c r="BN651" s="204"/>
      <c r="BO651" s="204"/>
      <c r="BP651" s="204"/>
      <c r="BQ651" s="204"/>
      <c r="BR651" s="204"/>
      <c r="BS651" s="204"/>
      <c r="BT651" s="204"/>
      <c r="BU651" s="104"/>
      <c r="BV651" s="202"/>
      <c r="BX651"/>
      <c r="BY651"/>
      <c r="BZ651"/>
      <c r="CA651"/>
      <c r="CB651"/>
      <c r="CD651"/>
      <c r="CO651" s="202">
        <v>650</v>
      </c>
    </row>
    <row r="652" spans="1:93" x14ac:dyDescent="0.25">
      <c r="A652" s="203" t="s">
        <v>1282</v>
      </c>
      <c r="B652" s="204" t="s">
        <v>1287</v>
      </c>
      <c r="C652" s="204" t="s">
        <v>1279</v>
      </c>
      <c r="D652" s="210" t="s">
        <v>1004</v>
      </c>
      <c r="E652" s="204" t="s">
        <v>852</v>
      </c>
      <c r="F652" s="204" t="s">
        <v>1284</v>
      </c>
      <c r="G652" s="204" t="s">
        <v>1055</v>
      </c>
      <c r="H652" s="204" t="s">
        <v>1285</v>
      </c>
      <c r="I652" s="204" t="s">
        <v>910</v>
      </c>
      <c r="J652" s="204" t="s">
        <v>991</v>
      </c>
      <c r="K652" s="204" t="s">
        <v>957</v>
      </c>
      <c r="L652" s="204" t="s">
        <v>993</v>
      </c>
      <c r="M652" s="204" t="s">
        <v>213</v>
      </c>
      <c r="N652" s="204" t="s">
        <v>997</v>
      </c>
      <c r="O652" s="204" t="s">
        <v>858</v>
      </c>
      <c r="P652" s="204" t="s">
        <v>859</v>
      </c>
      <c r="Q652" s="204" t="s">
        <v>1280</v>
      </c>
      <c r="R652" s="204">
        <v>0</v>
      </c>
      <c r="S652" s="204">
        <v>0</v>
      </c>
      <c r="T652" s="204">
        <v>0</v>
      </c>
      <c r="U652" s="204">
        <v>0</v>
      </c>
      <c r="V652" s="204">
        <v>0</v>
      </c>
      <c r="W652" s="204">
        <v>0</v>
      </c>
      <c r="X652" s="204">
        <v>0</v>
      </c>
      <c r="Y652" s="204">
        <v>0</v>
      </c>
      <c r="Z652" s="204">
        <v>27.6</v>
      </c>
      <c r="AA652" s="204">
        <v>6</v>
      </c>
      <c r="AB652" s="204">
        <v>0</v>
      </c>
      <c r="AC652" s="204">
        <v>0</v>
      </c>
      <c r="AD652" s="204">
        <v>0</v>
      </c>
      <c r="AE652" s="204">
        <v>0</v>
      </c>
      <c r="AF652" s="204">
        <v>0</v>
      </c>
      <c r="AG652" s="204">
        <v>0</v>
      </c>
      <c r="AH652" s="204">
        <v>0</v>
      </c>
      <c r="AI652" s="204">
        <v>0</v>
      </c>
      <c r="AJ652" s="204" t="s">
        <v>957</v>
      </c>
      <c r="AK652" s="204" t="s">
        <v>1270</v>
      </c>
      <c r="AL652" s="204" t="s">
        <v>213</v>
      </c>
      <c r="AM652" s="204" t="s">
        <v>1271</v>
      </c>
      <c r="AN652" s="204" t="s">
        <v>858</v>
      </c>
      <c r="AO652" s="204" t="s">
        <v>859</v>
      </c>
      <c r="AP652" s="204" t="s">
        <v>1281</v>
      </c>
      <c r="AQ652" s="204"/>
      <c r="AR652" s="204"/>
      <c r="AS652" s="204"/>
      <c r="AT652" s="204"/>
      <c r="AU652" s="204"/>
      <c r="AV652" s="204"/>
      <c r="AW652" s="204"/>
      <c r="AX652" s="204"/>
      <c r="AY652" s="204" t="str">
        <f t="shared" si="191"/>
        <v/>
      </c>
      <c r="AZ652" s="204" t="str">
        <f>IF(COUNTIF(AY:AY,AY652)=1,AY652,IF(AND(COUNTIF(AY:AY,AY652)&gt;1,COUNTIF(AZ$2:AZ651,AY652)&gt;=1),"",AY652))</f>
        <v/>
      </c>
      <c r="BA652" s="204" t="str">
        <v/>
      </c>
      <c r="BB652" s="204" t="str">
        <f>IF(BA652="","",MAX(BB$2:BB651)+1)</f>
        <v/>
      </c>
      <c r="BC652" s="204"/>
      <c r="BD652" s="204"/>
      <c r="BE652" s="204"/>
      <c r="BF652" s="204"/>
      <c r="BG652" s="204"/>
      <c r="BH652" s="204"/>
      <c r="BI652" s="204"/>
      <c r="BJ652" s="204"/>
      <c r="BK652" s="204"/>
      <c r="BL652" s="204"/>
      <c r="BM652" s="204"/>
      <c r="BN652" s="204"/>
      <c r="BO652" s="204"/>
      <c r="BP652" s="204"/>
      <c r="BQ652" s="204"/>
      <c r="BR652" s="204"/>
      <c r="BS652" s="204"/>
      <c r="BT652" s="204"/>
      <c r="BU652" s="104"/>
      <c r="BV652" s="202"/>
      <c r="BX652"/>
      <c r="BY652"/>
      <c r="BZ652"/>
      <c r="CA652"/>
      <c r="CB652"/>
      <c r="CD652"/>
      <c r="CO652" s="202">
        <v>651</v>
      </c>
    </row>
    <row r="653" spans="1:93" x14ac:dyDescent="0.25">
      <c r="A653" s="203" t="s">
        <v>2774</v>
      </c>
      <c r="B653" s="204" t="s">
        <v>2775</v>
      </c>
      <c r="C653" s="204" t="s">
        <v>2776</v>
      </c>
      <c r="D653" s="210" t="s">
        <v>1267</v>
      </c>
      <c r="E653" s="204" t="s">
        <v>924</v>
      </c>
      <c r="F653" s="204" t="s">
        <v>431</v>
      </c>
      <c r="G653" s="204" t="s">
        <v>925</v>
      </c>
      <c r="H653" s="204" t="s">
        <v>1380</v>
      </c>
      <c r="I653" s="204" t="s">
        <v>910</v>
      </c>
      <c r="J653" s="204" t="s">
        <v>1385</v>
      </c>
      <c r="K653" s="204" t="s">
        <v>1385</v>
      </c>
      <c r="L653" s="204" t="s">
        <v>1386</v>
      </c>
      <c r="M653" s="204" t="s">
        <v>213</v>
      </c>
      <c r="N653" s="204" t="s">
        <v>1038</v>
      </c>
      <c r="O653" s="204" t="s">
        <v>992</v>
      </c>
      <c r="P653" s="204" t="s">
        <v>859</v>
      </c>
      <c r="Q653" s="204" t="s">
        <v>1154</v>
      </c>
      <c r="R653" s="204">
        <v>0</v>
      </c>
      <c r="S653" s="204">
        <v>0</v>
      </c>
      <c r="T653" s="204">
        <v>0</v>
      </c>
      <c r="U653" s="204">
        <v>0</v>
      </c>
      <c r="V653" s="204">
        <v>0</v>
      </c>
      <c r="W653" s="204">
        <v>0</v>
      </c>
      <c r="X653" s="204">
        <v>0</v>
      </c>
      <c r="Y653" s="204">
        <v>0</v>
      </c>
      <c r="Z653" s="204">
        <v>0</v>
      </c>
      <c r="AA653" s="204">
        <v>0</v>
      </c>
      <c r="AB653" s="204">
        <v>0</v>
      </c>
      <c r="AC653" s="204">
        <v>0</v>
      </c>
      <c r="AD653" s="204">
        <v>5</v>
      </c>
      <c r="AE653" s="204">
        <v>10</v>
      </c>
      <c r="AF653" s="204">
        <v>3</v>
      </c>
      <c r="AG653" s="204">
        <v>7</v>
      </c>
      <c r="AH653" s="204">
        <v>0</v>
      </c>
      <c r="AI653" s="204">
        <v>0</v>
      </c>
      <c r="AJ653" s="204"/>
      <c r="AK653" s="204"/>
      <c r="AL653" s="204"/>
      <c r="AM653" s="204"/>
      <c r="AN653" s="204"/>
      <c r="AO653" s="204"/>
      <c r="AP653" s="204"/>
      <c r="AQ653" s="204"/>
      <c r="AR653" s="204"/>
      <c r="AS653" s="204"/>
      <c r="AT653" s="204"/>
      <c r="AU653" s="204"/>
      <c r="AV653" s="204"/>
      <c r="AW653" s="204"/>
      <c r="AX653" s="204"/>
      <c r="AY653" s="204" t="str">
        <f t="shared" si="191"/>
        <v>LINCOCINE 400 MG/G POUDRE POUR ADMINISTRATION DANS L’EAU DE BOISSON</v>
      </c>
      <c r="AZ653" s="204" t="str">
        <f>IF(COUNTIF(AY:AY,AY653)=1,AY653,IF(AND(COUNTIF(AY:AY,AY653)&gt;1,COUNTIF(AZ$2:AZ652,AY653)&gt;=1),"",AY653))</f>
        <v>LINCOCINE 400 MG/G POUDRE POUR ADMINISTRATION DANS L’EAU DE BOISSON</v>
      </c>
      <c r="BA653" s="204" t="str">
        <v/>
      </c>
      <c r="BB653" s="204" t="str">
        <f>IF(BA653="","",MAX(BB$2:BB652)+1)</f>
        <v/>
      </c>
      <c r="BC653" s="204"/>
      <c r="BD653" s="204"/>
      <c r="BE653" s="204"/>
      <c r="BF653" s="204"/>
      <c r="BG653" s="204"/>
      <c r="BH653" s="204"/>
      <c r="BI653" s="204"/>
      <c r="BJ653" s="204"/>
      <c r="BK653" s="204"/>
      <c r="BL653" s="204"/>
      <c r="BM653" s="204"/>
      <c r="BN653" s="204"/>
      <c r="BO653" s="204"/>
      <c r="BP653" s="204"/>
      <c r="BQ653" s="204"/>
      <c r="BR653" s="204"/>
      <c r="BS653" s="204"/>
      <c r="BT653" s="204"/>
      <c r="BU653" s="104"/>
      <c r="BV653" s="202"/>
      <c r="BX653"/>
      <c r="BY653"/>
      <c r="BZ653"/>
      <c r="CA653"/>
      <c r="CB653"/>
      <c r="CD653"/>
      <c r="CO653" s="202">
        <v>652</v>
      </c>
    </row>
    <row r="654" spans="1:93" x14ac:dyDescent="0.25">
      <c r="A654" s="203" t="s">
        <v>2774</v>
      </c>
      <c r="B654" s="204" t="s">
        <v>2777</v>
      </c>
      <c r="C654" s="204" t="s">
        <v>2778</v>
      </c>
      <c r="D654" s="210" t="s">
        <v>1186</v>
      </c>
      <c r="E654" s="204" t="s">
        <v>924</v>
      </c>
      <c r="F654" s="204" t="s">
        <v>431</v>
      </c>
      <c r="G654" s="204" t="s">
        <v>925</v>
      </c>
      <c r="H654" s="204" t="s">
        <v>1380</v>
      </c>
      <c r="I654" s="204" t="s">
        <v>910</v>
      </c>
      <c r="J654" s="204" t="s">
        <v>1385</v>
      </c>
      <c r="K654" s="204" t="s">
        <v>1385</v>
      </c>
      <c r="L654" s="204" t="s">
        <v>1386</v>
      </c>
      <c r="M654" s="204" t="s">
        <v>213</v>
      </c>
      <c r="N654" s="204" t="s">
        <v>1038</v>
      </c>
      <c r="O654" s="204" t="s">
        <v>992</v>
      </c>
      <c r="P654" s="204" t="s">
        <v>859</v>
      </c>
      <c r="Q654" s="204" t="s">
        <v>2148</v>
      </c>
      <c r="R654" s="204">
        <v>0</v>
      </c>
      <c r="S654" s="204">
        <v>0</v>
      </c>
      <c r="T654" s="204">
        <v>0</v>
      </c>
      <c r="U654" s="204">
        <v>0</v>
      </c>
      <c r="V654" s="204">
        <v>0</v>
      </c>
      <c r="W654" s="204">
        <v>0</v>
      </c>
      <c r="X654" s="204">
        <v>0</v>
      </c>
      <c r="Y654" s="204">
        <v>0</v>
      </c>
      <c r="Z654" s="204">
        <v>0</v>
      </c>
      <c r="AA654" s="204">
        <v>0</v>
      </c>
      <c r="AB654" s="204">
        <v>0</v>
      </c>
      <c r="AC654" s="204">
        <v>0</v>
      </c>
      <c r="AD654" s="204">
        <v>5</v>
      </c>
      <c r="AE654" s="204">
        <v>10</v>
      </c>
      <c r="AF654" s="204">
        <v>3</v>
      </c>
      <c r="AG654" s="204">
        <v>7</v>
      </c>
      <c r="AH654" s="204">
        <v>0</v>
      </c>
      <c r="AI654" s="204">
        <v>0</v>
      </c>
      <c r="AJ654" s="204"/>
      <c r="AK654" s="204"/>
      <c r="AL654" s="204"/>
      <c r="AM654" s="204"/>
      <c r="AN654" s="204"/>
      <c r="AO654" s="204"/>
      <c r="AP654" s="204"/>
      <c r="AQ654" s="204"/>
      <c r="AR654" s="204"/>
      <c r="AS654" s="204"/>
      <c r="AT654" s="204"/>
      <c r="AU654" s="204"/>
      <c r="AV654" s="204"/>
      <c r="AW654" s="204"/>
      <c r="AX654" s="204"/>
      <c r="AY654" s="204" t="str">
        <f t="shared" si="191"/>
        <v>LINCOCINE 400 MG/G POUDRE POUR ADMINISTRATION DANS L’EAU DE BOISSON</v>
      </c>
      <c r="AZ654" s="204" t="str">
        <f>IF(COUNTIF(AY:AY,AY654)=1,AY654,IF(AND(COUNTIF(AY:AY,AY654)&gt;1,COUNTIF(AZ$2:AZ653,AY654)&gt;=1),"",AY654))</f>
        <v/>
      </c>
      <c r="BA654" s="204" t="str">
        <v/>
      </c>
      <c r="BB654" s="204" t="str">
        <f>IF(BA654="","",MAX(BB$2:BB653)+1)</f>
        <v/>
      </c>
      <c r="BC654" s="204"/>
      <c r="BD654" s="204"/>
      <c r="BE654" s="204"/>
      <c r="BF654" s="204"/>
      <c r="BG654" s="204"/>
      <c r="BH654" s="204"/>
      <c r="BI654" s="204"/>
      <c r="BJ654" s="204"/>
      <c r="BK654" s="204"/>
      <c r="BL654" s="204"/>
      <c r="BM654" s="204"/>
      <c r="BN654" s="204"/>
      <c r="BO654" s="204"/>
      <c r="BP654" s="204"/>
      <c r="BQ654" s="204"/>
      <c r="BR654" s="204"/>
      <c r="BS654" s="204"/>
      <c r="BT654" s="204"/>
      <c r="BU654" s="104"/>
      <c r="BV654" s="202"/>
      <c r="BX654"/>
      <c r="BY654"/>
      <c r="BZ654"/>
      <c r="CA654"/>
      <c r="CB654"/>
      <c r="CD654"/>
      <c r="CO654" s="202">
        <v>653</v>
      </c>
    </row>
    <row r="655" spans="1:93" x14ac:dyDescent="0.25">
      <c r="A655" s="203" t="s">
        <v>1393</v>
      </c>
      <c r="B655" s="204" t="s">
        <v>1394</v>
      </c>
      <c r="C655" s="204" t="s">
        <v>880</v>
      </c>
      <c r="D655" s="210" t="s">
        <v>851</v>
      </c>
      <c r="E655" s="204" t="s">
        <v>852</v>
      </c>
      <c r="F655" s="204" t="s">
        <v>432</v>
      </c>
      <c r="G655" s="204" t="s">
        <v>853</v>
      </c>
      <c r="H655" s="204" t="s">
        <v>1395</v>
      </c>
      <c r="I655" s="204" t="s">
        <v>853</v>
      </c>
      <c r="J655" s="204" t="s">
        <v>1385</v>
      </c>
      <c r="K655" s="204" t="s">
        <v>1385</v>
      </c>
      <c r="L655" s="204" t="s">
        <v>1386</v>
      </c>
      <c r="M655" s="204" t="s">
        <v>213</v>
      </c>
      <c r="N655" s="204" t="s">
        <v>851</v>
      </c>
      <c r="O655" s="204" t="s">
        <v>858</v>
      </c>
      <c r="P655" s="204" t="s">
        <v>859</v>
      </c>
      <c r="Q655" s="204" t="s">
        <v>947</v>
      </c>
      <c r="R655" s="204">
        <v>0</v>
      </c>
      <c r="S655" s="204">
        <v>0</v>
      </c>
      <c r="T655" s="204">
        <v>25</v>
      </c>
      <c r="U655" s="204">
        <v>5</v>
      </c>
      <c r="V655" s="204">
        <v>0</v>
      </c>
      <c r="W655" s="204">
        <v>0</v>
      </c>
      <c r="X655" s="204">
        <v>0</v>
      </c>
      <c r="Y655" s="204">
        <v>0</v>
      </c>
      <c r="Z655" s="204">
        <v>0</v>
      </c>
      <c r="AA655" s="204">
        <v>0</v>
      </c>
      <c r="AB655" s="204">
        <v>0</v>
      </c>
      <c r="AC655" s="204">
        <v>0</v>
      </c>
      <c r="AD655" s="204">
        <v>10</v>
      </c>
      <c r="AE655" s="204">
        <v>7</v>
      </c>
      <c r="AF655" s="204">
        <v>0</v>
      </c>
      <c r="AG655" s="204">
        <v>0</v>
      </c>
      <c r="AH655" s="204">
        <v>0</v>
      </c>
      <c r="AI655" s="204">
        <v>0</v>
      </c>
      <c r="AJ655" s="204"/>
      <c r="AK655" s="204"/>
      <c r="AL655" s="204"/>
      <c r="AM655" s="204"/>
      <c r="AN655" s="204"/>
      <c r="AO655" s="204"/>
      <c r="AP655" s="204"/>
      <c r="AQ655" s="204"/>
      <c r="AR655" s="204"/>
      <c r="AS655" s="204"/>
      <c r="AT655" s="204"/>
      <c r="AU655" s="204"/>
      <c r="AV655" s="204"/>
      <c r="AW655" s="204"/>
      <c r="AX655" s="204"/>
      <c r="AY655" s="204" t="str">
        <f t="shared" si="191"/>
        <v>LINCOCINE SOLUTION</v>
      </c>
      <c r="AZ655" s="204" t="str">
        <f>IF(COUNTIF(AY:AY,AY655)=1,AY655,IF(AND(COUNTIF(AY:AY,AY655)&gt;1,COUNTIF(AZ$2:AZ654,AY655)&gt;=1),"",AY655))</f>
        <v>LINCOCINE SOLUTION</v>
      </c>
      <c r="BA655" s="204" t="str">
        <v/>
      </c>
      <c r="BB655" s="204" t="str">
        <f>IF(BA655="","",MAX(BB$2:BB654)+1)</f>
        <v/>
      </c>
      <c r="BC655" s="204"/>
      <c r="BD655" s="204"/>
      <c r="BE655" s="204"/>
      <c r="BF655" s="204"/>
      <c r="BG655" s="204"/>
      <c r="BH655" s="204"/>
      <c r="BI655" s="204"/>
      <c r="BJ655" s="204"/>
      <c r="BK655" s="204"/>
      <c r="BL655" s="204"/>
      <c r="BM655" s="204"/>
      <c r="BN655" s="204"/>
      <c r="BO655" s="204"/>
      <c r="BP655" s="204"/>
      <c r="BQ655" s="204"/>
      <c r="BR655" s="204"/>
      <c r="BS655" s="204"/>
      <c r="BT655" s="204"/>
      <c r="BU655" s="104"/>
      <c r="BV655" s="202"/>
      <c r="BX655"/>
      <c r="BY655"/>
      <c r="BZ655"/>
      <c r="CA655"/>
      <c r="CB655"/>
      <c r="CD655"/>
      <c r="CO655" s="202">
        <v>654</v>
      </c>
    </row>
    <row r="656" spans="1:93" x14ac:dyDescent="0.25">
      <c r="A656" s="203" t="s">
        <v>1393</v>
      </c>
      <c r="B656" s="204" t="s">
        <v>1396</v>
      </c>
      <c r="C656" s="204" t="s">
        <v>884</v>
      </c>
      <c r="D656" s="210" t="s">
        <v>863</v>
      </c>
      <c r="E656" s="204" t="s">
        <v>852</v>
      </c>
      <c r="F656" s="204" t="s">
        <v>432</v>
      </c>
      <c r="G656" s="204" t="s">
        <v>853</v>
      </c>
      <c r="H656" s="204" t="s">
        <v>1395</v>
      </c>
      <c r="I656" s="204" t="s">
        <v>853</v>
      </c>
      <c r="J656" s="204" t="s">
        <v>1385</v>
      </c>
      <c r="K656" s="204" t="s">
        <v>1385</v>
      </c>
      <c r="L656" s="204" t="s">
        <v>1386</v>
      </c>
      <c r="M656" s="204" t="s">
        <v>213</v>
      </c>
      <c r="N656" s="204" t="s">
        <v>851</v>
      </c>
      <c r="O656" s="204" t="s">
        <v>858</v>
      </c>
      <c r="P656" s="204" t="s">
        <v>859</v>
      </c>
      <c r="Q656" s="204" t="s">
        <v>950</v>
      </c>
      <c r="R656" s="204">
        <v>0</v>
      </c>
      <c r="S656" s="204">
        <v>0</v>
      </c>
      <c r="T656" s="204">
        <v>25</v>
      </c>
      <c r="U656" s="204">
        <v>5</v>
      </c>
      <c r="V656" s="204">
        <v>0</v>
      </c>
      <c r="W656" s="204">
        <v>0</v>
      </c>
      <c r="X656" s="204">
        <v>0</v>
      </c>
      <c r="Y656" s="204">
        <v>0</v>
      </c>
      <c r="Z656" s="204">
        <v>0</v>
      </c>
      <c r="AA656" s="204">
        <v>0</v>
      </c>
      <c r="AB656" s="204">
        <v>0</v>
      </c>
      <c r="AC656" s="204">
        <v>0</v>
      </c>
      <c r="AD656" s="204">
        <v>10</v>
      </c>
      <c r="AE656" s="204">
        <v>7</v>
      </c>
      <c r="AF656" s="204">
        <v>0</v>
      </c>
      <c r="AG656" s="204">
        <v>0</v>
      </c>
      <c r="AH656" s="204">
        <v>0</v>
      </c>
      <c r="AI656" s="204">
        <v>0</v>
      </c>
      <c r="AJ656" s="204"/>
      <c r="AK656" s="204"/>
      <c r="AL656" s="204"/>
      <c r="AM656" s="204"/>
      <c r="AN656" s="204"/>
      <c r="AO656" s="204"/>
      <c r="AP656" s="204"/>
      <c r="AQ656" s="204"/>
      <c r="AR656" s="204"/>
      <c r="AS656" s="204"/>
      <c r="AT656" s="204"/>
      <c r="AU656" s="204"/>
      <c r="AV656" s="204"/>
      <c r="AW656" s="204"/>
      <c r="AX656" s="204"/>
      <c r="AY656" s="204" t="str">
        <f t="shared" si="191"/>
        <v>LINCOCINE SOLUTION</v>
      </c>
      <c r="AZ656" s="204" t="str">
        <f>IF(COUNTIF(AY:AY,AY656)=1,AY656,IF(AND(COUNTIF(AY:AY,AY656)&gt;1,COUNTIF(AZ$2:AZ655,AY656)&gt;=1),"",AY656))</f>
        <v/>
      </c>
      <c r="BA656" s="204" t="str">
        <v/>
      </c>
      <c r="BB656" s="204" t="str">
        <f>IF(BA656="","",MAX(BB$2:BB655)+1)</f>
        <v/>
      </c>
      <c r="BC656" s="204"/>
      <c r="BD656" s="204"/>
      <c r="BE656" s="204"/>
      <c r="BF656" s="204"/>
      <c r="BG656" s="204"/>
      <c r="BH656" s="204"/>
      <c r="BI656" s="204"/>
      <c r="BJ656" s="204"/>
      <c r="BK656" s="204"/>
      <c r="BL656" s="204"/>
      <c r="BM656" s="204"/>
      <c r="BN656" s="204"/>
      <c r="BO656" s="204"/>
      <c r="BP656" s="204"/>
      <c r="BQ656" s="204"/>
      <c r="BR656" s="204"/>
      <c r="BS656" s="204"/>
      <c r="BT656" s="204"/>
      <c r="BU656" s="104"/>
      <c r="BV656" s="202"/>
      <c r="BX656"/>
      <c r="BY656"/>
      <c r="BZ656"/>
      <c r="CA656"/>
      <c r="CB656"/>
      <c r="CD656"/>
      <c r="CO656" s="202">
        <v>655</v>
      </c>
    </row>
    <row r="657" spans="1:93" x14ac:dyDescent="0.25">
      <c r="A657" s="203" t="s">
        <v>3071</v>
      </c>
      <c r="B657" s="204" t="s">
        <v>3072</v>
      </c>
      <c r="C657" s="204" t="s">
        <v>1169</v>
      </c>
      <c r="D657" s="210" t="s">
        <v>1170</v>
      </c>
      <c r="E657" s="204" t="s">
        <v>924</v>
      </c>
      <c r="F657" s="204" t="s">
        <v>433</v>
      </c>
      <c r="G657" s="204" t="s">
        <v>1171</v>
      </c>
      <c r="H657" s="204" t="s">
        <v>1326</v>
      </c>
      <c r="I657" s="204" t="s">
        <v>1173</v>
      </c>
      <c r="J657" s="204" t="s">
        <v>1385</v>
      </c>
      <c r="K657" s="204" t="s">
        <v>1385</v>
      </c>
      <c r="L657" s="204" t="s">
        <v>1386</v>
      </c>
      <c r="M657" s="204" t="s">
        <v>213</v>
      </c>
      <c r="N657" s="204" t="s">
        <v>2705</v>
      </c>
      <c r="O657" s="204" t="s">
        <v>992</v>
      </c>
      <c r="P657" s="204" t="s">
        <v>859</v>
      </c>
      <c r="Q657" s="204" t="s">
        <v>1683</v>
      </c>
      <c r="R657" s="204">
        <v>0</v>
      </c>
      <c r="S657" s="204">
        <v>0</v>
      </c>
      <c r="T657" s="204">
        <v>0</v>
      </c>
      <c r="U657" s="204">
        <v>0</v>
      </c>
      <c r="V657" s="204">
        <v>0</v>
      </c>
      <c r="W657" s="204">
        <v>0</v>
      </c>
      <c r="X657" s="204">
        <v>0</v>
      </c>
      <c r="Y657" s="204">
        <v>0</v>
      </c>
      <c r="Z657" s="204">
        <v>0</v>
      </c>
      <c r="AA657" s="204">
        <v>0</v>
      </c>
      <c r="AB657" s="204">
        <v>0</v>
      </c>
      <c r="AC657" s="204">
        <v>0</v>
      </c>
      <c r="AD657" s="204">
        <v>11</v>
      </c>
      <c r="AE657" s="204">
        <v>21</v>
      </c>
      <c r="AF657" s="204">
        <v>0</v>
      </c>
      <c r="AG657" s="204">
        <v>0</v>
      </c>
      <c r="AH657" s="204">
        <v>0</v>
      </c>
      <c r="AI657" s="204">
        <v>0</v>
      </c>
      <c r="AJ657" s="204"/>
      <c r="AK657" s="204"/>
      <c r="AL657" s="204"/>
      <c r="AM657" s="204"/>
      <c r="AN657" s="204"/>
      <c r="AO657" s="204"/>
      <c r="AP657" s="204"/>
      <c r="AQ657" s="204"/>
      <c r="AR657" s="204"/>
      <c r="AS657" s="204"/>
      <c r="AT657" s="204"/>
      <c r="AU657" s="204"/>
      <c r="AV657" s="204"/>
      <c r="AW657" s="204"/>
      <c r="AX657" s="204"/>
      <c r="AY657" s="204" t="str">
        <f t="shared" si="191"/>
        <v>LINCOMYCINE 22 PNEUMONIE PORC FRANVET</v>
      </c>
      <c r="AZ657" s="204" t="str">
        <f>IF(COUNTIF(AY:AY,AY657)=1,AY657,IF(AND(COUNTIF(AY:AY,AY657)&gt;1,COUNTIF(AZ$2:AZ656,AY657)&gt;=1),"",AY657))</f>
        <v>LINCOMYCINE 22 PNEUMONIE PORC FRANVET</v>
      </c>
      <c r="BA657" s="204" t="str">
        <v/>
      </c>
      <c r="BB657" s="204" t="str">
        <f>IF(BA657="","",MAX(BB$2:BB656)+1)</f>
        <v/>
      </c>
      <c r="BC657" s="204"/>
      <c r="BD657" s="204"/>
      <c r="BE657" s="204"/>
      <c r="BF657" s="204"/>
      <c r="BG657" s="204"/>
      <c r="BH657" s="204"/>
      <c r="BI657" s="204"/>
      <c r="BJ657" s="204"/>
      <c r="BK657" s="204"/>
      <c r="BL657" s="204"/>
      <c r="BM657" s="204"/>
      <c r="BN657" s="204"/>
      <c r="BO657" s="204"/>
      <c r="BP657" s="204"/>
      <c r="BQ657" s="204"/>
      <c r="BR657" s="204"/>
      <c r="BS657" s="204"/>
      <c r="BT657" s="204"/>
      <c r="BU657" s="104"/>
      <c r="BV657" s="202"/>
      <c r="BX657"/>
      <c r="BY657"/>
      <c r="BZ657"/>
      <c r="CA657"/>
      <c r="CB657"/>
      <c r="CD657"/>
      <c r="CO657" s="202">
        <v>656</v>
      </c>
    </row>
    <row r="658" spans="1:93" x14ac:dyDescent="0.25">
      <c r="A658" s="203" t="s">
        <v>2674</v>
      </c>
      <c r="B658" s="204" t="s">
        <v>2675</v>
      </c>
      <c r="C658" s="204" t="s">
        <v>1336</v>
      </c>
      <c r="D658" s="210" t="s">
        <v>1170</v>
      </c>
      <c r="E658" s="204" t="s">
        <v>924</v>
      </c>
      <c r="F658" s="204" t="s">
        <v>739</v>
      </c>
      <c r="G658" s="204" t="s">
        <v>1171</v>
      </c>
      <c r="H658" s="204" t="s">
        <v>1326</v>
      </c>
      <c r="I658" s="204" t="s">
        <v>1173</v>
      </c>
      <c r="J658" s="204" t="s">
        <v>1381</v>
      </c>
      <c r="K658" s="204" t="s">
        <v>1385</v>
      </c>
      <c r="L658" s="204" t="s">
        <v>1386</v>
      </c>
      <c r="M658" s="204" t="s">
        <v>213</v>
      </c>
      <c r="N658" s="204" t="s">
        <v>2334</v>
      </c>
      <c r="O658" s="204" t="s">
        <v>992</v>
      </c>
      <c r="P658" s="204" t="s">
        <v>859</v>
      </c>
      <c r="Q658" s="204" t="s">
        <v>1857</v>
      </c>
      <c r="R658" s="204">
        <v>0</v>
      </c>
      <c r="S658" s="204">
        <v>0</v>
      </c>
      <c r="T658" s="204">
        <v>0</v>
      </c>
      <c r="U658" s="204">
        <v>0</v>
      </c>
      <c r="V658" s="204">
        <v>0</v>
      </c>
      <c r="W658" s="204">
        <v>0</v>
      </c>
      <c r="X658" s="204">
        <v>0</v>
      </c>
      <c r="Y658" s="204">
        <v>0</v>
      </c>
      <c r="Z658" s="204">
        <v>0</v>
      </c>
      <c r="AA658" s="204">
        <v>0</v>
      </c>
      <c r="AB658" s="204">
        <v>0</v>
      </c>
      <c r="AC658" s="204">
        <v>0</v>
      </c>
      <c r="AD658" s="204">
        <v>2.2000000000000002</v>
      </c>
      <c r="AE658" s="204">
        <v>21</v>
      </c>
      <c r="AF658" s="204">
        <v>0</v>
      </c>
      <c r="AG658" s="204">
        <v>0</v>
      </c>
      <c r="AH658" s="204">
        <v>0</v>
      </c>
      <c r="AI658" s="204">
        <v>0</v>
      </c>
      <c r="AJ658" s="204" t="s">
        <v>871</v>
      </c>
      <c r="AK658" s="204" t="s">
        <v>1382</v>
      </c>
      <c r="AL658" s="204" t="s">
        <v>213</v>
      </c>
      <c r="AM658" s="204" t="s">
        <v>2334</v>
      </c>
      <c r="AN658" s="204" t="s">
        <v>992</v>
      </c>
      <c r="AO658" s="204" t="s">
        <v>859</v>
      </c>
      <c r="AP658" s="204" t="s">
        <v>1857</v>
      </c>
      <c r="AQ658" s="204"/>
      <c r="AR658" s="204"/>
      <c r="AS658" s="204"/>
      <c r="AT658" s="204"/>
      <c r="AU658" s="204"/>
      <c r="AV658" s="204"/>
      <c r="AW658" s="204"/>
      <c r="AX658" s="204"/>
      <c r="AY658" s="204" t="str">
        <f t="shared" si="191"/>
        <v>LINCOMYCINE 4.4 SPECTINOMYCINE 4.4 PORC FRANVET</v>
      </c>
      <c r="AZ658" s="204" t="str">
        <f>IF(COUNTIF(AY:AY,AY658)=1,AY658,IF(AND(COUNTIF(AY:AY,AY658)&gt;1,COUNTIF(AZ$2:AZ657,AY658)&gt;=1),"",AY658))</f>
        <v>LINCOMYCINE 4.4 SPECTINOMYCINE 4.4 PORC FRANVET</v>
      </c>
      <c r="BA658" s="204" t="str">
        <v/>
      </c>
      <c r="BB658" s="204" t="str">
        <f>IF(BA658="","",MAX(BB$2:BB657)+1)</f>
        <v/>
      </c>
      <c r="BC658" s="204"/>
      <c r="BD658" s="204"/>
      <c r="BE658" s="204"/>
      <c r="BF658" s="204"/>
      <c r="BG658" s="204"/>
      <c r="BH658" s="204"/>
      <c r="BI658" s="204"/>
      <c r="BJ658" s="204"/>
      <c r="BK658" s="204"/>
      <c r="BL658" s="204"/>
      <c r="BM658" s="204"/>
      <c r="BN658" s="204"/>
      <c r="BO658" s="204"/>
      <c r="BP658" s="204"/>
      <c r="BQ658" s="204"/>
      <c r="BR658" s="204"/>
      <c r="BS658" s="204"/>
      <c r="BT658" s="204"/>
      <c r="BU658" s="104"/>
      <c r="BV658" s="202"/>
      <c r="BX658"/>
      <c r="BY658"/>
      <c r="BZ658"/>
      <c r="CA658"/>
      <c r="CB658"/>
      <c r="CD658"/>
      <c r="CO658" s="202">
        <v>657</v>
      </c>
    </row>
    <row r="659" spans="1:93" x14ac:dyDescent="0.25">
      <c r="A659" s="203" t="s">
        <v>3069</v>
      </c>
      <c r="B659" s="204" t="s">
        <v>3070</v>
      </c>
      <c r="C659" s="204" t="s">
        <v>1169</v>
      </c>
      <c r="D659" s="210" t="s">
        <v>1170</v>
      </c>
      <c r="E659" s="204" t="s">
        <v>924</v>
      </c>
      <c r="F659" s="204" t="s">
        <v>434</v>
      </c>
      <c r="G659" s="204" t="s">
        <v>1171</v>
      </c>
      <c r="H659" s="204" t="s">
        <v>1326</v>
      </c>
      <c r="I659" s="204" t="s">
        <v>1173</v>
      </c>
      <c r="J659" s="204" t="s">
        <v>1385</v>
      </c>
      <c r="K659" s="204" t="s">
        <v>1385</v>
      </c>
      <c r="L659" s="204" t="s">
        <v>1386</v>
      </c>
      <c r="M659" s="204" t="s">
        <v>213</v>
      </c>
      <c r="N659" s="204" t="s">
        <v>2864</v>
      </c>
      <c r="O659" s="204" t="s">
        <v>992</v>
      </c>
      <c r="P659" s="204" t="s">
        <v>859</v>
      </c>
      <c r="Q659" s="204" t="s">
        <v>1687</v>
      </c>
      <c r="R659" s="204">
        <v>0</v>
      </c>
      <c r="S659" s="204">
        <v>0</v>
      </c>
      <c r="T659" s="204">
        <v>0</v>
      </c>
      <c r="U659" s="204">
        <v>0</v>
      </c>
      <c r="V659" s="204">
        <v>0</v>
      </c>
      <c r="W659" s="204">
        <v>0</v>
      </c>
      <c r="X659" s="204">
        <v>0</v>
      </c>
      <c r="Y659" s="204">
        <v>0</v>
      </c>
      <c r="Z659" s="204">
        <v>0</v>
      </c>
      <c r="AA659" s="204">
        <v>0</v>
      </c>
      <c r="AB659" s="204">
        <v>0</v>
      </c>
      <c r="AC659" s="204">
        <v>0</v>
      </c>
      <c r="AD659" s="204">
        <v>5.5</v>
      </c>
      <c r="AE659" s="204">
        <v>21</v>
      </c>
      <c r="AF659" s="204">
        <v>0</v>
      </c>
      <c r="AG659" s="204">
        <v>0</v>
      </c>
      <c r="AH659" s="204">
        <v>0</v>
      </c>
      <c r="AI659" s="204">
        <v>0</v>
      </c>
      <c r="AJ659" s="204"/>
      <c r="AK659" s="204"/>
      <c r="AL659" s="204"/>
      <c r="AM659" s="204"/>
      <c r="AN659" s="204"/>
      <c r="AO659" s="204"/>
      <c r="AP659" s="204"/>
      <c r="AQ659" s="204"/>
      <c r="AR659" s="204"/>
      <c r="AS659" s="204"/>
      <c r="AT659" s="204"/>
      <c r="AU659" s="204"/>
      <c r="AV659" s="204"/>
      <c r="AW659" s="204"/>
      <c r="AX659" s="204"/>
      <c r="AY659" s="204" t="str">
        <f t="shared" si="191"/>
        <v>LINCOMYCINE 8.8 ENTERITE PORC FRANVET</v>
      </c>
      <c r="AZ659" s="204" t="str">
        <f>IF(COUNTIF(AY:AY,AY659)=1,AY659,IF(AND(COUNTIF(AY:AY,AY659)&gt;1,COUNTIF(AZ$2:AZ658,AY659)&gt;=1),"",AY659))</f>
        <v>LINCOMYCINE 8.8 ENTERITE PORC FRANVET</v>
      </c>
      <c r="BA659" s="204" t="str">
        <v/>
      </c>
      <c r="BB659" s="204" t="str">
        <f>IF(BA659="","",MAX(BB$2:BB658)+1)</f>
        <v/>
      </c>
      <c r="BC659" s="204"/>
      <c r="BD659" s="204"/>
      <c r="BE659" s="204"/>
      <c r="BF659" s="204"/>
      <c r="BG659" s="204"/>
      <c r="BH659" s="204"/>
      <c r="BI659" s="204"/>
      <c r="BJ659" s="204"/>
      <c r="BK659" s="204"/>
      <c r="BL659" s="204"/>
      <c r="BM659" s="204"/>
      <c r="BN659" s="204"/>
      <c r="BO659" s="204"/>
      <c r="BP659" s="204"/>
      <c r="BQ659" s="204"/>
      <c r="BR659" s="204"/>
      <c r="BS659" s="204"/>
      <c r="BT659" s="204"/>
      <c r="BU659" s="104"/>
      <c r="BV659" s="202"/>
      <c r="BX659"/>
      <c r="BY659"/>
      <c r="BZ659"/>
      <c r="CA659"/>
      <c r="CB659"/>
      <c r="CD659"/>
      <c r="CO659" s="202">
        <v>658</v>
      </c>
    </row>
    <row r="660" spans="1:93" x14ac:dyDescent="0.25">
      <c r="A660" s="203" t="s">
        <v>1377</v>
      </c>
      <c r="B660" s="204" t="s">
        <v>1378</v>
      </c>
      <c r="C660" s="204" t="s">
        <v>1379</v>
      </c>
      <c r="D660" s="210" t="s">
        <v>1267</v>
      </c>
      <c r="E660" s="204" t="s">
        <v>924</v>
      </c>
      <c r="F660" s="204" t="s">
        <v>436</v>
      </c>
      <c r="G660" s="204" t="s">
        <v>925</v>
      </c>
      <c r="H660" s="204" t="s">
        <v>1380</v>
      </c>
      <c r="I660" s="204" t="s">
        <v>910</v>
      </c>
      <c r="J660" s="204" t="s">
        <v>1381</v>
      </c>
      <c r="K660" s="204" t="s">
        <v>871</v>
      </c>
      <c r="L660" s="204" t="s">
        <v>1382</v>
      </c>
      <c r="M660" s="204" t="s">
        <v>213</v>
      </c>
      <c r="N660" s="204" t="s">
        <v>1383</v>
      </c>
      <c r="O660" s="204" t="s">
        <v>992</v>
      </c>
      <c r="P660" s="204" t="s">
        <v>859</v>
      </c>
      <c r="Q660" s="204" t="s">
        <v>1384</v>
      </c>
      <c r="R660" s="204">
        <v>0</v>
      </c>
      <c r="S660" s="204">
        <v>0</v>
      </c>
      <c r="T660" s="204">
        <v>0</v>
      </c>
      <c r="U660" s="204">
        <v>0</v>
      </c>
      <c r="V660" s="204">
        <v>0</v>
      </c>
      <c r="W660" s="204">
        <v>0</v>
      </c>
      <c r="X660" s="204">
        <v>0</v>
      </c>
      <c r="Y660" s="204">
        <v>0</v>
      </c>
      <c r="Z660" s="204">
        <v>0</v>
      </c>
      <c r="AA660" s="204">
        <v>0</v>
      </c>
      <c r="AB660" s="204">
        <v>0</v>
      </c>
      <c r="AC660" s="204">
        <v>0</v>
      </c>
      <c r="AD660" s="204">
        <v>6.67</v>
      </c>
      <c r="AE660" s="204">
        <v>7</v>
      </c>
      <c r="AF660" s="204">
        <v>33.340000000000003</v>
      </c>
      <c r="AG660" s="204">
        <v>7</v>
      </c>
      <c r="AH660" s="204">
        <v>0</v>
      </c>
      <c r="AI660" s="204">
        <v>0</v>
      </c>
      <c r="AJ660" s="204" t="s">
        <v>1385</v>
      </c>
      <c r="AK660" s="204" t="s">
        <v>1386</v>
      </c>
      <c r="AL660" s="204" t="s">
        <v>213</v>
      </c>
      <c r="AM660" s="204" t="s">
        <v>1387</v>
      </c>
      <c r="AN660" s="204" t="s">
        <v>992</v>
      </c>
      <c r="AO660" s="204" t="s">
        <v>859</v>
      </c>
      <c r="AP660" s="204" t="s">
        <v>1388</v>
      </c>
      <c r="AQ660" s="204"/>
      <c r="AR660" s="204"/>
      <c r="AS660" s="204"/>
      <c r="AT660" s="204"/>
      <c r="AU660" s="204"/>
      <c r="AV660" s="204"/>
      <c r="AW660" s="204"/>
      <c r="AX660" s="204"/>
      <c r="AY660" s="204" t="str">
        <f t="shared" si="191"/>
        <v>LINCO-SPECTIN 100, 222/444,7 MG/G POUDRE POUR ADMINISTRATION DANS L'EAU DE BOISSON POUR PORCINS ET POULETS</v>
      </c>
      <c r="AZ660" s="204" t="str">
        <f>IF(COUNTIF(AY:AY,AY660)=1,AY660,IF(AND(COUNTIF(AY:AY,AY660)&gt;1,COUNTIF(AZ$2:AZ659,AY660)&gt;=1),"",AY660))</f>
        <v>LINCO-SPECTIN 100, 222/444,7 MG/G POUDRE POUR ADMINISTRATION DANS L'EAU DE BOISSON POUR PORCINS ET POULETS</v>
      </c>
      <c r="BA660" s="204" t="str">
        <v/>
      </c>
      <c r="BB660" s="204" t="str">
        <f>IF(BA660="","",MAX(BB$2:BB659)+1)</f>
        <v/>
      </c>
      <c r="BC660" s="204"/>
      <c r="BD660" s="204"/>
      <c r="BE660" s="204"/>
      <c r="BF660" s="204"/>
      <c r="BG660" s="204"/>
      <c r="BH660" s="204"/>
      <c r="BI660" s="204"/>
      <c r="BJ660" s="204"/>
      <c r="BK660" s="204"/>
      <c r="BL660" s="204"/>
      <c r="BM660" s="204"/>
      <c r="BN660" s="204"/>
      <c r="BO660" s="204"/>
      <c r="BP660" s="204"/>
      <c r="BQ660" s="204"/>
      <c r="BR660" s="204"/>
      <c r="BS660" s="204"/>
      <c r="BT660" s="204"/>
      <c r="BU660" s="104"/>
      <c r="BV660" s="202"/>
      <c r="BX660"/>
      <c r="BY660"/>
      <c r="BZ660"/>
      <c r="CA660"/>
      <c r="CB660"/>
      <c r="CD660"/>
      <c r="CO660" s="202">
        <v>659</v>
      </c>
    </row>
    <row r="661" spans="1:93" x14ac:dyDescent="0.25">
      <c r="A661" s="203" t="s">
        <v>1377</v>
      </c>
      <c r="B661" s="204" t="s">
        <v>1389</v>
      </c>
      <c r="C661" s="204" t="s">
        <v>1390</v>
      </c>
      <c r="D661" s="210" t="s">
        <v>1186</v>
      </c>
      <c r="E661" s="204" t="s">
        <v>924</v>
      </c>
      <c r="F661" s="204" t="s">
        <v>436</v>
      </c>
      <c r="G661" s="204" t="s">
        <v>925</v>
      </c>
      <c r="H661" s="204" t="s">
        <v>1380</v>
      </c>
      <c r="I661" s="204" t="s">
        <v>910</v>
      </c>
      <c r="J661" s="204" t="s">
        <v>1381</v>
      </c>
      <c r="K661" s="204" t="s">
        <v>871</v>
      </c>
      <c r="L661" s="204" t="s">
        <v>1382</v>
      </c>
      <c r="M661" s="204" t="s">
        <v>213</v>
      </c>
      <c r="N661" s="204" t="s">
        <v>1383</v>
      </c>
      <c r="O661" s="204" t="s">
        <v>992</v>
      </c>
      <c r="P661" s="204" t="s">
        <v>859</v>
      </c>
      <c r="Q661" s="204" t="s">
        <v>1391</v>
      </c>
      <c r="R661" s="204">
        <v>0</v>
      </c>
      <c r="S661" s="204">
        <v>0</v>
      </c>
      <c r="T661" s="204">
        <v>0</v>
      </c>
      <c r="U661" s="204">
        <v>0</v>
      </c>
      <c r="V661" s="204">
        <v>0</v>
      </c>
      <c r="W661" s="204">
        <v>0</v>
      </c>
      <c r="X661" s="204">
        <v>0</v>
      </c>
      <c r="Y661" s="204">
        <v>0</v>
      </c>
      <c r="Z661" s="204">
        <v>0</v>
      </c>
      <c r="AA661" s="204">
        <v>0</v>
      </c>
      <c r="AB661" s="204">
        <v>0</v>
      </c>
      <c r="AC661" s="204">
        <v>0</v>
      </c>
      <c r="AD661" s="204">
        <v>6.67</v>
      </c>
      <c r="AE661" s="204">
        <v>7</v>
      </c>
      <c r="AF661" s="204">
        <v>33.340000000000003</v>
      </c>
      <c r="AG661" s="204">
        <v>7</v>
      </c>
      <c r="AH661" s="204">
        <v>0</v>
      </c>
      <c r="AI661" s="204">
        <v>0</v>
      </c>
      <c r="AJ661" s="204" t="s">
        <v>1385</v>
      </c>
      <c r="AK661" s="204" t="s">
        <v>1386</v>
      </c>
      <c r="AL661" s="204" t="s">
        <v>213</v>
      </c>
      <c r="AM661" s="204" t="s">
        <v>1387</v>
      </c>
      <c r="AN661" s="204" t="s">
        <v>992</v>
      </c>
      <c r="AO661" s="204" t="s">
        <v>859</v>
      </c>
      <c r="AP661" s="204" t="s">
        <v>1392</v>
      </c>
      <c r="AQ661" s="204"/>
      <c r="AR661" s="204"/>
      <c r="AS661" s="204"/>
      <c r="AT661" s="204"/>
      <c r="AU661" s="204"/>
      <c r="AV661" s="204"/>
      <c r="AW661" s="204"/>
      <c r="AX661" s="204"/>
      <c r="AY661" s="204" t="str">
        <f t="shared" si="191"/>
        <v>LINCO-SPECTIN 100, 222/444,7 MG/G POUDRE POUR ADMINISTRATION DANS L'EAU DE BOISSON POUR PORCINS ET POULETS</v>
      </c>
      <c r="AZ661" s="204" t="str">
        <f>IF(COUNTIF(AY:AY,AY661)=1,AY661,IF(AND(COUNTIF(AY:AY,AY661)&gt;1,COUNTIF(AZ$2:AZ660,AY661)&gt;=1),"",AY661))</f>
        <v/>
      </c>
      <c r="BA661" s="204" t="str">
        <v/>
      </c>
      <c r="BB661" s="204" t="str">
        <f>IF(BA661="","",MAX(BB$2:BB660)+1)</f>
        <v/>
      </c>
      <c r="BC661" s="204"/>
      <c r="BD661" s="204"/>
      <c r="BE661" s="204"/>
      <c r="BF661" s="204"/>
      <c r="BG661" s="204"/>
      <c r="BH661" s="204"/>
      <c r="BI661" s="204"/>
      <c r="BJ661" s="204"/>
      <c r="BK661" s="204"/>
      <c r="BL661" s="204"/>
      <c r="BM661" s="204"/>
      <c r="BN661" s="204"/>
      <c r="BO661" s="204"/>
      <c r="BP661" s="204"/>
      <c r="BQ661" s="204"/>
      <c r="BR661" s="204"/>
      <c r="BS661" s="204"/>
      <c r="BT661" s="204"/>
      <c r="BU661" s="104"/>
      <c r="BV661" s="202"/>
      <c r="BX661"/>
      <c r="BY661"/>
      <c r="BZ661"/>
      <c r="CA661"/>
      <c r="CB661"/>
      <c r="CD661"/>
      <c r="CO661" s="202">
        <v>660</v>
      </c>
    </row>
    <row r="662" spans="1:93" x14ac:dyDescent="0.25">
      <c r="A662" s="203" t="s">
        <v>1397</v>
      </c>
      <c r="B662" s="204" t="s">
        <v>1398</v>
      </c>
      <c r="C662" s="204" t="s">
        <v>1353</v>
      </c>
      <c r="D662" s="210" t="s">
        <v>868</v>
      </c>
      <c r="E662" s="204" t="s">
        <v>852</v>
      </c>
      <c r="F662" s="204" t="s">
        <v>437</v>
      </c>
      <c r="G662" s="204" t="s">
        <v>853</v>
      </c>
      <c r="H662" s="204" t="s">
        <v>1399</v>
      </c>
      <c r="I662" s="204" t="s">
        <v>853</v>
      </c>
      <c r="J662" s="204" t="s">
        <v>1381</v>
      </c>
      <c r="K662" s="204" t="s">
        <v>871</v>
      </c>
      <c r="L662" s="204" t="s">
        <v>1382</v>
      </c>
      <c r="M662" s="204" t="s">
        <v>213</v>
      </c>
      <c r="N662" s="204" t="s">
        <v>851</v>
      </c>
      <c r="O662" s="204" t="s">
        <v>858</v>
      </c>
      <c r="P662" s="204" t="s">
        <v>859</v>
      </c>
      <c r="Q662" s="204" t="s">
        <v>983</v>
      </c>
      <c r="R662" s="204">
        <v>10</v>
      </c>
      <c r="S662" s="204">
        <v>5</v>
      </c>
      <c r="T662" s="204">
        <v>20</v>
      </c>
      <c r="U662" s="204">
        <v>7</v>
      </c>
      <c r="V662" s="204">
        <v>0</v>
      </c>
      <c r="W662" s="204">
        <v>0</v>
      </c>
      <c r="X662" s="204">
        <v>0</v>
      </c>
      <c r="Y662" s="204">
        <v>0</v>
      </c>
      <c r="Z662" s="204">
        <v>0</v>
      </c>
      <c r="AA662" s="204">
        <v>0</v>
      </c>
      <c r="AB662" s="204">
        <v>10</v>
      </c>
      <c r="AC662" s="204">
        <v>5</v>
      </c>
      <c r="AD662" s="204">
        <v>10</v>
      </c>
      <c r="AE662" s="204">
        <v>5</v>
      </c>
      <c r="AF662" s="204">
        <v>20</v>
      </c>
      <c r="AG662" s="204">
        <v>3</v>
      </c>
      <c r="AH662" s="204">
        <v>0</v>
      </c>
      <c r="AI662" s="204">
        <v>0</v>
      </c>
      <c r="AJ662" s="204" t="s">
        <v>1385</v>
      </c>
      <c r="AK662" s="204" t="s">
        <v>1386</v>
      </c>
      <c r="AL662" s="204" t="s">
        <v>213</v>
      </c>
      <c r="AM662" s="204" t="s">
        <v>868</v>
      </c>
      <c r="AN662" s="204" t="s">
        <v>858</v>
      </c>
      <c r="AO662" s="204" t="s">
        <v>859</v>
      </c>
      <c r="AP662" s="204" t="s">
        <v>1236</v>
      </c>
      <c r="AQ662" s="204"/>
      <c r="AR662" s="204"/>
      <c r="AS662" s="204"/>
      <c r="AT662" s="204"/>
      <c r="AU662" s="204"/>
      <c r="AV662" s="204"/>
      <c r="AW662" s="204"/>
      <c r="AX662" s="204"/>
      <c r="AY662" s="204" t="str">
        <f t="shared" si="191"/>
        <v>LINCO-SPECTIN INJECTABLE</v>
      </c>
      <c r="AZ662" s="204" t="str">
        <f>IF(COUNTIF(AY:AY,AY662)=1,AY662,IF(AND(COUNTIF(AY:AY,AY662)&gt;1,COUNTIF(AZ$2:AZ661,AY662)&gt;=1),"",AY662))</f>
        <v>LINCO-SPECTIN INJECTABLE</v>
      </c>
      <c r="BA662" s="204" t="str">
        <v/>
      </c>
      <c r="BB662" s="204" t="str">
        <f>IF(BA662="","",MAX(BB$2:BB661)+1)</f>
        <v/>
      </c>
      <c r="BC662" s="204"/>
      <c r="BD662" s="204"/>
      <c r="BE662" s="204"/>
      <c r="BF662" s="204"/>
      <c r="BG662" s="204"/>
      <c r="BH662" s="204"/>
      <c r="BI662" s="204"/>
      <c r="BJ662" s="204"/>
      <c r="BK662" s="204"/>
      <c r="BL662" s="204"/>
      <c r="BM662" s="204"/>
      <c r="BN662" s="204"/>
      <c r="BO662" s="204"/>
      <c r="BP662" s="204"/>
      <c r="BQ662" s="204"/>
      <c r="BR662" s="204"/>
      <c r="BS662" s="204"/>
      <c r="BT662" s="204"/>
      <c r="BU662" s="104"/>
      <c r="BV662" s="202"/>
      <c r="BX662"/>
      <c r="BY662"/>
      <c r="BZ662"/>
      <c r="CA662"/>
      <c r="CB662"/>
      <c r="CD662"/>
      <c r="CO662" s="202">
        <v>661</v>
      </c>
    </row>
    <row r="663" spans="1:93" x14ac:dyDescent="0.25">
      <c r="A663" s="203" t="s">
        <v>1397</v>
      </c>
      <c r="B663" s="204" t="s">
        <v>1400</v>
      </c>
      <c r="C663" s="204" t="s">
        <v>880</v>
      </c>
      <c r="D663" s="210" t="s">
        <v>851</v>
      </c>
      <c r="E663" s="204" t="s">
        <v>852</v>
      </c>
      <c r="F663" s="204" t="s">
        <v>437</v>
      </c>
      <c r="G663" s="204" t="s">
        <v>853</v>
      </c>
      <c r="H663" s="204" t="s">
        <v>1399</v>
      </c>
      <c r="I663" s="204" t="s">
        <v>853</v>
      </c>
      <c r="J663" s="204" t="s">
        <v>1381</v>
      </c>
      <c r="K663" s="204" t="s">
        <v>871</v>
      </c>
      <c r="L663" s="204" t="s">
        <v>1382</v>
      </c>
      <c r="M663" s="204" t="s">
        <v>213</v>
      </c>
      <c r="N663" s="204" t="s">
        <v>851</v>
      </c>
      <c r="O663" s="204" t="s">
        <v>858</v>
      </c>
      <c r="P663" s="204" t="s">
        <v>859</v>
      </c>
      <c r="Q663" s="204" t="s">
        <v>947</v>
      </c>
      <c r="R663" s="204">
        <v>10</v>
      </c>
      <c r="S663" s="204">
        <v>5</v>
      </c>
      <c r="T663" s="204">
        <v>20</v>
      </c>
      <c r="U663" s="204">
        <v>7</v>
      </c>
      <c r="V663" s="204">
        <v>0</v>
      </c>
      <c r="W663" s="204">
        <v>0</v>
      </c>
      <c r="X663" s="204">
        <v>0</v>
      </c>
      <c r="Y663" s="204">
        <v>0</v>
      </c>
      <c r="Z663" s="204">
        <v>0</v>
      </c>
      <c r="AA663" s="204">
        <v>0</v>
      </c>
      <c r="AB663" s="204">
        <v>10</v>
      </c>
      <c r="AC663" s="204">
        <v>5</v>
      </c>
      <c r="AD663" s="204">
        <v>10</v>
      </c>
      <c r="AE663" s="204">
        <v>5</v>
      </c>
      <c r="AF663" s="204">
        <v>20</v>
      </c>
      <c r="AG663" s="204">
        <v>3</v>
      </c>
      <c r="AH663" s="204">
        <v>0</v>
      </c>
      <c r="AI663" s="204">
        <v>0</v>
      </c>
      <c r="AJ663" s="204" t="s">
        <v>1385</v>
      </c>
      <c r="AK663" s="204" t="s">
        <v>1386</v>
      </c>
      <c r="AL663" s="204" t="s">
        <v>213</v>
      </c>
      <c r="AM663" s="204" t="s">
        <v>868</v>
      </c>
      <c r="AN663" s="204" t="s">
        <v>858</v>
      </c>
      <c r="AO663" s="204" t="s">
        <v>859</v>
      </c>
      <c r="AP663" s="204" t="s">
        <v>983</v>
      </c>
      <c r="AQ663" s="204"/>
      <c r="AR663" s="204"/>
      <c r="AS663" s="204"/>
      <c r="AT663" s="204"/>
      <c r="AU663" s="204"/>
      <c r="AV663" s="204"/>
      <c r="AW663" s="204"/>
      <c r="AX663" s="204"/>
      <c r="AY663" s="204" t="str">
        <f t="shared" si="191"/>
        <v>LINCO-SPECTIN INJECTABLE</v>
      </c>
      <c r="AZ663" s="204" t="str">
        <f>IF(COUNTIF(AY:AY,AY663)=1,AY663,IF(AND(COUNTIF(AY:AY,AY663)&gt;1,COUNTIF(AZ$2:AZ662,AY663)&gt;=1),"",AY663))</f>
        <v/>
      </c>
      <c r="BA663" s="204" t="str">
        <v/>
      </c>
      <c r="BB663" s="204" t="str">
        <f>IF(BA663="","",MAX(BB$2:BB662)+1)</f>
        <v/>
      </c>
      <c r="BC663" s="204"/>
      <c r="BD663" s="204"/>
      <c r="BE663" s="204"/>
      <c r="BF663" s="204"/>
      <c r="BG663" s="204"/>
      <c r="BH663" s="204"/>
      <c r="BI663" s="204"/>
      <c r="BJ663" s="204"/>
      <c r="BK663" s="204"/>
      <c r="BL663" s="204"/>
      <c r="BM663" s="204"/>
      <c r="BN663" s="204"/>
      <c r="BO663" s="204"/>
      <c r="BP663" s="204"/>
      <c r="BQ663" s="204"/>
      <c r="BR663" s="204"/>
      <c r="BS663" s="204"/>
      <c r="BT663" s="204"/>
      <c r="BU663" s="104"/>
      <c r="BV663" s="202"/>
      <c r="BX663"/>
      <c r="BY663"/>
      <c r="BZ663"/>
      <c r="CA663"/>
      <c r="CB663"/>
      <c r="CD663"/>
      <c r="CO663" s="202">
        <v>662</v>
      </c>
    </row>
    <row r="664" spans="1:93" x14ac:dyDescent="0.25">
      <c r="A664" s="203" t="s">
        <v>1397</v>
      </c>
      <c r="B664" s="204" t="s">
        <v>1401</v>
      </c>
      <c r="C664" s="204" t="s">
        <v>884</v>
      </c>
      <c r="D664" s="210" t="s">
        <v>863</v>
      </c>
      <c r="E664" s="204" t="s">
        <v>852</v>
      </c>
      <c r="F664" s="204" t="s">
        <v>437</v>
      </c>
      <c r="G664" s="204" t="s">
        <v>853</v>
      </c>
      <c r="H664" s="204" t="s">
        <v>1399</v>
      </c>
      <c r="I664" s="204" t="s">
        <v>853</v>
      </c>
      <c r="J664" s="204" t="s">
        <v>1381</v>
      </c>
      <c r="K664" s="204" t="s">
        <v>871</v>
      </c>
      <c r="L664" s="204" t="s">
        <v>1382</v>
      </c>
      <c r="M664" s="204" t="s">
        <v>213</v>
      </c>
      <c r="N664" s="204" t="s">
        <v>851</v>
      </c>
      <c r="O664" s="204" t="s">
        <v>858</v>
      </c>
      <c r="P664" s="204" t="s">
        <v>859</v>
      </c>
      <c r="Q664" s="204" t="s">
        <v>950</v>
      </c>
      <c r="R664" s="204">
        <v>10</v>
      </c>
      <c r="S664" s="204">
        <v>5</v>
      </c>
      <c r="T664" s="204">
        <v>20</v>
      </c>
      <c r="U664" s="204">
        <v>7</v>
      </c>
      <c r="V664" s="204">
        <v>0</v>
      </c>
      <c r="W664" s="204">
        <v>0</v>
      </c>
      <c r="X664" s="204">
        <v>0</v>
      </c>
      <c r="Y664" s="204">
        <v>0</v>
      </c>
      <c r="Z664" s="204">
        <v>0</v>
      </c>
      <c r="AA664" s="204">
        <v>0</v>
      </c>
      <c r="AB664" s="204">
        <v>10</v>
      </c>
      <c r="AC664" s="204">
        <v>5</v>
      </c>
      <c r="AD664" s="204">
        <v>10</v>
      </c>
      <c r="AE664" s="204">
        <v>5</v>
      </c>
      <c r="AF664" s="204">
        <v>20</v>
      </c>
      <c r="AG664" s="204">
        <v>3</v>
      </c>
      <c r="AH664" s="204">
        <v>0</v>
      </c>
      <c r="AI664" s="204">
        <v>0</v>
      </c>
      <c r="AJ664" s="204" t="s">
        <v>1385</v>
      </c>
      <c r="AK664" s="204" t="s">
        <v>1386</v>
      </c>
      <c r="AL664" s="204" t="s">
        <v>213</v>
      </c>
      <c r="AM664" s="204" t="s">
        <v>868</v>
      </c>
      <c r="AN664" s="204" t="s">
        <v>858</v>
      </c>
      <c r="AO664" s="204" t="s">
        <v>859</v>
      </c>
      <c r="AP664" s="204" t="s">
        <v>1179</v>
      </c>
      <c r="AQ664" s="204"/>
      <c r="AR664" s="204"/>
      <c r="AS664" s="204"/>
      <c r="AT664" s="204"/>
      <c r="AU664" s="204"/>
      <c r="AV664" s="204"/>
      <c r="AW664" s="204"/>
      <c r="AX664" s="204"/>
      <c r="AY664" s="204" t="str">
        <f t="shared" si="191"/>
        <v>LINCO-SPECTIN INJECTABLE</v>
      </c>
      <c r="AZ664" s="204" t="str">
        <f>IF(COUNTIF(AY:AY,AY664)=1,AY664,IF(AND(COUNTIF(AY:AY,AY664)&gt;1,COUNTIF(AZ$2:AZ663,AY664)&gt;=1),"",AY664))</f>
        <v/>
      </c>
      <c r="BA664" s="204" t="str">
        <v/>
      </c>
      <c r="BB664" s="204" t="str">
        <f>IF(BA664="","",MAX(BB$2:BB663)+1)</f>
        <v/>
      </c>
      <c r="BC664" s="204"/>
      <c r="BD664" s="204"/>
      <c r="BE664" s="204"/>
      <c r="BF664" s="204"/>
      <c r="BG664" s="204"/>
      <c r="BH664" s="204"/>
      <c r="BI664" s="204"/>
      <c r="BJ664" s="204"/>
      <c r="BK664" s="204"/>
      <c r="BL664" s="204"/>
      <c r="BM664" s="204"/>
      <c r="BN664" s="204"/>
      <c r="BO664" s="204"/>
      <c r="BP664" s="204"/>
      <c r="BQ664" s="204"/>
      <c r="BR664" s="204"/>
      <c r="BS664" s="204"/>
      <c r="BT664" s="204"/>
      <c r="BU664" s="104"/>
      <c r="BV664" s="202"/>
      <c r="BX664"/>
      <c r="BY664"/>
      <c r="BZ664"/>
      <c r="CA664"/>
      <c r="CB664"/>
      <c r="CD664"/>
      <c r="CO664" s="202">
        <v>663</v>
      </c>
    </row>
    <row r="665" spans="1:93" x14ac:dyDescent="0.25">
      <c r="A665" s="203" t="s">
        <v>3784</v>
      </c>
      <c r="B665" s="204" t="s">
        <v>3785</v>
      </c>
      <c r="C665" s="204" t="s">
        <v>1611</v>
      </c>
      <c r="D665" s="210" t="s">
        <v>851</v>
      </c>
      <c r="E665" s="204" t="s">
        <v>852</v>
      </c>
      <c r="F665" s="204" t="s">
        <v>438</v>
      </c>
      <c r="G665" s="204" t="s">
        <v>853</v>
      </c>
      <c r="H665" s="204" t="s">
        <v>1463</v>
      </c>
      <c r="I665" s="204" t="s">
        <v>853</v>
      </c>
      <c r="J665" s="204" t="s">
        <v>1381</v>
      </c>
      <c r="K665" s="204" t="s">
        <v>871</v>
      </c>
      <c r="L665" s="204" t="s">
        <v>1382</v>
      </c>
      <c r="M665" s="204" t="s">
        <v>213</v>
      </c>
      <c r="N665" s="204" t="s">
        <v>851</v>
      </c>
      <c r="O665" s="204" t="s">
        <v>858</v>
      </c>
      <c r="P665" s="204" t="s">
        <v>859</v>
      </c>
      <c r="Q665" s="204" t="s">
        <v>947</v>
      </c>
      <c r="R665" s="204">
        <v>12</v>
      </c>
      <c r="S665" s="204">
        <v>5</v>
      </c>
      <c r="T665" s="204">
        <v>20</v>
      </c>
      <c r="U665" s="204">
        <v>7</v>
      </c>
      <c r="V665" s="204">
        <v>0</v>
      </c>
      <c r="W665" s="204">
        <v>0</v>
      </c>
      <c r="X665" s="204">
        <v>0</v>
      </c>
      <c r="Y665" s="204">
        <v>0</v>
      </c>
      <c r="Z665" s="204">
        <v>0</v>
      </c>
      <c r="AA665" s="204">
        <v>0</v>
      </c>
      <c r="AB665" s="204">
        <v>0</v>
      </c>
      <c r="AC665" s="204">
        <v>0</v>
      </c>
      <c r="AD665" s="204">
        <v>10</v>
      </c>
      <c r="AE665" s="204">
        <v>3</v>
      </c>
      <c r="AF665" s="204">
        <v>0</v>
      </c>
      <c r="AG665" s="204">
        <v>0</v>
      </c>
      <c r="AH665" s="204">
        <v>0</v>
      </c>
      <c r="AI665" s="204">
        <v>0</v>
      </c>
      <c r="AJ665" s="204" t="s">
        <v>1385</v>
      </c>
      <c r="AK665" s="204" t="s">
        <v>1386</v>
      </c>
      <c r="AL665" s="204" t="s">
        <v>213</v>
      </c>
      <c r="AM665" s="204" t="s">
        <v>868</v>
      </c>
      <c r="AN665" s="204" t="s">
        <v>858</v>
      </c>
      <c r="AO665" s="204" t="s">
        <v>859</v>
      </c>
      <c r="AP665" s="204" t="s">
        <v>983</v>
      </c>
      <c r="AQ665" s="204"/>
      <c r="AR665" s="204"/>
      <c r="AS665" s="204"/>
      <c r="AT665" s="204"/>
      <c r="AU665" s="204"/>
      <c r="AV665" s="204"/>
      <c r="AW665" s="204"/>
      <c r="AX665" s="204"/>
      <c r="AY665" s="204" t="str">
        <f t="shared" si="191"/>
        <v>LINSPEC 50/100 MG/ML SOLUTION INJECTABLE POUR CHIENS CHATS PORCINS ET VEAUX PRE-RUMINANTS</v>
      </c>
      <c r="AZ665" s="204" t="str">
        <f>IF(COUNTIF(AY:AY,AY665)=1,AY665,IF(AND(COUNTIF(AY:AY,AY665)&gt;1,COUNTIF(AZ$2:AZ664,AY665)&gt;=1),"",AY665))</f>
        <v>LINSPEC 50/100 MG/ML SOLUTION INJECTABLE POUR CHIENS CHATS PORCINS ET VEAUX PRE-RUMINANTS</v>
      </c>
      <c r="BA665" s="204" t="str">
        <v/>
      </c>
      <c r="BB665" s="204" t="str">
        <f>IF(BA665="","",MAX(BB$2:BB664)+1)</f>
        <v/>
      </c>
      <c r="BC665" s="204"/>
      <c r="BD665" s="204"/>
      <c r="BE665" s="204"/>
      <c r="BF665" s="204"/>
      <c r="BG665" s="204"/>
      <c r="BH665" s="204"/>
      <c r="BI665" s="204"/>
      <c r="BJ665" s="204"/>
      <c r="BK665" s="204"/>
      <c r="BL665" s="204"/>
      <c r="BM665" s="204"/>
      <c r="BN665" s="204"/>
      <c r="BO665" s="204"/>
      <c r="BP665" s="204"/>
      <c r="BQ665" s="204"/>
      <c r="BR665" s="204"/>
      <c r="BS665" s="204"/>
      <c r="BT665" s="204"/>
      <c r="BU665" s="104"/>
      <c r="BV665" s="202"/>
      <c r="BX665"/>
      <c r="BY665"/>
      <c r="BZ665"/>
      <c r="CA665"/>
      <c r="CB665"/>
      <c r="CD665"/>
      <c r="CO665" s="202">
        <v>664</v>
      </c>
    </row>
    <row r="666" spans="1:93" x14ac:dyDescent="0.25">
      <c r="A666" s="203" t="s">
        <v>3784</v>
      </c>
      <c r="B666" s="204" t="s">
        <v>3786</v>
      </c>
      <c r="C666" s="204" t="s">
        <v>1602</v>
      </c>
      <c r="D666" s="210" t="s">
        <v>863</v>
      </c>
      <c r="E666" s="204" t="s">
        <v>852</v>
      </c>
      <c r="F666" s="204" t="s">
        <v>438</v>
      </c>
      <c r="G666" s="204" t="s">
        <v>853</v>
      </c>
      <c r="H666" s="204" t="s">
        <v>1463</v>
      </c>
      <c r="I666" s="204" t="s">
        <v>853</v>
      </c>
      <c r="J666" s="204" t="s">
        <v>1381</v>
      </c>
      <c r="K666" s="204" t="s">
        <v>871</v>
      </c>
      <c r="L666" s="204" t="s">
        <v>1382</v>
      </c>
      <c r="M666" s="204" t="s">
        <v>213</v>
      </c>
      <c r="N666" s="204" t="s">
        <v>851</v>
      </c>
      <c r="O666" s="204" t="s">
        <v>858</v>
      </c>
      <c r="P666" s="204" t="s">
        <v>859</v>
      </c>
      <c r="Q666" s="204" t="s">
        <v>950</v>
      </c>
      <c r="R666" s="204">
        <v>12</v>
      </c>
      <c r="S666" s="204">
        <v>5</v>
      </c>
      <c r="T666" s="204">
        <v>20</v>
      </c>
      <c r="U666" s="204">
        <v>7</v>
      </c>
      <c r="V666" s="204">
        <v>0</v>
      </c>
      <c r="W666" s="204">
        <v>0</v>
      </c>
      <c r="X666" s="204">
        <v>0</v>
      </c>
      <c r="Y666" s="204">
        <v>0</v>
      </c>
      <c r="Z666" s="204">
        <v>0</v>
      </c>
      <c r="AA666" s="204">
        <v>0</v>
      </c>
      <c r="AB666" s="204">
        <v>0</v>
      </c>
      <c r="AC666" s="204">
        <v>0</v>
      </c>
      <c r="AD666" s="204">
        <v>10</v>
      </c>
      <c r="AE666" s="204">
        <v>3</v>
      </c>
      <c r="AF666" s="204">
        <v>0</v>
      </c>
      <c r="AG666" s="204">
        <v>0</v>
      </c>
      <c r="AH666" s="204">
        <v>0</v>
      </c>
      <c r="AI666" s="204">
        <v>0</v>
      </c>
      <c r="AJ666" s="204" t="s">
        <v>1385</v>
      </c>
      <c r="AK666" s="204" t="s">
        <v>1386</v>
      </c>
      <c r="AL666" s="204" t="s">
        <v>213</v>
      </c>
      <c r="AM666" s="204" t="s">
        <v>868</v>
      </c>
      <c r="AN666" s="204" t="s">
        <v>858</v>
      </c>
      <c r="AO666" s="204" t="s">
        <v>859</v>
      </c>
      <c r="AP666" s="204" t="s">
        <v>1179</v>
      </c>
      <c r="AQ666" s="204"/>
      <c r="AR666" s="204"/>
      <c r="AS666" s="204"/>
      <c r="AT666" s="204"/>
      <c r="AU666" s="204"/>
      <c r="AV666" s="204"/>
      <c r="AW666" s="204"/>
      <c r="AX666" s="204"/>
      <c r="AY666" s="204" t="str">
        <f t="shared" si="191"/>
        <v>LINSPEC 50/100 MG/ML SOLUTION INJECTABLE POUR CHIENS CHATS PORCINS ET VEAUX PRE-RUMINANTS</v>
      </c>
      <c r="AZ666" s="204" t="str">
        <f>IF(COUNTIF(AY:AY,AY666)=1,AY666,IF(AND(COUNTIF(AY:AY,AY666)&gt;1,COUNTIF(AZ$2:AZ665,AY666)&gt;=1),"",AY666))</f>
        <v/>
      </c>
      <c r="BA666" s="204" t="str">
        <v/>
      </c>
      <c r="BB666" s="204" t="str">
        <f>IF(BA666="","",MAX(BB$2:BB665)+1)</f>
        <v/>
      </c>
      <c r="BC666" s="204"/>
      <c r="BD666" s="204"/>
      <c r="BE666" s="204"/>
      <c r="BF666" s="204"/>
      <c r="BG666" s="204"/>
      <c r="BH666" s="204"/>
      <c r="BI666" s="204"/>
      <c r="BJ666" s="204"/>
      <c r="BK666" s="204"/>
      <c r="BL666" s="204"/>
      <c r="BM666" s="204"/>
      <c r="BN666" s="204"/>
      <c r="BO666" s="204"/>
      <c r="BP666" s="204"/>
      <c r="BQ666" s="204"/>
      <c r="BR666" s="204"/>
      <c r="BS666" s="204"/>
      <c r="BT666" s="204"/>
      <c r="BU666" s="104"/>
      <c r="BV666" s="202"/>
      <c r="BX666"/>
      <c r="BY666"/>
      <c r="BZ666"/>
      <c r="CA666"/>
      <c r="CB666"/>
      <c r="CD666"/>
      <c r="CO666" s="202">
        <v>665</v>
      </c>
    </row>
    <row r="667" spans="1:93" x14ac:dyDescent="0.25">
      <c r="A667" s="203" t="s">
        <v>2706</v>
      </c>
      <c r="B667" s="204" t="s">
        <v>2707</v>
      </c>
      <c r="C667" s="204" t="s">
        <v>1611</v>
      </c>
      <c r="D667" s="210" t="s">
        <v>851</v>
      </c>
      <c r="E667" s="204" t="s">
        <v>852</v>
      </c>
      <c r="F667" s="204" t="s">
        <v>39</v>
      </c>
      <c r="G667" s="204" t="s">
        <v>853</v>
      </c>
      <c r="H667" s="204" t="s">
        <v>2708</v>
      </c>
      <c r="I667" s="204" t="s">
        <v>853</v>
      </c>
      <c r="J667" s="204" t="s">
        <v>875</v>
      </c>
      <c r="K667" s="204" t="s">
        <v>875</v>
      </c>
      <c r="L667" s="204" t="s">
        <v>1162</v>
      </c>
      <c r="M667" s="204" t="s">
        <v>213</v>
      </c>
      <c r="N667" s="204" t="s">
        <v>1267</v>
      </c>
      <c r="O667" s="204" t="s">
        <v>858</v>
      </c>
      <c r="P667" s="204" t="s">
        <v>859</v>
      </c>
      <c r="Q667" s="204" t="s">
        <v>1071</v>
      </c>
      <c r="R667" s="204">
        <v>15</v>
      </c>
      <c r="S667" s="204">
        <v>2</v>
      </c>
      <c r="T667" s="204">
        <v>0</v>
      </c>
      <c r="U667" s="204">
        <v>0</v>
      </c>
      <c r="V667" s="204">
        <v>0</v>
      </c>
      <c r="W667" s="204">
        <v>0</v>
      </c>
      <c r="X667" s="204">
        <v>0</v>
      </c>
      <c r="Y667" s="204">
        <v>0</v>
      </c>
      <c r="Z667" s="204">
        <v>0</v>
      </c>
      <c r="AA667" s="204">
        <v>0</v>
      </c>
      <c r="AB667" s="204">
        <v>15</v>
      </c>
      <c r="AC667" s="204">
        <v>2</v>
      </c>
      <c r="AD667" s="204">
        <v>15</v>
      </c>
      <c r="AE667" s="204">
        <v>2</v>
      </c>
      <c r="AF667" s="204">
        <v>0</v>
      </c>
      <c r="AG667" s="204">
        <v>0</v>
      </c>
      <c r="AH667" s="204">
        <v>0</v>
      </c>
      <c r="AI667" s="204">
        <v>0</v>
      </c>
      <c r="AJ667" s="204"/>
      <c r="AK667" s="204"/>
      <c r="AL667" s="204"/>
      <c r="AM667" s="204"/>
      <c r="AN667" s="204"/>
      <c r="AO667" s="204"/>
      <c r="AP667" s="204"/>
      <c r="AQ667" s="204"/>
      <c r="AR667" s="204"/>
      <c r="AS667" s="204"/>
      <c r="AT667" s="204"/>
      <c r="AU667" s="204"/>
      <c r="AV667" s="204"/>
      <c r="AW667" s="204"/>
      <c r="AX667" s="204"/>
      <c r="AY667" s="204" t="str">
        <f t="shared" si="191"/>
        <v>LONGAMOX</v>
      </c>
      <c r="AZ667" s="204" t="str">
        <f>IF(COUNTIF(AY:AY,AY667)=1,AY667,IF(AND(COUNTIF(AY:AY,AY667)&gt;1,COUNTIF(AZ$2:AZ666,AY667)&gt;=1),"",AY667))</f>
        <v>LONGAMOX</v>
      </c>
      <c r="BA667" s="204" t="str">
        <v/>
      </c>
      <c r="BB667" s="204" t="str">
        <f>IF(BA667="","",MAX(BB$2:BB666)+1)</f>
        <v/>
      </c>
      <c r="BC667" s="204"/>
      <c r="BD667" s="204"/>
      <c r="BE667" s="204"/>
      <c r="BF667" s="204"/>
      <c r="BG667" s="204"/>
      <c r="BH667" s="204"/>
      <c r="BI667" s="204"/>
      <c r="BJ667" s="204"/>
      <c r="BK667" s="204"/>
      <c r="BL667" s="204"/>
      <c r="BM667" s="204"/>
      <c r="BN667" s="204"/>
      <c r="BO667" s="204"/>
      <c r="BP667" s="204"/>
      <c r="BQ667" s="204"/>
      <c r="BR667" s="204"/>
      <c r="BS667" s="204"/>
      <c r="BT667" s="204"/>
      <c r="BU667" s="104"/>
      <c r="BV667" s="202"/>
      <c r="BX667"/>
      <c r="BY667"/>
      <c r="BZ667"/>
      <c r="CA667"/>
      <c r="CB667"/>
      <c r="CD667"/>
      <c r="CO667" s="202">
        <v>666</v>
      </c>
    </row>
    <row r="668" spans="1:93" x14ac:dyDescent="0.25">
      <c r="A668" s="203" t="s">
        <v>2706</v>
      </c>
      <c r="B668" s="204" t="s">
        <v>2709</v>
      </c>
      <c r="C668" s="204" t="s">
        <v>1602</v>
      </c>
      <c r="D668" s="210" t="s">
        <v>863</v>
      </c>
      <c r="E668" s="204" t="s">
        <v>852</v>
      </c>
      <c r="F668" s="204" t="s">
        <v>39</v>
      </c>
      <c r="G668" s="204" t="s">
        <v>853</v>
      </c>
      <c r="H668" s="204" t="s">
        <v>2708</v>
      </c>
      <c r="I668" s="204" t="s">
        <v>853</v>
      </c>
      <c r="J668" s="204" t="s">
        <v>875</v>
      </c>
      <c r="K668" s="204" t="s">
        <v>875</v>
      </c>
      <c r="L668" s="204" t="s">
        <v>1162</v>
      </c>
      <c r="M668" s="204" t="s">
        <v>213</v>
      </c>
      <c r="N668" s="204" t="s">
        <v>1267</v>
      </c>
      <c r="O668" s="204" t="s">
        <v>858</v>
      </c>
      <c r="P668" s="204" t="s">
        <v>859</v>
      </c>
      <c r="Q668" s="204" t="s">
        <v>1928</v>
      </c>
      <c r="R668" s="204">
        <v>15</v>
      </c>
      <c r="S668" s="204">
        <v>2</v>
      </c>
      <c r="T668" s="204">
        <v>0</v>
      </c>
      <c r="U668" s="204">
        <v>0</v>
      </c>
      <c r="V668" s="204">
        <v>0</v>
      </c>
      <c r="W668" s="204">
        <v>0</v>
      </c>
      <c r="X668" s="204">
        <v>0</v>
      </c>
      <c r="Y668" s="204">
        <v>0</v>
      </c>
      <c r="Z668" s="204">
        <v>0</v>
      </c>
      <c r="AA668" s="204">
        <v>0</v>
      </c>
      <c r="AB668" s="204">
        <v>15</v>
      </c>
      <c r="AC668" s="204">
        <v>2</v>
      </c>
      <c r="AD668" s="204">
        <v>15</v>
      </c>
      <c r="AE668" s="204">
        <v>2</v>
      </c>
      <c r="AF668" s="204">
        <v>0</v>
      </c>
      <c r="AG668" s="204">
        <v>0</v>
      </c>
      <c r="AH668" s="204">
        <v>0</v>
      </c>
      <c r="AI668" s="204">
        <v>0</v>
      </c>
      <c r="AJ668" s="204"/>
      <c r="AK668" s="204"/>
      <c r="AL668" s="204"/>
      <c r="AM668" s="204"/>
      <c r="AN668" s="204"/>
      <c r="AO668" s="204"/>
      <c r="AP668" s="204"/>
      <c r="AQ668" s="204"/>
      <c r="AR668" s="204"/>
      <c r="AS668" s="204"/>
      <c r="AT668" s="204"/>
      <c r="AU668" s="204"/>
      <c r="AV668" s="204"/>
      <c r="AW668" s="204"/>
      <c r="AX668" s="204"/>
      <c r="AY668" s="204" t="str">
        <f t="shared" si="191"/>
        <v>LONGAMOX</v>
      </c>
      <c r="AZ668" s="204" t="str">
        <f>IF(COUNTIF(AY:AY,AY668)=1,AY668,IF(AND(COUNTIF(AY:AY,AY668)&gt;1,COUNTIF(AZ$2:AZ667,AY668)&gt;=1),"",AY668))</f>
        <v/>
      </c>
      <c r="BA668" s="204" t="str">
        <v/>
      </c>
      <c r="BB668" s="204" t="str">
        <f>IF(BA668="","",MAX(BB$2:BB667)+1)</f>
        <v/>
      </c>
      <c r="BC668" s="204"/>
      <c r="BD668" s="204"/>
      <c r="BE668" s="204"/>
      <c r="BF668" s="204"/>
      <c r="BG668" s="204"/>
      <c r="BH668" s="204"/>
      <c r="BI668" s="204"/>
      <c r="BJ668" s="204"/>
      <c r="BK668" s="204"/>
      <c r="BL668" s="204"/>
      <c r="BM668" s="204"/>
      <c r="BN668" s="204"/>
      <c r="BO668" s="204"/>
      <c r="BP668" s="204"/>
      <c r="BQ668" s="204"/>
      <c r="BR668" s="204"/>
      <c r="BS668" s="204"/>
      <c r="BT668" s="204"/>
      <c r="BU668" s="104"/>
      <c r="BV668" s="202"/>
      <c r="BX668"/>
      <c r="BY668"/>
      <c r="BZ668"/>
      <c r="CA668"/>
      <c r="CB668"/>
      <c r="CD668"/>
      <c r="CO668" s="202">
        <v>667</v>
      </c>
    </row>
    <row r="669" spans="1:93" x14ac:dyDescent="0.25">
      <c r="A669" s="203" t="s">
        <v>2598</v>
      </c>
      <c r="B669" s="204" t="s">
        <v>2599</v>
      </c>
      <c r="C669" s="204" t="s">
        <v>850</v>
      </c>
      <c r="D669" s="210" t="s">
        <v>851</v>
      </c>
      <c r="E669" s="204" t="s">
        <v>852</v>
      </c>
      <c r="F669" s="204" t="s">
        <v>40</v>
      </c>
      <c r="G669" s="204" t="s">
        <v>853</v>
      </c>
      <c r="H669" s="204" t="s">
        <v>1612</v>
      </c>
      <c r="I669" s="204" t="s">
        <v>853</v>
      </c>
      <c r="J669" s="204" t="s">
        <v>855</v>
      </c>
      <c r="K669" s="204" t="s">
        <v>855</v>
      </c>
      <c r="L669" s="204" t="s">
        <v>856</v>
      </c>
      <c r="M669" s="204" t="s">
        <v>213</v>
      </c>
      <c r="N669" s="204" t="s">
        <v>959</v>
      </c>
      <c r="O669" s="204" t="s">
        <v>858</v>
      </c>
      <c r="P669" s="204" t="s">
        <v>859</v>
      </c>
      <c r="Q669" s="204" t="s">
        <v>966</v>
      </c>
      <c r="R669" s="204">
        <v>20</v>
      </c>
      <c r="S669" s="204">
        <v>1</v>
      </c>
      <c r="T669" s="204">
        <v>0</v>
      </c>
      <c r="U669" s="204">
        <v>0</v>
      </c>
      <c r="V669" s="204">
        <v>0</v>
      </c>
      <c r="W669" s="204">
        <v>0</v>
      </c>
      <c r="X669" s="204">
        <v>0</v>
      </c>
      <c r="Y669" s="204">
        <v>0</v>
      </c>
      <c r="Z669" s="204">
        <v>0</v>
      </c>
      <c r="AA669" s="204">
        <v>0</v>
      </c>
      <c r="AB669" s="204">
        <v>20</v>
      </c>
      <c r="AC669" s="204">
        <v>1</v>
      </c>
      <c r="AD669" s="204">
        <v>20</v>
      </c>
      <c r="AE669" s="204">
        <v>1</v>
      </c>
      <c r="AF669" s="204">
        <v>0</v>
      </c>
      <c r="AG669" s="204">
        <v>0</v>
      </c>
      <c r="AH669" s="204">
        <v>0</v>
      </c>
      <c r="AI669" s="204">
        <v>0</v>
      </c>
      <c r="AJ669" s="204"/>
      <c r="AK669" s="204"/>
      <c r="AL669" s="204"/>
      <c r="AM669" s="204"/>
      <c r="AN669" s="204"/>
      <c r="AO669" s="204"/>
      <c r="AP669" s="204"/>
      <c r="AQ669" s="204"/>
      <c r="AR669" s="204"/>
      <c r="AS669" s="204"/>
      <c r="AT669" s="204"/>
      <c r="AU669" s="204"/>
      <c r="AV669" s="204"/>
      <c r="AW669" s="204"/>
      <c r="AX669" s="204"/>
      <c r="AY669" s="204" t="str">
        <f t="shared" si="191"/>
        <v>LONGICINE</v>
      </c>
      <c r="AZ669" s="204" t="str">
        <f>IF(COUNTIF(AY:AY,AY669)=1,AY669,IF(AND(COUNTIF(AY:AY,AY669)&gt;1,COUNTIF(AZ$2:AZ668,AY669)&gt;=1),"",AY669))</f>
        <v>LONGICINE</v>
      </c>
      <c r="BA669" s="204" t="str">
        <v/>
      </c>
      <c r="BB669" s="204" t="str">
        <f>IF(BA669="","",MAX(BB$2:BB668)+1)</f>
        <v/>
      </c>
      <c r="BC669" s="204"/>
      <c r="BD669" s="204"/>
      <c r="BE669" s="204"/>
      <c r="BF669" s="204"/>
      <c r="BG669" s="204"/>
      <c r="BH669" s="204"/>
      <c r="BI669" s="204"/>
      <c r="BJ669" s="204"/>
      <c r="BK669" s="204"/>
      <c r="BL669" s="204"/>
      <c r="BM669" s="204"/>
      <c r="BN669" s="204"/>
      <c r="BO669" s="204"/>
      <c r="BP669" s="204"/>
      <c r="BQ669" s="204"/>
      <c r="BR669" s="204"/>
      <c r="BS669" s="204"/>
      <c r="BT669" s="204"/>
      <c r="BU669" s="104"/>
      <c r="BV669" s="202"/>
      <c r="BX669"/>
      <c r="BY669"/>
      <c r="BZ669"/>
      <c r="CA669"/>
      <c r="CB669"/>
      <c r="CD669"/>
      <c r="CO669" s="202">
        <v>668</v>
      </c>
    </row>
    <row r="670" spans="1:93" x14ac:dyDescent="0.25">
      <c r="A670" s="203" t="s">
        <v>2598</v>
      </c>
      <c r="B670" s="204" t="s">
        <v>2600</v>
      </c>
      <c r="C670" s="204" t="s">
        <v>862</v>
      </c>
      <c r="D670" s="210" t="s">
        <v>863</v>
      </c>
      <c r="E670" s="204" t="s">
        <v>852</v>
      </c>
      <c r="F670" s="204" t="s">
        <v>40</v>
      </c>
      <c r="G670" s="204" t="s">
        <v>853</v>
      </c>
      <c r="H670" s="204" t="s">
        <v>1612</v>
      </c>
      <c r="I670" s="204" t="s">
        <v>853</v>
      </c>
      <c r="J670" s="204" t="s">
        <v>855</v>
      </c>
      <c r="K670" s="204" t="s">
        <v>855</v>
      </c>
      <c r="L670" s="204" t="s">
        <v>856</v>
      </c>
      <c r="M670" s="204" t="s">
        <v>213</v>
      </c>
      <c r="N670" s="204" t="s">
        <v>959</v>
      </c>
      <c r="O670" s="204" t="s">
        <v>858</v>
      </c>
      <c r="P670" s="204" t="s">
        <v>859</v>
      </c>
      <c r="Q670" s="204" t="s">
        <v>868</v>
      </c>
      <c r="R670" s="204">
        <v>20</v>
      </c>
      <c r="S670" s="204">
        <v>1</v>
      </c>
      <c r="T670" s="204">
        <v>0</v>
      </c>
      <c r="U670" s="204">
        <v>0</v>
      </c>
      <c r="V670" s="204">
        <v>0</v>
      </c>
      <c r="W670" s="204">
        <v>0</v>
      </c>
      <c r="X670" s="204">
        <v>0</v>
      </c>
      <c r="Y670" s="204">
        <v>0</v>
      </c>
      <c r="Z670" s="204">
        <v>0</v>
      </c>
      <c r="AA670" s="204">
        <v>0</v>
      </c>
      <c r="AB670" s="204">
        <v>20</v>
      </c>
      <c r="AC670" s="204">
        <v>1</v>
      </c>
      <c r="AD670" s="204">
        <v>20</v>
      </c>
      <c r="AE670" s="204">
        <v>1</v>
      </c>
      <c r="AF670" s="204">
        <v>0</v>
      </c>
      <c r="AG670" s="204">
        <v>0</v>
      </c>
      <c r="AH670" s="204">
        <v>0</v>
      </c>
      <c r="AI670" s="204">
        <v>0</v>
      </c>
      <c r="AJ670" s="204"/>
      <c r="AK670" s="204"/>
      <c r="AL670" s="204"/>
      <c r="AM670" s="204"/>
      <c r="AN670" s="204"/>
      <c r="AO670" s="204"/>
      <c r="AP670" s="204"/>
      <c r="AQ670" s="204"/>
      <c r="AR670" s="204"/>
      <c r="AS670" s="204"/>
      <c r="AT670" s="204"/>
      <c r="AU670" s="204"/>
      <c r="AV670" s="204"/>
      <c r="AW670" s="204"/>
      <c r="AX670" s="204"/>
      <c r="AY670" s="204" t="str">
        <f t="shared" si="191"/>
        <v>LONGICINE</v>
      </c>
      <c r="AZ670" s="204" t="str">
        <f>IF(COUNTIF(AY:AY,AY670)=1,AY670,IF(AND(COUNTIF(AY:AY,AY670)&gt;1,COUNTIF(AZ$2:AZ669,AY670)&gt;=1),"",AY670))</f>
        <v/>
      </c>
      <c r="BA670" s="204" t="str">
        <v/>
      </c>
      <c r="BB670" s="204" t="str">
        <f>IF(BA670="","",MAX(BB$2:BB669)+1)</f>
        <v/>
      </c>
      <c r="BC670" s="204"/>
      <c r="BD670" s="204"/>
      <c r="BE670" s="204"/>
      <c r="BF670" s="204"/>
      <c r="BG670" s="204"/>
      <c r="BH670" s="204"/>
      <c r="BI670" s="204"/>
      <c r="BJ670" s="204"/>
      <c r="BK670" s="204"/>
      <c r="BL670" s="204"/>
      <c r="BM670" s="204"/>
      <c r="BN670" s="204"/>
      <c r="BO670" s="204"/>
      <c r="BP670" s="204"/>
      <c r="BQ670" s="204"/>
      <c r="BR670" s="204"/>
      <c r="BS670" s="204"/>
      <c r="BT670" s="204"/>
      <c r="BU670" s="104"/>
      <c r="BV670" s="202"/>
      <c r="BX670"/>
      <c r="BY670"/>
      <c r="BZ670"/>
      <c r="CA670"/>
      <c r="CB670"/>
      <c r="CD670"/>
      <c r="CO670" s="202">
        <v>669</v>
      </c>
    </row>
    <row r="671" spans="1:93" x14ac:dyDescent="0.25">
      <c r="A671" s="203" t="s">
        <v>2547</v>
      </c>
      <c r="B671" s="204" t="s">
        <v>2548</v>
      </c>
      <c r="C671" s="204" t="s">
        <v>2549</v>
      </c>
      <c r="D671" s="210" t="s">
        <v>1688</v>
      </c>
      <c r="E671" s="204" t="s">
        <v>906</v>
      </c>
      <c r="F671" s="204" t="s">
        <v>101</v>
      </c>
      <c r="G671" s="204" t="s">
        <v>1116</v>
      </c>
      <c r="H671" s="204" t="s">
        <v>890</v>
      </c>
      <c r="I671" s="204" t="s">
        <v>1116</v>
      </c>
      <c r="J671" s="204" t="s">
        <v>1091</v>
      </c>
      <c r="K671" s="204" t="s">
        <v>875</v>
      </c>
      <c r="L671" s="204" t="s">
        <v>1117</v>
      </c>
      <c r="M671" s="204" t="s">
        <v>213</v>
      </c>
      <c r="N671" s="204" t="s">
        <v>959</v>
      </c>
      <c r="O671" s="204" t="s">
        <v>918</v>
      </c>
      <c r="P671" s="204" t="s">
        <v>859</v>
      </c>
      <c r="Q671" s="204" t="s">
        <v>2550</v>
      </c>
      <c r="R671" s="204">
        <v>0</v>
      </c>
      <c r="S671" s="204">
        <v>0</v>
      </c>
      <c r="T671" s="204">
        <v>0</v>
      </c>
      <c r="U671" s="204">
        <v>0</v>
      </c>
      <c r="V671" s="204">
        <v>0</v>
      </c>
      <c r="W671" s="204">
        <v>0</v>
      </c>
      <c r="X671" s="204">
        <v>0</v>
      </c>
      <c r="Y671" s="204">
        <v>0</v>
      </c>
      <c r="Z671" s="204">
        <v>0</v>
      </c>
      <c r="AA671" s="204">
        <v>0</v>
      </c>
      <c r="AB671" s="204">
        <v>0</v>
      </c>
      <c r="AC671" s="204">
        <v>0</v>
      </c>
      <c r="AD671" s="204">
        <v>0</v>
      </c>
      <c r="AE671" s="204">
        <v>0</v>
      </c>
      <c r="AF671" s="204">
        <v>0</v>
      </c>
      <c r="AG671" s="204">
        <v>0</v>
      </c>
      <c r="AH671" s="204">
        <v>0</v>
      </c>
      <c r="AI671" s="204">
        <v>0</v>
      </c>
      <c r="AJ671" s="204" t="s">
        <v>1013</v>
      </c>
      <c r="AK671" s="204" t="s">
        <v>1095</v>
      </c>
      <c r="AL671" s="204" t="s">
        <v>1096</v>
      </c>
      <c r="AM671" s="204" t="s">
        <v>1119</v>
      </c>
      <c r="AN671" s="204" t="s">
        <v>913</v>
      </c>
      <c r="AO671" s="204" t="s">
        <v>1098</v>
      </c>
      <c r="AP671" s="204" t="s">
        <v>2551</v>
      </c>
      <c r="AQ671" s="204"/>
      <c r="AR671" s="204"/>
      <c r="AS671" s="204"/>
      <c r="AT671" s="204"/>
      <c r="AU671" s="204"/>
      <c r="AV671" s="204"/>
      <c r="AW671" s="204"/>
      <c r="AX671" s="204"/>
      <c r="AY671" s="204" t="str">
        <f t="shared" si="191"/>
        <v>MAMMITEL</v>
      </c>
      <c r="AZ671" s="204" t="str">
        <f>IF(COUNTIF(AY:AY,AY671)=1,AY671,IF(AND(COUNTIF(AY:AY,AY671)&gt;1,COUNTIF(AZ$2:AZ670,AY671)&gt;=1),"",AY671))</f>
        <v>MAMMITEL</v>
      </c>
      <c r="BA671" s="204" t="str">
        <v/>
      </c>
      <c r="BB671" s="204" t="str">
        <f>IF(BA671="","",MAX(BB$2:BB670)+1)</f>
        <v/>
      </c>
      <c r="BC671" s="204"/>
      <c r="BD671" s="204"/>
      <c r="BE671" s="204"/>
      <c r="BF671" s="204"/>
      <c r="BG671" s="204"/>
      <c r="BH671" s="204"/>
      <c r="BI671" s="204"/>
      <c r="BJ671" s="204"/>
      <c r="BK671" s="204"/>
      <c r="BL671" s="204"/>
      <c r="BM671" s="204"/>
      <c r="BN671" s="204"/>
      <c r="BO671" s="204"/>
      <c r="BP671" s="204"/>
      <c r="BQ671" s="204"/>
      <c r="BR671" s="204"/>
      <c r="BS671" s="204"/>
      <c r="BT671" s="204"/>
      <c r="BU671" s="104"/>
      <c r="BV671" s="202"/>
      <c r="BX671"/>
      <c r="BY671"/>
      <c r="BZ671"/>
      <c r="CA671"/>
      <c r="CB671"/>
      <c r="CD671"/>
      <c r="CO671" s="202">
        <v>670</v>
      </c>
    </row>
    <row r="672" spans="1:93" x14ac:dyDescent="0.25">
      <c r="A672" s="203" t="s">
        <v>4103</v>
      </c>
      <c r="B672" s="204" t="s">
        <v>4104</v>
      </c>
      <c r="C672" s="204" t="s">
        <v>2712</v>
      </c>
      <c r="D672" s="210" t="s">
        <v>868</v>
      </c>
      <c r="E672" s="204" t="s">
        <v>852</v>
      </c>
      <c r="F672" s="204" t="s">
        <v>740</v>
      </c>
      <c r="G672" s="204" t="s">
        <v>853</v>
      </c>
      <c r="H672" s="204" t="s">
        <v>1446</v>
      </c>
      <c r="I672" s="204" t="s">
        <v>853</v>
      </c>
      <c r="J672" s="204" t="s">
        <v>2559</v>
      </c>
      <c r="K672" s="204" t="s">
        <v>2559</v>
      </c>
      <c r="L672" s="204" t="s">
        <v>2904</v>
      </c>
      <c r="M672" s="204" t="s">
        <v>213</v>
      </c>
      <c r="N672" s="204" t="s">
        <v>851</v>
      </c>
      <c r="O672" s="204" t="s">
        <v>858</v>
      </c>
      <c r="P672" s="204" t="s">
        <v>859</v>
      </c>
      <c r="Q672" s="204" t="s">
        <v>983</v>
      </c>
      <c r="R672" s="204">
        <v>2</v>
      </c>
      <c r="S672" s="204">
        <v>5</v>
      </c>
      <c r="T672" s="204">
        <v>0</v>
      </c>
      <c r="U672" s="204">
        <v>0</v>
      </c>
      <c r="V672" s="204">
        <v>0</v>
      </c>
      <c r="W672" s="204">
        <v>0</v>
      </c>
      <c r="X672" s="204">
        <v>0</v>
      </c>
      <c r="Y672" s="204">
        <v>0</v>
      </c>
      <c r="Z672" s="204">
        <v>0</v>
      </c>
      <c r="AA672" s="204">
        <v>0</v>
      </c>
      <c r="AB672" s="204">
        <v>0</v>
      </c>
      <c r="AC672" s="204">
        <v>0</v>
      </c>
      <c r="AD672" s="204">
        <v>2</v>
      </c>
      <c r="AE672" s="204">
        <v>3</v>
      </c>
      <c r="AF672" s="204">
        <v>0</v>
      </c>
      <c r="AG672" s="204">
        <v>0</v>
      </c>
      <c r="AH672" s="204">
        <v>0</v>
      </c>
      <c r="AI672" s="204">
        <v>0</v>
      </c>
      <c r="AJ672" s="204"/>
      <c r="AK672" s="204"/>
      <c r="AL672" s="204"/>
      <c r="AM672" s="204"/>
      <c r="AN672" s="204"/>
      <c r="AO672" s="204"/>
      <c r="AP672" s="204"/>
      <c r="AQ672" s="204"/>
      <c r="AR672" s="204"/>
      <c r="AS672" s="204"/>
      <c r="AT672" s="204"/>
      <c r="AU672" s="204"/>
      <c r="AV672" s="204"/>
      <c r="AW672" s="204"/>
      <c r="AX672" s="204"/>
      <c r="AY672" s="204" t="str">
        <f t="shared" si="191"/>
        <v>MARBOCARE 100 MG/ML SOLUTION INJECTABLE POUR BOVINS ET PORCINS</v>
      </c>
      <c r="AZ672" s="204" t="str">
        <f>IF(COUNTIF(AY:AY,AY672)=1,AY672,IF(AND(COUNTIF(AY:AY,AY672)&gt;1,COUNTIF(AZ$2:AZ671,AY672)&gt;=1),"",AY672))</f>
        <v>MARBOCARE 100 MG/ML SOLUTION INJECTABLE POUR BOVINS ET PORCINS</v>
      </c>
      <c r="BA672" s="204" t="str">
        <v/>
      </c>
      <c r="BB672" s="204" t="str">
        <f>IF(BA672="","",MAX(BB$2:BB671)+1)</f>
        <v/>
      </c>
      <c r="BC672" s="204"/>
      <c r="BD672" s="204"/>
      <c r="BE672" s="204"/>
      <c r="BF672" s="204"/>
      <c r="BG672" s="204"/>
      <c r="BH672" s="204"/>
      <c r="BI672" s="204"/>
      <c r="BJ672" s="204"/>
      <c r="BK672" s="204"/>
      <c r="BL672" s="204"/>
      <c r="BM672" s="204"/>
      <c r="BN672" s="204"/>
      <c r="BO672" s="204"/>
      <c r="BP672" s="204"/>
      <c r="BQ672" s="204"/>
      <c r="BR672" s="204"/>
      <c r="BS672" s="204"/>
      <c r="BT672" s="204"/>
      <c r="BU672" s="104"/>
      <c r="BV672" s="202"/>
      <c r="BX672"/>
      <c r="BY672"/>
      <c r="BZ672"/>
      <c r="CA672"/>
      <c r="CB672"/>
      <c r="CD672"/>
      <c r="CO672" s="202">
        <v>671</v>
      </c>
    </row>
    <row r="673" spans="1:93" x14ac:dyDescent="0.25">
      <c r="A673" s="203" t="s">
        <v>4103</v>
      </c>
      <c r="B673" s="204" t="s">
        <v>4105</v>
      </c>
      <c r="C673" s="204" t="s">
        <v>2797</v>
      </c>
      <c r="D673" s="210" t="s">
        <v>851</v>
      </c>
      <c r="E673" s="204" t="s">
        <v>852</v>
      </c>
      <c r="F673" s="204" t="s">
        <v>740</v>
      </c>
      <c r="G673" s="204" t="s">
        <v>853</v>
      </c>
      <c r="H673" s="204" t="s">
        <v>1446</v>
      </c>
      <c r="I673" s="204" t="s">
        <v>853</v>
      </c>
      <c r="J673" s="204" t="s">
        <v>2559</v>
      </c>
      <c r="K673" s="204" t="s">
        <v>2559</v>
      </c>
      <c r="L673" s="204" t="s">
        <v>2904</v>
      </c>
      <c r="M673" s="204" t="s">
        <v>213</v>
      </c>
      <c r="N673" s="204" t="s">
        <v>851</v>
      </c>
      <c r="O673" s="204" t="s">
        <v>858</v>
      </c>
      <c r="P673" s="204" t="s">
        <v>859</v>
      </c>
      <c r="Q673" s="204" t="s">
        <v>947</v>
      </c>
      <c r="R673" s="204">
        <v>2</v>
      </c>
      <c r="S673" s="204">
        <v>5</v>
      </c>
      <c r="T673" s="204">
        <v>0</v>
      </c>
      <c r="U673" s="204">
        <v>0</v>
      </c>
      <c r="V673" s="204">
        <v>0</v>
      </c>
      <c r="W673" s="204">
        <v>0</v>
      </c>
      <c r="X673" s="204">
        <v>0</v>
      </c>
      <c r="Y673" s="204">
        <v>0</v>
      </c>
      <c r="Z673" s="204">
        <v>0</v>
      </c>
      <c r="AA673" s="204">
        <v>0</v>
      </c>
      <c r="AB673" s="204">
        <v>0</v>
      </c>
      <c r="AC673" s="204">
        <v>0</v>
      </c>
      <c r="AD673" s="204">
        <v>2</v>
      </c>
      <c r="AE673" s="204">
        <v>3</v>
      </c>
      <c r="AF673" s="204">
        <v>0</v>
      </c>
      <c r="AG673" s="204">
        <v>0</v>
      </c>
      <c r="AH673" s="204">
        <v>0</v>
      </c>
      <c r="AI673" s="204">
        <v>0</v>
      </c>
      <c r="AJ673" s="204"/>
      <c r="AK673" s="204"/>
      <c r="AL673" s="204"/>
      <c r="AM673" s="204"/>
      <c r="AN673" s="204"/>
      <c r="AO673" s="204"/>
      <c r="AP673" s="204"/>
      <c r="AQ673" s="204"/>
      <c r="AR673" s="204"/>
      <c r="AS673" s="204"/>
      <c r="AT673" s="204"/>
      <c r="AU673" s="204"/>
      <c r="AV673" s="204"/>
      <c r="AW673" s="204"/>
      <c r="AX673" s="204"/>
      <c r="AY673" s="204" t="str">
        <f t="shared" si="191"/>
        <v>MARBOCARE 100 MG/ML SOLUTION INJECTABLE POUR BOVINS ET PORCINS</v>
      </c>
      <c r="AZ673" s="204" t="str">
        <f>IF(COUNTIF(AY:AY,AY673)=1,AY673,IF(AND(COUNTIF(AY:AY,AY673)&gt;1,COUNTIF(AZ$2:AZ672,AY673)&gt;=1),"",AY673))</f>
        <v/>
      </c>
      <c r="BA673" s="204" t="str">
        <v/>
      </c>
      <c r="BB673" s="204" t="str">
        <f>IF(BA673="","",MAX(BB$2:BB672)+1)</f>
        <v/>
      </c>
      <c r="BC673" s="204"/>
      <c r="BD673" s="204"/>
      <c r="BE673" s="204"/>
      <c r="BF673" s="204"/>
      <c r="BG673" s="204"/>
      <c r="BH673" s="204"/>
      <c r="BI673" s="204"/>
      <c r="BJ673" s="204"/>
      <c r="BK673" s="204"/>
      <c r="BL673" s="204"/>
      <c r="BM673" s="204"/>
      <c r="BN673" s="204"/>
      <c r="BO673" s="204"/>
      <c r="BP673" s="204"/>
      <c r="BQ673" s="204"/>
      <c r="BR673" s="204"/>
      <c r="BS673" s="204"/>
      <c r="BT673" s="204"/>
      <c r="BU673" s="104"/>
      <c r="BV673" s="202"/>
      <c r="BX673"/>
      <c r="BY673"/>
      <c r="BZ673"/>
      <c r="CA673"/>
      <c r="CB673"/>
      <c r="CD673"/>
      <c r="CO673" s="202">
        <v>672</v>
      </c>
    </row>
    <row r="674" spans="1:93" x14ac:dyDescent="0.25">
      <c r="A674" s="203" t="s">
        <v>4101</v>
      </c>
      <c r="B674" s="204" t="s">
        <v>4102</v>
      </c>
      <c r="C674" s="204" t="s">
        <v>2797</v>
      </c>
      <c r="D674" s="210" t="s">
        <v>851</v>
      </c>
      <c r="E674" s="204" t="s">
        <v>852</v>
      </c>
      <c r="F674" s="204" t="s">
        <v>741</v>
      </c>
      <c r="G674" s="204" t="s">
        <v>853</v>
      </c>
      <c r="H674" s="204" t="s">
        <v>1446</v>
      </c>
      <c r="I674" s="204" t="s">
        <v>853</v>
      </c>
      <c r="J674" s="204" t="s">
        <v>2559</v>
      </c>
      <c r="K674" s="204" t="s">
        <v>2559</v>
      </c>
      <c r="L674" s="204" t="s">
        <v>2904</v>
      </c>
      <c r="M674" s="204" t="s">
        <v>213</v>
      </c>
      <c r="N674" s="204" t="s">
        <v>966</v>
      </c>
      <c r="O674" s="204" t="s">
        <v>858</v>
      </c>
      <c r="P674" s="204" t="s">
        <v>859</v>
      </c>
      <c r="Q674" s="204" t="s">
        <v>1137</v>
      </c>
      <c r="R674" s="204">
        <v>2</v>
      </c>
      <c r="S674" s="204">
        <v>5</v>
      </c>
      <c r="T674" s="204">
        <v>0</v>
      </c>
      <c r="U674" s="204">
        <v>0</v>
      </c>
      <c r="V674" s="204">
        <v>0</v>
      </c>
      <c r="W674" s="204">
        <v>0</v>
      </c>
      <c r="X674" s="204">
        <v>0</v>
      </c>
      <c r="Y674" s="204">
        <v>0</v>
      </c>
      <c r="Z674" s="204">
        <v>0</v>
      </c>
      <c r="AA674" s="204">
        <v>0</v>
      </c>
      <c r="AB674" s="204">
        <v>0</v>
      </c>
      <c r="AC674" s="204">
        <v>0</v>
      </c>
      <c r="AD674" s="204">
        <v>2</v>
      </c>
      <c r="AE674" s="204">
        <v>5</v>
      </c>
      <c r="AF674" s="204">
        <v>0</v>
      </c>
      <c r="AG674" s="204">
        <v>0</v>
      </c>
      <c r="AH674" s="204">
        <v>0</v>
      </c>
      <c r="AI674" s="204">
        <v>0</v>
      </c>
      <c r="AJ674" s="204"/>
      <c r="AK674" s="204"/>
      <c r="AL674" s="204"/>
      <c r="AM674" s="204"/>
      <c r="AN674" s="204"/>
      <c r="AO674" s="204"/>
      <c r="AP674" s="204"/>
      <c r="AQ674" s="204"/>
      <c r="AR674" s="204"/>
      <c r="AS674" s="204"/>
      <c r="AT674" s="204"/>
      <c r="AU674" s="204"/>
      <c r="AV674" s="204"/>
      <c r="AW674" s="204"/>
      <c r="AX674" s="204"/>
      <c r="AY674" s="204" t="str">
        <f t="shared" si="191"/>
        <v>MARBOCARE 20 MG/ML SOLUTION INJECTABLE POUR BOVINS ET PORCINS</v>
      </c>
      <c r="AZ674" s="204" t="str">
        <f>IF(COUNTIF(AY:AY,AY674)=1,AY674,IF(AND(COUNTIF(AY:AY,AY674)&gt;1,COUNTIF(AZ$2:AZ673,AY674)&gt;=1),"",AY674))</f>
        <v>MARBOCARE 20 MG/ML SOLUTION INJECTABLE POUR BOVINS ET PORCINS</v>
      </c>
      <c r="BA674" s="204" t="str">
        <v/>
      </c>
      <c r="BB674" s="204" t="str">
        <f>IF(BA674="","",MAX(BB$2:BB673)+1)</f>
        <v/>
      </c>
      <c r="BC674" s="204"/>
      <c r="BD674" s="204"/>
      <c r="BE674" s="204"/>
      <c r="BF674" s="204"/>
      <c r="BG674" s="204"/>
      <c r="BH674" s="204"/>
      <c r="BI674" s="204"/>
      <c r="BJ674" s="204"/>
      <c r="BK674" s="204"/>
      <c r="BL674" s="204"/>
      <c r="BM674" s="204"/>
      <c r="BN674" s="204"/>
      <c r="BO674" s="204"/>
      <c r="BP674" s="204"/>
      <c r="BQ674" s="204"/>
      <c r="BR674" s="204"/>
      <c r="BS674" s="204"/>
      <c r="BT674" s="204"/>
      <c r="BU674" s="104"/>
      <c r="BV674" s="202"/>
      <c r="BX674"/>
      <c r="BY674"/>
      <c r="BZ674"/>
      <c r="CA674"/>
      <c r="CB674"/>
      <c r="CD674"/>
      <c r="CO674" s="202">
        <v>673</v>
      </c>
    </row>
    <row r="675" spans="1:93" x14ac:dyDescent="0.25">
      <c r="A675" s="203" t="s">
        <v>2901</v>
      </c>
      <c r="B675" s="204" t="s">
        <v>2902</v>
      </c>
      <c r="C675" s="204" t="s">
        <v>2620</v>
      </c>
      <c r="D675" s="210" t="s">
        <v>966</v>
      </c>
      <c r="E675" s="204" t="s">
        <v>852</v>
      </c>
      <c r="F675" s="204" t="s">
        <v>441</v>
      </c>
      <c r="G675" s="204" t="s">
        <v>853</v>
      </c>
      <c r="H675" s="204" t="s">
        <v>2903</v>
      </c>
      <c r="I675" s="204" t="s">
        <v>853</v>
      </c>
      <c r="J675" s="204" t="s">
        <v>2559</v>
      </c>
      <c r="K675" s="204" t="s">
        <v>2559</v>
      </c>
      <c r="L675" s="204" t="s">
        <v>2904</v>
      </c>
      <c r="M675" s="204" t="s">
        <v>213</v>
      </c>
      <c r="N675" s="204" t="s">
        <v>851</v>
      </c>
      <c r="O675" s="204" t="s">
        <v>858</v>
      </c>
      <c r="P675" s="204" t="s">
        <v>859</v>
      </c>
      <c r="Q675" s="204" t="s">
        <v>1137</v>
      </c>
      <c r="R675" s="204">
        <v>2</v>
      </c>
      <c r="S675" s="204">
        <v>5</v>
      </c>
      <c r="T675" s="204">
        <v>0</v>
      </c>
      <c r="U675" s="204">
        <v>0</v>
      </c>
      <c r="V675" s="204">
        <v>2</v>
      </c>
      <c r="W675" s="204">
        <v>5</v>
      </c>
      <c r="X675" s="204">
        <v>0</v>
      </c>
      <c r="Y675" s="204">
        <v>0</v>
      </c>
      <c r="Z675" s="204">
        <v>0</v>
      </c>
      <c r="AA675" s="204">
        <v>0</v>
      </c>
      <c r="AB675" s="204">
        <v>0</v>
      </c>
      <c r="AC675" s="204">
        <v>0</v>
      </c>
      <c r="AD675" s="204">
        <v>2</v>
      </c>
      <c r="AE675" s="204">
        <v>3</v>
      </c>
      <c r="AF675" s="204">
        <v>0</v>
      </c>
      <c r="AG675" s="204">
        <v>0</v>
      </c>
      <c r="AH675" s="204">
        <v>0</v>
      </c>
      <c r="AI675" s="204">
        <v>0</v>
      </c>
      <c r="AJ675" s="204"/>
      <c r="AK675" s="204"/>
      <c r="AL675" s="204"/>
      <c r="AM675" s="204"/>
      <c r="AN675" s="204"/>
      <c r="AO675" s="204"/>
      <c r="AP675" s="204"/>
      <c r="AQ675" s="204"/>
      <c r="AR675" s="204"/>
      <c r="AS675" s="204"/>
      <c r="AT675" s="204"/>
      <c r="AU675" s="204"/>
      <c r="AV675" s="204"/>
      <c r="AW675" s="204"/>
      <c r="AX675" s="204"/>
      <c r="AY675" s="204" t="str">
        <f t="shared" si="191"/>
        <v>MARBOCYL 10 %</v>
      </c>
      <c r="AZ675" s="204" t="str">
        <f>IF(COUNTIF(AY:AY,AY675)=1,AY675,IF(AND(COUNTIF(AY:AY,AY675)&gt;1,COUNTIF(AZ$2:AZ674,AY675)&gt;=1),"",AY675))</f>
        <v>MARBOCYL 10 %</v>
      </c>
      <c r="BA675" s="204" t="str">
        <v/>
      </c>
      <c r="BB675" s="204" t="str">
        <f>IF(BA675="","",MAX(BB$2:BB674)+1)</f>
        <v/>
      </c>
      <c r="BC675" s="204"/>
      <c r="BD675" s="204"/>
      <c r="BE675" s="204"/>
      <c r="BF675" s="204"/>
      <c r="BG675" s="204"/>
      <c r="BH675" s="204"/>
      <c r="BI675" s="204"/>
      <c r="BJ675" s="204"/>
      <c r="BK675" s="204"/>
      <c r="BL675" s="204"/>
      <c r="BM675" s="204"/>
      <c r="BN675" s="204"/>
      <c r="BO675" s="204"/>
      <c r="BP675" s="204"/>
      <c r="BQ675" s="204"/>
      <c r="BR675" s="204"/>
      <c r="BS675" s="204"/>
      <c r="BT675" s="204"/>
      <c r="BU675" s="104"/>
      <c r="BV675" s="202"/>
      <c r="BX675"/>
      <c r="BY675"/>
      <c r="BZ675"/>
      <c r="CA675"/>
      <c r="CB675"/>
      <c r="CD675"/>
      <c r="CO675" s="202">
        <v>674</v>
      </c>
    </row>
    <row r="676" spans="1:93" x14ac:dyDescent="0.25">
      <c r="A676" s="203" t="s">
        <v>2901</v>
      </c>
      <c r="B676" s="204" t="s">
        <v>2905</v>
      </c>
      <c r="C676" s="204" t="s">
        <v>1353</v>
      </c>
      <c r="D676" s="210" t="s">
        <v>868</v>
      </c>
      <c r="E676" s="204" t="s">
        <v>852</v>
      </c>
      <c r="F676" s="204" t="s">
        <v>441</v>
      </c>
      <c r="G676" s="204" t="s">
        <v>853</v>
      </c>
      <c r="H676" s="204" t="s">
        <v>2903</v>
      </c>
      <c r="I676" s="204" t="s">
        <v>853</v>
      </c>
      <c r="J676" s="204" t="s">
        <v>2559</v>
      </c>
      <c r="K676" s="204" t="s">
        <v>2559</v>
      </c>
      <c r="L676" s="204" t="s">
        <v>2904</v>
      </c>
      <c r="M676" s="204" t="s">
        <v>213</v>
      </c>
      <c r="N676" s="204" t="s">
        <v>851</v>
      </c>
      <c r="O676" s="204" t="s">
        <v>858</v>
      </c>
      <c r="P676" s="204" t="s">
        <v>859</v>
      </c>
      <c r="Q676" s="204" t="s">
        <v>983</v>
      </c>
      <c r="R676" s="204">
        <v>2</v>
      </c>
      <c r="S676" s="204">
        <v>5</v>
      </c>
      <c r="T676" s="204">
        <v>0</v>
      </c>
      <c r="U676" s="204">
        <v>0</v>
      </c>
      <c r="V676" s="204">
        <v>2</v>
      </c>
      <c r="W676" s="204">
        <v>5</v>
      </c>
      <c r="X676" s="204">
        <v>0</v>
      </c>
      <c r="Y676" s="204">
        <v>0</v>
      </c>
      <c r="Z676" s="204">
        <v>0</v>
      </c>
      <c r="AA676" s="204">
        <v>0</v>
      </c>
      <c r="AB676" s="204">
        <v>0</v>
      </c>
      <c r="AC676" s="204">
        <v>0</v>
      </c>
      <c r="AD676" s="204">
        <v>2</v>
      </c>
      <c r="AE676" s="204">
        <v>3</v>
      </c>
      <c r="AF676" s="204">
        <v>0</v>
      </c>
      <c r="AG676" s="204">
        <v>0</v>
      </c>
      <c r="AH676" s="204">
        <v>0</v>
      </c>
      <c r="AI676" s="204">
        <v>0</v>
      </c>
      <c r="AJ676" s="204"/>
      <c r="AK676" s="204"/>
      <c r="AL676" s="204"/>
      <c r="AM676" s="204"/>
      <c r="AN676" s="204"/>
      <c r="AO676" s="204"/>
      <c r="AP676" s="204"/>
      <c r="AQ676" s="204"/>
      <c r="AR676" s="204"/>
      <c r="AS676" s="204"/>
      <c r="AT676" s="204"/>
      <c r="AU676" s="204"/>
      <c r="AV676" s="204"/>
      <c r="AW676" s="204"/>
      <c r="AX676" s="204"/>
      <c r="AY676" s="204" t="str">
        <f t="shared" si="191"/>
        <v>MARBOCYL 10 %</v>
      </c>
      <c r="AZ676" s="204" t="str">
        <f>IF(COUNTIF(AY:AY,AY676)=1,AY676,IF(AND(COUNTIF(AY:AY,AY676)&gt;1,COUNTIF(AZ$2:AZ675,AY676)&gt;=1),"",AY676))</f>
        <v/>
      </c>
      <c r="BA676" s="204" t="str">
        <v/>
      </c>
      <c r="BB676" s="204" t="str">
        <f>IF(BA676="","",MAX(BB$2:BB675)+1)</f>
        <v/>
      </c>
      <c r="BC676" s="204"/>
      <c r="BD676" s="204"/>
      <c r="BE676" s="204"/>
      <c r="BF676" s="204"/>
      <c r="BG676" s="204"/>
      <c r="BH676" s="204"/>
      <c r="BI676" s="204"/>
      <c r="BJ676" s="204"/>
      <c r="BK676" s="204"/>
      <c r="BL676" s="204"/>
      <c r="BM676" s="204"/>
      <c r="BN676" s="204"/>
      <c r="BO676" s="204"/>
      <c r="BP676" s="204"/>
      <c r="BQ676" s="204"/>
      <c r="BR676" s="204"/>
      <c r="BS676" s="204"/>
      <c r="BT676" s="204"/>
      <c r="BU676" s="104"/>
      <c r="BV676" s="202"/>
      <c r="BX676"/>
      <c r="BY676"/>
      <c r="BZ676"/>
      <c r="CA676"/>
      <c r="CB676"/>
      <c r="CD676"/>
      <c r="CO676" s="202">
        <v>675</v>
      </c>
    </row>
    <row r="677" spans="1:93" x14ac:dyDescent="0.25">
      <c r="A677" s="203" t="s">
        <v>2901</v>
      </c>
      <c r="B677" s="204" t="s">
        <v>2906</v>
      </c>
      <c r="C677" s="204" t="s">
        <v>880</v>
      </c>
      <c r="D677" s="210" t="s">
        <v>851</v>
      </c>
      <c r="E677" s="204" t="s">
        <v>852</v>
      </c>
      <c r="F677" s="204" t="s">
        <v>441</v>
      </c>
      <c r="G677" s="204" t="s">
        <v>853</v>
      </c>
      <c r="H677" s="204" t="s">
        <v>2903</v>
      </c>
      <c r="I677" s="204" t="s">
        <v>853</v>
      </c>
      <c r="J677" s="204" t="s">
        <v>2559</v>
      </c>
      <c r="K677" s="204" t="s">
        <v>2559</v>
      </c>
      <c r="L677" s="204" t="s">
        <v>2904</v>
      </c>
      <c r="M677" s="204" t="s">
        <v>213</v>
      </c>
      <c r="N677" s="204" t="s">
        <v>851</v>
      </c>
      <c r="O677" s="204" t="s">
        <v>858</v>
      </c>
      <c r="P677" s="204" t="s">
        <v>859</v>
      </c>
      <c r="Q677" s="204" t="s">
        <v>947</v>
      </c>
      <c r="R677" s="204">
        <v>2</v>
      </c>
      <c r="S677" s="204">
        <v>5</v>
      </c>
      <c r="T677" s="204">
        <v>0</v>
      </c>
      <c r="U677" s="204">
        <v>0</v>
      </c>
      <c r="V677" s="204">
        <v>2</v>
      </c>
      <c r="W677" s="204">
        <v>5</v>
      </c>
      <c r="X677" s="204">
        <v>0</v>
      </c>
      <c r="Y677" s="204">
        <v>0</v>
      </c>
      <c r="Z677" s="204">
        <v>0</v>
      </c>
      <c r="AA677" s="204">
        <v>0</v>
      </c>
      <c r="AB677" s="204">
        <v>0</v>
      </c>
      <c r="AC677" s="204">
        <v>0</v>
      </c>
      <c r="AD677" s="204">
        <v>2</v>
      </c>
      <c r="AE677" s="204">
        <v>3</v>
      </c>
      <c r="AF677" s="204">
        <v>0</v>
      </c>
      <c r="AG677" s="204">
        <v>0</v>
      </c>
      <c r="AH677" s="204">
        <v>0</v>
      </c>
      <c r="AI677" s="204">
        <v>0</v>
      </c>
      <c r="AJ677" s="204"/>
      <c r="AK677" s="204"/>
      <c r="AL677" s="204"/>
      <c r="AM677" s="204"/>
      <c r="AN677" s="204"/>
      <c r="AO677" s="204"/>
      <c r="AP677" s="204"/>
      <c r="AQ677" s="204"/>
      <c r="AR677" s="204"/>
      <c r="AS677" s="204"/>
      <c r="AT677" s="204"/>
      <c r="AU677" s="204"/>
      <c r="AV677" s="204"/>
      <c r="AW677" s="204"/>
      <c r="AX677" s="204"/>
      <c r="AY677" s="204" t="str">
        <f t="shared" si="191"/>
        <v>MARBOCYL 10 %</v>
      </c>
      <c r="AZ677" s="204" t="str">
        <f>IF(COUNTIF(AY:AY,AY677)=1,AY677,IF(AND(COUNTIF(AY:AY,AY677)&gt;1,COUNTIF(AZ$2:AZ676,AY677)&gt;=1),"",AY677))</f>
        <v/>
      </c>
      <c r="BA677" s="204" t="str">
        <v/>
      </c>
      <c r="BB677" s="204" t="str">
        <f>IF(BA677="","",MAX(BB$2:BB676)+1)</f>
        <v/>
      </c>
      <c r="BC677" s="204"/>
      <c r="BD677" s="204"/>
      <c r="BE677" s="204"/>
      <c r="BF677" s="204"/>
      <c r="BG677" s="204"/>
      <c r="BH677" s="204"/>
      <c r="BI677" s="204"/>
      <c r="BJ677" s="204"/>
      <c r="BK677" s="204"/>
      <c r="BL677" s="204"/>
      <c r="BM677" s="204"/>
      <c r="BN677" s="204"/>
      <c r="BO677" s="204"/>
      <c r="BP677" s="204"/>
      <c r="BQ677" s="204"/>
      <c r="BR677" s="204"/>
      <c r="BS677" s="204"/>
      <c r="BT677" s="204"/>
      <c r="BU677" s="104"/>
      <c r="BV677" s="202"/>
      <c r="BX677"/>
      <c r="BY677"/>
      <c r="BZ677"/>
      <c r="CA677"/>
      <c r="CB677"/>
      <c r="CD677"/>
      <c r="CO677" s="202">
        <v>676</v>
      </c>
    </row>
    <row r="678" spans="1:93" x14ac:dyDescent="0.25">
      <c r="A678" s="203" t="s">
        <v>2901</v>
      </c>
      <c r="B678" s="204" t="s">
        <v>2907</v>
      </c>
      <c r="C678" s="204" t="s">
        <v>884</v>
      </c>
      <c r="D678" s="210" t="s">
        <v>863</v>
      </c>
      <c r="E678" s="204" t="s">
        <v>852</v>
      </c>
      <c r="F678" s="204" t="s">
        <v>441</v>
      </c>
      <c r="G678" s="204" t="s">
        <v>853</v>
      </c>
      <c r="H678" s="204" t="s">
        <v>2903</v>
      </c>
      <c r="I678" s="204" t="s">
        <v>853</v>
      </c>
      <c r="J678" s="204" t="s">
        <v>2559</v>
      </c>
      <c r="K678" s="204" t="s">
        <v>2559</v>
      </c>
      <c r="L678" s="204" t="s">
        <v>2904</v>
      </c>
      <c r="M678" s="204" t="s">
        <v>213</v>
      </c>
      <c r="N678" s="204" t="s">
        <v>851</v>
      </c>
      <c r="O678" s="204" t="s">
        <v>858</v>
      </c>
      <c r="P678" s="204" t="s">
        <v>859</v>
      </c>
      <c r="Q678" s="204" t="s">
        <v>950</v>
      </c>
      <c r="R678" s="204">
        <v>2</v>
      </c>
      <c r="S678" s="204">
        <v>5</v>
      </c>
      <c r="T678" s="204">
        <v>0</v>
      </c>
      <c r="U678" s="204">
        <v>0</v>
      </c>
      <c r="V678" s="204">
        <v>2</v>
      </c>
      <c r="W678" s="204">
        <v>5</v>
      </c>
      <c r="X678" s="204">
        <v>0</v>
      </c>
      <c r="Y678" s="204">
        <v>0</v>
      </c>
      <c r="Z678" s="204">
        <v>0</v>
      </c>
      <c r="AA678" s="204">
        <v>0</v>
      </c>
      <c r="AB678" s="204">
        <v>0</v>
      </c>
      <c r="AC678" s="204">
        <v>0</v>
      </c>
      <c r="AD678" s="204">
        <v>2</v>
      </c>
      <c r="AE678" s="204">
        <v>3</v>
      </c>
      <c r="AF678" s="204">
        <v>0</v>
      </c>
      <c r="AG678" s="204">
        <v>0</v>
      </c>
      <c r="AH678" s="204">
        <v>0</v>
      </c>
      <c r="AI678" s="204">
        <v>0</v>
      </c>
      <c r="AJ678" s="204"/>
      <c r="AK678" s="204"/>
      <c r="AL678" s="204"/>
      <c r="AM678" s="204"/>
      <c r="AN678" s="204"/>
      <c r="AO678" s="204"/>
      <c r="AP678" s="204"/>
      <c r="AQ678" s="204"/>
      <c r="AR678" s="204"/>
      <c r="AS678" s="204"/>
      <c r="AT678" s="204"/>
      <c r="AU678" s="204"/>
      <c r="AV678" s="204"/>
      <c r="AW678" s="204"/>
      <c r="AX678" s="204"/>
      <c r="AY678" s="204" t="str">
        <f t="shared" si="191"/>
        <v>MARBOCYL 10 %</v>
      </c>
      <c r="AZ678" s="204" t="str">
        <f>IF(COUNTIF(AY:AY,AY678)=1,AY678,IF(AND(COUNTIF(AY:AY,AY678)&gt;1,COUNTIF(AZ$2:AZ677,AY678)&gt;=1),"",AY678))</f>
        <v/>
      </c>
      <c r="BA678" s="204" t="str">
        <v/>
      </c>
      <c r="BB678" s="204" t="str">
        <f>IF(BA678="","",MAX(BB$2:BB677)+1)</f>
        <v/>
      </c>
      <c r="BC678" s="204"/>
      <c r="BD678" s="204"/>
      <c r="BE678" s="204"/>
      <c r="BF678" s="204"/>
      <c r="BG678" s="204"/>
      <c r="BH678" s="204"/>
      <c r="BI678" s="204"/>
      <c r="BJ678" s="204"/>
      <c r="BK678" s="204"/>
      <c r="BL678" s="204"/>
      <c r="BM678" s="204"/>
      <c r="BN678" s="204"/>
      <c r="BO678" s="204"/>
      <c r="BP678" s="204"/>
      <c r="BQ678" s="204"/>
      <c r="BR678" s="204"/>
      <c r="BS678" s="204"/>
      <c r="BT678" s="204"/>
      <c r="BU678" s="104"/>
      <c r="BV678" s="202"/>
      <c r="BX678"/>
      <c r="BY678"/>
      <c r="BZ678"/>
      <c r="CA678"/>
      <c r="CB678"/>
      <c r="CD678"/>
      <c r="CO678" s="202">
        <v>677</v>
      </c>
    </row>
    <row r="679" spans="1:93" x14ac:dyDescent="0.25">
      <c r="A679" s="203" t="s">
        <v>2932</v>
      </c>
      <c r="B679" s="204" t="s">
        <v>2933</v>
      </c>
      <c r="C679" s="204" t="s">
        <v>1611</v>
      </c>
      <c r="D679" s="210" t="s">
        <v>851</v>
      </c>
      <c r="E679" s="204" t="s">
        <v>852</v>
      </c>
      <c r="F679" s="204" t="s">
        <v>442</v>
      </c>
      <c r="G679" s="204" t="s">
        <v>853</v>
      </c>
      <c r="H679" s="204" t="s">
        <v>1446</v>
      </c>
      <c r="I679" s="204" t="s">
        <v>853</v>
      </c>
      <c r="J679" s="204" t="s">
        <v>2559</v>
      </c>
      <c r="K679" s="204" t="s">
        <v>2559</v>
      </c>
      <c r="L679" s="204" t="s">
        <v>2904</v>
      </c>
      <c r="M679" s="204" t="s">
        <v>213</v>
      </c>
      <c r="N679" s="204" t="s">
        <v>966</v>
      </c>
      <c r="O679" s="204" t="s">
        <v>858</v>
      </c>
      <c r="P679" s="204" t="s">
        <v>859</v>
      </c>
      <c r="Q679" s="204" t="s">
        <v>1137</v>
      </c>
      <c r="R679" s="204">
        <v>2</v>
      </c>
      <c r="S679" s="204">
        <v>5</v>
      </c>
      <c r="T679" s="204">
        <v>0</v>
      </c>
      <c r="U679" s="204">
        <v>0</v>
      </c>
      <c r="V679" s="204">
        <v>0</v>
      </c>
      <c r="W679" s="204">
        <v>0</v>
      </c>
      <c r="X679" s="204">
        <v>0</v>
      </c>
      <c r="Y679" s="204">
        <v>0</v>
      </c>
      <c r="Z679" s="204">
        <v>0</v>
      </c>
      <c r="AA679" s="204">
        <v>0</v>
      </c>
      <c r="AB679" s="204">
        <v>0</v>
      </c>
      <c r="AC679" s="204">
        <v>0</v>
      </c>
      <c r="AD679" s="204">
        <v>2</v>
      </c>
      <c r="AE679" s="204">
        <v>5</v>
      </c>
      <c r="AF679" s="204">
        <v>0</v>
      </c>
      <c r="AG679" s="204">
        <v>0</v>
      </c>
      <c r="AH679" s="204">
        <v>0</v>
      </c>
      <c r="AI679" s="204">
        <v>0</v>
      </c>
      <c r="AJ679" s="204"/>
      <c r="AK679" s="204"/>
      <c r="AL679" s="204"/>
      <c r="AM679" s="204"/>
      <c r="AN679" s="204"/>
      <c r="AO679" s="204"/>
      <c r="AP679" s="204"/>
      <c r="AQ679" s="204"/>
      <c r="AR679" s="204"/>
      <c r="AS679" s="204"/>
      <c r="AT679" s="204"/>
      <c r="AU679" s="204"/>
      <c r="AV679" s="204"/>
      <c r="AW679" s="204"/>
      <c r="AX679" s="204"/>
      <c r="AY679" s="204" t="str">
        <f t="shared" si="191"/>
        <v>MARBOCYL 2 %</v>
      </c>
      <c r="AZ679" s="204" t="str">
        <f>IF(COUNTIF(AY:AY,AY679)=1,AY679,IF(AND(COUNTIF(AY:AY,AY679)&gt;1,COUNTIF(AZ$2:AZ678,AY679)&gt;=1),"",AY679))</f>
        <v>MARBOCYL 2 %</v>
      </c>
      <c r="BA679" s="204" t="str">
        <v/>
      </c>
      <c r="BB679" s="204" t="str">
        <f>IF(BA679="","",MAX(BB$2:BB678)+1)</f>
        <v/>
      </c>
      <c r="BC679" s="204"/>
      <c r="BD679" s="204"/>
      <c r="BE679" s="204"/>
      <c r="BF679" s="204"/>
      <c r="BG679" s="204"/>
      <c r="BH679" s="204"/>
      <c r="BI679" s="204"/>
      <c r="BJ679" s="204"/>
      <c r="BK679" s="204"/>
      <c r="BL679" s="204"/>
      <c r="BM679" s="204"/>
      <c r="BN679" s="204"/>
      <c r="BO679" s="204"/>
      <c r="BP679" s="204"/>
      <c r="BQ679" s="204"/>
      <c r="BR679" s="204"/>
      <c r="BS679" s="204"/>
      <c r="BT679" s="204"/>
      <c r="BU679" s="104"/>
      <c r="BV679" s="202"/>
      <c r="BX679"/>
      <c r="BY679"/>
      <c r="BZ679"/>
      <c r="CA679"/>
      <c r="CB679"/>
      <c r="CD679"/>
      <c r="CO679" s="202">
        <v>678</v>
      </c>
    </row>
    <row r="680" spans="1:93" x14ac:dyDescent="0.25">
      <c r="A680" s="203" t="s">
        <v>2971</v>
      </c>
      <c r="B680" s="204" t="s">
        <v>2972</v>
      </c>
      <c r="C680" s="204" t="s">
        <v>2973</v>
      </c>
      <c r="D680" s="210" t="s">
        <v>1636</v>
      </c>
      <c r="E680" s="204" t="s">
        <v>906</v>
      </c>
      <c r="F680" s="204" t="s">
        <v>443</v>
      </c>
      <c r="G680" s="204" t="s">
        <v>908</v>
      </c>
      <c r="H680" s="204" t="s">
        <v>173</v>
      </c>
      <c r="I680" s="204" t="s">
        <v>910</v>
      </c>
      <c r="J680" s="204" t="s">
        <v>2559</v>
      </c>
      <c r="K680" s="204" t="s">
        <v>2559</v>
      </c>
      <c r="L680" s="204" t="s">
        <v>2904</v>
      </c>
      <c r="M680" s="204" t="s">
        <v>213</v>
      </c>
      <c r="N680" s="204" t="s">
        <v>868</v>
      </c>
      <c r="O680" s="204" t="s">
        <v>918</v>
      </c>
      <c r="P680" s="204" t="s">
        <v>859</v>
      </c>
      <c r="Q680" s="204" t="s">
        <v>1486</v>
      </c>
      <c r="R680" s="204">
        <v>1</v>
      </c>
      <c r="S680" s="204">
        <v>3</v>
      </c>
      <c r="T680" s="204">
        <v>0</v>
      </c>
      <c r="U680" s="204">
        <v>0</v>
      </c>
      <c r="V680" s="204">
        <v>0</v>
      </c>
      <c r="W680" s="204">
        <v>0</v>
      </c>
      <c r="X680" s="204">
        <v>0</v>
      </c>
      <c r="Y680" s="204">
        <v>0</v>
      </c>
      <c r="Z680" s="204">
        <v>0</v>
      </c>
      <c r="AA680" s="204">
        <v>0</v>
      </c>
      <c r="AB680" s="204">
        <v>0</v>
      </c>
      <c r="AC680" s="204">
        <v>0</v>
      </c>
      <c r="AD680" s="204">
        <v>0</v>
      </c>
      <c r="AE680" s="204">
        <v>0</v>
      </c>
      <c r="AF680" s="204">
        <v>0</v>
      </c>
      <c r="AG680" s="204">
        <v>0</v>
      </c>
      <c r="AH680" s="204">
        <v>0</v>
      </c>
      <c r="AI680" s="204">
        <v>0</v>
      </c>
      <c r="AJ680" s="204"/>
      <c r="AK680" s="204"/>
      <c r="AL680" s="204"/>
      <c r="AM680" s="204"/>
      <c r="AN680" s="204"/>
      <c r="AO680" s="204"/>
      <c r="AP680" s="204"/>
      <c r="AQ680" s="204"/>
      <c r="AR680" s="204"/>
      <c r="AS680" s="204"/>
      <c r="AT680" s="204"/>
      <c r="AU680" s="204"/>
      <c r="AV680" s="204"/>
      <c r="AW680" s="204"/>
      <c r="AX680" s="204"/>
      <c r="AY680" s="204" t="str">
        <f t="shared" si="191"/>
        <v>MARBOCYL BOLUS</v>
      </c>
      <c r="AZ680" s="204" t="str">
        <f>IF(COUNTIF(AY:AY,AY680)=1,AY680,IF(AND(COUNTIF(AY:AY,AY680)&gt;1,COUNTIF(AZ$2:AZ679,AY680)&gt;=1),"",AY680))</f>
        <v>MARBOCYL BOLUS</v>
      </c>
      <c r="BA680" s="204" t="str">
        <v/>
      </c>
      <c r="BB680" s="204" t="str">
        <f>IF(BA680="","",MAX(BB$2:BB679)+1)</f>
        <v/>
      </c>
      <c r="BC680" s="204"/>
      <c r="BD680" s="204"/>
      <c r="BE680" s="204"/>
      <c r="BF680" s="204"/>
      <c r="BG680" s="204"/>
      <c r="BH680" s="204"/>
      <c r="BI680" s="204"/>
      <c r="BJ680" s="204"/>
      <c r="BK680" s="204"/>
      <c r="BL680" s="204"/>
      <c r="BM680" s="204"/>
      <c r="BN680" s="204"/>
      <c r="BO680" s="204"/>
      <c r="BP680" s="204"/>
      <c r="BQ680" s="204"/>
      <c r="BR680" s="204"/>
      <c r="BS680" s="204"/>
      <c r="BT680" s="204"/>
      <c r="BU680" s="104"/>
      <c r="BV680" s="202"/>
      <c r="BX680"/>
      <c r="BY680"/>
      <c r="BZ680"/>
      <c r="CA680"/>
      <c r="CB680"/>
      <c r="CD680"/>
      <c r="CO680" s="202">
        <v>679</v>
      </c>
    </row>
    <row r="681" spans="1:93" x14ac:dyDescent="0.25">
      <c r="A681" s="203" t="s">
        <v>2971</v>
      </c>
      <c r="B681" s="204" t="s">
        <v>2974</v>
      </c>
      <c r="C681" s="204" t="s">
        <v>2975</v>
      </c>
      <c r="D681" s="210" t="s">
        <v>1327</v>
      </c>
      <c r="E681" s="204" t="s">
        <v>906</v>
      </c>
      <c r="F681" s="204" t="s">
        <v>443</v>
      </c>
      <c r="G681" s="204" t="s">
        <v>908</v>
      </c>
      <c r="H681" s="204" t="s">
        <v>173</v>
      </c>
      <c r="I681" s="204" t="s">
        <v>910</v>
      </c>
      <c r="J681" s="204" t="s">
        <v>2559</v>
      </c>
      <c r="K681" s="204" t="s">
        <v>2559</v>
      </c>
      <c r="L681" s="204" t="s">
        <v>2904</v>
      </c>
      <c r="M681" s="204" t="s">
        <v>213</v>
      </c>
      <c r="N681" s="204" t="s">
        <v>868</v>
      </c>
      <c r="O681" s="204" t="s">
        <v>918</v>
      </c>
      <c r="P681" s="204" t="s">
        <v>859</v>
      </c>
      <c r="Q681" s="204" t="s">
        <v>881</v>
      </c>
      <c r="R681" s="204">
        <v>1</v>
      </c>
      <c r="S681" s="204">
        <v>3</v>
      </c>
      <c r="T681" s="204">
        <v>0</v>
      </c>
      <c r="U681" s="204">
        <v>0</v>
      </c>
      <c r="V681" s="204">
        <v>0</v>
      </c>
      <c r="W681" s="204">
        <v>0</v>
      </c>
      <c r="X681" s="204">
        <v>0</v>
      </c>
      <c r="Y681" s="204">
        <v>0</v>
      </c>
      <c r="Z681" s="204">
        <v>0</v>
      </c>
      <c r="AA681" s="204">
        <v>0</v>
      </c>
      <c r="AB681" s="204">
        <v>0</v>
      </c>
      <c r="AC681" s="204">
        <v>0</v>
      </c>
      <c r="AD681" s="204">
        <v>0</v>
      </c>
      <c r="AE681" s="204">
        <v>0</v>
      </c>
      <c r="AF681" s="204">
        <v>0</v>
      </c>
      <c r="AG681" s="204">
        <v>0</v>
      </c>
      <c r="AH681" s="204">
        <v>0</v>
      </c>
      <c r="AI681" s="204">
        <v>0</v>
      </c>
      <c r="AJ681" s="204"/>
      <c r="AK681" s="204"/>
      <c r="AL681" s="204"/>
      <c r="AM681" s="204"/>
      <c r="AN681" s="204"/>
      <c r="AO681" s="204"/>
      <c r="AP681" s="204"/>
      <c r="AQ681" s="204"/>
      <c r="AR681" s="204"/>
      <c r="AS681" s="204"/>
      <c r="AT681" s="204"/>
      <c r="AU681" s="204"/>
      <c r="AV681" s="204"/>
      <c r="AW681" s="204"/>
      <c r="AX681" s="204"/>
      <c r="AY681" s="204" t="str">
        <f t="shared" si="191"/>
        <v>MARBOCYL BOLUS</v>
      </c>
      <c r="AZ681" s="204" t="str">
        <f>IF(COUNTIF(AY:AY,AY681)=1,AY681,IF(AND(COUNTIF(AY:AY,AY681)&gt;1,COUNTIF(AZ$2:AZ680,AY681)&gt;=1),"",AY681))</f>
        <v/>
      </c>
      <c r="BA681" s="204" t="str">
        <v/>
      </c>
      <c r="BB681" s="204" t="str">
        <f>IF(BA681="","",MAX(BB$2:BB680)+1)</f>
        <v/>
      </c>
      <c r="BC681" s="204"/>
      <c r="BD681" s="204"/>
      <c r="BE681" s="204"/>
      <c r="BF681" s="204"/>
      <c r="BG681" s="204"/>
      <c r="BH681" s="204"/>
      <c r="BI681" s="204"/>
      <c r="BJ681" s="204"/>
      <c r="BK681" s="204"/>
      <c r="BL681" s="204"/>
      <c r="BM681" s="204"/>
      <c r="BN681" s="204"/>
      <c r="BO681" s="204"/>
      <c r="BP681" s="204"/>
      <c r="BQ681" s="204"/>
      <c r="BR681" s="204"/>
      <c r="BS681" s="204"/>
      <c r="BT681" s="204"/>
      <c r="BU681" s="104"/>
      <c r="BV681" s="202"/>
      <c r="BX681"/>
      <c r="BY681"/>
      <c r="BZ681"/>
      <c r="CA681"/>
      <c r="CB681"/>
      <c r="CD681"/>
      <c r="CO681" s="202">
        <v>680</v>
      </c>
    </row>
    <row r="682" spans="1:93" x14ac:dyDescent="0.25">
      <c r="A682" s="203" t="s">
        <v>2984</v>
      </c>
      <c r="B682" s="204" t="s">
        <v>2985</v>
      </c>
      <c r="C682" s="204" t="s">
        <v>2986</v>
      </c>
      <c r="D682" s="210" t="s">
        <v>966</v>
      </c>
      <c r="E682" s="204" t="s">
        <v>852</v>
      </c>
      <c r="F682" s="204" t="s">
        <v>2987</v>
      </c>
      <c r="G682" s="204" t="s">
        <v>853</v>
      </c>
      <c r="H682" s="204" t="s">
        <v>909</v>
      </c>
      <c r="I682" s="204" t="s">
        <v>853</v>
      </c>
      <c r="J682" s="204" t="s">
        <v>2559</v>
      </c>
      <c r="K682" s="204" t="s">
        <v>2559</v>
      </c>
      <c r="L682" s="204" t="s">
        <v>2904</v>
      </c>
      <c r="M682" s="204" t="s">
        <v>213</v>
      </c>
      <c r="N682" s="204" t="s">
        <v>947</v>
      </c>
      <c r="O682" s="204" t="s">
        <v>858</v>
      </c>
      <c r="P682" s="204" t="s">
        <v>859</v>
      </c>
      <c r="Q682" s="204" t="s">
        <v>1618</v>
      </c>
      <c r="R682" s="204">
        <v>0</v>
      </c>
      <c r="S682" s="204">
        <v>0</v>
      </c>
      <c r="T682" s="204">
        <v>2</v>
      </c>
      <c r="U682" s="204">
        <v>1</v>
      </c>
      <c r="V682" s="204">
        <v>0</v>
      </c>
      <c r="W682" s="204">
        <v>0</v>
      </c>
      <c r="X682" s="204">
        <v>0</v>
      </c>
      <c r="Y682" s="204">
        <v>0</v>
      </c>
      <c r="Z682" s="204">
        <v>0</v>
      </c>
      <c r="AA682" s="204">
        <v>0</v>
      </c>
      <c r="AB682" s="204">
        <v>0</v>
      </c>
      <c r="AC682" s="204">
        <v>0</v>
      </c>
      <c r="AD682" s="204">
        <v>0</v>
      </c>
      <c r="AE682" s="204">
        <v>0</v>
      </c>
      <c r="AF682" s="204">
        <v>0</v>
      </c>
      <c r="AG682" s="204">
        <v>0</v>
      </c>
      <c r="AH682" s="204">
        <v>0</v>
      </c>
      <c r="AI682" s="204">
        <v>0</v>
      </c>
      <c r="AJ682" s="204"/>
      <c r="AK682" s="204"/>
      <c r="AL682" s="204"/>
      <c r="AM682" s="204"/>
      <c r="AN682" s="204"/>
      <c r="AO682" s="204"/>
      <c r="AP682" s="204"/>
      <c r="AQ682" s="204"/>
      <c r="AR682" s="204"/>
      <c r="AS682" s="204"/>
      <c r="AT682" s="204"/>
      <c r="AU682" s="204"/>
      <c r="AV682" s="204"/>
      <c r="AW682" s="204"/>
      <c r="AX682" s="204"/>
      <c r="AY682" s="204" t="str">
        <f t="shared" si="191"/>
        <v/>
      </c>
      <c r="AZ682" s="204" t="str">
        <f>IF(COUNTIF(AY:AY,AY682)=1,AY682,IF(AND(COUNTIF(AY:AY,AY682)&gt;1,COUNTIF(AZ$2:AZ681,AY682)&gt;=1),"",AY682))</f>
        <v/>
      </c>
      <c r="BA682" s="204" t="str">
        <v/>
      </c>
      <c r="BB682" s="204" t="str">
        <f>IF(BA682="","",MAX(BB$2:BB681)+1)</f>
        <v/>
      </c>
      <c r="BC682" s="204"/>
      <c r="BD682" s="204"/>
      <c r="BE682" s="204"/>
      <c r="BF682" s="204"/>
      <c r="BG682" s="204"/>
      <c r="BH682" s="204"/>
      <c r="BI682" s="204"/>
      <c r="BJ682" s="204"/>
      <c r="BK682" s="204"/>
      <c r="BL682" s="204"/>
      <c r="BM682" s="204"/>
      <c r="BN682" s="204"/>
      <c r="BO682" s="204"/>
      <c r="BP682" s="204"/>
      <c r="BQ682" s="204"/>
      <c r="BR682" s="204"/>
      <c r="BS682" s="204"/>
      <c r="BT682" s="204"/>
      <c r="BU682" s="104"/>
      <c r="BV682" s="202"/>
      <c r="BX682"/>
      <c r="BY682"/>
      <c r="BZ682"/>
      <c r="CA682"/>
      <c r="CB682"/>
      <c r="CD682"/>
      <c r="CO682" s="202">
        <v>681</v>
      </c>
    </row>
    <row r="683" spans="1:93" x14ac:dyDescent="0.25">
      <c r="A683" s="203" t="s">
        <v>3215</v>
      </c>
      <c r="B683" s="204" t="s">
        <v>3216</v>
      </c>
      <c r="C683" s="204" t="s">
        <v>2084</v>
      </c>
      <c r="D683" s="210" t="s">
        <v>947</v>
      </c>
      <c r="E683" s="204" t="s">
        <v>906</v>
      </c>
      <c r="F683" s="204" t="s">
        <v>3217</v>
      </c>
      <c r="G683" s="204" t="s">
        <v>908</v>
      </c>
      <c r="H683" s="204" t="s">
        <v>955</v>
      </c>
      <c r="I683" s="204" t="s">
        <v>910</v>
      </c>
      <c r="J683" s="204" t="s">
        <v>2559</v>
      </c>
      <c r="K683" s="204" t="s">
        <v>2559</v>
      </c>
      <c r="L683" s="204" t="s">
        <v>2904</v>
      </c>
      <c r="M683" s="204" t="s">
        <v>213</v>
      </c>
      <c r="N683" s="204" t="s">
        <v>966</v>
      </c>
      <c r="O683" s="204" t="s">
        <v>918</v>
      </c>
      <c r="P683" s="204" t="s">
        <v>859</v>
      </c>
      <c r="Q683" s="204" t="s">
        <v>1618</v>
      </c>
      <c r="R683" s="204">
        <v>0</v>
      </c>
      <c r="S683" s="204">
        <v>0</v>
      </c>
      <c r="T683" s="204">
        <v>2</v>
      </c>
      <c r="U683" s="204">
        <v>21</v>
      </c>
      <c r="V683" s="204">
        <v>0</v>
      </c>
      <c r="W683" s="204">
        <v>0</v>
      </c>
      <c r="X683" s="204">
        <v>0</v>
      </c>
      <c r="Y683" s="204">
        <v>0</v>
      </c>
      <c r="Z683" s="204">
        <v>0</v>
      </c>
      <c r="AA683" s="204">
        <v>0</v>
      </c>
      <c r="AB683" s="204">
        <v>0</v>
      </c>
      <c r="AC683" s="204">
        <v>0</v>
      </c>
      <c r="AD683" s="204">
        <v>0</v>
      </c>
      <c r="AE683" s="204">
        <v>0</v>
      </c>
      <c r="AF683" s="204">
        <v>0</v>
      </c>
      <c r="AG683" s="204">
        <v>0</v>
      </c>
      <c r="AH683" s="204">
        <v>0</v>
      </c>
      <c r="AI683" s="204">
        <v>0</v>
      </c>
      <c r="AJ683" s="204"/>
      <c r="AK683" s="204"/>
      <c r="AL683" s="204"/>
      <c r="AM683" s="204"/>
      <c r="AN683" s="204"/>
      <c r="AO683" s="204"/>
      <c r="AP683" s="204"/>
      <c r="AQ683" s="204"/>
      <c r="AR683" s="204"/>
      <c r="AS683" s="204"/>
      <c r="AT683" s="204"/>
      <c r="AU683" s="204"/>
      <c r="AV683" s="204"/>
      <c r="AW683" s="204"/>
      <c r="AX683" s="204"/>
      <c r="AY683" s="204" t="str">
        <f t="shared" si="191"/>
        <v/>
      </c>
      <c r="AZ683" s="204" t="str">
        <f>IF(COUNTIF(AY:AY,AY683)=1,AY683,IF(AND(COUNTIF(AY:AY,AY683)&gt;1,COUNTIF(AZ$2:AZ682,AY683)&gt;=1),"",AY683))</f>
        <v/>
      </c>
      <c r="BA683" s="204" t="str">
        <v/>
      </c>
      <c r="BB683" s="204" t="str">
        <f>IF(BA683="","",MAX(BB$2:BB682)+1)</f>
        <v/>
      </c>
      <c r="BC683" s="204"/>
      <c r="BD683" s="204"/>
      <c r="BE683" s="204"/>
      <c r="BF683" s="204"/>
      <c r="BG683" s="204"/>
      <c r="BH683" s="204"/>
      <c r="BI683" s="204"/>
      <c r="BJ683" s="204"/>
      <c r="BK683" s="204"/>
      <c r="BL683" s="204"/>
      <c r="BM683" s="204"/>
      <c r="BN683" s="204"/>
      <c r="BO683" s="204"/>
      <c r="BP683" s="204"/>
      <c r="BQ683" s="204"/>
      <c r="BR683" s="204"/>
      <c r="BS683" s="204"/>
      <c r="BT683" s="204"/>
      <c r="BU683" s="104"/>
      <c r="BV683" s="202"/>
      <c r="BX683"/>
      <c r="BY683"/>
      <c r="BZ683"/>
      <c r="CA683"/>
      <c r="CB683"/>
      <c r="CD683"/>
      <c r="CO683" s="202">
        <v>682</v>
      </c>
    </row>
    <row r="684" spans="1:93" x14ac:dyDescent="0.25">
      <c r="A684" s="203" t="s">
        <v>3215</v>
      </c>
      <c r="B684" s="204" t="s">
        <v>3218</v>
      </c>
      <c r="C684" s="204" t="s">
        <v>2081</v>
      </c>
      <c r="D684" s="210" t="s">
        <v>851</v>
      </c>
      <c r="E684" s="204" t="s">
        <v>906</v>
      </c>
      <c r="F684" s="204" t="s">
        <v>3217</v>
      </c>
      <c r="G684" s="204" t="s">
        <v>908</v>
      </c>
      <c r="H684" s="204" t="s">
        <v>955</v>
      </c>
      <c r="I684" s="204" t="s">
        <v>910</v>
      </c>
      <c r="J684" s="204" t="s">
        <v>2559</v>
      </c>
      <c r="K684" s="204" t="s">
        <v>2559</v>
      </c>
      <c r="L684" s="204" t="s">
        <v>2904</v>
      </c>
      <c r="M684" s="204" t="s">
        <v>213</v>
      </c>
      <c r="N684" s="204" t="s">
        <v>966</v>
      </c>
      <c r="O684" s="204" t="s">
        <v>918</v>
      </c>
      <c r="P684" s="204" t="s">
        <v>859</v>
      </c>
      <c r="Q684" s="204" t="s">
        <v>1137</v>
      </c>
      <c r="R684" s="204">
        <v>0</v>
      </c>
      <c r="S684" s="204">
        <v>0</v>
      </c>
      <c r="T684" s="204">
        <v>2</v>
      </c>
      <c r="U684" s="204">
        <v>21</v>
      </c>
      <c r="V684" s="204">
        <v>0</v>
      </c>
      <c r="W684" s="204">
        <v>0</v>
      </c>
      <c r="X684" s="204">
        <v>0</v>
      </c>
      <c r="Y684" s="204">
        <v>0</v>
      </c>
      <c r="Z684" s="204">
        <v>0</v>
      </c>
      <c r="AA684" s="204">
        <v>0</v>
      </c>
      <c r="AB684" s="204">
        <v>0</v>
      </c>
      <c r="AC684" s="204">
        <v>0</v>
      </c>
      <c r="AD684" s="204">
        <v>0</v>
      </c>
      <c r="AE684" s="204">
        <v>0</v>
      </c>
      <c r="AF684" s="204">
        <v>0</v>
      </c>
      <c r="AG684" s="204">
        <v>0</v>
      </c>
      <c r="AH684" s="204">
        <v>0</v>
      </c>
      <c r="AI684" s="204">
        <v>0</v>
      </c>
      <c r="AJ684" s="204"/>
      <c r="AK684" s="204"/>
      <c r="AL684" s="204"/>
      <c r="AM684" s="204"/>
      <c r="AN684" s="204"/>
      <c r="AO684" s="204"/>
      <c r="AP684" s="204"/>
      <c r="AQ684" s="204"/>
      <c r="AR684" s="204"/>
      <c r="AS684" s="204"/>
      <c r="AT684" s="204"/>
      <c r="AU684" s="204"/>
      <c r="AV684" s="204"/>
      <c r="AW684" s="204"/>
      <c r="AX684" s="204"/>
      <c r="AY684" s="204" t="str">
        <f t="shared" si="191"/>
        <v/>
      </c>
      <c r="AZ684" s="204" t="str">
        <f>IF(COUNTIF(AY:AY,AY684)=1,AY684,IF(AND(COUNTIF(AY:AY,AY684)&gt;1,COUNTIF(AZ$2:AZ683,AY684)&gt;=1),"",AY684))</f>
        <v/>
      </c>
      <c r="BA684" s="204" t="str">
        <v/>
      </c>
      <c r="BB684" s="204" t="str">
        <f>IF(BA684="","",MAX(BB$2:BB683)+1)</f>
        <v/>
      </c>
      <c r="BC684" s="204"/>
      <c r="BD684" s="204"/>
      <c r="BE684" s="204"/>
      <c r="BF684" s="204"/>
      <c r="BG684" s="204"/>
      <c r="BH684" s="204"/>
      <c r="BI684" s="204"/>
      <c r="BJ684" s="204"/>
      <c r="BK684" s="204"/>
      <c r="BL684" s="204"/>
      <c r="BM684" s="204"/>
      <c r="BN684" s="204"/>
      <c r="BO684" s="204"/>
      <c r="BP684" s="204"/>
      <c r="BQ684" s="204"/>
      <c r="BR684" s="204"/>
      <c r="BS684" s="204"/>
      <c r="BT684" s="204"/>
      <c r="BU684" s="104"/>
      <c r="BV684" s="202"/>
      <c r="BX684"/>
      <c r="BY684"/>
      <c r="BZ684"/>
      <c r="CA684"/>
      <c r="CB684"/>
      <c r="CD684"/>
      <c r="CO684" s="202">
        <v>683</v>
      </c>
    </row>
    <row r="685" spans="1:93" x14ac:dyDescent="0.25">
      <c r="A685" s="203" t="s">
        <v>3215</v>
      </c>
      <c r="B685" s="204" t="s">
        <v>3219</v>
      </c>
      <c r="C685" s="204" t="s">
        <v>3214</v>
      </c>
      <c r="D685" s="210" t="s">
        <v>863</v>
      </c>
      <c r="E685" s="204" t="s">
        <v>906</v>
      </c>
      <c r="F685" s="204" t="s">
        <v>3217</v>
      </c>
      <c r="G685" s="204" t="s">
        <v>908</v>
      </c>
      <c r="H685" s="204" t="s">
        <v>955</v>
      </c>
      <c r="I685" s="204" t="s">
        <v>910</v>
      </c>
      <c r="J685" s="204" t="s">
        <v>2559</v>
      </c>
      <c r="K685" s="204" t="s">
        <v>2559</v>
      </c>
      <c r="L685" s="204" t="s">
        <v>2904</v>
      </c>
      <c r="M685" s="204" t="s">
        <v>213</v>
      </c>
      <c r="N685" s="204" t="s">
        <v>966</v>
      </c>
      <c r="O685" s="204" t="s">
        <v>918</v>
      </c>
      <c r="P685" s="204" t="s">
        <v>859</v>
      </c>
      <c r="Q685" s="204" t="s">
        <v>983</v>
      </c>
      <c r="R685" s="204">
        <v>0</v>
      </c>
      <c r="S685" s="204">
        <v>0</v>
      </c>
      <c r="T685" s="204">
        <v>2</v>
      </c>
      <c r="U685" s="204">
        <v>21</v>
      </c>
      <c r="V685" s="204">
        <v>0</v>
      </c>
      <c r="W685" s="204">
        <v>0</v>
      </c>
      <c r="X685" s="204">
        <v>0</v>
      </c>
      <c r="Y685" s="204">
        <v>0</v>
      </c>
      <c r="Z685" s="204">
        <v>0</v>
      </c>
      <c r="AA685" s="204">
        <v>0</v>
      </c>
      <c r="AB685" s="204">
        <v>0</v>
      </c>
      <c r="AC685" s="204">
        <v>0</v>
      </c>
      <c r="AD685" s="204">
        <v>0</v>
      </c>
      <c r="AE685" s="204">
        <v>0</v>
      </c>
      <c r="AF685" s="204">
        <v>0</v>
      </c>
      <c r="AG685" s="204">
        <v>0</v>
      </c>
      <c r="AH685" s="204">
        <v>0</v>
      </c>
      <c r="AI685" s="204">
        <v>0</v>
      </c>
      <c r="AJ685" s="204"/>
      <c r="AK685" s="204"/>
      <c r="AL685" s="204"/>
      <c r="AM685" s="204"/>
      <c r="AN685" s="204"/>
      <c r="AO685" s="204"/>
      <c r="AP685" s="204"/>
      <c r="AQ685" s="204"/>
      <c r="AR685" s="204"/>
      <c r="AS685" s="204"/>
      <c r="AT685" s="204"/>
      <c r="AU685" s="204"/>
      <c r="AV685" s="204"/>
      <c r="AW685" s="204"/>
      <c r="AX685" s="204"/>
      <c r="AY685" s="204" t="str">
        <f t="shared" si="191"/>
        <v/>
      </c>
      <c r="AZ685" s="204" t="str">
        <f>IF(COUNTIF(AY:AY,AY685)=1,AY685,IF(AND(COUNTIF(AY:AY,AY685)&gt;1,COUNTIF(AZ$2:AZ684,AY685)&gt;=1),"",AY685))</f>
        <v/>
      </c>
      <c r="BA685" s="204" t="str">
        <v/>
      </c>
      <c r="BB685" s="204" t="str">
        <f>IF(BA685="","",MAX(BB$2:BB684)+1)</f>
        <v/>
      </c>
      <c r="BC685" s="204"/>
      <c r="BD685" s="204"/>
      <c r="BE685" s="204"/>
      <c r="BF685" s="204"/>
      <c r="BG685" s="204"/>
      <c r="BH685" s="204"/>
      <c r="BI685" s="204"/>
      <c r="BJ685" s="204"/>
      <c r="BK685" s="204"/>
      <c r="BL685" s="204"/>
      <c r="BM685" s="204"/>
      <c r="BN685" s="204"/>
      <c r="BO685" s="204"/>
      <c r="BP685" s="204"/>
      <c r="BQ685" s="204"/>
      <c r="BR685" s="204"/>
      <c r="BS685" s="204"/>
      <c r="BT685" s="204"/>
      <c r="BU685" s="104"/>
      <c r="BV685" s="202"/>
      <c r="BX685"/>
      <c r="BY685"/>
      <c r="BZ685"/>
      <c r="CA685"/>
      <c r="CB685"/>
      <c r="CD685"/>
      <c r="CO685" s="202">
        <v>684</v>
      </c>
    </row>
    <row r="686" spans="1:93" x14ac:dyDescent="0.25">
      <c r="A686" s="203" t="s">
        <v>3209</v>
      </c>
      <c r="B686" s="204" t="s">
        <v>3210</v>
      </c>
      <c r="C686" s="204" t="s">
        <v>2084</v>
      </c>
      <c r="D686" s="210" t="s">
        <v>947</v>
      </c>
      <c r="E686" s="204" t="s">
        <v>906</v>
      </c>
      <c r="F686" s="204" t="s">
        <v>3211</v>
      </c>
      <c r="G686" s="204" t="s">
        <v>908</v>
      </c>
      <c r="H686" s="204" t="s">
        <v>909</v>
      </c>
      <c r="I686" s="204" t="s">
        <v>910</v>
      </c>
      <c r="J686" s="204" t="s">
        <v>2559</v>
      </c>
      <c r="K686" s="204" t="s">
        <v>2559</v>
      </c>
      <c r="L686" s="204" t="s">
        <v>2904</v>
      </c>
      <c r="M686" s="204" t="s">
        <v>213</v>
      </c>
      <c r="N686" s="204" t="s">
        <v>983</v>
      </c>
      <c r="O686" s="204" t="s">
        <v>918</v>
      </c>
      <c r="P686" s="204" t="s">
        <v>859</v>
      </c>
      <c r="Q686" s="204" t="s">
        <v>979</v>
      </c>
      <c r="R686" s="204">
        <v>0</v>
      </c>
      <c r="S686" s="204">
        <v>0</v>
      </c>
      <c r="T686" s="204">
        <v>2</v>
      </c>
      <c r="U686" s="204">
        <v>21</v>
      </c>
      <c r="V686" s="204">
        <v>0</v>
      </c>
      <c r="W686" s="204">
        <v>0</v>
      </c>
      <c r="X686" s="204">
        <v>0</v>
      </c>
      <c r="Y686" s="204">
        <v>0</v>
      </c>
      <c r="Z686" s="204">
        <v>0</v>
      </c>
      <c r="AA686" s="204">
        <v>0</v>
      </c>
      <c r="AB686" s="204">
        <v>0</v>
      </c>
      <c r="AC686" s="204">
        <v>0</v>
      </c>
      <c r="AD686" s="204">
        <v>0</v>
      </c>
      <c r="AE686" s="204">
        <v>0</v>
      </c>
      <c r="AF686" s="204">
        <v>0</v>
      </c>
      <c r="AG686" s="204">
        <v>0</v>
      </c>
      <c r="AH686" s="204">
        <v>0</v>
      </c>
      <c r="AI686" s="204">
        <v>0</v>
      </c>
      <c r="AJ686" s="204"/>
      <c r="AK686" s="204"/>
      <c r="AL686" s="204"/>
      <c r="AM686" s="204"/>
      <c r="AN686" s="204"/>
      <c r="AO686" s="204"/>
      <c r="AP686" s="204"/>
      <c r="AQ686" s="204"/>
      <c r="AR686" s="204"/>
      <c r="AS686" s="204"/>
      <c r="AT686" s="204"/>
      <c r="AU686" s="204"/>
      <c r="AV686" s="204"/>
      <c r="AW686" s="204"/>
      <c r="AX686" s="204"/>
      <c r="AY686" s="204" t="str">
        <f t="shared" si="191"/>
        <v/>
      </c>
      <c r="AZ686" s="204" t="str">
        <f>IF(COUNTIF(AY:AY,AY686)=1,AY686,IF(AND(COUNTIF(AY:AY,AY686)&gt;1,COUNTIF(AZ$2:AZ685,AY686)&gt;=1),"",AY686))</f>
        <v/>
      </c>
      <c r="BA686" s="204" t="str">
        <v/>
      </c>
      <c r="BB686" s="204" t="str">
        <f>IF(BA686="","",MAX(BB$2:BB685)+1)</f>
        <v/>
      </c>
      <c r="BC686" s="204"/>
      <c r="BD686" s="204"/>
      <c r="BE686" s="204"/>
      <c r="BF686" s="204"/>
      <c r="BG686" s="204"/>
      <c r="BH686" s="204"/>
      <c r="BI686" s="204"/>
      <c r="BJ686" s="204"/>
      <c r="BK686" s="204"/>
      <c r="BL686" s="204"/>
      <c r="BM686" s="204"/>
      <c r="BN686" s="204"/>
      <c r="BO686" s="204"/>
      <c r="BP686" s="204"/>
      <c r="BQ686" s="204"/>
      <c r="BR686" s="204"/>
      <c r="BS686" s="204"/>
      <c r="BT686" s="204"/>
      <c r="BU686" s="104"/>
      <c r="BV686" s="202"/>
      <c r="BX686"/>
      <c r="BY686"/>
      <c r="BZ686"/>
      <c r="CA686"/>
      <c r="CB686"/>
      <c r="CD686"/>
      <c r="CO686" s="202">
        <v>685</v>
      </c>
    </row>
    <row r="687" spans="1:93" x14ac:dyDescent="0.25">
      <c r="A687" s="203" t="s">
        <v>3209</v>
      </c>
      <c r="B687" s="204" t="s">
        <v>3212</v>
      </c>
      <c r="C687" s="204" t="s">
        <v>2081</v>
      </c>
      <c r="D687" s="210" t="s">
        <v>851</v>
      </c>
      <c r="E687" s="204" t="s">
        <v>906</v>
      </c>
      <c r="F687" s="204" t="s">
        <v>3211</v>
      </c>
      <c r="G687" s="204" t="s">
        <v>908</v>
      </c>
      <c r="H687" s="204" t="s">
        <v>909</v>
      </c>
      <c r="I687" s="204" t="s">
        <v>910</v>
      </c>
      <c r="J687" s="204" t="s">
        <v>2559</v>
      </c>
      <c r="K687" s="204" t="s">
        <v>2559</v>
      </c>
      <c r="L687" s="204" t="s">
        <v>2904</v>
      </c>
      <c r="M687" s="204" t="s">
        <v>213</v>
      </c>
      <c r="N687" s="204" t="s">
        <v>983</v>
      </c>
      <c r="O687" s="204" t="s">
        <v>918</v>
      </c>
      <c r="P687" s="204" t="s">
        <v>859</v>
      </c>
      <c r="Q687" s="204" t="s">
        <v>919</v>
      </c>
      <c r="R687" s="204">
        <v>0</v>
      </c>
      <c r="S687" s="204">
        <v>0</v>
      </c>
      <c r="T687" s="204">
        <v>2</v>
      </c>
      <c r="U687" s="204">
        <v>21</v>
      </c>
      <c r="V687" s="204">
        <v>0</v>
      </c>
      <c r="W687" s="204">
        <v>0</v>
      </c>
      <c r="X687" s="204">
        <v>0</v>
      </c>
      <c r="Y687" s="204">
        <v>0</v>
      </c>
      <c r="Z687" s="204">
        <v>0</v>
      </c>
      <c r="AA687" s="204">
        <v>0</v>
      </c>
      <c r="AB687" s="204">
        <v>0</v>
      </c>
      <c r="AC687" s="204">
        <v>0</v>
      </c>
      <c r="AD687" s="204">
        <v>0</v>
      </c>
      <c r="AE687" s="204">
        <v>0</v>
      </c>
      <c r="AF687" s="204">
        <v>0</v>
      </c>
      <c r="AG687" s="204">
        <v>0</v>
      </c>
      <c r="AH687" s="204">
        <v>0</v>
      </c>
      <c r="AI687" s="204">
        <v>0</v>
      </c>
      <c r="AJ687" s="204"/>
      <c r="AK687" s="204"/>
      <c r="AL687" s="204"/>
      <c r="AM687" s="204"/>
      <c r="AN687" s="204"/>
      <c r="AO687" s="204"/>
      <c r="AP687" s="204"/>
      <c r="AQ687" s="204"/>
      <c r="AR687" s="204"/>
      <c r="AS687" s="204"/>
      <c r="AT687" s="204"/>
      <c r="AU687" s="204"/>
      <c r="AV687" s="204"/>
      <c r="AW687" s="204"/>
      <c r="AX687" s="204"/>
      <c r="AY687" s="204" t="str">
        <f t="shared" si="191"/>
        <v/>
      </c>
      <c r="AZ687" s="204" t="str">
        <f>IF(COUNTIF(AY:AY,AY687)=1,AY687,IF(AND(COUNTIF(AY:AY,AY687)&gt;1,COUNTIF(AZ$2:AZ686,AY687)&gt;=1),"",AY687))</f>
        <v/>
      </c>
      <c r="BA687" s="204" t="str">
        <v/>
      </c>
      <c r="BB687" s="204" t="str">
        <f>IF(BA687="","",MAX(BB$2:BB686)+1)</f>
        <v/>
      </c>
      <c r="BC687" s="204"/>
      <c r="BD687" s="204"/>
      <c r="BE687" s="204"/>
      <c r="BF687" s="204"/>
      <c r="BG687" s="204"/>
      <c r="BH687" s="204"/>
      <c r="BI687" s="204"/>
      <c r="BJ687" s="204"/>
      <c r="BK687" s="204"/>
      <c r="BL687" s="204"/>
      <c r="BM687" s="204"/>
      <c r="BN687" s="204"/>
      <c r="BO687" s="204"/>
      <c r="BP687" s="204"/>
      <c r="BQ687" s="204"/>
      <c r="BR687" s="204"/>
      <c r="BS687" s="204"/>
      <c r="BT687" s="204"/>
      <c r="BU687" s="104"/>
      <c r="BV687" s="202"/>
      <c r="BX687"/>
      <c r="BY687"/>
      <c r="BZ687"/>
      <c r="CA687"/>
      <c r="CB687"/>
      <c r="CD687"/>
      <c r="CO687" s="202">
        <v>686</v>
      </c>
    </row>
    <row r="688" spans="1:93" x14ac:dyDescent="0.25">
      <c r="A688" s="203" t="s">
        <v>3209</v>
      </c>
      <c r="B688" s="204" t="s">
        <v>3213</v>
      </c>
      <c r="C688" s="204" t="s">
        <v>3214</v>
      </c>
      <c r="D688" s="210" t="s">
        <v>863</v>
      </c>
      <c r="E688" s="204" t="s">
        <v>906</v>
      </c>
      <c r="F688" s="204" t="s">
        <v>3211</v>
      </c>
      <c r="G688" s="204" t="s">
        <v>908</v>
      </c>
      <c r="H688" s="204" t="s">
        <v>909</v>
      </c>
      <c r="I688" s="204" t="s">
        <v>910</v>
      </c>
      <c r="J688" s="204" t="s">
        <v>2559</v>
      </c>
      <c r="K688" s="204" t="s">
        <v>2559</v>
      </c>
      <c r="L688" s="204" t="s">
        <v>2904</v>
      </c>
      <c r="M688" s="204" t="s">
        <v>213</v>
      </c>
      <c r="N688" s="204" t="s">
        <v>983</v>
      </c>
      <c r="O688" s="204" t="s">
        <v>918</v>
      </c>
      <c r="P688" s="204" t="s">
        <v>859</v>
      </c>
      <c r="Q688" s="204" t="s">
        <v>1240</v>
      </c>
      <c r="R688" s="204">
        <v>0</v>
      </c>
      <c r="S688" s="204">
        <v>0</v>
      </c>
      <c r="T688" s="204">
        <v>2</v>
      </c>
      <c r="U688" s="204">
        <v>21</v>
      </c>
      <c r="V688" s="204">
        <v>0</v>
      </c>
      <c r="W688" s="204">
        <v>0</v>
      </c>
      <c r="X688" s="204">
        <v>0</v>
      </c>
      <c r="Y688" s="204">
        <v>0</v>
      </c>
      <c r="Z688" s="204">
        <v>0</v>
      </c>
      <c r="AA688" s="204">
        <v>0</v>
      </c>
      <c r="AB688" s="204">
        <v>0</v>
      </c>
      <c r="AC688" s="204">
        <v>0</v>
      </c>
      <c r="AD688" s="204">
        <v>0</v>
      </c>
      <c r="AE688" s="204">
        <v>0</v>
      </c>
      <c r="AF688" s="204">
        <v>0</v>
      </c>
      <c r="AG688" s="204">
        <v>0</v>
      </c>
      <c r="AH688" s="204">
        <v>0</v>
      </c>
      <c r="AI688" s="204">
        <v>0</v>
      </c>
      <c r="AJ688" s="204"/>
      <c r="AK688" s="204"/>
      <c r="AL688" s="204"/>
      <c r="AM688" s="204"/>
      <c r="AN688" s="204"/>
      <c r="AO688" s="204"/>
      <c r="AP688" s="204"/>
      <c r="AQ688" s="204"/>
      <c r="AR688" s="204"/>
      <c r="AS688" s="204"/>
      <c r="AT688" s="204"/>
      <c r="AU688" s="204"/>
      <c r="AV688" s="204"/>
      <c r="AW688" s="204"/>
      <c r="AX688" s="204"/>
      <c r="AY688" s="204" t="str">
        <f t="shared" si="191"/>
        <v/>
      </c>
      <c r="AZ688" s="204" t="str">
        <f>IF(COUNTIF(AY:AY,AY688)=1,AY688,IF(AND(COUNTIF(AY:AY,AY688)&gt;1,COUNTIF(AZ$2:AZ687,AY688)&gt;=1),"",AY688))</f>
        <v/>
      </c>
      <c r="BA688" s="204" t="str">
        <v/>
      </c>
      <c r="BB688" s="204" t="str">
        <f>IF(BA688="","",MAX(BB$2:BB687)+1)</f>
        <v/>
      </c>
      <c r="BC688" s="204"/>
      <c r="BD688" s="204"/>
      <c r="BE688" s="204"/>
      <c r="BF688" s="204"/>
      <c r="BG688" s="204"/>
      <c r="BH688" s="204"/>
      <c r="BI688" s="204"/>
      <c r="BJ688" s="204"/>
      <c r="BK688" s="204"/>
      <c r="BL688" s="204"/>
      <c r="BM688" s="204"/>
      <c r="BN688" s="204"/>
      <c r="BO688" s="204"/>
      <c r="BP688" s="204"/>
      <c r="BQ688" s="204"/>
      <c r="BR688" s="204"/>
      <c r="BS688" s="204"/>
      <c r="BT688" s="204"/>
      <c r="BU688" s="104"/>
      <c r="BV688" s="202"/>
      <c r="BX688"/>
      <c r="BY688"/>
      <c r="BZ688"/>
      <c r="CA688"/>
      <c r="CB688"/>
      <c r="CD688"/>
      <c r="CO688" s="202">
        <v>687</v>
      </c>
    </row>
    <row r="689" spans="1:93" x14ac:dyDescent="0.25">
      <c r="A689" s="203" t="s">
        <v>3220</v>
      </c>
      <c r="B689" s="204" t="s">
        <v>3221</v>
      </c>
      <c r="C689" s="204" t="s">
        <v>3222</v>
      </c>
      <c r="D689" s="210" t="s">
        <v>881</v>
      </c>
      <c r="E689" s="204" t="s">
        <v>906</v>
      </c>
      <c r="F689" s="204" t="s">
        <v>3223</v>
      </c>
      <c r="G689" s="204" t="s">
        <v>908</v>
      </c>
      <c r="H689" s="204" t="s">
        <v>955</v>
      </c>
      <c r="I689" s="204" t="s">
        <v>910</v>
      </c>
      <c r="J689" s="204" t="s">
        <v>2559</v>
      </c>
      <c r="K689" s="204" t="s">
        <v>2559</v>
      </c>
      <c r="L689" s="204" t="s">
        <v>2904</v>
      </c>
      <c r="M689" s="204" t="s">
        <v>213</v>
      </c>
      <c r="N689" s="204" t="s">
        <v>1039</v>
      </c>
      <c r="O689" s="204" t="s">
        <v>918</v>
      </c>
      <c r="P689" s="204" t="s">
        <v>859</v>
      </c>
      <c r="Q689" s="204" t="s">
        <v>3224</v>
      </c>
      <c r="R689" s="204">
        <v>0</v>
      </c>
      <c r="S689" s="204">
        <v>0</v>
      </c>
      <c r="T689" s="204">
        <v>2</v>
      </c>
      <c r="U689" s="204">
        <v>21</v>
      </c>
      <c r="V689" s="204">
        <v>0</v>
      </c>
      <c r="W689" s="204">
        <v>0</v>
      </c>
      <c r="X689" s="204">
        <v>0</v>
      </c>
      <c r="Y689" s="204">
        <v>0</v>
      </c>
      <c r="Z689" s="204">
        <v>0</v>
      </c>
      <c r="AA689" s="204">
        <v>0</v>
      </c>
      <c r="AB689" s="204">
        <v>0</v>
      </c>
      <c r="AC689" s="204">
        <v>0</v>
      </c>
      <c r="AD689" s="204">
        <v>0</v>
      </c>
      <c r="AE689" s="204">
        <v>0</v>
      </c>
      <c r="AF689" s="204">
        <v>0</v>
      </c>
      <c r="AG689" s="204">
        <v>0</v>
      </c>
      <c r="AH689" s="204">
        <v>0</v>
      </c>
      <c r="AI689" s="204">
        <v>0</v>
      </c>
      <c r="AJ689" s="204"/>
      <c r="AK689" s="204"/>
      <c r="AL689" s="204"/>
      <c r="AM689" s="204"/>
      <c r="AN689" s="204"/>
      <c r="AO689" s="204"/>
      <c r="AP689" s="204"/>
      <c r="AQ689" s="204"/>
      <c r="AR689" s="204"/>
      <c r="AS689" s="204"/>
      <c r="AT689" s="204"/>
      <c r="AU689" s="204"/>
      <c r="AV689" s="204"/>
      <c r="AW689" s="204"/>
      <c r="AX689" s="204"/>
      <c r="AY689" s="204" t="str">
        <f t="shared" si="191"/>
        <v/>
      </c>
      <c r="AZ689" s="204" t="str">
        <f>IF(COUNTIF(AY:AY,AY689)=1,AY689,IF(AND(COUNTIF(AY:AY,AY689)&gt;1,COUNTIF(AZ$2:AZ688,AY689)&gt;=1),"",AY689))</f>
        <v/>
      </c>
      <c r="BA689" s="204" t="str">
        <v/>
      </c>
      <c r="BB689" s="204" t="str">
        <f>IF(BA689="","",MAX(BB$2:BB688)+1)</f>
        <v/>
      </c>
      <c r="BC689" s="204"/>
      <c r="BD689" s="204"/>
      <c r="BE689" s="204"/>
      <c r="BF689" s="204"/>
      <c r="BG689" s="204"/>
      <c r="BH689" s="204"/>
      <c r="BI689" s="204"/>
      <c r="BJ689" s="204"/>
      <c r="BK689" s="204"/>
      <c r="BL689" s="204"/>
      <c r="BM689" s="204"/>
      <c r="BN689" s="204"/>
      <c r="BO689" s="204"/>
      <c r="BP689" s="204"/>
      <c r="BQ689" s="204"/>
      <c r="BR689" s="204"/>
      <c r="BS689" s="204"/>
      <c r="BT689" s="204"/>
      <c r="BU689" s="104"/>
      <c r="BV689" s="202"/>
      <c r="BX689"/>
      <c r="BY689"/>
      <c r="BZ689"/>
      <c r="CA689"/>
      <c r="CB689"/>
      <c r="CD689"/>
      <c r="CO689" s="202">
        <v>688</v>
      </c>
    </row>
    <row r="690" spans="1:93" x14ac:dyDescent="0.25">
      <c r="A690" s="203" t="s">
        <v>3220</v>
      </c>
      <c r="B690" s="204" t="s">
        <v>3225</v>
      </c>
      <c r="C690" s="204" t="s">
        <v>3226</v>
      </c>
      <c r="D690" s="210" t="s">
        <v>1295</v>
      </c>
      <c r="E690" s="204" t="s">
        <v>906</v>
      </c>
      <c r="F690" s="204" t="s">
        <v>3223</v>
      </c>
      <c r="G690" s="204" t="s">
        <v>908</v>
      </c>
      <c r="H690" s="204" t="s">
        <v>955</v>
      </c>
      <c r="I690" s="204" t="s">
        <v>910</v>
      </c>
      <c r="J690" s="204" t="s">
        <v>2559</v>
      </c>
      <c r="K690" s="204" t="s">
        <v>2559</v>
      </c>
      <c r="L690" s="204" t="s">
        <v>2904</v>
      </c>
      <c r="M690" s="204" t="s">
        <v>213</v>
      </c>
      <c r="N690" s="204" t="s">
        <v>1039</v>
      </c>
      <c r="O690" s="204" t="s">
        <v>918</v>
      </c>
      <c r="P690" s="204" t="s">
        <v>859</v>
      </c>
      <c r="Q690" s="204" t="s">
        <v>2955</v>
      </c>
      <c r="R690" s="204">
        <v>0</v>
      </c>
      <c r="S690" s="204">
        <v>0</v>
      </c>
      <c r="T690" s="204">
        <v>2</v>
      </c>
      <c r="U690" s="204">
        <v>21</v>
      </c>
      <c r="V690" s="204">
        <v>0</v>
      </c>
      <c r="W690" s="204">
        <v>0</v>
      </c>
      <c r="X690" s="204">
        <v>0</v>
      </c>
      <c r="Y690" s="204">
        <v>0</v>
      </c>
      <c r="Z690" s="204">
        <v>0</v>
      </c>
      <c r="AA690" s="204">
        <v>0</v>
      </c>
      <c r="AB690" s="204">
        <v>0</v>
      </c>
      <c r="AC690" s="204">
        <v>0</v>
      </c>
      <c r="AD690" s="204">
        <v>0</v>
      </c>
      <c r="AE690" s="204">
        <v>0</v>
      </c>
      <c r="AF690" s="204">
        <v>0</v>
      </c>
      <c r="AG690" s="204">
        <v>0</v>
      </c>
      <c r="AH690" s="204">
        <v>0</v>
      </c>
      <c r="AI690" s="204">
        <v>0</v>
      </c>
      <c r="AJ690" s="204"/>
      <c r="AK690" s="204"/>
      <c r="AL690" s="204"/>
      <c r="AM690" s="204"/>
      <c r="AN690" s="204"/>
      <c r="AO690" s="204"/>
      <c r="AP690" s="204"/>
      <c r="AQ690" s="204"/>
      <c r="AR690" s="204"/>
      <c r="AS690" s="204"/>
      <c r="AT690" s="204"/>
      <c r="AU690" s="204"/>
      <c r="AV690" s="204"/>
      <c r="AW690" s="204"/>
      <c r="AX690" s="204"/>
      <c r="AY690" s="204" t="str">
        <f t="shared" si="191"/>
        <v/>
      </c>
      <c r="AZ690" s="204" t="str">
        <f>IF(COUNTIF(AY:AY,AY690)=1,AY690,IF(AND(COUNTIF(AY:AY,AY690)&gt;1,COUNTIF(AZ$2:AZ689,AY690)&gt;=1),"",AY690))</f>
        <v/>
      </c>
      <c r="BA690" s="204" t="str">
        <v/>
      </c>
      <c r="BB690" s="204" t="str">
        <f>IF(BA690="","",MAX(BB$2:BB689)+1)</f>
        <v/>
      </c>
      <c r="BC690" s="204"/>
      <c r="BD690" s="204"/>
      <c r="BE690" s="204"/>
      <c r="BF690" s="204"/>
      <c r="BG690" s="204"/>
      <c r="BH690" s="204"/>
      <c r="BI690" s="204"/>
      <c r="BJ690" s="204"/>
      <c r="BK690" s="204"/>
      <c r="BL690" s="204"/>
      <c r="BM690" s="204"/>
      <c r="BN690" s="204"/>
      <c r="BO690" s="204"/>
      <c r="BP690" s="204"/>
      <c r="BQ690" s="204"/>
      <c r="BR690" s="204"/>
      <c r="BS690" s="204"/>
      <c r="BT690" s="204"/>
      <c r="BU690" s="104"/>
      <c r="BV690" s="202"/>
      <c r="BX690"/>
      <c r="BY690"/>
      <c r="BZ690"/>
      <c r="CA690"/>
      <c r="CB690"/>
      <c r="CD690"/>
      <c r="CO690" s="202">
        <v>689</v>
      </c>
    </row>
    <row r="691" spans="1:93" x14ac:dyDescent="0.25">
      <c r="A691" s="203" t="s">
        <v>3220</v>
      </c>
      <c r="B691" s="204" t="s">
        <v>3227</v>
      </c>
      <c r="C691" s="204" t="s">
        <v>3228</v>
      </c>
      <c r="D691" s="210" t="s">
        <v>1327</v>
      </c>
      <c r="E691" s="204" t="s">
        <v>906</v>
      </c>
      <c r="F691" s="204" t="s">
        <v>3223</v>
      </c>
      <c r="G691" s="204" t="s">
        <v>908</v>
      </c>
      <c r="H691" s="204" t="s">
        <v>955</v>
      </c>
      <c r="I691" s="204" t="s">
        <v>910</v>
      </c>
      <c r="J691" s="204" t="s">
        <v>2559</v>
      </c>
      <c r="K691" s="204" t="s">
        <v>2559</v>
      </c>
      <c r="L691" s="204" t="s">
        <v>2904</v>
      </c>
      <c r="M691" s="204" t="s">
        <v>213</v>
      </c>
      <c r="N691" s="204" t="s">
        <v>1039</v>
      </c>
      <c r="O691" s="204" t="s">
        <v>918</v>
      </c>
      <c r="P691" s="204" t="s">
        <v>859</v>
      </c>
      <c r="Q691" s="204" t="s">
        <v>3229</v>
      </c>
      <c r="R691" s="204">
        <v>0</v>
      </c>
      <c r="S691" s="204">
        <v>0</v>
      </c>
      <c r="T691" s="204">
        <v>2</v>
      </c>
      <c r="U691" s="204">
        <v>21</v>
      </c>
      <c r="V691" s="204">
        <v>0</v>
      </c>
      <c r="W691" s="204">
        <v>0</v>
      </c>
      <c r="X691" s="204">
        <v>0</v>
      </c>
      <c r="Y691" s="204">
        <v>0</v>
      </c>
      <c r="Z691" s="204">
        <v>0</v>
      </c>
      <c r="AA691" s="204">
        <v>0</v>
      </c>
      <c r="AB691" s="204">
        <v>0</v>
      </c>
      <c r="AC691" s="204">
        <v>0</v>
      </c>
      <c r="AD691" s="204">
        <v>0</v>
      </c>
      <c r="AE691" s="204">
        <v>0</v>
      </c>
      <c r="AF691" s="204">
        <v>0</v>
      </c>
      <c r="AG691" s="204">
        <v>0</v>
      </c>
      <c r="AH691" s="204">
        <v>0</v>
      </c>
      <c r="AI691" s="204">
        <v>0</v>
      </c>
      <c r="AJ691" s="204"/>
      <c r="AK691" s="204"/>
      <c r="AL691" s="204"/>
      <c r="AM691" s="204"/>
      <c r="AN691" s="204"/>
      <c r="AO691" s="204"/>
      <c r="AP691" s="204"/>
      <c r="AQ691" s="204"/>
      <c r="AR691" s="204"/>
      <c r="AS691" s="204"/>
      <c r="AT691" s="204"/>
      <c r="AU691" s="204"/>
      <c r="AV691" s="204"/>
      <c r="AW691" s="204"/>
      <c r="AX691" s="204"/>
      <c r="AY691" s="204" t="str">
        <f t="shared" si="191"/>
        <v/>
      </c>
      <c r="AZ691" s="204" t="str">
        <f>IF(COUNTIF(AY:AY,AY691)=1,AY691,IF(AND(COUNTIF(AY:AY,AY691)&gt;1,COUNTIF(AZ$2:AZ690,AY691)&gt;=1),"",AY691))</f>
        <v/>
      </c>
      <c r="BA691" s="204" t="str">
        <v/>
      </c>
      <c r="BB691" s="204" t="str">
        <f>IF(BA691="","",MAX(BB$2:BB690)+1)</f>
        <v/>
      </c>
      <c r="BC691" s="204"/>
      <c r="BD691" s="204"/>
      <c r="BE691" s="204"/>
      <c r="BF691" s="204"/>
      <c r="BG691" s="204"/>
      <c r="BH691" s="204"/>
      <c r="BI691" s="204"/>
      <c r="BJ691" s="204"/>
      <c r="BK691" s="204"/>
      <c r="BL691" s="204"/>
      <c r="BM691" s="204"/>
      <c r="BN691" s="204"/>
      <c r="BO691" s="204"/>
      <c r="BP691" s="204"/>
      <c r="BQ691" s="204"/>
      <c r="BR691" s="204"/>
      <c r="BS691" s="204"/>
      <c r="BT691" s="204"/>
      <c r="BU691" s="104"/>
      <c r="BV691" s="202"/>
      <c r="BX691"/>
      <c r="BY691"/>
      <c r="BZ691"/>
      <c r="CA691"/>
      <c r="CB691"/>
      <c r="CD691"/>
      <c r="CO691" s="202">
        <v>690</v>
      </c>
    </row>
    <row r="692" spans="1:93" x14ac:dyDescent="0.25">
      <c r="A692" s="203" t="s">
        <v>3426</v>
      </c>
      <c r="B692" s="204" t="s">
        <v>3427</v>
      </c>
      <c r="C692" s="204" t="s">
        <v>3330</v>
      </c>
      <c r="D692" s="210" t="s">
        <v>868</v>
      </c>
      <c r="E692" s="204" t="s">
        <v>852</v>
      </c>
      <c r="F692" s="204" t="s">
        <v>742</v>
      </c>
      <c r="G692" s="204" t="s">
        <v>853</v>
      </c>
      <c r="H692" s="204" t="s">
        <v>890</v>
      </c>
      <c r="I692" s="204" t="s">
        <v>853</v>
      </c>
      <c r="J692" s="204" t="s">
        <v>2559</v>
      </c>
      <c r="K692" s="204" t="s">
        <v>2559</v>
      </c>
      <c r="L692" s="204" t="s">
        <v>2904</v>
      </c>
      <c r="M692" s="204" t="s">
        <v>213</v>
      </c>
      <c r="N692" s="204" t="s">
        <v>851</v>
      </c>
      <c r="O692" s="204" t="s">
        <v>858</v>
      </c>
      <c r="P692" s="204" t="s">
        <v>859</v>
      </c>
      <c r="Q692" s="204" t="s">
        <v>983</v>
      </c>
      <c r="R692" s="204">
        <v>8</v>
      </c>
      <c r="S692" s="204">
        <v>1</v>
      </c>
      <c r="T692" s="204">
        <v>0</v>
      </c>
      <c r="U692" s="204">
        <v>0</v>
      </c>
      <c r="V692" s="204">
        <v>0</v>
      </c>
      <c r="W692" s="204">
        <v>0</v>
      </c>
      <c r="X692" s="204">
        <v>0</v>
      </c>
      <c r="Y692" s="204">
        <v>0</v>
      </c>
      <c r="Z692" s="204">
        <v>0</v>
      </c>
      <c r="AA692" s="204">
        <v>0</v>
      </c>
      <c r="AB692" s="204">
        <v>0</v>
      </c>
      <c r="AC692" s="204">
        <v>0</v>
      </c>
      <c r="AD692" s="204">
        <v>0</v>
      </c>
      <c r="AE692" s="204">
        <v>0</v>
      </c>
      <c r="AF692" s="204">
        <v>0</v>
      </c>
      <c r="AG692" s="204">
        <v>0</v>
      </c>
      <c r="AH692" s="204">
        <v>0</v>
      </c>
      <c r="AI692" s="204">
        <v>0</v>
      </c>
      <c r="AJ692" s="204"/>
      <c r="AK692" s="204"/>
      <c r="AL692" s="204"/>
      <c r="AM692" s="204"/>
      <c r="AN692" s="204"/>
      <c r="AO692" s="204"/>
      <c r="AP692" s="204"/>
      <c r="AQ692" s="204"/>
      <c r="AR692" s="204"/>
      <c r="AS692" s="204"/>
      <c r="AT692" s="204"/>
      <c r="AU692" s="204"/>
      <c r="AV692" s="204"/>
      <c r="AW692" s="204"/>
      <c r="AX692" s="204"/>
      <c r="AY692" s="204" t="str">
        <f t="shared" si="191"/>
        <v>MARBOCYL S</v>
      </c>
      <c r="AZ692" s="204" t="str">
        <f>IF(COUNTIF(AY:AY,AY692)=1,AY692,IF(AND(COUNTIF(AY:AY,AY692)&gt;1,COUNTIF(AZ$2:AZ691,AY692)&gt;=1),"",AY692))</f>
        <v>MARBOCYL S</v>
      </c>
      <c r="BA692" s="204" t="str">
        <v/>
      </c>
      <c r="BB692" s="204" t="str">
        <f>IF(BA692="","",MAX(BB$2:BB691)+1)</f>
        <v/>
      </c>
      <c r="BC692" s="204"/>
      <c r="BD692" s="204"/>
      <c r="BE692" s="204"/>
      <c r="BF692" s="204"/>
      <c r="BG692" s="204"/>
      <c r="BH692" s="204"/>
      <c r="BI692" s="204"/>
      <c r="BJ692" s="204"/>
      <c r="BK692" s="204"/>
      <c r="BL692" s="204"/>
      <c r="BM692" s="204"/>
      <c r="BN692" s="204"/>
      <c r="BO692" s="204"/>
      <c r="BP692" s="204"/>
      <c r="BQ692" s="204"/>
      <c r="BR692" s="204"/>
      <c r="BS692" s="204"/>
      <c r="BT692" s="204"/>
      <c r="BU692" s="104"/>
      <c r="BV692" s="202"/>
      <c r="BX692"/>
      <c r="BY692"/>
      <c r="BZ692"/>
      <c r="CA692"/>
      <c r="CB692"/>
      <c r="CD692"/>
      <c r="CO692" s="202">
        <v>691</v>
      </c>
    </row>
    <row r="693" spans="1:93" x14ac:dyDescent="0.25">
      <c r="A693" s="203" t="s">
        <v>3426</v>
      </c>
      <c r="B693" s="204" t="s">
        <v>3428</v>
      </c>
      <c r="C693" s="204" t="s">
        <v>3429</v>
      </c>
      <c r="D693" s="210" t="s">
        <v>863</v>
      </c>
      <c r="E693" s="204" t="s">
        <v>852</v>
      </c>
      <c r="F693" s="204" t="s">
        <v>742</v>
      </c>
      <c r="G693" s="204" t="s">
        <v>853</v>
      </c>
      <c r="H693" s="204" t="s">
        <v>890</v>
      </c>
      <c r="I693" s="204" t="s">
        <v>853</v>
      </c>
      <c r="J693" s="204" t="s">
        <v>2559</v>
      </c>
      <c r="K693" s="204" t="s">
        <v>2559</v>
      </c>
      <c r="L693" s="204" t="s">
        <v>2904</v>
      </c>
      <c r="M693" s="204" t="s">
        <v>213</v>
      </c>
      <c r="N693" s="204" t="s">
        <v>851</v>
      </c>
      <c r="O693" s="204" t="s">
        <v>858</v>
      </c>
      <c r="P693" s="204" t="s">
        <v>859</v>
      </c>
      <c r="Q693" s="204" t="s">
        <v>950</v>
      </c>
      <c r="R693" s="204">
        <v>8</v>
      </c>
      <c r="S693" s="204">
        <v>1</v>
      </c>
      <c r="T693" s="204">
        <v>0</v>
      </c>
      <c r="U693" s="204">
        <v>0</v>
      </c>
      <c r="V693" s="204">
        <v>0</v>
      </c>
      <c r="W693" s="204">
        <v>0</v>
      </c>
      <c r="X693" s="204">
        <v>0</v>
      </c>
      <c r="Y693" s="204">
        <v>0</v>
      </c>
      <c r="Z693" s="204">
        <v>0</v>
      </c>
      <c r="AA693" s="204">
        <v>0</v>
      </c>
      <c r="AB693" s="204">
        <v>0</v>
      </c>
      <c r="AC693" s="204">
        <v>0</v>
      </c>
      <c r="AD693" s="204">
        <v>0</v>
      </c>
      <c r="AE693" s="204">
        <v>0</v>
      </c>
      <c r="AF693" s="204">
        <v>0</v>
      </c>
      <c r="AG693" s="204">
        <v>0</v>
      </c>
      <c r="AH693" s="204">
        <v>0</v>
      </c>
      <c r="AI693" s="204">
        <v>0</v>
      </c>
      <c r="AJ693" s="204"/>
      <c r="AK693" s="204"/>
      <c r="AL693" s="204"/>
      <c r="AM693" s="204"/>
      <c r="AN693" s="204"/>
      <c r="AO693" s="204"/>
      <c r="AP693" s="204"/>
      <c r="AQ693" s="204"/>
      <c r="AR693" s="204"/>
      <c r="AS693" s="204"/>
      <c r="AT693" s="204"/>
      <c r="AU693" s="204"/>
      <c r="AV693" s="204"/>
      <c r="AW693" s="204"/>
      <c r="AX693" s="204"/>
      <c r="AY693" s="204" t="str">
        <f t="shared" si="191"/>
        <v>MARBOCYL S</v>
      </c>
      <c r="AZ693" s="204" t="str">
        <f>IF(COUNTIF(AY:AY,AY693)=1,AY693,IF(AND(COUNTIF(AY:AY,AY693)&gt;1,COUNTIF(AZ$2:AZ692,AY693)&gt;=1),"",AY693))</f>
        <v/>
      </c>
      <c r="BA693" s="204" t="str">
        <v/>
      </c>
      <c r="BB693" s="204" t="str">
        <f>IF(BA693="","",MAX(BB$2:BB692)+1)</f>
        <v/>
      </c>
      <c r="BC693" s="204"/>
      <c r="BD693" s="204"/>
      <c r="BE693" s="204"/>
      <c r="BF693" s="204"/>
      <c r="BG693" s="204"/>
      <c r="BH693" s="204"/>
      <c r="BI693" s="204"/>
      <c r="BJ693" s="204"/>
      <c r="BK693" s="204"/>
      <c r="BL693" s="204"/>
      <c r="BM693" s="204"/>
      <c r="BN693" s="204"/>
      <c r="BO693" s="204"/>
      <c r="BP693" s="204"/>
      <c r="BQ693" s="204"/>
      <c r="BR693" s="204"/>
      <c r="BS693" s="204"/>
      <c r="BT693" s="204"/>
      <c r="BU693" s="104"/>
      <c r="BV693" s="202"/>
      <c r="BX693"/>
      <c r="BY693"/>
      <c r="BZ693"/>
      <c r="CA693"/>
      <c r="CB693"/>
      <c r="CD693"/>
      <c r="CO693" s="202">
        <v>692</v>
      </c>
    </row>
    <row r="694" spans="1:93" x14ac:dyDescent="0.25">
      <c r="A694" s="203" t="s">
        <v>4106</v>
      </c>
      <c r="B694" s="204" t="s">
        <v>4107</v>
      </c>
      <c r="C694" s="204" t="s">
        <v>4108</v>
      </c>
      <c r="D694" s="210" t="s">
        <v>851</v>
      </c>
      <c r="E694" s="204" t="s">
        <v>852</v>
      </c>
      <c r="F694" s="204" t="s">
        <v>743</v>
      </c>
      <c r="G694" s="204" t="s">
        <v>853</v>
      </c>
      <c r="H694" s="204" t="s">
        <v>1446</v>
      </c>
      <c r="I694" s="204" t="s">
        <v>853</v>
      </c>
      <c r="J694" s="204" t="s">
        <v>2559</v>
      </c>
      <c r="K694" s="204" t="s">
        <v>2559</v>
      </c>
      <c r="L694" s="204" t="s">
        <v>2904</v>
      </c>
      <c r="M694" s="204" t="s">
        <v>213</v>
      </c>
      <c r="N694" s="204" t="s">
        <v>851</v>
      </c>
      <c r="O694" s="204" t="s">
        <v>858</v>
      </c>
      <c r="P694" s="204" t="s">
        <v>859</v>
      </c>
      <c r="Q694" s="204" t="s">
        <v>947</v>
      </c>
      <c r="R694" s="204">
        <v>2</v>
      </c>
      <c r="S694" s="204">
        <v>5</v>
      </c>
      <c r="T694" s="204">
        <v>0</v>
      </c>
      <c r="U694" s="204">
        <v>0</v>
      </c>
      <c r="V694" s="204">
        <v>0</v>
      </c>
      <c r="W694" s="204">
        <v>0</v>
      </c>
      <c r="X694" s="204">
        <v>0</v>
      </c>
      <c r="Y694" s="204">
        <v>0</v>
      </c>
      <c r="Z694" s="204">
        <v>0</v>
      </c>
      <c r="AA694" s="204">
        <v>0</v>
      </c>
      <c r="AB694" s="204">
        <v>0</v>
      </c>
      <c r="AC694" s="204">
        <v>0</v>
      </c>
      <c r="AD694" s="204">
        <v>2</v>
      </c>
      <c r="AE694" s="204">
        <v>3</v>
      </c>
      <c r="AF694" s="204">
        <v>0</v>
      </c>
      <c r="AG694" s="204">
        <v>0</v>
      </c>
      <c r="AH694" s="204">
        <v>0</v>
      </c>
      <c r="AI694" s="204">
        <v>0</v>
      </c>
      <c r="AJ694" s="204"/>
      <c r="AK694" s="204"/>
      <c r="AL694" s="204"/>
      <c r="AM694" s="204"/>
      <c r="AN694" s="204"/>
      <c r="AO694" s="204"/>
      <c r="AP694" s="204"/>
      <c r="AQ694" s="204"/>
      <c r="AR694" s="204"/>
      <c r="AS694" s="204"/>
      <c r="AT694" s="204"/>
      <c r="AU694" s="204"/>
      <c r="AV694" s="204"/>
      <c r="AW694" s="204"/>
      <c r="AX694" s="204"/>
      <c r="AY694" s="204" t="str">
        <f t="shared" si="191"/>
        <v>MARBONOR 100 MG/ML SOLUTION INJECTABLE POUR BOVINS ET PORCINS</v>
      </c>
      <c r="AZ694" s="204" t="str">
        <f>IF(COUNTIF(AY:AY,AY694)=1,AY694,IF(AND(COUNTIF(AY:AY,AY694)&gt;1,COUNTIF(AZ$2:AZ693,AY694)&gt;=1),"",AY694))</f>
        <v>MARBONOR 100 MG/ML SOLUTION INJECTABLE POUR BOVINS ET PORCINS</v>
      </c>
      <c r="BA694" s="204" t="str">
        <v/>
      </c>
      <c r="BB694" s="204" t="str">
        <f>IF(BA694="","",MAX(BB$2:BB693)+1)</f>
        <v/>
      </c>
      <c r="BC694" s="204"/>
      <c r="BD694" s="204"/>
      <c r="BE694" s="204"/>
      <c r="BF694" s="204"/>
      <c r="BG694" s="204"/>
      <c r="BH694" s="204"/>
      <c r="BI694" s="204"/>
      <c r="BJ694" s="204"/>
      <c r="BK694" s="204"/>
      <c r="BL694" s="204"/>
      <c r="BM694" s="204"/>
      <c r="BN694" s="204"/>
      <c r="BO694" s="204"/>
      <c r="BP694" s="204"/>
      <c r="BQ694" s="204"/>
      <c r="BR694" s="204"/>
      <c r="BS694" s="204"/>
      <c r="BT694" s="204"/>
      <c r="BU694" s="104"/>
      <c r="BV694" s="202"/>
      <c r="BX694"/>
      <c r="BY694"/>
      <c r="BZ694"/>
      <c r="CA694"/>
      <c r="CB694"/>
      <c r="CD694"/>
      <c r="CO694" s="202">
        <v>693</v>
      </c>
    </row>
    <row r="695" spans="1:93" x14ac:dyDescent="0.25">
      <c r="A695" s="203" t="s">
        <v>4106</v>
      </c>
      <c r="B695" s="204" t="s">
        <v>4109</v>
      </c>
      <c r="C695" s="204" t="s">
        <v>2664</v>
      </c>
      <c r="D695" s="210" t="s">
        <v>863</v>
      </c>
      <c r="E695" s="204" t="s">
        <v>852</v>
      </c>
      <c r="F695" s="204" t="s">
        <v>743</v>
      </c>
      <c r="G695" s="204" t="s">
        <v>853</v>
      </c>
      <c r="H695" s="204" t="s">
        <v>1446</v>
      </c>
      <c r="I695" s="204" t="s">
        <v>853</v>
      </c>
      <c r="J695" s="204" t="s">
        <v>2559</v>
      </c>
      <c r="K695" s="204" t="s">
        <v>2559</v>
      </c>
      <c r="L695" s="204" t="s">
        <v>2904</v>
      </c>
      <c r="M695" s="204" t="s">
        <v>213</v>
      </c>
      <c r="N695" s="204" t="s">
        <v>851</v>
      </c>
      <c r="O695" s="204" t="s">
        <v>858</v>
      </c>
      <c r="P695" s="204" t="s">
        <v>859</v>
      </c>
      <c r="Q695" s="204" t="s">
        <v>950</v>
      </c>
      <c r="R695" s="204">
        <v>2</v>
      </c>
      <c r="S695" s="204">
        <v>5</v>
      </c>
      <c r="T695" s="204">
        <v>0</v>
      </c>
      <c r="U695" s="204">
        <v>0</v>
      </c>
      <c r="V695" s="204">
        <v>0</v>
      </c>
      <c r="W695" s="204">
        <v>0</v>
      </c>
      <c r="X695" s="204">
        <v>0</v>
      </c>
      <c r="Y695" s="204">
        <v>0</v>
      </c>
      <c r="Z695" s="204">
        <v>0</v>
      </c>
      <c r="AA695" s="204">
        <v>0</v>
      </c>
      <c r="AB695" s="204">
        <v>0</v>
      </c>
      <c r="AC695" s="204">
        <v>0</v>
      </c>
      <c r="AD695" s="204">
        <v>2</v>
      </c>
      <c r="AE695" s="204">
        <v>3</v>
      </c>
      <c r="AF695" s="204">
        <v>0</v>
      </c>
      <c r="AG695" s="204">
        <v>0</v>
      </c>
      <c r="AH695" s="204">
        <v>0</v>
      </c>
      <c r="AI695" s="204">
        <v>0</v>
      </c>
      <c r="AJ695" s="204"/>
      <c r="AK695" s="204"/>
      <c r="AL695" s="204"/>
      <c r="AM695" s="204"/>
      <c r="AN695" s="204"/>
      <c r="AO695" s="204"/>
      <c r="AP695" s="204"/>
      <c r="AQ695" s="204"/>
      <c r="AR695" s="204"/>
      <c r="AS695" s="204"/>
      <c r="AT695" s="204"/>
      <c r="AU695" s="204"/>
      <c r="AV695" s="204"/>
      <c r="AW695" s="204"/>
      <c r="AX695" s="204"/>
      <c r="AY695" s="204" t="str">
        <f t="shared" si="191"/>
        <v>MARBONOR 100 MG/ML SOLUTION INJECTABLE POUR BOVINS ET PORCINS</v>
      </c>
      <c r="AZ695" s="204" t="str">
        <f>IF(COUNTIF(AY:AY,AY695)=1,AY695,IF(AND(COUNTIF(AY:AY,AY695)&gt;1,COUNTIF(AZ$2:AZ694,AY695)&gt;=1),"",AY695))</f>
        <v/>
      </c>
      <c r="BA695" s="204" t="str">
        <v/>
      </c>
      <c r="BB695" s="204" t="str">
        <f>IF(BA695="","",MAX(BB$2:BB694)+1)</f>
        <v/>
      </c>
      <c r="BC695" s="204"/>
      <c r="BD695" s="204"/>
      <c r="BE695" s="204"/>
      <c r="BF695" s="204"/>
      <c r="BG695" s="204"/>
      <c r="BH695" s="204"/>
      <c r="BI695" s="204"/>
      <c r="BJ695" s="204"/>
      <c r="BK695" s="204"/>
      <c r="BL695" s="204"/>
      <c r="BM695" s="204"/>
      <c r="BN695" s="204"/>
      <c r="BO695" s="204"/>
      <c r="BP695" s="204"/>
      <c r="BQ695" s="204"/>
      <c r="BR695" s="204"/>
      <c r="BS695" s="204"/>
      <c r="BT695" s="204"/>
      <c r="BU695" s="104"/>
      <c r="BV695" s="202"/>
      <c r="BX695"/>
      <c r="BY695"/>
      <c r="BZ695"/>
      <c r="CA695"/>
      <c r="CB695"/>
      <c r="CD695"/>
      <c r="CO695" s="202">
        <v>694</v>
      </c>
    </row>
    <row r="696" spans="1:93" x14ac:dyDescent="0.25">
      <c r="A696" s="203" t="s">
        <v>3829</v>
      </c>
      <c r="B696" s="204" t="s">
        <v>3830</v>
      </c>
      <c r="C696" s="204" t="s">
        <v>1353</v>
      </c>
      <c r="D696" s="210" t="s">
        <v>868</v>
      </c>
      <c r="E696" s="204" t="s">
        <v>852</v>
      </c>
      <c r="F696" s="204" t="s">
        <v>444</v>
      </c>
      <c r="G696" s="204" t="s">
        <v>853</v>
      </c>
      <c r="H696" s="204" t="s">
        <v>2903</v>
      </c>
      <c r="I696" s="204" t="s">
        <v>853</v>
      </c>
      <c r="J696" s="204" t="s">
        <v>2559</v>
      </c>
      <c r="K696" s="204" t="s">
        <v>2559</v>
      </c>
      <c r="L696" s="204" t="s">
        <v>2904</v>
      </c>
      <c r="M696" s="204" t="s">
        <v>213</v>
      </c>
      <c r="N696" s="204" t="s">
        <v>851</v>
      </c>
      <c r="O696" s="204" t="s">
        <v>858</v>
      </c>
      <c r="P696" s="204" t="s">
        <v>859</v>
      </c>
      <c r="Q696" s="204" t="s">
        <v>983</v>
      </c>
      <c r="R696" s="204">
        <v>8</v>
      </c>
      <c r="S696" s="204">
        <v>1</v>
      </c>
      <c r="T696" s="204">
        <v>0</v>
      </c>
      <c r="U696" s="204">
        <v>0</v>
      </c>
      <c r="V696" s="204">
        <v>0</v>
      </c>
      <c r="W696" s="204">
        <v>0</v>
      </c>
      <c r="X696" s="204">
        <v>0</v>
      </c>
      <c r="Y696" s="204">
        <v>0</v>
      </c>
      <c r="Z696" s="204">
        <v>0</v>
      </c>
      <c r="AA696" s="204">
        <v>0</v>
      </c>
      <c r="AB696" s="204">
        <v>0</v>
      </c>
      <c r="AC696" s="204">
        <v>0</v>
      </c>
      <c r="AD696" s="204">
        <v>2</v>
      </c>
      <c r="AE696" s="204">
        <v>3</v>
      </c>
      <c r="AF696" s="204">
        <v>0</v>
      </c>
      <c r="AG696" s="204">
        <v>0</v>
      </c>
      <c r="AH696" s="204">
        <v>0</v>
      </c>
      <c r="AI696" s="204">
        <v>0</v>
      </c>
      <c r="AJ696" s="204"/>
      <c r="AK696" s="204"/>
      <c r="AL696" s="204"/>
      <c r="AM696" s="204"/>
      <c r="AN696" s="204"/>
      <c r="AO696" s="204"/>
      <c r="AP696" s="204"/>
      <c r="AQ696" s="204"/>
      <c r="AR696" s="204"/>
      <c r="AS696" s="204"/>
      <c r="AT696" s="204"/>
      <c r="AU696" s="204"/>
      <c r="AV696" s="204"/>
      <c r="AW696" s="204"/>
      <c r="AX696" s="204"/>
      <c r="AY696" s="204" t="str">
        <f t="shared" si="191"/>
        <v>MARBOX 100 MG/ML SOLUTION INJECTABLE POUR BOVINS ET PORCINS</v>
      </c>
      <c r="AZ696" s="204" t="str">
        <f>IF(COUNTIF(AY:AY,AY696)=1,AY696,IF(AND(COUNTIF(AY:AY,AY696)&gt;1,COUNTIF(AZ$2:AZ695,AY696)&gt;=1),"",AY696))</f>
        <v>MARBOX 100 MG/ML SOLUTION INJECTABLE POUR BOVINS ET PORCINS</v>
      </c>
      <c r="BA696" s="204" t="str">
        <v/>
      </c>
      <c r="BB696" s="204" t="str">
        <f>IF(BA696="","",MAX(BB$2:BB695)+1)</f>
        <v/>
      </c>
      <c r="BC696" s="204"/>
      <c r="BD696" s="204"/>
      <c r="BE696" s="204"/>
      <c r="BF696" s="204"/>
      <c r="BG696" s="204"/>
      <c r="BH696" s="204"/>
      <c r="BI696" s="204"/>
      <c r="BJ696" s="204"/>
      <c r="BK696" s="204"/>
      <c r="BL696" s="204"/>
      <c r="BM696" s="204"/>
      <c r="BN696" s="204"/>
      <c r="BO696" s="204"/>
      <c r="BP696" s="204"/>
      <c r="BQ696" s="204"/>
      <c r="BR696" s="204"/>
      <c r="BS696" s="204"/>
      <c r="BT696" s="204"/>
      <c r="BU696" s="104"/>
      <c r="BV696" s="202"/>
      <c r="BX696"/>
      <c r="BY696"/>
      <c r="BZ696"/>
      <c r="CA696"/>
      <c r="CB696"/>
      <c r="CD696"/>
      <c r="CO696" s="202">
        <v>695</v>
      </c>
    </row>
    <row r="697" spans="1:93" x14ac:dyDescent="0.25">
      <c r="A697" s="203" t="s">
        <v>3829</v>
      </c>
      <c r="B697" s="204" t="s">
        <v>3831</v>
      </c>
      <c r="C697" s="204" t="s">
        <v>880</v>
      </c>
      <c r="D697" s="210" t="s">
        <v>851</v>
      </c>
      <c r="E697" s="204" t="s">
        <v>852</v>
      </c>
      <c r="F697" s="204" t="s">
        <v>444</v>
      </c>
      <c r="G697" s="204" t="s">
        <v>853</v>
      </c>
      <c r="H697" s="204" t="s">
        <v>2903</v>
      </c>
      <c r="I697" s="204" t="s">
        <v>853</v>
      </c>
      <c r="J697" s="204" t="s">
        <v>2559</v>
      </c>
      <c r="K697" s="204" t="s">
        <v>2559</v>
      </c>
      <c r="L697" s="204" t="s">
        <v>2904</v>
      </c>
      <c r="M697" s="204" t="s">
        <v>213</v>
      </c>
      <c r="N697" s="204" t="s">
        <v>851</v>
      </c>
      <c r="O697" s="204" t="s">
        <v>858</v>
      </c>
      <c r="P697" s="204" t="s">
        <v>859</v>
      </c>
      <c r="Q697" s="204" t="s">
        <v>947</v>
      </c>
      <c r="R697" s="204">
        <v>8</v>
      </c>
      <c r="S697" s="204">
        <v>1</v>
      </c>
      <c r="T697" s="204">
        <v>0</v>
      </c>
      <c r="U697" s="204">
        <v>0</v>
      </c>
      <c r="V697" s="204">
        <v>0</v>
      </c>
      <c r="W697" s="204">
        <v>0</v>
      </c>
      <c r="X697" s="204">
        <v>0</v>
      </c>
      <c r="Y697" s="204">
        <v>0</v>
      </c>
      <c r="Z697" s="204">
        <v>0</v>
      </c>
      <c r="AA697" s="204">
        <v>0</v>
      </c>
      <c r="AB697" s="204">
        <v>0</v>
      </c>
      <c r="AC697" s="204">
        <v>0</v>
      </c>
      <c r="AD697" s="204">
        <v>2</v>
      </c>
      <c r="AE697" s="204">
        <v>3</v>
      </c>
      <c r="AF697" s="204">
        <v>0</v>
      </c>
      <c r="AG697" s="204">
        <v>0</v>
      </c>
      <c r="AH697" s="204">
        <v>0</v>
      </c>
      <c r="AI697" s="204">
        <v>0</v>
      </c>
      <c r="AJ697" s="204"/>
      <c r="AK697" s="204"/>
      <c r="AL697" s="204"/>
      <c r="AM697" s="204"/>
      <c r="AN697" s="204"/>
      <c r="AO697" s="204"/>
      <c r="AP697" s="204"/>
      <c r="AQ697" s="204"/>
      <c r="AR697" s="204"/>
      <c r="AS697" s="204"/>
      <c r="AT697" s="204"/>
      <c r="AU697" s="204"/>
      <c r="AV697" s="204"/>
      <c r="AW697" s="204"/>
      <c r="AX697" s="204"/>
      <c r="AY697" s="204" t="str">
        <f t="shared" si="191"/>
        <v>MARBOX 100 MG/ML SOLUTION INJECTABLE POUR BOVINS ET PORCINS</v>
      </c>
      <c r="AZ697" s="204" t="str">
        <f>IF(COUNTIF(AY:AY,AY697)=1,AY697,IF(AND(COUNTIF(AY:AY,AY697)&gt;1,COUNTIF(AZ$2:AZ696,AY697)&gt;=1),"",AY697))</f>
        <v/>
      </c>
      <c r="BA697" s="204" t="str">
        <v/>
      </c>
      <c r="BB697" s="204" t="str">
        <f>IF(BA697="","",MAX(BB$2:BB696)+1)</f>
        <v/>
      </c>
      <c r="BC697" s="204"/>
      <c r="BD697" s="204"/>
      <c r="BE697" s="204"/>
      <c r="BF697" s="204"/>
      <c r="BG697" s="204"/>
      <c r="BH697" s="204"/>
      <c r="BI697" s="204"/>
      <c r="BJ697" s="204"/>
      <c r="BK697" s="204"/>
      <c r="BL697" s="204"/>
      <c r="BM697" s="204"/>
      <c r="BN697" s="204"/>
      <c r="BO697" s="204"/>
      <c r="BP697" s="204"/>
      <c r="BQ697" s="204"/>
      <c r="BR697" s="204"/>
      <c r="BS697" s="204"/>
      <c r="BT697" s="204"/>
      <c r="BU697" s="104"/>
      <c r="BV697" s="202"/>
      <c r="BX697"/>
      <c r="BY697"/>
      <c r="BZ697"/>
      <c r="CA697"/>
      <c r="CB697"/>
      <c r="CD697"/>
      <c r="CO697" s="202">
        <v>696</v>
      </c>
    </row>
    <row r="698" spans="1:93" x14ac:dyDescent="0.25">
      <c r="A698" s="203" t="s">
        <v>3829</v>
      </c>
      <c r="B698" s="204" t="s">
        <v>3832</v>
      </c>
      <c r="C698" s="204" t="s">
        <v>884</v>
      </c>
      <c r="D698" s="210" t="s">
        <v>863</v>
      </c>
      <c r="E698" s="204" t="s">
        <v>852</v>
      </c>
      <c r="F698" s="204" t="s">
        <v>444</v>
      </c>
      <c r="G698" s="204" t="s">
        <v>853</v>
      </c>
      <c r="H698" s="204" t="s">
        <v>2903</v>
      </c>
      <c r="I698" s="204" t="s">
        <v>853</v>
      </c>
      <c r="J698" s="204" t="s">
        <v>2559</v>
      </c>
      <c r="K698" s="204" t="s">
        <v>2559</v>
      </c>
      <c r="L698" s="204" t="s">
        <v>2904</v>
      </c>
      <c r="M698" s="204" t="s">
        <v>213</v>
      </c>
      <c r="N698" s="204" t="s">
        <v>851</v>
      </c>
      <c r="O698" s="204" t="s">
        <v>858</v>
      </c>
      <c r="P698" s="204" t="s">
        <v>859</v>
      </c>
      <c r="Q698" s="204" t="s">
        <v>950</v>
      </c>
      <c r="R698" s="204">
        <v>8</v>
      </c>
      <c r="S698" s="204">
        <v>1</v>
      </c>
      <c r="T698" s="204">
        <v>0</v>
      </c>
      <c r="U698" s="204">
        <v>0</v>
      </c>
      <c r="V698" s="204">
        <v>0</v>
      </c>
      <c r="W698" s="204">
        <v>0</v>
      </c>
      <c r="X698" s="204">
        <v>0</v>
      </c>
      <c r="Y698" s="204">
        <v>0</v>
      </c>
      <c r="Z698" s="204">
        <v>0</v>
      </c>
      <c r="AA698" s="204">
        <v>0</v>
      </c>
      <c r="AB698" s="204">
        <v>0</v>
      </c>
      <c r="AC698" s="204">
        <v>0</v>
      </c>
      <c r="AD698" s="204">
        <v>2</v>
      </c>
      <c r="AE698" s="204">
        <v>3</v>
      </c>
      <c r="AF698" s="204">
        <v>0</v>
      </c>
      <c r="AG698" s="204">
        <v>0</v>
      </c>
      <c r="AH698" s="204">
        <v>0</v>
      </c>
      <c r="AI698" s="204">
        <v>0</v>
      </c>
      <c r="AJ698" s="204"/>
      <c r="AK698" s="204"/>
      <c r="AL698" s="204"/>
      <c r="AM698" s="204"/>
      <c r="AN698" s="204"/>
      <c r="AO698" s="204"/>
      <c r="AP698" s="204"/>
      <c r="AQ698" s="204"/>
      <c r="AR698" s="204"/>
      <c r="AS698" s="204"/>
      <c r="AT698" s="204"/>
      <c r="AU698" s="204"/>
      <c r="AV698" s="204"/>
      <c r="AW698" s="204"/>
      <c r="AX698" s="204"/>
      <c r="AY698" s="204" t="str">
        <f t="shared" si="191"/>
        <v>MARBOX 100 MG/ML SOLUTION INJECTABLE POUR BOVINS ET PORCINS</v>
      </c>
      <c r="AZ698" s="204" t="str">
        <f>IF(COUNTIF(AY:AY,AY698)=1,AY698,IF(AND(COUNTIF(AY:AY,AY698)&gt;1,COUNTIF(AZ$2:AZ697,AY698)&gt;=1),"",AY698))</f>
        <v/>
      </c>
      <c r="BA698" s="204" t="str">
        <v/>
      </c>
      <c r="BB698" s="204" t="str">
        <f>IF(BA698="","",MAX(BB$2:BB697)+1)</f>
        <v/>
      </c>
      <c r="BC698" s="204"/>
      <c r="BD698" s="204"/>
      <c r="BE698" s="204"/>
      <c r="BF698" s="204"/>
      <c r="BG698" s="204"/>
      <c r="BH698" s="204"/>
      <c r="BI698" s="204"/>
      <c r="BJ698" s="204"/>
      <c r="BK698" s="204"/>
      <c r="BL698" s="204"/>
      <c r="BM698" s="204"/>
      <c r="BN698" s="204"/>
      <c r="BO698" s="204"/>
      <c r="BP698" s="204"/>
      <c r="BQ698" s="204"/>
      <c r="BR698" s="204"/>
      <c r="BS698" s="204"/>
      <c r="BT698" s="204"/>
      <c r="BU698" s="104"/>
      <c r="BV698" s="202"/>
      <c r="BX698"/>
      <c r="BY698"/>
      <c r="BZ698"/>
      <c r="CA698"/>
      <c r="CB698"/>
      <c r="CD698"/>
      <c r="CO698" s="202">
        <v>697</v>
      </c>
    </row>
    <row r="699" spans="1:93" x14ac:dyDescent="0.25">
      <c r="A699" s="203" t="s">
        <v>4223</v>
      </c>
      <c r="B699" s="204" t="s">
        <v>4224</v>
      </c>
      <c r="C699" s="204" t="s">
        <v>4221</v>
      </c>
      <c r="D699" s="210" t="s">
        <v>2785</v>
      </c>
      <c r="E699" s="204" t="s">
        <v>906</v>
      </c>
      <c r="F699" s="204" t="s">
        <v>4225</v>
      </c>
      <c r="G699" s="204" t="s">
        <v>908</v>
      </c>
      <c r="H699" s="204" t="s">
        <v>955</v>
      </c>
      <c r="I699" s="204" t="s">
        <v>910</v>
      </c>
      <c r="J699" s="204" t="s">
        <v>2559</v>
      </c>
      <c r="K699" s="204" t="s">
        <v>2559</v>
      </c>
      <c r="L699" s="204" t="s">
        <v>2904</v>
      </c>
      <c r="M699" s="204" t="s">
        <v>213</v>
      </c>
      <c r="N699" s="204" t="s">
        <v>966</v>
      </c>
      <c r="O699" s="204" t="s">
        <v>918</v>
      </c>
      <c r="P699" s="204" t="s">
        <v>859</v>
      </c>
      <c r="Q699" s="204" t="s">
        <v>1281</v>
      </c>
      <c r="R699" s="204">
        <v>0</v>
      </c>
      <c r="S699" s="204">
        <v>0</v>
      </c>
      <c r="T699" s="204">
        <v>2</v>
      </c>
      <c r="U699" s="204">
        <v>21</v>
      </c>
      <c r="V699" s="204">
        <v>0</v>
      </c>
      <c r="W699" s="204">
        <v>0</v>
      </c>
      <c r="X699" s="204">
        <v>0</v>
      </c>
      <c r="Y699" s="204">
        <v>0</v>
      </c>
      <c r="Z699" s="204">
        <v>0</v>
      </c>
      <c r="AA699" s="204">
        <v>0</v>
      </c>
      <c r="AB699" s="204">
        <v>0</v>
      </c>
      <c r="AC699" s="204">
        <v>0</v>
      </c>
      <c r="AD699" s="204">
        <v>0</v>
      </c>
      <c r="AE699" s="204">
        <v>0</v>
      </c>
      <c r="AF699" s="204">
        <v>0</v>
      </c>
      <c r="AG699" s="204">
        <v>0</v>
      </c>
      <c r="AH699" s="204">
        <v>0</v>
      </c>
      <c r="AI699" s="204">
        <v>0</v>
      </c>
      <c r="AJ699" s="204"/>
      <c r="AK699" s="204"/>
      <c r="AL699" s="204"/>
      <c r="AM699" s="204"/>
      <c r="AN699" s="204"/>
      <c r="AO699" s="204"/>
      <c r="AP699" s="204"/>
      <c r="AQ699" s="204"/>
      <c r="AR699" s="204"/>
      <c r="AS699" s="204"/>
      <c r="AT699" s="204"/>
      <c r="AU699" s="204"/>
      <c r="AV699" s="204"/>
      <c r="AW699" s="204"/>
      <c r="AX699" s="204"/>
      <c r="AY699" s="204" t="str">
        <f t="shared" si="191"/>
        <v/>
      </c>
      <c r="AZ699" s="204" t="str">
        <f>IF(COUNTIF(AY:AY,AY699)=1,AY699,IF(AND(COUNTIF(AY:AY,AY699)&gt;1,COUNTIF(AZ$2:AZ698,AY699)&gt;=1),"",AY699))</f>
        <v/>
      </c>
      <c r="BA699" s="204" t="str">
        <v/>
      </c>
      <c r="BB699" s="204" t="str">
        <f>IF(BA699="","",MAX(BB$2:BB698)+1)</f>
        <v/>
      </c>
      <c r="BC699" s="204"/>
      <c r="BD699" s="204"/>
      <c r="BE699" s="204"/>
      <c r="BF699" s="204"/>
      <c r="BG699" s="204"/>
      <c r="BH699" s="204"/>
      <c r="BI699" s="204"/>
      <c r="BJ699" s="204"/>
      <c r="BK699" s="204"/>
      <c r="BL699" s="204"/>
      <c r="BM699" s="204"/>
      <c r="BN699" s="204"/>
      <c r="BO699" s="204"/>
      <c r="BP699" s="204"/>
      <c r="BQ699" s="204"/>
      <c r="BR699" s="204"/>
      <c r="BS699" s="204"/>
      <c r="BT699" s="204"/>
      <c r="BU699" s="104"/>
      <c r="BV699" s="202"/>
      <c r="BX699"/>
      <c r="BY699"/>
      <c r="BZ699"/>
      <c r="CA699"/>
      <c r="CB699"/>
      <c r="CD699"/>
      <c r="CO699" s="202">
        <v>698</v>
      </c>
    </row>
    <row r="700" spans="1:93" x14ac:dyDescent="0.25">
      <c r="A700" s="203" t="s">
        <v>4219</v>
      </c>
      <c r="B700" s="204" t="s">
        <v>4220</v>
      </c>
      <c r="C700" s="204" t="s">
        <v>4221</v>
      </c>
      <c r="D700" s="210" t="s">
        <v>2785</v>
      </c>
      <c r="E700" s="204" t="s">
        <v>906</v>
      </c>
      <c r="F700" s="204" t="s">
        <v>4222</v>
      </c>
      <c r="G700" s="204" t="s">
        <v>908</v>
      </c>
      <c r="H700" s="204" t="s">
        <v>909</v>
      </c>
      <c r="I700" s="204" t="s">
        <v>910</v>
      </c>
      <c r="J700" s="204" t="s">
        <v>2559</v>
      </c>
      <c r="K700" s="204" t="s">
        <v>2559</v>
      </c>
      <c r="L700" s="204" t="s">
        <v>2904</v>
      </c>
      <c r="M700" s="204" t="s">
        <v>213</v>
      </c>
      <c r="N700" s="204" t="s">
        <v>983</v>
      </c>
      <c r="O700" s="204" t="s">
        <v>918</v>
      </c>
      <c r="P700" s="204" t="s">
        <v>859</v>
      </c>
      <c r="Q700" s="204" t="s">
        <v>1791</v>
      </c>
      <c r="R700" s="204">
        <v>0</v>
      </c>
      <c r="S700" s="204">
        <v>0</v>
      </c>
      <c r="T700" s="204">
        <v>2</v>
      </c>
      <c r="U700" s="204">
        <v>21</v>
      </c>
      <c r="V700" s="204">
        <v>0</v>
      </c>
      <c r="W700" s="204">
        <v>0</v>
      </c>
      <c r="X700" s="204">
        <v>0</v>
      </c>
      <c r="Y700" s="204">
        <v>0</v>
      </c>
      <c r="Z700" s="204">
        <v>0</v>
      </c>
      <c r="AA700" s="204">
        <v>0</v>
      </c>
      <c r="AB700" s="204">
        <v>0</v>
      </c>
      <c r="AC700" s="204">
        <v>0</v>
      </c>
      <c r="AD700" s="204">
        <v>0</v>
      </c>
      <c r="AE700" s="204">
        <v>0</v>
      </c>
      <c r="AF700" s="204">
        <v>0</v>
      </c>
      <c r="AG700" s="204">
        <v>0</v>
      </c>
      <c r="AH700" s="204">
        <v>0</v>
      </c>
      <c r="AI700" s="204">
        <v>0</v>
      </c>
      <c r="AJ700" s="204"/>
      <c r="AK700" s="204"/>
      <c r="AL700" s="204"/>
      <c r="AM700" s="204"/>
      <c r="AN700" s="204"/>
      <c r="AO700" s="204"/>
      <c r="AP700" s="204"/>
      <c r="AQ700" s="204"/>
      <c r="AR700" s="204"/>
      <c r="AS700" s="204"/>
      <c r="AT700" s="204"/>
      <c r="AU700" s="204"/>
      <c r="AV700" s="204"/>
      <c r="AW700" s="204"/>
      <c r="AX700" s="204"/>
      <c r="AY700" s="204" t="str">
        <f t="shared" si="191"/>
        <v/>
      </c>
      <c r="AZ700" s="204" t="str">
        <f>IF(COUNTIF(AY:AY,AY700)=1,AY700,IF(AND(COUNTIF(AY:AY,AY700)&gt;1,COUNTIF(AZ$2:AZ699,AY700)&gt;=1),"",AY700))</f>
        <v/>
      </c>
      <c r="BA700" s="204" t="str">
        <v/>
      </c>
      <c r="BB700" s="204" t="str">
        <f>IF(BA700="","",MAX(BB$2:BB699)+1)</f>
        <v/>
      </c>
      <c r="BC700" s="204"/>
      <c r="BD700" s="204"/>
      <c r="BE700" s="204"/>
      <c r="BF700" s="204"/>
      <c r="BG700" s="204"/>
      <c r="BH700" s="204"/>
      <c r="BI700" s="204"/>
      <c r="BJ700" s="204"/>
      <c r="BK700" s="204"/>
      <c r="BL700" s="204"/>
      <c r="BM700" s="204"/>
      <c r="BN700" s="204"/>
      <c r="BO700" s="204"/>
      <c r="BP700" s="204"/>
      <c r="BQ700" s="204"/>
      <c r="BR700" s="204"/>
      <c r="BS700" s="204"/>
      <c r="BT700" s="204"/>
      <c r="BU700" s="104"/>
      <c r="BV700" s="202"/>
      <c r="BX700"/>
      <c r="BY700"/>
      <c r="BZ700"/>
      <c r="CA700"/>
      <c r="CB700"/>
      <c r="CD700"/>
      <c r="CO700" s="202">
        <v>699</v>
      </c>
    </row>
    <row r="701" spans="1:93" x14ac:dyDescent="0.25">
      <c r="A701" s="203" t="s">
        <v>4226</v>
      </c>
      <c r="B701" s="204" t="s">
        <v>4227</v>
      </c>
      <c r="C701" s="204" t="s">
        <v>4228</v>
      </c>
      <c r="D701" s="210" t="s">
        <v>1790</v>
      </c>
      <c r="E701" s="204" t="s">
        <v>906</v>
      </c>
      <c r="F701" s="204" t="s">
        <v>4229</v>
      </c>
      <c r="G701" s="204" t="s">
        <v>908</v>
      </c>
      <c r="H701" s="204" t="s">
        <v>955</v>
      </c>
      <c r="I701" s="204" t="s">
        <v>910</v>
      </c>
      <c r="J701" s="204" t="s">
        <v>2559</v>
      </c>
      <c r="K701" s="204" t="s">
        <v>2559</v>
      </c>
      <c r="L701" s="204" t="s">
        <v>2904</v>
      </c>
      <c r="M701" s="204" t="s">
        <v>213</v>
      </c>
      <c r="N701" s="204" t="s">
        <v>1039</v>
      </c>
      <c r="O701" s="204" t="s">
        <v>918</v>
      </c>
      <c r="P701" s="204" t="s">
        <v>859</v>
      </c>
      <c r="Q701" s="204" t="s">
        <v>1271</v>
      </c>
      <c r="R701" s="204">
        <v>0</v>
      </c>
      <c r="S701" s="204">
        <v>0</v>
      </c>
      <c r="T701" s="204">
        <v>2</v>
      </c>
      <c r="U701" s="204">
        <v>21</v>
      </c>
      <c r="V701" s="204">
        <v>0</v>
      </c>
      <c r="W701" s="204">
        <v>0</v>
      </c>
      <c r="X701" s="204">
        <v>0</v>
      </c>
      <c r="Y701" s="204">
        <v>0</v>
      </c>
      <c r="Z701" s="204">
        <v>0</v>
      </c>
      <c r="AA701" s="204">
        <v>0</v>
      </c>
      <c r="AB701" s="204">
        <v>0</v>
      </c>
      <c r="AC701" s="204">
        <v>0</v>
      </c>
      <c r="AD701" s="204">
        <v>0</v>
      </c>
      <c r="AE701" s="204">
        <v>0</v>
      </c>
      <c r="AF701" s="204">
        <v>0</v>
      </c>
      <c r="AG701" s="204">
        <v>0</v>
      </c>
      <c r="AH701" s="204">
        <v>0</v>
      </c>
      <c r="AI701" s="204">
        <v>0</v>
      </c>
      <c r="AJ701" s="204"/>
      <c r="AK701" s="204"/>
      <c r="AL701" s="204"/>
      <c r="AM701" s="204"/>
      <c r="AN701" s="204"/>
      <c r="AO701" s="204"/>
      <c r="AP701" s="204"/>
      <c r="AQ701" s="204"/>
      <c r="AR701" s="204"/>
      <c r="AS701" s="204"/>
      <c r="AT701" s="204"/>
      <c r="AU701" s="204"/>
      <c r="AV701" s="204"/>
      <c r="AW701" s="204"/>
      <c r="AX701" s="204"/>
      <c r="AY701" s="204" t="str">
        <f t="shared" si="191"/>
        <v/>
      </c>
      <c r="AZ701" s="204" t="str">
        <f>IF(COUNTIF(AY:AY,AY701)=1,AY701,IF(AND(COUNTIF(AY:AY,AY701)&gt;1,COUNTIF(AZ$2:AZ700,AY701)&gt;=1),"",AY701))</f>
        <v/>
      </c>
      <c r="BA701" s="204" t="str">
        <v/>
      </c>
      <c r="BB701" s="204" t="str">
        <f>IF(BA701="","",MAX(BB$2:BB700)+1)</f>
        <v/>
      </c>
      <c r="BC701" s="204"/>
      <c r="BD701" s="204"/>
      <c r="BE701" s="204"/>
      <c r="BF701" s="204"/>
      <c r="BG701" s="204"/>
      <c r="BH701" s="204"/>
      <c r="BI701" s="204"/>
      <c r="BJ701" s="204"/>
      <c r="BK701" s="204"/>
      <c r="BL701" s="204"/>
      <c r="BM701" s="204"/>
      <c r="BN701" s="204"/>
      <c r="BO701" s="204"/>
      <c r="BP701" s="204"/>
      <c r="BQ701" s="204"/>
      <c r="BR701" s="204"/>
      <c r="BS701" s="204"/>
      <c r="BT701" s="204"/>
      <c r="BU701" s="104"/>
      <c r="BV701" s="202"/>
      <c r="BX701"/>
      <c r="BY701"/>
      <c r="BZ701"/>
      <c r="CA701"/>
      <c r="CB701"/>
      <c r="CD701"/>
      <c r="CO701" s="202">
        <v>700</v>
      </c>
    </row>
    <row r="702" spans="1:93" x14ac:dyDescent="0.25">
      <c r="A702" s="203" t="s">
        <v>3869</v>
      </c>
      <c r="B702" s="204" t="s">
        <v>3870</v>
      </c>
      <c r="C702" s="204" t="s">
        <v>3871</v>
      </c>
      <c r="D702" s="210" t="s">
        <v>868</v>
      </c>
      <c r="E702" s="204" t="s">
        <v>852</v>
      </c>
      <c r="F702" s="204" t="s">
        <v>445</v>
      </c>
      <c r="G702" s="204" t="s">
        <v>853</v>
      </c>
      <c r="H702" s="204" t="s">
        <v>2903</v>
      </c>
      <c r="I702" s="204" t="s">
        <v>853</v>
      </c>
      <c r="J702" s="204" t="s">
        <v>2559</v>
      </c>
      <c r="K702" s="204" t="s">
        <v>2559</v>
      </c>
      <c r="L702" s="204" t="s">
        <v>2904</v>
      </c>
      <c r="M702" s="204" t="s">
        <v>213</v>
      </c>
      <c r="N702" s="204" t="s">
        <v>851</v>
      </c>
      <c r="O702" s="204" t="s">
        <v>858</v>
      </c>
      <c r="P702" s="204" t="s">
        <v>859</v>
      </c>
      <c r="Q702" s="204" t="s">
        <v>983</v>
      </c>
      <c r="R702" s="204">
        <v>8</v>
      </c>
      <c r="S702" s="204">
        <v>1</v>
      </c>
      <c r="T702" s="204">
        <v>2</v>
      </c>
      <c r="U702" s="204">
        <v>1</v>
      </c>
      <c r="V702" s="204">
        <v>8</v>
      </c>
      <c r="W702" s="204">
        <v>1</v>
      </c>
      <c r="X702" s="204">
        <v>0</v>
      </c>
      <c r="Y702" s="204">
        <v>0</v>
      </c>
      <c r="Z702" s="204">
        <v>0</v>
      </c>
      <c r="AA702" s="204">
        <v>0</v>
      </c>
      <c r="AB702" s="204">
        <v>0</v>
      </c>
      <c r="AC702" s="204">
        <v>0</v>
      </c>
      <c r="AD702" s="204">
        <v>2</v>
      </c>
      <c r="AE702" s="204">
        <v>3</v>
      </c>
      <c r="AF702" s="204">
        <v>0</v>
      </c>
      <c r="AG702" s="204">
        <v>0</v>
      </c>
      <c r="AH702" s="204">
        <v>0</v>
      </c>
      <c r="AI702" s="204">
        <v>0</v>
      </c>
      <c r="AJ702" s="204"/>
      <c r="AK702" s="204"/>
      <c r="AL702" s="204"/>
      <c r="AM702" s="204"/>
      <c r="AN702" s="204"/>
      <c r="AO702" s="204"/>
      <c r="AP702" s="204"/>
      <c r="AQ702" s="204"/>
      <c r="AR702" s="204"/>
      <c r="AS702" s="204"/>
      <c r="AT702" s="204"/>
      <c r="AU702" s="204"/>
      <c r="AV702" s="204"/>
      <c r="AW702" s="204"/>
      <c r="AX702" s="204"/>
      <c r="AY702" s="204" t="str">
        <f t="shared" si="191"/>
        <v>MARFLOQUIN 100 MG/ML SOLUTION INJECTABLE POUR BOVINS ET PORCINS (TRUIES)</v>
      </c>
      <c r="AZ702" s="204" t="str">
        <f>IF(COUNTIF(AY:AY,AY702)=1,AY702,IF(AND(COUNTIF(AY:AY,AY702)&gt;1,COUNTIF(AZ$2:AZ701,AY702)&gt;=1),"",AY702))</f>
        <v>MARFLOQUIN 100 MG/ML SOLUTION INJECTABLE POUR BOVINS ET PORCINS (TRUIES)</v>
      </c>
      <c r="BA702" s="204" t="str">
        <v/>
      </c>
      <c r="BB702" s="204" t="str">
        <f>IF(BA702="","",MAX(BB$2:BB701)+1)</f>
        <v/>
      </c>
      <c r="BC702" s="204"/>
      <c r="BD702" s="204"/>
      <c r="BE702" s="204"/>
      <c r="BF702" s="204"/>
      <c r="BG702" s="204"/>
      <c r="BH702" s="204"/>
      <c r="BI702" s="204"/>
      <c r="BJ702" s="204"/>
      <c r="BK702" s="204"/>
      <c r="BL702" s="204"/>
      <c r="BM702" s="204"/>
      <c r="BN702" s="204"/>
      <c r="BO702" s="204"/>
      <c r="BP702" s="204"/>
      <c r="BQ702" s="204"/>
      <c r="BR702" s="204"/>
      <c r="BS702" s="204"/>
      <c r="BT702" s="204"/>
      <c r="BU702" s="104"/>
      <c r="BV702" s="202"/>
      <c r="BX702"/>
      <c r="BY702"/>
      <c r="BZ702"/>
      <c r="CA702"/>
      <c r="CB702"/>
      <c r="CD702"/>
      <c r="CO702" s="202">
        <v>701</v>
      </c>
    </row>
    <row r="703" spans="1:93" x14ac:dyDescent="0.25">
      <c r="A703" s="203" t="s">
        <v>3869</v>
      </c>
      <c r="B703" s="204" t="s">
        <v>3872</v>
      </c>
      <c r="C703" s="204" t="s">
        <v>3766</v>
      </c>
      <c r="D703" s="210" t="s">
        <v>851</v>
      </c>
      <c r="E703" s="204" t="s">
        <v>852</v>
      </c>
      <c r="F703" s="204" t="s">
        <v>445</v>
      </c>
      <c r="G703" s="204" t="s">
        <v>853</v>
      </c>
      <c r="H703" s="204" t="s">
        <v>2903</v>
      </c>
      <c r="I703" s="204" t="s">
        <v>853</v>
      </c>
      <c r="J703" s="204" t="s">
        <v>2559</v>
      </c>
      <c r="K703" s="204" t="s">
        <v>2559</v>
      </c>
      <c r="L703" s="204" t="s">
        <v>2904</v>
      </c>
      <c r="M703" s="204" t="s">
        <v>213</v>
      </c>
      <c r="N703" s="204" t="s">
        <v>851</v>
      </c>
      <c r="O703" s="204" t="s">
        <v>858</v>
      </c>
      <c r="P703" s="204" t="s">
        <v>859</v>
      </c>
      <c r="Q703" s="204" t="s">
        <v>947</v>
      </c>
      <c r="R703" s="204">
        <v>8</v>
      </c>
      <c r="S703" s="204">
        <v>1</v>
      </c>
      <c r="T703" s="204">
        <v>2</v>
      </c>
      <c r="U703" s="204">
        <v>1</v>
      </c>
      <c r="V703" s="204">
        <v>8</v>
      </c>
      <c r="W703" s="204">
        <v>1</v>
      </c>
      <c r="X703" s="204">
        <v>0</v>
      </c>
      <c r="Y703" s="204">
        <v>0</v>
      </c>
      <c r="Z703" s="204">
        <v>0</v>
      </c>
      <c r="AA703" s="204">
        <v>0</v>
      </c>
      <c r="AB703" s="204">
        <v>0</v>
      </c>
      <c r="AC703" s="204">
        <v>0</v>
      </c>
      <c r="AD703" s="204">
        <v>2</v>
      </c>
      <c r="AE703" s="204">
        <v>3</v>
      </c>
      <c r="AF703" s="204">
        <v>0</v>
      </c>
      <c r="AG703" s="204">
        <v>0</v>
      </c>
      <c r="AH703" s="204">
        <v>0</v>
      </c>
      <c r="AI703" s="204">
        <v>0</v>
      </c>
      <c r="AJ703" s="204"/>
      <c r="AK703" s="204"/>
      <c r="AL703" s="204"/>
      <c r="AM703" s="204"/>
      <c r="AN703" s="204"/>
      <c r="AO703" s="204"/>
      <c r="AP703" s="204"/>
      <c r="AQ703" s="204"/>
      <c r="AR703" s="204"/>
      <c r="AS703" s="204"/>
      <c r="AT703" s="204"/>
      <c r="AU703" s="204"/>
      <c r="AV703" s="204"/>
      <c r="AW703" s="204"/>
      <c r="AX703" s="204"/>
      <c r="AY703" s="204" t="str">
        <f t="shared" si="191"/>
        <v>MARFLOQUIN 100 MG/ML SOLUTION INJECTABLE POUR BOVINS ET PORCINS (TRUIES)</v>
      </c>
      <c r="AZ703" s="204" t="str">
        <f>IF(COUNTIF(AY:AY,AY703)=1,AY703,IF(AND(COUNTIF(AY:AY,AY703)&gt;1,COUNTIF(AZ$2:AZ702,AY703)&gt;=1),"",AY703))</f>
        <v/>
      </c>
      <c r="BA703" s="204" t="str">
        <v/>
      </c>
      <c r="BB703" s="204" t="str">
        <f>IF(BA703="","",MAX(BB$2:BB702)+1)</f>
        <v/>
      </c>
      <c r="BC703" s="204"/>
      <c r="BD703" s="204"/>
      <c r="BE703" s="204"/>
      <c r="BF703" s="204"/>
      <c r="BG703" s="204"/>
      <c r="BH703" s="204"/>
      <c r="BI703" s="204"/>
      <c r="BJ703" s="204"/>
      <c r="BK703" s="204"/>
      <c r="BL703" s="204"/>
      <c r="BM703" s="204"/>
      <c r="BN703" s="204"/>
      <c r="BO703" s="204"/>
      <c r="BP703" s="204"/>
      <c r="BQ703" s="204"/>
      <c r="BR703" s="204"/>
      <c r="BS703" s="204"/>
      <c r="BT703" s="204"/>
      <c r="BU703" s="104"/>
      <c r="BV703" s="202"/>
      <c r="BX703"/>
      <c r="BY703"/>
      <c r="BZ703"/>
      <c r="CA703"/>
      <c r="CB703"/>
      <c r="CD703"/>
      <c r="CO703" s="202">
        <v>702</v>
      </c>
    </row>
    <row r="704" spans="1:93" x14ac:dyDescent="0.25">
      <c r="A704" s="203" t="s">
        <v>3869</v>
      </c>
      <c r="B704" s="204" t="s">
        <v>3873</v>
      </c>
      <c r="C704" s="204" t="s">
        <v>880</v>
      </c>
      <c r="D704" s="210" t="s">
        <v>851</v>
      </c>
      <c r="E704" s="204" t="s">
        <v>852</v>
      </c>
      <c r="F704" s="204" t="s">
        <v>445</v>
      </c>
      <c r="G704" s="204" t="s">
        <v>853</v>
      </c>
      <c r="H704" s="204" t="s">
        <v>2903</v>
      </c>
      <c r="I704" s="204" t="s">
        <v>853</v>
      </c>
      <c r="J704" s="204" t="s">
        <v>2559</v>
      </c>
      <c r="K704" s="204" t="s">
        <v>2559</v>
      </c>
      <c r="L704" s="204" t="s">
        <v>2904</v>
      </c>
      <c r="M704" s="204" t="s">
        <v>213</v>
      </c>
      <c r="N704" s="204" t="s">
        <v>851</v>
      </c>
      <c r="O704" s="204" t="s">
        <v>858</v>
      </c>
      <c r="P704" s="204" t="s">
        <v>859</v>
      </c>
      <c r="Q704" s="204" t="s">
        <v>947</v>
      </c>
      <c r="R704" s="204">
        <v>8</v>
      </c>
      <c r="S704" s="204">
        <v>1</v>
      </c>
      <c r="T704" s="204">
        <v>2</v>
      </c>
      <c r="U704" s="204">
        <v>1</v>
      </c>
      <c r="V704" s="204">
        <v>8</v>
      </c>
      <c r="W704" s="204">
        <v>1</v>
      </c>
      <c r="X704" s="204">
        <v>0</v>
      </c>
      <c r="Y704" s="204">
        <v>0</v>
      </c>
      <c r="Z704" s="204">
        <v>0</v>
      </c>
      <c r="AA704" s="204">
        <v>0</v>
      </c>
      <c r="AB704" s="204">
        <v>0</v>
      </c>
      <c r="AC704" s="204">
        <v>0</v>
      </c>
      <c r="AD704" s="204">
        <v>2</v>
      </c>
      <c r="AE704" s="204">
        <v>3</v>
      </c>
      <c r="AF704" s="204">
        <v>0</v>
      </c>
      <c r="AG704" s="204">
        <v>0</v>
      </c>
      <c r="AH704" s="204">
        <v>0</v>
      </c>
      <c r="AI704" s="204">
        <v>0</v>
      </c>
      <c r="AJ704" s="204"/>
      <c r="AK704" s="204"/>
      <c r="AL704" s="204"/>
      <c r="AM704" s="204"/>
      <c r="AN704" s="204"/>
      <c r="AO704" s="204"/>
      <c r="AP704" s="204"/>
      <c r="AQ704" s="204"/>
      <c r="AR704" s="204"/>
      <c r="AS704" s="204"/>
      <c r="AT704" s="204"/>
      <c r="AU704" s="204"/>
      <c r="AV704" s="204"/>
      <c r="AW704" s="204"/>
      <c r="AX704" s="204"/>
      <c r="AY704" s="204" t="str">
        <f t="shared" si="191"/>
        <v>MARFLOQUIN 100 MG/ML SOLUTION INJECTABLE POUR BOVINS ET PORCINS (TRUIES)</v>
      </c>
      <c r="AZ704" s="204" t="str">
        <f>IF(COUNTIF(AY:AY,AY704)=1,AY704,IF(AND(COUNTIF(AY:AY,AY704)&gt;1,COUNTIF(AZ$2:AZ703,AY704)&gt;=1),"",AY704))</f>
        <v/>
      </c>
      <c r="BA704" s="204" t="str">
        <v/>
      </c>
      <c r="BB704" s="204" t="str">
        <f>IF(BA704="","",MAX(BB$2:BB703)+1)</f>
        <v/>
      </c>
      <c r="BC704" s="204"/>
      <c r="BD704" s="204"/>
      <c r="BE704" s="204"/>
      <c r="BF704" s="204"/>
      <c r="BG704" s="204"/>
      <c r="BH704" s="204"/>
      <c r="BI704" s="204"/>
      <c r="BJ704" s="204"/>
      <c r="BK704" s="204"/>
      <c r="BL704" s="204"/>
      <c r="BM704" s="204"/>
      <c r="BN704" s="204"/>
      <c r="BO704" s="204"/>
      <c r="BP704" s="204"/>
      <c r="BQ704" s="204"/>
      <c r="BR704" s="204"/>
      <c r="BS704" s="204"/>
      <c r="BT704" s="204"/>
      <c r="BU704" s="104"/>
      <c r="BV704" s="202"/>
      <c r="BX704"/>
      <c r="BY704"/>
      <c r="BZ704"/>
      <c r="CA704"/>
      <c r="CB704"/>
      <c r="CD704"/>
      <c r="CO704" s="202">
        <v>703</v>
      </c>
    </row>
    <row r="705" spans="1:93" x14ac:dyDescent="0.25">
      <c r="A705" s="203" t="s">
        <v>3869</v>
      </c>
      <c r="B705" s="204" t="s">
        <v>3874</v>
      </c>
      <c r="C705" s="204" t="s">
        <v>1353</v>
      </c>
      <c r="D705" s="210" t="s">
        <v>868</v>
      </c>
      <c r="E705" s="204" t="s">
        <v>852</v>
      </c>
      <c r="F705" s="204" t="s">
        <v>445</v>
      </c>
      <c r="G705" s="204" t="s">
        <v>853</v>
      </c>
      <c r="H705" s="204" t="s">
        <v>2903</v>
      </c>
      <c r="I705" s="204" t="s">
        <v>853</v>
      </c>
      <c r="J705" s="204" t="s">
        <v>2559</v>
      </c>
      <c r="K705" s="204" t="s">
        <v>2559</v>
      </c>
      <c r="L705" s="204" t="s">
        <v>2904</v>
      </c>
      <c r="M705" s="204" t="s">
        <v>213</v>
      </c>
      <c r="N705" s="204" t="s">
        <v>851</v>
      </c>
      <c r="O705" s="204" t="s">
        <v>858</v>
      </c>
      <c r="P705" s="204" t="s">
        <v>859</v>
      </c>
      <c r="Q705" s="204" t="s">
        <v>983</v>
      </c>
      <c r="R705" s="204">
        <v>8</v>
      </c>
      <c r="S705" s="204">
        <v>1</v>
      </c>
      <c r="T705" s="204">
        <v>2</v>
      </c>
      <c r="U705" s="204">
        <v>1</v>
      </c>
      <c r="V705" s="204">
        <v>8</v>
      </c>
      <c r="W705" s="204">
        <v>1</v>
      </c>
      <c r="X705" s="204">
        <v>0</v>
      </c>
      <c r="Y705" s="204">
        <v>0</v>
      </c>
      <c r="Z705" s="204">
        <v>0</v>
      </c>
      <c r="AA705" s="204">
        <v>0</v>
      </c>
      <c r="AB705" s="204">
        <v>0</v>
      </c>
      <c r="AC705" s="204">
        <v>0</v>
      </c>
      <c r="AD705" s="204">
        <v>2</v>
      </c>
      <c r="AE705" s="204">
        <v>3</v>
      </c>
      <c r="AF705" s="204">
        <v>0</v>
      </c>
      <c r="AG705" s="204">
        <v>0</v>
      </c>
      <c r="AH705" s="204">
        <v>0</v>
      </c>
      <c r="AI705" s="204">
        <v>0</v>
      </c>
      <c r="AJ705" s="204"/>
      <c r="AK705" s="204"/>
      <c r="AL705" s="204"/>
      <c r="AM705" s="204"/>
      <c r="AN705" s="204"/>
      <c r="AO705" s="204"/>
      <c r="AP705" s="204"/>
      <c r="AQ705" s="204"/>
      <c r="AR705" s="204"/>
      <c r="AS705" s="204"/>
      <c r="AT705" s="204"/>
      <c r="AU705" s="204"/>
      <c r="AV705" s="204"/>
      <c r="AW705" s="204"/>
      <c r="AX705" s="204"/>
      <c r="AY705" s="204" t="str">
        <f t="shared" si="191"/>
        <v>MARFLOQUIN 100 MG/ML SOLUTION INJECTABLE POUR BOVINS ET PORCINS (TRUIES)</v>
      </c>
      <c r="AZ705" s="204" t="str">
        <f>IF(COUNTIF(AY:AY,AY705)=1,AY705,IF(AND(COUNTIF(AY:AY,AY705)&gt;1,COUNTIF(AZ$2:AZ704,AY705)&gt;=1),"",AY705))</f>
        <v/>
      </c>
      <c r="BA705" s="204" t="str">
        <v/>
      </c>
      <c r="BB705" s="204" t="str">
        <f>IF(BA705="","",MAX(BB$2:BB704)+1)</f>
        <v/>
      </c>
      <c r="BC705" s="204"/>
      <c r="BD705" s="204"/>
      <c r="BE705" s="204"/>
      <c r="BF705" s="204"/>
      <c r="BG705" s="204"/>
      <c r="BH705" s="204"/>
      <c r="BI705" s="204"/>
      <c r="BJ705" s="204"/>
      <c r="BK705" s="204"/>
      <c r="BL705" s="204"/>
      <c r="BM705" s="204"/>
      <c r="BN705" s="204"/>
      <c r="BO705" s="204"/>
      <c r="BP705" s="204"/>
      <c r="BQ705" s="204"/>
      <c r="BR705" s="204"/>
      <c r="BS705" s="204"/>
      <c r="BT705" s="204"/>
      <c r="BU705" s="104"/>
      <c r="BV705" s="202"/>
      <c r="BX705"/>
      <c r="BY705"/>
      <c r="BZ705"/>
      <c r="CA705"/>
      <c r="CB705"/>
      <c r="CD705"/>
      <c r="CO705" s="202">
        <v>704</v>
      </c>
    </row>
    <row r="706" spans="1:93" x14ac:dyDescent="0.25">
      <c r="A706" s="203" t="s">
        <v>4162</v>
      </c>
      <c r="B706" s="204" t="s">
        <v>4163</v>
      </c>
      <c r="C706" s="204" t="s">
        <v>2081</v>
      </c>
      <c r="D706" s="210" t="s">
        <v>851</v>
      </c>
      <c r="E706" s="204" t="s">
        <v>906</v>
      </c>
      <c r="F706" s="204" t="s">
        <v>4164</v>
      </c>
      <c r="G706" s="204" t="s">
        <v>908</v>
      </c>
      <c r="H706" s="204" t="s">
        <v>955</v>
      </c>
      <c r="I706" s="204" t="s">
        <v>910</v>
      </c>
      <c r="J706" s="204" t="s">
        <v>2559</v>
      </c>
      <c r="K706" s="204" t="s">
        <v>2559</v>
      </c>
      <c r="L706" s="204" t="s">
        <v>2904</v>
      </c>
      <c r="M706" s="204" t="s">
        <v>213</v>
      </c>
      <c r="N706" s="204" t="s">
        <v>966</v>
      </c>
      <c r="O706" s="204" t="s">
        <v>918</v>
      </c>
      <c r="P706" s="204" t="s">
        <v>859</v>
      </c>
      <c r="Q706" s="204" t="s">
        <v>1137</v>
      </c>
      <c r="R706" s="204">
        <v>0</v>
      </c>
      <c r="S706" s="204">
        <v>0</v>
      </c>
      <c r="T706" s="204">
        <v>2</v>
      </c>
      <c r="U706" s="204">
        <v>21</v>
      </c>
      <c r="V706" s="204">
        <v>0</v>
      </c>
      <c r="W706" s="204">
        <v>0</v>
      </c>
      <c r="X706" s="204">
        <v>0</v>
      </c>
      <c r="Y706" s="204">
        <v>0</v>
      </c>
      <c r="Z706" s="204">
        <v>0</v>
      </c>
      <c r="AA706" s="204">
        <v>0</v>
      </c>
      <c r="AB706" s="204">
        <v>0</v>
      </c>
      <c r="AC706" s="204">
        <v>0</v>
      </c>
      <c r="AD706" s="204">
        <v>0</v>
      </c>
      <c r="AE706" s="204">
        <v>0</v>
      </c>
      <c r="AF706" s="204">
        <v>0</v>
      </c>
      <c r="AG706" s="204">
        <v>0</v>
      </c>
      <c r="AH706" s="204">
        <v>0</v>
      </c>
      <c r="AI706" s="204">
        <v>0</v>
      </c>
      <c r="AJ706" s="204"/>
      <c r="AK706" s="204"/>
      <c r="AL706" s="204"/>
      <c r="AM706" s="204"/>
      <c r="AN706" s="204"/>
      <c r="AO706" s="204"/>
      <c r="AP706" s="204"/>
      <c r="AQ706" s="204"/>
      <c r="AR706" s="204"/>
      <c r="AS706" s="204"/>
      <c r="AT706" s="204"/>
      <c r="AU706" s="204"/>
      <c r="AV706" s="204"/>
      <c r="AW706" s="204"/>
      <c r="AX706" s="204"/>
      <c r="AY706" s="204" t="str">
        <f t="shared" si="191"/>
        <v/>
      </c>
      <c r="AZ706" s="204" t="str">
        <f>IF(COUNTIF(AY:AY,AY706)=1,AY706,IF(AND(COUNTIF(AY:AY,AY706)&gt;1,COUNTIF(AZ$2:AZ705,AY706)&gt;=1),"",AY706))</f>
        <v/>
      </c>
      <c r="BA706" s="204" t="str">
        <v/>
      </c>
      <c r="BB706" s="204" t="str">
        <f>IF(BA706="","",MAX(BB$2:BB705)+1)</f>
        <v/>
      </c>
      <c r="BC706" s="204"/>
      <c r="BD706" s="204"/>
      <c r="BE706" s="204"/>
      <c r="BF706" s="204"/>
      <c r="BG706" s="204"/>
      <c r="BH706" s="204"/>
      <c r="BI706" s="204"/>
      <c r="BJ706" s="204"/>
      <c r="BK706" s="204"/>
      <c r="BL706" s="204"/>
      <c r="BM706" s="204"/>
      <c r="BN706" s="204"/>
      <c r="BO706" s="204"/>
      <c r="BP706" s="204"/>
      <c r="BQ706" s="204"/>
      <c r="BR706" s="204"/>
      <c r="BS706" s="204"/>
      <c r="BT706" s="204"/>
      <c r="BU706" s="104"/>
      <c r="BV706" s="202"/>
      <c r="BX706"/>
      <c r="BY706"/>
      <c r="BZ706"/>
      <c r="CA706"/>
      <c r="CB706"/>
      <c r="CD706"/>
      <c r="CO706" s="202">
        <v>705</v>
      </c>
    </row>
    <row r="707" spans="1:93" x14ac:dyDescent="0.25">
      <c r="A707" s="203" t="s">
        <v>3892</v>
      </c>
      <c r="B707" s="204" t="s">
        <v>3893</v>
      </c>
      <c r="C707" s="204" t="s">
        <v>3132</v>
      </c>
      <c r="D707" s="210" t="s">
        <v>851</v>
      </c>
      <c r="E707" s="204" t="s">
        <v>852</v>
      </c>
      <c r="F707" s="204" t="s">
        <v>446</v>
      </c>
      <c r="G707" s="204" t="s">
        <v>853</v>
      </c>
      <c r="H707" s="204" t="s">
        <v>1446</v>
      </c>
      <c r="I707" s="204" t="s">
        <v>853</v>
      </c>
      <c r="J707" s="204" t="s">
        <v>2559</v>
      </c>
      <c r="K707" s="204" t="s">
        <v>2559</v>
      </c>
      <c r="L707" s="204" t="s">
        <v>2904</v>
      </c>
      <c r="M707" s="204" t="s">
        <v>213</v>
      </c>
      <c r="N707" s="204" t="s">
        <v>966</v>
      </c>
      <c r="O707" s="204" t="s">
        <v>858</v>
      </c>
      <c r="P707" s="204" t="s">
        <v>859</v>
      </c>
      <c r="Q707" s="204" t="s">
        <v>1137</v>
      </c>
      <c r="R707" s="204">
        <v>2</v>
      </c>
      <c r="S707" s="204">
        <v>5</v>
      </c>
      <c r="T707" s="204">
        <v>0</v>
      </c>
      <c r="U707" s="204">
        <v>0</v>
      </c>
      <c r="V707" s="204">
        <v>2</v>
      </c>
      <c r="W707" s="204">
        <v>5</v>
      </c>
      <c r="X707" s="204">
        <v>0</v>
      </c>
      <c r="Y707" s="204">
        <v>0</v>
      </c>
      <c r="Z707" s="204">
        <v>0</v>
      </c>
      <c r="AA707" s="204">
        <v>0</v>
      </c>
      <c r="AB707" s="204">
        <v>0</v>
      </c>
      <c r="AC707" s="204">
        <v>0</v>
      </c>
      <c r="AD707" s="204">
        <v>2</v>
      </c>
      <c r="AE707" s="204">
        <v>5</v>
      </c>
      <c r="AF707" s="204">
        <v>0</v>
      </c>
      <c r="AG707" s="204">
        <v>0</v>
      </c>
      <c r="AH707" s="204">
        <v>0</v>
      </c>
      <c r="AI707" s="204">
        <v>0</v>
      </c>
      <c r="AJ707" s="204"/>
      <c r="AK707" s="204"/>
      <c r="AL707" s="204"/>
      <c r="AM707" s="204"/>
      <c r="AN707" s="204"/>
      <c r="AO707" s="204"/>
      <c r="AP707" s="204"/>
      <c r="AQ707" s="204"/>
      <c r="AR707" s="204"/>
      <c r="AS707" s="204"/>
      <c r="AT707" s="204"/>
      <c r="AU707" s="204"/>
      <c r="AV707" s="204"/>
      <c r="AW707" s="204"/>
      <c r="AX707" s="204"/>
      <c r="AY707" s="204" t="str">
        <f t="shared" si="191"/>
        <v>MARFLOQUIN 20 MG/ML SOLUTION INJECTABLE POUR BOVINS (VEAUX) ET PORCINS</v>
      </c>
      <c r="AZ707" s="204" t="str">
        <f>IF(COUNTIF(AY:AY,AY707)=1,AY707,IF(AND(COUNTIF(AY:AY,AY707)&gt;1,COUNTIF(AZ$2:AZ706,AY707)&gt;=1),"",AY707))</f>
        <v>MARFLOQUIN 20 MG/ML SOLUTION INJECTABLE POUR BOVINS (VEAUX) ET PORCINS</v>
      </c>
      <c r="BA707" s="204" t="str">
        <v/>
      </c>
      <c r="BB707" s="204" t="str">
        <f>IF(BA707="","",MAX(BB$2:BB706)+1)</f>
        <v/>
      </c>
      <c r="BC707" s="204"/>
      <c r="BD707" s="204"/>
      <c r="BE707" s="204"/>
      <c r="BF707" s="204"/>
      <c r="BG707" s="204"/>
      <c r="BH707" s="204"/>
      <c r="BI707" s="204"/>
      <c r="BJ707" s="204"/>
      <c r="BK707" s="204"/>
      <c r="BL707" s="204"/>
      <c r="BM707" s="204"/>
      <c r="BN707" s="204"/>
      <c r="BO707" s="204"/>
      <c r="BP707" s="204"/>
      <c r="BQ707" s="204"/>
      <c r="BR707" s="204"/>
      <c r="BS707" s="204"/>
      <c r="BT707" s="204"/>
      <c r="BU707" s="104"/>
      <c r="BV707" s="202"/>
      <c r="BX707"/>
      <c r="BY707"/>
      <c r="BZ707"/>
      <c r="CA707"/>
      <c r="CB707"/>
      <c r="CD707"/>
      <c r="CO707" s="202">
        <v>706</v>
      </c>
    </row>
    <row r="708" spans="1:93" x14ac:dyDescent="0.25">
      <c r="A708" s="203" t="s">
        <v>3892</v>
      </c>
      <c r="B708" s="204" t="s">
        <v>3894</v>
      </c>
      <c r="C708" s="204" t="s">
        <v>880</v>
      </c>
      <c r="D708" s="210" t="s">
        <v>851</v>
      </c>
      <c r="E708" s="204" t="s">
        <v>852</v>
      </c>
      <c r="F708" s="204" t="s">
        <v>446</v>
      </c>
      <c r="G708" s="204" t="s">
        <v>853</v>
      </c>
      <c r="H708" s="204" t="s">
        <v>1446</v>
      </c>
      <c r="I708" s="204" t="s">
        <v>853</v>
      </c>
      <c r="J708" s="204" t="s">
        <v>2559</v>
      </c>
      <c r="K708" s="204" t="s">
        <v>2559</v>
      </c>
      <c r="L708" s="204" t="s">
        <v>2904</v>
      </c>
      <c r="M708" s="204" t="s">
        <v>213</v>
      </c>
      <c r="N708" s="204" t="s">
        <v>966</v>
      </c>
      <c r="O708" s="204" t="s">
        <v>858</v>
      </c>
      <c r="P708" s="204" t="s">
        <v>859</v>
      </c>
      <c r="Q708" s="204" t="s">
        <v>1137</v>
      </c>
      <c r="R708" s="204">
        <v>2</v>
      </c>
      <c r="S708" s="204">
        <v>5</v>
      </c>
      <c r="T708" s="204">
        <v>0</v>
      </c>
      <c r="U708" s="204">
        <v>0</v>
      </c>
      <c r="V708" s="204">
        <v>2</v>
      </c>
      <c r="W708" s="204">
        <v>5</v>
      </c>
      <c r="X708" s="204">
        <v>0</v>
      </c>
      <c r="Y708" s="204">
        <v>0</v>
      </c>
      <c r="Z708" s="204">
        <v>0</v>
      </c>
      <c r="AA708" s="204">
        <v>0</v>
      </c>
      <c r="AB708" s="204">
        <v>0</v>
      </c>
      <c r="AC708" s="204">
        <v>0</v>
      </c>
      <c r="AD708" s="204">
        <v>2</v>
      </c>
      <c r="AE708" s="204">
        <v>5</v>
      </c>
      <c r="AF708" s="204">
        <v>0</v>
      </c>
      <c r="AG708" s="204">
        <v>0</v>
      </c>
      <c r="AH708" s="204">
        <v>0</v>
      </c>
      <c r="AI708" s="204">
        <v>0</v>
      </c>
      <c r="AJ708" s="204"/>
      <c r="AK708" s="204"/>
      <c r="AL708" s="204"/>
      <c r="AM708" s="204"/>
      <c r="AN708" s="204"/>
      <c r="AO708" s="204"/>
      <c r="AP708" s="204"/>
      <c r="AQ708" s="204"/>
      <c r="AR708" s="204"/>
      <c r="AS708" s="204"/>
      <c r="AT708" s="204"/>
      <c r="AU708" s="204"/>
      <c r="AV708" s="204"/>
      <c r="AW708" s="204"/>
      <c r="AX708" s="204"/>
      <c r="AY708" s="204" t="str">
        <f t="shared" ref="AY708:AY771" si="192">IF(INDEX(CL$3:CM$174,MATCH(H708,CL$3:CL$174,0),2)="x",F708,"")</f>
        <v>MARFLOQUIN 20 MG/ML SOLUTION INJECTABLE POUR BOVINS (VEAUX) ET PORCINS</v>
      </c>
      <c r="AZ708" s="204" t="str">
        <f>IF(COUNTIF(AY:AY,AY708)=1,AY708,IF(AND(COUNTIF(AY:AY,AY708)&gt;1,COUNTIF(AZ$2:AZ707,AY708)&gt;=1),"",AY708))</f>
        <v/>
      </c>
      <c r="BA708" s="204" t="str">
        <v/>
      </c>
      <c r="BB708" s="204" t="str">
        <f>IF(BA708="","",MAX(BB$2:BB707)+1)</f>
        <v/>
      </c>
      <c r="BC708" s="204"/>
      <c r="BD708" s="204"/>
      <c r="BE708" s="204"/>
      <c r="BF708" s="204"/>
      <c r="BG708" s="204"/>
      <c r="BH708" s="204"/>
      <c r="BI708" s="204"/>
      <c r="BJ708" s="204"/>
      <c r="BK708" s="204"/>
      <c r="BL708" s="204"/>
      <c r="BM708" s="204"/>
      <c r="BN708" s="204"/>
      <c r="BO708" s="204"/>
      <c r="BP708" s="204"/>
      <c r="BQ708" s="204"/>
      <c r="BR708" s="204"/>
      <c r="BS708" s="204"/>
      <c r="BT708" s="204"/>
      <c r="BU708" s="104"/>
      <c r="BV708" s="202"/>
      <c r="BX708"/>
      <c r="BY708"/>
      <c r="BZ708"/>
      <c r="CA708"/>
      <c r="CB708"/>
      <c r="CD708"/>
      <c r="CO708" s="202">
        <v>707</v>
      </c>
    </row>
    <row r="709" spans="1:93" x14ac:dyDescent="0.25">
      <c r="A709" s="203" t="s">
        <v>4158</v>
      </c>
      <c r="B709" s="204" t="s">
        <v>4159</v>
      </c>
      <c r="C709" s="204" t="s">
        <v>2081</v>
      </c>
      <c r="D709" s="210" t="s">
        <v>851</v>
      </c>
      <c r="E709" s="204" t="s">
        <v>906</v>
      </c>
      <c r="F709" s="204" t="s">
        <v>4160</v>
      </c>
      <c r="G709" s="204" t="s">
        <v>908</v>
      </c>
      <c r="H709" s="204" t="s">
        <v>909</v>
      </c>
      <c r="I709" s="204" t="s">
        <v>910</v>
      </c>
      <c r="J709" s="204" t="s">
        <v>2559</v>
      </c>
      <c r="K709" s="204" t="s">
        <v>2559</v>
      </c>
      <c r="L709" s="204" t="s">
        <v>2904</v>
      </c>
      <c r="M709" s="204" t="s">
        <v>213</v>
      </c>
      <c r="N709" s="204" t="s">
        <v>983</v>
      </c>
      <c r="O709" s="204" t="s">
        <v>918</v>
      </c>
      <c r="P709" s="204" t="s">
        <v>859</v>
      </c>
      <c r="Q709" s="204" t="s">
        <v>919</v>
      </c>
      <c r="R709" s="204">
        <v>0</v>
      </c>
      <c r="S709" s="204">
        <v>0</v>
      </c>
      <c r="T709" s="204">
        <v>2</v>
      </c>
      <c r="U709" s="204">
        <v>21</v>
      </c>
      <c r="V709" s="204">
        <v>0</v>
      </c>
      <c r="W709" s="204">
        <v>0</v>
      </c>
      <c r="X709" s="204">
        <v>0</v>
      </c>
      <c r="Y709" s="204">
        <v>0</v>
      </c>
      <c r="Z709" s="204">
        <v>0</v>
      </c>
      <c r="AA709" s="204">
        <v>0</v>
      </c>
      <c r="AB709" s="204">
        <v>0</v>
      </c>
      <c r="AC709" s="204">
        <v>0</v>
      </c>
      <c r="AD709" s="204">
        <v>0</v>
      </c>
      <c r="AE709" s="204">
        <v>0</v>
      </c>
      <c r="AF709" s="204">
        <v>0</v>
      </c>
      <c r="AG709" s="204">
        <v>0</v>
      </c>
      <c r="AH709" s="204">
        <v>0</v>
      </c>
      <c r="AI709" s="204">
        <v>0</v>
      </c>
      <c r="AJ709" s="204"/>
      <c r="AK709" s="204"/>
      <c r="AL709" s="204"/>
      <c r="AM709" s="204"/>
      <c r="AN709" s="204"/>
      <c r="AO709" s="204"/>
      <c r="AP709" s="204"/>
      <c r="AQ709" s="204"/>
      <c r="AR709" s="204"/>
      <c r="AS709" s="204"/>
      <c r="AT709" s="204"/>
      <c r="AU709" s="204"/>
      <c r="AV709" s="204"/>
      <c r="AW709" s="204"/>
      <c r="AX709" s="204"/>
      <c r="AY709" s="204" t="str">
        <f t="shared" si="192"/>
        <v/>
      </c>
      <c r="AZ709" s="204" t="str">
        <f>IF(COUNTIF(AY:AY,AY709)=1,AY709,IF(AND(COUNTIF(AY:AY,AY709)&gt;1,COUNTIF(AZ$2:AZ708,AY709)&gt;=1),"",AY709))</f>
        <v/>
      </c>
      <c r="BA709" s="204" t="str">
        <v/>
      </c>
      <c r="BB709" s="204" t="str">
        <f>IF(BA709="","",MAX(BB$2:BB708)+1)</f>
        <v/>
      </c>
      <c r="BC709" s="204"/>
      <c r="BD709" s="204"/>
      <c r="BE709" s="204"/>
      <c r="BF709" s="204"/>
      <c r="BG709" s="204"/>
      <c r="BH709" s="204"/>
      <c r="BI709" s="204"/>
      <c r="BJ709" s="204"/>
      <c r="BK709" s="204"/>
      <c r="BL709" s="204"/>
      <c r="BM709" s="204"/>
      <c r="BN709" s="204"/>
      <c r="BO709" s="204"/>
      <c r="BP709" s="204"/>
      <c r="BQ709" s="204"/>
      <c r="BR709" s="204"/>
      <c r="BS709" s="204"/>
      <c r="BT709" s="204"/>
      <c r="BU709" s="104"/>
      <c r="BV709" s="202"/>
      <c r="BX709"/>
      <c r="BY709"/>
      <c r="BZ709"/>
      <c r="CA709"/>
      <c r="CB709"/>
      <c r="CD709"/>
      <c r="CO709" s="202">
        <v>708</v>
      </c>
    </row>
    <row r="710" spans="1:93" x14ac:dyDescent="0.25">
      <c r="A710" s="203" t="s">
        <v>4158</v>
      </c>
      <c r="B710" s="204" t="s">
        <v>4161</v>
      </c>
      <c r="C710" s="204" t="s">
        <v>2081</v>
      </c>
      <c r="D710" s="210" t="s">
        <v>851</v>
      </c>
      <c r="E710" s="204" t="s">
        <v>906</v>
      </c>
      <c r="F710" s="204" t="s">
        <v>4160</v>
      </c>
      <c r="G710" s="204" t="s">
        <v>908</v>
      </c>
      <c r="H710" s="204" t="s">
        <v>909</v>
      </c>
      <c r="I710" s="204" t="s">
        <v>910</v>
      </c>
      <c r="J710" s="204" t="s">
        <v>2559</v>
      </c>
      <c r="K710" s="204" t="s">
        <v>2559</v>
      </c>
      <c r="L710" s="204" t="s">
        <v>2904</v>
      </c>
      <c r="M710" s="204" t="s">
        <v>213</v>
      </c>
      <c r="N710" s="204" t="s">
        <v>983</v>
      </c>
      <c r="O710" s="204" t="s">
        <v>918</v>
      </c>
      <c r="P710" s="204" t="s">
        <v>859</v>
      </c>
      <c r="Q710" s="204" t="s">
        <v>919</v>
      </c>
      <c r="R710" s="204">
        <v>0</v>
      </c>
      <c r="S710" s="204">
        <v>0</v>
      </c>
      <c r="T710" s="204">
        <v>2</v>
      </c>
      <c r="U710" s="204">
        <v>21</v>
      </c>
      <c r="V710" s="204">
        <v>0</v>
      </c>
      <c r="W710" s="204">
        <v>0</v>
      </c>
      <c r="X710" s="204">
        <v>0</v>
      </c>
      <c r="Y710" s="204">
        <v>0</v>
      </c>
      <c r="Z710" s="204">
        <v>0</v>
      </c>
      <c r="AA710" s="204">
        <v>0</v>
      </c>
      <c r="AB710" s="204">
        <v>0</v>
      </c>
      <c r="AC710" s="204">
        <v>0</v>
      </c>
      <c r="AD710" s="204">
        <v>0</v>
      </c>
      <c r="AE710" s="204">
        <v>0</v>
      </c>
      <c r="AF710" s="204">
        <v>0</v>
      </c>
      <c r="AG710" s="204">
        <v>0</v>
      </c>
      <c r="AH710" s="204">
        <v>0</v>
      </c>
      <c r="AI710" s="204">
        <v>0</v>
      </c>
      <c r="AJ710" s="204"/>
      <c r="AK710" s="204"/>
      <c r="AL710" s="204"/>
      <c r="AM710" s="204"/>
      <c r="AN710" s="204"/>
      <c r="AO710" s="204"/>
      <c r="AP710" s="204"/>
      <c r="AQ710" s="204"/>
      <c r="AR710" s="204"/>
      <c r="AS710" s="204"/>
      <c r="AT710" s="204"/>
      <c r="AU710" s="204"/>
      <c r="AV710" s="204"/>
      <c r="AW710" s="204"/>
      <c r="AX710" s="204"/>
      <c r="AY710" s="204" t="str">
        <f t="shared" si="192"/>
        <v/>
      </c>
      <c r="AZ710" s="204" t="str">
        <f>IF(COUNTIF(AY:AY,AY710)=1,AY710,IF(AND(COUNTIF(AY:AY,AY710)&gt;1,COUNTIF(AZ$2:AZ709,AY710)&gt;=1),"",AY710))</f>
        <v/>
      </c>
      <c r="BA710" s="204" t="str">
        <v/>
      </c>
      <c r="BB710" s="204" t="str">
        <f>IF(BA710="","",MAX(BB$2:BB709)+1)</f>
        <v/>
      </c>
      <c r="BC710" s="204"/>
      <c r="BD710" s="204"/>
      <c r="BE710" s="204"/>
      <c r="BF710" s="204"/>
      <c r="BG710" s="204"/>
      <c r="BH710" s="204"/>
      <c r="BI710" s="204"/>
      <c r="BJ710" s="204"/>
      <c r="BK710" s="204"/>
      <c r="BL710" s="204"/>
      <c r="BM710" s="204"/>
      <c r="BN710" s="204"/>
      <c r="BO710" s="204"/>
      <c r="BP710" s="204"/>
      <c r="BQ710" s="204"/>
      <c r="BR710" s="204"/>
      <c r="BS710" s="204"/>
      <c r="BT710" s="204"/>
      <c r="BU710" s="104"/>
      <c r="BV710" s="202"/>
      <c r="BX710"/>
      <c r="BY710"/>
      <c r="BZ710"/>
      <c r="CA710"/>
      <c r="CB710"/>
      <c r="CD710"/>
      <c r="CO710" s="202">
        <v>709</v>
      </c>
    </row>
    <row r="711" spans="1:93" x14ac:dyDescent="0.25">
      <c r="A711" s="203" t="s">
        <v>4165</v>
      </c>
      <c r="B711" s="204" t="s">
        <v>4166</v>
      </c>
      <c r="C711" s="204" t="s">
        <v>3226</v>
      </c>
      <c r="D711" s="210" t="s">
        <v>1295</v>
      </c>
      <c r="E711" s="204" t="s">
        <v>906</v>
      </c>
      <c r="F711" s="204" t="s">
        <v>4167</v>
      </c>
      <c r="G711" s="204" t="s">
        <v>908</v>
      </c>
      <c r="H711" s="204" t="s">
        <v>955</v>
      </c>
      <c r="I711" s="204" t="s">
        <v>910</v>
      </c>
      <c r="J711" s="204" t="s">
        <v>2559</v>
      </c>
      <c r="K711" s="204" t="s">
        <v>2559</v>
      </c>
      <c r="L711" s="204" t="s">
        <v>2904</v>
      </c>
      <c r="M711" s="204" t="s">
        <v>213</v>
      </c>
      <c r="N711" s="204" t="s">
        <v>1039</v>
      </c>
      <c r="O711" s="204" t="s">
        <v>918</v>
      </c>
      <c r="P711" s="204" t="s">
        <v>859</v>
      </c>
      <c r="Q711" s="204" t="s">
        <v>2955</v>
      </c>
      <c r="R711" s="204">
        <v>0</v>
      </c>
      <c r="S711" s="204">
        <v>0</v>
      </c>
      <c r="T711" s="204">
        <v>2</v>
      </c>
      <c r="U711" s="204">
        <v>21</v>
      </c>
      <c r="V711" s="204">
        <v>0</v>
      </c>
      <c r="W711" s="204">
        <v>0</v>
      </c>
      <c r="X711" s="204">
        <v>0</v>
      </c>
      <c r="Y711" s="204">
        <v>0</v>
      </c>
      <c r="Z711" s="204">
        <v>0</v>
      </c>
      <c r="AA711" s="204">
        <v>0</v>
      </c>
      <c r="AB711" s="204">
        <v>0</v>
      </c>
      <c r="AC711" s="204">
        <v>0</v>
      </c>
      <c r="AD711" s="204">
        <v>0</v>
      </c>
      <c r="AE711" s="204">
        <v>0</v>
      </c>
      <c r="AF711" s="204">
        <v>0</v>
      </c>
      <c r="AG711" s="204">
        <v>0</v>
      </c>
      <c r="AH711" s="204">
        <v>0</v>
      </c>
      <c r="AI711" s="204">
        <v>0</v>
      </c>
      <c r="AJ711" s="204"/>
      <c r="AK711" s="204"/>
      <c r="AL711" s="204"/>
      <c r="AM711" s="204"/>
      <c r="AN711" s="204"/>
      <c r="AO711" s="204"/>
      <c r="AP711" s="204"/>
      <c r="AQ711" s="204"/>
      <c r="AR711" s="204"/>
      <c r="AS711" s="204"/>
      <c r="AT711" s="204"/>
      <c r="AU711" s="204"/>
      <c r="AV711" s="204"/>
      <c r="AW711" s="204"/>
      <c r="AX711" s="204"/>
      <c r="AY711" s="204" t="str">
        <f t="shared" si="192"/>
        <v/>
      </c>
      <c r="AZ711" s="204" t="str">
        <f>IF(COUNTIF(AY:AY,AY711)=1,AY711,IF(AND(COUNTIF(AY:AY,AY711)&gt;1,COUNTIF(AZ$2:AZ710,AY711)&gt;=1),"",AY711))</f>
        <v/>
      </c>
      <c r="BA711" s="204" t="str">
        <v/>
      </c>
      <c r="BB711" s="204" t="str">
        <f>IF(BA711="","",MAX(BB$2:BB710)+1)</f>
        <v/>
      </c>
      <c r="BC711" s="204"/>
      <c r="BD711" s="204"/>
      <c r="BE711" s="204"/>
      <c r="BF711" s="204"/>
      <c r="BG711" s="204"/>
      <c r="BH711" s="204"/>
      <c r="BI711" s="204"/>
      <c r="BJ711" s="204"/>
      <c r="BK711" s="204"/>
      <c r="BL711" s="204"/>
      <c r="BM711" s="204"/>
      <c r="BN711" s="204"/>
      <c r="BO711" s="204"/>
      <c r="BP711" s="204"/>
      <c r="BQ711" s="204"/>
      <c r="BR711" s="204"/>
      <c r="BS711" s="204"/>
      <c r="BT711" s="204"/>
      <c r="BU711" s="104"/>
      <c r="BV711" s="202"/>
      <c r="BX711"/>
      <c r="BY711"/>
      <c r="BZ711"/>
      <c r="CA711"/>
      <c r="CB711"/>
      <c r="CD711"/>
      <c r="CO711" s="202">
        <v>710</v>
      </c>
    </row>
    <row r="712" spans="1:93" x14ac:dyDescent="0.25">
      <c r="A712" s="203" t="s">
        <v>2441</v>
      </c>
      <c r="B712" s="204" t="s">
        <v>2442</v>
      </c>
      <c r="C712" s="204" t="s">
        <v>2443</v>
      </c>
      <c r="D712" s="210" t="s">
        <v>881</v>
      </c>
      <c r="E712" s="204" t="s">
        <v>906</v>
      </c>
      <c r="F712" s="204" t="s">
        <v>102</v>
      </c>
      <c r="G712" s="204" t="s">
        <v>1116</v>
      </c>
      <c r="H712" s="204" t="s">
        <v>890</v>
      </c>
      <c r="I712" s="204" t="s">
        <v>1116</v>
      </c>
      <c r="J712" s="204" t="s">
        <v>1091</v>
      </c>
      <c r="K712" s="204" t="s">
        <v>875</v>
      </c>
      <c r="L712" s="204" t="s">
        <v>1117</v>
      </c>
      <c r="M712" s="204" t="s">
        <v>213</v>
      </c>
      <c r="N712" s="204" t="s">
        <v>959</v>
      </c>
      <c r="O712" s="204" t="s">
        <v>918</v>
      </c>
      <c r="P712" s="204" t="s">
        <v>859</v>
      </c>
      <c r="Q712" s="204" t="s">
        <v>1118</v>
      </c>
      <c r="R712" s="204">
        <v>0</v>
      </c>
      <c r="S712" s="204">
        <v>0</v>
      </c>
      <c r="T712" s="204">
        <v>0</v>
      </c>
      <c r="U712" s="204">
        <v>0</v>
      </c>
      <c r="V712" s="204">
        <v>0</v>
      </c>
      <c r="W712" s="204">
        <v>0</v>
      </c>
      <c r="X712" s="204">
        <v>0</v>
      </c>
      <c r="Y712" s="204">
        <v>0</v>
      </c>
      <c r="Z712" s="204">
        <v>0</v>
      </c>
      <c r="AA712" s="204">
        <v>0</v>
      </c>
      <c r="AB712" s="204">
        <v>0</v>
      </c>
      <c r="AC712" s="204">
        <v>0</v>
      </c>
      <c r="AD712" s="204">
        <v>0</v>
      </c>
      <c r="AE712" s="204">
        <v>0</v>
      </c>
      <c r="AF712" s="204">
        <v>0</v>
      </c>
      <c r="AG712" s="204">
        <v>0</v>
      </c>
      <c r="AH712" s="204">
        <v>0</v>
      </c>
      <c r="AI712" s="204">
        <v>0</v>
      </c>
      <c r="AJ712" s="204" t="s">
        <v>1013</v>
      </c>
      <c r="AK712" s="204" t="s">
        <v>1095</v>
      </c>
      <c r="AL712" s="204" t="s">
        <v>1096</v>
      </c>
      <c r="AM712" s="204" t="s">
        <v>1119</v>
      </c>
      <c r="AN712" s="204" t="s">
        <v>913</v>
      </c>
      <c r="AO712" s="204" t="s">
        <v>1098</v>
      </c>
      <c r="AP712" s="204" t="s">
        <v>1086</v>
      </c>
      <c r="AQ712" s="204"/>
      <c r="AR712" s="204"/>
      <c r="AS712" s="204"/>
      <c r="AT712" s="204"/>
      <c r="AU712" s="204"/>
      <c r="AV712" s="204"/>
      <c r="AW712" s="204"/>
      <c r="AX712" s="204"/>
      <c r="AY712" s="204" t="str">
        <f t="shared" si="192"/>
        <v>MASTICOLI</v>
      </c>
      <c r="AZ712" s="204" t="str">
        <f>IF(COUNTIF(AY:AY,AY712)=1,AY712,IF(AND(COUNTIF(AY:AY,AY712)&gt;1,COUNTIF(AZ$2:AZ711,AY712)&gt;=1),"",AY712))</f>
        <v>MASTICOLI</v>
      </c>
      <c r="BA712" s="204" t="str">
        <v/>
      </c>
      <c r="BB712" s="204" t="str">
        <f>IF(BA712="","",MAX(BB$2:BB711)+1)</f>
        <v/>
      </c>
      <c r="BC712" s="204"/>
      <c r="BD712" s="204"/>
      <c r="BE712" s="204"/>
      <c r="BF712" s="204"/>
      <c r="BG712" s="204"/>
      <c r="BH712" s="204"/>
      <c r="BI712" s="204"/>
      <c r="BJ712" s="204"/>
      <c r="BK712" s="204"/>
      <c r="BL712" s="204"/>
      <c r="BM712" s="204"/>
      <c r="BN712" s="204"/>
      <c r="BO712" s="204"/>
      <c r="BP712" s="204"/>
      <c r="BQ712" s="204"/>
      <c r="BR712" s="204"/>
      <c r="BS712" s="204"/>
      <c r="BT712" s="204"/>
      <c r="BU712" s="104"/>
      <c r="BV712" s="202"/>
      <c r="BX712"/>
      <c r="BY712"/>
      <c r="BZ712"/>
      <c r="CA712"/>
      <c r="CB712"/>
      <c r="CD712"/>
      <c r="CO712" s="202">
        <v>711</v>
      </c>
    </row>
    <row r="713" spans="1:93" x14ac:dyDescent="0.25">
      <c r="A713" s="203" t="s">
        <v>2441</v>
      </c>
      <c r="B713" s="204" t="s">
        <v>2444</v>
      </c>
      <c r="C713" s="204" t="s">
        <v>2445</v>
      </c>
      <c r="D713" s="210" t="s">
        <v>1244</v>
      </c>
      <c r="E713" s="204" t="s">
        <v>906</v>
      </c>
      <c r="F713" s="204" t="s">
        <v>102</v>
      </c>
      <c r="G713" s="204" t="s">
        <v>1116</v>
      </c>
      <c r="H713" s="204" t="s">
        <v>890</v>
      </c>
      <c r="I713" s="204" t="s">
        <v>1116</v>
      </c>
      <c r="J713" s="204" t="s">
        <v>1091</v>
      </c>
      <c r="K713" s="204" t="s">
        <v>875</v>
      </c>
      <c r="L713" s="204" t="s">
        <v>1117</v>
      </c>
      <c r="M713" s="204" t="s">
        <v>213</v>
      </c>
      <c r="N713" s="204" t="s">
        <v>959</v>
      </c>
      <c r="O713" s="204" t="s">
        <v>918</v>
      </c>
      <c r="P713" s="204" t="s">
        <v>859</v>
      </c>
      <c r="Q713" s="204" t="s">
        <v>1486</v>
      </c>
      <c r="R713" s="204">
        <v>0</v>
      </c>
      <c r="S713" s="204">
        <v>0</v>
      </c>
      <c r="T713" s="204">
        <v>0</v>
      </c>
      <c r="U713" s="204">
        <v>0</v>
      </c>
      <c r="V713" s="204">
        <v>0</v>
      </c>
      <c r="W713" s="204">
        <v>0</v>
      </c>
      <c r="X713" s="204">
        <v>0</v>
      </c>
      <c r="Y713" s="204">
        <v>0</v>
      </c>
      <c r="Z713" s="204">
        <v>0</v>
      </c>
      <c r="AA713" s="204">
        <v>0</v>
      </c>
      <c r="AB713" s="204">
        <v>0</v>
      </c>
      <c r="AC713" s="204">
        <v>0</v>
      </c>
      <c r="AD713" s="204">
        <v>0</v>
      </c>
      <c r="AE713" s="204">
        <v>0</v>
      </c>
      <c r="AF713" s="204">
        <v>0</v>
      </c>
      <c r="AG713" s="204">
        <v>0</v>
      </c>
      <c r="AH713" s="204">
        <v>0</v>
      </c>
      <c r="AI713" s="204">
        <v>0</v>
      </c>
      <c r="AJ713" s="204" t="s">
        <v>1013</v>
      </c>
      <c r="AK713" s="204" t="s">
        <v>1095</v>
      </c>
      <c r="AL713" s="204" t="s">
        <v>1096</v>
      </c>
      <c r="AM713" s="204" t="s">
        <v>1119</v>
      </c>
      <c r="AN713" s="204" t="s">
        <v>913</v>
      </c>
      <c r="AO713" s="204" t="s">
        <v>1098</v>
      </c>
      <c r="AP713" s="204" t="s">
        <v>1633</v>
      </c>
      <c r="AQ713" s="204"/>
      <c r="AR713" s="204"/>
      <c r="AS713" s="204"/>
      <c r="AT713" s="204"/>
      <c r="AU713" s="204"/>
      <c r="AV713" s="204"/>
      <c r="AW713" s="204"/>
      <c r="AX713" s="204"/>
      <c r="AY713" s="204" t="str">
        <f t="shared" si="192"/>
        <v>MASTICOLI</v>
      </c>
      <c r="AZ713" s="204" t="str">
        <f>IF(COUNTIF(AY:AY,AY713)=1,AY713,IF(AND(COUNTIF(AY:AY,AY713)&gt;1,COUNTIF(AZ$2:AZ712,AY713)&gt;=1),"",AY713))</f>
        <v/>
      </c>
      <c r="BA713" s="204" t="str">
        <v/>
      </c>
      <c r="BB713" s="204" t="str">
        <f>IF(BA713="","",MAX(BB$2:BB712)+1)</f>
        <v/>
      </c>
      <c r="BC713" s="204"/>
      <c r="BD713" s="204"/>
      <c r="BE713" s="204"/>
      <c r="BF713" s="204"/>
      <c r="BG713" s="204"/>
      <c r="BH713" s="204"/>
      <c r="BI713" s="204"/>
      <c r="BJ713" s="204"/>
      <c r="BK713" s="204"/>
      <c r="BL713" s="204"/>
      <c r="BM713" s="204"/>
      <c r="BN713" s="204"/>
      <c r="BO713" s="204"/>
      <c r="BP713" s="204"/>
      <c r="BQ713" s="204"/>
      <c r="BR713" s="204"/>
      <c r="BS713" s="204"/>
      <c r="BT713" s="204"/>
      <c r="BU713" s="104"/>
      <c r="BV713" s="202"/>
      <c r="BX713"/>
      <c r="BY713"/>
      <c r="BZ713"/>
      <c r="CA713"/>
      <c r="CB713"/>
      <c r="CD713"/>
      <c r="CO713" s="202">
        <v>712</v>
      </c>
    </row>
    <row r="714" spans="1:93" x14ac:dyDescent="0.25">
      <c r="A714" s="203" t="s">
        <v>1305</v>
      </c>
      <c r="B714" s="204" t="s">
        <v>1306</v>
      </c>
      <c r="C714" s="204" t="s">
        <v>1307</v>
      </c>
      <c r="D714" s="210" t="s">
        <v>1033</v>
      </c>
      <c r="E714" s="204" t="s">
        <v>906</v>
      </c>
      <c r="F714" s="204" t="s">
        <v>41</v>
      </c>
      <c r="G714" s="204" t="s">
        <v>1116</v>
      </c>
      <c r="H714" s="204" t="s">
        <v>890</v>
      </c>
      <c r="I714" s="204" t="s">
        <v>1116</v>
      </c>
      <c r="J714" s="204" t="s">
        <v>1308</v>
      </c>
      <c r="K714" s="204" t="s">
        <v>871</v>
      </c>
      <c r="L714" s="204" t="s">
        <v>872</v>
      </c>
      <c r="M714" s="204" t="s">
        <v>213</v>
      </c>
      <c r="N714" s="204" t="s">
        <v>863</v>
      </c>
      <c r="O714" s="204" t="s">
        <v>918</v>
      </c>
      <c r="P714" s="204" t="s">
        <v>859</v>
      </c>
      <c r="Q714" s="204" t="s">
        <v>859</v>
      </c>
      <c r="R714" s="204">
        <v>0</v>
      </c>
      <c r="S714" s="204">
        <v>0</v>
      </c>
      <c r="T714" s="204">
        <v>0</v>
      </c>
      <c r="U714" s="204">
        <v>0</v>
      </c>
      <c r="V714" s="204">
        <v>0</v>
      </c>
      <c r="W714" s="204">
        <v>0</v>
      </c>
      <c r="X714" s="204">
        <v>0</v>
      </c>
      <c r="Y714" s="204">
        <v>0</v>
      </c>
      <c r="Z714" s="204">
        <v>0</v>
      </c>
      <c r="AA714" s="204">
        <v>0</v>
      </c>
      <c r="AB714" s="204">
        <v>0</v>
      </c>
      <c r="AC714" s="204">
        <v>0</v>
      </c>
      <c r="AD714" s="204">
        <v>0</v>
      </c>
      <c r="AE714" s="204">
        <v>0</v>
      </c>
      <c r="AF714" s="204">
        <v>0</v>
      </c>
      <c r="AG714" s="204">
        <v>0</v>
      </c>
      <c r="AH714" s="204">
        <v>0</v>
      </c>
      <c r="AI714" s="204">
        <v>0</v>
      </c>
      <c r="AJ714" s="204" t="s">
        <v>855</v>
      </c>
      <c r="AK714" s="204" t="s">
        <v>1158</v>
      </c>
      <c r="AL714" s="204" t="s">
        <v>213</v>
      </c>
      <c r="AM714" s="204" t="s">
        <v>1309</v>
      </c>
      <c r="AN714" s="204" t="s">
        <v>918</v>
      </c>
      <c r="AO714" s="204" t="s">
        <v>859</v>
      </c>
      <c r="AP714" s="204" t="s">
        <v>1310</v>
      </c>
      <c r="AQ714" s="204" t="s">
        <v>1013</v>
      </c>
      <c r="AR714" s="204" t="s">
        <v>1311</v>
      </c>
      <c r="AS714" s="204" t="s">
        <v>213</v>
      </c>
      <c r="AT714" s="204" t="s">
        <v>1000</v>
      </c>
      <c r="AU714" s="204" t="s">
        <v>913</v>
      </c>
      <c r="AV714" s="204" t="s">
        <v>1312</v>
      </c>
      <c r="AW714" s="204" t="s">
        <v>1313</v>
      </c>
      <c r="AX714" s="204"/>
      <c r="AY714" s="204" t="str">
        <f t="shared" si="192"/>
        <v>MASTIJET</v>
      </c>
      <c r="AZ714" s="204" t="str">
        <f>IF(COUNTIF(AY:AY,AY714)=1,AY714,IF(AND(COUNTIF(AY:AY,AY714)&gt;1,COUNTIF(AZ$2:AZ713,AY714)&gt;=1),"",AY714))</f>
        <v>MASTIJET</v>
      </c>
      <c r="BA714" s="204" t="str">
        <v/>
      </c>
      <c r="BB714" s="204" t="str">
        <f>IF(BA714="","",MAX(BB$2:BB713)+1)</f>
        <v/>
      </c>
      <c r="BC714" s="204"/>
      <c r="BD714" s="204"/>
      <c r="BE714" s="204"/>
      <c r="BF714" s="204"/>
      <c r="BG714" s="204"/>
      <c r="BH714" s="204"/>
      <c r="BI714" s="204"/>
      <c r="BJ714" s="204"/>
      <c r="BK714" s="204"/>
      <c r="BL714" s="204"/>
      <c r="BM714" s="204"/>
      <c r="BN714" s="204"/>
      <c r="BO714" s="204"/>
      <c r="BP714" s="204"/>
      <c r="BQ714" s="204"/>
      <c r="BR714" s="204"/>
      <c r="BS714" s="204"/>
      <c r="BT714" s="204"/>
      <c r="BU714" s="104"/>
      <c r="BV714" s="202"/>
      <c r="BX714"/>
      <c r="BY714"/>
      <c r="BZ714"/>
      <c r="CA714"/>
      <c r="CB714"/>
      <c r="CD714"/>
      <c r="CO714" s="202">
        <v>713</v>
      </c>
    </row>
    <row r="715" spans="1:93" x14ac:dyDescent="0.25">
      <c r="A715" s="203" t="s">
        <v>1305</v>
      </c>
      <c r="B715" s="204" t="s">
        <v>1314</v>
      </c>
      <c r="C715" s="204" t="s">
        <v>1315</v>
      </c>
      <c r="D715" s="210" t="s">
        <v>966</v>
      </c>
      <c r="E715" s="204" t="s">
        <v>906</v>
      </c>
      <c r="F715" s="204" t="s">
        <v>41</v>
      </c>
      <c r="G715" s="204" t="s">
        <v>1116</v>
      </c>
      <c r="H715" s="204" t="s">
        <v>890</v>
      </c>
      <c r="I715" s="204" t="s">
        <v>1116</v>
      </c>
      <c r="J715" s="204" t="s">
        <v>1308</v>
      </c>
      <c r="K715" s="204" t="s">
        <v>871</v>
      </c>
      <c r="L715" s="204" t="s">
        <v>872</v>
      </c>
      <c r="M715" s="204" t="s">
        <v>213</v>
      </c>
      <c r="N715" s="204" t="s">
        <v>863</v>
      </c>
      <c r="O715" s="204" t="s">
        <v>918</v>
      </c>
      <c r="P715" s="204" t="s">
        <v>859</v>
      </c>
      <c r="Q715" s="204" t="s">
        <v>983</v>
      </c>
      <c r="R715" s="204">
        <v>0</v>
      </c>
      <c r="S715" s="204">
        <v>0</v>
      </c>
      <c r="T715" s="204">
        <v>0</v>
      </c>
      <c r="U715" s="204">
        <v>0</v>
      </c>
      <c r="V715" s="204">
        <v>0</v>
      </c>
      <c r="W715" s="204">
        <v>0</v>
      </c>
      <c r="X715" s="204">
        <v>0</v>
      </c>
      <c r="Y715" s="204">
        <v>0</v>
      </c>
      <c r="Z715" s="204">
        <v>0</v>
      </c>
      <c r="AA715" s="204">
        <v>0</v>
      </c>
      <c r="AB715" s="204">
        <v>0</v>
      </c>
      <c r="AC715" s="204">
        <v>0</v>
      </c>
      <c r="AD715" s="204">
        <v>0</v>
      </c>
      <c r="AE715" s="204">
        <v>0</v>
      </c>
      <c r="AF715" s="204">
        <v>0</v>
      </c>
      <c r="AG715" s="204">
        <v>0</v>
      </c>
      <c r="AH715" s="204">
        <v>0</v>
      </c>
      <c r="AI715" s="204">
        <v>0</v>
      </c>
      <c r="AJ715" s="204" t="s">
        <v>855</v>
      </c>
      <c r="AK715" s="204" t="s">
        <v>1158</v>
      </c>
      <c r="AL715" s="204" t="s">
        <v>213</v>
      </c>
      <c r="AM715" s="204" t="s">
        <v>1309</v>
      </c>
      <c r="AN715" s="204" t="s">
        <v>918</v>
      </c>
      <c r="AO715" s="204" t="s">
        <v>859</v>
      </c>
      <c r="AP715" s="204" t="s">
        <v>1316</v>
      </c>
      <c r="AQ715" s="204" t="s">
        <v>1013</v>
      </c>
      <c r="AR715" s="204" t="s">
        <v>1311</v>
      </c>
      <c r="AS715" s="204" t="s">
        <v>213</v>
      </c>
      <c r="AT715" s="204" t="s">
        <v>1000</v>
      </c>
      <c r="AU715" s="204" t="s">
        <v>913</v>
      </c>
      <c r="AV715" s="204" t="s">
        <v>1312</v>
      </c>
      <c r="AW715" s="204" t="s">
        <v>1317</v>
      </c>
      <c r="AX715" s="204"/>
      <c r="AY715" s="204" t="str">
        <f t="shared" si="192"/>
        <v>MASTIJET</v>
      </c>
      <c r="AZ715" s="204" t="str">
        <f>IF(COUNTIF(AY:AY,AY715)=1,AY715,IF(AND(COUNTIF(AY:AY,AY715)&gt;1,COUNTIF(AZ$2:AZ714,AY715)&gt;=1),"",AY715))</f>
        <v/>
      </c>
      <c r="BA715" s="204" t="str">
        <v/>
      </c>
      <c r="BB715" s="204" t="str">
        <f>IF(BA715="","",MAX(BB$2:BB714)+1)</f>
        <v/>
      </c>
      <c r="BC715" s="204"/>
      <c r="BD715" s="204"/>
      <c r="BE715" s="204"/>
      <c r="BF715" s="204"/>
      <c r="BG715" s="204"/>
      <c r="BH715" s="204"/>
      <c r="BI715" s="204"/>
      <c r="BJ715" s="204"/>
      <c r="BK715" s="204"/>
      <c r="BL715" s="204"/>
      <c r="BM715" s="204"/>
      <c r="BN715" s="204"/>
      <c r="BO715" s="204"/>
      <c r="BP715" s="204"/>
      <c r="BQ715" s="204"/>
      <c r="BR715" s="204"/>
      <c r="BS715" s="204"/>
      <c r="BT715" s="204"/>
      <c r="BU715" s="104"/>
      <c r="BV715" s="202"/>
      <c r="BX715"/>
      <c r="BY715"/>
      <c r="BZ715"/>
      <c r="CA715"/>
      <c r="CB715"/>
      <c r="CD715"/>
      <c r="CO715" s="202">
        <v>714</v>
      </c>
    </row>
    <row r="716" spans="1:93" x14ac:dyDescent="0.25">
      <c r="A716" s="203" t="s">
        <v>2317</v>
      </c>
      <c r="B716" s="204" t="s">
        <v>2318</v>
      </c>
      <c r="C716" s="204" t="s">
        <v>2319</v>
      </c>
      <c r="D716" s="210" t="s">
        <v>881</v>
      </c>
      <c r="E716" s="204" t="s">
        <v>906</v>
      </c>
      <c r="F716" s="204" t="s">
        <v>103</v>
      </c>
      <c r="G716" s="204" t="s">
        <v>1116</v>
      </c>
      <c r="H716" s="204" t="s">
        <v>1514</v>
      </c>
      <c r="I716" s="204" t="s">
        <v>1116</v>
      </c>
      <c r="J716" s="204" t="s">
        <v>870</v>
      </c>
      <c r="K716" s="204" t="s">
        <v>875</v>
      </c>
      <c r="L716" s="204" t="s">
        <v>876</v>
      </c>
      <c r="M716" s="204" t="s">
        <v>213</v>
      </c>
      <c r="N716" s="204" t="s">
        <v>2320</v>
      </c>
      <c r="O716" s="204" t="s">
        <v>918</v>
      </c>
      <c r="P716" s="204" t="s">
        <v>859</v>
      </c>
      <c r="Q716" s="204" t="s">
        <v>2321</v>
      </c>
      <c r="R716" s="204">
        <v>0</v>
      </c>
      <c r="S716" s="204">
        <v>0</v>
      </c>
      <c r="T716" s="204">
        <v>0</v>
      </c>
      <c r="U716" s="204">
        <v>0</v>
      </c>
      <c r="V716" s="204">
        <v>0</v>
      </c>
      <c r="W716" s="204">
        <v>0</v>
      </c>
      <c r="X716" s="204">
        <v>0</v>
      </c>
      <c r="Y716" s="204">
        <v>0</v>
      </c>
      <c r="Z716" s="204">
        <v>0</v>
      </c>
      <c r="AA716" s="204">
        <v>0</v>
      </c>
      <c r="AB716" s="204">
        <v>0</v>
      </c>
      <c r="AC716" s="204">
        <v>0</v>
      </c>
      <c r="AD716" s="204">
        <v>0</v>
      </c>
      <c r="AE716" s="204">
        <v>0</v>
      </c>
      <c r="AF716" s="204">
        <v>0</v>
      </c>
      <c r="AG716" s="204">
        <v>0</v>
      </c>
      <c r="AH716" s="204">
        <v>0</v>
      </c>
      <c r="AI716" s="204">
        <v>0</v>
      </c>
      <c r="AJ716" s="204" t="s">
        <v>871</v>
      </c>
      <c r="AK716" s="204" t="s">
        <v>1044</v>
      </c>
      <c r="AL716" s="204" t="s">
        <v>213</v>
      </c>
      <c r="AM716" s="204" t="s">
        <v>2322</v>
      </c>
      <c r="AN716" s="204" t="s">
        <v>918</v>
      </c>
      <c r="AO716" s="204" t="s">
        <v>859</v>
      </c>
      <c r="AP716" s="204" t="s">
        <v>2323</v>
      </c>
      <c r="AQ716" s="204"/>
      <c r="AR716" s="204"/>
      <c r="AS716" s="204"/>
      <c r="AT716" s="204"/>
      <c r="AU716" s="204"/>
      <c r="AV716" s="204"/>
      <c r="AW716" s="204"/>
      <c r="AX716" s="204"/>
      <c r="AY716" s="204" t="str">
        <f t="shared" si="192"/>
        <v>MASTI-PENI</v>
      </c>
      <c r="AZ716" s="204" t="str">
        <f>IF(COUNTIF(AY:AY,AY716)=1,AY716,IF(AND(COUNTIF(AY:AY,AY716)&gt;1,COUNTIF(AZ$2:AZ715,AY716)&gt;=1),"",AY716))</f>
        <v>MASTI-PENI</v>
      </c>
      <c r="BA716" s="204" t="str">
        <v/>
      </c>
      <c r="BB716" s="204" t="str">
        <f>IF(BA716="","",MAX(BB$2:BB715)+1)</f>
        <v/>
      </c>
      <c r="BC716" s="204"/>
      <c r="BD716" s="204"/>
      <c r="BE716" s="204"/>
      <c r="BF716" s="204"/>
      <c r="BG716" s="204"/>
      <c r="BH716" s="204"/>
      <c r="BI716" s="204"/>
      <c r="BJ716" s="204"/>
      <c r="BK716" s="204"/>
      <c r="BL716" s="204"/>
      <c r="BM716" s="204"/>
      <c r="BN716" s="204"/>
      <c r="BO716" s="204"/>
      <c r="BP716" s="204"/>
      <c r="BQ716" s="204"/>
      <c r="BR716" s="204"/>
      <c r="BS716" s="204"/>
      <c r="BT716" s="204"/>
      <c r="BU716" s="104"/>
      <c r="BV716" s="202"/>
      <c r="BX716"/>
      <c r="BY716"/>
      <c r="BZ716"/>
      <c r="CA716"/>
      <c r="CB716"/>
      <c r="CD716"/>
      <c r="CO716" s="202">
        <v>715</v>
      </c>
    </row>
    <row r="717" spans="1:93" x14ac:dyDescent="0.25">
      <c r="A717" s="203" t="s">
        <v>2317</v>
      </c>
      <c r="B717" s="204" t="s">
        <v>2324</v>
      </c>
      <c r="C717" s="204" t="s">
        <v>2325</v>
      </c>
      <c r="D717" s="210" t="s">
        <v>1244</v>
      </c>
      <c r="E717" s="204" t="s">
        <v>906</v>
      </c>
      <c r="F717" s="204" t="s">
        <v>103</v>
      </c>
      <c r="G717" s="204" t="s">
        <v>1116</v>
      </c>
      <c r="H717" s="204" t="s">
        <v>1514</v>
      </c>
      <c r="I717" s="204" t="s">
        <v>1116</v>
      </c>
      <c r="J717" s="204" t="s">
        <v>870</v>
      </c>
      <c r="K717" s="204" t="s">
        <v>875</v>
      </c>
      <c r="L717" s="204" t="s">
        <v>876</v>
      </c>
      <c r="M717" s="204" t="s">
        <v>213</v>
      </c>
      <c r="N717" s="204" t="s">
        <v>2320</v>
      </c>
      <c r="O717" s="204" t="s">
        <v>918</v>
      </c>
      <c r="P717" s="204" t="s">
        <v>859</v>
      </c>
      <c r="Q717" s="204" t="s">
        <v>2326</v>
      </c>
      <c r="R717" s="204">
        <v>0</v>
      </c>
      <c r="S717" s="204">
        <v>0</v>
      </c>
      <c r="T717" s="204">
        <v>0</v>
      </c>
      <c r="U717" s="204">
        <v>0</v>
      </c>
      <c r="V717" s="204">
        <v>0</v>
      </c>
      <c r="W717" s="204">
        <v>0</v>
      </c>
      <c r="X717" s="204">
        <v>0</v>
      </c>
      <c r="Y717" s="204">
        <v>0</v>
      </c>
      <c r="Z717" s="204">
        <v>0</v>
      </c>
      <c r="AA717" s="204">
        <v>0</v>
      </c>
      <c r="AB717" s="204">
        <v>0</v>
      </c>
      <c r="AC717" s="204">
        <v>0</v>
      </c>
      <c r="AD717" s="204">
        <v>0</v>
      </c>
      <c r="AE717" s="204">
        <v>0</v>
      </c>
      <c r="AF717" s="204">
        <v>0</v>
      </c>
      <c r="AG717" s="204">
        <v>0</v>
      </c>
      <c r="AH717" s="204">
        <v>0</v>
      </c>
      <c r="AI717" s="204">
        <v>0</v>
      </c>
      <c r="AJ717" s="204" t="s">
        <v>871</v>
      </c>
      <c r="AK717" s="204" t="s">
        <v>1044</v>
      </c>
      <c r="AL717" s="204" t="s">
        <v>213</v>
      </c>
      <c r="AM717" s="204" t="s">
        <v>2322</v>
      </c>
      <c r="AN717" s="204" t="s">
        <v>918</v>
      </c>
      <c r="AO717" s="204" t="s">
        <v>859</v>
      </c>
      <c r="AP717" s="204" t="s">
        <v>2327</v>
      </c>
      <c r="AQ717" s="204"/>
      <c r="AR717" s="204"/>
      <c r="AS717" s="204"/>
      <c r="AT717" s="204"/>
      <c r="AU717" s="204"/>
      <c r="AV717" s="204"/>
      <c r="AW717" s="204"/>
      <c r="AX717" s="204"/>
      <c r="AY717" s="204" t="str">
        <f t="shared" si="192"/>
        <v>MASTI-PENI</v>
      </c>
      <c r="AZ717" s="204" t="str">
        <f>IF(COUNTIF(AY:AY,AY717)=1,AY717,IF(AND(COUNTIF(AY:AY,AY717)&gt;1,COUNTIF(AZ$2:AZ716,AY717)&gt;=1),"",AY717))</f>
        <v/>
      </c>
      <c r="BA717" s="204" t="str">
        <v/>
      </c>
      <c r="BB717" s="204" t="str">
        <f>IF(BA717="","",MAX(BB$2:BB716)+1)</f>
        <v/>
      </c>
      <c r="BC717" s="204"/>
      <c r="BD717" s="204"/>
      <c r="BE717" s="204"/>
      <c r="BF717" s="204"/>
      <c r="BG717" s="204"/>
      <c r="BH717" s="204"/>
      <c r="BI717" s="204"/>
      <c r="BJ717" s="204"/>
      <c r="BK717" s="204"/>
      <c r="BL717" s="204"/>
      <c r="BM717" s="204"/>
      <c r="BN717" s="204"/>
      <c r="BO717" s="204"/>
      <c r="BP717" s="204"/>
      <c r="BQ717" s="204"/>
      <c r="BR717" s="204"/>
      <c r="BS717" s="204"/>
      <c r="BT717" s="204"/>
      <c r="BU717" s="104"/>
      <c r="BV717" s="202"/>
      <c r="BX717"/>
      <c r="BY717"/>
      <c r="BZ717"/>
      <c r="CA717"/>
      <c r="CB717"/>
      <c r="CD717"/>
      <c r="CO717" s="202">
        <v>716</v>
      </c>
    </row>
    <row r="718" spans="1:93" x14ac:dyDescent="0.25">
      <c r="A718" s="203" t="s">
        <v>3524</v>
      </c>
      <c r="B718" s="204" t="s">
        <v>3525</v>
      </c>
      <c r="C718" s="204" t="s">
        <v>3526</v>
      </c>
      <c r="D718" s="210" t="s">
        <v>966</v>
      </c>
      <c r="E718" s="204" t="s">
        <v>906</v>
      </c>
      <c r="F718" s="204" t="s">
        <v>447</v>
      </c>
      <c r="G718" s="204" t="s">
        <v>1116</v>
      </c>
      <c r="H718" s="204" t="s">
        <v>1514</v>
      </c>
      <c r="I718" s="204" t="s">
        <v>1116</v>
      </c>
      <c r="J718" s="204" t="s">
        <v>1291</v>
      </c>
      <c r="K718" s="204" t="s">
        <v>1291</v>
      </c>
      <c r="L718" s="204" t="s">
        <v>2592</v>
      </c>
      <c r="M718" s="204" t="s">
        <v>213</v>
      </c>
      <c r="N718" s="204" t="s">
        <v>1275</v>
      </c>
      <c r="O718" s="204" t="s">
        <v>918</v>
      </c>
      <c r="P718" s="204" t="s">
        <v>859</v>
      </c>
      <c r="Q718" s="204" t="s">
        <v>874</v>
      </c>
      <c r="R718" s="204">
        <v>0</v>
      </c>
      <c r="S718" s="204">
        <v>0</v>
      </c>
      <c r="T718" s="204">
        <v>0</v>
      </c>
      <c r="U718" s="204">
        <v>0</v>
      </c>
      <c r="V718" s="204">
        <v>0</v>
      </c>
      <c r="W718" s="204">
        <v>0</v>
      </c>
      <c r="X718" s="204">
        <v>0</v>
      </c>
      <c r="Y718" s="204">
        <v>0</v>
      </c>
      <c r="Z718" s="204">
        <v>0</v>
      </c>
      <c r="AA718" s="204">
        <v>0</v>
      </c>
      <c r="AB718" s="204">
        <v>0</v>
      </c>
      <c r="AC718" s="204">
        <v>0</v>
      </c>
      <c r="AD718" s="204">
        <v>0</v>
      </c>
      <c r="AE718" s="204">
        <v>0</v>
      </c>
      <c r="AF718" s="204">
        <v>0</v>
      </c>
      <c r="AG718" s="204">
        <v>0</v>
      </c>
      <c r="AH718" s="204">
        <v>0</v>
      </c>
      <c r="AI718" s="204">
        <v>0</v>
      </c>
      <c r="AJ718" s="204"/>
      <c r="AK718" s="204"/>
      <c r="AL718" s="204"/>
      <c r="AM718" s="204"/>
      <c r="AN718" s="204"/>
      <c r="AO718" s="204"/>
      <c r="AP718" s="204"/>
      <c r="AQ718" s="204"/>
      <c r="AR718" s="204"/>
      <c r="AS718" s="204"/>
      <c r="AT718" s="204"/>
      <c r="AU718" s="204"/>
      <c r="AV718" s="204"/>
      <c r="AW718" s="204"/>
      <c r="AX718" s="204"/>
      <c r="AY718" s="204" t="str">
        <f t="shared" si="192"/>
        <v>MASTIPLAN LC</v>
      </c>
      <c r="AZ718" s="204" t="str">
        <f>IF(COUNTIF(AY:AY,AY718)=1,AY718,IF(AND(COUNTIF(AY:AY,AY718)&gt;1,COUNTIF(AZ$2:AZ717,AY718)&gt;=1),"",AY718))</f>
        <v>MASTIPLAN LC</v>
      </c>
      <c r="BA718" s="204" t="str">
        <v/>
      </c>
      <c r="BB718" s="204" t="str">
        <f>IF(BA718="","",MAX(BB$2:BB717)+1)</f>
        <v/>
      </c>
      <c r="BC718" s="204"/>
      <c r="BD718" s="204"/>
      <c r="BE718" s="204"/>
      <c r="BF718" s="204"/>
      <c r="BG718" s="204"/>
      <c r="BH718" s="204"/>
      <c r="BI718" s="204"/>
      <c r="BJ718" s="204"/>
      <c r="BK718" s="204"/>
      <c r="BL718" s="204"/>
      <c r="BM718" s="204"/>
      <c r="BN718" s="204"/>
      <c r="BO718" s="204"/>
      <c r="BP718" s="204"/>
      <c r="BQ718" s="204"/>
      <c r="BR718" s="204"/>
      <c r="BS718" s="204"/>
      <c r="BT718" s="204"/>
      <c r="BU718" s="104"/>
      <c r="BV718" s="202"/>
      <c r="BX718"/>
      <c r="BY718"/>
      <c r="BZ718"/>
      <c r="CA718"/>
      <c r="CB718"/>
      <c r="CD718"/>
      <c r="CO718" s="202">
        <v>717</v>
      </c>
    </row>
    <row r="719" spans="1:93" x14ac:dyDescent="0.25">
      <c r="A719" s="203" t="s">
        <v>3524</v>
      </c>
      <c r="B719" s="204" t="s">
        <v>3527</v>
      </c>
      <c r="C719" s="204" t="s">
        <v>3528</v>
      </c>
      <c r="D719" s="210" t="s">
        <v>1033</v>
      </c>
      <c r="E719" s="204" t="s">
        <v>906</v>
      </c>
      <c r="F719" s="204" t="s">
        <v>447</v>
      </c>
      <c r="G719" s="204" t="s">
        <v>1116</v>
      </c>
      <c r="H719" s="204" t="s">
        <v>1514</v>
      </c>
      <c r="I719" s="204" t="s">
        <v>1116</v>
      </c>
      <c r="J719" s="204" t="s">
        <v>1291</v>
      </c>
      <c r="K719" s="204" t="s">
        <v>1291</v>
      </c>
      <c r="L719" s="204" t="s">
        <v>2592</v>
      </c>
      <c r="M719" s="204" t="s">
        <v>213</v>
      </c>
      <c r="N719" s="204" t="s">
        <v>1275</v>
      </c>
      <c r="O719" s="204" t="s">
        <v>918</v>
      </c>
      <c r="P719" s="204" t="s">
        <v>859</v>
      </c>
      <c r="Q719" s="204" t="s">
        <v>2477</v>
      </c>
      <c r="R719" s="204">
        <v>0</v>
      </c>
      <c r="S719" s="204">
        <v>0</v>
      </c>
      <c r="T719" s="204">
        <v>0</v>
      </c>
      <c r="U719" s="204">
        <v>0</v>
      </c>
      <c r="V719" s="204">
        <v>0</v>
      </c>
      <c r="W719" s="204">
        <v>0</v>
      </c>
      <c r="X719" s="204">
        <v>0</v>
      </c>
      <c r="Y719" s="204">
        <v>0</v>
      </c>
      <c r="Z719" s="204">
        <v>0</v>
      </c>
      <c r="AA719" s="204">
        <v>0</v>
      </c>
      <c r="AB719" s="204">
        <v>0</v>
      </c>
      <c r="AC719" s="204">
        <v>0</v>
      </c>
      <c r="AD719" s="204">
        <v>0</v>
      </c>
      <c r="AE719" s="204">
        <v>0</v>
      </c>
      <c r="AF719" s="204">
        <v>0</v>
      </c>
      <c r="AG719" s="204">
        <v>0</v>
      </c>
      <c r="AH719" s="204">
        <v>0</v>
      </c>
      <c r="AI719" s="204">
        <v>0</v>
      </c>
      <c r="AJ719" s="204"/>
      <c r="AK719" s="204"/>
      <c r="AL719" s="204"/>
      <c r="AM719" s="204"/>
      <c r="AN719" s="204"/>
      <c r="AO719" s="204"/>
      <c r="AP719" s="204"/>
      <c r="AQ719" s="204"/>
      <c r="AR719" s="204"/>
      <c r="AS719" s="204"/>
      <c r="AT719" s="204"/>
      <c r="AU719" s="204"/>
      <c r="AV719" s="204"/>
      <c r="AW719" s="204"/>
      <c r="AX719" s="204"/>
      <c r="AY719" s="204" t="str">
        <f t="shared" si="192"/>
        <v>MASTIPLAN LC</v>
      </c>
      <c r="AZ719" s="204" t="str">
        <f>IF(COUNTIF(AY:AY,AY719)=1,AY719,IF(AND(COUNTIF(AY:AY,AY719)&gt;1,COUNTIF(AZ$2:AZ718,AY719)&gt;=1),"",AY719))</f>
        <v/>
      </c>
      <c r="BA719" s="204" t="str">
        <v/>
      </c>
      <c r="BB719" s="204" t="str">
        <f>IF(BA719="","",MAX(BB$2:BB718)+1)</f>
        <v/>
      </c>
      <c r="BC719" s="204"/>
      <c r="BD719" s="204"/>
      <c r="BE719" s="204"/>
      <c r="BF719" s="204"/>
      <c r="BG719" s="204"/>
      <c r="BH719" s="204"/>
      <c r="BI719" s="204"/>
      <c r="BJ719" s="204"/>
      <c r="BK719" s="204"/>
      <c r="BL719" s="204"/>
      <c r="BM719" s="204"/>
      <c r="BN719" s="204"/>
      <c r="BO719" s="204"/>
      <c r="BP719" s="204"/>
      <c r="BQ719" s="204"/>
      <c r="BR719" s="204"/>
      <c r="BS719" s="204"/>
      <c r="BT719" s="204"/>
      <c r="BU719" s="104"/>
      <c r="BV719" s="202"/>
      <c r="BX719"/>
      <c r="BY719"/>
      <c r="BZ719"/>
      <c r="CA719"/>
      <c r="CB719"/>
      <c r="CD719"/>
      <c r="CO719" s="202">
        <v>718</v>
      </c>
    </row>
    <row r="720" spans="1:93" x14ac:dyDescent="0.25">
      <c r="A720" s="203" t="s">
        <v>2488</v>
      </c>
      <c r="B720" s="204" t="s">
        <v>2489</v>
      </c>
      <c r="C720" s="204" t="s">
        <v>2490</v>
      </c>
      <c r="D720" s="210" t="s">
        <v>1244</v>
      </c>
      <c r="E720" s="204" t="s">
        <v>906</v>
      </c>
      <c r="F720" s="204" t="s">
        <v>448</v>
      </c>
      <c r="G720" s="204" t="s">
        <v>1128</v>
      </c>
      <c r="H720" s="204" t="s">
        <v>890</v>
      </c>
      <c r="I720" s="204" t="s">
        <v>1116</v>
      </c>
      <c r="J720" s="204" t="s">
        <v>870</v>
      </c>
      <c r="K720" s="204" t="s">
        <v>875</v>
      </c>
      <c r="L720" s="204" t="s">
        <v>876</v>
      </c>
      <c r="M720" s="204" t="s">
        <v>213</v>
      </c>
      <c r="N720" s="204" t="s">
        <v>2491</v>
      </c>
      <c r="O720" s="204" t="s">
        <v>918</v>
      </c>
      <c r="P720" s="204" t="s">
        <v>859</v>
      </c>
      <c r="Q720" s="204" t="s">
        <v>2492</v>
      </c>
      <c r="R720" s="204">
        <v>0</v>
      </c>
      <c r="S720" s="204">
        <v>0</v>
      </c>
      <c r="T720" s="204">
        <v>0</v>
      </c>
      <c r="U720" s="204">
        <v>0</v>
      </c>
      <c r="V720" s="204">
        <v>0</v>
      </c>
      <c r="W720" s="204">
        <v>0</v>
      </c>
      <c r="X720" s="204">
        <v>0</v>
      </c>
      <c r="Y720" s="204">
        <v>0</v>
      </c>
      <c r="Z720" s="204">
        <v>0</v>
      </c>
      <c r="AA720" s="204">
        <v>0</v>
      </c>
      <c r="AB720" s="204">
        <v>0</v>
      </c>
      <c r="AC720" s="204">
        <v>0</v>
      </c>
      <c r="AD720" s="204">
        <v>0</v>
      </c>
      <c r="AE720" s="204">
        <v>0</v>
      </c>
      <c r="AF720" s="204">
        <v>0</v>
      </c>
      <c r="AG720" s="204">
        <v>0</v>
      </c>
      <c r="AH720" s="204">
        <v>0</v>
      </c>
      <c r="AI720" s="204">
        <v>0</v>
      </c>
      <c r="AJ720" s="204" t="s">
        <v>871</v>
      </c>
      <c r="AK720" s="204" t="s">
        <v>872</v>
      </c>
      <c r="AL720" s="204" t="s">
        <v>213</v>
      </c>
      <c r="AM720" s="204" t="s">
        <v>1119</v>
      </c>
      <c r="AN720" s="204" t="s">
        <v>913</v>
      </c>
      <c r="AO720" s="204" t="s">
        <v>1012</v>
      </c>
      <c r="AP720" s="204" t="s">
        <v>2493</v>
      </c>
      <c r="AQ720" s="204"/>
      <c r="AR720" s="204"/>
      <c r="AS720" s="204"/>
      <c r="AT720" s="204"/>
      <c r="AU720" s="204"/>
      <c r="AV720" s="204"/>
      <c r="AW720" s="204"/>
      <c r="AX720" s="204"/>
      <c r="AY720" s="204" t="str">
        <f t="shared" si="192"/>
        <v>MASTITAR HL</v>
      </c>
      <c r="AZ720" s="204" t="str">
        <f>IF(COUNTIF(AY:AY,AY720)=1,AY720,IF(AND(COUNTIF(AY:AY,AY720)&gt;1,COUNTIF(AZ$2:AZ719,AY720)&gt;=1),"",AY720))</f>
        <v>MASTITAR HL</v>
      </c>
      <c r="BA720" s="204" t="str">
        <v/>
      </c>
      <c r="BB720" s="204" t="str">
        <f>IF(BA720="","",MAX(BB$2:BB719)+1)</f>
        <v/>
      </c>
      <c r="BC720" s="204"/>
      <c r="BD720" s="204"/>
      <c r="BE720" s="204"/>
      <c r="BF720" s="204"/>
      <c r="BG720" s="204"/>
      <c r="BH720" s="204"/>
      <c r="BI720" s="204"/>
      <c r="BJ720" s="204"/>
      <c r="BK720" s="204"/>
      <c r="BL720" s="204"/>
      <c r="BM720" s="204"/>
      <c r="BN720" s="204"/>
      <c r="BO720" s="204"/>
      <c r="BP720" s="204"/>
      <c r="BQ720" s="204"/>
      <c r="BR720" s="204"/>
      <c r="BS720" s="204"/>
      <c r="BT720" s="204"/>
      <c r="BU720" s="104"/>
      <c r="BV720" s="202"/>
      <c r="BX720"/>
      <c r="BY720"/>
      <c r="BZ720"/>
      <c r="CA720"/>
      <c r="CB720"/>
      <c r="CD720"/>
      <c r="CO720" s="202">
        <v>719</v>
      </c>
    </row>
    <row r="721" spans="1:93" x14ac:dyDescent="0.25">
      <c r="A721" s="203" t="s">
        <v>2488</v>
      </c>
      <c r="B721" s="204" t="s">
        <v>2494</v>
      </c>
      <c r="C721" s="204" t="s">
        <v>2495</v>
      </c>
      <c r="D721" s="210" t="s">
        <v>873</v>
      </c>
      <c r="E721" s="204" t="s">
        <v>906</v>
      </c>
      <c r="F721" s="204" t="s">
        <v>448</v>
      </c>
      <c r="G721" s="204" t="s">
        <v>1128</v>
      </c>
      <c r="H721" s="204" t="s">
        <v>890</v>
      </c>
      <c r="I721" s="204" t="s">
        <v>1116</v>
      </c>
      <c r="J721" s="204" t="s">
        <v>870</v>
      </c>
      <c r="K721" s="204" t="s">
        <v>875</v>
      </c>
      <c r="L721" s="204" t="s">
        <v>876</v>
      </c>
      <c r="M721" s="204" t="s">
        <v>213</v>
      </c>
      <c r="N721" s="204" t="s">
        <v>2491</v>
      </c>
      <c r="O721" s="204" t="s">
        <v>918</v>
      </c>
      <c r="P721" s="204" t="s">
        <v>859</v>
      </c>
      <c r="Q721" s="204" t="s">
        <v>2496</v>
      </c>
      <c r="R721" s="204">
        <v>0</v>
      </c>
      <c r="S721" s="204">
        <v>0</v>
      </c>
      <c r="T721" s="204">
        <v>0</v>
      </c>
      <c r="U721" s="204">
        <v>0</v>
      </c>
      <c r="V721" s="204">
        <v>0</v>
      </c>
      <c r="W721" s="204">
        <v>0</v>
      </c>
      <c r="X721" s="204">
        <v>0</v>
      </c>
      <c r="Y721" s="204">
        <v>0</v>
      </c>
      <c r="Z721" s="204">
        <v>0</v>
      </c>
      <c r="AA721" s="204">
        <v>0</v>
      </c>
      <c r="AB721" s="204">
        <v>0</v>
      </c>
      <c r="AC721" s="204">
        <v>0</v>
      </c>
      <c r="AD721" s="204">
        <v>0</v>
      </c>
      <c r="AE721" s="204">
        <v>0</v>
      </c>
      <c r="AF721" s="204">
        <v>0</v>
      </c>
      <c r="AG721" s="204">
        <v>0</v>
      </c>
      <c r="AH721" s="204">
        <v>0</v>
      </c>
      <c r="AI721" s="204">
        <v>0</v>
      </c>
      <c r="AJ721" s="204" t="s">
        <v>871</v>
      </c>
      <c r="AK721" s="204" t="s">
        <v>872</v>
      </c>
      <c r="AL721" s="204" t="s">
        <v>213</v>
      </c>
      <c r="AM721" s="204" t="s">
        <v>1119</v>
      </c>
      <c r="AN721" s="204" t="s">
        <v>913</v>
      </c>
      <c r="AO721" s="204" t="s">
        <v>1012</v>
      </c>
      <c r="AP721" s="204" t="s">
        <v>1915</v>
      </c>
      <c r="AQ721" s="204"/>
      <c r="AR721" s="204"/>
      <c r="AS721" s="204"/>
      <c r="AT721" s="204"/>
      <c r="AU721" s="204"/>
      <c r="AV721" s="204"/>
      <c r="AW721" s="204"/>
      <c r="AX721" s="204"/>
      <c r="AY721" s="204" t="str">
        <f t="shared" si="192"/>
        <v>MASTITAR HL</v>
      </c>
      <c r="AZ721" s="204" t="str">
        <f>IF(COUNTIF(AY:AY,AY721)=1,AY721,IF(AND(COUNTIF(AY:AY,AY721)&gt;1,COUNTIF(AZ$2:AZ720,AY721)&gt;=1),"",AY721))</f>
        <v/>
      </c>
      <c r="BA721" s="204" t="str">
        <v/>
      </c>
      <c r="BB721" s="204" t="str">
        <f>IF(BA721="","",MAX(BB$2:BB720)+1)</f>
        <v/>
      </c>
      <c r="BC721" s="204"/>
      <c r="BD721" s="204"/>
      <c r="BE721" s="204"/>
      <c r="BF721" s="204"/>
      <c r="BG721" s="204"/>
      <c r="BH721" s="204"/>
      <c r="BI721" s="204"/>
      <c r="BJ721" s="204"/>
      <c r="BK721" s="204"/>
      <c r="BL721" s="204"/>
      <c r="BM721" s="204"/>
      <c r="BN721" s="204"/>
      <c r="BO721" s="204"/>
      <c r="BP721" s="204"/>
      <c r="BQ721" s="204"/>
      <c r="BR721" s="204"/>
      <c r="BS721" s="204"/>
      <c r="BT721" s="204"/>
      <c r="BU721" s="104"/>
      <c r="BV721" s="202"/>
      <c r="BX721"/>
      <c r="BY721"/>
      <c r="BZ721"/>
      <c r="CA721"/>
      <c r="CB721"/>
      <c r="CD721"/>
      <c r="CO721" s="202">
        <v>720</v>
      </c>
    </row>
    <row r="722" spans="1:93" x14ac:dyDescent="0.25">
      <c r="A722" s="203" t="s">
        <v>2488</v>
      </c>
      <c r="B722" s="204" t="s">
        <v>2497</v>
      </c>
      <c r="C722" s="204" t="s">
        <v>2498</v>
      </c>
      <c r="D722" s="210" t="s">
        <v>1154</v>
      </c>
      <c r="E722" s="204" t="s">
        <v>906</v>
      </c>
      <c r="F722" s="204" t="s">
        <v>448</v>
      </c>
      <c r="G722" s="204" t="s">
        <v>1128</v>
      </c>
      <c r="H722" s="204" t="s">
        <v>890</v>
      </c>
      <c r="I722" s="204" t="s">
        <v>1116</v>
      </c>
      <c r="J722" s="204" t="s">
        <v>870</v>
      </c>
      <c r="K722" s="204" t="s">
        <v>875</v>
      </c>
      <c r="L722" s="204" t="s">
        <v>876</v>
      </c>
      <c r="M722" s="204" t="s">
        <v>213</v>
      </c>
      <c r="N722" s="204" t="s">
        <v>2491</v>
      </c>
      <c r="O722" s="204" t="s">
        <v>918</v>
      </c>
      <c r="P722" s="204" t="s">
        <v>859</v>
      </c>
      <c r="Q722" s="204" t="s">
        <v>2499</v>
      </c>
      <c r="R722" s="204">
        <v>0</v>
      </c>
      <c r="S722" s="204">
        <v>0</v>
      </c>
      <c r="T722" s="204">
        <v>0</v>
      </c>
      <c r="U722" s="204">
        <v>0</v>
      </c>
      <c r="V722" s="204">
        <v>0</v>
      </c>
      <c r="W722" s="204">
        <v>0</v>
      </c>
      <c r="X722" s="204">
        <v>0</v>
      </c>
      <c r="Y722" s="204">
        <v>0</v>
      </c>
      <c r="Z722" s="204">
        <v>0</v>
      </c>
      <c r="AA722" s="204">
        <v>0</v>
      </c>
      <c r="AB722" s="204">
        <v>0</v>
      </c>
      <c r="AC722" s="204">
        <v>0</v>
      </c>
      <c r="AD722" s="204">
        <v>0</v>
      </c>
      <c r="AE722" s="204">
        <v>0</v>
      </c>
      <c r="AF722" s="204">
        <v>0</v>
      </c>
      <c r="AG722" s="204">
        <v>0</v>
      </c>
      <c r="AH722" s="204">
        <v>0</v>
      </c>
      <c r="AI722" s="204">
        <v>0</v>
      </c>
      <c r="AJ722" s="204" t="s">
        <v>871</v>
      </c>
      <c r="AK722" s="204" t="s">
        <v>872</v>
      </c>
      <c r="AL722" s="204" t="s">
        <v>213</v>
      </c>
      <c r="AM722" s="204" t="s">
        <v>1119</v>
      </c>
      <c r="AN722" s="204" t="s">
        <v>913</v>
      </c>
      <c r="AO722" s="204" t="s">
        <v>1012</v>
      </c>
      <c r="AP722" s="204" t="s">
        <v>2500</v>
      </c>
      <c r="AQ722" s="204"/>
      <c r="AR722" s="204"/>
      <c r="AS722" s="204"/>
      <c r="AT722" s="204"/>
      <c r="AU722" s="204"/>
      <c r="AV722" s="204"/>
      <c r="AW722" s="204"/>
      <c r="AX722" s="204"/>
      <c r="AY722" s="204" t="str">
        <f t="shared" si="192"/>
        <v>MASTITAR HL</v>
      </c>
      <c r="AZ722" s="204" t="str">
        <f>IF(COUNTIF(AY:AY,AY722)=1,AY722,IF(AND(COUNTIF(AY:AY,AY722)&gt;1,COUNTIF(AZ$2:AZ721,AY722)&gt;=1),"",AY722))</f>
        <v/>
      </c>
      <c r="BA722" s="204" t="str">
        <v/>
      </c>
      <c r="BB722" s="204" t="str">
        <f>IF(BA722="","",MAX(BB$2:BB721)+1)</f>
        <v/>
      </c>
      <c r="BC722" s="204"/>
      <c r="BD722" s="204"/>
      <c r="BE722" s="204"/>
      <c r="BF722" s="204"/>
      <c r="BG722" s="204"/>
      <c r="BH722" s="204"/>
      <c r="BI722" s="204"/>
      <c r="BJ722" s="204"/>
      <c r="BK722" s="204"/>
      <c r="BL722" s="204"/>
      <c r="BM722" s="204"/>
      <c r="BN722" s="204"/>
      <c r="BO722" s="204"/>
      <c r="BP722" s="204"/>
      <c r="BQ722" s="204"/>
      <c r="BR722" s="204"/>
      <c r="BS722" s="204"/>
      <c r="BT722" s="204"/>
      <c r="BU722" s="104"/>
      <c r="BV722" s="202"/>
      <c r="BX722"/>
      <c r="BY722"/>
      <c r="BZ722"/>
      <c r="CA722"/>
      <c r="CB722"/>
      <c r="CD722"/>
      <c r="CO722" s="202">
        <v>721</v>
      </c>
    </row>
    <row r="723" spans="1:93" x14ac:dyDescent="0.25">
      <c r="A723" s="203" t="s">
        <v>4241</v>
      </c>
      <c r="B723" s="204" t="s">
        <v>4242</v>
      </c>
      <c r="C723" s="204" t="s">
        <v>3278</v>
      </c>
      <c r="D723" s="210" t="s">
        <v>851</v>
      </c>
      <c r="E723" s="204" t="s">
        <v>924</v>
      </c>
      <c r="F723" s="204" t="s">
        <v>449</v>
      </c>
      <c r="G723" s="204" t="s">
        <v>925</v>
      </c>
      <c r="H723" s="204" t="s">
        <v>4243</v>
      </c>
      <c r="I723" s="204" t="s">
        <v>910</v>
      </c>
      <c r="J723" s="204" t="s">
        <v>891</v>
      </c>
      <c r="K723" s="204" t="s">
        <v>891</v>
      </c>
      <c r="L723" s="204" t="s">
        <v>1199</v>
      </c>
      <c r="M723" s="204" t="s">
        <v>213</v>
      </c>
      <c r="N723" s="204" t="s">
        <v>923</v>
      </c>
      <c r="O723" s="204" t="s">
        <v>992</v>
      </c>
      <c r="P723" s="204" t="s">
        <v>859</v>
      </c>
      <c r="Q723" s="204" t="s">
        <v>851</v>
      </c>
      <c r="R723" s="204">
        <v>40</v>
      </c>
      <c r="S723" s="204">
        <v>14</v>
      </c>
      <c r="T723" s="204">
        <v>0</v>
      </c>
      <c r="U723" s="204">
        <v>0</v>
      </c>
      <c r="V723" s="204">
        <v>0</v>
      </c>
      <c r="W723" s="204">
        <v>0</v>
      </c>
      <c r="X723" s="204">
        <v>0</v>
      </c>
      <c r="Y723" s="204">
        <v>0</v>
      </c>
      <c r="Z723" s="204">
        <v>0</v>
      </c>
      <c r="AA723" s="204">
        <v>0</v>
      </c>
      <c r="AB723" s="204">
        <v>0</v>
      </c>
      <c r="AC723" s="204">
        <v>0</v>
      </c>
      <c r="AD723" s="204">
        <v>25</v>
      </c>
      <c r="AE723" s="204">
        <v>10</v>
      </c>
      <c r="AF723" s="204">
        <v>100</v>
      </c>
      <c r="AG723" s="204">
        <v>5</v>
      </c>
      <c r="AH723" s="204">
        <v>0</v>
      </c>
      <c r="AI723" s="204">
        <v>0</v>
      </c>
      <c r="AJ723" s="204"/>
      <c r="AK723" s="204"/>
      <c r="AL723" s="204"/>
      <c r="AM723" s="204"/>
      <c r="AN723" s="204"/>
      <c r="AO723" s="204"/>
      <c r="AP723" s="204"/>
      <c r="AQ723" s="204"/>
      <c r="AR723" s="204"/>
      <c r="AS723" s="204"/>
      <c r="AT723" s="204"/>
      <c r="AU723" s="204"/>
      <c r="AV723" s="204"/>
      <c r="AW723" s="204"/>
      <c r="AX723" s="204"/>
      <c r="AY723" s="204" t="str">
        <f t="shared" si="192"/>
        <v>MAYLOSINE POUDRE POUR SOLUTION BUVABLE POUR VOLAILLES PORCINS ET VEAUX</v>
      </c>
      <c r="AZ723" s="204" t="str">
        <f>IF(COUNTIF(AY:AY,AY723)=1,AY723,IF(AND(COUNTIF(AY:AY,AY723)&gt;1,COUNTIF(AZ$2:AZ722,AY723)&gt;=1),"",AY723))</f>
        <v>MAYLOSINE POUDRE POUR SOLUTION BUVABLE POUR VOLAILLES PORCINS ET VEAUX</v>
      </c>
      <c r="BA723" s="204" t="str">
        <v/>
      </c>
      <c r="BB723" s="204" t="str">
        <f>IF(BA723="","",MAX(BB$2:BB722)+1)</f>
        <v/>
      </c>
      <c r="BC723" s="204"/>
      <c r="BD723" s="204"/>
      <c r="BE723" s="204"/>
      <c r="BF723" s="204"/>
      <c r="BG723" s="204"/>
      <c r="BH723" s="204"/>
      <c r="BI723" s="204"/>
      <c r="BJ723" s="204"/>
      <c r="BK723" s="204"/>
      <c r="BL723" s="204"/>
      <c r="BM723" s="204"/>
      <c r="BN723" s="204"/>
      <c r="BO723" s="204"/>
      <c r="BP723" s="204"/>
      <c r="BQ723" s="204"/>
      <c r="BR723" s="204"/>
      <c r="BS723" s="204"/>
      <c r="BT723" s="204"/>
      <c r="BU723" s="104"/>
      <c r="BV723" s="202"/>
      <c r="BX723"/>
      <c r="BY723"/>
      <c r="BZ723"/>
      <c r="CA723"/>
      <c r="CB723"/>
      <c r="CD723"/>
      <c r="CO723" s="202">
        <v>722</v>
      </c>
    </row>
    <row r="724" spans="1:93" x14ac:dyDescent="0.25">
      <c r="A724" s="203" t="s">
        <v>4241</v>
      </c>
      <c r="B724" s="204" t="s">
        <v>4244</v>
      </c>
      <c r="C724" s="204" t="s">
        <v>3504</v>
      </c>
      <c r="D724" s="210" t="s">
        <v>923</v>
      </c>
      <c r="E724" s="204" t="s">
        <v>924</v>
      </c>
      <c r="F724" s="204" t="s">
        <v>449</v>
      </c>
      <c r="G724" s="204" t="s">
        <v>925</v>
      </c>
      <c r="H724" s="204" t="s">
        <v>4243</v>
      </c>
      <c r="I724" s="204" t="s">
        <v>910</v>
      </c>
      <c r="J724" s="204" t="s">
        <v>891</v>
      </c>
      <c r="K724" s="204" t="s">
        <v>891</v>
      </c>
      <c r="L724" s="204" t="s">
        <v>1199</v>
      </c>
      <c r="M724" s="204" t="s">
        <v>213</v>
      </c>
      <c r="N724" s="204" t="s">
        <v>923</v>
      </c>
      <c r="O724" s="204" t="s">
        <v>992</v>
      </c>
      <c r="P724" s="204" t="s">
        <v>859</v>
      </c>
      <c r="Q724" s="204" t="s">
        <v>923</v>
      </c>
      <c r="R724" s="204">
        <v>40</v>
      </c>
      <c r="S724" s="204">
        <v>14</v>
      </c>
      <c r="T724" s="204">
        <v>0</v>
      </c>
      <c r="U724" s="204">
        <v>0</v>
      </c>
      <c r="V724" s="204">
        <v>0</v>
      </c>
      <c r="W724" s="204">
        <v>0</v>
      </c>
      <c r="X724" s="204">
        <v>0</v>
      </c>
      <c r="Y724" s="204">
        <v>0</v>
      </c>
      <c r="Z724" s="204">
        <v>0</v>
      </c>
      <c r="AA724" s="204">
        <v>0</v>
      </c>
      <c r="AB724" s="204">
        <v>0</v>
      </c>
      <c r="AC724" s="204">
        <v>0</v>
      </c>
      <c r="AD724" s="204">
        <v>25</v>
      </c>
      <c r="AE724" s="204">
        <v>10</v>
      </c>
      <c r="AF724" s="204">
        <v>100</v>
      </c>
      <c r="AG724" s="204">
        <v>5</v>
      </c>
      <c r="AH724" s="204">
        <v>0</v>
      </c>
      <c r="AI724" s="204">
        <v>0</v>
      </c>
      <c r="AJ724" s="204"/>
      <c r="AK724" s="204"/>
      <c r="AL724" s="204"/>
      <c r="AM724" s="204"/>
      <c r="AN724" s="204"/>
      <c r="AO724" s="204"/>
      <c r="AP724" s="204"/>
      <c r="AQ724" s="204"/>
      <c r="AR724" s="204"/>
      <c r="AS724" s="204"/>
      <c r="AT724" s="204"/>
      <c r="AU724" s="204"/>
      <c r="AV724" s="204"/>
      <c r="AW724" s="204"/>
      <c r="AX724" s="204"/>
      <c r="AY724" s="204" t="str">
        <f t="shared" si="192"/>
        <v>MAYLOSINE POUDRE POUR SOLUTION BUVABLE POUR VOLAILLES PORCINS ET VEAUX</v>
      </c>
      <c r="AZ724" s="204" t="str">
        <f>IF(COUNTIF(AY:AY,AY724)=1,AY724,IF(AND(COUNTIF(AY:AY,AY724)&gt;1,COUNTIF(AZ$2:AZ723,AY724)&gt;=1),"",AY724))</f>
        <v/>
      </c>
      <c r="BA724" s="204" t="str">
        <v/>
      </c>
      <c r="BB724" s="204" t="str">
        <f>IF(BA724="","",MAX(BB$2:BB723)+1)</f>
        <v/>
      </c>
      <c r="BC724" s="204"/>
      <c r="BD724" s="204"/>
      <c r="BE724" s="204"/>
      <c r="BF724" s="204"/>
      <c r="BG724" s="204"/>
      <c r="BH724" s="204"/>
      <c r="BI724" s="204"/>
      <c r="BJ724" s="204"/>
      <c r="BK724" s="204"/>
      <c r="BL724" s="204"/>
      <c r="BM724" s="204"/>
      <c r="BN724" s="204"/>
      <c r="BO724" s="204"/>
      <c r="BP724" s="204"/>
      <c r="BQ724" s="204"/>
      <c r="BR724" s="204"/>
      <c r="BS724" s="204"/>
      <c r="BT724" s="204"/>
      <c r="BU724" s="104"/>
      <c r="BV724" s="202"/>
      <c r="BX724"/>
      <c r="BY724"/>
      <c r="BZ724"/>
      <c r="CA724"/>
      <c r="CB724"/>
      <c r="CD724"/>
      <c r="CO724" s="202">
        <v>723</v>
      </c>
    </row>
    <row r="725" spans="1:93" x14ac:dyDescent="0.25">
      <c r="A725" s="203" t="s">
        <v>4082</v>
      </c>
      <c r="B725" s="204" t="s">
        <v>4083</v>
      </c>
      <c r="C725" s="204" t="s">
        <v>1358</v>
      </c>
      <c r="D725" s="210" t="s">
        <v>1054</v>
      </c>
      <c r="E725" s="204" t="s">
        <v>852</v>
      </c>
      <c r="F725" s="204" t="s">
        <v>450</v>
      </c>
      <c r="G725" s="204" t="s">
        <v>1055</v>
      </c>
      <c r="H725" s="204" t="s">
        <v>3698</v>
      </c>
      <c r="I725" s="204" t="s">
        <v>910</v>
      </c>
      <c r="J725" s="204" t="s">
        <v>1027</v>
      </c>
      <c r="K725" s="204" t="s">
        <v>957</v>
      </c>
      <c r="L725" s="204" t="s">
        <v>2109</v>
      </c>
      <c r="M725" s="204" t="s">
        <v>213</v>
      </c>
      <c r="N725" s="204" t="s">
        <v>851</v>
      </c>
      <c r="O725" s="204" t="s">
        <v>858</v>
      </c>
      <c r="P725" s="204" t="s">
        <v>859</v>
      </c>
      <c r="Q725" s="204" t="s">
        <v>1004</v>
      </c>
      <c r="R725" s="204">
        <v>0</v>
      </c>
      <c r="S725" s="204">
        <v>0</v>
      </c>
      <c r="T725" s="204">
        <v>0</v>
      </c>
      <c r="U725" s="204">
        <v>0</v>
      </c>
      <c r="V725" s="204">
        <v>0</v>
      </c>
      <c r="W725" s="204">
        <v>0</v>
      </c>
      <c r="X725" s="204">
        <v>0</v>
      </c>
      <c r="Y725" s="204">
        <v>0</v>
      </c>
      <c r="Z725" s="204">
        <v>0</v>
      </c>
      <c r="AA725" s="204">
        <v>0</v>
      </c>
      <c r="AB725" s="204">
        <v>0</v>
      </c>
      <c r="AC725" s="204">
        <v>0</v>
      </c>
      <c r="AD725" s="204">
        <v>21</v>
      </c>
      <c r="AE725" s="204">
        <v>4</v>
      </c>
      <c r="AF725" s="204">
        <v>27.5</v>
      </c>
      <c r="AG725" s="204">
        <v>4</v>
      </c>
      <c r="AH725" s="204">
        <v>0</v>
      </c>
      <c r="AI725" s="204">
        <v>0</v>
      </c>
      <c r="AJ725" s="204" t="s">
        <v>1029</v>
      </c>
      <c r="AK725" s="204" t="s">
        <v>1030</v>
      </c>
      <c r="AL725" s="204" t="s">
        <v>213</v>
      </c>
      <c r="AM725" s="204" t="s">
        <v>966</v>
      </c>
      <c r="AN725" s="204" t="s">
        <v>858</v>
      </c>
      <c r="AO725" s="204" t="s">
        <v>859</v>
      </c>
      <c r="AP725" s="204" t="s">
        <v>851</v>
      </c>
      <c r="AQ725" s="204"/>
      <c r="AR725" s="204"/>
      <c r="AS725" s="204"/>
      <c r="AT725" s="204"/>
      <c r="AU725" s="204"/>
      <c r="AV725" s="204"/>
      <c r="AW725" s="204"/>
      <c r="AX725" s="204"/>
      <c r="AY725" s="204" t="str">
        <f t="shared" si="192"/>
        <v>METHOXASOL 20/100 MG/ML, SOLUTION POUR UTILISATION DANS L'EAU DE BOISSON POUR PORCS ET POULETS</v>
      </c>
      <c r="AZ725" s="204" t="str">
        <f>IF(COUNTIF(AY:AY,AY725)=1,AY725,IF(AND(COUNTIF(AY:AY,AY725)&gt;1,COUNTIF(AZ$2:AZ724,AY725)&gt;=1),"",AY725))</f>
        <v>METHOXASOL 20/100 MG/ML, SOLUTION POUR UTILISATION DANS L'EAU DE BOISSON POUR PORCS ET POULETS</v>
      </c>
      <c r="BA725" s="204" t="str">
        <v/>
      </c>
      <c r="BB725" s="204" t="str">
        <f>IF(BA725="","",MAX(BB$2:BB724)+1)</f>
        <v/>
      </c>
      <c r="BC725" s="204"/>
      <c r="BD725" s="204"/>
      <c r="BE725" s="204"/>
      <c r="BF725" s="204"/>
      <c r="BG725" s="204"/>
      <c r="BH725" s="204"/>
      <c r="BI725" s="204"/>
      <c r="BJ725" s="204"/>
      <c r="BK725" s="204"/>
      <c r="BL725" s="204"/>
      <c r="BM725" s="204"/>
      <c r="BN725" s="204"/>
      <c r="BO725" s="204"/>
      <c r="BP725" s="204"/>
      <c r="BQ725" s="204"/>
      <c r="BR725" s="204"/>
      <c r="BS725" s="204"/>
      <c r="BT725" s="204"/>
      <c r="BU725" s="104"/>
      <c r="BV725" s="202"/>
      <c r="BX725"/>
      <c r="BY725"/>
      <c r="BZ725"/>
      <c r="CA725"/>
      <c r="CB725"/>
      <c r="CD725"/>
      <c r="CO725" s="202">
        <v>724</v>
      </c>
    </row>
    <row r="726" spans="1:93" x14ac:dyDescent="0.25">
      <c r="A726" s="203" t="s">
        <v>2060</v>
      </c>
      <c r="B726" s="204" t="s">
        <v>2061</v>
      </c>
      <c r="C726" s="204" t="s">
        <v>880</v>
      </c>
      <c r="D726" s="210" t="s">
        <v>851</v>
      </c>
      <c r="E726" s="204" t="s">
        <v>852</v>
      </c>
      <c r="F726" s="204" t="s">
        <v>104</v>
      </c>
      <c r="G726" s="204" t="s">
        <v>1055</v>
      </c>
      <c r="H726" s="204" t="s">
        <v>2062</v>
      </c>
      <c r="I726" s="204" t="s">
        <v>910</v>
      </c>
      <c r="J726" s="204" t="s">
        <v>957</v>
      </c>
      <c r="K726" s="204" t="s">
        <v>957</v>
      </c>
      <c r="L726" s="204" t="s">
        <v>1106</v>
      </c>
      <c r="M726" s="204" t="s">
        <v>213</v>
      </c>
      <c r="N726" s="204" t="s">
        <v>2063</v>
      </c>
      <c r="O726" s="204" t="s">
        <v>858</v>
      </c>
      <c r="P726" s="204" t="s">
        <v>859</v>
      </c>
      <c r="Q726" s="204" t="s">
        <v>2064</v>
      </c>
      <c r="R726" s="204">
        <v>46</v>
      </c>
      <c r="S726" s="204">
        <v>5</v>
      </c>
      <c r="T726" s="204">
        <v>0</v>
      </c>
      <c r="U726" s="204">
        <v>0</v>
      </c>
      <c r="V726" s="204">
        <v>0</v>
      </c>
      <c r="W726" s="204">
        <v>0</v>
      </c>
      <c r="X726" s="204">
        <v>0</v>
      </c>
      <c r="Y726" s="204">
        <v>0</v>
      </c>
      <c r="Z726" s="204">
        <v>55.7</v>
      </c>
      <c r="AA726" s="204">
        <v>7</v>
      </c>
      <c r="AB726" s="204">
        <v>46</v>
      </c>
      <c r="AC726" s="204">
        <v>5</v>
      </c>
      <c r="AD726" s="204">
        <v>46</v>
      </c>
      <c r="AE726" s="204">
        <v>5</v>
      </c>
      <c r="AF726" s="204">
        <v>46.5</v>
      </c>
      <c r="AG726" s="204">
        <v>7</v>
      </c>
      <c r="AH726" s="204">
        <v>0</v>
      </c>
      <c r="AI726" s="204">
        <v>0</v>
      </c>
      <c r="AJ726" s="204"/>
      <c r="AK726" s="204"/>
      <c r="AL726" s="204"/>
      <c r="AM726" s="204"/>
      <c r="AN726" s="204"/>
      <c r="AO726" s="204"/>
      <c r="AP726" s="204"/>
      <c r="AQ726" s="204"/>
      <c r="AR726" s="204"/>
      <c r="AS726" s="204"/>
      <c r="AT726" s="204"/>
      <c r="AU726" s="204"/>
      <c r="AV726" s="204"/>
      <c r="AW726" s="204"/>
      <c r="AX726" s="204"/>
      <c r="AY726" s="204" t="str">
        <f t="shared" si="192"/>
        <v>METOXYL</v>
      </c>
      <c r="AZ726" s="204" t="str">
        <f>IF(COUNTIF(AY:AY,AY726)=1,AY726,IF(AND(COUNTIF(AY:AY,AY726)&gt;1,COUNTIF(AZ$2:AZ725,AY726)&gt;=1),"",AY726))</f>
        <v>METOXYL</v>
      </c>
      <c r="BA726" s="204" t="str">
        <v/>
      </c>
      <c r="BB726" s="204" t="str">
        <f>IF(BA726="","",MAX(BB$2:BB725)+1)</f>
        <v/>
      </c>
      <c r="BC726" s="204"/>
      <c r="BD726" s="204"/>
      <c r="BE726" s="204"/>
      <c r="BF726" s="204"/>
      <c r="BG726" s="204"/>
      <c r="BH726" s="204"/>
      <c r="BI726" s="204"/>
      <c r="BJ726" s="204"/>
      <c r="BK726" s="204"/>
      <c r="BL726" s="204"/>
      <c r="BM726" s="204"/>
      <c r="BN726" s="204"/>
      <c r="BO726" s="204"/>
      <c r="BP726" s="204"/>
      <c r="BQ726" s="204"/>
      <c r="BR726" s="204"/>
      <c r="BS726" s="204"/>
      <c r="BT726" s="204"/>
      <c r="BU726" s="104"/>
      <c r="BV726" s="202"/>
      <c r="BX726"/>
      <c r="BY726"/>
      <c r="BZ726"/>
      <c r="CA726"/>
      <c r="CB726"/>
      <c r="CD726"/>
      <c r="CO726" s="202">
        <v>725</v>
      </c>
    </row>
    <row r="727" spans="1:93" x14ac:dyDescent="0.25">
      <c r="A727" s="203" t="s">
        <v>2060</v>
      </c>
      <c r="B727" s="204" t="s">
        <v>2065</v>
      </c>
      <c r="C727" s="204" t="s">
        <v>2066</v>
      </c>
      <c r="D727" s="210" t="s">
        <v>923</v>
      </c>
      <c r="E727" s="204" t="s">
        <v>852</v>
      </c>
      <c r="F727" s="204" t="s">
        <v>104</v>
      </c>
      <c r="G727" s="204" t="s">
        <v>1055</v>
      </c>
      <c r="H727" s="204" t="s">
        <v>2062</v>
      </c>
      <c r="I727" s="204" t="s">
        <v>910</v>
      </c>
      <c r="J727" s="204" t="s">
        <v>957</v>
      </c>
      <c r="K727" s="204" t="s">
        <v>957</v>
      </c>
      <c r="L727" s="204" t="s">
        <v>1106</v>
      </c>
      <c r="M727" s="204" t="s">
        <v>213</v>
      </c>
      <c r="N727" s="204" t="s">
        <v>2063</v>
      </c>
      <c r="O727" s="204" t="s">
        <v>858</v>
      </c>
      <c r="P727" s="204" t="s">
        <v>859</v>
      </c>
      <c r="Q727" s="204" t="s">
        <v>2063</v>
      </c>
      <c r="R727" s="204">
        <v>46</v>
      </c>
      <c r="S727" s="204">
        <v>5</v>
      </c>
      <c r="T727" s="204">
        <v>0</v>
      </c>
      <c r="U727" s="204">
        <v>0</v>
      </c>
      <c r="V727" s="204">
        <v>0</v>
      </c>
      <c r="W727" s="204">
        <v>0</v>
      </c>
      <c r="X727" s="204">
        <v>0</v>
      </c>
      <c r="Y727" s="204">
        <v>0</v>
      </c>
      <c r="Z727" s="204">
        <v>55.7</v>
      </c>
      <c r="AA727" s="204">
        <v>7</v>
      </c>
      <c r="AB727" s="204">
        <v>46</v>
      </c>
      <c r="AC727" s="204">
        <v>5</v>
      </c>
      <c r="AD727" s="204">
        <v>46</v>
      </c>
      <c r="AE727" s="204">
        <v>5</v>
      </c>
      <c r="AF727" s="204">
        <v>46.5</v>
      </c>
      <c r="AG727" s="204">
        <v>7</v>
      </c>
      <c r="AH727" s="204">
        <v>0</v>
      </c>
      <c r="AI727" s="204">
        <v>0</v>
      </c>
      <c r="AJ727" s="204"/>
      <c r="AK727" s="204"/>
      <c r="AL727" s="204"/>
      <c r="AM727" s="204"/>
      <c r="AN727" s="204"/>
      <c r="AO727" s="204"/>
      <c r="AP727" s="204"/>
      <c r="AQ727" s="204"/>
      <c r="AR727" s="204"/>
      <c r="AS727" s="204"/>
      <c r="AT727" s="204"/>
      <c r="AU727" s="204"/>
      <c r="AV727" s="204"/>
      <c r="AW727" s="204"/>
      <c r="AX727" s="204"/>
      <c r="AY727" s="204" t="str">
        <f t="shared" si="192"/>
        <v>METOXYL</v>
      </c>
      <c r="AZ727" s="204" t="str">
        <f>IF(COUNTIF(AY:AY,AY727)=1,AY727,IF(AND(COUNTIF(AY:AY,AY727)&gt;1,COUNTIF(AZ$2:AZ726,AY727)&gt;=1),"",AY727))</f>
        <v/>
      </c>
      <c r="BA727" s="204" t="str">
        <v/>
      </c>
      <c r="BB727" s="204" t="str">
        <f>IF(BA727="","",MAX(BB$2:BB726)+1)</f>
        <v/>
      </c>
      <c r="BC727" s="204"/>
      <c r="BD727" s="204"/>
      <c r="BE727" s="204"/>
      <c r="BF727" s="204"/>
      <c r="BG727" s="204"/>
      <c r="BH727" s="204"/>
      <c r="BI727" s="204"/>
      <c r="BJ727" s="204"/>
      <c r="BK727" s="204"/>
      <c r="BL727" s="204"/>
      <c r="BM727" s="204"/>
      <c r="BN727" s="204"/>
      <c r="BO727" s="204"/>
      <c r="BP727" s="204"/>
      <c r="BQ727" s="204"/>
      <c r="BR727" s="204"/>
      <c r="BS727" s="204"/>
      <c r="BT727" s="204"/>
      <c r="BU727" s="104"/>
      <c r="BV727" s="202"/>
      <c r="BX727"/>
      <c r="BY727"/>
      <c r="BZ727"/>
      <c r="CA727"/>
      <c r="CB727"/>
      <c r="CD727"/>
      <c r="CO727" s="202">
        <v>726</v>
      </c>
    </row>
    <row r="728" spans="1:93" x14ac:dyDescent="0.25">
      <c r="A728" s="203" t="s">
        <v>2060</v>
      </c>
      <c r="B728" s="204" t="s">
        <v>2067</v>
      </c>
      <c r="C728" s="204" t="s">
        <v>884</v>
      </c>
      <c r="D728" s="210" t="s">
        <v>863</v>
      </c>
      <c r="E728" s="204" t="s">
        <v>852</v>
      </c>
      <c r="F728" s="204" t="s">
        <v>104</v>
      </c>
      <c r="G728" s="204" t="s">
        <v>1055</v>
      </c>
      <c r="H728" s="204" t="s">
        <v>2062</v>
      </c>
      <c r="I728" s="204" t="s">
        <v>910</v>
      </c>
      <c r="J728" s="204" t="s">
        <v>957</v>
      </c>
      <c r="K728" s="204" t="s">
        <v>957</v>
      </c>
      <c r="L728" s="204" t="s">
        <v>1106</v>
      </c>
      <c r="M728" s="204" t="s">
        <v>213</v>
      </c>
      <c r="N728" s="204" t="s">
        <v>2063</v>
      </c>
      <c r="O728" s="204" t="s">
        <v>858</v>
      </c>
      <c r="P728" s="204" t="s">
        <v>859</v>
      </c>
      <c r="Q728" s="204" t="s">
        <v>1843</v>
      </c>
      <c r="R728" s="204">
        <v>46</v>
      </c>
      <c r="S728" s="204">
        <v>5</v>
      </c>
      <c r="T728" s="204">
        <v>0</v>
      </c>
      <c r="U728" s="204">
        <v>0</v>
      </c>
      <c r="V728" s="204">
        <v>0</v>
      </c>
      <c r="W728" s="204">
        <v>0</v>
      </c>
      <c r="X728" s="204">
        <v>0</v>
      </c>
      <c r="Y728" s="204">
        <v>0</v>
      </c>
      <c r="Z728" s="204">
        <v>55.7</v>
      </c>
      <c r="AA728" s="204">
        <v>7</v>
      </c>
      <c r="AB728" s="204">
        <v>46</v>
      </c>
      <c r="AC728" s="204">
        <v>5</v>
      </c>
      <c r="AD728" s="204">
        <v>46</v>
      </c>
      <c r="AE728" s="204">
        <v>5</v>
      </c>
      <c r="AF728" s="204">
        <v>46.5</v>
      </c>
      <c r="AG728" s="204">
        <v>7</v>
      </c>
      <c r="AH728" s="204">
        <v>0</v>
      </c>
      <c r="AI728" s="204">
        <v>0</v>
      </c>
      <c r="AJ728" s="204"/>
      <c r="AK728" s="204"/>
      <c r="AL728" s="204"/>
      <c r="AM728" s="204"/>
      <c r="AN728" s="204"/>
      <c r="AO728" s="204"/>
      <c r="AP728" s="204"/>
      <c r="AQ728" s="204"/>
      <c r="AR728" s="204"/>
      <c r="AS728" s="204"/>
      <c r="AT728" s="204"/>
      <c r="AU728" s="204"/>
      <c r="AV728" s="204"/>
      <c r="AW728" s="204"/>
      <c r="AX728" s="204"/>
      <c r="AY728" s="204" t="str">
        <f t="shared" si="192"/>
        <v>METOXYL</v>
      </c>
      <c r="AZ728" s="204" t="str">
        <f>IF(COUNTIF(AY:AY,AY728)=1,AY728,IF(AND(COUNTIF(AY:AY,AY728)&gt;1,COUNTIF(AZ$2:AZ727,AY728)&gt;=1),"",AY728))</f>
        <v/>
      </c>
      <c r="BA728" s="204" t="str">
        <v/>
      </c>
      <c r="BB728" s="204" t="str">
        <f>IF(BA728="","",MAX(BB$2:BB727)+1)</f>
        <v/>
      </c>
      <c r="BC728" s="204"/>
      <c r="BD728" s="204"/>
      <c r="BE728" s="204"/>
      <c r="BF728" s="204"/>
      <c r="BG728" s="204"/>
      <c r="BH728" s="204"/>
      <c r="BI728" s="204"/>
      <c r="BJ728" s="204"/>
      <c r="BK728" s="204"/>
      <c r="BL728" s="204"/>
      <c r="BM728" s="204"/>
      <c r="BN728" s="204"/>
      <c r="BO728" s="204"/>
      <c r="BP728" s="204"/>
      <c r="BQ728" s="204"/>
      <c r="BR728" s="204"/>
      <c r="BS728" s="204"/>
      <c r="BT728" s="204"/>
      <c r="BU728" s="104"/>
      <c r="BV728" s="202"/>
      <c r="BX728"/>
      <c r="BY728"/>
      <c r="BZ728"/>
      <c r="CA728"/>
      <c r="CB728"/>
      <c r="CD728"/>
      <c r="CO728" s="202">
        <v>727</v>
      </c>
    </row>
    <row r="729" spans="1:93" x14ac:dyDescent="0.25">
      <c r="A729" s="203" t="s">
        <v>2844</v>
      </c>
      <c r="B729" s="204" t="s">
        <v>2845</v>
      </c>
      <c r="C729" s="204" t="s">
        <v>2846</v>
      </c>
      <c r="D729" s="210" t="s">
        <v>947</v>
      </c>
      <c r="E729" s="204" t="s">
        <v>906</v>
      </c>
      <c r="F729" s="204" t="s">
        <v>105</v>
      </c>
      <c r="G729" s="204" t="s">
        <v>1245</v>
      </c>
      <c r="H729" s="204" t="s">
        <v>1514</v>
      </c>
      <c r="I729" s="204" t="s">
        <v>1245</v>
      </c>
      <c r="J729" s="204" t="s">
        <v>1291</v>
      </c>
      <c r="K729" s="204" t="s">
        <v>1291</v>
      </c>
      <c r="L729" s="204" t="s">
        <v>2592</v>
      </c>
      <c r="M729" s="204" t="s">
        <v>213</v>
      </c>
      <c r="N729" s="204" t="s">
        <v>1004</v>
      </c>
      <c r="O729" s="204" t="s">
        <v>918</v>
      </c>
      <c r="P729" s="204" t="s">
        <v>859</v>
      </c>
      <c r="Q729" s="204" t="s">
        <v>983</v>
      </c>
      <c r="R729" s="204">
        <v>0</v>
      </c>
      <c r="S729" s="204">
        <v>0</v>
      </c>
      <c r="T729" s="204">
        <v>0</v>
      </c>
      <c r="U729" s="204">
        <v>0</v>
      </c>
      <c r="V729" s="204">
        <v>0</v>
      </c>
      <c r="W729" s="204">
        <v>0</v>
      </c>
      <c r="X729" s="204">
        <v>0</v>
      </c>
      <c r="Y729" s="204">
        <v>0</v>
      </c>
      <c r="Z729" s="204">
        <v>0</v>
      </c>
      <c r="AA729" s="204">
        <v>0</v>
      </c>
      <c r="AB729" s="204">
        <v>0</v>
      </c>
      <c r="AC729" s="204">
        <v>0</v>
      </c>
      <c r="AD729" s="204">
        <v>0</v>
      </c>
      <c r="AE729" s="204">
        <v>0</v>
      </c>
      <c r="AF729" s="204">
        <v>0</v>
      </c>
      <c r="AG729" s="204">
        <v>0</v>
      </c>
      <c r="AH729" s="204">
        <v>0</v>
      </c>
      <c r="AI729" s="204">
        <v>0</v>
      </c>
      <c r="AJ729" s="204"/>
      <c r="AK729" s="204"/>
      <c r="AL729" s="204"/>
      <c r="AM729" s="204"/>
      <c r="AN729" s="204"/>
      <c r="AO729" s="204"/>
      <c r="AP729" s="204"/>
      <c r="AQ729" s="204"/>
      <c r="AR729" s="204"/>
      <c r="AS729" s="204"/>
      <c r="AT729" s="204"/>
      <c r="AU729" s="204"/>
      <c r="AV729" s="204"/>
      <c r="AW729" s="204"/>
      <c r="AX729" s="204"/>
      <c r="AY729" s="204" t="str">
        <f t="shared" si="192"/>
        <v>METRICURE</v>
      </c>
      <c r="AZ729" s="204" t="str">
        <f>IF(COUNTIF(AY:AY,AY729)=1,AY729,IF(AND(COUNTIF(AY:AY,AY729)&gt;1,COUNTIF(AZ$2:AZ728,AY729)&gt;=1),"",AY729))</f>
        <v>METRICURE</v>
      </c>
      <c r="BA729" s="204" t="str">
        <v/>
      </c>
      <c r="BB729" s="204" t="str">
        <f>IF(BA729="","",MAX(BB$2:BB728)+1)</f>
        <v/>
      </c>
      <c r="BC729" s="204"/>
      <c r="BD729" s="204"/>
      <c r="BE729" s="204"/>
      <c r="BF729" s="204"/>
      <c r="BG729" s="204"/>
      <c r="BH729" s="204"/>
      <c r="BI729" s="204"/>
      <c r="BJ729" s="204"/>
      <c r="BK729" s="204"/>
      <c r="BL729" s="204"/>
      <c r="BM729" s="204"/>
      <c r="BN729" s="204"/>
      <c r="BO729" s="204"/>
      <c r="BP729" s="204"/>
      <c r="BQ729" s="204"/>
      <c r="BR729" s="204"/>
      <c r="BS729" s="204"/>
      <c r="BT729" s="204"/>
      <c r="BU729" s="104"/>
      <c r="BV729" s="202"/>
      <c r="BX729"/>
      <c r="BY729"/>
      <c r="BZ729"/>
      <c r="CA729"/>
      <c r="CB729"/>
      <c r="CD729"/>
      <c r="CO729" s="202">
        <v>728</v>
      </c>
    </row>
    <row r="730" spans="1:93" x14ac:dyDescent="0.25">
      <c r="A730" s="203" t="s">
        <v>1702</v>
      </c>
      <c r="B730" s="204" t="s">
        <v>1703</v>
      </c>
      <c r="C730" s="204" t="s">
        <v>1704</v>
      </c>
      <c r="D730" s="210" t="s">
        <v>959</v>
      </c>
      <c r="E730" s="204" t="s">
        <v>852</v>
      </c>
      <c r="F730" s="204" t="s">
        <v>744</v>
      </c>
      <c r="G730" s="204" t="s">
        <v>1245</v>
      </c>
      <c r="H730" s="204" t="s">
        <v>890</v>
      </c>
      <c r="I730" s="204" t="s">
        <v>1245</v>
      </c>
      <c r="J730" s="204" t="s">
        <v>1091</v>
      </c>
      <c r="K730" s="204" t="s">
        <v>875</v>
      </c>
      <c r="L730" s="204" t="s">
        <v>1092</v>
      </c>
      <c r="M730" s="204" t="s">
        <v>213</v>
      </c>
      <c r="N730" s="204" t="s">
        <v>950</v>
      </c>
      <c r="O730" s="204" t="s">
        <v>858</v>
      </c>
      <c r="P730" s="204" t="s">
        <v>859</v>
      </c>
      <c r="Q730" s="204" t="s">
        <v>983</v>
      </c>
      <c r="R730" s="204">
        <v>0</v>
      </c>
      <c r="S730" s="204">
        <v>0</v>
      </c>
      <c r="T730" s="204">
        <v>0</v>
      </c>
      <c r="U730" s="204">
        <v>0</v>
      </c>
      <c r="V730" s="204">
        <v>0</v>
      </c>
      <c r="W730" s="204">
        <v>0</v>
      </c>
      <c r="X730" s="204">
        <v>0</v>
      </c>
      <c r="Y730" s="204">
        <v>0</v>
      </c>
      <c r="Z730" s="204">
        <v>0</v>
      </c>
      <c r="AA730" s="204">
        <v>0</v>
      </c>
      <c r="AB730" s="204">
        <v>0</v>
      </c>
      <c r="AC730" s="204">
        <v>0</v>
      </c>
      <c r="AD730" s="204">
        <v>0</v>
      </c>
      <c r="AE730" s="204">
        <v>0</v>
      </c>
      <c r="AF730" s="204">
        <v>0</v>
      </c>
      <c r="AG730" s="204">
        <v>0</v>
      </c>
      <c r="AH730" s="204">
        <v>0</v>
      </c>
      <c r="AI730" s="204">
        <v>0</v>
      </c>
      <c r="AJ730" s="204" t="s">
        <v>1013</v>
      </c>
      <c r="AK730" s="204" t="s">
        <v>1095</v>
      </c>
      <c r="AL730" s="204" t="s">
        <v>1096</v>
      </c>
      <c r="AM730" s="204" t="s">
        <v>1170</v>
      </c>
      <c r="AN730" s="204" t="s">
        <v>894</v>
      </c>
      <c r="AO730" s="204" t="s">
        <v>1098</v>
      </c>
      <c r="AP730" s="204" t="s">
        <v>1705</v>
      </c>
      <c r="AQ730" s="204"/>
      <c r="AR730" s="204"/>
      <c r="AS730" s="204"/>
      <c r="AT730" s="204"/>
      <c r="AU730" s="204"/>
      <c r="AV730" s="204"/>
      <c r="AW730" s="204"/>
      <c r="AX730" s="204"/>
      <c r="AY730" s="204" t="str">
        <f t="shared" si="192"/>
        <v>METRIJECTYL</v>
      </c>
      <c r="AZ730" s="204" t="str">
        <f>IF(COUNTIF(AY:AY,AY730)=1,AY730,IF(AND(COUNTIF(AY:AY,AY730)&gt;1,COUNTIF(AZ$2:AZ729,AY730)&gt;=1),"",AY730))</f>
        <v>METRIJECTYL</v>
      </c>
      <c r="BA730" s="204" t="str">
        <v/>
      </c>
      <c r="BB730" s="204" t="str">
        <f>IF(BA730="","",MAX(BB$2:BB729)+1)</f>
        <v/>
      </c>
      <c r="BC730" s="204"/>
      <c r="BD730" s="204"/>
      <c r="BE730" s="204"/>
      <c r="BF730" s="204"/>
      <c r="BG730" s="204"/>
      <c r="BH730" s="204"/>
      <c r="BI730" s="204"/>
      <c r="BJ730" s="204"/>
      <c r="BK730" s="204"/>
      <c r="BL730" s="204"/>
      <c r="BM730" s="204"/>
      <c r="BN730" s="204"/>
      <c r="BO730" s="204"/>
      <c r="BP730" s="204"/>
      <c r="BQ730" s="204"/>
      <c r="BR730" s="204"/>
      <c r="BS730" s="204"/>
      <c r="BT730" s="204"/>
      <c r="BU730" s="104"/>
      <c r="BV730" s="202"/>
      <c r="BX730"/>
      <c r="BY730"/>
      <c r="BZ730"/>
      <c r="CA730"/>
      <c r="CB730"/>
      <c r="CD730"/>
      <c r="CO730" s="202">
        <v>729</v>
      </c>
    </row>
    <row r="731" spans="1:93" x14ac:dyDescent="0.25">
      <c r="A731" s="203" t="s">
        <v>1702</v>
      </c>
      <c r="B731" s="204" t="s">
        <v>1706</v>
      </c>
      <c r="C731" s="204" t="s">
        <v>1707</v>
      </c>
      <c r="D731" s="210" t="s">
        <v>959</v>
      </c>
      <c r="E731" s="204" t="s">
        <v>852</v>
      </c>
      <c r="F731" s="204" t="s">
        <v>744</v>
      </c>
      <c r="G731" s="204" t="s">
        <v>1245</v>
      </c>
      <c r="H731" s="204" t="s">
        <v>890</v>
      </c>
      <c r="I731" s="204" t="s">
        <v>1245</v>
      </c>
      <c r="J731" s="204" t="s">
        <v>1091</v>
      </c>
      <c r="K731" s="204" t="s">
        <v>875</v>
      </c>
      <c r="L731" s="204" t="s">
        <v>1092</v>
      </c>
      <c r="M731" s="204" t="s">
        <v>213</v>
      </c>
      <c r="N731" s="204" t="s">
        <v>950</v>
      </c>
      <c r="O731" s="204" t="s">
        <v>858</v>
      </c>
      <c r="P731" s="204" t="s">
        <v>859</v>
      </c>
      <c r="Q731" s="204" t="s">
        <v>983</v>
      </c>
      <c r="R731" s="204">
        <v>0</v>
      </c>
      <c r="S731" s="204">
        <v>0</v>
      </c>
      <c r="T731" s="204">
        <v>0</v>
      </c>
      <c r="U731" s="204">
        <v>0</v>
      </c>
      <c r="V731" s="204">
        <v>0</v>
      </c>
      <c r="W731" s="204">
        <v>0</v>
      </c>
      <c r="X731" s="204">
        <v>0</v>
      </c>
      <c r="Y731" s="204">
        <v>0</v>
      </c>
      <c r="Z731" s="204">
        <v>0</v>
      </c>
      <c r="AA731" s="204">
        <v>0</v>
      </c>
      <c r="AB731" s="204">
        <v>0</v>
      </c>
      <c r="AC731" s="204">
        <v>0</v>
      </c>
      <c r="AD731" s="204">
        <v>0</v>
      </c>
      <c r="AE731" s="204">
        <v>0</v>
      </c>
      <c r="AF731" s="204">
        <v>0</v>
      </c>
      <c r="AG731" s="204">
        <v>0</v>
      </c>
      <c r="AH731" s="204">
        <v>0</v>
      </c>
      <c r="AI731" s="204">
        <v>0</v>
      </c>
      <c r="AJ731" s="204" t="s">
        <v>1013</v>
      </c>
      <c r="AK731" s="204" t="s">
        <v>1095</v>
      </c>
      <c r="AL731" s="204" t="s">
        <v>1096</v>
      </c>
      <c r="AM731" s="204" t="s">
        <v>1170</v>
      </c>
      <c r="AN731" s="204" t="s">
        <v>894</v>
      </c>
      <c r="AO731" s="204" t="s">
        <v>1098</v>
      </c>
      <c r="AP731" s="204" t="s">
        <v>1705</v>
      </c>
      <c r="AQ731" s="204"/>
      <c r="AR731" s="204"/>
      <c r="AS731" s="204"/>
      <c r="AT731" s="204"/>
      <c r="AU731" s="204"/>
      <c r="AV731" s="204"/>
      <c r="AW731" s="204"/>
      <c r="AX731" s="204"/>
      <c r="AY731" s="204" t="str">
        <f t="shared" si="192"/>
        <v>METRIJECTYL</v>
      </c>
      <c r="AZ731" s="204" t="str">
        <f>IF(COUNTIF(AY:AY,AY731)=1,AY731,IF(AND(COUNTIF(AY:AY,AY731)&gt;1,COUNTIF(AZ$2:AZ730,AY731)&gt;=1),"",AY731))</f>
        <v/>
      </c>
      <c r="BA731" s="204" t="str">
        <v/>
      </c>
      <c r="BB731" s="204" t="str">
        <f>IF(BA731="","",MAX(BB$2:BB730)+1)</f>
        <v/>
      </c>
      <c r="BC731" s="204"/>
      <c r="BD731" s="204"/>
      <c r="BE731" s="204"/>
      <c r="BF731" s="204"/>
      <c r="BG731" s="204"/>
      <c r="BH731" s="204"/>
      <c r="BI731" s="204"/>
      <c r="BJ731" s="204"/>
      <c r="BK731" s="204"/>
      <c r="BL731" s="204"/>
      <c r="BM731" s="204"/>
      <c r="BN731" s="204"/>
      <c r="BO731" s="204"/>
      <c r="BP731" s="204"/>
      <c r="BQ731" s="204"/>
      <c r="BR731" s="204"/>
      <c r="BS731" s="204"/>
      <c r="BT731" s="204"/>
      <c r="BU731" s="104"/>
      <c r="BV731" s="202"/>
      <c r="BX731"/>
      <c r="BY731"/>
      <c r="BZ731"/>
      <c r="CA731"/>
      <c r="CB731"/>
      <c r="CD731"/>
      <c r="CO731" s="202">
        <v>730</v>
      </c>
    </row>
    <row r="732" spans="1:93" x14ac:dyDescent="0.25">
      <c r="A732" s="203" t="s">
        <v>4379</v>
      </c>
      <c r="B732" s="204" t="s">
        <v>4380</v>
      </c>
      <c r="C732" s="204" t="s">
        <v>3881</v>
      </c>
      <c r="D732" s="210" t="s">
        <v>863</v>
      </c>
      <c r="E732" s="204" t="s">
        <v>906</v>
      </c>
      <c r="F732" s="204" t="s">
        <v>4381</v>
      </c>
      <c r="G732" s="204" t="s">
        <v>908</v>
      </c>
      <c r="H732" s="204" t="s">
        <v>909</v>
      </c>
      <c r="I732" s="204" t="s">
        <v>910</v>
      </c>
      <c r="J732" s="204" t="s">
        <v>915</v>
      </c>
      <c r="K732" s="204" t="s">
        <v>915</v>
      </c>
      <c r="L732" s="204" t="s">
        <v>916</v>
      </c>
      <c r="M732" s="204" t="s">
        <v>213</v>
      </c>
      <c r="N732" s="204" t="s">
        <v>863</v>
      </c>
      <c r="O732" s="204" t="s">
        <v>918</v>
      </c>
      <c r="P732" s="204" t="s">
        <v>859</v>
      </c>
      <c r="Q732" s="204" t="s">
        <v>1049</v>
      </c>
      <c r="R732" s="204">
        <v>0</v>
      </c>
      <c r="S732" s="204">
        <v>0</v>
      </c>
      <c r="T732" s="204">
        <v>50</v>
      </c>
      <c r="U732" s="204">
        <v>7</v>
      </c>
      <c r="V732" s="204">
        <v>0</v>
      </c>
      <c r="W732" s="204">
        <v>0</v>
      </c>
      <c r="X732" s="204">
        <v>0</v>
      </c>
      <c r="Y732" s="204">
        <v>0</v>
      </c>
      <c r="Z732" s="204">
        <v>0</v>
      </c>
      <c r="AA732" s="204">
        <v>0</v>
      </c>
      <c r="AB732" s="204">
        <v>0</v>
      </c>
      <c r="AC732" s="204">
        <v>0</v>
      </c>
      <c r="AD732" s="204">
        <v>0</v>
      </c>
      <c r="AE732" s="204">
        <v>0</v>
      </c>
      <c r="AF732" s="204">
        <v>0</v>
      </c>
      <c r="AG732" s="204">
        <v>0</v>
      </c>
      <c r="AH732" s="204">
        <v>0</v>
      </c>
      <c r="AI732" s="204">
        <v>0</v>
      </c>
      <c r="AJ732" s="204"/>
      <c r="AK732" s="204"/>
      <c r="AL732" s="204"/>
      <c r="AM732" s="204"/>
      <c r="AN732" s="204"/>
      <c r="AO732" s="204"/>
      <c r="AP732" s="204"/>
      <c r="AQ732" s="204"/>
      <c r="AR732" s="204"/>
      <c r="AS732" s="204"/>
      <c r="AT732" s="204"/>
      <c r="AU732" s="204"/>
      <c r="AV732" s="204"/>
      <c r="AW732" s="204"/>
      <c r="AX732" s="204"/>
      <c r="AY732" s="204" t="str">
        <f t="shared" si="192"/>
        <v/>
      </c>
      <c r="AZ732" s="204" t="str">
        <f>IF(COUNTIF(AY:AY,AY732)=1,AY732,IF(AND(COUNTIF(AY:AY,AY732)&gt;1,COUNTIF(AZ$2:AZ731,AY732)&gt;=1),"",AY732))</f>
        <v/>
      </c>
      <c r="BA732" s="204" t="str">
        <v/>
      </c>
      <c r="BB732" s="204" t="str">
        <f>IF(BA732="","",MAX(BB$2:BB731)+1)</f>
        <v/>
      </c>
      <c r="BC732" s="204"/>
      <c r="BD732" s="204"/>
      <c r="BE732" s="204"/>
      <c r="BF732" s="204"/>
      <c r="BG732" s="204"/>
      <c r="BH732" s="204"/>
      <c r="BI732" s="204"/>
      <c r="BJ732" s="204"/>
      <c r="BK732" s="204"/>
      <c r="BL732" s="204"/>
      <c r="BM732" s="204"/>
      <c r="BN732" s="204"/>
      <c r="BO732" s="204"/>
      <c r="BP732" s="204"/>
      <c r="BQ732" s="204"/>
      <c r="BR732" s="204"/>
      <c r="BS732" s="204"/>
      <c r="BT732" s="204"/>
      <c r="BU732" s="104"/>
      <c r="BV732" s="202"/>
      <c r="BX732"/>
      <c r="BY732"/>
      <c r="BZ732"/>
      <c r="CA732"/>
      <c r="CB732"/>
      <c r="CD732"/>
      <c r="CO732" s="202">
        <v>731</v>
      </c>
    </row>
    <row r="733" spans="1:93" x14ac:dyDescent="0.25">
      <c r="A733" s="203" t="s">
        <v>4379</v>
      </c>
      <c r="B733" s="204" t="s">
        <v>4382</v>
      </c>
      <c r="C733" s="204" t="s">
        <v>2818</v>
      </c>
      <c r="D733" s="210" t="s">
        <v>947</v>
      </c>
      <c r="E733" s="204" t="s">
        <v>906</v>
      </c>
      <c r="F733" s="204" t="s">
        <v>4381</v>
      </c>
      <c r="G733" s="204" t="s">
        <v>908</v>
      </c>
      <c r="H733" s="204" t="s">
        <v>909</v>
      </c>
      <c r="I733" s="204" t="s">
        <v>910</v>
      </c>
      <c r="J733" s="204" t="s">
        <v>915</v>
      </c>
      <c r="K733" s="204" t="s">
        <v>915</v>
      </c>
      <c r="L733" s="204" t="s">
        <v>916</v>
      </c>
      <c r="M733" s="204" t="s">
        <v>213</v>
      </c>
      <c r="N733" s="204" t="s">
        <v>863</v>
      </c>
      <c r="O733" s="204" t="s">
        <v>918</v>
      </c>
      <c r="P733" s="204" t="s">
        <v>859</v>
      </c>
      <c r="Q733" s="204" t="s">
        <v>1236</v>
      </c>
      <c r="R733" s="204">
        <v>0</v>
      </c>
      <c r="S733" s="204">
        <v>0</v>
      </c>
      <c r="T733" s="204">
        <v>50</v>
      </c>
      <c r="U733" s="204">
        <v>7</v>
      </c>
      <c r="V733" s="204">
        <v>0</v>
      </c>
      <c r="W733" s="204">
        <v>0</v>
      </c>
      <c r="X733" s="204">
        <v>0</v>
      </c>
      <c r="Y733" s="204">
        <v>0</v>
      </c>
      <c r="Z733" s="204">
        <v>0</v>
      </c>
      <c r="AA733" s="204">
        <v>0</v>
      </c>
      <c r="AB733" s="204">
        <v>0</v>
      </c>
      <c r="AC733" s="204">
        <v>0</v>
      </c>
      <c r="AD733" s="204">
        <v>0</v>
      </c>
      <c r="AE733" s="204">
        <v>0</v>
      </c>
      <c r="AF733" s="204">
        <v>0</v>
      </c>
      <c r="AG733" s="204">
        <v>0</v>
      </c>
      <c r="AH733" s="204">
        <v>0</v>
      </c>
      <c r="AI733" s="204">
        <v>0</v>
      </c>
      <c r="AJ733" s="204"/>
      <c r="AK733" s="204"/>
      <c r="AL733" s="204"/>
      <c r="AM733" s="204"/>
      <c r="AN733" s="204"/>
      <c r="AO733" s="204"/>
      <c r="AP733" s="204"/>
      <c r="AQ733" s="204"/>
      <c r="AR733" s="204"/>
      <c r="AS733" s="204"/>
      <c r="AT733" s="204"/>
      <c r="AU733" s="204"/>
      <c r="AV733" s="204"/>
      <c r="AW733" s="204"/>
      <c r="AX733" s="204"/>
      <c r="AY733" s="204" t="str">
        <f t="shared" si="192"/>
        <v/>
      </c>
      <c r="AZ733" s="204" t="str">
        <f>IF(COUNTIF(AY:AY,AY733)=1,AY733,IF(AND(COUNTIF(AY:AY,AY733)&gt;1,COUNTIF(AZ$2:AZ732,AY733)&gt;=1),"",AY733))</f>
        <v/>
      </c>
      <c r="BA733" s="204" t="str">
        <v/>
      </c>
      <c r="BB733" s="204" t="str">
        <f>IF(BA733="","",MAX(BB$2:BB732)+1)</f>
        <v/>
      </c>
      <c r="BC733" s="204"/>
      <c r="BD733" s="204"/>
      <c r="BE733" s="204"/>
      <c r="BF733" s="204"/>
      <c r="BG733" s="204"/>
      <c r="BH733" s="204"/>
      <c r="BI733" s="204"/>
      <c r="BJ733" s="204"/>
      <c r="BK733" s="204"/>
      <c r="BL733" s="204"/>
      <c r="BM733" s="204"/>
      <c r="BN733" s="204"/>
      <c r="BO733" s="204"/>
      <c r="BP733" s="204"/>
      <c r="BQ733" s="204"/>
      <c r="BR733" s="204"/>
      <c r="BS733" s="204"/>
      <c r="BT733" s="204"/>
      <c r="BU733" s="104"/>
      <c r="BV733" s="202"/>
      <c r="BX733"/>
      <c r="BY733"/>
      <c r="BZ733"/>
      <c r="CA733"/>
      <c r="CB733"/>
      <c r="CD733"/>
      <c r="CO733" s="202">
        <v>732</v>
      </c>
    </row>
    <row r="734" spans="1:93" x14ac:dyDescent="0.25">
      <c r="A734" s="203" t="s">
        <v>4383</v>
      </c>
      <c r="B734" s="204" t="s">
        <v>4384</v>
      </c>
      <c r="C734" s="204" t="s">
        <v>3881</v>
      </c>
      <c r="D734" s="210" t="s">
        <v>863</v>
      </c>
      <c r="E734" s="204" t="s">
        <v>906</v>
      </c>
      <c r="F734" s="204" t="s">
        <v>4385</v>
      </c>
      <c r="G734" s="204" t="s">
        <v>908</v>
      </c>
      <c r="H734" s="204" t="s">
        <v>909</v>
      </c>
      <c r="I734" s="204" t="s">
        <v>910</v>
      </c>
      <c r="J734" s="204" t="s">
        <v>915</v>
      </c>
      <c r="K734" s="204" t="s">
        <v>915</v>
      </c>
      <c r="L734" s="204" t="s">
        <v>916</v>
      </c>
      <c r="M734" s="204" t="s">
        <v>213</v>
      </c>
      <c r="N734" s="204" t="s">
        <v>1004</v>
      </c>
      <c r="O734" s="204" t="s">
        <v>918</v>
      </c>
      <c r="P734" s="204" t="s">
        <v>859</v>
      </c>
      <c r="Q734" s="204" t="s">
        <v>1235</v>
      </c>
      <c r="R734" s="204">
        <v>0</v>
      </c>
      <c r="S734" s="204">
        <v>0</v>
      </c>
      <c r="T734" s="204">
        <v>50</v>
      </c>
      <c r="U734" s="204">
        <v>7</v>
      </c>
      <c r="V734" s="204">
        <v>0</v>
      </c>
      <c r="W734" s="204">
        <v>0</v>
      </c>
      <c r="X734" s="204">
        <v>0</v>
      </c>
      <c r="Y734" s="204">
        <v>0</v>
      </c>
      <c r="Z734" s="204">
        <v>0</v>
      </c>
      <c r="AA734" s="204">
        <v>0</v>
      </c>
      <c r="AB734" s="204">
        <v>0</v>
      </c>
      <c r="AC734" s="204">
        <v>0</v>
      </c>
      <c r="AD734" s="204">
        <v>0</v>
      </c>
      <c r="AE734" s="204">
        <v>0</v>
      </c>
      <c r="AF734" s="204">
        <v>0</v>
      </c>
      <c r="AG734" s="204">
        <v>0</v>
      </c>
      <c r="AH734" s="204">
        <v>0</v>
      </c>
      <c r="AI734" s="204">
        <v>0</v>
      </c>
      <c r="AJ734" s="204"/>
      <c r="AK734" s="204"/>
      <c r="AL734" s="204"/>
      <c r="AM734" s="204"/>
      <c r="AN734" s="204"/>
      <c r="AO734" s="204"/>
      <c r="AP734" s="204"/>
      <c r="AQ734" s="204"/>
      <c r="AR734" s="204"/>
      <c r="AS734" s="204"/>
      <c r="AT734" s="204"/>
      <c r="AU734" s="204"/>
      <c r="AV734" s="204"/>
      <c r="AW734" s="204"/>
      <c r="AX734" s="204"/>
      <c r="AY734" s="204" t="str">
        <f t="shared" si="192"/>
        <v/>
      </c>
      <c r="AZ734" s="204" t="str">
        <f>IF(COUNTIF(AY:AY,AY734)=1,AY734,IF(AND(COUNTIF(AY:AY,AY734)&gt;1,COUNTIF(AZ$2:AZ733,AY734)&gt;=1),"",AY734))</f>
        <v/>
      </c>
      <c r="BA734" s="204" t="str">
        <v/>
      </c>
      <c r="BB734" s="204" t="str">
        <f>IF(BA734="","",MAX(BB$2:BB733)+1)</f>
        <v/>
      </c>
      <c r="BC734" s="204"/>
      <c r="BD734" s="204"/>
      <c r="BE734" s="204"/>
      <c r="BF734" s="204"/>
      <c r="BG734" s="204"/>
      <c r="BH734" s="204"/>
      <c r="BI734" s="204"/>
      <c r="BJ734" s="204"/>
      <c r="BK734" s="204"/>
      <c r="BL734" s="204"/>
      <c r="BM734" s="204"/>
      <c r="BN734" s="204"/>
      <c r="BO734" s="204"/>
      <c r="BP734" s="204"/>
      <c r="BQ734" s="204"/>
      <c r="BR734" s="204"/>
      <c r="BS734" s="204"/>
      <c r="BT734" s="204"/>
      <c r="BU734" s="104"/>
      <c r="BV734" s="202"/>
      <c r="BX734"/>
      <c r="BY734"/>
      <c r="BZ734"/>
      <c r="CA734"/>
      <c r="CB734"/>
      <c r="CD734"/>
      <c r="CO734" s="202">
        <v>733</v>
      </c>
    </row>
    <row r="735" spans="1:93" x14ac:dyDescent="0.25">
      <c r="A735" s="203" t="s">
        <v>4383</v>
      </c>
      <c r="B735" s="204" t="s">
        <v>4386</v>
      </c>
      <c r="C735" s="204" t="s">
        <v>2818</v>
      </c>
      <c r="D735" s="210" t="s">
        <v>947</v>
      </c>
      <c r="E735" s="204" t="s">
        <v>906</v>
      </c>
      <c r="F735" s="204" t="s">
        <v>4385</v>
      </c>
      <c r="G735" s="204" t="s">
        <v>908</v>
      </c>
      <c r="H735" s="204" t="s">
        <v>909</v>
      </c>
      <c r="I735" s="204" t="s">
        <v>910</v>
      </c>
      <c r="J735" s="204" t="s">
        <v>915</v>
      </c>
      <c r="K735" s="204" t="s">
        <v>915</v>
      </c>
      <c r="L735" s="204" t="s">
        <v>916</v>
      </c>
      <c r="M735" s="204" t="s">
        <v>213</v>
      </c>
      <c r="N735" s="204" t="s">
        <v>1004</v>
      </c>
      <c r="O735" s="204" t="s">
        <v>918</v>
      </c>
      <c r="P735" s="204" t="s">
        <v>859</v>
      </c>
      <c r="Q735" s="204" t="s">
        <v>983</v>
      </c>
      <c r="R735" s="204">
        <v>0</v>
      </c>
      <c r="S735" s="204">
        <v>0</v>
      </c>
      <c r="T735" s="204">
        <v>50</v>
      </c>
      <c r="U735" s="204">
        <v>7</v>
      </c>
      <c r="V735" s="204">
        <v>0</v>
      </c>
      <c r="W735" s="204">
        <v>0</v>
      </c>
      <c r="X735" s="204">
        <v>0</v>
      </c>
      <c r="Y735" s="204">
        <v>0</v>
      </c>
      <c r="Z735" s="204">
        <v>0</v>
      </c>
      <c r="AA735" s="204">
        <v>0</v>
      </c>
      <c r="AB735" s="204">
        <v>0</v>
      </c>
      <c r="AC735" s="204">
        <v>0</v>
      </c>
      <c r="AD735" s="204">
        <v>0</v>
      </c>
      <c r="AE735" s="204">
        <v>0</v>
      </c>
      <c r="AF735" s="204">
        <v>0</v>
      </c>
      <c r="AG735" s="204">
        <v>0</v>
      </c>
      <c r="AH735" s="204">
        <v>0</v>
      </c>
      <c r="AI735" s="204">
        <v>0</v>
      </c>
      <c r="AJ735" s="204"/>
      <c r="AK735" s="204"/>
      <c r="AL735" s="204"/>
      <c r="AM735" s="204"/>
      <c r="AN735" s="204"/>
      <c r="AO735" s="204"/>
      <c r="AP735" s="204"/>
      <c r="AQ735" s="204"/>
      <c r="AR735" s="204"/>
      <c r="AS735" s="204"/>
      <c r="AT735" s="204"/>
      <c r="AU735" s="204"/>
      <c r="AV735" s="204"/>
      <c r="AW735" s="204"/>
      <c r="AX735" s="204"/>
      <c r="AY735" s="204" t="str">
        <f t="shared" si="192"/>
        <v/>
      </c>
      <c r="AZ735" s="204" t="str">
        <f>IF(COUNTIF(AY:AY,AY735)=1,AY735,IF(AND(COUNTIF(AY:AY,AY735)&gt;1,COUNTIF(AZ$2:AZ734,AY735)&gt;=1),"",AY735))</f>
        <v/>
      </c>
      <c r="BA735" s="204" t="str">
        <v/>
      </c>
      <c r="BB735" s="204" t="str">
        <f>IF(BA735="","",MAX(BB$2:BB734)+1)</f>
        <v/>
      </c>
      <c r="BC735" s="204"/>
      <c r="BD735" s="204"/>
      <c r="BE735" s="204"/>
      <c r="BF735" s="204"/>
      <c r="BG735" s="204"/>
      <c r="BH735" s="204"/>
      <c r="BI735" s="204"/>
      <c r="BJ735" s="204"/>
      <c r="BK735" s="204"/>
      <c r="BL735" s="204"/>
      <c r="BM735" s="204"/>
      <c r="BN735" s="204"/>
      <c r="BO735" s="204"/>
      <c r="BP735" s="204"/>
      <c r="BQ735" s="204"/>
      <c r="BR735" s="204"/>
      <c r="BS735" s="204"/>
      <c r="BT735" s="204"/>
      <c r="BU735" s="104"/>
      <c r="BV735" s="202"/>
      <c r="BX735"/>
      <c r="BY735"/>
      <c r="BZ735"/>
      <c r="CA735"/>
      <c r="CB735"/>
      <c r="CD735"/>
      <c r="CO735" s="202">
        <v>734</v>
      </c>
    </row>
    <row r="736" spans="1:93" x14ac:dyDescent="0.25">
      <c r="A736" s="203" t="s">
        <v>2669</v>
      </c>
      <c r="B736" s="204" t="s">
        <v>2670</v>
      </c>
      <c r="C736" s="204" t="s">
        <v>880</v>
      </c>
      <c r="D736" s="210" t="s">
        <v>851</v>
      </c>
      <c r="E736" s="204" t="s">
        <v>852</v>
      </c>
      <c r="F736" s="204" t="s">
        <v>451</v>
      </c>
      <c r="G736" s="204" t="s">
        <v>853</v>
      </c>
      <c r="H736" s="204" t="s">
        <v>2671</v>
      </c>
      <c r="I736" s="204" t="s">
        <v>853</v>
      </c>
      <c r="J736" s="204" t="s">
        <v>891</v>
      </c>
      <c r="K736" s="204" t="s">
        <v>891</v>
      </c>
      <c r="L736" s="204" t="s">
        <v>2672</v>
      </c>
      <c r="M736" s="204" t="s">
        <v>213</v>
      </c>
      <c r="N736" s="204" t="s">
        <v>1275</v>
      </c>
      <c r="O736" s="204" t="s">
        <v>858</v>
      </c>
      <c r="P736" s="204" t="s">
        <v>859</v>
      </c>
      <c r="Q736" s="204" t="s">
        <v>885</v>
      </c>
      <c r="R736" s="204">
        <v>10</v>
      </c>
      <c r="S736" s="204">
        <v>1</v>
      </c>
      <c r="T736" s="204">
        <v>0</v>
      </c>
      <c r="U736" s="204">
        <v>0</v>
      </c>
      <c r="V736" s="204">
        <v>0</v>
      </c>
      <c r="W736" s="204">
        <v>0</v>
      </c>
      <c r="X736" s="204">
        <v>0</v>
      </c>
      <c r="Y736" s="204">
        <v>0</v>
      </c>
      <c r="Z736" s="204">
        <v>0</v>
      </c>
      <c r="AA736" s="204">
        <v>0</v>
      </c>
      <c r="AB736" s="204">
        <v>10</v>
      </c>
      <c r="AC736" s="204">
        <v>1</v>
      </c>
      <c r="AD736" s="204">
        <v>0</v>
      </c>
      <c r="AE736" s="204">
        <v>0</v>
      </c>
      <c r="AF736" s="204">
        <v>0</v>
      </c>
      <c r="AG736" s="204">
        <v>0</v>
      </c>
      <c r="AH736" s="204">
        <v>0</v>
      </c>
      <c r="AI736" s="204">
        <v>0</v>
      </c>
      <c r="AJ736" s="204"/>
      <c r="AK736" s="204"/>
      <c r="AL736" s="204"/>
      <c r="AM736" s="204"/>
      <c r="AN736" s="204"/>
      <c r="AO736" s="204"/>
      <c r="AP736" s="204"/>
      <c r="AQ736" s="204"/>
      <c r="AR736" s="204"/>
      <c r="AS736" s="204"/>
      <c r="AT736" s="204"/>
      <c r="AU736" s="204"/>
      <c r="AV736" s="204"/>
      <c r="AW736" s="204"/>
      <c r="AX736" s="204"/>
      <c r="AY736" s="204" t="str">
        <f t="shared" si="192"/>
        <v>MICOTIL 300</v>
      </c>
      <c r="AZ736" s="204" t="str">
        <f>IF(COUNTIF(AY:AY,AY736)=1,AY736,IF(AND(COUNTIF(AY:AY,AY736)&gt;1,COUNTIF(AZ$2:AZ735,AY736)&gt;=1),"",AY736))</f>
        <v>MICOTIL 300</v>
      </c>
      <c r="BA736" s="204" t="str">
        <v/>
      </c>
      <c r="BB736" s="204" t="str">
        <f>IF(BA736="","",MAX(BB$2:BB735)+1)</f>
        <v/>
      </c>
      <c r="BC736" s="204"/>
      <c r="BD736" s="204"/>
      <c r="BE736" s="204"/>
      <c r="BF736" s="204"/>
      <c r="BG736" s="204"/>
      <c r="BH736" s="204"/>
      <c r="BI736" s="204"/>
      <c r="BJ736" s="204"/>
      <c r="BK736" s="204"/>
      <c r="BL736" s="204"/>
      <c r="BM736" s="204"/>
      <c r="BN736" s="204"/>
      <c r="BO736" s="204"/>
      <c r="BP736" s="204"/>
      <c r="BQ736" s="204"/>
      <c r="BR736" s="204"/>
      <c r="BS736" s="204"/>
      <c r="BT736" s="204"/>
      <c r="BU736" s="104"/>
      <c r="BV736" s="202"/>
      <c r="BX736"/>
      <c r="BY736"/>
      <c r="BZ736"/>
      <c r="CA736"/>
      <c r="CB736"/>
      <c r="CD736"/>
      <c r="CO736" s="202">
        <v>735</v>
      </c>
    </row>
    <row r="737" spans="1:93" x14ac:dyDescent="0.25">
      <c r="A737" s="203" t="s">
        <v>2669</v>
      </c>
      <c r="B737" s="204" t="s">
        <v>2673</v>
      </c>
      <c r="C737" s="204" t="s">
        <v>884</v>
      </c>
      <c r="D737" s="210" t="s">
        <v>863</v>
      </c>
      <c r="E737" s="204" t="s">
        <v>852</v>
      </c>
      <c r="F737" s="204" t="s">
        <v>451</v>
      </c>
      <c r="G737" s="204" t="s">
        <v>853</v>
      </c>
      <c r="H737" s="204" t="s">
        <v>2671</v>
      </c>
      <c r="I737" s="204" t="s">
        <v>853</v>
      </c>
      <c r="J737" s="204" t="s">
        <v>891</v>
      </c>
      <c r="K737" s="204" t="s">
        <v>891</v>
      </c>
      <c r="L737" s="204" t="s">
        <v>2672</v>
      </c>
      <c r="M737" s="204" t="s">
        <v>213</v>
      </c>
      <c r="N737" s="204" t="s">
        <v>1275</v>
      </c>
      <c r="O737" s="204" t="s">
        <v>858</v>
      </c>
      <c r="P737" s="204" t="s">
        <v>859</v>
      </c>
      <c r="Q737" s="204" t="s">
        <v>1371</v>
      </c>
      <c r="R737" s="204">
        <v>10</v>
      </c>
      <c r="S737" s="204">
        <v>1</v>
      </c>
      <c r="T737" s="204">
        <v>0</v>
      </c>
      <c r="U737" s="204">
        <v>0</v>
      </c>
      <c r="V737" s="204">
        <v>0</v>
      </c>
      <c r="W737" s="204">
        <v>0</v>
      </c>
      <c r="X737" s="204">
        <v>0</v>
      </c>
      <c r="Y737" s="204">
        <v>0</v>
      </c>
      <c r="Z737" s="204">
        <v>0</v>
      </c>
      <c r="AA737" s="204">
        <v>0</v>
      </c>
      <c r="AB737" s="204">
        <v>10</v>
      </c>
      <c r="AC737" s="204">
        <v>1</v>
      </c>
      <c r="AD737" s="204">
        <v>0</v>
      </c>
      <c r="AE737" s="204">
        <v>0</v>
      </c>
      <c r="AF737" s="204">
        <v>0</v>
      </c>
      <c r="AG737" s="204">
        <v>0</v>
      </c>
      <c r="AH737" s="204">
        <v>0</v>
      </c>
      <c r="AI737" s="204">
        <v>0</v>
      </c>
      <c r="AJ737" s="204"/>
      <c r="AK737" s="204"/>
      <c r="AL737" s="204"/>
      <c r="AM737" s="204"/>
      <c r="AN737" s="204"/>
      <c r="AO737" s="204"/>
      <c r="AP737" s="204"/>
      <c r="AQ737" s="204"/>
      <c r="AR737" s="204"/>
      <c r="AS737" s="204"/>
      <c r="AT737" s="204"/>
      <c r="AU737" s="204"/>
      <c r="AV737" s="204"/>
      <c r="AW737" s="204"/>
      <c r="AX737" s="204"/>
      <c r="AY737" s="204" t="str">
        <f t="shared" si="192"/>
        <v>MICOTIL 300</v>
      </c>
      <c r="AZ737" s="204" t="str">
        <f>IF(COUNTIF(AY:AY,AY737)=1,AY737,IF(AND(COUNTIF(AY:AY,AY737)&gt;1,COUNTIF(AZ$2:AZ736,AY737)&gt;=1),"",AY737))</f>
        <v/>
      </c>
      <c r="BA737" s="204" t="str">
        <v/>
      </c>
      <c r="BB737" s="204" t="str">
        <f>IF(BA737="","",MAX(BB$2:BB736)+1)</f>
        <v/>
      </c>
      <c r="BC737" s="204"/>
      <c r="BD737" s="204"/>
      <c r="BE737" s="204"/>
      <c r="BF737" s="204"/>
      <c r="BG737" s="204"/>
      <c r="BH737" s="204"/>
      <c r="BI737" s="204"/>
      <c r="BJ737" s="204"/>
      <c r="BK737" s="204"/>
      <c r="BL737" s="204"/>
      <c r="BM737" s="204"/>
      <c r="BN737" s="204"/>
      <c r="BO737" s="204"/>
      <c r="BP737" s="204"/>
      <c r="BQ737" s="204"/>
      <c r="BR737" s="204"/>
      <c r="BS737" s="204"/>
      <c r="BT737" s="204"/>
      <c r="BU737" s="104"/>
      <c r="BV737" s="202"/>
      <c r="BX737"/>
      <c r="BY737"/>
      <c r="BZ737"/>
      <c r="CA737"/>
      <c r="CB737"/>
      <c r="CD737"/>
      <c r="CO737" s="202">
        <v>736</v>
      </c>
    </row>
    <row r="738" spans="1:93" x14ac:dyDescent="0.25">
      <c r="A738" s="203" t="s">
        <v>2997</v>
      </c>
      <c r="B738" s="204" t="s">
        <v>2998</v>
      </c>
      <c r="C738" s="204" t="s">
        <v>2999</v>
      </c>
      <c r="D738" s="210" t="s">
        <v>1004</v>
      </c>
      <c r="E738" s="204" t="s">
        <v>852</v>
      </c>
      <c r="F738" s="204" t="s">
        <v>106</v>
      </c>
      <c r="G738" s="204" t="s">
        <v>1055</v>
      </c>
      <c r="H738" s="204" t="s">
        <v>1177</v>
      </c>
      <c r="I738" s="204" t="s">
        <v>910</v>
      </c>
      <c r="J738" s="204" t="s">
        <v>1013</v>
      </c>
      <c r="K738" s="204" t="s">
        <v>1013</v>
      </c>
      <c r="L738" s="204" t="s">
        <v>1095</v>
      </c>
      <c r="M738" s="204" t="s">
        <v>1096</v>
      </c>
      <c r="N738" s="204" t="s">
        <v>1629</v>
      </c>
      <c r="O738" s="204" t="s">
        <v>894</v>
      </c>
      <c r="P738" s="204" t="s">
        <v>1098</v>
      </c>
      <c r="Q738" s="204" t="s">
        <v>2039</v>
      </c>
      <c r="R738" s="204">
        <v>4.88</v>
      </c>
      <c r="S738" s="204">
        <v>5</v>
      </c>
      <c r="T738" s="204">
        <v>0</v>
      </c>
      <c r="U738" s="204">
        <v>0</v>
      </c>
      <c r="V738" s="204">
        <v>0</v>
      </c>
      <c r="W738" s="204">
        <v>0</v>
      </c>
      <c r="X738" s="204">
        <v>0</v>
      </c>
      <c r="Y738" s="204">
        <v>0</v>
      </c>
      <c r="Z738" s="204">
        <v>0</v>
      </c>
      <c r="AA738" s="204">
        <v>0</v>
      </c>
      <c r="AB738" s="204">
        <v>4.88</v>
      </c>
      <c r="AC738" s="204">
        <v>5</v>
      </c>
      <c r="AD738" s="204">
        <v>4.88</v>
      </c>
      <c r="AE738" s="204">
        <v>5</v>
      </c>
      <c r="AF738" s="204">
        <v>3.66</v>
      </c>
      <c r="AG738" s="204">
        <v>5</v>
      </c>
      <c r="AH738" s="204">
        <v>0</v>
      </c>
      <c r="AI738" s="204">
        <v>0</v>
      </c>
      <c r="AJ738" s="204"/>
      <c r="AK738" s="204"/>
      <c r="AL738" s="204"/>
      <c r="AM738" s="204"/>
      <c r="AN738" s="204"/>
      <c r="AO738" s="204"/>
      <c r="AP738" s="204"/>
      <c r="AQ738" s="204"/>
      <c r="AR738" s="204"/>
      <c r="AS738" s="204"/>
      <c r="AT738" s="204"/>
      <c r="AU738" s="204"/>
      <c r="AV738" s="204"/>
      <c r="AW738" s="204"/>
      <c r="AX738" s="204"/>
      <c r="AY738" s="204" t="str">
        <f t="shared" si="192"/>
        <v>MILICOLI</v>
      </c>
      <c r="AZ738" s="204" t="str">
        <f>IF(COUNTIF(AY:AY,AY738)=1,AY738,IF(AND(COUNTIF(AY:AY,AY738)&gt;1,COUNTIF(AZ$2:AZ737,AY738)&gt;=1),"",AY738))</f>
        <v>MILICOLI</v>
      </c>
      <c r="BA738" s="204" t="str">
        <v/>
      </c>
      <c r="BB738" s="204" t="str">
        <f>IF(BA738="","",MAX(BB$2:BB737)+1)</f>
        <v/>
      </c>
      <c r="BC738" s="204"/>
      <c r="BD738" s="204"/>
      <c r="BE738" s="204"/>
      <c r="BF738" s="204"/>
      <c r="BG738" s="204"/>
      <c r="BH738" s="204"/>
      <c r="BI738" s="204"/>
      <c r="BJ738" s="204"/>
      <c r="BK738" s="204"/>
      <c r="BL738" s="204"/>
      <c r="BM738" s="204"/>
      <c r="BN738" s="204"/>
      <c r="BO738" s="204"/>
      <c r="BP738" s="204"/>
      <c r="BQ738" s="204"/>
      <c r="BR738" s="204"/>
      <c r="BS738" s="204"/>
      <c r="BT738" s="204"/>
      <c r="BU738" s="104"/>
      <c r="BV738" s="202"/>
      <c r="BX738"/>
      <c r="BY738"/>
      <c r="BZ738"/>
      <c r="CA738"/>
      <c r="CB738"/>
      <c r="CD738"/>
      <c r="CO738" s="202">
        <v>737</v>
      </c>
    </row>
    <row r="739" spans="1:93" x14ac:dyDescent="0.25">
      <c r="A739" s="203" t="s">
        <v>2997</v>
      </c>
      <c r="B739" s="204" t="s">
        <v>3000</v>
      </c>
      <c r="C739" s="204" t="s">
        <v>2066</v>
      </c>
      <c r="D739" s="210" t="s">
        <v>923</v>
      </c>
      <c r="E739" s="204" t="s">
        <v>852</v>
      </c>
      <c r="F739" s="204" t="s">
        <v>106</v>
      </c>
      <c r="G739" s="204" t="s">
        <v>1055</v>
      </c>
      <c r="H739" s="204" t="s">
        <v>1177</v>
      </c>
      <c r="I739" s="204" t="s">
        <v>910</v>
      </c>
      <c r="J739" s="204" t="s">
        <v>1013</v>
      </c>
      <c r="K739" s="204" t="s">
        <v>1013</v>
      </c>
      <c r="L739" s="204" t="s">
        <v>1095</v>
      </c>
      <c r="M739" s="204" t="s">
        <v>1096</v>
      </c>
      <c r="N739" s="204" t="s">
        <v>1629</v>
      </c>
      <c r="O739" s="204" t="s">
        <v>894</v>
      </c>
      <c r="P739" s="204" t="s">
        <v>1098</v>
      </c>
      <c r="Q739" s="204" t="s">
        <v>2378</v>
      </c>
      <c r="R739" s="204">
        <v>4.88</v>
      </c>
      <c r="S739" s="204">
        <v>5</v>
      </c>
      <c r="T739" s="204">
        <v>0</v>
      </c>
      <c r="U739" s="204">
        <v>0</v>
      </c>
      <c r="V739" s="204">
        <v>0</v>
      </c>
      <c r="W739" s="204">
        <v>0</v>
      </c>
      <c r="X739" s="204">
        <v>0</v>
      </c>
      <c r="Y739" s="204">
        <v>0</v>
      </c>
      <c r="Z739" s="204">
        <v>0</v>
      </c>
      <c r="AA739" s="204">
        <v>0</v>
      </c>
      <c r="AB739" s="204">
        <v>4.88</v>
      </c>
      <c r="AC739" s="204">
        <v>5</v>
      </c>
      <c r="AD739" s="204">
        <v>4.88</v>
      </c>
      <c r="AE739" s="204">
        <v>5</v>
      </c>
      <c r="AF739" s="204">
        <v>3.66</v>
      </c>
      <c r="AG739" s="204">
        <v>5</v>
      </c>
      <c r="AH739" s="204">
        <v>0</v>
      </c>
      <c r="AI739" s="204">
        <v>0</v>
      </c>
      <c r="AJ739" s="204"/>
      <c r="AK739" s="204"/>
      <c r="AL739" s="204"/>
      <c r="AM739" s="204"/>
      <c r="AN739" s="204"/>
      <c r="AO739" s="204"/>
      <c r="AP739" s="204"/>
      <c r="AQ739" s="204"/>
      <c r="AR739" s="204"/>
      <c r="AS739" s="204"/>
      <c r="AT739" s="204"/>
      <c r="AU739" s="204"/>
      <c r="AV739" s="204"/>
      <c r="AW739" s="204"/>
      <c r="AX739" s="204"/>
      <c r="AY739" s="204" t="str">
        <f t="shared" si="192"/>
        <v>MILICOLI</v>
      </c>
      <c r="AZ739" s="204" t="str">
        <f>IF(COUNTIF(AY:AY,AY739)=1,AY739,IF(AND(COUNTIF(AY:AY,AY739)&gt;1,COUNTIF(AZ$2:AZ738,AY739)&gt;=1),"",AY739))</f>
        <v/>
      </c>
      <c r="BA739" s="204" t="str">
        <v/>
      </c>
      <c r="BB739" s="204" t="str">
        <f>IF(BA739="","",MAX(BB$2:BB738)+1)</f>
        <v/>
      </c>
      <c r="BC739" s="204"/>
      <c r="BD739" s="204"/>
      <c r="BE739" s="204"/>
      <c r="BF739" s="204"/>
      <c r="BG739" s="204"/>
      <c r="BH739" s="204"/>
      <c r="BI739" s="204"/>
      <c r="BJ739" s="204"/>
      <c r="BK739" s="204"/>
      <c r="BL739" s="204"/>
      <c r="BM739" s="204"/>
      <c r="BN739" s="204"/>
      <c r="BO739" s="204"/>
      <c r="BP739" s="204"/>
      <c r="BQ739" s="204"/>
      <c r="BR739" s="204"/>
      <c r="BS739" s="204"/>
      <c r="BT739" s="204"/>
      <c r="BU739" s="104"/>
      <c r="BV739" s="202"/>
      <c r="BX739"/>
      <c r="BY739"/>
      <c r="BZ739"/>
      <c r="CA739"/>
      <c r="CB739"/>
      <c r="CD739"/>
      <c r="CO739" s="202">
        <v>738</v>
      </c>
    </row>
    <row r="740" spans="1:93" x14ac:dyDescent="0.25">
      <c r="A740" s="203" t="s">
        <v>2997</v>
      </c>
      <c r="B740" s="204" t="s">
        <v>3001</v>
      </c>
      <c r="C740" s="204" t="s">
        <v>2518</v>
      </c>
      <c r="D740" s="210" t="s">
        <v>1000</v>
      </c>
      <c r="E740" s="204" t="s">
        <v>852</v>
      </c>
      <c r="F740" s="204" t="s">
        <v>106</v>
      </c>
      <c r="G740" s="204" t="s">
        <v>1055</v>
      </c>
      <c r="H740" s="204" t="s">
        <v>1177</v>
      </c>
      <c r="I740" s="204" t="s">
        <v>910</v>
      </c>
      <c r="J740" s="204" t="s">
        <v>1013</v>
      </c>
      <c r="K740" s="204" t="s">
        <v>1013</v>
      </c>
      <c r="L740" s="204" t="s">
        <v>1095</v>
      </c>
      <c r="M740" s="204" t="s">
        <v>1096</v>
      </c>
      <c r="N740" s="204" t="s">
        <v>1629</v>
      </c>
      <c r="O740" s="204" t="s">
        <v>894</v>
      </c>
      <c r="P740" s="204" t="s">
        <v>1098</v>
      </c>
      <c r="Q740" s="204" t="s">
        <v>2381</v>
      </c>
      <c r="R740" s="204">
        <v>4.88</v>
      </c>
      <c r="S740" s="204">
        <v>5</v>
      </c>
      <c r="T740" s="204">
        <v>0</v>
      </c>
      <c r="U740" s="204">
        <v>0</v>
      </c>
      <c r="V740" s="204">
        <v>0</v>
      </c>
      <c r="W740" s="204">
        <v>0</v>
      </c>
      <c r="X740" s="204">
        <v>0</v>
      </c>
      <c r="Y740" s="204">
        <v>0</v>
      </c>
      <c r="Z740" s="204">
        <v>0</v>
      </c>
      <c r="AA740" s="204">
        <v>0</v>
      </c>
      <c r="AB740" s="204">
        <v>4.88</v>
      </c>
      <c r="AC740" s="204">
        <v>5</v>
      </c>
      <c r="AD740" s="204">
        <v>4.88</v>
      </c>
      <c r="AE740" s="204">
        <v>5</v>
      </c>
      <c r="AF740" s="204">
        <v>3.66</v>
      </c>
      <c r="AG740" s="204">
        <v>5</v>
      </c>
      <c r="AH740" s="204">
        <v>0</v>
      </c>
      <c r="AI740" s="204">
        <v>0</v>
      </c>
      <c r="AJ740" s="204"/>
      <c r="AK740" s="204"/>
      <c r="AL740" s="204"/>
      <c r="AM740" s="204"/>
      <c r="AN740" s="204"/>
      <c r="AO740" s="204"/>
      <c r="AP740" s="204"/>
      <c r="AQ740" s="204"/>
      <c r="AR740" s="204"/>
      <c r="AS740" s="204"/>
      <c r="AT740" s="204"/>
      <c r="AU740" s="204"/>
      <c r="AV740" s="204"/>
      <c r="AW740" s="204"/>
      <c r="AX740" s="204"/>
      <c r="AY740" s="204" t="str">
        <f t="shared" si="192"/>
        <v>MILICOLI</v>
      </c>
      <c r="AZ740" s="204" t="str">
        <f>IF(COUNTIF(AY:AY,AY740)=1,AY740,IF(AND(COUNTIF(AY:AY,AY740)&gt;1,COUNTIF(AZ$2:AZ739,AY740)&gt;=1),"",AY740))</f>
        <v/>
      </c>
      <c r="BA740" s="204" t="str">
        <v/>
      </c>
      <c r="BB740" s="204" t="str">
        <f>IF(BA740="","",MAX(BB$2:BB739)+1)</f>
        <v/>
      </c>
      <c r="BC740" s="204"/>
      <c r="BD740" s="204"/>
      <c r="BE740" s="204"/>
      <c r="BF740" s="204"/>
      <c r="BG740" s="204"/>
      <c r="BH740" s="204"/>
      <c r="BI740" s="204"/>
      <c r="BJ740" s="204"/>
      <c r="BK740" s="204"/>
      <c r="BL740" s="204"/>
      <c r="BM740" s="204"/>
      <c r="BN740" s="204"/>
      <c r="BO740" s="204"/>
      <c r="BP740" s="204"/>
      <c r="BQ740" s="204"/>
      <c r="BR740" s="204"/>
      <c r="BS740" s="204"/>
      <c r="BT740" s="204"/>
      <c r="BU740" s="104"/>
      <c r="BV740" s="202"/>
      <c r="BX740"/>
      <c r="BY740"/>
      <c r="BZ740"/>
      <c r="CA740"/>
      <c r="CB740"/>
      <c r="CD740"/>
      <c r="CO740" s="202">
        <v>739</v>
      </c>
    </row>
    <row r="741" spans="1:93" x14ac:dyDescent="0.25">
      <c r="A741" s="203" t="s">
        <v>2997</v>
      </c>
      <c r="B741" s="204" t="s">
        <v>3002</v>
      </c>
      <c r="C741" s="204" t="s">
        <v>2521</v>
      </c>
      <c r="D741" s="210" t="s">
        <v>1054</v>
      </c>
      <c r="E741" s="204" t="s">
        <v>852</v>
      </c>
      <c r="F741" s="204" t="s">
        <v>106</v>
      </c>
      <c r="G741" s="204" t="s">
        <v>1055</v>
      </c>
      <c r="H741" s="204" t="s">
        <v>1177</v>
      </c>
      <c r="I741" s="204" t="s">
        <v>910</v>
      </c>
      <c r="J741" s="204" t="s">
        <v>1013</v>
      </c>
      <c r="K741" s="204" t="s">
        <v>1013</v>
      </c>
      <c r="L741" s="204" t="s">
        <v>1095</v>
      </c>
      <c r="M741" s="204" t="s">
        <v>1096</v>
      </c>
      <c r="N741" s="204" t="s">
        <v>1629</v>
      </c>
      <c r="O741" s="204" t="s">
        <v>894</v>
      </c>
      <c r="P741" s="204" t="s">
        <v>1098</v>
      </c>
      <c r="Q741" s="204" t="s">
        <v>2037</v>
      </c>
      <c r="R741" s="204">
        <v>4.88</v>
      </c>
      <c r="S741" s="204">
        <v>5</v>
      </c>
      <c r="T741" s="204">
        <v>0</v>
      </c>
      <c r="U741" s="204">
        <v>0</v>
      </c>
      <c r="V741" s="204">
        <v>0</v>
      </c>
      <c r="W741" s="204">
        <v>0</v>
      </c>
      <c r="X741" s="204">
        <v>0</v>
      </c>
      <c r="Y741" s="204">
        <v>0</v>
      </c>
      <c r="Z741" s="204">
        <v>0</v>
      </c>
      <c r="AA741" s="204">
        <v>0</v>
      </c>
      <c r="AB741" s="204">
        <v>4.88</v>
      </c>
      <c r="AC741" s="204">
        <v>5</v>
      </c>
      <c r="AD741" s="204">
        <v>4.88</v>
      </c>
      <c r="AE741" s="204">
        <v>5</v>
      </c>
      <c r="AF741" s="204">
        <v>3.66</v>
      </c>
      <c r="AG741" s="204">
        <v>5</v>
      </c>
      <c r="AH741" s="204">
        <v>0</v>
      </c>
      <c r="AI741" s="204">
        <v>0</v>
      </c>
      <c r="AJ741" s="204"/>
      <c r="AK741" s="204"/>
      <c r="AL741" s="204"/>
      <c r="AM741" s="204"/>
      <c r="AN741" s="204"/>
      <c r="AO741" s="204"/>
      <c r="AP741" s="204"/>
      <c r="AQ741" s="204"/>
      <c r="AR741" s="204"/>
      <c r="AS741" s="204"/>
      <c r="AT741" s="204"/>
      <c r="AU741" s="204"/>
      <c r="AV741" s="204"/>
      <c r="AW741" s="204"/>
      <c r="AX741" s="204"/>
      <c r="AY741" s="204" t="str">
        <f t="shared" si="192"/>
        <v>MILICOLI</v>
      </c>
      <c r="AZ741" s="204" t="str">
        <f>IF(COUNTIF(AY:AY,AY741)=1,AY741,IF(AND(COUNTIF(AY:AY,AY741)&gt;1,COUNTIF(AZ$2:AZ740,AY741)&gt;=1),"",AY741))</f>
        <v/>
      </c>
      <c r="BA741" s="204" t="str">
        <v/>
      </c>
      <c r="BB741" s="204" t="str">
        <f>IF(BA741="","",MAX(BB$2:BB740)+1)</f>
        <v/>
      </c>
      <c r="BC741" s="204"/>
      <c r="BD741" s="204"/>
      <c r="BE741" s="204"/>
      <c r="BF741" s="204"/>
      <c r="BG741" s="204"/>
      <c r="BH741" s="204"/>
      <c r="BI741" s="204"/>
      <c r="BJ741" s="204"/>
      <c r="BK741" s="204"/>
      <c r="BL741" s="204"/>
      <c r="BM741" s="204"/>
      <c r="BN741" s="204"/>
      <c r="BO741" s="204"/>
      <c r="BP741" s="204"/>
      <c r="BQ741" s="204"/>
      <c r="BR741" s="204"/>
      <c r="BS741" s="204"/>
      <c r="BT741" s="204"/>
      <c r="BU741" s="104"/>
      <c r="BV741" s="202"/>
      <c r="BX741"/>
      <c r="BY741"/>
      <c r="BZ741"/>
      <c r="CA741"/>
      <c r="CB741"/>
      <c r="CD741"/>
      <c r="CO741" s="202">
        <v>740</v>
      </c>
    </row>
    <row r="742" spans="1:93" x14ac:dyDescent="0.25">
      <c r="A742" s="203" t="s">
        <v>2997</v>
      </c>
      <c r="B742" s="204" t="s">
        <v>3003</v>
      </c>
      <c r="C742" s="204" t="s">
        <v>3004</v>
      </c>
      <c r="D742" s="210" t="s">
        <v>851</v>
      </c>
      <c r="E742" s="204" t="s">
        <v>852</v>
      </c>
      <c r="F742" s="204" t="s">
        <v>106</v>
      </c>
      <c r="G742" s="204" t="s">
        <v>1055</v>
      </c>
      <c r="H742" s="204" t="s">
        <v>1177</v>
      </c>
      <c r="I742" s="204" t="s">
        <v>910</v>
      </c>
      <c r="J742" s="204" t="s">
        <v>1013</v>
      </c>
      <c r="K742" s="204" t="s">
        <v>1013</v>
      </c>
      <c r="L742" s="204" t="s">
        <v>1095</v>
      </c>
      <c r="M742" s="204" t="s">
        <v>1096</v>
      </c>
      <c r="N742" s="204" t="s">
        <v>1629</v>
      </c>
      <c r="O742" s="204" t="s">
        <v>894</v>
      </c>
      <c r="P742" s="204" t="s">
        <v>1098</v>
      </c>
      <c r="Q742" s="204" t="s">
        <v>2384</v>
      </c>
      <c r="R742" s="204">
        <v>4.88</v>
      </c>
      <c r="S742" s="204">
        <v>5</v>
      </c>
      <c r="T742" s="204">
        <v>0</v>
      </c>
      <c r="U742" s="204">
        <v>0</v>
      </c>
      <c r="V742" s="204">
        <v>0</v>
      </c>
      <c r="W742" s="204">
        <v>0</v>
      </c>
      <c r="X742" s="204">
        <v>0</v>
      </c>
      <c r="Y742" s="204">
        <v>0</v>
      </c>
      <c r="Z742" s="204">
        <v>0</v>
      </c>
      <c r="AA742" s="204">
        <v>0</v>
      </c>
      <c r="AB742" s="204">
        <v>4.88</v>
      </c>
      <c r="AC742" s="204">
        <v>5</v>
      </c>
      <c r="AD742" s="204">
        <v>4.88</v>
      </c>
      <c r="AE742" s="204">
        <v>5</v>
      </c>
      <c r="AF742" s="204">
        <v>3.66</v>
      </c>
      <c r="AG742" s="204">
        <v>5</v>
      </c>
      <c r="AH742" s="204">
        <v>0</v>
      </c>
      <c r="AI742" s="204">
        <v>0</v>
      </c>
      <c r="AJ742" s="204"/>
      <c r="AK742" s="204"/>
      <c r="AL742" s="204"/>
      <c r="AM742" s="204"/>
      <c r="AN742" s="204"/>
      <c r="AO742" s="204"/>
      <c r="AP742" s="204"/>
      <c r="AQ742" s="204"/>
      <c r="AR742" s="204"/>
      <c r="AS742" s="204"/>
      <c r="AT742" s="204"/>
      <c r="AU742" s="204"/>
      <c r="AV742" s="204"/>
      <c r="AW742" s="204"/>
      <c r="AX742" s="204"/>
      <c r="AY742" s="204" t="str">
        <f t="shared" si="192"/>
        <v>MILICOLI</v>
      </c>
      <c r="AZ742" s="204" t="str">
        <f>IF(COUNTIF(AY:AY,AY742)=1,AY742,IF(AND(COUNTIF(AY:AY,AY742)&gt;1,COUNTIF(AZ$2:AZ741,AY742)&gt;=1),"",AY742))</f>
        <v/>
      </c>
      <c r="BA742" s="204" t="str">
        <v/>
      </c>
      <c r="BB742" s="204" t="str">
        <f>IF(BA742="","",MAX(BB$2:BB741)+1)</f>
        <v/>
      </c>
      <c r="BC742" s="204"/>
      <c r="BD742" s="204"/>
      <c r="BE742" s="204"/>
      <c r="BF742" s="204"/>
      <c r="BG742" s="204"/>
      <c r="BH742" s="204"/>
      <c r="BI742" s="204"/>
      <c r="BJ742" s="204"/>
      <c r="BK742" s="204"/>
      <c r="BL742" s="204"/>
      <c r="BM742" s="204"/>
      <c r="BN742" s="204"/>
      <c r="BO742" s="204"/>
      <c r="BP742" s="204"/>
      <c r="BQ742" s="204"/>
      <c r="BR742" s="204"/>
      <c r="BS742" s="204"/>
      <c r="BT742" s="204"/>
      <c r="BU742" s="104"/>
      <c r="BV742" s="202"/>
      <c r="BX742"/>
      <c r="BY742"/>
      <c r="BZ742"/>
      <c r="CA742"/>
      <c r="CB742"/>
      <c r="CD742"/>
      <c r="CO742" s="202">
        <v>741</v>
      </c>
    </row>
    <row r="743" spans="1:93" x14ac:dyDescent="0.25">
      <c r="A743" s="203" t="s">
        <v>4308</v>
      </c>
      <c r="B743" s="204" t="s">
        <v>4309</v>
      </c>
      <c r="C743" s="204" t="s">
        <v>4310</v>
      </c>
      <c r="D743" s="210" t="s">
        <v>966</v>
      </c>
      <c r="E743" s="204" t="s">
        <v>852</v>
      </c>
      <c r="F743" s="204" t="s">
        <v>4311</v>
      </c>
      <c r="G743" s="204" t="s">
        <v>1063</v>
      </c>
      <c r="H743" s="204" t="s">
        <v>909</v>
      </c>
      <c r="I743" s="204" t="s">
        <v>976</v>
      </c>
      <c r="J743" s="204" t="s">
        <v>1013</v>
      </c>
      <c r="K743" s="204" t="s">
        <v>1013</v>
      </c>
      <c r="L743" s="204" t="s">
        <v>1014</v>
      </c>
      <c r="M743" s="204" t="s">
        <v>213</v>
      </c>
      <c r="N743" s="204" t="s">
        <v>4312</v>
      </c>
      <c r="O743" s="204" t="s">
        <v>858</v>
      </c>
      <c r="P743" s="204" t="s">
        <v>859</v>
      </c>
      <c r="Q743" s="204" t="s">
        <v>1017</v>
      </c>
      <c r="R743" s="204">
        <v>0</v>
      </c>
      <c r="S743" s="204">
        <v>0</v>
      </c>
      <c r="T743" s="204">
        <v>0</v>
      </c>
      <c r="U743" s="204">
        <v>0</v>
      </c>
      <c r="V743" s="204">
        <v>0</v>
      </c>
      <c r="W743" s="204">
        <v>0</v>
      </c>
      <c r="X743" s="204">
        <v>0</v>
      </c>
      <c r="Y743" s="204">
        <v>0</v>
      </c>
      <c r="Z743" s="204">
        <v>0</v>
      </c>
      <c r="AA743" s="204">
        <v>0</v>
      </c>
      <c r="AB743" s="204">
        <v>0</v>
      </c>
      <c r="AC743" s="204">
        <v>0</v>
      </c>
      <c r="AD743" s="204">
        <v>0</v>
      </c>
      <c r="AE743" s="204">
        <v>0</v>
      </c>
      <c r="AF743" s="204">
        <v>0</v>
      </c>
      <c r="AG743" s="204">
        <v>0</v>
      </c>
      <c r="AH743" s="204">
        <v>0</v>
      </c>
      <c r="AI743" s="204">
        <v>0</v>
      </c>
      <c r="AJ743" s="204"/>
      <c r="AK743" s="204"/>
      <c r="AL743" s="204"/>
      <c r="AM743" s="204"/>
      <c r="AN743" s="204"/>
      <c r="AO743" s="204"/>
      <c r="AP743" s="204"/>
      <c r="AQ743" s="204"/>
      <c r="AR743" s="204"/>
      <c r="AS743" s="204"/>
      <c r="AT743" s="204"/>
      <c r="AU743" s="204"/>
      <c r="AV743" s="204"/>
      <c r="AW743" s="204"/>
      <c r="AX743" s="204"/>
      <c r="AY743" s="204" t="str">
        <f t="shared" si="192"/>
        <v/>
      </c>
      <c r="AZ743" s="204" t="str">
        <f>IF(COUNTIF(AY:AY,AY743)=1,AY743,IF(AND(COUNTIF(AY:AY,AY743)&gt;1,COUNTIF(AZ$2:AZ742,AY743)&gt;=1),"",AY743))</f>
        <v/>
      </c>
      <c r="BA743" s="204" t="str">
        <v/>
      </c>
      <c r="BB743" s="204" t="str">
        <f>IF(BA743="","",MAX(BB$2:BB742)+1)</f>
        <v/>
      </c>
      <c r="BC743" s="204"/>
      <c r="BD743" s="204"/>
      <c r="BE743" s="204"/>
      <c r="BF743" s="204"/>
      <c r="BG743" s="204"/>
      <c r="BH743" s="204"/>
      <c r="BI743" s="204"/>
      <c r="BJ743" s="204"/>
      <c r="BK743" s="204"/>
      <c r="BL743" s="204"/>
      <c r="BM743" s="204"/>
      <c r="BN743" s="204"/>
      <c r="BO743" s="204"/>
      <c r="BP743" s="204"/>
      <c r="BQ743" s="204"/>
      <c r="BR743" s="204"/>
      <c r="BS743" s="204"/>
      <c r="BT743" s="204"/>
      <c r="BU743" s="104"/>
      <c r="BV743" s="202"/>
      <c r="BX743"/>
      <c r="BY743"/>
      <c r="BZ743"/>
      <c r="CA743"/>
      <c r="CB743"/>
      <c r="CD743"/>
      <c r="CO743" s="202">
        <v>742</v>
      </c>
    </row>
    <row r="744" spans="1:93" x14ac:dyDescent="0.25">
      <c r="A744" s="203" t="s">
        <v>4510</v>
      </c>
      <c r="B744" s="204" t="s">
        <v>4511</v>
      </c>
      <c r="C744" s="204" t="s">
        <v>989</v>
      </c>
      <c r="D744" s="210" t="s">
        <v>923</v>
      </c>
      <c r="E744" s="204" t="s">
        <v>924</v>
      </c>
      <c r="F744" s="204" t="s">
        <v>452</v>
      </c>
      <c r="G744" s="204" t="s">
        <v>925</v>
      </c>
      <c r="H744" s="204" t="s">
        <v>4512</v>
      </c>
      <c r="I744" s="204" t="s">
        <v>910</v>
      </c>
      <c r="J744" s="204" t="s">
        <v>875</v>
      </c>
      <c r="K744" s="204" t="s">
        <v>875</v>
      </c>
      <c r="L744" s="204" t="s">
        <v>1162</v>
      </c>
      <c r="M744" s="204" t="s">
        <v>213</v>
      </c>
      <c r="N744" s="204" t="s">
        <v>1004</v>
      </c>
      <c r="O744" s="204" t="s">
        <v>992</v>
      </c>
      <c r="P744" s="204" t="s">
        <v>859</v>
      </c>
      <c r="Q744" s="204" t="s">
        <v>1004</v>
      </c>
      <c r="R744" s="204">
        <v>0</v>
      </c>
      <c r="S744" s="204">
        <v>0</v>
      </c>
      <c r="T744" s="204">
        <v>0</v>
      </c>
      <c r="U744" s="204">
        <v>0</v>
      </c>
      <c r="V744" s="204">
        <v>0</v>
      </c>
      <c r="W744" s="204">
        <v>0</v>
      </c>
      <c r="X744" s="204">
        <v>0</v>
      </c>
      <c r="Y744" s="204">
        <v>0</v>
      </c>
      <c r="Z744" s="204">
        <v>0</v>
      </c>
      <c r="AA744" s="204">
        <v>0</v>
      </c>
      <c r="AB744" s="204">
        <v>0</v>
      </c>
      <c r="AC744" s="204">
        <v>0</v>
      </c>
      <c r="AD744" s="204">
        <v>17.399999999999999</v>
      </c>
      <c r="AE744" s="204">
        <v>5</v>
      </c>
      <c r="AF744" s="204">
        <v>17.399999999999999</v>
      </c>
      <c r="AG744" s="204">
        <v>5</v>
      </c>
      <c r="AH744" s="204">
        <v>0</v>
      </c>
      <c r="AI744" s="204">
        <v>0</v>
      </c>
      <c r="AJ744" s="204"/>
      <c r="AK744" s="204"/>
      <c r="AL744" s="204"/>
      <c r="AM744" s="204"/>
      <c r="AN744" s="204"/>
      <c r="AO744" s="204"/>
      <c r="AP744" s="204"/>
      <c r="AQ744" s="204"/>
      <c r="AR744" s="204"/>
      <c r="AS744" s="204"/>
      <c r="AT744" s="204"/>
      <c r="AU744" s="204"/>
      <c r="AV744" s="204"/>
      <c r="AW744" s="204"/>
      <c r="AX744" s="204"/>
      <c r="AY744" s="204" t="str">
        <f t="shared" si="192"/>
        <v>MOXAPULVIS 500 MG/G POUDRE POUR ADMINISTRATION DANS L'EAU DE BOISSON</v>
      </c>
      <c r="AZ744" s="204" t="str">
        <f>IF(COUNTIF(AY:AY,AY744)=1,AY744,IF(AND(COUNTIF(AY:AY,AY744)&gt;1,COUNTIF(AZ$2:AZ743,AY744)&gt;=1),"",AY744))</f>
        <v>MOXAPULVIS 500 MG/G POUDRE POUR ADMINISTRATION DANS L'EAU DE BOISSON</v>
      </c>
      <c r="BA744" s="204" t="str">
        <v/>
      </c>
      <c r="BB744" s="204" t="str">
        <f>IF(BA744="","",MAX(BB$2:BB743)+1)</f>
        <v/>
      </c>
      <c r="BC744" s="204"/>
      <c r="BD744" s="204"/>
      <c r="BE744" s="204"/>
      <c r="BF744" s="204"/>
      <c r="BG744" s="204"/>
      <c r="BH744" s="204"/>
      <c r="BI744" s="204"/>
      <c r="BJ744" s="204"/>
      <c r="BK744" s="204"/>
      <c r="BL744" s="204"/>
      <c r="BM744" s="204"/>
      <c r="BN744" s="204"/>
      <c r="BO744" s="204"/>
      <c r="BP744" s="204"/>
      <c r="BQ744" s="204"/>
      <c r="BR744" s="204"/>
      <c r="BS744" s="204"/>
      <c r="BT744" s="204"/>
      <c r="BU744" s="104"/>
      <c r="BV744" s="202"/>
      <c r="BX744"/>
      <c r="BY744"/>
      <c r="BZ744"/>
      <c r="CA744"/>
      <c r="CB744"/>
      <c r="CD744"/>
      <c r="CO744" s="202">
        <v>743</v>
      </c>
    </row>
    <row r="745" spans="1:93" x14ac:dyDescent="0.25">
      <c r="A745" s="203" t="s">
        <v>1694</v>
      </c>
      <c r="B745" s="204" t="s">
        <v>1695</v>
      </c>
      <c r="C745" s="204" t="s">
        <v>1353</v>
      </c>
      <c r="D745" s="210" t="s">
        <v>868</v>
      </c>
      <c r="E745" s="204" t="s">
        <v>852</v>
      </c>
      <c r="F745" s="204" t="s">
        <v>42</v>
      </c>
      <c r="G745" s="204" t="s">
        <v>853</v>
      </c>
      <c r="H745" s="204" t="s">
        <v>1090</v>
      </c>
      <c r="I745" s="204" t="s">
        <v>853</v>
      </c>
      <c r="J745" s="204" t="s">
        <v>1091</v>
      </c>
      <c r="K745" s="204" t="s">
        <v>875</v>
      </c>
      <c r="L745" s="204" t="s">
        <v>1092</v>
      </c>
      <c r="M745" s="204" t="s">
        <v>213</v>
      </c>
      <c r="N745" s="204" t="s">
        <v>851</v>
      </c>
      <c r="O745" s="204" t="s">
        <v>858</v>
      </c>
      <c r="P745" s="204" t="s">
        <v>859</v>
      </c>
      <c r="Q745" s="204" t="s">
        <v>983</v>
      </c>
      <c r="R745" s="204">
        <v>20</v>
      </c>
      <c r="S745" s="204">
        <v>3</v>
      </c>
      <c r="T745" s="204">
        <v>0</v>
      </c>
      <c r="U745" s="204">
        <v>0</v>
      </c>
      <c r="V745" s="204">
        <v>20</v>
      </c>
      <c r="W745" s="204">
        <v>3</v>
      </c>
      <c r="X745" s="204">
        <v>0</v>
      </c>
      <c r="Y745" s="204">
        <v>0</v>
      </c>
      <c r="Z745" s="204">
        <v>0</v>
      </c>
      <c r="AA745" s="204">
        <v>0</v>
      </c>
      <c r="AB745" s="204">
        <v>20</v>
      </c>
      <c r="AC745" s="204">
        <v>3</v>
      </c>
      <c r="AD745" s="204">
        <v>20</v>
      </c>
      <c r="AE745" s="204">
        <v>3</v>
      </c>
      <c r="AF745" s="204">
        <v>0</v>
      </c>
      <c r="AG745" s="204">
        <v>0</v>
      </c>
      <c r="AH745" s="204">
        <v>0</v>
      </c>
      <c r="AI745" s="204">
        <v>0</v>
      </c>
      <c r="AJ745" s="204" t="s">
        <v>1013</v>
      </c>
      <c r="AK745" s="204" t="s">
        <v>1095</v>
      </c>
      <c r="AL745" s="204" t="s">
        <v>1096</v>
      </c>
      <c r="AM745" s="204" t="s">
        <v>1097</v>
      </c>
      <c r="AN745" s="204" t="s">
        <v>894</v>
      </c>
      <c r="AO745" s="204" t="s">
        <v>1098</v>
      </c>
      <c r="AP745" s="204" t="s">
        <v>1696</v>
      </c>
      <c r="AQ745" s="204"/>
      <c r="AR745" s="204"/>
      <c r="AS745" s="204"/>
      <c r="AT745" s="204"/>
      <c r="AU745" s="204"/>
      <c r="AV745" s="204"/>
      <c r="AW745" s="204"/>
      <c r="AX745" s="204"/>
      <c r="AY745" s="204" t="str">
        <f t="shared" si="192"/>
        <v>MULTIBIO</v>
      </c>
      <c r="AZ745" s="204" t="str">
        <f>IF(COUNTIF(AY:AY,AY745)=1,AY745,IF(AND(COUNTIF(AY:AY,AY745)&gt;1,COUNTIF(AZ$2:AZ744,AY745)&gt;=1),"",AY745))</f>
        <v>MULTIBIO</v>
      </c>
      <c r="BA745" s="204" t="str">
        <v/>
      </c>
      <c r="BB745" s="204" t="str">
        <f>IF(BA745="","",MAX(BB$2:BB744)+1)</f>
        <v/>
      </c>
      <c r="BC745" s="204"/>
      <c r="BD745" s="204"/>
      <c r="BE745" s="204"/>
      <c r="BF745" s="204"/>
      <c r="BG745" s="204"/>
      <c r="BH745" s="204"/>
      <c r="BI745" s="204"/>
      <c r="BJ745" s="204"/>
      <c r="BK745" s="204"/>
      <c r="BL745" s="204"/>
      <c r="BM745" s="204"/>
      <c r="BN745" s="204"/>
      <c r="BO745" s="204"/>
      <c r="BP745" s="204"/>
      <c r="BQ745" s="204"/>
      <c r="BR745" s="204"/>
      <c r="BS745" s="204"/>
      <c r="BT745" s="204"/>
      <c r="BU745" s="104"/>
      <c r="BV745" s="202"/>
      <c r="BX745"/>
      <c r="BY745"/>
      <c r="BZ745"/>
      <c r="CA745"/>
      <c r="CB745"/>
      <c r="CD745"/>
      <c r="CO745" s="202">
        <v>744</v>
      </c>
    </row>
    <row r="746" spans="1:93" x14ac:dyDescent="0.25">
      <c r="A746" s="203" t="s">
        <v>1694</v>
      </c>
      <c r="B746" s="204" t="s">
        <v>1697</v>
      </c>
      <c r="C746" s="204" t="s">
        <v>880</v>
      </c>
      <c r="D746" s="210" t="s">
        <v>851</v>
      </c>
      <c r="E746" s="204" t="s">
        <v>852</v>
      </c>
      <c r="F746" s="204" t="s">
        <v>42</v>
      </c>
      <c r="G746" s="204" t="s">
        <v>853</v>
      </c>
      <c r="H746" s="204" t="s">
        <v>1090</v>
      </c>
      <c r="I746" s="204" t="s">
        <v>853</v>
      </c>
      <c r="J746" s="204" t="s">
        <v>1091</v>
      </c>
      <c r="K746" s="204" t="s">
        <v>875</v>
      </c>
      <c r="L746" s="204" t="s">
        <v>1092</v>
      </c>
      <c r="M746" s="204" t="s">
        <v>213</v>
      </c>
      <c r="N746" s="204" t="s">
        <v>851</v>
      </c>
      <c r="O746" s="204" t="s">
        <v>858</v>
      </c>
      <c r="P746" s="204" t="s">
        <v>859</v>
      </c>
      <c r="Q746" s="204" t="s">
        <v>947</v>
      </c>
      <c r="R746" s="204">
        <v>20</v>
      </c>
      <c r="S746" s="204">
        <v>3</v>
      </c>
      <c r="T746" s="204">
        <v>0</v>
      </c>
      <c r="U746" s="204">
        <v>0</v>
      </c>
      <c r="V746" s="204">
        <v>20</v>
      </c>
      <c r="W746" s="204">
        <v>3</v>
      </c>
      <c r="X746" s="204">
        <v>0</v>
      </c>
      <c r="Y746" s="204">
        <v>0</v>
      </c>
      <c r="Z746" s="204">
        <v>0</v>
      </c>
      <c r="AA746" s="204">
        <v>0</v>
      </c>
      <c r="AB746" s="204">
        <v>20</v>
      </c>
      <c r="AC746" s="204">
        <v>3</v>
      </c>
      <c r="AD746" s="204">
        <v>20</v>
      </c>
      <c r="AE746" s="204">
        <v>3</v>
      </c>
      <c r="AF746" s="204">
        <v>0</v>
      </c>
      <c r="AG746" s="204">
        <v>0</v>
      </c>
      <c r="AH746" s="204">
        <v>0</v>
      </c>
      <c r="AI746" s="204">
        <v>0</v>
      </c>
      <c r="AJ746" s="204" t="s">
        <v>1013</v>
      </c>
      <c r="AK746" s="204" t="s">
        <v>1095</v>
      </c>
      <c r="AL746" s="204" t="s">
        <v>1096</v>
      </c>
      <c r="AM746" s="204" t="s">
        <v>1097</v>
      </c>
      <c r="AN746" s="204" t="s">
        <v>894</v>
      </c>
      <c r="AO746" s="204" t="s">
        <v>1098</v>
      </c>
      <c r="AP746" s="204" t="s">
        <v>1099</v>
      </c>
      <c r="AQ746" s="204"/>
      <c r="AR746" s="204"/>
      <c r="AS746" s="204"/>
      <c r="AT746" s="204"/>
      <c r="AU746" s="204"/>
      <c r="AV746" s="204"/>
      <c r="AW746" s="204"/>
      <c r="AX746" s="204"/>
      <c r="AY746" s="204" t="str">
        <f t="shared" si="192"/>
        <v>MULTIBIO</v>
      </c>
      <c r="AZ746" s="204" t="str">
        <f>IF(COUNTIF(AY:AY,AY746)=1,AY746,IF(AND(COUNTIF(AY:AY,AY746)&gt;1,COUNTIF(AZ$2:AZ745,AY746)&gt;=1),"",AY746))</f>
        <v/>
      </c>
      <c r="BA746" s="204" t="str">
        <v/>
      </c>
      <c r="BB746" s="204" t="str">
        <f>IF(BA746="","",MAX(BB$2:BB745)+1)</f>
        <v/>
      </c>
      <c r="BC746" s="204"/>
      <c r="BD746" s="204"/>
      <c r="BE746" s="204"/>
      <c r="BF746" s="204"/>
      <c r="BG746" s="204"/>
      <c r="BH746" s="204"/>
      <c r="BI746" s="204"/>
      <c r="BJ746" s="204"/>
      <c r="BK746" s="204"/>
      <c r="BL746" s="204"/>
      <c r="BM746" s="204"/>
      <c r="BN746" s="204"/>
      <c r="BO746" s="204"/>
      <c r="BP746" s="204"/>
      <c r="BQ746" s="204"/>
      <c r="BR746" s="204"/>
      <c r="BS746" s="204"/>
      <c r="BT746" s="204"/>
      <c r="BU746" s="104"/>
      <c r="BV746" s="202"/>
      <c r="BX746"/>
      <c r="BY746"/>
      <c r="BZ746"/>
      <c r="CA746"/>
      <c r="CB746"/>
      <c r="CD746"/>
      <c r="CO746" s="202">
        <v>745</v>
      </c>
    </row>
    <row r="747" spans="1:93" x14ac:dyDescent="0.25">
      <c r="A747" s="203" t="s">
        <v>1694</v>
      </c>
      <c r="B747" s="204" t="s">
        <v>1698</v>
      </c>
      <c r="C747" s="204" t="s">
        <v>884</v>
      </c>
      <c r="D747" s="210" t="s">
        <v>863</v>
      </c>
      <c r="E747" s="204" t="s">
        <v>852</v>
      </c>
      <c r="F747" s="204" t="s">
        <v>42</v>
      </c>
      <c r="G747" s="204" t="s">
        <v>853</v>
      </c>
      <c r="H747" s="204" t="s">
        <v>1090</v>
      </c>
      <c r="I747" s="204" t="s">
        <v>853</v>
      </c>
      <c r="J747" s="204" t="s">
        <v>1091</v>
      </c>
      <c r="K747" s="204" t="s">
        <v>875</v>
      </c>
      <c r="L747" s="204" t="s">
        <v>1092</v>
      </c>
      <c r="M747" s="204" t="s">
        <v>213</v>
      </c>
      <c r="N747" s="204" t="s">
        <v>851</v>
      </c>
      <c r="O747" s="204" t="s">
        <v>858</v>
      </c>
      <c r="P747" s="204" t="s">
        <v>859</v>
      </c>
      <c r="Q747" s="204" t="s">
        <v>950</v>
      </c>
      <c r="R747" s="204">
        <v>20</v>
      </c>
      <c r="S747" s="204">
        <v>3</v>
      </c>
      <c r="T747" s="204">
        <v>0</v>
      </c>
      <c r="U747" s="204">
        <v>0</v>
      </c>
      <c r="V747" s="204">
        <v>20</v>
      </c>
      <c r="W747" s="204">
        <v>3</v>
      </c>
      <c r="X747" s="204">
        <v>0</v>
      </c>
      <c r="Y747" s="204">
        <v>0</v>
      </c>
      <c r="Z747" s="204">
        <v>0</v>
      </c>
      <c r="AA747" s="204">
        <v>0</v>
      </c>
      <c r="AB747" s="204">
        <v>20</v>
      </c>
      <c r="AC747" s="204">
        <v>3</v>
      </c>
      <c r="AD747" s="204">
        <v>20</v>
      </c>
      <c r="AE747" s="204">
        <v>3</v>
      </c>
      <c r="AF747" s="204">
        <v>0</v>
      </c>
      <c r="AG747" s="204">
        <v>0</v>
      </c>
      <c r="AH747" s="204">
        <v>0</v>
      </c>
      <c r="AI747" s="204">
        <v>0</v>
      </c>
      <c r="AJ747" s="204" t="s">
        <v>1013</v>
      </c>
      <c r="AK747" s="204" t="s">
        <v>1095</v>
      </c>
      <c r="AL747" s="204" t="s">
        <v>1096</v>
      </c>
      <c r="AM747" s="204" t="s">
        <v>1097</v>
      </c>
      <c r="AN747" s="204" t="s">
        <v>894</v>
      </c>
      <c r="AO747" s="204" t="s">
        <v>1098</v>
      </c>
      <c r="AP747" s="204" t="s">
        <v>1102</v>
      </c>
      <c r="AQ747" s="204"/>
      <c r="AR747" s="204"/>
      <c r="AS747" s="204"/>
      <c r="AT747" s="204"/>
      <c r="AU747" s="204"/>
      <c r="AV747" s="204"/>
      <c r="AW747" s="204"/>
      <c r="AX747" s="204"/>
      <c r="AY747" s="204" t="str">
        <f t="shared" si="192"/>
        <v>MULTIBIO</v>
      </c>
      <c r="AZ747" s="204" t="str">
        <f>IF(COUNTIF(AY:AY,AY747)=1,AY747,IF(AND(COUNTIF(AY:AY,AY747)&gt;1,COUNTIF(AZ$2:AZ746,AY747)&gt;=1),"",AY747))</f>
        <v/>
      </c>
      <c r="BA747" s="204" t="str">
        <v/>
      </c>
      <c r="BB747" s="204" t="str">
        <f>IF(BA747="","",MAX(BB$2:BB746)+1)</f>
        <v/>
      </c>
      <c r="BC747" s="204"/>
      <c r="BD747" s="204"/>
      <c r="BE747" s="204"/>
      <c r="BF747" s="204"/>
      <c r="BG747" s="204"/>
      <c r="BH747" s="204"/>
      <c r="BI747" s="204"/>
      <c r="BJ747" s="204"/>
      <c r="BK747" s="204"/>
      <c r="BL747" s="204"/>
      <c r="BM747" s="204"/>
      <c r="BN747" s="204"/>
      <c r="BO747" s="204"/>
      <c r="BP747" s="204"/>
      <c r="BQ747" s="204"/>
      <c r="BR747" s="204"/>
      <c r="BS747" s="204"/>
      <c r="BT747" s="204"/>
      <c r="BU747" s="104"/>
      <c r="BV747" s="202"/>
      <c r="BX747"/>
      <c r="BY747"/>
      <c r="BZ747"/>
      <c r="CA747"/>
      <c r="CB747"/>
      <c r="CD747"/>
      <c r="CO747" s="202">
        <v>746</v>
      </c>
    </row>
    <row r="748" spans="1:93" x14ac:dyDescent="0.25">
      <c r="A748" s="203" t="s">
        <v>1694</v>
      </c>
      <c r="B748" s="204" t="s">
        <v>1699</v>
      </c>
      <c r="C748" s="204" t="s">
        <v>1700</v>
      </c>
      <c r="D748" s="210" t="s">
        <v>1004</v>
      </c>
      <c r="E748" s="204" t="s">
        <v>852</v>
      </c>
      <c r="F748" s="204" t="s">
        <v>42</v>
      </c>
      <c r="G748" s="204" t="s">
        <v>853</v>
      </c>
      <c r="H748" s="204" t="s">
        <v>1090</v>
      </c>
      <c r="I748" s="204" t="s">
        <v>853</v>
      </c>
      <c r="J748" s="204" t="s">
        <v>1091</v>
      </c>
      <c r="K748" s="204" t="s">
        <v>875</v>
      </c>
      <c r="L748" s="204" t="s">
        <v>1092</v>
      </c>
      <c r="M748" s="204" t="s">
        <v>213</v>
      </c>
      <c r="N748" s="204" t="s">
        <v>851</v>
      </c>
      <c r="O748" s="204" t="s">
        <v>858</v>
      </c>
      <c r="P748" s="204" t="s">
        <v>859</v>
      </c>
      <c r="Q748" s="204" t="s">
        <v>868</v>
      </c>
      <c r="R748" s="204">
        <v>20</v>
      </c>
      <c r="S748" s="204">
        <v>3</v>
      </c>
      <c r="T748" s="204">
        <v>0</v>
      </c>
      <c r="U748" s="204">
        <v>0</v>
      </c>
      <c r="V748" s="204">
        <v>20</v>
      </c>
      <c r="W748" s="204">
        <v>3</v>
      </c>
      <c r="X748" s="204">
        <v>0</v>
      </c>
      <c r="Y748" s="204">
        <v>0</v>
      </c>
      <c r="Z748" s="204">
        <v>0</v>
      </c>
      <c r="AA748" s="204">
        <v>0</v>
      </c>
      <c r="AB748" s="204">
        <v>20</v>
      </c>
      <c r="AC748" s="204">
        <v>3</v>
      </c>
      <c r="AD748" s="204">
        <v>20</v>
      </c>
      <c r="AE748" s="204">
        <v>3</v>
      </c>
      <c r="AF748" s="204">
        <v>0</v>
      </c>
      <c r="AG748" s="204">
        <v>0</v>
      </c>
      <c r="AH748" s="204">
        <v>0</v>
      </c>
      <c r="AI748" s="204">
        <v>0</v>
      </c>
      <c r="AJ748" s="204" t="s">
        <v>1013</v>
      </c>
      <c r="AK748" s="204" t="s">
        <v>1095</v>
      </c>
      <c r="AL748" s="204" t="s">
        <v>1096</v>
      </c>
      <c r="AM748" s="204" t="s">
        <v>1097</v>
      </c>
      <c r="AN748" s="204" t="s">
        <v>894</v>
      </c>
      <c r="AO748" s="204" t="s">
        <v>1098</v>
      </c>
      <c r="AP748" s="204" t="s">
        <v>1701</v>
      </c>
      <c r="AQ748" s="204"/>
      <c r="AR748" s="204"/>
      <c r="AS748" s="204"/>
      <c r="AT748" s="204"/>
      <c r="AU748" s="204"/>
      <c r="AV748" s="204"/>
      <c r="AW748" s="204"/>
      <c r="AX748" s="204"/>
      <c r="AY748" s="204" t="str">
        <f t="shared" si="192"/>
        <v>MULTIBIO</v>
      </c>
      <c r="AZ748" s="204" t="str">
        <f>IF(COUNTIF(AY:AY,AY748)=1,AY748,IF(AND(COUNTIF(AY:AY,AY748)&gt;1,COUNTIF(AZ$2:AZ747,AY748)&gt;=1),"",AY748))</f>
        <v/>
      </c>
      <c r="BA748" s="204" t="str">
        <v/>
      </c>
      <c r="BB748" s="204" t="str">
        <f>IF(BA748="","",MAX(BB$2:BB747)+1)</f>
        <v/>
      </c>
      <c r="BC748" s="204"/>
      <c r="BD748" s="204"/>
      <c r="BE748" s="204"/>
      <c r="BF748" s="204"/>
      <c r="BG748" s="204"/>
      <c r="BH748" s="204"/>
      <c r="BI748" s="204"/>
      <c r="BJ748" s="204"/>
      <c r="BK748" s="204"/>
      <c r="BL748" s="204"/>
      <c r="BM748" s="204"/>
      <c r="BN748" s="204"/>
      <c r="BO748" s="204"/>
      <c r="BP748" s="204"/>
      <c r="BQ748" s="204"/>
      <c r="BR748" s="204"/>
      <c r="BS748" s="204"/>
      <c r="BT748" s="204"/>
      <c r="BU748" s="104"/>
      <c r="BV748" s="202"/>
      <c r="BX748"/>
      <c r="BY748"/>
      <c r="BZ748"/>
      <c r="CA748"/>
      <c r="CB748"/>
      <c r="CD748"/>
      <c r="CO748" s="202">
        <v>747</v>
      </c>
    </row>
    <row r="749" spans="1:93" x14ac:dyDescent="0.25">
      <c r="A749" s="203" t="s">
        <v>4024</v>
      </c>
      <c r="B749" s="204" t="s">
        <v>4025</v>
      </c>
      <c r="C749" s="204" t="s">
        <v>4026</v>
      </c>
      <c r="D749" s="210" t="s">
        <v>1244</v>
      </c>
      <c r="E749" s="204" t="s">
        <v>906</v>
      </c>
      <c r="F749" s="204" t="s">
        <v>453</v>
      </c>
      <c r="G749" s="204" t="s">
        <v>1128</v>
      </c>
      <c r="H749" s="204" t="s">
        <v>1514</v>
      </c>
      <c r="I749" s="204" t="s">
        <v>1116</v>
      </c>
      <c r="J749" s="204" t="s">
        <v>1130</v>
      </c>
      <c r="K749" s="204" t="s">
        <v>875</v>
      </c>
      <c r="L749" s="204" t="s">
        <v>876</v>
      </c>
      <c r="M749" s="204" t="s">
        <v>213</v>
      </c>
      <c r="N749" s="204" t="s">
        <v>4027</v>
      </c>
      <c r="O749" s="204" t="s">
        <v>918</v>
      </c>
      <c r="P749" s="204" t="s">
        <v>859</v>
      </c>
      <c r="Q749" s="204" t="s">
        <v>4028</v>
      </c>
      <c r="R749" s="204">
        <v>0</v>
      </c>
      <c r="S749" s="204">
        <v>0</v>
      </c>
      <c r="T749" s="204">
        <v>0</v>
      </c>
      <c r="U749" s="204">
        <v>0</v>
      </c>
      <c r="V749" s="204">
        <v>0</v>
      </c>
      <c r="W749" s="204">
        <v>0</v>
      </c>
      <c r="X749" s="204">
        <v>0</v>
      </c>
      <c r="Y749" s="204">
        <v>0</v>
      </c>
      <c r="Z749" s="204">
        <v>0</v>
      </c>
      <c r="AA749" s="204">
        <v>0</v>
      </c>
      <c r="AB749" s="204">
        <v>0</v>
      </c>
      <c r="AC749" s="204">
        <v>0</v>
      </c>
      <c r="AD749" s="204">
        <v>0</v>
      </c>
      <c r="AE749" s="204">
        <v>0</v>
      </c>
      <c r="AF749" s="204">
        <v>0</v>
      </c>
      <c r="AG749" s="204">
        <v>0</v>
      </c>
      <c r="AH749" s="204">
        <v>0</v>
      </c>
      <c r="AI749" s="204">
        <v>0</v>
      </c>
      <c r="AJ749" s="204" t="s">
        <v>871</v>
      </c>
      <c r="AK749" s="204" t="s">
        <v>872</v>
      </c>
      <c r="AL749" s="204" t="s">
        <v>213</v>
      </c>
      <c r="AM749" s="204" t="s">
        <v>4029</v>
      </c>
      <c r="AN749" s="204" t="s">
        <v>913</v>
      </c>
      <c r="AO749" s="204" t="s">
        <v>1012</v>
      </c>
      <c r="AP749" s="204" t="s">
        <v>4030</v>
      </c>
      <c r="AQ749" s="204" t="s">
        <v>875</v>
      </c>
      <c r="AR749" s="204" t="s">
        <v>2724</v>
      </c>
      <c r="AS749" s="204" t="s">
        <v>213</v>
      </c>
      <c r="AT749" s="204" t="s">
        <v>851</v>
      </c>
      <c r="AU749" s="204" t="s">
        <v>918</v>
      </c>
      <c r="AV749" s="204" t="s">
        <v>2726</v>
      </c>
      <c r="AW749" s="204" t="s">
        <v>4031</v>
      </c>
      <c r="AX749" s="204"/>
      <c r="AY749" s="204" t="str">
        <f t="shared" si="192"/>
        <v>MULTISHIELD DC SUSPENSION INTRAMAMMAIRE POUR VACHES</v>
      </c>
      <c r="AZ749" s="204" t="str">
        <f>IF(COUNTIF(AY:AY,AY749)=1,AY749,IF(AND(COUNTIF(AY:AY,AY749)&gt;1,COUNTIF(AZ$2:AZ748,AY749)&gt;=1),"",AY749))</f>
        <v>MULTISHIELD DC SUSPENSION INTRAMAMMAIRE POUR VACHES</v>
      </c>
      <c r="BA749" s="204" t="str">
        <v/>
      </c>
      <c r="BB749" s="204" t="str">
        <f>IF(BA749="","",MAX(BB$2:BB748)+1)</f>
        <v/>
      </c>
      <c r="BC749" s="204"/>
      <c r="BD749" s="204"/>
      <c r="BE749" s="204"/>
      <c r="BF749" s="204"/>
      <c r="BG749" s="204"/>
      <c r="BH749" s="204"/>
      <c r="BI749" s="204"/>
      <c r="BJ749" s="204"/>
      <c r="BK749" s="204"/>
      <c r="BL749" s="204"/>
      <c r="BM749" s="204"/>
      <c r="BN749" s="204"/>
      <c r="BO749" s="204"/>
      <c r="BP749" s="204"/>
      <c r="BQ749" s="204"/>
      <c r="BR749" s="204"/>
      <c r="BS749" s="204"/>
      <c r="BT749" s="204"/>
      <c r="BU749" s="104"/>
      <c r="BV749" s="202"/>
      <c r="BX749"/>
      <c r="BY749"/>
      <c r="BZ749"/>
      <c r="CA749"/>
      <c r="CB749"/>
      <c r="CD749"/>
      <c r="CO749" s="202">
        <v>748</v>
      </c>
    </row>
    <row r="750" spans="1:93" x14ac:dyDescent="0.25">
      <c r="A750" s="203" t="s">
        <v>4024</v>
      </c>
      <c r="B750" s="204" t="s">
        <v>4032</v>
      </c>
      <c r="C750" s="204" t="s">
        <v>4033</v>
      </c>
      <c r="D750" s="210" t="s">
        <v>873</v>
      </c>
      <c r="E750" s="204" t="s">
        <v>906</v>
      </c>
      <c r="F750" s="204" t="s">
        <v>453</v>
      </c>
      <c r="G750" s="204" t="s">
        <v>1128</v>
      </c>
      <c r="H750" s="204" t="s">
        <v>1514</v>
      </c>
      <c r="I750" s="204" t="s">
        <v>1116</v>
      </c>
      <c r="J750" s="204" t="s">
        <v>1130</v>
      </c>
      <c r="K750" s="204" t="s">
        <v>875</v>
      </c>
      <c r="L750" s="204" t="s">
        <v>876</v>
      </c>
      <c r="M750" s="204" t="s">
        <v>213</v>
      </c>
      <c r="N750" s="204" t="s">
        <v>4027</v>
      </c>
      <c r="O750" s="204" t="s">
        <v>918</v>
      </c>
      <c r="P750" s="204" t="s">
        <v>859</v>
      </c>
      <c r="Q750" s="204" t="s">
        <v>4034</v>
      </c>
      <c r="R750" s="204">
        <v>0</v>
      </c>
      <c r="S750" s="204">
        <v>0</v>
      </c>
      <c r="T750" s="204">
        <v>0</v>
      </c>
      <c r="U750" s="204">
        <v>0</v>
      </c>
      <c r="V750" s="204">
        <v>0</v>
      </c>
      <c r="W750" s="204">
        <v>0</v>
      </c>
      <c r="X750" s="204">
        <v>0</v>
      </c>
      <c r="Y750" s="204">
        <v>0</v>
      </c>
      <c r="Z750" s="204">
        <v>0</v>
      </c>
      <c r="AA750" s="204">
        <v>0</v>
      </c>
      <c r="AB750" s="204">
        <v>0</v>
      </c>
      <c r="AC750" s="204">
        <v>0</v>
      </c>
      <c r="AD750" s="204">
        <v>0</v>
      </c>
      <c r="AE750" s="204">
        <v>0</v>
      </c>
      <c r="AF750" s="204">
        <v>0</v>
      </c>
      <c r="AG750" s="204">
        <v>0</v>
      </c>
      <c r="AH750" s="204">
        <v>0</v>
      </c>
      <c r="AI750" s="204">
        <v>0</v>
      </c>
      <c r="AJ750" s="204" t="s">
        <v>871</v>
      </c>
      <c r="AK750" s="204" t="s">
        <v>872</v>
      </c>
      <c r="AL750" s="204" t="s">
        <v>213</v>
      </c>
      <c r="AM750" s="204" t="s">
        <v>4029</v>
      </c>
      <c r="AN750" s="204" t="s">
        <v>913</v>
      </c>
      <c r="AO750" s="204" t="s">
        <v>1012</v>
      </c>
      <c r="AP750" s="204" t="s">
        <v>4035</v>
      </c>
      <c r="AQ750" s="204" t="s">
        <v>875</v>
      </c>
      <c r="AR750" s="204" t="s">
        <v>2724</v>
      </c>
      <c r="AS750" s="204" t="s">
        <v>213</v>
      </c>
      <c r="AT750" s="204" t="s">
        <v>851</v>
      </c>
      <c r="AU750" s="204" t="s">
        <v>918</v>
      </c>
      <c r="AV750" s="204" t="s">
        <v>2726</v>
      </c>
      <c r="AW750" s="204" t="s">
        <v>1123</v>
      </c>
      <c r="AX750" s="204"/>
      <c r="AY750" s="204" t="str">
        <f t="shared" si="192"/>
        <v>MULTISHIELD DC SUSPENSION INTRAMAMMAIRE POUR VACHES</v>
      </c>
      <c r="AZ750" s="204" t="str">
        <f>IF(COUNTIF(AY:AY,AY750)=1,AY750,IF(AND(COUNTIF(AY:AY,AY750)&gt;1,COUNTIF(AZ$2:AZ749,AY750)&gt;=1),"",AY750))</f>
        <v/>
      </c>
      <c r="BA750" s="204" t="str">
        <v/>
      </c>
      <c r="BB750" s="204" t="str">
        <f>IF(BA750="","",MAX(BB$2:BB749)+1)</f>
        <v/>
      </c>
      <c r="BC750" s="204"/>
      <c r="BD750" s="204"/>
      <c r="BE750" s="204"/>
      <c r="BF750" s="204"/>
      <c r="BG750" s="204"/>
      <c r="BH750" s="204"/>
      <c r="BI750" s="204"/>
      <c r="BJ750" s="204"/>
      <c r="BK750" s="204"/>
      <c r="BL750" s="204"/>
      <c r="BM750" s="204"/>
      <c r="BN750" s="204"/>
      <c r="BO750" s="204"/>
      <c r="BP750" s="204"/>
      <c r="BQ750" s="204"/>
      <c r="BR750" s="204"/>
      <c r="BS750" s="204"/>
      <c r="BT750" s="204"/>
      <c r="BU750" s="104"/>
      <c r="BV750" s="202"/>
      <c r="BX750"/>
      <c r="BY750"/>
      <c r="BZ750"/>
      <c r="CA750"/>
      <c r="CB750"/>
      <c r="CD750"/>
      <c r="CO750" s="202">
        <v>749</v>
      </c>
    </row>
    <row r="751" spans="1:93" x14ac:dyDescent="0.25">
      <c r="A751" s="203" t="s">
        <v>3982</v>
      </c>
      <c r="B751" s="204" t="s">
        <v>3983</v>
      </c>
      <c r="C751" s="204" t="s">
        <v>880</v>
      </c>
      <c r="D751" s="210" t="s">
        <v>851</v>
      </c>
      <c r="E751" s="204" t="s">
        <v>852</v>
      </c>
      <c r="F751" s="204" t="s">
        <v>456</v>
      </c>
      <c r="G751" s="204" t="s">
        <v>853</v>
      </c>
      <c r="H751" s="204" t="s">
        <v>1446</v>
      </c>
      <c r="I751" s="204" t="s">
        <v>853</v>
      </c>
      <c r="J751" s="204" t="s">
        <v>1901</v>
      </c>
      <c r="K751" s="204" t="s">
        <v>1901</v>
      </c>
      <c r="L751" s="204" t="s">
        <v>2713</v>
      </c>
      <c r="M751" s="204" t="s">
        <v>213</v>
      </c>
      <c r="N751" s="204" t="s">
        <v>1275</v>
      </c>
      <c r="O751" s="204" t="s">
        <v>858</v>
      </c>
      <c r="P751" s="204" t="s">
        <v>859</v>
      </c>
      <c r="Q751" s="204" t="s">
        <v>885</v>
      </c>
      <c r="R751" s="204">
        <v>20</v>
      </c>
      <c r="S751" s="204">
        <v>2</v>
      </c>
      <c r="T751" s="204">
        <v>0</v>
      </c>
      <c r="U751" s="204">
        <v>0</v>
      </c>
      <c r="V751" s="204">
        <v>0</v>
      </c>
      <c r="W751" s="204">
        <v>0</v>
      </c>
      <c r="X751" s="204">
        <v>15</v>
      </c>
      <c r="Y751" s="204">
        <v>2</v>
      </c>
      <c r="Z751" s="204">
        <v>0</v>
      </c>
      <c r="AA751" s="204">
        <v>0</v>
      </c>
      <c r="AB751" s="204">
        <v>0</v>
      </c>
      <c r="AC751" s="204">
        <v>0</v>
      </c>
      <c r="AD751" s="204">
        <v>15</v>
      </c>
      <c r="AE751" s="204">
        <v>2</v>
      </c>
      <c r="AF751" s="204">
        <v>0</v>
      </c>
      <c r="AG751" s="204">
        <v>0</v>
      </c>
      <c r="AH751" s="204">
        <v>0</v>
      </c>
      <c r="AI751" s="204">
        <v>0</v>
      </c>
      <c r="AJ751" s="204"/>
      <c r="AK751" s="204"/>
      <c r="AL751" s="204"/>
      <c r="AM751" s="204"/>
      <c r="AN751" s="204"/>
      <c r="AO751" s="204"/>
      <c r="AP751" s="204"/>
      <c r="AQ751" s="204"/>
      <c r="AR751" s="204"/>
      <c r="AS751" s="204"/>
      <c r="AT751" s="204"/>
      <c r="AU751" s="204"/>
      <c r="AV751" s="204"/>
      <c r="AW751" s="204"/>
      <c r="AX751" s="204"/>
      <c r="AY751" s="204" t="str">
        <f t="shared" si="192"/>
        <v>MYCOFLOR 300 MG/ML SOLUTION INJECTABLE POUR BOVINS ET PORCINS</v>
      </c>
      <c r="AZ751" s="204" t="str">
        <f>IF(COUNTIF(AY:AY,AY751)=1,AY751,IF(AND(COUNTIF(AY:AY,AY751)&gt;1,COUNTIF(AZ$2:AZ750,AY751)&gt;=1),"",AY751))</f>
        <v>MYCOFLOR 300 MG/ML SOLUTION INJECTABLE POUR BOVINS ET PORCINS</v>
      </c>
      <c r="BA751" s="204" t="str">
        <v/>
      </c>
      <c r="BB751" s="204" t="str">
        <f>IF(BA751="","",MAX(BB$2:BB750)+1)</f>
        <v/>
      </c>
      <c r="BC751" s="204"/>
      <c r="BD751" s="204"/>
      <c r="BE751" s="204"/>
      <c r="BF751" s="204"/>
      <c r="BG751" s="204"/>
      <c r="BH751" s="204"/>
      <c r="BI751" s="204"/>
      <c r="BJ751" s="204"/>
      <c r="BK751" s="204"/>
      <c r="BL751" s="204"/>
      <c r="BM751" s="204"/>
      <c r="BN751" s="204"/>
      <c r="BO751" s="204"/>
      <c r="BP751" s="204"/>
      <c r="BQ751" s="204"/>
      <c r="BR751" s="204"/>
      <c r="BS751" s="204"/>
      <c r="BT751" s="204"/>
      <c r="BU751" s="104"/>
      <c r="BV751" s="202"/>
      <c r="BX751"/>
      <c r="BY751"/>
      <c r="BZ751"/>
      <c r="CA751"/>
      <c r="CB751"/>
      <c r="CD751"/>
      <c r="CO751" s="202">
        <v>750</v>
      </c>
    </row>
    <row r="752" spans="1:93" x14ac:dyDescent="0.25">
      <c r="A752" s="203" t="s">
        <v>3982</v>
      </c>
      <c r="B752" s="204" t="s">
        <v>3984</v>
      </c>
      <c r="C752" s="204" t="s">
        <v>884</v>
      </c>
      <c r="D752" s="210" t="s">
        <v>863</v>
      </c>
      <c r="E752" s="204" t="s">
        <v>852</v>
      </c>
      <c r="F752" s="204" t="s">
        <v>456</v>
      </c>
      <c r="G752" s="204" t="s">
        <v>853</v>
      </c>
      <c r="H752" s="204" t="s">
        <v>1446</v>
      </c>
      <c r="I752" s="204" t="s">
        <v>853</v>
      </c>
      <c r="J752" s="204" t="s">
        <v>1901</v>
      </c>
      <c r="K752" s="204" t="s">
        <v>1901</v>
      </c>
      <c r="L752" s="204" t="s">
        <v>2713</v>
      </c>
      <c r="M752" s="204" t="s">
        <v>213</v>
      </c>
      <c r="N752" s="204" t="s">
        <v>1275</v>
      </c>
      <c r="O752" s="204" t="s">
        <v>858</v>
      </c>
      <c r="P752" s="204" t="s">
        <v>859</v>
      </c>
      <c r="Q752" s="204" t="s">
        <v>1371</v>
      </c>
      <c r="R752" s="204">
        <v>20</v>
      </c>
      <c r="S752" s="204">
        <v>2</v>
      </c>
      <c r="T752" s="204">
        <v>0</v>
      </c>
      <c r="U752" s="204">
        <v>0</v>
      </c>
      <c r="V752" s="204">
        <v>0</v>
      </c>
      <c r="W752" s="204">
        <v>0</v>
      </c>
      <c r="X752" s="204">
        <v>15</v>
      </c>
      <c r="Y752" s="204">
        <v>2</v>
      </c>
      <c r="Z752" s="204">
        <v>0</v>
      </c>
      <c r="AA752" s="204">
        <v>0</v>
      </c>
      <c r="AB752" s="204">
        <v>0</v>
      </c>
      <c r="AC752" s="204">
        <v>0</v>
      </c>
      <c r="AD752" s="204">
        <v>15</v>
      </c>
      <c r="AE752" s="204">
        <v>2</v>
      </c>
      <c r="AF752" s="204">
        <v>0</v>
      </c>
      <c r="AG752" s="204">
        <v>0</v>
      </c>
      <c r="AH752" s="204">
        <v>0</v>
      </c>
      <c r="AI752" s="204">
        <v>0</v>
      </c>
      <c r="AJ752" s="204"/>
      <c r="AK752" s="204"/>
      <c r="AL752" s="204"/>
      <c r="AM752" s="204"/>
      <c r="AN752" s="204"/>
      <c r="AO752" s="204"/>
      <c r="AP752" s="204"/>
      <c r="AQ752" s="204"/>
      <c r="AR752" s="204"/>
      <c r="AS752" s="204"/>
      <c r="AT752" s="204"/>
      <c r="AU752" s="204"/>
      <c r="AV752" s="204"/>
      <c r="AW752" s="204"/>
      <c r="AX752" s="204"/>
      <c r="AY752" s="204" t="str">
        <f t="shared" si="192"/>
        <v>MYCOFLOR 300 MG/ML SOLUTION INJECTABLE POUR BOVINS ET PORCINS</v>
      </c>
      <c r="AZ752" s="204" t="str">
        <f>IF(COUNTIF(AY:AY,AY752)=1,AY752,IF(AND(COUNTIF(AY:AY,AY752)&gt;1,COUNTIF(AZ$2:AZ751,AY752)&gt;=1),"",AY752))</f>
        <v/>
      </c>
      <c r="BA752" s="204" t="str">
        <v/>
      </c>
      <c r="BB752" s="204" t="str">
        <f>IF(BA752="","",MAX(BB$2:BB751)+1)</f>
        <v/>
      </c>
      <c r="BC752" s="204"/>
      <c r="BD752" s="204"/>
      <c r="BE752" s="204"/>
      <c r="BF752" s="204"/>
      <c r="BG752" s="204"/>
      <c r="BH752" s="204"/>
      <c r="BI752" s="204"/>
      <c r="BJ752" s="204"/>
      <c r="BK752" s="204"/>
      <c r="BL752" s="204"/>
      <c r="BM752" s="204"/>
      <c r="BN752" s="204"/>
      <c r="BO752" s="204"/>
      <c r="BP752" s="204"/>
      <c r="BQ752" s="204"/>
      <c r="BR752" s="204"/>
      <c r="BS752" s="204"/>
      <c r="BT752" s="204"/>
      <c r="BU752" s="104"/>
      <c r="BV752" s="202"/>
      <c r="BX752"/>
      <c r="BY752"/>
      <c r="BZ752"/>
      <c r="CA752"/>
      <c r="CB752"/>
      <c r="CD752"/>
      <c r="CO752" s="202">
        <v>751</v>
      </c>
    </row>
    <row r="753" spans="1:93" x14ac:dyDescent="0.25">
      <c r="A753" s="203" t="s">
        <v>2473</v>
      </c>
      <c r="B753" s="204" t="s">
        <v>2474</v>
      </c>
      <c r="C753" s="204" t="s">
        <v>2475</v>
      </c>
      <c r="D753" s="210" t="s">
        <v>1071</v>
      </c>
      <c r="E753" s="204" t="s">
        <v>852</v>
      </c>
      <c r="F753" s="204" t="s">
        <v>2476</v>
      </c>
      <c r="G753" s="204" t="s">
        <v>1055</v>
      </c>
      <c r="H753" s="204" t="s">
        <v>2281</v>
      </c>
      <c r="I753" s="204" t="s">
        <v>910</v>
      </c>
      <c r="J753" s="204" t="s">
        <v>1901</v>
      </c>
      <c r="K753" s="204" t="s">
        <v>1901</v>
      </c>
      <c r="L753" s="204" t="s">
        <v>1902</v>
      </c>
      <c r="M753" s="204" t="s">
        <v>213</v>
      </c>
      <c r="N753" s="204" t="s">
        <v>1039</v>
      </c>
      <c r="O753" s="204" t="s">
        <v>858</v>
      </c>
      <c r="P753" s="204" t="s">
        <v>859</v>
      </c>
      <c r="Q753" s="204" t="s">
        <v>2477</v>
      </c>
      <c r="R753" s="204">
        <v>0</v>
      </c>
      <c r="S753" s="204">
        <v>0</v>
      </c>
      <c r="T753" s="204">
        <v>0</v>
      </c>
      <c r="U753" s="204">
        <v>0</v>
      </c>
      <c r="V753" s="204">
        <v>0</v>
      </c>
      <c r="W753" s="204">
        <v>0</v>
      </c>
      <c r="X753" s="204">
        <v>0</v>
      </c>
      <c r="Y753" s="204">
        <v>0</v>
      </c>
      <c r="Z753" s="204">
        <v>0</v>
      </c>
      <c r="AA753" s="204">
        <v>0</v>
      </c>
      <c r="AB753" s="204">
        <v>0</v>
      </c>
      <c r="AC753" s="204">
        <v>0</v>
      </c>
      <c r="AD753" s="204">
        <v>0</v>
      </c>
      <c r="AE753" s="204">
        <v>0</v>
      </c>
      <c r="AF753" s="204">
        <v>0</v>
      </c>
      <c r="AG753" s="204">
        <v>0</v>
      </c>
      <c r="AH753" s="204">
        <v>20</v>
      </c>
      <c r="AI753" s="204">
        <v>7</v>
      </c>
      <c r="AJ753" s="204"/>
      <c r="AK753" s="204"/>
      <c r="AL753" s="204"/>
      <c r="AM753" s="204"/>
      <c r="AN753" s="204"/>
      <c r="AO753" s="204"/>
      <c r="AP753" s="204"/>
      <c r="AQ753" s="204"/>
      <c r="AR753" s="204"/>
      <c r="AS753" s="204"/>
      <c r="AT753" s="204"/>
      <c r="AU753" s="204"/>
      <c r="AV753" s="204"/>
      <c r="AW753" s="204"/>
      <c r="AX753" s="204"/>
      <c r="AY753" s="204" t="str">
        <f t="shared" si="192"/>
        <v/>
      </c>
      <c r="AZ753" s="204" t="str">
        <f>IF(COUNTIF(AY:AY,AY753)=1,AY753,IF(AND(COUNTIF(AY:AY,AY753)&gt;1,COUNTIF(AZ$2:AZ752,AY753)&gt;=1),"",AY753))</f>
        <v/>
      </c>
      <c r="BA753" s="204" t="str">
        <v/>
      </c>
      <c r="BB753" s="204" t="str">
        <f>IF(BA753="","",MAX(BB$2:BB752)+1)</f>
        <v/>
      </c>
      <c r="BC753" s="204"/>
      <c r="BD753" s="204"/>
      <c r="BE753" s="204"/>
      <c r="BF753" s="204"/>
      <c r="BG753" s="204"/>
      <c r="BH753" s="204"/>
      <c r="BI753" s="204"/>
      <c r="BJ753" s="204"/>
      <c r="BK753" s="204"/>
      <c r="BL753" s="204"/>
      <c r="BM753" s="204"/>
      <c r="BN753" s="204"/>
      <c r="BO753" s="204"/>
      <c r="BP753" s="204"/>
      <c r="BQ753" s="204"/>
      <c r="BR753" s="204"/>
      <c r="BS753" s="204"/>
      <c r="BT753" s="204"/>
      <c r="BU753" s="104"/>
      <c r="BV753" s="202"/>
      <c r="BX753"/>
      <c r="BY753"/>
      <c r="BZ753"/>
      <c r="CA753"/>
      <c r="CB753"/>
      <c r="CD753"/>
      <c r="CO753" s="202">
        <v>752</v>
      </c>
    </row>
    <row r="754" spans="1:93" x14ac:dyDescent="0.25">
      <c r="A754" s="203" t="s">
        <v>1912</v>
      </c>
      <c r="B754" s="204" t="s">
        <v>1913</v>
      </c>
      <c r="C754" s="204" t="s">
        <v>1735</v>
      </c>
      <c r="D754" s="210" t="s">
        <v>923</v>
      </c>
      <c r="E754" s="204" t="s">
        <v>924</v>
      </c>
      <c r="F754" s="204" t="s">
        <v>745</v>
      </c>
      <c r="G754" s="204" t="s">
        <v>925</v>
      </c>
      <c r="H754" s="204" t="s">
        <v>1711</v>
      </c>
      <c r="I754" s="204" t="s">
        <v>910</v>
      </c>
      <c r="J754" s="204" t="s">
        <v>1010</v>
      </c>
      <c r="K754" s="204" t="s">
        <v>871</v>
      </c>
      <c r="L754" s="204" t="s">
        <v>872</v>
      </c>
      <c r="M754" s="204" t="s">
        <v>213</v>
      </c>
      <c r="N754" s="204" t="s">
        <v>1914</v>
      </c>
      <c r="O754" s="204" t="s">
        <v>928</v>
      </c>
      <c r="P754" s="204" t="s">
        <v>1012</v>
      </c>
      <c r="Q754" s="204" t="s">
        <v>1915</v>
      </c>
      <c r="R754" s="204">
        <v>26.39</v>
      </c>
      <c r="S754" s="204">
        <v>3</v>
      </c>
      <c r="T754" s="204">
        <v>0</v>
      </c>
      <c r="U754" s="204">
        <v>0</v>
      </c>
      <c r="V754" s="204">
        <v>0</v>
      </c>
      <c r="W754" s="204">
        <v>0</v>
      </c>
      <c r="X754" s="204">
        <v>0</v>
      </c>
      <c r="Y754" s="204">
        <v>0</v>
      </c>
      <c r="Z754" s="204">
        <v>26.39</v>
      </c>
      <c r="AA754" s="204">
        <v>3</v>
      </c>
      <c r="AB754" s="204">
        <v>26.39</v>
      </c>
      <c r="AC754" s="204">
        <v>3</v>
      </c>
      <c r="AD754" s="204">
        <v>26.39</v>
      </c>
      <c r="AE754" s="204">
        <v>3</v>
      </c>
      <c r="AF754" s="204">
        <v>26.39</v>
      </c>
      <c r="AG754" s="204">
        <v>3</v>
      </c>
      <c r="AH754" s="204">
        <v>0</v>
      </c>
      <c r="AI754" s="204">
        <v>0</v>
      </c>
      <c r="AJ754" s="204" t="s">
        <v>1013</v>
      </c>
      <c r="AK754" s="204" t="s">
        <v>1095</v>
      </c>
      <c r="AL754" s="204" t="s">
        <v>1096</v>
      </c>
      <c r="AM754" s="204" t="s">
        <v>1916</v>
      </c>
      <c r="AN754" s="204" t="s">
        <v>928</v>
      </c>
      <c r="AO754" s="204" t="s">
        <v>1098</v>
      </c>
      <c r="AP754" s="204" t="s">
        <v>1917</v>
      </c>
      <c r="AQ754" s="204"/>
      <c r="AR754" s="204"/>
      <c r="AS754" s="204"/>
      <c r="AT754" s="204"/>
      <c r="AU754" s="204"/>
      <c r="AV754" s="204"/>
      <c r="AW754" s="204"/>
      <c r="AX754" s="204"/>
      <c r="AY754" s="204" t="str">
        <f t="shared" si="192"/>
        <v>N.P. 8</v>
      </c>
      <c r="AZ754" s="204" t="str">
        <f>IF(COUNTIF(AY:AY,AY754)=1,AY754,IF(AND(COUNTIF(AY:AY,AY754)&gt;1,COUNTIF(AZ$2:AZ753,AY754)&gt;=1),"",AY754))</f>
        <v>N.P. 8</v>
      </c>
      <c r="BA754" s="204" t="str">
        <v/>
      </c>
      <c r="BB754" s="204" t="str">
        <f>IF(BA754="","",MAX(BB$2:BB753)+1)</f>
        <v/>
      </c>
      <c r="BC754" s="204"/>
      <c r="BD754" s="204"/>
      <c r="BE754" s="204"/>
      <c r="BF754" s="204"/>
      <c r="BG754" s="204"/>
      <c r="BH754" s="204"/>
      <c r="BI754" s="204"/>
      <c r="BJ754" s="204"/>
      <c r="BK754" s="204"/>
      <c r="BL754" s="204"/>
      <c r="BM754" s="204"/>
      <c r="BN754" s="204"/>
      <c r="BO754" s="204"/>
      <c r="BP754" s="204"/>
      <c r="BQ754" s="204"/>
      <c r="BR754" s="204"/>
      <c r="BS754" s="204"/>
      <c r="BT754" s="204"/>
      <c r="BU754" s="104"/>
      <c r="BV754" s="202"/>
      <c r="BX754"/>
      <c r="BY754"/>
      <c r="BZ754"/>
      <c r="CA754"/>
      <c r="CB754"/>
      <c r="CD754"/>
      <c r="CO754" s="202">
        <v>753</v>
      </c>
    </row>
    <row r="755" spans="1:93" x14ac:dyDescent="0.25">
      <c r="A755" s="203" t="s">
        <v>1912</v>
      </c>
      <c r="B755" s="204" t="s">
        <v>1918</v>
      </c>
      <c r="C755" s="204" t="s">
        <v>1737</v>
      </c>
      <c r="D755" s="210" t="s">
        <v>1065</v>
      </c>
      <c r="E755" s="204" t="s">
        <v>924</v>
      </c>
      <c r="F755" s="204" t="s">
        <v>745</v>
      </c>
      <c r="G755" s="204" t="s">
        <v>925</v>
      </c>
      <c r="H755" s="204" t="s">
        <v>1711</v>
      </c>
      <c r="I755" s="204" t="s">
        <v>910</v>
      </c>
      <c r="J755" s="204" t="s">
        <v>1010</v>
      </c>
      <c r="K755" s="204" t="s">
        <v>871</v>
      </c>
      <c r="L755" s="204" t="s">
        <v>872</v>
      </c>
      <c r="M755" s="204" t="s">
        <v>213</v>
      </c>
      <c r="N755" s="204" t="s">
        <v>1914</v>
      </c>
      <c r="O755" s="204" t="s">
        <v>928</v>
      </c>
      <c r="P755" s="204" t="s">
        <v>1012</v>
      </c>
      <c r="Q755" s="204" t="s">
        <v>1919</v>
      </c>
      <c r="R755" s="204">
        <v>26.39</v>
      </c>
      <c r="S755" s="204">
        <v>3</v>
      </c>
      <c r="T755" s="204">
        <v>0</v>
      </c>
      <c r="U755" s="204">
        <v>0</v>
      </c>
      <c r="V755" s="204">
        <v>0</v>
      </c>
      <c r="W755" s="204">
        <v>0</v>
      </c>
      <c r="X755" s="204">
        <v>0</v>
      </c>
      <c r="Y755" s="204">
        <v>0</v>
      </c>
      <c r="Z755" s="204">
        <v>26.39</v>
      </c>
      <c r="AA755" s="204">
        <v>3</v>
      </c>
      <c r="AB755" s="204">
        <v>26.39</v>
      </c>
      <c r="AC755" s="204">
        <v>3</v>
      </c>
      <c r="AD755" s="204">
        <v>26.39</v>
      </c>
      <c r="AE755" s="204">
        <v>3</v>
      </c>
      <c r="AF755" s="204">
        <v>26.39</v>
      </c>
      <c r="AG755" s="204">
        <v>3</v>
      </c>
      <c r="AH755" s="204">
        <v>0</v>
      </c>
      <c r="AI755" s="204">
        <v>0</v>
      </c>
      <c r="AJ755" s="204" t="s">
        <v>1013</v>
      </c>
      <c r="AK755" s="204" t="s">
        <v>1095</v>
      </c>
      <c r="AL755" s="204" t="s">
        <v>1096</v>
      </c>
      <c r="AM755" s="204" t="s">
        <v>1916</v>
      </c>
      <c r="AN755" s="204" t="s">
        <v>928</v>
      </c>
      <c r="AO755" s="204" t="s">
        <v>1098</v>
      </c>
      <c r="AP755" s="204" t="s">
        <v>1920</v>
      </c>
      <c r="AQ755" s="204"/>
      <c r="AR755" s="204"/>
      <c r="AS755" s="204"/>
      <c r="AT755" s="204"/>
      <c r="AU755" s="204"/>
      <c r="AV755" s="204"/>
      <c r="AW755" s="204"/>
      <c r="AX755" s="204"/>
      <c r="AY755" s="204" t="str">
        <f t="shared" si="192"/>
        <v>N.P. 8</v>
      </c>
      <c r="AZ755" s="204" t="str">
        <f>IF(COUNTIF(AY:AY,AY755)=1,AY755,IF(AND(COUNTIF(AY:AY,AY755)&gt;1,COUNTIF(AZ$2:AZ754,AY755)&gt;=1),"",AY755))</f>
        <v/>
      </c>
      <c r="BA755" s="204" t="str">
        <v/>
      </c>
      <c r="BB755" s="204" t="str">
        <f>IF(BA755="","",MAX(BB$2:BB754)+1)</f>
        <v/>
      </c>
      <c r="BC755" s="204"/>
      <c r="BD755" s="204"/>
      <c r="BE755" s="204"/>
      <c r="BF755" s="204"/>
      <c r="BG755" s="204"/>
      <c r="BH755" s="204"/>
      <c r="BI755" s="204"/>
      <c r="BJ755" s="204"/>
      <c r="BK755" s="204"/>
      <c r="BL755" s="204"/>
      <c r="BM755" s="204"/>
      <c r="BN755" s="204"/>
      <c r="BO755" s="204"/>
      <c r="BP755" s="204"/>
      <c r="BQ755" s="204"/>
      <c r="BR755" s="204"/>
      <c r="BS755" s="204"/>
      <c r="BT755" s="204"/>
      <c r="BU755" s="104"/>
      <c r="BV755" s="202"/>
      <c r="BX755"/>
      <c r="BY755"/>
      <c r="BZ755"/>
      <c r="CA755"/>
      <c r="CB755"/>
      <c r="CD755"/>
      <c r="CO755" s="202">
        <v>754</v>
      </c>
    </row>
    <row r="756" spans="1:93" x14ac:dyDescent="0.25">
      <c r="A756" s="203" t="s">
        <v>1912</v>
      </c>
      <c r="B756" s="204" t="s">
        <v>1921</v>
      </c>
      <c r="C756" s="204" t="s">
        <v>1922</v>
      </c>
      <c r="D756" s="210" t="s">
        <v>1054</v>
      </c>
      <c r="E756" s="204" t="s">
        <v>924</v>
      </c>
      <c r="F756" s="204" t="s">
        <v>745</v>
      </c>
      <c r="G756" s="204" t="s">
        <v>925</v>
      </c>
      <c r="H756" s="204" t="s">
        <v>1711</v>
      </c>
      <c r="I756" s="204" t="s">
        <v>910</v>
      </c>
      <c r="J756" s="204" t="s">
        <v>1010</v>
      </c>
      <c r="K756" s="204" t="s">
        <v>871</v>
      </c>
      <c r="L756" s="204" t="s">
        <v>872</v>
      </c>
      <c r="M756" s="204" t="s">
        <v>213</v>
      </c>
      <c r="N756" s="204" t="s">
        <v>1914</v>
      </c>
      <c r="O756" s="204" t="s">
        <v>928</v>
      </c>
      <c r="P756" s="204" t="s">
        <v>1012</v>
      </c>
      <c r="Q756" s="204" t="s">
        <v>1923</v>
      </c>
      <c r="R756" s="204">
        <v>26.39</v>
      </c>
      <c r="S756" s="204">
        <v>3</v>
      </c>
      <c r="T756" s="204">
        <v>0</v>
      </c>
      <c r="U756" s="204">
        <v>0</v>
      </c>
      <c r="V756" s="204">
        <v>0</v>
      </c>
      <c r="W756" s="204">
        <v>0</v>
      </c>
      <c r="X756" s="204">
        <v>0</v>
      </c>
      <c r="Y756" s="204">
        <v>0</v>
      </c>
      <c r="Z756" s="204">
        <v>26.39</v>
      </c>
      <c r="AA756" s="204">
        <v>3</v>
      </c>
      <c r="AB756" s="204">
        <v>26.39</v>
      </c>
      <c r="AC756" s="204">
        <v>3</v>
      </c>
      <c r="AD756" s="204">
        <v>26.39</v>
      </c>
      <c r="AE756" s="204">
        <v>3</v>
      </c>
      <c r="AF756" s="204">
        <v>26.39</v>
      </c>
      <c r="AG756" s="204">
        <v>3</v>
      </c>
      <c r="AH756" s="204">
        <v>0</v>
      </c>
      <c r="AI756" s="204">
        <v>0</v>
      </c>
      <c r="AJ756" s="204" t="s">
        <v>1013</v>
      </c>
      <c r="AK756" s="204" t="s">
        <v>1095</v>
      </c>
      <c r="AL756" s="204" t="s">
        <v>1096</v>
      </c>
      <c r="AM756" s="204" t="s">
        <v>1916</v>
      </c>
      <c r="AN756" s="204" t="s">
        <v>928</v>
      </c>
      <c r="AO756" s="204" t="s">
        <v>1098</v>
      </c>
      <c r="AP756" s="204" t="s">
        <v>1924</v>
      </c>
      <c r="AQ756" s="204"/>
      <c r="AR756" s="204"/>
      <c r="AS756" s="204"/>
      <c r="AT756" s="204"/>
      <c r="AU756" s="204"/>
      <c r="AV756" s="204"/>
      <c r="AW756" s="204"/>
      <c r="AX756" s="204"/>
      <c r="AY756" s="204" t="str">
        <f t="shared" si="192"/>
        <v>N.P. 8</v>
      </c>
      <c r="AZ756" s="204" t="str">
        <f>IF(COUNTIF(AY:AY,AY756)=1,AY756,IF(AND(COUNTIF(AY:AY,AY756)&gt;1,COUNTIF(AZ$2:AZ755,AY756)&gt;=1),"",AY756))</f>
        <v/>
      </c>
      <c r="BA756" s="204" t="str">
        <v/>
      </c>
      <c r="BB756" s="204" t="str">
        <f>IF(BA756="","",MAX(BB$2:BB755)+1)</f>
        <v/>
      </c>
      <c r="BC756" s="204"/>
      <c r="BD756" s="204"/>
      <c r="BE756" s="204"/>
      <c r="BF756" s="204"/>
      <c r="BG756" s="204"/>
      <c r="BH756" s="204"/>
      <c r="BI756" s="204"/>
      <c r="BJ756" s="204"/>
      <c r="BK756" s="204"/>
      <c r="BL756" s="204"/>
      <c r="BM756" s="204"/>
      <c r="BN756" s="204"/>
      <c r="BO756" s="204"/>
      <c r="BP756" s="204"/>
      <c r="BQ756" s="204"/>
      <c r="BR756" s="204"/>
      <c r="BS756" s="204"/>
      <c r="BT756" s="204"/>
      <c r="BU756" s="104"/>
      <c r="BV756" s="202"/>
      <c r="BX756"/>
      <c r="BY756"/>
      <c r="BZ756"/>
      <c r="CA756"/>
      <c r="CB756"/>
      <c r="CD756"/>
      <c r="CO756" s="202">
        <v>755</v>
      </c>
    </row>
    <row r="757" spans="1:93" x14ac:dyDescent="0.25">
      <c r="A757" s="203" t="s">
        <v>1125</v>
      </c>
      <c r="B757" s="204" t="s">
        <v>1126</v>
      </c>
      <c r="C757" s="204" t="s">
        <v>1127</v>
      </c>
      <c r="D757" s="210" t="s">
        <v>1033</v>
      </c>
      <c r="E757" s="204" t="s">
        <v>906</v>
      </c>
      <c r="F757" s="204" t="s">
        <v>207</v>
      </c>
      <c r="G757" s="204" t="s">
        <v>1128</v>
      </c>
      <c r="H757" s="204" t="s">
        <v>1129</v>
      </c>
      <c r="I757" s="204" t="s">
        <v>1116</v>
      </c>
      <c r="J757" s="204" t="s">
        <v>1130</v>
      </c>
      <c r="K757" s="204" t="s">
        <v>875</v>
      </c>
      <c r="L757" s="204" t="s">
        <v>876</v>
      </c>
      <c r="M757" s="204" t="s">
        <v>213</v>
      </c>
      <c r="N757" s="204" t="s">
        <v>936</v>
      </c>
      <c r="O757" s="204" t="s">
        <v>918</v>
      </c>
      <c r="P757" s="204" t="s">
        <v>859</v>
      </c>
      <c r="Q757" s="204" t="s">
        <v>1131</v>
      </c>
      <c r="R757" s="204">
        <v>0</v>
      </c>
      <c r="S757" s="204">
        <v>0</v>
      </c>
      <c r="T757" s="204">
        <v>0</v>
      </c>
      <c r="U757" s="204">
        <v>0</v>
      </c>
      <c r="V757" s="204">
        <v>0</v>
      </c>
      <c r="W757" s="204">
        <v>0</v>
      </c>
      <c r="X757" s="204">
        <v>0</v>
      </c>
      <c r="Y757" s="204">
        <v>0</v>
      </c>
      <c r="Z757" s="204">
        <v>0</v>
      </c>
      <c r="AA757" s="204">
        <v>0</v>
      </c>
      <c r="AB757" s="204">
        <v>0</v>
      </c>
      <c r="AC757" s="204">
        <v>0</v>
      </c>
      <c r="AD757" s="204">
        <v>0</v>
      </c>
      <c r="AE757" s="204">
        <v>0</v>
      </c>
      <c r="AF757" s="204">
        <v>0</v>
      </c>
      <c r="AG757" s="204">
        <v>0</v>
      </c>
      <c r="AH757" s="204">
        <v>0</v>
      </c>
      <c r="AI757" s="204">
        <v>0</v>
      </c>
      <c r="AJ757" s="204" t="s">
        <v>871</v>
      </c>
      <c r="AK757" s="204" t="s">
        <v>1044</v>
      </c>
      <c r="AL757" s="204" t="s">
        <v>213</v>
      </c>
      <c r="AM757" s="204" t="s">
        <v>851</v>
      </c>
      <c r="AN757" s="204" t="s">
        <v>918</v>
      </c>
      <c r="AO757" s="204" t="s">
        <v>859</v>
      </c>
      <c r="AP757" s="204" t="s">
        <v>1132</v>
      </c>
      <c r="AQ757" s="204" t="s">
        <v>875</v>
      </c>
      <c r="AR757" s="204" t="s">
        <v>1133</v>
      </c>
      <c r="AS757" s="204" t="s">
        <v>213</v>
      </c>
      <c r="AT757" s="204" t="s">
        <v>851</v>
      </c>
      <c r="AU757" s="204" t="s">
        <v>918</v>
      </c>
      <c r="AV757" s="204" t="s">
        <v>859</v>
      </c>
      <c r="AW757" s="204" t="s">
        <v>1132</v>
      </c>
      <c r="AX757" s="204"/>
      <c r="AY757" s="204" t="str">
        <f t="shared" si="192"/>
        <v>NAFPENZAL T</v>
      </c>
      <c r="AZ757" s="204" t="str">
        <f>IF(COUNTIF(AY:AY,AY757)=1,AY757,IF(AND(COUNTIF(AY:AY,AY757)&gt;1,COUNTIF(AZ$2:AZ756,AY757)&gt;=1),"",AY757))</f>
        <v>NAFPENZAL T</v>
      </c>
      <c r="BA757" s="204" t="str">
        <v/>
      </c>
      <c r="BB757" s="204" t="str">
        <f>IF(BA757="","",MAX(BB$2:BB756)+1)</f>
        <v/>
      </c>
      <c r="BC757" s="204"/>
      <c r="BD757" s="204"/>
      <c r="BE757" s="204"/>
      <c r="BF757" s="204"/>
      <c r="BG757" s="204"/>
      <c r="BH757" s="204"/>
      <c r="BI757" s="204"/>
      <c r="BJ757" s="204"/>
      <c r="BK757" s="204"/>
      <c r="BL757" s="204"/>
      <c r="BM757" s="204"/>
      <c r="BN757" s="204"/>
      <c r="BO757" s="204"/>
      <c r="BP757" s="204"/>
      <c r="BQ757" s="204"/>
      <c r="BR757" s="204"/>
      <c r="BS757" s="204"/>
      <c r="BT757" s="204"/>
      <c r="BU757" s="104"/>
      <c r="BV757" s="202"/>
      <c r="BX757"/>
      <c r="BY757"/>
      <c r="BZ757"/>
      <c r="CA757"/>
      <c r="CB757"/>
      <c r="CD757"/>
      <c r="CO757" s="202">
        <v>756</v>
      </c>
    </row>
    <row r="758" spans="1:93" x14ac:dyDescent="0.25">
      <c r="A758" s="203" t="s">
        <v>1125</v>
      </c>
      <c r="B758" s="204" t="s">
        <v>1134</v>
      </c>
      <c r="C758" s="204" t="s">
        <v>1135</v>
      </c>
      <c r="D758" s="210" t="s">
        <v>966</v>
      </c>
      <c r="E758" s="204" t="s">
        <v>906</v>
      </c>
      <c r="F758" s="204" t="s">
        <v>207</v>
      </c>
      <c r="G758" s="204" t="s">
        <v>1128</v>
      </c>
      <c r="H758" s="204" t="s">
        <v>1129</v>
      </c>
      <c r="I758" s="204" t="s">
        <v>1116</v>
      </c>
      <c r="J758" s="204" t="s">
        <v>1130</v>
      </c>
      <c r="K758" s="204" t="s">
        <v>875</v>
      </c>
      <c r="L758" s="204" t="s">
        <v>876</v>
      </c>
      <c r="M758" s="204" t="s">
        <v>213</v>
      </c>
      <c r="N758" s="204" t="s">
        <v>936</v>
      </c>
      <c r="O758" s="204" t="s">
        <v>918</v>
      </c>
      <c r="P758" s="204" t="s">
        <v>859</v>
      </c>
      <c r="Q758" s="204" t="s">
        <v>1136</v>
      </c>
      <c r="R758" s="204">
        <v>0</v>
      </c>
      <c r="S758" s="204">
        <v>0</v>
      </c>
      <c r="T758" s="204">
        <v>0</v>
      </c>
      <c r="U758" s="204">
        <v>0</v>
      </c>
      <c r="V758" s="204">
        <v>0</v>
      </c>
      <c r="W758" s="204">
        <v>0</v>
      </c>
      <c r="X758" s="204">
        <v>0</v>
      </c>
      <c r="Y758" s="204">
        <v>0</v>
      </c>
      <c r="Z758" s="204">
        <v>0</v>
      </c>
      <c r="AA758" s="204">
        <v>0</v>
      </c>
      <c r="AB758" s="204">
        <v>0</v>
      </c>
      <c r="AC758" s="204">
        <v>0</v>
      </c>
      <c r="AD758" s="204">
        <v>0</v>
      </c>
      <c r="AE758" s="204">
        <v>0</v>
      </c>
      <c r="AF758" s="204">
        <v>0</v>
      </c>
      <c r="AG758" s="204">
        <v>0</v>
      </c>
      <c r="AH758" s="204">
        <v>0</v>
      </c>
      <c r="AI758" s="204">
        <v>0</v>
      </c>
      <c r="AJ758" s="204" t="s">
        <v>871</v>
      </c>
      <c r="AK758" s="204" t="s">
        <v>1044</v>
      </c>
      <c r="AL758" s="204" t="s">
        <v>213</v>
      </c>
      <c r="AM758" s="204" t="s">
        <v>851</v>
      </c>
      <c r="AN758" s="204" t="s">
        <v>918</v>
      </c>
      <c r="AO758" s="204" t="s">
        <v>859</v>
      </c>
      <c r="AP758" s="204" t="s">
        <v>1137</v>
      </c>
      <c r="AQ758" s="204" t="s">
        <v>875</v>
      </c>
      <c r="AR758" s="204" t="s">
        <v>1133</v>
      </c>
      <c r="AS758" s="204" t="s">
        <v>213</v>
      </c>
      <c r="AT758" s="204" t="s">
        <v>851</v>
      </c>
      <c r="AU758" s="204" t="s">
        <v>918</v>
      </c>
      <c r="AV758" s="204" t="s">
        <v>859</v>
      </c>
      <c r="AW758" s="204" t="s">
        <v>1137</v>
      </c>
      <c r="AX758" s="204"/>
      <c r="AY758" s="204" t="str">
        <f t="shared" si="192"/>
        <v>NAFPENZAL T</v>
      </c>
      <c r="AZ758" s="204" t="str">
        <f>IF(COUNTIF(AY:AY,AY758)=1,AY758,IF(AND(COUNTIF(AY:AY,AY758)&gt;1,COUNTIF(AZ$2:AZ757,AY758)&gt;=1),"",AY758))</f>
        <v/>
      </c>
      <c r="BA758" s="204" t="str">
        <v/>
      </c>
      <c r="BB758" s="204" t="str">
        <f>IF(BA758="","",MAX(BB$2:BB757)+1)</f>
        <v/>
      </c>
      <c r="BC758" s="204"/>
      <c r="BD758" s="204"/>
      <c r="BE758" s="204"/>
      <c r="BF758" s="204"/>
      <c r="BG758" s="204"/>
      <c r="BH758" s="204"/>
      <c r="BI758" s="204"/>
      <c r="BJ758" s="204"/>
      <c r="BK758" s="204"/>
      <c r="BL758" s="204"/>
      <c r="BM758" s="204"/>
      <c r="BN758" s="204"/>
      <c r="BO758" s="204"/>
      <c r="BP758" s="204"/>
      <c r="BQ758" s="204"/>
      <c r="BR758" s="204"/>
      <c r="BS758" s="204"/>
      <c r="BT758" s="204"/>
      <c r="BU758" s="104"/>
      <c r="BV758" s="202"/>
      <c r="BX758"/>
      <c r="BY758"/>
      <c r="BZ758"/>
      <c r="CA758"/>
      <c r="CB758"/>
      <c r="CD758"/>
      <c r="CO758" s="202">
        <v>757</v>
      </c>
    </row>
    <row r="759" spans="1:93" x14ac:dyDescent="0.25">
      <c r="A759" s="203" t="s">
        <v>3236</v>
      </c>
      <c r="B759" s="204" t="s">
        <v>3237</v>
      </c>
      <c r="C759" s="204" t="s">
        <v>1494</v>
      </c>
      <c r="D759" s="210" t="s">
        <v>868</v>
      </c>
      <c r="E759" s="204" t="s">
        <v>852</v>
      </c>
      <c r="F759" s="204" t="s">
        <v>457</v>
      </c>
      <c r="G759" s="204" t="s">
        <v>853</v>
      </c>
      <c r="H759" s="204" t="s">
        <v>1326</v>
      </c>
      <c r="I759" s="204" t="s">
        <v>853</v>
      </c>
      <c r="J759" s="204" t="s">
        <v>2344</v>
      </c>
      <c r="K759" s="204" t="s">
        <v>2344</v>
      </c>
      <c r="L759" s="204" t="s">
        <v>2629</v>
      </c>
      <c r="M759" s="204" t="s">
        <v>213</v>
      </c>
      <c r="N759" s="204" t="s">
        <v>851</v>
      </c>
      <c r="O759" s="204" t="s">
        <v>858</v>
      </c>
      <c r="P759" s="204" t="s">
        <v>859</v>
      </c>
      <c r="Q759" s="204" t="s">
        <v>983</v>
      </c>
      <c r="R759" s="204">
        <v>0</v>
      </c>
      <c r="S759" s="204">
        <v>0</v>
      </c>
      <c r="T759" s="204">
        <v>0</v>
      </c>
      <c r="U759" s="204">
        <v>0</v>
      </c>
      <c r="V759" s="204">
        <v>0</v>
      </c>
      <c r="W759" s="204">
        <v>0</v>
      </c>
      <c r="X759" s="204">
        <v>0</v>
      </c>
      <c r="Y759" s="204">
        <v>0</v>
      </c>
      <c r="Z759" s="204">
        <v>0</v>
      </c>
      <c r="AA759" s="204">
        <v>0</v>
      </c>
      <c r="AB759" s="204">
        <v>0</v>
      </c>
      <c r="AC759" s="204">
        <v>0</v>
      </c>
      <c r="AD759" s="204">
        <v>5</v>
      </c>
      <c r="AE759" s="204">
        <v>1</v>
      </c>
      <c r="AF759" s="204">
        <v>0</v>
      </c>
      <c r="AG759" s="204">
        <v>0</v>
      </c>
      <c r="AH759" s="204">
        <v>0</v>
      </c>
      <c r="AI759" s="204">
        <v>0</v>
      </c>
      <c r="AJ759" s="204"/>
      <c r="AK759" s="204"/>
      <c r="AL759" s="204"/>
      <c r="AM759" s="204"/>
      <c r="AN759" s="204"/>
      <c r="AO759" s="204"/>
      <c r="AP759" s="204"/>
      <c r="AQ759" s="204"/>
      <c r="AR759" s="204"/>
      <c r="AS759" s="204"/>
      <c r="AT759" s="204"/>
      <c r="AU759" s="204"/>
      <c r="AV759" s="204"/>
      <c r="AW759" s="204"/>
      <c r="AX759" s="204"/>
      <c r="AY759" s="204" t="str">
        <f t="shared" si="192"/>
        <v>NAXCEL 100 MG/ML SUSPENSION INJECTABLE POUR PORCINS</v>
      </c>
      <c r="AZ759" s="204" t="str">
        <f>IF(COUNTIF(AY:AY,AY759)=1,AY759,IF(AND(COUNTIF(AY:AY,AY759)&gt;1,COUNTIF(AZ$2:AZ758,AY759)&gt;=1),"",AY759))</f>
        <v>NAXCEL 100 MG/ML SUSPENSION INJECTABLE POUR PORCINS</v>
      </c>
      <c r="BA759" s="204" t="str">
        <v/>
      </c>
      <c r="BB759" s="204" t="str">
        <f>IF(BA759="","",MAX(BB$2:BB758)+1)</f>
        <v/>
      </c>
      <c r="BC759" s="204"/>
      <c r="BD759" s="204"/>
      <c r="BE759" s="204"/>
      <c r="BF759" s="204"/>
      <c r="BG759" s="204"/>
      <c r="BH759" s="204"/>
      <c r="BI759" s="204"/>
      <c r="BJ759" s="204"/>
      <c r="BK759" s="204"/>
      <c r="BL759" s="204"/>
      <c r="BM759" s="204"/>
      <c r="BN759" s="204"/>
      <c r="BO759" s="204"/>
      <c r="BP759" s="204"/>
      <c r="BQ759" s="204"/>
      <c r="BR759" s="204"/>
      <c r="BS759" s="204"/>
      <c r="BT759" s="204"/>
      <c r="BU759" s="104"/>
      <c r="BV759" s="202"/>
      <c r="BX759"/>
      <c r="BY759"/>
      <c r="BZ759"/>
      <c r="CA759"/>
      <c r="CB759"/>
      <c r="CD759"/>
      <c r="CO759" s="202">
        <v>758</v>
      </c>
    </row>
    <row r="760" spans="1:93" x14ac:dyDescent="0.25">
      <c r="A760" s="203" t="s">
        <v>3236</v>
      </c>
      <c r="B760" s="204" t="s">
        <v>3238</v>
      </c>
      <c r="C760" s="204" t="s">
        <v>1611</v>
      </c>
      <c r="D760" s="210" t="s">
        <v>851</v>
      </c>
      <c r="E760" s="204" t="s">
        <v>852</v>
      </c>
      <c r="F760" s="204" t="s">
        <v>457</v>
      </c>
      <c r="G760" s="204" t="s">
        <v>853</v>
      </c>
      <c r="H760" s="204" t="s">
        <v>1326</v>
      </c>
      <c r="I760" s="204" t="s">
        <v>853</v>
      </c>
      <c r="J760" s="204" t="s">
        <v>2344</v>
      </c>
      <c r="K760" s="204" t="s">
        <v>2344</v>
      </c>
      <c r="L760" s="204" t="s">
        <v>2629</v>
      </c>
      <c r="M760" s="204" t="s">
        <v>213</v>
      </c>
      <c r="N760" s="204" t="s">
        <v>851</v>
      </c>
      <c r="O760" s="204" t="s">
        <v>858</v>
      </c>
      <c r="P760" s="204" t="s">
        <v>859</v>
      </c>
      <c r="Q760" s="204" t="s">
        <v>947</v>
      </c>
      <c r="R760" s="204">
        <v>0</v>
      </c>
      <c r="S760" s="204">
        <v>0</v>
      </c>
      <c r="T760" s="204">
        <v>0</v>
      </c>
      <c r="U760" s="204">
        <v>0</v>
      </c>
      <c r="V760" s="204">
        <v>0</v>
      </c>
      <c r="W760" s="204">
        <v>0</v>
      </c>
      <c r="X760" s="204">
        <v>0</v>
      </c>
      <c r="Y760" s="204">
        <v>0</v>
      </c>
      <c r="Z760" s="204">
        <v>0</v>
      </c>
      <c r="AA760" s="204">
        <v>0</v>
      </c>
      <c r="AB760" s="204">
        <v>0</v>
      </c>
      <c r="AC760" s="204">
        <v>0</v>
      </c>
      <c r="AD760" s="204">
        <v>5</v>
      </c>
      <c r="AE760" s="204">
        <v>1</v>
      </c>
      <c r="AF760" s="204">
        <v>0</v>
      </c>
      <c r="AG760" s="204">
        <v>0</v>
      </c>
      <c r="AH760" s="204">
        <v>0</v>
      </c>
      <c r="AI760" s="204">
        <v>0</v>
      </c>
      <c r="AJ760" s="204"/>
      <c r="AK760" s="204"/>
      <c r="AL760" s="204"/>
      <c r="AM760" s="204"/>
      <c r="AN760" s="204"/>
      <c r="AO760" s="204"/>
      <c r="AP760" s="204"/>
      <c r="AQ760" s="204"/>
      <c r="AR760" s="204"/>
      <c r="AS760" s="204"/>
      <c r="AT760" s="204"/>
      <c r="AU760" s="204"/>
      <c r="AV760" s="204"/>
      <c r="AW760" s="204"/>
      <c r="AX760" s="204"/>
      <c r="AY760" s="204" t="str">
        <f t="shared" si="192"/>
        <v>NAXCEL 100 MG/ML SUSPENSION INJECTABLE POUR PORCINS</v>
      </c>
      <c r="AZ760" s="204" t="str">
        <f>IF(COUNTIF(AY:AY,AY760)=1,AY760,IF(AND(COUNTIF(AY:AY,AY760)&gt;1,COUNTIF(AZ$2:AZ759,AY760)&gt;=1),"",AY760))</f>
        <v/>
      </c>
      <c r="BA760" s="204" t="str">
        <v/>
      </c>
      <c r="BB760" s="204" t="str">
        <f>IF(BA760="","",MAX(BB$2:BB759)+1)</f>
        <v/>
      </c>
      <c r="BC760" s="204"/>
      <c r="BD760" s="204"/>
      <c r="BE760" s="204"/>
      <c r="BF760" s="204"/>
      <c r="BG760" s="204"/>
      <c r="BH760" s="204"/>
      <c r="BI760" s="204"/>
      <c r="BJ760" s="204"/>
      <c r="BK760" s="204"/>
      <c r="BL760" s="204"/>
      <c r="BM760" s="204"/>
      <c r="BN760" s="204"/>
      <c r="BO760" s="204"/>
      <c r="BP760" s="204"/>
      <c r="BQ760" s="204"/>
      <c r="BR760" s="204"/>
      <c r="BS760" s="204"/>
      <c r="BT760" s="204"/>
      <c r="BU760" s="104"/>
      <c r="BV760" s="202"/>
      <c r="BX760"/>
      <c r="BY760"/>
      <c r="BZ760"/>
      <c r="CA760"/>
      <c r="CB760"/>
      <c r="CD760"/>
      <c r="CO760" s="202">
        <v>759</v>
      </c>
    </row>
    <row r="761" spans="1:93" x14ac:dyDescent="0.25">
      <c r="A761" s="203" t="s">
        <v>3739</v>
      </c>
      <c r="B761" s="204" t="s">
        <v>3740</v>
      </c>
      <c r="C761" s="204" t="s">
        <v>1611</v>
      </c>
      <c r="D761" s="210" t="s">
        <v>851</v>
      </c>
      <c r="E761" s="204" t="s">
        <v>852</v>
      </c>
      <c r="F761" s="204" t="s">
        <v>458</v>
      </c>
      <c r="G761" s="204" t="s">
        <v>853</v>
      </c>
      <c r="H761" s="204" t="s">
        <v>890</v>
      </c>
      <c r="I761" s="204" t="s">
        <v>853</v>
      </c>
      <c r="J761" s="204" t="s">
        <v>2344</v>
      </c>
      <c r="K761" s="204" t="s">
        <v>2344</v>
      </c>
      <c r="L761" s="204" t="s">
        <v>2629</v>
      </c>
      <c r="M761" s="204" t="s">
        <v>213</v>
      </c>
      <c r="N761" s="204" t="s">
        <v>959</v>
      </c>
      <c r="O761" s="204" t="s">
        <v>858</v>
      </c>
      <c r="P761" s="204" t="s">
        <v>859</v>
      </c>
      <c r="Q761" s="204" t="s">
        <v>966</v>
      </c>
      <c r="R761" s="204">
        <v>6.6</v>
      </c>
      <c r="S761" s="204">
        <v>1</v>
      </c>
      <c r="T761" s="204">
        <v>0</v>
      </c>
      <c r="U761" s="204">
        <v>0</v>
      </c>
      <c r="V761" s="204">
        <v>0</v>
      </c>
      <c r="W761" s="204">
        <v>0</v>
      </c>
      <c r="X761" s="204">
        <v>0</v>
      </c>
      <c r="Y761" s="204">
        <v>0</v>
      </c>
      <c r="Z761" s="204">
        <v>0</v>
      </c>
      <c r="AA761" s="204">
        <v>0</v>
      </c>
      <c r="AB761" s="204">
        <v>0</v>
      </c>
      <c r="AC761" s="204">
        <v>0</v>
      </c>
      <c r="AD761" s="204">
        <v>0</v>
      </c>
      <c r="AE761" s="204">
        <v>0</v>
      </c>
      <c r="AF761" s="204">
        <v>0</v>
      </c>
      <c r="AG761" s="204">
        <v>0</v>
      </c>
      <c r="AH761" s="204">
        <v>0</v>
      </c>
      <c r="AI761" s="204">
        <v>0</v>
      </c>
      <c r="AJ761" s="204"/>
      <c r="AK761" s="204"/>
      <c r="AL761" s="204"/>
      <c r="AM761" s="204"/>
      <c r="AN761" s="204"/>
      <c r="AO761" s="204"/>
      <c r="AP761" s="204"/>
      <c r="AQ761" s="204"/>
      <c r="AR761" s="204"/>
      <c r="AS761" s="204"/>
      <c r="AT761" s="204"/>
      <c r="AU761" s="204"/>
      <c r="AV761" s="204"/>
      <c r="AW761" s="204"/>
      <c r="AX761" s="204"/>
      <c r="AY761" s="204" t="str">
        <f t="shared" si="192"/>
        <v>NAXCEL 200 MG/ML SUSPENSION INJECTABLE POUR BOVINS</v>
      </c>
      <c r="AZ761" s="204" t="str">
        <f>IF(COUNTIF(AY:AY,AY761)=1,AY761,IF(AND(COUNTIF(AY:AY,AY761)&gt;1,COUNTIF(AZ$2:AZ760,AY761)&gt;=1),"",AY761))</f>
        <v>NAXCEL 200 MG/ML SUSPENSION INJECTABLE POUR BOVINS</v>
      </c>
      <c r="BA761" s="204" t="str">
        <v/>
      </c>
      <c r="BB761" s="204" t="str">
        <f>IF(BA761="","",MAX(BB$2:BB760)+1)</f>
        <v/>
      </c>
      <c r="BC761" s="204"/>
      <c r="BD761" s="204"/>
      <c r="BE761" s="204"/>
      <c r="BF761" s="204"/>
      <c r="BG761" s="204"/>
      <c r="BH761" s="204"/>
      <c r="BI761" s="204"/>
      <c r="BJ761" s="204"/>
      <c r="BK761" s="204"/>
      <c r="BL761" s="204"/>
      <c r="BM761" s="204"/>
      <c r="BN761" s="204"/>
      <c r="BO761" s="204"/>
      <c r="BP761" s="204"/>
      <c r="BQ761" s="204"/>
      <c r="BR761" s="204"/>
      <c r="BS761" s="204"/>
      <c r="BT761" s="204"/>
      <c r="BU761" s="104"/>
      <c r="BV761" s="202"/>
      <c r="BX761"/>
      <c r="BY761"/>
      <c r="BZ761"/>
      <c r="CA761"/>
      <c r="CB761"/>
      <c r="CD761"/>
      <c r="CO761" s="202">
        <v>760</v>
      </c>
    </row>
    <row r="762" spans="1:93" x14ac:dyDescent="0.25">
      <c r="A762" s="203" t="s">
        <v>2462</v>
      </c>
      <c r="B762" s="204" t="s">
        <v>2463</v>
      </c>
      <c r="C762" s="204" t="s">
        <v>2464</v>
      </c>
      <c r="D762" s="210" t="s">
        <v>859</v>
      </c>
      <c r="E762" s="204" t="s">
        <v>906</v>
      </c>
      <c r="F762" s="204" t="s">
        <v>746</v>
      </c>
      <c r="G762" s="204" t="s">
        <v>1084</v>
      </c>
      <c r="H762" s="204" t="s">
        <v>2465</v>
      </c>
      <c r="I762" s="204" t="s">
        <v>976</v>
      </c>
      <c r="J762" s="204" t="s">
        <v>1901</v>
      </c>
      <c r="K762" s="204" t="s">
        <v>1901</v>
      </c>
      <c r="L762" s="204" t="s">
        <v>2466</v>
      </c>
      <c r="M762" s="204" t="s">
        <v>213</v>
      </c>
      <c r="N762" s="204" t="s">
        <v>2467</v>
      </c>
      <c r="O762" s="204" t="s">
        <v>918</v>
      </c>
      <c r="P762" s="204" t="s">
        <v>859</v>
      </c>
      <c r="Q762" s="204" t="s">
        <v>2251</v>
      </c>
      <c r="R762" s="204">
        <v>0</v>
      </c>
      <c r="S762" s="204">
        <v>0</v>
      </c>
      <c r="T762" s="204">
        <v>0</v>
      </c>
      <c r="U762" s="204">
        <v>0</v>
      </c>
      <c r="V762" s="204">
        <v>0</v>
      </c>
      <c r="W762" s="204">
        <v>0</v>
      </c>
      <c r="X762" s="204">
        <v>0</v>
      </c>
      <c r="Y762" s="204">
        <v>0</v>
      </c>
      <c r="Z762" s="204">
        <v>0</v>
      </c>
      <c r="AA762" s="204">
        <v>0</v>
      </c>
      <c r="AB762" s="204">
        <v>0</v>
      </c>
      <c r="AC762" s="204">
        <v>0</v>
      </c>
      <c r="AD762" s="204">
        <v>0</v>
      </c>
      <c r="AE762" s="204">
        <v>0</v>
      </c>
      <c r="AF762" s="204">
        <v>0</v>
      </c>
      <c r="AG762" s="204">
        <v>0</v>
      </c>
      <c r="AH762" s="204">
        <v>0</v>
      </c>
      <c r="AI762" s="204">
        <v>0</v>
      </c>
      <c r="AJ762" s="204"/>
      <c r="AK762" s="204"/>
      <c r="AL762" s="204"/>
      <c r="AM762" s="204"/>
      <c r="AN762" s="204"/>
      <c r="AO762" s="204"/>
      <c r="AP762" s="204"/>
      <c r="AQ762" s="204"/>
      <c r="AR762" s="204"/>
      <c r="AS762" s="204"/>
      <c r="AT762" s="204"/>
      <c r="AU762" s="204"/>
      <c r="AV762" s="204"/>
      <c r="AW762" s="204"/>
      <c r="AX762" s="204"/>
      <c r="AY762" s="204" t="str">
        <f t="shared" si="192"/>
        <v>NEGEROL AEROSOL</v>
      </c>
      <c r="AZ762" s="204" t="str">
        <f>IF(COUNTIF(AY:AY,AY762)=1,AY762,IF(AND(COUNTIF(AY:AY,AY762)&gt;1,COUNTIF(AZ$2:AZ761,AY762)&gt;=1),"",AY762))</f>
        <v>NEGEROL AEROSOL</v>
      </c>
      <c r="BA762" s="204" t="str">
        <v/>
      </c>
      <c r="BB762" s="204" t="str">
        <f>IF(BA762="","",MAX(BB$2:BB761)+1)</f>
        <v/>
      </c>
      <c r="BC762" s="204"/>
      <c r="BD762" s="204"/>
      <c r="BE762" s="204"/>
      <c r="BF762" s="204"/>
      <c r="BG762" s="204"/>
      <c r="BH762" s="204"/>
      <c r="BI762" s="204"/>
      <c r="BJ762" s="204"/>
      <c r="BK762" s="204"/>
      <c r="BL762" s="204"/>
      <c r="BM762" s="204"/>
      <c r="BN762" s="204"/>
      <c r="BO762" s="204"/>
      <c r="BP762" s="204"/>
      <c r="BQ762" s="204"/>
      <c r="BR762" s="204"/>
      <c r="BS762" s="204"/>
      <c r="BT762" s="204"/>
      <c r="BU762" s="104"/>
      <c r="BV762" s="202"/>
      <c r="BX762"/>
      <c r="BY762"/>
      <c r="BZ762"/>
      <c r="CA762"/>
      <c r="CB762"/>
      <c r="CD762"/>
      <c r="CO762" s="202">
        <v>761</v>
      </c>
    </row>
    <row r="763" spans="1:93" x14ac:dyDescent="0.25">
      <c r="A763" s="203" t="s">
        <v>3097</v>
      </c>
      <c r="B763" s="204" t="s">
        <v>3098</v>
      </c>
      <c r="C763" s="204" t="s">
        <v>989</v>
      </c>
      <c r="D763" s="210" t="s">
        <v>923</v>
      </c>
      <c r="E763" s="204" t="s">
        <v>924</v>
      </c>
      <c r="F763" s="204" t="s">
        <v>459</v>
      </c>
      <c r="G763" s="204" t="s">
        <v>925</v>
      </c>
      <c r="H763" s="204" t="s">
        <v>1740</v>
      </c>
      <c r="I763" s="204" t="s">
        <v>910</v>
      </c>
      <c r="J763" s="204" t="s">
        <v>871</v>
      </c>
      <c r="K763" s="204" t="s">
        <v>871</v>
      </c>
      <c r="L763" s="204" t="s">
        <v>872</v>
      </c>
      <c r="M763" s="204" t="s">
        <v>213</v>
      </c>
      <c r="N763" s="204" t="s">
        <v>1004</v>
      </c>
      <c r="O763" s="204" t="s">
        <v>992</v>
      </c>
      <c r="P763" s="204" t="s">
        <v>859</v>
      </c>
      <c r="Q763" s="204" t="s">
        <v>1004</v>
      </c>
      <c r="R763" s="204">
        <v>30</v>
      </c>
      <c r="S763" s="204">
        <v>5</v>
      </c>
      <c r="T763" s="204">
        <v>0</v>
      </c>
      <c r="U763" s="204">
        <v>0</v>
      </c>
      <c r="V763" s="204">
        <v>0</v>
      </c>
      <c r="W763" s="204">
        <v>0</v>
      </c>
      <c r="X763" s="204">
        <v>0</v>
      </c>
      <c r="Y763" s="204">
        <v>0</v>
      </c>
      <c r="Z763" s="204">
        <v>30</v>
      </c>
      <c r="AA763" s="204">
        <v>5</v>
      </c>
      <c r="AB763" s="204">
        <v>30</v>
      </c>
      <c r="AC763" s="204">
        <v>5</v>
      </c>
      <c r="AD763" s="204">
        <v>30</v>
      </c>
      <c r="AE763" s="204">
        <v>5</v>
      </c>
      <c r="AF763" s="204">
        <v>30</v>
      </c>
      <c r="AG763" s="204">
        <v>5</v>
      </c>
      <c r="AH763" s="204">
        <v>0</v>
      </c>
      <c r="AI763" s="204">
        <v>0</v>
      </c>
      <c r="AJ763" s="204"/>
      <c r="AK763" s="204"/>
      <c r="AL763" s="204"/>
      <c r="AM763" s="204"/>
      <c r="AN763" s="204"/>
      <c r="AO763" s="204"/>
      <c r="AP763" s="204"/>
      <c r="AQ763" s="204"/>
      <c r="AR763" s="204"/>
      <c r="AS763" s="204"/>
      <c r="AT763" s="204"/>
      <c r="AU763" s="204"/>
      <c r="AV763" s="204"/>
      <c r="AW763" s="204"/>
      <c r="AX763" s="204"/>
      <c r="AY763" s="204" t="str">
        <f t="shared" si="192"/>
        <v>NEO 50 FRANVET</v>
      </c>
      <c r="AZ763" s="204" t="str">
        <f>IF(COUNTIF(AY:AY,AY763)=1,AY763,IF(AND(COUNTIF(AY:AY,AY763)&gt;1,COUNTIF(AZ$2:AZ762,AY763)&gt;=1),"",AY763))</f>
        <v>NEO 50 FRANVET</v>
      </c>
      <c r="BA763" s="204" t="str">
        <v/>
      </c>
      <c r="BB763" s="204" t="str">
        <f>IF(BA763="","",MAX(BB$2:BB762)+1)</f>
        <v/>
      </c>
      <c r="BC763" s="204"/>
      <c r="BD763" s="204"/>
      <c r="BE763" s="204"/>
      <c r="BF763" s="204"/>
      <c r="BG763" s="204"/>
      <c r="BH763" s="204"/>
      <c r="BI763" s="204"/>
      <c r="BJ763" s="204"/>
      <c r="BK763" s="204"/>
      <c r="BL763" s="204"/>
      <c r="BM763" s="204"/>
      <c r="BN763" s="204"/>
      <c r="BO763" s="204"/>
      <c r="BP763" s="204"/>
      <c r="BQ763" s="204"/>
      <c r="BR763" s="204"/>
      <c r="BS763" s="204"/>
      <c r="BT763" s="204"/>
      <c r="BU763" s="104"/>
      <c r="BV763" s="202"/>
      <c r="BX763"/>
      <c r="BY763"/>
      <c r="BZ763"/>
      <c r="CA763"/>
      <c r="CB763"/>
      <c r="CD763"/>
      <c r="CO763" s="202">
        <v>762</v>
      </c>
    </row>
    <row r="764" spans="1:93" x14ac:dyDescent="0.25">
      <c r="A764" s="203" t="s">
        <v>3097</v>
      </c>
      <c r="B764" s="204" t="s">
        <v>3099</v>
      </c>
      <c r="C764" s="204" t="s">
        <v>3100</v>
      </c>
      <c r="D764" s="210" t="s">
        <v>1054</v>
      </c>
      <c r="E764" s="204" t="s">
        <v>924</v>
      </c>
      <c r="F764" s="204" t="s">
        <v>459</v>
      </c>
      <c r="G764" s="204" t="s">
        <v>925</v>
      </c>
      <c r="H764" s="204" t="s">
        <v>1740</v>
      </c>
      <c r="I764" s="204" t="s">
        <v>910</v>
      </c>
      <c r="J764" s="204" t="s">
        <v>871</v>
      </c>
      <c r="K764" s="204" t="s">
        <v>871</v>
      </c>
      <c r="L764" s="204" t="s">
        <v>872</v>
      </c>
      <c r="M764" s="204" t="s">
        <v>213</v>
      </c>
      <c r="N764" s="204" t="s">
        <v>1004</v>
      </c>
      <c r="O764" s="204" t="s">
        <v>992</v>
      </c>
      <c r="P764" s="204" t="s">
        <v>859</v>
      </c>
      <c r="Q764" s="204" t="s">
        <v>1065</v>
      </c>
      <c r="R764" s="204">
        <v>30</v>
      </c>
      <c r="S764" s="204">
        <v>5</v>
      </c>
      <c r="T764" s="204">
        <v>0</v>
      </c>
      <c r="U764" s="204">
        <v>0</v>
      </c>
      <c r="V764" s="204">
        <v>0</v>
      </c>
      <c r="W764" s="204">
        <v>0</v>
      </c>
      <c r="X764" s="204">
        <v>0</v>
      </c>
      <c r="Y764" s="204">
        <v>0</v>
      </c>
      <c r="Z764" s="204">
        <v>30</v>
      </c>
      <c r="AA764" s="204">
        <v>5</v>
      </c>
      <c r="AB764" s="204">
        <v>30</v>
      </c>
      <c r="AC764" s="204">
        <v>5</v>
      </c>
      <c r="AD764" s="204">
        <v>30</v>
      </c>
      <c r="AE764" s="204">
        <v>5</v>
      </c>
      <c r="AF764" s="204">
        <v>30</v>
      </c>
      <c r="AG764" s="204">
        <v>5</v>
      </c>
      <c r="AH764" s="204">
        <v>0</v>
      </c>
      <c r="AI764" s="204">
        <v>0</v>
      </c>
      <c r="AJ764" s="204"/>
      <c r="AK764" s="204"/>
      <c r="AL764" s="204"/>
      <c r="AM764" s="204"/>
      <c r="AN764" s="204"/>
      <c r="AO764" s="204"/>
      <c r="AP764" s="204"/>
      <c r="AQ764" s="204"/>
      <c r="AR764" s="204"/>
      <c r="AS764" s="204"/>
      <c r="AT764" s="204"/>
      <c r="AU764" s="204"/>
      <c r="AV764" s="204"/>
      <c r="AW764" s="204"/>
      <c r="AX764" s="204"/>
      <c r="AY764" s="204" t="str">
        <f t="shared" si="192"/>
        <v>NEO 50 FRANVET</v>
      </c>
      <c r="AZ764" s="204" t="str">
        <f>IF(COUNTIF(AY:AY,AY764)=1,AY764,IF(AND(COUNTIF(AY:AY,AY764)&gt;1,COUNTIF(AZ$2:AZ763,AY764)&gt;=1),"",AY764))</f>
        <v/>
      </c>
      <c r="BA764" s="204" t="str">
        <v/>
      </c>
      <c r="BB764" s="204" t="str">
        <f>IF(BA764="","",MAX(BB$2:BB763)+1)</f>
        <v/>
      </c>
      <c r="BC764" s="204"/>
      <c r="BD764" s="204"/>
      <c r="BE764" s="204"/>
      <c r="BF764" s="204"/>
      <c r="BG764" s="204"/>
      <c r="BH764" s="204"/>
      <c r="BI764" s="204"/>
      <c r="BJ764" s="204"/>
      <c r="BK764" s="204"/>
      <c r="BL764" s="204"/>
      <c r="BM764" s="204"/>
      <c r="BN764" s="204"/>
      <c r="BO764" s="204"/>
      <c r="BP764" s="204"/>
      <c r="BQ764" s="204"/>
      <c r="BR764" s="204"/>
      <c r="BS764" s="204"/>
      <c r="BT764" s="204"/>
      <c r="BU764" s="104"/>
      <c r="BV764" s="202"/>
      <c r="BX764"/>
      <c r="BY764"/>
      <c r="BZ764"/>
      <c r="CA764"/>
      <c r="CB764"/>
      <c r="CD764"/>
      <c r="CO764" s="202">
        <v>763</v>
      </c>
    </row>
    <row r="765" spans="1:93" x14ac:dyDescent="0.25">
      <c r="A765" s="203" t="s">
        <v>4353</v>
      </c>
      <c r="B765" s="204" t="s">
        <v>4354</v>
      </c>
      <c r="C765" s="204" t="s">
        <v>1999</v>
      </c>
      <c r="D765" s="210" t="s">
        <v>923</v>
      </c>
      <c r="E765" s="204" t="s">
        <v>924</v>
      </c>
      <c r="F765" s="204" t="s">
        <v>108</v>
      </c>
      <c r="G765" s="204" t="s">
        <v>925</v>
      </c>
      <c r="H765" s="204" t="s">
        <v>4243</v>
      </c>
      <c r="I765" s="204" t="s">
        <v>910</v>
      </c>
      <c r="J765" s="204" t="s">
        <v>871</v>
      </c>
      <c r="K765" s="204" t="s">
        <v>871</v>
      </c>
      <c r="L765" s="204" t="s">
        <v>872</v>
      </c>
      <c r="M765" s="204" t="s">
        <v>213</v>
      </c>
      <c r="N765" s="204" t="s">
        <v>1119</v>
      </c>
      <c r="O765" s="204" t="s">
        <v>928</v>
      </c>
      <c r="P765" s="204" t="s">
        <v>1012</v>
      </c>
      <c r="Q765" s="204" t="s">
        <v>1741</v>
      </c>
      <c r="R765" s="204">
        <v>33.130000000000003</v>
      </c>
      <c r="S765" s="204">
        <v>4</v>
      </c>
      <c r="T765" s="204">
        <v>0</v>
      </c>
      <c r="U765" s="204">
        <v>0</v>
      </c>
      <c r="V765" s="204">
        <v>0</v>
      </c>
      <c r="W765" s="204">
        <v>0</v>
      </c>
      <c r="X765" s="204">
        <v>0</v>
      </c>
      <c r="Y765" s="204">
        <v>0</v>
      </c>
      <c r="Z765" s="204">
        <v>0</v>
      </c>
      <c r="AA765" s="204">
        <v>0</v>
      </c>
      <c r="AB765" s="204">
        <v>0</v>
      </c>
      <c r="AC765" s="204">
        <v>0</v>
      </c>
      <c r="AD765" s="204">
        <v>33.130000000000003</v>
      </c>
      <c r="AE765" s="204">
        <v>4</v>
      </c>
      <c r="AF765" s="204">
        <v>33.130000000000003</v>
      </c>
      <c r="AG765" s="204">
        <v>4</v>
      </c>
      <c r="AH765" s="204">
        <v>0</v>
      </c>
      <c r="AI765" s="204">
        <v>0</v>
      </c>
      <c r="AJ765" s="204"/>
      <c r="AK765" s="204"/>
      <c r="AL765" s="204"/>
      <c r="AM765" s="204"/>
      <c r="AN765" s="204"/>
      <c r="AO765" s="204"/>
      <c r="AP765" s="204"/>
      <c r="AQ765" s="204"/>
      <c r="AR765" s="204"/>
      <c r="AS765" s="204"/>
      <c r="AT765" s="204"/>
      <c r="AU765" s="204"/>
      <c r="AV765" s="204"/>
      <c r="AW765" s="204"/>
      <c r="AX765" s="204"/>
      <c r="AY765" s="204" t="str">
        <f t="shared" si="192"/>
        <v>NEOMAY</v>
      </c>
      <c r="AZ765" s="204" t="str">
        <f>IF(COUNTIF(AY:AY,AY765)=1,AY765,IF(AND(COUNTIF(AY:AY,AY765)&gt;1,COUNTIF(AZ$2:AZ764,AY765)&gt;=1),"",AY765))</f>
        <v>NEOMAY</v>
      </c>
      <c r="BA765" s="204" t="str">
        <v/>
      </c>
      <c r="BB765" s="204" t="str">
        <f>IF(BA765="","",MAX(BB$2:BB764)+1)</f>
        <v/>
      </c>
      <c r="BC765" s="204"/>
      <c r="BD765" s="204"/>
      <c r="BE765" s="204"/>
      <c r="BF765" s="204"/>
      <c r="BG765" s="204"/>
      <c r="BH765" s="204"/>
      <c r="BI765" s="204"/>
      <c r="BJ765" s="204"/>
      <c r="BK765" s="204"/>
      <c r="BL765" s="204"/>
      <c r="BM765" s="204"/>
      <c r="BN765" s="204"/>
      <c r="BO765" s="204"/>
      <c r="BP765" s="204"/>
      <c r="BQ765" s="204"/>
      <c r="BR765" s="204"/>
      <c r="BS765" s="204"/>
      <c r="BT765" s="204"/>
      <c r="BU765" s="104"/>
      <c r="BV765" s="202"/>
      <c r="BX765"/>
      <c r="BY765"/>
      <c r="BZ765"/>
      <c r="CA765"/>
      <c r="CB765"/>
      <c r="CD765"/>
      <c r="CO765" s="202">
        <v>764</v>
      </c>
    </row>
    <row r="766" spans="1:93" x14ac:dyDescent="0.25">
      <c r="A766" s="203" t="s">
        <v>4353</v>
      </c>
      <c r="B766" s="204" t="s">
        <v>4355</v>
      </c>
      <c r="C766" s="204" t="s">
        <v>4356</v>
      </c>
      <c r="D766" s="210" t="s">
        <v>851</v>
      </c>
      <c r="E766" s="204" t="s">
        <v>924</v>
      </c>
      <c r="F766" s="204" t="s">
        <v>108</v>
      </c>
      <c r="G766" s="204" t="s">
        <v>925</v>
      </c>
      <c r="H766" s="204" t="s">
        <v>4243</v>
      </c>
      <c r="I766" s="204" t="s">
        <v>910</v>
      </c>
      <c r="J766" s="204" t="s">
        <v>871</v>
      </c>
      <c r="K766" s="204" t="s">
        <v>871</v>
      </c>
      <c r="L766" s="204" t="s">
        <v>872</v>
      </c>
      <c r="M766" s="204" t="s">
        <v>213</v>
      </c>
      <c r="N766" s="204" t="s">
        <v>1119</v>
      </c>
      <c r="O766" s="204" t="s">
        <v>928</v>
      </c>
      <c r="P766" s="204" t="s">
        <v>1012</v>
      </c>
      <c r="Q766" s="204" t="s">
        <v>4357</v>
      </c>
      <c r="R766" s="204">
        <v>33.130000000000003</v>
      </c>
      <c r="S766" s="204">
        <v>4</v>
      </c>
      <c r="T766" s="204">
        <v>0</v>
      </c>
      <c r="U766" s="204">
        <v>0</v>
      </c>
      <c r="V766" s="204">
        <v>0</v>
      </c>
      <c r="W766" s="204">
        <v>0</v>
      </c>
      <c r="X766" s="204">
        <v>0</v>
      </c>
      <c r="Y766" s="204">
        <v>0</v>
      </c>
      <c r="Z766" s="204">
        <v>0</v>
      </c>
      <c r="AA766" s="204">
        <v>0</v>
      </c>
      <c r="AB766" s="204">
        <v>0</v>
      </c>
      <c r="AC766" s="204">
        <v>0</v>
      </c>
      <c r="AD766" s="204">
        <v>33.130000000000003</v>
      </c>
      <c r="AE766" s="204">
        <v>4</v>
      </c>
      <c r="AF766" s="204">
        <v>33.130000000000003</v>
      </c>
      <c r="AG766" s="204">
        <v>4</v>
      </c>
      <c r="AH766" s="204">
        <v>0</v>
      </c>
      <c r="AI766" s="204">
        <v>0</v>
      </c>
      <c r="AJ766" s="204"/>
      <c r="AK766" s="204"/>
      <c r="AL766" s="204"/>
      <c r="AM766" s="204"/>
      <c r="AN766" s="204"/>
      <c r="AO766" s="204"/>
      <c r="AP766" s="204"/>
      <c r="AQ766" s="204"/>
      <c r="AR766" s="204"/>
      <c r="AS766" s="204"/>
      <c r="AT766" s="204"/>
      <c r="AU766" s="204"/>
      <c r="AV766" s="204"/>
      <c r="AW766" s="204"/>
      <c r="AX766" s="204"/>
      <c r="AY766" s="204" t="str">
        <f t="shared" si="192"/>
        <v>NEOMAY</v>
      </c>
      <c r="AZ766" s="204" t="str">
        <f>IF(COUNTIF(AY:AY,AY766)=1,AY766,IF(AND(COUNTIF(AY:AY,AY766)&gt;1,COUNTIF(AZ$2:AZ765,AY766)&gt;=1),"",AY766))</f>
        <v/>
      </c>
      <c r="BA766" s="204" t="str">
        <v/>
      </c>
      <c r="BB766" s="204" t="str">
        <f>IF(BA766="","",MAX(BB$2:BB765)+1)</f>
        <v/>
      </c>
      <c r="BC766" s="204"/>
      <c r="BD766" s="204"/>
      <c r="BE766" s="204"/>
      <c r="BF766" s="204"/>
      <c r="BG766" s="204"/>
      <c r="BH766" s="204"/>
      <c r="BI766" s="204"/>
      <c r="BJ766" s="204"/>
      <c r="BK766" s="204"/>
      <c r="BL766" s="204"/>
      <c r="BM766" s="204"/>
      <c r="BN766" s="204"/>
      <c r="BO766" s="204"/>
      <c r="BP766" s="204"/>
      <c r="BQ766" s="204"/>
      <c r="BR766" s="204"/>
      <c r="BS766" s="204"/>
      <c r="BT766" s="204"/>
      <c r="BU766" s="104"/>
      <c r="BV766" s="202"/>
      <c r="BX766"/>
      <c r="BY766"/>
      <c r="BZ766"/>
      <c r="CA766"/>
      <c r="CB766"/>
      <c r="CD766"/>
      <c r="CO766" s="202">
        <v>765</v>
      </c>
    </row>
    <row r="767" spans="1:93" x14ac:dyDescent="0.25">
      <c r="A767" s="203" t="s">
        <v>1506</v>
      </c>
      <c r="B767" s="204" t="s">
        <v>1507</v>
      </c>
      <c r="C767" s="204" t="s">
        <v>1169</v>
      </c>
      <c r="D767" s="210" t="s">
        <v>1170</v>
      </c>
      <c r="E767" s="204" t="s">
        <v>924</v>
      </c>
      <c r="F767" s="204" t="s">
        <v>460</v>
      </c>
      <c r="G767" s="204" t="s">
        <v>1171</v>
      </c>
      <c r="H767" s="204" t="s">
        <v>1508</v>
      </c>
      <c r="I767" s="204" t="s">
        <v>1173</v>
      </c>
      <c r="J767" s="204" t="s">
        <v>871</v>
      </c>
      <c r="K767" s="204" t="s">
        <v>871</v>
      </c>
      <c r="L767" s="204" t="s">
        <v>872</v>
      </c>
      <c r="M767" s="204" t="s">
        <v>213</v>
      </c>
      <c r="N767" s="204" t="s">
        <v>1509</v>
      </c>
      <c r="O767" s="204" t="s">
        <v>928</v>
      </c>
      <c r="P767" s="204" t="s">
        <v>1012</v>
      </c>
      <c r="Q767" s="204" t="s">
        <v>1510</v>
      </c>
      <c r="R767" s="204">
        <v>0</v>
      </c>
      <c r="S767" s="204">
        <v>0</v>
      </c>
      <c r="T767" s="204">
        <v>0</v>
      </c>
      <c r="U767" s="204">
        <v>0</v>
      </c>
      <c r="V767" s="204">
        <v>0</v>
      </c>
      <c r="W767" s="204">
        <v>0</v>
      </c>
      <c r="X767" s="204">
        <v>0</v>
      </c>
      <c r="Y767" s="204">
        <v>0</v>
      </c>
      <c r="Z767" s="204">
        <v>26.49</v>
      </c>
      <c r="AA767" s="204">
        <v>10</v>
      </c>
      <c r="AB767" s="204">
        <v>26.49</v>
      </c>
      <c r="AC767" s="204">
        <v>10</v>
      </c>
      <c r="AD767" s="204">
        <v>26.49</v>
      </c>
      <c r="AE767" s="204">
        <v>10</v>
      </c>
      <c r="AF767" s="204">
        <v>26</v>
      </c>
      <c r="AG767" s="204">
        <v>10</v>
      </c>
      <c r="AH767" s="204">
        <v>0</v>
      </c>
      <c r="AI767" s="204">
        <v>0</v>
      </c>
      <c r="AJ767" s="204"/>
      <c r="AK767" s="204"/>
      <c r="AL767" s="204"/>
      <c r="AM767" s="204"/>
      <c r="AN767" s="204"/>
      <c r="AO767" s="204"/>
      <c r="AP767" s="204"/>
      <c r="AQ767" s="204"/>
      <c r="AR767" s="204"/>
      <c r="AS767" s="204"/>
      <c r="AT767" s="204"/>
      <c r="AU767" s="204"/>
      <c r="AV767" s="204"/>
      <c r="AW767" s="204"/>
      <c r="AX767" s="204"/>
      <c r="AY767" s="204" t="str">
        <f t="shared" si="192"/>
        <v>NEOMYCINE 40 LAPIN-VOLAILLE-PORC ET AGNEAU-CHEVREAU SEVRES FRANVET</v>
      </c>
      <c r="AZ767" s="204" t="str">
        <f>IF(COUNTIF(AY:AY,AY767)=1,AY767,IF(AND(COUNTIF(AY:AY,AY767)&gt;1,COUNTIF(AZ$2:AZ766,AY767)&gt;=1),"",AY767))</f>
        <v>NEOMYCINE 40 LAPIN-VOLAILLE-PORC ET AGNEAU-CHEVREAU SEVRES FRANVET</v>
      </c>
      <c r="BA767" s="204" t="str">
        <v/>
      </c>
      <c r="BB767" s="204" t="str">
        <f>IF(BA767="","",MAX(BB$2:BB766)+1)</f>
        <v/>
      </c>
      <c r="BC767" s="204"/>
      <c r="BD767" s="204"/>
      <c r="BE767" s="204"/>
      <c r="BF767" s="204"/>
      <c r="BG767" s="204"/>
      <c r="BH767" s="204"/>
      <c r="BI767" s="204"/>
      <c r="BJ767" s="204"/>
      <c r="BK767" s="204"/>
      <c r="BL767" s="204"/>
      <c r="BM767" s="204"/>
      <c r="BN767" s="204"/>
      <c r="BO767" s="204"/>
      <c r="BP767" s="204"/>
      <c r="BQ767" s="204"/>
      <c r="BR767" s="204"/>
      <c r="BS767" s="204"/>
      <c r="BT767" s="204"/>
      <c r="BU767" s="104"/>
      <c r="BV767" s="202"/>
      <c r="BX767"/>
      <c r="BY767"/>
      <c r="BZ767"/>
      <c r="CA767"/>
      <c r="CB767"/>
      <c r="CD767"/>
      <c r="CO767" s="202">
        <v>766</v>
      </c>
    </row>
    <row r="768" spans="1:93" x14ac:dyDescent="0.25">
      <c r="A768" s="203" t="s">
        <v>1441</v>
      </c>
      <c r="B768" s="204" t="s">
        <v>1442</v>
      </c>
      <c r="C768" s="204" t="s">
        <v>1443</v>
      </c>
      <c r="D768" s="210" t="s">
        <v>923</v>
      </c>
      <c r="E768" s="204" t="s">
        <v>924</v>
      </c>
      <c r="F768" s="204" t="s">
        <v>747</v>
      </c>
      <c r="G768" s="204" t="s">
        <v>925</v>
      </c>
      <c r="H768" s="204" t="s">
        <v>926</v>
      </c>
      <c r="I768" s="204" t="s">
        <v>910</v>
      </c>
      <c r="J768" s="204" t="s">
        <v>871</v>
      </c>
      <c r="K768" s="204" t="s">
        <v>871</v>
      </c>
      <c r="L768" s="204" t="s">
        <v>872</v>
      </c>
      <c r="M768" s="204" t="s">
        <v>213</v>
      </c>
      <c r="N768" s="204" t="s">
        <v>1004</v>
      </c>
      <c r="O768" s="204" t="s">
        <v>992</v>
      </c>
      <c r="P768" s="204" t="s">
        <v>859</v>
      </c>
      <c r="Q768" s="204" t="s">
        <v>1004</v>
      </c>
      <c r="R768" s="204">
        <v>25</v>
      </c>
      <c r="S768" s="204">
        <v>4</v>
      </c>
      <c r="T768" s="204">
        <v>0</v>
      </c>
      <c r="U768" s="204">
        <v>0</v>
      </c>
      <c r="V768" s="204">
        <v>0</v>
      </c>
      <c r="W768" s="204">
        <v>0</v>
      </c>
      <c r="X768" s="204">
        <v>0</v>
      </c>
      <c r="Y768" s="204">
        <v>0</v>
      </c>
      <c r="Z768" s="204">
        <v>0</v>
      </c>
      <c r="AA768" s="204">
        <v>0</v>
      </c>
      <c r="AB768" s="204">
        <v>0</v>
      </c>
      <c r="AC768" s="204">
        <v>0</v>
      </c>
      <c r="AD768" s="204">
        <v>25</v>
      </c>
      <c r="AE768" s="204">
        <v>4</v>
      </c>
      <c r="AF768" s="204">
        <v>25</v>
      </c>
      <c r="AG768" s="204">
        <v>4</v>
      </c>
      <c r="AH768" s="204">
        <v>0</v>
      </c>
      <c r="AI768" s="204">
        <v>0</v>
      </c>
      <c r="AJ768" s="204"/>
      <c r="AK768" s="204"/>
      <c r="AL768" s="204"/>
      <c r="AM768" s="204"/>
      <c r="AN768" s="204"/>
      <c r="AO768" s="204"/>
      <c r="AP768" s="204"/>
      <c r="AQ768" s="204"/>
      <c r="AR768" s="204"/>
      <c r="AS768" s="204"/>
      <c r="AT768" s="204"/>
      <c r="AU768" s="204"/>
      <c r="AV768" s="204"/>
      <c r="AW768" s="204"/>
      <c r="AX768" s="204"/>
      <c r="AY768" s="204" t="str">
        <f t="shared" si="192"/>
        <v>NEOMYCINE 50 % VIRBAC</v>
      </c>
      <c r="AZ768" s="204" t="str">
        <f>IF(COUNTIF(AY:AY,AY768)=1,AY768,IF(AND(COUNTIF(AY:AY,AY768)&gt;1,COUNTIF(AZ$2:AZ767,AY768)&gt;=1),"",AY768))</f>
        <v>NEOMYCINE 50 % VIRBAC</v>
      </c>
      <c r="BA768" s="204" t="str">
        <v/>
      </c>
      <c r="BB768" s="204" t="str">
        <f>IF(BA768="","",MAX(BB$2:BB767)+1)</f>
        <v/>
      </c>
      <c r="BC768" s="204"/>
      <c r="BD768" s="204"/>
      <c r="BE768" s="204"/>
      <c r="BF768" s="204"/>
      <c r="BG768" s="204"/>
      <c r="BH768" s="204"/>
      <c r="BI768" s="204"/>
      <c r="BJ768" s="204"/>
      <c r="BK768" s="204"/>
      <c r="BL768" s="204"/>
      <c r="BM768" s="204"/>
      <c r="BN768" s="204"/>
      <c r="BO768" s="204"/>
      <c r="BP768" s="204"/>
      <c r="BQ768" s="204"/>
      <c r="BR768" s="204"/>
      <c r="BS768" s="204"/>
      <c r="BT768" s="204"/>
      <c r="BU768" s="104"/>
      <c r="BV768" s="202"/>
      <c r="BX768"/>
      <c r="BY768"/>
      <c r="BZ768"/>
      <c r="CA768"/>
      <c r="CB768"/>
      <c r="CD768"/>
      <c r="CO768" s="202">
        <v>767</v>
      </c>
    </row>
    <row r="769" spans="1:93" x14ac:dyDescent="0.25">
      <c r="A769" s="203" t="s">
        <v>1738</v>
      </c>
      <c r="B769" s="204" t="s">
        <v>1739</v>
      </c>
      <c r="C769" s="204" t="s">
        <v>922</v>
      </c>
      <c r="D769" s="210" t="s">
        <v>923</v>
      </c>
      <c r="E769" s="204" t="s">
        <v>924</v>
      </c>
      <c r="F769" s="204" t="s">
        <v>461</v>
      </c>
      <c r="G769" s="204" t="s">
        <v>925</v>
      </c>
      <c r="H769" s="204" t="s">
        <v>1740</v>
      </c>
      <c r="I769" s="204" t="s">
        <v>910</v>
      </c>
      <c r="J769" s="204" t="s">
        <v>871</v>
      </c>
      <c r="K769" s="204" t="s">
        <v>871</v>
      </c>
      <c r="L769" s="204" t="s">
        <v>872</v>
      </c>
      <c r="M769" s="204" t="s">
        <v>213</v>
      </c>
      <c r="N769" s="204" t="s">
        <v>1119</v>
      </c>
      <c r="O769" s="204" t="s">
        <v>928</v>
      </c>
      <c r="P769" s="204" t="s">
        <v>1012</v>
      </c>
      <c r="Q769" s="204" t="s">
        <v>1741</v>
      </c>
      <c r="R769" s="204">
        <v>39.74</v>
      </c>
      <c r="S769" s="204">
        <v>5</v>
      </c>
      <c r="T769" s="204">
        <v>0</v>
      </c>
      <c r="U769" s="204">
        <v>0</v>
      </c>
      <c r="V769" s="204">
        <v>0</v>
      </c>
      <c r="W769" s="204">
        <v>0</v>
      </c>
      <c r="X769" s="204">
        <v>0</v>
      </c>
      <c r="Y769" s="204">
        <v>0</v>
      </c>
      <c r="Z769" s="204">
        <v>39.74</v>
      </c>
      <c r="AA769" s="204">
        <v>5</v>
      </c>
      <c r="AB769" s="204">
        <v>39.74</v>
      </c>
      <c r="AC769" s="204">
        <v>5</v>
      </c>
      <c r="AD769" s="204">
        <v>39.74</v>
      </c>
      <c r="AE769" s="204">
        <v>5</v>
      </c>
      <c r="AF769" s="204">
        <v>39.74</v>
      </c>
      <c r="AG769" s="204">
        <v>5</v>
      </c>
      <c r="AH769" s="204">
        <v>0</v>
      </c>
      <c r="AI769" s="204">
        <v>0</v>
      </c>
      <c r="AJ769" s="204"/>
      <c r="AK769" s="204"/>
      <c r="AL769" s="204"/>
      <c r="AM769" s="204"/>
      <c r="AN769" s="204"/>
      <c r="AO769" s="204"/>
      <c r="AP769" s="204"/>
      <c r="AQ769" s="204"/>
      <c r="AR769" s="204"/>
      <c r="AS769" s="204"/>
      <c r="AT769" s="204"/>
      <c r="AU769" s="204"/>
      <c r="AV769" s="204"/>
      <c r="AW769" s="204"/>
      <c r="AX769" s="204"/>
      <c r="AY769" s="204" t="str">
        <f t="shared" si="192"/>
        <v>NEOMYCINE 50 COOPHAVET</v>
      </c>
      <c r="AZ769" s="204" t="str">
        <f>IF(COUNTIF(AY:AY,AY769)=1,AY769,IF(AND(COUNTIF(AY:AY,AY769)&gt;1,COUNTIF(AZ$2:AZ768,AY769)&gt;=1),"",AY769))</f>
        <v>NEOMYCINE 50 COOPHAVET</v>
      </c>
      <c r="BA769" s="204" t="str">
        <v/>
      </c>
      <c r="BB769" s="204" t="str">
        <f>IF(BA769="","",MAX(BB$2:BB768)+1)</f>
        <v/>
      </c>
      <c r="BC769" s="204"/>
      <c r="BD769" s="204"/>
      <c r="BE769" s="204"/>
      <c r="BF769" s="204"/>
      <c r="BG769" s="204"/>
      <c r="BH769" s="204"/>
      <c r="BI769" s="204"/>
      <c r="BJ769" s="204"/>
      <c r="BK769" s="204"/>
      <c r="BL769" s="204"/>
      <c r="BM769" s="204"/>
      <c r="BN769" s="204"/>
      <c r="BO769" s="204"/>
      <c r="BP769" s="204"/>
      <c r="BQ769" s="204"/>
      <c r="BR769" s="204"/>
      <c r="BS769" s="204"/>
      <c r="BT769" s="204"/>
      <c r="BU769" s="104"/>
      <c r="BV769" s="202"/>
      <c r="BX769"/>
      <c r="BY769"/>
      <c r="BZ769"/>
      <c r="CA769"/>
      <c r="CB769"/>
      <c r="CD769"/>
      <c r="CO769" s="202">
        <v>768</v>
      </c>
    </row>
    <row r="770" spans="1:93" x14ac:dyDescent="0.25">
      <c r="A770" s="203" t="s">
        <v>1738</v>
      </c>
      <c r="B770" s="204" t="s">
        <v>1742</v>
      </c>
      <c r="C770" s="204" t="s">
        <v>1433</v>
      </c>
      <c r="D770" s="210" t="s">
        <v>1054</v>
      </c>
      <c r="E770" s="204" t="s">
        <v>924</v>
      </c>
      <c r="F770" s="204" t="s">
        <v>461</v>
      </c>
      <c r="G770" s="204" t="s">
        <v>925</v>
      </c>
      <c r="H770" s="204" t="s">
        <v>1740</v>
      </c>
      <c r="I770" s="204" t="s">
        <v>910</v>
      </c>
      <c r="J770" s="204" t="s">
        <v>871</v>
      </c>
      <c r="K770" s="204" t="s">
        <v>871</v>
      </c>
      <c r="L770" s="204" t="s">
        <v>872</v>
      </c>
      <c r="M770" s="204" t="s">
        <v>213</v>
      </c>
      <c r="N770" s="204" t="s">
        <v>1119</v>
      </c>
      <c r="O770" s="204" t="s">
        <v>928</v>
      </c>
      <c r="P770" s="204" t="s">
        <v>1012</v>
      </c>
      <c r="Q770" s="204" t="s">
        <v>1743</v>
      </c>
      <c r="R770" s="204">
        <v>39.74</v>
      </c>
      <c r="S770" s="204">
        <v>5</v>
      </c>
      <c r="T770" s="204">
        <v>0</v>
      </c>
      <c r="U770" s="204">
        <v>0</v>
      </c>
      <c r="V770" s="204">
        <v>0</v>
      </c>
      <c r="W770" s="204">
        <v>0</v>
      </c>
      <c r="X770" s="204">
        <v>0</v>
      </c>
      <c r="Y770" s="204">
        <v>0</v>
      </c>
      <c r="Z770" s="204">
        <v>39.74</v>
      </c>
      <c r="AA770" s="204">
        <v>5</v>
      </c>
      <c r="AB770" s="204">
        <v>39.74</v>
      </c>
      <c r="AC770" s="204">
        <v>5</v>
      </c>
      <c r="AD770" s="204">
        <v>39.74</v>
      </c>
      <c r="AE770" s="204">
        <v>5</v>
      </c>
      <c r="AF770" s="204">
        <v>39.74</v>
      </c>
      <c r="AG770" s="204">
        <v>5</v>
      </c>
      <c r="AH770" s="204">
        <v>0</v>
      </c>
      <c r="AI770" s="204">
        <v>0</v>
      </c>
      <c r="AJ770" s="204"/>
      <c r="AK770" s="204"/>
      <c r="AL770" s="204"/>
      <c r="AM770" s="204"/>
      <c r="AN770" s="204"/>
      <c r="AO770" s="204"/>
      <c r="AP770" s="204"/>
      <c r="AQ770" s="204"/>
      <c r="AR770" s="204"/>
      <c r="AS770" s="204"/>
      <c r="AT770" s="204"/>
      <c r="AU770" s="204"/>
      <c r="AV770" s="204"/>
      <c r="AW770" s="204"/>
      <c r="AX770" s="204"/>
      <c r="AY770" s="204" t="str">
        <f t="shared" si="192"/>
        <v>NEOMYCINE 50 COOPHAVET</v>
      </c>
      <c r="AZ770" s="204" t="str">
        <f>IF(COUNTIF(AY:AY,AY770)=1,AY770,IF(AND(COUNTIF(AY:AY,AY770)&gt;1,COUNTIF(AZ$2:AZ769,AY770)&gt;=1),"",AY770))</f>
        <v/>
      </c>
      <c r="BA770" s="204" t="str">
        <v/>
      </c>
      <c r="BB770" s="204" t="str">
        <f>IF(BA770="","",MAX(BB$2:BB769)+1)</f>
        <v/>
      </c>
      <c r="BC770" s="204"/>
      <c r="BD770" s="204"/>
      <c r="BE770" s="204"/>
      <c r="BF770" s="204"/>
      <c r="BG770" s="204"/>
      <c r="BH770" s="204"/>
      <c r="BI770" s="204"/>
      <c r="BJ770" s="204"/>
      <c r="BK770" s="204"/>
      <c r="BL770" s="204"/>
      <c r="BM770" s="204"/>
      <c r="BN770" s="204"/>
      <c r="BO770" s="204"/>
      <c r="BP770" s="204"/>
      <c r="BQ770" s="204"/>
      <c r="BR770" s="204"/>
      <c r="BS770" s="204"/>
      <c r="BT770" s="204"/>
      <c r="BU770" s="104"/>
      <c r="BV770" s="202"/>
      <c r="BX770"/>
      <c r="BY770"/>
      <c r="BZ770"/>
      <c r="CA770"/>
      <c r="CB770"/>
      <c r="CD770"/>
      <c r="CO770" s="202">
        <v>769</v>
      </c>
    </row>
    <row r="771" spans="1:93" x14ac:dyDescent="0.25">
      <c r="A771" s="203" t="s">
        <v>2044</v>
      </c>
      <c r="B771" s="204" t="s">
        <v>2045</v>
      </c>
      <c r="C771" s="204" t="s">
        <v>1722</v>
      </c>
      <c r="D771" s="210" t="s">
        <v>923</v>
      </c>
      <c r="E771" s="204" t="s">
        <v>924</v>
      </c>
      <c r="F771" s="204" t="s">
        <v>109</v>
      </c>
      <c r="G771" s="204" t="s">
        <v>925</v>
      </c>
      <c r="H771" s="204" t="s">
        <v>1177</v>
      </c>
      <c r="I771" s="204" t="s">
        <v>910</v>
      </c>
      <c r="J771" s="204" t="s">
        <v>1321</v>
      </c>
      <c r="K771" s="204" t="s">
        <v>871</v>
      </c>
      <c r="L771" s="204" t="s">
        <v>872</v>
      </c>
      <c r="M771" s="204" t="s">
        <v>213</v>
      </c>
      <c r="N771" s="204" t="s">
        <v>959</v>
      </c>
      <c r="O771" s="204" t="s">
        <v>992</v>
      </c>
      <c r="P771" s="204" t="s">
        <v>859</v>
      </c>
      <c r="Q771" s="204" t="s">
        <v>959</v>
      </c>
      <c r="R771" s="204">
        <v>20</v>
      </c>
      <c r="S771" s="204">
        <v>3</v>
      </c>
      <c r="T771" s="204">
        <v>0</v>
      </c>
      <c r="U771" s="204">
        <v>0</v>
      </c>
      <c r="V771" s="204">
        <v>0</v>
      </c>
      <c r="W771" s="204">
        <v>0</v>
      </c>
      <c r="X771" s="204">
        <v>0</v>
      </c>
      <c r="Y771" s="204">
        <v>0</v>
      </c>
      <c r="Z771" s="204">
        <v>0</v>
      </c>
      <c r="AA771" s="204">
        <v>0</v>
      </c>
      <c r="AB771" s="204">
        <v>20</v>
      </c>
      <c r="AC771" s="204">
        <v>3</v>
      </c>
      <c r="AD771" s="204">
        <v>20</v>
      </c>
      <c r="AE771" s="204">
        <v>3</v>
      </c>
      <c r="AF771" s="204">
        <v>20</v>
      </c>
      <c r="AG771" s="204">
        <v>3</v>
      </c>
      <c r="AH771" s="204">
        <v>0</v>
      </c>
      <c r="AI771" s="204">
        <v>0</v>
      </c>
      <c r="AJ771" s="204" t="s">
        <v>855</v>
      </c>
      <c r="AK771" s="204" t="s">
        <v>856</v>
      </c>
      <c r="AL771" s="204" t="s">
        <v>213</v>
      </c>
      <c r="AM771" s="204" t="s">
        <v>959</v>
      </c>
      <c r="AN771" s="204" t="s">
        <v>992</v>
      </c>
      <c r="AO771" s="204" t="s">
        <v>859</v>
      </c>
      <c r="AP771" s="204" t="s">
        <v>959</v>
      </c>
      <c r="AQ771" s="204"/>
      <c r="AR771" s="204"/>
      <c r="AS771" s="204"/>
      <c r="AT771" s="204"/>
      <c r="AU771" s="204"/>
      <c r="AV771" s="204"/>
      <c r="AW771" s="204"/>
      <c r="AX771" s="204"/>
      <c r="AY771" s="204" t="str">
        <f t="shared" si="192"/>
        <v>NEOXYNE</v>
      </c>
      <c r="AZ771" s="204" t="str">
        <f>IF(COUNTIF(AY:AY,AY771)=1,AY771,IF(AND(COUNTIF(AY:AY,AY771)&gt;1,COUNTIF(AZ$2:AZ770,AY771)&gt;=1),"",AY771))</f>
        <v>NEOXYNE</v>
      </c>
      <c r="BA771" s="204" t="str">
        <v/>
      </c>
      <c r="BB771" s="204" t="str">
        <f>IF(BA771="","",MAX(BB$2:BB770)+1)</f>
        <v/>
      </c>
      <c r="BC771" s="204"/>
      <c r="BD771" s="204"/>
      <c r="BE771" s="204"/>
      <c r="BF771" s="204"/>
      <c r="BG771" s="204"/>
      <c r="BH771" s="204"/>
      <c r="BI771" s="204"/>
      <c r="BJ771" s="204"/>
      <c r="BK771" s="204"/>
      <c r="BL771" s="204"/>
      <c r="BM771" s="204"/>
      <c r="BN771" s="204"/>
      <c r="BO771" s="204"/>
      <c r="BP771" s="204"/>
      <c r="BQ771" s="204"/>
      <c r="BR771" s="204"/>
      <c r="BS771" s="204"/>
      <c r="BT771" s="204"/>
      <c r="BU771" s="104"/>
      <c r="BV771" s="202"/>
      <c r="BX771"/>
      <c r="BY771"/>
      <c r="BZ771"/>
      <c r="CA771"/>
      <c r="CB771"/>
      <c r="CD771"/>
      <c r="CO771" s="202">
        <v>770</v>
      </c>
    </row>
    <row r="772" spans="1:93" x14ac:dyDescent="0.25">
      <c r="A772" s="203" t="s">
        <v>2044</v>
      </c>
      <c r="B772" s="204" t="s">
        <v>2046</v>
      </c>
      <c r="C772" s="204" t="s">
        <v>922</v>
      </c>
      <c r="D772" s="210" t="s">
        <v>923</v>
      </c>
      <c r="E772" s="204" t="s">
        <v>924</v>
      </c>
      <c r="F772" s="204" t="s">
        <v>109</v>
      </c>
      <c r="G772" s="204" t="s">
        <v>925</v>
      </c>
      <c r="H772" s="204" t="s">
        <v>1177</v>
      </c>
      <c r="I772" s="204" t="s">
        <v>910</v>
      </c>
      <c r="J772" s="204" t="s">
        <v>1321</v>
      </c>
      <c r="K772" s="204" t="s">
        <v>871</v>
      </c>
      <c r="L772" s="204" t="s">
        <v>872</v>
      </c>
      <c r="M772" s="204" t="s">
        <v>213</v>
      </c>
      <c r="N772" s="204" t="s">
        <v>959</v>
      </c>
      <c r="O772" s="204" t="s">
        <v>992</v>
      </c>
      <c r="P772" s="204" t="s">
        <v>859</v>
      </c>
      <c r="Q772" s="204" t="s">
        <v>959</v>
      </c>
      <c r="R772" s="204">
        <v>20</v>
      </c>
      <c r="S772" s="204">
        <v>3</v>
      </c>
      <c r="T772" s="204">
        <v>0</v>
      </c>
      <c r="U772" s="204">
        <v>0</v>
      </c>
      <c r="V772" s="204">
        <v>0</v>
      </c>
      <c r="W772" s="204">
        <v>0</v>
      </c>
      <c r="X772" s="204">
        <v>0</v>
      </c>
      <c r="Y772" s="204">
        <v>0</v>
      </c>
      <c r="Z772" s="204">
        <v>0</v>
      </c>
      <c r="AA772" s="204">
        <v>0</v>
      </c>
      <c r="AB772" s="204">
        <v>20</v>
      </c>
      <c r="AC772" s="204">
        <v>3</v>
      </c>
      <c r="AD772" s="204">
        <v>20</v>
      </c>
      <c r="AE772" s="204">
        <v>3</v>
      </c>
      <c r="AF772" s="204">
        <v>20</v>
      </c>
      <c r="AG772" s="204">
        <v>3</v>
      </c>
      <c r="AH772" s="204">
        <v>0</v>
      </c>
      <c r="AI772" s="204">
        <v>0</v>
      </c>
      <c r="AJ772" s="204" t="s">
        <v>855</v>
      </c>
      <c r="AK772" s="204" t="s">
        <v>856</v>
      </c>
      <c r="AL772" s="204" t="s">
        <v>213</v>
      </c>
      <c r="AM772" s="204" t="s">
        <v>959</v>
      </c>
      <c r="AN772" s="204" t="s">
        <v>992</v>
      </c>
      <c r="AO772" s="204" t="s">
        <v>859</v>
      </c>
      <c r="AP772" s="204" t="s">
        <v>959</v>
      </c>
      <c r="AQ772" s="204"/>
      <c r="AR772" s="204"/>
      <c r="AS772" s="204"/>
      <c r="AT772" s="204"/>
      <c r="AU772" s="204"/>
      <c r="AV772" s="204"/>
      <c r="AW772" s="204"/>
      <c r="AX772" s="204"/>
      <c r="AY772" s="204" t="str">
        <f t="shared" ref="AY772:AY835" si="193">IF(INDEX(CL$3:CM$174,MATCH(H772,CL$3:CL$174,0),2)="x",F772,"")</f>
        <v>NEOXYNE</v>
      </c>
      <c r="AZ772" s="204" t="str">
        <f>IF(COUNTIF(AY:AY,AY772)=1,AY772,IF(AND(COUNTIF(AY:AY,AY772)&gt;1,COUNTIF(AZ$2:AZ771,AY772)&gt;=1),"",AY772))</f>
        <v/>
      </c>
      <c r="BA772" s="204" t="str">
        <v/>
      </c>
      <c r="BB772" s="204" t="str">
        <f>IF(BA772="","",MAX(BB$2:BB771)+1)</f>
        <v/>
      </c>
      <c r="BC772" s="204"/>
      <c r="BD772" s="204"/>
      <c r="BE772" s="204"/>
      <c r="BF772" s="204"/>
      <c r="BG772" s="204"/>
      <c r="BH772" s="204"/>
      <c r="BI772" s="204"/>
      <c r="BJ772" s="204"/>
      <c r="BK772" s="204"/>
      <c r="BL772" s="204"/>
      <c r="BM772" s="204"/>
      <c r="BN772" s="204"/>
      <c r="BO772" s="204"/>
      <c r="BP772" s="204"/>
      <c r="BQ772" s="204"/>
      <c r="BR772" s="204"/>
      <c r="BS772" s="204"/>
      <c r="BT772" s="204"/>
      <c r="BU772" s="104"/>
      <c r="BV772" s="202"/>
      <c r="BX772"/>
      <c r="BY772"/>
      <c r="BZ772"/>
      <c r="CA772"/>
      <c r="CB772"/>
      <c r="CD772"/>
      <c r="CO772" s="202">
        <v>771</v>
      </c>
    </row>
    <row r="773" spans="1:93" x14ac:dyDescent="0.25">
      <c r="A773" s="203" t="s">
        <v>4230</v>
      </c>
      <c r="B773" s="204" t="s">
        <v>4231</v>
      </c>
      <c r="C773" s="204" t="s">
        <v>1356</v>
      </c>
      <c r="D773" s="210" t="s">
        <v>923</v>
      </c>
      <c r="E773" s="204" t="s">
        <v>852</v>
      </c>
      <c r="F773" s="204" t="s">
        <v>462</v>
      </c>
      <c r="G773" s="204" t="s">
        <v>1055</v>
      </c>
      <c r="H773" s="204" t="s">
        <v>1326</v>
      </c>
      <c r="I773" s="204" t="s">
        <v>910</v>
      </c>
      <c r="J773" s="204" t="s">
        <v>1901</v>
      </c>
      <c r="K773" s="204" t="s">
        <v>1901</v>
      </c>
      <c r="L773" s="204" t="s">
        <v>2713</v>
      </c>
      <c r="M773" s="204" t="s">
        <v>213</v>
      </c>
      <c r="N773" s="204" t="s">
        <v>851</v>
      </c>
      <c r="O773" s="204" t="s">
        <v>858</v>
      </c>
      <c r="P773" s="204" t="s">
        <v>859</v>
      </c>
      <c r="Q773" s="204" t="s">
        <v>851</v>
      </c>
      <c r="R773" s="204">
        <v>10</v>
      </c>
      <c r="S773" s="204">
        <v>5</v>
      </c>
      <c r="T773" s="204">
        <v>0</v>
      </c>
      <c r="U773" s="204">
        <v>0</v>
      </c>
      <c r="V773" s="204">
        <v>0</v>
      </c>
      <c r="W773" s="204">
        <v>0</v>
      </c>
      <c r="X773" s="204">
        <v>0</v>
      </c>
      <c r="Y773" s="204">
        <v>0</v>
      </c>
      <c r="Z773" s="204">
        <v>0</v>
      </c>
      <c r="AA773" s="204">
        <v>0</v>
      </c>
      <c r="AB773" s="204">
        <v>0</v>
      </c>
      <c r="AC773" s="204">
        <v>0</v>
      </c>
      <c r="AD773" s="204">
        <v>10</v>
      </c>
      <c r="AE773" s="204">
        <v>5</v>
      </c>
      <c r="AF773" s="204">
        <v>0</v>
      </c>
      <c r="AG773" s="204">
        <v>0</v>
      </c>
      <c r="AH773" s="204">
        <v>0</v>
      </c>
      <c r="AI773" s="204">
        <v>0</v>
      </c>
      <c r="AJ773" s="204"/>
      <c r="AK773" s="204"/>
      <c r="AL773" s="204"/>
      <c r="AM773" s="204"/>
      <c r="AN773" s="204"/>
      <c r="AO773" s="204"/>
      <c r="AP773" s="204"/>
      <c r="AQ773" s="204"/>
      <c r="AR773" s="204"/>
      <c r="AS773" s="204"/>
      <c r="AT773" s="204"/>
      <c r="AU773" s="204"/>
      <c r="AV773" s="204"/>
      <c r="AW773" s="204"/>
      <c r="AX773" s="204"/>
      <c r="AY773" s="204" t="str">
        <f t="shared" si="193"/>
        <v>NIFENCOL 100 MG/ML SOLUTION POUR ADMINISTRATION DANS L'EAU DE BOISSONS POUR PORCINS</v>
      </c>
      <c r="AZ773" s="204" t="str">
        <f>IF(COUNTIF(AY:AY,AY773)=1,AY773,IF(AND(COUNTIF(AY:AY,AY773)&gt;1,COUNTIF(AZ$2:AZ772,AY773)&gt;=1),"",AY773))</f>
        <v>NIFENCOL 100 MG/ML SOLUTION POUR ADMINISTRATION DANS L'EAU DE BOISSONS POUR PORCINS</v>
      </c>
      <c r="BA773" s="204" t="str">
        <v/>
      </c>
      <c r="BB773" s="204" t="str">
        <f>IF(BA773="","",MAX(BB$2:BB772)+1)</f>
        <v/>
      </c>
      <c r="BC773" s="204"/>
      <c r="BD773" s="204"/>
      <c r="BE773" s="204"/>
      <c r="BF773" s="204"/>
      <c r="BG773" s="204"/>
      <c r="BH773" s="204"/>
      <c r="BI773" s="204"/>
      <c r="BJ773" s="204"/>
      <c r="BK773" s="204"/>
      <c r="BL773" s="204"/>
      <c r="BM773" s="204"/>
      <c r="BN773" s="204"/>
      <c r="BO773" s="204"/>
      <c r="BP773" s="204"/>
      <c r="BQ773" s="204"/>
      <c r="BR773" s="204"/>
      <c r="BS773" s="204"/>
      <c r="BT773" s="204"/>
      <c r="BU773" s="104"/>
      <c r="BV773" s="202"/>
      <c r="BX773"/>
      <c r="BY773"/>
      <c r="BZ773"/>
      <c r="CA773"/>
      <c r="CB773"/>
      <c r="CD773"/>
      <c r="CO773" s="202">
        <v>772</v>
      </c>
    </row>
    <row r="774" spans="1:93" x14ac:dyDescent="0.25">
      <c r="A774" s="203" t="s">
        <v>4208</v>
      </c>
      <c r="B774" s="204" t="s">
        <v>4209</v>
      </c>
      <c r="C774" s="204" t="s">
        <v>880</v>
      </c>
      <c r="D774" s="210" t="s">
        <v>851</v>
      </c>
      <c r="E774" s="204" t="s">
        <v>852</v>
      </c>
      <c r="F774" s="204" t="s">
        <v>463</v>
      </c>
      <c r="G774" s="204" t="s">
        <v>853</v>
      </c>
      <c r="H774" s="204" t="s">
        <v>1446</v>
      </c>
      <c r="I774" s="204" t="s">
        <v>853</v>
      </c>
      <c r="J774" s="204" t="s">
        <v>1901</v>
      </c>
      <c r="K774" s="204" t="s">
        <v>1901</v>
      </c>
      <c r="L774" s="204" t="s">
        <v>2713</v>
      </c>
      <c r="M774" s="204" t="s">
        <v>213</v>
      </c>
      <c r="N774" s="204" t="s">
        <v>1275</v>
      </c>
      <c r="O774" s="204" t="s">
        <v>858</v>
      </c>
      <c r="P774" s="204" t="s">
        <v>859</v>
      </c>
      <c r="Q774" s="204" t="s">
        <v>885</v>
      </c>
      <c r="R774" s="204">
        <v>40</v>
      </c>
      <c r="S774" s="204">
        <v>1</v>
      </c>
      <c r="T774" s="204">
        <v>0</v>
      </c>
      <c r="U774" s="204">
        <v>0</v>
      </c>
      <c r="V774" s="204">
        <v>0</v>
      </c>
      <c r="W774" s="204">
        <v>0</v>
      </c>
      <c r="X774" s="204">
        <v>0</v>
      </c>
      <c r="Y774" s="204">
        <v>0</v>
      </c>
      <c r="Z774" s="204">
        <v>0</v>
      </c>
      <c r="AA774" s="204">
        <v>0</v>
      </c>
      <c r="AB774" s="204">
        <v>0</v>
      </c>
      <c r="AC774" s="204">
        <v>0</v>
      </c>
      <c r="AD774" s="204">
        <v>15</v>
      </c>
      <c r="AE774" s="204">
        <v>2</v>
      </c>
      <c r="AF774" s="204">
        <v>0</v>
      </c>
      <c r="AG774" s="204">
        <v>0</v>
      </c>
      <c r="AH774" s="204">
        <v>0</v>
      </c>
      <c r="AI774" s="204">
        <v>0</v>
      </c>
      <c r="AJ774" s="204"/>
      <c r="AK774" s="204"/>
      <c r="AL774" s="204"/>
      <c r="AM774" s="204"/>
      <c r="AN774" s="204"/>
      <c r="AO774" s="204"/>
      <c r="AP774" s="204"/>
      <c r="AQ774" s="204"/>
      <c r="AR774" s="204"/>
      <c r="AS774" s="204"/>
      <c r="AT774" s="204"/>
      <c r="AU774" s="204"/>
      <c r="AV774" s="204"/>
      <c r="AW774" s="204"/>
      <c r="AX774" s="204"/>
      <c r="AY774" s="204" t="str">
        <f t="shared" si="193"/>
        <v>NIFENCOL 300 MG/ML SOLUTION INJECTABLE POUR BOVINS ET PORCINS</v>
      </c>
      <c r="AZ774" s="204" t="str">
        <f>IF(COUNTIF(AY:AY,AY774)=1,AY774,IF(AND(COUNTIF(AY:AY,AY774)&gt;1,COUNTIF(AZ$2:AZ773,AY774)&gt;=1),"",AY774))</f>
        <v>NIFENCOL 300 MG/ML SOLUTION INJECTABLE POUR BOVINS ET PORCINS</v>
      </c>
      <c r="BA774" s="204" t="str">
        <v/>
      </c>
      <c r="BB774" s="204" t="str">
        <f>IF(BA774="","",MAX(BB$2:BB773)+1)</f>
        <v/>
      </c>
      <c r="BC774" s="204"/>
      <c r="BD774" s="204"/>
      <c r="BE774" s="204"/>
      <c r="BF774" s="204"/>
      <c r="BG774" s="204"/>
      <c r="BH774" s="204"/>
      <c r="BI774" s="204"/>
      <c r="BJ774" s="204"/>
      <c r="BK774" s="204"/>
      <c r="BL774" s="204"/>
      <c r="BM774" s="204"/>
      <c r="BN774" s="204"/>
      <c r="BO774" s="204"/>
      <c r="BP774" s="204"/>
      <c r="BQ774" s="204"/>
      <c r="BR774" s="204"/>
      <c r="BS774" s="204"/>
      <c r="BT774" s="204"/>
      <c r="BU774" s="104"/>
      <c r="BV774" s="202"/>
      <c r="BX774"/>
      <c r="BY774"/>
      <c r="BZ774"/>
      <c r="CA774"/>
      <c r="CB774"/>
      <c r="CD774"/>
      <c r="CO774" s="202">
        <v>773</v>
      </c>
    </row>
    <row r="775" spans="1:93" x14ac:dyDescent="0.25">
      <c r="A775" s="203" t="s">
        <v>4208</v>
      </c>
      <c r="B775" s="204" t="s">
        <v>4210</v>
      </c>
      <c r="C775" s="204" t="s">
        <v>884</v>
      </c>
      <c r="D775" s="210" t="s">
        <v>863</v>
      </c>
      <c r="E775" s="204" t="s">
        <v>852</v>
      </c>
      <c r="F775" s="204" t="s">
        <v>463</v>
      </c>
      <c r="G775" s="204" t="s">
        <v>853</v>
      </c>
      <c r="H775" s="204" t="s">
        <v>1446</v>
      </c>
      <c r="I775" s="204" t="s">
        <v>853</v>
      </c>
      <c r="J775" s="204" t="s">
        <v>1901</v>
      </c>
      <c r="K775" s="204" t="s">
        <v>1901</v>
      </c>
      <c r="L775" s="204" t="s">
        <v>2713</v>
      </c>
      <c r="M775" s="204" t="s">
        <v>213</v>
      </c>
      <c r="N775" s="204" t="s">
        <v>1275</v>
      </c>
      <c r="O775" s="204" t="s">
        <v>858</v>
      </c>
      <c r="P775" s="204" t="s">
        <v>859</v>
      </c>
      <c r="Q775" s="204" t="s">
        <v>1371</v>
      </c>
      <c r="R775" s="204">
        <v>40</v>
      </c>
      <c r="S775" s="204">
        <v>1</v>
      </c>
      <c r="T775" s="204">
        <v>0</v>
      </c>
      <c r="U775" s="204">
        <v>0</v>
      </c>
      <c r="V775" s="204">
        <v>0</v>
      </c>
      <c r="W775" s="204">
        <v>0</v>
      </c>
      <c r="X775" s="204">
        <v>0</v>
      </c>
      <c r="Y775" s="204">
        <v>0</v>
      </c>
      <c r="Z775" s="204">
        <v>0</v>
      </c>
      <c r="AA775" s="204">
        <v>0</v>
      </c>
      <c r="AB775" s="204">
        <v>0</v>
      </c>
      <c r="AC775" s="204">
        <v>0</v>
      </c>
      <c r="AD775" s="204">
        <v>15</v>
      </c>
      <c r="AE775" s="204">
        <v>2</v>
      </c>
      <c r="AF775" s="204">
        <v>0</v>
      </c>
      <c r="AG775" s="204">
        <v>0</v>
      </c>
      <c r="AH775" s="204">
        <v>0</v>
      </c>
      <c r="AI775" s="204">
        <v>0</v>
      </c>
      <c r="AJ775" s="204"/>
      <c r="AK775" s="204"/>
      <c r="AL775" s="204"/>
      <c r="AM775" s="204"/>
      <c r="AN775" s="204"/>
      <c r="AO775" s="204"/>
      <c r="AP775" s="204"/>
      <c r="AQ775" s="204"/>
      <c r="AR775" s="204"/>
      <c r="AS775" s="204"/>
      <c r="AT775" s="204"/>
      <c r="AU775" s="204"/>
      <c r="AV775" s="204"/>
      <c r="AW775" s="204"/>
      <c r="AX775" s="204"/>
      <c r="AY775" s="204" t="str">
        <f t="shared" si="193"/>
        <v>NIFENCOL 300 MG/ML SOLUTION INJECTABLE POUR BOVINS ET PORCINS</v>
      </c>
      <c r="AZ775" s="204" t="str">
        <f>IF(COUNTIF(AY:AY,AY775)=1,AY775,IF(AND(COUNTIF(AY:AY,AY775)&gt;1,COUNTIF(AZ$2:AZ774,AY775)&gt;=1),"",AY775))</f>
        <v/>
      </c>
      <c r="BA775" s="204" t="str">
        <v/>
      </c>
      <c r="BB775" s="204" t="str">
        <f>IF(BA775="","",MAX(BB$2:BB774)+1)</f>
        <v/>
      </c>
      <c r="BC775" s="204"/>
      <c r="BD775" s="204"/>
      <c r="BE775" s="204"/>
      <c r="BF775" s="204"/>
      <c r="BG775" s="204"/>
      <c r="BH775" s="204"/>
      <c r="BI775" s="204"/>
      <c r="BJ775" s="204"/>
      <c r="BK775" s="204"/>
      <c r="BL775" s="204"/>
      <c r="BM775" s="204"/>
      <c r="BN775" s="204"/>
      <c r="BO775" s="204"/>
      <c r="BP775" s="204"/>
      <c r="BQ775" s="204"/>
      <c r="BR775" s="204"/>
      <c r="BS775" s="204"/>
      <c r="BT775" s="204"/>
      <c r="BU775" s="104"/>
      <c r="BV775" s="202"/>
      <c r="BX775"/>
      <c r="BY775"/>
      <c r="BZ775"/>
      <c r="CA775"/>
      <c r="CB775"/>
      <c r="CD775"/>
      <c r="CO775" s="202">
        <v>774</v>
      </c>
    </row>
    <row r="776" spans="1:93" x14ac:dyDescent="0.25">
      <c r="A776" s="203" t="s">
        <v>4038</v>
      </c>
      <c r="B776" s="204" t="s">
        <v>4039</v>
      </c>
      <c r="C776" s="204" t="s">
        <v>4040</v>
      </c>
      <c r="D776" s="210" t="s">
        <v>851</v>
      </c>
      <c r="E776" s="204" t="s">
        <v>852</v>
      </c>
      <c r="F776" s="204" t="s">
        <v>748</v>
      </c>
      <c r="G776" s="204" t="s">
        <v>853</v>
      </c>
      <c r="H776" s="204" t="s">
        <v>1446</v>
      </c>
      <c r="I776" s="204" t="s">
        <v>853</v>
      </c>
      <c r="J776" s="204" t="s">
        <v>1901</v>
      </c>
      <c r="K776" s="204" t="s">
        <v>1901</v>
      </c>
      <c r="L776" s="204" t="s">
        <v>2713</v>
      </c>
      <c r="M776" s="204" t="s">
        <v>213</v>
      </c>
      <c r="N776" s="204" t="s">
        <v>1275</v>
      </c>
      <c r="O776" s="204" t="s">
        <v>858</v>
      </c>
      <c r="P776" s="204" t="s">
        <v>859</v>
      </c>
      <c r="Q776" s="204" t="s">
        <v>885</v>
      </c>
      <c r="R776" s="204">
        <v>40</v>
      </c>
      <c r="S776" s="204">
        <v>1</v>
      </c>
      <c r="T776" s="204">
        <v>0</v>
      </c>
      <c r="U776" s="204">
        <v>0</v>
      </c>
      <c r="V776" s="204">
        <v>0</v>
      </c>
      <c r="W776" s="204">
        <v>0</v>
      </c>
      <c r="X776" s="204">
        <v>0</v>
      </c>
      <c r="Y776" s="204">
        <v>0</v>
      </c>
      <c r="Z776" s="204">
        <v>0</v>
      </c>
      <c r="AA776" s="204">
        <v>0</v>
      </c>
      <c r="AB776" s="204">
        <v>0</v>
      </c>
      <c r="AC776" s="204">
        <v>0</v>
      </c>
      <c r="AD776" s="204">
        <v>15</v>
      </c>
      <c r="AE776" s="204">
        <v>2</v>
      </c>
      <c r="AF776" s="204">
        <v>0</v>
      </c>
      <c r="AG776" s="204">
        <v>0</v>
      </c>
      <c r="AH776" s="204">
        <v>0</v>
      </c>
      <c r="AI776" s="204">
        <v>0</v>
      </c>
      <c r="AJ776" s="204"/>
      <c r="AK776" s="204"/>
      <c r="AL776" s="204"/>
      <c r="AM776" s="204"/>
      <c r="AN776" s="204"/>
      <c r="AO776" s="204"/>
      <c r="AP776" s="204"/>
      <c r="AQ776" s="204"/>
      <c r="AR776" s="204"/>
      <c r="AS776" s="204"/>
      <c r="AT776" s="204"/>
      <c r="AU776" s="204"/>
      <c r="AV776" s="204"/>
      <c r="AW776" s="204"/>
      <c r="AX776" s="204"/>
      <c r="AY776" s="204" t="str">
        <f t="shared" si="193"/>
        <v>NORFENICOL 300 MG/ML SOLUTION INJECTABLE POUR BOVINS ET PORCINS</v>
      </c>
      <c r="AZ776" s="204" t="str">
        <f>IF(COUNTIF(AY:AY,AY776)=1,AY776,IF(AND(COUNTIF(AY:AY,AY776)&gt;1,COUNTIF(AZ$2:AZ775,AY776)&gt;=1),"",AY776))</f>
        <v>NORFENICOL 300 MG/ML SOLUTION INJECTABLE POUR BOVINS ET PORCINS</v>
      </c>
      <c r="BA776" s="204" t="str">
        <v/>
      </c>
      <c r="BB776" s="204" t="str">
        <f>IF(BA776="","",MAX(BB$2:BB775)+1)</f>
        <v/>
      </c>
      <c r="BC776" s="204"/>
      <c r="BD776" s="204"/>
      <c r="BE776" s="204"/>
      <c r="BF776" s="204"/>
      <c r="BG776" s="204"/>
      <c r="BH776" s="204"/>
      <c r="BI776" s="204"/>
      <c r="BJ776" s="204"/>
      <c r="BK776" s="204"/>
      <c r="BL776" s="204"/>
      <c r="BM776" s="204"/>
      <c r="BN776" s="204"/>
      <c r="BO776" s="204"/>
      <c r="BP776" s="204"/>
      <c r="BQ776" s="204"/>
      <c r="BR776" s="204"/>
      <c r="BS776" s="204"/>
      <c r="BT776" s="204"/>
      <c r="BU776" s="104"/>
      <c r="BV776" s="202"/>
      <c r="BX776"/>
      <c r="BY776"/>
      <c r="BZ776"/>
      <c r="CA776"/>
      <c r="CB776"/>
      <c r="CD776"/>
      <c r="CO776" s="202">
        <v>775</v>
      </c>
    </row>
    <row r="777" spans="1:93" x14ac:dyDescent="0.25">
      <c r="A777" s="203" t="s">
        <v>4038</v>
      </c>
      <c r="B777" s="204" t="s">
        <v>4041</v>
      </c>
      <c r="C777" s="204" t="s">
        <v>4042</v>
      </c>
      <c r="D777" s="210" t="s">
        <v>863</v>
      </c>
      <c r="E777" s="204" t="s">
        <v>852</v>
      </c>
      <c r="F777" s="204" t="s">
        <v>748</v>
      </c>
      <c r="G777" s="204" t="s">
        <v>853</v>
      </c>
      <c r="H777" s="204" t="s">
        <v>1446</v>
      </c>
      <c r="I777" s="204" t="s">
        <v>853</v>
      </c>
      <c r="J777" s="204" t="s">
        <v>1901</v>
      </c>
      <c r="K777" s="204" t="s">
        <v>1901</v>
      </c>
      <c r="L777" s="204" t="s">
        <v>2713</v>
      </c>
      <c r="M777" s="204" t="s">
        <v>213</v>
      </c>
      <c r="N777" s="204" t="s">
        <v>1275</v>
      </c>
      <c r="O777" s="204" t="s">
        <v>858</v>
      </c>
      <c r="P777" s="204" t="s">
        <v>859</v>
      </c>
      <c r="Q777" s="204" t="s">
        <v>1371</v>
      </c>
      <c r="R777" s="204">
        <v>40</v>
      </c>
      <c r="S777" s="204">
        <v>1</v>
      </c>
      <c r="T777" s="204">
        <v>0</v>
      </c>
      <c r="U777" s="204">
        <v>0</v>
      </c>
      <c r="V777" s="204">
        <v>0</v>
      </c>
      <c r="W777" s="204">
        <v>0</v>
      </c>
      <c r="X777" s="204">
        <v>0</v>
      </c>
      <c r="Y777" s="204">
        <v>0</v>
      </c>
      <c r="Z777" s="204">
        <v>0</v>
      </c>
      <c r="AA777" s="204">
        <v>0</v>
      </c>
      <c r="AB777" s="204">
        <v>0</v>
      </c>
      <c r="AC777" s="204">
        <v>0</v>
      </c>
      <c r="AD777" s="204">
        <v>15</v>
      </c>
      <c r="AE777" s="204">
        <v>2</v>
      </c>
      <c r="AF777" s="204">
        <v>0</v>
      </c>
      <c r="AG777" s="204">
        <v>0</v>
      </c>
      <c r="AH777" s="204">
        <v>0</v>
      </c>
      <c r="AI777" s="204">
        <v>0</v>
      </c>
      <c r="AJ777" s="204"/>
      <c r="AK777" s="204"/>
      <c r="AL777" s="204"/>
      <c r="AM777" s="204"/>
      <c r="AN777" s="204"/>
      <c r="AO777" s="204"/>
      <c r="AP777" s="204"/>
      <c r="AQ777" s="204"/>
      <c r="AR777" s="204"/>
      <c r="AS777" s="204"/>
      <c r="AT777" s="204"/>
      <c r="AU777" s="204"/>
      <c r="AV777" s="204"/>
      <c r="AW777" s="204"/>
      <c r="AX777" s="204"/>
      <c r="AY777" s="204" t="str">
        <f t="shared" si="193"/>
        <v>NORFENICOL 300 MG/ML SOLUTION INJECTABLE POUR BOVINS ET PORCINS</v>
      </c>
      <c r="AZ777" s="204" t="str">
        <f>IF(COUNTIF(AY:AY,AY777)=1,AY777,IF(AND(COUNTIF(AY:AY,AY777)&gt;1,COUNTIF(AZ$2:AZ776,AY777)&gt;=1),"",AY777))</f>
        <v/>
      </c>
      <c r="BA777" s="204" t="str">
        <v/>
      </c>
      <c r="BB777" s="204" t="str">
        <f>IF(BA777="","",MAX(BB$2:BB776)+1)</f>
        <v/>
      </c>
      <c r="BC777" s="204"/>
      <c r="BD777" s="204"/>
      <c r="BE777" s="204"/>
      <c r="BF777" s="204"/>
      <c r="BG777" s="204"/>
      <c r="BH777" s="204"/>
      <c r="BI777" s="204"/>
      <c r="BJ777" s="204"/>
      <c r="BK777" s="204"/>
      <c r="BL777" s="204"/>
      <c r="BM777" s="204"/>
      <c r="BN777" s="204"/>
      <c r="BO777" s="204"/>
      <c r="BP777" s="204"/>
      <c r="BQ777" s="204"/>
      <c r="BR777" s="204"/>
      <c r="BS777" s="204"/>
      <c r="BT777" s="204"/>
      <c r="BU777" s="104"/>
      <c r="BV777" s="202"/>
      <c r="BX777"/>
      <c r="BY777"/>
      <c r="BZ777"/>
      <c r="CA777"/>
      <c r="CB777"/>
      <c r="CD777"/>
      <c r="CO777" s="202">
        <v>776</v>
      </c>
    </row>
    <row r="778" spans="1:93" x14ac:dyDescent="0.25">
      <c r="A778" s="203" t="s">
        <v>4038</v>
      </c>
      <c r="B778" s="204" t="s">
        <v>4043</v>
      </c>
      <c r="C778" s="204" t="s">
        <v>4044</v>
      </c>
      <c r="D778" s="210" t="s">
        <v>1004</v>
      </c>
      <c r="E778" s="204" t="s">
        <v>852</v>
      </c>
      <c r="F778" s="204" t="s">
        <v>748</v>
      </c>
      <c r="G778" s="204" t="s">
        <v>853</v>
      </c>
      <c r="H778" s="204" t="s">
        <v>1446</v>
      </c>
      <c r="I778" s="204" t="s">
        <v>853</v>
      </c>
      <c r="J778" s="204" t="s">
        <v>1901</v>
      </c>
      <c r="K778" s="204" t="s">
        <v>1901</v>
      </c>
      <c r="L778" s="204" t="s">
        <v>2713</v>
      </c>
      <c r="M778" s="204" t="s">
        <v>213</v>
      </c>
      <c r="N778" s="204" t="s">
        <v>1275</v>
      </c>
      <c r="O778" s="204" t="s">
        <v>858</v>
      </c>
      <c r="P778" s="204" t="s">
        <v>859</v>
      </c>
      <c r="Q778" s="204" t="s">
        <v>1267</v>
      </c>
      <c r="R778" s="204">
        <v>40</v>
      </c>
      <c r="S778" s="204">
        <v>1</v>
      </c>
      <c r="T778" s="204">
        <v>0</v>
      </c>
      <c r="U778" s="204">
        <v>0</v>
      </c>
      <c r="V778" s="204">
        <v>0</v>
      </c>
      <c r="W778" s="204">
        <v>0</v>
      </c>
      <c r="X778" s="204">
        <v>0</v>
      </c>
      <c r="Y778" s="204">
        <v>0</v>
      </c>
      <c r="Z778" s="204">
        <v>0</v>
      </c>
      <c r="AA778" s="204">
        <v>0</v>
      </c>
      <c r="AB778" s="204">
        <v>0</v>
      </c>
      <c r="AC778" s="204">
        <v>0</v>
      </c>
      <c r="AD778" s="204">
        <v>15</v>
      </c>
      <c r="AE778" s="204">
        <v>2</v>
      </c>
      <c r="AF778" s="204">
        <v>0</v>
      </c>
      <c r="AG778" s="204">
        <v>0</v>
      </c>
      <c r="AH778" s="204">
        <v>0</v>
      </c>
      <c r="AI778" s="204">
        <v>0</v>
      </c>
      <c r="AJ778" s="204"/>
      <c r="AK778" s="204"/>
      <c r="AL778" s="204"/>
      <c r="AM778" s="204"/>
      <c r="AN778" s="204"/>
      <c r="AO778" s="204"/>
      <c r="AP778" s="204"/>
      <c r="AQ778" s="204"/>
      <c r="AR778" s="204"/>
      <c r="AS778" s="204"/>
      <c r="AT778" s="204"/>
      <c r="AU778" s="204"/>
      <c r="AV778" s="204"/>
      <c r="AW778" s="204"/>
      <c r="AX778" s="204"/>
      <c r="AY778" s="204" t="str">
        <f t="shared" si="193"/>
        <v>NORFENICOL 300 MG/ML SOLUTION INJECTABLE POUR BOVINS ET PORCINS</v>
      </c>
      <c r="AZ778" s="204" t="str">
        <f>IF(COUNTIF(AY:AY,AY778)=1,AY778,IF(AND(COUNTIF(AY:AY,AY778)&gt;1,COUNTIF(AZ$2:AZ777,AY778)&gt;=1),"",AY778))</f>
        <v/>
      </c>
      <c r="BA778" s="204" t="str">
        <v/>
      </c>
      <c r="BB778" s="204" t="str">
        <f>IF(BA778="","",MAX(BB$2:BB777)+1)</f>
        <v/>
      </c>
      <c r="BC778" s="204"/>
      <c r="BD778" s="204"/>
      <c r="BE778" s="204"/>
      <c r="BF778" s="204"/>
      <c r="BG778" s="204"/>
      <c r="BH778" s="204"/>
      <c r="BI778" s="204"/>
      <c r="BJ778" s="204"/>
      <c r="BK778" s="204"/>
      <c r="BL778" s="204"/>
      <c r="BM778" s="204"/>
      <c r="BN778" s="204"/>
      <c r="BO778" s="204"/>
      <c r="BP778" s="204"/>
      <c r="BQ778" s="204"/>
      <c r="BR778" s="204"/>
      <c r="BS778" s="204"/>
      <c r="BT778" s="204"/>
      <c r="BU778" s="104"/>
      <c r="BV778" s="202"/>
      <c r="BX778"/>
      <c r="BY778"/>
      <c r="BZ778"/>
      <c r="CA778"/>
      <c r="CB778"/>
      <c r="CD778"/>
      <c r="CO778" s="202">
        <v>777</v>
      </c>
    </row>
    <row r="779" spans="1:93" x14ac:dyDescent="0.25">
      <c r="A779" s="203" t="s">
        <v>3298</v>
      </c>
      <c r="B779" s="204" t="s">
        <v>3299</v>
      </c>
      <c r="C779" s="204" t="s">
        <v>3300</v>
      </c>
      <c r="D779" s="210" t="s">
        <v>966</v>
      </c>
      <c r="E779" s="204" t="s">
        <v>906</v>
      </c>
      <c r="F779" s="204" t="s">
        <v>3301</v>
      </c>
      <c r="G779" s="204" t="s">
        <v>908</v>
      </c>
      <c r="H779" s="204" t="s">
        <v>955</v>
      </c>
      <c r="I779" s="204" t="s">
        <v>910</v>
      </c>
      <c r="J779" s="204" t="s">
        <v>2248</v>
      </c>
      <c r="K779" s="204" t="s">
        <v>875</v>
      </c>
      <c r="L779" s="204" t="s">
        <v>1162</v>
      </c>
      <c r="M779" s="204" t="s">
        <v>213</v>
      </c>
      <c r="N779" s="204" t="s">
        <v>959</v>
      </c>
      <c r="O779" s="204" t="s">
        <v>918</v>
      </c>
      <c r="P779" s="204" t="s">
        <v>859</v>
      </c>
      <c r="Q779" s="204" t="s">
        <v>1033</v>
      </c>
      <c r="R779" s="204">
        <v>0</v>
      </c>
      <c r="S779" s="204">
        <v>0</v>
      </c>
      <c r="T779" s="204">
        <v>20</v>
      </c>
      <c r="U779" s="204">
        <v>7</v>
      </c>
      <c r="V779" s="204">
        <v>0</v>
      </c>
      <c r="W779" s="204">
        <v>0</v>
      </c>
      <c r="X779" s="204">
        <v>0</v>
      </c>
      <c r="Y779" s="204">
        <v>0</v>
      </c>
      <c r="Z779" s="204">
        <v>0</v>
      </c>
      <c r="AA779" s="204">
        <v>0</v>
      </c>
      <c r="AB779" s="204">
        <v>0</v>
      </c>
      <c r="AC779" s="204">
        <v>0</v>
      </c>
      <c r="AD779" s="204">
        <v>0</v>
      </c>
      <c r="AE779" s="204">
        <v>0</v>
      </c>
      <c r="AF779" s="204">
        <v>0</v>
      </c>
      <c r="AG779" s="204">
        <v>0</v>
      </c>
      <c r="AH779" s="204">
        <v>0</v>
      </c>
      <c r="AI779" s="204">
        <v>0</v>
      </c>
      <c r="AJ779" s="204" t="s">
        <v>2249</v>
      </c>
      <c r="AK779" s="204" t="s">
        <v>2250</v>
      </c>
      <c r="AL779" s="204" t="s">
        <v>213</v>
      </c>
      <c r="AM779" s="204" t="s">
        <v>868</v>
      </c>
      <c r="AN779" s="204" t="s">
        <v>918</v>
      </c>
      <c r="AO779" s="204" t="s">
        <v>2251</v>
      </c>
      <c r="AP779" s="204" t="s">
        <v>2251</v>
      </c>
      <c r="AQ779" s="204"/>
      <c r="AR779" s="204"/>
      <c r="AS779" s="204"/>
      <c r="AT779" s="204"/>
      <c r="AU779" s="204"/>
      <c r="AV779" s="204"/>
      <c r="AW779" s="204"/>
      <c r="AX779" s="204"/>
      <c r="AY779" s="204" t="str">
        <f t="shared" si="193"/>
        <v/>
      </c>
      <c r="AZ779" s="204" t="str">
        <f>IF(COUNTIF(AY:AY,AY779)=1,AY779,IF(AND(COUNTIF(AY:AY,AY779)&gt;1,COUNTIF(AZ$2:AZ778,AY779)&gt;=1),"",AY779))</f>
        <v/>
      </c>
      <c r="BA779" s="204" t="str">
        <v/>
      </c>
      <c r="BB779" s="204" t="str">
        <f>IF(BA779="","",MAX(BB$2:BB778)+1)</f>
        <v/>
      </c>
      <c r="BC779" s="204"/>
      <c r="BD779" s="204"/>
      <c r="BE779" s="204"/>
      <c r="BF779" s="204"/>
      <c r="BG779" s="204"/>
      <c r="BH779" s="204"/>
      <c r="BI779" s="204"/>
      <c r="BJ779" s="204"/>
      <c r="BK779" s="204"/>
      <c r="BL779" s="204"/>
      <c r="BM779" s="204"/>
      <c r="BN779" s="204"/>
      <c r="BO779" s="204"/>
      <c r="BP779" s="204"/>
      <c r="BQ779" s="204"/>
      <c r="BR779" s="204"/>
      <c r="BS779" s="204"/>
      <c r="BT779" s="204"/>
      <c r="BU779" s="104"/>
      <c r="BV779" s="202"/>
      <c r="BX779"/>
      <c r="BY779"/>
      <c r="BZ779"/>
      <c r="CA779"/>
      <c r="CB779"/>
      <c r="CD779"/>
      <c r="CO779" s="202">
        <v>778</v>
      </c>
    </row>
    <row r="780" spans="1:93" x14ac:dyDescent="0.25">
      <c r="A780" s="203" t="s">
        <v>3298</v>
      </c>
      <c r="B780" s="204" t="s">
        <v>3302</v>
      </c>
      <c r="C780" s="204" t="s">
        <v>3303</v>
      </c>
      <c r="D780" s="210" t="s">
        <v>863</v>
      </c>
      <c r="E780" s="204" t="s">
        <v>906</v>
      </c>
      <c r="F780" s="204" t="s">
        <v>3301</v>
      </c>
      <c r="G780" s="204" t="s">
        <v>908</v>
      </c>
      <c r="H780" s="204" t="s">
        <v>955</v>
      </c>
      <c r="I780" s="204" t="s">
        <v>910</v>
      </c>
      <c r="J780" s="204" t="s">
        <v>2248</v>
      </c>
      <c r="K780" s="204" t="s">
        <v>875</v>
      </c>
      <c r="L780" s="204" t="s">
        <v>1162</v>
      </c>
      <c r="M780" s="204" t="s">
        <v>213</v>
      </c>
      <c r="N780" s="204" t="s">
        <v>959</v>
      </c>
      <c r="O780" s="204" t="s">
        <v>918</v>
      </c>
      <c r="P780" s="204" t="s">
        <v>859</v>
      </c>
      <c r="Q780" s="204" t="s">
        <v>868</v>
      </c>
      <c r="R780" s="204">
        <v>0</v>
      </c>
      <c r="S780" s="204">
        <v>0</v>
      </c>
      <c r="T780" s="204">
        <v>20</v>
      </c>
      <c r="U780" s="204">
        <v>7</v>
      </c>
      <c r="V780" s="204">
        <v>0</v>
      </c>
      <c r="W780" s="204">
        <v>0</v>
      </c>
      <c r="X780" s="204">
        <v>0</v>
      </c>
      <c r="Y780" s="204">
        <v>0</v>
      </c>
      <c r="Z780" s="204">
        <v>0</v>
      </c>
      <c r="AA780" s="204">
        <v>0</v>
      </c>
      <c r="AB780" s="204">
        <v>0</v>
      </c>
      <c r="AC780" s="204">
        <v>0</v>
      </c>
      <c r="AD780" s="204">
        <v>0</v>
      </c>
      <c r="AE780" s="204">
        <v>0</v>
      </c>
      <c r="AF780" s="204">
        <v>0</v>
      </c>
      <c r="AG780" s="204">
        <v>0</v>
      </c>
      <c r="AH780" s="204">
        <v>0</v>
      </c>
      <c r="AI780" s="204">
        <v>0</v>
      </c>
      <c r="AJ780" s="204" t="s">
        <v>2249</v>
      </c>
      <c r="AK780" s="204" t="s">
        <v>2250</v>
      </c>
      <c r="AL780" s="204" t="s">
        <v>213</v>
      </c>
      <c r="AM780" s="204" t="s">
        <v>868</v>
      </c>
      <c r="AN780" s="204" t="s">
        <v>918</v>
      </c>
      <c r="AO780" s="204" t="s">
        <v>2251</v>
      </c>
      <c r="AP780" s="204" t="s">
        <v>2251</v>
      </c>
      <c r="AQ780" s="204"/>
      <c r="AR780" s="204"/>
      <c r="AS780" s="204"/>
      <c r="AT780" s="204"/>
      <c r="AU780" s="204"/>
      <c r="AV780" s="204"/>
      <c r="AW780" s="204"/>
      <c r="AX780" s="204"/>
      <c r="AY780" s="204" t="str">
        <f t="shared" si="193"/>
        <v/>
      </c>
      <c r="AZ780" s="204" t="str">
        <f>IF(COUNTIF(AY:AY,AY780)=1,AY780,IF(AND(COUNTIF(AY:AY,AY780)&gt;1,COUNTIF(AZ$2:AZ779,AY780)&gt;=1),"",AY780))</f>
        <v/>
      </c>
      <c r="BA780" s="204" t="str">
        <v/>
      </c>
      <c r="BB780" s="204" t="str">
        <f>IF(BA780="","",MAX(BB$2:BB779)+1)</f>
        <v/>
      </c>
      <c r="BC780" s="204"/>
      <c r="BD780" s="204"/>
      <c r="BE780" s="204"/>
      <c r="BF780" s="204"/>
      <c r="BG780" s="204"/>
      <c r="BH780" s="204"/>
      <c r="BI780" s="204"/>
      <c r="BJ780" s="204"/>
      <c r="BK780" s="204"/>
      <c r="BL780" s="204"/>
      <c r="BM780" s="204"/>
      <c r="BN780" s="204"/>
      <c r="BO780" s="204"/>
      <c r="BP780" s="204"/>
      <c r="BQ780" s="204"/>
      <c r="BR780" s="204"/>
      <c r="BS780" s="204"/>
      <c r="BT780" s="204"/>
      <c r="BU780" s="104"/>
      <c r="BV780" s="202"/>
      <c r="BX780"/>
      <c r="BY780"/>
      <c r="BZ780"/>
      <c r="CA780"/>
      <c r="CB780"/>
      <c r="CD780"/>
      <c r="CO780" s="202">
        <v>779</v>
      </c>
    </row>
    <row r="781" spans="1:93" x14ac:dyDescent="0.25">
      <c r="A781" s="203" t="s">
        <v>3298</v>
      </c>
      <c r="B781" s="204" t="s">
        <v>3304</v>
      </c>
      <c r="C781" s="204" t="s">
        <v>3305</v>
      </c>
      <c r="D781" s="210" t="s">
        <v>863</v>
      </c>
      <c r="E781" s="204" t="s">
        <v>906</v>
      </c>
      <c r="F781" s="204" t="s">
        <v>3301</v>
      </c>
      <c r="G781" s="204" t="s">
        <v>908</v>
      </c>
      <c r="H781" s="204" t="s">
        <v>955</v>
      </c>
      <c r="I781" s="204" t="s">
        <v>910</v>
      </c>
      <c r="J781" s="204" t="s">
        <v>2248</v>
      </c>
      <c r="K781" s="204" t="s">
        <v>875</v>
      </c>
      <c r="L781" s="204" t="s">
        <v>1162</v>
      </c>
      <c r="M781" s="204" t="s">
        <v>213</v>
      </c>
      <c r="N781" s="204" t="s">
        <v>959</v>
      </c>
      <c r="O781" s="204" t="s">
        <v>918</v>
      </c>
      <c r="P781" s="204" t="s">
        <v>859</v>
      </c>
      <c r="Q781" s="204" t="s">
        <v>868</v>
      </c>
      <c r="R781" s="204">
        <v>0</v>
      </c>
      <c r="S781" s="204">
        <v>0</v>
      </c>
      <c r="T781" s="204">
        <v>20</v>
      </c>
      <c r="U781" s="204">
        <v>7</v>
      </c>
      <c r="V781" s="204">
        <v>0</v>
      </c>
      <c r="W781" s="204">
        <v>0</v>
      </c>
      <c r="X781" s="204">
        <v>0</v>
      </c>
      <c r="Y781" s="204">
        <v>0</v>
      </c>
      <c r="Z781" s="204">
        <v>0</v>
      </c>
      <c r="AA781" s="204">
        <v>0</v>
      </c>
      <c r="AB781" s="204">
        <v>0</v>
      </c>
      <c r="AC781" s="204">
        <v>0</v>
      </c>
      <c r="AD781" s="204">
        <v>0</v>
      </c>
      <c r="AE781" s="204">
        <v>0</v>
      </c>
      <c r="AF781" s="204">
        <v>0</v>
      </c>
      <c r="AG781" s="204">
        <v>0</v>
      </c>
      <c r="AH781" s="204">
        <v>0</v>
      </c>
      <c r="AI781" s="204">
        <v>0</v>
      </c>
      <c r="AJ781" s="204" t="s">
        <v>2249</v>
      </c>
      <c r="AK781" s="204" t="s">
        <v>2250</v>
      </c>
      <c r="AL781" s="204" t="s">
        <v>213</v>
      </c>
      <c r="AM781" s="204" t="s">
        <v>868</v>
      </c>
      <c r="AN781" s="204" t="s">
        <v>918</v>
      </c>
      <c r="AO781" s="204" t="s">
        <v>2251</v>
      </c>
      <c r="AP781" s="204" t="s">
        <v>2251</v>
      </c>
      <c r="AQ781" s="204"/>
      <c r="AR781" s="204"/>
      <c r="AS781" s="204"/>
      <c r="AT781" s="204"/>
      <c r="AU781" s="204"/>
      <c r="AV781" s="204"/>
      <c r="AW781" s="204"/>
      <c r="AX781" s="204"/>
      <c r="AY781" s="204" t="str">
        <f t="shared" si="193"/>
        <v/>
      </c>
      <c r="AZ781" s="204" t="str">
        <f>IF(COUNTIF(AY:AY,AY781)=1,AY781,IF(AND(COUNTIF(AY:AY,AY781)&gt;1,COUNTIF(AZ$2:AZ780,AY781)&gt;=1),"",AY781))</f>
        <v/>
      </c>
      <c r="BA781" s="204" t="str">
        <v/>
      </c>
      <c r="BB781" s="204" t="str">
        <f>IF(BA781="","",MAX(BB$2:BB780)+1)</f>
        <v/>
      </c>
      <c r="BC781" s="204"/>
      <c r="BD781" s="204"/>
      <c r="BE781" s="204"/>
      <c r="BF781" s="204"/>
      <c r="BG781" s="204"/>
      <c r="BH781" s="204"/>
      <c r="BI781" s="204"/>
      <c r="BJ781" s="204"/>
      <c r="BK781" s="204"/>
      <c r="BL781" s="204"/>
      <c r="BM781" s="204"/>
      <c r="BN781" s="204"/>
      <c r="BO781" s="204"/>
      <c r="BP781" s="204"/>
      <c r="BQ781" s="204"/>
      <c r="BR781" s="204"/>
      <c r="BS781" s="204"/>
      <c r="BT781" s="204"/>
      <c r="BU781" s="104"/>
      <c r="BV781" s="202"/>
      <c r="BX781"/>
      <c r="BY781"/>
      <c r="BZ781"/>
      <c r="CA781"/>
      <c r="CB781"/>
      <c r="CD781"/>
      <c r="CO781" s="202">
        <v>780</v>
      </c>
    </row>
    <row r="782" spans="1:93" x14ac:dyDescent="0.25">
      <c r="A782" s="203" t="s">
        <v>3555</v>
      </c>
      <c r="B782" s="204" t="s">
        <v>3556</v>
      </c>
      <c r="C782" s="204" t="s">
        <v>3300</v>
      </c>
      <c r="D782" s="210" t="s">
        <v>966</v>
      </c>
      <c r="E782" s="204" t="s">
        <v>906</v>
      </c>
      <c r="F782" s="204" t="s">
        <v>3557</v>
      </c>
      <c r="G782" s="204" t="s">
        <v>908</v>
      </c>
      <c r="H782" s="204" t="s">
        <v>955</v>
      </c>
      <c r="I782" s="204" t="s">
        <v>910</v>
      </c>
      <c r="J782" s="204" t="s">
        <v>2248</v>
      </c>
      <c r="K782" s="204" t="s">
        <v>875</v>
      </c>
      <c r="L782" s="204" t="s">
        <v>1162</v>
      </c>
      <c r="M782" s="204" t="s">
        <v>213</v>
      </c>
      <c r="N782" s="204" t="s">
        <v>1038</v>
      </c>
      <c r="O782" s="204" t="s">
        <v>918</v>
      </c>
      <c r="P782" s="204" t="s">
        <v>859</v>
      </c>
      <c r="Q782" s="204" t="s">
        <v>1949</v>
      </c>
      <c r="R782" s="204">
        <v>0</v>
      </c>
      <c r="S782" s="204">
        <v>0</v>
      </c>
      <c r="T782" s="204">
        <v>20</v>
      </c>
      <c r="U782" s="204">
        <v>7</v>
      </c>
      <c r="V782" s="204">
        <v>0</v>
      </c>
      <c r="W782" s="204">
        <v>0</v>
      </c>
      <c r="X782" s="204">
        <v>0</v>
      </c>
      <c r="Y782" s="204">
        <v>0</v>
      </c>
      <c r="Z782" s="204">
        <v>0</v>
      </c>
      <c r="AA782" s="204">
        <v>0</v>
      </c>
      <c r="AB782" s="204">
        <v>0</v>
      </c>
      <c r="AC782" s="204">
        <v>0</v>
      </c>
      <c r="AD782" s="204">
        <v>0</v>
      </c>
      <c r="AE782" s="204">
        <v>0</v>
      </c>
      <c r="AF782" s="204">
        <v>0</v>
      </c>
      <c r="AG782" s="204">
        <v>0</v>
      </c>
      <c r="AH782" s="204">
        <v>0</v>
      </c>
      <c r="AI782" s="204">
        <v>0</v>
      </c>
      <c r="AJ782" s="204" t="s">
        <v>2249</v>
      </c>
      <c r="AK782" s="204" t="s">
        <v>2250</v>
      </c>
      <c r="AL782" s="204" t="s">
        <v>213</v>
      </c>
      <c r="AM782" s="204" t="s">
        <v>851</v>
      </c>
      <c r="AN782" s="204" t="s">
        <v>918</v>
      </c>
      <c r="AO782" s="204" t="s">
        <v>2251</v>
      </c>
      <c r="AP782" s="204" t="s">
        <v>2251</v>
      </c>
      <c r="AQ782" s="204"/>
      <c r="AR782" s="204"/>
      <c r="AS782" s="204"/>
      <c r="AT782" s="204"/>
      <c r="AU782" s="204"/>
      <c r="AV782" s="204"/>
      <c r="AW782" s="204"/>
      <c r="AX782" s="204"/>
      <c r="AY782" s="204" t="str">
        <f t="shared" si="193"/>
        <v/>
      </c>
      <c r="AZ782" s="204" t="str">
        <f>IF(COUNTIF(AY:AY,AY782)=1,AY782,IF(AND(COUNTIF(AY:AY,AY782)&gt;1,COUNTIF(AZ$2:AZ781,AY782)&gt;=1),"",AY782))</f>
        <v/>
      </c>
      <c r="BA782" s="204" t="str">
        <v/>
      </c>
      <c r="BB782" s="204" t="str">
        <f>IF(BA782="","",MAX(BB$2:BB781)+1)</f>
        <v/>
      </c>
      <c r="BC782" s="204"/>
      <c r="BD782" s="204"/>
      <c r="BE782" s="204"/>
      <c r="BF782" s="204"/>
      <c r="BG782" s="204"/>
      <c r="BH782" s="204"/>
      <c r="BI782" s="204"/>
      <c r="BJ782" s="204"/>
      <c r="BK782" s="204"/>
      <c r="BL782" s="204"/>
      <c r="BM782" s="204"/>
      <c r="BN782" s="204"/>
      <c r="BO782" s="204"/>
      <c r="BP782" s="204"/>
      <c r="BQ782" s="204"/>
      <c r="BR782" s="204"/>
      <c r="BS782" s="204"/>
      <c r="BT782" s="204"/>
      <c r="BU782" s="104"/>
      <c r="BV782" s="202"/>
      <c r="BX782"/>
      <c r="BY782"/>
      <c r="BZ782"/>
      <c r="CA782"/>
      <c r="CB782"/>
      <c r="CD782"/>
      <c r="CO782" s="202">
        <v>781</v>
      </c>
    </row>
    <row r="783" spans="1:93" x14ac:dyDescent="0.25">
      <c r="A783" s="203" t="s">
        <v>3555</v>
      </c>
      <c r="B783" s="204" t="s">
        <v>3558</v>
      </c>
      <c r="C783" s="204" t="s">
        <v>3559</v>
      </c>
      <c r="D783" s="210" t="s">
        <v>851</v>
      </c>
      <c r="E783" s="204" t="s">
        <v>906</v>
      </c>
      <c r="F783" s="204" t="s">
        <v>3557</v>
      </c>
      <c r="G783" s="204" t="s">
        <v>908</v>
      </c>
      <c r="H783" s="204" t="s">
        <v>955</v>
      </c>
      <c r="I783" s="204" t="s">
        <v>910</v>
      </c>
      <c r="J783" s="204" t="s">
        <v>2248</v>
      </c>
      <c r="K783" s="204" t="s">
        <v>875</v>
      </c>
      <c r="L783" s="204" t="s">
        <v>1162</v>
      </c>
      <c r="M783" s="204" t="s">
        <v>213</v>
      </c>
      <c r="N783" s="204" t="s">
        <v>1038</v>
      </c>
      <c r="O783" s="204" t="s">
        <v>918</v>
      </c>
      <c r="P783" s="204" t="s">
        <v>859</v>
      </c>
      <c r="Q783" s="204" t="s">
        <v>1031</v>
      </c>
      <c r="R783" s="204">
        <v>0</v>
      </c>
      <c r="S783" s="204">
        <v>0</v>
      </c>
      <c r="T783" s="204">
        <v>20</v>
      </c>
      <c r="U783" s="204">
        <v>7</v>
      </c>
      <c r="V783" s="204">
        <v>0</v>
      </c>
      <c r="W783" s="204">
        <v>0</v>
      </c>
      <c r="X783" s="204">
        <v>0</v>
      </c>
      <c r="Y783" s="204">
        <v>0</v>
      </c>
      <c r="Z783" s="204">
        <v>0</v>
      </c>
      <c r="AA783" s="204">
        <v>0</v>
      </c>
      <c r="AB783" s="204">
        <v>0</v>
      </c>
      <c r="AC783" s="204">
        <v>0</v>
      </c>
      <c r="AD783" s="204">
        <v>0</v>
      </c>
      <c r="AE783" s="204">
        <v>0</v>
      </c>
      <c r="AF783" s="204">
        <v>0</v>
      </c>
      <c r="AG783" s="204">
        <v>0</v>
      </c>
      <c r="AH783" s="204">
        <v>0</v>
      </c>
      <c r="AI783" s="204">
        <v>0</v>
      </c>
      <c r="AJ783" s="204" t="s">
        <v>2249</v>
      </c>
      <c r="AK783" s="204" t="s">
        <v>2250</v>
      </c>
      <c r="AL783" s="204" t="s">
        <v>213</v>
      </c>
      <c r="AM783" s="204" t="s">
        <v>851</v>
      </c>
      <c r="AN783" s="204" t="s">
        <v>918</v>
      </c>
      <c r="AO783" s="204" t="s">
        <v>2251</v>
      </c>
      <c r="AP783" s="204" t="s">
        <v>2251</v>
      </c>
      <c r="AQ783" s="204"/>
      <c r="AR783" s="204"/>
      <c r="AS783" s="204"/>
      <c r="AT783" s="204"/>
      <c r="AU783" s="204"/>
      <c r="AV783" s="204"/>
      <c r="AW783" s="204"/>
      <c r="AX783" s="204"/>
      <c r="AY783" s="204" t="str">
        <f t="shared" si="193"/>
        <v/>
      </c>
      <c r="AZ783" s="204" t="str">
        <f>IF(COUNTIF(AY:AY,AY783)=1,AY783,IF(AND(COUNTIF(AY:AY,AY783)&gt;1,COUNTIF(AZ$2:AZ782,AY783)&gt;=1),"",AY783))</f>
        <v/>
      </c>
      <c r="BA783" s="204" t="str">
        <v/>
      </c>
      <c r="BB783" s="204" t="str">
        <f>IF(BA783="","",MAX(BB$2:BB782)+1)</f>
        <v/>
      </c>
      <c r="BC783" s="204"/>
      <c r="BD783" s="204"/>
      <c r="BE783" s="204"/>
      <c r="BF783" s="204"/>
      <c r="BG783" s="204"/>
      <c r="BH783" s="204"/>
      <c r="BI783" s="204"/>
      <c r="BJ783" s="204"/>
      <c r="BK783" s="204"/>
      <c r="BL783" s="204"/>
      <c r="BM783" s="204"/>
      <c r="BN783" s="204"/>
      <c r="BO783" s="204"/>
      <c r="BP783" s="204"/>
      <c r="BQ783" s="204"/>
      <c r="BR783" s="204"/>
      <c r="BS783" s="204"/>
      <c r="BT783" s="204"/>
      <c r="BU783" s="104"/>
      <c r="BV783" s="202"/>
      <c r="BX783"/>
      <c r="BY783"/>
      <c r="BZ783"/>
      <c r="CA783"/>
      <c r="CB783"/>
      <c r="CD783"/>
      <c r="CO783" s="202">
        <v>782</v>
      </c>
    </row>
    <row r="784" spans="1:93" x14ac:dyDescent="0.25">
      <c r="A784" s="203" t="s">
        <v>3555</v>
      </c>
      <c r="B784" s="204" t="s">
        <v>3560</v>
      </c>
      <c r="C784" s="204" t="s">
        <v>3561</v>
      </c>
      <c r="D784" s="210" t="s">
        <v>851</v>
      </c>
      <c r="E784" s="204" t="s">
        <v>906</v>
      </c>
      <c r="F784" s="204" t="s">
        <v>3557</v>
      </c>
      <c r="G784" s="204" t="s">
        <v>908</v>
      </c>
      <c r="H784" s="204" t="s">
        <v>955</v>
      </c>
      <c r="I784" s="204" t="s">
        <v>910</v>
      </c>
      <c r="J784" s="204" t="s">
        <v>2248</v>
      </c>
      <c r="K784" s="204" t="s">
        <v>875</v>
      </c>
      <c r="L784" s="204" t="s">
        <v>1162</v>
      </c>
      <c r="M784" s="204" t="s">
        <v>213</v>
      </c>
      <c r="N784" s="204" t="s">
        <v>1038</v>
      </c>
      <c r="O784" s="204" t="s">
        <v>918</v>
      </c>
      <c r="P784" s="204" t="s">
        <v>859</v>
      </c>
      <c r="Q784" s="204" t="s">
        <v>1031</v>
      </c>
      <c r="R784" s="204">
        <v>0</v>
      </c>
      <c r="S784" s="204">
        <v>0</v>
      </c>
      <c r="T784" s="204">
        <v>20</v>
      </c>
      <c r="U784" s="204">
        <v>7</v>
      </c>
      <c r="V784" s="204">
        <v>0</v>
      </c>
      <c r="W784" s="204">
        <v>0</v>
      </c>
      <c r="X784" s="204">
        <v>0</v>
      </c>
      <c r="Y784" s="204">
        <v>0</v>
      </c>
      <c r="Z784" s="204">
        <v>0</v>
      </c>
      <c r="AA784" s="204">
        <v>0</v>
      </c>
      <c r="AB784" s="204">
        <v>0</v>
      </c>
      <c r="AC784" s="204">
        <v>0</v>
      </c>
      <c r="AD784" s="204">
        <v>0</v>
      </c>
      <c r="AE784" s="204">
        <v>0</v>
      </c>
      <c r="AF784" s="204">
        <v>0</v>
      </c>
      <c r="AG784" s="204">
        <v>0</v>
      </c>
      <c r="AH784" s="204">
        <v>0</v>
      </c>
      <c r="AI784" s="204">
        <v>0</v>
      </c>
      <c r="AJ784" s="204" t="s">
        <v>2249</v>
      </c>
      <c r="AK784" s="204" t="s">
        <v>2250</v>
      </c>
      <c r="AL784" s="204" t="s">
        <v>213</v>
      </c>
      <c r="AM784" s="204" t="s">
        <v>851</v>
      </c>
      <c r="AN784" s="204" t="s">
        <v>918</v>
      </c>
      <c r="AO784" s="204" t="s">
        <v>2251</v>
      </c>
      <c r="AP784" s="204" t="s">
        <v>2251</v>
      </c>
      <c r="AQ784" s="204"/>
      <c r="AR784" s="204"/>
      <c r="AS784" s="204"/>
      <c r="AT784" s="204"/>
      <c r="AU784" s="204"/>
      <c r="AV784" s="204"/>
      <c r="AW784" s="204"/>
      <c r="AX784" s="204"/>
      <c r="AY784" s="204" t="str">
        <f t="shared" si="193"/>
        <v/>
      </c>
      <c r="AZ784" s="204" t="str">
        <f>IF(COUNTIF(AY:AY,AY784)=1,AY784,IF(AND(COUNTIF(AY:AY,AY784)&gt;1,COUNTIF(AZ$2:AZ783,AY784)&gt;=1),"",AY784))</f>
        <v/>
      </c>
      <c r="BA784" s="204" t="str">
        <v/>
      </c>
      <c r="BB784" s="204" t="str">
        <f>IF(BA784="","",MAX(BB$2:BB783)+1)</f>
        <v/>
      </c>
      <c r="BC784" s="204"/>
      <c r="BD784" s="204"/>
      <c r="BE784" s="204"/>
      <c r="BF784" s="204"/>
      <c r="BG784" s="204"/>
      <c r="BH784" s="204"/>
      <c r="BI784" s="204"/>
      <c r="BJ784" s="204"/>
      <c r="BK784" s="204"/>
      <c r="BL784" s="204"/>
      <c r="BM784" s="204"/>
      <c r="BN784" s="204"/>
      <c r="BO784" s="204"/>
      <c r="BP784" s="204"/>
      <c r="BQ784" s="204"/>
      <c r="BR784" s="204"/>
      <c r="BS784" s="204"/>
      <c r="BT784" s="204"/>
      <c r="BU784" s="104"/>
      <c r="BV784" s="202"/>
      <c r="BX784"/>
      <c r="BY784"/>
      <c r="BZ784"/>
      <c r="CA784"/>
      <c r="CB784"/>
      <c r="CD784"/>
      <c r="CO784" s="202">
        <v>783</v>
      </c>
    </row>
    <row r="785" spans="1:93" x14ac:dyDescent="0.25">
      <c r="A785" s="203" t="s">
        <v>3292</v>
      </c>
      <c r="B785" s="204" t="s">
        <v>3293</v>
      </c>
      <c r="C785" s="204" t="s">
        <v>2388</v>
      </c>
      <c r="D785" s="210" t="s">
        <v>966</v>
      </c>
      <c r="E785" s="204" t="s">
        <v>906</v>
      </c>
      <c r="F785" s="204" t="s">
        <v>3294</v>
      </c>
      <c r="G785" s="204" t="s">
        <v>908</v>
      </c>
      <c r="H785" s="204" t="s">
        <v>909</v>
      </c>
      <c r="I785" s="204" t="s">
        <v>910</v>
      </c>
      <c r="J785" s="204" t="s">
        <v>2248</v>
      </c>
      <c r="K785" s="204" t="s">
        <v>875</v>
      </c>
      <c r="L785" s="204" t="s">
        <v>1162</v>
      </c>
      <c r="M785" s="204" t="s">
        <v>213</v>
      </c>
      <c r="N785" s="204" t="s">
        <v>1031</v>
      </c>
      <c r="O785" s="204" t="s">
        <v>918</v>
      </c>
      <c r="P785" s="204" t="s">
        <v>859</v>
      </c>
      <c r="Q785" s="204" t="s">
        <v>1477</v>
      </c>
      <c r="R785" s="204">
        <v>0</v>
      </c>
      <c r="S785" s="204">
        <v>0</v>
      </c>
      <c r="T785" s="204">
        <v>20</v>
      </c>
      <c r="U785" s="204">
        <v>7</v>
      </c>
      <c r="V785" s="204">
        <v>0</v>
      </c>
      <c r="W785" s="204">
        <v>0</v>
      </c>
      <c r="X785" s="204">
        <v>0</v>
      </c>
      <c r="Y785" s="204">
        <v>0</v>
      </c>
      <c r="Z785" s="204">
        <v>0</v>
      </c>
      <c r="AA785" s="204">
        <v>0</v>
      </c>
      <c r="AB785" s="204">
        <v>0</v>
      </c>
      <c r="AC785" s="204">
        <v>0</v>
      </c>
      <c r="AD785" s="204">
        <v>0</v>
      </c>
      <c r="AE785" s="204">
        <v>0</v>
      </c>
      <c r="AF785" s="204">
        <v>0</v>
      </c>
      <c r="AG785" s="204">
        <v>0</v>
      </c>
      <c r="AH785" s="204">
        <v>0</v>
      </c>
      <c r="AI785" s="204">
        <v>0</v>
      </c>
      <c r="AJ785" s="204" t="s">
        <v>2249</v>
      </c>
      <c r="AK785" s="204" t="s">
        <v>2250</v>
      </c>
      <c r="AL785" s="204" t="s">
        <v>213</v>
      </c>
      <c r="AM785" s="204" t="s">
        <v>947</v>
      </c>
      <c r="AN785" s="204" t="s">
        <v>918</v>
      </c>
      <c r="AO785" s="204" t="s">
        <v>2251</v>
      </c>
      <c r="AP785" s="204" t="s">
        <v>2251</v>
      </c>
      <c r="AQ785" s="204"/>
      <c r="AR785" s="204"/>
      <c r="AS785" s="204"/>
      <c r="AT785" s="204"/>
      <c r="AU785" s="204"/>
      <c r="AV785" s="204"/>
      <c r="AW785" s="204"/>
      <c r="AX785" s="204"/>
      <c r="AY785" s="204" t="str">
        <f t="shared" si="193"/>
        <v/>
      </c>
      <c r="AZ785" s="204" t="str">
        <f>IF(COUNTIF(AY:AY,AY785)=1,AY785,IF(AND(COUNTIF(AY:AY,AY785)&gt;1,COUNTIF(AZ$2:AZ784,AY785)&gt;=1),"",AY785))</f>
        <v/>
      </c>
      <c r="BA785" s="204" t="str">
        <v/>
      </c>
      <c r="BB785" s="204" t="str">
        <f>IF(BA785="","",MAX(BB$2:BB784)+1)</f>
        <v/>
      </c>
      <c r="BC785" s="204"/>
      <c r="BD785" s="204"/>
      <c r="BE785" s="204"/>
      <c r="BF785" s="204"/>
      <c r="BG785" s="204"/>
      <c r="BH785" s="204"/>
      <c r="BI785" s="204"/>
      <c r="BJ785" s="204"/>
      <c r="BK785" s="204"/>
      <c r="BL785" s="204"/>
      <c r="BM785" s="204"/>
      <c r="BN785" s="204"/>
      <c r="BO785" s="204"/>
      <c r="BP785" s="204"/>
      <c r="BQ785" s="204"/>
      <c r="BR785" s="204"/>
      <c r="BS785" s="204"/>
      <c r="BT785" s="204"/>
      <c r="BU785" s="104"/>
      <c r="BV785" s="202"/>
      <c r="BX785"/>
      <c r="BY785"/>
      <c r="BZ785"/>
      <c r="CA785"/>
      <c r="CB785"/>
      <c r="CD785"/>
      <c r="CO785" s="202">
        <v>784</v>
      </c>
    </row>
    <row r="786" spans="1:93" x14ac:dyDescent="0.25">
      <c r="A786" s="203" t="s">
        <v>3292</v>
      </c>
      <c r="B786" s="204" t="s">
        <v>3295</v>
      </c>
      <c r="C786" s="204" t="s">
        <v>3296</v>
      </c>
      <c r="D786" s="210" t="s">
        <v>1004</v>
      </c>
      <c r="E786" s="204" t="s">
        <v>906</v>
      </c>
      <c r="F786" s="204" t="s">
        <v>3294</v>
      </c>
      <c r="G786" s="204" t="s">
        <v>908</v>
      </c>
      <c r="H786" s="204" t="s">
        <v>909</v>
      </c>
      <c r="I786" s="204" t="s">
        <v>910</v>
      </c>
      <c r="J786" s="204" t="s">
        <v>2248</v>
      </c>
      <c r="K786" s="204" t="s">
        <v>875</v>
      </c>
      <c r="L786" s="204" t="s">
        <v>1162</v>
      </c>
      <c r="M786" s="204" t="s">
        <v>213</v>
      </c>
      <c r="N786" s="204" t="s">
        <v>1031</v>
      </c>
      <c r="O786" s="204" t="s">
        <v>918</v>
      </c>
      <c r="P786" s="204" t="s">
        <v>859</v>
      </c>
      <c r="Q786" s="204" t="s">
        <v>966</v>
      </c>
      <c r="R786" s="204">
        <v>0</v>
      </c>
      <c r="S786" s="204">
        <v>0</v>
      </c>
      <c r="T786" s="204">
        <v>20</v>
      </c>
      <c r="U786" s="204">
        <v>7</v>
      </c>
      <c r="V786" s="204">
        <v>0</v>
      </c>
      <c r="W786" s="204">
        <v>0</v>
      </c>
      <c r="X786" s="204">
        <v>0</v>
      </c>
      <c r="Y786" s="204">
        <v>0</v>
      </c>
      <c r="Z786" s="204">
        <v>0</v>
      </c>
      <c r="AA786" s="204">
        <v>0</v>
      </c>
      <c r="AB786" s="204">
        <v>0</v>
      </c>
      <c r="AC786" s="204">
        <v>0</v>
      </c>
      <c r="AD786" s="204">
        <v>0</v>
      </c>
      <c r="AE786" s="204">
        <v>0</v>
      </c>
      <c r="AF786" s="204">
        <v>0</v>
      </c>
      <c r="AG786" s="204">
        <v>0</v>
      </c>
      <c r="AH786" s="204">
        <v>0</v>
      </c>
      <c r="AI786" s="204">
        <v>0</v>
      </c>
      <c r="AJ786" s="204" t="s">
        <v>2249</v>
      </c>
      <c r="AK786" s="204" t="s">
        <v>2250</v>
      </c>
      <c r="AL786" s="204" t="s">
        <v>213</v>
      </c>
      <c r="AM786" s="204" t="s">
        <v>947</v>
      </c>
      <c r="AN786" s="204" t="s">
        <v>918</v>
      </c>
      <c r="AO786" s="204" t="s">
        <v>2251</v>
      </c>
      <c r="AP786" s="204" t="s">
        <v>2251</v>
      </c>
      <c r="AQ786" s="204"/>
      <c r="AR786" s="204"/>
      <c r="AS786" s="204"/>
      <c r="AT786" s="204"/>
      <c r="AU786" s="204"/>
      <c r="AV786" s="204"/>
      <c r="AW786" s="204"/>
      <c r="AX786" s="204"/>
      <c r="AY786" s="204" t="str">
        <f t="shared" si="193"/>
        <v/>
      </c>
      <c r="AZ786" s="204" t="str">
        <f>IF(COUNTIF(AY:AY,AY786)=1,AY786,IF(AND(COUNTIF(AY:AY,AY786)&gt;1,COUNTIF(AZ$2:AZ785,AY786)&gt;=1),"",AY786))</f>
        <v/>
      </c>
      <c r="BA786" s="204" t="str">
        <v/>
      </c>
      <c r="BB786" s="204" t="str">
        <f>IF(BA786="","",MAX(BB$2:BB785)+1)</f>
        <v/>
      </c>
      <c r="BC786" s="204"/>
      <c r="BD786" s="204"/>
      <c r="BE786" s="204"/>
      <c r="BF786" s="204"/>
      <c r="BG786" s="204"/>
      <c r="BH786" s="204"/>
      <c r="BI786" s="204"/>
      <c r="BJ786" s="204"/>
      <c r="BK786" s="204"/>
      <c r="BL786" s="204"/>
      <c r="BM786" s="204"/>
      <c r="BN786" s="204"/>
      <c r="BO786" s="204"/>
      <c r="BP786" s="204"/>
      <c r="BQ786" s="204"/>
      <c r="BR786" s="204"/>
      <c r="BS786" s="204"/>
      <c r="BT786" s="204"/>
      <c r="BU786" s="104"/>
      <c r="BV786" s="202"/>
      <c r="BX786"/>
      <c r="BY786"/>
      <c r="BZ786"/>
      <c r="CA786"/>
      <c r="CB786"/>
      <c r="CD786"/>
      <c r="CO786" s="202">
        <v>785</v>
      </c>
    </row>
    <row r="787" spans="1:93" x14ac:dyDescent="0.25">
      <c r="A787" s="203" t="s">
        <v>3292</v>
      </c>
      <c r="B787" s="204" t="s">
        <v>3297</v>
      </c>
      <c r="C787" s="204" t="s">
        <v>2081</v>
      </c>
      <c r="D787" s="210" t="s">
        <v>851</v>
      </c>
      <c r="E787" s="204" t="s">
        <v>906</v>
      </c>
      <c r="F787" s="204" t="s">
        <v>3294</v>
      </c>
      <c r="G787" s="204" t="s">
        <v>908</v>
      </c>
      <c r="H787" s="204" t="s">
        <v>909</v>
      </c>
      <c r="I787" s="204" t="s">
        <v>910</v>
      </c>
      <c r="J787" s="204" t="s">
        <v>2248</v>
      </c>
      <c r="K787" s="204" t="s">
        <v>875</v>
      </c>
      <c r="L787" s="204" t="s">
        <v>1162</v>
      </c>
      <c r="M787" s="204" t="s">
        <v>213</v>
      </c>
      <c r="N787" s="204" t="s">
        <v>1031</v>
      </c>
      <c r="O787" s="204" t="s">
        <v>918</v>
      </c>
      <c r="P787" s="204" t="s">
        <v>859</v>
      </c>
      <c r="Q787" s="204" t="s">
        <v>1033</v>
      </c>
      <c r="R787" s="204">
        <v>0</v>
      </c>
      <c r="S787" s="204">
        <v>0</v>
      </c>
      <c r="T787" s="204">
        <v>20</v>
      </c>
      <c r="U787" s="204">
        <v>7</v>
      </c>
      <c r="V787" s="204">
        <v>0</v>
      </c>
      <c r="W787" s="204">
        <v>0</v>
      </c>
      <c r="X787" s="204">
        <v>0</v>
      </c>
      <c r="Y787" s="204">
        <v>0</v>
      </c>
      <c r="Z787" s="204">
        <v>0</v>
      </c>
      <c r="AA787" s="204">
        <v>0</v>
      </c>
      <c r="AB787" s="204">
        <v>0</v>
      </c>
      <c r="AC787" s="204">
        <v>0</v>
      </c>
      <c r="AD787" s="204">
        <v>0</v>
      </c>
      <c r="AE787" s="204">
        <v>0</v>
      </c>
      <c r="AF787" s="204">
        <v>0</v>
      </c>
      <c r="AG787" s="204">
        <v>0</v>
      </c>
      <c r="AH787" s="204">
        <v>0</v>
      </c>
      <c r="AI787" s="204">
        <v>0</v>
      </c>
      <c r="AJ787" s="204" t="s">
        <v>2249</v>
      </c>
      <c r="AK787" s="204" t="s">
        <v>2250</v>
      </c>
      <c r="AL787" s="204" t="s">
        <v>213</v>
      </c>
      <c r="AM787" s="204" t="s">
        <v>947</v>
      </c>
      <c r="AN787" s="204" t="s">
        <v>918</v>
      </c>
      <c r="AO787" s="204" t="s">
        <v>2251</v>
      </c>
      <c r="AP787" s="204" t="s">
        <v>2251</v>
      </c>
      <c r="AQ787" s="204"/>
      <c r="AR787" s="204"/>
      <c r="AS787" s="204"/>
      <c r="AT787" s="204"/>
      <c r="AU787" s="204"/>
      <c r="AV787" s="204"/>
      <c r="AW787" s="204"/>
      <c r="AX787" s="204"/>
      <c r="AY787" s="204" t="str">
        <f t="shared" si="193"/>
        <v/>
      </c>
      <c r="AZ787" s="204" t="str">
        <f>IF(COUNTIF(AY:AY,AY787)=1,AY787,IF(AND(COUNTIF(AY:AY,AY787)&gt;1,COUNTIF(AZ$2:AZ786,AY787)&gt;=1),"",AY787))</f>
        <v/>
      </c>
      <c r="BA787" s="204" t="str">
        <v/>
      </c>
      <c r="BB787" s="204" t="str">
        <f>IF(BA787="","",MAX(BB$2:BB786)+1)</f>
        <v/>
      </c>
      <c r="BC787" s="204"/>
      <c r="BD787" s="204"/>
      <c r="BE787" s="204"/>
      <c r="BF787" s="204"/>
      <c r="BG787" s="204"/>
      <c r="BH787" s="204"/>
      <c r="BI787" s="204"/>
      <c r="BJ787" s="204"/>
      <c r="BK787" s="204"/>
      <c r="BL787" s="204"/>
      <c r="BM787" s="204"/>
      <c r="BN787" s="204"/>
      <c r="BO787" s="204"/>
      <c r="BP787" s="204"/>
      <c r="BQ787" s="204"/>
      <c r="BR787" s="204"/>
      <c r="BS787" s="204"/>
      <c r="BT787" s="204"/>
      <c r="BU787" s="104"/>
      <c r="BV787" s="202"/>
      <c r="BX787"/>
      <c r="BY787"/>
      <c r="BZ787"/>
      <c r="CA787"/>
      <c r="CB787"/>
      <c r="CD787"/>
      <c r="CO787" s="202">
        <v>786</v>
      </c>
    </row>
    <row r="788" spans="1:93" x14ac:dyDescent="0.25">
      <c r="A788" s="203" t="s">
        <v>3239</v>
      </c>
      <c r="B788" s="204" t="s">
        <v>3240</v>
      </c>
      <c r="C788" s="204" t="s">
        <v>850</v>
      </c>
      <c r="D788" s="210" t="s">
        <v>851</v>
      </c>
      <c r="E788" s="204" t="s">
        <v>852</v>
      </c>
      <c r="F788" s="204" t="s">
        <v>749</v>
      </c>
      <c r="G788" s="204" t="s">
        <v>853</v>
      </c>
      <c r="H788" s="204" t="s">
        <v>1326</v>
      </c>
      <c r="I788" s="204" t="s">
        <v>853</v>
      </c>
      <c r="J788" s="204" t="s">
        <v>891</v>
      </c>
      <c r="K788" s="204" t="s">
        <v>891</v>
      </c>
      <c r="L788" s="204" t="s">
        <v>1199</v>
      </c>
      <c r="M788" s="204" t="s">
        <v>213</v>
      </c>
      <c r="N788" s="204" t="s">
        <v>1267</v>
      </c>
      <c r="O788" s="204" t="s">
        <v>858</v>
      </c>
      <c r="P788" s="204" t="s">
        <v>859</v>
      </c>
      <c r="Q788" s="204" t="s">
        <v>1071</v>
      </c>
      <c r="R788" s="204">
        <v>0</v>
      </c>
      <c r="S788" s="204">
        <v>0</v>
      </c>
      <c r="T788" s="204">
        <v>0</v>
      </c>
      <c r="U788" s="204">
        <v>0</v>
      </c>
      <c r="V788" s="204">
        <v>0</v>
      </c>
      <c r="W788" s="204">
        <v>0</v>
      </c>
      <c r="X788" s="204">
        <v>0</v>
      </c>
      <c r="Y788" s="204">
        <v>0</v>
      </c>
      <c r="Z788" s="204">
        <v>0</v>
      </c>
      <c r="AA788" s="204">
        <v>0</v>
      </c>
      <c r="AB788" s="204">
        <v>0</v>
      </c>
      <c r="AC788" s="204">
        <v>0</v>
      </c>
      <c r="AD788" s="204">
        <v>20</v>
      </c>
      <c r="AE788" s="204">
        <v>1</v>
      </c>
      <c r="AF788" s="204">
        <v>0</v>
      </c>
      <c r="AG788" s="204">
        <v>0</v>
      </c>
      <c r="AH788" s="204">
        <v>0</v>
      </c>
      <c r="AI788" s="204">
        <v>0</v>
      </c>
      <c r="AJ788" s="204"/>
      <c r="AK788" s="204"/>
      <c r="AL788" s="204"/>
      <c r="AM788" s="204"/>
      <c r="AN788" s="204"/>
      <c r="AO788" s="204"/>
      <c r="AP788" s="204"/>
      <c r="AQ788" s="204"/>
      <c r="AR788" s="204"/>
      <c r="AS788" s="204"/>
      <c r="AT788" s="204"/>
      <c r="AU788" s="204"/>
      <c r="AV788" s="204"/>
      <c r="AW788" s="204"/>
      <c r="AX788" s="204"/>
      <c r="AY788" s="204" t="str">
        <f t="shared" si="193"/>
        <v>NOROTYL LA 150 MG/ML SUSPENSION INJECTABLE</v>
      </c>
      <c r="AZ788" s="204" t="str">
        <f>IF(COUNTIF(AY:AY,AY788)=1,AY788,IF(AND(COUNTIF(AY:AY,AY788)&gt;1,COUNTIF(AZ$2:AZ787,AY788)&gt;=1),"",AY788))</f>
        <v>NOROTYL LA 150 MG/ML SUSPENSION INJECTABLE</v>
      </c>
      <c r="BA788" s="204" t="str">
        <v/>
      </c>
      <c r="BB788" s="204" t="str">
        <f>IF(BA788="","",MAX(BB$2:BB787)+1)</f>
        <v/>
      </c>
      <c r="BC788" s="204"/>
      <c r="BD788" s="204"/>
      <c r="BE788" s="204"/>
      <c r="BF788" s="204"/>
      <c r="BG788" s="204"/>
      <c r="BH788" s="204"/>
      <c r="BI788" s="204"/>
      <c r="BJ788" s="204"/>
      <c r="BK788" s="204"/>
      <c r="BL788" s="204"/>
      <c r="BM788" s="204"/>
      <c r="BN788" s="204"/>
      <c r="BO788" s="204"/>
      <c r="BP788" s="204"/>
      <c r="BQ788" s="204"/>
      <c r="BR788" s="204"/>
      <c r="BS788" s="204"/>
      <c r="BT788" s="204"/>
      <c r="BU788" s="104"/>
      <c r="BV788" s="202"/>
      <c r="BX788"/>
      <c r="BY788"/>
      <c r="BZ788"/>
      <c r="CA788"/>
      <c r="CB788"/>
      <c r="CD788"/>
      <c r="CO788" s="202">
        <v>787</v>
      </c>
    </row>
    <row r="789" spans="1:93" x14ac:dyDescent="0.25">
      <c r="A789" s="203" t="s">
        <v>2710</v>
      </c>
      <c r="B789" s="204" t="s">
        <v>2711</v>
      </c>
      <c r="C789" s="204" t="s">
        <v>2712</v>
      </c>
      <c r="D789" s="210" t="s">
        <v>868</v>
      </c>
      <c r="E789" s="204" t="s">
        <v>852</v>
      </c>
      <c r="F789" s="204" t="s">
        <v>43</v>
      </c>
      <c r="G789" s="204" t="s">
        <v>853</v>
      </c>
      <c r="H789" s="204" t="s">
        <v>1446</v>
      </c>
      <c r="I789" s="204" t="s">
        <v>853</v>
      </c>
      <c r="J789" s="204" t="s">
        <v>1901</v>
      </c>
      <c r="K789" s="204" t="s">
        <v>1901</v>
      </c>
      <c r="L789" s="204" t="s">
        <v>2713</v>
      </c>
      <c r="M789" s="204" t="s">
        <v>213</v>
      </c>
      <c r="N789" s="204" t="s">
        <v>1275</v>
      </c>
      <c r="O789" s="204" t="s">
        <v>858</v>
      </c>
      <c r="P789" s="204" t="s">
        <v>859</v>
      </c>
      <c r="Q789" s="204" t="s">
        <v>1071</v>
      </c>
      <c r="R789" s="204">
        <v>40</v>
      </c>
      <c r="S789" s="204">
        <v>1</v>
      </c>
      <c r="T789" s="204">
        <v>0</v>
      </c>
      <c r="U789" s="204">
        <v>0</v>
      </c>
      <c r="V789" s="204">
        <v>0</v>
      </c>
      <c r="W789" s="204">
        <v>0</v>
      </c>
      <c r="X789" s="204">
        <v>0</v>
      </c>
      <c r="Y789" s="204">
        <v>0</v>
      </c>
      <c r="Z789" s="204">
        <v>0</v>
      </c>
      <c r="AA789" s="204">
        <v>0</v>
      </c>
      <c r="AB789" s="204">
        <v>0</v>
      </c>
      <c r="AC789" s="204">
        <v>0</v>
      </c>
      <c r="AD789" s="204">
        <v>15</v>
      </c>
      <c r="AE789" s="204">
        <v>2</v>
      </c>
      <c r="AF789" s="204">
        <v>0</v>
      </c>
      <c r="AG789" s="204">
        <v>0</v>
      </c>
      <c r="AH789" s="204">
        <v>0</v>
      </c>
      <c r="AI789" s="204">
        <v>0</v>
      </c>
      <c r="AJ789" s="204"/>
      <c r="AK789" s="204"/>
      <c r="AL789" s="204"/>
      <c r="AM789" s="204"/>
      <c r="AN789" s="204"/>
      <c r="AO789" s="204"/>
      <c r="AP789" s="204"/>
      <c r="AQ789" s="204"/>
      <c r="AR789" s="204"/>
      <c r="AS789" s="204"/>
      <c r="AT789" s="204"/>
      <c r="AU789" s="204"/>
      <c r="AV789" s="204"/>
      <c r="AW789" s="204"/>
      <c r="AX789" s="204"/>
      <c r="AY789" s="204" t="str">
        <f t="shared" si="193"/>
        <v>NUFLOR</v>
      </c>
      <c r="AZ789" s="204" t="str">
        <f>IF(COUNTIF(AY:AY,AY789)=1,AY789,IF(AND(COUNTIF(AY:AY,AY789)&gt;1,COUNTIF(AZ$2:AZ788,AY789)&gt;=1),"",AY789))</f>
        <v>NUFLOR</v>
      </c>
      <c r="BA789" s="204" t="str">
        <v/>
      </c>
      <c r="BB789" s="204" t="str">
        <f>IF(BA789="","",MAX(BB$2:BB788)+1)</f>
        <v/>
      </c>
      <c r="BC789" s="204"/>
      <c r="BD789" s="204"/>
      <c r="BE789" s="204"/>
      <c r="BF789" s="204"/>
      <c r="BG789" s="204"/>
      <c r="BH789" s="204"/>
      <c r="BI789" s="204"/>
      <c r="BJ789" s="204"/>
      <c r="BK789" s="204"/>
      <c r="BL789" s="204"/>
      <c r="BM789" s="204"/>
      <c r="BN789" s="204"/>
      <c r="BO789" s="204"/>
      <c r="BP789" s="204"/>
      <c r="BQ789" s="204"/>
      <c r="BR789" s="204"/>
      <c r="BS789" s="204"/>
      <c r="BT789" s="204"/>
      <c r="BU789" s="104"/>
      <c r="BV789" s="202"/>
      <c r="BX789"/>
      <c r="BY789"/>
      <c r="BZ789"/>
      <c r="CA789"/>
      <c r="CB789"/>
      <c r="CD789"/>
      <c r="CO789" s="202">
        <v>788</v>
      </c>
    </row>
    <row r="790" spans="1:93" x14ac:dyDescent="0.25">
      <c r="A790" s="203" t="s">
        <v>2710</v>
      </c>
      <c r="B790" s="204" t="s">
        <v>2714</v>
      </c>
      <c r="C790" s="204" t="s">
        <v>2715</v>
      </c>
      <c r="D790" s="210" t="s">
        <v>851</v>
      </c>
      <c r="E790" s="204" t="s">
        <v>852</v>
      </c>
      <c r="F790" s="204" t="s">
        <v>43</v>
      </c>
      <c r="G790" s="204" t="s">
        <v>853</v>
      </c>
      <c r="H790" s="204" t="s">
        <v>1446</v>
      </c>
      <c r="I790" s="204" t="s">
        <v>853</v>
      </c>
      <c r="J790" s="204" t="s">
        <v>1901</v>
      </c>
      <c r="K790" s="204" t="s">
        <v>1901</v>
      </c>
      <c r="L790" s="204" t="s">
        <v>2713</v>
      </c>
      <c r="M790" s="204" t="s">
        <v>213</v>
      </c>
      <c r="N790" s="204" t="s">
        <v>1275</v>
      </c>
      <c r="O790" s="204" t="s">
        <v>858</v>
      </c>
      <c r="P790" s="204" t="s">
        <v>859</v>
      </c>
      <c r="Q790" s="204" t="s">
        <v>885</v>
      </c>
      <c r="R790" s="204">
        <v>40</v>
      </c>
      <c r="S790" s="204">
        <v>1</v>
      </c>
      <c r="T790" s="204">
        <v>0</v>
      </c>
      <c r="U790" s="204">
        <v>0</v>
      </c>
      <c r="V790" s="204">
        <v>0</v>
      </c>
      <c r="W790" s="204">
        <v>0</v>
      </c>
      <c r="X790" s="204">
        <v>0</v>
      </c>
      <c r="Y790" s="204">
        <v>0</v>
      </c>
      <c r="Z790" s="204">
        <v>0</v>
      </c>
      <c r="AA790" s="204">
        <v>0</v>
      </c>
      <c r="AB790" s="204">
        <v>0</v>
      </c>
      <c r="AC790" s="204">
        <v>0</v>
      </c>
      <c r="AD790" s="204">
        <v>15</v>
      </c>
      <c r="AE790" s="204">
        <v>2</v>
      </c>
      <c r="AF790" s="204">
        <v>0</v>
      </c>
      <c r="AG790" s="204">
        <v>0</v>
      </c>
      <c r="AH790" s="204">
        <v>0</v>
      </c>
      <c r="AI790" s="204">
        <v>0</v>
      </c>
      <c r="AJ790" s="204"/>
      <c r="AK790" s="204"/>
      <c r="AL790" s="204"/>
      <c r="AM790" s="204"/>
      <c r="AN790" s="204"/>
      <c r="AO790" s="204"/>
      <c r="AP790" s="204"/>
      <c r="AQ790" s="204"/>
      <c r="AR790" s="204"/>
      <c r="AS790" s="204"/>
      <c r="AT790" s="204"/>
      <c r="AU790" s="204"/>
      <c r="AV790" s="204"/>
      <c r="AW790" s="204"/>
      <c r="AX790" s="204"/>
      <c r="AY790" s="204" t="str">
        <f t="shared" si="193"/>
        <v>NUFLOR</v>
      </c>
      <c r="AZ790" s="204" t="str">
        <f>IF(COUNTIF(AY:AY,AY790)=1,AY790,IF(AND(COUNTIF(AY:AY,AY790)&gt;1,COUNTIF(AZ$2:AZ789,AY790)&gt;=1),"",AY790))</f>
        <v/>
      </c>
      <c r="BA790" s="204" t="str">
        <v/>
      </c>
      <c r="BB790" s="204" t="str">
        <f>IF(BA790="","",MAX(BB$2:BB789)+1)</f>
        <v/>
      </c>
      <c r="BC790" s="204"/>
      <c r="BD790" s="204"/>
      <c r="BE790" s="204"/>
      <c r="BF790" s="204"/>
      <c r="BG790" s="204"/>
      <c r="BH790" s="204"/>
      <c r="BI790" s="204"/>
      <c r="BJ790" s="204"/>
      <c r="BK790" s="204"/>
      <c r="BL790" s="204"/>
      <c r="BM790" s="204"/>
      <c r="BN790" s="204"/>
      <c r="BO790" s="204"/>
      <c r="BP790" s="204"/>
      <c r="BQ790" s="204"/>
      <c r="BR790" s="204"/>
      <c r="BS790" s="204"/>
      <c r="BT790" s="204"/>
      <c r="BU790" s="104"/>
      <c r="BV790" s="202"/>
      <c r="BX790"/>
      <c r="BY790"/>
      <c r="BZ790"/>
      <c r="CA790"/>
      <c r="CB790"/>
      <c r="CD790"/>
      <c r="CO790" s="202">
        <v>789</v>
      </c>
    </row>
    <row r="791" spans="1:93" x14ac:dyDescent="0.25">
      <c r="A791" s="203" t="s">
        <v>2710</v>
      </c>
      <c r="B791" s="204" t="s">
        <v>2716</v>
      </c>
      <c r="C791" s="204" t="s">
        <v>2717</v>
      </c>
      <c r="D791" s="210" t="s">
        <v>863</v>
      </c>
      <c r="E791" s="204" t="s">
        <v>852</v>
      </c>
      <c r="F791" s="204" t="s">
        <v>43</v>
      </c>
      <c r="G791" s="204" t="s">
        <v>853</v>
      </c>
      <c r="H791" s="204" t="s">
        <v>1446</v>
      </c>
      <c r="I791" s="204" t="s">
        <v>853</v>
      </c>
      <c r="J791" s="204" t="s">
        <v>1901</v>
      </c>
      <c r="K791" s="204" t="s">
        <v>1901</v>
      </c>
      <c r="L791" s="204" t="s">
        <v>2713</v>
      </c>
      <c r="M791" s="204" t="s">
        <v>213</v>
      </c>
      <c r="N791" s="204" t="s">
        <v>1275</v>
      </c>
      <c r="O791" s="204" t="s">
        <v>858</v>
      </c>
      <c r="P791" s="204" t="s">
        <v>859</v>
      </c>
      <c r="Q791" s="204" t="s">
        <v>1371</v>
      </c>
      <c r="R791" s="204">
        <v>40</v>
      </c>
      <c r="S791" s="204">
        <v>1</v>
      </c>
      <c r="T791" s="204">
        <v>0</v>
      </c>
      <c r="U791" s="204">
        <v>0</v>
      </c>
      <c r="V791" s="204">
        <v>0</v>
      </c>
      <c r="W791" s="204">
        <v>0</v>
      </c>
      <c r="X791" s="204">
        <v>0</v>
      </c>
      <c r="Y791" s="204">
        <v>0</v>
      </c>
      <c r="Z791" s="204">
        <v>0</v>
      </c>
      <c r="AA791" s="204">
        <v>0</v>
      </c>
      <c r="AB791" s="204">
        <v>0</v>
      </c>
      <c r="AC791" s="204">
        <v>0</v>
      </c>
      <c r="AD791" s="204">
        <v>15</v>
      </c>
      <c r="AE791" s="204">
        <v>2</v>
      </c>
      <c r="AF791" s="204">
        <v>0</v>
      </c>
      <c r="AG791" s="204">
        <v>0</v>
      </c>
      <c r="AH791" s="204">
        <v>0</v>
      </c>
      <c r="AI791" s="204">
        <v>0</v>
      </c>
      <c r="AJ791" s="204"/>
      <c r="AK791" s="204"/>
      <c r="AL791" s="204"/>
      <c r="AM791" s="204"/>
      <c r="AN791" s="204"/>
      <c r="AO791" s="204"/>
      <c r="AP791" s="204"/>
      <c r="AQ791" s="204"/>
      <c r="AR791" s="204"/>
      <c r="AS791" s="204"/>
      <c r="AT791" s="204"/>
      <c r="AU791" s="204"/>
      <c r="AV791" s="204"/>
      <c r="AW791" s="204"/>
      <c r="AX791" s="204"/>
      <c r="AY791" s="204" t="str">
        <f t="shared" si="193"/>
        <v>NUFLOR</v>
      </c>
      <c r="AZ791" s="204" t="str">
        <f>IF(COUNTIF(AY:AY,AY791)=1,AY791,IF(AND(COUNTIF(AY:AY,AY791)&gt;1,COUNTIF(AZ$2:AZ790,AY791)&gt;=1),"",AY791))</f>
        <v/>
      </c>
      <c r="BA791" s="204" t="str">
        <v>ACIDE OXOLINIQUE 30 VOLAILLE FRANVET</v>
      </c>
      <c r="BB791" s="204">
        <f>IF(BA791="","",MAX(BB$2:BB790)+1)</f>
        <v>1</v>
      </c>
      <c r="BC791" s="204"/>
      <c r="BD791" s="204"/>
      <c r="BE791" s="204"/>
      <c r="BF791" s="204"/>
      <c r="BG791" s="204"/>
      <c r="BH791" s="204"/>
      <c r="BI791" s="204"/>
      <c r="BJ791" s="204"/>
      <c r="BK791" s="204"/>
      <c r="BL791" s="204"/>
      <c r="BM791" s="204"/>
      <c r="BN791" s="204"/>
      <c r="BO791" s="204"/>
      <c r="BP791" s="204"/>
      <c r="BQ791" s="204"/>
      <c r="BR791" s="204"/>
      <c r="BS791" s="204"/>
      <c r="BT791" s="204"/>
      <c r="BU791" s="104"/>
      <c r="BV791" s="202"/>
      <c r="BX791"/>
      <c r="BY791"/>
      <c r="BZ791"/>
      <c r="CA791"/>
      <c r="CB791"/>
      <c r="CD791"/>
      <c r="CO791" s="202">
        <v>790</v>
      </c>
    </row>
    <row r="792" spans="1:93" x14ac:dyDescent="0.25">
      <c r="A792" s="203" t="s">
        <v>2710</v>
      </c>
      <c r="B792" s="204" t="s">
        <v>2718</v>
      </c>
      <c r="C792" s="204" t="s">
        <v>2719</v>
      </c>
      <c r="D792" s="210" t="s">
        <v>1004</v>
      </c>
      <c r="E792" s="204" t="s">
        <v>852</v>
      </c>
      <c r="F792" s="204" t="s">
        <v>43</v>
      </c>
      <c r="G792" s="204" t="s">
        <v>853</v>
      </c>
      <c r="H792" s="204" t="s">
        <v>1446</v>
      </c>
      <c r="I792" s="204" t="s">
        <v>853</v>
      </c>
      <c r="J792" s="204" t="s">
        <v>1901</v>
      </c>
      <c r="K792" s="204" t="s">
        <v>1901</v>
      </c>
      <c r="L792" s="204" t="s">
        <v>2713</v>
      </c>
      <c r="M792" s="204" t="s">
        <v>213</v>
      </c>
      <c r="N792" s="204" t="s">
        <v>1275</v>
      </c>
      <c r="O792" s="204" t="s">
        <v>858</v>
      </c>
      <c r="P792" s="204" t="s">
        <v>859</v>
      </c>
      <c r="Q792" s="204" t="s">
        <v>1267</v>
      </c>
      <c r="R792" s="204">
        <v>40</v>
      </c>
      <c r="S792" s="204">
        <v>1</v>
      </c>
      <c r="T792" s="204">
        <v>0</v>
      </c>
      <c r="U792" s="204">
        <v>0</v>
      </c>
      <c r="V792" s="204">
        <v>0</v>
      </c>
      <c r="W792" s="204">
        <v>0</v>
      </c>
      <c r="X792" s="204">
        <v>0</v>
      </c>
      <c r="Y792" s="204">
        <v>0</v>
      </c>
      <c r="Z792" s="204">
        <v>0</v>
      </c>
      <c r="AA792" s="204">
        <v>0</v>
      </c>
      <c r="AB792" s="204">
        <v>0</v>
      </c>
      <c r="AC792" s="204">
        <v>0</v>
      </c>
      <c r="AD792" s="204">
        <v>15</v>
      </c>
      <c r="AE792" s="204">
        <v>2</v>
      </c>
      <c r="AF792" s="204">
        <v>0</v>
      </c>
      <c r="AG792" s="204">
        <v>0</v>
      </c>
      <c r="AH792" s="204">
        <v>0</v>
      </c>
      <c r="AI792" s="204">
        <v>0</v>
      </c>
      <c r="AJ792" s="204"/>
      <c r="AK792" s="204"/>
      <c r="AL792" s="204"/>
      <c r="AM792" s="204"/>
      <c r="AN792" s="204"/>
      <c r="AO792" s="204"/>
      <c r="AP792" s="204"/>
      <c r="AQ792" s="204"/>
      <c r="AR792" s="204"/>
      <c r="AS792" s="204"/>
      <c r="AT792" s="204"/>
      <c r="AU792" s="204"/>
      <c r="AV792" s="204"/>
      <c r="AW792" s="204"/>
      <c r="AX792" s="204"/>
      <c r="AY792" s="204" t="str">
        <f t="shared" si="193"/>
        <v>NUFLOR</v>
      </c>
      <c r="AZ792" s="204" t="str">
        <f>IF(COUNTIF(AY:AY,AY792)=1,AY792,IF(AND(COUNTIF(AY:AY,AY792)&gt;1,COUNTIF(AZ$2:AZ791,AY792)&gt;=1),"",AY792))</f>
        <v/>
      </c>
      <c r="BA792" s="204" t="str">
        <v>ACIDE OXOLINIQUE 60 PORC FRANVET</v>
      </c>
      <c r="BB792" s="204">
        <f>IF(BA792="","",MAX(BB$2:BB791)+1)</f>
        <v>2</v>
      </c>
      <c r="BC792" s="204"/>
      <c r="BD792" s="204"/>
      <c r="BE792" s="204"/>
      <c r="BF792" s="204"/>
      <c r="BG792" s="204"/>
      <c r="BH792" s="204"/>
      <c r="BI792" s="204"/>
      <c r="BJ792" s="204"/>
      <c r="BK792" s="204"/>
      <c r="BL792" s="204"/>
      <c r="BM792" s="204"/>
      <c r="BN792" s="204"/>
      <c r="BO792" s="204"/>
      <c r="BP792" s="204"/>
      <c r="BQ792" s="204"/>
      <c r="BR792" s="204"/>
      <c r="BS792" s="204"/>
      <c r="BT792" s="204"/>
      <c r="BU792" s="104"/>
      <c r="BV792" s="202"/>
      <c r="BX792"/>
      <c r="BY792"/>
      <c r="BZ792"/>
      <c r="CA792"/>
      <c r="CB792"/>
      <c r="CD792"/>
      <c r="CO792" s="202">
        <v>791</v>
      </c>
    </row>
    <row r="793" spans="1:93" x14ac:dyDescent="0.25">
      <c r="A793" s="203" t="s">
        <v>3974</v>
      </c>
      <c r="B793" s="204" t="s">
        <v>3975</v>
      </c>
      <c r="C793" s="204" t="s">
        <v>1353</v>
      </c>
      <c r="D793" s="210" t="s">
        <v>868</v>
      </c>
      <c r="E793" s="204" t="s">
        <v>852</v>
      </c>
      <c r="F793" s="204" t="s">
        <v>465</v>
      </c>
      <c r="G793" s="204" t="s">
        <v>853</v>
      </c>
      <c r="H793" s="204" t="s">
        <v>2671</v>
      </c>
      <c r="I793" s="204" t="s">
        <v>853</v>
      </c>
      <c r="J793" s="204" t="s">
        <v>1901</v>
      </c>
      <c r="K793" s="204" t="s">
        <v>1901</v>
      </c>
      <c r="L793" s="204" t="s">
        <v>2713</v>
      </c>
      <c r="M793" s="204" t="s">
        <v>213</v>
      </c>
      <c r="N793" s="204" t="s">
        <v>1275</v>
      </c>
      <c r="O793" s="204" t="s">
        <v>858</v>
      </c>
      <c r="P793" s="204" t="s">
        <v>859</v>
      </c>
      <c r="Q793" s="204" t="s">
        <v>1071</v>
      </c>
      <c r="R793" s="204">
        <v>40</v>
      </c>
      <c r="S793" s="204">
        <v>1</v>
      </c>
      <c r="T793" s="204">
        <v>40</v>
      </c>
      <c r="U793" s="204">
        <v>1</v>
      </c>
      <c r="V793" s="204">
        <v>40</v>
      </c>
      <c r="W793" s="204">
        <v>1</v>
      </c>
      <c r="X793" s="204">
        <v>15</v>
      </c>
      <c r="Y793" s="204">
        <v>2</v>
      </c>
      <c r="Z793" s="204">
        <v>0</v>
      </c>
      <c r="AA793" s="204">
        <v>0</v>
      </c>
      <c r="AB793" s="204">
        <v>20</v>
      </c>
      <c r="AC793" s="204">
        <v>3</v>
      </c>
      <c r="AD793" s="204">
        <v>15</v>
      </c>
      <c r="AE793" s="204">
        <v>2</v>
      </c>
      <c r="AF793" s="204">
        <v>0</v>
      </c>
      <c r="AG793" s="204">
        <v>0</v>
      </c>
      <c r="AH793" s="204">
        <v>0</v>
      </c>
      <c r="AI793" s="204">
        <v>0</v>
      </c>
      <c r="AJ793" s="204"/>
      <c r="AK793" s="204"/>
      <c r="AL793" s="204"/>
      <c r="AM793" s="204"/>
      <c r="AN793" s="204"/>
      <c r="AO793" s="204"/>
      <c r="AP793" s="204"/>
      <c r="AQ793" s="204"/>
      <c r="AR793" s="204"/>
      <c r="AS793" s="204"/>
      <c r="AT793" s="204"/>
      <c r="AU793" s="204"/>
      <c r="AV793" s="204"/>
      <c r="AW793" s="204"/>
      <c r="AX793" s="204"/>
      <c r="AY793" s="204" t="str">
        <f t="shared" si="193"/>
        <v>NUFLOR 300 MG/ML SOLUTION INJECTABLE POUR BOVINS ET OVINS</v>
      </c>
      <c r="AZ793" s="204" t="str">
        <f>IF(COUNTIF(AY:AY,AY793)=1,AY793,IF(AND(COUNTIF(AY:AY,AY793)&gt;1,COUNTIF(AZ$2:AZ792,AY793)&gt;=1),"",AY793))</f>
        <v>NUFLOR 300 MG/ML SOLUTION INJECTABLE POUR BOVINS ET OVINS</v>
      </c>
      <c r="BA793" s="204" t="str">
        <v>ACTI COLI 2 MUI/ML</v>
      </c>
      <c r="BB793" s="204">
        <f>IF(BA793="","",MAX(BB$2:BB792)+1)</f>
        <v>3</v>
      </c>
      <c r="BC793" s="204"/>
      <c r="BD793" s="204"/>
      <c r="BE793" s="204"/>
      <c r="BF793" s="204"/>
      <c r="BG793" s="204"/>
      <c r="BH793" s="204"/>
      <c r="BI793" s="204"/>
      <c r="BJ793" s="204"/>
      <c r="BK793" s="204"/>
      <c r="BL793" s="204"/>
      <c r="BM793" s="204"/>
      <c r="BN793" s="204"/>
      <c r="BO793" s="204"/>
      <c r="BP793" s="204"/>
      <c r="BQ793" s="204"/>
      <c r="BR793" s="204"/>
      <c r="BS793" s="204"/>
      <c r="BT793" s="204"/>
      <c r="BU793" s="104"/>
      <c r="BV793" s="202"/>
      <c r="BX793"/>
      <c r="BY793"/>
      <c r="BZ793"/>
      <c r="CA793"/>
      <c r="CB793"/>
      <c r="CD793"/>
      <c r="CO793" s="202">
        <v>792</v>
      </c>
    </row>
    <row r="794" spans="1:93" x14ac:dyDescent="0.25">
      <c r="A794" s="203" t="s">
        <v>3974</v>
      </c>
      <c r="B794" s="204" t="s">
        <v>3976</v>
      </c>
      <c r="C794" s="204" t="s">
        <v>880</v>
      </c>
      <c r="D794" s="210" t="s">
        <v>851</v>
      </c>
      <c r="E794" s="204" t="s">
        <v>852</v>
      </c>
      <c r="F794" s="204" t="s">
        <v>465</v>
      </c>
      <c r="G794" s="204" t="s">
        <v>853</v>
      </c>
      <c r="H794" s="204" t="s">
        <v>2671</v>
      </c>
      <c r="I794" s="204" t="s">
        <v>853</v>
      </c>
      <c r="J794" s="204" t="s">
        <v>1901</v>
      </c>
      <c r="K794" s="204" t="s">
        <v>1901</v>
      </c>
      <c r="L794" s="204" t="s">
        <v>2713</v>
      </c>
      <c r="M794" s="204" t="s">
        <v>213</v>
      </c>
      <c r="N794" s="204" t="s">
        <v>1275</v>
      </c>
      <c r="O794" s="204" t="s">
        <v>858</v>
      </c>
      <c r="P794" s="204" t="s">
        <v>859</v>
      </c>
      <c r="Q794" s="204" t="s">
        <v>885</v>
      </c>
      <c r="R794" s="204">
        <v>40</v>
      </c>
      <c r="S794" s="204">
        <v>1</v>
      </c>
      <c r="T794" s="204">
        <v>40</v>
      </c>
      <c r="U794" s="204">
        <v>1</v>
      </c>
      <c r="V794" s="204">
        <v>40</v>
      </c>
      <c r="W794" s="204">
        <v>1</v>
      </c>
      <c r="X794" s="204">
        <v>15</v>
      </c>
      <c r="Y794" s="204">
        <v>2</v>
      </c>
      <c r="Z794" s="204">
        <v>0</v>
      </c>
      <c r="AA794" s="204">
        <v>0</v>
      </c>
      <c r="AB794" s="204">
        <v>20</v>
      </c>
      <c r="AC794" s="204">
        <v>3</v>
      </c>
      <c r="AD794" s="204">
        <v>15</v>
      </c>
      <c r="AE794" s="204">
        <v>2</v>
      </c>
      <c r="AF794" s="204">
        <v>0</v>
      </c>
      <c r="AG794" s="204">
        <v>0</v>
      </c>
      <c r="AH794" s="204">
        <v>0</v>
      </c>
      <c r="AI794" s="204">
        <v>0</v>
      </c>
      <c r="AJ794" s="204"/>
      <c r="AK794" s="204"/>
      <c r="AL794" s="204"/>
      <c r="AM794" s="204"/>
      <c r="AN794" s="204"/>
      <c r="AO794" s="204"/>
      <c r="AP794" s="204"/>
      <c r="AQ794" s="204"/>
      <c r="AR794" s="204"/>
      <c r="AS794" s="204"/>
      <c r="AT794" s="204"/>
      <c r="AU794" s="204"/>
      <c r="AV794" s="204"/>
      <c r="AW794" s="204"/>
      <c r="AX794" s="204"/>
      <c r="AY794" s="204" t="str">
        <f t="shared" si="193"/>
        <v>NUFLOR 300 MG/ML SOLUTION INJECTABLE POUR BOVINS ET OVINS</v>
      </c>
      <c r="AZ794" s="204" t="str">
        <f>IF(COUNTIF(AY:AY,AY794)=1,AY794,IF(AND(COUNTIF(AY:AY,AY794)&gt;1,COUNTIF(AZ$2:AZ793,AY794)&gt;=1),"",AY794))</f>
        <v/>
      </c>
      <c r="BA794" s="204" t="str">
        <v>ACTI COLI B</v>
      </c>
      <c r="BB794" s="204">
        <f>IF(BA794="","",MAX(BB$2:BB793)+1)</f>
        <v>4</v>
      </c>
      <c r="BC794" s="204"/>
      <c r="BD794" s="204"/>
      <c r="BE794" s="204"/>
      <c r="BF794" s="204"/>
      <c r="BG794" s="204"/>
      <c r="BH794" s="204"/>
      <c r="BI794" s="204"/>
      <c r="BJ794" s="204"/>
      <c r="BK794" s="204"/>
      <c r="BL794" s="204"/>
      <c r="BM794" s="204"/>
      <c r="BN794" s="204"/>
      <c r="BO794" s="204"/>
      <c r="BP794" s="204"/>
      <c r="BQ794" s="204"/>
      <c r="BR794" s="204"/>
      <c r="BS794" s="204"/>
      <c r="BT794" s="204"/>
      <c r="BU794" s="104"/>
      <c r="BV794" s="202"/>
      <c r="BX794"/>
      <c r="BY794"/>
      <c r="BZ794"/>
      <c r="CA794"/>
      <c r="CB794"/>
      <c r="CD794"/>
      <c r="CO794" s="202">
        <v>793</v>
      </c>
    </row>
    <row r="795" spans="1:93" x14ac:dyDescent="0.25">
      <c r="A795" s="203" t="s">
        <v>3974</v>
      </c>
      <c r="B795" s="204" t="s">
        <v>3977</v>
      </c>
      <c r="C795" s="204" t="s">
        <v>884</v>
      </c>
      <c r="D795" s="210" t="s">
        <v>863</v>
      </c>
      <c r="E795" s="204" t="s">
        <v>852</v>
      </c>
      <c r="F795" s="204" t="s">
        <v>465</v>
      </c>
      <c r="G795" s="204" t="s">
        <v>853</v>
      </c>
      <c r="H795" s="204" t="s">
        <v>2671</v>
      </c>
      <c r="I795" s="204" t="s">
        <v>853</v>
      </c>
      <c r="J795" s="204" t="s">
        <v>1901</v>
      </c>
      <c r="K795" s="204" t="s">
        <v>1901</v>
      </c>
      <c r="L795" s="204" t="s">
        <v>2713</v>
      </c>
      <c r="M795" s="204" t="s">
        <v>213</v>
      </c>
      <c r="N795" s="204" t="s">
        <v>1275</v>
      </c>
      <c r="O795" s="204" t="s">
        <v>858</v>
      </c>
      <c r="P795" s="204" t="s">
        <v>859</v>
      </c>
      <c r="Q795" s="204" t="s">
        <v>1371</v>
      </c>
      <c r="R795" s="204">
        <v>40</v>
      </c>
      <c r="S795" s="204">
        <v>1</v>
      </c>
      <c r="T795" s="204">
        <v>40</v>
      </c>
      <c r="U795" s="204">
        <v>1</v>
      </c>
      <c r="V795" s="204">
        <v>40</v>
      </c>
      <c r="W795" s="204">
        <v>1</v>
      </c>
      <c r="X795" s="204">
        <v>15</v>
      </c>
      <c r="Y795" s="204">
        <v>2</v>
      </c>
      <c r="Z795" s="204">
        <v>0</v>
      </c>
      <c r="AA795" s="204">
        <v>0</v>
      </c>
      <c r="AB795" s="204">
        <v>20</v>
      </c>
      <c r="AC795" s="204">
        <v>3</v>
      </c>
      <c r="AD795" s="204">
        <v>15</v>
      </c>
      <c r="AE795" s="204">
        <v>2</v>
      </c>
      <c r="AF795" s="204">
        <v>0</v>
      </c>
      <c r="AG795" s="204">
        <v>0</v>
      </c>
      <c r="AH795" s="204">
        <v>0</v>
      </c>
      <c r="AI795" s="204">
        <v>0</v>
      </c>
      <c r="AJ795" s="204"/>
      <c r="AK795" s="204"/>
      <c r="AL795" s="204"/>
      <c r="AM795" s="204"/>
      <c r="AN795" s="204"/>
      <c r="AO795" s="204"/>
      <c r="AP795" s="204"/>
      <c r="AQ795" s="204"/>
      <c r="AR795" s="204"/>
      <c r="AS795" s="204"/>
      <c r="AT795" s="204"/>
      <c r="AU795" s="204"/>
      <c r="AV795" s="204"/>
      <c r="AW795" s="204"/>
      <c r="AX795" s="204"/>
      <c r="AY795" s="204" t="str">
        <f t="shared" si="193"/>
        <v>NUFLOR 300 MG/ML SOLUTION INJECTABLE POUR BOVINS ET OVINS</v>
      </c>
      <c r="AZ795" s="204" t="str">
        <f>IF(COUNTIF(AY:AY,AY795)=1,AY795,IF(AND(COUNTIF(AY:AY,AY795)&gt;1,COUNTIF(AZ$2:AZ794,AY795)&gt;=1),"",AY795))</f>
        <v/>
      </c>
      <c r="BA795" s="204" t="str">
        <v>ACTI DOXY 5</v>
      </c>
      <c r="BB795" s="204">
        <f>IF(BA795="","",MAX(BB$2:BB794)+1)</f>
        <v>5</v>
      </c>
      <c r="BC795" s="204"/>
      <c r="BD795" s="204"/>
      <c r="BE795" s="204"/>
      <c r="BF795" s="204"/>
      <c r="BG795" s="204"/>
      <c r="BH795" s="204"/>
      <c r="BI795" s="204"/>
      <c r="BJ795" s="204"/>
      <c r="BK795" s="204"/>
      <c r="BL795" s="204"/>
      <c r="BM795" s="204"/>
      <c r="BN795" s="204"/>
      <c r="BO795" s="204"/>
      <c r="BP795" s="204"/>
      <c r="BQ795" s="204"/>
      <c r="BR795" s="204"/>
      <c r="BS795" s="204"/>
      <c r="BT795" s="204"/>
      <c r="BU795" s="104"/>
      <c r="BV795" s="202"/>
      <c r="BX795"/>
      <c r="BY795"/>
      <c r="BZ795"/>
      <c r="CA795"/>
      <c r="CB795"/>
      <c r="CD795"/>
      <c r="CO795" s="202">
        <v>794</v>
      </c>
    </row>
    <row r="796" spans="1:93" x14ac:dyDescent="0.25">
      <c r="A796" s="203" t="s">
        <v>3630</v>
      </c>
      <c r="B796" s="204" t="s">
        <v>3631</v>
      </c>
      <c r="C796" s="204" t="s">
        <v>1611</v>
      </c>
      <c r="D796" s="210" t="s">
        <v>851</v>
      </c>
      <c r="E796" s="204" t="s">
        <v>852</v>
      </c>
      <c r="F796" s="204" t="s">
        <v>466</v>
      </c>
      <c r="G796" s="204" t="s">
        <v>853</v>
      </c>
      <c r="H796" s="204" t="s">
        <v>890</v>
      </c>
      <c r="I796" s="204" t="s">
        <v>853</v>
      </c>
      <c r="J796" s="204" t="s">
        <v>1901</v>
      </c>
      <c r="K796" s="204" t="s">
        <v>1901</v>
      </c>
      <c r="L796" s="204" t="s">
        <v>2713</v>
      </c>
      <c r="M796" s="204" t="s">
        <v>213</v>
      </c>
      <c r="N796" s="204" t="s">
        <v>3053</v>
      </c>
      <c r="O796" s="204" t="s">
        <v>858</v>
      </c>
      <c r="P796" s="204" t="s">
        <v>859</v>
      </c>
      <c r="Q796" s="204" t="s">
        <v>3493</v>
      </c>
      <c r="R796" s="204">
        <v>40</v>
      </c>
      <c r="S796" s="204">
        <v>1</v>
      </c>
      <c r="T796" s="204">
        <v>40</v>
      </c>
      <c r="U796" s="204">
        <v>1</v>
      </c>
      <c r="V796" s="204">
        <v>0</v>
      </c>
      <c r="W796" s="204">
        <v>0</v>
      </c>
      <c r="X796" s="204">
        <v>0</v>
      </c>
      <c r="Y796" s="204">
        <v>0</v>
      </c>
      <c r="Z796" s="204">
        <v>0</v>
      </c>
      <c r="AA796" s="204">
        <v>0</v>
      </c>
      <c r="AB796" s="204">
        <v>0</v>
      </c>
      <c r="AC796" s="204">
        <v>0</v>
      </c>
      <c r="AD796" s="204">
        <v>0</v>
      </c>
      <c r="AE796" s="204">
        <v>0</v>
      </c>
      <c r="AF796" s="204">
        <v>0</v>
      </c>
      <c r="AG796" s="204">
        <v>0</v>
      </c>
      <c r="AH796" s="204">
        <v>0</v>
      </c>
      <c r="AI796" s="204">
        <v>0</v>
      </c>
      <c r="AJ796" s="204"/>
      <c r="AK796" s="204"/>
      <c r="AL796" s="204"/>
      <c r="AM796" s="204"/>
      <c r="AN796" s="204"/>
      <c r="AO796" s="204"/>
      <c r="AP796" s="204"/>
      <c r="AQ796" s="204"/>
      <c r="AR796" s="204"/>
      <c r="AS796" s="204"/>
      <c r="AT796" s="204"/>
      <c r="AU796" s="204"/>
      <c r="AV796" s="204"/>
      <c r="AW796" s="204"/>
      <c r="AX796" s="204"/>
      <c r="AY796" s="204" t="str">
        <f t="shared" si="193"/>
        <v>NUFLOR 450 SOLUTION INJECTABLE POUR BOVINS</v>
      </c>
      <c r="AZ796" s="204" t="str">
        <f>IF(COUNTIF(AY:AY,AY796)=1,AY796,IF(AND(COUNTIF(AY:AY,AY796)&gt;1,COUNTIF(AZ$2:AZ795,AY796)&gt;=1),"",AY796))</f>
        <v>NUFLOR 450 SOLUTION INJECTABLE POUR BOVINS</v>
      </c>
      <c r="BA796" s="204" t="str">
        <v>ACTI-METHOXINE</v>
      </c>
      <c r="BB796" s="204">
        <f>IF(BA796="","",MAX(BB$2:BB795)+1)</f>
        <v>6</v>
      </c>
      <c r="BC796" s="204"/>
      <c r="BD796" s="204"/>
      <c r="BE796" s="204"/>
      <c r="BF796" s="204"/>
      <c r="BG796" s="204"/>
      <c r="BH796" s="204"/>
      <c r="BI796" s="204"/>
      <c r="BJ796" s="204"/>
      <c r="BK796" s="204"/>
      <c r="BL796" s="204"/>
      <c r="BM796" s="204"/>
      <c r="BN796" s="204"/>
      <c r="BO796" s="204"/>
      <c r="BP796" s="204"/>
      <c r="BQ796" s="204"/>
      <c r="BR796" s="204"/>
      <c r="BS796" s="204"/>
      <c r="BT796" s="204"/>
      <c r="BU796" s="104"/>
      <c r="BV796" s="202"/>
      <c r="BX796"/>
      <c r="BY796"/>
      <c r="BZ796"/>
      <c r="CA796"/>
      <c r="CB796"/>
      <c r="CD796"/>
      <c r="CO796" s="202">
        <v>795</v>
      </c>
    </row>
    <row r="797" spans="1:93" x14ac:dyDescent="0.25">
      <c r="A797" s="203" t="s">
        <v>3630</v>
      </c>
      <c r="B797" s="204" t="s">
        <v>3632</v>
      </c>
      <c r="C797" s="204" t="s">
        <v>1602</v>
      </c>
      <c r="D797" s="210" t="s">
        <v>863</v>
      </c>
      <c r="E797" s="204" t="s">
        <v>852</v>
      </c>
      <c r="F797" s="204" t="s">
        <v>466</v>
      </c>
      <c r="G797" s="204" t="s">
        <v>853</v>
      </c>
      <c r="H797" s="204" t="s">
        <v>890</v>
      </c>
      <c r="I797" s="204" t="s">
        <v>853</v>
      </c>
      <c r="J797" s="204" t="s">
        <v>1901</v>
      </c>
      <c r="K797" s="204" t="s">
        <v>1901</v>
      </c>
      <c r="L797" s="204" t="s">
        <v>2713</v>
      </c>
      <c r="M797" s="204" t="s">
        <v>213</v>
      </c>
      <c r="N797" s="204" t="s">
        <v>3053</v>
      </c>
      <c r="O797" s="204" t="s">
        <v>858</v>
      </c>
      <c r="P797" s="204" t="s">
        <v>859</v>
      </c>
      <c r="Q797" s="204" t="s">
        <v>1184</v>
      </c>
      <c r="R797" s="204">
        <v>40</v>
      </c>
      <c r="S797" s="204">
        <v>1</v>
      </c>
      <c r="T797" s="204">
        <v>40</v>
      </c>
      <c r="U797" s="204">
        <v>1</v>
      </c>
      <c r="V797" s="204">
        <v>0</v>
      </c>
      <c r="W797" s="204">
        <v>0</v>
      </c>
      <c r="X797" s="204">
        <v>0</v>
      </c>
      <c r="Y797" s="204">
        <v>0</v>
      </c>
      <c r="Z797" s="204">
        <v>0</v>
      </c>
      <c r="AA797" s="204">
        <v>0</v>
      </c>
      <c r="AB797" s="204">
        <v>0</v>
      </c>
      <c r="AC797" s="204">
        <v>0</v>
      </c>
      <c r="AD797" s="204">
        <v>0</v>
      </c>
      <c r="AE797" s="204">
        <v>0</v>
      </c>
      <c r="AF797" s="204">
        <v>0</v>
      </c>
      <c r="AG797" s="204">
        <v>0</v>
      </c>
      <c r="AH797" s="204">
        <v>0</v>
      </c>
      <c r="AI797" s="204">
        <v>0</v>
      </c>
      <c r="AJ797" s="204"/>
      <c r="AK797" s="204"/>
      <c r="AL797" s="204"/>
      <c r="AM797" s="204"/>
      <c r="AN797" s="204"/>
      <c r="AO797" s="204"/>
      <c r="AP797" s="204"/>
      <c r="AQ797" s="204"/>
      <c r="AR797" s="204"/>
      <c r="AS797" s="204"/>
      <c r="AT797" s="204"/>
      <c r="AU797" s="204"/>
      <c r="AV797" s="204"/>
      <c r="AW797" s="204"/>
      <c r="AX797" s="204"/>
      <c r="AY797" s="204" t="str">
        <f t="shared" si="193"/>
        <v>NUFLOR 450 SOLUTION INJECTABLE POUR BOVINS</v>
      </c>
      <c r="AZ797" s="204" t="str">
        <f>IF(COUNTIF(AY:AY,AY797)=1,AY797,IF(AND(COUNTIF(AY:AY,AY797)&gt;1,COUNTIF(AZ$2:AZ796,AY797)&gt;=1),"",AY797))</f>
        <v/>
      </c>
      <c r="BA797" s="204" t="str">
        <v>ACTIONIS 50 MG/ML SUSPENSION INJECTABLE POUR PORCINS ET BOVINS</v>
      </c>
      <c r="BB797" s="204">
        <f>IF(BA797="","",MAX(BB$2:BB796)+1)</f>
        <v>7</v>
      </c>
      <c r="BC797" s="204"/>
      <c r="BD797" s="204"/>
      <c r="BE797" s="204"/>
      <c r="BF797" s="204"/>
      <c r="BG797" s="204"/>
      <c r="BH797" s="204"/>
      <c r="BI797" s="204"/>
      <c r="BJ797" s="204"/>
      <c r="BK797" s="204"/>
      <c r="BL797" s="204"/>
      <c r="BM797" s="204"/>
      <c r="BN797" s="204"/>
      <c r="BO797" s="204"/>
      <c r="BP797" s="204"/>
      <c r="BQ797" s="204"/>
      <c r="BR797" s="204"/>
      <c r="BS797" s="204"/>
      <c r="BT797" s="204"/>
      <c r="BU797" s="104"/>
      <c r="BV797" s="202"/>
      <c r="BX797"/>
      <c r="BY797"/>
      <c r="BZ797"/>
      <c r="CA797"/>
      <c r="CB797"/>
      <c r="CD797"/>
      <c r="CO797" s="202">
        <v>796</v>
      </c>
    </row>
    <row r="798" spans="1:93" x14ac:dyDescent="0.25">
      <c r="A798" s="203" t="s">
        <v>3630</v>
      </c>
      <c r="B798" s="204" t="s">
        <v>3633</v>
      </c>
      <c r="C798" s="204" t="s">
        <v>1494</v>
      </c>
      <c r="D798" s="210" t="s">
        <v>868</v>
      </c>
      <c r="E798" s="204" t="s">
        <v>852</v>
      </c>
      <c r="F798" s="204" t="s">
        <v>466</v>
      </c>
      <c r="G798" s="204" t="s">
        <v>853</v>
      </c>
      <c r="H798" s="204" t="s">
        <v>890</v>
      </c>
      <c r="I798" s="204" t="s">
        <v>853</v>
      </c>
      <c r="J798" s="204" t="s">
        <v>1901</v>
      </c>
      <c r="K798" s="204" t="s">
        <v>1901</v>
      </c>
      <c r="L798" s="204" t="s">
        <v>2713</v>
      </c>
      <c r="M798" s="204" t="s">
        <v>213</v>
      </c>
      <c r="N798" s="204" t="s">
        <v>3053</v>
      </c>
      <c r="O798" s="204" t="s">
        <v>858</v>
      </c>
      <c r="P798" s="204" t="s">
        <v>859</v>
      </c>
      <c r="Q798" s="204" t="s">
        <v>1491</v>
      </c>
      <c r="R798" s="204">
        <v>40</v>
      </c>
      <c r="S798" s="204">
        <v>1</v>
      </c>
      <c r="T798" s="204">
        <v>40</v>
      </c>
      <c r="U798" s="204">
        <v>1</v>
      </c>
      <c r="V798" s="204">
        <v>0</v>
      </c>
      <c r="W798" s="204">
        <v>0</v>
      </c>
      <c r="X798" s="204">
        <v>0</v>
      </c>
      <c r="Y798" s="204">
        <v>0</v>
      </c>
      <c r="Z798" s="204">
        <v>0</v>
      </c>
      <c r="AA798" s="204">
        <v>0</v>
      </c>
      <c r="AB798" s="204">
        <v>0</v>
      </c>
      <c r="AC798" s="204">
        <v>0</v>
      </c>
      <c r="AD798" s="204">
        <v>0</v>
      </c>
      <c r="AE798" s="204">
        <v>0</v>
      </c>
      <c r="AF798" s="204">
        <v>0</v>
      </c>
      <c r="AG798" s="204">
        <v>0</v>
      </c>
      <c r="AH798" s="204">
        <v>0</v>
      </c>
      <c r="AI798" s="204">
        <v>0</v>
      </c>
      <c r="AJ798" s="204"/>
      <c r="AK798" s="204"/>
      <c r="AL798" s="204"/>
      <c r="AM798" s="204"/>
      <c r="AN798" s="204"/>
      <c r="AO798" s="204"/>
      <c r="AP798" s="204"/>
      <c r="AQ798" s="204"/>
      <c r="AR798" s="204"/>
      <c r="AS798" s="204"/>
      <c r="AT798" s="204"/>
      <c r="AU798" s="204"/>
      <c r="AV798" s="204"/>
      <c r="AW798" s="204"/>
      <c r="AX798" s="204"/>
      <c r="AY798" s="204" t="str">
        <f t="shared" si="193"/>
        <v>NUFLOR 450 SOLUTION INJECTABLE POUR BOVINS</v>
      </c>
      <c r="AZ798" s="204" t="str">
        <f>IF(COUNTIF(AY:AY,AY798)=1,AY798,IF(AND(COUNTIF(AY:AY,AY798)&gt;1,COUNTIF(AZ$2:AZ797,AY798)&gt;=1),"",AY798))</f>
        <v/>
      </c>
      <c r="BA798" s="204" t="str">
        <v>ACTI-STREPTO</v>
      </c>
      <c r="BB798" s="204">
        <f>IF(BA798="","",MAX(BB$2:BB797)+1)</f>
        <v>8</v>
      </c>
      <c r="BC798" s="204"/>
      <c r="BD798" s="204"/>
      <c r="BE798" s="204"/>
      <c r="BF798" s="204"/>
      <c r="BG798" s="204"/>
      <c r="BH798" s="204"/>
      <c r="BI798" s="204"/>
      <c r="BJ798" s="204"/>
      <c r="BK798" s="204"/>
      <c r="BL798" s="204"/>
      <c r="BM798" s="204"/>
      <c r="BN798" s="204"/>
      <c r="BO798" s="204"/>
      <c r="BP798" s="204"/>
      <c r="BQ798" s="204"/>
      <c r="BR798" s="204"/>
      <c r="BS798" s="204"/>
      <c r="BT798" s="204"/>
      <c r="BU798" s="104"/>
      <c r="BV798" s="202"/>
      <c r="BX798"/>
      <c r="BY798"/>
      <c r="BZ798"/>
      <c r="CA798"/>
      <c r="CB798"/>
      <c r="CD798"/>
      <c r="CO798" s="202">
        <v>797</v>
      </c>
    </row>
    <row r="799" spans="1:93" x14ac:dyDescent="0.25">
      <c r="A799" s="203" t="s">
        <v>4014</v>
      </c>
      <c r="B799" s="204" t="s">
        <v>4015</v>
      </c>
      <c r="C799" s="204" t="s">
        <v>850</v>
      </c>
      <c r="D799" s="210" t="s">
        <v>851</v>
      </c>
      <c r="E799" s="204" t="s">
        <v>852</v>
      </c>
      <c r="F799" s="204" t="s">
        <v>750</v>
      </c>
      <c r="G799" s="204" t="s">
        <v>853</v>
      </c>
      <c r="H799" s="204" t="s">
        <v>1326</v>
      </c>
      <c r="I799" s="204" t="s">
        <v>853</v>
      </c>
      <c r="J799" s="204" t="s">
        <v>1901</v>
      </c>
      <c r="K799" s="204" t="s">
        <v>1901</v>
      </c>
      <c r="L799" s="204" t="s">
        <v>2713</v>
      </c>
      <c r="M799" s="204" t="s">
        <v>213</v>
      </c>
      <c r="N799" s="204" t="s">
        <v>3053</v>
      </c>
      <c r="O799" s="204" t="s">
        <v>858</v>
      </c>
      <c r="P799" s="204" t="s">
        <v>859</v>
      </c>
      <c r="Q799" s="204" t="s">
        <v>3493</v>
      </c>
      <c r="R799" s="204">
        <v>0</v>
      </c>
      <c r="S799" s="204">
        <v>0</v>
      </c>
      <c r="T799" s="204">
        <v>0</v>
      </c>
      <c r="U799" s="204">
        <v>0</v>
      </c>
      <c r="V799" s="204">
        <v>0</v>
      </c>
      <c r="W799" s="204">
        <v>0</v>
      </c>
      <c r="X799" s="204">
        <v>0</v>
      </c>
      <c r="Y799" s="204">
        <v>0</v>
      </c>
      <c r="Z799" s="204">
        <v>0</v>
      </c>
      <c r="AA799" s="204">
        <v>0</v>
      </c>
      <c r="AB799" s="204">
        <v>0</v>
      </c>
      <c r="AC799" s="204">
        <v>0</v>
      </c>
      <c r="AD799" s="204">
        <v>30</v>
      </c>
      <c r="AE799" s="204">
        <v>1</v>
      </c>
      <c r="AF799" s="204">
        <v>0</v>
      </c>
      <c r="AG799" s="204">
        <v>0</v>
      </c>
      <c r="AH799" s="204">
        <v>0</v>
      </c>
      <c r="AI799" s="204">
        <v>0</v>
      </c>
      <c r="AJ799" s="204"/>
      <c r="AK799" s="204"/>
      <c r="AL799" s="204"/>
      <c r="AM799" s="204"/>
      <c r="AN799" s="204"/>
      <c r="AO799" s="204"/>
      <c r="AP799" s="204"/>
      <c r="AQ799" s="204"/>
      <c r="AR799" s="204"/>
      <c r="AS799" s="204"/>
      <c r="AT799" s="204"/>
      <c r="AU799" s="204"/>
      <c r="AV799" s="204"/>
      <c r="AW799" s="204"/>
      <c r="AX799" s="204"/>
      <c r="AY799" s="204" t="str">
        <f t="shared" si="193"/>
        <v>NUFLOR MONO SOLUTION INJECTABLE 450 MG/ML POUR PORCINS</v>
      </c>
      <c r="AZ799" s="204" t="str">
        <f>IF(COUNTIF(AY:AY,AY799)=1,AY799,IF(AND(COUNTIF(AY:AY,AY799)&gt;1,COUNTIF(AZ$2:AZ798,AY799)&gt;=1),"",AY799))</f>
        <v>NUFLOR MONO SOLUTION INJECTABLE 450 MG/ML POUR PORCINS</v>
      </c>
      <c r="BA799" s="204" t="str">
        <v>ACTI-TETRA B</v>
      </c>
      <c r="BB799" s="204">
        <f>IF(BA799="","",MAX(BB$2:BB798)+1)</f>
        <v>9</v>
      </c>
      <c r="BC799" s="204"/>
      <c r="BD799" s="204"/>
      <c r="BE799" s="204"/>
      <c r="BF799" s="204"/>
      <c r="BG799" s="204"/>
      <c r="BH799" s="204"/>
      <c r="BI799" s="204"/>
      <c r="BJ799" s="204"/>
      <c r="BK799" s="204"/>
      <c r="BL799" s="204"/>
      <c r="BM799" s="204"/>
      <c r="BN799" s="204"/>
      <c r="BO799" s="204"/>
      <c r="BP799" s="204"/>
      <c r="BQ799" s="204"/>
      <c r="BR799" s="204"/>
      <c r="BS799" s="204"/>
      <c r="BT799" s="204"/>
      <c r="BU799" s="104"/>
      <c r="BV799" s="202"/>
      <c r="BX799"/>
      <c r="BY799"/>
      <c r="BZ799"/>
      <c r="CA799"/>
      <c r="CB799"/>
      <c r="CD799"/>
      <c r="CO799" s="202">
        <v>798</v>
      </c>
    </row>
    <row r="800" spans="1:93" x14ac:dyDescent="0.25">
      <c r="A800" s="203" t="s">
        <v>4014</v>
      </c>
      <c r="B800" s="204" t="s">
        <v>4016</v>
      </c>
      <c r="C800" s="204" t="s">
        <v>862</v>
      </c>
      <c r="D800" s="210" t="s">
        <v>863</v>
      </c>
      <c r="E800" s="204" t="s">
        <v>852</v>
      </c>
      <c r="F800" s="204" t="s">
        <v>750</v>
      </c>
      <c r="G800" s="204" t="s">
        <v>853</v>
      </c>
      <c r="H800" s="204" t="s">
        <v>1326</v>
      </c>
      <c r="I800" s="204" t="s">
        <v>853</v>
      </c>
      <c r="J800" s="204" t="s">
        <v>1901</v>
      </c>
      <c r="K800" s="204" t="s">
        <v>1901</v>
      </c>
      <c r="L800" s="204" t="s">
        <v>2713</v>
      </c>
      <c r="M800" s="204" t="s">
        <v>213</v>
      </c>
      <c r="N800" s="204" t="s">
        <v>3053</v>
      </c>
      <c r="O800" s="204" t="s">
        <v>858</v>
      </c>
      <c r="P800" s="204" t="s">
        <v>859</v>
      </c>
      <c r="Q800" s="204" t="s">
        <v>1184</v>
      </c>
      <c r="R800" s="204">
        <v>0</v>
      </c>
      <c r="S800" s="204">
        <v>0</v>
      </c>
      <c r="T800" s="204">
        <v>0</v>
      </c>
      <c r="U800" s="204">
        <v>0</v>
      </c>
      <c r="V800" s="204">
        <v>0</v>
      </c>
      <c r="W800" s="204">
        <v>0</v>
      </c>
      <c r="X800" s="204">
        <v>0</v>
      </c>
      <c r="Y800" s="204">
        <v>0</v>
      </c>
      <c r="Z800" s="204">
        <v>0</v>
      </c>
      <c r="AA800" s="204">
        <v>0</v>
      </c>
      <c r="AB800" s="204">
        <v>0</v>
      </c>
      <c r="AC800" s="204">
        <v>0</v>
      </c>
      <c r="AD800" s="204">
        <v>30</v>
      </c>
      <c r="AE800" s="204">
        <v>1</v>
      </c>
      <c r="AF800" s="204">
        <v>0</v>
      </c>
      <c r="AG800" s="204">
        <v>0</v>
      </c>
      <c r="AH800" s="204">
        <v>0</v>
      </c>
      <c r="AI800" s="204">
        <v>0</v>
      </c>
      <c r="AJ800" s="204"/>
      <c r="AK800" s="204"/>
      <c r="AL800" s="204"/>
      <c r="AM800" s="204"/>
      <c r="AN800" s="204"/>
      <c r="AO800" s="204"/>
      <c r="AP800" s="204"/>
      <c r="AQ800" s="204"/>
      <c r="AR800" s="204"/>
      <c r="AS800" s="204"/>
      <c r="AT800" s="204"/>
      <c r="AU800" s="204"/>
      <c r="AV800" s="204"/>
      <c r="AW800" s="204"/>
      <c r="AX800" s="204"/>
      <c r="AY800" s="204" t="str">
        <f t="shared" si="193"/>
        <v>NUFLOR MONO SOLUTION INJECTABLE 450 MG/ML POUR PORCINS</v>
      </c>
      <c r="AZ800" s="204" t="str">
        <f>IF(COUNTIF(AY:AY,AY800)=1,AY800,IF(AND(COUNTIF(AY:AY,AY800)&gt;1,COUNTIF(AZ$2:AZ799,AY800)&gt;=1),"",AY800))</f>
        <v/>
      </c>
      <c r="BA800" s="204" t="str">
        <v>ACTI-TETRA I</v>
      </c>
      <c r="BB800" s="204">
        <f>IF(BA800="","",MAX(BB$2:BB799)+1)</f>
        <v>10</v>
      </c>
      <c r="BC800" s="204"/>
      <c r="BD800" s="204"/>
      <c r="BE800" s="204"/>
      <c r="BF800" s="204"/>
      <c r="BG800" s="204"/>
      <c r="BH800" s="204"/>
      <c r="BI800" s="204"/>
      <c r="BJ800" s="204"/>
      <c r="BK800" s="204"/>
      <c r="BL800" s="204"/>
      <c r="BM800" s="204"/>
      <c r="BN800" s="204"/>
      <c r="BO800" s="204"/>
      <c r="BP800" s="204"/>
      <c r="BQ800" s="204"/>
      <c r="BR800" s="204"/>
      <c r="BS800" s="204"/>
      <c r="BT800" s="204"/>
      <c r="BU800" s="104"/>
      <c r="BV800" s="202"/>
      <c r="BX800"/>
      <c r="BY800"/>
      <c r="BZ800"/>
      <c r="CA800"/>
      <c r="CB800"/>
      <c r="CD800"/>
      <c r="CO800" s="202">
        <v>799</v>
      </c>
    </row>
    <row r="801" spans="1:93" x14ac:dyDescent="0.25">
      <c r="A801" s="203" t="s">
        <v>3130</v>
      </c>
      <c r="B801" s="204" t="s">
        <v>3131</v>
      </c>
      <c r="C801" s="204" t="s">
        <v>3132</v>
      </c>
      <c r="D801" s="210" t="s">
        <v>851</v>
      </c>
      <c r="E801" s="204" t="s">
        <v>852</v>
      </c>
      <c r="F801" s="204" t="s">
        <v>751</v>
      </c>
      <c r="G801" s="204" t="s">
        <v>853</v>
      </c>
      <c r="H801" s="204" t="s">
        <v>1326</v>
      </c>
      <c r="I801" s="204" t="s">
        <v>853</v>
      </c>
      <c r="J801" s="204" t="s">
        <v>1901</v>
      </c>
      <c r="K801" s="204" t="s">
        <v>1901</v>
      </c>
      <c r="L801" s="204" t="s">
        <v>2713</v>
      </c>
      <c r="M801" s="204" t="s">
        <v>213</v>
      </c>
      <c r="N801" s="204" t="s">
        <v>1275</v>
      </c>
      <c r="O801" s="204" t="s">
        <v>858</v>
      </c>
      <c r="P801" s="204" t="s">
        <v>859</v>
      </c>
      <c r="Q801" s="204" t="s">
        <v>885</v>
      </c>
      <c r="R801" s="204">
        <v>0</v>
      </c>
      <c r="S801" s="204">
        <v>0</v>
      </c>
      <c r="T801" s="204">
        <v>0</v>
      </c>
      <c r="U801" s="204">
        <v>0</v>
      </c>
      <c r="V801" s="204">
        <v>0</v>
      </c>
      <c r="W801" s="204">
        <v>0</v>
      </c>
      <c r="X801" s="204">
        <v>15</v>
      </c>
      <c r="Y801" s="204">
        <v>2</v>
      </c>
      <c r="Z801" s="204">
        <v>0</v>
      </c>
      <c r="AA801" s="204">
        <v>0</v>
      </c>
      <c r="AB801" s="204">
        <v>0</v>
      </c>
      <c r="AC801" s="204">
        <v>0</v>
      </c>
      <c r="AD801" s="204">
        <v>15</v>
      </c>
      <c r="AE801" s="204">
        <v>2</v>
      </c>
      <c r="AF801" s="204">
        <v>0</v>
      </c>
      <c r="AG801" s="204">
        <v>0</v>
      </c>
      <c r="AH801" s="204">
        <v>0</v>
      </c>
      <c r="AI801" s="204">
        <v>0</v>
      </c>
      <c r="AJ801" s="204"/>
      <c r="AK801" s="204"/>
      <c r="AL801" s="204"/>
      <c r="AM801" s="204"/>
      <c r="AN801" s="204"/>
      <c r="AO801" s="204"/>
      <c r="AP801" s="204"/>
      <c r="AQ801" s="204"/>
      <c r="AR801" s="204"/>
      <c r="AS801" s="204"/>
      <c r="AT801" s="204"/>
      <c r="AU801" s="204"/>
      <c r="AV801" s="204"/>
      <c r="AW801" s="204"/>
      <c r="AX801" s="204"/>
      <c r="AY801" s="204" t="str">
        <f t="shared" si="193"/>
        <v>NUFLOR PORCINS SOLUTION INJECTABLE 300 MG/ML</v>
      </c>
      <c r="AZ801" s="204" t="str">
        <f>IF(COUNTIF(AY:AY,AY801)=1,AY801,IF(AND(COUNTIF(AY:AY,AY801)&gt;1,COUNTIF(AZ$2:AZ800,AY801)&gt;=1),"",AY801))</f>
        <v>NUFLOR PORCINS SOLUTION INJECTABLE 300 MG/ML</v>
      </c>
      <c r="BA801" s="204" t="str">
        <v>ADJUSOL TMP SULFA LIQUIDE</v>
      </c>
      <c r="BB801" s="204">
        <f>IF(BA801="","",MAX(BB$2:BB800)+1)</f>
        <v>11</v>
      </c>
      <c r="BC801" s="204"/>
      <c r="BD801" s="204"/>
      <c r="BE801" s="204"/>
      <c r="BF801" s="204"/>
      <c r="BG801" s="204"/>
      <c r="BH801" s="204"/>
      <c r="BI801" s="204"/>
      <c r="BJ801" s="204"/>
      <c r="BK801" s="204"/>
      <c r="BL801" s="204"/>
      <c r="BM801" s="204"/>
      <c r="BN801" s="204"/>
      <c r="BO801" s="204"/>
      <c r="BP801" s="204"/>
      <c r="BQ801" s="204"/>
      <c r="BR801" s="204"/>
      <c r="BS801" s="204"/>
      <c r="BT801" s="204"/>
      <c r="BU801" s="104"/>
      <c r="BV801" s="202"/>
      <c r="BX801"/>
      <c r="BY801"/>
      <c r="BZ801"/>
      <c r="CA801"/>
      <c r="CB801"/>
      <c r="CD801"/>
      <c r="CO801" s="202">
        <v>800</v>
      </c>
    </row>
    <row r="802" spans="1:93" x14ac:dyDescent="0.25">
      <c r="A802" s="203" t="s">
        <v>3130</v>
      </c>
      <c r="B802" s="204" t="s">
        <v>3133</v>
      </c>
      <c r="C802" s="204" t="s">
        <v>3134</v>
      </c>
      <c r="D802" s="210" t="s">
        <v>863</v>
      </c>
      <c r="E802" s="204" t="s">
        <v>852</v>
      </c>
      <c r="F802" s="204" t="s">
        <v>751</v>
      </c>
      <c r="G802" s="204" t="s">
        <v>853</v>
      </c>
      <c r="H802" s="204" t="s">
        <v>1326</v>
      </c>
      <c r="I802" s="204" t="s">
        <v>853</v>
      </c>
      <c r="J802" s="204" t="s">
        <v>1901</v>
      </c>
      <c r="K802" s="204" t="s">
        <v>1901</v>
      </c>
      <c r="L802" s="204" t="s">
        <v>2713</v>
      </c>
      <c r="M802" s="204" t="s">
        <v>213</v>
      </c>
      <c r="N802" s="204" t="s">
        <v>1275</v>
      </c>
      <c r="O802" s="204" t="s">
        <v>858</v>
      </c>
      <c r="P802" s="204" t="s">
        <v>859</v>
      </c>
      <c r="Q802" s="204" t="s">
        <v>1371</v>
      </c>
      <c r="R802" s="204">
        <v>0</v>
      </c>
      <c r="S802" s="204">
        <v>0</v>
      </c>
      <c r="T802" s="204">
        <v>0</v>
      </c>
      <c r="U802" s="204">
        <v>0</v>
      </c>
      <c r="V802" s="204">
        <v>0</v>
      </c>
      <c r="W802" s="204">
        <v>0</v>
      </c>
      <c r="X802" s="204">
        <v>15</v>
      </c>
      <c r="Y802" s="204">
        <v>2</v>
      </c>
      <c r="Z802" s="204">
        <v>0</v>
      </c>
      <c r="AA802" s="204">
        <v>0</v>
      </c>
      <c r="AB802" s="204">
        <v>0</v>
      </c>
      <c r="AC802" s="204">
        <v>0</v>
      </c>
      <c r="AD802" s="204">
        <v>15</v>
      </c>
      <c r="AE802" s="204">
        <v>2</v>
      </c>
      <c r="AF802" s="204">
        <v>0</v>
      </c>
      <c r="AG802" s="204">
        <v>0</v>
      </c>
      <c r="AH802" s="204">
        <v>0</v>
      </c>
      <c r="AI802" s="204">
        <v>0</v>
      </c>
      <c r="AJ802" s="204"/>
      <c r="AK802" s="204"/>
      <c r="AL802" s="204"/>
      <c r="AM802" s="204"/>
      <c r="AN802" s="204"/>
      <c r="AO802" s="204"/>
      <c r="AP802" s="204"/>
      <c r="AQ802" s="204"/>
      <c r="AR802" s="204"/>
      <c r="AS802" s="204"/>
      <c r="AT802" s="204"/>
      <c r="AU802" s="204"/>
      <c r="AV802" s="204"/>
      <c r="AW802" s="204"/>
      <c r="AX802" s="204"/>
      <c r="AY802" s="204" t="str">
        <f t="shared" si="193"/>
        <v>NUFLOR PORCINS SOLUTION INJECTABLE 300 MG/ML</v>
      </c>
      <c r="AZ802" s="204" t="str">
        <f>IF(COUNTIF(AY:AY,AY802)=1,AY802,IF(AND(COUNTIF(AY:AY,AY802)&gt;1,COUNTIF(AZ$2:AZ801,AY802)&gt;=1),"",AY802))</f>
        <v/>
      </c>
      <c r="BA802" s="204" t="str">
        <v>ADVOCINE 180, 180 MG/ML, SOLUTION INJECTABLE POUR BOVINS</v>
      </c>
      <c r="BB802" s="204">
        <f>IF(BA802="","",MAX(BB$2:BB801)+1)</f>
        <v>12</v>
      </c>
      <c r="BC802" s="204"/>
      <c r="BD802" s="204"/>
      <c r="BE802" s="204"/>
      <c r="BF802" s="204"/>
      <c r="BG802" s="204"/>
      <c r="BH802" s="204"/>
      <c r="BI802" s="204"/>
      <c r="BJ802" s="204"/>
      <c r="BK802" s="204"/>
      <c r="BL802" s="204"/>
      <c r="BM802" s="204"/>
      <c r="BN802" s="204"/>
      <c r="BO802" s="204"/>
      <c r="BP802" s="204"/>
      <c r="BQ802" s="204"/>
      <c r="BR802" s="204"/>
      <c r="BS802" s="204"/>
      <c r="BT802" s="204"/>
      <c r="BU802" s="104"/>
      <c r="BV802" s="202"/>
      <c r="BX802"/>
      <c r="BY802"/>
      <c r="BZ802"/>
      <c r="CA802"/>
      <c r="CB802"/>
      <c r="CD802"/>
      <c r="CO802" s="202">
        <v>801</v>
      </c>
    </row>
    <row r="803" spans="1:93" x14ac:dyDescent="0.25">
      <c r="A803" s="203" t="s">
        <v>2277</v>
      </c>
      <c r="B803" s="204" t="s">
        <v>2278</v>
      </c>
      <c r="C803" s="204" t="s">
        <v>2279</v>
      </c>
      <c r="D803" s="210" t="s">
        <v>1071</v>
      </c>
      <c r="E803" s="204" t="s">
        <v>852</v>
      </c>
      <c r="F803" s="204" t="s">
        <v>2280</v>
      </c>
      <c r="G803" s="204" t="s">
        <v>1055</v>
      </c>
      <c r="H803" s="204" t="s">
        <v>2281</v>
      </c>
      <c r="I803" s="204" t="s">
        <v>910</v>
      </c>
      <c r="J803" s="204" t="s">
        <v>1260</v>
      </c>
      <c r="K803" s="204" t="s">
        <v>957</v>
      </c>
      <c r="L803" s="204" t="s">
        <v>1106</v>
      </c>
      <c r="M803" s="204" t="s">
        <v>213</v>
      </c>
      <c r="N803" s="204" t="s">
        <v>885</v>
      </c>
      <c r="O803" s="204" t="s">
        <v>858</v>
      </c>
      <c r="P803" s="204" t="s">
        <v>859</v>
      </c>
      <c r="Q803" s="204" t="s">
        <v>2282</v>
      </c>
      <c r="R803" s="204">
        <v>0</v>
      </c>
      <c r="S803" s="204">
        <v>0</v>
      </c>
      <c r="T803" s="204">
        <v>0</v>
      </c>
      <c r="U803" s="204">
        <v>0</v>
      </c>
      <c r="V803" s="204">
        <v>0</v>
      </c>
      <c r="W803" s="204">
        <v>0</v>
      </c>
      <c r="X803" s="204">
        <v>0</v>
      </c>
      <c r="Y803" s="204">
        <v>0</v>
      </c>
      <c r="Z803" s="204">
        <v>0</v>
      </c>
      <c r="AA803" s="204">
        <v>0</v>
      </c>
      <c r="AB803" s="204">
        <v>0</v>
      </c>
      <c r="AC803" s="204">
        <v>0</v>
      </c>
      <c r="AD803" s="204">
        <v>0</v>
      </c>
      <c r="AE803" s="204">
        <v>0</v>
      </c>
      <c r="AF803" s="204">
        <v>0</v>
      </c>
      <c r="AG803" s="204">
        <v>0</v>
      </c>
      <c r="AH803" s="204">
        <v>75</v>
      </c>
      <c r="AI803" s="204">
        <v>5</v>
      </c>
      <c r="AJ803" s="204" t="s">
        <v>915</v>
      </c>
      <c r="AK803" s="204" t="s">
        <v>2283</v>
      </c>
      <c r="AL803" s="204" t="s">
        <v>213</v>
      </c>
      <c r="AM803" s="204" t="s">
        <v>947</v>
      </c>
      <c r="AN803" s="204" t="s">
        <v>858</v>
      </c>
      <c r="AO803" s="204" t="s">
        <v>859</v>
      </c>
      <c r="AP803" s="204" t="s">
        <v>2284</v>
      </c>
      <c r="AQ803" s="204"/>
      <c r="AR803" s="204"/>
      <c r="AS803" s="204"/>
      <c r="AT803" s="204"/>
      <c r="AU803" s="204"/>
      <c r="AV803" s="204"/>
      <c r="AW803" s="204"/>
      <c r="AX803" s="204"/>
      <c r="AY803" s="204" t="str">
        <f t="shared" si="193"/>
        <v/>
      </c>
      <c r="AZ803" s="204" t="str">
        <f>IF(COUNTIF(AY:AY,AY803)=1,AY803,IF(AND(COUNTIF(AY:AY,AY803)&gt;1,COUNTIF(AZ$2:AZ802,AY803)&gt;=1),"",AY803))</f>
        <v/>
      </c>
      <c r="BA803" s="204" t="str">
        <v>ADVOCINE 25</v>
      </c>
      <c r="BB803" s="204">
        <f>IF(BA803="","",MAX(BB$2:BB802)+1)</f>
        <v>13</v>
      </c>
      <c r="BC803" s="204"/>
      <c r="BD803" s="204"/>
      <c r="BE803" s="204"/>
      <c r="BF803" s="204"/>
      <c r="BG803" s="204"/>
      <c r="BH803" s="204"/>
      <c r="BI803" s="204"/>
      <c r="BJ803" s="204"/>
      <c r="BK803" s="204"/>
      <c r="BL803" s="204"/>
      <c r="BM803" s="204"/>
      <c r="BN803" s="204"/>
      <c r="BO803" s="204"/>
      <c r="BP803" s="204"/>
      <c r="BQ803" s="204"/>
      <c r="BR803" s="204"/>
      <c r="BS803" s="204"/>
      <c r="BT803" s="204"/>
      <c r="BU803" s="104"/>
      <c r="BV803" s="202"/>
      <c r="BX803"/>
      <c r="BY803"/>
      <c r="BZ803"/>
      <c r="CA803"/>
      <c r="CB803"/>
      <c r="CD803"/>
      <c r="CO803" s="202">
        <v>802</v>
      </c>
    </row>
    <row r="804" spans="1:93" x14ac:dyDescent="0.25">
      <c r="A804" s="203" t="s">
        <v>2277</v>
      </c>
      <c r="B804" s="204" t="s">
        <v>2285</v>
      </c>
      <c r="C804" s="204" t="s">
        <v>2286</v>
      </c>
      <c r="D804" s="210" t="s">
        <v>868</v>
      </c>
      <c r="E804" s="204" t="s">
        <v>852</v>
      </c>
      <c r="F804" s="204" t="s">
        <v>2280</v>
      </c>
      <c r="G804" s="204" t="s">
        <v>1055</v>
      </c>
      <c r="H804" s="204" t="s">
        <v>2281</v>
      </c>
      <c r="I804" s="204" t="s">
        <v>910</v>
      </c>
      <c r="J804" s="204" t="s">
        <v>1260</v>
      </c>
      <c r="K804" s="204" t="s">
        <v>957</v>
      </c>
      <c r="L804" s="204" t="s">
        <v>1106</v>
      </c>
      <c r="M804" s="204" t="s">
        <v>213</v>
      </c>
      <c r="N804" s="204" t="s">
        <v>885</v>
      </c>
      <c r="O804" s="204" t="s">
        <v>858</v>
      </c>
      <c r="P804" s="204" t="s">
        <v>859</v>
      </c>
      <c r="Q804" s="204" t="s">
        <v>1227</v>
      </c>
      <c r="R804" s="204">
        <v>0</v>
      </c>
      <c r="S804" s="204">
        <v>0</v>
      </c>
      <c r="T804" s="204">
        <v>0</v>
      </c>
      <c r="U804" s="204">
        <v>0</v>
      </c>
      <c r="V804" s="204">
        <v>0</v>
      </c>
      <c r="W804" s="204">
        <v>0</v>
      </c>
      <c r="X804" s="204">
        <v>0</v>
      </c>
      <c r="Y804" s="204">
        <v>0</v>
      </c>
      <c r="Z804" s="204">
        <v>0</v>
      </c>
      <c r="AA804" s="204">
        <v>0</v>
      </c>
      <c r="AB804" s="204">
        <v>0</v>
      </c>
      <c r="AC804" s="204">
        <v>0</v>
      </c>
      <c r="AD804" s="204">
        <v>0</v>
      </c>
      <c r="AE804" s="204">
        <v>0</v>
      </c>
      <c r="AF804" s="204">
        <v>0</v>
      </c>
      <c r="AG804" s="204">
        <v>0</v>
      </c>
      <c r="AH804" s="204">
        <v>75</v>
      </c>
      <c r="AI804" s="204">
        <v>5</v>
      </c>
      <c r="AJ804" s="204" t="s">
        <v>915</v>
      </c>
      <c r="AK804" s="204" t="s">
        <v>2283</v>
      </c>
      <c r="AL804" s="204" t="s">
        <v>213</v>
      </c>
      <c r="AM804" s="204" t="s">
        <v>947</v>
      </c>
      <c r="AN804" s="204" t="s">
        <v>858</v>
      </c>
      <c r="AO804" s="204" t="s">
        <v>859</v>
      </c>
      <c r="AP804" s="204" t="s">
        <v>919</v>
      </c>
      <c r="AQ804" s="204"/>
      <c r="AR804" s="204"/>
      <c r="AS804" s="204"/>
      <c r="AT804" s="204"/>
      <c r="AU804" s="204"/>
      <c r="AV804" s="204"/>
      <c r="AW804" s="204"/>
      <c r="AX804" s="204"/>
      <c r="AY804" s="204" t="str">
        <f t="shared" si="193"/>
        <v/>
      </c>
      <c r="AZ804" s="204" t="str">
        <f>IF(COUNTIF(AY:AY,AY804)=1,AY804,IF(AND(COUNTIF(AY:AY,AY804)&gt;1,COUNTIF(AZ$2:AZ803,AY804)&gt;=1),"",AY804))</f>
        <v/>
      </c>
      <c r="BA804" s="204" t="str">
        <v>AIVLOSIN 42,5 MG/G POUDRE ORALE POUR PORCS</v>
      </c>
      <c r="BB804" s="204">
        <f>IF(BA804="","",MAX(BB$2:BB803)+1)</f>
        <v>14</v>
      </c>
      <c r="BC804" s="204"/>
      <c r="BD804" s="204"/>
      <c r="BE804" s="204"/>
      <c r="BF804" s="204"/>
      <c r="BG804" s="204"/>
      <c r="BH804" s="204"/>
      <c r="BI804" s="204"/>
      <c r="BJ804" s="204"/>
      <c r="BK804" s="204"/>
      <c r="BL804" s="204"/>
      <c r="BM804" s="204"/>
      <c r="BN804" s="204"/>
      <c r="BO804" s="204"/>
      <c r="BP804" s="204"/>
      <c r="BQ804" s="204"/>
      <c r="BR804" s="204"/>
      <c r="BS804" s="204"/>
      <c r="BT804" s="204"/>
      <c r="BU804" s="104"/>
      <c r="BV804" s="202"/>
      <c r="BX804"/>
      <c r="BY804"/>
      <c r="BZ804"/>
      <c r="CA804"/>
      <c r="CB804"/>
      <c r="CD804"/>
      <c r="CO804" s="202">
        <v>803</v>
      </c>
    </row>
    <row r="805" spans="1:93" x14ac:dyDescent="0.25">
      <c r="A805" s="203" t="s">
        <v>2468</v>
      </c>
      <c r="B805" s="204" t="s">
        <v>2469</v>
      </c>
      <c r="C805" s="204" t="s">
        <v>2470</v>
      </c>
      <c r="D805" s="210" t="s">
        <v>1423</v>
      </c>
      <c r="E805" s="204" t="s">
        <v>924</v>
      </c>
      <c r="F805" s="204" t="s">
        <v>2471</v>
      </c>
      <c r="G805" s="204" t="s">
        <v>925</v>
      </c>
      <c r="H805" s="204" t="s">
        <v>2281</v>
      </c>
      <c r="I805" s="204" t="s">
        <v>910</v>
      </c>
      <c r="J805" s="204" t="s">
        <v>871</v>
      </c>
      <c r="K805" s="204" t="s">
        <v>871</v>
      </c>
      <c r="L805" s="204" t="s">
        <v>872</v>
      </c>
      <c r="M805" s="204" t="s">
        <v>213</v>
      </c>
      <c r="N805" s="204" t="s">
        <v>2472</v>
      </c>
      <c r="O805" s="204" t="s">
        <v>992</v>
      </c>
      <c r="P805" s="204" t="s">
        <v>859</v>
      </c>
      <c r="Q805" s="204" t="s">
        <v>859</v>
      </c>
      <c r="R805" s="204">
        <v>0</v>
      </c>
      <c r="S805" s="204">
        <v>0</v>
      </c>
      <c r="T805" s="204">
        <v>0</v>
      </c>
      <c r="U805" s="204">
        <v>0</v>
      </c>
      <c r="V805" s="204">
        <v>0</v>
      </c>
      <c r="W805" s="204">
        <v>0</v>
      </c>
      <c r="X805" s="204">
        <v>0</v>
      </c>
      <c r="Y805" s="204">
        <v>0</v>
      </c>
      <c r="Z805" s="204">
        <v>0</v>
      </c>
      <c r="AA805" s="204">
        <v>0</v>
      </c>
      <c r="AB805" s="204">
        <v>0</v>
      </c>
      <c r="AC805" s="204">
        <v>0</v>
      </c>
      <c r="AD805" s="204">
        <v>0</v>
      </c>
      <c r="AE805" s="204">
        <v>0</v>
      </c>
      <c r="AF805" s="204">
        <v>0</v>
      </c>
      <c r="AG805" s="204">
        <v>0</v>
      </c>
      <c r="AH805" s="204">
        <v>8</v>
      </c>
      <c r="AI805" s="204">
        <v>7</v>
      </c>
      <c r="AJ805" s="204"/>
      <c r="AK805" s="204"/>
      <c r="AL805" s="204"/>
      <c r="AM805" s="204"/>
      <c r="AN805" s="204"/>
      <c r="AO805" s="204"/>
      <c r="AP805" s="204"/>
      <c r="AQ805" s="204"/>
      <c r="AR805" s="204"/>
      <c r="AS805" s="204"/>
      <c r="AT805" s="204"/>
      <c r="AU805" s="204"/>
      <c r="AV805" s="204"/>
      <c r="AW805" s="204"/>
      <c r="AX805" s="204"/>
      <c r="AY805" s="204" t="str">
        <f t="shared" si="193"/>
        <v/>
      </c>
      <c r="AZ805" s="204" t="str">
        <f>IF(COUNTIF(AY:AY,AY805)=1,AY805,IF(AND(COUNTIF(AY:AY,AY805)&gt;1,COUNTIF(AZ$2:AZ804,AY805)&gt;=1),"",AY805))</f>
        <v/>
      </c>
      <c r="BA805" s="204" t="str">
        <v>AIVLOSIN 42,5 MG/G PREMELANGE MEDICAMENTEUX POUR PORCS</v>
      </c>
      <c r="BB805" s="204">
        <f>IF(BA805="","",MAX(BB$2:BB804)+1)</f>
        <v>15</v>
      </c>
      <c r="BC805" s="204"/>
      <c r="BD805" s="204"/>
      <c r="BE805" s="204"/>
      <c r="BF805" s="204"/>
      <c r="BG805" s="204"/>
      <c r="BH805" s="204"/>
      <c r="BI805" s="204"/>
      <c r="BJ805" s="204"/>
      <c r="BK805" s="204"/>
      <c r="BL805" s="204"/>
      <c r="BM805" s="204"/>
      <c r="BN805" s="204"/>
      <c r="BO805" s="204"/>
      <c r="BP805" s="204"/>
      <c r="BQ805" s="204"/>
      <c r="BR805" s="204"/>
      <c r="BS805" s="204"/>
      <c r="BT805" s="204"/>
      <c r="BU805" s="104"/>
      <c r="BV805" s="202"/>
      <c r="BX805"/>
      <c r="BY805"/>
      <c r="BZ805"/>
      <c r="CA805"/>
      <c r="CB805"/>
      <c r="CD805"/>
      <c r="CO805" s="202">
        <v>804</v>
      </c>
    </row>
    <row r="806" spans="1:93" x14ac:dyDescent="0.25">
      <c r="A806" s="203" t="s">
        <v>3978</v>
      </c>
      <c r="B806" s="204" t="s">
        <v>3979</v>
      </c>
      <c r="C806" s="204" t="s">
        <v>3980</v>
      </c>
      <c r="D806" s="210" t="s">
        <v>923</v>
      </c>
      <c r="E806" s="204" t="s">
        <v>924</v>
      </c>
      <c r="F806" s="204" t="s">
        <v>468</v>
      </c>
      <c r="G806" s="204" t="s">
        <v>925</v>
      </c>
      <c r="H806" s="204" t="s">
        <v>1326</v>
      </c>
      <c r="I806" s="204" t="s">
        <v>910</v>
      </c>
      <c r="J806" s="204" t="s">
        <v>875</v>
      </c>
      <c r="K806" s="204" t="s">
        <v>875</v>
      </c>
      <c r="L806" s="204" t="s">
        <v>1162</v>
      </c>
      <c r="M806" s="204" t="s">
        <v>213</v>
      </c>
      <c r="N806" s="204" t="s">
        <v>3845</v>
      </c>
      <c r="O806" s="204" t="s">
        <v>992</v>
      </c>
      <c r="P806" s="204" t="s">
        <v>859</v>
      </c>
      <c r="Q806" s="204" t="s">
        <v>3845</v>
      </c>
      <c r="R806" s="204">
        <v>0</v>
      </c>
      <c r="S806" s="204">
        <v>0</v>
      </c>
      <c r="T806" s="204">
        <v>0</v>
      </c>
      <c r="U806" s="204">
        <v>0</v>
      </c>
      <c r="V806" s="204">
        <v>0</v>
      </c>
      <c r="W806" s="204">
        <v>0</v>
      </c>
      <c r="X806" s="204">
        <v>0</v>
      </c>
      <c r="Y806" s="204">
        <v>0</v>
      </c>
      <c r="Z806" s="204">
        <v>0</v>
      </c>
      <c r="AA806" s="204">
        <v>0</v>
      </c>
      <c r="AB806" s="204">
        <v>0</v>
      </c>
      <c r="AC806" s="204">
        <v>0</v>
      </c>
      <c r="AD806" s="204">
        <v>14</v>
      </c>
      <c r="AE806" s="204">
        <v>5</v>
      </c>
      <c r="AF806" s="204">
        <v>0</v>
      </c>
      <c r="AG806" s="204">
        <v>0</v>
      </c>
      <c r="AH806" s="204">
        <v>0</v>
      </c>
      <c r="AI806" s="204">
        <v>0</v>
      </c>
      <c r="AJ806" s="204"/>
      <c r="AK806" s="204"/>
      <c r="AL806" s="204"/>
      <c r="AM806" s="204"/>
      <c r="AN806" s="204"/>
      <c r="AO806" s="204"/>
      <c r="AP806" s="204"/>
      <c r="AQ806" s="204"/>
      <c r="AR806" s="204"/>
      <c r="AS806" s="204"/>
      <c r="AT806" s="204"/>
      <c r="AU806" s="204"/>
      <c r="AV806" s="204"/>
      <c r="AW806" s="204"/>
      <c r="AX806" s="204"/>
      <c r="AY806" s="204" t="str">
        <f t="shared" si="193"/>
        <v>OCTACILLIN 697 MG/G POUDRE POUR ADMINISTRATION DANS L'EAU DE BOISSON DES PORCS</v>
      </c>
      <c r="AZ806" s="204" t="str">
        <f>IF(COUNTIF(AY:AY,AY806)=1,AY806,IF(AND(COUNTIF(AY:AY,AY806)&gt;1,COUNTIF(AZ$2:AZ805,AY806)&gt;=1),"",AY806))</f>
        <v>OCTACILLIN 697 MG/G POUDRE POUR ADMINISTRATION DANS L'EAU DE BOISSON DES PORCS</v>
      </c>
      <c r="BA806" s="204" t="str">
        <v>AIVLOSIN 625 MG/G GRANULES POUR ADMINISTRATION DANS L'EAU DE BOISSON POUR FAISANS</v>
      </c>
      <c r="BB806" s="204">
        <f>IF(BA806="","",MAX(BB$2:BB805)+1)</f>
        <v>16</v>
      </c>
      <c r="BC806" s="204"/>
      <c r="BD806" s="204"/>
      <c r="BE806" s="204"/>
      <c r="BF806" s="204"/>
      <c r="BG806" s="204"/>
      <c r="BH806" s="204"/>
      <c r="BI806" s="204"/>
      <c r="BJ806" s="204"/>
      <c r="BK806" s="204"/>
      <c r="BL806" s="204"/>
      <c r="BM806" s="204"/>
      <c r="BN806" s="204"/>
      <c r="BO806" s="204"/>
      <c r="BP806" s="204"/>
      <c r="BQ806" s="204"/>
      <c r="BR806" s="204"/>
      <c r="BS806" s="204"/>
      <c r="BT806" s="204"/>
      <c r="BU806" s="104"/>
      <c r="BV806" s="202"/>
      <c r="BX806"/>
      <c r="BY806"/>
      <c r="BZ806"/>
      <c r="CA806"/>
      <c r="CB806"/>
      <c r="CD806"/>
      <c r="CO806" s="202">
        <v>805</v>
      </c>
    </row>
    <row r="807" spans="1:93" x14ac:dyDescent="0.25">
      <c r="A807" s="203" t="s">
        <v>3978</v>
      </c>
      <c r="B807" s="204" t="s">
        <v>3981</v>
      </c>
      <c r="C807" s="204" t="s">
        <v>3844</v>
      </c>
      <c r="D807" s="210" t="s">
        <v>1004</v>
      </c>
      <c r="E807" s="204" t="s">
        <v>924</v>
      </c>
      <c r="F807" s="204" t="s">
        <v>468</v>
      </c>
      <c r="G807" s="204" t="s">
        <v>925</v>
      </c>
      <c r="H807" s="204" t="s">
        <v>1326</v>
      </c>
      <c r="I807" s="204" t="s">
        <v>910</v>
      </c>
      <c r="J807" s="204" t="s">
        <v>875</v>
      </c>
      <c r="K807" s="204" t="s">
        <v>875</v>
      </c>
      <c r="L807" s="204" t="s">
        <v>1162</v>
      </c>
      <c r="M807" s="204" t="s">
        <v>213</v>
      </c>
      <c r="N807" s="204" t="s">
        <v>3845</v>
      </c>
      <c r="O807" s="204" t="s">
        <v>992</v>
      </c>
      <c r="P807" s="204" t="s">
        <v>859</v>
      </c>
      <c r="Q807" s="204" t="s">
        <v>3846</v>
      </c>
      <c r="R807" s="204">
        <v>0</v>
      </c>
      <c r="S807" s="204">
        <v>0</v>
      </c>
      <c r="T807" s="204">
        <v>0</v>
      </c>
      <c r="U807" s="204">
        <v>0</v>
      </c>
      <c r="V807" s="204">
        <v>0</v>
      </c>
      <c r="W807" s="204">
        <v>0</v>
      </c>
      <c r="X807" s="204">
        <v>0</v>
      </c>
      <c r="Y807" s="204">
        <v>0</v>
      </c>
      <c r="Z807" s="204">
        <v>0</v>
      </c>
      <c r="AA807" s="204">
        <v>0</v>
      </c>
      <c r="AB807" s="204">
        <v>0</v>
      </c>
      <c r="AC807" s="204">
        <v>0</v>
      </c>
      <c r="AD807" s="204">
        <v>14</v>
      </c>
      <c r="AE807" s="204">
        <v>5</v>
      </c>
      <c r="AF807" s="204">
        <v>0</v>
      </c>
      <c r="AG807" s="204">
        <v>0</v>
      </c>
      <c r="AH807" s="204">
        <v>0</v>
      </c>
      <c r="AI807" s="204">
        <v>0</v>
      </c>
      <c r="AJ807" s="204"/>
      <c r="AK807" s="204"/>
      <c r="AL807" s="204"/>
      <c r="AM807" s="204"/>
      <c r="AN807" s="204"/>
      <c r="AO807" s="204"/>
      <c r="AP807" s="204"/>
      <c r="AQ807" s="204"/>
      <c r="AR807" s="204"/>
      <c r="AS807" s="204"/>
      <c r="AT807" s="204"/>
      <c r="AU807" s="204"/>
      <c r="AV807" s="204"/>
      <c r="AW807" s="204"/>
      <c r="AX807" s="204"/>
      <c r="AY807" s="204" t="str">
        <f t="shared" si="193"/>
        <v>OCTACILLIN 697 MG/G POUDRE POUR ADMINISTRATION DANS L'EAU DE BOISSON DES PORCS</v>
      </c>
      <c r="AZ807" s="204" t="str">
        <f>IF(COUNTIF(AY:AY,AY807)=1,AY807,IF(AND(COUNTIF(AY:AY,AY807)&gt;1,COUNTIF(AZ$2:AZ806,AY807)&gt;=1),"",AY807))</f>
        <v/>
      </c>
      <c r="BA807" s="204" t="str">
        <v>AIVLOSIN 625 MG/G GRANULES POUR EAU DE BOISSON POUR POULETS/DINDONS</v>
      </c>
      <c r="BB807" s="204">
        <f>IF(BA807="","",MAX(BB$2:BB806)+1)</f>
        <v>17</v>
      </c>
      <c r="BC807" s="204"/>
      <c r="BD807" s="204"/>
      <c r="BE807" s="204"/>
      <c r="BF807" s="204"/>
      <c r="BG807" s="204"/>
      <c r="BH807" s="204"/>
      <c r="BI807" s="204"/>
      <c r="BJ807" s="204"/>
      <c r="BK807" s="204"/>
      <c r="BL807" s="204"/>
      <c r="BM807" s="204"/>
      <c r="BN807" s="204"/>
      <c r="BO807" s="204"/>
      <c r="BP807" s="204"/>
      <c r="BQ807" s="204"/>
      <c r="BR807" s="204"/>
      <c r="BS807" s="204"/>
      <c r="BT807" s="204"/>
      <c r="BU807" s="104"/>
      <c r="BV807" s="202"/>
      <c r="BX807"/>
      <c r="BY807"/>
      <c r="BZ807"/>
      <c r="CA807"/>
      <c r="CB807"/>
      <c r="CD807"/>
      <c r="CO807" s="202">
        <v>806</v>
      </c>
    </row>
    <row r="808" spans="1:93" x14ac:dyDescent="0.25">
      <c r="A808" s="203" t="s">
        <v>3842</v>
      </c>
      <c r="B808" s="204" t="s">
        <v>3843</v>
      </c>
      <c r="C808" s="204" t="s">
        <v>3844</v>
      </c>
      <c r="D808" s="210" t="s">
        <v>1004</v>
      </c>
      <c r="E808" s="204" t="s">
        <v>924</v>
      </c>
      <c r="F808" s="204" t="s">
        <v>469</v>
      </c>
      <c r="G808" s="204" t="s">
        <v>925</v>
      </c>
      <c r="H808" s="204" t="s">
        <v>2897</v>
      </c>
      <c r="I808" s="204" t="s">
        <v>910</v>
      </c>
      <c r="J808" s="204" t="s">
        <v>875</v>
      </c>
      <c r="K808" s="204" t="s">
        <v>875</v>
      </c>
      <c r="L808" s="204" t="s">
        <v>1162</v>
      </c>
      <c r="M808" s="204" t="s">
        <v>213</v>
      </c>
      <c r="N808" s="204" t="s">
        <v>3845</v>
      </c>
      <c r="O808" s="204" t="s">
        <v>992</v>
      </c>
      <c r="P808" s="204" t="s">
        <v>859</v>
      </c>
      <c r="Q808" s="204" t="s">
        <v>3846</v>
      </c>
      <c r="R808" s="204">
        <v>0</v>
      </c>
      <c r="S808" s="204">
        <v>0</v>
      </c>
      <c r="T808" s="204">
        <v>0</v>
      </c>
      <c r="U808" s="204">
        <v>0</v>
      </c>
      <c r="V808" s="204">
        <v>0</v>
      </c>
      <c r="W808" s="204">
        <v>0</v>
      </c>
      <c r="X808" s="204">
        <v>0</v>
      </c>
      <c r="Y808" s="204">
        <v>0</v>
      </c>
      <c r="Z808" s="204">
        <v>0</v>
      </c>
      <c r="AA808" s="204">
        <v>0</v>
      </c>
      <c r="AB808" s="204">
        <v>0</v>
      </c>
      <c r="AC808" s="204">
        <v>0</v>
      </c>
      <c r="AD808" s="204">
        <v>0</v>
      </c>
      <c r="AE808" s="204">
        <v>0</v>
      </c>
      <c r="AF808" s="204">
        <v>20</v>
      </c>
      <c r="AG808" s="204">
        <v>5</v>
      </c>
      <c r="AH808" s="204">
        <v>0</v>
      </c>
      <c r="AI808" s="204">
        <v>0</v>
      </c>
      <c r="AJ808" s="204"/>
      <c r="AK808" s="204"/>
      <c r="AL808" s="204"/>
      <c r="AM808" s="204"/>
      <c r="AN808" s="204"/>
      <c r="AO808" s="204"/>
      <c r="AP808" s="204"/>
      <c r="AQ808" s="204"/>
      <c r="AR808" s="204"/>
      <c r="AS808" s="204"/>
      <c r="AT808" s="204"/>
      <c r="AU808" s="204"/>
      <c r="AV808" s="204"/>
      <c r="AW808" s="204"/>
      <c r="AX808" s="204"/>
      <c r="AY808" s="204" t="str">
        <f t="shared" si="193"/>
        <v>OCTACILLIN 697 MG/G POUDRE POUR ADMINISTRATION DANS L'EAU DE BOISSONS DES POULETS</v>
      </c>
      <c r="AZ808" s="204" t="str">
        <f>IF(COUNTIF(AY:AY,AY808)=1,AY808,IF(AND(COUNTIF(AY:AY,AY808)&gt;1,COUNTIF(AZ$2:AZ807,AY808)&gt;=1),"",AY808))</f>
        <v>OCTACILLIN 697 MG/G POUDRE POUR ADMINISTRATION DANS L'EAU DE BOISSONS DES POULETS</v>
      </c>
      <c r="BA808" s="204" t="str">
        <v>AIVLOSIN 625 MG/G GRANULES POUR L'EAU DE BOISSON POUR PORCS</v>
      </c>
      <c r="BB808" s="204">
        <f>IF(BA808="","",MAX(BB$2:BB807)+1)</f>
        <v>18</v>
      </c>
      <c r="BC808" s="204"/>
      <c r="BD808" s="204"/>
      <c r="BE808" s="204"/>
      <c r="BF808" s="204"/>
      <c r="BG808" s="204"/>
      <c r="BH808" s="204"/>
      <c r="BI808" s="204"/>
      <c r="BJ808" s="204"/>
      <c r="BK808" s="204"/>
      <c r="BL808" s="204"/>
      <c r="BM808" s="204"/>
      <c r="BN808" s="204"/>
      <c r="BO808" s="204"/>
      <c r="BP808" s="204"/>
      <c r="BQ808" s="204"/>
      <c r="BR808" s="204"/>
      <c r="BS808" s="204"/>
      <c r="BT808" s="204"/>
      <c r="BU808" s="104"/>
      <c r="BV808" s="202"/>
      <c r="BX808"/>
      <c r="BY808"/>
      <c r="BZ808"/>
      <c r="CA808"/>
      <c r="CB808"/>
      <c r="CD808"/>
      <c r="CO808" s="202">
        <v>807</v>
      </c>
    </row>
    <row r="809" spans="1:93" x14ac:dyDescent="0.25">
      <c r="A809" s="203" t="s">
        <v>3842</v>
      </c>
      <c r="B809" s="204" t="s">
        <v>3847</v>
      </c>
      <c r="C809" s="204" t="s">
        <v>3789</v>
      </c>
      <c r="D809" s="210" t="s">
        <v>923</v>
      </c>
      <c r="E809" s="204" t="s">
        <v>924</v>
      </c>
      <c r="F809" s="204" t="s">
        <v>469</v>
      </c>
      <c r="G809" s="204" t="s">
        <v>925</v>
      </c>
      <c r="H809" s="204" t="s">
        <v>2897</v>
      </c>
      <c r="I809" s="204" t="s">
        <v>910</v>
      </c>
      <c r="J809" s="204" t="s">
        <v>875</v>
      </c>
      <c r="K809" s="204" t="s">
        <v>875</v>
      </c>
      <c r="L809" s="204" t="s">
        <v>1162</v>
      </c>
      <c r="M809" s="204" t="s">
        <v>213</v>
      </c>
      <c r="N809" s="204" t="s">
        <v>3845</v>
      </c>
      <c r="O809" s="204" t="s">
        <v>992</v>
      </c>
      <c r="P809" s="204" t="s">
        <v>859</v>
      </c>
      <c r="Q809" s="204" t="s">
        <v>3845</v>
      </c>
      <c r="R809" s="204">
        <v>0</v>
      </c>
      <c r="S809" s="204">
        <v>0</v>
      </c>
      <c r="T809" s="204">
        <v>0</v>
      </c>
      <c r="U809" s="204">
        <v>0</v>
      </c>
      <c r="V809" s="204">
        <v>0</v>
      </c>
      <c r="W809" s="204">
        <v>0</v>
      </c>
      <c r="X809" s="204">
        <v>0</v>
      </c>
      <c r="Y809" s="204">
        <v>0</v>
      </c>
      <c r="Z809" s="204">
        <v>0</v>
      </c>
      <c r="AA809" s="204">
        <v>0</v>
      </c>
      <c r="AB809" s="204">
        <v>0</v>
      </c>
      <c r="AC809" s="204">
        <v>0</v>
      </c>
      <c r="AD809" s="204">
        <v>0</v>
      </c>
      <c r="AE809" s="204">
        <v>0</v>
      </c>
      <c r="AF809" s="204">
        <v>20</v>
      </c>
      <c r="AG809" s="204">
        <v>5</v>
      </c>
      <c r="AH809" s="204">
        <v>0</v>
      </c>
      <c r="AI809" s="204">
        <v>0</v>
      </c>
      <c r="AJ809" s="204"/>
      <c r="AK809" s="204"/>
      <c r="AL809" s="204"/>
      <c r="AM809" s="204"/>
      <c r="AN809" s="204"/>
      <c r="AO809" s="204"/>
      <c r="AP809" s="204"/>
      <c r="AQ809" s="204"/>
      <c r="AR809" s="204"/>
      <c r="AS809" s="204"/>
      <c r="AT809" s="204"/>
      <c r="AU809" s="204"/>
      <c r="AV809" s="204"/>
      <c r="AW809" s="204"/>
      <c r="AX809" s="204"/>
      <c r="AY809" s="204" t="str">
        <f t="shared" si="193"/>
        <v>OCTACILLIN 697 MG/G POUDRE POUR ADMINISTRATION DANS L'EAU DE BOISSONS DES POULETS</v>
      </c>
      <c r="AZ809" s="204" t="str">
        <f>IF(COUNTIF(AY:AY,AY809)=1,AY809,IF(AND(COUNTIF(AY:AY,AY809)&gt;1,COUNTIF(AZ$2:AZ808,AY809)&gt;=1),"",AY809))</f>
        <v/>
      </c>
      <c r="BA809" s="204" t="str">
        <v>AIVLOSIN 8,5 MG/G POUDRE PAR VOIE ORALE POUR PORCS</v>
      </c>
      <c r="BB809" s="204">
        <f>IF(BA809="","",MAX(BB$2:BB808)+1)</f>
        <v>19</v>
      </c>
      <c r="BC809" s="204"/>
      <c r="BD809" s="204"/>
      <c r="BE809" s="204"/>
      <c r="BF809" s="204"/>
      <c r="BG809" s="204"/>
      <c r="BH809" s="204"/>
      <c r="BI809" s="204"/>
      <c r="BJ809" s="204"/>
      <c r="BK809" s="204"/>
      <c r="BL809" s="204"/>
      <c r="BM809" s="204"/>
      <c r="BN809" s="204"/>
      <c r="BO809" s="204"/>
      <c r="BP809" s="204"/>
      <c r="BQ809" s="204"/>
      <c r="BR809" s="204"/>
      <c r="BS809" s="204"/>
      <c r="BT809" s="204"/>
      <c r="BU809" s="104"/>
      <c r="BV809" s="202"/>
      <c r="BX809"/>
      <c r="BY809"/>
      <c r="BZ809"/>
      <c r="CA809"/>
      <c r="CB809"/>
      <c r="CD809"/>
      <c r="CO809" s="202">
        <v>808</v>
      </c>
    </row>
    <row r="810" spans="1:93" x14ac:dyDescent="0.25">
      <c r="A810" s="203" t="s">
        <v>2457</v>
      </c>
      <c r="B810" s="204" t="s">
        <v>2458</v>
      </c>
      <c r="C810" s="204" t="s">
        <v>2459</v>
      </c>
      <c r="D810" s="210" t="s">
        <v>947</v>
      </c>
      <c r="E810" s="204" t="s">
        <v>852</v>
      </c>
      <c r="F810" s="204" t="s">
        <v>2460</v>
      </c>
      <c r="G810" s="204" t="s">
        <v>975</v>
      </c>
      <c r="H810" s="204" t="s">
        <v>909</v>
      </c>
      <c r="I810" s="204" t="s">
        <v>976</v>
      </c>
      <c r="J810" s="204" t="s">
        <v>1010</v>
      </c>
      <c r="K810" s="204" t="s">
        <v>871</v>
      </c>
      <c r="L810" s="204" t="s">
        <v>960</v>
      </c>
      <c r="M810" s="204" t="s">
        <v>213</v>
      </c>
      <c r="N810" s="204" t="s">
        <v>2461</v>
      </c>
      <c r="O810" s="204" t="s">
        <v>894</v>
      </c>
      <c r="P810" s="204" t="s">
        <v>978</v>
      </c>
      <c r="Q810" s="204" t="s">
        <v>1079</v>
      </c>
      <c r="R810" s="204">
        <v>0</v>
      </c>
      <c r="S810" s="204">
        <v>0</v>
      </c>
      <c r="T810" s="204">
        <v>0</v>
      </c>
      <c r="U810" s="204">
        <v>0</v>
      </c>
      <c r="V810" s="204">
        <v>0</v>
      </c>
      <c r="W810" s="204">
        <v>0</v>
      </c>
      <c r="X810" s="204">
        <v>0</v>
      </c>
      <c r="Y810" s="204">
        <v>0</v>
      </c>
      <c r="Z810" s="204">
        <v>0</v>
      </c>
      <c r="AA810" s="204">
        <v>0</v>
      </c>
      <c r="AB810" s="204">
        <v>0</v>
      </c>
      <c r="AC810" s="204">
        <v>0</v>
      </c>
      <c r="AD810" s="204">
        <v>0</v>
      </c>
      <c r="AE810" s="204">
        <v>0</v>
      </c>
      <c r="AF810" s="204">
        <v>0</v>
      </c>
      <c r="AG810" s="204">
        <v>0</v>
      </c>
      <c r="AH810" s="204">
        <v>0</v>
      </c>
      <c r="AI810" s="204">
        <v>0</v>
      </c>
      <c r="AJ810" s="204" t="s">
        <v>1013</v>
      </c>
      <c r="AK810" s="204" t="s">
        <v>1014</v>
      </c>
      <c r="AL810" s="204" t="s">
        <v>213</v>
      </c>
      <c r="AM810" s="204" t="s">
        <v>2461</v>
      </c>
      <c r="AN810" s="204" t="s">
        <v>894</v>
      </c>
      <c r="AO810" s="204" t="s">
        <v>1016</v>
      </c>
      <c r="AP810" s="204" t="s">
        <v>1017</v>
      </c>
      <c r="AQ810" s="204"/>
      <c r="AR810" s="204"/>
      <c r="AS810" s="204"/>
      <c r="AT810" s="204"/>
      <c r="AU810" s="204"/>
      <c r="AV810" s="204"/>
      <c r="AW810" s="204"/>
      <c r="AX810" s="204"/>
      <c r="AY810" s="204" t="str">
        <f t="shared" si="193"/>
        <v/>
      </c>
      <c r="AZ810" s="204" t="str">
        <f>IF(COUNTIF(AY:AY,AY810)=1,AY810,IF(AND(COUNTIF(AY:AY,AY810)&gt;1,COUNTIF(AZ$2:AZ809,AY810)&gt;=1),"",AY810))</f>
        <v/>
      </c>
      <c r="BA810" s="204" t="str">
        <v>AIVLOSIN 8,5 MG/G PREMELANGE MEDICAMENTEUX POUR PORCS</v>
      </c>
      <c r="BB810" s="204">
        <f>IF(BA810="","",MAX(BB$2:BB809)+1)</f>
        <v>20</v>
      </c>
      <c r="BC810" s="204"/>
      <c r="BD810" s="204"/>
      <c r="BE810" s="204"/>
      <c r="BF810" s="204"/>
      <c r="BG810" s="204"/>
      <c r="BH810" s="204"/>
      <c r="BI810" s="204"/>
      <c r="BJ810" s="204"/>
      <c r="BK810" s="204"/>
      <c r="BL810" s="204"/>
      <c r="BM810" s="204"/>
      <c r="BN810" s="204"/>
      <c r="BO810" s="204"/>
      <c r="BP810" s="204"/>
      <c r="BQ810" s="204"/>
      <c r="BR810" s="204"/>
      <c r="BS810" s="204"/>
      <c r="BT810" s="204"/>
      <c r="BU810" s="104"/>
      <c r="BV810" s="202"/>
      <c r="BX810"/>
      <c r="BY810"/>
      <c r="BZ810"/>
      <c r="CA810"/>
      <c r="CB810"/>
      <c r="CD810"/>
      <c r="CO810" s="202">
        <v>809</v>
      </c>
    </row>
    <row r="811" spans="1:93" x14ac:dyDescent="0.25">
      <c r="A811" s="203" t="s">
        <v>1413</v>
      </c>
      <c r="B811" s="204" t="s">
        <v>1414</v>
      </c>
      <c r="C811" s="204" t="s">
        <v>1415</v>
      </c>
      <c r="D811" s="210" t="s">
        <v>950</v>
      </c>
      <c r="E811" s="204" t="s">
        <v>852</v>
      </c>
      <c r="F811" s="204" t="s">
        <v>1416</v>
      </c>
      <c r="G811" s="204" t="s">
        <v>975</v>
      </c>
      <c r="H811" s="204" t="s">
        <v>909</v>
      </c>
      <c r="I811" s="204" t="s">
        <v>976</v>
      </c>
      <c r="J811" s="204" t="s">
        <v>871</v>
      </c>
      <c r="K811" s="204" t="s">
        <v>871</v>
      </c>
      <c r="L811" s="204" t="s">
        <v>872</v>
      </c>
      <c r="M811" s="204" t="s">
        <v>213</v>
      </c>
      <c r="N811" s="204" t="s">
        <v>1417</v>
      </c>
      <c r="O811" s="204" t="s">
        <v>894</v>
      </c>
      <c r="P811" s="204" t="s">
        <v>1012</v>
      </c>
      <c r="Q811" s="204" t="s">
        <v>1418</v>
      </c>
      <c r="R811" s="204">
        <v>0</v>
      </c>
      <c r="S811" s="204">
        <v>0</v>
      </c>
      <c r="T811" s="204">
        <v>0</v>
      </c>
      <c r="U811" s="204">
        <v>0</v>
      </c>
      <c r="V811" s="204">
        <v>0</v>
      </c>
      <c r="W811" s="204">
        <v>0</v>
      </c>
      <c r="X811" s="204">
        <v>0</v>
      </c>
      <c r="Y811" s="204">
        <v>0</v>
      </c>
      <c r="Z811" s="204">
        <v>0</v>
      </c>
      <c r="AA811" s="204">
        <v>0</v>
      </c>
      <c r="AB811" s="204">
        <v>0</v>
      </c>
      <c r="AC811" s="204">
        <v>0</v>
      </c>
      <c r="AD811" s="204">
        <v>0</v>
      </c>
      <c r="AE811" s="204">
        <v>0</v>
      </c>
      <c r="AF811" s="204">
        <v>0</v>
      </c>
      <c r="AG811" s="204">
        <v>0</v>
      </c>
      <c r="AH811" s="204">
        <v>0</v>
      </c>
      <c r="AI811" s="204">
        <v>0</v>
      </c>
      <c r="AJ811" s="204"/>
      <c r="AK811" s="204"/>
      <c r="AL811" s="204"/>
      <c r="AM811" s="204"/>
      <c r="AN811" s="204"/>
      <c r="AO811" s="204"/>
      <c r="AP811" s="204"/>
      <c r="AQ811" s="204"/>
      <c r="AR811" s="204"/>
      <c r="AS811" s="204"/>
      <c r="AT811" s="204"/>
      <c r="AU811" s="204"/>
      <c r="AV811" s="204"/>
      <c r="AW811" s="204"/>
      <c r="AX811" s="204"/>
      <c r="AY811" s="204" t="str">
        <f t="shared" si="193"/>
        <v/>
      </c>
      <c r="AZ811" s="204" t="str">
        <f>IF(COUNTIF(AY:AY,AY811)=1,AY811,IF(AND(COUNTIF(AY:AY,AY811)&gt;1,COUNTIF(AZ$2:AZ810,AY811)&gt;=1),"",AY811))</f>
        <v/>
      </c>
      <c r="BA811" s="204" t="str">
        <v>ALBIOTIC 330 MG /100 MG SOLUTION INTRAMAMMAIRE</v>
      </c>
      <c r="BB811" s="204">
        <f>IF(BA811="","",MAX(BB$2:BB810)+1)</f>
        <v>21</v>
      </c>
      <c r="BC811" s="204"/>
      <c r="BD811" s="204"/>
      <c r="BE811" s="204"/>
      <c r="BF811" s="204"/>
      <c r="BG811" s="204"/>
      <c r="BH811" s="204"/>
      <c r="BI811" s="204"/>
      <c r="BJ811" s="204"/>
      <c r="BK811" s="204"/>
      <c r="BL811" s="204"/>
      <c r="BM811" s="204"/>
      <c r="BN811" s="204"/>
      <c r="BO811" s="204"/>
      <c r="BP811" s="204"/>
      <c r="BQ811" s="204"/>
      <c r="BR811" s="204"/>
      <c r="BS811" s="204"/>
      <c r="BT811" s="204"/>
      <c r="BU811" s="104"/>
      <c r="BV811" s="202"/>
      <c r="BX811"/>
      <c r="BY811"/>
      <c r="BZ811"/>
      <c r="CA811"/>
      <c r="CB811"/>
      <c r="CD811"/>
      <c r="CO811" s="202">
        <v>810</v>
      </c>
    </row>
    <row r="812" spans="1:93" x14ac:dyDescent="0.25">
      <c r="A812" s="203" t="s">
        <v>2019</v>
      </c>
      <c r="B812" s="204" t="s">
        <v>2020</v>
      </c>
      <c r="C812" s="204" t="s">
        <v>2021</v>
      </c>
      <c r="D812" s="210" t="s">
        <v>983</v>
      </c>
      <c r="E812" s="204" t="s">
        <v>924</v>
      </c>
      <c r="F812" s="204" t="s">
        <v>2022</v>
      </c>
      <c r="G812" s="204" t="s">
        <v>975</v>
      </c>
      <c r="H812" s="204" t="s">
        <v>909</v>
      </c>
      <c r="I812" s="204" t="s">
        <v>976</v>
      </c>
      <c r="J812" s="204" t="s">
        <v>1901</v>
      </c>
      <c r="K812" s="204" t="s">
        <v>1901</v>
      </c>
      <c r="L812" s="204" t="s">
        <v>1902</v>
      </c>
      <c r="M812" s="204" t="s">
        <v>213</v>
      </c>
      <c r="N812" s="204" t="s">
        <v>947</v>
      </c>
      <c r="O812" s="204" t="s">
        <v>992</v>
      </c>
      <c r="P812" s="204" t="s">
        <v>859</v>
      </c>
      <c r="Q812" s="204" t="s">
        <v>979</v>
      </c>
      <c r="R812" s="204">
        <v>0</v>
      </c>
      <c r="S812" s="204">
        <v>0</v>
      </c>
      <c r="T812" s="204">
        <v>0</v>
      </c>
      <c r="U812" s="204">
        <v>0</v>
      </c>
      <c r="V812" s="204">
        <v>0</v>
      </c>
      <c r="W812" s="204">
        <v>0</v>
      </c>
      <c r="X812" s="204">
        <v>0</v>
      </c>
      <c r="Y812" s="204">
        <v>0</v>
      </c>
      <c r="Z812" s="204">
        <v>0</v>
      </c>
      <c r="AA812" s="204">
        <v>0</v>
      </c>
      <c r="AB812" s="204">
        <v>0</v>
      </c>
      <c r="AC812" s="204">
        <v>0</v>
      </c>
      <c r="AD812" s="204">
        <v>0</v>
      </c>
      <c r="AE812" s="204">
        <v>0</v>
      </c>
      <c r="AF812" s="204">
        <v>0</v>
      </c>
      <c r="AG812" s="204">
        <v>0</v>
      </c>
      <c r="AH812" s="204">
        <v>0</v>
      </c>
      <c r="AI812" s="204">
        <v>0</v>
      </c>
      <c r="AJ812" s="204"/>
      <c r="AK812" s="204"/>
      <c r="AL812" s="204"/>
      <c r="AM812" s="204"/>
      <c r="AN812" s="204"/>
      <c r="AO812" s="204"/>
      <c r="AP812" s="204"/>
      <c r="AQ812" s="204"/>
      <c r="AR812" s="204"/>
      <c r="AS812" s="204"/>
      <c r="AT812" s="204"/>
      <c r="AU812" s="204"/>
      <c r="AV812" s="204"/>
      <c r="AW812" s="204"/>
      <c r="AX812" s="204"/>
      <c r="AY812" s="204" t="str">
        <f t="shared" si="193"/>
        <v/>
      </c>
      <c r="AZ812" s="204" t="str">
        <f>IF(COUNTIF(AY:AY,AY812)=1,AY812,IF(AND(COUNTIF(AY:AY,AY812)&gt;1,COUNTIF(AZ$2:AZ811,AY812)&gt;=1),"",AY812))</f>
        <v/>
      </c>
      <c r="BA812" s="204" t="str">
        <v>ALLEGROCINE</v>
      </c>
      <c r="BB812" s="204">
        <f>IF(BA812="","",MAX(BB$2:BB811)+1)</f>
        <v>22</v>
      </c>
      <c r="BC812" s="204"/>
      <c r="BD812" s="204"/>
      <c r="BE812" s="204"/>
      <c r="BF812" s="204"/>
      <c r="BG812" s="204"/>
      <c r="BH812" s="204"/>
      <c r="BI812" s="204"/>
      <c r="BJ812" s="204"/>
      <c r="BK812" s="204"/>
      <c r="BL812" s="204"/>
      <c r="BM812" s="204"/>
      <c r="BN812" s="204"/>
      <c r="BO812" s="204"/>
      <c r="BP812" s="204"/>
      <c r="BQ812" s="204"/>
      <c r="BR812" s="204"/>
      <c r="BS812" s="204"/>
      <c r="BT812" s="204"/>
      <c r="BU812" s="104"/>
      <c r="BV812" s="202"/>
      <c r="BX812"/>
      <c r="BY812"/>
      <c r="BZ812"/>
      <c r="CA812"/>
      <c r="CB812"/>
      <c r="CD812"/>
      <c r="CO812" s="202">
        <v>811</v>
      </c>
    </row>
    <row r="813" spans="1:93" x14ac:dyDescent="0.25">
      <c r="A813" s="203" t="s">
        <v>4463</v>
      </c>
      <c r="B813" s="204" t="s">
        <v>4464</v>
      </c>
      <c r="C813" s="204" t="s">
        <v>4465</v>
      </c>
      <c r="D813" s="210" t="s">
        <v>983</v>
      </c>
      <c r="E813" s="204" t="s">
        <v>924</v>
      </c>
      <c r="F813" s="204" t="s">
        <v>470</v>
      </c>
      <c r="G813" s="204" t="s">
        <v>975</v>
      </c>
      <c r="H813" s="204" t="s">
        <v>940</v>
      </c>
      <c r="I813" s="204" t="s">
        <v>976</v>
      </c>
      <c r="J813" s="204" t="s">
        <v>855</v>
      </c>
      <c r="K813" s="204" t="s">
        <v>855</v>
      </c>
      <c r="L813" s="204" t="s">
        <v>1194</v>
      </c>
      <c r="M813" s="204" t="s">
        <v>213</v>
      </c>
      <c r="N813" s="204" t="s">
        <v>4466</v>
      </c>
      <c r="O813" s="204" t="s">
        <v>992</v>
      </c>
      <c r="P813" s="204" t="s">
        <v>859</v>
      </c>
      <c r="Q813" s="204" t="s">
        <v>979</v>
      </c>
      <c r="R813" s="204">
        <v>0</v>
      </c>
      <c r="S813" s="204">
        <v>0</v>
      </c>
      <c r="T813" s="204">
        <v>0</v>
      </c>
      <c r="U813" s="204">
        <v>0</v>
      </c>
      <c r="V813" s="204">
        <v>0</v>
      </c>
      <c r="W813" s="204">
        <v>0</v>
      </c>
      <c r="X813" s="204">
        <v>0</v>
      </c>
      <c r="Y813" s="204">
        <v>0</v>
      </c>
      <c r="Z813" s="204">
        <v>0</v>
      </c>
      <c r="AA813" s="204">
        <v>0</v>
      </c>
      <c r="AB813" s="204">
        <v>0</v>
      </c>
      <c r="AC813" s="204">
        <v>0</v>
      </c>
      <c r="AD813" s="204">
        <v>0</v>
      </c>
      <c r="AE813" s="204">
        <v>0</v>
      </c>
      <c r="AF813" s="204">
        <v>0</v>
      </c>
      <c r="AG813" s="204">
        <v>0</v>
      </c>
      <c r="AH813" s="204">
        <v>0</v>
      </c>
      <c r="AI813" s="204">
        <v>0</v>
      </c>
      <c r="AJ813" s="204"/>
      <c r="AK813" s="204"/>
      <c r="AL813" s="204"/>
      <c r="AM813" s="204"/>
      <c r="AN813" s="204"/>
      <c r="AO813" s="204"/>
      <c r="AP813" s="204"/>
      <c r="AQ813" s="204"/>
      <c r="AR813" s="204"/>
      <c r="AS813" s="204"/>
      <c r="AT813" s="204"/>
      <c r="AU813" s="204"/>
      <c r="AV813" s="204"/>
      <c r="AW813" s="204"/>
      <c r="AX813" s="204"/>
      <c r="AY813" s="204" t="str">
        <f t="shared" si="193"/>
        <v>OPHTOCYCLINE POMMADE OPHTALMIQUE POUR CHIENS CHATS ET CHEVAUX</v>
      </c>
      <c r="AZ813" s="204" t="str">
        <f>IF(COUNTIF(AY:AY,AY813)=1,AY813,IF(AND(COUNTIF(AY:AY,AY813)&gt;1,COUNTIF(AZ$2:AZ812,AY813)&gt;=1),"",AY813))</f>
        <v>OPHTOCYCLINE POMMADE OPHTALMIQUE POUR CHIENS CHATS ET CHEVAUX</v>
      </c>
      <c r="BA813" s="204" t="str">
        <v>ALTIDOX 433 MG/G POUDRE POUR ADMINISTRATION DANS L'EAU DE BOISSON POUR PORCS, POULETS ET DINDES</v>
      </c>
      <c r="BB813" s="204">
        <f>IF(BA813="","",MAX(BB$2:BB812)+1)</f>
        <v>23</v>
      </c>
      <c r="BC813" s="204"/>
      <c r="BD813" s="204"/>
      <c r="BE813" s="204"/>
      <c r="BF813" s="204"/>
      <c r="BG813" s="204"/>
      <c r="BH813" s="204"/>
      <c r="BI813" s="204"/>
      <c r="BJ813" s="204"/>
      <c r="BK813" s="204"/>
      <c r="BL813" s="204"/>
      <c r="BM813" s="204"/>
      <c r="BN813" s="204"/>
      <c r="BO813" s="204"/>
      <c r="BP813" s="204"/>
      <c r="BQ813" s="204"/>
      <c r="BR813" s="204"/>
      <c r="BS813" s="204"/>
      <c r="BT813" s="204"/>
      <c r="BU813" s="104"/>
      <c r="BV813" s="202"/>
      <c r="BX813"/>
      <c r="BY813"/>
      <c r="BZ813"/>
      <c r="CA813"/>
      <c r="CB813"/>
      <c r="CD813"/>
      <c r="CO813" s="202">
        <v>812</v>
      </c>
    </row>
    <row r="814" spans="1:93" x14ac:dyDescent="0.25">
      <c r="A814" s="203" t="s">
        <v>1419</v>
      </c>
      <c r="B814" s="204" t="s">
        <v>1420</v>
      </c>
      <c r="C814" s="204" t="s">
        <v>1231</v>
      </c>
      <c r="D814" s="210" t="s">
        <v>966</v>
      </c>
      <c r="E814" s="204" t="s">
        <v>906</v>
      </c>
      <c r="F814" s="204" t="s">
        <v>1421</v>
      </c>
      <c r="G814" s="204" t="s">
        <v>908</v>
      </c>
      <c r="H814" s="204" t="s">
        <v>909</v>
      </c>
      <c r="I814" s="204" t="s">
        <v>910</v>
      </c>
      <c r="J814" s="204" t="s">
        <v>957</v>
      </c>
      <c r="K814" s="204" t="s">
        <v>957</v>
      </c>
      <c r="L814" s="204" t="s">
        <v>1422</v>
      </c>
      <c r="M814" s="204" t="s">
        <v>213</v>
      </c>
      <c r="N814" s="204" t="s">
        <v>1267</v>
      </c>
      <c r="O814" s="204" t="s">
        <v>918</v>
      </c>
      <c r="P814" s="204" t="s">
        <v>859</v>
      </c>
      <c r="Q814" s="204" t="s">
        <v>1423</v>
      </c>
      <c r="R814" s="204">
        <v>0</v>
      </c>
      <c r="S814" s="204">
        <v>0</v>
      </c>
      <c r="T814" s="204">
        <v>50</v>
      </c>
      <c r="U814" s="204">
        <v>4</v>
      </c>
      <c r="V814" s="204">
        <v>0</v>
      </c>
      <c r="W814" s="204">
        <v>0</v>
      </c>
      <c r="X814" s="204">
        <v>0</v>
      </c>
      <c r="Y814" s="204">
        <v>0</v>
      </c>
      <c r="Z814" s="204">
        <v>0</v>
      </c>
      <c r="AA814" s="204">
        <v>0</v>
      </c>
      <c r="AB814" s="204">
        <v>0</v>
      </c>
      <c r="AC814" s="204">
        <v>0</v>
      </c>
      <c r="AD814" s="204">
        <v>0</v>
      </c>
      <c r="AE814" s="204">
        <v>0</v>
      </c>
      <c r="AF814" s="204">
        <v>0</v>
      </c>
      <c r="AG814" s="204">
        <v>0</v>
      </c>
      <c r="AH814" s="204">
        <v>0</v>
      </c>
      <c r="AI814" s="204">
        <v>0</v>
      </c>
      <c r="AJ814" s="204"/>
      <c r="AK814" s="204"/>
      <c r="AL814" s="204"/>
      <c r="AM814" s="204"/>
      <c r="AN814" s="204"/>
      <c r="AO814" s="204"/>
      <c r="AP814" s="204"/>
      <c r="AQ814" s="204"/>
      <c r="AR814" s="204"/>
      <c r="AS814" s="204"/>
      <c r="AT814" s="204"/>
      <c r="AU814" s="204"/>
      <c r="AV814" s="204"/>
      <c r="AW814" s="204"/>
      <c r="AX814" s="204"/>
      <c r="AY814" s="204" t="str">
        <f t="shared" si="193"/>
        <v/>
      </c>
      <c r="AZ814" s="204" t="str">
        <f>IF(COUNTIF(AY:AY,AY814)=1,AY814,IF(AND(COUNTIF(AY:AY,AY814)&gt;1,COUNTIF(AZ$2:AZ813,AY814)&gt;=1),"",AY814))</f>
        <v/>
      </c>
      <c r="BA814" s="204" t="str">
        <v>AMATIB 697 MG/G POUDRE ORALE POUR PORCS ET POULETS</v>
      </c>
      <c r="BB814" s="204">
        <f>IF(BA814="","",MAX(BB$2:BB813)+1)</f>
        <v>24</v>
      </c>
      <c r="BC814" s="204"/>
      <c r="BD814" s="204"/>
      <c r="BE814" s="204"/>
      <c r="BF814" s="204"/>
      <c r="BG814" s="204"/>
      <c r="BH814" s="204"/>
      <c r="BI814" s="204"/>
      <c r="BJ814" s="204"/>
      <c r="BK814" s="204"/>
      <c r="BL814" s="204"/>
      <c r="BM814" s="204"/>
      <c r="BN814" s="204"/>
      <c r="BO814" s="204"/>
      <c r="BP814" s="204"/>
      <c r="BQ814" s="204"/>
      <c r="BR814" s="204"/>
      <c r="BS814" s="204"/>
      <c r="BT814" s="204"/>
      <c r="BU814" s="104"/>
      <c r="BV814" s="202"/>
      <c r="BX814"/>
      <c r="BY814"/>
      <c r="BZ814"/>
      <c r="CA814"/>
      <c r="CB814"/>
      <c r="CD814"/>
      <c r="CO814" s="202">
        <v>813</v>
      </c>
    </row>
    <row r="815" spans="1:93" x14ac:dyDescent="0.25">
      <c r="A815" s="203" t="s">
        <v>3607</v>
      </c>
      <c r="B815" s="204" t="s">
        <v>3608</v>
      </c>
      <c r="C815" s="204" t="s">
        <v>3609</v>
      </c>
      <c r="D815" s="210" t="s">
        <v>966</v>
      </c>
      <c r="E815" s="204" t="s">
        <v>852</v>
      </c>
      <c r="F815" s="204" t="s">
        <v>3610</v>
      </c>
      <c r="G815" s="204" t="s">
        <v>1428</v>
      </c>
      <c r="H815" s="204" t="s">
        <v>909</v>
      </c>
      <c r="I815" s="204" t="s">
        <v>910</v>
      </c>
      <c r="J815" s="204" t="s">
        <v>2559</v>
      </c>
      <c r="K815" s="204" t="s">
        <v>2559</v>
      </c>
      <c r="L815" s="204" t="s">
        <v>3514</v>
      </c>
      <c r="M815" s="204" t="s">
        <v>213</v>
      </c>
      <c r="N815" s="204" t="s">
        <v>885</v>
      </c>
      <c r="O815" s="204" t="s">
        <v>858</v>
      </c>
      <c r="P815" s="204" t="s">
        <v>859</v>
      </c>
      <c r="Q815" s="204" t="s">
        <v>2726</v>
      </c>
      <c r="R815" s="204">
        <v>0</v>
      </c>
      <c r="S815" s="204">
        <v>0</v>
      </c>
      <c r="T815" s="204">
        <v>7.5</v>
      </c>
      <c r="U815" s="204">
        <v>10</v>
      </c>
      <c r="V815" s="204">
        <v>0</v>
      </c>
      <c r="W815" s="204">
        <v>0</v>
      </c>
      <c r="X815" s="204">
        <v>0</v>
      </c>
      <c r="Y815" s="204">
        <v>0</v>
      </c>
      <c r="Z815" s="204">
        <v>0</v>
      </c>
      <c r="AA815" s="204">
        <v>0</v>
      </c>
      <c r="AB815" s="204">
        <v>0</v>
      </c>
      <c r="AC815" s="204">
        <v>0</v>
      </c>
      <c r="AD815" s="204">
        <v>0</v>
      </c>
      <c r="AE815" s="204">
        <v>0</v>
      </c>
      <c r="AF815" s="204">
        <v>0</v>
      </c>
      <c r="AG815" s="204">
        <v>0</v>
      </c>
      <c r="AH815" s="204">
        <v>0</v>
      </c>
      <c r="AI815" s="204">
        <v>0</v>
      </c>
      <c r="AJ815" s="204"/>
      <c r="AK815" s="204"/>
      <c r="AL815" s="204"/>
      <c r="AM815" s="204"/>
      <c r="AN815" s="204"/>
      <c r="AO815" s="204"/>
      <c r="AP815" s="204"/>
      <c r="AQ815" s="204"/>
      <c r="AR815" s="204"/>
      <c r="AS815" s="204"/>
      <c r="AT815" s="204"/>
      <c r="AU815" s="204"/>
      <c r="AV815" s="204"/>
      <c r="AW815" s="204"/>
      <c r="AX815" s="204"/>
      <c r="AY815" s="204" t="str">
        <f t="shared" si="193"/>
        <v/>
      </c>
      <c r="AZ815" s="204" t="str">
        <f>IF(COUNTIF(AY:AY,AY815)=1,AY815,IF(AND(COUNTIF(AY:AY,AY815)&gt;1,COUNTIF(AZ$2:AZ814,AY815)&gt;=1),"",AY815))</f>
        <v/>
      </c>
      <c r="BA815" s="204" t="str">
        <v>AMDOCYL 697 MG/G POUDRE ORALE POUR PORCS ET POULETS</v>
      </c>
      <c r="BB815" s="204">
        <f>IF(BA815="","",MAX(BB$2:BB814)+1)</f>
        <v>25</v>
      </c>
      <c r="BC815" s="204"/>
      <c r="BD815" s="204"/>
      <c r="BE815" s="204"/>
      <c r="BF815" s="204"/>
      <c r="BG815" s="204"/>
      <c r="BH815" s="204"/>
      <c r="BI815" s="204"/>
      <c r="BJ815" s="204"/>
      <c r="BK815" s="204"/>
      <c r="BL815" s="204"/>
      <c r="BM815" s="204"/>
      <c r="BN815" s="204"/>
      <c r="BO815" s="204"/>
      <c r="BP815" s="204"/>
      <c r="BQ815" s="204"/>
      <c r="BR815" s="204"/>
      <c r="BS815" s="204"/>
      <c r="BT815" s="204"/>
      <c r="BU815" s="104"/>
      <c r="BV815" s="202"/>
      <c r="BX815"/>
      <c r="BY815"/>
      <c r="BZ815"/>
      <c r="CA815"/>
      <c r="CB815"/>
      <c r="CD815"/>
      <c r="CO815" s="202">
        <v>814</v>
      </c>
    </row>
    <row r="816" spans="1:93" x14ac:dyDescent="0.25">
      <c r="A816" s="203" t="s">
        <v>1515</v>
      </c>
      <c r="B816" s="204" t="s">
        <v>1516</v>
      </c>
      <c r="C816" s="204" t="s">
        <v>1517</v>
      </c>
      <c r="D816" s="210" t="s">
        <v>1244</v>
      </c>
      <c r="E816" s="204" t="s">
        <v>906</v>
      </c>
      <c r="F816" s="204" t="s">
        <v>471</v>
      </c>
      <c r="G816" s="204" t="s">
        <v>1128</v>
      </c>
      <c r="H816" s="204" t="s">
        <v>890</v>
      </c>
      <c r="I816" s="204" t="s">
        <v>1116</v>
      </c>
      <c r="J816" s="204" t="s">
        <v>875</v>
      </c>
      <c r="K816" s="204" t="s">
        <v>875</v>
      </c>
      <c r="L816" s="204" t="s">
        <v>1117</v>
      </c>
      <c r="M816" s="204" t="s">
        <v>213</v>
      </c>
      <c r="N816" s="204" t="s">
        <v>1004</v>
      </c>
      <c r="O816" s="204" t="s">
        <v>918</v>
      </c>
      <c r="P816" s="204" t="s">
        <v>859</v>
      </c>
      <c r="Q816" s="204" t="s">
        <v>881</v>
      </c>
      <c r="R816" s="204">
        <v>0</v>
      </c>
      <c r="S816" s="204">
        <v>0</v>
      </c>
      <c r="T816" s="204">
        <v>0</v>
      </c>
      <c r="U816" s="204">
        <v>0</v>
      </c>
      <c r="V816" s="204">
        <v>0</v>
      </c>
      <c r="W816" s="204">
        <v>0</v>
      </c>
      <c r="X816" s="204">
        <v>0</v>
      </c>
      <c r="Y816" s="204">
        <v>0</v>
      </c>
      <c r="Z816" s="204">
        <v>0</v>
      </c>
      <c r="AA816" s="204">
        <v>0</v>
      </c>
      <c r="AB816" s="204">
        <v>0</v>
      </c>
      <c r="AC816" s="204">
        <v>0</v>
      </c>
      <c r="AD816" s="204">
        <v>0</v>
      </c>
      <c r="AE816" s="204">
        <v>0</v>
      </c>
      <c r="AF816" s="204">
        <v>0</v>
      </c>
      <c r="AG816" s="204">
        <v>0</v>
      </c>
      <c r="AH816" s="204">
        <v>0</v>
      </c>
      <c r="AI816" s="204">
        <v>0</v>
      </c>
      <c r="AJ816" s="204"/>
      <c r="AK816" s="204"/>
      <c r="AL816" s="204"/>
      <c r="AM816" s="204"/>
      <c r="AN816" s="204"/>
      <c r="AO816" s="204"/>
      <c r="AP816" s="204"/>
      <c r="AQ816" s="204"/>
      <c r="AR816" s="204"/>
      <c r="AS816" s="204"/>
      <c r="AT816" s="204"/>
      <c r="AU816" s="204"/>
      <c r="AV816" s="204"/>
      <c r="AW816" s="204"/>
      <c r="AX816" s="204"/>
      <c r="AY816" s="204" t="str">
        <f t="shared" si="193"/>
        <v>ORBENIN HORS LACTATION</v>
      </c>
      <c r="AZ816" s="204" t="str">
        <f>IF(COUNTIF(AY:AY,AY816)=1,AY816,IF(AND(COUNTIF(AY:AY,AY816)&gt;1,COUNTIF(AZ$2:AZ815,AY816)&gt;=1),"",AY816))</f>
        <v>ORBENIN HORS LACTATION</v>
      </c>
      <c r="BA816" s="204" t="str">
        <v>AMDOCYL CTD 697 MG/G POUDRE POUR ADMINISTRATION DANS L'EAU DE BOISSON POUR POULES, DINDES ET CANARDS</v>
      </c>
      <c r="BB816" s="204">
        <f>IF(BA816="","",MAX(BB$2:BB815)+1)</f>
        <v>26</v>
      </c>
      <c r="BC816" s="204"/>
      <c r="BD816" s="204"/>
      <c r="BE816" s="204"/>
      <c r="BF816" s="204"/>
      <c r="BG816" s="204"/>
      <c r="BH816" s="204"/>
      <c r="BI816" s="204"/>
      <c r="BJ816" s="204"/>
      <c r="BK816" s="204"/>
      <c r="BL816" s="204"/>
      <c r="BM816" s="204"/>
      <c r="BN816" s="204"/>
      <c r="BO816" s="204"/>
      <c r="BP816" s="204"/>
      <c r="BQ816" s="204"/>
      <c r="BR816" s="204"/>
      <c r="BS816" s="204"/>
      <c r="BT816" s="204"/>
      <c r="BU816" s="104"/>
      <c r="BV816" s="202"/>
      <c r="BX816"/>
      <c r="BY816"/>
      <c r="BZ816"/>
      <c r="CA816"/>
      <c r="CB816"/>
      <c r="CD816"/>
      <c r="CO816" s="202">
        <v>815</v>
      </c>
    </row>
    <row r="817" spans="1:93" x14ac:dyDescent="0.25">
      <c r="A817" s="203" t="s">
        <v>1515</v>
      </c>
      <c r="B817" s="204" t="s">
        <v>1518</v>
      </c>
      <c r="C817" s="204" t="s">
        <v>1519</v>
      </c>
      <c r="D817" s="210" t="s">
        <v>1154</v>
      </c>
      <c r="E817" s="204" t="s">
        <v>906</v>
      </c>
      <c r="F817" s="204" t="s">
        <v>471</v>
      </c>
      <c r="G817" s="204" t="s">
        <v>1128</v>
      </c>
      <c r="H817" s="204" t="s">
        <v>890</v>
      </c>
      <c r="I817" s="204" t="s">
        <v>1116</v>
      </c>
      <c r="J817" s="204" t="s">
        <v>875</v>
      </c>
      <c r="K817" s="204" t="s">
        <v>875</v>
      </c>
      <c r="L817" s="204" t="s">
        <v>1117</v>
      </c>
      <c r="M817" s="204" t="s">
        <v>213</v>
      </c>
      <c r="N817" s="204" t="s">
        <v>1004</v>
      </c>
      <c r="O817" s="204" t="s">
        <v>918</v>
      </c>
      <c r="P817" s="204" t="s">
        <v>859</v>
      </c>
      <c r="Q817" s="204" t="s">
        <v>885</v>
      </c>
      <c r="R817" s="204">
        <v>0</v>
      </c>
      <c r="S817" s="204">
        <v>0</v>
      </c>
      <c r="T817" s="204">
        <v>0</v>
      </c>
      <c r="U817" s="204">
        <v>0</v>
      </c>
      <c r="V817" s="204">
        <v>0</v>
      </c>
      <c r="W817" s="204">
        <v>0</v>
      </c>
      <c r="X817" s="204">
        <v>0</v>
      </c>
      <c r="Y817" s="204">
        <v>0</v>
      </c>
      <c r="Z817" s="204">
        <v>0</v>
      </c>
      <c r="AA817" s="204">
        <v>0</v>
      </c>
      <c r="AB817" s="204">
        <v>0</v>
      </c>
      <c r="AC817" s="204">
        <v>0</v>
      </c>
      <c r="AD817" s="204">
        <v>0</v>
      </c>
      <c r="AE817" s="204">
        <v>0</v>
      </c>
      <c r="AF817" s="204">
        <v>0</v>
      </c>
      <c r="AG817" s="204">
        <v>0</v>
      </c>
      <c r="AH817" s="204">
        <v>0</v>
      </c>
      <c r="AI817" s="204">
        <v>0</v>
      </c>
      <c r="AJ817" s="204"/>
      <c r="AK817" s="204"/>
      <c r="AL817" s="204"/>
      <c r="AM817" s="204"/>
      <c r="AN817" s="204"/>
      <c r="AO817" s="204"/>
      <c r="AP817" s="204"/>
      <c r="AQ817" s="204"/>
      <c r="AR817" s="204"/>
      <c r="AS817" s="204"/>
      <c r="AT817" s="204"/>
      <c r="AU817" s="204"/>
      <c r="AV817" s="204"/>
      <c r="AW817" s="204"/>
      <c r="AX817" s="204"/>
      <c r="AY817" s="204" t="str">
        <f t="shared" si="193"/>
        <v>ORBENIN HORS LACTATION</v>
      </c>
      <c r="AZ817" s="204" t="str">
        <f>IF(COUNTIF(AY:AY,AY817)=1,AY817,IF(AND(COUNTIF(AY:AY,AY817)&gt;1,COUNTIF(AZ$2:AZ816,AY817)&gt;=1),"",AY817))</f>
        <v/>
      </c>
      <c r="BA817" s="204" t="str">
        <v>AMIDURENE</v>
      </c>
      <c r="BB817" s="204">
        <f>IF(BA817="","",MAX(BB$2:BB816)+1)</f>
        <v>27</v>
      </c>
      <c r="BC817" s="204"/>
      <c r="BD817" s="204"/>
      <c r="BE817" s="204"/>
      <c r="BF817" s="204"/>
      <c r="BG817" s="204"/>
      <c r="BH817" s="204"/>
      <c r="BI817" s="204"/>
      <c r="BJ817" s="204"/>
      <c r="BK817" s="204"/>
      <c r="BL817" s="204"/>
      <c r="BM817" s="204"/>
      <c r="BN817" s="204"/>
      <c r="BO817" s="204"/>
      <c r="BP817" s="204"/>
      <c r="BQ817" s="204"/>
      <c r="BR817" s="204"/>
      <c r="BS817" s="204"/>
      <c r="BT817" s="204"/>
      <c r="BU817" s="104"/>
      <c r="BV817" s="202"/>
      <c r="BX817"/>
      <c r="BY817"/>
      <c r="BZ817"/>
      <c r="CA817"/>
      <c r="CB817"/>
      <c r="CD817"/>
      <c r="CO817" s="202">
        <v>816</v>
      </c>
    </row>
    <row r="818" spans="1:93" x14ac:dyDescent="0.25">
      <c r="A818" s="203" t="s">
        <v>1511</v>
      </c>
      <c r="B818" s="204" t="s">
        <v>1512</v>
      </c>
      <c r="C818" s="204" t="s">
        <v>1513</v>
      </c>
      <c r="D818" s="210" t="s">
        <v>881</v>
      </c>
      <c r="E818" s="204" t="s">
        <v>906</v>
      </c>
      <c r="F818" s="204" t="s">
        <v>472</v>
      </c>
      <c r="G818" s="204" t="s">
        <v>1116</v>
      </c>
      <c r="H818" s="204" t="s">
        <v>1514</v>
      </c>
      <c r="I818" s="204" t="s">
        <v>1116</v>
      </c>
      <c r="J818" s="204" t="s">
        <v>875</v>
      </c>
      <c r="K818" s="204" t="s">
        <v>875</v>
      </c>
      <c r="L818" s="204" t="s">
        <v>1117</v>
      </c>
      <c r="M818" s="204" t="s">
        <v>213</v>
      </c>
      <c r="N818" s="204" t="s">
        <v>959</v>
      </c>
      <c r="O818" s="204" t="s">
        <v>918</v>
      </c>
      <c r="P818" s="204" t="s">
        <v>859</v>
      </c>
      <c r="Q818" s="204" t="s">
        <v>1118</v>
      </c>
      <c r="R818" s="204">
        <v>0</v>
      </c>
      <c r="S818" s="204">
        <v>0</v>
      </c>
      <c r="T818" s="204">
        <v>0</v>
      </c>
      <c r="U818" s="204">
        <v>0</v>
      </c>
      <c r="V818" s="204">
        <v>0</v>
      </c>
      <c r="W818" s="204">
        <v>0</v>
      </c>
      <c r="X818" s="204">
        <v>0</v>
      </c>
      <c r="Y818" s="204">
        <v>0</v>
      </c>
      <c r="Z818" s="204">
        <v>0</v>
      </c>
      <c r="AA818" s="204">
        <v>0</v>
      </c>
      <c r="AB818" s="204">
        <v>0</v>
      </c>
      <c r="AC818" s="204">
        <v>0</v>
      </c>
      <c r="AD818" s="204">
        <v>0</v>
      </c>
      <c r="AE818" s="204">
        <v>0</v>
      </c>
      <c r="AF818" s="204">
        <v>0</v>
      </c>
      <c r="AG818" s="204">
        <v>0</v>
      </c>
      <c r="AH818" s="204">
        <v>0</v>
      </c>
      <c r="AI818" s="204">
        <v>0</v>
      </c>
      <c r="AJ818" s="204"/>
      <c r="AK818" s="204"/>
      <c r="AL818" s="204"/>
      <c r="AM818" s="204"/>
      <c r="AN818" s="204"/>
      <c r="AO818" s="204"/>
      <c r="AP818" s="204"/>
      <c r="AQ818" s="204"/>
      <c r="AR818" s="204"/>
      <c r="AS818" s="204"/>
      <c r="AT818" s="204"/>
      <c r="AU818" s="204"/>
      <c r="AV818" s="204"/>
      <c r="AW818" s="204"/>
      <c r="AX818" s="204"/>
      <c r="AY818" s="204" t="str">
        <f t="shared" si="193"/>
        <v>ORBENIN LONGUE ACTION</v>
      </c>
      <c r="AZ818" s="204" t="str">
        <f>IF(COUNTIF(AY:AY,AY818)=1,AY818,IF(AND(COUNTIF(AY:AY,AY818)&gt;1,COUNTIF(AZ$2:AZ817,AY818)&gt;=1),"",AY818))</f>
        <v>ORBENIN LONGUE ACTION</v>
      </c>
      <c r="BA818" s="204" t="str">
        <v>AMOXICILLINE CALIER GLOBULIT 50 MG/G PREMELANGE MEDICAMENTEUX</v>
      </c>
      <c r="BB818" s="204">
        <f>IF(BA818="","",MAX(BB$2:BB817)+1)</f>
        <v>28</v>
      </c>
      <c r="BC818" s="204"/>
      <c r="BD818" s="204"/>
      <c r="BE818" s="204"/>
      <c r="BF818" s="204"/>
      <c r="BG818" s="204"/>
      <c r="BH818" s="204"/>
      <c r="BI818" s="204"/>
      <c r="BJ818" s="204"/>
      <c r="BK818" s="204"/>
      <c r="BL818" s="204"/>
      <c r="BM818" s="204"/>
      <c r="BN818" s="204"/>
      <c r="BO818" s="204"/>
      <c r="BP818" s="204"/>
      <c r="BQ818" s="204"/>
      <c r="BR818" s="204"/>
      <c r="BS818" s="204"/>
      <c r="BT818" s="204"/>
      <c r="BU818" s="104"/>
      <c r="BV818" s="202"/>
      <c r="BX818"/>
      <c r="BY818"/>
      <c r="BZ818"/>
      <c r="CA818"/>
      <c r="CB818"/>
      <c r="CD818"/>
      <c r="CO818" s="202">
        <v>817</v>
      </c>
    </row>
    <row r="819" spans="1:93" x14ac:dyDescent="0.25">
      <c r="A819" s="203" t="s">
        <v>2539</v>
      </c>
      <c r="B819" s="204" t="s">
        <v>2540</v>
      </c>
      <c r="C819" s="204" t="s">
        <v>1517</v>
      </c>
      <c r="D819" s="210" t="s">
        <v>1244</v>
      </c>
      <c r="E819" s="204" t="s">
        <v>906</v>
      </c>
      <c r="F819" s="204" t="s">
        <v>473</v>
      </c>
      <c r="G819" s="204" t="s">
        <v>1128</v>
      </c>
      <c r="H819" s="204" t="s">
        <v>890</v>
      </c>
      <c r="I819" s="204" t="s">
        <v>1116</v>
      </c>
      <c r="J819" s="204" t="s">
        <v>875</v>
      </c>
      <c r="K819" s="204" t="s">
        <v>875</v>
      </c>
      <c r="L819" s="204" t="s">
        <v>1117</v>
      </c>
      <c r="M819" s="204" t="s">
        <v>213</v>
      </c>
      <c r="N819" s="204" t="s">
        <v>2148</v>
      </c>
      <c r="O819" s="204" t="s">
        <v>918</v>
      </c>
      <c r="P819" s="204" t="s">
        <v>859</v>
      </c>
      <c r="Q819" s="204" t="s">
        <v>2541</v>
      </c>
      <c r="R819" s="204">
        <v>0</v>
      </c>
      <c r="S819" s="204">
        <v>0</v>
      </c>
      <c r="T819" s="204">
        <v>0</v>
      </c>
      <c r="U819" s="204">
        <v>0</v>
      </c>
      <c r="V819" s="204">
        <v>0</v>
      </c>
      <c r="W819" s="204">
        <v>0</v>
      </c>
      <c r="X819" s="204">
        <v>0</v>
      </c>
      <c r="Y819" s="204">
        <v>0</v>
      </c>
      <c r="Z819" s="204">
        <v>0</v>
      </c>
      <c r="AA819" s="204">
        <v>0</v>
      </c>
      <c r="AB819" s="204">
        <v>0</v>
      </c>
      <c r="AC819" s="204">
        <v>0</v>
      </c>
      <c r="AD819" s="204">
        <v>0</v>
      </c>
      <c r="AE819" s="204">
        <v>0</v>
      </c>
      <c r="AF819" s="204">
        <v>0</v>
      </c>
      <c r="AG819" s="204">
        <v>0</v>
      </c>
      <c r="AH819" s="204">
        <v>0</v>
      </c>
      <c r="AI819" s="204">
        <v>0</v>
      </c>
      <c r="AJ819" s="204"/>
      <c r="AK819" s="204"/>
      <c r="AL819" s="204"/>
      <c r="AM819" s="204"/>
      <c r="AN819" s="204"/>
      <c r="AO819" s="204"/>
      <c r="AP819" s="204"/>
      <c r="AQ819" s="204"/>
      <c r="AR819" s="204"/>
      <c r="AS819" s="204"/>
      <c r="AT819" s="204"/>
      <c r="AU819" s="204"/>
      <c r="AV819" s="204"/>
      <c r="AW819" s="204"/>
      <c r="AX819" s="204"/>
      <c r="AY819" s="204" t="str">
        <f t="shared" si="193"/>
        <v>ORBENOR HORS LACTATION</v>
      </c>
      <c r="AZ819" s="204" t="str">
        <f>IF(COUNTIF(AY:AY,AY819)=1,AY819,IF(AND(COUNTIF(AY:AY,AY819)&gt;1,COUNTIF(AZ$2:AZ818,AY819)&gt;=1),"",AY819))</f>
        <v>ORBENOR HORS LACTATION</v>
      </c>
      <c r="BA819" s="204" t="str">
        <v>AMOXICILLINE GLOBAL VET HEALTH 436 MG/G POUDRE POUR ADMINISTRATION DANS L'EAU DE BOISSON POUR POULETS DINDES CANARDS ET PORCINS</v>
      </c>
      <c r="BB819" s="204">
        <f>IF(BA819="","",MAX(BB$2:BB818)+1)</f>
        <v>29</v>
      </c>
      <c r="BC819" s="204"/>
      <c r="BD819" s="204"/>
      <c r="BE819" s="204"/>
      <c r="BF819" s="204"/>
      <c r="BG819" s="204"/>
      <c r="BH819" s="204"/>
      <c r="BI819" s="204"/>
      <c r="BJ819" s="204"/>
      <c r="BK819" s="204"/>
      <c r="BL819" s="204"/>
      <c r="BM819" s="204"/>
      <c r="BN819" s="204"/>
      <c r="BO819" s="204"/>
      <c r="BP819" s="204"/>
      <c r="BQ819" s="204"/>
      <c r="BR819" s="204"/>
      <c r="BS819" s="204"/>
      <c r="BT819" s="204"/>
      <c r="BU819" s="104"/>
      <c r="BV819" s="202"/>
      <c r="BX819"/>
      <c r="BY819"/>
      <c r="BZ819"/>
      <c r="CA819"/>
      <c r="CB819"/>
      <c r="CD819"/>
      <c r="CO819" s="202">
        <v>818</v>
      </c>
    </row>
    <row r="820" spans="1:93" x14ac:dyDescent="0.25">
      <c r="A820" s="203" t="s">
        <v>2539</v>
      </c>
      <c r="B820" s="204" t="s">
        <v>2542</v>
      </c>
      <c r="C820" s="204" t="s">
        <v>1519</v>
      </c>
      <c r="D820" s="210" t="s">
        <v>1154</v>
      </c>
      <c r="E820" s="204" t="s">
        <v>906</v>
      </c>
      <c r="F820" s="204" t="s">
        <v>473</v>
      </c>
      <c r="G820" s="204" t="s">
        <v>1128</v>
      </c>
      <c r="H820" s="204" t="s">
        <v>890</v>
      </c>
      <c r="I820" s="204" t="s">
        <v>1116</v>
      </c>
      <c r="J820" s="204" t="s">
        <v>875</v>
      </c>
      <c r="K820" s="204" t="s">
        <v>875</v>
      </c>
      <c r="L820" s="204" t="s">
        <v>1117</v>
      </c>
      <c r="M820" s="204" t="s">
        <v>213</v>
      </c>
      <c r="N820" s="204" t="s">
        <v>2148</v>
      </c>
      <c r="O820" s="204" t="s">
        <v>918</v>
      </c>
      <c r="P820" s="204" t="s">
        <v>859</v>
      </c>
      <c r="Q820" s="204" t="s">
        <v>1122</v>
      </c>
      <c r="R820" s="204">
        <v>0</v>
      </c>
      <c r="S820" s="204">
        <v>0</v>
      </c>
      <c r="T820" s="204">
        <v>0</v>
      </c>
      <c r="U820" s="204">
        <v>0</v>
      </c>
      <c r="V820" s="204">
        <v>0</v>
      </c>
      <c r="W820" s="204">
        <v>0</v>
      </c>
      <c r="X820" s="204">
        <v>0</v>
      </c>
      <c r="Y820" s="204">
        <v>0</v>
      </c>
      <c r="Z820" s="204">
        <v>0</v>
      </c>
      <c r="AA820" s="204">
        <v>0</v>
      </c>
      <c r="AB820" s="204">
        <v>0</v>
      </c>
      <c r="AC820" s="204">
        <v>0</v>
      </c>
      <c r="AD820" s="204">
        <v>0</v>
      </c>
      <c r="AE820" s="204">
        <v>0</v>
      </c>
      <c r="AF820" s="204">
        <v>0</v>
      </c>
      <c r="AG820" s="204">
        <v>0</v>
      </c>
      <c r="AH820" s="204">
        <v>0</v>
      </c>
      <c r="AI820" s="204">
        <v>0</v>
      </c>
      <c r="AJ820" s="204"/>
      <c r="AK820" s="204"/>
      <c r="AL820" s="204"/>
      <c r="AM820" s="204"/>
      <c r="AN820" s="204"/>
      <c r="AO820" s="204"/>
      <c r="AP820" s="204"/>
      <c r="AQ820" s="204"/>
      <c r="AR820" s="204"/>
      <c r="AS820" s="204"/>
      <c r="AT820" s="204"/>
      <c r="AU820" s="204"/>
      <c r="AV820" s="204"/>
      <c r="AW820" s="204"/>
      <c r="AX820" s="204"/>
      <c r="AY820" s="204" t="str">
        <f t="shared" si="193"/>
        <v>ORBENOR HORS LACTATION</v>
      </c>
      <c r="AZ820" s="204" t="str">
        <f>IF(COUNTIF(AY:AY,AY820)=1,AY820,IF(AND(COUNTIF(AY:AY,AY820)&gt;1,COUNTIF(AZ$2:AZ819,AY820)&gt;=1),"",AY820))</f>
        <v/>
      </c>
      <c r="BA820" s="204" t="str">
        <v>AMOXIPRO 10 % POUDRE POUR ADMINISTRATION DANS L’EAU DE BOISSON/ LE LAIT VEAU PORC POULET CANARD DINDE</v>
      </c>
      <c r="BB820" s="204">
        <f>IF(BA820="","",MAX(BB$2:BB819)+1)</f>
        <v>30</v>
      </c>
      <c r="BC820" s="204"/>
      <c r="BD820" s="204"/>
      <c r="BE820" s="204"/>
      <c r="BF820" s="204"/>
      <c r="BG820" s="204"/>
      <c r="BH820" s="204"/>
      <c r="BI820" s="204"/>
      <c r="BJ820" s="204"/>
      <c r="BK820" s="204"/>
      <c r="BL820" s="204"/>
      <c r="BM820" s="204"/>
      <c r="BN820" s="204"/>
      <c r="BO820" s="204"/>
      <c r="BP820" s="204"/>
      <c r="BQ820" s="204"/>
      <c r="BR820" s="204"/>
      <c r="BS820" s="204"/>
      <c r="BT820" s="204"/>
      <c r="BU820" s="104"/>
      <c r="BV820" s="202"/>
      <c r="BX820"/>
      <c r="BY820"/>
      <c r="BZ820"/>
      <c r="CA820"/>
      <c r="CB820"/>
      <c r="CD820"/>
      <c r="CO820" s="202">
        <v>819</v>
      </c>
    </row>
    <row r="821" spans="1:93" x14ac:dyDescent="0.25">
      <c r="A821" s="203" t="s">
        <v>2610</v>
      </c>
      <c r="B821" s="204" t="s">
        <v>2611</v>
      </c>
      <c r="C821" s="204" t="s">
        <v>2612</v>
      </c>
      <c r="D821" s="210" t="s">
        <v>947</v>
      </c>
      <c r="E821" s="204" t="s">
        <v>924</v>
      </c>
      <c r="F821" s="204" t="s">
        <v>2613</v>
      </c>
      <c r="G821" s="204" t="s">
        <v>1063</v>
      </c>
      <c r="H821" s="204" t="s">
        <v>909</v>
      </c>
      <c r="I821" s="204" t="s">
        <v>976</v>
      </c>
      <c r="J821" s="204" t="s">
        <v>871</v>
      </c>
      <c r="K821" s="204" t="s">
        <v>871</v>
      </c>
      <c r="L821" s="204" t="s">
        <v>872</v>
      </c>
      <c r="M821" s="204" t="s">
        <v>213</v>
      </c>
      <c r="N821" s="204" t="s">
        <v>2614</v>
      </c>
      <c r="O821" s="204" t="s">
        <v>928</v>
      </c>
      <c r="P821" s="204" t="s">
        <v>1012</v>
      </c>
      <c r="Q821" s="204" t="s">
        <v>979</v>
      </c>
      <c r="R821" s="204">
        <v>0</v>
      </c>
      <c r="S821" s="204">
        <v>0</v>
      </c>
      <c r="T821" s="204">
        <v>0</v>
      </c>
      <c r="U821" s="204">
        <v>0</v>
      </c>
      <c r="V821" s="204">
        <v>0</v>
      </c>
      <c r="W821" s="204">
        <v>0</v>
      </c>
      <c r="X821" s="204">
        <v>0</v>
      </c>
      <c r="Y821" s="204">
        <v>0</v>
      </c>
      <c r="Z821" s="204">
        <v>0</v>
      </c>
      <c r="AA821" s="204">
        <v>0</v>
      </c>
      <c r="AB821" s="204">
        <v>0</v>
      </c>
      <c r="AC821" s="204">
        <v>0</v>
      </c>
      <c r="AD821" s="204">
        <v>0</v>
      </c>
      <c r="AE821" s="204">
        <v>0</v>
      </c>
      <c r="AF821" s="204">
        <v>0</v>
      </c>
      <c r="AG821" s="204">
        <v>0</v>
      </c>
      <c r="AH821" s="204">
        <v>0</v>
      </c>
      <c r="AI821" s="204">
        <v>0</v>
      </c>
      <c r="AJ821" s="204"/>
      <c r="AK821" s="204"/>
      <c r="AL821" s="204"/>
      <c r="AM821" s="204"/>
      <c r="AN821" s="204"/>
      <c r="AO821" s="204"/>
      <c r="AP821" s="204"/>
      <c r="AQ821" s="204"/>
      <c r="AR821" s="204"/>
      <c r="AS821" s="204"/>
      <c r="AT821" s="204"/>
      <c r="AU821" s="204"/>
      <c r="AV821" s="204"/>
      <c r="AW821" s="204"/>
      <c r="AX821" s="204"/>
      <c r="AY821" s="204" t="str">
        <f t="shared" si="193"/>
        <v/>
      </c>
      <c r="AZ821" s="204" t="str">
        <f>IF(COUNTIF(AY:AY,AY821)=1,AY821,IF(AND(COUNTIF(AY:AY,AY821)&gt;1,COUNTIF(AZ$2:AZ820,AY821)&gt;=1),"",AY821))</f>
        <v/>
      </c>
      <c r="BA821" s="204" t="str">
        <v>AMOXIPRO INJECTABLE</v>
      </c>
      <c r="BB821" s="204">
        <f>IF(BA821="","",MAX(BB$2:BB820)+1)</f>
        <v>31</v>
      </c>
      <c r="BC821" s="204"/>
      <c r="BD821" s="204"/>
      <c r="BE821" s="204"/>
      <c r="BF821" s="204"/>
      <c r="BG821" s="204"/>
      <c r="BH821" s="204"/>
      <c r="BI821" s="204"/>
      <c r="BJ821" s="204"/>
      <c r="BK821" s="204"/>
      <c r="BL821" s="204"/>
      <c r="BM821" s="204"/>
      <c r="BN821" s="204"/>
      <c r="BO821" s="204"/>
      <c r="BP821" s="204"/>
      <c r="BQ821" s="204"/>
      <c r="BR821" s="204"/>
      <c r="BS821" s="204"/>
      <c r="BT821" s="204"/>
      <c r="BU821" s="104"/>
      <c r="BV821" s="202"/>
      <c r="BX821"/>
      <c r="BY821"/>
      <c r="BZ821"/>
      <c r="CA821"/>
      <c r="CB821"/>
      <c r="CD821"/>
      <c r="CO821" s="202">
        <v>820</v>
      </c>
    </row>
    <row r="822" spans="1:93" x14ac:dyDescent="0.25">
      <c r="A822" s="203" t="s">
        <v>3754</v>
      </c>
      <c r="B822" s="204" t="s">
        <v>3755</v>
      </c>
      <c r="C822" s="204" t="s">
        <v>3756</v>
      </c>
      <c r="D822" s="210" t="s">
        <v>947</v>
      </c>
      <c r="E822" s="204" t="s">
        <v>924</v>
      </c>
      <c r="F822" s="204" t="s">
        <v>3757</v>
      </c>
      <c r="G822" s="204" t="s">
        <v>1063</v>
      </c>
      <c r="H822" s="204" t="s">
        <v>909</v>
      </c>
      <c r="I822" s="204" t="s">
        <v>976</v>
      </c>
      <c r="J822" s="204" t="s">
        <v>871</v>
      </c>
      <c r="K822" s="204" t="s">
        <v>871</v>
      </c>
      <c r="L822" s="204" t="s">
        <v>872</v>
      </c>
      <c r="M822" s="204" t="s">
        <v>213</v>
      </c>
      <c r="N822" s="204" t="s">
        <v>2614</v>
      </c>
      <c r="O822" s="204" t="s">
        <v>928</v>
      </c>
      <c r="P822" s="204" t="s">
        <v>1012</v>
      </c>
      <c r="Q822" s="204" t="s">
        <v>979</v>
      </c>
      <c r="R822" s="204">
        <v>0</v>
      </c>
      <c r="S822" s="204">
        <v>0</v>
      </c>
      <c r="T822" s="204">
        <v>0</v>
      </c>
      <c r="U822" s="204">
        <v>0</v>
      </c>
      <c r="V822" s="204">
        <v>0</v>
      </c>
      <c r="W822" s="204">
        <v>0</v>
      </c>
      <c r="X822" s="204">
        <v>0</v>
      </c>
      <c r="Y822" s="204">
        <v>0</v>
      </c>
      <c r="Z822" s="204">
        <v>0</v>
      </c>
      <c r="AA822" s="204">
        <v>0</v>
      </c>
      <c r="AB822" s="204">
        <v>0</v>
      </c>
      <c r="AC822" s="204">
        <v>0</v>
      </c>
      <c r="AD822" s="204">
        <v>0</v>
      </c>
      <c r="AE822" s="204">
        <v>0</v>
      </c>
      <c r="AF822" s="204">
        <v>0</v>
      </c>
      <c r="AG822" s="204">
        <v>0</v>
      </c>
      <c r="AH822" s="204">
        <v>0</v>
      </c>
      <c r="AI822" s="204">
        <v>0</v>
      </c>
      <c r="AJ822" s="204"/>
      <c r="AK822" s="204"/>
      <c r="AL822" s="204"/>
      <c r="AM822" s="204"/>
      <c r="AN822" s="204"/>
      <c r="AO822" s="204"/>
      <c r="AP822" s="204"/>
      <c r="AQ822" s="204"/>
      <c r="AR822" s="204"/>
      <c r="AS822" s="204"/>
      <c r="AT822" s="204"/>
      <c r="AU822" s="204"/>
      <c r="AV822" s="204"/>
      <c r="AW822" s="204"/>
      <c r="AX822" s="204"/>
      <c r="AY822" s="204" t="str">
        <f t="shared" si="193"/>
        <v/>
      </c>
      <c r="AZ822" s="204" t="str">
        <f>IF(COUNTIF(AY:AY,AY822)=1,AY822,IF(AND(COUNTIF(AY:AY,AY822)&gt;1,COUNTIF(AZ$2:AZ821,AY822)&gt;=1),"",AY822))</f>
        <v/>
      </c>
      <c r="BA822" s="204" t="str">
        <v>AMOXIVAL 20 % POUDRE ORALE VOLAILLE</v>
      </c>
      <c r="BB822" s="204">
        <f>IF(BA822="","",MAX(BB$2:BB821)+1)</f>
        <v>32</v>
      </c>
      <c r="BC822" s="204"/>
      <c r="BD822" s="204"/>
      <c r="BE822" s="204"/>
      <c r="BF822" s="204"/>
      <c r="BG822" s="204"/>
      <c r="BH822" s="204"/>
      <c r="BI822" s="204"/>
      <c r="BJ822" s="204"/>
      <c r="BK822" s="204"/>
      <c r="BL822" s="204"/>
      <c r="BM822" s="204"/>
      <c r="BN822" s="204"/>
      <c r="BO822" s="204"/>
      <c r="BP822" s="204"/>
      <c r="BQ822" s="204"/>
      <c r="BR822" s="204"/>
      <c r="BS822" s="204"/>
      <c r="BT822" s="204"/>
      <c r="BU822" s="104"/>
      <c r="BV822" s="202"/>
      <c r="BX822"/>
      <c r="BY822"/>
      <c r="BZ822"/>
      <c r="CA822"/>
      <c r="CB822"/>
      <c r="CD822"/>
      <c r="CO822" s="202">
        <v>821</v>
      </c>
    </row>
    <row r="823" spans="1:93" x14ac:dyDescent="0.25">
      <c r="A823" s="203" t="s">
        <v>3754</v>
      </c>
      <c r="B823" s="204" t="s">
        <v>3758</v>
      </c>
      <c r="C823" s="204" t="s">
        <v>3759</v>
      </c>
      <c r="D823" s="210" t="s">
        <v>885</v>
      </c>
      <c r="E823" s="204" t="s">
        <v>924</v>
      </c>
      <c r="F823" s="204" t="s">
        <v>3757</v>
      </c>
      <c r="G823" s="204" t="s">
        <v>1063</v>
      </c>
      <c r="H823" s="204" t="s">
        <v>909</v>
      </c>
      <c r="I823" s="204" t="s">
        <v>976</v>
      </c>
      <c r="J823" s="204" t="s">
        <v>871</v>
      </c>
      <c r="K823" s="204" t="s">
        <v>871</v>
      </c>
      <c r="L823" s="204" t="s">
        <v>872</v>
      </c>
      <c r="M823" s="204" t="s">
        <v>213</v>
      </c>
      <c r="N823" s="204" t="s">
        <v>2614</v>
      </c>
      <c r="O823" s="204" t="s">
        <v>928</v>
      </c>
      <c r="P823" s="204" t="s">
        <v>1012</v>
      </c>
      <c r="Q823" s="204" t="s">
        <v>2923</v>
      </c>
      <c r="R823" s="204">
        <v>0</v>
      </c>
      <c r="S823" s="204">
        <v>0</v>
      </c>
      <c r="T823" s="204">
        <v>0</v>
      </c>
      <c r="U823" s="204">
        <v>0</v>
      </c>
      <c r="V823" s="204">
        <v>0</v>
      </c>
      <c r="W823" s="204">
        <v>0</v>
      </c>
      <c r="X823" s="204">
        <v>0</v>
      </c>
      <c r="Y823" s="204">
        <v>0</v>
      </c>
      <c r="Z823" s="204">
        <v>0</v>
      </c>
      <c r="AA823" s="204">
        <v>0</v>
      </c>
      <c r="AB823" s="204">
        <v>0</v>
      </c>
      <c r="AC823" s="204">
        <v>0</v>
      </c>
      <c r="AD823" s="204">
        <v>0</v>
      </c>
      <c r="AE823" s="204">
        <v>0</v>
      </c>
      <c r="AF823" s="204">
        <v>0</v>
      </c>
      <c r="AG823" s="204">
        <v>0</v>
      </c>
      <c r="AH823" s="204">
        <v>0</v>
      </c>
      <c r="AI823" s="204">
        <v>0</v>
      </c>
      <c r="AJ823" s="204"/>
      <c r="AK823" s="204"/>
      <c r="AL823" s="204"/>
      <c r="AM823" s="204"/>
      <c r="AN823" s="204"/>
      <c r="AO823" s="204"/>
      <c r="AP823" s="204"/>
      <c r="AQ823" s="204"/>
      <c r="AR823" s="204"/>
      <c r="AS823" s="204"/>
      <c r="AT823" s="204"/>
      <c r="AU823" s="204"/>
      <c r="AV823" s="204"/>
      <c r="AW823" s="204"/>
      <c r="AX823" s="204"/>
      <c r="AY823" s="204" t="str">
        <f t="shared" si="193"/>
        <v/>
      </c>
      <c r="AZ823" s="204" t="str">
        <f>IF(COUNTIF(AY:AY,AY823)=1,AY823,IF(AND(COUNTIF(AY:AY,AY823)&gt;1,COUNTIF(AZ$2:AZ822,AY823)&gt;=1),"",AY823))</f>
        <v/>
      </c>
      <c r="BA823" s="204" t="str">
        <v>AMOXIVAL AMOXICILLINE 40 PREMELANGE MEDICAMENTEUX VOLAILLES</v>
      </c>
      <c r="BB823" s="204">
        <f>IF(BA823="","",MAX(BB$2:BB822)+1)</f>
        <v>33</v>
      </c>
      <c r="BC823" s="204"/>
      <c r="BD823" s="204"/>
      <c r="BE823" s="204"/>
      <c r="BF823" s="204"/>
      <c r="BG823" s="204"/>
      <c r="BH823" s="204"/>
      <c r="BI823" s="204"/>
      <c r="BJ823" s="204"/>
      <c r="BK823" s="204"/>
      <c r="BL823" s="204"/>
      <c r="BM823" s="204"/>
      <c r="BN823" s="204"/>
      <c r="BO823" s="204"/>
      <c r="BP823" s="204"/>
      <c r="BQ823" s="204"/>
      <c r="BR823" s="204"/>
      <c r="BS823" s="204"/>
      <c r="BT823" s="204"/>
      <c r="BU823" s="104"/>
      <c r="BV823" s="202"/>
      <c r="BX823"/>
      <c r="BY823"/>
      <c r="BZ823"/>
      <c r="CA823"/>
      <c r="CB823"/>
      <c r="CD823"/>
      <c r="CO823" s="202">
        <v>822</v>
      </c>
    </row>
    <row r="824" spans="1:93" x14ac:dyDescent="0.25">
      <c r="A824" s="203" t="s">
        <v>4202</v>
      </c>
      <c r="B824" s="204" t="s">
        <v>4203</v>
      </c>
      <c r="C824" s="204" t="s">
        <v>4204</v>
      </c>
      <c r="D824" s="210" t="s">
        <v>1061</v>
      </c>
      <c r="E824" s="204" t="s">
        <v>852</v>
      </c>
      <c r="F824" s="204" t="s">
        <v>4205</v>
      </c>
      <c r="G824" s="204" t="s">
        <v>1063</v>
      </c>
      <c r="H824" s="204" t="s">
        <v>909</v>
      </c>
      <c r="I824" s="204" t="s">
        <v>976</v>
      </c>
      <c r="J824" s="204" t="s">
        <v>1064</v>
      </c>
      <c r="K824" s="204" t="s">
        <v>871</v>
      </c>
      <c r="L824" s="204" t="s">
        <v>872</v>
      </c>
      <c r="M824" s="204" t="s">
        <v>213</v>
      </c>
      <c r="N824" s="204" t="s">
        <v>1065</v>
      </c>
      <c r="O824" s="204" t="s">
        <v>894</v>
      </c>
      <c r="P824" s="204" t="s">
        <v>1012</v>
      </c>
      <c r="Q824" s="204" t="s">
        <v>986</v>
      </c>
      <c r="R824" s="204">
        <v>0</v>
      </c>
      <c r="S824" s="204">
        <v>0</v>
      </c>
      <c r="T824" s="204">
        <v>0</v>
      </c>
      <c r="U824" s="204">
        <v>0</v>
      </c>
      <c r="V824" s="204">
        <v>0</v>
      </c>
      <c r="W824" s="204">
        <v>0</v>
      </c>
      <c r="X824" s="204">
        <v>0</v>
      </c>
      <c r="Y824" s="204">
        <v>0</v>
      </c>
      <c r="Z824" s="204">
        <v>0</v>
      </c>
      <c r="AA824" s="204">
        <v>0</v>
      </c>
      <c r="AB824" s="204">
        <v>0</v>
      </c>
      <c r="AC824" s="204">
        <v>0</v>
      </c>
      <c r="AD824" s="204">
        <v>0</v>
      </c>
      <c r="AE824" s="204">
        <v>0</v>
      </c>
      <c r="AF824" s="204">
        <v>0</v>
      </c>
      <c r="AG824" s="204">
        <v>0</v>
      </c>
      <c r="AH824" s="204">
        <v>0</v>
      </c>
      <c r="AI824" s="204">
        <v>0</v>
      </c>
      <c r="AJ824" s="204" t="s">
        <v>915</v>
      </c>
      <c r="AK824" s="204" t="s">
        <v>1066</v>
      </c>
      <c r="AL824" s="204" t="s">
        <v>213</v>
      </c>
      <c r="AM824" s="204" t="s">
        <v>1067</v>
      </c>
      <c r="AN824" s="204" t="s">
        <v>858</v>
      </c>
      <c r="AO824" s="204" t="s">
        <v>859</v>
      </c>
      <c r="AP824" s="204" t="s">
        <v>986</v>
      </c>
      <c r="AQ824" s="204"/>
      <c r="AR824" s="204"/>
      <c r="AS824" s="204"/>
      <c r="AT824" s="204"/>
      <c r="AU824" s="204"/>
      <c r="AV824" s="204"/>
      <c r="AW824" s="204"/>
      <c r="AX824" s="204"/>
      <c r="AY824" s="204" t="str">
        <f t="shared" si="193"/>
        <v/>
      </c>
      <c r="AZ824" s="204" t="str">
        <f>IF(COUNTIF(AY:AY,AY824)=1,AY824,IF(AND(COUNTIF(AY:AY,AY824)&gt;1,COUNTIF(AZ$2:AZ823,AY824)&gt;=1),"",AY824))</f>
        <v/>
      </c>
      <c r="BA824" s="204" t="str">
        <v>AMPHEN 200 MG/G GRANULES POUR SOLUTION BUVABLE POUR PORCS</v>
      </c>
      <c r="BB824" s="204">
        <f>IF(BA824="","",MAX(BB$2:BB823)+1)</f>
        <v>34</v>
      </c>
      <c r="BC824" s="204"/>
      <c r="BD824" s="204"/>
      <c r="BE824" s="204"/>
      <c r="BF824" s="204"/>
      <c r="BG824" s="204"/>
      <c r="BH824" s="204"/>
      <c r="BI824" s="204"/>
      <c r="BJ824" s="204"/>
      <c r="BK824" s="204"/>
      <c r="BL824" s="204"/>
      <c r="BM824" s="204"/>
      <c r="BN824" s="204"/>
      <c r="BO824" s="204"/>
      <c r="BP824" s="204"/>
      <c r="BQ824" s="204"/>
      <c r="BR824" s="204"/>
      <c r="BS824" s="204"/>
      <c r="BT824" s="204"/>
      <c r="BU824" s="104"/>
      <c r="BV824" s="202"/>
      <c r="BX824"/>
      <c r="BY824"/>
      <c r="BZ824"/>
      <c r="CA824"/>
      <c r="CB824"/>
      <c r="CD824"/>
      <c r="CO824" s="202">
        <v>823</v>
      </c>
    </row>
    <row r="825" spans="1:93" x14ac:dyDescent="0.25">
      <c r="A825" s="203" t="s">
        <v>1246</v>
      </c>
      <c r="B825" s="204" t="s">
        <v>1247</v>
      </c>
      <c r="C825" s="204" t="s">
        <v>1248</v>
      </c>
      <c r="D825" s="210" t="s">
        <v>1031</v>
      </c>
      <c r="E825" s="204" t="s">
        <v>852</v>
      </c>
      <c r="F825" s="204" t="s">
        <v>1249</v>
      </c>
      <c r="G825" s="204" t="s">
        <v>853</v>
      </c>
      <c r="H825" s="204" t="s">
        <v>1250</v>
      </c>
      <c r="I825" s="204" t="s">
        <v>853</v>
      </c>
      <c r="J825" s="204" t="s">
        <v>870</v>
      </c>
      <c r="K825" s="204" t="s">
        <v>871</v>
      </c>
      <c r="L825" s="204" t="s">
        <v>1044</v>
      </c>
      <c r="M825" s="204" t="s">
        <v>213</v>
      </c>
      <c r="N825" s="204" t="s">
        <v>1251</v>
      </c>
      <c r="O825" s="204" t="s">
        <v>894</v>
      </c>
      <c r="P825" s="204" t="s">
        <v>1252</v>
      </c>
      <c r="Q825" s="204" t="s">
        <v>1253</v>
      </c>
      <c r="R825" s="204">
        <v>0</v>
      </c>
      <c r="S825" s="204">
        <v>0</v>
      </c>
      <c r="T825" s="204">
        <v>0</v>
      </c>
      <c r="U825" s="204">
        <v>0</v>
      </c>
      <c r="V825" s="204">
        <v>0</v>
      </c>
      <c r="W825" s="204">
        <v>0</v>
      </c>
      <c r="X825" s="204">
        <v>0</v>
      </c>
      <c r="Y825" s="204">
        <v>0</v>
      </c>
      <c r="Z825" s="204">
        <v>0</v>
      </c>
      <c r="AA825" s="204">
        <v>0</v>
      </c>
      <c r="AB825" s="204">
        <v>0</v>
      </c>
      <c r="AC825" s="204">
        <v>0</v>
      </c>
      <c r="AD825" s="204">
        <v>0</v>
      </c>
      <c r="AE825" s="204">
        <v>0</v>
      </c>
      <c r="AF825" s="204">
        <v>113.46</v>
      </c>
      <c r="AG825" s="204">
        <v>2</v>
      </c>
      <c r="AH825" s="204">
        <v>113.46</v>
      </c>
      <c r="AI825" s="204">
        <v>2</v>
      </c>
      <c r="AJ825" s="204" t="s">
        <v>875</v>
      </c>
      <c r="AK825" s="204" t="s">
        <v>1092</v>
      </c>
      <c r="AL825" s="204" t="s">
        <v>213</v>
      </c>
      <c r="AM825" s="204" t="s">
        <v>1254</v>
      </c>
      <c r="AN825" s="204" t="s">
        <v>858</v>
      </c>
      <c r="AO825" s="204" t="s">
        <v>859</v>
      </c>
      <c r="AP825" s="204" t="s">
        <v>1255</v>
      </c>
      <c r="AQ825" s="204"/>
      <c r="AR825" s="204"/>
      <c r="AS825" s="204"/>
      <c r="AT825" s="204"/>
      <c r="AU825" s="204"/>
      <c r="AV825" s="204"/>
      <c r="AW825" s="204"/>
      <c r="AX825" s="204"/>
      <c r="AY825" s="204" t="str">
        <f t="shared" si="193"/>
        <v/>
      </c>
      <c r="AZ825" s="204" t="str">
        <f>IF(COUNTIF(AY:AY,AY825)=1,AY825,IF(AND(COUNTIF(AY:AY,AY825)&gt;1,COUNTIF(AZ$2:AZ824,AY825)&gt;=1),"",AY825))</f>
        <v/>
      </c>
      <c r="BA825" s="204" t="str">
        <v>AMPHOPRIM</v>
      </c>
      <c r="BB825" s="204">
        <f>IF(BA825="","",MAX(BB$2:BB824)+1)</f>
        <v>35</v>
      </c>
      <c r="BC825" s="204"/>
      <c r="BD825" s="204"/>
      <c r="BE825" s="204"/>
      <c r="BF825" s="204"/>
      <c r="BG825" s="204"/>
      <c r="BH825" s="204"/>
      <c r="BI825" s="204"/>
      <c r="BJ825" s="204"/>
      <c r="BK825" s="204"/>
      <c r="BL825" s="204"/>
      <c r="BM825" s="204"/>
      <c r="BN825" s="204"/>
      <c r="BO825" s="204"/>
      <c r="BP825" s="204"/>
      <c r="BQ825" s="204"/>
      <c r="BR825" s="204"/>
      <c r="BS825" s="204"/>
      <c r="BT825" s="204"/>
      <c r="BU825" s="104"/>
      <c r="BV825" s="202"/>
      <c r="BX825"/>
      <c r="BY825"/>
      <c r="BZ825"/>
      <c r="CA825"/>
      <c r="CB825"/>
      <c r="CD825"/>
      <c r="CO825" s="202">
        <v>824</v>
      </c>
    </row>
    <row r="826" spans="1:93" x14ac:dyDescent="0.25">
      <c r="A826" s="203" t="s">
        <v>4396</v>
      </c>
      <c r="B826" s="204" t="s">
        <v>4397</v>
      </c>
      <c r="C826" s="204" t="s">
        <v>4398</v>
      </c>
      <c r="D826" s="210" t="s">
        <v>1482</v>
      </c>
      <c r="E826" s="204" t="s">
        <v>924</v>
      </c>
      <c r="F826" s="204" t="s">
        <v>4399</v>
      </c>
      <c r="G826" s="204" t="s">
        <v>925</v>
      </c>
      <c r="H826" s="204" t="s">
        <v>4400</v>
      </c>
      <c r="I826" s="204" t="s">
        <v>910</v>
      </c>
      <c r="J826" s="204" t="s">
        <v>855</v>
      </c>
      <c r="K826" s="204" t="s">
        <v>855</v>
      </c>
      <c r="L826" s="204" t="s">
        <v>2299</v>
      </c>
      <c r="M826" s="204" t="s">
        <v>213</v>
      </c>
      <c r="N826" s="204" t="s">
        <v>1363</v>
      </c>
      <c r="O826" s="204" t="s">
        <v>992</v>
      </c>
      <c r="P826" s="204" t="s">
        <v>859</v>
      </c>
      <c r="Q826" s="204" t="s">
        <v>2516</v>
      </c>
      <c r="R826" s="204">
        <v>0</v>
      </c>
      <c r="S826" s="204">
        <v>0</v>
      </c>
      <c r="T826" s="204">
        <v>0</v>
      </c>
      <c r="U826" s="204">
        <v>0</v>
      </c>
      <c r="V826" s="204">
        <v>0</v>
      </c>
      <c r="W826" s="204">
        <v>0</v>
      </c>
      <c r="X826" s="204">
        <v>0</v>
      </c>
      <c r="Y826" s="204">
        <v>0</v>
      </c>
      <c r="Z826" s="204">
        <v>0</v>
      </c>
      <c r="AA826" s="204">
        <v>0</v>
      </c>
      <c r="AB826" s="204">
        <v>0</v>
      </c>
      <c r="AC826" s="204">
        <v>0</v>
      </c>
      <c r="AD826" s="204">
        <v>0</v>
      </c>
      <c r="AE826" s="204">
        <v>0</v>
      </c>
      <c r="AF826" s="204">
        <v>0</v>
      </c>
      <c r="AG826" s="204">
        <v>0</v>
      </c>
      <c r="AH826" s="204">
        <v>46</v>
      </c>
      <c r="AI826" s="204">
        <v>30</v>
      </c>
      <c r="AJ826" s="204"/>
      <c r="AK826" s="204"/>
      <c r="AL826" s="204"/>
      <c r="AM826" s="204"/>
      <c r="AN826" s="204"/>
      <c r="AO826" s="204"/>
      <c r="AP826" s="204"/>
      <c r="AQ826" s="204"/>
      <c r="AR826" s="204"/>
      <c r="AS826" s="204"/>
      <c r="AT826" s="204"/>
      <c r="AU826" s="204"/>
      <c r="AV826" s="204"/>
      <c r="AW826" s="204"/>
      <c r="AX826" s="204"/>
      <c r="AY826" s="204" t="str">
        <f t="shared" si="193"/>
        <v/>
      </c>
      <c r="AZ826" s="204" t="str">
        <f>IF(COUNTIF(AY:AY,AY826)=1,AY826,IF(AND(COUNTIF(AY:AY,AY826)&gt;1,COUNTIF(AZ$2:AZ825,AY826)&gt;=1),"",AY826))</f>
        <v/>
      </c>
      <c r="BA826" s="204" t="str">
        <v>AMPICLOX</v>
      </c>
      <c r="BB826" s="204">
        <f>IF(BA826="","",MAX(BB$2:BB825)+1)</f>
        <v>36</v>
      </c>
      <c r="BC826" s="204"/>
      <c r="BD826" s="204"/>
      <c r="BE826" s="204"/>
      <c r="BF826" s="204"/>
      <c r="BG826" s="204"/>
      <c r="BH826" s="204"/>
      <c r="BI826" s="204"/>
      <c r="BJ826" s="204"/>
      <c r="BK826" s="204"/>
      <c r="BL826" s="204"/>
      <c r="BM826" s="204"/>
      <c r="BN826" s="204"/>
      <c r="BO826" s="204"/>
      <c r="BP826" s="204"/>
      <c r="BQ826" s="204"/>
      <c r="BR826" s="204"/>
      <c r="BS826" s="204"/>
      <c r="BT826" s="204"/>
      <c r="BU826" s="104"/>
      <c r="BV826" s="202"/>
      <c r="BX826"/>
      <c r="BY826"/>
      <c r="BZ826"/>
      <c r="CA826"/>
      <c r="CB826"/>
      <c r="CD826"/>
      <c r="CO826" s="202">
        <v>825</v>
      </c>
    </row>
    <row r="827" spans="1:93" x14ac:dyDescent="0.25">
      <c r="A827" s="203" t="s">
        <v>4396</v>
      </c>
      <c r="B827" s="204" t="s">
        <v>4401</v>
      </c>
      <c r="C827" s="204" t="s">
        <v>4402</v>
      </c>
      <c r="D827" s="210" t="s">
        <v>959</v>
      </c>
      <c r="E827" s="204" t="s">
        <v>924</v>
      </c>
      <c r="F827" s="204" t="s">
        <v>4399</v>
      </c>
      <c r="G827" s="204" t="s">
        <v>925</v>
      </c>
      <c r="H827" s="204" t="s">
        <v>4400</v>
      </c>
      <c r="I827" s="204" t="s">
        <v>910</v>
      </c>
      <c r="J827" s="204" t="s">
        <v>855</v>
      </c>
      <c r="K827" s="204" t="s">
        <v>855</v>
      </c>
      <c r="L827" s="204" t="s">
        <v>2299</v>
      </c>
      <c r="M827" s="204" t="s">
        <v>213</v>
      </c>
      <c r="N827" s="204" t="s">
        <v>1363</v>
      </c>
      <c r="O827" s="204" t="s">
        <v>992</v>
      </c>
      <c r="P827" s="204" t="s">
        <v>859</v>
      </c>
      <c r="Q827" s="204" t="s">
        <v>4403</v>
      </c>
      <c r="R827" s="204">
        <v>0</v>
      </c>
      <c r="S827" s="204">
        <v>0</v>
      </c>
      <c r="T827" s="204">
        <v>0</v>
      </c>
      <c r="U827" s="204">
        <v>0</v>
      </c>
      <c r="V827" s="204">
        <v>0</v>
      </c>
      <c r="W827" s="204">
        <v>0</v>
      </c>
      <c r="X827" s="204">
        <v>0</v>
      </c>
      <c r="Y827" s="204">
        <v>0</v>
      </c>
      <c r="Z827" s="204">
        <v>0</v>
      </c>
      <c r="AA827" s="204">
        <v>0</v>
      </c>
      <c r="AB827" s="204">
        <v>0</v>
      </c>
      <c r="AC827" s="204">
        <v>0</v>
      </c>
      <c r="AD827" s="204">
        <v>0</v>
      </c>
      <c r="AE827" s="204">
        <v>0</v>
      </c>
      <c r="AF827" s="204">
        <v>0</v>
      </c>
      <c r="AG827" s="204">
        <v>0</v>
      </c>
      <c r="AH827" s="204">
        <v>46</v>
      </c>
      <c r="AI827" s="204">
        <v>30</v>
      </c>
      <c r="AJ827" s="204"/>
      <c r="AK827" s="204"/>
      <c r="AL827" s="204"/>
      <c r="AM827" s="204"/>
      <c r="AN827" s="204"/>
      <c r="AO827" s="204"/>
      <c r="AP827" s="204"/>
      <c r="AQ827" s="204"/>
      <c r="AR827" s="204"/>
      <c r="AS827" s="204"/>
      <c r="AT827" s="204"/>
      <c r="AU827" s="204"/>
      <c r="AV827" s="204"/>
      <c r="AW827" s="204"/>
      <c r="AX827" s="204"/>
      <c r="AY827" s="204" t="str">
        <f t="shared" si="193"/>
        <v/>
      </c>
      <c r="AZ827" s="204" t="str">
        <f>IF(COUNTIF(AY:AY,AY827)=1,AY827,IF(AND(COUNTIF(AY:AY,AY827)&gt;1,COUNTIF(AZ$2:AZ826,AY827)&gt;=1),"",AY827))</f>
        <v/>
      </c>
      <c r="BA827" s="204" t="str">
        <v>AMPICOLINE</v>
      </c>
      <c r="BB827" s="204">
        <f>IF(BA827="","",MAX(BB$2:BB826)+1)</f>
        <v>37</v>
      </c>
      <c r="BC827" s="204"/>
      <c r="BD827" s="204"/>
      <c r="BE827" s="204"/>
      <c r="BF827" s="204"/>
      <c r="BG827" s="204"/>
      <c r="BH827" s="204"/>
      <c r="BI827" s="204"/>
      <c r="BJ827" s="204"/>
      <c r="BK827" s="204"/>
      <c r="BL827" s="204"/>
      <c r="BM827" s="204"/>
      <c r="BN827" s="204"/>
      <c r="BO827" s="204"/>
      <c r="BP827" s="204"/>
      <c r="BQ827" s="204"/>
      <c r="BR827" s="204"/>
      <c r="BS827" s="204"/>
      <c r="BT827" s="204"/>
      <c r="BU827" s="104"/>
      <c r="BV827" s="202"/>
      <c r="BX827"/>
      <c r="BY827"/>
      <c r="BZ827"/>
      <c r="CA827"/>
      <c r="CB827"/>
      <c r="CD827"/>
      <c r="CO827" s="202">
        <v>826</v>
      </c>
    </row>
    <row r="828" spans="1:93" x14ac:dyDescent="0.25">
      <c r="A828" s="203" t="s">
        <v>4341</v>
      </c>
      <c r="B828" s="204" t="s">
        <v>4342</v>
      </c>
      <c r="C828" s="204" t="s">
        <v>4343</v>
      </c>
      <c r="D828" s="210" t="s">
        <v>947</v>
      </c>
      <c r="E828" s="204" t="s">
        <v>852</v>
      </c>
      <c r="F828" s="204" t="s">
        <v>4344</v>
      </c>
      <c r="G828" s="204" t="s">
        <v>1055</v>
      </c>
      <c r="H828" s="204" t="s">
        <v>4345</v>
      </c>
      <c r="I828" s="204" t="s">
        <v>910</v>
      </c>
      <c r="J828" s="204" t="s">
        <v>2559</v>
      </c>
      <c r="K828" s="204" t="s">
        <v>2559</v>
      </c>
      <c r="L828" s="204" t="s">
        <v>2560</v>
      </c>
      <c r="M828" s="204" t="s">
        <v>213</v>
      </c>
      <c r="N828" s="204" t="s">
        <v>950</v>
      </c>
      <c r="O828" s="204" t="s">
        <v>858</v>
      </c>
      <c r="P828" s="204" t="s">
        <v>859</v>
      </c>
      <c r="Q828" s="204" t="s">
        <v>1705</v>
      </c>
      <c r="R828" s="204">
        <v>0</v>
      </c>
      <c r="S828" s="204">
        <v>0</v>
      </c>
      <c r="T828" s="204">
        <v>0</v>
      </c>
      <c r="U828" s="204">
        <v>0</v>
      </c>
      <c r="V828" s="204">
        <v>0</v>
      </c>
      <c r="W828" s="204">
        <v>0</v>
      </c>
      <c r="X828" s="204">
        <v>0</v>
      </c>
      <c r="Y828" s="204">
        <v>0</v>
      </c>
      <c r="Z828" s="204">
        <v>0</v>
      </c>
      <c r="AA828" s="204">
        <v>0</v>
      </c>
      <c r="AB828" s="204">
        <v>0</v>
      </c>
      <c r="AC828" s="204">
        <v>0</v>
      </c>
      <c r="AD828" s="204">
        <v>0</v>
      </c>
      <c r="AE828" s="204">
        <v>0</v>
      </c>
      <c r="AF828" s="204">
        <v>0</v>
      </c>
      <c r="AG828" s="204">
        <v>0</v>
      </c>
      <c r="AH828" s="204">
        <v>10</v>
      </c>
      <c r="AI828" s="204">
        <v>7</v>
      </c>
      <c r="AJ828" s="204"/>
      <c r="AK828" s="204"/>
      <c r="AL828" s="204"/>
      <c r="AM828" s="204"/>
      <c r="AN828" s="204"/>
      <c r="AO828" s="204"/>
      <c r="AP828" s="204"/>
      <c r="AQ828" s="204"/>
      <c r="AR828" s="204"/>
      <c r="AS828" s="204"/>
      <c r="AT828" s="204"/>
      <c r="AU828" s="204"/>
      <c r="AV828" s="204"/>
      <c r="AW828" s="204"/>
      <c r="AX828" s="204"/>
      <c r="AY828" s="204" t="str">
        <f t="shared" si="193"/>
        <v/>
      </c>
      <c r="AZ828" s="204" t="str">
        <f>IF(COUNTIF(AY:AY,AY828)=1,AY828,IF(AND(COUNTIF(AY:AY,AY828)&gt;1,COUNTIF(AZ$2:AZ827,AY828)&gt;=1),"",AY828))</f>
        <v/>
      </c>
      <c r="BA828" s="204" t="str">
        <v>AMPIDEXALONE</v>
      </c>
      <c r="BB828" s="204">
        <f>IF(BA828="","",MAX(BB$2:BB827)+1)</f>
        <v>38</v>
      </c>
      <c r="BC828" s="204"/>
      <c r="BD828" s="204"/>
      <c r="BE828" s="204"/>
      <c r="BF828" s="204"/>
      <c r="BG828" s="204"/>
      <c r="BH828" s="204"/>
      <c r="BI828" s="204"/>
      <c r="BJ828" s="204"/>
      <c r="BK828" s="204"/>
      <c r="BL828" s="204"/>
      <c r="BM828" s="204"/>
      <c r="BN828" s="204"/>
      <c r="BO828" s="204"/>
      <c r="BP828" s="204"/>
      <c r="BQ828" s="204"/>
      <c r="BR828" s="204"/>
      <c r="BS828" s="204"/>
      <c r="BT828" s="204"/>
      <c r="BU828" s="104"/>
      <c r="BV828" s="202"/>
      <c r="BX828"/>
      <c r="BY828"/>
      <c r="BZ828"/>
      <c r="CA828"/>
      <c r="CB828"/>
      <c r="CD828"/>
      <c r="CO828" s="202">
        <v>827</v>
      </c>
    </row>
    <row r="829" spans="1:93" x14ac:dyDescent="0.25">
      <c r="A829" s="203" t="s">
        <v>1590</v>
      </c>
      <c r="B829" s="204" t="s">
        <v>1591</v>
      </c>
      <c r="C829" s="204" t="s">
        <v>1592</v>
      </c>
      <c r="D829" s="210" t="s">
        <v>859</v>
      </c>
      <c r="E829" s="204" t="s">
        <v>906</v>
      </c>
      <c r="F829" s="204" t="s">
        <v>110</v>
      </c>
      <c r="G829" s="204" t="s">
        <v>1084</v>
      </c>
      <c r="H829" s="204" t="s">
        <v>1593</v>
      </c>
      <c r="I829" s="204" t="s">
        <v>976</v>
      </c>
      <c r="J829" s="204" t="s">
        <v>1174</v>
      </c>
      <c r="K829" s="204" t="s">
        <v>957</v>
      </c>
      <c r="L829" s="204" t="s">
        <v>1594</v>
      </c>
      <c r="M829" s="204" t="s">
        <v>213</v>
      </c>
      <c r="N829" s="204" t="s">
        <v>1595</v>
      </c>
      <c r="O829" s="204" t="s">
        <v>918</v>
      </c>
      <c r="P829" s="204" t="s">
        <v>859</v>
      </c>
      <c r="Q829" s="204" t="s">
        <v>1596</v>
      </c>
      <c r="R829" s="204">
        <v>0</v>
      </c>
      <c r="S829" s="204">
        <v>0</v>
      </c>
      <c r="T829" s="204">
        <v>0</v>
      </c>
      <c r="U829" s="204">
        <v>0</v>
      </c>
      <c r="V829" s="204">
        <v>0</v>
      </c>
      <c r="W829" s="204">
        <v>0</v>
      </c>
      <c r="X829" s="204">
        <v>0</v>
      </c>
      <c r="Y829" s="204">
        <v>0</v>
      </c>
      <c r="Z829" s="204">
        <v>0</v>
      </c>
      <c r="AA829" s="204">
        <v>0</v>
      </c>
      <c r="AB829" s="204">
        <v>0</v>
      </c>
      <c r="AC829" s="204">
        <v>0</v>
      </c>
      <c r="AD829" s="204">
        <v>0</v>
      </c>
      <c r="AE829" s="204">
        <v>0</v>
      </c>
      <c r="AF829" s="204">
        <v>0</v>
      </c>
      <c r="AG829" s="204">
        <v>0</v>
      </c>
      <c r="AH829" s="204">
        <v>0</v>
      </c>
      <c r="AI829" s="204">
        <v>0</v>
      </c>
      <c r="AJ829" s="204" t="s">
        <v>855</v>
      </c>
      <c r="AK829" s="204" t="s">
        <v>1194</v>
      </c>
      <c r="AL829" s="204" t="s">
        <v>213</v>
      </c>
      <c r="AM829" s="204" t="s">
        <v>1597</v>
      </c>
      <c r="AN829" s="204" t="s">
        <v>918</v>
      </c>
      <c r="AO829" s="204" t="s">
        <v>859</v>
      </c>
      <c r="AP829" s="204" t="s">
        <v>1310</v>
      </c>
      <c r="AQ829" s="204"/>
      <c r="AR829" s="204"/>
      <c r="AS829" s="204"/>
      <c r="AT829" s="204"/>
      <c r="AU829" s="204"/>
      <c r="AV829" s="204"/>
      <c r="AW829" s="204"/>
      <c r="AX829" s="204"/>
      <c r="AY829" s="204" t="str">
        <f t="shared" si="193"/>
        <v>OROSPRAY</v>
      </c>
      <c r="AZ829" s="204" t="str">
        <f>IF(COUNTIF(AY:AY,AY829)=1,AY829,IF(AND(COUNTIF(AY:AY,AY829)&gt;1,COUNTIF(AZ$2:AZ828,AY829)&gt;=1),"",AY829))</f>
        <v>OROSPRAY</v>
      </c>
      <c r="BA829" s="204" t="str">
        <v>AMPIDIAR</v>
      </c>
      <c r="BB829" s="204">
        <f>IF(BA829="","",MAX(BB$2:BB828)+1)</f>
        <v>39</v>
      </c>
      <c r="BC829" s="204"/>
      <c r="BD829" s="204"/>
      <c r="BE829" s="204"/>
      <c r="BF829" s="204"/>
      <c r="BG829" s="204"/>
      <c r="BH829" s="204"/>
      <c r="BI829" s="204"/>
      <c r="BJ829" s="204"/>
      <c r="BK829" s="204"/>
      <c r="BL829" s="204"/>
      <c r="BM829" s="204"/>
      <c r="BN829" s="204"/>
      <c r="BO829" s="204"/>
      <c r="BP829" s="204"/>
      <c r="BQ829" s="204"/>
      <c r="BR829" s="204"/>
      <c r="BS829" s="204"/>
      <c r="BT829" s="204"/>
      <c r="BU829" s="104"/>
      <c r="BV829" s="202"/>
      <c r="BX829"/>
      <c r="BY829"/>
      <c r="BZ829"/>
      <c r="CA829"/>
      <c r="CB829"/>
      <c r="CD829"/>
      <c r="CO829" s="202">
        <v>828</v>
      </c>
    </row>
    <row r="830" spans="1:93" x14ac:dyDescent="0.25">
      <c r="A830" s="203" t="s">
        <v>4259</v>
      </c>
      <c r="B830" s="204" t="s">
        <v>4260</v>
      </c>
      <c r="C830" s="204" t="s">
        <v>4261</v>
      </c>
      <c r="D830" s="210" t="s">
        <v>1033</v>
      </c>
      <c r="E830" s="204" t="s">
        <v>924</v>
      </c>
      <c r="F830" s="204" t="s">
        <v>4262</v>
      </c>
      <c r="G830" s="204" t="s">
        <v>1063</v>
      </c>
      <c r="H830" s="204" t="s">
        <v>955</v>
      </c>
      <c r="I830" s="204" t="s">
        <v>976</v>
      </c>
      <c r="J830" s="204" t="s">
        <v>1901</v>
      </c>
      <c r="K830" s="204" t="s">
        <v>1901</v>
      </c>
      <c r="L830" s="204" t="s">
        <v>2713</v>
      </c>
      <c r="M830" s="204" t="s">
        <v>213</v>
      </c>
      <c r="N830" s="204" t="s">
        <v>4263</v>
      </c>
      <c r="O830" s="204" t="s">
        <v>992</v>
      </c>
      <c r="P830" s="204" t="s">
        <v>859</v>
      </c>
      <c r="Q830" s="204" t="s">
        <v>2396</v>
      </c>
      <c r="R830" s="204">
        <v>0</v>
      </c>
      <c r="S830" s="204">
        <v>0</v>
      </c>
      <c r="T830" s="204">
        <v>0</v>
      </c>
      <c r="U830" s="204">
        <v>0</v>
      </c>
      <c r="V830" s="204">
        <v>0</v>
      </c>
      <c r="W830" s="204">
        <v>0</v>
      </c>
      <c r="X830" s="204">
        <v>0</v>
      </c>
      <c r="Y830" s="204">
        <v>0</v>
      </c>
      <c r="Z830" s="204">
        <v>0</v>
      </c>
      <c r="AA830" s="204">
        <v>0</v>
      </c>
      <c r="AB830" s="204">
        <v>0</v>
      </c>
      <c r="AC830" s="204">
        <v>0</v>
      </c>
      <c r="AD830" s="204">
        <v>0</v>
      </c>
      <c r="AE830" s="204">
        <v>0</v>
      </c>
      <c r="AF830" s="204">
        <v>0</v>
      </c>
      <c r="AG830" s="204">
        <v>0</v>
      </c>
      <c r="AH830" s="204">
        <v>0</v>
      </c>
      <c r="AI830" s="204">
        <v>0</v>
      </c>
      <c r="AJ830" s="204"/>
      <c r="AK830" s="204"/>
      <c r="AL830" s="204"/>
      <c r="AM830" s="204"/>
      <c r="AN830" s="204"/>
      <c r="AO830" s="204"/>
      <c r="AP830" s="204"/>
      <c r="AQ830" s="204"/>
      <c r="AR830" s="204"/>
      <c r="AS830" s="204"/>
      <c r="AT830" s="204"/>
      <c r="AU830" s="204"/>
      <c r="AV830" s="204"/>
      <c r="AW830" s="204"/>
      <c r="AX830" s="204"/>
      <c r="AY830" s="204" t="str">
        <f t="shared" si="193"/>
        <v/>
      </c>
      <c r="AZ830" s="204" t="str">
        <f>IF(COUNTIF(AY:AY,AY830)=1,AY830,IF(AND(COUNTIF(AY:AY,AY830)&gt;1,COUNTIF(AZ$2:AZ829,AY830)&gt;=1),"",AY830))</f>
        <v/>
      </c>
      <c r="BA830" s="204" t="str">
        <v>AMPIJECT 10 G</v>
      </c>
      <c r="BB830" s="204">
        <f>IF(BA830="","",MAX(BB$2:BB829)+1)</f>
        <v>40</v>
      </c>
      <c r="BC830" s="204"/>
      <c r="BD830" s="204"/>
      <c r="BE830" s="204"/>
      <c r="BF830" s="204"/>
      <c r="BG830" s="204"/>
      <c r="BH830" s="204"/>
      <c r="BI830" s="204"/>
      <c r="BJ830" s="204"/>
      <c r="BK830" s="204"/>
      <c r="BL830" s="204"/>
      <c r="BM830" s="204"/>
      <c r="BN830" s="204"/>
      <c r="BO830" s="204"/>
      <c r="BP830" s="204"/>
      <c r="BQ830" s="204"/>
      <c r="BR830" s="204"/>
      <c r="BS830" s="204"/>
      <c r="BT830" s="204"/>
      <c r="BU830" s="104"/>
      <c r="BV830" s="202"/>
      <c r="BX830"/>
      <c r="BY830"/>
      <c r="BZ830"/>
      <c r="CA830"/>
      <c r="CB830"/>
      <c r="CD830"/>
      <c r="CO830" s="202">
        <v>829</v>
      </c>
    </row>
    <row r="831" spans="1:93" x14ac:dyDescent="0.25">
      <c r="A831" s="203" t="s">
        <v>4259</v>
      </c>
      <c r="B831" s="204" t="s">
        <v>4264</v>
      </c>
      <c r="C831" s="204" t="s">
        <v>4265</v>
      </c>
      <c r="D831" s="210" t="s">
        <v>1440</v>
      </c>
      <c r="E831" s="204" t="s">
        <v>924</v>
      </c>
      <c r="F831" s="204" t="s">
        <v>4262</v>
      </c>
      <c r="G831" s="204" t="s">
        <v>1063</v>
      </c>
      <c r="H831" s="204" t="s">
        <v>955</v>
      </c>
      <c r="I831" s="204" t="s">
        <v>976</v>
      </c>
      <c r="J831" s="204" t="s">
        <v>1901</v>
      </c>
      <c r="K831" s="204" t="s">
        <v>1901</v>
      </c>
      <c r="L831" s="204" t="s">
        <v>2713</v>
      </c>
      <c r="M831" s="204" t="s">
        <v>213</v>
      </c>
      <c r="N831" s="204" t="s">
        <v>4263</v>
      </c>
      <c r="O831" s="204" t="s">
        <v>992</v>
      </c>
      <c r="P831" s="204" t="s">
        <v>859</v>
      </c>
      <c r="Q831" s="204" t="s">
        <v>4266</v>
      </c>
      <c r="R831" s="204">
        <v>0</v>
      </c>
      <c r="S831" s="204">
        <v>0</v>
      </c>
      <c r="T831" s="204">
        <v>0</v>
      </c>
      <c r="U831" s="204">
        <v>0</v>
      </c>
      <c r="V831" s="204">
        <v>0</v>
      </c>
      <c r="W831" s="204">
        <v>0</v>
      </c>
      <c r="X831" s="204">
        <v>0</v>
      </c>
      <c r="Y831" s="204">
        <v>0</v>
      </c>
      <c r="Z831" s="204">
        <v>0</v>
      </c>
      <c r="AA831" s="204">
        <v>0</v>
      </c>
      <c r="AB831" s="204">
        <v>0</v>
      </c>
      <c r="AC831" s="204">
        <v>0</v>
      </c>
      <c r="AD831" s="204">
        <v>0</v>
      </c>
      <c r="AE831" s="204">
        <v>0</v>
      </c>
      <c r="AF831" s="204">
        <v>0</v>
      </c>
      <c r="AG831" s="204">
        <v>0</v>
      </c>
      <c r="AH831" s="204">
        <v>0</v>
      </c>
      <c r="AI831" s="204">
        <v>0</v>
      </c>
      <c r="AJ831" s="204"/>
      <c r="AK831" s="204"/>
      <c r="AL831" s="204"/>
      <c r="AM831" s="204"/>
      <c r="AN831" s="204"/>
      <c r="AO831" s="204"/>
      <c r="AP831" s="204"/>
      <c r="AQ831" s="204"/>
      <c r="AR831" s="204"/>
      <c r="AS831" s="204"/>
      <c r="AT831" s="204"/>
      <c r="AU831" s="204"/>
      <c r="AV831" s="204"/>
      <c r="AW831" s="204"/>
      <c r="AX831" s="204"/>
      <c r="AY831" s="204" t="str">
        <f t="shared" si="193"/>
        <v/>
      </c>
      <c r="AZ831" s="204" t="str">
        <f>IF(COUNTIF(AY:AY,AY831)=1,AY831,IF(AND(COUNTIF(AY:AY,AY831)&gt;1,COUNTIF(AZ$2:AZ830,AY831)&gt;=1),"",AY831))</f>
        <v/>
      </c>
      <c r="BA831" s="204" t="str">
        <v>AMPIMYCINE DEX</v>
      </c>
      <c r="BB831" s="204">
        <f>IF(BA831="","",MAX(BB$2:BB830)+1)</f>
        <v>41</v>
      </c>
      <c r="BC831" s="204"/>
      <c r="BD831" s="204"/>
      <c r="BE831" s="204"/>
      <c r="BF831" s="204"/>
      <c r="BG831" s="204"/>
      <c r="BH831" s="204"/>
      <c r="BI831" s="204"/>
      <c r="BJ831" s="204"/>
      <c r="BK831" s="204"/>
      <c r="BL831" s="204"/>
      <c r="BM831" s="204"/>
      <c r="BN831" s="204"/>
      <c r="BO831" s="204"/>
      <c r="BP831" s="204"/>
      <c r="BQ831" s="204"/>
      <c r="BR831" s="204"/>
      <c r="BS831" s="204"/>
      <c r="BT831" s="204"/>
      <c r="BU831" s="104"/>
      <c r="BV831" s="202"/>
      <c r="BX831"/>
      <c r="BY831"/>
      <c r="BZ831"/>
      <c r="CA831"/>
      <c r="CB831"/>
      <c r="CD831"/>
      <c r="CO831" s="202">
        <v>830</v>
      </c>
    </row>
    <row r="832" spans="1:93" x14ac:dyDescent="0.25">
      <c r="A832" s="203" t="s">
        <v>3101</v>
      </c>
      <c r="B832" s="204" t="s">
        <v>3102</v>
      </c>
      <c r="C832" s="204" t="s">
        <v>1411</v>
      </c>
      <c r="D832" s="210" t="s">
        <v>1023</v>
      </c>
      <c r="E832" s="204" t="s">
        <v>924</v>
      </c>
      <c r="F832" s="204" t="s">
        <v>474</v>
      </c>
      <c r="G832" s="204" t="s">
        <v>925</v>
      </c>
      <c r="H832" s="204" t="s">
        <v>1842</v>
      </c>
      <c r="I832" s="204" t="s">
        <v>910</v>
      </c>
      <c r="J832" s="204" t="s">
        <v>855</v>
      </c>
      <c r="K832" s="204" t="s">
        <v>855</v>
      </c>
      <c r="L832" s="204" t="s">
        <v>856</v>
      </c>
      <c r="M832" s="204" t="s">
        <v>213</v>
      </c>
      <c r="N832" s="204" t="s">
        <v>1004</v>
      </c>
      <c r="O832" s="204" t="s">
        <v>992</v>
      </c>
      <c r="P832" s="204" t="s">
        <v>859</v>
      </c>
      <c r="Q832" s="204" t="s">
        <v>1054</v>
      </c>
      <c r="R832" s="204">
        <v>20</v>
      </c>
      <c r="S832" s="204">
        <v>5</v>
      </c>
      <c r="T832" s="204">
        <v>0</v>
      </c>
      <c r="U832" s="204">
        <v>0</v>
      </c>
      <c r="V832" s="204">
        <v>0</v>
      </c>
      <c r="W832" s="204">
        <v>0</v>
      </c>
      <c r="X832" s="204">
        <v>0</v>
      </c>
      <c r="Y832" s="204">
        <v>0</v>
      </c>
      <c r="Z832" s="204">
        <v>20</v>
      </c>
      <c r="AA832" s="204">
        <v>5</v>
      </c>
      <c r="AB832" s="204">
        <v>20</v>
      </c>
      <c r="AC832" s="204">
        <v>5</v>
      </c>
      <c r="AD832" s="204">
        <v>20</v>
      </c>
      <c r="AE832" s="204">
        <v>5</v>
      </c>
      <c r="AF832" s="204">
        <v>20</v>
      </c>
      <c r="AG832" s="204">
        <v>5</v>
      </c>
      <c r="AH832" s="204">
        <v>0</v>
      </c>
      <c r="AI832" s="204">
        <v>0</v>
      </c>
      <c r="AJ832" s="204"/>
      <c r="AK832" s="204"/>
      <c r="AL832" s="204"/>
      <c r="AM832" s="204"/>
      <c r="AN832" s="204"/>
      <c r="AO832" s="204"/>
      <c r="AP832" s="204"/>
      <c r="AQ832" s="204"/>
      <c r="AR832" s="204"/>
      <c r="AS832" s="204"/>
      <c r="AT832" s="204"/>
      <c r="AU832" s="204"/>
      <c r="AV832" s="204"/>
      <c r="AW832" s="204"/>
      <c r="AX832" s="204"/>
      <c r="AY832" s="204" t="str">
        <f t="shared" si="193"/>
        <v>OTC 50 FRANVET</v>
      </c>
      <c r="AZ832" s="204" t="str">
        <f>IF(COUNTIF(AY:AY,AY832)=1,AY832,IF(AND(COUNTIF(AY:AY,AY832)&gt;1,COUNTIF(AZ$2:AZ831,AY832)&gt;=1),"",AY832))</f>
        <v>OTC 50 FRANVET</v>
      </c>
      <c r="BA832" s="204" t="str">
        <v>AMPINA</v>
      </c>
      <c r="BB832" s="204">
        <f>IF(BA832="","",MAX(BB$2:BB831)+1)</f>
        <v>42</v>
      </c>
      <c r="BC832" s="204"/>
      <c r="BD832" s="204"/>
      <c r="BE832" s="204"/>
      <c r="BF832" s="204"/>
      <c r="BG832" s="204"/>
      <c r="BH832" s="204"/>
      <c r="BI832" s="204"/>
      <c r="BJ832" s="204"/>
      <c r="BK832" s="204"/>
      <c r="BL832" s="204"/>
      <c r="BM832" s="204"/>
      <c r="BN832" s="204"/>
      <c r="BO832" s="204"/>
      <c r="BP832" s="204"/>
      <c r="BQ832" s="204"/>
      <c r="BR832" s="204"/>
      <c r="BS832" s="204"/>
      <c r="BT832" s="204"/>
      <c r="BU832" s="104"/>
      <c r="BV832" s="202"/>
      <c r="BX832"/>
      <c r="BY832"/>
      <c r="BZ832"/>
      <c r="CA832"/>
      <c r="CB832"/>
      <c r="CD832"/>
      <c r="CO832" s="202">
        <v>831</v>
      </c>
    </row>
    <row r="833" spans="1:93" x14ac:dyDescent="0.25">
      <c r="A833" s="203" t="s">
        <v>3101</v>
      </c>
      <c r="B833" s="204" t="s">
        <v>3103</v>
      </c>
      <c r="C833" s="204" t="s">
        <v>1433</v>
      </c>
      <c r="D833" s="210" t="s">
        <v>1054</v>
      </c>
      <c r="E833" s="204" t="s">
        <v>924</v>
      </c>
      <c r="F833" s="204" t="s">
        <v>474</v>
      </c>
      <c r="G833" s="204" t="s">
        <v>925</v>
      </c>
      <c r="H833" s="204" t="s">
        <v>1842</v>
      </c>
      <c r="I833" s="204" t="s">
        <v>910</v>
      </c>
      <c r="J833" s="204" t="s">
        <v>855</v>
      </c>
      <c r="K833" s="204" t="s">
        <v>855</v>
      </c>
      <c r="L833" s="204" t="s">
        <v>856</v>
      </c>
      <c r="M833" s="204" t="s">
        <v>213</v>
      </c>
      <c r="N833" s="204" t="s">
        <v>1004</v>
      </c>
      <c r="O833" s="204" t="s">
        <v>992</v>
      </c>
      <c r="P833" s="204" t="s">
        <v>859</v>
      </c>
      <c r="Q833" s="204" t="s">
        <v>1065</v>
      </c>
      <c r="R833" s="204">
        <v>20</v>
      </c>
      <c r="S833" s="204">
        <v>5</v>
      </c>
      <c r="T833" s="204">
        <v>0</v>
      </c>
      <c r="U833" s="204">
        <v>0</v>
      </c>
      <c r="V833" s="204">
        <v>0</v>
      </c>
      <c r="W833" s="204">
        <v>0</v>
      </c>
      <c r="X833" s="204">
        <v>0</v>
      </c>
      <c r="Y833" s="204">
        <v>0</v>
      </c>
      <c r="Z833" s="204">
        <v>20</v>
      </c>
      <c r="AA833" s="204">
        <v>5</v>
      </c>
      <c r="AB833" s="204">
        <v>20</v>
      </c>
      <c r="AC833" s="204">
        <v>5</v>
      </c>
      <c r="AD833" s="204">
        <v>20</v>
      </c>
      <c r="AE833" s="204">
        <v>5</v>
      </c>
      <c r="AF833" s="204">
        <v>20</v>
      </c>
      <c r="AG833" s="204">
        <v>5</v>
      </c>
      <c r="AH833" s="204">
        <v>0</v>
      </c>
      <c r="AI833" s="204">
        <v>0</v>
      </c>
      <c r="AJ833" s="204"/>
      <c r="AK833" s="204"/>
      <c r="AL833" s="204"/>
      <c r="AM833" s="204"/>
      <c r="AN833" s="204"/>
      <c r="AO833" s="204"/>
      <c r="AP833" s="204"/>
      <c r="AQ833" s="204"/>
      <c r="AR833" s="204"/>
      <c r="AS833" s="204"/>
      <c r="AT833" s="204"/>
      <c r="AU833" s="204"/>
      <c r="AV833" s="204"/>
      <c r="AW833" s="204"/>
      <c r="AX833" s="204"/>
      <c r="AY833" s="204" t="str">
        <f t="shared" si="193"/>
        <v>OTC 50 FRANVET</v>
      </c>
      <c r="AZ833" s="204" t="str">
        <f>IF(COUNTIF(AY:AY,AY833)=1,AY833,IF(AND(COUNTIF(AY:AY,AY833)&gt;1,COUNTIF(AZ$2:AZ832,AY833)&gt;=1),"",AY833))</f>
        <v/>
      </c>
      <c r="BA833" s="204" t="str">
        <v>AMPISOL</v>
      </c>
      <c r="BB833" s="204">
        <f>IF(BA833="","",MAX(BB$2:BB832)+1)</f>
        <v>43</v>
      </c>
      <c r="BC833" s="204"/>
      <c r="BD833" s="204"/>
      <c r="BE833" s="204"/>
      <c r="BF833" s="204"/>
      <c r="BG833" s="204"/>
      <c r="BH833" s="204"/>
      <c r="BI833" s="204"/>
      <c r="BJ833" s="204"/>
      <c r="BK833" s="204"/>
      <c r="BL833" s="204"/>
      <c r="BM833" s="204"/>
      <c r="BN833" s="204"/>
      <c r="BO833" s="204"/>
      <c r="BP833" s="204"/>
      <c r="BQ833" s="204"/>
      <c r="BR833" s="204"/>
      <c r="BS833" s="204"/>
      <c r="BT833" s="204"/>
      <c r="BU833" s="104"/>
      <c r="BV833" s="202"/>
      <c r="BX833"/>
      <c r="BY833"/>
      <c r="BZ833"/>
      <c r="CA833"/>
      <c r="CB833"/>
      <c r="CD833"/>
      <c r="CO833" s="202">
        <v>832</v>
      </c>
    </row>
    <row r="834" spans="1:93" x14ac:dyDescent="0.25">
      <c r="A834" s="203" t="s">
        <v>3101</v>
      </c>
      <c r="B834" s="204" t="s">
        <v>3104</v>
      </c>
      <c r="C834" s="204" t="s">
        <v>989</v>
      </c>
      <c r="D834" s="210" t="s">
        <v>923</v>
      </c>
      <c r="E834" s="204" t="s">
        <v>924</v>
      </c>
      <c r="F834" s="204" t="s">
        <v>474</v>
      </c>
      <c r="G834" s="204" t="s">
        <v>925</v>
      </c>
      <c r="H834" s="204" t="s">
        <v>1842</v>
      </c>
      <c r="I834" s="204" t="s">
        <v>910</v>
      </c>
      <c r="J834" s="204" t="s">
        <v>855</v>
      </c>
      <c r="K834" s="204" t="s">
        <v>855</v>
      </c>
      <c r="L834" s="204" t="s">
        <v>856</v>
      </c>
      <c r="M834" s="204" t="s">
        <v>213</v>
      </c>
      <c r="N834" s="204" t="s">
        <v>1004</v>
      </c>
      <c r="O834" s="204" t="s">
        <v>992</v>
      </c>
      <c r="P834" s="204" t="s">
        <v>859</v>
      </c>
      <c r="Q834" s="204" t="s">
        <v>1004</v>
      </c>
      <c r="R834" s="204">
        <v>20</v>
      </c>
      <c r="S834" s="204">
        <v>5</v>
      </c>
      <c r="T834" s="204">
        <v>0</v>
      </c>
      <c r="U834" s="204">
        <v>0</v>
      </c>
      <c r="V834" s="204">
        <v>0</v>
      </c>
      <c r="W834" s="204">
        <v>0</v>
      </c>
      <c r="X834" s="204">
        <v>0</v>
      </c>
      <c r="Y834" s="204">
        <v>0</v>
      </c>
      <c r="Z834" s="204">
        <v>20</v>
      </c>
      <c r="AA834" s="204">
        <v>5</v>
      </c>
      <c r="AB834" s="204">
        <v>20</v>
      </c>
      <c r="AC834" s="204">
        <v>5</v>
      </c>
      <c r="AD834" s="204">
        <v>20</v>
      </c>
      <c r="AE834" s="204">
        <v>5</v>
      </c>
      <c r="AF834" s="204">
        <v>20</v>
      </c>
      <c r="AG834" s="204">
        <v>5</v>
      </c>
      <c r="AH834" s="204">
        <v>0</v>
      </c>
      <c r="AI834" s="204">
        <v>0</v>
      </c>
      <c r="AJ834" s="204"/>
      <c r="AK834" s="204"/>
      <c r="AL834" s="204"/>
      <c r="AM834" s="204"/>
      <c r="AN834" s="204"/>
      <c r="AO834" s="204"/>
      <c r="AP834" s="204"/>
      <c r="AQ834" s="204"/>
      <c r="AR834" s="204"/>
      <c r="AS834" s="204"/>
      <c r="AT834" s="204"/>
      <c r="AU834" s="204"/>
      <c r="AV834" s="204"/>
      <c r="AW834" s="204"/>
      <c r="AX834" s="204"/>
      <c r="AY834" s="204" t="str">
        <f t="shared" si="193"/>
        <v>OTC 50 FRANVET</v>
      </c>
      <c r="AZ834" s="204" t="str">
        <f>IF(COUNTIF(AY:AY,AY834)=1,AY834,IF(AND(COUNTIF(AY:AY,AY834)&gt;1,COUNTIF(AZ$2:AZ833,AY834)&gt;=1),"",AY834))</f>
        <v/>
      </c>
      <c r="BA834" s="204" t="str">
        <v>ANIMEDAZON SPRAY</v>
      </c>
      <c r="BB834" s="204">
        <f>IF(BA834="","",MAX(BB$2:BB833)+1)</f>
        <v>44</v>
      </c>
      <c r="BC834" s="204"/>
      <c r="BD834" s="204"/>
      <c r="BE834" s="204"/>
      <c r="BF834" s="204"/>
      <c r="BG834" s="204"/>
      <c r="BH834" s="204"/>
      <c r="BI834" s="204"/>
      <c r="BJ834" s="204"/>
      <c r="BK834" s="204"/>
      <c r="BL834" s="204"/>
      <c r="BM834" s="204"/>
      <c r="BN834" s="204"/>
      <c r="BO834" s="204"/>
      <c r="BP834" s="204"/>
      <c r="BQ834" s="204"/>
      <c r="BR834" s="204"/>
      <c r="BS834" s="204"/>
      <c r="BT834" s="204"/>
      <c r="BU834" s="104"/>
      <c r="BV834" s="202"/>
      <c r="BX834"/>
      <c r="BY834"/>
      <c r="BZ834"/>
      <c r="CA834"/>
      <c r="CB834"/>
      <c r="CD834"/>
      <c r="CO834" s="202">
        <v>833</v>
      </c>
    </row>
    <row r="835" spans="1:93" x14ac:dyDescent="0.25">
      <c r="A835" s="203" t="s">
        <v>3101</v>
      </c>
      <c r="B835" s="204" t="s">
        <v>3105</v>
      </c>
      <c r="C835" s="204" t="s">
        <v>2527</v>
      </c>
      <c r="D835" s="210" t="s">
        <v>1054</v>
      </c>
      <c r="E835" s="204" t="s">
        <v>924</v>
      </c>
      <c r="F835" s="204" t="s">
        <v>474</v>
      </c>
      <c r="G835" s="204" t="s">
        <v>925</v>
      </c>
      <c r="H835" s="204" t="s">
        <v>1842</v>
      </c>
      <c r="I835" s="204" t="s">
        <v>910</v>
      </c>
      <c r="J835" s="204" t="s">
        <v>855</v>
      </c>
      <c r="K835" s="204" t="s">
        <v>855</v>
      </c>
      <c r="L835" s="204" t="s">
        <v>856</v>
      </c>
      <c r="M835" s="204" t="s">
        <v>213</v>
      </c>
      <c r="N835" s="204" t="s">
        <v>1004</v>
      </c>
      <c r="O835" s="204" t="s">
        <v>992</v>
      </c>
      <c r="P835" s="204" t="s">
        <v>859</v>
      </c>
      <c r="Q835" s="204" t="s">
        <v>1065</v>
      </c>
      <c r="R835" s="204">
        <v>20</v>
      </c>
      <c r="S835" s="204">
        <v>5</v>
      </c>
      <c r="T835" s="204">
        <v>0</v>
      </c>
      <c r="U835" s="204">
        <v>0</v>
      </c>
      <c r="V835" s="204">
        <v>0</v>
      </c>
      <c r="W835" s="204">
        <v>0</v>
      </c>
      <c r="X835" s="204">
        <v>0</v>
      </c>
      <c r="Y835" s="204">
        <v>0</v>
      </c>
      <c r="Z835" s="204">
        <v>20</v>
      </c>
      <c r="AA835" s="204">
        <v>5</v>
      </c>
      <c r="AB835" s="204">
        <v>20</v>
      </c>
      <c r="AC835" s="204">
        <v>5</v>
      </c>
      <c r="AD835" s="204">
        <v>20</v>
      </c>
      <c r="AE835" s="204">
        <v>5</v>
      </c>
      <c r="AF835" s="204">
        <v>20</v>
      </c>
      <c r="AG835" s="204">
        <v>5</v>
      </c>
      <c r="AH835" s="204">
        <v>0</v>
      </c>
      <c r="AI835" s="204">
        <v>0</v>
      </c>
      <c r="AJ835" s="204"/>
      <c r="AK835" s="204"/>
      <c r="AL835" s="204"/>
      <c r="AM835" s="204"/>
      <c r="AN835" s="204"/>
      <c r="AO835" s="204"/>
      <c r="AP835" s="204"/>
      <c r="AQ835" s="204"/>
      <c r="AR835" s="204"/>
      <c r="AS835" s="204"/>
      <c r="AT835" s="204"/>
      <c r="AU835" s="204"/>
      <c r="AV835" s="204"/>
      <c r="AW835" s="204"/>
      <c r="AX835" s="204"/>
      <c r="AY835" s="204" t="str">
        <f t="shared" si="193"/>
        <v>OTC 50 FRANVET</v>
      </c>
      <c r="AZ835" s="204" t="str">
        <f>IF(COUNTIF(AY:AY,AY835)=1,AY835,IF(AND(COUNTIF(AY:AY,AY835)&gt;1,COUNTIF(AZ$2:AZ834,AY835)&gt;=1),"",AY835))</f>
        <v/>
      </c>
      <c r="BA835" s="204" t="str">
        <v>ANTI CORYZA MOUREAU</v>
      </c>
      <c r="BB835" s="204">
        <f>IF(BA835="","",MAX(BB$2:BB834)+1)</f>
        <v>45</v>
      </c>
      <c r="BC835" s="204"/>
      <c r="BD835" s="204"/>
      <c r="BE835" s="204"/>
      <c r="BF835" s="204"/>
      <c r="BG835" s="204"/>
      <c r="BH835" s="204"/>
      <c r="BI835" s="204"/>
      <c r="BJ835" s="204"/>
      <c r="BK835" s="204"/>
      <c r="BL835" s="204"/>
      <c r="BM835" s="204"/>
      <c r="BN835" s="204"/>
      <c r="BO835" s="204"/>
      <c r="BP835" s="204"/>
      <c r="BQ835" s="204"/>
      <c r="BR835" s="204"/>
      <c r="BS835" s="204"/>
      <c r="BT835" s="204"/>
      <c r="BU835" s="104"/>
      <c r="BV835" s="202"/>
      <c r="BX835"/>
      <c r="BY835"/>
      <c r="BZ835"/>
      <c r="CA835"/>
      <c r="CB835"/>
      <c r="CD835"/>
      <c r="CO835" s="202">
        <v>834</v>
      </c>
    </row>
    <row r="836" spans="1:93" x14ac:dyDescent="0.25">
      <c r="A836" s="203" t="s">
        <v>2917</v>
      </c>
      <c r="B836" s="204" t="s">
        <v>2918</v>
      </c>
      <c r="C836" s="204" t="s">
        <v>2919</v>
      </c>
      <c r="D836" s="210" t="s">
        <v>2920</v>
      </c>
      <c r="E836" s="204" t="s">
        <v>852</v>
      </c>
      <c r="F836" s="204" t="s">
        <v>2921</v>
      </c>
      <c r="G836" s="204" t="s">
        <v>1063</v>
      </c>
      <c r="H836" s="204" t="s">
        <v>955</v>
      </c>
      <c r="I836" s="204" t="s">
        <v>976</v>
      </c>
      <c r="J836" s="204" t="s">
        <v>871</v>
      </c>
      <c r="K836" s="204" t="s">
        <v>871</v>
      </c>
      <c r="L836" s="204" t="s">
        <v>2210</v>
      </c>
      <c r="M836" s="204" t="s">
        <v>213</v>
      </c>
      <c r="N836" s="204" t="s">
        <v>2922</v>
      </c>
      <c r="O836" s="204" t="s">
        <v>894</v>
      </c>
      <c r="P836" s="204" t="s">
        <v>2211</v>
      </c>
      <c r="Q836" s="204" t="s">
        <v>2923</v>
      </c>
      <c r="R836" s="204">
        <v>0</v>
      </c>
      <c r="S836" s="204">
        <v>0</v>
      </c>
      <c r="T836" s="204">
        <v>0</v>
      </c>
      <c r="U836" s="204">
        <v>0</v>
      </c>
      <c r="V836" s="204">
        <v>0</v>
      </c>
      <c r="W836" s="204">
        <v>0</v>
      </c>
      <c r="X836" s="204">
        <v>0</v>
      </c>
      <c r="Y836" s="204">
        <v>0</v>
      </c>
      <c r="Z836" s="204">
        <v>0</v>
      </c>
      <c r="AA836" s="204">
        <v>0</v>
      </c>
      <c r="AB836" s="204">
        <v>0</v>
      </c>
      <c r="AC836" s="204">
        <v>0</v>
      </c>
      <c r="AD836" s="204">
        <v>0</v>
      </c>
      <c r="AE836" s="204">
        <v>0</v>
      </c>
      <c r="AF836" s="204">
        <v>0</v>
      </c>
      <c r="AG836" s="204">
        <v>0</v>
      </c>
      <c r="AH836" s="204">
        <v>0</v>
      </c>
      <c r="AI836" s="204">
        <v>0</v>
      </c>
      <c r="AJ836" s="204"/>
      <c r="AK836" s="204"/>
      <c r="AL836" s="204"/>
      <c r="AM836" s="204"/>
      <c r="AN836" s="204"/>
      <c r="AO836" s="204"/>
      <c r="AP836" s="204"/>
      <c r="AQ836" s="204"/>
      <c r="AR836" s="204"/>
      <c r="AS836" s="204"/>
      <c r="AT836" s="204"/>
      <c r="AU836" s="204"/>
      <c r="AV836" s="204"/>
      <c r="AW836" s="204"/>
      <c r="AX836" s="204"/>
      <c r="AY836" s="204" t="str">
        <f t="shared" ref="AY836:AY899" si="194">IF(INDEX(CL$3:CM$174,MATCH(H836,CL$3:CL$174,0),2)="x",F836,"")</f>
        <v/>
      </c>
      <c r="AZ836" s="204" t="str">
        <f>IF(COUNTIF(AY:AY,AY836)=1,AY836,IF(AND(COUNTIF(AY:AY,AY836)&gt;1,COUNTIF(AZ$2:AZ835,AY836)&gt;=1),"",AY836))</f>
        <v/>
      </c>
      <c r="BA836" s="204" t="str">
        <v>APRALAN APRAMYCINE 20-SJ PORC-LAPIN</v>
      </c>
      <c r="BB836" s="204">
        <f>IF(BA836="","",MAX(BB$2:BB835)+1)</f>
        <v>46</v>
      </c>
      <c r="BC836" s="204"/>
      <c r="BD836" s="204"/>
      <c r="BE836" s="204"/>
      <c r="BF836" s="204"/>
      <c r="BG836" s="204"/>
      <c r="BH836" s="204"/>
      <c r="BI836" s="204"/>
      <c r="BJ836" s="204"/>
      <c r="BK836" s="204"/>
      <c r="BL836" s="204"/>
      <c r="BM836" s="204"/>
      <c r="BN836" s="204"/>
      <c r="BO836" s="204"/>
      <c r="BP836" s="204"/>
      <c r="BQ836" s="204"/>
      <c r="BR836" s="204"/>
      <c r="BS836" s="204"/>
      <c r="BT836" s="204"/>
      <c r="BU836" s="104"/>
      <c r="BV836" s="202"/>
      <c r="BX836"/>
      <c r="BY836"/>
      <c r="BZ836"/>
      <c r="CA836"/>
      <c r="CB836"/>
      <c r="CD836"/>
      <c r="CO836" s="202">
        <v>835</v>
      </c>
    </row>
    <row r="837" spans="1:93" x14ac:dyDescent="0.25">
      <c r="A837" s="203" t="s">
        <v>2917</v>
      </c>
      <c r="B837" s="204" t="s">
        <v>2924</v>
      </c>
      <c r="C837" s="204" t="s">
        <v>2925</v>
      </c>
      <c r="D837" s="210" t="s">
        <v>2926</v>
      </c>
      <c r="E837" s="204" t="s">
        <v>852</v>
      </c>
      <c r="F837" s="204" t="s">
        <v>2921</v>
      </c>
      <c r="G837" s="204" t="s">
        <v>1063</v>
      </c>
      <c r="H837" s="204" t="s">
        <v>955</v>
      </c>
      <c r="I837" s="204" t="s">
        <v>976</v>
      </c>
      <c r="J837" s="204" t="s">
        <v>871</v>
      </c>
      <c r="K837" s="204" t="s">
        <v>871</v>
      </c>
      <c r="L837" s="204" t="s">
        <v>2210</v>
      </c>
      <c r="M837" s="204" t="s">
        <v>213</v>
      </c>
      <c r="N837" s="204" t="s">
        <v>2922</v>
      </c>
      <c r="O837" s="204" t="s">
        <v>894</v>
      </c>
      <c r="P837" s="204" t="s">
        <v>2211</v>
      </c>
      <c r="Q837" s="204" t="s">
        <v>1074</v>
      </c>
      <c r="R837" s="204">
        <v>0</v>
      </c>
      <c r="S837" s="204">
        <v>0</v>
      </c>
      <c r="T837" s="204">
        <v>0</v>
      </c>
      <c r="U837" s="204">
        <v>0</v>
      </c>
      <c r="V837" s="204">
        <v>0</v>
      </c>
      <c r="W837" s="204">
        <v>0</v>
      </c>
      <c r="X837" s="204">
        <v>0</v>
      </c>
      <c r="Y837" s="204">
        <v>0</v>
      </c>
      <c r="Z837" s="204">
        <v>0</v>
      </c>
      <c r="AA837" s="204">
        <v>0</v>
      </c>
      <c r="AB837" s="204">
        <v>0</v>
      </c>
      <c r="AC837" s="204">
        <v>0</v>
      </c>
      <c r="AD837" s="204">
        <v>0</v>
      </c>
      <c r="AE837" s="204">
        <v>0</v>
      </c>
      <c r="AF837" s="204">
        <v>0</v>
      </c>
      <c r="AG837" s="204">
        <v>0</v>
      </c>
      <c r="AH837" s="204">
        <v>0</v>
      </c>
      <c r="AI837" s="204">
        <v>0</v>
      </c>
      <c r="AJ837" s="204"/>
      <c r="AK837" s="204"/>
      <c r="AL837" s="204"/>
      <c r="AM837" s="204"/>
      <c r="AN837" s="204"/>
      <c r="AO837" s="204"/>
      <c r="AP837" s="204"/>
      <c r="AQ837" s="204"/>
      <c r="AR837" s="204"/>
      <c r="AS837" s="204"/>
      <c r="AT837" s="204"/>
      <c r="AU837" s="204"/>
      <c r="AV837" s="204"/>
      <c r="AW837" s="204"/>
      <c r="AX837" s="204"/>
      <c r="AY837" s="204" t="str">
        <f t="shared" si="194"/>
        <v/>
      </c>
      <c r="AZ837" s="204" t="str">
        <f>IF(COUNTIF(AY:AY,AY837)=1,AY837,IF(AND(COUNTIF(AY:AY,AY837)&gt;1,COUNTIF(AZ$2:AZ836,AY837)&gt;=1),"",AY837))</f>
        <v/>
      </c>
      <c r="BA837" s="204" t="str">
        <v>APRALAN BUVABLE POUDRE POUR ADMINISTRATION DANS L’EAU DE BOISSON/LAIT DE REMPLACEMENT POUR PORCS, VEAUX, POULETS ET LAPINS</v>
      </c>
      <c r="BB837" s="204">
        <f>IF(BA837="","",MAX(BB$2:BB836)+1)</f>
        <v>47</v>
      </c>
      <c r="BC837" s="204"/>
      <c r="BD837" s="204"/>
      <c r="BE837" s="204"/>
      <c r="BF837" s="204"/>
      <c r="BG837" s="204"/>
      <c r="BH837" s="204"/>
      <c r="BI837" s="204"/>
      <c r="BJ837" s="204"/>
      <c r="BK837" s="204"/>
      <c r="BL837" s="204"/>
      <c r="BM837" s="204"/>
      <c r="BN837" s="204"/>
      <c r="BO837" s="204"/>
      <c r="BP837" s="204"/>
      <c r="BQ837" s="204"/>
      <c r="BR837" s="204"/>
      <c r="BS837" s="204"/>
      <c r="BT837" s="204"/>
      <c r="BU837" s="104"/>
      <c r="BV837" s="202"/>
      <c r="BX837"/>
      <c r="BY837"/>
      <c r="BZ837"/>
      <c r="CA837"/>
      <c r="CB837"/>
      <c r="CD837"/>
      <c r="CO837" s="202">
        <v>836</v>
      </c>
    </row>
    <row r="838" spans="1:93" x14ac:dyDescent="0.25">
      <c r="A838" s="203" t="s">
        <v>1689</v>
      </c>
      <c r="B838" s="204" t="s">
        <v>1690</v>
      </c>
      <c r="C838" s="204" t="s">
        <v>1433</v>
      </c>
      <c r="D838" s="210" t="s">
        <v>1054</v>
      </c>
      <c r="E838" s="204" t="s">
        <v>924</v>
      </c>
      <c r="F838" s="204" t="s">
        <v>112</v>
      </c>
      <c r="G838" s="204" t="s">
        <v>925</v>
      </c>
      <c r="H838" s="204" t="s">
        <v>1691</v>
      </c>
      <c r="I838" s="204" t="s">
        <v>910</v>
      </c>
      <c r="J838" s="204" t="s">
        <v>1692</v>
      </c>
      <c r="K838" s="204" t="s">
        <v>1692</v>
      </c>
      <c r="L838" s="204" t="s">
        <v>1693</v>
      </c>
      <c r="M838" s="204" t="s">
        <v>213</v>
      </c>
      <c r="N838" s="204" t="s">
        <v>868</v>
      </c>
      <c r="O838" s="204" t="s">
        <v>992</v>
      </c>
      <c r="P838" s="204" t="s">
        <v>859</v>
      </c>
      <c r="Q838" s="204" t="s">
        <v>863</v>
      </c>
      <c r="R838" s="204">
        <v>20</v>
      </c>
      <c r="S838" s="204">
        <v>5</v>
      </c>
      <c r="T838" s="204">
        <v>0</v>
      </c>
      <c r="U838" s="204">
        <v>0</v>
      </c>
      <c r="V838" s="204">
        <v>0</v>
      </c>
      <c r="W838" s="204">
        <v>0</v>
      </c>
      <c r="X838" s="204">
        <v>0</v>
      </c>
      <c r="Y838" s="204">
        <v>0</v>
      </c>
      <c r="Z838" s="204">
        <v>0</v>
      </c>
      <c r="AA838" s="204">
        <v>0</v>
      </c>
      <c r="AB838" s="204">
        <v>0</v>
      </c>
      <c r="AC838" s="204">
        <v>0</v>
      </c>
      <c r="AD838" s="204">
        <v>20</v>
      </c>
      <c r="AE838" s="204">
        <v>5</v>
      </c>
      <c r="AF838" s="204">
        <v>0</v>
      </c>
      <c r="AG838" s="204">
        <v>0</v>
      </c>
      <c r="AH838" s="204">
        <v>0</v>
      </c>
      <c r="AI838" s="204">
        <v>0</v>
      </c>
      <c r="AJ838" s="204"/>
      <c r="AK838" s="204"/>
      <c r="AL838" s="204"/>
      <c r="AM838" s="204"/>
      <c r="AN838" s="204"/>
      <c r="AO838" s="204"/>
      <c r="AP838" s="204"/>
      <c r="AQ838" s="204"/>
      <c r="AR838" s="204"/>
      <c r="AS838" s="204"/>
      <c r="AT838" s="204"/>
      <c r="AU838" s="204"/>
      <c r="AV838" s="204"/>
      <c r="AW838" s="204"/>
      <c r="AX838" s="204"/>
      <c r="AY838" s="204" t="str">
        <f t="shared" si="194"/>
        <v>OXOMID</v>
      </c>
      <c r="AZ838" s="204" t="str">
        <f>IF(COUNTIF(AY:AY,AY838)=1,AY838,IF(AND(COUNTIF(AY:AY,AY838)&gt;1,COUNTIF(AZ$2:AZ837,AY838)&gt;=1),"",AY838))</f>
        <v>OXOMID</v>
      </c>
      <c r="BA838" s="204" t="str">
        <v>APRAVET 100 000 UI/G PREMELANGE MEDICAMENTEUX POUR PORCS ET LAPINS</v>
      </c>
      <c r="BB838" s="204">
        <f>IF(BA838="","",MAX(BB$2:BB837)+1)</f>
        <v>48</v>
      </c>
      <c r="BC838" s="204"/>
      <c r="BD838" s="204"/>
      <c r="BE838" s="204"/>
      <c r="BF838" s="204"/>
      <c r="BG838" s="204"/>
      <c r="BH838" s="204"/>
      <c r="BI838" s="204"/>
      <c r="BJ838" s="204"/>
      <c r="BK838" s="204"/>
      <c r="BL838" s="204"/>
      <c r="BM838" s="204"/>
      <c r="BN838" s="204"/>
      <c r="BO838" s="204"/>
      <c r="BP838" s="204"/>
      <c r="BQ838" s="204"/>
      <c r="BR838" s="204"/>
      <c r="BS838" s="204"/>
      <c r="BT838" s="204"/>
      <c r="BU838" s="104"/>
      <c r="BV838" s="202"/>
      <c r="BX838"/>
      <c r="BY838"/>
      <c r="BZ838"/>
      <c r="CA838"/>
      <c r="CB838"/>
      <c r="CD838"/>
      <c r="CO838" s="202">
        <v>837</v>
      </c>
    </row>
    <row r="839" spans="1:93" x14ac:dyDescent="0.25">
      <c r="A839" s="203" t="s">
        <v>2524</v>
      </c>
      <c r="B839" s="204" t="s">
        <v>2525</v>
      </c>
      <c r="C839" s="204" t="s">
        <v>922</v>
      </c>
      <c r="D839" s="210" t="s">
        <v>923</v>
      </c>
      <c r="E839" s="204" t="s">
        <v>924</v>
      </c>
      <c r="F839" s="204" t="s">
        <v>475</v>
      </c>
      <c r="G839" s="204" t="s">
        <v>925</v>
      </c>
      <c r="H839" s="204" t="s">
        <v>1268</v>
      </c>
      <c r="I839" s="204" t="s">
        <v>910</v>
      </c>
      <c r="J839" s="204" t="s">
        <v>1692</v>
      </c>
      <c r="K839" s="204" t="s">
        <v>1692</v>
      </c>
      <c r="L839" s="204" t="s">
        <v>1693</v>
      </c>
      <c r="M839" s="204" t="s">
        <v>213</v>
      </c>
      <c r="N839" s="204" t="s">
        <v>959</v>
      </c>
      <c r="O839" s="204" t="s">
        <v>992</v>
      </c>
      <c r="P839" s="204" t="s">
        <v>859</v>
      </c>
      <c r="Q839" s="204" t="s">
        <v>959</v>
      </c>
      <c r="R839" s="204">
        <v>20</v>
      </c>
      <c r="S839" s="204">
        <v>5</v>
      </c>
      <c r="T839" s="204">
        <v>0</v>
      </c>
      <c r="U839" s="204">
        <v>0</v>
      </c>
      <c r="V839" s="204">
        <v>0</v>
      </c>
      <c r="W839" s="204">
        <v>0</v>
      </c>
      <c r="X839" s="204">
        <v>0</v>
      </c>
      <c r="Y839" s="204">
        <v>0</v>
      </c>
      <c r="Z839" s="204">
        <v>0</v>
      </c>
      <c r="AA839" s="204">
        <v>0</v>
      </c>
      <c r="AB839" s="204">
        <v>0</v>
      </c>
      <c r="AC839" s="204">
        <v>0</v>
      </c>
      <c r="AD839" s="204">
        <v>20</v>
      </c>
      <c r="AE839" s="204">
        <v>5</v>
      </c>
      <c r="AF839" s="204">
        <v>20</v>
      </c>
      <c r="AG839" s="204">
        <v>5</v>
      </c>
      <c r="AH839" s="204">
        <v>0</v>
      </c>
      <c r="AI839" s="204">
        <v>0</v>
      </c>
      <c r="AJ839" s="204"/>
      <c r="AK839" s="204"/>
      <c r="AL839" s="204"/>
      <c r="AM839" s="204"/>
      <c r="AN839" s="204"/>
      <c r="AO839" s="204"/>
      <c r="AP839" s="204"/>
      <c r="AQ839" s="204"/>
      <c r="AR839" s="204"/>
      <c r="AS839" s="204"/>
      <c r="AT839" s="204"/>
      <c r="AU839" s="204"/>
      <c r="AV839" s="204"/>
      <c r="AW839" s="204"/>
      <c r="AX839" s="204"/>
      <c r="AY839" s="204" t="str">
        <f t="shared" si="194"/>
        <v>OXOMID 20</v>
      </c>
      <c r="AZ839" s="204" t="str">
        <f>IF(COUNTIF(AY:AY,AY839)=1,AY839,IF(AND(COUNTIF(AY:AY,AY839)&gt;1,COUNTIF(AZ$2:AZ838,AY839)&gt;=1),"",AY839))</f>
        <v>OXOMID 20</v>
      </c>
      <c r="BA839" s="204" t="str">
        <v>APRAVET 552 UI / MG, POUDRE POUR ADMINISTRATION DANS L'EAU DE BOISSON / LE LAIT POUR PORCINS, VEAUX, POULETS ET LAPINS</v>
      </c>
      <c r="BB839" s="204">
        <f>IF(BA839="","",MAX(BB$2:BB838)+1)</f>
        <v>49</v>
      </c>
      <c r="BC839" s="204"/>
      <c r="BD839" s="204"/>
      <c r="BE839" s="204"/>
      <c r="BF839" s="204"/>
      <c r="BG839" s="204"/>
      <c r="BH839" s="204"/>
      <c r="BI839" s="204"/>
      <c r="BJ839" s="204"/>
      <c r="BK839" s="204"/>
      <c r="BL839" s="204"/>
      <c r="BM839" s="204"/>
      <c r="BN839" s="204"/>
      <c r="BO839" s="204"/>
      <c r="BP839" s="204"/>
      <c r="BQ839" s="204"/>
      <c r="BR839" s="204"/>
      <c r="BS839" s="204"/>
      <c r="BT839" s="204"/>
      <c r="BU839" s="104"/>
      <c r="BV839" s="202"/>
      <c r="BX839"/>
      <c r="BY839"/>
      <c r="BZ839"/>
      <c r="CA839"/>
      <c r="CB839"/>
      <c r="CD839"/>
      <c r="CO839" s="202">
        <v>838</v>
      </c>
    </row>
    <row r="840" spans="1:93" x14ac:dyDescent="0.25">
      <c r="A840" s="203" t="s">
        <v>2524</v>
      </c>
      <c r="B840" s="204" t="s">
        <v>2526</v>
      </c>
      <c r="C840" s="204" t="s">
        <v>2527</v>
      </c>
      <c r="D840" s="210" t="s">
        <v>1054</v>
      </c>
      <c r="E840" s="204" t="s">
        <v>924</v>
      </c>
      <c r="F840" s="204" t="s">
        <v>475</v>
      </c>
      <c r="G840" s="204" t="s">
        <v>925</v>
      </c>
      <c r="H840" s="204" t="s">
        <v>1268</v>
      </c>
      <c r="I840" s="204" t="s">
        <v>910</v>
      </c>
      <c r="J840" s="204" t="s">
        <v>1692</v>
      </c>
      <c r="K840" s="204" t="s">
        <v>1692</v>
      </c>
      <c r="L840" s="204" t="s">
        <v>1693</v>
      </c>
      <c r="M840" s="204" t="s">
        <v>213</v>
      </c>
      <c r="N840" s="204" t="s">
        <v>959</v>
      </c>
      <c r="O840" s="204" t="s">
        <v>992</v>
      </c>
      <c r="P840" s="204" t="s">
        <v>859</v>
      </c>
      <c r="Q840" s="204" t="s">
        <v>923</v>
      </c>
      <c r="R840" s="204">
        <v>20</v>
      </c>
      <c r="S840" s="204">
        <v>5</v>
      </c>
      <c r="T840" s="204">
        <v>0</v>
      </c>
      <c r="U840" s="204">
        <v>0</v>
      </c>
      <c r="V840" s="204">
        <v>0</v>
      </c>
      <c r="W840" s="204">
        <v>0</v>
      </c>
      <c r="X840" s="204">
        <v>0</v>
      </c>
      <c r="Y840" s="204">
        <v>0</v>
      </c>
      <c r="Z840" s="204">
        <v>0</v>
      </c>
      <c r="AA840" s="204">
        <v>0</v>
      </c>
      <c r="AB840" s="204">
        <v>0</v>
      </c>
      <c r="AC840" s="204">
        <v>0</v>
      </c>
      <c r="AD840" s="204">
        <v>20</v>
      </c>
      <c r="AE840" s="204">
        <v>5</v>
      </c>
      <c r="AF840" s="204">
        <v>20</v>
      </c>
      <c r="AG840" s="204">
        <v>5</v>
      </c>
      <c r="AH840" s="204">
        <v>0</v>
      </c>
      <c r="AI840" s="204">
        <v>0</v>
      </c>
      <c r="AJ840" s="204"/>
      <c r="AK840" s="204"/>
      <c r="AL840" s="204"/>
      <c r="AM840" s="204"/>
      <c r="AN840" s="204"/>
      <c r="AO840" s="204"/>
      <c r="AP840" s="204"/>
      <c r="AQ840" s="204"/>
      <c r="AR840" s="204"/>
      <c r="AS840" s="204"/>
      <c r="AT840" s="204"/>
      <c r="AU840" s="204"/>
      <c r="AV840" s="204"/>
      <c r="AW840" s="204"/>
      <c r="AX840" s="204"/>
      <c r="AY840" s="204" t="str">
        <f t="shared" si="194"/>
        <v>OXOMID 20</v>
      </c>
      <c r="AZ840" s="204" t="str">
        <f>IF(COUNTIF(AY:AY,AY840)=1,AY840,IF(AND(COUNTIF(AY:AY,AY840)&gt;1,COUNTIF(AZ$2:AZ839,AY840)&gt;=1),"",AY840))</f>
        <v/>
      </c>
      <c r="BA840" s="204" t="str">
        <v>AQUAFLOR 500 MG/G PREMELANGE MEDICAMENTEUX POUR TRUITES ARC-EN-CIEL</v>
      </c>
      <c r="BB840" s="204">
        <f>IF(BA840="","",MAX(BB$2:BB839)+1)</f>
        <v>50</v>
      </c>
      <c r="BC840" s="204"/>
      <c r="BD840" s="204"/>
      <c r="BE840" s="204"/>
      <c r="BF840" s="204"/>
      <c r="BG840" s="204"/>
      <c r="BH840" s="204"/>
      <c r="BI840" s="204"/>
      <c r="BJ840" s="204"/>
      <c r="BK840" s="204"/>
      <c r="BL840" s="204"/>
      <c r="BM840" s="204"/>
      <c r="BN840" s="204"/>
      <c r="BO840" s="204"/>
      <c r="BP840" s="204"/>
      <c r="BQ840" s="204"/>
      <c r="BR840" s="204"/>
      <c r="BS840" s="204"/>
      <c r="BT840" s="204"/>
      <c r="BU840" s="104"/>
      <c r="BV840" s="202"/>
      <c r="BX840"/>
      <c r="BY840"/>
      <c r="BZ840"/>
      <c r="CA840"/>
      <c r="CB840"/>
      <c r="CD840"/>
      <c r="CO840" s="202">
        <v>839</v>
      </c>
    </row>
    <row r="841" spans="1:93" x14ac:dyDescent="0.25">
      <c r="A841" s="203" t="s">
        <v>2530</v>
      </c>
      <c r="B841" s="204" t="s">
        <v>2531</v>
      </c>
      <c r="C841" s="204" t="s">
        <v>1166</v>
      </c>
      <c r="D841" s="210" t="s">
        <v>1054</v>
      </c>
      <c r="E841" s="204" t="s">
        <v>924</v>
      </c>
      <c r="F841" s="204" t="s">
        <v>752</v>
      </c>
      <c r="G841" s="204" t="s">
        <v>1171</v>
      </c>
      <c r="H841" s="204" t="s">
        <v>2339</v>
      </c>
      <c r="I841" s="204" t="s">
        <v>1173</v>
      </c>
      <c r="J841" s="204" t="s">
        <v>1692</v>
      </c>
      <c r="K841" s="204" t="s">
        <v>1692</v>
      </c>
      <c r="L841" s="204" t="s">
        <v>1693</v>
      </c>
      <c r="M841" s="204" t="s">
        <v>213</v>
      </c>
      <c r="N841" s="204" t="s">
        <v>1327</v>
      </c>
      <c r="O841" s="204" t="s">
        <v>992</v>
      </c>
      <c r="P841" s="204" t="s">
        <v>859</v>
      </c>
      <c r="Q841" s="204" t="s">
        <v>2340</v>
      </c>
      <c r="R841" s="204">
        <v>0</v>
      </c>
      <c r="S841" s="204">
        <v>0</v>
      </c>
      <c r="T841" s="204">
        <v>0</v>
      </c>
      <c r="U841" s="204">
        <v>0</v>
      </c>
      <c r="V841" s="204">
        <v>0</v>
      </c>
      <c r="W841" s="204">
        <v>0</v>
      </c>
      <c r="X841" s="204">
        <v>12</v>
      </c>
      <c r="Y841" s="204">
        <v>7</v>
      </c>
      <c r="Z841" s="204">
        <v>0</v>
      </c>
      <c r="AA841" s="204">
        <v>0</v>
      </c>
      <c r="AB841" s="204">
        <v>0</v>
      </c>
      <c r="AC841" s="204">
        <v>0</v>
      </c>
      <c r="AD841" s="204">
        <v>0</v>
      </c>
      <c r="AE841" s="204">
        <v>0</v>
      </c>
      <c r="AF841" s="204">
        <v>0</v>
      </c>
      <c r="AG841" s="204">
        <v>0</v>
      </c>
      <c r="AH841" s="204">
        <v>0</v>
      </c>
      <c r="AI841" s="204">
        <v>0</v>
      </c>
      <c r="AJ841" s="204"/>
      <c r="AK841" s="204"/>
      <c r="AL841" s="204"/>
      <c r="AM841" s="204"/>
      <c r="AN841" s="204"/>
      <c r="AO841" s="204"/>
      <c r="AP841" s="204"/>
      <c r="AQ841" s="204"/>
      <c r="AR841" s="204"/>
      <c r="AS841" s="204"/>
      <c r="AT841" s="204"/>
      <c r="AU841" s="204"/>
      <c r="AV841" s="204"/>
      <c r="AW841" s="204"/>
      <c r="AX841" s="204"/>
      <c r="AY841" s="204" t="str">
        <f t="shared" si="194"/>
        <v>OXOMID ACIDE OXOLINIQUE 240 SALMONIDES</v>
      </c>
      <c r="AZ841" s="204" t="str">
        <f>IF(COUNTIF(AY:AY,AY841)=1,AY841,IF(AND(COUNTIF(AY:AY,AY841)&gt;1,COUNTIF(AZ$2:AZ840,AY841)&gt;=1),"",AY841))</f>
        <v>OXOMID ACIDE OXOLINIQUE 240 SALMONIDES</v>
      </c>
      <c r="BA841" s="204" t="str">
        <v>ARENTOR DC 250 MG SUSPENSION INTRAMAMMAIRE POUR VACHES TARIES</v>
      </c>
      <c r="BB841" s="204">
        <f>IF(BA841="","",MAX(BB$2:BB840)+1)</f>
        <v>51</v>
      </c>
      <c r="BC841" s="204"/>
      <c r="BD841" s="204"/>
      <c r="BE841" s="204"/>
      <c r="BF841" s="204"/>
      <c r="BG841" s="204"/>
      <c r="BH841" s="204"/>
      <c r="BI841" s="204"/>
      <c r="BJ841" s="204"/>
      <c r="BK841" s="204"/>
      <c r="BL841" s="204"/>
      <c r="BM841" s="204"/>
      <c r="BN841" s="204"/>
      <c r="BO841" s="204"/>
      <c r="BP841" s="204"/>
      <c r="BQ841" s="204"/>
      <c r="BR841" s="204"/>
      <c r="BS841" s="204"/>
      <c r="BT841" s="204"/>
      <c r="BU841" s="104"/>
      <c r="BV841" s="202"/>
      <c r="BX841"/>
      <c r="BY841"/>
      <c r="BZ841"/>
      <c r="CA841"/>
      <c r="CB841"/>
      <c r="CD841"/>
      <c r="CO841" s="202">
        <v>840</v>
      </c>
    </row>
    <row r="842" spans="1:93" x14ac:dyDescent="0.25">
      <c r="A842" s="203" t="s">
        <v>2009</v>
      </c>
      <c r="B842" s="204" t="s">
        <v>2010</v>
      </c>
      <c r="C842" s="204" t="s">
        <v>1336</v>
      </c>
      <c r="D842" s="210" t="s">
        <v>1170</v>
      </c>
      <c r="E842" s="204" t="s">
        <v>924</v>
      </c>
      <c r="F842" s="204" t="s">
        <v>753</v>
      </c>
      <c r="G842" s="204" t="s">
        <v>1171</v>
      </c>
      <c r="H842" s="204" t="s">
        <v>2011</v>
      </c>
      <c r="I842" s="204" t="s">
        <v>1173</v>
      </c>
      <c r="J842" s="204" t="s">
        <v>2012</v>
      </c>
      <c r="K842" s="204" t="s">
        <v>855</v>
      </c>
      <c r="L842" s="204" t="s">
        <v>856</v>
      </c>
      <c r="M842" s="204" t="s">
        <v>213</v>
      </c>
      <c r="N842" s="204" t="s">
        <v>1790</v>
      </c>
      <c r="O842" s="204" t="s">
        <v>992</v>
      </c>
      <c r="P842" s="204" t="s">
        <v>859</v>
      </c>
      <c r="Q842" s="204" t="s">
        <v>2013</v>
      </c>
      <c r="R842" s="204">
        <v>28</v>
      </c>
      <c r="S842" s="204">
        <v>5</v>
      </c>
      <c r="T842" s="204">
        <v>0</v>
      </c>
      <c r="U842" s="204">
        <v>0</v>
      </c>
      <c r="V842" s="204">
        <v>0</v>
      </c>
      <c r="W842" s="204">
        <v>0</v>
      </c>
      <c r="X842" s="204">
        <v>0</v>
      </c>
      <c r="Y842" s="204">
        <v>0</v>
      </c>
      <c r="Z842" s="204">
        <v>0</v>
      </c>
      <c r="AA842" s="204">
        <v>0</v>
      </c>
      <c r="AB842" s="204">
        <v>0</v>
      </c>
      <c r="AC842" s="204">
        <v>0</v>
      </c>
      <c r="AD842" s="204">
        <v>28</v>
      </c>
      <c r="AE842" s="204">
        <v>5</v>
      </c>
      <c r="AF842" s="204">
        <v>28</v>
      </c>
      <c r="AG842" s="204">
        <v>5</v>
      </c>
      <c r="AH842" s="204">
        <v>0</v>
      </c>
      <c r="AI842" s="204">
        <v>0</v>
      </c>
      <c r="AJ842" s="204" t="s">
        <v>1013</v>
      </c>
      <c r="AK842" s="204" t="s">
        <v>1095</v>
      </c>
      <c r="AL842" s="204" t="s">
        <v>1096</v>
      </c>
      <c r="AM842" s="204" t="s">
        <v>1211</v>
      </c>
      <c r="AN842" s="204" t="s">
        <v>928</v>
      </c>
      <c r="AO842" s="204" t="s">
        <v>1098</v>
      </c>
      <c r="AP842" s="204" t="s">
        <v>1212</v>
      </c>
      <c r="AQ842" s="204"/>
      <c r="AR842" s="204"/>
      <c r="AS842" s="204"/>
      <c r="AT842" s="204"/>
      <c r="AU842" s="204"/>
      <c r="AV842" s="204"/>
      <c r="AW842" s="204"/>
      <c r="AX842" s="204"/>
      <c r="AY842" s="204" t="str">
        <f t="shared" si="194"/>
        <v>OXYCOLI</v>
      </c>
      <c r="AZ842" s="204" t="str">
        <f>IF(COUNTIF(AY:AY,AY842)=1,AY842,IF(AND(COUNTIF(AY:AY,AY842)&gt;1,COUNTIF(AZ$2:AZ841,AY842)&gt;=1),"",AY842))</f>
        <v>OXYCOLI</v>
      </c>
      <c r="BA842" s="204" t="str">
        <v>AUREOMYCINE MERIAL</v>
      </c>
      <c r="BB842" s="204">
        <f>IF(BA842="","",MAX(BB$2:BB841)+1)</f>
        <v>52</v>
      </c>
      <c r="BC842" s="204"/>
      <c r="BD842" s="204"/>
      <c r="BE842" s="204"/>
      <c r="BF842" s="204"/>
      <c r="BG842" s="204"/>
      <c r="BH842" s="204"/>
      <c r="BI842" s="204"/>
      <c r="BJ842" s="204"/>
      <c r="BK842" s="204"/>
      <c r="BL842" s="204"/>
      <c r="BM842" s="204"/>
      <c r="BN842" s="204"/>
      <c r="BO842" s="204"/>
      <c r="BP842" s="204"/>
      <c r="BQ842" s="204"/>
      <c r="BR842" s="204"/>
      <c r="BS842" s="204"/>
      <c r="BT842" s="204"/>
      <c r="BU842" s="104"/>
      <c r="BV842" s="202"/>
      <c r="BX842"/>
      <c r="BY842"/>
      <c r="BZ842"/>
      <c r="CA842"/>
      <c r="CB842"/>
      <c r="CD842"/>
      <c r="CO842" s="202">
        <v>841</v>
      </c>
    </row>
    <row r="843" spans="1:93" x14ac:dyDescent="0.25">
      <c r="A843" s="203" t="s">
        <v>1730</v>
      </c>
      <c r="B843" s="204" t="s">
        <v>1731</v>
      </c>
      <c r="C843" s="204" t="s">
        <v>1732</v>
      </c>
      <c r="D843" s="210" t="s">
        <v>923</v>
      </c>
      <c r="E843" s="204" t="s">
        <v>924</v>
      </c>
      <c r="F843" s="204" t="s">
        <v>754</v>
      </c>
      <c r="G843" s="204" t="s">
        <v>925</v>
      </c>
      <c r="H843" s="204" t="s">
        <v>1733</v>
      </c>
      <c r="I843" s="204" t="s">
        <v>910</v>
      </c>
      <c r="J843" s="204" t="s">
        <v>855</v>
      </c>
      <c r="K843" s="204" t="s">
        <v>855</v>
      </c>
      <c r="L843" s="204" t="s">
        <v>856</v>
      </c>
      <c r="M843" s="204" t="s">
        <v>213</v>
      </c>
      <c r="N843" s="204" t="s">
        <v>851</v>
      </c>
      <c r="O843" s="204" t="s">
        <v>992</v>
      </c>
      <c r="P843" s="204" t="s">
        <v>859</v>
      </c>
      <c r="Q843" s="204" t="s">
        <v>851</v>
      </c>
      <c r="R843" s="204">
        <v>20</v>
      </c>
      <c r="S843" s="204">
        <v>5</v>
      </c>
      <c r="T843" s="204">
        <v>0</v>
      </c>
      <c r="U843" s="204">
        <v>0</v>
      </c>
      <c r="V843" s="204">
        <v>0</v>
      </c>
      <c r="W843" s="204">
        <v>0</v>
      </c>
      <c r="X843" s="204">
        <v>0</v>
      </c>
      <c r="Y843" s="204">
        <v>0</v>
      </c>
      <c r="Z843" s="204">
        <v>0</v>
      </c>
      <c r="AA843" s="204">
        <v>0</v>
      </c>
      <c r="AB843" s="204">
        <v>20</v>
      </c>
      <c r="AC843" s="204">
        <v>5</v>
      </c>
      <c r="AD843" s="204">
        <v>20</v>
      </c>
      <c r="AE843" s="204">
        <v>5</v>
      </c>
      <c r="AF843" s="204">
        <v>20</v>
      </c>
      <c r="AG843" s="204">
        <v>5</v>
      </c>
      <c r="AH843" s="204">
        <v>0</v>
      </c>
      <c r="AI843" s="204">
        <v>0</v>
      </c>
      <c r="AJ843" s="204"/>
      <c r="AK843" s="204"/>
      <c r="AL843" s="204"/>
      <c r="AM843" s="204"/>
      <c r="AN843" s="204"/>
      <c r="AO843" s="204"/>
      <c r="AP843" s="204"/>
      <c r="AQ843" s="204"/>
      <c r="AR843" s="204"/>
      <c r="AS843" s="204"/>
      <c r="AT843" s="204"/>
      <c r="AU843" s="204"/>
      <c r="AV843" s="204"/>
      <c r="AW843" s="204"/>
      <c r="AX843" s="204"/>
      <c r="AY843" s="204" t="str">
        <f t="shared" si="194"/>
        <v>OXYTETRACYCLINE 10 % COOPHAVET</v>
      </c>
      <c r="AZ843" s="204" t="str">
        <f>IF(COUNTIF(AY:AY,AY843)=1,AY843,IF(AND(COUNTIF(AY:AY,AY843)&gt;1,COUNTIF(AZ$2:AZ842,AY843)&gt;=1),"",AY843))</f>
        <v>OXYTETRACYCLINE 10 % COOPHAVET</v>
      </c>
      <c r="BA843" s="204" t="str">
        <v>AUROFAC CHLORTETRACYCLINE 93 PORC ET AGNEAU-CHEVREAU SEVRES</v>
      </c>
      <c r="BB843" s="204">
        <f>IF(BA843="","",MAX(BB$2:BB842)+1)</f>
        <v>53</v>
      </c>
      <c r="BC843" s="204"/>
      <c r="BD843" s="204"/>
      <c r="BE843" s="204"/>
      <c r="BF843" s="204"/>
      <c r="BG843" s="204"/>
      <c r="BH843" s="204"/>
      <c r="BI843" s="204"/>
      <c r="BJ843" s="204"/>
      <c r="BK843" s="204"/>
      <c r="BL843" s="204"/>
      <c r="BM843" s="204"/>
      <c r="BN843" s="204"/>
      <c r="BO843" s="204"/>
      <c r="BP843" s="204"/>
      <c r="BQ843" s="204"/>
      <c r="BR843" s="204"/>
      <c r="BS843" s="204"/>
      <c r="BT843" s="204"/>
      <c r="BU843" s="104"/>
      <c r="BV843" s="202"/>
      <c r="BX843"/>
      <c r="BY843"/>
      <c r="BZ843"/>
      <c r="CA843"/>
      <c r="CB843"/>
      <c r="CD843"/>
      <c r="CO843" s="202">
        <v>842</v>
      </c>
    </row>
    <row r="844" spans="1:93" x14ac:dyDescent="0.25">
      <c r="A844" s="203" t="s">
        <v>1730</v>
      </c>
      <c r="B844" s="204" t="s">
        <v>1734</v>
      </c>
      <c r="C844" s="204" t="s">
        <v>1735</v>
      </c>
      <c r="D844" s="210" t="s">
        <v>923</v>
      </c>
      <c r="E844" s="204" t="s">
        <v>924</v>
      </c>
      <c r="F844" s="204" t="s">
        <v>754</v>
      </c>
      <c r="G844" s="204" t="s">
        <v>925</v>
      </c>
      <c r="H844" s="204" t="s">
        <v>1733</v>
      </c>
      <c r="I844" s="204" t="s">
        <v>910</v>
      </c>
      <c r="J844" s="204" t="s">
        <v>855</v>
      </c>
      <c r="K844" s="204" t="s">
        <v>855</v>
      </c>
      <c r="L844" s="204" t="s">
        <v>856</v>
      </c>
      <c r="M844" s="204" t="s">
        <v>213</v>
      </c>
      <c r="N844" s="204" t="s">
        <v>851</v>
      </c>
      <c r="O844" s="204" t="s">
        <v>992</v>
      </c>
      <c r="P844" s="204" t="s">
        <v>859</v>
      </c>
      <c r="Q844" s="204" t="s">
        <v>851</v>
      </c>
      <c r="R844" s="204">
        <v>20</v>
      </c>
      <c r="S844" s="204">
        <v>5</v>
      </c>
      <c r="T844" s="204">
        <v>0</v>
      </c>
      <c r="U844" s="204">
        <v>0</v>
      </c>
      <c r="V844" s="204">
        <v>0</v>
      </c>
      <c r="W844" s="204">
        <v>0</v>
      </c>
      <c r="X844" s="204">
        <v>0</v>
      </c>
      <c r="Y844" s="204">
        <v>0</v>
      </c>
      <c r="Z844" s="204">
        <v>0</v>
      </c>
      <c r="AA844" s="204">
        <v>0</v>
      </c>
      <c r="AB844" s="204">
        <v>20</v>
      </c>
      <c r="AC844" s="204">
        <v>5</v>
      </c>
      <c r="AD844" s="204">
        <v>20</v>
      </c>
      <c r="AE844" s="204">
        <v>5</v>
      </c>
      <c r="AF844" s="204">
        <v>20</v>
      </c>
      <c r="AG844" s="204">
        <v>5</v>
      </c>
      <c r="AH844" s="204">
        <v>0</v>
      </c>
      <c r="AI844" s="204">
        <v>0</v>
      </c>
      <c r="AJ844" s="204"/>
      <c r="AK844" s="204"/>
      <c r="AL844" s="204"/>
      <c r="AM844" s="204"/>
      <c r="AN844" s="204"/>
      <c r="AO844" s="204"/>
      <c r="AP844" s="204"/>
      <c r="AQ844" s="204"/>
      <c r="AR844" s="204"/>
      <c r="AS844" s="204"/>
      <c r="AT844" s="204"/>
      <c r="AU844" s="204"/>
      <c r="AV844" s="204"/>
      <c r="AW844" s="204"/>
      <c r="AX844" s="204"/>
      <c r="AY844" s="204" t="str">
        <f t="shared" si="194"/>
        <v>OXYTETRACYCLINE 10 % COOPHAVET</v>
      </c>
      <c r="AZ844" s="204" t="str">
        <f>IF(COUNTIF(AY:AY,AY844)=1,AY844,IF(AND(COUNTIF(AY:AY,AY844)&gt;1,COUNTIF(AZ$2:AZ843,AY844)&gt;=1),"",AY844))</f>
        <v/>
      </c>
      <c r="BA844" s="204" t="str">
        <v>AVEMIX N° 150</v>
      </c>
      <c r="BB844" s="204">
        <f>IF(BA844="","",MAX(BB$2:BB843)+1)</f>
        <v>54</v>
      </c>
      <c r="BC844" s="204"/>
      <c r="BD844" s="204"/>
      <c r="BE844" s="204"/>
      <c r="BF844" s="204"/>
      <c r="BG844" s="204"/>
      <c r="BH844" s="204"/>
      <c r="BI844" s="204"/>
      <c r="BJ844" s="204"/>
      <c r="BK844" s="204"/>
      <c r="BL844" s="204"/>
      <c r="BM844" s="204"/>
      <c r="BN844" s="204"/>
      <c r="BO844" s="204"/>
      <c r="BP844" s="204"/>
      <c r="BQ844" s="204"/>
      <c r="BR844" s="204"/>
      <c r="BS844" s="204"/>
      <c r="BT844" s="204"/>
      <c r="BU844" s="104"/>
      <c r="BV844" s="202"/>
      <c r="BX844"/>
      <c r="BY844"/>
      <c r="BZ844"/>
      <c r="CA844"/>
      <c r="CB844"/>
      <c r="CD844"/>
      <c r="CO844" s="202">
        <v>843</v>
      </c>
    </row>
    <row r="845" spans="1:93" x14ac:dyDescent="0.25">
      <c r="A845" s="203" t="s">
        <v>1730</v>
      </c>
      <c r="B845" s="204" t="s">
        <v>1736</v>
      </c>
      <c r="C845" s="204" t="s">
        <v>1737</v>
      </c>
      <c r="D845" s="210" t="s">
        <v>1065</v>
      </c>
      <c r="E845" s="204" t="s">
        <v>924</v>
      </c>
      <c r="F845" s="204" t="s">
        <v>754</v>
      </c>
      <c r="G845" s="204" t="s">
        <v>925</v>
      </c>
      <c r="H845" s="204" t="s">
        <v>1733</v>
      </c>
      <c r="I845" s="204" t="s">
        <v>910</v>
      </c>
      <c r="J845" s="204" t="s">
        <v>855</v>
      </c>
      <c r="K845" s="204" t="s">
        <v>855</v>
      </c>
      <c r="L845" s="204" t="s">
        <v>856</v>
      </c>
      <c r="M845" s="204" t="s">
        <v>213</v>
      </c>
      <c r="N845" s="204" t="s">
        <v>851</v>
      </c>
      <c r="O845" s="204" t="s">
        <v>992</v>
      </c>
      <c r="P845" s="204" t="s">
        <v>859</v>
      </c>
      <c r="Q845" s="204" t="s">
        <v>863</v>
      </c>
      <c r="R845" s="204">
        <v>20</v>
      </c>
      <c r="S845" s="204">
        <v>5</v>
      </c>
      <c r="T845" s="204">
        <v>0</v>
      </c>
      <c r="U845" s="204">
        <v>0</v>
      </c>
      <c r="V845" s="204">
        <v>0</v>
      </c>
      <c r="W845" s="204">
        <v>0</v>
      </c>
      <c r="X845" s="204">
        <v>0</v>
      </c>
      <c r="Y845" s="204">
        <v>0</v>
      </c>
      <c r="Z845" s="204">
        <v>0</v>
      </c>
      <c r="AA845" s="204">
        <v>0</v>
      </c>
      <c r="AB845" s="204">
        <v>20</v>
      </c>
      <c r="AC845" s="204">
        <v>5</v>
      </c>
      <c r="AD845" s="204">
        <v>20</v>
      </c>
      <c r="AE845" s="204">
        <v>5</v>
      </c>
      <c r="AF845" s="204">
        <v>20</v>
      </c>
      <c r="AG845" s="204">
        <v>5</v>
      </c>
      <c r="AH845" s="204">
        <v>0</v>
      </c>
      <c r="AI845" s="204">
        <v>0</v>
      </c>
      <c r="AJ845" s="204"/>
      <c r="AK845" s="204"/>
      <c r="AL845" s="204"/>
      <c r="AM845" s="204"/>
      <c r="AN845" s="204"/>
      <c r="AO845" s="204"/>
      <c r="AP845" s="204"/>
      <c r="AQ845" s="204"/>
      <c r="AR845" s="204"/>
      <c r="AS845" s="204"/>
      <c r="AT845" s="204"/>
      <c r="AU845" s="204"/>
      <c r="AV845" s="204"/>
      <c r="AW845" s="204"/>
      <c r="AX845" s="204"/>
      <c r="AY845" s="204" t="str">
        <f t="shared" si="194"/>
        <v>OXYTETRACYCLINE 10 % COOPHAVET</v>
      </c>
      <c r="AZ845" s="204" t="str">
        <f>IF(COUNTIF(AY:AY,AY845)=1,AY845,IF(AND(COUNTIF(AY:AY,AY845)&gt;1,COUNTIF(AZ$2:AZ844,AY845)&gt;=1),"",AY845))</f>
        <v/>
      </c>
      <c r="BA845" s="204" t="str">
        <v>AXENTYL</v>
      </c>
      <c r="BB845" s="204">
        <f>IF(BA845="","",MAX(BB$2:BB844)+1)</f>
        <v>55</v>
      </c>
      <c r="BC845" s="204"/>
      <c r="BD845" s="204"/>
      <c r="BE845" s="204"/>
      <c r="BF845" s="204"/>
      <c r="BG845" s="204"/>
      <c r="BH845" s="204"/>
      <c r="BI845" s="204"/>
      <c r="BJ845" s="204"/>
      <c r="BK845" s="204"/>
      <c r="BL845" s="204"/>
      <c r="BM845" s="204"/>
      <c r="BN845" s="204"/>
      <c r="BO845" s="204"/>
      <c r="BP845" s="204"/>
      <c r="BQ845" s="204"/>
      <c r="BR845" s="204"/>
      <c r="BS845" s="204"/>
      <c r="BT845" s="204"/>
      <c r="BU845" s="104"/>
      <c r="BV845" s="202"/>
      <c r="BX845"/>
      <c r="BY845"/>
      <c r="BZ845"/>
      <c r="CA845"/>
      <c r="CB845"/>
      <c r="CD845"/>
      <c r="CO845" s="202">
        <v>844</v>
      </c>
    </row>
    <row r="846" spans="1:93" x14ac:dyDescent="0.25">
      <c r="A846" s="203" t="s">
        <v>2130</v>
      </c>
      <c r="B846" s="204" t="s">
        <v>2131</v>
      </c>
      <c r="C846" s="204" t="s">
        <v>850</v>
      </c>
      <c r="D846" s="210" t="s">
        <v>851</v>
      </c>
      <c r="E846" s="204" t="s">
        <v>852</v>
      </c>
      <c r="F846" s="204" t="s">
        <v>476</v>
      </c>
      <c r="G846" s="204" t="s">
        <v>853</v>
      </c>
      <c r="H846" s="204" t="s">
        <v>2132</v>
      </c>
      <c r="I846" s="204" t="s">
        <v>853</v>
      </c>
      <c r="J846" s="204" t="s">
        <v>855</v>
      </c>
      <c r="K846" s="204" t="s">
        <v>855</v>
      </c>
      <c r="L846" s="204" t="s">
        <v>856</v>
      </c>
      <c r="M846" s="204" t="s">
        <v>213</v>
      </c>
      <c r="N846" s="204" t="s">
        <v>851</v>
      </c>
      <c r="O846" s="204" t="s">
        <v>858</v>
      </c>
      <c r="P846" s="204" t="s">
        <v>859</v>
      </c>
      <c r="Q846" s="204" t="s">
        <v>947</v>
      </c>
      <c r="R846" s="204">
        <v>10</v>
      </c>
      <c r="S846" s="204">
        <v>5</v>
      </c>
      <c r="T846" s="204">
        <v>0</v>
      </c>
      <c r="U846" s="204">
        <v>0</v>
      </c>
      <c r="V846" s="204">
        <v>10</v>
      </c>
      <c r="W846" s="204">
        <v>5</v>
      </c>
      <c r="X846" s="204">
        <v>0</v>
      </c>
      <c r="Y846" s="204">
        <v>0</v>
      </c>
      <c r="Z846" s="204">
        <v>0</v>
      </c>
      <c r="AA846" s="204">
        <v>0</v>
      </c>
      <c r="AB846" s="204">
        <v>10</v>
      </c>
      <c r="AC846" s="204">
        <v>5</v>
      </c>
      <c r="AD846" s="204">
        <v>10</v>
      </c>
      <c r="AE846" s="204">
        <v>5</v>
      </c>
      <c r="AF846" s="204">
        <v>0</v>
      </c>
      <c r="AG846" s="204">
        <v>0</v>
      </c>
      <c r="AH846" s="204">
        <v>0</v>
      </c>
      <c r="AI846" s="204">
        <v>0</v>
      </c>
      <c r="AJ846" s="204"/>
      <c r="AK846" s="204"/>
      <c r="AL846" s="204"/>
      <c r="AM846" s="204"/>
      <c r="AN846" s="204"/>
      <c r="AO846" s="204"/>
      <c r="AP846" s="204"/>
      <c r="AQ846" s="204"/>
      <c r="AR846" s="204"/>
      <c r="AS846" s="204"/>
      <c r="AT846" s="204"/>
      <c r="AU846" s="204"/>
      <c r="AV846" s="204"/>
      <c r="AW846" s="204"/>
      <c r="AX846" s="204"/>
      <c r="AY846" s="204" t="str">
        <f t="shared" si="194"/>
        <v>OXYTETRACYCLINE 10 % VETOQUINOL</v>
      </c>
      <c r="AZ846" s="204" t="str">
        <f>IF(COUNTIF(AY:AY,AY846)=1,AY846,IF(AND(COUNTIF(AY:AY,AY846)&gt;1,COUNTIF(AZ$2:AZ845,AY846)&gt;=1),"",AY846))</f>
        <v>OXYTETRACYCLINE 10 % VETOQUINOL</v>
      </c>
      <c r="BA846" s="204" t="str">
        <v>AXENTYL 200 MG/ML SOLUTION INJECTABLE POUR BOVINS, OVINS, CAPRINS ET PORCINS</v>
      </c>
      <c r="BB846" s="204">
        <f>IF(BA846="","",MAX(BB$2:BB845)+1)</f>
        <v>56</v>
      </c>
      <c r="BC846" s="204"/>
      <c r="BD846" s="204"/>
      <c r="BE846" s="204"/>
      <c r="BF846" s="204"/>
      <c r="BG846" s="204"/>
      <c r="BH846" s="204"/>
      <c r="BI846" s="204"/>
      <c r="BJ846" s="204"/>
      <c r="BK846" s="204"/>
      <c r="BL846" s="204"/>
      <c r="BM846" s="204"/>
      <c r="BN846" s="204"/>
      <c r="BO846" s="204"/>
      <c r="BP846" s="204"/>
      <c r="BQ846" s="204"/>
      <c r="BR846" s="204"/>
      <c r="BS846" s="204"/>
      <c r="BT846" s="204"/>
      <c r="BU846" s="104"/>
      <c r="BV846" s="202"/>
      <c r="BX846"/>
      <c r="BY846"/>
      <c r="BZ846"/>
      <c r="CA846"/>
      <c r="CB846"/>
      <c r="CD846"/>
      <c r="CO846" s="202">
        <v>845</v>
      </c>
    </row>
    <row r="847" spans="1:93" x14ac:dyDescent="0.25">
      <c r="A847" s="203" t="s">
        <v>2130</v>
      </c>
      <c r="B847" s="204" t="s">
        <v>2133</v>
      </c>
      <c r="C847" s="204" t="s">
        <v>862</v>
      </c>
      <c r="D847" s="210" t="s">
        <v>863</v>
      </c>
      <c r="E847" s="204" t="s">
        <v>852</v>
      </c>
      <c r="F847" s="204" t="s">
        <v>476</v>
      </c>
      <c r="G847" s="204" t="s">
        <v>853</v>
      </c>
      <c r="H847" s="204" t="s">
        <v>2132</v>
      </c>
      <c r="I847" s="204" t="s">
        <v>853</v>
      </c>
      <c r="J847" s="204" t="s">
        <v>855</v>
      </c>
      <c r="K847" s="204" t="s">
        <v>855</v>
      </c>
      <c r="L847" s="204" t="s">
        <v>856</v>
      </c>
      <c r="M847" s="204" t="s">
        <v>213</v>
      </c>
      <c r="N847" s="204" t="s">
        <v>851</v>
      </c>
      <c r="O847" s="204" t="s">
        <v>858</v>
      </c>
      <c r="P847" s="204" t="s">
        <v>859</v>
      </c>
      <c r="Q847" s="204" t="s">
        <v>950</v>
      </c>
      <c r="R847" s="204">
        <v>10</v>
      </c>
      <c r="S847" s="204">
        <v>5</v>
      </c>
      <c r="T847" s="204">
        <v>0</v>
      </c>
      <c r="U847" s="204">
        <v>0</v>
      </c>
      <c r="V847" s="204">
        <v>10</v>
      </c>
      <c r="W847" s="204">
        <v>5</v>
      </c>
      <c r="X847" s="204">
        <v>0</v>
      </c>
      <c r="Y847" s="204">
        <v>0</v>
      </c>
      <c r="Z847" s="204">
        <v>0</v>
      </c>
      <c r="AA847" s="204">
        <v>0</v>
      </c>
      <c r="AB847" s="204">
        <v>10</v>
      </c>
      <c r="AC847" s="204">
        <v>5</v>
      </c>
      <c r="AD847" s="204">
        <v>10</v>
      </c>
      <c r="AE847" s="204">
        <v>5</v>
      </c>
      <c r="AF847" s="204">
        <v>0</v>
      </c>
      <c r="AG847" s="204">
        <v>0</v>
      </c>
      <c r="AH847" s="204">
        <v>0</v>
      </c>
      <c r="AI847" s="204">
        <v>0</v>
      </c>
      <c r="AJ847" s="204"/>
      <c r="AK847" s="204"/>
      <c r="AL847" s="204"/>
      <c r="AM847" s="204"/>
      <c r="AN847" s="204"/>
      <c r="AO847" s="204"/>
      <c r="AP847" s="204"/>
      <c r="AQ847" s="204"/>
      <c r="AR847" s="204"/>
      <c r="AS847" s="204"/>
      <c r="AT847" s="204"/>
      <c r="AU847" s="204"/>
      <c r="AV847" s="204"/>
      <c r="AW847" s="204"/>
      <c r="AX847" s="204"/>
      <c r="AY847" s="204" t="str">
        <f t="shared" si="194"/>
        <v>OXYTETRACYCLINE 10 % VETOQUINOL</v>
      </c>
      <c r="AZ847" s="204" t="str">
        <f>IF(COUNTIF(AY:AY,AY847)=1,AY847,IF(AND(COUNTIF(AY:AY,AY847)&gt;1,COUNTIF(AZ$2:AZ846,AY847)&gt;=1),"",AY847))</f>
        <v/>
      </c>
      <c r="BA847" s="204" t="str">
        <v>AXILLIN</v>
      </c>
      <c r="BB847" s="204">
        <f>IF(BA847="","",MAX(BB$2:BB846)+1)</f>
        <v>57</v>
      </c>
      <c r="BC847" s="204"/>
      <c r="BD847" s="204"/>
      <c r="BE847" s="204"/>
      <c r="BF847" s="204"/>
      <c r="BG847" s="204"/>
      <c r="BH847" s="204"/>
      <c r="BI847" s="204"/>
      <c r="BJ847" s="204"/>
      <c r="BK847" s="204"/>
      <c r="BL847" s="204"/>
      <c r="BM847" s="204"/>
      <c r="BN847" s="204"/>
      <c r="BO847" s="204"/>
      <c r="BP847" s="204"/>
      <c r="BQ847" s="204"/>
      <c r="BR847" s="204"/>
      <c r="BS847" s="204"/>
      <c r="BT847" s="204"/>
      <c r="BU847" s="104"/>
      <c r="BV847" s="202"/>
      <c r="BX847"/>
      <c r="BY847"/>
      <c r="BZ847"/>
      <c r="CA847"/>
      <c r="CB847"/>
      <c r="CD847"/>
      <c r="CO847" s="202">
        <v>846</v>
      </c>
    </row>
    <row r="848" spans="1:93" x14ac:dyDescent="0.25">
      <c r="A848" s="203" t="s">
        <v>2017</v>
      </c>
      <c r="B848" s="204" t="s">
        <v>2018</v>
      </c>
      <c r="C848" s="204" t="s">
        <v>1336</v>
      </c>
      <c r="D848" s="210" t="s">
        <v>1170</v>
      </c>
      <c r="E848" s="204" t="s">
        <v>924</v>
      </c>
      <c r="F848" s="204" t="s">
        <v>755</v>
      </c>
      <c r="G848" s="204" t="s">
        <v>1171</v>
      </c>
      <c r="H848" s="204" t="s">
        <v>1189</v>
      </c>
      <c r="I848" s="204" t="s">
        <v>1173</v>
      </c>
      <c r="J848" s="204" t="s">
        <v>855</v>
      </c>
      <c r="K848" s="204" t="s">
        <v>855</v>
      </c>
      <c r="L848" s="204" t="s">
        <v>856</v>
      </c>
      <c r="M848" s="204" t="s">
        <v>213</v>
      </c>
      <c r="N848" s="204" t="s">
        <v>851</v>
      </c>
      <c r="O848" s="204" t="s">
        <v>992</v>
      </c>
      <c r="P848" s="204" t="s">
        <v>859</v>
      </c>
      <c r="Q848" s="204" t="s">
        <v>1065</v>
      </c>
      <c r="R848" s="204">
        <v>0</v>
      </c>
      <c r="S848" s="204">
        <v>0</v>
      </c>
      <c r="T848" s="204">
        <v>0</v>
      </c>
      <c r="U848" s="204">
        <v>0</v>
      </c>
      <c r="V848" s="204">
        <v>0</v>
      </c>
      <c r="W848" s="204">
        <v>0</v>
      </c>
      <c r="X848" s="204">
        <v>0</v>
      </c>
      <c r="Y848" s="204">
        <v>0</v>
      </c>
      <c r="Z848" s="204">
        <v>0</v>
      </c>
      <c r="AA848" s="204">
        <v>0</v>
      </c>
      <c r="AB848" s="204">
        <v>40</v>
      </c>
      <c r="AC848" s="204">
        <v>10</v>
      </c>
      <c r="AD848" s="204">
        <v>50</v>
      </c>
      <c r="AE848" s="204">
        <v>10</v>
      </c>
      <c r="AF848" s="204">
        <v>0</v>
      </c>
      <c r="AG848" s="204">
        <v>0</v>
      </c>
      <c r="AH848" s="204">
        <v>0</v>
      </c>
      <c r="AI848" s="204">
        <v>0</v>
      </c>
      <c r="AJ848" s="204"/>
      <c r="AK848" s="204"/>
      <c r="AL848" s="204"/>
      <c r="AM848" s="204"/>
      <c r="AN848" s="204"/>
      <c r="AO848" s="204"/>
      <c r="AP848" s="204"/>
      <c r="AQ848" s="204"/>
      <c r="AR848" s="204"/>
      <c r="AS848" s="204"/>
      <c r="AT848" s="204"/>
      <c r="AU848" s="204"/>
      <c r="AV848" s="204"/>
      <c r="AW848" s="204"/>
      <c r="AX848" s="204"/>
      <c r="AY848" s="204" t="str">
        <f t="shared" si="194"/>
        <v>OXYTETRACYCLINE 100-B PORC ET AGNEAU-CHEVREAU SEVRES FRANVET</v>
      </c>
      <c r="AZ848" s="204" t="str">
        <f>IF(COUNTIF(AY:AY,AY848)=1,AY848,IF(AND(COUNTIF(AY:AY,AY848)&gt;1,COUNTIF(AZ$2:AZ847,AY848)&gt;=1),"",AY848))</f>
        <v>OXYTETRACYCLINE 100-B PORC ET AGNEAU-CHEVREAU SEVRES FRANVET</v>
      </c>
      <c r="BA848" s="204" t="str">
        <v>BAYCUBIS 293 MG/G POUDRE POUR SOLUTION BUVABLE POUR POULETS</v>
      </c>
      <c r="BB848" s="204">
        <f>IF(BA848="","",MAX(BB$2:BB847)+1)</f>
        <v>58</v>
      </c>
      <c r="BC848" s="204"/>
      <c r="BD848" s="204"/>
      <c r="BE848" s="204"/>
      <c r="BF848" s="204"/>
      <c r="BG848" s="204"/>
      <c r="BH848" s="204"/>
      <c r="BI848" s="204"/>
      <c r="BJ848" s="204"/>
      <c r="BK848" s="204"/>
      <c r="BL848" s="204"/>
      <c r="BM848" s="204"/>
      <c r="BN848" s="204"/>
      <c r="BO848" s="204"/>
      <c r="BP848" s="204"/>
      <c r="BQ848" s="204"/>
      <c r="BR848" s="204"/>
      <c r="BS848" s="204"/>
      <c r="BT848" s="204"/>
      <c r="BU848" s="104"/>
      <c r="BV848" s="202"/>
      <c r="BX848"/>
      <c r="BY848"/>
      <c r="BZ848"/>
      <c r="CA848"/>
      <c r="CB848"/>
      <c r="CD848"/>
      <c r="CO848" s="202">
        <v>847</v>
      </c>
    </row>
    <row r="849" spans="1:93" x14ac:dyDescent="0.25">
      <c r="A849" s="203" t="s">
        <v>2766</v>
      </c>
      <c r="B849" s="204" t="s">
        <v>2767</v>
      </c>
      <c r="C849" s="204" t="s">
        <v>1169</v>
      </c>
      <c r="D849" s="210" t="s">
        <v>1170</v>
      </c>
      <c r="E849" s="204" t="s">
        <v>924</v>
      </c>
      <c r="F849" s="204" t="s">
        <v>477</v>
      </c>
      <c r="G849" s="204" t="s">
        <v>1171</v>
      </c>
      <c r="H849" s="204" t="s">
        <v>1189</v>
      </c>
      <c r="I849" s="204" t="s">
        <v>1173</v>
      </c>
      <c r="J849" s="204" t="s">
        <v>855</v>
      </c>
      <c r="K849" s="204" t="s">
        <v>855</v>
      </c>
      <c r="L849" s="204" t="s">
        <v>856</v>
      </c>
      <c r="M849" s="204" t="s">
        <v>213</v>
      </c>
      <c r="N849" s="204" t="s">
        <v>851</v>
      </c>
      <c r="O849" s="204" t="s">
        <v>992</v>
      </c>
      <c r="P849" s="204" t="s">
        <v>859</v>
      </c>
      <c r="Q849" s="204" t="s">
        <v>1065</v>
      </c>
      <c r="R849" s="204">
        <v>0</v>
      </c>
      <c r="S849" s="204">
        <v>0</v>
      </c>
      <c r="T849" s="204">
        <v>0</v>
      </c>
      <c r="U849" s="204">
        <v>0</v>
      </c>
      <c r="V849" s="204">
        <v>0</v>
      </c>
      <c r="W849" s="204">
        <v>0</v>
      </c>
      <c r="X849" s="204">
        <v>0</v>
      </c>
      <c r="Y849" s="204">
        <v>0</v>
      </c>
      <c r="Z849" s="204">
        <v>0</v>
      </c>
      <c r="AA849" s="204">
        <v>0</v>
      </c>
      <c r="AB849" s="204">
        <v>40</v>
      </c>
      <c r="AC849" s="204">
        <v>10</v>
      </c>
      <c r="AD849" s="204">
        <v>50</v>
      </c>
      <c r="AE849" s="204">
        <v>10</v>
      </c>
      <c r="AF849" s="204">
        <v>0</v>
      </c>
      <c r="AG849" s="204">
        <v>0</v>
      </c>
      <c r="AH849" s="204">
        <v>0</v>
      </c>
      <c r="AI849" s="204">
        <v>0</v>
      </c>
      <c r="AJ849" s="204"/>
      <c r="AK849" s="204"/>
      <c r="AL849" s="204"/>
      <c r="AM849" s="204"/>
      <c r="AN849" s="204"/>
      <c r="AO849" s="204"/>
      <c r="AP849" s="204"/>
      <c r="AQ849" s="204"/>
      <c r="AR849" s="204"/>
      <c r="AS849" s="204"/>
      <c r="AT849" s="204"/>
      <c r="AU849" s="204"/>
      <c r="AV849" s="204"/>
      <c r="AW849" s="204"/>
      <c r="AX849" s="204"/>
      <c r="AY849" s="204" t="str">
        <f t="shared" si="194"/>
        <v>OXYTETRACYCLINE 100-CR PORC ET AGNEAU-CHEVREAU SEVRES FRANVET</v>
      </c>
      <c r="AZ849" s="204" t="str">
        <f>IF(COUNTIF(AY:AY,AY849)=1,AY849,IF(AND(COUNTIF(AY:AY,AY849)&gt;1,COUNTIF(AZ$2:AZ848,AY849)&gt;=1),"",AY849))</f>
        <v>OXYTETRACYCLINE 100-CR PORC ET AGNEAU-CHEVREAU SEVRES FRANVET</v>
      </c>
      <c r="BA849" s="204" t="str">
        <v>BAYTRIL 10 % SOLUTION BUVABLE</v>
      </c>
      <c r="BB849" s="204">
        <f>IF(BA849="","",MAX(BB$2:BB848)+1)</f>
        <v>59</v>
      </c>
      <c r="BC849" s="204"/>
      <c r="BD849" s="204"/>
      <c r="BE849" s="204"/>
      <c r="BF849" s="204"/>
      <c r="BG849" s="204"/>
      <c r="BH849" s="204"/>
      <c r="BI849" s="204"/>
      <c r="BJ849" s="204"/>
      <c r="BK849" s="204"/>
      <c r="BL849" s="204"/>
      <c r="BM849" s="204"/>
      <c r="BN849" s="204"/>
      <c r="BO849" s="204"/>
      <c r="BP849" s="204"/>
      <c r="BQ849" s="204"/>
      <c r="BR849" s="204"/>
      <c r="BS849" s="204"/>
      <c r="BT849" s="204"/>
      <c r="BU849" s="104"/>
      <c r="BV849" s="202"/>
      <c r="BX849"/>
      <c r="BY849"/>
      <c r="BZ849"/>
      <c r="CA849"/>
      <c r="CB849"/>
      <c r="CD849"/>
      <c r="CO849" s="202">
        <v>848</v>
      </c>
    </row>
    <row r="850" spans="1:93" x14ac:dyDescent="0.25">
      <c r="A850" s="203" t="s">
        <v>2756</v>
      </c>
      <c r="B850" s="204" t="s">
        <v>2757</v>
      </c>
      <c r="C850" s="204" t="s">
        <v>2758</v>
      </c>
      <c r="D850" s="210" t="s">
        <v>1170</v>
      </c>
      <c r="E850" s="204" t="s">
        <v>924</v>
      </c>
      <c r="F850" s="204" t="s">
        <v>756</v>
      </c>
      <c r="G850" s="204" t="s">
        <v>1171</v>
      </c>
      <c r="H850" s="204" t="s">
        <v>1141</v>
      </c>
      <c r="I850" s="204" t="s">
        <v>1173</v>
      </c>
      <c r="J850" s="204" t="s">
        <v>855</v>
      </c>
      <c r="K850" s="204" t="s">
        <v>855</v>
      </c>
      <c r="L850" s="204" t="s">
        <v>856</v>
      </c>
      <c r="M850" s="204" t="s">
        <v>213</v>
      </c>
      <c r="N850" s="204" t="s">
        <v>966</v>
      </c>
      <c r="O850" s="204" t="s">
        <v>992</v>
      </c>
      <c r="P850" s="204" t="s">
        <v>859</v>
      </c>
      <c r="Q850" s="204" t="s">
        <v>1004</v>
      </c>
      <c r="R850" s="204">
        <v>40</v>
      </c>
      <c r="S850" s="204">
        <v>10</v>
      </c>
      <c r="T850" s="204">
        <v>0</v>
      </c>
      <c r="U850" s="204">
        <v>0</v>
      </c>
      <c r="V850" s="204">
        <v>0</v>
      </c>
      <c r="W850" s="204">
        <v>0</v>
      </c>
      <c r="X850" s="204">
        <v>0</v>
      </c>
      <c r="Y850" s="204">
        <v>0</v>
      </c>
      <c r="Z850" s="204">
        <v>0</v>
      </c>
      <c r="AA850" s="204">
        <v>0</v>
      </c>
      <c r="AB850" s="204">
        <v>40</v>
      </c>
      <c r="AC850" s="204">
        <v>10</v>
      </c>
      <c r="AD850" s="204">
        <v>0</v>
      </c>
      <c r="AE850" s="204">
        <v>0</v>
      </c>
      <c r="AF850" s="204">
        <v>0</v>
      </c>
      <c r="AG850" s="204">
        <v>0</v>
      </c>
      <c r="AH850" s="204">
        <v>0</v>
      </c>
      <c r="AI850" s="204">
        <v>0</v>
      </c>
      <c r="AJ850" s="204"/>
      <c r="AK850" s="204"/>
      <c r="AL850" s="204"/>
      <c r="AM850" s="204"/>
      <c r="AN850" s="204"/>
      <c r="AO850" s="204"/>
      <c r="AP850" s="204"/>
      <c r="AQ850" s="204"/>
      <c r="AR850" s="204"/>
      <c r="AS850" s="204"/>
      <c r="AT850" s="204"/>
      <c r="AU850" s="204"/>
      <c r="AV850" s="204"/>
      <c r="AW850" s="204"/>
      <c r="AX850" s="204"/>
      <c r="AY850" s="204" t="str">
        <f t="shared" si="194"/>
        <v>OXYTETRACYCLINE 200-D VEAU-AGNEAU-CHEVREAU FRANVET</v>
      </c>
      <c r="AZ850" s="204" t="str">
        <f>IF(COUNTIF(AY:AY,AY850)=1,AY850,IF(AND(COUNTIF(AY:AY,AY850)&gt;1,COUNTIF(AZ$2:AZ849,AY850)&gt;=1),"",AY850))</f>
        <v>OXYTETRACYCLINE 200-D VEAU-AGNEAU-CHEVREAU FRANVET</v>
      </c>
      <c r="BA850" s="204" t="str">
        <v>BAYTRIL 10 % SOLUTION INJECTABLE</v>
      </c>
      <c r="BB850" s="204">
        <f>IF(BA850="","",MAX(BB$2:BB849)+1)</f>
        <v>60</v>
      </c>
      <c r="BC850" s="204"/>
      <c r="BD850" s="204"/>
      <c r="BE850" s="204"/>
      <c r="BF850" s="204"/>
      <c r="BG850" s="204"/>
      <c r="BH850" s="204"/>
      <c r="BI850" s="204"/>
      <c r="BJ850" s="204"/>
      <c r="BK850" s="204"/>
      <c r="BL850" s="204"/>
      <c r="BM850" s="204"/>
      <c r="BN850" s="204"/>
      <c r="BO850" s="204"/>
      <c r="BP850" s="204"/>
      <c r="BQ850" s="204"/>
      <c r="BR850" s="204"/>
      <c r="BS850" s="204"/>
      <c r="BT850" s="204"/>
      <c r="BU850" s="104"/>
      <c r="BV850" s="202"/>
      <c r="BX850"/>
      <c r="BY850"/>
      <c r="BZ850"/>
      <c r="CA850"/>
      <c r="CB850"/>
      <c r="CD850"/>
      <c r="CO850" s="202">
        <v>849</v>
      </c>
    </row>
    <row r="851" spans="1:93" x14ac:dyDescent="0.25">
      <c r="A851" s="203" t="s">
        <v>2764</v>
      </c>
      <c r="B851" s="204" t="s">
        <v>2765</v>
      </c>
      <c r="C851" s="204" t="s">
        <v>1169</v>
      </c>
      <c r="D851" s="210" t="s">
        <v>1170</v>
      </c>
      <c r="E851" s="204" t="s">
        <v>924</v>
      </c>
      <c r="F851" s="204" t="s">
        <v>479</v>
      </c>
      <c r="G851" s="204" t="s">
        <v>1171</v>
      </c>
      <c r="H851" s="204" t="s">
        <v>1210</v>
      </c>
      <c r="I851" s="204" t="s">
        <v>1173</v>
      </c>
      <c r="J851" s="204" t="s">
        <v>855</v>
      </c>
      <c r="K851" s="204" t="s">
        <v>855</v>
      </c>
      <c r="L851" s="204" t="s">
        <v>856</v>
      </c>
      <c r="M851" s="204" t="s">
        <v>213</v>
      </c>
      <c r="N851" s="204" t="s">
        <v>1031</v>
      </c>
      <c r="O851" s="204" t="s">
        <v>992</v>
      </c>
      <c r="P851" s="204" t="s">
        <v>859</v>
      </c>
      <c r="Q851" s="204" t="s">
        <v>923</v>
      </c>
      <c r="R851" s="204">
        <v>0</v>
      </c>
      <c r="S851" s="204">
        <v>0</v>
      </c>
      <c r="T851" s="204">
        <v>0</v>
      </c>
      <c r="U851" s="204">
        <v>0</v>
      </c>
      <c r="V851" s="204">
        <v>0</v>
      </c>
      <c r="W851" s="204">
        <v>0</v>
      </c>
      <c r="X851" s="204">
        <v>0</v>
      </c>
      <c r="Y851" s="204">
        <v>0</v>
      </c>
      <c r="Z851" s="204">
        <v>40</v>
      </c>
      <c r="AA851" s="204">
        <v>10</v>
      </c>
      <c r="AB851" s="204">
        <v>40</v>
      </c>
      <c r="AC851" s="204">
        <v>10</v>
      </c>
      <c r="AD851" s="204">
        <v>50</v>
      </c>
      <c r="AE851" s="204">
        <v>10</v>
      </c>
      <c r="AF851" s="204">
        <v>40</v>
      </c>
      <c r="AG851" s="204">
        <v>10</v>
      </c>
      <c r="AH851" s="204">
        <v>0</v>
      </c>
      <c r="AI851" s="204">
        <v>0</v>
      </c>
      <c r="AJ851" s="204"/>
      <c r="AK851" s="204"/>
      <c r="AL851" s="204"/>
      <c r="AM851" s="204"/>
      <c r="AN851" s="204"/>
      <c r="AO851" s="204"/>
      <c r="AP851" s="204"/>
      <c r="AQ851" s="204"/>
      <c r="AR851" s="204"/>
      <c r="AS851" s="204"/>
      <c r="AT851" s="204"/>
      <c r="AU851" s="204"/>
      <c r="AV851" s="204"/>
      <c r="AW851" s="204"/>
      <c r="AX851" s="204"/>
      <c r="AY851" s="204" t="str">
        <f t="shared" si="194"/>
        <v>OXYTETRACYCLINE 40-CR LAPIN-VOLAILLE-PORC ET AGNEAU-CHEVREAU SEVRES FRANVET</v>
      </c>
      <c r="AZ851" s="204" t="str">
        <f>IF(COUNTIF(AY:AY,AY851)=1,AY851,IF(AND(COUNTIF(AY:AY,AY851)&gt;1,COUNTIF(AZ$2:AZ850,AY851)&gt;=1),"",AY851))</f>
        <v>OXYTETRACYCLINE 40-CR LAPIN-VOLAILLE-PORC ET AGNEAU-CHEVREAU SEVRES FRANVET</v>
      </c>
      <c r="BA851" s="204" t="str">
        <v>BAYTRIL 1NJECT PORC</v>
      </c>
      <c r="BB851" s="204">
        <f>IF(BA851="","",MAX(BB$2:BB850)+1)</f>
        <v>61</v>
      </c>
      <c r="BC851" s="204"/>
      <c r="BD851" s="204"/>
      <c r="BE851" s="204"/>
      <c r="BF851" s="204"/>
      <c r="BG851" s="204"/>
      <c r="BH851" s="204"/>
      <c r="BI851" s="204"/>
      <c r="BJ851" s="204"/>
      <c r="BK851" s="204"/>
      <c r="BL851" s="204"/>
      <c r="BM851" s="204"/>
      <c r="BN851" s="204"/>
      <c r="BO851" s="204"/>
      <c r="BP851" s="204"/>
      <c r="BQ851" s="204"/>
      <c r="BR851" s="204"/>
      <c r="BS851" s="204"/>
      <c r="BT851" s="204"/>
      <c r="BU851" s="104"/>
      <c r="BV851" s="202"/>
      <c r="BX851"/>
      <c r="BY851"/>
      <c r="BZ851"/>
      <c r="CA851"/>
      <c r="CB851"/>
      <c r="CD851"/>
      <c r="CO851" s="202">
        <v>850</v>
      </c>
    </row>
    <row r="852" spans="1:93" x14ac:dyDescent="0.25">
      <c r="A852" s="203" t="s">
        <v>1598</v>
      </c>
      <c r="B852" s="204" t="s">
        <v>1599</v>
      </c>
      <c r="C852" s="204" t="s">
        <v>1494</v>
      </c>
      <c r="D852" s="210" t="s">
        <v>868</v>
      </c>
      <c r="E852" s="204" t="s">
        <v>852</v>
      </c>
      <c r="F852" s="204" t="s">
        <v>480</v>
      </c>
      <c r="G852" s="204" t="s">
        <v>853</v>
      </c>
      <c r="H852" s="204" t="s">
        <v>1600</v>
      </c>
      <c r="I852" s="204" t="s">
        <v>853</v>
      </c>
      <c r="J852" s="204" t="s">
        <v>855</v>
      </c>
      <c r="K852" s="204" t="s">
        <v>855</v>
      </c>
      <c r="L852" s="204" t="s">
        <v>856</v>
      </c>
      <c r="M852" s="204" t="s">
        <v>213</v>
      </c>
      <c r="N852" s="204" t="s">
        <v>868</v>
      </c>
      <c r="O852" s="204" t="s">
        <v>858</v>
      </c>
      <c r="P852" s="204" t="s">
        <v>859</v>
      </c>
      <c r="Q852" s="204" t="s">
        <v>1236</v>
      </c>
      <c r="R852" s="204">
        <v>10</v>
      </c>
      <c r="S852" s="204">
        <v>5</v>
      </c>
      <c r="T852" s="204">
        <v>10</v>
      </c>
      <c r="U852" s="204">
        <v>5</v>
      </c>
      <c r="V852" s="204">
        <v>10</v>
      </c>
      <c r="W852" s="204">
        <v>5</v>
      </c>
      <c r="X852" s="204">
        <v>0</v>
      </c>
      <c r="Y852" s="204">
        <v>0</v>
      </c>
      <c r="Z852" s="204">
        <v>0</v>
      </c>
      <c r="AA852" s="204">
        <v>0</v>
      </c>
      <c r="AB852" s="204">
        <v>10</v>
      </c>
      <c r="AC852" s="204">
        <v>5</v>
      </c>
      <c r="AD852" s="204">
        <v>10</v>
      </c>
      <c r="AE852" s="204">
        <v>5</v>
      </c>
      <c r="AF852" s="204">
        <v>0</v>
      </c>
      <c r="AG852" s="204">
        <v>0</v>
      </c>
      <c r="AH852" s="204">
        <v>0</v>
      </c>
      <c r="AI852" s="204">
        <v>0</v>
      </c>
      <c r="AJ852" s="204"/>
      <c r="AK852" s="204"/>
      <c r="AL852" s="204"/>
      <c r="AM852" s="204"/>
      <c r="AN852" s="204"/>
      <c r="AO852" s="204"/>
      <c r="AP852" s="204"/>
      <c r="AQ852" s="204"/>
      <c r="AR852" s="204"/>
      <c r="AS852" s="204"/>
      <c r="AT852" s="204"/>
      <c r="AU852" s="204"/>
      <c r="AV852" s="204"/>
      <c r="AW852" s="204"/>
      <c r="AX852" s="204"/>
      <c r="AY852" s="204" t="str">
        <f t="shared" si="194"/>
        <v>OXYTETRACYCLINE 5 % VETOQUINOL</v>
      </c>
      <c r="AZ852" s="204" t="str">
        <f>IF(COUNTIF(AY:AY,AY852)=1,AY852,IF(AND(COUNTIF(AY:AY,AY852)&gt;1,COUNTIF(AZ$2:AZ851,AY852)&gt;=1),"",AY852))</f>
        <v>OXYTETRACYCLINE 5 % VETOQUINOL</v>
      </c>
      <c r="BA852" s="204" t="str">
        <v>BAYTRIL 2,5 % SOLUTION BUVABLE</v>
      </c>
      <c r="BB852" s="204">
        <f>IF(BA852="","",MAX(BB$2:BB851)+1)</f>
        <v>62</v>
      </c>
      <c r="BC852" s="204"/>
      <c r="BD852" s="204"/>
      <c r="BE852" s="204"/>
      <c r="BF852" s="204"/>
      <c r="BG852" s="204"/>
      <c r="BH852" s="204"/>
      <c r="BI852" s="204"/>
      <c r="BJ852" s="204"/>
      <c r="BK852" s="204"/>
      <c r="BL852" s="204"/>
      <c r="BM852" s="204"/>
      <c r="BN852" s="204"/>
      <c r="BO852" s="204"/>
      <c r="BP852" s="204"/>
      <c r="BQ852" s="204"/>
      <c r="BR852" s="204"/>
      <c r="BS852" s="204"/>
      <c r="BT852" s="204"/>
      <c r="BU852" s="104"/>
      <c r="BV852" s="202"/>
      <c r="BX852"/>
      <c r="BY852"/>
      <c r="BZ852"/>
      <c r="CA852"/>
      <c r="CB852"/>
      <c r="CD852"/>
      <c r="CO852" s="202">
        <v>851</v>
      </c>
    </row>
    <row r="853" spans="1:93" x14ac:dyDescent="0.25">
      <c r="A853" s="203" t="s">
        <v>1598</v>
      </c>
      <c r="B853" s="204" t="s">
        <v>1601</v>
      </c>
      <c r="C853" s="204" t="s">
        <v>1602</v>
      </c>
      <c r="D853" s="210" t="s">
        <v>863</v>
      </c>
      <c r="E853" s="204" t="s">
        <v>852</v>
      </c>
      <c r="F853" s="204" t="s">
        <v>480</v>
      </c>
      <c r="G853" s="204" t="s">
        <v>853</v>
      </c>
      <c r="H853" s="204" t="s">
        <v>1600</v>
      </c>
      <c r="I853" s="204" t="s">
        <v>853</v>
      </c>
      <c r="J853" s="204" t="s">
        <v>855</v>
      </c>
      <c r="K853" s="204" t="s">
        <v>855</v>
      </c>
      <c r="L853" s="204" t="s">
        <v>856</v>
      </c>
      <c r="M853" s="204" t="s">
        <v>213</v>
      </c>
      <c r="N853" s="204" t="s">
        <v>868</v>
      </c>
      <c r="O853" s="204" t="s">
        <v>858</v>
      </c>
      <c r="P853" s="204" t="s">
        <v>859</v>
      </c>
      <c r="Q853" s="204" t="s">
        <v>1179</v>
      </c>
      <c r="R853" s="204">
        <v>10</v>
      </c>
      <c r="S853" s="204">
        <v>5</v>
      </c>
      <c r="T853" s="204">
        <v>10</v>
      </c>
      <c r="U853" s="204">
        <v>5</v>
      </c>
      <c r="V853" s="204">
        <v>10</v>
      </c>
      <c r="W853" s="204">
        <v>5</v>
      </c>
      <c r="X853" s="204">
        <v>0</v>
      </c>
      <c r="Y853" s="204">
        <v>0</v>
      </c>
      <c r="Z853" s="204">
        <v>0</v>
      </c>
      <c r="AA853" s="204">
        <v>0</v>
      </c>
      <c r="AB853" s="204">
        <v>10</v>
      </c>
      <c r="AC853" s="204">
        <v>5</v>
      </c>
      <c r="AD853" s="204">
        <v>10</v>
      </c>
      <c r="AE853" s="204">
        <v>5</v>
      </c>
      <c r="AF853" s="204">
        <v>0</v>
      </c>
      <c r="AG853" s="204">
        <v>0</v>
      </c>
      <c r="AH853" s="204">
        <v>0</v>
      </c>
      <c r="AI853" s="204">
        <v>0</v>
      </c>
      <c r="AJ853" s="204"/>
      <c r="AK853" s="204"/>
      <c r="AL853" s="204"/>
      <c r="AM853" s="204"/>
      <c r="AN853" s="204"/>
      <c r="AO853" s="204"/>
      <c r="AP853" s="204"/>
      <c r="AQ853" s="204"/>
      <c r="AR853" s="204"/>
      <c r="AS853" s="204"/>
      <c r="AT853" s="204"/>
      <c r="AU853" s="204"/>
      <c r="AV853" s="204"/>
      <c r="AW853" s="204"/>
      <c r="AX853" s="204"/>
      <c r="AY853" s="204" t="str">
        <f t="shared" si="194"/>
        <v>OXYTETRACYCLINE 5 % VETOQUINOL</v>
      </c>
      <c r="AZ853" s="204" t="str">
        <f>IF(COUNTIF(AY:AY,AY853)=1,AY853,IF(AND(COUNTIF(AY:AY,AY853)&gt;1,COUNTIF(AZ$2:AZ852,AY853)&gt;=1),"",AY853))</f>
        <v/>
      </c>
      <c r="BA853" s="204" t="str">
        <v>BAYTRIL 2,5 % SOLUTION INJECTABLE</v>
      </c>
      <c r="BB853" s="204">
        <f>IF(BA853="","",MAX(BB$2:BB852)+1)</f>
        <v>63</v>
      </c>
      <c r="BC853" s="204"/>
      <c r="BD853" s="204"/>
      <c r="BE853" s="204"/>
      <c r="BF853" s="204"/>
      <c r="BG853" s="204"/>
      <c r="BH853" s="204"/>
      <c r="BI853" s="204"/>
      <c r="BJ853" s="204"/>
      <c r="BK853" s="204"/>
      <c r="BL853" s="204"/>
      <c r="BM853" s="204"/>
      <c r="BN853" s="204"/>
      <c r="BO853" s="204"/>
      <c r="BP853" s="204"/>
      <c r="BQ853" s="204"/>
      <c r="BR853" s="204"/>
      <c r="BS853" s="204"/>
      <c r="BT853" s="204"/>
      <c r="BU853" s="104"/>
      <c r="BV853" s="202"/>
      <c r="BX853"/>
      <c r="BY853"/>
      <c r="BZ853"/>
      <c r="CA853"/>
      <c r="CB853"/>
      <c r="CD853"/>
      <c r="CO853" s="202">
        <v>852</v>
      </c>
    </row>
    <row r="854" spans="1:93" x14ac:dyDescent="0.25">
      <c r="A854" s="203" t="s">
        <v>1431</v>
      </c>
      <c r="B854" s="204" t="s">
        <v>1432</v>
      </c>
      <c r="C854" s="204" t="s">
        <v>1433</v>
      </c>
      <c r="D854" s="210" t="s">
        <v>1054</v>
      </c>
      <c r="E854" s="204" t="s">
        <v>924</v>
      </c>
      <c r="F854" s="204" t="s">
        <v>481</v>
      </c>
      <c r="G854" s="204" t="s">
        <v>925</v>
      </c>
      <c r="H854" s="204" t="s">
        <v>926</v>
      </c>
      <c r="I854" s="204" t="s">
        <v>910</v>
      </c>
      <c r="J854" s="204" t="s">
        <v>855</v>
      </c>
      <c r="K854" s="204" t="s">
        <v>855</v>
      </c>
      <c r="L854" s="204" t="s">
        <v>856</v>
      </c>
      <c r="M854" s="204" t="s">
        <v>213</v>
      </c>
      <c r="N854" s="204" t="s">
        <v>1004</v>
      </c>
      <c r="O854" s="204" t="s">
        <v>992</v>
      </c>
      <c r="P854" s="204" t="s">
        <v>859</v>
      </c>
      <c r="Q854" s="204" t="s">
        <v>1065</v>
      </c>
      <c r="R854" s="204">
        <v>20</v>
      </c>
      <c r="S854" s="204">
        <v>5</v>
      </c>
      <c r="T854" s="204">
        <v>0</v>
      </c>
      <c r="U854" s="204">
        <v>0</v>
      </c>
      <c r="V854" s="204">
        <v>0</v>
      </c>
      <c r="W854" s="204">
        <v>0</v>
      </c>
      <c r="X854" s="204">
        <v>0</v>
      </c>
      <c r="Y854" s="204">
        <v>0</v>
      </c>
      <c r="Z854" s="204">
        <v>0</v>
      </c>
      <c r="AA854" s="204">
        <v>0</v>
      </c>
      <c r="AB854" s="204">
        <v>0</v>
      </c>
      <c r="AC854" s="204">
        <v>0</v>
      </c>
      <c r="AD854" s="204">
        <v>20</v>
      </c>
      <c r="AE854" s="204">
        <v>5</v>
      </c>
      <c r="AF854" s="204">
        <v>20</v>
      </c>
      <c r="AG854" s="204">
        <v>5</v>
      </c>
      <c r="AH854" s="204">
        <v>0</v>
      </c>
      <c r="AI854" s="204">
        <v>0</v>
      </c>
      <c r="AJ854" s="204"/>
      <c r="AK854" s="204"/>
      <c r="AL854" s="204"/>
      <c r="AM854" s="204"/>
      <c r="AN854" s="204"/>
      <c r="AO854" s="204"/>
      <c r="AP854" s="204"/>
      <c r="AQ854" s="204"/>
      <c r="AR854" s="204"/>
      <c r="AS854" s="204"/>
      <c r="AT854" s="204"/>
      <c r="AU854" s="204"/>
      <c r="AV854" s="204"/>
      <c r="AW854" s="204"/>
      <c r="AX854" s="204"/>
      <c r="AY854" s="204" t="str">
        <f t="shared" si="194"/>
        <v>OXYTETRACYCLINE 50 % VIRBAC</v>
      </c>
      <c r="AZ854" s="204" t="str">
        <f>IF(COUNTIF(AY:AY,AY854)=1,AY854,IF(AND(COUNTIF(AY:AY,AY854)&gt;1,COUNTIF(AZ$2:AZ853,AY854)&gt;=1),"",AY854))</f>
        <v>OXYTETRACYCLINE 50 % VIRBAC</v>
      </c>
      <c r="BA854" s="204" t="str">
        <v>BAYTRIL 5 % SOLUTION INJECTABLE</v>
      </c>
      <c r="BB854" s="204">
        <f>IF(BA854="","",MAX(BB$2:BB853)+1)</f>
        <v>64</v>
      </c>
      <c r="BC854" s="204"/>
      <c r="BD854" s="204"/>
      <c r="BE854" s="204"/>
      <c r="BF854" s="204"/>
      <c r="BG854" s="204"/>
      <c r="BH854" s="204"/>
      <c r="BI854" s="204"/>
      <c r="BJ854" s="204"/>
      <c r="BK854" s="204"/>
      <c r="BL854" s="204"/>
      <c r="BM854" s="204"/>
      <c r="BN854" s="204"/>
      <c r="BO854" s="204"/>
      <c r="BP854" s="204"/>
      <c r="BQ854" s="204"/>
      <c r="BR854" s="204"/>
      <c r="BS854" s="204"/>
      <c r="BT854" s="204"/>
      <c r="BU854" s="104"/>
      <c r="BV854" s="202"/>
      <c r="BX854"/>
      <c r="BY854"/>
      <c r="BZ854"/>
      <c r="CA854"/>
      <c r="CB854"/>
      <c r="CD854"/>
      <c r="CO854" s="202">
        <v>853</v>
      </c>
    </row>
    <row r="855" spans="1:93" x14ac:dyDescent="0.25">
      <c r="A855" s="203" t="s">
        <v>1431</v>
      </c>
      <c r="B855" s="204" t="s">
        <v>1434</v>
      </c>
      <c r="C855" s="204" t="s">
        <v>922</v>
      </c>
      <c r="D855" s="210" t="s">
        <v>923</v>
      </c>
      <c r="E855" s="204" t="s">
        <v>924</v>
      </c>
      <c r="F855" s="204" t="s">
        <v>481</v>
      </c>
      <c r="G855" s="204" t="s">
        <v>925</v>
      </c>
      <c r="H855" s="204" t="s">
        <v>926</v>
      </c>
      <c r="I855" s="204" t="s">
        <v>910</v>
      </c>
      <c r="J855" s="204" t="s">
        <v>855</v>
      </c>
      <c r="K855" s="204" t="s">
        <v>855</v>
      </c>
      <c r="L855" s="204" t="s">
        <v>856</v>
      </c>
      <c r="M855" s="204" t="s">
        <v>213</v>
      </c>
      <c r="N855" s="204" t="s">
        <v>1004</v>
      </c>
      <c r="O855" s="204" t="s">
        <v>992</v>
      </c>
      <c r="P855" s="204" t="s">
        <v>859</v>
      </c>
      <c r="Q855" s="204" t="s">
        <v>1004</v>
      </c>
      <c r="R855" s="204">
        <v>20</v>
      </c>
      <c r="S855" s="204">
        <v>5</v>
      </c>
      <c r="T855" s="204">
        <v>0</v>
      </c>
      <c r="U855" s="204">
        <v>0</v>
      </c>
      <c r="V855" s="204">
        <v>0</v>
      </c>
      <c r="W855" s="204">
        <v>0</v>
      </c>
      <c r="X855" s="204">
        <v>0</v>
      </c>
      <c r="Y855" s="204">
        <v>0</v>
      </c>
      <c r="Z855" s="204">
        <v>0</v>
      </c>
      <c r="AA855" s="204">
        <v>0</v>
      </c>
      <c r="AB855" s="204">
        <v>0</v>
      </c>
      <c r="AC855" s="204">
        <v>0</v>
      </c>
      <c r="AD855" s="204">
        <v>20</v>
      </c>
      <c r="AE855" s="204">
        <v>5</v>
      </c>
      <c r="AF855" s="204">
        <v>20</v>
      </c>
      <c r="AG855" s="204">
        <v>5</v>
      </c>
      <c r="AH855" s="204">
        <v>0</v>
      </c>
      <c r="AI855" s="204">
        <v>0</v>
      </c>
      <c r="AJ855" s="204"/>
      <c r="AK855" s="204"/>
      <c r="AL855" s="204"/>
      <c r="AM855" s="204"/>
      <c r="AN855" s="204"/>
      <c r="AO855" s="204"/>
      <c r="AP855" s="204"/>
      <c r="AQ855" s="204"/>
      <c r="AR855" s="204"/>
      <c r="AS855" s="204"/>
      <c r="AT855" s="204"/>
      <c r="AU855" s="204"/>
      <c r="AV855" s="204"/>
      <c r="AW855" s="204"/>
      <c r="AX855" s="204"/>
      <c r="AY855" s="204" t="str">
        <f t="shared" si="194"/>
        <v>OXYTETRACYCLINE 50 % VIRBAC</v>
      </c>
      <c r="AZ855" s="204" t="str">
        <f>IF(COUNTIF(AY:AY,AY855)=1,AY855,IF(AND(COUNTIF(AY:AY,AY855)&gt;1,COUNTIF(AZ$2:AZ854,AY855)&gt;=1),"",AY855))</f>
        <v/>
      </c>
      <c r="BA855" s="204" t="str">
        <v>BAYTRIL BOLUS</v>
      </c>
      <c r="BB855" s="204">
        <f>IF(BA855="","",MAX(BB$2:BB854)+1)</f>
        <v>65</v>
      </c>
      <c r="BC855" s="204"/>
      <c r="BD855" s="204"/>
      <c r="BE855" s="204"/>
      <c r="BF855" s="204"/>
      <c r="BG855" s="204"/>
      <c r="BH855" s="204"/>
      <c r="BI855" s="204"/>
      <c r="BJ855" s="204"/>
      <c r="BK855" s="204"/>
      <c r="BL855" s="204"/>
      <c r="BM855" s="204"/>
      <c r="BN855" s="204"/>
      <c r="BO855" s="204"/>
      <c r="BP855" s="204"/>
      <c r="BQ855" s="204"/>
      <c r="BR855" s="204"/>
      <c r="BS855" s="204"/>
      <c r="BT855" s="204"/>
      <c r="BU855" s="104"/>
      <c r="BV855" s="202"/>
      <c r="BX855"/>
      <c r="BY855"/>
      <c r="BZ855"/>
      <c r="CA855"/>
      <c r="CB855"/>
      <c r="CD855"/>
      <c r="CO855" s="202">
        <v>854</v>
      </c>
    </row>
    <row r="856" spans="1:93" x14ac:dyDescent="0.25">
      <c r="A856" s="203" t="s">
        <v>2482</v>
      </c>
      <c r="B856" s="204" t="s">
        <v>2483</v>
      </c>
      <c r="C856" s="204" t="s">
        <v>2484</v>
      </c>
      <c r="D856" s="210" t="s">
        <v>868</v>
      </c>
      <c r="E856" s="204" t="s">
        <v>924</v>
      </c>
      <c r="F856" s="204" t="s">
        <v>482</v>
      </c>
      <c r="G856" s="204" t="s">
        <v>1084</v>
      </c>
      <c r="H856" s="204" t="s">
        <v>2485</v>
      </c>
      <c r="I856" s="204" t="s">
        <v>976</v>
      </c>
      <c r="J856" s="204" t="s">
        <v>855</v>
      </c>
      <c r="K856" s="204" t="s">
        <v>855</v>
      </c>
      <c r="L856" s="204" t="s">
        <v>856</v>
      </c>
      <c r="M856" s="204" t="s">
        <v>213</v>
      </c>
      <c r="N856" s="204" t="s">
        <v>851</v>
      </c>
      <c r="O856" s="204" t="s">
        <v>992</v>
      </c>
      <c r="P856" s="204" t="s">
        <v>859</v>
      </c>
      <c r="Q856" s="204" t="s">
        <v>983</v>
      </c>
      <c r="R856" s="204">
        <v>0</v>
      </c>
      <c r="S856" s="204">
        <v>0</v>
      </c>
      <c r="T856" s="204">
        <v>0</v>
      </c>
      <c r="U856" s="204">
        <v>0</v>
      </c>
      <c r="V856" s="204">
        <v>0</v>
      </c>
      <c r="W856" s="204">
        <v>0</v>
      </c>
      <c r="X856" s="204">
        <v>0</v>
      </c>
      <c r="Y856" s="204">
        <v>0</v>
      </c>
      <c r="Z856" s="204">
        <v>0</v>
      </c>
      <c r="AA856" s="204">
        <v>0</v>
      </c>
      <c r="AB856" s="204">
        <v>0</v>
      </c>
      <c r="AC856" s="204">
        <v>0</v>
      </c>
      <c r="AD856" s="204">
        <v>0</v>
      </c>
      <c r="AE856" s="204">
        <v>0</v>
      </c>
      <c r="AF856" s="204">
        <v>0</v>
      </c>
      <c r="AG856" s="204">
        <v>0</v>
      </c>
      <c r="AH856" s="204">
        <v>0</v>
      </c>
      <c r="AI856" s="204">
        <v>0</v>
      </c>
      <c r="AJ856" s="204"/>
      <c r="AK856" s="204"/>
      <c r="AL856" s="204"/>
      <c r="AM856" s="204"/>
      <c r="AN856" s="204"/>
      <c r="AO856" s="204"/>
      <c r="AP856" s="204"/>
      <c r="AQ856" s="204"/>
      <c r="AR856" s="204"/>
      <c r="AS856" s="204"/>
      <c r="AT856" s="204"/>
      <c r="AU856" s="204"/>
      <c r="AV856" s="204"/>
      <c r="AW856" s="204"/>
      <c r="AX856" s="204"/>
      <c r="AY856" s="204" t="str">
        <f t="shared" si="194"/>
        <v>OXYTETRIN P</v>
      </c>
      <c r="AZ856" s="204" t="str">
        <f>IF(COUNTIF(AY:AY,AY856)=1,AY856,IF(AND(COUNTIF(AY:AY,AY856)&gt;1,COUNTIF(AZ$2:AZ855,AY856)&gt;=1),"",AY856))</f>
        <v>OXYTETRIN P</v>
      </c>
      <c r="BA856" s="204" t="str">
        <v>BAYTRIL XM 100 MG/ML SOLUTION INJECTABLE POUR BOVINS ET PORCINS</v>
      </c>
      <c r="BB856" s="204">
        <f>IF(BA856="","",MAX(BB$2:BB855)+1)</f>
        <v>66</v>
      </c>
      <c r="BC856" s="204"/>
      <c r="BD856" s="204"/>
      <c r="BE856" s="204"/>
      <c r="BF856" s="204"/>
      <c r="BG856" s="204"/>
      <c r="BH856" s="204"/>
      <c r="BI856" s="204"/>
      <c r="BJ856" s="204"/>
      <c r="BK856" s="204"/>
      <c r="BL856" s="204"/>
      <c r="BM856" s="204"/>
      <c r="BN856" s="204"/>
      <c r="BO856" s="204"/>
      <c r="BP856" s="204"/>
      <c r="BQ856" s="204"/>
      <c r="BR856" s="204"/>
      <c r="BS856" s="204"/>
      <c r="BT856" s="204"/>
      <c r="BU856" s="104"/>
      <c r="BV856" s="202"/>
      <c r="BX856"/>
      <c r="BY856"/>
      <c r="BZ856"/>
      <c r="CA856"/>
      <c r="CB856"/>
      <c r="CD856"/>
      <c r="CO856" s="202">
        <v>855</v>
      </c>
    </row>
    <row r="857" spans="1:93" x14ac:dyDescent="0.25">
      <c r="A857" s="203" t="s">
        <v>2482</v>
      </c>
      <c r="B857" s="204" t="s">
        <v>2486</v>
      </c>
      <c r="C857" s="204" t="s">
        <v>2487</v>
      </c>
      <c r="D857" s="210" t="s">
        <v>851</v>
      </c>
      <c r="E857" s="204" t="s">
        <v>924</v>
      </c>
      <c r="F857" s="204" t="s">
        <v>482</v>
      </c>
      <c r="G857" s="204" t="s">
        <v>1084</v>
      </c>
      <c r="H857" s="204" t="s">
        <v>2485</v>
      </c>
      <c r="I857" s="204" t="s">
        <v>976</v>
      </c>
      <c r="J857" s="204" t="s">
        <v>855</v>
      </c>
      <c r="K857" s="204" t="s">
        <v>855</v>
      </c>
      <c r="L857" s="204" t="s">
        <v>856</v>
      </c>
      <c r="M857" s="204" t="s">
        <v>213</v>
      </c>
      <c r="N857" s="204" t="s">
        <v>851</v>
      </c>
      <c r="O857" s="204" t="s">
        <v>992</v>
      </c>
      <c r="P857" s="204" t="s">
        <v>859</v>
      </c>
      <c r="Q857" s="204" t="s">
        <v>947</v>
      </c>
      <c r="R857" s="204">
        <v>0</v>
      </c>
      <c r="S857" s="204">
        <v>0</v>
      </c>
      <c r="T857" s="204">
        <v>0</v>
      </c>
      <c r="U857" s="204">
        <v>0</v>
      </c>
      <c r="V857" s="204">
        <v>0</v>
      </c>
      <c r="W857" s="204">
        <v>0</v>
      </c>
      <c r="X857" s="204">
        <v>0</v>
      </c>
      <c r="Y857" s="204">
        <v>0</v>
      </c>
      <c r="Z857" s="204">
        <v>0</v>
      </c>
      <c r="AA857" s="204">
        <v>0</v>
      </c>
      <c r="AB857" s="204">
        <v>0</v>
      </c>
      <c r="AC857" s="204">
        <v>0</v>
      </c>
      <c r="AD857" s="204">
        <v>0</v>
      </c>
      <c r="AE857" s="204">
        <v>0</v>
      </c>
      <c r="AF857" s="204">
        <v>0</v>
      </c>
      <c r="AG857" s="204">
        <v>0</v>
      </c>
      <c r="AH857" s="204">
        <v>0</v>
      </c>
      <c r="AI857" s="204">
        <v>0</v>
      </c>
      <c r="AJ857" s="204"/>
      <c r="AK857" s="204"/>
      <c r="AL857" s="204"/>
      <c r="AM857" s="204"/>
      <c r="AN857" s="204"/>
      <c r="AO857" s="204"/>
      <c r="AP857" s="204"/>
      <c r="AQ857" s="204"/>
      <c r="AR857" s="204"/>
      <c r="AS857" s="204"/>
      <c r="AT857" s="204"/>
      <c r="AU857" s="204"/>
      <c r="AV857" s="204"/>
      <c r="AW857" s="204"/>
      <c r="AX857" s="204"/>
      <c r="AY857" s="204" t="str">
        <f t="shared" si="194"/>
        <v>OXYTETRIN P</v>
      </c>
      <c r="AZ857" s="204" t="str">
        <f>IF(COUNTIF(AY:AY,AY857)=1,AY857,IF(AND(COUNTIF(AY:AY,AY857)&gt;1,COUNTIF(AZ$2:AZ856,AY857)&gt;=1),"",AY857))</f>
        <v/>
      </c>
      <c r="BA857" s="204" t="str">
        <v>BELCOMYCINE S</v>
      </c>
      <c r="BB857" s="204">
        <f>IF(BA857="","",MAX(BB$2:BB856)+1)</f>
        <v>67</v>
      </c>
      <c r="BC857" s="204"/>
      <c r="BD857" s="204"/>
      <c r="BE857" s="204"/>
      <c r="BF857" s="204"/>
      <c r="BG857" s="204"/>
      <c r="BH857" s="204"/>
      <c r="BI857" s="204"/>
      <c r="BJ857" s="204"/>
      <c r="BK857" s="204"/>
      <c r="BL857" s="204"/>
      <c r="BM857" s="204"/>
      <c r="BN857" s="204"/>
      <c r="BO857" s="204"/>
      <c r="BP857" s="204"/>
      <c r="BQ857" s="204"/>
      <c r="BR857" s="204"/>
      <c r="BS857" s="204"/>
      <c r="BT857" s="204"/>
      <c r="BU857" s="104"/>
      <c r="BV857" s="202"/>
      <c r="BX857"/>
      <c r="BY857"/>
      <c r="BZ857"/>
      <c r="CA857"/>
      <c r="CB857"/>
      <c r="CD857"/>
      <c r="CO857" s="202">
        <v>856</v>
      </c>
    </row>
    <row r="858" spans="1:93" x14ac:dyDescent="0.25">
      <c r="A858" s="203" t="s">
        <v>1155</v>
      </c>
      <c r="B858" s="204" t="s">
        <v>1156</v>
      </c>
      <c r="C858" s="204" t="s">
        <v>1157</v>
      </c>
      <c r="D858" s="210" t="s">
        <v>868</v>
      </c>
      <c r="E858" s="204" t="s">
        <v>852</v>
      </c>
      <c r="F858" s="204" t="s">
        <v>44</v>
      </c>
      <c r="G858" s="204" t="s">
        <v>853</v>
      </c>
      <c r="H858" s="204" t="s">
        <v>890</v>
      </c>
      <c r="I858" s="204" t="s">
        <v>853</v>
      </c>
      <c r="J858" s="204" t="s">
        <v>855</v>
      </c>
      <c r="K858" s="204" t="s">
        <v>855</v>
      </c>
      <c r="L858" s="204" t="s">
        <v>1158</v>
      </c>
      <c r="M858" s="204" t="s">
        <v>213</v>
      </c>
      <c r="N858" s="204" t="s">
        <v>1039</v>
      </c>
      <c r="O858" s="204" t="s">
        <v>858</v>
      </c>
      <c r="P858" s="204" t="s">
        <v>859</v>
      </c>
      <c r="Q858" s="204" t="s">
        <v>1033</v>
      </c>
      <c r="R858" s="204">
        <v>5</v>
      </c>
      <c r="S858" s="204">
        <v>1</v>
      </c>
      <c r="T858" s="204">
        <v>0</v>
      </c>
      <c r="U858" s="204">
        <v>0</v>
      </c>
      <c r="V858" s="204">
        <v>0</v>
      </c>
      <c r="W858" s="204">
        <v>0</v>
      </c>
      <c r="X858" s="204">
        <v>0</v>
      </c>
      <c r="Y858" s="204">
        <v>0</v>
      </c>
      <c r="Z858" s="204">
        <v>0</v>
      </c>
      <c r="AA858" s="204">
        <v>0</v>
      </c>
      <c r="AB858" s="204">
        <v>0</v>
      </c>
      <c r="AC858" s="204">
        <v>0</v>
      </c>
      <c r="AD858" s="204">
        <v>0</v>
      </c>
      <c r="AE858" s="204">
        <v>0</v>
      </c>
      <c r="AF858" s="204">
        <v>0</v>
      </c>
      <c r="AG858" s="204">
        <v>0</v>
      </c>
      <c r="AH858" s="204">
        <v>0</v>
      </c>
      <c r="AI858" s="204">
        <v>0</v>
      </c>
      <c r="AJ858" s="204"/>
      <c r="AK858" s="204"/>
      <c r="AL858" s="204"/>
      <c r="AM858" s="204"/>
      <c r="AN858" s="204"/>
      <c r="AO858" s="204"/>
      <c r="AP858" s="204"/>
      <c r="AQ858" s="204"/>
      <c r="AR858" s="204"/>
      <c r="AS858" s="204"/>
      <c r="AT858" s="204"/>
      <c r="AU858" s="204"/>
      <c r="AV858" s="204"/>
      <c r="AW858" s="204"/>
      <c r="AX858" s="204"/>
      <c r="AY858" s="204" t="str">
        <f t="shared" si="194"/>
        <v>PANADIA</v>
      </c>
      <c r="AZ858" s="204" t="str">
        <f>IF(COUNTIF(AY:AY,AY858)=1,AY858,IF(AND(COUNTIF(AY:AY,AY858)&gt;1,COUNTIF(AZ$2:AZ857,AY858)&gt;=1),"",AY858))</f>
        <v>PANADIA</v>
      </c>
      <c r="BA858" s="204" t="str">
        <v>BELCOPENI 5</v>
      </c>
      <c r="BB858" s="204">
        <f>IF(BA858="","",MAX(BB$2:BB857)+1)</f>
        <v>68</v>
      </c>
      <c r="BC858" s="204"/>
      <c r="BD858" s="204"/>
      <c r="BE858" s="204"/>
      <c r="BF858" s="204"/>
      <c r="BG858" s="204"/>
      <c r="BH858" s="204"/>
      <c r="BI858" s="204"/>
      <c r="BJ858" s="204"/>
      <c r="BK858" s="204"/>
      <c r="BL858" s="204"/>
      <c r="BM858" s="204"/>
      <c r="BN858" s="204"/>
      <c r="BO858" s="204"/>
      <c r="BP858" s="204"/>
      <c r="BQ858" s="204"/>
      <c r="BR858" s="204"/>
      <c r="BS858" s="204"/>
      <c r="BT858" s="204"/>
      <c r="BU858" s="104"/>
      <c r="BV858" s="202"/>
      <c r="BX858"/>
      <c r="BY858"/>
      <c r="BZ858"/>
      <c r="CA858"/>
      <c r="CB858"/>
      <c r="CD858"/>
      <c r="CO858" s="202">
        <v>857</v>
      </c>
    </row>
    <row r="859" spans="1:93" x14ac:dyDescent="0.25">
      <c r="A859" s="203" t="s">
        <v>1318</v>
      </c>
      <c r="B859" s="204" t="s">
        <v>1319</v>
      </c>
      <c r="C859" s="204" t="s">
        <v>1320</v>
      </c>
      <c r="D859" s="210" t="s">
        <v>966</v>
      </c>
      <c r="E859" s="204" t="s">
        <v>852</v>
      </c>
      <c r="F859" s="204" t="s">
        <v>113</v>
      </c>
      <c r="G859" s="204" t="s">
        <v>853</v>
      </c>
      <c r="H859" s="204" t="s">
        <v>890</v>
      </c>
      <c r="I859" s="204" t="s">
        <v>853</v>
      </c>
      <c r="J859" s="204" t="s">
        <v>1321</v>
      </c>
      <c r="K859" s="204" t="s">
        <v>871</v>
      </c>
      <c r="L859" s="204" t="s">
        <v>1044</v>
      </c>
      <c r="M859" s="204" t="s">
        <v>213</v>
      </c>
      <c r="N859" s="204" t="s">
        <v>863</v>
      </c>
      <c r="O859" s="204" t="s">
        <v>858</v>
      </c>
      <c r="P859" s="204" t="s">
        <v>859</v>
      </c>
      <c r="Q859" s="204" t="s">
        <v>983</v>
      </c>
      <c r="R859" s="204">
        <v>8.33</v>
      </c>
      <c r="S859" s="204">
        <v>1</v>
      </c>
      <c r="T859" s="204">
        <v>8.33</v>
      </c>
      <c r="U859" s="204">
        <v>1</v>
      </c>
      <c r="V859" s="204">
        <v>0</v>
      </c>
      <c r="W859" s="204">
        <v>0</v>
      </c>
      <c r="X859" s="204">
        <v>0</v>
      </c>
      <c r="Y859" s="204">
        <v>0</v>
      </c>
      <c r="Z859" s="204">
        <v>0</v>
      </c>
      <c r="AA859" s="204">
        <v>0</v>
      </c>
      <c r="AB859" s="204">
        <v>8.33</v>
      </c>
      <c r="AC859" s="204">
        <v>1</v>
      </c>
      <c r="AD859" s="204">
        <v>8.33</v>
      </c>
      <c r="AE859" s="204">
        <v>1</v>
      </c>
      <c r="AF859" s="204">
        <v>0</v>
      </c>
      <c r="AG859" s="204">
        <v>0</v>
      </c>
      <c r="AH859" s="204">
        <v>0</v>
      </c>
      <c r="AI859" s="204">
        <v>0</v>
      </c>
      <c r="AJ859" s="204" t="s">
        <v>855</v>
      </c>
      <c r="AK859" s="204" t="s">
        <v>1158</v>
      </c>
      <c r="AL859" s="204" t="s">
        <v>213</v>
      </c>
      <c r="AM859" s="204" t="s">
        <v>868</v>
      </c>
      <c r="AN859" s="204" t="s">
        <v>858</v>
      </c>
      <c r="AO859" s="204" t="s">
        <v>859</v>
      </c>
      <c r="AP859" s="204" t="s">
        <v>859</v>
      </c>
      <c r="AQ859" s="204"/>
      <c r="AR859" s="204"/>
      <c r="AS859" s="204"/>
      <c r="AT859" s="204"/>
      <c r="AU859" s="204"/>
      <c r="AV859" s="204"/>
      <c r="AW859" s="204"/>
      <c r="AX859" s="204"/>
      <c r="AY859" s="204" t="str">
        <f t="shared" si="194"/>
        <v>PANAFUGE</v>
      </c>
      <c r="AZ859" s="204" t="str">
        <f>IF(COUNTIF(AY:AY,AY859)=1,AY859,IF(AND(COUNTIF(AY:AY,AY859)&gt;1,COUNTIF(AZ$2:AZ858,AY859)&gt;=1),"",AY859))</f>
        <v>PANAFUGE</v>
      </c>
      <c r="BA859" s="204" t="str">
        <v>BIAMULINE</v>
      </c>
      <c r="BB859" s="204">
        <f>IF(BA859="","",MAX(BB$2:BB858)+1)</f>
        <v>69</v>
      </c>
      <c r="BC859" s="204"/>
      <c r="BD859" s="204"/>
      <c r="BE859" s="204"/>
      <c r="BF859" s="204"/>
      <c r="BG859" s="204"/>
      <c r="BH859" s="204"/>
      <c r="BI859" s="204"/>
      <c r="BJ859" s="204"/>
      <c r="BK859" s="204"/>
      <c r="BL859" s="204"/>
      <c r="BM859" s="204"/>
      <c r="BN859" s="204"/>
      <c r="BO859" s="204"/>
      <c r="BP859" s="204"/>
      <c r="BQ859" s="204"/>
      <c r="BR859" s="204"/>
      <c r="BS859" s="204"/>
      <c r="BT859" s="204"/>
      <c r="BU859" s="104"/>
      <c r="BV859" s="202"/>
      <c r="BX859"/>
      <c r="BY859"/>
      <c r="BZ859"/>
      <c r="CA859"/>
      <c r="CB859"/>
      <c r="CD859"/>
      <c r="CO859" s="202">
        <v>858</v>
      </c>
    </row>
    <row r="860" spans="1:93" x14ac:dyDescent="0.25">
      <c r="A860" s="203" t="s">
        <v>2207</v>
      </c>
      <c r="B860" s="204" t="s">
        <v>2208</v>
      </c>
      <c r="C860" s="204" t="s">
        <v>1605</v>
      </c>
      <c r="D860" s="210" t="s">
        <v>868</v>
      </c>
      <c r="E860" s="204" t="s">
        <v>852</v>
      </c>
      <c r="F860" s="204" t="s">
        <v>484</v>
      </c>
      <c r="G860" s="204" t="s">
        <v>853</v>
      </c>
      <c r="H860" s="204" t="s">
        <v>2209</v>
      </c>
      <c r="I860" s="204" t="s">
        <v>853</v>
      </c>
      <c r="J860" s="204" t="s">
        <v>871</v>
      </c>
      <c r="K860" s="204" t="s">
        <v>871</v>
      </c>
      <c r="L860" s="204" t="s">
        <v>2210</v>
      </c>
      <c r="M860" s="204" t="s">
        <v>213</v>
      </c>
      <c r="N860" s="204" t="s">
        <v>1509</v>
      </c>
      <c r="O860" s="204" t="s">
        <v>894</v>
      </c>
      <c r="P860" s="204" t="s">
        <v>2211</v>
      </c>
      <c r="Q860" s="204" t="s">
        <v>2212</v>
      </c>
      <c r="R860" s="204">
        <v>14.52</v>
      </c>
      <c r="S860" s="204">
        <v>3</v>
      </c>
      <c r="T860" s="204">
        <v>38.71</v>
      </c>
      <c r="U860" s="204">
        <v>3</v>
      </c>
      <c r="V860" s="204">
        <v>38.71</v>
      </c>
      <c r="W860" s="204">
        <v>3</v>
      </c>
      <c r="X860" s="204">
        <v>0</v>
      </c>
      <c r="Y860" s="204">
        <v>0</v>
      </c>
      <c r="Z860" s="204">
        <v>0</v>
      </c>
      <c r="AA860" s="204">
        <v>0</v>
      </c>
      <c r="AB860" s="204">
        <v>0</v>
      </c>
      <c r="AC860" s="204">
        <v>0</v>
      </c>
      <c r="AD860" s="204">
        <v>0</v>
      </c>
      <c r="AE860" s="204">
        <v>0</v>
      </c>
      <c r="AF860" s="204">
        <v>0</v>
      </c>
      <c r="AG860" s="204">
        <v>0</v>
      </c>
      <c r="AH860" s="204">
        <v>0</v>
      </c>
      <c r="AI860" s="204">
        <v>0</v>
      </c>
      <c r="AJ860" s="204"/>
      <c r="AK860" s="204"/>
      <c r="AL860" s="204"/>
      <c r="AM860" s="204"/>
      <c r="AN860" s="204"/>
      <c r="AO860" s="204"/>
      <c r="AP860" s="204"/>
      <c r="AQ860" s="204"/>
      <c r="AR860" s="204"/>
      <c r="AS860" s="204"/>
      <c r="AT860" s="204"/>
      <c r="AU860" s="204"/>
      <c r="AV860" s="204"/>
      <c r="AW860" s="204"/>
      <c r="AX860" s="204"/>
      <c r="AY860" s="204" t="str">
        <f t="shared" si="194"/>
        <v>PANGRAM 4 %</v>
      </c>
      <c r="AZ860" s="204" t="str">
        <f>IF(COUNTIF(AY:AY,AY860)=1,AY860,IF(AND(COUNTIF(AY:AY,AY860)&gt;1,COUNTIF(AZ$2:AZ859,AY860)&gt;=1),"",AY860))</f>
        <v>PANGRAM 4 %</v>
      </c>
      <c r="BA860" s="204" t="str">
        <v>BIAPRIM BUVABLE</v>
      </c>
      <c r="BB860" s="204">
        <f>IF(BA860="","",MAX(BB$2:BB859)+1)</f>
        <v>70</v>
      </c>
      <c r="BC860" s="204"/>
      <c r="BD860" s="204"/>
      <c r="BE860" s="204"/>
      <c r="BF860" s="204"/>
      <c r="BG860" s="204"/>
      <c r="BH860" s="204"/>
      <c r="BI860" s="204"/>
      <c r="BJ860" s="204"/>
      <c r="BK860" s="204"/>
      <c r="BL860" s="204"/>
      <c r="BM860" s="204"/>
      <c r="BN860" s="204"/>
      <c r="BO860" s="204"/>
      <c r="BP860" s="204"/>
      <c r="BQ860" s="204"/>
      <c r="BR860" s="204"/>
      <c r="BS860" s="204"/>
      <c r="BT860" s="204"/>
      <c r="BU860" s="104"/>
      <c r="BV860" s="202"/>
      <c r="BX860"/>
      <c r="BY860"/>
      <c r="BZ860"/>
      <c r="CA860"/>
      <c r="CB860"/>
      <c r="CD860"/>
      <c r="CO860" s="202">
        <v>859</v>
      </c>
    </row>
    <row r="861" spans="1:93" x14ac:dyDescent="0.25">
      <c r="A861" s="203" t="s">
        <v>2207</v>
      </c>
      <c r="B861" s="204" t="s">
        <v>2213</v>
      </c>
      <c r="C861" s="204" t="s">
        <v>1042</v>
      </c>
      <c r="D861" s="210" t="s">
        <v>851</v>
      </c>
      <c r="E861" s="204" t="s">
        <v>852</v>
      </c>
      <c r="F861" s="204" t="s">
        <v>484</v>
      </c>
      <c r="G861" s="204" t="s">
        <v>853</v>
      </c>
      <c r="H861" s="204" t="s">
        <v>2209</v>
      </c>
      <c r="I861" s="204" t="s">
        <v>853</v>
      </c>
      <c r="J861" s="204" t="s">
        <v>871</v>
      </c>
      <c r="K861" s="204" t="s">
        <v>871</v>
      </c>
      <c r="L861" s="204" t="s">
        <v>2210</v>
      </c>
      <c r="M861" s="204" t="s">
        <v>213</v>
      </c>
      <c r="N861" s="204" t="s">
        <v>1509</v>
      </c>
      <c r="O861" s="204" t="s">
        <v>894</v>
      </c>
      <c r="P861" s="204" t="s">
        <v>2211</v>
      </c>
      <c r="Q861" s="204" t="s">
        <v>2214</v>
      </c>
      <c r="R861" s="204">
        <v>14.52</v>
      </c>
      <c r="S861" s="204">
        <v>3</v>
      </c>
      <c r="T861" s="204">
        <v>38.71</v>
      </c>
      <c r="U861" s="204">
        <v>3</v>
      </c>
      <c r="V861" s="204">
        <v>38.71</v>
      </c>
      <c r="W861" s="204">
        <v>3</v>
      </c>
      <c r="X861" s="204">
        <v>0</v>
      </c>
      <c r="Y861" s="204">
        <v>0</v>
      </c>
      <c r="Z861" s="204">
        <v>0</v>
      </c>
      <c r="AA861" s="204">
        <v>0</v>
      </c>
      <c r="AB861" s="204">
        <v>0</v>
      </c>
      <c r="AC861" s="204">
        <v>0</v>
      </c>
      <c r="AD861" s="204">
        <v>0</v>
      </c>
      <c r="AE861" s="204">
        <v>0</v>
      </c>
      <c r="AF861" s="204">
        <v>0</v>
      </c>
      <c r="AG861" s="204">
        <v>0</v>
      </c>
      <c r="AH861" s="204">
        <v>0</v>
      </c>
      <c r="AI861" s="204">
        <v>0</v>
      </c>
      <c r="AJ861" s="204"/>
      <c r="AK861" s="204"/>
      <c r="AL861" s="204"/>
      <c r="AM861" s="204"/>
      <c r="AN861" s="204"/>
      <c r="AO861" s="204"/>
      <c r="AP861" s="204"/>
      <c r="AQ861" s="204"/>
      <c r="AR861" s="204"/>
      <c r="AS861" s="204"/>
      <c r="AT861" s="204"/>
      <c r="AU861" s="204"/>
      <c r="AV861" s="204"/>
      <c r="AW861" s="204"/>
      <c r="AX861" s="204"/>
      <c r="AY861" s="204" t="str">
        <f t="shared" si="194"/>
        <v>PANGRAM 4 %</v>
      </c>
      <c r="AZ861" s="204" t="str">
        <f>IF(COUNTIF(AY:AY,AY861)=1,AY861,IF(AND(COUNTIF(AY:AY,AY861)&gt;1,COUNTIF(AZ$2:AZ860,AY861)&gt;=1),"",AY861))</f>
        <v/>
      </c>
      <c r="BA861" s="204" t="str">
        <v>BILOVET 200 MG/ML SOLUTION INJECTABLE</v>
      </c>
      <c r="BB861" s="204">
        <f>IF(BA861="","",MAX(BB$2:BB860)+1)</f>
        <v>71</v>
      </c>
      <c r="BC861" s="204"/>
      <c r="BD861" s="204"/>
      <c r="BE861" s="204"/>
      <c r="BF861" s="204"/>
      <c r="BG861" s="204"/>
      <c r="BH861" s="204"/>
      <c r="BI861" s="204"/>
      <c r="BJ861" s="204"/>
      <c r="BK861" s="204"/>
      <c r="BL861" s="204"/>
      <c r="BM861" s="204"/>
      <c r="BN861" s="204"/>
      <c r="BO861" s="204"/>
      <c r="BP861" s="204"/>
      <c r="BQ861" s="204"/>
      <c r="BR861" s="204"/>
      <c r="BS861" s="204"/>
      <c r="BT861" s="204"/>
      <c r="BU861" s="104"/>
      <c r="BV861" s="202"/>
      <c r="BX861"/>
      <c r="BY861"/>
      <c r="BZ861"/>
      <c r="CA861"/>
      <c r="CB861"/>
      <c r="CD861"/>
      <c r="CO861" s="202">
        <v>860</v>
      </c>
    </row>
    <row r="862" spans="1:93" x14ac:dyDescent="0.25">
      <c r="A862" s="203" t="s">
        <v>2207</v>
      </c>
      <c r="B862" s="204" t="s">
        <v>2215</v>
      </c>
      <c r="C862" s="204" t="s">
        <v>1048</v>
      </c>
      <c r="D862" s="210" t="s">
        <v>863</v>
      </c>
      <c r="E862" s="204" t="s">
        <v>852</v>
      </c>
      <c r="F862" s="204" t="s">
        <v>484</v>
      </c>
      <c r="G862" s="204" t="s">
        <v>853</v>
      </c>
      <c r="H862" s="204" t="s">
        <v>2209</v>
      </c>
      <c r="I862" s="204" t="s">
        <v>853</v>
      </c>
      <c r="J862" s="204" t="s">
        <v>871</v>
      </c>
      <c r="K862" s="204" t="s">
        <v>871</v>
      </c>
      <c r="L862" s="204" t="s">
        <v>2210</v>
      </c>
      <c r="M862" s="204" t="s">
        <v>213</v>
      </c>
      <c r="N862" s="204" t="s">
        <v>1509</v>
      </c>
      <c r="O862" s="204" t="s">
        <v>894</v>
      </c>
      <c r="P862" s="204" t="s">
        <v>2211</v>
      </c>
      <c r="Q862" s="204" t="s">
        <v>2216</v>
      </c>
      <c r="R862" s="204">
        <v>14.52</v>
      </c>
      <c r="S862" s="204">
        <v>3</v>
      </c>
      <c r="T862" s="204">
        <v>38.71</v>
      </c>
      <c r="U862" s="204">
        <v>3</v>
      </c>
      <c r="V862" s="204">
        <v>38.71</v>
      </c>
      <c r="W862" s="204">
        <v>3</v>
      </c>
      <c r="X862" s="204">
        <v>0</v>
      </c>
      <c r="Y862" s="204">
        <v>0</v>
      </c>
      <c r="Z862" s="204">
        <v>0</v>
      </c>
      <c r="AA862" s="204">
        <v>0</v>
      </c>
      <c r="AB862" s="204">
        <v>0</v>
      </c>
      <c r="AC862" s="204">
        <v>0</v>
      </c>
      <c r="AD862" s="204">
        <v>0</v>
      </c>
      <c r="AE862" s="204">
        <v>0</v>
      </c>
      <c r="AF862" s="204">
        <v>0</v>
      </c>
      <c r="AG862" s="204">
        <v>0</v>
      </c>
      <c r="AH862" s="204">
        <v>0</v>
      </c>
      <c r="AI862" s="204">
        <v>0</v>
      </c>
      <c r="AJ862" s="204"/>
      <c r="AK862" s="204"/>
      <c r="AL862" s="204"/>
      <c r="AM862" s="204"/>
      <c r="AN862" s="204"/>
      <c r="AO862" s="204"/>
      <c r="AP862" s="204"/>
      <c r="AQ862" s="204"/>
      <c r="AR862" s="204"/>
      <c r="AS862" s="204"/>
      <c r="AT862" s="204"/>
      <c r="AU862" s="204"/>
      <c r="AV862" s="204"/>
      <c r="AW862" s="204"/>
      <c r="AX862" s="204"/>
      <c r="AY862" s="204" t="str">
        <f t="shared" si="194"/>
        <v>PANGRAM 4 %</v>
      </c>
      <c r="AZ862" s="204" t="str">
        <f>IF(COUNTIF(AY:AY,AY862)=1,AY862,IF(AND(COUNTIF(AY:AY,AY862)&gt;1,COUNTIF(AZ$2:AZ861,AY862)&gt;=1),"",AY862))</f>
        <v/>
      </c>
      <c r="BA862" s="204" t="str">
        <v>BIMOXYL LA 150 MG/ML SUSPENSION INJECTABLE POUR BOVINS OVINS ET PORCINS</v>
      </c>
      <c r="BB862" s="204">
        <f>IF(BA862="","",MAX(BB$2:BB861)+1)</f>
        <v>72</v>
      </c>
      <c r="BC862" s="204"/>
      <c r="BD862" s="204"/>
      <c r="BE862" s="204"/>
      <c r="BF862" s="204"/>
      <c r="BG862" s="204"/>
      <c r="BH862" s="204"/>
      <c r="BI862" s="204"/>
      <c r="BJ862" s="204"/>
      <c r="BK862" s="204"/>
      <c r="BL862" s="204"/>
      <c r="BM862" s="204"/>
      <c r="BN862" s="204"/>
      <c r="BO862" s="204"/>
      <c r="BP862" s="204"/>
      <c r="BQ862" s="204"/>
      <c r="BR862" s="204"/>
      <c r="BS862" s="204"/>
      <c r="BT862" s="204"/>
      <c r="BU862" s="104"/>
      <c r="BV862" s="202"/>
      <c r="BX862"/>
      <c r="BY862"/>
      <c r="BZ862"/>
      <c r="CA862"/>
      <c r="CB862"/>
      <c r="CD862"/>
      <c r="CO862" s="202">
        <v>861</v>
      </c>
    </row>
    <row r="863" spans="1:93" x14ac:dyDescent="0.25">
      <c r="A863" s="203" t="s">
        <v>1058</v>
      </c>
      <c r="B863" s="204" t="s">
        <v>1059</v>
      </c>
      <c r="C863" s="204" t="s">
        <v>1060</v>
      </c>
      <c r="D863" s="210" t="s">
        <v>1061</v>
      </c>
      <c r="E863" s="204" t="s">
        <v>852</v>
      </c>
      <c r="F863" s="204" t="s">
        <v>1062</v>
      </c>
      <c r="G863" s="204" t="s">
        <v>1063</v>
      </c>
      <c r="H863" s="204" t="s">
        <v>909</v>
      </c>
      <c r="I863" s="204" t="s">
        <v>976</v>
      </c>
      <c r="J863" s="204" t="s">
        <v>1064</v>
      </c>
      <c r="K863" s="204" t="s">
        <v>871</v>
      </c>
      <c r="L863" s="204" t="s">
        <v>872</v>
      </c>
      <c r="M863" s="204" t="s">
        <v>213</v>
      </c>
      <c r="N863" s="204" t="s">
        <v>1065</v>
      </c>
      <c r="O863" s="204" t="s">
        <v>894</v>
      </c>
      <c r="P863" s="204" t="s">
        <v>1012</v>
      </c>
      <c r="Q863" s="204" t="s">
        <v>986</v>
      </c>
      <c r="R863" s="204">
        <v>0</v>
      </c>
      <c r="S863" s="204">
        <v>0</v>
      </c>
      <c r="T863" s="204">
        <v>0</v>
      </c>
      <c r="U863" s="204">
        <v>0</v>
      </c>
      <c r="V863" s="204">
        <v>0</v>
      </c>
      <c r="W863" s="204">
        <v>0</v>
      </c>
      <c r="X863" s="204">
        <v>0</v>
      </c>
      <c r="Y863" s="204">
        <v>0</v>
      </c>
      <c r="Z863" s="204">
        <v>0</v>
      </c>
      <c r="AA863" s="204">
        <v>0</v>
      </c>
      <c r="AB863" s="204">
        <v>0</v>
      </c>
      <c r="AC863" s="204">
        <v>0</v>
      </c>
      <c r="AD863" s="204">
        <v>0</v>
      </c>
      <c r="AE863" s="204">
        <v>0</v>
      </c>
      <c r="AF863" s="204">
        <v>0</v>
      </c>
      <c r="AG863" s="204">
        <v>0</v>
      </c>
      <c r="AH863" s="204">
        <v>0</v>
      </c>
      <c r="AI863" s="204">
        <v>0</v>
      </c>
      <c r="AJ863" s="204" t="s">
        <v>915</v>
      </c>
      <c r="AK863" s="204" t="s">
        <v>1066</v>
      </c>
      <c r="AL863" s="204" t="s">
        <v>213</v>
      </c>
      <c r="AM863" s="204" t="s">
        <v>1067</v>
      </c>
      <c r="AN863" s="204" t="s">
        <v>858</v>
      </c>
      <c r="AO863" s="204" t="s">
        <v>859</v>
      </c>
      <c r="AP863" s="204" t="s">
        <v>986</v>
      </c>
      <c r="AQ863" s="204"/>
      <c r="AR863" s="204"/>
      <c r="AS863" s="204"/>
      <c r="AT863" s="204"/>
      <c r="AU863" s="204"/>
      <c r="AV863" s="204"/>
      <c r="AW863" s="204"/>
      <c r="AX863" s="204"/>
      <c r="AY863" s="204" t="str">
        <f t="shared" si="194"/>
        <v/>
      </c>
      <c r="AZ863" s="204" t="str">
        <f>IF(COUNTIF(AY:AY,AY863)=1,AY863,IF(AND(COUNTIF(AY:AY,AY863)&gt;1,COUNTIF(AZ$2:AZ862,AY863)&gt;=1),"",AY863))</f>
        <v/>
      </c>
      <c r="BA863" s="204" t="str">
        <v>BIOAMOXI</v>
      </c>
      <c r="BB863" s="204">
        <f>IF(BA863="","",MAX(BB$2:BB862)+1)</f>
        <v>73</v>
      </c>
      <c r="BC863" s="204"/>
      <c r="BD863" s="204"/>
      <c r="BE863" s="204"/>
      <c r="BF863" s="204"/>
      <c r="BG863" s="204"/>
      <c r="BH863" s="204"/>
      <c r="BI863" s="204"/>
      <c r="BJ863" s="204"/>
      <c r="BK863" s="204"/>
      <c r="BL863" s="204"/>
      <c r="BM863" s="204"/>
      <c r="BN863" s="204"/>
      <c r="BO863" s="204"/>
      <c r="BP863" s="204"/>
      <c r="BQ863" s="204"/>
      <c r="BR863" s="204"/>
      <c r="BS863" s="204"/>
      <c r="BT863" s="204"/>
      <c r="BU863" s="104"/>
      <c r="BV863" s="202"/>
      <c r="BX863"/>
      <c r="BY863"/>
      <c r="BZ863"/>
      <c r="CA863"/>
      <c r="CB863"/>
      <c r="CD863"/>
      <c r="CO863" s="202">
        <v>862</v>
      </c>
    </row>
    <row r="864" spans="1:93" x14ac:dyDescent="0.25">
      <c r="A864" s="203" t="s">
        <v>4451</v>
      </c>
      <c r="B864" s="204" t="s">
        <v>4452</v>
      </c>
      <c r="C864" s="204" t="s">
        <v>4453</v>
      </c>
      <c r="D864" s="210" t="s">
        <v>1235</v>
      </c>
      <c r="E864" s="204" t="s">
        <v>852</v>
      </c>
      <c r="F864" s="204" t="s">
        <v>485</v>
      </c>
      <c r="G864" s="204" t="s">
        <v>1055</v>
      </c>
      <c r="H864" s="204" t="s">
        <v>1691</v>
      </c>
      <c r="I864" s="204" t="s">
        <v>910</v>
      </c>
      <c r="J864" s="204" t="s">
        <v>871</v>
      </c>
      <c r="K864" s="204" t="s">
        <v>871</v>
      </c>
      <c r="L864" s="204" t="s">
        <v>4238</v>
      </c>
      <c r="M864" s="204" t="s">
        <v>213</v>
      </c>
      <c r="N864" s="204" t="s">
        <v>2785</v>
      </c>
      <c r="O864" s="204" t="s">
        <v>858</v>
      </c>
      <c r="P864" s="204" t="s">
        <v>859</v>
      </c>
      <c r="Q864" s="204" t="s">
        <v>1982</v>
      </c>
      <c r="R864" s="204">
        <v>35</v>
      </c>
      <c r="S864" s="204">
        <v>5</v>
      </c>
      <c r="T864" s="204">
        <v>0</v>
      </c>
      <c r="U864" s="204">
        <v>0</v>
      </c>
      <c r="V864" s="204">
        <v>0</v>
      </c>
      <c r="W864" s="204">
        <v>0</v>
      </c>
      <c r="X864" s="204">
        <v>0</v>
      </c>
      <c r="Y864" s="204">
        <v>0</v>
      </c>
      <c r="Z864" s="204">
        <v>0</v>
      </c>
      <c r="AA864" s="204">
        <v>0</v>
      </c>
      <c r="AB864" s="204">
        <v>0</v>
      </c>
      <c r="AC864" s="204">
        <v>0</v>
      </c>
      <c r="AD864" s="204">
        <v>28</v>
      </c>
      <c r="AE864" s="204">
        <v>5</v>
      </c>
      <c r="AF864" s="204">
        <v>0</v>
      </c>
      <c r="AG864" s="204">
        <v>0</v>
      </c>
      <c r="AH864" s="204">
        <v>0</v>
      </c>
      <c r="AI864" s="204">
        <v>0</v>
      </c>
      <c r="AJ864" s="204"/>
      <c r="AK864" s="204"/>
      <c r="AL864" s="204"/>
      <c r="AM864" s="204"/>
      <c r="AN864" s="204"/>
      <c r="AO864" s="204"/>
      <c r="AP864" s="204"/>
      <c r="AQ864" s="204"/>
      <c r="AR864" s="204"/>
      <c r="AS864" s="204"/>
      <c r="AT864" s="204"/>
      <c r="AU864" s="204"/>
      <c r="AV864" s="204"/>
      <c r="AW864" s="204"/>
      <c r="AX864" s="204"/>
      <c r="AY864" s="204" t="str">
        <f t="shared" si="194"/>
        <v>PAROFOR 140 MG/ML SOLUTION POUR ADMINISTRATION DANS L'EAU DE BOISSON LE LAIT OU L'ALIMENT D'ALLAITEMENT POUR BOVINS PRERUMINANTS ET PORCS</v>
      </c>
      <c r="AZ864" s="204" t="str">
        <f>IF(COUNTIF(AY:AY,AY864)=1,AY864,IF(AND(COUNTIF(AY:AY,AY864)&gt;1,COUNTIF(AZ$2:AZ863,AY864)&gt;=1),"",AY864))</f>
        <v>PAROFOR 140 MG/ML SOLUTION POUR ADMINISTRATION DANS L'EAU DE BOISSON LE LAIT OU L'ALIMENT D'ALLAITEMENT POUR BOVINS PRERUMINANTS ET PORCS</v>
      </c>
      <c r="BA864" s="204" t="str">
        <v>BIOREPAS</v>
      </c>
      <c r="BB864" s="204">
        <f>IF(BA864="","",MAX(BB$2:BB863)+1)</f>
        <v>74</v>
      </c>
      <c r="BC864" s="204"/>
      <c r="BD864" s="204"/>
      <c r="BE864" s="204"/>
      <c r="BF864" s="204"/>
      <c r="BG864" s="204"/>
      <c r="BH864" s="204"/>
      <c r="BI864" s="204"/>
      <c r="BJ864" s="204"/>
      <c r="BK864" s="204"/>
      <c r="BL864" s="204"/>
      <c r="BM864" s="204"/>
      <c r="BN864" s="204"/>
      <c r="BO864" s="204"/>
      <c r="BP864" s="204"/>
      <c r="BQ864" s="204"/>
      <c r="BR864" s="204"/>
      <c r="BS864" s="204"/>
      <c r="BT864" s="204"/>
      <c r="BU864" s="104"/>
      <c r="BV864" s="202"/>
      <c r="BX864"/>
      <c r="BY864"/>
      <c r="BZ864"/>
      <c r="CA864"/>
      <c r="CB864"/>
      <c r="CD864"/>
      <c r="CO864" s="202">
        <v>863</v>
      </c>
    </row>
    <row r="865" spans="1:93" x14ac:dyDescent="0.25">
      <c r="A865" s="203" t="s">
        <v>4451</v>
      </c>
      <c r="B865" s="204" t="s">
        <v>4454</v>
      </c>
      <c r="C865" s="204" t="s">
        <v>1048</v>
      </c>
      <c r="D865" s="210" t="s">
        <v>863</v>
      </c>
      <c r="E865" s="204" t="s">
        <v>852</v>
      </c>
      <c r="F865" s="204" t="s">
        <v>485</v>
      </c>
      <c r="G865" s="204" t="s">
        <v>1055</v>
      </c>
      <c r="H865" s="204" t="s">
        <v>1691</v>
      </c>
      <c r="I865" s="204" t="s">
        <v>910</v>
      </c>
      <c r="J865" s="204" t="s">
        <v>871</v>
      </c>
      <c r="K865" s="204" t="s">
        <v>871</v>
      </c>
      <c r="L865" s="204" t="s">
        <v>4238</v>
      </c>
      <c r="M865" s="204" t="s">
        <v>213</v>
      </c>
      <c r="N865" s="204" t="s">
        <v>2785</v>
      </c>
      <c r="O865" s="204" t="s">
        <v>858</v>
      </c>
      <c r="P865" s="204" t="s">
        <v>859</v>
      </c>
      <c r="Q865" s="204" t="s">
        <v>1986</v>
      </c>
      <c r="R865" s="204">
        <v>35</v>
      </c>
      <c r="S865" s="204">
        <v>5</v>
      </c>
      <c r="T865" s="204">
        <v>0</v>
      </c>
      <c r="U865" s="204">
        <v>0</v>
      </c>
      <c r="V865" s="204">
        <v>0</v>
      </c>
      <c r="W865" s="204">
        <v>0</v>
      </c>
      <c r="X865" s="204">
        <v>0</v>
      </c>
      <c r="Y865" s="204">
        <v>0</v>
      </c>
      <c r="Z865" s="204">
        <v>0</v>
      </c>
      <c r="AA865" s="204">
        <v>0</v>
      </c>
      <c r="AB865" s="204">
        <v>0</v>
      </c>
      <c r="AC865" s="204">
        <v>0</v>
      </c>
      <c r="AD865" s="204">
        <v>28</v>
      </c>
      <c r="AE865" s="204">
        <v>5</v>
      </c>
      <c r="AF865" s="204">
        <v>0</v>
      </c>
      <c r="AG865" s="204">
        <v>0</v>
      </c>
      <c r="AH865" s="204">
        <v>0</v>
      </c>
      <c r="AI865" s="204">
        <v>0</v>
      </c>
      <c r="AJ865" s="204"/>
      <c r="AK865" s="204"/>
      <c r="AL865" s="204"/>
      <c r="AM865" s="204"/>
      <c r="AN865" s="204"/>
      <c r="AO865" s="204"/>
      <c r="AP865" s="204"/>
      <c r="AQ865" s="204"/>
      <c r="AR865" s="204"/>
      <c r="AS865" s="204"/>
      <c r="AT865" s="204"/>
      <c r="AU865" s="204"/>
      <c r="AV865" s="204"/>
      <c r="AW865" s="204"/>
      <c r="AX865" s="204"/>
      <c r="AY865" s="204" t="str">
        <f t="shared" si="194"/>
        <v>PAROFOR 140 MG/ML SOLUTION POUR ADMINISTRATION DANS L'EAU DE BOISSON LE LAIT OU L'ALIMENT D'ALLAITEMENT POUR BOVINS PRERUMINANTS ET PORCS</v>
      </c>
      <c r="AZ865" s="204" t="str">
        <f>IF(COUNTIF(AY:AY,AY865)=1,AY865,IF(AND(COUNTIF(AY:AY,AY865)&gt;1,COUNTIF(AZ$2:AZ864,AY865)&gt;=1),"",AY865))</f>
        <v/>
      </c>
      <c r="BA865" s="204" t="str">
        <v>BIOTORNIS</v>
      </c>
      <c r="BB865" s="204">
        <f>IF(BA865="","",MAX(BB$2:BB864)+1)</f>
        <v>75</v>
      </c>
      <c r="BC865" s="204"/>
      <c r="BD865" s="204"/>
      <c r="BE865" s="204"/>
      <c r="BF865" s="204"/>
      <c r="BG865" s="204"/>
      <c r="BH865" s="204"/>
      <c r="BI865" s="204"/>
      <c r="BJ865" s="204"/>
      <c r="BK865" s="204"/>
      <c r="BL865" s="204"/>
      <c r="BM865" s="204"/>
      <c r="BN865" s="204"/>
      <c r="BO865" s="204"/>
      <c r="BP865" s="204"/>
      <c r="BQ865" s="204"/>
      <c r="BR865" s="204"/>
      <c r="BS865" s="204"/>
      <c r="BT865" s="204"/>
      <c r="BU865" s="104"/>
      <c r="BV865" s="202"/>
      <c r="BX865"/>
      <c r="BY865"/>
      <c r="BZ865"/>
      <c r="CA865"/>
      <c r="CB865"/>
      <c r="CD865"/>
      <c r="CO865" s="202">
        <v>864</v>
      </c>
    </row>
    <row r="866" spans="1:93" x14ac:dyDescent="0.25">
      <c r="A866" s="203" t="s">
        <v>4451</v>
      </c>
      <c r="B866" s="204" t="s">
        <v>4455</v>
      </c>
      <c r="C866" s="204" t="s">
        <v>1279</v>
      </c>
      <c r="D866" s="210" t="s">
        <v>1004</v>
      </c>
      <c r="E866" s="204" t="s">
        <v>852</v>
      </c>
      <c r="F866" s="204" t="s">
        <v>485</v>
      </c>
      <c r="G866" s="204" t="s">
        <v>1055</v>
      </c>
      <c r="H866" s="204" t="s">
        <v>1691</v>
      </c>
      <c r="I866" s="204" t="s">
        <v>910</v>
      </c>
      <c r="J866" s="204" t="s">
        <v>871</v>
      </c>
      <c r="K866" s="204" t="s">
        <v>871</v>
      </c>
      <c r="L866" s="204" t="s">
        <v>4238</v>
      </c>
      <c r="M866" s="204" t="s">
        <v>213</v>
      </c>
      <c r="N866" s="204" t="s">
        <v>2785</v>
      </c>
      <c r="O866" s="204" t="s">
        <v>858</v>
      </c>
      <c r="P866" s="204" t="s">
        <v>859</v>
      </c>
      <c r="Q866" s="204" t="s">
        <v>1790</v>
      </c>
      <c r="R866" s="204">
        <v>35</v>
      </c>
      <c r="S866" s="204">
        <v>5</v>
      </c>
      <c r="T866" s="204">
        <v>0</v>
      </c>
      <c r="U866" s="204">
        <v>0</v>
      </c>
      <c r="V866" s="204">
        <v>0</v>
      </c>
      <c r="W866" s="204">
        <v>0</v>
      </c>
      <c r="X866" s="204">
        <v>0</v>
      </c>
      <c r="Y866" s="204">
        <v>0</v>
      </c>
      <c r="Z866" s="204">
        <v>0</v>
      </c>
      <c r="AA866" s="204">
        <v>0</v>
      </c>
      <c r="AB866" s="204">
        <v>0</v>
      </c>
      <c r="AC866" s="204">
        <v>0</v>
      </c>
      <c r="AD866" s="204">
        <v>28</v>
      </c>
      <c r="AE866" s="204">
        <v>5</v>
      </c>
      <c r="AF866" s="204">
        <v>0</v>
      </c>
      <c r="AG866" s="204">
        <v>0</v>
      </c>
      <c r="AH866" s="204">
        <v>0</v>
      </c>
      <c r="AI866" s="204">
        <v>0</v>
      </c>
      <c r="AJ866" s="204"/>
      <c r="AK866" s="204"/>
      <c r="AL866" s="204"/>
      <c r="AM866" s="204"/>
      <c r="AN866" s="204"/>
      <c r="AO866" s="204"/>
      <c r="AP866" s="204"/>
      <c r="AQ866" s="204"/>
      <c r="AR866" s="204"/>
      <c r="AS866" s="204"/>
      <c r="AT866" s="204"/>
      <c r="AU866" s="204"/>
      <c r="AV866" s="204"/>
      <c r="AW866" s="204"/>
      <c r="AX866" s="204"/>
      <c r="AY866" s="204" t="str">
        <f t="shared" si="194"/>
        <v>PAROFOR 140 MG/ML SOLUTION POUR ADMINISTRATION DANS L'EAU DE BOISSON LE LAIT OU L'ALIMENT D'ALLAITEMENT POUR BOVINS PRERUMINANTS ET PORCS</v>
      </c>
      <c r="AZ866" s="204" t="str">
        <f>IF(COUNTIF(AY:AY,AY866)=1,AY866,IF(AND(COUNTIF(AY:AY,AY866)&gt;1,COUNTIF(AZ$2:AZ865,AY866)&gt;=1),"",AY866))</f>
        <v/>
      </c>
      <c r="BA866" s="204" t="str">
        <v>BOFLOX 100 MG/ML SOLUTION INJECTABLE POUR BOVINS ET PORCINS</v>
      </c>
      <c r="BB866" s="204">
        <f>IF(BA866="","",MAX(BB$2:BB865)+1)</f>
        <v>76</v>
      </c>
      <c r="BC866" s="204"/>
      <c r="BD866" s="204"/>
      <c r="BE866" s="204"/>
      <c r="BF866" s="204"/>
      <c r="BG866" s="204"/>
      <c r="BH866" s="204"/>
      <c r="BI866" s="204"/>
      <c r="BJ866" s="204"/>
      <c r="BK866" s="204"/>
      <c r="BL866" s="204"/>
      <c r="BM866" s="204"/>
      <c r="BN866" s="204"/>
      <c r="BO866" s="204"/>
      <c r="BP866" s="204"/>
      <c r="BQ866" s="204"/>
      <c r="BR866" s="204"/>
      <c r="BS866" s="204"/>
      <c r="BT866" s="204"/>
      <c r="BU866" s="104"/>
      <c r="BV866" s="202"/>
      <c r="BX866"/>
      <c r="BY866"/>
      <c r="BZ866"/>
      <c r="CA866"/>
      <c r="CB866"/>
      <c r="CD866"/>
      <c r="CO866" s="202">
        <v>865</v>
      </c>
    </row>
    <row r="867" spans="1:93" x14ac:dyDescent="0.25">
      <c r="A867" s="203" t="s">
        <v>4451</v>
      </c>
      <c r="B867" s="204" t="s">
        <v>4456</v>
      </c>
      <c r="C867" s="204" t="s">
        <v>1356</v>
      </c>
      <c r="D867" s="210" t="s">
        <v>923</v>
      </c>
      <c r="E867" s="204" t="s">
        <v>852</v>
      </c>
      <c r="F867" s="204" t="s">
        <v>485</v>
      </c>
      <c r="G867" s="204" t="s">
        <v>1055</v>
      </c>
      <c r="H867" s="204" t="s">
        <v>1691</v>
      </c>
      <c r="I867" s="204" t="s">
        <v>910</v>
      </c>
      <c r="J867" s="204" t="s">
        <v>871</v>
      </c>
      <c r="K867" s="204" t="s">
        <v>871</v>
      </c>
      <c r="L867" s="204" t="s">
        <v>4238</v>
      </c>
      <c r="M867" s="204" t="s">
        <v>213</v>
      </c>
      <c r="N867" s="204" t="s">
        <v>2785</v>
      </c>
      <c r="O867" s="204" t="s">
        <v>858</v>
      </c>
      <c r="P867" s="204" t="s">
        <v>859</v>
      </c>
      <c r="Q867" s="204" t="s">
        <v>2785</v>
      </c>
      <c r="R867" s="204">
        <v>35</v>
      </c>
      <c r="S867" s="204">
        <v>5</v>
      </c>
      <c r="T867" s="204">
        <v>0</v>
      </c>
      <c r="U867" s="204">
        <v>0</v>
      </c>
      <c r="V867" s="204">
        <v>0</v>
      </c>
      <c r="W867" s="204">
        <v>0</v>
      </c>
      <c r="X867" s="204">
        <v>0</v>
      </c>
      <c r="Y867" s="204">
        <v>0</v>
      </c>
      <c r="Z867" s="204">
        <v>0</v>
      </c>
      <c r="AA867" s="204">
        <v>0</v>
      </c>
      <c r="AB867" s="204">
        <v>0</v>
      </c>
      <c r="AC867" s="204">
        <v>0</v>
      </c>
      <c r="AD867" s="204">
        <v>28</v>
      </c>
      <c r="AE867" s="204">
        <v>5</v>
      </c>
      <c r="AF867" s="204">
        <v>0</v>
      </c>
      <c r="AG867" s="204">
        <v>0</v>
      </c>
      <c r="AH867" s="204">
        <v>0</v>
      </c>
      <c r="AI867" s="204">
        <v>0</v>
      </c>
      <c r="AJ867" s="204"/>
      <c r="AK867" s="204"/>
      <c r="AL867" s="204"/>
      <c r="AM867" s="204"/>
      <c r="AN867" s="204"/>
      <c r="AO867" s="204"/>
      <c r="AP867" s="204"/>
      <c r="AQ867" s="204"/>
      <c r="AR867" s="204"/>
      <c r="AS867" s="204"/>
      <c r="AT867" s="204"/>
      <c r="AU867" s="204"/>
      <c r="AV867" s="204"/>
      <c r="AW867" s="204"/>
      <c r="AX867" s="204"/>
      <c r="AY867" s="204" t="str">
        <f t="shared" si="194"/>
        <v>PAROFOR 140 MG/ML SOLUTION POUR ADMINISTRATION DANS L'EAU DE BOISSON LE LAIT OU L'ALIMENT D'ALLAITEMENT POUR BOVINS PRERUMINANTS ET PORCS</v>
      </c>
      <c r="AZ867" s="204" t="str">
        <f>IF(COUNTIF(AY:AY,AY867)=1,AY867,IF(AND(COUNTIF(AY:AY,AY867)&gt;1,COUNTIF(AZ$2:AZ866,AY867)&gt;=1),"",AY867))</f>
        <v/>
      </c>
      <c r="BA867" s="204" t="str">
        <v>BORGAL 24 %</v>
      </c>
      <c r="BB867" s="204">
        <f>IF(BA867="","",MAX(BB$2:BB866)+1)</f>
        <v>77</v>
      </c>
      <c r="BC867" s="204"/>
      <c r="BD867" s="204"/>
      <c r="BE867" s="204"/>
      <c r="BF867" s="204"/>
      <c r="BG867" s="204"/>
      <c r="BH867" s="204"/>
      <c r="BI867" s="204"/>
      <c r="BJ867" s="204"/>
      <c r="BK867" s="204"/>
      <c r="BL867" s="204"/>
      <c r="BM867" s="204"/>
      <c r="BN867" s="204"/>
      <c r="BO867" s="204"/>
      <c r="BP867" s="204"/>
      <c r="BQ867" s="204"/>
      <c r="BR867" s="204"/>
      <c r="BS867" s="204"/>
      <c r="BT867" s="204"/>
      <c r="BU867" s="104"/>
      <c r="BV867" s="202"/>
      <c r="BX867"/>
      <c r="BY867"/>
      <c r="BZ867"/>
      <c r="CA867"/>
      <c r="CB867"/>
      <c r="CD867"/>
      <c r="CO867" s="202">
        <v>866</v>
      </c>
    </row>
    <row r="868" spans="1:93" x14ac:dyDescent="0.25">
      <c r="A868" s="203" t="s">
        <v>4236</v>
      </c>
      <c r="B868" s="204" t="s">
        <v>4237</v>
      </c>
      <c r="C868" s="204" t="s">
        <v>3789</v>
      </c>
      <c r="D868" s="210" t="s">
        <v>923</v>
      </c>
      <c r="E868" s="204" t="s">
        <v>924</v>
      </c>
      <c r="F868" s="204" t="s">
        <v>487</v>
      </c>
      <c r="G868" s="204" t="s">
        <v>925</v>
      </c>
      <c r="H868" s="204" t="s">
        <v>1691</v>
      </c>
      <c r="I868" s="204" t="s">
        <v>910</v>
      </c>
      <c r="J868" s="204" t="s">
        <v>871</v>
      </c>
      <c r="K868" s="204" t="s">
        <v>871</v>
      </c>
      <c r="L868" s="204" t="s">
        <v>4238</v>
      </c>
      <c r="M868" s="204" t="s">
        <v>213</v>
      </c>
      <c r="N868" s="204" t="s">
        <v>1790</v>
      </c>
      <c r="O868" s="204" t="s">
        <v>992</v>
      </c>
      <c r="P868" s="204" t="s">
        <v>859</v>
      </c>
      <c r="Q868" s="204" t="s">
        <v>1790</v>
      </c>
      <c r="R868" s="204">
        <v>35</v>
      </c>
      <c r="S868" s="204">
        <v>5</v>
      </c>
      <c r="T868" s="204">
        <v>0</v>
      </c>
      <c r="U868" s="204">
        <v>0</v>
      </c>
      <c r="V868" s="204">
        <v>0</v>
      </c>
      <c r="W868" s="204">
        <v>0</v>
      </c>
      <c r="X868" s="204">
        <v>0</v>
      </c>
      <c r="Y868" s="204">
        <v>0</v>
      </c>
      <c r="Z868" s="204">
        <v>0</v>
      </c>
      <c r="AA868" s="204">
        <v>0</v>
      </c>
      <c r="AB868" s="204">
        <v>35</v>
      </c>
      <c r="AC868" s="204">
        <v>5</v>
      </c>
      <c r="AD868" s="204">
        <v>28</v>
      </c>
      <c r="AE868" s="204">
        <v>5</v>
      </c>
      <c r="AF868" s="204">
        <v>0</v>
      </c>
      <c r="AG868" s="204">
        <v>0</v>
      </c>
      <c r="AH868" s="204">
        <v>0</v>
      </c>
      <c r="AI868" s="204">
        <v>0</v>
      </c>
      <c r="AJ868" s="204"/>
      <c r="AK868" s="204"/>
      <c r="AL868" s="204"/>
      <c r="AM868" s="204"/>
      <c r="AN868" s="204"/>
      <c r="AO868" s="204"/>
      <c r="AP868" s="204"/>
      <c r="AQ868" s="204"/>
      <c r="AR868" s="204"/>
      <c r="AS868" s="204"/>
      <c r="AT868" s="204"/>
      <c r="AU868" s="204"/>
      <c r="AV868" s="204"/>
      <c r="AW868" s="204"/>
      <c r="AX868" s="204"/>
      <c r="AY868" s="204" t="str">
        <f t="shared" si="194"/>
        <v>PAROFOR 70000 UI/G POUDRE POUR ADMINISTRATION DANS L'EAU DE BOISSON LE LAIT OU L'ALIMENT D'ALLAITEMENT POUR BOVINS PRERUMINANTS ET PORCS</v>
      </c>
      <c r="AZ868" s="204" t="str">
        <f>IF(COUNTIF(AY:AY,AY868)=1,AY868,IF(AND(COUNTIF(AY:AY,AY868)&gt;1,COUNTIF(AZ$2:AZ867,AY868)&gt;=1),"",AY868))</f>
        <v>PAROFOR 70000 UI/G POUDRE POUR ADMINISTRATION DANS L'EAU DE BOISSON LE LAIT OU L'ALIMENT D'ALLAITEMENT POUR BOVINS PRERUMINANTS ET PORCS</v>
      </c>
      <c r="BA868" s="204" t="str">
        <v>CADOREX 300 MG/ML SOLUTION INJECTABLE POUR BOVINS OVINS ET PORCINS</v>
      </c>
      <c r="BB868" s="204">
        <f>IF(BA868="","",MAX(BB$2:BB867)+1)</f>
        <v>78</v>
      </c>
      <c r="BC868" s="204"/>
      <c r="BD868" s="204"/>
      <c r="BE868" s="204"/>
      <c r="BF868" s="204"/>
      <c r="BG868" s="204"/>
      <c r="BH868" s="204"/>
      <c r="BI868" s="204"/>
      <c r="BJ868" s="204"/>
      <c r="BK868" s="204"/>
      <c r="BL868" s="204"/>
      <c r="BM868" s="204"/>
      <c r="BN868" s="204"/>
      <c r="BO868" s="204"/>
      <c r="BP868" s="204"/>
      <c r="BQ868" s="204"/>
      <c r="BR868" s="204"/>
      <c r="BS868" s="204"/>
      <c r="BT868" s="204"/>
      <c r="BU868" s="104"/>
      <c r="BV868" s="202"/>
      <c r="BX868"/>
      <c r="BY868"/>
      <c r="BZ868"/>
      <c r="CA868"/>
      <c r="CB868"/>
      <c r="CD868"/>
      <c r="CO868" s="202">
        <v>867</v>
      </c>
    </row>
    <row r="869" spans="1:93" x14ac:dyDescent="0.25">
      <c r="A869" s="203" t="s">
        <v>2341</v>
      </c>
      <c r="B869" s="204" t="s">
        <v>2342</v>
      </c>
      <c r="C869" s="204" t="s">
        <v>2343</v>
      </c>
      <c r="D869" s="210" t="s">
        <v>859</v>
      </c>
      <c r="E869" s="204" t="s">
        <v>906</v>
      </c>
      <c r="F869" s="204" t="s">
        <v>114</v>
      </c>
      <c r="G869" s="204" t="s">
        <v>1116</v>
      </c>
      <c r="H869" s="204" t="s">
        <v>1514</v>
      </c>
      <c r="I869" s="204" t="s">
        <v>1116</v>
      </c>
      <c r="J869" s="204" t="s">
        <v>2344</v>
      </c>
      <c r="K869" s="204" t="s">
        <v>2344</v>
      </c>
      <c r="L869" s="204" t="s">
        <v>2345</v>
      </c>
      <c r="M869" s="204" t="s">
        <v>213</v>
      </c>
      <c r="N869" s="204" t="s">
        <v>863</v>
      </c>
      <c r="O869" s="204" t="s">
        <v>918</v>
      </c>
      <c r="P869" s="204" t="s">
        <v>859</v>
      </c>
      <c r="Q869" s="204" t="s">
        <v>1705</v>
      </c>
      <c r="R869" s="204">
        <v>0</v>
      </c>
      <c r="S869" s="204">
        <v>0</v>
      </c>
      <c r="T869" s="204">
        <v>0</v>
      </c>
      <c r="U869" s="204">
        <v>0</v>
      </c>
      <c r="V869" s="204">
        <v>0</v>
      </c>
      <c r="W869" s="204">
        <v>0</v>
      </c>
      <c r="X869" s="204">
        <v>0</v>
      </c>
      <c r="Y869" s="204">
        <v>0</v>
      </c>
      <c r="Z869" s="204">
        <v>0</v>
      </c>
      <c r="AA869" s="204">
        <v>0</v>
      </c>
      <c r="AB869" s="204">
        <v>0</v>
      </c>
      <c r="AC869" s="204">
        <v>0</v>
      </c>
      <c r="AD869" s="204">
        <v>0</v>
      </c>
      <c r="AE869" s="204">
        <v>0</v>
      </c>
      <c r="AF869" s="204">
        <v>0</v>
      </c>
      <c r="AG869" s="204">
        <v>0</v>
      </c>
      <c r="AH869" s="204">
        <v>0</v>
      </c>
      <c r="AI869" s="204">
        <v>0</v>
      </c>
      <c r="AJ869" s="204"/>
      <c r="AK869" s="204"/>
      <c r="AL869" s="204"/>
      <c r="AM869" s="204"/>
      <c r="AN869" s="204"/>
      <c r="AO869" s="204"/>
      <c r="AP869" s="204"/>
      <c r="AQ869" s="204"/>
      <c r="AR869" s="204"/>
      <c r="AS869" s="204"/>
      <c r="AT869" s="204"/>
      <c r="AU869" s="204"/>
      <c r="AV869" s="204"/>
      <c r="AW869" s="204"/>
      <c r="AX869" s="204"/>
      <c r="AY869" s="204" t="str">
        <f t="shared" si="194"/>
        <v>PATHOZONE</v>
      </c>
      <c r="AZ869" s="204" t="str">
        <f>IF(COUNTIF(AY:AY,AY869)=1,AY869,IF(AND(COUNTIF(AY:AY,AY869)&gt;1,COUNTIF(AZ$2:AZ868,AY869)&gt;=1),"",AY869))</f>
        <v>PATHOZONE</v>
      </c>
      <c r="BA869" s="204" t="str">
        <v>CAFMIX ACIDE OXOLINIQUE 80 PORC</v>
      </c>
      <c r="BB869" s="204">
        <f>IF(BA869="","",MAX(BB$2:BB868)+1)</f>
        <v>79</v>
      </c>
      <c r="BC869" s="204"/>
      <c r="BD869" s="204"/>
      <c r="BE869" s="204"/>
      <c r="BF869" s="204"/>
      <c r="BG869" s="204"/>
      <c r="BH869" s="204"/>
      <c r="BI869" s="204"/>
      <c r="BJ869" s="204"/>
      <c r="BK869" s="204"/>
      <c r="BL869" s="204"/>
      <c r="BM869" s="204"/>
      <c r="BN869" s="204"/>
      <c r="BO869" s="204"/>
      <c r="BP869" s="204"/>
      <c r="BQ869" s="204"/>
      <c r="BR869" s="204"/>
      <c r="BS869" s="204"/>
      <c r="BT869" s="204"/>
      <c r="BU869" s="104"/>
      <c r="BV869" s="202"/>
      <c r="BX869"/>
      <c r="BY869"/>
      <c r="BZ869"/>
      <c r="CA869"/>
      <c r="CB869"/>
      <c r="CD869"/>
      <c r="CO869" s="202">
        <v>868</v>
      </c>
    </row>
    <row r="870" spans="1:93" x14ac:dyDescent="0.25">
      <c r="A870" s="203" t="s">
        <v>2720</v>
      </c>
      <c r="B870" s="204" t="s">
        <v>2721</v>
      </c>
      <c r="C870" s="204" t="s">
        <v>2722</v>
      </c>
      <c r="D870" s="210" t="s">
        <v>1267</v>
      </c>
      <c r="E870" s="204" t="s">
        <v>852</v>
      </c>
      <c r="F870" s="204" t="s">
        <v>632</v>
      </c>
      <c r="G870" s="204" t="s">
        <v>853</v>
      </c>
      <c r="H870" s="204" t="s">
        <v>2723</v>
      </c>
      <c r="I870" s="204" t="s">
        <v>853</v>
      </c>
      <c r="J870" s="204" t="s">
        <v>875</v>
      </c>
      <c r="K870" s="204" t="s">
        <v>875</v>
      </c>
      <c r="L870" s="204" t="s">
        <v>2724</v>
      </c>
      <c r="M870" s="204" t="s">
        <v>213</v>
      </c>
      <c r="N870" s="204" t="s">
        <v>2725</v>
      </c>
      <c r="O870" s="204" t="s">
        <v>858</v>
      </c>
      <c r="P870" s="204" t="s">
        <v>2726</v>
      </c>
      <c r="Q870" s="204" t="s">
        <v>885</v>
      </c>
      <c r="R870" s="204">
        <v>0</v>
      </c>
      <c r="S870" s="204">
        <v>0</v>
      </c>
      <c r="T870" s="204">
        <v>0</v>
      </c>
      <c r="U870" s="204">
        <v>0</v>
      </c>
      <c r="V870" s="204">
        <v>12</v>
      </c>
      <c r="W870" s="204">
        <v>3</v>
      </c>
      <c r="X870" s="204">
        <v>0</v>
      </c>
      <c r="Y870" s="204">
        <v>0</v>
      </c>
      <c r="Z870" s="204">
        <v>0</v>
      </c>
      <c r="AA870" s="204">
        <v>0</v>
      </c>
      <c r="AB870" s="204">
        <v>0</v>
      </c>
      <c r="AC870" s="204">
        <v>0</v>
      </c>
      <c r="AD870" s="204">
        <v>0</v>
      </c>
      <c r="AE870" s="204">
        <v>0</v>
      </c>
      <c r="AF870" s="204">
        <v>0</v>
      </c>
      <c r="AG870" s="204">
        <v>0</v>
      </c>
      <c r="AH870" s="204">
        <v>0</v>
      </c>
      <c r="AI870" s="204">
        <v>0</v>
      </c>
      <c r="AJ870" s="204"/>
      <c r="AK870" s="204"/>
      <c r="AL870" s="204"/>
      <c r="AM870" s="204"/>
      <c r="AN870" s="204"/>
      <c r="AO870" s="204"/>
      <c r="AP870" s="204"/>
      <c r="AQ870" s="204"/>
      <c r="AR870" s="204"/>
      <c r="AS870" s="204"/>
      <c r="AT870" s="204"/>
      <c r="AU870" s="204"/>
      <c r="AV870" s="204"/>
      <c r="AW870" s="204"/>
      <c r="AX870" s="204"/>
      <c r="AY870" s="204" t="str">
        <f t="shared" si="194"/>
        <v>PENETAVET</v>
      </c>
      <c r="AZ870" s="204" t="str">
        <f>IF(COUNTIF(AY:AY,AY870)=1,AY870,IF(AND(COUNTIF(AY:AY,AY870)&gt;1,COUNTIF(AZ$2:AZ869,AY870)&gt;=1),"",AY870))</f>
        <v>PENETAVET</v>
      </c>
      <c r="BA870" s="204" t="str">
        <v>CAFMIX LINCOMYCINE 22 PNEUMONIE PORC</v>
      </c>
      <c r="BB870" s="204">
        <f>IF(BA870="","",MAX(BB$2:BB869)+1)</f>
        <v>80</v>
      </c>
      <c r="BC870" s="204"/>
      <c r="BD870" s="204"/>
      <c r="BE870" s="204"/>
      <c r="BF870" s="204"/>
      <c r="BG870" s="204"/>
      <c r="BH870" s="204"/>
      <c r="BI870" s="204"/>
      <c r="BJ870" s="204"/>
      <c r="BK870" s="204"/>
      <c r="BL870" s="204"/>
      <c r="BM870" s="204"/>
      <c r="BN870" s="204"/>
      <c r="BO870" s="204"/>
      <c r="BP870" s="204"/>
      <c r="BQ870" s="204"/>
      <c r="BR870" s="204"/>
      <c r="BS870" s="204"/>
      <c r="BT870" s="204"/>
      <c r="BU870" s="104"/>
      <c r="BV870" s="202"/>
      <c r="BX870"/>
      <c r="BY870"/>
      <c r="BZ870"/>
      <c r="CA870"/>
      <c r="CB870"/>
      <c r="CD870"/>
      <c r="CO870" s="202">
        <v>869</v>
      </c>
    </row>
    <row r="871" spans="1:93" x14ac:dyDescent="0.25">
      <c r="A871" s="203" t="s">
        <v>4332</v>
      </c>
      <c r="B871" s="204" t="s">
        <v>4333</v>
      </c>
      <c r="C871" s="204" t="s">
        <v>4334</v>
      </c>
      <c r="D871" s="210" t="s">
        <v>1031</v>
      </c>
      <c r="E871" s="204" t="s">
        <v>852</v>
      </c>
      <c r="F871" s="204" t="s">
        <v>634</v>
      </c>
      <c r="G871" s="204" t="s">
        <v>853</v>
      </c>
      <c r="H871" s="204" t="s">
        <v>890</v>
      </c>
      <c r="I871" s="204" t="s">
        <v>853</v>
      </c>
      <c r="J871" s="204" t="s">
        <v>875</v>
      </c>
      <c r="K871" s="204" t="s">
        <v>875</v>
      </c>
      <c r="L871" s="204" t="s">
        <v>2724</v>
      </c>
      <c r="M871" s="204" t="s">
        <v>213</v>
      </c>
      <c r="N871" s="204" t="s">
        <v>4335</v>
      </c>
      <c r="O871" s="204" t="s">
        <v>858</v>
      </c>
      <c r="P871" s="204" t="s">
        <v>2726</v>
      </c>
      <c r="Q871" s="204" t="s">
        <v>4336</v>
      </c>
      <c r="R871" s="204">
        <v>8.52</v>
      </c>
      <c r="S871" s="204">
        <v>4</v>
      </c>
      <c r="T871" s="204">
        <v>0</v>
      </c>
      <c r="U871" s="204">
        <v>0</v>
      </c>
      <c r="V871" s="204">
        <v>0</v>
      </c>
      <c r="W871" s="204">
        <v>0</v>
      </c>
      <c r="X871" s="204">
        <v>0</v>
      </c>
      <c r="Y871" s="204">
        <v>0</v>
      </c>
      <c r="Z871" s="204">
        <v>0</v>
      </c>
      <c r="AA871" s="204">
        <v>0</v>
      </c>
      <c r="AB871" s="204">
        <v>0</v>
      </c>
      <c r="AC871" s="204">
        <v>0</v>
      </c>
      <c r="AD871" s="204">
        <v>0</v>
      </c>
      <c r="AE871" s="204">
        <v>0</v>
      </c>
      <c r="AF871" s="204">
        <v>0</v>
      </c>
      <c r="AG871" s="204">
        <v>0</v>
      </c>
      <c r="AH871" s="204">
        <v>0</v>
      </c>
      <c r="AI871" s="204">
        <v>0</v>
      </c>
      <c r="AJ871" s="204"/>
      <c r="AK871" s="204"/>
      <c r="AL871" s="204"/>
      <c r="AM871" s="204"/>
      <c r="AN871" s="204"/>
      <c r="AO871" s="204"/>
      <c r="AP871" s="204"/>
      <c r="AQ871" s="204"/>
      <c r="AR871" s="204"/>
      <c r="AS871" s="204"/>
      <c r="AT871" s="204"/>
      <c r="AU871" s="204"/>
      <c r="AV871" s="204"/>
      <c r="AW871" s="204"/>
      <c r="AX871" s="204"/>
      <c r="AY871" s="204" t="str">
        <f t="shared" si="194"/>
        <v>PENETHAONE 182,5 MG/ML POUDRE ET SOLVANT POUR SUSPENSION INJECTABLE POUR BOVINS</v>
      </c>
      <c r="AZ871" s="204" t="str">
        <f>IF(COUNTIF(AY:AY,AY871)=1,AY871,IF(AND(COUNTIF(AY:AY,AY871)&gt;1,COUNTIF(AZ$2:AZ870,AY871)&gt;=1),"",AY871))</f>
        <v>PENETHAONE 182,5 MG/ML POUDRE ET SOLVANT POUR SUSPENSION INJECTABLE POUR BOVINS</v>
      </c>
      <c r="BA871" s="204" t="str">
        <v>CAFMIX LINCOMYCINE 8.8 ENTERITE PORC</v>
      </c>
      <c r="BB871" s="204">
        <f>IF(BA871="","",MAX(BB$2:BB870)+1)</f>
        <v>81</v>
      </c>
      <c r="BC871" s="204"/>
      <c r="BD871" s="204"/>
      <c r="BE871" s="204"/>
      <c r="BF871" s="204"/>
      <c r="BG871" s="204"/>
      <c r="BH871" s="204"/>
      <c r="BI871" s="204"/>
      <c r="BJ871" s="204"/>
      <c r="BK871" s="204"/>
      <c r="BL871" s="204"/>
      <c r="BM871" s="204"/>
      <c r="BN871" s="204"/>
      <c r="BO871" s="204"/>
      <c r="BP871" s="204"/>
      <c r="BQ871" s="204"/>
      <c r="BR871" s="204"/>
      <c r="BS871" s="204"/>
      <c r="BT871" s="204"/>
      <c r="BU871" s="104"/>
      <c r="BV871" s="202"/>
      <c r="BX871"/>
      <c r="BY871"/>
      <c r="BZ871"/>
      <c r="CA871"/>
      <c r="CB871"/>
      <c r="CD871"/>
      <c r="CO871" s="202">
        <v>870</v>
      </c>
    </row>
    <row r="872" spans="1:93" x14ac:dyDescent="0.25">
      <c r="A872" s="203" t="s">
        <v>1603</v>
      </c>
      <c r="B872" s="204" t="s">
        <v>1604</v>
      </c>
      <c r="C872" s="204" t="s">
        <v>1605</v>
      </c>
      <c r="D872" s="210" t="s">
        <v>868</v>
      </c>
      <c r="E872" s="204" t="s">
        <v>852</v>
      </c>
      <c r="F872" s="204" t="s">
        <v>488</v>
      </c>
      <c r="G872" s="204" t="s">
        <v>853</v>
      </c>
      <c r="H872" s="204" t="s">
        <v>1606</v>
      </c>
      <c r="I872" s="204" t="s">
        <v>853</v>
      </c>
      <c r="J872" s="204" t="s">
        <v>870</v>
      </c>
      <c r="K872" s="204" t="s">
        <v>871</v>
      </c>
      <c r="L872" s="204" t="s">
        <v>1044</v>
      </c>
      <c r="M872" s="204" t="s">
        <v>213</v>
      </c>
      <c r="N872" s="204" t="s">
        <v>863</v>
      </c>
      <c r="O872" s="204" t="s">
        <v>858</v>
      </c>
      <c r="P872" s="204" t="s">
        <v>859</v>
      </c>
      <c r="Q872" s="204" t="s">
        <v>1179</v>
      </c>
      <c r="R872" s="204">
        <v>25</v>
      </c>
      <c r="S872" s="204">
        <v>5</v>
      </c>
      <c r="T872" s="204">
        <v>25</v>
      </c>
      <c r="U872" s="204">
        <v>5</v>
      </c>
      <c r="V872" s="204">
        <v>25</v>
      </c>
      <c r="W872" s="204">
        <v>5</v>
      </c>
      <c r="X872" s="204">
        <v>0</v>
      </c>
      <c r="Y872" s="204">
        <v>0</v>
      </c>
      <c r="Z872" s="204">
        <v>0</v>
      </c>
      <c r="AA872" s="204">
        <v>0</v>
      </c>
      <c r="AB872" s="204">
        <v>25</v>
      </c>
      <c r="AC872" s="204">
        <v>5</v>
      </c>
      <c r="AD872" s="204">
        <v>25</v>
      </c>
      <c r="AE872" s="204">
        <v>5</v>
      </c>
      <c r="AF872" s="204">
        <v>0</v>
      </c>
      <c r="AG872" s="204">
        <v>0</v>
      </c>
      <c r="AH872" s="204">
        <v>0</v>
      </c>
      <c r="AI872" s="204">
        <v>0</v>
      </c>
      <c r="AJ872" s="204" t="s">
        <v>875</v>
      </c>
      <c r="AK872" s="204" t="s">
        <v>876</v>
      </c>
      <c r="AL872" s="204" t="s">
        <v>213</v>
      </c>
      <c r="AM872" s="204" t="s">
        <v>877</v>
      </c>
      <c r="AN872" s="204" t="s">
        <v>858</v>
      </c>
      <c r="AO872" s="204" t="s">
        <v>859</v>
      </c>
      <c r="AP872" s="204" t="s">
        <v>878</v>
      </c>
      <c r="AQ872" s="204"/>
      <c r="AR872" s="204"/>
      <c r="AS872" s="204"/>
      <c r="AT872" s="204"/>
      <c r="AU872" s="204"/>
      <c r="AV872" s="204"/>
      <c r="AW872" s="204"/>
      <c r="AX872" s="204"/>
      <c r="AY872" s="204" t="str">
        <f t="shared" si="194"/>
        <v>PEN-HISTA-STREP</v>
      </c>
      <c r="AZ872" s="204" t="str">
        <f>IF(COUNTIF(AY:AY,AY872)=1,AY872,IF(AND(COUNTIF(AY:AY,AY872)&gt;1,COUNTIF(AZ$2:AZ871,AY872)&gt;=1),"",AY872))</f>
        <v>PEN-HISTA-STREP</v>
      </c>
      <c r="BA872" s="204" t="str">
        <v>CALFLOR 300 MG/ML SOLUTION INJECTABLE POUR BOVINS ET PORCINS</v>
      </c>
      <c r="BB872" s="204">
        <f>IF(BA872="","",MAX(BB$2:BB871)+1)</f>
        <v>82</v>
      </c>
      <c r="BC872" s="204"/>
      <c r="BD872" s="204"/>
      <c r="BE872" s="204"/>
      <c r="BF872" s="204"/>
      <c r="BG872" s="204"/>
      <c r="BH872" s="204"/>
      <c r="BI872" s="204"/>
      <c r="BJ872" s="204"/>
      <c r="BK872" s="204"/>
      <c r="BL872" s="204"/>
      <c r="BM872" s="204"/>
      <c r="BN872" s="204"/>
      <c r="BO872" s="204"/>
      <c r="BP872" s="204"/>
      <c r="BQ872" s="204"/>
      <c r="BR872" s="204"/>
      <c r="BS872" s="204"/>
      <c r="BT872" s="204"/>
      <c r="BU872" s="104"/>
      <c r="BV872" s="202"/>
      <c r="BX872"/>
      <c r="BY872"/>
      <c r="BZ872"/>
      <c r="CA872"/>
      <c r="CB872"/>
      <c r="CD872"/>
      <c r="CO872" s="202">
        <v>871</v>
      </c>
    </row>
    <row r="873" spans="1:93" x14ac:dyDescent="0.25">
      <c r="A873" s="203" t="s">
        <v>1603</v>
      </c>
      <c r="B873" s="204" t="s">
        <v>1607</v>
      </c>
      <c r="C873" s="204" t="s">
        <v>1042</v>
      </c>
      <c r="D873" s="210" t="s">
        <v>851</v>
      </c>
      <c r="E873" s="204" t="s">
        <v>852</v>
      </c>
      <c r="F873" s="204" t="s">
        <v>488</v>
      </c>
      <c r="G873" s="204" t="s">
        <v>853</v>
      </c>
      <c r="H873" s="204" t="s">
        <v>1606</v>
      </c>
      <c r="I873" s="204" t="s">
        <v>853</v>
      </c>
      <c r="J873" s="204" t="s">
        <v>870</v>
      </c>
      <c r="K873" s="204" t="s">
        <v>871</v>
      </c>
      <c r="L873" s="204" t="s">
        <v>1044</v>
      </c>
      <c r="M873" s="204" t="s">
        <v>213</v>
      </c>
      <c r="N873" s="204" t="s">
        <v>863</v>
      </c>
      <c r="O873" s="204" t="s">
        <v>858</v>
      </c>
      <c r="P873" s="204" t="s">
        <v>859</v>
      </c>
      <c r="Q873" s="204" t="s">
        <v>950</v>
      </c>
      <c r="R873" s="204">
        <v>25</v>
      </c>
      <c r="S873" s="204">
        <v>5</v>
      </c>
      <c r="T873" s="204">
        <v>25</v>
      </c>
      <c r="U873" s="204">
        <v>5</v>
      </c>
      <c r="V873" s="204">
        <v>25</v>
      </c>
      <c r="W873" s="204">
        <v>5</v>
      </c>
      <c r="X873" s="204">
        <v>0</v>
      </c>
      <c r="Y873" s="204">
        <v>0</v>
      </c>
      <c r="Z873" s="204">
        <v>0</v>
      </c>
      <c r="AA873" s="204">
        <v>0</v>
      </c>
      <c r="AB873" s="204">
        <v>25</v>
      </c>
      <c r="AC873" s="204">
        <v>5</v>
      </c>
      <c r="AD873" s="204">
        <v>25</v>
      </c>
      <c r="AE873" s="204">
        <v>5</v>
      </c>
      <c r="AF873" s="204">
        <v>0</v>
      </c>
      <c r="AG873" s="204">
        <v>0</v>
      </c>
      <c r="AH873" s="204">
        <v>0</v>
      </c>
      <c r="AI873" s="204">
        <v>0</v>
      </c>
      <c r="AJ873" s="204" t="s">
        <v>875</v>
      </c>
      <c r="AK873" s="204" t="s">
        <v>876</v>
      </c>
      <c r="AL873" s="204" t="s">
        <v>213</v>
      </c>
      <c r="AM873" s="204" t="s">
        <v>877</v>
      </c>
      <c r="AN873" s="204" t="s">
        <v>858</v>
      </c>
      <c r="AO873" s="204" t="s">
        <v>859</v>
      </c>
      <c r="AP873" s="204" t="s">
        <v>882</v>
      </c>
      <c r="AQ873" s="204"/>
      <c r="AR873" s="204"/>
      <c r="AS873" s="204"/>
      <c r="AT873" s="204"/>
      <c r="AU873" s="204"/>
      <c r="AV873" s="204"/>
      <c r="AW873" s="204"/>
      <c r="AX873" s="204"/>
      <c r="AY873" s="204" t="str">
        <f t="shared" si="194"/>
        <v>PEN-HISTA-STREP</v>
      </c>
      <c r="AZ873" s="204" t="str">
        <f>IF(COUNTIF(AY:AY,AY873)=1,AY873,IF(AND(COUNTIF(AY:AY,AY873)&gt;1,COUNTIF(AZ$2:AZ872,AY873)&gt;=1),"",AY873))</f>
        <v/>
      </c>
      <c r="BA873" s="204" t="str">
        <v>CALF-MEAL</v>
      </c>
      <c r="BB873" s="204">
        <f>IF(BA873="","",MAX(BB$2:BB872)+1)</f>
        <v>83</v>
      </c>
      <c r="BC873" s="204"/>
      <c r="BD873" s="204"/>
      <c r="BE873" s="204"/>
      <c r="BF873" s="204"/>
      <c r="BG873" s="204"/>
      <c r="BH873" s="204"/>
      <c r="BI873" s="204"/>
      <c r="BJ873" s="204"/>
      <c r="BK873" s="204"/>
      <c r="BL873" s="204"/>
      <c r="BM873" s="204"/>
      <c r="BN873" s="204"/>
      <c r="BO873" s="204"/>
      <c r="BP873" s="204"/>
      <c r="BQ873" s="204"/>
      <c r="BR873" s="204"/>
      <c r="BS873" s="204"/>
      <c r="BT873" s="204"/>
      <c r="BU873" s="104"/>
      <c r="BV873" s="202"/>
      <c r="BX873"/>
      <c r="BY873"/>
      <c r="BZ873"/>
      <c r="CA873"/>
      <c r="CB873"/>
      <c r="CD873"/>
      <c r="CO873" s="202">
        <v>872</v>
      </c>
    </row>
    <row r="874" spans="1:93" x14ac:dyDescent="0.25">
      <c r="A874" s="203" t="s">
        <v>1603</v>
      </c>
      <c r="B874" s="204" t="s">
        <v>1608</v>
      </c>
      <c r="C874" s="204" t="s">
        <v>1048</v>
      </c>
      <c r="D874" s="210" t="s">
        <v>863</v>
      </c>
      <c r="E874" s="204" t="s">
        <v>852</v>
      </c>
      <c r="F874" s="204" t="s">
        <v>488</v>
      </c>
      <c r="G874" s="204" t="s">
        <v>853</v>
      </c>
      <c r="H874" s="204" t="s">
        <v>1606</v>
      </c>
      <c r="I874" s="204" t="s">
        <v>853</v>
      </c>
      <c r="J874" s="204" t="s">
        <v>870</v>
      </c>
      <c r="K874" s="204" t="s">
        <v>871</v>
      </c>
      <c r="L874" s="204" t="s">
        <v>1044</v>
      </c>
      <c r="M874" s="204" t="s">
        <v>213</v>
      </c>
      <c r="N874" s="204" t="s">
        <v>863</v>
      </c>
      <c r="O874" s="204" t="s">
        <v>858</v>
      </c>
      <c r="P874" s="204" t="s">
        <v>859</v>
      </c>
      <c r="Q874" s="204" t="s">
        <v>1049</v>
      </c>
      <c r="R874" s="204">
        <v>25</v>
      </c>
      <c r="S874" s="204">
        <v>5</v>
      </c>
      <c r="T874" s="204">
        <v>25</v>
      </c>
      <c r="U874" s="204">
        <v>5</v>
      </c>
      <c r="V874" s="204">
        <v>25</v>
      </c>
      <c r="W874" s="204">
        <v>5</v>
      </c>
      <c r="X874" s="204">
        <v>0</v>
      </c>
      <c r="Y874" s="204">
        <v>0</v>
      </c>
      <c r="Z874" s="204">
        <v>0</v>
      </c>
      <c r="AA874" s="204">
        <v>0</v>
      </c>
      <c r="AB874" s="204">
        <v>25</v>
      </c>
      <c r="AC874" s="204">
        <v>5</v>
      </c>
      <c r="AD874" s="204">
        <v>25</v>
      </c>
      <c r="AE874" s="204">
        <v>5</v>
      </c>
      <c r="AF874" s="204">
        <v>0</v>
      </c>
      <c r="AG874" s="204">
        <v>0</v>
      </c>
      <c r="AH874" s="204">
        <v>0</v>
      </c>
      <c r="AI874" s="204">
        <v>0</v>
      </c>
      <c r="AJ874" s="204" t="s">
        <v>875</v>
      </c>
      <c r="AK874" s="204" t="s">
        <v>876</v>
      </c>
      <c r="AL874" s="204" t="s">
        <v>213</v>
      </c>
      <c r="AM874" s="204" t="s">
        <v>877</v>
      </c>
      <c r="AN874" s="204" t="s">
        <v>858</v>
      </c>
      <c r="AO874" s="204" t="s">
        <v>859</v>
      </c>
      <c r="AP874" s="204" t="s">
        <v>886</v>
      </c>
      <c r="AQ874" s="204"/>
      <c r="AR874" s="204"/>
      <c r="AS874" s="204"/>
      <c r="AT874" s="204"/>
      <c r="AU874" s="204"/>
      <c r="AV874" s="204"/>
      <c r="AW874" s="204"/>
      <c r="AX874" s="204"/>
      <c r="AY874" s="204" t="str">
        <f t="shared" si="194"/>
        <v>PEN-HISTA-STREP</v>
      </c>
      <c r="AZ874" s="204" t="str">
        <f>IF(COUNTIF(AY:AY,AY874)=1,AY874,IF(AND(COUNTIF(AY:AY,AY874)&gt;1,COUNTIF(AZ$2:AZ873,AY874)&gt;=1),"",AY874))</f>
        <v/>
      </c>
      <c r="BA874" s="204" t="str">
        <v>CAPTALIN</v>
      </c>
      <c r="BB874" s="204">
        <f>IF(BA874="","",MAX(BB$2:BB873)+1)</f>
        <v>84</v>
      </c>
      <c r="BC874" s="204"/>
      <c r="BD874" s="204"/>
      <c r="BE874" s="204"/>
      <c r="BF874" s="204"/>
      <c r="BG874" s="204"/>
      <c r="BH874" s="204"/>
      <c r="BI874" s="204"/>
      <c r="BJ874" s="204"/>
      <c r="BK874" s="204"/>
      <c r="BL874" s="204"/>
      <c r="BM874" s="204"/>
      <c r="BN874" s="204"/>
      <c r="BO874" s="204"/>
      <c r="BP874" s="204"/>
      <c r="BQ874" s="204"/>
      <c r="BR874" s="204"/>
      <c r="BS874" s="204"/>
      <c r="BT874" s="204"/>
      <c r="BU874" s="104"/>
      <c r="BV874" s="202"/>
      <c r="BX874"/>
      <c r="BY874"/>
      <c r="BZ874"/>
      <c r="CA874"/>
      <c r="CB874"/>
      <c r="CD874"/>
      <c r="CO874" s="202">
        <v>873</v>
      </c>
    </row>
    <row r="875" spans="1:93" x14ac:dyDescent="0.25">
      <c r="A875" s="203" t="s">
        <v>1752</v>
      </c>
      <c r="B875" s="204" t="s">
        <v>1753</v>
      </c>
      <c r="C875" s="204" t="s">
        <v>1754</v>
      </c>
      <c r="D875" s="210" t="s">
        <v>923</v>
      </c>
      <c r="E875" s="204" t="s">
        <v>852</v>
      </c>
      <c r="F875" s="204" t="s">
        <v>489</v>
      </c>
      <c r="G875" s="204" t="s">
        <v>853</v>
      </c>
      <c r="H875" s="204" t="s">
        <v>946</v>
      </c>
      <c r="I875" s="204" t="s">
        <v>853</v>
      </c>
      <c r="J875" s="204" t="s">
        <v>870</v>
      </c>
      <c r="K875" s="204" t="s">
        <v>871</v>
      </c>
      <c r="L875" s="204" t="s">
        <v>1044</v>
      </c>
      <c r="M875" s="204" t="s">
        <v>213</v>
      </c>
      <c r="N875" s="204" t="s">
        <v>1437</v>
      </c>
      <c r="O875" s="204" t="s">
        <v>858</v>
      </c>
      <c r="P875" s="204" t="s">
        <v>859</v>
      </c>
      <c r="Q875" s="204" t="s">
        <v>1437</v>
      </c>
      <c r="R875" s="204">
        <v>24.6</v>
      </c>
      <c r="S875" s="204">
        <v>5</v>
      </c>
      <c r="T875" s="204">
        <v>0</v>
      </c>
      <c r="U875" s="204">
        <v>0</v>
      </c>
      <c r="V875" s="204">
        <v>24.6</v>
      </c>
      <c r="W875" s="204">
        <v>5</v>
      </c>
      <c r="X875" s="204">
        <v>0</v>
      </c>
      <c r="Y875" s="204">
        <v>0</v>
      </c>
      <c r="Z875" s="204">
        <v>0</v>
      </c>
      <c r="AA875" s="204">
        <v>0</v>
      </c>
      <c r="AB875" s="204">
        <v>24.6</v>
      </c>
      <c r="AC875" s="204">
        <v>5</v>
      </c>
      <c r="AD875" s="204">
        <v>24.6</v>
      </c>
      <c r="AE875" s="204">
        <v>5</v>
      </c>
      <c r="AF875" s="204">
        <v>0</v>
      </c>
      <c r="AG875" s="204">
        <v>0</v>
      </c>
      <c r="AH875" s="204">
        <v>0</v>
      </c>
      <c r="AI875" s="204">
        <v>0</v>
      </c>
      <c r="AJ875" s="204" t="s">
        <v>875</v>
      </c>
      <c r="AK875" s="204" t="s">
        <v>876</v>
      </c>
      <c r="AL875" s="204" t="s">
        <v>213</v>
      </c>
      <c r="AM875" s="204" t="s">
        <v>877</v>
      </c>
      <c r="AN875" s="204" t="s">
        <v>858</v>
      </c>
      <c r="AO875" s="204" t="s">
        <v>859</v>
      </c>
      <c r="AP875" s="204" t="s">
        <v>877</v>
      </c>
      <c r="AQ875" s="204"/>
      <c r="AR875" s="204"/>
      <c r="AS875" s="204"/>
      <c r="AT875" s="204"/>
      <c r="AU875" s="204"/>
      <c r="AV875" s="204"/>
      <c r="AW875" s="204"/>
      <c r="AX875" s="204"/>
      <c r="AY875" s="204" t="str">
        <f t="shared" si="194"/>
        <v>PENI DHS COOPHAVET</v>
      </c>
      <c r="AZ875" s="204" t="str">
        <f>IF(COUNTIF(AY:AY,AY875)=1,AY875,IF(AND(COUNTIF(AY:AY,AY875)&gt;1,COUNTIF(AZ$2:AZ874,AY875)&gt;=1),"",AY875))</f>
        <v>PENI DHS COOPHAVET</v>
      </c>
      <c r="BA875" s="204" t="str">
        <v>CEFENIL 50 MG/ML</v>
      </c>
      <c r="BB875" s="204">
        <f>IF(BA875="","",MAX(BB$2:BB874)+1)</f>
        <v>85</v>
      </c>
      <c r="BC875" s="204"/>
      <c r="BD875" s="204"/>
      <c r="BE875" s="204"/>
      <c r="BF875" s="204"/>
      <c r="BG875" s="204"/>
      <c r="BH875" s="204"/>
      <c r="BI875" s="204"/>
      <c r="BJ875" s="204"/>
      <c r="BK875" s="204"/>
      <c r="BL875" s="204"/>
      <c r="BM875" s="204"/>
      <c r="BN875" s="204"/>
      <c r="BO875" s="204"/>
      <c r="BP875" s="204"/>
      <c r="BQ875" s="204"/>
      <c r="BR875" s="204"/>
      <c r="BS875" s="204"/>
      <c r="BT875" s="204"/>
      <c r="BU875" s="104"/>
      <c r="BV875" s="202"/>
      <c r="BX875"/>
      <c r="BY875"/>
      <c r="BZ875"/>
      <c r="CA875"/>
      <c r="CB875"/>
      <c r="CD875"/>
      <c r="CO875" s="202">
        <v>874</v>
      </c>
    </row>
    <row r="876" spans="1:93" x14ac:dyDescent="0.25">
      <c r="A876" s="203" t="s">
        <v>1752</v>
      </c>
      <c r="B876" s="204" t="s">
        <v>1755</v>
      </c>
      <c r="C876" s="204" t="s">
        <v>1756</v>
      </c>
      <c r="D876" s="210" t="s">
        <v>923</v>
      </c>
      <c r="E876" s="204" t="s">
        <v>852</v>
      </c>
      <c r="F876" s="204" t="s">
        <v>489</v>
      </c>
      <c r="G876" s="204" t="s">
        <v>853</v>
      </c>
      <c r="H876" s="204" t="s">
        <v>946</v>
      </c>
      <c r="I876" s="204" t="s">
        <v>853</v>
      </c>
      <c r="J876" s="204" t="s">
        <v>870</v>
      </c>
      <c r="K876" s="204" t="s">
        <v>871</v>
      </c>
      <c r="L876" s="204" t="s">
        <v>1044</v>
      </c>
      <c r="M876" s="204" t="s">
        <v>213</v>
      </c>
      <c r="N876" s="204" t="s">
        <v>1437</v>
      </c>
      <c r="O876" s="204" t="s">
        <v>858</v>
      </c>
      <c r="P876" s="204" t="s">
        <v>859</v>
      </c>
      <c r="Q876" s="204" t="s">
        <v>1437</v>
      </c>
      <c r="R876" s="204">
        <v>24.6</v>
      </c>
      <c r="S876" s="204">
        <v>5</v>
      </c>
      <c r="T876" s="204">
        <v>0</v>
      </c>
      <c r="U876" s="204">
        <v>0</v>
      </c>
      <c r="V876" s="204">
        <v>24.6</v>
      </c>
      <c r="W876" s="204">
        <v>5</v>
      </c>
      <c r="X876" s="204">
        <v>0</v>
      </c>
      <c r="Y876" s="204">
        <v>0</v>
      </c>
      <c r="Z876" s="204">
        <v>0</v>
      </c>
      <c r="AA876" s="204">
        <v>0</v>
      </c>
      <c r="AB876" s="204">
        <v>24.6</v>
      </c>
      <c r="AC876" s="204">
        <v>5</v>
      </c>
      <c r="AD876" s="204">
        <v>24.6</v>
      </c>
      <c r="AE876" s="204">
        <v>5</v>
      </c>
      <c r="AF876" s="204">
        <v>0</v>
      </c>
      <c r="AG876" s="204">
        <v>0</v>
      </c>
      <c r="AH876" s="204">
        <v>0</v>
      </c>
      <c r="AI876" s="204">
        <v>0</v>
      </c>
      <c r="AJ876" s="204" t="s">
        <v>875</v>
      </c>
      <c r="AK876" s="204" t="s">
        <v>876</v>
      </c>
      <c r="AL876" s="204" t="s">
        <v>213</v>
      </c>
      <c r="AM876" s="204" t="s">
        <v>877</v>
      </c>
      <c r="AN876" s="204" t="s">
        <v>858</v>
      </c>
      <c r="AO876" s="204" t="s">
        <v>859</v>
      </c>
      <c r="AP876" s="204" t="s">
        <v>877</v>
      </c>
      <c r="AQ876" s="204"/>
      <c r="AR876" s="204"/>
      <c r="AS876" s="204"/>
      <c r="AT876" s="204"/>
      <c r="AU876" s="204"/>
      <c r="AV876" s="204"/>
      <c r="AW876" s="204"/>
      <c r="AX876" s="204"/>
      <c r="AY876" s="204" t="str">
        <f t="shared" si="194"/>
        <v>PENI DHS COOPHAVET</v>
      </c>
      <c r="AZ876" s="204" t="str">
        <f>IF(COUNTIF(AY:AY,AY876)=1,AY876,IF(AND(COUNTIF(AY:AY,AY876)&gt;1,COUNTIF(AZ$2:AZ875,AY876)&gt;=1),"",AY876))</f>
        <v/>
      </c>
      <c r="BA876" s="204" t="str">
        <v>CEFENIL RTU VET 50 MG/ML SUSPENSION INJECTABLE POUR PORCS ET BOVINS</v>
      </c>
      <c r="BB876" s="204">
        <f>IF(BA876="","",MAX(BB$2:BB875)+1)</f>
        <v>86</v>
      </c>
      <c r="BC876" s="204"/>
      <c r="BD876" s="204"/>
      <c r="BE876" s="204"/>
      <c r="BF876" s="204"/>
      <c r="BG876" s="204"/>
      <c r="BH876" s="204"/>
      <c r="BI876" s="204"/>
      <c r="BJ876" s="204"/>
      <c r="BK876" s="204"/>
      <c r="BL876" s="204"/>
      <c r="BM876" s="204"/>
      <c r="BN876" s="204"/>
      <c r="BO876" s="204"/>
      <c r="BP876" s="204"/>
      <c r="BQ876" s="204"/>
      <c r="BR876" s="204"/>
      <c r="BS876" s="204"/>
      <c r="BT876" s="204"/>
      <c r="BU876" s="104"/>
      <c r="BV876" s="202"/>
      <c r="BX876"/>
      <c r="BY876"/>
      <c r="BZ876"/>
      <c r="CA876"/>
      <c r="CB876"/>
      <c r="CD876"/>
      <c r="CO876" s="202">
        <v>875</v>
      </c>
    </row>
    <row r="877" spans="1:93" x14ac:dyDescent="0.25">
      <c r="A877" s="203" t="s">
        <v>1752</v>
      </c>
      <c r="B877" s="204" t="s">
        <v>1757</v>
      </c>
      <c r="C877" s="204" t="s">
        <v>1758</v>
      </c>
      <c r="D877" s="210" t="s">
        <v>851</v>
      </c>
      <c r="E877" s="204" t="s">
        <v>852</v>
      </c>
      <c r="F877" s="204" t="s">
        <v>489</v>
      </c>
      <c r="G877" s="204" t="s">
        <v>853</v>
      </c>
      <c r="H877" s="204" t="s">
        <v>946</v>
      </c>
      <c r="I877" s="204" t="s">
        <v>853</v>
      </c>
      <c r="J877" s="204" t="s">
        <v>870</v>
      </c>
      <c r="K877" s="204" t="s">
        <v>871</v>
      </c>
      <c r="L877" s="204" t="s">
        <v>1044</v>
      </c>
      <c r="M877" s="204" t="s">
        <v>213</v>
      </c>
      <c r="N877" s="204" t="s">
        <v>1437</v>
      </c>
      <c r="O877" s="204" t="s">
        <v>858</v>
      </c>
      <c r="P877" s="204" t="s">
        <v>859</v>
      </c>
      <c r="Q877" s="204" t="s">
        <v>1438</v>
      </c>
      <c r="R877" s="204">
        <v>24.6</v>
      </c>
      <c r="S877" s="204">
        <v>5</v>
      </c>
      <c r="T877" s="204">
        <v>0</v>
      </c>
      <c r="U877" s="204">
        <v>0</v>
      </c>
      <c r="V877" s="204">
        <v>24.6</v>
      </c>
      <c r="W877" s="204">
        <v>5</v>
      </c>
      <c r="X877" s="204">
        <v>0</v>
      </c>
      <c r="Y877" s="204">
        <v>0</v>
      </c>
      <c r="Z877" s="204">
        <v>0</v>
      </c>
      <c r="AA877" s="204">
        <v>0</v>
      </c>
      <c r="AB877" s="204">
        <v>24.6</v>
      </c>
      <c r="AC877" s="204">
        <v>5</v>
      </c>
      <c r="AD877" s="204">
        <v>24.6</v>
      </c>
      <c r="AE877" s="204">
        <v>5</v>
      </c>
      <c r="AF877" s="204">
        <v>0</v>
      </c>
      <c r="AG877" s="204">
        <v>0</v>
      </c>
      <c r="AH877" s="204">
        <v>0</v>
      </c>
      <c r="AI877" s="204">
        <v>0</v>
      </c>
      <c r="AJ877" s="204" t="s">
        <v>875</v>
      </c>
      <c r="AK877" s="204" t="s">
        <v>876</v>
      </c>
      <c r="AL877" s="204" t="s">
        <v>213</v>
      </c>
      <c r="AM877" s="204" t="s">
        <v>877</v>
      </c>
      <c r="AN877" s="204" t="s">
        <v>858</v>
      </c>
      <c r="AO877" s="204" t="s">
        <v>859</v>
      </c>
      <c r="AP877" s="204" t="s">
        <v>882</v>
      </c>
      <c r="AQ877" s="204"/>
      <c r="AR877" s="204"/>
      <c r="AS877" s="204"/>
      <c r="AT877" s="204"/>
      <c r="AU877" s="204"/>
      <c r="AV877" s="204"/>
      <c r="AW877" s="204"/>
      <c r="AX877" s="204"/>
      <c r="AY877" s="204" t="str">
        <f t="shared" si="194"/>
        <v>PENI DHS COOPHAVET</v>
      </c>
      <c r="AZ877" s="204" t="str">
        <f>IF(COUNTIF(AY:AY,AY877)=1,AY877,IF(AND(COUNTIF(AY:AY,AY877)&gt;1,COUNTIF(AZ$2:AZ876,AY877)&gt;=1),"",AY877))</f>
        <v/>
      </c>
      <c r="BA877" s="204" t="str">
        <v>CEFOKEL 50 MG/ML SUSPENSION INJECTABLE POUR PORCINS ET BOVINS</v>
      </c>
      <c r="BB877" s="204">
        <f>IF(BA877="","",MAX(BB$2:BB876)+1)</f>
        <v>87</v>
      </c>
      <c r="BC877" s="204"/>
      <c r="BD877" s="204"/>
      <c r="BE877" s="204"/>
      <c r="BF877" s="204"/>
      <c r="BG877" s="204"/>
      <c r="BH877" s="204"/>
      <c r="BI877" s="204"/>
      <c r="BJ877" s="204"/>
      <c r="BK877" s="204"/>
      <c r="BL877" s="204"/>
      <c r="BM877" s="204"/>
      <c r="BN877" s="204"/>
      <c r="BO877" s="204"/>
      <c r="BP877" s="204"/>
      <c r="BQ877" s="204"/>
      <c r="BR877" s="204"/>
      <c r="BS877" s="204"/>
      <c r="BT877" s="204"/>
      <c r="BU877" s="104"/>
      <c r="BV877" s="202"/>
      <c r="BX877"/>
      <c r="BY877"/>
      <c r="BZ877"/>
      <c r="CA877"/>
      <c r="CB877"/>
      <c r="CD877"/>
      <c r="CO877" s="202">
        <v>876</v>
      </c>
    </row>
    <row r="878" spans="1:93" x14ac:dyDescent="0.25">
      <c r="A878" s="203" t="s">
        <v>1752</v>
      </c>
      <c r="B878" s="204" t="s">
        <v>1759</v>
      </c>
      <c r="C878" s="204" t="s">
        <v>884</v>
      </c>
      <c r="D878" s="210" t="s">
        <v>863</v>
      </c>
      <c r="E878" s="204" t="s">
        <v>852</v>
      </c>
      <c r="F878" s="204" t="s">
        <v>489</v>
      </c>
      <c r="G878" s="204" t="s">
        <v>853</v>
      </c>
      <c r="H878" s="204" t="s">
        <v>946</v>
      </c>
      <c r="I878" s="204" t="s">
        <v>853</v>
      </c>
      <c r="J878" s="204" t="s">
        <v>870</v>
      </c>
      <c r="K878" s="204" t="s">
        <v>871</v>
      </c>
      <c r="L878" s="204" t="s">
        <v>1044</v>
      </c>
      <c r="M878" s="204" t="s">
        <v>213</v>
      </c>
      <c r="N878" s="204" t="s">
        <v>1437</v>
      </c>
      <c r="O878" s="204" t="s">
        <v>858</v>
      </c>
      <c r="P878" s="204" t="s">
        <v>859</v>
      </c>
      <c r="Q878" s="204" t="s">
        <v>1440</v>
      </c>
      <c r="R878" s="204">
        <v>24.6</v>
      </c>
      <c r="S878" s="204">
        <v>5</v>
      </c>
      <c r="T878" s="204">
        <v>0</v>
      </c>
      <c r="U878" s="204">
        <v>0</v>
      </c>
      <c r="V878" s="204">
        <v>24.6</v>
      </c>
      <c r="W878" s="204">
        <v>5</v>
      </c>
      <c r="X878" s="204">
        <v>0</v>
      </c>
      <c r="Y878" s="204">
        <v>0</v>
      </c>
      <c r="Z878" s="204">
        <v>0</v>
      </c>
      <c r="AA878" s="204">
        <v>0</v>
      </c>
      <c r="AB878" s="204">
        <v>24.6</v>
      </c>
      <c r="AC878" s="204">
        <v>5</v>
      </c>
      <c r="AD878" s="204">
        <v>24.6</v>
      </c>
      <c r="AE878" s="204">
        <v>5</v>
      </c>
      <c r="AF878" s="204">
        <v>0</v>
      </c>
      <c r="AG878" s="204">
        <v>0</v>
      </c>
      <c r="AH878" s="204">
        <v>0</v>
      </c>
      <c r="AI878" s="204">
        <v>0</v>
      </c>
      <c r="AJ878" s="204" t="s">
        <v>875</v>
      </c>
      <c r="AK878" s="204" t="s">
        <v>876</v>
      </c>
      <c r="AL878" s="204" t="s">
        <v>213</v>
      </c>
      <c r="AM878" s="204" t="s">
        <v>877</v>
      </c>
      <c r="AN878" s="204" t="s">
        <v>858</v>
      </c>
      <c r="AO878" s="204" t="s">
        <v>859</v>
      </c>
      <c r="AP878" s="204" t="s">
        <v>886</v>
      </c>
      <c r="AQ878" s="204"/>
      <c r="AR878" s="204"/>
      <c r="AS878" s="204"/>
      <c r="AT878" s="204"/>
      <c r="AU878" s="204"/>
      <c r="AV878" s="204"/>
      <c r="AW878" s="204"/>
      <c r="AX878" s="204"/>
      <c r="AY878" s="204" t="str">
        <f t="shared" si="194"/>
        <v>PENI DHS COOPHAVET</v>
      </c>
      <c r="AZ878" s="204" t="str">
        <f>IF(COUNTIF(AY:AY,AY878)=1,AY878,IF(AND(COUNTIF(AY:AY,AY878)&gt;1,COUNTIF(AZ$2:AZ877,AY878)&gt;=1),"",AY878))</f>
        <v/>
      </c>
      <c r="BA878" s="204" t="str">
        <v>CEFOVET</v>
      </c>
      <c r="BB878" s="204">
        <f>IF(BA878="","",MAX(BB$2:BB877)+1)</f>
        <v>88</v>
      </c>
      <c r="BC878" s="204"/>
      <c r="BD878" s="204"/>
      <c r="BE878" s="204"/>
      <c r="BF878" s="204"/>
      <c r="BG878" s="204"/>
      <c r="BH878" s="204"/>
      <c r="BI878" s="204"/>
      <c r="BJ878" s="204"/>
      <c r="BK878" s="204"/>
      <c r="BL878" s="204"/>
      <c r="BM878" s="204"/>
      <c r="BN878" s="204"/>
      <c r="BO878" s="204"/>
      <c r="BP878" s="204"/>
      <c r="BQ878" s="204"/>
      <c r="BR878" s="204"/>
      <c r="BS878" s="204"/>
      <c r="BT878" s="204"/>
      <c r="BU878" s="104"/>
      <c r="BV878" s="202"/>
      <c r="BX878"/>
      <c r="BY878"/>
      <c r="BZ878"/>
      <c r="CA878"/>
      <c r="CB878"/>
      <c r="CD878"/>
      <c r="CO878" s="202">
        <v>877</v>
      </c>
    </row>
    <row r="879" spans="1:93" x14ac:dyDescent="0.25">
      <c r="A879" s="203" t="s">
        <v>1435</v>
      </c>
      <c r="B879" s="204" t="s">
        <v>1436</v>
      </c>
      <c r="C879" s="204" t="s">
        <v>1042</v>
      </c>
      <c r="D879" s="210" t="s">
        <v>851</v>
      </c>
      <c r="E879" s="204" t="s">
        <v>852</v>
      </c>
      <c r="F879" s="204" t="s">
        <v>45</v>
      </c>
      <c r="G879" s="204" t="s">
        <v>853</v>
      </c>
      <c r="H879" s="204" t="s">
        <v>946</v>
      </c>
      <c r="I879" s="204" t="s">
        <v>853</v>
      </c>
      <c r="J879" s="204" t="s">
        <v>870</v>
      </c>
      <c r="K879" s="204" t="s">
        <v>871</v>
      </c>
      <c r="L879" s="204" t="s">
        <v>1044</v>
      </c>
      <c r="M879" s="204" t="s">
        <v>213</v>
      </c>
      <c r="N879" s="204" t="s">
        <v>1437</v>
      </c>
      <c r="O879" s="204" t="s">
        <v>858</v>
      </c>
      <c r="P879" s="204" t="s">
        <v>859</v>
      </c>
      <c r="Q879" s="204" t="s">
        <v>1438</v>
      </c>
      <c r="R879" s="204">
        <v>24.6</v>
      </c>
      <c r="S879" s="204">
        <v>5</v>
      </c>
      <c r="T879" s="204">
        <v>0</v>
      </c>
      <c r="U879" s="204">
        <v>0</v>
      </c>
      <c r="V879" s="204">
        <v>16.399999999999999</v>
      </c>
      <c r="W879" s="204">
        <v>5</v>
      </c>
      <c r="X879" s="204">
        <v>0</v>
      </c>
      <c r="Y879" s="204">
        <v>0</v>
      </c>
      <c r="Z879" s="204">
        <v>0</v>
      </c>
      <c r="AA879" s="204">
        <v>0</v>
      </c>
      <c r="AB879" s="204">
        <v>24.6</v>
      </c>
      <c r="AC879" s="204">
        <v>5</v>
      </c>
      <c r="AD879" s="204">
        <v>24.6</v>
      </c>
      <c r="AE879" s="204">
        <v>5</v>
      </c>
      <c r="AF879" s="204">
        <v>0</v>
      </c>
      <c r="AG879" s="204">
        <v>0</v>
      </c>
      <c r="AH879" s="204">
        <v>0</v>
      </c>
      <c r="AI879" s="204">
        <v>0</v>
      </c>
      <c r="AJ879" s="204" t="s">
        <v>875</v>
      </c>
      <c r="AK879" s="204" t="s">
        <v>876</v>
      </c>
      <c r="AL879" s="204" t="s">
        <v>213</v>
      </c>
      <c r="AM879" s="204" t="s">
        <v>877</v>
      </c>
      <c r="AN879" s="204" t="s">
        <v>858</v>
      </c>
      <c r="AO879" s="204" t="s">
        <v>859</v>
      </c>
      <c r="AP879" s="204" t="s">
        <v>882</v>
      </c>
      <c r="AQ879" s="204"/>
      <c r="AR879" s="204"/>
      <c r="AS879" s="204"/>
      <c r="AT879" s="204"/>
      <c r="AU879" s="204"/>
      <c r="AV879" s="204"/>
      <c r="AW879" s="204"/>
      <c r="AX879" s="204"/>
      <c r="AY879" s="204" t="str">
        <f t="shared" si="194"/>
        <v>PENIJECTYL</v>
      </c>
      <c r="AZ879" s="204" t="str">
        <f>IF(COUNTIF(AY:AY,AY879)=1,AY879,IF(AND(COUNTIF(AY:AY,AY879)&gt;1,COUNTIF(AZ$2:AZ878,AY879)&gt;=1),"",AY879))</f>
        <v>PENIJECTYL</v>
      </c>
      <c r="BA879" s="204" t="str">
        <v>CEFOVET HL</v>
      </c>
      <c r="BB879" s="204">
        <f>IF(BA879="","",MAX(BB$2:BB878)+1)</f>
        <v>89</v>
      </c>
      <c r="BC879" s="204"/>
      <c r="BD879" s="204"/>
      <c r="BE879" s="204"/>
      <c r="BF879" s="204"/>
      <c r="BG879" s="204"/>
      <c r="BH879" s="204"/>
      <c r="BI879" s="204"/>
      <c r="BJ879" s="204"/>
      <c r="BK879" s="204"/>
      <c r="BL879" s="204"/>
      <c r="BM879" s="204"/>
      <c r="BN879" s="204"/>
      <c r="BO879" s="204"/>
      <c r="BP879" s="204"/>
      <c r="BQ879" s="204"/>
      <c r="BR879" s="204"/>
      <c r="BS879" s="204"/>
      <c r="BT879" s="204"/>
      <c r="BU879" s="104"/>
      <c r="BV879" s="202"/>
      <c r="BX879"/>
      <c r="BY879"/>
      <c r="BZ879"/>
      <c r="CA879"/>
      <c r="CB879"/>
      <c r="CD879"/>
      <c r="CO879" s="202">
        <v>878</v>
      </c>
    </row>
    <row r="880" spans="1:93" x14ac:dyDescent="0.25">
      <c r="A880" s="203" t="s">
        <v>1435</v>
      </c>
      <c r="B880" s="204" t="s">
        <v>1439</v>
      </c>
      <c r="C880" s="204" t="s">
        <v>1048</v>
      </c>
      <c r="D880" s="210" t="s">
        <v>863</v>
      </c>
      <c r="E880" s="204" t="s">
        <v>852</v>
      </c>
      <c r="F880" s="204" t="s">
        <v>45</v>
      </c>
      <c r="G880" s="204" t="s">
        <v>853</v>
      </c>
      <c r="H880" s="204" t="s">
        <v>946</v>
      </c>
      <c r="I880" s="204" t="s">
        <v>853</v>
      </c>
      <c r="J880" s="204" t="s">
        <v>870</v>
      </c>
      <c r="K880" s="204" t="s">
        <v>871</v>
      </c>
      <c r="L880" s="204" t="s">
        <v>1044</v>
      </c>
      <c r="M880" s="204" t="s">
        <v>213</v>
      </c>
      <c r="N880" s="204" t="s">
        <v>1437</v>
      </c>
      <c r="O880" s="204" t="s">
        <v>858</v>
      </c>
      <c r="P880" s="204" t="s">
        <v>859</v>
      </c>
      <c r="Q880" s="204" t="s">
        <v>1440</v>
      </c>
      <c r="R880" s="204">
        <v>24.6</v>
      </c>
      <c r="S880" s="204">
        <v>5</v>
      </c>
      <c r="T880" s="204">
        <v>0</v>
      </c>
      <c r="U880" s="204">
        <v>0</v>
      </c>
      <c r="V880" s="204">
        <v>16.399999999999999</v>
      </c>
      <c r="W880" s="204">
        <v>5</v>
      </c>
      <c r="X880" s="204">
        <v>0</v>
      </c>
      <c r="Y880" s="204">
        <v>0</v>
      </c>
      <c r="Z880" s="204">
        <v>0</v>
      </c>
      <c r="AA880" s="204">
        <v>0</v>
      </c>
      <c r="AB880" s="204">
        <v>24.6</v>
      </c>
      <c r="AC880" s="204">
        <v>5</v>
      </c>
      <c r="AD880" s="204">
        <v>24.6</v>
      </c>
      <c r="AE880" s="204">
        <v>5</v>
      </c>
      <c r="AF880" s="204">
        <v>0</v>
      </c>
      <c r="AG880" s="204">
        <v>0</v>
      </c>
      <c r="AH880" s="204">
        <v>0</v>
      </c>
      <c r="AI880" s="204">
        <v>0</v>
      </c>
      <c r="AJ880" s="204" t="s">
        <v>875</v>
      </c>
      <c r="AK880" s="204" t="s">
        <v>876</v>
      </c>
      <c r="AL880" s="204" t="s">
        <v>213</v>
      </c>
      <c r="AM880" s="204" t="s">
        <v>877</v>
      </c>
      <c r="AN880" s="204" t="s">
        <v>858</v>
      </c>
      <c r="AO880" s="204" t="s">
        <v>859</v>
      </c>
      <c r="AP880" s="204" t="s">
        <v>886</v>
      </c>
      <c r="AQ880" s="204"/>
      <c r="AR880" s="204"/>
      <c r="AS880" s="204"/>
      <c r="AT880" s="204"/>
      <c r="AU880" s="204"/>
      <c r="AV880" s="204"/>
      <c r="AW880" s="204"/>
      <c r="AX880" s="204"/>
      <c r="AY880" s="204" t="str">
        <f t="shared" si="194"/>
        <v>PENIJECTYL</v>
      </c>
      <c r="AZ880" s="204" t="str">
        <f>IF(COUNTIF(AY:AY,AY880)=1,AY880,IF(AND(COUNTIF(AY:AY,AY880)&gt;1,COUNTIF(AZ$2:AZ879,AY880)&gt;=1),"",AY880))</f>
        <v/>
      </c>
      <c r="BA880" s="204" t="str">
        <v>CEFSHOT 250 MG SUSPENSION INTRAMAMMAIRE POUR VACHES AU TARISSEMENT</v>
      </c>
      <c r="BB880" s="204">
        <f>IF(BA880="","",MAX(BB$2:BB879)+1)</f>
        <v>90</v>
      </c>
      <c r="BC880" s="204"/>
      <c r="BD880" s="204"/>
      <c r="BE880" s="204"/>
      <c r="BF880" s="204"/>
      <c r="BG880" s="204"/>
      <c r="BH880" s="204"/>
      <c r="BI880" s="204"/>
      <c r="BJ880" s="204"/>
      <c r="BK880" s="204"/>
      <c r="BL880" s="204"/>
      <c r="BM880" s="204"/>
      <c r="BN880" s="204"/>
      <c r="BO880" s="204"/>
      <c r="BP880" s="204"/>
      <c r="BQ880" s="204"/>
      <c r="BR880" s="204"/>
      <c r="BS880" s="204"/>
      <c r="BT880" s="204"/>
      <c r="BU880" s="104"/>
      <c r="BV880" s="202"/>
      <c r="BX880"/>
      <c r="BY880"/>
      <c r="BZ880"/>
      <c r="CA880"/>
      <c r="CB880"/>
      <c r="CD880"/>
      <c r="CO880" s="202">
        <v>879</v>
      </c>
    </row>
    <row r="881" spans="1:93" x14ac:dyDescent="0.25">
      <c r="A881" s="203" t="s">
        <v>3249</v>
      </c>
      <c r="B881" s="204" t="s">
        <v>3250</v>
      </c>
      <c r="C881" s="204" t="s">
        <v>1169</v>
      </c>
      <c r="D881" s="210" t="s">
        <v>1170</v>
      </c>
      <c r="E881" s="204" t="s">
        <v>924</v>
      </c>
      <c r="F881" s="204" t="s">
        <v>490</v>
      </c>
      <c r="G881" s="204" t="s">
        <v>1171</v>
      </c>
      <c r="H881" s="204" t="s">
        <v>1326</v>
      </c>
      <c r="I881" s="204" t="s">
        <v>1173</v>
      </c>
      <c r="J881" s="204" t="s">
        <v>875</v>
      </c>
      <c r="K881" s="204" t="s">
        <v>875</v>
      </c>
      <c r="L881" s="204" t="s">
        <v>1162</v>
      </c>
      <c r="M881" s="204" t="s">
        <v>213</v>
      </c>
      <c r="N881" s="204" t="s">
        <v>851</v>
      </c>
      <c r="O881" s="204" t="s">
        <v>992</v>
      </c>
      <c r="P881" s="204" t="s">
        <v>859</v>
      </c>
      <c r="Q881" s="204" t="s">
        <v>1065</v>
      </c>
      <c r="R881" s="204">
        <v>0</v>
      </c>
      <c r="S881" s="204">
        <v>0</v>
      </c>
      <c r="T881" s="204">
        <v>0</v>
      </c>
      <c r="U881" s="204">
        <v>0</v>
      </c>
      <c r="V881" s="204">
        <v>0</v>
      </c>
      <c r="W881" s="204">
        <v>0</v>
      </c>
      <c r="X881" s="204">
        <v>0</v>
      </c>
      <c r="Y881" s="204">
        <v>0</v>
      </c>
      <c r="Z881" s="204">
        <v>0</v>
      </c>
      <c r="AA881" s="204">
        <v>0</v>
      </c>
      <c r="AB881" s="204">
        <v>0</v>
      </c>
      <c r="AC881" s="204">
        <v>0</v>
      </c>
      <c r="AD881" s="204">
        <v>20</v>
      </c>
      <c r="AE881" s="204">
        <v>5</v>
      </c>
      <c r="AF881" s="204">
        <v>0</v>
      </c>
      <c r="AG881" s="204">
        <v>0</v>
      </c>
      <c r="AH881" s="204">
        <v>0</v>
      </c>
      <c r="AI881" s="204">
        <v>0</v>
      </c>
      <c r="AJ881" s="204"/>
      <c r="AK881" s="204"/>
      <c r="AL881" s="204"/>
      <c r="AM881" s="204"/>
      <c r="AN881" s="204"/>
      <c r="AO881" s="204"/>
      <c r="AP881" s="204"/>
      <c r="AQ881" s="204"/>
      <c r="AR881" s="204"/>
      <c r="AS881" s="204"/>
      <c r="AT881" s="204"/>
      <c r="AU881" s="204"/>
      <c r="AV881" s="204"/>
      <c r="AW881" s="204"/>
      <c r="AX881" s="204"/>
      <c r="AY881" s="204" t="str">
        <f t="shared" si="194"/>
        <v>PERLIUM AMOXIVAL AMOXICILLINE 100 PREMELANGE MEDICAMENTEUX PORC</v>
      </c>
      <c r="AZ881" s="204" t="str">
        <f>IF(COUNTIF(AY:AY,AY881)=1,AY881,IF(AND(COUNTIF(AY:AY,AY881)&gt;1,COUNTIF(AZ$2:AZ880,AY881)&gt;=1),"",AY881))</f>
        <v>PERLIUM AMOXIVAL AMOXICILLINE 100 PREMELANGE MEDICAMENTEUX PORC</v>
      </c>
      <c r="BA881" s="204" t="str">
        <v>CEFTIOCYL 50 MG/ML SUSPENSION INJECTABLE POUR BOVINS ET PORCINS</v>
      </c>
      <c r="BB881" s="204">
        <f>IF(BA881="","",MAX(BB$2:BB880)+1)</f>
        <v>91</v>
      </c>
      <c r="BC881" s="204"/>
      <c r="BD881" s="204"/>
      <c r="BE881" s="204"/>
      <c r="BF881" s="204"/>
      <c r="BG881" s="204"/>
      <c r="BH881" s="204"/>
      <c r="BI881" s="204"/>
      <c r="BJ881" s="204"/>
      <c r="BK881" s="204"/>
      <c r="BL881" s="204"/>
      <c r="BM881" s="204"/>
      <c r="BN881" s="204"/>
      <c r="BO881" s="204"/>
      <c r="BP881" s="204"/>
      <c r="BQ881" s="204"/>
      <c r="BR881" s="204"/>
      <c r="BS881" s="204"/>
      <c r="BT881" s="204"/>
      <c r="BU881" s="104"/>
      <c r="BV881" s="202"/>
      <c r="BX881"/>
      <c r="BY881"/>
      <c r="BZ881"/>
      <c r="CA881"/>
      <c r="CB881"/>
      <c r="CD881"/>
      <c r="CO881" s="202">
        <v>880</v>
      </c>
    </row>
    <row r="882" spans="1:93" x14ac:dyDescent="0.25">
      <c r="A882" s="203" t="s">
        <v>3077</v>
      </c>
      <c r="B882" s="204" t="s">
        <v>3078</v>
      </c>
      <c r="C882" s="204" t="s">
        <v>1169</v>
      </c>
      <c r="D882" s="210" t="s">
        <v>1170</v>
      </c>
      <c r="E882" s="204" t="s">
        <v>924</v>
      </c>
      <c r="F882" s="204" t="s">
        <v>491</v>
      </c>
      <c r="G882" s="204" t="s">
        <v>1171</v>
      </c>
      <c r="H882" s="204" t="s">
        <v>1326</v>
      </c>
      <c r="I882" s="204" t="s">
        <v>1173</v>
      </c>
      <c r="J882" s="204" t="s">
        <v>855</v>
      </c>
      <c r="K882" s="204" t="s">
        <v>855</v>
      </c>
      <c r="L882" s="204" t="s">
        <v>2299</v>
      </c>
      <c r="M882" s="204" t="s">
        <v>213</v>
      </c>
      <c r="N882" s="204" t="s">
        <v>1031</v>
      </c>
      <c r="O882" s="204" t="s">
        <v>992</v>
      </c>
      <c r="P882" s="204" t="s">
        <v>859</v>
      </c>
      <c r="Q882" s="204" t="s">
        <v>923</v>
      </c>
      <c r="R882" s="204">
        <v>0</v>
      </c>
      <c r="S882" s="204">
        <v>0</v>
      </c>
      <c r="T882" s="204">
        <v>0</v>
      </c>
      <c r="U882" s="204">
        <v>0</v>
      </c>
      <c r="V882" s="204">
        <v>0</v>
      </c>
      <c r="W882" s="204">
        <v>0</v>
      </c>
      <c r="X882" s="204">
        <v>0</v>
      </c>
      <c r="Y882" s="204">
        <v>0</v>
      </c>
      <c r="Z882" s="204">
        <v>0</v>
      </c>
      <c r="AA882" s="204">
        <v>0</v>
      </c>
      <c r="AB882" s="204">
        <v>0</v>
      </c>
      <c r="AC882" s="204">
        <v>0</v>
      </c>
      <c r="AD882" s="204">
        <v>10</v>
      </c>
      <c r="AE882" s="204">
        <v>5</v>
      </c>
      <c r="AF882" s="204">
        <v>0</v>
      </c>
      <c r="AG882" s="204">
        <v>0</v>
      </c>
      <c r="AH882" s="204">
        <v>0</v>
      </c>
      <c r="AI882" s="204">
        <v>0</v>
      </c>
      <c r="AJ882" s="204"/>
      <c r="AK882" s="204"/>
      <c r="AL882" s="204"/>
      <c r="AM882" s="204"/>
      <c r="AN882" s="204"/>
      <c r="AO882" s="204"/>
      <c r="AP882" s="204"/>
      <c r="AQ882" s="204"/>
      <c r="AR882" s="204"/>
      <c r="AS882" s="204"/>
      <c r="AT882" s="204"/>
      <c r="AU882" s="204"/>
      <c r="AV882" s="204"/>
      <c r="AW882" s="204"/>
      <c r="AX882" s="204"/>
      <c r="AY882" s="204" t="str">
        <f t="shared" si="194"/>
        <v>PERLIUM DOXYVAL DOXYCYCLINE 40 PREMELANGE MEDICAMENTEUX PORCS</v>
      </c>
      <c r="AZ882" s="204" t="str">
        <f>IF(COUNTIF(AY:AY,AY882)=1,AY882,IF(AND(COUNTIF(AY:AY,AY882)&gt;1,COUNTIF(AZ$2:AZ881,AY882)&gt;=1),"",AY882))</f>
        <v>PERLIUM DOXYVAL DOXYCYCLINE 40 PREMELANGE MEDICAMENTEUX PORCS</v>
      </c>
      <c r="BA882" s="204" t="str">
        <v>CEFTIOCYL FLOW 50 MG/ML SUSPENSION INJECTABLE POUR PORCINS ET BOVINS</v>
      </c>
      <c r="BB882" s="204">
        <f>IF(BA882="","",MAX(BB$2:BB881)+1)</f>
        <v>92</v>
      </c>
      <c r="BC882" s="204"/>
      <c r="BD882" s="204"/>
      <c r="BE882" s="204"/>
      <c r="BF882" s="204"/>
      <c r="BG882" s="204"/>
      <c r="BH882" s="204"/>
      <c r="BI882" s="204"/>
      <c r="BJ882" s="204"/>
      <c r="BK882" s="204"/>
      <c r="BL882" s="204"/>
      <c r="BM882" s="204"/>
      <c r="BN882" s="204"/>
      <c r="BO882" s="204"/>
      <c r="BP882" s="204"/>
      <c r="BQ882" s="204"/>
      <c r="BR882" s="204"/>
      <c r="BS882" s="204"/>
      <c r="BT882" s="204"/>
      <c r="BU882" s="104"/>
      <c r="BV882" s="202"/>
      <c r="BX882"/>
      <c r="BY882"/>
      <c r="BZ882"/>
      <c r="CA882"/>
      <c r="CB882"/>
      <c r="CD882"/>
      <c r="CO882" s="202">
        <v>881</v>
      </c>
    </row>
    <row r="883" spans="1:93" x14ac:dyDescent="0.25">
      <c r="A883" s="203" t="s">
        <v>4337</v>
      </c>
      <c r="B883" s="204" t="s">
        <v>4338</v>
      </c>
      <c r="C883" s="204" t="s">
        <v>4339</v>
      </c>
      <c r="D883" s="210" t="s">
        <v>1038</v>
      </c>
      <c r="E883" s="204" t="s">
        <v>852</v>
      </c>
      <c r="F883" s="204" t="s">
        <v>635</v>
      </c>
      <c r="G883" s="204" t="s">
        <v>853</v>
      </c>
      <c r="H883" s="204" t="s">
        <v>890</v>
      </c>
      <c r="I883" s="204" t="s">
        <v>853</v>
      </c>
      <c r="J883" s="204" t="s">
        <v>875</v>
      </c>
      <c r="K883" s="204" t="s">
        <v>875</v>
      </c>
      <c r="L883" s="204" t="s">
        <v>2724</v>
      </c>
      <c r="M883" s="204" t="s">
        <v>213</v>
      </c>
      <c r="N883" s="204" t="s">
        <v>4335</v>
      </c>
      <c r="O883" s="204" t="s">
        <v>858</v>
      </c>
      <c r="P883" s="204" t="s">
        <v>2726</v>
      </c>
      <c r="Q883" s="204" t="s">
        <v>4340</v>
      </c>
      <c r="R883" s="204">
        <v>8.52</v>
      </c>
      <c r="S883" s="204">
        <v>4</v>
      </c>
      <c r="T883" s="204">
        <v>0</v>
      </c>
      <c r="U883" s="204">
        <v>0</v>
      </c>
      <c r="V883" s="204">
        <v>0</v>
      </c>
      <c r="W883" s="204">
        <v>0</v>
      </c>
      <c r="X883" s="204">
        <v>0</v>
      </c>
      <c r="Y883" s="204">
        <v>0</v>
      </c>
      <c r="Z883" s="204">
        <v>0</v>
      </c>
      <c r="AA883" s="204">
        <v>0</v>
      </c>
      <c r="AB883" s="204">
        <v>0</v>
      </c>
      <c r="AC883" s="204">
        <v>0</v>
      </c>
      <c r="AD883" s="204">
        <v>0</v>
      </c>
      <c r="AE883" s="204">
        <v>0</v>
      </c>
      <c r="AF883" s="204">
        <v>0</v>
      </c>
      <c r="AG883" s="204">
        <v>0</v>
      </c>
      <c r="AH883" s="204">
        <v>0</v>
      </c>
      <c r="AI883" s="204">
        <v>0</v>
      </c>
      <c r="AJ883" s="204"/>
      <c r="AK883" s="204"/>
      <c r="AL883" s="204"/>
      <c r="AM883" s="204"/>
      <c r="AN883" s="204"/>
      <c r="AO883" s="204"/>
      <c r="AP883" s="204"/>
      <c r="AQ883" s="204"/>
      <c r="AR883" s="204"/>
      <c r="AS883" s="204"/>
      <c r="AT883" s="204"/>
      <c r="AU883" s="204"/>
      <c r="AV883" s="204"/>
      <c r="AW883" s="204"/>
      <c r="AX883" s="204"/>
      <c r="AY883" s="204" t="str">
        <f t="shared" si="194"/>
        <v>PERMACYL 182,5 MG/ML POUDRE ET SOLVANT POUR SUSPENSION INJECTABLE POUR BOVINS</v>
      </c>
      <c r="AZ883" s="204" t="str">
        <f>IF(COUNTIF(AY:AY,AY883)=1,AY883,IF(AND(COUNTIF(AY:AY,AY883)&gt;1,COUNTIF(AZ$2:AZ882,AY883)&gt;=1),"",AY883))</f>
        <v>PERMACYL 182,5 MG/ML POUDRE ET SOLVANT POUR SUSPENSION INJECTABLE POUR BOVINS</v>
      </c>
      <c r="BA883" s="204" t="str">
        <v>CEFTIOSAN 50 MG/ML SUSPENSION INJECTABLE POUR PORCINS ET BOVINS</v>
      </c>
      <c r="BB883" s="204">
        <f>IF(BA883="","",MAX(BB$2:BB882)+1)</f>
        <v>93</v>
      </c>
      <c r="BC883" s="204"/>
      <c r="BD883" s="204"/>
      <c r="BE883" s="204"/>
      <c r="BF883" s="204"/>
      <c r="BG883" s="204"/>
      <c r="BH883" s="204"/>
      <c r="BI883" s="204"/>
      <c r="BJ883" s="204"/>
      <c r="BK883" s="204"/>
      <c r="BL883" s="204"/>
      <c r="BM883" s="204"/>
      <c r="BN883" s="204"/>
      <c r="BO883" s="204"/>
      <c r="BP883" s="204"/>
      <c r="BQ883" s="204"/>
      <c r="BR883" s="204"/>
      <c r="BS883" s="204"/>
      <c r="BT883" s="204"/>
      <c r="BU883" s="104"/>
      <c r="BV883" s="202"/>
      <c r="BX883"/>
      <c r="BY883"/>
      <c r="BZ883"/>
      <c r="CA883"/>
      <c r="CB883"/>
      <c r="CD883"/>
      <c r="CO883" s="202">
        <v>882</v>
      </c>
    </row>
    <row r="884" spans="1:93" x14ac:dyDescent="0.25">
      <c r="A884" s="203" t="s">
        <v>1301</v>
      </c>
      <c r="B884" s="204" t="s">
        <v>1302</v>
      </c>
      <c r="C884" s="204" t="s">
        <v>1303</v>
      </c>
      <c r="D884" s="210" t="s">
        <v>1054</v>
      </c>
      <c r="E884" s="204" t="s">
        <v>924</v>
      </c>
      <c r="F884" s="204" t="s">
        <v>757</v>
      </c>
      <c r="G884" s="204" t="s">
        <v>925</v>
      </c>
      <c r="H884" s="204" t="s">
        <v>1304</v>
      </c>
      <c r="I884" s="204" t="s">
        <v>910</v>
      </c>
      <c r="J884" s="204" t="s">
        <v>1091</v>
      </c>
      <c r="K884" s="204" t="s">
        <v>875</v>
      </c>
      <c r="L884" s="204" t="s">
        <v>1092</v>
      </c>
      <c r="M884" s="204" t="s">
        <v>213</v>
      </c>
      <c r="N884" s="204" t="s">
        <v>983</v>
      </c>
      <c r="O884" s="204" t="s">
        <v>992</v>
      </c>
      <c r="P884" s="204" t="s">
        <v>859</v>
      </c>
      <c r="Q884" s="204" t="s">
        <v>950</v>
      </c>
      <c r="R884" s="204">
        <v>20</v>
      </c>
      <c r="S884" s="204">
        <v>3</v>
      </c>
      <c r="T884" s="204">
        <v>0</v>
      </c>
      <c r="U884" s="204">
        <v>0</v>
      </c>
      <c r="V884" s="204">
        <v>0</v>
      </c>
      <c r="W884" s="204">
        <v>0</v>
      </c>
      <c r="X884" s="204">
        <v>0</v>
      </c>
      <c r="Y884" s="204">
        <v>0</v>
      </c>
      <c r="Z884" s="204">
        <v>0</v>
      </c>
      <c r="AA884" s="204">
        <v>0</v>
      </c>
      <c r="AB884" s="204">
        <v>20</v>
      </c>
      <c r="AC884" s="204">
        <v>3</v>
      </c>
      <c r="AD884" s="204">
        <v>0</v>
      </c>
      <c r="AE884" s="204">
        <v>0</v>
      </c>
      <c r="AF884" s="204">
        <v>20</v>
      </c>
      <c r="AG884" s="204">
        <v>3</v>
      </c>
      <c r="AH884" s="204">
        <v>0</v>
      </c>
      <c r="AI884" s="204">
        <v>0</v>
      </c>
      <c r="AJ884" s="204" t="s">
        <v>1013</v>
      </c>
      <c r="AK884" s="204" t="s">
        <v>1095</v>
      </c>
      <c r="AL884" s="204" t="s">
        <v>1096</v>
      </c>
      <c r="AM884" s="204" t="s">
        <v>1023</v>
      </c>
      <c r="AN884" s="204" t="s">
        <v>928</v>
      </c>
      <c r="AO884" s="204" t="s">
        <v>1098</v>
      </c>
      <c r="AP884" s="204" t="s">
        <v>1150</v>
      </c>
      <c r="AQ884" s="204"/>
      <c r="AR884" s="204"/>
      <c r="AS884" s="204"/>
      <c r="AT884" s="204"/>
      <c r="AU884" s="204"/>
      <c r="AV884" s="204"/>
      <c r="AW884" s="204"/>
      <c r="AX884" s="204"/>
      <c r="AY884" s="204" t="str">
        <f t="shared" si="194"/>
        <v>PHADILACT</v>
      </c>
      <c r="AZ884" s="204" t="str">
        <f>IF(COUNTIF(AY:AY,AY884)=1,AY884,IF(AND(COUNTIF(AY:AY,AY884)&gt;1,COUNTIF(AZ$2:AZ883,AY884)&gt;=1),"",AY884))</f>
        <v>PHADILACT</v>
      </c>
      <c r="BA884" s="204" t="str">
        <v>CEMAY 50 MG/ML SUSPENSION INJECTABLE POUR PORCS ET BOVINS</v>
      </c>
      <c r="BB884" s="204">
        <f>IF(BA884="","",MAX(BB$2:BB883)+1)</f>
        <v>94</v>
      </c>
      <c r="BC884" s="204"/>
      <c r="BD884" s="204"/>
      <c r="BE884" s="204"/>
      <c r="BF884" s="204"/>
      <c r="BG884" s="204"/>
      <c r="BH884" s="204"/>
      <c r="BI884" s="204"/>
      <c r="BJ884" s="204"/>
      <c r="BK884" s="204"/>
      <c r="BL884" s="204"/>
      <c r="BM884" s="204"/>
      <c r="BN884" s="204"/>
      <c r="BO884" s="204"/>
      <c r="BP884" s="204"/>
      <c r="BQ884" s="204"/>
      <c r="BR884" s="204"/>
      <c r="BS884" s="204"/>
      <c r="BT884" s="204"/>
      <c r="BU884" s="104"/>
      <c r="BV884" s="202"/>
      <c r="BX884"/>
      <c r="BY884"/>
      <c r="BZ884"/>
      <c r="CA884"/>
      <c r="CB884"/>
      <c r="CD884"/>
      <c r="CO884" s="202">
        <v>883</v>
      </c>
    </row>
    <row r="885" spans="1:93" x14ac:dyDescent="0.25">
      <c r="A885" s="203" t="s">
        <v>4408</v>
      </c>
      <c r="B885" s="204" t="s">
        <v>4409</v>
      </c>
      <c r="C885" s="204" t="s">
        <v>1433</v>
      </c>
      <c r="D885" s="210" t="s">
        <v>1054</v>
      </c>
      <c r="E885" s="204" t="s">
        <v>924</v>
      </c>
      <c r="F885" s="204" t="s">
        <v>492</v>
      </c>
      <c r="G885" s="204" t="s">
        <v>1171</v>
      </c>
      <c r="H885" s="204" t="s">
        <v>1198</v>
      </c>
      <c r="I885" s="204" t="s">
        <v>1173</v>
      </c>
      <c r="J885" s="204" t="s">
        <v>891</v>
      </c>
      <c r="K885" s="204" t="s">
        <v>891</v>
      </c>
      <c r="L885" s="204" t="s">
        <v>1199</v>
      </c>
      <c r="M885" s="204" t="s">
        <v>213</v>
      </c>
      <c r="N885" s="204" t="s">
        <v>912</v>
      </c>
      <c r="O885" s="204" t="s">
        <v>928</v>
      </c>
      <c r="P885" s="204" t="s">
        <v>1668</v>
      </c>
      <c r="Q885" s="204" t="s">
        <v>1004</v>
      </c>
      <c r="R885" s="204">
        <v>0</v>
      </c>
      <c r="S885" s="204">
        <v>0</v>
      </c>
      <c r="T885" s="204">
        <v>0</v>
      </c>
      <c r="U885" s="204">
        <v>0</v>
      </c>
      <c r="V885" s="204">
        <v>0</v>
      </c>
      <c r="W885" s="204">
        <v>0</v>
      </c>
      <c r="X885" s="204">
        <v>0</v>
      </c>
      <c r="Y885" s="204">
        <v>0</v>
      </c>
      <c r="Z885" s="204">
        <v>0</v>
      </c>
      <c r="AA885" s="204">
        <v>0</v>
      </c>
      <c r="AB885" s="204">
        <v>0</v>
      </c>
      <c r="AC885" s="204">
        <v>0</v>
      </c>
      <c r="AD885" s="204">
        <v>5</v>
      </c>
      <c r="AE885" s="204">
        <v>21</v>
      </c>
      <c r="AF885" s="204">
        <v>100</v>
      </c>
      <c r="AG885" s="204">
        <v>5</v>
      </c>
      <c r="AH885" s="204">
        <v>0</v>
      </c>
      <c r="AI885" s="204">
        <v>0</v>
      </c>
      <c r="AJ885" s="204"/>
      <c r="AK885" s="204"/>
      <c r="AL885" s="204"/>
      <c r="AM885" s="204"/>
      <c r="AN885" s="204"/>
      <c r="AO885" s="204"/>
      <c r="AP885" s="204"/>
      <c r="AQ885" s="204"/>
      <c r="AR885" s="204"/>
      <c r="AS885" s="204"/>
      <c r="AT885" s="204"/>
      <c r="AU885" s="204"/>
      <c r="AV885" s="204"/>
      <c r="AW885" s="204"/>
      <c r="AX885" s="204"/>
      <c r="AY885" s="204" t="str">
        <f t="shared" si="194"/>
        <v>PHARMASIN 100 PREMELANGE MEDICAMENTEUX VOLAILLES PORCS</v>
      </c>
      <c r="AZ885" s="204" t="str">
        <f>IF(COUNTIF(AY:AY,AY885)=1,AY885,IF(AND(COUNTIF(AY:AY,AY885)&gt;1,COUNTIF(AZ$2:AZ884,AY885)&gt;=1),"",AY885))</f>
        <v>PHARMASIN 100 PREMELANGE MEDICAMENTEUX VOLAILLES PORCS</v>
      </c>
      <c r="BA885" s="204" t="str">
        <v>CENTRAUREO</v>
      </c>
      <c r="BB885" s="204">
        <f>IF(BA885="","",MAX(BB$2:BB884)+1)</f>
        <v>95</v>
      </c>
      <c r="BC885" s="204"/>
      <c r="BD885" s="204"/>
      <c r="BE885" s="204"/>
      <c r="BF885" s="204"/>
      <c r="BG885" s="204"/>
      <c r="BH885" s="204"/>
      <c r="BI885" s="204"/>
      <c r="BJ885" s="204"/>
      <c r="BK885" s="204"/>
      <c r="BL885" s="204"/>
      <c r="BM885" s="204"/>
      <c r="BN885" s="204"/>
      <c r="BO885" s="204"/>
      <c r="BP885" s="204"/>
      <c r="BQ885" s="204"/>
      <c r="BR885" s="204"/>
      <c r="BS885" s="204"/>
      <c r="BT885" s="204"/>
      <c r="BU885" s="104"/>
      <c r="BV885" s="202"/>
      <c r="BX885"/>
      <c r="BY885"/>
      <c r="BZ885"/>
      <c r="CA885"/>
      <c r="CB885"/>
      <c r="CD885"/>
      <c r="CO885" s="202">
        <v>884</v>
      </c>
    </row>
    <row r="886" spans="1:93" x14ac:dyDescent="0.25">
      <c r="A886" s="203" t="s">
        <v>4408</v>
      </c>
      <c r="B886" s="204" t="s">
        <v>4410</v>
      </c>
      <c r="C886" s="204" t="s">
        <v>2448</v>
      </c>
      <c r="D886" s="210" t="s">
        <v>1667</v>
      </c>
      <c r="E886" s="204" t="s">
        <v>924</v>
      </c>
      <c r="F886" s="204" t="s">
        <v>492</v>
      </c>
      <c r="G886" s="204" t="s">
        <v>1171</v>
      </c>
      <c r="H886" s="204" t="s">
        <v>1198</v>
      </c>
      <c r="I886" s="204" t="s">
        <v>1173</v>
      </c>
      <c r="J886" s="204" t="s">
        <v>891</v>
      </c>
      <c r="K886" s="204" t="s">
        <v>891</v>
      </c>
      <c r="L886" s="204" t="s">
        <v>1199</v>
      </c>
      <c r="M886" s="204" t="s">
        <v>213</v>
      </c>
      <c r="N886" s="204" t="s">
        <v>912</v>
      </c>
      <c r="O886" s="204" t="s">
        <v>928</v>
      </c>
      <c r="P886" s="204" t="s">
        <v>1668</v>
      </c>
      <c r="Q886" s="204" t="s">
        <v>1000</v>
      </c>
      <c r="R886" s="204">
        <v>0</v>
      </c>
      <c r="S886" s="204">
        <v>0</v>
      </c>
      <c r="T886" s="204">
        <v>0</v>
      </c>
      <c r="U886" s="204">
        <v>0</v>
      </c>
      <c r="V886" s="204">
        <v>0</v>
      </c>
      <c r="W886" s="204">
        <v>0</v>
      </c>
      <c r="X886" s="204">
        <v>0</v>
      </c>
      <c r="Y886" s="204">
        <v>0</v>
      </c>
      <c r="Z886" s="204">
        <v>0</v>
      </c>
      <c r="AA886" s="204">
        <v>0</v>
      </c>
      <c r="AB886" s="204">
        <v>0</v>
      </c>
      <c r="AC886" s="204">
        <v>0</v>
      </c>
      <c r="AD886" s="204">
        <v>5</v>
      </c>
      <c r="AE886" s="204">
        <v>21</v>
      </c>
      <c r="AF886" s="204">
        <v>100</v>
      </c>
      <c r="AG886" s="204">
        <v>5</v>
      </c>
      <c r="AH886" s="204">
        <v>0</v>
      </c>
      <c r="AI886" s="204">
        <v>0</v>
      </c>
      <c r="AJ886" s="204"/>
      <c r="AK886" s="204"/>
      <c r="AL886" s="204"/>
      <c r="AM886" s="204"/>
      <c r="AN886" s="204"/>
      <c r="AO886" s="204"/>
      <c r="AP886" s="204"/>
      <c r="AQ886" s="204"/>
      <c r="AR886" s="204"/>
      <c r="AS886" s="204"/>
      <c r="AT886" s="204"/>
      <c r="AU886" s="204"/>
      <c r="AV886" s="204"/>
      <c r="AW886" s="204"/>
      <c r="AX886" s="204"/>
      <c r="AY886" s="204" t="str">
        <f t="shared" si="194"/>
        <v>PHARMASIN 100 PREMELANGE MEDICAMENTEUX VOLAILLES PORCS</v>
      </c>
      <c r="AZ886" s="204" t="str">
        <f>IF(COUNTIF(AY:AY,AY886)=1,AY886,IF(AND(COUNTIF(AY:AY,AY886)&gt;1,COUNTIF(AZ$2:AZ885,AY886)&gt;=1),"",AY886))</f>
        <v/>
      </c>
      <c r="BA886" s="204" t="str">
        <v>CEPRAVIN</v>
      </c>
      <c r="BB886" s="204">
        <f>IF(BA886="","",MAX(BB$2:BB885)+1)</f>
        <v>96</v>
      </c>
      <c r="BC886" s="204"/>
      <c r="BD886" s="204"/>
      <c r="BE886" s="204"/>
      <c r="BF886" s="204"/>
      <c r="BG886" s="204"/>
      <c r="BH886" s="204"/>
      <c r="BI886" s="204"/>
      <c r="BJ886" s="204"/>
      <c r="BK886" s="204"/>
      <c r="BL886" s="204"/>
      <c r="BM886" s="204"/>
      <c r="BN886" s="204"/>
      <c r="BO886" s="204"/>
      <c r="BP886" s="204"/>
      <c r="BQ886" s="204"/>
      <c r="BR886" s="204"/>
      <c r="BS886" s="204"/>
      <c r="BT886" s="204"/>
      <c r="BU886" s="104"/>
      <c r="BV886" s="202"/>
      <c r="BX886"/>
      <c r="BY886"/>
      <c r="BZ886"/>
      <c r="CA886"/>
      <c r="CB886"/>
      <c r="CD886"/>
      <c r="CO886" s="202">
        <v>885</v>
      </c>
    </row>
    <row r="887" spans="1:93" x14ac:dyDescent="0.25">
      <c r="A887" s="203" t="s">
        <v>3782</v>
      </c>
      <c r="B887" s="204" t="s">
        <v>3783</v>
      </c>
      <c r="C887" s="204" t="s">
        <v>2448</v>
      </c>
      <c r="D887" s="210" t="s">
        <v>1667</v>
      </c>
      <c r="E887" s="204" t="s">
        <v>924</v>
      </c>
      <c r="F887" s="204" t="s">
        <v>493</v>
      </c>
      <c r="G887" s="204" t="s">
        <v>1171</v>
      </c>
      <c r="H887" s="204" t="s">
        <v>1198</v>
      </c>
      <c r="I887" s="204" t="s">
        <v>1173</v>
      </c>
      <c r="J887" s="204" t="s">
        <v>891</v>
      </c>
      <c r="K887" s="204" t="s">
        <v>891</v>
      </c>
      <c r="L887" s="204" t="s">
        <v>1199</v>
      </c>
      <c r="M887" s="204" t="s">
        <v>213</v>
      </c>
      <c r="N887" s="204" t="s">
        <v>1667</v>
      </c>
      <c r="O887" s="204" t="s">
        <v>928</v>
      </c>
      <c r="P887" s="204" t="s">
        <v>1668</v>
      </c>
      <c r="Q887" s="204" t="s">
        <v>1038</v>
      </c>
      <c r="R887" s="204">
        <v>0</v>
      </c>
      <c r="S887" s="204">
        <v>0</v>
      </c>
      <c r="T887" s="204">
        <v>0</v>
      </c>
      <c r="U887" s="204">
        <v>0</v>
      </c>
      <c r="V887" s="204">
        <v>0</v>
      </c>
      <c r="W887" s="204">
        <v>0</v>
      </c>
      <c r="X887" s="204">
        <v>0</v>
      </c>
      <c r="Y887" s="204">
        <v>0</v>
      </c>
      <c r="Z887" s="204">
        <v>0</v>
      </c>
      <c r="AA887" s="204">
        <v>0</v>
      </c>
      <c r="AB887" s="204">
        <v>0</v>
      </c>
      <c r="AC887" s="204">
        <v>0</v>
      </c>
      <c r="AD887" s="204">
        <v>5</v>
      </c>
      <c r="AE887" s="204">
        <v>21</v>
      </c>
      <c r="AF887" s="204">
        <v>100</v>
      </c>
      <c r="AG887" s="204">
        <v>5</v>
      </c>
      <c r="AH887" s="204">
        <v>0</v>
      </c>
      <c r="AI887" s="204">
        <v>0</v>
      </c>
      <c r="AJ887" s="204"/>
      <c r="AK887" s="204"/>
      <c r="AL887" s="204"/>
      <c r="AM887" s="204"/>
      <c r="AN887" s="204"/>
      <c r="AO887" s="204"/>
      <c r="AP887" s="204"/>
      <c r="AQ887" s="204"/>
      <c r="AR887" s="204"/>
      <c r="AS887" s="204"/>
      <c r="AT887" s="204"/>
      <c r="AU887" s="204"/>
      <c r="AV887" s="204"/>
      <c r="AW887" s="204"/>
      <c r="AX887" s="204"/>
      <c r="AY887" s="204" t="str">
        <f t="shared" si="194"/>
        <v>PHARMASIN 20 G/KG PREMELANGE MEDICAMENTEUX VOLAILLES PORCS</v>
      </c>
      <c r="AZ887" s="204" t="str">
        <f>IF(COUNTIF(AY:AY,AY887)=1,AY887,IF(AND(COUNTIF(AY:AY,AY887)&gt;1,COUNTIF(AZ$2:AZ886,AY887)&gt;=1),"",AY887))</f>
        <v>PHARMASIN 20 G/KG PREMELANGE MEDICAMENTEUX VOLAILLES PORCS</v>
      </c>
      <c r="BA887" s="204" t="str">
        <v>CEPRITECT 250 MG SUSPENSION INTRAMAMMAIRE POUR VACHES AU TARISSEMENT</v>
      </c>
      <c r="BB887" s="204">
        <f>IF(BA887="","",MAX(BB$2:BB886)+1)</f>
        <v>97</v>
      </c>
      <c r="BC887" s="204"/>
      <c r="BD887" s="204"/>
      <c r="BE887" s="204"/>
      <c r="BF887" s="204"/>
      <c r="BG887" s="204"/>
      <c r="BH887" s="204"/>
      <c r="BI887" s="204"/>
      <c r="BJ887" s="204"/>
      <c r="BK887" s="204"/>
      <c r="BL887" s="204"/>
      <c r="BM887" s="204"/>
      <c r="BN887" s="204"/>
      <c r="BO887" s="204"/>
      <c r="BP887" s="204"/>
      <c r="BQ887" s="204"/>
      <c r="BR887" s="204"/>
      <c r="BS887" s="204"/>
      <c r="BT887" s="204"/>
      <c r="BU887" s="104"/>
      <c r="BV887" s="202"/>
      <c r="BX887"/>
      <c r="BY887"/>
      <c r="BZ887"/>
      <c r="CA887"/>
      <c r="CB887"/>
      <c r="CD887"/>
      <c r="CO887" s="202">
        <v>886</v>
      </c>
    </row>
    <row r="888" spans="1:93" x14ac:dyDescent="0.25">
      <c r="A888" s="203" t="s">
        <v>4110</v>
      </c>
      <c r="B888" s="204" t="s">
        <v>4111</v>
      </c>
      <c r="C888" s="204" t="s">
        <v>880</v>
      </c>
      <c r="D888" s="210" t="s">
        <v>851</v>
      </c>
      <c r="E888" s="204" t="s">
        <v>852</v>
      </c>
      <c r="F888" s="204" t="s">
        <v>494</v>
      </c>
      <c r="G888" s="204" t="s">
        <v>853</v>
      </c>
      <c r="H888" s="204" t="s">
        <v>946</v>
      </c>
      <c r="I888" s="204" t="s">
        <v>853</v>
      </c>
      <c r="J888" s="204" t="s">
        <v>891</v>
      </c>
      <c r="K888" s="204" t="s">
        <v>891</v>
      </c>
      <c r="L888" s="204" t="s">
        <v>1199</v>
      </c>
      <c r="M888" s="204" t="s">
        <v>213</v>
      </c>
      <c r="N888" s="204" t="s">
        <v>1211</v>
      </c>
      <c r="O888" s="204" t="s">
        <v>894</v>
      </c>
      <c r="P888" s="204" t="s">
        <v>1668</v>
      </c>
      <c r="Q888" s="204" t="s">
        <v>966</v>
      </c>
      <c r="R888" s="204">
        <v>10</v>
      </c>
      <c r="S888" s="204">
        <v>3</v>
      </c>
      <c r="T888" s="204">
        <v>0</v>
      </c>
      <c r="U888" s="204">
        <v>0</v>
      </c>
      <c r="V888" s="204">
        <v>0</v>
      </c>
      <c r="W888" s="204">
        <v>0</v>
      </c>
      <c r="X888" s="204">
        <v>0</v>
      </c>
      <c r="Y888" s="204">
        <v>0</v>
      </c>
      <c r="Z888" s="204">
        <v>0</v>
      </c>
      <c r="AA888" s="204">
        <v>0</v>
      </c>
      <c r="AB888" s="204">
        <v>10</v>
      </c>
      <c r="AC888" s="204">
        <v>3</v>
      </c>
      <c r="AD888" s="204">
        <v>10</v>
      </c>
      <c r="AE888" s="204">
        <v>3</v>
      </c>
      <c r="AF888" s="204">
        <v>0</v>
      </c>
      <c r="AG888" s="204">
        <v>0</v>
      </c>
      <c r="AH888" s="204">
        <v>0</v>
      </c>
      <c r="AI888" s="204">
        <v>0</v>
      </c>
      <c r="AJ888" s="204"/>
      <c r="AK888" s="204"/>
      <c r="AL888" s="204"/>
      <c r="AM888" s="204"/>
      <c r="AN888" s="204"/>
      <c r="AO888" s="204"/>
      <c r="AP888" s="204"/>
      <c r="AQ888" s="204"/>
      <c r="AR888" s="204"/>
      <c r="AS888" s="204"/>
      <c r="AT888" s="204"/>
      <c r="AU888" s="204"/>
      <c r="AV888" s="204"/>
      <c r="AW888" s="204"/>
      <c r="AX888" s="204"/>
      <c r="AY888" s="204" t="str">
        <f t="shared" si="194"/>
        <v>PHARMASIN 200 MG/ML SOLUTION INJECTABLE POUR BOVINS OVINS CAPRINS ET PORCINS</v>
      </c>
      <c r="AZ888" s="204" t="str">
        <f>IF(COUNTIF(AY:AY,AY888)=1,AY888,IF(AND(COUNTIF(AY:AY,AY888)&gt;1,COUNTIF(AZ$2:AZ887,AY888)&gt;=1),"",AY888))</f>
        <v>PHARMASIN 200 MG/ML SOLUTION INJECTABLE POUR BOVINS OVINS CAPRINS ET PORCINS</v>
      </c>
      <c r="BA888" s="204" t="str">
        <v>CEVAXEL 50 MG/ML</v>
      </c>
      <c r="BB888" s="204">
        <f>IF(BA888="","",MAX(BB$2:BB887)+1)</f>
        <v>98</v>
      </c>
      <c r="BC888" s="204"/>
      <c r="BD888" s="204"/>
      <c r="BE888" s="204"/>
      <c r="BF888" s="204"/>
      <c r="BG888" s="204"/>
      <c r="BH888" s="204"/>
      <c r="BI888" s="204"/>
      <c r="BJ888" s="204"/>
      <c r="BK888" s="204"/>
      <c r="BL888" s="204"/>
      <c r="BM888" s="204"/>
      <c r="BN888" s="204"/>
      <c r="BO888" s="204"/>
      <c r="BP888" s="204"/>
      <c r="BQ888" s="204"/>
      <c r="BR888" s="204"/>
      <c r="BS888" s="204"/>
      <c r="BT888" s="204"/>
      <c r="BU888" s="104"/>
      <c r="BV888" s="202"/>
      <c r="BX888"/>
      <c r="BY888"/>
      <c r="BZ888"/>
      <c r="CA888"/>
      <c r="CB888"/>
      <c r="CD888"/>
      <c r="CO888" s="202">
        <v>887</v>
      </c>
    </row>
    <row r="889" spans="1:93" x14ac:dyDescent="0.25">
      <c r="A889" s="203" t="s">
        <v>4110</v>
      </c>
      <c r="B889" s="204" t="s">
        <v>4112</v>
      </c>
      <c r="C889" s="204" t="s">
        <v>884</v>
      </c>
      <c r="D889" s="210" t="s">
        <v>863</v>
      </c>
      <c r="E889" s="204" t="s">
        <v>852</v>
      </c>
      <c r="F889" s="204" t="s">
        <v>494</v>
      </c>
      <c r="G889" s="204" t="s">
        <v>853</v>
      </c>
      <c r="H889" s="204" t="s">
        <v>946</v>
      </c>
      <c r="I889" s="204" t="s">
        <v>853</v>
      </c>
      <c r="J889" s="204" t="s">
        <v>891</v>
      </c>
      <c r="K889" s="204" t="s">
        <v>891</v>
      </c>
      <c r="L889" s="204" t="s">
        <v>1199</v>
      </c>
      <c r="M889" s="204" t="s">
        <v>213</v>
      </c>
      <c r="N889" s="204" t="s">
        <v>1211</v>
      </c>
      <c r="O889" s="204" t="s">
        <v>894</v>
      </c>
      <c r="P889" s="204" t="s">
        <v>1668</v>
      </c>
      <c r="Q889" s="204" t="s">
        <v>868</v>
      </c>
      <c r="R889" s="204">
        <v>10</v>
      </c>
      <c r="S889" s="204">
        <v>3</v>
      </c>
      <c r="T889" s="204">
        <v>0</v>
      </c>
      <c r="U889" s="204">
        <v>0</v>
      </c>
      <c r="V889" s="204">
        <v>0</v>
      </c>
      <c r="W889" s="204">
        <v>0</v>
      </c>
      <c r="X889" s="204">
        <v>0</v>
      </c>
      <c r="Y889" s="204">
        <v>0</v>
      </c>
      <c r="Z889" s="204">
        <v>0</v>
      </c>
      <c r="AA889" s="204">
        <v>0</v>
      </c>
      <c r="AB889" s="204">
        <v>10</v>
      </c>
      <c r="AC889" s="204">
        <v>3</v>
      </c>
      <c r="AD889" s="204">
        <v>10</v>
      </c>
      <c r="AE889" s="204">
        <v>3</v>
      </c>
      <c r="AF889" s="204">
        <v>0</v>
      </c>
      <c r="AG889" s="204">
        <v>0</v>
      </c>
      <c r="AH889" s="204">
        <v>0</v>
      </c>
      <c r="AI889" s="204">
        <v>0</v>
      </c>
      <c r="AJ889" s="204"/>
      <c r="AK889" s="204"/>
      <c r="AL889" s="204"/>
      <c r="AM889" s="204"/>
      <c r="AN889" s="204"/>
      <c r="AO889" s="204"/>
      <c r="AP889" s="204"/>
      <c r="AQ889" s="204"/>
      <c r="AR889" s="204"/>
      <c r="AS889" s="204"/>
      <c r="AT889" s="204"/>
      <c r="AU889" s="204"/>
      <c r="AV889" s="204"/>
      <c r="AW889" s="204"/>
      <c r="AX889" s="204"/>
      <c r="AY889" s="204" t="str">
        <f t="shared" si="194"/>
        <v>PHARMASIN 200 MG/ML SOLUTION INJECTABLE POUR BOVINS OVINS CAPRINS ET PORCINS</v>
      </c>
      <c r="AZ889" s="204" t="str">
        <f>IF(COUNTIF(AY:AY,AY889)=1,AY889,IF(AND(COUNTIF(AY:AY,AY889)&gt;1,COUNTIF(AZ$2:AZ888,AY889)&gt;=1),"",AY889))</f>
        <v/>
      </c>
      <c r="BA889" s="204" t="str">
        <v>CEVAXEL-RTU 50 MG/ML SUSPENSION INJECTABLE POUR BOVINS ET PORCINS</v>
      </c>
      <c r="BB889" s="204">
        <f>IF(BA889="","",MAX(BB$2:BB888)+1)</f>
        <v>99</v>
      </c>
      <c r="BC889" s="204"/>
      <c r="BD889" s="204"/>
      <c r="BE889" s="204"/>
      <c r="BF889" s="204"/>
      <c r="BG889" s="204"/>
      <c r="BH889" s="204"/>
      <c r="BI889" s="204"/>
      <c r="BJ889" s="204"/>
      <c r="BK889" s="204"/>
      <c r="BL889" s="204"/>
      <c r="BM889" s="204"/>
      <c r="BN889" s="204"/>
      <c r="BO889" s="204"/>
      <c r="BP889" s="204"/>
      <c r="BQ889" s="204"/>
      <c r="BR889" s="204"/>
      <c r="BS889" s="204"/>
      <c r="BT889" s="204"/>
      <c r="BU889" s="104"/>
      <c r="BV889" s="202"/>
      <c r="BX889"/>
      <c r="BY889"/>
      <c r="BZ889"/>
      <c r="CA889"/>
      <c r="CB889"/>
      <c r="CD889"/>
      <c r="CO889" s="202">
        <v>888</v>
      </c>
    </row>
    <row r="890" spans="1:93" x14ac:dyDescent="0.25">
      <c r="A890" s="203" t="s">
        <v>4376</v>
      </c>
      <c r="B890" s="204" t="s">
        <v>4377</v>
      </c>
      <c r="C890" s="204" t="s">
        <v>3844</v>
      </c>
      <c r="D890" s="210" t="s">
        <v>1004</v>
      </c>
      <c r="E890" s="204" t="s">
        <v>924</v>
      </c>
      <c r="F890" s="204" t="s">
        <v>495</v>
      </c>
      <c r="G890" s="204" t="s">
        <v>925</v>
      </c>
      <c r="H890" s="204" t="s">
        <v>2304</v>
      </c>
      <c r="I890" s="204" t="s">
        <v>910</v>
      </c>
      <c r="J890" s="204" t="s">
        <v>875</v>
      </c>
      <c r="K890" s="204" t="s">
        <v>875</v>
      </c>
      <c r="L890" s="204" t="s">
        <v>3479</v>
      </c>
      <c r="M890" s="204" t="s">
        <v>213</v>
      </c>
      <c r="N890" s="204" t="s">
        <v>2645</v>
      </c>
      <c r="O890" s="204" t="s">
        <v>992</v>
      </c>
      <c r="P890" s="204" t="s">
        <v>859</v>
      </c>
      <c r="Q890" s="204" t="s">
        <v>1038</v>
      </c>
      <c r="R890" s="204">
        <v>0</v>
      </c>
      <c r="S890" s="204">
        <v>0</v>
      </c>
      <c r="T890" s="204">
        <v>0</v>
      </c>
      <c r="U890" s="204">
        <v>0</v>
      </c>
      <c r="V890" s="204">
        <v>0</v>
      </c>
      <c r="W890" s="204">
        <v>0</v>
      </c>
      <c r="X890" s="204">
        <v>0</v>
      </c>
      <c r="Y890" s="204">
        <v>0</v>
      </c>
      <c r="Z890" s="204">
        <v>0</v>
      </c>
      <c r="AA890" s="204">
        <v>0</v>
      </c>
      <c r="AB890" s="204">
        <v>0</v>
      </c>
      <c r="AC890" s="204">
        <v>0</v>
      </c>
      <c r="AD890" s="204">
        <v>0</v>
      </c>
      <c r="AE890" s="204">
        <v>0</v>
      </c>
      <c r="AF890" s="204">
        <v>20</v>
      </c>
      <c r="AG890" s="204">
        <v>5</v>
      </c>
      <c r="AH890" s="204">
        <v>0</v>
      </c>
      <c r="AI890" s="204">
        <v>0</v>
      </c>
      <c r="AJ890" s="204"/>
      <c r="AK890" s="204"/>
      <c r="AL890" s="204"/>
      <c r="AM890" s="204"/>
      <c r="AN890" s="204"/>
      <c r="AO890" s="204"/>
      <c r="AP890" s="204"/>
      <c r="AQ890" s="204"/>
      <c r="AR890" s="204"/>
      <c r="AS890" s="204"/>
      <c r="AT890" s="204"/>
      <c r="AU890" s="204"/>
      <c r="AV890" s="204"/>
      <c r="AW890" s="204"/>
      <c r="AX890" s="204"/>
      <c r="AY890" s="204" t="str">
        <f t="shared" si="194"/>
        <v>PHENOCILLIN 800 MG/G POUDRE POUR ADMINISTRATION DANS L'EAU DE BOISSON POUR POULETS</v>
      </c>
      <c r="AZ890" s="204" t="str">
        <f>IF(COUNTIF(AY:AY,AY890)=1,AY890,IF(AND(COUNTIF(AY:AY,AY890)&gt;1,COUNTIF(AZ$2:AZ889,AY890)&gt;=1),"",AY890))</f>
        <v>PHENOCILLIN 800 MG/G POUDRE POUR ADMINISTRATION DANS L'EAU DE BOISSON POUR POULETS</v>
      </c>
      <c r="BA890" s="204" t="str">
        <v>CHANENRO 100 MG/ML SOLUTION INJECTABLE POUR BOVINS ET PORCINS</v>
      </c>
      <c r="BB890" s="204">
        <f>IF(BA890="","",MAX(BB$2:BB889)+1)</f>
        <v>100</v>
      </c>
      <c r="BC890" s="204"/>
      <c r="BD890" s="204"/>
      <c r="BE890" s="204"/>
      <c r="BF890" s="204"/>
      <c r="BG890" s="204"/>
      <c r="BH890" s="204"/>
      <c r="BI890" s="204"/>
      <c r="BJ890" s="204"/>
      <c r="BK890" s="204"/>
      <c r="BL890" s="204"/>
      <c r="BM890" s="204"/>
      <c r="BN890" s="204"/>
      <c r="BO890" s="204"/>
      <c r="BP890" s="204"/>
      <c r="BQ890" s="204"/>
      <c r="BR890" s="204"/>
      <c r="BS890" s="204"/>
      <c r="BT890" s="204"/>
      <c r="BU890" s="104"/>
      <c r="BV890" s="202"/>
      <c r="BX890"/>
      <c r="BY890"/>
      <c r="BZ890"/>
      <c r="CA890"/>
      <c r="CB890"/>
      <c r="CD890"/>
      <c r="CO890" s="202">
        <v>889</v>
      </c>
    </row>
    <row r="891" spans="1:93" x14ac:dyDescent="0.25">
      <c r="A891" s="203" t="s">
        <v>4376</v>
      </c>
      <c r="B891" s="204" t="s">
        <v>4378</v>
      </c>
      <c r="C891" s="204" t="s">
        <v>3789</v>
      </c>
      <c r="D891" s="210" t="s">
        <v>923</v>
      </c>
      <c r="E891" s="204" t="s">
        <v>924</v>
      </c>
      <c r="F891" s="204" t="s">
        <v>495</v>
      </c>
      <c r="G891" s="204" t="s">
        <v>925</v>
      </c>
      <c r="H891" s="204" t="s">
        <v>2304</v>
      </c>
      <c r="I891" s="204" t="s">
        <v>910</v>
      </c>
      <c r="J891" s="204" t="s">
        <v>875</v>
      </c>
      <c r="K891" s="204" t="s">
        <v>875</v>
      </c>
      <c r="L891" s="204" t="s">
        <v>3479</v>
      </c>
      <c r="M891" s="204" t="s">
        <v>213</v>
      </c>
      <c r="N891" s="204" t="s">
        <v>2645</v>
      </c>
      <c r="O891" s="204" t="s">
        <v>992</v>
      </c>
      <c r="P891" s="204" t="s">
        <v>859</v>
      </c>
      <c r="Q891" s="204" t="s">
        <v>2645</v>
      </c>
      <c r="R891" s="204">
        <v>0</v>
      </c>
      <c r="S891" s="204">
        <v>0</v>
      </c>
      <c r="T891" s="204">
        <v>0</v>
      </c>
      <c r="U891" s="204">
        <v>0</v>
      </c>
      <c r="V891" s="204">
        <v>0</v>
      </c>
      <c r="W891" s="204">
        <v>0</v>
      </c>
      <c r="X891" s="204">
        <v>0</v>
      </c>
      <c r="Y891" s="204">
        <v>0</v>
      </c>
      <c r="Z891" s="204">
        <v>0</v>
      </c>
      <c r="AA891" s="204">
        <v>0</v>
      </c>
      <c r="AB891" s="204">
        <v>0</v>
      </c>
      <c r="AC891" s="204">
        <v>0</v>
      </c>
      <c r="AD891" s="204">
        <v>0</v>
      </c>
      <c r="AE891" s="204">
        <v>0</v>
      </c>
      <c r="AF891" s="204">
        <v>20</v>
      </c>
      <c r="AG891" s="204">
        <v>5</v>
      </c>
      <c r="AH891" s="204">
        <v>0</v>
      </c>
      <c r="AI891" s="204">
        <v>0</v>
      </c>
      <c r="AJ891" s="204"/>
      <c r="AK891" s="204"/>
      <c r="AL891" s="204"/>
      <c r="AM891" s="204"/>
      <c r="AN891" s="204"/>
      <c r="AO891" s="204"/>
      <c r="AP891" s="204"/>
      <c r="AQ891" s="204"/>
      <c r="AR891" s="204"/>
      <c r="AS891" s="204"/>
      <c r="AT891" s="204"/>
      <c r="AU891" s="204"/>
      <c r="AV891" s="204"/>
      <c r="AW891" s="204"/>
      <c r="AX891" s="204"/>
      <c r="AY891" s="204" t="str">
        <f t="shared" si="194"/>
        <v>PHENOCILLIN 800 MG/G POUDRE POUR ADMINISTRATION DANS L'EAU DE BOISSON POUR POULETS</v>
      </c>
      <c r="AZ891" s="204" t="str">
        <f>IF(COUNTIF(AY:AY,AY891)=1,AY891,IF(AND(COUNTIF(AY:AY,AY891)&gt;1,COUNTIF(AZ$2:AZ890,AY891)&gt;=1),"",AY891))</f>
        <v/>
      </c>
      <c r="BA891" s="204" t="str">
        <v>CHANENRO 50 MG/ML SOLUTION INJECTABLE POUR BOVINS, PORCINS, CHIENS ET CHATS</v>
      </c>
      <c r="BB891" s="204">
        <f>IF(BA891="","",MAX(BB$2:BB890)+1)</f>
        <v>101</v>
      </c>
      <c r="BC891" s="204"/>
      <c r="BD891" s="204"/>
      <c r="BE891" s="204"/>
      <c r="BF891" s="204"/>
      <c r="BG891" s="204"/>
      <c r="BH891" s="204"/>
      <c r="BI891" s="204"/>
      <c r="BJ891" s="204"/>
      <c r="BK891" s="204"/>
      <c r="BL891" s="204"/>
      <c r="BM891" s="204"/>
      <c r="BN891" s="204"/>
      <c r="BO891" s="204"/>
      <c r="BP891" s="204"/>
      <c r="BQ891" s="204"/>
      <c r="BR891" s="204"/>
      <c r="BS891" s="204"/>
      <c r="BT891" s="204"/>
      <c r="BU891" s="104"/>
      <c r="BV891" s="202"/>
      <c r="BX891"/>
      <c r="BY891"/>
      <c r="BZ891"/>
      <c r="CA891"/>
      <c r="CB891"/>
      <c r="CD891"/>
      <c r="CO891" s="202">
        <v>890</v>
      </c>
    </row>
    <row r="892" spans="1:93" x14ac:dyDescent="0.25">
      <c r="A892" s="203" t="s">
        <v>3477</v>
      </c>
      <c r="B892" s="204" t="s">
        <v>3478</v>
      </c>
      <c r="C892" s="204" t="s">
        <v>922</v>
      </c>
      <c r="D892" s="210" t="s">
        <v>923</v>
      </c>
      <c r="E892" s="204" t="s">
        <v>924</v>
      </c>
      <c r="F892" s="204" t="s">
        <v>496</v>
      </c>
      <c r="G892" s="204" t="s">
        <v>925</v>
      </c>
      <c r="H892" s="204" t="s">
        <v>2897</v>
      </c>
      <c r="I892" s="204" t="s">
        <v>910</v>
      </c>
      <c r="J892" s="204" t="s">
        <v>875</v>
      </c>
      <c r="K892" s="204" t="s">
        <v>875</v>
      </c>
      <c r="L892" s="204" t="s">
        <v>3479</v>
      </c>
      <c r="M892" s="204" t="s">
        <v>213</v>
      </c>
      <c r="N892" s="204" t="s">
        <v>3480</v>
      </c>
      <c r="O892" s="204" t="s">
        <v>992</v>
      </c>
      <c r="P892" s="204" t="s">
        <v>859</v>
      </c>
      <c r="Q892" s="204" t="s">
        <v>3480</v>
      </c>
      <c r="R892" s="204">
        <v>0</v>
      </c>
      <c r="S892" s="204">
        <v>0</v>
      </c>
      <c r="T892" s="204">
        <v>0</v>
      </c>
      <c r="U892" s="204">
        <v>0</v>
      </c>
      <c r="V892" s="204">
        <v>0</v>
      </c>
      <c r="W892" s="204">
        <v>0</v>
      </c>
      <c r="X892" s="204">
        <v>0</v>
      </c>
      <c r="Y892" s="204">
        <v>0</v>
      </c>
      <c r="Z892" s="204">
        <v>0</v>
      </c>
      <c r="AA892" s="204">
        <v>0</v>
      </c>
      <c r="AB892" s="204">
        <v>0</v>
      </c>
      <c r="AC892" s="204">
        <v>0</v>
      </c>
      <c r="AD892" s="204">
        <v>0</v>
      </c>
      <c r="AE892" s="204">
        <v>0</v>
      </c>
      <c r="AF892" s="204">
        <v>20</v>
      </c>
      <c r="AG892" s="204">
        <v>5</v>
      </c>
      <c r="AH892" s="204">
        <v>0</v>
      </c>
      <c r="AI892" s="204">
        <v>0</v>
      </c>
      <c r="AJ892" s="204"/>
      <c r="AK892" s="204"/>
      <c r="AL892" s="204"/>
      <c r="AM892" s="204"/>
      <c r="AN892" s="204"/>
      <c r="AO892" s="204"/>
      <c r="AP892" s="204"/>
      <c r="AQ892" s="204"/>
      <c r="AR892" s="204"/>
      <c r="AS892" s="204"/>
      <c r="AT892" s="204"/>
      <c r="AU892" s="204"/>
      <c r="AV892" s="204"/>
      <c r="AW892" s="204"/>
      <c r="AX892" s="204"/>
      <c r="AY892" s="204" t="str">
        <f t="shared" si="194"/>
        <v>PHENOXYPEN WSP</v>
      </c>
      <c r="AZ892" s="204" t="str">
        <f>IF(COUNTIF(AY:AY,AY892)=1,AY892,IF(AND(COUNTIF(AY:AY,AY892)&gt;1,COUNTIF(AZ$2:AZ891,AY892)&gt;=1),"",AY892))</f>
        <v>PHENOXYPEN WSP</v>
      </c>
      <c r="BA892" s="204" t="str">
        <v>CHLORIDAZINE S</v>
      </c>
      <c r="BB892" s="204">
        <f>IF(BA892="","",MAX(BB$2:BB891)+1)</f>
        <v>102</v>
      </c>
      <c r="BC892" s="204"/>
      <c r="BD892" s="204"/>
      <c r="BE892" s="204"/>
      <c r="BF892" s="204"/>
      <c r="BG892" s="204"/>
      <c r="BH892" s="204"/>
      <c r="BI892" s="204"/>
      <c r="BJ892" s="204"/>
      <c r="BK892" s="204"/>
      <c r="BL892" s="204"/>
      <c r="BM892" s="204"/>
      <c r="BN892" s="204"/>
      <c r="BO892" s="204"/>
      <c r="BP892" s="204"/>
      <c r="BQ892" s="204"/>
      <c r="BR892" s="204"/>
      <c r="BS892" s="204"/>
      <c r="BT892" s="204"/>
      <c r="BU892" s="104"/>
      <c r="BV892" s="202"/>
      <c r="BX892"/>
      <c r="BY892"/>
      <c r="BZ892"/>
      <c r="CA892"/>
      <c r="CB892"/>
      <c r="CD892"/>
      <c r="CO892" s="202">
        <v>891</v>
      </c>
    </row>
    <row r="893" spans="1:93" x14ac:dyDescent="0.25">
      <c r="A893" s="203" t="s">
        <v>3477</v>
      </c>
      <c r="B893" s="204" t="s">
        <v>3481</v>
      </c>
      <c r="C893" s="204" t="s">
        <v>3482</v>
      </c>
      <c r="D893" s="210" t="s">
        <v>923</v>
      </c>
      <c r="E893" s="204" t="s">
        <v>924</v>
      </c>
      <c r="F893" s="204" t="s">
        <v>496</v>
      </c>
      <c r="G893" s="204" t="s">
        <v>925</v>
      </c>
      <c r="H893" s="204" t="s">
        <v>2897</v>
      </c>
      <c r="I893" s="204" t="s">
        <v>910</v>
      </c>
      <c r="J893" s="204" t="s">
        <v>875</v>
      </c>
      <c r="K893" s="204" t="s">
        <v>875</v>
      </c>
      <c r="L893" s="204" t="s">
        <v>3479</v>
      </c>
      <c r="M893" s="204" t="s">
        <v>213</v>
      </c>
      <c r="N893" s="204" t="s">
        <v>3480</v>
      </c>
      <c r="O893" s="204" t="s">
        <v>992</v>
      </c>
      <c r="P893" s="204" t="s">
        <v>859</v>
      </c>
      <c r="Q893" s="204" t="s">
        <v>3480</v>
      </c>
      <c r="R893" s="204">
        <v>0</v>
      </c>
      <c r="S893" s="204">
        <v>0</v>
      </c>
      <c r="T893" s="204">
        <v>0</v>
      </c>
      <c r="U893" s="204">
        <v>0</v>
      </c>
      <c r="V893" s="204">
        <v>0</v>
      </c>
      <c r="W893" s="204">
        <v>0</v>
      </c>
      <c r="X893" s="204">
        <v>0</v>
      </c>
      <c r="Y893" s="204">
        <v>0</v>
      </c>
      <c r="Z893" s="204">
        <v>0</v>
      </c>
      <c r="AA893" s="204">
        <v>0</v>
      </c>
      <c r="AB893" s="204">
        <v>0</v>
      </c>
      <c r="AC893" s="204">
        <v>0</v>
      </c>
      <c r="AD893" s="204">
        <v>0</v>
      </c>
      <c r="AE893" s="204">
        <v>0</v>
      </c>
      <c r="AF893" s="204">
        <v>20</v>
      </c>
      <c r="AG893" s="204">
        <v>5</v>
      </c>
      <c r="AH893" s="204">
        <v>0</v>
      </c>
      <c r="AI893" s="204">
        <v>0</v>
      </c>
      <c r="AJ893" s="204"/>
      <c r="AK893" s="204"/>
      <c r="AL893" s="204"/>
      <c r="AM893" s="204"/>
      <c r="AN893" s="204"/>
      <c r="AO893" s="204"/>
      <c r="AP893" s="204"/>
      <c r="AQ893" s="204"/>
      <c r="AR893" s="204"/>
      <c r="AS893" s="204"/>
      <c r="AT893" s="204"/>
      <c r="AU893" s="204"/>
      <c r="AV893" s="204"/>
      <c r="AW893" s="204"/>
      <c r="AX893" s="204"/>
      <c r="AY893" s="204" t="str">
        <f t="shared" si="194"/>
        <v>PHENOXYPEN WSP</v>
      </c>
      <c r="AZ893" s="204" t="str">
        <f>IF(COUNTIF(AY:AY,AY893)=1,AY893,IF(AND(COUNTIF(AY:AY,AY893)&gt;1,COUNTIF(AZ$2:AZ892,AY893)&gt;=1),"",AY893))</f>
        <v/>
      </c>
      <c r="BA893" s="204" t="str">
        <v>CHLORTERACYCLINE 0,50G VETOQUINOL</v>
      </c>
      <c r="BB893" s="204">
        <f>IF(BA893="","",MAX(BB$2:BB892)+1)</f>
        <v>103</v>
      </c>
      <c r="BC893" s="204"/>
      <c r="BD893" s="204"/>
      <c r="BE893" s="204"/>
      <c r="BF893" s="204"/>
      <c r="BG893" s="204"/>
      <c r="BH893" s="204"/>
      <c r="BI893" s="204"/>
      <c r="BJ893" s="204"/>
      <c r="BK893" s="204"/>
      <c r="BL893" s="204"/>
      <c r="BM893" s="204"/>
      <c r="BN893" s="204"/>
      <c r="BO893" s="204"/>
      <c r="BP893" s="204"/>
      <c r="BQ893" s="204"/>
      <c r="BR893" s="204"/>
      <c r="BS893" s="204"/>
      <c r="BT893" s="204"/>
      <c r="BU893" s="104"/>
      <c r="BV893" s="202"/>
      <c r="BX893"/>
      <c r="BY893"/>
      <c r="BZ893"/>
      <c r="CA893"/>
      <c r="CB893"/>
      <c r="CD893"/>
      <c r="CO893" s="202">
        <v>892</v>
      </c>
    </row>
    <row r="894" spans="1:93" x14ac:dyDescent="0.25">
      <c r="A894" s="203" t="s">
        <v>1256</v>
      </c>
      <c r="B894" s="204" t="s">
        <v>1257</v>
      </c>
      <c r="C894" s="204" t="s">
        <v>1258</v>
      </c>
      <c r="D894" s="210" t="s">
        <v>851</v>
      </c>
      <c r="E894" s="204" t="s">
        <v>906</v>
      </c>
      <c r="F894" s="204" t="s">
        <v>1259</v>
      </c>
      <c r="G894" s="204" t="s">
        <v>908</v>
      </c>
      <c r="H894" s="204" t="s">
        <v>1250</v>
      </c>
      <c r="I894" s="204" t="s">
        <v>910</v>
      </c>
      <c r="J894" s="204" t="s">
        <v>1260</v>
      </c>
      <c r="K894" s="204" t="s">
        <v>957</v>
      </c>
      <c r="L894" s="204" t="s">
        <v>993</v>
      </c>
      <c r="M894" s="204" t="s">
        <v>213</v>
      </c>
      <c r="N894" s="204" t="s">
        <v>1031</v>
      </c>
      <c r="O894" s="204" t="s">
        <v>918</v>
      </c>
      <c r="P894" s="204" t="s">
        <v>859</v>
      </c>
      <c r="Q894" s="204" t="s">
        <v>1033</v>
      </c>
      <c r="R894" s="204">
        <v>0</v>
      </c>
      <c r="S894" s="204">
        <v>0</v>
      </c>
      <c r="T894" s="204">
        <v>0</v>
      </c>
      <c r="U894" s="204">
        <v>0</v>
      </c>
      <c r="V894" s="204">
        <v>0</v>
      </c>
      <c r="W894" s="204">
        <v>0</v>
      </c>
      <c r="X894" s="204">
        <v>0</v>
      </c>
      <c r="Y894" s="204">
        <v>0</v>
      </c>
      <c r="Z894" s="204">
        <v>0</v>
      </c>
      <c r="AA894" s="204">
        <v>0</v>
      </c>
      <c r="AB894" s="204">
        <v>0</v>
      </c>
      <c r="AC894" s="204">
        <v>0</v>
      </c>
      <c r="AD894" s="204">
        <v>0</v>
      </c>
      <c r="AE894" s="204">
        <v>0</v>
      </c>
      <c r="AF894" s="204">
        <v>0</v>
      </c>
      <c r="AG894" s="204">
        <v>0</v>
      </c>
      <c r="AH894" s="204">
        <v>400</v>
      </c>
      <c r="AI894" s="204">
        <v>5</v>
      </c>
      <c r="AJ894" s="204" t="s">
        <v>915</v>
      </c>
      <c r="AK894" s="204" t="s">
        <v>1261</v>
      </c>
      <c r="AL894" s="204" t="s">
        <v>213</v>
      </c>
      <c r="AM894" s="204" t="s">
        <v>1033</v>
      </c>
      <c r="AN894" s="204" t="s">
        <v>918</v>
      </c>
      <c r="AO894" s="204" t="s">
        <v>859</v>
      </c>
      <c r="AP894" s="204" t="s">
        <v>1132</v>
      </c>
      <c r="AQ894" s="204"/>
      <c r="AR894" s="204"/>
      <c r="AS894" s="204"/>
      <c r="AT894" s="204"/>
      <c r="AU894" s="204"/>
      <c r="AV894" s="204"/>
      <c r="AW894" s="204"/>
      <c r="AX894" s="204"/>
      <c r="AY894" s="204" t="str">
        <f t="shared" si="194"/>
        <v/>
      </c>
      <c r="AZ894" s="204" t="str">
        <f>IF(COUNTIF(AY:AY,AY894)=1,AY894,IF(AND(COUNTIF(AY:AY,AY894)&gt;1,COUNTIF(AZ$2:AZ893,AY894)&gt;=1),"",AY894))</f>
        <v/>
      </c>
      <c r="BA894" s="204" t="str">
        <v>CHLORTETRACYCLINE 100 PORC ET AGNEAU-CHEVREAU SEVRES SANTAMIX</v>
      </c>
      <c r="BB894" s="204">
        <f>IF(BA894="","",MAX(BB$2:BB893)+1)</f>
        <v>104</v>
      </c>
      <c r="BC894" s="204"/>
      <c r="BD894" s="204"/>
      <c r="BE894" s="204"/>
      <c r="BF894" s="204"/>
      <c r="BG894" s="204"/>
      <c r="BH894" s="204"/>
      <c r="BI894" s="204"/>
      <c r="BJ894" s="204"/>
      <c r="BK894" s="204"/>
      <c r="BL894" s="204"/>
      <c r="BM894" s="204"/>
      <c r="BN894" s="204"/>
      <c r="BO894" s="204"/>
      <c r="BP894" s="204"/>
      <c r="BQ894" s="204"/>
      <c r="BR894" s="204"/>
      <c r="BS894" s="204"/>
      <c r="BT894" s="204"/>
      <c r="BU894" s="104"/>
      <c r="BV894" s="202"/>
      <c r="BX894"/>
      <c r="BY894"/>
      <c r="BZ894"/>
      <c r="CA894"/>
      <c r="CB894"/>
      <c r="CD894"/>
      <c r="CO894" s="202">
        <v>893</v>
      </c>
    </row>
    <row r="895" spans="1:93" x14ac:dyDescent="0.25">
      <c r="A895" s="203" t="s">
        <v>1256</v>
      </c>
      <c r="B895" s="204" t="s">
        <v>1262</v>
      </c>
      <c r="C895" s="204" t="s">
        <v>1263</v>
      </c>
      <c r="D895" s="210" t="s">
        <v>1004</v>
      </c>
      <c r="E895" s="204" t="s">
        <v>906</v>
      </c>
      <c r="F895" s="204" t="s">
        <v>1259</v>
      </c>
      <c r="G895" s="204" t="s">
        <v>908</v>
      </c>
      <c r="H895" s="204" t="s">
        <v>1250</v>
      </c>
      <c r="I895" s="204" t="s">
        <v>910</v>
      </c>
      <c r="J895" s="204" t="s">
        <v>1260</v>
      </c>
      <c r="K895" s="204" t="s">
        <v>957</v>
      </c>
      <c r="L895" s="204" t="s">
        <v>993</v>
      </c>
      <c r="M895" s="204" t="s">
        <v>213</v>
      </c>
      <c r="N895" s="204" t="s">
        <v>1031</v>
      </c>
      <c r="O895" s="204" t="s">
        <v>918</v>
      </c>
      <c r="P895" s="204" t="s">
        <v>859</v>
      </c>
      <c r="Q895" s="204" t="s">
        <v>966</v>
      </c>
      <c r="R895" s="204">
        <v>0</v>
      </c>
      <c r="S895" s="204">
        <v>0</v>
      </c>
      <c r="T895" s="204">
        <v>0</v>
      </c>
      <c r="U895" s="204">
        <v>0</v>
      </c>
      <c r="V895" s="204">
        <v>0</v>
      </c>
      <c r="W895" s="204">
        <v>0</v>
      </c>
      <c r="X895" s="204">
        <v>0</v>
      </c>
      <c r="Y895" s="204">
        <v>0</v>
      </c>
      <c r="Z895" s="204">
        <v>0</v>
      </c>
      <c r="AA895" s="204">
        <v>0</v>
      </c>
      <c r="AB895" s="204">
        <v>0</v>
      </c>
      <c r="AC895" s="204">
        <v>0</v>
      </c>
      <c r="AD895" s="204">
        <v>0</v>
      </c>
      <c r="AE895" s="204">
        <v>0</v>
      </c>
      <c r="AF895" s="204">
        <v>0</v>
      </c>
      <c r="AG895" s="204">
        <v>0</v>
      </c>
      <c r="AH895" s="204">
        <v>400</v>
      </c>
      <c r="AI895" s="204">
        <v>5</v>
      </c>
      <c r="AJ895" s="204" t="s">
        <v>915</v>
      </c>
      <c r="AK895" s="204" t="s">
        <v>1261</v>
      </c>
      <c r="AL895" s="204" t="s">
        <v>213</v>
      </c>
      <c r="AM895" s="204" t="s">
        <v>1033</v>
      </c>
      <c r="AN895" s="204" t="s">
        <v>918</v>
      </c>
      <c r="AO895" s="204" t="s">
        <v>859</v>
      </c>
      <c r="AP895" s="204" t="s">
        <v>1137</v>
      </c>
      <c r="AQ895" s="204"/>
      <c r="AR895" s="204"/>
      <c r="AS895" s="204"/>
      <c r="AT895" s="204"/>
      <c r="AU895" s="204"/>
      <c r="AV895" s="204"/>
      <c r="AW895" s="204"/>
      <c r="AX895" s="204"/>
      <c r="AY895" s="204" t="str">
        <f t="shared" si="194"/>
        <v/>
      </c>
      <c r="AZ895" s="204" t="str">
        <f>IF(COUNTIF(AY:AY,AY895)=1,AY895,IF(AND(COUNTIF(AY:AY,AY895)&gt;1,COUNTIF(AZ$2:AZ894,AY895)&gt;=1),"",AY895))</f>
        <v/>
      </c>
      <c r="BA895" s="204" t="str">
        <v>CHLORTETRACYCLINE 40 LAPIN-VOLAILLE-PORC ET AGNEAU-CHEVREAU SEVRES SANTAMIX</v>
      </c>
      <c r="BB895" s="204">
        <f>IF(BA895="","",MAX(BB$2:BB894)+1)</f>
        <v>105</v>
      </c>
      <c r="BC895" s="204"/>
      <c r="BD895" s="204"/>
      <c r="BE895" s="204"/>
      <c r="BF895" s="204"/>
      <c r="BG895" s="204"/>
      <c r="BH895" s="204"/>
      <c r="BI895" s="204"/>
      <c r="BJ895" s="204"/>
      <c r="BK895" s="204"/>
      <c r="BL895" s="204"/>
      <c r="BM895" s="204"/>
      <c r="BN895" s="204"/>
      <c r="BO895" s="204"/>
      <c r="BP895" s="204"/>
      <c r="BQ895" s="204"/>
      <c r="BR895" s="204"/>
      <c r="BS895" s="204"/>
      <c r="BT895" s="204"/>
      <c r="BU895" s="104"/>
      <c r="BV895" s="202"/>
      <c r="BX895"/>
      <c r="BY895"/>
      <c r="BZ895"/>
      <c r="CA895"/>
      <c r="CB895"/>
      <c r="CD895"/>
      <c r="CO895" s="202">
        <v>894</v>
      </c>
    </row>
    <row r="896" spans="1:93" x14ac:dyDescent="0.25">
      <c r="A896" s="203" t="s">
        <v>3054</v>
      </c>
      <c r="B896" s="204" t="s">
        <v>3055</v>
      </c>
      <c r="C896" s="204" t="s">
        <v>3056</v>
      </c>
      <c r="D896" s="210" t="s">
        <v>1244</v>
      </c>
      <c r="E896" s="204" t="s">
        <v>906</v>
      </c>
      <c r="F896" s="204" t="s">
        <v>497</v>
      </c>
      <c r="G896" s="204" t="s">
        <v>1116</v>
      </c>
      <c r="H896" s="204" t="s">
        <v>1514</v>
      </c>
      <c r="I896" s="204" t="s">
        <v>1116</v>
      </c>
      <c r="J896" s="204" t="s">
        <v>1385</v>
      </c>
      <c r="K896" s="204" t="s">
        <v>1385</v>
      </c>
      <c r="L896" s="204" t="s">
        <v>3057</v>
      </c>
      <c r="M896" s="204" t="s">
        <v>213</v>
      </c>
      <c r="N896" s="204" t="s">
        <v>868</v>
      </c>
      <c r="O896" s="204" t="s">
        <v>918</v>
      </c>
      <c r="P896" s="204" t="s">
        <v>859</v>
      </c>
      <c r="Q896" s="204" t="s">
        <v>2477</v>
      </c>
      <c r="R896" s="204">
        <v>0</v>
      </c>
      <c r="S896" s="204">
        <v>0</v>
      </c>
      <c r="T896" s="204">
        <v>0</v>
      </c>
      <c r="U896" s="204">
        <v>0</v>
      </c>
      <c r="V896" s="204">
        <v>0</v>
      </c>
      <c r="W896" s="204">
        <v>0</v>
      </c>
      <c r="X896" s="204">
        <v>0</v>
      </c>
      <c r="Y896" s="204">
        <v>0</v>
      </c>
      <c r="Z896" s="204">
        <v>0</v>
      </c>
      <c r="AA896" s="204">
        <v>0</v>
      </c>
      <c r="AB896" s="204">
        <v>0</v>
      </c>
      <c r="AC896" s="204">
        <v>0</v>
      </c>
      <c r="AD896" s="204">
        <v>0</v>
      </c>
      <c r="AE896" s="204">
        <v>0</v>
      </c>
      <c r="AF896" s="204">
        <v>0</v>
      </c>
      <c r="AG896" s="204">
        <v>0</v>
      </c>
      <c r="AH896" s="204">
        <v>0</v>
      </c>
      <c r="AI896" s="204">
        <v>0</v>
      </c>
      <c r="AJ896" s="204"/>
      <c r="AK896" s="204"/>
      <c r="AL896" s="204"/>
      <c r="AM896" s="204"/>
      <c r="AN896" s="204"/>
      <c r="AO896" s="204"/>
      <c r="AP896" s="204"/>
      <c r="AQ896" s="204"/>
      <c r="AR896" s="204"/>
      <c r="AS896" s="204"/>
      <c r="AT896" s="204"/>
      <c r="AU896" s="204"/>
      <c r="AV896" s="204"/>
      <c r="AW896" s="204"/>
      <c r="AX896" s="204"/>
      <c r="AY896" s="204" t="str">
        <f t="shared" si="194"/>
        <v>PIRSUE 5 MG/ML SOLUTION INTRAMAMMAIRE POUR BOVINS</v>
      </c>
      <c r="AZ896" s="204" t="str">
        <f>IF(COUNTIF(AY:AY,AY896)=1,AY896,IF(AND(COUNTIF(AY:AY,AY896)&gt;1,COUNTIF(AZ$2:AZ895,AY896)&gt;=1),"",AY896))</f>
        <v>PIRSUE 5 MG/ML SOLUTION INTRAMAMMAIRE POUR BOVINS</v>
      </c>
      <c r="BA896" s="204" t="str">
        <v>CK 2 - COLISTINE 66,7 MG/ML</v>
      </c>
      <c r="BB896" s="204">
        <f>IF(BA896="","",MAX(BB$2:BB895)+1)</f>
        <v>106</v>
      </c>
      <c r="BC896" s="204"/>
      <c r="BD896" s="204"/>
      <c r="BE896" s="204"/>
      <c r="BF896" s="204"/>
      <c r="BG896" s="204"/>
      <c r="BH896" s="204"/>
      <c r="BI896" s="204"/>
      <c r="BJ896" s="204"/>
      <c r="BK896" s="204"/>
      <c r="BL896" s="204"/>
      <c r="BM896" s="204"/>
      <c r="BN896" s="204"/>
      <c r="BO896" s="204"/>
      <c r="BP896" s="204"/>
      <c r="BQ896" s="204"/>
      <c r="BR896" s="204"/>
      <c r="BS896" s="204"/>
      <c r="BT896" s="204"/>
      <c r="BU896" s="104"/>
      <c r="BV896" s="202"/>
      <c r="BX896"/>
      <c r="BY896"/>
      <c r="BZ896"/>
      <c r="CA896"/>
      <c r="CB896"/>
      <c r="CD896"/>
      <c r="CO896" s="202">
        <v>895</v>
      </c>
    </row>
    <row r="897" spans="1:93" x14ac:dyDescent="0.25">
      <c r="A897" s="203" t="s">
        <v>3054</v>
      </c>
      <c r="B897" s="204" t="s">
        <v>3058</v>
      </c>
      <c r="C897" s="204" t="s">
        <v>3056</v>
      </c>
      <c r="D897" s="210" t="s">
        <v>1244</v>
      </c>
      <c r="E897" s="204" t="s">
        <v>906</v>
      </c>
      <c r="F897" s="204" t="s">
        <v>497</v>
      </c>
      <c r="G897" s="204" t="s">
        <v>1116</v>
      </c>
      <c r="H897" s="204" t="s">
        <v>1514</v>
      </c>
      <c r="I897" s="204" t="s">
        <v>1116</v>
      </c>
      <c r="J897" s="204" t="s">
        <v>1385</v>
      </c>
      <c r="K897" s="204" t="s">
        <v>1385</v>
      </c>
      <c r="L897" s="204" t="s">
        <v>3057</v>
      </c>
      <c r="M897" s="204" t="s">
        <v>213</v>
      </c>
      <c r="N897" s="204" t="s">
        <v>868</v>
      </c>
      <c r="O897" s="204" t="s">
        <v>918</v>
      </c>
      <c r="P897" s="204" t="s">
        <v>859</v>
      </c>
      <c r="Q897" s="204" t="s">
        <v>2477</v>
      </c>
      <c r="R897" s="204">
        <v>0</v>
      </c>
      <c r="S897" s="204">
        <v>0</v>
      </c>
      <c r="T897" s="204">
        <v>0</v>
      </c>
      <c r="U897" s="204">
        <v>0</v>
      </c>
      <c r="V897" s="204">
        <v>0</v>
      </c>
      <c r="W897" s="204">
        <v>0</v>
      </c>
      <c r="X897" s="204">
        <v>0</v>
      </c>
      <c r="Y897" s="204">
        <v>0</v>
      </c>
      <c r="Z897" s="204">
        <v>0</v>
      </c>
      <c r="AA897" s="204">
        <v>0</v>
      </c>
      <c r="AB897" s="204">
        <v>0</v>
      </c>
      <c r="AC897" s="204">
        <v>0</v>
      </c>
      <c r="AD897" s="204">
        <v>0</v>
      </c>
      <c r="AE897" s="204">
        <v>0</v>
      </c>
      <c r="AF897" s="204">
        <v>0</v>
      </c>
      <c r="AG897" s="204">
        <v>0</v>
      </c>
      <c r="AH897" s="204">
        <v>0</v>
      </c>
      <c r="AI897" s="204">
        <v>0</v>
      </c>
      <c r="AJ897" s="204"/>
      <c r="AK897" s="204"/>
      <c r="AL897" s="204"/>
      <c r="AM897" s="204"/>
      <c r="AN897" s="204"/>
      <c r="AO897" s="204"/>
      <c r="AP897" s="204"/>
      <c r="AQ897" s="204"/>
      <c r="AR897" s="204"/>
      <c r="AS897" s="204"/>
      <c r="AT897" s="204"/>
      <c r="AU897" s="204"/>
      <c r="AV897" s="204"/>
      <c r="AW897" s="204"/>
      <c r="AX897" s="204"/>
      <c r="AY897" s="204" t="str">
        <f t="shared" si="194"/>
        <v>PIRSUE 5 MG/ML SOLUTION INTRAMAMMAIRE POUR BOVINS</v>
      </c>
      <c r="AZ897" s="204" t="str">
        <f>IF(COUNTIF(AY:AY,AY897)=1,AY897,IF(AND(COUNTIF(AY:AY,AY897)&gt;1,COUNTIF(AZ$2:AZ896,AY897)&gt;=1),"",AY897))</f>
        <v/>
      </c>
      <c r="BA897" s="204" t="str">
        <v>CK 4 - DOXYCYCLINE 50 MG/G</v>
      </c>
      <c r="BB897" s="204">
        <f>IF(BA897="","",MAX(BB$2:BB896)+1)</f>
        <v>107</v>
      </c>
      <c r="BC897" s="204"/>
      <c r="BD897" s="204"/>
      <c r="BE897" s="204"/>
      <c r="BF897" s="204"/>
      <c r="BG897" s="204"/>
      <c r="BH897" s="204"/>
      <c r="BI897" s="204"/>
      <c r="BJ897" s="204"/>
      <c r="BK897" s="204"/>
      <c r="BL897" s="204"/>
      <c r="BM897" s="204"/>
      <c r="BN897" s="204"/>
      <c r="BO897" s="204"/>
      <c r="BP897" s="204"/>
      <c r="BQ897" s="204"/>
      <c r="BR897" s="204"/>
      <c r="BS897" s="204"/>
      <c r="BT897" s="204"/>
      <c r="BU897" s="104"/>
      <c r="BV897" s="202"/>
      <c r="BX897"/>
      <c r="BY897"/>
      <c r="BZ897"/>
      <c r="CA897"/>
      <c r="CB897"/>
      <c r="CD897"/>
      <c r="CO897" s="202">
        <v>896</v>
      </c>
    </row>
    <row r="898" spans="1:93" x14ac:dyDescent="0.25">
      <c r="A898" s="203" t="s">
        <v>2427</v>
      </c>
      <c r="B898" s="204" t="s">
        <v>2428</v>
      </c>
      <c r="C898" s="204" t="s">
        <v>2429</v>
      </c>
      <c r="D898" s="210" t="s">
        <v>1170</v>
      </c>
      <c r="E898" s="204" t="s">
        <v>924</v>
      </c>
      <c r="F898" s="204" t="s">
        <v>758</v>
      </c>
      <c r="G898" s="204" t="s">
        <v>1171</v>
      </c>
      <c r="H898" s="204" t="s">
        <v>2430</v>
      </c>
      <c r="I898" s="204" t="s">
        <v>1173</v>
      </c>
      <c r="J898" s="204" t="s">
        <v>1013</v>
      </c>
      <c r="K898" s="204" t="s">
        <v>1013</v>
      </c>
      <c r="L898" s="204" t="s">
        <v>1095</v>
      </c>
      <c r="M898" s="204" t="s">
        <v>1096</v>
      </c>
      <c r="N898" s="204" t="s">
        <v>2431</v>
      </c>
      <c r="O898" s="204" t="s">
        <v>928</v>
      </c>
      <c r="P898" s="204" t="s">
        <v>1098</v>
      </c>
      <c r="Q898" s="204" t="s">
        <v>2037</v>
      </c>
      <c r="R898" s="204">
        <v>0</v>
      </c>
      <c r="S898" s="204">
        <v>0</v>
      </c>
      <c r="T898" s="204">
        <v>0</v>
      </c>
      <c r="U898" s="204">
        <v>0</v>
      </c>
      <c r="V898" s="204">
        <v>0</v>
      </c>
      <c r="W898" s="204">
        <v>0</v>
      </c>
      <c r="X898" s="204">
        <v>0</v>
      </c>
      <c r="Y898" s="204">
        <v>0</v>
      </c>
      <c r="Z898" s="204">
        <v>0</v>
      </c>
      <c r="AA898" s="204">
        <v>0</v>
      </c>
      <c r="AB898" s="204">
        <v>4.88</v>
      </c>
      <c r="AC898" s="204">
        <v>10</v>
      </c>
      <c r="AD898" s="204">
        <v>4.88</v>
      </c>
      <c r="AE898" s="204">
        <v>10</v>
      </c>
      <c r="AF898" s="204">
        <v>0</v>
      </c>
      <c r="AG898" s="204">
        <v>0</v>
      </c>
      <c r="AH898" s="204">
        <v>0</v>
      </c>
      <c r="AI898" s="204">
        <v>0</v>
      </c>
      <c r="AJ898" s="204"/>
      <c r="AK898" s="204"/>
      <c r="AL898" s="204"/>
      <c r="AM898" s="204"/>
      <c r="AN898" s="204"/>
      <c r="AO898" s="204"/>
      <c r="AP898" s="204"/>
      <c r="AQ898" s="204"/>
      <c r="AR898" s="204"/>
      <c r="AS898" s="204"/>
      <c r="AT898" s="204"/>
      <c r="AU898" s="204"/>
      <c r="AV898" s="204"/>
      <c r="AW898" s="204"/>
      <c r="AX898" s="204"/>
      <c r="AY898" s="204" t="str">
        <f t="shared" si="194"/>
        <v>PM 11-2 COLISTINE 400 PORC ET AGNEAU SEVRE</v>
      </c>
      <c r="AZ898" s="204" t="str">
        <f>IF(COUNTIF(AY:AY,AY898)=1,AY898,IF(AND(COUNTIF(AY:AY,AY898)&gt;1,COUNTIF(AZ$2:AZ897,AY898)&gt;=1),"",AY898))</f>
        <v>PM 11-2 COLISTINE 400 PORC ET AGNEAU SEVRE</v>
      </c>
      <c r="BA898" s="204" t="str">
        <v>CK 5 - OXYTETRACYCLINE 500 MG/G</v>
      </c>
      <c r="BB898" s="204">
        <f>IF(BA898="","",MAX(BB$2:BB897)+1)</f>
        <v>108</v>
      </c>
      <c r="BC898" s="204"/>
      <c r="BD898" s="204"/>
      <c r="BE898" s="204"/>
      <c r="BF898" s="204"/>
      <c r="BG898" s="204"/>
      <c r="BH898" s="204"/>
      <c r="BI898" s="204"/>
      <c r="BJ898" s="204"/>
      <c r="BK898" s="204"/>
      <c r="BL898" s="204"/>
      <c r="BM898" s="204"/>
      <c r="BN898" s="204"/>
      <c r="BO898" s="204"/>
      <c r="BP898" s="204"/>
      <c r="BQ898" s="204"/>
      <c r="BR898" s="204"/>
      <c r="BS898" s="204"/>
      <c r="BT898" s="204"/>
      <c r="BU898" s="104"/>
      <c r="BV898" s="202"/>
      <c r="BX898"/>
      <c r="BY898"/>
      <c r="BZ898"/>
      <c r="CA898"/>
      <c r="CB898"/>
      <c r="CD898"/>
      <c r="CO898" s="202">
        <v>897</v>
      </c>
    </row>
    <row r="899" spans="1:93" x14ac:dyDescent="0.25">
      <c r="A899" s="203" t="s">
        <v>2365</v>
      </c>
      <c r="B899" s="204" t="s">
        <v>2366</v>
      </c>
      <c r="C899" s="204" t="s">
        <v>1169</v>
      </c>
      <c r="D899" s="210" t="s">
        <v>1170</v>
      </c>
      <c r="E899" s="204" t="s">
        <v>924</v>
      </c>
      <c r="F899" s="204" t="s">
        <v>499</v>
      </c>
      <c r="G899" s="204" t="s">
        <v>1171</v>
      </c>
      <c r="H899" s="204" t="s">
        <v>1177</v>
      </c>
      <c r="I899" s="204" t="s">
        <v>1173</v>
      </c>
      <c r="J899" s="204" t="s">
        <v>1027</v>
      </c>
      <c r="K899" s="204" t="s">
        <v>957</v>
      </c>
      <c r="L899" s="204" t="s">
        <v>1037</v>
      </c>
      <c r="M899" s="204" t="s">
        <v>213</v>
      </c>
      <c r="N899" s="204" t="s">
        <v>2367</v>
      </c>
      <c r="O899" s="204" t="s">
        <v>992</v>
      </c>
      <c r="P899" s="204" t="s">
        <v>859</v>
      </c>
      <c r="Q899" s="204" t="s">
        <v>2368</v>
      </c>
      <c r="R899" s="204">
        <v>23</v>
      </c>
      <c r="S899" s="204">
        <v>8</v>
      </c>
      <c r="T899" s="204">
        <v>0</v>
      </c>
      <c r="U899" s="204">
        <v>0</v>
      </c>
      <c r="V899" s="204">
        <v>0</v>
      </c>
      <c r="W899" s="204">
        <v>0</v>
      </c>
      <c r="X899" s="204">
        <v>0</v>
      </c>
      <c r="Y899" s="204">
        <v>0</v>
      </c>
      <c r="Z899" s="204">
        <v>0</v>
      </c>
      <c r="AA899" s="204">
        <v>0</v>
      </c>
      <c r="AB899" s="204">
        <v>23</v>
      </c>
      <c r="AC899" s="204">
        <v>8</v>
      </c>
      <c r="AD899" s="204">
        <v>23</v>
      </c>
      <c r="AE899" s="204">
        <v>8</v>
      </c>
      <c r="AF899" s="204">
        <v>46</v>
      </c>
      <c r="AG899" s="204">
        <v>8</v>
      </c>
      <c r="AH899" s="204">
        <v>0</v>
      </c>
      <c r="AI899" s="204">
        <v>0</v>
      </c>
      <c r="AJ899" s="204" t="s">
        <v>1029</v>
      </c>
      <c r="AK899" s="204" t="s">
        <v>1030</v>
      </c>
      <c r="AL899" s="204" t="s">
        <v>213</v>
      </c>
      <c r="AM899" s="204" t="s">
        <v>1179</v>
      </c>
      <c r="AN899" s="204" t="s">
        <v>992</v>
      </c>
      <c r="AO899" s="204" t="s">
        <v>859</v>
      </c>
      <c r="AP899" s="204" t="s">
        <v>1180</v>
      </c>
      <c r="AQ899" s="204"/>
      <c r="AR899" s="204"/>
      <c r="AS899" s="204"/>
      <c r="AT899" s="204"/>
      <c r="AU899" s="204"/>
      <c r="AV899" s="204"/>
      <c r="AW899" s="204"/>
      <c r="AX899" s="204"/>
      <c r="AY899" s="204" t="str">
        <f t="shared" si="194"/>
        <v>PM 113 C60/M30</v>
      </c>
      <c r="AZ899" s="204" t="str">
        <f>IF(COUNTIF(AY:AY,AY899)=1,AY899,IF(AND(COUNTIF(AY:AY,AY899)&gt;1,COUNTIF(AZ$2:AZ898,AY899)&gt;=1),"",AY899))</f>
        <v>PM 113 C60/M30</v>
      </c>
      <c r="BA899" s="204" t="str">
        <v>CK 7 - TRIMETHOPRIME 16,65 MG/ML SULFADIAZINE 83,35 MG/ML</v>
      </c>
      <c r="BB899" s="204">
        <f>IF(BA899="","",MAX(BB$2:BB898)+1)</f>
        <v>109</v>
      </c>
      <c r="BC899" s="204"/>
      <c r="BD899" s="204"/>
      <c r="BE899" s="204"/>
      <c r="BF899" s="204"/>
      <c r="BG899" s="204"/>
      <c r="BH899" s="204"/>
      <c r="BI899" s="204"/>
      <c r="BJ899" s="204"/>
      <c r="BK899" s="204"/>
      <c r="BL899" s="204"/>
      <c r="BM899" s="204"/>
      <c r="BN899" s="204"/>
      <c r="BO899" s="204"/>
      <c r="BP899" s="204"/>
      <c r="BQ899" s="204"/>
      <c r="BR899" s="204"/>
      <c r="BS899" s="204"/>
      <c r="BT899" s="204"/>
      <c r="BU899" s="104"/>
      <c r="BV899" s="202"/>
      <c r="BX899"/>
      <c r="BY899"/>
      <c r="BZ899"/>
      <c r="CA899"/>
      <c r="CB899"/>
      <c r="CD899"/>
      <c r="CO899" s="202">
        <v>898</v>
      </c>
    </row>
    <row r="900" spans="1:93" x14ac:dyDescent="0.25">
      <c r="A900" s="203" t="s">
        <v>2369</v>
      </c>
      <c r="B900" s="204" t="s">
        <v>2370</v>
      </c>
      <c r="C900" s="204" t="s">
        <v>1169</v>
      </c>
      <c r="D900" s="210" t="s">
        <v>1170</v>
      </c>
      <c r="E900" s="204" t="s">
        <v>924</v>
      </c>
      <c r="F900" s="204" t="s">
        <v>500</v>
      </c>
      <c r="G900" s="204" t="s">
        <v>1171</v>
      </c>
      <c r="H900" s="204" t="s">
        <v>1177</v>
      </c>
      <c r="I900" s="204" t="s">
        <v>1173</v>
      </c>
      <c r="J900" s="204" t="s">
        <v>1027</v>
      </c>
      <c r="K900" s="204" t="s">
        <v>957</v>
      </c>
      <c r="L900" s="204" t="s">
        <v>1037</v>
      </c>
      <c r="M900" s="204" t="s">
        <v>213</v>
      </c>
      <c r="N900" s="204" t="s">
        <v>2367</v>
      </c>
      <c r="O900" s="204" t="s">
        <v>992</v>
      </c>
      <c r="P900" s="204" t="s">
        <v>859</v>
      </c>
      <c r="Q900" s="204" t="s">
        <v>2368</v>
      </c>
      <c r="R900" s="204">
        <v>23</v>
      </c>
      <c r="S900" s="204">
        <v>8</v>
      </c>
      <c r="T900" s="204">
        <v>0</v>
      </c>
      <c r="U900" s="204">
        <v>0</v>
      </c>
      <c r="V900" s="204">
        <v>0</v>
      </c>
      <c r="W900" s="204">
        <v>0</v>
      </c>
      <c r="X900" s="204">
        <v>0</v>
      </c>
      <c r="Y900" s="204">
        <v>0</v>
      </c>
      <c r="Z900" s="204">
        <v>0</v>
      </c>
      <c r="AA900" s="204">
        <v>0</v>
      </c>
      <c r="AB900" s="204">
        <v>23</v>
      </c>
      <c r="AC900" s="204">
        <v>8</v>
      </c>
      <c r="AD900" s="204">
        <v>23</v>
      </c>
      <c r="AE900" s="204">
        <v>8</v>
      </c>
      <c r="AF900" s="204">
        <v>46</v>
      </c>
      <c r="AG900" s="204">
        <v>8</v>
      </c>
      <c r="AH900" s="204">
        <v>0</v>
      </c>
      <c r="AI900" s="204">
        <v>0</v>
      </c>
      <c r="AJ900" s="204" t="s">
        <v>1029</v>
      </c>
      <c r="AK900" s="204" t="s">
        <v>1030</v>
      </c>
      <c r="AL900" s="204" t="s">
        <v>213</v>
      </c>
      <c r="AM900" s="204" t="s">
        <v>1179</v>
      </c>
      <c r="AN900" s="204" t="s">
        <v>992</v>
      </c>
      <c r="AO900" s="204" t="s">
        <v>859</v>
      </c>
      <c r="AP900" s="204" t="s">
        <v>1180</v>
      </c>
      <c r="AQ900" s="204"/>
      <c r="AR900" s="204"/>
      <c r="AS900" s="204"/>
      <c r="AT900" s="204"/>
      <c r="AU900" s="204"/>
      <c r="AV900" s="204"/>
      <c r="AW900" s="204"/>
      <c r="AX900" s="204"/>
      <c r="AY900" s="204" t="str">
        <f t="shared" ref="AY900:AY963" si="195">IF(INDEX(CL$3:CM$174,MATCH(H900,CL$3:CL$174,0),2)="x",F900,"")</f>
        <v>PM 113 LACT</v>
      </c>
      <c r="AZ900" s="204" t="str">
        <f>IF(COUNTIF(AY:AY,AY900)=1,AY900,IF(AND(COUNTIF(AY:AY,AY900)&gt;1,COUNTIF(AZ$2:AZ899,AY900)&gt;=1),"",AY900))</f>
        <v>PM 113 LACT</v>
      </c>
      <c r="BA900" s="204" t="str">
        <v>CK 8 - TYLOSINE 100 MUI</v>
      </c>
      <c r="BB900" s="204">
        <f>IF(BA900="","",MAX(BB$2:BB899)+1)</f>
        <v>110</v>
      </c>
      <c r="BC900" s="204"/>
      <c r="BD900" s="204"/>
      <c r="BE900" s="204"/>
      <c r="BF900" s="204"/>
      <c r="BG900" s="204"/>
      <c r="BH900" s="204"/>
      <c r="BI900" s="204"/>
      <c r="BJ900" s="204"/>
      <c r="BK900" s="204"/>
      <c r="BL900" s="204"/>
      <c r="BM900" s="204"/>
      <c r="BN900" s="204"/>
      <c r="BO900" s="204"/>
      <c r="BP900" s="204"/>
      <c r="BQ900" s="204"/>
      <c r="BR900" s="204"/>
      <c r="BS900" s="204"/>
      <c r="BT900" s="204"/>
      <c r="BU900" s="104"/>
      <c r="BV900" s="202"/>
      <c r="BX900"/>
      <c r="BY900"/>
      <c r="BZ900"/>
      <c r="CA900"/>
      <c r="CB900"/>
      <c r="CD900"/>
      <c r="CO900" s="202">
        <v>899</v>
      </c>
    </row>
    <row r="901" spans="1:93" x14ac:dyDescent="0.25">
      <c r="A901" s="203" t="s">
        <v>3851</v>
      </c>
      <c r="B901" s="204" t="s">
        <v>3852</v>
      </c>
      <c r="C901" s="204" t="s">
        <v>1169</v>
      </c>
      <c r="D901" s="210" t="s">
        <v>1170</v>
      </c>
      <c r="E901" s="204" t="s">
        <v>924</v>
      </c>
      <c r="F901" s="204" t="s">
        <v>501</v>
      </c>
      <c r="G901" s="204" t="s">
        <v>1171</v>
      </c>
      <c r="H901" s="204" t="s">
        <v>1189</v>
      </c>
      <c r="I901" s="204" t="s">
        <v>1173</v>
      </c>
      <c r="J901" s="204" t="s">
        <v>1013</v>
      </c>
      <c r="K901" s="204" t="s">
        <v>1013</v>
      </c>
      <c r="L901" s="204" t="s">
        <v>1095</v>
      </c>
      <c r="M901" s="204" t="s">
        <v>1096</v>
      </c>
      <c r="N901" s="204" t="s">
        <v>2431</v>
      </c>
      <c r="O901" s="204" t="s">
        <v>928</v>
      </c>
      <c r="P901" s="204" t="s">
        <v>1098</v>
      </c>
      <c r="Q901" s="204" t="s">
        <v>2037</v>
      </c>
      <c r="R901" s="204">
        <v>0</v>
      </c>
      <c r="S901" s="204">
        <v>0</v>
      </c>
      <c r="T901" s="204">
        <v>0</v>
      </c>
      <c r="U901" s="204">
        <v>0</v>
      </c>
      <c r="V901" s="204">
        <v>0</v>
      </c>
      <c r="W901" s="204">
        <v>0</v>
      </c>
      <c r="X901" s="204">
        <v>0</v>
      </c>
      <c r="Y901" s="204">
        <v>0</v>
      </c>
      <c r="Z901" s="204">
        <v>0</v>
      </c>
      <c r="AA901" s="204">
        <v>0</v>
      </c>
      <c r="AB901" s="204">
        <v>4.88</v>
      </c>
      <c r="AC901" s="204">
        <v>7</v>
      </c>
      <c r="AD901" s="204">
        <v>4.88</v>
      </c>
      <c r="AE901" s="204">
        <v>7</v>
      </c>
      <c r="AF901" s="204">
        <v>0</v>
      </c>
      <c r="AG901" s="204">
        <v>0</v>
      </c>
      <c r="AH901" s="204">
        <v>0</v>
      </c>
      <c r="AI901" s="204">
        <v>0</v>
      </c>
      <c r="AJ901" s="204"/>
      <c r="AK901" s="204"/>
      <c r="AL901" s="204"/>
      <c r="AM901" s="204"/>
      <c r="AN901" s="204"/>
      <c r="AO901" s="204"/>
      <c r="AP901" s="204"/>
      <c r="AQ901" s="204"/>
      <c r="AR901" s="204"/>
      <c r="AS901" s="204"/>
      <c r="AT901" s="204"/>
      <c r="AU901" s="204"/>
      <c r="AV901" s="204"/>
      <c r="AW901" s="204"/>
      <c r="AX901" s="204"/>
      <c r="AY901" s="204" t="str">
        <f t="shared" si="195"/>
        <v>PM 11-B COLISTINE 400 PORC-AGNEAU ET CHEVREAU SEVRES</v>
      </c>
      <c r="AZ901" s="204" t="str">
        <f>IF(COUNTIF(AY:AY,AY901)=1,AY901,IF(AND(COUNTIF(AY:AY,AY901)&gt;1,COUNTIF(AZ$2:AZ900,AY901)&gt;=1),"",AY901))</f>
        <v>PM 11-B COLISTINE 400 PORC-AGNEAU ET CHEVREAU SEVRES</v>
      </c>
      <c r="BA901" s="204" t="str">
        <v>CK 9 - TYLOSINE 92 000 UI/G</v>
      </c>
      <c r="BB901" s="204">
        <f>IF(BA901="","",MAX(BB$2:BB900)+1)</f>
        <v>111</v>
      </c>
      <c r="BC901" s="204"/>
      <c r="BD901" s="204"/>
      <c r="BE901" s="204"/>
      <c r="BF901" s="204"/>
      <c r="BG901" s="204"/>
      <c r="BH901" s="204"/>
      <c r="BI901" s="204"/>
      <c r="BJ901" s="204"/>
      <c r="BK901" s="204"/>
      <c r="BL901" s="204"/>
      <c r="BM901" s="204"/>
      <c r="BN901" s="204"/>
      <c r="BO901" s="204"/>
      <c r="BP901" s="204"/>
      <c r="BQ901" s="204"/>
      <c r="BR901" s="204"/>
      <c r="BS901" s="204"/>
      <c r="BT901" s="204"/>
      <c r="BU901" s="104"/>
      <c r="BV901" s="202"/>
      <c r="BX901"/>
      <c r="BY901"/>
      <c r="BZ901"/>
      <c r="CA901"/>
      <c r="CB901"/>
      <c r="CD901"/>
      <c r="CO901" s="202">
        <v>900</v>
      </c>
    </row>
    <row r="902" spans="1:93" x14ac:dyDescent="0.25">
      <c r="A902" s="203" t="s">
        <v>3009</v>
      </c>
      <c r="B902" s="204" t="s">
        <v>3010</v>
      </c>
      <c r="C902" s="204" t="s">
        <v>1336</v>
      </c>
      <c r="D902" s="210" t="s">
        <v>1170</v>
      </c>
      <c r="E902" s="204" t="s">
        <v>924</v>
      </c>
      <c r="F902" s="204" t="s">
        <v>759</v>
      </c>
      <c r="G902" s="204" t="s">
        <v>1171</v>
      </c>
      <c r="H902" s="204" t="s">
        <v>1189</v>
      </c>
      <c r="I902" s="204" t="s">
        <v>1173</v>
      </c>
      <c r="J902" s="204" t="s">
        <v>855</v>
      </c>
      <c r="K902" s="204" t="s">
        <v>855</v>
      </c>
      <c r="L902" s="204" t="s">
        <v>1194</v>
      </c>
      <c r="M902" s="204" t="s">
        <v>213</v>
      </c>
      <c r="N902" s="204" t="s">
        <v>851</v>
      </c>
      <c r="O902" s="204" t="s">
        <v>992</v>
      </c>
      <c r="P902" s="204" t="s">
        <v>859</v>
      </c>
      <c r="Q902" s="204" t="s">
        <v>1065</v>
      </c>
      <c r="R902" s="204">
        <v>0</v>
      </c>
      <c r="S902" s="204">
        <v>0</v>
      </c>
      <c r="T902" s="204">
        <v>0</v>
      </c>
      <c r="U902" s="204">
        <v>0</v>
      </c>
      <c r="V902" s="204">
        <v>0</v>
      </c>
      <c r="W902" s="204">
        <v>0</v>
      </c>
      <c r="X902" s="204">
        <v>0</v>
      </c>
      <c r="Y902" s="204">
        <v>0</v>
      </c>
      <c r="Z902" s="204">
        <v>0</v>
      </c>
      <c r="AA902" s="204">
        <v>0</v>
      </c>
      <c r="AB902" s="204">
        <v>40</v>
      </c>
      <c r="AC902" s="204">
        <v>10</v>
      </c>
      <c r="AD902" s="204">
        <v>50</v>
      </c>
      <c r="AE902" s="204">
        <v>10</v>
      </c>
      <c r="AF902" s="204">
        <v>0</v>
      </c>
      <c r="AG902" s="204">
        <v>0</v>
      </c>
      <c r="AH902" s="204">
        <v>0</v>
      </c>
      <c r="AI902" s="204">
        <v>0</v>
      </c>
      <c r="AJ902" s="204"/>
      <c r="AK902" s="204"/>
      <c r="AL902" s="204"/>
      <c r="AM902" s="204"/>
      <c r="AN902" s="204"/>
      <c r="AO902" s="204"/>
      <c r="AP902" s="204"/>
      <c r="AQ902" s="204"/>
      <c r="AR902" s="204"/>
      <c r="AS902" s="204"/>
      <c r="AT902" s="204"/>
      <c r="AU902" s="204"/>
      <c r="AV902" s="204"/>
      <c r="AW902" s="204"/>
      <c r="AX902" s="204"/>
      <c r="AY902" s="204" t="str">
        <f t="shared" si="195"/>
        <v>PM 16-2 CHLORTETRACYCLINE 100 PORC ET AGNEAU-CHEVREAU SEVRES</v>
      </c>
      <c r="AZ902" s="204" t="str">
        <f>IF(COUNTIF(AY:AY,AY902)=1,AY902,IF(AND(COUNTIF(AY:AY,AY902)&gt;1,COUNTIF(AZ$2:AZ901,AY902)&gt;=1),"",AY902))</f>
        <v>PM 16-2 CHLORTETRACYCLINE 100 PORC ET AGNEAU-CHEVREAU SEVRES</v>
      </c>
      <c r="BA902" s="204" t="str">
        <v>CK6 - SOLU OXYTETRACYCLINE 500 MG/G</v>
      </c>
      <c r="BB902" s="204">
        <f>IF(BA902="","",MAX(BB$2:BB901)+1)</f>
        <v>112</v>
      </c>
      <c r="BC902" s="204"/>
      <c r="BD902" s="204"/>
      <c r="BE902" s="204"/>
      <c r="BF902" s="204"/>
      <c r="BG902" s="204"/>
      <c r="BH902" s="204"/>
      <c r="BI902" s="204"/>
      <c r="BJ902" s="204"/>
      <c r="BK902" s="204"/>
      <c r="BL902" s="204"/>
      <c r="BM902" s="204"/>
      <c r="BN902" s="204"/>
      <c r="BO902" s="204"/>
      <c r="BP902" s="204"/>
      <c r="BQ902" s="204"/>
      <c r="BR902" s="204"/>
      <c r="BS902" s="204"/>
      <c r="BT902" s="204"/>
      <c r="BU902" s="104"/>
      <c r="BV902" s="202"/>
      <c r="BX902"/>
      <c r="BY902"/>
      <c r="BZ902"/>
      <c r="CA902"/>
      <c r="CB902"/>
      <c r="CD902"/>
      <c r="CO902" s="202">
        <v>901</v>
      </c>
    </row>
    <row r="903" spans="1:93" x14ac:dyDescent="0.25">
      <c r="A903" s="203" t="s">
        <v>3853</v>
      </c>
      <c r="B903" s="204" t="s">
        <v>3854</v>
      </c>
      <c r="C903" s="204" t="s">
        <v>1169</v>
      </c>
      <c r="D903" s="210" t="s">
        <v>1170</v>
      </c>
      <c r="E903" s="204" t="s">
        <v>924</v>
      </c>
      <c r="F903" s="204" t="s">
        <v>502</v>
      </c>
      <c r="G903" s="204" t="s">
        <v>1171</v>
      </c>
      <c r="H903" s="204" t="s">
        <v>1189</v>
      </c>
      <c r="I903" s="204" t="s">
        <v>1173</v>
      </c>
      <c r="J903" s="204" t="s">
        <v>855</v>
      </c>
      <c r="K903" s="204" t="s">
        <v>855</v>
      </c>
      <c r="L903" s="204" t="s">
        <v>1194</v>
      </c>
      <c r="M903" s="204" t="s">
        <v>213</v>
      </c>
      <c r="N903" s="204" t="s">
        <v>851</v>
      </c>
      <c r="O903" s="204" t="s">
        <v>992</v>
      </c>
      <c r="P903" s="204" t="s">
        <v>859</v>
      </c>
      <c r="Q903" s="204" t="s">
        <v>1065</v>
      </c>
      <c r="R903" s="204">
        <v>0</v>
      </c>
      <c r="S903" s="204">
        <v>0</v>
      </c>
      <c r="T903" s="204">
        <v>0</v>
      </c>
      <c r="U903" s="204">
        <v>0</v>
      </c>
      <c r="V903" s="204">
        <v>0</v>
      </c>
      <c r="W903" s="204">
        <v>0</v>
      </c>
      <c r="X903" s="204">
        <v>0</v>
      </c>
      <c r="Y903" s="204">
        <v>0</v>
      </c>
      <c r="Z903" s="204">
        <v>0</v>
      </c>
      <c r="AA903" s="204">
        <v>0</v>
      </c>
      <c r="AB903" s="204">
        <v>40</v>
      </c>
      <c r="AC903" s="204">
        <v>10</v>
      </c>
      <c r="AD903" s="204">
        <v>50</v>
      </c>
      <c r="AE903" s="204">
        <v>10</v>
      </c>
      <c r="AF903" s="204">
        <v>0</v>
      </c>
      <c r="AG903" s="204">
        <v>0</v>
      </c>
      <c r="AH903" s="204">
        <v>0</v>
      </c>
      <c r="AI903" s="204">
        <v>0</v>
      </c>
      <c r="AJ903" s="204"/>
      <c r="AK903" s="204"/>
      <c r="AL903" s="204"/>
      <c r="AM903" s="204"/>
      <c r="AN903" s="204"/>
      <c r="AO903" s="204"/>
      <c r="AP903" s="204"/>
      <c r="AQ903" s="204"/>
      <c r="AR903" s="204"/>
      <c r="AS903" s="204"/>
      <c r="AT903" s="204"/>
      <c r="AU903" s="204"/>
      <c r="AV903" s="204"/>
      <c r="AW903" s="204"/>
      <c r="AX903" s="204"/>
      <c r="AY903" s="204" t="str">
        <f t="shared" si="195"/>
        <v>PM 16-B CHLORTETRACYCLINE 100 PORC-AGNEAU ET CHEVREAU SEVRES</v>
      </c>
      <c r="AZ903" s="204" t="str">
        <f>IF(COUNTIF(AY:AY,AY903)=1,AY903,IF(AND(COUNTIF(AY:AY,AY903)&gt;1,COUNTIF(AZ$2:AZ902,AY903)&gt;=1),"",AY903))</f>
        <v>PM 16-B CHLORTETRACYCLINE 100 PORC-AGNEAU ET CHEVREAU SEVRES</v>
      </c>
      <c r="BA903" s="204" t="str">
        <v>CLAMOXYL LA</v>
      </c>
      <c r="BB903" s="204">
        <f>IF(BA903="","",MAX(BB$2:BB902)+1)</f>
        <v>113</v>
      </c>
      <c r="BC903" s="204"/>
      <c r="BD903" s="204"/>
      <c r="BE903" s="204"/>
      <c r="BF903" s="204"/>
      <c r="BG903" s="204"/>
      <c r="BH903" s="204"/>
      <c r="BI903" s="204"/>
      <c r="BJ903" s="204"/>
      <c r="BK903" s="204"/>
      <c r="BL903" s="204"/>
      <c r="BM903" s="204"/>
      <c r="BN903" s="204"/>
      <c r="BO903" s="204"/>
      <c r="BP903" s="204"/>
      <c r="BQ903" s="204"/>
      <c r="BR903" s="204"/>
      <c r="BS903" s="204"/>
      <c r="BT903" s="204"/>
      <c r="BU903" s="104"/>
      <c r="BV903" s="202"/>
      <c r="BX903"/>
      <c r="BY903"/>
      <c r="BZ903"/>
      <c r="CA903"/>
      <c r="CB903"/>
      <c r="CD903"/>
      <c r="CO903" s="202">
        <v>902</v>
      </c>
    </row>
    <row r="904" spans="1:93" x14ac:dyDescent="0.25">
      <c r="A904" s="203" t="s">
        <v>3855</v>
      </c>
      <c r="B904" s="204" t="s">
        <v>213</v>
      </c>
      <c r="C904" s="204" t="s">
        <v>3856</v>
      </c>
      <c r="D904" s="210" t="s">
        <v>1023</v>
      </c>
      <c r="E904" s="204" t="s">
        <v>924</v>
      </c>
      <c r="F904" s="204" t="s">
        <v>503</v>
      </c>
      <c r="G904" s="204" t="s">
        <v>1171</v>
      </c>
      <c r="H904" s="204" t="s">
        <v>1210</v>
      </c>
      <c r="I904" s="204" t="s">
        <v>1173</v>
      </c>
      <c r="J904" s="204" t="s">
        <v>855</v>
      </c>
      <c r="K904" s="204" t="s">
        <v>855</v>
      </c>
      <c r="L904" s="204" t="s">
        <v>856</v>
      </c>
      <c r="M904" s="204" t="s">
        <v>213</v>
      </c>
      <c r="N904" s="204" t="s">
        <v>1031</v>
      </c>
      <c r="O904" s="204" t="s">
        <v>992</v>
      </c>
      <c r="P904" s="204" t="s">
        <v>859</v>
      </c>
      <c r="Q904" s="204" t="s">
        <v>1038</v>
      </c>
      <c r="R904" s="204">
        <v>0</v>
      </c>
      <c r="S904" s="204">
        <v>0</v>
      </c>
      <c r="T904" s="204">
        <v>0</v>
      </c>
      <c r="U904" s="204">
        <v>0</v>
      </c>
      <c r="V904" s="204">
        <v>0</v>
      </c>
      <c r="W904" s="204">
        <v>0</v>
      </c>
      <c r="X904" s="204">
        <v>0</v>
      </c>
      <c r="Y904" s="204">
        <v>0</v>
      </c>
      <c r="Z904" s="204">
        <v>40</v>
      </c>
      <c r="AA904" s="204">
        <v>10</v>
      </c>
      <c r="AB904" s="204">
        <v>40</v>
      </c>
      <c r="AC904" s="204">
        <v>10</v>
      </c>
      <c r="AD904" s="204">
        <v>50</v>
      </c>
      <c r="AE904" s="204">
        <v>10</v>
      </c>
      <c r="AF904" s="204">
        <v>40</v>
      </c>
      <c r="AG904" s="204">
        <v>10</v>
      </c>
      <c r="AH904" s="204">
        <v>0</v>
      </c>
      <c r="AI904" s="204">
        <v>0</v>
      </c>
      <c r="AJ904" s="204"/>
      <c r="AK904" s="204"/>
      <c r="AL904" s="204"/>
      <c r="AM904" s="204"/>
      <c r="AN904" s="204"/>
      <c r="AO904" s="204"/>
      <c r="AP904" s="204"/>
      <c r="AQ904" s="204"/>
      <c r="AR904" s="204"/>
      <c r="AS904" s="204"/>
      <c r="AT904" s="204"/>
      <c r="AU904" s="204"/>
      <c r="AV904" s="204"/>
      <c r="AW904" s="204"/>
      <c r="AX904" s="204"/>
      <c r="AY904" s="204" t="str">
        <f t="shared" si="195"/>
        <v>PM 17-A OXYTETRACYCLINE 40 LAPIN-VOLAILLE-PORC-AGNEAU ET CHEVREAU SEVRES</v>
      </c>
      <c r="AZ904" s="204" t="str">
        <f>IF(COUNTIF(AY:AY,AY904)=1,AY904,IF(AND(COUNTIF(AY:AY,AY904)&gt;1,COUNTIF(AZ$2:AZ903,AY904)&gt;=1),"",AY904))</f>
        <v>PM 17-A OXYTETRACYCLINE 40 LAPIN-VOLAILLE-PORC-AGNEAU ET CHEVREAU SEVRES</v>
      </c>
      <c r="BA904" s="204" t="str">
        <v>CLAMOXYL OBLET GYNECOLOGIQUE</v>
      </c>
      <c r="BB904" s="204">
        <f>IF(BA904="","",MAX(BB$2:BB903)+1)</f>
        <v>114</v>
      </c>
      <c r="BC904" s="204"/>
      <c r="BD904" s="204"/>
      <c r="BE904" s="204"/>
      <c r="BF904" s="204"/>
      <c r="BG904" s="204"/>
      <c r="BH904" s="204"/>
      <c r="BI904" s="204"/>
      <c r="BJ904" s="204"/>
      <c r="BK904" s="204"/>
      <c r="BL904" s="204"/>
      <c r="BM904" s="204"/>
      <c r="BN904" s="204"/>
      <c r="BO904" s="204"/>
      <c r="BP904" s="204"/>
      <c r="BQ904" s="204"/>
      <c r="BR904" s="204"/>
      <c r="BS904" s="204"/>
      <c r="BT904" s="204"/>
      <c r="BU904" s="104"/>
      <c r="BV904" s="202"/>
      <c r="BX904"/>
      <c r="BY904"/>
      <c r="BZ904"/>
      <c r="CA904"/>
      <c r="CB904"/>
      <c r="CD904"/>
      <c r="CO904" s="202">
        <v>903</v>
      </c>
    </row>
    <row r="905" spans="1:93" x14ac:dyDescent="0.25">
      <c r="A905" s="203" t="s">
        <v>3855</v>
      </c>
      <c r="B905" s="204" t="s">
        <v>3857</v>
      </c>
      <c r="C905" s="204" t="s">
        <v>1169</v>
      </c>
      <c r="D905" s="210" t="s">
        <v>1170</v>
      </c>
      <c r="E905" s="204" t="s">
        <v>924</v>
      </c>
      <c r="F905" s="204" t="s">
        <v>503</v>
      </c>
      <c r="G905" s="204" t="s">
        <v>1171</v>
      </c>
      <c r="H905" s="204" t="s">
        <v>1210</v>
      </c>
      <c r="I905" s="204" t="s">
        <v>1173</v>
      </c>
      <c r="J905" s="204" t="s">
        <v>855</v>
      </c>
      <c r="K905" s="204" t="s">
        <v>855</v>
      </c>
      <c r="L905" s="204" t="s">
        <v>856</v>
      </c>
      <c r="M905" s="204" t="s">
        <v>213</v>
      </c>
      <c r="N905" s="204" t="s">
        <v>1031</v>
      </c>
      <c r="O905" s="204" t="s">
        <v>992</v>
      </c>
      <c r="P905" s="204" t="s">
        <v>859</v>
      </c>
      <c r="Q905" s="204" t="s">
        <v>923</v>
      </c>
      <c r="R905" s="204">
        <v>0</v>
      </c>
      <c r="S905" s="204">
        <v>0</v>
      </c>
      <c r="T905" s="204">
        <v>0</v>
      </c>
      <c r="U905" s="204">
        <v>0</v>
      </c>
      <c r="V905" s="204">
        <v>0</v>
      </c>
      <c r="W905" s="204">
        <v>0</v>
      </c>
      <c r="X905" s="204">
        <v>0</v>
      </c>
      <c r="Y905" s="204">
        <v>0</v>
      </c>
      <c r="Z905" s="204">
        <v>40</v>
      </c>
      <c r="AA905" s="204">
        <v>10</v>
      </c>
      <c r="AB905" s="204">
        <v>40</v>
      </c>
      <c r="AC905" s="204">
        <v>10</v>
      </c>
      <c r="AD905" s="204">
        <v>50</v>
      </c>
      <c r="AE905" s="204">
        <v>10</v>
      </c>
      <c r="AF905" s="204">
        <v>40</v>
      </c>
      <c r="AG905" s="204">
        <v>10</v>
      </c>
      <c r="AH905" s="204">
        <v>0</v>
      </c>
      <c r="AI905" s="204">
        <v>0</v>
      </c>
      <c r="AJ905" s="204"/>
      <c r="AK905" s="204"/>
      <c r="AL905" s="204"/>
      <c r="AM905" s="204"/>
      <c r="AN905" s="204"/>
      <c r="AO905" s="204"/>
      <c r="AP905" s="204"/>
      <c r="AQ905" s="204"/>
      <c r="AR905" s="204"/>
      <c r="AS905" s="204"/>
      <c r="AT905" s="204"/>
      <c r="AU905" s="204"/>
      <c r="AV905" s="204"/>
      <c r="AW905" s="204"/>
      <c r="AX905" s="204"/>
      <c r="AY905" s="204" t="str">
        <f t="shared" si="195"/>
        <v>PM 17-A OXYTETRACYCLINE 40 LAPIN-VOLAILLE-PORC-AGNEAU ET CHEVREAU SEVRES</v>
      </c>
      <c r="AZ905" s="204" t="str">
        <f>IF(COUNTIF(AY:AY,AY905)=1,AY905,IF(AND(COUNTIF(AY:AY,AY905)&gt;1,COUNTIF(AZ$2:AZ904,AY905)&gt;=1),"",AY905))</f>
        <v/>
      </c>
      <c r="BA905" s="204" t="str">
        <v>CLAMOXYL SUSPENSION</v>
      </c>
      <c r="BB905" s="204">
        <f>IF(BA905="","",MAX(BB$2:BB904)+1)</f>
        <v>115</v>
      </c>
      <c r="BC905" s="204"/>
      <c r="BD905" s="204"/>
      <c r="BE905" s="204"/>
      <c r="BF905" s="204"/>
      <c r="BG905" s="204"/>
      <c r="BH905" s="204"/>
      <c r="BI905" s="204"/>
      <c r="BJ905" s="204"/>
      <c r="BK905" s="204"/>
      <c r="BL905" s="204"/>
      <c r="BM905" s="204"/>
      <c r="BN905" s="204"/>
      <c r="BO905" s="204"/>
      <c r="BP905" s="204"/>
      <c r="BQ905" s="204"/>
      <c r="BR905" s="204"/>
      <c r="BS905" s="204"/>
      <c r="BT905" s="204"/>
      <c r="BU905" s="104"/>
      <c r="BV905" s="202"/>
      <c r="BX905"/>
      <c r="BY905"/>
      <c r="BZ905"/>
      <c r="CA905"/>
      <c r="CB905"/>
      <c r="CD905"/>
      <c r="CO905" s="202">
        <v>904</v>
      </c>
    </row>
    <row r="906" spans="1:93" x14ac:dyDescent="0.25">
      <c r="A906" s="203" t="s">
        <v>3858</v>
      </c>
      <c r="B906" s="204" t="s">
        <v>3859</v>
      </c>
      <c r="C906" s="204" t="s">
        <v>1197</v>
      </c>
      <c r="D906" s="210" t="s">
        <v>1170</v>
      </c>
      <c r="E906" s="204" t="s">
        <v>924</v>
      </c>
      <c r="F906" s="204" t="s">
        <v>760</v>
      </c>
      <c r="G906" s="204" t="s">
        <v>1171</v>
      </c>
      <c r="H906" s="204" t="s">
        <v>1189</v>
      </c>
      <c r="I906" s="204" t="s">
        <v>1173</v>
      </c>
      <c r="J906" s="204" t="s">
        <v>855</v>
      </c>
      <c r="K906" s="204" t="s">
        <v>855</v>
      </c>
      <c r="L906" s="204" t="s">
        <v>856</v>
      </c>
      <c r="M906" s="204" t="s">
        <v>213</v>
      </c>
      <c r="N906" s="204" t="s">
        <v>851</v>
      </c>
      <c r="O906" s="204" t="s">
        <v>992</v>
      </c>
      <c r="P906" s="204" t="s">
        <v>859</v>
      </c>
      <c r="Q906" s="204" t="s">
        <v>1065</v>
      </c>
      <c r="R906" s="204">
        <v>0</v>
      </c>
      <c r="S906" s="204">
        <v>0</v>
      </c>
      <c r="T906" s="204">
        <v>0</v>
      </c>
      <c r="U906" s="204">
        <v>0</v>
      </c>
      <c r="V906" s="204">
        <v>0</v>
      </c>
      <c r="W906" s="204">
        <v>0</v>
      </c>
      <c r="X906" s="204">
        <v>0</v>
      </c>
      <c r="Y906" s="204">
        <v>0</v>
      </c>
      <c r="Z906" s="204">
        <v>0</v>
      </c>
      <c r="AA906" s="204">
        <v>0</v>
      </c>
      <c r="AB906" s="204">
        <v>40</v>
      </c>
      <c r="AC906" s="204">
        <v>10</v>
      </c>
      <c r="AD906" s="204">
        <v>50</v>
      </c>
      <c r="AE906" s="204">
        <v>10</v>
      </c>
      <c r="AF906" s="204">
        <v>40</v>
      </c>
      <c r="AG906" s="204">
        <v>10</v>
      </c>
      <c r="AH906" s="204">
        <v>0</v>
      </c>
      <c r="AI906" s="204">
        <v>0</v>
      </c>
      <c r="AJ906" s="204"/>
      <c r="AK906" s="204"/>
      <c r="AL906" s="204"/>
      <c r="AM906" s="204"/>
      <c r="AN906" s="204"/>
      <c r="AO906" s="204"/>
      <c r="AP906" s="204"/>
      <c r="AQ906" s="204"/>
      <c r="AR906" s="204"/>
      <c r="AS906" s="204"/>
      <c r="AT906" s="204"/>
      <c r="AU906" s="204"/>
      <c r="AV906" s="204"/>
      <c r="AW906" s="204"/>
      <c r="AX906" s="204"/>
      <c r="AY906" s="204" t="str">
        <f t="shared" si="195"/>
        <v>PM 17-B OXYTETRACYCLINE 100 PORC-AGNEAU ET CHEVREAU SEVRES</v>
      </c>
      <c r="AZ906" s="204" t="str">
        <f>IF(COUNTIF(AY:AY,AY906)=1,AY906,IF(AND(COUNTIF(AY:AY,AY906)&gt;1,COUNTIF(AZ$2:AZ905,AY906)&gt;=1),"",AY906))</f>
        <v>PM 17-B OXYTETRACYCLINE 100 PORC-AGNEAU ET CHEVREAU SEVRES</v>
      </c>
      <c r="BA906" s="204" t="str">
        <v>CLAVOBAY SUSPENSION INJECTABLE</v>
      </c>
      <c r="BB906" s="204">
        <f>IF(BA906="","",MAX(BB$2:BB905)+1)</f>
        <v>116</v>
      </c>
      <c r="BC906" s="204"/>
      <c r="BD906" s="204"/>
      <c r="BE906" s="204"/>
      <c r="BF906" s="204"/>
      <c r="BG906" s="204"/>
      <c r="BH906" s="204"/>
      <c r="BI906" s="204"/>
      <c r="BJ906" s="204"/>
      <c r="BK906" s="204"/>
      <c r="BL906" s="204"/>
      <c r="BM906" s="204"/>
      <c r="BN906" s="204"/>
      <c r="BO906" s="204"/>
      <c r="BP906" s="204"/>
      <c r="BQ906" s="204"/>
      <c r="BR906" s="204"/>
      <c r="BS906" s="204"/>
      <c r="BT906" s="204"/>
      <c r="BU906" s="104"/>
      <c r="BV906" s="202"/>
      <c r="BX906"/>
      <c r="BY906"/>
      <c r="BZ906"/>
      <c r="CA906"/>
      <c r="CB906"/>
      <c r="CD906"/>
      <c r="CO906" s="202">
        <v>905</v>
      </c>
    </row>
    <row r="907" spans="1:93" x14ac:dyDescent="0.25">
      <c r="A907" s="203" t="s">
        <v>3289</v>
      </c>
      <c r="B907" s="204" t="s">
        <v>3290</v>
      </c>
      <c r="C907" s="204" t="s">
        <v>3291</v>
      </c>
      <c r="D907" s="210" t="s">
        <v>1170</v>
      </c>
      <c r="E907" s="204" t="s">
        <v>924</v>
      </c>
      <c r="F907" s="204" t="s">
        <v>761</v>
      </c>
      <c r="G907" s="204" t="s">
        <v>1171</v>
      </c>
      <c r="H907" s="204" t="s">
        <v>2129</v>
      </c>
      <c r="I907" s="204" t="s">
        <v>1173</v>
      </c>
      <c r="J907" s="204" t="s">
        <v>2259</v>
      </c>
      <c r="K907" s="204" t="s">
        <v>2259</v>
      </c>
      <c r="L907" s="204" t="s">
        <v>2260</v>
      </c>
      <c r="M907" s="204" t="s">
        <v>213</v>
      </c>
      <c r="N907" s="204" t="s">
        <v>1499</v>
      </c>
      <c r="O907" s="204" t="s">
        <v>992</v>
      </c>
      <c r="P907" s="204" t="s">
        <v>859</v>
      </c>
      <c r="Q907" s="204" t="s">
        <v>2418</v>
      </c>
      <c r="R907" s="204">
        <v>0</v>
      </c>
      <c r="S907" s="204">
        <v>0</v>
      </c>
      <c r="T907" s="204">
        <v>0</v>
      </c>
      <c r="U907" s="204">
        <v>0</v>
      </c>
      <c r="V907" s="204">
        <v>0</v>
      </c>
      <c r="W907" s="204">
        <v>0</v>
      </c>
      <c r="X907" s="204">
        <v>0</v>
      </c>
      <c r="Y907" s="204">
        <v>0</v>
      </c>
      <c r="Z907" s="204">
        <v>2.5</v>
      </c>
      <c r="AA907" s="204">
        <v>31</v>
      </c>
      <c r="AB907" s="204">
        <v>0</v>
      </c>
      <c r="AC907" s="204">
        <v>0</v>
      </c>
      <c r="AD907" s="204">
        <v>8</v>
      </c>
      <c r="AE907" s="204">
        <v>10</v>
      </c>
      <c r="AF907" s="204">
        <v>0</v>
      </c>
      <c r="AG907" s="204">
        <v>0</v>
      </c>
      <c r="AH907" s="204">
        <v>0</v>
      </c>
      <c r="AI907" s="204">
        <v>0</v>
      </c>
      <c r="AJ907" s="204"/>
      <c r="AK907" s="204"/>
      <c r="AL907" s="204"/>
      <c r="AM907" s="204"/>
      <c r="AN907" s="204"/>
      <c r="AO907" s="204"/>
      <c r="AP907" s="204"/>
      <c r="AQ907" s="204"/>
      <c r="AR907" s="204"/>
      <c r="AS907" s="204"/>
      <c r="AT907" s="204"/>
      <c r="AU907" s="204"/>
      <c r="AV907" s="204"/>
      <c r="AW907" s="204"/>
      <c r="AX907" s="204"/>
      <c r="AY907" s="204" t="str">
        <f t="shared" si="195"/>
        <v>PM 18-3 TIAMULINE 6.5 DELTAVIT ENTERITE PORC ENTEROCOLITE LAPIN</v>
      </c>
      <c r="AZ907" s="204" t="str">
        <f>IF(COUNTIF(AY:AY,AY907)=1,AY907,IF(AND(COUNTIF(AY:AY,AY907)&gt;1,COUNTIF(AZ$2:AZ906,AY907)&gt;=1),"",AY907))</f>
        <v>PM 18-3 TIAMULINE 6.5 DELTAVIT ENTERITE PORC ENTEROCOLITE LAPIN</v>
      </c>
      <c r="BA907" s="204" t="str">
        <v>CLOXAGEL HL 500</v>
      </c>
      <c r="BB907" s="204">
        <f>IF(BA907="","",MAX(BB$2:BB906)+1)</f>
        <v>117</v>
      </c>
      <c r="BC907" s="204"/>
      <c r="BD907" s="204"/>
      <c r="BE907" s="204"/>
      <c r="BF907" s="204"/>
      <c r="BG907" s="204"/>
      <c r="BH907" s="204"/>
      <c r="BI907" s="204"/>
      <c r="BJ907" s="204"/>
      <c r="BK907" s="204"/>
      <c r="BL907" s="204"/>
      <c r="BM907" s="204"/>
      <c r="BN907" s="204"/>
      <c r="BO907" s="204"/>
      <c r="BP907" s="204"/>
      <c r="BQ907" s="204"/>
      <c r="BR907" s="204"/>
      <c r="BS907" s="204"/>
      <c r="BT907" s="204"/>
      <c r="BU907" s="104"/>
      <c r="BV907" s="202"/>
      <c r="BX907"/>
      <c r="BY907"/>
      <c r="BZ907"/>
      <c r="CA907"/>
      <c r="CB907"/>
      <c r="CD907"/>
      <c r="CO907" s="202">
        <v>906</v>
      </c>
    </row>
    <row r="908" spans="1:93" x14ac:dyDescent="0.25">
      <c r="A908" s="203" t="s">
        <v>3333</v>
      </c>
      <c r="B908" s="204" t="s">
        <v>3334</v>
      </c>
      <c r="C908" s="204" t="s">
        <v>3335</v>
      </c>
      <c r="D908" s="210" t="s">
        <v>1023</v>
      </c>
      <c r="E908" s="204" t="s">
        <v>924</v>
      </c>
      <c r="F908" s="204" t="s">
        <v>762</v>
      </c>
      <c r="G908" s="204" t="s">
        <v>1171</v>
      </c>
      <c r="H908" s="204" t="s">
        <v>3336</v>
      </c>
      <c r="I908" s="204" t="s">
        <v>1173</v>
      </c>
      <c r="J908" s="204" t="s">
        <v>891</v>
      </c>
      <c r="K908" s="204" t="s">
        <v>891</v>
      </c>
      <c r="L908" s="204" t="s">
        <v>2672</v>
      </c>
      <c r="M908" s="204" t="s">
        <v>213</v>
      </c>
      <c r="N908" s="204" t="s">
        <v>1031</v>
      </c>
      <c r="O908" s="204" t="s">
        <v>992</v>
      </c>
      <c r="P908" s="204" t="s">
        <v>859</v>
      </c>
      <c r="Q908" s="204" t="s">
        <v>1038</v>
      </c>
      <c r="R908" s="204">
        <v>0</v>
      </c>
      <c r="S908" s="204">
        <v>0</v>
      </c>
      <c r="T908" s="204">
        <v>0</v>
      </c>
      <c r="U908" s="204">
        <v>0</v>
      </c>
      <c r="V908" s="204">
        <v>0</v>
      </c>
      <c r="W908" s="204">
        <v>0</v>
      </c>
      <c r="X908" s="204">
        <v>0</v>
      </c>
      <c r="Y908" s="204">
        <v>0</v>
      </c>
      <c r="Z908" s="204">
        <v>0</v>
      </c>
      <c r="AA908" s="204">
        <v>0</v>
      </c>
      <c r="AB908" s="204">
        <v>0</v>
      </c>
      <c r="AC908" s="204">
        <v>0</v>
      </c>
      <c r="AD908" s="204">
        <v>20</v>
      </c>
      <c r="AE908" s="204">
        <v>15</v>
      </c>
      <c r="AF908" s="204">
        <v>0</v>
      </c>
      <c r="AG908" s="204">
        <v>0</v>
      </c>
      <c r="AH908" s="204">
        <v>0</v>
      </c>
      <c r="AI908" s="204">
        <v>0</v>
      </c>
      <c r="AJ908" s="204"/>
      <c r="AK908" s="204"/>
      <c r="AL908" s="204"/>
      <c r="AM908" s="204"/>
      <c r="AN908" s="204"/>
      <c r="AO908" s="204"/>
      <c r="AP908" s="204"/>
      <c r="AQ908" s="204"/>
      <c r="AR908" s="204"/>
      <c r="AS908" s="204"/>
      <c r="AT908" s="204"/>
      <c r="AU908" s="204"/>
      <c r="AV908" s="204"/>
      <c r="AW908" s="204"/>
      <c r="AX908" s="204"/>
      <c r="AY908" s="204" t="str">
        <f t="shared" si="195"/>
        <v>PM 20 TILMICOSINE 40 PORCS</v>
      </c>
      <c r="AZ908" s="204" t="str">
        <f>IF(COUNTIF(AY:AY,AY908)=1,AY908,IF(AND(COUNTIF(AY:AY,AY908)&gt;1,COUNTIF(AZ$2:AZ907,AY908)&gt;=1),"",AY908))</f>
        <v>PM 20 TILMICOSINE 40 PORCS</v>
      </c>
      <c r="BA908" s="204" t="str">
        <v>CLOXAMAM</v>
      </c>
      <c r="BB908" s="204">
        <f>IF(BA908="","",MAX(BB$2:BB907)+1)</f>
        <v>118</v>
      </c>
      <c r="BC908" s="204"/>
      <c r="BD908" s="204"/>
      <c r="BE908" s="204"/>
      <c r="BF908" s="204"/>
      <c r="BG908" s="204"/>
      <c r="BH908" s="204"/>
      <c r="BI908" s="204"/>
      <c r="BJ908" s="204"/>
      <c r="BK908" s="204"/>
      <c r="BL908" s="204"/>
      <c r="BM908" s="204"/>
      <c r="BN908" s="204"/>
      <c r="BO908" s="204"/>
      <c r="BP908" s="204"/>
      <c r="BQ908" s="204"/>
      <c r="BR908" s="204"/>
      <c r="BS908" s="204"/>
      <c r="BT908" s="204"/>
      <c r="BU908" s="104"/>
      <c r="BV908" s="202"/>
      <c r="BX908"/>
      <c r="BY908"/>
      <c r="BZ908"/>
      <c r="CA908"/>
      <c r="CB908"/>
      <c r="CD908"/>
      <c r="CO908" s="202">
        <v>907</v>
      </c>
    </row>
    <row r="909" spans="1:93" x14ac:dyDescent="0.25">
      <c r="A909" s="203" t="s">
        <v>3970</v>
      </c>
      <c r="B909" s="204" t="s">
        <v>3971</v>
      </c>
      <c r="C909" s="204" t="s">
        <v>3286</v>
      </c>
      <c r="D909" s="210" t="s">
        <v>1170</v>
      </c>
      <c r="E909" s="204" t="s">
        <v>924</v>
      </c>
      <c r="F909" s="204" t="s">
        <v>763</v>
      </c>
      <c r="G909" s="204" t="s">
        <v>1171</v>
      </c>
      <c r="H909" s="204" t="s">
        <v>1198</v>
      </c>
      <c r="I909" s="204" t="s">
        <v>1173</v>
      </c>
      <c r="J909" s="204" t="s">
        <v>891</v>
      </c>
      <c r="K909" s="204" t="s">
        <v>891</v>
      </c>
      <c r="L909" s="204" t="s">
        <v>1199</v>
      </c>
      <c r="M909" s="204" t="s">
        <v>213</v>
      </c>
      <c r="N909" s="204" t="s">
        <v>966</v>
      </c>
      <c r="O909" s="204" t="s">
        <v>992</v>
      </c>
      <c r="P909" s="204" t="s">
        <v>859</v>
      </c>
      <c r="Q909" s="204" t="s">
        <v>1004</v>
      </c>
      <c r="R909" s="204">
        <v>0</v>
      </c>
      <c r="S909" s="204">
        <v>0</v>
      </c>
      <c r="T909" s="204">
        <v>0</v>
      </c>
      <c r="U909" s="204">
        <v>0</v>
      </c>
      <c r="V909" s="204">
        <v>0</v>
      </c>
      <c r="W909" s="204">
        <v>0</v>
      </c>
      <c r="X909" s="204">
        <v>0</v>
      </c>
      <c r="Y909" s="204">
        <v>0</v>
      </c>
      <c r="Z909" s="204">
        <v>0</v>
      </c>
      <c r="AA909" s="204">
        <v>0</v>
      </c>
      <c r="AB909" s="204">
        <v>0</v>
      </c>
      <c r="AC909" s="204">
        <v>0</v>
      </c>
      <c r="AD909" s="204">
        <v>5</v>
      </c>
      <c r="AE909" s="204">
        <v>21</v>
      </c>
      <c r="AF909" s="204">
        <v>100</v>
      </c>
      <c r="AG909" s="204">
        <v>5</v>
      </c>
      <c r="AH909" s="204">
        <v>0</v>
      </c>
      <c r="AI909" s="204">
        <v>0</v>
      </c>
      <c r="AJ909" s="204"/>
      <c r="AK909" s="204"/>
      <c r="AL909" s="204"/>
      <c r="AM909" s="204"/>
      <c r="AN909" s="204"/>
      <c r="AO909" s="204"/>
      <c r="AP909" s="204"/>
      <c r="AQ909" s="204"/>
      <c r="AR909" s="204"/>
      <c r="AS909" s="204"/>
      <c r="AT909" s="204"/>
      <c r="AU909" s="204"/>
      <c r="AV909" s="204"/>
      <c r="AW909" s="204"/>
      <c r="AX909" s="204"/>
      <c r="AY909" s="204" t="str">
        <f t="shared" si="195"/>
        <v>PM 21 TYLOSINE 20 PORC-VOLAILLE</v>
      </c>
      <c r="AZ909" s="204" t="str">
        <f>IF(COUNTIF(AY:AY,AY909)=1,AY909,IF(AND(COUNTIF(AY:AY,AY909)&gt;1,COUNTIF(AZ$2:AZ908,AY909)&gt;=1),"",AY909))</f>
        <v>PM 21 TYLOSINE 20 PORC-VOLAILLE</v>
      </c>
      <c r="BA909" s="204" t="str">
        <v>CLOXINE HL</v>
      </c>
      <c r="BB909" s="204">
        <f>IF(BA909="","",MAX(BB$2:BB908)+1)</f>
        <v>119</v>
      </c>
      <c r="BC909" s="204"/>
      <c r="BD909" s="204"/>
      <c r="BE909" s="204"/>
      <c r="BF909" s="204"/>
      <c r="BG909" s="204"/>
      <c r="BH909" s="204"/>
      <c r="BI909" s="204"/>
      <c r="BJ909" s="204"/>
      <c r="BK909" s="204"/>
      <c r="BL909" s="204"/>
      <c r="BM909" s="204"/>
      <c r="BN909" s="204"/>
      <c r="BO909" s="204"/>
      <c r="BP909" s="204"/>
      <c r="BQ909" s="204"/>
      <c r="BR909" s="204"/>
      <c r="BS909" s="204"/>
      <c r="BT909" s="204"/>
      <c r="BU909" s="104"/>
      <c r="BV909" s="202"/>
      <c r="BX909"/>
      <c r="BY909"/>
      <c r="BZ909"/>
      <c r="CA909"/>
      <c r="CB909"/>
      <c r="CD909"/>
      <c r="CO909" s="202">
        <v>908</v>
      </c>
    </row>
    <row r="910" spans="1:93" x14ac:dyDescent="0.25">
      <c r="A910" s="203" t="s">
        <v>2217</v>
      </c>
      <c r="B910" s="204" t="s">
        <v>2218</v>
      </c>
      <c r="C910" s="204" t="s">
        <v>1336</v>
      </c>
      <c r="D910" s="210" t="s">
        <v>1170</v>
      </c>
      <c r="E910" s="204" t="s">
        <v>924</v>
      </c>
      <c r="F910" s="204" t="s">
        <v>764</v>
      </c>
      <c r="G910" s="204" t="s">
        <v>1171</v>
      </c>
      <c r="H910" s="204" t="s">
        <v>1326</v>
      </c>
      <c r="I910" s="204" t="s">
        <v>1173</v>
      </c>
      <c r="J910" s="204" t="s">
        <v>871</v>
      </c>
      <c r="K910" s="204" t="s">
        <v>871</v>
      </c>
      <c r="L910" s="204" t="s">
        <v>2120</v>
      </c>
      <c r="M910" s="204" t="s">
        <v>213</v>
      </c>
      <c r="N910" s="204" t="s">
        <v>966</v>
      </c>
      <c r="O910" s="204" t="s">
        <v>992</v>
      </c>
      <c r="P910" s="204" t="s">
        <v>859</v>
      </c>
      <c r="Q910" s="204" t="s">
        <v>1004</v>
      </c>
      <c r="R910" s="204">
        <v>0</v>
      </c>
      <c r="S910" s="204">
        <v>0</v>
      </c>
      <c r="T910" s="204">
        <v>0</v>
      </c>
      <c r="U910" s="204">
        <v>0</v>
      </c>
      <c r="V910" s="204">
        <v>0</v>
      </c>
      <c r="W910" s="204">
        <v>0</v>
      </c>
      <c r="X910" s="204">
        <v>0</v>
      </c>
      <c r="Y910" s="204">
        <v>0</v>
      </c>
      <c r="Z910" s="204">
        <v>0</v>
      </c>
      <c r="AA910" s="204">
        <v>0</v>
      </c>
      <c r="AB910" s="204">
        <v>0</v>
      </c>
      <c r="AC910" s="204">
        <v>0</v>
      </c>
      <c r="AD910" s="204">
        <v>5</v>
      </c>
      <c r="AE910" s="204">
        <v>21</v>
      </c>
      <c r="AF910" s="204">
        <v>0</v>
      </c>
      <c r="AG910" s="204">
        <v>0</v>
      </c>
      <c r="AH910" s="204">
        <v>0</v>
      </c>
      <c r="AI910" s="204">
        <v>0</v>
      </c>
      <c r="AJ910" s="204"/>
      <c r="AK910" s="204"/>
      <c r="AL910" s="204"/>
      <c r="AM910" s="204"/>
      <c r="AN910" s="204"/>
      <c r="AO910" s="204"/>
      <c r="AP910" s="204"/>
      <c r="AQ910" s="204"/>
      <c r="AR910" s="204"/>
      <c r="AS910" s="204"/>
      <c r="AT910" s="204"/>
      <c r="AU910" s="204"/>
      <c r="AV910" s="204"/>
      <c r="AW910" s="204"/>
      <c r="AX910" s="204"/>
      <c r="AY910" s="204" t="str">
        <f t="shared" si="195"/>
        <v>PM 23 APRAMYCINE 20 PORC</v>
      </c>
      <c r="AZ910" s="204" t="str">
        <f>IF(COUNTIF(AY:AY,AY910)=1,AY910,IF(AND(COUNTIF(AY:AY,AY910)&gt;1,COUNTIF(AZ$2:AZ909,AY910)&gt;=1),"",AY910))</f>
        <v>PM 23 APRAMYCINE 20 PORC</v>
      </c>
      <c r="BA910" s="204" t="str">
        <v>COBACTAN 2,5 %</v>
      </c>
      <c r="BB910" s="204">
        <f>IF(BA910="","",MAX(BB$2:BB909)+1)</f>
        <v>120</v>
      </c>
      <c r="BC910" s="204"/>
      <c r="BD910" s="204"/>
      <c r="BE910" s="204"/>
      <c r="BF910" s="204"/>
      <c r="BG910" s="204"/>
      <c r="BH910" s="204"/>
      <c r="BI910" s="204"/>
      <c r="BJ910" s="204"/>
      <c r="BK910" s="204"/>
      <c r="BL910" s="204"/>
      <c r="BM910" s="204"/>
      <c r="BN910" s="204"/>
      <c r="BO910" s="204"/>
      <c r="BP910" s="204"/>
      <c r="BQ910" s="204"/>
      <c r="BR910" s="204"/>
      <c r="BS910" s="204"/>
      <c r="BT910" s="204"/>
      <c r="BU910" s="104"/>
      <c r="BV910" s="202"/>
      <c r="BX910"/>
      <c r="BY910"/>
      <c r="BZ910"/>
      <c r="CA910"/>
      <c r="CB910"/>
      <c r="CD910"/>
      <c r="CO910" s="202">
        <v>909</v>
      </c>
    </row>
    <row r="911" spans="1:93" x14ac:dyDescent="0.25">
      <c r="A911" s="203" t="s">
        <v>2332</v>
      </c>
      <c r="B911" s="204" t="s">
        <v>2333</v>
      </c>
      <c r="C911" s="204" t="s">
        <v>1197</v>
      </c>
      <c r="D911" s="210" t="s">
        <v>1170</v>
      </c>
      <c r="E911" s="204" t="s">
        <v>924</v>
      </c>
      <c r="F911" s="204" t="s">
        <v>765</v>
      </c>
      <c r="G911" s="204" t="s">
        <v>1171</v>
      </c>
      <c r="H911" s="204" t="s">
        <v>1326</v>
      </c>
      <c r="I911" s="204" t="s">
        <v>1173</v>
      </c>
      <c r="J911" s="204" t="s">
        <v>1381</v>
      </c>
      <c r="K911" s="204" t="s">
        <v>1385</v>
      </c>
      <c r="L911" s="204" t="s">
        <v>1386</v>
      </c>
      <c r="M911" s="204" t="s">
        <v>213</v>
      </c>
      <c r="N911" s="204" t="s">
        <v>2334</v>
      </c>
      <c r="O911" s="204" t="s">
        <v>992</v>
      </c>
      <c r="P911" s="204" t="s">
        <v>859</v>
      </c>
      <c r="Q911" s="204" t="s">
        <v>1857</v>
      </c>
      <c r="R911" s="204">
        <v>0</v>
      </c>
      <c r="S911" s="204">
        <v>0</v>
      </c>
      <c r="T911" s="204">
        <v>0</v>
      </c>
      <c r="U911" s="204">
        <v>0</v>
      </c>
      <c r="V911" s="204">
        <v>0</v>
      </c>
      <c r="W911" s="204">
        <v>0</v>
      </c>
      <c r="X911" s="204">
        <v>0</v>
      </c>
      <c r="Y911" s="204">
        <v>0</v>
      </c>
      <c r="Z911" s="204">
        <v>0</v>
      </c>
      <c r="AA911" s="204">
        <v>0</v>
      </c>
      <c r="AB911" s="204">
        <v>0</v>
      </c>
      <c r="AC911" s="204">
        <v>0</v>
      </c>
      <c r="AD911" s="204">
        <v>2.2000000000000002</v>
      </c>
      <c r="AE911" s="204">
        <v>21</v>
      </c>
      <c r="AF911" s="204">
        <v>0</v>
      </c>
      <c r="AG911" s="204">
        <v>0</v>
      </c>
      <c r="AH911" s="204">
        <v>0</v>
      </c>
      <c r="AI911" s="204">
        <v>0</v>
      </c>
      <c r="AJ911" s="204" t="s">
        <v>871</v>
      </c>
      <c r="AK911" s="204" t="s">
        <v>1382</v>
      </c>
      <c r="AL911" s="204" t="s">
        <v>213</v>
      </c>
      <c r="AM911" s="204" t="s">
        <v>2334</v>
      </c>
      <c r="AN911" s="204" t="s">
        <v>992</v>
      </c>
      <c r="AO911" s="204" t="s">
        <v>859</v>
      </c>
      <c r="AP911" s="204" t="s">
        <v>1857</v>
      </c>
      <c r="AQ911" s="204"/>
      <c r="AR911" s="204"/>
      <c r="AS911" s="204"/>
      <c r="AT911" s="204"/>
      <c r="AU911" s="204"/>
      <c r="AV911" s="204"/>
      <c r="AW911" s="204"/>
      <c r="AX911" s="204"/>
      <c r="AY911" s="204" t="str">
        <f t="shared" si="195"/>
        <v>PM 27 LINCOMYCINE 4.4 SPECTINOMYCINE 4.4 PORC</v>
      </c>
      <c r="AZ911" s="204" t="str">
        <f>IF(COUNTIF(AY:AY,AY911)=1,AY911,IF(AND(COUNTIF(AY:AY,AY911)&gt;1,COUNTIF(AZ$2:AZ910,AY911)&gt;=1),"",AY911))</f>
        <v>PM 27 LINCOMYCINE 4.4 SPECTINOMYCINE 4.4 PORC</v>
      </c>
      <c r="BA911" s="204" t="str">
        <v>COBACTAN 4,5 % PS</v>
      </c>
      <c r="BB911" s="204">
        <f>IF(BA911="","",MAX(BB$2:BB910)+1)</f>
        <v>121</v>
      </c>
      <c r="BC911" s="204"/>
      <c r="BD911" s="204"/>
      <c r="BE911" s="204"/>
      <c r="BF911" s="204"/>
      <c r="BG911" s="204"/>
      <c r="BH911" s="204"/>
      <c r="BI911" s="204"/>
      <c r="BJ911" s="204"/>
      <c r="BK911" s="204"/>
      <c r="BL911" s="204"/>
      <c r="BM911" s="204"/>
      <c r="BN911" s="204"/>
      <c r="BO911" s="204"/>
      <c r="BP911" s="204"/>
      <c r="BQ911" s="204"/>
      <c r="BR911" s="204"/>
      <c r="BS911" s="204"/>
      <c r="BT911" s="204"/>
      <c r="BU911" s="104"/>
      <c r="BV911" s="202"/>
      <c r="BX911"/>
      <c r="BY911"/>
      <c r="BZ911"/>
      <c r="CA911"/>
      <c r="CB911"/>
      <c r="CD911"/>
      <c r="CO911" s="202">
        <v>910</v>
      </c>
    </row>
    <row r="912" spans="1:93" x14ac:dyDescent="0.25">
      <c r="A912" s="203" t="s">
        <v>3919</v>
      </c>
      <c r="B912" s="204" t="s">
        <v>3920</v>
      </c>
      <c r="C912" s="204" t="s">
        <v>1336</v>
      </c>
      <c r="D912" s="210" t="s">
        <v>1170</v>
      </c>
      <c r="E912" s="204" t="s">
        <v>924</v>
      </c>
      <c r="F912" s="204" t="s">
        <v>766</v>
      </c>
      <c r="G912" s="204" t="s">
        <v>1171</v>
      </c>
      <c r="H912" s="204" t="s">
        <v>174</v>
      </c>
      <c r="I912" s="204" t="s">
        <v>1173</v>
      </c>
      <c r="J912" s="204" t="s">
        <v>1692</v>
      </c>
      <c r="K912" s="204" t="s">
        <v>1692</v>
      </c>
      <c r="L912" s="204" t="s">
        <v>1693</v>
      </c>
      <c r="M912" s="204" t="s">
        <v>213</v>
      </c>
      <c r="N912" s="204" t="s">
        <v>1039</v>
      </c>
      <c r="O912" s="204" t="s">
        <v>992</v>
      </c>
      <c r="P912" s="204" t="s">
        <v>859</v>
      </c>
      <c r="Q912" s="204" t="s">
        <v>1000</v>
      </c>
      <c r="R912" s="204">
        <v>0</v>
      </c>
      <c r="S912" s="204">
        <v>0</v>
      </c>
      <c r="T912" s="204">
        <v>0</v>
      </c>
      <c r="U912" s="204">
        <v>0</v>
      </c>
      <c r="V912" s="204">
        <v>0</v>
      </c>
      <c r="W912" s="204">
        <v>0</v>
      </c>
      <c r="X912" s="204">
        <v>0</v>
      </c>
      <c r="Y912" s="204">
        <v>0</v>
      </c>
      <c r="Z912" s="204">
        <v>0</v>
      </c>
      <c r="AA912" s="204">
        <v>0</v>
      </c>
      <c r="AB912" s="204">
        <v>0</v>
      </c>
      <c r="AC912" s="204">
        <v>0</v>
      </c>
      <c r="AD912" s="204">
        <v>20</v>
      </c>
      <c r="AE912" s="204">
        <v>5</v>
      </c>
      <c r="AF912" s="204">
        <v>0</v>
      </c>
      <c r="AG912" s="204">
        <v>0</v>
      </c>
      <c r="AH912" s="204">
        <v>0</v>
      </c>
      <c r="AI912" s="204">
        <v>0</v>
      </c>
      <c r="AJ912" s="204"/>
      <c r="AK912" s="204"/>
      <c r="AL912" s="204"/>
      <c r="AM912" s="204"/>
      <c r="AN912" s="204"/>
      <c r="AO912" s="204"/>
      <c r="AP912" s="204"/>
      <c r="AQ912" s="204"/>
      <c r="AR912" s="204"/>
      <c r="AS912" s="204"/>
      <c r="AT912" s="204"/>
      <c r="AU912" s="204"/>
      <c r="AV912" s="204"/>
      <c r="AW912" s="204"/>
      <c r="AX912" s="204"/>
      <c r="AY912" s="204" t="str">
        <f t="shared" si="195"/>
        <v>PM 35-A ACIDE OXOLINIQUE 80 PORC</v>
      </c>
      <c r="AZ912" s="204" t="str">
        <f>IF(COUNTIF(AY:AY,AY912)=1,AY912,IF(AND(COUNTIF(AY:AY,AY912)&gt;1,COUNTIF(AZ$2:AZ911,AY912)&gt;=1),"",AY912))</f>
        <v>PM 35-A ACIDE OXOLINIQUE 80 PORC</v>
      </c>
      <c r="BA912" s="204" t="str">
        <v>COBACTAN LA 7,5 % SUSPENSION INJECTABLE POUR BOVINS</v>
      </c>
      <c r="BB912" s="204">
        <f>IF(BA912="","",MAX(BB$2:BB911)+1)</f>
        <v>122</v>
      </c>
      <c r="BC912" s="204"/>
      <c r="BD912" s="204"/>
      <c r="BE912" s="204"/>
      <c r="BF912" s="204"/>
      <c r="BG912" s="204"/>
      <c r="BH912" s="204"/>
      <c r="BI912" s="204"/>
      <c r="BJ912" s="204"/>
      <c r="BK912" s="204"/>
      <c r="BL912" s="204"/>
      <c r="BM912" s="204"/>
      <c r="BN912" s="204"/>
      <c r="BO912" s="204"/>
      <c r="BP912" s="204"/>
      <c r="BQ912" s="204"/>
      <c r="BR912" s="204"/>
      <c r="BS912" s="204"/>
      <c r="BT912" s="204"/>
      <c r="BU912" s="104"/>
      <c r="BV912" s="202"/>
      <c r="BX912"/>
      <c r="BY912"/>
      <c r="BZ912"/>
      <c r="CA912"/>
      <c r="CB912"/>
      <c r="CD912"/>
      <c r="CO912" s="202">
        <v>911</v>
      </c>
    </row>
    <row r="913" spans="1:93" x14ac:dyDescent="0.25">
      <c r="A913" s="203" t="s">
        <v>1880</v>
      </c>
      <c r="B913" s="204" t="s">
        <v>1881</v>
      </c>
      <c r="C913" s="204" t="s">
        <v>1722</v>
      </c>
      <c r="D913" s="210" t="s">
        <v>923</v>
      </c>
      <c r="E913" s="204" t="s">
        <v>924</v>
      </c>
      <c r="F913" s="204" t="s">
        <v>117</v>
      </c>
      <c r="G913" s="204" t="s">
        <v>925</v>
      </c>
      <c r="H913" s="204" t="s">
        <v>926</v>
      </c>
      <c r="I913" s="204" t="s">
        <v>910</v>
      </c>
      <c r="J913" s="204" t="s">
        <v>1882</v>
      </c>
      <c r="K913" s="204" t="s">
        <v>855</v>
      </c>
      <c r="L913" s="204" t="s">
        <v>856</v>
      </c>
      <c r="M913" s="204" t="s">
        <v>213</v>
      </c>
      <c r="N913" s="204" t="s">
        <v>851</v>
      </c>
      <c r="O913" s="204" t="s">
        <v>992</v>
      </c>
      <c r="P913" s="204" t="s">
        <v>859</v>
      </c>
      <c r="Q913" s="204" t="s">
        <v>851</v>
      </c>
      <c r="R913" s="204">
        <v>20</v>
      </c>
      <c r="S913" s="204">
        <v>4</v>
      </c>
      <c r="T913" s="204">
        <v>0</v>
      </c>
      <c r="U913" s="204">
        <v>0</v>
      </c>
      <c r="V913" s="204">
        <v>0</v>
      </c>
      <c r="W913" s="204">
        <v>0</v>
      </c>
      <c r="X913" s="204">
        <v>0</v>
      </c>
      <c r="Y913" s="204">
        <v>0</v>
      </c>
      <c r="Z913" s="204">
        <v>20</v>
      </c>
      <c r="AA913" s="204">
        <v>4</v>
      </c>
      <c r="AB913" s="204">
        <v>20</v>
      </c>
      <c r="AC913" s="204">
        <v>4</v>
      </c>
      <c r="AD913" s="204">
        <v>20</v>
      </c>
      <c r="AE913" s="204">
        <v>5</v>
      </c>
      <c r="AF913" s="204">
        <v>20</v>
      </c>
      <c r="AG913" s="204">
        <v>4</v>
      </c>
      <c r="AH913" s="204">
        <v>0</v>
      </c>
      <c r="AI913" s="204">
        <v>0</v>
      </c>
      <c r="AJ913" s="204" t="s">
        <v>891</v>
      </c>
      <c r="AK913" s="204" t="s">
        <v>892</v>
      </c>
      <c r="AL913" s="204" t="s">
        <v>213</v>
      </c>
      <c r="AM913" s="204" t="s">
        <v>1097</v>
      </c>
      <c r="AN913" s="204" t="s">
        <v>928</v>
      </c>
      <c r="AO913" s="204" t="s">
        <v>895</v>
      </c>
      <c r="AP913" s="204" t="s">
        <v>1883</v>
      </c>
      <c r="AQ913" s="204"/>
      <c r="AR913" s="204"/>
      <c r="AS913" s="204"/>
      <c r="AT913" s="204"/>
      <c r="AU913" s="204"/>
      <c r="AV913" s="204"/>
      <c r="AW913" s="204"/>
      <c r="AX913" s="204"/>
      <c r="AY913" s="204" t="str">
        <f t="shared" si="195"/>
        <v>PNEUMOBIOTIQUE</v>
      </c>
      <c r="AZ913" s="204" t="str">
        <f>IF(COUNTIF(AY:AY,AY913)=1,AY913,IF(AND(COUNTIF(AY:AY,AY913)&gt;1,COUNTIF(AZ$2:AZ912,AY913)&gt;=1),"",AY913))</f>
        <v>PNEUMOBIOTIQUE</v>
      </c>
      <c r="BA913" s="204" t="str">
        <v>COBACTAN LC POMMADE INTRAMAMMAIRE</v>
      </c>
      <c r="BB913" s="204">
        <f>IF(BA913="","",MAX(BB$2:BB912)+1)</f>
        <v>123</v>
      </c>
      <c r="BC913" s="204"/>
      <c r="BD913" s="204"/>
      <c r="BE913" s="204"/>
      <c r="BF913" s="204"/>
      <c r="BG913" s="204"/>
      <c r="BH913" s="204"/>
      <c r="BI913" s="204"/>
      <c r="BJ913" s="204"/>
      <c r="BK913" s="204"/>
      <c r="BL913" s="204"/>
      <c r="BM913" s="204"/>
      <c r="BN913" s="204"/>
      <c r="BO913" s="204"/>
      <c r="BP913" s="204"/>
      <c r="BQ913" s="204"/>
      <c r="BR913" s="204"/>
      <c r="BS913" s="204"/>
      <c r="BT913" s="204"/>
      <c r="BU913" s="104"/>
      <c r="BV913" s="202"/>
      <c r="BX913"/>
      <c r="BY913"/>
      <c r="BZ913"/>
      <c r="CA913"/>
      <c r="CB913"/>
      <c r="CD913"/>
      <c r="CO913" s="202">
        <v>912</v>
      </c>
    </row>
    <row r="914" spans="1:93" x14ac:dyDescent="0.25">
      <c r="A914" s="203" t="s">
        <v>1880</v>
      </c>
      <c r="B914" s="204" t="s">
        <v>1884</v>
      </c>
      <c r="C914" s="204" t="s">
        <v>922</v>
      </c>
      <c r="D914" s="210" t="s">
        <v>923</v>
      </c>
      <c r="E914" s="204" t="s">
        <v>924</v>
      </c>
      <c r="F914" s="204" t="s">
        <v>117</v>
      </c>
      <c r="G914" s="204" t="s">
        <v>925</v>
      </c>
      <c r="H914" s="204" t="s">
        <v>926</v>
      </c>
      <c r="I914" s="204" t="s">
        <v>910</v>
      </c>
      <c r="J914" s="204" t="s">
        <v>1882</v>
      </c>
      <c r="K914" s="204" t="s">
        <v>855</v>
      </c>
      <c r="L914" s="204" t="s">
        <v>856</v>
      </c>
      <c r="M914" s="204" t="s">
        <v>213</v>
      </c>
      <c r="N914" s="204" t="s">
        <v>851</v>
      </c>
      <c r="O914" s="204" t="s">
        <v>992</v>
      </c>
      <c r="P914" s="204" t="s">
        <v>859</v>
      </c>
      <c r="Q914" s="204" t="s">
        <v>851</v>
      </c>
      <c r="R914" s="204">
        <v>20</v>
      </c>
      <c r="S914" s="204">
        <v>4</v>
      </c>
      <c r="T914" s="204">
        <v>0</v>
      </c>
      <c r="U914" s="204">
        <v>0</v>
      </c>
      <c r="V914" s="204">
        <v>0</v>
      </c>
      <c r="W914" s="204">
        <v>0</v>
      </c>
      <c r="X914" s="204">
        <v>0</v>
      </c>
      <c r="Y914" s="204">
        <v>0</v>
      </c>
      <c r="Z914" s="204">
        <v>20</v>
      </c>
      <c r="AA914" s="204">
        <v>4</v>
      </c>
      <c r="AB914" s="204">
        <v>20</v>
      </c>
      <c r="AC914" s="204">
        <v>4</v>
      </c>
      <c r="AD914" s="204">
        <v>20</v>
      </c>
      <c r="AE914" s="204">
        <v>5</v>
      </c>
      <c r="AF914" s="204">
        <v>20</v>
      </c>
      <c r="AG914" s="204">
        <v>4</v>
      </c>
      <c r="AH914" s="204">
        <v>0</v>
      </c>
      <c r="AI914" s="204">
        <v>0</v>
      </c>
      <c r="AJ914" s="204" t="s">
        <v>891</v>
      </c>
      <c r="AK914" s="204" t="s">
        <v>892</v>
      </c>
      <c r="AL914" s="204" t="s">
        <v>213</v>
      </c>
      <c r="AM914" s="204" t="s">
        <v>1097</v>
      </c>
      <c r="AN914" s="204" t="s">
        <v>928</v>
      </c>
      <c r="AO914" s="204" t="s">
        <v>895</v>
      </c>
      <c r="AP914" s="204" t="s">
        <v>1883</v>
      </c>
      <c r="AQ914" s="204"/>
      <c r="AR914" s="204"/>
      <c r="AS914" s="204"/>
      <c r="AT914" s="204"/>
      <c r="AU914" s="204"/>
      <c r="AV914" s="204"/>
      <c r="AW914" s="204"/>
      <c r="AX914" s="204"/>
      <c r="AY914" s="204" t="str">
        <f t="shared" si="195"/>
        <v>PNEUMOBIOTIQUE</v>
      </c>
      <c r="AZ914" s="204" t="str">
        <f>IF(COUNTIF(AY:AY,AY914)=1,AY914,IF(AND(COUNTIF(AY:AY,AY914)&gt;1,COUNTIF(AZ$2:AZ913,AY914)&gt;=1),"",AY914))</f>
        <v/>
      </c>
      <c r="BA914" s="204" t="str">
        <v>COFACOLI POUDRE</v>
      </c>
      <c r="BB914" s="204">
        <f>IF(BA914="","",MAX(BB$2:BB913)+1)</f>
        <v>124</v>
      </c>
      <c r="BC914" s="204"/>
      <c r="BD914" s="204"/>
      <c r="BE914" s="204"/>
      <c r="BF914" s="204"/>
      <c r="BG914" s="204"/>
      <c r="BH914" s="204"/>
      <c r="BI914" s="204"/>
      <c r="BJ914" s="204"/>
      <c r="BK914" s="204"/>
      <c r="BL914" s="204"/>
      <c r="BM914" s="204"/>
      <c r="BN914" s="204"/>
      <c r="BO914" s="204"/>
      <c r="BP914" s="204"/>
      <c r="BQ914" s="204"/>
      <c r="BR914" s="204"/>
      <c r="BS914" s="204"/>
      <c r="BT914" s="204"/>
      <c r="BU914" s="104"/>
      <c r="BV914" s="202"/>
      <c r="BX914"/>
      <c r="BY914"/>
      <c r="BZ914"/>
      <c r="CA914"/>
      <c r="CB914"/>
      <c r="CD914"/>
      <c r="CO914" s="202">
        <v>913</v>
      </c>
    </row>
    <row r="915" spans="1:93" x14ac:dyDescent="0.25">
      <c r="A915" s="203" t="s">
        <v>1880</v>
      </c>
      <c r="B915" s="204" t="s">
        <v>1885</v>
      </c>
      <c r="C915" s="204" t="s">
        <v>1886</v>
      </c>
      <c r="D915" s="210" t="s">
        <v>1275</v>
      </c>
      <c r="E915" s="204" t="s">
        <v>924</v>
      </c>
      <c r="F915" s="204" t="s">
        <v>117</v>
      </c>
      <c r="G915" s="204" t="s">
        <v>925</v>
      </c>
      <c r="H915" s="204" t="s">
        <v>926</v>
      </c>
      <c r="I915" s="204" t="s">
        <v>910</v>
      </c>
      <c r="J915" s="204" t="s">
        <v>1882</v>
      </c>
      <c r="K915" s="204" t="s">
        <v>855</v>
      </c>
      <c r="L915" s="204" t="s">
        <v>856</v>
      </c>
      <c r="M915" s="204" t="s">
        <v>213</v>
      </c>
      <c r="N915" s="204" t="s">
        <v>851</v>
      </c>
      <c r="O915" s="204" t="s">
        <v>992</v>
      </c>
      <c r="P915" s="204" t="s">
        <v>859</v>
      </c>
      <c r="Q915" s="204" t="s">
        <v>885</v>
      </c>
      <c r="R915" s="204">
        <v>20</v>
      </c>
      <c r="S915" s="204">
        <v>4</v>
      </c>
      <c r="T915" s="204">
        <v>0</v>
      </c>
      <c r="U915" s="204">
        <v>0</v>
      </c>
      <c r="V915" s="204">
        <v>0</v>
      </c>
      <c r="W915" s="204">
        <v>0</v>
      </c>
      <c r="X915" s="204">
        <v>0</v>
      </c>
      <c r="Y915" s="204">
        <v>0</v>
      </c>
      <c r="Z915" s="204">
        <v>20</v>
      </c>
      <c r="AA915" s="204">
        <v>4</v>
      </c>
      <c r="AB915" s="204">
        <v>20</v>
      </c>
      <c r="AC915" s="204">
        <v>4</v>
      </c>
      <c r="AD915" s="204">
        <v>20</v>
      </c>
      <c r="AE915" s="204">
        <v>5</v>
      </c>
      <c r="AF915" s="204">
        <v>20</v>
      </c>
      <c r="AG915" s="204">
        <v>4</v>
      </c>
      <c r="AH915" s="204">
        <v>0</v>
      </c>
      <c r="AI915" s="204">
        <v>0</v>
      </c>
      <c r="AJ915" s="204" t="s">
        <v>891</v>
      </c>
      <c r="AK915" s="204" t="s">
        <v>892</v>
      </c>
      <c r="AL915" s="204" t="s">
        <v>213</v>
      </c>
      <c r="AM915" s="204" t="s">
        <v>1097</v>
      </c>
      <c r="AN915" s="204" t="s">
        <v>928</v>
      </c>
      <c r="AO915" s="204" t="s">
        <v>895</v>
      </c>
      <c r="AP915" s="204" t="s">
        <v>1887</v>
      </c>
      <c r="AQ915" s="204"/>
      <c r="AR915" s="204"/>
      <c r="AS915" s="204"/>
      <c r="AT915" s="204"/>
      <c r="AU915" s="204"/>
      <c r="AV915" s="204"/>
      <c r="AW915" s="204"/>
      <c r="AX915" s="204"/>
      <c r="AY915" s="204" t="str">
        <f t="shared" si="195"/>
        <v>PNEUMOBIOTIQUE</v>
      </c>
      <c r="AZ915" s="204" t="str">
        <f>IF(COUNTIF(AY:AY,AY915)=1,AY915,IF(AND(COUNTIF(AY:AY,AY915)&gt;1,COUNTIF(AZ$2:AZ914,AY915)&gt;=1),"",AY915))</f>
        <v/>
      </c>
      <c r="BA915" s="204" t="str">
        <v>COFACOLI SOLUTION</v>
      </c>
      <c r="BB915" s="204">
        <f>IF(BA915="","",MAX(BB$2:BB914)+1)</f>
        <v>125</v>
      </c>
      <c r="BC915" s="204"/>
      <c r="BD915" s="204"/>
      <c r="BE915" s="204"/>
      <c r="BF915" s="204"/>
      <c r="BG915" s="204"/>
      <c r="BH915" s="204"/>
      <c r="BI915" s="204"/>
      <c r="BJ915" s="204"/>
      <c r="BK915" s="204"/>
      <c r="BL915" s="204"/>
      <c r="BM915" s="204"/>
      <c r="BN915" s="204"/>
      <c r="BO915" s="204"/>
      <c r="BP915" s="204"/>
      <c r="BQ915" s="204"/>
      <c r="BR915" s="204"/>
      <c r="BS915" s="204"/>
      <c r="BT915" s="204"/>
      <c r="BU915" s="104"/>
      <c r="BV915" s="202"/>
      <c r="BX915"/>
      <c r="BY915"/>
      <c r="BZ915"/>
      <c r="CA915"/>
      <c r="CB915"/>
      <c r="CD915"/>
      <c r="CO915" s="202">
        <v>914</v>
      </c>
    </row>
    <row r="916" spans="1:93" x14ac:dyDescent="0.25">
      <c r="A916" s="203" t="s">
        <v>1880</v>
      </c>
      <c r="B916" s="204" t="s">
        <v>1888</v>
      </c>
      <c r="C916" s="204" t="s">
        <v>1889</v>
      </c>
      <c r="D916" s="210" t="s">
        <v>1325</v>
      </c>
      <c r="E916" s="204" t="s">
        <v>924</v>
      </c>
      <c r="F916" s="204" t="s">
        <v>117</v>
      </c>
      <c r="G916" s="204" t="s">
        <v>925</v>
      </c>
      <c r="H916" s="204" t="s">
        <v>926</v>
      </c>
      <c r="I916" s="204" t="s">
        <v>910</v>
      </c>
      <c r="J916" s="204" t="s">
        <v>1882</v>
      </c>
      <c r="K916" s="204" t="s">
        <v>855</v>
      </c>
      <c r="L916" s="204" t="s">
        <v>856</v>
      </c>
      <c r="M916" s="204" t="s">
        <v>213</v>
      </c>
      <c r="N916" s="204" t="s">
        <v>851</v>
      </c>
      <c r="O916" s="204" t="s">
        <v>992</v>
      </c>
      <c r="P916" s="204" t="s">
        <v>859</v>
      </c>
      <c r="Q916" s="204" t="s">
        <v>1275</v>
      </c>
      <c r="R916" s="204">
        <v>20</v>
      </c>
      <c r="S916" s="204">
        <v>4</v>
      </c>
      <c r="T916" s="204">
        <v>0</v>
      </c>
      <c r="U916" s="204">
        <v>0</v>
      </c>
      <c r="V916" s="204">
        <v>0</v>
      </c>
      <c r="W916" s="204">
        <v>0</v>
      </c>
      <c r="X916" s="204">
        <v>0</v>
      </c>
      <c r="Y916" s="204">
        <v>0</v>
      </c>
      <c r="Z916" s="204">
        <v>20</v>
      </c>
      <c r="AA916" s="204">
        <v>4</v>
      </c>
      <c r="AB916" s="204">
        <v>20</v>
      </c>
      <c r="AC916" s="204">
        <v>4</v>
      </c>
      <c r="AD916" s="204">
        <v>20</v>
      </c>
      <c r="AE916" s="204">
        <v>5</v>
      </c>
      <c r="AF916" s="204">
        <v>20</v>
      </c>
      <c r="AG916" s="204">
        <v>4</v>
      </c>
      <c r="AH916" s="204">
        <v>0</v>
      </c>
      <c r="AI916" s="204">
        <v>0</v>
      </c>
      <c r="AJ916" s="204" t="s">
        <v>891</v>
      </c>
      <c r="AK916" s="204" t="s">
        <v>892</v>
      </c>
      <c r="AL916" s="204" t="s">
        <v>213</v>
      </c>
      <c r="AM916" s="204" t="s">
        <v>1097</v>
      </c>
      <c r="AN916" s="204" t="s">
        <v>928</v>
      </c>
      <c r="AO916" s="204" t="s">
        <v>895</v>
      </c>
      <c r="AP916" s="204" t="s">
        <v>1890</v>
      </c>
      <c r="AQ916" s="204"/>
      <c r="AR916" s="204"/>
      <c r="AS916" s="204"/>
      <c r="AT916" s="204"/>
      <c r="AU916" s="204"/>
      <c r="AV916" s="204"/>
      <c r="AW916" s="204"/>
      <c r="AX916" s="204"/>
      <c r="AY916" s="204" t="str">
        <f t="shared" si="195"/>
        <v>PNEUMOBIOTIQUE</v>
      </c>
      <c r="AZ916" s="204" t="str">
        <f>IF(COUNTIF(AY:AY,AY916)=1,AY916,IF(AND(COUNTIF(AY:AY,AY916)&gt;1,COUNTIF(AZ$2:AZ915,AY916)&gt;=1),"",AY916))</f>
        <v/>
      </c>
      <c r="BA916" s="204" t="str">
        <v>COFALAC</v>
      </c>
      <c r="BB916" s="204">
        <f>IF(BA916="","",MAX(BB$2:BB915)+1)</f>
        <v>126</v>
      </c>
      <c r="BC916" s="204"/>
      <c r="BD916" s="204"/>
      <c r="BE916" s="204"/>
      <c r="BF916" s="204"/>
      <c r="BG916" s="204"/>
      <c r="BH916" s="204"/>
      <c r="BI916" s="204"/>
      <c r="BJ916" s="204"/>
      <c r="BK916" s="204"/>
      <c r="BL916" s="204"/>
      <c r="BM916" s="204"/>
      <c r="BN916" s="204"/>
      <c r="BO916" s="204"/>
      <c r="BP916" s="204"/>
      <c r="BQ916" s="204"/>
      <c r="BR916" s="204"/>
      <c r="BS916" s="204"/>
      <c r="BT916" s="204"/>
      <c r="BU916" s="104"/>
      <c r="BV916" s="202"/>
      <c r="BX916"/>
      <c r="BY916"/>
      <c r="BZ916"/>
      <c r="CA916"/>
      <c r="CB916"/>
      <c r="CD916"/>
      <c r="CO916" s="202">
        <v>915</v>
      </c>
    </row>
    <row r="917" spans="1:93" x14ac:dyDescent="0.25">
      <c r="A917" s="203" t="s">
        <v>1880</v>
      </c>
      <c r="B917" s="204" t="s">
        <v>1891</v>
      </c>
      <c r="C917" s="204" t="s">
        <v>931</v>
      </c>
      <c r="D917" s="210" t="s">
        <v>851</v>
      </c>
      <c r="E917" s="204" t="s">
        <v>924</v>
      </c>
      <c r="F917" s="204" t="s">
        <v>117</v>
      </c>
      <c r="G917" s="204" t="s">
        <v>925</v>
      </c>
      <c r="H917" s="204" t="s">
        <v>926</v>
      </c>
      <c r="I917" s="204" t="s">
        <v>910</v>
      </c>
      <c r="J917" s="204" t="s">
        <v>1882</v>
      </c>
      <c r="K917" s="204" t="s">
        <v>855</v>
      </c>
      <c r="L917" s="204" t="s">
        <v>856</v>
      </c>
      <c r="M917" s="204" t="s">
        <v>213</v>
      </c>
      <c r="N917" s="204" t="s">
        <v>851</v>
      </c>
      <c r="O917" s="204" t="s">
        <v>992</v>
      </c>
      <c r="P917" s="204" t="s">
        <v>859</v>
      </c>
      <c r="Q917" s="204" t="s">
        <v>947</v>
      </c>
      <c r="R917" s="204">
        <v>20</v>
      </c>
      <c r="S917" s="204">
        <v>4</v>
      </c>
      <c r="T917" s="204">
        <v>0</v>
      </c>
      <c r="U917" s="204">
        <v>0</v>
      </c>
      <c r="V917" s="204">
        <v>0</v>
      </c>
      <c r="W917" s="204">
        <v>0</v>
      </c>
      <c r="X917" s="204">
        <v>0</v>
      </c>
      <c r="Y917" s="204">
        <v>0</v>
      </c>
      <c r="Z917" s="204">
        <v>20</v>
      </c>
      <c r="AA917" s="204">
        <v>4</v>
      </c>
      <c r="AB917" s="204">
        <v>20</v>
      </c>
      <c r="AC917" s="204">
        <v>4</v>
      </c>
      <c r="AD917" s="204">
        <v>20</v>
      </c>
      <c r="AE917" s="204">
        <v>5</v>
      </c>
      <c r="AF917" s="204">
        <v>20</v>
      </c>
      <c r="AG917" s="204">
        <v>4</v>
      </c>
      <c r="AH917" s="204">
        <v>0</v>
      </c>
      <c r="AI917" s="204">
        <v>0</v>
      </c>
      <c r="AJ917" s="204" t="s">
        <v>891</v>
      </c>
      <c r="AK917" s="204" t="s">
        <v>892</v>
      </c>
      <c r="AL917" s="204" t="s">
        <v>213</v>
      </c>
      <c r="AM917" s="204" t="s">
        <v>1097</v>
      </c>
      <c r="AN917" s="204" t="s">
        <v>928</v>
      </c>
      <c r="AO917" s="204" t="s">
        <v>895</v>
      </c>
      <c r="AP917" s="204" t="s">
        <v>1892</v>
      </c>
      <c r="AQ917" s="204"/>
      <c r="AR917" s="204"/>
      <c r="AS917" s="204"/>
      <c r="AT917" s="204"/>
      <c r="AU917" s="204"/>
      <c r="AV917" s="204"/>
      <c r="AW917" s="204"/>
      <c r="AX917" s="204"/>
      <c r="AY917" s="204" t="str">
        <f t="shared" si="195"/>
        <v>PNEUMOBIOTIQUE</v>
      </c>
      <c r="AZ917" s="204" t="str">
        <f>IF(COUNTIF(AY:AY,AY917)=1,AY917,IF(AND(COUNTIF(AY:AY,AY917)&gt;1,COUNTIF(AZ$2:AZ916,AY917)&gt;=1),"",AY917))</f>
        <v/>
      </c>
      <c r="BA917" s="204" t="str">
        <v>COFAMIX ACIDE OXOLINIQUE 40 VOLAILLE</v>
      </c>
      <c r="BB917" s="204">
        <f>IF(BA917="","",MAX(BB$2:BB916)+1)</f>
        <v>127</v>
      </c>
      <c r="BC917" s="204"/>
      <c r="BD917" s="204"/>
      <c r="BE917" s="204"/>
      <c r="BF917" s="204"/>
      <c r="BG917" s="204"/>
      <c r="BH917" s="204"/>
      <c r="BI917" s="204"/>
      <c r="BJ917" s="204"/>
      <c r="BK917" s="204"/>
      <c r="BL917" s="204"/>
      <c r="BM917" s="204"/>
      <c r="BN917" s="204"/>
      <c r="BO917" s="204"/>
      <c r="BP917" s="204"/>
      <c r="BQ917" s="204"/>
      <c r="BR917" s="204"/>
      <c r="BS917" s="204"/>
      <c r="BT917" s="204"/>
      <c r="BU917" s="104"/>
      <c r="BV917" s="202"/>
      <c r="BX917"/>
      <c r="BY917"/>
      <c r="BZ917"/>
      <c r="CA917"/>
      <c r="CB917"/>
      <c r="CD917"/>
      <c r="CO917" s="202">
        <v>916</v>
      </c>
    </row>
    <row r="918" spans="1:93" x14ac:dyDescent="0.25">
      <c r="A918" s="203" t="s">
        <v>4215</v>
      </c>
      <c r="B918" s="204" t="s">
        <v>4216</v>
      </c>
      <c r="C918" s="204" t="s">
        <v>880</v>
      </c>
      <c r="D918" s="210" t="s">
        <v>851</v>
      </c>
      <c r="E918" s="204" t="s">
        <v>852</v>
      </c>
      <c r="F918" s="204" t="s">
        <v>504</v>
      </c>
      <c r="G918" s="204" t="s">
        <v>853</v>
      </c>
      <c r="H918" s="204" t="s">
        <v>4217</v>
      </c>
      <c r="I918" s="204" t="s">
        <v>853</v>
      </c>
      <c r="J918" s="204" t="s">
        <v>1381</v>
      </c>
      <c r="K918" s="204" t="s">
        <v>871</v>
      </c>
      <c r="L918" s="204" t="s">
        <v>1382</v>
      </c>
      <c r="M918" s="204" t="s">
        <v>213</v>
      </c>
      <c r="N918" s="204" t="s">
        <v>851</v>
      </c>
      <c r="O918" s="204" t="s">
        <v>858</v>
      </c>
      <c r="P918" s="204" t="s">
        <v>859</v>
      </c>
      <c r="Q918" s="204" t="s">
        <v>947</v>
      </c>
      <c r="R918" s="204">
        <v>10</v>
      </c>
      <c r="S918" s="204">
        <v>5</v>
      </c>
      <c r="T918" s="204">
        <v>20</v>
      </c>
      <c r="U918" s="204">
        <v>7</v>
      </c>
      <c r="V918" s="204">
        <v>0</v>
      </c>
      <c r="W918" s="204">
        <v>0</v>
      </c>
      <c r="X918" s="204">
        <v>0</v>
      </c>
      <c r="Y918" s="204">
        <v>0</v>
      </c>
      <c r="Z918" s="204">
        <v>0</v>
      </c>
      <c r="AA918" s="204">
        <v>0</v>
      </c>
      <c r="AB918" s="204">
        <v>10</v>
      </c>
      <c r="AC918" s="204">
        <v>5</v>
      </c>
      <c r="AD918" s="204">
        <v>10</v>
      </c>
      <c r="AE918" s="204">
        <v>5</v>
      </c>
      <c r="AF918" s="204">
        <v>20</v>
      </c>
      <c r="AG918" s="204">
        <v>3</v>
      </c>
      <c r="AH918" s="204">
        <v>0</v>
      </c>
      <c r="AI918" s="204">
        <v>0</v>
      </c>
      <c r="AJ918" s="204" t="s">
        <v>1385</v>
      </c>
      <c r="AK918" s="204" t="s">
        <v>1386</v>
      </c>
      <c r="AL918" s="204" t="s">
        <v>213</v>
      </c>
      <c r="AM918" s="204" t="s">
        <v>868</v>
      </c>
      <c r="AN918" s="204" t="s">
        <v>858</v>
      </c>
      <c r="AO918" s="204" t="s">
        <v>859</v>
      </c>
      <c r="AP918" s="204" t="s">
        <v>983</v>
      </c>
      <c r="AQ918" s="204"/>
      <c r="AR918" s="204"/>
      <c r="AS918" s="204"/>
      <c r="AT918" s="204"/>
      <c r="AU918" s="204"/>
      <c r="AV918" s="204"/>
      <c r="AW918" s="204"/>
      <c r="AX918" s="204"/>
      <c r="AY918" s="204" t="str">
        <f t="shared" si="195"/>
        <v>PNEUMOSPECTIN 50/100 MG/ML SOLUTION INJECTABLE</v>
      </c>
      <c r="AZ918" s="204" t="str">
        <f>IF(COUNTIF(AY:AY,AY918)=1,AY918,IF(AND(COUNTIF(AY:AY,AY918)&gt;1,COUNTIF(AZ$2:AZ917,AY918)&gt;=1),"",AY918))</f>
        <v>PNEUMOSPECTIN 50/100 MG/ML SOLUTION INJECTABLE</v>
      </c>
      <c r="BA918" s="204" t="str">
        <v>COFAMIX ACIDE OXOLINIQUE 80 porc</v>
      </c>
      <c r="BB918" s="204">
        <f>IF(BA918="","",MAX(BB$2:BB917)+1)</f>
        <v>128</v>
      </c>
      <c r="BC918" s="204"/>
      <c r="BD918" s="204"/>
      <c r="BE918" s="204"/>
      <c r="BF918" s="204"/>
      <c r="BG918" s="204"/>
      <c r="BH918" s="204"/>
      <c r="BI918" s="204"/>
      <c r="BJ918" s="204"/>
      <c r="BK918" s="204"/>
      <c r="BL918" s="204"/>
      <c r="BM918" s="204"/>
      <c r="BN918" s="204"/>
      <c r="BO918" s="204"/>
      <c r="BP918" s="204"/>
      <c r="BQ918" s="204"/>
      <c r="BR918" s="204"/>
      <c r="BS918" s="204"/>
      <c r="BT918" s="204"/>
      <c r="BU918" s="104"/>
      <c r="BV918" s="202"/>
      <c r="BX918"/>
      <c r="BY918"/>
      <c r="BZ918"/>
      <c r="CA918"/>
      <c r="CB918"/>
      <c r="CD918"/>
      <c r="CO918" s="202">
        <v>917</v>
      </c>
    </row>
    <row r="919" spans="1:93" x14ac:dyDescent="0.25">
      <c r="A919" s="203" t="s">
        <v>4215</v>
      </c>
      <c r="B919" s="204" t="s">
        <v>4218</v>
      </c>
      <c r="C919" s="204" t="s">
        <v>884</v>
      </c>
      <c r="D919" s="210" t="s">
        <v>863</v>
      </c>
      <c r="E919" s="204" t="s">
        <v>852</v>
      </c>
      <c r="F919" s="204" t="s">
        <v>504</v>
      </c>
      <c r="G919" s="204" t="s">
        <v>853</v>
      </c>
      <c r="H919" s="204" t="s">
        <v>4217</v>
      </c>
      <c r="I919" s="204" t="s">
        <v>853</v>
      </c>
      <c r="J919" s="204" t="s">
        <v>1381</v>
      </c>
      <c r="K919" s="204" t="s">
        <v>871</v>
      </c>
      <c r="L919" s="204" t="s">
        <v>1382</v>
      </c>
      <c r="M919" s="204" t="s">
        <v>213</v>
      </c>
      <c r="N919" s="204" t="s">
        <v>851</v>
      </c>
      <c r="O919" s="204" t="s">
        <v>858</v>
      </c>
      <c r="P919" s="204" t="s">
        <v>859</v>
      </c>
      <c r="Q919" s="204" t="s">
        <v>950</v>
      </c>
      <c r="R919" s="204">
        <v>10</v>
      </c>
      <c r="S919" s="204">
        <v>5</v>
      </c>
      <c r="T919" s="204">
        <v>20</v>
      </c>
      <c r="U919" s="204">
        <v>7</v>
      </c>
      <c r="V919" s="204">
        <v>0</v>
      </c>
      <c r="W919" s="204">
        <v>0</v>
      </c>
      <c r="X919" s="204">
        <v>0</v>
      </c>
      <c r="Y919" s="204">
        <v>0</v>
      </c>
      <c r="Z919" s="204">
        <v>0</v>
      </c>
      <c r="AA919" s="204">
        <v>0</v>
      </c>
      <c r="AB919" s="204">
        <v>10</v>
      </c>
      <c r="AC919" s="204">
        <v>5</v>
      </c>
      <c r="AD919" s="204">
        <v>10</v>
      </c>
      <c r="AE919" s="204">
        <v>5</v>
      </c>
      <c r="AF919" s="204">
        <v>20</v>
      </c>
      <c r="AG919" s="204">
        <v>3</v>
      </c>
      <c r="AH919" s="204">
        <v>0</v>
      </c>
      <c r="AI919" s="204">
        <v>0</v>
      </c>
      <c r="AJ919" s="204" t="s">
        <v>1385</v>
      </c>
      <c r="AK919" s="204" t="s">
        <v>1386</v>
      </c>
      <c r="AL919" s="204" t="s">
        <v>213</v>
      </c>
      <c r="AM919" s="204" t="s">
        <v>868</v>
      </c>
      <c r="AN919" s="204" t="s">
        <v>858</v>
      </c>
      <c r="AO919" s="204" t="s">
        <v>859</v>
      </c>
      <c r="AP919" s="204" t="s">
        <v>1179</v>
      </c>
      <c r="AQ919" s="204"/>
      <c r="AR919" s="204"/>
      <c r="AS919" s="204"/>
      <c r="AT919" s="204"/>
      <c r="AU919" s="204"/>
      <c r="AV919" s="204"/>
      <c r="AW919" s="204"/>
      <c r="AX919" s="204"/>
      <c r="AY919" s="204" t="str">
        <f t="shared" si="195"/>
        <v>PNEUMOSPECTIN 50/100 MG/ML SOLUTION INJECTABLE</v>
      </c>
      <c r="AZ919" s="204" t="str">
        <f>IF(COUNTIF(AY:AY,AY919)=1,AY919,IF(AND(COUNTIF(AY:AY,AY919)&gt;1,COUNTIF(AZ$2:AZ918,AY919)&gt;=1),"",AY919))</f>
        <v/>
      </c>
      <c r="BA919" s="204" t="str">
        <v>COFAMIX AMOXICILLINE 100 PORC</v>
      </c>
      <c r="BB919" s="204">
        <f>IF(BA919="","",MAX(BB$2:BB918)+1)</f>
        <v>129</v>
      </c>
      <c r="BC919" s="204"/>
      <c r="BD919" s="204"/>
      <c r="BE919" s="204"/>
      <c r="BF919" s="204"/>
      <c r="BG919" s="204"/>
      <c r="BH919" s="204"/>
      <c r="BI919" s="204"/>
      <c r="BJ919" s="204"/>
      <c r="BK919" s="204"/>
      <c r="BL919" s="204"/>
      <c r="BM919" s="204"/>
      <c r="BN919" s="204"/>
      <c r="BO919" s="204"/>
      <c r="BP919" s="204"/>
      <c r="BQ919" s="204"/>
      <c r="BR919" s="204"/>
      <c r="BS919" s="204"/>
      <c r="BT919" s="204"/>
      <c r="BU919" s="104"/>
      <c r="BV919" s="202"/>
      <c r="BX919"/>
      <c r="BY919"/>
      <c r="BZ919"/>
      <c r="CA919"/>
      <c r="CB919"/>
      <c r="CD919"/>
      <c r="CO919" s="202">
        <v>918</v>
      </c>
    </row>
    <row r="920" spans="1:93" x14ac:dyDescent="0.25">
      <c r="A920" s="203" t="s">
        <v>3037</v>
      </c>
      <c r="B920" s="204" t="s">
        <v>3038</v>
      </c>
      <c r="C920" s="204" t="s">
        <v>989</v>
      </c>
      <c r="D920" s="210" t="s">
        <v>923</v>
      </c>
      <c r="E920" s="204" t="s">
        <v>924</v>
      </c>
      <c r="F920" s="204" t="s">
        <v>505</v>
      </c>
      <c r="G920" s="204" t="s">
        <v>925</v>
      </c>
      <c r="H920" s="204" t="s">
        <v>2035</v>
      </c>
      <c r="I920" s="204" t="s">
        <v>910</v>
      </c>
      <c r="J920" s="204" t="s">
        <v>1013</v>
      </c>
      <c r="K920" s="204" t="s">
        <v>1013</v>
      </c>
      <c r="L920" s="204" t="s">
        <v>1095</v>
      </c>
      <c r="M920" s="204" t="s">
        <v>1096</v>
      </c>
      <c r="N920" s="204" t="s">
        <v>1967</v>
      </c>
      <c r="O920" s="204" t="s">
        <v>928</v>
      </c>
      <c r="P920" s="204" t="s">
        <v>1098</v>
      </c>
      <c r="Q920" s="204" t="s">
        <v>2039</v>
      </c>
      <c r="R920" s="204">
        <v>4.88</v>
      </c>
      <c r="S920" s="204">
        <v>3</v>
      </c>
      <c r="T920" s="204">
        <v>0</v>
      </c>
      <c r="U920" s="204">
        <v>0</v>
      </c>
      <c r="V920" s="204">
        <v>0</v>
      </c>
      <c r="W920" s="204">
        <v>0</v>
      </c>
      <c r="X920" s="204">
        <v>0</v>
      </c>
      <c r="Y920" s="204">
        <v>0</v>
      </c>
      <c r="Z920" s="204">
        <v>4.88</v>
      </c>
      <c r="AA920" s="204">
        <v>3</v>
      </c>
      <c r="AB920" s="204">
        <v>0</v>
      </c>
      <c r="AC920" s="204">
        <v>0</v>
      </c>
      <c r="AD920" s="204">
        <v>4.88</v>
      </c>
      <c r="AE920" s="204">
        <v>3</v>
      </c>
      <c r="AF920" s="204">
        <v>3.66</v>
      </c>
      <c r="AG920" s="204">
        <v>3</v>
      </c>
      <c r="AH920" s="204">
        <v>0</v>
      </c>
      <c r="AI920" s="204">
        <v>0</v>
      </c>
      <c r="AJ920" s="204"/>
      <c r="AK920" s="204"/>
      <c r="AL920" s="204"/>
      <c r="AM920" s="204"/>
      <c r="AN920" s="204"/>
      <c r="AO920" s="204"/>
      <c r="AP920" s="204"/>
      <c r="AQ920" s="204"/>
      <c r="AR920" s="204"/>
      <c r="AS920" s="204"/>
      <c r="AT920" s="204"/>
      <c r="AU920" s="204"/>
      <c r="AV920" s="204"/>
      <c r="AW920" s="204"/>
      <c r="AX920" s="204"/>
      <c r="AY920" s="204" t="str">
        <f t="shared" si="195"/>
        <v>PO 11 COLISTINE 100 LAPIN - VOLAILLE - PORC - VEAU</v>
      </c>
      <c r="AZ920" s="204" t="str">
        <f>IF(COUNTIF(AY:AY,AY920)=1,AY920,IF(AND(COUNTIF(AY:AY,AY920)&gt;1,COUNTIF(AZ$2:AZ919,AY920)&gt;=1),"",AY920))</f>
        <v>PO 11 COLISTINE 100 LAPIN - VOLAILLE - PORC - VEAU</v>
      </c>
      <c r="BA920" s="204" t="str">
        <v>COFAMOX 10</v>
      </c>
      <c r="BB920" s="204">
        <f>IF(BA920="","",MAX(BB$2:BB919)+1)</f>
        <v>130</v>
      </c>
      <c r="BC920" s="204"/>
      <c r="BD920" s="204"/>
      <c r="BE920" s="204"/>
      <c r="BF920" s="204"/>
      <c r="BG920" s="204"/>
      <c r="BH920" s="204"/>
      <c r="BI920" s="204"/>
      <c r="BJ920" s="204"/>
      <c r="BK920" s="204"/>
      <c r="BL920" s="204"/>
      <c r="BM920" s="204"/>
      <c r="BN920" s="204"/>
      <c r="BO920" s="204"/>
      <c r="BP920" s="204"/>
      <c r="BQ920" s="204"/>
      <c r="BR920" s="204"/>
      <c r="BS920" s="204"/>
      <c r="BT920" s="204"/>
      <c r="BU920" s="104"/>
      <c r="BV920" s="202"/>
      <c r="BX920"/>
      <c r="BY920"/>
      <c r="BZ920"/>
      <c r="CA920"/>
      <c r="CB920"/>
      <c r="CD920"/>
      <c r="CO920" s="202">
        <v>919</v>
      </c>
    </row>
    <row r="921" spans="1:93" x14ac:dyDescent="0.25">
      <c r="A921" s="203" t="s">
        <v>3037</v>
      </c>
      <c r="B921" s="204" t="s">
        <v>3039</v>
      </c>
      <c r="C921" s="204" t="s">
        <v>1411</v>
      </c>
      <c r="D921" s="210" t="s">
        <v>1023</v>
      </c>
      <c r="E921" s="204" t="s">
        <v>924</v>
      </c>
      <c r="F921" s="204" t="s">
        <v>505</v>
      </c>
      <c r="G921" s="204" t="s">
        <v>925</v>
      </c>
      <c r="H921" s="204" t="s">
        <v>2035</v>
      </c>
      <c r="I921" s="204" t="s">
        <v>910</v>
      </c>
      <c r="J921" s="204" t="s">
        <v>1013</v>
      </c>
      <c r="K921" s="204" t="s">
        <v>1013</v>
      </c>
      <c r="L921" s="204" t="s">
        <v>1095</v>
      </c>
      <c r="M921" s="204" t="s">
        <v>1096</v>
      </c>
      <c r="N921" s="204" t="s">
        <v>1967</v>
      </c>
      <c r="O921" s="204" t="s">
        <v>928</v>
      </c>
      <c r="P921" s="204" t="s">
        <v>1098</v>
      </c>
      <c r="Q921" s="204" t="s">
        <v>2037</v>
      </c>
      <c r="R921" s="204">
        <v>4.88</v>
      </c>
      <c r="S921" s="204">
        <v>3</v>
      </c>
      <c r="T921" s="204">
        <v>0</v>
      </c>
      <c r="U921" s="204">
        <v>0</v>
      </c>
      <c r="V921" s="204">
        <v>0</v>
      </c>
      <c r="W921" s="204">
        <v>0</v>
      </c>
      <c r="X921" s="204">
        <v>0</v>
      </c>
      <c r="Y921" s="204">
        <v>0</v>
      </c>
      <c r="Z921" s="204">
        <v>4.88</v>
      </c>
      <c r="AA921" s="204">
        <v>3</v>
      </c>
      <c r="AB921" s="204">
        <v>0</v>
      </c>
      <c r="AC921" s="204">
        <v>0</v>
      </c>
      <c r="AD921" s="204">
        <v>4.88</v>
      </c>
      <c r="AE921" s="204">
        <v>3</v>
      </c>
      <c r="AF921" s="204">
        <v>3.66</v>
      </c>
      <c r="AG921" s="204">
        <v>3</v>
      </c>
      <c r="AH921" s="204">
        <v>0</v>
      </c>
      <c r="AI921" s="204">
        <v>0</v>
      </c>
      <c r="AJ921" s="204"/>
      <c r="AK921" s="204"/>
      <c r="AL921" s="204"/>
      <c r="AM921" s="204"/>
      <c r="AN921" s="204"/>
      <c r="AO921" s="204"/>
      <c r="AP921" s="204"/>
      <c r="AQ921" s="204"/>
      <c r="AR921" s="204"/>
      <c r="AS921" s="204"/>
      <c r="AT921" s="204"/>
      <c r="AU921" s="204"/>
      <c r="AV921" s="204"/>
      <c r="AW921" s="204"/>
      <c r="AX921" s="204"/>
      <c r="AY921" s="204" t="str">
        <f t="shared" si="195"/>
        <v>PO 11 COLISTINE 100 LAPIN - VOLAILLE - PORC - VEAU</v>
      </c>
      <c r="AZ921" s="204" t="str">
        <f>IF(COUNTIF(AY:AY,AY921)=1,AY921,IF(AND(COUNTIF(AY:AY,AY921)&gt;1,COUNTIF(AZ$2:AZ920,AY921)&gt;=1),"",AY921))</f>
        <v/>
      </c>
      <c r="BA921" s="204" t="str">
        <v>COFAMOX 15 L.A.</v>
      </c>
      <c r="BB921" s="204">
        <f>IF(BA921="","",MAX(BB$2:BB920)+1)</f>
        <v>131</v>
      </c>
      <c r="BC921" s="204"/>
      <c r="BD921" s="204"/>
      <c r="BE921" s="204"/>
      <c r="BF921" s="204"/>
      <c r="BG921" s="204"/>
      <c r="BH921" s="204"/>
      <c r="BI921" s="204"/>
      <c r="BJ921" s="204"/>
      <c r="BK921" s="204"/>
      <c r="BL921" s="204"/>
      <c r="BM921" s="204"/>
      <c r="BN921" s="204"/>
      <c r="BO921" s="204"/>
      <c r="BP921" s="204"/>
      <c r="BQ921" s="204"/>
      <c r="BR921" s="204"/>
      <c r="BS921" s="204"/>
      <c r="BT921" s="204"/>
      <c r="BU921" s="104"/>
      <c r="BV921" s="202"/>
      <c r="BX921"/>
      <c r="BY921"/>
      <c r="BZ921"/>
      <c r="CA921"/>
      <c r="CB921"/>
      <c r="CD921"/>
      <c r="CO921" s="202">
        <v>920</v>
      </c>
    </row>
    <row r="922" spans="1:93" x14ac:dyDescent="0.25">
      <c r="A922" s="203" t="s">
        <v>3110</v>
      </c>
      <c r="B922" s="204" t="s">
        <v>3111</v>
      </c>
      <c r="C922" s="204" t="s">
        <v>1433</v>
      </c>
      <c r="D922" s="210" t="s">
        <v>1054</v>
      </c>
      <c r="E922" s="204" t="s">
        <v>924</v>
      </c>
      <c r="F922" s="204" t="s">
        <v>506</v>
      </c>
      <c r="G922" s="204" t="s">
        <v>925</v>
      </c>
      <c r="H922" s="204" t="s">
        <v>1718</v>
      </c>
      <c r="I922" s="204" t="s">
        <v>910</v>
      </c>
      <c r="J922" s="204" t="s">
        <v>875</v>
      </c>
      <c r="K922" s="204" t="s">
        <v>875</v>
      </c>
      <c r="L922" s="204" t="s">
        <v>1092</v>
      </c>
      <c r="M922" s="204" t="s">
        <v>213</v>
      </c>
      <c r="N922" s="204" t="s">
        <v>851</v>
      </c>
      <c r="O922" s="204" t="s">
        <v>992</v>
      </c>
      <c r="P922" s="204" t="s">
        <v>859</v>
      </c>
      <c r="Q922" s="204" t="s">
        <v>1004</v>
      </c>
      <c r="R922" s="204">
        <v>20</v>
      </c>
      <c r="S922" s="204">
        <v>3</v>
      </c>
      <c r="T922" s="204">
        <v>0</v>
      </c>
      <c r="U922" s="204">
        <v>0</v>
      </c>
      <c r="V922" s="204">
        <v>0</v>
      </c>
      <c r="W922" s="204">
        <v>0</v>
      </c>
      <c r="X922" s="204">
        <v>0</v>
      </c>
      <c r="Y922" s="204">
        <v>0</v>
      </c>
      <c r="Z922" s="204">
        <v>0</v>
      </c>
      <c r="AA922" s="204">
        <v>0</v>
      </c>
      <c r="AB922" s="204">
        <v>20</v>
      </c>
      <c r="AC922" s="204">
        <v>3</v>
      </c>
      <c r="AD922" s="204">
        <v>20</v>
      </c>
      <c r="AE922" s="204">
        <v>3</v>
      </c>
      <c r="AF922" s="204">
        <v>20</v>
      </c>
      <c r="AG922" s="204">
        <v>3</v>
      </c>
      <c r="AH922" s="204">
        <v>0</v>
      </c>
      <c r="AI922" s="204">
        <v>0</v>
      </c>
      <c r="AJ922" s="204"/>
      <c r="AK922" s="204"/>
      <c r="AL922" s="204"/>
      <c r="AM922" s="204"/>
      <c r="AN922" s="204"/>
      <c r="AO922" s="204"/>
      <c r="AP922" s="204"/>
      <c r="AQ922" s="204"/>
      <c r="AR922" s="204"/>
      <c r="AS922" s="204"/>
      <c r="AT922" s="204"/>
      <c r="AU922" s="204"/>
      <c r="AV922" s="204"/>
      <c r="AW922" s="204"/>
      <c r="AX922" s="204"/>
      <c r="AY922" s="204" t="str">
        <f t="shared" si="195"/>
        <v>PO 121 AMPICILLINE 10 VOLAILLE-PORC-VEAU-AGNEAU-CHEVREAU</v>
      </c>
      <c r="AZ922" s="204" t="str">
        <f>IF(COUNTIF(AY:AY,AY922)=1,AY922,IF(AND(COUNTIF(AY:AY,AY922)&gt;1,COUNTIF(AZ$2:AZ921,AY922)&gt;=1),"",AY922))</f>
        <v>PO 121 AMPICILLINE 10 VOLAILLE-PORC-VEAU-AGNEAU-CHEVREAU</v>
      </c>
      <c r="BA922" s="204" t="str">
        <v>COFAMOX 20</v>
      </c>
      <c r="BB922" s="204">
        <f>IF(BA922="","",MAX(BB$2:BB921)+1)</f>
        <v>132</v>
      </c>
      <c r="BC922" s="204"/>
      <c r="BD922" s="204"/>
      <c r="BE922" s="204"/>
      <c r="BF922" s="204"/>
      <c r="BG922" s="204"/>
      <c r="BH922" s="204"/>
      <c r="BI922" s="204"/>
      <c r="BJ922" s="204"/>
      <c r="BK922" s="204"/>
      <c r="BL922" s="204"/>
      <c r="BM922" s="204"/>
      <c r="BN922" s="204"/>
      <c r="BO922" s="204"/>
      <c r="BP922" s="204"/>
      <c r="BQ922" s="204"/>
      <c r="BR922" s="204"/>
      <c r="BS922" s="204"/>
      <c r="BT922" s="204"/>
      <c r="BU922" s="104"/>
      <c r="BV922" s="202"/>
      <c r="BX922"/>
      <c r="BY922"/>
      <c r="BZ922"/>
      <c r="CA922"/>
      <c r="CB922"/>
      <c r="CD922"/>
      <c r="CO922" s="202">
        <v>921</v>
      </c>
    </row>
    <row r="923" spans="1:93" x14ac:dyDescent="0.25">
      <c r="A923" s="203" t="s">
        <v>3110</v>
      </c>
      <c r="B923" s="204" t="s">
        <v>3112</v>
      </c>
      <c r="C923" s="204" t="s">
        <v>989</v>
      </c>
      <c r="D923" s="210" t="s">
        <v>923</v>
      </c>
      <c r="E923" s="204" t="s">
        <v>924</v>
      </c>
      <c r="F923" s="204" t="s">
        <v>506</v>
      </c>
      <c r="G923" s="204" t="s">
        <v>925</v>
      </c>
      <c r="H923" s="204" t="s">
        <v>1718</v>
      </c>
      <c r="I923" s="204" t="s">
        <v>910</v>
      </c>
      <c r="J923" s="204" t="s">
        <v>875</v>
      </c>
      <c r="K923" s="204" t="s">
        <v>875</v>
      </c>
      <c r="L923" s="204" t="s">
        <v>1092</v>
      </c>
      <c r="M923" s="204" t="s">
        <v>213</v>
      </c>
      <c r="N923" s="204" t="s">
        <v>851</v>
      </c>
      <c r="O923" s="204" t="s">
        <v>992</v>
      </c>
      <c r="P923" s="204" t="s">
        <v>859</v>
      </c>
      <c r="Q923" s="204" t="s">
        <v>851</v>
      </c>
      <c r="R923" s="204">
        <v>20</v>
      </c>
      <c r="S923" s="204">
        <v>3</v>
      </c>
      <c r="T923" s="204">
        <v>0</v>
      </c>
      <c r="U923" s="204">
        <v>0</v>
      </c>
      <c r="V923" s="204">
        <v>0</v>
      </c>
      <c r="W923" s="204">
        <v>0</v>
      </c>
      <c r="X923" s="204">
        <v>0</v>
      </c>
      <c r="Y923" s="204">
        <v>0</v>
      </c>
      <c r="Z923" s="204">
        <v>0</v>
      </c>
      <c r="AA923" s="204">
        <v>0</v>
      </c>
      <c r="AB923" s="204">
        <v>20</v>
      </c>
      <c r="AC923" s="204">
        <v>3</v>
      </c>
      <c r="AD923" s="204">
        <v>20</v>
      </c>
      <c r="AE923" s="204">
        <v>3</v>
      </c>
      <c r="AF923" s="204">
        <v>20</v>
      </c>
      <c r="AG923" s="204">
        <v>3</v>
      </c>
      <c r="AH923" s="204">
        <v>0</v>
      </c>
      <c r="AI923" s="204">
        <v>0</v>
      </c>
      <c r="AJ923" s="204"/>
      <c r="AK923" s="204"/>
      <c r="AL923" s="204"/>
      <c r="AM923" s="204"/>
      <c r="AN923" s="204"/>
      <c r="AO923" s="204"/>
      <c r="AP923" s="204"/>
      <c r="AQ923" s="204"/>
      <c r="AR923" s="204"/>
      <c r="AS923" s="204"/>
      <c r="AT923" s="204"/>
      <c r="AU923" s="204"/>
      <c r="AV923" s="204"/>
      <c r="AW923" s="204"/>
      <c r="AX923" s="204"/>
      <c r="AY923" s="204" t="str">
        <f t="shared" si="195"/>
        <v>PO 121 AMPICILLINE 10 VOLAILLE-PORC-VEAU-AGNEAU-CHEVREAU</v>
      </c>
      <c r="AZ923" s="204" t="str">
        <f>IF(COUNTIF(AY:AY,AY923)=1,AY923,IF(AND(COUNTIF(AY:AY,AY923)&gt;1,COUNTIF(AZ$2:AZ922,AY923)&gt;=1),"",AY923))</f>
        <v/>
      </c>
      <c r="BA923" s="204" t="str">
        <v>COFAMOX 50</v>
      </c>
      <c r="BB923" s="204">
        <f>IF(BA923="","",MAX(BB$2:BB922)+1)</f>
        <v>133</v>
      </c>
      <c r="BC923" s="204"/>
      <c r="BD923" s="204"/>
      <c r="BE923" s="204"/>
      <c r="BF923" s="204"/>
      <c r="BG923" s="204"/>
      <c r="BH923" s="204"/>
      <c r="BI923" s="204"/>
      <c r="BJ923" s="204"/>
      <c r="BK923" s="204"/>
      <c r="BL923" s="204"/>
      <c r="BM923" s="204"/>
      <c r="BN923" s="204"/>
      <c r="BO923" s="204"/>
      <c r="BP923" s="204"/>
      <c r="BQ923" s="204"/>
      <c r="BR923" s="204"/>
      <c r="BS923" s="204"/>
      <c r="BT923" s="204"/>
      <c r="BU923" s="104"/>
      <c r="BV923" s="202"/>
      <c r="BX923"/>
      <c r="BY923"/>
      <c r="BZ923"/>
      <c r="CA923"/>
      <c r="CB923"/>
      <c r="CD923"/>
      <c r="CO923" s="202">
        <v>922</v>
      </c>
    </row>
    <row r="924" spans="1:93" x14ac:dyDescent="0.25">
      <c r="A924" s="203" t="s">
        <v>3509</v>
      </c>
      <c r="B924" s="204" t="s">
        <v>3510</v>
      </c>
      <c r="C924" s="204" t="s">
        <v>3511</v>
      </c>
      <c r="D924" s="210" t="s">
        <v>3512</v>
      </c>
      <c r="E924" s="204" t="s">
        <v>852</v>
      </c>
      <c r="F924" s="204" t="s">
        <v>3513</v>
      </c>
      <c r="G924" s="204" t="s">
        <v>1063</v>
      </c>
      <c r="H924" s="204" t="s">
        <v>955</v>
      </c>
      <c r="I924" s="204" t="s">
        <v>976</v>
      </c>
      <c r="J924" s="204" t="s">
        <v>2559</v>
      </c>
      <c r="K924" s="204" t="s">
        <v>2559</v>
      </c>
      <c r="L924" s="204" t="s">
        <v>3514</v>
      </c>
      <c r="M924" s="204" t="s">
        <v>213</v>
      </c>
      <c r="N924" s="204" t="s">
        <v>3405</v>
      </c>
      <c r="O924" s="204" t="s">
        <v>858</v>
      </c>
      <c r="P924" s="204" t="s">
        <v>859</v>
      </c>
      <c r="Q924" s="204" t="s">
        <v>2923</v>
      </c>
      <c r="R924" s="204">
        <v>0</v>
      </c>
      <c r="S924" s="204">
        <v>0</v>
      </c>
      <c r="T924" s="204">
        <v>0</v>
      </c>
      <c r="U924" s="204">
        <v>0</v>
      </c>
      <c r="V924" s="204">
        <v>0</v>
      </c>
      <c r="W924" s="204">
        <v>0</v>
      </c>
      <c r="X924" s="204">
        <v>0</v>
      </c>
      <c r="Y924" s="204">
        <v>0</v>
      </c>
      <c r="Z924" s="204">
        <v>0</v>
      </c>
      <c r="AA924" s="204">
        <v>0</v>
      </c>
      <c r="AB924" s="204">
        <v>0</v>
      </c>
      <c r="AC924" s="204">
        <v>0</v>
      </c>
      <c r="AD924" s="204">
        <v>0</v>
      </c>
      <c r="AE924" s="204">
        <v>0</v>
      </c>
      <c r="AF924" s="204">
        <v>0</v>
      </c>
      <c r="AG924" s="204">
        <v>0</v>
      </c>
      <c r="AH924" s="204">
        <v>0</v>
      </c>
      <c r="AI924" s="204">
        <v>0</v>
      </c>
      <c r="AJ924" s="204"/>
      <c r="AK924" s="204"/>
      <c r="AL924" s="204"/>
      <c r="AM924" s="204"/>
      <c r="AN924" s="204"/>
      <c r="AO924" s="204"/>
      <c r="AP924" s="204"/>
      <c r="AQ924" s="204"/>
      <c r="AR924" s="204"/>
      <c r="AS924" s="204"/>
      <c r="AT924" s="204"/>
      <c r="AU924" s="204"/>
      <c r="AV924" s="204"/>
      <c r="AW924" s="204"/>
      <c r="AX924" s="204"/>
      <c r="AY924" s="204" t="str">
        <f t="shared" si="195"/>
        <v/>
      </c>
      <c r="AZ924" s="204" t="str">
        <f>IF(COUNTIF(AY:AY,AY924)=1,AY924,IF(AND(COUNTIF(AY:AY,AY924)&gt;1,COUNTIF(AZ$2:AZ923,AY924)&gt;=1),"",AY924))</f>
        <v/>
      </c>
      <c r="BA924" s="204" t="str">
        <v>COFOXYL PO</v>
      </c>
      <c r="BB924" s="204">
        <f>IF(BA924="","",MAX(BB$2:BB923)+1)</f>
        <v>134</v>
      </c>
      <c r="BC924" s="204"/>
      <c r="BD924" s="204"/>
      <c r="BE924" s="204"/>
      <c r="BF924" s="204"/>
      <c r="BG924" s="204"/>
      <c r="BH924" s="204"/>
      <c r="BI924" s="204"/>
      <c r="BJ924" s="204"/>
      <c r="BK924" s="204"/>
      <c r="BL924" s="204"/>
      <c r="BM924" s="204"/>
      <c r="BN924" s="204"/>
      <c r="BO924" s="204"/>
      <c r="BP924" s="204"/>
      <c r="BQ924" s="204"/>
      <c r="BR924" s="204"/>
      <c r="BS924" s="204"/>
      <c r="BT924" s="204"/>
      <c r="BU924" s="104"/>
      <c r="BV924" s="202"/>
      <c r="BX924"/>
      <c r="BY924"/>
      <c r="BZ924"/>
      <c r="CA924"/>
      <c r="CB924"/>
      <c r="CD924"/>
      <c r="CO924" s="202">
        <v>923</v>
      </c>
    </row>
    <row r="925" spans="1:93" x14ac:dyDescent="0.25">
      <c r="A925" s="203" t="s">
        <v>3509</v>
      </c>
      <c r="B925" s="204" t="s">
        <v>3515</v>
      </c>
      <c r="C925" s="204" t="s">
        <v>3516</v>
      </c>
      <c r="D925" s="210" t="s">
        <v>1949</v>
      </c>
      <c r="E925" s="204" t="s">
        <v>852</v>
      </c>
      <c r="F925" s="204" t="s">
        <v>3513</v>
      </c>
      <c r="G925" s="204" t="s">
        <v>1063</v>
      </c>
      <c r="H925" s="204" t="s">
        <v>955</v>
      </c>
      <c r="I925" s="204" t="s">
        <v>976</v>
      </c>
      <c r="J925" s="204" t="s">
        <v>2559</v>
      </c>
      <c r="K925" s="204" t="s">
        <v>2559</v>
      </c>
      <c r="L925" s="204" t="s">
        <v>3514</v>
      </c>
      <c r="M925" s="204" t="s">
        <v>213</v>
      </c>
      <c r="N925" s="204" t="s">
        <v>3405</v>
      </c>
      <c r="O925" s="204" t="s">
        <v>858</v>
      </c>
      <c r="P925" s="204" t="s">
        <v>859</v>
      </c>
      <c r="Q925" s="204" t="s">
        <v>3517</v>
      </c>
      <c r="R925" s="204">
        <v>0</v>
      </c>
      <c r="S925" s="204">
        <v>0</v>
      </c>
      <c r="T925" s="204">
        <v>0</v>
      </c>
      <c r="U925" s="204">
        <v>0</v>
      </c>
      <c r="V925" s="204">
        <v>0</v>
      </c>
      <c r="W925" s="204">
        <v>0</v>
      </c>
      <c r="X925" s="204">
        <v>0</v>
      </c>
      <c r="Y925" s="204">
        <v>0</v>
      </c>
      <c r="Z925" s="204">
        <v>0</v>
      </c>
      <c r="AA925" s="204">
        <v>0</v>
      </c>
      <c r="AB925" s="204">
        <v>0</v>
      </c>
      <c r="AC925" s="204">
        <v>0</v>
      </c>
      <c r="AD925" s="204">
        <v>0</v>
      </c>
      <c r="AE925" s="204">
        <v>0</v>
      </c>
      <c r="AF925" s="204">
        <v>0</v>
      </c>
      <c r="AG925" s="204">
        <v>0</v>
      </c>
      <c r="AH925" s="204">
        <v>0</v>
      </c>
      <c r="AI925" s="204">
        <v>0</v>
      </c>
      <c r="AJ925" s="204"/>
      <c r="AK925" s="204"/>
      <c r="AL925" s="204"/>
      <c r="AM925" s="204"/>
      <c r="AN925" s="204"/>
      <c r="AO925" s="204"/>
      <c r="AP925" s="204"/>
      <c r="AQ925" s="204"/>
      <c r="AR925" s="204"/>
      <c r="AS925" s="204"/>
      <c r="AT925" s="204"/>
      <c r="AU925" s="204"/>
      <c r="AV925" s="204"/>
      <c r="AW925" s="204"/>
      <c r="AX925" s="204"/>
      <c r="AY925" s="204" t="str">
        <f t="shared" si="195"/>
        <v/>
      </c>
      <c r="AZ925" s="204" t="str">
        <f>IF(COUNTIF(AY:AY,AY925)=1,AY925,IF(AND(COUNTIF(AY:AY,AY925)&gt;1,COUNTIF(AZ$2:AZ924,AY925)&gt;=1),"",AY925))</f>
        <v/>
      </c>
      <c r="BA925" s="204" t="str">
        <v>COLAMPI I</v>
      </c>
      <c r="BB925" s="204">
        <f>IF(BA925="","",MAX(BB$2:BB924)+1)</f>
        <v>135</v>
      </c>
      <c r="BC925" s="204"/>
      <c r="BD925" s="204"/>
      <c r="BE925" s="204"/>
      <c r="BF925" s="204"/>
      <c r="BG925" s="204"/>
      <c r="BH925" s="204"/>
      <c r="BI925" s="204"/>
      <c r="BJ925" s="204"/>
      <c r="BK925" s="204"/>
      <c r="BL925" s="204"/>
      <c r="BM925" s="204"/>
      <c r="BN925" s="204"/>
      <c r="BO925" s="204"/>
      <c r="BP925" s="204"/>
      <c r="BQ925" s="204"/>
      <c r="BR925" s="204"/>
      <c r="BS925" s="204"/>
      <c r="BT925" s="204"/>
      <c r="BU925" s="104"/>
      <c r="BV925" s="202"/>
      <c r="BX925"/>
      <c r="BY925"/>
      <c r="BZ925"/>
      <c r="CA925"/>
      <c r="CB925"/>
      <c r="CD925"/>
      <c r="CO925" s="202">
        <v>924</v>
      </c>
    </row>
    <row r="926" spans="1:93" x14ac:dyDescent="0.25">
      <c r="A926" s="203" t="s">
        <v>2137</v>
      </c>
      <c r="B926" s="204" t="s">
        <v>2138</v>
      </c>
      <c r="C926" s="204" t="s">
        <v>1605</v>
      </c>
      <c r="D926" s="210" t="s">
        <v>868</v>
      </c>
      <c r="E926" s="204" t="s">
        <v>852</v>
      </c>
      <c r="F926" s="204" t="s">
        <v>118</v>
      </c>
      <c r="G926" s="204" t="s">
        <v>853</v>
      </c>
      <c r="H926" s="204" t="s">
        <v>2139</v>
      </c>
      <c r="I926" s="204" t="s">
        <v>853</v>
      </c>
      <c r="J926" s="204" t="s">
        <v>1091</v>
      </c>
      <c r="K926" s="204" t="s">
        <v>875</v>
      </c>
      <c r="L926" s="204" t="s">
        <v>1162</v>
      </c>
      <c r="M926" s="204" t="s">
        <v>213</v>
      </c>
      <c r="N926" s="204" t="s">
        <v>851</v>
      </c>
      <c r="O926" s="204" t="s">
        <v>858</v>
      </c>
      <c r="P926" s="204" t="s">
        <v>859</v>
      </c>
      <c r="Q926" s="204" t="s">
        <v>983</v>
      </c>
      <c r="R926" s="204">
        <v>10</v>
      </c>
      <c r="S926" s="204">
        <v>5</v>
      </c>
      <c r="T926" s="204">
        <v>10</v>
      </c>
      <c r="U926" s="204">
        <v>5</v>
      </c>
      <c r="V926" s="204">
        <v>0</v>
      </c>
      <c r="W926" s="204">
        <v>0</v>
      </c>
      <c r="X926" s="204">
        <v>0</v>
      </c>
      <c r="Y926" s="204">
        <v>0</v>
      </c>
      <c r="Z926" s="204">
        <v>0</v>
      </c>
      <c r="AA926" s="204">
        <v>0</v>
      </c>
      <c r="AB926" s="204">
        <v>0</v>
      </c>
      <c r="AC926" s="204">
        <v>0</v>
      </c>
      <c r="AD926" s="204">
        <v>10</v>
      </c>
      <c r="AE926" s="204">
        <v>5</v>
      </c>
      <c r="AF926" s="204">
        <v>0</v>
      </c>
      <c r="AG926" s="204">
        <v>0</v>
      </c>
      <c r="AH926" s="204">
        <v>0</v>
      </c>
      <c r="AI926" s="204">
        <v>0</v>
      </c>
      <c r="AJ926" s="204" t="s">
        <v>1013</v>
      </c>
      <c r="AK926" s="204" t="s">
        <v>1095</v>
      </c>
      <c r="AL926" s="204" t="s">
        <v>1096</v>
      </c>
      <c r="AM926" s="204" t="s">
        <v>1097</v>
      </c>
      <c r="AN926" s="204" t="s">
        <v>894</v>
      </c>
      <c r="AO926" s="204" t="s">
        <v>1098</v>
      </c>
      <c r="AP926" s="204" t="s">
        <v>1696</v>
      </c>
      <c r="AQ926" s="204"/>
      <c r="AR926" s="204"/>
      <c r="AS926" s="204"/>
      <c r="AT926" s="204"/>
      <c r="AU926" s="204"/>
      <c r="AV926" s="204"/>
      <c r="AW926" s="204"/>
      <c r="AX926" s="204"/>
      <c r="AY926" s="204" t="str">
        <f t="shared" si="195"/>
        <v>POTENCIL</v>
      </c>
      <c r="AZ926" s="204" t="str">
        <f>IF(COUNTIF(AY:AY,AY926)=1,AY926,IF(AND(COUNTIF(AY:AY,AY926)&gt;1,COUNTIF(AZ$2:AZ925,AY926)&gt;=1),"",AY926))</f>
        <v>POTENCIL</v>
      </c>
      <c r="BA926" s="204" t="str">
        <v>COLDOSTIN 4 800 000 IU/G POUDRE POUR ADMINISTRATION DANS L'EAU OU LE LAIT</v>
      </c>
      <c r="BB926" s="204">
        <f>IF(BA926="","",MAX(BB$2:BB925)+1)</f>
        <v>136</v>
      </c>
      <c r="BC926" s="204"/>
      <c r="BD926" s="204"/>
      <c r="BE926" s="204"/>
      <c r="BF926" s="204"/>
      <c r="BG926" s="204"/>
      <c r="BH926" s="204"/>
      <c r="BI926" s="204"/>
      <c r="BJ926" s="204"/>
      <c r="BK926" s="204"/>
      <c r="BL926" s="204"/>
      <c r="BM926" s="204"/>
      <c r="BN926" s="204"/>
      <c r="BO926" s="204"/>
      <c r="BP926" s="204"/>
      <c r="BQ926" s="204"/>
      <c r="BR926" s="204"/>
      <c r="BS926" s="204"/>
      <c r="BT926" s="204"/>
      <c r="BU926" s="104"/>
      <c r="BV926" s="202"/>
      <c r="BX926"/>
      <c r="BY926"/>
      <c r="BZ926"/>
      <c r="CA926"/>
      <c r="CB926"/>
      <c r="CD926"/>
      <c r="CO926" s="202">
        <v>925</v>
      </c>
    </row>
    <row r="927" spans="1:93" x14ac:dyDescent="0.25">
      <c r="A927" s="203" t="s">
        <v>2137</v>
      </c>
      <c r="B927" s="204" t="s">
        <v>2140</v>
      </c>
      <c r="C927" s="204" t="s">
        <v>1042</v>
      </c>
      <c r="D927" s="210" t="s">
        <v>851</v>
      </c>
      <c r="E927" s="204" t="s">
        <v>852</v>
      </c>
      <c r="F927" s="204" t="s">
        <v>118</v>
      </c>
      <c r="G927" s="204" t="s">
        <v>853</v>
      </c>
      <c r="H927" s="204" t="s">
        <v>2139</v>
      </c>
      <c r="I927" s="204" t="s">
        <v>853</v>
      </c>
      <c r="J927" s="204" t="s">
        <v>1091</v>
      </c>
      <c r="K927" s="204" t="s">
        <v>875</v>
      </c>
      <c r="L927" s="204" t="s">
        <v>1162</v>
      </c>
      <c r="M927" s="204" t="s">
        <v>213</v>
      </c>
      <c r="N927" s="204" t="s">
        <v>851</v>
      </c>
      <c r="O927" s="204" t="s">
        <v>858</v>
      </c>
      <c r="P927" s="204" t="s">
        <v>859</v>
      </c>
      <c r="Q927" s="204" t="s">
        <v>947</v>
      </c>
      <c r="R927" s="204">
        <v>10</v>
      </c>
      <c r="S927" s="204">
        <v>5</v>
      </c>
      <c r="T927" s="204">
        <v>10</v>
      </c>
      <c r="U927" s="204">
        <v>5</v>
      </c>
      <c r="V927" s="204">
        <v>0</v>
      </c>
      <c r="W927" s="204">
        <v>0</v>
      </c>
      <c r="X927" s="204">
        <v>0</v>
      </c>
      <c r="Y927" s="204">
        <v>0</v>
      </c>
      <c r="Z927" s="204">
        <v>0</v>
      </c>
      <c r="AA927" s="204">
        <v>0</v>
      </c>
      <c r="AB927" s="204">
        <v>0</v>
      </c>
      <c r="AC927" s="204">
        <v>0</v>
      </c>
      <c r="AD927" s="204">
        <v>10</v>
      </c>
      <c r="AE927" s="204">
        <v>5</v>
      </c>
      <c r="AF927" s="204">
        <v>0</v>
      </c>
      <c r="AG927" s="204">
        <v>0</v>
      </c>
      <c r="AH927" s="204">
        <v>0</v>
      </c>
      <c r="AI927" s="204">
        <v>0</v>
      </c>
      <c r="AJ927" s="204" t="s">
        <v>1013</v>
      </c>
      <c r="AK927" s="204" t="s">
        <v>1095</v>
      </c>
      <c r="AL927" s="204" t="s">
        <v>1096</v>
      </c>
      <c r="AM927" s="204" t="s">
        <v>1097</v>
      </c>
      <c r="AN927" s="204" t="s">
        <v>894</v>
      </c>
      <c r="AO927" s="204" t="s">
        <v>1098</v>
      </c>
      <c r="AP927" s="204" t="s">
        <v>1099</v>
      </c>
      <c r="AQ927" s="204"/>
      <c r="AR927" s="204"/>
      <c r="AS927" s="204"/>
      <c r="AT927" s="204"/>
      <c r="AU927" s="204"/>
      <c r="AV927" s="204"/>
      <c r="AW927" s="204"/>
      <c r="AX927" s="204"/>
      <c r="AY927" s="204" t="str">
        <f t="shared" si="195"/>
        <v>POTENCIL</v>
      </c>
      <c r="AZ927" s="204" t="str">
        <f>IF(COUNTIF(AY:AY,AY927)=1,AY927,IF(AND(COUNTIF(AY:AY,AY927)&gt;1,COUNTIF(AZ$2:AZ926,AY927)&gt;=1),"",AY927))</f>
        <v/>
      </c>
      <c r="BA927" s="204" t="str">
        <v>COLFEN 300 MG/ML SOLUTION INJECTABLE POUR BOVINS ET PORCINS</v>
      </c>
      <c r="BB927" s="204">
        <f>IF(BA927="","",MAX(BB$2:BB926)+1)</f>
        <v>137</v>
      </c>
      <c r="BC927" s="204"/>
      <c r="BD927" s="204"/>
      <c r="BE927" s="204"/>
      <c r="BF927" s="204"/>
      <c r="BG927" s="204"/>
      <c r="BH927" s="204"/>
      <c r="BI927" s="204"/>
      <c r="BJ927" s="204"/>
      <c r="BK927" s="204"/>
      <c r="BL927" s="204"/>
      <c r="BM927" s="204"/>
      <c r="BN927" s="204"/>
      <c r="BO927" s="204"/>
      <c r="BP927" s="204"/>
      <c r="BQ927" s="204"/>
      <c r="BR927" s="204"/>
      <c r="BS927" s="204"/>
      <c r="BT927" s="204"/>
      <c r="BU927" s="104"/>
      <c r="BV927" s="202"/>
      <c r="BX927"/>
      <c r="BY927"/>
      <c r="BZ927"/>
      <c r="CA927"/>
      <c r="CB927"/>
      <c r="CD927"/>
      <c r="CO927" s="202">
        <v>926</v>
      </c>
    </row>
    <row r="928" spans="1:93" x14ac:dyDescent="0.25">
      <c r="A928" s="203" t="s">
        <v>2137</v>
      </c>
      <c r="B928" s="204" t="s">
        <v>2141</v>
      </c>
      <c r="C928" s="204" t="s">
        <v>1048</v>
      </c>
      <c r="D928" s="210" t="s">
        <v>863</v>
      </c>
      <c r="E928" s="204" t="s">
        <v>852</v>
      </c>
      <c r="F928" s="204" t="s">
        <v>118</v>
      </c>
      <c r="G928" s="204" t="s">
        <v>853</v>
      </c>
      <c r="H928" s="204" t="s">
        <v>2139</v>
      </c>
      <c r="I928" s="204" t="s">
        <v>853</v>
      </c>
      <c r="J928" s="204" t="s">
        <v>1091</v>
      </c>
      <c r="K928" s="204" t="s">
        <v>875</v>
      </c>
      <c r="L928" s="204" t="s">
        <v>1162</v>
      </c>
      <c r="M928" s="204" t="s">
        <v>213</v>
      </c>
      <c r="N928" s="204" t="s">
        <v>851</v>
      </c>
      <c r="O928" s="204" t="s">
        <v>858</v>
      </c>
      <c r="P928" s="204" t="s">
        <v>859</v>
      </c>
      <c r="Q928" s="204" t="s">
        <v>950</v>
      </c>
      <c r="R928" s="204">
        <v>10</v>
      </c>
      <c r="S928" s="204">
        <v>5</v>
      </c>
      <c r="T928" s="204">
        <v>10</v>
      </c>
      <c r="U928" s="204">
        <v>5</v>
      </c>
      <c r="V928" s="204">
        <v>0</v>
      </c>
      <c r="W928" s="204">
        <v>0</v>
      </c>
      <c r="X928" s="204">
        <v>0</v>
      </c>
      <c r="Y928" s="204">
        <v>0</v>
      </c>
      <c r="Z928" s="204">
        <v>0</v>
      </c>
      <c r="AA928" s="204">
        <v>0</v>
      </c>
      <c r="AB928" s="204">
        <v>0</v>
      </c>
      <c r="AC928" s="204">
        <v>0</v>
      </c>
      <c r="AD928" s="204">
        <v>10</v>
      </c>
      <c r="AE928" s="204">
        <v>5</v>
      </c>
      <c r="AF928" s="204">
        <v>0</v>
      </c>
      <c r="AG928" s="204">
        <v>0</v>
      </c>
      <c r="AH928" s="204">
        <v>0</v>
      </c>
      <c r="AI928" s="204">
        <v>0</v>
      </c>
      <c r="AJ928" s="204" t="s">
        <v>1013</v>
      </c>
      <c r="AK928" s="204" t="s">
        <v>1095</v>
      </c>
      <c r="AL928" s="204" t="s">
        <v>1096</v>
      </c>
      <c r="AM928" s="204" t="s">
        <v>1097</v>
      </c>
      <c r="AN928" s="204" t="s">
        <v>894</v>
      </c>
      <c r="AO928" s="204" t="s">
        <v>1098</v>
      </c>
      <c r="AP928" s="204" t="s">
        <v>1102</v>
      </c>
      <c r="AQ928" s="204"/>
      <c r="AR928" s="204"/>
      <c r="AS928" s="204"/>
      <c r="AT928" s="204"/>
      <c r="AU928" s="204"/>
      <c r="AV928" s="204"/>
      <c r="AW928" s="204"/>
      <c r="AX928" s="204"/>
      <c r="AY928" s="204" t="str">
        <f t="shared" si="195"/>
        <v>POTENCIL</v>
      </c>
      <c r="AZ928" s="204" t="str">
        <f>IF(COUNTIF(AY:AY,AY928)=1,AY928,IF(AND(COUNTIF(AY:AY,AY928)&gt;1,COUNTIF(AZ$2:AZ927,AY928)&gt;=1),"",AY928))</f>
        <v/>
      </c>
      <c r="BA928" s="204" t="str">
        <v>COLFIVE 5 000 000 UI/ML CONCENTRE POUR SOLUTION BUVABLE POUR VEAUX PORCINS AGNEAUX POULETS ET DINDES</v>
      </c>
      <c r="BB928" s="204">
        <f>IF(BA928="","",MAX(BB$2:BB927)+1)</f>
        <v>138</v>
      </c>
      <c r="BC928" s="204"/>
      <c r="BD928" s="204"/>
      <c r="BE928" s="204"/>
      <c r="BF928" s="204"/>
      <c r="BG928" s="204"/>
      <c r="BH928" s="204"/>
      <c r="BI928" s="204"/>
      <c r="BJ928" s="204"/>
      <c r="BK928" s="204"/>
      <c r="BL928" s="204"/>
      <c r="BM928" s="204"/>
      <c r="BN928" s="204"/>
      <c r="BO928" s="204"/>
      <c r="BP928" s="204"/>
      <c r="BQ928" s="204"/>
      <c r="BR928" s="204"/>
      <c r="BS928" s="204"/>
      <c r="BT928" s="204"/>
      <c r="BU928" s="104"/>
      <c r="BV928" s="202"/>
      <c r="BX928"/>
      <c r="BY928"/>
      <c r="BZ928"/>
      <c r="CA928"/>
      <c r="CB928"/>
      <c r="CD928"/>
      <c r="CO928" s="202">
        <v>927</v>
      </c>
    </row>
    <row r="929" spans="1:93" x14ac:dyDescent="0.25">
      <c r="A929" s="203" t="s">
        <v>1577</v>
      </c>
      <c r="B929" s="204" t="s">
        <v>1578</v>
      </c>
      <c r="C929" s="204" t="s">
        <v>1579</v>
      </c>
      <c r="D929" s="210" t="s">
        <v>873</v>
      </c>
      <c r="E929" s="204" t="s">
        <v>852</v>
      </c>
      <c r="F929" s="204" t="s">
        <v>1580</v>
      </c>
      <c r="G929" s="204" t="s">
        <v>1084</v>
      </c>
      <c r="H929" s="204" t="s">
        <v>1581</v>
      </c>
      <c r="I929" s="204" t="s">
        <v>976</v>
      </c>
      <c r="J929" s="204" t="s">
        <v>871</v>
      </c>
      <c r="K929" s="204" t="s">
        <v>871</v>
      </c>
      <c r="L929" s="204" t="s">
        <v>872</v>
      </c>
      <c r="M929" s="204" t="s">
        <v>213</v>
      </c>
      <c r="N929" s="204" t="s">
        <v>1582</v>
      </c>
      <c r="O929" s="204" t="s">
        <v>928</v>
      </c>
      <c r="P929" s="204" t="s">
        <v>1012</v>
      </c>
      <c r="Q929" s="204" t="s">
        <v>1228</v>
      </c>
      <c r="R929" s="204">
        <v>0</v>
      </c>
      <c r="S929" s="204">
        <v>0</v>
      </c>
      <c r="T929" s="204">
        <v>0</v>
      </c>
      <c r="U929" s="204">
        <v>0</v>
      </c>
      <c r="V929" s="204">
        <v>0</v>
      </c>
      <c r="W929" s="204">
        <v>0</v>
      </c>
      <c r="X929" s="204">
        <v>0</v>
      </c>
      <c r="Y929" s="204">
        <v>0</v>
      </c>
      <c r="Z929" s="204">
        <v>0</v>
      </c>
      <c r="AA929" s="204">
        <v>0</v>
      </c>
      <c r="AB929" s="204">
        <v>0</v>
      </c>
      <c r="AC929" s="204">
        <v>0</v>
      </c>
      <c r="AD929" s="204">
        <v>0</v>
      </c>
      <c r="AE929" s="204">
        <v>0</v>
      </c>
      <c r="AF929" s="204">
        <v>0</v>
      </c>
      <c r="AG929" s="204">
        <v>0</v>
      </c>
      <c r="AH929" s="204">
        <v>0</v>
      </c>
      <c r="AI929" s="204">
        <v>0</v>
      </c>
      <c r="AJ929" s="204"/>
      <c r="AK929" s="204"/>
      <c r="AL929" s="204"/>
      <c r="AM929" s="204"/>
      <c r="AN929" s="204"/>
      <c r="AO929" s="204"/>
      <c r="AP929" s="204"/>
      <c r="AQ929" s="204"/>
      <c r="AR929" s="204"/>
      <c r="AS929" s="204"/>
      <c r="AT929" s="204"/>
      <c r="AU929" s="204"/>
      <c r="AV929" s="204"/>
      <c r="AW929" s="204"/>
      <c r="AX929" s="204"/>
      <c r="AY929" s="204" t="str">
        <f t="shared" si="195"/>
        <v>PREDNIDERM</v>
      </c>
      <c r="AZ929" s="204" t="str">
        <f>IF(COUNTIF(AY:AY,AY929)=1,AY929,IF(AND(COUNTIF(AY:AY,AY929)&gt;1,COUNTIF(AZ$2:AZ928,AY929)&gt;=1),"",AY929))</f>
        <v>PREDNIDERM</v>
      </c>
      <c r="BA929" s="204" t="str">
        <v>COLFIVE 5 000 000 UI/ML CONCENTRE POUR SUSPENSION BUVABLE POUR VEAUX PORCINS AGNEAUX POULETS ET DINDES</v>
      </c>
      <c r="BB929" s="204">
        <f>IF(BA929="","",MAX(BB$2:BB928)+1)</f>
        <v>139</v>
      </c>
      <c r="BC929" s="204"/>
      <c r="BD929" s="204"/>
      <c r="BE929" s="204"/>
      <c r="BF929" s="204"/>
      <c r="BG929" s="204"/>
      <c r="BH929" s="204"/>
      <c r="BI929" s="204"/>
      <c r="BJ929" s="204"/>
      <c r="BK929" s="204"/>
      <c r="BL929" s="204"/>
      <c r="BM929" s="204"/>
      <c r="BN929" s="204"/>
      <c r="BO929" s="204"/>
      <c r="BP929" s="204"/>
      <c r="BQ929" s="204"/>
      <c r="BR929" s="204"/>
      <c r="BS929" s="204"/>
      <c r="BT929" s="204"/>
      <c r="BU929" s="104"/>
      <c r="BV929" s="202"/>
      <c r="BX929"/>
      <c r="BY929"/>
      <c r="BZ929"/>
      <c r="CA929"/>
      <c r="CB929"/>
      <c r="CD929"/>
      <c r="CO929" s="202">
        <v>928</v>
      </c>
    </row>
    <row r="930" spans="1:93" x14ac:dyDescent="0.25">
      <c r="A930" s="203" t="s">
        <v>1577</v>
      </c>
      <c r="B930" s="204" t="s">
        <v>1583</v>
      </c>
      <c r="C930" s="204" t="s">
        <v>1584</v>
      </c>
      <c r="D930" s="210" t="s">
        <v>1154</v>
      </c>
      <c r="E930" s="204" t="s">
        <v>852</v>
      </c>
      <c r="F930" s="204" t="s">
        <v>1580</v>
      </c>
      <c r="G930" s="204" t="s">
        <v>1084</v>
      </c>
      <c r="H930" s="204" t="s">
        <v>1581</v>
      </c>
      <c r="I930" s="204" t="s">
        <v>976</v>
      </c>
      <c r="J930" s="204" t="s">
        <v>871</v>
      </c>
      <c r="K930" s="204" t="s">
        <v>871</v>
      </c>
      <c r="L930" s="204" t="s">
        <v>872</v>
      </c>
      <c r="M930" s="204" t="s">
        <v>213</v>
      </c>
      <c r="N930" s="204" t="s">
        <v>1582</v>
      </c>
      <c r="O930" s="204" t="s">
        <v>928</v>
      </c>
      <c r="P930" s="204" t="s">
        <v>1012</v>
      </c>
      <c r="Q930" s="204" t="s">
        <v>1585</v>
      </c>
      <c r="R930" s="204">
        <v>0</v>
      </c>
      <c r="S930" s="204">
        <v>0</v>
      </c>
      <c r="T930" s="204">
        <v>0</v>
      </c>
      <c r="U930" s="204">
        <v>0</v>
      </c>
      <c r="V930" s="204">
        <v>0</v>
      </c>
      <c r="W930" s="204">
        <v>0</v>
      </c>
      <c r="X930" s="204">
        <v>0</v>
      </c>
      <c r="Y930" s="204">
        <v>0</v>
      </c>
      <c r="Z930" s="204">
        <v>0</v>
      </c>
      <c r="AA930" s="204">
        <v>0</v>
      </c>
      <c r="AB930" s="204">
        <v>0</v>
      </c>
      <c r="AC930" s="204">
        <v>0</v>
      </c>
      <c r="AD930" s="204">
        <v>0</v>
      </c>
      <c r="AE930" s="204">
        <v>0</v>
      </c>
      <c r="AF930" s="204">
        <v>0</v>
      </c>
      <c r="AG930" s="204">
        <v>0</v>
      </c>
      <c r="AH930" s="204">
        <v>0</v>
      </c>
      <c r="AI930" s="204">
        <v>0</v>
      </c>
      <c r="AJ930" s="204"/>
      <c r="AK930" s="204"/>
      <c r="AL930" s="204"/>
      <c r="AM930" s="204"/>
      <c r="AN930" s="204"/>
      <c r="AO930" s="204"/>
      <c r="AP930" s="204"/>
      <c r="AQ930" s="204"/>
      <c r="AR930" s="204"/>
      <c r="AS930" s="204"/>
      <c r="AT930" s="204"/>
      <c r="AU930" s="204"/>
      <c r="AV930" s="204"/>
      <c r="AW930" s="204"/>
      <c r="AX930" s="204"/>
      <c r="AY930" s="204" t="str">
        <f t="shared" si="195"/>
        <v>PREDNIDERM</v>
      </c>
      <c r="AZ930" s="204" t="str">
        <f>IF(COUNTIF(AY:AY,AY930)=1,AY930,IF(AND(COUNTIF(AY:AY,AY930)&gt;1,COUNTIF(AZ$2:AZ929,AY930)&gt;=1),"",AY930))</f>
        <v/>
      </c>
      <c r="BA930" s="204" t="str">
        <v>COLIBOLUS</v>
      </c>
      <c r="BB930" s="204">
        <f>IF(BA930="","",MAX(BB$2:BB929)+1)</f>
        <v>140</v>
      </c>
      <c r="BC930" s="204"/>
      <c r="BD930" s="204"/>
      <c r="BE930" s="204"/>
      <c r="BF930" s="204"/>
      <c r="BG930" s="204"/>
      <c r="BH930" s="204"/>
      <c r="BI930" s="204"/>
      <c r="BJ930" s="204"/>
      <c r="BK930" s="204"/>
      <c r="BL930" s="204"/>
      <c r="BM930" s="204"/>
      <c r="BN930" s="204"/>
      <c r="BO930" s="204"/>
      <c r="BP930" s="204"/>
      <c r="BQ930" s="204"/>
      <c r="BR930" s="204"/>
      <c r="BS930" s="204"/>
      <c r="BT930" s="204"/>
      <c r="BU930" s="104"/>
      <c r="BV930" s="202"/>
      <c r="BX930"/>
      <c r="BY930"/>
      <c r="BZ930"/>
      <c r="CA930"/>
      <c r="CB930"/>
      <c r="CD930"/>
      <c r="CO930" s="202">
        <v>929</v>
      </c>
    </row>
    <row r="931" spans="1:93" x14ac:dyDescent="0.25">
      <c r="A931" s="203" t="s">
        <v>1334</v>
      </c>
      <c r="B931" s="204" t="s">
        <v>1335</v>
      </c>
      <c r="C931" s="204" t="s">
        <v>1336</v>
      </c>
      <c r="D931" s="210" t="s">
        <v>1170</v>
      </c>
      <c r="E931" s="204" t="s">
        <v>924</v>
      </c>
      <c r="F931" s="204" t="s">
        <v>767</v>
      </c>
      <c r="G931" s="204" t="s">
        <v>1171</v>
      </c>
      <c r="H931" s="204" t="s">
        <v>1193</v>
      </c>
      <c r="I931" s="204" t="s">
        <v>1173</v>
      </c>
      <c r="J931" s="204" t="s">
        <v>1142</v>
      </c>
      <c r="K931" s="204" t="s">
        <v>957</v>
      </c>
      <c r="L931" s="204" t="s">
        <v>1106</v>
      </c>
      <c r="M931" s="204" t="s">
        <v>213</v>
      </c>
      <c r="N931" s="204" t="s">
        <v>1337</v>
      </c>
      <c r="O931" s="204" t="s">
        <v>992</v>
      </c>
      <c r="P931" s="204" t="s">
        <v>859</v>
      </c>
      <c r="Q931" s="204" t="s">
        <v>1338</v>
      </c>
      <c r="R931" s="204">
        <v>30</v>
      </c>
      <c r="S931" s="204">
        <v>8</v>
      </c>
      <c r="T931" s="204">
        <v>0</v>
      </c>
      <c r="U931" s="204">
        <v>0</v>
      </c>
      <c r="V931" s="204">
        <v>0</v>
      </c>
      <c r="W931" s="204">
        <v>0</v>
      </c>
      <c r="X931" s="204">
        <v>0</v>
      </c>
      <c r="Y931" s="204">
        <v>0</v>
      </c>
      <c r="Z931" s="204">
        <v>0</v>
      </c>
      <c r="AA931" s="204">
        <v>0</v>
      </c>
      <c r="AB931" s="204">
        <v>30</v>
      </c>
      <c r="AC931" s="204">
        <v>8</v>
      </c>
      <c r="AD931" s="204">
        <v>30</v>
      </c>
      <c r="AE931" s="204">
        <v>8</v>
      </c>
      <c r="AF931" s="204">
        <v>0</v>
      </c>
      <c r="AG931" s="204">
        <v>0</v>
      </c>
      <c r="AH931" s="204">
        <v>0</v>
      </c>
      <c r="AI931" s="204">
        <v>0</v>
      </c>
      <c r="AJ931" s="204" t="s">
        <v>1013</v>
      </c>
      <c r="AK931" s="204" t="s">
        <v>1095</v>
      </c>
      <c r="AL931" s="204" t="s">
        <v>1096</v>
      </c>
      <c r="AM931" s="204" t="s">
        <v>1339</v>
      </c>
      <c r="AN931" s="204" t="s">
        <v>928</v>
      </c>
      <c r="AO931" s="204" t="s">
        <v>1098</v>
      </c>
      <c r="AP931" s="204" t="s">
        <v>1340</v>
      </c>
      <c r="AQ931" s="204"/>
      <c r="AR931" s="204"/>
      <c r="AS931" s="204"/>
      <c r="AT931" s="204"/>
      <c r="AU931" s="204"/>
      <c r="AV931" s="204"/>
      <c r="AW931" s="204"/>
      <c r="AX931" s="204"/>
      <c r="AY931" s="204" t="str">
        <f t="shared" si="195"/>
        <v>PREMELANGE MEDICAMENTEUX CS FRANVET</v>
      </c>
      <c r="AZ931" s="204" t="str">
        <f>IF(COUNTIF(AY:AY,AY931)=1,AY931,IF(AND(COUNTIF(AY:AY,AY931)&gt;1,COUNTIF(AZ$2:AZ930,AY931)&gt;=1),"",AY931))</f>
        <v>PREMELANGE MEDICAMENTEUX CS FRANVET</v>
      </c>
      <c r="BA931" s="204" t="str">
        <v>COLICILLINE</v>
      </c>
      <c r="BB931" s="204">
        <f>IF(BA931="","",MAX(BB$2:BB930)+1)</f>
        <v>141</v>
      </c>
      <c r="BC931" s="204"/>
      <c r="BD931" s="204"/>
      <c r="BE931" s="204"/>
      <c r="BF931" s="204"/>
      <c r="BG931" s="204"/>
      <c r="BH931" s="204"/>
      <c r="BI931" s="204"/>
      <c r="BJ931" s="204"/>
      <c r="BK931" s="204"/>
      <c r="BL931" s="204"/>
      <c r="BM931" s="204"/>
      <c r="BN931" s="204"/>
      <c r="BO931" s="204"/>
      <c r="BP931" s="204"/>
      <c r="BQ931" s="204"/>
      <c r="BR931" s="204"/>
      <c r="BS931" s="204"/>
      <c r="BT931" s="204"/>
      <c r="BU931" s="104"/>
      <c r="BV931" s="202"/>
      <c r="BX931"/>
      <c r="BY931"/>
      <c r="BZ931"/>
      <c r="CA931"/>
      <c r="CB931"/>
      <c r="CD931"/>
      <c r="CO931" s="202">
        <v>930</v>
      </c>
    </row>
    <row r="932" spans="1:93" x14ac:dyDescent="0.25">
      <c r="A932" s="203" t="s">
        <v>1181</v>
      </c>
      <c r="B932" s="204" t="s">
        <v>1182</v>
      </c>
      <c r="C932" s="204" t="s">
        <v>1169</v>
      </c>
      <c r="D932" s="210" t="s">
        <v>1170</v>
      </c>
      <c r="E932" s="204" t="s">
        <v>924</v>
      </c>
      <c r="F932" s="204" t="s">
        <v>507</v>
      </c>
      <c r="G932" s="204" t="s">
        <v>1171</v>
      </c>
      <c r="H932" s="204" t="s">
        <v>1183</v>
      </c>
      <c r="I932" s="204" t="s">
        <v>1173</v>
      </c>
      <c r="J932" s="204" t="s">
        <v>1174</v>
      </c>
      <c r="K932" s="204" t="s">
        <v>957</v>
      </c>
      <c r="L932" s="204" t="s">
        <v>993</v>
      </c>
      <c r="M932" s="204" t="s">
        <v>213</v>
      </c>
      <c r="N932" s="204" t="s">
        <v>1184</v>
      </c>
      <c r="O932" s="204" t="s">
        <v>992</v>
      </c>
      <c r="P932" s="204" t="s">
        <v>859</v>
      </c>
      <c r="Q932" s="204" t="s">
        <v>1185</v>
      </c>
      <c r="R932" s="204">
        <v>37.5</v>
      </c>
      <c r="S932" s="204">
        <v>8</v>
      </c>
      <c r="T932" s="204">
        <v>0</v>
      </c>
      <c r="U932" s="204">
        <v>0</v>
      </c>
      <c r="V932" s="204">
        <v>0</v>
      </c>
      <c r="W932" s="204">
        <v>0</v>
      </c>
      <c r="X932" s="204">
        <v>0</v>
      </c>
      <c r="Y932" s="204">
        <v>0</v>
      </c>
      <c r="Z932" s="204">
        <v>0</v>
      </c>
      <c r="AA932" s="204">
        <v>0</v>
      </c>
      <c r="AB932" s="204">
        <v>37.5</v>
      </c>
      <c r="AC932" s="204">
        <v>8</v>
      </c>
      <c r="AD932" s="204">
        <v>94</v>
      </c>
      <c r="AE932" s="204">
        <v>8</v>
      </c>
      <c r="AF932" s="204">
        <v>0</v>
      </c>
      <c r="AG932" s="204">
        <v>0</v>
      </c>
      <c r="AH932" s="204">
        <v>0</v>
      </c>
      <c r="AI932" s="204">
        <v>0</v>
      </c>
      <c r="AJ932" s="204" t="s">
        <v>855</v>
      </c>
      <c r="AK932" s="204" t="s">
        <v>856</v>
      </c>
      <c r="AL932" s="204" t="s">
        <v>213</v>
      </c>
      <c r="AM932" s="204" t="s">
        <v>1154</v>
      </c>
      <c r="AN932" s="204" t="s">
        <v>992</v>
      </c>
      <c r="AO932" s="204" t="s">
        <v>859</v>
      </c>
      <c r="AP932" s="204" t="s">
        <v>1186</v>
      </c>
      <c r="AQ932" s="204"/>
      <c r="AR932" s="204"/>
      <c r="AS932" s="204"/>
      <c r="AT932" s="204"/>
      <c r="AU932" s="204"/>
      <c r="AV932" s="204"/>
      <c r="AW932" s="204"/>
      <c r="AX932" s="204"/>
      <c r="AY932" s="204" t="str">
        <f t="shared" si="195"/>
        <v>PREMELANGE MEDICAMENTEUX Z 27</v>
      </c>
      <c r="AZ932" s="204" t="str">
        <f>IF(COUNTIF(AY:AY,AY932)=1,AY932,IF(AND(COUNTIF(AY:AY,AY932)&gt;1,COUNTIF(AZ$2:AZ931,AY932)&gt;=1),"",AY932))</f>
        <v>PREMELANGE MEDICAMENTEUX Z 27</v>
      </c>
      <c r="BA932" s="204" t="str">
        <v>COLICLOX POMMADE</v>
      </c>
      <c r="BB932" s="204">
        <f>IF(BA932="","",MAX(BB$2:BB931)+1)</f>
        <v>142</v>
      </c>
      <c r="BC932" s="204"/>
      <c r="BD932" s="204"/>
      <c r="BE932" s="204"/>
      <c r="BF932" s="204"/>
      <c r="BG932" s="204"/>
      <c r="BH932" s="204"/>
      <c r="BI932" s="204"/>
      <c r="BJ932" s="204"/>
      <c r="BK932" s="204"/>
      <c r="BL932" s="204"/>
      <c r="BM932" s="204"/>
      <c r="BN932" s="204"/>
      <c r="BO932" s="204"/>
      <c r="BP932" s="204"/>
      <c r="BQ932" s="204"/>
      <c r="BR932" s="204"/>
      <c r="BS932" s="204"/>
      <c r="BT932" s="204"/>
      <c r="BU932" s="104"/>
      <c r="BV932" s="202"/>
      <c r="BX932"/>
      <c r="BY932"/>
      <c r="BZ932"/>
      <c r="CA932"/>
      <c r="CB932"/>
      <c r="CD932"/>
      <c r="CO932" s="202">
        <v>931</v>
      </c>
    </row>
    <row r="933" spans="1:93" x14ac:dyDescent="0.25">
      <c r="A933" s="203" t="s">
        <v>1167</v>
      </c>
      <c r="B933" s="204" t="s">
        <v>1168</v>
      </c>
      <c r="C933" s="204" t="s">
        <v>1169</v>
      </c>
      <c r="D933" s="210" t="s">
        <v>1170</v>
      </c>
      <c r="E933" s="204" t="s">
        <v>924</v>
      </c>
      <c r="F933" s="204" t="s">
        <v>508</v>
      </c>
      <c r="G933" s="204" t="s">
        <v>1171</v>
      </c>
      <c r="H933" s="204" t="s">
        <v>1172</v>
      </c>
      <c r="I933" s="204" t="s">
        <v>1173</v>
      </c>
      <c r="J933" s="204" t="s">
        <v>1174</v>
      </c>
      <c r="K933" s="204" t="s">
        <v>957</v>
      </c>
      <c r="L933" s="204" t="s">
        <v>1106</v>
      </c>
      <c r="M933" s="204" t="s">
        <v>213</v>
      </c>
      <c r="N933" s="204" t="s">
        <v>851</v>
      </c>
      <c r="O933" s="204" t="s">
        <v>992</v>
      </c>
      <c r="P933" s="204" t="s">
        <v>859</v>
      </c>
      <c r="Q933" s="204" t="s">
        <v>1065</v>
      </c>
      <c r="R933" s="204">
        <v>0</v>
      </c>
      <c r="S933" s="204">
        <v>0</v>
      </c>
      <c r="T933" s="204">
        <v>0</v>
      </c>
      <c r="U933" s="204">
        <v>0</v>
      </c>
      <c r="V933" s="204">
        <v>0</v>
      </c>
      <c r="W933" s="204">
        <v>0</v>
      </c>
      <c r="X933" s="204">
        <v>0</v>
      </c>
      <c r="Y933" s="204">
        <v>0</v>
      </c>
      <c r="Z933" s="204">
        <v>50</v>
      </c>
      <c r="AA933" s="204">
        <v>8</v>
      </c>
      <c r="AB933" s="204">
        <v>50</v>
      </c>
      <c r="AC933" s="204">
        <v>8</v>
      </c>
      <c r="AD933" s="204">
        <v>0</v>
      </c>
      <c r="AE933" s="204">
        <v>0</v>
      </c>
      <c r="AF933" s="204">
        <v>0</v>
      </c>
      <c r="AG933" s="204">
        <v>0</v>
      </c>
      <c r="AH933" s="204">
        <v>0</v>
      </c>
      <c r="AI933" s="204">
        <v>0</v>
      </c>
      <c r="AJ933" s="204" t="s">
        <v>855</v>
      </c>
      <c r="AK933" s="204" t="s">
        <v>856</v>
      </c>
      <c r="AL933" s="204" t="s">
        <v>213</v>
      </c>
      <c r="AM933" s="204" t="s">
        <v>1031</v>
      </c>
      <c r="AN933" s="204" t="s">
        <v>992</v>
      </c>
      <c r="AO933" s="204" t="s">
        <v>859</v>
      </c>
      <c r="AP933" s="204" t="s">
        <v>923</v>
      </c>
      <c r="AQ933" s="204"/>
      <c r="AR933" s="204"/>
      <c r="AS933" s="204"/>
      <c r="AT933" s="204"/>
      <c r="AU933" s="204"/>
      <c r="AV933" s="204"/>
      <c r="AW933" s="204"/>
      <c r="AX933" s="204"/>
      <c r="AY933" s="204" t="str">
        <f t="shared" si="195"/>
        <v>PREMELANGE MEDICAMENTEUX Z 29</v>
      </c>
      <c r="AZ933" s="204" t="str">
        <f>IF(COUNTIF(AY:AY,AY933)=1,AY933,IF(AND(COUNTIF(AY:AY,AY933)&gt;1,COUNTIF(AZ$2:AZ932,AY933)&gt;=1),"",AY933))</f>
        <v>PREMELANGE MEDICAMENTEUX Z 29</v>
      </c>
      <c r="BA933" s="204" t="str">
        <v>COLIDIARYL</v>
      </c>
      <c r="BB933" s="204">
        <f>IF(BA933="","",MAX(BB$2:BB932)+1)</f>
        <v>143</v>
      </c>
      <c r="BC933" s="204"/>
      <c r="BD933" s="204"/>
      <c r="BE933" s="204"/>
      <c r="BF933" s="204"/>
      <c r="BG933" s="204"/>
      <c r="BH933" s="204"/>
      <c r="BI933" s="204"/>
      <c r="BJ933" s="204"/>
      <c r="BK933" s="204"/>
      <c r="BL933" s="204"/>
      <c r="BM933" s="204"/>
      <c r="BN933" s="204"/>
      <c r="BO933" s="204"/>
      <c r="BP933" s="204"/>
      <c r="BQ933" s="204"/>
      <c r="BR933" s="204"/>
      <c r="BS933" s="204"/>
      <c r="BT933" s="204"/>
      <c r="BU933" s="104"/>
      <c r="BV933" s="202"/>
      <c r="BX933"/>
      <c r="BY933"/>
      <c r="BZ933"/>
      <c r="CA933"/>
      <c r="CB933"/>
      <c r="CD933"/>
      <c r="CO933" s="202">
        <v>932</v>
      </c>
    </row>
    <row r="934" spans="1:93" x14ac:dyDescent="0.25">
      <c r="A934" s="203" t="s">
        <v>1175</v>
      </c>
      <c r="B934" s="204" t="s">
        <v>1176</v>
      </c>
      <c r="C934" s="204" t="s">
        <v>1169</v>
      </c>
      <c r="D934" s="210" t="s">
        <v>1170</v>
      </c>
      <c r="E934" s="204" t="s">
        <v>924</v>
      </c>
      <c r="F934" s="204" t="s">
        <v>509</v>
      </c>
      <c r="G934" s="204" t="s">
        <v>1171</v>
      </c>
      <c r="H934" s="204" t="s">
        <v>1177</v>
      </c>
      <c r="I934" s="204" t="s">
        <v>1173</v>
      </c>
      <c r="J934" s="204" t="s">
        <v>1027</v>
      </c>
      <c r="K934" s="204" t="s">
        <v>957</v>
      </c>
      <c r="L934" s="204" t="s">
        <v>1037</v>
      </c>
      <c r="M934" s="204" t="s">
        <v>213</v>
      </c>
      <c r="N934" s="204" t="s">
        <v>1049</v>
      </c>
      <c r="O934" s="204" t="s">
        <v>992</v>
      </c>
      <c r="P934" s="204" t="s">
        <v>859</v>
      </c>
      <c r="Q934" s="204" t="s">
        <v>1178</v>
      </c>
      <c r="R934" s="204">
        <v>25</v>
      </c>
      <c r="S934" s="204">
        <v>10</v>
      </c>
      <c r="T934" s="204">
        <v>0</v>
      </c>
      <c r="U934" s="204">
        <v>0</v>
      </c>
      <c r="V934" s="204">
        <v>0</v>
      </c>
      <c r="W934" s="204">
        <v>0</v>
      </c>
      <c r="X934" s="204">
        <v>0</v>
      </c>
      <c r="Y934" s="204">
        <v>0</v>
      </c>
      <c r="Z934" s="204">
        <v>25</v>
      </c>
      <c r="AA934" s="204">
        <v>10</v>
      </c>
      <c r="AB934" s="204">
        <v>25</v>
      </c>
      <c r="AC934" s="204">
        <v>10</v>
      </c>
      <c r="AD934" s="204">
        <v>25</v>
      </c>
      <c r="AE934" s="204">
        <v>8</v>
      </c>
      <c r="AF934" s="204">
        <v>50</v>
      </c>
      <c r="AG934" s="204">
        <v>8</v>
      </c>
      <c r="AH934" s="204">
        <v>0</v>
      </c>
      <c r="AI934" s="204">
        <v>0</v>
      </c>
      <c r="AJ934" s="204" t="s">
        <v>1029</v>
      </c>
      <c r="AK934" s="204" t="s">
        <v>1030</v>
      </c>
      <c r="AL934" s="204" t="s">
        <v>213</v>
      </c>
      <c r="AM934" s="204" t="s">
        <v>1179</v>
      </c>
      <c r="AN934" s="204" t="s">
        <v>992</v>
      </c>
      <c r="AO934" s="204" t="s">
        <v>859</v>
      </c>
      <c r="AP934" s="204" t="s">
        <v>1180</v>
      </c>
      <c r="AQ934" s="204"/>
      <c r="AR934" s="204"/>
      <c r="AS934" s="204"/>
      <c r="AT934" s="204"/>
      <c r="AU934" s="204"/>
      <c r="AV934" s="204"/>
      <c r="AW934" s="204"/>
      <c r="AX934" s="204"/>
      <c r="AY934" s="204" t="str">
        <f t="shared" si="195"/>
        <v>PREMELANGE MEDICAMENTEUX Z 30</v>
      </c>
      <c r="AZ934" s="204" t="str">
        <f>IF(COUNTIF(AY:AY,AY934)=1,AY934,IF(AND(COUNTIF(AY:AY,AY934)&gt;1,COUNTIF(AZ$2:AZ933,AY934)&gt;=1),"",AY934))</f>
        <v>PREMELANGE MEDICAMENTEUX Z 30</v>
      </c>
      <c r="BA934" s="204" t="str">
        <v>COLIPATE</v>
      </c>
      <c r="BB934" s="204">
        <f>IF(BA934="","",MAX(BB$2:BB933)+1)</f>
        <v>144</v>
      </c>
      <c r="BC934" s="204"/>
      <c r="BD934" s="204"/>
      <c r="BE934" s="204"/>
      <c r="BF934" s="204"/>
      <c r="BG934" s="204"/>
      <c r="BH934" s="204"/>
      <c r="BI934" s="204"/>
      <c r="BJ934" s="204"/>
      <c r="BK934" s="204"/>
      <c r="BL934" s="204"/>
      <c r="BM934" s="204"/>
      <c r="BN934" s="204"/>
      <c r="BO934" s="204"/>
      <c r="BP934" s="204"/>
      <c r="BQ934" s="204"/>
      <c r="BR934" s="204"/>
      <c r="BS934" s="204"/>
      <c r="BT934" s="204"/>
      <c r="BU934" s="104"/>
      <c r="BV934" s="202"/>
      <c r="BX934"/>
      <c r="BY934"/>
      <c r="BZ934"/>
      <c r="CA934"/>
      <c r="CB934"/>
      <c r="CD934"/>
      <c r="CO934" s="202">
        <v>933</v>
      </c>
    </row>
    <row r="935" spans="1:93" x14ac:dyDescent="0.25">
      <c r="A935" s="203" t="s">
        <v>2156</v>
      </c>
      <c r="B935" s="204" t="s">
        <v>2157</v>
      </c>
      <c r="C935" s="204" t="s">
        <v>2158</v>
      </c>
      <c r="D935" s="210" t="s">
        <v>1622</v>
      </c>
      <c r="E935" s="204" t="s">
        <v>906</v>
      </c>
      <c r="F935" s="204" t="s">
        <v>2159</v>
      </c>
      <c r="G935" s="204" t="s">
        <v>908</v>
      </c>
      <c r="H935" s="204" t="s">
        <v>909</v>
      </c>
      <c r="I935" s="204" t="s">
        <v>910</v>
      </c>
      <c r="J935" s="204" t="s">
        <v>1027</v>
      </c>
      <c r="K935" s="204" t="s">
        <v>957</v>
      </c>
      <c r="L935" s="204" t="s">
        <v>2109</v>
      </c>
      <c r="M935" s="204" t="s">
        <v>213</v>
      </c>
      <c r="N935" s="204" t="s">
        <v>851</v>
      </c>
      <c r="O935" s="204" t="s">
        <v>918</v>
      </c>
      <c r="P935" s="204" t="s">
        <v>859</v>
      </c>
      <c r="Q935" s="204" t="s">
        <v>2110</v>
      </c>
      <c r="R935" s="204">
        <v>0</v>
      </c>
      <c r="S935" s="204">
        <v>0</v>
      </c>
      <c r="T935" s="204">
        <v>25</v>
      </c>
      <c r="U935" s="204">
        <v>4</v>
      </c>
      <c r="V935" s="204">
        <v>0</v>
      </c>
      <c r="W935" s="204">
        <v>0</v>
      </c>
      <c r="X935" s="204">
        <v>0</v>
      </c>
      <c r="Y935" s="204">
        <v>0</v>
      </c>
      <c r="Z935" s="204">
        <v>0</v>
      </c>
      <c r="AA935" s="204">
        <v>0</v>
      </c>
      <c r="AB935" s="204">
        <v>0</v>
      </c>
      <c r="AC935" s="204">
        <v>0</v>
      </c>
      <c r="AD935" s="204">
        <v>0</v>
      </c>
      <c r="AE935" s="204">
        <v>0</v>
      </c>
      <c r="AF935" s="204">
        <v>0</v>
      </c>
      <c r="AG935" s="204">
        <v>0</v>
      </c>
      <c r="AH935" s="204">
        <v>0</v>
      </c>
      <c r="AI935" s="204">
        <v>0</v>
      </c>
      <c r="AJ935" s="204" t="s">
        <v>1029</v>
      </c>
      <c r="AK935" s="204" t="s">
        <v>1030</v>
      </c>
      <c r="AL935" s="204" t="s">
        <v>213</v>
      </c>
      <c r="AM935" s="204" t="s">
        <v>966</v>
      </c>
      <c r="AN935" s="204" t="s">
        <v>918</v>
      </c>
      <c r="AO935" s="204" t="s">
        <v>859</v>
      </c>
      <c r="AP935" s="204" t="s">
        <v>2111</v>
      </c>
      <c r="AQ935" s="204"/>
      <c r="AR935" s="204"/>
      <c r="AS935" s="204"/>
      <c r="AT935" s="204"/>
      <c r="AU935" s="204"/>
      <c r="AV935" s="204"/>
      <c r="AW935" s="204"/>
      <c r="AX935" s="204"/>
      <c r="AY935" s="204" t="str">
        <f t="shared" si="195"/>
        <v/>
      </c>
      <c r="AZ935" s="204" t="str">
        <f>IF(COUNTIF(AY:AY,AY935)=1,AY935,IF(AND(COUNTIF(AY:AY,AY935)&gt;1,COUNTIF(AZ$2:AZ934,AY935)&gt;=1),"",AY935))</f>
        <v/>
      </c>
      <c r="BA935" s="204" t="str">
        <v>COLIPRO 2 MUI/ML CONCENTRE POUR SOLUTION BUVABLE POUR PORCINS ET VOLAILLES</v>
      </c>
      <c r="BB935" s="204">
        <f>IF(BA935="","",MAX(BB$2:BB934)+1)</f>
        <v>145</v>
      </c>
      <c r="BC935" s="204"/>
      <c r="BD935" s="204"/>
      <c r="BE935" s="204"/>
      <c r="BF935" s="204"/>
      <c r="BG935" s="204"/>
      <c r="BH935" s="204"/>
      <c r="BI935" s="204"/>
      <c r="BJ935" s="204"/>
      <c r="BK935" s="204"/>
      <c r="BL935" s="204"/>
      <c r="BM935" s="204"/>
      <c r="BN935" s="204"/>
      <c r="BO935" s="204"/>
      <c r="BP935" s="204"/>
      <c r="BQ935" s="204"/>
      <c r="BR935" s="204"/>
      <c r="BS935" s="204"/>
      <c r="BT935" s="204"/>
      <c r="BU935" s="104"/>
      <c r="BV935" s="202"/>
      <c r="BX935"/>
      <c r="BY935"/>
      <c r="BZ935"/>
      <c r="CA935"/>
      <c r="CB935"/>
      <c r="CD935"/>
      <c r="CO935" s="202">
        <v>934</v>
      </c>
    </row>
    <row r="936" spans="1:93" x14ac:dyDescent="0.25">
      <c r="A936" s="203" t="s">
        <v>4267</v>
      </c>
      <c r="B936" s="204" t="s">
        <v>4268</v>
      </c>
      <c r="C936" s="204" t="s">
        <v>989</v>
      </c>
      <c r="D936" s="210" t="s">
        <v>923</v>
      </c>
      <c r="E936" s="204" t="s">
        <v>924</v>
      </c>
      <c r="F936" s="204" t="s">
        <v>119</v>
      </c>
      <c r="G936" s="204" t="s">
        <v>925</v>
      </c>
      <c r="H936" s="204" t="s">
        <v>1711</v>
      </c>
      <c r="I936" s="204" t="s">
        <v>910</v>
      </c>
      <c r="J936" s="204" t="s">
        <v>855</v>
      </c>
      <c r="K936" s="204" t="s">
        <v>855</v>
      </c>
      <c r="L936" s="204" t="s">
        <v>856</v>
      </c>
      <c r="M936" s="204" t="s">
        <v>213</v>
      </c>
      <c r="N936" s="204" t="s">
        <v>1004</v>
      </c>
      <c r="O936" s="204" t="s">
        <v>992</v>
      </c>
      <c r="P936" s="204" t="s">
        <v>859</v>
      </c>
      <c r="Q936" s="204" t="s">
        <v>1004</v>
      </c>
      <c r="R936" s="204">
        <v>20</v>
      </c>
      <c r="S936" s="204">
        <v>5</v>
      </c>
      <c r="T936" s="204">
        <v>0</v>
      </c>
      <c r="U936" s="204">
        <v>0</v>
      </c>
      <c r="V936" s="204">
        <v>0</v>
      </c>
      <c r="W936" s="204">
        <v>0</v>
      </c>
      <c r="X936" s="204">
        <v>0</v>
      </c>
      <c r="Y936" s="204">
        <v>0</v>
      </c>
      <c r="Z936" s="204">
        <v>20</v>
      </c>
      <c r="AA936" s="204">
        <v>5</v>
      </c>
      <c r="AB936" s="204">
        <v>20</v>
      </c>
      <c r="AC936" s="204">
        <v>5</v>
      </c>
      <c r="AD936" s="204">
        <v>20</v>
      </c>
      <c r="AE936" s="204">
        <v>5</v>
      </c>
      <c r="AF936" s="204">
        <v>20</v>
      </c>
      <c r="AG936" s="204">
        <v>5</v>
      </c>
      <c r="AH936" s="204">
        <v>0</v>
      </c>
      <c r="AI936" s="204">
        <v>0</v>
      </c>
      <c r="AJ936" s="204"/>
      <c r="AK936" s="204"/>
      <c r="AL936" s="204"/>
      <c r="AM936" s="204"/>
      <c r="AN936" s="204"/>
      <c r="AO936" s="204"/>
      <c r="AP936" s="204"/>
      <c r="AQ936" s="204"/>
      <c r="AR936" s="204"/>
      <c r="AS936" s="204"/>
      <c r="AT936" s="204"/>
      <c r="AU936" s="204"/>
      <c r="AV936" s="204"/>
      <c r="AW936" s="204"/>
      <c r="AX936" s="204"/>
      <c r="AY936" s="204" t="str">
        <f t="shared" si="195"/>
        <v>PRIMOX</v>
      </c>
      <c r="AZ936" s="204" t="str">
        <f>IF(COUNTIF(AY:AY,AY936)=1,AY936,IF(AND(COUNTIF(AY:AY,AY936)&gt;1,COUNTIF(AZ$2:AZ935,AY936)&gt;=1),"",AY936))</f>
        <v>PRIMOX</v>
      </c>
      <c r="BA936" s="204" t="str">
        <v>COLISTINE 200-CB LAPIN-VOLAILLE-PORC ET AGNEAU-CHEVREAU SEVRES FRANVET</v>
      </c>
      <c r="BB936" s="204">
        <f>IF(BA936="","",MAX(BB$2:BB935)+1)</f>
        <v>146</v>
      </c>
      <c r="BC936" s="204"/>
      <c r="BD936" s="204"/>
      <c r="BE936" s="204"/>
      <c r="BF936" s="204"/>
      <c r="BG936" s="204"/>
      <c r="BH936" s="204"/>
      <c r="BI936" s="204"/>
      <c r="BJ936" s="204"/>
      <c r="BK936" s="204"/>
      <c r="BL936" s="204"/>
      <c r="BM936" s="204"/>
      <c r="BN936" s="204"/>
      <c r="BO936" s="204"/>
      <c r="BP936" s="204"/>
      <c r="BQ936" s="204"/>
      <c r="BR936" s="204"/>
      <c r="BS936" s="204"/>
      <c r="BT936" s="204"/>
      <c r="BU936" s="104"/>
      <c r="BV936" s="202"/>
      <c r="BX936"/>
      <c r="BY936"/>
      <c r="BZ936"/>
      <c r="CA936"/>
      <c r="CB936"/>
      <c r="CD936"/>
      <c r="CO936" s="202">
        <v>935</v>
      </c>
    </row>
    <row r="937" spans="1:93" x14ac:dyDescent="0.25">
      <c r="A937" s="203" t="s">
        <v>4267</v>
      </c>
      <c r="B937" s="204" t="s">
        <v>4269</v>
      </c>
      <c r="C937" s="204" t="s">
        <v>1433</v>
      </c>
      <c r="D937" s="210" t="s">
        <v>1054</v>
      </c>
      <c r="E937" s="204" t="s">
        <v>924</v>
      </c>
      <c r="F937" s="204" t="s">
        <v>119</v>
      </c>
      <c r="G937" s="204" t="s">
        <v>925</v>
      </c>
      <c r="H937" s="204" t="s">
        <v>1711</v>
      </c>
      <c r="I937" s="204" t="s">
        <v>910</v>
      </c>
      <c r="J937" s="204" t="s">
        <v>855</v>
      </c>
      <c r="K937" s="204" t="s">
        <v>855</v>
      </c>
      <c r="L937" s="204" t="s">
        <v>856</v>
      </c>
      <c r="M937" s="204" t="s">
        <v>213</v>
      </c>
      <c r="N937" s="204" t="s">
        <v>1004</v>
      </c>
      <c r="O937" s="204" t="s">
        <v>992</v>
      </c>
      <c r="P937" s="204" t="s">
        <v>859</v>
      </c>
      <c r="Q937" s="204" t="s">
        <v>1065</v>
      </c>
      <c r="R937" s="204">
        <v>20</v>
      </c>
      <c r="S937" s="204">
        <v>5</v>
      </c>
      <c r="T937" s="204">
        <v>0</v>
      </c>
      <c r="U937" s="204">
        <v>0</v>
      </c>
      <c r="V937" s="204">
        <v>0</v>
      </c>
      <c r="W937" s="204">
        <v>0</v>
      </c>
      <c r="X937" s="204">
        <v>0</v>
      </c>
      <c r="Y937" s="204">
        <v>0</v>
      </c>
      <c r="Z937" s="204">
        <v>20</v>
      </c>
      <c r="AA937" s="204">
        <v>5</v>
      </c>
      <c r="AB937" s="204">
        <v>20</v>
      </c>
      <c r="AC937" s="204">
        <v>5</v>
      </c>
      <c r="AD937" s="204">
        <v>20</v>
      </c>
      <c r="AE937" s="204">
        <v>5</v>
      </c>
      <c r="AF937" s="204">
        <v>20</v>
      </c>
      <c r="AG937" s="204">
        <v>5</v>
      </c>
      <c r="AH937" s="204">
        <v>0</v>
      </c>
      <c r="AI937" s="204">
        <v>0</v>
      </c>
      <c r="AJ937" s="204"/>
      <c r="AK937" s="204"/>
      <c r="AL937" s="204"/>
      <c r="AM937" s="204"/>
      <c r="AN937" s="204"/>
      <c r="AO937" s="204"/>
      <c r="AP937" s="204"/>
      <c r="AQ937" s="204"/>
      <c r="AR937" s="204"/>
      <c r="AS937" s="204"/>
      <c r="AT937" s="204"/>
      <c r="AU937" s="204"/>
      <c r="AV937" s="204"/>
      <c r="AW937" s="204"/>
      <c r="AX937" s="204"/>
      <c r="AY937" s="204" t="str">
        <f t="shared" si="195"/>
        <v>PRIMOX</v>
      </c>
      <c r="AZ937" s="204" t="str">
        <f>IF(COUNTIF(AY:AY,AY937)=1,AY937,IF(AND(COUNTIF(AY:AY,AY937)&gt;1,COUNTIF(AZ$2:AZ936,AY937)&gt;=1),"",AY937))</f>
        <v/>
      </c>
      <c r="BA937" s="204" t="str">
        <v>COLISTINE 400-CB PORC ET AGNEAU-CHEVREAU SEVRES FRANVET</v>
      </c>
      <c r="BB937" s="204">
        <f>IF(BA937="","",MAX(BB$2:BB936)+1)</f>
        <v>147</v>
      </c>
      <c r="BC937" s="204"/>
      <c r="BD937" s="204"/>
      <c r="BE937" s="204"/>
      <c r="BF937" s="204"/>
      <c r="BG937" s="204"/>
      <c r="BH937" s="204"/>
      <c r="BI937" s="204"/>
      <c r="BJ937" s="204"/>
      <c r="BK937" s="204"/>
      <c r="BL937" s="204"/>
      <c r="BM937" s="204"/>
      <c r="BN937" s="204"/>
      <c r="BO937" s="204"/>
      <c r="BP937" s="204"/>
      <c r="BQ937" s="204"/>
      <c r="BR937" s="204"/>
      <c r="BS937" s="204"/>
      <c r="BT937" s="204"/>
      <c r="BU937" s="104"/>
      <c r="BV937" s="202"/>
      <c r="BX937"/>
      <c r="BY937"/>
      <c r="BZ937"/>
      <c r="CA937"/>
      <c r="CB937"/>
      <c r="CD937"/>
      <c r="CO937" s="202">
        <v>936</v>
      </c>
    </row>
    <row r="938" spans="1:93" x14ac:dyDescent="0.25">
      <c r="A938" s="203" t="s">
        <v>4267</v>
      </c>
      <c r="B938" s="204" t="s">
        <v>4270</v>
      </c>
      <c r="C938" s="204" t="s">
        <v>1411</v>
      </c>
      <c r="D938" s="210" t="s">
        <v>1023</v>
      </c>
      <c r="E938" s="204" t="s">
        <v>924</v>
      </c>
      <c r="F938" s="204" t="s">
        <v>119</v>
      </c>
      <c r="G938" s="204" t="s">
        <v>925</v>
      </c>
      <c r="H938" s="204" t="s">
        <v>1711</v>
      </c>
      <c r="I938" s="204" t="s">
        <v>910</v>
      </c>
      <c r="J938" s="204" t="s">
        <v>855</v>
      </c>
      <c r="K938" s="204" t="s">
        <v>855</v>
      </c>
      <c r="L938" s="204" t="s">
        <v>856</v>
      </c>
      <c r="M938" s="204" t="s">
        <v>213</v>
      </c>
      <c r="N938" s="204" t="s">
        <v>1004</v>
      </c>
      <c r="O938" s="204" t="s">
        <v>992</v>
      </c>
      <c r="P938" s="204" t="s">
        <v>859</v>
      </c>
      <c r="Q938" s="204" t="s">
        <v>1054</v>
      </c>
      <c r="R938" s="204">
        <v>20</v>
      </c>
      <c r="S938" s="204">
        <v>5</v>
      </c>
      <c r="T938" s="204">
        <v>0</v>
      </c>
      <c r="U938" s="204">
        <v>0</v>
      </c>
      <c r="V938" s="204">
        <v>0</v>
      </c>
      <c r="W938" s="204">
        <v>0</v>
      </c>
      <c r="X938" s="204">
        <v>0</v>
      </c>
      <c r="Y938" s="204">
        <v>0</v>
      </c>
      <c r="Z938" s="204">
        <v>20</v>
      </c>
      <c r="AA938" s="204">
        <v>5</v>
      </c>
      <c r="AB938" s="204">
        <v>20</v>
      </c>
      <c r="AC938" s="204">
        <v>5</v>
      </c>
      <c r="AD938" s="204">
        <v>20</v>
      </c>
      <c r="AE938" s="204">
        <v>5</v>
      </c>
      <c r="AF938" s="204">
        <v>20</v>
      </c>
      <c r="AG938" s="204">
        <v>5</v>
      </c>
      <c r="AH938" s="204">
        <v>0</v>
      </c>
      <c r="AI938" s="204">
        <v>0</v>
      </c>
      <c r="AJ938" s="204"/>
      <c r="AK938" s="204"/>
      <c r="AL938" s="204"/>
      <c r="AM938" s="204"/>
      <c r="AN938" s="204"/>
      <c r="AO938" s="204"/>
      <c r="AP938" s="204"/>
      <c r="AQ938" s="204"/>
      <c r="AR938" s="204"/>
      <c r="AS938" s="204"/>
      <c r="AT938" s="204"/>
      <c r="AU938" s="204"/>
      <c r="AV938" s="204"/>
      <c r="AW938" s="204"/>
      <c r="AX938" s="204"/>
      <c r="AY938" s="204" t="str">
        <f t="shared" si="195"/>
        <v>PRIMOX</v>
      </c>
      <c r="AZ938" s="204" t="str">
        <f>IF(COUNTIF(AY:AY,AY938)=1,AY938,IF(AND(COUNTIF(AY:AY,AY938)&gt;1,COUNTIF(AZ$2:AZ937,AY938)&gt;=1),"",AY938))</f>
        <v/>
      </c>
      <c r="BA938" s="204" t="str">
        <v>COLISTINE 400-F PORC ET AGNEAU-CHEVREAU SEVRES FRANVET</v>
      </c>
      <c r="BB938" s="204">
        <f>IF(BA938="","",MAX(BB$2:BB937)+1)</f>
        <v>148</v>
      </c>
      <c r="BC938" s="204"/>
      <c r="BD938" s="204"/>
      <c r="BE938" s="204"/>
      <c r="BF938" s="204"/>
      <c r="BG938" s="204"/>
      <c r="BH938" s="204"/>
      <c r="BI938" s="204"/>
      <c r="BJ938" s="204"/>
      <c r="BK938" s="204"/>
      <c r="BL938" s="204"/>
      <c r="BM938" s="204"/>
      <c r="BN938" s="204"/>
      <c r="BO938" s="204"/>
      <c r="BP938" s="204"/>
      <c r="BQ938" s="204"/>
      <c r="BR938" s="204"/>
      <c r="BS938" s="204"/>
      <c r="BT938" s="204"/>
      <c r="BU938" s="104"/>
      <c r="BV938" s="202"/>
      <c r="BX938"/>
      <c r="BY938"/>
      <c r="BZ938"/>
      <c r="CA938"/>
      <c r="CB938"/>
      <c r="CD938"/>
      <c r="CO938" s="202">
        <v>937</v>
      </c>
    </row>
    <row r="939" spans="1:93" x14ac:dyDescent="0.25">
      <c r="A939" s="203" t="s">
        <v>4537</v>
      </c>
      <c r="B939" s="204" t="s">
        <v>4538</v>
      </c>
      <c r="C939" s="204" t="s">
        <v>880</v>
      </c>
      <c r="D939" s="210" t="s">
        <v>851</v>
      </c>
      <c r="E939" s="204" t="s">
        <v>852</v>
      </c>
      <c r="F939" s="204" t="s">
        <v>510</v>
      </c>
      <c r="G939" s="204" t="s">
        <v>853</v>
      </c>
      <c r="H939" s="204" t="s">
        <v>1446</v>
      </c>
      <c r="I939" s="204" t="s">
        <v>853</v>
      </c>
      <c r="J939" s="204" t="s">
        <v>875</v>
      </c>
      <c r="K939" s="204" t="s">
        <v>875</v>
      </c>
      <c r="L939" s="204" t="s">
        <v>876</v>
      </c>
      <c r="M939" s="204" t="s">
        <v>213</v>
      </c>
      <c r="N939" s="204" t="s">
        <v>4539</v>
      </c>
      <c r="O939" s="204" t="s">
        <v>858</v>
      </c>
      <c r="P939" s="204" t="s">
        <v>859</v>
      </c>
      <c r="Q939" s="204" t="s">
        <v>937</v>
      </c>
      <c r="R939" s="204">
        <v>5.66</v>
      </c>
      <c r="S939" s="204">
        <v>5</v>
      </c>
      <c r="T939" s="204">
        <v>0</v>
      </c>
      <c r="U939" s="204">
        <v>0</v>
      </c>
      <c r="V939" s="204">
        <v>0</v>
      </c>
      <c r="W939" s="204">
        <v>0</v>
      </c>
      <c r="X939" s="204">
        <v>0</v>
      </c>
      <c r="Y939" s="204">
        <v>0</v>
      </c>
      <c r="Z939" s="204">
        <v>0</v>
      </c>
      <c r="AA939" s="204">
        <v>0</v>
      </c>
      <c r="AB939" s="204">
        <v>0</v>
      </c>
      <c r="AC939" s="204">
        <v>0</v>
      </c>
      <c r="AD939" s="204">
        <v>5.66</v>
      </c>
      <c r="AE939" s="204">
        <v>5</v>
      </c>
      <c r="AF939" s="204">
        <v>0</v>
      </c>
      <c r="AG939" s="204">
        <v>0</v>
      </c>
      <c r="AH939" s="204">
        <v>0</v>
      </c>
      <c r="AI939" s="204">
        <v>0</v>
      </c>
      <c r="AJ939" s="204"/>
      <c r="AK939" s="204"/>
      <c r="AL939" s="204"/>
      <c r="AM939" s="204"/>
      <c r="AN939" s="204"/>
      <c r="AO939" s="204"/>
      <c r="AP939" s="204"/>
      <c r="AQ939" s="204"/>
      <c r="AR939" s="204"/>
      <c r="AS939" s="204"/>
      <c r="AT939" s="204"/>
      <c r="AU939" s="204"/>
      <c r="AV939" s="204"/>
      <c r="AW939" s="204"/>
      <c r="AX939" s="204"/>
      <c r="AY939" s="204" t="str">
        <f t="shared" si="195"/>
        <v>PROCACTIVE SUSPENSION INJECTABLE POUR BOVINS ET PORCINS</v>
      </c>
      <c r="AZ939" s="204" t="str">
        <f>IF(COUNTIF(AY:AY,AY939)=1,AY939,IF(AND(COUNTIF(AY:AY,AY939)&gt;1,COUNTIF(AZ$2:AZ938,AY939)&gt;=1),"",AY939))</f>
        <v>PROCACTIVE SUSPENSION INJECTABLE POUR BOVINS ET PORCINS</v>
      </c>
      <c r="BA939" s="204" t="str">
        <v>COLISTINE SULFATE 2 000 000 UI/ML BUVABLE VIRBAC</v>
      </c>
      <c r="BB939" s="204">
        <f>IF(BA939="","",MAX(BB$2:BB938)+1)</f>
        <v>149</v>
      </c>
      <c r="BC939" s="204"/>
      <c r="BD939" s="204"/>
      <c r="BE939" s="204"/>
      <c r="BF939" s="204"/>
      <c r="BG939" s="204"/>
      <c r="BH939" s="204"/>
      <c r="BI939" s="204"/>
      <c r="BJ939" s="204"/>
      <c r="BK939" s="204"/>
      <c r="BL939" s="204"/>
      <c r="BM939" s="204"/>
      <c r="BN939" s="204"/>
      <c r="BO939" s="204"/>
      <c r="BP939" s="204"/>
      <c r="BQ939" s="204"/>
      <c r="BR939" s="204"/>
      <c r="BS939" s="204"/>
      <c r="BT939" s="204"/>
      <c r="BU939" s="104"/>
      <c r="BV939" s="202"/>
      <c r="BX939"/>
      <c r="BY939"/>
      <c r="BZ939"/>
      <c r="CA939"/>
      <c r="CB939"/>
      <c r="CD939"/>
      <c r="CO939" s="202">
        <v>938</v>
      </c>
    </row>
    <row r="940" spans="1:93" x14ac:dyDescent="0.25">
      <c r="A940" s="203" t="s">
        <v>4537</v>
      </c>
      <c r="B940" s="204" t="s">
        <v>4540</v>
      </c>
      <c r="C940" s="204" t="s">
        <v>884</v>
      </c>
      <c r="D940" s="210" t="s">
        <v>863</v>
      </c>
      <c r="E940" s="204" t="s">
        <v>852</v>
      </c>
      <c r="F940" s="204" t="s">
        <v>510</v>
      </c>
      <c r="G940" s="204" t="s">
        <v>853</v>
      </c>
      <c r="H940" s="204" t="s">
        <v>1446</v>
      </c>
      <c r="I940" s="204" t="s">
        <v>853</v>
      </c>
      <c r="J940" s="204" t="s">
        <v>875</v>
      </c>
      <c r="K940" s="204" t="s">
        <v>875</v>
      </c>
      <c r="L940" s="204" t="s">
        <v>876</v>
      </c>
      <c r="M940" s="204" t="s">
        <v>213</v>
      </c>
      <c r="N940" s="204" t="s">
        <v>4539</v>
      </c>
      <c r="O940" s="204" t="s">
        <v>858</v>
      </c>
      <c r="P940" s="204" t="s">
        <v>859</v>
      </c>
      <c r="Q940" s="204" t="s">
        <v>4541</v>
      </c>
      <c r="R940" s="204">
        <v>5.66</v>
      </c>
      <c r="S940" s="204">
        <v>5</v>
      </c>
      <c r="T940" s="204">
        <v>0</v>
      </c>
      <c r="U940" s="204">
        <v>0</v>
      </c>
      <c r="V940" s="204">
        <v>0</v>
      </c>
      <c r="W940" s="204">
        <v>0</v>
      </c>
      <c r="X940" s="204">
        <v>0</v>
      </c>
      <c r="Y940" s="204">
        <v>0</v>
      </c>
      <c r="Z940" s="204">
        <v>0</v>
      </c>
      <c r="AA940" s="204">
        <v>0</v>
      </c>
      <c r="AB940" s="204">
        <v>0</v>
      </c>
      <c r="AC940" s="204">
        <v>0</v>
      </c>
      <c r="AD940" s="204">
        <v>5.66</v>
      </c>
      <c r="AE940" s="204">
        <v>5</v>
      </c>
      <c r="AF940" s="204">
        <v>0</v>
      </c>
      <c r="AG940" s="204">
        <v>0</v>
      </c>
      <c r="AH940" s="204">
        <v>0</v>
      </c>
      <c r="AI940" s="204">
        <v>0</v>
      </c>
      <c r="AJ940" s="204"/>
      <c r="AK940" s="204"/>
      <c r="AL940" s="204"/>
      <c r="AM940" s="204"/>
      <c r="AN940" s="204"/>
      <c r="AO940" s="204"/>
      <c r="AP940" s="204"/>
      <c r="AQ940" s="204"/>
      <c r="AR940" s="204"/>
      <c r="AS940" s="204"/>
      <c r="AT940" s="204"/>
      <c r="AU940" s="204"/>
      <c r="AV940" s="204"/>
      <c r="AW940" s="204"/>
      <c r="AX940" s="204"/>
      <c r="AY940" s="204" t="str">
        <f t="shared" si="195"/>
        <v>PROCACTIVE SUSPENSION INJECTABLE POUR BOVINS ET PORCINS</v>
      </c>
      <c r="AZ940" s="204" t="str">
        <f>IF(COUNTIF(AY:AY,AY940)=1,AY940,IF(AND(COUNTIF(AY:AY,AY940)&gt;1,COUNTIF(AZ$2:AZ939,AY940)&gt;=1),"",AY940))</f>
        <v/>
      </c>
      <c r="BA940" s="204" t="str">
        <v>COLISULTRIX POUDRE</v>
      </c>
      <c r="BB940" s="204">
        <f>IF(BA940="","",MAX(BB$2:BB939)+1)</f>
        <v>150</v>
      </c>
      <c r="BC940" s="204"/>
      <c r="BD940" s="204"/>
      <c r="BE940" s="204"/>
      <c r="BF940" s="204"/>
      <c r="BG940" s="204"/>
      <c r="BH940" s="204"/>
      <c r="BI940" s="204"/>
      <c r="BJ940" s="204"/>
      <c r="BK940" s="204"/>
      <c r="BL940" s="204"/>
      <c r="BM940" s="204"/>
      <c r="BN940" s="204"/>
      <c r="BO940" s="204"/>
      <c r="BP940" s="204"/>
      <c r="BQ940" s="204"/>
      <c r="BR940" s="204"/>
      <c r="BS940" s="204"/>
      <c r="BT940" s="204"/>
      <c r="BU940" s="104"/>
      <c r="BV940" s="202"/>
      <c r="BX940"/>
      <c r="BY940"/>
      <c r="BZ940"/>
      <c r="CA940"/>
      <c r="CB940"/>
      <c r="CD940"/>
      <c r="CO940" s="202">
        <v>939</v>
      </c>
    </row>
    <row r="941" spans="1:93" x14ac:dyDescent="0.25">
      <c r="A941" s="203" t="s">
        <v>1825</v>
      </c>
      <c r="B941" s="204" t="s">
        <v>1826</v>
      </c>
      <c r="C941" s="204" t="s">
        <v>1433</v>
      </c>
      <c r="D941" s="210" t="s">
        <v>1054</v>
      </c>
      <c r="E941" s="204" t="s">
        <v>924</v>
      </c>
      <c r="F941" s="204" t="s">
        <v>512</v>
      </c>
      <c r="G941" s="204" t="s">
        <v>1171</v>
      </c>
      <c r="H941" s="204" t="s">
        <v>1827</v>
      </c>
      <c r="I941" s="204" t="s">
        <v>1173</v>
      </c>
      <c r="J941" s="204" t="s">
        <v>855</v>
      </c>
      <c r="K941" s="204" t="s">
        <v>855</v>
      </c>
      <c r="L941" s="204" t="s">
        <v>856</v>
      </c>
      <c r="M941" s="204" t="s">
        <v>213</v>
      </c>
      <c r="N941" s="204" t="s">
        <v>1553</v>
      </c>
      <c r="O941" s="204" t="s">
        <v>992</v>
      </c>
      <c r="P941" s="204" t="s">
        <v>859</v>
      </c>
      <c r="Q941" s="204" t="s">
        <v>1828</v>
      </c>
      <c r="R941" s="204">
        <v>0</v>
      </c>
      <c r="S941" s="204">
        <v>0</v>
      </c>
      <c r="T941" s="204">
        <v>0</v>
      </c>
      <c r="U941" s="204">
        <v>0</v>
      </c>
      <c r="V941" s="204">
        <v>0</v>
      </c>
      <c r="W941" s="204">
        <v>0</v>
      </c>
      <c r="X941" s="204">
        <v>55</v>
      </c>
      <c r="Y941" s="204">
        <v>10</v>
      </c>
      <c r="Z941" s="204">
        <v>0</v>
      </c>
      <c r="AA941" s="204">
        <v>0</v>
      </c>
      <c r="AB941" s="204">
        <v>0</v>
      </c>
      <c r="AC941" s="204">
        <v>0</v>
      </c>
      <c r="AD941" s="204">
        <v>0</v>
      </c>
      <c r="AE941" s="204">
        <v>0</v>
      </c>
      <c r="AF941" s="204">
        <v>0</v>
      </c>
      <c r="AG941" s="204">
        <v>0</v>
      </c>
      <c r="AH941" s="204">
        <v>0</v>
      </c>
      <c r="AI941" s="204">
        <v>0</v>
      </c>
      <c r="AJ941" s="204"/>
      <c r="AK941" s="204"/>
      <c r="AL941" s="204"/>
      <c r="AM941" s="204"/>
      <c r="AN941" s="204"/>
      <c r="AO941" s="204"/>
      <c r="AP941" s="204"/>
      <c r="AQ941" s="204"/>
      <c r="AR941" s="204"/>
      <c r="AS941" s="204"/>
      <c r="AT941" s="204"/>
      <c r="AU941" s="204"/>
      <c r="AV941" s="204"/>
      <c r="AW941" s="204"/>
      <c r="AX941" s="204"/>
      <c r="AY941" s="204" t="str">
        <f t="shared" si="195"/>
        <v>PS OXYTETRACYCLINE AQUACULTURE</v>
      </c>
      <c r="AZ941" s="204" t="str">
        <f>IF(COUNTIF(AY:AY,AY941)=1,AY941,IF(AND(COUNTIF(AY:AY,AY941)&gt;1,COUNTIF(AZ$2:AZ940,AY941)&gt;=1),"",AY941))</f>
        <v>PS OXYTETRACYCLINE AQUACULTURE</v>
      </c>
      <c r="BA941" s="204" t="str">
        <v>COLIVET</v>
      </c>
      <c r="BB941" s="204">
        <f>IF(BA941="","",MAX(BB$2:BB940)+1)</f>
        <v>151</v>
      </c>
      <c r="BC941" s="204"/>
      <c r="BD941" s="204"/>
      <c r="BE941" s="204"/>
      <c r="BF941" s="204"/>
      <c r="BG941" s="204"/>
      <c r="BH941" s="204"/>
      <c r="BI941" s="204"/>
      <c r="BJ941" s="204"/>
      <c r="BK941" s="204"/>
      <c r="BL941" s="204"/>
      <c r="BM941" s="204"/>
      <c r="BN941" s="204"/>
      <c r="BO941" s="204"/>
      <c r="BP941" s="204"/>
      <c r="BQ941" s="204"/>
      <c r="BR941" s="204"/>
      <c r="BS941" s="204"/>
      <c r="BT941" s="204"/>
      <c r="BU941" s="104"/>
      <c r="BV941" s="202"/>
      <c r="BX941"/>
      <c r="BY941"/>
      <c r="BZ941"/>
      <c r="CA941"/>
      <c r="CB941"/>
      <c r="CD941"/>
      <c r="CO941" s="202">
        <v>940</v>
      </c>
    </row>
    <row r="942" spans="1:93" x14ac:dyDescent="0.25">
      <c r="A942" s="203" t="s">
        <v>1825</v>
      </c>
      <c r="B942" s="204" t="s">
        <v>1829</v>
      </c>
      <c r="C942" s="204" t="s">
        <v>1169</v>
      </c>
      <c r="D942" s="210" t="s">
        <v>1170</v>
      </c>
      <c r="E942" s="204" t="s">
        <v>924</v>
      </c>
      <c r="F942" s="204" t="s">
        <v>512</v>
      </c>
      <c r="G942" s="204" t="s">
        <v>1171</v>
      </c>
      <c r="H942" s="204" t="s">
        <v>1827</v>
      </c>
      <c r="I942" s="204" t="s">
        <v>1173</v>
      </c>
      <c r="J942" s="204" t="s">
        <v>855</v>
      </c>
      <c r="K942" s="204" t="s">
        <v>855</v>
      </c>
      <c r="L942" s="204" t="s">
        <v>856</v>
      </c>
      <c r="M942" s="204" t="s">
        <v>213</v>
      </c>
      <c r="N942" s="204" t="s">
        <v>1553</v>
      </c>
      <c r="O942" s="204" t="s">
        <v>992</v>
      </c>
      <c r="P942" s="204" t="s">
        <v>859</v>
      </c>
      <c r="Q942" s="204" t="s">
        <v>1830</v>
      </c>
      <c r="R942" s="204">
        <v>0</v>
      </c>
      <c r="S942" s="204">
        <v>0</v>
      </c>
      <c r="T942" s="204">
        <v>0</v>
      </c>
      <c r="U942" s="204">
        <v>0</v>
      </c>
      <c r="V942" s="204">
        <v>0</v>
      </c>
      <c r="W942" s="204">
        <v>0</v>
      </c>
      <c r="X942" s="204">
        <v>55</v>
      </c>
      <c r="Y942" s="204">
        <v>10</v>
      </c>
      <c r="Z942" s="204">
        <v>0</v>
      </c>
      <c r="AA942" s="204">
        <v>0</v>
      </c>
      <c r="AB942" s="204">
        <v>0</v>
      </c>
      <c r="AC942" s="204">
        <v>0</v>
      </c>
      <c r="AD942" s="204">
        <v>0</v>
      </c>
      <c r="AE942" s="204">
        <v>0</v>
      </c>
      <c r="AF942" s="204">
        <v>0</v>
      </c>
      <c r="AG942" s="204">
        <v>0</v>
      </c>
      <c r="AH942" s="204">
        <v>0</v>
      </c>
      <c r="AI942" s="204">
        <v>0</v>
      </c>
      <c r="AJ942" s="204"/>
      <c r="AK942" s="204"/>
      <c r="AL942" s="204"/>
      <c r="AM942" s="204"/>
      <c r="AN942" s="204"/>
      <c r="AO942" s="204"/>
      <c r="AP942" s="204"/>
      <c r="AQ942" s="204"/>
      <c r="AR942" s="204"/>
      <c r="AS942" s="204"/>
      <c r="AT942" s="204"/>
      <c r="AU942" s="204"/>
      <c r="AV942" s="204"/>
      <c r="AW942" s="204"/>
      <c r="AX942" s="204"/>
      <c r="AY942" s="204" t="str">
        <f t="shared" si="195"/>
        <v>PS OXYTETRACYCLINE AQUACULTURE</v>
      </c>
      <c r="AZ942" s="204" t="str">
        <f>IF(COUNTIF(AY:AY,AY942)=1,AY942,IF(AND(COUNTIF(AY:AY,AY942)&gt;1,COUNTIF(AZ$2:AZ941,AY942)&gt;=1),"",AY942))</f>
        <v/>
      </c>
      <c r="BA942" s="204" t="str">
        <v>COLIVET SOLUTION</v>
      </c>
      <c r="BB942" s="204">
        <f>IF(BA942="","",MAX(BB$2:BB941)+1)</f>
        <v>152</v>
      </c>
      <c r="BC942" s="204"/>
      <c r="BD942" s="204"/>
      <c r="BE942" s="204"/>
      <c r="BF942" s="204"/>
      <c r="BG942" s="204"/>
      <c r="BH942" s="204"/>
      <c r="BI942" s="204"/>
      <c r="BJ942" s="204"/>
      <c r="BK942" s="204"/>
      <c r="BL942" s="204"/>
      <c r="BM942" s="204"/>
      <c r="BN942" s="204"/>
      <c r="BO942" s="204"/>
      <c r="BP942" s="204"/>
      <c r="BQ942" s="204"/>
      <c r="BR942" s="204"/>
      <c r="BS942" s="204"/>
      <c r="BT942" s="204"/>
      <c r="BU942" s="104"/>
      <c r="BV942" s="202"/>
      <c r="BX942"/>
      <c r="BY942"/>
      <c r="BZ942"/>
      <c r="CA942"/>
      <c r="CB942"/>
      <c r="CD942"/>
      <c r="CO942" s="202">
        <v>941</v>
      </c>
    </row>
    <row r="943" spans="1:93" x14ac:dyDescent="0.25">
      <c r="A943" s="203" t="s">
        <v>3573</v>
      </c>
      <c r="B943" s="204" t="s">
        <v>3574</v>
      </c>
      <c r="C943" s="204" t="s">
        <v>3575</v>
      </c>
      <c r="D943" s="210" t="s">
        <v>923</v>
      </c>
      <c r="E943" s="204" t="s">
        <v>924</v>
      </c>
      <c r="F943" s="204" t="s">
        <v>768</v>
      </c>
      <c r="G943" s="204" t="s">
        <v>925</v>
      </c>
      <c r="H943" s="204" t="s">
        <v>3576</v>
      </c>
      <c r="I943" s="204" t="s">
        <v>910</v>
      </c>
      <c r="J943" s="204" t="s">
        <v>855</v>
      </c>
      <c r="K943" s="204" t="s">
        <v>855</v>
      </c>
      <c r="L943" s="204" t="s">
        <v>2299</v>
      </c>
      <c r="M943" s="204" t="s">
        <v>213</v>
      </c>
      <c r="N943" s="204" t="s">
        <v>1004</v>
      </c>
      <c r="O943" s="204" t="s">
        <v>992</v>
      </c>
      <c r="P943" s="204" t="s">
        <v>859</v>
      </c>
      <c r="Q943" s="204" t="s">
        <v>1004</v>
      </c>
      <c r="R943" s="204">
        <v>0</v>
      </c>
      <c r="S943" s="204">
        <v>0</v>
      </c>
      <c r="T943" s="204">
        <v>0</v>
      </c>
      <c r="U943" s="204">
        <v>0</v>
      </c>
      <c r="V943" s="204">
        <v>0</v>
      </c>
      <c r="W943" s="204">
        <v>0</v>
      </c>
      <c r="X943" s="204">
        <v>0</v>
      </c>
      <c r="Y943" s="204">
        <v>0</v>
      </c>
      <c r="Z943" s="204">
        <v>0</v>
      </c>
      <c r="AA943" s="204">
        <v>0</v>
      </c>
      <c r="AB943" s="204">
        <v>10</v>
      </c>
      <c r="AC943" s="204">
        <v>5</v>
      </c>
      <c r="AD943" s="204">
        <v>20</v>
      </c>
      <c r="AE943" s="204">
        <v>5</v>
      </c>
      <c r="AF943" s="204">
        <v>25</v>
      </c>
      <c r="AG943" s="204">
        <v>5</v>
      </c>
      <c r="AH943" s="204">
        <v>0</v>
      </c>
      <c r="AI943" s="204">
        <v>0</v>
      </c>
      <c r="AJ943" s="204"/>
      <c r="AK943" s="204"/>
      <c r="AL943" s="204"/>
      <c r="AM943" s="204"/>
      <c r="AN943" s="204"/>
      <c r="AO943" s="204"/>
      <c r="AP943" s="204"/>
      <c r="AQ943" s="204"/>
      <c r="AR943" s="204"/>
      <c r="AS943" s="204"/>
      <c r="AT943" s="204"/>
      <c r="AU943" s="204"/>
      <c r="AV943" s="204"/>
      <c r="AW943" s="204"/>
      <c r="AX943" s="204"/>
      <c r="AY943" s="204" t="str">
        <f t="shared" si="195"/>
        <v>PULMODOX 500 MG/G GRANULES POUR SOLUTION BUVABLE POUR PORCS, POULETS ET DINDES</v>
      </c>
      <c r="AZ943" s="204" t="str">
        <f>IF(COUNTIF(AY:AY,AY943)=1,AY943,IF(AND(COUNTIF(AY:AY,AY943)&gt;1,COUNTIF(AZ$2:AZ942,AY943)&gt;=1),"",AY943))</f>
        <v>PULMODOX 500 MG/G GRANULES POUR SOLUTION BUVABLE POUR PORCS, POULETS ET DINDES</v>
      </c>
      <c r="BA943" s="204" t="str">
        <v>COLMYC 2,5 % SOLUTION BUVABLE POUR VEAUX</v>
      </c>
      <c r="BB943" s="204">
        <f>IF(BA943="","",MAX(BB$2:BB942)+1)</f>
        <v>153</v>
      </c>
      <c r="BC943" s="204"/>
      <c r="BD943" s="204"/>
      <c r="BE943" s="204"/>
      <c r="BF943" s="204"/>
      <c r="BG943" s="204"/>
      <c r="BH943" s="204"/>
      <c r="BI943" s="204"/>
      <c r="BJ943" s="204"/>
      <c r="BK943" s="204"/>
      <c r="BL943" s="204"/>
      <c r="BM943" s="204"/>
      <c r="BN943" s="204"/>
      <c r="BO943" s="204"/>
      <c r="BP943" s="204"/>
      <c r="BQ943" s="204"/>
      <c r="BR943" s="204"/>
      <c r="BS943" s="204"/>
      <c r="BT943" s="204"/>
      <c r="BU943" s="104"/>
      <c r="BV943" s="202"/>
      <c r="BX943"/>
      <c r="BY943"/>
      <c r="BZ943"/>
      <c r="CA943"/>
      <c r="CB943"/>
      <c r="CD943"/>
      <c r="CO943" s="202">
        <v>942</v>
      </c>
    </row>
    <row r="944" spans="1:93" x14ac:dyDescent="0.25">
      <c r="A944" s="203" t="s">
        <v>2946</v>
      </c>
      <c r="B944" s="204" t="s">
        <v>2947</v>
      </c>
      <c r="C944" s="204" t="s">
        <v>1169</v>
      </c>
      <c r="D944" s="210" t="s">
        <v>1170</v>
      </c>
      <c r="E944" s="204" t="s">
        <v>924</v>
      </c>
      <c r="F944" s="204" t="s">
        <v>513</v>
      </c>
      <c r="G944" s="204" t="s">
        <v>1171</v>
      </c>
      <c r="H944" s="204" t="s">
        <v>1326</v>
      </c>
      <c r="I944" s="204" t="s">
        <v>1173</v>
      </c>
      <c r="J944" s="204" t="s">
        <v>855</v>
      </c>
      <c r="K944" s="204" t="s">
        <v>855</v>
      </c>
      <c r="L944" s="204" t="s">
        <v>2299</v>
      </c>
      <c r="M944" s="204" t="s">
        <v>213</v>
      </c>
      <c r="N944" s="204" t="s">
        <v>868</v>
      </c>
      <c r="O944" s="204" t="s">
        <v>992</v>
      </c>
      <c r="P944" s="204" t="s">
        <v>859</v>
      </c>
      <c r="Q944" s="204" t="s">
        <v>1359</v>
      </c>
      <c r="R944" s="204">
        <v>0</v>
      </c>
      <c r="S944" s="204">
        <v>0</v>
      </c>
      <c r="T944" s="204">
        <v>0</v>
      </c>
      <c r="U944" s="204">
        <v>0</v>
      </c>
      <c r="V944" s="204">
        <v>0</v>
      </c>
      <c r="W944" s="204">
        <v>0</v>
      </c>
      <c r="X944" s="204">
        <v>0</v>
      </c>
      <c r="Y944" s="204">
        <v>0</v>
      </c>
      <c r="Z944" s="204">
        <v>0</v>
      </c>
      <c r="AA944" s="204">
        <v>0</v>
      </c>
      <c r="AB944" s="204">
        <v>0</v>
      </c>
      <c r="AC944" s="204">
        <v>0</v>
      </c>
      <c r="AD944" s="204">
        <v>12.5</v>
      </c>
      <c r="AE944" s="204">
        <v>8</v>
      </c>
      <c r="AF944" s="204">
        <v>0</v>
      </c>
      <c r="AG944" s="204">
        <v>0</v>
      </c>
      <c r="AH944" s="204">
        <v>0</v>
      </c>
      <c r="AI944" s="204">
        <v>0</v>
      </c>
      <c r="AJ944" s="204"/>
      <c r="AK944" s="204"/>
      <c r="AL944" s="204"/>
      <c r="AM944" s="204"/>
      <c r="AN944" s="204"/>
      <c r="AO944" s="204"/>
      <c r="AP944" s="204"/>
      <c r="AQ944" s="204"/>
      <c r="AR944" s="204"/>
      <c r="AS944" s="204"/>
      <c r="AT944" s="204"/>
      <c r="AU944" s="204"/>
      <c r="AV944" s="204"/>
      <c r="AW944" s="204"/>
      <c r="AX944" s="204"/>
      <c r="AY944" s="204" t="str">
        <f t="shared" si="195"/>
        <v>PULMODOX DOXYCYCLINE 50 PORC</v>
      </c>
      <c r="AZ944" s="204" t="str">
        <f>IF(COUNTIF(AY:AY,AY944)=1,AY944,IF(AND(COUNTIF(AY:AY,AY944)&gt;1,COUNTIF(AZ$2:AZ943,AY944)&gt;=1),"",AY944))</f>
        <v>PULMODOX DOXYCYCLINE 50 PORC</v>
      </c>
      <c r="BA944" s="204" t="str">
        <v>COMPOMIX V AMPICILLINE</v>
      </c>
      <c r="BB944" s="204">
        <f>IF(BA944="","",MAX(BB$2:BB943)+1)</f>
        <v>154</v>
      </c>
      <c r="BC944" s="204"/>
      <c r="BD944" s="204"/>
      <c r="BE944" s="204"/>
      <c r="BF944" s="204"/>
      <c r="BG944" s="204"/>
      <c r="BH944" s="204"/>
      <c r="BI944" s="204"/>
      <c r="BJ944" s="204"/>
      <c r="BK944" s="204"/>
      <c r="BL944" s="204"/>
      <c r="BM944" s="204"/>
      <c r="BN944" s="204"/>
      <c r="BO944" s="204"/>
      <c r="BP944" s="204"/>
      <c r="BQ944" s="204"/>
      <c r="BR944" s="204"/>
      <c r="BS944" s="204"/>
      <c r="BT944" s="204"/>
      <c r="BU944" s="104"/>
      <c r="BV944" s="202"/>
      <c r="BX944"/>
      <c r="BY944"/>
      <c r="BZ944"/>
      <c r="CA944"/>
      <c r="CB944"/>
      <c r="CD944"/>
      <c r="CO944" s="202">
        <v>943</v>
      </c>
    </row>
    <row r="945" spans="1:93" x14ac:dyDescent="0.25">
      <c r="A945" s="203" t="s">
        <v>2988</v>
      </c>
      <c r="B945" s="204" t="s">
        <v>2989</v>
      </c>
      <c r="C945" s="204" t="s">
        <v>2527</v>
      </c>
      <c r="D945" s="210" t="s">
        <v>1054</v>
      </c>
      <c r="E945" s="204" t="s">
        <v>924</v>
      </c>
      <c r="F945" s="204" t="s">
        <v>514</v>
      </c>
      <c r="G945" s="204" t="s">
        <v>925</v>
      </c>
      <c r="H945" s="204" t="s">
        <v>2929</v>
      </c>
      <c r="I945" s="204" t="s">
        <v>910</v>
      </c>
      <c r="J945" s="204" t="s">
        <v>855</v>
      </c>
      <c r="K945" s="204" t="s">
        <v>855</v>
      </c>
      <c r="L945" s="204" t="s">
        <v>2299</v>
      </c>
      <c r="M945" s="204" t="s">
        <v>213</v>
      </c>
      <c r="N945" s="204" t="s">
        <v>868</v>
      </c>
      <c r="O945" s="204" t="s">
        <v>992</v>
      </c>
      <c r="P945" s="204" t="s">
        <v>859</v>
      </c>
      <c r="Q945" s="204" t="s">
        <v>863</v>
      </c>
      <c r="R945" s="204">
        <v>10</v>
      </c>
      <c r="S945" s="204">
        <v>5</v>
      </c>
      <c r="T945" s="204">
        <v>0</v>
      </c>
      <c r="U945" s="204">
        <v>0</v>
      </c>
      <c r="V945" s="204">
        <v>0</v>
      </c>
      <c r="W945" s="204">
        <v>0</v>
      </c>
      <c r="X945" s="204">
        <v>0</v>
      </c>
      <c r="Y945" s="204">
        <v>0</v>
      </c>
      <c r="Z945" s="204">
        <v>0</v>
      </c>
      <c r="AA945" s="204">
        <v>0</v>
      </c>
      <c r="AB945" s="204">
        <v>0</v>
      </c>
      <c r="AC945" s="204">
        <v>0</v>
      </c>
      <c r="AD945" s="204">
        <v>10</v>
      </c>
      <c r="AE945" s="204">
        <v>5</v>
      </c>
      <c r="AF945" s="204">
        <v>10</v>
      </c>
      <c r="AG945" s="204">
        <v>5</v>
      </c>
      <c r="AH945" s="204">
        <v>0</v>
      </c>
      <c r="AI945" s="204">
        <v>0</v>
      </c>
      <c r="AJ945" s="204"/>
      <c r="AK945" s="204"/>
      <c r="AL945" s="204"/>
      <c r="AM945" s="204"/>
      <c r="AN945" s="204"/>
      <c r="AO945" s="204"/>
      <c r="AP945" s="204"/>
      <c r="AQ945" s="204"/>
      <c r="AR945" s="204"/>
      <c r="AS945" s="204"/>
      <c r="AT945" s="204"/>
      <c r="AU945" s="204"/>
      <c r="AV945" s="204"/>
      <c r="AW945" s="204"/>
      <c r="AX945" s="204"/>
      <c r="AY945" s="204" t="str">
        <f t="shared" si="195"/>
        <v>PULMODOX P.O.S. 5 %</v>
      </c>
      <c r="AZ945" s="204" t="str">
        <f>IF(COUNTIF(AY:AY,AY945)=1,AY945,IF(AND(COUNTIF(AY:AY,AY945)&gt;1,COUNTIF(AZ$2:AZ944,AY945)&gt;=1),"",AY945))</f>
        <v>PULMODOX P.O.S. 5 %</v>
      </c>
      <c r="BA945" s="204" t="str">
        <v>COMPOMIX V COLI 1.000</v>
      </c>
      <c r="BB945" s="204">
        <f>IF(BA945="","",MAX(BB$2:BB944)+1)</f>
        <v>155</v>
      </c>
      <c r="BC945" s="204"/>
      <c r="BD945" s="204"/>
      <c r="BE945" s="204"/>
      <c r="BF945" s="204"/>
      <c r="BG945" s="204"/>
      <c r="BH945" s="204"/>
      <c r="BI945" s="204"/>
      <c r="BJ945" s="204"/>
      <c r="BK945" s="204"/>
      <c r="BL945" s="204"/>
      <c r="BM945" s="204"/>
      <c r="BN945" s="204"/>
      <c r="BO945" s="204"/>
      <c r="BP945" s="204"/>
      <c r="BQ945" s="204"/>
      <c r="BR945" s="204"/>
      <c r="BS945" s="204"/>
      <c r="BT945" s="204"/>
      <c r="BU945" s="104"/>
      <c r="BV945" s="202"/>
      <c r="BX945"/>
      <c r="BY945"/>
      <c r="BZ945"/>
      <c r="CA945"/>
      <c r="CB945"/>
      <c r="CD945"/>
      <c r="CO945" s="202">
        <v>944</v>
      </c>
    </row>
    <row r="946" spans="1:93" x14ac:dyDescent="0.25">
      <c r="A946" s="203" t="s">
        <v>3018</v>
      </c>
      <c r="B946" s="204" t="s">
        <v>3019</v>
      </c>
      <c r="C946" s="204" t="s">
        <v>3020</v>
      </c>
      <c r="D946" s="210" t="s">
        <v>1627</v>
      </c>
      <c r="E946" s="204" t="s">
        <v>852</v>
      </c>
      <c r="F946" s="204" t="s">
        <v>515</v>
      </c>
      <c r="G946" s="204" t="s">
        <v>1055</v>
      </c>
      <c r="H946" s="204" t="s">
        <v>3021</v>
      </c>
      <c r="I946" s="204" t="s">
        <v>910</v>
      </c>
      <c r="J946" s="204" t="s">
        <v>891</v>
      </c>
      <c r="K946" s="204" t="s">
        <v>891</v>
      </c>
      <c r="L946" s="204" t="s">
        <v>2672</v>
      </c>
      <c r="M946" s="204" t="s">
        <v>213</v>
      </c>
      <c r="N946" s="204" t="s">
        <v>863</v>
      </c>
      <c r="O946" s="204" t="s">
        <v>858</v>
      </c>
      <c r="P946" s="204" t="s">
        <v>859</v>
      </c>
      <c r="Q946" s="204" t="s">
        <v>1327</v>
      </c>
      <c r="R946" s="204">
        <v>25</v>
      </c>
      <c r="S946" s="204">
        <v>5</v>
      </c>
      <c r="T946" s="204">
        <v>0</v>
      </c>
      <c r="U946" s="204">
        <v>0</v>
      </c>
      <c r="V946" s="204">
        <v>0</v>
      </c>
      <c r="W946" s="204">
        <v>0</v>
      </c>
      <c r="X946" s="204">
        <v>0</v>
      </c>
      <c r="Y946" s="204">
        <v>0</v>
      </c>
      <c r="Z946" s="204">
        <v>20</v>
      </c>
      <c r="AA946" s="204">
        <v>5</v>
      </c>
      <c r="AB946" s="204">
        <v>0</v>
      </c>
      <c r="AC946" s="204">
        <v>0</v>
      </c>
      <c r="AD946" s="204">
        <v>20</v>
      </c>
      <c r="AE946" s="204">
        <v>5</v>
      </c>
      <c r="AF946" s="204">
        <v>27</v>
      </c>
      <c r="AG946" s="204">
        <v>3</v>
      </c>
      <c r="AH946" s="204">
        <v>0</v>
      </c>
      <c r="AI946" s="204">
        <v>0</v>
      </c>
      <c r="AJ946" s="204"/>
      <c r="AK946" s="204"/>
      <c r="AL946" s="204"/>
      <c r="AM946" s="204"/>
      <c r="AN946" s="204"/>
      <c r="AO946" s="204"/>
      <c r="AP946" s="204"/>
      <c r="AQ946" s="204"/>
      <c r="AR946" s="204"/>
      <c r="AS946" s="204"/>
      <c r="AT946" s="204"/>
      <c r="AU946" s="204"/>
      <c r="AV946" s="204"/>
      <c r="AW946" s="204"/>
      <c r="AX946" s="204"/>
      <c r="AY946" s="204" t="str">
        <f t="shared" si="195"/>
        <v>PULMOTIL AC</v>
      </c>
      <c r="AZ946" s="204" t="str">
        <f>IF(COUNTIF(AY:AY,AY946)=1,AY946,IF(AND(COUNTIF(AY:AY,AY946)&gt;1,COUNTIF(AZ$2:AZ945,AY946)&gt;=1),"",AY946))</f>
        <v>PULMOTIL AC</v>
      </c>
      <c r="BA946" s="204" t="str">
        <v>COMPOMIX V NEOSTARTER</v>
      </c>
      <c r="BB946" s="204">
        <f>IF(BA946="","",MAX(BB$2:BB945)+1)</f>
        <v>156</v>
      </c>
      <c r="BC946" s="204"/>
      <c r="BD946" s="204"/>
      <c r="BE946" s="204"/>
      <c r="BF946" s="204"/>
      <c r="BG946" s="204"/>
      <c r="BH946" s="204"/>
      <c r="BI946" s="204"/>
      <c r="BJ946" s="204"/>
      <c r="BK946" s="204"/>
      <c r="BL946" s="204"/>
      <c r="BM946" s="204"/>
      <c r="BN946" s="204"/>
      <c r="BO946" s="204"/>
      <c r="BP946" s="204"/>
      <c r="BQ946" s="204"/>
      <c r="BR946" s="204"/>
      <c r="BS946" s="204"/>
      <c r="BT946" s="204"/>
      <c r="BU946" s="104"/>
      <c r="BV946" s="202"/>
      <c r="BX946"/>
      <c r="BY946"/>
      <c r="BZ946"/>
      <c r="CA946"/>
      <c r="CB946"/>
      <c r="CD946"/>
      <c r="CO946" s="202">
        <v>945</v>
      </c>
    </row>
    <row r="947" spans="1:93" x14ac:dyDescent="0.25">
      <c r="A947" s="203" t="s">
        <v>2888</v>
      </c>
      <c r="B947" s="204" t="s">
        <v>2889</v>
      </c>
      <c r="C947" s="204" t="s">
        <v>1846</v>
      </c>
      <c r="D947" s="210" t="s">
        <v>1023</v>
      </c>
      <c r="E947" s="204" t="s">
        <v>924</v>
      </c>
      <c r="F947" s="204" t="s">
        <v>769</v>
      </c>
      <c r="G947" s="204" t="s">
        <v>1171</v>
      </c>
      <c r="H947" s="204" t="s">
        <v>2129</v>
      </c>
      <c r="I947" s="204" t="s">
        <v>1173</v>
      </c>
      <c r="J947" s="204" t="s">
        <v>891</v>
      </c>
      <c r="K947" s="204" t="s">
        <v>891</v>
      </c>
      <c r="L947" s="204" t="s">
        <v>2672</v>
      </c>
      <c r="M947" s="204" t="s">
        <v>213</v>
      </c>
      <c r="N947" s="204" t="s">
        <v>1031</v>
      </c>
      <c r="O947" s="204" t="s">
        <v>992</v>
      </c>
      <c r="P947" s="204" t="s">
        <v>859</v>
      </c>
      <c r="Q947" s="204" t="s">
        <v>1038</v>
      </c>
      <c r="R947" s="204">
        <v>0</v>
      </c>
      <c r="S947" s="204">
        <v>0</v>
      </c>
      <c r="T947" s="204">
        <v>0</v>
      </c>
      <c r="U947" s="204">
        <v>0</v>
      </c>
      <c r="V947" s="204">
        <v>0</v>
      </c>
      <c r="W947" s="204">
        <v>0</v>
      </c>
      <c r="X947" s="204">
        <v>0</v>
      </c>
      <c r="Y947" s="204">
        <v>0</v>
      </c>
      <c r="Z947" s="204">
        <v>12.5</v>
      </c>
      <c r="AA947" s="204">
        <v>7</v>
      </c>
      <c r="AB947" s="204">
        <v>0</v>
      </c>
      <c r="AC947" s="204">
        <v>0</v>
      </c>
      <c r="AD947" s="204">
        <v>16</v>
      </c>
      <c r="AE947" s="204">
        <v>21</v>
      </c>
      <c r="AF947" s="204">
        <v>0</v>
      </c>
      <c r="AG947" s="204">
        <v>0</v>
      </c>
      <c r="AH947" s="204">
        <v>0</v>
      </c>
      <c r="AI947" s="204">
        <v>0</v>
      </c>
      <c r="AJ947" s="204"/>
      <c r="AK947" s="204"/>
      <c r="AL947" s="204"/>
      <c r="AM947" s="204"/>
      <c r="AN947" s="204"/>
      <c r="AO947" s="204"/>
      <c r="AP947" s="204"/>
      <c r="AQ947" s="204"/>
      <c r="AR947" s="204"/>
      <c r="AS947" s="204"/>
      <c r="AT947" s="204"/>
      <c r="AU947" s="204"/>
      <c r="AV947" s="204"/>
      <c r="AW947" s="204"/>
      <c r="AX947" s="204"/>
      <c r="AY947" s="204" t="str">
        <f t="shared" si="195"/>
        <v>PULMOTIL TILMICOSINE 40 PORC-LAPIN</v>
      </c>
      <c r="AZ947" s="204" t="str">
        <f>IF(COUNTIF(AY:AY,AY947)=1,AY947,IF(AND(COUNTIF(AY:AY,AY947)&gt;1,COUNTIF(AZ$2:AZ946,AY947)&gt;=1),"",AY947))</f>
        <v>PULMOTIL TILMICOSINE 40 PORC-LAPIN</v>
      </c>
      <c r="BA947" s="204" t="str">
        <v>COMPOMIX V SULFAPRIM</v>
      </c>
      <c r="BB947" s="204">
        <f>IF(BA947="","",MAX(BB$2:BB946)+1)</f>
        <v>157</v>
      </c>
      <c r="BC947" s="204"/>
      <c r="BD947" s="204"/>
      <c r="BE947" s="204"/>
      <c r="BF947" s="204"/>
      <c r="BG947" s="204"/>
      <c r="BH947" s="204"/>
      <c r="BI947" s="204"/>
      <c r="BJ947" s="204"/>
      <c r="BK947" s="204"/>
      <c r="BL947" s="204"/>
      <c r="BM947" s="204"/>
      <c r="BN947" s="204"/>
      <c r="BO947" s="204"/>
      <c r="BP947" s="204"/>
      <c r="BQ947" s="204"/>
      <c r="BR947" s="204"/>
      <c r="BS947" s="204"/>
      <c r="BT947" s="204"/>
      <c r="BU947" s="104"/>
      <c r="BV947" s="202"/>
      <c r="BX947"/>
      <c r="BY947"/>
      <c r="BZ947"/>
      <c r="CA947"/>
      <c r="CB947"/>
      <c r="CD947"/>
      <c r="CO947" s="202">
        <v>946</v>
      </c>
    </row>
    <row r="948" spans="1:93" x14ac:dyDescent="0.25">
      <c r="A948" s="203" t="s">
        <v>2859</v>
      </c>
      <c r="B948" s="204" t="s">
        <v>2860</v>
      </c>
      <c r="C948" s="204" t="s">
        <v>1169</v>
      </c>
      <c r="D948" s="210" t="s">
        <v>1170</v>
      </c>
      <c r="E948" s="204" t="s">
        <v>924</v>
      </c>
      <c r="F948" s="204" t="s">
        <v>516</v>
      </c>
      <c r="G948" s="204" t="s">
        <v>1171</v>
      </c>
      <c r="H948" s="204" t="s">
        <v>1189</v>
      </c>
      <c r="I948" s="204" t="s">
        <v>1173</v>
      </c>
      <c r="J948" s="204" t="s">
        <v>855</v>
      </c>
      <c r="K948" s="204" t="s">
        <v>855</v>
      </c>
      <c r="L948" s="204" t="s">
        <v>1194</v>
      </c>
      <c r="M948" s="204" t="s">
        <v>213</v>
      </c>
      <c r="N948" s="204" t="s">
        <v>851</v>
      </c>
      <c r="O948" s="204" t="s">
        <v>992</v>
      </c>
      <c r="P948" s="204" t="s">
        <v>859</v>
      </c>
      <c r="Q948" s="204" t="s">
        <v>1065</v>
      </c>
      <c r="R948" s="204">
        <v>0</v>
      </c>
      <c r="S948" s="204">
        <v>0</v>
      </c>
      <c r="T948" s="204">
        <v>0</v>
      </c>
      <c r="U948" s="204">
        <v>0</v>
      </c>
      <c r="V948" s="204">
        <v>0</v>
      </c>
      <c r="W948" s="204">
        <v>0</v>
      </c>
      <c r="X948" s="204">
        <v>0</v>
      </c>
      <c r="Y948" s="204">
        <v>0</v>
      </c>
      <c r="Z948" s="204">
        <v>0</v>
      </c>
      <c r="AA948" s="204">
        <v>0</v>
      </c>
      <c r="AB948" s="204">
        <v>40</v>
      </c>
      <c r="AC948" s="204">
        <v>10</v>
      </c>
      <c r="AD948" s="204">
        <v>50</v>
      </c>
      <c r="AE948" s="204">
        <v>10</v>
      </c>
      <c r="AF948" s="204">
        <v>0</v>
      </c>
      <c r="AG948" s="204">
        <v>0</v>
      </c>
      <c r="AH948" s="204">
        <v>0</v>
      </c>
      <c r="AI948" s="204">
        <v>0</v>
      </c>
      <c r="AJ948" s="204"/>
      <c r="AK948" s="204"/>
      <c r="AL948" s="204"/>
      <c r="AM948" s="204"/>
      <c r="AN948" s="204"/>
      <c r="AO948" s="204"/>
      <c r="AP948" s="204"/>
      <c r="AQ948" s="204"/>
      <c r="AR948" s="204"/>
      <c r="AS948" s="204"/>
      <c r="AT948" s="204"/>
      <c r="AU948" s="204"/>
      <c r="AV948" s="204"/>
      <c r="AW948" s="204"/>
      <c r="AX948" s="204"/>
      <c r="AY948" s="204" t="str">
        <f t="shared" si="195"/>
        <v>PULMOVAL CHLORTETRACYCLINE 100 PORC ET AGNEAU-CHEVREAU SEVRES</v>
      </c>
      <c r="AZ948" s="204" t="str">
        <f>IF(COUNTIF(AY:AY,AY948)=1,AY948,IF(AND(COUNTIF(AY:AY,AY948)&gt;1,COUNTIF(AZ$2:AZ947,AY948)&gt;=1),"",AY948))</f>
        <v>PULMOVAL CHLORTETRACYCLINE 100 PORC ET AGNEAU-CHEVREAU SEVRES</v>
      </c>
      <c r="BA948" s="204" t="str">
        <v>CONCENTRAT V002 SPIRA 100</v>
      </c>
      <c r="BB948" s="204">
        <f>IF(BA948="","",MAX(BB$2:BB947)+1)</f>
        <v>158</v>
      </c>
      <c r="BC948" s="204"/>
      <c r="BD948" s="204"/>
      <c r="BE948" s="204"/>
      <c r="BF948" s="204"/>
      <c r="BG948" s="204"/>
      <c r="BH948" s="204"/>
      <c r="BI948" s="204"/>
      <c r="BJ948" s="204"/>
      <c r="BK948" s="204"/>
      <c r="BL948" s="204"/>
      <c r="BM948" s="204"/>
      <c r="BN948" s="204"/>
      <c r="BO948" s="204"/>
      <c r="BP948" s="204"/>
      <c r="BQ948" s="204"/>
      <c r="BR948" s="204"/>
      <c r="BS948" s="204"/>
      <c r="BT948" s="204"/>
      <c r="BU948" s="104"/>
      <c r="BV948" s="202"/>
      <c r="BX948"/>
      <c r="BY948"/>
      <c r="BZ948"/>
      <c r="CA948"/>
      <c r="CB948"/>
      <c r="CD948"/>
      <c r="CO948" s="202">
        <v>947</v>
      </c>
    </row>
    <row r="949" spans="1:93" x14ac:dyDescent="0.25">
      <c r="A949" s="203" t="s">
        <v>1213</v>
      </c>
      <c r="B949" s="204" t="s">
        <v>1214</v>
      </c>
      <c r="C949" s="204" t="s">
        <v>1169</v>
      </c>
      <c r="D949" s="210" t="s">
        <v>1170</v>
      </c>
      <c r="E949" s="204" t="s">
        <v>924</v>
      </c>
      <c r="F949" s="204" t="s">
        <v>517</v>
      </c>
      <c r="G949" s="204" t="s">
        <v>1171</v>
      </c>
      <c r="H949" s="204" t="s">
        <v>1210</v>
      </c>
      <c r="I949" s="204" t="s">
        <v>1173</v>
      </c>
      <c r="J949" s="204" t="s">
        <v>855</v>
      </c>
      <c r="K949" s="204" t="s">
        <v>855</v>
      </c>
      <c r="L949" s="204" t="s">
        <v>1194</v>
      </c>
      <c r="M949" s="204" t="s">
        <v>213</v>
      </c>
      <c r="N949" s="204" t="s">
        <v>1031</v>
      </c>
      <c r="O949" s="204" t="s">
        <v>992</v>
      </c>
      <c r="P949" s="204" t="s">
        <v>859</v>
      </c>
      <c r="Q949" s="204" t="s">
        <v>923</v>
      </c>
      <c r="R949" s="204">
        <v>0</v>
      </c>
      <c r="S949" s="204">
        <v>0</v>
      </c>
      <c r="T949" s="204">
        <v>0</v>
      </c>
      <c r="U949" s="204">
        <v>0</v>
      </c>
      <c r="V949" s="204">
        <v>0</v>
      </c>
      <c r="W949" s="204">
        <v>0</v>
      </c>
      <c r="X949" s="204">
        <v>0</v>
      </c>
      <c r="Y949" s="204">
        <v>0</v>
      </c>
      <c r="Z949" s="204">
        <v>40</v>
      </c>
      <c r="AA949" s="204">
        <v>10</v>
      </c>
      <c r="AB949" s="204">
        <v>40</v>
      </c>
      <c r="AC949" s="204">
        <v>10</v>
      </c>
      <c r="AD949" s="204">
        <v>50</v>
      </c>
      <c r="AE949" s="204">
        <v>10</v>
      </c>
      <c r="AF949" s="204">
        <v>40</v>
      </c>
      <c r="AG949" s="204">
        <v>10</v>
      </c>
      <c r="AH949" s="204">
        <v>0</v>
      </c>
      <c r="AI949" s="204">
        <v>0</v>
      </c>
      <c r="AJ949" s="204"/>
      <c r="AK949" s="204"/>
      <c r="AL949" s="204"/>
      <c r="AM949" s="204"/>
      <c r="AN949" s="204"/>
      <c r="AO949" s="204"/>
      <c r="AP949" s="204"/>
      <c r="AQ949" s="204"/>
      <c r="AR949" s="204"/>
      <c r="AS949" s="204"/>
      <c r="AT949" s="204"/>
      <c r="AU949" s="204"/>
      <c r="AV949" s="204"/>
      <c r="AW949" s="204"/>
      <c r="AX949" s="204"/>
      <c r="AY949" s="204" t="str">
        <f t="shared" si="195"/>
        <v>PULMOVAL CHLORTETRACYCLINE 40 LAPIN-VOLAILLE-PORC ET AGNEAU-CHEVREAU SEVRES</v>
      </c>
      <c r="AZ949" s="204" t="str">
        <f>IF(COUNTIF(AY:AY,AY949)=1,AY949,IF(AND(COUNTIF(AY:AY,AY949)&gt;1,COUNTIF(AZ$2:AZ948,AY949)&gt;=1),"",AY949))</f>
        <v>PULMOVAL CHLORTETRACYCLINE 40 LAPIN-VOLAILLE-PORC ET AGNEAU-CHEVREAU SEVRES</v>
      </c>
      <c r="BA949" s="204" t="str">
        <v>CONCENTRAT V007 TYLAN 100</v>
      </c>
      <c r="BB949" s="204">
        <f>IF(BA949="","",MAX(BB$2:BB948)+1)</f>
        <v>159</v>
      </c>
      <c r="BC949" s="204"/>
      <c r="BD949" s="204"/>
      <c r="BE949" s="204"/>
      <c r="BF949" s="204"/>
      <c r="BG949" s="204"/>
      <c r="BH949" s="204"/>
      <c r="BI949" s="204"/>
      <c r="BJ949" s="204"/>
      <c r="BK949" s="204"/>
      <c r="BL949" s="204"/>
      <c r="BM949" s="204"/>
      <c r="BN949" s="204"/>
      <c r="BO949" s="204"/>
      <c r="BP949" s="204"/>
      <c r="BQ949" s="204"/>
      <c r="BR949" s="204"/>
      <c r="BS949" s="204"/>
      <c r="BT949" s="204"/>
      <c r="BU949" s="104"/>
      <c r="BV949" s="202"/>
      <c r="BX949"/>
      <c r="BY949"/>
      <c r="BZ949"/>
      <c r="CA949"/>
      <c r="CB949"/>
      <c r="CD949"/>
      <c r="CO949" s="202">
        <v>948</v>
      </c>
    </row>
    <row r="950" spans="1:93" x14ac:dyDescent="0.25">
      <c r="A950" s="203" t="s">
        <v>3637</v>
      </c>
      <c r="B950" s="204" t="s">
        <v>3638</v>
      </c>
      <c r="C950" s="204" t="s">
        <v>3639</v>
      </c>
      <c r="D950" s="210" t="s">
        <v>923</v>
      </c>
      <c r="E950" s="204" t="s">
        <v>852</v>
      </c>
      <c r="F950" s="204" t="s">
        <v>519</v>
      </c>
      <c r="G950" s="204" t="s">
        <v>1055</v>
      </c>
      <c r="H950" s="204" t="s">
        <v>173</v>
      </c>
      <c r="I950" s="204" t="s">
        <v>910</v>
      </c>
      <c r="J950" s="204" t="s">
        <v>2559</v>
      </c>
      <c r="K950" s="204" t="s">
        <v>2559</v>
      </c>
      <c r="L950" s="204" t="s">
        <v>2560</v>
      </c>
      <c r="M950" s="204" t="s">
        <v>213</v>
      </c>
      <c r="N950" s="204" t="s">
        <v>950</v>
      </c>
      <c r="O950" s="204" t="s">
        <v>858</v>
      </c>
      <c r="P950" s="204" t="s">
        <v>859</v>
      </c>
      <c r="Q950" s="204" t="s">
        <v>950</v>
      </c>
      <c r="R950" s="204">
        <v>5</v>
      </c>
      <c r="S950" s="204">
        <v>5</v>
      </c>
      <c r="T950" s="204">
        <v>0</v>
      </c>
      <c r="U950" s="204">
        <v>0</v>
      </c>
      <c r="V950" s="204">
        <v>0</v>
      </c>
      <c r="W950" s="204">
        <v>0</v>
      </c>
      <c r="X950" s="204">
        <v>0</v>
      </c>
      <c r="Y950" s="204">
        <v>0</v>
      </c>
      <c r="Z950" s="204">
        <v>0</v>
      </c>
      <c r="AA950" s="204">
        <v>0</v>
      </c>
      <c r="AB950" s="204">
        <v>0</v>
      </c>
      <c r="AC950" s="204">
        <v>0</v>
      </c>
      <c r="AD950" s="204">
        <v>0</v>
      </c>
      <c r="AE950" s="204">
        <v>0</v>
      </c>
      <c r="AF950" s="204">
        <v>0</v>
      </c>
      <c r="AG950" s="204">
        <v>0</v>
      </c>
      <c r="AH950" s="204">
        <v>0</v>
      </c>
      <c r="AI950" s="204">
        <v>0</v>
      </c>
      <c r="AJ950" s="204"/>
      <c r="AK950" s="204"/>
      <c r="AL950" s="204"/>
      <c r="AM950" s="204"/>
      <c r="AN950" s="204"/>
      <c r="AO950" s="204"/>
      <c r="AP950" s="204"/>
      <c r="AQ950" s="204"/>
      <c r="AR950" s="204"/>
      <c r="AS950" s="204"/>
      <c r="AT950" s="204"/>
      <c r="AU950" s="204"/>
      <c r="AV950" s="204"/>
      <c r="AW950" s="204"/>
      <c r="AX950" s="204"/>
      <c r="AY950" s="204" t="str">
        <f t="shared" si="195"/>
        <v>QUINOEX 2,5 % SOLUTION BUVABLE POUR VEAUX</v>
      </c>
      <c r="AZ950" s="204" t="str">
        <f>IF(COUNTIF(AY:AY,AY950)=1,AY950,IF(AND(COUNTIF(AY:AY,AY950)&gt;1,COUNTIF(AZ$2:AZ949,AY950)&gt;=1),"",AY950))</f>
        <v>QUINOEX 2,5 % SOLUTION BUVABLE POUR VEAUX</v>
      </c>
      <c r="BA950" s="204" t="str">
        <v>CONCENTRAT V028</v>
      </c>
      <c r="BB950" s="204">
        <f>IF(BA950="","",MAX(BB$2:BB949)+1)</f>
        <v>160</v>
      </c>
      <c r="BC950" s="204"/>
      <c r="BD950" s="204"/>
      <c r="BE950" s="204"/>
      <c r="BF950" s="204"/>
      <c r="BG950" s="204"/>
      <c r="BH950" s="204"/>
      <c r="BI950" s="204"/>
      <c r="BJ950" s="204"/>
      <c r="BK950" s="204"/>
      <c r="BL950" s="204"/>
      <c r="BM950" s="204"/>
      <c r="BN950" s="204"/>
      <c r="BO950" s="204"/>
      <c r="BP950" s="204"/>
      <c r="BQ950" s="204"/>
      <c r="BR950" s="204"/>
      <c r="BS950" s="204"/>
      <c r="BT950" s="204"/>
      <c r="BU950" s="104"/>
      <c r="BV950" s="202"/>
      <c r="BX950"/>
      <c r="BY950"/>
      <c r="BZ950"/>
      <c r="CA950"/>
      <c r="CB950"/>
      <c r="CD950"/>
      <c r="CO950" s="202">
        <v>949</v>
      </c>
    </row>
    <row r="951" spans="1:93" x14ac:dyDescent="0.25">
      <c r="A951" s="203" t="s">
        <v>3581</v>
      </c>
      <c r="B951" s="204" t="s">
        <v>3582</v>
      </c>
      <c r="C951" s="204" t="s">
        <v>1042</v>
      </c>
      <c r="D951" s="210" t="s">
        <v>851</v>
      </c>
      <c r="E951" s="204" t="s">
        <v>852</v>
      </c>
      <c r="F951" s="204" t="s">
        <v>520</v>
      </c>
      <c r="G951" s="204" t="s">
        <v>1055</v>
      </c>
      <c r="H951" s="204" t="s">
        <v>2875</v>
      </c>
      <c r="I951" s="204" t="s">
        <v>910</v>
      </c>
      <c r="J951" s="204" t="s">
        <v>2559</v>
      </c>
      <c r="K951" s="204" t="s">
        <v>2559</v>
      </c>
      <c r="L951" s="204" t="s">
        <v>2560</v>
      </c>
      <c r="M951" s="204" t="s">
        <v>213</v>
      </c>
      <c r="N951" s="204" t="s">
        <v>851</v>
      </c>
      <c r="O951" s="204" t="s">
        <v>858</v>
      </c>
      <c r="P951" s="204" t="s">
        <v>859</v>
      </c>
      <c r="Q951" s="204" t="s">
        <v>947</v>
      </c>
      <c r="R951" s="204">
        <v>0</v>
      </c>
      <c r="S951" s="204">
        <v>0</v>
      </c>
      <c r="T951" s="204">
        <v>0</v>
      </c>
      <c r="U951" s="204">
        <v>0</v>
      </c>
      <c r="V951" s="204">
        <v>0</v>
      </c>
      <c r="W951" s="204">
        <v>0</v>
      </c>
      <c r="X951" s="204">
        <v>0</v>
      </c>
      <c r="Y951" s="204">
        <v>0</v>
      </c>
      <c r="Z951" s="204">
        <v>0</v>
      </c>
      <c r="AA951" s="204">
        <v>0</v>
      </c>
      <c r="AB951" s="204">
        <v>0</v>
      </c>
      <c r="AC951" s="204">
        <v>0</v>
      </c>
      <c r="AD951" s="204">
        <v>0</v>
      </c>
      <c r="AE951" s="204">
        <v>0</v>
      </c>
      <c r="AF951" s="204">
        <v>10</v>
      </c>
      <c r="AG951" s="204">
        <v>5</v>
      </c>
      <c r="AH951" s="204">
        <v>0</v>
      </c>
      <c r="AI951" s="204">
        <v>0</v>
      </c>
      <c r="AJ951" s="204"/>
      <c r="AK951" s="204"/>
      <c r="AL951" s="204"/>
      <c r="AM951" s="204"/>
      <c r="AN951" s="204"/>
      <c r="AO951" s="204"/>
      <c r="AP951" s="204"/>
      <c r="AQ951" s="204"/>
      <c r="AR951" s="204"/>
      <c r="AS951" s="204"/>
      <c r="AT951" s="204"/>
      <c r="AU951" s="204"/>
      <c r="AV951" s="204"/>
      <c r="AW951" s="204"/>
      <c r="AX951" s="204"/>
      <c r="AY951" s="204" t="str">
        <f t="shared" si="195"/>
        <v>QUINOFLOX 10% SOLUTION BUVABLE</v>
      </c>
      <c r="AZ951" s="204" t="str">
        <f>IF(COUNTIF(AY:AY,AY951)=1,AY951,IF(AND(COUNTIF(AY:AY,AY951)&gt;1,COUNTIF(AZ$2:AZ950,AY951)&gt;=1),"",AY951))</f>
        <v>QUINOFLOX 10% SOLUTION BUVABLE</v>
      </c>
      <c r="BA951" s="204" t="str">
        <v>CONCENTRAT V050 TS</v>
      </c>
      <c r="BB951" s="204">
        <f>IF(BA951="","",MAX(BB$2:BB950)+1)</f>
        <v>161</v>
      </c>
      <c r="BC951" s="204"/>
      <c r="BD951" s="204"/>
      <c r="BE951" s="204"/>
      <c r="BF951" s="204"/>
      <c r="BG951" s="204"/>
      <c r="BH951" s="204"/>
      <c r="BI951" s="204"/>
      <c r="BJ951" s="204"/>
      <c r="BK951" s="204"/>
      <c r="BL951" s="204"/>
      <c r="BM951" s="204"/>
      <c r="BN951" s="204"/>
      <c r="BO951" s="204"/>
      <c r="BP951" s="204"/>
      <c r="BQ951" s="204"/>
      <c r="BR951" s="204"/>
      <c r="BS951" s="204"/>
      <c r="BT951" s="204"/>
      <c r="BU951" s="104"/>
      <c r="BV951" s="202"/>
      <c r="BX951"/>
      <c r="BY951"/>
      <c r="BZ951"/>
      <c r="CA951"/>
      <c r="CB951"/>
      <c r="CD951"/>
      <c r="CO951" s="202">
        <v>950</v>
      </c>
    </row>
    <row r="952" spans="1:93" x14ac:dyDescent="0.25">
      <c r="A952" s="203" t="s">
        <v>3581</v>
      </c>
      <c r="B952" s="204" t="s">
        <v>3583</v>
      </c>
      <c r="C952" s="204" t="s">
        <v>1356</v>
      </c>
      <c r="D952" s="210" t="s">
        <v>923</v>
      </c>
      <c r="E952" s="204" t="s">
        <v>852</v>
      </c>
      <c r="F952" s="204" t="s">
        <v>520</v>
      </c>
      <c r="G952" s="204" t="s">
        <v>1055</v>
      </c>
      <c r="H952" s="204" t="s">
        <v>2875</v>
      </c>
      <c r="I952" s="204" t="s">
        <v>910</v>
      </c>
      <c r="J952" s="204" t="s">
        <v>2559</v>
      </c>
      <c r="K952" s="204" t="s">
        <v>2559</v>
      </c>
      <c r="L952" s="204" t="s">
        <v>2560</v>
      </c>
      <c r="M952" s="204" t="s">
        <v>213</v>
      </c>
      <c r="N952" s="204" t="s">
        <v>851</v>
      </c>
      <c r="O952" s="204" t="s">
        <v>858</v>
      </c>
      <c r="P952" s="204" t="s">
        <v>859</v>
      </c>
      <c r="Q952" s="204" t="s">
        <v>851</v>
      </c>
      <c r="R952" s="204">
        <v>0</v>
      </c>
      <c r="S952" s="204">
        <v>0</v>
      </c>
      <c r="T952" s="204">
        <v>0</v>
      </c>
      <c r="U952" s="204">
        <v>0</v>
      </c>
      <c r="V952" s="204">
        <v>0</v>
      </c>
      <c r="W952" s="204">
        <v>0</v>
      </c>
      <c r="X952" s="204">
        <v>0</v>
      </c>
      <c r="Y952" s="204">
        <v>0</v>
      </c>
      <c r="Z952" s="204">
        <v>0</v>
      </c>
      <c r="AA952" s="204">
        <v>0</v>
      </c>
      <c r="AB952" s="204">
        <v>0</v>
      </c>
      <c r="AC952" s="204">
        <v>0</v>
      </c>
      <c r="AD952" s="204">
        <v>0</v>
      </c>
      <c r="AE952" s="204">
        <v>0</v>
      </c>
      <c r="AF952" s="204">
        <v>10</v>
      </c>
      <c r="AG952" s="204">
        <v>5</v>
      </c>
      <c r="AH952" s="204">
        <v>0</v>
      </c>
      <c r="AI952" s="204">
        <v>0</v>
      </c>
      <c r="AJ952" s="204"/>
      <c r="AK952" s="204"/>
      <c r="AL952" s="204"/>
      <c r="AM952" s="204"/>
      <c r="AN952" s="204"/>
      <c r="AO952" s="204"/>
      <c r="AP952" s="204"/>
      <c r="AQ952" s="204"/>
      <c r="AR952" s="204"/>
      <c r="AS952" s="204"/>
      <c r="AT952" s="204"/>
      <c r="AU952" s="204"/>
      <c r="AV952" s="204"/>
      <c r="AW952" s="204"/>
      <c r="AX952" s="204"/>
      <c r="AY952" s="204" t="str">
        <f t="shared" si="195"/>
        <v>QUINOFLOX 10% SOLUTION BUVABLE</v>
      </c>
      <c r="AZ952" s="204" t="str">
        <f>IF(COUNTIF(AY:AY,AY952)=1,AY952,IF(AND(COUNTIF(AY:AY,AY952)&gt;1,COUNTIF(AZ$2:AZ951,AY952)&gt;=1),"",AY952))</f>
        <v/>
      </c>
      <c r="BA952" s="204" t="str">
        <v>CONCENTRAT V061 LINCOMYCINE 4.4 SPECTINOMYCINE 4.4 PORC</v>
      </c>
      <c r="BB952" s="204">
        <f>IF(BA952="","",MAX(BB$2:BB951)+1)</f>
        <v>162</v>
      </c>
      <c r="BC952" s="204"/>
      <c r="BD952" s="204"/>
      <c r="BE952" s="204"/>
      <c r="BF952" s="204"/>
      <c r="BG952" s="204"/>
      <c r="BH952" s="204"/>
      <c r="BI952" s="204"/>
      <c r="BJ952" s="204"/>
      <c r="BK952" s="204"/>
      <c r="BL952" s="204"/>
      <c r="BM952" s="204"/>
      <c r="BN952" s="204"/>
      <c r="BO952" s="204"/>
      <c r="BP952" s="204"/>
      <c r="BQ952" s="204"/>
      <c r="BR952" s="204"/>
      <c r="BS952" s="204"/>
      <c r="BT952" s="204"/>
      <c r="BU952" s="104"/>
      <c r="BV952" s="202"/>
      <c r="BX952"/>
      <c r="BY952"/>
      <c r="BZ952"/>
      <c r="CA952"/>
      <c r="CB952"/>
      <c r="CD952"/>
      <c r="CO952" s="202">
        <v>951</v>
      </c>
    </row>
    <row r="953" spans="1:93" x14ac:dyDescent="0.25">
      <c r="A953" s="203" t="s">
        <v>4022</v>
      </c>
      <c r="B953" s="204" t="s">
        <v>4023</v>
      </c>
      <c r="C953" s="204" t="s">
        <v>1611</v>
      </c>
      <c r="D953" s="210" t="s">
        <v>851</v>
      </c>
      <c r="E953" s="204" t="s">
        <v>852</v>
      </c>
      <c r="F953" s="204" t="s">
        <v>521</v>
      </c>
      <c r="G953" s="204" t="s">
        <v>853</v>
      </c>
      <c r="H953" s="204" t="s">
        <v>1446</v>
      </c>
      <c r="I953" s="204" t="s">
        <v>853</v>
      </c>
      <c r="J953" s="204" t="s">
        <v>2559</v>
      </c>
      <c r="K953" s="204" t="s">
        <v>2559</v>
      </c>
      <c r="L953" s="204" t="s">
        <v>2560</v>
      </c>
      <c r="M953" s="204" t="s">
        <v>213</v>
      </c>
      <c r="N953" s="204" t="s">
        <v>851</v>
      </c>
      <c r="O953" s="204" t="s">
        <v>858</v>
      </c>
      <c r="P953" s="204" t="s">
        <v>859</v>
      </c>
      <c r="Q953" s="204" t="s">
        <v>947</v>
      </c>
      <c r="R953" s="204">
        <v>5</v>
      </c>
      <c r="S953" s="204">
        <v>5</v>
      </c>
      <c r="T953" s="204">
        <v>0</v>
      </c>
      <c r="U953" s="204">
        <v>0</v>
      </c>
      <c r="V953" s="204">
        <v>0</v>
      </c>
      <c r="W953" s="204">
        <v>0</v>
      </c>
      <c r="X953" s="204">
        <v>0</v>
      </c>
      <c r="Y953" s="204">
        <v>0</v>
      </c>
      <c r="Z953" s="204">
        <v>0</v>
      </c>
      <c r="AA953" s="204">
        <v>0</v>
      </c>
      <c r="AB953" s="204">
        <v>0</v>
      </c>
      <c r="AC953" s="204">
        <v>0</v>
      </c>
      <c r="AD953" s="204">
        <v>2.5</v>
      </c>
      <c r="AE953" s="204">
        <v>3</v>
      </c>
      <c r="AF953" s="204">
        <v>0</v>
      </c>
      <c r="AG953" s="204">
        <v>0</v>
      </c>
      <c r="AH953" s="204">
        <v>0</v>
      </c>
      <c r="AI953" s="204">
        <v>0</v>
      </c>
      <c r="AJ953" s="204"/>
      <c r="AK953" s="204"/>
      <c r="AL953" s="204"/>
      <c r="AM953" s="204"/>
      <c r="AN953" s="204"/>
      <c r="AO953" s="204"/>
      <c r="AP953" s="204"/>
      <c r="AQ953" s="204"/>
      <c r="AR953" s="204"/>
      <c r="AS953" s="204"/>
      <c r="AT953" s="204"/>
      <c r="AU953" s="204"/>
      <c r="AV953" s="204"/>
      <c r="AW953" s="204"/>
      <c r="AX953" s="204"/>
      <c r="AY953" s="204" t="str">
        <f t="shared" si="195"/>
        <v>QUINOTRYL 100 MG/ML SOLUTION INJECTABLE POUR BOVINS ET PORCINS</v>
      </c>
      <c r="AZ953" s="204" t="str">
        <f>IF(COUNTIF(AY:AY,AY953)=1,AY953,IF(AND(COUNTIF(AY:AY,AY953)&gt;1,COUNTIF(AZ$2:AZ952,AY953)&gt;=1),"",AY953))</f>
        <v>QUINOTRYL 100 MG/ML SOLUTION INJECTABLE POUR BOVINS ET PORCINS</v>
      </c>
      <c r="BA953" s="204" t="str">
        <v>CONCENTRAT V069 ACIDE OXOLINIQUE 80 PORC</v>
      </c>
      <c r="BB953" s="204">
        <f>IF(BA953="","",MAX(BB$2:BB952)+1)</f>
        <v>163</v>
      </c>
      <c r="BC953" s="204"/>
      <c r="BD953" s="204"/>
      <c r="BE953" s="204"/>
      <c r="BF953" s="204"/>
      <c r="BG953" s="204"/>
      <c r="BH953" s="204"/>
      <c r="BI953" s="204"/>
      <c r="BJ953" s="204"/>
      <c r="BK953" s="204"/>
      <c r="BL953" s="204"/>
      <c r="BM953" s="204"/>
      <c r="BN953" s="204"/>
      <c r="BO953" s="204"/>
      <c r="BP953" s="204"/>
      <c r="BQ953" s="204"/>
      <c r="BR953" s="204"/>
      <c r="BS953" s="204"/>
      <c r="BT953" s="204"/>
      <c r="BU953" s="104"/>
      <c r="BV953" s="202"/>
      <c r="BX953"/>
      <c r="BY953"/>
      <c r="BZ953"/>
      <c r="CA953"/>
      <c r="CB953"/>
      <c r="CD953"/>
      <c r="CO953" s="202">
        <v>952</v>
      </c>
    </row>
    <row r="954" spans="1:93" x14ac:dyDescent="0.25">
      <c r="A954" s="203" t="s">
        <v>4020</v>
      </c>
      <c r="B954" s="204" t="s">
        <v>4021</v>
      </c>
      <c r="C954" s="204" t="s">
        <v>880</v>
      </c>
      <c r="D954" s="210" t="s">
        <v>851</v>
      </c>
      <c r="E954" s="204" t="s">
        <v>852</v>
      </c>
      <c r="F954" s="204" t="s">
        <v>522</v>
      </c>
      <c r="G954" s="204" t="s">
        <v>853</v>
      </c>
      <c r="H954" s="204" t="s">
        <v>1446</v>
      </c>
      <c r="I954" s="204" t="s">
        <v>853</v>
      </c>
      <c r="J954" s="204" t="s">
        <v>2559</v>
      </c>
      <c r="K954" s="204" t="s">
        <v>2559</v>
      </c>
      <c r="L954" s="204" t="s">
        <v>2560</v>
      </c>
      <c r="M954" s="204" t="s">
        <v>213</v>
      </c>
      <c r="N954" s="204" t="s">
        <v>868</v>
      </c>
      <c r="O954" s="204" t="s">
        <v>858</v>
      </c>
      <c r="P954" s="204" t="s">
        <v>859</v>
      </c>
      <c r="Q954" s="204" t="s">
        <v>983</v>
      </c>
      <c r="R954" s="204">
        <v>5</v>
      </c>
      <c r="S954" s="204">
        <v>5</v>
      </c>
      <c r="T954" s="204">
        <v>0</v>
      </c>
      <c r="U954" s="204">
        <v>0</v>
      </c>
      <c r="V954" s="204">
        <v>0</v>
      </c>
      <c r="W954" s="204">
        <v>0</v>
      </c>
      <c r="X954" s="204">
        <v>0</v>
      </c>
      <c r="Y954" s="204">
        <v>0</v>
      </c>
      <c r="Z954" s="204">
        <v>0</v>
      </c>
      <c r="AA954" s="204">
        <v>0</v>
      </c>
      <c r="AB954" s="204">
        <v>0</v>
      </c>
      <c r="AC954" s="204">
        <v>0</v>
      </c>
      <c r="AD954" s="204">
        <v>2.5</v>
      </c>
      <c r="AE954" s="204">
        <v>3</v>
      </c>
      <c r="AF954" s="204">
        <v>0</v>
      </c>
      <c r="AG954" s="204">
        <v>0</v>
      </c>
      <c r="AH954" s="204">
        <v>0</v>
      </c>
      <c r="AI954" s="204">
        <v>0</v>
      </c>
      <c r="AJ954" s="204"/>
      <c r="AK954" s="204"/>
      <c r="AL954" s="204"/>
      <c r="AM954" s="204"/>
      <c r="AN954" s="204"/>
      <c r="AO954" s="204"/>
      <c r="AP954" s="204"/>
      <c r="AQ954" s="204"/>
      <c r="AR954" s="204"/>
      <c r="AS954" s="204"/>
      <c r="AT954" s="204"/>
      <c r="AU954" s="204"/>
      <c r="AV954" s="204"/>
      <c r="AW954" s="204"/>
      <c r="AX954" s="204"/>
      <c r="AY954" s="204" t="str">
        <f t="shared" si="195"/>
        <v>QUINOTRYL 50 MG/ML SOLUTION INJECTABLE POUR BOVINS ET PORCINS</v>
      </c>
      <c r="AZ954" s="204" t="str">
        <f>IF(COUNTIF(AY:AY,AY954)=1,AY954,IF(AND(COUNTIF(AY:AY,AY954)&gt;1,COUNTIF(AZ$2:AZ953,AY954)&gt;=1),"",AY954))</f>
        <v>QUINOTRYL 50 MG/ML SOLUTION INJECTABLE POUR BOVINS ET PORCINS</v>
      </c>
      <c r="BA954" s="204" t="str">
        <v>CONCENTRAT VO 08 TILMICOSINE PORCIN-LAPIN</v>
      </c>
      <c r="BB954" s="204">
        <f>IF(BA954="","",MAX(BB$2:BB953)+1)</f>
        <v>164</v>
      </c>
      <c r="BC954" s="204"/>
      <c r="BD954" s="204"/>
      <c r="BE954" s="204"/>
      <c r="BF954" s="204"/>
      <c r="BG954" s="204"/>
      <c r="BH954" s="204"/>
      <c r="BI954" s="204"/>
      <c r="BJ954" s="204"/>
      <c r="BK954" s="204"/>
      <c r="BL954" s="204"/>
      <c r="BM954" s="204"/>
      <c r="BN954" s="204"/>
      <c r="BO954" s="204"/>
      <c r="BP954" s="204"/>
      <c r="BQ954" s="204"/>
      <c r="BR954" s="204"/>
      <c r="BS954" s="204"/>
      <c r="BT954" s="204"/>
      <c r="BU954" s="104"/>
      <c r="BV954" s="202"/>
      <c r="BX954"/>
      <c r="BY954"/>
      <c r="BZ954"/>
      <c r="CA954"/>
      <c r="CB954"/>
      <c r="CD954"/>
      <c r="CO954" s="202">
        <v>953</v>
      </c>
    </row>
    <row r="955" spans="1:93" x14ac:dyDescent="0.25">
      <c r="A955" s="203" t="s">
        <v>3836</v>
      </c>
      <c r="B955" s="204" t="s">
        <v>3837</v>
      </c>
      <c r="C955" s="204" t="s">
        <v>880</v>
      </c>
      <c r="D955" s="210" t="s">
        <v>851</v>
      </c>
      <c r="E955" s="204" t="s">
        <v>852</v>
      </c>
      <c r="F955" s="204" t="s">
        <v>523</v>
      </c>
      <c r="G955" s="204" t="s">
        <v>853</v>
      </c>
      <c r="H955" s="204" t="s">
        <v>1446</v>
      </c>
      <c r="I955" s="204" t="s">
        <v>853</v>
      </c>
      <c r="J955" s="204" t="s">
        <v>2344</v>
      </c>
      <c r="K955" s="204" t="s">
        <v>2344</v>
      </c>
      <c r="L955" s="204" t="s">
        <v>2629</v>
      </c>
      <c r="M955" s="204" t="s">
        <v>213</v>
      </c>
      <c r="N955" s="204" t="s">
        <v>868</v>
      </c>
      <c r="O955" s="204" t="s">
        <v>858</v>
      </c>
      <c r="P955" s="204" t="s">
        <v>859</v>
      </c>
      <c r="Q955" s="204" t="s">
        <v>983</v>
      </c>
      <c r="R955" s="204">
        <v>1</v>
      </c>
      <c r="S955" s="204">
        <v>5</v>
      </c>
      <c r="T955" s="204">
        <v>0</v>
      </c>
      <c r="U955" s="204">
        <v>0</v>
      </c>
      <c r="V955" s="204">
        <v>0</v>
      </c>
      <c r="W955" s="204">
        <v>0</v>
      </c>
      <c r="X955" s="204">
        <v>0</v>
      </c>
      <c r="Y955" s="204">
        <v>0</v>
      </c>
      <c r="Z955" s="204">
        <v>0</v>
      </c>
      <c r="AA955" s="204">
        <v>0</v>
      </c>
      <c r="AB955" s="204">
        <v>0</v>
      </c>
      <c r="AC955" s="204">
        <v>0</v>
      </c>
      <c r="AD955" s="204">
        <v>3</v>
      </c>
      <c r="AE955" s="204">
        <v>3</v>
      </c>
      <c r="AF955" s="204">
        <v>0</v>
      </c>
      <c r="AG955" s="204">
        <v>0</v>
      </c>
      <c r="AH955" s="204">
        <v>0</v>
      </c>
      <c r="AI955" s="204">
        <v>0</v>
      </c>
      <c r="AJ955" s="204"/>
      <c r="AK955" s="204"/>
      <c r="AL955" s="204"/>
      <c r="AM955" s="204"/>
      <c r="AN955" s="204"/>
      <c r="AO955" s="204"/>
      <c r="AP955" s="204"/>
      <c r="AQ955" s="204"/>
      <c r="AR955" s="204"/>
      <c r="AS955" s="204"/>
      <c r="AT955" s="204"/>
      <c r="AU955" s="204"/>
      <c r="AV955" s="204"/>
      <c r="AW955" s="204"/>
      <c r="AX955" s="204"/>
      <c r="AY955" s="204" t="str">
        <f t="shared" si="195"/>
        <v>READYCEF 50 MG/ML SUSPENSION INJECTABLE POUR PORCINS ET BOVINS</v>
      </c>
      <c r="AZ955" s="204" t="str">
        <f>IF(COUNTIF(AY:AY,AY955)=1,AY955,IF(AND(COUNTIF(AY:AY,AY955)&gt;1,COUNTIF(AZ$2:AZ954,AY955)&gt;=1),"",AY955))</f>
        <v>READYCEF 50 MG/ML SUSPENSION INJECTABLE POUR PORCINS ET BOVINS</v>
      </c>
      <c r="BA955" s="204" t="str">
        <v>CONCENTRAT VO 31-1 OXYTETRACYCLINE 100 PORC ET AGNEAU-CHEVREAU SEVRES</v>
      </c>
      <c r="BB955" s="204">
        <f>IF(BA955="","",MAX(BB$2:BB954)+1)</f>
        <v>165</v>
      </c>
      <c r="BC955" s="204"/>
      <c r="BD955" s="204"/>
      <c r="BE955" s="204"/>
      <c r="BF955" s="204"/>
      <c r="BG955" s="204"/>
      <c r="BH955" s="204"/>
      <c r="BI955" s="204"/>
      <c r="BJ955" s="204"/>
      <c r="BK955" s="204"/>
      <c r="BL955" s="204"/>
      <c r="BM955" s="204"/>
      <c r="BN955" s="204"/>
      <c r="BO955" s="204"/>
      <c r="BP955" s="204"/>
      <c r="BQ955" s="204"/>
      <c r="BR955" s="204"/>
      <c r="BS955" s="204"/>
      <c r="BT955" s="204"/>
      <c r="BU955" s="104"/>
      <c r="BV955" s="202"/>
      <c r="BX955"/>
      <c r="BY955"/>
      <c r="BZ955"/>
      <c r="CA955"/>
      <c r="CB955"/>
      <c r="CD955"/>
      <c r="CO955" s="202">
        <v>954</v>
      </c>
    </row>
    <row r="956" spans="1:93" x14ac:dyDescent="0.25">
      <c r="A956" s="203" t="s">
        <v>3373</v>
      </c>
      <c r="B956" s="204" t="s">
        <v>3374</v>
      </c>
      <c r="C956" s="204" t="s">
        <v>1611</v>
      </c>
      <c r="D956" s="210" t="s">
        <v>851</v>
      </c>
      <c r="E956" s="204" t="s">
        <v>852</v>
      </c>
      <c r="F956" s="204" t="s">
        <v>524</v>
      </c>
      <c r="G956" s="204" t="s">
        <v>853</v>
      </c>
      <c r="H956" s="204" t="s">
        <v>890</v>
      </c>
      <c r="I956" s="204" t="s">
        <v>853</v>
      </c>
      <c r="J956" s="204" t="s">
        <v>1901</v>
      </c>
      <c r="K956" s="204" t="s">
        <v>1901</v>
      </c>
      <c r="L956" s="204" t="s">
        <v>2713</v>
      </c>
      <c r="M956" s="204" t="s">
        <v>213</v>
      </c>
      <c r="N956" s="204" t="s">
        <v>1275</v>
      </c>
      <c r="O956" s="204" t="s">
        <v>858</v>
      </c>
      <c r="P956" s="204" t="s">
        <v>859</v>
      </c>
      <c r="Q956" s="204" t="s">
        <v>885</v>
      </c>
      <c r="R956" s="204">
        <v>40</v>
      </c>
      <c r="S956" s="204">
        <v>1</v>
      </c>
      <c r="T956" s="204">
        <v>40</v>
      </c>
      <c r="U956" s="204">
        <v>1</v>
      </c>
      <c r="V956" s="204">
        <v>0</v>
      </c>
      <c r="W956" s="204">
        <v>0</v>
      </c>
      <c r="X956" s="204">
        <v>0</v>
      </c>
      <c r="Y956" s="204">
        <v>0</v>
      </c>
      <c r="Z956" s="204">
        <v>0</v>
      </c>
      <c r="AA956" s="204">
        <v>0</v>
      </c>
      <c r="AB956" s="204">
        <v>0</v>
      </c>
      <c r="AC956" s="204">
        <v>0</v>
      </c>
      <c r="AD956" s="204">
        <v>0</v>
      </c>
      <c r="AE956" s="204">
        <v>0</v>
      </c>
      <c r="AF956" s="204">
        <v>0</v>
      </c>
      <c r="AG956" s="204">
        <v>0</v>
      </c>
      <c r="AH956" s="204">
        <v>0</v>
      </c>
      <c r="AI956" s="204">
        <v>0</v>
      </c>
      <c r="AJ956" s="204"/>
      <c r="AK956" s="204"/>
      <c r="AL956" s="204"/>
      <c r="AM956" s="204"/>
      <c r="AN956" s="204"/>
      <c r="AO956" s="204"/>
      <c r="AP956" s="204"/>
      <c r="AQ956" s="204"/>
      <c r="AR956" s="204"/>
      <c r="AS956" s="204"/>
      <c r="AT956" s="204"/>
      <c r="AU956" s="204"/>
      <c r="AV956" s="204"/>
      <c r="AW956" s="204"/>
      <c r="AX956" s="204"/>
      <c r="AY956" s="204" t="str">
        <f t="shared" si="195"/>
        <v>RESFLOR SOLUTION INJECTABLE</v>
      </c>
      <c r="AZ956" s="204" t="str">
        <f>IF(COUNTIF(AY:AY,AY956)=1,AY956,IF(AND(COUNTIF(AY:AY,AY956)&gt;1,COUNTIF(AZ$2:AZ955,AY956)&gt;=1),"",AY956))</f>
        <v>RESFLOR SOLUTION INJECTABLE</v>
      </c>
      <c r="BA956" s="204" t="str">
        <v>CONCENTRAT VO 31-2 OXYTETRACYCLINE 40 LAPIN-VOLAILLE-PORC ET AGNEAU-CHEVREAU SEVRES</v>
      </c>
      <c r="BB956" s="204">
        <f>IF(BA956="","",MAX(BB$2:BB955)+1)</f>
        <v>166</v>
      </c>
      <c r="BC956" s="204"/>
      <c r="BD956" s="204"/>
      <c r="BE956" s="204"/>
      <c r="BF956" s="204"/>
      <c r="BG956" s="204"/>
      <c r="BH956" s="204"/>
      <c r="BI956" s="204"/>
      <c r="BJ956" s="204"/>
      <c r="BK956" s="204"/>
      <c r="BL956" s="204"/>
      <c r="BM956" s="204"/>
      <c r="BN956" s="204"/>
      <c r="BO956" s="204"/>
      <c r="BP956" s="204"/>
      <c r="BQ956" s="204"/>
      <c r="BR956" s="204"/>
      <c r="BS956" s="204"/>
      <c r="BT956" s="204"/>
      <c r="BU956" s="104"/>
      <c r="BV956" s="202"/>
      <c r="BX956"/>
      <c r="BY956"/>
      <c r="BZ956"/>
      <c r="CA956"/>
      <c r="CB956"/>
      <c r="CD956"/>
      <c r="CO956" s="202">
        <v>955</v>
      </c>
    </row>
    <row r="957" spans="1:93" x14ac:dyDescent="0.25">
      <c r="A957" s="203" t="s">
        <v>3373</v>
      </c>
      <c r="B957" s="204" t="s">
        <v>3375</v>
      </c>
      <c r="C957" s="204" t="s">
        <v>1602</v>
      </c>
      <c r="D957" s="210" t="s">
        <v>863</v>
      </c>
      <c r="E957" s="204" t="s">
        <v>852</v>
      </c>
      <c r="F957" s="204" t="s">
        <v>524</v>
      </c>
      <c r="G957" s="204" t="s">
        <v>853</v>
      </c>
      <c r="H957" s="204" t="s">
        <v>890</v>
      </c>
      <c r="I957" s="204" t="s">
        <v>853</v>
      </c>
      <c r="J957" s="204" t="s">
        <v>1901</v>
      </c>
      <c r="K957" s="204" t="s">
        <v>1901</v>
      </c>
      <c r="L957" s="204" t="s">
        <v>2713</v>
      </c>
      <c r="M957" s="204" t="s">
        <v>213</v>
      </c>
      <c r="N957" s="204" t="s">
        <v>1275</v>
      </c>
      <c r="O957" s="204" t="s">
        <v>858</v>
      </c>
      <c r="P957" s="204" t="s">
        <v>859</v>
      </c>
      <c r="Q957" s="204" t="s">
        <v>1371</v>
      </c>
      <c r="R957" s="204">
        <v>40</v>
      </c>
      <c r="S957" s="204">
        <v>1</v>
      </c>
      <c r="T957" s="204">
        <v>40</v>
      </c>
      <c r="U957" s="204">
        <v>1</v>
      </c>
      <c r="V957" s="204">
        <v>0</v>
      </c>
      <c r="W957" s="204">
        <v>0</v>
      </c>
      <c r="X957" s="204">
        <v>0</v>
      </c>
      <c r="Y957" s="204">
        <v>0</v>
      </c>
      <c r="Z957" s="204">
        <v>0</v>
      </c>
      <c r="AA957" s="204">
        <v>0</v>
      </c>
      <c r="AB957" s="204">
        <v>0</v>
      </c>
      <c r="AC957" s="204">
        <v>0</v>
      </c>
      <c r="AD957" s="204">
        <v>0</v>
      </c>
      <c r="AE957" s="204">
        <v>0</v>
      </c>
      <c r="AF957" s="204">
        <v>0</v>
      </c>
      <c r="AG957" s="204">
        <v>0</v>
      </c>
      <c r="AH957" s="204">
        <v>0</v>
      </c>
      <c r="AI957" s="204">
        <v>0</v>
      </c>
      <c r="AJ957" s="204"/>
      <c r="AK957" s="204"/>
      <c r="AL957" s="204"/>
      <c r="AM957" s="204"/>
      <c r="AN957" s="204"/>
      <c r="AO957" s="204"/>
      <c r="AP957" s="204"/>
      <c r="AQ957" s="204"/>
      <c r="AR957" s="204"/>
      <c r="AS957" s="204"/>
      <c r="AT957" s="204"/>
      <c r="AU957" s="204"/>
      <c r="AV957" s="204"/>
      <c r="AW957" s="204"/>
      <c r="AX957" s="204"/>
      <c r="AY957" s="204" t="str">
        <f t="shared" si="195"/>
        <v>RESFLOR SOLUTION INJECTABLE</v>
      </c>
      <c r="AZ957" s="204" t="str">
        <f>IF(COUNTIF(AY:AY,AY957)=1,AY957,IF(AND(COUNTIF(AY:AY,AY957)&gt;1,COUNTIF(AZ$2:AZ956,AY957)&gt;=1),"",AY957))</f>
        <v/>
      </c>
      <c r="BA957" s="204" t="str">
        <v>CONCENTRAT VO 49-1 COLISTINE 400 PORC ET AGNEAU-CHEVREAU SEVRES</v>
      </c>
      <c r="BB957" s="204">
        <f>IF(BA957="","",MAX(BB$2:BB956)+1)</f>
        <v>167</v>
      </c>
      <c r="BC957" s="204"/>
      <c r="BD957" s="204"/>
      <c r="BE957" s="204"/>
      <c r="BF957" s="204"/>
      <c r="BG957" s="204"/>
      <c r="BH957" s="204"/>
      <c r="BI957" s="204"/>
      <c r="BJ957" s="204"/>
      <c r="BK957" s="204"/>
      <c r="BL957" s="204"/>
      <c r="BM957" s="204"/>
      <c r="BN957" s="204"/>
      <c r="BO957" s="204"/>
      <c r="BP957" s="204"/>
      <c r="BQ957" s="204"/>
      <c r="BR957" s="204"/>
      <c r="BS957" s="204"/>
      <c r="BT957" s="204"/>
      <c r="BU957" s="104"/>
      <c r="BV957" s="202"/>
      <c r="BX957"/>
      <c r="BY957"/>
      <c r="BZ957"/>
      <c r="CA957"/>
      <c r="CB957"/>
      <c r="CD957"/>
      <c r="CO957" s="202">
        <v>956</v>
      </c>
    </row>
    <row r="958" spans="1:93" x14ac:dyDescent="0.25">
      <c r="A958" s="203" t="s">
        <v>3822</v>
      </c>
      <c r="B958" s="204" t="s">
        <v>3823</v>
      </c>
      <c r="C958" s="204" t="s">
        <v>3824</v>
      </c>
      <c r="D958" s="210" t="s">
        <v>851</v>
      </c>
      <c r="E958" s="204" t="s">
        <v>852</v>
      </c>
      <c r="F958" s="204" t="s">
        <v>770</v>
      </c>
      <c r="G958" s="204" t="s">
        <v>853</v>
      </c>
      <c r="H958" s="204" t="s">
        <v>890</v>
      </c>
      <c r="I958" s="204" t="s">
        <v>853</v>
      </c>
      <c r="J958" s="204" t="s">
        <v>2559</v>
      </c>
      <c r="K958" s="204" t="s">
        <v>2559</v>
      </c>
      <c r="L958" s="204" t="s">
        <v>2560</v>
      </c>
      <c r="M958" s="204" t="s">
        <v>213</v>
      </c>
      <c r="N958" s="204" t="s">
        <v>851</v>
      </c>
      <c r="O958" s="204" t="s">
        <v>858</v>
      </c>
      <c r="P958" s="204" t="s">
        <v>859</v>
      </c>
      <c r="Q958" s="204" t="s">
        <v>947</v>
      </c>
      <c r="R958" s="204">
        <v>7.5</v>
      </c>
      <c r="S958" s="204">
        <v>1</v>
      </c>
      <c r="T958" s="204">
        <v>0</v>
      </c>
      <c r="U958" s="204">
        <v>0</v>
      </c>
      <c r="V958" s="204">
        <v>0</v>
      </c>
      <c r="W958" s="204">
        <v>0</v>
      </c>
      <c r="X958" s="204">
        <v>0</v>
      </c>
      <c r="Y958" s="204">
        <v>0</v>
      </c>
      <c r="Z958" s="204">
        <v>0</v>
      </c>
      <c r="AA958" s="204">
        <v>0</v>
      </c>
      <c r="AB958" s="204">
        <v>0</v>
      </c>
      <c r="AC958" s="204">
        <v>0</v>
      </c>
      <c r="AD958" s="204">
        <v>0</v>
      </c>
      <c r="AE958" s="204">
        <v>0</v>
      </c>
      <c r="AF958" s="204">
        <v>0</v>
      </c>
      <c r="AG958" s="204">
        <v>0</v>
      </c>
      <c r="AH958" s="204">
        <v>0</v>
      </c>
      <c r="AI958" s="204">
        <v>0</v>
      </c>
      <c r="AJ958" s="204"/>
      <c r="AK958" s="204"/>
      <c r="AL958" s="204"/>
      <c r="AM958" s="204"/>
      <c r="AN958" s="204"/>
      <c r="AO958" s="204"/>
      <c r="AP958" s="204"/>
      <c r="AQ958" s="204"/>
      <c r="AR958" s="204"/>
      <c r="AS958" s="204"/>
      <c r="AT958" s="204"/>
      <c r="AU958" s="204"/>
      <c r="AV958" s="204"/>
      <c r="AW958" s="204"/>
      <c r="AX958" s="204"/>
      <c r="AY958" s="204" t="str">
        <f t="shared" si="195"/>
        <v>RESPYTRIL 100 MG/ML SOLUTION INJECTABLE POUR BOVINS</v>
      </c>
      <c r="AZ958" s="204" t="str">
        <f>IF(COUNTIF(AY:AY,AY958)=1,AY958,IF(AND(COUNTIF(AY:AY,AY958)&gt;1,COUNTIF(AZ$2:AZ957,AY958)&gt;=1),"",AY958))</f>
        <v>RESPYTRIL 100 MG/ML SOLUTION INJECTABLE POUR BOVINS</v>
      </c>
      <c r="BA958" s="204" t="str">
        <v>CONCENTRAT VO 49-2 COLISTINE 200 LAPIN-VOLAILLE-PORC ET AGNEAU-CHEVREAU SEVRES</v>
      </c>
      <c r="BB958" s="204">
        <f>IF(BA958="","",MAX(BB$2:BB957)+1)</f>
        <v>168</v>
      </c>
      <c r="BC958" s="204"/>
      <c r="BD958" s="204"/>
      <c r="BE958" s="204"/>
      <c r="BF958" s="204"/>
      <c r="BG958" s="204"/>
      <c r="BH958" s="204"/>
      <c r="BI958" s="204"/>
      <c r="BJ958" s="204"/>
      <c r="BK958" s="204"/>
      <c r="BL958" s="204"/>
      <c r="BM958" s="204"/>
      <c r="BN958" s="204"/>
      <c r="BO958" s="204"/>
      <c r="BP958" s="204"/>
      <c r="BQ958" s="204"/>
      <c r="BR958" s="204"/>
      <c r="BS958" s="204"/>
      <c r="BT958" s="204"/>
      <c r="BU958" s="104"/>
      <c r="BV958" s="202"/>
      <c r="BX958"/>
      <c r="BY958"/>
      <c r="BZ958"/>
      <c r="CA958"/>
      <c r="CB958"/>
      <c r="CD958"/>
      <c r="CO958" s="202">
        <v>957</v>
      </c>
    </row>
    <row r="959" spans="1:93" x14ac:dyDescent="0.25">
      <c r="A959" s="203" t="s">
        <v>3822</v>
      </c>
      <c r="B959" s="204" t="s">
        <v>3825</v>
      </c>
      <c r="C959" s="204" t="s">
        <v>3826</v>
      </c>
      <c r="D959" s="210" t="s">
        <v>863</v>
      </c>
      <c r="E959" s="204" t="s">
        <v>852</v>
      </c>
      <c r="F959" s="204" t="s">
        <v>770</v>
      </c>
      <c r="G959" s="204" t="s">
        <v>853</v>
      </c>
      <c r="H959" s="204" t="s">
        <v>890</v>
      </c>
      <c r="I959" s="204" t="s">
        <v>853</v>
      </c>
      <c r="J959" s="204" t="s">
        <v>2559</v>
      </c>
      <c r="K959" s="204" t="s">
        <v>2559</v>
      </c>
      <c r="L959" s="204" t="s">
        <v>2560</v>
      </c>
      <c r="M959" s="204" t="s">
        <v>213</v>
      </c>
      <c r="N959" s="204" t="s">
        <v>851</v>
      </c>
      <c r="O959" s="204" t="s">
        <v>858</v>
      </c>
      <c r="P959" s="204" t="s">
        <v>859</v>
      </c>
      <c r="Q959" s="204" t="s">
        <v>950</v>
      </c>
      <c r="R959" s="204">
        <v>7.5</v>
      </c>
      <c r="S959" s="204">
        <v>1</v>
      </c>
      <c r="T959" s="204">
        <v>0</v>
      </c>
      <c r="U959" s="204">
        <v>0</v>
      </c>
      <c r="V959" s="204">
        <v>0</v>
      </c>
      <c r="W959" s="204">
        <v>0</v>
      </c>
      <c r="X959" s="204">
        <v>0</v>
      </c>
      <c r="Y959" s="204">
        <v>0</v>
      </c>
      <c r="Z959" s="204">
        <v>0</v>
      </c>
      <c r="AA959" s="204">
        <v>0</v>
      </c>
      <c r="AB959" s="204">
        <v>0</v>
      </c>
      <c r="AC959" s="204">
        <v>0</v>
      </c>
      <c r="AD959" s="204">
        <v>0</v>
      </c>
      <c r="AE959" s="204">
        <v>0</v>
      </c>
      <c r="AF959" s="204">
        <v>0</v>
      </c>
      <c r="AG959" s="204">
        <v>0</v>
      </c>
      <c r="AH959" s="204">
        <v>0</v>
      </c>
      <c r="AI959" s="204">
        <v>0</v>
      </c>
      <c r="AJ959" s="204"/>
      <c r="AK959" s="204"/>
      <c r="AL959" s="204"/>
      <c r="AM959" s="204"/>
      <c r="AN959" s="204"/>
      <c r="AO959" s="204"/>
      <c r="AP959" s="204"/>
      <c r="AQ959" s="204"/>
      <c r="AR959" s="204"/>
      <c r="AS959" s="204"/>
      <c r="AT959" s="204"/>
      <c r="AU959" s="204"/>
      <c r="AV959" s="204"/>
      <c r="AW959" s="204"/>
      <c r="AX959" s="204"/>
      <c r="AY959" s="204" t="str">
        <f t="shared" si="195"/>
        <v>RESPYTRIL 100 MG/ML SOLUTION INJECTABLE POUR BOVINS</v>
      </c>
      <c r="AZ959" s="204" t="str">
        <f>IF(COUNTIF(AY:AY,AY959)=1,AY959,IF(AND(COUNTIF(AY:AY,AY959)&gt;1,COUNTIF(AZ$2:AZ958,AY959)&gt;=1),"",AY959))</f>
        <v/>
      </c>
      <c r="BA959" s="204" t="str">
        <v>CONCENTRAT VO 57 APRAMYCINE 20 PORC-LAPIN</v>
      </c>
      <c r="BB959" s="204">
        <f>IF(BA959="","",MAX(BB$2:BB958)+1)</f>
        <v>169</v>
      </c>
      <c r="BC959" s="204"/>
      <c r="BD959" s="204"/>
      <c r="BE959" s="204"/>
      <c r="BF959" s="204"/>
      <c r="BG959" s="204"/>
      <c r="BH959" s="204"/>
      <c r="BI959" s="204"/>
      <c r="BJ959" s="204"/>
      <c r="BK959" s="204"/>
      <c r="BL959" s="204"/>
      <c r="BM959" s="204"/>
      <c r="BN959" s="204"/>
      <c r="BO959" s="204"/>
      <c r="BP959" s="204"/>
      <c r="BQ959" s="204"/>
      <c r="BR959" s="204"/>
      <c r="BS959" s="204"/>
      <c r="BT959" s="204"/>
      <c r="BU959" s="104"/>
      <c r="BV959" s="202"/>
      <c r="BX959"/>
      <c r="BY959"/>
      <c r="BZ959"/>
      <c r="CA959"/>
      <c r="CB959"/>
      <c r="CD959"/>
      <c r="CO959" s="202">
        <v>958</v>
      </c>
    </row>
    <row r="960" spans="1:93" x14ac:dyDescent="0.25">
      <c r="A960" s="203" t="s">
        <v>3822</v>
      </c>
      <c r="B960" s="204" t="s">
        <v>3827</v>
      </c>
      <c r="C960" s="204" t="s">
        <v>3828</v>
      </c>
      <c r="D960" s="210" t="s">
        <v>1004</v>
      </c>
      <c r="E960" s="204" t="s">
        <v>852</v>
      </c>
      <c r="F960" s="204" t="s">
        <v>770</v>
      </c>
      <c r="G960" s="204" t="s">
        <v>853</v>
      </c>
      <c r="H960" s="204" t="s">
        <v>890</v>
      </c>
      <c r="I960" s="204" t="s">
        <v>853</v>
      </c>
      <c r="J960" s="204" t="s">
        <v>2559</v>
      </c>
      <c r="K960" s="204" t="s">
        <v>2559</v>
      </c>
      <c r="L960" s="204" t="s">
        <v>2560</v>
      </c>
      <c r="M960" s="204" t="s">
        <v>213</v>
      </c>
      <c r="N960" s="204" t="s">
        <v>851</v>
      </c>
      <c r="O960" s="204" t="s">
        <v>858</v>
      </c>
      <c r="P960" s="204" t="s">
        <v>859</v>
      </c>
      <c r="Q960" s="204" t="s">
        <v>868</v>
      </c>
      <c r="R960" s="204">
        <v>7.5</v>
      </c>
      <c r="S960" s="204">
        <v>1</v>
      </c>
      <c r="T960" s="204">
        <v>0</v>
      </c>
      <c r="U960" s="204">
        <v>0</v>
      </c>
      <c r="V960" s="204">
        <v>0</v>
      </c>
      <c r="W960" s="204">
        <v>0</v>
      </c>
      <c r="X960" s="204">
        <v>0</v>
      </c>
      <c r="Y960" s="204">
        <v>0</v>
      </c>
      <c r="Z960" s="204">
        <v>0</v>
      </c>
      <c r="AA960" s="204">
        <v>0</v>
      </c>
      <c r="AB960" s="204">
        <v>0</v>
      </c>
      <c r="AC960" s="204">
        <v>0</v>
      </c>
      <c r="AD960" s="204">
        <v>0</v>
      </c>
      <c r="AE960" s="204">
        <v>0</v>
      </c>
      <c r="AF960" s="204">
        <v>0</v>
      </c>
      <c r="AG960" s="204">
        <v>0</v>
      </c>
      <c r="AH960" s="204">
        <v>0</v>
      </c>
      <c r="AI960" s="204">
        <v>0</v>
      </c>
      <c r="AJ960" s="204"/>
      <c r="AK960" s="204"/>
      <c r="AL960" s="204"/>
      <c r="AM960" s="204"/>
      <c r="AN960" s="204"/>
      <c r="AO960" s="204"/>
      <c r="AP960" s="204"/>
      <c r="AQ960" s="204"/>
      <c r="AR960" s="204"/>
      <c r="AS960" s="204"/>
      <c r="AT960" s="204"/>
      <c r="AU960" s="204"/>
      <c r="AV960" s="204"/>
      <c r="AW960" s="204"/>
      <c r="AX960" s="204"/>
      <c r="AY960" s="204" t="str">
        <f t="shared" si="195"/>
        <v>RESPYTRIL 100 MG/ML SOLUTION INJECTABLE POUR BOVINS</v>
      </c>
      <c r="AZ960" s="204" t="str">
        <f>IF(COUNTIF(AY:AY,AY960)=1,AY960,IF(AND(COUNTIF(AY:AY,AY960)&gt;1,COUNTIF(AZ$2:AZ959,AY960)&gt;=1),"",AY960))</f>
        <v/>
      </c>
      <c r="BA960" s="204" t="str">
        <v>CONCENTRAT VO 59-1 NEOMYCINE 80 PORC</v>
      </c>
      <c r="BB960" s="204">
        <f>IF(BA960="","",MAX(BB$2:BB959)+1)</f>
        <v>170</v>
      </c>
      <c r="BC960" s="204"/>
      <c r="BD960" s="204"/>
      <c r="BE960" s="204"/>
      <c r="BF960" s="204"/>
      <c r="BG960" s="204"/>
      <c r="BH960" s="204"/>
      <c r="BI960" s="204"/>
      <c r="BJ960" s="204"/>
      <c r="BK960" s="204"/>
      <c r="BL960" s="204"/>
      <c r="BM960" s="204"/>
      <c r="BN960" s="204"/>
      <c r="BO960" s="204"/>
      <c r="BP960" s="204"/>
      <c r="BQ960" s="204"/>
      <c r="BR960" s="204"/>
      <c r="BS960" s="204"/>
      <c r="BT960" s="204"/>
      <c r="BU960" s="104"/>
      <c r="BV960" s="202"/>
      <c r="BX960"/>
      <c r="BY960"/>
      <c r="BZ960"/>
      <c r="CA960"/>
      <c r="CB960"/>
      <c r="CD960"/>
      <c r="CO960" s="202">
        <v>959</v>
      </c>
    </row>
    <row r="961" spans="1:93" x14ac:dyDescent="0.25">
      <c r="A961" s="203" t="s">
        <v>4518</v>
      </c>
      <c r="B961" s="204" t="s">
        <v>4519</v>
      </c>
      <c r="C961" s="204" t="s">
        <v>1353</v>
      </c>
      <c r="D961" s="210" t="s">
        <v>868</v>
      </c>
      <c r="E961" s="204" t="s">
        <v>852</v>
      </c>
      <c r="F961" s="204" t="s">
        <v>636</v>
      </c>
      <c r="G961" s="204" t="s">
        <v>853</v>
      </c>
      <c r="H961" s="204" t="s">
        <v>1514</v>
      </c>
      <c r="I961" s="204" t="s">
        <v>853</v>
      </c>
      <c r="J961" s="204" t="s">
        <v>875</v>
      </c>
      <c r="K961" s="204" t="s">
        <v>875</v>
      </c>
      <c r="L961" s="204" t="s">
        <v>2724</v>
      </c>
      <c r="M961" s="204" t="s">
        <v>213</v>
      </c>
      <c r="N961" s="204" t="s">
        <v>1038</v>
      </c>
      <c r="O961" s="204" t="s">
        <v>858</v>
      </c>
      <c r="P961" s="204" t="s">
        <v>2726</v>
      </c>
      <c r="Q961" s="204" t="s">
        <v>881</v>
      </c>
      <c r="R961" s="204">
        <v>9</v>
      </c>
      <c r="S961" s="204">
        <v>3</v>
      </c>
      <c r="T961" s="204">
        <v>0</v>
      </c>
      <c r="U961" s="204">
        <v>0</v>
      </c>
      <c r="V961" s="204">
        <v>0</v>
      </c>
      <c r="W961" s="204">
        <v>0</v>
      </c>
      <c r="X961" s="204">
        <v>0</v>
      </c>
      <c r="Y961" s="204">
        <v>0</v>
      </c>
      <c r="Z961" s="204">
        <v>0</v>
      </c>
      <c r="AA961" s="204">
        <v>0</v>
      </c>
      <c r="AB961" s="204">
        <v>0</v>
      </c>
      <c r="AC961" s="204">
        <v>0</v>
      </c>
      <c r="AD961" s="204">
        <v>0</v>
      </c>
      <c r="AE961" s="204">
        <v>0</v>
      </c>
      <c r="AF961" s="204">
        <v>0</v>
      </c>
      <c r="AG961" s="204">
        <v>0</v>
      </c>
      <c r="AH961" s="204">
        <v>0</v>
      </c>
      <c r="AI961" s="204">
        <v>0</v>
      </c>
      <c r="AJ961" s="204"/>
      <c r="AK961" s="204"/>
      <c r="AL961" s="204"/>
      <c r="AM961" s="204"/>
      <c r="AN961" s="204"/>
      <c r="AO961" s="204"/>
      <c r="AP961" s="204"/>
      <c r="AQ961" s="204"/>
      <c r="AR961" s="204"/>
      <c r="AS961" s="204"/>
      <c r="AT961" s="204"/>
      <c r="AU961" s="204"/>
      <c r="AV961" s="204"/>
      <c r="AW961" s="204"/>
      <c r="AX961" s="204"/>
      <c r="AY961" s="204" t="str">
        <f t="shared" si="195"/>
        <v>REVOZYN RTU 308,8 MG/ML SUSPENSION INJECTABLE POUR BOVINS</v>
      </c>
      <c r="AZ961" s="204" t="str">
        <f>IF(COUNTIF(AY:AY,AY961)=1,AY961,IF(AND(COUNTIF(AY:AY,AY961)&gt;1,COUNTIF(AZ$2:AZ960,AY961)&gt;=1),"",AY961))</f>
        <v>REVOZYN RTU 308,8 MG/ML SUSPENSION INJECTABLE POUR BOVINS</v>
      </c>
      <c r="BA961" s="204" t="str">
        <v>CONCENTRAT VO 59-2 NEOMYCINE 40 LAPIN-VOLAILLE-PORC</v>
      </c>
      <c r="BB961" s="204">
        <f>IF(BA961="","",MAX(BB$2:BB960)+1)</f>
        <v>171</v>
      </c>
      <c r="BC961" s="204"/>
      <c r="BD961" s="204"/>
      <c r="BE961" s="204"/>
      <c r="BF961" s="204"/>
      <c r="BG961" s="204"/>
      <c r="BH961" s="204"/>
      <c r="BI961" s="204"/>
      <c r="BJ961" s="204"/>
      <c r="BK961" s="204"/>
      <c r="BL961" s="204"/>
      <c r="BM961" s="204"/>
      <c r="BN961" s="204"/>
      <c r="BO961" s="204"/>
      <c r="BP961" s="204"/>
      <c r="BQ961" s="204"/>
      <c r="BR961" s="204"/>
      <c r="BS961" s="204"/>
      <c r="BT961" s="204"/>
      <c r="BU961" s="104"/>
      <c r="BV961" s="202"/>
      <c r="BX961"/>
      <c r="BY961"/>
      <c r="BZ961"/>
      <c r="CA961"/>
      <c r="CB961"/>
      <c r="CD961"/>
      <c r="CO961" s="202">
        <v>960</v>
      </c>
    </row>
    <row r="962" spans="1:93" x14ac:dyDescent="0.25">
      <c r="A962" s="203" t="s">
        <v>4404</v>
      </c>
      <c r="B962" s="204" t="s">
        <v>4405</v>
      </c>
      <c r="C962" s="204" t="s">
        <v>3980</v>
      </c>
      <c r="D962" s="210" t="s">
        <v>923</v>
      </c>
      <c r="E962" s="204" t="s">
        <v>924</v>
      </c>
      <c r="F962" s="204" t="s">
        <v>525</v>
      </c>
      <c r="G962" s="204" t="s">
        <v>925</v>
      </c>
      <c r="H962" s="204" t="s">
        <v>4406</v>
      </c>
      <c r="I962" s="204" t="s">
        <v>910</v>
      </c>
      <c r="J962" s="204" t="s">
        <v>875</v>
      </c>
      <c r="K962" s="204" t="s">
        <v>875</v>
      </c>
      <c r="L962" s="204" t="s">
        <v>1162</v>
      </c>
      <c r="M962" s="204" t="s">
        <v>213</v>
      </c>
      <c r="N962" s="204" t="s">
        <v>4407</v>
      </c>
      <c r="O962" s="204" t="s">
        <v>992</v>
      </c>
      <c r="P962" s="204" t="s">
        <v>859</v>
      </c>
      <c r="Q962" s="204" t="s">
        <v>4407</v>
      </c>
      <c r="R962" s="204">
        <v>0</v>
      </c>
      <c r="S962" s="204">
        <v>0</v>
      </c>
      <c r="T962" s="204">
        <v>0</v>
      </c>
      <c r="U962" s="204">
        <v>0</v>
      </c>
      <c r="V962" s="204">
        <v>0</v>
      </c>
      <c r="W962" s="204">
        <v>0</v>
      </c>
      <c r="X962" s="204">
        <v>0</v>
      </c>
      <c r="Y962" s="204">
        <v>0</v>
      </c>
      <c r="Z962" s="204">
        <v>0</v>
      </c>
      <c r="AA962" s="204">
        <v>0</v>
      </c>
      <c r="AB962" s="204">
        <v>0</v>
      </c>
      <c r="AC962" s="204">
        <v>0</v>
      </c>
      <c r="AD962" s="204">
        <v>17.399999999999999</v>
      </c>
      <c r="AE962" s="204">
        <v>4</v>
      </c>
      <c r="AF962" s="204">
        <v>17.399999999999999</v>
      </c>
      <c r="AG962" s="204">
        <v>5</v>
      </c>
      <c r="AH962" s="204">
        <v>0</v>
      </c>
      <c r="AI962" s="204">
        <v>0</v>
      </c>
      <c r="AJ962" s="204"/>
      <c r="AK962" s="204"/>
      <c r="AL962" s="204"/>
      <c r="AM962" s="204"/>
      <c r="AN962" s="204"/>
      <c r="AO962" s="204"/>
      <c r="AP962" s="204"/>
      <c r="AQ962" s="204"/>
      <c r="AR962" s="204"/>
      <c r="AS962" s="204"/>
      <c r="AT962" s="204"/>
      <c r="AU962" s="204"/>
      <c r="AV962" s="204"/>
      <c r="AW962" s="204"/>
      <c r="AX962" s="204"/>
      <c r="AY962" s="204" t="str">
        <f t="shared" si="195"/>
        <v>RHEMOX 435,6 MG/G POUDRE POUR ADMINISTRATION DANS L'EAU DE BOISSON POUR PORCINS, POULETS, CANARDS, ET DINDES</v>
      </c>
      <c r="AZ962" s="204" t="str">
        <f>IF(COUNTIF(AY:AY,AY962)=1,AY962,IF(AND(COUNTIF(AY:AY,AY962)&gt;1,COUNTIF(AZ$2:AZ961,AY962)&gt;=1),"",AY962))</f>
        <v>RHEMOX 435,6 MG/G POUDRE POUR ADMINISTRATION DANS L'EAU DE BOISSON POUR PORCINS, POULETS, CANARDS, ET DINDES</v>
      </c>
      <c r="BA962" s="204" t="str">
        <v>CORTEXILINE</v>
      </c>
      <c r="BB962" s="204">
        <f>IF(BA962="","",MAX(BB$2:BB961)+1)</f>
        <v>172</v>
      </c>
      <c r="BC962" s="204"/>
      <c r="BD962" s="204"/>
      <c r="BE962" s="204"/>
      <c r="BF962" s="204"/>
      <c r="BG962" s="204"/>
      <c r="BH962" s="204"/>
      <c r="BI962" s="204"/>
      <c r="BJ962" s="204"/>
      <c r="BK962" s="204"/>
      <c r="BL962" s="204"/>
      <c r="BM962" s="204"/>
      <c r="BN962" s="204"/>
      <c r="BO962" s="204"/>
      <c r="BP962" s="204"/>
      <c r="BQ962" s="204"/>
      <c r="BR962" s="204"/>
      <c r="BS962" s="204"/>
      <c r="BT962" s="204"/>
      <c r="BU962" s="104"/>
      <c r="BV962" s="202"/>
      <c r="BX962"/>
      <c r="BY962"/>
      <c r="BZ962"/>
      <c r="CA962"/>
      <c r="CB962"/>
      <c r="CD962"/>
      <c r="CO962" s="202">
        <v>961</v>
      </c>
    </row>
    <row r="963" spans="1:93" x14ac:dyDescent="0.25">
      <c r="A963" s="203" t="s">
        <v>3384</v>
      </c>
      <c r="B963" s="204" t="s">
        <v>3385</v>
      </c>
      <c r="C963" s="204" t="s">
        <v>3378</v>
      </c>
      <c r="D963" s="210" t="s">
        <v>2926</v>
      </c>
      <c r="E963" s="204" t="s">
        <v>906</v>
      </c>
      <c r="F963" s="204" t="s">
        <v>3386</v>
      </c>
      <c r="G963" s="204" t="s">
        <v>908</v>
      </c>
      <c r="H963" s="204" t="s">
        <v>955</v>
      </c>
      <c r="I963" s="204" t="s">
        <v>910</v>
      </c>
      <c r="J963" s="204" t="s">
        <v>1291</v>
      </c>
      <c r="K963" s="204" t="s">
        <v>1291</v>
      </c>
      <c r="L963" s="204" t="s">
        <v>1476</v>
      </c>
      <c r="M963" s="204" t="s">
        <v>213</v>
      </c>
      <c r="N963" s="204" t="s">
        <v>1275</v>
      </c>
      <c r="O963" s="204" t="s">
        <v>918</v>
      </c>
      <c r="P963" s="204" t="s">
        <v>859</v>
      </c>
      <c r="Q963" s="204" t="s">
        <v>2791</v>
      </c>
      <c r="R963" s="204">
        <v>0</v>
      </c>
      <c r="S963" s="204">
        <v>0</v>
      </c>
      <c r="T963" s="204">
        <v>30</v>
      </c>
      <c r="U963" s="204">
        <v>21</v>
      </c>
      <c r="V963" s="204">
        <v>0</v>
      </c>
      <c r="W963" s="204">
        <v>0</v>
      </c>
      <c r="X963" s="204">
        <v>0</v>
      </c>
      <c r="Y963" s="204">
        <v>0</v>
      </c>
      <c r="Z963" s="204">
        <v>0</v>
      </c>
      <c r="AA963" s="204">
        <v>0</v>
      </c>
      <c r="AB963" s="204">
        <v>0</v>
      </c>
      <c r="AC963" s="204">
        <v>0</v>
      </c>
      <c r="AD963" s="204">
        <v>0</v>
      </c>
      <c r="AE963" s="204">
        <v>0</v>
      </c>
      <c r="AF963" s="204">
        <v>0</v>
      </c>
      <c r="AG963" s="204">
        <v>0</v>
      </c>
      <c r="AH963" s="204">
        <v>0</v>
      </c>
      <c r="AI963" s="204">
        <v>0</v>
      </c>
      <c r="AJ963" s="204"/>
      <c r="AK963" s="204"/>
      <c r="AL963" s="204"/>
      <c r="AM963" s="204"/>
      <c r="AN963" s="204"/>
      <c r="AO963" s="204"/>
      <c r="AP963" s="204"/>
      <c r="AQ963" s="204"/>
      <c r="AR963" s="204"/>
      <c r="AS963" s="204"/>
      <c r="AT963" s="204"/>
      <c r="AU963" s="204"/>
      <c r="AV963" s="204"/>
      <c r="AW963" s="204"/>
      <c r="AX963" s="204"/>
      <c r="AY963" s="204" t="str">
        <f t="shared" si="195"/>
        <v/>
      </c>
      <c r="AZ963" s="204" t="str">
        <f>IF(COUNTIF(AY:AY,AY963)=1,AY963,IF(AND(COUNTIF(AY:AY,AY963)&gt;1,COUNTIF(AZ$2:AZ962,AY963)&gt;=1),"",AY963))</f>
        <v/>
      </c>
      <c r="BA963" s="204" t="str">
        <v>COVUNIL</v>
      </c>
      <c r="BB963" s="204">
        <f>IF(BA963="","",MAX(BB$2:BB962)+1)</f>
        <v>173</v>
      </c>
      <c r="BC963" s="204"/>
      <c r="BD963" s="204"/>
      <c r="BE963" s="204"/>
      <c r="BF963" s="204"/>
      <c r="BG963" s="204"/>
      <c r="BH963" s="204"/>
      <c r="BI963" s="204"/>
      <c r="BJ963" s="204"/>
      <c r="BK963" s="204"/>
      <c r="BL963" s="204"/>
      <c r="BM963" s="204"/>
      <c r="BN963" s="204"/>
      <c r="BO963" s="204"/>
      <c r="BP963" s="204"/>
      <c r="BQ963" s="204"/>
      <c r="BR963" s="204"/>
      <c r="BS963" s="204"/>
      <c r="BT963" s="204"/>
      <c r="BU963" s="104"/>
      <c r="BV963" s="202"/>
      <c r="BX963"/>
      <c r="BY963"/>
      <c r="BZ963"/>
      <c r="CA963"/>
      <c r="CB963"/>
      <c r="CD963"/>
      <c r="CO963" s="202">
        <v>962</v>
      </c>
    </row>
    <row r="964" spans="1:93" x14ac:dyDescent="0.25">
      <c r="A964" s="203" t="s">
        <v>3384</v>
      </c>
      <c r="B964" s="204" t="s">
        <v>3387</v>
      </c>
      <c r="C964" s="204" t="s">
        <v>3382</v>
      </c>
      <c r="D964" s="210" t="s">
        <v>1337</v>
      </c>
      <c r="E964" s="204" t="s">
        <v>906</v>
      </c>
      <c r="F964" s="204" t="s">
        <v>3386</v>
      </c>
      <c r="G964" s="204" t="s">
        <v>908</v>
      </c>
      <c r="H964" s="204" t="s">
        <v>955</v>
      </c>
      <c r="I964" s="204" t="s">
        <v>910</v>
      </c>
      <c r="J964" s="204" t="s">
        <v>1291</v>
      </c>
      <c r="K964" s="204" t="s">
        <v>1291</v>
      </c>
      <c r="L964" s="204" t="s">
        <v>1476</v>
      </c>
      <c r="M964" s="204" t="s">
        <v>213</v>
      </c>
      <c r="N964" s="204" t="s">
        <v>1275</v>
      </c>
      <c r="O964" s="204" t="s">
        <v>918</v>
      </c>
      <c r="P964" s="204" t="s">
        <v>859</v>
      </c>
      <c r="Q964" s="204" t="s">
        <v>3388</v>
      </c>
      <c r="R964" s="204">
        <v>0</v>
      </c>
      <c r="S964" s="204">
        <v>0</v>
      </c>
      <c r="T964" s="204">
        <v>30</v>
      </c>
      <c r="U964" s="204">
        <v>21</v>
      </c>
      <c r="V964" s="204">
        <v>0</v>
      </c>
      <c r="W964" s="204">
        <v>0</v>
      </c>
      <c r="X964" s="204">
        <v>0</v>
      </c>
      <c r="Y964" s="204">
        <v>0</v>
      </c>
      <c r="Z964" s="204">
        <v>0</v>
      </c>
      <c r="AA964" s="204">
        <v>0</v>
      </c>
      <c r="AB964" s="204">
        <v>0</v>
      </c>
      <c r="AC964" s="204">
        <v>0</v>
      </c>
      <c r="AD964" s="204">
        <v>0</v>
      </c>
      <c r="AE964" s="204">
        <v>0</v>
      </c>
      <c r="AF964" s="204">
        <v>0</v>
      </c>
      <c r="AG964" s="204">
        <v>0</v>
      </c>
      <c r="AH964" s="204">
        <v>0</v>
      </c>
      <c r="AI964" s="204">
        <v>0</v>
      </c>
      <c r="AJ964" s="204"/>
      <c r="AK964" s="204"/>
      <c r="AL964" s="204"/>
      <c r="AM964" s="204"/>
      <c r="AN964" s="204"/>
      <c r="AO964" s="204"/>
      <c r="AP964" s="204"/>
      <c r="AQ964" s="204"/>
      <c r="AR964" s="204"/>
      <c r="AS964" s="204"/>
      <c r="AT964" s="204"/>
      <c r="AU964" s="204"/>
      <c r="AV964" s="204"/>
      <c r="AW964" s="204"/>
      <c r="AX964" s="204"/>
      <c r="AY964" s="204" t="str">
        <f t="shared" ref="AY964:AY1027" si="196">IF(INDEX(CL$3:CM$174,MATCH(H964,CL$3:CL$174,0),2)="x",F964,"")</f>
        <v/>
      </c>
      <c r="AZ964" s="204" t="str">
        <f>IF(COUNTIF(AY:AY,AY964)=1,AY964,IF(AND(COUNTIF(AY:AY,AY964)&gt;1,COUNTIF(AZ$2:AZ963,AY964)&gt;=1),"",AY964))</f>
        <v/>
      </c>
      <c r="BA964" s="204" t="str">
        <v>CRD 92</v>
      </c>
      <c r="BB964" s="204">
        <f>IF(BA964="","",MAX(BB$2:BB963)+1)</f>
        <v>174</v>
      </c>
      <c r="BC964" s="204"/>
      <c r="BD964" s="204"/>
      <c r="BE964" s="204"/>
      <c r="BF964" s="204"/>
      <c r="BG964" s="204"/>
      <c r="BH964" s="204"/>
      <c r="BI964" s="204"/>
      <c r="BJ964" s="204"/>
      <c r="BK964" s="204"/>
      <c r="BL964" s="204"/>
      <c r="BM964" s="204"/>
      <c r="BN964" s="204"/>
      <c r="BO964" s="204"/>
      <c r="BP964" s="204"/>
      <c r="BQ964" s="204"/>
      <c r="BR964" s="204"/>
      <c r="BS964" s="204"/>
      <c r="BT964" s="204"/>
      <c r="BU964" s="104"/>
      <c r="BV964" s="202"/>
      <c r="BX964"/>
      <c r="BY964"/>
      <c r="BZ964"/>
      <c r="CA964"/>
      <c r="CB964"/>
      <c r="CD964"/>
      <c r="CO964" s="202">
        <v>963</v>
      </c>
    </row>
    <row r="965" spans="1:93" x14ac:dyDescent="0.25">
      <c r="A965" s="203" t="s">
        <v>3389</v>
      </c>
      <c r="B965" s="204" t="s">
        <v>3390</v>
      </c>
      <c r="C965" s="204" t="s">
        <v>3378</v>
      </c>
      <c r="D965" s="210" t="s">
        <v>2926</v>
      </c>
      <c r="E965" s="204" t="s">
        <v>906</v>
      </c>
      <c r="F965" s="204" t="s">
        <v>3391</v>
      </c>
      <c r="G965" s="204" t="s">
        <v>908</v>
      </c>
      <c r="H965" s="204" t="s">
        <v>955</v>
      </c>
      <c r="I965" s="204" t="s">
        <v>910</v>
      </c>
      <c r="J965" s="204" t="s">
        <v>1291</v>
      </c>
      <c r="K965" s="204" t="s">
        <v>1291</v>
      </c>
      <c r="L965" s="204" t="s">
        <v>1476</v>
      </c>
      <c r="M965" s="204" t="s">
        <v>213</v>
      </c>
      <c r="N965" s="204" t="s">
        <v>2148</v>
      </c>
      <c r="O965" s="204" t="s">
        <v>918</v>
      </c>
      <c r="P965" s="204" t="s">
        <v>859</v>
      </c>
      <c r="Q965" s="204" t="s">
        <v>3392</v>
      </c>
      <c r="R965" s="204">
        <v>0</v>
      </c>
      <c r="S965" s="204">
        <v>0</v>
      </c>
      <c r="T965" s="204">
        <v>30</v>
      </c>
      <c r="U965" s="204">
        <v>21</v>
      </c>
      <c r="V965" s="204">
        <v>0</v>
      </c>
      <c r="W965" s="204">
        <v>0</v>
      </c>
      <c r="X965" s="204">
        <v>0</v>
      </c>
      <c r="Y965" s="204">
        <v>0</v>
      </c>
      <c r="Z965" s="204">
        <v>0</v>
      </c>
      <c r="AA965" s="204">
        <v>0</v>
      </c>
      <c r="AB965" s="204">
        <v>0</v>
      </c>
      <c r="AC965" s="204">
        <v>0</v>
      </c>
      <c r="AD965" s="204">
        <v>0</v>
      </c>
      <c r="AE965" s="204">
        <v>0</v>
      </c>
      <c r="AF965" s="204">
        <v>0</v>
      </c>
      <c r="AG965" s="204">
        <v>0</v>
      </c>
      <c r="AH965" s="204">
        <v>0</v>
      </c>
      <c r="AI965" s="204">
        <v>0</v>
      </c>
      <c r="AJ965" s="204"/>
      <c r="AK965" s="204"/>
      <c r="AL965" s="204"/>
      <c r="AM965" s="204"/>
      <c r="AN965" s="204"/>
      <c r="AO965" s="204"/>
      <c r="AP965" s="204"/>
      <c r="AQ965" s="204"/>
      <c r="AR965" s="204"/>
      <c r="AS965" s="204"/>
      <c r="AT965" s="204"/>
      <c r="AU965" s="204"/>
      <c r="AV965" s="204"/>
      <c r="AW965" s="204"/>
      <c r="AX965" s="204"/>
      <c r="AY965" s="204" t="str">
        <f t="shared" si="196"/>
        <v/>
      </c>
      <c r="AZ965" s="204" t="str">
        <f>IF(COUNTIF(AY:AY,AY965)=1,AY965,IF(AND(COUNTIF(AY:AY,AY965)&gt;1,COUNTIF(AZ$2:AZ964,AY965)&gt;=1),"",AY965))</f>
        <v/>
      </c>
      <c r="BA965" s="204" t="str">
        <v>CUBARMIX</v>
      </c>
      <c r="BB965" s="204">
        <f>IF(BA965="","",MAX(BB$2:BB964)+1)</f>
        <v>175</v>
      </c>
      <c r="BC965" s="204"/>
      <c r="BD965" s="204"/>
      <c r="BE965" s="204"/>
      <c r="BF965" s="204"/>
      <c r="BG965" s="204"/>
      <c r="BH965" s="204"/>
      <c r="BI965" s="204"/>
      <c r="BJ965" s="204"/>
      <c r="BK965" s="204"/>
      <c r="BL965" s="204"/>
      <c r="BM965" s="204"/>
      <c r="BN965" s="204"/>
      <c r="BO965" s="204"/>
      <c r="BP965" s="204"/>
      <c r="BQ965" s="204"/>
      <c r="BR965" s="204"/>
      <c r="BS965" s="204"/>
      <c r="BT965" s="204"/>
      <c r="BU965" s="104"/>
      <c r="BV965" s="202"/>
      <c r="BX965"/>
      <c r="BY965"/>
      <c r="BZ965"/>
      <c r="CA965"/>
      <c r="CB965"/>
      <c r="CD965"/>
      <c r="CO965" s="202">
        <v>964</v>
      </c>
    </row>
    <row r="966" spans="1:93" x14ac:dyDescent="0.25">
      <c r="A966" s="203" t="s">
        <v>3389</v>
      </c>
      <c r="B966" s="204" t="s">
        <v>3393</v>
      </c>
      <c r="C966" s="204" t="s">
        <v>3382</v>
      </c>
      <c r="D966" s="210" t="s">
        <v>1337</v>
      </c>
      <c r="E966" s="204" t="s">
        <v>906</v>
      </c>
      <c r="F966" s="204" t="s">
        <v>3391</v>
      </c>
      <c r="G966" s="204" t="s">
        <v>908</v>
      </c>
      <c r="H966" s="204" t="s">
        <v>955</v>
      </c>
      <c r="I966" s="204" t="s">
        <v>910</v>
      </c>
      <c r="J966" s="204" t="s">
        <v>1291</v>
      </c>
      <c r="K966" s="204" t="s">
        <v>1291</v>
      </c>
      <c r="L966" s="204" t="s">
        <v>1476</v>
      </c>
      <c r="M966" s="204" t="s">
        <v>213</v>
      </c>
      <c r="N966" s="204" t="s">
        <v>2148</v>
      </c>
      <c r="O966" s="204" t="s">
        <v>918</v>
      </c>
      <c r="P966" s="204" t="s">
        <v>859</v>
      </c>
      <c r="Q966" s="204" t="s">
        <v>3394</v>
      </c>
      <c r="R966" s="204">
        <v>0</v>
      </c>
      <c r="S966" s="204">
        <v>0</v>
      </c>
      <c r="T966" s="204">
        <v>30</v>
      </c>
      <c r="U966" s="204">
        <v>21</v>
      </c>
      <c r="V966" s="204">
        <v>0</v>
      </c>
      <c r="W966" s="204">
        <v>0</v>
      </c>
      <c r="X966" s="204">
        <v>0</v>
      </c>
      <c r="Y966" s="204">
        <v>0</v>
      </c>
      <c r="Z966" s="204">
        <v>0</v>
      </c>
      <c r="AA966" s="204">
        <v>0</v>
      </c>
      <c r="AB966" s="204">
        <v>0</v>
      </c>
      <c r="AC966" s="204">
        <v>0</v>
      </c>
      <c r="AD966" s="204">
        <v>0</v>
      </c>
      <c r="AE966" s="204">
        <v>0</v>
      </c>
      <c r="AF966" s="204">
        <v>0</v>
      </c>
      <c r="AG966" s="204">
        <v>0</v>
      </c>
      <c r="AH966" s="204">
        <v>0</v>
      </c>
      <c r="AI966" s="204">
        <v>0</v>
      </c>
      <c r="AJ966" s="204"/>
      <c r="AK966" s="204"/>
      <c r="AL966" s="204"/>
      <c r="AM966" s="204"/>
      <c r="AN966" s="204"/>
      <c r="AO966" s="204"/>
      <c r="AP966" s="204"/>
      <c r="AQ966" s="204"/>
      <c r="AR966" s="204"/>
      <c r="AS966" s="204"/>
      <c r="AT966" s="204"/>
      <c r="AU966" s="204"/>
      <c r="AV966" s="204"/>
      <c r="AW966" s="204"/>
      <c r="AX966" s="204"/>
      <c r="AY966" s="204" t="str">
        <f t="shared" si="196"/>
        <v/>
      </c>
      <c r="AZ966" s="204" t="str">
        <f>IF(COUNTIF(AY:AY,AY966)=1,AY966,IF(AND(COUNTIF(AY:AY,AY966)&gt;1,COUNTIF(AZ$2:AZ965,AY966)&gt;=1),"",AY966))</f>
        <v/>
      </c>
      <c r="BA966" s="204" t="str">
        <v>CURACEF DUO 50 MG/ML / 150 MG/ML SUSPENSION INJECTABLE POUR BOVINS</v>
      </c>
      <c r="BB966" s="204">
        <f>IF(BA966="","",MAX(BB$2:BB965)+1)</f>
        <v>176</v>
      </c>
      <c r="BC966" s="204"/>
      <c r="BD966" s="204"/>
      <c r="BE966" s="204"/>
      <c r="BF966" s="204"/>
      <c r="BG966" s="204"/>
      <c r="BH966" s="204"/>
      <c r="BI966" s="204"/>
      <c r="BJ966" s="204"/>
      <c r="BK966" s="204"/>
      <c r="BL966" s="204"/>
      <c r="BM966" s="204"/>
      <c r="BN966" s="204"/>
      <c r="BO966" s="204"/>
      <c r="BP966" s="204"/>
      <c r="BQ966" s="204"/>
      <c r="BR966" s="204"/>
      <c r="BS966" s="204"/>
      <c r="BT966" s="204"/>
      <c r="BU966" s="104"/>
      <c r="BV966" s="202"/>
      <c r="BX966"/>
      <c r="BY966"/>
      <c r="BZ966"/>
      <c r="CA966"/>
      <c r="CB966"/>
      <c r="CD966"/>
      <c r="CO966" s="202">
        <v>965</v>
      </c>
    </row>
    <row r="967" spans="1:93" x14ac:dyDescent="0.25">
      <c r="A967" s="203" t="s">
        <v>3376</v>
      </c>
      <c r="B967" s="204" t="s">
        <v>3377</v>
      </c>
      <c r="C967" s="204" t="s">
        <v>3378</v>
      </c>
      <c r="D967" s="210" t="s">
        <v>2926</v>
      </c>
      <c r="E967" s="204" t="s">
        <v>906</v>
      </c>
      <c r="F967" s="204" t="s">
        <v>3379</v>
      </c>
      <c r="G967" s="204" t="s">
        <v>908</v>
      </c>
      <c r="H967" s="204" t="s">
        <v>909</v>
      </c>
      <c r="I967" s="204" t="s">
        <v>910</v>
      </c>
      <c r="J967" s="204" t="s">
        <v>1291</v>
      </c>
      <c r="K967" s="204" t="s">
        <v>1291</v>
      </c>
      <c r="L967" s="204" t="s">
        <v>1476</v>
      </c>
      <c r="M967" s="204" t="s">
        <v>213</v>
      </c>
      <c r="N967" s="204" t="s">
        <v>1371</v>
      </c>
      <c r="O967" s="204" t="s">
        <v>918</v>
      </c>
      <c r="P967" s="204" t="s">
        <v>859</v>
      </c>
      <c r="Q967" s="204" t="s">
        <v>3380</v>
      </c>
      <c r="R967" s="204">
        <v>0</v>
      </c>
      <c r="S967" s="204">
        <v>0</v>
      </c>
      <c r="T967" s="204">
        <v>30</v>
      </c>
      <c r="U967" s="204">
        <v>21</v>
      </c>
      <c r="V967" s="204">
        <v>0</v>
      </c>
      <c r="W967" s="204">
        <v>0</v>
      </c>
      <c r="X967" s="204">
        <v>0</v>
      </c>
      <c r="Y967" s="204">
        <v>0</v>
      </c>
      <c r="Z967" s="204">
        <v>0</v>
      </c>
      <c r="AA967" s="204">
        <v>0</v>
      </c>
      <c r="AB967" s="204">
        <v>0</v>
      </c>
      <c r="AC967" s="204">
        <v>0</v>
      </c>
      <c r="AD967" s="204">
        <v>0</v>
      </c>
      <c r="AE967" s="204">
        <v>0</v>
      </c>
      <c r="AF967" s="204">
        <v>0</v>
      </c>
      <c r="AG967" s="204">
        <v>0</v>
      </c>
      <c r="AH967" s="204">
        <v>0</v>
      </c>
      <c r="AI967" s="204">
        <v>0</v>
      </c>
      <c r="AJ967" s="204"/>
      <c r="AK967" s="204"/>
      <c r="AL967" s="204"/>
      <c r="AM967" s="204"/>
      <c r="AN967" s="204"/>
      <c r="AO967" s="204"/>
      <c r="AP967" s="204"/>
      <c r="AQ967" s="204"/>
      <c r="AR967" s="204"/>
      <c r="AS967" s="204"/>
      <c r="AT967" s="204"/>
      <c r="AU967" s="204"/>
      <c r="AV967" s="204"/>
      <c r="AW967" s="204"/>
      <c r="AX967" s="204"/>
      <c r="AY967" s="204" t="str">
        <f t="shared" si="196"/>
        <v/>
      </c>
      <c r="AZ967" s="204" t="str">
        <f>IF(COUNTIF(AY:AY,AY967)=1,AY967,IF(AND(COUNTIF(AY:AY,AY967)&gt;1,COUNTIF(AZ$2:AZ966,AY967)&gt;=1),"",AY967))</f>
        <v/>
      </c>
      <c r="BA967" s="204" t="str">
        <v>CYCLO SPRAY</v>
      </c>
      <c r="BB967" s="204">
        <f>IF(BA967="","",MAX(BB$2:BB966)+1)</f>
        <v>177</v>
      </c>
      <c r="BC967" s="204"/>
      <c r="BD967" s="204"/>
      <c r="BE967" s="204"/>
      <c r="BF967" s="204"/>
      <c r="BG967" s="204"/>
      <c r="BH967" s="204"/>
      <c r="BI967" s="204"/>
      <c r="BJ967" s="204"/>
      <c r="BK967" s="204"/>
      <c r="BL967" s="204"/>
      <c r="BM967" s="204"/>
      <c r="BN967" s="204"/>
      <c r="BO967" s="204"/>
      <c r="BP967" s="204"/>
      <c r="BQ967" s="204"/>
      <c r="BR967" s="204"/>
      <c r="BS967" s="204"/>
      <c r="BT967" s="204"/>
      <c r="BU967" s="104"/>
      <c r="BV967" s="202"/>
      <c r="BX967"/>
      <c r="BY967"/>
      <c r="BZ967"/>
      <c r="CA967"/>
      <c r="CB967"/>
      <c r="CD967"/>
      <c r="CO967" s="202">
        <v>966</v>
      </c>
    </row>
    <row r="968" spans="1:93" x14ac:dyDescent="0.25">
      <c r="A968" s="203" t="s">
        <v>3376</v>
      </c>
      <c r="B968" s="204" t="s">
        <v>3381</v>
      </c>
      <c r="C968" s="204" t="s">
        <v>3382</v>
      </c>
      <c r="D968" s="210" t="s">
        <v>1337</v>
      </c>
      <c r="E968" s="204" t="s">
        <v>906</v>
      </c>
      <c r="F968" s="204" t="s">
        <v>3379</v>
      </c>
      <c r="G968" s="204" t="s">
        <v>908</v>
      </c>
      <c r="H968" s="204" t="s">
        <v>909</v>
      </c>
      <c r="I968" s="204" t="s">
        <v>910</v>
      </c>
      <c r="J968" s="204" t="s">
        <v>1291</v>
      </c>
      <c r="K968" s="204" t="s">
        <v>1291</v>
      </c>
      <c r="L968" s="204" t="s">
        <v>1476</v>
      </c>
      <c r="M968" s="204" t="s">
        <v>213</v>
      </c>
      <c r="N968" s="204" t="s">
        <v>1371</v>
      </c>
      <c r="O968" s="204" t="s">
        <v>918</v>
      </c>
      <c r="P968" s="204" t="s">
        <v>859</v>
      </c>
      <c r="Q968" s="204" t="s">
        <v>3383</v>
      </c>
      <c r="R968" s="204">
        <v>0</v>
      </c>
      <c r="S968" s="204">
        <v>0</v>
      </c>
      <c r="T968" s="204">
        <v>30</v>
      </c>
      <c r="U968" s="204">
        <v>21</v>
      </c>
      <c r="V968" s="204">
        <v>0</v>
      </c>
      <c r="W968" s="204">
        <v>0</v>
      </c>
      <c r="X968" s="204">
        <v>0</v>
      </c>
      <c r="Y968" s="204">
        <v>0</v>
      </c>
      <c r="Z968" s="204">
        <v>0</v>
      </c>
      <c r="AA968" s="204">
        <v>0</v>
      </c>
      <c r="AB968" s="204">
        <v>0</v>
      </c>
      <c r="AC968" s="204">
        <v>0</v>
      </c>
      <c r="AD968" s="204">
        <v>0</v>
      </c>
      <c r="AE968" s="204">
        <v>0</v>
      </c>
      <c r="AF968" s="204">
        <v>0</v>
      </c>
      <c r="AG968" s="204">
        <v>0</v>
      </c>
      <c r="AH968" s="204">
        <v>0</v>
      </c>
      <c r="AI968" s="204">
        <v>0</v>
      </c>
      <c r="AJ968" s="204"/>
      <c r="AK968" s="204"/>
      <c r="AL968" s="204"/>
      <c r="AM968" s="204"/>
      <c r="AN968" s="204"/>
      <c r="AO968" s="204"/>
      <c r="AP968" s="204"/>
      <c r="AQ968" s="204"/>
      <c r="AR968" s="204"/>
      <c r="AS968" s="204"/>
      <c r="AT968" s="204"/>
      <c r="AU968" s="204"/>
      <c r="AV968" s="204"/>
      <c r="AW968" s="204"/>
      <c r="AX968" s="204"/>
      <c r="AY968" s="204" t="str">
        <f t="shared" si="196"/>
        <v/>
      </c>
      <c r="AZ968" s="204" t="str">
        <f>IF(COUNTIF(AY:AY,AY968)=1,AY968,IF(AND(COUNTIF(AY:AY,AY968)&gt;1,COUNTIF(AZ$2:AZ967,AY968)&gt;=1),"",AY968))</f>
        <v/>
      </c>
      <c r="BA968" s="204" t="str">
        <v>CYCLOSOL 200 LA</v>
      </c>
      <c r="BB968" s="204">
        <f>IF(BA968="","",MAX(BB$2:BB967)+1)</f>
        <v>178</v>
      </c>
      <c r="BC968" s="204"/>
      <c r="BD968" s="204"/>
      <c r="BE968" s="204"/>
      <c r="BF968" s="204"/>
      <c r="BG968" s="204"/>
      <c r="BH968" s="204"/>
      <c r="BI968" s="204"/>
      <c r="BJ968" s="204"/>
      <c r="BK968" s="204"/>
      <c r="BL968" s="204"/>
      <c r="BM968" s="204"/>
      <c r="BN968" s="204"/>
      <c r="BO968" s="204"/>
      <c r="BP968" s="204"/>
      <c r="BQ968" s="204"/>
      <c r="BR968" s="204"/>
      <c r="BS968" s="204"/>
      <c r="BT968" s="204"/>
      <c r="BU968" s="104"/>
      <c r="BV968" s="202"/>
      <c r="BX968"/>
      <c r="BY968"/>
      <c r="BZ968"/>
      <c r="CA968"/>
      <c r="CB968"/>
      <c r="CD968"/>
      <c r="CO968" s="202">
        <v>967</v>
      </c>
    </row>
    <row r="969" spans="1:93" x14ac:dyDescent="0.25">
      <c r="A969" s="203" t="s">
        <v>1487</v>
      </c>
      <c r="B969" s="204" t="s">
        <v>1488</v>
      </c>
      <c r="C969" s="204" t="s">
        <v>1489</v>
      </c>
      <c r="D969" s="210" t="s">
        <v>1154</v>
      </c>
      <c r="E969" s="204" t="s">
        <v>906</v>
      </c>
      <c r="F969" s="204" t="s">
        <v>527</v>
      </c>
      <c r="G969" s="204" t="s">
        <v>1128</v>
      </c>
      <c r="H969" s="204" t="s">
        <v>890</v>
      </c>
      <c r="I969" s="204" t="s">
        <v>1116</v>
      </c>
      <c r="J969" s="204" t="s">
        <v>1291</v>
      </c>
      <c r="K969" s="204" t="s">
        <v>1291</v>
      </c>
      <c r="L969" s="204" t="s">
        <v>1476</v>
      </c>
      <c r="M969" s="204" t="s">
        <v>213</v>
      </c>
      <c r="N969" s="204" t="s">
        <v>1490</v>
      </c>
      <c r="O969" s="204" t="s">
        <v>918</v>
      </c>
      <c r="P969" s="204" t="s">
        <v>859</v>
      </c>
      <c r="Q969" s="204" t="s">
        <v>1491</v>
      </c>
      <c r="R969" s="204">
        <v>0</v>
      </c>
      <c r="S969" s="204">
        <v>0</v>
      </c>
      <c r="T969" s="204">
        <v>0</v>
      </c>
      <c r="U969" s="204">
        <v>0</v>
      </c>
      <c r="V969" s="204">
        <v>0</v>
      </c>
      <c r="W969" s="204">
        <v>0</v>
      </c>
      <c r="X969" s="204">
        <v>0</v>
      </c>
      <c r="Y969" s="204">
        <v>0</v>
      </c>
      <c r="Z969" s="204">
        <v>0</v>
      </c>
      <c r="AA969" s="204">
        <v>0</v>
      </c>
      <c r="AB969" s="204">
        <v>0</v>
      </c>
      <c r="AC969" s="204">
        <v>0</v>
      </c>
      <c r="AD969" s="204">
        <v>0</v>
      </c>
      <c r="AE969" s="204">
        <v>0</v>
      </c>
      <c r="AF969" s="204">
        <v>0</v>
      </c>
      <c r="AG969" s="204">
        <v>0</v>
      </c>
      <c r="AH969" s="204">
        <v>0</v>
      </c>
      <c r="AI969" s="204">
        <v>0</v>
      </c>
      <c r="AJ969" s="204"/>
      <c r="AK969" s="204"/>
      <c r="AL969" s="204"/>
      <c r="AM969" s="204"/>
      <c r="AN969" s="204"/>
      <c r="AO969" s="204"/>
      <c r="AP969" s="204"/>
      <c r="AQ969" s="204"/>
      <c r="AR969" s="204"/>
      <c r="AS969" s="204"/>
      <c r="AT969" s="204"/>
      <c r="AU969" s="204"/>
      <c r="AV969" s="204"/>
      <c r="AW969" s="204"/>
      <c r="AX969" s="204"/>
      <c r="AY969" s="204" t="str">
        <f t="shared" si="196"/>
        <v>RILEXINE H.L.</v>
      </c>
      <c r="AZ969" s="204" t="str">
        <f>IF(COUNTIF(AY:AY,AY969)=1,AY969,IF(AND(COUNTIF(AY:AY,AY969)&gt;1,COUNTIF(AZ$2:AZ968,AY969)&gt;=1),"",AY969))</f>
        <v>RILEXINE H.L.</v>
      </c>
      <c r="BA969" s="204" t="str">
        <v>DENAGARD INJECTABLE 162,2</v>
      </c>
      <c r="BB969" s="204">
        <f>IF(BA969="","",MAX(BB$2:BB968)+1)</f>
        <v>179</v>
      </c>
      <c r="BC969" s="204"/>
      <c r="BD969" s="204"/>
      <c r="BE969" s="204"/>
      <c r="BF969" s="204"/>
      <c r="BG969" s="204"/>
      <c r="BH969" s="204"/>
      <c r="BI969" s="204"/>
      <c r="BJ969" s="204"/>
      <c r="BK969" s="204"/>
      <c r="BL969" s="204"/>
      <c r="BM969" s="204"/>
      <c r="BN969" s="204"/>
      <c r="BO969" s="204"/>
      <c r="BP969" s="204"/>
      <c r="BQ969" s="204"/>
      <c r="BR969" s="204"/>
      <c r="BS969" s="204"/>
      <c r="BT969" s="204"/>
      <c r="BU969" s="104"/>
      <c r="BV969" s="202"/>
      <c r="BX969"/>
      <c r="BY969"/>
      <c r="BZ969"/>
      <c r="CA969"/>
      <c r="CB969"/>
      <c r="CD969"/>
      <c r="CO969" s="202">
        <v>968</v>
      </c>
    </row>
    <row r="970" spans="1:93" x14ac:dyDescent="0.25">
      <c r="A970" s="203" t="s">
        <v>1496</v>
      </c>
      <c r="B970" s="204" t="s">
        <v>1497</v>
      </c>
      <c r="C970" s="204" t="s">
        <v>1498</v>
      </c>
      <c r="D970" s="210" t="s">
        <v>1499</v>
      </c>
      <c r="E970" s="204" t="s">
        <v>852</v>
      </c>
      <c r="F970" s="204" t="s">
        <v>1500</v>
      </c>
      <c r="G970" s="204" t="s">
        <v>853</v>
      </c>
      <c r="H970" s="204" t="s">
        <v>909</v>
      </c>
      <c r="I970" s="204" t="s">
        <v>853</v>
      </c>
      <c r="J970" s="204" t="s">
        <v>1291</v>
      </c>
      <c r="K970" s="204" t="s">
        <v>1291</v>
      </c>
      <c r="L970" s="204" t="s">
        <v>1476</v>
      </c>
      <c r="M970" s="204" t="s">
        <v>213</v>
      </c>
      <c r="N970" s="204" t="s">
        <v>1501</v>
      </c>
      <c r="O970" s="204" t="s">
        <v>858</v>
      </c>
      <c r="P970" s="204" t="s">
        <v>859</v>
      </c>
      <c r="Q970" s="204" t="s">
        <v>859</v>
      </c>
      <c r="R970" s="204">
        <v>0</v>
      </c>
      <c r="S970" s="204">
        <v>0</v>
      </c>
      <c r="T970" s="204">
        <v>30</v>
      </c>
      <c r="U970" s="204">
        <v>3</v>
      </c>
      <c r="V970" s="204">
        <v>0</v>
      </c>
      <c r="W970" s="204">
        <v>0</v>
      </c>
      <c r="X970" s="204">
        <v>0</v>
      </c>
      <c r="Y970" s="204">
        <v>0</v>
      </c>
      <c r="Z970" s="204">
        <v>0</v>
      </c>
      <c r="AA970" s="204">
        <v>0</v>
      </c>
      <c r="AB970" s="204">
        <v>0</v>
      </c>
      <c r="AC970" s="204">
        <v>0</v>
      </c>
      <c r="AD970" s="204">
        <v>0</v>
      </c>
      <c r="AE970" s="204">
        <v>0</v>
      </c>
      <c r="AF970" s="204">
        <v>0</v>
      </c>
      <c r="AG970" s="204">
        <v>0</v>
      </c>
      <c r="AH970" s="204">
        <v>0</v>
      </c>
      <c r="AI970" s="204">
        <v>0</v>
      </c>
      <c r="AJ970" s="204"/>
      <c r="AK970" s="204"/>
      <c r="AL970" s="204"/>
      <c r="AM970" s="204"/>
      <c r="AN970" s="204"/>
      <c r="AO970" s="204"/>
      <c r="AP970" s="204"/>
      <c r="AQ970" s="204"/>
      <c r="AR970" s="204"/>
      <c r="AS970" s="204"/>
      <c r="AT970" s="204"/>
      <c r="AU970" s="204"/>
      <c r="AV970" s="204"/>
      <c r="AW970" s="204"/>
      <c r="AX970" s="204"/>
      <c r="AY970" s="204" t="str">
        <f t="shared" si="196"/>
        <v/>
      </c>
      <c r="AZ970" s="204" t="str">
        <f>IF(COUNTIF(AY:AY,AY970)=1,AY970,IF(AND(COUNTIF(AY:AY,AY970)&gt;1,COUNTIF(AZ$2:AZ969,AY970)&gt;=1),"",AY970))</f>
        <v/>
      </c>
      <c r="BA970" s="204" t="str">
        <v>DENAGARD SOLUTION BUVABLE</v>
      </c>
      <c r="BB970" s="204">
        <f>IF(BA970="","",MAX(BB$2:BB969)+1)</f>
        <v>180</v>
      </c>
      <c r="BC970" s="204"/>
      <c r="BD970" s="204"/>
      <c r="BE970" s="204"/>
      <c r="BF970" s="204"/>
      <c r="BG970" s="204"/>
      <c r="BH970" s="204"/>
      <c r="BI970" s="204"/>
      <c r="BJ970" s="204"/>
      <c r="BK970" s="204"/>
      <c r="BL970" s="204"/>
      <c r="BM970" s="204"/>
      <c r="BN970" s="204"/>
      <c r="BO970" s="204"/>
      <c r="BP970" s="204"/>
      <c r="BQ970" s="204"/>
      <c r="BR970" s="204"/>
      <c r="BS970" s="204"/>
      <c r="BT970" s="204"/>
      <c r="BU970" s="104"/>
      <c r="BV970" s="202"/>
      <c r="BX970"/>
      <c r="BY970"/>
      <c r="BZ970"/>
      <c r="CA970"/>
      <c r="CB970"/>
      <c r="CD970"/>
      <c r="CO970" s="202">
        <v>969</v>
      </c>
    </row>
    <row r="971" spans="1:93" x14ac:dyDescent="0.25">
      <c r="A971" s="203" t="s">
        <v>2432</v>
      </c>
      <c r="B971" s="204" t="s">
        <v>2433</v>
      </c>
      <c r="C971" s="204" t="s">
        <v>2434</v>
      </c>
      <c r="D971" s="210" t="s">
        <v>1499</v>
      </c>
      <c r="E971" s="204" t="s">
        <v>852</v>
      </c>
      <c r="F971" s="204" t="s">
        <v>2435</v>
      </c>
      <c r="G971" s="204" t="s">
        <v>853</v>
      </c>
      <c r="H971" s="204" t="s">
        <v>909</v>
      </c>
      <c r="I971" s="204" t="s">
        <v>853</v>
      </c>
      <c r="J971" s="204" t="s">
        <v>1291</v>
      </c>
      <c r="K971" s="204" t="s">
        <v>1291</v>
      </c>
      <c r="L971" s="204" t="s">
        <v>1476</v>
      </c>
      <c r="M971" s="204" t="s">
        <v>213</v>
      </c>
      <c r="N971" s="204" t="s">
        <v>2436</v>
      </c>
      <c r="O971" s="204" t="s">
        <v>858</v>
      </c>
      <c r="P971" s="204" t="s">
        <v>859</v>
      </c>
      <c r="Q971" s="204" t="s">
        <v>1705</v>
      </c>
      <c r="R971" s="204">
        <v>0</v>
      </c>
      <c r="S971" s="204">
        <v>0</v>
      </c>
      <c r="T971" s="204">
        <v>30</v>
      </c>
      <c r="U971" s="204">
        <v>3</v>
      </c>
      <c r="V971" s="204">
        <v>0</v>
      </c>
      <c r="W971" s="204">
        <v>0</v>
      </c>
      <c r="X971" s="204">
        <v>0</v>
      </c>
      <c r="Y971" s="204">
        <v>0</v>
      </c>
      <c r="Z971" s="204">
        <v>0</v>
      </c>
      <c r="AA971" s="204">
        <v>0</v>
      </c>
      <c r="AB971" s="204">
        <v>0</v>
      </c>
      <c r="AC971" s="204">
        <v>0</v>
      </c>
      <c r="AD971" s="204">
        <v>0</v>
      </c>
      <c r="AE971" s="204">
        <v>0</v>
      </c>
      <c r="AF971" s="204">
        <v>0</v>
      </c>
      <c r="AG971" s="204">
        <v>0</v>
      </c>
      <c r="AH971" s="204">
        <v>0</v>
      </c>
      <c r="AI971" s="204">
        <v>0</v>
      </c>
      <c r="AJ971" s="204"/>
      <c r="AK971" s="204"/>
      <c r="AL971" s="204"/>
      <c r="AM971" s="204"/>
      <c r="AN971" s="204"/>
      <c r="AO971" s="204"/>
      <c r="AP971" s="204"/>
      <c r="AQ971" s="204"/>
      <c r="AR971" s="204"/>
      <c r="AS971" s="204"/>
      <c r="AT971" s="204"/>
      <c r="AU971" s="204"/>
      <c r="AV971" s="204"/>
      <c r="AW971" s="204"/>
      <c r="AX971" s="204"/>
      <c r="AY971" s="204" t="str">
        <f t="shared" si="196"/>
        <v/>
      </c>
      <c r="AZ971" s="204" t="str">
        <f>IF(COUNTIF(AY:AY,AY971)=1,AY971,IF(AND(COUNTIF(AY:AY,AY971)&gt;1,COUNTIF(AZ$2:AZ970,AY971)&gt;=1),"",AY971))</f>
        <v/>
      </c>
      <c r="BA971" s="204" t="str">
        <v>DEPOCILLINE</v>
      </c>
      <c r="BB971" s="204">
        <f>IF(BA971="","",MAX(BB$2:BB970)+1)</f>
        <v>181</v>
      </c>
      <c r="BC971" s="204"/>
      <c r="BD971" s="204"/>
      <c r="BE971" s="204"/>
      <c r="BF971" s="204"/>
      <c r="BG971" s="204"/>
      <c r="BH971" s="204"/>
      <c r="BI971" s="204"/>
      <c r="BJ971" s="204"/>
      <c r="BK971" s="204"/>
      <c r="BL971" s="204"/>
      <c r="BM971" s="204"/>
      <c r="BN971" s="204"/>
      <c r="BO971" s="204"/>
      <c r="BP971" s="204"/>
      <c r="BQ971" s="204"/>
      <c r="BR971" s="204"/>
      <c r="BS971" s="204"/>
      <c r="BT971" s="204"/>
      <c r="BU971" s="104"/>
      <c r="BV971" s="202"/>
      <c r="BX971"/>
      <c r="BY971"/>
      <c r="BZ971"/>
      <c r="CA971"/>
      <c r="CB971"/>
      <c r="CD971"/>
      <c r="CO971" s="202">
        <v>970</v>
      </c>
    </row>
    <row r="972" spans="1:93" x14ac:dyDescent="0.25">
      <c r="A972" s="203" t="s">
        <v>1492</v>
      </c>
      <c r="B972" s="204" t="s">
        <v>1493</v>
      </c>
      <c r="C972" s="204" t="s">
        <v>1494</v>
      </c>
      <c r="D972" s="210" t="s">
        <v>868</v>
      </c>
      <c r="E972" s="204" t="s">
        <v>852</v>
      </c>
      <c r="F972" s="204" t="s">
        <v>1495</v>
      </c>
      <c r="G972" s="204" t="s">
        <v>853</v>
      </c>
      <c r="H972" s="204" t="s">
        <v>909</v>
      </c>
      <c r="I972" s="204" t="s">
        <v>853</v>
      </c>
      <c r="J972" s="204" t="s">
        <v>1291</v>
      </c>
      <c r="K972" s="204" t="s">
        <v>1291</v>
      </c>
      <c r="L972" s="204" t="s">
        <v>1476</v>
      </c>
      <c r="M972" s="204" t="s">
        <v>213</v>
      </c>
      <c r="N972" s="204" t="s">
        <v>1267</v>
      </c>
      <c r="O972" s="204" t="s">
        <v>858</v>
      </c>
      <c r="P972" s="204" t="s">
        <v>859</v>
      </c>
      <c r="Q972" s="204" t="s">
        <v>1061</v>
      </c>
      <c r="R972" s="204">
        <v>30</v>
      </c>
      <c r="S972" s="204">
        <v>3</v>
      </c>
      <c r="T972" s="204">
        <v>30</v>
      </c>
      <c r="U972" s="204">
        <v>3</v>
      </c>
      <c r="V972" s="204">
        <v>0</v>
      </c>
      <c r="W972" s="204">
        <v>0</v>
      </c>
      <c r="X972" s="204">
        <v>0</v>
      </c>
      <c r="Y972" s="204">
        <v>0</v>
      </c>
      <c r="Z972" s="204">
        <v>0</v>
      </c>
      <c r="AA972" s="204">
        <v>0</v>
      </c>
      <c r="AB972" s="204">
        <v>0</v>
      </c>
      <c r="AC972" s="204">
        <v>0</v>
      </c>
      <c r="AD972" s="204">
        <v>0</v>
      </c>
      <c r="AE972" s="204">
        <v>0</v>
      </c>
      <c r="AF972" s="204">
        <v>0</v>
      </c>
      <c r="AG972" s="204">
        <v>0</v>
      </c>
      <c r="AH972" s="204">
        <v>0</v>
      </c>
      <c r="AI972" s="204">
        <v>0</v>
      </c>
      <c r="AJ972" s="204"/>
      <c r="AK972" s="204"/>
      <c r="AL972" s="204"/>
      <c r="AM972" s="204"/>
      <c r="AN972" s="204"/>
      <c r="AO972" s="204"/>
      <c r="AP972" s="204"/>
      <c r="AQ972" s="204"/>
      <c r="AR972" s="204"/>
      <c r="AS972" s="204"/>
      <c r="AT972" s="204"/>
      <c r="AU972" s="204"/>
      <c r="AV972" s="204"/>
      <c r="AW972" s="204"/>
      <c r="AX972" s="204"/>
      <c r="AY972" s="204" t="str">
        <f t="shared" si="196"/>
        <v/>
      </c>
      <c r="AZ972" s="204" t="str">
        <f>IF(COUNTIF(AY:AY,AY972)=1,AY972,IF(AND(COUNTIF(AY:AY,AY972)&gt;1,COUNTIF(AZ$2:AZ971,AY972)&gt;=1),"",AY972))</f>
        <v/>
      </c>
      <c r="BA972" s="204" t="str">
        <v>DFV DOXIVET 200 MG/ML SOLUTION POUR ADMINISTRATION DANS L'EAU DE BOISSON POUR PORCS ET POULETS</v>
      </c>
      <c r="BB972" s="204">
        <f>IF(BA972="","",MAX(BB$2:BB971)+1)</f>
        <v>182</v>
      </c>
      <c r="BC972" s="204"/>
      <c r="BD972" s="204"/>
      <c r="BE972" s="204"/>
      <c r="BF972" s="204"/>
      <c r="BG972" s="204"/>
      <c r="BH972" s="204"/>
      <c r="BI972" s="204"/>
      <c r="BJ972" s="204"/>
      <c r="BK972" s="204"/>
      <c r="BL972" s="204"/>
      <c r="BM972" s="204"/>
      <c r="BN972" s="204"/>
      <c r="BO972" s="204"/>
      <c r="BP972" s="204"/>
      <c r="BQ972" s="204"/>
      <c r="BR972" s="204"/>
      <c r="BS972" s="204"/>
      <c r="BT972" s="204"/>
      <c r="BU972" s="104"/>
      <c r="BV972" s="202"/>
      <c r="BX972"/>
      <c r="BY972"/>
      <c r="BZ972"/>
      <c r="CA972"/>
      <c r="CB972"/>
      <c r="CD972"/>
      <c r="CO972" s="202">
        <v>971</v>
      </c>
    </row>
    <row r="973" spans="1:93" x14ac:dyDescent="0.25">
      <c r="A973" s="203" t="s">
        <v>1473</v>
      </c>
      <c r="B973" s="204" t="s">
        <v>1474</v>
      </c>
      <c r="C973" s="204" t="s">
        <v>1475</v>
      </c>
      <c r="D973" s="210" t="s">
        <v>1033</v>
      </c>
      <c r="E973" s="204" t="s">
        <v>906</v>
      </c>
      <c r="F973" s="204" t="s">
        <v>528</v>
      </c>
      <c r="G973" s="204" t="s">
        <v>1116</v>
      </c>
      <c r="H973" s="204" t="s">
        <v>890</v>
      </c>
      <c r="I973" s="204" t="s">
        <v>1116</v>
      </c>
      <c r="J973" s="204" t="s">
        <v>1291</v>
      </c>
      <c r="K973" s="204" t="s">
        <v>1291</v>
      </c>
      <c r="L973" s="204" t="s">
        <v>1476</v>
      </c>
      <c r="M973" s="204" t="s">
        <v>213</v>
      </c>
      <c r="N973" s="204" t="s">
        <v>959</v>
      </c>
      <c r="O973" s="204" t="s">
        <v>918</v>
      </c>
      <c r="P973" s="204" t="s">
        <v>859</v>
      </c>
      <c r="Q973" s="204" t="s">
        <v>1477</v>
      </c>
      <c r="R973" s="204">
        <v>0</v>
      </c>
      <c r="S973" s="204">
        <v>0</v>
      </c>
      <c r="T973" s="204">
        <v>0</v>
      </c>
      <c r="U973" s="204">
        <v>0</v>
      </c>
      <c r="V973" s="204">
        <v>0</v>
      </c>
      <c r="W973" s="204">
        <v>0</v>
      </c>
      <c r="X973" s="204">
        <v>0</v>
      </c>
      <c r="Y973" s="204">
        <v>0</v>
      </c>
      <c r="Z973" s="204">
        <v>0</v>
      </c>
      <c r="AA973" s="204">
        <v>0</v>
      </c>
      <c r="AB973" s="204">
        <v>0</v>
      </c>
      <c r="AC973" s="204">
        <v>0</v>
      </c>
      <c r="AD973" s="204">
        <v>0</v>
      </c>
      <c r="AE973" s="204">
        <v>0</v>
      </c>
      <c r="AF973" s="204">
        <v>0</v>
      </c>
      <c r="AG973" s="204">
        <v>0</v>
      </c>
      <c r="AH973" s="204">
        <v>0</v>
      </c>
      <c r="AI973" s="204">
        <v>0</v>
      </c>
      <c r="AJ973" s="204"/>
      <c r="AK973" s="204"/>
      <c r="AL973" s="204"/>
      <c r="AM973" s="204"/>
      <c r="AN973" s="204"/>
      <c r="AO973" s="204"/>
      <c r="AP973" s="204"/>
      <c r="AQ973" s="204"/>
      <c r="AR973" s="204"/>
      <c r="AS973" s="204"/>
      <c r="AT973" s="204"/>
      <c r="AU973" s="204"/>
      <c r="AV973" s="204"/>
      <c r="AW973" s="204"/>
      <c r="AX973" s="204"/>
      <c r="AY973" s="204" t="str">
        <f t="shared" si="196"/>
        <v>RILEXINE TRAITEMENT</v>
      </c>
      <c r="AZ973" s="204" t="str">
        <f>IF(COUNTIF(AY:AY,AY973)=1,AY973,IF(AND(COUNTIF(AY:AY,AY973)&gt;1,COUNTIF(AZ$2:AZ972,AY973)&gt;=1),"",AY973))</f>
        <v>RILEXINE TRAITEMENT</v>
      </c>
      <c r="BA973" s="204" t="str">
        <v>DHS 50 COOPHAVET</v>
      </c>
      <c r="BB973" s="204">
        <f>IF(BA973="","",MAX(BB$2:BB972)+1)</f>
        <v>183</v>
      </c>
      <c r="BC973" s="204"/>
      <c r="BD973" s="204"/>
      <c r="BE973" s="204"/>
      <c r="BF973" s="204"/>
      <c r="BG973" s="204"/>
      <c r="BH973" s="204"/>
      <c r="BI973" s="204"/>
      <c r="BJ973" s="204"/>
      <c r="BK973" s="204"/>
      <c r="BL973" s="204"/>
      <c r="BM973" s="204"/>
      <c r="BN973" s="204"/>
      <c r="BO973" s="204"/>
      <c r="BP973" s="204"/>
      <c r="BQ973" s="204"/>
      <c r="BR973" s="204"/>
      <c r="BS973" s="204"/>
      <c r="BT973" s="204"/>
      <c r="BU973" s="104"/>
      <c r="BV973" s="202"/>
      <c r="BX973"/>
      <c r="BY973"/>
      <c r="BZ973"/>
      <c r="CA973"/>
      <c r="CB973"/>
      <c r="CD973"/>
      <c r="CO973" s="202">
        <v>972</v>
      </c>
    </row>
    <row r="974" spans="1:93" x14ac:dyDescent="0.25">
      <c r="A974" s="203" t="s">
        <v>1473</v>
      </c>
      <c r="B974" s="204" t="s">
        <v>1478</v>
      </c>
      <c r="C974" s="204" t="s">
        <v>1479</v>
      </c>
      <c r="D974" s="210" t="s">
        <v>881</v>
      </c>
      <c r="E974" s="204" t="s">
        <v>906</v>
      </c>
      <c r="F974" s="204" t="s">
        <v>528</v>
      </c>
      <c r="G974" s="204" t="s">
        <v>1116</v>
      </c>
      <c r="H974" s="204" t="s">
        <v>890</v>
      </c>
      <c r="I974" s="204" t="s">
        <v>1116</v>
      </c>
      <c r="J974" s="204" t="s">
        <v>1291</v>
      </c>
      <c r="K974" s="204" t="s">
        <v>1291</v>
      </c>
      <c r="L974" s="204" t="s">
        <v>1476</v>
      </c>
      <c r="M974" s="204" t="s">
        <v>213</v>
      </c>
      <c r="N974" s="204" t="s">
        <v>959</v>
      </c>
      <c r="O974" s="204" t="s">
        <v>918</v>
      </c>
      <c r="P974" s="204" t="s">
        <v>859</v>
      </c>
      <c r="Q974" s="204" t="s">
        <v>1118</v>
      </c>
      <c r="R974" s="204">
        <v>0</v>
      </c>
      <c r="S974" s="204">
        <v>0</v>
      </c>
      <c r="T974" s="204">
        <v>0</v>
      </c>
      <c r="U974" s="204">
        <v>0</v>
      </c>
      <c r="V974" s="204">
        <v>0</v>
      </c>
      <c r="W974" s="204">
        <v>0</v>
      </c>
      <c r="X974" s="204">
        <v>0</v>
      </c>
      <c r="Y974" s="204">
        <v>0</v>
      </c>
      <c r="Z974" s="204">
        <v>0</v>
      </c>
      <c r="AA974" s="204">
        <v>0</v>
      </c>
      <c r="AB974" s="204">
        <v>0</v>
      </c>
      <c r="AC974" s="204">
        <v>0</v>
      </c>
      <c r="AD974" s="204">
        <v>0</v>
      </c>
      <c r="AE974" s="204">
        <v>0</v>
      </c>
      <c r="AF974" s="204">
        <v>0</v>
      </c>
      <c r="AG974" s="204">
        <v>0</v>
      </c>
      <c r="AH974" s="204">
        <v>0</v>
      </c>
      <c r="AI974" s="204">
        <v>0</v>
      </c>
      <c r="AJ974" s="204"/>
      <c r="AK974" s="204"/>
      <c r="AL974" s="204"/>
      <c r="AM974" s="204"/>
      <c r="AN974" s="204"/>
      <c r="AO974" s="204"/>
      <c r="AP974" s="204"/>
      <c r="AQ974" s="204"/>
      <c r="AR974" s="204"/>
      <c r="AS974" s="204"/>
      <c r="AT974" s="204"/>
      <c r="AU974" s="204"/>
      <c r="AV974" s="204"/>
      <c r="AW974" s="204"/>
      <c r="AX974" s="204"/>
      <c r="AY974" s="204" t="str">
        <f t="shared" si="196"/>
        <v>RILEXINE TRAITEMENT</v>
      </c>
      <c r="AZ974" s="204" t="str">
        <f>IF(COUNTIF(AY:AY,AY974)=1,AY974,IF(AND(COUNTIF(AY:AY,AY974)&gt;1,COUNTIF(AZ$2:AZ973,AY974)&gt;=1),"",AY974))</f>
        <v/>
      </c>
      <c r="BA974" s="204" t="str">
        <v>DIATRIM 200 MG/ML + 40 MG/ML  SOLUTION INJECTABLE</v>
      </c>
      <c r="BB974" s="204">
        <f>IF(BA974="","",MAX(BB$2:BB973)+1)</f>
        <v>184</v>
      </c>
      <c r="BC974" s="204"/>
      <c r="BD974" s="204"/>
      <c r="BE974" s="204"/>
      <c r="BF974" s="204"/>
      <c r="BG974" s="204"/>
      <c r="BH974" s="204"/>
      <c r="BI974" s="204"/>
      <c r="BJ974" s="204"/>
      <c r="BK974" s="204"/>
      <c r="BL974" s="204"/>
      <c r="BM974" s="204"/>
      <c r="BN974" s="204"/>
      <c r="BO974" s="204"/>
      <c r="BP974" s="204"/>
      <c r="BQ974" s="204"/>
      <c r="BR974" s="204"/>
      <c r="BS974" s="204"/>
      <c r="BT974" s="204"/>
      <c r="BU974" s="104"/>
      <c r="BV974" s="202"/>
      <c r="BX974"/>
      <c r="BY974"/>
      <c r="BZ974"/>
      <c r="CA974"/>
      <c r="CB974"/>
      <c r="CD974"/>
      <c r="CO974" s="202">
        <v>973</v>
      </c>
    </row>
    <row r="975" spans="1:93" x14ac:dyDescent="0.25">
      <c r="A975" s="203" t="s">
        <v>1473</v>
      </c>
      <c r="B975" s="204" t="s">
        <v>1480</v>
      </c>
      <c r="C975" s="204" t="s">
        <v>1481</v>
      </c>
      <c r="D975" s="210" t="s">
        <v>1482</v>
      </c>
      <c r="E975" s="204" t="s">
        <v>906</v>
      </c>
      <c r="F975" s="204" t="s">
        <v>528</v>
      </c>
      <c r="G975" s="204" t="s">
        <v>1116</v>
      </c>
      <c r="H975" s="204" t="s">
        <v>890</v>
      </c>
      <c r="I975" s="204" t="s">
        <v>1116</v>
      </c>
      <c r="J975" s="204" t="s">
        <v>1291</v>
      </c>
      <c r="K975" s="204" t="s">
        <v>1291</v>
      </c>
      <c r="L975" s="204" t="s">
        <v>1476</v>
      </c>
      <c r="M975" s="204" t="s">
        <v>213</v>
      </c>
      <c r="N975" s="204" t="s">
        <v>959</v>
      </c>
      <c r="O975" s="204" t="s">
        <v>918</v>
      </c>
      <c r="P975" s="204" t="s">
        <v>859</v>
      </c>
      <c r="Q975" s="204" t="s">
        <v>1483</v>
      </c>
      <c r="R975" s="204">
        <v>0</v>
      </c>
      <c r="S975" s="204">
        <v>0</v>
      </c>
      <c r="T975" s="204">
        <v>0</v>
      </c>
      <c r="U975" s="204">
        <v>0</v>
      </c>
      <c r="V975" s="204">
        <v>0</v>
      </c>
      <c r="W975" s="204">
        <v>0</v>
      </c>
      <c r="X975" s="204">
        <v>0</v>
      </c>
      <c r="Y975" s="204">
        <v>0</v>
      </c>
      <c r="Z975" s="204">
        <v>0</v>
      </c>
      <c r="AA975" s="204">
        <v>0</v>
      </c>
      <c r="AB975" s="204">
        <v>0</v>
      </c>
      <c r="AC975" s="204">
        <v>0</v>
      </c>
      <c r="AD975" s="204">
        <v>0</v>
      </c>
      <c r="AE975" s="204">
        <v>0</v>
      </c>
      <c r="AF975" s="204">
        <v>0</v>
      </c>
      <c r="AG975" s="204">
        <v>0</v>
      </c>
      <c r="AH975" s="204">
        <v>0</v>
      </c>
      <c r="AI975" s="204">
        <v>0</v>
      </c>
      <c r="AJ975" s="204"/>
      <c r="AK975" s="204"/>
      <c r="AL975" s="204"/>
      <c r="AM975" s="204"/>
      <c r="AN975" s="204"/>
      <c r="AO975" s="204"/>
      <c r="AP975" s="204"/>
      <c r="AQ975" s="204"/>
      <c r="AR975" s="204"/>
      <c r="AS975" s="204"/>
      <c r="AT975" s="204"/>
      <c r="AU975" s="204"/>
      <c r="AV975" s="204"/>
      <c r="AW975" s="204"/>
      <c r="AX975" s="204"/>
      <c r="AY975" s="204" t="str">
        <f t="shared" si="196"/>
        <v>RILEXINE TRAITEMENT</v>
      </c>
      <c r="AZ975" s="204" t="str">
        <f>IF(COUNTIF(AY:AY,AY975)=1,AY975,IF(AND(COUNTIF(AY:AY,AY975)&gt;1,COUNTIF(AZ$2:AZ974,AY975)&gt;=1),"",AY975))</f>
        <v/>
      </c>
      <c r="BA975" s="204" t="str">
        <v>DIATRIM 200 MG/ML + 40 MG/ML SOLUTION INJECTABLE</v>
      </c>
      <c r="BB975" s="204">
        <f>IF(BA975="","",MAX(BB$2:BB974)+1)</f>
        <v>185</v>
      </c>
      <c r="BC975" s="204"/>
      <c r="BD975" s="204"/>
      <c r="BE975" s="204"/>
      <c r="BF975" s="204"/>
      <c r="BG975" s="204"/>
      <c r="BH975" s="204"/>
      <c r="BI975" s="204"/>
      <c r="BJ975" s="204"/>
      <c r="BK975" s="204"/>
      <c r="BL975" s="204"/>
      <c r="BM975" s="204"/>
      <c r="BN975" s="204"/>
      <c r="BO975" s="204"/>
      <c r="BP975" s="204"/>
      <c r="BQ975" s="204"/>
      <c r="BR975" s="204"/>
      <c r="BS975" s="204"/>
      <c r="BT975" s="204"/>
      <c r="BU975" s="104"/>
      <c r="BV975" s="202"/>
      <c r="BX975"/>
      <c r="BY975"/>
      <c r="BZ975"/>
      <c r="CA975"/>
      <c r="CB975"/>
      <c r="CD975"/>
      <c r="CO975" s="202">
        <v>974</v>
      </c>
    </row>
    <row r="976" spans="1:93" x14ac:dyDescent="0.25">
      <c r="A976" s="203" t="s">
        <v>1473</v>
      </c>
      <c r="B976" s="204" t="s">
        <v>1484</v>
      </c>
      <c r="C976" s="204" t="s">
        <v>1485</v>
      </c>
      <c r="D976" s="210" t="s">
        <v>1244</v>
      </c>
      <c r="E976" s="204" t="s">
        <v>906</v>
      </c>
      <c r="F976" s="204" t="s">
        <v>528</v>
      </c>
      <c r="G976" s="204" t="s">
        <v>1116</v>
      </c>
      <c r="H976" s="204" t="s">
        <v>890</v>
      </c>
      <c r="I976" s="204" t="s">
        <v>1116</v>
      </c>
      <c r="J976" s="204" t="s">
        <v>1291</v>
      </c>
      <c r="K976" s="204" t="s">
        <v>1291</v>
      </c>
      <c r="L976" s="204" t="s">
        <v>1476</v>
      </c>
      <c r="M976" s="204" t="s">
        <v>213</v>
      </c>
      <c r="N976" s="204" t="s">
        <v>959</v>
      </c>
      <c r="O976" s="204" t="s">
        <v>918</v>
      </c>
      <c r="P976" s="204" t="s">
        <v>859</v>
      </c>
      <c r="Q976" s="204" t="s">
        <v>1486</v>
      </c>
      <c r="R976" s="204">
        <v>0</v>
      </c>
      <c r="S976" s="204">
        <v>0</v>
      </c>
      <c r="T976" s="204">
        <v>0</v>
      </c>
      <c r="U976" s="204">
        <v>0</v>
      </c>
      <c r="V976" s="204">
        <v>0</v>
      </c>
      <c r="W976" s="204">
        <v>0</v>
      </c>
      <c r="X976" s="204">
        <v>0</v>
      </c>
      <c r="Y976" s="204">
        <v>0</v>
      </c>
      <c r="Z976" s="204">
        <v>0</v>
      </c>
      <c r="AA976" s="204">
        <v>0</v>
      </c>
      <c r="AB976" s="204">
        <v>0</v>
      </c>
      <c r="AC976" s="204">
        <v>0</v>
      </c>
      <c r="AD976" s="204">
        <v>0</v>
      </c>
      <c r="AE976" s="204">
        <v>0</v>
      </c>
      <c r="AF976" s="204">
        <v>0</v>
      </c>
      <c r="AG976" s="204">
        <v>0</v>
      </c>
      <c r="AH976" s="204">
        <v>0</v>
      </c>
      <c r="AI976" s="204">
        <v>0</v>
      </c>
      <c r="AJ976" s="204"/>
      <c r="AK976" s="204"/>
      <c r="AL976" s="204"/>
      <c r="AM976" s="204"/>
      <c r="AN976" s="204"/>
      <c r="AO976" s="204"/>
      <c r="AP976" s="204"/>
      <c r="AQ976" s="204"/>
      <c r="AR976" s="204"/>
      <c r="AS976" s="204"/>
      <c r="AT976" s="204"/>
      <c r="AU976" s="204"/>
      <c r="AV976" s="204"/>
      <c r="AW976" s="204"/>
      <c r="AX976" s="204"/>
      <c r="AY976" s="204" t="str">
        <f t="shared" si="196"/>
        <v>RILEXINE TRAITEMENT</v>
      </c>
      <c r="AZ976" s="204" t="str">
        <f>IF(COUNTIF(AY:AY,AY976)=1,AY976,IF(AND(COUNTIF(AY:AY,AY976)&gt;1,COUNTIF(AZ$2:AZ975,AY976)&gt;=1),"",AY976))</f>
        <v/>
      </c>
      <c r="BA976" s="204" t="str">
        <v>DIAZIPRIM</v>
      </c>
      <c r="BB976" s="204">
        <f>IF(BA976="","",MAX(BB$2:BB975)+1)</f>
        <v>186</v>
      </c>
      <c r="BC976" s="204"/>
      <c r="BD976" s="204"/>
      <c r="BE976" s="204"/>
      <c r="BF976" s="204"/>
      <c r="BG976" s="204"/>
      <c r="BH976" s="204"/>
      <c r="BI976" s="204"/>
      <c r="BJ976" s="204"/>
      <c r="BK976" s="204"/>
      <c r="BL976" s="204"/>
      <c r="BM976" s="204"/>
      <c r="BN976" s="204"/>
      <c r="BO976" s="204"/>
      <c r="BP976" s="204"/>
      <c r="BQ976" s="204"/>
      <c r="BR976" s="204"/>
      <c r="BS976" s="204"/>
      <c r="BT976" s="204"/>
      <c r="BU976" s="104"/>
      <c r="BV976" s="202"/>
      <c r="BX976"/>
      <c r="BY976"/>
      <c r="BZ976"/>
      <c r="CA976"/>
      <c r="CB976"/>
      <c r="CD976"/>
      <c r="CO976" s="202">
        <v>975</v>
      </c>
    </row>
    <row r="977" spans="1:93" x14ac:dyDescent="0.25">
      <c r="A977" s="203" t="s">
        <v>4199</v>
      </c>
      <c r="B977" s="204" t="s">
        <v>4200</v>
      </c>
      <c r="C977" s="204" t="s">
        <v>3844</v>
      </c>
      <c r="D977" s="210" t="s">
        <v>1004</v>
      </c>
      <c r="E977" s="204" t="s">
        <v>924</v>
      </c>
      <c r="F977" s="204" t="s">
        <v>529</v>
      </c>
      <c r="G977" s="204" t="s">
        <v>925</v>
      </c>
      <c r="H977" s="204" t="s">
        <v>2929</v>
      </c>
      <c r="I977" s="204" t="s">
        <v>910</v>
      </c>
      <c r="J977" s="204" t="s">
        <v>855</v>
      </c>
      <c r="K977" s="204" t="s">
        <v>855</v>
      </c>
      <c r="L977" s="204" t="s">
        <v>2299</v>
      </c>
      <c r="M977" s="204" t="s">
        <v>213</v>
      </c>
      <c r="N977" s="204" t="s">
        <v>1004</v>
      </c>
      <c r="O977" s="204" t="s">
        <v>992</v>
      </c>
      <c r="P977" s="204" t="s">
        <v>859</v>
      </c>
      <c r="Q977" s="204" t="s">
        <v>863</v>
      </c>
      <c r="R977" s="204">
        <v>10</v>
      </c>
      <c r="S977" s="204">
        <v>5</v>
      </c>
      <c r="T977" s="204">
        <v>0</v>
      </c>
      <c r="U977" s="204">
        <v>0</v>
      </c>
      <c r="V977" s="204">
        <v>0</v>
      </c>
      <c r="W977" s="204">
        <v>0</v>
      </c>
      <c r="X977" s="204">
        <v>0</v>
      </c>
      <c r="Y977" s="204">
        <v>0</v>
      </c>
      <c r="Z977" s="204">
        <v>0</v>
      </c>
      <c r="AA977" s="204">
        <v>0</v>
      </c>
      <c r="AB977" s="204">
        <v>0</v>
      </c>
      <c r="AC977" s="204">
        <v>0</v>
      </c>
      <c r="AD977" s="204">
        <v>10</v>
      </c>
      <c r="AE977" s="204">
        <v>5</v>
      </c>
      <c r="AF977" s="204">
        <v>10</v>
      </c>
      <c r="AG977" s="204">
        <v>5</v>
      </c>
      <c r="AH977" s="204">
        <v>0</v>
      </c>
      <c r="AI977" s="204">
        <v>0</v>
      </c>
      <c r="AJ977" s="204"/>
      <c r="AK977" s="204"/>
      <c r="AL977" s="204"/>
      <c r="AM977" s="204"/>
      <c r="AN977" s="204"/>
      <c r="AO977" s="204"/>
      <c r="AP977" s="204"/>
      <c r="AQ977" s="204"/>
      <c r="AR977" s="204"/>
      <c r="AS977" s="204"/>
      <c r="AT977" s="204"/>
      <c r="AU977" s="204"/>
      <c r="AV977" s="204"/>
      <c r="AW977" s="204"/>
      <c r="AX977" s="204"/>
      <c r="AY977" s="204" t="str">
        <f t="shared" si="196"/>
        <v>RONAXAN 500 MG/G</v>
      </c>
      <c r="AZ977" s="204" t="str">
        <f>IF(COUNTIF(AY:AY,AY977)=1,AY977,IF(AND(COUNTIF(AY:AY,AY977)&gt;1,COUNTIF(AZ$2:AZ976,AY977)&gt;=1),"",AY977))</f>
        <v>RONAXAN 500 MG/G</v>
      </c>
      <c r="BA977" s="204" t="str">
        <v>DICLOMAM TARISSEMENT</v>
      </c>
      <c r="BB977" s="204">
        <f>IF(BA977="","",MAX(BB$2:BB976)+1)</f>
        <v>187</v>
      </c>
      <c r="BC977" s="204"/>
      <c r="BD977" s="204"/>
      <c r="BE977" s="204"/>
      <c r="BF977" s="204"/>
      <c r="BG977" s="204"/>
      <c r="BH977" s="204"/>
      <c r="BI977" s="204"/>
      <c r="BJ977" s="204"/>
      <c r="BK977" s="204"/>
      <c r="BL977" s="204"/>
      <c r="BM977" s="204"/>
      <c r="BN977" s="204"/>
      <c r="BO977" s="204"/>
      <c r="BP977" s="204"/>
      <c r="BQ977" s="204"/>
      <c r="BR977" s="204"/>
      <c r="BS977" s="204"/>
      <c r="BT977" s="204"/>
      <c r="BU977" s="104"/>
      <c r="BV977" s="202"/>
      <c r="BX977"/>
      <c r="BY977"/>
      <c r="BZ977"/>
      <c r="CA977"/>
      <c r="CB977"/>
      <c r="CD977"/>
      <c r="CO977" s="202">
        <v>976</v>
      </c>
    </row>
    <row r="978" spans="1:93" x14ac:dyDescent="0.25">
      <c r="A978" s="203" t="s">
        <v>4199</v>
      </c>
      <c r="B978" s="204" t="s">
        <v>4201</v>
      </c>
      <c r="C978" s="204" t="s">
        <v>3980</v>
      </c>
      <c r="D978" s="210" t="s">
        <v>923</v>
      </c>
      <c r="E978" s="204" t="s">
        <v>924</v>
      </c>
      <c r="F978" s="204" t="s">
        <v>529</v>
      </c>
      <c r="G978" s="204" t="s">
        <v>925</v>
      </c>
      <c r="H978" s="204" t="s">
        <v>2929</v>
      </c>
      <c r="I978" s="204" t="s">
        <v>910</v>
      </c>
      <c r="J978" s="204" t="s">
        <v>855</v>
      </c>
      <c r="K978" s="204" t="s">
        <v>855</v>
      </c>
      <c r="L978" s="204" t="s">
        <v>2299</v>
      </c>
      <c r="M978" s="204" t="s">
        <v>213</v>
      </c>
      <c r="N978" s="204" t="s">
        <v>1004</v>
      </c>
      <c r="O978" s="204" t="s">
        <v>992</v>
      </c>
      <c r="P978" s="204" t="s">
        <v>859</v>
      </c>
      <c r="Q978" s="204" t="s">
        <v>1004</v>
      </c>
      <c r="R978" s="204">
        <v>10</v>
      </c>
      <c r="S978" s="204">
        <v>5</v>
      </c>
      <c r="T978" s="204">
        <v>0</v>
      </c>
      <c r="U978" s="204">
        <v>0</v>
      </c>
      <c r="V978" s="204">
        <v>0</v>
      </c>
      <c r="W978" s="204">
        <v>0</v>
      </c>
      <c r="X978" s="204">
        <v>0</v>
      </c>
      <c r="Y978" s="204">
        <v>0</v>
      </c>
      <c r="Z978" s="204">
        <v>0</v>
      </c>
      <c r="AA978" s="204">
        <v>0</v>
      </c>
      <c r="AB978" s="204">
        <v>0</v>
      </c>
      <c r="AC978" s="204">
        <v>0</v>
      </c>
      <c r="AD978" s="204">
        <v>10</v>
      </c>
      <c r="AE978" s="204">
        <v>5</v>
      </c>
      <c r="AF978" s="204">
        <v>10</v>
      </c>
      <c r="AG978" s="204">
        <v>5</v>
      </c>
      <c r="AH978" s="204">
        <v>0</v>
      </c>
      <c r="AI978" s="204">
        <v>0</v>
      </c>
      <c r="AJ978" s="204"/>
      <c r="AK978" s="204"/>
      <c r="AL978" s="204"/>
      <c r="AM978" s="204"/>
      <c r="AN978" s="204"/>
      <c r="AO978" s="204"/>
      <c r="AP978" s="204"/>
      <c r="AQ978" s="204"/>
      <c r="AR978" s="204"/>
      <c r="AS978" s="204"/>
      <c r="AT978" s="204"/>
      <c r="AU978" s="204"/>
      <c r="AV978" s="204"/>
      <c r="AW978" s="204"/>
      <c r="AX978" s="204"/>
      <c r="AY978" s="204" t="str">
        <f t="shared" si="196"/>
        <v>RONAXAN 500 MG/G</v>
      </c>
      <c r="AZ978" s="204" t="str">
        <f>IF(COUNTIF(AY:AY,AY978)=1,AY978,IF(AND(COUNTIF(AY:AY,AY978)&gt;1,COUNTIF(AZ$2:AZ977,AY978)&gt;=1),"",AY978))</f>
        <v/>
      </c>
      <c r="BA978" s="204" t="str">
        <v>DICURAL 100 MG/ML SOLUTION ORALE POUR POULES ET DINDES</v>
      </c>
      <c r="BB978" s="204">
        <f>IF(BA978="","",MAX(BB$2:BB977)+1)</f>
        <v>188</v>
      </c>
      <c r="BC978" s="204"/>
      <c r="BD978" s="204"/>
      <c r="BE978" s="204"/>
      <c r="BF978" s="204"/>
      <c r="BG978" s="204"/>
      <c r="BH978" s="204"/>
      <c r="BI978" s="204"/>
      <c r="BJ978" s="204"/>
      <c r="BK978" s="204"/>
      <c r="BL978" s="204"/>
      <c r="BM978" s="204"/>
      <c r="BN978" s="204"/>
      <c r="BO978" s="204"/>
      <c r="BP978" s="204"/>
      <c r="BQ978" s="204"/>
      <c r="BR978" s="204"/>
      <c r="BS978" s="204"/>
      <c r="BT978" s="204"/>
      <c r="BU978" s="104"/>
      <c r="BV978" s="202"/>
      <c r="BX978"/>
      <c r="BY978"/>
      <c r="BZ978"/>
      <c r="CA978"/>
      <c r="CB978"/>
      <c r="CD978"/>
      <c r="CO978" s="202">
        <v>977</v>
      </c>
    </row>
    <row r="979" spans="1:93" x14ac:dyDescent="0.25">
      <c r="A979" s="203" t="s">
        <v>2408</v>
      </c>
      <c r="B979" s="204" t="s">
        <v>2409</v>
      </c>
      <c r="C979" s="204" t="s">
        <v>2084</v>
      </c>
      <c r="D979" s="210" t="s">
        <v>947</v>
      </c>
      <c r="E979" s="204" t="s">
        <v>906</v>
      </c>
      <c r="F979" s="204" t="s">
        <v>2410</v>
      </c>
      <c r="G979" s="204" t="s">
        <v>908</v>
      </c>
      <c r="H979" s="204" t="s">
        <v>955</v>
      </c>
      <c r="I979" s="204" t="s">
        <v>910</v>
      </c>
      <c r="J979" s="204" t="s">
        <v>855</v>
      </c>
      <c r="K979" s="204" t="s">
        <v>855</v>
      </c>
      <c r="L979" s="204" t="s">
        <v>2299</v>
      </c>
      <c r="M979" s="204" t="s">
        <v>213</v>
      </c>
      <c r="N979" s="204" t="s">
        <v>851</v>
      </c>
      <c r="O979" s="204" t="s">
        <v>918</v>
      </c>
      <c r="P979" s="204" t="s">
        <v>859</v>
      </c>
      <c r="Q979" s="204" t="s">
        <v>859</v>
      </c>
      <c r="R979" s="204">
        <v>0</v>
      </c>
      <c r="S979" s="204">
        <v>0</v>
      </c>
      <c r="T979" s="204">
        <v>10</v>
      </c>
      <c r="U979" s="204">
        <v>5</v>
      </c>
      <c r="V979" s="204">
        <v>0</v>
      </c>
      <c r="W979" s="204">
        <v>0</v>
      </c>
      <c r="X979" s="204">
        <v>0</v>
      </c>
      <c r="Y979" s="204">
        <v>0</v>
      </c>
      <c r="Z979" s="204">
        <v>0</v>
      </c>
      <c r="AA979" s="204">
        <v>0</v>
      </c>
      <c r="AB979" s="204">
        <v>0</v>
      </c>
      <c r="AC979" s="204">
        <v>0</v>
      </c>
      <c r="AD979" s="204">
        <v>0</v>
      </c>
      <c r="AE979" s="204">
        <v>0</v>
      </c>
      <c r="AF979" s="204">
        <v>0</v>
      </c>
      <c r="AG979" s="204">
        <v>0</v>
      </c>
      <c r="AH979" s="204">
        <v>0</v>
      </c>
      <c r="AI979" s="204">
        <v>0</v>
      </c>
      <c r="AJ979" s="204"/>
      <c r="AK979" s="204"/>
      <c r="AL979" s="204"/>
      <c r="AM979" s="204"/>
      <c r="AN979" s="204"/>
      <c r="AO979" s="204"/>
      <c r="AP979" s="204"/>
      <c r="AQ979" s="204"/>
      <c r="AR979" s="204"/>
      <c r="AS979" s="204"/>
      <c r="AT979" s="204"/>
      <c r="AU979" s="204"/>
      <c r="AV979" s="204"/>
      <c r="AW979" s="204"/>
      <c r="AX979" s="204"/>
      <c r="AY979" s="204" t="str">
        <f t="shared" si="196"/>
        <v/>
      </c>
      <c r="AZ979" s="204" t="str">
        <f>IF(COUNTIF(AY:AY,AY979)=1,AY979,IF(AND(COUNTIF(AY:AY,AY979)&gt;1,COUNTIF(AZ$2:AZ978,AY979)&gt;=1),"",AY979))</f>
        <v/>
      </c>
      <c r="BA979" s="204" t="str">
        <v>DIMERAL TS PORCIN</v>
      </c>
      <c r="BB979" s="204">
        <f>IF(BA979="","",MAX(BB$2:BB978)+1)</f>
        <v>189</v>
      </c>
      <c r="BC979" s="204"/>
      <c r="BD979" s="204"/>
      <c r="BE979" s="204"/>
      <c r="BF979" s="204"/>
      <c r="BG979" s="204"/>
      <c r="BH979" s="204"/>
      <c r="BI979" s="204"/>
      <c r="BJ979" s="204"/>
      <c r="BK979" s="204"/>
      <c r="BL979" s="204"/>
      <c r="BM979" s="204"/>
      <c r="BN979" s="204"/>
      <c r="BO979" s="204"/>
      <c r="BP979" s="204"/>
      <c r="BQ979" s="204"/>
      <c r="BR979" s="204"/>
      <c r="BS979" s="204"/>
      <c r="BT979" s="204"/>
      <c r="BU979" s="104"/>
      <c r="BV979" s="202"/>
      <c r="BX979"/>
      <c r="BY979"/>
      <c r="BZ979"/>
      <c r="CA979"/>
      <c r="CB979"/>
      <c r="CD979"/>
      <c r="CO979" s="202">
        <v>978</v>
      </c>
    </row>
    <row r="980" spans="1:93" x14ac:dyDescent="0.25">
      <c r="A980" s="203" t="s">
        <v>2408</v>
      </c>
      <c r="B980" s="204" t="s">
        <v>2411</v>
      </c>
      <c r="C980" s="204" t="s">
        <v>2412</v>
      </c>
      <c r="D980" s="210" t="s">
        <v>947</v>
      </c>
      <c r="E980" s="204" t="s">
        <v>906</v>
      </c>
      <c r="F980" s="204" t="s">
        <v>2410</v>
      </c>
      <c r="G980" s="204" t="s">
        <v>908</v>
      </c>
      <c r="H980" s="204" t="s">
        <v>955</v>
      </c>
      <c r="I980" s="204" t="s">
        <v>910</v>
      </c>
      <c r="J980" s="204" t="s">
        <v>855</v>
      </c>
      <c r="K980" s="204" t="s">
        <v>855</v>
      </c>
      <c r="L980" s="204" t="s">
        <v>2299</v>
      </c>
      <c r="M980" s="204" t="s">
        <v>213</v>
      </c>
      <c r="N980" s="204" t="s">
        <v>851</v>
      </c>
      <c r="O980" s="204" t="s">
        <v>918</v>
      </c>
      <c r="P980" s="204" t="s">
        <v>859</v>
      </c>
      <c r="Q980" s="204" t="s">
        <v>859</v>
      </c>
      <c r="R980" s="204">
        <v>0</v>
      </c>
      <c r="S980" s="204">
        <v>0</v>
      </c>
      <c r="T980" s="204">
        <v>10</v>
      </c>
      <c r="U980" s="204">
        <v>5</v>
      </c>
      <c r="V980" s="204">
        <v>0</v>
      </c>
      <c r="W980" s="204">
        <v>0</v>
      </c>
      <c r="X980" s="204">
        <v>0</v>
      </c>
      <c r="Y980" s="204">
        <v>0</v>
      </c>
      <c r="Z980" s="204">
        <v>0</v>
      </c>
      <c r="AA980" s="204">
        <v>0</v>
      </c>
      <c r="AB980" s="204">
        <v>0</v>
      </c>
      <c r="AC980" s="204">
        <v>0</v>
      </c>
      <c r="AD980" s="204">
        <v>0</v>
      </c>
      <c r="AE980" s="204">
        <v>0</v>
      </c>
      <c r="AF980" s="204">
        <v>0</v>
      </c>
      <c r="AG980" s="204">
        <v>0</v>
      </c>
      <c r="AH980" s="204">
        <v>0</v>
      </c>
      <c r="AI980" s="204">
        <v>0</v>
      </c>
      <c r="AJ980" s="204"/>
      <c r="AK980" s="204"/>
      <c r="AL980" s="204"/>
      <c r="AM980" s="204"/>
      <c r="AN980" s="204"/>
      <c r="AO980" s="204"/>
      <c r="AP980" s="204"/>
      <c r="AQ980" s="204"/>
      <c r="AR980" s="204"/>
      <c r="AS980" s="204"/>
      <c r="AT980" s="204"/>
      <c r="AU980" s="204"/>
      <c r="AV980" s="204"/>
      <c r="AW980" s="204"/>
      <c r="AX980" s="204"/>
      <c r="AY980" s="204" t="str">
        <f t="shared" si="196"/>
        <v/>
      </c>
      <c r="AZ980" s="204" t="str">
        <f>IF(COUNTIF(AY:AY,AY980)=1,AY980,IF(AND(COUNTIF(AY:AY,AY980)&gt;1,COUNTIF(AZ$2:AZ979,AY980)&gt;=1),"",AY980))</f>
        <v/>
      </c>
      <c r="BA980" s="204" t="str">
        <v>DIPROXINE</v>
      </c>
      <c r="BB980" s="204">
        <f>IF(BA980="","",MAX(BB$2:BB979)+1)</f>
        <v>190</v>
      </c>
      <c r="BC980" s="204"/>
      <c r="BD980" s="204"/>
      <c r="BE980" s="204"/>
      <c r="BF980" s="204"/>
      <c r="BG980" s="204"/>
      <c r="BH980" s="204"/>
      <c r="BI980" s="204"/>
      <c r="BJ980" s="204"/>
      <c r="BK980" s="204"/>
      <c r="BL980" s="204"/>
      <c r="BM980" s="204"/>
      <c r="BN980" s="204"/>
      <c r="BO980" s="204"/>
      <c r="BP980" s="204"/>
      <c r="BQ980" s="204"/>
      <c r="BR980" s="204"/>
      <c r="BS980" s="204"/>
      <c r="BT980" s="204"/>
      <c r="BU980" s="104"/>
      <c r="BV980" s="202"/>
      <c r="BX980"/>
      <c r="BY980"/>
      <c r="BZ980"/>
      <c r="CA980"/>
      <c r="CB980"/>
      <c r="CD980"/>
      <c r="CO980" s="202">
        <v>979</v>
      </c>
    </row>
    <row r="981" spans="1:93" x14ac:dyDescent="0.25">
      <c r="A981" s="203" t="s">
        <v>2386</v>
      </c>
      <c r="B981" s="204" t="s">
        <v>2387</v>
      </c>
      <c r="C981" s="204" t="s">
        <v>2388</v>
      </c>
      <c r="D981" s="210" t="s">
        <v>966</v>
      </c>
      <c r="E981" s="204" t="s">
        <v>906</v>
      </c>
      <c r="F981" s="204" t="s">
        <v>2389</v>
      </c>
      <c r="G981" s="204" t="s">
        <v>908</v>
      </c>
      <c r="H981" s="204" t="s">
        <v>909</v>
      </c>
      <c r="I981" s="204" t="s">
        <v>910</v>
      </c>
      <c r="J981" s="204" t="s">
        <v>855</v>
      </c>
      <c r="K981" s="204" t="s">
        <v>855</v>
      </c>
      <c r="L981" s="204" t="s">
        <v>2299</v>
      </c>
      <c r="M981" s="204" t="s">
        <v>213</v>
      </c>
      <c r="N981" s="204" t="s">
        <v>966</v>
      </c>
      <c r="O981" s="204" t="s">
        <v>918</v>
      </c>
      <c r="P981" s="204" t="s">
        <v>859</v>
      </c>
      <c r="Q981" s="204" t="s">
        <v>1132</v>
      </c>
      <c r="R981" s="204">
        <v>0</v>
      </c>
      <c r="S981" s="204">
        <v>0</v>
      </c>
      <c r="T981" s="204">
        <v>10</v>
      </c>
      <c r="U981" s="204">
        <v>5</v>
      </c>
      <c r="V981" s="204">
        <v>0</v>
      </c>
      <c r="W981" s="204">
        <v>0</v>
      </c>
      <c r="X981" s="204">
        <v>0</v>
      </c>
      <c r="Y981" s="204">
        <v>0</v>
      </c>
      <c r="Z981" s="204">
        <v>0</v>
      </c>
      <c r="AA981" s="204">
        <v>0</v>
      </c>
      <c r="AB981" s="204">
        <v>0</v>
      </c>
      <c r="AC981" s="204">
        <v>0</v>
      </c>
      <c r="AD981" s="204">
        <v>0</v>
      </c>
      <c r="AE981" s="204">
        <v>0</v>
      </c>
      <c r="AF981" s="204">
        <v>0</v>
      </c>
      <c r="AG981" s="204">
        <v>0</v>
      </c>
      <c r="AH981" s="204">
        <v>0</v>
      </c>
      <c r="AI981" s="204">
        <v>0</v>
      </c>
      <c r="AJ981" s="204"/>
      <c r="AK981" s="204"/>
      <c r="AL981" s="204"/>
      <c r="AM981" s="204"/>
      <c r="AN981" s="204"/>
      <c r="AO981" s="204"/>
      <c r="AP981" s="204"/>
      <c r="AQ981" s="204"/>
      <c r="AR981" s="204"/>
      <c r="AS981" s="204"/>
      <c r="AT981" s="204"/>
      <c r="AU981" s="204"/>
      <c r="AV981" s="204"/>
      <c r="AW981" s="204"/>
      <c r="AX981" s="204"/>
      <c r="AY981" s="204" t="str">
        <f t="shared" si="196"/>
        <v/>
      </c>
      <c r="AZ981" s="204" t="str">
        <f>IF(COUNTIF(AY:AY,AY981)=1,AY981,IF(AND(COUNTIF(AY:AY,AY981)&gt;1,COUNTIF(AZ$2:AZ980,AY981)&gt;=1),"",AY981))</f>
        <v/>
      </c>
      <c r="BA981" s="204" t="str">
        <v>DOPHALIN 400 MG/G POUDRE POUR ADMINISTRATION DANS L'EAU DE BOISSON</v>
      </c>
      <c r="BB981" s="204">
        <f>IF(BA981="","",MAX(BB$2:BB980)+1)</f>
        <v>191</v>
      </c>
      <c r="BC981" s="204"/>
      <c r="BD981" s="204"/>
      <c r="BE981" s="204"/>
      <c r="BF981" s="204"/>
      <c r="BG981" s="204"/>
      <c r="BH981" s="204"/>
      <c r="BI981" s="204"/>
      <c r="BJ981" s="204"/>
      <c r="BK981" s="204"/>
      <c r="BL981" s="204"/>
      <c r="BM981" s="204"/>
      <c r="BN981" s="204"/>
      <c r="BO981" s="204"/>
      <c r="BP981" s="204"/>
      <c r="BQ981" s="204"/>
      <c r="BR981" s="204"/>
      <c r="BS981" s="204"/>
      <c r="BT981" s="204"/>
      <c r="BU981" s="104"/>
      <c r="BV981" s="202"/>
      <c r="BX981"/>
      <c r="BY981"/>
      <c r="BZ981"/>
      <c r="CA981"/>
      <c r="CB981"/>
      <c r="CD981"/>
      <c r="CO981" s="202">
        <v>980</v>
      </c>
    </row>
    <row r="982" spans="1:93" x14ac:dyDescent="0.25">
      <c r="A982" s="203" t="s">
        <v>2386</v>
      </c>
      <c r="B982" s="204" t="s">
        <v>2390</v>
      </c>
      <c r="C982" s="204" t="s">
        <v>2391</v>
      </c>
      <c r="D982" s="210" t="s">
        <v>966</v>
      </c>
      <c r="E982" s="204" t="s">
        <v>906</v>
      </c>
      <c r="F982" s="204" t="s">
        <v>2389</v>
      </c>
      <c r="G982" s="204" t="s">
        <v>908</v>
      </c>
      <c r="H982" s="204" t="s">
        <v>909</v>
      </c>
      <c r="I982" s="204" t="s">
        <v>910</v>
      </c>
      <c r="J982" s="204" t="s">
        <v>855</v>
      </c>
      <c r="K982" s="204" t="s">
        <v>855</v>
      </c>
      <c r="L982" s="204" t="s">
        <v>2299</v>
      </c>
      <c r="M982" s="204" t="s">
        <v>213</v>
      </c>
      <c r="N982" s="204" t="s">
        <v>966</v>
      </c>
      <c r="O982" s="204" t="s">
        <v>918</v>
      </c>
      <c r="P982" s="204" t="s">
        <v>859</v>
      </c>
      <c r="Q982" s="204" t="s">
        <v>1132</v>
      </c>
      <c r="R982" s="204">
        <v>0</v>
      </c>
      <c r="S982" s="204">
        <v>0</v>
      </c>
      <c r="T982" s="204">
        <v>10</v>
      </c>
      <c r="U982" s="204">
        <v>5</v>
      </c>
      <c r="V982" s="204">
        <v>0</v>
      </c>
      <c r="W982" s="204">
        <v>0</v>
      </c>
      <c r="X982" s="204">
        <v>0</v>
      </c>
      <c r="Y982" s="204">
        <v>0</v>
      </c>
      <c r="Z982" s="204">
        <v>0</v>
      </c>
      <c r="AA982" s="204">
        <v>0</v>
      </c>
      <c r="AB982" s="204">
        <v>0</v>
      </c>
      <c r="AC982" s="204">
        <v>0</v>
      </c>
      <c r="AD982" s="204">
        <v>0</v>
      </c>
      <c r="AE982" s="204">
        <v>0</v>
      </c>
      <c r="AF982" s="204">
        <v>0</v>
      </c>
      <c r="AG982" s="204">
        <v>0</v>
      </c>
      <c r="AH982" s="204">
        <v>0</v>
      </c>
      <c r="AI982" s="204">
        <v>0</v>
      </c>
      <c r="AJ982" s="204"/>
      <c r="AK982" s="204"/>
      <c r="AL982" s="204"/>
      <c r="AM982" s="204"/>
      <c r="AN982" s="204"/>
      <c r="AO982" s="204"/>
      <c r="AP982" s="204"/>
      <c r="AQ982" s="204"/>
      <c r="AR982" s="204"/>
      <c r="AS982" s="204"/>
      <c r="AT982" s="204"/>
      <c r="AU982" s="204"/>
      <c r="AV982" s="204"/>
      <c r="AW982" s="204"/>
      <c r="AX982" s="204"/>
      <c r="AY982" s="204" t="str">
        <f t="shared" si="196"/>
        <v/>
      </c>
      <c r="AZ982" s="204" t="str">
        <f>IF(COUNTIF(AY:AY,AY982)=1,AY982,IF(AND(COUNTIF(AY:AY,AY982)&gt;1,COUNTIF(AZ$2:AZ981,AY982)&gt;=1),"",AY982))</f>
        <v/>
      </c>
      <c r="BA982" s="204" t="str">
        <v>DOXATIB 433 MG/G POUDRE POUR ADMINISTRATION DANS L'EAU DE BOISSON POUR PORCS ET POULETS</v>
      </c>
      <c r="BB982" s="204">
        <f>IF(BA982="","",MAX(BB$2:BB981)+1)</f>
        <v>192</v>
      </c>
      <c r="BC982" s="204"/>
      <c r="BD982" s="204"/>
      <c r="BE982" s="204"/>
      <c r="BF982" s="204"/>
      <c r="BG982" s="204"/>
      <c r="BH982" s="204"/>
      <c r="BI982" s="204"/>
      <c r="BJ982" s="204"/>
      <c r="BK982" s="204"/>
      <c r="BL982" s="204"/>
      <c r="BM982" s="204"/>
      <c r="BN982" s="204"/>
      <c r="BO982" s="204"/>
      <c r="BP982" s="204"/>
      <c r="BQ982" s="204"/>
      <c r="BR982" s="204"/>
      <c r="BS982" s="204"/>
      <c r="BT982" s="204"/>
      <c r="BU982" s="104"/>
      <c r="BV982" s="202"/>
      <c r="BX982"/>
      <c r="BY982"/>
      <c r="BZ982"/>
      <c r="CA982"/>
      <c r="CB982"/>
      <c r="CD982"/>
      <c r="CO982" s="202">
        <v>981</v>
      </c>
    </row>
    <row r="983" spans="1:93" x14ac:dyDescent="0.25">
      <c r="A983" s="203" t="s">
        <v>2622</v>
      </c>
      <c r="B983" s="204" t="s">
        <v>2623</v>
      </c>
      <c r="C983" s="204" t="s">
        <v>2084</v>
      </c>
      <c r="D983" s="210" t="s">
        <v>947</v>
      </c>
      <c r="E983" s="204" t="s">
        <v>906</v>
      </c>
      <c r="F983" s="204" t="s">
        <v>2624</v>
      </c>
      <c r="G983" s="204" t="s">
        <v>908</v>
      </c>
      <c r="H983" s="204" t="s">
        <v>955</v>
      </c>
      <c r="I983" s="204" t="s">
        <v>910</v>
      </c>
      <c r="J983" s="204" t="s">
        <v>855</v>
      </c>
      <c r="K983" s="204" t="s">
        <v>855</v>
      </c>
      <c r="L983" s="204" t="s">
        <v>2299</v>
      </c>
      <c r="M983" s="204" t="s">
        <v>213</v>
      </c>
      <c r="N983" s="204" t="s">
        <v>863</v>
      </c>
      <c r="O983" s="204" t="s">
        <v>918</v>
      </c>
      <c r="P983" s="204" t="s">
        <v>859</v>
      </c>
      <c r="Q983" s="204" t="s">
        <v>1236</v>
      </c>
      <c r="R983" s="204">
        <v>0</v>
      </c>
      <c r="S983" s="204">
        <v>0</v>
      </c>
      <c r="T983" s="204">
        <v>10</v>
      </c>
      <c r="U983" s="204">
        <v>5</v>
      </c>
      <c r="V983" s="204">
        <v>0</v>
      </c>
      <c r="W983" s="204">
        <v>0</v>
      </c>
      <c r="X983" s="204">
        <v>0</v>
      </c>
      <c r="Y983" s="204">
        <v>0</v>
      </c>
      <c r="Z983" s="204">
        <v>0</v>
      </c>
      <c r="AA983" s="204">
        <v>0</v>
      </c>
      <c r="AB983" s="204">
        <v>0</v>
      </c>
      <c r="AC983" s="204">
        <v>0</v>
      </c>
      <c r="AD983" s="204">
        <v>0</v>
      </c>
      <c r="AE983" s="204">
        <v>0</v>
      </c>
      <c r="AF983" s="204">
        <v>0</v>
      </c>
      <c r="AG983" s="204">
        <v>0</v>
      </c>
      <c r="AH983" s="204">
        <v>0</v>
      </c>
      <c r="AI983" s="204">
        <v>0</v>
      </c>
      <c r="AJ983" s="204"/>
      <c r="AK983" s="204"/>
      <c r="AL983" s="204"/>
      <c r="AM983" s="204"/>
      <c r="AN983" s="204"/>
      <c r="AO983" s="204"/>
      <c r="AP983" s="204"/>
      <c r="AQ983" s="204"/>
      <c r="AR983" s="204"/>
      <c r="AS983" s="204"/>
      <c r="AT983" s="204"/>
      <c r="AU983" s="204"/>
      <c r="AV983" s="204"/>
      <c r="AW983" s="204"/>
      <c r="AX983" s="204"/>
      <c r="AY983" s="204" t="str">
        <f t="shared" si="196"/>
        <v/>
      </c>
      <c r="AZ983" s="204" t="str">
        <f>IF(COUNTIF(AY:AY,AY983)=1,AY983,IF(AND(COUNTIF(AY:AY,AY983)&gt;1,COUNTIF(AZ$2:AZ982,AY983)&gt;=1),"",AY983))</f>
        <v/>
      </c>
      <c r="BA983" s="204" t="str">
        <v>DOXIPULVIS 500 MG/G POUDRE POUR ADMINISTRATION DANS L’EAU DE BOISSON / ALIMENTS D’ALLAITEMENT</v>
      </c>
      <c r="BB983" s="204">
        <f>IF(BA983="","",MAX(BB$2:BB982)+1)</f>
        <v>193</v>
      </c>
      <c r="BC983" s="204"/>
      <c r="BD983" s="204"/>
      <c r="BE983" s="204"/>
      <c r="BF983" s="204"/>
      <c r="BG983" s="204"/>
      <c r="BH983" s="204"/>
      <c r="BI983" s="204"/>
      <c r="BJ983" s="204"/>
      <c r="BK983" s="204"/>
      <c r="BL983" s="204"/>
      <c r="BM983" s="204"/>
      <c r="BN983" s="204"/>
      <c r="BO983" s="204"/>
      <c r="BP983" s="204"/>
      <c r="BQ983" s="204"/>
      <c r="BR983" s="204"/>
      <c r="BS983" s="204"/>
      <c r="BT983" s="204"/>
      <c r="BU983" s="104"/>
      <c r="BV983" s="202"/>
      <c r="BX983"/>
      <c r="BY983"/>
      <c r="BZ983"/>
      <c r="CA983"/>
      <c r="CB983"/>
      <c r="CD983"/>
      <c r="CO983" s="202">
        <v>982</v>
      </c>
    </row>
    <row r="984" spans="1:93" x14ac:dyDescent="0.25">
      <c r="A984" s="203" t="s">
        <v>2622</v>
      </c>
      <c r="B984" s="204" t="s">
        <v>2625</v>
      </c>
      <c r="C984" s="204" t="s">
        <v>2412</v>
      </c>
      <c r="D984" s="210" t="s">
        <v>947</v>
      </c>
      <c r="E984" s="204" t="s">
        <v>906</v>
      </c>
      <c r="F984" s="204" t="s">
        <v>2624</v>
      </c>
      <c r="G984" s="204" t="s">
        <v>908</v>
      </c>
      <c r="H984" s="204" t="s">
        <v>955</v>
      </c>
      <c r="I984" s="204" t="s">
        <v>910</v>
      </c>
      <c r="J984" s="204" t="s">
        <v>855</v>
      </c>
      <c r="K984" s="204" t="s">
        <v>855</v>
      </c>
      <c r="L984" s="204" t="s">
        <v>2299</v>
      </c>
      <c r="M984" s="204" t="s">
        <v>213</v>
      </c>
      <c r="N984" s="204" t="s">
        <v>863</v>
      </c>
      <c r="O984" s="204" t="s">
        <v>918</v>
      </c>
      <c r="P984" s="204" t="s">
        <v>859</v>
      </c>
      <c r="Q984" s="204" t="s">
        <v>1236</v>
      </c>
      <c r="R984" s="204">
        <v>0</v>
      </c>
      <c r="S984" s="204">
        <v>0</v>
      </c>
      <c r="T984" s="204">
        <v>10</v>
      </c>
      <c r="U984" s="204">
        <v>5</v>
      </c>
      <c r="V984" s="204">
        <v>0</v>
      </c>
      <c r="W984" s="204">
        <v>0</v>
      </c>
      <c r="X984" s="204">
        <v>0</v>
      </c>
      <c r="Y984" s="204">
        <v>0</v>
      </c>
      <c r="Z984" s="204">
        <v>0</v>
      </c>
      <c r="AA984" s="204">
        <v>0</v>
      </c>
      <c r="AB984" s="204">
        <v>0</v>
      </c>
      <c r="AC984" s="204">
        <v>0</v>
      </c>
      <c r="AD984" s="204">
        <v>0</v>
      </c>
      <c r="AE984" s="204">
        <v>0</v>
      </c>
      <c r="AF984" s="204">
        <v>0</v>
      </c>
      <c r="AG984" s="204">
        <v>0</v>
      </c>
      <c r="AH984" s="204">
        <v>0</v>
      </c>
      <c r="AI984" s="204">
        <v>0</v>
      </c>
      <c r="AJ984" s="204"/>
      <c r="AK984" s="204"/>
      <c r="AL984" s="204"/>
      <c r="AM984" s="204"/>
      <c r="AN984" s="204"/>
      <c r="AO984" s="204"/>
      <c r="AP984" s="204"/>
      <c r="AQ984" s="204"/>
      <c r="AR984" s="204"/>
      <c r="AS984" s="204"/>
      <c r="AT984" s="204"/>
      <c r="AU984" s="204"/>
      <c r="AV984" s="204"/>
      <c r="AW984" s="204"/>
      <c r="AX984" s="204"/>
      <c r="AY984" s="204" t="str">
        <f t="shared" si="196"/>
        <v/>
      </c>
      <c r="AZ984" s="204" t="str">
        <f>IF(COUNTIF(AY:AY,AY984)=1,AY984,IF(AND(COUNTIF(AY:AY,AY984)&gt;1,COUNTIF(AZ$2:AZ983,AY984)&gt;=1),"",AY984))</f>
        <v/>
      </c>
      <c r="BA984" s="204" t="str">
        <v>DOXORAL</v>
      </c>
      <c r="BB984" s="204">
        <f>IF(BA984="","",MAX(BB$2:BB983)+1)</f>
        <v>194</v>
      </c>
      <c r="BC984" s="204"/>
      <c r="BD984" s="204"/>
      <c r="BE984" s="204"/>
      <c r="BF984" s="204"/>
      <c r="BG984" s="204"/>
      <c r="BH984" s="204"/>
      <c r="BI984" s="204"/>
      <c r="BJ984" s="204"/>
      <c r="BK984" s="204"/>
      <c r="BL984" s="204"/>
      <c r="BM984" s="204"/>
      <c r="BN984" s="204"/>
      <c r="BO984" s="204"/>
      <c r="BP984" s="204"/>
      <c r="BQ984" s="204"/>
      <c r="BR984" s="204"/>
      <c r="BS984" s="204"/>
      <c r="BT984" s="204"/>
      <c r="BU984" s="104"/>
      <c r="BV984" s="202"/>
      <c r="BX984"/>
      <c r="BY984"/>
      <c r="BZ984"/>
      <c r="CA984"/>
      <c r="CB984"/>
      <c r="CD984"/>
      <c r="CO984" s="202">
        <v>983</v>
      </c>
    </row>
    <row r="985" spans="1:93" x14ac:dyDescent="0.25">
      <c r="A985" s="203" t="s">
        <v>2437</v>
      </c>
      <c r="B985" s="204" t="s">
        <v>2438</v>
      </c>
      <c r="C985" s="204" t="s">
        <v>931</v>
      </c>
      <c r="D985" s="210" t="s">
        <v>851</v>
      </c>
      <c r="E985" s="204" t="s">
        <v>924</v>
      </c>
      <c r="F985" s="204" t="s">
        <v>530</v>
      </c>
      <c r="G985" s="204" t="s">
        <v>925</v>
      </c>
      <c r="H985" s="204" t="s">
        <v>890</v>
      </c>
      <c r="I985" s="204" t="s">
        <v>910</v>
      </c>
      <c r="J985" s="204" t="s">
        <v>855</v>
      </c>
      <c r="K985" s="204" t="s">
        <v>855</v>
      </c>
      <c r="L985" s="204" t="s">
        <v>2299</v>
      </c>
      <c r="M985" s="204" t="s">
        <v>213</v>
      </c>
      <c r="N985" s="204" t="s">
        <v>959</v>
      </c>
      <c r="O985" s="204" t="s">
        <v>992</v>
      </c>
      <c r="P985" s="204" t="s">
        <v>859</v>
      </c>
      <c r="Q985" s="204" t="s">
        <v>966</v>
      </c>
      <c r="R985" s="204">
        <v>10</v>
      </c>
      <c r="S985" s="204">
        <v>5</v>
      </c>
      <c r="T985" s="204">
        <v>0</v>
      </c>
      <c r="U985" s="204">
        <v>0</v>
      </c>
      <c r="V985" s="204">
        <v>0</v>
      </c>
      <c r="W985" s="204">
        <v>0</v>
      </c>
      <c r="X985" s="204">
        <v>0</v>
      </c>
      <c r="Y985" s="204">
        <v>0</v>
      </c>
      <c r="Z985" s="204">
        <v>0</v>
      </c>
      <c r="AA985" s="204">
        <v>0</v>
      </c>
      <c r="AB985" s="204">
        <v>0</v>
      </c>
      <c r="AC985" s="204">
        <v>0</v>
      </c>
      <c r="AD985" s="204">
        <v>0</v>
      </c>
      <c r="AE985" s="204">
        <v>0</v>
      </c>
      <c r="AF985" s="204">
        <v>0</v>
      </c>
      <c r="AG985" s="204">
        <v>0</v>
      </c>
      <c r="AH985" s="204">
        <v>0</v>
      </c>
      <c r="AI985" s="204">
        <v>0</v>
      </c>
      <c r="AJ985" s="204"/>
      <c r="AK985" s="204"/>
      <c r="AL985" s="204"/>
      <c r="AM985" s="204"/>
      <c r="AN985" s="204"/>
      <c r="AO985" s="204"/>
      <c r="AP985" s="204"/>
      <c r="AQ985" s="204"/>
      <c r="AR985" s="204"/>
      <c r="AS985" s="204"/>
      <c r="AT985" s="204"/>
      <c r="AU985" s="204"/>
      <c r="AV985" s="204"/>
      <c r="AW985" s="204"/>
      <c r="AX985" s="204"/>
      <c r="AY985" s="204" t="str">
        <f t="shared" si="196"/>
        <v>RONAXAN CONCENTRE 20 %</v>
      </c>
      <c r="AZ985" s="204" t="str">
        <f>IF(COUNTIF(AY:AY,AY985)=1,AY985,IF(AND(COUNTIF(AY:AY,AY985)&gt;1,COUNTIF(AZ$2:AZ984,AY985)&gt;=1),"",AY985))</f>
        <v>RONAXAN CONCENTRE 20 %</v>
      </c>
      <c r="BA985" s="204" t="str">
        <v>DOXX-SOL 433 MG/G POUDRE POUR ADMINISTRATION DANS L'EAU DE BOISSON/LE SUBSTITUT DE LAIT POUR LES VEAUX PRE-RUMINANTS LES PORCS ET LES POULES</v>
      </c>
      <c r="BB985" s="204">
        <f>IF(BA985="","",MAX(BB$2:BB984)+1)</f>
        <v>195</v>
      </c>
      <c r="BC985" s="204"/>
      <c r="BD985" s="204"/>
      <c r="BE985" s="204"/>
      <c r="BF985" s="204"/>
      <c r="BG985" s="204"/>
      <c r="BH985" s="204"/>
      <c r="BI985" s="204"/>
      <c r="BJ985" s="204"/>
      <c r="BK985" s="204"/>
      <c r="BL985" s="204"/>
      <c r="BM985" s="204"/>
      <c r="BN985" s="204"/>
      <c r="BO985" s="204"/>
      <c r="BP985" s="204"/>
      <c r="BQ985" s="204"/>
      <c r="BR985" s="204"/>
      <c r="BS985" s="204"/>
      <c r="BT985" s="204"/>
      <c r="BU985" s="104"/>
      <c r="BV985" s="202"/>
      <c r="BX985"/>
      <c r="BY985"/>
      <c r="BZ985"/>
      <c r="CA985"/>
      <c r="CB985"/>
      <c r="CD985"/>
      <c r="CO985" s="202">
        <v>984</v>
      </c>
    </row>
    <row r="986" spans="1:93" x14ac:dyDescent="0.25">
      <c r="A986" s="203" t="s">
        <v>2437</v>
      </c>
      <c r="B986" s="204" t="s">
        <v>2439</v>
      </c>
      <c r="C986" s="204" t="s">
        <v>922</v>
      </c>
      <c r="D986" s="210" t="s">
        <v>923</v>
      </c>
      <c r="E986" s="204" t="s">
        <v>924</v>
      </c>
      <c r="F986" s="204" t="s">
        <v>530</v>
      </c>
      <c r="G986" s="204" t="s">
        <v>925</v>
      </c>
      <c r="H986" s="204" t="s">
        <v>890</v>
      </c>
      <c r="I986" s="204" t="s">
        <v>910</v>
      </c>
      <c r="J986" s="204" t="s">
        <v>855</v>
      </c>
      <c r="K986" s="204" t="s">
        <v>855</v>
      </c>
      <c r="L986" s="204" t="s">
        <v>2299</v>
      </c>
      <c r="M986" s="204" t="s">
        <v>213</v>
      </c>
      <c r="N986" s="204" t="s">
        <v>959</v>
      </c>
      <c r="O986" s="204" t="s">
        <v>992</v>
      </c>
      <c r="P986" s="204" t="s">
        <v>859</v>
      </c>
      <c r="Q986" s="204" t="s">
        <v>959</v>
      </c>
      <c r="R986" s="204">
        <v>10</v>
      </c>
      <c r="S986" s="204">
        <v>5</v>
      </c>
      <c r="T986" s="204">
        <v>0</v>
      </c>
      <c r="U986" s="204">
        <v>0</v>
      </c>
      <c r="V986" s="204">
        <v>0</v>
      </c>
      <c r="W986" s="204">
        <v>0</v>
      </c>
      <c r="X986" s="204">
        <v>0</v>
      </c>
      <c r="Y986" s="204">
        <v>0</v>
      </c>
      <c r="Z986" s="204">
        <v>0</v>
      </c>
      <c r="AA986" s="204">
        <v>0</v>
      </c>
      <c r="AB986" s="204">
        <v>0</v>
      </c>
      <c r="AC986" s="204">
        <v>0</v>
      </c>
      <c r="AD986" s="204">
        <v>0</v>
      </c>
      <c r="AE986" s="204">
        <v>0</v>
      </c>
      <c r="AF986" s="204">
        <v>0</v>
      </c>
      <c r="AG986" s="204">
        <v>0</v>
      </c>
      <c r="AH986" s="204">
        <v>0</v>
      </c>
      <c r="AI986" s="204">
        <v>0</v>
      </c>
      <c r="AJ986" s="204"/>
      <c r="AK986" s="204"/>
      <c r="AL986" s="204"/>
      <c r="AM986" s="204"/>
      <c r="AN986" s="204"/>
      <c r="AO986" s="204"/>
      <c r="AP986" s="204"/>
      <c r="AQ986" s="204"/>
      <c r="AR986" s="204"/>
      <c r="AS986" s="204"/>
      <c r="AT986" s="204"/>
      <c r="AU986" s="204"/>
      <c r="AV986" s="204"/>
      <c r="AW986" s="204"/>
      <c r="AX986" s="204"/>
      <c r="AY986" s="204" t="str">
        <f t="shared" si="196"/>
        <v>RONAXAN CONCENTRE 20 %</v>
      </c>
      <c r="AZ986" s="204" t="str">
        <f>IF(COUNTIF(AY:AY,AY986)=1,AY986,IF(AND(COUNTIF(AY:AY,AY986)&gt;1,COUNTIF(AZ$2:AZ985,AY986)&gt;=1),"",AY986))</f>
        <v/>
      </c>
      <c r="BA986" s="204" t="str">
        <v>DOXY 2% PM</v>
      </c>
      <c r="BB986" s="204">
        <f>IF(BA986="","",MAX(BB$2:BB985)+1)</f>
        <v>196</v>
      </c>
      <c r="BC986" s="204"/>
      <c r="BD986" s="204"/>
      <c r="BE986" s="204"/>
      <c r="BF986" s="204"/>
      <c r="BG986" s="204"/>
      <c r="BH986" s="204"/>
      <c r="BI986" s="204"/>
      <c r="BJ986" s="204"/>
      <c r="BK986" s="204"/>
      <c r="BL986" s="204"/>
      <c r="BM986" s="204"/>
      <c r="BN986" s="204"/>
      <c r="BO986" s="204"/>
      <c r="BP986" s="204"/>
      <c r="BQ986" s="204"/>
      <c r="BR986" s="204"/>
      <c r="BS986" s="204"/>
      <c r="BT986" s="204"/>
      <c r="BU986" s="104"/>
      <c r="BV986" s="202"/>
      <c r="BX986"/>
      <c r="BY986"/>
      <c r="BZ986"/>
      <c r="CA986"/>
      <c r="CB986"/>
      <c r="CD986"/>
      <c r="CO986" s="202">
        <v>985</v>
      </c>
    </row>
    <row r="987" spans="1:93" x14ac:dyDescent="0.25">
      <c r="A987" s="203" t="s">
        <v>2437</v>
      </c>
      <c r="B987" s="204" t="s">
        <v>2440</v>
      </c>
      <c r="C987" s="204" t="s">
        <v>1433</v>
      </c>
      <c r="D987" s="210" t="s">
        <v>1054</v>
      </c>
      <c r="E987" s="204" t="s">
        <v>924</v>
      </c>
      <c r="F987" s="204" t="s">
        <v>530</v>
      </c>
      <c r="G987" s="204" t="s">
        <v>925</v>
      </c>
      <c r="H987" s="204" t="s">
        <v>890</v>
      </c>
      <c r="I987" s="204" t="s">
        <v>910</v>
      </c>
      <c r="J987" s="204" t="s">
        <v>855</v>
      </c>
      <c r="K987" s="204" t="s">
        <v>855</v>
      </c>
      <c r="L987" s="204" t="s">
        <v>2299</v>
      </c>
      <c r="M987" s="204" t="s">
        <v>213</v>
      </c>
      <c r="N987" s="204" t="s">
        <v>959</v>
      </c>
      <c r="O987" s="204" t="s">
        <v>992</v>
      </c>
      <c r="P987" s="204" t="s">
        <v>859</v>
      </c>
      <c r="Q987" s="204" t="s">
        <v>923</v>
      </c>
      <c r="R987" s="204">
        <v>10</v>
      </c>
      <c r="S987" s="204">
        <v>5</v>
      </c>
      <c r="T987" s="204">
        <v>0</v>
      </c>
      <c r="U987" s="204">
        <v>0</v>
      </c>
      <c r="V987" s="204">
        <v>0</v>
      </c>
      <c r="W987" s="204">
        <v>0</v>
      </c>
      <c r="X987" s="204">
        <v>0</v>
      </c>
      <c r="Y987" s="204">
        <v>0</v>
      </c>
      <c r="Z987" s="204">
        <v>0</v>
      </c>
      <c r="AA987" s="204">
        <v>0</v>
      </c>
      <c r="AB987" s="204">
        <v>0</v>
      </c>
      <c r="AC987" s="204">
        <v>0</v>
      </c>
      <c r="AD987" s="204">
        <v>0</v>
      </c>
      <c r="AE987" s="204">
        <v>0</v>
      </c>
      <c r="AF987" s="204">
        <v>0</v>
      </c>
      <c r="AG987" s="204">
        <v>0</v>
      </c>
      <c r="AH987" s="204">
        <v>0</v>
      </c>
      <c r="AI987" s="204">
        <v>0</v>
      </c>
      <c r="AJ987" s="204"/>
      <c r="AK987" s="204"/>
      <c r="AL987" s="204"/>
      <c r="AM987" s="204"/>
      <c r="AN987" s="204"/>
      <c r="AO987" s="204"/>
      <c r="AP987" s="204"/>
      <c r="AQ987" s="204"/>
      <c r="AR987" s="204"/>
      <c r="AS987" s="204"/>
      <c r="AT987" s="204"/>
      <c r="AU987" s="204"/>
      <c r="AV987" s="204"/>
      <c r="AW987" s="204"/>
      <c r="AX987" s="204"/>
      <c r="AY987" s="204" t="str">
        <f t="shared" si="196"/>
        <v>RONAXAN CONCENTRE 20 %</v>
      </c>
      <c r="AZ987" s="204" t="str">
        <f>IF(COUNTIF(AY:AY,AY987)=1,AY987,IF(AND(COUNTIF(AY:AY,AY987)&gt;1,COUNTIF(AZ$2:AZ986,AY987)&gt;=1),"",AY987))</f>
        <v/>
      </c>
      <c r="BA987" s="204" t="str">
        <v>DOXY 20 FRANVET</v>
      </c>
      <c r="BB987" s="204">
        <f>IF(BA987="","",MAX(BB$2:BB986)+1)</f>
        <v>197</v>
      </c>
      <c r="BC987" s="204"/>
      <c r="BD987" s="204"/>
      <c r="BE987" s="204"/>
      <c r="BF987" s="204"/>
      <c r="BG987" s="204"/>
      <c r="BH987" s="204"/>
      <c r="BI987" s="204"/>
      <c r="BJ987" s="204"/>
      <c r="BK987" s="204"/>
      <c r="BL987" s="204"/>
      <c r="BM987" s="204"/>
      <c r="BN987" s="204"/>
      <c r="BO987" s="204"/>
      <c r="BP987" s="204"/>
      <c r="BQ987" s="204"/>
      <c r="BR987" s="204"/>
      <c r="BS987" s="204"/>
      <c r="BT987" s="204"/>
      <c r="BU987" s="104"/>
      <c r="BV987" s="202"/>
      <c r="BX987"/>
      <c r="BY987"/>
      <c r="BZ987"/>
      <c r="CA987"/>
      <c r="CB987"/>
      <c r="CD987"/>
      <c r="CO987" s="202">
        <v>986</v>
      </c>
    </row>
    <row r="988" spans="1:93" x14ac:dyDescent="0.25">
      <c r="A988" s="203" t="s">
        <v>2302</v>
      </c>
      <c r="B988" s="204" t="s">
        <v>2303</v>
      </c>
      <c r="C988" s="204" t="s">
        <v>1169</v>
      </c>
      <c r="D988" s="210" t="s">
        <v>1170</v>
      </c>
      <c r="E988" s="204" t="s">
        <v>924</v>
      </c>
      <c r="F988" s="204" t="s">
        <v>531</v>
      </c>
      <c r="G988" s="204" t="s">
        <v>1171</v>
      </c>
      <c r="H988" s="204" t="s">
        <v>2304</v>
      </c>
      <c r="I988" s="204" t="s">
        <v>1173</v>
      </c>
      <c r="J988" s="204" t="s">
        <v>855</v>
      </c>
      <c r="K988" s="204" t="s">
        <v>855</v>
      </c>
      <c r="L988" s="204" t="s">
        <v>2299</v>
      </c>
      <c r="M988" s="204" t="s">
        <v>213</v>
      </c>
      <c r="N988" s="204" t="s">
        <v>966</v>
      </c>
      <c r="O988" s="204" t="s">
        <v>992</v>
      </c>
      <c r="P988" s="204" t="s">
        <v>859</v>
      </c>
      <c r="Q988" s="204" t="s">
        <v>1004</v>
      </c>
      <c r="R988" s="204">
        <v>0</v>
      </c>
      <c r="S988" s="204">
        <v>0</v>
      </c>
      <c r="T988" s="204">
        <v>0</v>
      </c>
      <c r="U988" s="204">
        <v>0</v>
      </c>
      <c r="V988" s="204">
        <v>0</v>
      </c>
      <c r="W988" s="204">
        <v>0</v>
      </c>
      <c r="X988" s="204">
        <v>0</v>
      </c>
      <c r="Y988" s="204">
        <v>0</v>
      </c>
      <c r="Z988" s="204">
        <v>0</v>
      </c>
      <c r="AA988" s="204">
        <v>0</v>
      </c>
      <c r="AB988" s="204">
        <v>0</v>
      </c>
      <c r="AC988" s="204">
        <v>0</v>
      </c>
      <c r="AD988" s="204">
        <v>0</v>
      </c>
      <c r="AE988" s="204">
        <v>0</v>
      </c>
      <c r="AF988" s="204">
        <v>10</v>
      </c>
      <c r="AG988" s="204">
        <v>5</v>
      </c>
      <c r="AH988" s="204">
        <v>0</v>
      </c>
      <c r="AI988" s="204">
        <v>0</v>
      </c>
      <c r="AJ988" s="204"/>
      <c r="AK988" s="204"/>
      <c r="AL988" s="204"/>
      <c r="AM988" s="204"/>
      <c r="AN988" s="204"/>
      <c r="AO988" s="204"/>
      <c r="AP988" s="204"/>
      <c r="AQ988" s="204"/>
      <c r="AR988" s="204"/>
      <c r="AS988" s="204"/>
      <c r="AT988" s="204"/>
      <c r="AU988" s="204"/>
      <c r="AV988" s="204"/>
      <c r="AW988" s="204"/>
      <c r="AX988" s="204"/>
      <c r="AY988" s="204" t="str">
        <f t="shared" si="196"/>
        <v>RONAXAN DOXYCYCLINE 20 POULET</v>
      </c>
      <c r="AZ988" s="204" t="str">
        <f>IF(COUNTIF(AY:AY,AY988)=1,AY988,IF(AND(COUNTIF(AY:AY,AY988)&gt;1,COUNTIF(AZ$2:AZ987,AY988)&gt;=1),"",AY988))</f>
        <v>RONAXAN DOXYCYCLINE 20 POULET</v>
      </c>
      <c r="BA988" s="204" t="str">
        <v>DOXY 4% PM</v>
      </c>
      <c r="BB988" s="204">
        <f>IF(BA988="","",MAX(BB$2:BB987)+1)</f>
        <v>198</v>
      </c>
      <c r="BC988" s="204"/>
      <c r="BD988" s="204"/>
      <c r="BE988" s="204"/>
      <c r="BF988" s="204"/>
      <c r="BG988" s="204"/>
      <c r="BH988" s="204"/>
      <c r="BI988" s="204"/>
      <c r="BJ988" s="204"/>
      <c r="BK988" s="204"/>
      <c r="BL988" s="204"/>
      <c r="BM988" s="204"/>
      <c r="BN988" s="204"/>
      <c r="BO988" s="204"/>
      <c r="BP988" s="204"/>
      <c r="BQ988" s="204"/>
      <c r="BR988" s="204"/>
      <c r="BS988" s="204"/>
      <c r="BT988" s="204"/>
      <c r="BU988" s="104"/>
      <c r="BV988" s="202"/>
      <c r="BX988"/>
      <c r="BY988"/>
      <c r="BZ988"/>
      <c r="CA988"/>
      <c r="CB988"/>
      <c r="CD988"/>
      <c r="CO988" s="202">
        <v>987</v>
      </c>
    </row>
    <row r="989" spans="1:93" x14ac:dyDescent="0.25">
      <c r="A989" s="203" t="s">
        <v>2296</v>
      </c>
      <c r="B989" s="204" t="s">
        <v>2297</v>
      </c>
      <c r="C989" s="204" t="s">
        <v>931</v>
      </c>
      <c r="D989" s="210" t="s">
        <v>851</v>
      </c>
      <c r="E989" s="204" t="s">
        <v>924</v>
      </c>
      <c r="F989" s="204" t="s">
        <v>532</v>
      </c>
      <c r="G989" s="204" t="s">
        <v>925</v>
      </c>
      <c r="H989" s="204" t="s">
        <v>2298</v>
      </c>
      <c r="I989" s="204" t="s">
        <v>910</v>
      </c>
      <c r="J989" s="204" t="s">
        <v>855</v>
      </c>
      <c r="K989" s="204" t="s">
        <v>855</v>
      </c>
      <c r="L989" s="204" t="s">
        <v>2299</v>
      </c>
      <c r="M989" s="204" t="s">
        <v>213</v>
      </c>
      <c r="N989" s="204" t="s">
        <v>868</v>
      </c>
      <c r="O989" s="204" t="s">
        <v>992</v>
      </c>
      <c r="P989" s="204" t="s">
        <v>859</v>
      </c>
      <c r="Q989" s="204" t="s">
        <v>983</v>
      </c>
      <c r="R989" s="204">
        <v>10</v>
      </c>
      <c r="S989" s="204">
        <v>5</v>
      </c>
      <c r="T989" s="204">
        <v>0</v>
      </c>
      <c r="U989" s="204">
        <v>0</v>
      </c>
      <c r="V989" s="204">
        <v>10</v>
      </c>
      <c r="W989" s="204">
        <v>5</v>
      </c>
      <c r="X989" s="204">
        <v>0</v>
      </c>
      <c r="Y989" s="204">
        <v>0</v>
      </c>
      <c r="Z989" s="204">
        <v>0</v>
      </c>
      <c r="AA989" s="204">
        <v>0</v>
      </c>
      <c r="AB989" s="204">
        <v>0</v>
      </c>
      <c r="AC989" s="204">
        <v>0</v>
      </c>
      <c r="AD989" s="204">
        <v>10</v>
      </c>
      <c r="AE989" s="204">
        <v>5</v>
      </c>
      <c r="AF989" s="204">
        <v>10</v>
      </c>
      <c r="AG989" s="204">
        <v>5</v>
      </c>
      <c r="AH989" s="204">
        <v>0</v>
      </c>
      <c r="AI989" s="204">
        <v>0</v>
      </c>
      <c r="AJ989" s="204"/>
      <c r="AK989" s="204"/>
      <c r="AL989" s="204"/>
      <c r="AM989" s="204"/>
      <c r="AN989" s="204"/>
      <c r="AO989" s="204"/>
      <c r="AP989" s="204"/>
      <c r="AQ989" s="204"/>
      <c r="AR989" s="204"/>
      <c r="AS989" s="204"/>
      <c r="AT989" s="204"/>
      <c r="AU989" s="204"/>
      <c r="AV989" s="204"/>
      <c r="AW989" s="204"/>
      <c r="AX989" s="204"/>
      <c r="AY989" s="204" t="str">
        <f t="shared" si="196"/>
        <v>RONAXAN P.S. 5 %</v>
      </c>
      <c r="AZ989" s="204" t="str">
        <f>IF(COUNTIF(AY:AY,AY989)=1,AY989,IF(AND(COUNTIF(AY:AY,AY989)&gt;1,COUNTIF(AZ$2:AZ988,AY989)&gt;=1),"",AY989))</f>
        <v>RONAXAN P.S. 5 %</v>
      </c>
      <c r="BA989" s="204" t="str">
        <v>DOXY 5 FRANVET</v>
      </c>
      <c r="BB989" s="204">
        <f>IF(BA989="","",MAX(BB$2:BB988)+1)</f>
        <v>199</v>
      </c>
      <c r="BC989" s="204"/>
      <c r="BD989" s="204"/>
      <c r="BE989" s="204"/>
      <c r="BF989" s="204"/>
      <c r="BG989" s="204"/>
      <c r="BH989" s="204"/>
      <c r="BI989" s="204"/>
      <c r="BJ989" s="204"/>
      <c r="BK989" s="204"/>
      <c r="BL989" s="204"/>
      <c r="BM989" s="204"/>
      <c r="BN989" s="204"/>
      <c r="BO989" s="204"/>
      <c r="BP989" s="204"/>
      <c r="BQ989" s="204"/>
      <c r="BR989" s="204"/>
      <c r="BS989" s="204"/>
      <c r="BT989" s="204"/>
      <c r="BU989" s="104"/>
      <c r="BV989" s="202"/>
      <c r="BX989"/>
      <c r="BY989"/>
      <c r="BZ989"/>
      <c r="CA989"/>
      <c r="CB989"/>
      <c r="CD989"/>
      <c r="CO989" s="202">
        <v>988</v>
      </c>
    </row>
    <row r="990" spans="1:93" x14ac:dyDescent="0.25">
      <c r="A990" s="203" t="s">
        <v>2296</v>
      </c>
      <c r="B990" s="204" t="s">
        <v>2300</v>
      </c>
      <c r="C990" s="204" t="s">
        <v>922</v>
      </c>
      <c r="D990" s="210" t="s">
        <v>923</v>
      </c>
      <c r="E990" s="204" t="s">
        <v>924</v>
      </c>
      <c r="F990" s="204" t="s">
        <v>532</v>
      </c>
      <c r="G990" s="204" t="s">
        <v>925</v>
      </c>
      <c r="H990" s="204" t="s">
        <v>2298</v>
      </c>
      <c r="I990" s="204" t="s">
        <v>910</v>
      </c>
      <c r="J990" s="204" t="s">
        <v>855</v>
      </c>
      <c r="K990" s="204" t="s">
        <v>855</v>
      </c>
      <c r="L990" s="204" t="s">
        <v>2299</v>
      </c>
      <c r="M990" s="204" t="s">
        <v>213</v>
      </c>
      <c r="N990" s="204" t="s">
        <v>868</v>
      </c>
      <c r="O990" s="204" t="s">
        <v>992</v>
      </c>
      <c r="P990" s="204" t="s">
        <v>859</v>
      </c>
      <c r="Q990" s="204" t="s">
        <v>868</v>
      </c>
      <c r="R990" s="204">
        <v>10</v>
      </c>
      <c r="S990" s="204">
        <v>5</v>
      </c>
      <c r="T990" s="204">
        <v>0</v>
      </c>
      <c r="U990" s="204">
        <v>0</v>
      </c>
      <c r="V990" s="204">
        <v>10</v>
      </c>
      <c r="W990" s="204">
        <v>5</v>
      </c>
      <c r="X990" s="204">
        <v>0</v>
      </c>
      <c r="Y990" s="204">
        <v>0</v>
      </c>
      <c r="Z990" s="204">
        <v>0</v>
      </c>
      <c r="AA990" s="204">
        <v>0</v>
      </c>
      <c r="AB990" s="204">
        <v>0</v>
      </c>
      <c r="AC990" s="204">
        <v>0</v>
      </c>
      <c r="AD990" s="204">
        <v>10</v>
      </c>
      <c r="AE990" s="204">
        <v>5</v>
      </c>
      <c r="AF990" s="204">
        <v>10</v>
      </c>
      <c r="AG990" s="204">
        <v>5</v>
      </c>
      <c r="AH990" s="204">
        <v>0</v>
      </c>
      <c r="AI990" s="204">
        <v>0</v>
      </c>
      <c r="AJ990" s="204"/>
      <c r="AK990" s="204"/>
      <c r="AL990" s="204"/>
      <c r="AM990" s="204"/>
      <c r="AN990" s="204"/>
      <c r="AO990" s="204"/>
      <c r="AP990" s="204"/>
      <c r="AQ990" s="204"/>
      <c r="AR990" s="204"/>
      <c r="AS990" s="204"/>
      <c r="AT990" s="204"/>
      <c r="AU990" s="204"/>
      <c r="AV990" s="204"/>
      <c r="AW990" s="204"/>
      <c r="AX990" s="204"/>
      <c r="AY990" s="204" t="str">
        <f t="shared" si="196"/>
        <v>RONAXAN P.S. 5 %</v>
      </c>
      <c r="AZ990" s="204" t="str">
        <f>IF(COUNTIF(AY:AY,AY990)=1,AY990,IF(AND(COUNTIF(AY:AY,AY990)&gt;1,COUNTIF(AZ$2:AZ989,AY990)&gt;=1),"",AY990))</f>
        <v/>
      </c>
      <c r="BA990" s="204" t="str">
        <v>DOXYCYCLINE CALIER 500 MG/G POUDRE POUR ADMINISTRATION DANS L'EAU DE BOISSON POUR POULETS, DINDES ET PORCINS</v>
      </c>
      <c r="BB990" s="204">
        <f>IF(BA990="","",MAX(BB$2:BB989)+1)</f>
        <v>200</v>
      </c>
      <c r="BC990" s="204"/>
      <c r="BD990" s="204"/>
      <c r="BE990" s="204"/>
      <c r="BF990" s="204"/>
      <c r="BG990" s="204"/>
      <c r="BH990" s="204"/>
      <c r="BI990" s="204"/>
      <c r="BJ990" s="204"/>
      <c r="BK990" s="204"/>
      <c r="BL990" s="204"/>
      <c r="BM990" s="204"/>
      <c r="BN990" s="204"/>
      <c r="BO990" s="204"/>
      <c r="BP990" s="204"/>
      <c r="BQ990" s="204"/>
      <c r="BR990" s="204"/>
      <c r="BS990" s="204"/>
      <c r="BT990" s="204"/>
      <c r="BU990" s="104"/>
      <c r="BV990" s="202"/>
      <c r="BX990"/>
      <c r="BY990"/>
      <c r="BZ990"/>
      <c r="CA990"/>
      <c r="CB990"/>
      <c r="CD990"/>
      <c r="CO990" s="202">
        <v>989</v>
      </c>
    </row>
    <row r="991" spans="1:93" x14ac:dyDescent="0.25">
      <c r="A991" s="203" t="s">
        <v>2296</v>
      </c>
      <c r="B991" s="204" t="s">
        <v>2301</v>
      </c>
      <c r="C991" s="204" t="s">
        <v>1433</v>
      </c>
      <c r="D991" s="210" t="s">
        <v>1054</v>
      </c>
      <c r="E991" s="204" t="s">
        <v>924</v>
      </c>
      <c r="F991" s="204" t="s">
        <v>532</v>
      </c>
      <c r="G991" s="204" t="s">
        <v>925</v>
      </c>
      <c r="H991" s="204" t="s">
        <v>2298</v>
      </c>
      <c r="I991" s="204" t="s">
        <v>910</v>
      </c>
      <c r="J991" s="204" t="s">
        <v>855</v>
      </c>
      <c r="K991" s="204" t="s">
        <v>855</v>
      </c>
      <c r="L991" s="204" t="s">
        <v>2299</v>
      </c>
      <c r="M991" s="204" t="s">
        <v>213</v>
      </c>
      <c r="N991" s="204" t="s">
        <v>868</v>
      </c>
      <c r="O991" s="204" t="s">
        <v>992</v>
      </c>
      <c r="P991" s="204" t="s">
        <v>859</v>
      </c>
      <c r="Q991" s="204" t="s">
        <v>863</v>
      </c>
      <c r="R991" s="204">
        <v>10</v>
      </c>
      <c r="S991" s="204">
        <v>5</v>
      </c>
      <c r="T991" s="204">
        <v>0</v>
      </c>
      <c r="U991" s="204">
        <v>0</v>
      </c>
      <c r="V991" s="204">
        <v>10</v>
      </c>
      <c r="W991" s="204">
        <v>5</v>
      </c>
      <c r="X991" s="204">
        <v>0</v>
      </c>
      <c r="Y991" s="204">
        <v>0</v>
      </c>
      <c r="Z991" s="204">
        <v>0</v>
      </c>
      <c r="AA991" s="204">
        <v>0</v>
      </c>
      <c r="AB991" s="204">
        <v>0</v>
      </c>
      <c r="AC991" s="204">
        <v>0</v>
      </c>
      <c r="AD991" s="204">
        <v>10</v>
      </c>
      <c r="AE991" s="204">
        <v>5</v>
      </c>
      <c r="AF991" s="204">
        <v>10</v>
      </c>
      <c r="AG991" s="204">
        <v>5</v>
      </c>
      <c r="AH991" s="204">
        <v>0</v>
      </c>
      <c r="AI991" s="204">
        <v>0</v>
      </c>
      <c r="AJ991" s="204"/>
      <c r="AK991" s="204"/>
      <c r="AL991" s="204"/>
      <c r="AM991" s="204"/>
      <c r="AN991" s="204"/>
      <c r="AO991" s="204"/>
      <c r="AP991" s="204"/>
      <c r="AQ991" s="204"/>
      <c r="AR991" s="204"/>
      <c r="AS991" s="204"/>
      <c r="AT991" s="204"/>
      <c r="AU991" s="204"/>
      <c r="AV991" s="204"/>
      <c r="AW991" s="204"/>
      <c r="AX991" s="204"/>
      <c r="AY991" s="204" t="str">
        <f t="shared" si="196"/>
        <v>RONAXAN P.S. 5 %</v>
      </c>
      <c r="AZ991" s="204" t="str">
        <f>IF(COUNTIF(AY:AY,AY991)=1,AY991,IF(AND(COUNTIF(AY:AY,AY991)&gt;1,COUNTIF(AZ$2:AZ990,AY991)&gt;=1),"",AY991))</f>
        <v/>
      </c>
      <c r="BA991" s="204" t="str">
        <v>DOXYLIN 867 MG/G POUDRE POUR ADMINISTRATION DANS L’EAU DE BOISSON/LE LAIT POUR VEAUX ET PORCS</v>
      </c>
      <c r="BB991" s="204">
        <f>IF(BA991="","",MAX(BB$2:BB990)+1)</f>
        <v>201</v>
      </c>
      <c r="BC991" s="204"/>
      <c r="BD991" s="204"/>
      <c r="BE991" s="204"/>
      <c r="BF991" s="204"/>
      <c r="BG991" s="204"/>
      <c r="BH991" s="204"/>
      <c r="BI991" s="204"/>
      <c r="BJ991" s="204"/>
      <c r="BK991" s="204"/>
      <c r="BL991" s="204"/>
      <c r="BM991" s="204"/>
      <c r="BN991" s="204"/>
      <c r="BO991" s="204"/>
      <c r="BP991" s="204"/>
      <c r="BQ991" s="204"/>
      <c r="BR991" s="204"/>
      <c r="BS991" s="204"/>
      <c r="BT991" s="204"/>
      <c r="BU991" s="104"/>
      <c r="BV991" s="202"/>
      <c r="BX991"/>
      <c r="BY991"/>
      <c r="BZ991"/>
      <c r="CA991"/>
      <c r="CB991"/>
      <c r="CD991"/>
      <c r="CO991" s="202">
        <v>990</v>
      </c>
    </row>
    <row r="992" spans="1:93" x14ac:dyDescent="0.25">
      <c r="A992" s="203" t="s">
        <v>2056</v>
      </c>
      <c r="B992" s="204" t="s">
        <v>2057</v>
      </c>
      <c r="C992" s="204" t="s">
        <v>1169</v>
      </c>
      <c r="D992" s="210" t="s">
        <v>1170</v>
      </c>
      <c r="E992" s="204" t="s">
        <v>924</v>
      </c>
      <c r="F992" s="204" t="s">
        <v>533</v>
      </c>
      <c r="G992" s="204" t="s">
        <v>1171</v>
      </c>
      <c r="H992" s="204" t="s">
        <v>1691</v>
      </c>
      <c r="I992" s="204" t="s">
        <v>1173</v>
      </c>
      <c r="J992" s="204" t="s">
        <v>1174</v>
      </c>
      <c r="K992" s="204" t="s">
        <v>855</v>
      </c>
      <c r="L992" s="204" t="s">
        <v>856</v>
      </c>
      <c r="M992" s="204" t="s">
        <v>213</v>
      </c>
      <c r="N992" s="204" t="s">
        <v>1154</v>
      </c>
      <c r="O992" s="204" t="s">
        <v>992</v>
      </c>
      <c r="P992" s="204" t="s">
        <v>859</v>
      </c>
      <c r="Q992" s="204" t="s">
        <v>1186</v>
      </c>
      <c r="R992" s="204">
        <v>20</v>
      </c>
      <c r="S992" s="204">
        <v>5</v>
      </c>
      <c r="T992" s="204">
        <v>0</v>
      </c>
      <c r="U992" s="204">
        <v>0</v>
      </c>
      <c r="V992" s="204">
        <v>0</v>
      </c>
      <c r="W992" s="204">
        <v>0</v>
      </c>
      <c r="X992" s="204">
        <v>0</v>
      </c>
      <c r="Y992" s="204">
        <v>0</v>
      </c>
      <c r="Z992" s="204">
        <v>0</v>
      </c>
      <c r="AA992" s="204">
        <v>0</v>
      </c>
      <c r="AB992" s="204">
        <v>40</v>
      </c>
      <c r="AC992" s="204">
        <v>10</v>
      </c>
      <c r="AD992" s="204">
        <v>50</v>
      </c>
      <c r="AE992" s="204">
        <v>10</v>
      </c>
      <c r="AF992" s="204">
        <v>0</v>
      </c>
      <c r="AG992" s="204">
        <v>0</v>
      </c>
      <c r="AH992" s="204">
        <v>0</v>
      </c>
      <c r="AI992" s="204">
        <v>0</v>
      </c>
      <c r="AJ992" s="204" t="s">
        <v>957</v>
      </c>
      <c r="AK992" s="204" t="s">
        <v>1106</v>
      </c>
      <c r="AL992" s="204" t="s">
        <v>213</v>
      </c>
      <c r="AM992" s="204" t="s">
        <v>1154</v>
      </c>
      <c r="AN992" s="204" t="s">
        <v>992</v>
      </c>
      <c r="AO992" s="204" t="s">
        <v>859</v>
      </c>
      <c r="AP992" s="204" t="s">
        <v>1186</v>
      </c>
      <c r="AQ992" s="204"/>
      <c r="AR992" s="204"/>
      <c r="AS992" s="204"/>
      <c r="AT992" s="204"/>
      <c r="AU992" s="204"/>
      <c r="AV992" s="204"/>
      <c r="AW992" s="204"/>
      <c r="AX992" s="204"/>
      <c r="AY992" s="204" t="str">
        <f t="shared" si="196"/>
        <v>SANTAMIX OTC SDM 60</v>
      </c>
      <c r="AZ992" s="204" t="str">
        <f>IF(COUNTIF(AY:AY,AY992)=1,AY992,IF(AND(COUNTIF(AY:AY,AY992)&gt;1,COUNTIF(AZ$2:AZ991,AY992)&gt;=1),"",AY992))</f>
        <v>SANTAMIX OTC SDM 60</v>
      </c>
      <c r="BA992" s="204" t="str">
        <v>DOXYLIN CT WSP 433 MG/G POUDRE POUR ADMINISTRATION DANS L'EAU DE BOISSON POUR POULETS ET DINDES</v>
      </c>
      <c r="BB992" s="204">
        <f>IF(BA992="","",MAX(BB$2:BB991)+1)</f>
        <v>202</v>
      </c>
      <c r="BC992" s="204"/>
      <c r="BD992" s="204"/>
      <c r="BE992" s="204"/>
      <c r="BF992" s="204"/>
      <c r="BG992" s="204"/>
      <c r="BH992" s="204"/>
      <c r="BI992" s="204"/>
      <c r="BJ992" s="204"/>
      <c r="BK992" s="204"/>
      <c r="BL992" s="204"/>
      <c r="BM992" s="204"/>
      <c r="BN992" s="204"/>
      <c r="BO992" s="204"/>
      <c r="BP992" s="204"/>
      <c r="BQ992" s="204"/>
      <c r="BR992" s="204"/>
      <c r="BS992" s="204"/>
      <c r="BT992" s="204"/>
      <c r="BU992" s="104"/>
      <c r="BV992" s="202"/>
      <c r="BX992"/>
      <c r="BY992"/>
      <c r="BZ992"/>
      <c r="CA992"/>
      <c r="CB992"/>
      <c r="CD992"/>
      <c r="CO992" s="202">
        <v>991</v>
      </c>
    </row>
    <row r="993" spans="1:93" x14ac:dyDescent="0.25">
      <c r="A993" s="203" t="s">
        <v>3331</v>
      </c>
      <c r="B993" s="204" t="s">
        <v>3332</v>
      </c>
      <c r="C993" s="204" t="s">
        <v>1411</v>
      </c>
      <c r="D993" s="210" t="s">
        <v>1023</v>
      </c>
      <c r="E993" s="204" t="s">
        <v>924</v>
      </c>
      <c r="F993" s="204" t="s">
        <v>771</v>
      </c>
      <c r="G993" s="204" t="s">
        <v>1171</v>
      </c>
      <c r="H993" s="204" t="s">
        <v>2129</v>
      </c>
      <c r="I993" s="204" t="s">
        <v>1173</v>
      </c>
      <c r="J993" s="204" t="s">
        <v>891</v>
      </c>
      <c r="K993" s="204" t="s">
        <v>891</v>
      </c>
      <c r="L993" s="204" t="s">
        <v>2672</v>
      </c>
      <c r="M993" s="204" t="s">
        <v>213</v>
      </c>
      <c r="N993" s="204" t="s">
        <v>1031</v>
      </c>
      <c r="O993" s="204" t="s">
        <v>992</v>
      </c>
      <c r="P993" s="204" t="s">
        <v>859</v>
      </c>
      <c r="Q993" s="204" t="s">
        <v>1038</v>
      </c>
      <c r="R993" s="204">
        <v>0</v>
      </c>
      <c r="S993" s="204">
        <v>0</v>
      </c>
      <c r="T993" s="204">
        <v>0</v>
      </c>
      <c r="U993" s="204">
        <v>0</v>
      </c>
      <c r="V993" s="204">
        <v>0</v>
      </c>
      <c r="W993" s="204">
        <v>0</v>
      </c>
      <c r="X993" s="204">
        <v>0</v>
      </c>
      <c r="Y993" s="204">
        <v>0</v>
      </c>
      <c r="Z993" s="204">
        <v>12.5</v>
      </c>
      <c r="AA993" s="204">
        <v>7</v>
      </c>
      <c r="AB993" s="204">
        <v>0</v>
      </c>
      <c r="AC993" s="204">
        <v>0</v>
      </c>
      <c r="AD993" s="204">
        <v>16</v>
      </c>
      <c r="AE993" s="204">
        <v>21</v>
      </c>
      <c r="AF993" s="204">
        <v>12.5</v>
      </c>
      <c r="AG993" s="204">
        <v>7</v>
      </c>
      <c r="AH993" s="204">
        <v>0</v>
      </c>
      <c r="AI993" s="204">
        <v>0</v>
      </c>
      <c r="AJ993" s="204"/>
      <c r="AK993" s="204"/>
      <c r="AL993" s="204"/>
      <c r="AM993" s="204"/>
      <c r="AN993" s="204"/>
      <c r="AO993" s="204"/>
      <c r="AP993" s="204"/>
      <c r="AQ993" s="204"/>
      <c r="AR993" s="204"/>
      <c r="AS993" s="204"/>
      <c r="AT993" s="204"/>
      <c r="AU993" s="204"/>
      <c r="AV993" s="204"/>
      <c r="AW993" s="204"/>
      <c r="AX993" s="204"/>
      <c r="AY993" s="204" t="str">
        <f t="shared" si="196"/>
        <v>SANTAMIX TILMICOSINE 40 PORCINS - LAPINS</v>
      </c>
      <c r="AZ993" s="204" t="str">
        <f>IF(COUNTIF(AY:AY,AY993)=1,AY993,IF(AND(COUNTIF(AY:AY,AY993)&gt;1,COUNTIF(AZ$2:AZ992,AY993)&gt;=1),"",AY993))</f>
        <v>SANTAMIX TILMICOSINE 40 PORCINS - LAPINS</v>
      </c>
      <c r="BA993" s="204" t="str">
        <v>DOXYPRO 200 MG / G POUDRE ORALE VEAUX</v>
      </c>
      <c r="BB993" s="204">
        <f>IF(BA993="","",MAX(BB$2:BB992)+1)</f>
        <v>203</v>
      </c>
      <c r="BC993" s="204"/>
      <c r="BD993" s="204"/>
      <c r="BE993" s="204"/>
      <c r="BF993" s="204"/>
      <c r="BG993" s="204"/>
      <c r="BH993" s="204"/>
      <c r="BI993" s="204"/>
      <c r="BJ993" s="204"/>
      <c r="BK993" s="204"/>
      <c r="BL993" s="204"/>
      <c r="BM993" s="204"/>
      <c r="BN993" s="204"/>
      <c r="BO993" s="204"/>
      <c r="BP993" s="204"/>
      <c r="BQ993" s="204"/>
      <c r="BR993" s="204"/>
      <c r="BS993" s="204"/>
      <c r="BT993" s="204"/>
      <c r="BU993" s="104"/>
      <c r="BV993" s="202"/>
      <c r="BX993"/>
      <c r="BY993"/>
      <c r="BZ993"/>
      <c r="CA993"/>
      <c r="CB993"/>
      <c r="CD993"/>
      <c r="CO993" s="202">
        <v>992</v>
      </c>
    </row>
    <row r="994" spans="1:93" x14ac:dyDescent="0.25">
      <c r="A994" s="203" t="s">
        <v>2058</v>
      </c>
      <c r="B994" s="204" t="s">
        <v>2059</v>
      </c>
      <c r="C994" s="204" t="s">
        <v>1197</v>
      </c>
      <c r="D994" s="210" t="s">
        <v>1170</v>
      </c>
      <c r="E994" s="204" t="s">
        <v>924</v>
      </c>
      <c r="F994" s="204" t="s">
        <v>772</v>
      </c>
      <c r="G994" s="204" t="s">
        <v>1171</v>
      </c>
      <c r="H994" s="204" t="s">
        <v>1198</v>
      </c>
      <c r="I994" s="204" t="s">
        <v>1173</v>
      </c>
      <c r="J994" s="204" t="s">
        <v>891</v>
      </c>
      <c r="K994" s="204" t="s">
        <v>891</v>
      </c>
      <c r="L994" s="204" t="s">
        <v>1199</v>
      </c>
      <c r="M994" s="204" t="s">
        <v>213</v>
      </c>
      <c r="N994" s="204" t="s">
        <v>1667</v>
      </c>
      <c r="O994" s="204" t="s">
        <v>928</v>
      </c>
      <c r="P994" s="204" t="s">
        <v>1668</v>
      </c>
      <c r="Q994" s="204" t="s">
        <v>1004</v>
      </c>
      <c r="R994" s="204">
        <v>0</v>
      </c>
      <c r="S994" s="204">
        <v>0</v>
      </c>
      <c r="T994" s="204">
        <v>0</v>
      </c>
      <c r="U994" s="204">
        <v>0</v>
      </c>
      <c r="V994" s="204">
        <v>0</v>
      </c>
      <c r="W994" s="204">
        <v>0</v>
      </c>
      <c r="X994" s="204">
        <v>0</v>
      </c>
      <c r="Y994" s="204">
        <v>0</v>
      </c>
      <c r="Z994" s="204">
        <v>0</v>
      </c>
      <c r="AA994" s="204">
        <v>0</v>
      </c>
      <c r="AB994" s="204">
        <v>0</v>
      </c>
      <c r="AC994" s="204">
        <v>0</v>
      </c>
      <c r="AD994" s="204">
        <v>5</v>
      </c>
      <c r="AE994" s="204">
        <v>21</v>
      </c>
      <c r="AF994" s="204">
        <v>100</v>
      </c>
      <c r="AG994" s="204">
        <v>5</v>
      </c>
      <c r="AH994" s="204">
        <v>0</v>
      </c>
      <c r="AI994" s="204">
        <v>0</v>
      </c>
      <c r="AJ994" s="204"/>
      <c r="AK994" s="204"/>
      <c r="AL994" s="204"/>
      <c r="AM994" s="204"/>
      <c r="AN994" s="204"/>
      <c r="AO994" s="204"/>
      <c r="AP994" s="204"/>
      <c r="AQ994" s="204"/>
      <c r="AR994" s="204"/>
      <c r="AS994" s="204"/>
      <c r="AT994" s="204"/>
      <c r="AU994" s="204"/>
      <c r="AV994" s="204"/>
      <c r="AW994" s="204"/>
      <c r="AX994" s="204"/>
      <c r="AY994" s="204" t="str">
        <f t="shared" si="196"/>
        <v>SANTAMIX TYLO 20</v>
      </c>
      <c r="AZ994" s="204" t="str">
        <f>IF(COUNTIF(AY:AY,AY994)=1,AY994,IF(AND(COUNTIF(AY:AY,AY994)&gt;1,COUNTIF(AZ$2:AZ993,AY994)&gt;=1),"",AY994))</f>
        <v>SANTAMIX TYLO 20</v>
      </c>
      <c r="BA994" s="204" t="str">
        <v>DOXYSOL 10 %</v>
      </c>
      <c r="BB994" s="204">
        <f>IF(BA994="","",MAX(BB$2:BB993)+1)</f>
        <v>204</v>
      </c>
      <c r="BC994" s="204"/>
      <c r="BD994" s="204"/>
      <c r="BE994" s="204"/>
      <c r="BF994" s="204"/>
      <c r="BG994" s="204"/>
      <c r="BH994" s="204"/>
      <c r="BI994" s="204"/>
      <c r="BJ994" s="204"/>
      <c r="BK994" s="204"/>
      <c r="BL994" s="204"/>
      <c r="BM994" s="204"/>
      <c r="BN994" s="204"/>
      <c r="BO994" s="204"/>
      <c r="BP994" s="204"/>
      <c r="BQ994" s="204"/>
      <c r="BR994" s="204"/>
      <c r="BS994" s="204"/>
      <c r="BT994" s="204"/>
      <c r="BU994" s="104"/>
      <c r="BV994" s="202"/>
      <c r="BX994"/>
      <c r="BY994"/>
      <c r="BZ994"/>
      <c r="CA994"/>
      <c r="CB994"/>
      <c r="CD994"/>
      <c r="CO994" s="202">
        <v>993</v>
      </c>
    </row>
    <row r="995" spans="1:93" x14ac:dyDescent="0.25">
      <c r="A995" s="203" t="s">
        <v>3518</v>
      </c>
      <c r="B995" s="204" t="s">
        <v>3519</v>
      </c>
      <c r="C995" s="204" t="s">
        <v>3520</v>
      </c>
      <c r="D995" s="210" t="s">
        <v>851</v>
      </c>
      <c r="E995" s="204" t="s">
        <v>852</v>
      </c>
      <c r="F995" s="204" t="s">
        <v>120</v>
      </c>
      <c r="G995" s="204" t="s">
        <v>853</v>
      </c>
      <c r="H995" s="204" t="s">
        <v>1446</v>
      </c>
      <c r="I995" s="204" t="s">
        <v>853</v>
      </c>
      <c r="J995" s="204" t="s">
        <v>1901</v>
      </c>
      <c r="K995" s="204" t="s">
        <v>1901</v>
      </c>
      <c r="L995" s="204" t="s">
        <v>2713</v>
      </c>
      <c r="M995" s="204" t="s">
        <v>213</v>
      </c>
      <c r="N995" s="204" t="s">
        <v>1275</v>
      </c>
      <c r="O995" s="204" t="s">
        <v>858</v>
      </c>
      <c r="P995" s="204" t="s">
        <v>859</v>
      </c>
      <c r="Q995" s="204" t="s">
        <v>885</v>
      </c>
      <c r="R995" s="204">
        <v>20</v>
      </c>
      <c r="S995" s="204">
        <v>2</v>
      </c>
      <c r="T995" s="204">
        <v>0</v>
      </c>
      <c r="U995" s="204">
        <v>0</v>
      </c>
      <c r="V995" s="204">
        <v>0</v>
      </c>
      <c r="W995" s="204">
        <v>0</v>
      </c>
      <c r="X995" s="204">
        <v>0</v>
      </c>
      <c r="Y995" s="204">
        <v>0</v>
      </c>
      <c r="Z995" s="204">
        <v>0</v>
      </c>
      <c r="AA995" s="204">
        <v>0</v>
      </c>
      <c r="AB995" s="204">
        <v>0</v>
      </c>
      <c r="AC995" s="204">
        <v>0</v>
      </c>
      <c r="AD995" s="204">
        <v>15</v>
      </c>
      <c r="AE995" s="204">
        <v>2</v>
      </c>
      <c r="AF995" s="204">
        <v>0</v>
      </c>
      <c r="AG995" s="204">
        <v>0</v>
      </c>
      <c r="AH995" s="204">
        <v>0</v>
      </c>
      <c r="AI995" s="204">
        <v>0</v>
      </c>
      <c r="AJ995" s="204"/>
      <c r="AK995" s="204"/>
      <c r="AL995" s="204"/>
      <c r="AM995" s="204"/>
      <c r="AN995" s="204"/>
      <c r="AO995" s="204"/>
      <c r="AP995" s="204"/>
      <c r="AQ995" s="204"/>
      <c r="AR995" s="204"/>
      <c r="AS995" s="204"/>
      <c r="AT995" s="204"/>
      <c r="AU995" s="204"/>
      <c r="AV995" s="204"/>
      <c r="AW995" s="204"/>
      <c r="AX995" s="204"/>
      <c r="AY995" s="204" t="str">
        <f t="shared" si="196"/>
        <v>SELECTAN</v>
      </c>
      <c r="AZ995" s="204" t="str">
        <f>IF(COUNTIF(AY:AY,AY995)=1,AY995,IF(AND(COUNTIF(AY:AY,AY995)&gt;1,COUNTIF(AZ$2:AZ994,AY995)&gt;=1),"",AY995))</f>
        <v>SELECTAN</v>
      </c>
      <c r="BA995" s="204" t="str">
        <v>DOXYVAL 20 %</v>
      </c>
      <c r="BB995" s="204">
        <f>IF(BA995="","",MAX(BB$2:BB994)+1)</f>
        <v>205</v>
      </c>
      <c r="BC995" s="204"/>
      <c r="BD995" s="204"/>
      <c r="BE995" s="204"/>
      <c r="BF995" s="204"/>
      <c r="BG995" s="204"/>
      <c r="BH995" s="204"/>
      <c r="BI995" s="204"/>
      <c r="BJ995" s="204"/>
      <c r="BK995" s="204"/>
      <c r="BL995" s="204"/>
      <c r="BM995" s="204"/>
      <c r="BN995" s="204"/>
      <c r="BO995" s="204"/>
      <c r="BP995" s="204"/>
      <c r="BQ995" s="204"/>
      <c r="BR995" s="204"/>
      <c r="BS995" s="204"/>
      <c r="BT995" s="204"/>
      <c r="BU995" s="104"/>
      <c r="BV995" s="202"/>
      <c r="BX995"/>
      <c r="BY995"/>
      <c r="BZ995"/>
      <c r="CA995"/>
      <c r="CB995"/>
      <c r="CD995"/>
      <c r="CO995" s="202">
        <v>994</v>
      </c>
    </row>
    <row r="996" spans="1:93" x14ac:dyDescent="0.25">
      <c r="A996" s="203" t="s">
        <v>3518</v>
      </c>
      <c r="B996" s="204" t="s">
        <v>3521</v>
      </c>
      <c r="C996" s="204" t="s">
        <v>3197</v>
      </c>
      <c r="D996" s="210" t="s">
        <v>863</v>
      </c>
      <c r="E996" s="204" t="s">
        <v>852</v>
      </c>
      <c r="F996" s="204" t="s">
        <v>120</v>
      </c>
      <c r="G996" s="204" t="s">
        <v>853</v>
      </c>
      <c r="H996" s="204" t="s">
        <v>1446</v>
      </c>
      <c r="I996" s="204" t="s">
        <v>853</v>
      </c>
      <c r="J996" s="204" t="s">
        <v>1901</v>
      </c>
      <c r="K996" s="204" t="s">
        <v>1901</v>
      </c>
      <c r="L996" s="204" t="s">
        <v>2713</v>
      </c>
      <c r="M996" s="204" t="s">
        <v>213</v>
      </c>
      <c r="N996" s="204" t="s">
        <v>1275</v>
      </c>
      <c r="O996" s="204" t="s">
        <v>858</v>
      </c>
      <c r="P996" s="204" t="s">
        <v>859</v>
      </c>
      <c r="Q996" s="204" t="s">
        <v>1371</v>
      </c>
      <c r="R996" s="204">
        <v>20</v>
      </c>
      <c r="S996" s="204">
        <v>2</v>
      </c>
      <c r="T996" s="204">
        <v>0</v>
      </c>
      <c r="U996" s="204">
        <v>0</v>
      </c>
      <c r="V996" s="204">
        <v>0</v>
      </c>
      <c r="W996" s="204">
        <v>0</v>
      </c>
      <c r="X996" s="204">
        <v>0</v>
      </c>
      <c r="Y996" s="204">
        <v>0</v>
      </c>
      <c r="Z996" s="204">
        <v>0</v>
      </c>
      <c r="AA996" s="204">
        <v>0</v>
      </c>
      <c r="AB996" s="204">
        <v>0</v>
      </c>
      <c r="AC996" s="204">
        <v>0</v>
      </c>
      <c r="AD996" s="204">
        <v>15</v>
      </c>
      <c r="AE996" s="204">
        <v>2</v>
      </c>
      <c r="AF996" s="204">
        <v>0</v>
      </c>
      <c r="AG996" s="204">
        <v>0</v>
      </c>
      <c r="AH996" s="204">
        <v>0</v>
      </c>
      <c r="AI996" s="204">
        <v>0</v>
      </c>
      <c r="AJ996" s="204"/>
      <c r="AK996" s="204"/>
      <c r="AL996" s="204"/>
      <c r="AM996" s="204"/>
      <c r="AN996" s="204"/>
      <c r="AO996" s="204"/>
      <c r="AP996" s="204"/>
      <c r="AQ996" s="204"/>
      <c r="AR996" s="204"/>
      <c r="AS996" s="204"/>
      <c r="AT996" s="204"/>
      <c r="AU996" s="204"/>
      <c r="AV996" s="204"/>
      <c r="AW996" s="204"/>
      <c r="AX996" s="204"/>
      <c r="AY996" s="204" t="str">
        <f t="shared" si="196"/>
        <v>SELECTAN</v>
      </c>
      <c r="AZ996" s="204" t="str">
        <f>IF(COUNTIF(AY:AY,AY996)=1,AY996,IF(AND(COUNTIF(AY:AY,AY996)&gt;1,COUNTIF(AZ$2:AZ995,AY996)&gt;=1),"",AY996))</f>
        <v/>
      </c>
      <c r="BA996" s="204" t="str">
        <v>DOXYVETO-C 433 MG/G POUDRE POUR ADMINISTRATION DANS L'EAU DE BOISSON / LE LAIT DE REMPLACEMENT POUR LES BOVINS, PORCINS ET POULETS</v>
      </c>
      <c r="BB996" s="204">
        <f>IF(BA996="","",MAX(BB$2:BB995)+1)</f>
        <v>206</v>
      </c>
      <c r="BC996" s="204"/>
      <c r="BD996" s="204"/>
      <c r="BE996" s="204"/>
      <c r="BF996" s="204"/>
      <c r="BG996" s="204"/>
      <c r="BH996" s="204"/>
      <c r="BI996" s="204"/>
      <c r="BJ996" s="204"/>
      <c r="BK996" s="204"/>
      <c r="BL996" s="204"/>
      <c r="BM996" s="204"/>
      <c r="BN996" s="204"/>
      <c r="BO996" s="204"/>
      <c r="BP996" s="204"/>
      <c r="BQ996" s="204"/>
      <c r="BR996" s="204"/>
      <c r="BS996" s="204"/>
      <c r="BT996" s="204"/>
      <c r="BU996" s="104"/>
      <c r="BV996" s="202"/>
      <c r="BX996"/>
      <c r="BY996"/>
      <c r="BZ996"/>
      <c r="CA996"/>
      <c r="CB996"/>
      <c r="CD996"/>
      <c r="CO996" s="202">
        <v>995</v>
      </c>
    </row>
    <row r="997" spans="1:93" x14ac:dyDescent="0.25">
      <c r="A997" s="203" t="s">
        <v>3518</v>
      </c>
      <c r="B997" s="204" t="s">
        <v>3522</v>
      </c>
      <c r="C997" s="204" t="s">
        <v>3193</v>
      </c>
      <c r="D997" s="210" t="s">
        <v>868</v>
      </c>
      <c r="E997" s="204" t="s">
        <v>852</v>
      </c>
      <c r="F997" s="204" t="s">
        <v>120</v>
      </c>
      <c r="G997" s="204" t="s">
        <v>853</v>
      </c>
      <c r="H997" s="204" t="s">
        <v>1446</v>
      </c>
      <c r="I997" s="204" t="s">
        <v>853</v>
      </c>
      <c r="J997" s="204" t="s">
        <v>1901</v>
      </c>
      <c r="K997" s="204" t="s">
        <v>1901</v>
      </c>
      <c r="L997" s="204" t="s">
        <v>2713</v>
      </c>
      <c r="M997" s="204" t="s">
        <v>213</v>
      </c>
      <c r="N997" s="204" t="s">
        <v>1275</v>
      </c>
      <c r="O997" s="204" t="s">
        <v>858</v>
      </c>
      <c r="P997" s="204" t="s">
        <v>859</v>
      </c>
      <c r="Q997" s="204" t="s">
        <v>1071</v>
      </c>
      <c r="R997" s="204">
        <v>20</v>
      </c>
      <c r="S997" s="204">
        <v>2</v>
      </c>
      <c r="T997" s="204">
        <v>0</v>
      </c>
      <c r="U997" s="204">
        <v>0</v>
      </c>
      <c r="V997" s="204">
        <v>0</v>
      </c>
      <c r="W997" s="204">
        <v>0</v>
      </c>
      <c r="X997" s="204">
        <v>0</v>
      </c>
      <c r="Y997" s="204">
        <v>0</v>
      </c>
      <c r="Z997" s="204">
        <v>0</v>
      </c>
      <c r="AA997" s="204">
        <v>0</v>
      </c>
      <c r="AB997" s="204">
        <v>0</v>
      </c>
      <c r="AC997" s="204">
        <v>0</v>
      </c>
      <c r="AD997" s="204">
        <v>15</v>
      </c>
      <c r="AE997" s="204">
        <v>2</v>
      </c>
      <c r="AF997" s="204">
        <v>0</v>
      </c>
      <c r="AG997" s="204">
        <v>0</v>
      </c>
      <c r="AH997" s="204">
        <v>0</v>
      </c>
      <c r="AI997" s="204">
        <v>0</v>
      </c>
      <c r="AJ997" s="204"/>
      <c r="AK997" s="204"/>
      <c r="AL997" s="204"/>
      <c r="AM997" s="204"/>
      <c r="AN997" s="204"/>
      <c r="AO997" s="204"/>
      <c r="AP997" s="204"/>
      <c r="AQ997" s="204"/>
      <c r="AR997" s="204"/>
      <c r="AS997" s="204"/>
      <c r="AT997" s="204"/>
      <c r="AU997" s="204"/>
      <c r="AV997" s="204"/>
      <c r="AW997" s="204"/>
      <c r="AX997" s="204"/>
      <c r="AY997" s="204" t="str">
        <f t="shared" si="196"/>
        <v>SELECTAN</v>
      </c>
      <c r="AZ997" s="204" t="str">
        <f>IF(COUNTIF(AY:AY,AY997)=1,AY997,IF(AND(COUNTIF(AY:AY,AY997)&gt;1,COUNTIF(AZ$2:AZ996,AY997)&gt;=1),"",AY997))</f>
        <v/>
      </c>
      <c r="BA997" s="204" t="str">
        <v>DRAXXIN 100 MG/ML SOLUTION INJECTABLE POUR BOVINS, PORCINS ET OVINS</v>
      </c>
      <c r="BB997" s="204">
        <f>IF(BA997="","",MAX(BB$2:BB996)+1)</f>
        <v>207</v>
      </c>
      <c r="BC997" s="204"/>
      <c r="BD997" s="204"/>
      <c r="BE997" s="204"/>
      <c r="BF997" s="204"/>
      <c r="BG997" s="204"/>
      <c r="BH997" s="204"/>
      <c r="BI997" s="204"/>
      <c r="BJ997" s="204"/>
      <c r="BK997" s="204"/>
      <c r="BL997" s="204"/>
      <c r="BM997" s="204"/>
      <c r="BN997" s="204"/>
      <c r="BO997" s="204"/>
      <c r="BP997" s="204"/>
      <c r="BQ997" s="204"/>
      <c r="BR997" s="204"/>
      <c r="BS997" s="204"/>
      <c r="BT997" s="204"/>
      <c r="BU997" s="104"/>
      <c r="BV997" s="202"/>
      <c r="BX997"/>
      <c r="BY997"/>
      <c r="BZ997"/>
      <c r="CA997"/>
      <c r="CB997"/>
      <c r="CD997"/>
      <c r="CO997" s="202">
        <v>996</v>
      </c>
    </row>
    <row r="998" spans="1:93" x14ac:dyDescent="0.25">
      <c r="A998" s="203" t="s">
        <v>3518</v>
      </c>
      <c r="B998" s="204" t="s">
        <v>3523</v>
      </c>
      <c r="C998" s="204" t="s">
        <v>3195</v>
      </c>
      <c r="D998" s="210" t="s">
        <v>851</v>
      </c>
      <c r="E998" s="204" t="s">
        <v>852</v>
      </c>
      <c r="F998" s="204" t="s">
        <v>120</v>
      </c>
      <c r="G998" s="204" t="s">
        <v>853</v>
      </c>
      <c r="H998" s="204" t="s">
        <v>1446</v>
      </c>
      <c r="I998" s="204" t="s">
        <v>853</v>
      </c>
      <c r="J998" s="204" t="s">
        <v>1901</v>
      </c>
      <c r="K998" s="204" t="s">
        <v>1901</v>
      </c>
      <c r="L998" s="204" t="s">
        <v>2713</v>
      </c>
      <c r="M998" s="204" t="s">
        <v>213</v>
      </c>
      <c r="N998" s="204" t="s">
        <v>1275</v>
      </c>
      <c r="O998" s="204" t="s">
        <v>858</v>
      </c>
      <c r="P998" s="204" t="s">
        <v>859</v>
      </c>
      <c r="Q998" s="204" t="s">
        <v>885</v>
      </c>
      <c r="R998" s="204">
        <v>20</v>
      </c>
      <c r="S998" s="204">
        <v>2</v>
      </c>
      <c r="T998" s="204">
        <v>0</v>
      </c>
      <c r="U998" s="204">
        <v>0</v>
      </c>
      <c r="V998" s="204">
        <v>0</v>
      </c>
      <c r="W998" s="204">
        <v>0</v>
      </c>
      <c r="X998" s="204">
        <v>0</v>
      </c>
      <c r="Y998" s="204">
        <v>0</v>
      </c>
      <c r="Z998" s="204">
        <v>0</v>
      </c>
      <c r="AA998" s="204">
        <v>0</v>
      </c>
      <c r="AB998" s="204">
        <v>0</v>
      </c>
      <c r="AC998" s="204">
        <v>0</v>
      </c>
      <c r="AD998" s="204">
        <v>15</v>
      </c>
      <c r="AE998" s="204">
        <v>2</v>
      </c>
      <c r="AF998" s="204">
        <v>0</v>
      </c>
      <c r="AG998" s="204">
        <v>0</v>
      </c>
      <c r="AH998" s="204">
        <v>0</v>
      </c>
      <c r="AI998" s="204">
        <v>0</v>
      </c>
      <c r="AJ998" s="204"/>
      <c r="AK998" s="204"/>
      <c r="AL998" s="204"/>
      <c r="AM998" s="204"/>
      <c r="AN998" s="204"/>
      <c r="AO998" s="204"/>
      <c r="AP998" s="204"/>
      <c r="AQ998" s="204"/>
      <c r="AR998" s="204"/>
      <c r="AS998" s="204"/>
      <c r="AT998" s="204"/>
      <c r="AU998" s="204"/>
      <c r="AV998" s="204"/>
      <c r="AW998" s="204"/>
      <c r="AX998" s="204"/>
      <c r="AY998" s="204" t="str">
        <f t="shared" si="196"/>
        <v>SELECTAN</v>
      </c>
      <c r="AZ998" s="204" t="str">
        <f>IF(COUNTIF(AY:AY,AY998)=1,AY998,IF(AND(COUNTIF(AY:AY,AY998)&gt;1,COUNTIF(AZ$2:AZ997,AY998)&gt;=1),"",AY998))</f>
        <v/>
      </c>
      <c r="BA998" s="204" t="str">
        <v>DRAXXIN 25 MG/ML SOLUTION INJECTABLE POUR PORCINS</v>
      </c>
      <c r="BB998" s="204">
        <f>IF(BA998="","",MAX(BB$2:BB997)+1)</f>
        <v>208</v>
      </c>
      <c r="BC998" s="204"/>
      <c r="BD998" s="204"/>
      <c r="BE998" s="204"/>
      <c r="BF998" s="204"/>
      <c r="BG998" s="204"/>
      <c r="BH998" s="204"/>
      <c r="BI998" s="204"/>
      <c r="BJ998" s="204"/>
      <c r="BK998" s="204"/>
      <c r="BL998" s="204"/>
      <c r="BM998" s="204"/>
      <c r="BN998" s="204"/>
      <c r="BO998" s="204"/>
      <c r="BP998" s="204"/>
      <c r="BQ998" s="204"/>
      <c r="BR998" s="204"/>
      <c r="BS998" s="204"/>
      <c r="BT998" s="204"/>
      <c r="BU998" s="104"/>
      <c r="BV998" s="202"/>
      <c r="BX998"/>
      <c r="BY998"/>
      <c r="BZ998"/>
      <c r="CA998"/>
      <c r="CB998"/>
      <c r="CD998"/>
      <c r="CO998" s="202">
        <v>997</v>
      </c>
    </row>
    <row r="999" spans="1:93" x14ac:dyDescent="0.25">
      <c r="A999" s="203" t="s">
        <v>3907</v>
      </c>
      <c r="B999" s="204" t="s">
        <v>3908</v>
      </c>
      <c r="C999" s="204" t="s">
        <v>1348</v>
      </c>
      <c r="D999" s="210" t="s">
        <v>1054</v>
      </c>
      <c r="E999" s="204" t="s">
        <v>852</v>
      </c>
      <c r="F999" s="204" t="s">
        <v>535</v>
      </c>
      <c r="G999" s="204" t="s">
        <v>1055</v>
      </c>
      <c r="H999" s="204" t="s">
        <v>1326</v>
      </c>
      <c r="I999" s="204" t="s">
        <v>910</v>
      </c>
      <c r="J999" s="204" t="s">
        <v>1901</v>
      </c>
      <c r="K999" s="204" t="s">
        <v>1901</v>
      </c>
      <c r="L999" s="204" t="s">
        <v>2713</v>
      </c>
      <c r="M999" s="204" t="s">
        <v>213</v>
      </c>
      <c r="N999" s="204" t="s">
        <v>1365</v>
      </c>
      <c r="O999" s="204" t="s">
        <v>858</v>
      </c>
      <c r="P999" s="204" t="s">
        <v>859</v>
      </c>
      <c r="Q999" s="204" t="s">
        <v>3909</v>
      </c>
      <c r="R999" s="204">
        <v>10</v>
      </c>
      <c r="S999" s="204">
        <v>5</v>
      </c>
      <c r="T999" s="204">
        <v>0</v>
      </c>
      <c r="U999" s="204">
        <v>0</v>
      </c>
      <c r="V999" s="204">
        <v>0</v>
      </c>
      <c r="W999" s="204">
        <v>0</v>
      </c>
      <c r="X999" s="204">
        <v>0</v>
      </c>
      <c r="Y999" s="204">
        <v>0</v>
      </c>
      <c r="Z999" s="204">
        <v>0</v>
      </c>
      <c r="AA999" s="204">
        <v>0</v>
      </c>
      <c r="AB999" s="204">
        <v>0</v>
      </c>
      <c r="AC999" s="204">
        <v>0</v>
      </c>
      <c r="AD999" s="204">
        <v>10</v>
      </c>
      <c r="AE999" s="204">
        <v>5</v>
      </c>
      <c r="AF999" s="204">
        <v>10</v>
      </c>
      <c r="AG999" s="204">
        <v>5</v>
      </c>
      <c r="AH999" s="204">
        <v>0</v>
      </c>
      <c r="AI999" s="204">
        <v>0</v>
      </c>
      <c r="AJ999" s="204"/>
      <c r="AK999" s="204"/>
      <c r="AL999" s="204"/>
      <c r="AM999" s="204"/>
      <c r="AN999" s="204"/>
      <c r="AO999" s="204"/>
      <c r="AP999" s="204"/>
      <c r="AQ999" s="204"/>
      <c r="AR999" s="204"/>
      <c r="AS999" s="204"/>
      <c r="AT999" s="204"/>
      <c r="AU999" s="204"/>
      <c r="AV999" s="204"/>
      <c r="AW999" s="204"/>
      <c r="AX999" s="204"/>
      <c r="AY999" s="204" t="str">
        <f t="shared" si="196"/>
        <v>SELECTAN ORAL 23 MG/ML SOLUTION A DILUER POUR ADMINISTRATION DANS L'EAU DE BOISSON</v>
      </c>
      <c r="AZ999" s="204" t="str">
        <f>IF(COUNTIF(AY:AY,AY999)=1,AY999,IF(AND(COUNTIF(AY:AY,AY999)&gt;1,COUNTIF(AZ$2:AZ998,AY999)&gt;=1),"",AY999))</f>
        <v>SELECTAN ORAL 23 MG/ML SOLUTION A DILUER POUR ADMINISTRATION DANS L'EAU DE BOISSON</v>
      </c>
      <c r="BA999" s="204" t="str">
        <v>DRAXXIN KP 100 MG/ML + 120 MG/ML SOLUTION INJECTABLE POUR BOVINS</v>
      </c>
      <c r="BB999" s="204">
        <f>IF(BA999="","",MAX(BB$2:BB998)+1)</f>
        <v>209</v>
      </c>
      <c r="BC999" s="204"/>
      <c r="BD999" s="204"/>
      <c r="BE999" s="204"/>
      <c r="BF999" s="204"/>
      <c r="BG999" s="204"/>
      <c r="BH999" s="204"/>
      <c r="BI999" s="204"/>
      <c r="BJ999" s="204"/>
      <c r="BK999" s="204"/>
      <c r="BL999" s="204"/>
      <c r="BM999" s="204"/>
      <c r="BN999" s="204"/>
      <c r="BO999" s="204"/>
      <c r="BP999" s="204"/>
      <c r="BQ999" s="204"/>
      <c r="BR999" s="204"/>
      <c r="BS999" s="204"/>
      <c r="BT999" s="204"/>
      <c r="BU999" s="104"/>
      <c r="BV999" s="202"/>
      <c r="BX999"/>
      <c r="BY999"/>
      <c r="BZ999"/>
      <c r="CA999"/>
      <c r="CB999"/>
      <c r="CD999"/>
      <c r="CO999" s="202">
        <v>998</v>
      </c>
    </row>
    <row r="1000" spans="1:93" x14ac:dyDescent="0.25">
      <c r="A1000" s="203" t="s">
        <v>1614</v>
      </c>
      <c r="B1000" s="204" t="s">
        <v>1615</v>
      </c>
      <c r="C1000" s="204" t="s">
        <v>1616</v>
      </c>
      <c r="D1000" s="210" t="s">
        <v>966</v>
      </c>
      <c r="E1000" s="204" t="s">
        <v>906</v>
      </c>
      <c r="F1000" s="204" t="s">
        <v>1617</v>
      </c>
      <c r="G1000" s="204" t="s">
        <v>908</v>
      </c>
      <c r="H1000" s="204" t="s">
        <v>909</v>
      </c>
      <c r="I1000" s="204" t="s">
        <v>910</v>
      </c>
      <c r="J1000" s="204" t="s">
        <v>1027</v>
      </c>
      <c r="K1000" s="204" t="s">
        <v>957</v>
      </c>
      <c r="L1000" s="204" t="s">
        <v>1536</v>
      </c>
      <c r="M1000" s="204" t="s">
        <v>213</v>
      </c>
      <c r="N1000" s="204" t="s">
        <v>868</v>
      </c>
      <c r="O1000" s="204" t="s">
        <v>918</v>
      </c>
      <c r="P1000" s="204" t="s">
        <v>859</v>
      </c>
      <c r="Q1000" s="204" t="s">
        <v>859</v>
      </c>
      <c r="R1000" s="204">
        <v>0</v>
      </c>
      <c r="S1000" s="204">
        <v>0</v>
      </c>
      <c r="T1000" s="204">
        <v>25</v>
      </c>
      <c r="U1000" s="204">
        <v>5</v>
      </c>
      <c r="V1000" s="204">
        <v>0</v>
      </c>
      <c r="W1000" s="204">
        <v>0</v>
      </c>
      <c r="X1000" s="204">
        <v>0</v>
      </c>
      <c r="Y1000" s="204">
        <v>0</v>
      </c>
      <c r="Z1000" s="204">
        <v>0</v>
      </c>
      <c r="AA1000" s="204">
        <v>0</v>
      </c>
      <c r="AB1000" s="204">
        <v>0</v>
      </c>
      <c r="AC1000" s="204">
        <v>0</v>
      </c>
      <c r="AD1000" s="204">
        <v>0</v>
      </c>
      <c r="AE1000" s="204">
        <v>0</v>
      </c>
      <c r="AF1000" s="204">
        <v>0</v>
      </c>
      <c r="AG1000" s="204">
        <v>0</v>
      </c>
      <c r="AH1000" s="204">
        <v>0</v>
      </c>
      <c r="AI1000" s="204">
        <v>0</v>
      </c>
      <c r="AJ1000" s="204" t="s">
        <v>1029</v>
      </c>
      <c r="AK1000" s="204" t="s">
        <v>1030</v>
      </c>
      <c r="AL1000" s="204" t="s">
        <v>213</v>
      </c>
      <c r="AM1000" s="204" t="s">
        <v>947</v>
      </c>
      <c r="AN1000" s="204" t="s">
        <v>918</v>
      </c>
      <c r="AO1000" s="204" t="s">
        <v>859</v>
      </c>
      <c r="AP1000" s="204" t="s">
        <v>1618</v>
      </c>
      <c r="AQ1000" s="204"/>
      <c r="AR1000" s="204"/>
      <c r="AS1000" s="204"/>
      <c r="AT1000" s="204"/>
      <c r="AU1000" s="204"/>
      <c r="AV1000" s="204"/>
      <c r="AW1000" s="204"/>
      <c r="AX1000" s="204"/>
      <c r="AY1000" s="204" t="str">
        <f t="shared" si="196"/>
        <v/>
      </c>
      <c r="AZ1000" s="204" t="str">
        <f>IF(COUNTIF(AY:AY,AY1000)=1,AY1000,IF(AND(COUNTIF(AY:AY,AY1000)&gt;1,COUNTIF(AZ$2:AZ999,AY1000)&gt;=1),"",AY1000))</f>
        <v/>
      </c>
      <c r="BA1000" s="204" t="str">
        <v>DUOPRIM</v>
      </c>
      <c r="BB1000" s="204">
        <f>IF(BA1000="","",MAX(BB$2:BB999)+1)</f>
        <v>210</v>
      </c>
      <c r="BC1000" s="204"/>
      <c r="BD1000" s="204"/>
      <c r="BE1000" s="204"/>
      <c r="BF1000" s="204"/>
      <c r="BG1000" s="204"/>
      <c r="BH1000" s="204"/>
      <c r="BI1000" s="204"/>
      <c r="BJ1000" s="204"/>
      <c r="BK1000" s="204"/>
      <c r="BL1000" s="204"/>
      <c r="BM1000" s="204"/>
      <c r="BN1000" s="204"/>
      <c r="BO1000" s="204"/>
      <c r="BP1000" s="204"/>
      <c r="BQ1000" s="204"/>
      <c r="BR1000" s="204"/>
      <c r="BS1000" s="204"/>
      <c r="BT1000" s="204"/>
      <c r="BU1000" s="104"/>
      <c r="BV1000" s="202"/>
      <c r="BX1000"/>
      <c r="BY1000"/>
      <c r="BZ1000"/>
      <c r="CA1000"/>
      <c r="CB1000"/>
      <c r="CD1000"/>
      <c r="CO1000" s="202">
        <v>999</v>
      </c>
    </row>
    <row r="1001" spans="1:93" x14ac:dyDescent="0.25">
      <c r="A1001" s="203" t="s">
        <v>1619</v>
      </c>
      <c r="B1001" s="204" t="s">
        <v>1620</v>
      </c>
      <c r="C1001" s="204" t="s">
        <v>1621</v>
      </c>
      <c r="D1001" s="210" t="s">
        <v>1622</v>
      </c>
      <c r="E1001" s="204" t="s">
        <v>906</v>
      </c>
      <c r="F1001" s="204" t="s">
        <v>1623</v>
      </c>
      <c r="G1001" s="204" t="s">
        <v>908</v>
      </c>
      <c r="H1001" s="204" t="s">
        <v>955</v>
      </c>
      <c r="I1001" s="204" t="s">
        <v>910</v>
      </c>
      <c r="J1001" s="204" t="s">
        <v>1027</v>
      </c>
      <c r="K1001" s="204" t="s">
        <v>957</v>
      </c>
      <c r="L1001" s="204" t="s">
        <v>1536</v>
      </c>
      <c r="M1001" s="204" t="s">
        <v>213</v>
      </c>
      <c r="N1001" s="204" t="s">
        <v>863</v>
      </c>
      <c r="O1001" s="204" t="s">
        <v>918</v>
      </c>
      <c r="P1001" s="204" t="s">
        <v>859</v>
      </c>
      <c r="Q1001" s="204" t="s">
        <v>1033</v>
      </c>
      <c r="R1001" s="204">
        <v>0</v>
      </c>
      <c r="S1001" s="204">
        <v>0</v>
      </c>
      <c r="T1001" s="204">
        <v>25</v>
      </c>
      <c r="U1001" s="204">
        <v>5</v>
      </c>
      <c r="V1001" s="204">
        <v>0</v>
      </c>
      <c r="W1001" s="204">
        <v>0</v>
      </c>
      <c r="X1001" s="204">
        <v>0</v>
      </c>
      <c r="Y1001" s="204">
        <v>0</v>
      </c>
      <c r="Z1001" s="204">
        <v>0</v>
      </c>
      <c r="AA1001" s="204">
        <v>0</v>
      </c>
      <c r="AB1001" s="204">
        <v>0</v>
      </c>
      <c r="AC1001" s="204">
        <v>0</v>
      </c>
      <c r="AD1001" s="204">
        <v>0</v>
      </c>
      <c r="AE1001" s="204">
        <v>0</v>
      </c>
      <c r="AF1001" s="204">
        <v>0</v>
      </c>
      <c r="AG1001" s="204">
        <v>0</v>
      </c>
      <c r="AH1001" s="204">
        <v>0</v>
      </c>
      <c r="AI1001" s="204">
        <v>0</v>
      </c>
      <c r="AJ1001" s="204" t="s">
        <v>1029</v>
      </c>
      <c r="AK1001" s="204" t="s">
        <v>1030</v>
      </c>
      <c r="AL1001" s="204" t="s">
        <v>213</v>
      </c>
      <c r="AM1001" s="204" t="s">
        <v>868</v>
      </c>
      <c r="AN1001" s="204" t="s">
        <v>918</v>
      </c>
      <c r="AO1001" s="204" t="s">
        <v>859</v>
      </c>
      <c r="AP1001" s="204" t="s">
        <v>1477</v>
      </c>
      <c r="AQ1001" s="204"/>
      <c r="AR1001" s="204"/>
      <c r="AS1001" s="204"/>
      <c r="AT1001" s="204"/>
      <c r="AU1001" s="204"/>
      <c r="AV1001" s="204"/>
      <c r="AW1001" s="204"/>
      <c r="AX1001" s="204"/>
      <c r="AY1001" s="204" t="str">
        <f t="shared" si="196"/>
        <v/>
      </c>
      <c r="AZ1001" s="204" t="str">
        <f>IF(COUNTIF(AY:AY,AY1001)=1,AY1001,IF(AND(COUNTIF(AY:AY,AY1001)&gt;1,COUNTIF(AZ$2:AZ1000,AY1001)&gt;=1),"",AY1001))</f>
        <v/>
      </c>
      <c r="BA1001" s="204" t="str">
        <v>DUPHACYCLINE LA</v>
      </c>
      <c r="BB1001" s="204">
        <f>IF(BA1001="","",MAX(BB$2:BB1000)+1)</f>
        <v>211</v>
      </c>
      <c r="BC1001" s="204"/>
      <c r="BD1001" s="204"/>
      <c r="BE1001" s="204"/>
      <c r="BF1001" s="204"/>
      <c r="BG1001" s="204"/>
      <c r="BH1001" s="204"/>
      <c r="BI1001" s="204"/>
      <c r="BJ1001" s="204"/>
      <c r="BK1001" s="204"/>
      <c r="BL1001" s="204"/>
      <c r="BM1001" s="204"/>
      <c r="BN1001" s="204"/>
      <c r="BO1001" s="204"/>
      <c r="BP1001" s="204"/>
      <c r="BQ1001" s="204"/>
      <c r="BR1001" s="204"/>
      <c r="BS1001" s="204"/>
      <c r="BT1001" s="204"/>
      <c r="BU1001" s="104"/>
      <c r="BV1001" s="202"/>
      <c r="BX1001"/>
      <c r="BY1001"/>
      <c r="BZ1001"/>
      <c r="CA1001"/>
      <c r="CB1001"/>
      <c r="CD1001"/>
      <c r="CO1001" s="202">
        <v>1000</v>
      </c>
    </row>
    <row r="1002" spans="1:93" x14ac:dyDescent="0.25">
      <c r="A1002" s="203" t="s">
        <v>1609</v>
      </c>
      <c r="B1002" s="204" t="s">
        <v>1610</v>
      </c>
      <c r="C1002" s="204" t="s">
        <v>1611</v>
      </c>
      <c r="D1002" s="210" t="s">
        <v>851</v>
      </c>
      <c r="E1002" s="204" t="s">
        <v>852</v>
      </c>
      <c r="F1002" s="204" t="s">
        <v>536</v>
      </c>
      <c r="G1002" s="204" t="s">
        <v>853</v>
      </c>
      <c r="H1002" s="204" t="s">
        <v>1612</v>
      </c>
      <c r="I1002" s="204" t="s">
        <v>853</v>
      </c>
      <c r="J1002" s="204" t="s">
        <v>1027</v>
      </c>
      <c r="K1002" s="204" t="s">
        <v>957</v>
      </c>
      <c r="L1002" s="204" t="s">
        <v>1536</v>
      </c>
      <c r="M1002" s="204" t="s">
        <v>213</v>
      </c>
      <c r="N1002" s="204" t="s">
        <v>959</v>
      </c>
      <c r="O1002" s="204" t="s">
        <v>858</v>
      </c>
      <c r="P1002" s="204" t="s">
        <v>859</v>
      </c>
      <c r="Q1002" s="204" t="s">
        <v>966</v>
      </c>
      <c r="R1002" s="204">
        <v>13.4</v>
      </c>
      <c r="S1002" s="204">
        <v>3</v>
      </c>
      <c r="T1002" s="204">
        <v>0</v>
      </c>
      <c r="U1002" s="204">
        <v>0</v>
      </c>
      <c r="V1002" s="204">
        <v>0</v>
      </c>
      <c r="W1002" s="204">
        <v>0</v>
      </c>
      <c r="X1002" s="204">
        <v>0</v>
      </c>
      <c r="Y1002" s="204">
        <v>0</v>
      </c>
      <c r="Z1002" s="204">
        <v>0</v>
      </c>
      <c r="AA1002" s="204">
        <v>0</v>
      </c>
      <c r="AB1002" s="204">
        <v>13.4</v>
      </c>
      <c r="AC1002" s="204">
        <v>3</v>
      </c>
      <c r="AD1002" s="204">
        <v>13.4</v>
      </c>
      <c r="AE1002" s="204">
        <v>3</v>
      </c>
      <c r="AF1002" s="204">
        <v>0</v>
      </c>
      <c r="AG1002" s="204">
        <v>0</v>
      </c>
      <c r="AH1002" s="204">
        <v>0</v>
      </c>
      <c r="AI1002" s="204">
        <v>0</v>
      </c>
      <c r="AJ1002" s="204" t="s">
        <v>1029</v>
      </c>
      <c r="AK1002" s="204" t="s">
        <v>1030</v>
      </c>
      <c r="AL1002" s="204" t="s">
        <v>213</v>
      </c>
      <c r="AM1002" s="204" t="s">
        <v>1031</v>
      </c>
      <c r="AN1002" s="204" t="s">
        <v>858</v>
      </c>
      <c r="AO1002" s="204" t="s">
        <v>859</v>
      </c>
      <c r="AP1002" s="204" t="s">
        <v>1033</v>
      </c>
      <c r="AQ1002" s="204"/>
      <c r="AR1002" s="204"/>
      <c r="AS1002" s="204"/>
      <c r="AT1002" s="204"/>
      <c r="AU1002" s="204"/>
      <c r="AV1002" s="204"/>
      <c r="AW1002" s="204"/>
      <c r="AX1002" s="204"/>
      <c r="AY1002" s="204" t="str">
        <f t="shared" si="196"/>
        <v>SEPTOTRYL INJECTABLE</v>
      </c>
      <c r="AZ1002" s="204" t="str">
        <f>IF(COUNTIF(AY:AY,AY1002)=1,AY1002,IF(AND(COUNTIF(AY:AY,AY1002)&gt;1,COUNTIF(AZ$2:AZ1001,AY1002)&gt;=1),"",AY1002))</f>
        <v>SEPTOTRYL INJECTABLE</v>
      </c>
      <c r="BA1002" s="204" t="str">
        <v>DUPHAMOX LA</v>
      </c>
      <c r="BB1002" s="204">
        <f>IF(BA1002="","",MAX(BB$2:BB1001)+1)</f>
        <v>212</v>
      </c>
      <c r="BC1002" s="204"/>
      <c r="BD1002" s="204"/>
      <c r="BE1002" s="204"/>
      <c r="BF1002" s="204"/>
      <c r="BG1002" s="204"/>
      <c r="BH1002" s="204"/>
      <c r="BI1002" s="204"/>
      <c r="BJ1002" s="204"/>
      <c r="BK1002" s="204"/>
      <c r="BL1002" s="204"/>
      <c r="BM1002" s="204"/>
      <c r="BN1002" s="204"/>
      <c r="BO1002" s="204"/>
      <c r="BP1002" s="204"/>
      <c r="BQ1002" s="204"/>
      <c r="BR1002" s="204"/>
      <c r="BS1002" s="204"/>
      <c r="BT1002" s="204"/>
      <c r="BU1002" s="104"/>
      <c r="BV1002" s="202"/>
      <c r="BX1002"/>
      <c r="BY1002"/>
      <c r="BZ1002"/>
      <c r="CA1002"/>
      <c r="CB1002"/>
      <c r="CD1002"/>
      <c r="CO1002" s="202">
        <v>1001</v>
      </c>
    </row>
    <row r="1003" spans="1:93" x14ac:dyDescent="0.25">
      <c r="A1003" s="203" t="s">
        <v>1609</v>
      </c>
      <c r="B1003" s="204" t="s">
        <v>1613</v>
      </c>
      <c r="C1003" s="204" t="s">
        <v>1602</v>
      </c>
      <c r="D1003" s="210" t="s">
        <v>863</v>
      </c>
      <c r="E1003" s="204" t="s">
        <v>852</v>
      </c>
      <c r="F1003" s="204" t="s">
        <v>536</v>
      </c>
      <c r="G1003" s="204" t="s">
        <v>853</v>
      </c>
      <c r="H1003" s="204" t="s">
        <v>1612</v>
      </c>
      <c r="I1003" s="204" t="s">
        <v>853</v>
      </c>
      <c r="J1003" s="204" t="s">
        <v>1027</v>
      </c>
      <c r="K1003" s="204" t="s">
        <v>957</v>
      </c>
      <c r="L1003" s="204" t="s">
        <v>1536</v>
      </c>
      <c r="M1003" s="204" t="s">
        <v>213</v>
      </c>
      <c r="N1003" s="204" t="s">
        <v>959</v>
      </c>
      <c r="O1003" s="204" t="s">
        <v>858</v>
      </c>
      <c r="P1003" s="204" t="s">
        <v>859</v>
      </c>
      <c r="Q1003" s="204" t="s">
        <v>868</v>
      </c>
      <c r="R1003" s="204">
        <v>13.4</v>
      </c>
      <c r="S1003" s="204">
        <v>3</v>
      </c>
      <c r="T1003" s="204">
        <v>0</v>
      </c>
      <c r="U1003" s="204">
        <v>0</v>
      </c>
      <c r="V1003" s="204">
        <v>0</v>
      </c>
      <c r="W1003" s="204">
        <v>0</v>
      </c>
      <c r="X1003" s="204">
        <v>0</v>
      </c>
      <c r="Y1003" s="204">
        <v>0</v>
      </c>
      <c r="Z1003" s="204">
        <v>0</v>
      </c>
      <c r="AA1003" s="204">
        <v>0</v>
      </c>
      <c r="AB1003" s="204">
        <v>13.4</v>
      </c>
      <c r="AC1003" s="204">
        <v>3</v>
      </c>
      <c r="AD1003" s="204">
        <v>13.4</v>
      </c>
      <c r="AE1003" s="204">
        <v>3</v>
      </c>
      <c r="AF1003" s="204">
        <v>0</v>
      </c>
      <c r="AG1003" s="204">
        <v>0</v>
      </c>
      <c r="AH1003" s="204">
        <v>0</v>
      </c>
      <c r="AI1003" s="204">
        <v>0</v>
      </c>
      <c r="AJ1003" s="204" t="s">
        <v>1029</v>
      </c>
      <c r="AK1003" s="204" t="s">
        <v>1030</v>
      </c>
      <c r="AL1003" s="204" t="s">
        <v>213</v>
      </c>
      <c r="AM1003" s="204" t="s">
        <v>1031</v>
      </c>
      <c r="AN1003" s="204" t="s">
        <v>858</v>
      </c>
      <c r="AO1003" s="204" t="s">
        <v>859</v>
      </c>
      <c r="AP1003" s="204" t="s">
        <v>947</v>
      </c>
      <c r="AQ1003" s="204"/>
      <c r="AR1003" s="204"/>
      <c r="AS1003" s="204"/>
      <c r="AT1003" s="204"/>
      <c r="AU1003" s="204"/>
      <c r="AV1003" s="204"/>
      <c r="AW1003" s="204"/>
      <c r="AX1003" s="204"/>
      <c r="AY1003" s="204" t="str">
        <f t="shared" si="196"/>
        <v>SEPTOTRYL INJECTABLE</v>
      </c>
      <c r="AZ1003" s="204" t="str">
        <f>IF(COUNTIF(AY:AY,AY1003)=1,AY1003,IF(AND(COUNTIF(AY:AY,AY1003)&gt;1,COUNTIF(AZ$2:AZ1002,AY1003)&gt;=1),"",AY1003))</f>
        <v/>
      </c>
      <c r="BA1003" s="204" t="str">
        <v>DUPLOCILLINE</v>
      </c>
      <c r="BB1003" s="204">
        <f>IF(BA1003="","",MAX(BB$2:BB1002)+1)</f>
        <v>213</v>
      </c>
      <c r="BC1003" s="204"/>
      <c r="BD1003" s="204"/>
      <c r="BE1003" s="204"/>
      <c r="BF1003" s="204"/>
      <c r="BG1003" s="204"/>
      <c r="BH1003" s="204"/>
      <c r="BI1003" s="204"/>
      <c r="BJ1003" s="204"/>
      <c r="BK1003" s="204"/>
      <c r="BL1003" s="204"/>
      <c r="BM1003" s="204"/>
      <c r="BN1003" s="204"/>
      <c r="BO1003" s="204"/>
      <c r="BP1003" s="204"/>
      <c r="BQ1003" s="204"/>
      <c r="BR1003" s="204"/>
      <c r="BS1003" s="204"/>
      <c r="BT1003" s="204"/>
      <c r="BU1003" s="104"/>
      <c r="BV1003" s="202"/>
      <c r="BX1003"/>
      <c r="BY1003"/>
      <c r="BZ1003"/>
      <c r="CA1003"/>
      <c r="CB1003"/>
      <c r="CD1003"/>
      <c r="CO1003" s="202">
        <v>1002</v>
      </c>
    </row>
    <row r="1004" spans="1:93" x14ac:dyDescent="0.25">
      <c r="A1004" s="203" t="s">
        <v>1624</v>
      </c>
      <c r="B1004" s="204" t="s">
        <v>1625</v>
      </c>
      <c r="C1004" s="204" t="s">
        <v>1626</v>
      </c>
      <c r="D1004" s="210" t="s">
        <v>1627</v>
      </c>
      <c r="E1004" s="204" t="s">
        <v>906</v>
      </c>
      <c r="F1004" s="204" t="s">
        <v>773</v>
      </c>
      <c r="G1004" s="204" t="s">
        <v>908</v>
      </c>
      <c r="H1004" s="204" t="s">
        <v>1628</v>
      </c>
      <c r="I1004" s="204" t="s">
        <v>910</v>
      </c>
      <c r="J1004" s="204" t="s">
        <v>1142</v>
      </c>
      <c r="K1004" s="204" t="s">
        <v>957</v>
      </c>
      <c r="L1004" s="204" t="s">
        <v>1536</v>
      </c>
      <c r="M1004" s="204" t="s">
        <v>213</v>
      </c>
      <c r="N1004" s="204" t="s">
        <v>923</v>
      </c>
      <c r="O1004" s="204" t="s">
        <v>918</v>
      </c>
      <c r="P1004" s="204" t="s">
        <v>859</v>
      </c>
      <c r="Q1004" s="204" t="s">
        <v>1627</v>
      </c>
      <c r="R1004" s="204">
        <v>50</v>
      </c>
      <c r="S1004" s="204">
        <v>3</v>
      </c>
      <c r="T1004" s="204">
        <v>50</v>
      </c>
      <c r="U1004" s="204">
        <v>3</v>
      </c>
      <c r="V1004" s="204">
        <v>50</v>
      </c>
      <c r="W1004" s="204">
        <v>3</v>
      </c>
      <c r="X1004" s="204">
        <v>0</v>
      </c>
      <c r="Y1004" s="204">
        <v>0</v>
      </c>
      <c r="Z1004" s="204">
        <v>0</v>
      </c>
      <c r="AA1004" s="204">
        <v>0</v>
      </c>
      <c r="AB1004" s="204">
        <v>50</v>
      </c>
      <c r="AC1004" s="204">
        <v>3</v>
      </c>
      <c r="AD1004" s="204">
        <v>0</v>
      </c>
      <c r="AE1004" s="204">
        <v>0</v>
      </c>
      <c r="AF1004" s="204">
        <v>0</v>
      </c>
      <c r="AG1004" s="204">
        <v>0</v>
      </c>
      <c r="AH1004" s="204">
        <v>0</v>
      </c>
      <c r="AI1004" s="204">
        <v>0</v>
      </c>
      <c r="AJ1004" s="204" t="s">
        <v>1013</v>
      </c>
      <c r="AK1004" s="204" t="s">
        <v>1095</v>
      </c>
      <c r="AL1004" s="204" t="s">
        <v>1096</v>
      </c>
      <c r="AM1004" s="204" t="s">
        <v>1629</v>
      </c>
      <c r="AN1004" s="204" t="s">
        <v>913</v>
      </c>
      <c r="AO1004" s="204" t="s">
        <v>1098</v>
      </c>
      <c r="AP1004" s="204" t="s">
        <v>1630</v>
      </c>
      <c r="AQ1004" s="204"/>
      <c r="AR1004" s="204"/>
      <c r="AS1004" s="204"/>
      <c r="AT1004" s="204"/>
      <c r="AU1004" s="204"/>
      <c r="AV1004" s="204"/>
      <c r="AW1004" s="204"/>
      <c r="AX1004" s="204"/>
      <c r="AY1004" s="204" t="str">
        <f t="shared" si="196"/>
        <v>SEPTOTRYL-COLISTINE</v>
      </c>
      <c r="AZ1004" s="204" t="str">
        <f>IF(COUNTIF(AY:AY,AY1004)=1,AY1004,IF(AND(COUNTIF(AY:AY,AY1004)&gt;1,COUNTIF(AZ$2:AZ1003,AY1004)&gt;=1),"",AY1004))</f>
        <v>SEPTOTRYL-COLISTINE</v>
      </c>
      <c r="BA1004" s="204" t="str">
        <v>DURACYKLINE</v>
      </c>
      <c r="BB1004" s="204">
        <f>IF(BA1004="","",MAX(BB$2:BB1003)+1)</f>
        <v>214</v>
      </c>
      <c r="BC1004" s="204"/>
      <c r="BD1004" s="204"/>
      <c r="BE1004" s="204"/>
      <c r="BF1004" s="204"/>
      <c r="BG1004" s="204"/>
      <c r="BH1004" s="204"/>
      <c r="BI1004" s="204"/>
      <c r="BJ1004" s="204"/>
      <c r="BK1004" s="204"/>
      <c r="BL1004" s="204"/>
      <c r="BM1004" s="204"/>
      <c r="BN1004" s="204"/>
      <c r="BO1004" s="204"/>
      <c r="BP1004" s="204"/>
      <c r="BQ1004" s="204"/>
      <c r="BR1004" s="204"/>
      <c r="BS1004" s="204"/>
      <c r="BT1004" s="204"/>
      <c r="BU1004" s="104"/>
      <c r="BV1004" s="202"/>
      <c r="BX1004"/>
      <c r="BY1004"/>
      <c r="BZ1004"/>
      <c r="CA1004"/>
      <c r="CB1004"/>
      <c r="CD1004"/>
      <c r="CO1004" s="202">
        <v>1003</v>
      </c>
    </row>
    <row r="1005" spans="1:93" x14ac:dyDescent="0.25">
      <c r="A1005" s="203" t="s">
        <v>1624</v>
      </c>
      <c r="B1005" s="204" t="s">
        <v>1631</v>
      </c>
      <c r="C1005" s="204" t="s">
        <v>1632</v>
      </c>
      <c r="D1005" s="210" t="s">
        <v>874</v>
      </c>
      <c r="E1005" s="204" t="s">
        <v>906</v>
      </c>
      <c r="F1005" s="204" t="s">
        <v>773</v>
      </c>
      <c r="G1005" s="204" t="s">
        <v>908</v>
      </c>
      <c r="H1005" s="204" t="s">
        <v>1628</v>
      </c>
      <c r="I1005" s="204" t="s">
        <v>910</v>
      </c>
      <c r="J1005" s="204" t="s">
        <v>1142</v>
      </c>
      <c r="K1005" s="204" t="s">
        <v>957</v>
      </c>
      <c r="L1005" s="204" t="s">
        <v>1536</v>
      </c>
      <c r="M1005" s="204" t="s">
        <v>213</v>
      </c>
      <c r="N1005" s="204" t="s">
        <v>923</v>
      </c>
      <c r="O1005" s="204" t="s">
        <v>918</v>
      </c>
      <c r="P1005" s="204" t="s">
        <v>859</v>
      </c>
      <c r="Q1005" s="204" t="s">
        <v>874</v>
      </c>
      <c r="R1005" s="204">
        <v>50</v>
      </c>
      <c r="S1005" s="204">
        <v>3</v>
      </c>
      <c r="T1005" s="204">
        <v>50</v>
      </c>
      <c r="U1005" s="204">
        <v>3</v>
      </c>
      <c r="V1005" s="204">
        <v>50</v>
      </c>
      <c r="W1005" s="204">
        <v>3</v>
      </c>
      <c r="X1005" s="204">
        <v>0</v>
      </c>
      <c r="Y1005" s="204">
        <v>0</v>
      </c>
      <c r="Z1005" s="204">
        <v>0</v>
      </c>
      <c r="AA1005" s="204">
        <v>0</v>
      </c>
      <c r="AB1005" s="204">
        <v>50</v>
      </c>
      <c r="AC1005" s="204">
        <v>3</v>
      </c>
      <c r="AD1005" s="204">
        <v>0</v>
      </c>
      <c r="AE1005" s="204">
        <v>0</v>
      </c>
      <c r="AF1005" s="204">
        <v>0</v>
      </c>
      <c r="AG1005" s="204">
        <v>0</v>
      </c>
      <c r="AH1005" s="204">
        <v>0</v>
      </c>
      <c r="AI1005" s="204">
        <v>0</v>
      </c>
      <c r="AJ1005" s="204" t="s">
        <v>1013</v>
      </c>
      <c r="AK1005" s="204" t="s">
        <v>1095</v>
      </c>
      <c r="AL1005" s="204" t="s">
        <v>1096</v>
      </c>
      <c r="AM1005" s="204" t="s">
        <v>1629</v>
      </c>
      <c r="AN1005" s="204" t="s">
        <v>913</v>
      </c>
      <c r="AO1005" s="204" t="s">
        <v>1098</v>
      </c>
      <c r="AP1005" s="204" t="s">
        <v>1633</v>
      </c>
      <c r="AQ1005" s="204"/>
      <c r="AR1005" s="204"/>
      <c r="AS1005" s="204"/>
      <c r="AT1005" s="204"/>
      <c r="AU1005" s="204"/>
      <c r="AV1005" s="204"/>
      <c r="AW1005" s="204"/>
      <c r="AX1005" s="204"/>
      <c r="AY1005" s="204" t="str">
        <f t="shared" si="196"/>
        <v>SEPTOTRYL-COLISTINE</v>
      </c>
      <c r="AZ1005" s="204" t="str">
        <f>IF(COUNTIF(AY:AY,AY1005)=1,AY1005,IF(AND(COUNTIF(AY:AY,AY1005)&gt;1,COUNTIF(AZ$2:AZ1004,AY1005)&gt;=1),"",AY1005))</f>
        <v/>
      </c>
      <c r="BA1005" s="204" t="str">
        <v>ECONOR 10 % POUDRE ORALE POUR PORCS</v>
      </c>
      <c r="BB1005" s="204">
        <f>IF(BA1005="","",MAX(BB$2:BB1004)+1)</f>
        <v>215</v>
      </c>
      <c r="BC1005" s="204"/>
      <c r="BD1005" s="204"/>
      <c r="BE1005" s="204"/>
      <c r="BF1005" s="204"/>
      <c r="BG1005" s="204"/>
      <c r="BH1005" s="204"/>
      <c r="BI1005" s="204"/>
      <c r="BJ1005" s="204"/>
      <c r="BK1005" s="204"/>
      <c r="BL1005" s="204"/>
      <c r="BM1005" s="204"/>
      <c r="BN1005" s="204"/>
      <c r="BO1005" s="204"/>
      <c r="BP1005" s="204"/>
      <c r="BQ1005" s="204"/>
      <c r="BR1005" s="204"/>
      <c r="BS1005" s="204"/>
      <c r="BT1005" s="204"/>
      <c r="BU1005" s="104"/>
      <c r="BV1005" s="202"/>
      <c r="BX1005"/>
      <c r="BY1005"/>
      <c r="BZ1005"/>
      <c r="CA1005"/>
      <c r="CB1005"/>
      <c r="CD1005"/>
      <c r="CO1005" s="202">
        <v>1004</v>
      </c>
    </row>
    <row r="1006" spans="1:93" x14ac:dyDescent="0.25">
      <c r="A1006" s="203" t="s">
        <v>1624</v>
      </c>
      <c r="B1006" s="204" t="s">
        <v>1634</v>
      </c>
      <c r="C1006" s="204" t="s">
        <v>1635</v>
      </c>
      <c r="D1006" s="210" t="s">
        <v>1636</v>
      </c>
      <c r="E1006" s="204" t="s">
        <v>906</v>
      </c>
      <c r="F1006" s="204" t="s">
        <v>773</v>
      </c>
      <c r="G1006" s="204" t="s">
        <v>908</v>
      </c>
      <c r="H1006" s="204" t="s">
        <v>1628</v>
      </c>
      <c r="I1006" s="204" t="s">
        <v>910</v>
      </c>
      <c r="J1006" s="204" t="s">
        <v>1142</v>
      </c>
      <c r="K1006" s="204" t="s">
        <v>957</v>
      </c>
      <c r="L1006" s="204" t="s">
        <v>1536</v>
      </c>
      <c r="M1006" s="204" t="s">
        <v>213</v>
      </c>
      <c r="N1006" s="204" t="s">
        <v>923</v>
      </c>
      <c r="O1006" s="204" t="s">
        <v>918</v>
      </c>
      <c r="P1006" s="204" t="s">
        <v>859</v>
      </c>
      <c r="Q1006" s="204" t="s">
        <v>1636</v>
      </c>
      <c r="R1006" s="204">
        <v>50</v>
      </c>
      <c r="S1006" s="204">
        <v>3</v>
      </c>
      <c r="T1006" s="204">
        <v>50</v>
      </c>
      <c r="U1006" s="204">
        <v>3</v>
      </c>
      <c r="V1006" s="204">
        <v>50</v>
      </c>
      <c r="W1006" s="204">
        <v>3</v>
      </c>
      <c r="X1006" s="204">
        <v>0</v>
      </c>
      <c r="Y1006" s="204">
        <v>0</v>
      </c>
      <c r="Z1006" s="204">
        <v>0</v>
      </c>
      <c r="AA1006" s="204">
        <v>0</v>
      </c>
      <c r="AB1006" s="204">
        <v>50</v>
      </c>
      <c r="AC1006" s="204">
        <v>3</v>
      </c>
      <c r="AD1006" s="204">
        <v>0</v>
      </c>
      <c r="AE1006" s="204">
        <v>0</v>
      </c>
      <c r="AF1006" s="204">
        <v>0</v>
      </c>
      <c r="AG1006" s="204">
        <v>0</v>
      </c>
      <c r="AH1006" s="204">
        <v>0</v>
      </c>
      <c r="AI1006" s="204">
        <v>0</v>
      </c>
      <c r="AJ1006" s="204" t="s">
        <v>1013</v>
      </c>
      <c r="AK1006" s="204" t="s">
        <v>1095</v>
      </c>
      <c r="AL1006" s="204" t="s">
        <v>1096</v>
      </c>
      <c r="AM1006" s="204" t="s">
        <v>1629</v>
      </c>
      <c r="AN1006" s="204" t="s">
        <v>913</v>
      </c>
      <c r="AO1006" s="204" t="s">
        <v>1098</v>
      </c>
      <c r="AP1006" s="204" t="s">
        <v>1637</v>
      </c>
      <c r="AQ1006" s="204"/>
      <c r="AR1006" s="204"/>
      <c r="AS1006" s="204"/>
      <c r="AT1006" s="204"/>
      <c r="AU1006" s="204"/>
      <c r="AV1006" s="204"/>
      <c r="AW1006" s="204"/>
      <c r="AX1006" s="204"/>
      <c r="AY1006" s="204" t="str">
        <f t="shared" si="196"/>
        <v>SEPTOTRYL-COLISTINE</v>
      </c>
      <c r="AZ1006" s="204" t="str">
        <f>IF(COUNTIF(AY:AY,AY1006)=1,AY1006,IF(AND(COUNTIF(AY:AY,AY1006)&gt;1,COUNTIF(AZ$2:AZ1005,AY1006)&gt;=1),"",AY1006))</f>
        <v/>
      </c>
      <c r="BA1006" s="204" t="str">
        <v>ECONOR 10 % PREMELANGE MEDICAMENTEUX POUR PORCS ET LAPINS</v>
      </c>
      <c r="BB1006" s="204">
        <f>IF(BA1006="","",MAX(BB$2:BB1005)+1)</f>
        <v>216</v>
      </c>
      <c r="BC1006" s="204"/>
      <c r="BD1006" s="204"/>
      <c r="BE1006" s="204"/>
      <c r="BF1006" s="204"/>
      <c r="BG1006" s="204"/>
      <c r="BH1006" s="204"/>
      <c r="BI1006" s="204"/>
      <c r="BJ1006" s="204"/>
      <c r="BK1006" s="204"/>
      <c r="BL1006" s="204"/>
      <c r="BM1006" s="204"/>
      <c r="BN1006" s="204"/>
      <c r="BO1006" s="204"/>
      <c r="BP1006" s="204"/>
      <c r="BQ1006" s="204"/>
      <c r="BR1006" s="204"/>
      <c r="BS1006" s="204"/>
      <c r="BT1006" s="204"/>
      <c r="BU1006" s="104"/>
      <c r="BV1006" s="202"/>
      <c r="BX1006"/>
      <c r="BY1006"/>
      <c r="BZ1006"/>
      <c r="CA1006"/>
      <c r="CB1006"/>
      <c r="CD1006"/>
      <c r="CO1006" s="202">
        <v>1005</v>
      </c>
    </row>
    <row r="1007" spans="1:93" x14ac:dyDescent="0.25">
      <c r="A1007" s="203" t="s">
        <v>3655</v>
      </c>
      <c r="B1007" s="204" t="s">
        <v>3656</v>
      </c>
      <c r="C1007" s="204" t="s">
        <v>3657</v>
      </c>
      <c r="D1007" s="210" t="s">
        <v>851</v>
      </c>
      <c r="E1007" s="204" t="s">
        <v>852</v>
      </c>
      <c r="F1007" s="204" t="s">
        <v>774</v>
      </c>
      <c r="G1007" s="204" t="s">
        <v>853</v>
      </c>
      <c r="H1007" s="204" t="s">
        <v>890</v>
      </c>
      <c r="I1007" s="204" t="s">
        <v>853</v>
      </c>
      <c r="J1007" s="204" t="s">
        <v>1901</v>
      </c>
      <c r="K1007" s="204" t="s">
        <v>1901</v>
      </c>
      <c r="L1007" s="204" t="s">
        <v>2713</v>
      </c>
      <c r="M1007" s="204" t="s">
        <v>213</v>
      </c>
      <c r="N1007" s="204" t="s">
        <v>1275</v>
      </c>
      <c r="O1007" s="204" t="s">
        <v>858</v>
      </c>
      <c r="P1007" s="204" t="s">
        <v>859</v>
      </c>
      <c r="Q1007" s="204" t="s">
        <v>885</v>
      </c>
      <c r="R1007" s="204">
        <v>40</v>
      </c>
      <c r="S1007" s="204">
        <v>1</v>
      </c>
      <c r="T1007" s="204">
        <v>0</v>
      </c>
      <c r="U1007" s="204">
        <v>0</v>
      </c>
      <c r="V1007" s="204">
        <v>0</v>
      </c>
      <c r="W1007" s="204">
        <v>0</v>
      </c>
      <c r="X1007" s="204">
        <v>0</v>
      </c>
      <c r="Y1007" s="204">
        <v>0</v>
      </c>
      <c r="Z1007" s="204">
        <v>0</v>
      </c>
      <c r="AA1007" s="204">
        <v>0</v>
      </c>
      <c r="AB1007" s="204">
        <v>0</v>
      </c>
      <c r="AC1007" s="204">
        <v>0</v>
      </c>
      <c r="AD1007" s="204">
        <v>0</v>
      </c>
      <c r="AE1007" s="204">
        <v>0</v>
      </c>
      <c r="AF1007" s="204">
        <v>0</v>
      </c>
      <c r="AG1007" s="204">
        <v>0</v>
      </c>
      <c r="AH1007" s="204">
        <v>0</v>
      </c>
      <c r="AI1007" s="204">
        <v>0</v>
      </c>
      <c r="AJ1007" s="204"/>
      <c r="AK1007" s="204"/>
      <c r="AL1007" s="204"/>
      <c r="AM1007" s="204"/>
      <c r="AN1007" s="204"/>
      <c r="AO1007" s="204"/>
      <c r="AP1007" s="204"/>
      <c r="AQ1007" s="204"/>
      <c r="AR1007" s="204"/>
      <c r="AS1007" s="204"/>
      <c r="AT1007" s="204"/>
      <c r="AU1007" s="204"/>
      <c r="AV1007" s="204"/>
      <c r="AW1007" s="204"/>
      <c r="AX1007" s="204"/>
      <c r="AY1007" s="204" t="str">
        <f t="shared" si="196"/>
        <v>SHOTAFLOR 300 MG/ML SOLUTION INJECTABLE POUR BOVINS</v>
      </c>
      <c r="AZ1007" s="204" t="str">
        <f>IF(COUNTIF(AY:AY,AY1007)=1,AY1007,IF(AND(COUNTIF(AY:AY,AY1007)&gt;1,COUNTIF(AZ$2:AZ1006,AY1007)&gt;=1),"",AY1007))</f>
        <v>SHOTAFLOR 300 MG/ML SOLUTION INJECTABLE POUR BOVINS</v>
      </c>
      <c r="BA1007" s="204" t="str">
        <v>ECONOR 50 % PREMELANGE MEDICAMENTEUX POUR PORCS</v>
      </c>
      <c r="BB1007" s="204">
        <f>IF(BA1007="","",MAX(BB$2:BB1006)+1)</f>
        <v>217</v>
      </c>
      <c r="BC1007" s="204"/>
      <c r="BD1007" s="204"/>
      <c r="BE1007" s="204"/>
      <c r="BF1007" s="204"/>
      <c r="BG1007" s="204"/>
      <c r="BH1007" s="204"/>
      <c r="BI1007" s="204"/>
      <c r="BJ1007" s="204"/>
      <c r="BK1007" s="204"/>
      <c r="BL1007" s="204"/>
      <c r="BM1007" s="204"/>
      <c r="BN1007" s="204"/>
      <c r="BO1007" s="204"/>
      <c r="BP1007" s="204"/>
      <c r="BQ1007" s="204"/>
      <c r="BR1007" s="204"/>
      <c r="BS1007" s="204"/>
      <c r="BT1007" s="204"/>
      <c r="BU1007" s="104"/>
      <c r="BV1007" s="202"/>
      <c r="BX1007"/>
      <c r="BY1007"/>
      <c r="BZ1007"/>
      <c r="CA1007"/>
      <c r="CB1007"/>
      <c r="CD1007"/>
      <c r="CO1007" s="202">
        <v>1006</v>
      </c>
    </row>
    <row r="1008" spans="1:93" x14ac:dyDescent="0.25">
      <c r="A1008" s="203" t="s">
        <v>3655</v>
      </c>
      <c r="B1008" s="204" t="s">
        <v>3658</v>
      </c>
      <c r="C1008" s="204" t="s">
        <v>3659</v>
      </c>
      <c r="D1008" s="210" t="s">
        <v>863</v>
      </c>
      <c r="E1008" s="204" t="s">
        <v>852</v>
      </c>
      <c r="F1008" s="204" t="s">
        <v>774</v>
      </c>
      <c r="G1008" s="204" t="s">
        <v>853</v>
      </c>
      <c r="H1008" s="204" t="s">
        <v>890</v>
      </c>
      <c r="I1008" s="204" t="s">
        <v>853</v>
      </c>
      <c r="J1008" s="204" t="s">
        <v>1901</v>
      </c>
      <c r="K1008" s="204" t="s">
        <v>1901</v>
      </c>
      <c r="L1008" s="204" t="s">
        <v>2713</v>
      </c>
      <c r="M1008" s="204" t="s">
        <v>213</v>
      </c>
      <c r="N1008" s="204" t="s">
        <v>1275</v>
      </c>
      <c r="O1008" s="204" t="s">
        <v>858</v>
      </c>
      <c r="P1008" s="204" t="s">
        <v>859</v>
      </c>
      <c r="Q1008" s="204" t="s">
        <v>1371</v>
      </c>
      <c r="R1008" s="204">
        <v>40</v>
      </c>
      <c r="S1008" s="204">
        <v>1</v>
      </c>
      <c r="T1008" s="204">
        <v>0</v>
      </c>
      <c r="U1008" s="204">
        <v>0</v>
      </c>
      <c r="V1008" s="204">
        <v>0</v>
      </c>
      <c r="W1008" s="204">
        <v>0</v>
      </c>
      <c r="X1008" s="204">
        <v>0</v>
      </c>
      <c r="Y1008" s="204">
        <v>0</v>
      </c>
      <c r="Z1008" s="204">
        <v>0</v>
      </c>
      <c r="AA1008" s="204">
        <v>0</v>
      </c>
      <c r="AB1008" s="204">
        <v>0</v>
      </c>
      <c r="AC1008" s="204">
        <v>0</v>
      </c>
      <c r="AD1008" s="204">
        <v>0</v>
      </c>
      <c r="AE1008" s="204">
        <v>0</v>
      </c>
      <c r="AF1008" s="204">
        <v>0</v>
      </c>
      <c r="AG1008" s="204">
        <v>0</v>
      </c>
      <c r="AH1008" s="204">
        <v>0</v>
      </c>
      <c r="AI1008" s="204">
        <v>0</v>
      </c>
      <c r="AJ1008" s="204"/>
      <c r="AK1008" s="204"/>
      <c r="AL1008" s="204"/>
      <c r="AM1008" s="204"/>
      <c r="AN1008" s="204"/>
      <c r="AO1008" s="204"/>
      <c r="AP1008" s="204"/>
      <c r="AQ1008" s="204"/>
      <c r="AR1008" s="204"/>
      <c r="AS1008" s="204"/>
      <c r="AT1008" s="204"/>
      <c r="AU1008" s="204"/>
      <c r="AV1008" s="204"/>
      <c r="AW1008" s="204"/>
      <c r="AX1008" s="204"/>
      <c r="AY1008" s="204" t="str">
        <f t="shared" si="196"/>
        <v>SHOTAFLOR 300 MG/ML SOLUTION INJECTABLE POUR BOVINS</v>
      </c>
      <c r="AZ1008" s="204" t="str">
        <f>IF(COUNTIF(AY:AY,AY1008)=1,AY1008,IF(AND(COUNTIF(AY:AY,AY1008)&gt;1,COUNTIF(AZ$2:AZ1007,AY1008)&gt;=1),"",AY1008))</f>
        <v/>
      </c>
      <c r="BA1008" s="204" t="str">
        <v>EFICUR 50 MG/ML SUSPENSION INJECTABLE POUR PORCINS ET BOVINS</v>
      </c>
      <c r="BB1008" s="204">
        <f>IF(BA1008="","",MAX(BB$2:BB1007)+1)</f>
        <v>218</v>
      </c>
      <c r="BC1008" s="204"/>
      <c r="BD1008" s="204"/>
      <c r="BE1008" s="204"/>
      <c r="BF1008" s="204"/>
      <c r="BG1008" s="204"/>
      <c r="BH1008" s="204"/>
      <c r="BI1008" s="204"/>
      <c r="BJ1008" s="204"/>
      <c r="BK1008" s="204"/>
      <c r="BL1008" s="204"/>
      <c r="BM1008" s="204"/>
      <c r="BN1008" s="204"/>
      <c r="BO1008" s="204"/>
      <c r="BP1008" s="204"/>
      <c r="BQ1008" s="204"/>
      <c r="BR1008" s="204"/>
      <c r="BS1008" s="204"/>
      <c r="BT1008" s="204"/>
      <c r="BU1008" s="104"/>
      <c r="BV1008" s="202"/>
      <c r="BX1008"/>
      <c r="BY1008"/>
      <c r="BZ1008"/>
      <c r="CA1008"/>
      <c r="CB1008"/>
      <c r="CD1008"/>
      <c r="CO1008" s="202">
        <v>1007</v>
      </c>
    </row>
    <row r="1009" spans="1:93" x14ac:dyDescent="0.25">
      <c r="A1009" s="203" t="s">
        <v>3660</v>
      </c>
      <c r="B1009" s="204" t="s">
        <v>3661</v>
      </c>
      <c r="C1009" s="204" t="s">
        <v>3659</v>
      </c>
      <c r="D1009" s="210" t="s">
        <v>863</v>
      </c>
      <c r="E1009" s="204" t="s">
        <v>852</v>
      </c>
      <c r="F1009" s="204" t="s">
        <v>775</v>
      </c>
      <c r="G1009" s="204" t="s">
        <v>853</v>
      </c>
      <c r="H1009" s="204" t="s">
        <v>1326</v>
      </c>
      <c r="I1009" s="204" t="s">
        <v>853</v>
      </c>
      <c r="J1009" s="204" t="s">
        <v>1901</v>
      </c>
      <c r="K1009" s="204" t="s">
        <v>1901</v>
      </c>
      <c r="L1009" s="204" t="s">
        <v>2713</v>
      </c>
      <c r="M1009" s="204" t="s">
        <v>213</v>
      </c>
      <c r="N1009" s="204" t="s">
        <v>1275</v>
      </c>
      <c r="O1009" s="204" t="s">
        <v>858</v>
      </c>
      <c r="P1009" s="204" t="s">
        <v>859</v>
      </c>
      <c r="Q1009" s="204" t="s">
        <v>1371</v>
      </c>
      <c r="R1009" s="204">
        <v>0</v>
      </c>
      <c r="S1009" s="204">
        <v>0</v>
      </c>
      <c r="T1009" s="204">
        <v>0</v>
      </c>
      <c r="U1009" s="204">
        <v>0</v>
      </c>
      <c r="V1009" s="204">
        <v>0</v>
      </c>
      <c r="W1009" s="204">
        <v>0</v>
      </c>
      <c r="X1009" s="204">
        <v>0</v>
      </c>
      <c r="Y1009" s="204">
        <v>0</v>
      </c>
      <c r="Z1009" s="204">
        <v>0</v>
      </c>
      <c r="AA1009" s="204">
        <v>0</v>
      </c>
      <c r="AB1009" s="204">
        <v>0</v>
      </c>
      <c r="AC1009" s="204">
        <v>0</v>
      </c>
      <c r="AD1009" s="204">
        <v>15</v>
      </c>
      <c r="AE1009" s="204">
        <v>2</v>
      </c>
      <c r="AF1009" s="204">
        <v>0</v>
      </c>
      <c r="AG1009" s="204">
        <v>0</v>
      </c>
      <c r="AH1009" s="204">
        <v>0</v>
      </c>
      <c r="AI1009" s="204">
        <v>0</v>
      </c>
      <c r="AJ1009" s="204"/>
      <c r="AK1009" s="204"/>
      <c r="AL1009" s="204"/>
      <c r="AM1009" s="204"/>
      <c r="AN1009" s="204"/>
      <c r="AO1009" s="204"/>
      <c r="AP1009" s="204"/>
      <c r="AQ1009" s="204"/>
      <c r="AR1009" s="204"/>
      <c r="AS1009" s="204"/>
      <c r="AT1009" s="204"/>
      <c r="AU1009" s="204"/>
      <c r="AV1009" s="204"/>
      <c r="AW1009" s="204"/>
      <c r="AX1009" s="204"/>
      <c r="AY1009" s="204" t="str">
        <f t="shared" si="196"/>
        <v>SHOTAFLOR 300 MG/ML SOLUTION INJECTABLE POUR PORCS</v>
      </c>
      <c r="AZ1009" s="204" t="str">
        <f>IF(COUNTIF(AY:AY,AY1009)=1,AY1009,IF(AND(COUNTIF(AY:AY,AY1009)&gt;1,COUNTIF(AZ$2:AZ1008,AY1009)&gt;=1),"",AY1009))</f>
        <v>SHOTAFLOR 300 MG/ML SOLUTION INJECTABLE POUR PORCS</v>
      </c>
      <c r="BA1009" s="204" t="str">
        <v>EMERICID SULFADIMETHOXINE</v>
      </c>
      <c r="BB1009" s="204">
        <f>IF(BA1009="","",MAX(BB$2:BB1008)+1)</f>
        <v>219</v>
      </c>
      <c r="BC1009" s="204"/>
      <c r="BD1009" s="204"/>
      <c r="BE1009" s="204"/>
      <c r="BF1009" s="204"/>
      <c r="BG1009" s="204"/>
      <c r="BH1009" s="204"/>
      <c r="BI1009" s="204"/>
      <c r="BJ1009" s="204"/>
      <c r="BK1009" s="204"/>
      <c r="BL1009" s="204"/>
      <c r="BM1009" s="204"/>
      <c r="BN1009" s="204"/>
      <c r="BO1009" s="204"/>
      <c r="BP1009" s="204"/>
      <c r="BQ1009" s="204"/>
      <c r="BR1009" s="204"/>
      <c r="BS1009" s="204"/>
      <c r="BT1009" s="204"/>
      <c r="BU1009" s="104"/>
      <c r="BV1009" s="202"/>
      <c r="BX1009"/>
      <c r="BY1009"/>
      <c r="BZ1009"/>
      <c r="CA1009"/>
      <c r="CB1009"/>
      <c r="CD1009"/>
      <c r="CO1009" s="202">
        <v>1008</v>
      </c>
    </row>
    <row r="1010" spans="1:93" x14ac:dyDescent="0.25">
      <c r="A1010" s="203" t="s">
        <v>3660</v>
      </c>
      <c r="B1010" s="204" t="s">
        <v>3662</v>
      </c>
      <c r="C1010" s="204" t="s">
        <v>3657</v>
      </c>
      <c r="D1010" s="210" t="s">
        <v>851</v>
      </c>
      <c r="E1010" s="204" t="s">
        <v>852</v>
      </c>
      <c r="F1010" s="204" t="s">
        <v>775</v>
      </c>
      <c r="G1010" s="204" t="s">
        <v>853</v>
      </c>
      <c r="H1010" s="204" t="s">
        <v>1326</v>
      </c>
      <c r="I1010" s="204" t="s">
        <v>853</v>
      </c>
      <c r="J1010" s="204" t="s">
        <v>1901</v>
      </c>
      <c r="K1010" s="204" t="s">
        <v>1901</v>
      </c>
      <c r="L1010" s="204" t="s">
        <v>2713</v>
      </c>
      <c r="M1010" s="204" t="s">
        <v>213</v>
      </c>
      <c r="N1010" s="204" t="s">
        <v>1275</v>
      </c>
      <c r="O1010" s="204" t="s">
        <v>858</v>
      </c>
      <c r="P1010" s="204" t="s">
        <v>859</v>
      </c>
      <c r="Q1010" s="204" t="s">
        <v>885</v>
      </c>
      <c r="R1010" s="204">
        <v>0</v>
      </c>
      <c r="S1010" s="204">
        <v>0</v>
      </c>
      <c r="T1010" s="204">
        <v>0</v>
      </c>
      <c r="U1010" s="204">
        <v>0</v>
      </c>
      <c r="V1010" s="204">
        <v>0</v>
      </c>
      <c r="W1010" s="204">
        <v>0</v>
      </c>
      <c r="X1010" s="204">
        <v>0</v>
      </c>
      <c r="Y1010" s="204">
        <v>0</v>
      </c>
      <c r="Z1010" s="204">
        <v>0</v>
      </c>
      <c r="AA1010" s="204">
        <v>0</v>
      </c>
      <c r="AB1010" s="204">
        <v>0</v>
      </c>
      <c r="AC1010" s="204">
        <v>0</v>
      </c>
      <c r="AD1010" s="204">
        <v>15</v>
      </c>
      <c r="AE1010" s="204">
        <v>2</v>
      </c>
      <c r="AF1010" s="204">
        <v>0</v>
      </c>
      <c r="AG1010" s="204">
        <v>0</v>
      </c>
      <c r="AH1010" s="204">
        <v>0</v>
      </c>
      <c r="AI1010" s="204">
        <v>0</v>
      </c>
      <c r="AJ1010" s="204"/>
      <c r="AK1010" s="204"/>
      <c r="AL1010" s="204"/>
      <c r="AM1010" s="204"/>
      <c r="AN1010" s="204"/>
      <c r="AO1010" s="204"/>
      <c r="AP1010" s="204"/>
      <c r="AQ1010" s="204"/>
      <c r="AR1010" s="204"/>
      <c r="AS1010" s="204"/>
      <c r="AT1010" s="204"/>
      <c r="AU1010" s="204"/>
      <c r="AV1010" s="204"/>
      <c r="AW1010" s="204"/>
      <c r="AX1010" s="204"/>
      <c r="AY1010" s="204" t="str">
        <f t="shared" si="196"/>
        <v>SHOTAFLOR 300 MG/ML SOLUTION INJECTABLE POUR PORCS</v>
      </c>
      <c r="AZ1010" s="204" t="str">
        <f>IF(COUNTIF(AY:AY,AY1010)=1,AY1010,IF(AND(COUNTIF(AY:AY,AY1010)&gt;1,COUNTIF(AZ$2:AZ1009,AY1010)&gt;=1),"",AY1010))</f>
        <v/>
      </c>
      <c r="BA1010" s="204" t="str">
        <v>ENGEMYCINE 10 %</v>
      </c>
      <c r="BB1010" s="204">
        <f>IF(BA1010="","",MAX(BB$2:BB1009)+1)</f>
        <v>220</v>
      </c>
      <c r="BC1010" s="204"/>
      <c r="BD1010" s="204"/>
      <c r="BE1010" s="204"/>
      <c r="BF1010" s="204"/>
      <c r="BG1010" s="204"/>
      <c r="BH1010" s="204"/>
      <c r="BI1010" s="204"/>
      <c r="BJ1010" s="204"/>
      <c r="BK1010" s="204"/>
      <c r="BL1010" s="204"/>
      <c r="BM1010" s="204"/>
      <c r="BN1010" s="204"/>
      <c r="BO1010" s="204"/>
      <c r="BP1010" s="204"/>
      <c r="BQ1010" s="204"/>
      <c r="BR1010" s="204"/>
      <c r="BS1010" s="204"/>
      <c r="BT1010" s="204"/>
      <c r="BU1010" s="104"/>
      <c r="BV1010" s="202"/>
      <c r="BX1010"/>
      <c r="BY1010"/>
      <c r="BZ1010"/>
      <c r="CA1010"/>
      <c r="CB1010"/>
      <c r="CD1010"/>
      <c r="CO1010" s="202">
        <v>1009</v>
      </c>
    </row>
    <row r="1011" spans="1:93" x14ac:dyDescent="0.25">
      <c r="A1011" s="203" t="s">
        <v>1460</v>
      </c>
      <c r="B1011" s="204" t="s">
        <v>1461</v>
      </c>
      <c r="C1011" s="204" t="s">
        <v>1462</v>
      </c>
      <c r="D1011" s="210" t="s">
        <v>868</v>
      </c>
      <c r="E1011" s="204" t="s">
        <v>852</v>
      </c>
      <c r="F1011" s="204" t="s">
        <v>46</v>
      </c>
      <c r="G1011" s="204" t="s">
        <v>853</v>
      </c>
      <c r="H1011" s="204" t="s">
        <v>1463</v>
      </c>
      <c r="I1011" s="204" t="s">
        <v>853</v>
      </c>
      <c r="J1011" s="204" t="s">
        <v>870</v>
      </c>
      <c r="K1011" s="204" t="s">
        <v>871</v>
      </c>
      <c r="L1011" s="204" t="s">
        <v>1044</v>
      </c>
      <c r="M1011" s="204" t="s">
        <v>213</v>
      </c>
      <c r="N1011" s="204" t="s">
        <v>1437</v>
      </c>
      <c r="O1011" s="204" t="s">
        <v>858</v>
      </c>
      <c r="P1011" s="204" t="s">
        <v>859</v>
      </c>
      <c r="Q1011" s="204" t="s">
        <v>1464</v>
      </c>
      <c r="R1011" s="204">
        <v>16.399999999999999</v>
      </c>
      <c r="S1011" s="204">
        <v>1</v>
      </c>
      <c r="T1011" s="204">
        <v>13.1</v>
      </c>
      <c r="U1011" s="204">
        <v>1</v>
      </c>
      <c r="V1011" s="204">
        <v>0</v>
      </c>
      <c r="W1011" s="204">
        <v>0</v>
      </c>
      <c r="X1011" s="204">
        <v>0</v>
      </c>
      <c r="Y1011" s="204">
        <v>0</v>
      </c>
      <c r="Z1011" s="204">
        <v>0</v>
      </c>
      <c r="AA1011" s="204">
        <v>0</v>
      </c>
      <c r="AB1011" s="204">
        <v>0</v>
      </c>
      <c r="AC1011" s="204">
        <v>0</v>
      </c>
      <c r="AD1011" s="204">
        <v>16.399999999999999</v>
      </c>
      <c r="AE1011" s="204">
        <v>1</v>
      </c>
      <c r="AF1011" s="204">
        <v>0</v>
      </c>
      <c r="AG1011" s="204">
        <v>0</v>
      </c>
      <c r="AH1011" s="204">
        <v>16.399999999999999</v>
      </c>
      <c r="AI1011" s="204">
        <v>1</v>
      </c>
      <c r="AJ1011" s="204" t="s">
        <v>875</v>
      </c>
      <c r="AK1011" s="204" t="s">
        <v>876</v>
      </c>
      <c r="AL1011" s="204" t="s">
        <v>213</v>
      </c>
      <c r="AM1011" s="204" t="s">
        <v>1465</v>
      </c>
      <c r="AN1011" s="204" t="s">
        <v>858</v>
      </c>
      <c r="AO1011" s="204" t="s">
        <v>859</v>
      </c>
      <c r="AP1011" s="204" t="s">
        <v>1466</v>
      </c>
      <c r="AQ1011" s="204"/>
      <c r="AR1011" s="204"/>
      <c r="AS1011" s="204"/>
      <c r="AT1011" s="204"/>
      <c r="AU1011" s="204"/>
      <c r="AV1011" s="204"/>
      <c r="AW1011" s="204"/>
      <c r="AX1011" s="204"/>
      <c r="AY1011" s="204" t="str">
        <f t="shared" si="196"/>
        <v>SHOTAPEN</v>
      </c>
      <c r="AZ1011" s="204" t="str">
        <f>IF(COUNTIF(AY:AY,AY1011)=1,AY1011,IF(AND(COUNTIF(AY:AY,AY1011)&gt;1,COUNTIF(AZ$2:AZ1010,AY1011)&gt;=1),"",AY1011))</f>
        <v>SHOTAPEN</v>
      </c>
      <c r="BA1011" s="204" t="str">
        <v>ENROCARE 10 % INJECTABLE POUR BOVINS ET PORCINS</v>
      </c>
      <c r="BB1011" s="204">
        <f>IF(BA1011="","",MAX(BB$2:BB1010)+1)</f>
        <v>221</v>
      </c>
      <c r="BC1011" s="204"/>
      <c r="BD1011" s="204"/>
      <c r="BE1011" s="204"/>
      <c r="BF1011" s="204"/>
      <c r="BG1011" s="204"/>
      <c r="BH1011" s="204"/>
      <c r="BI1011" s="204"/>
      <c r="BJ1011" s="204"/>
      <c r="BK1011" s="204"/>
      <c r="BL1011" s="204"/>
      <c r="BM1011" s="204"/>
      <c r="BN1011" s="204"/>
      <c r="BO1011" s="204"/>
      <c r="BP1011" s="204"/>
      <c r="BQ1011" s="204"/>
      <c r="BR1011" s="204"/>
      <c r="BS1011" s="204"/>
      <c r="BT1011" s="204"/>
      <c r="BU1011" s="104"/>
      <c r="BV1011" s="202"/>
      <c r="BX1011"/>
      <c r="BY1011"/>
      <c r="BZ1011"/>
      <c r="CA1011"/>
      <c r="CB1011"/>
      <c r="CD1011"/>
      <c r="CO1011" s="202">
        <v>1010</v>
      </c>
    </row>
    <row r="1012" spans="1:93" x14ac:dyDescent="0.25">
      <c r="A1012" s="203" t="s">
        <v>1460</v>
      </c>
      <c r="B1012" s="204" t="s">
        <v>1467</v>
      </c>
      <c r="C1012" s="204" t="s">
        <v>1468</v>
      </c>
      <c r="D1012" s="210" t="s">
        <v>851</v>
      </c>
      <c r="E1012" s="204" t="s">
        <v>852</v>
      </c>
      <c r="F1012" s="204" t="s">
        <v>46</v>
      </c>
      <c r="G1012" s="204" t="s">
        <v>853</v>
      </c>
      <c r="H1012" s="204" t="s">
        <v>1463</v>
      </c>
      <c r="I1012" s="204" t="s">
        <v>853</v>
      </c>
      <c r="J1012" s="204" t="s">
        <v>870</v>
      </c>
      <c r="K1012" s="204" t="s">
        <v>871</v>
      </c>
      <c r="L1012" s="204" t="s">
        <v>1044</v>
      </c>
      <c r="M1012" s="204" t="s">
        <v>213</v>
      </c>
      <c r="N1012" s="204" t="s">
        <v>1437</v>
      </c>
      <c r="O1012" s="204" t="s">
        <v>858</v>
      </c>
      <c r="P1012" s="204" t="s">
        <v>859</v>
      </c>
      <c r="Q1012" s="204" t="s">
        <v>1438</v>
      </c>
      <c r="R1012" s="204">
        <v>16.399999999999999</v>
      </c>
      <c r="S1012" s="204">
        <v>1</v>
      </c>
      <c r="T1012" s="204">
        <v>13.1</v>
      </c>
      <c r="U1012" s="204">
        <v>1</v>
      </c>
      <c r="V1012" s="204">
        <v>0</v>
      </c>
      <c r="W1012" s="204">
        <v>0</v>
      </c>
      <c r="X1012" s="204">
        <v>0</v>
      </c>
      <c r="Y1012" s="204">
        <v>0</v>
      </c>
      <c r="Z1012" s="204">
        <v>0</v>
      </c>
      <c r="AA1012" s="204">
        <v>0</v>
      </c>
      <c r="AB1012" s="204">
        <v>0</v>
      </c>
      <c r="AC1012" s="204">
        <v>0</v>
      </c>
      <c r="AD1012" s="204">
        <v>16.399999999999999</v>
      </c>
      <c r="AE1012" s="204">
        <v>1</v>
      </c>
      <c r="AF1012" s="204">
        <v>0</v>
      </c>
      <c r="AG1012" s="204">
        <v>0</v>
      </c>
      <c r="AH1012" s="204">
        <v>16.399999999999999</v>
      </c>
      <c r="AI1012" s="204">
        <v>1</v>
      </c>
      <c r="AJ1012" s="204" t="s">
        <v>875</v>
      </c>
      <c r="AK1012" s="204" t="s">
        <v>876</v>
      </c>
      <c r="AL1012" s="204" t="s">
        <v>213</v>
      </c>
      <c r="AM1012" s="204" t="s">
        <v>1465</v>
      </c>
      <c r="AN1012" s="204" t="s">
        <v>858</v>
      </c>
      <c r="AO1012" s="204" t="s">
        <v>859</v>
      </c>
      <c r="AP1012" s="204" t="s">
        <v>1469</v>
      </c>
      <c r="AQ1012" s="204"/>
      <c r="AR1012" s="204"/>
      <c r="AS1012" s="204"/>
      <c r="AT1012" s="204"/>
      <c r="AU1012" s="204"/>
      <c r="AV1012" s="204"/>
      <c r="AW1012" s="204"/>
      <c r="AX1012" s="204"/>
      <c r="AY1012" s="204" t="str">
        <f t="shared" si="196"/>
        <v>SHOTAPEN</v>
      </c>
      <c r="AZ1012" s="204" t="str">
        <f>IF(COUNTIF(AY:AY,AY1012)=1,AY1012,IF(AND(COUNTIF(AY:AY,AY1012)&gt;1,COUNTIF(AZ$2:AZ1011,AY1012)&gt;=1),"",AY1012))</f>
        <v/>
      </c>
      <c r="BA1012" s="204" t="str">
        <v>ENROCARE 5 % INJECTABLE POUR BOVINS PORCINS CHIENS ET CHATS</v>
      </c>
      <c r="BB1012" s="204">
        <f>IF(BA1012="","",MAX(BB$2:BB1011)+1)</f>
        <v>222</v>
      </c>
      <c r="BC1012" s="204"/>
      <c r="BD1012" s="204"/>
      <c r="BE1012" s="204"/>
      <c r="BF1012" s="204"/>
      <c r="BG1012" s="204"/>
      <c r="BH1012" s="204"/>
      <c r="BI1012" s="204"/>
      <c r="BJ1012" s="204"/>
      <c r="BK1012" s="204"/>
      <c r="BL1012" s="204"/>
      <c r="BM1012" s="204"/>
      <c r="BN1012" s="204"/>
      <c r="BO1012" s="204"/>
      <c r="BP1012" s="204"/>
      <c r="BQ1012" s="204"/>
      <c r="BR1012" s="204"/>
      <c r="BS1012" s="204"/>
      <c r="BT1012" s="204"/>
      <c r="BU1012" s="104"/>
      <c r="BV1012" s="202"/>
      <c r="BX1012"/>
      <c r="BY1012"/>
      <c r="BZ1012"/>
      <c r="CA1012"/>
      <c r="CB1012"/>
      <c r="CD1012"/>
      <c r="CO1012" s="202">
        <v>1011</v>
      </c>
    </row>
    <row r="1013" spans="1:93" x14ac:dyDescent="0.25">
      <c r="A1013" s="203" t="s">
        <v>1460</v>
      </c>
      <c r="B1013" s="204" t="s">
        <v>1470</v>
      </c>
      <c r="C1013" s="204" t="s">
        <v>1471</v>
      </c>
      <c r="D1013" s="210" t="s">
        <v>863</v>
      </c>
      <c r="E1013" s="204" t="s">
        <v>852</v>
      </c>
      <c r="F1013" s="204" t="s">
        <v>46</v>
      </c>
      <c r="G1013" s="204" t="s">
        <v>853</v>
      </c>
      <c r="H1013" s="204" t="s">
        <v>1463</v>
      </c>
      <c r="I1013" s="204" t="s">
        <v>853</v>
      </c>
      <c r="J1013" s="204" t="s">
        <v>870</v>
      </c>
      <c r="K1013" s="204" t="s">
        <v>871</v>
      </c>
      <c r="L1013" s="204" t="s">
        <v>1044</v>
      </c>
      <c r="M1013" s="204" t="s">
        <v>213</v>
      </c>
      <c r="N1013" s="204" t="s">
        <v>1437</v>
      </c>
      <c r="O1013" s="204" t="s">
        <v>858</v>
      </c>
      <c r="P1013" s="204" t="s">
        <v>859</v>
      </c>
      <c r="Q1013" s="204" t="s">
        <v>1440</v>
      </c>
      <c r="R1013" s="204">
        <v>16.399999999999999</v>
      </c>
      <c r="S1013" s="204">
        <v>1</v>
      </c>
      <c r="T1013" s="204">
        <v>13.1</v>
      </c>
      <c r="U1013" s="204">
        <v>1</v>
      </c>
      <c r="V1013" s="204">
        <v>0</v>
      </c>
      <c r="W1013" s="204">
        <v>0</v>
      </c>
      <c r="X1013" s="204">
        <v>0</v>
      </c>
      <c r="Y1013" s="204">
        <v>0</v>
      </c>
      <c r="Z1013" s="204">
        <v>0</v>
      </c>
      <c r="AA1013" s="204">
        <v>0</v>
      </c>
      <c r="AB1013" s="204">
        <v>0</v>
      </c>
      <c r="AC1013" s="204">
        <v>0</v>
      </c>
      <c r="AD1013" s="204">
        <v>16.399999999999999</v>
      </c>
      <c r="AE1013" s="204">
        <v>1</v>
      </c>
      <c r="AF1013" s="204">
        <v>0</v>
      </c>
      <c r="AG1013" s="204">
        <v>0</v>
      </c>
      <c r="AH1013" s="204">
        <v>16.399999999999999</v>
      </c>
      <c r="AI1013" s="204">
        <v>1</v>
      </c>
      <c r="AJ1013" s="204" t="s">
        <v>875</v>
      </c>
      <c r="AK1013" s="204" t="s">
        <v>876</v>
      </c>
      <c r="AL1013" s="204" t="s">
        <v>213</v>
      </c>
      <c r="AM1013" s="204" t="s">
        <v>1465</v>
      </c>
      <c r="AN1013" s="204" t="s">
        <v>858</v>
      </c>
      <c r="AO1013" s="204" t="s">
        <v>859</v>
      </c>
      <c r="AP1013" s="204" t="s">
        <v>1472</v>
      </c>
      <c r="AQ1013" s="204"/>
      <c r="AR1013" s="204"/>
      <c r="AS1013" s="204"/>
      <c r="AT1013" s="204"/>
      <c r="AU1013" s="204"/>
      <c r="AV1013" s="204"/>
      <c r="AW1013" s="204"/>
      <c r="AX1013" s="204"/>
      <c r="AY1013" s="204" t="str">
        <f t="shared" si="196"/>
        <v>SHOTAPEN</v>
      </c>
      <c r="AZ1013" s="204" t="str">
        <f>IF(COUNTIF(AY:AY,AY1013)=1,AY1013,IF(AND(COUNTIF(AY:AY,AY1013)&gt;1,COUNTIF(AZ$2:AZ1012,AY1013)&gt;=1),"",AY1013))</f>
        <v/>
      </c>
      <c r="BA1013" s="204" t="str">
        <v>ENROTRON 100 MG/ML SOLUTION BUVABLE POUR POULES, DINDES ET LAPINS</v>
      </c>
      <c r="BB1013" s="204">
        <f>IF(BA1013="","",MAX(BB$2:BB1012)+1)</f>
        <v>223</v>
      </c>
      <c r="BC1013" s="204"/>
      <c r="BD1013" s="204"/>
      <c r="BE1013" s="204"/>
      <c r="BF1013" s="204"/>
      <c r="BG1013" s="204"/>
      <c r="BH1013" s="204"/>
      <c r="BI1013" s="204"/>
      <c r="BJ1013" s="204"/>
      <c r="BK1013" s="204"/>
      <c r="BL1013" s="204"/>
      <c r="BM1013" s="204"/>
      <c r="BN1013" s="204"/>
      <c r="BO1013" s="204"/>
      <c r="BP1013" s="204"/>
      <c r="BQ1013" s="204"/>
      <c r="BR1013" s="204"/>
      <c r="BS1013" s="204"/>
      <c r="BT1013" s="204"/>
      <c r="BU1013" s="104"/>
      <c r="BV1013" s="202"/>
      <c r="BX1013"/>
      <c r="BY1013"/>
      <c r="BZ1013"/>
      <c r="CA1013"/>
      <c r="CB1013"/>
      <c r="CD1013"/>
      <c r="CO1013" s="202">
        <v>1012</v>
      </c>
    </row>
    <row r="1014" spans="1:93" x14ac:dyDescent="0.25">
      <c r="A1014" s="203" t="s">
        <v>1954</v>
      </c>
      <c r="B1014" s="204" t="s">
        <v>1955</v>
      </c>
      <c r="C1014" s="204" t="s">
        <v>1042</v>
      </c>
      <c r="D1014" s="210" t="s">
        <v>851</v>
      </c>
      <c r="E1014" s="204" t="s">
        <v>852</v>
      </c>
      <c r="F1014" s="204" t="s">
        <v>121</v>
      </c>
      <c r="G1014" s="204" t="s">
        <v>853</v>
      </c>
      <c r="H1014" s="204" t="s">
        <v>1956</v>
      </c>
      <c r="I1014" s="204" t="s">
        <v>853</v>
      </c>
      <c r="J1014" s="204" t="s">
        <v>1091</v>
      </c>
      <c r="K1014" s="204" t="s">
        <v>875</v>
      </c>
      <c r="L1014" s="204" t="s">
        <v>1092</v>
      </c>
      <c r="M1014" s="204" t="s">
        <v>213</v>
      </c>
      <c r="N1014" s="204" t="s">
        <v>851</v>
      </c>
      <c r="O1014" s="204" t="s">
        <v>858</v>
      </c>
      <c r="P1014" s="204" t="s">
        <v>859</v>
      </c>
      <c r="Q1014" s="204" t="s">
        <v>947</v>
      </c>
      <c r="R1014" s="204">
        <v>20</v>
      </c>
      <c r="S1014" s="204">
        <v>3</v>
      </c>
      <c r="T1014" s="204">
        <v>20</v>
      </c>
      <c r="U1014" s="204">
        <v>3</v>
      </c>
      <c r="V1014" s="204">
        <v>20</v>
      </c>
      <c r="W1014" s="204">
        <v>3</v>
      </c>
      <c r="X1014" s="204">
        <v>0</v>
      </c>
      <c r="Y1014" s="204">
        <v>0</v>
      </c>
      <c r="Z1014" s="204">
        <v>0</v>
      </c>
      <c r="AA1014" s="204">
        <v>0</v>
      </c>
      <c r="AB1014" s="204">
        <v>20</v>
      </c>
      <c r="AC1014" s="204">
        <v>3</v>
      </c>
      <c r="AD1014" s="204">
        <v>20</v>
      </c>
      <c r="AE1014" s="204">
        <v>3</v>
      </c>
      <c r="AF1014" s="204">
        <v>40</v>
      </c>
      <c r="AG1014" s="204">
        <v>3</v>
      </c>
      <c r="AH1014" s="204">
        <v>0</v>
      </c>
      <c r="AI1014" s="204">
        <v>0</v>
      </c>
      <c r="AJ1014" s="204" t="s">
        <v>1013</v>
      </c>
      <c r="AK1014" s="204" t="s">
        <v>1095</v>
      </c>
      <c r="AL1014" s="204" t="s">
        <v>1096</v>
      </c>
      <c r="AM1014" s="204" t="s">
        <v>1097</v>
      </c>
      <c r="AN1014" s="204" t="s">
        <v>894</v>
      </c>
      <c r="AO1014" s="204" t="s">
        <v>1098</v>
      </c>
      <c r="AP1014" s="204" t="s">
        <v>1099</v>
      </c>
      <c r="AQ1014" s="204"/>
      <c r="AR1014" s="204"/>
      <c r="AS1014" s="204"/>
      <c r="AT1014" s="204"/>
      <c r="AU1014" s="204"/>
      <c r="AV1014" s="204"/>
      <c r="AW1014" s="204"/>
      <c r="AX1014" s="204"/>
      <c r="AY1014" s="204" t="str">
        <f t="shared" si="196"/>
        <v>SODIBIO</v>
      </c>
      <c r="AZ1014" s="204" t="str">
        <f>IF(COUNTIF(AY:AY,AY1014)=1,AY1014,IF(AND(COUNTIF(AY:AY,AY1014)&gt;1,COUNTIF(AZ$2:AZ1013,AY1014)&gt;=1),"",AY1014))</f>
        <v>SODIBIO</v>
      </c>
      <c r="BA1014" s="204" t="str">
        <v>ENROTRON 25 MG/ML SOLUTION BUVABLE POUR BOVINS</v>
      </c>
      <c r="BB1014" s="204">
        <f>IF(BA1014="","",MAX(BB$2:BB1013)+1)</f>
        <v>224</v>
      </c>
      <c r="BC1014" s="204"/>
      <c r="BD1014" s="204"/>
      <c r="BE1014" s="204"/>
      <c r="BF1014" s="204"/>
      <c r="BG1014" s="204"/>
      <c r="BH1014" s="204"/>
      <c r="BI1014" s="204"/>
      <c r="BJ1014" s="204"/>
      <c r="BK1014" s="204"/>
      <c r="BL1014" s="204"/>
      <c r="BM1014" s="204"/>
      <c r="BN1014" s="204"/>
      <c r="BO1014" s="204"/>
      <c r="BP1014" s="204"/>
      <c r="BQ1014" s="204"/>
      <c r="BR1014" s="204"/>
      <c r="BS1014" s="204"/>
      <c r="BT1014" s="204"/>
      <c r="BU1014" s="104"/>
      <c r="BV1014" s="202"/>
      <c r="BX1014"/>
      <c r="BY1014"/>
      <c r="BZ1014"/>
      <c r="CA1014"/>
      <c r="CB1014"/>
      <c r="CD1014"/>
      <c r="CO1014" s="202">
        <v>1013</v>
      </c>
    </row>
    <row r="1015" spans="1:93" x14ac:dyDescent="0.25">
      <c r="A1015" s="203" t="s">
        <v>1954</v>
      </c>
      <c r="B1015" s="204" t="s">
        <v>1957</v>
      </c>
      <c r="C1015" s="204" t="s">
        <v>1048</v>
      </c>
      <c r="D1015" s="210" t="s">
        <v>863</v>
      </c>
      <c r="E1015" s="204" t="s">
        <v>852</v>
      </c>
      <c r="F1015" s="204" t="s">
        <v>121</v>
      </c>
      <c r="G1015" s="204" t="s">
        <v>853</v>
      </c>
      <c r="H1015" s="204" t="s">
        <v>1956</v>
      </c>
      <c r="I1015" s="204" t="s">
        <v>853</v>
      </c>
      <c r="J1015" s="204" t="s">
        <v>1091</v>
      </c>
      <c r="K1015" s="204" t="s">
        <v>875</v>
      </c>
      <c r="L1015" s="204" t="s">
        <v>1092</v>
      </c>
      <c r="M1015" s="204" t="s">
        <v>213</v>
      </c>
      <c r="N1015" s="204" t="s">
        <v>851</v>
      </c>
      <c r="O1015" s="204" t="s">
        <v>858</v>
      </c>
      <c r="P1015" s="204" t="s">
        <v>859</v>
      </c>
      <c r="Q1015" s="204" t="s">
        <v>950</v>
      </c>
      <c r="R1015" s="204">
        <v>20</v>
      </c>
      <c r="S1015" s="204">
        <v>3</v>
      </c>
      <c r="T1015" s="204">
        <v>20</v>
      </c>
      <c r="U1015" s="204">
        <v>3</v>
      </c>
      <c r="V1015" s="204">
        <v>20</v>
      </c>
      <c r="W1015" s="204">
        <v>3</v>
      </c>
      <c r="X1015" s="204">
        <v>0</v>
      </c>
      <c r="Y1015" s="204">
        <v>0</v>
      </c>
      <c r="Z1015" s="204">
        <v>0</v>
      </c>
      <c r="AA1015" s="204">
        <v>0</v>
      </c>
      <c r="AB1015" s="204">
        <v>20</v>
      </c>
      <c r="AC1015" s="204">
        <v>3</v>
      </c>
      <c r="AD1015" s="204">
        <v>20</v>
      </c>
      <c r="AE1015" s="204">
        <v>3</v>
      </c>
      <c r="AF1015" s="204">
        <v>40</v>
      </c>
      <c r="AG1015" s="204">
        <v>3</v>
      </c>
      <c r="AH1015" s="204">
        <v>0</v>
      </c>
      <c r="AI1015" s="204">
        <v>0</v>
      </c>
      <c r="AJ1015" s="204" t="s">
        <v>1013</v>
      </c>
      <c r="AK1015" s="204" t="s">
        <v>1095</v>
      </c>
      <c r="AL1015" s="204" t="s">
        <v>1096</v>
      </c>
      <c r="AM1015" s="204" t="s">
        <v>1097</v>
      </c>
      <c r="AN1015" s="204" t="s">
        <v>894</v>
      </c>
      <c r="AO1015" s="204" t="s">
        <v>1098</v>
      </c>
      <c r="AP1015" s="204" t="s">
        <v>1102</v>
      </c>
      <c r="AQ1015" s="204"/>
      <c r="AR1015" s="204"/>
      <c r="AS1015" s="204"/>
      <c r="AT1015" s="204"/>
      <c r="AU1015" s="204"/>
      <c r="AV1015" s="204"/>
      <c r="AW1015" s="204"/>
      <c r="AX1015" s="204"/>
      <c r="AY1015" s="204" t="str">
        <f t="shared" si="196"/>
        <v>SODIBIO</v>
      </c>
      <c r="AZ1015" s="204" t="str">
        <f>IF(COUNTIF(AY:AY,AY1015)=1,AY1015,IF(AND(COUNTIF(AY:AY,AY1015)&gt;1,COUNTIF(AZ$2:AZ1014,AY1015)&gt;=1),"",AY1015))</f>
        <v/>
      </c>
      <c r="BA1015" s="204" t="str">
        <v>ENROVAL 10 % SOLUTION BUVABLE POUR VOLAILLES</v>
      </c>
      <c r="BB1015" s="204">
        <f>IF(BA1015="","",MAX(BB$2:BB1014)+1)</f>
        <v>225</v>
      </c>
      <c r="BC1015" s="204"/>
      <c r="BD1015" s="204"/>
      <c r="BE1015" s="204"/>
      <c r="BF1015" s="204"/>
      <c r="BG1015" s="204"/>
      <c r="BH1015" s="204"/>
      <c r="BI1015" s="204"/>
      <c r="BJ1015" s="204"/>
      <c r="BK1015" s="204"/>
      <c r="BL1015" s="204"/>
      <c r="BM1015" s="204"/>
      <c r="BN1015" s="204"/>
      <c r="BO1015" s="204"/>
      <c r="BP1015" s="204"/>
      <c r="BQ1015" s="204"/>
      <c r="BR1015" s="204"/>
      <c r="BS1015" s="204"/>
      <c r="BT1015" s="204"/>
      <c r="BU1015" s="104"/>
      <c r="BV1015" s="202"/>
      <c r="BX1015"/>
      <c r="BY1015"/>
      <c r="BZ1015"/>
      <c r="CA1015"/>
      <c r="CB1015"/>
      <c r="CD1015"/>
      <c r="CO1015" s="202">
        <v>1014</v>
      </c>
    </row>
    <row r="1016" spans="1:93" x14ac:dyDescent="0.25">
      <c r="A1016" s="203" t="s">
        <v>1950</v>
      </c>
      <c r="B1016" s="204" t="s">
        <v>1951</v>
      </c>
      <c r="C1016" s="204" t="s">
        <v>1952</v>
      </c>
      <c r="D1016" s="210" t="s">
        <v>1004</v>
      </c>
      <c r="E1016" s="204" t="s">
        <v>852</v>
      </c>
      <c r="F1016" s="204" t="s">
        <v>537</v>
      </c>
      <c r="G1016" s="204" t="s">
        <v>853</v>
      </c>
      <c r="H1016" s="204" t="s">
        <v>1842</v>
      </c>
      <c r="I1016" s="204" t="s">
        <v>853</v>
      </c>
      <c r="J1016" s="204" t="s">
        <v>1013</v>
      </c>
      <c r="K1016" s="204" t="s">
        <v>1013</v>
      </c>
      <c r="L1016" s="204" t="s">
        <v>1095</v>
      </c>
      <c r="M1016" s="204" t="s">
        <v>1096</v>
      </c>
      <c r="N1016" s="204" t="s">
        <v>1211</v>
      </c>
      <c r="O1016" s="204" t="s">
        <v>894</v>
      </c>
      <c r="P1016" s="204" t="s">
        <v>1098</v>
      </c>
      <c r="Q1016" s="204" t="s">
        <v>1953</v>
      </c>
      <c r="R1016" s="204">
        <v>2.44</v>
      </c>
      <c r="S1016" s="204">
        <v>3</v>
      </c>
      <c r="T1016" s="204">
        <v>0</v>
      </c>
      <c r="U1016" s="204">
        <v>0</v>
      </c>
      <c r="V1016" s="204">
        <v>0</v>
      </c>
      <c r="W1016" s="204">
        <v>0</v>
      </c>
      <c r="X1016" s="204">
        <v>0</v>
      </c>
      <c r="Y1016" s="204">
        <v>0</v>
      </c>
      <c r="Z1016" s="204">
        <v>2.44</v>
      </c>
      <c r="AA1016" s="204">
        <v>3</v>
      </c>
      <c r="AB1016" s="204">
        <v>2.44</v>
      </c>
      <c r="AC1016" s="204">
        <v>3</v>
      </c>
      <c r="AD1016" s="204">
        <v>2.44</v>
      </c>
      <c r="AE1016" s="204">
        <v>3</v>
      </c>
      <c r="AF1016" s="204">
        <v>2.44</v>
      </c>
      <c r="AG1016" s="204">
        <v>3</v>
      </c>
      <c r="AH1016" s="204">
        <v>0</v>
      </c>
      <c r="AI1016" s="204">
        <v>0</v>
      </c>
      <c r="AJ1016" s="204"/>
      <c r="AK1016" s="204"/>
      <c r="AL1016" s="204"/>
      <c r="AM1016" s="204"/>
      <c r="AN1016" s="204"/>
      <c r="AO1016" s="204"/>
      <c r="AP1016" s="204"/>
      <c r="AQ1016" s="204"/>
      <c r="AR1016" s="204"/>
      <c r="AS1016" s="204"/>
      <c r="AT1016" s="204"/>
      <c r="AU1016" s="204"/>
      <c r="AV1016" s="204"/>
      <c r="AW1016" s="204"/>
      <c r="AX1016" s="204"/>
      <c r="AY1016" s="204" t="str">
        <f t="shared" si="196"/>
        <v>SODICOLY INJECTABLE</v>
      </c>
      <c r="AZ1016" s="204" t="str">
        <f>IF(COUNTIF(AY:AY,AY1016)=1,AY1016,IF(AND(COUNTIF(AY:AY,AY1016)&gt;1,COUNTIF(AZ$2:AZ1015,AY1016)&gt;=1),"",AY1016))</f>
        <v>SODICOLY INJECTABLE</v>
      </c>
      <c r="BA1016" s="204" t="str">
        <v>ENROX 100, 100 MG/ML SOLUTION INJECTABLE POUR BOVINS ET PORCINS</v>
      </c>
      <c r="BB1016" s="204">
        <f>IF(BA1016="","",MAX(BB$2:BB1015)+1)</f>
        <v>226</v>
      </c>
      <c r="BC1016" s="204"/>
      <c r="BD1016" s="204"/>
      <c r="BE1016" s="204"/>
      <c r="BF1016" s="204"/>
      <c r="BG1016" s="204"/>
      <c r="BH1016" s="204"/>
      <c r="BI1016" s="204"/>
      <c r="BJ1016" s="204"/>
      <c r="BK1016" s="204"/>
      <c r="BL1016" s="204"/>
      <c r="BM1016" s="204"/>
      <c r="BN1016" s="204"/>
      <c r="BO1016" s="204"/>
      <c r="BP1016" s="204"/>
      <c r="BQ1016" s="204"/>
      <c r="BR1016" s="204"/>
      <c r="BS1016" s="204"/>
      <c r="BT1016" s="204"/>
      <c r="BU1016" s="104"/>
      <c r="BV1016" s="202"/>
      <c r="BX1016"/>
      <c r="BY1016"/>
      <c r="BZ1016"/>
      <c r="CA1016"/>
      <c r="CB1016"/>
      <c r="CD1016"/>
      <c r="CO1016" s="202">
        <v>1015</v>
      </c>
    </row>
    <row r="1017" spans="1:93" x14ac:dyDescent="0.25">
      <c r="A1017" s="203" t="s">
        <v>4131</v>
      </c>
      <c r="B1017" s="204" t="s">
        <v>4132</v>
      </c>
      <c r="C1017" s="204" t="s">
        <v>4133</v>
      </c>
      <c r="D1017" s="210" t="s">
        <v>2926</v>
      </c>
      <c r="E1017" s="204" t="s">
        <v>906</v>
      </c>
      <c r="F1017" s="204" t="s">
        <v>4134</v>
      </c>
      <c r="G1017" s="204" t="s">
        <v>908</v>
      </c>
      <c r="H1017" s="204" t="s">
        <v>955</v>
      </c>
      <c r="I1017" s="204" t="s">
        <v>910</v>
      </c>
      <c r="J1017" s="204" t="s">
        <v>2559</v>
      </c>
      <c r="K1017" s="204" t="s">
        <v>2559</v>
      </c>
      <c r="L1017" s="204" t="s">
        <v>2904</v>
      </c>
      <c r="M1017" s="204" t="s">
        <v>213</v>
      </c>
      <c r="N1017" s="204" t="s">
        <v>966</v>
      </c>
      <c r="O1017" s="204" t="s">
        <v>918</v>
      </c>
      <c r="P1017" s="204" t="s">
        <v>859</v>
      </c>
      <c r="Q1017" s="204" t="s">
        <v>4135</v>
      </c>
      <c r="R1017" s="204">
        <v>0</v>
      </c>
      <c r="S1017" s="204">
        <v>0</v>
      </c>
      <c r="T1017" s="204">
        <v>2</v>
      </c>
      <c r="U1017" s="204">
        <v>21</v>
      </c>
      <c r="V1017" s="204">
        <v>0</v>
      </c>
      <c r="W1017" s="204">
        <v>0</v>
      </c>
      <c r="X1017" s="204">
        <v>0</v>
      </c>
      <c r="Y1017" s="204">
        <v>0</v>
      </c>
      <c r="Z1017" s="204">
        <v>0</v>
      </c>
      <c r="AA1017" s="204">
        <v>0</v>
      </c>
      <c r="AB1017" s="204">
        <v>0</v>
      </c>
      <c r="AC1017" s="204">
        <v>0</v>
      </c>
      <c r="AD1017" s="204">
        <v>0</v>
      </c>
      <c r="AE1017" s="204">
        <v>0</v>
      </c>
      <c r="AF1017" s="204">
        <v>0</v>
      </c>
      <c r="AG1017" s="204">
        <v>0</v>
      </c>
      <c r="AH1017" s="204">
        <v>0</v>
      </c>
      <c r="AI1017" s="204">
        <v>0</v>
      </c>
      <c r="AJ1017" s="204"/>
      <c r="AK1017" s="204"/>
      <c r="AL1017" s="204"/>
      <c r="AM1017" s="204"/>
      <c r="AN1017" s="204"/>
      <c r="AO1017" s="204"/>
      <c r="AP1017" s="204"/>
      <c r="AQ1017" s="204"/>
      <c r="AR1017" s="204"/>
      <c r="AS1017" s="204"/>
      <c r="AT1017" s="204"/>
      <c r="AU1017" s="204"/>
      <c r="AV1017" s="204"/>
      <c r="AW1017" s="204"/>
      <c r="AX1017" s="204"/>
      <c r="AY1017" s="204" t="str">
        <f t="shared" si="196"/>
        <v/>
      </c>
      <c r="AZ1017" s="204" t="str">
        <f>IF(COUNTIF(AY:AY,AY1017)=1,AY1017,IF(AND(COUNTIF(AY:AY,AY1017)&gt;1,COUNTIF(AZ$2:AZ1016,AY1017)&gt;=1),"",AY1017))</f>
        <v/>
      </c>
      <c r="BA1017" s="204" t="str">
        <v>ENTEROGEL 30</v>
      </c>
      <c r="BB1017" s="204">
        <f>IF(BA1017="","",MAX(BB$2:BB1016)+1)</f>
        <v>227</v>
      </c>
      <c r="BC1017" s="204"/>
      <c r="BD1017" s="204"/>
      <c r="BE1017" s="204"/>
      <c r="BF1017" s="204"/>
      <c r="BG1017" s="204"/>
      <c r="BH1017" s="204"/>
      <c r="BI1017" s="204"/>
      <c r="BJ1017" s="204"/>
      <c r="BK1017" s="204"/>
      <c r="BL1017" s="204"/>
      <c r="BM1017" s="204"/>
      <c r="BN1017" s="204"/>
      <c r="BO1017" s="204"/>
      <c r="BP1017" s="204"/>
      <c r="BQ1017" s="204"/>
      <c r="BR1017" s="204"/>
      <c r="BS1017" s="204"/>
      <c r="BT1017" s="204"/>
      <c r="BU1017" s="104"/>
      <c r="BV1017" s="202"/>
      <c r="BX1017"/>
      <c r="BY1017"/>
      <c r="BZ1017"/>
      <c r="CA1017"/>
      <c r="CB1017"/>
      <c r="CD1017"/>
      <c r="CO1017" s="202">
        <v>1016</v>
      </c>
    </row>
    <row r="1018" spans="1:93" x14ac:dyDescent="0.25">
      <c r="A1018" s="203" t="s">
        <v>4131</v>
      </c>
      <c r="B1018" s="204" t="s">
        <v>4136</v>
      </c>
      <c r="C1018" s="204" t="s">
        <v>4137</v>
      </c>
      <c r="D1018" s="210" t="s">
        <v>2378</v>
      </c>
      <c r="E1018" s="204" t="s">
        <v>906</v>
      </c>
      <c r="F1018" s="204" t="s">
        <v>4134</v>
      </c>
      <c r="G1018" s="204" t="s">
        <v>908</v>
      </c>
      <c r="H1018" s="204" t="s">
        <v>955</v>
      </c>
      <c r="I1018" s="204" t="s">
        <v>910</v>
      </c>
      <c r="J1018" s="204" t="s">
        <v>2559</v>
      </c>
      <c r="K1018" s="204" t="s">
        <v>2559</v>
      </c>
      <c r="L1018" s="204" t="s">
        <v>2904</v>
      </c>
      <c r="M1018" s="204" t="s">
        <v>213</v>
      </c>
      <c r="N1018" s="204" t="s">
        <v>966</v>
      </c>
      <c r="O1018" s="204" t="s">
        <v>918</v>
      </c>
      <c r="P1018" s="204" t="s">
        <v>859</v>
      </c>
      <c r="Q1018" s="204" t="s">
        <v>4138</v>
      </c>
      <c r="R1018" s="204">
        <v>0</v>
      </c>
      <c r="S1018" s="204">
        <v>0</v>
      </c>
      <c r="T1018" s="204">
        <v>2</v>
      </c>
      <c r="U1018" s="204">
        <v>21</v>
      </c>
      <c r="V1018" s="204">
        <v>0</v>
      </c>
      <c r="W1018" s="204">
        <v>0</v>
      </c>
      <c r="X1018" s="204">
        <v>0</v>
      </c>
      <c r="Y1018" s="204">
        <v>0</v>
      </c>
      <c r="Z1018" s="204">
        <v>0</v>
      </c>
      <c r="AA1018" s="204">
        <v>0</v>
      </c>
      <c r="AB1018" s="204">
        <v>0</v>
      </c>
      <c r="AC1018" s="204">
        <v>0</v>
      </c>
      <c r="AD1018" s="204">
        <v>0</v>
      </c>
      <c r="AE1018" s="204">
        <v>0</v>
      </c>
      <c r="AF1018" s="204">
        <v>0</v>
      </c>
      <c r="AG1018" s="204">
        <v>0</v>
      </c>
      <c r="AH1018" s="204">
        <v>0</v>
      </c>
      <c r="AI1018" s="204">
        <v>0</v>
      </c>
      <c r="AJ1018" s="204"/>
      <c r="AK1018" s="204"/>
      <c r="AL1018" s="204"/>
      <c r="AM1018" s="204"/>
      <c r="AN1018" s="204"/>
      <c r="AO1018" s="204"/>
      <c r="AP1018" s="204"/>
      <c r="AQ1018" s="204"/>
      <c r="AR1018" s="204"/>
      <c r="AS1018" s="204"/>
      <c r="AT1018" s="204"/>
      <c r="AU1018" s="204"/>
      <c r="AV1018" s="204"/>
      <c r="AW1018" s="204"/>
      <c r="AX1018" s="204"/>
      <c r="AY1018" s="204" t="str">
        <f t="shared" si="196"/>
        <v/>
      </c>
      <c r="AZ1018" s="204" t="str">
        <f>IF(COUNTIF(AY:AY,AY1018)=1,AY1018,IF(AND(COUNTIF(AY:AY,AY1018)&gt;1,COUNTIF(AZ$2:AZ1017,AY1018)&gt;=1),"",AY1018))</f>
        <v/>
      </c>
      <c r="BA1018" s="204" t="str">
        <v>ENTEROGRAM</v>
      </c>
      <c r="BB1018" s="204">
        <f>IF(BA1018="","",MAX(BB$2:BB1017)+1)</f>
        <v>228</v>
      </c>
      <c r="BC1018" s="204"/>
      <c r="BD1018" s="204"/>
      <c r="BE1018" s="204"/>
      <c r="BF1018" s="204"/>
      <c r="BG1018" s="204"/>
      <c r="BH1018" s="204"/>
      <c r="BI1018" s="204"/>
      <c r="BJ1018" s="204"/>
      <c r="BK1018" s="204"/>
      <c r="BL1018" s="204"/>
      <c r="BM1018" s="204"/>
      <c r="BN1018" s="204"/>
      <c r="BO1018" s="204"/>
      <c r="BP1018" s="204"/>
      <c r="BQ1018" s="204"/>
      <c r="BR1018" s="204"/>
      <c r="BS1018" s="204"/>
      <c r="BT1018" s="204"/>
      <c r="BU1018" s="104"/>
      <c r="BV1018" s="202"/>
      <c r="BX1018"/>
      <c r="BY1018"/>
      <c r="BZ1018"/>
      <c r="CA1018"/>
      <c r="CB1018"/>
      <c r="CD1018"/>
      <c r="CO1018" s="202">
        <v>1017</v>
      </c>
    </row>
    <row r="1019" spans="1:93" x14ac:dyDescent="0.25">
      <c r="A1019" s="203" t="s">
        <v>4124</v>
      </c>
      <c r="B1019" s="204" t="s">
        <v>4125</v>
      </c>
      <c r="C1019" s="204" t="s">
        <v>4126</v>
      </c>
      <c r="D1019" s="210" t="s">
        <v>2926</v>
      </c>
      <c r="E1019" s="204" t="s">
        <v>906</v>
      </c>
      <c r="F1019" s="204" t="s">
        <v>4127</v>
      </c>
      <c r="G1019" s="204" t="s">
        <v>908</v>
      </c>
      <c r="H1019" s="204" t="s">
        <v>909</v>
      </c>
      <c r="I1019" s="204" t="s">
        <v>910</v>
      </c>
      <c r="J1019" s="204" t="s">
        <v>2559</v>
      </c>
      <c r="K1019" s="204" t="s">
        <v>2559</v>
      </c>
      <c r="L1019" s="204" t="s">
        <v>2904</v>
      </c>
      <c r="M1019" s="204" t="s">
        <v>213</v>
      </c>
      <c r="N1019" s="204" t="s">
        <v>983</v>
      </c>
      <c r="O1019" s="204" t="s">
        <v>918</v>
      </c>
      <c r="P1019" s="204" t="s">
        <v>859</v>
      </c>
      <c r="Q1019" s="204" t="s">
        <v>3517</v>
      </c>
      <c r="R1019" s="204">
        <v>0</v>
      </c>
      <c r="S1019" s="204">
        <v>0</v>
      </c>
      <c r="T1019" s="204">
        <v>2</v>
      </c>
      <c r="U1019" s="204">
        <v>21</v>
      </c>
      <c r="V1019" s="204">
        <v>0</v>
      </c>
      <c r="W1019" s="204">
        <v>0</v>
      </c>
      <c r="X1019" s="204">
        <v>0</v>
      </c>
      <c r="Y1019" s="204">
        <v>0</v>
      </c>
      <c r="Z1019" s="204">
        <v>0</v>
      </c>
      <c r="AA1019" s="204">
        <v>0</v>
      </c>
      <c r="AB1019" s="204">
        <v>0</v>
      </c>
      <c r="AC1019" s="204">
        <v>0</v>
      </c>
      <c r="AD1019" s="204">
        <v>0</v>
      </c>
      <c r="AE1019" s="204">
        <v>0</v>
      </c>
      <c r="AF1019" s="204">
        <v>0</v>
      </c>
      <c r="AG1019" s="204">
        <v>0</v>
      </c>
      <c r="AH1019" s="204">
        <v>0</v>
      </c>
      <c r="AI1019" s="204">
        <v>0</v>
      </c>
      <c r="AJ1019" s="204"/>
      <c r="AK1019" s="204"/>
      <c r="AL1019" s="204"/>
      <c r="AM1019" s="204"/>
      <c r="AN1019" s="204"/>
      <c r="AO1019" s="204"/>
      <c r="AP1019" s="204"/>
      <c r="AQ1019" s="204"/>
      <c r="AR1019" s="204"/>
      <c r="AS1019" s="204"/>
      <c r="AT1019" s="204"/>
      <c r="AU1019" s="204"/>
      <c r="AV1019" s="204"/>
      <c r="AW1019" s="204"/>
      <c r="AX1019" s="204"/>
      <c r="AY1019" s="204" t="str">
        <f t="shared" si="196"/>
        <v/>
      </c>
      <c r="AZ1019" s="204" t="str">
        <f>IF(COUNTIF(AY:AY,AY1019)=1,AY1019,IF(AND(COUNTIF(AY:AY,AY1019)&gt;1,COUNTIF(AZ$2:AZ1018,AY1019)&gt;=1),"",AY1019))</f>
        <v/>
      </c>
      <c r="BA1019" s="204" t="str">
        <v>ENZOO-GROUP</v>
      </c>
      <c r="BB1019" s="204">
        <f>IF(BA1019="","",MAX(BB$2:BB1018)+1)</f>
        <v>229</v>
      </c>
      <c r="BC1019" s="204"/>
      <c r="BD1019" s="204"/>
      <c r="BE1019" s="204"/>
      <c r="BF1019" s="204"/>
      <c r="BG1019" s="204"/>
      <c r="BH1019" s="204"/>
      <c r="BI1019" s="204"/>
      <c r="BJ1019" s="204"/>
      <c r="BK1019" s="204"/>
      <c r="BL1019" s="204"/>
      <c r="BM1019" s="204"/>
      <c r="BN1019" s="204"/>
      <c r="BO1019" s="204"/>
      <c r="BP1019" s="204"/>
      <c r="BQ1019" s="204"/>
      <c r="BR1019" s="204"/>
      <c r="BS1019" s="204"/>
      <c r="BT1019" s="204"/>
      <c r="BU1019" s="104"/>
      <c r="BV1019" s="202"/>
      <c r="BX1019"/>
      <c r="BY1019"/>
      <c r="BZ1019"/>
      <c r="CA1019"/>
      <c r="CB1019"/>
      <c r="CD1019"/>
      <c r="CO1019" s="202">
        <v>1018</v>
      </c>
    </row>
    <row r="1020" spans="1:93" x14ac:dyDescent="0.25">
      <c r="A1020" s="203" t="s">
        <v>4124</v>
      </c>
      <c r="B1020" s="204" t="s">
        <v>4128</v>
      </c>
      <c r="C1020" s="204" t="s">
        <v>4129</v>
      </c>
      <c r="D1020" s="210" t="s">
        <v>2378</v>
      </c>
      <c r="E1020" s="204" t="s">
        <v>906</v>
      </c>
      <c r="F1020" s="204" t="s">
        <v>4127</v>
      </c>
      <c r="G1020" s="204" t="s">
        <v>908</v>
      </c>
      <c r="H1020" s="204" t="s">
        <v>909</v>
      </c>
      <c r="I1020" s="204" t="s">
        <v>910</v>
      </c>
      <c r="J1020" s="204" t="s">
        <v>2559</v>
      </c>
      <c r="K1020" s="204" t="s">
        <v>2559</v>
      </c>
      <c r="L1020" s="204" t="s">
        <v>2904</v>
      </c>
      <c r="M1020" s="204" t="s">
        <v>213</v>
      </c>
      <c r="N1020" s="204" t="s">
        <v>983</v>
      </c>
      <c r="O1020" s="204" t="s">
        <v>918</v>
      </c>
      <c r="P1020" s="204" t="s">
        <v>859</v>
      </c>
      <c r="Q1020" s="204" t="s">
        <v>4130</v>
      </c>
      <c r="R1020" s="204">
        <v>0</v>
      </c>
      <c r="S1020" s="204">
        <v>0</v>
      </c>
      <c r="T1020" s="204">
        <v>2</v>
      </c>
      <c r="U1020" s="204">
        <v>21</v>
      </c>
      <c r="V1020" s="204">
        <v>0</v>
      </c>
      <c r="W1020" s="204">
        <v>0</v>
      </c>
      <c r="X1020" s="204">
        <v>0</v>
      </c>
      <c r="Y1020" s="204">
        <v>0</v>
      </c>
      <c r="Z1020" s="204">
        <v>0</v>
      </c>
      <c r="AA1020" s="204">
        <v>0</v>
      </c>
      <c r="AB1020" s="204">
        <v>0</v>
      </c>
      <c r="AC1020" s="204">
        <v>0</v>
      </c>
      <c r="AD1020" s="204">
        <v>0</v>
      </c>
      <c r="AE1020" s="204">
        <v>0</v>
      </c>
      <c r="AF1020" s="204">
        <v>0</v>
      </c>
      <c r="AG1020" s="204">
        <v>0</v>
      </c>
      <c r="AH1020" s="204">
        <v>0</v>
      </c>
      <c r="AI1020" s="204">
        <v>0</v>
      </c>
      <c r="AJ1020" s="204"/>
      <c r="AK1020" s="204"/>
      <c r="AL1020" s="204"/>
      <c r="AM1020" s="204"/>
      <c r="AN1020" s="204"/>
      <c r="AO1020" s="204"/>
      <c r="AP1020" s="204"/>
      <c r="AQ1020" s="204"/>
      <c r="AR1020" s="204"/>
      <c r="AS1020" s="204"/>
      <c r="AT1020" s="204"/>
      <c r="AU1020" s="204"/>
      <c r="AV1020" s="204"/>
      <c r="AW1020" s="204"/>
      <c r="AX1020" s="204"/>
      <c r="AY1020" s="204" t="str">
        <f t="shared" si="196"/>
        <v/>
      </c>
      <c r="AZ1020" s="204" t="str">
        <f>IF(COUNTIF(AY:AY,AY1020)=1,AY1020,IF(AND(COUNTIF(AY:AY,AY1020)&gt;1,COUNTIF(AZ$2:AZ1019,AY1020)&gt;=1),"",AY1020))</f>
        <v/>
      </c>
      <c r="BA1020" s="204" t="str">
        <v>EQUIBACTIN VET (333 MG/G + 67 MG/G) PATE ORALE POUR CHEVAUX</v>
      </c>
      <c r="BB1020" s="204">
        <f>IF(BA1020="","",MAX(BB$2:BB1019)+1)</f>
        <v>230</v>
      </c>
      <c r="BC1020" s="204"/>
      <c r="BD1020" s="204"/>
      <c r="BE1020" s="204"/>
      <c r="BF1020" s="204"/>
      <c r="BG1020" s="204"/>
      <c r="BH1020" s="204"/>
      <c r="BI1020" s="204"/>
      <c r="BJ1020" s="204"/>
      <c r="BK1020" s="204"/>
      <c r="BL1020" s="204"/>
      <c r="BM1020" s="204"/>
      <c r="BN1020" s="204"/>
      <c r="BO1020" s="204"/>
      <c r="BP1020" s="204"/>
      <c r="BQ1020" s="204"/>
      <c r="BR1020" s="204"/>
      <c r="BS1020" s="204"/>
      <c r="BT1020" s="204"/>
      <c r="BU1020" s="104"/>
      <c r="BV1020" s="202"/>
      <c r="BX1020"/>
      <c r="BY1020"/>
      <c r="BZ1020"/>
      <c r="CA1020"/>
      <c r="CB1020"/>
      <c r="CD1020"/>
      <c r="CO1020" s="202">
        <v>1019</v>
      </c>
    </row>
    <row r="1021" spans="1:93" x14ac:dyDescent="0.25">
      <c r="A1021" s="203" t="s">
        <v>4139</v>
      </c>
      <c r="B1021" s="204" t="s">
        <v>4140</v>
      </c>
      <c r="C1021" s="204" t="s">
        <v>4133</v>
      </c>
      <c r="D1021" s="210" t="s">
        <v>2926</v>
      </c>
      <c r="E1021" s="204" t="s">
        <v>906</v>
      </c>
      <c r="F1021" s="204" t="s">
        <v>4141</v>
      </c>
      <c r="G1021" s="204" t="s">
        <v>908</v>
      </c>
      <c r="H1021" s="204" t="s">
        <v>955</v>
      </c>
      <c r="I1021" s="204" t="s">
        <v>910</v>
      </c>
      <c r="J1021" s="204" t="s">
        <v>2559</v>
      </c>
      <c r="K1021" s="204" t="s">
        <v>2559</v>
      </c>
      <c r="L1021" s="204" t="s">
        <v>2904</v>
      </c>
      <c r="M1021" s="204" t="s">
        <v>213</v>
      </c>
      <c r="N1021" s="204" t="s">
        <v>1039</v>
      </c>
      <c r="O1021" s="204" t="s">
        <v>918</v>
      </c>
      <c r="P1021" s="204" t="s">
        <v>859</v>
      </c>
      <c r="Q1021" s="204" t="s">
        <v>4142</v>
      </c>
      <c r="R1021" s="204">
        <v>0</v>
      </c>
      <c r="S1021" s="204">
        <v>0</v>
      </c>
      <c r="T1021" s="204">
        <v>2</v>
      </c>
      <c r="U1021" s="204">
        <v>21</v>
      </c>
      <c r="V1021" s="204">
        <v>0</v>
      </c>
      <c r="W1021" s="204">
        <v>0</v>
      </c>
      <c r="X1021" s="204">
        <v>0</v>
      </c>
      <c r="Y1021" s="204">
        <v>0</v>
      </c>
      <c r="Z1021" s="204">
        <v>0</v>
      </c>
      <c r="AA1021" s="204">
        <v>0</v>
      </c>
      <c r="AB1021" s="204">
        <v>0</v>
      </c>
      <c r="AC1021" s="204">
        <v>0</v>
      </c>
      <c r="AD1021" s="204">
        <v>0</v>
      </c>
      <c r="AE1021" s="204">
        <v>0</v>
      </c>
      <c r="AF1021" s="204">
        <v>0</v>
      </c>
      <c r="AG1021" s="204">
        <v>0</v>
      </c>
      <c r="AH1021" s="204">
        <v>0</v>
      </c>
      <c r="AI1021" s="204">
        <v>0</v>
      </c>
      <c r="AJ1021" s="204"/>
      <c r="AK1021" s="204"/>
      <c r="AL1021" s="204"/>
      <c r="AM1021" s="204"/>
      <c r="AN1021" s="204"/>
      <c r="AO1021" s="204"/>
      <c r="AP1021" s="204"/>
      <c r="AQ1021" s="204"/>
      <c r="AR1021" s="204"/>
      <c r="AS1021" s="204"/>
      <c r="AT1021" s="204"/>
      <c r="AU1021" s="204"/>
      <c r="AV1021" s="204"/>
      <c r="AW1021" s="204"/>
      <c r="AX1021" s="204"/>
      <c r="AY1021" s="204" t="str">
        <f t="shared" si="196"/>
        <v/>
      </c>
      <c r="AZ1021" s="204" t="str">
        <f>IF(COUNTIF(AY:AY,AY1021)=1,AY1021,IF(AND(COUNTIF(AY:AY,AY1021)&gt;1,COUNTIF(AZ$2:AZ1020,AY1021)&gt;=1),"",AY1021))</f>
        <v/>
      </c>
      <c r="BA1021" s="204" t="str">
        <v>EQUIBACTIN VET 250 MG/G + 50 MG/G POUDRE ORALE POUR CHEVAUX</v>
      </c>
      <c r="BB1021" s="204">
        <f>IF(BA1021="","",MAX(BB$2:BB1020)+1)</f>
        <v>231</v>
      </c>
      <c r="BC1021" s="204"/>
      <c r="BD1021" s="204"/>
      <c r="BE1021" s="204"/>
      <c r="BF1021" s="204"/>
      <c r="BG1021" s="204"/>
      <c r="BH1021" s="204"/>
      <c r="BI1021" s="204"/>
      <c r="BJ1021" s="204"/>
      <c r="BK1021" s="204"/>
      <c r="BL1021" s="204"/>
      <c r="BM1021" s="204"/>
      <c r="BN1021" s="204"/>
      <c r="BO1021" s="204"/>
      <c r="BP1021" s="204"/>
      <c r="BQ1021" s="204"/>
      <c r="BR1021" s="204"/>
      <c r="BS1021" s="204"/>
      <c r="BT1021" s="204"/>
      <c r="BU1021" s="104"/>
      <c r="BV1021" s="202"/>
      <c r="BX1021"/>
      <c r="BY1021"/>
      <c r="BZ1021"/>
      <c r="CA1021"/>
      <c r="CB1021"/>
      <c r="CD1021"/>
      <c r="CO1021" s="202">
        <v>1020</v>
      </c>
    </row>
    <row r="1022" spans="1:93" x14ac:dyDescent="0.25">
      <c r="A1022" s="203" t="s">
        <v>4139</v>
      </c>
      <c r="B1022" s="204" t="s">
        <v>4143</v>
      </c>
      <c r="C1022" s="204" t="s">
        <v>4144</v>
      </c>
      <c r="D1022" s="210" t="s">
        <v>1790</v>
      </c>
      <c r="E1022" s="204" t="s">
        <v>906</v>
      </c>
      <c r="F1022" s="204" t="s">
        <v>4141</v>
      </c>
      <c r="G1022" s="204" t="s">
        <v>908</v>
      </c>
      <c r="H1022" s="204" t="s">
        <v>955</v>
      </c>
      <c r="I1022" s="204" t="s">
        <v>910</v>
      </c>
      <c r="J1022" s="204" t="s">
        <v>2559</v>
      </c>
      <c r="K1022" s="204" t="s">
        <v>2559</v>
      </c>
      <c r="L1022" s="204" t="s">
        <v>2904</v>
      </c>
      <c r="M1022" s="204" t="s">
        <v>213</v>
      </c>
      <c r="N1022" s="204" t="s">
        <v>1039</v>
      </c>
      <c r="O1022" s="204" t="s">
        <v>918</v>
      </c>
      <c r="P1022" s="204" t="s">
        <v>859</v>
      </c>
      <c r="Q1022" s="204" t="s">
        <v>1271</v>
      </c>
      <c r="R1022" s="204">
        <v>0</v>
      </c>
      <c r="S1022" s="204">
        <v>0</v>
      </c>
      <c r="T1022" s="204">
        <v>2</v>
      </c>
      <c r="U1022" s="204">
        <v>21</v>
      </c>
      <c r="V1022" s="204">
        <v>0</v>
      </c>
      <c r="W1022" s="204">
        <v>0</v>
      </c>
      <c r="X1022" s="204">
        <v>0</v>
      </c>
      <c r="Y1022" s="204">
        <v>0</v>
      </c>
      <c r="Z1022" s="204">
        <v>0</v>
      </c>
      <c r="AA1022" s="204">
        <v>0</v>
      </c>
      <c r="AB1022" s="204">
        <v>0</v>
      </c>
      <c r="AC1022" s="204">
        <v>0</v>
      </c>
      <c r="AD1022" s="204">
        <v>0</v>
      </c>
      <c r="AE1022" s="204">
        <v>0</v>
      </c>
      <c r="AF1022" s="204">
        <v>0</v>
      </c>
      <c r="AG1022" s="204">
        <v>0</v>
      </c>
      <c r="AH1022" s="204">
        <v>0</v>
      </c>
      <c r="AI1022" s="204">
        <v>0</v>
      </c>
      <c r="AJ1022" s="204"/>
      <c r="AK1022" s="204"/>
      <c r="AL1022" s="204"/>
      <c r="AM1022" s="204"/>
      <c r="AN1022" s="204"/>
      <c r="AO1022" s="204"/>
      <c r="AP1022" s="204"/>
      <c r="AQ1022" s="204"/>
      <c r="AR1022" s="204"/>
      <c r="AS1022" s="204"/>
      <c r="AT1022" s="204"/>
      <c r="AU1022" s="204"/>
      <c r="AV1022" s="204"/>
      <c r="AW1022" s="204"/>
      <c r="AX1022" s="204"/>
      <c r="AY1022" s="204" t="str">
        <f t="shared" si="196"/>
        <v/>
      </c>
      <c r="AZ1022" s="204" t="str">
        <f>IF(COUNTIF(AY:AY,AY1022)=1,AY1022,IF(AND(COUNTIF(AY:AY,AY1022)&gt;1,COUNTIF(AZ$2:AZ1021,AY1022)&gt;=1),"",AY1022))</f>
        <v/>
      </c>
      <c r="BA1022" s="204" t="str">
        <v>ERYTAVICOL</v>
      </c>
      <c r="BB1022" s="204">
        <f>IF(BA1022="","",MAX(BB$2:BB1021)+1)</f>
        <v>232</v>
      </c>
      <c r="BC1022" s="204"/>
      <c r="BD1022" s="204"/>
      <c r="BE1022" s="204"/>
      <c r="BF1022" s="204"/>
      <c r="BG1022" s="204"/>
      <c r="BH1022" s="204"/>
      <c r="BI1022" s="204"/>
      <c r="BJ1022" s="204"/>
      <c r="BK1022" s="204"/>
      <c r="BL1022" s="204"/>
      <c r="BM1022" s="204"/>
      <c r="BN1022" s="204"/>
      <c r="BO1022" s="204"/>
      <c r="BP1022" s="204"/>
      <c r="BQ1022" s="204"/>
      <c r="BR1022" s="204"/>
      <c r="BS1022" s="204"/>
      <c r="BT1022" s="204"/>
      <c r="BU1022" s="104"/>
      <c r="BV1022" s="202"/>
      <c r="BX1022"/>
      <c r="BY1022"/>
      <c r="BZ1022"/>
      <c r="CA1022"/>
      <c r="CB1022"/>
      <c r="CD1022"/>
      <c r="CO1022" s="202">
        <v>1021</v>
      </c>
    </row>
    <row r="1023" spans="1:93" x14ac:dyDescent="0.25">
      <c r="A1023" s="203" t="s">
        <v>2908</v>
      </c>
      <c r="B1023" s="204" t="s">
        <v>2909</v>
      </c>
      <c r="C1023" s="204" t="s">
        <v>1105</v>
      </c>
      <c r="D1023" s="210" t="s">
        <v>923</v>
      </c>
      <c r="E1023" s="204" t="s">
        <v>852</v>
      </c>
      <c r="F1023" s="204" t="s">
        <v>538</v>
      </c>
      <c r="G1023" s="204" t="s">
        <v>1055</v>
      </c>
      <c r="H1023" s="204" t="s">
        <v>1177</v>
      </c>
      <c r="I1023" s="204" t="s">
        <v>910</v>
      </c>
      <c r="J1023" s="204" t="s">
        <v>1013</v>
      </c>
      <c r="K1023" s="204" t="s">
        <v>1013</v>
      </c>
      <c r="L1023" s="204" t="s">
        <v>1095</v>
      </c>
      <c r="M1023" s="204" t="s">
        <v>1096</v>
      </c>
      <c r="N1023" s="204" t="s">
        <v>1629</v>
      </c>
      <c r="O1023" s="204" t="s">
        <v>894</v>
      </c>
      <c r="P1023" s="204" t="s">
        <v>1098</v>
      </c>
      <c r="Q1023" s="204" t="s">
        <v>2378</v>
      </c>
      <c r="R1023" s="204">
        <v>4.88</v>
      </c>
      <c r="S1023" s="204">
        <v>5</v>
      </c>
      <c r="T1023" s="204">
        <v>0</v>
      </c>
      <c r="U1023" s="204">
        <v>0</v>
      </c>
      <c r="V1023" s="204">
        <v>0</v>
      </c>
      <c r="W1023" s="204">
        <v>0</v>
      </c>
      <c r="X1023" s="204">
        <v>0</v>
      </c>
      <c r="Y1023" s="204">
        <v>0</v>
      </c>
      <c r="Z1023" s="204">
        <v>0</v>
      </c>
      <c r="AA1023" s="204">
        <v>0</v>
      </c>
      <c r="AB1023" s="204">
        <v>4.88</v>
      </c>
      <c r="AC1023" s="204">
        <v>5</v>
      </c>
      <c r="AD1023" s="204">
        <v>4.88</v>
      </c>
      <c r="AE1023" s="204">
        <v>5</v>
      </c>
      <c r="AF1023" s="204">
        <v>3.66</v>
      </c>
      <c r="AG1023" s="204">
        <v>5</v>
      </c>
      <c r="AH1023" s="204">
        <v>0</v>
      </c>
      <c r="AI1023" s="204">
        <v>0</v>
      </c>
      <c r="AJ1023" s="204"/>
      <c r="AK1023" s="204"/>
      <c r="AL1023" s="204"/>
      <c r="AM1023" s="204"/>
      <c r="AN1023" s="204"/>
      <c r="AO1023" s="204"/>
      <c r="AP1023" s="204"/>
      <c r="AQ1023" s="204"/>
      <c r="AR1023" s="204"/>
      <c r="AS1023" s="204"/>
      <c r="AT1023" s="204"/>
      <c r="AU1023" s="204"/>
      <c r="AV1023" s="204"/>
      <c r="AW1023" s="204"/>
      <c r="AX1023" s="204"/>
      <c r="AY1023" s="204" t="str">
        <f t="shared" si="196"/>
        <v>SOGECOLI 2 MILLIONS UI/ML SOLUTION BUVABLE</v>
      </c>
      <c r="AZ1023" s="204" t="str">
        <f>IF(COUNTIF(AY:AY,AY1023)=1,AY1023,IF(AND(COUNTIF(AY:AY,AY1023)&gt;1,COUNTIF(AZ$2:AZ1022,AY1023)&gt;=1),"",AY1023))</f>
        <v>SOGECOLI 2 MILLIONS UI/ML SOLUTION BUVABLE</v>
      </c>
      <c r="BA1023" s="204" t="str">
        <v>ERYTHROCINE 200</v>
      </c>
      <c r="BB1023" s="204">
        <f>IF(BA1023="","",MAX(BB$2:BB1022)+1)</f>
        <v>233</v>
      </c>
      <c r="BC1023" s="204"/>
      <c r="BD1023" s="204"/>
      <c r="BE1023" s="204"/>
      <c r="BF1023" s="204"/>
      <c r="BG1023" s="204"/>
      <c r="BH1023" s="204"/>
      <c r="BI1023" s="204"/>
      <c r="BJ1023" s="204"/>
      <c r="BK1023" s="204"/>
      <c r="BL1023" s="204"/>
      <c r="BM1023" s="204"/>
      <c r="BN1023" s="204"/>
      <c r="BO1023" s="204"/>
      <c r="BP1023" s="204"/>
      <c r="BQ1023" s="204"/>
      <c r="BR1023" s="204"/>
      <c r="BS1023" s="204"/>
      <c r="BT1023" s="204"/>
      <c r="BU1023" s="104"/>
      <c r="BV1023" s="202"/>
      <c r="BX1023"/>
      <c r="BY1023"/>
      <c r="BZ1023"/>
      <c r="CA1023"/>
      <c r="CB1023"/>
      <c r="CD1023"/>
      <c r="CO1023" s="202">
        <v>1022</v>
      </c>
    </row>
    <row r="1024" spans="1:93" x14ac:dyDescent="0.25">
      <c r="A1024" s="203" t="s">
        <v>2908</v>
      </c>
      <c r="B1024" s="204" t="s">
        <v>2910</v>
      </c>
      <c r="C1024" s="204" t="s">
        <v>1053</v>
      </c>
      <c r="D1024" s="210" t="s">
        <v>1054</v>
      </c>
      <c r="E1024" s="204" t="s">
        <v>852</v>
      </c>
      <c r="F1024" s="204" t="s">
        <v>538</v>
      </c>
      <c r="G1024" s="204" t="s">
        <v>1055</v>
      </c>
      <c r="H1024" s="204" t="s">
        <v>1177</v>
      </c>
      <c r="I1024" s="204" t="s">
        <v>910</v>
      </c>
      <c r="J1024" s="204" t="s">
        <v>1013</v>
      </c>
      <c r="K1024" s="204" t="s">
        <v>1013</v>
      </c>
      <c r="L1024" s="204" t="s">
        <v>1095</v>
      </c>
      <c r="M1024" s="204" t="s">
        <v>1096</v>
      </c>
      <c r="N1024" s="204" t="s">
        <v>1629</v>
      </c>
      <c r="O1024" s="204" t="s">
        <v>894</v>
      </c>
      <c r="P1024" s="204" t="s">
        <v>1098</v>
      </c>
      <c r="Q1024" s="204" t="s">
        <v>2037</v>
      </c>
      <c r="R1024" s="204">
        <v>4.88</v>
      </c>
      <c r="S1024" s="204">
        <v>5</v>
      </c>
      <c r="T1024" s="204">
        <v>0</v>
      </c>
      <c r="U1024" s="204">
        <v>0</v>
      </c>
      <c r="V1024" s="204">
        <v>0</v>
      </c>
      <c r="W1024" s="204">
        <v>0</v>
      </c>
      <c r="X1024" s="204">
        <v>0</v>
      </c>
      <c r="Y1024" s="204">
        <v>0</v>
      </c>
      <c r="Z1024" s="204">
        <v>0</v>
      </c>
      <c r="AA1024" s="204">
        <v>0</v>
      </c>
      <c r="AB1024" s="204">
        <v>4.88</v>
      </c>
      <c r="AC1024" s="204">
        <v>5</v>
      </c>
      <c r="AD1024" s="204">
        <v>4.88</v>
      </c>
      <c r="AE1024" s="204">
        <v>5</v>
      </c>
      <c r="AF1024" s="204">
        <v>3.66</v>
      </c>
      <c r="AG1024" s="204">
        <v>5</v>
      </c>
      <c r="AH1024" s="204">
        <v>0</v>
      </c>
      <c r="AI1024" s="204">
        <v>0</v>
      </c>
      <c r="AJ1024" s="204"/>
      <c r="AK1024" s="204"/>
      <c r="AL1024" s="204"/>
      <c r="AM1024" s="204"/>
      <c r="AN1024" s="204"/>
      <c r="AO1024" s="204"/>
      <c r="AP1024" s="204"/>
      <c r="AQ1024" s="204"/>
      <c r="AR1024" s="204"/>
      <c r="AS1024" s="204"/>
      <c r="AT1024" s="204"/>
      <c r="AU1024" s="204"/>
      <c r="AV1024" s="204"/>
      <c r="AW1024" s="204"/>
      <c r="AX1024" s="204"/>
      <c r="AY1024" s="204" t="str">
        <f t="shared" si="196"/>
        <v>SOGECOLI 2 MILLIONS UI/ML SOLUTION BUVABLE</v>
      </c>
      <c r="AZ1024" s="204" t="str">
        <f>IF(COUNTIF(AY:AY,AY1024)=1,AY1024,IF(AND(COUNTIF(AY:AY,AY1024)&gt;1,COUNTIF(AZ$2:AZ1023,AY1024)&gt;=1),"",AY1024))</f>
        <v/>
      </c>
      <c r="BA1024" s="204" t="str">
        <v>ERYTHROVET</v>
      </c>
      <c r="BB1024" s="204">
        <f>IF(BA1024="","",MAX(BB$2:BB1023)+1)</f>
        <v>234</v>
      </c>
      <c r="BC1024" s="204"/>
      <c r="BD1024" s="204"/>
      <c r="BE1024" s="204"/>
      <c r="BF1024" s="204"/>
      <c r="BG1024" s="204"/>
      <c r="BH1024" s="204"/>
      <c r="BI1024" s="204"/>
      <c r="BJ1024" s="204"/>
      <c r="BK1024" s="204"/>
      <c r="BL1024" s="204"/>
      <c r="BM1024" s="204"/>
      <c r="BN1024" s="204"/>
      <c r="BO1024" s="204"/>
      <c r="BP1024" s="204"/>
      <c r="BQ1024" s="204"/>
      <c r="BR1024" s="204"/>
      <c r="BS1024" s="204"/>
      <c r="BT1024" s="204"/>
      <c r="BU1024" s="104"/>
      <c r="BV1024" s="202"/>
      <c r="BX1024"/>
      <c r="BY1024"/>
      <c r="BZ1024"/>
      <c r="CA1024"/>
      <c r="CB1024"/>
      <c r="CD1024"/>
      <c r="CO1024" s="202">
        <v>1023</v>
      </c>
    </row>
    <row r="1025" spans="1:93" x14ac:dyDescent="0.25">
      <c r="A1025" s="203" t="s">
        <v>1215</v>
      </c>
      <c r="B1025" s="204" t="s">
        <v>1216</v>
      </c>
      <c r="C1025" s="204" t="s">
        <v>1217</v>
      </c>
      <c r="D1025" s="210" t="s">
        <v>1023</v>
      </c>
      <c r="E1025" s="204" t="s">
        <v>924</v>
      </c>
      <c r="F1025" s="204" t="s">
        <v>776</v>
      </c>
      <c r="G1025" s="204" t="s">
        <v>1171</v>
      </c>
      <c r="H1025" s="204" t="s">
        <v>173</v>
      </c>
      <c r="I1025" s="204" t="s">
        <v>1173</v>
      </c>
      <c r="J1025" s="204" t="s">
        <v>1174</v>
      </c>
      <c r="K1025" s="204" t="s">
        <v>855</v>
      </c>
      <c r="L1025" s="204" t="s">
        <v>1158</v>
      </c>
      <c r="M1025" s="204" t="s">
        <v>213</v>
      </c>
      <c r="N1025" s="204" t="s">
        <v>1218</v>
      </c>
      <c r="O1025" s="204" t="s">
        <v>992</v>
      </c>
      <c r="P1025" s="204" t="s">
        <v>859</v>
      </c>
      <c r="Q1025" s="204" t="s">
        <v>1219</v>
      </c>
      <c r="R1025" s="204">
        <v>25</v>
      </c>
      <c r="S1025" s="204">
        <v>10</v>
      </c>
      <c r="T1025" s="204">
        <v>0</v>
      </c>
      <c r="U1025" s="204">
        <v>0</v>
      </c>
      <c r="V1025" s="204">
        <v>0</v>
      </c>
      <c r="W1025" s="204">
        <v>0</v>
      </c>
      <c r="X1025" s="204">
        <v>0</v>
      </c>
      <c r="Y1025" s="204">
        <v>0</v>
      </c>
      <c r="Z1025" s="204">
        <v>0</v>
      </c>
      <c r="AA1025" s="204">
        <v>0</v>
      </c>
      <c r="AB1025" s="204">
        <v>0</v>
      </c>
      <c r="AC1025" s="204">
        <v>0</v>
      </c>
      <c r="AD1025" s="204">
        <v>0</v>
      </c>
      <c r="AE1025" s="204">
        <v>0</v>
      </c>
      <c r="AF1025" s="204">
        <v>0</v>
      </c>
      <c r="AG1025" s="204">
        <v>0</v>
      </c>
      <c r="AH1025" s="204">
        <v>0</v>
      </c>
      <c r="AI1025" s="204">
        <v>0</v>
      </c>
      <c r="AJ1025" s="204" t="s">
        <v>957</v>
      </c>
      <c r="AK1025" s="204" t="s">
        <v>993</v>
      </c>
      <c r="AL1025" s="204" t="s">
        <v>213</v>
      </c>
      <c r="AM1025" s="204" t="s">
        <v>1220</v>
      </c>
      <c r="AN1025" s="204" t="s">
        <v>992</v>
      </c>
      <c r="AO1025" s="204" t="s">
        <v>859</v>
      </c>
      <c r="AP1025" s="204" t="s">
        <v>1221</v>
      </c>
      <c r="AQ1025" s="204"/>
      <c r="AR1025" s="204"/>
      <c r="AS1025" s="204"/>
      <c r="AT1025" s="204"/>
      <c r="AU1025" s="204"/>
      <c r="AV1025" s="204"/>
      <c r="AW1025" s="204"/>
      <c r="AX1025" s="204"/>
      <c r="AY1025" s="204" t="str">
        <f t="shared" si="196"/>
        <v>SOGESTART</v>
      </c>
      <c r="AZ1025" s="204" t="str">
        <f>IF(COUNTIF(AY:AY,AY1025)=1,AY1025,IF(AND(COUNTIF(AY:AY,AY1025)&gt;1,COUNTIF(AZ$2:AZ1024,AY1025)&gt;=1),"",AY1025))</f>
        <v>SOGESTART</v>
      </c>
      <c r="BA1025" s="204" t="str">
        <v>EUROFLOX 25 MG/ML SOLUTION BUVABLE VEAUX</v>
      </c>
      <c r="BB1025" s="204">
        <f>IF(BA1025="","",MAX(BB$2:BB1024)+1)</f>
        <v>235</v>
      </c>
      <c r="BC1025" s="204"/>
      <c r="BD1025" s="204"/>
      <c r="BE1025" s="204"/>
      <c r="BF1025" s="204"/>
      <c r="BG1025" s="204"/>
      <c r="BH1025" s="204"/>
      <c r="BI1025" s="204"/>
      <c r="BJ1025" s="204"/>
      <c r="BK1025" s="204"/>
      <c r="BL1025" s="204"/>
      <c r="BM1025" s="204"/>
      <c r="BN1025" s="204"/>
      <c r="BO1025" s="204"/>
      <c r="BP1025" s="204"/>
      <c r="BQ1025" s="204"/>
      <c r="BR1025" s="204"/>
      <c r="BS1025" s="204"/>
      <c r="BT1025" s="204"/>
      <c r="BU1025" s="104"/>
      <c r="BV1025" s="202"/>
      <c r="BX1025"/>
      <c r="BY1025"/>
      <c r="BZ1025"/>
      <c r="CA1025"/>
      <c r="CB1025"/>
      <c r="CD1025"/>
      <c r="CO1025" s="202">
        <v>1024</v>
      </c>
    </row>
    <row r="1026" spans="1:93" x14ac:dyDescent="0.25">
      <c r="A1026" s="203" t="s">
        <v>3506</v>
      </c>
      <c r="B1026" s="204" t="s">
        <v>3507</v>
      </c>
      <c r="C1026" s="204" t="s">
        <v>3508</v>
      </c>
      <c r="D1026" s="210" t="s">
        <v>851</v>
      </c>
      <c r="E1026" s="204" t="s">
        <v>924</v>
      </c>
      <c r="F1026" s="204" t="s">
        <v>539</v>
      </c>
      <c r="G1026" s="204" t="s">
        <v>925</v>
      </c>
      <c r="H1026" s="204" t="s">
        <v>926</v>
      </c>
      <c r="I1026" s="204" t="s">
        <v>910</v>
      </c>
      <c r="J1026" s="204" t="s">
        <v>891</v>
      </c>
      <c r="K1026" s="204" t="s">
        <v>891</v>
      </c>
      <c r="L1026" s="204" t="s">
        <v>1199</v>
      </c>
      <c r="M1026" s="204" t="s">
        <v>213</v>
      </c>
      <c r="N1026" s="204" t="s">
        <v>923</v>
      </c>
      <c r="O1026" s="204" t="s">
        <v>992</v>
      </c>
      <c r="P1026" s="204" t="s">
        <v>859</v>
      </c>
      <c r="Q1026" s="204" t="s">
        <v>851</v>
      </c>
      <c r="R1026" s="204">
        <v>40</v>
      </c>
      <c r="S1026" s="204">
        <v>14</v>
      </c>
      <c r="T1026" s="204">
        <v>0</v>
      </c>
      <c r="U1026" s="204">
        <v>0</v>
      </c>
      <c r="V1026" s="204">
        <v>0</v>
      </c>
      <c r="W1026" s="204">
        <v>0</v>
      </c>
      <c r="X1026" s="204">
        <v>0</v>
      </c>
      <c r="Y1026" s="204">
        <v>0</v>
      </c>
      <c r="Z1026" s="204">
        <v>0</v>
      </c>
      <c r="AA1026" s="204">
        <v>0</v>
      </c>
      <c r="AB1026" s="204">
        <v>0</v>
      </c>
      <c r="AC1026" s="204">
        <v>0</v>
      </c>
      <c r="AD1026" s="204">
        <v>25</v>
      </c>
      <c r="AE1026" s="204">
        <v>10</v>
      </c>
      <c r="AF1026" s="204">
        <v>100</v>
      </c>
      <c r="AG1026" s="204">
        <v>5</v>
      </c>
      <c r="AH1026" s="204">
        <v>0</v>
      </c>
      <c r="AI1026" s="204">
        <v>0</v>
      </c>
      <c r="AJ1026" s="204"/>
      <c r="AK1026" s="204"/>
      <c r="AL1026" s="204"/>
      <c r="AM1026" s="204"/>
      <c r="AN1026" s="204"/>
      <c r="AO1026" s="204"/>
      <c r="AP1026" s="204"/>
      <c r="AQ1026" s="204"/>
      <c r="AR1026" s="204"/>
      <c r="AS1026" s="204"/>
      <c r="AT1026" s="204"/>
      <c r="AU1026" s="204"/>
      <c r="AV1026" s="204"/>
      <c r="AW1026" s="204"/>
      <c r="AX1026" s="204"/>
      <c r="AY1026" s="204" t="str">
        <f t="shared" si="196"/>
        <v>SOGETYL 100 MUI POUDRE POUR SOLUTION BUVABLE POUR VEAUX PORCINS ET VOLAILLES</v>
      </c>
      <c r="AZ1026" s="204" t="str">
        <f>IF(COUNTIF(AY:AY,AY1026)=1,AY1026,IF(AND(COUNTIF(AY:AY,AY1026)&gt;1,COUNTIF(AZ$2:AZ1025,AY1026)&gt;=1),"",AY1026))</f>
        <v>SOGETYL 100 MUI POUDRE POUR SOLUTION BUVABLE POUR VEAUX PORCINS ET VOLAILLES</v>
      </c>
      <c r="BA1026" s="204" t="str">
        <v>EXCENEL 1 G</v>
      </c>
      <c r="BB1026" s="204">
        <f>IF(BA1026="","",MAX(BB$2:BB1025)+1)</f>
        <v>236</v>
      </c>
      <c r="BC1026" s="204"/>
      <c r="BD1026" s="204"/>
      <c r="BE1026" s="204"/>
      <c r="BF1026" s="204"/>
      <c r="BG1026" s="204"/>
      <c r="BH1026" s="204"/>
      <c r="BI1026" s="204"/>
      <c r="BJ1026" s="204"/>
      <c r="BK1026" s="204"/>
      <c r="BL1026" s="204"/>
      <c r="BM1026" s="204"/>
      <c r="BN1026" s="204"/>
      <c r="BO1026" s="204"/>
      <c r="BP1026" s="204"/>
      <c r="BQ1026" s="204"/>
      <c r="BR1026" s="204"/>
      <c r="BS1026" s="204"/>
      <c r="BT1026" s="204"/>
      <c r="BU1026" s="104"/>
      <c r="BV1026" s="202"/>
      <c r="BX1026"/>
      <c r="BY1026"/>
      <c r="BZ1026"/>
      <c r="CA1026"/>
      <c r="CB1026"/>
      <c r="CD1026"/>
      <c r="CO1026" s="202">
        <v>1025</v>
      </c>
    </row>
    <row r="1027" spans="1:93" x14ac:dyDescent="0.25">
      <c r="A1027" s="203" t="s">
        <v>4319</v>
      </c>
      <c r="B1027" s="204" t="s">
        <v>4320</v>
      </c>
      <c r="C1027" s="204" t="s">
        <v>3980</v>
      </c>
      <c r="D1027" s="210" t="s">
        <v>923</v>
      </c>
      <c r="E1027" s="204" t="s">
        <v>924</v>
      </c>
      <c r="F1027" s="204" t="s">
        <v>540</v>
      </c>
      <c r="G1027" s="204" t="s">
        <v>925</v>
      </c>
      <c r="H1027" s="204" t="s">
        <v>4321</v>
      </c>
      <c r="I1027" s="204" t="s">
        <v>910</v>
      </c>
      <c r="J1027" s="204" t="s">
        <v>875</v>
      </c>
      <c r="K1027" s="204" t="s">
        <v>875</v>
      </c>
      <c r="L1027" s="204" t="s">
        <v>1162</v>
      </c>
      <c r="M1027" s="204" t="s">
        <v>213</v>
      </c>
      <c r="N1027" s="204" t="s">
        <v>3845</v>
      </c>
      <c r="O1027" s="204" t="s">
        <v>992</v>
      </c>
      <c r="P1027" s="204" t="s">
        <v>859</v>
      </c>
      <c r="Q1027" s="204" t="s">
        <v>3845</v>
      </c>
      <c r="R1027" s="204">
        <v>0</v>
      </c>
      <c r="S1027" s="204">
        <v>0</v>
      </c>
      <c r="T1027" s="204">
        <v>0</v>
      </c>
      <c r="U1027" s="204">
        <v>0</v>
      </c>
      <c r="V1027" s="204">
        <v>0</v>
      </c>
      <c r="W1027" s="204">
        <v>0</v>
      </c>
      <c r="X1027" s="204">
        <v>0</v>
      </c>
      <c r="Y1027" s="204">
        <v>0</v>
      </c>
      <c r="Z1027" s="204">
        <v>0</v>
      </c>
      <c r="AA1027" s="204">
        <v>0</v>
      </c>
      <c r="AB1027" s="204">
        <v>0</v>
      </c>
      <c r="AC1027" s="204">
        <v>0</v>
      </c>
      <c r="AD1027" s="204">
        <v>0</v>
      </c>
      <c r="AE1027" s="204">
        <v>0</v>
      </c>
      <c r="AF1027" s="204">
        <v>17.399999999999999</v>
      </c>
      <c r="AG1027" s="204">
        <v>5</v>
      </c>
      <c r="AH1027" s="204">
        <v>0</v>
      </c>
      <c r="AI1027" s="204">
        <v>0</v>
      </c>
      <c r="AJ1027" s="204"/>
      <c r="AK1027" s="204"/>
      <c r="AL1027" s="204"/>
      <c r="AM1027" s="204"/>
      <c r="AN1027" s="204"/>
      <c r="AO1027" s="204"/>
      <c r="AP1027" s="204"/>
      <c r="AQ1027" s="204"/>
      <c r="AR1027" s="204"/>
      <c r="AS1027" s="204"/>
      <c r="AT1027" s="204"/>
      <c r="AU1027" s="204"/>
      <c r="AV1027" s="204"/>
      <c r="AW1027" s="204"/>
      <c r="AX1027" s="204"/>
      <c r="AY1027" s="204" t="str">
        <f t="shared" si="196"/>
        <v>SOLAMOCTA 697 MG/G POUDRE POUR ADMINISTRATION DANS L'EAU DE BOISSON DES POULETS CANARDS ET DINDES</v>
      </c>
      <c r="AZ1027" s="204" t="str">
        <f>IF(COUNTIF(AY:AY,AY1027)=1,AY1027,IF(AND(COUNTIF(AY:AY,AY1027)&gt;1,COUNTIF(AZ$2:AZ1026,AY1027)&gt;=1),"",AY1027))</f>
        <v>SOLAMOCTA 697 MG/G POUDRE POUR ADMINISTRATION DANS L'EAU DE BOISSON DES POULETS CANARDS ET DINDES</v>
      </c>
      <c r="BA1027" s="204" t="str">
        <v>EXCENEL 4 G</v>
      </c>
      <c r="BB1027" s="204">
        <f>IF(BA1027="","",MAX(BB$2:BB1026)+1)</f>
        <v>237</v>
      </c>
      <c r="BC1027" s="204"/>
      <c r="BD1027" s="204"/>
      <c r="BE1027" s="204"/>
      <c r="BF1027" s="204"/>
      <c r="BG1027" s="204"/>
      <c r="BH1027" s="204"/>
      <c r="BI1027" s="204"/>
      <c r="BJ1027" s="204"/>
      <c r="BK1027" s="204"/>
      <c r="BL1027" s="204"/>
      <c r="BM1027" s="204"/>
      <c r="BN1027" s="204"/>
      <c r="BO1027" s="204"/>
      <c r="BP1027" s="204"/>
      <c r="BQ1027" s="204"/>
      <c r="BR1027" s="204"/>
      <c r="BS1027" s="204"/>
      <c r="BT1027" s="204"/>
      <c r="BU1027" s="104"/>
      <c r="BV1027" s="202"/>
      <c r="BX1027"/>
      <c r="BY1027"/>
      <c r="BZ1027"/>
      <c r="CA1027"/>
      <c r="CB1027"/>
      <c r="CD1027"/>
      <c r="CO1027" s="202">
        <v>1026</v>
      </c>
    </row>
    <row r="1028" spans="1:93" x14ac:dyDescent="0.25">
      <c r="A1028" s="203" t="s">
        <v>3543</v>
      </c>
      <c r="B1028" s="204" t="s">
        <v>3544</v>
      </c>
      <c r="C1028" s="204" t="s">
        <v>1356</v>
      </c>
      <c r="D1028" s="210" t="s">
        <v>923</v>
      </c>
      <c r="E1028" s="204" t="s">
        <v>852</v>
      </c>
      <c r="F1028" s="204" t="s">
        <v>541</v>
      </c>
      <c r="G1028" s="204" t="s">
        <v>1055</v>
      </c>
      <c r="H1028" s="204" t="s">
        <v>1380</v>
      </c>
      <c r="I1028" s="204" t="s">
        <v>910</v>
      </c>
      <c r="J1028" s="204" t="s">
        <v>855</v>
      </c>
      <c r="K1028" s="204" t="s">
        <v>855</v>
      </c>
      <c r="L1028" s="204" t="s">
        <v>2299</v>
      </c>
      <c r="M1028" s="204" t="s">
        <v>213</v>
      </c>
      <c r="N1028" s="204" t="s">
        <v>851</v>
      </c>
      <c r="O1028" s="204" t="s">
        <v>858</v>
      </c>
      <c r="P1028" s="204" t="s">
        <v>859</v>
      </c>
      <c r="Q1028" s="204" t="s">
        <v>851</v>
      </c>
      <c r="R1028" s="204">
        <v>0</v>
      </c>
      <c r="S1028" s="204">
        <v>0</v>
      </c>
      <c r="T1028" s="204">
        <v>0</v>
      </c>
      <c r="U1028" s="204">
        <v>0</v>
      </c>
      <c r="V1028" s="204">
        <v>0</v>
      </c>
      <c r="W1028" s="204">
        <v>0</v>
      </c>
      <c r="X1028" s="204">
        <v>0</v>
      </c>
      <c r="Y1028" s="204">
        <v>0</v>
      </c>
      <c r="Z1028" s="204">
        <v>0</v>
      </c>
      <c r="AA1028" s="204">
        <v>0</v>
      </c>
      <c r="AB1028" s="204">
        <v>0</v>
      </c>
      <c r="AC1028" s="204">
        <v>0</v>
      </c>
      <c r="AD1028" s="204">
        <v>10</v>
      </c>
      <c r="AE1028" s="204">
        <v>5</v>
      </c>
      <c r="AF1028" s="204">
        <v>20</v>
      </c>
      <c r="AG1028" s="204">
        <v>5</v>
      </c>
      <c r="AH1028" s="204">
        <v>0</v>
      </c>
      <c r="AI1028" s="204">
        <v>0</v>
      </c>
      <c r="AJ1028" s="204"/>
      <c r="AK1028" s="204"/>
      <c r="AL1028" s="204"/>
      <c r="AM1028" s="204"/>
      <c r="AN1028" s="204"/>
      <c r="AO1028" s="204"/>
      <c r="AP1028" s="204"/>
      <c r="AQ1028" s="204"/>
      <c r="AR1028" s="204"/>
      <c r="AS1028" s="204"/>
      <c r="AT1028" s="204"/>
      <c r="AU1028" s="204"/>
      <c r="AV1028" s="204"/>
      <c r="AW1028" s="204"/>
      <c r="AX1028" s="204"/>
      <c r="AY1028" s="204" t="str">
        <f t="shared" ref="AY1028:AY1091" si="197">IF(INDEX(CL$3:CM$174,MATCH(H1028,CL$3:CL$174,0),2)="x",F1028,"")</f>
        <v>SOLDOXIN 100 MG/ML SOLUTION BUVABLE POUR POULES POULETS ET PORCINS</v>
      </c>
      <c r="AZ1028" s="204" t="str">
        <f>IF(COUNTIF(AY:AY,AY1028)=1,AY1028,IF(AND(COUNTIF(AY:AY,AY1028)&gt;1,COUNTIF(AZ$2:AZ1027,AY1028)&gt;=1),"",AY1028))</f>
        <v>SOLDOXIN 100 MG/ML SOLUTION BUVABLE POUR POULES POULETS ET PORCINS</v>
      </c>
      <c r="BA1028" s="204" t="str">
        <v>EXCENEL FLOW 50 MG/ML SUSPENSION INJECTABLE POUR PORCINS ET BOVINS</v>
      </c>
      <c r="BB1028" s="204">
        <f>IF(BA1028="","",MAX(BB$2:BB1027)+1)</f>
        <v>238</v>
      </c>
      <c r="BC1028" s="204"/>
      <c r="BD1028" s="204"/>
      <c r="BE1028" s="204"/>
      <c r="BF1028" s="204"/>
      <c r="BG1028" s="204"/>
      <c r="BH1028" s="204"/>
      <c r="BI1028" s="204"/>
      <c r="BJ1028" s="204"/>
      <c r="BK1028" s="204"/>
      <c r="BL1028" s="204"/>
      <c r="BM1028" s="204"/>
      <c r="BN1028" s="204"/>
      <c r="BO1028" s="204"/>
      <c r="BP1028" s="204"/>
      <c r="BQ1028" s="204"/>
      <c r="BR1028" s="204"/>
      <c r="BS1028" s="204"/>
      <c r="BT1028" s="204"/>
      <c r="BU1028" s="104"/>
      <c r="BV1028" s="202"/>
      <c r="BX1028"/>
      <c r="BY1028"/>
      <c r="BZ1028"/>
      <c r="CA1028"/>
      <c r="CB1028"/>
      <c r="CD1028"/>
      <c r="CO1028" s="202">
        <v>1027</v>
      </c>
    </row>
    <row r="1029" spans="1:93" x14ac:dyDescent="0.25">
      <c r="A1029" s="203" t="s">
        <v>3543</v>
      </c>
      <c r="B1029" s="204" t="s">
        <v>3545</v>
      </c>
      <c r="C1029" s="204" t="s">
        <v>1358</v>
      </c>
      <c r="D1029" s="210" t="s">
        <v>1054</v>
      </c>
      <c r="E1029" s="204" t="s">
        <v>852</v>
      </c>
      <c r="F1029" s="204" t="s">
        <v>541</v>
      </c>
      <c r="G1029" s="204" t="s">
        <v>1055</v>
      </c>
      <c r="H1029" s="204" t="s">
        <v>1380</v>
      </c>
      <c r="I1029" s="204" t="s">
        <v>910</v>
      </c>
      <c r="J1029" s="204" t="s">
        <v>855</v>
      </c>
      <c r="K1029" s="204" t="s">
        <v>855</v>
      </c>
      <c r="L1029" s="204" t="s">
        <v>2299</v>
      </c>
      <c r="M1029" s="204" t="s">
        <v>213</v>
      </c>
      <c r="N1029" s="204" t="s">
        <v>851</v>
      </c>
      <c r="O1029" s="204" t="s">
        <v>858</v>
      </c>
      <c r="P1029" s="204" t="s">
        <v>859</v>
      </c>
      <c r="Q1029" s="204" t="s">
        <v>1004</v>
      </c>
      <c r="R1029" s="204">
        <v>0</v>
      </c>
      <c r="S1029" s="204">
        <v>0</v>
      </c>
      <c r="T1029" s="204">
        <v>0</v>
      </c>
      <c r="U1029" s="204">
        <v>0</v>
      </c>
      <c r="V1029" s="204">
        <v>0</v>
      </c>
      <c r="W1029" s="204">
        <v>0</v>
      </c>
      <c r="X1029" s="204">
        <v>0</v>
      </c>
      <c r="Y1029" s="204">
        <v>0</v>
      </c>
      <c r="Z1029" s="204">
        <v>0</v>
      </c>
      <c r="AA1029" s="204">
        <v>0</v>
      </c>
      <c r="AB1029" s="204">
        <v>0</v>
      </c>
      <c r="AC1029" s="204">
        <v>0</v>
      </c>
      <c r="AD1029" s="204">
        <v>10</v>
      </c>
      <c r="AE1029" s="204">
        <v>5</v>
      </c>
      <c r="AF1029" s="204">
        <v>20</v>
      </c>
      <c r="AG1029" s="204">
        <v>5</v>
      </c>
      <c r="AH1029" s="204">
        <v>0</v>
      </c>
      <c r="AI1029" s="204">
        <v>0</v>
      </c>
      <c r="AJ1029" s="204"/>
      <c r="AK1029" s="204"/>
      <c r="AL1029" s="204"/>
      <c r="AM1029" s="204"/>
      <c r="AN1029" s="204"/>
      <c r="AO1029" s="204"/>
      <c r="AP1029" s="204"/>
      <c r="AQ1029" s="204"/>
      <c r="AR1029" s="204"/>
      <c r="AS1029" s="204"/>
      <c r="AT1029" s="204"/>
      <c r="AU1029" s="204"/>
      <c r="AV1029" s="204"/>
      <c r="AW1029" s="204"/>
      <c r="AX1029" s="204"/>
      <c r="AY1029" s="204" t="str">
        <f t="shared" si="197"/>
        <v>SOLDOXIN 100 MG/ML SOLUTION BUVABLE POUR POULES POULETS ET PORCINS</v>
      </c>
      <c r="AZ1029" s="204" t="str">
        <f>IF(COUNTIF(AY:AY,AY1029)=1,AY1029,IF(AND(COUNTIF(AY:AY,AY1029)&gt;1,COUNTIF(AZ$2:AZ1028,AY1029)&gt;=1),"",AY1029))</f>
        <v/>
      </c>
      <c r="BA1029" s="204" t="str">
        <v>FACEL H.L.</v>
      </c>
      <c r="BB1029" s="204">
        <f>IF(BA1029="","",MAX(BB$2:BB1028)+1)</f>
        <v>239</v>
      </c>
      <c r="BC1029" s="204"/>
      <c r="BD1029" s="204"/>
      <c r="BE1029" s="204"/>
      <c r="BF1029" s="204"/>
      <c r="BG1029" s="204"/>
      <c r="BH1029" s="204"/>
      <c r="BI1029" s="204"/>
      <c r="BJ1029" s="204"/>
      <c r="BK1029" s="204"/>
      <c r="BL1029" s="204"/>
      <c r="BM1029" s="204"/>
      <c r="BN1029" s="204"/>
      <c r="BO1029" s="204"/>
      <c r="BP1029" s="204"/>
      <c r="BQ1029" s="204"/>
      <c r="BR1029" s="204"/>
      <c r="BS1029" s="204"/>
      <c r="BT1029" s="204"/>
      <c r="BU1029" s="104"/>
      <c r="BV1029" s="202"/>
      <c r="BX1029"/>
      <c r="BY1029"/>
      <c r="BZ1029"/>
      <c r="CA1029"/>
      <c r="CB1029"/>
      <c r="CD1029"/>
      <c r="CO1029" s="202">
        <v>1028</v>
      </c>
    </row>
    <row r="1030" spans="1:93" x14ac:dyDescent="0.25">
      <c r="A1030" s="203" t="s">
        <v>2854</v>
      </c>
      <c r="B1030" s="204" t="s">
        <v>2855</v>
      </c>
      <c r="C1030" s="204" t="s">
        <v>2856</v>
      </c>
      <c r="D1030" s="210" t="s">
        <v>983</v>
      </c>
      <c r="E1030" s="204" t="s">
        <v>852</v>
      </c>
      <c r="F1030" s="204" t="s">
        <v>2857</v>
      </c>
      <c r="G1030" s="204" t="s">
        <v>975</v>
      </c>
      <c r="H1030" s="204" t="s">
        <v>909</v>
      </c>
      <c r="I1030" s="204" t="s">
        <v>976</v>
      </c>
      <c r="J1030" s="204" t="s">
        <v>871</v>
      </c>
      <c r="K1030" s="204" t="s">
        <v>871</v>
      </c>
      <c r="L1030" s="204" t="s">
        <v>2210</v>
      </c>
      <c r="M1030" s="204" t="s">
        <v>213</v>
      </c>
      <c r="N1030" s="204" t="s">
        <v>1325</v>
      </c>
      <c r="O1030" s="204" t="s">
        <v>894</v>
      </c>
      <c r="P1030" s="204" t="s">
        <v>2211</v>
      </c>
      <c r="Q1030" s="204" t="s">
        <v>986</v>
      </c>
      <c r="R1030" s="204">
        <v>0</v>
      </c>
      <c r="S1030" s="204">
        <v>0</v>
      </c>
      <c r="T1030" s="204">
        <v>0</v>
      </c>
      <c r="U1030" s="204">
        <v>0</v>
      </c>
      <c r="V1030" s="204">
        <v>0</v>
      </c>
      <c r="W1030" s="204">
        <v>0</v>
      </c>
      <c r="X1030" s="204">
        <v>0</v>
      </c>
      <c r="Y1030" s="204">
        <v>0</v>
      </c>
      <c r="Z1030" s="204">
        <v>0</v>
      </c>
      <c r="AA1030" s="204">
        <v>0</v>
      </c>
      <c r="AB1030" s="204">
        <v>0</v>
      </c>
      <c r="AC1030" s="204">
        <v>0</v>
      </c>
      <c r="AD1030" s="204">
        <v>0</v>
      </c>
      <c r="AE1030" s="204">
        <v>0</v>
      </c>
      <c r="AF1030" s="204">
        <v>0</v>
      </c>
      <c r="AG1030" s="204">
        <v>0</v>
      </c>
      <c r="AH1030" s="204">
        <v>0</v>
      </c>
      <c r="AI1030" s="204">
        <v>0</v>
      </c>
      <c r="AJ1030" s="204"/>
      <c r="AK1030" s="204"/>
      <c r="AL1030" s="204"/>
      <c r="AM1030" s="204"/>
      <c r="AN1030" s="204"/>
      <c r="AO1030" s="204"/>
      <c r="AP1030" s="204"/>
      <c r="AQ1030" s="204"/>
      <c r="AR1030" s="204"/>
      <c r="AS1030" s="204"/>
      <c r="AT1030" s="204"/>
      <c r="AU1030" s="204"/>
      <c r="AV1030" s="204"/>
      <c r="AW1030" s="204"/>
      <c r="AX1030" s="204"/>
      <c r="AY1030" s="204" t="str">
        <f t="shared" si="197"/>
        <v/>
      </c>
      <c r="AZ1030" s="204" t="str">
        <f>IF(COUNTIF(AY:AY,AY1030)=1,AY1030,IF(AND(COUNTIF(AY:AY,AY1030)&gt;1,COUNTIF(AZ$2:AZ1029,AY1030)&gt;=1),"",AY1030))</f>
        <v/>
      </c>
      <c r="BA1030" s="204" t="str">
        <v>FATROX</v>
      </c>
      <c r="BB1030" s="204">
        <f>IF(BA1030="","",MAX(BB$2:BB1029)+1)</f>
        <v>240</v>
      </c>
      <c r="BC1030" s="204"/>
      <c r="BD1030" s="204"/>
      <c r="BE1030" s="204"/>
      <c r="BF1030" s="204"/>
      <c r="BG1030" s="204"/>
      <c r="BH1030" s="204"/>
      <c r="BI1030" s="204"/>
      <c r="BJ1030" s="204"/>
      <c r="BK1030" s="204"/>
      <c r="BL1030" s="204"/>
      <c r="BM1030" s="204"/>
      <c r="BN1030" s="204"/>
      <c r="BO1030" s="204"/>
      <c r="BP1030" s="204"/>
      <c r="BQ1030" s="204"/>
      <c r="BR1030" s="204"/>
      <c r="BS1030" s="204"/>
      <c r="BT1030" s="204"/>
      <c r="BU1030" s="104"/>
      <c r="BV1030" s="202"/>
      <c r="BX1030"/>
      <c r="BY1030"/>
      <c r="BZ1030"/>
      <c r="CA1030"/>
      <c r="CB1030"/>
      <c r="CD1030"/>
      <c r="CO1030" s="202">
        <v>1029</v>
      </c>
    </row>
    <row r="1031" spans="1:93" x14ac:dyDescent="0.25">
      <c r="A1031" s="203" t="s">
        <v>2854</v>
      </c>
      <c r="B1031" s="204" t="s">
        <v>2858</v>
      </c>
      <c r="C1031" s="204" t="s">
        <v>2856</v>
      </c>
      <c r="D1031" s="210" t="s">
        <v>983</v>
      </c>
      <c r="E1031" s="204" t="s">
        <v>852</v>
      </c>
      <c r="F1031" s="204" t="s">
        <v>2857</v>
      </c>
      <c r="G1031" s="204" t="s">
        <v>975</v>
      </c>
      <c r="H1031" s="204" t="s">
        <v>909</v>
      </c>
      <c r="I1031" s="204" t="s">
        <v>976</v>
      </c>
      <c r="J1031" s="204" t="s">
        <v>871</v>
      </c>
      <c r="K1031" s="204" t="s">
        <v>871</v>
      </c>
      <c r="L1031" s="204" t="s">
        <v>2210</v>
      </c>
      <c r="M1031" s="204" t="s">
        <v>213</v>
      </c>
      <c r="N1031" s="204" t="s">
        <v>1325</v>
      </c>
      <c r="O1031" s="204" t="s">
        <v>894</v>
      </c>
      <c r="P1031" s="204" t="s">
        <v>2211</v>
      </c>
      <c r="Q1031" s="204" t="s">
        <v>986</v>
      </c>
      <c r="R1031" s="204">
        <v>0</v>
      </c>
      <c r="S1031" s="204">
        <v>0</v>
      </c>
      <c r="T1031" s="204">
        <v>0</v>
      </c>
      <c r="U1031" s="204">
        <v>0</v>
      </c>
      <c r="V1031" s="204">
        <v>0</v>
      </c>
      <c r="W1031" s="204">
        <v>0</v>
      </c>
      <c r="X1031" s="204">
        <v>0</v>
      </c>
      <c r="Y1031" s="204">
        <v>0</v>
      </c>
      <c r="Z1031" s="204">
        <v>0</v>
      </c>
      <c r="AA1031" s="204">
        <v>0</v>
      </c>
      <c r="AB1031" s="204">
        <v>0</v>
      </c>
      <c r="AC1031" s="204">
        <v>0</v>
      </c>
      <c r="AD1031" s="204">
        <v>0</v>
      </c>
      <c r="AE1031" s="204">
        <v>0</v>
      </c>
      <c r="AF1031" s="204">
        <v>0</v>
      </c>
      <c r="AG1031" s="204">
        <v>0</v>
      </c>
      <c r="AH1031" s="204">
        <v>0</v>
      </c>
      <c r="AI1031" s="204">
        <v>0</v>
      </c>
      <c r="AJ1031" s="204"/>
      <c r="AK1031" s="204"/>
      <c r="AL1031" s="204"/>
      <c r="AM1031" s="204"/>
      <c r="AN1031" s="204"/>
      <c r="AO1031" s="204"/>
      <c r="AP1031" s="204"/>
      <c r="AQ1031" s="204"/>
      <c r="AR1031" s="204"/>
      <c r="AS1031" s="204"/>
      <c r="AT1031" s="204"/>
      <c r="AU1031" s="204"/>
      <c r="AV1031" s="204"/>
      <c r="AW1031" s="204"/>
      <c r="AX1031" s="204"/>
      <c r="AY1031" s="204" t="str">
        <f t="shared" si="197"/>
        <v/>
      </c>
      <c r="AZ1031" s="204" t="str">
        <f>IF(COUNTIF(AY:AY,AY1031)=1,AY1031,IF(AND(COUNTIF(AY:AY,AY1031)&gt;1,COUNTIF(AZ$2:AZ1030,AY1031)&gt;=1),"",AY1031))</f>
        <v/>
      </c>
      <c r="BA1031" s="204" t="str">
        <v>FINOXALINE</v>
      </c>
      <c r="BB1031" s="204">
        <f>IF(BA1031="","",MAX(BB$2:BB1030)+1)</f>
        <v>241</v>
      </c>
      <c r="BC1031" s="204"/>
      <c r="BD1031" s="204"/>
      <c r="BE1031" s="204"/>
      <c r="BF1031" s="204"/>
      <c r="BG1031" s="204"/>
      <c r="BH1031" s="204"/>
      <c r="BI1031" s="204"/>
      <c r="BJ1031" s="204"/>
      <c r="BK1031" s="204"/>
      <c r="BL1031" s="204"/>
      <c r="BM1031" s="204"/>
      <c r="BN1031" s="204"/>
      <c r="BO1031" s="204"/>
      <c r="BP1031" s="204"/>
      <c r="BQ1031" s="204"/>
      <c r="BR1031" s="204"/>
      <c r="BS1031" s="204"/>
      <c r="BT1031" s="204"/>
      <c r="BU1031" s="104"/>
      <c r="BV1031" s="202"/>
      <c r="BX1031"/>
      <c r="BY1031"/>
      <c r="BZ1031"/>
      <c r="CA1031"/>
      <c r="CB1031"/>
      <c r="CD1031"/>
      <c r="CO1031" s="202">
        <v>1030</v>
      </c>
    </row>
    <row r="1032" spans="1:93" x14ac:dyDescent="0.25">
      <c r="A1032" s="203" t="s">
        <v>1454</v>
      </c>
      <c r="B1032" s="204" t="s">
        <v>1455</v>
      </c>
      <c r="C1032" s="204" t="s">
        <v>898</v>
      </c>
      <c r="D1032" s="210" t="s">
        <v>851</v>
      </c>
      <c r="E1032" s="204" t="s">
        <v>852</v>
      </c>
      <c r="F1032" s="204" t="s">
        <v>777</v>
      </c>
      <c r="G1032" s="204" t="s">
        <v>853</v>
      </c>
      <c r="H1032" s="204" t="s">
        <v>890</v>
      </c>
      <c r="I1032" s="204" t="s">
        <v>853</v>
      </c>
      <c r="J1032" s="204" t="s">
        <v>1013</v>
      </c>
      <c r="K1032" s="204" t="s">
        <v>1013</v>
      </c>
      <c r="L1032" s="204" t="s">
        <v>1095</v>
      </c>
      <c r="M1032" s="204" t="s">
        <v>1096</v>
      </c>
      <c r="N1032" s="204" t="s">
        <v>1119</v>
      </c>
      <c r="O1032" s="204" t="s">
        <v>894</v>
      </c>
      <c r="P1032" s="204" t="s">
        <v>1098</v>
      </c>
      <c r="Q1032" s="204" t="s">
        <v>1150</v>
      </c>
      <c r="R1032" s="204">
        <v>2.44</v>
      </c>
      <c r="S1032" s="204">
        <v>3</v>
      </c>
      <c r="T1032" s="204">
        <v>0</v>
      </c>
      <c r="U1032" s="204">
        <v>0</v>
      </c>
      <c r="V1032" s="204">
        <v>0</v>
      </c>
      <c r="W1032" s="204">
        <v>0</v>
      </c>
      <c r="X1032" s="204">
        <v>0</v>
      </c>
      <c r="Y1032" s="204">
        <v>0</v>
      </c>
      <c r="Z1032" s="204">
        <v>0</v>
      </c>
      <c r="AA1032" s="204">
        <v>0</v>
      </c>
      <c r="AB1032" s="204">
        <v>0</v>
      </c>
      <c r="AC1032" s="204">
        <v>0</v>
      </c>
      <c r="AD1032" s="204">
        <v>2.44</v>
      </c>
      <c r="AE1032" s="204">
        <v>3</v>
      </c>
      <c r="AF1032" s="204">
        <v>0</v>
      </c>
      <c r="AG1032" s="204">
        <v>0</v>
      </c>
      <c r="AH1032" s="204">
        <v>0</v>
      </c>
      <c r="AI1032" s="204">
        <v>0</v>
      </c>
      <c r="AJ1032" s="204"/>
      <c r="AK1032" s="204"/>
      <c r="AL1032" s="204"/>
      <c r="AM1032" s="204"/>
      <c r="AN1032" s="204"/>
      <c r="AO1032" s="204"/>
      <c r="AP1032" s="204"/>
      <c r="AQ1032" s="204"/>
      <c r="AR1032" s="204"/>
      <c r="AS1032" s="204"/>
      <c r="AT1032" s="204"/>
      <c r="AU1032" s="204"/>
      <c r="AV1032" s="204"/>
      <c r="AW1032" s="204"/>
      <c r="AX1032" s="204"/>
      <c r="AY1032" s="204" t="str">
        <f t="shared" si="197"/>
        <v>SOLUCOL</v>
      </c>
      <c r="AZ1032" s="204" t="str">
        <f>IF(COUNTIF(AY:AY,AY1032)=1,AY1032,IF(AND(COUNTIF(AY:AY,AY1032)&gt;1,COUNTIF(AZ$2:AZ1031,AY1032)&gt;=1),"",AY1032))</f>
        <v>SOLUCOL</v>
      </c>
      <c r="BA1032" s="204" t="str">
        <v>FLORDOFEN 300 MG/ML SOLUTION INJECTABLE POUR BOVINS ET PORCINS</v>
      </c>
      <c r="BB1032" s="204">
        <f>IF(BA1032="","",MAX(BB$2:BB1031)+1)</f>
        <v>242</v>
      </c>
      <c r="BC1032" s="204"/>
      <c r="BD1032" s="204"/>
      <c r="BE1032" s="204"/>
      <c r="BF1032" s="204"/>
      <c r="BG1032" s="204"/>
      <c r="BH1032" s="204"/>
      <c r="BI1032" s="204"/>
      <c r="BJ1032" s="204"/>
      <c r="BK1032" s="204"/>
      <c r="BL1032" s="204"/>
      <c r="BM1032" s="204"/>
      <c r="BN1032" s="204"/>
      <c r="BO1032" s="204"/>
      <c r="BP1032" s="204"/>
      <c r="BQ1032" s="204"/>
      <c r="BR1032" s="204"/>
      <c r="BS1032" s="204"/>
      <c r="BT1032" s="204"/>
      <c r="BU1032" s="104"/>
      <c r="BV1032" s="202"/>
      <c r="BX1032"/>
      <c r="BY1032"/>
      <c r="BZ1032"/>
      <c r="CA1032"/>
      <c r="CB1032"/>
      <c r="CD1032"/>
      <c r="CO1032" s="202">
        <v>1031</v>
      </c>
    </row>
    <row r="1033" spans="1:93" x14ac:dyDescent="0.25">
      <c r="A1033" s="203" t="s">
        <v>4121</v>
      </c>
      <c r="B1033" s="204" t="s">
        <v>4122</v>
      </c>
      <c r="C1033" s="204" t="s">
        <v>1999</v>
      </c>
      <c r="D1033" s="210" t="s">
        <v>923</v>
      </c>
      <c r="E1033" s="204" t="s">
        <v>924</v>
      </c>
      <c r="F1033" s="204" t="s">
        <v>778</v>
      </c>
      <c r="G1033" s="204" t="s">
        <v>1055</v>
      </c>
      <c r="H1033" s="204" t="s">
        <v>4123</v>
      </c>
      <c r="I1033" s="204" t="s">
        <v>910</v>
      </c>
      <c r="J1033" s="204" t="s">
        <v>855</v>
      </c>
      <c r="K1033" s="204" t="s">
        <v>855</v>
      </c>
      <c r="L1033" s="204" t="s">
        <v>2299</v>
      </c>
      <c r="M1033" s="204" t="s">
        <v>213</v>
      </c>
      <c r="N1033" s="204" t="s">
        <v>3790</v>
      </c>
      <c r="O1033" s="204" t="s">
        <v>992</v>
      </c>
      <c r="P1033" s="204" t="s">
        <v>859</v>
      </c>
      <c r="Q1033" s="204" t="s">
        <v>3790</v>
      </c>
      <c r="R1033" s="204">
        <v>0</v>
      </c>
      <c r="S1033" s="204">
        <v>0</v>
      </c>
      <c r="T1033" s="204">
        <v>0</v>
      </c>
      <c r="U1033" s="204">
        <v>0</v>
      </c>
      <c r="V1033" s="204">
        <v>0</v>
      </c>
      <c r="W1033" s="204">
        <v>0</v>
      </c>
      <c r="X1033" s="204">
        <v>0</v>
      </c>
      <c r="Y1033" s="204">
        <v>0</v>
      </c>
      <c r="Z1033" s="204">
        <v>0</v>
      </c>
      <c r="AA1033" s="204">
        <v>0</v>
      </c>
      <c r="AB1033" s="204">
        <v>0</v>
      </c>
      <c r="AC1033" s="204">
        <v>0</v>
      </c>
      <c r="AD1033" s="204">
        <v>0</v>
      </c>
      <c r="AE1033" s="204">
        <v>0</v>
      </c>
      <c r="AF1033" s="204">
        <v>25</v>
      </c>
      <c r="AG1033" s="204">
        <v>5</v>
      </c>
      <c r="AH1033" s="204">
        <v>0</v>
      </c>
      <c r="AI1033" s="204">
        <v>0</v>
      </c>
      <c r="AJ1033" s="204"/>
      <c r="AK1033" s="204"/>
      <c r="AL1033" s="204"/>
      <c r="AM1033" s="204"/>
      <c r="AN1033" s="204"/>
      <c r="AO1033" s="204"/>
      <c r="AP1033" s="204"/>
      <c r="AQ1033" s="204"/>
      <c r="AR1033" s="204"/>
      <c r="AS1033" s="204"/>
      <c r="AT1033" s="204"/>
      <c r="AU1033" s="204"/>
      <c r="AV1033" s="204"/>
      <c r="AW1033" s="204"/>
      <c r="AX1033" s="204"/>
      <c r="AY1033" s="204" t="str">
        <f t="shared" si="197"/>
        <v>SOLUDOX 433 MG/G POUDRE POUR ADMINISTRATION DANS L'EAU DE BOISSON POUR DINDES</v>
      </c>
      <c r="AZ1033" s="204" t="str">
        <f>IF(COUNTIF(AY:AY,AY1033)=1,AY1033,IF(AND(COUNTIF(AY:AY,AY1033)&gt;1,COUNTIF(AZ$2:AZ1032,AY1033)&gt;=1),"",AY1033))</f>
        <v>SOLUDOX 433 MG/G POUDRE POUR ADMINISTRATION DANS L'EAU DE BOISSON POUR DINDES</v>
      </c>
      <c r="BA1033" s="204" t="str">
        <v>FLORFENIKEL 300 MG/ML SOLUTION INJECTABLE POUR BOVINS ET PORCINS</v>
      </c>
      <c r="BB1033" s="204">
        <f>IF(BA1033="","",MAX(BB$2:BB1032)+1)</f>
        <v>243</v>
      </c>
      <c r="BC1033" s="204"/>
      <c r="BD1033" s="204"/>
      <c r="BE1033" s="204"/>
      <c r="BF1033" s="204"/>
      <c r="BG1033" s="204"/>
      <c r="BH1033" s="204"/>
      <c r="BI1033" s="204"/>
      <c r="BJ1033" s="204"/>
      <c r="BK1033" s="204"/>
      <c r="BL1033" s="204"/>
      <c r="BM1033" s="204"/>
      <c r="BN1033" s="204"/>
      <c r="BO1033" s="204"/>
      <c r="BP1033" s="204"/>
      <c r="BQ1033" s="204"/>
      <c r="BR1033" s="204"/>
      <c r="BS1033" s="204"/>
      <c r="BT1033" s="204"/>
      <c r="BU1033" s="104"/>
      <c r="BV1033" s="202"/>
      <c r="BX1033"/>
      <c r="BY1033"/>
      <c r="BZ1033"/>
      <c r="CA1033"/>
      <c r="CB1033"/>
      <c r="CD1033"/>
      <c r="CO1033" s="202">
        <v>1032</v>
      </c>
    </row>
    <row r="1034" spans="1:93" x14ac:dyDescent="0.25">
      <c r="A1034" s="203" t="s">
        <v>3787</v>
      </c>
      <c r="B1034" s="204" t="s">
        <v>3788</v>
      </c>
      <c r="C1034" s="204" t="s">
        <v>3789</v>
      </c>
      <c r="D1034" s="210" t="s">
        <v>923</v>
      </c>
      <c r="E1034" s="204" t="s">
        <v>924</v>
      </c>
      <c r="F1034" s="204" t="s">
        <v>542</v>
      </c>
      <c r="G1034" s="204" t="s">
        <v>925</v>
      </c>
      <c r="H1034" s="204" t="s">
        <v>1380</v>
      </c>
      <c r="I1034" s="204" t="s">
        <v>910</v>
      </c>
      <c r="J1034" s="204" t="s">
        <v>855</v>
      </c>
      <c r="K1034" s="204" t="s">
        <v>855</v>
      </c>
      <c r="L1034" s="204" t="s">
        <v>2299</v>
      </c>
      <c r="M1034" s="204" t="s">
        <v>213</v>
      </c>
      <c r="N1034" s="204" t="s">
        <v>3790</v>
      </c>
      <c r="O1034" s="204" t="s">
        <v>992</v>
      </c>
      <c r="P1034" s="204" t="s">
        <v>859</v>
      </c>
      <c r="Q1034" s="204" t="s">
        <v>3790</v>
      </c>
      <c r="R1034" s="204">
        <v>0</v>
      </c>
      <c r="S1034" s="204">
        <v>0</v>
      </c>
      <c r="T1034" s="204">
        <v>0</v>
      </c>
      <c r="U1034" s="204">
        <v>0</v>
      </c>
      <c r="V1034" s="204">
        <v>0</v>
      </c>
      <c r="W1034" s="204">
        <v>0</v>
      </c>
      <c r="X1034" s="204">
        <v>0</v>
      </c>
      <c r="Y1034" s="204">
        <v>0</v>
      </c>
      <c r="Z1034" s="204">
        <v>0</v>
      </c>
      <c r="AA1034" s="204">
        <v>0</v>
      </c>
      <c r="AB1034" s="204">
        <v>0</v>
      </c>
      <c r="AC1034" s="204">
        <v>0</v>
      </c>
      <c r="AD1034" s="204">
        <v>10.83</v>
      </c>
      <c r="AE1034" s="204">
        <v>4</v>
      </c>
      <c r="AF1034" s="204">
        <v>8.66</v>
      </c>
      <c r="AG1034" s="204">
        <v>4</v>
      </c>
      <c r="AH1034" s="204">
        <v>0</v>
      </c>
      <c r="AI1034" s="204">
        <v>0</v>
      </c>
      <c r="AJ1034" s="204"/>
      <c r="AK1034" s="204"/>
      <c r="AL1034" s="204"/>
      <c r="AM1034" s="204"/>
      <c r="AN1034" s="204"/>
      <c r="AO1034" s="204"/>
      <c r="AP1034" s="204"/>
      <c r="AQ1034" s="204"/>
      <c r="AR1034" s="204"/>
      <c r="AS1034" s="204"/>
      <c r="AT1034" s="204"/>
      <c r="AU1034" s="204"/>
      <c r="AV1034" s="204"/>
      <c r="AW1034" s="204"/>
      <c r="AX1034" s="204"/>
      <c r="AY1034" s="204" t="str">
        <f t="shared" si="197"/>
        <v>SOLUDOX 433 MG/G POUDRE POUR ADMINISTRATION DANS L'EAU DE BOISSON POUR PORCS ET POULETS</v>
      </c>
      <c r="AZ1034" s="204" t="str">
        <f>IF(COUNTIF(AY:AY,AY1034)=1,AY1034,IF(AND(COUNTIF(AY:AY,AY1034)&gt;1,COUNTIF(AZ$2:AZ1033,AY1034)&gt;=1),"",AY1034))</f>
        <v>SOLUDOX 433 MG/G POUDRE POUR ADMINISTRATION DANS L'EAU DE BOISSON POUR PORCS ET POULETS</v>
      </c>
      <c r="BA1034" s="204" t="str">
        <v>FLORGANE 300 MG/ML SUSPENSION INJECTABLE POUR BOVINS ET PORCINS</v>
      </c>
      <c r="BB1034" s="204">
        <f>IF(BA1034="","",MAX(BB$2:BB1033)+1)</f>
        <v>244</v>
      </c>
      <c r="BC1034" s="204"/>
      <c r="BD1034" s="204"/>
      <c r="BE1034" s="204"/>
      <c r="BF1034" s="204"/>
      <c r="BG1034" s="204"/>
      <c r="BH1034" s="204"/>
      <c r="BI1034" s="204"/>
      <c r="BJ1034" s="204"/>
      <c r="BK1034" s="204"/>
      <c r="BL1034" s="204"/>
      <c r="BM1034" s="204"/>
      <c r="BN1034" s="204"/>
      <c r="BO1034" s="204"/>
      <c r="BP1034" s="204"/>
      <c r="BQ1034" s="204"/>
      <c r="BR1034" s="204"/>
      <c r="BS1034" s="204"/>
      <c r="BT1034" s="204"/>
      <c r="BU1034" s="104"/>
      <c r="BV1034" s="202"/>
      <c r="BX1034"/>
      <c r="BY1034"/>
      <c r="BZ1034"/>
      <c r="CA1034"/>
      <c r="CB1034"/>
      <c r="CD1034"/>
      <c r="CO1034" s="202">
        <v>1033</v>
      </c>
    </row>
    <row r="1035" spans="1:93" x14ac:dyDescent="0.25">
      <c r="A1035" s="203" t="s">
        <v>1222</v>
      </c>
      <c r="B1035" s="204" t="s">
        <v>1223</v>
      </c>
      <c r="C1035" s="204" t="s">
        <v>1224</v>
      </c>
      <c r="D1035" s="210" t="s">
        <v>1033</v>
      </c>
      <c r="E1035" s="204" t="s">
        <v>906</v>
      </c>
      <c r="F1035" s="204" t="s">
        <v>779</v>
      </c>
      <c r="G1035" s="204" t="s">
        <v>1128</v>
      </c>
      <c r="H1035" s="204" t="s">
        <v>890</v>
      </c>
      <c r="I1035" s="204" t="s">
        <v>1116</v>
      </c>
      <c r="J1035" s="204" t="s">
        <v>1225</v>
      </c>
      <c r="K1035" s="204" t="s">
        <v>891</v>
      </c>
      <c r="L1035" s="204" t="s">
        <v>892</v>
      </c>
      <c r="M1035" s="204" t="s">
        <v>213</v>
      </c>
      <c r="N1035" s="204" t="s">
        <v>1226</v>
      </c>
      <c r="O1035" s="204" t="s">
        <v>913</v>
      </c>
      <c r="P1035" s="204" t="s">
        <v>895</v>
      </c>
      <c r="Q1035" s="204" t="s">
        <v>1227</v>
      </c>
      <c r="R1035" s="204">
        <v>0</v>
      </c>
      <c r="S1035" s="204">
        <v>0</v>
      </c>
      <c r="T1035" s="204">
        <v>0</v>
      </c>
      <c r="U1035" s="204">
        <v>0</v>
      </c>
      <c r="V1035" s="204">
        <v>0</v>
      </c>
      <c r="W1035" s="204">
        <v>0</v>
      </c>
      <c r="X1035" s="204">
        <v>0</v>
      </c>
      <c r="Y1035" s="204">
        <v>0</v>
      </c>
      <c r="Z1035" s="204">
        <v>0</v>
      </c>
      <c r="AA1035" s="204">
        <v>0</v>
      </c>
      <c r="AB1035" s="204">
        <v>0</v>
      </c>
      <c r="AC1035" s="204">
        <v>0</v>
      </c>
      <c r="AD1035" s="204">
        <v>0</v>
      </c>
      <c r="AE1035" s="204">
        <v>0</v>
      </c>
      <c r="AF1035" s="204">
        <v>0</v>
      </c>
      <c r="AG1035" s="204">
        <v>0</v>
      </c>
      <c r="AH1035" s="204">
        <v>0</v>
      </c>
      <c r="AI1035" s="204">
        <v>0</v>
      </c>
      <c r="AJ1035" s="204" t="s">
        <v>871</v>
      </c>
      <c r="AK1035" s="204" t="s">
        <v>872</v>
      </c>
      <c r="AL1035" s="204" t="s">
        <v>213</v>
      </c>
      <c r="AM1035" s="204" t="s">
        <v>912</v>
      </c>
      <c r="AN1035" s="204" t="s">
        <v>913</v>
      </c>
      <c r="AO1035" s="204" t="s">
        <v>1012</v>
      </c>
      <c r="AP1035" s="204" t="s">
        <v>1228</v>
      </c>
      <c r="AQ1035" s="204"/>
      <c r="AR1035" s="204"/>
      <c r="AS1035" s="204"/>
      <c r="AT1035" s="204"/>
      <c r="AU1035" s="204"/>
      <c r="AV1035" s="204"/>
      <c r="AW1035" s="204"/>
      <c r="AX1035" s="204"/>
      <c r="AY1035" s="204" t="str">
        <f t="shared" si="197"/>
        <v>SPECIORLAC</v>
      </c>
      <c r="AZ1035" s="204" t="str">
        <f>IF(COUNTIF(AY:AY,AY1035)=1,AY1035,IF(AND(COUNTIF(AY:AY,AY1035)&gt;1,COUNTIF(AZ$2:AZ1034,AY1035)&gt;=1),"",AY1035))</f>
        <v>SPECIORLAC</v>
      </c>
      <c r="BA1035" s="204" t="str">
        <v>FLORKEM 300 MG/ML SOLUTION INJECTABLE POUR BOVINS ET PORCINS</v>
      </c>
      <c r="BB1035" s="204">
        <f>IF(BA1035="","",MAX(BB$2:BB1034)+1)</f>
        <v>245</v>
      </c>
      <c r="BC1035" s="204"/>
      <c r="BD1035" s="204"/>
      <c r="BE1035" s="204"/>
      <c r="BF1035" s="204"/>
      <c r="BG1035" s="204"/>
      <c r="BH1035" s="204"/>
      <c r="BI1035" s="204"/>
      <c r="BJ1035" s="204"/>
      <c r="BK1035" s="204"/>
      <c r="BL1035" s="204"/>
      <c r="BM1035" s="204"/>
      <c r="BN1035" s="204"/>
      <c r="BO1035" s="204"/>
      <c r="BP1035" s="204"/>
      <c r="BQ1035" s="204"/>
      <c r="BR1035" s="204"/>
      <c r="BS1035" s="204"/>
      <c r="BT1035" s="204"/>
      <c r="BU1035" s="104"/>
      <c r="BV1035" s="202"/>
      <c r="BX1035"/>
      <c r="BY1035"/>
      <c r="BZ1035"/>
      <c r="CA1035"/>
      <c r="CB1035"/>
      <c r="CD1035"/>
      <c r="CO1035" s="202">
        <v>1034</v>
      </c>
    </row>
    <row r="1036" spans="1:93" x14ac:dyDescent="0.25">
      <c r="A1036" s="203" t="s">
        <v>1991</v>
      </c>
      <c r="B1036" s="204" t="s">
        <v>1992</v>
      </c>
      <c r="C1036" s="204" t="s">
        <v>880</v>
      </c>
      <c r="D1036" s="210" t="s">
        <v>851</v>
      </c>
      <c r="E1036" s="204" t="s">
        <v>852</v>
      </c>
      <c r="F1036" s="204" t="s">
        <v>543</v>
      </c>
      <c r="G1036" s="204" t="s">
        <v>853</v>
      </c>
      <c r="H1036" s="204" t="s">
        <v>1993</v>
      </c>
      <c r="I1036" s="204" t="s">
        <v>853</v>
      </c>
      <c r="J1036" s="204" t="s">
        <v>871</v>
      </c>
      <c r="K1036" s="204" t="s">
        <v>871</v>
      </c>
      <c r="L1036" s="204" t="s">
        <v>1382</v>
      </c>
      <c r="M1036" s="204" t="s">
        <v>213</v>
      </c>
      <c r="N1036" s="204" t="s">
        <v>851</v>
      </c>
      <c r="O1036" s="204" t="s">
        <v>858</v>
      </c>
      <c r="P1036" s="204" t="s">
        <v>859</v>
      </c>
      <c r="Q1036" s="204" t="s">
        <v>947</v>
      </c>
      <c r="R1036" s="204">
        <v>40</v>
      </c>
      <c r="S1036" s="204">
        <v>3</v>
      </c>
      <c r="T1036" s="204">
        <v>0</v>
      </c>
      <c r="U1036" s="204">
        <v>0</v>
      </c>
      <c r="V1036" s="204">
        <v>40</v>
      </c>
      <c r="W1036" s="204">
        <v>3</v>
      </c>
      <c r="X1036" s="204">
        <v>0</v>
      </c>
      <c r="Y1036" s="204">
        <v>0</v>
      </c>
      <c r="Z1036" s="204">
        <v>0</v>
      </c>
      <c r="AA1036" s="204">
        <v>0</v>
      </c>
      <c r="AB1036" s="204">
        <v>40</v>
      </c>
      <c r="AC1036" s="204">
        <v>3</v>
      </c>
      <c r="AD1036" s="204">
        <v>40</v>
      </c>
      <c r="AE1036" s="204">
        <v>3</v>
      </c>
      <c r="AF1036" s="204">
        <v>40</v>
      </c>
      <c r="AG1036" s="204">
        <v>3</v>
      </c>
      <c r="AH1036" s="204">
        <v>0</v>
      </c>
      <c r="AI1036" s="204">
        <v>0</v>
      </c>
      <c r="AJ1036" s="204"/>
      <c r="AK1036" s="204"/>
      <c r="AL1036" s="204"/>
      <c r="AM1036" s="204"/>
      <c r="AN1036" s="204"/>
      <c r="AO1036" s="204"/>
      <c r="AP1036" s="204"/>
      <c r="AQ1036" s="204"/>
      <c r="AR1036" s="204"/>
      <c r="AS1036" s="204"/>
      <c r="AT1036" s="204"/>
      <c r="AU1036" s="204"/>
      <c r="AV1036" s="204"/>
      <c r="AW1036" s="204"/>
      <c r="AX1036" s="204"/>
      <c r="AY1036" s="204" t="str">
        <f t="shared" si="197"/>
        <v>SPECTAM SOLUTION INJECTABLE</v>
      </c>
      <c r="AZ1036" s="204" t="str">
        <f>IF(COUNTIF(AY:AY,AY1036)=1,AY1036,IF(AND(COUNTIF(AY:AY,AY1036)&gt;1,COUNTIF(AZ$2:AZ1035,AY1036)&gt;=1),"",AY1036))</f>
        <v>SPECTAM SOLUTION INJECTABLE</v>
      </c>
      <c r="BA1036" s="204" t="str">
        <v>FLORON 300 MG/ML SOLUTION INJECTABLE POUR BOVINS ET PORCINS</v>
      </c>
      <c r="BB1036" s="204">
        <f>IF(BA1036="","",MAX(BB$2:BB1035)+1)</f>
        <v>246</v>
      </c>
      <c r="BC1036" s="204"/>
      <c r="BD1036" s="204"/>
      <c r="BE1036" s="204"/>
      <c r="BF1036" s="204"/>
      <c r="BG1036" s="204"/>
      <c r="BH1036" s="204"/>
      <c r="BI1036" s="204"/>
      <c r="BJ1036" s="204"/>
      <c r="BK1036" s="204"/>
      <c r="BL1036" s="204"/>
      <c r="BM1036" s="204"/>
      <c r="BN1036" s="204"/>
      <c r="BO1036" s="204"/>
      <c r="BP1036" s="204"/>
      <c r="BQ1036" s="204"/>
      <c r="BR1036" s="204"/>
      <c r="BS1036" s="204"/>
      <c r="BT1036" s="204"/>
      <c r="BU1036" s="104"/>
      <c r="BV1036" s="202"/>
      <c r="BX1036"/>
      <c r="BY1036"/>
      <c r="BZ1036"/>
      <c r="CA1036"/>
      <c r="CB1036"/>
      <c r="CD1036"/>
      <c r="CO1036" s="202">
        <v>1035</v>
      </c>
    </row>
    <row r="1037" spans="1:93" x14ac:dyDescent="0.25">
      <c r="A1037" s="203" t="s">
        <v>1991</v>
      </c>
      <c r="B1037" s="204" t="s">
        <v>1994</v>
      </c>
      <c r="C1037" s="204" t="s">
        <v>884</v>
      </c>
      <c r="D1037" s="210" t="s">
        <v>863</v>
      </c>
      <c r="E1037" s="204" t="s">
        <v>852</v>
      </c>
      <c r="F1037" s="204" t="s">
        <v>543</v>
      </c>
      <c r="G1037" s="204" t="s">
        <v>853</v>
      </c>
      <c r="H1037" s="204" t="s">
        <v>1993</v>
      </c>
      <c r="I1037" s="204" t="s">
        <v>853</v>
      </c>
      <c r="J1037" s="204" t="s">
        <v>871</v>
      </c>
      <c r="K1037" s="204" t="s">
        <v>871</v>
      </c>
      <c r="L1037" s="204" t="s">
        <v>1382</v>
      </c>
      <c r="M1037" s="204" t="s">
        <v>213</v>
      </c>
      <c r="N1037" s="204" t="s">
        <v>851</v>
      </c>
      <c r="O1037" s="204" t="s">
        <v>858</v>
      </c>
      <c r="P1037" s="204" t="s">
        <v>859</v>
      </c>
      <c r="Q1037" s="204" t="s">
        <v>950</v>
      </c>
      <c r="R1037" s="204">
        <v>40</v>
      </c>
      <c r="S1037" s="204">
        <v>3</v>
      </c>
      <c r="T1037" s="204">
        <v>0</v>
      </c>
      <c r="U1037" s="204">
        <v>0</v>
      </c>
      <c r="V1037" s="204">
        <v>40</v>
      </c>
      <c r="W1037" s="204">
        <v>3</v>
      </c>
      <c r="X1037" s="204">
        <v>0</v>
      </c>
      <c r="Y1037" s="204">
        <v>0</v>
      </c>
      <c r="Z1037" s="204">
        <v>0</v>
      </c>
      <c r="AA1037" s="204">
        <v>0</v>
      </c>
      <c r="AB1037" s="204">
        <v>40</v>
      </c>
      <c r="AC1037" s="204">
        <v>3</v>
      </c>
      <c r="AD1037" s="204">
        <v>40</v>
      </c>
      <c r="AE1037" s="204">
        <v>3</v>
      </c>
      <c r="AF1037" s="204">
        <v>40</v>
      </c>
      <c r="AG1037" s="204">
        <v>3</v>
      </c>
      <c r="AH1037" s="204">
        <v>0</v>
      </c>
      <c r="AI1037" s="204">
        <v>0</v>
      </c>
      <c r="AJ1037" s="204"/>
      <c r="AK1037" s="204"/>
      <c r="AL1037" s="204"/>
      <c r="AM1037" s="204"/>
      <c r="AN1037" s="204"/>
      <c r="AO1037" s="204"/>
      <c r="AP1037" s="204"/>
      <c r="AQ1037" s="204"/>
      <c r="AR1037" s="204"/>
      <c r="AS1037" s="204"/>
      <c r="AT1037" s="204"/>
      <c r="AU1037" s="204"/>
      <c r="AV1037" s="204"/>
      <c r="AW1037" s="204"/>
      <c r="AX1037" s="204"/>
      <c r="AY1037" s="204" t="str">
        <f t="shared" si="197"/>
        <v>SPECTAM SOLUTION INJECTABLE</v>
      </c>
      <c r="AZ1037" s="204" t="str">
        <f>IF(COUNTIF(AY:AY,AY1037)=1,AY1037,IF(AND(COUNTIF(AY:AY,AY1037)&gt;1,COUNTIF(AZ$2:AZ1036,AY1037)&gt;=1),"",AY1037))</f>
        <v/>
      </c>
      <c r="BA1037" s="204" t="str">
        <v>FLORON 40 MG/G PREMELANGE MEDICAMENTEUX POUR PORCS</v>
      </c>
      <c r="BB1037" s="204">
        <f>IF(BA1037="","",MAX(BB$2:BB1036)+1)</f>
        <v>247</v>
      </c>
      <c r="BC1037" s="204"/>
      <c r="BD1037" s="204"/>
      <c r="BE1037" s="204"/>
      <c r="BF1037" s="204"/>
      <c r="BG1037" s="204"/>
      <c r="BH1037" s="204"/>
      <c r="BI1037" s="204"/>
      <c r="BJ1037" s="204"/>
      <c r="BK1037" s="204"/>
      <c r="BL1037" s="204"/>
      <c r="BM1037" s="204"/>
      <c r="BN1037" s="204"/>
      <c r="BO1037" s="204"/>
      <c r="BP1037" s="204"/>
      <c r="BQ1037" s="204"/>
      <c r="BR1037" s="204"/>
      <c r="BS1037" s="204"/>
      <c r="BT1037" s="204"/>
      <c r="BU1037" s="104"/>
      <c r="BV1037" s="202"/>
      <c r="BX1037"/>
      <c r="BY1037"/>
      <c r="BZ1037"/>
      <c r="CA1037"/>
      <c r="CB1037"/>
      <c r="CD1037"/>
      <c r="CO1037" s="202">
        <v>1036</v>
      </c>
    </row>
    <row r="1038" spans="1:93" x14ac:dyDescent="0.25">
      <c r="A1038" s="203" t="s">
        <v>3838</v>
      </c>
      <c r="B1038" s="204" t="s">
        <v>3839</v>
      </c>
      <c r="C1038" s="204" t="s">
        <v>1042</v>
      </c>
      <c r="D1038" s="210" t="s">
        <v>851</v>
      </c>
      <c r="E1038" s="204" t="s">
        <v>852</v>
      </c>
      <c r="F1038" s="204" t="s">
        <v>544</v>
      </c>
      <c r="G1038" s="204" t="s">
        <v>1055</v>
      </c>
      <c r="H1038" s="204" t="s">
        <v>2875</v>
      </c>
      <c r="I1038" s="204" t="s">
        <v>910</v>
      </c>
      <c r="J1038" s="204" t="s">
        <v>2559</v>
      </c>
      <c r="K1038" s="204" t="s">
        <v>2559</v>
      </c>
      <c r="L1038" s="204" t="s">
        <v>2560</v>
      </c>
      <c r="M1038" s="204" t="s">
        <v>213</v>
      </c>
      <c r="N1038" s="204" t="s">
        <v>851</v>
      </c>
      <c r="O1038" s="204" t="s">
        <v>858</v>
      </c>
      <c r="P1038" s="204" t="s">
        <v>859</v>
      </c>
      <c r="Q1038" s="204" t="s">
        <v>947</v>
      </c>
      <c r="R1038" s="204">
        <v>0</v>
      </c>
      <c r="S1038" s="204">
        <v>0</v>
      </c>
      <c r="T1038" s="204">
        <v>0</v>
      </c>
      <c r="U1038" s="204">
        <v>0</v>
      </c>
      <c r="V1038" s="204">
        <v>0</v>
      </c>
      <c r="W1038" s="204">
        <v>0</v>
      </c>
      <c r="X1038" s="204">
        <v>0</v>
      </c>
      <c r="Y1038" s="204">
        <v>0</v>
      </c>
      <c r="Z1038" s="204">
        <v>0</v>
      </c>
      <c r="AA1038" s="204">
        <v>0</v>
      </c>
      <c r="AB1038" s="204">
        <v>0</v>
      </c>
      <c r="AC1038" s="204">
        <v>0</v>
      </c>
      <c r="AD1038" s="204">
        <v>0</v>
      </c>
      <c r="AE1038" s="204">
        <v>0</v>
      </c>
      <c r="AF1038" s="204">
        <v>10</v>
      </c>
      <c r="AG1038" s="204">
        <v>5</v>
      </c>
      <c r="AH1038" s="204">
        <v>0</v>
      </c>
      <c r="AI1038" s="204">
        <v>0</v>
      </c>
      <c r="AJ1038" s="204"/>
      <c r="AK1038" s="204"/>
      <c r="AL1038" s="204"/>
      <c r="AM1038" s="204"/>
      <c r="AN1038" s="204"/>
      <c r="AO1038" s="204"/>
      <c r="AP1038" s="204"/>
      <c r="AQ1038" s="204"/>
      <c r="AR1038" s="204"/>
      <c r="AS1038" s="204"/>
      <c r="AT1038" s="204"/>
      <c r="AU1038" s="204"/>
      <c r="AV1038" s="204"/>
      <c r="AW1038" s="204"/>
      <c r="AX1038" s="204"/>
      <c r="AY1038" s="204" t="str">
        <f t="shared" si="197"/>
        <v>SPECTRON 100 MG/ML SOLUTION POUR UTILISATION DANS L'EAU DE BOISSON POUR POULES ET DINDES</v>
      </c>
      <c r="AZ1038" s="204" t="str">
        <f>IF(COUNTIF(AY:AY,AY1038)=1,AY1038,IF(AND(COUNTIF(AY:AY,AY1038)&gt;1,COUNTIF(AZ$2:AZ1037,AY1038)&gt;=1),"",AY1038))</f>
        <v>SPECTRON 100 MG/ML SOLUTION POUR UTILISATION DANS L'EAU DE BOISSON POUR POULES ET DINDES</v>
      </c>
      <c r="BA1038" s="204" t="str">
        <v>FLORON 450 MG/ML SOLUTION INJECTABLE POUR BOVINS</v>
      </c>
      <c r="BB1038" s="204">
        <f>IF(BA1038="","",MAX(BB$2:BB1037)+1)</f>
        <v>248</v>
      </c>
      <c r="BC1038" s="204"/>
      <c r="BD1038" s="204"/>
      <c r="BE1038" s="204"/>
      <c r="BF1038" s="204"/>
      <c r="BG1038" s="204"/>
      <c r="BH1038" s="204"/>
      <c r="BI1038" s="204"/>
      <c r="BJ1038" s="204"/>
      <c r="BK1038" s="204"/>
      <c r="BL1038" s="204"/>
      <c r="BM1038" s="204"/>
      <c r="BN1038" s="204"/>
      <c r="BO1038" s="204"/>
      <c r="BP1038" s="204"/>
      <c r="BQ1038" s="204"/>
      <c r="BR1038" s="204"/>
      <c r="BS1038" s="204"/>
      <c r="BT1038" s="204"/>
      <c r="BU1038" s="104"/>
      <c r="BV1038" s="202"/>
      <c r="BX1038"/>
      <c r="BY1038"/>
      <c r="BZ1038"/>
      <c r="CA1038"/>
      <c r="CB1038"/>
      <c r="CD1038"/>
      <c r="CO1038" s="202">
        <v>1037</v>
      </c>
    </row>
    <row r="1039" spans="1:93" x14ac:dyDescent="0.25">
      <c r="A1039" s="203" t="s">
        <v>3838</v>
      </c>
      <c r="B1039" s="204" t="s">
        <v>3840</v>
      </c>
      <c r="C1039" s="204" t="s">
        <v>3345</v>
      </c>
      <c r="D1039" s="210" t="s">
        <v>923</v>
      </c>
      <c r="E1039" s="204" t="s">
        <v>852</v>
      </c>
      <c r="F1039" s="204" t="s">
        <v>544</v>
      </c>
      <c r="G1039" s="204" t="s">
        <v>1055</v>
      </c>
      <c r="H1039" s="204" t="s">
        <v>2875</v>
      </c>
      <c r="I1039" s="204" t="s">
        <v>910</v>
      </c>
      <c r="J1039" s="204" t="s">
        <v>2559</v>
      </c>
      <c r="K1039" s="204" t="s">
        <v>2559</v>
      </c>
      <c r="L1039" s="204" t="s">
        <v>2560</v>
      </c>
      <c r="M1039" s="204" t="s">
        <v>213</v>
      </c>
      <c r="N1039" s="204" t="s">
        <v>851</v>
      </c>
      <c r="O1039" s="204" t="s">
        <v>858</v>
      </c>
      <c r="P1039" s="204" t="s">
        <v>859</v>
      </c>
      <c r="Q1039" s="204" t="s">
        <v>851</v>
      </c>
      <c r="R1039" s="204">
        <v>0</v>
      </c>
      <c r="S1039" s="204">
        <v>0</v>
      </c>
      <c r="T1039" s="204">
        <v>0</v>
      </c>
      <c r="U1039" s="204">
        <v>0</v>
      </c>
      <c r="V1039" s="204">
        <v>0</v>
      </c>
      <c r="W1039" s="204">
        <v>0</v>
      </c>
      <c r="X1039" s="204">
        <v>0</v>
      </c>
      <c r="Y1039" s="204">
        <v>0</v>
      </c>
      <c r="Z1039" s="204">
        <v>0</v>
      </c>
      <c r="AA1039" s="204">
        <v>0</v>
      </c>
      <c r="AB1039" s="204">
        <v>0</v>
      </c>
      <c r="AC1039" s="204">
        <v>0</v>
      </c>
      <c r="AD1039" s="204">
        <v>0</v>
      </c>
      <c r="AE1039" s="204">
        <v>0</v>
      </c>
      <c r="AF1039" s="204">
        <v>10</v>
      </c>
      <c r="AG1039" s="204">
        <v>5</v>
      </c>
      <c r="AH1039" s="204">
        <v>0</v>
      </c>
      <c r="AI1039" s="204">
        <v>0</v>
      </c>
      <c r="AJ1039" s="204"/>
      <c r="AK1039" s="204"/>
      <c r="AL1039" s="204"/>
      <c r="AM1039" s="204"/>
      <c r="AN1039" s="204"/>
      <c r="AO1039" s="204"/>
      <c r="AP1039" s="204"/>
      <c r="AQ1039" s="204"/>
      <c r="AR1039" s="204"/>
      <c r="AS1039" s="204"/>
      <c r="AT1039" s="204"/>
      <c r="AU1039" s="204"/>
      <c r="AV1039" s="204"/>
      <c r="AW1039" s="204"/>
      <c r="AX1039" s="204"/>
      <c r="AY1039" s="204" t="str">
        <f t="shared" si="197"/>
        <v>SPECTRON 100 MG/ML SOLUTION POUR UTILISATION DANS L'EAU DE BOISSON POUR POULES ET DINDES</v>
      </c>
      <c r="AZ1039" s="204" t="str">
        <f>IF(COUNTIF(AY:AY,AY1039)=1,AY1039,IF(AND(COUNTIF(AY:AY,AY1039)&gt;1,COUNTIF(AZ$2:AZ1038,AY1039)&gt;=1),"",AY1039))</f>
        <v/>
      </c>
      <c r="BA1039" s="204" t="str">
        <v>FLOXIBAC 100 MG/ML SOLUTION INJECTABLE POUR BOVINS ET PORCINS</v>
      </c>
      <c r="BB1039" s="204">
        <f>IF(BA1039="","",MAX(BB$2:BB1038)+1)</f>
        <v>249</v>
      </c>
      <c r="BC1039" s="204"/>
      <c r="BD1039" s="204"/>
      <c r="BE1039" s="204"/>
      <c r="BF1039" s="204"/>
      <c r="BG1039" s="204"/>
      <c r="BH1039" s="204"/>
      <c r="BI1039" s="204"/>
      <c r="BJ1039" s="204"/>
      <c r="BK1039" s="204"/>
      <c r="BL1039" s="204"/>
      <c r="BM1039" s="204"/>
      <c r="BN1039" s="204"/>
      <c r="BO1039" s="204"/>
      <c r="BP1039" s="204"/>
      <c r="BQ1039" s="204"/>
      <c r="BR1039" s="204"/>
      <c r="BS1039" s="204"/>
      <c r="BT1039" s="204"/>
      <c r="BU1039" s="104"/>
      <c r="BV1039" s="202"/>
      <c r="BX1039"/>
      <c r="BY1039"/>
      <c r="BZ1039"/>
      <c r="CA1039"/>
      <c r="CB1039"/>
      <c r="CD1039"/>
      <c r="CO1039" s="202">
        <v>1038</v>
      </c>
    </row>
    <row r="1040" spans="1:93" x14ac:dyDescent="0.25">
      <c r="A1040" s="203" t="s">
        <v>3838</v>
      </c>
      <c r="B1040" s="204" t="s">
        <v>3841</v>
      </c>
      <c r="C1040" s="204" t="s">
        <v>3320</v>
      </c>
      <c r="D1040" s="210" t="s">
        <v>1054</v>
      </c>
      <c r="E1040" s="204" t="s">
        <v>852</v>
      </c>
      <c r="F1040" s="204" t="s">
        <v>544</v>
      </c>
      <c r="G1040" s="204" t="s">
        <v>1055</v>
      </c>
      <c r="H1040" s="204" t="s">
        <v>2875</v>
      </c>
      <c r="I1040" s="204" t="s">
        <v>910</v>
      </c>
      <c r="J1040" s="204" t="s">
        <v>2559</v>
      </c>
      <c r="K1040" s="204" t="s">
        <v>2559</v>
      </c>
      <c r="L1040" s="204" t="s">
        <v>2560</v>
      </c>
      <c r="M1040" s="204" t="s">
        <v>213</v>
      </c>
      <c r="N1040" s="204" t="s">
        <v>851</v>
      </c>
      <c r="O1040" s="204" t="s">
        <v>858</v>
      </c>
      <c r="P1040" s="204" t="s">
        <v>859</v>
      </c>
      <c r="Q1040" s="204" t="s">
        <v>1004</v>
      </c>
      <c r="R1040" s="204">
        <v>0</v>
      </c>
      <c r="S1040" s="204">
        <v>0</v>
      </c>
      <c r="T1040" s="204">
        <v>0</v>
      </c>
      <c r="U1040" s="204">
        <v>0</v>
      </c>
      <c r="V1040" s="204">
        <v>0</v>
      </c>
      <c r="W1040" s="204">
        <v>0</v>
      </c>
      <c r="X1040" s="204">
        <v>0</v>
      </c>
      <c r="Y1040" s="204">
        <v>0</v>
      </c>
      <c r="Z1040" s="204">
        <v>0</v>
      </c>
      <c r="AA1040" s="204">
        <v>0</v>
      </c>
      <c r="AB1040" s="204">
        <v>0</v>
      </c>
      <c r="AC1040" s="204">
        <v>0</v>
      </c>
      <c r="AD1040" s="204">
        <v>0</v>
      </c>
      <c r="AE1040" s="204">
        <v>0</v>
      </c>
      <c r="AF1040" s="204">
        <v>10</v>
      </c>
      <c r="AG1040" s="204">
        <v>5</v>
      </c>
      <c r="AH1040" s="204">
        <v>0</v>
      </c>
      <c r="AI1040" s="204">
        <v>0</v>
      </c>
      <c r="AJ1040" s="204"/>
      <c r="AK1040" s="204"/>
      <c r="AL1040" s="204"/>
      <c r="AM1040" s="204"/>
      <c r="AN1040" s="204"/>
      <c r="AO1040" s="204"/>
      <c r="AP1040" s="204"/>
      <c r="AQ1040" s="204"/>
      <c r="AR1040" s="204"/>
      <c r="AS1040" s="204"/>
      <c r="AT1040" s="204"/>
      <c r="AU1040" s="204"/>
      <c r="AV1040" s="204"/>
      <c r="AW1040" s="204"/>
      <c r="AX1040" s="204"/>
      <c r="AY1040" s="204" t="str">
        <f t="shared" si="197"/>
        <v>SPECTRON 100 MG/ML SOLUTION POUR UTILISATION DANS L'EAU DE BOISSON POUR POULES ET DINDES</v>
      </c>
      <c r="AZ1040" s="204" t="str">
        <f>IF(COUNTIF(AY:AY,AY1040)=1,AY1040,IF(AND(COUNTIF(AY:AY,AY1040)&gt;1,COUNTIF(AZ$2:AZ1039,AY1040)&gt;=1),"",AY1040))</f>
        <v/>
      </c>
      <c r="BA1040" s="204" t="str">
        <v>FLOXIBAC 50 MG/ML SOLUTION INJECTABLE POUR BOVINS, PORCINS, CHIENS ET CHATS</v>
      </c>
      <c r="BB1040" s="204">
        <f>IF(BA1040="","",MAX(BB$2:BB1039)+1)</f>
        <v>250</v>
      </c>
      <c r="BC1040" s="204"/>
      <c r="BD1040" s="204"/>
      <c r="BE1040" s="204"/>
      <c r="BF1040" s="204"/>
      <c r="BG1040" s="204"/>
      <c r="BH1040" s="204"/>
      <c r="BI1040" s="204"/>
      <c r="BJ1040" s="204"/>
      <c r="BK1040" s="204"/>
      <c r="BL1040" s="204"/>
      <c r="BM1040" s="204"/>
      <c r="BN1040" s="204"/>
      <c r="BO1040" s="204"/>
      <c r="BP1040" s="204"/>
      <c r="BQ1040" s="204"/>
      <c r="BR1040" s="204"/>
      <c r="BS1040" s="204"/>
      <c r="BT1040" s="204"/>
      <c r="BU1040" s="104"/>
      <c r="BV1040" s="202"/>
      <c r="BX1040"/>
      <c r="BY1040"/>
      <c r="BZ1040"/>
      <c r="CA1040"/>
      <c r="CB1040"/>
      <c r="CD1040"/>
      <c r="CO1040" s="202">
        <v>1039</v>
      </c>
    </row>
    <row r="1041" spans="1:93" x14ac:dyDescent="0.25">
      <c r="A1041" s="203" t="s">
        <v>1796</v>
      </c>
      <c r="B1041" s="204" t="s">
        <v>1797</v>
      </c>
      <c r="C1041" s="204" t="s">
        <v>1798</v>
      </c>
      <c r="D1041" s="210" t="s">
        <v>1482</v>
      </c>
      <c r="E1041" s="204" t="s">
        <v>906</v>
      </c>
      <c r="F1041" s="204" t="s">
        <v>1799</v>
      </c>
      <c r="G1041" s="204" t="s">
        <v>908</v>
      </c>
      <c r="H1041" s="204" t="s">
        <v>909</v>
      </c>
      <c r="I1041" s="204" t="s">
        <v>910</v>
      </c>
      <c r="J1041" s="204" t="s">
        <v>911</v>
      </c>
      <c r="K1041" s="204" t="s">
        <v>891</v>
      </c>
      <c r="L1041" s="204" t="s">
        <v>892</v>
      </c>
      <c r="M1041" s="204" t="s">
        <v>213</v>
      </c>
      <c r="N1041" s="204" t="s">
        <v>1800</v>
      </c>
      <c r="O1041" s="204" t="s">
        <v>913</v>
      </c>
      <c r="P1041" s="204" t="s">
        <v>895</v>
      </c>
      <c r="Q1041" s="204" t="s">
        <v>1227</v>
      </c>
      <c r="R1041" s="204">
        <v>0</v>
      </c>
      <c r="S1041" s="204">
        <v>0</v>
      </c>
      <c r="T1041" s="204">
        <v>28.13</v>
      </c>
      <c r="U1041" s="204">
        <v>5</v>
      </c>
      <c r="V1041" s="204">
        <v>0</v>
      </c>
      <c r="W1041" s="204">
        <v>0</v>
      </c>
      <c r="X1041" s="204">
        <v>0</v>
      </c>
      <c r="Y1041" s="204">
        <v>0</v>
      </c>
      <c r="Z1041" s="204">
        <v>0</v>
      </c>
      <c r="AA1041" s="204">
        <v>0</v>
      </c>
      <c r="AB1041" s="204">
        <v>0</v>
      </c>
      <c r="AC1041" s="204">
        <v>0</v>
      </c>
      <c r="AD1041" s="204">
        <v>0</v>
      </c>
      <c r="AE1041" s="204">
        <v>0</v>
      </c>
      <c r="AF1041" s="204">
        <v>0</v>
      </c>
      <c r="AG1041" s="204">
        <v>0</v>
      </c>
      <c r="AH1041" s="204">
        <v>0</v>
      </c>
      <c r="AI1041" s="204">
        <v>0</v>
      </c>
      <c r="AJ1041" s="204" t="s">
        <v>915</v>
      </c>
      <c r="AK1041" s="204" t="s">
        <v>1261</v>
      </c>
      <c r="AL1041" s="204" t="s">
        <v>213</v>
      </c>
      <c r="AM1041" s="204" t="s">
        <v>966</v>
      </c>
      <c r="AN1041" s="204" t="s">
        <v>918</v>
      </c>
      <c r="AO1041" s="204" t="s">
        <v>859</v>
      </c>
      <c r="AP1041" s="204" t="s">
        <v>1801</v>
      </c>
      <c r="AQ1041" s="204"/>
      <c r="AR1041" s="204"/>
      <c r="AS1041" s="204"/>
      <c r="AT1041" s="204"/>
      <c r="AU1041" s="204"/>
      <c r="AV1041" s="204"/>
      <c r="AW1041" s="204"/>
      <c r="AX1041" s="204"/>
      <c r="AY1041" s="204" t="str">
        <f t="shared" si="197"/>
        <v/>
      </c>
      <c r="AZ1041" s="204" t="str">
        <f>IF(COUNTIF(AY:AY,AY1041)=1,AY1041,IF(AND(COUNTIF(AY:AY,AY1041)&gt;1,COUNTIF(AZ$2:AZ1040,AY1041)&gt;=1),"",AY1041))</f>
        <v/>
      </c>
      <c r="BA1041" s="204" t="str">
        <v>FLOXYME 50 MG/ML SOLUTION POUR EAU DE BOISSON</v>
      </c>
      <c r="BB1041" s="204">
        <f>IF(BA1041="","",MAX(BB$2:BB1040)+1)</f>
        <v>251</v>
      </c>
      <c r="BC1041" s="204"/>
      <c r="BD1041" s="204"/>
      <c r="BE1041" s="204"/>
      <c r="BF1041" s="204"/>
      <c r="BG1041" s="204"/>
      <c r="BH1041" s="204"/>
      <c r="BI1041" s="204"/>
      <c r="BJ1041" s="204"/>
      <c r="BK1041" s="204"/>
      <c r="BL1041" s="204"/>
      <c r="BM1041" s="204"/>
      <c r="BN1041" s="204"/>
      <c r="BO1041" s="204"/>
      <c r="BP1041" s="204"/>
      <c r="BQ1041" s="204"/>
      <c r="BR1041" s="204"/>
      <c r="BS1041" s="204"/>
      <c r="BT1041" s="204"/>
      <c r="BU1041" s="104"/>
      <c r="BV1041" s="202"/>
      <c r="BX1041"/>
      <c r="BY1041"/>
      <c r="BZ1041"/>
      <c r="CA1041"/>
      <c r="CB1041"/>
      <c r="CD1041"/>
      <c r="CO1041" s="202">
        <v>1040</v>
      </c>
    </row>
    <row r="1042" spans="1:93" x14ac:dyDescent="0.25">
      <c r="A1042" s="203" t="s">
        <v>1802</v>
      </c>
      <c r="B1042" s="204" t="s">
        <v>1803</v>
      </c>
      <c r="C1042" s="204" t="s">
        <v>1804</v>
      </c>
      <c r="D1042" s="210" t="s">
        <v>881</v>
      </c>
      <c r="E1042" s="204" t="s">
        <v>906</v>
      </c>
      <c r="F1042" s="204" t="s">
        <v>1805</v>
      </c>
      <c r="G1042" s="204" t="s">
        <v>908</v>
      </c>
      <c r="H1042" s="204" t="s">
        <v>955</v>
      </c>
      <c r="I1042" s="204" t="s">
        <v>910</v>
      </c>
      <c r="J1042" s="204" t="s">
        <v>911</v>
      </c>
      <c r="K1042" s="204" t="s">
        <v>891</v>
      </c>
      <c r="L1042" s="204" t="s">
        <v>892</v>
      </c>
      <c r="M1042" s="204" t="s">
        <v>213</v>
      </c>
      <c r="N1042" s="204" t="s">
        <v>1806</v>
      </c>
      <c r="O1042" s="204" t="s">
        <v>913</v>
      </c>
      <c r="P1042" s="204" t="s">
        <v>895</v>
      </c>
      <c r="Q1042" s="204" t="s">
        <v>1807</v>
      </c>
      <c r="R1042" s="204">
        <v>0</v>
      </c>
      <c r="S1042" s="204">
        <v>0</v>
      </c>
      <c r="T1042" s="204">
        <v>28.13</v>
      </c>
      <c r="U1042" s="204">
        <v>5</v>
      </c>
      <c r="V1042" s="204">
        <v>0</v>
      </c>
      <c r="W1042" s="204">
        <v>0</v>
      </c>
      <c r="X1042" s="204">
        <v>0</v>
      </c>
      <c r="Y1042" s="204">
        <v>0</v>
      </c>
      <c r="Z1042" s="204">
        <v>0</v>
      </c>
      <c r="AA1042" s="204">
        <v>0</v>
      </c>
      <c r="AB1042" s="204">
        <v>0</v>
      </c>
      <c r="AC1042" s="204">
        <v>0</v>
      </c>
      <c r="AD1042" s="204">
        <v>0</v>
      </c>
      <c r="AE1042" s="204">
        <v>0</v>
      </c>
      <c r="AF1042" s="204">
        <v>0</v>
      </c>
      <c r="AG1042" s="204">
        <v>0</v>
      </c>
      <c r="AH1042" s="204">
        <v>0</v>
      </c>
      <c r="AI1042" s="204">
        <v>0</v>
      </c>
      <c r="AJ1042" s="204" t="s">
        <v>915</v>
      </c>
      <c r="AK1042" s="204" t="s">
        <v>1261</v>
      </c>
      <c r="AL1042" s="204" t="s">
        <v>213</v>
      </c>
      <c r="AM1042" s="204" t="s">
        <v>1235</v>
      </c>
      <c r="AN1042" s="204" t="s">
        <v>913</v>
      </c>
      <c r="AO1042" s="204" t="s">
        <v>859</v>
      </c>
      <c r="AP1042" s="204" t="s">
        <v>1227</v>
      </c>
      <c r="AQ1042" s="204"/>
      <c r="AR1042" s="204"/>
      <c r="AS1042" s="204"/>
      <c r="AT1042" s="204"/>
      <c r="AU1042" s="204"/>
      <c r="AV1042" s="204"/>
      <c r="AW1042" s="204"/>
      <c r="AX1042" s="204"/>
      <c r="AY1042" s="204" t="str">
        <f t="shared" si="197"/>
        <v/>
      </c>
      <c r="AZ1042" s="204" t="str">
        <f>IF(COUNTIF(AY:AY,AY1042)=1,AY1042,IF(AND(COUNTIF(AY:AY,AY1042)&gt;1,COUNTIF(AZ$2:AZ1041,AY1042)&gt;=1),"",AY1042))</f>
        <v/>
      </c>
      <c r="BA1042" s="204" t="str">
        <v>FLUMIQUIL POUDRE A 10 %</v>
      </c>
      <c r="BB1042" s="204">
        <f>IF(BA1042="","",MAX(BB$2:BB1041)+1)</f>
        <v>252</v>
      </c>
      <c r="BC1042" s="204"/>
      <c r="BD1042" s="204"/>
      <c r="BE1042" s="204"/>
      <c r="BF1042" s="204"/>
      <c r="BG1042" s="204"/>
      <c r="BH1042" s="204"/>
      <c r="BI1042" s="204"/>
      <c r="BJ1042" s="204"/>
      <c r="BK1042" s="204"/>
      <c r="BL1042" s="204"/>
      <c r="BM1042" s="204"/>
      <c r="BN1042" s="204"/>
      <c r="BO1042" s="204"/>
      <c r="BP1042" s="204"/>
      <c r="BQ1042" s="204"/>
      <c r="BR1042" s="204"/>
      <c r="BS1042" s="204"/>
      <c r="BT1042" s="204"/>
      <c r="BU1042" s="104"/>
      <c r="BV1042" s="202"/>
      <c r="BX1042"/>
      <c r="BY1042"/>
      <c r="BZ1042"/>
      <c r="CA1042"/>
      <c r="CB1042"/>
      <c r="CD1042"/>
      <c r="CO1042" s="202">
        <v>1041</v>
      </c>
    </row>
    <row r="1043" spans="1:93" x14ac:dyDescent="0.25">
      <c r="A1043" s="203" t="s">
        <v>1802</v>
      </c>
      <c r="B1043" s="204" t="s">
        <v>1808</v>
      </c>
      <c r="C1043" s="204" t="s">
        <v>1809</v>
      </c>
      <c r="D1043" s="210" t="s">
        <v>1636</v>
      </c>
      <c r="E1043" s="204" t="s">
        <v>906</v>
      </c>
      <c r="F1043" s="204" t="s">
        <v>1805</v>
      </c>
      <c r="G1043" s="204" t="s">
        <v>908</v>
      </c>
      <c r="H1043" s="204" t="s">
        <v>955</v>
      </c>
      <c r="I1043" s="204" t="s">
        <v>910</v>
      </c>
      <c r="J1043" s="204" t="s">
        <v>911</v>
      </c>
      <c r="K1043" s="204" t="s">
        <v>891</v>
      </c>
      <c r="L1043" s="204" t="s">
        <v>892</v>
      </c>
      <c r="M1043" s="204" t="s">
        <v>213</v>
      </c>
      <c r="N1043" s="204" t="s">
        <v>1806</v>
      </c>
      <c r="O1043" s="204" t="s">
        <v>913</v>
      </c>
      <c r="P1043" s="204" t="s">
        <v>895</v>
      </c>
      <c r="Q1043" s="204" t="s">
        <v>1810</v>
      </c>
      <c r="R1043" s="204">
        <v>0</v>
      </c>
      <c r="S1043" s="204">
        <v>0</v>
      </c>
      <c r="T1043" s="204">
        <v>28.13</v>
      </c>
      <c r="U1043" s="204">
        <v>5</v>
      </c>
      <c r="V1043" s="204">
        <v>0</v>
      </c>
      <c r="W1043" s="204">
        <v>0</v>
      </c>
      <c r="X1043" s="204">
        <v>0</v>
      </c>
      <c r="Y1043" s="204">
        <v>0</v>
      </c>
      <c r="Z1043" s="204">
        <v>0</v>
      </c>
      <c r="AA1043" s="204">
        <v>0</v>
      </c>
      <c r="AB1043" s="204">
        <v>0</v>
      </c>
      <c r="AC1043" s="204">
        <v>0</v>
      </c>
      <c r="AD1043" s="204">
        <v>0</v>
      </c>
      <c r="AE1043" s="204">
        <v>0</v>
      </c>
      <c r="AF1043" s="204">
        <v>0</v>
      </c>
      <c r="AG1043" s="204">
        <v>0</v>
      </c>
      <c r="AH1043" s="204">
        <v>0</v>
      </c>
      <c r="AI1043" s="204">
        <v>0</v>
      </c>
      <c r="AJ1043" s="204" t="s">
        <v>915</v>
      </c>
      <c r="AK1043" s="204" t="s">
        <v>1261</v>
      </c>
      <c r="AL1043" s="204" t="s">
        <v>213</v>
      </c>
      <c r="AM1043" s="204" t="s">
        <v>1235</v>
      </c>
      <c r="AN1043" s="204" t="s">
        <v>913</v>
      </c>
      <c r="AO1043" s="204" t="s">
        <v>859</v>
      </c>
      <c r="AP1043" s="204" t="s">
        <v>881</v>
      </c>
      <c r="AQ1043" s="204"/>
      <c r="AR1043" s="204"/>
      <c r="AS1043" s="204"/>
      <c r="AT1043" s="204"/>
      <c r="AU1043" s="204"/>
      <c r="AV1043" s="204"/>
      <c r="AW1043" s="204"/>
      <c r="AX1043" s="204"/>
      <c r="AY1043" s="204" t="str">
        <f t="shared" si="197"/>
        <v/>
      </c>
      <c r="AZ1043" s="204" t="str">
        <f>IF(COUNTIF(AY:AY,AY1043)=1,AY1043,IF(AND(COUNTIF(AY:AY,AY1043)&gt;1,COUNTIF(AZ$2:AZ1042,AY1043)&gt;=1),"",AY1043))</f>
        <v/>
      </c>
      <c r="BA1043" s="204" t="str">
        <v>FLUMIQUIL POUDRE A 3 %</v>
      </c>
      <c r="BB1043" s="204">
        <f>IF(BA1043="","",MAX(BB$2:BB1042)+1)</f>
        <v>253</v>
      </c>
      <c r="BC1043" s="204"/>
      <c r="BD1043" s="204"/>
      <c r="BE1043" s="204"/>
      <c r="BF1043" s="204"/>
      <c r="BG1043" s="204"/>
      <c r="BH1043" s="204"/>
      <c r="BI1043" s="204"/>
      <c r="BJ1043" s="204"/>
      <c r="BK1043" s="204"/>
      <c r="BL1043" s="204"/>
      <c r="BM1043" s="204"/>
      <c r="BN1043" s="204"/>
      <c r="BO1043" s="204"/>
      <c r="BP1043" s="204"/>
      <c r="BQ1043" s="204"/>
      <c r="BR1043" s="204"/>
      <c r="BS1043" s="204"/>
      <c r="BT1043" s="204"/>
      <c r="BU1043" s="104"/>
      <c r="BV1043" s="202"/>
      <c r="BX1043"/>
      <c r="BY1043"/>
      <c r="BZ1043"/>
      <c r="CA1043"/>
      <c r="CB1043"/>
      <c r="CD1043"/>
      <c r="CO1043" s="202">
        <v>1042</v>
      </c>
    </row>
    <row r="1044" spans="1:93" x14ac:dyDescent="0.25">
      <c r="A1044" s="203" t="s">
        <v>1802</v>
      </c>
      <c r="B1044" s="204" t="s">
        <v>1811</v>
      </c>
      <c r="C1044" s="204" t="s">
        <v>1812</v>
      </c>
      <c r="D1044" s="210" t="s">
        <v>1813</v>
      </c>
      <c r="E1044" s="204" t="s">
        <v>906</v>
      </c>
      <c r="F1044" s="204" t="s">
        <v>1805</v>
      </c>
      <c r="G1044" s="204" t="s">
        <v>908</v>
      </c>
      <c r="H1044" s="204" t="s">
        <v>955</v>
      </c>
      <c r="I1044" s="204" t="s">
        <v>910</v>
      </c>
      <c r="J1044" s="204" t="s">
        <v>911</v>
      </c>
      <c r="K1044" s="204" t="s">
        <v>891</v>
      </c>
      <c r="L1044" s="204" t="s">
        <v>892</v>
      </c>
      <c r="M1044" s="204" t="s">
        <v>213</v>
      </c>
      <c r="N1044" s="204" t="s">
        <v>1806</v>
      </c>
      <c r="O1044" s="204" t="s">
        <v>913</v>
      </c>
      <c r="P1044" s="204" t="s">
        <v>895</v>
      </c>
      <c r="Q1044" s="204" t="s">
        <v>1814</v>
      </c>
      <c r="R1044" s="204">
        <v>0</v>
      </c>
      <c r="S1044" s="204">
        <v>0</v>
      </c>
      <c r="T1044" s="204">
        <v>28.13</v>
      </c>
      <c r="U1044" s="204">
        <v>5</v>
      </c>
      <c r="V1044" s="204">
        <v>0</v>
      </c>
      <c r="W1044" s="204">
        <v>0</v>
      </c>
      <c r="X1044" s="204">
        <v>0</v>
      </c>
      <c r="Y1044" s="204">
        <v>0</v>
      </c>
      <c r="Z1044" s="204">
        <v>0</v>
      </c>
      <c r="AA1044" s="204">
        <v>0</v>
      </c>
      <c r="AB1044" s="204">
        <v>0</v>
      </c>
      <c r="AC1044" s="204">
        <v>0</v>
      </c>
      <c r="AD1044" s="204">
        <v>0</v>
      </c>
      <c r="AE1044" s="204">
        <v>0</v>
      </c>
      <c r="AF1044" s="204">
        <v>0</v>
      </c>
      <c r="AG1044" s="204">
        <v>0</v>
      </c>
      <c r="AH1044" s="204">
        <v>0</v>
      </c>
      <c r="AI1044" s="204">
        <v>0</v>
      </c>
      <c r="AJ1044" s="204" t="s">
        <v>915</v>
      </c>
      <c r="AK1044" s="204" t="s">
        <v>1261</v>
      </c>
      <c r="AL1044" s="204" t="s">
        <v>213</v>
      </c>
      <c r="AM1044" s="204" t="s">
        <v>1235</v>
      </c>
      <c r="AN1044" s="204" t="s">
        <v>913</v>
      </c>
      <c r="AO1044" s="204" t="s">
        <v>859</v>
      </c>
      <c r="AP1044" s="204" t="s">
        <v>1815</v>
      </c>
      <c r="AQ1044" s="204"/>
      <c r="AR1044" s="204"/>
      <c r="AS1044" s="204"/>
      <c r="AT1044" s="204"/>
      <c r="AU1044" s="204"/>
      <c r="AV1044" s="204"/>
      <c r="AW1044" s="204"/>
      <c r="AX1044" s="204"/>
      <c r="AY1044" s="204" t="str">
        <f t="shared" si="197"/>
        <v/>
      </c>
      <c r="AZ1044" s="204" t="str">
        <f>IF(COUNTIF(AY:AY,AY1044)=1,AY1044,IF(AND(COUNTIF(AY:AY,AY1044)&gt;1,COUNTIF(AZ$2:AZ1043,AY1044)&gt;=1),"",AY1044))</f>
        <v/>
      </c>
      <c r="BA1044" s="204" t="str">
        <v>FLUMISOL 36 %</v>
      </c>
      <c r="BB1044" s="204">
        <f>IF(BA1044="","",MAX(BB$2:BB1043)+1)</f>
        <v>254</v>
      </c>
      <c r="BC1044" s="204"/>
      <c r="BD1044" s="204"/>
      <c r="BE1044" s="204"/>
      <c r="BF1044" s="204"/>
      <c r="BG1044" s="204"/>
      <c r="BH1044" s="204"/>
      <c r="BI1044" s="204"/>
      <c r="BJ1044" s="204"/>
      <c r="BK1044" s="204"/>
      <c r="BL1044" s="204"/>
      <c r="BM1044" s="204"/>
      <c r="BN1044" s="204"/>
      <c r="BO1044" s="204"/>
      <c r="BP1044" s="204"/>
      <c r="BQ1044" s="204"/>
      <c r="BR1044" s="204"/>
      <c r="BS1044" s="204"/>
      <c r="BT1044" s="204"/>
      <c r="BU1044" s="104"/>
      <c r="BV1044" s="202"/>
      <c r="BX1044"/>
      <c r="BY1044"/>
      <c r="BZ1044"/>
      <c r="CA1044"/>
      <c r="CB1044"/>
      <c r="CD1044"/>
      <c r="CO1044" s="202">
        <v>1043</v>
      </c>
    </row>
    <row r="1045" spans="1:93" x14ac:dyDescent="0.25">
      <c r="A1045" s="203" t="s">
        <v>3191</v>
      </c>
      <c r="B1045" s="204" t="s">
        <v>3192</v>
      </c>
      <c r="C1045" s="204" t="s">
        <v>3193</v>
      </c>
      <c r="D1045" s="210" t="s">
        <v>868</v>
      </c>
      <c r="E1045" s="204" t="s">
        <v>852</v>
      </c>
      <c r="F1045" s="204" t="s">
        <v>47</v>
      </c>
      <c r="G1045" s="204" t="s">
        <v>853</v>
      </c>
      <c r="H1045" s="204" t="s">
        <v>890</v>
      </c>
      <c r="I1045" s="204" t="s">
        <v>853</v>
      </c>
      <c r="J1045" s="204" t="s">
        <v>891</v>
      </c>
      <c r="K1045" s="204" t="s">
        <v>891</v>
      </c>
      <c r="L1045" s="204" t="s">
        <v>892</v>
      </c>
      <c r="M1045" s="204" t="s">
        <v>213</v>
      </c>
      <c r="N1045" s="204" t="s">
        <v>893</v>
      </c>
      <c r="O1045" s="204" t="s">
        <v>894</v>
      </c>
      <c r="P1045" s="204" t="s">
        <v>895</v>
      </c>
      <c r="Q1045" s="204" t="s">
        <v>896</v>
      </c>
      <c r="R1045" s="204">
        <v>31.25</v>
      </c>
      <c r="S1045" s="204">
        <v>2</v>
      </c>
      <c r="T1045" s="204">
        <v>0</v>
      </c>
      <c r="U1045" s="204">
        <v>0</v>
      </c>
      <c r="V1045" s="204">
        <v>0</v>
      </c>
      <c r="W1045" s="204">
        <v>0</v>
      </c>
      <c r="X1045" s="204">
        <v>0</v>
      </c>
      <c r="Y1045" s="204">
        <v>0</v>
      </c>
      <c r="Z1045" s="204">
        <v>0</v>
      </c>
      <c r="AA1045" s="204">
        <v>0</v>
      </c>
      <c r="AB1045" s="204">
        <v>0</v>
      </c>
      <c r="AC1045" s="204">
        <v>0</v>
      </c>
      <c r="AD1045" s="204">
        <v>31.25</v>
      </c>
      <c r="AE1045" s="204">
        <v>2</v>
      </c>
      <c r="AF1045" s="204">
        <v>0</v>
      </c>
      <c r="AG1045" s="204">
        <v>0</v>
      </c>
      <c r="AH1045" s="204">
        <v>0</v>
      </c>
      <c r="AI1045" s="204">
        <v>0</v>
      </c>
      <c r="AJ1045" s="204"/>
      <c r="AK1045" s="204"/>
      <c r="AL1045" s="204"/>
      <c r="AM1045" s="204"/>
      <c r="AN1045" s="204"/>
      <c r="AO1045" s="204"/>
      <c r="AP1045" s="204"/>
      <c r="AQ1045" s="204"/>
      <c r="AR1045" s="204"/>
      <c r="AS1045" s="204"/>
      <c r="AT1045" s="204"/>
      <c r="AU1045" s="204"/>
      <c r="AV1045" s="204"/>
      <c r="AW1045" s="204"/>
      <c r="AX1045" s="204"/>
      <c r="AY1045" s="204" t="str">
        <f t="shared" si="197"/>
        <v>SPIROVET</v>
      </c>
      <c r="AZ1045" s="204" t="str">
        <f>IF(COUNTIF(AY:AY,AY1045)=1,AY1045,IF(AND(COUNTIF(AY:AY,AY1045)&gt;1,COUNTIF(AZ$2:AZ1044,AY1045)&gt;=1),"",AY1045))</f>
        <v>SPIROVET</v>
      </c>
      <c r="BA1045" s="204" t="str">
        <v>FLUMIVAL 10% SOLUTION ORALE POUR VOLAILLES ET VEAUX</v>
      </c>
      <c r="BB1045" s="204">
        <f>IF(BA1045="","",MAX(BB$2:BB1044)+1)</f>
        <v>255</v>
      </c>
      <c r="BC1045" s="204"/>
      <c r="BD1045" s="204"/>
      <c r="BE1045" s="204"/>
      <c r="BF1045" s="204"/>
      <c r="BG1045" s="204"/>
      <c r="BH1045" s="204"/>
      <c r="BI1045" s="204"/>
      <c r="BJ1045" s="204"/>
      <c r="BK1045" s="204"/>
      <c r="BL1045" s="204"/>
      <c r="BM1045" s="204"/>
      <c r="BN1045" s="204"/>
      <c r="BO1045" s="204"/>
      <c r="BP1045" s="204"/>
      <c r="BQ1045" s="204"/>
      <c r="BR1045" s="204"/>
      <c r="BS1045" s="204"/>
      <c r="BT1045" s="204"/>
      <c r="BU1045" s="104"/>
      <c r="BV1045" s="202"/>
      <c r="BX1045"/>
      <c r="BY1045"/>
      <c r="BZ1045"/>
      <c r="CA1045"/>
      <c r="CB1045"/>
      <c r="CD1045"/>
      <c r="CO1045" s="202">
        <v>1044</v>
      </c>
    </row>
    <row r="1046" spans="1:93" x14ac:dyDescent="0.25">
      <c r="A1046" s="203" t="s">
        <v>3191</v>
      </c>
      <c r="B1046" s="204" t="s">
        <v>3194</v>
      </c>
      <c r="C1046" s="204" t="s">
        <v>3195</v>
      </c>
      <c r="D1046" s="210" t="s">
        <v>851</v>
      </c>
      <c r="E1046" s="204" t="s">
        <v>852</v>
      </c>
      <c r="F1046" s="204" t="s">
        <v>47</v>
      </c>
      <c r="G1046" s="204" t="s">
        <v>853</v>
      </c>
      <c r="H1046" s="204" t="s">
        <v>890</v>
      </c>
      <c r="I1046" s="204" t="s">
        <v>853</v>
      </c>
      <c r="J1046" s="204" t="s">
        <v>891</v>
      </c>
      <c r="K1046" s="204" t="s">
        <v>891</v>
      </c>
      <c r="L1046" s="204" t="s">
        <v>892</v>
      </c>
      <c r="M1046" s="204" t="s">
        <v>213</v>
      </c>
      <c r="N1046" s="204" t="s">
        <v>893</v>
      </c>
      <c r="O1046" s="204" t="s">
        <v>894</v>
      </c>
      <c r="P1046" s="204" t="s">
        <v>895</v>
      </c>
      <c r="Q1046" s="204" t="s">
        <v>899</v>
      </c>
      <c r="R1046" s="204">
        <v>31.25</v>
      </c>
      <c r="S1046" s="204">
        <v>2</v>
      </c>
      <c r="T1046" s="204">
        <v>0</v>
      </c>
      <c r="U1046" s="204">
        <v>0</v>
      </c>
      <c r="V1046" s="204">
        <v>0</v>
      </c>
      <c r="W1046" s="204">
        <v>0</v>
      </c>
      <c r="X1046" s="204">
        <v>0</v>
      </c>
      <c r="Y1046" s="204">
        <v>0</v>
      </c>
      <c r="Z1046" s="204">
        <v>0</v>
      </c>
      <c r="AA1046" s="204">
        <v>0</v>
      </c>
      <c r="AB1046" s="204">
        <v>0</v>
      </c>
      <c r="AC1046" s="204">
        <v>0</v>
      </c>
      <c r="AD1046" s="204">
        <v>31.25</v>
      </c>
      <c r="AE1046" s="204">
        <v>2</v>
      </c>
      <c r="AF1046" s="204">
        <v>0</v>
      </c>
      <c r="AG1046" s="204">
        <v>0</v>
      </c>
      <c r="AH1046" s="204">
        <v>0</v>
      </c>
      <c r="AI1046" s="204">
        <v>0</v>
      </c>
      <c r="AJ1046" s="204"/>
      <c r="AK1046" s="204"/>
      <c r="AL1046" s="204"/>
      <c r="AM1046" s="204"/>
      <c r="AN1046" s="204"/>
      <c r="AO1046" s="204"/>
      <c r="AP1046" s="204"/>
      <c r="AQ1046" s="204"/>
      <c r="AR1046" s="204"/>
      <c r="AS1046" s="204"/>
      <c r="AT1046" s="204"/>
      <c r="AU1046" s="204"/>
      <c r="AV1046" s="204"/>
      <c r="AW1046" s="204"/>
      <c r="AX1046" s="204"/>
      <c r="AY1046" s="204" t="str">
        <f t="shared" si="197"/>
        <v>SPIROVET</v>
      </c>
      <c r="AZ1046" s="204" t="str">
        <f>IF(COUNTIF(AY:AY,AY1046)=1,AY1046,IF(AND(COUNTIF(AY:AY,AY1046)&gt;1,COUNTIF(AZ$2:AZ1045,AY1046)&gt;=1),"",AY1046))</f>
        <v/>
      </c>
      <c r="BA1046" s="204" t="str">
        <v>FLUMIX FLUMEQUINE 160 SALMONIDES</v>
      </c>
      <c r="BB1046" s="204">
        <f>IF(BA1046="","",MAX(BB$2:BB1045)+1)</f>
        <v>256</v>
      </c>
      <c r="BC1046" s="204"/>
      <c r="BD1046" s="204"/>
      <c r="BE1046" s="204"/>
      <c r="BF1046" s="204"/>
      <c r="BG1046" s="204"/>
      <c r="BH1046" s="204"/>
      <c r="BI1046" s="204"/>
      <c r="BJ1046" s="204"/>
      <c r="BK1046" s="204"/>
      <c r="BL1046" s="204"/>
      <c r="BM1046" s="204"/>
      <c r="BN1046" s="204"/>
      <c r="BO1046" s="204"/>
      <c r="BP1046" s="204"/>
      <c r="BQ1046" s="204"/>
      <c r="BR1046" s="204"/>
      <c r="BS1046" s="204"/>
      <c r="BT1046" s="204"/>
      <c r="BU1046" s="104"/>
      <c r="BV1046" s="202"/>
      <c r="BX1046"/>
      <c r="BY1046"/>
      <c r="BZ1046"/>
      <c r="CA1046"/>
      <c r="CB1046"/>
      <c r="CD1046"/>
      <c r="CO1046" s="202">
        <v>1045</v>
      </c>
    </row>
    <row r="1047" spans="1:93" x14ac:dyDescent="0.25">
      <c r="A1047" s="203" t="s">
        <v>3191</v>
      </c>
      <c r="B1047" s="204" t="s">
        <v>3196</v>
      </c>
      <c r="C1047" s="204" t="s">
        <v>3197</v>
      </c>
      <c r="D1047" s="210" t="s">
        <v>863</v>
      </c>
      <c r="E1047" s="204" t="s">
        <v>852</v>
      </c>
      <c r="F1047" s="204" t="s">
        <v>47</v>
      </c>
      <c r="G1047" s="204" t="s">
        <v>853</v>
      </c>
      <c r="H1047" s="204" t="s">
        <v>890</v>
      </c>
      <c r="I1047" s="204" t="s">
        <v>853</v>
      </c>
      <c r="J1047" s="204" t="s">
        <v>891</v>
      </c>
      <c r="K1047" s="204" t="s">
        <v>891</v>
      </c>
      <c r="L1047" s="204" t="s">
        <v>892</v>
      </c>
      <c r="M1047" s="204" t="s">
        <v>213</v>
      </c>
      <c r="N1047" s="204" t="s">
        <v>893</v>
      </c>
      <c r="O1047" s="204" t="s">
        <v>894</v>
      </c>
      <c r="P1047" s="204" t="s">
        <v>895</v>
      </c>
      <c r="Q1047" s="204" t="s">
        <v>902</v>
      </c>
      <c r="R1047" s="204">
        <v>31.25</v>
      </c>
      <c r="S1047" s="204">
        <v>2</v>
      </c>
      <c r="T1047" s="204">
        <v>0</v>
      </c>
      <c r="U1047" s="204">
        <v>0</v>
      </c>
      <c r="V1047" s="204">
        <v>0</v>
      </c>
      <c r="W1047" s="204">
        <v>0</v>
      </c>
      <c r="X1047" s="204">
        <v>0</v>
      </c>
      <c r="Y1047" s="204">
        <v>0</v>
      </c>
      <c r="Z1047" s="204">
        <v>0</v>
      </c>
      <c r="AA1047" s="204">
        <v>0</v>
      </c>
      <c r="AB1047" s="204">
        <v>0</v>
      </c>
      <c r="AC1047" s="204">
        <v>0</v>
      </c>
      <c r="AD1047" s="204">
        <v>31.25</v>
      </c>
      <c r="AE1047" s="204">
        <v>2</v>
      </c>
      <c r="AF1047" s="204">
        <v>0</v>
      </c>
      <c r="AG1047" s="204">
        <v>0</v>
      </c>
      <c r="AH1047" s="204">
        <v>0</v>
      </c>
      <c r="AI1047" s="204">
        <v>0</v>
      </c>
      <c r="AJ1047" s="204"/>
      <c r="AK1047" s="204"/>
      <c r="AL1047" s="204"/>
      <c r="AM1047" s="204"/>
      <c r="AN1047" s="204"/>
      <c r="AO1047" s="204"/>
      <c r="AP1047" s="204"/>
      <c r="AQ1047" s="204"/>
      <c r="AR1047" s="204"/>
      <c r="AS1047" s="204"/>
      <c r="AT1047" s="204"/>
      <c r="AU1047" s="204"/>
      <c r="AV1047" s="204"/>
      <c r="AW1047" s="204"/>
      <c r="AX1047" s="204"/>
      <c r="AY1047" s="204" t="str">
        <f t="shared" si="197"/>
        <v>SPIROVET</v>
      </c>
      <c r="AZ1047" s="204" t="str">
        <f>IF(COUNTIF(AY:AY,AY1047)=1,AY1047,IF(AND(COUNTIF(AY:AY,AY1047)&gt;1,COUNTIF(AZ$2:AZ1046,AY1047)&gt;=1),"",AY1047))</f>
        <v/>
      </c>
      <c r="BA1047" s="204" t="str">
        <v>FLUQUICK POUDRE A 50 %</v>
      </c>
      <c r="BB1047" s="204">
        <f>IF(BA1047="","",MAX(BB$2:BB1046)+1)</f>
        <v>257</v>
      </c>
      <c r="BC1047" s="204"/>
      <c r="BD1047" s="204"/>
      <c r="BE1047" s="204"/>
      <c r="BF1047" s="204"/>
      <c r="BG1047" s="204"/>
      <c r="BH1047" s="204"/>
      <c r="BI1047" s="204"/>
      <c r="BJ1047" s="204"/>
      <c r="BK1047" s="204"/>
      <c r="BL1047" s="204"/>
      <c r="BM1047" s="204"/>
      <c r="BN1047" s="204"/>
      <c r="BO1047" s="204"/>
      <c r="BP1047" s="204"/>
      <c r="BQ1047" s="204"/>
      <c r="BR1047" s="204"/>
      <c r="BS1047" s="204"/>
      <c r="BT1047" s="204"/>
      <c r="BU1047" s="104"/>
      <c r="BV1047" s="202"/>
      <c r="BX1047"/>
      <c r="BY1047"/>
      <c r="BZ1047"/>
      <c r="CA1047"/>
      <c r="CB1047"/>
      <c r="CD1047"/>
      <c r="CO1047" s="202">
        <v>1046</v>
      </c>
    </row>
    <row r="1048" spans="1:93" x14ac:dyDescent="0.25">
      <c r="A1048" s="203" t="s">
        <v>4485</v>
      </c>
      <c r="B1048" s="204" t="s">
        <v>4486</v>
      </c>
      <c r="C1048" s="204" t="s">
        <v>4487</v>
      </c>
      <c r="D1048" s="210" t="s">
        <v>947</v>
      </c>
      <c r="E1048" s="204" t="s">
        <v>906</v>
      </c>
      <c r="F1048" s="204" t="s">
        <v>4488</v>
      </c>
      <c r="G1048" s="204" t="s">
        <v>908</v>
      </c>
      <c r="H1048" s="204" t="s">
        <v>955</v>
      </c>
      <c r="I1048" s="204" t="s">
        <v>910</v>
      </c>
      <c r="J1048" s="204" t="s">
        <v>911</v>
      </c>
      <c r="K1048" s="204" t="s">
        <v>891</v>
      </c>
      <c r="L1048" s="204" t="s">
        <v>892</v>
      </c>
      <c r="M1048" s="204" t="s">
        <v>213</v>
      </c>
      <c r="N1048" s="204" t="s">
        <v>927</v>
      </c>
      <c r="O1048" s="204" t="s">
        <v>913</v>
      </c>
      <c r="P1048" s="204" t="s">
        <v>895</v>
      </c>
      <c r="Q1048" s="204" t="s">
        <v>1234</v>
      </c>
      <c r="R1048" s="204">
        <v>0</v>
      </c>
      <c r="S1048" s="204">
        <v>0</v>
      </c>
      <c r="T1048" s="204">
        <v>23.48</v>
      </c>
      <c r="U1048" s="204">
        <v>10</v>
      </c>
      <c r="V1048" s="204">
        <v>0</v>
      </c>
      <c r="W1048" s="204">
        <v>0</v>
      </c>
      <c r="X1048" s="204">
        <v>0</v>
      </c>
      <c r="Y1048" s="204">
        <v>0</v>
      </c>
      <c r="Z1048" s="204">
        <v>0</v>
      </c>
      <c r="AA1048" s="204">
        <v>0</v>
      </c>
      <c r="AB1048" s="204">
        <v>0</v>
      </c>
      <c r="AC1048" s="204">
        <v>0</v>
      </c>
      <c r="AD1048" s="204">
        <v>0</v>
      </c>
      <c r="AE1048" s="204">
        <v>0</v>
      </c>
      <c r="AF1048" s="204">
        <v>0</v>
      </c>
      <c r="AG1048" s="204">
        <v>0</v>
      </c>
      <c r="AH1048" s="204">
        <v>0</v>
      </c>
      <c r="AI1048" s="204">
        <v>0</v>
      </c>
      <c r="AJ1048" s="204" t="s">
        <v>915</v>
      </c>
      <c r="AK1048" s="204" t="s">
        <v>916</v>
      </c>
      <c r="AL1048" s="204" t="s">
        <v>213</v>
      </c>
      <c r="AM1048" s="204" t="s">
        <v>863</v>
      </c>
      <c r="AN1048" s="204" t="s">
        <v>918</v>
      </c>
      <c r="AO1048" s="204" t="s">
        <v>859</v>
      </c>
      <c r="AP1048" s="204" t="s">
        <v>1236</v>
      </c>
      <c r="AQ1048" s="204"/>
      <c r="AR1048" s="204"/>
      <c r="AS1048" s="204"/>
      <c r="AT1048" s="204"/>
      <c r="AU1048" s="204"/>
      <c r="AV1048" s="204"/>
      <c r="AW1048" s="204"/>
      <c r="AX1048" s="204"/>
      <c r="AY1048" s="204" t="str">
        <f t="shared" si="197"/>
        <v/>
      </c>
      <c r="AZ1048" s="204" t="str">
        <f>IF(COUNTIF(AY:AY,AY1048)=1,AY1048,IF(AND(COUNTIF(AY:AY,AY1048)&gt;1,COUNTIF(AZ$2:AZ1047,AY1048)&gt;=1),"",AY1048))</f>
        <v/>
      </c>
      <c r="BA1048" s="204" t="str">
        <v>FORCYL 160 MG/ML SOLUTION INJECTABLE POUR BOVINS</v>
      </c>
      <c r="BB1048" s="204">
        <f>IF(BA1048="","",MAX(BB$2:BB1047)+1)</f>
        <v>258</v>
      </c>
      <c r="BC1048" s="204"/>
      <c r="BD1048" s="204"/>
      <c r="BE1048" s="204"/>
      <c r="BF1048" s="204"/>
      <c r="BG1048" s="204"/>
      <c r="BH1048" s="204"/>
      <c r="BI1048" s="204"/>
      <c r="BJ1048" s="204"/>
      <c r="BK1048" s="204"/>
      <c r="BL1048" s="204"/>
      <c r="BM1048" s="204"/>
      <c r="BN1048" s="204"/>
      <c r="BO1048" s="204"/>
      <c r="BP1048" s="204"/>
      <c r="BQ1048" s="204"/>
      <c r="BR1048" s="204"/>
      <c r="BS1048" s="204"/>
      <c r="BT1048" s="204"/>
      <c r="BU1048" s="104"/>
      <c r="BV1048" s="202"/>
      <c r="BX1048"/>
      <c r="BY1048"/>
      <c r="BZ1048"/>
      <c r="CA1048"/>
      <c r="CB1048"/>
      <c r="CD1048"/>
      <c r="CO1048" s="202">
        <v>1047</v>
      </c>
    </row>
    <row r="1049" spans="1:93" x14ac:dyDescent="0.25">
      <c r="A1049" s="203" t="s">
        <v>4489</v>
      </c>
      <c r="B1049" s="204" t="s">
        <v>4490</v>
      </c>
      <c r="C1049" s="204" t="s">
        <v>4487</v>
      </c>
      <c r="D1049" s="210" t="s">
        <v>947</v>
      </c>
      <c r="E1049" s="204" t="s">
        <v>906</v>
      </c>
      <c r="F1049" s="204" t="s">
        <v>4491</v>
      </c>
      <c r="G1049" s="204" t="s">
        <v>908</v>
      </c>
      <c r="H1049" s="204" t="s">
        <v>955</v>
      </c>
      <c r="I1049" s="204" t="s">
        <v>910</v>
      </c>
      <c r="J1049" s="204" t="s">
        <v>911</v>
      </c>
      <c r="K1049" s="204" t="s">
        <v>891</v>
      </c>
      <c r="L1049" s="204" t="s">
        <v>892</v>
      </c>
      <c r="M1049" s="204" t="s">
        <v>213</v>
      </c>
      <c r="N1049" s="204" t="s">
        <v>4492</v>
      </c>
      <c r="O1049" s="204" t="s">
        <v>913</v>
      </c>
      <c r="P1049" s="204" t="s">
        <v>895</v>
      </c>
      <c r="Q1049" s="204" t="s">
        <v>896</v>
      </c>
      <c r="R1049" s="204">
        <v>0</v>
      </c>
      <c r="S1049" s="204">
        <v>0</v>
      </c>
      <c r="T1049" s="204">
        <v>23.48</v>
      </c>
      <c r="U1049" s="204">
        <v>10</v>
      </c>
      <c r="V1049" s="204">
        <v>0</v>
      </c>
      <c r="W1049" s="204">
        <v>0</v>
      </c>
      <c r="X1049" s="204">
        <v>0</v>
      </c>
      <c r="Y1049" s="204">
        <v>0</v>
      </c>
      <c r="Z1049" s="204">
        <v>0</v>
      </c>
      <c r="AA1049" s="204">
        <v>0</v>
      </c>
      <c r="AB1049" s="204">
        <v>0</v>
      </c>
      <c r="AC1049" s="204">
        <v>0</v>
      </c>
      <c r="AD1049" s="204">
        <v>0</v>
      </c>
      <c r="AE1049" s="204">
        <v>0</v>
      </c>
      <c r="AF1049" s="204">
        <v>0</v>
      </c>
      <c r="AG1049" s="204">
        <v>0</v>
      </c>
      <c r="AH1049" s="204">
        <v>0</v>
      </c>
      <c r="AI1049" s="204">
        <v>0</v>
      </c>
      <c r="AJ1049" s="204" t="s">
        <v>915</v>
      </c>
      <c r="AK1049" s="204" t="s">
        <v>916</v>
      </c>
      <c r="AL1049" s="204" t="s">
        <v>213</v>
      </c>
      <c r="AM1049" s="204" t="s">
        <v>1004</v>
      </c>
      <c r="AN1049" s="204" t="s">
        <v>918</v>
      </c>
      <c r="AO1049" s="204" t="s">
        <v>859</v>
      </c>
      <c r="AP1049" s="204" t="s">
        <v>983</v>
      </c>
      <c r="AQ1049" s="204"/>
      <c r="AR1049" s="204"/>
      <c r="AS1049" s="204"/>
      <c r="AT1049" s="204"/>
      <c r="AU1049" s="204"/>
      <c r="AV1049" s="204"/>
      <c r="AW1049" s="204"/>
      <c r="AX1049" s="204"/>
      <c r="AY1049" s="204" t="str">
        <f t="shared" si="197"/>
        <v/>
      </c>
      <c r="AZ1049" s="204" t="str">
        <f>IF(COUNTIF(AY:AY,AY1049)=1,AY1049,IF(AND(COUNTIF(AY:AY,AY1049)&gt;1,COUNTIF(AZ$2:AZ1048,AY1049)&gt;=1),"",AY1049))</f>
        <v/>
      </c>
      <c r="BA1049" s="204" t="str">
        <v>FORCYL SWINE 160 MG/ML SOLUTION INJECTABLE POUR PORCINS</v>
      </c>
      <c r="BB1049" s="204">
        <f>IF(BA1049="","",MAX(BB$2:BB1048)+1)</f>
        <v>259</v>
      </c>
      <c r="BC1049" s="204"/>
      <c r="BD1049" s="204"/>
      <c r="BE1049" s="204"/>
      <c r="BF1049" s="204"/>
      <c r="BG1049" s="204"/>
      <c r="BH1049" s="204"/>
      <c r="BI1049" s="204"/>
      <c r="BJ1049" s="204"/>
      <c r="BK1049" s="204"/>
      <c r="BL1049" s="204"/>
      <c r="BM1049" s="204"/>
      <c r="BN1049" s="204"/>
      <c r="BO1049" s="204"/>
      <c r="BP1049" s="204"/>
      <c r="BQ1049" s="204"/>
      <c r="BR1049" s="204"/>
      <c r="BS1049" s="204"/>
      <c r="BT1049" s="204"/>
      <c r="BU1049" s="104"/>
      <c r="BV1049" s="202"/>
      <c r="BX1049"/>
      <c r="BY1049"/>
      <c r="BZ1049"/>
      <c r="CA1049"/>
      <c r="CB1049"/>
      <c r="CD1049"/>
      <c r="CO1049" s="202">
        <v>1048</v>
      </c>
    </row>
    <row r="1050" spans="1:93" x14ac:dyDescent="0.25">
      <c r="A1050" s="203" t="s">
        <v>4482</v>
      </c>
      <c r="B1050" s="204" t="s">
        <v>4483</v>
      </c>
      <c r="C1050" s="204" t="s">
        <v>2818</v>
      </c>
      <c r="D1050" s="210" t="s">
        <v>947</v>
      </c>
      <c r="E1050" s="204" t="s">
        <v>906</v>
      </c>
      <c r="F1050" s="204" t="s">
        <v>4484</v>
      </c>
      <c r="G1050" s="204" t="s">
        <v>908</v>
      </c>
      <c r="H1050" s="204" t="s">
        <v>955</v>
      </c>
      <c r="I1050" s="204" t="s">
        <v>910</v>
      </c>
      <c r="J1050" s="204" t="s">
        <v>911</v>
      </c>
      <c r="K1050" s="204" t="s">
        <v>891</v>
      </c>
      <c r="L1050" s="204" t="s">
        <v>892</v>
      </c>
      <c r="M1050" s="204" t="s">
        <v>213</v>
      </c>
      <c r="N1050" s="204" t="s">
        <v>1233</v>
      </c>
      <c r="O1050" s="204" t="s">
        <v>913</v>
      </c>
      <c r="P1050" s="204" t="s">
        <v>895</v>
      </c>
      <c r="Q1050" s="204" t="s">
        <v>1239</v>
      </c>
      <c r="R1050" s="204">
        <v>0</v>
      </c>
      <c r="S1050" s="204">
        <v>0</v>
      </c>
      <c r="T1050" s="204">
        <v>23.48</v>
      </c>
      <c r="U1050" s="204">
        <v>10</v>
      </c>
      <c r="V1050" s="204">
        <v>0</v>
      </c>
      <c r="W1050" s="204">
        <v>0</v>
      </c>
      <c r="X1050" s="204">
        <v>0</v>
      </c>
      <c r="Y1050" s="204">
        <v>0</v>
      </c>
      <c r="Z1050" s="204">
        <v>0</v>
      </c>
      <c r="AA1050" s="204">
        <v>0</v>
      </c>
      <c r="AB1050" s="204">
        <v>0</v>
      </c>
      <c r="AC1050" s="204">
        <v>0</v>
      </c>
      <c r="AD1050" s="204">
        <v>0</v>
      </c>
      <c r="AE1050" s="204">
        <v>0</v>
      </c>
      <c r="AF1050" s="204">
        <v>0</v>
      </c>
      <c r="AG1050" s="204">
        <v>0</v>
      </c>
      <c r="AH1050" s="204">
        <v>0</v>
      </c>
      <c r="AI1050" s="204">
        <v>0</v>
      </c>
      <c r="AJ1050" s="204" t="s">
        <v>915</v>
      </c>
      <c r="AK1050" s="204" t="s">
        <v>916</v>
      </c>
      <c r="AL1050" s="204" t="s">
        <v>213</v>
      </c>
      <c r="AM1050" s="204" t="s">
        <v>1235</v>
      </c>
      <c r="AN1050" s="204" t="s">
        <v>918</v>
      </c>
      <c r="AO1050" s="204" t="s">
        <v>859</v>
      </c>
      <c r="AP1050" s="204" t="s">
        <v>1240</v>
      </c>
      <c r="AQ1050" s="204"/>
      <c r="AR1050" s="204"/>
      <c r="AS1050" s="204"/>
      <c r="AT1050" s="204"/>
      <c r="AU1050" s="204"/>
      <c r="AV1050" s="204"/>
      <c r="AW1050" s="204"/>
      <c r="AX1050" s="204"/>
      <c r="AY1050" s="204" t="str">
        <f t="shared" si="197"/>
        <v/>
      </c>
      <c r="AZ1050" s="204" t="str">
        <f>IF(COUNTIF(AY:AY,AY1050)=1,AY1050,IF(AND(COUNTIF(AY:AY,AY1050)&gt;1,COUNTIF(AZ$2:AZ1049,AY1050)&gt;=1),"",AY1050))</f>
        <v/>
      </c>
      <c r="BA1050" s="204" t="str">
        <v>FORTICINE SOLUTION</v>
      </c>
      <c r="BB1050" s="204">
        <f>IF(BA1050="","",MAX(BB$2:BB1049)+1)</f>
        <v>260</v>
      </c>
      <c r="BC1050" s="204"/>
      <c r="BD1050" s="204"/>
      <c r="BE1050" s="204"/>
      <c r="BF1050" s="204"/>
      <c r="BG1050" s="204"/>
      <c r="BH1050" s="204"/>
      <c r="BI1050" s="204"/>
      <c r="BJ1050" s="204"/>
      <c r="BK1050" s="204"/>
      <c r="BL1050" s="204"/>
      <c r="BM1050" s="204"/>
      <c r="BN1050" s="204"/>
      <c r="BO1050" s="204"/>
      <c r="BP1050" s="204"/>
      <c r="BQ1050" s="204"/>
      <c r="BR1050" s="204"/>
      <c r="BS1050" s="204"/>
      <c r="BT1050" s="204"/>
      <c r="BU1050" s="104"/>
      <c r="BV1050" s="202"/>
      <c r="BX1050"/>
      <c r="BY1050"/>
      <c r="BZ1050"/>
      <c r="CA1050"/>
      <c r="CB1050"/>
      <c r="CD1050"/>
      <c r="CO1050" s="202">
        <v>1049</v>
      </c>
    </row>
    <row r="1051" spans="1:93" x14ac:dyDescent="0.25">
      <c r="A1051" s="203" t="s">
        <v>3462</v>
      </c>
      <c r="B1051" s="204" t="s">
        <v>3463</v>
      </c>
      <c r="C1051" s="204" t="s">
        <v>3464</v>
      </c>
      <c r="D1051" s="210" t="s">
        <v>923</v>
      </c>
      <c r="E1051" s="204" t="s">
        <v>924</v>
      </c>
      <c r="F1051" s="204" t="s">
        <v>780</v>
      </c>
      <c r="G1051" s="204" t="s">
        <v>925</v>
      </c>
      <c r="H1051" s="204" t="s">
        <v>1326</v>
      </c>
      <c r="I1051" s="204" t="s">
        <v>910</v>
      </c>
      <c r="J1051" s="204" t="s">
        <v>2259</v>
      </c>
      <c r="K1051" s="204" t="s">
        <v>2259</v>
      </c>
      <c r="L1051" s="204" t="s">
        <v>2260</v>
      </c>
      <c r="M1051" s="204" t="s">
        <v>213</v>
      </c>
      <c r="N1051" s="204" t="s">
        <v>3465</v>
      </c>
      <c r="O1051" s="204" t="s">
        <v>992</v>
      </c>
      <c r="P1051" s="204" t="s">
        <v>859</v>
      </c>
      <c r="Q1051" s="204" t="s">
        <v>3465</v>
      </c>
      <c r="R1051" s="204">
        <v>0</v>
      </c>
      <c r="S1051" s="204">
        <v>0</v>
      </c>
      <c r="T1051" s="204">
        <v>0</v>
      </c>
      <c r="U1051" s="204">
        <v>0</v>
      </c>
      <c r="V1051" s="204">
        <v>0</v>
      </c>
      <c r="W1051" s="204">
        <v>0</v>
      </c>
      <c r="X1051" s="204">
        <v>0</v>
      </c>
      <c r="Y1051" s="204">
        <v>0</v>
      </c>
      <c r="Z1051" s="204">
        <v>0</v>
      </c>
      <c r="AA1051" s="204">
        <v>0</v>
      </c>
      <c r="AB1051" s="204">
        <v>0</v>
      </c>
      <c r="AC1051" s="204">
        <v>0</v>
      </c>
      <c r="AD1051" s="204">
        <v>7.3</v>
      </c>
      <c r="AE1051" s="204">
        <v>5</v>
      </c>
      <c r="AF1051" s="204">
        <v>0</v>
      </c>
      <c r="AG1051" s="204">
        <v>0</v>
      </c>
      <c r="AH1051" s="204">
        <v>0</v>
      </c>
      <c r="AI1051" s="204">
        <v>0</v>
      </c>
      <c r="AJ1051" s="204"/>
      <c r="AK1051" s="204"/>
      <c r="AL1051" s="204"/>
      <c r="AM1051" s="204"/>
      <c r="AN1051" s="204"/>
      <c r="AO1051" s="204"/>
      <c r="AP1051" s="204"/>
      <c r="AQ1051" s="204"/>
      <c r="AR1051" s="204"/>
      <c r="AS1051" s="204"/>
      <c r="AT1051" s="204"/>
      <c r="AU1051" s="204"/>
      <c r="AV1051" s="204"/>
      <c r="AW1051" s="204"/>
      <c r="AX1051" s="204"/>
      <c r="AY1051" s="204" t="str">
        <f t="shared" si="197"/>
        <v>STALIMOX 364.2 MG/G GRANULES POUR SOLUTION ORALE POUR PORCS</v>
      </c>
      <c r="AZ1051" s="204" t="str">
        <f>IF(COUNTIF(AY:AY,AY1051)=1,AY1051,IF(AND(COUNTIF(AY:AY,AY1051)&gt;1,COUNTIF(AZ$2:AZ1050,AY1051)&gt;=1),"",AY1051))</f>
        <v>STALIMOX 364.2 MG/G GRANULES POUR SOLUTION ORALE POUR PORCS</v>
      </c>
      <c r="BA1051" s="204" t="str">
        <v>FRAMOX 50</v>
      </c>
      <c r="BB1051" s="204">
        <f>IF(BA1051="","",MAX(BB$2:BB1050)+1)</f>
        <v>261</v>
      </c>
      <c r="BC1051" s="204"/>
      <c r="BD1051" s="204"/>
      <c r="BE1051" s="204"/>
      <c r="BF1051" s="204"/>
      <c r="BG1051" s="204"/>
      <c r="BH1051" s="204"/>
      <c r="BI1051" s="204"/>
      <c r="BJ1051" s="204"/>
      <c r="BK1051" s="204"/>
      <c r="BL1051" s="204"/>
      <c r="BM1051" s="204"/>
      <c r="BN1051" s="204"/>
      <c r="BO1051" s="204"/>
      <c r="BP1051" s="204"/>
      <c r="BQ1051" s="204"/>
      <c r="BR1051" s="204"/>
      <c r="BS1051" s="204"/>
      <c r="BT1051" s="204"/>
      <c r="BU1051" s="104"/>
      <c r="BV1051" s="202"/>
      <c r="BX1051"/>
      <c r="BY1051"/>
      <c r="BZ1051"/>
      <c r="CA1051"/>
      <c r="CB1051"/>
      <c r="CD1051"/>
      <c r="CO1051" s="202">
        <v>1050</v>
      </c>
    </row>
    <row r="1052" spans="1:93" x14ac:dyDescent="0.25">
      <c r="A1052" s="203" t="s">
        <v>1229</v>
      </c>
      <c r="B1052" s="204" t="s">
        <v>1230</v>
      </c>
      <c r="C1052" s="204" t="s">
        <v>1231</v>
      </c>
      <c r="D1052" s="210" t="s">
        <v>966</v>
      </c>
      <c r="E1052" s="204" t="s">
        <v>906</v>
      </c>
      <c r="F1052" s="204" t="s">
        <v>1232</v>
      </c>
      <c r="G1052" s="204" t="s">
        <v>908</v>
      </c>
      <c r="H1052" s="204" t="s">
        <v>955</v>
      </c>
      <c r="I1052" s="204" t="s">
        <v>910</v>
      </c>
      <c r="J1052" s="204" t="s">
        <v>911</v>
      </c>
      <c r="K1052" s="204" t="s">
        <v>891</v>
      </c>
      <c r="L1052" s="204" t="s">
        <v>892</v>
      </c>
      <c r="M1052" s="204" t="s">
        <v>213</v>
      </c>
      <c r="N1052" s="204" t="s">
        <v>1233</v>
      </c>
      <c r="O1052" s="204" t="s">
        <v>913</v>
      </c>
      <c r="P1052" s="204" t="s">
        <v>895</v>
      </c>
      <c r="Q1052" s="204" t="s">
        <v>1234</v>
      </c>
      <c r="R1052" s="204">
        <v>0</v>
      </c>
      <c r="S1052" s="204">
        <v>0</v>
      </c>
      <c r="T1052" s="204">
        <v>23.44</v>
      </c>
      <c r="U1052" s="204">
        <v>10</v>
      </c>
      <c r="V1052" s="204">
        <v>0</v>
      </c>
      <c r="W1052" s="204">
        <v>0</v>
      </c>
      <c r="X1052" s="204">
        <v>0</v>
      </c>
      <c r="Y1052" s="204">
        <v>0</v>
      </c>
      <c r="Z1052" s="204">
        <v>0</v>
      </c>
      <c r="AA1052" s="204">
        <v>0</v>
      </c>
      <c r="AB1052" s="204">
        <v>0</v>
      </c>
      <c r="AC1052" s="204">
        <v>0</v>
      </c>
      <c r="AD1052" s="204">
        <v>0</v>
      </c>
      <c r="AE1052" s="204">
        <v>0</v>
      </c>
      <c r="AF1052" s="204">
        <v>0</v>
      </c>
      <c r="AG1052" s="204">
        <v>0</v>
      </c>
      <c r="AH1052" s="204">
        <v>0</v>
      </c>
      <c r="AI1052" s="204">
        <v>0</v>
      </c>
      <c r="AJ1052" s="204" t="s">
        <v>915</v>
      </c>
      <c r="AK1052" s="204" t="s">
        <v>916</v>
      </c>
      <c r="AL1052" s="204" t="s">
        <v>213</v>
      </c>
      <c r="AM1052" s="204" t="s">
        <v>1235</v>
      </c>
      <c r="AN1052" s="204" t="s">
        <v>918</v>
      </c>
      <c r="AO1052" s="204" t="s">
        <v>859</v>
      </c>
      <c r="AP1052" s="204" t="s">
        <v>1236</v>
      </c>
      <c r="AQ1052" s="204"/>
      <c r="AR1052" s="204"/>
      <c r="AS1052" s="204"/>
      <c r="AT1052" s="204"/>
      <c r="AU1052" s="204"/>
      <c r="AV1052" s="204"/>
      <c r="AW1052" s="204"/>
      <c r="AX1052" s="204"/>
      <c r="AY1052" s="204" t="str">
        <f t="shared" si="197"/>
        <v/>
      </c>
      <c r="AZ1052" s="204" t="str">
        <f>IF(COUNTIF(AY:AY,AY1052)=1,AY1052,IF(AND(COUNTIF(AY:AY,AY1052)&gt;1,COUNTIF(AZ$2:AZ1051,AY1052)&gt;=1),"",AY1052))</f>
        <v/>
      </c>
      <c r="BA1052" s="204" t="str">
        <v>G. PROMYCINE</v>
      </c>
      <c r="BB1052" s="204">
        <f>IF(BA1052="","",MAX(BB$2:BB1051)+1)</f>
        <v>262</v>
      </c>
      <c r="BC1052" s="204"/>
      <c r="BD1052" s="204"/>
      <c r="BE1052" s="204"/>
      <c r="BF1052" s="204"/>
      <c r="BG1052" s="204"/>
      <c r="BH1052" s="204"/>
      <c r="BI1052" s="204"/>
      <c r="BJ1052" s="204"/>
      <c r="BK1052" s="204"/>
      <c r="BL1052" s="204"/>
      <c r="BM1052" s="204"/>
      <c r="BN1052" s="204"/>
      <c r="BO1052" s="204"/>
      <c r="BP1052" s="204"/>
      <c r="BQ1052" s="204"/>
      <c r="BR1052" s="204"/>
      <c r="BS1052" s="204"/>
      <c r="BT1052" s="204"/>
      <c r="BU1052" s="104"/>
      <c r="BV1052" s="202"/>
      <c r="BX1052"/>
      <c r="BY1052"/>
      <c r="BZ1052"/>
      <c r="CA1052"/>
      <c r="CB1052"/>
      <c r="CD1052"/>
      <c r="CO1052" s="202">
        <v>1051</v>
      </c>
    </row>
    <row r="1053" spans="1:93" x14ac:dyDescent="0.25">
      <c r="A1053" s="203" t="s">
        <v>1229</v>
      </c>
      <c r="B1053" s="204" t="s">
        <v>1237</v>
      </c>
      <c r="C1053" s="204" t="s">
        <v>1238</v>
      </c>
      <c r="D1053" s="210" t="s">
        <v>947</v>
      </c>
      <c r="E1053" s="204" t="s">
        <v>906</v>
      </c>
      <c r="F1053" s="204" t="s">
        <v>1232</v>
      </c>
      <c r="G1053" s="204" t="s">
        <v>908</v>
      </c>
      <c r="H1053" s="204" t="s">
        <v>955</v>
      </c>
      <c r="I1053" s="204" t="s">
        <v>910</v>
      </c>
      <c r="J1053" s="204" t="s">
        <v>911</v>
      </c>
      <c r="K1053" s="204" t="s">
        <v>891</v>
      </c>
      <c r="L1053" s="204" t="s">
        <v>892</v>
      </c>
      <c r="M1053" s="204" t="s">
        <v>213</v>
      </c>
      <c r="N1053" s="204" t="s">
        <v>1233</v>
      </c>
      <c r="O1053" s="204" t="s">
        <v>913</v>
      </c>
      <c r="P1053" s="204" t="s">
        <v>895</v>
      </c>
      <c r="Q1053" s="204" t="s">
        <v>1239</v>
      </c>
      <c r="R1053" s="204">
        <v>0</v>
      </c>
      <c r="S1053" s="204">
        <v>0</v>
      </c>
      <c r="T1053" s="204">
        <v>23.44</v>
      </c>
      <c r="U1053" s="204">
        <v>10</v>
      </c>
      <c r="V1053" s="204">
        <v>0</v>
      </c>
      <c r="W1053" s="204">
        <v>0</v>
      </c>
      <c r="X1053" s="204">
        <v>0</v>
      </c>
      <c r="Y1053" s="204">
        <v>0</v>
      </c>
      <c r="Z1053" s="204">
        <v>0</v>
      </c>
      <c r="AA1053" s="204">
        <v>0</v>
      </c>
      <c r="AB1053" s="204">
        <v>0</v>
      </c>
      <c r="AC1053" s="204">
        <v>0</v>
      </c>
      <c r="AD1053" s="204">
        <v>0</v>
      </c>
      <c r="AE1053" s="204">
        <v>0</v>
      </c>
      <c r="AF1053" s="204">
        <v>0</v>
      </c>
      <c r="AG1053" s="204">
        <v>0</v>
      </c>
      <c r="AH1053" s="204">
        <v>0</v>
      </c>
      <c r="AI1053" s="204">
        <v>0</v>
      </c>
      <c r="AJ1053" s="204" t="s">
        <v>915</v>
      </c>
      <c r="AK1053" s="204" t="s">
        <v>916</v>
      </c>
      <c r="AL1053" s="204" t="s">
        <v>213</v>
      </c>
      <c r="AM1053" s="204" t="s">
        <v>1235</v>
      </c>
      <c r="AN1053" s="204" t="s">
        <v>918</v>
      </c>
      <c r="AO1053" s="204" t="s">
        <v>859</v>
      </c>
      <c r="AP1053" s="204" t="s">
        <v>1240</v>
      </c>
      <c r="AQ1053" s="204"/>
      <c r="AR1053" s="204"/>
      <c r="AS1053" s="204"/>
      <c r="AT1053" s="204"/>
      <c r="AU1053" s="204"/>
      <c r="AV1053" s="204"/>
      <c r="AW1053" s="204"/>
      <c r="AX1053" s="204"/>
      <c r="AY1053" s="204" t="str">
        <f t="shared" si="197"/>
        <v/>
      </c>
      <c r="AZ1053" s="204" t="str">
        <f>IF(COUNTIF(AY:AY,AY1053)=1,AY1053,IF(AND(COUNTIF(AY:AY,AY1053)&gt;1,COUNTIF(AZ$2:AZ1052,AY1053)&gt;=1),"",AY1053))</f>
        <v/>
      </c>
      <c r="BA1053" s="204" t="str">
        <v>G.4</v>
      </c>
      <c r="BB1053" s="204">
        <f>IF(BA1053="","",MAX(BB$2:BB1052)+1)</f>
        <v>263</v>
      </c>
      <c r="BC1053" s="204"/>
      <c r="BD1053" s="204"/>
      <c r="BE1053" s="204"/>
      <c r="BF1053" s="204"/>
      <c r="BG1053" s="204"/>
      <c r="BH1053" s="204"/>
      <c r="BI1053" s="204"/>
      <c r="BJ1053" s="204"/>
      <c r="BK1053" s="204"/>
      <c r="BL1053" s="204"/>
      <c r="BM1053" s="204"/>
      <c r="BN1053" s="204"/>
      <c r="BO1053" s="204"/>
      <c r="BP1053" s="204"/>
      <c r="BQ1053" s="204"/>
      <c r="BR1053" s="204"/>
      <c r="BS1053" s="204"/>
      <c r="BT1053" s="204"/>
      <c r="BU1053" s="104"/>
      <c r="BV1053" s="202"/>
      <c r="BX1053"/>
      <c r="BY1053"/>
      <c r="BZ1053"/>
      <c r="CA1053"/>
      <c r="CB1053"/>
      <c r="CD1053"/>
      <c r="CO1053" s="202">
        <v>1052</v>
      </c>
    </row>
    <row r="1054" spans="1:93" x14ac:dyDescent="0.25">
      <c r="A1054" s="203" t="s">
        <v>903</v>
      </c>
      <c r="B1054" s="204" t="s">
        <v>904</v>
      </c>
      <c r="C1054" s="204" t="s">
        <v>905</v>
      </c>
      <c r="D1054" s="210" t="s">
        <v>885</v>
      </c>
      <c r="E1054" s="204" t="s">
        <v>906</v>
      </c>
      <c r="F1054" s="204" t="s">
        <v>907</v>
      </c>
      <c r="G1054" s="204" t="s">
        <v>908</v>
      </c>
      <c r="H1054" s="204" t="s">
        <v>909</v>
      </c>
      <c r="I1054" s="204" t="s">
        <v>910</v>
      </c>
      <c r="J1054" s="204" t="s">
        <v>911</v>
      </c>
      <c r="K1054" s="204" t="s">
        <v>891</v>
      </c>
      <c r="L1054" s="204" t="s">
        <v>892</v>
      </c>
      <c r="M1054" s="204" t="s">
        <v>213</v>
      </c>
      <c r="N1054" s="204" t="s">
        <v>912</v>
      </c>
      <c r="O1054" s="204" t="s">
        <v>913</v>
      </c>
      <c r="P1054" s="204" t="s">
        <v>895</v>
      </c>
      <c r="Q1054" s="204" t="s">
        <v>914</v>
      </c>
      <c r="R1054" s="204">
        <v>0</v>
      </c>
      <c r="S1054" s="204">
        <v>0</v>
      </c>
      <c r="T1054" s="204">
        <v>31.25</v>
      </c>
      <c r="U1054" s="204">
        <v>10</v>
      </c>
      <c r="V1054" s="204">
        <v>0</v>
      </c>
      <c r="W1054" s="204">
        <v>0</v>
      </c>
      <c r="X1054" s="204">
        <v>0</v>
      </c>
      <c r="Y1054" s="204">
        <v>0</v>
      </c>
      <c r="Z1054" s="204">
        <v>0</v>
      </c>
      <c r="AA1054" s="204">
        <v>0</v>
      </c>
      <c r="AB1054" s="204">
        <v>0</v>
      </c>
      <c r="AC1054" s="204">
        <v>0</v>
      </c>
      <c r="AD1054" s="204">
        <v>0</v>
      </c>
      <c r="AE1054" s="204">
        <v>0</v>
      </c>
      <c r="AF1054" s="204">
        <v>0</v>
      </c>
      <c r="AG1054" s="204">
        <v>0</v>
      </c>
      <c r="AH1054" s="204">
        <v>0</v>
      </c>
      <c r="AI1054" s="204">
        <v>0</v>
      </c>
      <c r="AJ1054" s="204" t="s">
        <v>915</v>
      </c>
      <c r="AK1054" s="204" t="s">
        <v>916</v>
      </c>
      <c r="AL1054" s="204" t="s">
        <v>213</v>
      </c>
      <c r="AM1054" s="204" t="s">
        <v>917</v>
      </c>
      <c r="AN1054" s="204" t="s">
        <v>918</v>
      </c>
      <c r="AO1054" s="204" t="s">
        <v>859</v>
      </c>
      <c r="AP1054" s="204" t="s">
        <v>919</v>
      </c>
      <c r="AQ1054" s="204"/>
      <c r="AR1054" s="204"/>
      <c r="AS1054" s="204"/>
      <c r="AT1054" s="204"/>
      <c r="AU1054" s="204"/>
      <c r="AV1054" s="204"/>
      <c r="AW1054" s="204"/>
      <c r="AX1054" s="204"/>
      <c r="AY1054" s="204" t="str">
        <f t="shared" si="197"/>
        <v/>
      </c>
      <c r="AZ1054" s="204" t="str">
        <f>IF(COUNTIF(AY:AY,AY1054)=1,AY1054,IF(AND(COUNTIF(AY:AY,AY1054)&gt;1,COUNTIF(AZ$2:AZ1053,AY1054)&gt;=1),"",AY1054))</f>
        <v/>
      </c>
      <c r="BA1054" s="204" t="str">
        <v>GABBROVET 140 MG/ML SOLUTION POUR ADMINISTRATION DANS L’EAU DE BOISSON LE LAIT OU L’ALIMENT D’ALLAITEMENT POUR BOVINS PRE-RUMINANTS ET PORCS</v>
      </c>
      <c r="BB1054" s="204">
        <f>IF(BA1054="","",MAX(BB$2:BB1053)+1)</f>
        <v>264</v>
      </c>
      <c r="BC1054" s="204"/>
      <c r="BD1054" s="204"/>
      <c r="BE1054" s="204"/>
      <c r="BF1054" s="204"/>
      <c r="BG1054" s="204"/>
      <c r="BH1054" s="204"/>
      <c r="BI1054" s="204"/>
      <c r="BJ1054" s="204"/>
      <c r="BK1054" s="204"/>
      <c r="BL1054" s="204"/>
      <c r="BM1054" s="204"/>
      <c r="BN1054" s="204"/>
      <c r="BO1054" s="204"/>
      <c r="BP1054" s="204"/>
      <c r="BQ1054" s="204"/>
      <c r="BR1054" s="204"/>
      <c r="BS1054" s="204"/>
      <c r="BT1054" s="204"/>
      <c r="BU1054" s="104"/>
      <c r="BV1054" s="202"/>
      <c r="BX1054"/>
      <c r="BY1054"/>
      <c r="BZ1054"/>
      <c r="CA1054"/>
      <c r="CB1054"/>
      <c r="CD1054"/>
      <c r="CO1054" s="202">
        <v>1053</v>
      </c>
    </row>
    <row r="1055" spans="1:93" x14ac:dyDescent="0.25">
      <c r="A1055" s="203" t="s">
        <v>3073</v>
      </c>
      <c r="B1055" s="204" t="s">
        <v>3074</v>
      </c>
      <c r="C1055" s="204" t="s">
        <v>3075</v>
      </c>
      <c r="D1055" s="210" t="s">
        <v>1275</v>
      </c>
      <c r="E1055" s="204" t="s">
        <v>852</v>
      </c>
      <c r="F1055" s="204" t="s">
        <v>631</v>
      </c>
      <c r="G1055" s="204" t="s">
        <v>853</v>
      </c>
      <c r="H1055" s="204" t="s">
        <v>3076</v>
      </c>
      <c r="I1055" s="204" t="s">
        <v>853</v>
      </c>
      <c r="J1055" s="204" t="s">
        <v>875</v>
      </c>
      <c r="K1055" s="204" t="s">
        <v>875</v>
      </c>
      <c r="L1055" s="204" t="s">
        <v>2724</v>
      </c>
      <c r="M1055" s="204" t="s">
        <v>213</v>
      </c>
      <c r="N1055" s="204" t="s">
        <v>2725</v>
      </c>
      <c r="O1055" s="204" t="s">
        <v>858</v>
      </c>
      <c r="P1055" s="204" t="s">
        <v>2726</v>
      </c>
      <c r="Q1055" s="204" t="s">
        <v>1154</v>
      </c>
      <c r="R1055" s="204">
        <v>6.1</v>
      </c>
      <c r="S1055" s="204">
        <v>3</v>
      </c>
      <c r="T1055" s="204">
        <v>0</v>
      </c>
      <c r="U1055" s="204">
        <v>0</v>
      </c>
      <c r="V1055" s="204">
        <v>0</v>
      </c>
      <c r="W1055" s="204">
        <v>0</v>
      </c>
      <c r="X1055" s="204">
        <v>0</v>
      </c>
      <c r="Y1055" s="204">
        <v>0</v>
      </c>
      <c r="Z1055" s="204">
        <v>0</v>
      </c>
      <c r="AA1055" s="204">
        <v>0</v>
      </c>
      <c r="AB1055" s="204">
        <v>0</v>
      </c>
      <c r="AC1055" s="204">
        <v>0</v>
      </c>
      <c r="AD1055" s="204">
        <v>0</v>
      </c>
      <c r="AE1055" s="204">
        <v>0</v>
      </c>
      <c r="AF1055" s="204">
        <v>0</v>
      </c>
      <c r="AG1055" s="204">
        <v>0</v>
      </c>
      <c r="AH1055" s="204">
        <v>0</v>
      </c>
      <c r="AI1055" s="204">
        <v>0</v>
      </c>
      <c r="AJ1055" s="204"/>
      <c r="AK1055" s="204"/>
      <c r="AL1055" s="204"/>
      <c r="AM1055" s="204"/>
      <c r="AN1055" s="204"/>
      <c r="AO1055" s="204"/>
      <c r="AP1055" s="204"/>
      <c r="AQ1055" s="204"/>
      <c r="AR1055" s="204"/>
      <c r="AS1055" s="204"/>
      <c r="AT1055" s="204"/>
      <c r="AU1055" s="204"/>
      <c r="AV1055" s="204"/>
      <c r="AW1055" s="204"/>
      <c r="AX1055" s="204"/>
      <c r="AY1055" s="204" t="str">
        <f t="shared" si="197"/>
        <v>STOP M</v>
      </c>
      <c r="AZ1055" s="204" t="str">
        <f>IF(COUNTIF(AY:AY,AY1055)=1,AY1055,IF(AND(COUNTIF(AY:AY,AY1055)&gt;1,COUNTIF(AZ$2:AZ1054,AY1055)&gt;=1),"",AY1055))</f>
        <v>STOP M</v>
      </c>
      <c r="BA1055" s="204" t="str">
        <v>GALLUDOXX 433 MG/G POUDRE POUR ADMINISTRATION DANS L'EAU DE BOISSON/LE LAIT DE SUBSTITUTION POUR VEAUX POULETS ET DINDES</v>
      </c>
      <c r="BB1055" s="204">
        <f>IF(BA1055="","",MAX(BB$2:BB1054)+1)</f>
        <v>265</v>
      </c>
      <c r="BC1055" s="204"/>
      <c r="BD1055" s="204"/>
      <c r="BE1055" s="204"/>
      <c r="BF1055" s="204"/>
      <c r="BG1055" s="204"/>
      <c r="BH1055" s="204"/>
      <c r="BI1055" s="204"/>
      <c r="BJ1055" s="204"/>
      <c r="BK1055" s="204"/>
      <c r="BL1055" s="204"/>
      <c r="BM1055" s="204"/>
      <c r="BN1055" s="204"/>
      <c r="BO1055" s="204"/>
      <c r="BP1055" s="204"/>
      <c r="BQ1055" s="204"/>
      <c r="BR1055" s="204"/>
      <c r="BS1055" s="204"/>
      <c r="BT1055" s="204"/>
      <c r="BU1055" s="104"/>
      <c r="BV1055" s="202"/>
      <c r="BX1055"/>
      <c r="BY1055"/>
      <c r="BZ1055"/>
      <c r="CA1055"/>
      <c r="CB1055"/>
      <c r="CD1055"/>
      <c r="CO1055" s="202">
        <v>1054</v>
      </c>
    </row>
    <row r="1056" spans="1:93" x14ac:dyDescent="0.25">
      <c r="A1056" s="203" t="s">
        <v>4017</v>
      </c>
      <c r="B1056" s="204" t="s">
        <v>4018</v>
      </c>
      <c r="C1056" s="204" t="s">
        <v>4019</v>
      </c>
      <c r="D1056" s="210" t="s">
        <v>1004</v>
      </c>
      <c r="E1056" s="204" t="s">
        <v>924</v>
      </c>
      <c r="F1056" s="204" t="s">
        <v>546</v>
      </c>
      <c r="G1056" s="204" t="s">
        <v>925</v>
      </c>
      <c r="H1056" s="204" t="s">
        <v>1326</v>
      </c>
      <c r="I1056" s="204" t="s">
        <v>910</v>
      </c>
      <c r="J1056" s="204" t="s">
        <v>2248</v>
      </c>
      <c r="K1056" s="204" t="s">
        <v>875</v>
      </c>
      <c r="L1056" s="204" t="s">
        <v>1162</v>
      </c>
      <c r="M1056" s="204" t="s">
        <v>213</v>
      </c>
      <c r="N1056" s="204" t="s">
        <v>1004</v>
      </c>
      <c r="O1056" s="204" t="s">
        <v>992</v>
      </c>
      <c r="P1056" s="204" t="s">
        <v>859</v>
      </c>
      <c r="Q1056" s="204" t="s">
        <v>863</v>
      </c>
      <c r="R1056" s="204">
        <v>0</v>
      </c>
      <c r="S1056" s="204">
        <v>0</v>
      </c>
      <c r="T1056" s="204">
        <v>0</v>
      </c>
      <c r="U1056" s="204">
        <v>0</v>
      </c>
      <c r="V1056" s="204">
        <v>0</v>
      </c>
      <c r="W1056" s="204">
        <v>0</v>
      </c>
      <c r="X1056" s="204">
        <v>0</v>
      </c>
      <c r="Y1056" s="204">
        <v>0</v>
      </c>
      <c r="Z1056" s="204">
        <v>0</v>
      </c>
      <c r="AA1056" s="204">
        <v>0</v>
      </c>
      <c r="AB1056" s="204">
        <v>0</v>
      </c>
      <c r="AC1056" s="204">
        <v>0</v>
      </c>
      <c r="AD1056" s="204">
        <v>20</v>
      </c>
      <c r="AE1056" s="204">
        <v>5</v>
      </c>
      <c r="AF1056" s="204">
        <v>0</v>
      </c>
      <c r="AG1056" s="204">
        <v>0</v>
      </c>
      <c r="AH1056" s="204">
        <v>0</v>
      </c>
      <c r="AI1056" s="204">
        <v>0</v>
      </c>
      <c r="AJ1056" s="204" t="s">
        <v>2249</v>
      </c>
      <c r="AK1056" s="204" t="s">
        <v>2250</v>
      </c>
      <c r="AL1056" s="204" t="s">
        <v>213</v>
      </c>
      <c r="AM1056" s="204" t="s">
        <v>1235</v>
      </c>
      <c r="AN1056" s="204" t="s">
        <v>992</v>
      </c>
      <c r="AO1056" s="204" t="s">
        <v>2251</v>
      </c>
      <c r="AP1056" s="204" t="s">
        <v>2251</v>
      </c>
      <c r="AQ1056" s="204"/>
      <c r="AR1056" s="204"/>
      <c r="AS1056" s="204"/>
      <c r="AT1056" s="204"/>
      <c r="AU1056" s="204"/>
      <c r="AV1056" s="204"/>
      <c r="AW1056" s="204"/>
      <c r="AX1056" s="204"/>
      <c r="AY1056" s="204" t="str">
        <f t="shared" si="197"/>
        <v>STRENZEN 500/125 MG/G POUDRE POUR EAU DE BOISSON POUR PORCS</v>
      </c>
      <c r="AZ1056" s="204" t="str">
        <f>IF(COUNTIF(AY:AY,AY1056)=1,AY1056,IF(AND(COUNTIF(AY:AY,AY1056)&gt;1,COUNTIF(AZ$2:AZ1055,AY1056)&gt;=1),"",AY1056))</f>
        <v>STRENZEN 500/125 MG/G POUDRE POUR EAU DE BOISSON POUR PORCS</v>
      </c>
      <c r="BA1056" s="204" t="str">
        <v>GENEFLOXA 10 % SOLUTION INJECTABLE POUR BOVINS</v>
      </c>
      <c r="BB1056" s="204">
        <f>IF(BA1056="","",MAX(BB$2:BB1055)+1)</f>
        <v>266</v>
      </c>
      <c r="BC1056" s="204"/>
      <c r="BD1056" s="204"/>
      <c r="BE1056" s="204"/>
      <c r="BF1056" s="204"/>
      <c r="BG1056" s="204"/>
      <c r="BH1056" s="204"/>
      <c r="BI1056" s="204"/>
      <c r="BJ1056" s="204"/>
      <c r="BK1056" s="204"/>
      <c r="BL1056" s="204"/>
      <c r="BM1056" s="204"/>
      <c r="BN1056" s="204"/>
      <c r="BO1056" s="204"/>
      <c r="BP1056" s="204"/>
      <c r="BQ1056" s="204"/>
      <c r="BR1056" s="204"/>
      <c r="BS1056" s="204"/>
      <c r="BT1056" s="204"/>
      <c r="BU1056" s="104"/>
      <c r="BV1056" s="202"/>
      <c r="BX1056"/>
      <c r="BY1056"/>
      <c r="BZ1056"/>
      <c r="CA1056"/>
      <c r="CB1056"/>
      <c r="CD1056"/>
      <c r="CO1056" s="202">
        <v>1055</v>
      </c>
    </row>
    <row r="1057" spans="1:93" x14ac:dyDescent="0.25">
      <c r="A1057" s="203" t="s">
        <v>887</v>
      </c>
      <c r="B1057" s="204" t="s">
        <v>888</v>
      </c>
      <c r="C1057" s="204" t="s">
        <v>889</v>
      </c>
      <c r="D1057" s="210" t="s">
        <v>868</v>
      </c>
      <c r="E1057" s="204" t="s">
        <v>852</v>
      </c>
      <c r="F1057" s="204" t="s">
        <v>547</v>
      </c>
      <c r="G1057" s="204" t="s">
        <v>853</v>
      </c>
      <c r="H1057" s="204" t="s">
        <v>890</v>
      </c>
      <c r="I1057" s="204" t="s">
        <v>853</v>
      </c>
      <c r="J1057" s="204" t="s">
        <v>891</v>
      </c>
      <c r="K1057" s="204" t="s">
        <v>891</v>
      </c>
      <c r="L1057" s="204" t="s">
        <v>892</v>
      </c>
      <c r="M1057" s="204" t="s">
        <v>213</v>
      </c>
      <c r="N1057" s="204" t="s">
        <v>893</v>
      </c>
      <c r="O1057" s="204" t="s">
        <v>894</v>
      </c>
      <c r="P1057" s="204" t="s">
        <v>895</v>
      </c>
      <c r="Q1057" s="204" t="s">
        <v>896</v>
      </c>
      <c r="R1057" s="204">
        <v>31.25</v>
      </c>
      <c r="S1057" s="204">
        <v>2</v>
      </c>
      <c r="T1057" s="204">
        <v>0</v>
      </c>
      <c r="U1057" s="204">
        <v>0</v>
      </c>
      <c r="V1057" s="204">
        <v>0</v>
      </c>
      <c r="W1057" s="204">
        <v>0</v>
      </c>
      <c r="X1057" s="204">
        <v>0</v>
      </c>
      <c r="Y1057" s="204">
        <v>0</v>
      </c>
      <c r="Z1057" s="204">
        <v>0</v>
      </c>
      <c r="AA1057" s="204">
        <v>0</v>
      </c>
      <c r="AB1057" s="204">
        <v>0</v>
      </c>
      <c r="AC1057" s="204">
        <v>0</v>
      </c>
      <c r="AD1057" s="204">
        <v>31.25</v>
      </c>
      <c r="AE1057" s="204">
        <v>2</v>
      </c>
      <c r="AF1057" s="204">
        <v>0</v>
      </c>
      <c r="AG1057" s="204">
        <v>0</v>
      </c>
      <c r="AH1057" s="204">
        <v>0</v>
      </c>
      <c r="AI1057" s="204">
        <v>0</v>
      </c>
      <c r="AJ1057" s="204"/>
      <c r="AK1057" s="204"/>
      <c r="AL1057" s="204"/>
      <c r="AM1057" s="204"/>
      <c r="AN1057" s="204"/>
      <c r="AO1057" s="204"/>
      <c r="AP1057" s="204"/>
      <c r="AQ1057" s="204"/>
      <c r="AR1057" s="204"/>
      <c r="AS1057" s="204"/>
      <c r="AT1057" s="204"/>
      <c r="AU1057" s="204"/>
      <c r="AV1057" s="204"/>
      <c r="AW1057" s="204"/>
      <c r="AX1057" s="204"/>
      <c r="AY1057" s="204" t="str">
        <f t="shared" si="197"/>
        <v>SUANOVIL 20</v>
      </c>
      <c r="AZ1057" s="204" t="str">
        <f>IF(COUNTIF(AY:AY,AY1057)=1,AY1057,IF(AND(COUNTIF(AY:AY,AY1057)&gt;1,COUNTIF(AZ$2:AZ1056,AY1057)&gt;=1),"",AY1057))</f>
        <v>SUANOVIL 20</v>
      </c>
      <c r="BA1057" s="204" t="str">
        <v>GENEFLOXA 10 % SOLUTION INJECTABLE POUR BOVINS ET PORCINS</v>
      </c>
      <c r="BB1057" s="204">
        <f>IF(BA1057="","",MAX(BB$2:BB1056)+1)</f>
        <v>267</v>
      </c>
      <c r="BC1057" s="204"/>
      <c r="BD1057" s="204"/>
      <c r="BE1057" s="204"/>
      <c r="BF1057" s="204"/>
      <c r="BG1057" s="204"/>
      <c r="BH1057" s="204"/>
      <c r="BI1057" s="204"/>
      <c r="BJ1057" s="204"/>
      <c r="BK1057" s="204"/>
      <c r="BL1057" s="204"/>
      <c r="BM1057" s="204"/>
      <c r="BN1057" s="204"/>
      <c r="BO1057" s="204"/>
      <c r="BP1057" s="204"/>
      <c r="BQ1057" s="204"/>
      <c r="BR1057" s="204"/>
      <c r="BS1057" s="204"/>
      <c r="BT1057" s="204"/>
      <c r="BU1057" s="104"/>
      <c r="BV1057" s="202"/>
      <c r="BX1057"/>
      <c r="BY1057"/>
      <c r="BZ1057"/>
      <c r="CA1057"/>
      <c r="CB1057"/>
      <c r="CD1057"/>
      <c r="CO1057" s="202">
        <v>1056</v>
      </c>
    </row>
    <row r="1058" spans="1:93" x14ac:dyDescent="0.25">
      <c r="A1058" s="203" t="s">
        <v>887</v>
      </c>
      <c r="B1058" s="204" t="s">
        <v>897</v>
      </c>
      <c r="C1058" s="204" t="s">
        <v>898</v>
      </c>
      <c r="D1058" s="210" t="s">
        <v>851</v>
      </c>
      <c r="E1058" s="204" t="s">
        <v>852</v>
      </c>
      <c r="F1058" s="204" t="s">
        <v>547</v>
      </c>
      <c r="G1058" s="204" t="s">
        <v>853</v>
      </c>
      <c r="H1058" s="204" t="s">
        <v>890</v>
      </c>
      <c r="I1058" s="204" t="s">
        <v>853</v>
      </c>
      <c r="J1058" s="204" t="s">
        <v>891</v>
      </c>
      <c r="K1058" s="204" t="s">
        <v>891</v>
      </c>
      <c r="L1058" s="204" t="s">
        <v>892</v>
      </c>
      <c r="M1058" s="204" t="s">
        <v>213</v>
      </c>
      <c r="N1058" s="204" t="s">
        <v>893</v>
      </c>
      <c r="O1058" s="204" t="s">
        <v>894</v>
      </c>
      <c r="P1058" s="204" t="s">
        <v>895</v>
      </c>
      <c r="Q1058" s="204" t="s">
        <v>899</v>
      </c>
      <c r="R1058" s="204">
        <v>31.25</v>
      </c>
      <c r="S1058" s="204">
        <v>2</v>
      </c>
      <c r="T1058" s="204">
        <v>0</v>
      </c>
      <c r="U1058" s="204">
        <v>0</v>
      </c>
      <c r="V1058" s="204">
        <v>0</v>
      </c>
      <c r="W1058" s="204">
        <v>0</v>
      </c>
      <c r="X1058" s="204">
        <v>0</v>
      </c>
      <c r="Y1058" s="204">
        <v>0</v>
      </c>
      <c r="Z1058" s="204">
        <v>0</v>
      </c>
      <c r="AA1058" s="204">
        <v>0</v>
      </c>
      <c r="AB1058" s="204">
        <v>0</v>
      </c>
      <c r="AC1058" s="204">
        <v>0</v>
      </c>
      <c r="AD1058" s="204">
        <v>31.25</v>
      </c>
      <c r="AE1058" s="204">
        <v>2</v>
      </c>
      <c r="AF1058" s="204">
        <v>0</v>
      </c>
      <c r="AG1058" s="204">
        <v>0</v>
      </c>
      <c r="AH1058" s="204">
        <v>0</v>
      </c>
      <c r="AI1058" s="204">
        <v>0</v>
      </c>
      <c r="AJ1058" s="204"/>
      <c r="AK1058" s="204"/>
      <c r="AL1058" s="204"/>
      <c r="AM1058" s="204"/>
      <c r="AN1058" s="204"/>
      <c r="AO1058" s="204"/>
      <c r="AP1058" s="204"/>
      <c r="AQ1058" s="204"/>
      <c r="AR1058" s="204"/>
      <c r="AS1058" s="204"/>
      <c r="AT1058" s="204"/>
      <c r="AU1058" s="204"/>
      <c r="AV1058" s="204"/>
      <c r="AW1058" s="204"/>
      <c r="AX1058" s="204"/>
      <c r="AY1058" s="204" t="str">
        <f t="shared" si="197"/>
        <v>SUANOVIL 20</v>
      </c>
      <c r="AZ1058" s="204" t="str">
        <f>IF(COUNTIF(AY:AY,AY1058)=1,AY1058,IF(AND(COUNTIF(AY:AY,AY1058)&gt;1,COUNTIF(AZ$2:AZ1057,AY1058)&gt;=1),"",AY1058))</f>
        <v/>
      </c>
      <c r="BA1058" s="204" t="str">
        <v>GENEFLOXA 10 % SOLUTION INJECTABLE POUR PORCINS</v>
      </c>
      <c r="BB1058" s="204">
        <f>IF(BA1058="","",MAX(BB$2:BB1057)+1)</f>
        <v>268</v>
      </c>
      <c r="BC1058" s="204"/>
      <c r="BD1058" s="204"/>
      <c r="BE1058" s="204"/>
      <c r="BF1058" s="204"/>
      <c r="BG1058" s="204"/>
      <c r="BH1058" s="204"/>
      <c r="BI1058" s="204"/>
      <c r="BJ1058" s="204"/>
      <c r="BK1058" s="204"/>
      <c r="BL1058" s="204"/>
      <c r="BM1058" s="204"/>
      <c r="BN1058" s="204"/>
      <c r="BO1058" s="204"/>
      <c r="BP1058" s="204"/>
      <c r="BQ1058" s="204"/>
      <c r="BR1058" s="204"/>
      <c r="BS1058" s="204"/>
      <c r="BT1058" s="204"/>
      <c r="BU1058" s="104"/>
      <c r="BV1058" s="202"/>
      <c r="BX1058"/>
      <c r="BY1058"/>
      <c r="BZ1058"/>
      <c r="CA1058"/>
      <c r="CB1058"/>
      <c r="CD1058"/>
      <c r="CO1058" s="202">
        <v>1057</v>
      </c>
    </row>
    <row r="1059" spans="1:93" x14ac:dyDescent="0.25">
      <c r="A1059" s="203" t="s">
        <v>887</v>
      </c>
      <c r="B1059" s="204" t="s">
        <v>900</v>
      </c>
      <c r="C1059" s="204" t="s">
        <v>901</v>
      </c>
      <c r="D1059" s="210" t="s">
        <v>863</v>
      </c>
      <c r="E1059" s="204" t="s">
        <v>852</v>
      </c>
      <c r="F1059" s="204" t="s">
        <v>547</v>
      </c>
      <c r="G1059" s="204" t="s">
        <v>853</v>
      </c>
      <c r="H1059" s="204" t="s">
        <v>890</v>
      </c>
      <c r="I1059" s="204" t="s">
        <v>853</v>
      </c>
      <c r="J1059" s="204" t="s">
        <v>891</v>
      </c>
      <c r="K1059" s="204" t="s">
        <v>891</v>
      </c>
      <c r="L1059" s="204" t="s">
        <v>892</v>
      </c>
      <c r="M1059" s="204" t="s">
        <v>213</v>
      </c>
      <c r="N1059" s="204" t="s">
        <v>893</v>
      </c>
      <c r="O1059" s="204" t="s">
        <v>894</v>
      </c>
      <c r="P1059" s="204" t="s">
        <v>895</v>
      </c>
      <c r="Q1059" s="204" t="s">
        <v>902</v>
      </c>
      <c r="R1059" s="204">
        <v>31.25</v>
      </c>
      <c r="S1059" s="204">
        <v>2</v>
      </c>
      <c r="T1059" s="204">
        <v>0</v>
      </c>
      <c r="U1059" s="204">
        <v>0</v>
      </c>
      <c r="V1059" s="204">
        <v>0</v>
      </c>
      <c r="W1059" s="204">
        <v>0</v>
      </c>
      <c r="X1059" s="204">
        <v>0</v>
      </c>
      <c r="Y1059" s="204">
        <v>0</v>
      </c>
      <c r="Z1059" s="204">
        <v>0</v>
      </c>
      <c r="AA1059" s="204">
        <v>0</v>
      </c>
      <c r="AB1059" s="204">
        <v>0</v>
      </c>
      <c r="AC1059" s="204">
        <v>0</v>
      </c>
      <c r="AD1059" s="204">
        <v>31.25</v>
      </c>
      <c r="AE1059" s="204">
        <v>2</v>
      </c>
      <c r="AF1059" s="204">
        <v>0</v>
      </c>
      <c r="AG1059" s="204">
        <v>0</v>
      </c>
      <c r="AH1059" s="204">
        <v>0</v>
      </c>
      <c r="AI1059" s="204">
        <v>0</v>
      </c>
      <c r="AJ1059" s="204"/>
      <c r="AK1059" s="204"/>
      <c r="AL1059" s="204"/>
      <c r="AM1059" s="204"/>
      <c r="AN1059" s="204"/>
      <c r="AO1059" s="204"/>
      <c r="AP1059" s="204"/>
      <c r="AQ1059" s="204"/>
      <c r="AR1059" s="204"/>
      <c r="AS1059" s="204"/>
      <c r="AT1059" s="204"/>
      <c r="AU1059" s="204"/>
      <c r="AV1059" s="204"/>
      <c r="AW1059" s="204"/>
      <c r="AX1059" s="204"/>
      <c r="AY1059" s="204" t="str">
        <f t="shared" si="197"/>
        <v>SUANOVIL 20</v>
      </c>
      <c r="AZ1059" s="204" t="str">
        <f>IF(COUNTIF(AY:AY,AY1059)=1,AY1059,IF(AND(COUNTIF(AY:AY,AY1059)&gt;1,COUNTIF(AZ$2:AZ1058,AY1059)&gt;=1),"",AY1059))</f>
        <v/>
      </c>
      <c r="BA1059" s="204" t="str">
        <v>GENEFLOXA 2 % SOLUTION INJECTABLE POUR BOVINS</v>
      </c>
      <c r="BB1059" s="204">
        <f>IF(BA1059="","",MAX(BB$2:BB1058)+1)</f>
        <v>269</v>
      </c>
      <c r="BC1059" s="204"/>
      <c r="BD1059" s="204"/>
      <c r="BE1059" s="204"/>
      <c r="BF1059" s="204"/>
      <c r="BG1059" s="204"/>
      <c r="BH1059" s="204"/>
      <c r="BI1059" s="204"/>
      <c r="BJ1059" s="204"/>
      <c r="BK1059" s="204"/>
      <c r="BL1059" s="204"/>
      <c r="BM1059" s="204"/>
      <c r="BN1059" s="204"/>
      <c r="BO1059" s="204"/>
      <c r="BP1059" s="204"/>
      <c r="BQ1059" s="204"/>
      <c r="BR1059" s="204"/>
      <c r="BS1059" s="204"/>
      <c r="BT1059" s="204"/>
      <c r="BU1059" s="104"/>
      <c r="BV1059" s="202"/>
      <c r="BX1059"/>
      <c r="BY1059"/>
      <c r="BZ1059"/>
      <c r="CA1059"/>
      <c r="CB1059"/>
      <c r="CD1059"/>
      <c r="CO1059" s="202">
        <v>1058</v>
      </c>
    </row>
    <row r="1060" spans="1:93" x14ac:dyDescent="0.25">
      <c r="A1060" s="203" t="s">
        <v>920</v>
      </c>
      <c r="B1060" s="204" t="s">
        <v>921</v>
      </c>
      <c r="C1060" s="204" t="s">
        <v>922</v>
      </c>
      <c r="D1060" s="210" t="s">
        <v>923</v>
      </c>
      <c r="E1060" s="204" t="s">
        <v>924</v>
      </c>
      <c r="F1060" s="204" t="s">
        <v>548</v>
      </c>
      <c r="G1060" s="204" t="s">
        <v>925</v>
      </c>
      <c r="H1060" s="204" t="s">
        <v>926</v>
      </c>
      <c r="I1060" s="204" t="s">
        <v>910</v>
      </c>
      <c r="J1060" s="204" t="s">
        <v>891</v>
      </c>
      <c r="K1060" s="204" t="s">
        <v>891</v>
      </c>
      <c r="L1060" s="204" t="s">
        <v>892</v>
      </c>
      <c r="M1060" s="204" t="s">
        <v>213</v>
      </c>
      <c r="N1060" s="204" t="s">
        <v>927</v>
      </c>
      <c r="O1060" s="204" t="s">
        <v>928</v>
      </c>
      <c r="P1060" s="204" t="s">
        <v>895</v>
      </c>
      <c r="Q1060" s="204" t="s">
        <v>929</v>
      </c>
      <c r="R1060" s="204">
        <v>46.88</v>
      </c>
      <c r="S1060" s="204">
        <v>5</v>
      </c>
      <c r="T1060" s="204">
        <v>0</v>
      </c>
      <c r="U1060" s="204">
        <v>0</v>
      </c>
      <c r="V1060" s="204">
        <v>0</v>
      </c>
      <c r="W1060" s="204">
        <v>0</v>
      </c>
      <c r="X1060" s="204">
        <v>0</v>
      </c>
      <c r="Y1060" s="204">
        <v>0</v>
      </c>
      <c r="Z1060" s="204">
        <v>0</v>
      </c>
      <c r="AA1060" s="204">
        <v>0</v>
      </c>
      <c r="AB1060" s="204">
        <v>0</v>
      </c>
      <c r="AC1060" s="204">
        <v>0</v>
      </c>
      <c r="AD1060" s="204">
        <v>31.25</v>
      </c>
      <c r="AE1060" s="204">
        <v>5</v>
      </c>
      <c r="AF1060" s="204">
        <v>46.88</v>
      </c>
      <c r="AG1060" s="204">
        <v>5</v>
      </c>
      <c r="AH1060" s="204">
        <v>0</v>
      </c>
      <c r="AI1060" s="204">
        <v>0</v>
      </c>
      <c r="AJ1060" s="204"/>
      <c r="AK1060" s="204"/>
      <c r="AL1060" s="204"/>
      <c r="AM1060" s="204"/>
      <c r="AN1060" s="204"/>
      <c r="AO1060" s="204"/>
      <c r="AP1060" s="204"/>
      <c r="AQ1060" s="204"/>
      <c r="AR1060" s="204"/>
      <c r="AS1060" s="204"/>
      <c r="AT1060" s="204"/>
      <c r="AU1060" s="204"/>
      <c r="AV1060" s="204"/>
      <c r="AW1060" s="204"/>
      <c r="AX1060" s="204"/>
      <c r="AY1060" s="204" t="str">
        <f t="shared" si="197"/>
        <v>SUANOVIL 50</v>
      </c>
      <c r="AZ1060" s="204" t="str">
        <f>IF(COUNTIF(AY:AY,AY1060)=1,AY1060,IF(AND(COUNTIF(AY:AY,AY1060)&gt;1,COUNTIF(AZ$2:AZ1059,AY1060)&gt;=1),"",AY1060))</f>
        <v>SUANOVIL 50</v>
      </c>
      <c r="BA1060" s="204" t="str">
        <v>GENEFLOXA 2 % SOLUTION INJECTABLE POUR BOVINS ET PORCINS</v>
      </c>
      <c r="BB1060" s="204">
        <f>IF(BA1060="","",MAX(BB$2:BB1059)+1)</f>
        <v>270</v>
      </c>
      <c r="BC1060" s="204"/>
      <c r="BD1060" s="204"/>
      <c r="BE1060" s="204"/>
      <c r="BF1060" s="204"/>
      <c r="BG1060" s="204"/>
      <c r="BH1060" s="204"/>
      <c r="BI1060" s="204"/>
      <c r="BJ1060" s="204"/>
      <c r="BK1060" s="204"/>
      <c r="BL1060" s="204"/>
      <c r="BM1060" s="204"/>
      <c r="BN1060" s="204"/>
      <c r="BO1060" s="204"/>
      <c r="BP1060" s="204"/>
      <c r="BQ1060" s="204"/>
      <c r="BR1060" s="204"/>
      <c r="BS1060" s="204"/>
      <c r="BT1060" s="204"/>
      <c r="BU1060" s="104"/>
      <c r="BV1060" s="202"/>
      <c r="BX1060"/>
      <c r="BY1060"/>
      <c r="BZ1060"/>
      <c r="CA1060"/>
      <c r="CB1060"/>
      <c r="CD1060"/>
      <c r="CO1060" s="202">
        <v>1059</v>
      </c>
    </row>
    <row r="1061" spans="1:93" x14ac:dyDescent="0.25">
      <c r="A1061" s="203" t="s">
        <v>920</v>
      </c>
      <c r="B1061" s="204" t="s">
        <v>930</v>
      </c>
      <c r="C1061" s="204" t="s">
        <v>931</v>
      </c>
      <c r="D1061" s="210" t="s">
        <v>851</v>
      </c>
      <c r="E1061" s="204" t="s">
        <v>924</v>
      </c>
      <c r="F1061" s="204" t="s">
        <v>548</v>
      </c>
      <c r="G1061" s="204" t="s">
        <v>925</v>
      </c>
      <c r="H1061" s="204" t="s">
        <v>926</v>
      </c>
      <c r="I1061" s="204" t="s">
        <v>910</v>
      </c>
      <c r="J1061" s="204" t="s">
        <v>891</v>
      </c>
      <c r="K1061" s="204" t="s">
        <v>891</v>
      </c>
      <c r="L1061" s="204" t="s">
        <v>892</v>
      </c>
      <c r="M1061" s="204" t="s">
        <v>213</v>
      </c>
      <c r="N1061" s="204" t="s">
        <v>927</v>
      </c>
      <c r="O1061" s="204" t="s">
        <v>928</v>
      </c>
      <c r="P1061" s="204" t="s">
        <v>895</v>
      </c>
      <c r="Q1061" s="204" t="s">
        <v>902</v>
      </c>
      <c r="R1061" s="204">
        <v>46.88</v>
      </c>
      <c r="S1061" s="204">
        <v>5</v>
      </c>
      <c r="T1061" s="204">
        <v>0</v>
      </c>
      <c r="U1061" s="204">
        <v>0</v>
      </c>
      <c r="V1061" s="204">
        <v>0</v>
      </c>
      <c r="W1061" s="204">
        <v>0</v>
      </c>
      <c r="X1061" s="204">
        <v>0</v>
      </c>
      <c r="Y1061" s="204">
        <v>0</v>
      </c>
      <c r="Z1061" s="204">
        <v>0</v>
      </c>
      <c r="AA1061" s="204">
        <v>0</v>
      </c>
      <c r="AB1061" s="204">
        <v>0</v>
      </c>
      <c r="AC1061" s="204">
        <v>0</v>
      </c>
      <c r="AD1061" s="204">
        <v>31.25</v>
      </c>
      <c r="AE1061" s="204">
        <v>5</v>
      </c>
      <c r="AF1061" s="204">
        <v>46.88</v>
      </c>
      <c r="AG1061" s="204">
        <v>5</v>
      </c>
      <c r="AH1061" s="204">
        <v>0</v>
      </c>
      <c r="AI1061" s="204">
        <v>0</v>
      </c>
      <c r="AJ1061" s="204"/>
      <c r="AK1061" s="204"/>
      <c r="AL1061" s="204"/>
      <c r="AM1061" s="204"/>
      <c r="AN1061" s="204"/>
      <c r="AO1061" s="204"/>
      <c r="AP1061" s="204"/>
      <c r="AQ1061" s="204"/>
      <c r="AR1061" s="204"/>
      <c r="AS1061" s="204"/>
      <c r="AT1061" s="204"/>
      <c r="AU1061" s="204"/>
      <c r="AV1061" s="204"/>
      <c r="AW1061" s="204"/>
      <c r="AX1061" s="204"/>
      <c r="AY1061" s="204" t="str">
        <f t="shared" si="197"/>
        <v>SUANOVIL 50</v>
      </c>
      <c r="AZ1061" s="204" t="str">
        <f>IF(COUNTIF(AY:AY,AY1061)=1,AY1061,IF(AND(COUNTIF(AY:AY,AY1061)&gt;1,COUNTIF(AZ$2:AZ1060,AY1061)&gt;=1),"",AY1061))</f>
        <v/>
      </c>
      <c r="BA1061" s="204" t="str">
        <v>GENEFLOXA 2 % SOLUTION INJECTABLE POUR PORCINS</v>
      </c>
      <c r="BB1061" s="204">
        <f>IF(BA1061="","",MAX(BB$2:BB1060)+1)</f>
        <v>271</v>
      </c>
      <c r="BC1061" s="204"/>
      <c r="BD1061" s="204"/>
      <c r="BE1061" s="204"/>
      <c r="BF1061" s="204"/>
      <c r="BG1061" s="204"/>
      <c r="BH1061" s="204"/>
      <c r="BI1061" s="204"/>
      <c r="BJ1061" s="204"/>
      <c r="BK1061" s="204"/>
      <c r="BL1061" s="204"/>
      <c r="BM1061" s="204"/>
      <c r="BN1061" s="204"/>
      <c r="BO1061" s="204"/>
      <c r="BP1061" s="204"/>
      <c r="BQ1061" s="204"/>
      <c r="BR1061" s="204"/>
      <c r="BS1061" s="204"/>
      <c r="BT1061" s="204"/>
      <c r="BU1061" s="104"/>
      <c r="BV1061" s="202"/>
      <c r="BX1061"/>
      <c r="BY1061"/>
      <c r="BZ1061"/>
      <c r="CA1061"/>
      <c r="CB1061"/>
      <c r="CD1061"/>
      <c r="CO1061" s="202">
        <v>1060</v>
      </c>
    </row>
    <row r="1062" spans="1:93" x14ac:dyDescent="0.25">
      <c r="A1062" s="203" t="s">
        <v>1402</v>
      </c>
      <c r="B1062" s="204" t="s">
        <v>1403</v>
      </c>
      <c r="C1062" s="204" t="s">
        <v>1404</v>
      </c>
      <c r="D1062" s="210" t="s">
        <v>923</v>
      </c>
      <c r="E1062" s="204" t="s">
        <v>924</v>
      </c>
      <c r="F1062" s="204" t="s">
        <v>549</v>
      </c>
      <c r="G1062" s="204" t="s">
        <v>925</v>
      </c>
      <c r="H1062" s="204" t="s">
        <v>1405</v>
      </c>
      <c r="I1062" s="204" t="s">
        <v>910</v>
      </c>
      <c r="J1062" s="204" t="s">
        <v>957</v>
      </c>
      <c r="K1062" s="204" t="s">
        <v>957</v>
      </c>
      <c r="L1062" s="204" t="s">
        <v>993</v>
      </c>
      <c r="M1062" s="204" t="s">
        <v>213</v>
      </c>
      <c r="N1062" s="204" t="s">
        <v>1406</v>
      </c>
      <c r="O1062" s="204" t="s">
        <v>992</v>
      </c>
      <c r="P1062" s="204" t="s">
        <v>859</v>
      </c>
      <c r="Q1062" s="204" t="s">
        <v>1406</v>
      </c>
      <c r="R1062" s="204">
        <v>100</v>
      </c>
      <c r="S1062" s="204">
        <v>5</v>
      </c>
      <c r="T1062" s="204">
        <v>0</v>
      </c>
      <c r="U1062" s="204">
        <v>0</v>
      </c>
      <c r="V1062" s="204">
        <v>0</v>
      </c>
      <c r="W1062" s="204">
        <v>0</v>
      </c>
      <c r="X1062" s="204">
        <v>0</v>
      </c>
      <c r="Y1062" s="204">
        <v>0</v>
      </c>
      <c r="Z1062" s="204">
        <v>100</v>
      </c>
      <c r="AA1062" s="204">
        <v>5</v>
      </c>
      <c r="AB1062" s="204">
        <v>100</v>
      </c>
      <c r="AC1062" s="204">
        <v>5</v>
      </c>
      <c r="AD1062" s="204">
        <v>100</v>
      </c>
      <c r="AE1062" s="204">
        <v>5</v>
      </c>
      <c r="AF1062" s="204">
        <v>100</v>
      </c>
      <c r="AG1062" s="204">
        <v>5</v>
      </c>
      <c r="AH1062" s="204">
        <v>0</v>
      </c>
      <c r="AI1062" s="204">
        <v>0</v>
      </c>
      <c r="AJ1062" s="204"/>
      <c r="AK1062" s="204"/>
      <c r="AL1062" s="204"/>
      <c r="AM1062" s="204"/>
      <c r="AN1062" s="204"/>
      <c r="AO1062" s="204"/>
      <c r="AP1062" s="204"/>
      <c r="AQ1062" s="204"/>
      <c r="AR1062" s="204"/>
      <c r="AS1062" s="204"/>
      <c r="AT1062" s="204"/>
      <c r="AU1062" s="204"/>
      <c r="AV1062" s="204"/>
      <c r="AW1062" s="204"/>
      <c r="AX1062" s="204"/>
      <c r="AY1062" s="204" t="str">
        <f t="shared" si="197"/>
        <v>SULFADI 500</v>
      </c>
      <c r="AZ1062" s="204" t="str">
        <f>IF(COUNTIF(AY:AY,AY1062)=1,AY1062,IF(AND(COUNTIF(AY:AY,AY1062)&gt;1,COUNTIF(AZ$2:AZ1061,AY1062)&gt;=1),"",AY1062))</f>
        <v>SULFADI 500</v>
      </c>
      <c r="BA1062" s="204" t="str">
        <v>GENTAMAM</v>
      </c>
      <c r="BB1062" s="204">
        <f>IF(BA1062="","",MAX(BB$2:BB1061)+1)</f>
        <v>272</v>
      </c>
      <c r="BC1062" s="204"/>
      <c r="BD1062" s="204"/>
      <c r="BE1062" s="204"/>
      <c r="BF1062" s="204"/>
      <c r="BG1062" s="204"/>
      <c r="BH1062" s="204"/>
      <c r="BI1062" s="204"/>
      <c r="BJ1062" s="204"/>
      <c r="BK1062" s="204"/>
      <c r="BL1062" s="204"/>
      <c r="BM1062" s="204"/>
      <c r="BN1062" s="204"/>
      <c r="BO1062" s="204"/>
      <c r="BP1062" s="204"/>
      <c r="BQ1062" s="204"/>
      <c r="BR1062" s="204"/>
      <c r="BS1062" s="204"/>
      <c r="BT1062" s="204"/>
      <c r="BU1062" s="104"/>
      <c r="BV1062" s="202"/>
      <c r="BX1062"/>
      <c r="BY1062"/>
      <c r="BZ1062"/>
      <c r="CA1062"/>
      <c r="CB1062"/>
      <c r="CD1062"/>
      <c r="CO1062" s="202">
        <v>1061</v>
      </c>
    </row>
    <row r="1063" spans="1:93" x14ac:dyDescent="0.25">
      <c r="A1063" s="203" t="s">
        <v>1402</v>
      </c>
      <c r="B1063" s="204" t="s">
        <v>1407</v>
      </c>
      <c r="C1063" s="204" t="s">
        <v>1408</v>
      </c>
      <c r="D1063" s="210" t="s">
        <v>1054</v>
      </c>
      <c r="E1063" s="204" t="s">
        <v>924</v>
      </c>
      <c r="F1063" s="204" t="s">
        <v>549</v>
      </c>
      <c r="G1063" s="204" t="s">
        <v>925</v>
      </c>
      <c r="H1063" s="204" t="s">
        <v>1405</v>
      </c>
      <c r="I1063" s="204" t="s">
        <v>910</v>
      </c>
      <c r="J1063" s="204" t="s">
        <v>957</v>
      </c>
      <c r="K1063" s="204" t="s">
        <v>957</v>
      </c>
      <c r="L1063" s="204" t="s">
        <v>993</v>
      </c>
      <c r="M1063" s="204" t="s">
        <v>213</v>
      </c>
      <c r="N1063" s="204" t="s">
        <v>1406</v>
      </c>
      <c r="O1063" s="204" t="s">
        <v>992</v>
      </c>
      <c r="P1063" s="204" t="s">
        <v>859</v>
      </c>
      <c r="Q1063" s="204" t="s">
        <v>1409</v>
      </c>
      <c r="R1063" s="204">
        <v>100</v>
      </c>
      <c r="S1063" s="204">
        <v>5</v>
      </c>
      <c r="T1063" s="204">
        <v>0</v>
      </c>
      <c r="U1063" s="204">
        <v>0</v>
      </c>
      <c r="V1063" s="204">
        <v>0</v>
      </c>
      <c r="W1063" s="204">
        <v>0</v>
      </c>
      <c r="X1063" s="204">
        <v>0</v>
      </c>
      <c r="Y1063" s="204">
        <v>0</v>
      </c>
      <c r="Z1063" s="204">
        <v>100</v>
      </c>
      <c r="AA1063" s="204">
        <v>5</v>
      </c>
      <c r="AB1063" s="204">
        <v>100</v>
      </c>
      <c r="AC1063" s="204">
        <v>5</v>
      </c>
      <c r="AD1063" s="204">
        <v>100</v>
      </c>
      <c r="AE1063" s="204">
        <v>5</v>
      </c>
      <c r="AF1063" s="204">
        <v>100</v>
      </c>
      <c r="AG1063" s="204">
        <v>5</v>
      </c>
      <c r="AH1063" s="204">
        <v>0</v>
      </c>
      <c r="AI1063" s="204">
        <v>0</v>
      </c>
      <c r="AJ1063" s="204"/>
      <c r="AK1063" s="204"/>
      <c r="AL1063" s="204"/>
      <c r="AM1063" s="204"/>
      <c r="AN1063" s="204"/>
      <c r="AO1063" s="204"/>
      <c r="AP1063" s="204"/>
      <c r="AQ1063" s="204"/>
      <c r="AR1063" s="204"/>
      <c r="AS1063" s="204"/>
      <c r="AT1063" s="204"/>
      <c r="AU1063" s="204"/>
      <c r="AV1063" s="204"/>
      <c r="AW1063" s="204"/>
      <c r="AX1063" s="204"/>
      <c r="AY1063" s="204" t="str">
        <f t="shared" si="197"/>
        <v>SULFADI 500</v>
      </c>
      <c r="AZ1063" s="204" t="str">
        <f>IF(COUNTIF(AY:AY,AY1063)=1,AY1063,IF(AND(COUNTIF(AY:AY,AY1063)&gt;1,COUNTIF(AZ$2:AZ1062,AY1063)&gt;=1),"",AY1063))</f>
        <v/>
      </c>
      <c r="BA1063" s="204" t="str">
        <v>HEMODIARH</v>
      </c>
      <c r="BB1063" s="204">
        <f>IF(BA1063="","",MAX(BB$2:BB1062)+1)</f>
        <v>273</v>
      </c>
      <c r="BC1063" s="204"/>
      <c r="BD1063" s="204"/>
      <c r="BE1063" s="204"/>
      <c r="BF1063" s="204"/>
      <c r="BG1063" s="204"/>
      <c r="BH1063" s="204"/>
      <c r="BI1063" s="204"/>
      <c r="BJ1063" s="204"/>
      <c r="BK1063" s="204"/>
      <c r="BL1063" s="204"/>
      <c r="BM1063" s="204"/>
      <c r="BN1063" s="204"/>
      <c r="BO1063" s="204"/>
      <c r="BP1063" s="204"/>
      <c r="BQ1063" s="204"/>
      <c r="BR1063" s="204"/>
      <c r="BS1063" s="204"/>
      <c r="BT1063" s="204"/>
      <c r="BU1063" s="104"/>
      <c r="BV1063" s="202"/>
      <c r="BX1063"/>
      <c r="BY1063"/>
      <c r="BZ1063"/>
      <c r="CA1063"/>
      <c r="CB1063"/>
      <c r="CD1063"/>
      <c r="CO1063" s="202">
        <v>1062</v>
      </c>
    </row>
    <row r="1064" spans="1:93" x14ac:dyDescent="0.25">
      <c r="A1064" s="203" t="s">
        <v>1402</v>
      </c>
      <c r="B1064" s="204" t="s">
        <v>1410</v>
      </c>
      <c r="C1064" s="204" t="s">
        <v>1411</v>
      </c>
      <c r="D1064" s="210" t="s">
        <v>1023</v>
      </c>
      <c r="E1064" s="204" t="s">
        <v>924</v>
      </c>
      <c r="F1064" s="204" t="s">
        <v>549</v>
      </c>
      <c r="G1064" s="204" t="s">
        <v>925</v>
      </c>
      <c r="H1064" s="204" t="s">
        <v>1405</v>
      </c>
      <c r="I1064" s="204" t="s">
        <v>910</v>
      </c>
      <c r="J1064" s="204" t="s">
        <v>957</v>
      </c>
      <c r="K1064" s="204" t="s">
        <v>957</v>
      </c>
      <c r="L1064" s="204" t="s">
        <v>993</v>
      </c>
      <c r="M1064" s="204" t="s">
        <v>213</v>
      </c>
      <c r="N1064" s="204" t="s">
        <v>1406</v>
      </c>
      <c r="O1064" s="204" t="s">
        <v>992</v>
      </c>
      <c r="P1064" s="204" t="s">
        <v>859</v>
      </c>
      <c r="Q1064" s="204" t="s">
        <v>1412</v>
      </c>
      <c r="R1064" s="204">
        <v>100</v>
      </c>
      <c r="S1064" s="204">
        <v>5</v>
      </c>
      <c r="T1064" s="204">
        <v>0</v>
      </c>
      <c r="U1064" s="204">
        <v>0</v>
      </c>
      <c r="V1064" s="204">
        <v>0</v>
      </c>
      <c r="W1064" s="204">
        <v>0</v>
      </c>
      <c r="X1064" s="204">
        <v>0</v>
      </c>
      <c r="Y1064" s="204">
        <v>0</v>
      </c>
      <c r="Z1064" s="204">
        <v>100</v>
      </c>
      <c r="AA1064" s="204">
        <v>5</v>
      </c>
      <c r="AB1064" s="204">
        <v>100</v>
      </c>
      <c r="AC1064" s="204">
        <v>5</v>
      </c>
      <c r="AD1064" s="204">
        <v>100</v>
      </c>
      <c r="AE1064" s="204">
        <v>5</v>
      </c>
      <c r="AF1064" s="204">
        <v>100</v>
      </c>
      <c r="AG1064" s="204">
        <v>5</v>
      </c>
      <c r="AH1064" s="204">
        <v>0</v>
      </c>
      <c r="AI1064" s="204">
        <v>0</v>
      </c>
      <c r="AJ1064" s="204"/>
      <c r="AK1064" s="204"/>
      <c r="AL1064" s="204"/>
      <c r="AM1064" s="204"/>
      <c r="AN1064" s="204"/>
      <c r="AO1064" s="204"/>
      <c r="AP1064" s="204"/>
      <c r="AQ1064" s="204"/>
      <c r="AR1064" s="204"/>
      <c r="AS1064" s="204"/>
      <c r="AT1064" s="204"/>
      <c r="AU1064" s="204"/>
      <c r="AV1064" s="204"/>
      <c r="AW1064" s="204"/>
      <c r="AX1064" s="204"/>
      <c r="AY1064" s="204" t="str">
        <f t="shared" si="197"/>
        <v>SULFADI 500</v>
      </c>
      <c r="AZ1064" s="204" t="str">
        <f>IF(COUNTIF(AY:AY,AY1064)=1,AY1064,IF(AND(COUNTIF(AY:AY,AY1064)&gt;1,COUNTIF(AZ$2:AZ1063,AY1064)&gt;=1),"",AY1064))</f>
        <v/>
      </c>
      <c r="BA1064" s="204" t="str">
        <v>HIDROCOL 4 000 000 UI/ML SOLUTION POUR ADMINISTRATION DANS L'EAU DE BOISSON OU LE LAIT</v>
      </c>
      <c r="BB1064" s="204">
        <f>IF(BA1064="","",MAX(BB$2:BB1063)+1)</f>
        <v>274</v>
      </c>
      <c r="BC1064" s="204"/>
      <c r="BD1064" s="204"/>
      <c r="BE1064" s="204"/>
      <c r="BF1064" s="204"/>
      <c r="BG1064" s="204"/>
      <c r="BH1064" s="204"/>
      <c r="BI1064" s="204"/>
      <c r="BJ1064" s="204"/>
      <c r="BK1064" s="204"/>
      <c r="BL1064" s="204"/>
      <c r="BM1064" s="204"/>
      <c r="BN1064" s="204"/>
      <c r="BO1064" s="204"/>
      <c r="BP1064" s="204"/>
      <c r="BQ1064" s="204"/>
      <c r="BR1064" s="204"/>
      <c r="BS1064" s="204"/>
      <c r="BT1064" s="204"/>
      <c r="BU1064" s="104"/>
      <c r="BV1064" s="202"/>
      <c r="BX1064"/>
      <c r="BY1064"/>
      <c r="BZ1064"/>
      <c r="CA1064"/>
      <c r="CB1064"/>
      <c r="CD1064"/>
      <c r="CO1064" s="202">
        <v>1063</v>
      </c>
    </row>
    <row r="1065" spans="1:93" x14ac:dyDescent="0.25">
      <c r="A1065" s="203" t="s">
        <v>1816</v>
      </c>
      <c r="B1065" s="204" t="s">
        <v>1817</v>
      </c>
      <c r="C1065" s="204" t="s">
        <v>1818</v>
      </c>
      <c r="D1065" s="210" t="s">
        <v>1004</v>
      </c>
      <c r="E1065" s="204" t="s">
        <v>852</v>
      </c>
      <c r="F1065" s="204" t="s">
        <v>781</v>
      </c>
      <c r="G1065" s="204" t="s">
        <v>853</v>
      </c>
      <c r="H1065" s="204" t="s">
        <v>1819</v>
      </c>
      <c r="I1065" s="204" t="s">
        <v>1655</v>
      </c>
      <c r="J1065" s="204" t="s">
        <v>957</v>
      </c>
      <c r="K1065" s="204" t="s">
        <v>957</v>
      </c>
      <c r="L1065" s="204" t="s">
        <v>993</v>
      </c>
      <c r="M1065" s="204" t="s">
        <v>213</v>
      </c>
      <c r="N1065" s="204" t="s">
        <v>1820</v>
      </c>
      <c r="O1065" s="204" t="s">
        <v>858</v>
      </c>
      <c r="P1065" s="204" t="s">
        <v>859</v>
      </c>
      <c r="Q1065" s="204" t="s">
        <v>1821</v>
      </c>
      <c r="R1065" s="204">
        <v>90</v>
      </c>
      <c r="S1065" s="204">
        <v>5</v>
      </c>
      <c r="T1065" s="204">
        <v>90</v>
      </c>
      <c r="U1065" s="204">
        <v>5</v>
      </c>
      <c r="V1065" s="204">
        <v>0</v>
      </c>
      <c r="W1065" s="204">
        <v>0</v>
      </c>
      <c r="X1065" s="204">
        <v>0</v>
      </c>
      <c r="Y1065" s="204">
        <v>0</v>
      </c>
      <c r="Z1065" s="204">
        <v>0</v>
      </c>
      <c r="AA1065" s="204">
        <v>0</v>
      </c>
      <c r="AB1065" s="204">
        <v>90</v>
      </c>
      <c r="AC1065" s="204">
        <v>5</v>
      </c>
      <c r="AD1065" s="204">
        <v>90</v>
      </c>
      <c r="AE1065" s="204">
        <v>5</v>
      </c>
      <c r="AF1065" s="204">
        <v>180</v>
      </c>
      <c r="AG1065" s="204">
        <v>5</v>
      </c>
      <c r="AH1065" s="204">
        <v>0</v>
      </c>
      <c r="AI1065" s="204">
        <v>0</v>
      </c>
      <c r="AJ1065" s="204"/>
      <c r="AK1065" s="204"/>
      <c r="AL1065" s="204"/>
      <c r="AM1065" s="204"/>
      <c r="AN1065" s="204"/>
      <c r="AO1065" s="204"/>
      <c r="AP1065" s="204"/>
      <c r="AQ1065" s="204"/>
      <c r="AR1065" s="204"/>
      <c r="AS1065" s="204"/>
      <c r="AT1065" s="204"/>
      <c r="AU1065" s="204"/>
      <c r="AV1065" s="204"/>
      <c r="AW1065" s="204"/>
      <c r="AX1065" s="204"/>
      <c r="AY1065" s="204" t="str">
        <f t="shared" si="197"/>
        <v>SULFADIMERAZINE CSI</v>
      </c>
      <c r="AZ1065" s="204" t="str">
        <f>IF(COUNTIF(AY:AY,AY1065)=1,AY1065,IF(AND(COUNTIF(AY:AY,AY1065)&gt;1,COUNTIF(AZ$2:AZ1064,AY1065)&gt;=1),"",AY1065))</f>
        <v>SULFADIMERAZINE CSI</v>
      </c>
      <c r="BA1065" s="204" t="str">
        <v>HISTABIOSONE</v>
      </c>
      <c r="BB1065" s="204">
        <f>IF(BA1065="","",MAX(BB$2:BB1064)+1)</f>
        <v>275</v>
      </c>
      <c r="BC1065" s="204"/>
      <c r="BD1065" s="204"/>
      <c r="BE1065" s="204"/>
      <c r="BF1065" s="204"/>
      <c r="BG1065" s="204"/>
      <c r="BH1065" s="204"/>
      <c r="BI1065" s="204"/>
      <c r="BJ1065" s="204"/>
      <c r="BK1065" s="204"/>
      <c r="BL1065" s="204"/>
      <c r="BM1065" s="204"/>
      <c r="BN1065" s="204"/>
      <c r="BO1065" s="204"/>
      <c r="BP1065" s="204"/>
      <c r="BQ1065" s="204"/>
      <c r="BR1065" s="204"/>
      <c r="BS1065" s="204"/>
      <c r="BT1065" s="204"/>
      <c r="BU1065" s="104"/>
      <c r="BV1065" s="202"/>
      <c r="BX1065"/>
      <c r="BY1065"/>
      <c r="BZ1065"/>
      <c r="CA1065"/>
      <c r="CB1065"/>
      <c r="CD1065"/>
      <c r="CO1065" s="202">
        <v>1064</v>
      </c>
    </row>
    <row r="1066" spans="1:93" x14ac:dyDescent="0.25">
      <c r="A1066" s="203" t="s">
        <v>1816</v>
      </c>
      <c r="B1066" s="204" t="s">
        <v>1822</v>
      </c>
      <c r="C1066" s="204" t="s">
        <v>1823</v>
      </c>
      <c r="D1066" s="210" t="s">
        <v>1054</v>
      </c>
      <c r="E1066" s="204" t="s">
        <v>852</v>
      </c>
      <c r="F1066" s="204" t="s">
        <v>781</v>
      </c>
      <c r="G1066" s="204" t="s">
        <v>853</v>
      </c>
      <c r="H1066" s="204" t="s">
        <v>1819</v>
      </c>
      <c r="I1066" s="204" t="s">
        <v>1655</v>
      </c>
      <c r="J1066" s="204" t="s">
        <v>957</v>
      </c>
      <c r="K1066" s="204" t="s">
        <v>957</v>
      </c>
      <c r="L1066" s="204" t="s">
        <v>993</v>
      </c>
      <c r="M1066" s="204" t="s">
        <v>213</v>
      </c>
      <c r="N1066" s="204" t="s">
        <v>1820</v>
      </c>
      <c r="O1066" s="204" t="s">
        <v>858</v>
      </c>
      <c r="P1066" s="204" t="s">
        <v>859</v>
      </c>
      <c r="Q1066" s="204" t="s">
        <v>1824</v>
      </c>
      <c r="R1066" s="204">
        <v>90</v>
      </c>
      <c r="S1066" s="204">
        <v>5</v>
      </c>
      <c r="T1066" s="204">
        <v>90</v>
      </c>
      <c r="U1066" s="204">
        <v>5</v>
      </c>
      <c r="V1066" s="204">
        <v>0</v>
      </c>
      <c r="W1066" s="204">
        <v>0</v>
      </c>
      <c r="X1066" s="204">
        <v>0</v>
      </c>
      <c r="Y1066" s="204">
        <v>0</v>
      </c>
      <c r="Z1066" s="204">
        <v>0</v>
      </c>
      <c r="AA1066" s="204">
        <v>0</v>
      </c>
      <c r="AB1066" s="204">
        <v>90</v>
      </c>
      <c r="AC1066" s="204">
        <v>5</v>
      </c>
      <c r="AD1066" s="204">
        <v>90</v>
      </c>
      <c r="AE1066" s="204">
        <v>5</v>
      </c>
      <c r="AF1066" s="204">
        <v>180</v>
      </c>
      <c r="AG1066" s="204">
        <v>5</v>
      </c>
      <c r="AH1066" s="204">
        <v>0</v>
      </c>
      <c r="AI1066" s="204">
        <v>0</v>
      </c>
      <c r="AJ1066" s="204"/>
      <c r="AK1066" s="204"/>
      <c r="AL1066" s="204"/>
      <c r="AM1066" s="204"/>
      <c r="AN1066" s="204"/>
      <c r="AO1066" s="204"/>
      <c r="AP1066" s="204"/>
      <c r="AQ1066" s="204"/>
      <c r="AR1066" s="204"/>
      <c r="AS1066" s="204"/>
      <c r="AT1066" s="204"/>
      <c r="AU1066" s="204"/>
      <c r="AV1066" s="204"/>
      <c r="AW1066" s="204"/>
      <c r="AX1066" s="204"/>
      <c r="AY1066" s="204" t="str">
        <f t="shared" si="197"/>
        <v>SULFADIMERAZINE CSI</v>
      </c>
      <c r="AZ1066" s="204" t="str">
        <f>IF(COUNTIF(AY:AY,AY1066)=1,AY1066,IF(AND(COUNTIF(AY:AY,AY1066)&gt;1,COUNTIF(AZ$2:AZ1065,AY1066)&gt;=1),"",AY1066))</f>
        <v/>
      </c>
      <c r="BA1066" s="204" t="str">
        <v>HISTACLINE</v>
      </c>
      <c r="BB1066" s="204">
        <f>IF(BA1066="","",MAX(BB$2:BB1065)+1)</f>
        <v>276</v>
      </c>
      <c r="BC1066" s="204"/>
      <c r="BD1066" s="204"/>
      <c r="BE1066" s="204"/>
      <c r="BF1066" s="204"/>
      <c r="BG1066" s="204"/>
      <c r="BH1066" s="204"/>
      <c r="BI1066" s="204"/>
      <c r="BJ1066" s="204"/>
      <c r="BK1066" s="204"/>
      <c r="BL1066" s="204"/>
      <c r="BM1066" s="204"/>
      <c r="BN1066" s="204"/>
      <c r="BO1066" s="204"/>
      <c r="BP1066" s="204"/>
      <c r="BQ1066" s="204"/>
      <c r="BR1066" s="204"/>
      <c r="BS1066" s="204"/>
      <c r="BT1066" s="204"/>
      <c r="BU1066" s="104"/>
      <c r="BV1066" s="202"/>
      <c r="BX1066"/>
      <c r="BY1066"/>
      <c r="BZ1066"/>
      <c r="CA1066"/>
      <c r="CB1066"/>
      <c r="CD1066"/>
      <c r="CO1066" s="202">
        <v>1065</v>
      </c>
    </row>
    <row r="1067" spans="1:93" x14ac:dyDescent="0.25">
      <c r="A1067" s="203" t="s">
        <v>1653</v>
      </c>
      <c r="B1067" s="204" t="s">
        <v>1654</v>
      </c>
      <c r="C1067" s="204" t="s">
        <v>1356</v>
      </c>
      <c r="D1067" s="210" t="s">
        <v>923</v>
      </c>
      <c r="E1067" s="204" t="s">
        <v>852</v>
      </c>
      <c r="F1067" s="204" t="s">
        <v>550</v>
      </c>
      <c r="G1067" s="204" t="s">
        <v>1055</v>
      </c>
      <c r="H1067" s="204" t="s">
        <v>1405</v>
      </c>
      <c r="I1067" s="204" t="s">
        <v>1655</v>
      </c>
      <c r="J1067" s="204" t="s">
        <v>957</v>
      </c>
      <c r="K1067" s="204" t="s">
        <v>957</v>
      </c>
      <c r="L1067" s="204" t="s">
        <v>993</v>
      </c>
      <c r="M1067" s="204" t="s">
        <v>213</v>
      </c>
      <c r="N1067" s="204" t="s">
        <v>1656</v>
      </c>
      <c r="O1067" s="204" t="s">
        <v>858</v>
      </c>
      <c r="P1067" s="204" t="s">
        <v>859</v>
      </c>
      <c r="Q1067" s="204" t="s">
        <v>1656</v>
      </c>
      <c r="R1067" s="204">
        <v>90</v>
      </c>
      <c r="S1067" s="204">
        <v>3</v>
      </c>
      <c r="T1067" s="204">
        <v>0</v>
      </c>
      <c r="U1067" s="204">
        <v>0</v>
      </c>
      <c r="V1067" s="204">
        <v>0</v>
      </c>
      <c r="W1067" s="204">
        <v>0</v>
      </c>
      <c r="X1067" s="204">
        <v>0</v>
      </c>
      <c r="Y1067" s="204">
        <v>0</v>
      </c>
      <c r="Z1067" s="204">
        <v>180</v>
      </c>
      <c r="AA1067" s="204">
        <v>3</v>
      </c>
      <c r="AB1067" s="204">
        <v>90</v>
      </c>
      <c r="AC1067" s="204">
        <v>3</v>
      </c>
      <c r="AD1067" s="204">
        <v>90</v>
      </c>
      <c r="AE1067" s="204">
        <v>3</v>
      </c>
      <c r="AF1067" s="204">
        <v>180</v>
      </c>
      <c r="AG1067" s="204">
        <v>3</v>
      </c>
      <c r="AH1067" s="204">
        <v>0</v>
      </c>
      <c r="AI1067" s="204">
        <v>0</v>
      </c>
      <c r="AJ1067" s="204"/>
      <c r="AK1067" s="204"/>
      <c r="AL1067" s="204"/>
      <c r="AM1067" s="204"/>
      <c r="AN1067" s="204"/>
      <c r="AO1067" s="204"/>
      <c r="AP1067" s="204"/>
      <c r="AQ1067" s="204"/>
      <c r="AR1067" s="204"/>
      <c r="AS1067" s="204"/>
      <c r="AT1067" s="204"/>
      <c r="AU1067" s="204"/>
      <c r="AV1067" s="204"/>
      <c r="AW1067" s="204"/>
      <c r="AX1067" s="204"/>
      <c r="AY1067" s="204" t="str">
        <f t="shared" si="197"/>
        <v>SULFADIMERAZINE QALIAN</v>
      </c>
      <c r="AZ1067" s="204" t="str">
        <f>IF(COUNTIF(AY:AY,AY1067)=1,AY1067,IF(AND(COUNTIF(AY:AY,AY1067)&gt;1,COUNTIF(AZ$2:AZ1066,AY1067)&gt;=1),"",AY1067))</f>
        <v>SULFADIMERAZINE QALIAN</v>
      </c>
      <c r="BA1067" s="204" t="str">
        <v>HUVEFLOR 200 MG/G GRANULES POUR ADMINISTRATION DANS L'EAU DE BOISSON POUR PORCS</v>
      </c>
      <c r="BB1067" s="204">
        <f>IF(BA1067="","",MAX(BB$2:BB1066)+1)</f>
        <v>277</v>
      </c>
      <c r="BC1067" s="204"/>
      <c r="BD1067" s="204"/>
      <c r="BE1067" s="204"/>
      <c r="BF1067" s="204"/>
      <c r="BG1067" s="204"/>
      <c r="BH1067" s="204"/>
      <c r="BI1067" s="204"/>
      <c r="BJ1067" s="204"/>
      <c r="BK1067" s="204"/>
      <c r="BL1067" s="204"/>
      <c r="BM1067" s="204"/>
      <c r="BN1067" s="204"/>
      <c r="BO1067" s="204"/>
      <c r="BP1067" s="204"/>
      <c r="BQ1067" s="204"/>
      <c r="BR1067" s="204"/>
      <c r="BS1067" s="204"/>
      <c r="BT1067" s="204"/>
      <c r="BU1067" s="104"/>
      <c r="BV1067" s="202"/>
      <c r="BX1067"/>
      <c r="BY1067"/>
      <c r="BZ1067"/>
      <c r="CA1067"/>
      <c r="CB1067"/>
      <c r="CD1067"/>
      <c r="CO1067" s="202">
        <v>1066</v>
      </c>
    </row>
    <row r="1068" spans="1:93" x14ac:dyDescent="0.25">
      <c r="A1068" s="203" t="s">
        <v>1653</v>
      </c>
      <c r="B1068" s="204" t="s">
        <v>1657</v>
      </c>
      <c r="C1068" s="204" t="s">
        <v>1358</v>
      </c>
      <c r="D1068" s="210" t="s">
        <v>1054</v>
      </c>
      <c r="E1068" s="204" t="s">
        <v>852</v>
      </c>
      <c r="F1068" s="204" t="s">
        <v>550</v>
      </c>
      <c r="G1068" s="204" t="s">
        <v>1055</v>
      </c>
      <c r="H1068" s="204" t="s">
        <v>1405</v>
      </c>
      <c r="I1068" s="204" t="s">
        <v>1655</v>
      </c>
      <c r="J1068" s="204" t="s">
        <v>957</v>
      </c>
      <c r="K1068" s="204" t="s">
        <v>957</v>
      </c>
      <c r="L1068" s="204" t="s">
        <v>993</v>
      </c>
      <c r="M1068" s="204" t="s">
        <v>213</v>
      </c>
      <c r="N1068" s="204" t="s">
        <v>1656</v>
      </c>
      <c r="O1068" s="204" t="s">
        <v>858</v>
      </c>
      <c r="P1068" s="204" t="s">
        <v>859</v>
      </c>
      <c r="Q1068" s="204" t="s">
        <v>1658</v>
      </c>
      <c r="R1068" s="204">
        <v>90</v>
      </c>
      <c r="S1068" s="204">
        <v>3</v>
      </c>
      <c r="T1068" s="204">
        <v>0</v>
      </c>
      <c r="U1068" s="204">
        <v>0</v>
      </c>
      <c r="V1068" s="204">
        <v>0</v>
      </c>
      <c r="W1068" s="204">
        <v>0</v>
      </c>
      <c r="X1068" s="204">
        <v>0</v>
      </c>
      <c r="Y1068" s="204">
        <v>0</v>
      </c>
      <c r="Z1068" s="204">
        <v>180</v>
      </c>
      <c r="AA1068" s="204">
        <v>3</v>
      </c>
      <c r="AB1068" s="204">
        <v>90</v>
      </c>
      <c r="AC1068" s="204">
        <v>3</v>
      </c>
      <c r="AD1068" s="204">
        <v>90</v>
      </c>
      <c r="AE1068" s="204">
        <v>3</v>
      </c>
      <c r="AF1068" s="204">
        <v>180</v>
      </c>
      <c r="AG1068" s="204">
        <v>3</v>
      </c>
      <c r="AH1068" s="204">
        <v>0</v>
      </c>
      <c r="AI1068" s="204">
        <v>0</v>
      </c>
      <c r="AJ1068" s="204"/>
      <c r="AK1068" s="204"/>
      <c r="AL1068" s="204"/>
      <c r="AM1068" s="204"/>
      <c r="AN1068" s="204"/>
      <c r="AO1068" s="204"/>
      <c r="AP1068" s="204"/>
      <c r="AQ1068" s="204"/>
      <c r="AR1068" s="204"/>
      <c r="AS1068" s="204"/>
      <c r="AT1068" s="204"/>
      <c r="AU1068" s="204"/>
      <c r="AV1068" s="204"/>
      <c r="AW1068" s="204"/>
      <c r="AX1068" s="204"/>
      <c r="AY1068" s="204" t="str">
        <f t="shared" si="197"/>
        <v>SULFADIMERAZINE QALIAN</v>
      </c>
      <c r="AZ1068" s="204" t="str">
        <f>IF(COUNTIF(AY:AY,AY1068)=1,AY1068,IF(AND(COUNTIF(AY:AY,AY1068)&gt;1,COUNTIF(AZ$2:AZ1067,AY1068)&gt;=1),"",AY1068))</f>
        <v/>
      </c>
      <c r="BA1068" s="204" t="str">
        <v>HYDRODOXX 500 MG/G POUDRE POUR ADMINISTRATION DANS L'EAU DE BOISSON POUR POULETS ET PORCS</v>
      </c>
      <c r="BB1068" s="204">
        <f>IF(BA1068="","",MAX(BB$2:BB1067)+1)</f>
        <v>278</v>
      </c>
      <c r="BC1068" s="204"/>
      <c r="BD1068" s="204"/>
      <c r="BE1068" s="204"/>
      <c r="BF1068" s="204"/>
      <c r="BG1068" s="204"/>
      <c r="BH1068" s="204"/>
      <c r="BI1068" s="204"/>
      <c r="BJ1068" s="204"/>
      <c r="BK1068" s="204"/>
      <c r="BL1068" s="204"/>
      <c r="BM1068" s="204"/>
      <c r="BN1068" s="204"/>
      <c r="BO1068" s="204"/>
      <c r="BP1068" s="204"/>
      <c r="BQ1068" s="204"/>
      <c r="BR1068" s="204"/>
      <c r="BS1068" s="204"/>
      <c r="BT1068" s="204"/>
      <c r="BU1068" s="104"/>
      <c r="BV1068" s="202"/>
      <c r="BX1068"/>
      <c r="BY1068"/>
      <c r="BZ1068"/>
      <c r="CA1068"/>
      <c r="CB1068"/>
      <c r="CD1068"/>
      <c r="CO1068" s="202">
        <v>1067</v>
      </c>
    </row>
    <row r="1069" spans="1:93" x14ac:dyDescent="0.25">
      <c r="A1069" s="203" t="s">
        <v>1653</v>
      </c>
      <c r="B1069" s="204" t="s">
        <v>1659</v>
      </c>
      <c r="C1069" s="204" t="s">
        <v>1279</v>
      </c>
      <c r="D1069" s="210" t="s">
        <v>1004</v>
      </c>
      <c r="E1069" s="204" t="s">
        <v>852</v>
      </c>
      <c r="F1069" s="204" t="s">
        <v>550</v>
      </c>
      <c r="G1069" s="204" t="s">
        <v>1055</v>
      </c>
      <c r="H1069" s="204" t="s">
        <v>1405</v>
      </c>
      <c r="I1069" s="204" t="s">
        <v>1655</v>
      </c>
      <c r="J1069" s="204" t="s">
        <v>957</v>
      </c>
      <c r="K1069" s="204" t="s">
        <v>957</v>
      </c>
      <c r="L1069" s="204" t="s">
        <v>993</v>
      </c>
      <c r="M1069" s="204" t="s">
        <v>213</v>
      </c>
      <c r="N1069" s="204" t="s">
        <v>1656</v>
      </c>
      <c r="O1069" s="204" t="s">
        <v>858</v>
      </c>
      <c r="P1069" s="204" t="s">
        <v>859</v>
      </c>
      <c r="Q1069" s="204" t="s">
        <v>1501</v>
      </c>
      <c r="R1069" s="204">
        <v>90</v>
      </c>
      <c r="S1069" s="204">
        <v>3</v>
      </c>
      <c r="T1069" s="204">
        <v>0</v>
      </c>
      <c r="U1069" s="204">
        <v>0</v>
      </c>
      <c r="V1069" s="204">
        <v>0</v>
      </c>
      <c r="W1069" s="204">
        <v>0</v>
      </c>
      <c r="X1069" s="204">
        <v>0</v>
      </c>
      <c r="Y1069" s="204">
        <v>0</v>
      </c>
      <c r="Z1069" s="204">
        <v>180</v>
      </c>
      <c r="AA1069" s="204">
        <v>3</v>
      </c>
      <c r="AB1069" s="204">
        <v>90</v>
      </c>
      <c r="AC1069" s="204">
        <v>3</v>
      </c>
      <c r="AD1069" s="204">
        <v>90</v>
      </c>
      <c r="AE1069" s="204">
        <v>3</v>
      </c>
      <c r="AF1069" s="204">
        <v>180</v>
      </c>
      <c r="AG1069" s="204">
        <v>3</v>
      </c>
      <c r="AH1069" s="204">
        <v>0</v>
      </c>
      <c r="AI1069" s="204">
        <v>0</v>
      </c>
      <c r="AJ1069" s="204"/>
      <c r="AK1069" s="204"/>
      <c r="AL1069" s="204"/>
      <c r="AM1069" s="204"/>
      <c r="AN1069" s="204"/>
      <c r="AO1069" s="204"/>
      <c r="AP1069" s="204"/>
      <c r="AQ1069" s="204"/>
      <c r="AR1069" s="204"/>
      <c r="AS1069" s="204"/>
      <c r="AT1069" s="204"/>
      <c r="AU1069" s="204"/>
      <c r="AV1069" s="204"/>
      <c r="AW1069" s="204"/>
      <c r="AX1069" s="204"/>
      <c r="AY1069" s="204" t="str">
        <f t="shared" si="197"/>
        <v>SULFADIMERAZINE QALIAN</v>
      </c>
      <c r="AZ1069" s="204" t="str">
        <f>IF(COUNTIF(AY:AY,AY1069)=1,AY1069,IF(AND(COUNTIF(AY:AY,AY1069)&gt;1,COUNTIF(AZ$2:AZ1068,AY1069)&gt;=1),"",AY1069))</f>
        <v/>
      </c>
      <c r="BA1069" s="204" t="str">
        <v>INOXYL ACIDE OXOLINIQUE 240 SALMONIDES</v>
      </c>
      <c r="BB1069" s="204">
        <f>IF(BA1069="","",MAX(BB$2:BB1068)+1)</f>
        <v>279</v>
      </c>
      <c r="BC1069" s="204"/>
      <c r="BD1069" s="204"/>
      <c r="BE1069" s="204"/>
      <c r="BF1069" s="204"/>
      <c r="BG1069" s="204"/>
      <c r="BH1069" s="204"/>
      <c r="BI1069" s="204"/>
      <c r="BJ1069" s="204"/>
      <c r="BK1069" s="204"/>
      <c r="BL1069" s="204"/>
      <c r="BM1069" s="204"/>
      <c r="BN1069" s="204"/>
      <c r="BO1069" s="204"/>
      <c r="BP1069" s="204"/>
      <c r="BQ1069" s="204"/>
      <c r="BR1069" s="204"/>
      <c r="BS1069" s="204"/>
      <c r="BT1069" s="204"/>
      <c r="BU1069" s="104"/>
      <c r="BV1069" s="202"/>
      <c r="BX1069"/>
      <c r="BY1069"/>
      <c r="BZ1069"/>
      <c r="CA1069"/>
      <c r="CB1069"/>
      <c r="CD1069"/>
      <c r="CO1069" s="202">
        <v>1068</v>
      </c>
    </row>
    <row r="1070" spans="1:93" x14ac:dyDescent="0.25">
      <c r="A1070" s="203" t="s">
        <v>2768</v>
      </c>
      <c r="B1070" s="204" t="s">
        <v>2769</v>
      </c>
      <c r="C1070" s="204" t="s">
        <v>1169</v>
      </c>
      <c r="D1070" s="210" t="s">
        <v>1170</v>
      </c>
      <c r="E1070" s="204" t="s">
        <v>924</v>
      </c>
      <c r="F1070" s="204" t="s">
        <v>551</v>
      </c>
      <c r="G1070" s="204" t="s">
        <v>1171</v>
      </c>
      <c r="H1070" s="204" t="s">
        <v>2770</v>
      </c>
      <c r="I1070" s="204" t="s">
        <v>1173</v>
      </c>
      <c r="J1070" s="204" t="s">
        <v>957</v>
      </c>
      <c r="K1070" s="204" t="s">
        <v>957</v>
      </c>
      <c r="L1070" s="204" t="s">
        <v>1106</v>
      </c>
      <c r="M1070" s="204" t="s">
        <v>213</v>
      </c>
      <c r="N1070" s="204" t="s">
        <v>851</v>
      </c>
      <c r="O1070" s="204" t="s">
        <v>992</v>
      </c>
      <c r="P1070" s="204" t="s">
        <v>859</v>
      </c>
      <c r="Q1070" s="204" t="s">
        <v>1065</v>
      </c>
      <c r="R1070" s="204">
        <v>0</v>
      </c>
      <c r="S1070" s="204">
        <v>0</v>
      </c>
      <c r="T1070" s="204">
        <v>0</v>
      </c>
      <c r="U1070" s="204">
        <v>0</v>
      </c>
      <c r="V1070" s="204">
        <v>0</v>
      </c>
      <c r="W1070" s="204">
        <v>0</v>
      </c>
      <c r="X1070" s="204">
        <v>0</v>
      </c>
      <c r="Y1070" s="204">
        <v>0</v>
      </c>
      <c r="Z1070" s="204">
        <v>50</v>
      </c>
      <c r="AA1070" s="204">
        <v>10</v>
      </c>
      <c r="AB1070" s="204">
        <v>40</v>
      </c>
      <c r="AC1070" s="204">
        <v>10</v>
      </c>
      <c r="AD1070" s="204">
        <v>50</v>
      </c>
      <c r="AE1070" s="204">
        <v>10</v>
      </c>
      <c r="AF1070" s="204">
        <v>50</v>
      </c>
      <c r="AG1070" s="204">
        <v>10</v>
      </c>
      <c r="AH1070" s="204">
        <v>50</v>
      </c>
      <c r="AI1070" s="204">
        <v>10</v>
      </c>
      <c r="AJ1070" s="204"/>
      <c r="AK1070" s="204"/>
      <c r="AL1070" s="204"/>
      <c r="AM1070" s="204"/>
      <c r="AN1070" s="204"/>
      <c r="AO1070" s="204"/>
      <c r="AP1070" s="204"/>
      <c r="AQ1070" s="204"/>
      <c r="AR1070" s="204"/>
      <c r="AS1070" s="204"/>
      <c r="AT1070" s="204"/>
      <c r="AU1070" s="204"/>
      <c r="AV1070" s="204"/>
      <c r="AW1070" s="204"/>
      <c r="AX1070" s="204"/>
      <c r="AY1070" s="204" t="str">
        <f t="shared" si="197"/>
        <v>SULFADIMETHOXINE 100-CR LAPIN-VOLAILLE-PORC ET AGNEAU-CHEVREAU SEVRES FRANVET</v>
      </c>
      <c r="AZ1070" s="204" t="str">
        <f>IF(COUNTIF(AY:AY,AY1070)=1,AY1070,IF(AND(COUNTIF(AY:AY,AY1070)&gt;1,COUNTIF(AZ$2:AZ1069,AY1070)&gt;=1),"",AY1070))</f>
        <v>SULFADIMETHOXINE 100-CR LAPIN-VOLAILLE-PORC ET AGNEAU-CHEVREAU SEVRES FRANVET</v>
      </c>
      <c r="BA1070" s="204" t="str">
        <v>INOXYL BOLUS</v>
      </c>
      <c r="BB1070" s="204">
        <f>IF(BA1070="","",MAX(BB$2:BB1069)+1)</f>
        <v>280</v>
      </c>
      <c r="BC1070" s="204"/>
      <c r="BD1070" s="204"/>
      <c r="BE1070" s="204"/>
      <c r="BF1070" s="204"/>
      <c r="BG1070" s="204"/>
      <c r="BH1070" s="204"/>
      <c r="BI1070" s="204"/>
      <c r="BJ1070" s="204"/>
      <c r="BK1070" s="204"/>
      <c r="BL1070" s="204"/>
      <c r="BM1070" s="204"/>
      <c r="BN1070" s="204"/>
      <c r="BO1070" s="204"/>
      <c r="BP1070" s="204"/>
      <c r="BQ1070" s="204"/>
      <c r="BR1070" s="204"/>
      <c r="BS1070" s="204"/>
      <c r="BT1070" s="204"/>
      <c r="BU1070" s="104"/>
      <c r="BV1070" s="202"/>
      <c r="BX1070"/>
      <c r="BY1070"/>
      <c r="BZ1070"/>
      <c r="CA1070"/>
      <c r="CB1070"/>
      <c r="CD1070"/>
      <c r="CO1070" s="202">
        <v>1069</v>
      </c>
    </row>
    <row r="1071" spans="1:93" x14ac:dyDescent="0.25">
      <c r="A1071" s="203" t="s">
        <v>2847</v>
      </c>
      <c r="B1071" s="204" t="s">
        <v>2848</v>
      </c>
      <c r="C1071" s="204" t="s">
        <v>1169</v>
      </c>
      <c r="D1071" s="210" t="s">
        <v>1170</v>
      </c>
      <c r="E1071" s="204" t="s">
        <v>924</v>
      </c>
      <c r="F1071" s="204" t="s">
        <v>552</v>
      </c>
      <c r="G1071" s="204" t="s">
        <v>1171</v>
      </c>
      <c r="H1071" s="204" t="s">
        <v>1207</v>
      </c>
      <c r="I1071" s="204" t="s">
        <v>1173</v>
      </c>
      <c r="J1071" s="204" t="s">
        <v>1027</v>
      </c>
      <c r="K1071" s="204" t="s">
        <v>957</v>
      </c>
      <c r="L1071" s="204" t="s">
        <v>1106</v>
      </c>
      <c r="M1071" s="204" t="s">
        <v>213</v>
      </c>
      <c r="N1071" s="204" t="s">
        <v>1049</v>
      </c>
      <c r="O1071" s="204" t="s">
        <v>992</v>
      </c>
      <c r="P1071" s="204" t="s">
        <v>859</v>
      </c>
      <c r="Q1071" s="204" t="s">
        <v>1178</v>
      </c>
      <c r="R1071" s="204">
        <v>37.5</v>
      </c>
      <c r="S1071" s="204">
        <v>5</v>
      </c>
      <c r="T1071" s="204">
        <v>0</v>
      </c>
      <c r="U1071" s="204">
        <v>0</v>
      </c>
      <c r="V1071" s="204">
        <v>0</v>
      </c>
      <c r="W1071" s="204">
        <v>0</v>
      </c>
      <c r="X1071" s="204">
        <v>0</v>
      </c>
      <c r="Y1071" s="204">
        <v>0</v>
      </c>
      <c r="Z1071" s="204">
        <v>0</v>
      </c>
      <c r="AA1071" s="204">
        <v>0</v>
      </c>
      <c r="AB1071" s="204">
        <v>37.5</v>
      </c>
      <c r="AC1071" s="204">
        <v>5</v>
      </c>
      <c r="AD1071" s="204">
        <v>37.5</v>
      </c>
      <c r="AE1071" s="204">
        <v>5</v>
      </c>
      <c r="AF1071" s="204">
        <v>0</v>
      </c>
      <c r="AG1071" s="204">
        <v>0</v>
      </c>
      <c r="AH1071" s="204">
        <v>0</v>
      </c>
      <c r="AI1071" s="204">
        <v>0</v>
      </c>
      <c r="AJ1071" s="204" t="s">
        <v>1029</v>
      </c>
      <c r="AK1071" s="204" t="s">
        <v>1030</v>
      </c>
      <c r="AL1071" s="204" t="s">
        <v>213</v>
      </c>
      <c r="AM1071" s="204" t="s">
        <v>1179</v>
      </c>
      <c r="AN1071" s="204" t="s">
        <v>992</v>
      </c>
      <c r="AO1071" s="204" t="s">
        <v>859</v>
      </c>
      <c r="AP1071" s="204" t="s">
        <v>1180</v>
      </c>
      <c r="AQ1071" s="204"/>
      <c r="AR1071" s="204"/>
      <c r="AS1071" s="204"/>
      <c r="AT1071" s="204"/>
      <c r="AU1071" s="204"/>
      <c r="AV1071" s="204"/>
      <c r="AW1071" s="204"/>
      <c r="AX1071" s="204"/>
      <c r="AY1071" s="204" t="str">
        <f t="shared" si="197"/>
        <v>SULFADIMETHOXINE-TRIMETHOPRIME 62,5-12,5 PORC ET VEAU-AGNEAU-CHEVREAU SEVRES SANTAMIX</v>
      </c>
      <c r="AZ1071" s="204" t="str">
        <f>IF(COUNTIF(AY:AY,AY1071)=1,AY1071,IF(AND(COUNTIF(AY:AY,AY1071)&gt;1,COUNTIF(AZ$2:AZ1070,AY1071)&gt;=1),"",AY1071))</f>
        <v>SULFADIMETHOXINE-TRIMETHOPRIME 62,5-12,5 PORC ET VEAU-AGNEAU-CHEVREAU SEVRES SANTAMIX</v>
      </c>
      <c r="BA1071" s="204" t="str">
        <v>INOXYL PATE ORALE</v>
      </c>
      <c r="BB1071" s="204">
        <f>IF(BA1071="","",MAX(BB$2:BB1070)+1)</f>
        <v>281</v>
      </c>
      <c r="BC1071" s="204"/>
      <c r="BD1071" s="204"/>
      <c r="BE1071" s="204"/>
      <c r="BF1071" s="204"/>
      <c r="BG1071" s="204"/>
      <c r="BH1071" s="204"/>
      <c r="BI1071" s="204"/>
      <c r="BJ1071" s="204"/>
      <c r="BK1071" s="204"/>
      <c r="BL1071" s="204"/>
      <c r="BM1071" s="204"/>
      <c r="BN1071" s="204"/>
      <c r="BO1071" s="204"/>
      <c r="BP1071" s="204"/>
      <c r="BQ1071" s="204"/>
      <c r="BR1071" s="204"/>
      <c r="BS1071" s="204"/>
      <c r="BT1071" s="204"/>
      <c r="BU1071" s="104"/>
      <c r="BV1071" s="202"/>
      <c r="BX1071"/>
      <c r="BY1071"/>
      <c r="BZ1071"/>
      <c r="CA1071"/>
      <c r="CB1071"/>
      <c r="CD1071"/>
      <c r="CO1071" s="202">
        <v>1070</v>
      </c>
    </row>
    <row r="1072" spans="1:93" x14ac:dyDescent="0.25">
      <c r="A1072" s="203" t="s">
        <v>1456</v>
      </c>
      <c r="B1072" s="204" t="s">
        <v>1457</v>
      </c>
      <c r="C1072" s="204" t="s">
        <v>1042</v>
      </c>
      <c r="D1072" s="210" t="s">
        <v>851</v>
      </c>
      <c r="E1072" s="204" t="s">
        <v>852</v>
      </c>
      <c r="F1072" s="204" t="s">
        <v>123</v>
      </c>
      <c r="G1072" s="204" t="s">
        <v>853</v>
      </c>
      <c r="H1072" s="204" t="s">
        <v>1458</v>
      </c>
      <c r="I1072" s="204" t="s">
        <v>853</v>
      </c>
      <c r="J1072" s="204" t="s">
        <v>957</v>
      </c>
      <c r="K1072" s="204" t="s">
        <v>957</v>
      </c>
      <c r="L1072" s="204" t="s">
        <v>1106</v>
      </c>
      <c r="M1072" s="204" t="s">
        <v>213</v>
      </c>
      <c r="N1072" s="204" t="s">
        <v>959</v>
      </c>
      <c r="O1072" s="204" t="s">
        <v>858</v>
      </c>
      <c r="P1072" s="204" t="s">
        <v>859</v>
      </c>
      <c r="Q1072" s="204" t="s">
        <v>966</v>
      </c>
      <c r="R1072" s="204">
        <v>40</v>
      </c>
      <c r="S1072" s="204">
        <v>3</v>
      </c>
      <c r="T1072" s="204">
        <v>40</v>
      </c>
      <c r="U1072" s="204">
        <v>3</v>
      </c>
      <c r="V1072" s="204">
        <v>40</v>
      </c>
      <c r="W1072" s="204">
        <v>3</v>
      </c>
      <c r="X1072" s="204">
        <v>0</v>
      </c>
      <c r="Y1072" s="204">
        <v>0</v>
      </c>
      <c r="Z1072" s="204">
        <v>0</v>
      </c>
      <c r="AA1072" s="204">
        <v>0</v>
      </c>
      <c r="AB1072" s="204">
        <v>40</v>
      </c>
      <c r="AC1072" s="204">
        <v>3</v>
      </c>
      <c r="AD1072" s="204">
        <v>40</v>
      </c>
      <c r="AE1072" s="204">
        <v>3</v>
      </c>
      <c r="AF1072" s="204">
        <v>40</v>
      </c>
      <c r="AG1072" s="204">
        <v>3</v>
      </c>
      <c r="AH1072" s="204">
        <v>0</v>
      </c>
      <c r="AI1072" s="204">
        <v>0</v>
      </c>
      <c r="AJ1072" s="204"/>
      <c r="AK1072" s="204"/>
      <c r="AL1072" s="204"/>
      <c r="AM1072" s="204"/>
      <c r="AN1072" s="204"/>
      <c r="AO1072" s="204"/>
      <c r="AP1072" s="204"/>
      <c r="AQ1072" s="204"/>
      <c r="AR1072" s="204"/>
      <c r="AS1072" s="204"/>
      <c r="AT1072" s="204"/>
      <c r="AU1072" s="204"/>
      <c r="AV1072" s="204"/>
      <c r="AW1072" s="204"/>
      <c r="AX1072" s="204"/>
      <c r="AY1072" s="204" t="str">
        <f t="shared" si="197"/>
        <v>SULFALON</v>
      </c>
      <c r="AZ1072" s="204" t="str">
        <f>IF(COUNTIF(AY:AY,AY1072)=1,AY1072,IF(AND(COUNTIF(AY:AY,AY1072)&gt;1,COUNTIF(AZ$2:AZ1071,AY1072)&gt;=1),"",AY1072))</f>
        <v>SULFALON</v>
      </c>
      <c r="BA1072" s="204" t="str">
        <v>INOXYL POUDRE ORALE</v>
      </c>
      <c r="BB1072" s="204">
        <f>IF(BA1072="","",MAX(BB$2:BB1071)+1)</f>
        <v>282</v>
      </c>
      <c r="BC1072" s="204"/>
      <c r="BD1072" s="204"/>
      <c r="BE1072" s="204"/>
      <c r="BF1072" s="204"/>
      <c r="BG1072" s="204"/>
      <c r="BH1072" s="204"/>
      <c r="BI1072" s="204"/>
      <c r="BJ1072" s="204"/>
      <c r="BK1072" s="204"/>
      <c r="BL1072" s="204"/>
      <c r="BM1072" s="204"/>
      <c r="BN1072" s="204"/>
      <c r="BO1072" s="204"/>
      <c r="BP1072" s="204"/>
      <c r="BQ1072" s="204"/>
      <c r="BR1072" s="204"/>
      <c r="BS1072" s="204"/>
      <c r="BT1072" s="204"/>
      <c r="BU1072" s="104"/>
      <c r="BV1072" s="202"/>
      <c r="BX1072"/>
      <c r="BY1072"/>
      <c r="BZ1072"/>
      <c r="CA1072"/>
      <c r="CB1072"/>
      <c r="CD1072"/>
      <c r="CO1072" s="202">
        <v>1071</v>
      </c>
    </row>
    <row r="1073" spans="1:93" x14ac:dyDescent="0.25">
      <c r="A1073" s="203" t="s">
        <v>1456</v>
      </c>
      <c r="B1073" s="204" t="s">
        <v>1459</v>
      </c>
      <c r="C1073" s="204" t="s">
        <v>1279</v>
      </c>
      <c r="D1073" s="210" t="s">
        <v>1004</v>
      </c>
      <c r="E1073" s="204" t="s">
        <v>852</v>
      </c>
      <c r="F1073" s="204" t="s">
        <v>123</v>
      </c>
      <c r="G1073" s="204" t="s">
        <v>853</v>
      </c>
      <c r="H1073" s="204" t="s">
        <v>1458</v>
      </c>
      <c r="I1073" s="204" t="s">
        <v>853</v>
      </c>
      <c r="J1073" s="204" t="s">
        <v>957</v>
      </c>
      <c r="K1073" s="204" t="s">
        <v>957</v>
      </c>
      <c r="L1073" s="204" t="s">
        <v>1106</v>
      </c>
      <c r="M1073" s="204" t="s">
        <v>213</v>
      </c>
      <c r="N1073" s="204" t="s">
        <v>959</v>
      </c>
      <c r="O1073" s="204" t="s">
        <v>858</v>
      </c>
      <c r="P1073" s="204" t="s">
        <v>859</v>
      </c>
      <c r="Q1073" s="204" t="s">
        <v>851</v>
      </c>
      <c r="R1073" s="204">
        <v>40</v>
      </c>
      <c r="S1073" s="204">
        <v>3</v>
      </c>
      <c r="T1073" s="204">
        <v>40</v>
      </c>
      <c r="U1073" s="204">
        <v>3</v>
      </c>
      <c r="V1073" s="204">
        <v>40</v>
      </c>
      <c r="W1073" s="204">
        <v>3</v>
      </c>
      <c r="X1073" s="204">
        <v>0</v>
      </c>
      <c r="Y1073" s="204">
        <v>0</v>
      </c>
      <c r="Z1073" s="204">
        <v>0</v>
      </c>
      <c r="AA1073" s="204">
        <v>0</v>
      </c>
      <c r="AB1073" s="204">
        <v>40</v>
      </c>
      <c r="AC1073" s="204">
        <v>3</v>
      </c>
      <c r="AD1073" s="204">
        <v>40</v>
      </c>
      <c r="AE1073" s="204">
        <v>3</v>
      </c>
      <c r="AF1073" s="204">
        <v>40</v>
      </c>
      <c r="AG1073" s="204">
        <v>3</v>
      </c>
      <c r="AH1073" s="204">
        <v>0</v>
      </c>
      <c r="AI1073" s="204">
        <v>0</v>
      </c>
      <c r="AJ1073" s="204"/>
      <c r="AK1073" s="204"/>
      <c r="AL1073" s="204"/>
      <c r="AM1073" s="204"/>
      <c r="AN1073" s="204"/>
      <c r="AO1073" s="204"/>
      <c r="AP1073" s="204"/>
      <c r="AQ1073" s="204"/>
      <c r="AR1073" s="204"/>
      <c r="AS1073" s="204"/>
      <c r="AT1073" s="204"/>
      <c r="AU1073" s="204"/>
      <c r="AV1073" s="204"/>
      <c r="AW1073" s="204"/>
      <c r="AX1073" s="204"/>
      <c r="AY1073" s="204" t="str">
        <f t="shared" si="197"/>
        <v>SULFALON</v>
      </c>
      <c r="AZ1073" s="204" t="str">
        <f>IF(COUNTIF(AY:AY,AY1073)=1,AY1073,IF(AND(COUNTIF(AY:AY,AY1073)&gt;1,COUNTIF(AZ$2:AZ1072,AY1073)&gt;=1),"",AY1073))</f>
        <v/>
      </c>
      <c r="BA1073" s="204" t="str">
        <v>INOXYL SOLUTION BUVABLE</v>
      </c>
      <c r="BB1073" s="204">
        <f>IF(BA1073="","",MAX(BB$2:BB1072)+1)</f>
        <v>283</v>
      </c>
      <c r="BC1073" s="204"/>
      <c r="BD1073" s="204"/>
      <c r="BE1073" s="204"/>
      <c r="BF1073" s="204"/>
      <c r="BG1073" s="204"/>
      <c r="BH1073" s="204"/>
      <c r="BI1073" s="204"/>
      <c r="BJ1073" s="204"/>
      <c r="BK1073" s="204"/>
      <c r="BL1073" s="204"/>
      <c r="BM1073" s="204"/>
      <c r="BN1073" s="204"/>
      <c r="BO1073" s="204"/>
      <c r="BP1073" s="204"/>
      <c r="BQ1073" s="204"/>
      <c r="BR1073" s="204"/>
      <c r="BS1073" s="204"/>
      <c r="BT1073" s="204"/>
      <c r="BU1073" s="104"/>
      <c r="BV1073" s="202"/>
      <c r="BX1073"/>
      <c r="BY1073"/>
      <c r="BZ1073"/>
      <c r="CA1073"/>
      <c r="CB1073"/>
      <c r="CD1073"/>
      <c r="CO1073" s="202">
        <v>1072</v>
      </c>
    </row>
    <row r="1074" spans="1:93" x14ac:dyDescent="0.25">
      <c r="A1074" s="203" t="s">
        <v>987</v>
      </c>
      <c r="B1074" s="204" t="s">
        <v>988</v>
      </c>
      <c r="C1074" s="204" t="s">
        <v>989</v>
      </c>
      <c r="D1074" s="210" t="s">
        <v>923</v>
      </c>
      <c r="E1074" s="204" t="s">
        <v>924</v>
      </c>
      <c r="F1074" s="204" t="s">
        <v>124</v>
      </c>
      <c r="G1074" s="204" t="s">
        <v>925</v>
      </c>
      <c r="H1074" s="204" t="s">
        <v>990</v>
      </c>
      <c r="I1074" s="204" t="s">
        <v>910</v>
      </c>
      <c r="J1074" s="204" t="s">
        <v>991</v>
      </c>
      <c r="K1074" s="204" t="s">
        <v>957</v>
      </c>
      <c r="L1074" s="204" t="s">
        <v>958</v>
      </c>
      <c r="M1074" s="204" t="s">
        <v>213</v>
      </c>
      <c r="N1074" s="204" t="s">
        <v>851</v>
      </c>
      <c r="O1074" s="204" t="s">
        <v>992</v>
      </c>
      <c r="P1074" s="204" t="s">
        <v>859</v>
      </c>
      <c r="Q1074" s="204" t="s">
        <v>851</v>
      </c>
      <c r="R1074" s="204">
        <v>20</v>
      </c>
      <c r="S1074" s="204">
        <v>4</v>
      </c>
      <c r="T1074" s="204">
        <v>0</v>
      </c>
      <c r="U1074" s="204">
        <v>0</v>
      </c>
      <c r="V1074" s="204">
        <v>20</v>
      </c>
      <c r="W1074" s="204">
        <v>4</v>
      </c>
      <c r="X1074" s="204">
        <v>0</v>
      </c>
      <c r="Y1074" s="204">
        <v>0</v>
      </c>
      <c r="Z1074" s="204">
        <v>0</v>
      </c>
      <c r="AA1074" s="204">
        <v>0</v>
      </c>
      <c r="AB1074" s="204">
        <v>20</v>
      </c>
      <c r="AC1074" s="204">
        <v>4</v>
      </c>
      <c r="AD1074" s="204">
        <v>20</v>
      </c>
      <c r="AE1074" s="204">
        <v>4</v>
      </c>
      <c r="AF1074" s="204">
        <v>0</v>
      </c>
      <c r="AG1074" s="204">
        <v>0</v>
      </c>
      <c r="AH1074" s="204">
        <v>0</v>
      </c>
      <c r="AI1074" s="204">
        <v>0</v>
      </c>
      <c r="AJ1074" s="204" t="s">
        <v>957</v>
      </c>
      <c r="AK1074" s="204" t="s">
        <v>993</v>
      </c>
      <c r="AL1074" s="204" t="s">
        <v>213</v>
      </c>
      <c r="AM1074" s="204" t="s">
        <v>994</v>
      </c>
      <c r="AN1074" s="204" t="s">
        <v>992</v>
      </c>
      <c r="AO1074" s="204" t="s">
        <v>859</v>
      </c>
      <c r="AP1074" s="204" t="s">
        <v>994</v>
      </c>
      <c r="AQ1074" s="204"/>
      <c r="AR1074" s="204"/>
      <c r="AS1074" s="204"/>
      <c r="AT1074" s="204"/>
      <c r="AU1074" s="204"/>
      <c r="AV1074" s="204"/>
      <c r="AW1074" s="204"/>
      <c r="AX1074" s="204"/>
      <c r="AY1074" s="204" t="str">
        <f t="shared" si="197"/>
        <v>SULFALUTYL</v>
      </c>
      <c r="AZ1074" s="204" t="str">
        <f>IF(COUNTIF(AY:AY,AY1074)=1,AY1074,IF(AND(COUNTIF(AY:AY,AY1074)&gt;1,COUNTIF(AZ$2:AZ1073,AY1074)&gt;=1),"",AY1074))</f>
        <v>SULFALUTYL</v>
      </c>
      <c r="BA1074" s="204" t="str">
        <v>INTERFLOX-100, 100 MG/ML SOLUTION INJECTABLE POUR BOVINS OVINS CAPRINS ET PORCINS</v>
      </c>
      <c r="BB1074" s="204">
        <f>IF(BA1074="","",MAX(BB$2:BB1073)+1)</f>
        <v>284</v>
      </c>
      <c r="BC1074" s="204"/>
      <c r="BD1074" s="204"/>
      <c r="BE1074" s="204"/>
      <c r="BF1074" s="204"/>
      <c r="BG1074" s="204"/>
      <c r="BH1074" s="204"/>
      <c r="BI1074" s="204"/>
      <c r="BJ1074" s="204"/>
      <c r="BK1074" s="204"/>
      <c r="BL1074" s="204"/>
      <c r="BM1074" s="204"/>
      <c r="BN1074" s="204"/>
      <c r="BO1074" s="204"/>
      <c r="BP1074" s="204"/>
      <c r="BQ1074" s="204"/>
      <c r="BR1074" s="204"/>
      <c r="BS1074" s="204"/>
      <c r="BT1074" s="204"/>
      <c r="BU1074" s="104"/>
      <c r="BV1074" s="202"/>
      <c r="BX1074"/>
      <c r="BY1074"/>
      <c r="BZ1074"/>
      <c r="CA1074"/>
      <c r="CB1074"/>
      <c r="CD1074"/>
      <c r="CO1074" s="202">
        <v>1073</v>
      </c>
    </row>
    <row r="1075" spans="1:93" x14ac:dyDescent="0.25">
      <c r="A1075" s="203" t="s">
        <v>987</v>
      </c>
      <c r="B1075" s="204" t="s">
        <v>995</v>
      </c>
      <c r="C1075" s="204" t="s">
        <v>996</v>
      </c>
      <c r="D1075" s="210" t="s">
        <v>959</v>
      </c>
      <c r="E1075" s="204" t="s">
        <v>924</v>
      </c>
      <c r="F1075" s="204" t="s">
        <v>124</v>
      </c>
      <c r="G1075" s="204" t="s">
        <v>925</v>
      </c>
      <c r="H1075" s="204" t="s">
        <v>990</v>
      </c>
      <c r="I1075" s="204" t="s">
        <v>910</v>
      </c>
      <c r="J1075" s="204" t="s">
        <v>991</v>
      </c>
      <c r="K1075" s="204" t="s">
        <v>957</v>
      </c>
      <c r="L1075" s="204" t="s">
        <v>958</v>
      </c>
      <c r="M1075" s="204" t="s">
        <v>213</v>
      </c>
      <c r="N1075" s="204" t="s">
        <v>851</v>
      </c>
      <c r="O1075" s="204" t="s">
        <v>992</v>
      </c>
      <c r="P1075" s="204" t="s">
        <v>859</v>
      </c>
      <c r="Q1075" s="204" t="s">
        <v>966</v>
      </c>
      <c r="R1075" s="204">
        <v>20</v>
      </c>
      <c r="S1075" s="204">
        <v>4</v>
      </c>
      <c r="T1075" s="204">
        <v>0</v>
      </c>
      <c r="U1075" s="204">
        <v>0</v>
      </c>
      <c r="V1075" s="204">
        <v>20</v>
      </c>
      <c r="W1075" s="204">
        <v>4</v>
      </c>
      <c r="X1075" s="204">
        <v>0</v>
      </c>
      <c r="Y1075" s="204">
        <v>0</v>
      </c>
      <c r="Z1075" s="204">
        <v>0</v>
      </c>
      <c r="AA1075" s="204">
        <v>0</v>
      </c>
      <c r="AB1075" s="204">
        <v>20</v>
      </c>
      <c r="AC1075" s="204">
        <v>4</v>
      </c>
      <c r="AD1075" s="204">
        <v>20</v>
      </c>
      <c r="AE1075" s="204">
        <v>4</v>
      </c>
      <c r="AF1075" s="204">
        <v>0</v>
      </c>
      <c r="AG1075" s="204">
        <v>0</v>
      </c>
      <c r="AH1075" s="204">
        <v>0</v>
      </c>
      <c r="AI1075" s="204">
        <v>0</v>
      </c>
      <c r="AJ1075" s="204" t="s">
        <v>957</v>
      </c>
      <c r="AK1075" s="204" t="s">
        <v>993</v>
      </c>
      <c r="AL1075" s="204" t="s">
        <v>213</v>
      </c>
      <c r="AM1075" s="204" t="s">
        <v>994</v>
      </c>
      <c r="AN1075" s="204" t="s">
        <v>992</v>
      </c>
      <c r="AO1075" s="204" t="s">
        <v>859</v>
      </c>
      <c r="AP1075" s="204" t="s">
        <v>997</v>
      </c>
      <c r="AQ1075" s="204"/>
      <c r="AR1075" s="204"/>
      <c r="AS1075" s="204"/>
      <c r="AT1075" s="204"/>
      <c r="AU1075" s="204"/>
      <c r="AV1075" s="204"/>
      <c r="AW1075" s="204"/>
      <c r="AX1075" s="204"/>
      <c r="AY1075" s="204" t="str">
        <f t="shared" si="197"/>
        <v>SULFALUTYL</v>
      </c>
      <c r="AZ1075" s="204" t="str">
        <f>IF(COUNTIF(AY:AY,AY1075)=1,AY1075,IF(AND(COUNTIF(AY:AY,AY1075)&gt;1,COUNTIF(AZ$2:AZ1074,AY1075)&gt;=1),"",AY1075))</f>
        <v/>
      </c>
      <c r="BA1075" s="204" t="str">
        <v>INTESTIVO</v>
      </c>
      <c r="BB1075" s="204">
        <f>IF(BA1075="","",MAX(BB$2:BB1074)+1)</f>
        <v>285</v>
      </c>
      <c r="BC1075" s="204"/>
      <c r="BD1075" s="204"/>
      <c r="BE1075" s="204"/>
      <c r="BF1075" s="204"/>
      <c r="BG1075" s="204"/>
      <c r="BH1075" s="204"/>
      <c r="BI1075" s="204"/>
      <c r="BJ1075" s="204"/>
      <c r="BK1075" s="204"/>
      <c r="BL1075" s="204"/>
      <c r="BM1075" s="204"/>
      <c r="BN1075" s="204"/>
      <c r="BO1075" s="204"/>
      <c r="BP1075" s="204"/>
      <c r="BQ1075" s="204"/>
      <c r="BR1075" s="204"/>
      <c r="BS1075" s="204"/>
      <c r="BT1075" s="204"/>
      <c r="BU1075" s="104"/>
      <c r="BV1075" s="202"/>
      <c r="BX1075"/>
      <c r="BY1075"/>
      <c r="BZ1075"/>
      <c r="CA1075"/>
      <c r="CB1075"/>
      <c r="CD1075"/>
      <c r="CO1075" s="202">
        <v>1074</v>
      </c>
    </row>
    <row r="1076" spans="1:93" x14ac:dyDescent="0.25">
      <c r="A1076" s="203" t="s">
        <v>987</v>
      </c>
      <c r="B1076" s="204" t="s">
        <v>998</v>
      </c>
      <c r="C1076" s="204" t="s">
        <v>999</v>
      </c>
      <c r="D1076" s="210" t="s">
        <v>1000</v>
      </c>
      <c r="E1076" s="204" t="s">
        <v>924</v>
      </c>
      <c r="F1076" s="204" t="s">
        <v>124</v>
      </c>
      <c r="G1076" s="204" t="s">
        <v>925</v>
      </c>
      <c r="H1076" s="204" t="s">
        <v>990</v>
      </c>
      <c r="I1076" s="204" t="s">
        <v>910</v>
      </c>
      <c r="J1076" s="204" t="s">
        <v>991</v>
      </c>
      <c r="K1076" s="204" t="s">
        <v>957</v>
      </c>
      <c r="L1076" s="204" t="s">
        <v>958</v>
      </c>
      <c r="M1076" s="204" t="s">
        <v>213</v>
      </c>
      <c r="N1076" s="204" t="s">
        <v>851</v>
      </c>
      <c r="O1076" s="204" t="s">
        <v>992</v>
      </c>
      <c r="P1076" s="204" t="s">
        <v>859</v>
      </c>
      <c r="Q1076" s="204" t="s">
        <v>959</v>
      </c>
      <c r="R1076" s="204">
        <v>20</v>
      </c>
      <c r="S1076" s="204">
        <v>4</v>
      </c>
      <c r="T1076" s="204">
        <v>0</v>
      </c>
      <c r="U1076" s="204">
        <v>0</v>
      </c>
      <c r="V1076" s="204">
        <v>20</v>
      </c>
      <c r="W1076" s="204">
        <v>4</v>
      </c>
      <c r="X1076" s="204">
        <v>0</v>
      </c>
      <c r="Y1076" s="204">
        <v>0</v>
      </c>
      <c r="Z1076" s="204">
        <v>0</v>
      </c>
      <c r="AA1076" s="204">
        <v>0</v>
      </c>
      <c r="AB1076" s="204">
        <v>20</v>
      </c>
      <c r="AC1076" s="204">
        <v>4</v>
      </c>
      <c r="AD1076" s="204">
        <v>20</v>
      </c>
      <c r="AE1076" s="204">
        <v>4</v>
      </c>
      <c r="AF1076" s="204">
        <v>0</v>
      </c>
      <c r="AG1076" s="204">
        <v>0</v>
      </c>
      <c r="AH1076" s="204">
        <v>0</v>
      </c>
      <c r="AI1076" s="204">
        <v>0</v>
      </c>
      <c r="AJ1076" s="204" t="s">
        <v>957</v>
      </c>
      <c r="AK1076" s="204" t="s">
        <v>993</v>
      </c>
      <c r="AL1076" s="204" t="s">
        <v>213</v>
      </c>
      <c r="AM1076" s="204" t="s">
        <v>994</v>
      </c>
      <c r="AN1076" s="204" t="s">
        <v>992</v>
      </c>
      <c r="AO1076" s="204" t="s">
        <v>859</v>
      </c>
      <c r="AP1076" s="204" t="s">
        <v>1001</v>
      </c>
      <c r="AQ1076" s="204"/>
      <c r="AR1076" s="204"/>
      <c r="AS1076" s="204"/>
      <c r="AT1076" s="204"/>
      <c r="AU1076" s="204"/>
      <c r="AV1076" s="204"/>
      <c r="AW1076" s="204"/>
      <c r="AX1076" s="204"/>
      <c r="AY1076" s="204" t="str">
        <f t="shared" si="197"/>
        <v>SULFALUTYL</v>
      </c>
      <c r="AZ1076" s="204" t="str">
        <f>IF(COUNTIF(AY:AY,AY1076)=1,AY1076,IF(AND(COUNTIF(AY:AY,AY1076)&gt;1,COUNTIF(AZ$2:AZ1075,AY1076)&gt;=1),"",AY1076))</f>
        <v/>
      </c>
      <c r="BA1076" s="204" t="str">
        <v>INTRAMICINE</v>
      </c>
      <c r="BB1076" s="204">
        <f>IF(BA1076="","",MAX(BB$2:BB1075)+1)</f>
        <v>286</v>
      </c>
      <c r="BC1076" s="204"/>
      <c r="BD1076" s="204"/>
      <c r="BE1076" s="204"/>
      <c r="BF1076" s="204"/>
      <c r="BG1076" s="204"/>
      <c r="BH1076" s="204"/>
      <c r="BI1076" s="204"/>
      <c r="BJ1076" s="204"/>
      <c r="BK1076" s="204"/>
      <c r="BL1076" s="204"/>
      <c r="BM1076" s="204"/>
      <c r="BN1076" s="204"/>
      <c r="BO1076" s="204"/>
      <c r="BP1076" s="204"/>
      <c r="BQ1076" s="204"/>
      <c r="BR1076" s="204"/>
      <c r="BS1076" s="204"/>
      <c r="BT1076" s="204"/>
      <c r="BU1076" s="104"/>
      <c r="BV1076" s="202"/>
      <c r="BX1076"/>
      <c r="BY1076"/>
      <c r="BZ1076"/>
      <c r="CA1076"/>
      <c r="CB1076"/>
      <c r="CD1076"/>
      <c r="CO1076" s="202">
        <v>1075</v>
      </c>
    </row>
    <row r="1077" spans="1:93" x14ac:dyDescent="0.25">
      <c r="A1077" s="203" t="s">
        <v>987</v>
      </c>
      <c r="B1077" s="204" t="s">
        <v>1002</v>
      </c>
      <c r="C1077" s="204" t="s">
        <v>1003</v>
      </c>
      <c r="D1077" s="210" t="s">
        <v>1004</v>
      </c>
      <c r="E1077" s="204" t="s">
        <v>924</v>
      </c>
      <c r="F1077" s="204" t="s">
        <v>124</v>
      </c>
      <c r="G1077" s="204" t="s">
        <v>925</v>
      </c>
      <c r="H1077" s="204" t="s">
        <v>990</v>
      </c>
      <c r="I1077" s="204" t="s">
        <v>910</v>
      </c>
      <c r="J1077" s="204" t="s">
        <v>991</v>
      </c>
      <c r="K1077" s="204" t="s">
        <v>957</v>
      </c>
      <c r="L1077" s="204" t="s">
        <v>958</v>
      </c>
      <c r="M1077" s="204" t="s">
        <v>213</v>
      </c>
      <c r="N1077" s="204" t="s">
        <v>851</v>
      </c>
      <c r="O1077" s="204" t="s">
        <v>992</v>
      </c>
      <c r="P1077" s="204" t="s">
        <v>859</v>
      </c>
      <c r="Q1077" s="204" t="s">
        <v>868</v>
      </c>
      <c r="R1077" s="204">
        <v>20</v>
      </c>
      <c r="S1077" s="204">
        <v>4</v>
      </c>
      <c r="T1077" s="204">
        <v>0</v>
      </c>
      <c r="U1077" s="204">
        <v>0</v>
      </c>
      <c r="V1077" s="204">
        <v>20</v>
      </c>
      <c r="W1077" s="204">
        <v>4</v>
      </c>
      <c r="X1077" s="204">
        <v>0</v>
      </c>
      <c r="Y1077" s="204">
        <v>0</v>
      </c>
      <c r="Z1077" s="204">
        <v>0</v>
      </c>
      <c r="AA1077" s="204">
        <v>0</v>
      </c>
      <c r="AB1077" s="204">
        <v>20</v>
      </c>
      <c r="AC1077" s="204">
        <v>4</v>
      </c>
      <c r="AD1077" s="204">
        <v>20</v>
      </c>
      <c r="AE1077" s="204">
        <v>4</v>
      </c>
      <c r="AF1077" s="204">
        <v>0</v>
      </c>
      <c r="AG1077" s="204">
        <v>0</v>
      </c>
      <c r="AH1077" s="204">
        <v>0</v>
      </c>
      <c r="AI1077" s="204">
        <v>0</v>
      </c>
      <c r="AJ1077" s="204" t="s">
        <v>957</v>
      </c>
      <c r="AK1077" s="204" t="s">
        <v>993</v>
      </c>
      <c r="AL1077" s="204" t="s">
        <v>213</v>
      </c>
      <c r="AM1077" s="204" t="s">
        <v>994</v>
      </c>
      <c r="AN1077" s="204" t="s">
        <v>992</v>
      </c>
      <c r="AO1077" s="204" t="s">
        <v>859</v>
      </c>
      <c r="AP1077" s="204" t="s">
        <v>1005</v>
      </c>
      <c r="AQ1077" s="204"/>
      <c r="AR1077" s="204"/>
      <c r="AS1077" s="204"/>
      <c r="AT1077" s="204"/>
      <c r="AU1077" s="204"/>
      <c r="AV1077" s="204"/>
      <c r="AW1077" s="204"/>
      <c r="AX1077" s="204"/>
      <c r="AY1077" s="204" t="str">
        <f t="shared" si="197"/>
        <v>SULFALUTYL</v>
      </c>
      <c r="AZ1077" s="204" t="str">
        <f>IF(COUNTIF(AY:AY,AY1077)=1,AY1077,IF(AND(COUNTIF(AY:AY,AY1077)&gt;1,COUNTIF(AZ$2:AZ1076,AY1077)&gt;=1),"",AY1077))</f>
        <v/>
      </c>
      <c r="BA1077" s="204" t="str">
        <v>KARIFLOX 10 % SOLUTION BUVABLE POUR POULES ET DINDES</v>
      </c>
      <c r="BB1077" s="204">
        <f>IF(BA1077="","",MAX(BB$2:BB1076)+1)</f>
        <v>287</v>
      </c>
      <c r="BC1077" s="204"/>
      <c r="BD1077" s="204"/>
      <c r="BE1077" s="204"/>
      <c r="BF1077" s="204"/>
      <c r="BG1077" s="204"/>
      <c r="BH1077" s="204"/>
      <c r="BI1077" s="204"/>
      <c r="BJ1077" s="204"/>
      <c r="BK1077" s="204"/>
      <c r="BL1077" s="204"/>
      <c r="BM1077" s="204"/>
      <c r="BN1077" s="204"/>
      <c r="BO1077" s="204"/>
      <c r="BP1077" s="204"/>
      <c r="BQ1077" s="204"/>
      <c r="BR1077" s="204"/>
      <c r="BS1077" s="204"/>
      <c r="BT1077" s="204"/>
      <c r="BU1077" s="104"/>
      <c r="BV1077" s="202"/>
      <c r="BX1077"/>
      <c r="BY1077"/>
      <c r="BZ1077"/>
      <c r="CA1077"/>
      <c r="CB1077"/>
      <c r="CD1077"/>
      <c r="CO1077" s="202">
        <v>1076</v>
      </c>
    </row>
    <row r="1078" spans="1:93" x14ac:dyDescent="0.25">
      <c r="A1078" s="203" t="s">
        <v>1638</v>
      </c>
      <c r="B1078" s="204" t="s">
        <v>1639</v>
      </c>
      <c r="C1078" s="204" t="s">
        <v>1640</v>
      </c>
      <c r="D1078" s="210" t="s">
        <v>1004</v>
      </c>
      <c r="E1078" s="204" t="s">
        <v>852</v>
      </c>
      <c r="F1078" s="204" t="s">
        <v>782</v>
      </c>
      <c r="G1078" s="204" t="s">
        <v>853</v>
      </c>
      <c r="H1078" s="204" t="s">
        <v>1593</v>
      </c>
      <c r="I1078" s="204" t="s">
        <v>853</v>
      </c>
      <c r="J1078" s="204" t="s">
        <v>957</v>
      </c>
      <c r="K1078" s="204" t="s">
        <v>957</v>
      </c>
      <c r="L1078" s="204" t="s">
        <v>1536</v>
      </c>
      <c r="M1078" s="204" t="s">
        <v>213</v>
      </c>
      <c r="N1078" s="204" t="s">
        <v>863</v>
      </c>
      <c r="O1078" s="204" t="s">
        <v>858</v>
      </c>
      <c r="P1078" s="204" t="s">
        <v>859</v>
      </c>
      <c r="Q1078" s="204" t="s">
        <v>1235</v>
      </c>
      <c r="R1078" s="204">
        <v>39.299999999999997</v>
      </c>
      <c r="S1078" s="204">
        <v>7</v>
      </c>
      <c r="T1078" s="204">
        <v>39.299999999999997</v>
      </c>
      <c r="U1078" s="204">
        <v>7</v>
      </c>
      <c r="V1078" s="204">
        <v>39.299999999999997</v>
      </c>
      <c r="W1078" s="204">
        <v>7</v>
      </c>
      <c r="X1078" s="204">
        <v>0</v>
      </c>
      <c r="Y1078" s="204">
        <v>0</v>
      </c>
      <c r="Z1078" s="204">
        <v>0</v>
      </c>
      <c r="AA1078" s="204">
        <v>0</v>
      </c>
      <c r="AB1078" s="204">
        <v>39.299999999999997</v>
      </c>
      <c r="AC1078" s="204">
        <v>7</v>
      </c>
      <c r="AD1078" s="204">
        <v>39.299999999999997</v>
      </c>
      <c r="AE1078" s="204">
        <v>7</v>
      </c>
      <c r="AF1078" s="204">
        <v>0</v>
      </c>
      <c r="AG1078" s="204">
        <v>0</v>
      </c>
      <c r="AH1078" s="204">
        <v>0</v>
      </c>
      <c r="AI1078" s="204">
        <v>0</v>
      </c>
      <c r="AJ1078" s="204"/>
      <c r="AK1078" s="204"/>
      <c r="AL1078" s="204"/>
      <c r="AM1078" s="204"/>
      <c r="AN1078" s="204"/>
      <c r="AO1078" s="204"/>
      <c r="AP1078" s="204"/>
      <c r="AQ1078" s="204"/>
      <c r="AR1078" s="204"/>
      <c r="AS1078" s="204"/>
      <c r="AT1078" s="204"/>
      <c r="AU1078" s="204"/>
      <c r="AV1078" s="204"/>
      <c r="AW1078" s="204"/>
      <c r="AX1078" s="204"/>
      <c r="AY1078" s="204" t="str">
        <f t="shared" si="197"/>
        <v>SULFAMETHOX</v>
      </c>
      <c r="AZ1078" s="204" t="str">
        <f>IF(COUNTIF(AY:AY,AY1078)=1,AY1078,IF(AND(COUNTIF(AY:AY,AY1078)&gt;1,COUNTIF(AZ$2:AZ1077,AY1078)&gt;=1),"",AY1078))</f>
        <v>SULFAMETHOX</v>
      </c>
      <c r="BA1078" s="204" t="str">
        <v>KEFLORIL 300 MG/ML SOLUTION INJECTABLE POUR BOVINS ET PORCINS</v>
      </c>
      <c r="BB1078" s="204">
        <f>IF(BA1078="","",MAX(BB$2:BB1077)+1)</f>
        <v>288</v>
      </c>
      <c r="BC1078" s="204"/>
      <c r="BD1078" s="204"/>
      <c r="BE1078" s="204"/>
      <c r="BF1078" s="204"/>
      <c r="BG1078" s="204"/>
      <c r="BH1078" s="204"/>
      <c r="BI1078" s="204"/>
      <c r="BJ1078" s="204"/>
      <c r="BK1078" s="204"/>
      <c r="BL1078" s="204"/>
      <c r="BM1078" s="204"/>
      <c r="BN1078" s="204"/>
      <c r="BO1078" s="204"/>
      <c r="BP1078" s="204"/>
      <c r="BQ1078" s="204"/>
      <c r="BR1078" s="204"/>
      <c r="BS1078" s="204"/>
      <c r="BT1078" s="204"/>
      <c r="BU1078" s="104"/>
      <c r="BV1078" s="202"/>
      <c r="BX1078"/>
      <c r="BY1078"/>
      <c r="BZ1078"/>
      <c r="CA1078"/>
      <c r="CB1078"/>
      <c r="CD1078"/>
      <c r="CO1078" s="202">
        <v>1077</v>
      </c>
    </row>
    <row r="1079" spans="1:93" x14ac:dyDescent="0.25">
      <c r="A1079" s="203" t="s">
        <v>1646</v>
      </c>
      <c r="B1079" s="204" t="s">
        <v>1647</v>
      </c>
      <c r="C1079" s="204" t="s">
        <v>1648</v>
      </c>
      <c r="D1079" s="210" t="s">
        <v>851</v>
      </c>
      <c r="E1079" s="204" t="s">
        <v>924</v>
      </c>
      <c r="F1079" s="204" t="s">
        <v>1649</v>
      </c>
      <c r="G1079" s="204" t="s">
        <v>1084</v>
      </c>
      <c r="H1079" s="204" t="s">
        <v>909</v>
      </c>
      <c r="I1079" s="204" t="s">
        <v>976</v>
      </c>
      <c r="J1079" s="204" t="s">
        <v>957</v>
      </c>
      <c r="K1079" s="204" t="s">
        <v>957</v>
      </c>
      <c r="L1079" s="204" t="s">
        <v>1650</v>
      </c>
      <c r="M1079" s="204" t="s">
        <v>213</v>
      </c>
      <c r="N1079" s="204" t="s">
        <v>851</v>
      </c>
      <c r="O1079" s="204" t="s">
        <v>992</v>
      </c>
      <c r="P1079" s="204" t="s">
        <v>859</v>
      </c>
      <c r="Q1079" s="204" t="s">
        <v>947</v>
      </c>
      <c r="R1079" s="204">
        <v>0</v>
      </c>
      <c r="S1079" s="204">
        <v>0</v>
      </c>
      <c r="T1079" s="204">
        <v>0</v>
      </c>
      <c r="U1079" s="204">
        <v>0</v>
      </c>
      <c r="V1079" s="204">
        <v>0</v>
      </c>
      <c r="W1079" s="204">
        <v>0</v>
      </c>
      <c r="X1079" s="204">
        <v>0</v>
      </c>
      <c r="Y1079" s="204">
        <v>0</v>
      </c>
      <c r="Z1079" s="204">
        <v>0</v>
      </c>
      <c r="AA1079" s="204">
        <v>0</v>
      </c>
      <c r="AB1079" s="204">
        <v>0</v>
      </c>
      <c r="AC1079" s="204">
        <v>0</v>
      </c>
      <c r="AD1079" s="204">
        <v>0</v>
      </c>
      <c r="AE1079" s="204">
        <v>0</v>
      </c>
      <c r="AF1079" s="204">
        <v>0</v>
      </c>
      <c r="AG1079" s="204">
        <v>0</v>
      </c>
      <c r="AH1079" s="204">
        <v>0</v>
      </c>
      <c r="AI1079" s="204">
        <v>0</v>
      </c>
      <c r="AJ1079" s="204"/>
      <c r="AK1079" s="204"/>
      <c r="AL1079" s="204"/>
      <c r="AM1079" s="204"/>
      <c r="AN1079" s="204"/>
      <c r="AO1079" s="204"/>
      <c r="AP1079" s="204"/>
      <c r="AQ1079" s="204"/>
      <c r="AR1079" s="204"/>
      <c r="AS1079" s="204"/>
      <c r="AT1079" s="204"/>
      <c r="AU1079" s="204"/>
      <c r="AV1079" s="204"/>
      <c r="AW1079" s="204"/>
      <c r="AX1079" s="204"/>
      <c r="AY1079" s="204" t="str">
        <f t="shared" si="197"/>
        <v/>
      </c>
      <c r="AZ1079" s="204" t="str">
        <f>IF(COUNTIF(AY:AY,AY1079)=1,AY1079,IF(AND(COUNTIF(AY:AY,AY1079)&gt;1,COUNTIF(AZ$2:AZ1078,AY1079)&gt;=1),"",AY1079))</f>
        <v/>
      </c>
      <c r="BA1079" s="204" t="str">
        <v>KELACYL 100 MG/ML SOLUTION INJECTABLE POUR BOVINS ET PORCINS</v>
      </c>
      <c r="BB1079" s="204">
        <f>IF(BA1079="","",MAX(BB$2:BB1078)+1)</f>
        <v>289</v>
      </c>
      <c r="BC1079" s="204"/>
      <c r="BD1079" s="204"/>
      <c r="BE1079" s="204"/>
      <c r="BF1079" s="204"/>
      <c r="BG1079" s="204"/>
      <c r="BH1079" s="204"/>
      <c r="BI1079" s="204"/>
      <c r="BJ1079" s="204"/>
      <c r="BK1079" s="204"/>
      <c r="BL1079" s="204"/>
      <c r="BM1079" s="204"/>
      <c r="BN1079" s="204"/>
      <c r="BO1079" s="204"/>
      <c r="BP1079" s="204"/>
      <c r="BQ1079" s="204"/>
      <c r="BR1079" s="204"/>
      <c r="BS1079" s="204"/>
      <c r="BT1079" s="204"/>
      <c r="BU1079" s="104"/>
      <c r="BV1079" s="202"/>
      <c r="BX1079"/>
      <c r="BY1079"/>
      <c r="BZ1079"/>
      <c r="CA1079"/>
      <c r="CB1079"/>
      <c r="CD1079"/>
      <c r="CO1079" s="202">
        <v>1078</v>
      </c>
    </row>
    <row r="1080" spans="1:93" x14ac:dyDescent="0.25">
      <c r="A1080" s="203" t="s">
        <v>1646</v>
      </c>
      <c r="B1080" s="204" t="s">
        <v>1651</v>
      </c>
      <c r="C1080" s="204" t="s">
        <v>1652</v>
      </c>
      <c r="D1080" s="210" t="s">
        <v>885</v>
      </c>
      <c r="E1080" s="204" t="s">
        <v>924</v>
      </c>
      <c r="F1080" s="204" t="s">
        <v>1649</v>
      </c>
      <c r="G1080" s="204" t="s">
        <v>1084</v>
      </c>
      <c r="H1080" s="204" t="s">
        <v>909</v>
      </c>
      <c r="I1080" s="204" t="s">
        <v>976</v>
      </c>
      <c r="J1080" s="204" t="s">
        <v>957</v>
      </c>
      <c r="K1080" s="204" t="s">
        <v>957</v>
      </c>
      <c r="L1080" s="204" t="s">
        <v>1650</v>
      </c>
      <c r="M1080" s="204" t="s">
        <v>213</v>
      </c>
      <c r="N1080" s="204" t="s">
        <v>851</v>
      </c>
      <c r="O1080" s="204" t="s">
        <v>992</v>
      </c>
      <c r="P1080" s="204" t="s">
        <v>859</v>
      </c>
      <c r="Q1080" s="204" t="s">
        <v>1423</v>
      </c>
      <c r="R1080" s="204">
        <v>0</v>
      </c>
      <c r="S1080" s="204">
        <v>0</v>
      </c>
      <c r="T1080" s="204">
        <v>0</v>
      </c>
      <c r="U1080" s="204">
        <v>0</v>
      </c>
      <c r="V1080" s="204">
        <v>0</v>
      </c>
      <c r="W1080" s="204">
        <v>0</v>
      </c>
      <c r="X1080" s="204">
        <v>0</v>
      </c>
      <c r="Y1080" s="204">
        <v>0</v>
      </c>
      <c r="Z1080" s="204">
        <v>0</v>
      </c>
      <c r="AA1080" s="204">
        <v>0</v>
      </c>
      <c r="AB1080" s="204">
        <v>0</v>
      </c>
      <c r="AC1080" s="204">
        <v>0</v>
      </c>
      <c r="AD1080" s="204">
        <v>0</v>
      </c>
      <c r="AE1080" s="204">
        <v>0</v>
      </c>
      <c r="AF1080" s="204">
        <v>0</v>
      </c>
      <c r="AG1080" s="204">
        <v>0</v>
      </c>
      <c r="AH1080" s="204">
        <v>0</v>
      </c>
      <c r="AI1080" s="204">
        <v>0</v>
      </c>
      <c r="AJ1080" s="204"/>
      <c r="AK1080" s="204"/>
      <c r="AL1080" s="204"/>
      <c r="AM1080" s="204"/>
      <c r="AN1080" s="204"/>
      <c r="AO1080" s="204"/>
      <c r="AP1080" s="204"/>
      <c r="AQ1080" s="204"/>
      <c r="AR1080" s="204"/>
      <c r="AS1080" s="204"/>
      <c r="AT1080" s="204"/>
      <c r="AU1080" s="204"/>
      <c r="AV1080" s="204"/>
      <c r="AW1080" s="204"/>
      <c r="AX1080" s="204"/>
      <c r="AY1080" s="204" t="str">
        <f t="shared" si="197"/>
        <v/>
      </c>
      <c r="AZ1080" s="204" t="str">
        <f>IF(COUNTIF(AY:AY,AY1080)=1,AY1080,IF(AND(COUNTIF(AY:AY,AY1080)&gt;1,COUNTIF(AZ$2:AZ1079,AY1080)&gt;=1),"",AY1080))</f>
        <v/>
      </c>
      <c r="BA1080" s="204" t="str">
        <v>K-VET DOXYCYCLINE 20 % POUDRE</v>
      </c>
      <c r="BB1080" s="204">
        <f>IF(BA1080="","",MAX(BB$2:BB1079)+1)</f>
        <v>290</v>
      </c>
      <c r="BC1080" s="204"/>
      <c r="BD1080" s="204"/>
      <c r="BE1080" s="204"/>
      <c r="BF1080" s="204"/>
      <c r="BG1080" s="204"/>
      <c r="BH1080" s="204"/>
      <c r="BI1080" s="204"/>
      <c r="BJ1080" s="204"/>
      <c r="BK1080" s="204"/>
      <c r="BL1080" s="204"/>
      <c r="BM1080" s="204"/>
      <c r="BN1080" s="204"/>
      <c r="BO1080" s="204"/>
      <c r="BP1080" s="204"/>
      <c r="BQ1080" s="204"/>
      <c r="BR1080" s="204"/>
      <c r="BS1080" s="204"/>
      <c r="BT1080" s="204"/>
      <c r="BU1080" s="104"/>
      <c r="BV1080" s="202"/>
      <c r="BX1080"/>
      <c r="BY1080"/>
      <c r="BZ1080"/>
      <c r="CA1080"/>
      <c r="CB1080"/>
      <c r="CD1080"/>
      <c r="CO1080" s="202">
        <v>1079</v>
      </c>
    </row>
    <row r="1081" spans="1:93" x14ac:dyDescent="0.25">
      <c r="A1081" s="203" t="s">
        <v>2106</v>
      </c>
      <c r="B1081" s="204" t="s">
        <v>2107</v>
      </c>
      <c r="C1081" s="204" t="s">
        <v>1621</v>
      </c>
      <c r="D1081" s="210" t="s">
        <v>1622</v>
      </c>
      <c r="E1081" s="204" t="s">
        <v>906</v>
      </c>
      <c r="F1081" s="204" t="s">
        <v>2108</v>
      </c>
      <c r="G1081" s="204" t="s">
        <v>908</v>
      </c>
      <c r="H1081" s="204" t="s">
        <v>909</v>
      </c>
      <c r="I1081" s="204" t="s">
        <v>910</v>
      </c>
      <c r="J1081" s="204" t="s">
        <v>1027</v>
      </c>
      <c r="K1081" s="204" t="s">
        <v>957</v>
      </c>
      <c r="L1081" s="204" t="s">
        <v>2109</v>
      </c>
      <c r="M1081" s="204" t="s">
        <v>213</v>
      </c>
      <c r="N1081" s="204" t="s">
        <v>851</v>
      </c>
      <c r="O1081" s="204" t="s">
        <v>918</v>
      </c>
      <c r="P1081" s="204" t="s">
        <v>859</v>
      </c>
      <c r="Q1081" s="204" t="s">
        <v>2110</v>
      </c>
      <c r="R1081" s="204">
        <v>0</v>
      </c>
      <c r="S1081" s="204">
        <v>0</v>
      </c>
      <c r="T1081" s="204">
        <v>25</v>
      </c>
      <c r="U1081" s="204">
        <v>20</v>
      </c>
      <c r="V1081" s="204">
        <v>0</v>
      </c>
      <c r="W1081" s="204">
        <v>0</v>
      </c>
      <c r="X1081" s="204">
        <v>0</v>
      </c>
      <c r="Y1081" s="204">
        <v>0</v>
      </c>
      <c r="Z1081" s="204">
        <v>0</v>
      </c>
      <c r="AA1081" s="204">
        <v>0</v>
      </c>
      <c r="AB1081" s="204">
        <v>0</v>
      </c>
      <c r="AC1081" s="204">
        <v>0</v>
      </c>
      <c r="AD1081" s="204">
        <v>0</v>
      </c>
      <c r="AE1081" s="204">
        <v>0</v>
      </c>
      <c r="AF1081" s="204">
        <v>0</v>
      </c>
      <c r="AG1081" s="204">
        <v>0</v>
      </c>
      <c r="AH1081" s="204">
        <v>0</v>
      </c>
      <c r="AI1081" s="204">
        <v>0</v>
      </c>
      <c r="AJ1081" s="204" t="s">
        <v>1029</v>
      </c>
      <c r="AK1081" s="204" t="s">
        <v>1030</v>
      </c>
      <c r="AL1081" s="204" t="s">
        <v>213</v>
      </c>
      <c r="AM1081" s="204" t="s">
        <v>966</v>
      </c>
      <c r="AN1081" s="204" t="s">
        <v>918</v>
      </c>
      <c r="AO1081" s="204" t="s">
        <v>859</v>
      </c>
      <c r="AP1081" s="204" t="s">
        <v>2111</v>
      </c>
      <c r="AQ1081" s="204"/>
      <c r="AR1081" s="204"/>
      <c r="AS1081" s="204"/>
      <c r="AT1081" s="204"/>
      <c r="AU1081" s="204"/>
      <c r="AV1081" s="204"/>
      <c r="AW1081" s="204"/>
      <c r="AX1081" s="204"/>
      <c r="AY1081" s="204" t="str">
        <f t="shared" si="197"/>
        <v/>
      </c>
      <c r="AZ1081" s="204" t="str">
        <f>IF(COUNTIF(AY:AY,AY1081)=1,AY1081,IF(AND(COUNTIF(AY:AY,AY1081)&gt;1,COUNTIF(AZ$2:AZ1080,AY1081)&gt;=1),"",AY1081))</f>
        <v/>
      </c>
      <c r="BA1081" s="204" t="str">
        <v>K-VET DOXYCYCLINE 50 MG/G POUDRE</v>
      </c>
      <c r="BB1081" s="204">
        <f>IF(BA1081="","",MAX(BB$2:BB1080)+1)</f>
        <v>291</v>
      </c>
      <c r="BC1081" s="204"/>
      <c r="BD1081" s="204"/>
      <c r="BE1081" s="204"/>
      <c r="BF1081" s="204"/>
      <c r="BG1081" s="204"/>
      <c r="BH1081" s="204"/>
      <c r="BI1081" s="204"/>
      <c r="BJ1081" s="204"/>
      <c r="BK1081" s="204"/>
      <c r="BL1081" s="204"/>
      <c r="BM1081" s="204"/>
      <c r="BN1081" s="204"/>
      <c r="BO1081" s="204"/>
      <c r="BP1081" s="204"/>
      <c r="BQ1081" s="204"/>
      <c r="BR1081" s="204"/>
      <c r="BS1081" s="204"/>
      <c r="BT1081" s="204"/>
      <c r="BU1081" s="104"/>
      <c r="BV1081" s="202"/>
      <c r="BX1081"/>
      <c r="BY1081"/>
      <c r="BZ1081"/>
      <c r="CA1081"/>
      <c r="CB1081"/>
      <c r="CD1081"/>
      <c r="CO1081" s="202">
        <v>1080</v>
      </c>
    </row>
    <row r="1082" spans="1:93" x14ac:dyDescent="0.25">
      <c r="A1082" s="203" t="s">
        <v>2106</v>
      </c>
      <c r="B1082" s="204" t="s">
        <v>2112</v>
      </c>
      <c r="C1082" s="204" t="s">
        <v>2113</v>
      </c>
      <c r="D1082" s="210" t="s">
        <v>2114</v>
      </c>
      <c r="E1082" s="204" t="s">
        <v>906</v>
      </c>
      <c r="F1082" s="204" t="s">
        <v>2108</v>
      </c>
      <c r="G1082" s="204" t="s">
        <v>908</v>
      </c>
      <c r="H1082" s="204" t="s">
        <v>909</v>
      </c>
      <c r="I1082" s="204" t="s">
        <v>910</v>
      </c>
      <c r="J1082" s="204" t="s">
        <v>1027</v>
      </c>
      <c r="K1082" s="204" t="s">
        <v>957</v>
      </c>
      <c r="L1082" s="204" t="s">
        <v>2109</v>
      </c>
      <c r="M1082" s="204" t="s">
        <v>213</v>
      </c>
      <c r="N1082" s="204" t="s">
        <v>851</v>
      </c>
      <c r="O1082" s="204" t="s">
        <v>918</v>
      </c>
      <c r="P1082" s="204" t="s">
        <v>859</v>
      </c>
      <c r="Q1082" s="204" t="s">
        <v>1622</v>
      </c>
      <c r="R1082" s="204">
        <v>0</v>
      </c>
      <c r="S1082" s="204">
        <v>0</v>
      </c>
      <c r="T1082" s="204">
        <v>25</v>
      </c>
      <c r="U1082" s="204">
        <v>20</v>
      </c>
      <c r="V1082" s="204">
        <v>0</v>
      </c>
      <c r="W1082" s="204">
        <v>0</v>
      </c>
      <c r="X1082" s="204">
        <v>0</v>
      </c>
      <c r="Y1082" s="204">
        <v>0</v>
      </c>
      <c r="Z1082" s="204">
        <v>0</v>
      </c>
      <c r="AA1082" s="204">
        <v>0</v>
      </c>
      <c r="AB1082" s="204">
        <v>0</v>
      </c>
      <c r="AC1082" s="204">
        <v>0</v>
      </c>
      <c r="AD1082" s="204">
        <v>0</v>
      </c>
      <c r="AE1082" s="204">
        <v>0</v>
      </c>
      <c r="AF1082" s="204">
        <v>0</v>
      </c>
      <c r="AG1082" s="204">
        <v>0</v>
      </c>
      <c r="AH1082" s="204">
        <v>0</v>
      </c>
      <c r="AI1082" s="204">
        <v>0</v>
      </c>
      <c r="AJ1082" s="204" t="s">
        <v>1029</v>
      </c>
      <c r="AK1082" s="204" t="s">
        <v>1030</v>
      </c>
      <c r="AL1082" s="204" t="s">
        <v>213</v>
      </c>
      <c r="AM1082" s="204" t="s">
        <v>966</v>
      </c>
      <c r="AN1082" s="204" t="s">
        <v>918</v>
      </c>
      <c r="AO1082" s="204" t="s">
        <v>859</v>
      </c>
      <c r="AP1082" s="204" t="s">
        <v>2115</v>
      </c>
      <c r="AQ1082" s="204"/>
      <c r="AR1082" s="204"/>
      <c r="AS1082" s="204"/>
      <c r="AT1082" s="204"/>
      <c r="AU1082" s="204"/>
      <c r="AV1082" s="204"/>
      <c r="AW1082" s="204"/>
      <c r="AX1082" s="204"/>
      <c r="AY1082" s="204" t="str">
        <f t="shared" si="197"/>
        <v/>
      </c>
      <c r="AZ1082" s="204" t="str">
        <f>IF(COUNTIF(AY:AY,AY1082)=1,AY1082,IF(AND(COUNTIF(AY:AY,AY1082)&gt;1,COUNTIF(AZ$2:AZ1081,AY1082)&gt;=1),"",AY1082))</f>
        <v/>
      </c>
      <c r="BA1082" s="204" t="str">
        <v>K-VET OTC 500 MG/G POUDRE POUR ADMINISTRATION DANS L’EAU DE BOISSON, LE LAIT ET L’ALIMENT D’ALLAITEMENT</v>
      </c>
      <c r="BB1082" s="204">
        <f>IF(BA1082="","",MAX(BB$2:BB1081)+1)</f>
        <v>292</v>
      </c>
      <c r="BC1082" s="204"/>
      <c r="BD1082" s="204"/>
      <c r="BE1082" s="204"/>
      <c r="BF1082" s="204"/>
      <c r="BG1082" s="204"/>
      <c r="BH1082" s="204"/>
      <c r="BI1082" s="204"/>
      <c r="BJ1082" s="204"/>
      <c r="BK1082" s="204"/>
      <c r="BL1082" s="204"/>
      <c r="BM1082" s="204"/>
      <c r="BN1082" s="204"/>
      <c r="BO1082" s="204"/>
      <c r="BP1082" s="204"/>
      <c r="BQ1082" s="204"/>
      <c r="BR1082" s="204"/>
      <c r="BS1082" s="204"/>
      <c r="BT1082" s="204"/>
      <c r="BU1082" s="104"/>
      <c r="BV1082" s="202"/>
      <c r="BX1082"/>
      <c r="BY1082"/>
      <c r="BZ1082"/>
      <c r="CA1082"/>
      <c r="CB1082"/>
      <c r="CD1082"/>
      <c r="CO1082" s="202">
        <v>1081</v>
      </c>
    </row>
    <row r="1083" spans="1:93" x14ac:dyDescent="0.25">
      <c r="A1083" s="203" t="s">
        <v>2419</v>
      </c>
      <c r="B1083" s="204" t="s">
        <v>2420</v>
      </c>
      <c r="C1083" s="204" t="s">
        <v>1616</v>
      </c>
      <c r="D1083" s="210" t="s">
        <v>966</v>
      </c>
      <c r="E1083" s="204" t="s">
        <v>906</v>
      </c>
      <c r="F1083" s="204" t="s">
        <v>2421</v>
      </c>
      <c r="G1083" s="204" t="s">
        <v>908</v>
      </c>
      <c r="H1083" s="204" t="s">
        <v>955</v>
      </c>
      <c r="I1083" s="204" t="s">
        <v>910</v>
      </c>
      <c r="J1083" s="204" t="s">
        <v>1027</v>
      </c>
      <c r="K1083" s="204" t="s">
        <v>957</v>
      </c>
      <c r="L1083" s="204" t="s">
        <v>2109</v>
      </c>
      <c r="M1083" s="204" t="s">
        <v>213</v>
      </c>
      <c r="N1083" s="204" t="s">
        <v>1038</v>
      </c>
      <c r="O1083" s="204" t="s">
        <v>918</v>
      </c>
      <c r="P1083" s="204" t="s">
        <v>859</v>
      </c>
      <c r="Q1083" s="204" t="s">
        <v>1949</v>
      </c>
      <c r="R1083" s="204">
        <v>0</v>
      </c>
      <c r="S1083" s="204">
        <v>0</v>
      </c>
      <c r="T1083" s="204">
        <v>25</v>
      </c>
      <c r="U1083" s="204">
        <v>20</v>
      </c>
      <c r="V1083" s="204">
        <v>0</v>
      </c>
      <c r="W1083" s="204">
        <v>0</v>
      </c>
      <c r="X1083" s="204">
        <v>0</v>
      </c>
      <c r="Y1083" s="204">
        <v>0</v>
      </c>
      <c r="Z1083" s="204">
        <v>0</v>
      </c>
      <c r="AA1083" s="204">
        <v>0</v>
      </c>
      <c r="AB1083" s="204">
        <v>0</v>
      </c>
      <c r="AC1083" s="204">
        <v>0</v>
      </c>
      <c r="AD1083" s="204">
        <v>0</v>
      </c>
      <c r="AE1083" s="204">
        <v>0</v>
      </c>
      <c r="AF1083" s="204">
        <v>0</v>
      </c>
      <c r="AG1083" s="204">
        <v>0</v>
      </c>
      <c r="AH1083" s="204">
        <v>0</v>
      </c>
      <c r="AI1083" s="204">
        <v>0</v>
      </c>
      <c r="AJ1083" s="204" t="s">
        <v>1029</v>
      </c>
      <c r="AK1083" s="204" t="s">
        <v>1030</v>
      </c>
      <c r="AL1083" s="204" t="s">
        <v>213</v>
      </c>
      <c r="AM1083" s="204" t="s">
        <v>1039</v>
      </c>
      <c r="AN1083" s="204" t="s">
        <v>918</v>
      </c>
      <c r="AO1083" s="204" t="s">
        <v>859</v>
      </c>
      <c r="AP1083" s="204" t="s">
        <v>2110</v>
      </c>
      <c r="AQ1083" s="204"/>
      <c r="AR1083" s="204"/>
      <c r="AS1083" s="204"/>
      <c r="AT1083" s="204"/>
      <c r="AU1083" s="204"/>
      <c r="AV1083" s="204"/>
      <c r="AW1083" s="204"/>
      <c r="AX1083" s="204"/>
      <c r="AY1083" s="204" t="str">
        <f t="shared" si="197"/>
        <v/>
      </c>
      <c r="AZ1083" s="204" t="str">
        <f>IF(COUNTIF(AY:AY,AY1083)=1,AY1083,IF(AND(COUNTIF(AY:AY,AY1083)&gt;1,COUNTIF(AZ$2:AZ1082,AY1083)&gt;=1),"",AY1083))</f>
        <v/>
      </c>
      <c r="BA1083" s="204" t="str">
        <v>K-VET OXYTETRACYCLINE 50 % POUDRE</v>
      </c>
      <c r="BB1083" s="204">
        <f>IF(BA1083="","",MAX(BB$2:BB1082)+1)</f>
        <v>293</v>
      </c>
      <c r="BC1083" s="204"/>
      <c r="BD1083" s="204"/>
      <c r="BE1083" s="204"/>
      <c r="BF1083" s="204"/>
      <c r="BG1083" s="204"/>
      <c r="BH1083" s="204"/>
      <c r="BI1083" s="204"/>
      <c r="BJ1083" s="204"/>
      <c r="BK1083" s="204"/>
      <c r="BL1083" s="204"/>
      <c r="BM1083" s="204"/>
      <c r="BN1083" s="204"/>
      <c r="BO1083" s="204"/>
      <c r="BP1083" s="204"/>
      <c r="BQ1083" s="204"/>
      <c r="BR1083" s="204"/>
      <c r="BS1083" s="204"/>
      <c r="BT1083" s="204"/>
      <c r="BU1083" s="104"/>
      <c r="BV1083" s="202"/>
      <c r="BX1083"/>
      <c r="BY1083"/>
      <c r="BZ1083"/>
      <c r="CA1083"/>
      <c r="CB1083"/>
      <c r="CD1083"/>
      <c r="CO1083" s="202">
        <v>1082</v>
      </c>
    </row>
    <row r="1084" spans="1:93" x14ac:dyDescent="0.25">
      <c r="A1084" s="203" t="s">
        <v>2419</v>
      </c>
      <c r="B1084" s="204" t="s">
        <v>2422</v>
      </c>
      <c r="C1084" s="204" t="s">
        <v>2423</v>
      </c>
      <c r="D1084" s="210" t="s">
        <v>851</v>
      </c>
      <c r="E1084" s="204" t="s">
        <v>906</v>
      </c>
      <c r="F1084" s="204" t="s">
        <v>2421</v>
      </c>
      <c r="G1084" s="204" t="s">
        <v>908</v>
      </c>
      <c r="H1084" s="204" t="s">
        <v>955</v>
      </c>
      <c r="I1084" s="204" t="s">
        <v>910</v>
      </c>
      <c r="J1084" s="204" t="s">
        <v>1027</v>
      </c>
      <c r="K1084" s="204" t="s">
        <v>957</v>
      </c>
      <c r="L1084" s="204" t="s">
        <v>2109</v>
      </c>
      <c r="M1084" s="204" t="s">
        <v>213</v>
      </c>
      <c r="N1084" s="204" t="s">
        <v>1038</v>
      </c>
      <c r="O1084" s="204" t="s">
        <v>918</v>
      </c>
      <c r="P1084" s="204" t="s">
        <v>859</v>
      </c>
      <c r="Q1084" s="204" t="s">
        <v>1031</v>
      </c>
      <c r="R1084" s="204">
        <v>0</v>
      </c>
      <c r="S1084" s="204">
        <v>0</v>
      </c>
      <c r="T1084" s="204">
        <v>25</v>
      </c>
      <c r="U1084" s="204">
        <v>20</v>
      </c>
      <c r="V1084" s="204">
        <v>0</v>
      </c>
      <c r="W1084" s="204">
        <v>0</v>
      </c>
      <c r="X1084" s="204">
        <v>0</v>
      </c>
      <c r="Y1084" s="204">
        <v>0</v>
      </c>
      <c r="Z1084" s="204">
        <v>0</v>
      </c>
      <c r="AA1084" s="204">
        <v>0</v>
      </c>
      <c r="AB1084" s="204">
        <v>0</v>
      </c>
      <c r="AC1084" s="204">
        <v>0</v>
      </c>
      <c r="AD1084" s="204">
        <v>0</v>
      </c>
      <c r="AE1084" s="204">
        <v>0</v>
      </c>
      <c r="AF1084" s="204">
        <v>0</v>
      </c>
      <c r="AG1084" s="204">
        <v>0</v>
      </c>
      <c r="AH1084" s="204">
        <v>0</v>
      </c>
      <c r="AI1084" s="204">
        <v>0</v>
      </c>
      <c r="AJ1084" s="204" t="s">
        <v>1029</v>
      </c>
      <c r="AK1084" s="204" t="s">
        <v>1030</v>
      </c>
      <c r="AL1084" s="204" t="s">
        <v>213</v>
      </c>
      <c r="AM1084" s="204" t="s">
        <v>1039</v>
      </c>
      <c r="AN1084" s="204" t="s">
        <v>918</v>
      </c>
      <c r="AO1084" s="204" t="s">
        <v>859</v>
      </c>
      <c r="AP1084" s="204" t="s">
        <v>1949</v>
      </c>
      <c r="AQ1084" s="204"/>
      <c r="AR1084" s="204"/>
      <c r="AS1084" s="204"/>
      <c r="AT1084" s="204"/>
      <c r="AU1084" s="204"/>
      <c r="AV1084" s="204"/>
      <c r="AW1084" s="204"/>
      <c r="AX1084" s="204"/>
      <c r="AY1084" s="204" t="str">
        <f t="shared" si="197"/>
        <v/>
      </c>
      <c r="AZ1084" s="204" t="str">
        <f>IF(COUNTIF(AY:AY,AY1084)=1,AY1084,IF(AND(COUNTIF(AY:AY,AY1084)&gt;1,COUNTIF(AZ$2:AZ1083,AY1084)&gt;=1),"",AY1084))</f>
        <v/>
      </c>
      <c r="BA1084" s="204" t="str">
        <v>K-VET TYLOSINE 92 000 UI/G POUDRE ORALE PORCS</v>
      </c>
      <c r="BB1084" s="204">
        <f>IF(BA1084="","",MAX(BB$2:BB1083)+1)</f>
        <v>294</v>
      </c>
      <c r="BC1084" s="204"/>
      <c r="BD1084" s="204"/>
      <c r="BE1084" s="204"/>
      <c r="BF1084" s="204"/>
      <c r="BG1084" s="204"/>
      <c r="BH1084" s="204"/>
      <c r="BI1084" s="204"/>
      <c r="BJ1084" s="204"/>
      <c r="BK1084" s="204"/>
      <c r="BL1084" s="204"/>
      <c r="BM1084" s="204"/>
      <c r="BN1084" s="204"/>
      <c r="BO1084" s="204"/>
      <c r="BP1084" s="204"/>
      <c r="BQ1084" s="204"/>
      <c r="BR1084" s="204"/>
      <c r="BS1084" s="204"/>
      <c r="BT1084" s="204"/>
      <c r="BU1084" s="104"/>
      <c r="BV1084" s="202"/>
      <c r="BX1084"/>
      <c r="BY1084"/>
      <c r="BZ1084"/>
      <c r="CA1084"/>
      <c r="CB1084"/>
      <c r="CD1084"/>
      <c r="CO1084" s="202">
        <v>1083</v>
      </c>
    </row>
    <row r="1085" spans="1:93" x14ac:dyDescent="0.25">
      <c r="A1085" s="203" t="s">
        <v>3047</v>
      </c>
      <c r="B1085" s="204" t="s">
        <v>3048</v>
      </c>
      <c r="C1085" s="204" t="s">
        <v>1169</v>
      </c>
      <c r="D1085" s="210" t="s">
        <v>1170</v>
      </c>
      <c r="E1085" s="204" t="s">
        <v>924</v>
      </c>
      <c r="F1085" s="204" t="s">
        <v>553</v>
      </c>
      <c r="G1085" s="204" t="s">
        <v>1171</v>
      </c>
      <c r="H1085" s="204" t="s">
        <v>1326</v>
      </c>
      <c r="I1085" s="204" t="s">
        <v>1173</v>
      </c>
      <c r="J1085" s="204" t="s">
        <v>1027</v>
      </c>
      <c r="K1085" s="204" t="s">
        <v>957</v>
      </c>
      <c r="L1085" s="204" t="s">
        <v>1037</v>
      </c>
      <c r="M1085" s="204" t="s">
        <v>213</v>
      </c>
      <c r="N1085" s="204" t="s">
        <v>994</v>
      </c>
      <c r="O1085" s="204" t="s">
        <v>992</v>
      </c>
      <c r="P1085" s="204" t="s">
        <v>859</v>
      </c>
      <c r="Q1085" s="204" t="s">
        <v>1417</v>
      </c>
      <c r="R1085" s="204">
        <v>0</v>
      </c>
      <c r="S1085" s="204">
        <v>0</v>
      </c>
      <c r="T1085" s="204">
        <v>0</v>
      </c>
      <c r="U1085" s="204">
        <v>0</v>
      </c>
      <c r="V1085" s="204">
        <v>0</v>
      </c>
      <c r="W1085" s="204">
        <v>0</v>
      </c>
      <c r="X1085" s="204">
        <v>0</v>
      </c>
      <c r="Y1085" s="204">
        <v>0</v>
      </c>
      <c r="Z1085" s="204">
        <v>25</v>
      </c>
      <c r="AA1085" s="204">
        <v>10</v>
      </c>
      <c r="AB1085" s="204">
        <v>0</v>
      </c>
      <c r="AC1085" s="204">
        <v>0</v>
      </c>
      <c r="AD1085" s="204">
        <v>23</v>
      </c>
      <c r="AE1085" s="204">
        <v>8</v>
      </c>
      <c r="AF1085" s="204">
        <v>46</v>
      </c>
      <c r="AG1085" s="204">
        <v>5</v>
      </c>
      <c r="AH1085" s="204">
        <v>0</v>
      </c>
      <c r="AI1085" s="204">
        <v>0</v>
      </c>
      <c r="AJ1085" s="204" t="s">
        <v>1029</v>
      </c>
      <c r="AK1085" s="204" t="s">
        <v>1030</v>
      </c>
      <c r="AL1085" s="204" t="s">
        <v>213</v>
      </c>
      <c r="AM1085" s="204" t="s">
        <v>966</v>
      </c>
      <c r="AN1085" s="204" t="s">
        <v>992</v>
      </c>
      <c r="AO1085" s="204" t="s">
        <v>859</v>
      </c>
      <c r="AP1085" s="204" t="s">
        <v>1004</v>
      </c>
      <c r="AQ1085" s="204"/>
      <c r="AR1085" s="204"/>
      <c r="AS1085" s="204"/>
      <c r="AT1085" s="204"/>
      <c r="AU1085" s="204"/>
      <c r="AV1085" s="204"/>
      <c r="AW1085" s="204"/>
      <c r="AX1085" s="204"/>
      <c r="AY1085" s="204" t="str">
        <f t="shared" si="197"/>
        <v>SULTRIVAL TRIMETHOPRIME/SULFADIAZINE 20/92 PORC</v>
      </c>
      <c r="AZ1085" s="204" t="str">
        <f>IF(COUNTIF(AY:AY,AY1085)=1,AY1085,IF(AND(COUNTIF(AY:AY,AY1085)&gt;1,COUNTIF(AZ$2:AZ1084,AY1085)&gt;=1),"",AY1085))</f>
        <v>SULTRIVAL TRIMETHOPRIME/SULFADIAZINE 20/92 PORC</v>
      </c>
      <c r="BA1085" s="204" t="str">
        <v>LANFLOX 100 MG/ML SOLUTION POUR UTILISATION DANS L'EAU DE BOISSON POUR POULETS ET DINDES</v>
      </c>
      <c r="BB1085" s="204">
        <f>IF(BA1085="","",MAX(BB$2:BB1084)+1)</f>
        <v>295</v>
      </c>
      <c r="BC1085" s="204"/>
      <c r="BD1085" s="204"/>
      <c r="BE1085" s="204"/>
      <c r="BF1085" s="204"/>
      <c r="BG1085" s="204"/>
      <c r="BH1085" s="204"/>
      <c r="BI1085" s="204"/>
      <c r="BJ1085" s="204"/>
      <c r="BK1085" s="204"/>
      <c r="BL1085" s="204"/>
      <c r="BM1085" s="204"/>
      <c r="BN1085" s="204"/>
      <c r="BO1085" s="204"/>
      <c r="BP1085" s="204"/>
      <c r="BQ1085" s="204"/>
      <c r="BR1085" s="204"/>
      <c r="BS1085" s="204"/>
      <c r="BT1085" s="204"/>
      <c r="BU1085" s="104"/>
      <c r="BV1085" s="202"/>
      <c r="BX1085"/>
      <c r="BY1085"/>
      <c r="BZ1085"/>
      <c r="CA1085"/>
      <c r="CB1085"/>
      <c r="CD1085"/>
      <c r="CO1085" s="202">
        <v>1084</v>
      </c>
    </row>
    <row r="1086" spans="1:93" x14ac:dyDescent="0.25">
      <c r="A1086" s="203" t="s">
        <v>1765</v>
      </c>
      <c r="B1086" s="204" t="s">
        <v>1766</v>
      </c>
      <c r="C1086" s="204" t="s">
        <v>1433</v>
      </c>
      <c r="D1086" s="210" t="s">
        <v>1054</v>
      </c>
      <c r="E1086" s="204" t="s">
        <v>924</v>
      </c>
      <c r="F1086" s="204" t="s">
        <v>554</v>
      </c>
      <c r="G1086" s="204" t="s">
        <v>925</v>
      </c>
      <c r="H1086" s="204" t="s">
        <v>1711</v>
      </c>
      <c r="I1086" s="204" t="s">
        <v>910</v>
      </c>
      <c r="J1086" s="204" t="s">
        <v>957</v>
      </c>
      <c r="K1086" s="204" t="s">
        <v>957</v>
      </c>
      <c r="L1086" s="204" t="s">
        <v>1106</v>
      </c>
      <c r="M1086" s="204" t="s">
        <v>213</v>
      </c>
      <c r="N1086" s="204" t="s">
        <v>1767</v>
      </c>
      <c r="O1086" s="204" t="s">
        <v>992</v>
      </c>
      <c r="P1086" s="204" t="s">
        <v>859</v>
      </c>
      <c r="Q1086" s="204" t="s">
        <v>1768</v>
      </c>
      <c r="R1086" s="204">
        <v>46.7</v>
      </c>
      <c r="S1086" s="204">
        <v>5</v>
      </c>
      <c r="T1086" s="204">
        <v>0</v>
      </c>
      <c r="U1086" s="204">
        <v>0</v>
      </c>
      <c r="V1086" s="204">
        <v>0</v>
      </c>
      <c r="W1086" s="204">
        <v>0</v>
      </c>
      <c r="X1086" s="204">
        <v>0</v>
      </c>
      <c r="Y1086" s="204">
        <v>0</v>
      </c>
      <c r="Z1086" s="204">
        <v>46.7</v>
      </c>
      <c r="AA1086" s="204">
        <v>5</v>
      </c>
      <c r="AB1086" s="204">
        <v>46.7</v>
      </c>
      <c r="AC1086" s="204">
        <v>5</v>
      </c>
      <c r="AD1086" s="204">
        <v>46.7</v>
      </c>
      <c r="AE1086" s="204">
        <v>5</v>
      </c>
      <c r="AF1086" s="204">
        <v>93.4</v>
      </c>
      <c r="AG1086" s="204">
        <v>5</v>
      </c>
      <c r="AH1086" s="204">
        <v>0</v>
      </c>
      <c r="AI1086" s="204">
        <v>0</v>
      </c>
      <c r="AJ1086" s="204"/>
      <c r="AK1086" s="204"/>
      <c r="AL1086" s="204"/>
      <c r="AM1086" s="204"/>
      <c r="AN1086" s="204"/>
      <c r="AO1086" s="204"/>
      <c r="AP1086" s="204"/>
      <c r="AQ1086" s="204"/>
      <c r="AR1086" s="204"/>
      <c r="AS1086" s="204"/>
      <c r="AT1086" s="204"/>
      <c r="AU1086" s="204"/>
      <c r="AV1086" s="204"/>
      <c r="AW1086" s="204"/>
      <c r="AX1086" s="204"/>
      <c r="AY1086" s="204" t="str">
        <f t="shared" si="197"/>
        <v>SUNIX AC POUDRE</v>
      </c>
      <c r="AZ1086" s="204" t="str">
        <f>IF(COUNTIF(AY:AY,AY1086)=1,AY1086,IF(AND(COUNTIF(AY:AY,AY1086)&gt;1,COUNTIF(AZ$2:AZ1085,AY1086)&gt;=1),"",AY1086))</f>
        <v>SUNIX AC POUDRE</v>
      </c>
      <c r="BA1086" s="204" t="str">
        <v>LANFLOX 2,5%</v>
      </c>
      <c r="BB1086" s="204">
        <f>IF(BA1086="","",MAX(BB$2:BB1085)+1)</f>
        <v>296</v>
      </c>
      <c r="BC1086" s="204"/>
      <c r="BD1086" s="204"/>
      <c r="BE1086" s="204"/>
      <c r="BF1086" s="204"/>
      <c r="BG1086" s="204"/>
      <c r="BH1086" s="204"/>
      <c r="BI1086" s="204"/>
      <c r="BJ1086" s="204"/>
      <c r="BK1086" s="204"/>
      <c r="BL1086" s="204"/>
      <c r="BM1086" s="204"/>
      <c r="BN1086" s="204"/>
      <c r="BO1086" s="204"/>
      <c r="BP1086" s="204"/>
      <c r="BQ1086" s="204"/>
      <c r="BR1086" s="204"/>
      <c r="BS1086" s="204"/>
      <c r="BT1086" s="204"/>
      <c r="BU1086" s="104"/>
      <c r="BV1086" s="202"/>
      <c r="BX1086"/>
      <c r="BY1086"/>
      <c r="BZ1086"/>
      <c r="CA1086"/>
      <c r="CB1086"/>
      <c r="CD1086"/>
      <c r="CO1086" s="202">
        <v>1085</v>
      </c>
    </row>
    <row r="1087" spans="1:93" x14ac:dyDescent="0.25">
      <c r="A1087" s="203" t="s">
        <v>1765</v>
      </c>
      <c r="B1087" s="204" t="s">
        <v>1769</v>
      </c>
      <c r="C1087" s="204" t="s">
        <v>1722</v>
      </c>
      <c r="D1087" s="210" t="s">
        <v>923</v>
      </c>
      <c r="E1087" s="204" t="s">
        <v>924</v>
      </c>
      <c r="F1087" s="204" t="s">
        <v>554</v>
      </c>
      <c r="G1087" s="204" t="s">
        <v>925</v>
      </c>
      <c r="H1087" s="204" t="s">
        <v>1711</v>
      </c>
      <c r="I1087" s="204" t="s">
        <v>910</v>
      </c>
      <c r="J1087" s="204" t="s">
        <v>957</v>
      </c>
      <c r="K1087" s="204" t="s">
        <v>957</v>
      </c>
      <c r="L1087" s="204" t="s">
        <v>1106</v>
      </c>
      <c r="M1087" s="204" t="s">
        <v>213</v>
      </c>
      <c r="N1087" s="204" t="s">
        <v>1767</v>
      </c>
      <c r="O1087" s="204" t="s">
        <v>992</v>
      </c>
      <c r="P1087" s="204" t="s">
        <v>859</v>
      </c>
      <c r="Q1087" s="204" t="s">
        <v>1767</v>
      </c>
      <c r="R1087" s="204">
        <v>46.7</v>
      </c>
      <c r="S1087" s="204">
        <v>5</v>
      </c>
      <c r="T1087" s="204">
        <v>0</v>
      </c>
      <c r="U1087" s="204">
        <v>0</v>
      </c>
      <c r="V1087" s="204">
        <v>0</v>
      </c>
      <c r="W1087" s="204">
        <v>0</v>
      </c>
      <c r="X1087" s="204">
        <v>0</v>
      </c>
      <c r="Y1087" s="204">
        <v>0</v>
      </c>
      <c r="Z1087" s="204">
        <v>46.7</v>
      </c>
      <c r="AA1087" s="204">
        <v>5</v>
      </c>
      <c r="AB1087" s="204">
        <v>46.7</v>
      </c>
      <c r="AC1087" s="204">
        <v>5</v>
      </c>
      <c r="AD1087" s="204">
        <v>46.7</v>
      </c>
      <c r="AE1087" s="204">
        <v>5</v>
      </c>
      <c r="AF1087" s="204">
        <v>93.4</v>
      </c>
      <c r="AG1087" s="204">
        <v>5</v>
      </c>
      <c r="AH1087" s="204">
        <v>0</v>
      </c>
      <c r="AI1087" s="204">
        <v>0</v>
      </c>
      <c r="AJ1087" s="204"/>
      <c r="AK1087" s="204"/>
      <c r="AL1087" s="204"/>
      <c r="AM1087" s="204"/>
      <c r="AN1087" s="204"/>
      <c r="AO1087" s="204"/>
      <c r="AP1087" s="204"/>
      <c r="AQ1087" s="204"/>
      <c r="AR1087" s="204"/>
      <c r="AS1087" s="204"/>
      <c r="AT1087" s="204"/>
      <c r="AU1087" s="204"/>
      <c r="AV1087" s="204"/>
      <c r="AW1087" s="204"/>
      <c r="AX1087" s="204"/>
      <c r="AY1087" s="204" t="str">
        <f t="shared" si="197"/>
        <v>SUNIX AC POUDRE</v>
      </c>
      <c r="AZ1087" s="204" t="str">
        <f>IF(COUNTIF(AY:AY,AY1087)=1,AY1087,IF(AND(COUNTIF(AY:AY,AY1087)&gt;1,COUNTIF(AZ$2:AZ1086,AY1087)&gt;=1),"",AY1087))</f>
        <v/>
      </c>
      <c r="BA1087" s="204" t="str">
        <v>LINCOCINE 400 MG/G POUDRE POUR ADMINISTRATION DANS L’EAU DE BOISSON</v>
      </c>
      <c r="BB1087" s="204">
        <f>IF(BA1087="","",MAX(BB$2:BB1086)+1)</f>
        <v>297</v>
      </c>
      <c r="BC1087" s="204"/>
      <c r="BD1087" s="204"/>
      <c r="BE1087" s="204"/>
      <c r="BF1087" s="204"/>
      <c r="BG1087" s="204"/>
      <c r="BH1087" s="204"/>
      <c r="BI1087" s="204"/>
      <c r="BJ1087" s="204"/>
      <c r="BK1087" s="204"/>
      <c r="BL1087" s="204"/>
      <c r="BM1087" s="204"/>
      <c r="BN1087" s="204"/>
      <c r="BO1087" s="204"/>
      <c r="BP1087" s="204"/>
      <c r="BQ1087" s="204"/>
      <c r="BR1087" s="204"/>
      <c r="BS1087" s="204"/>
      <c r="BT1087" s="204"/>
      <c r="BU1087" s="104"/>
      <c r="BV1087" s="202"/>
      <c r="BX1087"/>
      <c r="BY1087"/>
      <c r="BZ1087"/>
      <c r="CA1087"/>
      <c r="CB1087"/>
      <c r="CD1087"/>
      <c r="CO1087" s="202">
        <v>1086</v>
      </c>
    </row>
    <row r="1088" spans="1:93" x14ac:dyDescent="0.25">
      <c r="A1088" s="203" t="s">
        <v>1765</v>
      </c>
      <c r="B1088" s="204" t="s">
        <v>1770</v>
      </c>
      <c r="C1088" s="204" t="s">
        <v>1771</v>
      </c>
      <c r="D1088" s="210" t="s">
        <v>1065</v>
      </c>
      <c r="E1088" s="204" t="s">
        <v>924</v>
      </c>
      <c r="F1088" s="204" t="s">
        <v>554</v>
      </c>
      <c r="G1088" s="204" t="s">
        <v>925</v>
      </c>
      <c r="H1088" s="204" t="s">
        <v>1711</v>
      </c>
      <c r="I1088" s="204" t="s">
        <v>910</v>
      </c>
      <c r="J1088" s="204" t="s">
        <v>957</v>
      </c>
      <c r="K1088" s="204" t="s">
        <v>957</v>
      </c>
      <c r="L1088" s="204" t="s">
        <v>1106</v>
      </c>
      <c r="M1088" s="204" t="s">
        <v>213</v>
      </c>
      <c r="N1088" s="204" t="s">
        <v>1767</v>
      </c>
      <c r="O1088" s="204" t="s">
        <v>992</v>
      </c>
      <c r="P1088" s="204" t="s">
        <v>859</v>
      </c>
      <c r="Q1088" s="204" t="s">
        <v>1772</v>
      </c>
      <c r="R1088" s="204">
        <v>46.7</v>
      </c>
      <c r="S1088" s="204">
        <v>5</v>
      </c>
      <c r="T1088" s="204">
        <v>0</v>
      </c>
      <c r="U1088" s="204">
        <v>0</v>
      </c>
      <c r="V1088" s="204">
        <v>0</v>
      </c>
      <c r="W1088" s="204">
        <v>0</v>
      </c>
      <c r="X1088" s="204">
        <v>0</v>
      </c>
      <c r="Y1088" s="204">
        <v>0</v>
      </c>
      <c r="Z1088" s="204">
        <v>46.7</v>
      </c>
      <c r="AA1088" s="204">
        <v>5</v>
      </c>
      <c r="AB1088" s="204">
        <v>46.7</v>
      </c>
      <c r="AC1088" s="204">
        <v>5</v>
      </c>
      <c r="AD1088" s="204">
        <v>46.7</v>
      </c>
      <c r="AE1088" s="204">
        <v>5</v>
      </c>
      <c r="AF1088" s="204">
        <v>93.4</v>
      </c>
      <c r="AG1088" s="204">
        <v>5</v>
      </c>
      <c r="AH1088" s="204">
        <v>0</v>
      </c>
      <c r="AI1088" s="204">
        <v>0</v>
      </c>
      <c r="AJ1088" s="204"/>
      <c r="AK1088" s="204"/>
      <c r="AL1088" s="204"/>
      <c r="AM1088" s="204"/>
      <c r="AN1088" s="204"/>
      <c r="AO1088" s="204"/>
      <c r="AP1088" s="204"/>
      <c r="AQ1088" s="204"/>
      <c r="AR1088" s="204"/>
      <c r="AS1088" s="204"/>
      <c r="AT1088" s="204"/>
      <c r="AU1088" s="204"/>
      <c r="AV1088" s="204"/>
      <c r="AW1088" s="204"/>
      <c r="AX1088" s="204"/>
      <c r="AY1088" s="204" t="str">
        <f t="shared" si="197"/>
        <v>SUNIX AC POUDRE</v>
      </c>
      <c r="AZ1088" s="204" t="str">
        <f>IF(COUNTIF(AY:AY,AY1088)=1,AY1088,IF(AND(COUNTIF(AY:AY,AY1088)&gt;1,COUNTIF(AZ$2:AZ1087,AY1088)&gt;=1),"",AY1088))</f>
        <v/>
      </c>
      <c r="BA1088" s="204" t="str">
        <v>LINCOCINE SOLUTION</v>
      </c>
      <c r="BB1088" s="204">
        <f>IF(BA1088="","",MAX(BB$2:BB1087)+1)</f>
        <v>298</v>
      </c>
      <c r="BC1088" s="204"/>
      <c r="BD1088" s="204"/>
      <c r="BE1088" s="204"/>
      <c r="BF1088" s="204"/>
      <c r="BG1088" s="204"/>
      <c r="BH1088" s="204"/>
      <c r="BI1088" s="204"/>
      <c r="BJ1088" s="204"/>
      <c r="BK1088" s="204"/>
      <c r="BL1088" s="204"/>
      <c r="BM1088" s="204"/>
      <c r="BN1088" s="204"/>
      <c r="BO1088" s="204"/>
      <c r="BP1088" s="204"/>
      <c r="BQ1088" s="204"/>
      <c r="BR1088" s="204"/>
      <c r="BS1088" s="204"/>
      <c r="BT1088" s="204"/>
      <c r="BU1088" s="104"/>
      <c r="BV1088" s="202"/>
      <c r="BX1088"/>
      <c r="BY1088"/>
      <c r="BZ1088"/>
      <c r="CA1088"/>
      <c r="CB1088"/>
      <c r="CD1088"/>
      <c r="CO1088" s="202">
        <v>1087</v>
      </c>
    </row>
    <row r="1089" spans="1:93" x14ac:dyDescent="0.25">
      <c r="A1089" s="203" t="s">
        <v>2160</v>
      </c>
      <c r="B1089" s="204" t="s">
        <v>2161</v>
      </c>
      <c r="C1089" s="204" t="s">
        <v>1105</v>
      </c>
      <c r="D1089" s="210" t="s">
        <v>923</v>
      </c>
      <c r="E1089" s="204" t="s">
        <v>852</v>
      </c>
      <c r="F1089" s="204" t="s">
        <v>555</v>
      </c>
      <c r="G1089" s="204" t="s">
        <v>1055</v>
      </c>
      <c r="H1089" s="204" t="s">
        <v>1056</v>
      </c>
      <c r="I1089" s="204" t="s">
        <v>910</v>
      </c>
      <c r="J1089" s="204" t="s">
        <v>957</v>
      </c>
      <c r="K1089" s="204" t="s">
        <v>957</v>
      </c>
      <c r="L1089" s="204" t="s">
        <v>1106</v>
      </c>
      <c r="M1089" s="204" t="s">
        <v>213</v>
      </c>
      <c r="N1089" s="204" t="s">
        <v>2162</v>
      </c>
      <c r="O1089" s="204" t="s">
        <v>858</v>
      </c>
      <c r="P1089" s="204" t="s">
        <v>859</v>
      </c>
      <c r="Q1089" s="204" t="s">
        <v>2162</v>
      </c>
      <c r="R1089" s="204">
        <v>0</v>
      </c>
      <c r="S1089" s="204">
        <v>0</v>
      </c>
      <c r="T1089" s="204">
        <v>0</v>
      </c>
      <c r="U1089" s="204">
        <v>0</v>
      </c>
      <c r="V1089" s="204">
        <v>0</v>
      </c>
      <c r="W1089" s="204">
        <v>0</v>
      </c>
      <c r="X1089" s="204">
        <v>0</v>
      </c>
      <c r="Y1089" s="204">
        <v>0</v>
      </c>
      <c r="Z1089" s="204">
        <v>46.6</v>
      </c>
      <c r="AA1089" s="204">
        <v>5</v>
      </c>
      <c r="AB1089" s="204">
        <v>46.6</v>
      </c>
      <c r="AC1089" s="204">
        <v>5</v>
      </c>
      <c r="AD1089" s="204">
        <v>0</v>
      </c>
      <c r="AE1089" s="204">
        <v>0</v>
      </c>
      <c r="AF1089" s="204">
        <v>93.2</v>
      </c>
      <c r="AG1089" s="204">
        <v>5</v>
      </c>
      <c r="AH1089" s="204">
        <v>0</v>
      </c>
      <c r="AI1089" s="204">
        <v>0</v>
      </c>
      <c r="AJ1089" s="204"/>
      <c r="AK1089" s="204"/>
      <c r="AL1089" s="204"/>
      <c r="AM1089" s="204"/>
      <c r="AN1089" s="204"/>
      <c r="AO1089" s="204"/>
      <c r="AP1089" s="204"/>
      <c r="AQ1089" s="204"/>
      <c r="AR1089" s="204"/>
      <c r="AS1089" s="204"/>
      <c r="AT1089" s="204"/>
      <c r="AU1089" s="204"/>
      <c r="AV1089" s="204"/>
      <c r="AW1089" s="204"/>
      <c r="AX1089" s="204"/>
      <c r="AY1089" s="204" t="str">
        <f t="shared" si="197"/>
        <v>SUNIX LIQUIDE</v>
      </c>
      <c r="AZ1089" s="204" t="str">
        <f>IF(COUNTIF(AY:AY,AY1089)=1,AY1089,IF(AND(COUNTIF(AY:AY,AY1089)&gt;1,COUNTIF(AZ$2:AZ1088,AY1089)&gt;=1),"",AY1089))</f>
        <v>SUNIX LIQUIDE</v>
      </c>
      <c r="BA1089" s="204" t="str">
        <v>LINCOMYCINE 22 PNEUMONIE PORC FRANVET</v>
      </c>
      <c r="BB1089" s="204">
        <f>IF(BA1089="","",MAX(BB$2:BB1088)+1)</f>
        <v>299</v>
      </c>
      <c r="BC1089" s="204"/>
      <c r="BD1089" s="204"/>
      <c r="BE1089" s="204"/>
      <c r="BF1089" s="204"/>
      <c r="BG1089" s="204"/>
      <c r="BH1089" s="204"/>
      <c r="BI1089" s="204"/>
      <c r="BJ1089" s="204"/>
      <c r="BK1089" s="204"/>
      <c r="BL1089" s="204"/>
      <c r="BM1089" s="204"/>
      <c r="BN1089" s="204"/>
      <c r="BO1089" s="204"/>
      <c r="BP1089" s="204"/>
      <c r="BQ1089" s="204"/>
      <c r="BR1089" s="204"/>
      <c r="BS1089" s="204"/>
      <c r="BT1089" s="204"/>
      <c r="BU1089" s="104"/>
      <c r="BV1089" s="202"/>
      <c r="BX1089"/>
      <c r="BY1089"/>
      <c r="BZ1089"/>
      <c r="CA1089"/>
      <c r="CB1089"/>
      <c r="CD1089"/>
      <c r="CO1089" s="202">
        <v>1088</v>
      </c>
    </row>
    <row r="1090" spans="1:93" x14ac:dyDescent="0.25">
      <c r="A1090" s="203" t="s">
        <v>2160</v>
      </c>
      <c r="B1090" s="204" t="s">
        <v>2163</v>
      </c>
      <c r="C1090" s="204" t="s">
        <v>1053</v>
      </c>
      <c r="D1090" s="210" t="s">
        <v>1054</v>
      </c>
      <c r="E1090" s="204" t="s">
        <v>852</v>
      </c>
      <c r="F1090" s="204" t="s">
        <v>555</v>
      </c>
      <c r="G1090" s="204" t="s">
        <v>1055</v>
      </c>
      <c r="H1090" s="204" t="s">
        <v>1056</v>
      </c>
      <c r="I1090" s="204" t="s">
        <v>910</v>
      </c>
      <c r="J1090" s="204" t="s">
        <v>957</v>
      </c>
      <c r="K1090" s="204" t="s">
        <v>957</v>
      </c>
      <c r="L1090" s="204" t="s">
        <v>1106</v>
      </c>
      <c r="M1090" s="204" t="s">
        <v>213</v>
      </c>
      <c r="N1090" s="204" t="s">
        <v>2162</v>
      </c>
      <c r="O1090" s="204" t="s">
        <v>858</v>
      </c>
      <c r="P1090" s="204" t="s">
        <v>859</v>
      </c>
      <c r="Q1090" s="204" t="s">
        <v>2164</v>
      </c>
      <c r="R1090" s="204">
        <v>0</v>
      </c>
      <c r="S1090" s="204">
        <v>0</v>
      </c>
      <c r="T1090" s="204">
        <v>0</v>
      </c>
      <c r="U1090" s="204">
        <v>0</v>
      </c>
      <c r="V1090" s="204">
        <v>0</v>
      </c>
      <c r="W1090" s="204">
        <v>0</v>
      </c>
      <c r="X1090" s="204">
        <v>0</v>
      </c>
      <c r="Y1090" s="204">
        <v>0</v>
      </c>
      <c r="Z1090" s="204">
        <v>46.6</v>
      </c>
      <c r="AA1090" s="204">
        <v>5</v>
      </c>
      <c r="AB1090" s="204">
        <v>46.6</v>
      </c>
      <c r="AC1090" s="204">
        <v>5</v>
      </c>
      <c r="AD1090" s="204">
        <v>0</v>
      </c>
      <c r="AE1090" s="204">
        <v>0</v>
      </c>
      <c r="AF1090" s="204">
        <v>93.2</v>
      </c>
      <c r="AG1090" s="204">
        <v>5</v>
      </c>
      <c r="AH1090" s="204">
        <v>0</v>
      </c>
      <c r="AI1090" s="204">
        <v>0</v>
      </c>
      <c r="AJ1090" s="204"/>
      <c r="AK1090" s="204"/>
      <c r="AL1090" s="204"/>
      <c r="AM1090" s="204"/>
      <c r="AN1090" s="204"/>
      <c r="AO1090" s="204"/>
      <c r="AP1090" s="204"/>
      <c r="AQ1090" s="204"/>
      <c r="AR1090" s="204"/>
      <c r="AS1090" s="204"/>
      <c r="AT1090" s="204"/>
      <c r="AU1090" s="204"/>
      <c r="AV1090" s="204"/>
      <c r="AW1090" s="204"/>
      <c r="AX1090" s="204"/>
      <c r="AY1090" s="204" t="str">
        <f t="shared" si="197"/>
        <v>SUNIX LIQUIDE</v>
      </c>
      <c r="AZ1090" s="204" t="str">
        <f>IF(COUNTIF(AY:AY,AY1090)=1,AY1090,IF(AND(COUNTIF(AY:AY,AY1090)&gt;1,COUNTIF(AZ$2:AZ1089,AY1090)&gt;=1),"",AY1090))</f>
        <v/>
      </c>
      <c r="BA1090" s="204" t="str">
        <v>LINCOMYCINE 4.4 SPECTINOMYCINE 4.4 PORC FRANVET</v>
      </c>
      <c r="BB1090" s="204">
        <f>IF(BA1090="","",MAX(BB$2:BB1089)+1)</f>
        <v>300</v>
      </c>
      <c r="BC1090" s="204"/>
      <c r="BD1090" s="204"/>
      <c r="BE1090" s="204"/>
      <c r="BF1090" s="204"/>
      <c r="BG1090" s="204"/>
      <c r="BH1090" s="204"/>
      <c r="BI1090" s="204"/>
      <c r="BJ1090" s="204"/>
      <c r="BK1090" s="204"/>
      <c r="BL1090" s="204"/>
      <c r="BM1090" s="204"/>
      <c r="BN1090" s="204"/>
      <c r="BO1090" s="204"/>
      <c r="BP1090" s="204"/>
      <c r="BQ1090" s="204"/>
      <c r="BR1090" s="204"/>
      <c r="BS1090" s="204"/>
      <c r="BT1090" s="204"/>
      <c r="BU1090" s="104"/>
      <c r="BV1090" s="202"/>
      <c r="BX1090"/>
      <c r="BY1090"/>
      <c r="BZ1090"/>
      <c r="CA1090"/>
      <c r="CB1090"/>
      <c r="CD1090"/>
      <c r="CO1090" s="202">
        <v>1089</v>
      </c>
    </row>
    <row r="1091" spans="1:93" x14ac:dyDescent="0.25">
      <c r="A1091" s="203" t="s">
        <v>1159</v>
      </c>
      <c r="B1091" s="204" t="s">
        <v>1160</v>
      </c>
      <c r="C1091" s="204" t="s">
        <v>1161</v>
      </c>
      <c r="D1091" s="210" t="s">
        <v>923</v>
      </c>
      <c r="E1091" s="204" t="s">
        <v>924</v>
      </c>
      <c r="F1091" s="204" t="s">
        <v>783</v>
      </c>
      <c r="G1091" s="204" t="s">
        <v>925</v>
      </c>
      <c r="H1091" s="204" t="s">
        <v>926</v>
      </c>
      <c r="I1091" s="204" t="s">
        <v>910</v>
      </c>
      <c r="J1091" s="204" t="s">
        <v>875</v>
      </c>
      <c r="K1091" s="204" t="s">
        <v>875</v>
      </c>
      <c r="L1091" s="204" t="s">
        <v>1162</v>
      </c>
      <c r="M1091" s="204" t="s">
        <v>213</v>
      </c>
      <c r="N1091" s="204" t="s">
        <v>851</v>
      </c>
      <c r="O1091" s="204" t="s">
        <v>992</v>
      </c>
      <c r="P1091" s="204" t="s">
        <v>859</v>
      </c>
      <c r="Q1091" s="204" t="s">
        <v>851</v>
      </c>
      <c r="R1091" s="204">
        <v>10</v>
      </c>
      <c r="S1091" s="204">
        <v>5</v>
      </c>
      <c r="T1091" s="204">
        <v>0</v>
      </c>
      <c r="U1091" s="204">
        <v>0</v>
      </c>
      <c r="V1091" s="204">
        <v>0</v>
      </c>
      <c r="W1091" s="204">
        <v>0</v>
      </c>
      <c r="X1091" s="204">
        <v>0</v>
      </c>
      <c r="Y1091" s="204">
        <v>0</v>
      </c>
      <c r="Z1091" s="204">
        <v>0</v>
      </c>
      <c r="AA1091" s="204">
        <v>0</v>
      </c>
      <c r="AB1091" s="204">
        <v>0</v>
      </c>
      <c r="AC1091" s="204">
        <v>0</v>
      </c>
      <c r="AD1091" s="204">
        <v>10</v>
      </c>
      <c r="AE1091" s="204">
        <v>5</v>
      </c>
      <c r="AF1091" s="204">
        <v>10</v>
      </c>
      <c r="AG1091" s="204">
        <v>5</v>
      </c>
      <c r="AH1091" s="204">
        <v>0</v>
      </c>
      <c r="AI1091" s="204">
        <v>0</v>
      </c>
      <c r="AJ1091" s="204"/>
      <c r="AK1091" s="204"/>
      <c r="AL1091" s="204"/>
      <c r="AM1091" s="204"/>
      <c r="AN1091" s="204"/>
      <c r="AO1091" s="204"/>
      <c r="AP1091" s="204"/>
      <c r="AQ1091" s="204"/>
      <c r="AR1091" s="204"/>
      <c r="AS1091" s="204"/>
      <c r="AT1091" s="204"/>
      <c r="AU1091" s="204"/>
      <c r="AV1091" s="204"/>
      <c r="AW1091" s="204"/>
      <c r="AX1091" s="204"/>
      <c r="AY1091" s="204" t="str">
        <f t="shared" si="197"/>
        <v>SURAMOX 10 POUDRE ORALE</v>
      </c>
      <c r="AZ1091" s="204" t="str">
        <f>IF(COUNTIF(AY:AY,AY1091)=1,AY1091,IF(AND(COUNTIF(AY:AY,AY1091)&gt;1,COUNTIF(AZ$2:AZ1090,AY1091)&gt;=1),"",AY1091))</f>
        <v>SURAMOX 10 POUDRE ORALE</v>
      </c>
      <c r="BA1091" s="204" t="str">
        <v>LINCOMYCINE 8.8 ENTERITE PORC FRANVET</v>
      </c>
      <c r="BB1091" s="204">
        <f>IF(BA1091="","",MAX(BB$2:BB1090)+1)</f>
        <v>301</v>
      </c>
      <c r="BC1091" s="204"/>
      <c r="BD1091" s="204"/>
      <c r="BE1091" s="204"/>
      <c r="BF1091" s="204"/>
      <c r="BG1091" s="204"/>
      <c r="BH1091" s="204"/>
      <c r="BI1091" s="204"/>
      <c r="BJ1091" s="204"/>
      <c r="BK1091" s="204"/>
      <c r="BL1091" s="204"/>
      <c r="BM1091" s="204"/>
      <c r="BN1091" s="204"/>
      <c r="BO1091" s="204"/>
      <c r="BP1091" s="204"/>
      <c r="BQ1091" s="204"/>
      <c r="BR1091" s="204"/>
      <c r="BS1091" s="204"/>
      <c r="BT1091" s="204"/>
      <c r="BU1091" s="104"/>
      <c r="BV1091" s="202"/>
      <c r="BX1091"/>
      <c r="BY1091"/>
      <c r="BZ1091"/>
      <c r="CA1091"/>
      <c r="CB1091"/>
      <c r="CD1091"/>
      <c r="CO1091" s="202">
        <v>1090</v>
      </c>
    </row>
    <row r="1092" spans="1:93" x14ac:dyDescent="0.25">
      <c r="A1092" s="203" t="s">
        <v>1159</v>
      </c>
      <c r="B1092" s="204" t="s">
        <v>1163</v>
      </c>
      <c r="C1092" s="204" t="s">
        <v>1164</v>
      </c>
      <c r="D1092" s="210" t="s">
        <v>923</v>
      </c>
      <c r="E1092" s="204" t="s">
        <v>924</v>
      </c>
      <c r="F1092" s="204" t="s">
        <v>783</v>
      </c>
      <c r="G1092" s="204" t="s">
        <v>925</v>
      </c>
      <c r="H1092" s="204" t="s">
        <v>926</v>
      </c>
      <c r="I1092" s="204" t="s">
        <v>910</v>
      </c>
      <c r="J1092" s="204" t="s">
        <v>875</v>
      </c>
      <c r="K1092" s="204" t="s">
        <v>875</v>
      </c>
      <c r="L1092" s="204" t="s">
        <v>1162</v>
      </c>
      <c r="M1092" s="204" t="s">
        <v>213</v>
      </c>
      <c r="N1092" s="204" t="s">
        <v>851</v>
      </c>
      <c r="O1092" s="204" t="s">
        <v>992</v>
      </c>
      <c r="P1092" s="204" t="s">
        <v>859</v>
      </c>
      <c r="Q1092" s="204" t="s">
        <v>851</v>
      </c>
      <c r="R1092" s="204">
        <v>10</v>
      </c>
      <c r="S1092" s="204">
        <v>5</v>
      </c>
      <c r="T1092" s="204">
        <v>0</v>
      </c>
      <c r="U1092" s="204">
        <v>0</v>
      </c>
      <c r="V1092" s="204">
        <v>0</v>
      </c>
      <c r="W1092" s="204">
        <v>0</v>
      </c>
      <c r="X1092" s="204">
        <v>0</v>
      </c>
      <c r="Y1092" s="204">
        <v>0</v>
      </c>
      <c r="Z1092" s="204">
        <v>0</v>
      </c>
      <c r="AA1092" s="204">
        <v>0</v>
      </c>
      <c r="AB1092" s="204">
        <v>0</v>
      </c>
      <c r="AC1092" s="204">
        <v>0</v>
      </c>
      <c r="AD1092" s="204">
        <v>10</v>
      </c>
      <c r="AE1092" s="204">
        <v>5</v>
      </c>
      <c r="AF1092" s="204">
        <v>10</v>
      </c>
      <c r="AG1092" s="204">
        <v>5</v>
      </c>
      <c r="AH1092" s="204">
        <v>0</v>
      </c>
      <c r="AI1092" s="204">
        <v>0</v>
      </c>
      <c r="AJ1092" s="204"/>
      <c r="AK1092" s="204"/>
      <c r="AL1092" s="204"/>
      <c r="AM1092" s="204"/>
      <c r="AN1092" s="204"/>
      <c r="AO1092" s="204"/>
      <c r="AP1092" s="204"/>
      <c r="AQ1092" s="204"/>
      <c r="AR1092" s="204"/>
      <c r="AS1092" s="204"/>
      <c r="AT1092" s="204"/>
      <c r="AU1092" s="204"/>
      <c r="AV1092" s="204"/>
      <c r="AW1092" s="204"/>
      <c r="AX1092" s="204"/>
      <c r="AY1092" s="204" t="str">
        <f t="shared" ref="AY1092:AY1155" si="198">IF(INDEX(CL$3:CM$174,MATCH(H1092,CL$3:CL$174,0),2)="x",F1092,"")</f>
        <v>SURAMOX 10 POUDRE ORALE</v>
      </c>
      <c r="AZ1092" s="204" t="str">
        <f>IF(COUNTIF(AY:AY,AY1092)=1,AY1092,IF(AND(COUNTIF(AY:AY,AY1092)&gt;1,COUNTIF(AZ$2:AZ1091,AY1092)&gt;=1),"",AY1092))</f>
        <v/>
      </c>
      <c r="BA1092" s="204" t="str">
        <v>LINCOPHAR 400 MG/ML SOLUTION POUR ADMINISTRATION DANS L'EAU DE BOISSON POUR POULETS</v>
      </c>
      <c r="BB1092" s="204">
        <f>IF(BA1092="","",MAX(BB$2:BB1091)+1)</f>
        <v>302</v>
      </c>
      <c r="BC1092" s="204"/>
      <c r="BD1092" s="204"/>
      <c r="BE1092" s="204"/>
      <c r="BF1092" s="204"/>
      <c r="BG1092" s="204"/>
      <c r="BH1092" s="204"/>
      <c r="BI1092" s="204"/>
      <c r="BJ1092" s="204"/>
      <c r="BK1092" s="204"/>
      <c r="BL1092" s="204"/>
      <c r="BM1092" s="204"/>
      <c r="BN1092" s="204"/>
      <c r="BO1092" s="204"/>
      <c r="BP1092" s="204"/>
      <c r="BQ1092" s="204"/>
      <c r="BR1092" s="204"/>
      <c r="BS1092" s="204"/>
      <c r="BT1092" s="204"/>
      <c r="BU1092" s="104"/>
      <c r="BV1092" s="202"/>
      <c r="BX1092"/>
      <c r="BY1092"/>
      <c r="BZ1092"/>
      <c r="CA1092"/>
      <c r="CB1092"/>
      <c r="CD1092"/>
      <c r="CO1092" s="202">
        <v>1091</v>
      </c>
    </row>
    <row r="1093" spans="1:93" x14ac:dyDescent="0.25">
      <c r="A1093" s="203" t="s">
        <v>1159</v>
      </c>
      <c r="B1093" s="204" t="s">
        <v>1165</v>
      </c>
      <c r="C1093" s="204" t="s">
        <v>1166</v>
      </c>
      <c r="D1093" s="210" t="s">
        <v>1054</v>
      </c>
      <c r="E1093" s="204" t="s">
        <v>924</v>
      </c>
      <c r="F1093" s="204" t="s">
        <v>783</v>
      </c>
      <c r="G1093" s="204" t="s">
        <v>925</v>
      </c>
      <c r="H1093" s="204" t="s">
        <v>926</v>
      </c>
      <c r="I1093" s="204" t="s">
        <v>910</v>
      </c>
      <c r="J1093" s="204" t="s">
        <v>875</v>
      </c>
      <c r="K1093" s="204" t="s">
        <v>875</v>
      </c>
      <c r="L1093" s="204" t="s">
        <v>1162</v>
      </c>
      <c r="M1093" s="204" t="s">
        <v>213</v>
      </c>
      <c r="N1093" s="204" t="s">
        <v>851</v>
      </c>
      <c r="O1093" s="204" t="s">
        <v>992</v>
      </c>
      <c r="P1093" s="204" t="s">
        <v>859</v>
      </c>
      <c r="Q1093" s="204" t="s">
        <v>1004</v>
      </c>
      <c r="R1093" s="204">
        <v>10</v>
      </c>
      <c r="S1093" s="204">
        <v>5</v>
      </c>
      <c r="T1093" s="204">
        <v>0</v>
      </c>
      <c r="U1093" s="204">
        <v>0</v>
      </c>
      <c r="V1093" s="204">
        <v>0</v>
      </c>
      <c r="W1093" s="204">
        <v>0</v>
      </c>
      <c r="X1093" s="204">
        <v>0</v>
      </c>
      <c r="Y1093" s="204">
        <v>0</v>
      </c>
      <c r="Z1093" s="204">
        <v>0</v>
      </c>
      <c r="AA1093" s="204">
        <v>0</v>
      </c>
      <c r="AB1093" s="204">
        <v>0</v>
      </c>
      <c r="AC1093" s="204">
        <v>0</v>
      </c>
      <c r="AD1093" s="204">
        <v>10</v>
      </c>
      <c r="AE1093" s="204">
        <v>5</v>
      </c>
      <c r="AF1093" s="204">
        <v>10</v>
      </c>
      <c r="AG1093" s="204">
        <v>5</v>
      </c>
      <c r="AH1093" s="204">
        <v>0</v>
      </c>
      <c r="AI1093" s="204">
        <v>0</v>
      </c>
      <c r="AJ1093" s="204"/>
      <c r="AK1093" s="204"/>
      <c r="AL1093" s="204"/>
      <c r="AM1093" s="204"/>
      <c r="AN1093" s="204"/>
      <c r="AO1093" s="204"/>
      <c r="AP1093" s="204"/>
      <c r="AQ1093" s="204"/>
      <c r="AR1093" s="204"/>
      <c r="AS1093" s="204"/>
      <c r="AT1093" s="204"/>
      <c r="AU1093" s="204"/>
      <c r="AV1093" s="204"/>
      <c r="AW1093" s="204"/>
      <c r="AX1093" s="204"/>
      <c r="AY1093" s="204" t="str">
        <f t="shared" si="198"/>
        <v>SURAMOX 10 POUDRE ORALE</v>
      </c>
      <c r="AZ1093" s="204" t="str">
        <f>IF(COUNTIF(AY:AY,AY1093)=1,AY1093,IF(AND(COUNTIF(AY:AY,AY1093)&gt;1,COUNTIF(AZ$2:AZ1092,AY1093)&gt;=1),"",AY1093))</f>
        <v/>
      </c>
      <c r="BA1093" s="204" t="str">
        <v>LINCO-SPECTIN 100, 222/444,7 MG/G POUDRE POUR ADMINISTRATION DANS L'EAU DE BOISSON POUR PORCINS ET POULETS</v>
      </c>
      <c r="BB1093" s="204">
        <f>IF(BA1093="","",MAX(BB$2:BB1092)+1)</f>
        <v>303</v>
      </c>
      <c r="BC1093" s="204"/>
      <c r="BD1093" s="204"/>
      <c r="BE1093" s="204"/>
      <c r="BF1093" s="204"/>
      <c r="BG1093" s="204"/>
      <c r="BH1093" s="204"/>
      <c r="BI1093" s="204"/>
      <c r="BJ1093" s="204"/>
      <c r="BK1093" s="204"/>
      <c r="BL1093" s="204"/>
      <c r="BM1093" s="204"/>
      <c r="BN1093" s="204"/>
      <c r="BO1093" s="204"/>
      <c r="BP1093" s="204"/>
      <c r="BQ1093" s="204"/>
      <c r="BR1093" s="204"/>
      <c r="BS1093" s="204"/>
      <c r="BT1093" s="204"/>
      <c r="BU1093" s="104"/>
      <c r="BV1093" s="202"/>
      <c r="BX1093"/>
      <c r="BY1093"/>
      <c r="BZ1093"/>
      <c r="CA1093"/>
      <c r="CB1093"/>
      <c r="CD1093"/>
      <c r="CO1093" s="202">
        <v>1092</v>
      </c>
    </row>
    <row r="1094" spans="1:93" x14ac:dyDescent="0.25">
      <c r="A1094" s="203" t="s">
        <v>2142</v>
      </c>
      <c r="B1094" s="204" t="s">
        <v>2143</v>
      </c>
      <c r="C1094" s="204" t="s">
        <v>1494</v>
      </c>
      <c r="D1094" s="210" t="s">
        <v>868</v>
      </c>
      <c r="E1094" s="204" t="s">
        <v>852</v>
      </c>
      <c r="F1094" s="204" t="s">
        <v>556</v>
      </c>
      <c r="G1094" s="204" t="s">
        <v>853</v>
      </c>
      <c r="H1094" s="204" t="s">
        <v>2139</v>
      </c>
      <c r="I1094" s="204" t="s">
        <v>853</v>
      </c>
      <c r="J1094" s="204" t="s">
        <v>875</v>
      </c>
      <c r="K1094" s="204" t="s">
        <v>875</v>
      </c>
      <c r="L1094" s="204" t="s">
        <v>1162</v>
      </c>
      <c r="M1094" s="204" t="s">
        <v>213</v>
      </c>
      <c r="N1094" s="204" t="s">
        <v>851</v>
      </c>
      <c r="O1094" s="204" t="s">
        <v>858</v>
      </c>
      <c r="P1094" s="204" t="s">
        <v>859</v>
      </c>
      <c r="Q1094" s="204" t="s">
        <v>983</v>
      </c>
      <c r="R1094" s="204">
        <v>10</v>
      </c>
      <c r="S1094" s="204">
        <v>5</v>
      </c>
      <c r="T1094" s="204">
        <v>10</v>
      </c>
      <c r="U1094" s="204">
        <v>5</v>
      </c>
      <c r="V1094" s="204">
        <v>0</v>
      </c>
      <c r="W1094" s="204">
        <v>0</v>
      </c>
      <c r="X1094" s="204">
        <v>0</v>
      </c>
      <c r="Y1094" s="204">
        <v>0</v>
      </c>
      <c r="Z1094" s="204">
        <v>0</v>
      </c>
      <c r="AA1094" s="204">
        <v>0</v>
      </c>
      <c r="AB1094" s="204">
        <v>0</v>
      </c>
      <c r="AC1094" s="204">
        <v>0</v>
      </c>
      <c r="AD1094" s="204">
        <v>10</v>
      </c>
      <c r="AE1094" s="204">
        <v>5</v>
      </c>
      <c r="AF1094" s="204">
        <v>0</v>
      </c>
      <c r="AG1094" s="204">
        <v>0</v>
      </c>
      <c r="AH1094" s="204">
        <v>0</v>
      </c>
      <c r="AI1094" s="204">
        <v>0</v>
      </c>
      <c r="AJ1094" s="204"/>
      <c r="AK1094" s="204"/>
      <c r="AL1094" s="204"/>
      <c r="AM1094" s="204"/>
      <c r="AN1094" s="204"/>
      <c r="AO1094" s="204"/>
      <c r="AP1094" s="204"/>
      <c r="AQ1094" s="204"/>
      <c r="AR1094" s="204"/>
      <c r="AS1094" s="204"/>
      <c r="AT1094" s="204"/>
      <c r="AU1094" s="204"/>
      <c r="AV1094" s="204"/>
      <c r="AW1094" s="204"/>
      <c r="AX1094" s="204"/>
      <c r="AY1094" s="204" t="str">
        <f t="shared" si="198"/>
        <v>SURAMOX 10 SUSPENSION INJECTABLE</v>
      </c>
      <c r="AZ1094" s="204" t="str">
        <f>IF(COUNTIF(AY:AY,AY1094)=1,AY1094,IF(AND(COUNTIF(AY:AY,AY1094)&gt;1,COUNTIF(AZ$2:AZ1093,AY1094)&gt;=1),"",AY1094))</f>
        <v>SURAMOX 10 SUSPENSION INJECTABLE</v>
      </c>
      <c r="BA1094" s="204" t="str">
        <v>LINCO-SPECTIN INJECTABLE</v>
      </c>
      <c r="BB1094" s="204">
        <f>IF(BA1094="","",MAX(BB$2:BB1093)+1)</f>
        <v>304</v>
      </c>
      <c r="BC1094" s="204"/>
      <c r="BD1094" s="204"/>
      <c r="BE1094" s="204"/>
      <c r="BF1094" s="204"/>
      <c r="BG1094" s="204"/>
      <c r="BH1094" s="204"/>
      <c r="BI1094" s="204"/>
      <c r="BJ1094" s="204"/>
      <c r="BK1094" s="204"/>
      <c r="BL1094" s="204"/>
      <c r="BM1094" s="204"/>
      <c r="BN1094" s="204"/>
      <c r="BO1094" s="204"/>
      <c r="BP1094" s="204"/>
      <c r="BQ1094" s="204"/>
      <c r="BR1094" s="204"/>
      <c r="BS1094" s="204"/>
      <c r="BT1094" s="204"/>
      <c r="BU1094" s="104"/>
      <c r="BV1094" s="202"/>
      <c r="BX1094"/>
      <c r="BY1094"/>
      <c r="BZ1094"/>
      <c r="CA1094"/>
      <c r="CB1094"/>
      <c r="CD1094"/>
      <c r="CO1094" s="202">
        <v>1093</v>
      </c>
    </row>
    <row r="1095" spans="1:93" x14ac:dyDescent="0.25">
      <c r="A1095" s="203" t="s">
        <v>2142</v>
      </c>
      <c r="B1095" s="204" t="s">
        <v>2144</v>
      </c>
      <c r="C1095" s="204" t="s">
        <v>1611</v>
      </c>
      <c r="D1095" s="210" t="s">
        <v>851</v>
      </c>
      <c r="E1095" s="204" t="s">
        <v>852</v>
      </c>
      <c r="F1095" s="204" t="s">
        <v>556</v>
      </c>
      <c r="G1095" s="204" t="s">
        <v>853</v>
      </c>
      <c r="H1095" s="204" t="s">
        <v>2139</v>
      </c>
      <c r="I1095" s="204" t="s">
        <v>853</v>
      </c>
      <c r="J1095" s="204" t="s">
        <v>875</v>
      </c>
      <c r="K1095" s="204" t="s">
        <v>875</v>
      </c>
      <c r="L1095" s="204" t="s">
        <v>1162</v>
      </c>
      <c r="M1095" s="204" t="s">
        <v>213</v>
      </c>
      <c r="N1095" s="204" t="s">
        <v>851</v>
      </c>
      <c r="O1095" s="204" t="s">
        <v>858</v>
      </c>
      <c r="P1095" s="204" t="s">
        <v>859</v>
      </c>
      <c r="Q1095" s="204" t="s">
        <v>947</v>
      </c>
      <c r="R1095" s="204">
        <v>10</v>
      </c>
      <c r="S1095" s="204">
        <v>5</v>
      </c>
      <c r="T1095" s="204">
        <v>10</v>
      </c>
      <c r="U1095" s="204">
        <v>5</v>
      </c>
      <c r="V1095" s="204">
        <v>0</v>
      </c>
      <c r="W1095" s="204">
        <v>0</v>
      </c>
      <c r="X1095" s="204">
        <v>0</v>
      </c>
      <c r="Y1095" s="204">
        <v>0</v>
      </c>
      <c r="Z1095" s="204">
        <v>0</v>
      </c>
      <c r="AA1095" s="204">
        <v>0</v>
      </c>
      <c r="AB1095" s="204">
        <v>0</v>
      </c>
      <c r="AC1095" s="204">
        <v>0</v>
      </c>
      <c r="AD1095" s="204">
        <v>10</v>
      </c>
      <c r="AE1095" s="204">
        <v>5</v>
      </c>
      <c r="AF1095" s="204">
        <v>0</v>
      </c>
      <c r="AG1095" s="204">
        <v>0</v>
      </c>
      <c r="AH1095" s="204">
        <v>0</v>
      </c>
      <c r="AI1095" s="204">
        <v>0</v>
      </c>
      <c r="AJ1095" s="204"/>
      <c r="AK1095" s="204"/>
      <c r="AL1095" s="204"/>
      <c r="AM1095" s="204"/>
      <c r="AN1095" s="204"/>
      <c r="AO1095" s="204"/>
      <c r="AP1095" s="204"/>
      <c r="AQ1095" s="204"/>
      <c r="AR1095" s="204"/>
      <c r="AS1095" s="204"/>
      <c r="AT1095" s="204"/>
      <c r="AU1095" s="204"/>
      <c r="AV1095" s="204"/>
      <c r="AW1095" s="204"/>
      <c r="AX1095" s="204"/>
      <c r="AY1095" s="204" t="str">
        <f t="shared" si="198"/>
        <v>SURAMOX 10 SUSPENSION INJECTABLE</v>
      </c>
      <c r="AZ1095" s="204" t="str">
        <f>IF(COUNTIF(AY:AY,AY1095)=1,AY1095,IF(AND(COUNTIF(AY:AY,AY1095)&gt;1,COUNTIF(AZ$2:AZ1094,AY1095)&gt;=1),"",AY1095))</f>
        <v/>
      </c>
      <c r="BA1095" s="204" t="str">
        <v>LINSPEC 50/100 MG/ML SOLUTION INJECTABLE POUR CHIENS CHATS PORCINS ET VEAUX PRE-RUMINANTS</v>
      </c>
      <c r="BB1095" s="204">
        <f>IF(BA1095="","",MAX(BB$2:BB1094)+1)</f>
        <v>305</v>
      </c>
      <c r="BC1095" s="204"/>
      <c r="BD1095" s="204"/>
      <c r="BE1095" s="204"/>
      <c r="BF1095" s="204"/>
      <c r="BG1095" s="204"/>
      <c r="BH1095" s="204"/>
      <c r="BI1095" s="204"/>
      <c r="BJ1095" s="204"/>
      <c r="BK1095" s="204"/>
      <c r="BL1095" s="204"/>
      <c r="BM1095" s="204"/>
      <c r="BN1095" s="204"/>
      <c r="BO1095" s="204"/>
      <c r="BP1095" s="204"/>
      <c r="BQ1095" s="204"/>
      <c r="BR1095" s="204"/>
      <c r="BS1095" s="204"/>
      <c r="BT1095" s="204"/>
      <c r="BU1095" s="104"/>
      <c r="BV1095" s="202"/>
      <c r="BX1095"/>
      <c r="BY1095"/>
      <c r="BZ1095"/>
      <c r="CA1095"/>
      <c r="CB1095"/>
      <c r="CD1095"/>
      <c r="CO1095" s="202">
        <v>1094</v>
      </c>
    </row>
    <row r="1096" spans="1:93" x14ac:dyDescent="0.25">
      <c r="A1096" s="203" t="s">
        <v>3273</v>
      </c>
      <c r="B1096" s="204" t="s">
        <v>3274</v>
      </c>
      <c r="C1096" s="204" t="s">
        <v>1343</v>
      </c>
      <c r="D1096" s="210" t="s">
        <v>1235</v>
      </c>
      <c r="E1096" s="204" t="s">
        <v>852</v>
      </c>
      <c r="F1096" s="204" t="s">
        <v>558</v>
      </c>
      <c r="G1096" s="204" t="s">
        <v>853</v>
      </c>
      <c r="H1096" s="204" t="s">
        <v>1446</v>
      </c>
      <c r="I1096" s="204" t="s">
        <v>853</v>
      </c>
      <c r="J1096" s="204" t="s">
        <v>875</v>
      </c>
      <c r="K1096" s="204" t="s">
        <v>875</v>
      </c>
      <c r="L1096" s="204" t="s">
        <v>1162</v>
      </c>
      <c r="M1096" s="204" t="s">
        <v>213</v>
      </c>
      <c r="N1096" s="204" t="s">
        <v>1267</v>
      </c>
      <c r="O1096" s="204" t="s">
        <v>858</v>
      </c>
      <c r="P1096" s="204" t="s">
        <v>859</v>
      </c>
      <c r="Q1096" s="204" t="s">
        <v>1375</v>
      </c>
      <c r="R1096" s="204">
        <v>15</v>
      </c>
      <c r="S1096" s="204">
        <v>2</v>
      </c>
      <c r="T1096" s="204">
        <v>15</v>
      </c>
      <c r="U1096" s="204">
        <v>2</v>
      </c>
      <c r="V1096" s="204">
        <v>0</v>
      </c>
      <c r="W1096" s="204">
        <v>0</v>
      </c>
      <c r="X1096" s="204">
        <v>0</v>
      </c>
      <c r="Y1096" s="204">
        <v>0</v>
      </c>
      <c r="Z1096" s="204">
        <v>0</v>
      </c>
      <c r="AA1096" s="204">
        <v>0</v>
      </c>
      <c r="AB1096" s="204">
        <v>0</v>
      </c>
      <c r="AC1096" s="204">
        <v>0</v>
      </c>
      <c r="AD1096" s="204">
        <v>15</v>
      </c>
      <c r="AE1096" s="204">
        <v>2</v>
      </c>
      <c r="AF1096" s="204">
        <v>0</v>
      </c>
      <c r="AG1096" s="204">
        <v>0</v>
      </c>
      <c r="AH1096" s="204">
        <v>0</v>
      </c>
      <c r="AI1096" s="204">
        <v>0</v>
      </c>
      <c r="AJ1096" s="204"/>
      <c r="AK1096" s="204"/>
      <c r="AL1096" s="204"/>
      <c r="AM1096" s="204"/>
      <c r="AN1096" s="204"/>
      <c r="AO1096" s="204"/>
      <c r="AP1096" s="204"/>
      <c r="AQ1096" s="204"/>
      <c r="AR1096" s="204"/>
      <c r="AS1096" s="204"/>
      <c r="AT1096" s="204"/>
      <c r="AU1096" s="204"/>
      <c r="AV1096" s="204"/>
      <c r="AW1096" s="204"/>
      <c r="AX1096" s="204"/>
      <c r="AY1096" s="204" t="str">
        <f t="shared" si="198"/>
        <v>SURAMOX 15 % LA</v>
      </c>
      <c r="AZ1096" s="204" t="str">
        <f>IF(COUNTIF(AY:AY,AY1096)=1,AY1096,IF(AND(COUNTIF(AY:AY,AY1096)&gt;1,COUNTIF(AZ$2:AZ1095,AY1096)&gt;=1),"",AY1096))</f>
        <v>SURAMOX 15 % LA</v>
      </c>
      <c r="BA1096" s="204" t="str">
        <v>LONGAMOX</v>
      </c>
      <c r="BB1096" s="204">
        <f>IF(BA1096="","",MAX(BB$2:BB1095)+1)</f>
        <v>306</v>
      </c>
      <c r="BC1096" s="204"/>
      <c r="BD1096" s="204"/>
      <c r="BE1096" s="204"/>
      <c r="BF1096" s="204"/>
      <c r="BG1096" s="204"/>
      <c r="BH1096" s="204"/>
      <c r="BI1096" s="204"/>
      <c r="BJ1096" s="204"/>
      <c r="BK1096" s="204"/>
      <c r="BL1096" s="204"/>
      <c r="BM1096" s="204"/>
      <c r="BN1096" s="204"/>
      <c r="BO1096" s="204"/>
      <c r="BP1096" s="204"/>
      <c r="BQ1096" s="204"/>
      <c r="BR1096" s="204"/>
      <c r="BS1096" s="204"/>
      <c r="BT1096" s="204"/>
      <c r="BU1096" s="104"/>
      <c r="BV1096" s="202"/>
      <c r="BX1096"/>
      <c r="BY1096"/>
      <c r="BZ1096"/>
      <c r="CA1096"/>
      <c r="CB1096"/>
      <c r="CD1096"/>
      <c r="CO1096" s="202">
        <v>1095</v>
      </c>
    </row>
    <row r="1097" spans="1:93" x14ac:dyDescent="0.25">
      <c r="A1097" s="203" t="s">
        <v>3273</v>
      </c>
      <c r="B1097" s="204" t="s">
        <v>3275</v>
      </c>
      <c r="C1097" s="204" t="s">
        <v>862</v>
      </c>
      <c r="D1097" s="210" t="s">
        <v>863</v>
      </c>
      <c r="E1097" s="204" t="s">
        <v>852</v>
      </c>
      <c r="F1097" s="204" t="s">
        <v>558</v>
      </c>
      <c r="G1097" s="204" t="s">
        <v>853</v>
      </c>
      <c r="H1097" s="204" t="s">
        <v>1446</v>
      </c>
      <c r="I1097" s="204" t="s">
        <v>853</v>
      </c>
      <c r="J1097" s="204" t="s">
        <v>875</v>
      </c>
      <c r="K1097" s="204" t="s">
        <v>875</v>
      </c>
      <c r="L1097" s="204" t="s">
        <v>1162</v>
      </c>
      <c r="M1097" s="204" t="s">
        <v>213</v>
      </c>
      <c r="N1097" s="204" t="s">
        <v>1267</v>
      </c>
      <c r="O1097" s="204" t="s">
        <v>858</v>
      </c>
      <c r="P1097" s="204" t="s">
        <v>859</v>
      </c>
      <c r="Q1097" s="204" t="s">
        <v>1928</v>
      </c>
      <c r="R1097" s="204">
        <v>15</v>
      </c>
      <c r="S1097" s="204">
        <v>2</v>
      </c>
      <c r="T1097" s="204">
        <v>15</v>
      </c>
      <c r="U1097" s="204">
        <v>2</v>
      </c>
      <c r="V1097" s="204">
        <v>0</v>
      </c>
      <c r="W1097" s="204">
        <v>0</v>
      </c>
      <c r="X1097" s="204">
        <v>0</v>
      </c>
      <c r="Y1097" s="204">
        <v>0</v>
      </c>
      <c r="Z1097" s="204">
        <v>0</v>
      </c>
      <c r="AA1097" s="204">
        <v>0</v>
      </c>
      <c r="AB1097" s="204">
        <v>0</v>
      </c>
      <c r="AC1097" s="204">
        <v>0</v>
      </c>
      <c r="AD1097" s="204">
        <v>15</v>
      </c>
      <c r="AE1097" s="204">
        <v>2</v>
      </c>
      <c r="AF1097" s="204">
        <v>0</v>
      </c>
      <c r="AG1097" s="204">
        <v>0</v>
      </c>
      <c r="AH1097" s="204">
        <v>0</v>
      </c>
      <c r="AI1097" s="204">
        <v>0</v>
      </c>
      <c r="AJ1097" s="204"/>
      <c r="AK1097" s="204"/>
      <c r="AL1097" s="204"/>
      <c r="AM1097" s="204"/>
      <c r="AN1097" s="204"/>
      <c r="AO1097" s="204"/>
      <c r="AP1097" s="204"/>
      <c r="AQ1097" s="204"/>
      <c r="AR1097" s="204"/>
      <c r="AS1097" s="204"/>
      <c r="AT1097" s="204"/>
      <c r="AU1097" s="204"/>
      <c r="AV1097" s="204"/>
      <c r="AW1097" s="204"/>
      <c r="AX1097" s="204"/>
      <c r="AY1097" s="204" t="str">
        <f t="shared" si="198"/>
        <v>SURAMOX 15 % LA</v>
      </c>
      <c r="AZ1097" s="204" t="str">
        <f>IF(COUNTIF(AY:AY,AY1097)=1,AY1097,IF(AND(COUNTIF(AY:AY,AY1097)&gt;1,COUNTIF(AZ$2:AZ1096,AY1097)&gt;=1),"",AY1097))</f>
        <v/>
      </c>
      <c r="BA1097" s="204" t="str">
        <v>LONGICINE</v>
      </c>
      <c r="BB1097" s="204">
        <f>IF(BA1097="","",MAX(BB$2:BB1096)+1)</f>
        <v>307</v>
      </c>
      <c r="BC1097" s="204"/>
      <c r="BD1097" s="204"/>
      <c r="BE1097" s="204"/>
      <c r="BF1097" s="204"/>
      <c r="BG1097" s="204"/>
      <c r="BH1097" s="204"/>
      <c r="BI1097" s="204"/>
      <c r="BJ1097" s="204"/>
      <c r="BK1097" s="204"/>
      <c r="BL1097" s="204"/>
      <c r="BM1097" s="204"/>
      <c r="BN1097" s="204"/>
      <c r="BO1097" s="204"/>
      <c r="BP1097" s="204"/>
      <c r="BQ1097" s="204"/>
      <c r="BR1097" s="204"/>
      <c r="BS1097" s="204"/>
      <c r="BT1097" s="204"/>
      <c r="BU1097" s="104"/>
      <c r="BV1097" s="202"/>
      <c r="BX1097"/>
      <c r="BY1097"/>
      <c r="BZ1097"/>
      <c r="CA1097"/>
      <c r="CB1097"/>
      <c r="CD1097"/>
      <c r="CO1097" s="202">
        <v>1096</v>
      </c>
    </row>
    <row r="1098" spans="1:93" x14ac:dyDescent="0.25">
      <c r="A1098" s="203" t="s">
        <v>2968</v>
      </c>
      <c r="B1098" s="204" t="s">
        <v>2969</v>
      </c>
      <c r="C1098" s="204" t="s">
        <v>2966</v>
      </c>
      <c r="D1098" s="210" t="s">
        <v>947</v>
      </c>
      <c r="E1098" s="204" t="s">
        <v>906</v>
      </c>
      <c r="F1098" s="204" t="s">
        <v>2970</v>
      </c>
      <c r="G1098" s="204" t="s">
        <v>908</v>
      </c>
      <c r="H1098" s="204" t="s">
        <v>909</v>
      </c>
      <c r="I1098" s="204" t="s">
        <v>910</v>
      </c>
      <c r="J1098" s="204" t="s">
        <v>875</v>
      </c>
      <c r="K1098" s="204" t="s">
        <v>875</v>
      </c>
      <c r="L1098" s="204" t="s">
        <v>1162</v>
      </c>
      <c r="M1098" s="204" t="s">
        <v>213</v>
      </c>
      <c r="N1098" s="204" t="s">
        <v>959</v>
      </c>
      <c r="O1098" s="204" t="s">
        <v>918</v>
      </c>
      <c r="P1098" s="204" t="s">
        <v>859</v>
      </c>
      <c r="Q1098" s="204" t="s">
        <v>1137</v>
      </c>
      <c r="R1098" s="204">
        <v>0</v>
      </c>
      <c r="S1098" s="204">
        <v>0</v>
      </c>
      <c r="T1098" s="204">
        <v>20</v>
      </c>
      <c r="U1098" s="204">
        <v>5</v>
      </c>
      <c r="V1098" s="204">
        <v>0</v>
      </c>
      <c r="W1098" s="204">
        <v>0</v>
      </c>
      <c r="X1098" s="204">
        <v>0</v>
      </c>
      <c r="Y1098" s="204">
        <v>0</v>
      </c>
      <c r="Z1098" s="204">
        <v>0</v>
      </c>
      <c r="AA1098" s="204">
        <v>0</v>
      </c>
      <c r="AB1098" s="204">
        <v>0</v>
      </c>
      <c r="AC1098" s="204">
        <v>0</v>
      </c>
      <c r="AD1098" s="204">
        <v>0</v>
      </c>
      <c r="AE1098" s="204">
        <v>0</v>
      </c>
      <c r="AF1098" s="204">
        <v>0</v>
      </c>
      <c r="AG1098" s="204">
        <v>0</v>
      </c>
      <c r="AH1098" s="204">
        <v>0</v>
      </c>
      <c r="AI1098" s="204">
        <v>0</v>
      </c>
      <c r="AJ1098" s="204"/>
      <c r="AK1098" s="204"/>
      <c r="AL1098" s="204"/>
      <c r="AM1098" s="204"/>
      <c r="AN1098" s="204"/>
      <c r="AO1098" s="204"/>
      <c r="AP1098" s="204"/>
      <c r="AQ1098" s="204"/>
      <c r="AR1098" s="204"/>
      <c r="AS1098" s="204"/>
      <c r="AT1098" s="204"/>
      <c r="AU1098" s="204"/>
      <c r="AV1098" s="204"/>
      <c r="AW1098" s="204"/>
      <c r="AX1098" s="204"/>
      <c r="AY1098" s="204" t="str">
        <f t="shared" si="198"/>
        <v/>
      </c>
      <c r="AZ1098" s="204" t="str">
        <f>IF(COUNTIF(AY:AY,AY1098)=1,AY1098,IF(AND(COUNTIF(AY:AY,AY1098)&gt;1,COUNTIF(AZ$2:AZ1097,AY1098)&gt;=1),"",AY1098))</f>
        <v/>
      </c>
      <c r="BA1098" s="204" t="str">
        <v>MAMMITEL</v>
      </c>
      <c r="BB1098" s="204">
        <f>IF(BA1098="","",MAX(BB$2:BB1097)+1)</f>
        <v>308</v>
      </c>
      <c r="BC1098" s="204"/>
      <c r="BD1098" s="204"/>
      <c r="BE1098" s="204"/>
      <c r="BF1098" s="204"/>
      <c r="BG1098" s="204"/>
      <c r="BH1098" s="204"/>
      <c r="BI1098" s="204"/>
      <c r="BJ1098" s="204"/>
      <c r="BK1098" s="204"/>
      <c r="BL1098" s="204"/>
      <c r="BM1098" s="204"/>
      <c r="BN1098" s="204"/>
      <c r="BO1098" s="204"/>
      <c r="BP1098" s="204"/>
      <c r="BQ1098" s="204"/>
      <c r="BR1098" s="204"/>
      <c r="BS1098" s="204"/>
      <c r="BT1098" s="204"/>
      <c r="BU1098" s="104"/>
      <c r="BV1098" s="202"/>
      <c r="BX1098"/>
      <c r="BY1098"/>
      <c r="BZ1098"/>
      <c r="CA1098"/>
      <c r="CB1098"/>
      <c r="CD1098"/>
      <c r="CO1098" s="202">
        <v>1097</v>
      </c>
    </row>
    <row r="1099" spans="1:93" x14ac:dyDescent="0.25">
      <c r="A1099" s="203" t="s">
        <v>2964</v>
      </c>
      <c r="B1099" s="204" t="s">
        <v>2965</v>
      </c>
      <c r="C1099" s="204" t="s">
        <v>2966</v>
      </c>
      <c r="D1099" s="210" t="s">
        <v>947</v>
      </c>
      <c r="E1099" s="204" t="s">
        <v>906</v>
      </c>
      <c r="F1099" s="204" t="s">
        <v>2967</v>
      </c>
      <c r="G1099" s="204" t="s">
        <v>908</v>
      </c>
      <c r="H1099" s="204" t="s">
        <v>909</v>
      </c>
      <c r="I1099" s="204" t="s">
        <v>910</v>
      </c>
      <c r="J1099" s="204" t="s">
        <v>875</v>
      </c>
      <c r="K1099" s="204" t="s">
        <v>875</v>
      </c>
      <c r="L1099" s="204" t="s">
        <v>1162</v>
      </c>
      <c r="M1099" s="204" t="s">
        <v>213</v>
      </c>
      <c r="N1099" s="204" t="s">
        <v>1031</v>
      </c>
      <c r="O1099" s="204" t="s">
        <v>918</v>
      </c>
      <c r="P1099" s="204" t="s">
        <v>859</v>
      </c>
      <c r="Q1099" s="204" t="s">
        <v>1132</v>
      </c>
      <c r="R1099" s="204">
        <v>0</v>
      </c>
      <c r="S1099" s="204">
        <v>0</v>
      </c>
      <c r="T1099" s="204">
        <v>20</v>
      </c>
      <c r="U1099" s="204">
        <v>5</v>
      </c>
      <c r="V1099" s="204">
        <v>0</v>
      </c>
      <c r="W1099" s="204">
        <v>0</v>
      </c>
      <c r="X1099" s="204">
        <v>0</v>
      </c>
      <c r="Y1099" s="204">
        <v>0</v>
      </c>
      <c r="Z1099" s="204">
        <v>0</v>
      </c>
      <c r="AA1099" s="204">
        <v>0</v>
      </c>
      <c r="AB1099" s="204">
        <v>0</v>
      </c>
      <c r="AC1099" s="204">
        <v>0</v>
      </c>
      <c r="AD1099" s="204">
        <v>0</v>
      </c>
      <c r="AE1099" s="204">
        <v>0</v>
      </c>
      <c r="AF1099" s="204">
        <v>0</v>
      </c>
      <c r="AG1099" s="204">
        <v>0</v>
      </c>
      <c r="AH1099" s="204">
        <v>0</v>
      </c>
      <c r="AI1099" s="204">
        <v>0</v>
      </c>
      <c r="AJ1099" s="204"/>
      <c r="AK1099" s="204"/>
      <c r="AL1099" s="204"/>
      <c r="AM1099" s="204"/>
      <c r="AN1099" s="204"/>
      <c r="AO1099" s="204"/>
      <c r="AP1099" s="204"/>
      <c r="AQ1099" s="204"/>
      <c r="AR1099" s="204"/>
      <c r="AS1099" s="204"/>
      <c r="AT1099" s="204"/>
      <c r="AU1099" s="204"/>
      <c r="AV1099" s="204"/>
      <c r="AW1099" s="204"/>
      <c r="AX1099" s="204"/>
      <c r="AY1099" s="204" t="str">
        <f t="shared" si="198"/>
        <v/>
      </c>
      <c r="AZ1099" s="204" t="str">
        <f>IF(COUNTIF(AY:AY,AY1099)=1,AY1099,IF(AND(COUNTIF(AY:AY,AY1099)&gt;1,COUNTIF(AZ$2:AZ1098,AY1099)&gt;=1),"",AY1099))</f>
        <v/>
      </c>
      <c r="BA1099" s="204" t="str">
        <v>MARBIFLOX 100 MG/ML SOLUTION INJECTABLE POUR BOVINS ET PORCINS (TRUIES)</v>
      </c>
      <c r="BB1099" s="204">
        <f>IF(BA1099="","",MAX(BB$2:BB1098)+1)</f>
        <v>309</v>
      </c>
      <c r="BC1099" s="204"/>
      <c r="BD1099" s="204"/>
      <c r="BE1099" s="204"/>
      <c r="BF1099" s="204"/>
      <c r="BG1099" s="204"/>
      <c r="BH1099" s="204"/>
      <c r="BI1099" s="204"/>
      <c r="BJ1099" s="204"/>
      <c r="BK1099" s="204"/>
      <c r="BL1099" s="204"/>
      <c r="BM1099" s="204"/>
      <c r="BN1099" s="204"/>
      <c r="BO1099" s="204"/>
      <c r="BP1099" s="204"/>
      <c r="BQ1099" s="204"/>
      <c r="BR1099" s="204"/>
      <c r="BS1099" s="204"/>
      <c r="BT1099" s="204"/>
      <c r="BU1099" s="104"/>
      <c r="BV1099" s="202"/>
      <c r="BX1099"/>
      <c r="BY1099"/>
      <c r="BZ1099"/>
      <c r="CA1099"/>
      <c r="CB1099"/>
      <c r="CD1099"/>
      <c r="CO1099" s="202">
        <v>1098</v>
      </c>
    </row>
    <row r="1100" spans="1:93" x14ac:dyDescent="0.25">
      <c r="A1100" s="203" t="s">
        <v>3022</v>
      </c>
      <c r="B1100" s="204" t="s">
        <v>3023</v>
      </c>
      <c r="C1100" s="204" t="s">
        <v>3024</v>
      </c>
      <c r="D1100" s="210" t="s">
        <v>959</v>
      </c>
      <c r="E1100" s="204" t="s">
        <v>924</v>
      </c>
      <c r="F1100" s="204" t="s">
        <v>559</v>
      </c>
      <c r="G1100" s="204" t="s">
        <v>925</v>
      </c>
      <c r="H1100" s="204" t="s">
        <v>1326</v>
      </c>
      <c r="I1100" s="204" t="s">
        <v>910</v>
      </c>
      <c r="J1100" s="204" t="s">
        <v>875</v>
      </c>
      <c r="K1100" s="204" t="s">
        <v>875</v>
      </c>
      <c r="L1100" s="204" t="s">
        <v>1162</v>
      </c>
      <c r="M1100" s="204" t="s">
        <v>213</v>
      </c>
      <c r="N1100" s="204" t="s">
        <v>1004</v>
      </c>
      <c r="O1100" s="204" t="s">
        <v>992</v>
      </c>
      <c r="P1100" s="204" t="s">
        <v>859</v>
      </c>
      <c r="Q1100" s="204" t="s">
        <v>851</v>
      </c>
      <c r="R1100" s="204">
        <v>0</v>
      </c>
      <c r="S1100" s="204">
        <v>0</v>
      </c>
      <c r="T1100" s="204">
        <v>0</v>
      </c>
      <c r="U1100" s="204">
        <v>0</v>
      </c>
      <c r="V1100" s="204">
        <v>0</v>
      </c>
      <c r="W1100" s="204">
        <v>0</v>
      </c>
      <c r="X1100" s="204">
        <v>0</v>
      </c>
      <c r="Y1100" s="204">
        <v>0</v>
      </c>
      <c r="Z1100" s="204">
        <v>0</v>
      </c>
      <c r="AA1100" s="204">
        <v>0</v>
      </c>
      <c r="AB1100" s="204">
        <v>0</v>
      </c>
      <c r="AC1100" s="204">
        <v>0</v>
      </c>
      <c r="AD1100" s="204">
        <v>20</v>
      </c>
      <c r="AE1100" s="204">
        <v>5</v>
      </c>
      <c r="AF1100" s="204">
        <v>0</v>
      </c>
      <c r="AG1100" s="204">
        <v>0</v>
      </c>
      <c r="AH1100" s="204">
        <v>0</v>
      </c>
      <c r="AI1100" s="204">
        <v>0</v>
      </c>
      <c r="AJ1100" s="204"/>
      <c r="AK1100" s="204"/>
      <c r="AL1100" s="204"/>
      <c r="AM1100" s="204"/>
      <c r="AN1100" s="204"/>
      <c r="AO1100" s="204"/>
      <c r="AP1100" s="204"/>
      <c r="AQ1100" s="204"/>
      <c r="AR1100" s="204"/>
      <c r="AS1100" s="204"/>
      <c r="AT1100" s="204"/>
      <c r="AU1100" s="204"/>
      <c r="AV1100" s="204"/>
      <c r="AW1100" s="204"/>
      <c r="AX1100" s="204"/>
      <c r="AY1100" s="204" t="str">
        <f t="shared" si="198"/>
        <v>SURAMOX 50 POUDRE ORALE PORC</v>
      </c>
      <c r="AZ1100" s="204" t="str">
        <f>IF(COUNTIF(AY:AY,AY1100)=1,AY1100,IF(AND(COUNTIF(AY:AY,AY1100)&gt;1,COUNTIF(AZ$2:AZ1099,AY1100)&gt;=1),"",AY1100))</f>
        <v>SURAMOX 50 POUDRE ORALE PORC</v>
      </c>
      <c r="BA1100" s="204" t="str">
        <v>MARBIFLOX 20 MG/ML SOLUTION INJECTABLE POUR BOVINS (VEAUX) ET PORCINS</v>
      </c>
      <c r="BB1100" s="204">
        <f>IF(BA1100="","",MAX(BB$2:BB1099)+1)</f>
        <v>310</v>
      </c>
      <c r="BC1100" s="204"/>
      <c r="BD1100" s="204"/>
      <c r="BE1100" s="204"/>
      <c r="BF1100" s="204"/>
      <c r="BG1100" s="204"/>
      <c r="BH1100" s="204"/>
      <c r="BI1100" s="204"/>
      <c r="BJ1100" s="204"/>
      <c r="BK1100" s="204"/>
      <c r="BL1100" s="204"/>
      <c r="BM1100" s="204"/>
      <c r="BN1100" s="204"/>
      <c r="BO1100" s="204"/>
      <c r="BP1100" s="204"/>
      <c r="BQ1100" s="204"/>
      <c r="BR1100" s="204"/>
      <c r="BS1100" s="204"/>
      <c r="BT1100" s="204"/>
      <c r="BU1100" s="104"/>
      <c r="BV1100" s="202"/>
      <c r="BX1100"/>
      <c r="BY1100"/>
      <c r="BZ1100"/>
      <c r="CA1100"/>
      <c r="CB1100"/>
      <c r="CD1100"/>
      <c r="CO1100" s="202">
        <v>1099</v>
      </c>
    </row>
    <row r="1101" spans="1:93" x14ac:dyDescent="0.25">
      <c r="A1101" s="203" t="s">
        <v>3022</v>
      </c>
      <c r="B1101" s="204" t="s">
        <v>3025</v>
      </c>
      <c r="C1101" s="204" t="s">
        <v>3026</v>
      </c>
      <c r="D1101" s="210" t="s">
        <v>1004</v>
      </c>
      <c r="E1101" s="204" t="s">
        <v>924</v>
      </c>
      <c r="F1101" s="204" t="s">
        <v>559</v>
      </c>
      <c r="G1101" s="204" t="s">
        <v>925</v>
      </c>
      <c r="H1101" s="204" t="s">
        <v>1326</v>
      </c>
      <c r="I1101" s="204" t="s">
        <v>910</v>
      </c>
      <c r="J1101" s="204" t="s">
        <v>875</v>
      </c>
      <c r="K1101" s="204" t="s">
        <v>875</v>
      </c>
      <c r="L1101" s="204" t="s">
        <v>1162</v>
      </c>
      <c r="M1101" s="204" t="s">
        <v>213</v>
      </c>
      <c r="N1101" s="204" t="s">
        <v>1004</v>
      </c>
      <c r="O1101" s="204" t="s">
        <v>992</v>
      </c>
      <c r="P1101" s="204" t="s">
        <v>859</v>
      </c>
      <c r="Q1101" s="204" t="s">
        <v>863</v>
      </c>
      <c r="R1101" s="204">
        <v>0</v>
      </c>
      <c r="S1101" s="204">
        <v>0</v>
      </c>
      <c r="T1101" s="204">
        <v>0</v>
      </c>
      <c r="U1101" s="204">
        <v>0</v>
      </c>
      <c r="V1101" s="204">
        <v>0</v>
      </c>
      <c r="W1101" s="204">
        <v>0</v>
      </c>
      <c r="X1101" s="204">
        <v>0</v>
      </c>
      <c r="Y1101" s="204">
        <v>0</v>
      </c>
      <c r="Z1101" s="204">
        <v>0</v>
      </c>
      <c r="AA1101" s="204">
        <v>0</v>
      </c>
      <c r="AB1101" s="204">
        <v>0</v>
      </c>
      <c r="AC1101" s="204">
        <v>0</v>
      </c>
      <c r="AD1101" s="204">
        <v>20</v>
      </c>
      <c r="AE1101" s="204">
        <v>5</v>
      </c>
      <c r="AF1101" s="204">
        <v>0</v>
      </c>
      <c r="AG1101" s="204">
        <v>0</v>
      </c>
      <c r="AH1101" s="204">
        <v>0</v>
      </c>
      <c r="AI1101" s="204">
        <v>0</v>
      </c>
      <c r="AJ1101" s="204"/>
      <c r="AK1101" s="204"/>
      <c r="AL1101" s="204"/>
      <c r="AM1101" s="204"/>
      <c r="AN1101" s="204"/>
      <c r="AO1101" s="204"/>
      <c r="AP1101" s="204"/>
      <c r="AQ1101" s="204"/>
      <c r="AR1101" s="204"/>
      <c r="AS1101" s="204"/>
      <c r="AT1101" s="204"/>
      <c r="AU1101" s="204"/>
      <c r="AV1101" s="204"/>
      <c r="AW1101" s="204"/>
      <c r="AX1101" s="204"/>
      <c r="AY1101" s="204" t="str">
        <f t="shared" si="198"/>
        <v>SURAMOX 50 POUDRE ORALE PORC</v>
      </c>
      <c r="AZ1101" s="204" t="str">
        <f>IF(COUNTIF(AY:AY,AY1101)=1,AY1101,IF(AND(COUNTIF(AY:AY,AY1101)&gt;1,COUNTIF(AZ$2:AZ1100,AY1101)&gt;=1),"",AY1101))</f>
        <v/>
      </c>
      <c r="BA1101" s="204" t="str">
        <v>MARBOCARE 100 MG/ML SOLUTION INJECTABLE POUR BOVINS ET PORCINS</v>
      </c>
      <c r="BB1101" s="204">
        <f>IF(BA1101="","",MAX(BB$2:BB1100)+1)</f>
        <v>311</v>
      </c>
      <c r="BC1101" s="204"/>
      <c r="BD1101" s="204"/>
      <c r="BE1101" s="204"/>
      <c r="BF1101" s="204"/>
      <c r="BG1101" s="204"/>
      <c r="BH1101" s="204"/>
      <c r="BI1101" s="204"/>
      <c r="BJ1101" s="204"/>
      <c r="BK1101" s="204"/>
      <c r="BL1101" s="204"/>
      <c r="BM1101" s="204"/>
      <c r="BN1101" s="204"/>
      <c r="BO1101" s="204"/>
      <c r="BP1101" s="204"/>
      <c r="BQ1101" s="204"/>
      <c r="BR1101" s="204"/>
      <c r="BS1101" s="204"/>
      <c r="BT1101" s="204"/>
      <c r="BU1101" s="104"/>
      <c r="BV1101" s="202"/>
      <c r="BX1101"/>
      <c r="BY1101"/>
      <c r="BZ1101"/>
      <c r="CA1101"/>
      <c r="CB1101"/>
      <c r="CD1101"/>
      <c r="CO1101" s="202">
        <v>1100</v>
      </c>
    </row>
    <row r="1102" spans="1:93" x14ac:dyDescent="0.25">
      <c r="A1102" s="203" t="s">
        <v>3022</v>
      </c>
      <c r="B1102" s="204" t="s">
        <v>3027</v>
      </c>
      <c r="C1102" s="204" t="s">
        <v>3028</v>
      </c>
      <c r="D1102" s="210" t="s">
        <v>1004</v>
      </c>
      <c r="E1102" s="204" t="s">
        <v>924</v>
      </c>
      <c r="F1102" s="204" t="s">
        <v>559</v>
      </c>
      <c r="G1102" s="204" t="s">
        <v>925</v>
      </c>
      <c r="H1102" s="204" t="s">
        <v>1326</v>
      </c>
      <c r="I1102" s="204" t="s">
        <v>910</v>
      </c>
      <c r="J1102" s="204" t="s">
        <v>875</v>
      </c>
      <c r="K1102" s="204" t="s">
        <v>875</v>
      </c>
      <c r="L1102" s="204" t="s">
        <v>1162</v>
      </c>
      <c r="M1102" s="204" t="s">
        <v>213</v>
      </c>
      <c r="N1102" s="204" t="s">
        <v>1004</v>
      </c>
      <c r="O1102" s="204" t="s">
        <v>992</v>
      </c>
      <c r="P1102" s="204" t="s">
        <v>859</v>
      </c>
      <c r="Q1102" s="204" t="s">
        <v>863</v>
      </c>
      <c r="R1102" s="204">
        <v>0</v>
      </c>
      <c r="S1102" s="204">
        <v>0</v>
      </c>
      <c r="T1102" s="204">
        <v>0</v>
      </c>
      <c r="U1102" s="204">
        <v>0</v>
      </c>
      <c r="V1102" s="204">
        <v>0</v>
      </c>
      <c r="W1102" s="204">
        <v>0</v>
      </c>
      <c r="X1102" s="204">
        <v>0</v>
      </c>
      <c r="Y1102" s="204">
        <v>0</v>
      </c>
      <c r="Z1102" s="204">
        <v>0</v>
      </c>
      <c r="AA1102" s="204">
        <v>0</v>
      </c>
      <c r="AB1102" s="204">
        <v>0</v>
      </c>
      <c r="AC1102" s="204">
        <v>0</v>
      </c>
      <c r="AD1102" s="204">
        <v>20</v>
      </c>
      <c r="AE1102" s="204">
        <v>5</v>
      </c>
      <c r="AF1102" s="204">
        <v>0</v>
      </c>
      <c r="AG1102" s="204">
        <v>0</v>
      </c>
      <c r="AH1102" s="204">
        <v>0</v>
      </c>
      <c r="AI1102" s="204">
        <v>0</v>
      </c>
      <c r="AJ1102" s="204"/>
      <c r="AK1102" s="204"/>
      <c r="AL1102" s="204"/>
      <c r="AM1102" s="204"/>
      <c r="AN1102" s="204"/>
      <c r="AO1102" s="204"/>
      <c r="AP1102" s="204"/>
      <c r="AQ1102" s="204"/>
      <c r="AR1102" s="204"/>
      <c r="AS1102" s="204"/>
      <c r="AT1102" s="204"/>
      <c r="AU1102" s="204"/>
      <c r="AV1102" s="204"/>
      <c r="AW1102" s="204"/>
      <c r="AX1102" s="204"/>
      <c r="AY1102" s="204" t="str">
        <f t="shared" si="198"/>
        <v>SURAMOX 50 POUDRE ORALE PORC</v>
      </c>
      <c r="AZ1102" s="204" t="str">
        <f>IF(COUNTIF(AY:AY,AY1102)=1,AY1102,IF(AND(COUNTIF(AY:AY,AY1102)&gt;1,COUNTIF(AZ$2:AZ1101,AY1102)&gt;=1),"",AY1102))</f>
        <v/>
      </c>
      <c r="BA1102" s="204" t="str">
        <v>MARBOCARE 20 MG/ML SOLUTION INJECTABLE POUR BOVINS ET PORCINS</v>
      </c>
      <c r="BB1102" s="204">
        <f>IF(BA1102="","",MAX(BB$2:BB1101)+1)</f>
        <v>312</v>
      </c>
      <c r="BC1102" s="204"/>
      <c r="BD1102" s="204"/>
      <c r="BE1102" s="204"/>
      <c r="BF1102" s="204"/>
      <c r="BG1102" s="204"/>
      <c r="BH1102" s="204"/>
      <c r="BI1102" s="204"/>
      <c r="BJ1102" s="204"/>
      <c r="BK1102" s="204"/>
      <c r="BL1102" s="204"/>
      <c r="BM1102" s="204"/>
      <c r="BN1102" s="204"/>
      <c r="BO1102" s="204"/>
      <c r="BP1102" s="204"/>
      <c r="BQ1102" s="204"/>
      <c r="BR1102" s="204"/>
      <c r="BS1102" s="204"/>
      <c r="BT1102" s="204"/>
      <c r="BU1102" s="104"/>
      <c r="BV1102" s="202"/>
      <c r="BX1102"/>
      <c r="BY1102"/>
      <c r="BZ1102"/>
      <c r="CA1102"/>
      <c r="CB1102"/>
      <c r="CD1102"/>
      <c r="CO1102" s="202">
        <v>1101</v>
      </c>
    </row>
    <row r="1103" spans="1:93" x14ac:dyDescent="0.25">
      <c r="A1103" s="203" t="s">
        <v>3140</v>
      </c>
      <c r="B1103" s="204" t="s">
        <v>3141</v>
      </c>
      <c r="C1103" s="204" t="s">
        <v>3142</v>
      </c>
      <c r="D1103" s="210" t="s">
        <v>959</v>
      </c>
      <c r="E1103" s="204" t="s">
        <v>924</v>
      </c>
      <c r="F1103" s="204" t="s">
        <v>560</v>
      </c>
      <c r="G1103" s="204" t="s">
        <v>925</v>
      </c>
      <c r="H1103" s="204" t="s">
        <v>2897</v>
      </c>
      <c r="I1103" s="204" t="s">
        <v>910</v>
      </c>
      <c r="J1103" s="204" t="s">
        <v>875</v>
      </c>
      <c r="K1103" s="204" t="s">
        <v>875</v>
      </c>
      <c r="L1103" s="204" t="s">
        <v>1162</v>
      </c>
      <c r="M1103" s="204" t="s">
        <v>213</v>
      </c>
      <c r="N1103" s="204" t="s">
        <v>1004</v>
      </c>
      <c r="O1103" s="204" t="s">
        <v>992</v>
      </c>
      <c r="P1103" s="204" t="s">
        <v>859</v>
      </c>
      <c r="Q1103" s="204" t="s">
        <v>851</v>
      </c>
      <c r="R1103" s="204">
        <v>0</v>
      </c>
      <c r="S1103" s="204">
        <v>0</v>
      </c>
      <c r="T1103" s="204">
        <v>0</v>
      </c>
      <c r="U1103" s="204">
        <v>0</v>
      </c>
      <c r="V1103" s="204">
        <v>0</v>
      </c>
      <c r="W1103" s="204">
        <v>0</v>
      </c>
      <c r="X1103" s="204">
        <v>0</v>
      </c>
      <c r="Y1103" s="204">
        <v>0</v>
      </c>
      <c r="Z1103" s="204">
        <v>0</v>
      </c>
      <c r="AA1103" s="204">
        <v>0</v>
      </c>
      <c r="AB1103" s="204">
        <v>0</v>
      </c>
      <c r="AC1103" s="204">
        <v>0</v>
      </c>
      <c r="AD1103" s="204">
        <v>0</v>
      </c>
      <c r="AE1103" s="204">
        <v>0</v>
      </c>
      <c r="AF1103" s="204">
        <v>20</v>
      </c>
      <c r="AG1103" s="204">
        <v>5</v>
      </c>
      <c r="AH1103" s="204">
        <v>0</v>
      </c>
      <c r="AI1103" s="204">
        <v>0</v>
      </c>
      <c r="AJ1103" s="204"/>
      <c r="AK1103" s="204"/>
      <c r="AL1103" s="204"/>
      <c r="AM1103" s="204"/>
      <c r="AN1103" s="204"/>
      <c r="AO1103" s="204"/>
      <c r="AP1103" s="204"/>
      <c r="AQ1103" s="204"/>
      <c r="AR1103" s="204"/>
      <c r="AS1103" s="204"/>
      <c r="AT1103" s="204"/>
      <c r="AU1103" s="204"/>
      <c r="AV1103" s="204"/>
      <c r="AW1103" s="204"/>
      <c r="AX1103" s="204"/>
      <c r="AY1103" s="204" t="str">
        <f t="shared" si="198"/>
        <v>SURAMOX 50 POUDRE ORALE VOLAILLE</v>
      </c>
      <c r="AZ1103" s="204" t="str">
        <f>IF(COUNTIF(AY:AY,AY1103)=1,AY1103,IF(AND(COUNTIF(AY:AY,AY1103)&gt;1,COUNTIF(AZ$2:AZ1102,AY1103)&gt;=1),"",AY1103))</f>
        <v>SURAMOX 50 POUDRE ORALE VOLAILLE</v>
      </c>
      <c r="BA1103" s="204" t="str">
        <v>MARBOCYL 10 %</v>
      </c>
      <c r="BB1103" s="204">
        <f>IF(BA1103="","",MAX(BB$2:BB1102)+1)</f>
        <v>313</v>
      </c>
      <c r="BC1103" s="204"/>
      <c r="BD1103" s="204"/>
      <c r="BE1103" s="204"/>
      <c r="BF1103" s="204"/>
      <c r="BG1103" s="204"/>
      <c r="BH1103" s="204"/>
      <c r="BI1103" s="204"/>
      <c r="BJ1103" s="204"/>
      <c r="BK1103" s="204"/>
      <c r="BL1103" s="204"/>
      <c r="BM1103" s="204"/>
      <c r="BN1103" s="204"/>
      <c r="BO1103" s="204"/>
      <c r="BP1103" s="204"/>
      <c r="BQ1103" s="204"/>
      <c r="BR1103" s="204"/>
      <c r="BS1103" s="204"/>
      <c r="BT1103" s="204"/>
      <c r="BU1103" s="104"/>
      <c r="BV1103" s="202"/>
      <c r="BX1103"/>
      <c r="BY1103"/>
      <c r="BZ1103"/>
      <c r="CA1103"/>
      <c r="CB1103"/>
      <c r="CD1103"/>
      <c r="CO1103" s="202">
        <v>1102</v>
      </c>
    </row>
    <row r="1104" spans="1:93" x14ac:dyDescent="0.25">
      <c r="A1104" s="203" t="s">
        <v>3140</v>
      </c>
      <c r="B1104" s="204" t="s">
        <v>3143</v>
      </c>
      <c r="C1104" s="204" t="s">
        <v>3144</v>
      </c>
      <c r="D1104" s="210" t="s">
        <v>1004</v>
      </c>
      <c r="E1104" s="204" t="s">
        <v>924</v>
      </c>
      <c r="F1104" s="204" t="s">
        <v>560</v>
      </c>
      <c r="G1104" s="204" t="s">
        <v>925</v>
      </c>
      <c r="H1104" s="204" t="s">
        <v>2897</v>
      </c>
      <c r="I1104" s="204" t="s">
        <v>910</v>
      </c>
      <c r="J1104" s="204" t="s">
        <v>875</v>
      </c>
      <c r="K1104" s="204" t="s">
        <v>875</v>
      </c>
      <c r="L1104" s="204" t="s">
        <v>1162</v>
      </c>
      <c r="M1104" s="204" t="s">
        <v>213</v>
      </c>
      <c r="N1104" s="204" t="s">
        <v>1004</v>
      </c>
      <c r="O1104" s="204" t="s">
        <v>992</v>
      </c>
      <c r="P1104" s="204" t="s">
        <v>859</v>
      </c>
      <c r="Q1104" s="204" t="s">
        <v>863</v>
      </c>
      <c r="R1104" s="204">
        <v>0</v>
      </c>
      <c r="S1104" s="204">
        <v>0</v>
      </c>
      <c r="T1104" s="204">
        <v>0</v>
      </c>
      <c r="U1104" s="204">
        <v>0</v>
      </c>
      <c r="V1104" s="204">
        <v>0</v>
      </c>
      <c r="W1104" s="204">
        <v>0</v>
      </c>
      <c r="X1104" s="204">
        <v>0</v>
      </c>
      <c r="Y1104" s="204">
        <v>0</v>
      </c>
      <c r="Z1104" s="204">
        <v>0</v>
      </c>
      <c r="AA1104" s="204">
        <v>0</v>
      </c>
      <c r="AB1104" s="204">
        <v>0</v>
      </c>
      <c r="AC1104" s="204">
        <v>0</v>
      </c>
      <c r="AD1104" s="204">
        <v>0</v>
      </c>
      <c r="AE1104" s="204">
        <v>0</v>
      </c>
      <c r="AF1104" s="204">
        <v>20</v>
      </c>
      <c r="AG1104" s="204">
        <v>5</v>
      </c>
      <c r="AH1104" s="204">
        <v>0</v>
      </c>
      <c r="AI1104" s="204">
        <v>0</v>
      </c>
      <c r="AJ1104" s="204"/>
      <c r="AK1104" s="204"/>
      <c r="AL1104" s="204"/>
      <c r="AM1104" s="204"/>
      <c r="AN1104" s="204"/>
      <c r="AO1104" s="204"/>
      <c r="AP1104" s="204"/>
      <c r="AQ1104" s="204"/>
      <c r="AR1104" s="204"/>
      <c r="AS1104" s="204"/>
      <c r="AT1104" s="204"/>
      <c r="AU1104" s="204"/>
      <c r="AV1104" s="204"/>
      <c r="AW1104" s="204"/>
      <c r="AX1104" s="204"/>
      <c r="AY1104" s="204" t="str">
        <f t="shared" si="198"/>
        <v>SURAMOX 50 POUDRE ORALE VOLAILLE</v>
      </c>
      <c r="AZ1104" s="204" t="str">
        <f>IF(COUNTIF(AY:AY,AY1104)=1,AY1104,IF(AND(COUNTIF(AY:AY,AY1104)&gt;1,COUNTIF(AZ$2:AZ1103,AY1104)&gt;=1),"",AY1104))</f>
        <v/>
      </c>
      <c r="BA1104" s="204" t="str">
        <v>MARBOCYL 2 %</v>
      </c>
      <c r="BB1104" s="204">
        <f>IF(BA1104="","",MAX(BB$2:BB1103)+1)</f>
        <v>314</v>
      </c>
      <c r="BC1104" s="204"/>
      <c r="BD1104" s="204"/>
      <c r="BE1104" s="204"/>
      <c r="BF1104" s="204"/>
      <c r="BG1104" s="204"/>
      <c r="BH1104" s="204"/>
      <c r="BI1104" s="204"/>
      <c r="BJ1104" s="204"/>
      <c r="BK1104" s="204"/>
      <c r="BL1104" s="204"/>
      <c r="BM1104" s="204"/>
      <c r="BN1104" s="204"/>
      <c r="BO1104" s="204"/>
      <c r="BP1104" s="204"/>
      <c r="BQ1104" s="204"/>
      <c r="BR1104" s="204"/>
      <c r="BS1104" s="204"/>
      <c r="BT1104" s="204"/>
      <c r="BU1104" s="104"/>
      <c r="BV1104" s="202"/>
      <c r="BX1104"/>
      <c r="BY1104"/>
      <c r="BZ1104"/>
      <c r="CA1104"/>
      <c r="CB1104"/>
      <c r="CD1104"/>
      <c r="CO1104" s="202">
        <v>1103</v>
      </c>
    </row>
    <row r="1105" spans="1:93" x14ac:dyDescent="0.25">
      <c r="A1105" s="203" t="s">
        <v>3140</v>
      </c>
      <c r="B1105" s="204" t="s">
        <v>3145</v>
      </c>
      <c r="C1105" s="204" t="s">
        <v>989</v>
      </c>
      <c r="D1105" s="210" t="s">
        <v>923</v>
      </c>
      <c r="E1105" s="204" t="s">
        <v>924</v>
      </c>
      <c r="F1105" s="204" t="s">
        <v>560</v>
      </c>
      <c r="G1105" s="204" t="s">
        <v>925</v>
      </c>
      <c r="H1105" s="204" t="s">
        <v>2897</v>
      </c>
      <c r="I1105" s="204" t="s">
        <v>910</v>
      </c>
      <c r="J1105" s="204" t="s">
        <v>875</v>
      </c>
      <c r="K1105" s="204" t="s">
        <v>875</v>
      </c>
      <c r="L1105" s="204" t="s">
        <v>1162</v>
      </c>
      <c r="M1105" s="204" t="s">
        <v>213</v>
      </c>
      <c r="N1105" s="204" t="s">
        <v>1004</v>
      </c>
      <c r="O1105" s="204" t="s">
        <v>992</v>
      </c>
      <c r="P1105" s="204" t="s">
        <v>859</v>
      </c>
      <c r="Q1105" s="204" t="s">
        <v>1004</v>
      </c>
      <c r="R1105" s="204">
        <v>0</v>
      </c>
      <c r="S1105" s="204">
        <v>0</v>
      </c>
      <c r="T1105" s="204">
        <v>0</v>
      </c>
      <c r="U1105" s="204">
        <v>0</v>
      </c>
      <c r="V1105" s="204">
        <v>0</v>
      </c>
      <c r="W1105" s="204">
        <v>0</v>
      </c>
      <c r="X1105" s="204">
        <v>0</v>
      </c>
      <c r="Y1105" s="204">
        <v>0</v>
      </c>
      <c r="Z1105" s="204">
        <v>0</v>
      </c>
      <c r="AA1105" s="204">
        <v>0</v>
      </c>
      <c r="AB1105" s="204">
        <v>0</v>
      </c>
      <c r="AC1105" s="204">
        <v>0</v>
      </c>
      <c r="AD1105" s="204">
        <v>0</v>
      </c>
      <c r="AE1105" s="204">
        <v>0</v>
      </c>
      <c r="AF1105" s="204">
        <v>20</v>
      </c>
      <c r="AG1105" s="204">
        <v>5</v>
      </c>
      <c r="AH1105" s="204">
        <v>0</v>
      </c>
      <c r="AI1105" s="204">
        <v>0</v>
      </c>
      <c r="AJ1105" s="204"/>
      <c r="AK1105" s="204"/>
      <c r="AL1105" s="204"/>
      <c r="AM1105" s="204"/>
      <c r="AN1105" s="204"/>
      <c r="AO1105" s="204"/>
      <c r="AP1105" s="204"/>
      <c r="AQ1105" s="204"/>
      <c r="AR1105" s="204"/>
      <c r="AS1105" s="204"/>
      <c r="AT1105" s="204"/>
      <c r="AU1105" s="204"/>
      <c r="AV1105" s="204"/>
      <c r="AW1105" s="204"/>
      <c r="AX1105" s="204"/>
      <c r="AY1105" s="204" t="str">
        <f t="shared" si="198"/>
        <v>SURAMOX 50 POUDRE ORALE VOLAILLE</v>
      </c>
      <c r="AZ1105" s="204" t="str">
        <f>IF(COUNTIF(AY:AY,AY1105)=1,AY1105,IF(AND(COUNTIF(AY:AY,AY1105)&gt;1,COUNTIF(AZ$2:AZ1104,AY1105)&gt;=1),"",AY1105))</f>
        <v/>
      </c>
      <c r="BA1105" s="204" t="str">
        <v>MARBOCYL BOLUS</v>
      </c>
      <c r="BB1105" s="204">
        <f>IF(BA1105="","",MAX(BB$2:BB1104)+1)</f>
        <v>315</v>
      </c>
      <c r="BC1105" s="204"/>
      <c r="BD1105" s="204"/>
      <c r="BE1105" s="204"/>
      <c r="BF1105" s="204"/>
      <c r="BG1105" s="204"/>
      <c r="BH1105" s="204"/>
      <c r="BI1105" s="204"/>
      <c r="BJ1105" s="204"/>
      <c r="BK1105" s="204"/>
      <c r="BL1105" s="204"/>
      <c r="BM1105" s="204"/>
      <c r="BN1105" s="204"/>
      <c r="BO1105" s="204"/>
      <c r="BP1105" s="204"/>
      <c r="BQ1105" s="204"/>
      <c r="BR1105" s="204"/>
      <c r="BS1105" s="204"/>
      <c r="BT1105" s="204"/>
      <c r="BU1105" s="104"/>
      <c r="BV1105" s="202"/>
      <c r="BX1105"/>
      <c r="BY1105"/>
      <c r="BZ1105"/>
      <c r="CA1105"/>
      <c r="CB1105"/>
      <c r="CD1105"/>
      <c r="CO1105" s="202">
        <v>1104</v>
      </c>
    </row>
    <row r="1106" spans="1:93" x14ac:dyDescent="0.25">
      <c r="A1106" s="203" t="s">
        <v>3140</v>
      </c>
      <c r="B1106" s="204" t="s">
        <v>3146</v>
      </c>
      <c r="C1106" s="204" t="s">
        <v>3147</v>
      </c>
      <c r="D1106" s="210" t="s">
        <v>923</v>
      </c>
      <c r="E1106" s="204" t="s">
        <v>924</v>
      </c>
      <c r="F1106" s="204" t="s">
        <v>560</v>
      </c>
      <c r="G1106" s="204" t="s">
        <v>925</v>
      </c>
      <c r="H1106" s="204" t="s">
        <v>2897</v>
      </c>
      <c r="I1106" s="204" t="s">
        <v>910</v>
      </c>
      <c r="J1106" s="204" t="s">
        <v>875</v>
      </c>
      <c r="K1106" s="204" t="s">
        <v>875</v>
      </c>
      <c r="L1106" s="204" t="s">
        <v>1162</v>
      </c>
      <c r="M1106" s="204" t="s">
        <v>213</v>
      </c>
      <c r="N1106" s="204" t="s">
        <v>1004</v>
      </c>
      <c r="O1106" s="204" t="s">
        <v>992</v>
      </c>
      <c r="P1106" s="204" t="s">
        <v>859</v>
      </c>
      <c r="Q1106" s="204" t="s">
        <v>1004</v>
      </c>
      <c r="R1106" s="204">
        <v>0</v>
      </c>
      <c r="S1106" s="204">
        <v>0</v>
      </c>
      <c r="T1106" s="204">
        <v>0</v>
      </c>
      <c r="U1106" s="204">
        <v>0</v>
      </c>
      <c r="V1106" s="204">
        <v>0</v>
      </c>
      <c r="W1106" s="204">
        <v>0</v>
      </c>
      <c r="X1106" s="204">
        <v>0</v>
      </c>
      <c r="Y1106" s="204">
        <v>0</v>
      </c>
      <c r="Z1106" s="204">
        <v>0</v>
      </c>
      <c r="AA1106" s="204">
        <v>0</v>
      </c>
      <c r="AB1106" s="204">
        <v>0</v>
      </c>
      <c r="AC1106" s="204">
        <v>0</v>
      </c>
      <c r="AD1106" s="204">
        <v>0</v>
      </c>
      <c r="AE1106" s="204">
        <v>0</v>
      </c>
      <c r="AF1106" s="204">
        <v>20</v>
      </c>
      <c r="AG1106" s="204">
        <v>5</v>
      </c>
      <c r="AH1106" s="204">
        <v>0</v>
      </c>
      <c r="AI1106" s="204">
        <v>0</v>
      </c>
      <c r="AJ1106" s="204"/>
      <c r="AK1106" s="204"/>
      <c r="AL1106" s="204"/>
      <c r="AM1106" s="204"/>
      <c r="AN1106" s="204"/>
      <c r="AO1106" s="204"/>
      <c r="AP1106" s="204"/>
      <c r="AQ1106" s="204"/>
      <c r="AR1106" s="204"/>
      <c r="AS1106" s="204"/>
      <c r="AT1106" s="204"/>
      <c r="AU1106" s="204"/>
      <c r="AV1106" s="204"/>
      <c r="AW1106" s="204"/>
      <c r="AX1106" s="204"/>
      <c r="AY1106" s="204" t="str">
        <f t="shared" si="198"/>
        <v>SURAMOX 50 POUDRE ORALE VOLAILLE</v>
      </c>
      <c r="AZ1106" s="204" t="str">
        <f>IF(COUNTIF(AY:AY,AY1106)=1,AY1106,IF(AND(COUNTIF(AY:AY,AY1106)&gt;1,COUNTIF(AZ$2:AZ1105,AY1106)&gt;=1),"",AY1106))</f>
        <v/>
      </c>
      <c r="BA1106" s="204" t="str">
        <v>MARBOCYL S</v>
      </c>
      <c r="BB1106" s="204">
        <f>IF(BA1106="","",MAX(BB$2:BB1105)+1)</f>
        <v>316</v>
      </c>
      <c r="BC1106" s="204"/>
      <c r="BD1106" s="204"/>
      <c r="BE1106" s="204"/>
      <c r="BF1106" s="204"/>
      <c r="BG1106" s="204"/>
      <c r="BH1106" s="204"/>
      <c r="BI1106" s="204"/>
      <c r="BJ1106" s="204"/>
      <c r="BK1106" s="204"/>
      <c r="BL1106" s="204"/>
      <c r="BM1106" s="204"/>
      <c r="BN1106" s="204"/>
      <c r="BO1106" s="204"/>
      <c r="BP1106" s="204"/>
      <c r="BQ1106" s="204"/>
      <c r="BR1106" s="204"/>
      <c r="BS1106" s="204"/>
      <c r="BT1106" s="204"/>
      <c r="BU1106" s="104"/>
      <c r="BV1106" s="202"/>
      <c r="BX1106"/>
      <c r="BY1106"/>
      <c r="BZ1106"/>
      <c r="CA1106"/>
      <c r="CB1106"/>
      <c r="CD1106"/>
      <c r="CO1106" s="202">
        <v>1105</v>
      </c>
    </row>
    <row r="1107" spans="1:93" x14ac:dyDescent="0.25">
      <c r="A1107" s="203" t="s">
        <v>3140</v>
      </c>
      <c r="B1107" s="204" t="s">
        <v>3148</v>
      </c>
      <c r="C1107" s="204" t="s">
        <v>3149</v>
      </c>
      <c r="D1107" s="210" t="s">
        <v>1004</v>
      </c>
      <c r="E1107" s="204" t="s">
        <v>924</v>
      </c>
      <c r="F1107" s="204" t="s">
        <v>560</v>
      </c>
      <c r="G1107" s="204" t="s">
        <v>925</v>
      </c>
      <c r="H1107" s="204" t="s">
        <v>2897</v>
      </c>
      <c r="I1107" s="204" t="s">
        <v>910</v>
      </c>
      <c r="J1107" s="204" t="s">
        <v>875</v>
      </c>
      <c r="K1107" s="204" t="s">
        <v>875</v>
      </c>
      <c r="L1107" s="204" t="s">
        <v>1162</v>
      </c>
      <c r="M1107" s="204" t="s">
        <v>213</v>
      </c>
      <c r="N1107" s="204" t="s">
        <v>1004</v>
      </c>
      <c r="O1107" s="204" t="s">
        <v>992</v>
      </c>
      <c r="P1107" s="204" t="s">
        <v>859</v>
      </c>
      <c r="Q1107" s="204" t="s">
        <v>863</v>
      </c>
      <c r="R1107" s="204">
        <v>0</v>
      </c>
      <c r="S1107" s="204">
        <v>0</v>
      </c>
      <c r="T1107" s="204">
        <v>0</v>
      </c>
      <c r="U1107" s="204">
        <v>0</v>
      </c>
      <c r="V1107" s="204">
        <v>0</v>
      </c>
      <c r="W1107" s="204">
        <v>0</v>
      </c>
      <c r="X1107" s="204">
        <v>0</v>
      </c>
      <c r="Y1107" s="204">
        <v>0</v>
      </c>
      <c r="Z1107" s="204">
        <v>0</v>
      </c>
      <c r="AA1107" s="204">
        <v>0</v>
      </c>
      <c r="AB1107" s="204">
        <v>0</v>
      </c>
      <c r="AC1107" s="204">
        <v>0</v>
      </c>
      <c r="AD1107" s="204">
        <v>0</v>
      </c>
      <c r="AE1107" s="204">
        <v>0</v>
      </c>
      <c r="AF1107" s="204">
        <v>20</v>
      </c>
      <c r="AG1107" s="204">
        <v>5</v>
      </c>
      <c r="AH1107" s="204">
        <v>0</v>
      </c>
      <c r="AI1107" s="204">
        <v>0</v>
      </c>
      <c r="AJ1107" s="204"/>
      <c r="AK1107" s="204"/>
      <c r="AL1107" s="204"/>
      <c r="AM1107" s="204"/>
      <c r="AN1107" s="204"/>
      <c r="AO1107" s="204"/>
      <c r="AP1107" s="204"/>
      <c r="AQ1107" s="204"/>
      <c r="AR1107" s="204"/>
      <c r="AS1107" s="204"/>
      <c r="AT1107" s="204"/>
      <c r="AU1107" s="204"/>
      <c r="AV1107" s="204"/>
      <c r="AW1107" s="204"/>
      <c r="AX1107" s="204"/>
      <c r="AY1107" s="204" t="str">
        <f t="shared" si="198"/>
        <v>SURAMOX 50 POUDRE ORALE VOLAILLE</v>
      </c>
      <c r="AZ1107" s="204" t="str">
        <f>IF(COUNTIF(AY:AY,AY1107)=1,AY1107,IF(AND(COUNTIF(AY:AY,AY1107)&gt;1,COUNTIF(AZ$2:AZ1106,AY1107)&gt;=1),"",AY1107))</f>
        <v/>
      </c>
      <c r="BA1107" s="204" t="str">
        <v>MARBONOR 100 MG/ML SOLUTION INJECTABLE POUR BOVINS ET PORCINS</v>
      </c>
      <c r="BB1107" s="204">
        <f>IF(BA1107="","",MAX(BB$2:BB1106)+1)</f>
        <v>317</v>
      </c>
      <c r="BC1107" s="204"/>
      <c r="BD1107" s="204"/>
      <c r="BE1107" s="204"/>
      <c r="BF1107" s="204"/>
      <c r="BG1107" s="204"/>
      <c r="BH1107" s="204"/>
      <c r="BI1107" s="204"/>
      <c r="BJ1107" s="204"/>
      <c r="BK1107" s="204"/>
      <c r="BL1107" s="204"/>
      <c r="BM1107" s="204"/>
      <c r="BN1107" s="204"/>
      <c r="BO1107" s="204"/>
      <c r="BP1107" s="204"/>
      <c r="BQ1107" s="204"/>
      <c r="BR1107" s="204"/>
      <c r="BS1107" s="204"/>
      <c r="BT1107" s="204"/>
      <c r="BU1107" s="104"/>
      <c r="BV1107" s="202"/>
      <c r="BX1107"/>
      <c r="BY1107"/>
      <c r="BZ1107"/>
      <c r="CA1107"/>
      <c r="CB1107"/>
      <c r="CD1107"/>
      <c r="CO1107" s="202">
        <v>1106</v>
      </c>
    </row>
    <row r="1108" spans="1:93" x14ac:dyDescent="0.25">
      <c r="A1108" s="203" t="s">
        <v>2733</v>
      </c>
      <c r="B1108" s="204" t="s">
        <v>2734</v>
      </c>
      <c r="C1108" s="204" t="s">
        <v>1169</v>
      </c>
      <c r="D1108" s="210" t="s">
        <v>1170</v>
      </c>
      <c r="E1108" s="204" t="s">
        <v>924</v>
      </c>
      <c r="F1108" s="204" t="s">
        <v>561</v>
      </c>
      <c r="G1108" s="204" t="s">
        <v>1171</v>
      </c>
      <c r="H1108" s="204" t="s">
        <v>174</v>
      </c>
      <c r="I1108" s="204" t="s">
        <v>1173</v>
      </c>
      <c r="J1108" s="204" t="s">
        <v>875</v>
      </c>
      <c r="K1108" s="204" t="s">
        <v>875</v>
      </c>
      <c r="L1108" s="204" t="s">
        <v>1162</v>
      </c>
      <c r="M1108" s="204" t="s">
        <v>213</v>
      </c>
      <c r="N1108" s="204" t="s">
        <v>868</v>
      </c>
      <c r="O1108" s="204" t="s">
        <v>992</v>
      </c>
      <c r="P1108" s="204" t="s">
        <v>859</v>
      </c>
      <c r="Q1108" s="204" t="s">
        <v>1359</v>
      </c>
      <c r="R1108" s="204">
        <v>0</v>
      </c>
      <c r="S1108" s="204">
        <v>0</v>
      </c>
      <c r="T1108" s="204">
        <v>0</v>
      </c>
      <c r="U1108" s="204">
        <v>0</v>
      </c>
      <c r="V1108" s="204">
        <v>0</v>
      </c>
      <c r="W1108" s="204">
        <v>0</v>
      </c>
      <c r="X1108" s="204">
        <v>0</v>
      </c>
      <c r="Y1108" s="204">
        <v>0</v>
      </c>
      <c r="Z1108" s="204">
        <v>0</v>
      </c>
      <c r="AA1108" s="204">
        <v>0</v>
      </c>
      <c r="AB1108" s="204">
        <v>0</v>
      </c>
      <c r="AC1108" s="204">
        <v>0</v>
      </c>
      <c r="AD1108" s="204">
        <v>15</v>
      </c>
      <c r="AE1108" s="204">
        <v>15</v>
      </c>
      <c r="AF1108" s="204">
        <v>0</v>
      </c>
      <c r="AG1108" s="204">
        <v>0</v>
      </c>
      <c r="AH1108" s="204">
        <v>0</v>
      </c>
      <c r="AI1108" s="204">
        <v>0</v>
      </c>
      <c r="AJ1108" s="204"/>
      <c r="AK1108" s="204"/>
      <c r="AL1108" s="204"/>
      <c r="AM1108" s="204"/>
      <c r="AN1108" s="204"/>
      <c r="AO1108" s="204"/>
      <c r="AP1108" s="204"/>
      <c r="AQ1108" s="204"/>
      <c r="AR1108" s="204"/>
      <c r="AS1108" s="204"/>
      <c r="AT1108" s="204"/>
      <c r="AU1108" s="204"/>
      <c r="AV1108" s="204"/>
      <c r="AW1108" s="204"/>
      <c r="AX1108" s="204"/>
      <c r="AY1108" s="204" t="str">
        <f t="shared" si="198"/>
        <v>SURAMOX 50 PREMELANGE MEDICAMENTEUX</v>
      </c>
      <c r="AZ1108" s="204" t="str">
        <f>IF(COUNTIF(AY:AY,AY1108)=1,AY1108,IF(AND(COUNTIF(AY:AY,AY1108)&gt;1,COUNTIF(AZ$2:AZ1107,AY1108)&gt;=1),"",AY1108))</f>
        <v>SURAMOX 50 PREMELANGE MEDICAMENTEUX</v>
      </c>
      <c r="BA1108" s="204" t="str">
        <v>MARBOX 100 MG/ML SOLUTION INJECTABLE POUR BOVINS ET PORCINS</v>
      </c>
      <c r="BB1108" s="204">
        <f>IF(BA1108="","",MAX(BB$2:BB1107)+1)</f>
        <v>318</v>
      </c>
      <c r="BC1108" s="204"/>
      <c r="BD1108" s="204"/>
      <c r="BE1108" s="204"/>
      <c r="BF1108" s="204"/>
      <c r="BG1108" s="204"/>
      <c r="BH1108" s="204"/>
      <c r="BI1108" s="204"/>
      <c r="BJ1108" s="204"/>
      <c r="BK1108" s="204"/>
      <c r="BL1108" s="204"/>
      <c r="BM1108" s="204"/>
      <c r="BN1108" s="204"/>
      <c r="BO1108" s="204"/>
      <c r="BP1108" s="204"/>
      <c r="BQ1108" s="204"/>
      <c r="BR1108" s="204"/>
      <c r="BS1108" s="204"/>
      <c r="BT1108" s="204"/>
      <c r="BU1108" s="104"/>
      <c r="BV1108" s="202"/>
      <c r="BX1108"/>
      <c r="BY1108"/>
      <c r="BZ1108"/>
      <c r="CA1108"/>
      <c r="CB1108"/>
      <c r="CD1108"/>
      <c r="CO1108" s="202">
        <v>1107</v>
      </c>
    </row>
    <row r="1109" spans="1:93" x14ac:dyDescent="0.25">
      <c r="A1109" s="203" t="s">
        <v>2501</v>
      </c>
      <c r="B1109" s="204" t="s">
        <v>2502</v>
      </c>
      <c r="C1109" s="204" t="s">
        <v>2503</v>
      </c>
      <c r="D1109" s="210" t="s">
        <v>1071</v>
      </c>
      <c r="E1109" s="204" t="s">
        <v>852</v>
      </c>
      <c r="F1109" s="204" t="s">
        <v>2504</v>
      </c>
      <c r="G1109" s="204" t="s">
        <v>1063</v>
      </c>
      <c r="H1109" s="204" t="s">
        <v>909</v>
      </c>
      <c r="I1109" s="204" t="s">
        <v>976</v>
      </c>
      <c r="J1109" s="204" t="s">
        <v>1013</v>
      </c>
      <c r="K1109" s="204" t="s">
        <v>1013</v>
      </c>
      <c r="L1109" s="204" t="s">
        <v>1014</v>
      </c>
      <c r="M1109" s="204" t="s">
        <v>213</v>
      </c>
      <c r="N1109" s="204" t="s">
        <v>2505</v>
      </c>
      <c r="O1109" s="204" t="s">
        <v>894</v>
      </c>
      <c r="P1109" s="204" t="s">
        <v>1016</v>
      </c>
      <c r="Q1109" s="204" t="s">
        <v>1017</v>
      </c>
      <c r="R1109" s="204">
        <v>0</v>
      </c>
      <c r="S1109" s="204">
        <v>0</v>
      </c>
      <c r="T1109" s="204">
        <v>0</v>
      </c>
      <c r="U1109" s="204">
        <v>0</v>
      </c>
      <c r="V1109" s="204">
        <v>0</v>
      </c>
      <c r="W1109" s="204">
        <v>0</v>
      </c>
      <c r="X1109" s="204">
        <v>0</v>
      </c>
      <c r="Y1109" s="204">
        <v>0</v>
      </c>
      <c r="Z1109" s="204">
        <v>0</v>
      </c>
      <c r="AA1109" s="204">
        <v>0</v>
      </c>
      <c r="AB1109" s="204">
        <v>0</v>
      </c>
      <c r="AC1109" s="204">
        <v>0</v>
      </c>
      <c r="AD1109" s="204">
        <v>0</v>
      </c>
      <c r="AE1109" s="204">
        <v>0</v>
      </c>
      <c r="AF1109" s="204">
        <v>0</v>
      </c>
      <c r="AG1109" s="204">
        <v>0</v>
      </c>
      <c r="AH1109" s="204">
        <v>0</v>
      </c>
      <c r="AI1109" s="204">
        <v>0</v>
      </c>
      <c r="AJ1109" s="204"/>
      <c r="AK1109" s="204"/>
      <c r="AL1109" s="204"/>
      <c r="AM1109" s="204"/>
      <c r="AN1109" s="204"/>
      <c r="AO1109" s="204"/>
      <c r="AP1109" s="204"/>
      <c r="AQ1109" s="204"/>
      <c r="AR1109" s="204"/>
      <c r="AS1109" s="204"/>
      <c r="AT1109" s="204"/>
      <c r="AU1109" s="204"/>
      <c r="AV1109" s="204"/>
      <c r="AW1109" s="204"/>
      <c r="AX1109" s="204"/>
      <c r="AY1109" s="204" t="str">
        <f t="shared" si="198"/>
        <v/>
      </c>
      <c r="AZ1109" s="204" t="str">
        <f>IF(COUNTIF(AY:AY,AY1109)=1,AY1109,IF(AND(COUNTIF(AY:AY,AY1109)&gt;1,COUNTIF(AZ$2:AZ1108,AY1109)&gt;=1),"",AY1109))</f>
        <v/>
      </c>
      <c r="BA1109" s="204" t="str">
        <v>MARFLOQUIN 100 MG/ML SOLUTION INJECTABLE POUR BOVINS ET PORCINS (TRUIES)</v>
      </c>
      <c r="BB1109" s="204">
        <f>IF(BA1109="","",MAX(BB$2:BB1108)+1)</f>
        <v>319</v>
      </c>
      <c r="BC1109" s="204"/>
      <c r="BD1109" s="204"/>
      <c r="BE1109" s="204"/>
      <c r="BF1109" s="204"/>
      <c r="BG1109" s="204"/>
      <c r="BH1109" s="204"/>
      <c r="BI1109" s="204"/>
      <c r="BJ1109" s="204"/>
      <c r="BK1109" s="204"/>
      <c r="BL1109" s="204"/>
      <c r="BM1109" s="204"/>
      <c r="BN1109" s="204"/>
      <c r="BO1109" s="204"/>
      <c r="BP1109" s="204"/>
      <c r="BQ1109" s="204"/>
      <c r="BR1109" s="204"/>
      <c r="BS1109" s="204"/>
      <c r="BT1109" s="204"/>
      <c r="BU1109" s="104"/>
      <c r="BV1109" s="202"/>
      <c r="BX1109"/>
      <c r="BY1109"/>
      <c r="BZ1109"/>
      <c r="CA1109"/>
      <c r="CB1109"/>
      <c r="CD1109"/>
      <c r="CO1109" s="202">
        <v>1108</v>
      </c>
    </row>
    <row r="1110" spans="1:93" x14ac:dyDescent="0.25">
      <c r="A1110" s="203" t="s">
        <v>2501</v>
      </c>
      <c r="B1110" s="204" t="s">
        <v>2506</v>
      </c>
      <c r="C1110" s="204" t="s">
        <v>2507</v>
      </c>
      <c r="D1110" s="210" t="s">
        <v>885</v>
      </c>
      <c r="E1110" s="204" t="s">
        <v>852</v>
      </c>
      <c r="F1110" s="204" t="s">
        <v>2504</v>
      </c>
      <c r="G1110" s="204" t="s">
        <v>1063</v>
      </c>
      <c r="H1110" s="204" t="s">
        <v>909</v>
      </c>
      <c r="I1110" s="204" t="s">
        <v>976</v>
      </c>
      <c r="J1110" s="204" t="s">
        <v>1013</v>
      </c>
      <c r="K1110" s="204" t="s">
        <v>1013</v>
      </c>
      <c r="L1110" s="204" t="s">
        <v>1014</v>
      </c>
      <c r="M1110" s="204" t="s">
        <v>213</v>
      </c>
      <c r="N1110" s="204" t="s">
        <v>2505</v>
      </c>
      <c r="O1110" s="204" t="s">
        <v>894</v>
      </c>
      <c r="P1110" s="204" t="s">
        <v>1016</v>
      </c>
      <c r="Q1110" s="204" t="s">
        <v>986</v>
      </c>
      <c r="R1110" s="204">
        <v>0</v>
      </c>
      <c r="S1110" s="204">
        <v>0</v>
      </c>
      <c r="T1110" s="204">
        <v>0</v>
      </c>
      <c r="U1110" s="204">
        <v>0</v>
      </c>
      <c r="V1110" s="204">
        <v>0</v>
      </c>
      <c r="W1110" s="204">
        <v>0</v>
      </c>
      <c r="X1110" s="204">
        <v>0</v>
      </c>
      <c r="Y1110" s="204">
        <v>0</v>
      </c>
      <c r="Z1110" s="204">
        <v>0</v>
      </c>
      <c r="AA1110" s="204">
        <v>0</v>
      </c>
      <c r="AB1110" s="204">
        <v>0</v>
      </c>
      <c r="AC1110" s="204">
        <v>0</v>
      </c>
      <c r="AD1110" s="204">
        <v>0</v>
      </c>
      <c r="AE1110" s="204">
        <v>0</v>
      </c>
      <c r="AF1110" s="204">
        <v>0</v>
      </c>
      <c r="AG1110" s="204">
        <v>0</v>
      </c>
      <c r="AH1110" s="204">
        <v>0</v>
      </c>
      <c r="AI1110" s="204">
        <v>0</v>
      </c>
      <c r="AJ1110" s="204"/>
      <c r="AK1110" s="204"/>
      <c r="AL1110" s="204"/>
      <c r="AM1110" s="204"/>
      <c r="AN1110" s="204"/>
      <c r="AO1110" s="204"/>
      <c r="AP1110" s="204"/>
      <c r="AQ1110" s="204"/>
      <c r="AR1110" s="204"/>
      <c r="AS1110" s="204"/>
      <c r="AT1110" s="204"/>
      <c r="AU1110" s="204"/>
      <c r="AV1110" s="204"/>
      <c r="AW1110" s="204"/>
      <c r="AX1110" s="204"/>
      <c r="AY1110" s="204" t="str">
        <f t="shared" si="198"/>
        <v/>
      </c>
      <c r="AZ1110" s="204" t="str">
        <f>IF(COUNTIF(AY:AY,AY1110)=1,AY1110,IF(AND(COUNTIF(AY:AY,AY1110)&gt;1,COUNTIF(AZ$2:AZ1109,AY1110)&gt;=1),"",AY1110))</f>
        <v/>
      </c>
      <c r="BA1110" s="204" t="str">
        <v>MARFLOQUIN 20 MG/ML SOLUTION INJECTABLE POUR BOVINS (VEAUX) ET PORCINS</v>
      </c>
      <c r="BB1110" s="204">
        <f>IF(BA1110="","",MAX(BB$2:BB1109)+1)</f>
        <v>320</v>
      </c>
      <c r="BC1110" s="204"/>
      <c r="BD1110" s="204"/>
      <c r="BE1110" s="204"/>
      <c r="BF1110" s="204"/>
      <c r="BG1110" s="204"/>
      <c r="BH1110" s="204"/>
      <c r="BI1110" s="204"/>
      <c r="BJ1110" s="204"/>
      <c r="BK1110" s="204"/>
      <c r="BL1110" s="204"/>
      <c r="BM1110" s="204"/>
      <c r="BN1110" s="204"/>
      <c r="BO1110" s="204"/>
      <c r="BP1110" s="204"/>
      <c r="BQ1110" s="204"/>
      <c r="BR1110" s="204"/>
      <c r="BS1110" s="204"/>
      <c r="BT1110" s="204"/>
      <c r="BU1110" s="104"/>
      <c r="BV1110" s="202"/>
      <c r="BX1110"/>
      <c r="BY1110"/>
      <c r="BZ1110"/>
      <c r="CA1110"/>
      <c r="CB1110"/>
      <c r="CD1110"/>
      <c r="CO1110" s="202">
        <v>1109</v>
      </c>
    </row>
    <row r="1111" spans="1:93" x14ac:dyDescent="0.25">
      <c r="A1111" s="203" t="s">
        <v>2244</v>
      </c>
      <c r="B1111" s="204" t="s">
        <v>2245</v>
      </c>
      <c r="C1111" s="204" t="s">
        <v>2246</v>
      </c>
      <c r="D1111" s="210" t="s">
        <v>863</v>
      </c>
      <c r="E1111" s="204" t="s">
        <v>906</v>
      </c>
      <c r="F1111" s="204" t="s">
        <v>2247</v>
      </c>
      <c r="G1111" s="204" t="s">
        <v>908</v>
      </c>
      <c r="H1111" s="204" t="s">
        <v>955</v>
      </c>
      <c r="I1111" s="204" t="s">
        <v>910</v>
      </c>
      <c r="J1111" s="204" t="s">
        <v>2248</v>
      </c>
      <c r="K1111" s="204" t="s">
        <v>875</v>
      </c>
      <c r="L1111" s="204" t="s">
        <v>1162</v>
      </c>
      <c r="M1111" s="204" t="s">
        <v>213</v>
      </c>
      <c r="N1111" s="204" t="s">
        <v>959</v>
      </c>
      <c r="O1111" s="204" t="s">
        <v>918</v>
      </c>
      <c r="P1111" s="204" t="s">
        <v>859</v>
      </c>
      <c r="Q1111" s="204" t="s">
        <v>868</v>
      </c>
      <c r="R1111" s="204">
        <v>0</v>
      </c>
      <c r="S1111" s="204">
        <v>0</v>
      </c>
      <c r="T1111" s="204">
        <v>20</v>
      </c>
      <c r="U1111" s="204">
        <v>7</v>
      </c>
      <c r="V1111" s="204">
        <v>0</v>
      </c>
      <c r="W1111" s="204">
        <v>0</v>
      </c>
      <c r="X1111" s="204">
        <v>0</v>
      </c>
      <c r="Y1111" s="204">
        <v>0</v>
      </c>
      <c r="Z1111" s="204">
        <v>0</v>
      </c>
      <c r="AA1111" s="204">
        <v>0</v>
      </c>
      <c r="AB1111" s="204">
        <v>0</v>
      </c>
      <c r="AC1111" s="204">
        <v>0</v>
      </c>
      <c r="AD1111" s="204">
        <v>0</v>
      </c>
      <c r="AE1111" s="204">
        <v>0</v>
      </c>
      <c r="AF1111" s="204">
        <v>0</v>
      </c>
      <c r="AG1111" s="204">
        <v>0</v>
      </c>
      <c r="AH1111" s="204">
        <v>0</v>
      </c>
      <c r="AI1111" s="204">
        <v>0</v>
      </c>
      <c r="AJ1111" s="204" t="s">
        <v>2249</v>
      </c>
      <c r="AK1111" s="204" t="s">
        <v>2250</v>
      </c>
      <c r="AL1111" s="204" t="s">
        <v>213</v>
      </c>
      <c r="AM1111" s="204" t="s">
        <v>868</v>
      </c>
      <c r="AN1111" s="204" t="s">
        <v>918</v>
      </c>
      <c r="AO1111" s="204" t="s">
        <v>2251</v>
      </c>
      <c r="AP1111" s="204" t="s">
        <v>2251</v>
      </c>
      <c r="AQ1111" s="204"/>
      <c r="AR1111" s="204"/>
      <c r="AS1111" s="204"/>
      <c r="AT1111" s="204"/>
      <c r="AU1111" s="204"/>
      <c r="AV1111" s="204"/>
      <c r="AW1111" s="204"/>
      <c r="AX1111" s="204"/>
      <c r="AY1111" s="204" t="str">
        <f t="shared" si="198"/>
        <v/>
      </c>
      <c r="AZ1111" s="204" t="str">
        <f>IF(COUNTIF(AY:AY,AY1111)=1,AY1111,IF(AND(COUNTIF(AY:AY,AY1111)&gt;1,COUNTIF(AZ$2:AZ1110,AY1111)&gt;=1),"",AY1111))</f>
        <v/>
      </c>
      <c r="BA1111" s="204" t="str">
        <v>MASTICOLI</v>
      </c>
      <c r="BB1111" s="204">
        <f>IF(BA1111="","",MAX(BB$2:BB1110)+1)</f>
        <v>321</v>
      </c>
      <c r="BC1111" s="204"/>
      <c r="BD1111" s="204"/>
      <c r="BE1111" s="204"/>
      <c r="BF1111" s="204"/>
      <c r="BG1111" s="204"/>
      <c r="BH1111" s="204"/>
      <c r="BI1111" s="204"/>
      <c r="BJ1111" s="204"/>
      <c r="BK1111" s="204"/>
      <c r="BL1111" s="204"/>
      <c r="BM1111" s="204"/>
      <c r="BN1111" s="204"/>
      <c r="BO1111" s="204"/>
      <c r="BP1111" s="204"/>
      <c r="BQ1111" s="204"/>
      <c r="BR1111" s="204"/>
      <c r="BS1111" s="204"/>
      <c r="BT1111" s="204"/>
      <c r="BU1111" s="104"/>
      <c r="BV1111" s="202"/>
      <c r="BX1111"/>
      <c r="BY1111"/>
      <c r="BZ1111"/>
      <c r="CA1111"/>
      <c r="CB1111"/>
      <c r="CD1111"/>
      <c r="CO1111" s="202">
        <v>1110</v>
      </c>
    </row>
    <row r="1112" spans="1:93" x14ac:dyDescent="0.25">
      <c r="A1112" s="203" t="s">
        <v>2244</v>
      </c>
      <c r="B1112" s="204" t="s">
        <v>2252</v>
      </c>
      <c r="C1112" s="204" t="s">
        <v>1786</v>
      </c>
      <c r="D1112" s="210" t="s">
        <v>947</v>
      </c>
      <c r="E1112" s="204" t="s">
        <v>906</v>
      </c>
      <c r="F1112" s="204" t="s">
        <v>2247</v>
      </c>
      <c r="G1112" s="204" t="s">
        <v>908</v>
      </c>
      <c r="H1112" s="204" t="s">
        <v>955</v>
      </c>
      <c r="I1112" s="204" t="s">
        <v>910</v>
      </c>
      <c r="J1112" s="204" t="s">
        <v>2248</v>
      </c>
      <c r="K1112" s="204" t="s">
        <v>875</v>
      </c>
      <c r="L1112" s="204" t="s">
        <v>1162</v>
      </c>
      <c r="M1112" s="204" t="s">
        <v>213</v>
      </c>
      <c r="N1112" s="204" t="s">
        <v>959</v>
      </c>
      <c r="O1112" s="204" t="s">
        <v>918</v>
      </c>
      <c r="P1112" s="204" t="s">
        <v>859</v>
      </c>
      <c r="Q1112" s="204" t="s">
        <v>1137</v>
      </c>
      <c r="R1112" s="204">
        <v>0</v>
      </c>
      <c r="S1112" s="204">
        <v>0</v>
      </c>
      <c r="T1112" s="204">
        <v>20</v>
      </c>
      <c r="U1112" s="204">
        <v>7</v>
      </c>
      <c r="V1112" s="204">
        <v>0</v>
      </c>
      <c r="W1112" s="204">
        <v>0</v>
      </c>
      <c r="X1112" s="204">
        <v>0</v>
      </c>
      <c r="Y1112" s="204">
        <v>0</v>
      </c>
      <c r="Z1112" s="204">
        <v>0</v>
      </c>
      <c r="AA1112" s="204">
        <v>0</v>
      </c>
      <c r="AB1112" s="204">
        <v>0</v>
      </c>
      <c r="AC1112" s="204">
        <v>0</v>
      </c>
      <c r="AD1112" s="204">
        <v>0</v>
      </c>
      <c r="AE1112" s="204">
        <v>0</v>
      </c>
      <c r="AF1112" s="204">
        <v>0</v>
      </c>
      <c r="AG1112" s="204">
        <v>0</v>
      </c>
      <c r="AH1112" s="204">
        <v>0</v>
      </c>
      <c r="AI1112" s="204">
        <v>0</v>
      </c>
      <c r="AJ1112" s="204" t="s">
        <v>2249</v>
      </c>
      <c r="AK1112" s="204" t="s">
        <v>2250</v>
      </c>
      <c r="AL1112" s="204" t="s">
        <v>213</v>
      </c>
      <c r="AM1112" s="204" t="s">
        <v>868</v>
      </c>
      <c r="AN1112" s="204" t="s">
        <v>918</v>
      </c>
      <c r="AO1112" s="204" t="s">
        <v>2251</v>
      </c>
      <c r="AP1112" s="204" t="s">
        <v>2251</v>
      </c>
      <c r="AQ1112" s="204"/>
      <c r="AR1112" s="204"/>
      <c r="AS1112" s="204"/>
      <c r="AT1112" s="204"/>
      <c r="AU1112" s="204"/>
      <c r="AV1112" s="204"/>
      <c r="AW1112" s="204"/>
      <c r="AX1112" s="204"/>
      <c r="AY1112" s="204" t="str">
        <f t="shared" si="198"/>
        <v/>
      </c>
      <c r="AZ1112" s="204" t="str">
        <f>IF(COUNTIF(AY:AY,AY1112)=1,AY1112,IF(AND(COUNTIF(AY:AY,AY1112)&gt;1,COUNTIF(AZ$2:AZ1111,AY1112)&gt;=1),"",AY1112))</f>
        <v/>
      </c>
      <c r="BA1112" s="204" t="str">
        <v>MASTIJET</v>
      </c>
      <c r="BB1112" s="204">
        <f>IF(BA1112="","",MAX(BB$2:BB1111)+1)</f>
        <v>322</v>
      </c>
      <c r="BC1112" s="204"/>
      <c r="BD1112" s="204"/>
      <c r="BE1112" s="204"/>
      <c r="BF1112" s="204"/>
      <c r="BG1112" s="204"/>
      <c r="BH1112" s="204"/>
      <c r="BI1112" s="204"/>
      <c r="BJ1112" s="204"/>
      <c r="BK1112" s="204"/>
      <c r="BL1112" s="204"/>
      <c r="BM1112" s="204"/>
      <c r="BN1112" s="204"/>
      <c r="BO1112" s="204"/>
      <c r="BP1112" s="204"/>
      <c r="BQ1112" s="204"/>
      <c r="BR1112" s="204"/>
      <c r="BS1112" s="204"/>
      <c r="BT1112" s="204"/>
      <c r="BU1112" s="104"/>
      <c r="BV1112" s="202"/>
      <c r="BX1112"/>
      <c r="BY1112"/>
      <c r="BZ1112"/>
      <c r="CA1112"/>
      <c r="CB1112"/>
      <c r="CD1112"/>
      <c r="CO1112" s="202">
        <v>1111</v>
      </c>
    </row>
    <row r="1113" spans="1:93" x14ac:dyDescent="0.25">
      <c r="A1113" s="203" t="s">
        <v>2253</v>
      </c>
      <c r="B1113" s="204" t="s">
        <v>2254</v>
      </c>
      <c r="C1113" s="204" t="s">
        <v>2246</v>
      </c>
      <c r="D1113" s="210" t="s">
        <v>863</v>
      </c>
      <c r="E1113" s="204" t="s">
        <v>906</v>
      </c>
      <c r="F1113" s="204" t="s">
        <v>2255</v>
      </c>
      <c r="G1113" s="204" t="s">
        <v>908</v>
      </c>
      <c r="H1113" s="204" t="s">
        <v>909</v>
      </c>
      <c r="I1113" s="204" t="s">
        <v>910</v>
      </c>
      <c r="J1113" s="204" t="s">
        <v>2248</v>
      </c>
      <c r="K1113" s="204" t="s">
        <v>875</v>
      </c>
      <c r="L1113" s="204" t="s">
        <v>1162</v>
      </c>
      <c r="M1113" s="204" t="s">
        <v>213</v>
      </c>
      <c r="N1113" s="204" t="s">
        <v>1031</v>
      </c>
      <c r="O1113" s="204" t="s">
        <v>918</v>
      </c>
      <c r="P1113" s="204" t="s">
        <v>859</v>
      </c>
      <c r="Q1113" s="204" t="s">
        <v>947</v>
      </c>
      <c r="R1113" s="204">
        <v>0</v>
      </c>
      <c r="S1113" s="204">
        <v>0</v>
      </c>
      <c r="T1113" s="204">
        <v>20</v>
      </c>
      <c r="U1113" s="204">
        <v>7</v>
      </c>
      <c r="V1113" s="204">
        <v>0</v>
      </c>
      <c r="W1113" s="204">
        <v>0</v>
      </c>
      <c r="X1113" s="204">
        <v>0</v>
      </c>
      <c r="Y1113" s="204">
        <v>0</v>
      </c>
      <c r="Z1113" s="204">
        <v>0</v>
      </c>
      <c r="AA1113" s="204">
        <v>0</v>
      </c>
      <c r="AB1113" s="204">
        <v>0</v>
      </c>
      <c r="AC1113" s="204">
        <v>0</v>
      </c>
      <c r="AD1113" s="204">
        <v>0</v>
      </c>
      <c r="AE1113" s="204">
        <v>0</v>
      </c>
      <c r="AF1113" s="204">
        <v>0</v>
      </c>
      <c r="AG1113" s="204">
        <v>0</v>
      </c>
      <c r="AH1113" s="204">
        <v>0</v>
      </c>
      <c r="AI1113" s="204">
        <v>0</v>
      </c>
      <c r="AJ1113" s="204" t="s">
        <v>2249</v>
      </c>
      <c r="AK1113" s="204" t="s">
        <v>2250</v>
      </c>
      <c r="AL1113" s="204" t="s">
        <v>213</v>
      </c>
      <c r="AM1113" s="204" t="s">
        <v>947</v>
      </c>
      <c r="AN1113" s="204" t="s">
        <v>918</v>
      </c>
      <c r="AO1113" s="204" t="s">
        <v>2251</v>
      </c>
      <c r="AP1113" s="204" t="s">
        <v>2251</v>
      </c>
      <c r="AQ1113" s="204"/>
      <c r="AR1113" s="204"/>
      <c r="AS1113" s="204"/>
      <c r="AT1113" s="204"/>
      <c r="AU1113" s="204"/>
      <c r="AV1113" s="204"/>
      <c r="AW1113" s="204"/>
      <c r="AX1113" s="204"/>
      <c r="AY1113" s="204" t="str">
        <f t="shared" si="198"/>
        <v/>
      </c>
      <c r="AZ1113" s="204" t="str">
        <f>IF(COUNTIF(AY:AY,AY1113)=1,AY1113,IF(AND(COUNTIF(AY:AY,AY1113)&gt;1,COUNTIF(AZ$2:AZ1112,AY1113)&gt;=1),"",AY1113))</f>
        <v/>
      </c>
      <c r="BA1113" s="204" t="str">
        <v>MASTI-PENI</v>
      </c>
      <c r="BB1113" s="204">
        <f>IF(BA1113="","",MAX(BB$2:BB1112)+1)</f>
        <v>323</v>
      </c>
      <c r="BC1113" s="204"/>
      <c r="BD1113" s="204"/>
      <c r="BE1113" s="204"/>
      <c r="BF1113" s="204"/>
      <c r="BG1113" s="204"/>
      <c r="BH1113" s="204"/>
      <c r="BI1113" s="204"/>
      <c r="BJ1113" s="204"/>
      <c r="BK1113" s="204"/>
      <c r="BL1113" s="204"/>
      <c r="BM1113" s="204"/>
      <c r="BN1113" s="204"/>
      <c r="BO1113" s="204"/>
      <c r="BP1113" s="204"/>
      <c r="BQ1113" s="204"/>
      <c r="BR1113" s="204"/>
      <c r="BS1113" s="204"/>
      <c r="BT1113" s="204"/>
      <c r="BU1113" s="104"/>
      <c r="BV1113" s="202"/>
      <c r="BX1113"/>
      <c r="BY1113"/>
      <c r="BZ1113"/>
      <c r="CA1113"/>
      <c r="CB1113"/>
      <c r="CD1113"/>
      <c r="CO1113" s="202">
        <v>1112</v>
      </c>
    </row>
    <row r="1114" spans="1:93" x14ac:dyDescent="0.25">
      <c r="A1114" s="203" t="s">
        <v>2253</v>
      </c>
      <c r="B1114" s="204" t="s">
        <v>2256</v>
      </c>
      <c r="C1114" s="204" t="s">
        <v>1786</v>
      </c>
      <c r="D1114" s="210" t="s">
        <v>947</v>
      </c>
      <c r="E1114" s="204" t="s">
        <v>906</v>
      </c>
      <c r="F1114" s="204" t="s">
        <v>2255</v>
      </c>
      <c r="G1114" s="204" t="s">
        <v>908</v>
      </c>
      <c r="H1114" s="204" t="s">
        <v>909</v>
      </c>
      <c r="I1114" s="204" t="s">
        <v>910</v>
      </c>
      <c r="J1114" s="204" t="s">
        <v>2248</v>
      </c>
      <c r="K1114" s="204" t="s">
        <v>875</v>
      </c>
      <c r="L1114" s="204" t="s">
        <v>1162</v>
      </c>
      <c r="M1114" s="204" t="s">
        <v>213</v>
      </c>
      <c r="N1114" s="204" t="s">
        <v>1031</v>
      </c>
      <c r="O1114" s="204" t="s">
        <v>918</v>
      </c>
      <c r="P1114" s="204" t="s">
        <v>859</v>
      </c>
      <c r="Q1114" s="204" t="s">
        <v>1132</v>
      </c>
      <c r="R1114" s="204">
        <v>0</v>
      </c>
      <c r="S1114" s="204">
        <v>0</v>
      </c>
      <c r="T1114" s="204">
        <v>20</v>
      </c>
      <c r="U1114" s="204">
        <v>7</v>
      </c>
      <c r="V1114" s="204">
        <v>0</v>
      </c>
      <c r="W1114" s="204">
        <v>0</v>
      </c>
      <c r="X1114" s="204">
        <v>0</v>
      </c>
      <c r="Y1114" s="204">
        <v>0</v>
      </c>
      <c r="Z1114" s="204">
        <v>0</v>
      </c>
      <c r="AA1114" s="204">
        <v>0</v>
      </c>
      <c r="AB1114" s="204">
        <v>0</v>
      </c>
      <c r="AC1114" s="204">
        <v>0</v>
      </c>
      <c r="AD1114" s="204">
        <v>0</v>
      </c>
      <c r="AE1114" s="204">
        <v>0</v>
      </c>
      <c r="AF1114" s="204">
        <v>0</v>
      </c>
      <c r="AG1114" s="204">
        <v>0</v>
      </c>
      <c r="AH1114" s="204">
        <v>0</v>
      </c>
      <c r="AI1114" s="204">
        <v>0</v>
      </c>
      <c r="AJ1114" s="204" t="s">
        <v>2249</v>
      </c>
      <c r="AK1114" s="204" t="s">
        <v>2250</v>
      </c>
      <c r="AL1114" s="204" t="s">
        <v>213</v>
      </c>
      <c r="AM1114" s="204" t="s">
        <v>947</v>
      </c>
      <c r="AN1114" s="204" t="s">
        <v>918</v>
      </c>
      <c r="AO1114" s="204" t="s">
        <v>2251</v>
      </c>
      <c r="AP1114" s="204" t="s">
        <v>2251</v>
      </c>
      <c r="AQ1114" s="204"/>
      <c r="AR1114" s="204"/>
      <c r="AS1114" s="204"/>
      <c r="AT1114" s="204"/>
      <c r="AU1114" s="204"/>
      <c r="AV1114" s="204"/>
      <c r="AW1114" s="204"/>
      <c r="AX1114" s="204"/>
      <c r="AY1114" s="204" t="str">
        <f t="shared" si="198"/>
        <v/>
      </c>
      <c r="AZ1114" s="204" t="str">
        <f>IF(COUNTIF(AY:AY,AY1114)=1,AY1114,IF(AND(COUNTIF(AY:AY,AY1114)&gt;1,COUNTIF(AZ$2:AZ1113,AY1114)&gt;=1),"",AY1114))</f>
        <v/>
      </c>
      <c r="BA1114" s="204" t="str">
        <v>MASTIPLAN LC</v>
      </c>
      <c r="BB1114" s="204">
        <f>IF(BA1114="","",MAX(BB$2:BB1113)+1)</f>
        <v>324</v>
      </c>
      <c r="BC1114" s="204"/>
      <c r="BD1114" s="204"/>
      <c r="BE1114" s="204"/>
      <c r="BF1114" s="204"/>
      <c r="BG1114" s="204"/>
      <c r="BH1114" s="204"/>
      <c r="BI1114" s="204"/>
      <c r="BJ1114" s="204"/>
      <c r="BK1114" s="204"/>
      <c r="BL1114" s="204"/>
      <c r="BM1114" s="204"/>
      <c r="BN1114" s="204"/>
      <c r="BO1114" s="204"/>
      <c r="BP1114" s="204"/>
      <c r="BQ1114" s="204"/>
      <c r="BR1114" s="204"/>
      <c r="BS1114" s="204"/>
      <c r="BT1114" s="204"/>
      <c r="BU1114" s="104"/>
      <c r="BV1114" s="202"/>
      <c r="BX1114"/>
      <c r="BY1114"/>
      <c r="BZ1114"/>
      <c r="CA1114"/>
      <c r="CB1114"/>
      <c r="CD1114"/>
      <c r="CO1114" s="202">
        <v>1113</v>
      </c>
    </row>
    <row r="1115" spans="1:93" x14ac:dyDescent="0.25">
      <c r="A1115" s="203" t="s">
        <v>2397</v>
      </c>
      <c r="B1115" s="204" t="s">
        <v>2398</v>
      </c>
      <c r="C1115" s="204" t="s">
        <v>2399</v>
      </c>
      <c r="D1115" s="210" t="s">
        <v>959</v>
      </c>
      <c r="E1115" s="204" t="s">
        <v>906</v>
      </c>
      <c r="F1115" s="204" t="s">
        <v>2400</v>
      </c>
      <c r="G1115" s="204" t="s">
        <v>908</v>
      </c>
      <c r="H1115" s="204" t="s">
        <v>955</v>
      </c>
      <c r="I1115" s="204" t="s">
        <v>910</v>
      </c>
      <c r="J1115" s="204" t="s">
        <v>2248</v>
      </c>
      <c r="K1115" s="204" t="s">
        <v>875</v>
      </c>
      <c r="L1115" s="204" t="s">
        <v>1162</v>
      </c>
      <c r="M1115" s="204" t="s">
        <v>213</v>
      </c>
      <c r="N1115" s="204" t="s">
        <v>1038</v>
      </c>
      <c r="O1115" s="204" t="s">
        <v>918</v>
      </c>
      <c r="P1115" s="204" t="s">
        <v>859</v>
      </c>
      <c r="Q1115" s="204" t="s">
        <v>1039</v>
      </c>
      <c r="R1115" s="204">
        <v>0</v>
      </c>
      <c r="S1115" s="204">
        <v>0</v>
      </c>
      <c r="T1115" s="204">
        <v>20</v>
      </c>
      <c r="U1115" s="204">
        <v>7</v>
      </c>
      <c r="V1115" s="204">
        <v>0</v>
      </c>
      <c r="W1115" s="204">
        <v>0</v>
      </c>
      <c r="X1115" s="204">
        <v>0</v>
      </c>
      <c r="Y1115" s="204">
        <v>0</v>
      </c>
      <c r="Z1115" s="204">
        <v>0</v>
      </c>
      <c r="AA1115" s="204">
        <v>0</v>
      </c>
      <c r="AB1115" s="204">
        <v>0</v>
      </c>
      <c r="AC1115" s="204">
        <v>0</v>
      </c>
      <c r="AD1115" s="204">
        <v>0</v>
      </c>
      <c r="AE1115" s="204">
        <v>0</v>
      </c>
      <c r="AF1115" s="204">
        <v>0</v>
      </c>
      <c r="AG1115" s="204">
        <v>0</v>
      </c>
      <c r="AH1115" s="204">
        <v>0</v>
      </c>
      <c r="AI1115" s="204">
        <v>0</v>
      </c>
      <c r="AJ1115" s="204" t="s">
        <v>2249</v>
      </c>
      <c r="AK1115" s="204" t="s">
        <v>2250</v>
      </c>
      <c r="AL1115" s="204" t="s">
        <v>213</v>
      </c>
      <c r="AM1115" s="204" t="s">
        <v>851</v>
      </c>
      <c r="AN1115" s="204" t="s">
        <v>918</v>
      </c>
      <c r="AO1115" s="204" t="s">
        <v>2251</v>
      </c>
      <c r="AP1115" s="204" t="s">
        <v>2251</v>
      </c>
      <c r="AQ1115" s="204"/>
      <c r="AR1115" s="204"/>
      <c r="AS1115" s="204"/>
      <c r="AT1115" s="204"/>
      <c r="AU1115" s="204"/>
      <c r="AV1115" s="204"/>
      <c r="AW1115" s="204"/>
      <c r="AX1115" s="204"/>
      <c r="AY1115" s="204" t="str">
        <f t="shared" si="198"/>
        <v/>
      </c>
      <c r="AZ1115" s="204" t="str">
        <f>IF(COUNTIF(AY:AY,AY1115)=1,AY1115,IF(AND(COUNTIF(AY:AY,AY1115)&gt;1,COUNTIF(AZ$2:AZ1114,AY1115)&gt;=1),"",AY1115))</f>
        <v/>
      </c>
      <c r="BA1115" s="204" t="str">
        <v>MASTITAR HL</v>
      </c>
      <c r="BB1115" s="204">
        <f>IF(BA1115="","",MAX(BB$2:BB1114)+1)</f>
        <v>325</v>
      </c>
      <c r="BC1115" s="204"/>
      <c r="BD1115" s="204"/>
      <c r="BE1115" s="204"/>
      <c r="BF1115" s="204"/>
      <c r="BG1115" s="204"/>
      <c r="BH1115" s="204"/>
      <c r="BI1115" s="204"/>
      <c r="BJ1115" s="204"/>
      <c r="BK1115" s="204"/>
      <c r="BL1115" s="204"/>
      <c r="BM1115" s="204"/>
      <c r="BN1115" s="204"/>
      <c r="BO1115" s="204"/>
      <c r="BP1115" s="204"/>
      <c r="BQ1115" s="204"/>
      <c r="BR1115" s="204"/>
      <c r="BS1115" s="204"/>
      <c r="BT1115" s="204"/>
      <c r="BU1115" s="104"/>
      <c r="BV1115" s="202"/>
      <c r="BX1115"/>
      <c r="BY1115"/>
      <c r="BZ1115"/>
      <c r="CA1115"/>
      <c r="CB1115"/>
      <c r="CD1115"/>
      <c r="CO1115" s="202">
        <v>1114</v>
      </c>
    </row>
    <row r="1116" spans="1:93" x14ac:dyDescent="0.25">
      <c r="A1116" s="203" t="s">
        <v>2397</v>
      </c>
      <c r="B1116" s="204" t="s">
        <v>2401</v>
      </c>
      <c r="C1116" s="204" t="s">
        <v>2402</v>
      </c>
      <c r="D1116" s="210" t="s">
        <v>947</v>
      </c>
      <c r="E1116" s="204" t="s">
        <v>906</v>
      </c>
      <c r="F1116" s="204" t="s">
        <v>2400</v>
      </c>
      <c r="G1116" s="204" t="s">
        <v>908</v>
      </c>
      <c r="H1116" s="204" t="s">
        <v>955</v>
      </c>
      <c r="I1116" s="204" t="s">
        <v>910</v>
      </c>
      <c r="J1116" s="204" t="s">
        <v>2248</v>
      </c>
      <c r="K1116" s="204" t="s">
        <v>875</v>
      </c>
      <c r="L1116" s="204" t="s">
        <v>1162</v>
      </c>
      <c r="M1116" s="204" t="s">
        <v>213</v>
      </c>
      <c r="N1116" s="204" t="s">
        <v>1038</v>
      </c>
      <c r="O1116" s="204" t="s">
        <v>918</v>
      </c>
      <c r="P1116" s="204" t="s">
        <v>859</v>
      </c>
      <c r="Q1116" s="204" t="s">
        <v>1033</v>
      </c>
      <c r="R1116" s="204">
        <v>0</v>
      </c>
      <c r="S1116" s="204">
        <v>0</v>
      </c>
      <c r="T1116" s="204">
        <v>20</v>
      </c>
      <c r="U1116" s="204">
        <v>7</v>
      </c>
      <c r="V1116" s="204">
        <v>0</v>
      </c>
      <c r="W1116" s="204">
        <v>0</v>
      </c>
      <c r="X1116" s="204">
        <v>0</v>
      </c>
      <c r="Y1116" s="204">
        <v>0</v>
      </c>
      <c r="Z1116" s="204">
        <v>0</v>
      </c>
      <c r="AA1116" s="204">
        <v>0</v>
      </c>
      <c r="AB1116" s="204">
        <v>0</v>
      </c>
      <c r="AC1116" s="204">
        <v>0</v>
      </c>
      <c r="AD1116" s="204">
        <v>0</v>
      </c>
      <c r="AE1116" s="204">
        <v>0</v>
      </c>
      <c r="AF1116" s="204">
        <v>0</v>
      </c>
      <c r="AG1116" s="204">
        <v>0</v>
      </c>
      <c r="AH1116" s="204">
        <v>0</v>
      </c>
      <c r="AI1116" s="204">
        <v>0</v>
      </c>
      <c r="AJ1116" s="204" t="s">
        <v>2249</v>
      </c>
      <c r="AK1116" s="204" t="s">
        <v>2250</v>
      </c>
      <c r="AL1116" s="204" t="s">
        <v>213</v>
      </c>
      <c r="AM1116" s="204" t="s">
        <v>851</v>
      </c>
      <c r="AN1116" s="204" t="s">
        <v>918</v>
      </c>
      <c r="AO1116" s="204" t="s">
        <v>2251</v>
      </c>
      <c r="AP1116" s="204" t="s">
        <v>2251</v>
      </c>
      <c r="AQ1116" s="204"/>
      <c r="AR1116" s="204"/>
      <c r="AS1116" s="204"/>
      <c r="AT1116" s="204"/>
      <c r="AU1116" s="204"/>
      <c r="AV1116" s="204"/>
      <c r="AW1116" s="204"/>
      <c r="AX1116" s="204"/>
      <c r="AY1116" s="204" t="str">
        <f t="shared" si="198"/>
        <v/>
      </c>
      <c r="AZ1116" s="204" t="str">
        <f>IF(COUNTIF(AY:AY,AY1116)=1,AY1116,IF(AND(COUNTIF(AY:AY,AY1116)&gt;1,COUNTIF(AZ$2:AZ1115,AY1116)&gt;=1),"",AY1116))</f>
        <v/>
      </c>
      <c r="BA1116" s="204" t="str">
        <v>MAYLOSINE POUDRE POUR SOLUTION BUVABLE POUR VOLAILLES PORCINS ET VEAUX</v>
      </c>
      <c r="BB1116" s="204">
        <f>IF(BA1116="","",MAX(BB$2:BB1115)+1)</f>
        <v>326</v>
      </c>
      <c r="BC1116" s="204"/>
      <c r="BD1116" s="204"/>
      <c r="BE1116" s="204"/>
      <c r="BF1116" s="204"/>
      <c r="BG1116" s="204"/>
      <c r="BH1116" s="204"/>
      <c r="BI1116" s="204"/>
      <c r="BJ1116" s="204"/>
      <c r="BK1116" s="204"/>
      <c r="BL1116" s="204"/>
      <c r="BM1116" s="204"/>
      <c r="BN1116" s="204"/>
      <c r="BO1116" s="204"/>
      <c r="BP1116" s="204"/>
      <c r="BQ1116" s="204"/>
      <c r="BR1116" s="204"/>
      <c r="BS1116" s="204"/>
      <c r="BT1116" s="204"/>
      <c r="BU1116" s="104"/>
      <c r="BV1116" s="202"/>
      <c r="BX1116"/>
      <c r="BY1116"/>
      <c r="BZ1116"/>
      <c r="CA1116"/>
      <c r="CB1116"/>
      <c r="CD1116"/>
      <c r="CO1116" s="202">
        <v>1115</v>
      </c>
    </row>
    <row r="1117" spans="1:93" x14ac:dyDescent="0.25">
      <c r="A1117" s="203" t="s">
        <v>2272</v>
      </c>
      <c r="B1117" s="204" t="s">
        <v>2273</v>
      </c>
      <c r="C1117" s="204" t="s">
        <v>2274</v>
      </c>
      <c r="D1117" s="210" t="s">
        <v>966</v>
      </c>
      <c r="E1117" s="204" t="s">
        <v>906</v>
      </c>
      <c r="F1117" s="204" t="s">
        <v>562</v>
      </c>
      <c r="G1117" s="204" t="s">
        <v>908</v>
      </c>
      <c r="H1117" s="204" t="s">
        <v>173</v>
      </c>
      <c r="I1117" s="204" t="s">
        <v>910</v>
      </c>
      <c r="J1117" s="204" t="s">
        <v>2248</v>
      </c>
      <c r="K1117" s="204" t="s">
        <v>875</v>
      </c>
      <c r="L1117" s="204" t="s">
        <v>1162</v>
      </c>
      <c r="M1117" s="204" t="s">
        <v>213</v>
      </c>
      <c r="N1117" s="204" t="s">
        <v>1038</v>
      </c>
      <c r="O1117" s="204" t="s">
        <v>918</v>
      </c>
      <c r="P1117" s="204" t="s">
        <v>859</v>
      </c>
      <c r="Q1117" s="204" t="s">
        <v>1949</v>
      </c>
      <c r="R1117" s="204">
        <v>20</v>
      </c>
      <c r="S1117" s="204">
        <v>3</v>
      </c>
      <c r="T1117" s="204">
        <v>0</v>
      </c>
      <c r="U1117" s="204">
        <v>0</v>
      </c>
      <c r="V1117" s="204">
        <v>0</v>
      </c>
      <c r="W1117" s="204">
        <v>0</v>
      </c>
      <c r="X1117" s="204">
        <v>0</v>
      </c>
      <c r="Y1117" s="204">
        <v>0</v>
      </c>
      <c r="Z1117" s="204">
        <v>0</v>
      </c>
      <c r="AA1117" s="204">
        <v>0</v>
      </c>
      <c r="AB1117" s="204">
        <v>0</v>
      </c>
      <c r="AC1117" s="204">
        <v>0</v>
      </c>
      <c r="AD1117" s="204">
        <v>0</v>
      </c>
      <c r="AE1117" s="204">
        <v>0</v>
      </c>
      <c r="AF1117" s="204">
        <v>0</v>
      </c>
      <c r="AG1117" s="204">
        <v>0</v>
      </c>
      <c r="AH1117" s="204">
        <v>0</v>
      </c>
      <c r="AI1117" s="204">
        <v>0</v>
      </c>
      <c r="AJ1117" s="204" t="s">
        <v>2249</v>
      </c>
      <c r="AK1117" s="204" t="s">
        <v>2250</v>
      </c>
      <c r="AL1117" s="204" t="s">
        <v>213</v>
      </c>
      <c r="AM1117" s="204" t="s">
        <v>851</v>
      </c>
      <c r="AN1117" s="204" t="s">
        <v>918</v>
      </c>
      <c r="AO1117" s="204" t="s">
        <v>2251</v>
      </c>
      <c r="AP1117" s="204" t="s">
        <v>2251</v>
      </c>
      <c r="AQ1117" s="204"/>
      <c r="AR1117" s="204"/>
      <c r="AS1117" s="204"/>
      <c r="AT1117" s="204"/>
      <c r="AU1117" s="204"/>
      <c r="AV1117" s="204"/>
      <c r="AW1117" s="204"/>
      <c r="AX1117" s="204"/>
      <c r="AY1117" s="204" t="str">
        <f t="shared" si="198"/>
        <v>SYNULOX 500 MG OGIVETTES</v>
      </c>
      <c r="AZ1117" s="204" t="str">
        <f>IF(COUNTIF(AY:AY,AY1117)=1,AY1117,IF(AND(COUNTIF(AY:AY,AY1117)&gt;1,COUNTIF(AZ$2:AZ1116,AY1117)&gt;=1),"",AY1117))</f>
        <v>SYNULOX 500 MG OGIVETTES</v>
      </c>
      <c r="BA1117" s="204" t="str">
        <v>METHOXASOL 20/100 MG/ML, SOLUTION POUR UTILISATION DANS L'EAU DE BOISSON POUR PORCS ET POULETS</v>
      </c>
      <c r="BB1117" s="204">
        <f>IF(BA1117="","",MAX(BB$2:BB1116)+1)</f>
        <v>327</v>
      </c>
      <c r="BC1117" s="204"/>
      <c r="BD1117" s="204"/>
      <c r="BE1117" s="204"/>
      <c r="BF1117" s="204"/>
      <c r="BG1117" s="204"/>
      <c r="BH1117" s="204"/>
      <c r="BI1117" s="204"/>
      <c r="BJ1117" s="204"/>
      <c r="BK1117" s="204"/>
      <c r="BL1117" s="204"/>
      <c r="BM1117" s="204"/>
      <c r="BN1117" s="204"/>
      <c r="BO1117" s="204"/>
      <c r="BP1117" s="204"/>
      <c r="BQ1117" s="204"/>
      <c r="BR1117" s="204"/>
      <c r="BS1117" s="204"/>
      <c r="BT1117" s="204"/>
      <c r="BU1117" s="104"/>
      <c r="BV1117" s="202"/>
      <c r="BX1117"/>
      <c r="BY1117"/>
      <c r="BZ1117"/>
      <c r="CA1117"/>
      <c r="CB1117"/>
      <c r="CD1117"/>
      <c r="CO1117" s="202">
        <v>1116</v>
      </c>
    </row>
    <row r="1118" spans="1:93" x14ac:dyDescent="0.25">
      <c r="A1118" s="203" t="s">
        <v>2272</v>
      </c>
      <c r="B1118" s="204" t="s">
        <v>2275</v>
      </c>
      <c r="C1118" s="204" t="s">
        <v>2276</v>
      </c>
      <c r="D1118" s="210" t="s">
        <v>1004</v>
      </c>
      <c r="E1118" s="204" t="s">
        <v>906</v>
      </c>
      <c r="F1118" s="204" t="s">
        <v>562</v>
      </c>
      <c r="G1118" s="204" t="s">
        <v>908</v>
      </c>
      <c r="H1118" s="204" t="s">
        <v>173</v>
      </c>
      <c r="I1118" s="204" t="s">
        <v>910</v>
      </c>
      <c r="J1118" s="204" t="s">
        <v>2248</v>
      </c>
      <c r="K1118" s="204" t="s">
        <v>875</v>
      </c>
      <c r="L1118" s="204" t="s">
        <v>1162</v>
      </c>
      <c r="M1118" s="204" t="s">
        <v>213</v>
      </c>
      <c r="N1118" s="204" t="s">
        <v>1038</v>
      </c>
      <c r="O1118" s="204" t="s">
        <v>918</v>
      </c>
      <c r="P1118" s="204" t="s">
        <v>859</v>
      </c>
      <c r="Q1118" s="204" t="s">
        <v>959</v>
      </c>
      <c r="R1118" s="204">
        <v>20</v>
      </c>
      <c r="S1118" s="204">
        <v>3</v>
      </c>
      <c r="T1118" s="204">
        <v>0</v>
      </c>
      <c r="U1118" s="204">
        <v>0</v>
      </c>
      <c r="V1118" s="204">
        <v>0</v>
      </c>
      <c r="W1118" s="204">
        <v>0</v>
      </c>
      <c r="X1118" s="204">
        <v>0</v>
      </c>
      <c r="Y1118" s="204">
        <v>0</v>
      </c>
      <c r="Z1118" s="204">
        <v>0</v>
      </c>
      <c r="AA1118" s="204">
        <v>0</v>
      </c>
      <c r="AB1118" s="204">
        <v>0</v>
      </c>
      <c r="AC1118" s="204">
        <v>0</v>
      </c>
      <c r="AD1118" s="204">
        <v>0</v>
      </c>
      <c r="AE1118" s="204">
        <v>0</v>
      </c>
      <c r="AF1118" s="204">
        <v>0</v>
      </c>
      <c r="AG1118" s="204">
        <v>0</v>
      </c>
      <c r="AH1118" s="204">
        <v>0</v>
      </c>
      <c r="AI1118" s="204">
        <v>0</v>
      </c>
      <c r="AJ1118" s="204" t="s">
        <v>2249</v>
      </c>
      <c r="AK1118" s="204" t="s">
        <v>2250</v>
      </c>
      <c r="AL1118" s="204" t="s">
        <v>213</v>
      </c>
      <c r="AM1118" s="204" t="s">
        <v>851</v>
      </c>
      <c r="AN1118" s="204" t="s">
        <v>918</v>
      </c>
      <c r="AO1118" s="204" t="s">
        <v>2251</v>
      </c>
      <c r="AP1118" s="204" t="s">
        <v>2251</v>
      </c>
      <c r="AQ1118" s="204"/>
      <c r="AR1118" s="204"/>
      <c r="AS1118" s="204"/>
      <c r="AT1118" s="204"/>
      <c r="AU1118" s="204"/>
      <c r="AV1118" s="204"/>
      <c r="AW1118" s="204"/>
      <c r="AX1118" s="204"/>
      <c r="AY1118" s="204" t="str">
        <f t="shared" si="198"/>
        <v>SYNULOX 500 MG OGIVETTES</v>
      </c>
      <c r="AZ1118" s="204" t="str">
        <f>IF(COUNTIF(AY:AY,AY1118)=1,AY1118,IF(AND(COUNTIF(AY:AY,AY1118)&gt;1,COUNTIF(AZ$2:AZ1117,AY1118)&gt;=1),"",AY1118))</f>
        <v/>
      </c>
      <c r="BA1118" s="204" t="str">
        <v>METOXYL</v>
      </c>
      <c r="BB1118" s="204">
        <f>IF(BA1118="","",MAX(BB$2:BB1117)+1)</f>
        <v>328</v>
      </c>
      <c r="BC1118" s="204"/>
      <c r="BD1118" s="204"/>
      <c r="BE1118" s="204"/>
      <c r="BF1118" s="204"/>
      <c r="BG1118" s="204"/>
      <c r="BH1118" s="204"/>
      <c r="BI1118" s="204"/>
      <c r="BJ1118" s="204"/>
      <c r="BK1118" s="204"/>
      <c r="BL1118" s="204"/>
      <c r="BM1118" s="204"/>
      <c r="BN1118" s="204"/>
      <c r="BO1118" s="204"/>
      <c r="BP1118" s="204"/>
      <c r="BQ1118" s="204"/>
      <c r="BR1118" s="204"/>
      <c r="BS1118" s="204"/>
      <c r="BT1118" s="204"/>
      <c r="BU1118" s="104"/>
      <c r="BV1118" s="202"/>
      <c r="BX1118"/>
      <c r="BY1118"/>
      <c r="BZ1118"/>
      <c r="CA1118"/>
      <c r="CB1118"/>
      <c r="CD1118"/>
      <c r="CO1118" s="202">
        <v>1117</v>
      </c>
    </row>
    <row r="1119" spans="1:93" x14ac:dyDescent="0.25">
      <c r="A1119" s="203" t="s">
        <v>2305</v>
      </c>
      <c r="B1119" s="204" t="s">
        <v>2306</v>
      </c>
      <c r="C1119" s="204" t="s">
        <v>2307</v>
      </c>
      <c r="D1119" s="210" t="s">
        <v>1071</v>
      </c>
      <c r="E1119" s="204" t="s">
        <v>852</v>
      </c>
      <c r="F1119" s="204" t="s">
        <v>2308</v>
      </c>
      <c r="G1119" s="204" t="s">
        <v>925</v>
      </c>
      <c r="H1119" s="204" t="s">
        <v>909</v>
      </c>
      <c r="I1119" s="204" t="s">
        <v>910</v>
      </c>
      <c r="J1119" s="204" t="s">
        <v>2248</v>
      </c>
      <c r="K1119" s="204" t="s">
        <v>875</v>
      </c>
      <c r="L1119" s="204" t="s">
        <v>1162</v>
      </c>
      <c r="M1119" s="204" t="s">
        <v>213</v>
      </c>
      <c r="N1119" s="204" t="s">
        <v>2309</v>
      </c>
      <c r="O1119" s="204" t="s">
        <v>858</v>
      </c>
      <c r="P1119" s="204" t="s">
        <v>859</v>
      </c>
      <c r="Q1119" s="204" t="s">
        <v>2310</v>
      </c>
      <c r="R1119" s="204">
        <v>0</v>
      </c>
      <c r="S1119" s="204">
        <v>0</v>
      </c>
      <c r="T1119" s="204">
        <v>20</v>
      </c>
      <c r="U1119" s="204">
        <v>7</v>
      </c>
      <c r="V1119" s="204">
        <v>0</v>
      </c>
      <c r="W1119" s="204">
        <v>0</v>
      </c>
      <c r="X1119" s="204">
        <v>0</v>
      </c>
      <c r="Y1119" s="204">
        <v>0</v>
      </c>
      <c r="Z1119" s="204">
        <v>0</v>
      </c>
      <c r="AA1119" s="204">
        <v>0</v>
      </c>
      <c r="AB1119" s="204">
        <v>0</v>
      </c>
      <c r="AC1119" s="204">
        <v>0</v>
      </c>
      <c r="AD1119" s="204">
        <v>0</v>
      </c>
      <c r="AE1119" s="204">
        <v>0</v>
      </c>
      <c r="AF1119" s="204">
        <v>0</v>
      </c>
      <c r="AG1119" s="204">
        <v>0</v>
      </c>
      <c r="AH1119" s="204">
        <v>0</v>
      </c>
      <c r="AI1119" s="204">
        <v>0</v>
      </c>
      <c r="AJ1119" s="204" t="s">
        <v>2249</v>
      </c>
      <c r="AK1119" s="204" t="s">
        <v>2250</v>
      </c>
      <c r="AL1119" s="204" t="s">
        <v>213</v>
      </c>
      <c r="AM1119" s="204" t="s">
        <v>2311</v>
      </c>
      <c r="AN1119" s="204" t="s">
        <v>858</v>
      </c>
      <c r="AO1119" s="204" t="s">
        <v>2251</v>
      </c>
      <c r="AP1119" s="204" t="s">
        <v>2251</v>
      </c>
      <c r="AQ1119" s="204"/>
      <c r="AR1119" s="204"/>
      <c r="AS1119" s="204"/>
      <c r="AT1119" s="204"/>
      <c r="AU1119" s="204"/>
      <c r="AV1119" s="204"/>
      <c r="AW1119" s="204"/>
      <c r="AX1119" s="204"/>
      <c r="AY1119" s="204" t="str">
        <f t="shared" si="198"/>
        <v/>
      </c>
      <c r="AZ1119" s="204" t="str">
        <f>IF(COUNTIF(AY:AY,AY1119)=1,AY1119,IF(AND(COUNTIF(AY:AY,AY1119)&gt;1,COUNTIF(AZ$2:AZ1118,AY1119)&gt;=1),"",AY1119))</f>
        <v/>
      </c>
      <c r="BA1119" s="204" t="str">
        <v>METRICURE</v>
      </c>
      <c r="BB1119" s="204">
        <f>IF(BA1119="","",MAX(BB$2:BB1118)+1)</f>
        <v>329</v>
      </c>
      <c r="BC1119" s="204"/>
      <c r="BD1119" s="204"/>
      <c r="BE1119" s="204"/>
      <c r="BF1119" s="204"/>
      <c r="BG1119" s="204"/>
      <c r="BH1119" s="204"/>
      <c r="BI1119" s="204"/>
      <c r="BJ1119" s="204"/>
      <c r="BK1119" s="204"/>
      <c r="BL1119" s="204"/>
      <c r="BM1119" s="204"/>
      <c r="BN1119" s="204"/>
      <c r="BO1119" s="204"/>
      <c r="BP1119" s="204"/>
      <c r="BQ1119" s="204"/>
      <c r="BR1119" s="204"/>
      <c r="BS1119" s="204"/>
      <c r="BT1119" s="204"/>
      <c r="BU1119" s="104"/>
      <c r="BV1119" s="202"/>
      <c r="BX1119"/>
      <c r="BY1119"/>
      <c r="BZ1119"/>
      <c r="CA1119"/>
      <c r="CB1119"/>
      <c r="CD1119"/>
      <c r="CO1119" s="202">
        <v>1118</v>
      </c>
    </row>
    <row r="1120" spans="1:93" x14ac:dyDescent="0.25">
      <c r="A1120" s="203" t="s">
        <v>2534</v>
      </c>
      <c r="B1120" s="204" t="s">
        <v>2535</v>
      </c>
      <c r="C1120" s="204" t="s">
        <v>2536</v>
      </c>
      <c r="D1120" s="210" t="s">
        <v>881</v>
      </c>
      <c r="E1120" s="204" t="s">
        <v>906</v>
      </c>
      <c r="F1120" s="204" t="s">
        <v>563</v>
      </c>
      <c r="G1120" s="204" t="s">
        <v>1116</v>
      </c>
      <c r="H1120" s="204" t="s">
        <v>890</v>
      </c>
      <c r="I1120" s="204" t="s">
        <v>1116</v>
      </c>
      <c r="J1120" s="204" t="s">
        <v>2248</v>
      </c>
      <c r="K1120" s="204" t="s">
        <v>875</v>
      </c>
      <c r="L1120" s="204" t="s">
        <v>1162</v>
      </c>
      <c r="M1120" s="204" t="s">
        <v>213</v>
      </c>
      <c r="N1120" s="204" t="s">
        <v>959</v>
      </c>
      <c r="O1120" s="204" t="s">
        <v>918</v>
      </c>
      <c r="P1120" s="204" t="s">
        <v>859</v>
      </c>
      <c r="Q1120" s="204" t="s">
        <v>1118</v>
      </c>
      <c r="R1120" s="204">
        <v>0</v>
      </c>
      <c r="S1120" s="204">
        <v>0</v>
      </c>
      <c r="T1120" s="204">
        <v>0</v>
      </c>
      <c r="U1120" s="204">
        <v>0</v>
      </c>
      <c r="V1120" s="204">
        <v>0</v>
      </c>
      <c r="W1120" s="204">
        <v>0</v>
      </c>
      <c r="X1120" s="204">
        <v>0</v>
      </c>
      <c r="Y1120" s="204">
        <v>0</v>
      </c>
      <c r="Z1120" s="204">
        <v>0</v>
      </c>
      <c r="AA1120" s="204">
        <v>0</v>
      </c>
      <c r="AB1120" s="204">
        <v>0</v>
      </c>
      <c r="AC1120" s="204">
        <v>0</v>
      </c>
      <c r="AD1120" s="204">
        <v>0</v>
      </c>
      <c r="AE1120" s="204">
        <v>0</v>
      </c>
      <c r="AF1120" s="204">
        <v>0</v>
      </c>
      <c r="AG1120" s="204">
        <v>0</v>
      </c>
      <c r="AH1120" s="204">
        <v>0</v>
      </c>
      <c r="AI1120" s="204">
        <v>0</v>
      </c>
      <c r="AJ1120" s="204" t="s">
        <v>2249</v>
      </c>
      <c r="AK1120" s="204" t="s">
        <v>2250</v>
      </c>
      <c r="AL1120" s="204" t="s">
        <v>213</v>
      </c>
      <c r="AM1120" s="204" t="s">
        <v>868</v>
      </c>
      <c r="AN1120" s="204" t="s">
        <v>918</v>
      </c>
      <c r="AO1120" s="204" t="s">
        <v>2251</v>
      </c>
      <c r="AP1120" s="204" t="s">
        <v>2251</v>
      </c>
      <c r="AQ1120" s="204"/>
      <c r="AR1120" s="204"/>
      <c r="AS1120" s="204"/>
      <c r="AT1120" s="204"/>
      <c r="AU1120" s="204"/>
      <c r="AV1120" s="204"/>
      <c r="AW1120" s="204"/>
      <c r="AX1120" s="204"/>
      <c r="AY1120" s="204" t="str">
        <f t="shared" si="198"/>
        <v>SYNULOX INTRAMAMMAIRE</v>
      </c>
      <c r="AZ1120" s="204" t="str">
        <f>IF(COUNTIF(AY:AY,AY1120)=1,AY1120,IF(AND(COUNTIF(AY:AY,AY1120)&gt;1,COUNTIF(AZ$2:AZ1119,AY1120)&gt;=1),"",AY1120))</f>
        <v>SYNULOX INTRAMAMMAIRE</v>
      </c>
      <c r="BA1120" s="204" t="str">
        <v>METRIJECTYL</v>
      </c>
      <c r="BB1120" s="204">
        <f>IF(BA1120="","",MAX(BB$2:BB1119)+1)</f>
        <v>330</v>
      </c>
      <c r="BC1120" s="204"/>
      <c r="BD1120" s="204"/>
      <c r="BE1120" s="204"/>
      <c r="BF1120" s="204"/>
      <c r="BG1120" s="204"/>
      <c r="BH1120" s="204"/>
      <c r="BI1120" s="204"/>
      <c r="BJ1120" s="204"/>
      <c r="BK1120" s="204"/>
      <c r="BL1120" s="204"/>
      <c r="BM1120" s="204"/>
      <c r="BN1120" s="204"/>
      <c r="BO1120" s="204"/>
      <c r="BP1120" s="204"/>
      <c r="BQ1120" s="204"/>
      <c r="BR1120" s="204"/>
      <c r="BS1120" s="204"/>
      <c r="BT1120" s="204"/>
      <c r="BU1120" s="104"/>
      <c r="BV1120" s="202"/>
      <c r="BX1120"/>
      <c r="BY1120"/>
      <c r="BZ1120"/>
      <c r="CA1120"/>
      <c r="CB1120"/>
      <c r="CD1120"/>
      <c r="CO1120" s="202">
        <v>1119</v>
      </c>
    </row>
    <row r="1121" spans="1:93" x14ac:dyDescent="0.25">
      <c r="A1121" s="203" t="s">
        <v>2534</v>
      </c>
      <c r="B1121" s="204" t="s">
        <v>2537</v>
      </c>
      <c r="C1121" s="204" t="s">
        <v>2538</v>
      </c>
      <c r="D1121" s="210" t="s">
        <v>1244</v>
      </c>
      <c r="E1121" s="204" t="s">
        <v>906</v>
      </c>
      <c r="F1121" s="204" t="s">
        <v>563</v>
      </c>
      <c r="G1121" s="204" t="s">
        <v>1116</v>
      </c>
      <c r="H1121" s="204" t="s">
        <v>890</v>
      </c>
      <c r="I1121" s="204" t="s">
        <v>1116</v>
      </c>
      <c r="J1121" s="204" t="s">
        <v>2248</v>
      </c>
      <c r="K1121" s="204" t="s">
        <v>875</v>
      </c>
      <c r="L1121" s="204" t="s">
        <v>1162</v>
      </c>
      <c r="M1121" s="204" t="s">
        <v>213</v>
      </c>
      <c r="N1121" s="204" t="s">
        <v>959</v>
      </c>
      <c r="O1121" s="204" t="s">
        <v>918</v>
      </c>
      <c r="P1121" s="204" t="s">
        <v>859</v>
      </c>
      <c r="Q1121" s="204" t="s">
        <v>1486</v>
      </c>
      <c r="R1121" s="204">
        <v>0</v>
      </c>
      <c r="S1121" s="204">
        <v>0</v>
      </c>
      <c r="T1121" s="204">
        <v>0</v>
      </c>
      <c r="U1121" s="204">
        <v>0</v>
      </c>
      <c r="V1121" s="204">
        <v>0</v>
      </c>
      <c r="W1121" s="204">
        <v>0</v>
      </c>
      <c r="X1121" s="204">
        <v>0</v>
      </c>
      <c r="Y1121" s="204">
        <v>0</v>
      </c>
      <c r="Z1121" s="204">
        <v>0</v>
      </c>
      <c r="AA1121" s="204">
        <v>0</v>
      </c>
      <c r="AB1121" s="204">
        <v>0</v>
      </c>
      <c r="AC1121" s="204">
        <v>0</v>
      </c>
      <c r="AD1121" s="204">
        <v>0</v>
      </c>
      <c r="AE1121" s="204">
        <v>0</v>
      </c>
      <c r="AF1121" s="204">
        <v>0</v>
      </c>
      <c r="AG1121" s="204">
        <v>0</v>
      </c>
      <c r="AH1121" s="204">
        <v>0</v>
      </c>
      <c r="AI1121" s="204">
        <v>0</v>
      </c>
      <c r="AJ1121" s="204" t="s">
        <v>2249</v>
      </c>
      <c r="AK1121" s="204" t="s">
        <v>2250</v>
      </c>
      <c r="AL1121" s="204" t="s">
        <v>213</v>
      </c>
      <c r="AM1121" s="204" t="s">
        <v>868</v>
      </c>
      <c r="AN1121" s="204" t="s">
        <v>918</v>
      </c>
      <c r="AO1121" s="204" t="s">
        <v>2251</v>
      </c>
      <c r="AP1121" s="204" t="s">
        <v>2251</v>
      </c>
      <c r="AQ1121" s="204"/>
      <c r="AR1121" s="204"/>
      <c r="AS1121" s="204"/>
      <c r="AT1121" s="204"/>
      <c r="AU1121" s="204"/>
      <c r="AV1121" s="204"/>
      <c r="AW1121" s="204"/>
      <c r="AX1121" s="204"/>
      <c r="AY1121" s="204" t="str">
        <f t="shared" si="198"/>
        <v>SYNULOX INTRAMAMMAIRE</v>
      </c>
      <c r="AZ1121" s="204" t="str">
        <f>IF(COUNTIF(AY:AY,AY1121)=1,AY1121,IF(AND(COUNTIF(AY:AY,AY1121)&gt;1,COUNTIF(AZ$2:AZ1120,AY1121)&gt;=1),"",AY1121))</f>
        <v/>
      </c>
      <c r="BA1121" s="204" t="str">
        <v>MICOTIL 300</v>
      </c>
      <c r="BB1121" s="204">
        <f>IF(BA1121="","",MAX(BB$2:BB1120)+1)</f>
        <v>331</v>
      </c>
      <c r="BC1121" s="204"/>
      <c r="BD1121" s="204"/>
      <c r="BE1121" s="204"/>
      <c r="BF1121" s="204"/>
      <c r="BG1121" s="204"/>
      <c r="BH1121" s="204"/>
      <c r="BI1121" s="204"/>
      <c r="BJ1121" s="204"/>
      <c r="BK1121" s="204"/>
      <c r="BL1121" s="204"/>
      <c r="BM1121" s="204"/>
      <c r="BN1121" s="204"/>
      <c r="BO1121" s="204"/>
      <c r="BP1121" s="204"/>
      <c r="BQ1121" s="204"/>
      <c r="BR1121" s="204"/>
      <c r="BS1121" s="204"/>
      <c r="BT1121" s="204"/>
      <c r="BU1121" s="104"/>
      <c r="BV1121" s="202"/>
      <c r="BX1121"/>
      <c r="BY1121"/>
      <c r="BZ1121"/>
      <c r="CA1121"/>
      <c r="CB1121"/>
      <c r="CD1121"/>
      <c r="CO1121" s="202">
        <v>1120</v>
      </c>
    </row>
    <row r="1122" spans="1:93" x14ac:dyDescent="0.25">
      <c r="A1122" s="203" t="s">
        <v>2798</v>
      </c>
      <c r="B1122" s="204" t="s">
        <v>2799</v>
      </c>
      <c r="C1122" s="204" t="s">
        <v>2147</v>
      </c>
      <c r="D1122" s="210" t="s">
        <v>2148</v>
      </c>
      <c r="E1122" s="204" t="s">
        <v>852</v>
      </c>
      <c r="F1122" s="204" t="s">
        <v>564</v>
      </c>
      <c r="G1122" s="204" t="s">
        <v>853</v>
      </c>
      <c r="H1122" s="204" t="s">
        <v>890</v>
      </c>
      <c r="I1122" s="204" t="s">
        <v>853</v>
      </c>
      <c r="J1122" s="204" t="s">
        <v>2248</v>
      </c>
      <c r="K1122" s="204" t="s">
        <v>875</v>
      </c>
      <c r="L1122" s="204" t="s">
        <v>1162</v>
      </c>
      <c r="M1122" s="204" t="s">
        <v>213</v>
      </c>
      <c r="N1122" s="204" t="s">
        <v>2785</v>
      </c>
      <c r="O1122" s="204" t="s">
        <v>858</v>
      </c>
      <c r="P1122" s="204" t="s">
        <v>859</v>
      </c>
      <c r="Q1122" s="204" t="s">
        <v>2800</v>
      </c>
      <c r="R1122" s="204">
        <v>7</v>
      </c>
      <c r="S1122" s="204">
        <v>5</v>
      </c>
      <c r="T1122" s="204">
        <v>7</v>
      </c>
      <c r="U1122" s="204">
        <v>5</v>
      </c>
      <c r="V1122" s="204">
        <v>0</v>
      </c>
      <c r="W1122" s="204">
        <v>0</v>
      </c>
      <c r="X1122" s="204">
        <v>0</v>
      </c>
      <c r="Y1122" s="204">
        <v>0</v>
      </c>
      <c r="Z1122" s="204">
        <v>0</v>
      </c>
      <c r="AA1122" s="204">
        <v>0</v>
      </c>
      <c r="AB1122" s="204">
        <v>0</v>
      </c>
      <c r="AC1122" s="204">
        <v>0</v>
      </c>
      <c r="AD1122" s="204">
        <v>0</v>
      </c>
      <c r="AE1122" s="204">
        <v>0</v>
      </c>
      <c r="AF1122" s="204">
        <v>0</v>
      </c>
      <c r="AG1122" s="204">
        <v>0</v>
      </c>
      <c r="AH1122" s="204">
        <v>0</v>
      </c>
      <c r="AI1122" s="204">
        <v>0</v>
      </c>
      <c r="AJ1122" s="204" t="s">
        <v>2249</v>
      </c>
      <c r="AK1122" s="204" t="s">
        <v>2250</v>
      </c>
      <c r="AL1122" s="204" t="s">
        <v>213</v>
      </c>
      <c r="AM1122" s="204" t="s">
        <v>1986</v>
      </c>
      <c r="AN1122" s="204" t="s">
        <v>858</v>
      </c>
      <c r="AO1122" s="204" t="s">
        <v>2251</v>
      </c>
      <c r="AP1122" s="204" t="s">
        <v>2251</v>
      </c>
      <c r="AQ1122" s="204"/>
      <c r="AR1122" s="204"/>
      <c r="AS1122" s="204"/>
      <c r="AT1122" s="204"/>
      <c r="AU1122" s="204"/>
      <c r="AV1122" s="204"/>
      <c r="AW1122" s="204"/>
      <c r="AX1122" s="204"/>
      <c r="AY1122" s="204" t="str">
        <f t="shared" si="198"/>
        <v>SYNULOX SUSPENSION</v>
      </c>
      <c r="AZ1122" s="204" t="str">
        <f>IF(COUNTIF(AY:AY,AY1122)=1,AY1122,IF(AND(COUNTIF(AY:AY,AY1122)&gt;1,COUNTIF(AZ$2:AZ1121,AY1122)&gt;=1),"",AY1122))</f>
        <v>SYNULOX SUSPENSION</v>
      </c>
      <c r="BA1122" s="204" t="str">
        <v>MILICOLI</v>
      </c>
      <c r="BB1122" s="204">
        <f>IF(BA1122="","",MAX(BB$2:BB1121)+1)</f>
        <v>332</v>
      </c>
      <c r="BC1122" s="204"/>
      <c r="BD1122" s="204"/>
      <c r="BE1122" s="204"/>
      <c r="BF1122" s="204"/>
      <c r="BG1122" s="204"/>
      <c r="BH1122" s="204"/>
      <c r="BI1122" s="204"/>
      <c r="BJ1122" s="204"/>
      <c r="BK1122" s="204"/>
      <c r="BL1122" s="204"/>
      <c r="BM1122" s="204"/>
      <c r="BN1122" s="204"/>
      <c r="BO1122" s="204"/>
      <c r="BP1122" s="204"/>
      <c r="BQ1122" s="204"/>
      <c r="BR1122" s="204"/>
      <c r="BS1122" s="204"/>
      <c r="BT1122" s="204"/>
      <c r="BU1122" s="104"/>
      <c r="BV1122" s="202"/>
      <c r="BX1122"/>
      <c r="BY1122"/>
      <c r="BZ1122"/>
      <c r="CA1122"/>
      <c r="CB1122"/>
      <c r="CD1122"/>
      <c r="CO1122" s="202">
        <v>1121</v>
      </c>
    </row>
    <row r="1123" spans="1:93" x14ac:dyDescent="0.25">
      <c r="A1123" s="203" t="s">
        <v>4471</v>
      </c>
      <c r="B1123" s="204" t="s">
        <v>4472</v>
      </c>
      <c r="C1123" s="204" t="s">
        <v>3320</v>
      </c>
      <c r="D1123" s="210" t="s">
        <v>1054</v>
      </c>
      <c r="E1123" s="204" t="s">
        <v>852</v>
      </c>
      <c r="F1123" s="204" t="s">
        <v>565</v>
      </c>
      <c r="G1123" s="204" t="s">
        <v>1055</v>
      </c>
      <c r="H1123" s="204" t="s">
        <v>1380</v>
      </c>
      <c r="I1123" s="204" t="s">
        <v>910</v>
      </c>
      <c r="J1123" s="204" t="s">
        <v>1027</v>
      </c>
      <c r="K1123" s="204" t="s">
        <v>957</v>
      </c>
      <c r="L1123" s="204" t="s">
        <v>2109</v>
      </c>
      <c r="M1123" s="204" t="s">
        <v>213</v>
      </c>
      <c r="N1123" s="204" t="s">
        <v>851</v>
      </c>
      <c r="O1123" s="204" t="s">
        <v>858</v>
      </c>
      <c r="P1123" s="204" t="s">
        <v>859</v>
      </c>
      <c r="Q1123" s="204" t="s">
        <v>1004</v>
      </c>
      <c r="R1123" s="204">
        <v>0</v>
      </c>
      <c r="S1123" s="204">
        <v>0</v>
      </c>
      <c r="T1123" s="204">
        <v>0</v>
      </c>
      <c r="U1123" s="204">
        <v>0</v>
      </c>
      <c r="V1123" s="204">
        <v>0</v>
      </c>
      <c r="W1123" s="204">
        <v>0</v>
      </c>
      <c r="X1123" s="204">
        <v>0</v>
      </c>
      <c r="Y1123" s="204">
        <v>0</v>
      </c>
      <c r="Z1123" s="204">
        <v>0</v>
      </c>
      <c r="AA1123" s="204">
        <v>0</v>
      </c>
      <c r="AB1123" s="204">
        <v>0</v>
      </c>
      <c r="AC1123" s="204">
        <v>0</v>
      </c>
      <c r="AD1123" s="204">
        <v>25</v>
      </c>
      <c r="AE1123" s="204">
        <v>7</v>
      </c>
      <c r="AF1123" s="204">
        <v>37.5</v>
      </c>
      <c r="AG1123" s="204">
        <v>3</v>
      </c>
      <c r="AH1123" s="204">
        <v>0</v>
      </c>
      <c r="AI1123" s="204">
        <v>0</v>
      </c>
      <c r="AJ1123" s="204" t="s">
        <v>1029</v>
      </c>
      <c r="AK1123" s="204" t="s">
        <v>1030</v>
      </c>
      <c r="AL1123" s="204" t="s">
        <v>213</v>
      </c>
      <c r="AM1123" s="204" t="s">
        <v>966</v>
      </c>
      <c r="AN1123" s="204" t="s">
        <v>858</v>
      </c>
      <c r="AO1123" s="204" t="s">
        <v>859</v>
      </c>
      <c r="AP1123" s="204" t="s">
        <v>851</v>
      </c>
      <c r="AQ1123" s="204"/>
      <c r="AR1123" s="204"/>
      <c r="AS1123" s="204"/>
      <c r="AT1123" s="204"/>
      <c r="AU1123" s="204"/>
      <c r="AV1123" s="204"/>
      <c r="AW1123" s="204"/>
      <c r="AX1123" s="204"/>
      <c r="AY1123" s="204" t="str">
        <f t="shared" si="198"/>
        <v>T.S.-SOL 20/100 MG/ML SOLUTION POUR ADMINISTRATION DANS L'EAU DE BOISSON POUR PORCS ET POULETS</v>
      </c>
      <c r="AZ1123" s="204" t="str">
        <f>IF(COUNTIF(AY:AY,AY1123)=1,AY1123,IF(AND(COUNTIF(AY:AY,AY1123)&gt;1,COUNTIF(AZ$2:AZ1122,AY1123)&gt;=1),"",AY1123))</f>
        <v>T.S.-SOL 20/100 MG/ML SOLUTION POUR ADMINISTRATION DANS L'EAU DE BOISSON POUR PORCS ET POULETS</v>
      </c>
      <c r="BA1123" s="204" t="str">
        <v>MOXAPULVIS 500 MG/G POUDRE POUR ADMINISTRATION DANS L'EAU DE BOISSON</v>
      </c>
      <c r="BB1123" s="204">
        <f>IF(BA1123="","",MAX(BB$2:BB1122)+1)</f>
        <v>333</v>
      </c>
      <c r="BC1123" s="204"/>
      <c r="BD1123" s="204"/>
      <c r="BE1123" s="204"/>
      <c r="BF1123" s="204"/>
      <c r="BG1123" s="204"/>
      <c r="BH1123" s="204"/>
      <c r="BI1123" s="204"/>
      <c r="BJ1123" s="204"/>
      <c r="BK1123" s="204"/>
      <c r="BL1123" s="204"/>
      <c r="BM1123" s="204"/>
      <c r="BN1123" s="204"/>
      <c r="BO1123" s="204"/>
      <c r="BP1123" s="204"/>
      <c r="BQ1123" s="204"/>
      <c r="BR1123" s="204"/>
      <c r="BS1123" s="204"/>
      <c r="BT1123" s="204"/>
      <c r="BU1123" s="104"/>
      <c r="BV1123" s="202"/>
      <c r="BX1123"/>
      <c r="BY1123"/>
      <c r="BZ1123"/>
      <c r="CA1123"/>
      <c r="CB1123"/>
      <c r="CD1123"/>
      <c r="CO1123" s="202">
        <v>1122</v>
      </c>
    </row>
    <row r="1124" spans="1:93" x14ac:dyDescent="0.25">
      <c r="A1124" s="203" t="s">
        <v>4296</v>
      </c>
      <c r="B1124" s="204" t="s">
        <v>4297</v>
      </c>
      <c r="C1124" s="204" t="s">
        <v>4298</v>
      </c>
      <c r="D1124" s="210" t="s">
        <v>859</v>
      </c>
      <c r="E1124" s="204" t="s">
        <v>906</v>
      </c>
      <c r="F1124" s="204" t="s">
        <v>566</v>
      </c>
      <c r="G1124" s="204" t="s">
        <v>1084</v>
      </c>
      <c r="H1124" s="204" t="s">
        <v>4299</v>
      </c>
      <c r="I1124" s="204" t="s">
        <v>976</v>
      </c>
      <c r="J1124" s="204" t="s">
        <v>1901</v>
      </c>
      <c r="K1124" s="204" t="s">
        <v>1901</v>
      </c>
      <c r="L1124" s="204" t="s">
        <v>2466</v>
      </c>
      <c r="M1124" s="204" t="s">
        <v>213</v>
      </c>
      <c r="N1124" s="204" t="s">
        <v>4300</v>
      </c>
      <c r="O1124" s="204" t="s">
        <v>918</v>
      </c>
      <c r="P1124" s="204" t="s">
        <v>859</v>
      </c>
      <c r="Q1124" s="204" t="s">
        <v>4301</v>
      </c>
      <c r="R1124" s="204">
        <v>0</v>
      </c>
      <c r="S1124" s="204">
        <v>0</v>
      </c>
      <c r="T1124" s="204">
        <v>0</v>
      </c>
      <c r="U1124" s="204">
        <v>0</v>
      </c>
      <c r="V1124" s="204">
        <v>0</v>
      </c>
      <c r="W1124" s="204">
        <v>0</v>
      </c>
      <c r="X1124" s="204">
        <v>0</v>
      </c>
      <c r="Y1124" s="204">
        <v>0</v>
      </c>
      <c r="Z1124" s="204">
        <v>0</v>
      </c>
      <c r="AA1124" s="204">
        <v>0</v>
      </c>
      <c r="AB1124" s="204">
        <v>0</v>
      </c>
      <c r="AC1124" s="204">
        <v>0</v>
      </c>
      <c r="AD1124" s="204">
        <v>0</v>
      </c>
      <c r="AE1124" s="204">
        <v>0</v>
      </c>
      <c r="AF1124" s="204">
        <v>0</v>
      </c>
      <c r="AG1124" s="204">
        <v>0</v>
      </c>
      <c r="AH1124" s="204">
        <v>0</v>
      </c>
      <c r="AI1124" s="204">
        <v>0</v>
      </c>
      <c r="AJ1124" s="204"/>
      <c r="AK1124" s="204"/>
      <c r="AL1124" s="204"/>
      <c r="AM1124" s="204"/>
      <c r="AN1124" s="204"/>
      <c r="AO1124" s="204"/>
      <c r="AP1124" s="204"/>
      <c r="AQ1124" s="204"/>
      <c r="AR1124" s="204"/>
      <c r="AS1124" s="204"/>
      <c r="AT1124" s="204"/>
      <c r="AU1124" s="204"/>
      <c r="AV1124" s="204"/>
      <c r="AW1124" s="204"/>
      <c r="AX1124" s="204"/>
      <c r="AY1124" s="204" t="str">
        <f t="shared" si="198"/>
        <v>TAF SPRAY 28,5 MG/G SOLUTION POUR PULVERISATION CUTANEE</v>
      </c>
      <c r="AZ1124" s="204" t="str">
        <f>IF(COUNTIF(AY:AY,AY1124)=1,AY1124,IF(AND(COUNTIF(AY:AY,AY1124)&gt;1,COUNTIF(AZ$2:AZ1123,AY1124)&gt;=1),"",AY1124))</f>
        <v>TAF SPRAY 28,5 MG/G SOLUTION POUR PULVERISATION CUTANEE</v>
      </c>
      <c r="BA1124" s="204" t="str">
        <v>MULTIBIO</v>
      </c>
      <c r="BB1124" s="204">
        <f>IF(BA1124="","",MAX(BB$2:BB1123)+1)</f>
        <v>334</v>
      </c>
      <c r="BC1124" s="204"/>
      <c r="BD1124" s="204"/>
      <c r="BE1124" s="204"/>
      <c r="BF1124" s="204"/>
      <c r="BG1124" s="204"/>
      <c r="BH1124" s="204"/>
      <c r="BI1124" s="204"/>
      <c r="BJ1124" s="204"/>
      <c r="BK1124" s="204"/>
      <c r="BL1124" s="204"/>
      <c r="BM1124" s="204"/>
      <c r="BN1124" s="204"/>
      <c r="BO1124" s="204"/>
      <c r="BP1124" s="204"/>
      <c r="BQ1124" s="204"/>
      <c r="BR1124" s="204"/>
      <c r="BS1124" s="204"/>
      <c r="BT1124" s="204"/>
      <c r="BU1124" s="104"/>
      <c r="BV1124" s="202"/>
      <c r="BX1124"/>
      <c r="BY1124"/>
      <c r="BZ1124"/>
      <c r="CA1124"/>
      <c r="CB1124"/>
      <c r="CD1124"/>
      <c r="CO1124" s="202">
        <v>1123</v>
      </c>
    </row>
    <row r="1125" spans="1:93" x14ac:dyDescent="0.25">
      <c r="A1125" s="203" t="s">
        <v>1943</v>
      </c>
      <c r="B1125" s="204" t="s">
        <v>1944</v>
      </c>
      <c r="C1125" s="204" t="s">
        <v>1945</v>
      </c>
      <c r="D1125" s="210" t="s">
        <v>1154</v>
      </c>
      <c r="E1125" s="204" t="s">
        <v>906</v>
      </c>
      <c r="F1125" s="204" t="s">
        <v>128</v>
      </c>
      <c r="G1125" s="204" t="s">
        <v>1128</v>
      </c>
      <c r="H1125" s="204" t="s">
        <v>890</v>
      </c>
      <c r="I1125" s="204" t="s">
        <v>1116</v>
      </c>
      <c r="J1125" s="204" t="s">
        <v>875</v>
      </c>
      <c r="K1125" s="204" t="s">
        <v>875</v>
      </c>
      <c r="L1125" s="204" t="s">
        <v>1117</v>
      </c>
      <c r="M1125" s="204" t="s">
        <v>213</v>
      </c>
      <c r="N1125" s="204" t="s">
        <v>1004</v>
      </c>
      <c r="O1125" s="204" t="s">
        <v>918</v>
      </c>
      <c r="P1125" s="204" t="s">
        <v>859</v>
      </c>
      <c r="Q1125" s="204" t="s">
        <v>885</v>
      </c>
      <c r="R1125" s="204">
        <v>0</v>
      </c>
      <c r="S1125" s="204">
        <v>0</v>
      </c>
      <c r="T1125" s="204">
        <v>0</v>
      </c>
      <c r="U1125" s="204">
        <v>0</v>
      </c>
      <c r="V1125" s="204">
        <v>0</v>
      </c>
      <c r="W1125" s="204">
        <v>0</v>
      </c>
      <c r="X1125" s="204">
        <v>0</v>
      </c>
      <c r="Y1125" s="204">
        <v>0</v>
      </c>
      <c r="Z1125" s="204">
        <v>0</v>
      </c>
      <c r="AA1125" s="204">
        <v>0</v>
      </c>
      <c r="AB1125" s="204">
        <v>0</v>
      </c>
      <c r="AC1125" s="204">
        <v>0</v>
      </c>
      <c r="AD1125" s="204">
        <v>0</v>
      </c>
      <c r="AE1125" s="204">
        <v>0</v>
      </c>
      <c r="AF1125" s="204">
        <v>0</v>
      </c>
      <c r="AG1125" s="204">
        <v>0</v>
      </c>
      <c r="AH1125" s="204">
        <v>0</v>
      </c>
      <c r="AI1125" s="204">
        <v>0</v>
      </c>
      <c r="AJ1125" s="204"/>
      <c r="AK1125" s="204"/>
      <c r="AL1125" s="204"/>
      <c r="AM1125" s="204"/>
      <c r="AN1125" s="204"/>
      <c r="AO1125" s="204"/>
      <c r="AP1125" s="204"/>
      <c r="AQ1125" s="204"/>
      <c r="AR1125" s="204"/>
      <c r="AS1125" s="204"/>
      <c r="AT1125" s="204"/>
      <c r="AU1125" s="204"/>
      <c r="AV1125" s="204"/>
      <c r="AW1125" s="204"/>
      <c r="AX1125" s="204"/>
      <c r="AY1125" s="204" t="str">
        <f t="shared" si="198"/>
        <v>TARIGERMEL</v>
      </c>
      <c r="AZ1125" s="204" t="str">
        <f>IF(COUNTIF(AY:AY,AY1125)=1,AY1125,IF(AND(COUNTIF(AY:AY,AY1125)&gt;1,COUNTIF(AZ$2:AZ1124,AY1125)&gt;=1),"",AY1125))</f>
        <v>TARIGERMEL</v>
      </c>
      <c r="BA1125" s="204" t="str">
        <v>MULTISHIELD DC SUSPENSION INTRAMAMMAIRE POUR VACHES</v>
      </c>
      <c r="BB1125" s="204">
        <f>IF(BA1125="","",MAX(BB$2:BB1124)+1)</f>
        <v>335</v>
      </c>
      <c r="BC1125" s="204"/>
      <c r="BD1125" s="204"/>
      <c r="BE1125" s="204"/>
      <c r="BF1125" s="204"/>
      <c r="BG1125" s="204"/>
      <c r="BH1125" s="204"/>
      <c r="BI1125" s="204"/>
      <c r="BJ1125" s="204"/>
      <c r="BK1125" s="204"/>
      <c r="BL1125" s="204"/>
      <c r="BM1125" s="204"/>
      <c r="BN1125" s="204"/>
      <c r="BO1125" s="204"/>
      <c r="BP1125" s="204"/>
      <c r="BQ1125" s="204"/>
      <c r="BR1125" s="204"/>
      <c r="BS1125" s="204"/>
      <c r="BT1125" s="204"/>
      <c r="BU1125" s="104"/>
      <c r="BV1125" s="202"/>
      <c r="BX1125"/>
      <c r="BY1125"/>
      <c r="BZ1125"/>
      <c r="CA1125"/>
      <c r="CB1125"/>
      <c r="CD1125"/>
      <c r="CO1125" s="202">
        <v>1124</v>
      </c>
    </row>
    <row r="1126" spans="1:93" x14ac:dyDescent="0.25">
      <c r="A1126" s="203" t="s">
        <v>2681</v>
      </c>
      <c r="B1126" s="204" t="s">
        <v>2682</v>
      </c>
      <c r="C1126" s="204" t="s">
        <v>2683</v>
      </c>
      <c r="D1126" s="210" t="s">
        <v>851</v>
      </c>
      <c r="E1126" s="204" t="s">
        <v>852</v>
      </c>
      <c r="F1126" s="204" t="s">
        <v>567</v>
      </c>
      <c r="G1126" s="204" t="s">
        <v>853</v>
      </c>
      <c r="H1126" s="204" t="s">
        <v>1612</v>
      </c>
      <c r="I1126" s="204" t="s">
        <v>853</v>
      </c>
      <c r="J1126" s="204" t="s">
        <v>855</v>
      </c>
      <c r="K1126" s="204" t="s">
        <v>855</v>
      </c>
      <c r="L1126" s="204" t="s">
        <v>856</v>
      </c>
      <c r="M1126" s="204" t="s">
        <v>213</v>
      </c>
      <c r="N1126" s="204" t="s">
        <v>959</v>
      </c>
      <c r="O1126" s="204" t="s">
        <v>858</v>
      </c>
      <c r="P1126" s="204" t="s">
        <v>859</v>
      </c>
      <c r="Q1126" s="204" t="s">
        <v>966</v>
      </c>
      <c r="R1126" s="204">
        <v>20</v>
      </c>
      <c r="S1126" s="204">
        <v>1</v>
      </c>
      <c r="T1126" s="204">
        <v>0</v>
      </c>
      <c r="U1126" s="204">
        <v>0</v>
      </c>
      <c r="V1126" s="204">
        <v>0</v>
      </c>
      <c r="W1126" s="204">
        <v>0</v>
      </c>
      <c r="X1126" s="204">
        <v>0</v>
      </c>
      <c r="Y1126" s="204">
        <v>0</v>
      </c>
      <c r="Z1126" s="204">
        <v>0</v>
      </c>
      <c r="AA1126" s="204">
        <v>0</v>
      </c>
      <c r="AB1126" s="204">
        <v>20</v>
      </c>
      <c r="AC1126" s="204">
        <v>1</v>
      </c>
      <c r="AD1126" s="204">
        <v>20</v>
      </c>
      <c r="AE1126" s="204">
        <v>1</v>
      </c>
      <c r="AF1126" s="204">
        <v>0</v>
      </c>
      <c r="AG1126" s="204">
        <v>0</v>
      </c>
      <c r="AH1126" s="204">
        <v>0</v>
      </c>
      <c r="AI1126" s="204">
        <v>0</v>
      </c>
      <c r="AJ1126" s="204"/>
      <c r="AK1126" s="204"/>
      <c r="AL1126" s="204"/>
      <c r="AM1126" s="204"/>
      <c r="AN1126" s="204"/>
      <c r="AO1126" s="204"/>
      <c r="AP1126" s="204"/>
      <c r="AQ1126" s="204"/>
      <c r="AR1126" s="204"/>
      <c r="AS1126" s="204"/>
      <c r="AT1126" s="204"/>
      <c r="AU1126" s="204"/>
      <c r="AV1126" s="204"/>
      <c r="AW1126" s="204"/>
      <c r="AX1126" s="204"/>
      <c r="AY1126" s="204" t="str">
        <f t="shared" si="198"/>
        <v>TENALINE L.A.</v>
      </c>
      <c r="AZ1126" s="204" t="str">
        <f>IF(COUNTIF(AY:AY,AY1126)=1,AY1126,IF(AND(COUNTIF(AY:AY,AY1126)&gt;1,COUNTIF(AZ$2:AZ1125,AY1126)&gt;=1),"",AY1126))</f>
        <v>TENALINE L.A.</v>
      </c>
      <c r="BA1126" s="204" t="str">
        <v>MYCOFLOR 20 MG/ML SOLUTION POUR ADMINISTRATION DANS L'EAU DE BOISSON POUR PORCINS</v>
      </c>
      <c r="BB1126" s="204">
        <f>IF(BA1126="","",MAX(BB$2:BB1125)+1)</f>
        <v>336</v>
      </c>
      <c r="BC1126" s="204"/>
      <c r="BD1126" s="204"/>
      <c r="BE1126" s="204"/>
      <c r="BF1126" s="204"/>
      <c r="BG1126" s="204"/>
      <c r="BH1126" s="204"/>
      <c r="BI1126" s="204"/>
      <c r="BJ1126" s="204"/>
      <c r="BK1126" s="204"/>
      <c r="BL1126" s="204"/>
      <c r="BM1126" s="204"/>
      <c r="BN1126" s="204"/>
      <c r="BO1126" s="204"/>
      <c r="BP1126" s="204"/>
      <c r="BQ1126" s="204"/>
      <c r="BR1126" s="204"/>
      <c r="BS1126" s="204"/>
      <c r="BT1126" s="204"/>
      <c r="BU1126" s="104"/>
      <c r="BV1126" s="202"/>
      <c r="BX1126"/>
      <c r="BY1126"/>
      <c r="BZ1126"/>
      <c r="CA1126"/>
      <c r="CB1126"/>
      <c r="CD1126"/>
      <c r="CO1126" s="202">
        <v>1125</v>
      </c>
    </row>
    <row r="1127" spans="1:93" x14ac:dyDescent="0.25">
      <c r="A1127" s="203" t="s">
        <v>2681</v>
      </c>
      <c r="B1127" s="204" t="s">
        <v>2684</v>
      </c>
      <c r="C1127" s="204" t="s">
        <v>2685</v>
      </c>
      <c r="D1127" s="210" t="s">
        <v>863</v>
      </c>
      <c r="E1127" s="204" t="s">
        <v>852</v>
      </c>
      <c r="F1127" s="204" t="s">
        <v>567</v>
      </c>
      <c r="G1127" s="204" t="s">
        <v>853</v>
      </c>
      <c r="H1127" s="204" t="s">
        <v>1612</v>
      </c>
      <c r="I1127" s="204" t="s">
        <v>853</v>
      </c>
      <c r="J1127" s="204" t="s">
        <v>855</v>
      </c>
      <c r="K1127" s="204" t="s">
        <v>855</v>
      </c>
      <c r="L1127" s="204" t="s">
        <v>856</v>
      </c>
      <c r="M1127" s="204" t="s">
        <v>213</v>
      </c>
      <c r="N1127" s="204" t="s">
        <v>959</v>
      </c>
      <c r="O1127" s="204" t="s">
        <v>858</v>
      </c>
      <c r="P1127" s="204" t="s">
        <v>859</v>
      </c>
      <c r="Q1127" s="204" t="s">
        <v>868</v>
      </c>
      <c r="R1127" s="204">
        <v>20</v>
      </c>
      <c r="S1127" s="204">
        <v>1</v>
      </c>
      <c r="T1127" s="204">
        <v>0</v>
      </c>
      <c r="U1127" s="204">
        <v>0</v>
      </c>
      <c r="V1127" s="204">
        <v>0</v>
      </c>
      <c r="W1127" s="204">
        <v>0</v>
      </c>
      <c r="X1127" s="204">
        <v>0</v>
      </c>
      <c r="Y1127" s="204">
        <v>0</v>
      </c>
      <c r="Z1127" s="204">
        <v>0</v>
      </c>
      <c r="AA1127" s="204">
        <v>0</v>
      </c>
      <c r="AB1127" s="204">
        <v>20</v>
      </c>
      <c r="AC1127" s="204">
        <v>1</v>
      </c>
      <c r="AD1127" s="204">
        <v>20</v>
      </c>
      <c r="AE1127" s="204">
        <v>1</v>
      </c>
      <c r="AF1127" s="204">
        <v>0</v>
      </c>
      <c r="AG1127" s="204">
        <v>0</v>
      </c>
      <c r="AH1127" s="204">
        <v>0</v>
      </c>
      <c r="AI1127" s="204">
        <v>0</v>
      </c>
      <c r="AJ1127" s="204"/>
      <c r="AK1127" s="204"/>
      <c r="AL1127" s="204"/>
      <c r="AM1127" s="204"/>
      <c r="AN1127" s="204"/>
      <c r="AO1127" s="204"/>
      <c r="AP1127" s="204"/>
      <c r="AQ1127" s="204"/>
      <c r="AR1127" s="204"/>
      <c r="AS1127" s="204"/>
      <c r="AT1127" s="204"/>
      <c r="AU1127" s="204"/>
      <c r="AV1127" s="204"/>
      <c r="AW1127" s="204"/>
      <c r="AX1127" s="204"/>
      <c r="AY1127" s="204" t="str">
        <f t="shared" si="198"/>
        <v>TENALINE L.A.</v>
      </c>
      <c r="AZ1127" s="204" t="str">
        <f>IF(COUNTIF(AY:AY,AY1127)=1,AY1127,IF(AND(COUNTIF(AY:AY,AY1127)&gt;1,COUNTIF(AZ$2:AZ1126,AY1127)&gt;=1),"",AY1127))</f>
        <v/>
      </c>
      <c r="BA1127" s="204" t="str">
        <v>MYCOFLOR 200 MG/ML SOLUTION POUR ADMINISTRATION DANS L'EAU DE BOISSON POUR PORCINS</v>
      </c>
      <c r="BB1127" s="204">
        <f>IF(BA1127="","",MAX(BB$2:BB1126)+1)</f>
        <v>337</v>
      </c>
      <c r="BC1127" s="204"/>
      <c r="BD1127" s="204"/>
      <c r="BE1127" s="204"/>
      <c r="BF1127" s="204"/>
      <c r="BG1127" s="204"/>
      <c r="BH1127" s="204"/>
      <c r="BI1127" s="204"/>
      <c r="BJ1127" s="204"/>
      <c r="BK1127" s="204"/>
      <c r="BL1127" s="204"/>
      <c r="BM1127" s="204"/>
      <c r="BN1127" s="204"/>
      <c r="BO1127" s="204"/>
      <c r="BP1127" s="204"/>
      <c r="BQ1127" s="204"/>
      <c r="BR1127" s="204"/>
      <c r="BS1127" s="204"/>
      <c r="BT1127" s="204"/>
      <c r="BU1127" s="104"/>
      <c r="BV1127" s="202"/>
      <c r="BX1127"/>
      <c r="BY1127"/>
      <c r="BZ1127"/>
      <c r="CA1127"/>
      <c r="CB1127"/>
      <c r="CD1127"/>
      <c r="CO1127" s="202">
        <v>1126</v>
      </c>
    </row>
    <row r="1128" spans="1:93" x14ac:dyDescent="0.25">
      <c r="A1128" s="203" t="s">
        <v>2681</v>
      </c>
      <c r="B1128" s="204" t="s">
        <v>2686</v>
      </c>
      <c r="C1128" s="204" t="s">
        <v>2687</v>
      </c>
      <c r="D1128" s="210" t="s">
        <v>1004</v>
      </c>
      <c r="E1128" s="204" t="s">
        <v>852</v>
      </c>
      <c r="F1128" s="204" t="s">
        <v>567</v>
      </c>
      <c r="G1128" s="204" t="s">
        <v>853</v>
      </c>
      <c r="H1128" s="204" t="s">
        <v>1612</v>
      </c>
      <c r="I1128" s="204" t="s">
        <v>853</v>
      </c>
      <c r="J1128" s="204" t="s">
        <v>855</v>
      </c>
      <c r="K1128" s="204" t="s">
        <v>855</v>
      </c>
      <c r="L1128" s="204" t="s">
        <v>856</v>
      </c>
      <c r="M1128" s="204" t="s">
        <v>213</v>
      </c>
      <c r="N1128" s="204" t="s">
        <v>959</v>
      </c>
      <c r="O1128" s="204" t="s">
        <v>858</v>
      </c>
      <c r="P1128" s="204" t="s">
        <v>859</v>
      </c>
      <c r="Q1128" s="204" t="s">
        <v>851</v>
      </c>
      <c r="R1128" s="204">
        <v>20</v>
      </c>
      <c r="S1128" s="204">
        <v>1</v>
      </c>
      <c r="T1128" s="204">
        <v>0</v>
      </c>
      <c r="U1128" s="204">
        <v>0</v>
      </c>
      <c r="V1128" s="204">
        <v>0</v>
      </c>
      <c r="W1128" s="204">
        <v>0</v>
      </c>
      <c r="X1128" s="204">
        <v>0</v>
      </c>
      <c r="Y1128" s="204">
        <v>0</v>
      </c>
      <c r="Z1128" s="204">
        <v>0</v>
      </c>
      <c r="AA1128" s="204">
        <v>0</v>
      </c>
      <c r="AB1128" s="204">
        <v>20</v>
      </c>
      <c r="AC1128" s="204">
        <v>1</v>
      </c>
      <c r="AD1128" s="204">
        <v>20</v>
      </c>
      <c r="AE1128" s="204">
        <v>1</v>
      </c>
      <c r="AF1128" s="204">
        <v>0</v>
      </c>
      <c r="AG1128" s="204">
        <v>0</v>
      </c>
      <c r="AH1128" s="204">
        <v>0</v>
      </c>
      <c r="AI1128" s="204">
        <v>0</v>
      </c>
      <c r="AJ1128" s="204"/>
      <c r="AK1128" s="204"/>
      <c r="AL1128" s="204"/>
      <c r="AM1128" s="204"/>
      <c r="AN1128" s="204"/>
      <c r="AO1128" s="204"/>
      <c r="AP1128" s="204"/>
      <c r="AQ1128" s="204"/>
      <c r="AR1128" s="204"/>
      <c r="AS1128" s="204"/>
      <c r="AT1128" s="204"/>
      <c r="AU1128" s="204"/>
      <c r="AV1128" s="204"/>
      <c r="AW1128" s="204"/>
      <c r="AX1128" s="204"/>
      <c r="AY1128" s="204" t="str">
        <f t="shared" si="198"/>
        <v>TENALINE L.A.</v>
      </c>
      <c r="AZ1128" s="204" t="str">
        <f>IF(COUNTIF(AY:AY,AY1128)=1,AY1128,IF(AND(COUNTIF(AY:AY,AY1128)&gt;1,COUNTIF(AZ$2:AZ1127,AY1128)&gt;=1),"",AY1128))</f>
        <v/>
      </c>
      <c r="BA1128" s="204" t="str">
        <v>MYCOFLOR 300 MG/ML SOLUTION INJECTABLE POUR BOVINS ET PORCINS</v>
      </c>
      <c r="BB1128" s="204">
        <f>IF(BA1128="","",MAX(BB$2:BB1127)+1)</f>
        <v>338</v>
      </c>
      <c r="BC1128" s="204"/>
      <c r="BD1128" s="204"/>
      <c r="BE1128" s="204"/>
      <c r="BF1128" s="204"/>
      <c r="BG1128" s="204"/>
      <c r="BH1128" s="204"/>
      <c r="BI1128" s="204"/>
      <c r="BJ1128" s="204"/>
      <c r="BK1128" s="204"/>
      <c r="BL1128" s="204"/>
      <c r="BM1128" s="204"/>
      <c r="BN1128" s="204"/>
      <c r="BO1128" s="204"/>
      <c r="BP1128" s="204"/>
      <c r="BQ1128" s="204"/>
      <c r="BR1128" s="204"/>
      <c r="BS1128" s="204"/>
      <c r="BT1128" s="204"/>
      <c r="BU1128" s="104"/>
      <c r="BV1128" s="202"/>
      <c r="BX1128"/>
      <c r="BY1128"/>
      <c r="BZ1128"/>
      <c r="CA1128"/>
      <c r="CB1128"/>
      <c r="CD1128"/>
      <c r="CO1128" s="202">
        <v>1127</v>
      </c>
    </row>
    <row r="1129" spans="1:93" x14ac:dyDescent="0.25">
      <c r="A1129" s="203" t="s">
        <v>3439</v>
      </c>
      <c r="B1129" s="204" t="s">
        <v>3440</v>
      </c>
      <c r="C1129" s="204" t="s">
        <v>1042</v>
      </c>
      <c r="D1129" s="210" t="s">
        <v>851</v>
      </c>
      <c r="E1129" s="204" t="s">
        <v>852</v>
      </c>
      <c r="F1129" s="204" t="s">
        <v>784</v>
      </c>
      <c r="G1129" s="204" t="s">
        <v>1055</v>
      </c>
      <c r="H1129" s="204" t="s">
        <v>3441</v>
      </c>
      <c r="I1129" s="204" t="s">
        <v>910</v>
      </c>
      <c r="J1129" s="204" t="s">
        <v>2559</v>
      </c>
      <c r="K1129" s="204" t="s">
        <v>2559</v>
      </c>
      <c r="L1129" s="204" t="s">
        <v>2560</v>
      </c>
      <c r="M1129" s="204" t="s">
        <v>213</v>
      </c>
      <c r="N1129" s="204" t="s">
        <v>851</v>
      </c>
      <c r="O1129" s="204" t="s">
        <v>858</v>
      </c>
      <c r="P1129" s="204" t="s">
        <v>859</v>
      </c>
      <c r="Q1129" s="204" t="s">
        <v>947</v>
      </c>
      <c r="R1129" s="204">
        <v>0</v>
      </c>
      <c r="S1129" s="204">
        <v>0</v>
      </c>
      <c r="T1129" s="204">
        <v>0</v>
      </c>
      <c r="U1129" s="204">
        <v>0</v>
      </c>
      <c r="V1129" s="204">
        <v>0</v>
      </c>
      <c r="W1129" s="204">
        <v>0</v>
      </c>
      <c r="X1129" s="204">
        <v>0</v>
      </c>
      <c r="Y1129" s="204">
        <v>0</v>
      </c>
      <c r="Z1129" s="204">
        <v>0</v>
      </c>
      <c r="AA1129" s="204">
        <v>0</v>
      </c>
      <c r="AB1129" s="204">
        <v>0</v>
      </c>
      <c r="AC1129" s="204">
        <v>0</v>
      </c>
      <c r="AD1129" s="204">
        <v>0</v>
      </c>
      <c r="AE1129" s="204">
        <v>0</v>
      </c>
      <c r="AF1129" s="204">
        <v>10</v>
      </c>
      <c r="AG1129" s="204">
        <v>5</v>
      </c>
      <c r="AH1129" s="204">
        <v>0</v>
      </c>
      <c r="AI1129" s="204">
        <v>0</v>
      </c>
      <c r="AJ1129" s="204"/>
      <c r="AK1129" s="204"/>
      <c r="AL1129" s="204"/>
      <c r="AM1129" s="204"/>
      <c r="AN1129" s="204"/>
      <c r="AO1129" s="204"/>
      <c r="AP1129" s="204"/>
      <c r="AQ1129" s="204"/>
      <c r="AR1129" s="204"/>
      <c r="AS1129" s="204"/>
      <c r="AT1129" s="204"/>
      <c r="AU1129" s="204"/>
      <c r="AV1129" s="204"/>
      <c r="AW1129" s="204"/>
      <c r="AX1129" s="204"/>
      <c r="AY1129" s="204" t="str">
        <f t="shared" si="198"/>
        <v>TENOTRYL 10 % SOLUTION BUVABLE</v>
      </c>
      <c r="AZ1129" s="204" t="str">
        <f>IF(COUNTIF(AY:AY,AY1129)=1,AY1129,IF(AND(COUNTIF(AY:AY,AY1129)&gt;1,COUNTIF(AZ$2:AZ1128,AY1129)&gt;=1),"",AY1129))</f>
        <v>TENOTRYL 10 % SOLUTION BUVABLE</v>
      </c>
      <c r="BA1129" s="204" t="str">
        <v>N.P. 8</v>
      </c>
      <c r="BB1129" s="204">
        <f>IF(BA1129="","",MAX(BB$2:BB1128)+1)</f>
        <v>339</v>
      </c>
      <c r="BC1129" s="204"/>
      <c r="BD1129" s="204"/>
      <c r="BE1129" s="204"/>
      <c r="BF1129" s="204"/>
      <c r="BG1129" s="204"/>
      <c r="BH1129" s="204"/>
      <c r="BI1129" s="204"/>
      <c r="BJ1129" s="204"/>
      <c r="BK1129" s="204"/>
      <c r="BL1129" s="204"/>
      <c r="BM1129" s="204"/>
      <c r="BN1129" s="204"/>
      <c r="BO1129" s="204"/>
      <c r="BP1129" s="204"/>
      <c r="BQ1129" s="204"/>
      <c r="BR1129" s="204"/>
      <c r="BS1129" s="204"/>
      <c r="BT1129" s="204"/>
      <c r="BU1129" s="104"/>
      <c r="BV1129" s="202"/>
      <c r="BX1129"/>
      <c r="BY1129"/>
      <c r="BZ1129"/>
      <c r="CA1129"/>
      <c r="CB1129"/>
      <c r="CD1129"/>
      <c r="CO1129" s="202">
        <v>1128</v>
      </c>
    </row>
    <row r="1130" spans="1:93" x14ac:dyDescent="0.25">
      <c r="A1130" s="203" t="s">
        <v>3439</v>
      </c>
      <c r="B1130" s="204" t="s">
        <v>3442</v>
      </c>
      <c r="C1130" s="204" t="s">
        <v>1356</v>
      </c>
      <c r="D1130" s="210" t="s">
        <v>923</v>
      </c>
      <c r="E1130" s="204" t="s">
        <v>852</v>
      </c>
      <c r="F1130" s="204" t="s">
        <v>784</v>
      </c>
      <c r="G1130" s="204" t="s">
        <v>1055</v>
      </c>
      <c r="H1130" s="204" t="s">
        <v>3441</v>
      </c>
      <c r="I1130" s="204" t="s">
        <v>910</v>
      </c>
      <c r="J1130" s="204" t="s">
        <v>2559</v>
      </c>
      <c r="K1130" s="204" t="s">
        <v>2559</v>
      </c>
      <c r="L1130" s="204" t="s">
        <v>2560</v>
      </c>
      <c r="M1130" s="204" t="s">
        <v>213</v>
      </c>
      <c r="N1130" s="204" t="s">
        <v>851</v>
      </c>
      <c r="O1130" s="204" t="s">
        <v>858</v>
      </c>
      <c r="P1130" s="204" t="s">
        <v>859</v>
      </c>
      <c r="Q1130" s="204" t="s">
        <v>851</v>
      </c>
      <c r="R1130" s="204">
        <v>0</v>
      </c>
      <c r="S1130" s="204">
        <v>0</v>
      </c>
      <c r="T1130" s="204">
        <v>0</v>
      </c>
      <c r="U1130" s="204">
        <v>0</v>
      </c>
      <c r="V1130" s="204">
        <v>0</v>
      </c>
      <c r="W1130" s="204">
        <v>0</v>
      </c>
      <c r="X1130" s="204">
        <v>0</v>
      </c>
      <c r="Y1130" s="204">
        <v>0</v>
      </c>
      <c r="Z1130" s="204">
        <v>0</v>
      </c>
      <c r="AA1130" s="204">
        <v>0</v>
      </c>
      <c r="AB1130" s="204">
        <v>0</v>
      </c>
      <c r="AC1130" s="204">
        <v>0</v>
      </c>
      <c r="AD1130" s="204">
        <v>0</v>
      </c>
      <c r="AE1130" s="204">
        <v>0</v>
      </c>
      <c r="AF1130" s="204">
        <v>10</v>
      </c>
      <c r="AG1130" s="204">
        <v>5</v>
      </c>
      <c r="AH1130" s="204">
        <v>0</v>
      </c>
      <c r="AI1130" s="204">
        <v>0</v>
      </c>
      <c r="AJ1130" s="204"/>
      <c r="AK1130" s="204"/>
      <c r="AL1130" s="204"/>
      <c r="AM1130" s="204"/>
      <c r="AN1130" s="204"/>
      <c r="AO1130" s="204"/>
      <c r="AP1130" s="204"/>
      <c r="AQ1130" s="204"/>
      <c r="AR1130" s="204"/>
      <c r="AS1130" s="204"/>
      <c r="AT1130" s="204"/>
      <c r="AU1130" s="204"/>
      <c r="AV1130" s="204"/>
      <c r="AW1130" s="204"/>
      <c r="AX1130" s="204"/>
      <c r="AY1130" s="204" t="str">
        <f t="shared" si="198"/>
        <v>TENOTRYL 10 % SOLUTION BUVABLE</v>
      </c>
      <c r="AZ1130" s="204" t="str">
        <f>IF(COUNTIF(AY:AY,AY1130)=1,AY1130,IF(AND(COUNTIF(AY:AY,AY1130)&gt;1,COUNTIF(AZ$2:AZ1129,AY1130)&gt;=1),"",AY1130))</f>
        <v/>
      </c>
      <c r="BA1130" s="204" t="str">
        <v>NAFPENZAL T</v>
      </c>
      <c r="BB1130" s="204">
        <f>IF(BA1130="","",MAX(BB$2:BB1129)+1)</f>
        <v>340</v>
      </c>
      <c r="BC1130" s="204"/>
      <c r="BD1130" s="204"/>
      <c r="BE1130" s="204"/>
      <c r="BF1130" s="204"/>
      <c r="BG1130" s="204"/>
      <c r="BH1130" s="204"/>
      <c r="BI1130" s="204"/>
      <c r="BJ1130" s="204"/>
      <c r="BK1130" s="204"/>
      <c r="BL1130" s="204"/>
      <c r="BM1130" s="204"/>
      <c r="BN1130" s="204"/>
      <c r="BO1130" s="204"/>
      <c r="BP1130" s="204"/>
      <c r="BQ1130" s="204"/>
      <c r="BR1130" s="204"/>
      <c r="BS1130" s="204"/>
      <c r="BT1130" s="204"/>
      <c r="BU1130" s="104"/>
      <c r="BV1130" s="202"/>
      <c r="BX1130"/>
      <c r="BY1130"/>
      <c r="BZ1130"/>
      <c r="CA1130"/>
      <c r="CB1130"/>
      <c r="CD1130"/>
      <c r="CO1130" s="202">
        <v>1129</v>
      </c>
    </row>
    <row r="1131" spans="1:93" x14ac:dyDescent="0.25">
      <c r="A1131" s="203" t="s">
        <v>3741</v>
      </c>
      <c r="B1131" s="204" t="s">
        <v>3742</v>
      </c>
      <c r="C1131" s="204" t="s">
        <v>3743</v>
      </c>
      <c r="D1131" s="210" t="s">
        <v>851</v>
      </c>
      <c r="E1131" s="204" t="s">
        <v>906</v>
      </c>
      <c r="F1131" s="204" t="s">
        <v>3744</v>
      </c>
      <c r="G1131" s="204" t="s">
        <v>908</v>
      </c>
      <c r="H1131" s="204" t="s">
        <v>968</v>
      </c>
      <c r="I1131" s="204" t="s">
        <v>910</v>
      </c>
      <c r="J1131" s="204" t="s">
        <v>2559</v>
      </c>
      <c r="K1131" s="204" t="s">
        <v>2559</v>
      </c>
      <c r="L1131" s="204" t="s">
        <v>2560</v>
      </c>
      <c r="M1131" s="204" t="s">
        <v>213</v>
      </c>
      <c r="N1131" s="204" t="s">
        <v>1071</v>
      </c>
      <c r="O1131" s="204" t="s">
        <v>918</v>
      </c>
      <c r="P1131" s="204" t="s">
        <v>859</v>
      </c>
      <c r="Q1131" s="204" t="s">
        <v>1227</v>
      </c>
      <c r="R1131" s="204">
        <v>0</v>
      </c>
      <c r="S1131" s="204">
        <v>0</v>
      </c>
      <c r="T1131" s="204">
        <v>5</v>
      </c>
      <c r="U1131" s="204">
        <v>5</v>
      </c>
      <c r="V1131" s="204">
        <v>0</v>
      </c>
      <c r="W1131" s="204">
        <v>0</v>
      </c>
      <c r="X1131" s="204">
        <v>0</v>
      </c>
      <c r="Y1131" s="204">
        <v>0</v>
      </c>
      <c r="Z1131" s="204">
        <v>0</v>
      </c>
      <c r="AA1131" s="204">
        <v>0</v>
      </c>
      <c r="AB1131" s="204">
        <v>0</v>
      </c>
      <c r="AC1131" s="204">
        <v>0</v>
      </c>
      <c r="AD1131" s="204">
        <v>0</v>
      </c>
      <c r="AE1131" s="204">
        <v>0</v>
      </c>
      <c r="AF1131" s="204">
        <v>0</v>
      </c>
      <c r="AG1131" s="204">
        <v>0</v>
      </c>
      <c r="AH1131" s="204">
        <v>0</v>
      </c>
      <c r="AI1131" s="204">
        <v>0</v>
      </c>
      <c r="AJ1131" s="204"/>
      <c r="AK1131" s="204"/>
      <c r="AL1131" s="204"/>
      <c r="AM1131" s="204"/>
      <c r="AN1131" s="204"/>
      <c r="AO1131" s="204"/>
      <c r="AP1131" s="204"/>
      <c r="AQ1131" s="204"/>
      <c r="AR1131" s="204"/>
      <c r="AS1131" s="204"/>
      <c r="AT1131" s="204"/>
      <c r="AU1131" s="204"/>
      <c r="AV1131" s="204"/>
      <c r="AW1131" s="204"/>
      <c r="AX1131" s="204"/>
      <c r="AY1131" s="204" t="str">
        <f t="shared" si="198"/>
        <v/>
      </c>
      <c r="AZ1131" s="204" t="str">
        <f>IF(COUNTIF(AY:AY,AY1131)=1,AY1131,IF(AND(COUNTIF(AY:AY,AY1131)&gt;1,COUNTIF(AZ$2:AZ1130,AY1131)&gt;=1),"",AY1131))</f>
        <v/>
      </c>
      <c r="BA1131" s="204" t="str">
        <v>NAXCEL 100 MG/ML SUSPENSION INJECTABLE POUR PORCINS</v>
      </c>
      <c r="BB1131" s="204">
        <f>IF(BA1131="","",MAX(BB$2:BB1130)+1)</f>
        <v>341</v>
      </c>
      <c r="BC1131" s="204"/>
      <c r="BD1131" s="204"/>
      <c r="BE1131" s="204"/>
      <c r="BF1131" s="204"/>
      <c r="BG1131" s="204"/>
      <c r="BH1131" s="204"/>
      <c r="BI1131" s="204"/>
      <c r="BJ1131" s="204"/>
      <c r="BK1131" s="204"/>
      <c r="BL1131" s="204"/>
      <c r="BM1131" s="204"/>
      <c r="BN1131" s="204"/>
      <c r="BO1131" s="204"/>
      <c r="BP1131" s="204"/>
      <c r="BQ1131" s="204"/>
      <c r="BR1131" s="204"/>
      <c r="BS1131" s="204"/>
      <c r="BT1131" s="204"/>
      <c r="BU1131" s="104"/>
      <c r="BV1131" s="202"/>
      <c r="BX1131"/>
      <c r="BY1131"/>
      <c r="BZ1131"/>
      <c r="CA1131"/>
      <c r="CB1131"/>
      <c r="CD1131"/>
      <c r="CO1131" s="202">
        <v>1130</v>
      </c>
    </row>
    <row r="1132" spans="1:93" x14ac:dyDescent="0.25">
      <c r="A1132" s="203" t="s">
        <v>3748</v>
      </c>
      <c r="B1132" s="204" t="s">
        <v>3749</v>
      </c>
      <c r="C1132" s="204" t="s">
        <v>3750</v>
      </c>
      <c r="D1132" s="210" t="s">
        <v>851</v>
      </c>
      <c r="E1132" s="204" t="s">
        <v>906</v>
      </c>
      <c r="F1132" s="204" t="s">
        <v>3751</v>
      </c>
      <c r="G1132" s="204" t="s">
        <v>908</v>
      </c>
      <c r="H1132" s="204" t="s">
        <v>955</v>
      </c>
      <c r="I1132" s="204" t="s">
        <v>910</v>
      </c>
      <c r="J1132" s="204" t="s">
        <v>2559</v>
      </c>
      <c r="K1132" s="204" t="s">
        <v>2559</v>
      </c>
      <c r="L1132" s="204" t="s">
        <v>2560</v>
      </c>
      <c r="M1132" s="204" t="s">
        <v>213</v>
      </c>
      <c r="N1132" s="204" t="s">
        <v>1267</v>
      </c>
      <c r="O1132" s="204" t="s">
        <v>918</v>
      </c>
      <c r="P1132" s="204" t="s">
        <v>859</v>
      </c>
      <c r="Q1132" s="204" t="s">
        <v>1071</v>
      </c>
      <c r="R1132" s="204">
        <v>0</v>
      </c>
      <c r="S1132" s="204">
        <v>0</v>
      </c>
      <c r="T1132" s="204">
        <v>5</v>
      </c>
      <c r="U1132" s="204">
        <v>21</v>
      </c>
      <c r="V1132" s="204">
        <v>0</v>
      </c>
      <c r="W1132" s="204">
        <v>0</v>
      </c>
      <c r="X1132" s="204">
        <v>0</v>
      </c>
      <c r="Y1132" s="204">
        <v>0</v>
      </c>
      <c r="Z1132" s="204">
        <v>0</v>
      </c>
      <c r="AA1132" s="204">
        <v>0</v>
      </c>
      <c r="AB1132" s="204">
        <v>0</v>
      </c>
      <c r="AC1132" s="204">
        <v>0</v>
      </c>
      <c r="AD1132" s="204">
        <v>0</v>
      </c>
      <c r="AE1132" s="204">
        <v>0</v>
      </c>
      <c r="AF1132" s="204">
        <v>0</v>
      </c>
      <c r="AG1132" s="204">
        <v>0</v>
      </c>
      <c r="AH1132" s="204">
        <v>0</v>
      </c>
      <c r="AI1132" s="204">
        <v>0</v>
      </c>
      <c r="AJ1132" s="204"/>
      <c r="AK1132" s="204"/>
      <c r="AL1132" s="204"/>
      <c r="AM1132" s="204"/>
      <c r="AN1132" s="204"/>
      <c r="AO1132" s="204"/>
      <c r="AP1132" s="204"/>
      <c r="AQ1132" s="204"/>
      <c r="AR1132" s="204"/>
      <c r="AS1132" s="204"/>
      <c r="AT1132" s="204"/>
      <c r="AU1132" s="204"/>
      <c r="AV1132" s="204"/>
      <c r="AW1132" s="204"/>
      <c r="AX1132" s="204"/>
      <c r="AY1132" s="204" t="str">
        <f t="shared" si="198"/>
        <v/>
      </c>
      <c r="AZ1132" s="204" t="str">
        <f>IF(COUNTIF(AY:AY,AY1132)=1,AY1132,IF(AND(COUNTIF(AY:AY,AY1132)&gt;1,COUNTIF(AZ$2:AZ1131,AY1132)&gt;=1),"",AY1132))</f>
        <v/>
      </c>
      <c r="BA1132" s="204" t="str">
        <v>NAXCEL 200 MG/ML SUSPENSION INJECTABLE POUR BOVINS</v>
      </c>
      <c r="BB1132" s="204">
        <f>IF(BA1132="","",MAX(BB$2:BB1131)+1)</f>
        <v>342</v>
      </c>
      <c r="BC1132" s="204"/>
      <c r="BD1132" s="204"/>
      <c r="BE1132" s="204"/>
      <c r="BF1132" s="204"/>
      <c r="BG1132" s="204"/>
      <c r="BH1132" s="204"/>
      <c r="BI1132" s="204"/>
      <c r="BJ1132" s="204"/>
      <c r="BK1132" s="204"/>
      <c r="BL1132" s="204"/>
      <c r="BM1132" s="204"/>
      <c r="BN1132" s="204"/>
      <c r="BO1132" s="204"/>
      <c r="BP1132" s="204"/>
      <c r="BQ1132" s="204"/>
      <c r="BR1132" s="204"/>
      <c r="BS1132" s="204"/>
      <c r="BT1132" s="204"/>
      <c r="BU1132" s="104"/>
      <c r="BV1132" s="202"/>
      <c r="BX1132"/>
      <c r="BY1132"/>
      <c r="BZ1132"/>
      <c r="CA1132"/>
      <c r="CB1132"/>
      <c r="CD1132"/>
      <c r="CO1132" s="202">
        <v>1131</v>
      </c>
    </row>
    <row r="1133" spans="1:93" x14ac:dyDescent="0.25">
      <c r="A1133" s="203" t="s">
        <v>3745</v>
      </c>
      <c r="B1133" s="204" t="s">
        <v>3746</v>
      </c>
      <c r="C1133" s="204" t="s">
        <v>2423</v>
      </c>
      <c r="D1133" s="210" t="s">
        <v>851</v>
      </c>
      <c r="E1133" s="204" t="s">
        <v>906</v>
      </c>
      <c r="F1133" s="204" t="s">
        <v>3747</v>
      </c>
      <c r="G1133" s="204" t="s">
        <v>908</v>
      </c>
      <c r="H1133" s="204" t="s">
        <v>955</v>
      </c>
      <c r="I1133" s="204" t="s">
        <v>910</v>
      </c>
      <c r="J1133" s="204" t="s">
        <v>2559</v>
      </c>
      <c r="K1133" s="204" t="s">
        <v>2559</v>
      </c>
      <c r="L1133" s="204" t="s">
        <v>2560</v>
      </c>
      <c r="M1133" s="204" t="s">
        <v>213</v>
      </c>
      <c r="N1133" s="204" t="s">
        <v>868</v>
      </c>
      <c r="O1133" s="204" t="s">
        <v>918</v>
      </c>
      <c r="P1133" s="204" t="s">
        <v>859</v>
      </c>
      <c r="Q1133" s="204" t="s">
        <v>983</v>
      </c>
      <c r="R1133" s="204">
        <v>0</v>
      </c>
      <c r="S1133" s="204">
        <v>0</v>
      </c>
      <c r="T1133" s="204">
        <v>5</v>
      </c>
      <c r="U1133" s="204">
        <v>21</v>
      </c>
      <c r="V1133" s="204">
        <v>0</v>
      </c>
      <c r="W1133" s="204">
        <v>0</v>
      </c>
      <c r="X1133" s="204">
        <v>0</v>
      </c>
      <c r="Y1133" s="204">
        <v>0</v>
      </c>
      <c r="Z1133" s="204">
        <v>0</v>
      </c>
      <c r="AA1133" s="204">
        <v>0</v>
      </c>
      <c r="AB1133" s="204">
        <v>0</v>
      </c>
      <c r="AC1133" s="204">
        <v>0</v>
      </c>
      <c r="AD1133" s="204">
        <v>0</v>
      </c>
      <c r="AE1133" s="204">
        <v>0</v>
      </c>
      <c r="AF1133" s="204">
        <v>0</v>
      </c>
      <c r="AG1133" s="204">
        <v>0</v>
      </c>
      <c r="AH1133" s="204">
        <v>0</v>
      </c>
      <c r="AI1133" s="204">
        <v>0</v>
      </c>
      <c r="AJ1133" s="204"/>
      <c r="AK1133" s="204"/>
      <c r="AL1133" s="204"/>
      <c r="AM1133" s="204"/>
      <c r="AN1133" s="204"/>
      <c r="AO1133" s="204"/>
      <c r="AP1133" s="204"/>
      <c r="AQ1133" s="204"/>
      <c r="AR1133" s="204"/>
      <c r="AS1133" s="204"/>
      <c r="AT1133" s="204"/>
      <c r="AU1133" s="204"/>
      <c r="AV1133" s="204"/>
      <c r="AW1133" s="204"/>
      <c r="AX1133" s="204"/>
      <c r="AY1133" s="204" t="str">
        <f t="shared" si="198"/>
        <v/>
      </c>
      <c r="AZ1133" s="204" t="str">
        <f>IF(COUNTIF(AY:AY,AY1133)=1,AY1133,IF(AND(COUNTIF(AY:AY,AY1133)&gt;1,COUNTIF(AZ$2:AZ1132,AY1133)&gt;=1),"",AY1133))</f>
        <v/>
      </c>
      <c r="BA1133" s="204" t="str">
        <v>NEGEROL AEROSOL</v>
      </c>
      <c r="BB1133" s="204">
        <f>IF(BA1133="","",MAX(BB$2:BB1132)+1)</f>
        <v>343</v>
      </c>
      <c r="BC1133" s="204"/>
      <c r="BD1133" s="204"/>
      <c r="BE1133" s="204"/>
      <c r="BF1133" s="204"/>
      <c r="BG1133" s="204"/>
      <c r="BH1133" s="204"/>
      <c r="BI1133" s="204"/>
      <c r="BJ1133" s="204"/>
      <c r="BK1133" s="204"/>
      <c r="BL1133" s="204"/>
      <c r="BM1133" s="204"/>
      <c r="BN1133" s="204"/>
      <c r="BO1133" s="204"/>
      <c r="BP1133" s="204"/>
      <c r="BQ1133" s="204"/>
      <c r="BR1133" s="204"/>
      <c r="BS1133" s="204"/>
      <c r="BT1133" s="204"/>
      <c r="BU1133" s="104"/>
      <c r="BV1133" s="202"/>
      <c r="BX1133"/>
      <c r="BY1133"/>
      <c r="BZ1133"/>
      <c r="CA1133"/>
      <c r="CB1133"/>
      <c r="CD1133"/>
      <c r="CO1133" s="202">
        <v>1132</v>
      </c>
    </row>
    <row r="1134" spans="1:93" x14ac:dyDescent="0.25">
      <c r="A1134" s="203" t="s">
        <v>2403</v>
      </c>
      <c r="B1134" s="204" t="s">
        <v>2404</v>
      </c>
      <c r="C1134" s="204" t="s">
        <v>1611</v>
      </c>
      <c r="D1134" s="210" t="s">
        <v>851</v>
      </c>
      <c r="E1134" s="204" t="s">
        <v>852</v>
      </c>
      <c r="F1134" s="204" t="s">
        <v>568</v>
      </c>
      <c r="G1134" s="204" t="s">
        <v>853</v>
      </c>
      <c r="H1134" s="204" t="s">
        <v>1612</v>
      </c>
      <c r="I1134" s="204" t="s">
        <v>853</v>
      </c>
      <c r="J1134" s="204" t="s">
        <v>855</v>
      </c>
      <c r="K1134" s="204" t="s">
        <v>855</v>
      </c>
      <c r="L1134" s="204" t="s">
        <v>856</v>
      </c>
      <c r="M1134" s="204" t="s">
        <v>213</v>
      </c>
      <c r="N1134" s="204" t="s">
        <v>959</v>
      </c>
      <c r="O1134" s="204" t="s">
        <v>858</v>
      </c>
      <c r="P1134" s="204" t="s">
        <v>859</v>
      </c>
      <c r="Q1134" s="204" t="s">
        <v>966</v>
      </c>
      <c r="R1134" s="204">
        <v>20</v>
      </c>
      <c r="S1134" s="204">
        <v>1</v>
      </c>
      <c r="T1134" s="204">
        <v>0</v>
      </c>
      <c r="U1134" s="204">
        <v>0</v>
      </c>
      <c r="V1134" s="204">
        <v>0</v>
      </c>
      <c r="W1134" s="204">
        <v>0</v>
      </c>
      <c r="X1134" s="204">
        <v>0</v>
      </c>
      <c r="Y1134" s="204">
        <v>0</v>
      </c>
      <c r="Z1134" s="204">
        <v>20</v>
      </c>
      <c r="AA1134" s="204">
        <v>1</v>
      </c>
      <c r="AB1134" s="204">
        <v>20</v>
      </c>
      <c r="AC1134" s="204">
        <v>1</v>
      </c>
      <c r="AD1134" s="204">
        <v>20</v>
      </c>
      <c r="AE1134" s="204">
        <v>1</v>
      </c>
      <c r="AF1134" s="204">
        <v>0</v>
      </c>
      <c r="AG1134" s="204">
        <v>0</v>
      </c>
      <c r="AH1134" s="204">
        <v>0</v>
      </c>
      <c r="AI1134" s="204">
        <v>0</v>
      </c>
      <c r="AJ1134" s="204"/>
      <c r="AK1134" s="204"/>
      <c r="AL1134" s="204"/>
      <c r="AM1134" s="204"/>
      <c r="AN1134" s="204"/>
      <c r="AO1134" s="204"/>
      <c r="AP1134" s="204"/>
      <c r="AQ1134" s="204"/>
      <c r="AR1134" s="204"/>
      <c r="AS1134" s="204"/>
      <c r="AT1134" s="204"/>
      <c r="AU1134" s="204"/>
      <c r="AV1134" s="204"/>
      <c r="AW1134" s="204"/>
      <c r="AX1134" s="204"/>
      <c r="AY1134" s="204" t="str">
        <f t="shared" si="198"/>
        <v>TERRALON 20 % LA</v>
      </c>
      <c r="AZ1134" s="204" t="str">
        <f>IF(COUNTIF(AY:AY,AY1134)=1,AY1134,IF(AND(COUNTIF(AY:AY,AY1134)&gt;1,COUNTIF(AZ$2:AZ1133,AY1134)&gt;=1),"",AY1134))</f>
        <v>TERRALON 20 % LA</v>
      </c>
      <c r="BA1134" s="204" t="str">
        <v>NEO 50 FRANVET</v>
      </c>
      <c r="BB1134" s="204">
        <f>IF(BA1134="","",MAX(BB$2:BB1133)+1)</f>
        <v>344</v>
      </c>
      <c r="BC1134" s="204"/>
      <c r="BD1134" s="204"/>
      <c r="BE1134" s="204"/>
      <c r="BF1134" s="204"/>
      <c r="BG1134" s="204"/>
      <c r="BH1134" s="204"/>
      <c r="BI1134" s="204"/>
      <c r="BJ1134" s="204"/>
      <c r="BK1134" s="204"/>
      <c r="BL1134" s="204"/>
      <c r="BM1134" s="204"/>
      <c r="BN1134" s="204"/>
      <c r="BO1134" s="204"/>
      <c r="BP1134" s="204"/>
      <c r="BQ1134" s="204"/>
      <c r="BR1134" s="204"/>
      <c r="BS1134" s="204"/>
      <c r="BT1134" s="204"/>
      <c r="BU1134" s="104"/>
      <c r="BV1134" s="202"/>
      <c r="BX1134"/>
      <c r="BY1134"/>
      <c r="BZ1134"/>
      <c r="CA1134"/>
      <c r="CB1134"/>
      <c r="CD1134"/>
      <c r="CO1134" s="202">
        <v>1133</v>
      </c>
    </row>
    <row r="1135" spans="1:93" x14ac:dyDescent="0.25">
      <c r="A1135" s="203" t="s">
        <v>2403</v>
      </c>
      <c r="B1135" s="204" t="s">
        <v>2405</v>
      </c>
      <c r="C1135" s="204" t="s">
        <v>1602</v>
      </c>
      <c r="D1135" s="210" t="s">
        <v>863</v>
      </c>
      <c r="E1135" s="204" t="s">
        <v>852</v>
      </c>
      <c r="F1135" s="204" t="s">
        <v>568</v>
      </c>
      <c r="G1135" s="204" t="s">
        <v>853</v>
      </c>
      <c r="H1135" s="204" t="s">
        <v>1612</v>
      </c>
      <c r="I1135" s="204" t="s">
        <v>853</v>
      </c>
      <c r="J1135" s="204" t="s">
        <v>855</v>
      </c>
      <c r="K1135" s="204" t="s">
        <v>855</v>
      </c>
      <c r="L1135" s="204" t="s">
        <v>856</v>
      </c>
      <c r="M1135" s="204" t="s">
        <v>213</v>
      </c>
      <c r="N1135" s="204" t="s">
        <v>959</v>
      </c>
      <c r="O1135" s="204" t="s">
        <v>858</v>
      </c>
      <c r="P1135" s="204" t="s">
        <v>859</v>
      </c>
      <c r="Q1135" s="204" t="s">
        <v>868</v>
      </c>
      <c r="R1135" s="204">
        <v>20</v>
      </c>
      <c r="S1135" s="204">
        <v>1</v>
      </c>
      <c r="T1135" s="204">
        <v>0</v>
      </c>
      <c r="U1135" s="204">
        <v>0</v>
      </c>
      <c r="V1135" s="204">
        <v>0</v>
      </c>
      <c r="W1135" s="204">
        <v>0</v>
      </c>
      <c r="X1135" s="204">
        <v>0</v>
      </c>
      <c r="Y1135" s="204">
        <v>0</v>
      </c>
      <c r="Z1135" s="204">
        <v>20</v>
      </c>
      <c r="AA1135" s="204">
        <v>1</v>
      </c>
      <c r="AB1135" s="204">
        <v>20</v>
      </c>
      <c r="AC1135" s="204">
        <v>1</v>
      </c>
      <c r="AD1135" s="204">
        <v>20</v>
      </c>
      <c r="AE1135" s="204">
        <v>1</v>
      </c>
      <c r="AF1135" s="204">
        <v>0</v>
      </c>
      <c r="AG1135" s="204">
        <v>0</v>
      </c>
      <c r="AH1135" s="204">
        <v>0</v>
      </c>
      <c r="AI1135" s="204">
        <v>0</v>
      </c>
      <c r="AJ1135" s="204"/>
      <c r="AK1135" s="204"/>
      <c r="AL1135" s="204"/>
      <c r="AM1135" s="204"/>
      <c r="AN1135" s="204"/>
      <c r="AO1135" s="204"/>
      <c r="AP1135" s="204"/>
      <c r="AQ1135" s="204"/>
      <c r="AR1135" s="204"/>
      <c r="AS1135" s="204"/>
      <c r="AT1135" s="204"/>
      <c r="AU1135" s="204"/>
      <c r="AV1135" s="204"/>
      <c r="AW1135" s="204"/>
      <c r="AX1135" s="204"/>
      <c r="AY1135" s="204" t="str">
        <f t="shared" si="198"/>
        <v>TERRALON 20 % LA</v>
      </c>
      <c r="AZ1135" s="204" t="str">
        <f>IF(COUNTIF(AY:AY,AY1135)=1,AY1135,IF(AND(COUNTIF(AY:AY,AY1135)&gt;1,COUNTIF(AZ$2:AZ1134,AY1135)&gt;=1),"",AY1135))</f>
        <v/>
      </c>
      <c r="BA1135" s="204" t="str">
        <v>NEOMAY</v>
      </c>
      <c r="BB1135" s="204">
        <f>IF(BA1135="","",MAX(BB$2:BB1134)+1)</f>
        <v>345</v>
      </c>
      <c r="BC1135" s="204"/>
      <c r="BD1135" s="204"/>
      <c r="BE1135" s="204"/>
      <c r="BF1135" s="204"/>
      <c r="BG1135" s="204"/>
      <c r="BH1135" s="204"/>
      <c r="BI1135" s="204"/>
      <c r="BJ1135" s="204"/>
      <c r="BK1135" s="204"/>
      <c r="BL1135" s="204"/>
      <c r="BM1135" s="204"/>
      <c r="BN1135" s="204"/>
      <c r="BO1135" s="204"/>
      <c r="BP1135" s="204"/>
      <c r="BQ1135" s="204"/>
      <c r="BR1135" s="204"/>
      <c r="BS1135" s="204"/>
      <c r="BT1135" s="204"/>
      <c r="BU1135" s="104"/>
      <c r="BV1135" s="202"/>
      <c r="BX1135"/>
      <c r="BY1135"/>
      <c r="BZ1135"/>
      <c r="CA1135"/>
      <c r="CB1135"/>
      <c r="CD1135"/>
      <c r="CO1135" s="202">
        <v>1134</v>
      </c>
    </row>
    <row r="1136" spans="1:93" x14ac:dyDescent="0.25">
      <c r="A1136" s="203" t="s">
        <v>2403</v>
      </c>
      <c r="B1136" s="204" t="s">
        <v>2406</v>
      </c>
      <c r="C1136" s="204" t="s">
        <v>2407</v>
      </c>
      <c r="D1136" s="210" t="s">
        <v>1004</v>
      </c>
      <c r="E1136" s="204" t="s">
        <v>852</v>
      </c>
      <c r="F1136" s="204" t="s">
        <v>568</v>
      </c>
      <c r="G1136" s="204" t="s">
        <v>853</v>
      </c>
      <c r="H1136" s="204" t="s">
        <v>1612</v>
      </c>
      <c r="I1136" s="204" t="s">
        <v>853</v>
      </c>
      <c r="J1136" s="204" t="s">
        <v>855</v>
      </c>
      <c r="K1136" s="204" t="s">
        <v>855</v>
      </c>
      <c r="L1136" s="204" t="s">
        <v>856</v>
      </c>
      <c r="M1136" s="204" t="s">
        <v>213</v>
      </c>
      <c r="N1136" s="204" t="s">
        <v>959</v>
      </c>
      <c r="O1136" s="204" t="s">
        <v>858</v>
      </c>
      <c r="P1136" s="204" t="s">
        <v>859</v>
      </c>
      <c r="Q1136" s="204" t="s">
        <v>851</v>
      </c>
      <c r="R1136" s="204">
        <v>20</v>
      </c>
      <c r="S1136" s="204">
        <v>1</v>
      </c>
      <c r="T1136" s="204">
        <v>0</v>
      </c>
      <c r="U1136" s="204">
        <v>0</v>
      </c>
      <c r="V1136" s="204">
        <v>0</v>
      </c>
      <c r="W1136" s="204">
        <v>0</v>
      </c>
      <c r="X1136" s="204">
        <v>0</v>
      </c>
      <c r="Y1136" s="204">
        <v>0</v>
      </c>
      <c r="Z1136" s="204">
        <v>20</v>
      </c>
      <c r="AA1136" s="204">
        <v>1</v>
      </c>
      <c r="AB1136" s="204">
        <v>20</v>
      </c>
      <c r="AC1136" s="204">
        <v>1</v>
      </c>
      <c r="AD1136" s="204">
        <v>20</v>
      </c>
      <c r="AE1136" s="204">
        <v>1</v>
      </c>
      <c r="AF1136" s="204">
        <v>0</v>
      </c>
      <c r="AG1136" s="204">
        <v>0</v>
      </c>
      <c r="AH1136" s="204">
        <v>0</v>
      </c>
      <c r="AI1136" s="204">
        <v>0</v>
      </c>
      <c r="AJ1136" s="204"/>
      <c r="AK1136" s="204"/>
      <c r="AL1136" s="204"/>
      <c r="AM1136" s="204"/>
      <c r="AN1136" s="204"/>
      <c r="AO1136" s="204"/>
      <c r="AP1136" s="204"/>
      <c r="AQ1136" s="204"/>
      <c r="AR1136" s="204"/>
      <c r="AS1136" s="204"/>
      <c r="AT1136" s="204"/>
      <c r="AU1136" s="204"/>
      <c r="AV1136" s="204"/>
      <c r="AW1136" s="204"/>
      <c r="AX1136" s="204"/>
      <c r="AY1136" s="204" t="str">
        <f t="shared" si="198"/>
        <v>TERRALON 20 % LA</v>
      </c>
      <c r="AZ1136" s="204" t="str">
        <f>IF(COUNTIF(AY:AY,AY1136)=1,AY1136,IF(AND(COUNTIF(AY:AY,AY1136)&gt;1,COUNTIF(AZ$2:AZ1135,AY1136)&gt;=1),"",AY1136))</f>
        <v/>
      </c>
      <c r="BA1136" s="204" t="str">
        <v>NEOMYCINE 40 LAPIN-VOLAILLE-PORC ET AGNEAU-CHEVREAU SEVRES FRANVET</v>
      </c>
      <c r="BB1136" s="204">
        <f>IF(BA1136="","",MAX(BB$2:BB1135)+1)</f>
        <v>346</v>
      </c>
      <c r="BC1136" s="204"/>
      <c r="BD1136" s="204"/>
      <c r="BE1136" s="204"/>
      <c r="BF1136" s="204"/>
      <c r="BG1136" s="204"/>
      <c r="BH1136" s="204"/>
      <c r="BI1136" s="204"/>
      <c r="BJ1136" s="204"/>
      <c r="BK1136" s="204"/>
      <c r="BL1136" s="204"/>
      <c r="BM1136" s="204"/>
      <c r="BN1136" s="204"/>
      <c r="BO1136" s="204"/>
      <c r="BP1136" s="204"/>
      <c r="BQ1136" s="204"/>
      <c r="BR1136" s="204"/>
      <c r="BS1136" s="204"/>
      <c r="BT1136" s="204"/>
      <c r="BU1136" s="104"/>
      <c r="BV1136" s="202"/>
      <c r="BX1136"/>
      <c r="BY1136"/>
      <c r="BZ1136"/>
      <c r="CA1136"/>
      <c r="CB1136"/>
      <c r="CD1136"/>
      <c r="CO1136" s="202">
        <v>1135</v>
      </c>
    </row>
    <row r="1137" spans="1:93" x14ac:dyDescent="0.25">
      <c r="A1137" s="203" t="s">
        <v>2089</v>
      </c>
      <c r="B1137" s="204" t="s">
        <v>2090</v>
      </c>
      <c r="C1137" s="204" t="s">
        <v>2091</v>
      </c>
      <c r="D1137" s="210" t="s">
        <v>851</v>
      </c>
      <c r="E1137" s="204" t="s">
        <v>852</v>
      </c>
      <c r="F1137" s="204" t="s">
        <v>569</v>
      </c>
      <c r="G1137" s="204" t="s">
        <v>853</v>
      </c>
      <c r="H1137" s="204" t="s">
        <v>2092</v>
      </c>
      <c r="I1137" s="204" t="s">
        <v>853</v>
      </c>
      <c r="J1137" s="204" t="s">
        <v>855</v>
      </c>
      <c r="K1137" s="204" t="s">
        <v>855</v>
      </c>
      <c r="L1137" s="204" t="s">
        <v>856</v>
      </c>
      <c r="M1137" s="204" t="s">
        <v>213</v>
      </c>
      <c r="N1137" s="204" t="s">
        <v>959</v>
      </c>
      <c r="O1137" s="204" t="s">
        <v>858</v>
      </c>
      <c r="P1137" s="204" t="s">
        <v>859</v>
      </c>
      <c r="Q1137" s="204" t="s">
        <v>966</v>
      </c>
      <c r="R1137" s="204">
        <v>20</v>
      </c>
      <c r="S1137" s="204">
        <v>1</v>
      </c>
      <c r="T1137" s="204">
        <v>0</v>
      </c>
      <c r="U1137" s="204">
        <v>0</v>
      </c>
      <c r="V1137" s="204">
        <v>0</v>
      </c>
      <c r="W1137" s="204">
        <v>0</v>
      </c>
      <c r="X1137" s="204">
        <v>0</v>
      </c>
      <c r="Y1137" s="204">
        <v>0</v>
      </c>
      <c r="Z1137" s="204">
        <v>0</v>
      </c>
      <c r="AA1137" s="204">
        <v>0</v>
      </c>
      <c r="AB1137" s="204">
        <v>20</v>
      </c>
      <c r="AC1137" s="204">
        <v>1</v>
      </c>
      <c r="AD1137" s="204">
        <v>20</v>
      </c>
      <c r="AE1137" s="204">
        <v>1</v>
      </c>
      <c r="AF1137" s="204">
        <v>0</v>
      </c>
      <c r="AG1137" s="204">
        <v>0</v>
      </c>
      <c r="AH1137" s="204">
        <v>0</v>
      </c>
      <c r="AI1137" s="204">
        <v>0</v>
      </c>
      <c r="AJ1137" s="204"/>
      <c r="AK1137" s="204"/>
      <c r="AL1137" s="204"/>
      <c r="AM1137" s="204"/>
      <c r="AN1137" s="204"/>
      <c r="AO1137" s="204"/>
      <c r="AP1137" s="204"/>
      <c r="AQ1137" s="204"/>
      <c r="AR1137" s="204"/>
      <c r="AS1137" s="204"/>
      <c r="AT1137" s="204"/>
      <c r="AU1137" s="204"/>
      <c r="AV1137" s="204"/>
      <c r="AW1137" s="204"/>
      <c r="AX1137" s="204"/>
      <c r="AY1137" s="204" t="str">
        <f t="shared" si="198"/>
        <v>TERRAMYCINE LONGUE ACTION</v>
      </c>
      <c r="AZ1137" s="204" t="str">
        <f>IF(COUNTIF(AY:AY,AY1137)=1,AY1137,IF(AND(COUNTIF(AY:AY,AY1137)&gt;1,COUNTIF(AZ$2:AZ1136,AY1137)&gt;=1),"",AY1137))</f>
        <v>TERRAMYCINE LONGUE ACTION</v>
      </c>
      <c r="BA1137" s="204" t="str">
        <v>NEOMYCINE 50 % VIRBAC</v>
      </c>
      <c r="BB1137" s="204">
        <f>IF(BA1137="","",MAX(BB$2:BB1136)+1)</f>
        <v>347</v>
      </c>
      <c r="BC1137" s="204"/>
      <c r="BD1137" s="204"/>
      <c r="BE1137" s="204"/>
      <c r="BF1137" s="204"/>
      <c r="BG1137" s="204"/>
      <c r="BH1137" s="204"/>
      <c r="BI1137" s="204"/>
      <c r="BJ1137" s="204"/>
      <c r="BK1137" s="204"/>
      <c r="BL1137" s="204"/>
      <c r="BM1137" s="204"/>
      <c r="BN1137" s="204"/>
      <c r="BO1137" s="204"/>
      <c r="BP1137" s="204"/>
      <c r="BQ1137" s="204"/>
      <c r="BR1137" s="204"/>
      <c r="BS1137" s="204"/>
      <c r="BT1137" s="204"/>
      <c r="BU1137" s="104"/>
      <c r="BV1137" s="202"/>
      <c r="BX1137"/>
      <c r="BY1137"/>
      <c r="BZ1137"/>
      <c r="CA1137"/>
      <c r="CB1137"/>
      <c r="CD1137"/>
      <c r="CO1137" s="202">
        <v>1136</v>
      </c>
    </row>
    <row r="1138" spans="1:93" x14ac:dyDescent="0.25">
      <c r="A1138" s="203" t="s">
        <v>2089</v>
      </c>
      <c r="B1138" s="204" t="s">
        <v>2093</v>
      </c>
      <c r="C1138" s="204" t="s">
        <v>2094</v>
      </c>
      <c r="D1138" s="210" t="s">
        <v>863</v>
      </c>
      <c r="E1138" s="204" t="s">
        <v>852</v>
      </c>
      <c r="F1138" s="204" t="s">
        <v>569</v>
      </c>
      <c r="G1138" s="204" t="s">
        <v>853</v>
      </c>
      <c r="H1138" s="204" t="s">
        <v>2092</v>
      </c>
      <c r="I1138" s="204" t="s">
        <v>853</v>
      </c>
      <c r="J1138" s="204" t="s">
        <v>855</v>
      </c>
      <c r="K1138" s="204" t="s">
        <v>855</v>
      </c>
      <c r="L1138" s="204" t="s">
        <v>856</v>
      </c>
      <c r="M1138" s="204" t="s">
        <v>213</v>
      </c>
      <c r="N1138" s="204" t="s">
        <v>959</v>
      </c>
      <c r="O1138" s="204" t="s">
        <v>858</v>
      </c>
      <c r="P1138" s="204" t="s">
        <v>859</v>
      </c>
      <c r="Q1138" s="204" t="s">
        <v>868</v>
      </c>
      <c r="R1138" s="204">
        <v>20</v>
      </c>
      <c r="S1138" s="204">
        <v>1</v>
      </c>
      <c r="T1138" s="204">
        <v>0</v>
      </c>
      <c r="U1138" s="204">
        <v>0</v>
      </c>
      <c r="V1138" s="204">
        <v>0</v>
      </c>
      <c r="W1138" s="204">
        <v>0</v>
      </c>
      <c r="X1138" s="204">
        <v>0</v>
      </c>
      <c r="Y1138" s="204">
        <v>0</v>
      </c>
      <c r="Z1138" s="204">
        <v>0</v>
      </c>
      <c r="AA1138" s="204">
        <v>0</v>
      </c>
      <c r="AB1138" s="204">
        <v>20</v>
      </c>
      <c r="AC1138" s="204">
        <v>1</v>
      </c>
      <c r="AD1138" s="204">
        <v>20</v>
      </c>
      <c r="AE1138" s="204">
        <v>1</v>
      </c>
      <c r="AF1138" s="204">
        <v>0</v>
      </c>
      <c r="AG1138" s="204">
        <v>0</v>
      </c>
      <c r="AH1138" s="204">
        <v>0</v>
      </c>
      <c r="AI1138" s="204">
        <v>0</v>
      </c>
      <c r="AJ1138" s="204"/>
      <c r="AK1138" s="204"/>
      <c r="AL1138" s="204"/>
      <c r="AM1138" s="204"/>
      <c r="AN1138" s="204"/>
      <c r="AO1138" s="204"/>
      <c r="AP1138" s="204"/>
      <c r="AQ1138" s="204"/>
      <c r="AR1138" s="204"/>
      <c r="AS1138" s="204"/>
      <c r="AT1138" s="204"/>
      <c r="AU1138" s="204"/>
      <c r="AV1138" s="204"/>
      <c r="AW1138" s="204"/>
      <c r="AX1138" s="204"/>
      <c r="AY1138" s="204" t="str">
        <f t="shared" si="198"/>
        <v>TERRAMYCINE LONGUE ACTION</v>
      </c>
      <c r="AZ1138" s="204" t="str">
        <f>IF(COUNTIF(AY:AY,AY1138)=1,AY1138,IF(AND(COUNTIF(AY:AY,AY1138)&gt;1,COUNTIF(AZ$2:AZ1137,AY1138)&gt;=1),"",AY1138))</f>
        <v/>
      </c>
      <c r="BA1138" s="204" t="str">
        <v>NEOMYCINE 50 COOPHAVET</v>
      </c>
      <c r="BB1138" s="204">
        <f>IF(BA1138="","",MAX(BB$2:BB1137)+1)</f>
        <v>348</v>
      </c>
      <c r="BC1138" s="204"/>
      <c r="BD1138" s="204"/>
      <c r="BE1138" s="204"/>
      <c r="BF1138" s="204"/>
      <c r="BG1138" s="204"/>
      <c r="BH1138" s="204"/>
      <c r="BI1138" s="204"/>
      <c r="BJ1138" s="204"/>
      <c r="BK1138" s="204"/>
      <c r="BL1138" s="204"/>
      <c r="BM1138" s="204"/>
      <c r="BN1138" s="204"/>
      <c r="BO1138" s="204"/>
      <c r="BP1138" s="204"/>
      <c r="BQ1138" s="204"/>
      <c r="BR1138" s="204"/>
      <c r="BS1138" s="204"/>
      <c r="BT1138" s="204"/>
      <c r="BU1138" s="104"/>
      <c r="BV1138" s="202"/>
      <c r="BX1138"/>
      <c r="BY1138"/>
      <c r="BZ1138"/>
      <c r="CA1138"/>
      <c r="CB1138"/>
      <c r="CD1138"/>
      <c r="CO1138" s="202">
        <v>1137</v>
      </c>
    </row>
    <row r="1139" spans="1:93" x14ac:dyDescent="0.25">
      <c r="A1139" s="203" t="s">
        <v>2089</v>
      </c>
      <c r="B1139" s="204" t="s">
        <v>2095</v>
      </c>
      <c r="C1139" s="204" t="s">
        <v>2096</v>
      </c>
      <c r="D1139" s="210" t="s">
        <v>1004</v>
      </c>
      <c r="E1139" s="204" t="s">
        <v>852</v>
      </c>
      <c r="F1139" s="204" t="s">
        <v>569</v>
      </c>
      <c r="G1139" s="204" t="s">
        <v>853</v>
      </c>
      <c r="H1139" s="204" t="s">
        <v>2092</v>
      </c>
      <c r="I1139" s="204" t="s">
        <v>853</v>
      </c>
      <c r="J1139" s="204" t="s">
        <v>855</v>
      </c>
      <c r="K1139" s="204" t="s">
        <v>855</v>
      </c>
      <c r="L1139" s="204" t="s">
        <v>856</v>
      </c>
      <c r="M1139" s="204" t="s">
        <v>213</v>
      </c>
      <c r="N1139" s="204" t="s">
        <v>959</v>
      </c>
      <c r="O1139" s="204" t="s">
        <v>858</v>
      </c>
      <c r="P1139" s="204" t="s">
        <v>859</v>
      </c>
      <c r="Q1139" s="204" t="s">
        <v>851</v>
      </c>
      <c r="R1139" s="204">
        <v>20</v>
      </c>
      <c r="S1139" s="204">
        <v>1</v>
      </c>
      <c r="T1139" s="204">
        <v>0</v>
      </c>
      <c r="U1139" s="204">
        <v>0</v>
      </c>
      <c r="V1139" s="204">
        <v>0</v>
      </c>
      <c r="W1139" s="204">
        <v>0</v>
      </c>
      <c r="X1139" s="204">
        <v>0</v>
      </c>
      <c r="Y1139" s="204">
        <v>0</v>
      </c>
      <c r="Z1139" s="204">
        <v>0</v>
      </c>
      <c r="AA1139" s="204">
        <v>0</v>
      </c>
      <c r="AB1139" s="204">
        <v>20</v>
      </c>
      <c r="AC1139" s="204">
        <v>1</v>
      </c>
      <c r="AD1139" s="204">
        <v>20</v>
      </c>
      <c r="AE1139" s="204">
        <v>1</v>
      </c>
      <c r="AF1139" s="204">
        <v>0</v>
      </c>
      <c r="AG1139" s="204">
        <v>0</v>
      </c>
      <c r="AH1139" s="204">
        <v>0</v>
      </c>
      <c r="AI1139" s="204">
        <v>0</v>
      </c>
      <c r="AJ1139" s="204"/>
      <c r="AK1139" s="204"/>
      <c r="AL1139" s="204"/>
      <c r="AM1139" s="204"/>
      <c r="AN1139" s="204"/>
      <c r="AO1139" s="204"/>
      <c r="AP1139" s="204"/>
      <c r="AQ1139" s="204"/>
      <c r="AR1139" s="204"/>
      <c r="AS1139" s="204"/>
      <c r="AT1139" s="204"/>
      <c r="AU1139" s="204"/>
      <c r="AV1139" s="204"/>
      <c r="AW1139" s="204"/>
      <c r="AX1139" s="204"/>
      <c r="AY1139" s="204" t="str">
        <f t="shared" si="198"/>
        <v>TERRAMYCINE LONGUE ACTION</v>
      </c>
      <c r="AZ1139" s="204" t="str">
        <f>IF(COUNTIF(AY:AY,AY1139)=1,AY1139,IF(AND(COUNTIF(AY:AY,AY1139)&gt;1,COUNTIF(AZ$2:AZ1138,AY1139)&gt;=1),"",AY1139))</f>
        <v/>
      </c>
      <c r="BA1139" s="204" t="str">
        <v>NEOXYNE</v>
      </c>
      <c r="BB1139" s="204">
        <f>IF(BA1139="","",MAX(BB$2:BB1138)+1)</f>
        <v>349</v>
      </c>
      <c r="BC1139" s="204"/>
      <c r="BD1139" s="204"/>
      <c r="BE1139" s="204"/>
      <c r="BF1139" s="204"/>
      <c r="BG1139" s="204"/>
      <c r="BH1139" s="204"/>
      <c r="BI1139" s="204"/>
      <c r="BJ1139" s="204"/>
      <c r="BK1139" s="204"/>
      <c r="BL1139" s="204"/>
      <c r="BM1139" s="204"/>
      <c r="BN1139" s="204"/>
      <c r="BO1139" s="204"/>
      <c r="BP1139" s="204"/>
      <c r="BQ1139" s="204"/>
      <c r="BR1139" s="204"/>
      <c r="BS1139" s="204"/>
      <c r="BT1139" s="204"/>
      <c r="BU1139" s="104"/>
      <c r="BV1139" s="202"/>
      <c r="BX1139"/>
      <c r="BY1139"/>
      <c r="BZ1139"/>
      <c r="CA1139"/>
      <c r="CB1139"/>
      <c r="CD1139"/>
      <c r="CO1139" s="202">
        <v>1138</v>
      </c>
    </row>
    <row r="1140" spans="1:93" x14ac:dyDescent="0.25">
      <c r="A1140" s="203" t="s">
        <v>2089</v>
      </c>
      <c r="B1140" s="204" t="s">
        <v>2097</v>
      </c>
      <c r="C1140" s="204" t="s">
        <v>2098</v>
      </c>
      <c r="D1140" s="210" t="s">
        <v>851</v>
      </c>
      <c r="E1140" s="204" t="s">
        <v>852</v>
      </c>
      <c r="F1140" s="204" t="s">
        <v>569</v>
      </c>
      <c r="G1140" s="204" t="s">
        <v>853</v>
      </c>
      <c r="H1140" s="204" t="s">
        <v>2092</v>
      </c>
      <c r="I1140" s="204" t="s">
        <v>853</v>
      </c>
      <c r="J1140" s="204" t="s">
        <v>855</v>
      </c>
      <c r="K1140" s="204" t="s">
        <v>855</v>
      </c>
      <c r="L1140" s="204" t="s">
        <v>856</v>
      </c>
      <c r="M1140" s="204" t="s">
        <v>213</v>
      </c>
      <c r="N1140" s="204" t="s">
        <v>959</v>
      </c>
      <c r="O1140" s="204" t="s">
        <v>858</v>
      </c>
      <c r="P1140" s="204" t="s">
        <v>859</v>
      </c>
      <c r="Q1140" s="204" t="s">
        <v>966</v>
      </c>
      <c r="R1140" s="204">
        <v>20</v>
      </c>
      <c r="S1140" s="204">
        <v>1</v>
      </c>
      <c r="T1140" s="204">
        <v>0</v>
      </c>
      <c r="U1140" s="204">
        <v>0</v>
      </c>
      <c r="V1140" s="204">
        <v>0</v>
      </c>
      <c r="W1140" s="204">
        <v>0</v>
      </c>
      <c r="X1140" s="204">
        <v>0</v>
      </c>
      <c r="Y1140" s="204">
        <v>0</v>
      </c>
      <c r="Z1140" s="204">
        <v>0</v>
      </c>
      <c r="AA1140" s="204">
        <v>0</v>
      </c>
      <c r="AB1140" s="204">
        <v>20</v>
      </c>
      <c r="AC1140" s="204">
        <v>1</v>
      </c>
      <c r="AD1140" s="204">
        <v>20</v>
      </c>
      <c r="AE1140" s="204">
        <v>1</v>
      </c>
      <c r="AF1140" s="204">
        <v>0</v>
      </c>
      <c r="AG1140" s="204">
        <v>0</v>
      </c>
      <c r="AH1140" s="204">
        <v>0</v>
      </c>
      <c r="AI1140" s="204">
        <v>0</v>
      </c>
      <c r="AJ1140" s="204"/>
      <c r="AK1140" s="204"/>
      <c r="AL1140" s="204"/>
      <c r="AM1140" s="204"/>
      <c r="AN1140" s="204"/>
      <c r="AO1140" s="204"/>
      <c r="AP1140" s="204"/>
      <c r="AQ1140" s="204"/>
      <c r="AR1140" s="204"/>
      <c r="AS1140" s="204"/>
      <c r="AT1140" s="204"/>
      <c r="AU1140" s="204"/>
      <c r="AV1140" s="204"/>
      <c r="AW1140" s="204"/>
      <c r="AX1140" s="204"/>
      <c r="AY1140" s="204" t="str">
        <f t="shared" si="198"/>
        <v>TERRAMYCINE LONGUE ACTION</v>
      </c>
      <c r="AZ1140" s="204" t="str">
        <f>IF(COUNTIF(AY:AY,AY1140)=1,AY1140,IF(AND(COUNTIF(AY:AY,AY1140)&gt;1,COUNTIF(AZ$2:AZ1139,AY1140)&gt;=1),"",AY1140))</f>
        <v/>
      </c>
      <c r="BA1140" s="204" t="str">
        <v>NIFENCOL 100 MG/ML SOLUTION POUR ADMINISTRATION DANS L'EAU DE BOISSONS POUR PORCINS</v>
      </c>
      <c r="BB1140" s="204">
        <f>IF(BA1140="","",MAX(BB$2:BB1139)+1)</f>
        <v>350</v>
      </c>
      <c r="BC1140" s="204"/>
      <c r="BD1140" s="204"/>
      <c r="BE1140" s="204"/>
      <c r="BF1140" s="204"/>
      <c r="BG1140" s="204"/>
      <c r="BH1140" s="204"/>
      <c r="BI1140" s="204"/>
      <c r="BJ1140" s="204"/>
      <c r="BK1140" s="204"/>
      <c r="BL1140" s="204"/>
      <c r="BM1140" s="204"/>
      <c r="BN1140" s="204"/>
      <c r="BO1140" s="204"/>
      <c r="BP1140" s="204"/>
      <c r="BQ1140" s="204"/>
      <c r="BR1140" s="204"/>
      <c r="BS1140" s="204"/>
      <c r="BT1140" s="204"/>
      <c r="BU1140" s="104"/>
      <c r="BV1140" s="202"/>
      <c r="BX1140"/>
      <c r="BY1140"/>
      <c r="BZ1140"/>
      <c r="CA1140"/>
      <c r="CB1140"/>
      <c r="CD1140"/>
      <c r="CO1140" s="202">
        <v>1139</v>
      </c>
    </row>
    <row r="1141" spans="1:93" x14ac:dyDescent="0.25">
      <c r="A1141" s="203" t="s">
        <v>2089</v>
      </c>
      <c r="B1141" s="204" t="s">
        <v>2099</v>
      </c>
      <c r="C1141" s="204" t="s">
        <v>1048</v>
      </c>
      <c r="D1141" s="210" t="s">
        <v>863</v>
      </c>
      <c r="E1141" s="204" t="s">
        <v>852</v>
      </c>
      <c r="F1141" s="204" t="s">
        <v>569</v>
      </c>
      <c r="G1141" s="204" t="s">
        <v>853</v>
      </c>
      <c r="H1141" s="204" t="s">
        <v>2092</v>
      </c>
      <c r="I1141" s="204" t="s">
        <v>853</v>
      </c>
      <c r="J1141" s="204" t="s">
        <v>855</v>
      </c>
      <c r="K1141" s="204" t="s">
        <v>855</v>
      </c>
      <c r="L1141" s="204" t="s">
        <v>856</v>
      </c>
      <c r="M1141" s="204" t="s">
        <v>213</v>
      </c>
      <c r="N1141" s="204" t="s">
        <v>959</v>
      </c>
      <c r="O1141" s="204" t="s">
        <v>858</v>
      </c>
      <c r="P1141" s="204" t="s">
        <v>859</v>
      </c>
      <c r="Q1141" s="204" t="s">
        <v>868</v>
      </c>
      <c r="R1141" s="204">
        <v>20</v>
      </c>
      <c r="S1141" s="204">
        <v>1</v>
      </c>
      <c r="T1141" s="204">
        <v>0</v>
      </c>
      <c r="U1141" s="204">
        <v>0</v>
      </c>
      <c r="V1141" s="204">
        <v>0</v>
      </c>
      <c r="W1141" s="204">
        <v>0</v>
      </c>
      <c r="X1141" s="204">
        <v>0</v>
      </c>
      <c r="Y1141" s="204">
        <v>0</v>
      </c>
      <c r="Z1141" s="204">
        <v>0</v>
      </c>
      <c r="AA1141" s="204">
        <v>0</v>
      </c>
      <c r="AB1141" s="204">
        <v>20</v>
      </c>
      <c r="AC1141" s="204">
        <v>1</v>
      </c>
      <c r="AD1141" s="204">
        <v>20</v>
      </c>
      <c r="AE1141" s="204">
        <v>1</v>
      </c>
      <c r="AF1141" s="204">
        <v>0</v>
      </c>
      <c r="AG1141" s="204">
        <v>0</v>
      </c>
      <c r="AH1141" s="204">
        <v>0</v>
      </c>
      <c r="AI1141" s="204">
        <v>0</v>
      </c>
      <c r="AJ1141" s="204"/>
      <c r="AK1141" s="204"/>
      <c r="AL1141" s="204"/>
      <c r="AM1141" s="204"/>
      <c r="AN1141" s="204"/>
      <c r="AO1141" s="204"/>
      <c r="AP1141" s="204"/>
      <c r="AQ1141" s="204"/>
      <c r="AR1141" s="204"/>
      <c r="AS1141" s="204"/>
      <c r="AT1141" s="204"/>
      <c r="AU1141" s="204"/>
      <c r="AV1141" s="204"/>
      <c r="AW1141" s="204"/>
      <c r="AX1141" s="204"/>
      <c r="AY1141" s="204" t="str">
        <f t="shared" si="198"/>
        <v>TERRAMYCINE LONGUE ACTION</v>
      </c>
      <c r="AZ1141" s="204" t="str">
        <f>IF(COUNTIF(AY:AY,AY1141)=1,AY1141,IF(AND(COUNTIF(AY:AY,AY1141)&gt;1,COUNTIF(AZ$2:AZ1140,AY1141)&gt;=1),"",AY1141))</f>
        <v/>
      </c>
      <c r="BA1141" s="204" t="str">
        <v>NIFENCOL 300 MG/ML SOLUTION INJECTABLE POUR BOVINS ET PORCINS</v>
      </c>
      <c r="BB1141" s="204">
        <f>IF(BA1141="","",MAX(BB$2:BB1140)+1)</f>
        <v>351</v>
      </c>
      <c r="BC1141" s="204"/>
      <c r="BD1141" s="204"/>
      <c r="BE1141" s="204"/>
      <c r="BF1141" s="204"/>
      <c r="BG1141" s="204"/>
      <c r="BH1141" s="204"/>
      <c r="BI1141" s="204"/>
      <c r="BJ1141" s="204"/>
      <c r="BK1141" s="204"/>
      <c r="BL1141" s="204"/>
      <c r="BM1141" s="204"/>
      <c r="BN1141" s="204"/>
      <c r="BO1141" s="204"/>
      <c r="BP1141" s="204"/>
      <c r="BQ1141" s="204"/>
      <c r="BR1141" s="204"/>
      <c r="BS1141" s="204"/>
      <c r="BT1141" s="204"/>
      <c r="BU1141" s="104"/>
      <c r="BV1141" s="202"/>
      <c r="BX1141"/>
      <c r="BY1141"/>
      <c r="BZ1141"/>
      <c r="CA1141"/>
      <c r="CB1141"/>
      <c r="CD1141"/>
      <c r="CO1141" s="202">
        <v>1140</v>
      </c>
    </row>
    <row r="1142" spans="1:93" x14ac:dyDescent="0.25">
      <c r="A1142" s="203" t="s">
        <v>2089</v>
      </c>
      <c r="B1142" s="204" t="s">
        <v>2100</v>
      </c>
      <c r="C1142" s="204" t="s">
        <v>1279</v>
      </c>
      <c r="D1142" s="210" t="s">
        <v>1004</v>
      </c>
      <c r="E1142" s="204" t="s">
        <v>852</v>
      </c>
      <c r="F1142" s="204" t="s">
        <v>569</v>
      </c>
      <c r="G1142" s="204" t="s">
        <v>853</v>
      </c>
      <c r="H1142" s="204" t="s">
        <v>2092</v>
      </c>
      <c r="I1142" s="204" t="s">
        <v>853</v>
      </c>
      <c r="J1142" s="204" t="s">
        <v>855</v>
      </c>
      <c r="K1142" s="204" t="s">
        <v>855</v>
      </c>
      <c r="L1142" s="204" t="s">
        <v>856</v>
      </c>
      <c r="M1142" s="204" t="s">
        <v>213</v>
      </c>
      <c r="N1142" s="204" t="s">
        <v>959</v>
      </c>
      <c r="O1142" s="204" t="s">
        <v>858</v>
      </c>
      <c r="P1142" s="204" t="s">
        <v>859</v>
      </c>
      <c r="Q1142" s="204" t="s">
        <v>851</v>
      </c>
      <c r="R1142" s="204">
        <v>20</v>
      </c>
      <c r="S1142" s="204">
        <v>1</v>
      </c>
      <c r="T1142" s="204">
        <v>0</v>
      </c>
      <c r="U1142" s="204">
        <v>0</v>
      </c>
      <c r="V1142" s="204">
        <v>0</v>
      </c>
      <c r="W1142" s="204">
        <v>0</v>
      </c>
      <c r="X1142" s="204">
        <v>0</v>
      </c>
      <c r="Y1142" s="204">
        <v>0</v>
      </c>
      <c r="Z1142" s="204">
        <v>0</v>
      </c>
      <c r="AA1142" s="204">
        <v>0</v>
      </c>
      <c r="AB1142" s="204">
        <v>20</v>
      </c>
      <c r="AC1142" s="204">
        <v>1</v>
      </c>
      <c r="AD1142" s="204">
        <v>20</v>
      </c>
      <c r="AE1142" s="204">
        <v>1</v>
      </c>
      <c r="AF1142" s="204">
        <v>0</v>
      </c>
      <c r="AG1142" s="204">
        <v>0</v>
      </c>
      <c r="AH1142" s="204">
        <v>0</v>
      </c>
      <c r="AI1142" s="204">
        <v>0</v>
      </c>
      <c r="AJ1142" s="204"/>
      <c r="AK1142" s="204"/>
      <c r="AL1142" s="204"/>
      <c r="AM1142" s="204"/>
      <c r="AN1142" s="204"/>
      <c r="AO1142" s="204"/>
      <c r="AP1142" s="204"/>
      <c r="AQ1142" s="204"/>
      <c r="AR1142" s="204"/>
      <c r="AS1142" s="204"/>
      <c r="AT1142" s="204"/>
      <c r="AU1142" s="204"/>
      <c r="AV1142" s="204"/>
      <c r="AW1142" s="204"/>
      <c r="AX1142" s="204"/>
      <c r="AY1142" s="204" t="str">
        <f t="shared" si="198"/>
        <v>TERRAMYCINE LONGUE ACTION</v>
      </c>
      <c r="AZ1142" s="204" t="str">
        <f>IF(COUNTIF(AY:AY,AY1142)=1,AY1142,IF(AND(COUNTIF(AY:AY,AY1142)&gt;1,COUNTIF(AZ$2:AZ1141,AY1142)&gt;=1),"",AY1142))</f>
        <v/>
      </c>
      <c r="BA1142" s="204" t="str">
        <v>NORFENICOL 300 MG/ML SOLUTION INJECTABLE POUR BOVINS ET PORCINS</v>
      </c>
      <c r="BB1142" s="204">
        <f>IF(BA1142="","",MAX(BB$2:BB1141)+1)</f>
        <v>352</v>
      </c>
      <c r="BC1142" s="204"/>
      <c r="BD1142" s="204"/>
      <c r="BE1142" s="204"/>
      <c r="BF1142" s="204"/>
      <c r="BG1142" s="204"/>
      <c r="BH1142" s="204"/>
      <c r="BI1142" s="204"/>
      <c r="BJ1142" s="204"/>
      <c r="BK1142" s="204"/>
      <c r="BL1142" s="204"/>
      <c r="BM1142" s="204"/>
      <c r="BN1142" s="204"/>
      <c r="BO1142" s="204"/>
      <c r="BP1142" s="204"/>
      <c r="BQ1142" s="204"/>
      <c r="BR1142" s="204"/>
      <c r="BS1142" s="204"/>
      <c r="BT1142" s="204"/>
      <c r="BU1142" s="104"/>
      <c r="BV1142" s="202"/>
      <c r="BX1142"/>
      <c r="BY1142"/>
      <c r="BZ1142"/>
      <c r="CA1142"/>
      <c r="CB1142"/>
      <c r="CD1142"/>
      <c r="CO1142" s="202">
        <v>1141</v>
      </c>
    </row>
    <row r="1143" spans="1:93" x14ac:dyDescent="0.25">
      <c r="A1143" s="203" t="s">
        <v>848</v>
      </c>
      <c r="B1143" s="204" t="s">
        <v>849</v>
      </c>
      <c r="C1143" s="204" t="s">
        <v>850</v>
      </c>
      <c r="D1143" s="210" t="s">
        <v>851</v>
      </c>
      <c r="E1143" s="204" t="s">
        <v>852</v>
      </c>
      <c r="F1143" s="204" t="s">
        <v>570</v>
      </c>
      <c r="G1143" s="204" t="s">
        <v>853</v>
      </c>
      <c r="H1143" s="204" t="s">
        <v>854</v>
      </c>
      <c r="I1143" s="204" t="s">
        <v>853</v>
      </c>
      <c r="J1143" s="204" t="s">
        <v>855</v>
      </c>
      <c r="K1143" s="204" t="s">
        <v>855</v>
      </c>
      <c r="L1143" s="204" t="s">
        <v>856</v>
      </c>
      <c r="M1143" s="204" t="s">
        <v>213</v>
      </c>
      <c r="N1143" s="204" t="s">
        <v>857</v>
      </c>
      <c r="O1143" s="204" t="s">
        <v>858</v>
      </c>
      <c r="P1143" s="204" t="s">
        <v>859</v>
      </c>
      <c r="Q1143" s="204" t="s">
        <v>860</v>
      </c>
      <c r="R1143" s="204">
        <v>10</v>
      </c>
      <c r="S1143" s="204">
        <v>5</v>
      </c>
      <c r="T1143" s="204">
        <v>10</v>
      </c>
      <c r="U1143" s="204">
        <v>5</v>
      </c>
      <c r="V1143" s="204">
        <v>10</v>
      </c>
      <c r="W1143" s="204">
        <v>5</v>
      </c>
      <c r="X1143" s="204">
        <v>0</v>
      </c>
      <c r="Y1143" s="204">
        <v>0</v>
      </c>
      <c r="Z1143" s="204">
        <v>0</v>
      </c>
      <c r="AA1143" s="204">
        <v>0</v>
      </c>
      <c r="AB1143" s="204">
        <v>10</v>
      </c>
      <c r="AC1143" s="204">
        <v>5</v>
      </c>
      <c r="AD1143" s="204">
        <v>10</v>
      </c>
      <c r="AE1143" s="204">
        <v>5</v>
      </c>
      <c r="AF1143" s="204">
        <v>0</v>
      </c>
      <c r="AG1143" s="204">
        <v>0</v>
      </c>
      <c r="AH1143" s="204">
        <v>0</v>
      </c>
      <c r="AI1143" s="204">
        <v>0</v>
      </c>
      <c r="AJ1143" s="204"/>
      <c r="AK1143" s="204"/>
      <c r="AL1143" s="204"/>
      <c r="AM1143" s="204"/>
      <c r="AN1143" s="204"/>
      <c r="AO1143" s="204"/>
      <c r="AP1143" s="204"/>
      <c r="AQ1143" s="204"/>
      <c r="AR1143" s="204"/>
      <c r="AS1143" s="204"/>
      <c r="AT1143" s="204"/>
      <c r="AU1143" s="204"/>
      <c r="AV1143" s="204"/>
      <c r="AW1143" s="204"/>
      <c r="AX1143" s="204"/>
      <c r="AY1143" s="204" t="str">
        <f t="shared" si="198"/>
        <v>TERRAMYCINE SOLUTION INJECTABLE</v>
      </c>
      <c r="AZ1143" s="204" t="str">
        <f>IF(COUNTIF(AY:AY,AY1143)=1,AY1143,IF(AND(COUNTIF(AY:AY,AY1143)&gt;1,COUNTIF(AZ$2:AZ1142,AY1143)&gt;=1),"",AY1143))</f>
        <v>TERRAMYCINE SOLUTION INJECTABLE</v>
      </c>
      <c r="BA1143" s="204" t="str">
        <v>NOROCLAV SUSPENSION INTRAMAMMAIRE POUR VACHES EN LACTATION</v>
      </c>
      <c r="BB1143" s="204">
        <f>IF(BA1143="","",MAX(BB$2:BB1142)+1)</f>
        <v>353</v>
      </c>
      <c r="BC1143" s="204"/>
      <c r="BD1143" s="204"/>
      <c r="BE1143" s="204"/>
      <c r="BF1143" s="204"/>
      <c r="BG1143" s="204"/>
      <c r="BH1143" s="204"/>
      <c r="BI1143" s="204"/>
      <c r="BJ1143" s="204"/>
      <c r="BK1143" s="204"/>
      <c r="BL1143" s="204"/>
      <c r="BM1143" s="204"/>
      <c r="BN1143" s="204"/>
      <c r="BO1143" s="204"/>
      <c r="BP1143" s="204"/>
      <c r="BQ1143" s="204"/>
      <c r="BR1143" s="204"/>
      <c r="BS1143" s="204"/>
      <c r="BT1143" s="204"/>
      <c r="BU1143" s="104"/>
      <c r="BV1143" s="202"/>
      <c r="BX1143"/>
      <c r="BY1143"/>
      <c r="BZ1143"/>
      <c r="CA1143"/>
      <c r="CB1143"/>
      <c r="CD1143"/>
      <c r="CO1143" s="202">
        <v>1142</v>
      </c>
    </row>
    <row r="1144" spans="1:93" x14ac:dyDescent="0.25">
      <c r="A1144" s="203" t="s">
        <v>848</v>
      </c>
      <c r="B1144" s="204" t="s">
        <v>861</v>
      </c>
      <c r="C1144" s="204" t="s">
        <v>862</v>
      </c>
      <c r="D1144" s="210" t="s">
        <v>863</v>
      </c>
      <c r="E1144" s="204" t="s">
        <v>852</v>
      </c>
      <c r="F1144" s="204" t="s">
        <v>570</v>
      </c>
      <c r="G1144" s="204" t="s">
        <v>853</v>
      </c>
      <c r="H1144" s="204" t="s">
        <v>854</v>
      </c>
      <c r="I1144" s="204" t="s">
        <v>853</v>
      </c>
      <c r="J1144" s="204" t="s">
        <v>855</v>
      </c>
      <c r="K1144" s="204" t="s">
        <v>855</v>
      </c>
      <c r="L1144" s="204" t="s">
        <v>856</v>
      </c>
      <c r="M1144" s="204" t="s">
        <v>213</v>
      </c>
      <c r="N1144" s="204" t="s">
        <v>857</v>
      </c>
      <c r="O1144" s="204" t="s">
        <v>858</v>
      </c>
      <c r="P1144" s="204" t="s">
        <v>859</v>
      </c>
      <c r="Q1144" s="204" t="s">
        <v>864</v>
      </c>
      <c r="R1144" s="204">
        <v>10</v>
      </c>
      <c r="S1144" s="204">
        <v>5</v>
      </c>
      <c r="T1144" s="204">
        <v>10</v>
      </c>
      <c r="U1144" s="204">
        <v>5</v>
      </c>
      <c r="V1144" s="204">
        <v>10</v>
      </c>
      <c r="W1144" s="204">
        <v>5</v>
      </c>
      <c r="X1144" s="204">
        <v>0</v>
      </c>
      <c r="Y1144" s="204">
        <v>0</v>
      </c>
      <c r="Z1144" s="204">
        <v>0</v>
      </c>
      <c r="AA1144" s="204">
        <v>0</v>
      </c>
      <c r="AB1144" s="204">
        <v>10</v>
      </c>
      <c r="AC1144" s="204">
        <v>5</v>
      </c>
      <c r="AD1144" s="204">
        <v>10</v>
      </c>
      <c r="AE1144" s="204">
        <v>5</v>
      </c>
      <c r="AF1144" s="204">
        <v>0</v>
      </c>
      <c r="AG1144" s="204">
        <v>0</v>
      </c>
      <c r="AH1144" s="204">
        <v>0</v>
      </c>
      <c r="AI1144" s="204">
        <v>0</v>
      </c>
      <c r="AJ1144" s="204"/>
      <c r="AK1144" s="204"/>
      <c r="AL1144" s="204"/>
      <c r="AM1144" s="204"/>
      <c r="AN1144" s="204"/>
      <c r="AO1144" s="204"/>
      <c r="AP1144" s="204"/>
      <c r="AQ1144" s="204"/>
      <c r="AR1144" s="204"/>
      <c r="AS1144" s="204"/>
      <c r="AT1144" s="204"/>
      <c r="AU1144" s="204"/>
      <c r="AV1144" s="204"/>
      <c r="AW1144" s="204"/>
      <c r="AX1144" s="204"/>
      <c r="AY1144" s="204" t="str">
        <f t="shared" si="198"/>
        <v>TERRAMYCINE SOLUTION INJECTABLE</v>
      </c>
      <c r="AZ1144" s="204" t="str">
        <f>IF(COUNTIF(AY:AY,AY1144)=1,AY1144,IF(AND(COUNTIF(AY:AY,AY1144)&gt;1,COUNTIF(AZ$2:AZ1143,AY1144)&gt;=1),"",AY1144))</f>
        <v/>
      </c>
      <c r="BA1144" s="204" t="str">
        <v>NOROTYL LA 150 MG/ML SUSPENSION INJECTABLE</v>
      </c>
      <c r="BB1144" s="204">
        <f>IF(BA1144="","",MAX(BB$2:BB1143)+1)</f>
        <v>354</v>
      </c>
      <c r="BC1144" s="204"/>
      <c r="BD1144" s="204"/>
      <c r="BE1144" s="204"/>
      <c r="BF1144" s="204"/>
      <c r="BG1144" s="204"/>
      <c r="BH1144" s="204"/>
      <c r="BI1144" s="204"/>
      <c r="BJ1144" s="204"/>
      <c r="BK1144" s="204"/>
      <c r="BL1144" s="204"/>
      <c r="BM1144" s="204"/>
      <c r="BN1144" s="204"/>
      <c r="BO1144" s="204"/>
      <c r="BP1144" s="204"/>
      <c r="BQ1144" s="204"/>
      <c r="BR1144" s="204"/>
      <c r="BS1144" s="204"/>
      <c r="BT1144" s="204"/>
      <c r="BU1144" s="104"/>
      <c r="BV1144" s="202"/>
      <c r="BX1144"/>
      <c r="BY1144"/>
      <c r="BZ1144"/>
      <c r="CA1144"/>
      <c r="CB1144"/>
      <c r="CD1144"/>
      <c r="CO1144" s="202">
        <v>1143</v>
      </c>
    </row>
    <row r="1145" spans="1:93" x14ac:dyDescent="0.25">
      <c r="A1145" s="203" t="s">
        <v>1720</v>
      </c>
      <c r="B1145" s="204" t="s">
        <v>1721</v>
      </c>
      <c r="C1145" s="204" t="s">
        <v>1722</v>
      </c>
      <c r="D1145" s="210" t="s">
        <v>923</v>
      </c>
      <c r="E1145" s="204" t="s">
        <v>924</v>
      </c>
      <c r="F1145" s="204" t="s">
        <v>571</v>
      </c>
      <c r="G1145" s="204" t="s">
        <v>925</v>
      </c>
      <c r="H1145" s="204" t="s">
        <v>1723</v>
      </c>
      <c r="I1145" s="204" t="s">
        <v>910</v>
      </c>
      <c r="J1145" s="204" t="s">
        <v>855</v>
      </c>
      <c r="K1145" s="204" t="s">
        <v>855</v>
      </c>
      <c r="L1145" s="204" t="s">
        <v>1158</v>
      </c>
      <c r="M1145" s="204" t="s">
        <v>213</v>
      </c>
      <c r="N1145" s="204" t="s">
        <v>1004</v>
      </c>
      <c r="O1145" s="204" t="s">
        <v>992</v>
      </c>
      <c r="P1145" s="204" t="s">
        <v>859</v>
      </c>
      <c r="Q1145" s="204" t="s">
        <v>1004</v>
      </c>
      <c r="R1145" s="204">
        <v>30</v>
      </c>
      <c r="S1145" s="204">
        <v>5</v>
      </c>
      <c r="T1145" s="204">
        <v>0</v>
      </c>
      <c r="U1145" s="204">
        <v>0</v>
      </c>
      <c r="V1145" s="204">
        <v>30</v>
      </c>
      <c r="W1145" s="204">
        <v>5</v>
      </c>
      <c r="X1145" s="204">
        <v>0</v>
      </c>
      <c r="Y1145" s="204">
        <v>0</v>
      </c>
      <c r="Z1145" s="204">
        <v>30</v>
      </c>
      <c r="AA1145" s="204">
        <v>5</v>
      </c>
      <c r="AB1145" s="204">
        <v>30</v>
      </c>
      <c r="AC1145" s="204">
        <v>5</v>
      </c>
      <c r="AD1145" s="204">
        <v>30</v>
      </c>
      <c r="AE1145" s="204">
        <v>5</v>
      </c>
      <c r="AF1145" s="204">
        <v>30</v>
      </c>
      <c r="AG1145" s="204">
        <v>5</v>
      </c>
      <c r="AH1145" s="204">
        <v>0</v>
      </c>
      <c r="AI1145" s="204">
        <v>0</v>
      </c>
      <c r="AJ1145" s="204"/>
      <c r="AK1145" s="204"/>
      <c r="AL1145" s="204"/>
      <c r="AM1145" s="204"/>
      <c r="AN1145" s="204"/>
      <c r="AO1145" s="204"/>
      <c r="AP1145" s="204"/>
      <c r="AQ1145" s="204"/>
      <c r="AR1145" s="204"/>
      <c r="AS1145" s="204"/>
      <c r="AT1145" s="204"/>
      <c r="AU1145" s="204"/>
      <c r="AV1145" s="204"/>
      <c r="AW1145" s="204"/>
      <c r="AX1145" s="204"/>
      <c r="AY1145" s="204" t="str">
        <f t="shared" si="198"/>
        <v>TETRACYCLINE 50 COOPHAVET</v>
      </c>
      <c r="AZ1145" s="204" t="str">
        <f>IF(COUNTIF(AY:AY,AY1145)=1,AY1145,IF(AND(COUNTIF(AY:AY,AY1145)&gt;1,COUNTIF(AZ$2:AZ1144,AY1145)&gt;=1),"",AY1145))</f>
        <v>TETRACYCLINE 50 COOPHAVET</v>
      </c>
      <c r="BA1145" s="204" t="str">
        <v>NUFLOR</v>
      </c>
      <c r="BB1145" s="204">
        <f>IF(BA1145="","",MAX(BB$2:BB1144)+1)</f>
        <v>355</v>
      </c>
      <c r="BC1145" s="204"/>
      <c r="BD1145" s="204"/>
      <c r="BE1145" s="204"/>
      <c r="BF1145" s="204"/>
      <c r="BG1145" s="204"/>
      <c r="BH1145" s="204"/>
      <c r="BI1145" s="204"/>
      <c r="BJ1145" s="204"/>
      <c r="BK1145" s="204"/>
      <c r="BL1145" s="204"/>
      <c r="BM1145" s="204"/>
      <c r="BN1145" s="204"/>
      <c r="BO1145" s="204"/>
      <c r="BP1145" s="204"/>
      <c r="BQ1145" s="204"/>
      <c r="BR1145" s="204"/>
      <c r="BS1145" s="204"/>
      <c r="BT1145" s="204"/>
      <c r="BU1145" s="104"/>
      <c r="BV1145" s="202"/>
      <c r="BX1145"/>
      <c r="BY1145"/>
      <c r="BZ1145"/>
      <c r="CA1145"/>
      <c r="CB1145"/>
      <c r="CD1145"/>
      <c r="CO1145" s="202">
        <v>1144</v>
      </c>
    </row>
    <row r="1146" spans="1:93" x14ac:dyDescent="0.25">
      <c r="A1146" s="203" t="s">
        <v>1720</v>
      </c>
      <c r="B1146" s="204" t="s">
        <v>1724</v>
      </c>
      <c r="C1146" s="204" t="s">
        <v>1433</v>
      </c>
      <c r="D1146" s="210" t="s">
        <v>1054</v>
      </c>
      <c r="E1146" s="204" t="s">
        <v>924</v>
      </c>
      <c r="F1146" s="204" t="s">
        <v>571</v>
      </c>
      <c r="G1146" s="204" t="s">
        <v>925</v>
      </c>
      <c r="H1146" s="204" t="s">
        <v>1723</v>
      </c>
      <c r="I1146" s="204" t="s">
        <v>910</v>
      </c>
      <c r="J1146" s="204" t="s">
        <v>855</v>
      </c>
      <c r="K1146" s="204" t="s">
        <v>855</v>
      </c>
      <c r="L1146" s="204" t="s">
        <v>1158</v>
      </c>
      <c r="M1146" s="204" t="s">
        <v>213</v>
      </c>
      <c r="N1146" s="204" t="s">
        <v>1004</v>
      </c>
      <c r="O1146" s="204" t="s">
        <v>992</v>
      </c>
      <c r="P1146" s="204" t="s">
        <v>859</v>
      </c>
      <c r="Q1146" s="204" t="s">
        <v>1065</v>
      </c>
      <c r="R1146" s="204">
        <v>30</v>
      </c>
      <c r="S1146" s="204">
        <v>5</v>
      </c>
      <c r="T1146" s="204">
        <v>0</v>
      </c>
      <c r="U1146" s="204">
        <v>0</v>
      </c>
      <c r="V1146" s="204">
        <v>30</v>
      </c>
      <c r="W1146" s="204">
        <v>5</v>
      </c>
      <c r="X1146" s="204">
        <v>0</v>
      </c>
      <c r="Y1146" s="204">
        <v>0</v>
      </c>
      <c r="Z1146" s="204">
        <v>30</v>
      </c>
      <c r="AA1146" s="204">
        <v>5</v>
      </c>
      <c r="AB1146" s="204">
        <v>30</v>
      </c>
      <c r="AC1146" s="204">
        <v>5</v>
      </c>
      <c r="AD1146" s="204">
        <v>30</v>
      </c>
      <c r="AE1146" s="204">
        <v>5</v>
      </c>
      <c r="AF1146" s="204">
        <v>30</v>
      </c>
      <c r="AG1146" s="204">
        <v>5</v>
      </c>
      <c r="AH1146" s="204">
        <v>0</v>
      </c>
      <c r="AI1146" s="204">
        <v>0</v>
      </c>
      <c r="AJ1146" s="204"/>
      <c r="AK1146" s="204"/>
      <c r="AL1146" s="204"/>
      <c r="AM1146" s="204"/>
      <c r="AN1146" s="204"/>
      <c r="AO1146" s="204"/>
      <c r="AP1146" s="204"/>
      <c r="AQ1146" s="204"/>
      <c r="AR1146" s="204"/>
      <c r="AS1146" s="204"/>
      <c r="AT1146" s="204"/>
      <c r="AU1146" s="204"/>
      <c r="AV1146" s="204"/>
      <c r="AW1146" s="204"/>
      <c r="AX1146" s="204"/>
      <c r="AY1146" s="204" t="str">
        <f t="shared" si="198"/>
        <v>TETRACYCLINE 50 COOPHAVET</v>
      </c>
      <c r="AZ1146" s="204" t="str">
        <f>IF(COUNTIF(AY:AY,AY1146)=1,AY1146,IF(AND(COUNTIF(AY:AY,AY1146)&gt;1,COUNTIF(AZ$2:AZ1145,AY1146)&gt;=1),"",AY1146))</f>
        <v/>
      </c>
      <c r="BA1146" s="204" t="str">
        <v>NUFLOR 300 MG/ML SOLUTION INJECTABLE POUR BOVINS ET OVINS</v>
      </c>
      <c r="BB1146" s="204">
        <f>IF(BA1146="","",MAX(BB$2:BB1145)+1)</f>
        <v>356</v>
      </c>
      <c r="BC1146" s="204"/>
      <c r="BD1146" s="204"/>
      <c r="BE1146" s="204"/>
      <c r="BF1146" s="204"/>
      <c r="BG1146" s="204"/>
      <c r="BH1146" s="204"/>
      <c r="BI1146" s="204"/>
      <c r="BJ1146" s="204"/>
      <c r="BK1146" s="204"/>
      <c r="BL1146" s="204"/>
      <c r="BM1146" s="204"/>
      <c r="BN1146" s="204"/>
      <c r="BO1146" s="204"/>
      <c r="BP1146" s="204"/>
      <c r="BQ1146" s="204"/>
      <c r="BR1146" s="204"/>
      <c r="BS1146" s="204"/>
      <c r="BT1146" s="204"/>
      <c r="BU1146" s="104"/>
      <c r="BV1146" s="202"/>
      <c r="BX1146"/>
      <c r="BY1146"/>
      <c r="BZ1146"/>
      <c r="CA1146"/>
      <c r="CB1146"/>
      <c r="CD1146"/>
      <c r="CO1146" s="202">
        <v>1145</v>
      </c>
    </row>
    <row r="1147" spans="1:93" x14ac:dyDescent="0.25">
      <c r="A1147" s="203" t="s">
        <v>1720</v>
      </c>
      <c r="B1147" s="204" t="s">
        <v>1725</v>
      </c>
      <c r="C1147" s="204" t="s">
        <v>922</v>
      </c>
      <c r="D1147" s="210" t="s">
        <v>923</v>
      </c>
      <c r="E1147" s="204" t="s">
        <v>924</v>
      </c>
      <c r="F1147" s="204" t="s">
        <v>571</v>
      </c>
      <c r="G1147" s="204" t="s">
        <v>925</v>
      </c>
      <c r="H1147" s="204" t="s">
        <v>1723</v>
      </c>
      <c r="I1147" s="204" t="s">
        <v>910</v>
      </c>
      <c r="J1147" s="204" t="s">
        <v>855</v>
      </c>
      <c r="K1147" s="204" t="s">
        <v>855</v>
      </c>
      <c r="L1147" s="204" t="s">
        <v>1158</v>
      </c>
      <c r="M1147" s="204" t="s">
        <v>213</v>
      </c>
      <c r="N1147" s="204" t="s">
        <v>1004</v>
      </c>
      <c r="O1147" s="204" t="s">
        <v>992</v>
      </c>
      <c r="P1147" s="204" t="s">
        <v>859</v>
      </c>
      <c r="Q1147" s="204" t="s">
        <v>1004</v>
      </c>
      <c r="R1147" s="204">
        <v>30</v>
      </c>
      <c r="S1147" s="204">
        <v>5</v>
      </c>
      <c r="T1147" s="204">
        <v>0</v>
      </c>
      <c r="U1147" s="204">
        <v>0</v>
      </c>
      <c r="V1147" s="204">
        <v>30</v>
      </c>
      <c r="W1147" s="204">
        <v>5</v>
      </c>
      <c r="X1147" s="204">
        <v>0</v>
      </c>
      <c r="Y1147" s="204">
        <v>0</v>
      </c>
      <c r="Z1147" s="204">
        <v>30</v>
      </c>
      <c r="AA1147" s="204">
        <v>5</v>
      </c>
      <c r="AB1147" s="204">
        <v>30</v>
      </c>
      <c r="AC1147" s="204">
        <v>5</v>
      </c>
      <c r="AD1147" s="204">
        <v>30</v>
      </c>
      <c r="AE1147" s="204">
        <v>5</v>
      </c>
      <c r="AF1147" s="204">
        <v>30</v>
      </c>
      <c r="AG1147" s="204">
        <v>5</v>
      </c>
      <c r="AH1147" s="204">
        <v>0</v>
      </c>
      <c r="AI1147" s="204">
        <v>0</v>
      </c>
      <c r="AJ1147" s="204"/>
      <c r="AK1147" s="204"/>
      <c r="AL1147" s="204"/>
      <c r="AM1147" s="204"/>
      <c r="AN1147" s="204"/>
      <c r="AO1147" s="204"/>
      <c r="AP1147" s="204"/>
      <c r="AQ1147" s="204"/>
      <c r="AR1147" s="204"/>
      <c r="AS1147" s="204"/>
      <c r="AT1147" s="204"/>
      <c r="AU1147" s="204"/>
      <c r="AV1147" s="204"/>
      <c r="AW1147" s="204"/>
      <c r="AX1147" s="204"/>
      <c r="AY1147" s="204" t="str">
        <f t="shared" si="198"/>
        <v>TETRACYCLINE 50 COOPHAVET</v>
      </c>
      <c r="AZ1147" s="204" t="str">
        <f>IF(COUNTIF(AY:AY,AY1147)=1,AY1147,IF(AND(COUNTIF(AY:AY,AY1147)&gt;1,COUNTIF(AZ$2:AZ1146,AY1147)&gt;=1),"",AY1147))</f>
        <v/>
      </c>
      <c r="BA1147" s="204" t="str">
        <v>NUFLOR 450 SOLUTION INJECTABLE POUR BOVINS</v>
      </c>
      <c r="BB1147" s="204">
        <f>IF(BA1147="","",MAX(BB$2:BB1146)+1)</f>
        <v>357</v>
      </c>
      <c r="BC1147" s="204"/>
      <c r="BD1147" s="204"/>
      <c r="BE1147" s="204"/>
      <c r="BF1147" s="204"/>
      <c r="BG1147" s="204"/>
      <c r="BH1147" s="204"/>
      <c r="BI1147" s="204"/>
      <c r="BJ1147" s="204"/>
      <c r="BK1147" s="204"/>
      <c r="BL1147" s="204"/>
      <c r="BM1147" s="204"/>
      <c r="BN1147" s="204"/>
      <c r="BO1147" s="204"/>
      <c r="BP1147" s="204"/>
      <c r="BQ1147" s="204"/>
      <c r="BR1147" s="204"/>
      <c r="BS1147" s="204"/>
      <c r="BT1147" s="204"/>
      <c r="BU1147" s="104"/>
      <c r="BV1147" s="202"/>
      <c r="BX1147"/>
      <c r="BY1147"/>
      <c r="BZ1147"/>
      <c r="CA1147"/>
      <c r="CB1147"/>
      <c r="CD1147"/>
      <c r="CO1147" s="202">
        <v>1146</v>
      </c>
    </row>
    <row r="1148" spans="1:93" x14ac:dyDescent="0.25">
      <c r="A1148" s="203" t="s">
        <v>3466</v>
      </c>
      <c r="B1148" s="204" t="s">
        <v>3467</v>
      </c>
      <c r="C1148" s="204" t="s">
        <v>989</v>
      </c>
      <c r="D1148" s="210" t="s">
        <v>923</v>
      </c>
      <c r="E1148" s="204" t="s">
        <v>924</v>
      </c>
      <c r="F1148" s="204" t="s">
        <v>129</v>
      </c>
      <c r="G1148" s="204" t="s">
        <v>925</v>
      </c>
      <c r="H1148" s="204" t="s">
        <v>1711</v>
      </c>
      <c r="I1148" s="204" t="s">
        <v>910</v>
      </c>
      <c r="J1148" s="204" t="s">
        <v>855</v>
      </c>
      <c r="K1148" s="204" t="s">
        <v>855</v>
      </c>
      <c r="L1148" s="204" t="s">
        <v>856</v>
      </c>
      <c r="M1148" s="204" t="s">
        <v>213</v>
      </c>
      <c r="N1148" s="204" t="s">
        <v>1004</v>
      </c>
      <c r="O1148" s="204" t="s">
        <v>992</v>
      </c>
      <c r="P1148" s="204" t="s">
        <v>859</v>
      </c>
      <c r="Q1148" s="204" t="s">
        <v>1004</v>
      </c>
      <c r="R1148" s="204">
        <v>20</v>
      </c>
      <c r="S1148" s="204">
        <v>5</v>
      </c>
      <c r="T1148" s="204">
        <v>0</v>
      </c>
      <c r="U1148" s="204">
        <v>0</v>
      </c>
      <c r="V1148" s="204">
        <v>0</v>
      </c>
      <c r="W1148" s="204">
        <v>0</v>
      </c>
      <c r="X1148" s="204">
        <v>0</v>
      </c>
      <c r="Y1148" s="204">
        <v>0</v>
      </c>
      <c r="Z1148" s="204">
        <v>20</v>
      </c>
      <c r="AA1148" s="204">
        <v>5</v>
      </c>
      <c r="AB1148" s="204">
        <v>20</v>
      </c>
      <c r="AC1148" s="204">
        <v>5</v>
      </c>
      <c r="AD1148" s="204">
        <v>20</v>
      </c>
      <c r="AE1148" s="204">
        <v>5</v>
      </c>
      <c r="AF1148" s="204">
        <v>20</v>
      </c>
      <c r="AG1148" s="204">
        <v>5</v>
      </c>
      <c r="AH1148" s="204">
        <v>0</v>
      </c>
      <c r="AI1148" s="204">
        <v>0</v>
      </c>
      <c r="AJ1148" s="204"/>
      <c r="AK1148" s="204"/>
      <c r="AL1148" s="204"/>
      <c r="AM1148" s="204"/>
      <c r="AN1148" s="204"/>
      <c r="AO1148" s="204"/>
      <c r="AP1148" s="204"/>
      <c r="AQ1148" s="204"/>
      <c r="AR1148" s="204"/>
      <c r="AS1148" s="204"/>
      <c r="AT1148" s="204"/>
      <c r="AU1148" s="204"/>
      <c r="AV1148" s="204"/>
      <c r="AW1148" s="204"/>
      <c r="AX1148" s="204"/>
      <c r="AY1148" s="204" t="str">
        <f t="shared" si="198"/>
        <v>TETRASOLUB</v>
      </c>
      <c r="AZ1148" s="204" t="str">
        <f>IF(COUNTIF(AY:AY,AY1148)=1,AY1148,IF(AND(COUNTIF(AY:AY,AY1148)&gt;1,COUNTIF(AZ$2:AZ1147,AY1148)&gt;=1),"",AY1148))</f>
        <v>TETRASOLUB</v>
      </c>
      <c r="BA1148" s="204" t="str">
        <v>NUFLOR MONO SOLUTION INJECTABLE 450 MG/ML POUR PORCINS</v>
      </c>
      <c r="BB1148" s="204">
        <f>IF(BA1148="","",MAX(BB$2:BB1147)+1)</f>
        <v>358</v>
      </c>
      <c r="BC1148" s="204"/>
      <c r="BD1148" s="204"/>
      <c r="BE1148" s="204"/>
      <c r="BF1148" s="204"/>
      <c r="BG1148" s="204"/>
      <c r="BH1148" s="204"/>
      <c r="BI1148" s="204"/>
      <c r="BJ1148" s="204"/>
      <c r="BK1148" s="204"/>
      <c r="BL1148" s="204"/>
      <c r="BM1148" s="204"/>
      <c r="BN1148" s="204"/>
      <c r="BO1148" s="204"/>
      <c r="BP1148" s="204"/>
      <c r="BQ1148" s="204"/>
      <c r="BR1148" s="204"/>
      <c r="BS1148" s="204"/>
      <c r="BT1148" s="204"/>
      <c r="BU1148" s="104"/>
      <c r="BV1148" s="202"/>
      <c r="BX1148"/>
      <c r="BY1148"/>
      <c r="BZ1148"/>
      <c r="CA1148"/>
      <c r="CB1148"/>
      <c r="CD1148"/>
      <c r="CO1148" s="202">
        <v>1147</v>
      </c>
    </row>
    <row r="1149" spans="1:93" x14ac:dyDescent="0.25">
      <c r="A1149" s="203" t="s">
        <v>3466</v>
      </c>
      <c r="B1149" s="204" t="s">
        <v>3468</v>
      </c>
      <c r="C1149" s="204" t="s">
        <v>1433</v>
      </c>
      <c r="D1149" s="210" t="s">
        <v>1054</v>
      </c>
      <c r="E1149" s="204" t="s">
        <v>924</v>
      </c>
      <c r="F1149" s="204" t="s">
        <v>129</v>
      </c>
      <c r="G1149" s="204" t="s">
        <v>925</v>
      </c>
      <c r="H1149" s="204" t="s">
        <v>1711</v>
      </c>
      <c r="I1149" s="204" t="s">
        <v>910</v>
      </c>
      <c r="J1149" s="204" t="s">
        <v>855</v>
      </c>
      <c r="K1149" s="204" t="s">
        <v>855</v>
      </c>
      <c r="L1149" s="204" t="s">
        <v>856</v>
      </c>
      <c r="M1149" s="204" t="s">
        <v>213</v>
      </c>
      <c r="N1149" s="204" t="s">
        <v>1004</v>
      </c>
      <c r="O1149" s="204" t="s">
        <v>992</v>
      </c>
      <c r="P1149" s="204" t="s">
        <v>859</v>
      </c>
      <c r="Q1149" s="204" t="s">
        <v>1065</v>
      </c>
      <c r="R1149" s="204">
        <v>20</v>
      </c>
      <c r="S1149" s="204">
        <v>5</v>
      </c>
      <c r="T1149" s="204">
        <v>0</v>
      </c>
      <c r="U1149" s="204">
        <v>0</v>
      </c>
      <c r="V1149" s="204">
        <v>0</v>
      </c>
      <c r="W1149" s="204">
        <v>0</v>
      </c>
      <c r="X1149" s="204">
        <v>0</v>
      </c>
      <c r="Y1149" s="204">
        <v>0</v>
      </c>
      <c r="Z1149" s="204">
        <v>20</v>
      </c>
      <c r="AA1149" s="204">
        <v>5</v>
      </c>
      <c r="AB1149" s="204">
        <v>20</v>
      </c>
      <c r="AC1149" s="204">
        <v>5</v>
      </c>
      <c r="AD1149" s="204">
        <v>20</v>
      </c>
      <c r="AE1149" s="204">
        <v>5</v>
      </c>
      <c r="AF1149" s="204">
        <v>20</v>
      </c>
      <c r="AG1149" s="204">
        <v>5</v>
      </c>
      <c r="AH1149" s="204">
        <v>0</v>
      </c>
      <c r="AI1149" s="204">
        <v>0</v>
      </c>
      <c r="AJ1149" s="204"/>
      <c r="AK1149" s="204"/>
      <c r="AL1149" s="204"/>
      <c r="AM1149" s="204"/>
      <c r="AN1149" s="204"/>
      <c r="AO1149" s="204"/>
      <c r="AP1149" s="204"/>
      <c r="AQ1149" s="204"/>
      <c r="AR1149" s="204"/>
      <c r="AS1149" s="204"/>
      <c r="AT1149" s="204"/>
      <c r="AU1149" s="204"/>
      <c r="AV1149" s="204"/>
      <c r="AW1149" s="204"/>
      <c r="AX1149" s="204"/>
      <c r="AY1149" s="204" t="str">
        <f t="shared" si="198"/>
        <v>TETRASOLUB</v>
      </c>
      <c r="AZ1149" s="204" t="str">
        <f>IF(COUNTIF(AY:AY,AY1149)=1,AY1149,IF(AND(COUNTIF(AY:AY,AY1149)&gt;1,COUNTIF(AZ$2:AZ1148,AY1149)&gt;=1),"",AY1149))</f>
        <v/>
      </c>
      <c r="BA1149" s="204" t="str">
        <v>NUFLOR PORCINS SOLUTION INJECTABLE 300 MG/ML</v>
      </c>
      <c r="BB1149" s="204">
        <f>IF(BA1149="","",MAX(BB$2:BB1148)+1)</f>
        <v>359</v>
      </c>
      <c r="BC1149" s="204"/>
      <c r="BD1149" s="204"/>
      <c r="BE1149" s="204"/>
      <c r="BF1149" s="204"/>
      <c r="BG1149" s="204"/>
      <c r="BH1149" s="204"/>
      <c r="BI1149" s="204"/>
      <c r="BJ1149" s="204"/>
      <c r="BK1149" s="204"/>
      <c r="BL1149" s="204"/>
      <c r="BM1149" s="204"/>
      <c r="BN1149" s="204"/>
      <c r="BO1149" s="204"/>
      <c r="BP1149" s="204"/>
      <c r="BQ1149" s="204"/>
      <c r="BR1149" s="204"/>
      <c r="BS1149" s="204"/>
      <c r="BT1149" s="204"/>
      <c r="BU1149" s="104"/>
      <c r="BV1149" s="202"/>
      <c r="BX1149"/>
      <c r="BY1149"/>
      <c r="BZ1149"/>
      <c r="CA1149"/>
      <c r="CB1149"/>
      <c r="CD1149"/>
      <c r="CO1149" s="202">
        <v>1148</v>
      </c>
    </row>
    <row r="1150" spans="1:93" x14ac:dyDescent="0.25">
      <c r="A1150" s="203" t="s">
        <v>3466</v>
      </c>
      <c r="B1150" s="204" t="s">
        <v>3469</v>
      </c>
      <c r="C1150" s="204" t="s">
        <v>1411</v>
      </c>
      <c r="D1150" s="210" t="s">
        <v>1023</v>
      </c>
      <c r="E1150" s="204" t="s">
        <v>924</v>
      </c>
      <c r="F1150" s="204" t="s">
        <v>129</v>
      </c>
      <c r="G1150" s="204" t="s">
        <v>925</v>
      </c>
      <c r="H1150" s="204" t="s">
        <v>1711</v>
      </c>
      <c r="I1150" s="204" t="s">
        <v>910</v>
      </c>
      <c r="J1150" s="204" t="s">
        <v>855</v>
      </c>
      <c r="K1150" s="204" t="s">
        <v>855</v>
      </c>
      <c r="L1150" s="204" t="s">
        <v>856</v>
      </c>
      <c r="M1150" s="204" t="s">
        <v>213</v>
      </c>
      <c r="N1150" s="204" t="s">
        <v>1004</v>
      </c>
      <c r="O1150" s="204" t="s">
        <v>992</v>
      </c>
      <c r="P1150" s="204" t="s">
        <v>859</v>
      </c>
      <c r="Q1150" s="204" t="s">
        <v>1054</v>
      </c>
      <c r="R1150" s="204">
        <v>20</v>
      </c>
      <c r="S1150" s="204">
        <v>5</v>
      </c>
      <c r="T1150" s="204">
        <v>0</v>
      </c>
      <c r="U1150" s="204">
        <v>0</v>
      </c>
      <c r="V1150" s="204">
        <v>0</v>
      </c>
      <c r="W1150" s="204">
        <v>0</v>
      </c>
      <c r="X1150" s="204">
        <v>0</v>
      </c>
      <c r="Y1150" s="204">
        <v>0</v>
      </c>
      <c r="Z1150" s="204">
        <v>20</v>
      </c>
      <c r="AA1150" s="204">
        <v>5</v>
      </c>
      <c r="AB1150" s="204">
        <v>20</v>
      </c>
      <c r="AC1150" s="204">
        <v>5</v>
      </c>
      <c r="AD1150" s="204">
        <v>20</v>
      </c>
      <c r="AE1150" s="204">
        <v>5</v>
      </c>
      <c r="AF1150" s="204">
        <v>20</v>
      </c>
      <c r="AG1150" s="204">
        <v>5</v>
      </c>
      <c r="AH1150" s="204">
        <v>0</v>
      </c>
      <c r="AI1150" s="204">
        <v>0</v>
      </c>
      <c r="AJ1150" s="204"/>
      <c r="AK1150" s="204"/>
      <c r="AL1150" s="204"/>
      <c r="AM1150" s="204"/>
      <c r="AN1150" s="204"/>
      <c r="AO1150" s="204"/>
      <c r="AP1150" s="204"/>
      <c r="AQ1150" s="204"/>
      <c r="AR1150" s="204"/>
      <c r="AS1150" s="204"/>
      <c r="AT1150" s="204"/>
      <c r="AU1150" s="204"/>
      <c r="AV1150" s="204"/>
      <c r="AW1150" s="204"/>
      <c r="AX1150" s="204"/>
      <c r="AY1150" s="204" t="str">
        <f t="shared" si="198"/>
        <v>TETRASOLUB</v>
      </c>
      <c r="AZ1150" s="204" t="str">
        <f>IF(COUNTIF(AY:AY,AY1150)=1,AY1150,IF(AND(COUNTIF(AY:AY,AY1150)&gt;1,COUNTIF(AZ$2:AZ1149,AY1150)&gt;=1),"",AY1150))</f>
        <v/>
      </c>
      <c r="BA1150" s="204" t="str">
        <v>NYOFLOX 100 MG/ML SOLUTION POUR ADMINISTRATION DANS L'EAU DE BOISSON POULETS ET LAPINS</v>
      </c>
      <c r="BB1150" s="204">
        <f>IF(BA1150="","",MAX(BB$2:BB1149)+1)</f>
        <v>360</v>
      </c>
      <c r="BC1150" s="204"/>
      <c r="BD1150" s="204"/>
      <c r="BE1150" s="204"/>
      <c r="BF1150" s="204"/>
      <c r="BG1150" s="204"/>
      <c r="BH1150" s="204"/>
      <c r="BI1150" s="204"/>
      <c r="BJ1150" s="204"/>
      <c r="BK1150" s="204"/>
      <c r="BL1150" s="204"/>
      <c r="BM1150" s="204"/>
      <c r="BN1150" s="204"/>
      <c r="BO1150" s="204"/>
      <c r="BP1150" s="204"/>
      <c r="BQ1150" s="204"/>
      <c r="BR1150" s="204"/>
      <c r="BS1150" s="204"/>
      <c r="BT1150" s="204"/>
      <c r="BU1150" s="104"/>
      <c r="BV1150" s="202"/>
      <c r="BX1150"/>
      <c r="BY1150"/>
      <c r="BZ1150"/>
      <c r="CA1150"/>
      <c r="CB1150"/>
      <c r="CD1150"/>
      <c r="CO1150" s="202">
        <v>1149</v>
      </c>
    </row>
    <row r="1151" spans="1:93" x14ac:dyDescent="0.25">
      <c r="A1151" s="203" t="s">
        <v>2175</v>
      </c>
      <c r="B1151" s="204" t="s">
        <v>2176</v>
      </c>
      <c r="C1151" s="204" t="s">
        <v>2177</v>
      </c>
      <c r="D1151" s="210" t="s">
        <v>868</v>
      </c>
      <c r="E1151" s="204" t="s">
        <v>924</v>
      </c>
      <c r="F1151" s="204" t="s">
        <v>130</v>
      </c>
      <c r="G1151" s="204" t="s">
        <v>925</v>
      </c>
      <c r="H1151" s="204" t="s">
        <v>1711</v>
      </c>
      <c r="I1151" s="204" t="s">
        <v>910</v>
      </c>
      <c r="J1151" s="204" t="s">
        <v>855</v>
      </c>
      <c r="K1151" s="204" t="s">
        <v>855</v>
      </c>
      <c r="L1151" s="204" t="s">
        <v>856</v>
      </c>
      <c r="M1151" s="204" t="s">
        <v>213</v>
      </c>
      <c r="N1151" s="204" t="s">
        <v>1004</v>
      </c>
      <c r="O1151" s="204" t="s">
        <v>992</v>
      </c>
      <c r="P1151" s="204" t="s">
        <v>859</v>
      </c>
      <c r="Q1151" s="204" t="s">
        <v>950</v>
      </c>
      <c r="R1151" s="204">
        <v>20</v>
      </c>
      <c r="S1151" s="204">
        <v>5</v>
      </c>
      <c r="T1151" s="204">
        <v>0</v>
      </c>
      <c r="U1151" s="204">
        <v>0</v>
      </c>
      <c r="V1151" s="204">
        <v>0</v>
      </c>
      <c r="W1151" s="204">
        <v>0</v>
      </c>
      <c r="X1151" s="204">
        <v>0</v>
      </c>
      <c r="Y1151" s="204">
        <v>0</v>
      </c>
      <c r="Z1151" s="204">
        <v>20</v>
      </c>
      <c r="AA1151" s="204">
        <v>5</v>
      </c>
      <c r="AB1151" s="204">
        <v>20</v>
      </c>
      <c r="AC1151" s="204">
        <v>5</v>
      </c>
      <c r="AD1151" s="204">
        <v>20</v>
      </c>
      <c r="AE1151" s="204">
        <v>5</v>
      </c>
      <c r="AF1151" s="204">
        <v>20</v>
      </c>
      <c r="AG1151" s="204">
        <v>5</v>
      </c>
      <c r="AH1151" s="204">
        <v>0</v>
      </c>
      <c r="AI1151" s="204">
        <v>0</v>
      </c>
      <c r="AJ1151" s="204"/>
      <c r="AK1151" s="204"/>
      <c r="AL1151" s="204"/>
      <c r="AM1151" s="204"/>
      <c r="AN1151" s="204"/>
      <c r="AO1151" s="204"/>
      <c r="AP1151" s="204"/>
      <c r="AQ1151" s="204"/>
      <c r="AR1151" s="204"/>
      <c r="AS1151" s="204"/>
      <c r="AT1151" s="204"/>
      <c r="AU1151" s="204"/>
      <c r="AV1151" s="204"/>
      <c r="AW1151" s="204"/>
      <c r="AX1151" s="204"/>
      <c r="AY1151" s="204" t="str">
        <f t="shared" si="198"/>
        <v>TETRATIME</v>
      </c>
      <c r="AZ1151" s="204" t="str">
        <f>IF(COUNTIF(AY:AY,AY1151)=1,AY1151,IF(AND(COUNTIF(AY:AY,AY1151)&gt;1,COUNTIF(AZ$2:AZ1150,AY1151)&gt;=1),"",AY1151))</f>
        <v>TETRATIME</v>
      </c>
      <c r="BA1151" s="204" t="str">
        <v>OCTACILLIN 697 MG/G POUDRE POUR ADMINISTRATION DANS L'EAU DE BOISSON DES PORCS</v>
      </c>
      <c r="BB1151" s="204">
        <f>IF(BA1151="","",MAX(BB$2:BB1150)+1)</f>
        <v>361</v>
      </c>
      <c r="BC1151" s="204"/>
      <c r="BD1151" s="204"/>
      <c r="BE1151" s="204"/>
      <c r="BF1151" s="204"/>
      <c r="BG1151" s="204"/>
      <c r="BH1151" s="204"/>
      <c r="BI1151" s="204"/>
      <c r="BJ1151" s="204"/>
      <c r="BK1151" s="204"/>
      <c r="BL1151" s="204"/>
      <c r="BM1151" s="204"/>
      <c r="BN1151" s="204"/>
      <c r="BO1151" s="204"/>
      <c r="BP1151" s="204"/>
      <c r="BQ1151" s="204"/>
      <c r="BR1151" s="204"/>
      <c r="BS1151" s="204"/>
      <c r="BT1151" s="204"/>
      <c r="BU1151" s="104"/>
      <c r="BV1151" s="202"/>
      <c r="BX1151"/>
      <c r="BY1151"/>
      <c r="BZ1151"/>
      <c r="CA1151"/>
      <c r="CB1151"/>
      <c r="CD1151"/>
      <c r="CO1151" s="202">
        <v>1150</v>
      </c>
    </row>
    <row r="1152" spans="1:93" x14ac:dyDescent="0.25">
      <c r="A1152" s="203" t="s">
        <v>2175</v>
      </c>
      <c r="B1152" s="204" t="s">
        <v>2178</v>
      </c>
      <c r="C1152" s="204" t="s">
        <v>2179</v>
      </c>
      <c r="D1152" s="210" t="s">
        <v>923</v>
      </c>
      <c r="E1152" s="204" t="s">
        <v>924</v>
      </c>
      <c r="F1152" s="204" t="s">
        <v>130</v>
      </c>
      <c r="G1152" s="204" t="s">
        <v>925</v>
      </c>
      <c r="H1152" s="204" t="s">
        <v>1711</v>
      </c>
      <c r="I1152" s="204" t="s">
        <v>910</v>
      </c>
      <c r="J1152" s="204" t="s">
        <v>855</v>
      </c>
      <c r="K1152" s="204" t="s">
        <v>855</v>
      </c>
      <c r="L1152" s="204" t="s">
        <v>856</v>
      </c>
      <c r="M1152" s="204" t="s">
        <v>213</v>
      </c>
      <c r="N1152" s="204" t="s">
        <v>1004</v>
      </c>
      <c r="O1152" s="204" t="s">
        <v>992</v>
      </c>
      <c r="P1152" s="204" t="s">
        <v>859</v>
      </c>
      <c r="Q1152" s="204" t="s">
        <v>1004</v>
      </c>
      <c r="R1152" s="204">
        <v>20</v>
      </c>
      <c r="S1152" s="204">
        <v>5</v>
      </c>
      <c r="T1152" s="204">
        <v>0</v>
      </c>
      <c r="U1152" s="204">
        <v>0</v>
      </c>
      <c r="V1152" s="204">
        <v>0</v>
      </c>
      <c r="W1152" s="204">
        <v>0</v>
      </c>
      <c r="X1152" s="204">
        <v>0</v>
      </c>
      <c r="Y1152" s="204">
        <v>0</v>
      </c>
      <c r="Z1152" s="204">
        <v>20</v>
      </c>
      <c r="AA1152" s="204">
        <v>5</v>
      </c>
      <c r="AB1152" s="204">
        <v>20</v>
      </c>
      <c r="AC1152" s="204">
        <v>5</v>
      </c>
      <c r="AD1152" s="204">
        <v>20</v>
      </c>
      <c r="AE1152" s="204">
        <v>5</v>
      </c>
      <c r="AF1152" s="204">
        <v>20</v>
      </c>
      <c r="AG1152" s="204">
        <v>5</v>
      </c>
      <c r="AH1152" s="204">
        <v>0</v>
      </c>
      <c r="AI1152" s="204">
        <v>0</v>
      </c>
      <c r="AJ1152" s="204"/>
      <c r="AK1152" s="204"/>
      <c r="AL1152" s="204"/>
      <c r="AM1152" s="204"/>
      <c r="AN1152" s="204"/>
      <c r="AO1152" s="204"/>
      <c r="AP1152" s="204"/>
      <c r="AQ1152" s="204"/>
      <c r="AR1152" s="204"/>
      <c r="AS1152" s="204"/>
      <c r="AT1152" s="204"/>
      <c r="AU1152" s="204"/>
      <c r="AV1152" s="204"/>
      <c r="AW1152" s="204"/>
      <c r="AX1152" s="204"/>
      <c r="AY1152" s="204" t="str">
        <f t="shared" si="198"/>
        <v>TETRATIME</v>
      </c>
      <c r="AZ1152" s="204" t="str">
        <f>IF(COUNTIF(AY:AY,AY1152)=1,AY1152,IF(AND(COUNTIF(AY:AY,AY1152)&gt;1,COUNTIF(AZ$2:AZ1151,AY1152)&gt;=1),"",AY1152))</f>
        <v/>
      </c>
      <c r="BA1152" s="204" t="str">
        <v>OCTACILLIN 697 MG/G POUDRE POUR ADMINISTRATION DANS L'EAU DE BOISSONS DES POULETS</v>
      </c>
      <c r="BB1152" s="204">
        <f>IF(BA1152="","",MAX(BB$2:BB1151)+1)</f>
        <v>362</v>
      </c>
      <c r="BC1152" s="204"/>
      <c r="BD1152" s="204"/>
      <c r="BE1152" s="204"/>
      <c r="BF1152" s="204"/>
      <c r="BG1152" s="204"/>
      <c r="BH1152" s="204"/>
      <c r="BI1152" s="204"/>
      <c r="BJ1152" s="204"/>
      <c r="BK1152" s="204"/>
      <c r="BL1152" s="204"/>
      <c r="BM1152" s="204"/>
      <c r="BN1152" s="204"/>
      <c r="BO1152" s="204"/>
      <c r="BP1152" s="204"/>
      <c r="BQ1152" s="204"/>
      <c r="BR1152" s="204"/>
      <c r="BS1152" s="204"/>
      <c r="BT1152" s="204"/>
      <c r="BU1152" s="104"/>
      <c r="BV1152" s="202"/>
      <c r="BX1152"/>
      <c r="BY1152"/>
      <c r="BZ1152"/>
      <c r="CA1152"/>
      <c r="CB1152"/>
      <c r="CD1152"/>
      <c r="CO1152" s="202">
        <v>1151</v>
      </c>
    </row>
    <row r="1153" spans="1:93" x14ac:dyDescent="0.25">
      <c r="A1153" s="203" t="s">
        <v>2175</v>
      </c>
      <c r="B1153" s="204" t="s">
        <v>2180</v>
      </c>
      <c r="C1153" s="204" t="s">
        <v>2181</v>
      </c>
      <c r="D1153" s="210" t="s">
        <v>1054</v>
      </c>
      <c r="E1153" s="204" t="s">
        <v>924</v>
      </c>
      <c r="F1153" s="204" t="s">
        <v>130</v>
      </c>
      <c r="G1153" s="204" t="s">
        <v>925</v>
      </c>
      <c r="H1153" s="204" t="s">
        <v>1711</v>
      </c>
      <c r="I1153" s="204" t="s">
        <v>910</v>
      </c>
      <c r="J1153" s="204" t="s">
        <v>855</v>
      </c>
      <c r="K1153" s="204" t="s">
        <v>855</v>
      </c>
      <c r="L1153" s="204" t="s">
        <v>856</v>
      </c>
      <c r="M1153" s="204" t="s">
        <v>213</v>
      </c>
      <c r="N1153" s="204" t="s">
        <v>1004</v>
      </c>
      <c r="O1153" s="204" t="s">
        <v>992</v>
      </c>
      <c r="P1153" s="204" t="s">
        <v>859</v>
      </c>
      <c r="Q1153" s="204" t="s">
        <v>1065</v>
      </c>
      <c r="R1153" s="204">
        <v>20</v>
      </c>
      <c r="S1153" s="204">
        <v>5</v>
      </c>
      <c r="T1153" s="204">
        <v>0</v>
      </c>
      <c r="U1153" s="204">
        <v>0</v>
      </c>
      <c r="V1153" s="204">
        <v>0</v>
      </c>
      <c r="W1153" s="204">
        <v>0</v>
      </c>
      <c r="X1153" s="204">
        <v>0</v>
      </c>
      <c r="Y1153" s="204">
        <v>0</v>
      </c>
      <c r="Z1153" s="204">
        <v>20</v>
      </c>
      <c r="AA1153" s="204">
        <v>5</v>
      </c>
      <c r="AB1153" s="204">
        <v>20</v>
      </c>
      <c r="AC1153" s="204">
        <v>5</v>
      </c>
      <c r="AD1153" s="204">
        <v>20</v>
      </c>
      <c r="AE1153" s="204">
        <v>5</v>
      </c>
      <c r="AF1153" s="204">
        <v>20</v>
      </c>
      <c r="AG1153" s="204">
        <v>5</v>
      </c>
      <c r="AH1153" s="204">
        <v>0</v>
      </c>
      <c r="AI1153" s="204">
        <v>0</v>
      </c>
      <c r="AJ1153" s="204"/>
      <c r="AK1153" s="204"/>
      <c r="AL1153" s="204"/>
      <c r="AM1153" s="204"/>
      <c r="AN1153" s="204"/>
      <c r="AO1153" s="204"/>
      <c r="AP1153" s="204"/>
      <c r="AQ1153" s="204"/>
      <c r="AR1153" s="204"/>
      <c r="AS1153" s="204"/>
      <c r="AT1153" s="204"/>
      <c r="AU1153" s="204"/>
      <c r="AV1153" s="204"/>
      <c r="AW1153" s="204"/>
      <c r="AX1153" s="204"/>
      <c r="AY1153" s="204" t="str">
        <f t="shared" si="198"/>
        <v>TETRATIME</v>
      </c>
      <c r="AZ1153" s="204" t="str">
        <f>IF(COUNTIF(AY:AY,AY1153)=1,AY1153,IF(AND(COUNTIF(AY:AY,AY1153)&gt;1,COUNTIF(AZ$2:AZ1152,AY1153)&gt;=1),"",AY1153))</f>
        <v/>
      </c>
      <c r="BA1153" s="204" t="str">
        <v>OPHTOCYCLINE POMMADE OPHTALMIQUE POUR CHIENS CHATS ET CHEVAUX</v>
      </c>
      <c r="BB1153" s="204">
        <f>IF(BA1153="","",MAX(BB$2:BB1152)+1)</f>
        <v>363</v>
      </c>
      <c r="BC1153" s="204"/>
      <c r="BD1153" s="204"/>
      <c r="BE1153" s="204"/>
      <c r="BF1153" s="204"/>
      <c r="BG1153" s="204"/>
      <c r="BH1153" s="204"/>
      <c r="BI1153" s="204"/>
      <c r="BJ1153" s="204"/>
      <c r="BK1153" s="204"/>
      <c r="BL1153" s="204"/>
      <c r="BM1153" s="204"/>
      <c r="BN1153" s="204"/>
      <c r="BO1153" s="204"/>
      <c r="BP1153" s="204"/>
      <c r="BQ1153" s="204"/>
      <c r="BR1153" s="204"/>
      <c r="BS1153" s="204"/>
      <c r="BT1153" s="204"/>
      <c r="BU1153" s="104"/>
      <c r="BV1153" s="202"/>
      <c r="BX1153"/>
      <c r="BY1153"/>
      <c r="BZ1153"/>
      <c r="CA1153"/>
      <c r="CB1153"/>
      <c r="CD1153"/>
      <c r="CO1153" s="202">
        <v>1152</v>
      </c>
    </row>
    <row r="1154" spans="1:93" x14ac:dyDescent="0.25">
      <c r="A1154" s="203" t="s">
        <v>3365</v>
      </c>
      <c r="B1154" s="204" t="s">
        <v>3366</v>
      </c>
      <c r="C1154" s="204" t="s">
        <v>1999</v>
      </c>
      <c r="D1154" s="210" t="s">
        <v>923</v>
      </c>
      <c r="E1154" s="204" t="s">
        <v>924</v>
      </c>
      <c r="F1154" s="204" t="s">
        <v>572</v>
      </c>
      <c r="G1154" s="204" t="s">
        <v>925</v>
      </c>
      <c r="H1154" s="204" t="s">
        <v>926</v>
      </c>
      <c r="I1154" s="204" t="s">
        <v>910</v>
      </c>
      <c r="J1154" s="204" t="s">
        <v>855</v>
      </c>
      <c r="K1154" s="204" t="s">
        <v>855</v>
      </c>
      <c r="L1154" s="204" t="s">
        <v>856</v>
      </c>
      <c r="M1154" s="204" t="s">
        <v>213</v>
      </c>
      <c r="N1154" s="204" t="s">
        <v>1004</v>
      </c>
      <c r="O1154" s="204" t="s">
        <v>992</v>
      </c>
      <c r="P1154" s="204" t="s">
        <v>859</v>
      </c>
      <c r="Q1154" s="204" t="s">
        <v>1004</v>
      </c>
      <c r="R1154" s="204">
        <v>20</v>
      </c>
      <c r="S1154" s="204">
        <v>5</v>
      </c>
      <c r="T1154" s="204">
        <v>0</v>
      </c>
      <c r="U1154" s="204">
        <v>0</v>
      </c>
      <c r="V1154" s="204">
        <v>0</v>
      </c>
      <c r="W1154" s="204">
        <v>0</v>
      </c>
      <c r="X1154" s="204">
        <v>0</v>
      </c>
      <c r="Y1154" s="204">
        <v>0</v>
      </c>
      <c r="Z1154" s="204">
        <v>0</v>
      </c>
      <c r="AA1154" s="204">
        <v>0</v>
      </c>
      <c r="AB1154" s="204">
        <v>0</v>
      </c>
      <c r="AC1154" s="204">
        <v>0</v>
      </c>
      <c r="AD1154" s="204">
        <v>20</v>
      </c>
      <c r="AE1154" s="204">
        <v>5</v>
      </c>
      <c r="AF1154" s="204">
        <v>20</v>
      </c>
      <c r="AG1154" s="204">
        <v>5</v>
      </c>
      <c r="AH1154" s="204">
        <v>0</v>
      </c>
      <c r="AI1154" s="204">
        <v>0</v>
      </c>
      <c r="AJ1154" s="204"/>
      <c r="AK1154" s="204"/>
      <c r="AL1154" s="204"/>
      <c r="AM1154" s="204"/>
      <c r="AN1154" s="204"/>
      <c r="AO1154" s="204"/>
      <c r="AP1154" s="204"/>
      <c r="AQ1154" s="204"/>
      <c r="AR1154" s="204"/>
      <c r="AS1154" s="204"/>
      <c r="AT1154" s="204"/>
      <c r="AU1154" s="204"/>
      <c r="AV1154" s="204"/>
      <c r="AW1154" s="204"/>
      <c r="AX1154" s="204"/>
      <c r="AY1154" s="204" t="str">
        <f t="shared" si="198"/>
        <v>TETRAVAL 50 % POUDRE POUR SOLUTION BUVABLE POUR VEAUX PORCINS ET VOLAILLES</v>
      </c>
      <c r="AZ1154" s="204" t="str">
        <f>IF(COUNTIF(AY:AY,AY1154)=1,AY1154,IF(AND(COUNTIF(AY:AY,AY1154)&gt;1,COUNTIF(AZ$2:AZ1153,AY1154)&gt;=1),"",AY1154))</f>
        <v>TETRAVAL 50 % POUDRE POUR SOLUTION BUVABLE POUR VEAUX PORCINS ET VOLAILLES</v>
      </c>
      <c r="BA1154" s="204" t="str">
        <v>ORBENIN HORS LACTATION</v>
      </c>
      <c r="BB1154" s="204">
        <f>IF(BA1154="","",MAX(BB$2:BB1153)+1)</f>
        <v>364</v>
      </c>
      <c r="BC1154" s="204"/>
      <c r="BD1154" s="204"/>
      <c r="BE1154" s="204"/>
      <c r="BF1154" s="204"/>
      <c r="BG1154" s="204"/>
      <c r="BH1154" s="204"/>
      <c r="BI1154" s="204"/>
      <c r="BJ1154" s="204"/>
      <c r="BK1154" s="204"/>
      <c r="BL1154" s="204"/>
      <c r="BM1154" s="204"/>
      <c r="BN1154" s="204"/>
      <c r="BO1154" s="204"/>
      <c r="BP1154" s="204"/>
      <c r="BQ1154" s="204"/>
      <c r="BR1154" s="204"/>
      <c r="BS1154" s="204"/>
      <c r="BT1154" s="204"/>
      <c r="BU1154" s="104"/>
      <c r="BV1154" s="202"/>
      <c r="BX1154"/>
      <c r="BY1154"/>
      <c r="BZ1154"/>
      <c r="CA1154"/>
      <c r="CB1154"/>
      <c r="CD1154"/>
      <c r="CO1154" s="202">
        <v>1153</v>
      </c>
    </row>
    <row r="1155" spans="1:93" x14ac:dyDescent="0.25">
      <c r="A1155" s="203" t="s">
        <v>3365</v>
      </c>
      <c r="B1155" s="204" t="s">
        <v>3367</v>
      </c>
      <c r="C1155" s="204" t="s">
        <v>1433</v>
      </c>
      <c r="D1155" s="210" t="s">
        <v>1054</v>
      </c>
      <c r="E1155" s="204" t="s">
        <v>924</v>
      </c>
      <c r="F1155" s="204" t="s">
        <v>572</v>
      </c>
      <c r="G1155" s="204" t="s">
        <v>925</v>
      </c>
      <c r="H1155" s="204" t="s">
        <v>926</v>
      </c>
      <c r="I1155" s="204" t="s">
        <v>910</v>
      </c>
      <c r="J1155" s="204" t="s">
        <v>855</v>
      </c>
      <c r="K1155" s="204" t="s">
        <v>855</v>
      </c>
      <c r="L1155" s="204" t="s">
        <v>856</v>
      </c>
      <c r="M1155" s="204" t="s">
        <v>213</v>
      </c>
      <c r="N1155" s="204" t="s">
        <v>1004</v>
      </c>
      <c r="O1155" s="204" t="s">
        <v>992</v>
      </c>
      <c r="P1155" s="204" t="s">
        <v>859</v>
      </c>
      <c r="Q1155" s="204" t="s">
        <v>1065</v>
      </c>
      <c r="R1155" s="204">
        <v>20</v>
      </c>
      <c r="S1155" s="204">
        <v>5</v>
      </c>
      <c r="T1155" s="204">
        <v>0</v>
      </c>
      <c r="U1155" s="204">
        <v>0</v>
      </c>
      <c r="V1155" s="204">
        <v>0</v>
      </c>
      <c r="W1155" s="204">
        <v>0</v>
      </c>
      <c r="X1155" s="204">
        <v>0</v>
      </c>
      <c r="Y1155" s="204">
        <v>0</v>
      </c>
      <c r="Z1155" s="204">
        <v>0</v>
      </c>
      <c r="AA1155" s="204">
        <v>0</v>
      </c>
      <c r="AB1155" s="204">
        <v>0</v>
      </c>
      <c r="AC1155" s="204">
        <v>0</v>
      </c>
      <c r="AD1155" s="204">
        <v>20</v>
      </c>
      <c r="AE1155" s="204">
        <v>5</v>
      </c>
      <c r="AF1155" s="204">
        <v>20</v>
      </c>
      <c r="AG1155" s="204">
        <v>5</v>
      </c>
      <c r="AH1155" s="204">
        <v>0</v>
      </c>
      <c r="AI1155" s="204">
        <v>0</v>
      </c>
      <c r="AJ1155" s="204"/>
      <c r="AK1155" s="204"/>
      <c r="AL1155" s="204"/>
      <c r="AM1155" s="204"/>
      <c r="AN1155" s="204"/>
      <c r="AO1155" s="204"/>
      <c r="AP1155" s="204"/>
      <c r="AQ1155" s="204"/>
      <c r="AR1155" s="204"/>
      <c r="AS1155" s="204"/>
      <c r="AT1155" s="204"/>
      <c r="AU1155" s="204"/>
      <c r="AV1155" s="204"/>
      <c r="AW1155" s="204"/>
      <c r="AX1155" s="204"/>
      <c r="AY1155" s="204" t="str">
        <f t="shared" si="198"/>
        <v>TETRAVAL 50 % POUDRE POUR SOLUTION BUVABLE POUR VEAUX PORCINS ET VOLAILLES</v>
      </c>
      <c r="AZ1155" s="204" t="str">
        <f>IF(COUNTIF(AY:AY,AY1155)=1,AY1155,IF(AND(COUNTIF(AY:AY,AY1155)&gt;1,COUNTIF(AZ$2:AZ1154,AY1155)&gt;=1),"",AY1155))</f>
        <v/>
      </c>
      <c r="BA1155" s="204" t="str">
        <v>ORBENIN LONGUE ACTION</v>
      </c>
      <c r="BB1155" s="204">
        <f>IF(BA1155="","",MAX(BB$2:BB1154)+1)</f>
        <v>365</v>
      </c>
      <c r="BC1155" s="204"/>
      <c r="BD1155" s="204"/>
      <c r="BE1155" s="204"/>
      <c r="BF1155" s="204"/>
      <c r="BG1155" s="204"/>
      <c r="BH1155" s="204"/>
      <c r="BI1155" s="204"/>
      <c r="BJ1155" s="204"/>
      <c r="BK1155" s="204"/>
      <c r="BL1155" s="204"/>
      <c r="BM1155" s="204"/>
      <c r="BN1155" s="204"/>
      <c r="BO1155" s="204"/>
      <c r="BP1155" s="204"/>
      <c r="BQ1155" s="204"/>
      <c r="BR1155" s="204"/>
      <c r="BS1155" s="204"/>
      <c r="BT1155" s="204"/>
      <c r="BU1155" s="104"/>
      <c r="BV1155" s="202"/>
      <c r="BX1155"/>
      <c r="BY1155"/>
      <c r="BZ1155"/>
      <c r="CA1155"/>
      <c r="CB1155"/>
      <c r="CD1155"/>
      <c r="CO1155" s="202">
        <v>1154</v>
      </c>
    </row>
    <row r="1156" spans="1:93" x14ac:dyDescent="0.25">
      <c r="A1156" s="203" t="s">
        <v>4467</v>
      </c>
      <c r="B1156" s="204" t="s">
        <v>4468</v>
      </c>
      <c r="C1156" s="204" t="s">
        <v>989</v>
      </c>
      <c r="D1156" s="210" t="s">
        <v>923</v>
      </c>
      <c r="E1156" s="204" t="s">
        <v>924</v>
      </c>
      <c r="F1156" s="204" t="s">
        <v>131</v>
      </c>
      <c r="G1156" s="204" t="s">
        <v>1055</v>
      </c>
      <c r="H1156" s="204" t="s">
        <v>1711</v>
      </c>
      <c r="I1156" s="204" t="s">
        <v>910</v>
      </c>
      <c r="J1156" s="204" t="s">
        <v>855</v>
      </c>
      <c r="K1156" s="204" t="s">
        <v>855</v>
      </c>
      <c r="L1156" s="204" t="s">
        <v>856</v>
      </c>
      <c r="M1156" s="204" t="s">
        <v>213</v>
      </c>
      <c r="N1156" s="204" t="s">
        <v>1004</v>
      </c>
      <c r="O1156" s="204" t="s">
        <v>992</v>
      </c>
      <c r="P1156" s="204" t="s">
        <v>859</v>
      </c>
      <c r="Q1156" s="204" t="s">
        <v>1004</v>
      </c>
      <c r="R1156" s="204">
        <v>20</v>
      </c>
      <c r="S1156" s="204">
        <v>5</v>
      </c>
      <c r="T1156" s="204">
        <v>0</v>
      </c>
      <c r="U1156" s="204">
        <v>0</v>
      </c>
      <c r="V1156" s="204">
        <v>0</v>
      </c>
      <c r="W1156" s="204">
        <v>0</v>
      </c>
      <c r="X1156" s="204">
        <v>0</v>
      </c>
      <c r="Y1156" s="204">
        <v>0</v>
      </c>
      <c r="Z1156" s="204">
        <v>20</v>
      </c>
      <c r="AA1156" s="204">
        <v>5</v>
      </c>
      <c r="AB1156" s="204">
        <v>20</v>
      </c>
      <c r="AC1156" s="204">
        <v>5</v>
      </c>
      <c r="AD1156" s="204">
        <v>20</v>
      </c>
      <c r="AE1156" s="204">
        <v>5</v>
      </c>
      <c r="AF1156" s="204">
        <v>20</v>
      </c>
      <c r="AG1156" s="204">
        <v>5</v>
      </c>
      <c r="AH1156" s="204">
        <v>0</v>
      </c>
      <c r="AI1156" s="204">
        <v>0</v>
      </c>
      <c r="AJ1156" s="204"/>
      <c r="AK1156" s="204"/>
      <c r="AL1156" s="204"/>
      <c r="AM1156" s="204"/>
      <c r="AN1156" s="204"/>
      <c r="AO1156" s="204"/>
      <c r="AP1156" s="204"/>
      <c r="AQ1156" s="204"/>
      <c r="AR1156" s="204"/>
      <c r="AS1156" s="204"/>
      <c r="AT1156" s="204"/>
      <c r="AU1156" s="204"/>
      <c r="AV1156" s="204"/>
      <c r="AW1156" s="204"/>
      <c r="AX1156" s="204"/>
      <c r="AY1156" s="204" t="str">
        <f t="shared" ref="AY1156:AY1219" si="199">IF(INDEX(CL$3:CM$174,MATCH(H1156,CL$3:CL$174,0),2)="x",F1156,"")</f>
        <v>TETRAVETO</v>
      </c>
      <c r="AZ1156" s="204" t="str">
        <f>IF(COUNTIF(AY:AY,AY1156)=1,AY1156,IF(AND(COUNTIF(AY:AY,AY1156)&gt;1,COUNTIF(AZ$2:AZ1155,AY1156)&gt;=1),"",AY1156))</f>
        <v>TETRAVETO</v>
      </c>
      <c r="BA1156" s="204" t="str">
        <v>ORBENOR HORS LACTATION</v>
      </c>
      <c r="BB1156" s="204">
        <f>IF(BA1156="","",MAX(BB$2:BB1155)+1)</f>
        <v>366</v>
      </c>
      <c r="BC1156" s="204"/>
      <c r="BD1156" s="204"/>
      <c r="BE1156" s="204"/>
      <c r="BF1156" s="204"/>
      <c r="BG1156" s="204"/>
      <c r="BH1156" s="204"/>
      <c r="BI1156" s="204"/>
      <c r="BJ1156" s="204"/>
      <c r="BK1156" s="204"/>
      <c r="BL1156" s="204"/>
      <c r="BM1156" s="204"/>
      <c r="BN1156" s="204"/>
      <c r="BO1156" s="204"/>
      <c r="BP1156" s="204"/>
      <c r="BQ1156" s="204"/>
      <c r="BR1156" s="204"/>
      <c r="BS1156" s="204"/>
      <c r="BT1156" s="204"/>
      <c r="BU1156" s="104"/>
      <c r="BV1156" s="202"/>
      <c r="BX1156"/>
      <c r="BY1156"/>
      <c r="BZ1156"/>
      <c r="CA1156"/>
      <c r="CB1156"/>
      <c r="CD1156"/>
      <c r="CO1156" s="202">
        <v>1155</v>
      </c>
    </row>
    <row r="1157" spans="1:93" x14ac:dyDescent="0.25">
      <c r="A1157" s="203" t="s">
        <v>4467</v>
      </c>
      <c r="B1157" s="204" t="s">
        <v>4469</v>
      </c>
      <c r="C1157" s="204" t="s">
        <v>1433</v>
      </c>
      <c r="D1157" s="210" t="s">
        <v>1054</v>
      </c>
      <c r="E1157" s="204" t="s">
        <v>924</v>
      </c>
      <c r="F1157" s="204" t="s">
        <v>131</v>
      </c>
      <c r="G1157" s="204" t="s">
        <v>1055</v>
      </c>
      <c r="H1157" s="204" t="s">
        <v>1711</v>
      </c>
      <c r="I1157" s="204" t="s">
        <v>910</v>
      </c>
      <c r="J1157" s="204" t="s">
        <v>855</v>
      </c>
      <c r="K1157" s="204" t="s">
        <v>855</v>
      </c>
      <c r="L1157" s="204" t="s">
        <v>856</v>
      </c>
      <c r="M1157" s="204" t="s">
        <v>213</v>
      </c>
      <c r="N1157" s="204" t="s">
        <v>1004</v>
      </c>
      <c r="O1157" s="204" t="s">
        <v>992</v>
      </c>
      <c r="P1157" s="204" t="s">
        <v>859</v>
      </c>
      <c r="Q1157" s="204" t="s">
        <v>1065</v>
      </c>
      <c r="R1157" s="204">
        <v>20</v>
      </c>
      <c r="S1157" s="204">
        <v>5</v>
      </c>
      <c r="T1157" s="204">
        <v>0</v>
      </c>
      <c r="U1157" s="204">
        <v>0</v>
      </c>
      <c r="V1157" s="204">
        <v>0</v>
      </c>
      <c r="W1157" s="204">
        <v>0</v>
      </c>
      <c r="X1157" s="204">
        <v>0</v>
      </c>
      <c r="Y1157" s="204">
        <v>0</v>
      </c>
      <c r="Z1157" s="204">
        <v>20</v>
      </c>
      <c r="AA1157" s="204">
        <v>5</v>
      </c>
      <c r="AB1157" s="204">
        <v>20</v>
      </c>
      <c r="AC1157" s="204">
        <v>5</v>
      </c>
      <c r="AD1157" s="204">
        <v>20</v>
      </c>
      <c r="AE1157" s="204">
        <v>5</v>
      </c>
      <c r="AF1157" s="204">
        <v>20</v>
      </c>
      <c r="AG1157" s="204">
        <v>5</v>
      </c>
      <c r="AH1157" s="204">
        <v>0</v>
      </c>
      <c r="AI1157" s="204">
        <v>0</v>
      </c>
      <c r="AJ1157" s="204"/>
      <c r="AK1157" s="204"/>
      <c r="AL1157" s="204"/>
      <c r="AM1157" s="204"/>
      <c r="AN1157" s="204"/>
      <c r="AO1157" s="204"/>
      <c r="AP1157" s="204"/>
      <c r="AQ1157" s="204"/>
      <c r="AR1157" s="204"/>
      <c r="AS1157" s="204"/>
      <c r="AT1157" s="204"/>
      <c r="AU1157" s="204"/>
      <c r="AV1157" s="204"/>
      <c r="AW1157" s="204"/>
      <c r="AX1157" s="204"/>
      <c r="AY1157" s="204" t="str">
        <f t="shared" si="199"/>
        <v>TETRAVETO</v>
      </c>
      <c r="AZ1157" s="204" t="str">
        <f>IF(COUNTIF(AY:AY,AY1157)=1,AY1157,IF(AND(COUNTIF(AY:AY,AY1157)&gt;1,COUNTIF(AZ$2:AZ1156,AY1157)&gt;=1),"",AY1157))</f>
        <v/>
      </c>
      <c r="BA1157" s="204" t="str">
        <v>OROSPRAY</v>
      </c>
      <c r="BB1157" s="204">
        <f>IF(BA1157="","",MAX(BB$2:BB1156)+1)</f>
        <v>367</v>
      </c>
      <c r="BC1157" s="204"/>
      <c r="BD1157" s="204"/>
      <c r="BE1157" s="204"/>
      <c r="BF1157" s="204"/>
      <c r="BG1157" s="204"/>
      <c r="BH1157" s="204"/>
      <c r="BI1157" s="204"/>
      <c r="BJ1157" s="204"/>
      <c r="BK1157" s="204"/>
      <c r="BL1157" s="204"/>
      <c r="BM1157" s="204"/>
      <c r="BN1157" s="204"/>
      <c r="BO1157" s="204"/>
      <c r="BP1157" s="204"/>
      <c r="BQ1157" s="204"/>
      <c r="BR1157" s="204"/>
      <c r="BS1157" s="204"/>
      <c r="BT1157" s="204"/>
      <c r="BU1157" s="104"/>
      <c r="BV1157" s="202"/>
      <c r="BX1157"/>
      <c r="BY1157"/>
      <c r="BZ1157"/>
      <c r="CA1157"/>
      <c r="CB1157"/>
      <c r="CD1157"/>
      <c r="CO1157" s="202">
        <v>1156</v>
      </c>
    </row>
    <row r="1158" spans="1:93" x14ac:dyDescent="0.25">
      <c r="A1158" s="203" t="s">
        <v>4467</v>
      </c>
      <c r="B1158" s="204" t="s">
        <v>4470</v>
      </c>
      <c r="C1158" s="204" t="s">
        <v>1411</v>
      </c>
      <c r="D1158" s="210" t="s">
        <v>1023</v>
      </c>
      <c r="E1158" s="204" t="s">
        <v>924</v>
      </c>
      <c r="F1158" s="204" t="s">
        <v>131</v>
      </c>
      <c r="G1158" s="204" t="s">
        <v>1055</v>
      </c>
      <c r="H1158" s="204" t="s">
        <v>1711</v>
      </c>
      <c r="I1158" s="204" t="s">
        <v>910</v>
      </c>
      <c r="J1158" s="204" t="s">
        <v>855</v>
      </c>
      <c r="K1158" s="204" t="s">
        <v>855</v>
      </c>
      <c r="L1158" s="204" t="s">
        <v>856</v>
      </c>
      <c r="M1158" s="204" t="s">
        <v>213</v>
      </c>
      <c r="N1158" s="204" t="s">
        <v>1004</v>
      </c>
      <c r="O1158" s="204" t="s">
        <v>992</v>
      </c>
      <c r="P1158" s="204" t="s">
        <v>859</v>
      </c>
      <c r="Q1158" s="204" t="s">
        <v>1054</v>
      </c>
      <c r="R1158" s="204">
        <v>20</v>
      </c>
      <c r="S1158" s="204">
        <v>5</v>
      </c>
      <c r="T1158" s="204">
        <v>0</v>
      </c>
      <c r="U1158" s="204">
        <v>0</v>
      </c>
      <c r="V1158" s="204">
        <v>0</v>
      </c>
      <c r="W1158" s="204">
        <v>0</v>
      </c>
      <c r="X1158" s="204">
        <v>0</v>
      </c>
      <c r="Y1158" s="204">
        <v>0</v>
      </c>
      <c r="Z1158" s="204">
        <v>20</v>
      </c>
      <c r="AA1158" s="204">
        <v>5</v>
      </c>
      <c r="AB1158" s="204">
        <v>20</v>
      </c>
      <c r="AC1158" s="204">
        <v>5</v>
      </c>
      <c r="AD1158" s="204">
        <v>20</v>
      </c>
      <c r="AE1158" s="204">
        <v>5</v>
      </c>
      <c r="AF1158" s="204">
        <v>20</v>
      </c>
      <c r="AG1158" s="204">
        <v>5</v>
      </c>
      <c r="AH1158" s="204">
        <v>0</v>
      </c>
      <c r="AI1158" s="204">
        <v>0</v>
      </c>
      <c r="AJ1158" s="204"/>
      <c r="AK1158" s="204"/>
      <c r="AL1158" s="204"/>
      <c r="AM1158" s="204"/>
      <c r="AN1158" s="204"/>
      <c r="AO1158" s="204"/>
      <c r="AP1158" s="204"/>
      <c r="AQ1158" s="204"/>
      <c r="AR1158" s="204"/>
      <c r="AS1158" s="204"/>
      <c r="AT1158" s="204"/>
      <c r="AU1158" s="204"/>
      <c r="AV1158" s="204"/>
      <c r="AW1158" s="204"/>
      <c r="AX1158" s="204"/>
      <c r="AY1158" s="204" t="str">
        <f t="shared" si="199"/>
        <v>TETRAVETO</v>
      </c>
      <c r="AZ1158" s="204" t="str">
        <f>IF(COUNTIF(AY:AY,AY1158)=1,AY1158,IF(AND(COUNTIF(AY:AY,AY1158)&gt;1,COUNTIF(AZ$2:AZ1157,AY1158)&gt;=1),"",AY1158))</f>
        <v/>
      </c>
      <c r="BA1158" s="204" t="str">
        <v>OTC 50 FRANVET</v>
      </c>
      <c r="BB1158" s="204">
        <f>IF(BA1158="","",MAX(BB$2:BB1157)+1)</f>
        <v>368</v>
      </c>
      <c r="BC1158" s="204"/>
      <c r="BD1158" s="204"/>
      <c r="BE1158" s="204"/>
      <c r="BF1158" s="204"/>
      <c r="BG1158" s="204"/>
      <c r="BH1158" s="204"/>
      <c r="BI1158" s="204"/>
      <c r="BJ1158" s="204"/>
      <c r="BK1158" s="204"/>
      <c r="BL1158" s="204"/>
      <c r="BM1158" s="204"/>
      <c r="BN1158" s="204"/>
      <c r="BO1158" s="204"/>
      <c r="BP1158" s="204"/>
      <c r="BQ1158" s="204"/>
      <c r="BR1158" s="204"/>
      <c r="BS1158" s="204"/>
      <c r="BT1158" s="204"/>
      <c r="BU1158" s="104"/>
      <c r="BV1158" s="202"/>
      <c r="BX1158"/>
      <c r="BY1158"/>
      <c r="BZ1158"/>
      <c r="CA1158"/>
      <c r="CB1158"/>
      <c r="CD1158"/>
      <c r="CO1158" s="202">
        <v>1157</v>
      </c>
    </row>
    <row r="1159" spans="1:93" x14ac:dyDescent="0.25">
      <c r="A1159" s="203" t="s">
        <v>4391</v>
      </c>
      <c r="B1159" s="204" t="s">
        <v>4392</v>
      </c>
      <c r="C1159" s="204" t="s">
        <v>1611</v>
      </c>
      <c r="D1159" s="210" t="s">
        <v>851</v>
      </c>
      <c r="E1159" s="204" t="s">
        <v>852</v>
      </c>
      <c r="F1159" s="204" t="s">
        <v>573</v>
      </c>
      <c r="G1159" s="204" t="s">
        <v>853</v>
      </c>
      <c r="H1159" s="204" t="s">
        <v>1612</v>
      </c>
      <c r="I1159" s="204" t="s">
        <v>853</v>
      </c>
      <c r="J1159" s="204" t="s">
        <v>855</v>
      </c>
      <c r="K1159" s="204" t="s">
        <v>855</v>
      </c>
      <c r="L1159" s="204" t="s">
        <v>856</v>
      </c>
      <c r="M1159" s="204" t="s">
        <v>213</v>
      </c>
      <c r="N1159" s="204" t="s">
        <v>959</v>
      </c>
      <c r="O1159" s="204" t="s">
        <v>858</v>
      </c>
      <c r="P1159" s="204" t="s">
        <v>859</v>
      </c>
      <c r="Q1159" s="204" t="s">
        <v>966</v>
      </c>
      <c r="R1159" s="204">
        <v>20</v>
      </c>
      <c r="S1159" s="204">
        <v>1</v>
      </c>
      <c r="T1159" s="204">
        <v>0</v>
      </c>
      <c r="U1159" s="204">
        <v>0</v>
      </c>
      <c r="V1159" s="204">
        <v>0</v>
      </c>
      <c r="W1159" s="204">
        <v>0</v>
      </c>
      <c r="X1159" s="204">
        <v>0</v>
      </c>
      <c r="Y1159" s="204">
        <v>0</v>
      </c>
      <c r="Z1159" s="204">
        <v>0</v>
      </c>
      <c r="AA1159" s="204">
        <v>0</v>
      </c>
      <c r="AB1159" s="204">
        <v>20</v>
      </c>
      <c r="AC1159" s="204">
        <v>1</v>
      </c>
      <c r="AD1159" s="204">
        <v>20</v>
      </c>
      <c r="AE1159" s="204">
        <v>1</v>
      </c>
      <c r="AF1159" s="204">
        <v>0</v>
      </c>
      <c r="AG1159" s="204">
        <v>0</v>
      </c>
      <c r="AH1159" s="204">
        <v>0</v>
      </c>
      <c r="AI1159" s="204">
        <v>0</v>
      </c>
      <c r="AJ1159" s="204"/>
      <c r="AK1159" s="204"/>
      <c r="AL1159" s="204"/>
      <c r="AM1159" s="204"/>
      <c r="AN1159" s="204"/>
      <c r="AO1159" s="204"/>
      <c r="AP1159" s="204"/>
      <c r="AQ1159" s="204"/>
      <c r="AR1159" s="204"/>
      <c r="AS1159" s="204"/>
      <c r="AT1159" s="204"/>
      <c r="AU1159" s="204"/>
      <c r="AV1159" s="204"/>
      <c r="AW1159" s="204"/>
      <c r="AX1159" s="204"/>
      <c r="AY1159" s="204" t="str">
        <f t="shared" si="199"/>
        <v>TETROXY VET 200 MG/ML SOLUTION INJECTABLE POUR BOVINS OVINS ET PORCINS</v>
      </c>
      <c r="AZ1159" s="204" t="str">
        <f>IF(COUNTIF(AY:AY,AY1159)=1,AY1159,IF(AND(COUNTIF(AY:AY,AY1159)&gt;1,COUNTIF(AZ$2:AZ1158,AY1159)&gt;=1),"",AY1159))</f>
        <v>TETROXY VET 200 MG/ML SOLUTION INJECTABLE POUR BOVINS OVINS ET PORCINS</v>
      </c>
      <c r="BA1159" s="204" t="str">
        <v>OXOMID</v>
      </c>
      <c r="BB1159" s="204">
        <f>IF(BA1159="","",MAX(BB$2:BB1158)+1)</f>
        <v>369</v>
      </c>
      <c r="BC1159" s="204"/>
      <c r="BD1159" s="204"/>
      <c r="BE1159" s="204"/>
      <c r="BF1159" s="204"/>
      <c r="BG1159" s="204"/>
      <c r="BH1159" s="204"/>
      <c r="BI1159" s="204"/>
      <c r="BJ1159" s="204"/>
      <c r="BK1159" s="204"/>
      <c r="BL1159" s="204"/>
      <c r="BM1159" s="204"/>
      <c r="BN1159" s="204"/>
      <c r="BO1159" s="204"/>
      <c r="BP1159" s="204"/>
      <c r="BQ1159" s="204"/>
      <c r="BR1159" s="204"/>
      <c r="BS1159" s="204"/>
      <c r="BT1159" s="204"/>
      <c r="BU1159" s="104"/>
      <c r="BV1159" s="202"/>
      <c r="BX1159"/>
      <c r="BY1159"/>
      <c r="BZ1159"/>
      <c r="CA1159"/>
      <c r="CB1159"/>
      <c r="CD1159"/>
      <c r="CO1159" s="202">
        <v>1158</v>
      </c>
    </row>
    <row r="1160" spans="1:93" x14ac:dyDescent="0.25">
      <c r="A1160" s="203" t="s">
        <v>1006</v>
      </c>
      <c r="B1160" s="204" t="s">
        <v>1007</v>
      </c>
      <c r="C1160" s="204" t="s">
        <v>1008</v>
      </c>
      <c r="D1160" s="210" t="s">
        <v>859</v>
      </c>
      <c r="E1160" s="204" t="s">
        <v>906</v>
      </c>
      <c r="F1160" s="204" t="s">
        <v>1009</v>
      </c>
      <c r="G1160" s="204" t="s">
        <v>975</v>
      </c>
      <c r="H1160" s="204" t="s">
        <v>909</v>
      </c>
      <c r="I1160" s="204" t="s">
        <v>976</v>
      </c>
      <c r="J1160" s="204" t="s">
        <v>1010</v>
      </c>
      <c r="K1160" s="204" t="s">
        <v>871</v>
      </c>
      <c r="L1160" s="204" t="s">
        <v>872</v>
      </c>
      <c r="M1160" s="204" t="s">
        <v>213</v>
      </c>
      <c r="N1160" s="204" t="s">
        <v>1011</v>
      </c>
      <c r="O1160" s="204" t="s">
        <v>913</v>
      </c>
      <c r="P1160" s="204" t="s">
        <v>1012</v>
      </c>
      <c r="Q1160" s="204" t="s">
        <v>986</v>
      </c>
      <c r="R1160" s="204">
        <v>0</v>
      </c>
      <c r="S1160" s="204">
        <v>0</v>
      </c>
      <c r="T1160" s="204">
        <v>0</v>
      </c>
      <c r="U1160" s="204">
        <v>0</v>
      </c>
      <c r="V1160" s="204">
        <v>0</v>
      </c>
      <c r="W1160" s="204">
        <v>0</v>
      </c>
      <c r="X1160" s="204">
        <v>0</v>
      </c>
      <c r="Y1160" s="204">
        <v>0</v>
      </c>
      <c r="Z1160" s="204">
        <v>0</v>
      </c>
      <c r="AA1160" s="204">
        <v>0</v>
      </c>
      <c r="AB1160" s="204">
        <v>0</v>
      </c>
      <c r="AC1160" s="204">
        <v>0</v>
      </c>
      <c r="AD1160" s="204">
        <v>0</v>
      </c>
      <c r="AE1160" s="204">
        <v>0</v>
      </c>
      <c r="AF1160" s="204">
        <v>0</v>
      </c>
      <c r="AG1160" s="204">
        <v>0</v>
      </c>
      <c r="AH1160" s="204">
        <v>0</v>
      </c>
      <c r="AI1160" s="204">
        <v>0</v>
      </c>
      <c r="AJ1160" s="204" t="s">
        <v>1013</v>
      </c>
      <c r="AK1160" s="204" t="s">
        <v>1014</v>
      </c>
      <c r="AL1160" s="204" t="s">
        <v>213</v>
      </c>
      <c r="AM1160" s="204" t="s">
        <v>1015</v>
      </c>
      <c r="AN1160" s="204" t="s">
        <v>913</v>
      </c>
      <c r="AO1160" s="204" t="s">
        <v>1016</v>
      </c>
      <c r="AP1160" s="204" t="s">
        <v>1017</v>
      </c>
      <c r="AQ1160" s="204"/>
      <c r="AR1160" s="204"/>
      <c r="AS1160" s="204"/>
      <c r="AT1160" s="204"/>
      <c r="AU1160" s="204"/>
      <c r="AV1160" s="204"/>
      <c r="AW1160" s="204"/>
      <c r="AX1160" s="204"/>
      <c r="AY1160" s="204" t="str">
        <f t="shared" si="199"/>
        <v/>
      </c>
      <c r="AZ1160" s="204" t="str">
        <f>IF(COUNTIF(AY:AY,AY1160)=1,AY1160,IF(AND(COUNTIF(AY:AY,AY1160)&gt;1,COUNTIF(AZ$2:AZ1159,AY1160)&gt;=1),"",AY1160))</f>
        <v/>
      </c>
      <c r="BA1160" s="204" t="str">
        <v>OXOMID 20</v>
      </c>
      <c r="BB1160" s="204">
        <f>IF(BA1160="","",MAX(BB$2:BB1159)+1)</f>
        <v>370</v>
      </c>
      <c r="BC1160" s="204"/>
      <c r="BD1160" s="204"/>
      <c r="BE1160" s="204"/>
      <c r="BF1160" s="204"/>
      <c r="BG1160" s="204"/>
      <c r="BH1160" s="204"/>
      <c r="BI1160" s="204"/>
      <c r="BJ1160" s="204"/>
      <c r="BK1160" s="204"/>
      <c r="BL1160" s="204"/>
      <c r="BM1160" s="204"/>
      <c r="BN1160" s="204"/>
      <c r="BO1160" s="204"/>
      <c r="BP1160" s="204"/>
      <c r="BQ1160" s="204"/>
      <c r="BR1160" s="204"/>
      <c r="BS1160" s="204"/>
      <c r="BT1160" s="204"/>
      <c r="BU1160" s="104"/>
      <c r="BV1160" s="202"/>
      <c r="BX1160"/>
      <c r="BY1160"/>
      <c r="BZ1160"/>
      <c r="CA1160"/>
      <c r="CB1160"/>
      <c r="CD1160"/>
      <c r="CO1160" s="202">
        <v>1159</v>
      </c>
    </row>
    <row r="1161" spans="1:93" x14ac:dyDescent="0.25">
      <c r="A1161" s="203" t="s">
        <v>1018</v>
      </c>
      <c r="B1161" s="204" t="s">
        <v>1019</v>
      </c>
      <c r="C1161" s="204" t="s">
        <v>1020</v>
      </c>
      <c r="D1161" s="210" t="s">
        <v>983</v>
      </c>
      <c r="E1161" s="204" t="s">
        <v>924</v>
      </c>
      <c r="F1161" s="204" t="s">
        <v>1021</v>
      </c>
      <c r="G1161" s="204" t="s">
        <v>975</v>
      </c>
      <c r="H1161" s="204" t="s">
        <v>909</v>
      </c>
      <c r="I1161" s="204" t="s">
        <v>976</v>
      </c>
      <c r="J1161" s="204" t="s">
        <v>1010</v>
      </c>
      <c r="K1161" s="204" t="s">
        <v>871</v>
      </c>
      <c r="L1161" s="204" t="s">
        <v>872</v>
      </c>
      <c r="M1161" s="204" t="s">
        <v>213</v>
      </c>
      <c r="N1161" s="204" t="s">
        <v>1022</v>
      </c>
      <c r="O1161" s="204" t="s">
        <v>928</v>
      </c>
      <c r="P1161" s="204" t="s">
        <v>1012</v>
      </c>
      <c r="Q1161" s="204" t="s">
        <v>986</v>
      </c>
      <c r="R1161" s="204">
        <v>0</v>
      </c>
      <c r="S1161" s="204">
        <v>0</v>
      </c>
      <c r="T1161" s="204">
        <v>0</v>
      </c>
      <c r="U1161" s="204">
        <v>0</v>
      </c>
      <c r="V1161" s="204">
        <v>0</v>
      </c>
      <c r="W1161" s="204">
        <v>0</v>
      </c>
      <c r="X1161" s="204">
        <v>0</v>
      </c>
      <c r="Y1161" s="204">
        <v>0</v>
      </c>
      <c r="Z1161" s="204">
        <v>0</v>
      </c>
      <c r="AA1161" s="204">
        <v>0</v>
      </c>
      <c r="AB1161" s="204">
        <v>0</v>
      </c>
      <c r="AC1161" s="204">
        <v>0</v>
      </c>
      <c r="AD1161" s="204">
        <v>0</v>
      </c>
      <c r="AE1161" s="204">
        <v>0</v>
      </c>
      <c r="AF1161" s="204">
        <v>0</v>
      </c>
      <c r="AG1161" s="204">
        <v>0</v>
      </c>
      <c r="AH1161" s="204">
        <v>0</v>
      </c>
      <c r="AI1161" s="204">
        <v>0</v>
      </c>
      <c r="AJ1161" s="204" t="s">
        <v>1013</v>
      </c>
      <c r="AK1161" s="204" t="s">
        <v>1014</v>
      </c>
      <c r="AL1161" s="204" t="s">
        <v>213</v>
      </c>
      <c r="AM1161" s="204" t="s">
        <v>1023</v>
      </c>
      <c r="AN1161" s="204" t="s">
        <v>928</v>
      </c>
      <c r="AO1161" s="204" t="s">
        <v>1016</v>
      </c>
      <c r="AP1161" s="204" t="s">
        <v>1017</v>
      </c>
      <c r="AQ1161" s="204"/>
      <c r="AR1161" s="204"/>
      <c r="AS1161" s="204"/>
      <c r="AT1161" s="204"/>
      <c r="AU1161" s="204"/>
      <c r="AV1161" s="204"/>
      <c r="AW1161" s="204"/>
      <c r="AX1161" s="204"/>
      <c r="AY1161" s="204" t="str">
        <f t="shared" si="199"/>
        <v/>
      </c>
      <c r="AZ1161" s="204" t="str">
        <f>IF(COUNTIF(AY:AY,AY1161)=1,AY1161,IF(AND(COUNTIF(AY:AY,AY1161)&gt;1,COUNTIF(AZ$2:AZ1160,AY1161)&gt;=1),"",AY1161))</f>
        <v/>
      </c>
      <c r="BA1161" s="204" t="str">
        <v>OXOMID ACIDE OXOLINIQUE 240 SALMONIDES</v>
      </c>
      <c r="BB1161" s="204">
        <f>IF(BA1161="","",MAX(BB$2:BB1160)+1)</f>
        <v>371</v>
      </c>
      <c r="BC1161" s="204"/>
      <c r="BD1161" s="204"/>
      <c r="BE1161" s="204"/>
      <c r="BF1161" s="204"/>
      <c r="BG1161" s="204"/>
      <c r="BH1161" s="204"/>
      <c r="BI1161" s="204"/>
      <c r="BJ1161" s="204"/>
      <c r="BK1161" s="204"/>
      <c r="BL1161" s="204"/>
      <c r="BM1161" s="204"/>
      <c r="BN1161" s="204"/>
      <c r="BO1161" s="204"/>
      <c r="BP1161" s="204"/>
      <c r="BQ1161" s="204"/>
      <c r="BR1161" s="204"/>
      <c r="BS1161" s="204"/>
      <c r="BT1161" s="204"/>
      <c r="BU1161" s="104"/>
      <c r="BV1161" s="202"/>
      <c r="BX1161"/>
      <c r="BY1161"/>
      <c r="BZ1161"/>
      <c r="CA1161"/>
      <c r="CB1161"/>
      <c r="CD1161"/>
      <c r="CO1161" s="202">
        <v>1160</v>
      </c>
    </row>
    <row r="1162" spans="1:93" x14ac:dyDescent="0.25">
      <c r="A1162" s="203" t="s">
        <v>2816</v>
      </c>
      <c r="B1162" s="204" t="s">
        <v>2817</v>
      </c>
      <c r="C1162" s="204" t="s">
        <v>2818</v>
      </c>
      <c r="D1162" s="210" t="s">
        <v>947</v>
      </c>
      <c r="E1162" s="204" t="s">
        <v>906</v>
      </c>
      <c r="F1162" s="204" t="s">
        <v>2819</v>
      </c>
      <c r="G1162" s="204" t="s">
        <v>908</v>
      </c>
      <c r="H1162" s="204" t="s">
        <v>955</v>
      </c>
      <c r="I1162" s="204" t="s">
        <v>910</v>
      </c>
      <c r="J1162" s="204" t="s">
        <v>1291</v>
      </c>
      <c r="K1162" s="204" t="s">
        <v>1291</v>
      </c>
      <c r="L1162" s="204" t="s">
        <v>1476</v>
      </c>
      <c r="M1162" s="204" t="s">
        <v>213</v>
      </c>
      <c r="N1162" s="204" t="s">
        <v>1275</v>
      </c>
      <c r="O1162" s="204" t="s">
        <v>918</v>
      </c>
      <c r="P1162" s="204" t="s">
        <v>859</v>
      </c>
      <c r="Q1162" s="204" t="s">
        <v>1423</v>
      </c>
      <c r="R1162" s="204">
        <v>0</v>
      </c>
      <c r="S1162" s="204">
        <v>0</v>
      </c>
      <c r="T1162" s="204">
        <v>30</v>
      </c>
      <c r="U1162" s="204">
        <v>21</v>
      </c>
      <c r="V1162" s="204">
        <v>0</v>
      </c>
      <c r="W1162" s="204">
        <v>0</v>
      </c>
      <c r="X1162" s="204">
        <v>0</v>
      </c>
      <c r="Y1162" s="204">
        <v>0</v>
      </c>
      <c r="Z1162" s="204">
        <v>0</v>
      </c>
      <c r="AA1162" s="204">
        <v>0</v>
      </c>
      <c r="AB1162" s="204">
        <v>0</v>
      </c>
      <c r="AC1162" s="204">
        <v>0</v>
      </c>
      <c r="AD1162" s="204">
        <v>0</v>
      </c>
      <c r="AE1162" s="204">
        <v>0</v>
      </c>
      <c r="AF1162" s="204">
        <v>0</v>
      </c>
      <c r="AG1162" s="204">
        <v>0</v>
      </c>
      <c r="AH1162" s="204">
        <v>0</v>
      </c>
      <c r="AI1162" s="204">
        <v>0</v>
      </c>
      <c r="AJ1162" s="204"/>
      <c r="AK1162" s="204"/>
      <c r="AL1162" s="204"/>
      <c r="AM1162" s="204"/>
      <c r="AN1162" s="204"/>
      <c r="AO1162" s="204"/>
      <c r="AP1162" s="204"/>
      <c r="AQ1162" s="204"/>
      <c r="AR1162" s="204"/>
      <c r="AS1162" s="204"/>
      <c r="AT1162" s="204"/>
      <c r="AU1162" s="204"/>
      <c r="AV1162" s="204"/>
      <c r="AW1162" s="204"/>
      <c r="AX1162" s="204"/>
      <c r="AY1162" s="204" t="str">
        <f t="shared" si="199"/>
        <v/>
      </c>
      <c r="AZ1162" s="204" t="str">
        <f>IF(COUNTIF(AY:AY,AY1162)=1,AY1162,IF(AND(COUNTIF(AY:AY,AY1162)&gt;1,COUNTIF(AZ$2:AZ1161,AY1162)&gt;=1),"",AY1162))</f>
        <v/>
      </c>
      <c r="BA1162" s="204" t="str">
        <v>OXYCOLI</v>
      </c>
      <c r="BB1162" s="204">
        <f>IF(BA1162="","",MAX(BB$2:BB1161)+1)</f>
        <v>372</v>
      </c>
      <c r="BC1162" s="204"/>
      <c r="BD1162" s="204"/>
      <c r="BE1162" s="204"/>
      <c r="BF1162" s="204"/>
      <c r="BG1162" s="204"/>
      <c r="BH1162" s="204"/>
      <c r="BI1162" s="204"/>
      <c r="BJ1162" s="204"/>
      <c r="BK1162" s="204"/>
      <c r="BL1162" s="204"/>
      <c r="BM1162" s="204"/>
      <c r="BN1162" s="204"/>
      <c r="BO1162" s="204"/>
      <c r="BP1162" s="204"/>
      <c r="BQ1162" s="204"/>
      <c r="BR1162" s="204"/>
      <c r="BS1162" s="204"/>
      <c r="BT1162" s="204"/>
      <c r="BU1162" s="104"/>
      <c r="BV1162" s="202"/>
      <c r="BX1162"/>
      <c r="BY1162"/>
      <c r="BZ1162"/>
      <c r="CA1162"/>
      <c r="CB1162"/>
      <c r="CD1162"/>
      <c r="CO1162" s="202">
        <v>1161</v>
      </c>
    </row>
    <row r="1163" spans="1:93" x14ac:dyDescent="0.25">
      <c r="A1163" s="203" t="s">
        <v>2816</v>
      </c>
      <c r="B1163" s="204" t="s">
        <v>2820</v>
      </c>
      <c r="C1163" s="204" t="s">
        <v>2821</v>
      </c>
      <c r="D1163" s="210" t="s">
        <v>959</v>
      </c>
      <c r="E1163" s="204" t="s">
        <v>906</v>
      </c>
      <c r="F1163" s="204" t="s">
        <v>2819</v>
      </c>
      <c r="G1163" s="204" t="s">
        <v>908</v>
      </c>
      <c r="H1163" s="204" t="s">
        <v>955</v>
      </c>
      <c r="I1163" s="204" t="s">
        <v>910</v>
      </c>
      <c r="J1163" s="204" t="s">
        <v>1291</v>
      </c>
      <c r="K1163" s="204" t="s">
        <v>1291</v>
      </c>
      <c r="L1163" s="204" t="s">
        <v>1476</v>
      </c>
      <c r="M1163" s="204" t="s">
        <v>213</v>
      </c>
      <c r="N1163" s="204" t="s">
        <v>1275</v>
      </c>
      <c r="O1163" s="204" t="s">
        <v>918</v>
      </c>
      <c r="P1163" s="204" t="s">
        <v>859</v>
      </c>
      <c r="Q1163" s="204" t="s">
        <v>1154</v>
      </c>
      <c r="R1163" s="204">
        <v>0</v>
      </c>
      <c r="S1163" s="204">
        <v>0</v>
      </c>
      <c r="T1163" s="204">
        <v>30</v>
      </c>
      <c r="U1163" s="204">
        <v>21</v>
      </c>
      <c r="V1163" s="204">
        <v>0</v>
      </c>
      <c r="W1163" s="204">
        <v>0</v>
      </c>
      <c r="X1163" s="204">
        <v>0</v>
      </c>
      <c r="Y1163" s="204">
        <v>0</v>
      </c>
      <c r="Z1163" s="204">
        <v>0</v>
      </c>
      <c r="AA1163" s="204">
        <v>0</v>
      </c>
      <c r="AB1163" s="204">
        <v>0</v>
      </c>
      <c r="AC1163" s="204">
        <v>0</v>
      </c>
      <c r="AD1163" s="204">
        <v>0</v>
      </c>
      <c r="AE1163" s="204">
        <v>0</v>
      </c>
      <c r="AF1163" s="204">
        <v>0</v>
      </c>
      <c r="AG1163" s="204">
        <v>0</v>
      </c>
      <c r="AH1163" s="204">
        <v>0</v>
      </c>
      <c r="AI1163" s="204">
        <v>0</v>
      </c>
      <c r="AJ1163" s="204"/>
      <c r="AK1163" s="204"/>
      <c r="AL1163" s="204"/>
      <c r="AM1163" s="204"/>
      <c r="AN1163" s="204"/>
      <c r="AO1163" s="204"/>
      <c r="AP1163" s="204"/>
      <c r="AQ1163" s="204"/>
      <c r="AR1163" s="204"/>
      <c r="AS1163" s="204"/>
      <c r="AT1163" s="204"/>
      <c r="AU1163" s="204"/>
      <c r="AV1163" s="204"/>
      <c r="AW1163" s="204"/>
      <c r="AX1163" s="204"/>
      <c r="AY1163" s="204" t="str">
        <f t="shared" si="199"/>
        <v/>
      </c>
      <c r="AZ1163" s="204" t="str">
        <f>IF(COUNTIF(AY:AY,AY1163)=1,AY1163,IF(AND(COUNTIF(AY:AY,AY1163)&gt;1,COUNTIF(AZ$2:AZ1162,AY1163)&gt;=1),"",AY1163))</f>
        <v/>
      </c>
      <c r="BA1163" s="204" t="str">
        <v>OXYTETRACYCLINE 10 % COOPHAVET</v>
      </c>
      <c r="BB1163" s="204">
        <f>IF(BA1163="","",MAX(BB$2:BB1162)+1)</f>
        <v>373</v>
      </c>
      <c r="BC1163" s="204"/>
      <c r="BD1163" s="204"/>
      <c r="BE1163" s="204"/>
      <c r="BF1163" s="204"/>
      <c r="BG1163" s="204"/>
      <c r="BH1163" s="204"/>
      <c r="BI1163" s="204"/>
      <c r="BJ1163" s="204"/>
      <c r="BK1163" s="204"/>
      <c r="BL1163" s="204"/>
      <c r="BM1163" s="204"/>
      <c r="BN1163" s="204"/>
      <c r="BO1163" s="204"/>
      <c r="BP1163" s="204"/>
      <c r="BQ1163" s="204"/>
      <c r="BR1163" s="204"/>
      <c r="BS1163" s="204"/>
      <c r="BT1163" s="204"/>
      <c r="BU1163" s="104"/>
      <c r="BV1163" s="202"/>
      <c r="BX1163"/>
      <c r="BY1163"/>
      <c r="BZ1163"/>
      <c r="CA1163"/>
      <c r="CB1163"/>
      <c r="CD1163"/>
      <c r="CO1163" s="202">
        <v>1162</v>
      </c>
    </row>
    <row r="1164" spans="1:93" x14ac:dyDescent="0.25">
      <c r="A1164" s="203" t="s">
        <v>2801</v>
      </c>
      <c r="B1164" s="204" t="s">
        <v>2802</v>
      </c>
      <c r="C1164" s="204" t="s">
        <v>2729</v>
      </c>
      <c r="D1164" s="210" t="s">
        <v>881</v>
      </c>
      <c r="E1164" s="204" t="s">
        <v>906</v>
      </c>
      <c r="F1164" s="204" t="s">
        <v>2803</v>
      </c>
      <c r="G1164" s="204" t="s">
        <v>908</v>
      </c>
      <c r="H1164" s="204" t="s">
        <v>968</v>
      </c>
      <c r="I1164" s="204" t="s">
        <v>910</v>
      </c>
      <c r="J1164" s="204" t="s">
        <v>1291</v>
      </c>
      <c r="K1164" s="204" t="s">
        <v>1291</v>
      </c>
      <c r="L1164" s="204" t="s">
        <v>1476</v>
      </c>
      <c r="M1164" s="204" t="s">
        <v>213</v>
      </c>
      <c r="N1164" s="204" t="s">
        <v>1154</v>
      </c>
      <c r="O1164" s="204" t="s">
        <v>918</v>
      </c>
      <c r="P1164" s="204" t="s">
        <v>859</v>
      </c>
      <c r="Q1164" s="204" t="s">
        <v>2804</v>
      </c>
      <c r="R1164" s="204">
        <v>0</v>
      </c>
      <c r="S1164" s="204">
        <v>0</v>
      </c>
      <c r="T1164" s="204">
        <v>30</v>
      </c>
      <c r="U1164" s="204">
        <v>5</v>
      </c>
      <c r="V1164" s="204">
        <v>0</v>
      </c>
      <c r="W1164" s="204">
        <v>0</v>
      </c>
      <c r="X1164" s="204">
        <v>0</v>
      </c>
      <c r="Y1164" s="204">
        <v>0</v>
      </c>
      <c r="Z1164" s="204">
        <v>0</v>
      </c>
      <c r="AA1164" s="204">
        <v>0</v>
      </c>
      <c r="AB1164" s="204">
        <v>0</v>
      </c>
      <c r="AC1164" s="204">
        <v>0</v>
      </c>
      <c r="AD1164" s="204">
        <v>0</v>
      </c>
      <c r="AE1164" s="204">
        <v>0</v>
      </c>
      <c r="AF1164" s="204">
        <v>0</v>
      </c>
      <c r="AG1164" s="204">
        <v>0</v>
      </c>
      <c r="AH1164" s="204">
        <v>0</v>
      </c>
      <c r="AI1164" s="204">
        <v>0</v>
      </c>
      <c r="AJ1164" s="204"/>
      <c r="AK1164" s="204"/>
      <c r="AL1164" s="204"/>
      <c r="AM1164" s="204"/>
      <c r="AN1164" s="204"/>
      <c r="AO1164" s="204"/>
      <c r="AP1164" s="204"/>
      <c r="AQ1164" s="204"/>
      <c r="AR1164" s="204"/>
      <c r="AS1164" s="204"/>
      <c r="AT1164" s="204"/>
      <c r="AU1164" s="204"/>
      <c r="AV1164" s="204"/>
      <c r="AW1164" s="204"/>
      <c r="AX1164" s="204"/>
      <c r="AY1164" s="204" t="str">
        <f t="shared" si="199"/>
        <v/>
      </c>
      <c r="AZ1164" s="204" t="str">
        <f>IF(COUNTIF(AY:AY,AY1164)=1,AY1164,IF(AND(COUNTIF(AY:AY,AY1164)&gt;1,COUNTIF(AZ$2:AZ1163,AY1164)&gt;=1),"",AY1164))</f>
        <v/>
      </c>
      <c r="BA1164" s="204" t="str">
        <v>OXYTETRACYCLINE 10 % VETOQUINOL</v>
      </c>
      <c r="BB1164" s="204">
        <f>IF(BA1164="","",MAX(BB$2:BB1163)+1)</f>
        <v>374</v>
      </c>
      <c r="BC1164" s="204"/>
      <c r="BD1164" s="204"/>
      <c r="BE1164" s="204"/>
      <c r="BF1164" s="204"/>
      <c r="BG1164" s="204"/>
      <c r="BH1164" s="204"/>
      <c r="BI1164" s="204"/>
      <c r="BJ1164" s="204"/>
      <c r="BK1164" s="204"/>
      <c r="BL1164" s="204"/>
      <c r="BM1164" s="204"/>
      <c r="BN1164" s="204"/>
      <c r="BO1164" s="204"/>
      <c r="BP1164" s="204"/>
      <c r="BQ1164" s="204"/>
      <c r="BR1164" s="204"/>
      <c r="BS1164" s="204"/>
      <c r="BT1164" s="204"/>
      <c r="BU1164" s="104"/>
      <c r="BV1164" s="202"/>
      <c r="BX1164"/>
      <c r="BY1164"/>
      <c r="BZ1164"/>
      <c r="CA1164"/>
      <c r="CB1164"/>
      <c r="CD1164"/>
      <c r="CO1164" s="202">
        <v>1163</v>
      </c>
    </row>
    <row r="1165" spans="1:93" x14ac:dyDescent="0.25">
      <c r="A1165" s="203" t="s">
        <v>2801</v>
      </c>
      <c r="B1165" s="204" t="s">
        <v>2805</v>
      </c>
      <c r="C1165" s="204" t="s">
        <v>2732</v>
      </c>
      <c r="D1165" s="210" t="s">
        <v>873</v>
      </c>
      <c r="E1165" s="204" t="s">
        <v>906</v>
      </c>
      <c r="F1165" s="204" t="s">
        <v>2803</v>
      </c>
      <c r="G1165" s="204" t="s">
        <v>908</v>
      </c>
      <c r="H1165" s="204" t="s">
        <v>968</v>
      </c>
      <c r="I1165" s="204" t="s">
        <v>910</v>
      </c>
      <c r="J1165" s="204" t="s">
        <v>1291</v>
      </c>
      <c r="K1165" s="204" t="s">
        <v>1291</v>
      </c>
      <c r="L1165" s="204" t="s">
        <v>1476</v>
      </c>
      <c r="M1165" s="204" t="s">
        <v>213</v>
      </c>
      <c r="N1165" s="204" t="s">
        <v>1154</v>
      </c>
      <c r="O1165" s="204" t="s">
        <v>918</v>
      </c>
      <c r="P1165" s="204" t="s">
        <v>859</v>
      </c>
      <c r="Q1165" s="204" t="s">
        <v>1123</v>
      </c>
      <c r="R1165" s="204">
        <v>0</v>
      </c>
      <c r="S1165" s="204">
        <v>0</v>
      </c>
      <c r="T1165" s="204">
        <v>30</v>
      </c>
      <c r="U1165" s="204">
        <v>5</v>
      </c>
      <c r="V1165" s="204">
        <v>0</v>
      </c>
      <c r="W1165" s="204">
        <v>0</v>
      </c>
      <c r="X1165" s="204">
        <v>0</v>
      </c>
      <c r="Y1165" s="204">
        <v>0</v>
      </c>
      <c r="Z1165" s="204">
        <v>0</v>
      </c>
      <c r="AA1165" s="204">
        <v>0</v>
      </c>
      <c r="AB1165" s="204">
        <v>0</v>
      </c>
      <c r="AC1165" s="204">
        <v>0</v>
      </c>
      <c r="AD1165" s="204">
        <v>0</v>
      </c>
      <c r="AE1165" s="204">
        <v>0</v>
      </c>
      <c r="AF1165" s="204">
        <v>0</v>
      </c>
      <c r="AG1165" s="204">
        <v>0</v>
      </c>
      <c r="AH1165" s="204">
        <v>0</v>
      </c>
      <c r="AI1165" s="204">
        <v>0</v>
      </c>
      <c r="AJ1165" s="204"/>
      <c r="AK1165" s="204"/>
      <c r="AL1165" s="204"/>
      <c r="AM1165" s="204"/>
      <c r="AN1165" s="204"/>
      <c r="AO1165" s="204"/>
      <c r="AP1165" s="204"/>
      <c r="AQ1165" s="204"/>
      <c r="AR1165" s="204"/>
      <c r="AS1165" s="204"/>
      <c r="AT1165" s="204"/>
      <c r="AU1165" s="204"/>
      <c r="AV1165" s="204"/>
      <c r="AW1165" s="204"/>
      <c r="AX1165" s="204"/>
      <c r="AY1165" s="204" t="str">
        <f t="shared" si="199"/>
        <v/>
      </c>
      <c r="AZ1165" s="204" t="str">
        <f>IF(COUNTIF(AY:AY,AY1165)=1,AY1165,IF(AND(COUNTIF(AY:AY,AY1165)&gt;1,COUNTIF(AZ$2:AZ1164,AY1165)&gt;=1),"",AY1165))</f>
        <v/>
      </c>
      <c r="BA1165" s="204" t="str">
        <v>OXYTETRACYCLINE 100-B PORC ET AGNEAU-CHEVREAU SEVRES FRANVET</v>
      </c>
      <c r="BB1165" s="204">
        <f>IF(BA1165="","",MAX(BB$2:BB1164)+1)</f>
        <v>375</v>
      </c>
      <c r="BC1165" s="204"/>
      <c r="BD1165" s="204"/>
      <c r="BE1165" s="204"/>
      <c r="BF1165" s="204"/>
      <c r="BG1165" s="204"/>
      <c r="BH1165" s="204"/>
      <c r="BI1165" s="204"/>
      <c r="BJ1165" s="204"/>
      <c r="BK1165" s="204"/>
      <c r="BL1165" s="204"/>
      <c r="BM1165" s="204"/>
      <c r="BN1165" s="204"/>
      <c r="BO1165" s="204"/>
      <c r="BP1165" s="204"/>
      <c r="BQ1165" s="204"/>
      <c r="BR1165" s="204"/>
      <c r="BS1165" s="204"/>
      <c r="BT1165" s="204"/>
      <c r="BU1165" s="104"/>
      <c r="BV1165" s="202"/>
      <c r="BX1165"/>
      <c r="BY1165"/>
      <c r="BZ1165"/>
      <c r="CA1165"/>
      <c r="CB1165"/>
      <c r="CD1165"/>
      <c r="CO1165" s="202">
        <v>1164</v>
      </c>
    </row>
    <row r="1166" spans="1:93" x14ac:dyDescent="0.25">
      <c r="A1166" s="203" t="s">
        <v>3794</v>
      </c>
      <c r="B1166" s="204" t="s">
        <v>3795</v>
      </c>
      <c r="C1166" s="204" t="s">
        <v>3178</v>
      </c>
      <c r="D1166" s="210" t="s">
        <v>959</v>
      </c>
      <c r="E1166" s="204" t="s">
        <v>906</v>
      </c>
      <c r="F1166" s="204" t="s">
        <v>3796</v>
      </c>
      <c r="G1166" s="204" t="s">
        <v>908</v>
      </c>
      <c r="H1166" s="204" t="s">
        <v>968</v>
      </c>
      <c r="I1166" s="204" t="s">
        <v>910</v>
      </c>
      <c r="J1166" s="204" t="s">
        <v>1291</v>
      </c>
      <c r="K1166" s="204" t="s">
        <v>1291</v>
      </c>
      <c r="L1166" s="204" t="s">
        <v>1476</v>
      </c>
      <c r="M1166" s="204" t="s">
        <v>213</v>
      </c>
      <c r="N1166" s="204" t="s">
        <v>1371</v>
      </c>
      <c r="O1166" s="204" t="s">
        <v>918</v>
      </c>
      <c r="P1166" s="204" t="s">
        <v>859</v>
      </c>
      <c r="Q1166" s="204" t="s">
        <v>1071</v>
      </c>
      <c r="R1166" s="204">
        <v>0</v>
      </c>
      <c r="S1166" s="204">
        <v>0</v>
      </c>
      <c r="T1166" s="204">
        <v>30</v>
      </c>
      <c r="U1166" s="204">
        <v>21</v>
      </c>
      <c r="V1166" s="204">
        <v>0</v>
      </c>
      <c r="W1166" s="204">
        <v>0</v>
      </c>
      <c r="X1166" s="204">
        <v>0</v>
      </c>
      <c r="Y1166" s="204">
        <v>0</v>
      </c>
      <c r="Z1166" s="204">
        <v>0</v>
      </c>
      <c r="AA1166" s="204">
        <v>0</v>
      </c>
      <c r="AB1166" s="204">
        <v>0</v>
      </c>
      <c r="AC1166" s="204">
        <v>0</v>
      </c>
      <c r="AD1166" s="204">
        <v>0</v>
      </c>
      <c r="AE1166" s="204">
        <v>0</v>
      </c>
      <c r="AF1166" s="204">
        <v>0</v>
      </c>
      <c r="AG1166" s="204">
        <v>0</v>
      </c>
      <c r="AH1166" s="204">
        <v>0</v>
      </c>
      <c r="AI1166" s="204">
        <v>0</v>
      </c>
      <c r="AJ1166" s="204"/>
      <c r="AK1166" s="204"/>
      <c r="AL1166" s="204"/>
      <c r="AM1166" s="204"/>
      <c r="AN1166" s="204"/>
      <c r="AO1166" s="204"/>
      <c r="AP1166" s="204"/>
      <c r="AQ1166" s="204"/>
      <c r="AR1166" s="204"/>
      <c r="AS1166" s="204"/>
      <c r="AT1166" s="204"/>
      <c r="AU1166" s="204"/>
      <c r="AV1166" s="204"/>
      <c r="AW1166" s="204"/>
      <c r="AX1166" s="204"/>
      <c r="AY1166" s="204" t="str">
        <f t="shared" si="199"/>
        <v/>
      </c>
      <c r="AZ1166" s="204" t="str">
        <f>IF(COUNTIF(AY:AY,AY1166)=1,AY1166,IF(AND(COUNTIF(AY:AY,AY1166)&gt;1,COUNTIF(AZ$2:AZ1165,AY1166)&gt;=1),"",AY1166))</f>
        <v/>
      </c>
      <c r="BA1166" s="204" t="str">
        <v>OXYTETRACYCLINE 100-CR PORC ET AGNEAU-CHEVREAU SEVRES FRANVET</v>
      </c>
      <c r="BB1166" s="204">
        <f>IF(BA1166="","",MAX(BB$2:BB1165)+1)</f>
        <v>376</v>
      </c>
      <c r="BC1166" s="204"/>
      <c r="BD1166" s="204"/>
      <c r="BE1166" s="204"/>
      <c r="BF1166" s="204"/>
      <c r="BG1166" s="204"/>
      <c r="BH1166" s="204"/>
      <c r="BI1166" s="204"/>
      <c r="BJ1166" s="204"/>
      <c r="BK1166" s="204"/>
      <c r="BL1166" s="204"/>
      <c r="BM1166" s="204"/>
      <c r="BN1166" s="204"/>
      <c r="BO1166" s="204"/>
      <c r="BP1166" s="204"/>
      <c r="BQ1166" s="204"/>
      <c r="BR1166" s="204"/>
      <c r="BS1166" s="204"/>
      <c r="BT1166" s="204"/>
      <c r="BU1166" s="104"/>
      <c r="BV1166" s="202"/>
      <c r="BX1166"/>
      <c r="BY1166"/>
      <c r="BZ1166"/>
      <c r="CA1166"/>
      <c r="CB1166"/>
      <c r="CD1166"/>
      <c r="CO1166" s="202">
        <v>1165</v>
      </c>
    </row>
    <row r="1167" spans="1:93" x14ac:dyDescent="0.25">
      <c r="A1167" s="203" t="s">
        <v>3339</v>
      </c>
      <c r="B1167" s="204" t="s">
        <v>3340</v>
      </c>
      <c r="C1167" s="204" t="s">
        <v>2818</v>
      </c>
      <c r="D1167" s="210" t="s">
        <v>947</v>
      </c>
      <c r="E1167" s="204" t="s">
        <v>906</v>
      </c>
      <c r="F1167" s="204" t="s">
        <v>3341</v>
      </c>
      <c r="G1167" s="204" t="s">
        <v>908</v>
      </c>
      <c r="H1167" s="204" t="s">
        <v>955</v>
      </c>
      <c r="I1167" s="204" t="s">
        <v>910</v>
      </c>
      <c r="J1167" s="204" t="s">
        <v>1291</v>
      </c>
      <c r="K1167" s="204" t="s">
        <v>1291</v>
      </c>
      <c r="L1167" s="204" t="s">
        <v>1476</v>
      </c>
      <c r="M1167" s="204" t="s">
        <v>213</v>
      </c>
      <c r="N1167" s="204" t="s">
        <v>1553</v>
      </c>
      <c r="O1167" s="204" t="s">
        <v>918</v>
      </c>
      <c r="P1167" s="204" t="s">
        <v>859</v>
      </c>
      <c r="Q1167" s="204" t="s">
        <v>1061</v>
      </c>
      <c r="R1167" s="204">
        <v>0</v>
      </c>
      <c r="S1167" s="204">
        <v>0</v>
      </c>
      <c r="T1167" s="204">
        <v>30</v>
      </c>
      <c r="U1167" s="204">
        <v>21</v>
      </c>
      <c r="V1167" s="204">
        <v>0</v>
      </c>
      <c r="W1167" s="204">
        <v>0</v>
      </c>
      <c r="X1167" s="204">
        <v>0</v>
      </c>
      <c r="Y1167" s="204">
        <v>0</v>
      </c>
      <c r="Z1167" s="204">
        <v>0</v>
      </c>
      <c r="AA1167" s="204">
        <v>0</v>
      </c>
      <c r="AB1167" s="204">
        <v>0</v>
      </c>
      <c r="AC1167" s="204">
        <v>0</v>
      </c>
      <c r="AD1167" s="204">
        <v>0</v>
      </c>
      <c r="AE1167" s="204">
        <v>0</v>
      </c>
      <c r="AF1167" s="204">
        <v>0</v>
      </c>
      <c r="AG1167" s="204">
        <v>0</v>
      </c>
      <c r="AH1167" s="204">
        <v>0</v>
      </c>
      <c r="AI1167" s="204">
        <v>0</v>
      </c>
      <c r="AJ1167" s="204"/>
      <c r="AK1167" s="204"/>
      <c r="AL1167" s="204"/>
      <c r="AM1167" s="204"/>
      <c r="AN1167" s="204"/>
      <c r="AO1167" s="204"/>
      <c r="AP1167" s="204"/>
      <c r="AQ1167" s="204"/>
      <c r="AR1167" s="204"/>
      <c r="AS1167" s="204"/>
      <c r="AT1167" s="204"/>
      <c r="AU1167" s="204"/>
      <c r="AV1167" s="204"/>
      <c r="AW1167" s="204"/>
      <c r="AX1167" s="204"/>
      <c r="AY1167" s="204" t="str">
        <f t="shared" si="199"/>
        <v/>
      </c>
      <c r="AZ1167" s="204" t="str">
        <f>IF(COUNTIF(AY:AY,AY1167)=1,AY1167,IF(AND(COUNTIF(AY:AY,AY1167)&gt;1,COUNTIF(AZ$2:AZ1166,AY1167)&gt;=1),"",AY1167))</f>
        <v/>
      </c>
      <c r="BA1167" s="204" t="str">
        <v>OXYTETRACYCLINE 20 % INOUKO</v>
      </c>
      <c r="BB1167" s="204">
        <f>IF(BA1167="","",MAX(BB$2:BB1166)+1)</f>
        <v>377</v>
      </c>
      <c r="BC1167" s="204"/>
      <c r="BD1167" s="204"/>
      <c r="BE1167" s="204"/>
      <c r="BF1167" s="204"/>
      <c r="BG1167" s="204"/>
      <c r="BH1167" s="204"/>
      <c r="BI1167" s="204"/>
      <c r="BJ1167" s="204"/>
      <c r="BK1167" s="204"/>
      <c r="BL1167" s="204"/>
      <c r="BM1167" s="204"/>
      <c r="BN1167" s="204"/>
      <c r="BO1167" s="204"/>
      <c r="BP1167" s="204"/>
      <c r="BQ1167" s="204"/>
      <c r="BR1167" s="204"/>
      <c r="BS1167" s="204"/>
      <c r="BT1167" s="204"/>
      <c r="BU1167" s="104"/>
      <c r="BV1167" s="202"/>
      <c r="BX1167"/>
      <c r="BY1167"/>
      <c r="BZ1167"/>
      <c r="CA1167"/>
      <c r="CB1167"/>
      <c r="CD1167"/>
      <c r="CO1167" s="202">
        <v>1166</v>
      </c>
    </row>
    <row r="1168" spans="1:93" x14ac:dyDescent="0.25">
      <c r="A1168" s="203" t="s">
        <v>3339</v>
      </c>
      <c r="B1168" s="204" t="s">
        <v>3342</v>
      </c>
      <c r="C1168" s="204" t="s">
        <v>2821</v>
      </c>
      <c r="D1168" s="210" t="s">
        <v>959</v>
      </c>
      <c r="E1168" s="204" t="s">
        <v>906</v>
      </c>
      <c r="F1168" s="204" t="s">
        <v>3341</v>
      </c>
      <c r="G1168" s="204" t="s">
        <v>908</v>
      </c>
      <c r="H1168" s="204" t="s">
        <v>955</v>
      </c>
      <c r="I1168" s="204" t="s">
        <v>910</v>
      </c>
      <c r="J1168" s="204" t="s">
        <v>1291</v>
      </c>
      <c r="K1168" s="204" t="s">
        <v>1291</v>
      </c>
      <c r="L1168" s="204" t="s">
        <v>1476</v>
      </c>
      <c r="M1168" s="204" t="s">
        <v>213</v>
      </c>
      <c r="N1168" s="204" t="s">
        <v>1553</v>
      </c>
      <c r="O1168" s="204" t="s">
        <v>918</v>
      </c>
      <c r="P1168" s="204" t="s">
        <v>859</v>
      </c>
      <c r="Q1168" s="204" t="s">
        <v>1267</v>
      </c>
      <c r="R1168" s="204">
        <v>0</v>
      </c>
      <c r="S1168" s="204">
        <v>0</v>
      </c>
      <c r="T1168" s="204">
        <v>30</v>
      </c>
      <c r="U1168" s="204">
        <v>21</v>
      </c>
      <c r="V1168" s="204">
        <v>0</v>
      </c>
      <c r="W1168" s="204">
        <v>0</v>
      </c>
      <c r="X1168" s="204">
        <v>0</v>
      </c>
      <c r="Y1168" s="204">
        <v>0</v>
      </c>
      <c r="Z1168" s="204">
        <v>0</v>
      </c>
      <c r="AA1168" s="204">
        <v>0</v>
      </c>
      <c r="AB1168" s="204">
        <v>0</v>
      </c>
      <c r="AC1168" s="204">
        <v>0</v>
      </c>
      <c r="AD1168" s="204">
        <v>0</v>
      </c>
      <c r="AE1168" s="204">
        <v>0</v>
      </c>
      <c r="AF1168" s="204">
        <v>0</v>
      </c>
      <c r="AG1168" s="204">
        <v>0</v>
      </c>
      <c r="AH1168" s="204">
        <v>0</v>
      </c>
      <c r="AI1168" s="204">
        <v>0</v>
      </c>
      <c r="AJ1168" s="204"/>
      <c r="AK1168" s="204"/>
      <c r="AL1168" s="204"/>
      <c r="AM1168" s="204"/>
      <c r="AN1168" s="204"/>
      <c r="AO1168" s="204"/>
      <c r="AP1168" s="204"/>
      <c r="AQ1168" s="204"/>
      <c r="AR1168" s="204"/>
      <c r="AS1168" s="204"/>
      <c r="AT1168" s="204"/>
      <c r="AU1168" s="204"/>
      <c r="AV1168" s="204"/>
      <c r="AW1168" s="204"/>
      <c r="AX1168" s="204"/>
      <c r="AY1168" s="204" t="str">
        <f t="shared" si="199"/>
        <v/>
      </c>
      <c r="AZ1168" s="204" t="str">
        <f>IF(COUNTIF(AY:AY,AY1168)=1,AY1168,IF(AND(COUNTIF(AY:AY,AY1168)&gt;1,COUNTIF(AZ$2:AZ1167,AY1168)&gt;=1),"",AY1168))</f>
        <v/>
      </c>
      <c r="BA1168" s="204" t="str">
        <v>OXYTETRACYCLINE 200-D VEAU-AGNEAU-CHEVREAU FRANVET</v>
      </c>
      <c r="BB1168" s="204">
        <f>IF(BA1168="","",MAX(BB$2:BB1167)+1)</f>
        <v>378</v>
      </c>
      <c r="BC1168" s="204"/>
      <c r="BD1168" s="204"/>
      <c r="BE1168" s="204"/>
      <c r="BF1168" s="204"/>
      <c r="BG1168" s="204"/>
      <c r="BH1168" s="204"/>
      <c r="BI1168" s="204"/>
      <c r="BJ1168" s="204"/>
      <c r="BK1168" s="204"/>
      <c r="BL1168" s="204"/>
      <c r="BM1168" s="204"/>
      <c r="BN1168" s="204"/>
      <c r="BO1168" s="204"/>
      <c r="BP1168" s="204"/>
      <c r="BQ1168" s="204"/>
      <c r="BR1168" s="204"/>
      <c r="BS1168" s="204"/>
      <c r="BT1168" s="204"/>
      <c r="BU1168" s="104"/>
      <c r="BV1168" s="202"/>
      <c r="BX1168"/>
      <c r="BY1168"/>
      <c r="BZ1168"/>
      <c r="CA1168"/>
      <c r="CB1168"/>
      <c r="CD1168"/>
      <c r="CO1168" s="202">
        <v>1167</v>
      </c>
    </row>
    <row r="1169" spans="1:93" x14ac:dyDescent="0.25">
      <c r="A1169" s="203" t="s">
        <v>4526</v>
      </c>
      <c r="B1169" s="204" t="s">
        <v>4527</v>
      </c>
      <c r="C1169" s="204" t="s">
        <v>1358</v>
      </c>
      <c r="D1169" s="210" t="s">
        <v>1054</v>
      </c>
      <c r="E1169" s="204" t="s">
        <v>852</v>
      </c>
      <c r="F1169" s="204" t="s">
        <v>574</v>
      </c>
      <c r="G1169" s="204" t="s">
        <v>1055</v>
      </c>
      <c r="H1169" s="204" t="s">
        <v>2867</v>
      </c>
      <c r="I1169" s="204" t="s">
        <v>910</v>
      </c>
      <c r="J1169" s="204" t="s">
        <v>2259</v>
      </c>
      <c r="K1169" s="204" t="s">
        <v>2259</v>
      </c>
      <c r="L1169" s="204" t="s">
        <v>2260</v>
      </c>
      <c r="M1169" s="204" t="s">
        <v>213</v>
      </c>
      <c r="N1169" s="204" t="s">
        <v>3362</v>
      </c>
      <c r="O1169" s="204" t="s">
        <v>858</v>
      </c>
      <c r="P1169" s="204" t="s">
        <v>859</v>
      </c>
      <c r="Q1169" s="204" t="s">
        <v>3364</v>
      </c>
      <c r="R1169" s="204">
        <v>0</v>
      </c>
      <c r="S1169" s="204">
        <v>0</v>
      </c>
      <c r="T1169" s="204">
        <v>0</v>
      </c>
      <c r="U1169" s="204">
        <v>0</v>
      </c>
      <c r="V1169" s="204">
        <v>0</v>
      </c>
      <c r="W1169" s="204">
        <v>0</v>
      </c>
      <c r="X1169" s="204">
        <v>0</v>
      </c>
      <c r="Y1169" s="204">
        <v>0</v>
      </c>
      <c r="Z1169" s="204">
        <v>0</v>
      </c>
      <c r="AA1169" s="204">
        <v>0</v>
      </c>
      <c r="AB1169" s="204">
        <v>0</v>
      </c>
      <c r="AC1169" s="204">
        <v>0</v>
      </c>
      <c r="AD1169" s="204">
        <v>16.2</v>
      </c>
      <c r="AE1169" s="204">
        <v>5</v>
      </c>
      <c r="AF1169" s="204">
        <v>32.4</v>
      </c>
      <c r="AG1169" s="204">
        <v>5</v>
      </c>
      <c r="AH1169" s="204">
        <v>0</v>
      </c>
      <c r="AI1169" s="204">
        <v>0</v>
      </c>
      <c r="AJ1169" s="204"/>
      <c r="AK1169" s="204"/>
      <c r="AL1169" s="204"/>
      <c r="AM1169" s="204"/>
      <c r="AN1169" s="204"/>
      <c r="AO1169" s="204"/>
      <c r="AP1169" s="204"/>
      <c r="AQ1169" s="204"/>
      <c r="AR1169" s="204"/>
      <c r="AS1169" s="204"/>
      <c r="AT1169" s="204"/>
      <c r="AU1169" s="204"/>
      <c r="AV1169" s="204"/>
      <c r="AW1169" s="204"/>
      <c r="AX1169" s="204"/>
      <c r="AY1169" s="204" t="str">
        <f t="shared" si="199"/>
        <v>TIALIN 101,2 MG/ML SOLUTION POUR ADMINISTRATION DANS L'EAU DE BOISSON DES PORCINS, DES POULETS ET DES DINDES</v>
      </c>
      <c r="AZ1169" s="204" t="str">
        <f>IF(COUNTIF(AY:AY,AY1169)=1,AY1169,IF(AND(COUNTIF(AY:AY,AY1169)&gt;1,COUNTIF(AZ$2:AZ1168,AY1169)&gt;=1),"",AY1169))</f>
        <v>TIALIN 101,2 MG/ML SOLUTION POUR ADMINISTRATION DANS L'EAU DE BOISSON DES PORCINS, DES POULETS ET DES DINDES</v>
      </c>
      <c r="BA1169" s="204" t="str">
        <v>OXYTETRACYCLINE 40-CR LAPIN-VOLAILLE-PORC ET AGNEAU-CHEVREAU SEVRES FRANVET</v>
      </c>
      <c r="BB1169" s="204">
        <f>IF(BA1169="","",MAX(BB$2:BB1168)+1)</f>
        <v>379</v>
      </c>
      <c r="BC1169" s="204"/>
      <c r="BD1169" s="204"/>
      <c r="BE1169" s="204"/>
      <c r="BF1169" s="204"/>
      <c r="BG1169" s="204"/>
      <c r="BH1169" s="204"/>
      <c r="BI1169" s="204"/>
      <c r="BJ1169" s="204"/>
      <c r="BK1169" s="204"/>
      <c r="BL1169" s="204"/>
      <c r="BM1169" s="204"/>
      <c r="BN1169" s="204"/>
      <c r="BO1169" s="204"/>
      <c r="BP1169" s="204"/>
      <c r="BQ1169" s="204"/>
      <c r="BR1169" s="204"/>
      <c r="BS1169" s="204"/>
      <c r="BT1169" s="204"/>
      <c r="BU1169" s="104"/>
      <c r="BV1169" s="202"/>
      <c r="BX1169"/>
      <c r="BY1169"/>
      <c r="BZ1169"/>
      <c r="CA1169"/>
      <c r="CB1169"/>
      <c r="CD1169"/>
      <c r="CO1169" s="202">
        <v>1168</v>
      </c>
    </row>
    <row r="1170" spans="1:93" x14ac:dyDescent="0.25">
      <c r="A1170" s="203" t="s">
        <v>4528</v>
      </c>
      <c r="B1170" s="204" t="s">
        <v>4529</v>
      </c>
      <c r="C1170" s="204" t="s">
        <v>1358</v>
      </c>
      <c r="D1170" s="210" t="s">
        <v>1054</v>
      </c>
      <c r="E1170" s="204" t="s">
        <v>852</v>
      </c>
      <c r="F1170" s="204" t="s">
        <v>575</v>
      </c>
      <c r="G1170" s="204" t="s">
        <v>1055</v>
      </c>
      <c r="H1170" s="204" t="s">
        <v>2867</v>
      </c>
      <c r="I1170" s="204" t="s">
        <v>910</v>
      </c>
      <c r="J1170" s="204" t="s">
        <v>2259</v>
      </c>
      <c r="K1170" s="204" t="s">
        <v>2259</v>
      </c>
      <c r="L1170" s="204" t="s">
        <v>2260</v>
      </c>
      <c r="M1170" s="204" t="s">
        <v>213</v>
      </c>
      <c r="N1170" s="204" t="s">
        <v>4530</v>
      </c>
      <c r="O1170" s="204" t="s">
        <v>858</v>
      </c>
      <c r="P1170" s="204" t="s">
        <v>859</v>
      </c>
      <c r="Q1170" s="204" t="s">
        <v>3457</v>
      </c>
      <c r="R1170" s="204">
        <v>0</v>
      </c>
      <c r="S1170" s="204">
        <v>0</v>
      </c>
      <c r="T1170" s="204">
        <v>0</v>
      </c>
      <c r="U1170" s="204">
        <v>0</v>
      </c>
      <c r="V1170" s="204">
        <v>0</v>
      </c>
      <c r="W1170" s="204">
        <v>0</v>
      </c>
      <c r="X1170" s="204">
        <v>0</v>
      </c>
      <c r="Y1170" s="204">
        <v>0</v>
      </c>
      <c r="Z1170" s="204">
        <v>0</v>
      </c>
      <c r="AA1170" s="204">
        <v>0</v>
      </c>
      <c r="AB1170" s="204">
        <v>0</v>
      </c>
      <c r="AC1170" s="204">
        <v>0</v>
      </c>
      <c r="AD1170" s="204">
        <v>16.2</v>
      </c>
      <c r="AE1170" s="204">
        <v>5</v>
      </c>
      <c r="AF1170" s="204">
        <v>32.4</v>
      </c>
      <c r="AG1170" s="204">
        <v>5</v>
      </c>
      <c r="AH1170" s="204">
        <v>0</v>
      </c>
      <c r="AI1170" s="204">
        <v>0</v>
      </c>
      <c r="AJ1170" s="204"/>
      <c r="AK1170" s="204"/>
      <c r="AL1170" s="204"/>
      <c r="AM1170" s="204"/>
      <c r="AN1170" s="204"/>
      <c r="AO1170" s="204"/>
      <c r="AP1170" s="204"/>
      <c r="AQ1170" s="204"/>
      <c r="AR1170" s="204"/>
      <c r="AS1170" s="204"/>
      <c r="AT1170" s="204"/>
      <c r="AU1170" s="204"/>
      <c r="AV1170" s="204"/>
      <c r="AW1170" s="204"/>
      <c r="AX1170" s="204"/>
      <c r="AY1170" s="204" t="str">
        <f t="shared" si="199"/>
        <v>TIALIN 202,4 MG/ML SOLUTION POUR ADMINISTRATION DANS L'EAU DE BOISSON DES PORCINS, DES POULETS ET DES DINDES</v>
      </c>
      <c r="AZ1170" s="204" t="str">
        <f>IF(COUNTIF(AY:AY,AY1170)=1,AY1170,IF(AND(COUNTIF(AY:AY,AY1170)&gt;1,COUNTIF(AZ$2:AZ1169,AY1170)&gt;=1),"",AY1170))</f>
        <v>TIALIN 202,4 MG/ML SOLUTION POUR ADMINISTRATION DANS L'EAU DE BOISSON DES PORCINS, DES POULETS ET DES DINDES</v>
      </c>
      <c r="BA1170" s="204" t="str">
        <v>OXYTETRACYCLINE 5 % VETOQUINOL</v>
      </c>
      <c r="BB1170" s="204">
        <f>IF(BA1170="","",MAX(BB$2:BB1169)+1)</f>
        <v>380</v>
      </c>
      <c r="BC1170" s="204"/>
      <c r="BD1170" s="204"/>
      <c r="BE1170" s="204"/>
      <c r="BF1170" s="204"/>
      <c r="BG1170" s="204"/>
      <c r="BH1170" s="204"/>
      <c r="BI1170" s="204"/>
      <c r="BJ1170" s="204"/>
      <c r="BK1170" s="204"/>
      <c r="BL1170" s="204"/>
      <c r="BM1170" s="204"/>
      <c r="BN1170" s="204"/>
      <c r="BO1170" s="204"/>
      <c r="BP1170" s="204"/>
      <c r="BQ1170" s="204"/>
      <c r="BR1170" s="204"/>
      <c r="BS1170" s="204"/>
      <c r="BT1170" s="204"/>
      <c r="BU1170" s="104"/>
      <c r="BV1170" s="202"/>
      <c r="BX1170"/>
      <c r="BY1170"/>
      <c r="BZ1170"/>
      <c r="CA1170"/>
      <c r="CB1170"/>
      <c r="CD1170"/>
      <c r="CO1170" s="202">
        <v>1169</v>
      </c>
    </row>
    <row r="1171" spans="1:93" x14ac:dyDescent="0.25">
      <c r="A1171" s="203" t="s">
        <v>3287</v>
      </c>
      <c r="B1171" s="204" t="s">
        <v>3288</v>
      </c>
      <c r="C1171" s="204" t="s">
        <v>1169</v>
      </c>
      <c r="D1171" s="210" t="s">
        <v>1170</v>
      </c>
      <c r="E1171" s="204" t="s">
        <v>924</v>
      </c>
      <c r="F1171" s="204" t="s">
        <v>576</v>
      </c>
      <c r="G1171" s="204" t="s">
        <v>1171</v>
      </c>
      <c r="H1171" s="204" t="s">
        <v>2867</v>
      </c>
      <c r="I1171" s="204" t="s">
        <v>1173</v>
      </c>
      <c r="J1171" s="204" t="s">
        <v>2259</v>
      </c>
      <c r="K1171" s="204" t="s">
        <v>2259</v>
      </c>
      <c r="L1171" s="204" t="s">
        <v>2260</v>
      </c>
      <c r="M1171" s="204" t="s">
        <v>213</v>
      </c>
      <c r="N1171" s="204" t="s">
        <v>2868</v>
      </c>
      <c r="O1171" s="204" t="s">
        <v>992</v>
      </c>
      <c r="P1171" s="204" t="s">
        <v>859</v>
      </c>
      <c r="Q1171" s="204" t="s">
        <v>2869</v>
      </c>
      <c r="R1171" s="204">
        <v>0</v>
      </c>
      <c r="S1171" s="204">
        <v>0</v>
      </c>
      <c r="T1171" s="204">
        <v>0</v>
      </c>
      <c r="U1171" s="204">
        <v>0</v>
      </c>
      <c r="V1171" s="204">
        <v>0</v>
      </c>
      <c r="W1171" s="204">
        <v>0</v>
      </c>
      <c r="X1171" s="204">
        <v>0</v>
      </c>
      <c r="Y1171" s="204">
        <v>0</v>
      </c>
      <c r="Z1171" s="204">
        <v>0</v>
      </c>
      <c r="AA1171" s="204">
        <v>0</v>
      </c>
      <c r="AB1171" s="204">
        <v>0</v>
      </c>
      <c r="AC1171" s="204">
        <v>0</v>
      </c>
      <c r="AD1171" s="204">
        <v>8</v>
      </c>
      <c r="AE1171" s="204">
        <v>10</v>
      </c>
      <c r="AF1171" s="204">
        <v>32</v>
      </c>
      <c r="AG1171" s="204">
        <v>10</v>
      </c>
      <c r="AH1171" s="204">
        <v>0</v>
      </c>
      <c r="AI1171" s="204">
        <v>0</v>
      </c>
      <c r="AJ1171" s="204"/>
      <c r="AK1171" s="204"/>
      <c r="AL1171" s="204"/>
      <c r="AM1171" s="204"/>
      <c r="AN1171" s="204"/>
      <c r="AO1171" s="204"/>
      <c r="AP1171" s="204"/>
      <c r="AQ1171" s="204"/>
      <c r="AR1171" s="204"/>
      <c r="AS1171" s="204"/>
      <c r="AT1171" s="204"/>
      <c r="AU1171" s="204"/>
      <c r="AV1171" s="204"/>
      <c r="AW1171" s="204"/>
      <c r="AX1171" s="204"/>
      <c r="AY1171" s="204" t="str">
        <f t="shared" si="199"/>
        <v>TIAMULINE 16,2 PNEUMONIE VOLAILLE PORC FRANVET</v>
      </c>
      <c r="AZ1171" s="204" t="str">
        <f>IF(COUNTIF(AY:AY,AY1171)=1,AY1171,IF(AND(COUNTIF(AY:AY,AY1171)&gt;1,COUNTIF(AZ$2:AZ1170,AY1171)&gt;=1),"",AY1171))</f>
        <v>TIAMULINE 16,2 PNEUMONIE VOLAILLE PORC FRANVET</v>
      </c>
      <c r="BA1171" s="204" t="str">
        <v>OXYTETRACYCLINE 50 % VIRBAC</v>
      </c>
      <c r="BB1171" s="204">
        <f>IF(BA1171="","",MAX(BB$2:BB1170)+1)</f>
        <v>381</v>
      </c>
      <c r="BC1171" s="204"/>
      <c r="BD1171" s="204"/>
      <c r="BE1171" s="204"/>
      <c r="BF1171" s="204"/>
      <c r="BG1171" s="204"/>
      <c r="BH1171" s="204"/>
      <c r="BI1171" s="204"/>
      <c r="BJ1171" s="204"/>
      <c r="BK1171" s="204"/>
      <c r="BL1171" s="204"/>
      <c r="BM1171" s="204"/>
      <c r="BN1171" s="204"/>
      <c r="BO1171" s="204"/>
      <c r="BP1171" s="204"/>
      <c r="BQ1171" s="204"/>
      <c r="BR1171" s="204"/>
      <c r="BS1171" s="204"/>
      <c r="BT1171" s="204"/>
      <c r="BU1171" s="104"/>
      <c r="BV1171" s="202"/>
      <c r="BX1171"/>
      <c r="BY1171"/>
      <c r="BZ1171"/>
      <c r="CA1171"/>
      <c r="CB1171"/>
      <c r="CD1171"/>
      <c r="CO1171" s="202">
        <v>1170</v>
      </c>
    </row>
    <row r="1172" spans="1:93" x14ac:dyDescent="0.25">
      <c r="A1172" s="203" t="s">
        <v>3284</v>
      </c>
      <c r="B1172" s="204" t="s">
        <v>3285</v>
      </c>
      <c r="C1172" s="204" t="s">
        <v>3286</v>
      </c>
      <c r="D1172" s="210" t="s">
        <v>1170</v>
      </c>
      <c r="E1172" s="204" t="s">
        <v>924</v>
      </c>
      <c r="F1172" s="204" t="s">
        <v>577</v>
      </c>
      <c r="G1172" s="204" t="s">
        <v>1171</v>
      </c>
      <c r="H1172" s="204" t="s">
        <v>2129</v>
      </c>
      <c r="I1172" s="204" t="s">
        <v>1173</v>
      </c>
      <c r="J1172" s="204" t="s">
        <v>2259</v>
      </c>
      <c r="K1172" s="204" t="s">
        <v>2259</v>
      </c>
      <c r="L1172" s="204" t="s">
        <v>2260</v>
      </c>
      <c r="M1172" s="204" t="s">
        <v>213</v>
      </c>
      <c r="N1172" s="204" t="s">
        <v>1499</v>
      </c>
      <c r="O1172" s="204" t="s">
        <v>992</v>
      </c>
      <c r="P1172" s="204" t="s">
        <v>859</v>
      </c>
      <c r="Q1172" s="204" t="s">
        <v>2418</v>
      </c>
      <c r="R1172" s="204">
        <v>0</v>
      </c>
      <c r="S1172" s="204">
        <v>0</v>
      </c>
      <c r="T1172" s="204">
        <v>0</v>
      </c>
      <c r="U1172" s="204">
        <v>0</v>
      </c>
      <c r="V1172" s="204">
        <v>0</v>
      </c>
      <c r="W1172" s="204">
        <v>0</v>
      </c>
      <c r="X1172" s="204">
        <v>0</v>
      </c>
      <c r="Y1172" s="204">
        <v>0</v>
      </c>
      <c r="Z1172" s="204">
        <v>2.5</v>
      </c>
      <c r="AA1172" s="204">
        <v>31</v>
      </c>
      <c r="AB1172" s="204">
        <v>0</v>
      </c>
      <c r="AC1172" s="204">
        <v>0</v>
      </c>
      <c r="AD1172" s="204">
        <v>8</v>
      </c>
      <c r="AE1172" s="204">
        <v>10</v>
      </c>
      <c r="AF1172" s="204">
        <v>0</v>
      </c>
      <c r="AG1172" s="204">
        <v>0</v>
      </c>
      <c r="AH1172" s="204">
        <v>0</v>
      </c>
      <c r="AI1172" s="204">
        <v>0</v>
      </c>
      <c r="AJ1172" s="204"/>
      <c r="AK1172" s="204"/>
      <c r="AL1172" s="204"/>
      <c r="AM1172" s="204"/>
      <c r="AN1172" s="204"/>
      <c r="AO1172" s="204"/>
      <c r="AP1172" s="204"/>
      <c r="AQ1172" s="204"/>
      <c r="AR1172" s="204"/>
      <c r="AS1172" s="204"/>
      <c r="AT1172" s="204"/>
      <c r="AU1172" s="204"/>
      <c r="AV1172" s="204"/>
      <c r="AW1172" s="204"/>
      <c r="AX1172" s="204"/>
      <c r="AY1172" s="204" t="str">
        <f t="shared" si="199"/>
        <v>TIAMULINE 6,5 ENTERITE PORC ENTEROCOLITE LAPIN FRANVET</v>
      </c>
      <c r="AZ1172" s="204" t="str">
        <f>IF(COUNTIF(AY:AY,AY1172)=1,AY1172,IF(AND(COUNTIF(AY:AY,AY1172)&gt;1,COUNTIF(AZ$2:AZ1171,AY1172)&gt;=1),"",AY1172))</f>
        <v>TIAMULINE 6,5 ENTERITE PORC ENTEROCOLITE LAPIN FRANVET</v>
      </c>
      <c r="BA1172" s="204" t="str">
        <v>OXYTETRIN P</v>
      </c>
      <c r="BB1172" s="204">
        <f>IF(BA1172="","",MAX(BB$2:BB1171)+1)</f>
        <v>382</v>
      </c>
      <c r="BC1172" s="204"/>
      <c r="BD1172" s="204"/>
      <c r="BE1172" s="204"/>
      <c r="BF1172" s="204"/>
      <c r="BG1172" s="204"/>
      <c r="BH1172" s="204"/>
      <c r="BI1172" s="204"/>
      <c r="BJ1172" s="204"/>
      <c r="BK1172" s="204"/>
      <c r="BL1172" s="204"/>
      <c r="BM1172" s="204"/>
      <c r="BN1172" s="204"/>
      <c r="BO1172" s="204"/>
      <c r="BP1172" s="204"/>
      <c r="BQ1172" s="204"/>
      <c r="BR1172" s="204"/>
      <c r="BS1172" s="204"/>
      <c r="BT1172" s="204"/>
      <c r="BU1172" s="104"/>
      <c r="BV1172" s="202"/>
      <c r="BX1172"/>
      <c r="BY1172"/>
      <c r="BZ1172"/>
      <c r="CA1172"/>
      <c r="CB1172"/>
      <c r="CD1172"/>
      <c r="CO1172" s="202">
        <v>1171</v>
      </c>
    </row>
    <row r="1173" spans="1:93" x14ac:dyDescent="0.25">
      <c r="A1173" s="203" t="s">
        <v>2865</v>
      </c>
      <c r="B1173" s="204" t="s">
        <v>2866</v>
      </c>
      <c r="C1173" s="204" t="s">
        <v>1169</v>
      </c>
      <c r="D1173" s="210" t="s">
        <v>1170</v>
      </c>
      <c r="E1173" s="204" t="s">
        <v>924</v>
      </c>
      <c r="F1173" s="204" t="s">
        <v>579</v>
      </c>
      <c r="G1173" s="204" t="s">
        <v>1171</v>
      </c>
      <c r="H1173" s="204" t="s">
        <v>2867</v>
      </c>
      <c r="I1173" s="204" t="s">
        <v>1173</v>
      </c>
      <c r="J1173" s="204" t="s">
        <v>2259</v>
      </c>
      <c r="K1173" s="204" t="s">
        <v>2259</v>
      </c>
      <c r="L1173" s="204" t="s">
        <v>2260</v>
      </c>
      <c r="M1173" s="204" t="s">
        <v>213</v>
      </c>
      <c r="N1173" s="204" t="s">
        <v>2868</v>
      </c>
      <c r="O1173" s="204" t="s">
        <v>992</v>
      </c>
      <c r="P1173" s="204" t="s">
        <v>859</v>
      </c>
      <c r="Q1173" s="204" t="s">
        <v>2869</v>
      </c>
      <c r="R1173" s="204">
        <v>0</v>
      </c>
      <c r="S1173" s="204">
        <v>0</v>
      </c>
      <c r="T1173" s="204">
        <v>0</v>
      </c>
      <c r="U1173" s="204">
        <v>0</v>
      </c>
      <c r="V1173" s="204">
        <v>0</v>
      </c>
      <c r="W1173" s="204">
        <v>0</v>
      </c>
      <c r="X1173" s="204">
        <v>0</v>
      </c>
      <c r="Y1173" s="204">
        <v>0</v>
      </c>
      <c r="Z1173" s="204">
        <v>2.5</v>
      </c>
      <c r="AA1173" s="204">
        <v>31</v>
      </c>
      <c r="AB1173" s="204">
        <v>0</v>
      </c>
      <c r="AC1173" s="204">
        <v>0</v>
      </c>
      <c r="AD1173" s="204">
        <v>8</v>
      </c>
      <c r="AE1173" s="204">
        <v>10</v>
      </c>
      <c r="AF1173" s="204">
        <v>32</v>
      </c>
      <c r="AG1173" s="204">
        <v>10</v>
      </c>
      <c r="AH1173" s="204">
        <v>0</v>
      </c>
      <c r="AI1173" s="204">
        <v>0</v>
      </c>
      <c r="AJ1173" s="204"/>
      <c r="AK1173" s="204"/>
      <c r="AL1173" s="204"/>
      <c r="AM1173" s="204"/>
      <c r="AN1173" s="204"/>
      <c r="AO1173" s="204"/>
      <c r="AP1173" s="204"/>
      <c r="AQ1173" s="204"/>
      <c r="AR1173" s="204"/>
      <c r="AS1173" s="204"/>
      <c r="AT1173" s="204"/>
      <c r="AU1173" s="204"/>
      <c r="AV1173" s="204"/>
      <c r="AW1173" s="204"/>
      <c r="AX1173" s="204"/>
      <c r="AY1173" s="204" t="str">
        <f t="shared" si="199"/>
        <v>TIAMUVAL PREMELANGE MEDICAMENTEUX TIAMULINE 16,2 PNEUMONIE VOLAILLE-PORC</v>
      </c>
      <c r="AZ1173" s="204" t="str">
        <f>IF(COUNTIF(AY:AY,AY1173)=1,AY1173,IF(AND(COUNTIF(AY:AY,AY1173)&gt;1,COUNTIF(AZ$2:AZ1172,AY1173)&gt;=1),"",AY1173))</f>
        <v>TIAMUVAL PREMELANGE MEDICAMENTEUX TIAMULINE 16,2 PNEUMONIE VOLAILLE-PORC</v>
      </c>
      <c r="BA1173" s="204" t="str">
        <v>OXYVETO-50 S</v>
      </c>
      <c r="BB1173" s="204">
        <f>IF(BA1173="","",MAX(BB$2:BB1172)+1)</f>
        <v>383</v>
      </c>
      <c r="BC1173" s="204"/>
      <c r="BD1173" s="204"/>
      <c r="BE1173" s="204"/>
      <c r="BF1173" s="204"/>
      <c r="BG1173" s="204"/>
      <c r="BH1173" s="204"/>
      <c r="BI1173" s="204"/>
      <c r="BJ1173" s="204"/>
      <c r="BK1173" s="204"/>
      <c r="BL1173" s="204"/>
      <c r="BM1173" s="204"/>
      <c r="BN1173" s="204"/>
      <c r="BO1173" s="204"/>
      <c r="BP1173" s="204"/>
      <c r="BQ1173" s="204"/>
      <c r="BR1173" s="204"/>
      <c r="BS1173" s="204"/>
      <c r="BT1173" s="204"/>
      <c r="BU1173" s="104"/>
      <c r="BV1173" s="202"/>
      <c r="BX1173"/>
      <c r="BY1173"/>
      <c r="BZ1173"/>
      <c r="CA1173"/>
      <c r="CB1173"/>
      <c r="CD1173"/>
      <c r="CO1173" s="202">
        <v>1172</v>
      </c>
    </row>
    <row r="1174" spans="1:93" x14ac:dyDescent="0.25">
      <c r="A1174" s="203" t="s">
        <v>2416</v>
      </c>
      <c r="B1174" s="204" t="s">
        <v>2417</v>
      </c>
      <c r="C1174" s="204" t="s">
        <v>1169</v>
      </c>
      <c r="D1174" s="210" t="s">
        <v>1170</v>
      </c>
      <c r="E1174" s="204" t="s">
        <v>924</v>
      </c>
      <c r="F1174" s="204" t="s">
        <v>580</v>
      </c>
      <c r="G1174" s="204" t="s">
        <v>1171</v>
      </c>
      <c r="H1174" s="204" t="s">
        <v>2129</v>
      </c>
      <c r="I1174" s="204" t="s">
        <v>1173</v>
      </c>
      <c r="J1174" s="204" t="s">
        <v>2259</v>
      </c>
      <c r="K1174" s="204" t="s">
        <v>2259</v>
      </c>
      <c r="L1174" s="204" t="s">
        <v>2260</v>
      </c>
      <c r="M1174" s="204" t="s">
        <v>213</v>
      </c>
      <c r="N1174" s="204" t="s">
        <v>1499</v>
      </c>
      <c r="O1174" s="204" t="s">
        <v>992</v>
      </c>
      <c r="P1174" s="204" t="s">
        <v>859</v>
      </c>
      <c r="Q1174" s="204" t="s">
        <v>2418</v>
      </c>
      <c r="R1174" s="204">
        <v>0</v>
      </c>
      <c r="S1174" s="204">
        <v>0</v>
      </c>
      <c r="T1174" s="204">
        <v>0</v>
      </c>
      <c r="U1174" s="204">
        <v>0</v>
      </c>
      <c r="V1174" s="204">
        <v>0</v>
      </c>
      <c r="W1174" s="204">
        <v>0</v>
      </c>
      <c r="X1174" s="204">
        <v>0</v>
      </c>
      <c r="Y1174" s="204">
        <v>0</v>
      </c>
      <c r="Z1174" s="204">
        <v>2.5</v>
      </c>
      <c r="AA1174" s="204">
        <v>31</v>
      </c>
      <c r="AB1174" s="204">
        <v>0</v>
      </c>
      <c r="AC1174" s="204">
        <v>0</v>
      </c>
      <c r="AD1174" s="204">
        <v>8</v>
      </c>
      <c r="AE1174" s="204">
        <v>10</v>
      </c>
      <c r="AF1174" s="204">
        <v>0</v>
      </c>
      <c r="AG1174" s="204">
        <v>0</v>
      </c>
      <c r="AH1174" s="204">
        <v>0</v>
      </c>
      <c r="AI1174" s="204">
        <v>0</v>
      </c>
      <c r="AJ1174" s="204"/>
      <c r="AK1174" s="204"/>
      <c r="AL1174" s="204"/>
      <c r="AM1174" s="204"/>
      <c r="AN1174" s="204"/>
      <c r="AO1174" s="204"/>
      <c r="AP1174" s="204"/>
      <c r="AQ1174" s="204"/>
      <c r="AR1174" s="204"/>
      <c r="AS1174" s="204"/>
      <c r="AT1174" s="204"/>
      <c r="AU1174" s="204"/>
      <c r="AV1174" s="204"/>
      <c r="AW1174" s="204"/>
      <c r="AX1174" s="204"/>
      <c r="AY1174" s="204" t="str">
        <f t="shared" si="199"/>
        <v>TIAMUVAL PREMELANGE MEDICAMENTEUX TIAMULINE 6,5 ENTERITE PORC ENTEROCOLITE LAPIN</v>
      </c>
      <c r="AZ1174" s="204" t="str">
        <f>IF(COUNTIF(AY:AY,AY1174)=1,AY1174,IF(AND(COUNTIF(AY:AY,AY1174)&gt;1,COUNTIF(AZ$2:AZ1173,AY1174)&gt;=1),"",AY1174))</f>
        <v>TIAMUVAL PREMELANGE MEDICAMENTEUX TIAMULINE 6,5 ENTERITE PORC ENTEROCOLITE LAPIN</v>
      </c>
      <c r="BA1174" s="204" t="str">
        <v>PANADIA</v>
      </c>
      <c r="BB1174" s="204">
        <f>IF(BA1174="","",MAX(BB$2:BB1173)+1)</f>
        <v>384</v>
      </c>
      <c r="BC1174" s="204"/>
      <c r="BD1174" s="204"/>
      <c r="BE1174" s="204"/>
      <c r="BF1174" s="204"/>
      <c r="BG1174" s="204"/>
      <c r="BH1174" s="204"/>
      <c r="BI1174" s="204"/>
      <c r="BJ1174" s="204"/>
      <c r="BK1174" s="204"/>
      <c r="BL1174" s="204"/>
      <c r="BM1174" s="204"/>
      <c r="BN1174" s="204"/>
      <c r="BO1174" s="204"/>
      <c r="BP1174" s="204"/>
      <c r="BQ1174" s="204"/>
      <c r="BR1174" s="204"/>
      <c r="BS1174" s="204"/>
      <c r="BT1174" s="204"/>
      <c r="BU1174" s="104"/>
      <c r="BV1174" s="202"/>
      <c r="BX1174"/>
      <c r="BY1174"/>
      <c r="BZ1174"/>
      <c r="CA1174"/>
      <c r="CB1174"/>
      <c r="CD1174"/>
      <c r="CO1174" s="202">
        <v>1173</v>
      </c>
    </row>
    <row r="1175" spans="1:93" x14ac:dyDescent="0.25">
      <c r="A1175" s="203" t="s">
        <v>3360</v>
      </c>
      <c r="B1175" s="204" t="s">
        <v>3361</v>
      </c>
      <c r="C1175" s="204" t="s">
        <v>1356</v>
      </c>
      <c r="D1175" s="210" t="s">
        <v>923</v>
      </c>
      <c r="E1175" s="204" t="s">
        <v>852</v>
      </c>
      <c r="F1175" s="204" t="s">
        <v>581</v>
      </c>
      <c r="G1175" s="204" t="s">
        <v>1055</v>
      </c>
      <c r="H1175" s="204" t="s">
        <v>2867</v>
      </c>
      <c r="I1175" s="204" t="s">
        <v>910</v>
      </c>
      <c r="J1175" s="204" t="s">
        <v>2259</v>
      </c>
      <c r="K1175" s="204" t="s">
        <v>2259</v>
      </c>
      <c r="L1175" s="204" t="s">
        <v>2260</v>
      </c>
      <c r="M1175" s="204" t="s">
        <v>213</v>
      </c>
      <c r="N1175" s="204" t="s">
        <v>3362</v>
      </c>
      <c r="O1175" s="204" t="s">
        <v>858</v>
      </c>
      <c r="P1175" s="204" t="s">
        <v>859</v>
      </c>
      <c r="Q1175" s="204" t="s">
        <v>3362</v>
      </c>
      <c r="R1175" s="204">
        <v>0</v>
      </c>
      <c r="S1175" s="204">
        <v>0</v>
      </c>
      <c r="T1175" s="204">
        <v>0</v>
      </c>
      <c r="U1175" s="204">
        <v>0</v>
      </c>
      <c r="V1175" s="204">
        <v>0</v>
      </c>
      <c r="W1175" s="204">
        <v>0</v>
      </c>
      <c r="X1175" s="204">
        <v>0</v>
      </c>
      <c r="Y1175" s="204">
        <v>0</v>
      </c>
      <c r="Z1175" s="204">
        <v>16</v>
      </c>
      <c r="AA1175" s="204">
        <v>10</v>
      </c>
      <c r="AB1175" s="204">
        <v>0</v>
      </c>
      <c r="AC1175" s="204">
        <v>0</v>
      </c>
      <c r="AD1175" s="204">
        <v>8.1</v>
      </c>
      <c r="AE1175" s="204">
        <v>5</v>
      </c>
      <c r="AF1175" s="204">
        <v>32.4</v>
      </c>
      <c r="AG1175" s="204">
        <v>5</v>
      </c>
      <c r="AH1175" s="204">
        <v>0</v>
      </c>
      <c r="AI1175" s="204">
        <v>0</v>
      </c>
      <c r="AJ1175" s="204"/>
      <c r="AK1175" s="204"/>
      <c r="AL1175" s="204"/>
      <c r="AM1175" s="204"/>
      <c r="AN1175" s="204"/>
      <c r="AO1175" s="204"/>
      <c r="AP1175" s="204"/>
      <c r="AQ1175" s="204"/>
      <c r="AR1175" s="204"/>
      <c r="AS1175" s="204"/>
      <c r="AT1175" s="204"/>
      <c r="AU1175" s="204"/>
      <c r="AV1175" s="204"/>
      <c r="AW1175" s="204"/>
      <c r="AX1175" s="204"/>
      <c r="AY1175" s="204" t="str">
        <f t="shared" si="199"/>
        <v>TIAMVET SOLUTION</v>
      </c>
      <c r="AZ1175" s="204" t="str">
        <f>IF(COUNTIF(AY:AY,AY1175)=1,AY1175,IF(AND(COUNTIF(AY:AY,AY1175)&gt;1,COUNTIF(AZ$2:AZ1174,AY1175)&gt;=1),"",AY1175))</f>
        <v>TIAMVET SOLUTION</v>
      </c>
      <c r="BA1175" s="204" t="str">
        <v>PANAFUGE</v>
      </c>
      <c r="BB1175" s="204">
        <f>IF(BA1175="","",MAX(BB$2:BB1174)+1)</f>
        <v>385</v>
      </c>
      <c r="BC1175" s="204"/>
      <c r="BD1175" s="204"/>
      <c r="BE1175" s="204"/>
      <c r="BF1175" s="204"/>
      <c r="BG1175" s="204"/>
      <c r="BH1175" s="204"/>
      <c r="BI1175" s="204"/>
      <c r="BJ1175" s="204"/>
      <c r="BK1175" s="204"/>
      <c r="BL1175" s="204"/>
      <c r="BM1175" s="204"/>
      <c r="BN1175" s="204"/>
      <c r="BO1175" s="204"/>
      <c r="BP1175" s="204"/>
      <c r="BQ1175" s="204"/>
      <c r="BR1175" s="204"/>
      <c r="BS1175" s="204"/>
      <c r="BT1175" s="204"/>
      <c r="BU1175" s="104"/>
      <c r="BV1175" s="202"/>
      <c r="BX1175"/>
      <c r="BY1175"/>
      <c r="BZ1175"/>
      <c r="CA1175"/>
      <c r="CB1175"/>
      <c r="CD1175"/>
      <c r="CO1175" s="202">
        <v>1174</v>
      </c>
    </row>
    <row r="1176" spans="1:93" x14ac:dyDescent="0.25">
      <c r="A1176" s="203" t="s">
        <v>3360</v>
      </c>
      <c r="B1176" s="204" t="s">
        <v>3363</v>
      </c>
      <c r="C1176" s="204" t="s">
        <v>1358</v>
      </c>
      <c r="D1176" s="210" t="s">
        <v>1054</v>
      </c>
      <c r="E1176" s="204" t="s">
        <v>852</v>
      </c>
      <c r="F1176" s="204" t="s">
        <v>581</v>
      </c>
      <c r="G1176" s="204" t="s">
        <v>1055</v>
      </c>
      <c r="H1176" s="204" t="s">
        <v>2867</v>
      </c>
      <c r="I1176" s="204" t="s">
        <v>910</v>
      </c>
      <c r="J1176" s="204" t="s">
        <v>2259</v>
      </c>
      <c r="K1176" s="204" t="s">
        <v>2259</v>
      </c>
      <c r="L1176" s="204" t="s">
        <v>2260</v>
      </c>
      <c r="M1176" s="204" t="s">
        <v>213</v>
      </c>
      <c r="N1176" s="204" t="s">
        <v>3362</v>
      </c>
      <c r="O1176" s="204" t="s">
        <v>858</v>
      </c>
      <c r="P1176" s="204" t="s">
        <v>859</v>
      </c>
      <c r="Q1176" s="204" t="s">
        <v>3364</v>
      </c>
      <c r="R1176" s="204">
        <v>0</v>
      </c>
      <c r="S1176" s="204">
        <v>0</v>
      </c>
      <c r="T1176" s="204">
        <v>0</v>
      </c>
      <c r="U1176" s="204">
        <v>0</v>
      </c>
      <c r="V1176" s="204">
        <v>0</v>
      </c>
      <c r="W1176" s="204">
        <v>0</v>
      </c>
      <c r="X1176" s="204">
        <v>0</v>
      </c>
      <c r="Y1176" s="204">
        <v>0</v>
      </c>
      <c r="Z1176" s="204">
        <v>16</v>
      </c>
      <c r="AA1176" s="204">
        <v>10</v>
      </c>
      <c r="AB1176" s="204">
        <v>0</v>
      </c>
      <c r="AC1176" s="204">
        <v>0</v>
      </c>
      <c r="AD1176" s="204">
        <v>8.1</v>
      </c>
      <c r="AE1176" s="204">
        <v>5</v>
      </c>
      <c r="AF1176" s="204">
        <v>32.4</v>
      </c>
      <c r="AG1176" s="204">
        <v>5</v>
      </c>
      <c r="AH1176" s="204">
        <v>0</v>
      </c>
      <c r="AI1176" s="204">
        <v>0</v>
      </c>
      <c r="AJ1176" s="204"/>
      <c r="AK1176" s="204"/>
      <c r="AL1176" s="204"/>
      <c r="AM1176" s="204"/>
      <c r="AN1176" s="204"/>
      <c r="AO1176" s="204"/>
      <c r="AP1176" s="204"/>
      <c r="AQ1176" s="204"/>
      <c r="AR1176" s="204"/>
      <c r="AS1176" s="204"/>
      <c r="AT1176" s="204"/>
      <c r="AU1176" s="204"/>
      <c r="AV1176" s="204"/>
      <c r="AW1176" s="204"/>
      <c r="AX1176" s="204"/>
      <c r="AY1176" s="204" t="str">
        <f t="shared" si="199"/>
        <v>TIAMVET SOLUTION</v>
      </c>
      <c r="AZ1176" s="204" t="str">
        <f>IF(COUNTIF(AY:AY,AY1176)=1,AY1176,IF(AND(COUNTIF(AY:AY,AY1176)&gt;1,COUNTIF(AZ$2:AZ1175,AY1176)&gt;=1),"",AY1176))</f>
        <v/>
      </c>
      <c r="BA1176" s="204" t="str">
        <v>PANGRAM 4 %</v>
      </c>
      <c r="BB1176" s="204">
        <f>IF(BA1176="","",MAX(BB$2:BB1175)+1)</f>
        <v>386</v>
      </c>
      <c r="BC1176" s="204"/>
      <c r="BD1176" s="204"/>
      <c r="BE1176" s="204"/>
      <c r="BF1176" s="204"/>
      <c r="BG1176" s="204"/>
      <c r="BH1176" s="204"/>
      <c r="BI1176" s="204"/>
      <c r="BJ1176" s="204"/>
      <c r="BK1176" s="204"/>
      <c r="BL1176" s="204"/>
      <c r="BM1176" s="204"/>
      <c r="BN1176" s="204"/>
      <c r="BO1176" s="204"/>
      <c r="BP1176" s="204"/>
      <c r="BQ1176" s="204"/>
      <c r="BR1176" s="204"/>
      <c r="BS1176" s="204"/>
      <c r="BT1176" s="204"/>
      <c r="BU1176" s="104"/>
      <c r="BV1176" s="202"/>
      <c r="BX1176"/>
      <c r="BY1176"/>
      <c r="BZ1176"/>
      <c r="CA1176"/>
      <c r="CB1176"/>
      <c r="CD1176"/>
      <c r="CO1176" s="202">
        <v>1175</v>
      </c>
    </row>
    <row r="1177" spans="1:93" x14ac:dyDescent="0.25">
      <c r="A1177" s="203" t="s">
        <v>4503</v>
      </c>
      <c r="B1177" s="204" t="s">
        <v>4504</v>
      </c>
      <c r="C1177" s="204" t="s">
        <v>3552</v>
      </c>
      <c r="D1177" s="210" t="s">
        <v>1627</v>
      </c>
      <c r="E1177" s="204" t="s">
        <v>852</v>
      </c>
      <c r="F1177" s="204" t="s">
        <v>582</v>
      </c>
      <c r="G1177" s="204" t="s">
        <v>1055</v>
      </c>
      <c r="H1177" s="204" t="s">
        <v>4505</v>
      </c>
      <c r="I1177" s="204" t="s">
        <v>910</v>
      </c>
      <c r="J1177" s="204" t="s">
        <v>891</v>
      </c>
      <c r="K1177" s="204" t="s">
        <v>891</v>
      </c>
      <c r="L1177" s="204" t="s">
        <v>2672</v>
      </c>
      <c r="M1177" s="204" t="s">
        <v>213</v>
      </c>
      <c r="N1177" s="204" t="s">
        <v>863</v>
      </c>
      <c r="O1177" s="204" t="s">
        <v>858</v>
      </c>
      <c r="P1177" s="204" t="s">
        <v>859</v>
      </c>
      <c r="Q1177" s="204" t="s">
        <v>1327</v>
      </c>
      <c r="R1177" s="204">
        <v>25</v>
      </c>
      <c r="S1177" s="204">
        <v>5</v>
      </c>
      <c r="T1177" s="204">
        <v>0</v>
      </c>
      <c r="U1177" s="204">
        <v>0</v>
      </c>
      <c r="V1177" s="204">
        <v>0</v>
      </c>
      <c r="W1177" s="204">
        <v>0</v>
      </c>
      <c r="X1177" s="204">
        <v>0</v>
      </c>
      <c r="Y1177" s="204">
        <v>0</v>
      </c>
      <c r="Z1177" s="204">
        <v>0</v>
      </c>
      <c r="AA1177" s="204">
        <v>0</v>
      </c>
      <c r="AB1177" s="204">
        <v>20</v>
      </c>
      <c r="AC1177" s="204">
        <v>5</v>
      </c>
      <c r="AD1177" s="204">
        <v>20</v>
      </c>
      <c r="AE1177" s="204">
        <v>5</v>
      </c>
      <c r="AF1177" s="204">
        <v>27</v>
      </c>
      <c r="AG1177" s="204">
        <v>3</v>
      </c>
      <c r="AH1177" s="204">
        <v>0</v>
      </c>
      <c r="AI1177" s="204">
        <v>0</v>
      </c>
      <c r="AJ1177" s="204"/>
      <c r="AK1177" s="204"/>
      <c r="AL1177" s="204"/>
      <c r="AM1177" s="204"/>
      <c r="AN1177" s="204"/>
      <c r="AO1177" s="204"/>
      <c r="AP1177" s="204"/>
      <c r="AQ1177" s="204"/>
      <c r="AR1177" s="204"/>
      <c r="AS1177" s="204"/>
      <c r="AT1177" s="204"/>
      <c r="AU1177" s="204"/>
      <c r="AV1177" s="204"/>
      <c r="AW1177" s="204"/>
      <c r="AX1177" s="204"/>
      <c r="AY1177" s="204" t="str">
        <f t="shared" si="199"/>
        <v>TILDOSIN 250 MG/ML SOLUTION POUR ADMINISTRATION DANS L'EAU DE BOISSON OU LAIT DE REMPLACEMENT POUR BOVINS, PORCINS, POULETS ET DINDES</v>
      </c>
      <c r="AZ1177" s="204" t="str">
        <f>IF(COUNTIF(AY:AY,AY1177)=1,AY1177,IF(AND(COUNTIF(AY:AY,AY1177)&gt;1,COUNTIF(AZ$2:AZ1176,AY1177)&gt;=1),"",AY1177))</f>
        <v>TILDOSIN 250 MG/ML SOLUTION POUR ADMINISTRATION DANS L'EAU DE BOISSON OU LAIT DE REMPLACEMENT POUR BOVINS, PORCINS, POULETS ET DINDES</v>
      </c>
      <c r="BA1177" s="204" t="str">
        <v>PAROFOR 140 MG/ML SOLUTION POUR ADMINISTRATION DANS L'EAU DE BOISSON LE LAIT OU L'ALIMENT D'ALLAITEMENT POUR BOVINS PRERUMINANTS ET PORCS</v>
      </c>
      <c r="BB1177" s="204">
        <f>IF(BA1177="","",MAX(BB$2:BB1176)+1)</f>
        <v>387</v>
      </c>
      <c r="BC1177" s="204"/>
      <c r="BD1177" s="204"/>
      <c r="BE1177" s="204"/>
      <c r="BF1177" s="204"/>
      <c r="BG1177" s="204"/>
      <c r="BH1177" s="204"/>
      <c r="BI1177" s="204"/>
      <c r="BJ1177" s="204"/>
      <c r="BK1177" s="204"/>
      <c r="BL1177" s="204"/>
      <c r="BM1177" s="204"/>
      <c r="BN1177" s="204"/>
      <c r="BO1177" s="204"/>
      <c r="BP1177" s="204"/>
      <c r="BQ1177" s="204"/>
      <c r="BR1177" s="204"/>
      <c r="BS1177" s="204"/>
      <c r="BT1177" s="204"/>
      <c r="BU1177" s="104"/>
      <c r="BV1177" s="202"/>
      <c r="BX1177"/>
      <c r="BY1177"/>
      <c r="BZ1177"/>
      <c r="CA1177"/>
      <c r="CB1177"/>
      <c r="CD1177"/>
      <c r="CO1177" s="202">
        <v>1176</v>
      </c>
    </row>
    <row r="1178" spans="1:93" x14ac:dyDescent="0.25">
      <c r="A1178" s="203" t="s">
        <v>4503</v>
      </c>
      <c r="B1178" s="204" t="s">
        <v>4506</v>
      </c>
      <c r="C1178" s="204" t="s">
        <v>4507</v>
      </c>
      <c r="D1178" s="210" t="s">
        <v>4508</v>
      </c>
      <c r="E1178" s="204" t="s">
        <v>852</v>
      </c>
      <c r="F1178" s="204" t="s">
        <v>582</v>
      </c>
      <c r="G1178" s="204" t="s">
        <v>1055</v>
      </c>
      <c r="H1178" s="204" t="s">
        <v>4505</v>
      </c>
      <c r="I1178" s="204" t="s">
        <v>910</v>
      </c>
      <c r="J1178" s="204" t="s">
        <v>891</v>
      </c>
      <c r="K1178" s="204" t="s">
        <v>891</v>
      </c>
      <c r="L1178" s="204" t="s">
        <v>2672</v>
      </c>
      <c r="M1178" s="204" t="s">
        <v>213</v>
      </c>
      <c r="N1178" s="204" t="s">
        <v>863</v>
      </c>
      <c r="O1178" s="204" t="s">
        <v>858</v>
      </c>
      <c r="P1178" s="204" t="s">
        <v>859</v>
      </c>
      <c r="Q1178" s="204" t="s">
        <v>4509</v>
      </c>
      <c r="R1178" s="204">
        <v>25</v>
      </c>
      <c r="S1178" s="204">
        <v>5</v>
      </c>
      <c r="T1178" s="204">
        <v>0</v>
      </c>
      <c r="U1178" s="204">
        <v>0</v>
      </c>
      <c r="V1178" s="204">
        <v>0</v>
      </c>
      <c r="W1178" s="204">
        <v>0</v>
      </c>
      <c r="X1178" s="204">
        <v>0</v>
      </c>
      <c r="Y1178" s="204">
        <v>0</v>
      </c>
      <c r="Z1178" s="204">
        <v>0</v>
      </c>
      <c r="AA1178" s="204">
        <v>0</v>
      </c>
      <c r="AB1178" s="204">
        <v>20</v>
      </c>
      <c r="AC1178" s="204">
        <v>5</v>
      </c>
      <c r="AD1178" s="204">
        <v>20</v>
      </c>
      <c r="AE1178" s="204">
        <v>5</v>
      </c>
      <c r="AF1178" s="204">
        <v>27</v>
      </c>
      <c r="AG1178" s="204">
        <v>3</v>
      </c>
      <c r="AH1178" s="204">
        <v>0</v>
      </c>
      <c r="AI1178" s="204">
        <v>0</v>
      </c>
      <c r="AJ1178" s="204"/>
      <c r="AK1178" s="204"/>
      <c r="AL1178" s="204"/>
      <c r="AM1178" s="204"/>
      <c r="AN1178" s="204"/>
      <c r="AO1178" s="204"/>
      <c r="AP1178" s="204"/>
      <c r="AQ1178" s="204"/>
      <c r="AR1178" s="204"/>
      <c r="AS1178" s="204"/>
      <c r="AT1178" s="204"/>
      <c r="AU1178" s="204"/>
      <c r="AV1178" s="204"/>
      <c r="AW1178" s="204"/>
      <c r="AX1178" s="204"/>
      <c r="AY1178" s="204" t="str">
        <f t="shared" si="199"/>
        <v>TILDOSIN 250 MG/ML SOLUTION POUR ADMINISTRATION DANS L'EAU DE BOISSON OU LAIT DE REMPLACEMENT POUR BOVINS, PORCINS, POULETS ET DINDES</v>
      </c>
      <c r="AZ1178" s="204" t="str">
        <f>IF(COUNTIF(AY:AY,AY1178)=1,AY1178,IF(AND(COUNTIF(AY:AY,AY1178)&gt;1,COUNTIF(AZ$2:AZ1177,AY1178)&gt;=1),"",AY1178))</f>
        <v/>
      </c>
      <c r="BA1178" s="204" t="str">
        <v>PAROFOR 175 MG/ML SOLUTION INJECTABLE POUR PORCINS</v>
      </c>
      <c r="BB1178" s="204">
        <f>IF(BA1178="","",MAX(BB$2:BB1177)+1)</f>
        <v>388</v>
      </c>
      <c r="BC1178" s="204"/>
      <c r="BD1178" s="204"/>
      <c r="BE1178" s="204"/>
      <c r="BF1178" s="204"/>
      <c r="BG1178" s="204"/>
      <c r="BH1178" s="204"/>
      <c r="BI1178" s="204"/>
      <c r="BJ1178" s="204"/>
      <c r="BK1178" s="204"/>
      <c r="BL1178" s="204"/>
      <c r="BM1178" s="204"/>
      <c r="BN1178" s="204"/>
      <c r="BO1178" s="204"/>
      <c r="BP1178" s="204"/>
      <c r="BQ1178" s="204"/>
      <c r="BR1178" s="204"/>
      <c r="BS1178" s="204"/>
      <c r="BT1178" s="204"/>
      <c r="BU1178" s="104"/>
      <c r="BV1178" s="202"/>
      <c r="BX1178"/>
      <c r="BY1178"/>
      <c r="BZ1178"/>
      <c r="CA1178"/>
      <c r="CB1178"/>
      <c r="CD1178"/>
      <c r="CO1178" s="202">
        <v>1177</v>
      </c>
    </row>
    <row r="1179" spans="1:93" x14ac:dyDescent="0.25">
      <c r="A1179" s="203" t="s">
        <v>4551</v>
      </c>
      <c r="B1179" s="204" t="s">
        <v>4552</v>
      </c>
      <c r="C1179" s="204" t="s">
        <v>4553</v>
      </c>
      <c r="D1179" s="210" t="s">
        <v>923</v>
      </c>
      <c r="E1179" s="204" t="s">
        <v>852</v>
      </c>
      <c r="F1179" s="204" t="s">
        <v>583</v>
      </c>
      <c r="G1179" s="204" t="s">
        <v>1055</v>
      </c>
      <c r="H1179" s="204" t="s">
        <v>3021</v>
      </c>
      <c r="I1179" s="204" t="s">
        <v>910</v>
      </c>
      <c r="J1179" s="204" t="s">
        <v>891</v>
      </c>
      <c r="K1179" s="204" t="s">
        <v>891</v>
      </c>
      <c r="L1179" s="204" t="s">
        <v>2672</v>
      </c>
      <c r="M1179" s="204" t="s">
        <v>213</v>
      </c>
      <c r="N1179" s="204" t="s">
        <v>863</v>
      </c>
      <c r="O1179" s="204" t="s">
        <v>858</v>
      </c>
      <c r="P1179" s="204" t="s">
        <v>859</v>
      </c>
      <c r="Q1179" s="204" t="s">
        <v>863</v>
      </c>
      <c r="R1179" s="204">
        <v>25</v>
      </c>
      <c r="S1179" s="204">
        <v>5</v>
      </c>
      <c r="T1179" s="204">
        <v>0</v>
      </c>
      <c r="U1179" s="204">
        <v>0</v>
      </c>
      <c r="V1179" s="204">
        <v>0</v>
      </c>
      <c r="W1179" s="204">
        <v>0</v>
      </c>
      <c r="X1179" s="204">
        <v>0</v>
      </c>
      <c r="Y1179" s="204">
        <v>0</v>
      </c>
      <c r="Z1179" s="204">
        <v>0</v>
      </c>
      <c r="AA1179" s="204">
        <v>0</v>
      </c>
      <c r="AB1179" s="204">
        <v>0</v>
      </c>
      <c r="AC1179" s="204">
        <v>0</v>
      </c>
      <c r="AD1179" s="204">
        <v>20</v>
      </c>
      <c r="AE1179" s="204">
        <v>5</v>
      </c>
      <c r="AF1179" s="204">
        <v>27</v>
      </c>
      <c r="AG1179" s="204">
        <v>3</v>
      </c>
      <c r="AH1179" s="204">
        <v>0</v>
      </c>
      <c r="AI1179" s="204">
        <v>0</v>
      </c>
      <c r="AJ1179" s="204"/>
      <c r="AK1179" s="204"/>
      <c r="AL1179" s="204"/>
      <c r="AM1179" s="204"/>
      <c r="AN1179" s="204"/>
      <c r="AO1179" s="204"/>
      <c r="AP1179" s="204"/>
      <c r="AQ1179" s="204"/>
      <c r="AR1179" s="204"/>
      <c r="AS1179" s="204"/>
      <c r="AT1179" s="204"/>
      <c r="AU1179" s="204"/>
      <c r="AV1179" s="204"/>
      <c r="AW1179" s="204"/>
      <c r="AX1179" s="204"/>
      <c r="AY1179" s="204" t="str">
        <f t="shared" si="199"/>
        <v>TILMOPRO 250 MG/ML SOLUTION BUVABLE POUR POULETS DINDES PORCS ET VEAUX</v>
      </c>
      <c r="AZ1179" s="204" t="str">
        <f>IF(COUNTIF(AY:AY,AY1179)=1,AY1179,IF(AND(COUNTIF(AY:AY,AY1179)&gt;1,COUNTIF(AZ$2:AZ1178,AY1179)&gt;=1),"",AY1179))</f>
        <v>TILMOPRO 250 MG/ML SOLUTION BUVABLE POUR POULETS DINDES PORCS ET VEAUX</v>
      </c>
      <c r="BA1179" s="204" t="str">
        <v>PAROFOR 70000 UI/G POUDRE POUR ADMINISTRATION DANS L'EAU DE BOISSON LE LAIT OU L'ALIMENT D'ALLAITEMENT POUR BOVINS PRERUMINANTS ET PORCS</v>
      </c>
      <c r="BB1179" s="204">
        <f>IF(BA1179="","",MAX(BB$2:BB1178)+1)</f>
        <v>389</v>
      </c>
      <c r="BC1179" s="204"/>
      <c r="BD1179" s="204"/>
      <c r="BE1179" s="204"/>
      <c r="BF1179" s="204"/>
      <c r="BG1179" s="204"/>
      <c r="BH1179" s="204"/>
      <c r="BI1179" s="204"/>
      <c r="BJ1179" s="204"/>
      <c r="BK1179" s="204"/>
      <c r="BL1179" s="204"/>
      <c r="BM1179" s="204"/>
      <c r="BN1179" s="204"/>
      <c r="BO1179" s="204"/>
      <c r="BP1179" s="204"/>
      <c r="BQ1179" s="204"/>
      <c r="BR1179" s="204"/>
      <c r="BS1179" s="204"/>
      <c r="BT1179" s="204"/>
      <c r="BU1179" s="104"/>
      <c r="BV1179" s="202"/>
      <c r="BX1179"/>
      <c r="BY1179"/>
      <c r="BZ1179"/>
      <c r="CA1179"/>
      <c r="CB1179"/>
      <c r="CD1179"/>
      <c r="CO1179" s="202">
        <v>1178</v>
      </c>
    </row>
    <row r="1180" spans="1:93" x14ac:dyDescent="0.25">
      <c r="A1180" s="203" t="s">
        <v>3550</v>
      </c>
      <c r="B1180" s="204" t="s">
        <v>3551</v>
      </c>
      <c r="C1180" s="204" t="s">
        <v>3552</v>
      </c>
      <c r="D1180" s="210" t="s">
        <v>1627</v>
      </c>
      <c r="E1180" s="204" t="s">
        <v>852</v>
      </c>
      <c r="F1180" s="204" t="s">
        <v>585</v>
      </c>
      <c r="G1180" s="204" t="s">
        <v>1055</v>
      </c>
      <c r="H1180" s="204" t="s">
        <v>3021</v>
      </c>
      <c r="I1180" s="204" t="s">
        <v>910</v>
      </c>
      <c r="J1180" s="204" t="s">
        <v>891</v>
      </c>
      <c r="K1180" s="204" t="s">
        <v>891</v>
      </c>
      <c r="L1180" s="204" t="s">
        <v>2672</v>
      </c>
      <c r="M1180" s="204" t="s">
        <v>213</v>
      </c>
      <c r="N1180" s="204" t="s">
        <v>863</v>
      </c>
      <c r="O1180" s="204" t="s">
        <v>858</v>
      </c>
      <c r="P1180" s="204" t="s">
        <v>859</v>
      </c>
      <c r="Q1180" s="204" t="s">
        <v>1327</v>
      </c>
      <c r="R1180" s="204">
        <v>25</v>
      </c>
      <c r="S1180" s="204">
        <v>5</v>
      </c>
      <c r="T1180" s="204">
        <v>0</v>
      </c>
      <c r="U1180" s="204">
        <v>0</v>
      </c>
      <c r="V1180" s="204">
        <v>0</v>
      </c>
      <c r="W1180" s="204">
        <v>0</v>
      </c>
      <c r="X1180" s="204">
        <v>0</v>
      </c>
      <c r="Y1180" s="204">
        <v>0</v>
      </c>
      <c r="Z1180" s="204">
        <v>0</v>
      </c>
      <c r="AA1180" s="204">
        <v>0</v>
      </c>
      <c r="AB1180" s="204">
        <v>0</v>
      </c>
      <c r="AC1180" s="204">
        <v>0</v>
      </c>
      <c r="AD1180" s="204">
        <v>20</v>
      </c>
      <c r="AE1180" s="204">
        <v>5</v>
      </c>
      <c r="AF1180" s="204">
        <v>27</v>
      </c>
      <c r="AG1180" s="204">
        <v>3</v>
      </c>
      <c r="AH1180" s="204">
        <v>0</v>
      </c>
      <c r="AI1180" s="204">
        <v>0</v>
      </c>
      <c r="AJ1180" s="204"/>
      <c r="AK1180" s="204"/>
      <c r="AL1180" s="204"/>
      <c r="AM1180" s="204"/>
      <c r="AN1180" s="204"/>
      <c r="AO1180" s="204"/>
      <c r="AP1180" s="204"/>
      <c r="AQ1180" s="204"/>
      <c r="AR1180" s="204"/>
      <c r="AS1180" s="204"/>
      <c r="AT1180" s="204"/>
      <c r="AU1180" s="204"/>
      <c r="AV1180" s="204"/>
      <c r="AW1180" s="204"/>
      <c r="AX1180" s="204"/>
      <c r="AY1180" s="204" t="str">
        <f t="shared" si="199"/>
        <v>TILMOVET 250 MG/ML SOLUTION BUVABLE</v>
      </c>
      <c r="AZ1180" s="204" t="str">
        <f>IF(COUNTIF(AY:AY,AY1180)=1,AY1180,IF(AND(COUNTIF(AY:AY,AY1180)&gt;1,COUNTIF(AZ$2:AZ1179,AY1180)&gt;=1),"",AY1180))</f>
        <v>TILMOVET 250 MG/ML SOLUTION BUVABLE</v>
      </c>
      <c r="BA1180" s="204" t="str">
        <v>PATHOZONE</v>
      </c>
      <c r="BB1180" s="204">
        <f>IF(BA1180="","",MAX(BB$2:BB1179)+1)</f>
        <v>390</v>
      </c>
      <c r="BC1180" s="204"/>
      <c r="BD1180" s="204"/>
      <c r="BE1180" s="204"/>
      <c r="BF1180" s="204"/>
      <c r="BG1180" s="204"/>
      <c r="BH1180" s="204"/>
      <c r="BI1180" s="204"/>
      <c r="BJ1180" s="204"/>
      <c r="BK1180" s="204"/>
      <c r="BL1180" s="204"/>
      <c r="BM1180" s="204"/>
      <c r="BN1180" s="204"/>
      <c r="BO1180" s="204"/>
      <c r="BP1180" s="204"/>
      <c r="BQ1180" s="204"/>
      <c r="BR1180" s="204"/>
      <c r="BS1180" s="204"/>
      <c r="BT1180" s="204"/>
      <c r="BU1180" s="104"/>
      <c r="BV1180" s="202"/>
      <c r="BX1180"/>
      <c r="BY1180"/>
      <c r="BZ1180"/>
      <c r="CA1180"/>
      <c r="CB1180"/>
      <c r="CD1180"/>
      <c r="CO1180" s="202">
        <v>1179</v>
      </c>
    </row>
    <row r="1181" spans="1:93" x14ac:dyDescent="0.25">
      <c r="A1181" s="203" t="s">
        <v>3550</v>
      </c>
      <c r="B1181" s="204" t="s">
        <v>3553</v>
      </c>
      <c r="C1181" s="204" t="s">
        <v>3554</v>
      </c>
      <c r="D1181" s="210" t="s">
        <v>1327</v>
      </c>
      <c r="E1181" s="204" t="s">
        <v>852</v>
      </c>
      <c r="F1181" s="204" t="s">
        <v>585</v>
      </c>
      <c r="G1181" s="204" t="s">
        <v>1055</v>
      </c>
      <c r="H1181" s="204" t="s">
        <v>3021</v>
      </c>
      <c r="I1181" s="204" t="s">
        <v>910</v>
      </c>
      <c r="J1181" s="204" t="s">
        <v>891</v>
      </c>
      <c r="K1181" s="204" t="s">
        <v>891</v>
      </c>
      <c r="L1181" s="204" t="s">
        <v>2672</v>
      </c>
      <c r="M1181" s="204" t="s">
        <v>213</v>
      </c>
      <c r="N1181" s="204" t="s">
        <v>863</v>
      </c>
      <c r="O1181" s="204" t="s">
        <v>858</v>
      </c>
      <c r="P1181" s="204" t="s">
        <v>859</v>
      </c>
      <c r="Q1181" s="204" t="s">
        <v>1154</v>
      </c>
      <c r="R1181" s="204">
        <v>25</v>
      </c>
      <c r="S1181" s="204">
        <v>5</v>
      </c>
      <c r="T1181" s="204">
        <v>0</v>
      </c>
      <c r="U1181" s="204">
        <v>0</v>
      </c>
      <c r="V1181" s="204">
        <v>0</v>
      </c>
      <c r="W1181" s="204">
        <v>0</v>
      </c>
      <c r="X1181" s="204">
        <v>0</v>
      </c>
      <c r="Y1181" s="204">
        <v>0</v>
      </c>
      <c r="Z1181" s="204">
        <v>0</v>
      </c>
      <c r="AA1181" s="204">
        <v>0</v>
      </c>
      <c r="AB1181" s="204">
        <v>0</v>
      </c>
      <c r="AC1181" s="204">
        <v>0</v>
      </c>
      <c r="AD1181" s="204">
        <v>20</v>
      </c>
      <c r="AE1181" s="204">
        <v>5</v>
      </c>
      <c r="AF1181" s="204">
        <v>27</v>
      </c>
      <c r="AG1181" s="204">
        <v>3</v>
      </c>
      <c r="AH1181" s="204">
        <v>0</v>
      </c>
      <c r="AI1181" s="204">
        <v>0</v>
      </c>
      <c r="AJ1181" s="204"/>
      <c r="AK1181" s="204"/>
      <c r="AL1181" s="204"/>
      <c r="AM1181" s="204"/>
      <c r="AN1181" s="204"/>
      <c r="AO1181" s="204"/>
      <c r="AP1181" s="204"/>
      <c r="AQ1181" s="204"/>
      <c r="AR1181" s="204"/>
      <c r="AS1181" s="204"/>
      <c r="AT1181" s="204"/>
      <c r="AU1181" s="204"/>
      <c r="AV1181" s="204"/>
      <c r="AW1181" s="204"/>
      <c r="AX1181" s="204"/>
      <c r="AY1181" s="204" t="str">
        <f t="shared" si="199"/>
        <v>TILMOVET 250 MG/ML SOLUTION BUVABLE</v>
      </c>
      <c r="AZ1181" s="204" t="str">
        <f>IF(COUNTIF(AY:AY,AY1181)=1,AY1181,IF(AND(COUNTIF(AY:AY,AY1181)&gt;1,COUNTIF(AZ$2:AZ1180,AY1181)&gt;=1),"",AY1181))</f>
        <v/>
      </c>
      <c r="BA1181" s="204" t="str">
        <v>PENETAVET</v>
      </c>
      <c r="BB1181" s="204">
        <f>IF(BA1181="","",MAX(BB$2:BB1180)+1)</f>
        <v>391</v>
      </c>
      <c r="BC1181" s="204"/>
      <c r="BD1181" s="204"/>
      <c r="BE1181" s="204"/>
      <c r="BF1181" s="204"/>
      <c r="BG1181" s="204"/>
      <c r="BH1181" s="204"/>
      <c r="BI1181" s="204"/>
      <c r="BJ1181" s="204"/>
      <c r="BK1181" s="204"/>
      <c r="BL1181" s="204"/>
      <c r="BM1181" s="204"/>
      <c r="BN1181" s="204"/>
      <c r="BO1181" s="204"/>
      <c r="BP1181" s="204"/>
      <c r="BQ1181" s="204"/>
      <c r="BR1181" s="204"/>
      <c r="BS1181" s="204"/>
      <c r="BT1181" s="204"/>
      <c r="BU1181" s="104"/>
      <c r="BV1181" s="202"/>
      <c r="BX1181"/>
      <c r="BY1181"/>
      <c r="BZ1181"/>
      <c r="CA1181"/>
      <c r="CB1181"/>
      <c r="CD1181"/>
      <c r="CO1181" s="202">
        <v>1180</v>
      </c>
    </row>
    <row r="1182" spans="1:93" x14ac:dyDescent="0.25">
      <c r="A1182" s="203" t="s">
        <v>4547</v>
      </c>
      <c r="B1182" s="204" t="s">
        <v>4548</v>
      </c>
      <c r="C1182" s="204" t="s">
        <v>4549</v>
      </c>
      <c r="D1182" s="210" t="s">
        <v>950</v>
      </c>
      <c r="E1182" s="204" t="s">
        <v>852</v>
      </c>
      <c r="F1182" s="204" t="s">
        <v>586</v>
      </c>
      <c r="G1182" s="204" t="s">
        <v>853</v>
      </c>
      <c r="H1182" s="204" t="s">
        <v>2671</v>
      </c>
      <c r="I1182" s="204" t="s">
        <v>853</v>
      </c>
      <c r="J1182" s="204" t="s">
        <v>891</v>
      </c>
      <c r="K1182" s="204" t="s">
        <v>891</v>
      </c>
      <c r="L1182" s="204" t="s">
        <v>2672</v>
      </c>
      <c r="M1182" s="204" t="s">
        <v>213</v>
      </c>
      <c r="N1182" s="204" t="s">
        <v>1275</v>
      </c>
      <c r="O1182" s="204" t="s">
        <v>858</v>
      </c>
      <c r="P1182" s="204" t="s">
        <v>859</v>
      </c>
      <c r="Q1182" s="204" t="s">
        <v>1061</v>
      </c>
      <c r="R1182" s="204">
        <v>10</v>
      </c>
      <c r="S1182" s="204">
        <v>1</v>
      </c>
      <c r="T1182" s="204">
        <v>0</v>
      </c>
      <c r="U1182" s="204">
        <v>0</v>
      </c>
      <c r="V1182" s="204">
        <v>0</v>
      </c>
      <c r="W1182" s="204">
        <v>0</v>
      </c>
      <c r="X1182" s="204">
        <v>0</v>
      </c>
      <c r="Y1182" s="204">
        <v>0</v>
      </c>
      <c r="Z1182" s="204">
        <v>0</v>
      </c>
      <c r="AA1182" s="204">
        <v>0</v>
      </c>
      <c r="AB1182" s="204">
        <v>10</v>
      </c>
      <c r="AC1182" s="204">
        <v>1</v>
      </c>
      <c r="AD1182" s="204">
        <v>0</v>
      </c>
      <c r="AE1182" s="204">
        <v>0</v>
      </c>
      <c r="AF1182" s="204">
        <v>0</v>
      </c>
      <c r="AG1182" s="204">
        <v>0</v>
      </c>
      <c r="AH1182" s="204">
        <v>0</v>
      </c>
      <c r="AI1182" s="204">
        <v>0</v>
      </c>
      <c r="AJ1182" s="204"/>
      <c r="AK1182" s="204"/>
      <c r="AL1182" s="204"/>
      <c r="AM1182" s="204"/>
      <c r="AN1182" s="204"/>
      <c r="AO1182" s="204"/>
      <c r="AP1182" s="204"/>
      <c r="AQ1182" s="204"/>
      <c r="AR1182" s="204"/>
      <c r="AS1182" s="204"/>
      <c r="AT1182" s="204"/>
      <c r="AU1182" s="204"/>
      <c r="AV1182" s="204"/>
      <c r="AW1182" s="204"/>
      <c r="AX1182" s="204"/>
      <c r="AY1182" s="204" t="str">
        <f t="shared" si="199"/>
        <v>TILMOVET 300 MG/ML SOLUTION INJECTABLE POUR BOVINS ET OVINS</v>
      </c>
      <c r="AZ1182" s="204" t="str">
        <f>IF(COUNTIF(AY:AY,AY1182)=1,AY1182,IF(AND(COUNTIF(AY:AY,AY1182)&gt;1,COUNTIF(AZ$2:AZ1181,AY1182)&gt;=1),"",AY1182))</f>
        <v>TILMOVET 300 MG/ML SOLUTION INJECTABLE POUR BOVINS ET OVINS</v>
      </c>
      <c r="BA1182" s="204" t="str">
        <v>PENETHAMATE PHARMANOVO 214,5 MG/ML POUDRE ET SOLVANT POUR SUSPENSION INJECTABLE POUR BOVINS</v>
      </c>
      <c r="BB1182" s="204">
        <f>IF(BA1182="","",MAX(BB$2:BB1181)+1)</f>
        <v>392</v>
      </c>
      <c r="BC1182" s="204"/>
      <c r="BD1182" s="204"/>
      <c r="BE1182" s="204"/>
      <c r="BF1182" s="204"/>
      <c r="BG1182" s="204"/>
      <c r="BH1182" s="204"/>
      <c r="BI1182" s="204"/>
      <c r="BJ1182" s="204"/>
      <c r="BK1182" s="204"/>
      <c r="BL1182" s="204"/>
      <c r="BM1182" s="204"/>
      <c r="BN1182" s="204"/>
      <c r="BO1182" s="204"/>
      <c r="BP1182" s="204"/>
      <c r="BQ1182" s="204"/>
      <c r="BR1182" s="204"/>
      <c r="BS1182" s="204"/>
      <c r="BT1182" s="204"/>
      <c r="BU1182" s="104"/>
      <c r="BV1182" s="202"/>
      <c r="BX1182"/>
      <c r="BY1182"/>
      <c r="BZ1182"/>
      <c r="CA1182"/>
      <c r="CB1182"/>
      <c r="CD1182"/>
      <c r="CO1182" s="202">
        <v>1181</v>
      </c>
    </row>
    <row r="1183" spans="1:93" x14ac:dyDescent="0.25">
      <c r="A1183" s="203" t="s">
        <v>4547</v>
      </c>
      <c r="B1183" s="204" t="s">
        <v>4550</v>
      </c>
      <c r="C1183" s="204" t="s">
        <v>880</v>
      </c>
      <c r="D1183" s="210" t="s">
        <v>851</v>
      </c>
      <c r="E1183" s="204" t="s">
        <v>852</v>
      </c>
      <c r="F1183" s="204" t="s">
        <v>586</v>
      </c>
      <c r="G1183" s="204" t="s">
        <v>853</v>
      </c>
      <c r="H1183" s="204" t="s">
        <v>2671</v>
      </c>
      <c r="I1183" s="204" t="s">
        <v>853</v>
      </c>
      <c r="J1183" s="204" t="s">
        <v>891</v>
      </c>
      <c r="K1183" s="204" t="s">
        <v>891</v>
      </c>
      <c r="L1183" s="204" t="s">
        <v>2672</v>
      </c>
      <c r="M1183" s="204" t="s">
        <v>213</v>
      </c>
      <c r="N1183" s="204" t="s">
        <v>1275</v>
      </c>
      <c r="O1183" s="204" t="s">
        <v>858</v>
      </c>
      <c r="P1183" s="204" t="s">
        <v>859</v>
      </c>
      <c r="Q1183" s="204" t="s">
        <v>885</v>
      </c>
      <c r="R1183" s="204">
        <v>10</v>
      </c>
      <c r="S1183" s="204">
        <v>1</v>
      </c>
      <c r="T1183" s="204">
        <v>0</v>
      </c>
      <c r="U1183" s="204">
        <v>0</v>
      </c>
      <c r="V1183" s="204">
        <v>0</v>
      </c>
      <c r="W1183" s="204">
        <v>0</v>
      </c>
      <c r="X1183" s="204">
        <v>0</v>
      </c>
      <c r="Y1183" s="204">
        <v>0</v>
      </c>
      <c r="Z1183" s="204">
        <v>0</v>
      </c>
      <c r="AA1183" s="204">
        <v>0</v>
      </c>
      <c r="AB1183" s="204">
        <v>10</v>
      </c>
      <c r="AC1183" s="204">
        <v>1</v>
      </c>
      <c r="AD1183" s="204">
        <v>0</v>
      </c>
      <c r="AE1183" s="204">
        <v>0</v>
      </c>
      <c r="AF1183" s="204">
        <v>0</v>
      </c>
      <c r="AG1183" s="204">
        <v>0</v>
      </c>
      <c r="AH1183" s="204">
        <v>0</v>
      </c>
      <c r="AI1183" s="204">
        <v>0</v>
      </c>
      <c r="AJ1183" s="204"/>
      <c r="AK1183" s="204"/>
      <c r="AL1183" s="204"/>
      <c r="AM1183" s="204"/>
      <c r="AN1183" s="204"/>
      <c r="AO1183" s="204"/>
      <c r="AP1183" s="204"/>
      <c r="AQ1183" s="204"/>
      <c r="AR1183" s="204"/>
      <c r="AS1183" s="204"/>
      <c r="AT1183" s="204"/>
      <c r="AU1183" s="204"/>
      <c r="AV1183" s="204"/>
      <c r="AW1183" s="204"/>
      <c r="AX1183" s="204"/>
      <c r="AY1183" s="204" t="str">
        <f t="shared" si="199"/>
        <v>TILMOVET 300 MG/ML SOLUTION INJECTABLE POUR BOVINS ET OVINS</v>
      </c>
      <c r="AZ1183" s="204" t="str">
        <f>IF(COUNTIF(AY:AY,AY1183)=1,AY1183,IF(AND(COUNTIF(AY:AY,AY1183)&gt;1,COUNTIF(AZ$2:AZ1182,AY1183)&gt;=1),"",AY1183))</f>
        <v/>
      </c>
      <c r="BA1183" s="204" t="str">
        <v>PENETHAONE 182,5 MG/ML POUDRE ET SOLVANT POUR SUSPENSION INJECTABLE POUR BOVINS</v>
      </c>
      <c r="BB1183" s="204">
        <f>IF(BA1183="","",MAX(BB$2:BB1182)+1)</f>
        <v>393</v>
      </c>
      <c r="BC1183" s="204"/>
      <c r="BD1183" s="204"/>
      <c r="BE1183" s="204"/>
      <c r="BF1183" s="204"/>
      <c r="BG1183" s="204"/>
      <c r="BH1183" s="204"/>
      <c r="BI1183" s="204"/>
      <c r="BJ1183" s="204"/>
      <c r="BK1183" s="204"/>
      <c r="BL1183" s="204"/>
      <c r="BM1183" s="204"/>
      <c r="BN1183" s="204"/>
      <c r="BO1183" s="204"/>
      <c r="BP1183" s="204"/>
      <c r="BQ1183" s="204"/>
      <c r="BR1183" s="204"/>
      <c r="BS1183" s="204"/>
      <c r="BT1183" s="204"/>
      <c r="BU1183" s="104"/>
      <c r="BV1183" s="202"/>
      <c r="BX1183"/>
      <c r="BY1183"/>
      <c r="BZ1183"/>
      <c r="CA1183"/>
      <c r="CB1183"/>
      <c r="CD1183"/>
      <c r="CO1183" s="202">
        <v>1182</v>
      </c>
    </row>
    <row r="1184" spans="1:93" x14ac:dyDescent="0.25">
      <c r="A1184" s="203" t="s">
        <v>3620</v>
      </c>
      <c r="B1184" s="204" t="s">
        <v>3621</v>
      </c>
      <c r="C1184" s="204" t="s">
        <v>3622</v>
      </c>
      <c r="D1184" s="210" t="s">
        <v>1667</v>
      </c>
      <c r="E1184" s="204" t="s">
        <v>924</v>
      </c>
      <c r="F1184" s="204" t="s">
        <v>587</v>
      </c>
      <c r="G1184" s="204" t="s">
        <v>1171</v>
      </c>
      <c r="H1184" s="204" t="s">
        <v>3623</v>
      </c>
      <c r="I1184" s="204" t="s">
        <v>1173</v>
      </c>
      <c r="J1184" s="204" t="s">
        <v>891</v>
      </c>
      <c r="K1184" s="204" t="s">
        <v>891</v>
      </c>
      <c r="L1184" s="204" t="s">
        <v>2672</v>
      </c>
      <c r="M1184" s="204" t="s">
        <v>213</v>
      </c>
      <c r="N1184" s="204" t="s">
        <v>1031</v>
      </c>
      <c r="O1184" s="204" t="s">
        <v>992</v>
      </c>
      <c r="P1184" s="204" t="s">
        <v>859</v>
      </c>
      <c r="Q1184" s="204" t="s">
        <v>2645</v>
      </c>
      <c r="R1184" s="204">
        <v>0</v>
      </c>
      <c r="S1184" s="204">
        <v>0</v>
      </c>
      <c r="T1184" s="204">
        <v>0</v>
      </c>
      <c r="U1184" s="204">
        <v>0</v>
      </c>
      <c r="V1184" s="204">
        <v>0</v>
      </c>
      <c r="W1184" s="204">
        <v>0</v>
      </c>
      <c r="X1184" s="204">
        <v>0</v>
      </c>
      <c r="Y1184" s="204">
        <v>0</v>
      </c>
      <c r="Z1184" s="204">
        <v>12.5</v>
      </c>
      <c r="AA1184" s="204">
        <v>7</v>
      </c>
      <c r="AB1184" s="204">
        <v>0</v>
      </c>
      <c r="AC1184" s="204">
        <v>0</v>
      </c>
      <c r="AD1184" s="204">
        <v>16</v>
      </c>
      <c r="AE1184" s="204">
        <v>15</v>
      </c>
      <c r="AF1184" s="204">
        <v>0</v>
      </c>
      <c r="AG1184" s="204">
        <v>0</v>
      </c>
      <c r="AH1184" s="204">
        <v>0</v>
      </c>
      <c r="AI1184" s="204">
        <v>0</v>
      </c>
      <c r="AJ1184" s="204"/>
      <c r="AK1184" s="204"/>
      <c r="AL1184" s="204"/>
      <c r="AM1184" s="204"/>
      <c r="AN1184" s="204"/>
      <c r="AO1184" s="204"/>
      <c r="AP1184" s="204"/>
      <c r="AQ1184" s="204"/>
      <c r="AR1184" s="204"/>
      <c r="AS1184" s="204"/>
      <c r="AT1184" s="204"/>
      <c r="AU1184" s="204"/>
      <c r="AV1184" s="204"/>
      <c r="AW1184" s="204"/>
      <c r="AX1184" s="204"/>
      <c r="AY1184" s="204" t="str">
        <f t="shared" si="199"/>
        <v>TILMOVET 40 G/KG PREMELANGE MEDICAMENTEUX POUR PORCS ET LAPINS</v>
      </c>
      <c r="AZ1184" s="204" t="str">
        <f>IF(COUNTIF(AY:AY,AY1184)=1,AY1184,IF(AND(COUNTIF(AY:AY,AY1184)&gt;1,COUNTIF(AZ$2:AZ1183,AY1184)&gt;=1),"",AY1184))</f>
        <v>TILMOVET 40 G/KG PREMELANGE MEDICAMENTEUX POUR PORCS ET LAPINS</v>
      </c>
      <c r="BA1184" s="204" t="str">
        <v>PEN-HISTA-STREP</v>
      </c>
      <c r="BB1184" s="204">
        <f>IF(BA1184="","",MAX(BB$2:BB1183)+1)</f>
        <v>394</v>
      </c>
      <c r="BC1184" s="204"/>
      <c r="BD1184" s="204"/>
      <c r="BE1184" s="204"/>
      <c r="BF1184" s="204"/>
      <c r="BG1184" s="204"/>
      <c r="BH1184" s="204"/>
      <c r="BI1184" s="204"/>
      <c r="BJ1184" s="204"/>
      <c r="BK1184" s="204"/>
      <c r="BL1184" s="204"/>
      <c r="BM1184" s="204"/>
      <c r="BN1184" s="204"/>
      <c r="BO1184" s="204"/>
      <c r="BP1184" s="204"/>
      <c r="BQ1184" s="204"/>
      <c r="BR1184" s="204"/>
      <c r="BS1184" s="204"/>
      <c r="BT1184" s="204"/>
      <c r="BU1184" s="104"/>
      <c r="BV1184" s="202"/>
      <c r="BX1184"/>
      <c r="BY1184"/>
      <c r="BZ1184"/>
      <c r="CA1184"/>
      <c r="CB1184"/>
      <c r="CD1184"/>
      <c r="CO1184" s="202">
        <v>1183</v>
      </c>
    </row>
    <row r="1185" spans="1:93" x14ac:dyDescent="0.25">
      <c r="A1185" s="203" t="s">
        <v>2263</v>
      </c>
      <c r="B1185" s="204" t="s">
        <v>2264</v>
      </c>
      <c r="C1185" s="204" t="s">
        <v>2265</v>
      </c>
      <c r="D1185" s="210" t="s">
        <v>1572</v>
      </c>
      <c r="E1185" s="204" t="s">
        <v>924</v>
      </c>
      <c r="F1185" s="204" t="s">
        <v>588</v>
      </c>
      <c r="G1185" s="204" t="s">
        <v>925</v>
      </c>
      <c r="H1185" s="204" t="s">
        <v>173</v>
      </c>
      <c r="I1185" s="204" t="s">
        <v>910</v>
      </c>
      <c r="J1185" s="204" t="s">
        <v>871</v>
      </c>
      <c r="K1185" s="204" t="s">
        <v>871</v>
      </c>
      <c r="L1185" s="204" t="s">
        <v>2210</v>
      </c>
      <c r="M1185" s="204" t="s">
        <v>213</v>
      </c>
      <c r="N1185" s="204" t="s">
        <v>2266</v>
      </c>
      <c r="O1185" s="204" t="s">
        <v>992</v>
      </c>
      <c r="P1185" s="204" t="s">
        <v>859</v>
      </c>
      <c r="Q1185" s="204" t="s">
        <v>885</v>
      </c>
      <c r="R1185" s="204">
        <v>10</v>
      </c>
      <c r="S1185" s="204">
        <v>2</v>
      </c>
      <c r="T1185" s="204">
        <v>0</v>
      </c>
      <c r="U1185" s="204">
        <v>0</v>
      </c>
      <c r="V1185" s="204">
        <v>0</v>
      </c>
      <c r="W1185" s="204">
        <v>0</v>
      </c>
      <c r="X1185" s="204">
        <v>0</v>
      </c>
      <c r="Y1185" s="204">
        <v>0</v>
      </c>
      <c r="Z1185" s="204">
        <v>10</v>
      </c>
      <c r="AA1185" s="204">
        <v>2</v>
      </c>
      <c r="AB1185" s="204">
        <v>0</v>
      </c>
      <c r="AC1185" s="204">
        <v>0</v>
      </c>
      <c r="AD1185" s="204">
        <v>0</v>
      </c>
      <c r="AE1185" s="204">
        <v>0</v>
      </c>
      <c r="AF1185" s="204">
        <v>0</v>
      </c>
      <c r="AG1185" s="204">
        <v>0</v>
      </c>
      <c r="AH1185" s="204">
        <v>0</v>
      </c>
      <c r="AI1185" s="204">
        <v>0</v>
      </c>
      <c r="AJ1185" s="204"/>
      <c r="AK1185" s="204"/>
      <c r="AL1185" s="204"/>
      <c r="AM1185" s="204"/>
      <c r="AN1185" s="204"/>
      <c r="AO1185" s="204"/>
      <c r="AP1185" s="204"/>
      <c r="AQ1185" s="204"/>
      <c r="AR1185" s="204"/>
      <c r="AS1185" s="204"/>
      <c r="AT1185" s="204"/>
      <c r="AU1185" s="204"/>
      <c r="AV1185" s="204"/>
      <c r="AW1185" s="204"/>
      <c r="AX1185" s="204"/>
      <c r="AY1185" s="204" t="str">
        <f t="shared" si="199"/>
        <v>TRANSGRAM ORAL</v>
      </c>
      <c r="AZ1185" s="204" t="str">
        <f>IF(COUNTIF(AY:AY,AY1185)=1,AY1185,IF(AND(COUNTIF(AY:AY,AY1185)&gt;1,COUNTIF(AZ$2:AZ1184,AY1185)&gt;=1),"",AY1185))</f>
        <v>TRANSGRAM ORAL</v>
      </c>
      <c r="BA1185" s="204" t="str">
        <v>PENI DHS COOPHAVET</v>
      </c>
      <c r="BB1185" s="204">
        <f>IF(BA1185="","",MAX(BB$2:BB1184)+1)</f>
        <v>395</v>
      </c>
      <c r="BC1185" s="204"/>
      <c r="BD1185" s="204"/>
      <c r="BE1185" s="204"/>
      <c r="BF1185" s="204"/>
      <c r="BG1185" s="204"/>
      <c r="BH1185" s="204"/>
      <c r="BI1185" s="204"/>
      <c r="BJ1185" s="204"/>
      <c r="BK1185" s="204"/>
      <c r="BL1185" s="204"/>
      <c r="BM1185" s="204"/>
      <c r="BN1185" s="204"/>
      <c r="BO1185" s="204"/>
      <c r="BP1185" s="204"/>
      <c r="BQ1185" s="204"/>
      <c r="BR1185" s="204"/>
      <c r="BS1185" s="204"/>
      <c r="BT1185" s="204"/>
      <c r="BU1185" s="104"/>
      <c r="BV1185" s="202"/>
      <c r="BX1185"/>
      <c r="BY1185"/>
      <c r="BZ1185"/>
      <c r="CA1185"/>
      <c r="CB1185"/>
      <c r="CD1185"/>
      <c r="CO1185" s="202">
        <v>1184</v>
      </c>
    </row>
    <row r="1186" spans="1:93" x14ac:dyDescent="0.25">
      <c r="A1186" s="203" t="s">
        <v>1034</v>
      </c>
      <c r="B1186" s="204" t="s">
        <v>1035</v>
      </c>
      <c r="C1186" s="204" t="s">
        <v>1036</v>
      </c>
      <c r="D1186" s="210" t="s">
        <v>868</v>
      </c>
      <c r="E1186" s="204" t="s">
        <v>852</v>
      </c>
      <c r="F1186" s="204" t="s">
        <v>589</v>
      </c>
      <c r="G1186" s="204" t="s">
        <v>853</v>
      </c>
      <c r="H1186" s="204" t="s">
        <v>854</v>
      </c>
      <c r="I1186" s="204" t="s">
        <v>853</v>
      </c>
      <c r="J1186" s="204" t="s">
        <v>1027</v>
      </c>
      <c r="K1186" s="204" t="s">
        <v>957</v>
      </c>
      <c r="L1186" s="204" t="s">
        <v>1037</v>
      </c>
      <c r="M1186" s="204" t="s">
        <v>213</v>
      </c>
      <c r="N1186" s="204" t="s">
        <v>1038</v>
      </c>
      <c r="O1186" s="204" t="s">
        <v>858</v>
      </c>
      <c r="P1186" s="204" t="s">
        <v>859</v>
      </c>
      <c r="Q1186" s="204" t="s">
        <v>966</v>
      </c>
      <c r="R1186" s="204">
        <v>13.4</v>
      </c>
      <c r="S1186" s="204">
        <v>5</v>
      </c>
      <c r="T1186" s="204">
        <v>13.4</v>
      </c>
      <c r="U1186" s="204">
        <v>5</v>
      </c>
      <c r="V1186" s="204">
        <v>13.4</v>
      </c>
      <c r="W1186" s="204">
        <v>5</v>
      </c>
      <c r="X1186" s="204">
        <v>0</v>
      </c>
      <c r="Y1186" s="204">
        <v>0</v>
      </c>
      <c r="Z1186" s="204">
        <v>0</v>
      </c>
      <c r="AA1186" s="204">
        <v>0</v>
      </c>
      <c r="AB1186" s="204">
        <v>13.4</v>
      </c>
      <c r="AC1186" s="204">
        <v>5</v>
      </c>
      <c r="AD1186" s="204">
        <v>13.4</v>
      </c>
      <c r="AE1186" s="204">
        <v>5</v>
      </c>
      <c r="AF1186" s="204">
        <v>0</v>
      </c>
      <c r="AG1186" s="204">
        <v>0</v>
      </c>
      <c r="AH1186" s="204">
        <v>0</v>
      </c>
      <c r="AI1186" s="204">
        <v>0</v>
      </c>
      <c r="AJ1186" s="204" t="s">
        <v>1029</v>
      </c>
      <c r="AK1186" s="204" t="s">
        <v>1030</v>
      </c>
      <c r="AL1186" s="204" t="s">
        <v>213</v>
      </c>
      <c r="AM1186" s="204" t="s">
        <v>1039</v>
      </c>
      <c r="AN1186" s="204" t="s">
        <v>858</v>
      </c>
      <c r="AO1186" s="204" t="s">
        <v>859</v>
      </c>
      <c r="AP1186" s="204" t="s">
        <v>1033</v>
      </c>
      <c r="AQ1186" s="204"/>
      <c r="AR1186" s="204"/>
      <c r="AS1186" s="204"/>
      <c r="AT1186" s="204"/>
      <c r="AU1186" s="204"/>
      <c r="AV1186" s="204"/>
      <c r="AW1186" s="204"/>
      <c r="AX1186" s="204"/>
      <c r="AY1186" s="204" t="str">
        <f t="shared" si="199"/>
        <v>TRIBRISSEN INJECTABLE</v>
      </c>
      <c r="AZ1186" s="204" t="str">
        <f>IF(COUNTIF(AY:AY,AY1186)=1,AY1186,IF(AND(COUNTIF(AY:AY,AY1186)&gt;1,COUNTIF(AZ$2:AZ1185,AY1186)&gt;=1),"",AY1186))</f>
        <v>TRIBRISSEN INJECTABLE</v>
      </c>
      <c r="BA1186" s="204" t="str">
        <v>PENIJECTYL</v>
      </c>
      <c r="BB1186" s="204">
        <f>IF(BA1186="","",MAX(BB$2:BB1185)+1)</f>
        <v>396</v>
      </c>
      <c r="BC1186" s="204"/>
      <c r="BD1186" s="204"/>
      <c r="BE1186" s="204"/>
      <c r="BF1186" s="204"/>
      <c r="BG1186" s="204"/>
      <c r="BH1186" s="204"/>
      <c r="BI1186" s="204"/>
      <c r="BJ1186" s="204"/>
      <c r="BK1186" s="204"/>
      <c r="BL1186" s="204"/>
      <c r="BM1186" s="204"/>
      <c r="BN1186" s="204"/>
      <c r="BO1186" s="204"/>
      <c r="BP1186" s="204"/>
      <c r="BQ1186" s="204"/>
      <c r="BR1186" s="204"/>
      <c r="BS1186" s="204"/>
      <c r="BT1186" s="204"/>
      <c r="BU1186" s="104"/>
      <c r="BV1186" s="202"/>
      <c r="BX1186"/>
      <c r="BY1186"/>
      <c r="BZ1186"/>
      <c r="CA1186"/>
      <c r="CB1186"/>
      <c r="CD1186"/>
      <c r="CO1186" s="202">
        <v>1185</v>
      </c>
    </row>
    <row r="1187" spans="1:93" x14ac:dyDescent="0.25">
      <c r="A1187" s="203" t="s">
        <v>2563</v>
      </c>
      <c r="B1187" s="204" t="s">
        <v>2564</v>
      </c>
      <c r="C1187" s="204" t="s">
        <v>2565</v>
      </c>
      <c r="D1187" s="210" t="s">
        <v>1667</v>
      </c>
      <c r="E1187" s="204" t="s">
        <v>924</v>
      </c>
      <c r="F1187" s="204" t="s">
        <v>590</v>
      </c>
      <c r="G1187" s="204" t="s">
        <v>1171</v>
      </c>
      <c r="H1187" s="204" t="s">
        <v>2566</v>
      </c>
      <c r="I1187" s="204" t="s">
        <v>1173</v>
      </c>
      <c r="J1187" s="204" t="s">
        <v>1027</v>
      </c>
      <c r="K1187" s="204" t="s">
        <v>957</v>
      </c>
      <c r="L1187" s="204" t="s">
        <v>1037</v>
      </c>
      <c r="M1187" s="204" t="s">
        <v>213</v>
      </c>
      <c r="N1187" s="204" t="s">
        <v>2567</v>
      </c>
      <c r="O1187" s="204" t="s">
        <v>992</v>
      </c>
      <c r="P1187" s="204" t="s">
        <v>859</v>
      </c>
      <c r="Q1187" s="204" t="s">
        <v>2568</v>
      </c>
      <c r="R1187" s="204">
        <v>0</v>
      </c>
      <c r="S1187" s="204">
        <v>0</v>
      </c>
      <c r="T1187" s="204">
        <v>0</v>
      </c>
      <c r="U1187" s="204">
        <v>0</v>
      </c>
      <c r="V1187" s="204">
        <v>0</v>
      </c>
      <c r="W1187" s="204">
        <v>0</v>
      </c>
      <c r="X1187" s="204">
        <v>25</v>
      </c>
      <c r="Y1187" s="204">
        <v>5</v>
      </c>
      <c r="Z1187" s="204">
        <v>0</v>
      </c>
      <c r="AA1187" s="204">
        <v>0</v>
      </c>
      <c r="AB1187" s="204">
        <v>0</v>
      </c>
      <c r="AC1187" s="204">
        <v>0</v>
      </c>
      <c r="AD1187" s="204">
        <v>0</v>
      </c>
      <c r="AE1187" s="204">
        <v>0</v>
      </c>
      <c r="AF1187" s="204">
        <v>0</v>
      </c>
      <c r="AG1187" s="204">
        <v>0</v>
      </c>
      <c r="AH1187" s="204">
        <v>0</v>
      </c>
      <c r="AI1187" s="204">
        <v>0</v>
      </c>
      <c r="AJ1187" s="204" t="s">
        <v>1029</v>
      </c>
      <c r="AK1187" s="204" t="s">
        <v>1030</v>
      </c>
      <c r="AL1187" s="204" t="s">
        <v>213</v>
      </c>
      <c r="AM1187" s="204" t="s">
        <v>2569</v>
      </c>
      <c r="AN1187" s="204" t="s">
        <v>992</v>
      </c>
      <c r="AO1187" s="204" t="s">
        <v>859</v>
      </c>
      <c r="AP1187" s="204" t="s">
        <v>2570</v>
      </c>
      <c r="AQ1187" s="204"/>
      <c r="AR1187" s="204"/>
      <c r="AS1187" s="204"/>
      <c r="AT1187" s="204"/>
      <c r="AU1187" s="204"/>
      <c r="AV1187" s="204"/>
      <c r="AW1187" s="204"/>
      <c r="AX1187" s="204"/>
      <c r="AY1187" s="204" t="str">
        <f t="shared" si="199"/>
        <v>TRIBRISSEN POISSONS</v>
      </c>
      <c r="AZ1187" s="204" t="str">
        <f>IF(COUNTIF(AY:AY,AY1187)=1,AY1187,IF(AND(COUNTIF(AY:AY,AY1187)&gt;1,COUNTIF(AZ$2:AZ1186,AY1187)&gt;=1),"",AY1187))</f>
        <v>TRIBRISSEN POISSONS</v>
      </c>
      <c r="BA1187" s="204" t="str">
        <v>PERLIUM AMOXIVAL AMOXICILLINE 100 PREMELANGE MEDICAMENTEUX PORC</v>
      </c>
      <c r="BB1187" s="204">
        <f>IF(BA1187="","",MAX(BB$2:BB1186)+1)</f>
        <v>397</v>
      </c>
      <c r="BC1187" s="204"/>
      <c r="BD1187" s="204"/>
      <c r="BE1187" s="204"/>
      <c r="BF1187" s="204"/>
      <c r="BG1187" s="204"/>
      <c r="BH1187" s="204"/>
      <c r="BI1187" s="204"/>
      <c r="BJ1187" s="204"/>
      <c r="BK1187" s="204"/>
      <c r="BL1187" s="204"/>
      <c r="BM1187" s="204"/>
      <c r="BN1187" s="204"/>
      <c r="BO1187" s="204"/>
      <c r="BP1187" s="204"/>
      <c r="BQ1187" s="204"/>
      <c r="BR1187" s="204"/>
      <c r="BS1187" s="204"/>
      <c r="BT1187" s="204"/>
      <c r="BU1187" s="104"/>
      <c r="BV1187" s="202"/>
      <c r="BX1187"/>
      <c r="BY1187"/>
      <c r="BZ1187"/>
      <c r="CA1187"/>
      <c r="CB1187"/>
      <c r="CD1187"/>
      <c r="CO1187" s="202">
        <v>1186</v>
      </c>
    </row>
    <row r="1188" spans="1:93" x14ac:dyDescent="0.25">
      <c r="A1188" s="203" t="s">
        <v>1708</v>
      </c>
      <c r="B1188" s="204" t="s">
        <v>1709</v>
      </c>
      <c r="C1188" s="204" t="s">
        <v>1710</v>
      </c>
      <c r="D1188" s="210" t="s">
        <v>923</v>
      </c>
      <c r="E1188" s="204" t="s">
        <v>924</v>
      </c>
      <c r="F1188" s="204" t="s">
        <v>591</v>
      </c>
      <c r="G1188" s="204" t="s">
        <v>925</v>
      </c>
      <c r="H1188" s="204" t="s">
        <v>1711</v>
      </c>
      <c r="I1188" s="204" t="s">
        <v>910</v>
      </c>
      <c r="J1188" s="204" t="s">
        <v>1027</v>
      </c>
      <c r="K1188" s="204" t="s">
        <v>957</v>
      </c>
      <c r="L1188" s="204" t="s">
        <v>1106</v>
      </c>
      <c r="M1188" s="204" t="s">
        <v>213</v>
      </c>
      <c r="N1188" s="204" t="s">
        <v>1107</v>
      </c>
      <c r="O1188" s="204" t="s">
        <v>992</v>
      </c>
      <c r="P1188" s="204" t="s">
        <v>859</v>
      </c>
      <c r="Q1188" s="204" t="s">
        <v>1107</v>
      </c>
      <c r="R1188" s="204">
        <v>37.36</v>
      </c>
      <c r="S1188" s="204">
        <v>5</v>
      </c>
      <c r="T1188" s="204">
        <v>0</v>
      </c>
      <c r="U1188" s="204">
        <v>0</v>
      </c>
      <c r="V1188" s="204">
        <v>0</v>
      </c>
      <c r="W1188" s="204">
        <v>0</v>
      </c>
      <c r="X1188" s="204">
        <v>0</v>
      </c>
      <c r="Y1188" s="204">
        <v>0</v>
      </c>
      <c r="Z1188" s="204">
        <v>37.36</v>
      </c>
      <c r="AA1188" s="204">
        <v>5</v>
      </c>
      <c r="AB1188" s="204">
        <v>37.36</v>
      </c>
      <c r="AC1188" s="204">
        <v>5</v>
      </c>
      <c r="AD1188" s="204">
        <v>37.36</v>
      </c>
      <c r="AE1188" s="204">
        <v>5</v>
      </c>
      <c r="AF1188" s="204">
        <v>37.36</v>
      </c>
      <c r="AG1188" s="204">
        <v>5</v>
      </c>
      <c r="AH1188" s="204">
        <v>0</v>
      </c>
      <c r="AI1188" s="204">
        <v>0</v>
      </c>
      <c r="AJ1188" s="204" t="s">
        <v>1029</v>
      </c>
      <c r="AK1188" s="204" t="s">
        <v>1030</v>
      </c>
      <c r="AL1188" s="204" t="s">
        <v>213</v>
      </c>
      <c r="AM1188" s="204" t="s">
        <v>1031</v>
      </c>
      <c r="AN1188" s="204" t="s">
        <v>992</v>
      </c>
      <c r="AO1188" s="204" t="s">
        <v>859</v>
      </c>
      <c r="AP1188" s="204" t="s">
        <v>1031</v>
      </c>
      <c r="AQ1188" s="204"/>
      <c r="AR1188" s="204"/>
      <c r="AS1188" s="204"/>
      <c r="AT1188" s="204"/>
      <c r="AU1188" s="204"/>
      <c r="AV1188" s="204"/>
      <c r="AW1188" s="204"/>
      <c r="AX1188" s="204"/>
      <c r="AY1188" s="204" t="str">
        <f t="shared" si="199"/>
        <v>TRIMEDOXYNE ORALE</v>
      </c>
      <c r="AZ1188" s="204" t="str">
        <f>IF(COUNTIF(AY:AY,AY1188)=1,AY1188,IF(AND(COUNTIF(AY:AY,AY1188)&gt;1,COUNTIF(AZ$2:AZ1187,AY1188)&gt;=1),"",AY1188))</f>
        <v>TRIMEDOXYNE ORALE</v>
      </c>
      <c r="BA1188" s="204" t="str">
        <v>PERLIUM DOXYVAL DOXYCYCLINE 40 PREMELANGE MEDICAMENTEUX PORCS</v>
      </c>
      <c r="BB1188" s="204">
        <f>IF(BA1188="","",MAX(BB$2:BB1187)+1)</f>
        <v>398</v>
      </c>
      <c r="BC1188" s="204"/>
      <c r="BD1188" s="204"/>
      <c r="BE1188" s="204"/>
      <c r="BF1188" s="204"/>
      <c r="BG1188" s="204"/>
      <c r="BH1188" s="204"/>
      <c r="BI1188" s="204"/>
      <c r="BJ1188" s="204"/>
      <c r="BK1188" s="204"/>
      <c r="BL1188" s="204"/>
      <c r="BM1188" s="204"/>
      <c r="BN1188" s="204"/>
      <c r="BO1188" s="204"/>
      <c r="BP1188" s="204"/>
      <c r="BQ1188" s="204"/>
      <c r="BR1188" s="204"/>
      <c r="BS1188" s="204"/>
      <c r="BT1188" s="204"/>
      <c r="BU1188" s="104"/>
      <c r="BV1188" s="202"/>
      <c r="BX1188"/>
      <c r="BY1188"/>
      <c r="BZ1188"/>
      <c r="CA1188"/>
      <c r="CB1188"/>
      <c r="CD1188"/>
      <c r="CO1188" s="202">
        <v>1187</v>
      </c>
    </row>
    <row r="1189" spans="1:93" x14ac:dyDescent="0.25">
      <c r="A1189" s="203" t="s">
        <v>1708</v>
      </c>
      <c r="B1189" s="204" t="s">
        <v>1712</v>
      </c>
      <c r="C1189" s="204" t="s">
        <v>1713</v>
      </c>
      <c r="D1189" s="210" t="s">
        <v>1054</v>
      </c>
      <c r="E1189" s="204" t="s">
        <v>924</v>
      </c>
      <c r="F1189" s="204" t="s">
        <v>591</v>
      </c>
      <c r="G1189" s="204" t="s">
        <v>925</v>
      </c>
      <c r="H1189" s="204" t="s">
        <v>1711</v>
      </c>
      <c r="I1189" s="204" t="s">
        <v>910</v>
      </c>
      <c r="J1189" s="204" t="s">
        <v>1027</v>
      </c>
      <c r="K1189" s="204" t="s">
        <v>957</v>
      </c>
      <c r="L1189" s="204" t="s">
        <v>1106</v>
      </c>
      <c r="M1189" s="204" t="s">
        <v>213</v>
      </c>
      <c r="N1189" s="204" t="s">
        <v>1107</v>
      </c>
      <c r="O1189" s="204" t="s">
        <v>992</v>
      </c>
      <c r="P1189" s="204" t="s">
        <v>859</v>
      </c>
      <c r="Q1189" s="204" t="s">
        <v>1109</v>
      </c>
      <c r="R1189" s="204">
        <v>37.36</v>
      </c>
      <c r="S1189" s="204">
        <v>5</v>
      </c>
      <c r="T1189" s="204">
        <v>0</v>
      </c>
      <c r="U1189" s="204">
        <v>0</v>
      </c>
      <c r="V1189" s="204">
        <v>0</v>
      </c>
      <c r="W1189" s="204">
        <v>0</v>
      </c>
      <c r="X1189" s="204">
        <v>0</v>
      </c>
      <c r="Y1189" s="204">
        <v>0</v>
      </c>
      <c r="Z1189" s="204">
        <v>37.36</v>
      </c>
      <c r="AA1189" s="204">
        <v>5</v>
      </c>
      <c r="AB1189" s="204">
        <v>37.36</v>
      </c>
      <c r="AC1189" s="204">
        <v>5</v>
      </c>
      <c r="AD1189" s="204">
        <v>37.36</v>
      </c>
      <c r="AE1189" s="204">
        <v>5</v>
      </c>
      <c r="AF1189" s="204">
        <v>37.36</v>
      </c>
      <c r="AG1189" s="204">
        <v>5</v>
      </c>
      <c r="AH1189" s="204">
        <v>0</v>
      </c>
      <c r="AI1189" s="204">
        <v>0</v>
      </c>
      <c r="AJ1189" s="204" t="s">
        <v>1029</v>
      </c>
      <c r="AK1189" s="204" t="s">
        <v>1030</v>
      </c>
      <c r="AL1189" s="204" t="s">
        <v>213</v>
      </c>
      <c r="AM1189" s="204" t="s">
        <v>1031</v>
      </c>
      <c r="AN1189" s="204" t="s">
        <v>992</v>
      </c>
      <c r="AO1189" s="204" t="s">
        <v>859</v>
      </c>
      <c r="AP1189" s="204" t="s">
        <v>959</v>
      </c>
      <c r="AQ1189" s="204"/>
      <c r="AR1189" s="204"/>
      <c r="AS1189" s="204"/>
      <c r="AT1189" s="204"/>
      <c r="AU1189" s="204"/>
      <c r="AV1189" s="204"/>
      <c r="AW1189" s="204"/>
      <c r="AX1189" s="204"/>
      <c r="AY1189" s="204" t="str">
        <f t="shared" si="199"/>
        <v>TRIMEDOXYNE ORALE</v>
      </c>
      <c r="AZ1189" s="204" t="str">
        <f>IF(COUNTIF(AY:AY,AY1189)=1,AY1189,IF(AND(COUNTIF(AY:AY,AY1189)&gt;1,COUNTIF(AZ$2:AZ1188,AY1189)&gt;=1),"",AY1189))</f>
        <v/>
      </c>
      <c r="BA1189" s="204" t="str">
        <v>PERMACYL 182,5 MG/ML POUDRE ET SOLVANT POUR SUSPENSION INJECTABLE POUR BOVINS</v>
      </c>
      <c r="BB1189" s="204">
        <f>IF(BA1189="","",MAX(BB$2:BB1188)+1)</f>
        <v>399</v>
      </c>
      <c r="BC1189" s="204"/>
      <c r="BD1189" s="204"/>
      <c r="BE1189" s="204"/>
      <c r="BF1189" s="204"/>
      <c r="BG1189" s="204"/>
      <c r="BH1189" s="204"/>
      <c r="BI1189" s="204"/>
      <c r="BJ1189" s="204"/>
      <c r="BK1189" s="204"/>
      <c r="BL1189" s="204"/>
      <c r="BM1189" s="204"/>
      <c r="BN1189" s="204"/>
      <c r="BO1189" s="204"/>
      <c r="BP1189" s="204"/>
      <c r="BQ1189" s="204"/>
      <c r="BR1189" s="204"/>
      <c r="BS1189" s="204"/>
      <c r="BT1189" s="204"/>
      <c r="BU1189" s="104"/>
      <c r="BV1189" s="202"/>
      <c r="BX1189"/>
      <c r="BY1189"/>
      <c r="BZ1189"/>
      <c r="CA1189"/>
      <c r="CB1189"/>
      <c r="CD1189"/>
      <c r="CO1189" s="202">
        <v>1188</v>
      </c>
    </row>
    <row r="1190" spans="1:93" x14ac:dyDescent="0.25">
      <c r="A1190" s="203" t="s">
        <v>1708</v>
      </c>
      <c r="B1190" s="204" t="s">
        <v>1714</v>
      </c>
      <c r="C1190" s="204" t="s">
        <v>1715</v>
      </c>
      <c r="D1190" s="210" t="s">
        <v>923</v>
      </c>
      <c r="E1190" s="204" t="s">
        <v>924</v>
      </c>
      <c r="F1190" s="204" t="s">
        <v>591</v>
      </c>
      <c r="G1190" s="204" t="s">
        <v>925</v>
      </c>
      <c r="H1190" s="204" t="s">
        <v>1711</v>
      </c>
      <c r="I1190" s="204" t="s">
        <v>910</v>
      </c>
      <c r="J1190" s="204" t="s">
        <v>1027</v>
      </c>
      <c r="K1190" s="204" t="s">
        <v>957</v>
      </c>
      <c r="L1190" s="204" t="s">
        <v>1106</v>
      </c>
      <c r="M1190" s="204" t="s">
        <v>213</v>
      </c>
      <c r="N1190" s="204" t="s">
        <v>1107</v>
      </c>
      <c r="O1190" s="204" t="s">
        <v>992</v>
      </c>
      <c r="P1190" s="204" t="s">
        <v>859</v>
      </c>
      <c r="Q1190" s="204" t="s">
        <v>1107</v>
      </c>
      <c r="R1190" s="204">
        <v>37.36</v>
      </c>
      <c r="S1190" s="204">
        <v>5</v>
      </c>
      <c r="T1190" s="204">
        <v>0</v>
      </c>
      <c r="U1190" s="204">
        <v>0</v>
      </c>
      <c r="V1190" s="204">
        <v>0</v>
      </c>
      <c r="W1190" s="204">
        <v>0</v>
      </c>
      <c r="X1190" s="204">
        <v>0</v>
      </c>
      <c r="Y1190" s="204">
        <v>0</v>
      </c>
      <c r="Z1190" s="204">
        <v>37.36</v>
      </c>
      <c r="AA1190" s="204">
        <v>5</v>
      </c>
      <c r="AB1190" s="204">
        <v>37.36</v>
      </c>
      <c r="AC1190" s="204">
        <v>5</v>
      </c>
      <c r="AD1190" s="204">
        <v>37.36</v>
      </c>
      <c r="AE1190" s="204">
        <v>5</v>
      </c>
      <c r="AF1190" s="204">
        <v>37.36</v>
      </c>
      <c r="AG1190" s="204">
        <v>5</v>
      </c>
      <c r="AH1190" s="204">
        <v>0</v>
      </c>
      <c r="AI1190" s="204">
        <v>0</v>
      </c>
      <c r="AJ1190" s="204" t="s">
        <v>1029</v>
      </c>
      <c r="AK1190" s="204" t="s">
        <v>1030</v>
      </c>
      <c r="AL1190" s="204" t="s">
        <v>213</v>
      </c>
      <c r="AM1190" s="204" t="s">
        <v>1031</v>
      </c>
      <c r="AN1190" s="204" t="s">
        <v>992</v>
      </c>
      <c r="AO1190" s="204" t="s">
        <v>859</v>
      </c>
      <c r="AP1190" s="204" t="s">
        <v>1031</v>
      </c>
      <c r="AQ1190" s="204"/>
      <c r="AR1190" s="204"/>
      <c r="AS1190" s="204"/>
      <c r="AT1190" s="204"/>
      <c r="AU1190" s="204"/>
      <c r="AV1190" s="204"/>
      <c r="AW1190" s="204"/>
      <c r="AX1190" s="204"/>
      <c r="AY1190" s="204" t="str">
        <f t="shared" si="199"/>
        <v>TRIMEDOXYNE ORALE</v>
      </c>
      <c r="AZ1190" s="204" t="str">
        <f>IF(COUNTIF(AY:AY,AY1190)=1,AY1190,IF(AND(COUNTIF(AY:AY,AY1190)&gt;1,COUNTIF(AZ$2:AZ1189,AY1190)&gt;=1),"",AY1190))</f>
        <v/>
      </c>
      <c r="BA1190" s="204" t="str">
        <v>PHADILACT</v>
      </c>
      <c r="BB1190" s="204">
        <f>IF(BA1190="","",MAX(BB$2:BB1189)+1)</f>
        <v>400</v>
      </c>
      <c r="BC1190" s="204"/>
      <c r="BD1190" s="204"/>
      <c r="BE1190" s="204"/>
      <c r="BF1190" s="204"/>
      <c r="BG1190" s="204"/>
      <c r="BH1190" s="204"/>
      <c r="BI1190" s="204"/>
      <c r="BJ1190" s="204"/>
      <c r="BK1190" s="204"/>
      <c r="BL1190" s="204"/>
      <c r="BM1190" s="204"/>
      <c r="BN1190" s="204"/>
      <c r="BO1190" s="204"/>
      <c r="BP1190" s="204"/>
      <c r="BQ1190" s="204"/>
      <c r="BR1190" s="204"/>
      <c r="BS1190" s="204"/>
      <c r="BT1190" s="204"/>
      <c r="BU1190" s="104"/>
      <c r="BV1190" s="202"/>
      <c r="BX1190"/>
      <c r="BY1190"/>
      <c r="BZ1190"/>
      <c r="CA1190"/>
      <c r="CB1190"/>
      <c r="CD1190"/>
      <c r="CO1190" s="202">
        <v>1189</v>
      </c>
    </row>
    <row r="1191" spans="1:93" x14ac:dyDescent="0.25">
      <c r="A1191" s="203" t="s">
        <v>2358</v>
      </c>
      <c r="B1191" s="204" t="s">
        <v>2359</v>
      </c>
      <c r="C1191" s="204" t="s">
        <v>1169</v>
      </c>
      <c r="D1191" s="210" t="s">
        <v>1170</v>
      </c>
      <c r="E1191" s="204" t="s">
        <v>924</v>
      </c>
      <c r="F1191" s="204" t="s">
        <v>592</v>
      </c>
      <c r="G1191" s="204" t="s">
        <v>1171</v>
      </c>
      <c r="H1191" s="204" t="s">
        <v>1711</v>
      </c>
      <c r="I1191" s="204" t="s">
        <v>1173</v>
      </c>
      <c r="J1191" s="204" t="s">
        <v>1027</v>
      </c>
      <c r="K1191" s="204" t="s">
        <v>957</v>
      </c>
      <c r="L1191" s="204" t="s">
        <v>1106</v>
      </c>
      <c r="M1191" s="204" t="s">
        <v>213</v>
      </c>
      <c r="N1191" s="204" t="s">
        <v>2054</v>
      </c>
      <c r="O1191" s="204" t="s">
        <v>992</v>
      </c>
      <c r="P1191" s="204" t="s">
        <v>859</v>
      </c>
      <c r="Q1191" s="204" t="s">
        <v>2055</v>
      </c>
      <c r="R1191" s="204">
        <v>28.04</v>
      </c>
      <c r="S1191" s="204">
        <v>10</v>
      </c>
      <c r="T1191" s="204">
        <v>0</v>
      </c>
      <c r="U1191" s="204">
        <v>0</v>
      </c>
      <c r="V1191" s="204">
        <v>0</v>
      </c>
      <c r="W1191" s="204">
        <v>0</v>
      </c>
      <c r="X1191" s="204">
        <v>0</v>
      </c>
      <c r="Y1191" s="204">
        <v>0</v>
      </c>
      <c r="Z1191" s="204">
        <v>46.73</v>
      </c>
      <c r="AA1191" s="204">
        <v>10</v>
      </c>
      <c r="AB1191" s="204">
        <v>28.04</v>
      </c>
      <c r="AC1191" s="204">
        <v>10</v>
      </c>
      <c r="AD1191" s="204">
        <v>37.36</v>
      </c>
      <c r="AE1191" s="204">
        <v>10</v>
      </c>
      <c r="AF1191" s="204">
        <v>46.73</v>
      </c>
      <c r="AG1191" s="204">
        <v>10</v>
      </c>
      <c r="AH1191" s="204">
        <v>0</v>
      </c>
      <c r="AI1191" s="204">
        <v>0</v>
      </c>
      <c r="AJ1191" s="204" t="s">
        <v>1029</v>
      </c>
      <c r="AK1191" s="204" t="s">
        <v>1030</v>
      </c>
      <c r="AL1191" s="204" t="s">
        <v>213</v>
      </c>
      <c r="AM1191" s="204" t="s">
        <v>966</v>
      </c>
      <c r="AN1191" s="204" t="s">
        <v>992</v>
      </c>
      <c r="AO1191" s="204" t="s">
        <v>859</v>
      </c>
      <c r="AP1191" s="204" t="s">
        <v>1004</v>
      </c>
      <c r="AQ1191" s="204"/>
      <c r="AR1191" s="204"/>
      <c r="AS1191" s="204"/>
      <c r="AT1191" s="204"/>
      <c r="AU1191" s="204"/>
      <c r="AV1191" s="204"/>
      <c r="AW1191" s="204"/>
      <c r="AX1191" s="204"/>
      <c r="AY1191" s="204" t="str">
        <f t="shared" si="199"/>
        <v>TRIMETHOSULFA V</v>
      </c>
      <c r="AZ1191" s="204" t="str">
        <f>IF(COUNTIF(AY:AY,AY1191)=1,AY1191,IF(AND(COUNTIF(AY:AY,AY1191)&gt;1,COUNTIF(AZ$2:AZ1190,AY1191)&gt;=1),"",AY1191))</f>
        <v>TRIMETHOSULFA V</v>
      </c>
      <c r="BA1191" s="204" t="str">
        <v>PHARMASIN 100 PREMELANGE MEDICAMENTEUX VOLAILLES PORCS</v>
      </c>
      <c r="BB1191" s="204">
        <f>IF(BA1191="","",MAX(BB$2:BB1190)+1)</f>
        <v>401</v>
      </c>
      <c r="BC1191" s="204"/>
      <c r="BD1191" s="204"/>
      <c r="BE1191" s="204"/>
      <c r="BF1191" s="204"/>
      <c r="BG1191" s="204"/>
      <c r="BH1191" s="204"/>
      <c r="BI1191" s="204"/>
      <c r="BJ1191" s="204"/>
      <c r="BK1191" s="204"/>
      <c r="BL1191" s="204"/>
      <c r="BM1191" s="204"/>
      <c r="BN1191" s="204"/>
      <c r="BO1191" s="204"/>
      <c r="BP1191" s="204"/>
      <c r="BQ1191" s="204"/>
      <c r="BR1191" s="204"/>
      <c r="BS1191" s="204"/>
      <c r="BT1191" s="204"/>
      <c r="BU1191" s="104"/>
      <c r="BV1191" s="202"/>
      <c r="BX1191"/>
      <c r="BY1191"/>
      <c r="BZ1191"/>
      <c r="CA1191"/>
      <c r="CB1191"/>
      <c r="CD1191"/>
      <c r="CO1191" s="202">
        <v>1190</v>
      </c>
    </row>
    <row r="1192" spans="1:93" x14ac:dyDescent="0.25">
      <c r="A1192" s="203" t="s">
        <v>1103</v>
      </c>
      <c r="B1192" s="204" t="s">
        <v>1104</v>
      </c>
      <c r="C1192" s="204" t="s">
        <v>1105</v>
      </c>
      <c r="D1192" s="210" t="s">
        <v>923</v>
      </c>
      <c r="E1192" s="204" t="s">
        <v>852</v>
      </c>
      <c r="F1192" s="204" t="s">
        <v>132</v>
      </c>
      <c r="G1192" s="204" t="s">
        <v>1055</v>
      </c>
      <c r="H1192" s="204" t="s">
        <v>1056</v>
      </c>
      <c r="I1192" s="204" t="s">
        <v>910</v>
      </c>
      <c r="J1192" s="204" t="s">
        <v>1027</v>
      </c>
      <c r="K1192" s="204" t="s">
        <v>957</v>
      </c>
      <c r="L1192" s="204" t="s">
        <v>1106</v>
      </c>
      <c r="M1192" s="204" t="s">
        <v>213</v>
      </c>
      <c r="N1192" s="204" t="s">
        <v>1107</v>
      </c>
      <c r="O1192" s="204" t="s">
        <v>858</v>
      </c>
      <c r="P1192" s="204" t="s">
        <v>859</v>
      </c>
      <c r="Q1192" s="204" t="s">
        <v>1107</v>
      </c>
      <c r="R1192" s="204">
        <v>0</v>
      </c>
      <c r="S1192" s="204">
        <v>0</v>
      </c>
      <c r="T1192" s="204">
        <v>0</v>
      </c>
      <c r="U1192" s="204">
        <v>0</v>
      </c>
      <c r="V1192" s="204">
        <v>0</v>
      </c>
      <c r="W1192" s="204">
        <v>0</v>
      </c>
      <c r="X1192" s="204">
        <v>0</v>
      </c>
      <c r="Y1192" s="204">
        <v>0</v>
      </c>
      <c r="Z1192" s="204">
        <v>37.36</v>
      </c>
      <c r="AA1192" s="204">
        <v>5</v>
      </c>
      <c r="AB1192" s="204">
        <v>0</v>
      </c>
      <c r="AC1192" s="204">
        <v>0</v>
      </c>
      <c r="AD1192" s="204">
        <v>25</v>
      </c>
      <c r="AE1192" s="204">
        <v>7</v>
      </c>
      <c r="AF1192" s="204">
        <v>37.36</v>
      </c>
      <c r="AG1192" s="204">
        <v>5</v>
      </c>
      <c r="AH1192" s="204">
        <v>0</v>
      </c>
      <c r="AI1192" s="204">
        <v>0</v>
      </c>
      <c r="AJ1192" s="204" t="s">
        <v>1029</v>
      </c>
      <c r="AK1192" s="204" t="s">
        <v>1030</v>
      </c>
      <c r="AL1192" s="204" t="s">
        <v>213</v>
      </c>
      <c r="AM1192" s="204" t="s">
        <v>1031</v>
      </c>
      <c r="AN1192" s="204" t="s">
        <v>858</v>
      </c>
      <c r="AO1192" s="204" t="s">
        <v>859</v>
      </c>
      <c r="AP1192" s="204" t="s">
        <v>1031</v>
      </c>
      <c r="AQ1192" s="204"/>
      <c r="AR1192" s="204"/>
      <c r="AS1192" s="204"/>
      <c r="AT1192" s="204"/>
      <c r="AU1192" s="204"/>
      <c r="AV1192" s="204"/>
      <c r="AW1192" s="204"/>
      <c r="AX1192" s="204"/>
      <c r="AY1192" s="204" t="str">
        <f t="shared" si="199"/>
        <v>TRIMETHOX</v>
      </c>
      <c r="AZ1192" s="204" t="str">
        <f>IF(COUNTIF(AY:AY,AY1192)=1,AY1192,IF(AND(COUNTIF(AY:AY,AY1192)&gt;1,COUNTIF(AZ$2:AZ1191,AY1192)&gt;=1),"",AY1192))</f>
        <v>TRIMETHOX</v>
      </c>
      <c r="BA1192" s="204" t="str">
        <v>PHARMASIN 20 G/KG PREMELANGE MEDICAMENTEUX VOLAILLES PORCS</v>
      </c>
      <c r="BB1192" s="204">
        <f>IF(BA1192="","",MAX(BB$2:BB1191)+1)</f>
        <v>402</v>
      </c>
      <c r="BC1192" s="204"/>
      <c r="BD1192" s="204"/>
      <c r="BE1192" s="204"/>
      <c r="BF1192" s="204"/>
      <c r="BG1192" s="204"/>
      <c r="BH1192" s="204"/>
      <c r="BI1192" s="204"/>
      <c r="BJ1192" s="204"/>
      <c r="BK1192" s="204"/>
      <c r="BL1192" s="204"/>
      <c r="BM1192" s="204"/>
      <c r="BN1192" s="204"/>
      <c r="BO1192" s="204"/>
      <c r="BP1192" s="204"/>
      <c r="BQ1192" s="204"/>
      <c r="BR1192" s="204"/>
      <c r="BS1192" s="204"/>
      <c r="BT1192" s="204"/>
      <c r="BU1192" s="104"/>
      <c r="BV1192" s="202"/>
      <c r="BX1192"/>
      <c r="BY1192"/>
      <c r="BZ1192"/>
      <c r="CA1192"/>
      <c r="CB1192"/>
      <c r="CD1192"/>
      <c r="CO1192" s="202">
        <v>1191</v>
      </c>
    </row>
    <row r="1193" spans="1:93" x14ac:dyDescent="0.25">
      <c r="A1193" s="203" t="s">
        <v>1103</v>
      </c>
      <c r="B1193" s="204" t="s">
        <v>1108</v>
      </c>
      <c r="C1193" s="204" t="s">
        <v>1053</v>
      </c>
      <c r="D1193" s="210" t="s">
        <v>1054</v>
      </c>
      <c r="E1193" s="204" t="s">
        <v>852</v>
      </c>
      <c r="F1193" s="204" t="s">
        <v>132</v>
      </c>
      <c r="G1193" s="204" t="s">
        <v>1055</v>
      </c>
      <c r="H1193" s="204" t="s">
        <v>1056</v>
      </c>
      <c r="I1193" s="204" t="s">
        <v>910</v>
      </c>
      <c r="J1193" s="204" t="s">
        <v>1027</v>
      </c>
      <c r="K1193" s="204" t="s">
        <v>957</v>
      </c>
      <c r="L1193" s="204" t="s">
        <v>1106</v>
      </c>
      <c r="M1193" s="204" t="s">
        <v>213</v>
      </c>
      <c r="N1193" s="204" t="s">
        <v>1107</v>
      </c>
      <c r="O1193" s="204" t="s">
        <v>858</v>
      </c>
      <c r="P1193" s="204" t="s">
        <v>859</v>
      </c>
      <c r="Q1193" s="204" t="s">
        <v>1109</v>
      </c>
      <c r="R1193" s="204">
        <v>0</v>
      </c>
      <c r="S1193" s="204">
        <v>0</v>
      </c>
      <c r="T1193" s="204">
        <v>0</v>
      </c>
      <c r="U1193" s="204">
        <v>0</v>
      </c>
      <c r="V1193" s="204">
        <v>0</v>
      </c>
      <c r="W1193" s="204">
        <v>0</v>
      </c>
      <c r="X1193" s="204">
        <v>0</v>
      </c>
      <c r="Y1193" s="204">
        <v>0</v>
      </c>
      <c r="Z1193" s="204">
        <v>37.36</v>
      </c>
      <c r="AA1193" s="204">
        <v>5</v>
      </c>
      <c r="AB1193" s="204">
        <v>0</v>
      </c>
      <c r="AC1193" s="204">
        <v>0</v>
      </c>
      <c r="AD1193" s="204">
        <v>25</v>
      </c>
      <c r="AE1193" s="204">
        <v>7</v>
      </c>
      <c r="AF1193" s="204">
        <v>37.36</v>
      </c>
      <c r="AG1193" s="204">
        <v>5</v>
      </c>
      <c r="AH1193" s="204">
        <v>0</v>
      </c>
      <c r="AI1193" s="204">
        <v>0</v>
      </c>
      <c r="AJ1193" s="204" t="s">
        <v>1029</v>
      </c>
      <c r="AK1193" s="204" t="s">
        <v>1030</v>
      </c>
      <c r="AL1193" s="204" t="s">
        <v>213</v>
      </c>
      <c r="AM1193" s="204" t="s">
        <v>1031</v>
      </c>
      <c r="AN1193" s="204" t="s">
        <v>858</v>
      </c>
      <c r="AO1193" s="204" t="s">
        <v>859</v>
      </c>
      <c r="AP1193" s="204" t="s">
        <v>959</v>
      </c>
      <c r="AQ1193" s="204"/>
      <c r="AR1193" s="204"/>
      <c r="AS1193" s="204"/>
      <c r="AT1193" s="204"/>
      <c r="AU1193" s="204"/>
      <c r="AV1193" s="204"/>
      <c r="AW1193" s="204"/>
      <c r="AX1193" s="204"/>
      <c r="AY1193" s="204" t="str">
        <f t="shared" si="199"/>
        <v>TRIMETHOX</v>
      </c>
      <c r="AZ1193" s="204" t="str">
        <f>IF(COUNTIF(AY:AY,AY1193)=1,AY1193,IF(AND(COUNTIF(AY:AY,AY1193)&gt;1,COUNTIF(AZ$2:AZ1192,AY1193)&gt;=1),"",AY1193))</f>
        <v/>
      </c>
      <c r="BA1193" s="204" t="str">
        <v>PHARMASIN 200 MG/ML SOLUTION INJECTABLE POUR BOVINS OVINS CAPRINS ET PORCINS</v>
      </c>
      <c r="BB1193" s="204">
        <f>IF(BA1193="","",MAX(BB$2:BB1192)+1)</f>
        <v>403</v>
      </c>
      <c r="BC1193" s="204"/>
      <c r="BD1193" s="204"/>
      <c r="BE1193" s="204"/>
      <c r="BF1193" s="204"/>
      <c r="BG1193" s="204"/>
      <c r="BH1193" s="204"/>
      <c r="BI1193" s="204"/>
      <c r="BJ1193" s="204"/>
      <c r="BK1193" s="204"/>
      <c r="BL1193" s="204"/>
      <c r="BM1193" s="204"/>
      <c r="BN1193" s="204"/>
      <c r="BO1193" s="204"/>
      <c r="BP1193" s="204"/>
      <c r="BQ1193" s="204"/>
      <c r="BR1193" s="204"/>
      <c r="BS1193" s="204"/>
      <c r="BT1193" s="204"/>
      <c r="BU1193" s="104"/>
      <c r="BV1193" s="202"/>
      <c r="BX1193"/>
      <c r="BY1193"/>
      <c r="BZ1193"/>
      <c r="CA1193"/>
      <c r="CB1193"/>
      <c r="CD1193"/>
      <c r="CO1193" s="202">
        <v>1192</v>
      </c>
    </row>
    <row r="1194" spans="1:93" x14ac:dyDescent="0.25">
      <c r="A1194" s="203" t="s">
        <v>1903</v>
      </c>
      <c r="B1194" s="204" t="s">
        <v>1904</v>
      </c>
      <c r="C1194" s="204" t="s">
        <v>880</v>
      </c>
      <c r="D1194" s="210" t="s">
        <v>851</v>
      </c>
      <c r="E1194" s="204" t="s">
        <v>852</v>
      </c>
      <c r="F1194" s="204" t="s">
        <v>593</v>
      </c>
      <c r="G1194" s="204" t="s">
        <v>853</v>
      </c>
      <c r="H1194" s="204" t="s">
        <v>946</v>
      </c>
      <c r="I1194" s="204" t="s">
        <v>853</v>
      </c>
      <c r="J1194" s="204" t="s">
        <v>1027</v>
      </c>
      <c r="K1194" s="204" t="s">
        <v>957</v>
      </c>
      <c r="L1194" s="204" t="s">
        <v>1106</v>
      </c>
      <c r="M1194" s="204" t="s">
        <v>213</v>
      </c>
      <c r="N1194" s="204" t="s">
        <v>1905</v>
      </c>
      <c r="O1194" s="204" t="s">
        <v>858</v>
      </c>
      <c r="P1194" s="204" t="s">
        <v>859</v>
      </c>
      <c r="Q1194" s="204" t="s">
        <v>1906</v>
      </c>
      <c r="R1194" s="204">
        <v>18.600000000000001</v>
      </c>
      <c r="S1194" s="204">
        <v>3</v>
      </c>
      <c r="T1194" s="204">
        <v>0</v>
      </c>
      <c r="U1194" s="204">
        <v>0</v>
      </c>
      <c r="V1194" s="204">
        <v>0</v>
      </c>
      <c r="W1194" s="204">
        <v>0</v>
      </c>
      <c r="X1194" s="204">
        <v>0</v>
      </c>
      <c r="Y1194" s="204">
        <v>0</v>
      </c>
      <c r="Z1194" s="204">
        <v>0</v>
      </c>
      <c r="AA1194" s="204">
        <v>0</v>
      </c>
      <c r="AB1194" s="204">
        <v>18.600000000000001</v>
      </c>
      <c r="AC1194" s="204">
        <v>3</v>
      </c>
      <c r="AD1194" s="204">
        <v>18.600000000000001</v>
      </c>
      <c r="AE1194" s="204">
        <v>3</v>
      </c>
      <c r="AF1194" s="204">
        <v>0</v>
      </c>
      <c r="AG1194" s="204">
        <v>0</v>
      </c>
      <c r="AH1194" s="204">
        <v>0</v>
      </c>
      <c r="AI1194" s="204">
        <v>0</v>
      </c>
      <c r="AJ1194" s="204" t="s">
        <v>1029</v>
      </c>
      <c r="AK1194" s="204" t="s">
        <v>1030</v>
      </c>
      <c r="AL1194" s="204" t="s">
        <v>213</v>
      </c>
      <c r="AM1194" s="204" t="s">
        <v>1031</v>
      </c>
      <c r="AN1194" s="204" t="s">
        <v>858</v>
      </c>
      <c r="AO1194" s="204" t="s">
        <v>859</v>
      </c>
      <c r="AP1194" s="204" t="s">
        <v>1033</v>
      </c>
      <c r="AQ1194" s="204"/>
      <c r="AR1194" s="204"/>
      <c r="AS1194" s="204"/>
      <c r="AT1194" s="204"/>
      <c r="AU1194" s="204"/>
      <c r="AV1194" s="204"/>
      <c r="AW1194" s="204"/>
      <c r="AX1194" s="204"/>
      <c r="AY1194" s="204" t="str">
        <f t="shared" si="199"/>
        <v>TRISULMIX INJECTABLE</v>
      </c>
      <c r="AZ1194" s="204" t="str">
        <f>IF(COUNTIF(AY:AY,AY1194)=1,AY1194,IF(AND(COUNTIF(AY:AY,AY1194)&gt;1,COUNTIF(AZ$2:AZ1193,AY1194)&gt;=1),"",AY1194))</f>
        <v>TRISULMIX INJECTABLE</v>
      </c>
      <c r="BA1194" s="204" t="str">
        <v>PHENOCILLIN 800 MG/G POUDRE POUR ADMINISTRATION DANS L'EAU DE BOISSON POUR POULETS</v>
      </c>
      <c r="BB1194" s="204">
        <f>IF(BA1194="","",MAX(BB$2:BB1193)+1)</f>
        <v>404</v>
      </c>
      <c r="BC1194" s="204"/>
      <c r="BD1194" s="204"/>
      <c r="BE1194" s="204"/>
      <c r="BF1194" s="204"/>
      <c r="BG1194" s="204"/>
      <c r="BH1194" s="204"/>
      <c r="BI1194" s="204"/>
      <c r="BJ1194" s="204"/>
      <c r="BK1194" s="204"/>
      <c r="BL1194" s="204"/>
      <c r="BM1194" s="204"/>
      <c r="BN1194" s="204"/>
      <c r="BO1194" s="204"/>
      <c r="BP1194" s="204"/>
      <c r="BQ1194" s="204"/>
      <c r="BR1194" s="204"/>
      <c r="BS1194" s="204"/>
      <c r="BT1194" s="204"/>
      <c r="BU1194" s="104"/>
      <c r="BV1194" s="202"/>
      <c r="BX1194"/>
      <c r="BY1194"/>
      <c r="BZ1194"/>
      <c r="CA1194"/>
      <c r="CB1194"/>
      <c r="CD1194"/>
      <c r="CO1194" s="202">
        <v>1193</v>
      </c>
    </row>
    <row r="1195" spans="1:93" x14ac:dyDescent="0.25">
      <c r="A1195" s="203" t="s">
        <v>1903</v>
      </c>
      <c r="B1195" s="204" t="s">
        <v>1907</v>
      </c>
      <c r="C1195" s="204" t="s">
        <v>884</v>
      </c>
      <c r="D1195" s="210" t="s">
        <v>863</v>
      </c>
      <c r="E1195" s="204" t="s">
        <v>852</v>
      </c>
      <c r="F1195" s="204" t="s">
        <v>593</v>
      </c>
      <c r="G1195" s="204" t="s">
        <v>853</v>
      </c>
      <c r="H1195" s="204" t="s">
        <v>946</v>
      </c>
      <c r="I1195" s="204" t="s">
        <v>853</v>
      </c>
      <c r="J1195" s="204" t="s">
        <v>1027</v>
      </c>
      <c r="K1195" s="204" t="s">
        <v>957</v>
      </c>
      <c r="L1195" s="204" t="s">
        <v>1106</v>
      </c>
      <c r="M1195" s="204" t="s">
        <v>213</v>
      </c>
      <c r="N1195" s="204" t="s">
        <v>1905</v>
      </c>
      <c r="O1195" s="204" t="s">
        <v>858</v>
      </c>
      <c r="P1195" s="204" t="s">
        <v>859</v>
      </c>
      <c r="Q1195" s="204" t="s">
        <v>1908</v>
      </c>
      <c r="R1195" s="204">
        <v>18.600000000000001</v>
      </c>
      <c r="S1195" s="204">
        <v>3</v>
      </c>
      <c r="T1195" s="204">
        <v>0</v>
      </c>
      <c r="U1195" s="204">
        <v>0</v>
      </c>
      <c r="V1195" s="204">
        <v>0</v>
      </c>
      <c r="W1195" s="204">
        <v>0</v>
      </c>
      <c r="X1195" s="204">
        <v>0</v>
      </c>
      <c r="Y1195" s="204">
        <v>0</v>
      </c>
      <c r="Z1195" s="204">
        <v>0</v>
      </c>
      <c r="AA1195" s="204">
        <v>0</v>
      </c>
      <c r="AB1195" s="204">
        <v>18.600000000000001</v>
      </c>
      <c r="AC1195" s="204">
        <v>3</v>
      </c>
      <c r="AD1195" s="204">
        <v>18.600000000000001</v>
      </c>
      <c r="AE1195" s="204">
        <v>3</v>
      </c>
      <c r="AF1195" s="204">
        <v>0</v>
      </c>
      <c r="AG1195" s="204">
        <v>0</v>
      </c>
      <c r="AH1195" s="204">
        <v>0</v>
      </c>
      <c r="AI1195" s="204">
        <v>0</v>
      </c>
      <c r="AJ1195" s="204" t="s">
        <v>1029</v>
      </c>
      <c r="AK1195" s="204" t="s">
        <v>1030</v>
      </c>
      <c r="AL1195" s="204" t="s">
        <v>213</v>
      </c>
      <c r="AM1195" s="204" t="s">
        <v>1031</v>
      </c>
      <c r="AN1195" s="204" t="s">
        <v>858</v>
      </c>
      <c r="AO1195" s="204" t="s">
        <v>859</v>
      </c>
      <c r="AP1195" s="204" t="s">
        <v>947</v>
      </c>
      <c r="AQ1195" s="204"/>
      <c r="AR1195" s="204"/>
      <c r="AS1195" s="204"/>
      <c r="AT1195" s="204"/>
      <c r="AU1195" s="204"/>
      <c r="AV1195" s="204"/>
      <c r="AW1195" s="204"/>
      <c r="AX1195" s="204"/>
      <c r="AY1195" s="204" t="str">
        <f t="shared" si="199"/>
        <v>TRISULMIX INJECTABLE</v>
      </c>
      <c r="AZ1195" s="204" t="str">
        <f>IF(COUNTIF(AY:AY,AY1195)=1,AY1195,IF(AND(COUNTIF(AY:AY,AY1195)&gt;1,COUNTIF(AZ$2:AZ1194,AY1195)&gt;=1),"",AY1195))</f>
        <v/>
      </c>
      <c r="BA1195" s="204" t="str">
        <v>PHENOXYPEN WSP</v>
      </c>
      <c r="BB1195" s="204">
        <f>IF(BA1195="","",MAX(BB$2:BB1194)+1)</f>
        <v>405</v>
      </c>
      <c r="BC1195" s="204"/>
      <c r="BD1195" s="204"/>
      <c r="BE1195" s="204"/>
      <c r="BF1195" s="204"/>
      <c r="BG1195" s="204"/>
      <c r="BH1195" s="204"/>
      <c r="BI1195" s="204"/>
      <c r="BJ1195" s="204"/>
      <c r="BK1195" s="204"/>
      <c r="BL1195" s="204"/>
      <c r="BM1195" s="204"/>
      <c r="BN1195" s="204"/>
      <c r="BO1195" s="204"/>
      <c r="BP1195" s="204"/>
      <c r="BQ1195" s="204"/>
      <c r="BR1195" s="204"/>
      <c r="BS1195" s="204"/>
      <c r="BT1195" s="204"/>
      <c r="BU1195" s="104"/>
      <c r="BV1195" s="202"/>
      <c r="BX1195"/>
      <c r="BY1195"/>
      <c r="BZ1195"/>
      <c r="CA1195"/>
      <c r="CB1195"/>
      <c r="CD1195"/>
      <c r="CO1195" s="202">
        <v>1194</v>
      </c>
    </row>
    <row r="1196" spans="1:93" x14ac:dyDescent="0.25">
      <c r="A1196" s="203" t="s">
        <v>2165</v>
      </c>
      <c r="B1196" s="204" t="s">
        <v>2166</v>
      </c>
      <c r="C1196" s="204" t="s">
        <v>850</v>
      </c>
      <c r="D1196" s="210" t="s">
        <v>851</v>
      </c>
      <c r="E1196" s="204" t="s">
        <v>852</v>
      </c>
      <c r="F1196" s="204" t="s">
        <v>594</v>
      </c>
      <c r="G1196" s="204" t="s">
        <v>1055</v>
      </c>
      <c r="H1196" s="204" t="s">
        <v>1056</v>
      </c>
      <c r="I1196" s="204" t="s">
        <v>910</v>
      </c>
      <c r="J1196" s="204" t="s">
        <v>1027</v>
      </c>
      <c r="K1196" s="204" t="s">
        <v>957</v>
      </c>
      <c r="L1196" s="204" t="s">
        <v>1106</v>
      </c>
      <c r="M1196" s="204" t="s">
        <v>213</v>
      </c>
      <c r="N1196" s="204" t="s">
        <v>2167</v>
      </c>
      <c r="O1196" s="204" t="s">
        <v>858</v>
      </c>
      <c r="P1196" s="204" t="s">
        <v>859</v>
      </c>
      <c r="Q1196" s="204" t="s">
        <v>2168</v>
      </c>
      <c r="R1196" s="204">
        <v>0</v>
      </c>
      <c r="S1196" s="204">
        <v>0</v>
      </c>
      <c r="T1196" s="204">
        <v>0</v>
      </c>
      <c r="U1196" s="204">
        <v>0</v>
      </c>
      <c r="V1196" s="204">
        <v>0</v>
      </c>
      <c r="W1196" s="204">
        <v>0</v>
      </c>
      <c r="X1196" s="204">
        <v>0</v>
      </c>
      <c r="Y1196" s="204">
        <v>0</v>
      </c>
      <c r="Z1196" s="204">
        <v>37.36</v>
      </c>
      <c r="AA1196" s="204">
        <v>5</v>
      </c>
      <c r="AB1196" s="204">
        <v>0</v>
      </c>
      <c r="AC1196" s="204">
        <v>0</v>
      </c>
      <c r="AD1196" s="204">
        <v>0</v>
      </c>
      <c r="AE1196" s="204">
        <v>0</v>
      </c>
      <c r="AF1196" s="204">
        <v>37.36</v>
      </c>
      <c r="AG1196" s="204">
        <v>5</v>
      </c>
      <c r="AH1196" s="204">
        <v>0</v>
      </c>
      <c r="AI1196" s="204">
        <v>0</v>
      </c>
      <c r="AJ1196" s="204" t="s">
        <v>1029</v>
      </c>
      <c r="AK1196" s="204" t="s">
        <v>1030</v>
      </c>
      <c r="AL1196" s="204" t="s">
        <v>213</v>
      </c>
      <c r="AM1196" s="204" t="s">
        <v>1031</v>
      </c>
      <c r="AN1196" s="204" t="s">
        <v>858</v>
      </c>
      <c r="AO1196" s="204" t="s">
        <v>859</v>
      </c>
      <c r="AP1196" s="204" t="s">
        <v>1033</v>
      </c>
      <c r="AQ1196" s="204"/>
      <c r="AR1196" s="204"/>
      <c r="AS1196" s="204"/>
      <c r="AT1196" s="204"/>
      <c r="AU1196" s="204"/>
      <c r="AV1196" s="204"/>
      <c r="AW1196" s="204"/>
      <c r="AX1196" s="204"/>
      <c r="AY1196" s="204" t="str">
        <f t="shared" si="199"/>
        <v>TRISULMIX LIQUIDE</v>
      </c>
      <c r="AZ1196" s="204" t="str">
        <f>IF(COUNTIF(AY:AY,AY1196)=1,AY1196,IF(AND(COUNTIF(AY:AY,AY1196)&gt;1,COUNTIF(AZ$2:AZ1195,AY1196)&gt;=1),"",AY1196))</f>
        <v>TRISULMIX LIQUIDE</v>
      </c>
      <c r="BA1196" s="204" t="str">
        <v>PIRSUE 5 MG/ML SOLUTION INTRAMAMMAIRE POUR BOVINS</v>
      </c>
      <c r="BB1196" s="204">
        <f>IF(BA1196="","",MAX(BB$2:BB1195)+1)</f>
        <v>406</v>
      </c>
      <c r="BC1196" s="204"/>
      <c r="BD1196" s="204"/>
      <c r="BE1196" s="204"/>
      <c r="BF1196" s="204"/>
      <c r="BG1196" s="204"/>
      <c r="BH1196" s="204"/>
      <c r="BI1196" s="204"/>
      <c r="BJ1196" s="204"/>
      <c r="BK1196" s="204"/>
      <c r="BL1196" s="204"/>
      <c r="BM1196" s="204"/>
      <c r="BN1196" s="204"/>
      <c r="BO1196" s="204"/>
      <c r="BP1196" s="204"/>
      <c r="BQ1196" s="204"/>
      <c r="BR1196" s="204"/>
      <c r="BS1196" s="204"/>
      <c r="BT1196" s="204"/>
      <c r="BU1196" s="104"/>
      <c r="BV1196" s="202"/>
      <c r="BX1196"/>
      <c r="BY1196"/>
      <c r="BZ1196"/>
      <c r="CA1196"/>
      <c r="CB1196"/>
      <c r="CD1196"/>
      <c r="CO1196" s="202">
        <v>1195</v>
      </c>
    </row>
    <row r="1197" spans="1:93" x14ac:dyDescent="0.25">
      <c r="A1197" s="203" t="s">
        <v>2165</v>
      </c>
      <c r="B1197" s="204" t="s">
        <v>2169</v>
      </c>
      <c r="C1197" s="204" t="s">
        <v>1105</v>
      </c>
      <c r="D1197" s="210" t="s">
        <v>923</v>
      </c>
      <c r="E1197" s="204" t="s">
        <v>852</v>
      </c>
      <c r="F1197" s="204" t="s">
        <v>594</v>
      </c>
      <c r="G1197" s="204" t="s">
        <v>1055</v>
      </c>
      <c r="H1197" s="204" t="s">
        <v>1056</v>
      </c>
      <c r="I1197" s="204" t="s">
        <v>910</v>
      </c>
      <c r="J1197" s="204" t="s">
        <v>1027</v>
      </c>
      <c r="K1197" s="204" t="s">
        <v>957</v>
      </c>
      <c r="L1197" s="204" t="s">
        <v>1106</v>
      </c>
      <c r="M1197" s="204" t="s">
        <v>213</v>
      </c>
      <c r="N1197" s="204" t="s">
        <v>2167</v>
      </c>
      <c r="O1197" s="204" t="s">
        <v>858</v>
      </c>
      <c r="P1197" s="204" t="s">
        <v>859</v>
      </c>
      <c r="Q1197" s="204" t="s">
        <v>2167</v>
      </c>
      <c r="R1197" s="204">
        <v>0</v>
      </c>
      <c r="S1197" s="204">
        <v>0</v>
      </c>
      <c r="T1197" s="204">
        <v>0</v>
      </c>
      <c r="U1197" s="204">
        <v>0</v>
      </c>
      <c r="V1197" s="204">
        <v>0</v>
      </c>
      <c r="W1197" s="204">
        <v>0</v>
      </c>
      <c r="X1197" s="204">
        <v>0</v>
      </c>
      <c r="Y1197" s="204">
        <v>0</v>
      </c>
      <c r="Z1197" s="204">
        <v>37.36</v>
      </c>
      <c r="AA1197" s="204">
        <v>5</v>
      </c>
      <c r="AB1197" s="204">
        <v>0</v>
      </c>
      <c r="AC1197" s="204">
        <v>0</v>
      </c>
      <c r="AD1197" s="204">
        <v>0</v>
      </c>
      <c r="AE1197" s="204">
        <v>0</v>
      </c>
      <c r="AF1197" s="204">
        <v>37.36</v>
      </c>
      <c r="AG1197" s="204">
        <v>5</v>
      </c>
      <c r="AH1197" s="204">
        <v>0</v>
      </c>
      <c r="AI1197" s="204">
        <v>0</v>
      </c>
      <c r="AJ1197" s="204" t="s">
        <v>1029</v>
      </c>
      <c r="AK1197" s="204" t="s">
        <v>1030</v>
      </c>
      <c r="AL1197" s="204" t="s">
        <v>213</v>
      </c>
      <c r="AM1197" s="204" t="s">
        <v>1031</v>
      </c>
      <c r="AN1197" s="204" t="s">
        <v>858</v>
      </c>
      <c r="AO1197" s="204" t="s">
        <v>859</v>
      </c>
      <c r="AP1197" s="204" t="s">
        <v>1031</v>
      </c>
      <c r="AQ1197" s="204"/>
      <c r="AR1197" s="204"/>
      <c r="AS1197" s="204"/>
      <c r="AT1197" s="204"/>
      <c r="AU1197" s="204"/>
      <c r="AV1197" s="204"/>
      <c r="AW1197" s="204"/>
      <c r="AX1197" s="204"/>
      <c r="AY1197" s="204" t="str">
        <f t="shared" si="199"/>
        <v>TRISULMIX LIQUIDE</v>
      </c>
      <c r="AZ1197" s="204" t="str">
        <f>IF(COUNTIF(AY:AY,AY1197)=1,AY1197,IF(AND(COUNTIF(AY:AY,AY1197)&gt;1,COUNTIF(AZ$2:AZ1196,AY1197)&gt;=1),"",AY1197))</f>
        <v/>
      </c>
      <c r="BA1197" s="204" t="str">
        <v>PLENIX LC 75 MG POMMADE INTRAMAMMAIRE POUR VACHES EN LACTATION</v>
      </c>
      <c r="BB1197" s="204">
        <f>IF(BA1197="","",MAX(BB$2:BB1196)+1)</f>
        <v>407</v>
      </c>
      <c r="BC1197" s="204"/>
      <c r="BD1197" s="204"/>
      <c r="BE1197" s="204"/>
      <c r="BF1197" s="204"/>
      <c r="BG1197" s="204"/>
      <c r="BH1197" s="204"/>
      <c r="BI1197" s="204"/>
      <c r="BJ1197" s="204"/>
      <c r="BK1197" s="204"/>
      <c r="BL1197" s="204"/>
      <c r="BM1197" s="204"/>
      <c r="BN1197" s="204"/>
      <c r="BO1197" s="204"/>
      <c r="BP1197" s="204"/>
      <c r="BQ1197" s="204"/>
      <c r="BR1197" s="204"/>
      <c r="BS1197" s="204"/>
      <c r="BT1197" s="204"/>
      <c r="BU1197" s="104"/>
      <c r="BV1197" s="202"/>
      <c r="BX1197"/>
      <c r="BY1197"/>
      <c r="BZ1197"/>
      <c r="CA1197"/>
      <c r="CB1197"/>
      <c r="CD1197"/>
      <c r="CO1197" s="202">
        <v>1196</v>
      </c>
    </row>
    <row r="1198" spans="1:93" x14ac:dyDescent="0.25">
      <c r="A1198" s="203" t="s">
        <v>2165</v>
      </c>
      <c r="B1198" s="204" t="s">
        <v>2170</v>
      </c>
      <c r="C1198" s="204" t="s">
        <v>1053</v>
      </c>
      <c r="D1198" s="210" t="s">
        <v>1054</v>
      </c>
      <c r="E1198" s="204" t="s">
        <v>852</v>
      </c>
      <c r="F1198" s="204" t="s">
        <v>594</v>
      </c>
      <c r="G1198" s="204" t="s">
        <v>1055</v>
      </c>
      <c r="H1198" s="204" t="s">
        <v>1056</v>
      </c>
      <c r="I1198" s="204" t="s">
        <v>910</v>
      </c>
      <c r="J1198" s="204" t="s">
        <v>1027</v>
      </c>
      <c r="K1198" s="204" t="s">
        <v>957</v>
      </c>
      <c r="L1198" s="204" t="s">
        <v>1106</v>
      </c>
      <c r="M1198" s="204" t="s">
        <v>213</v>
      </c>
      <c r="N1198" s="204" t="s">
        <v>2167</v>
      </c>
      <c r="O1198" s="204" t="s">
        <v>858</v>
      </c>
      <c r="P1198" s="204" t="s">
        <v>859</v>
      </c>
      <c r="Q1198" s="204" t="s">
        <v>2171</v>
      </c>
      <c r="R1198" s="204">
        <v>0</v>
      </c>
      <c r="S1198" s="204">
        <v>0</v>
      </c>
      <c r="T1198" s="204">
        <v>0</v>
      </c>
      <c r="U1198" s="204">
        <v>0</v>
      </c>
      <c r="V1198" s="204">
        <v>0</v>
      </c>
      <c r="W1198" s="204">
        <v>0</v>
      </c>
      <c r="X1198" s="204">
        <v>0</v>
      </c>
      <c r="Y1198" s="204">
        <v>0</v>
      </c>
      <c r="Z1198" s="204">
        <v>37.36</v>
      </c>
      <c r="AA1198" s="204">
        <v>5</v>
      </c>
      <c r="AB1198" s="204">
        <v>0</v>
      </c>
      <c r="AC1198" s="204">
        <v>0</v>
      </c>
      <c r="AD1198" s="204">
        <v>0</v>
      </c>
      <c r="AE1198" s="204">
        <v>0</v>
      </c>
      <c r="AF1198" s="204">
        <v>37.36</v>
      </c>
      <c r="AG1198" s="204">
        <v>5</v>
      </c>
      <c r="AH1198" s="204">
        <v>0</v>
      </c>
      <c r="AI1198" s="204">
        <v>0</v>
      </c>
      <c r="AJ1198" s="204" t="s">
        <v>1029</v>
      </c>
      <c r="AK1198" s="204" t="s">
        <v>1030</v>
      </c>
      <c r="AL1198" s="204" t="s">
        <v>213</v>
      </c>
      <c r="AM1198" s="204" t="s">
        <v>1031</v>
      </c>
      <c r="AN1198" s="204" t="s">
        <v>858</v>
      </c>
      <c r="AO1198" s="204" t="s">
        <v>859</v>
      </c>
      <c r="AP1198" s="204" t="s">
        <v>959</v>
      </c>
      <c r="AQ1198" s="204"/>
      <c r="AR1198" s="204"/>
      <c r="AS1198" s="204"/>
      <c r="AT1198" s="204"/>
      <c r="AU1198" s="204"/>
      <c r="AV1198" s="204"/>
      <c r="AW1198" s="204"/>
      <c r="AX1198" s="204"/>
      <c r="AY1198" s="204" t="str">
        <f t="shared" si="199"/>
        <v>TRISULMIX LIQUIDE</v>
      </c>
      <c r="AZ1198" s="204" t="str">
        <f>IF(COUNTIF(AY:AY,AY1198)=1,AY1198,IF(AND(COUNTIF(AY:AY,AY1198)&gt;1,COUNTIF(AZ$2:AZ1197,AY1198)&gt;=1),"",AY1198))</f>
        <v/>
      </c>
      <c r="BA1198" s="204" t="str">
        <v>PM 11-2 COLISTINE 400 PORC ET AGNEAU SEVRE</v>
      </c>
      <c r="BB1198" s="204">
        <f>IF(BA1198="","",MAX(BB$2:BB1197)+1)</f>
        <v>408</v>
      </c>
      <c r="BC1198" s="204"/>
      <c r="BD1198" s="204"/>
      <c r="BE1198" s="204"/>
      <c r="BF1198" s="204"/>
      <c r="BG1198" s="204"/>
      <c r="BH1198" s="204"/>
      <c r="BI1198" s="204"/>
      <c r="BJ1198" s="204"/>
      <c r="BK1198" s="204"/>
      <c r="BL1198" s="204"/>
      <c r="BM1198" s="204"/>
      <c r="BN1198" s="204"/>
      <c r="BO1198" s="204"/>
      <c r="BP1198" s="204"/>
      <c r="BQ1198" s="204"/>
      <c r="BR1198" s="204"/>
      <c r="BS1198" s="204"/>
      <c r="BT1198" s="204"/>
      <c r="BU1198" s="104"/>
      <c r="BV1198" s="202"/>
      <c r="BX1198"/>
      <c r="BY1198"/>
      <c r="BZ1198"/>
      <c r="CA1198"/>
      <c r="CB1198"/>
      <c r="CD1198"/>
      <c r="CO1198" s="202">
        <v>1197</v>
      </c>
    </row>
    <row r="1199" spans="1:93" x14ac:dyDescent="0.25">
      <c r="A1199" s="203" t="s">
        <v>2165</v>
      </c>
      <c r="B1199" s="204" t="s">
        <v>2172</v>
      </c>
      <c r="C1199" s="204" t="s">
        <v>2173</v>
      </c>
      <c r="D1199" s="210" t="s">
        <v>1023</v>
      </c>
      <c r="E1199" s="204" t="s">
        <v>852</v>
      </c>
      <c r="F1199" s="204" t="s">
        <v>594</v>
      </c>
      <c r="G1199" s="204" t="s">
        <v>1055</v>
      </c>
      <c r="H1199" s="204" t="s">
        <v>1056</v>
      </c>
      <c r="I1199" s="204" t="s">
        <v>910</v>
      </c>
      <c r="J1199" s="204" t="s">
        <v>1027</v>
      </c>
      <c r="K1199" s="204" t="s">
        <v>957</v>
      </c>
      <c r="L1199" s="204" t="s">
        <v>1106</v>
      </c>
      <c r="M1199" s="204" t="s">
        <v>213</v>
      </c>
      <c r="N1199" s="204" t="s">
        <v>2167</v>
      </c>
      <c r="O1199" s="204" t="s">
        <v>858</v>
      </c>
      <c r="P1199" s="204" t="s">
        <v>859</v>
      </c>
      <c r="Q1199" s="204" t="s">
        <v>2174</v>
      </c>
      <c r="R1199" s="204">
        <v>0</v>
      </c>
      <c r="S1199" s="204">
        <v>0</v>
      </c>
      <c r="T1199" s="204">
        <v>0</v>
      </c>
      <c r="U1199" s="204">
        <v>0</v>
      </c>
      <c r="V1199" s="204">
        <v>0</v>
      </c>
      <c r="W1199" s="204">
        <v>0</v>
      </c>
      <c r="X1199" s="204">
        <v>0</v>
      </c>
      <c r="Y1199" s="204">
        <v>0</v>
      </c>
      <c r="Z1199" s="204">
        <v>37.36</v>
      </c>
      <c r="AA1199" s="204">
        <v>5</v>
      </c>
      <c r="AB1199" s="204">
        <v>0</v>
      </c>
      <c r="AC1199" s="204">
        <v>0</v>
      </c>
      <c r="AD1199" s="204">
        <v>0</v>
      </c>
      <c r="AE1199" s="204">
        <v>0</v>
      </c>
      <c r="AF1199" s="204">
        <v>37.36</v>
      </c>
      <c r="AG1199" s="204">
        <v>5</v>
      </c>
      <c r="AH1199" s="204">
        <v>0</v>
      </c>
      <c r="AI1199" s="204">
        <v>0</v>
      </c>
      <c r="AJ1199" s="204" t="s">
        <v>1029</v>
      </c>
      <c r="AK1199" s="204" t="s">
        <v>1030</v>
      </c>
      <c r="AL1199" s="204" t="s">
        <v>213</v>
      </c>
      <c r="AM1199" s="204" t="s">
        <v>1031</v>
      </c>
      <c r="AN1199" s="204" t="s">
        <v>858</v>
      </c>
      <c r="AO1199" s="204" t="s">
        <v>859</v>
      </c>
      <c r="AP1199" s="204" t="s">
        <v>1038</v>
      </c>
      <c r="AQ1199" s="204"/>
      <c r="AR1199" s="204"/>
      <c r="AS1199" s="204"/>
      <c r="AT1199" s="204"/>
      <c r="AU1199" s="204"/>
      <c r="AV1199" s="204"/>
      <c r="AW1199" s="204"/>
      <c r="AX1199" s="204"/>
      <c r="AY1199" s="204" t="str">
        <f t="shared" si="199"/>
        <v>TRISULMIX LIQUIDE</v>
      </c>
      <c r="AZ1199" s="204" t="str">
        <f>IF(COUNTIF(AY:AY,AY1199)=1,AY1199,IF(AND(COUNTIF(AY:AY,AY1199)&gt;1,COUNTIF(AZ$2:AZ1198,AY1199)&gt;=1),"",AY1199))</f>
        <v/>
      </c>
      <c r="BA1199" s="204" t="str">
        <v>PM 113 C60/M30</v>
      </c>
      <c r="BB1199" s="204">
        <f>IF(BA1199="","",MAX(BB$2:BB1198)+1)</f>
        <v>409</v>
      </c>
      <c r="BC1199" s="204"/>
      <c r="BD1199" s="204"/>
      <c r="BE1199" s="204"/>
      <c r="BF1199" s="204"/>
      <c r="BG1199" s="204"/>
      <c r="BH1199" s="204"/>
      <c r="BI1199" s="204"/>
      <c r="BJ1199" s="204"/>
      <c r="BK1199" s="204"/>
      <c r="BL1199" s="204"/>
      <c r="BM1199" s="204"/>
      <c r="BN1199" s="204"/>
      <c r="BO1199" s="204"/>
      <c r="BP1199" s="204"/>
      <c r="BQ1199" s="204"/>
      <c r="BR1199" s="204"/>
      <c r="BS1199" s="204"/>
      <c r="BT1199" s="204"/>
      <c r="BU1199" s="104"/>
      <c r="BV1199" s="202"/>
      <c r="BX1199"/>
      <c r="BY1199"/>
      <c r="BZ1199"/>
      <c r="CA1199"/>
      <c r="CB1199"/>
      <c r="CD1199"/>
      <c r="CO1199" s="202">
        <v>1198</v>
      </c>
    </row>
    <row r="1200" spans="1:93" x14ac:dyDescent="0.25">
      <c r="A1200" s="203" t="s">
        <v>1773</v>
      </c>
      <c r="B1200" s="204" t="s">
        <v>1774</v>
      </c>
      <c r="C1200" s="204" t="s">
        <v>1433</v>
      </c>
      <c r="D1200" s="210" t="s">
        <v>1054</v>
      </c>
      <c r="E1200" s="204" t="s">
        <v>924</v>
      </c>
      <c r="F1200" s="204" t="s">
        <v>595</v>
      </c>
      <c r="G1200" s="204" t="s">
        <v>925</v>
      </c>
      <c r="H1200" s="204" t="s">
        <v>1711</v>
      </c>
      <c r="I1200" s="204" t="s">
        <v>910</v>
      </c>
      <c r="J1200" s="204" t="s">
        <v>1027</v>
      </c>
      <c r="K1200" s="204" t="s">
        <v>957</v>
      </c>
      <c r="L1200" s="204" t="s">
        <v>1106</v>
      </c>
      <c r="M1200" s="204" t="s">
        <v>213</v>
      </c>
      <c r="N1200" s="204" t="s">
        <v>1775</v>
      </c>
      <c r="O1200" s="204" t="s">
        <v>992</v>
      </c>
      <c r="P1200" s="204" t="s">
        <v>859</v>
      </c>
      <c r="Q1200" s="204" t="s">
        <v>1776</v>
      </c>
      <c r="R1200" s="204">
        <v>37.36</v>
      </c>
      <c r="S1200" s="204">
        <v>5</v>
      </c>
      <c r="T1200" s="204">
        <v>0</v>
      </c>
      <c r="U1200" s="204">
        <v>0</v>
      </c>
      <c r="V1200" s="204">
        <v>37.36</v>
      </c>
      <c r="W1200" s="204">
        <v>5</v>
      </c>
      <c r="X1200" s="204">
        <v>0</v>
      </c>
      <c r="Y1200" s="204">
        <v>0</v>
      </c>
      <c r="Z1200" s="204">
        <v>37.36</v>
      </c>
      <c r="AA1200" s="204">
        <v>5</v>
      </c>
      <c r="AB1200" s="204">
        <v>37.36</v>
      </c>
      <c r="AC1200" s="204">
        <v>5</v>
      </c>
      <c r="AD1200" s="204">
        <v>37.36</v>
      </c>
      <c r="AE1200" s="204">
        <v>5</v>
      </c>
      <c r="AF1200" s="204">
        <v>37.36</v>
      </c>
      <c r="AG1200" s="204">
        <v>5</v>
      </c>
      <c r="AH1200" s="204">
        <v>0</v>
      </c>
      <c r="AI1200" s="204">
        <v>0</v>
      </c>
      <c r="AJ1200" s="204" t="s">
        <v>1029</v>
      </c>
      <c r="AK1200" s="204" t="s">
        <v>1030</v>
      </c>
      <c r="AL1200" s="204" t="s">
        <v>213</v>
      </c>
      <c r="AM1200" s="204" t="s">
        <v>1031</v>
      </c>
      <c r="AN1200" s="204" t="s">
        <v>992</v>
      </c>
      <c r="AO1200" s="204" t="s">
        <v>859</v>
      </c>
      <c r="AP1200" s="204" t="s">
        <v>959</v>
      </c>
      <c r="AQ1200" s="204"/>
      <c r="AR1200" s="204"/>
      <c r="AS1200" s="204"/>
      <c r="AT1200" s="204"/>
      <c r="AU1200" s="204"/>
      <c r="AV1200" s="204"/>
      <c r="AW1200" s="204"/>
      <c r="AX1200" s="204"/>
      <c r="AY1200" s="204" t="str">
        <f t="shared" si="199"/>
        <v>TRISULMIX POUDRE</v>
      </c>
      <c r="AZ1200" s="204" t="str">
        <f>IF(COUNTIF(AY:AY,AY1200)=1,AY1200,IF(AND(COUNTIF(AY:AY,AY1200)&gt;1,COUNTIF(AZ$2:AZ1199,AY1200)&gt;=1),"",AY1200))</f>
        <v>TRISULMIX POUDRE</v>
      </c>
      <c r="BA1200" s="204" t="str">
        <v>PM 113 LACT</v>
      </c>
      <c r="BB1200" s="204">
        <f>IF(BA1200="","",MAX(BB$2:BB1199)+1)</f>
        <v>410</v>
      </c>
      <c r="BC1200" s="204"/>
      <c r="BD1200" s="204"/>
      <c r="BE1200" s="204"/>
      <c r="BF1200" s="204"/>
      <c r="BG1200" s="204"/>
      <c r="BH1200" s="204"/>
      <c r="BI1200" s="204"/>
      <c r="BJ1200" s="204"/>
      <c r="BK1200" s="204"/>
      <c r="BL1200" s="204"/>
      <c r="BM1200" s="204"/>
      <c r="BN1200" s="204"/>
      <c r="BO1200" s="204"/>
      <c r="BP1200" s="204"/>
      <c r="BQ1200" s="204"/>
      <c r="BR1200" s="204"/>
      <c r="BS1200" s="204"/>
      <c r="BT1200" s="204"/>
      <c r="BU1200" s="104"/>
      <c r="BV1200" s="202"/>
      <c r="BX1200"/>
      <c r="BY1200"/>
      <c r="BZ1200"/>
      <c r="CA1200"/>
      <c r="CB1200"/>
      <c r="CD1200"/>
      <c r="CO1200" s="202">
        <v>1199</v>
      </c>
    </row>
    <row r="1201" spans="1:93" x14ac:dyDescent="0.25">
      <c r="A1201" s="203" t="s">
        <v>1773</v>
      </c>
      <c r="B1201" s="204" t="s">
        <v>1777</v>
      </c>
      <c r="C1201" s="204" t="s">
        <v>1722</v>
      </c>
      <c r="D1201" s="210" t="s">
        <v>923</v>
      </c>
      <c r="E1201" s="204" t="s">
        <v>924</v>
      </c>
      <c r="F1201" s="204" t="s">
        <v>595</v>
      </c>
      <c r="G1201" s="204" t="s">
        <v>925</v>
      </c>
      <c r="H1201" s="204" t="s">
        <v>1711</v>
      </c>
      <c r="I1201" s="204" t="s">
        <v>910</v>
      </c>
      <c r="J1201" s="204" t="s">
        <v>1027</v>
      </c>
      <c r="K1201" s="204" t="s">
        <v>957</v>
      </c>
      <c r="L1201" s="204" t="s">
        <v>1106</v>
      </c>
      <c r="M1201" s="204" t="s">
        <v>213</v>
      </c>
      <c r="N1201" s="204" t="s">
        <v>1775</v>
      </c>
      <c r="O1201" s="204" t="s">
        <v>992</v>
      </c>
      <c r="P1201" s="204" t="s">
        <v>859</v>
      </c>
      <c r="Q1201" s="204" t="s">
        <v>1775</v>
      </c>
      <c r="R1201" s="204">
        <v>37.36</v>
      </c>
      <c r="S1201" s="204">
        <v>5</v>
      </c>
      <c r="T1201" s="204">
        <v>0</v>
      </c>
      <c r="U1201" s="204">
        <v>0</v>
      </c>
      <c r="V1201" s="204">
        <v>37.36</v>
      </c>
      <c r="W1201" s="204">
        <v>5</v>
      </c>
      <c r="X1201" s="204">
        <v>0</v>
      </c>
      <c r="Y1201" s="204">
        <v>0</v>
      </c>
      <c r="Z1201" s="204">
        <v>37.36</v>
      </c>
      <c r="AA1201" s="204">
        <v>5</v>
      </c>
      <c r="AB1201" s="204">
        <v>37.36</v>
      </c>
      <c r="AC1201" s="204">
        <v>5</v>
      </c>
      <c r="AD1201" s="204">
        <v>37.36</v>
      </c>
      <c r="AE1201" s="204">
        <v>5</v>
      </c>
      <c r="AF1201" s="204">
        <v>37.36</v>
      </c>
      <c r="AG1201" s="204">
        <v>5</v>
      </c>
      <c r="AH1201" s="204">
        <v>0</v>
      </c>
      <c r="AI1201" s="204">
        <v>0</v>
      </c>
      <c r="AJ1201" s="204" t="s">
        <v>1029</v>
      </c>
      <c r="AK1201" s="204" t="s">
        <v>1030</v>
      </c>
      <c r="AL1201" s="204" t="s">
        <v>213</v>
      </c>
      <c r="AM1201" s="204" t="s">
        <v>1031</v>
      </c>
      <c r="AN1201" s="204" t="s">
        <v>992</v>
      </c>
      <c r="AO1201" s="204" t="s">
        <v>859</v>
      </c>
      <c r="AP1201" s="204" t="s">
        <v>1031</v>
      </c>
      <c r="AQ1201" s="204"/>
      <c r="AR1201" s="204"/>
      <c r="AS1201" s="204"/>
      <c r="AT1201" s="204"/>
      <c r="AU1201" s="204"/>
      <c r="AV1201" s="204"/>
      <c r="AW1201" s="204"/>
      <c r="AX1201" s="204"/>
      <c r="AY1201" s="204" t="str">
        <f t="shared" si="199"/>
        <v>TRISULMIX POUDRE</v>
      </c>
      <c r="AZ1201" s="204" t="str">
        <f>IF(COUNTIF(AY:AY,AY1201)=1,AY1201,IF(AND(COUNTIF(AY:AY,AY1201)&gt;1,COUNTIF(AZ$2:AZ1200,AY1201)&gt;=1),"",AY1201))</f>
        <v/>
      </c>
      <c r="BA1201" s="204" t="str">
        <v>PM 11-B COLISTINE 400 PORC-AGNEAU ET CHEVREAU SEVRES</v>
      </c>
      <c r="BB1201" s="204">
        <f>IF(BA1201="","",MAX(BB$2:BB1200)+1)</f>
        <v>411</v>
      </c>
      <c r="BC1201" s="204"/>
      <c r="BD1201" s="204"/>
      <c r="BE1201" s="204"/>
      <c r="BF1201" s="204"/>
      <c r="BG1201" s="204"/>
      <c r="BH1201" s="204"/>
      <c r="BI1201" s="204"/>
      <c r="BJ1201" s="204"/>
      <c r="BK1201" s="204"/>
      <c r="BL1201" s="204"/>
      <c r="BM1201" s="204"/>
      <c r="BN1201" s="204"/>
      <c r="BO1201" s="204"/>
      <c r="BP1201" s="204"/>
      <c r="BQ1201" s="204"/>
      <c r="BR1201" s="204"/>
      <c r="BS1201" s="204"/>
      <c r="BT1201" s="204"/>
      <c r="BU1201" s="104"/>
      <c r="BV1201" s="202"/>
      <c r="BX1201"/>
      <c r="BY1201"/>
      <c r="BZ1201"/>
      <c r="CA1201"/>
      <c r="CB1201"/>
      <c r="CD1201"/>
      <c r="CO1201" s="202">
        <v>1200</v>
      </c>
    </row>
    <row r="1202" spans="1:93" x14ac:dyDescent="0.25">
      <c r="A1202" s="203" t="s">
        <v>1773</v>
      </c>
      <c r="B1202" s="204" t="s">
        <v>1778</v>
      </c>
      <c r="C1202" s="204" t="s">
        <v>922</v>
      </c>
      <c r="D1202" s="210" t="s">
        <v>923</v>
      </c>
      <c r="E1202" s="204" t="s">
        <v>924</v>
      </c>
      <c r="F1202" s="204" t="s">
        <v>595</v>
      </c>
      <c r="G1202" s="204" t="s">
        <v>925</v>
      </c>
      <c r="H1202" s="204" t="s">
        <v>1711</v>
      </c>
      <c r="I1202" s="204" t="s">
        <v>910</v>
      </c>
      <c r="J1202" s="204" t="s">
        <v>1027</v>
      </c>
      <c r="K1202" s="204" t="s">
        <v>957</v>
      </c>
      <c r="L1202" s="204" t="s">
        <v>1106</v>
      </c>
      <c r="M1202" s="204" t="s">
        <v>213</v>
      </c>
      <c r="N1202" s="204" t="s">
        <v>1775</v>
      </c>
      <c r="O1202" s="204" t="s">
        <v>992</v>
      </c>
      <c r="P1202" s="204" t="s">
        <v>859</v>
      </c>
      <c r="Q1202" s="204" t="s">
        <v>1775</v>
      </c>
      <c r="R1202" s="204">
        <v>37.36</v>
      </c>
      <c r="S1202" s="204">
        <v>5</v>
      </c>
      <c r="T1202" s="204">
        <v>0</v>
      </c>
      <c r="U1202" s="204">
        <v>0</v>
      </c>
      <c r="V1202" s="204">
        <v>37.36</v>
      </c>
      <c r="W1202" s="204">
        <v>5</v>
      </c>
      <c r="X1202" s="204">
        <v>0</v>
      </c>
      <c r="Y1202" s="204">
        <v>0</v>
      </c>
      <c r="Z1202" s="204">
        <v>37.36</v>
      </c>
      <c r="AA1202" s="204">
        <v>5</v>
      </c>
      <c r="AB1202" s="204">
        <v>37.36</v>
      </c>
      <c r="AC1202" s="204">
        <v>5</v>
      </c>
      <c r="AD1202" s="204">
        <v>37.36</v>
      </c>
      <c r="AE1202" s="204">
        <v>5</v>
      </c>
      <c r="AF1202" s="204">
        <v>37.36</v>
      </c>
      <c r="AG1202" s="204">
        <v>5</v>
      </c>
      <c r="AH1202" s="204">
        <v>0</v>
      </c>
      <c r="AI1202" s="204">
        <v>0</v>
      </c>
      <c r="AJ1202" s="204" t="s">
        <v>1029</v>
      </c>
      <c r="AK1202" s="204" t="s">
        <v>1030</v>
      </c>
      <c r="AL1202" s="204" t="s">
        <v>213</v>
      </c>
      <c r="AM1202" s="204" t="s">
        <v>1031</v>
      </c>
      <c r="AN1202" s="204" t="s">
        <v>992</v>
      </c>
      <c r="AO1202" s="204" t="s">
        <v>859</v>
      </c>
      <c r="AP1202" s="204" t="s">
        <v>1031</v>
      </c>
      <c r="AQ1202" s="204"/>
      <c r="AR1202" s="204"/>
      <c r="AS1202" s="204"/>
      <c r="AT1202" s="204"/>
      <c r="AU1202" s="204"/>
      <c r="AV1202" s="204"/>
      <c r="AW1202" s="204"/>
      <c r="AX1202" s="204"/>
      <c r="AY1202" s="204" t="str">
        <f t="shared" si="199"/>
        <v>TRISULMIX POUDRE</v>
      </c>
      <c r="AZ1202" s="204" t="str">
        <f>IF(COUNTIF(AY:AY,AY1202)=1,AY1202,IF(AND(COUNTIF(AY:AY,AY1202)&gt;1,COUNTIF(AZ$2:AZ1201,AY1202)&gt;=1),"",AY1202))</f>
        <v/>
      </c>
      <c r="BA1202" s="204" t="str">
        <v>PM 16-2 CHLORTETRACYCLINE 100 PORC ET AGNEAU-CHEVREAU SEVRES</v>
      </c>
      <c r="BB1202" s="204">
        <f>IF(BA1202="","",MAX(BB$2:BB1201)+1)</f>
        <v>412</v>
      </c>
      <c r="BC1202" s="204"/>
      <c r="BD1202" s="204"/>
      <c r="BE1202" s="204"/>
      <c r="BF1202" s="204"/>
      <c r="BG1202" s="204"/>
      <c r="BH1202" s="204"/>
      <c r="BI1202" s="204"/>
      <c r="BJ1202" s="204"/>
      <c r="BK1202" s="204"/>
      <c r="BL1202" s="204"/>
      <c r="BM1202" s="204"/>
      <c r="BN1202" s="204"/>
      <c r="BO1202" s="204"/>
      <c r="BP1202" s="204"/>
      <c r="BQ1202" s="204"/>
      <c r="BR1202" s="204"/>
      <c r="BS1202" s="204"/>
      <c r="BT1202" s="204"/>
      <c r="BU1202" s="104"/>
      <c r="BV1202" s="202"/>
      <c r="BX1202"/>
      <c r="BY1202"/>
      <c r="BZ1202"/>
      <c r="CA1202"/>
      <c r="CB1202"/>
      <c r="CD1202"/>
      <c r="CO1202" s="202">
        <v>1201</v>
      </c>
    </row>
    <row r="1203" spans="1:93" x14ac:dyDescent="0.25">
      <c r="A1203" s="203" t="s">
        <v>3866</v>
      </c>
      <c r="B1203" s="204" t="s">
        <v>3867</v>
      </c>
      <c r="C1203" s="204" t="s">
        <v>3868</v>
      </c>
      <c r="D1203" s="210" t="s">
        <v>851</v>
      </c>
      <c r="E1203" s="204" t="s">
        <v>852</v>
      </c>
      <c r="F1203" s="204" t="s">
        <v>785</v>
      </c>
      <c r="G1203" s="204" t="s">
        <v>853</v>
      </c>
      <c r="H1203" s="204" t="s">
        <v>1446</v>
      </c>
      <c r="I1203" s="204" t="s">
        <v>853</v>
      </c>
      <c r="J1203" s="204" t="s">
        <v>2344</v>
      </c>
      <c r="K1203" s="204" t="s">
        <v>2344</v>
      </c>
      <c r="L1203" s="204" t="s">
        <v>2629</v>
      </c>
      <c r="M1203" s="204" t="s">
        <v>213</v>
      </c>
      <c r="N1203" s="204" t="s">
        <v>868</v>
      </c>
      <c r="O1203" s="204" t="s">
        <v>858</v>
      </c>
      <c r="P1203" s="204" t="s">
        <v>859</v>
      </c>
      <c r="Q1203" s="204" t="s">
        <v>983</v>
      </c>
      <c r="R1203" s="204">
        <v>1</v>
      </c>
      <c r="S1203" s="204">
        <v>5</v>
      </c>
      <c r="T1203" s="204">
        <v>0</v>
      </c>
      <c r="U1203" s="204">
        <v>0</v>
      </c>
      <c r="V1203" s="204">
        <v>0</v>
      </c>
      <c r="W1203" s="204">
        <v>0</v>
      </c>
      <c r="X1203" s="204">
        <v>0</v>
      </c>
      <c r="Y1203" s="204">
        <v>0</v>
      </c>
      <c r="Z1203" s="204">
        <v>0</v>
      </c>
      <c r="AA1203" s="204">
        <v>0</v>
      </c>
      <c r="AB1203" s="204">
        <v>0</v>
      </c>
      <c r="AC1203" s="204">
        <v>0</v>
      </c>
      <c r="AD1203" s="204">
        <v>3</v>
      </c>
      <c r="AE1203" s="204">
        <v>3</v>
      </c>
      <c r="AF1203" s="204">
        <v>0</v>
      </c>
      <c r="AG1203" s="204">
        <v>0</v>
      </c>
      <c r="AH1203" s="204">
        <v>0</v>
      </c>
      <c r="AI1203" s="204">
        <v>0</v>
      </c>
      <c r="AJ1203" s="204"/>
      <c r="AK1203" s="204"/>
      <c r="AL1203" s="204"/>
      <c r="AM1203" s="204"/>
      <c r="AN1203" s="204"/>
      <c r="AO1203" s="204"/>
      <c r="AP1203" s="204"/>
      <c r="AQ1203" s="204"/>
      <c r="AR1203" s="204"/>
      <c r="AS1203" s="204"/>
      <c r="AT1203" s="204"/>
      <c r="AU1203" s="204"/>
      <c r="AV1203" s="204"/>
      <c r="AW1203" s="204"/>
      <c r="AX1203" s="204"/>
      <c r="AY1203" s="204" t="str">
        <f t="shared" si="199"/>
        <v>TRULEVA FLOW 50 MG/ML SUSPENSION INJECTABLE POUR PORCINS ET BOVINS</v>
      </c>
      <c r="AZ1203" s="204" t="str">
        <f>IF(COUNTIF(AY:AY,AY1203)=1,AY1203,IF(AND(COUNTIF(AY:AY,AY1203)&gt;1,COUNTIF(AZ$2:AZ1202,AY1203)&gt;=1),"",AY1203))</f>
        <v>TRULEVA FLOW 50 MG/ML SUSPENSION INJECTABLE POUR PORCINS ET BOVINS</v>
      </c>
      <c r="BA1203" s="204" t="str">
        <v>PM 16-B CHLORTETRACYCLINE 100 PORC-AGNEAU ET CHEVREAU SEVRES</v>
      </c>
      <c r="BB1203" s="204">
        <f>IF(BA1203="","",MAX(BB$2:BB1202)+1)</f>
        <v>413</v>
      </c>
      <c r="BC1203" s="204"/>
      <c r="BD1203" s="204"/>
      <c r="BE1203" s="204"/>
      <c r="BF1203" s="204"/>
      <c r="BG1203" s="204"/>
      <c r="BH1203" s="204"/>
      <c r="BI1203" s="204"/>
      <c r="BJ1203" s="204"/>
      <c r="BK1203" s="204"/>
      <c r="BL1203" s="204"/>
      <c r="BM1203" s="204"/>
      <c r="BN1203" s="204"/>
      <c r="BO1203" s="204"/>
      <c r="BP1203" s="204"/>
      <c r="BQ1203" s="204"/>
      <c r="BR1203" s="204"/>
      <c r="BS1203" s="204"/>
      <c r="BT1203" s="204"/>
      <c r="BU1203" s="104"/>
      <c r="BV1203" s="202"/>
      <c r="BX1203"/>
      <c r="BY1203"/>
      <c r="BZ1203"/>
      <c r="CA1203"/>
      <c r="CB1203"/>
      <c r="CD1203"/>
      <c r="CO1203" s="202">
        <v>1202</v>
      </c>
    </row>
    <row r="1204" spans="1:93" x14ac:dyDescent="0.25">
      <c r="A1204" s="203" t="s">
        <v>4090</v>
      </c>
      <c r="B1204" s="204" t="s">
        <v>4091</v>
      </c>
      <c r="C1204" s="204" t="s">
        <v>4092</v>
      </c>
      <c r="D1204" s="210" t="s">
        <v>4093</v>
      </c>
      <c r="E1204" s="204" t="s">
        <v>906</v>
      </c>
      <c r="F1204" s="204" t="s">
        <v>4094</v>
      </c>
      <c r="G1204" s="204" t="s">
        <v>908</v>
      </c>
      <c r="H1204" s="204" t="s">
        <v>955</v>
      </c>
      <c r="I1204" s="204" t="s">
        <v>910</v>
      </c>
      <c r="J1204" s="204" t="s">
        <v>1291</v>
      </c>
      <c r="K1204" s="204" t="s">
        <v>1291</v>
      </c>
      <c r="L1204" s="204" t="s">
        <v>1476</v>
      </c>
      <c r="M1204" s="204" t="s">
        <v>213</v>
      </c>
      <c r="N1204" s="204" t="s">
        <v>923</v>
      </c>
      <c r="O1204" s="204" t="s">
        <v>918</v>
      </c>
      <c r="P1204" s="204" t="s">
        <v>859</v>
      </c>
      <c r="Q1204" s="204" t="s">
        <v>4093</v>
      </c>
      <c r="R1204" s="204">
        <v>0</v>
      </c>
      <c r="S1204" s="204">
        <v>0</v>
      </c>
      <c r="T1204" s="204">
        <v>30</v>
      </c>
      <c r="U1204" s="204">
        <v>21</v>
      </c>
      <c r="V1204" s="204">
        <v>0</v>
      </c>
      <c r="W1204" s="204">
        <v>0</v>
      </c>
      <c r="X1204" s="204">
        <v>0</v>
      </c>
      <c r="Y1204" s="204">
        <v>0</v>
      </c>
      <c r="Z1204" s="204">
        <v>0</v>
      </c>
      <c r="AA1204" s="204">
        <v>0</v>
      </c>
      <c r="AB1204" s="204">
        <v>0</v>
      </c>
      <c r="AC1204" s="204">
        <v>0</v>
      </c>
      <c r="AD1204" s="204">
        <v>0</v>
      </c>
      <c r="AE1204" s="204">
        <v>0</v>
      </c>
      <c r="AF1204" s="204">
        <v>0</v>
      </c>
      <c r="AG1204" s="204">
        <v>0</v>
      </c>
      <c r="AH1204" s="204">
        <v>0</v>
      </c>
      <c r="AI1204" s="204">
        <v>0</v>
      </c>
      <c r="AJ1204" s="204"/>
      <c r="AK1204" s="204"/>
      <c r="AL1204" s="204"/>
      <c r="AM1204" s="204"/>
      <c r="AN1204" s="204"/>
      <c r="AO1204" s="204"/>
      <c r="AP1204" s="204"/>
      <c r="AQ1204" s="204"/>
      <c r="AR1204" s="204"/>
      <c r="AS1204" s="204"/>
      <c r="AT1204" s="204"/>
      <c r="AU1204" s="204"/>
      <c r="AV1204" s="204"/>
      <c r="AW1204" s="204"/>
      <c r="AX1204" s="204"/>
      <c r="AY1204" s="204" t="str">
        <f t="shared" si="199"/>
        <v/>
      </c>
      <c r="AZ1204" s="204" t="str">
        <f>IF(COUNTIF(AY:AY,AY1204)=1,AY1204,IF(AND(COUNTIF(AY:AY,AY1204)&gt;1,COUNTIF(AZ$2:AZ1203,AY1204)&gt;=1),"",AY1204))</f>
        <v/>
      </c>
      <c r="BA1204" s="204" t="str">
        <v>PM 17-A OXYTETRACYCLINE 40 LAPIN-VOLAILLE-PORC-AGNEAU ET CHEVREAU SEVRES</v>
      </c>
      <c r="BB1204" s="204">
        <f>IF(BA1204="","",MAX(BB$2:BB1203)+1)</f>
        <v>414</v>
      </c>
      <c r="BC1204" s="204"/>
      <c r="BD1204" s="204"/>
      <c r="BE1204" s="204"/>
      <c r="BF1204" s="204"/>
      <c r="BG1204" s="204"/>
      <c r="BH1204" s="204"/>
      <c r="BI1204" s="204"/>
      <c r="BJ1204" s="204"/>
      <c r="BK1204" s="204"/>
      <c r="BL1204" s="204"/>
      <c r="BM1204" s="204"/>
      <c r="BN1204" s="204"/>
      <c r="BO1204" s="204"/>
      <c r="BP1204" s="204"/>
      <c r="BQ1204" s="204"/>
      <c r="BR1204" s="204"/>
      <c r="BS1204" s="204"/>
      <c r="BT1204" s="204"/>
      <c r="BU1204" s="104"/>
      <c r="BV1204" s="202"/>
      <c r="BX1204"/>
      <c r="BY1204"/>
      <c r="BZ1204"/>
      <c r="CA1204"/>
      <c r="CB1204"/>
      <c r="CD1204"/>
      <c r="CO1204" s="202">
        <v>1203</v>
      </c>
    </row>
    <row r="1205" spans="1:93" x14ac:dyDescent="0.25">
      <c r="A1205" s="203" t="s">
        <v>4084</v>
      </c>
      <c r="B1205" s="204" t="s">
        <v>4085</v>
      </c>
      <c r="C1205" s="204" t="s">
        <v>4086</v>
      </c>
      <c r="D1205" s="210" t="s">
        <v>4087</v>
      </c>
      <c r="E1205" s="204" t="s">
        <v>906</v>
      </c>
      <c r="F1205" s="204" t="s">
        <v>4088</v>
      </c>
      <c r="G1205" s="204" t="s">
        <v>908</v>
      </c>
      <c r="H1205" s="204" t="s">
        <v>955</v>
      </c>
      <c r="I1205" s="204" t="s">
        <v>910</v>
      </c>
      <c r="J1205" s="204" t="s">
        <v>1291</v>
      </c>
      <c r="K1205" s="204" t="s">
        <v>1291</v>
      </c>
      <c r="L1205" s="204" t="s">
        <v>1476</v>
      </c>
      <c r="M1205" s="204" t="s">
        <v>213</v>
      </c>
      <c r="N1205" s="204" t="s">
        <v>1004</v>
      </c>
      <c r="O1205" s="204" t="s">
        <v>918</v>
      </c>
      <c r="P1205" s="204" t="s">
        <v>859</v>
      </c>
      <c r="Q1205" s="204" t="s">
        <v>4089</v>
      </c>
      <c r="R1205" s="204">
        <v>0</v>
      </c>
      <c r="S1205" s="204">
        <v>0</v>
      </c>
      <c r="T1205" s="204">
        <v>30</v>
      </c>
      <c r="U1205" s="204">
        <v>21</v>
      </c>
      <c r="V1205" s="204">
        <v>0</v>
      </c>
      <c r="W1205" s="204">
        <v>0</v>
      </c>
      <c r="X1205" s="204">
        <v>0</v>
      </c>
      <c r="Y1205" s="204">
        <v>0</v>
      </c>
      <c r="Z1205" s="204">
        <v>0</v>
      </c>
      <c r="AA1205" s="204">
        <v>0</v>
      </c>
      <c r="AB1205" s="204">
        <v>0</v>
      </c>
      <c r="AC1205" s="204">
        <v>0</v>
      </c>
      <c r="AD1205" s="204">
        <v>0</v>
      </c>
      <c r="AE1205" s="204">
        <v>0</v>
      </c>
      <c r="AF1205" s="204">
        <v>0</v>
      </c>
      <c r="AG1205" s="204">
        <v>0</v>
      </c>
      <c r="AH1205" s="204">
        <v>0</v>
      </c>
      <c r="AI1205" s="204">
        <v>0</v>
      </c>
      <c r="AJ1205" s="204"/>
      <c r="AK1205" s="204"/>
      <c r="AL1205" s="204"/>
      <c r="AM1205" s="204"/>
      <c r="AN1205" s="204"/>
      <c r="AO1205" s="204"/>
      <c r="AP1205" s="204"/>
      <c r="AQ1205" s="204"/>
      <c r="AR1205" s="204"/>
      <c r="AS1205" s="204"/>
      <c r="AT1205" s="204"/>
      <c r="AU1205" s="204"/>
      <c r="AV1205" s="204"/>
      <c r="AW1205" s="204"/>
      <c r="AX1205" s="204"/>
      <c r="AY1205" s="204" t="str">
        <f t="shared" si="199"/>
        <v/>
      </c>
      <c r="AZ1205" s="204" t="str">
        <f>IF(COUNTIF(AY:AY,AY1205)=1,AY1205,IF(AND(COUNTIF(AY:AY,AY1205)&gt;1,COUNTIF(AZ$2:AZ1204,AY1205)&gt;=1),"",AY1205))</f>
        <v/>
      </c>
      <c r="BA1205" s="204" t="str">
        <v>PM 17-B OXYTETRACYCLINE 100 PORC-AGNEAU ET CHEVREAU SEVRES</v>
      </c>
      <c r="BB1205" s="204">
        <f>IF(BA1205="","",MAX(BB$2:BB1204)+1)</f>
        <v>415</v>
      </c>
      <c r="BC1205" s="204"/>
      <c r="BD1205" s="204"/>
      <c r="BE1205" s="204"/>
      <c r="BF1205" s="204"/>
      <c r="BG1205" s="204"/>
      <c r="BH1205" s="204"/>
      <c r="BI1205" s="204"/>
      <c r="BJ1205" s="204"/>
      <c r="BK1205" s="204"/>
      <c r="BL1205" s="204"/>
      <c r="BM1205" s="204"/>
      <c r="BN1205" s="204"/>
      <c r="BO1205" s="204"/>
      <c r="BP1205" s="204"/>
      <c r="BQ1205" s="204"/>
      <c r="BR1205" s="204"/>
      <c r="BS1205" s="204"/>
      <c r="BT1205" s="204"/>
      <c r="BU1205" s="104"/>
      <c r="BV1205" s="202"/>
      <c r="BX1205"/>
      <c r="BY1205"/>
      <c r="BZ1205"/>
      <c r="CA1205"/>
      <c r="CB1205"/>
      <c r="CD1205"/>
      <c r="CO1205" s="202">
        <v>1204</v>
      </c>
    </row>
    <row r="1206" spans="1:93" x14ac:dyDescent="0.25">
      <c r="A1206" s="203" t="s">
        <v>2335</v>
      </c>
      <c r="B1206" s="204" t="s">
        <v>2336</v>
      </c>
      <c r="C1206" s="204" t="s">
        <v>1169</v>
      </c>
      <c r="D1206" s="210" t="s">
        <v>1170</v>
      </c>
      <c r="E1206" s="204" t="s">
        <v>924</v>
      </c>
      <c r="F1206" s="204" t="s">
        <v>600</v>
      </c>
      <c r="G1206" s="204" t="s">
        <v>1171</v>
      </c>
      <c r="H1206" s="204" t="s">
        <v>1198</v>
      </c>
      <c r="I1206" s="204" t="s">
        <v>1173</v>
      </c>
      <c r="J1206" s="204" t="s">
        <v>891</v>
      </c>
      <c r="K1206" s="204" t="s">
        <v>891</v>
      </c>
      <c r="L1206" s="204" t="s">
        <v>1199</v>
      </c>
      <c r="M1206" s="204" t="s">
        <v>213</v>
      </c>
      <c r="N1206" s="204" t="s">
        <v>912</v>
      </c>
      <c r="O1206" s="204" t="s">
        <v>928</v>
      </c>
      <c r="P1206" s="204" t="s">
        <v>1668</v>
      </c>
      <c r="Q1206" s="204" t="s">
        <v>1065</v>
      </c>
      <c r="R1206" s="204">
        <v>0</v>
      </c>
      <c r="S1206" s="204">
        <v>0</v>
      </c>
      <c r="T1206" s="204">
        <v>0</v>
      </c>
      <c r="U1206" s="204">
        <v>0</v>
      </c>
      <c r="V1206" s="204">
        <v>0</v>
      </c>
      <c r="W1206" s="204">
        <v>0</v>
      </c>
      <c r="X1206" s="204">
        <v>0</v>
      </c>
      <c r="Y1206" s="204">
        <v>0</v>
      </c>
      <c r="Z1206" s="204">
        <v>0</v>
      </c>
      <c r="AA1206" s="204">
        <v>0</v>
      </c>
      <c r="AB1206" s="204">
        <v>0</v>
      </c>
      <c r="AC1206" s="204">
        <v>0</v>
      </c>
      <c r="AD1206" s="204">
        <v>5</v>
      </c>
      <c r="AE1206" s="204">
        <v>21</v>
      </c>
      <c r="AF1206" s="204">
        <v>100</v>
      </c>
      <c r="AG1206" s="204">
        <v>5</v>
      </c>
      <c r="AH1206" s="204">
        <v>0</v>
      </c>
      <c r="AI1206" s="204">
        <v>0</v>
      </c>
      <c r="AJ1206" s="204"/>
      <c r="AK1206" s="204"/>
      <c r="AL1206" s="204"/>
      <c r="AM1206" s="204"/>
      <c r="AN1206" s="204"/>
      <c r="AO1206" s="204"/>
      <c r="AP1206" s="204"/>
      <c r="AQ1206" s="204"/>
      <c r="AR1206" s="204"/>
      <c r="AS1206" s="204"/>
      <c r="AT1206" s="204"/>
      <c r="AU1206" s="204"/>
      <c r="AV1206" s="204"/>
      <c r="AW1206" s="204"/>
      <c r="AX1206" s="204"/>
      <c r="AY1206" s="204" t="str">
        <f t="shared" si="199"/>
        <v>TYLAN 100 PREMIX</v>
      </c>
      <c r="AZ1206" s="204" t="str">
        <f>IF(COUNTIF(AY:AY,AY1206)=1,AY1206,IF(AND(COUNTIF(AY:AY,AY1206)&gt;1,COUNTIF(AZ$2:AZ1205,AY1206)&gt;=1),"",AY1206))</f>
        <v>TYLAN 100 PREMIX</v>
      </c>
      <c r="BA1206" s="204" t="str">
        <v>PM 18-3 TIAMULINE 6.5 DELTAVIT ENTERITE PORC ENTEROCOLITE LAPIN</v>
      </c>
      <c r="BB1206" s="204">
        <f>IF(BA1206="","",MAX(BB$2:BB1205)+1)</f>
        <v>416</v>
      </c>
      <c r="BC1206" s="204"/>
      <c r="BD1206" s="204"/>
      <c r="BE1206" s="204"/>
      <c r="BF1206" s="204"/>
      <c r="BG1206" s="204"/>
      <c r="BH1206" s="204"/>
      <c r="BI1206" s="204"/>
      <c r="BJ1206" s="204"/>
      <c r="BK1206" s="204"/>
      <c r="BL1206" s="204"/>
      <c r="BM1206" s="204"/>
      <c r="BN1206" s="204"/>
      <c r="BO1206" s="204"/>
      <c r="BP1206" s="204"/>
      <c r="BQ1206" s="204"/>
      <c r="BR1206" s="204"/>
      <c r="BS1206" s="204"/>
      <c r="BT1206" s="204"/>
      <c r="BU1206" s="104"/>
      <c r="BV1206" s="202"/>
      <c r="BX1206"/>
      <c r="BY1206"/>
      <c r="BZ1206"/>
      <c r="CA1206"/>
      <c r="CB1206"/>
      <c r="CD1206"/>
      <c r="CO1206" s="202">
        <v>1205</v>
      </c>
    </row>
    <row r="1207" spans="1:93" x14ac:dyDescent="0.25">
      <c r="A1207" s="203" t="s">
        <v>1664</v>
      </c>
      <c r="B1207" s="204" t="s">
        <v>1665</v>
      </c>
      <c r="C1207" s="204" t="s">
        <v>1666</v>
      </c>
      <c r="D1207" s="210" t="s">
        <v>1170</v>
      </c>
      <c r="E1207" s="204" t="s">
        <v>924</v>
      </c>
      <c r="F1207" s="204" t="s">
        <v>786</v>
      </c>
      <c r="G1207" s="204" t="s">
        <v>1171</v>
      </c>
      <c r="H1207" s="204" t="s">
        <v>1198</v>
      </c>
      <c r="I1207" s="204" t="s">
        <v>1173</v>
      </c>
      <c r="J1207" s="204" t="s">
        <v>891</v>
      </c>
      <c r="K1207" s="204" t="s">
        <v>891</v>
      </c>
      <c r="L1207" s="204" t="s">
        <v>1199</v>
      </c>
      <c r="M1207" s="204" t="s">
        <v>213</v>
      </c>
      <c r="N1207" s="204" t="s">
        <v>1667</v>
      </c>
      <c r="O1207" s="204" t="s">
        <v>928</v>
      </c>
      <c r="P1207" s="204" t="s">
        <v>1668</v>
      </c>
      <c r="Q1207" s="204" t="s">
        <v>1004</v>
      </c>
      <c r="R1207" s="204">
        <v>0</v>
      </c>
      <c r="S1207" s="204">
        <v>0</v>
      </c>
      <c r="T1207" s="204">
        <v>0</v>
      </c>
      <c r="U1207" s="204">
        <v>0</v>
      </c>
      <c r="V1207" s="204">
        <v>0</v>
      </c>
      <c r="W1207" s="204">
        <v>0</v>
      </c>
      <c r="X1207" s="204">
        <v>0</v>
      </c>
      <c r="Y1207" s="204">
        <v>0</v>
      </c>
      <c r="Z1207" s="204">
        <v>0</v>
      </c>
      <c r="AA1207" s="204">
        <v>0</v>
      </c>
      <c r="AB1207" s="204">
        <v>0</v>
      </c>
      <c r="AC1207" s="204">
        <v>0</v>
      </c>
      <c r="AD1207" s="204">
        <v>5</v>
      </c>
      <c r="AE1207" s="204">
        <v>21</v>
      </c>
      <c r="AF1207" s="204">
        <v>100</v>
      </c>
      <c r="AG1207" s="204">
        <v>5</v>
      </c>
      <c r="AH1207" s="204">
        <v>0</v>
      </c>
      <c r="AI1207" s="204">
        <v>0</v>
      </c>
      <c r="AJ1207" s="204"/>
      <c r="AK1207" s="204"/>
      <c r="AL1207" s="204"/>
      <c r="AM1207" s="204"/>
      <c r="AN1207" s="204"/>
      <c r="AO1207" s="204"/>
      <c r="AP1207" s="204"/>
      <c r="AQ1207" s="204"/>
      <c r="AR1207" s="204"/>
      <c r="AS1207" s="204"/>
      <c r="AT1207" s="204"/>
      <c r="AU1207" s="204"/>
      <c r="AV1207" s="204"/>
      <c r="AW1207" s="204"/>
      <c r="AX1207" s="204"/>
      <c r="AY1207" s="204" t="str">
        <f t="shared" si="199"/>
        <v>TYLAN 20 PREMIX</v>
      </c>
      <c r="AZ1207" s="204" t="str">
        <f>IF(COUNTIF(AY:AY,AY1207)=1,AY1207,IF(AND(COUNTIF(AY:AY,AY1207)&gt;1,COUNTIF(AZ$2:AZ1206,AY1207)&gt;=1),"",AY1207))</f>
        <v>TYLAN 20 PREMIX</v>
      </c>
      <c r="BA1207" s="204" t="str">
        <v>PM 20 TILMICOSINE 40 PORCS</v>
      </c>
      <c r="BB1207" s="204">
        <f>IF(BA1207="","",MAX(BB$2:BB1206)+1)</f>
        <v>417</v>
      </c>
      <c r="BC1207" s="204"/>
      <c r="BD1207" s="204"/>
      <c r="BE1207" s="204"/>
      <c r="BF1207" s="204"/>
      <c r="BG1207" s="204"/>
      <c r="BH1207" s="204"/>
      <c r="BI1207" s="204"/>
      <c r="BJ1207" s="204"/>
      <c r="BK1207" s="204"/>
      <c r="BL1207" s="204"/>
      <c r="BM1207" s="204"/>
      <c r="BN1207" s="204"/>
      <c r="BO1207" s="204"/>
      <c r="BP1207" s="204"/>
      <c r="BQ1207" s="204"/>
      <c r="BR1207" s="204"/>
      <c r="BS1207" s="204"/>
      <c r="BT1207" s="204"/>
      <c r="BU1207" s="104"/>
      <c r="BV1207" s="202"/>
      <c r="BX1207"/>
      <c r="BY1207"/>
      <c r="BZ1207"/>
      <c r="CA1207"/>
      <c r="CB1207"/>
      <c r="CD1207"/>
      <c r="CO1207" s="202">
        <v>1206</v>
      </c>
    </row>
    <row r="1208" spans="1:93" x14ac:dyDescent="0.25">
      <c r="A1208" s="203" t="s">
        <v>1669</v>
      </c>
      <c r="B1208" s="204" t="s">
        <v>1670</v>
      </c>
      <c r="C1208" s="204" t="s">
        <v>1671</v>
      </c>
      <c r="D1208" s="210" t="s">
        <v>863</v>
      </c>
      <c r="E1208" s="204" t="s">
        <v>852</v>
      </c>
      <c r="F1208" s="204" t="s">
        <v>601</v>
      </c>
      <c r="G1208" s="204" t="s">
        <v>853</v>
      </c>
      <c r="H1208" s="204" t="s">
        <v>946</v>
      </c>
      <c r="I1208" s="204" t="s">
        <v>853</v>
      </c>
      <c r="J1208" s="204" t="s">
        <v>891</v>
      </c>
      <c r="K1208" s="204" t="s">
        <v>891</v>
      </c>
      <c r="L1208" s="204" t="s">
        <v>1199</v>
      </c>
      <c r="M1208" s="204" t="s">
        <v>213</v>
      </c>
      <c r="N1208" s="204" t="s">
        <v>959</v>
      </c>
      <c r="O1208" s="204" t="s">
        <v>858</v>
      </c>
      <c r="P1208" s="204" t="s">
        <v>859</v>
      </c>
      <c r="Q1208" s="204" t="s">
        <v>868</v>
      </c>
      <c r="R1208" s="204">
        <v>10</v>
      </c>
      <c r="S1208" s="204">
        <v>3</v>
      </c>
      <c r="T1208" s="204">
        <v>0</v>
      </c>
      <c r="U1208" s="204">
        <v>0</v>
      </c>
      <c r="V1208" s="204">
        <v>0</v>
      </c>
      <c r="W1208" s="204">
        <v>0</v>
      </c>
      <c r="X1208" s="204">
        <v>0</v>
      </c>
      <c r="Y1208" s="204">
        <v>0</v>
      </c>
      <c r="Z1208" s="204">
        <v>0</v>
      </c>
      <c r="AA1208" s="204">
        <v>0</v>
      </c>
      <c r="AB1208" s="204">
        <v>10</v>
      </c>
      <c r="AC1208" s="204">
        <v>3</v>
      </c>
      <c r="AD1208" s="204">
        <v>10</v>
      </c>
      <c r="AE1208" s="204">
        <v>3</v>
      </c>
      <c r="AF1208" s="204">
        <v>10</v>
      </c>
      <c r="AG1208" s="204">
        <v>3</v>
      </c>
      <c r="AH1208" s="204">
        <v>0</v>
      </c>
      <c r="AI1208" s="204">
        <v>0</v>
      </c>
      <c r="AJ1208" s="204"/>
      <c r="AK1208" s="204"/>
      <c r="AL1208" s="204"/>
      <c r="AM1208" s="204"/>
      <c r="AN1208" s="204"/>
      <c r="AO1208" s="204"/>
      <c r="AP1208" s="204"/>
      <c r="AQ1208" s="204"/>
      <c r="AR1208" s="204"/>
      <c r="AS1208" s="204"/>
      <c r="AT1208" s="204"/>
      <c r="AU1208" s="204"/>
      <c r="AV1208" s="204"/>
      <c r="AW1208" s="204"/>
      <c r="AX1208" s="204"/>
      <c r="AY1208" s="204" t="str">
        <f t="shared" si="199"/>
        <v>TYLAN 200</v>
      </c>
      <c r="AZ1208" s="204" t="str">
        <f>IF(COUNTIF(AY:AY,AY1208)=1,AY1208,IF(AND(COUNTIF(AY:AY,AY1208)&gt;1,COUNTIF(AZ$2:AZ1207,AY1208)&gt;=1),"",AY1208))</f>
        <v>TYLAN 200</v>
      </c>
      <c r="BA1208" s="204" t="str">
        <v>PM 21 TYLOSINE 20 PORC-VOLAILLE</v>
      </c>
      <c r="BB1208" s="204">
        <f>IF(BA1208="","",MAX(BB$2:BB1207)+1)</f>
        <v>418</v>
      </c>
      <c r="BC1208" s="204"/>
      <c r="BD1208" s="204"/>
      <c r="BE1208" s="204"/>
      <c r="BF1208" s="204"/>
      <c r="BG1208" s="204"/>
      <c r="BH1208" s="204"/>
      <c r="BI1208" s="204"/>
      <c r="BJ1208" s="204"/>
      <c r="BK1208" s="204"/>
      <c r="BL1208" s="204"/>
      <c r="BM1208" s="204"/>
      <c r="BN1208" s="204"/>
      <c r="BO1208" s="204"/>
      <c r="BP1208" s="204"/>
      <c r="BQ1208" s="204"/>
      <c r="BR1208" s="204"/>
      <c r="BS1208" s="204"/>
      <c r="BT1208" s="204"/>
      <c r="BU1208" s="104"/>
      <c r="BV1208" s="202"/>
      <c r="BX1208"/>
      <c r="BY1208"/>
      <c r="BZ1208"/>
      <c r="CA1208"/>
      <c r="CB1208"/>
      <c r="CD1208"/>
      <c r="CO1208" s="202">
        <v>1207</v>
      </c>
    </row>
    <row r="1209" spans="1:93" x14ac:dyDescent="0.25">
      <c r="A1209" s="203" t="s">
        <v>1669</v>
      </c>
      <c r="B1209" s="204" t="s">
        <v>1672</v>
      </c>
      <c r="C1209" s="204" t="s">
        <v>1673</v>
      </c>
      <c r="D1209" s="210" t="s">
        <v>851</v>
      </c>
      <c r="E1209" s="204" t="s">
        <v>852</v>
      </c>
      <c r="F1209" s="204" t="s">
        <v>601</v>
      </c>
      <c r="G1209" s="204" t="s">
        <v>853</v>
      </c>
      <c r="H1209" s="204" t="s">
        <v>946</v>
      </c>
      <c r="I1209" s="204" t="s">
        <v>853</v>
      </c>
      <c r="J1209" s="204" t="s">
        <v>891</v>
      </c>
      <c r="K1209" s="204" t="s">
        <v>891</v>
      </c>
      <c r="L1209" s="204" t="s">
        <v>1199</v>
      </c>
      <c r="M1209" s="204" t="s">
        <v>213</v>
      </c>
      <c r="N1209" s="204" t="s">
        <v>959</v>
      </c>
      <c r="O1209" s="204" t="s">
        <v>858</v>
      </c>
      <c r="P1209" s="204" t="s">
        <v>859</v>
      </c>
      <c r="Q1209" s="204" t="s">
        <v>966</v>
      </c>
      <c r="R1209" s="204">
        <v>10</v>
      </c>
      <c r="S1209" s="204">
        <v>3</v>
      </c>
      <c r="T1209" s="204">
        <v>0</v>
      </c>
      <c r="U1209" s="204">
        <v>0</v>
      </c>
      <c r="V1209" s="204">
        <v>0</v>
      </c>
      <c r="W1209" s="204">
        <v>0</v>
      </c>
      <c r="X1209" s="204">
        <v>0</v>
      </c>
      <c r="Y1209" s="204">
        <v>0</v>
      </c>
      <c r="Z1209" s="204">
        <v>0</v>
      </c>
      <c r="AA1209" s="204">
        <v>0</v>
      </c>
      <c r="AB1209" s="204">
        <v>10</v>
      </c>
      <c r="AC1209" s="204">
        <v>3</v>
      </c>
      <c r="AD1209" s="204">
        <v>10</v>
      </c>
      <c r="AE1209" s="204">
        <v>3</v>
      </c>
      <c r="AF1209" s="204">
        <v>10</v>
      </c>
      <c r="AG1209" s="204">
        <v>3</v>
      </c>
      <c r="AH1209" s="204">
        <v>0</v>
      </c>
      <c r="AI1209" s="204">
        <v>0</v>
      </c>
      <c r="AJ1209" s="204"/>
      <c r="AK1209" s="204"/>
      <c r="AL1209" s="204"/>
      <c r="AM1209" s="204"/>
      <c r="AN1209" s="204"/>
      <c r="AO1209" s="204"/>
      <c r="AP1209" s="204"/>
      <c r="AQ1209" s="204"/>
      <c r="AR1209" s="204"/>
      <c r="AS1209" s="204"/>
      <c r="AT1209" s="204"/>
      <c r="AU1209" s="204"/>
      <c r="AV1209" s="204"/>
      <c r="AW1209" s="204"/>
      <c r="AX1209" s="204"/>
      <c r="AY1209" s="204" t="str">
        <f t="shared" si="199"/>
        <v>TYLAN 200</v>
      </c>
      <c r="AZ1209" s="204" t="str">
        <f>IF(COUNTIF(AY:AY,AY1209)=1,AY1209,IF(AND(COUNTIF(AY:AY,AY1209)&gt;1,COUNTIF(AZ$2:AZ1208,AY1209)&gt;=1),"",AY1209))</f>
        <v/>
      </c>
      <c r="BA1209" s="204" t="str">
        <v>PM 23 APRAMYCINE 20 PORC</v>
      </c>
      <c r="BB1209" s="204">
        <f>IF(BA1209="","",MAX(BB$2:BB1208)+1)</f>
        <v>419</v>
      </c>
      <c r="BC1209" s="204"/>
      <c r="BD1209" s="204"/>
      <c r="BE1209" s="204"/>
      <c r="BF1209" s="204"/>
      <c r="BG1209" s="204"/>
      <c r="BH1209" s="204"/>
      <c r="BI1209" s="204"/>
      <c r="BJ1209" s="204"/>
      <c r="BK1209" s="204"/>
      <c r="BL1209" s="204"/>
      <c r="BM1209" s="204"/>
      <c r="BN1209" s="204"/>
      <c r="BO1209" s="204"/>
      <c r="BP1209" s="204"/>
      <c r="BQ1209" s="204"/>
      <c r="BR1209" s="204"/>
      <c r="BS1209" s="204"/>
      <c r="BT1209" s="204"/>
      <c r="BU1209" s="104"/>
      <c r="BV1209" s="202"/>
      <c r="BX1209"/>
      <c r="BY1209"/>
      <c r="BZ1209"/>
      <c r="CA1209"/>
      <c r="CB1209"/>
      <c r="CD1209"/>
      <c r="CO1209" s="202">
        <v>1208</v>
      </c>
    </row>
    <row r="1210" spans="1:93" x14ac:dyDescent="0.25">
      <c r="A1210" s="203" t="s">
        <v>3500</v>
      </c>
      <c r="B1210" s="204" t="s">
        <v>3501</v>
      </c>
      <c r="C1210" s="204" t="s">
        <v>3502</v>
      </c>
      <c r="D1210" s="210" t="s">
        <v>851</v>
      </c>
      <c r="E1210" s="204" t="s">
        <v>924</v>
      </c>
      <c r="F1210" s="204" t="s">
        <v>602</v>
      </c>
      <c r="G1210" s="204" t="s">
        <v>925</v>
      </c>
      <c r="H1210" s="204" t="s">
        <v>926</v>
      </c>
      <c r="I1210" s="204" t="s">
        <v>910</v>
      </c>
      <c r="J1210" s="204" t="s">
        <v>891</v>
      </c>
      <c r="K1210" s="204" t="s">
        <v>891</v>
      </c>
      <c r="L1210" s="204" t="s">
        <v>1199</v>
      </c>
      <c r="M1210" s="204" t="s">
        <v>213</v>
      </c>
      <c r="N1210" s="204" t="s">
        <v>923</v>
      </c>
      <c r="O1210" s="204" t="s">
        <v>992</v>
      </c>
      <c r="P1210" s="204" t="s">
        <v>859</v>
      </c>
      <c r="Q1210" s="204" t="s">
        <v>851</v>
      </c>
      <c r="R1210" s="204">
        <v>40</v>
      </c>
      <c r="S1210" s="204">
        <v>14</v>
      </c>
      <c r="T1210" s="204">
        <v>0</v>
      </c>
      <c r="U1210" s="204">
        <v>0</v>
      </c>
      <c r="V1210" s="204">
        <v>0</v>
      </c>
      <c r="W1210" s="204">
        <v>0</v>
      </c>
      <c r="X1210" s="204">
        <v>0</v>
      </c>
      <c r="Y1210" s="204">
        <v>0</v>
      </c>
      <c r="Z1210" s="204">
        <v>0</v>
      </c>
      <c r="AA1210" s="204">
        <v>0</v>
      </c>
      <c r="AB1210" s="204">
        <v>0</v>
      </c>
      <c r="AC1210" s="204">
        <v>0</v>
      </c>
      <c r="AD1210" s="204">
        <v>25</v>
      </c>
      <c r="AE1210" s="204">
        <v>10</v>
      </c>
      <c r="AF1210" s="204">
        <v>100</v>
      </c>
      <c r="AG1210" s="204">
        <v>5</v>
      </c>
      <c r="AH1210" s="204">
        <v>0</v>
      </c>
      <c r="AI1210" s="204">
        <v>0</v>
      </c>
      <c r="AJ1210" s="204"/>
      <c r="AK1210" s="204"/>
      <c r="AL1210" s="204"/>
      <c r="AM1210" s="204"/>
      <c r="AN1210" s="204"/>
      <c r="AO1210" s="204"/>
      <c r="AP1210" s="204"/>
      <c r="AQ1210" s="204"/>
      <c r="AR1210" s="204"/>
      <c r="AS1210" s="204"/>
      <c r="AT1210" s="204"/>
      <c r="AU1210" s="204"/>
      <c r="AV1210" s="204"/>
      <c r="AW1210" s="204"/>
      <c r="AX1210" s="204"/>
      <c r="AY1210" s="204" t="str">
        <f t="shared" si="199"/>
        <v>TYLAN SOLUBLE 100 %</v>
      </c>
      <c r="AZ1210" s="204" t="str">
        <f>IF(COUNTIF(AY:AY,AY1210)=1,AY1210,IF(AND(COUNTIF(AY:AY,AY1210)&gt;1,COUNTIF(AZ$2:AZ1209,AY1210)&gt;=1),"",AY1210))</f>
        <v>TYLAN SOLUBLE 100 %</v>
      </c>
      <c r="BA1210" s="204" t="str">
        <v>PM 27 LINCOMYCINE 4.4 SPECTINOMYCINE 4.4 PORC</v>
      </c>
      <c r="BB1210" s="204">
        <f>IF(BA1210="","",MAX(BB$2:BB1209)+1)</f>
        <v>420</v>
      </c>
      <c r="BC1210" s="204"/>
      <c r="BD1210" s="204"/>
      <c r="BE1210" s="204"/>
      <c r="BF1210" s="204"/>
      <c r="BG1210" s="204"/>
      <c r="BH1210" s="204"/>
      <c r="BI1210" s="204"/>
      <c r="BJ1210" s="204"/>
      <c r="BK1210" s="204"/>
      <c r="BL1210" s="204"/>
      <c r="BM1210" s="204"/>
      <c r="BN1210" s="204"/>
      <c r="BO1210" s="204"/>
      <c r="BP1210" s="204"/>
      <c r="BQ1210" s="204"/>
      <c r="BR1210" s="204"/>
      <c r="BS1210" s="204"/>
      <c r="BT1210" s="204"/>
      <c r="BU1210" s="104"/>
      <c r="BV1210" s="202"/>
      <c r="BX1210"/>
      <c r="BY1210"/>
      <c r="BZ1210"/>
      <c r="CA1210"/>
      <c r="CB1210"/>
      <c r="CD1210"/>
      <c r="CO1210" s="202">
        <v>1209</v>
      </c>
    </row>
    <row r="1211" spans="1:93" x14ac:dyDescent="0.25">
      <c r="A1211" s="203" t="s">
        <v>3500</v>
      </c>
      <c r="B1211" s="204" t="s">
        <v>3503</v>
      </c>
      <c r="C1211" s="204" t="s">
        <v>3504</v>
      </c>
      <c r="D1211" s="210" t="s">
        <v>923</v>
      </c>
      <c r="E1211" s="204" t="s">
        <v>924</v>
      </c>
      <c r="F1211" s="204" t="s">
        <v>602</v>
      </c>
      <c r="G1211" s="204" t="s">
        <v>925</v>
      </c>
      <c r="H1211" s="204" t="s">
        <v>926</v>
      </c>
      <c r="I1211" s="204" t="s">
        <v>910</v>
      </c>
      <c r="J1211" s="204" t="s">
        <v>891</v>
      </c>
      <c r="K1211" s="204" t="s">
        <v>891</v>
      </c>
      <c r="L1211" s="204" t="s">
        <v>1199</v>
      </c>
      <c r="M1211" s="204" t="s">
        <v>213</v>
      </c>
      <c r="N1211" s="204" t="s">
        <v>923</v>
      </c>
      <c r="O1211" s="204" t="s">
        <v>992</v>
      </c>
      <c r="P1211" s="204" t="s">
        <v>859</v>
      </c>
      <c r="Q1211" s="204" t="s">
        <v>923</v>
      </c>
      <c r="R1211" s="204">
        <v>40</v>
      </c>
      <c r="S1211" s="204">
        <v>14</v>
      </c>
      <c r="T1211" s="204">
        <v>0</v>
      </c>
      <c r="U1211" s="204">
        <v>0</v>
      </c>
      <c r="V1211" s="204">
        <v>0</v>
      </c>
      <c r="W1211" s="204">
        <v>0</v>
      </c>
      <c r="X1211" s="204">
        <v>0</v>
      </c>
      <c r="Y1211" s="204">
        <v>0</v>
      </c>
      <c r="Z1211" s="204">
        <v>0</v>
      </c>
      <c r="AA1211" s="204">
        <v>0</v>
      </c>
      <c r="AB1211" s="204">
        <v>0</v>
      </c>
      <c r="AC1211" s="204">
        <v>0</v>
      </c>
      <c r="AD1211" s="204">
        <v>25</v>
      </c>
      <c r="AE1211" s="204">
        <v>10</v>
      </c>
      <c r="AF1211" s="204">
        <v>100</v>
      </c>
      <c r="AG1211" s="204">
        <v>5</v>
      </c>
      <c r="AH1211" s="204">
        <v>0</v>
      </c>
      <c r="AI1211" s="204">
        <v>0</v>
      </c>
      <c r="AJ1211" s="204"/>
      <c r="AK1211" s="204"/>
      <c r="AL1211" s="204"/>
      <c r="AM1211" s="204"/>
      <c r="AN1211" s="204"/>
      <c r="AO1211" s="204"/>
      <c r="AP1211" s="204"/>
      <c r="AQ1211" s="204"/>
      <c r="AR1211" s="204"/>
      <c r="AS1211" s="204"/>
      <c r="AT1211" s="204"/>
      <c r="AU1211" s="204"/>
      <c r="AV1211" s="204"/>
      <c r="AW1211" s="204"/>
      <c r="AX1211" s="204"/>
      <c r="AY1211" s="204" t="str">
        <f t="shared" si="199"/>
        <v>TYLAN SOLUBLE 100 %</v>
      </c>
      <c r="AZ1211" s="204" t="str">
        <f>IF(COUNTIF(AY:AY,AY1211)=1,AY1211,IF(AND(COUNTIF(AY:AY,AY1211)&gt;1,COUNTIF(AZ$2:AZ1210,AY1211)&gt;=1),"",AY1211))</f>
        <v/>
      </c>
      <c r="BA1211" s="204" t="str">
        <v>PM 35-A ACIDE OXOLINIQUE 80 PORC</v>
      </c>
      <c r="BB1211" s="204">
        <f>IF(BA1211="","",MAX(BB$2:BB1210)+1)</f>
        <v>421</v>
      </c>
      <c r="BC1211" s="204"/>
      <c r="BD1211" s="204"/>
      <c r="BE1211" s="204"/>
      <c r="BF1211" s="204"/>
      <c r="BG1211" s="204"/>
      <c r="BH1211" s="204"/>
      <c r="BI1211" s="204"/>
      <c r="BJ1211" s="204"/>
      <c r="BK1211" s="204"/>
      <c r="BL1211" s="204"/>
      <c r="BM1211" s="204"/>
      <c r="BN1211" s="204"/>
      <c r="BO1211" s="204"/>
      <c r="BP1211" s="204"/>
      <c r="BQ1211" s="204"/>
      <c r="BR1211" s="204"/>
      <c r="BS1211" s="204"/>
      <c r="BT1211" s="204"/>
      <c r="BU1211" s="104"/>
      <c r="BV1211" s="202"/>
      <c r="BX1211"/>
      <c r="BY1211"/>
      <c r="BZ1211"/>
      <c r="CA1211"/>
      <c r="CB1211"/>
      <c r="CD1211"/>
      <c r="CO1211" s="202">
        <v>1210</v>
      </c>
    </row>
    <row r="1212" spans="1:93" x14ac:dyDescent="0.25">
      <c r="A1212" s="203" t="s">
        <v>3500</v>
      </c>
      <c r="B1212" s="204" t="s">
        <v>3505</v>
      </c>
      <c r="C1212" s="204" t="s">
        <v>3472</v>
      </c>
      <c r="D1212" s="210" t="s">
        <v>851</v>
      </c>
      <c r="E1212" s="204" t="s">
        <v>924</v>
      </c>
      <c r="F1212" s="204" t="s">
        <v>602</v>
      </c>
      <c r="G1212" s="204" t="s">
        <v>925</v>
      </c>
      <c r="H1212" s="204" t="s">
        <v>926</v>
      </c>
      <c r="I1212" s="204" t="s">
        <v>910</v>
      </c>
      <c r="J1212" s="204" t="s">
        <v>891</v>
      </c>
      <c r="K1212" s="204" t="s">
        <v>891</v>
      </c>
      <c r="L1212" s="204" t="s">
        <v>1199</v>
      </c>
      <c r="M1212" s="204" t="s">
        <v>213</v>
      </c>
      <c r="N1212" s="204" t="s">
        <v>923</v>
      </c>
      <c r="O1212" s="204" t="s">
        <v>992</v>
      </c>
      <c r="P1212" s="204" t="s">
        <v>859</v>
      </c>
      <c r="Q1212" s="204" t="s">
        <v>851</v>
      </c>
      <c r="R1212" s="204">
        <v>40</v>
      </c>
      <c r="S1212" s="204">
        <v>14</v>
      </c>
      <c r="T1212" s="204">
        <v>0</v>
      </c>
      <c r="U1212" s="204">
        <v>0</v>
      </c>
      <c r="V1212" s="204">
        <v>0</v>
      </c>
      <c r="W1212" s="204">
        <v>0</v>
      </c>
      <c r="X1212" s="204">
        <v>0</v>
      </c>
      <c r="Y1212" s="204">
        <v>0</v>
      </c>
      <c r="Z1212" s="204">
        <v>0</v>
      </c>
      <c r="AA1212" s="204">
        <v>0</v>
      </c>
      <c r="AB1212" s="204">
        <v>0</v>
      </c>
      <c r="AC1212" s="204">
        <v>0</v>
      </c>
      <c r="AD1212" s="204">
        <v>25</v>
      </c>
      <c r="AE1212" s="204">
        <v>10</v>
      </c>
      <c r="AF1212" s="204">
        <v>100</v>
      </c>
      <c r="AG1212" s="204">
        <v>5</v>
      </c>
      <c r="AH1212" s="204">
        <v>0</v>
      </c>
      <c r="AI1212" s="204">
        <v>0</v>
      </c>
      <c r="AJ1212" s="204"/>
      <c r="AK1212" s="204"/>
      <c r="AL1212" s="204"/>
      <c r="AM1212" s="204"/>
      <c r="AN1212" s="204"/>
      <c r="AO1212" s="204"/>
      <c r="AP1212" s="204"/>
      <c r="AQ1212" s="204"/>
      <c r="AR1212" s="204"/>
      <c r="AS1212" s="204"/>
      <c r="AT1212" s="204"/>
      <c r="AU1212" s="204"/>
      <c r="AV1212" s="204"/>
      <c r="AW1212" s="204"/>
      <c r="AX1212" s="204"/>
      <c r="AY1212" s="204" t="str">
        <f t="shared" si="199"/>
        <v>TYLAN SOLUBLE 100 %</v>
      </c>
      <c r="AZ1212" s="204" t="str">
        <f>IF(COUNTIF(AY:AY,AY1212)=1,AY1212,IF(AND(COUNTIF(AY:AY,AY1212)&gt;1,COUNTIF(AZ$2:AZ1211,AY1212)&gt;=1),"",AY1212))</f>
        <v/>
      </c>
      <c r="BA1212" s="204" t="str">
        <v>PNEUMOBIOTIQUE</v>
      </c>
      <c r="BB1212" s="204">
        <f>IF(BA1212="","",MAX(BB$2:BB1211)+1)</f>
        <v>422</v>
      </c>
      <c r="BC1212" s="204"/>
      <c r="BD1212" s="204"/>
      <c r="BE1212" s="204"/>
      <c r="BF1212" s="204"/>
      <c r="BG1212" s="204"/>
      <c r="BH1212" s="204"/>
      <c r="BI1212" s="204"/>
      <c r="BJ1212" s="204"/>
      <c r="BK1212" s="204"/>
      <c r="BL1212" s="204"/>
      <c r="BM1212" s="204"/>
      <c r="BN1212" s="204"/>
      <c r="BO1212" s="204"/>
      <c r="BP1212" s="204"/>
      <c r="BQ1212" s="204"/>
      <c r="BR1212" s="204"/>
      <c r="BS1212" s="204"/>
      <c r="BT1212" s="204"/>
      <c r="BU1212" s="104"/>
      <c r="BV1212" s="202"/>
      <c r="BX1212"/>
      <c r="BY1212"/>
      <c r="BZ1212"/>
      <c r="CA1212"/>
      <c r="CB1212"/>
      <c r="CD1212"/>
      <c r="CO1212" s="202">
        <v>1211</v>
      </c>
    </row>
    <row r="1213" spans="1:93" x14ac:dyDescent="0.25">
      <c r="A1213" s="203" t="s">
        <v>4036</v>
      </c>
      <c r="B1213" s="204" t="s">
        <v>4037</v>
      </c>
      <c r="C1213" s="204" t="s">
        <v>3508</v>
      </c>
      <c r="D1213" s="210" t="s">
        <v>851</v>
      </c>
      <c r="E1213" s="204" t="s">
        <v>924</v>
      </c>
      <c r="F1213" s="204" t="s">
        <v>133</v>
      </c>
      <c r="G1213" s="204" t="s">
        <v>925</v>
      </c>
      <c r="H1213" s="204" t="s">
        <v>926</v>
      </c>
      <c r="I1213" s="204" t="s">
        <v>910</v>
      </c>
      <c r="J1213" s="204" t="s">
        <v>891</v>
      </c>
      <c r="K1213" s="204" t="s">
        <v>891</v>
      </c>
      <c r="L1213" s="204" t="s">
        <v>1199</v>
      </c>
      <c r="M1213" s="204" t="s">
        <v>213</v>
      </c>
      <c r="N1213" s="204" t="s">
        <v>923</v>
      </c>
      <c r="O1213" s="204" t="s">
        <v>992</v>
      </c>
      <c r="P1213" s="204" t="s">
        <v>859</v>
      </c>
      <c r="Q1213" s="204" t="s">
        <v>851</v>
      </c>
      <c r="R1213" s="204">
        <v>40</v>
      </c>
      <c r="S1213" s="204">
        <v>14</v>
      </c>
      <c r="T1213" s="204">
        <v>0</v>
      </c>
      <c r="U1213" s="204">
        <v>0</v>
      </c>
      <c r="V1213" s="204">
        <v>0</v>
      </c>
      <c r="W1213" s="204">
        <v>0</v>
      </c>
      <c r="X1213" s="204">
        <v>0</v>
      </c>
      <c r="Y1213" s="204">
        <v>0</v>
      </c>
      <c r="Z1213" s="204">
        <v>0</v>
      </c>
      <c r="AA1213" s="204">
        <v>0</v>
      </c>
      <c r="AB1213" s="204">
        <v>0</v>
      </c>
      <c r="AC1213" s="204">
        <v>0</v>
      </c>
      <c r="AD1213" s="204">
        <v>25</v>
      </c>
      <c r="AE1213" s="204">
        <v>10</v>
      </c>
      <c r="AF1213" s="204">
        <v>100</v>
      </c>
      <c r="AG1213" s="204">
        <v>5</v>
      </c>
      <c r="AH1213" s="204">
        <v>0</v>
      </c>
      <c r="AI1213" s="204">
        <v>0</v>
      </c>
      <c r="AJ1213" s="204"/>
      <c r="AK1213" s="204"/>
      <c r="AL1213" s="204"/>
      <c r="AM1213" s="204"/>
      <c r="AN1213" s="204"/>
      <c r="AO1213" s="204"/>
      <c r="AP1213" s="204"/>
      <c r="AQ1213" s="204"/>
      <c r="AR1213" s="204"/>
      <c r="AS1213" s="204"/>
      <c r="AT1213" s="204"/>
      <c r="AU1213" s="204"/>
      <c r="AV1213" s="204"/>
      <c r="AW1213" s="204"/>
      <c r="AX1213" s="204"/>
      <c r="AY1213" s="204" t="str">
        <f t="shared" si="199"/>
        <v>TYLMASIN</v>
      </c>
      <c r="AZ1213" s="204" t="str">
        <f>IF(COUNTIF(AY:AY,AY1213)=1,AY1213,IF(AND(COUNTIF(AY:AY,AY1213)&gt;1,COUNTIF(AZ$2:AZ1212,AY1213)&gt;=1),"",AY1213))</f>
        <v>TYLMASIN</v>
      </c>
      <c r="BA1213" s="204" t="str">
        <v>PNEUMOSPECTIN 50/100 MG/ML SOLUTION INJECTABLE</v>
      </c>
      <c r="BB1213" s="204">
        <f>IF(BA1213="","",MAX(BB$2:BB1212)+1)</f>
        <v>423</v>
      </c>
      <c r="BC1213" s="204"/>
      <c r="BD1213" s="204"/>
      <c r="BE1213" s="204"/>
      <c r="BF1213" s="204"/>
      <c r="BG1213" s="204"/>
      <c r="BH1213" s="204"/>
      <c r="BI1213" s="204"/>
      <c r="BJ1213" s="204"/>
      <c r="BK1213" s="204"/>
      <c r="BL1213" s="204"/>
      <c r="BM1213" s="204"/>
      <c r="BN1213" s="204"/>
      <c r="BO1213" s="204"/>
      <c r="BP1213" s="204"/>
      <c r="BQ1213" s="204"/>
      <c r="BR1213" s="204"/>
      <c r="BS1213" s="204"/>
      <c r="BT1213" s="204"/>
      <c r="BU1213" s="104"/>
      <c r="BV1213" s="202"/>
      <c r="BX1213"/>
      <c r="BY1213"/>
      <c r="BZ1213"/>
      <c r="CA1213"/>
      <c r="CB1213"/>
      <c r="CD1213"/>
      <c r="CO1213" s="202">
        <v>1212</v>
      </c>
    </row>
    <row r="1214" spans="1:93" x14ac:dyDescent="0.25">
      <c r="A1214" s="203" t="s">
        <v>4346</v>
      </c>
      <c r="B1214" s="204" t="s">
        <v>4347</v>
      </c>
      <c r="C1214" s="204" t="s">
        <v>3502</v>
      </c>
      <c r="D1214" s="210" t="s">
        <v>851</v>
      </c>
      <c r="E1214" s="204" t="s">
        <v>924</v>
      </c>
      <c r="F1214" s="204" t="s">
        <v>605</v>
      </c>
      <c r="G1214" s="204" t="s">
        <v>925</v>
      </c>
      <c r="H1214" s="204" t="s">
        <v>3021</v>
      </c>
      <c r="I1214" s="204" t="s">
        <v>910</v>
      </c>
      <c r="J1214" s="204" t="s">
        <v>891</v>
      </c>
      <c r="K1214" s="204" t="s">
        <v>891</v>
      </c>
      <c r="L1214" s="204" t="s">
        <v>1199</v>
      </c>
      <c r="M1214" s="204" t="s">
        <v>213</v>
      </c>
      <c r="N1214" s="204" t="s">
        <v>923</v>
      </c>
      <c r="O1214" s="204" t="s">
        <v>992</v>
      </c>
      <c r="P1214" s="204" t="s">
        <v>859</v>
      </c>
      <c r="Q1214" s="204" t="s">
        <v>851</v>
      </c>
      <c r="R1214" s="204">
        <v>40</v>
      </c>
      <c r="S1214" s="204">
        <v>14</v>
      </c>
      <c r="T1214" s="204">
        <v>0</v>
      </c>
      <c r="U1214" s="204">
        <v>0</v>
      </c>
      <c r="V1214" s="204">
        <v>0</v>
      </c>
      <c r="W1214" s="204">
        <v>0</v>
      </c>
      <c r="X1214" s="204">
        <v>0</v>
      </c>
      <c r="Y1214" s="204">
        <v>0</v>
      </c>
      <c r="Z1214" s="204">
        <v>0</v>
      </c>
      <c r="AA1214" s="204">
        <v>0</v>
      </c>
      <c r="AB1214" s="204">
        <v>0</v>
      </c>
      <c r="AC1214" s="204">
        <v>0</v>
      </c>
      <c r="AD1214" s="204">
        <v>20</v>
      </c>
      <c r="AE1214" s="204">
        <v>10</v>
      </c>
      <c r="AF1214" s="204">
        <v>100</v>
      </c>
      <c r="AG1214" s="204">
        <v>5</v>
      </c>
      <c r="AH1214" s="204">
        <v>0</v>
      </c>
      <c r="AI1214" s="204">
        <v>0</v>
      </c>
      <c r="AJ1214" s="204"/>
      <c r="AK1214" s="204"/>
      <c r="AL1214" s="204"/>
      <c r="AM1214" s="204"/>
      <c r="AN1214" s="204"/>
      <c r="AO1214" s="204"/>
      <c r="AP1214" s="204"/>
      <c r="AQ1214" s="204"/>
      <c r="AR1214" s="204"/>
      <c r="AS1214" s="204"/>
      <c r="AT1214" s="204"/>
      <c r="AU1214" s="204"/>
      <c r="AV1214" s="204"/>
      <c r="AW1214" s="204"/>
      <c r="AX1214" s="204"/>
      <c r="AY1214" s="204" t="str">
        <f t="shared" si="199"/>
        <v>TYLOGRAN 100 %</v>
      </c>
      <c r="AZ1214" s="204" t="str">
        <f>IF(COUNTIF(AY:AY,AY1214)=1,AY1214,IF(AND(COUNTIF(AY:AY,AY1214)&gt;1,COUNTIF(AZ$2:AZ1213,AY1214)&gt;=1),"",AY1214))</f>
        <v>TYLOGRAN 100 %</v>
      </c>
      <c r="BA1214" s="204" t="str">
        <v>PO 11 COLISTINE 100 LAPIN - VOLAILLE - PORC - VEAU</v>
      </c>
      <c r="BB1214" s="204">
        <f>IF(BA1214="","",MAX(BB$2:BB1213)+1)</f>
        <v>424</v>
      </c>
      <c r="BC1214" s="204"/>
      <c r="BD1214" s="204"/>
      <c r="BE1214" s="204"/>
      <c r="BF1214" s="204"/>
      <c r="BG1214" s="204"/>
      <c r="BH1214" s="204"/>
      <c r="BI1214" s="204"/>
      <c r="BJ1214" s="204"/>
      <c r="BK1214" s="204"/>
      <c r="BL1214" s="204"/>
      <c r="BM1214" s="204"/>
      <c r="BN1214" s="204"/>
      <c r="BO1214" s="204"/>
      <c r="BP1214" s="204"/>
      <c r="BQ1214" s="204"/>
      <c r="BR1214" s="204"/>
      <c r="BS1214" s="204"/>
      <c r="BT1214" s="204"/>
      <c r="BU1214" s="104"/>
      <c r="BV1214" s="202"/>
      <c r="BX1214"/>
      <c r="BY1214"/>
      <c r="BZ1214"/>
      <c r="CA1214"/>
      <c r="CB1214"/>
      <c r="CD1214"/>
      <c r="CO1214" s="202">
        <v>1213</v>
      </c>
    </row>
    <row r="1215" spans="1:93" x14ac:dyDescent="0.25">
      <c r="A1215" s="203" t="s">
        <v>4346</v>
      </c>
      <c r="B1215" s="204" t="s">
        <v>4348</v>
      </c>
      <c r="C1215" s="204" t="s">
        <v>989</v>
      </c>
      <c r="D1215" s="210" t="s">
        <v>923</v>
      </c>
      <c r="E1215" s="204" t="s">
        <v>924</v>
      </c>
      <c r="F1215" s="204" t="s">
        <v>605</v>
      </c>
      <c r="G1215" s="204" t="s">
        <v>925</v>
      </c>
      <c r="H1215" s="204" t="s">
        <v>3021</v>
      </c>
      <c r="I1215" s="204" t="s">
        <v>910</v>
      </c>
      <c r="J1215" s="204" t="s">
        <v>891</v>
      </c>
      <c r="K1215" s="204" t="s">
        <v>891</v>
      </c>
      <c r="L1215" s="204" t="s">
        <v>1199</v>
      </c>
      <c r="M1215" s="204" t="s">
        <v>213</v>
      </c>
      <c r="N1215" s="204" t="s">
        <v>923</v>
      </c>
      <c r="O1215" s="204" t="s">
        <v>992</v>
      </c>
      <c r="P1215" s="204" t="s">
        <v>859</v>
      </c>
      <c r="Q1215" s="204" t="s">
        <v>923</v>
      </c>
      <c r="R1215" s="204">
        <v>40</v>
      </c>
      <c r="S1215" s="204">
        <v>14</v>
      </c>
      <c r="T1215" s="204">
        <v>0</v>
      </c>
      <c r="U1215" s="204">
        <v>0</v>
      </c>
      <c r="V1215" s="204">
        <v>0</v>
      </c>
      <c r="W1215" s="204">
        <v>0</v>
      </c>
      <c r="X1215" s="204">
        <v>0</v>
      </c>
      <c r="Y1215" s="204">
        <v>0</v>
      </c>
      <c r="Z1215" s="204">
        <v>0</v>
      </c>
      <c r="AA1215" s="204">
        <v>0</v>
      </c>
      <c r="AB1215" s="204">
        <v>0</v>
      </c>
      <c r="AC1215" s="204">
        <v>0</v>
      </c>
      <c r="AD1215" s="204">
        <v>20</v>
      </c>
      <c r="AE1215" s="204">
        <v>10</v>
      </c>
      <c r="AF1215" s="204">
        <v>100</v>
      </c>
      <c r="AG1215" s="204">
        <v>5</v>
      </c>
      <c r="AH1215" s="204">
        <v>0</v>
      </c>
      <c r="AI1215" s="204">
        <v>0</v>
      </c>
      <c r="AJ1215" s="204"/>
      <c r="AK1215" s="204"/>
      <c r="AL1215" s="204"/>
      <c r="AM1215" s="204"/>
      <c r="AN1215" s="204"/>
      <c r="AO1215" s="204"/>
      <c r="AP1215" s="204"/>
      <c r="AQ1215" s="204"/>
      <c r="AR1215" s="204"/>
      <c r="AS1215" s="204"/>
      <c r="AT1215" s="204"/>
      <c r="AU1215" s="204"/>
      <c r="AV1215" s="204"/>
      <c r="AW1215" s="204"/>
      <c r="AX1215" s="204"/>
      <c r="AY1215" s="204" t="str">
        <f t="shared" si="199"/>
        <v>TYLOGRAN 100 %</v>
      </c>
      <c r="AZ1215" s="204" t="str">
        <f>IF(COUNTIF(AY:AY,AY1215)=1,AY1215,IF(AND(COUNTIF(AY:AY,AY1215)&gt;1,COUNTIF(AZ$2:AZ1214,AY1215)&gt;=1),"",AY1215))</f>
        <v/>
      </c>
      <c r="BA1215" s="204" t="str">
        <v>PO 121 AMPICILLINE 10 VOLAILLE-PORC-VEAU-AGNEAU-CHEVREAU</v>
      </c>
      <c r="BB1215" s="204">
        <f>IF(BA1215="","",MAX(BB$2:BB1214)+1)</f>
        <v>425</v>
      </c>
      <c r="BC1215" s="204"/>
      <c r="BD1215" s="204"/>
      <c r="BE1215" s="204"/>
      <c r="BF1215" s="204"/>
      <c r="BG1215" s="204"/>
      <c r="BH1215" s="204"/>
      <c r="BI1215" s="204"/>
      <c r="BJ1215" s="204"/>
      <c r="BK1215" s="204"/>
      <c r="BL1215" s="204"/>
      <c r="BM1215" s="204"/>
      <c r="BN1215" s="204"/>
      <c r="BO1215" s="204"/>
      <c r="BP1215" s="204"/>
      <c r="BQ1215" s="204"/>
      <c r="BR1215" s="204"/>
      <c r="BS1215" s="204"/>
      <c r="BT1215" s="204"/>
      <c r="BU1215" s="104"/>
      <c r="BV1215" s="202"/>
      <c r="BX1215"/>
      <c r="BY1215"/>
      <c r="BZ1215"/>
      <c r="CA1215"/>
      <c r="CB1215"/>
      <c r="CD1215"/>
      <c r="CO1215" s="202">
        <v>1214</v>
      </c>
    </row>
    <row r="1216" spans="1:93" x14ac:dyDescent="0.25">
      <c r="A1216" s="203" t="s">
        <v>3470</v>
      </c>
      <c r="B1216" s="204" t="s">
        <v>3471</v>
      </c>
      <c r="C1216" s="204" t="s">
        <v>3472</v>
      </c>
      <c r="D1216" s="210" t="s">
        <v>851</v>
      </c>
      <c r="E1216" s="204" t="s">
        <v>924</v>
      </c>
      <c r="F1216" s="204" t="s">
        <v>134</v>
      </c>
      <c r="G1216" s="204" t="s">
        <v>925</v>
      </c>
      <c r="H1216" s="204" t="s">
        <v>926</v>
      </c>
      <c r="I1216" s="204" t="s">
        <v>910</v>
      </c>
      <c r="J1216" s="204" t="s">
        <v>891</v>
      </c>
      <c r="K1216" s="204" t="s">
        <v>891</v>
      </c>
      <c r="L1216" s="204" t="s">
        <v>1199</v>
      </c>
      <c r="M1216" s="204" t="s">
        <v>213</v>
      </c>
      <c r="N1216" s="204" t="s">
        <v>923</v>
      </c>
      <c r="O1216" s="204" t="s">
        <v>992</v>
      </c>
      <c r="P1216" s="204" t="s">
        <v>859</v>
      </c>
      <c r="Q1216" s="204" t="s">
        <v>851</v>
      </c>
      <c r="R1216" s="204">
        <v>40</v>
      </c>
      <c r="S1216" s="204">
        <v>14</v>
      </c>
      <c r="T1216" s="204">
        <v>0</v>
      </c>
      <c r="U1216" s="204">
        <v>0</v>
      </c>
      <c r="V1216" s="204">
        <v>0</v>
      </c>
      <c r="W1216" s="204">
        <v>0</v>
      </c>
      <c r="X1216" s="204">
        <v>0</v>
      </c>
      <c r="Y1216" s="204">
        <v>0</v>
      </c>
      <c r="Z1216" s="204">
        <v>0</v>
      </c>
      <c r="AA1216" s="204">
        <v>0</v>
      </c>
      <c r="AB1216" s="204">
        <v>0</v>
      </c>
      <c r="AC1216" s="204">
        <v>0</v>
      </c>
      <c r="AD1216" s="204">
        <v>25</v>
      </c>
      <c r="AE1216" s="204">
        <v>10</v>
      </c>
      <c r="AF1216" s="204">
        <v>100</v>
      </c>
      <c r="AG1216" s="204">
        <v>5</v>
      </c>
      <c r="AH1216" s="204">
        <v>0</v>
      </c>
      <c r="AI1216" s="204">
        <v>0</v>
      </c>
      <c r="AJ1216" s="204"/>
      <c r="AK1216" s="204"/>
      <c r="AL1216" s="204"/>
      <c r="AM1216" s="204"/>
      <c r="AN1216" s="204"/>
      <c r="AO1216" s="204"/>
      <c r="AP1216" s="204"/>
      <c r="AQ1216" s="204"/>
      <c r="AR1216" s="204"/>
      <c r="AS1216" s="204"/>
      <c r="AT1216" s="204"/>
      <c r="AU1216" s="204"/>
      <c r="AV1216" s="204"/>
      <c r="AW1216" s="204"/>
      <c r="AX1216" s="204"/>
      <c r="AY1216" s="204" t="str">
        <f t="shared" si="199"/>
        <v>TYLOLIDE</v>
      </c>
      <c r="AZ1216" s="204" t="str">
        <f>IF(COUNTIF(AY:AY,AY1216)=1,AY1216,IF(AND(COUNTIF(AY:AY,AY1216)&gt;1,COUNTIF(AZ$2:AZ1215,AY1216)&gt;=1),"",AY1216))</f>
        <v>TYLOLIDE</v>
      </c>
      <c r="BA1216" s="204" t="str">
        <v>POTENCIL</v>
      </c>
      <c r="BB1216" s="204">
        <f>IF(BA1216="","",MAX(BB$2:BB1215)+1)</f>
        <v>426</v>
      </c>
      <c r="BC1216" s="204"/>
      <c r="BD1216" s="204"/>
      <c r="BE1216" s="204"/>
      <c r="BF1216" s="204"/>
      <c r="BG1216" s="204"/>
      <c r="BH1216" s="204"/>
      <c r="BI1216" s="204"/>
      <c r="BJ1216" s="204"/>
      <c r="BK1216" s="204"/>
      <c r="BL1216" s="204"/>
      <c r="BM1216" s="204"/>
      <c r="BN1216" s="204"/>
      <c r="BO1216" s="204"/>
      <c r="BP1216" s="204"/>
      <c r="BQ1216" s="204"/>
      <c r="BR1216" s="204"/>
      <c r="BS1216" s="204"/>
      <c r="BT1216" s="204"/>
      <c r="BU1216" s="104"/>
      <c r="BV1216" s="202"/>
      <c r="BX1216"/>
      <c r="BY1216"/>
      <c r="BZ1216"/>
      <c r="CA1216"/>
      <c r="CB1216"/>
      <c r="CD1216"/>
      <c r="CO1216" s="202">
        <v>1215</v>
      </c>
    </row>
    <row r="1217" spans="1:93" x14ac:dyDescent="0.25">
      <c r="A1217" s="203" t="s">
        <v>3276</v>
      </c>
      <c r="B1217" s="204" t="s">
        <v>3277</v>
      </c>
      <c r="C1217" s="204" t="s">
        <v>3278</v>
      </c>
      <c r="D1217" s="210" t="s">
        <v>851</v>
      </c>
      <c r="E1217" s="204" t="s">
        <v>924</v>
      </c>
      <c r="F1217" s="204" t="s">
        <v>135</v>
      </c>
      <c r="G1217" s="204" t="s">
        <v>925</v>
      </c>
      <c r="H1217" s="204" t="s">
        <v>3279</v>
      </c>
      <c r="I1217" s="204" t="s">
        <v>910</v>
      </c>
      <c r="J1217" s="204" t="s">
        <v>891</v>
      </c>
      <c r="K1217" s="204" t="s">
        <v>891</v>
      </c>
      <c r="L1217" s="204" t="s">
        <v>1199</v>
      </c>
      <c r="M1217" s="204" t="s">
        <v>213</v>
      </c>
      <c r="N1217" s="204" t="s">
        <v>923</v>
      </c>
      <c r="O1217" s="204" t="s">
        <v>992</v>
      </c>
      <c r="P1217" s="204" t="s">
        <v>859</v>
      </c>
      <c r="Q1217" s="204" t="s">
        <v>851</v>
      </c>
      <c r="R1217" s="204">
        <v>40</v>
      </c>
      <c r="S1217" s="204">
        <v>14</v>
      </c>
      <c r="T1217" s="204">
        <v>0</v>
      </c>
      <c r="U1217" s="204">
        <v>0</v>
      </c>
      <c r="V1217" s="204">
        <v>0</v>
      </c>
      <c r="W1217" s="204">
        <v>0</v>
      </c>
      <c r="X1217" s="204">
        <v>0</v>
      </c>
      <c r="Y1217" s="204">
        <v>0</v>
      </c>
      <c r="Z1217" s="204">
        <v>0</v>
      </c>
      <c r="AA1217" s="204">
        <v>0</v>
      </c>
      <c r="AB1217" s="204">
        <v>0</v>
      </c>
      <c r="AC1217" s="204">
        <v>0</v>
      </c>
      <c r="AD1217" s="204">
        <v>25</v>
      </c>
      <c r="AE1217" s="204">
        <v>10</v>
      </c>
      <c r="AF1217" s="204">
        <v>100</v>
      </c>
      <c r="AG1217" s="204">
        <v>5</v>
      </c>
      <c r="AH1217" s="204">
        <v>0</v>
      </c>
      <c r="AI1217" s="204">
        <v>0</v>
      </c>
      <c r="AJ1217" s="204"/>
      <c r="AK1217" s="204"/>
      <c r="AL1217" s="204"/>
      <c r="AM1217" s="204"/>
      <c r="AN1217" s="204"/>
      <c r="AO1217" s="204"/>
      <c r="AP1217" s="204"/>
      <c r="AQ1217" s="204"/>
      <c r="AR1217" s="204"/>
      <c r="AS1217" s="204"/>
      <c r="AT1217" s="204"/>
      <c r="AU1217" s="204"/>
      <c r="AV1217" s="204"/>
      <c r="AW1217" s="204"/>
      <c r="AX1217" s="204"/>
      <c r="AY1217" s="204" t="str">
        <f t="shared" si="199"/>
        <v>TYLORAL</v>
      </c>
      <c r="AZ1217" s="204" t="str">
        <f>IF(COUNTIF(AY:AY,AY1217)=1,AY1217,IF(AND(COUNTIF(AY:AY,AY1217)&gt;1,COUNTIF(AZ$2:AZ1216,AY1217)&gt;=1),"",AY1217))</f>
        <v>TYLORAL</v>
      </c>
      <c r="BA1217" s="204" t="str">
        <v>PREDNIDERM</v>
      </c>
      <c r="BB1217" s="204">
        <f>IF(BA1217="","",MAX(BB$2:BB1216)+1)</f>
        <v>427</v>
      </c>
      <c r="BC1217" s="204"/>
      <c r="BD1217" s="204"/>
      <c r="BE1217" s="204"/>
      <c r="BF1217" s="204"/>
      <c r="BG1217" s="204"/>
      <c r="BH1217" s="204"/>
      <c r="BI1217" s="204"/>
      <c r="BJ1217" s="204"/>
      <c r="BK1217" s="204"/>
      <c r="BL1217" s="204"/>
      <c r="BM1217" s="204"/>
      <c r="BN1217" s="204"/>
      <c r="BO1217" s="204"/>
      <c r="BP1217" s="204"/>
      <c r="BQ1217" s="204"/>
      <c r="BR1217" s="204"/>
      <c r="BS1217" s="204"/>
      <c r="BT1217" s="204"/>
      <c r="BU1217" s="104"/>
      <c r="BV1217" s="202"/>
      <c r="BX1217"/>
      <c r="BY1217"/>
      <c r="BZ1217"/>
      <c r="CA1217"/>
      <c r="CB1217"/>
      <c r="CD1217"/>
      <c r="CO1217" s="202">
        <v>1216</v>
      </c>
    </row>
    <row r="1218" spans="1:93" x14ac:dyDescent="0.25">
      <c r="A1218" s="203" t="s">
        <v>3276</v>
      </c>
      <c r="B1218" s="204" t="s">
        <v>3280</v>
      </c>
      <c r="C1218" s="204" t="s">
        <v>3281</v>
      </c>
      <c r="D1218" s="210" t="s">
        <v>851</v>
      </c>
      <c r="E1218" s="204" t="s">
        <v>924</v>
      </c>
      <c r="F1218" s="204" t="s">
        <v>135</v>
      </c>
      <c r="G1218" s="204" t="s">
        <v>925</v>
      </c>
      <c r="H1218" s="204" t="s">
        <v>3279</v>
      </c>
      <c r="I1218" s="204" t="s">
        <v>910</v>
      </c>
      <c r="J1218" s="204" t="s">
        <v>891</v>
      </c>
      <c r="K1218" s="204" t="s">
        <v>891</v>
      </c>
      <c r="L1218" s="204" t="s">
        <v>1199</v>
      </c>
      <c r="M1218" s="204" t="s">
        <v>213</v>
      </c>
      <c r="N1218" s="204" t="s">
        <v>923</v>
      </c>
      <c r="O1218" s="204" t="s">
        <v>992</v>
      </c>
      <c r="P1218" s="204" t="s">
        <v>859</v>
      </c>
      <c r="Q1218" s="204" t="s">
        <v>851</v>
      </c>
      <c r="R1218" s="204">
        <v>40</v>
      </c>
      <c r="S1218" s="204">
        <v>14</v>
      </c>
      <c r="T1218" s="204">
        <v>0</v>
      </c>
      <c r="U1218" s="204">
        <v>0</v>
      </c>
      <c r="V1218" s="204">
        <v>0</v>
      </c>
      <c r="W1218" s="204">
        <v>0</v>
      </c>
      <c r="X1218" s="204">
        <v>0</v>
      </c>
      <c r="Y1218" s="204">
        <v>0</v>
      </c>
      <c r="Z1218" s="204">
        <v>0</v>
      </c>
      <c r="AA1218" s="204">
        <v>0</v>
      </c>
      <c r="AB1218" s="204">
        <v>0</v>
      </c>
      <c r="AC1218" s="204">
        <v>0</v>
      </c>
      <c r="AD1218" s="204">
        <v>25</v>
      </c>
      <c r="AE1218" s="204">
        <v>10</v>
      </c>
      <c r="AF1218" s="204">
        <v>100</v>
      </c>
      <c r="AG1218" s="204">
        <v>5</v>
      </c>
      <c r="AH1218" s="204">
        <v>0</v>
      </c>
      <c r="AI1218" s="204">
        <v>0</v>
      </c>
      <c r="AJ1218" s="204"/>
      <c r="AK1218" s="204"/>
      <c r="AL1218" s="204"/>
      <c r="AM1218" s="204"/>
      <c r="AN1218" s="204"/>
      <c r="AO1218" s="204"/>
      <c r="AP1218" s="204"/>
      <c r="AQ1218" s="204"/>
      <c r="AR1218" s="204"/>
      <c r="AS1218" s="204"/>
      <c r="AT1218" s="204"/>
      <c r="AU1218" s="204"/>
      <c r="AV1218" s="204"/>
      <c r="AW1218" s="204"/>
      <c r="AX1218" s="204"/>
      <c r="AY1218" s="204" t="str">
        <f t="shared" si="199"/>
        <v>TYLORAL</v>
      </c>
      <c r="AZ1218" s="204" t="str">
        <f>IF(COUNTIF(AY:AY,AY1218)=1,AY1218,IF(AND(COUNTIF(AY:AY,AY1218)&gt;1,COUNTIF(AZ$2:AZ1217,AY1218)&gt;=1),"",AY1218))</f>
        <v/>
      </c>
      <c r="BA1218" s="204" t="str">
        <v>PREMELANGE MEDICAMENTEUX CS FRANVET</v>
      </c>
      <c r="BB1218" s="204">
        <f>IF(BA1218="","",MAX(BB$2:BB1217)+1)</f>
        <v>428</v>
      </c>
      <c r="BC1218" s="204"/>
      <c r="BD1218" s="204"/>
      <c r="BE1218" s="204"/>
      <c r="BF1218" s="204"/>
      <c r="BG1218" s="204"/>
      <c r="BH1218" s="204"/>
      <c r="BI1218" s="204"/>
      <c r="BJ1218" s="204"/>
      <c r="BK1218" s="204"/>
      <c r="BL1218" s="204"/>
      <c r="BM1218" s="204"/>
      <c r="BN1218" s="204"/>
      <c r="BO1218" s="204"/>
      <c r="BP1218" s="204"/>
      <c r="BQ1218" s="204"/>
      <c r="BR1218" s="204"/>
      <c r="BS1218" s="204"/>
      <c r="BT1218" s="204"/>
      <c r="BU1218" s="104"/>
      <c r="BV1218" s="202"/>
      <c r="BX1218"/>
      <c r="BY1218"/>
      <c r="BZ1218"/>
      <c r="CA1218"/>
      <c r="CB1218"/>
      <c r="CD1218"/>
      <c r="CO1218" s="202">
        <v>1217</v>
      </c>
    </row>
    <row r="1219" spans="1:93" x14ac:dyDescent="0.25">
      <c r="A1219" s="203" t="s">
        <v>3276</v>
      </c>
      <c r="B1219" s="204" t="s">
        <v>3282</v>
      </c>
      <c r="C1219" s="204" t="s">
        <v>3283</v>
      </c>
      <c r="D1219" s="210" t="s">
        <v>923</v>
      </c>
      <c r="E1219" s="204" t="s">
        <v>924</v>
      </c>
      <c r="F1219" s="204" t="s">
        <v>135</v>
      </c>
      <c r="G1219" s="204" t="s">
        <v>925</v>
      </c>
      <c r="H1219" s="204" t="s">
        <v>3279</v>
      </c>
      <c r="I1219" s="204" t="s">
        <v>910</v>
      </c>
      <c r="J1219" s="204" t="s">
        <v>891</v>
      </c>
      <c r="K1219" s="204" t="s">
        <v>891</v>
      </c>
      <c r="L1219" s="204" t="s">
        <v>1199</v>
      </c>
      <c r="M1219" s="204" t="s">
        <v>213</v>
      </c>
      <c r="N1219" s="204" t="s">
        <v>923</v>
      </c>
      <c r="O1219" s="204" t="s">
        <v>992</v>
      </c>
      <c r="P1219" s="204" t="s">
        <v>859</v>
      </c>
      <c r="Q1219" s="204" t="s">
        <v>923</v>
      </c>
      <c r="R1219" s="204">
        <v>40</v>
      </c>
      <c r="S1219" s="204">
        <v>14</v>
      </c>
      <c r="T1219" s="204">
        <v>0</v>
      </c>
      <c r="U1219" s="204">
        <v>0</v>
      </c>
      <c r="V1219" s="204">
        <v>0</v>
      </c>
      <c r="W1219" s="204">
        <v>0</v>
      </c>
      <c r="X1219" s="204">
        <v>0</v>
      </c>
      <c r="Y1219" s="204">
        <v>0</v>
      </c>
      <c r="Z1219" s="204">
        <v>0</v>
      </c>
      <c r="AA1219" s="204">
        <v>0</v>
      </c>
      <c r="AB1219" s="204">
        <v>0</v>
      </c>
      <c r="AC1219" s="204">
        <v>0</v>
      </c>
      <c r="AD1219" s="204">
        <v>25</v>
      </c>
      <c r="AE1219" s="204">
        <v>10</v>
      </c>
      <c r="AF1219" s="204">
        <v>100</v>
      </c>
      <c r="AG1219" s="204">
        <v>5</v>
      </c>
      <c r="AH1219" s="204">
        <v>0</v>
      </c>
      <c r="AI1219" s="204">
        <v>0</v>
      </c>
      <c r="AJ1219" s="204"/>
      <c r="AK1219" s="204"/>
      <c r="AL1219" s="204"/>
      <c r="AM1219" s="204"/>
      <c r="AN1219" s="204"/>
      <c r="AO1219" s="204"/>
      <c r="AP1219" s="204"/>
      <c r="AQ1219" s="204"/>
      <c r="AR1219" s="204"/>
      <c r="AS1219" s="204"/>
      <c r="AT1219" s="204"/>
      <c r="AU1219" s="204"/>
      <c r="AV1219" s="204"/>
      <c r="AW1219" s="204"/>
      <c r="AX1219" s="204"/>
      <c r="AY1219" s="204" t="str">
        <f t="shared" si="199"/>
        <v>TYLORAL</v>
      </c>
      <c r="AZ1219" s="204" t="str">
        <f>IF(COUNTIF(AY:AY,AY1219)=1,AY1219,IF(AND(COUNTIF(AY:AY,AY1219)&gt;1,COUNTIF(AZ$2:AZ1218,AY1219)&gt;=1),"",AY1219))</f>
        <v/>
      </c>
      <c r="BA1219" s="204" t="str">
        <v>PREMELANGE MEDICAMENTEUX Z 27</v>
      </c>
      <c r="BB1219" s="204">
        <f>IF(BA1219="","",MAX(BB$2:BB1218)+1)</f>
        <v>429</v>
      </c>
      <c r="BC1219" s="204"/>
      <c r="BD1219" s="204"/>
      <c r="BE1219" s="204"/>
      <c r="BF1219" s="204"/>
      <c r="BG1219" s="204"/>
      <c r="BH1219" s="204"/>
      <c r="BI1219" s="204"/>
      <c r="BJ1219" s="204"/>
      <c r="BK1219" s="204"/>
      <c r="BL1219" s="204"/>
      <c r="BM1219" s="204"/>
      <c r="BN1219" s="204"/>
      <c r="BO1219" s="204"/>
      <c r="BP1219" s="204"/>
      <c r="BQ1219" s="204"/>
      <c r="BR1219" s="204"/>
      <c r="BS1219" s="204"/>
      <c r="BT1219" s="204"/>
      <c r="BU1219" s="104"/>
      <c r="BV1219" s="202"/>
      <c r="BX1219"/>
      <c r="BY1219"/>
      <c r="BZ1219"/>
      <c r="CA1219"/>
      <c r="CB1219"/>
      <c r="CD1219"/>
      <c r="CO1219" s="202">
        <v>1218</v>
      </c>
    </row>
    <row r="1220" spans="1:93" x14ac:dyDescent="0.25">
      <c r="A1220" s="203" t="s">
        <v>3848</v>
      </c>
      <c r="B1220" s="204" t="s">
        <v>3849</v>
      </c>
      <c r="C1220" s="204" t="s">
        <v>1411</v>
      </c>
      <c r="D1220" s="210" t="s">
        <v>1023</v>
      </c>
      <c r="E1220" s="204" t="s">
        <v>924</v>
      </c>
      <c r="F1220" s="204" t="s">
        <v>607</v>
      </c>
      <c r="G1220" s="204" t="s">
        <v>925</v>
      </c>
      <c r="H1220" s="204" t="s">
        <v>1326</v>
      </c>
      <c r="I1220" s="204" t="s">
        <v>910</v>
      </c>
      <c r="J1220" s="204" t="s">
        <v>891</v>
      </c>
      <c r="K1220" s="204" t="s">
        <v>891</v>
      </c>
      <c r="L1220" s="204" t="s">
        <v>1199</v>
      </c>
      <c r="M1220" s="204" t="s">
        <v>213</v>
      </c>
      <c r="N1220" s="204" t="s">
        <v>1875</v>
      </c>
      <c r="O1220" s="204" t="s">
        <v>928</v>
      </c>
      <c r="P1220" s="204" t="s">
        <v>1668</v>
      </c>
      <c r="Q1220" s="204" t="s">
        <v>1057</v>
      </c>
      <c r="R1220" s="204">
        <v>0</v>
      </c>
      <c r="S1220" s="204">
        <v>0</v>
      </c>
      <c r="T1220" s="204">
        <v>0</v>
      </c>
      <c r="U1220" s="204">
        <v>0</v>
      </c>
      <c r="V1220" s="204">
        <v>0</v>
      </c>
      <c r="W1220" s="204">
        <v>0</v>
      </c>
      <c r="X1220" s="204">
        <v>0</v>
      </c>
      <c r="Y1220" s="204">
        <v>0</v>
      </c>
      <c r="Z1220" s="204">
        <v>0</v>
      </c>
      <c r="AA1220" s="204">
        <v>0</v>
      </c>
      <c r="AB1220" s="204">
        <v>0</v>
      </c>
      <c r="AC1220" s="204">
        <v>0</v>
      </c>
      <c r="AD1220" s="204">
        <v>18.399999999999999</v>
      </c>
      <c r="AE1220" s="204">
        <v>5</v>
      </c>
      <c r="AF1220" s="204">
        <v>0</v>
      </c>
      <c r="AG1220" s="204">
        <v>0</v>
      </c>
      <c r="AH1220" s="204">
        <v>0</v>
      </c>
      <c r="AI1220" s="204">
        <v>0</v>
      </c>
      <c r="AJ1220" s="204"/>
      <c r="AK1220" s="204"/>
      <c r="AL1220" s="204"/>
      <c r="AM1220" s="204"/>
      <c r="AN1220" s="204"/>
      <c r="AO1220" s="204"/>
      <c r="AP1220" s="204"/>
      <c r="AQ1220" s="204"/>
      <c r="AR1220" s="204"/>
      <c r="AS1220" s="204"/>
      <c r="AT1220" s="204"/>
      <c r="AU1220" s="204"/>
      <c r="AV1220" s="204"/>
      <c r="AW1220" s="204"/>
      <c r="AX1220" s="204"/>
      <c r="AY1220" s="204" t="str">
        <f t="shared" ref="AY1220:AY1283" si="200">IF(INDEX(CL$3:CM$174,MATCH(H1220,CL$3:CL$174,0),2)="x",F1220,"")</f>
        <v>TYLOSOL 9,2</v>
      </c>
      <c r="AZ1220" s="204" t="str">
        <f>IF(COUNTIF(AY:AY,AY1220)=1,AY1220,IF(AND(COUNTIF(AY:AY,AY1220)&gt;1,COUNTIF(AZ$2:AZ1219,AY1220)&gt;=1),"",AY1220))</f>
        <v>TYLOSOL 9,2</v>
      </c>
      <c r="BA1220" s="204" t="str">
        <v>PREMELANGE MEDICAMENTEUX Z 29</v>
      </c>
      <c r="BB1220" s="204">
        <f>IF(BA1220="","",MAX(BB$2:BB1219)+1)</f>
        <v>430</v>
      </c>
      <c r="BC1220" s="204"/>
      <c r="BD1220" s="204"/>
      <c r="BE1220" s="204"/>
      <c r="BF1220" s="204"/>
      <c r="BG1220" s="204"/>
      <c r="BH1220" s="204"/>
      <c r="BI1220" s="204"/>
      <c r="BJ1220" s="204"/>
      <c r="BK1220" s="204"/>
      <c r="BL1220" s="204"/>
      <c r="BM1220" s="204"/>
      <c r="BN1220" s="204"/>
      <c r="BO1220" s="204"/>
      <c r="BP1220" s="204"/>
      <c r="BQ1220" s="204"/>
      <c r="BR1220" s="204"/>
      <c r="BS1220" s="204"/>
      <c r="BT1220" s="204"/>
      <c r="BU1220" s="104"/>
      <c r="BV1220" s="202"/>
      <c r="BX1220"/>
      <c r="BY1220"/>
      <c r="BZ1220"/>
      <c r="CA1220"/>
      <c r="CB1220"/>
      <c r="CD1220"/>
      <c r="CO1220" s="202">
        <v>1219</v>
      </c>
    </row>
    <row r="1221" spans="1:93" x14ac:dyDescent="0.25">
      <c r="A1221" s="203" t="s">
        <v>3848</v>
      </c>
      <c r="B1221" s="204" t="s">
        <v>3850</v>
      </c>
      <c r="C1221" s="204" t="s">
        <v>1433</v>
      </c>
      <c r="D1221" s="210" t="s">
        <v>1054</v>
      </c>
      <c r="E1221" s="204" t="s">
        <v>924</v>
      </c>
      <c r="F1221" s="204" t="s">
        <v>607</v>
      </c>
      <c r="G1221" s="204" t="s">
        <v>925</v>
      </c>
      <c r="H1221" s="204" t="s">
        <v>1326</v>
      </c>
      <c r="I1221" s="204" t="s">
        <v>910</v>
      </c>
      <c r="J1221" s="204" t="s">
        <v>891</v>
      </c>
      <c r="K1221" s="204" t="s">
        <v>891</v>
      </c>
      <c r="L1221" s="204" t="s">
        <v>1199</v>
      </c>
      <c r="M1221" s="204" t="s">
        <v>213</v>
      </c>
      <c r="N1221" s="204" t="s">
        <v>1875</v>
      </c>
      <c r="O1221" s="204" t="s">
        <v>928</v>
      </c>
      <c r="P1221" s="204" t="s">
        <v>1668</v>
      </c>
      <c r="Q1221" s="204" t="s">
        <v>1876</v>
      </c>
      <c r="R1221" s="204">
        <v>0</v>
      </c>
      <c r="S1221" s="204">
        <v>0</v>
      </c>
      <c r="T1221" s="204">
        <v>0</v>
      </c>
      <c r="U1221" s="204">
        <v>0</v>
      </c>
      <c r="V1221" s="204">
        <v>0</v>
      </c>
      <c r="W1221" s="204">
        <v>0</v>
      </c>
      <c r="X1221" s="204">
        <v>0</v>
      </c>
      <c r="Y1221" s="204">
        <v>0</v>
      </c>
      <c r="Z1221" s="204">
        <v>0</v>
      </c>
      <c r="AA1221" s="204">
        <v>0</v>
      </c>
      <c r="AB1221" s="204">
        <v>0</v>
      </c>
      <c r="AC1221" s="204">
        <v>0</v>
      </c>
      <c r="AD1221" s="204">
        <v>18.399999999999999</v>
      </c>
      <c r="AE1221" s="204">
        <v>5</v>
      </c>
      <c r="AF1221" s="204">
        <v>0</v>
      </c>
      <c r="AG1221" s="204">
        <v>0</v>
      </c>
      <c r="AH1221" s="204">
        <v>0</v>
      </c>
      <c r="AI1221" s="204">
        <v>0</v>
      </c>
      <c r="AJ1221" s="204"/>
      <c r="AK1221" s="204"/>
      <c r="AL1221" s="204"/>
      <c r="AM1221" s="204"/>
      <c r="AN1221" s="204"/>
      <c r="AO1221" s="204"/>
      <c r="AP1221" s="204"/>
      <c r="AQ1221" s="204"/>
      <c r="AR1221" s="204"/>
      <c r="AS1221" s="204"/>
      <c r="AT1221" s="204"/>
      <c r="AU1221" s="204"/>
      <c r="AV1221" s="204"/>
      <c r="AW1221" s="204"/>
      <c r="AX1221" s="204"/>
      <c r="AY1221" s="204" t="str">
        <f t="shared" si="200"/>
        <v>TYLOSOL 9,2</v>
      </c>
      <c r="AZ1221" s="204" t="str">
        <f>IF(COUNTIF(AY:AY,AY1221)=1,AY1221,IF(AND(COUNTIF(AY:AY,AY1221)&gt;1,COUNTIF(AZ$2:AZ1220,AY1221)&gt;=1),"",AY1221))</f>
        <v/>
      </c>
      <c r="BA1221" s="204" t="str">
        <v>PREMELANGE MEDICAMENTEUX Z 30</v>
      </c>
      <c r="BB1221" s="204">
        <f>IF(BA1221="","",MAX(BB$2:BB1220)+1)</f>
        <v>431</v>
      </c>
      <c r="BC1221" s="204"/>
      <c r="BD1221" s="204"/>
      <c r="BE1221" s="204"/>
      <c r="BF1221" s="204"/>
      <c r="BG1221" s="204"/>
      <c r="BH1221" s="204"/>
      <c r="BI1221" s="204"/>
      <c r="BJ1221" s="204"/>
      <c r="BK1221" s="204"/>
      <c r="BL1221" s="204"/>
      <c r="BM1221" s="204"/>
      <c r="BN1221" s="204"/>
      <c r="BO1221" s="204"/>
      <c r="BP1221" s="204"/>
      <c r="BQ1221" s="204"/>
      <c r="BR1221" s="204"/>
      <c r="BS1221" s="204"/>
      <c r="BT1221" s="204"/>
      <c r="BU1221" s="104"/>
      <c r="BV1221" s="202"/>
      <c r="BX1221"/>
      <c r="BY1221"/>
      <c r="BZ1221"/>
      <c r="CA1221"/>
      <c r="CB1221"/>
      <c r="CD1221"/>
      <c r="CO1221" s="202">
        <v>1220</v>
      </c>
    </row>
    <row r="1222" spans="1:93" x14ac:dyDescent="0.25">
      <c r="A1222" s="203" t="s">
        <v>4393</v>
      </c>
      <c r="B1222" s="204" t="s">
        <v>4394</v>
      </c>
      <c r="C1222" s="204" t="s">
        <v>880</v>
      </c>
      <c r="D1222" s="210" t="s">
        <v>851</v>
      </c>
      <c r="E1222" s="204" t="s">
        <v>852</v>
      </c>
      <c r="F1222" s="204" t="s">
        <v>609</v>
      </c>
      <c r="G1222" s="204" t="s">
        <v>853</v>
      </c>
      <c r="H1222" s="204" t="s">
        <v>1446</v>
      </c>
      <c r="I1222" s="204" t="s">
        <v>853</v>
      </c>
      <c r="J1222" s="204" t="s">
        <v>891</v>
      </c>
      <c r="K1222" s="204" t="s">
        <v>891</v>
      </c>
      <c r="L1222" s="204" t="s">
        <v>1199</v>
      </c>
      <c r="M1222" s="204" t="s">
        <v>213</v>
      </c>
      <c r="N1222" s="204" t="s">
        <v>1211</v>
      </c>
      <c r="O1222" s="204" t="s">
        <v>894</v>
      </c>
      <c r="P1222" s="204" t="s">
        <v>1668</v>
      </c>
      <c r="Q1222" s="204" t="s">
        <v>966</v>
      </c>
      <c r="R1222" s="204">
        <v>10</v>
      </c>
      <c r="S1222" s="204">
        <v>3</v>
      </c>
      <c r="T1222" s="204">
        <v>0</v>
      </c>
      <c r="U1222" s="204">
        <v>0</v>
      </c>
      <c r="V1222" s="204">
        <v>0</v>
      </c>
      <c r="W1222" s="204">
        <v>0</v>
      </c>
      <c r="X1222" s="204">
        <v>0</v>
      </c>
      <c r="Y1222" s="204">
        <v>0</v>
      </c>
      <c r="Z1222" s="204">
        <v>0</v>
      </c>
      <c r="AA1222" s="204">
        <v>0</v>
      </c>
      <c r="AB1222" s="204">
        <v>0</v>
      </c>
      <c r="AC1222" s="204">
        <v>0</v>
      </c>
      <c r="AD1222" s="204">
        <v>10</v>
      </c>
      <c r="AE1222" s="204">
        <v>3</v>
      </c>
      <c r="AF1222" s="204">
        <v>0</v>
      </c>
      <c r="AG1222" s="204">
        <v>0</v>
      </c>
      <c r="AH1222" s="204">
        <v>0</v>
      </c>
      <c r="AI1222" s="204">
        <v>0</v>
      </c>
      <c r="AJ1222" s="204"/>
      <c r="AK1222" s="204"/>
      <c r="AL1222" s="204"/>
      <c r="AM1222" s="204"/>
      <c r="AN1222" s="204"/>
      <c r="AO1222" s="204"/>
      <c r="AP1222" s="204"/>
      <c r="AQ1222" s="204"/>
      <c r="AR1222" s="204"/>
      <c r="AS1222" s="204"/>
      <c r="AT1222" s="204"/>
      <c r="AU1222" s="204"/>
      <c r="AV1222" s="204"/>
      <c r="AW1222" s="204"/>
      <c r="AX1222" s="204"/>
      <c r="AY1222" s="204" t="str">
        <f t="shared" si="200"/>
        <v>TYLUCYL 200 MG/ML SOLUTION INJECTABLE POUR BOVINS ET PORCINS</v>
      </c>
      <c r="AZ1222" s="204" t="str">
        <f>IF(COUNTIF(AY:AY,AY1222)=1,AY1222,IF(AND(COUNTIF(AY:AY,AY1222)&gt;1,COUNTIF(AZ$2:AZ1221,AY1222)&gt;=1),"",AY1222))</f>
        <v>TYLUCYL 200 MG/ML SOLUTION INJECTABLE POUR BOVINS ET PORCINS</v>
      </c>
      <c r="BA1222" s="204" t="str">
        <v>PRIMAZINE</v>
      </c>
      <c r="BB1222" s="204">
        <f>IF(BA1222="","",MAX(BB$2:BB1221)+1)</f>
        <v>432</v>
      </c>
      <c r="BC1222" s="204"/>
      <c r="BD1222" s="204"/>
      <c r="BE1222" s="204"/>
      <c r="BF1222" s="204"/>
      <c r="BG1222" s="204"/>
      <c r="BH1222" s="204"/>
      <c r="BI1222" s="204"/>
      <c r="BJ1222" s="204"/>
      <c r="BK1222" s="204"/>
      <c r="BL1222" s="204"/>
      <c r="BM1222" s="204"/>
      <c r="BN1222" s="204"/>
      <c r="BO1222" s="204"/>
      <c r="BP1222" s="204"/>
      <c r="BQ1222" s="204"/>
      <c r="BR1222" s="204"/>
      <c r="BS1222" s="204"/>
      <c r="BT1222" s="204"/>
      <c r="BU1222" s="104"/>
      <c r="BV1222" s="202"/>
      <c r="BX1222"/>
      <c r="BY1222"/>
      <c r="BZ1222"/>
      <c r="CA1222"/>
      <c r="CB1222"/>
      <c r="CD1222"/>
      <c r="CO1222" s="202">
        <v>1221</v>
      </c>
    </row>
    <row r="1223" spans="1:93" x14ac:dyDescent="0.25">
      <c r="A1223" s="203" t="s">
        <v>4393</v>
      </c>
      <c r="B1223" s="204" t="s">
        <v>4395</v>
      </c>
      <c r="C1223" s="204" t="s">
        <v>884</v>
      </c>
      <c r="D1223" s="210" t="s">
        <v>863</v>
      </c>
      <c r="E1223" s="204" t="s">
        <v>852</v>
      </c>
      <c r="F1223" s="204" t="s">
        <v>609</v>
      </c>
      <c r="G1223" s="204" t="s">
        <v>853</v>
      </c>
      <c r="H1223" s="204" t="s">
        <v>1446</v>
      </c>
      <c r="I1223" s="204" t="s">
        <v>853</v>
      </c>
      <c r="J1223" s="204" t="s">
        <v>891</v>
      </c>
      <c r="K1223" s="204" t="s">
        <v>891</v>
      </c>
      <c r="L1223" s="204" t="s">
        <v>1199</v>
      </c>
      <c r="M1223" s="204" t="s">
        <v>213</v>
      </c>
      <c r="N1223" s="204" t="s">
        <v>1211</v>
      </c>
      <c r="O1223" s="204" t="s">
        <v>894</v>
      </c>
      <c r="P1223" s="204" t="s">
        <v>1668</v>
      </c>
      <c r="Q1223" s="204" t="s">
        <v>868</v>
      </c>
      <c r="R1223" s="204">
        <v>10</v>
      </c>
      <c r="S1223" s="204">
        <v>3</v>
      </c>
      <c r="T1223" s="204">
        <v>0</v>
      </c>
      <c r="U1223" s="204">
        <v>0</v>
      </c>
      <c r="V1223" s="204">
        <v>0</v>
      </c>
      <c r="W1223" s="204">
        <v>0</v>
      </c>
      <c r="X1223" s="204">
        <v>0</v>
      </c>
      <c r="Y1223" s="204">
        <v>0</v>
      </c>
      <c r="Z1223" s="204">
        <v>0</v>
      </c>
      <c r="AA1223" s="204">
        <v>0</v>
      </c>
      <c r="AB1223" s="204">
        <v>0</v>
      </c>
      <c r="AC1223" s="204">
        <v>0</v>
      </c>
      <c r="AD1223" s="204">
        <v>10</v>
      </c>
      <c r="AE1223" s="204">
        <v>3</v>
      </c>
      <c r="AF1223" s="204">
        <v>0</v>
      </c>
      <c r="AG1223" s="204">
        <v>0</v>
      </c>
      <c r="AH1223" s="204">
        <v>0</v>
      </c>
      <c r="AI1223" s="204">
        <v>0</v>
      </c>
      <c r="AJ1223" s="204"/>
      <c r="AK1223" s="204"/>
      <c r="AL1223" s="204"/>
      <c r="AM1223" s="204"/>
      <c r="AN1223" s="204"/>
      <c r="AO1223" s="204"/>
      <c r="AP1223" s="204"/>
      <c r="AQ1223" s="204"/>
      <c r="AR1223" s="204"/>
      <c r="AS1223" s="204"/>
      <c r="AT1223" s="204"/>
      <c r="AU1223" s="204"/>
      <c r="AV1223" s="204"/>
      <c r="AW1223" s="204"/>
      <c r="AX1223" s="204"/>
      <c r="AY1223" s="204" t="str">
        <f t="shared" si="200"/>
        <v>TYLUCYL 200 MG/ML SOLUTION INJECTABLE POUR BOVINS ET PORCINS</v>
      </c>
      <c r="AZ1223" s="204" t="str">
        <f>IF(COUNTIF(AY:AY,AY1223)=1,AY1223,IF(AND(COUNTIF(AY:AY,AY1223)&gt;1,COUNTIF(AZ$2:AZ1222,AY1223)&gt;=1),"",AY1223))</f>
        <v/>
      </c>
      <c r="BA1223" s="204" t="str">
        <v>PRIMOX</v>
      </c>
      <c r="BB1223" s="204">
        <f>IF(BA1223="","",MAX(BB$2:BB1222)+1)</f>
        <v>433</v>
      </c>
      <c r="BC1223" s="204"/>
      <c r="BD1223" s="204"/>
      <c r="BE1223" s="204"/>
      <c r="BF1223" s="204"/>
      <c r="BG1223" s="204"/>
      <c r="BH1223" s="204"/>
      <c r="BI1223" s="204"/>
      <c r="BJ1223" s="204"/>
      <c r="BK1223" s="204"/>
      <c r="BL1223" s="204"/>
      <c r="BM1223" s="204"/>
      <c r="BN1223" s="204"/>
      <c r="BO1223" s="204"/>
      <c r="BP1223" s="204"/>
      <c r="BQ1223" s="204"/>
      <c r="BR1223" s="204"/>
      <c r="BS1223" s="204"/>
      <c r="BT1223" s="204"/>
      <c r="BU1223" s="104"/>
      <c r="BV1223" s="202"/>
      <c r="BX1223"/>
      <c r="BY1223"/>
      <c r="BZ1223"/>
      <c r="CA1223"/>
      <c r="CB1223"/>
      <c r="CD1223"/>
      <c r="CO1223" s="202">
        <v>1222</v>
      </c>
    </row>
    <row r="1224" spans="1:93" x14ac:dyDescent="0.25">
      <c r="A1224" s="203" t="s">
        <v>3913</v>
      </c>
      <c r="B1224" s="204" t="s">
        <v>3914</v>
      </c>
      <c r="C1224" s="204" t="s">
        <v>3912</v>
      </c>
      <c r="D1224" s="210" t="s">
        <v>851</v>
      </c>
      <c r="E1224" s="204" t="s">
        <v>852</v>
      </c>
      <c r="F1224" s="204" t="s">
        <v>787</v>
      </c>
      <c r="G1224" s="204" t="s">
        <v>853</v>
      </c>
      <c r="H1224" s="204" t="s">
        <v>2903</v>
      </c>
      <c r="I1224" s="204" t="s">
        <v>853</v>
      </c>
      <c r="J1224" s="204" t="s">
        <v>2559</v>
      </c>
      <c r="K1224" s="204" t="s">
        <v>2559</v>
      </c>
      <c r="L1224" s="204" t="s">
        <v>2904</v>
      </c>
      <c r="M1224" s="204" t="s">
        <v>213</v>
      </c>
      <c r="N1224" s="204" t="s">
        <v>851</v>
      </c>
      <c r="O1224" s="204" t="s">
        <v>858</v>
      </c>
      <c r="P1224" s="204" t="s">
        <v>859</v>
      </c>
      <c r="Q1224" s="204" t="s">
        <v>947</v>
      </c>
      <c r="R1224" s="204">
        <v>2</v>
      </c>
      <c r="S1224" s="204">
        <v>5</v>
      </c>
      <c r="T1224" s="204">
        <v>0</v>
      </c>
      <c r="U1224" s="204">
        <v>0</v>
      </c>
      <c r="V1224" s="204">
        <v>0</v>
      </c>
      <c r="W1224" s="204">
        <v>0</v>
      </c>
      <c r="X1224" s="204">
        <v>0</v>
      </c>
      <c r="Y1224" s="204">
        <v>0</v>
      </c>
      <c r="Z1224" s="204">
        <v>0</v>
      </c>
      <c r="AA1224" s="204">
        <v>0</v>
      </c>
      <c r="AB1224" s="204">
        <v>0</v>
      </c>
      <c r="AC1224" s="204">
        <v>0</v>
      </c>
      <c r="AD1224" s="204">
        <v>2</v>
      </c>
      <c r="AE1224" s="204">
        <v>3</v>
      </c>
      <c r="AF1224" s="204">
        <v>0</v>
      </c>
      <c r="AG1224" s="204">
        <v>0</v>
      </c>
      <c r="AH1224" s="204">
        <v>0</v>
      </c>
      <c r="AI1224" s="204">
        <v>0</v>
      </c>
      <c r="AJ1224" s="204"/>
      <c r="AK1224" s="204"/>
      <c r="AL1224" s="204"/>
      <c r="AM1224" s="204"/>
      <c r="AN1224" s="204"/>
      <c r="AO1224" s="204"/>
      <c r="AP1224" s="204"/>
      <c r="AQ1224" s="204"/>
      <c r="AR1224" s="204"/>
      <c r="AS1224" s="204"/>
      <c r="AT1224" s="204"/>
      <c r="AU1224" s="204"/>
      <c r="AV1224" s="204"/>
      <c r="AW1224" s="204"/>
      <c r="AX1224" s="204"/>
      <c r="AY1224" s="204" t="str">
        <f t="shared" si="200"/>
        <v>UBIFLOX 100 MG/ML SOLUTION INJECTABLE POUR BOVINS ET PORCINS (TRUIES)</v>
      </c>
      <c r="AZ1224" s="204" t="str">
        <f>IF(COUNTIF(AY:AY,AY1224)=1,AY1224,IF(AND(COUNTIF(AY:AY,AY1224)&gt;1,COUNTIF(AZ$2:AZ1223,AY1224)&gt;=1),"",AY1224))</f>
        <v>UBIFLOX 100 MG/ML SOLUTION INJECTABLE POUR BOVINS ET PORCINS (TRUIES)</v>
      </c>
      <c r="BA1224" s="204" t="str">
        <v>PROCACTIVE SUSPENSION INJECTABLE POUR BOVINS ET PORCINS</v>
      </c>
      <c r="BB1224" s="204">
        <f>IF(BA1224="","",MAX(BB$2:BB1223)+1)</f>
        <v>434</v>
      </c>
      <c r="BC1224" s="204"/>
      <c r="BD1224" s="204"/>
      <c r="BE1224" s="204"/>
      <c r="BF1224" s="204"/>
      <c r="BG1224" s="204"/>
      <c r="BH1224" s="204"/>
      <c r="BI1224" s="204"/>
      <c r="BJ1224" s="204"/>
      <c r="BK1224" s="204"/>
      <c r="BL1224" s="204"/>
      <c r="BM1224" s="204"/>
      <c r="BN1224" s="204"/>
      <c r="BO1224" s="204"/>
      <c r="BP1224" s="204"/>
      <c r="BQ1224" s="204"/>
      <c r="BR1224" s="204"/>
      <c r="BS1224" s="204"/>
      <c r="BT1224" s="204"/>
      <c r="BU1224" s="104"/>
      <c r="BV1224" s="202"/>
      <c r="BX1224"/>
      <c r="BY1224"/>
      <c r="BZ1224"/>
      <c r="CA1224"/>
      <c r="CB1224"/>
      <c r="CD1224"/>
      <c r="CO1224" s="202">
        <v>1223</v>
      </c>
    </row>
    <row r="1225" spans="1:93" x14ac:dyDescent="0.25">
      <c r="A1225" s="203" t="s">
        <v>3913</v>
      </c>
      <c r="B1225" s="204" t="s">
        <v>3915</v>
      </c>
      <c r="C1225" s="204" t="s">
        <v>3916</v>
      </c>
      <c r="D1225" s="210" t="s">
        <v>863</v>
      </c>
      <c r="E1225" s="204" t="s">
        <v>852</v>
      </c>
      <c r="F1225" s="204" t="s">
        <v>787</v>
      </c>
      <c r="G1225" s="204" t="s">
        <v>853</v>
      </c>
      <c r="H1225" s="204" t="s">
        <v>2903</v>
      </c>
      <c r="I1225" s="204" t="s">
        <v>853</v>
      </c>
      <c r="J1225" s="204" t="s">
        <v>2559</v>
      </c>
      <c r="K1225" s="204" t="s">
        <v>2559</v>
      </c>
      <c r="L1225" s="204" t="s">
        <v>2904</v>
      </c>
      <c r="M1225" s="204" t="s">
        <v>213</v>
      </c>
      <c r="N1225" s="204" t="s">
        <v>851</v>
      </c>
      <c r="O1225" s="204" t="s">
        <v>858</v>
      </c>
      <c r="P1225" s="204" t="s">
        <v>859</v>
      </c>
      <c r="Q1225" s="204" t="s">
        <v>950</v>
      </c>
      <c r="R1225" s="204">
        <v>2</v>
      </c>
      <c r="S1225" s="204">
        <v>5</v>
      </c>
      <c r="T1225" s="204">
        <v>0</v>
      </c>
      <c r="U1225" s="204">
        <v>0</v>
      </c>
      <c r="V1225" s="204">
        <v>0</v>
      </c>
      <c r="W1225" s="204">
        <v>0</v>
      </c>
      <c r="X1225" s="204">
        <v>0</v>
      </c>
      <c r="Y1225" s="204">
        <v>0</v>
      </c>
      <c r="Z1225" s="204">
        <v>0</v>
      </c>
      <c r="AA1225" s="204">
        <v>0</v>
      </c>
      <c r="AB1225" s="204">
        <v>0</v>
      </c>
      <c r="AC1225" s="204">
        <v>0</v>
      </c>
      <c r="AD1225" s="204">
        <v>2</v>
      </c>
      <c r="AE1225" s="204">
        <v>3</v>
      </c>
      <c r="AF1225" s="204">
        <v>0</v>
      </c>
      <c r="AG1225" s="204">
        <v>0</v>
      </c>
      <c r="AH1225" s="204">
        <v>0</v>
      </c>
      <c r="AI1225" s="204">
        <v>0</v>
      </c>
      <c r="AJ1225" s="204"/>
      <c r="AK1225" s="204"/>
      <c r="AL1225" s="204"/>
      <c r="AM1225" s="204"/>
      <c r="AN1225" s="204"/>
      <c r="AO1225" s="204"/>
      <c r="AP1225" s="204"/>
      <c r="AQ1225" s="204"/>
      <c r="AR1225" s="204"/>
      <c r="AS1225" s="204"/>
      <c r="AT1225" s="204"/>
      <c r="AU1225" s="204"/>
      <c r="AV1225" s="204"/>
      <c r="AW1225" s="204"/>
      <c r="AX1225" s="204"/>
      <c r="AY1225" s="204" t="str">
        <f t="shared" si="200"/>
        <v>UBIFLOX 100 MG/ML SOLUTION INJECTABLE POUR BOVINS ET PORCINS (TRUIES)</v>
      </c>
      <c r="AZ1225" s="204" t="str">
        <f>IF(COUNTIF(AY:AY,AY1225)=1,AY1225,IF(AND(COUNTIF(AY:AY,AY1225)&gt;1,COUNTIF(AZ$2:AZ1224,AY1225)&gt;=1),"",AY1225))</f>
        <v/>
      </c>
      <c r="BA1225" s="204" t="str">
        <v>PROCAPEN INJECTOR SUSPENSION INTRAMAMMAIRE POUR BOVINS</v>
      </c>
      <c r="BB1225" s="204">
        <f>IF(BA1225="","",MAX(BB$2:BB1224)+1)</f>
        <v>435</v>
      </c>
      <c r="BC1225" s="204"/>
      <c r="BD1225" s="204"/>
      <c r="BE1225" s="204"/>
      <c r="BF1225" s="204"/>
      <c r="BG1225" s="204"/>
      <c r="BH1225" s="204"/>
      <c r="BI1225" s="204"/>
      <c r="BJ1225" s="204"/>
      <c r="BK1225" s="204"/>
      <c r="BL1225" s="204"/>
      <c r="BM1225" s="204"/>
      <c r="BN1225" s="204"/>
      <c r="BO1225" s="204"/>
      <c r="BP1225" s="204"/>
      <c r="BQ1225" s="204"/>
      <c r="BR1225" s="204"/>
      <c r="BS1225" s="204"/>
      <c r="BT1225" s="204"/>
      <c r="BU1225" s="104"/>
      <c r="BV1225" s="202"/>
      <c r="BX1225"/>
      <c r="BY1225"/>
      <c r="BZ1225"/>
      <c r="CA1225"/>
      <c r="CB1225"/>
      <c r="CD1225"/>
      <c r="CO1225" s="202">
        <v>1224</v>
      </c>
    </row>
    <row r="1226" spans="1:93" x14ac:dyDescent="0.25">
      <c r="A1226" s="203" t="s">
        <v>3913</v>
      </c>
      <c r="B1226" s="204" t="s">
        <v>3917</v>
      </c>
      <c r="C1226" s="204" t="s">
        <v>3918</v>
      </c>
      <c r="D1226" s="210" t="s">
        <v>868</v>
      </c>
      <c r="E1226" s="204" t="s">
        <v>852</v>
      </c>
      <c r="F1226" s="204" t="s">
        <v>787</v>
      </c>
      <c r="G1226" s="204" t="s">
        <v>853</v>
      </c>
      <c r="H1226" s="204" t="s">
        <v>2903</v>
      </c>
      <c r="I1226" s="204" t="s">
        <v>853</v>
      </c>
      <c r="J1226" s="204" t="s">
        <v>2559</v>
      </c>
      <c r="K1226" s="204" t="s">
        <v>2559</v>
      </c>
      <c r="L1226" s="204" t="s">
        <v>2904</v>
      </c>
      <c r="M1226" s="204" t="s">
        <v>213</v>
      </c>
      <c r="N1226" s="204" t="s">
        <v>851</v>
      </c>
      <c r="O1226" s="204" t="s">
        <v>858</v>
      </c>
      <c r="P1226" s="204" t="s">
        <v>859</v>
      </c>
      <c r="Q1226" s="204" t="s">
        <v>983</v>
      </c>
      <c r="R1226" s="204">
        <v>2</v>
      </c>
      <c r="S1226" s="204">
        <v>5</v>
      </c>
      <c r="T1226" s="204">
        <v>0</v>
      </c>
      <c r="U1226" s="204">
        <v>0</v>
      </c>
      <c r="V1226" s="204">
        <v>0</v>
      </c>
      <c r="W1226" s="204">
        <v>0</v>
      </c>
      <c r="X1226" s="204">
        <v>0</v>
      </c>
      <c r="Y1226" s="204">
        <v>0</v>
      </c>
      <c r="Z1226" s="204">
        <v>0</v>
      </c>
      <c r="AA1226" s="204">
        <v>0</v>
      </c>
      <c r="AB1226" s="204">
        <v>0</v>
      </c>
      <c r="AC1226" s="204">
        <v>0</v>
      </c>
      <c r="AD1226" s="204">
        <v>2</v>
      </c>
      <c r="AE1226" s="204">
        <v>3</v>
      </c>
      <c r="AF1226" s="204">
        <v>0</v>
      </c>
      <c r="AG1226" s="204">
        <v>0</v>
      </c>
      <c r="AH1226" s="204">
        <v>0</v>
      </c>
      <c r="AI1226" s="204">
        <v>0</v>
      </c>
      <c r="AJ1226" s="204"/>
      <c r="AK1226" s="204"/>
      <c r="AL1226" s="204"/>
      <c r="AM1226" s="204"/>
      <c r="AN1226" s="204"/>
      <c r="AO1226" s="204"/>
      <c r="AP1226" s="204"/>
      <c r="AQ1226" s="204"/>
      <c r="AR1226" s="204"/>
      <c r="AS1226" s="204"/>
      <c r="AT1226" s="204"/>
      <c r="AU1226" s="204"/>
      <c r="AV1226" s="204"/>
      <c r="AW1226" s="204"/>
      <c r="AX1226" s="204"/>
      <c r="AY1226" s="204" t="str">
        <f t="shared" si="200"/>
        <v>UBIFLOX 100 MG/ML SOLUTION INJECTABLE POUR BOVINS ET PORCINS (TRUIES)</v>
      </c>
      <c r="AZ1226" s="204" t="str">
        <f>IF(COUNTIF(AY:AY,AY1226)=1,AY1226,IF(AND(COUNTIF(AY:AY,AY1226)&gt;1,COUNTIF(AZ$2:AZ1225,AY1226)&gt;=1),"",AY1226))</f>
        <v/>
      </c>
      <c r="BA1226" s="204" t="str">
        <v>PS OXYTETRACYCLINE AQUACULTURE</v>
      </c>
      <c r="BB1226" s="204">
        <f>IF(BA1226="","",MAX(BB$2:BB1225)+1)</f>
        <v>436</v>
      </c>
      <c r="BC1226" s="204"/>
      <c r="BD1226" s="204"/>
      <c r="BE1226" s="204"/>
      <c r="BF1226" s="204"/>
      <c r="BG1226" s="204"/>
      <c r="BH1226" s="204"/>
      <c r="BI1226" s="204"/>
      <c r="BJ1226" s="204"/>
      <c r="BK1226" s="204"/>
      <c r="BL1226" s="204"/>
      <c r="BM1226" s="204"/>
      <c r="BN1226" s="204"/>
      <c r="BO1226" s="204"/>
      <c r="BP1226" s="204"/>
      <c r="BQ1226" s="204"/>
      <c r="BR1226" s="204"/>
      <c r="BS1226" s="204"/>
      <c r="BT1226" s="204"/>
      <c r="BU1226" s="104"/>
      <c r="BV1226" s="202"/>
      <c r="BX1226"/>
      <c r="BY1226"/>
      <c r="BZ1226"/>
      <c r="CA1226"/>
      <c r="CB1226"/>
      <c r="CD1226"/>
      <c r="CO1226" s="202">
        <v>1225</v>
      </c>
    </row>
    <row r="1227" spans="1:93" x14ac:dyDescent="0.25">
      <c r="A1227" s="203" t="s">
        <v>4151</v>
      </c>
      <c r="B1227" s="204" t="s">
        <v>4152</v>
      </c>
      <c r="C1227" s="204" t="s">
        <v>4149</v>
      </c>
      <c r="D1227" s="210" t="s">
        <v>851</v>
      </c>
      <c r="E1227" s="204" t="s">
        <v>906</v>
      </c>
      <c r="F1227" s="204" t="s">
        <v>4153</v>
      </c>
      <c r="G1227" s="204" t="s">
        <v>908</v>
      </c>
      <c r="H1227" s="204" t="s">
        <v>955</v>
      </c>
      <c r="I1227" s="204" t="s">
        <v>910</v>
      </c>
      <c r="J1227" s="204" t="s">
        <v>2559</v>
      </c>
      <c r="K1227" s="204" t="s">
        <v>2559</v>
      </c>
      <c r="L1227" s="204" t="s">
        <v>2904</v>
      </c>
      <c r="M1227" s="204" t="s">
        <v>213</v>
      </c>
      <c r="N1227" s="204" t="s">
        <v>966</v>
      </c>
      <c r="O1227" s="204" t="s">
        <v>918</v>
      </c>
      <c r="P1227" s="204" t="s">
        <v>859</v>
      </c>
      <c r="Q1227" s="204" t="s">
        <v>1137</v>
      </c>
      <c r="R1227" s="204">
        <v>0</v>
      </c>
      <c r="S1227" s="204">
        <v>0</v>
      </c>
      <c r="T1227" s="204">
        <v>2</v>
      </c>
      <c r="U1227" s="204">
        <v>21</v>
      </c>
      <c r="V1227" s="204">
        <v>0</v>
      </c>
      <c r="W1227" s="204">
        <v>0</v>
      </c>
      <c r="X1227" s="204">
        <v>0</v>
      </c>
      <c r="Y1227" s="204">
        <v>0</v>
      </c>
      <c r="Z1227" s="204">
        <v>0</v>
      </c>
      <c r="AA1227" s="204">
        <v>0</v>
      </c>
      <c r="AB1227" s="204">
        <v>0</v>
      </c>
      <c r="AC1227" s="204">
        <v>0</v>
      </c>
      <c r="AD1227" s="204">
        <v>0</v>
      </c>
      <c r="AE1227" s="204">
        <v>0</v>
      </c>
      <c r="AF1227" s="204">
        <v>0</v>
      </c>
      <c r="AG1227" s="204">
        <v>0</v>
      </c>
      <c r="AH1227" s="204">
        <v>0</v>
      </c>
      <c r="AI1227" s="204">
        <v>0</v>
      </c>
      <c r="AJ1227" s="204"/>
      <c r="AK1227" s="204"/>
      <c r="AL1227" s="204"/>
      <c r="AM1227" s="204"/>
      <c r="AN1227" s="204"/>
      <c r="AO1227" s="204"/>
      <c r="AP1227" s="204"/>
      <c r="AQ1227" s="204"/>
      <c r="AR1227" s="204"/>
      <c r="AS1227" s="204"/>
      <c r="AT1227" s="204"/>
      <c r="AU1227" s="204"/>
      <c r="AV1227" s="204"/>
      <c r="AW1227" s="204"/>
      <c r="AX1227" s="204"/>
      <c r="AY1227" s="204" t="str">
        <f t="shared" si="200"/>
        <v/>
      </c>
      <c r="AZ1227" s="204" t="str">
        <f>IF(COUNTIF(AY:AY,AY1227)=1,AY1227,IF(AND(COUNTIF(AY:AY,AY1227)&gt;1,COUNTIF(AZ$2:AZ1226,AY1227)&gt;=1),"",AY1227))</f>
        <v/>
      </c>
      <c r="BA1227" s="204" t="str">
        <v>PULMODOX 500 MG/G GRANULES POUR SOLUTION BUVABLE POUR PORCS, POULETS ET DINDES</v>
      </c>
      <c r="BB1227" s="204">
        <f>IF(BA1227="","",MAX(BB$2:BB1226)+1)</f>
        <v>437</v>
      </c>
      <c r="BC1227" s="204"/>
      <c r="BD1227" s="204"/>
      <c r="BE1227" s="204"/>
      <c r="BF1227" s="204"/>
      <c r="BG1227" s="204"/>
      <c r="BH1227" s="204"/>
      <c r="BI1227" s="204"/>
      <c r="BJ1227" s="204"/>
      <c r="BK1227" s="204"/>
      <c r="BL1227" s="204"/>
      <c r="BM1227" s="204"/>
      <c r="BN1227" s="204"/>
      <c r="BO1227" s="204"/>
      <c r="BP1227" s="204"/>
      <c r="BQ1227" s="204"/>
      <c r="BR1227" s="204"/>
      <c r="BS1227" s="204"/>
      <c r="BT1227" s="204"/>
      <c r="BU1227" s="104"/>
      <c r="BV1227" s="202"/>
      <c r="BX1227"/>
      <c r="BY1227"/>
      <c r="BZ1227"/>
      <c r="CA1227"/>
      <c r="CB1227"/>
      <c r="CD1227"/>
      <c r="CO1227" s="202">
        <v>1226</v>
      </c>
    </row>
    <row r="1228" spans="1:93" x14ac:dyDescent="0.25">
      <c r="A1228" s="203" t="s">
        <v>3910</v>
      </c>
      <c r="B1228" s="204" t="s">
        <v>3911</v>
      </c>
      <c r="C1228" s="204" t="s">
        <v>3912</v>
      </c>
      <c r="D1228" s="210" t="s">
        <v>851</v>
      </c>
      <c r="E1228" s="204" t="s">
        <v>852</v>
      </c>
      <c r="F1228" s="204" t="s">
        <v>788</v>
      </c>
      <c r="G1228" s="204" t="s">
        <v>853</v>
      </c>
      <c r="H1228" s="204" t="s">
        <v>1446</v>
      </c>
      <c r="I1228" s="204" t="s">
        <v>853</v>
      </c>
      <c r="J1228" s="204" t="s">
        <v>2559</v>
      </c>
      <c r="K1228" s="204" t="s">
        <v>2559</v>
      </c>
      <c r="L1228" s="204" t="s">
        <v>2904</v>
      </c>
      <c r="M1228" s="204" t="s">
        <v>213</v>
      </c>
      <c r="N1228" s="204" t="s">
        <v>966</v>
      </c>
      <c r="O1228" s="204" t="s">
        <v>858</v>
      </c>
      <c r="P1228" s="204" t="s">
        <v>859</v>
      </c>
      <c r="Q1228" s="204" t="s">
        <v>1137</v>
      </c>
      <c r="R1228" s="204">
        <v>2</v>
      </c>
      <c r="S1228" s="204">
        <v>5</v>
      </c>
      <c r="T1228" s="204">
        <v>0</v>
      </c>
      <c r="U1228" s="204">
        <v>0</v>
      </c>
      <c r="V1228" s="204">
        <v>0</v>
      </c>
      <c r="W1228" s="204">
        <v>0</v>
      </c>
      <c r="X1228" s="204">
        <v>0</v>
      </c>
      <c r="Y1228" s="204">
        <v>0</v>
      </c>
      <c r="Z1228" s="204">
        <v>0</v>
      </c>
      <c r="AA1228" s="204">
        <v>0</v>
      </c>
      <c r="AB1228" s="204">
        <v>0</v>
      </c>
      <c r="AC1228" s="204">
        <v>0</v>
      </c>
      <c r="AD1228" s="204">
        <v>2</v>
      </c>
      <c r="AE1228" s="204">
        <v>5</v>
      </c>
      <c r="AF1228" s="204">
        <v>0</v>
      </c>
      <c r="AG1228" s="204">
        <v>0</v>
      </c>
      <c r="AH1228" s="204">
        <v>0</v>
      </c>
      <c r="AI1228" s="204">
        <v>0</v>
      </c>
      <c r="AJ1228" s="204"/>
      <c r="AK1228" s="204"/>
      <c r="AL1228" s="204"/>
      <c r="AM1228" s="204"/>
      <c r="AN1228" s="204"/>
      <c r="AO1228" s="204"/>
      <c r="AP1228" s="204"/>
      <c r="AQ1228" s="204"/>
      <c r="AR1228" s="204"/>
      <c r="AS1228" s="204"/>
      <c r="AT1228" s="204"/>
      <c r="AU1228" s="204"/>
      <c r="AV1228" s="204"/>
      <c r="AW1228" s="204"/>
      <c r="AX1228" s="204"/>
      <c r="AY1228" s="204" t="str">
        <f t="shared" si="200"/>
        <v>UBIFLOX 20 MG/ML SOLUTION INJECTABLE POUR BOVINS ET PORCINS</v>
      </c>
      <c r="AZ1228" s="204" t="str">
        <f>IF(COUNTIF(AY:AY,AY1228)=1,AY1228,IF(AND(COUNTIF(AY:AY,AY1228)&gt;1,COUNTIF(AZ$2:AZ1227,AY1228)&gt;=1),"",AY1228))</f>
        <v>UBIFLOX 20 MG/ML SOLUTION INJECTABLE POUR BOVINS ET PORCINS</v>
      </c>
      <c r="BA1228" s="204" t="str">
        <v>PULMODOX DOXYCYCLINE 50 PORC</v>
      </c>
      <c r="BB1228" s="204">
        <f>IF(BA1228="","",MAX(BB$2:BB1227)+1)</f>
        <v>438</v>
      </c>
      <c r="BC1228" s="204"/>
      <c r="BD1228" s="204"/>
      <c r="BE1228" s="204"/>
      <c r="BF1228" s="204"/>
      <c r="BG1228" s="204"/>
      <c r="BH1228" s="204"/>
      <c r="BI1228" s="204"/>
      <c r="BJ1228" s="204"/>
      <c r="BK1228" s="204"/>
      <c r="BL1228" s="204"/>
      <c r="BM1228" s="204"/>
      <c r="BN1228" s="204"/>
      <c r="BO1228" s="204"/>
      <c r="BP1228" s="204"/>
      <c r="BQ1228" s="204"/>
      <c r="BR1228" s="204"/>
      <c r="BS1228" s="204"/>
      <c r="BT1228" s="204"/>
      <c r="BU1228" s="104"/>
      <c r="BV1228" s="202"/>
      <c r="BX1228"/>
      <c r="BY1228"/>
      <c r="BZ1228"/>
      <c r="CA1228"/>
      <c r="CB1228"/>
      <c r="CD1228"/>
      <c r="CO1228" s="202">
        <v>1227</v>
      </c>
    </row>
    <row r="1229" spans="1:93" x14ac:dyDescent="0.25">
      <c r="A1229" s="203" t="s">
        <v>4147</v>
      </c>
      <c r="B1229" s="204" t="s">
        <v>4148</v>
      </c>
      <c r="C1229" s="204" t="s">
        <v>4149</v>
      </c>
      <c r="D1229" s="210" t="s">
        <v>851</v>
      </c>
      <c r="E1229" s="204" t="s">
        <v>906</v>
      </c>
      <c r="F1229" s="204" t="s">
        <v>4150</v>
      </c>
      <c r="G1229" s="204" t="s">
        <v>908</v>
      </c>
      <c r="H1229" s="204" t="s">
        <v>909</v>
      </c>
      <c r="I1229" s="204" t="s">
        <v>910</v>
      </c>
      <c r="J1229" s="204" t="s">
        <v>2559</v>
      </c>
      <c r="K1229" s="204" t="s">
        <v>2559</v>
      </c>
      <c r="L1229" s="204" t="s">
        <v>2904</v>
      </c>
      <c r="M1229" s="204" t="s">
        <v>213</v>
      </c>
      <c r="N1229" s="204" t="s">
        <v>983</v>
      </c>
      <c r="O1229" s="204" t="s">
        <v>918</v>
      </c>
      <c r="P1229" s="204" t="s">
        <v>859</v>
      </c>
      <c r="Q1229" s="204" t="s">
        <v>919</v>
      </c>
      <c r="R1229" s="204">
        <v>0</v>
      </c>
      <c r="S1229" s="204">
        <v>0</v>
      </c>
      <c r="T1229" s="204">
        <v>2</v>
      </c>
      <c r="U1229" s="204">
        <v>21</v>
      </c>
      <c r="V1229" s="204">
        <v>0</v>
      </c>
      <c r="W1229" s="204">
        <v>0</v>
      </c>
      <c r="X1229" s="204">
        <v>0</v>
      </c>
      <c r="Y1229" s="204">
        <v>0</v>
      </c>
      <c r="Z1229" s="204">
        <v>0</v>
      </c>
      <c r="AA1229" s="204">
        <v>0</v>
      </c>
      <c r="AB1229" s="204">
        <v>0</v>
      </c>
      <c r="AC1229" s="204">
        <v>0</v>
      </c>
      <c r="AD1229" s="204">
        <v>0</v>
      </c>
      <c r="AE1229" s="204">
        <v>0</v>
      </c>
      <c r="AF1229" s="204">
        <v>0</v>
      </c>
      <c r="AG1229" s="204">
        <v>0</v>
      </c>
      <c r="AH1229" s="204">
        <v>0</v>
      </c>
      <c r="AI1229" s="204">
        <v>0</v>
      </c>
      <c r="AJ1229" s="204"/>
      <c r="AK1229" s="204"/>
      <c r="AL1229" s="204"/>
      <c r="AM1229" s="204"/>
      <c r="AN1229" s="204"/>
      <c r="AO1229" s="204"/>
      <c r="AP1229" s="204"/>
      <c r="AQ1229" s="204"/>
      <c r="AR1229" s="204"/>
      <c r="AS1229" s="204"/>
      <c r="AT1229" s="204"/>
      <c r="AU1229" s="204"/>
      <c r="AV1229" s="204"/>
      <c r="AW1229" s="204"/>
      <c r="AX1229" s="204"/>
      <c r="AY1229" s="204" t="str">
        <f t="shared" si="200"/>
        <v/>
      </c>
      <c r="AZ1229" s="204" t="str">
        <f>IF(COUNTIF(AY:AY,AY1229)=1,AY1229,IF(AND(COUNTIF(AY:AY,AY1229)&gt;1,COUNTIF(AZ$2:AZ1228,AY1229)&gt;=1),"",AY1229))</f>
        <v/>
      </c>
      <c r="BA1229" s="204" t="str">
        <v>PULMODOX P.O.S. 5 %</v>
      </c>
      <c r="BB1229" s="204">
        <f>IF(BA1229="","",MAX(BB$2:BB1228)+1)</f>
        <v>439</v>
      </c>
      <c r="BC1229" s="204"/>
      <c r="BD1229" s="204"/>
      <c r="BE1229" s="204"/>
      <c r="BF1229" s="204"/>
      <c r="BG1229" s="204"/>
      <c r="BH1229" s="204"/>
      <c r="BI1229" s="204"/>
      <c r="BJ1229" s="204"/>
      <c r="BK1229" s="204"/>
      <c r="BL1229" s="204"/>
      <c r="BM1229" s="204"/>
      <c r="BN1229" s="204"/>
      <c r="BO1229" s="204"/>
      <c r="BP1229" s="204"/>
      <c r="BQ1229" s="204"/>
      <c r="BR1229" s="204"/>
      <c r="BS1229" s="204"/>
      <c r="BT1229" s="204"/>
      <c r="BU1229" s="104"/>
      <c r="BV1229" s="202"/>
      <c r="BX1229"/>
      <c r="BY1229"/>
      <c r="BZ1229"/>
      <c r="CA1229"/>
      <c r="CB1229"/>
      <c r="CD1229"/>
      <c r="CO1229" s="202">
        <v>1228</v>
      </c>
    </row>
    <row r="1230" spans="1:93" x14ac:dyDescent="0.25">
      <c r="A1230" s="203" t="s">
        <v>4154</v>
      </c>
      <c r="B1230" s="204" t="s">
        <v>4155</v>
      </c>
      <c r="C1230" s="204" t="s">
        <v>4156</v>
      </c>
      <c r="D1230" s="210" t="s">
        <v>1295</v>
      </c>
      <c r="E1230" s="204" t="s">
        <v>906</v>
      </c>
      <c r="F1230" s="204" t="s">
        <v>4157</v>
      </c>
      <c r="G1230" s="204" t="s">
        <v>908</v>
      </c>
      <c r="H1230" s="204" t="s">
        <v>955</v>
      </c>
      <c r="I1230" s="204" t="s">
        <v>910</v>
      </c>
      <c r="J1230" s="204" t="s">
        <v>2559</v>
      </c>
      <c r="K1230" s="204" t="s">
        <v>2559</v>
      </c>
      <c r="L1230" s="204" t="s">
        <v>2904</v>
      </c>
      <c r="M1230" s="204" t="s">
        <v>213</v>
      </c>
      <c r="N1230" s="204" t="s">
        <v>1039</v>
      </c>
      <c r="O1230" s="204" t="s">
        <v>918</v>
      </c>
      <c r="P1230" s="204" t="s">
        <v>859</v>
      </c>
      <c r="Q1230" s="204" t="s">
        <v>2955</v>
      </c>
      <c r="R1230" s="204">
        <v>0</v>
      </c>
      <c r="S1230" s="204">
        <v>0</v>
      </c>
      <c r="T1230" s="204">
        <v>2</v>
      </c>
      <c r="U1230" s="204">
        <v>21</v>
      </c>
      <c r="V1230" s="204">
        <v>0</v>
      </c>
      <c r="W1230" s="204">
        <v>0</v>
      </c>
      <c r="X1230" s="204">
        <v>0</v>
      </c>
      <c r="Y1230" s="204">
        <v>0</v>
      </c>
      <c r="Z1230" s="204">
        <v>0</v>
      </c>
      <c r="AA1230" s="204">
        <v>0</v>
      </c>
      <c r="AB1230" s="204">
        <v>0</v>
      </c>
      <c r="AC1230" s="204">
        <v>0</v>
      </c>
      <c r="AD1230" s="204">
        <v>0</v>
      </c>
      <c r="AE1230" s="204">
        <v>0</v>
      </c>
      <c r="AF1230" s="204">
        <v>0</v>
      </c>
      <c r="AG1230" s="204">
        <v>0</v>
      </c>
      <c r="AH1230" s="204">
        <v>0</v>
      </c>
      <c r="AI1230" s="204">
        <v>0</v>
      </c>
      <c r="AJ1230" s="204"/>
      <c r="AK1230" s="204"/>
      <c r="AL1230" s="204"/>
      <c r="AM1230" s="204"/>
      <c r="AN1230" s="204"/>
      <c r="AO1230" s="204"/>
      <c r="AP1230" s="204"/>
      <c r="AQ1230" s="204"/>
      <c r="AR1230" s="204"/>
      <c r="AS1230" s="204"/>
      <c r="AT1230" s="204"/>
      <c r="AU1230" s="204"/>
      <c r="AV1230" s="204"/>
      <c r="AW1230" s="204"/>
      <c r="AX1230" s="204"/>
      <c r="AY1230" s="204" t="str">
        <f t="shared" si="200"/>
        <v/>
      </c>
      <c r="AZ1230" s="204" t="str">
        <f>IF(COUNTIF(AY:AY,AY1230)=1,AY1230,IF(AND(COUNTIF(AY:AY,AY1230)&gt;1,COUNTIF(AZ$2:AZ1229,AY1230)&gt;=1),"",AY1230))</f>
        <v/>
      </c>
      <c r="BA1230" s="204" t="str">
        <v>PULMOTIL AC</v>
      </c>
      <c r="BB1230" s="204">
        <f>IF(BA1230="","",MAX(BB$2:BB1229)+1)</f>
        <v>440</v>
      </c>
      <c r="BC1230" s="204"/>
      <c r="BD1230" s="204"/>
      <c r="BE1230" s="204"/>
      <c r="BF1230" s="204"/>
      <c r="BG1230" s="204"/>
      <c r="BH1230" s="204"/>
      <c r="BI1230" s="204"/>
      <c r="BJ1230" s="204"/>
      <c r="BK1230" s="204"/>
      <c r="BL1230" s="204"/>
      <c r="BM1230" s="204"/>
      <c r="BN1230" s="204"/>
      <c r="BO1230" s="204"/>
      <c r="BP1230" s="204"/>
      <c r="BQ1230" s="204"/>
      <c r="BR1230" s="204"/>
      <c r="BS1230" s="204"/>
      <c r="BT1230" s="204"/>
      <c r="BU1230" s="104"/>
      <c r="BV1230" s="202"/>
      <c r="BX1230"/>
      <c r="BY1230"/>
      <c r="BZ1230"/>
      <c r="CA1230"/>
      <c r="CB1230"/>
      <c r="CD1230"/>
      <c r="CO1230" s="202">
        <v>1229</v>
      </c>
    </row>
    <row r="1231" spans="1:93" x14ac:dyDescent="0.25">
      <c r="A1231" s="203" t="s">
        <v>3681</v>
      </c>
      <c r="B1231" s="204" t="s">
        <v>3682</v>
      </c>
      <c r="C1231" s="204" t="s">
        <v>3683</v>
      </c>
      <c r="D1231" s="210" t="s">
        <v>947</v>
      </c>
      <c r="E1231" s="204" t="s">
        <v>906</v>
      </c>
      <c r="F1231" s="204" t="s">
        <v>610</v>
      </c>
      <c r="G1231" s="204" t="s">
        <v>1116</v>
      </c>
      <c r="H1231" s="204" t="s">
        <v>1514</v>
      </c>
      <c r="I1231" s="204" t="s">
        <v>1116</v>
      </c>
      <c r="J1231" s="204" t="s">
        <v>3684</v>
      </c>
      <c r="K1231" s="204" t="s">
        <v>1291</v>
      </c>
      <c r="L1231" s="204" t="s">
        <v>1476</v>
      </c>
      <c r="M1231" s="204" t="s">
        <v>213</v>
      </c>
      <c r="N1231" s="204" t="s">
        <v>959</v>
      </c>
      <c r="O1231" s="204" t="s">
        <v>918</v>
      </c>
      <c r="P1231" s="204" t="s">
        <v>859</v>
      </c>
      <c r="Q1231" s="204" t="s">
        <v>1137</v>
      </c>
      <c r="R1231" s="204">
        <v>0</v>
      </c>
      <c r="S1231" s="204">
        <v>0</v>
      </c>
      <c r="T1231" s="204">
        <v>0</v>
      </c>
      <c r="U1231" s="204">
        <v>0</v>
      </c>
      <c r="V1231" s="204">
        <v>0</v>
      </c>
      <c r="W1231" s="204">
        <v>0</v>
      </c>
      <c r="X1231" s="204">
        <v>0</v>
      </c>
      <c r="Y1231" s="204">
        <v>0</v>
      </c>
      <c r="Z1231" s="204">
        <v>0</v>
      </c>
      <c r="AA1231" s="204">
        <v>0</v>
      </c>
      <c r="AB1231" s="204">
        <v>0</v>
      </c>
      <c r="AC1231" s="204">
        <v>0</v>
      </c>
      <c r="AD1231" s="204">
        <v>0</v>
      </c>
      <c r="AE1231" s="204">
        <v>0</v>
      </c>
      <c r="AF1231" s="204">
        <v>0</v>
      </c>
      <c r="AG1231" s="204">
        <v>0</v>
      </c>
      <c r="AH1231" s="204">
        <v>0</v>
      </c>
      <c r="AI1231" s="204">
        <v>0</v>
      </c>
      <c r="AJ1231" s="204" t="s">
        <v>871</v>
      </c>
      <c r="AK1231" s="204" t="s">
        <v>3685</v>
      </c>
      <c r="AL1231" s="204" t="s">
        <v>213</v>
      </c>
      <c r="AM1231" s="204" t="s">
        <v>912</v>
      </c>
      <c r="AN1231" s="204" t="s">
        <v>913</v>
      </c>
      <c r="AO1231" s="204" t="s">
        <v>3686</v>
      </c>
      <c r="AP1231" s="204" t="s">
        <v>3687</v>
      </c>
      <c r="AQ1231" s="204"/>
      <c r="AR1231" s="204"/>
      <c r="AS1231" s="204"/>
      <c r="AT1231" s="204"/>
      <c r="AU1231" s="204"/>
      <c r="AV1231" s="204"/>
      <c r="AW1231" s="204"/>
      <c r="AX1231" s="204"/>
      <c r="AY1231" s="204" t="str">
        <f t="shared" si="200"/>
        <v>UBROLEXIN SUSPENSION INTRAMAMMAIRE POUR VACHES LAITIERES EN LACTATION</v>
      </c>
      <c r="AZ1231" s="204" t="str">
        <f>IF(COUNTIF(AY:AY,AY1231)=1,AY1231,IF(AND(COUNTIF(AY:AY,AY1231)&gt;1,COUNTIF(AZ$2:AZ1230,AY1231)&gt;=1),"",AY1231))</f>
        <v>UBROLEXIN SUSPENSION INTRAMAMMAIRE POUR VACHES LAITIERES EN LACTATION</v>
      </c>
      <c r="BA1231" s="204" t="str">
        <v>PULMOTIL TILMICOSINE 40 PORC-LAPIN</v>
      </c>
      <c r="BB1231" s="204">
        <f>IF(BA1231="","",MAX(BB$2:BB1230)+1)</f>
        <v>441</v>
      </c>
      <c r="BC1231" s="204"/>
      <c r="BD1231" s="204"/>
      <c r="BE1231" s="204"/>
      <c r="BF1231" s="204"/>
      <c r="BG1231" s="204"/>
      <c r="BH1231" s="204"/>
      <c r="BI1231" s="204"/>
      <c r="BJ1231" s="204"/>
      <c r="BK1231" s="204"/>
      <c r="BL1231" s="204"/>
      <c r="BM1231" s="204"/>
      <c r="BN1231" s="204"/>
      <c r="BO1231" s="204"/>
      <c r="BP1231" s="204"/>
      <c r="BQ1231" s="204"/>
      <c r="BR1231" s="204"/>
      <c r="BS1231" s="204"/>
      <c r="BT1231" s="204"/>
      <c r="BU1231" s="104"/>
      <c r="BV1231" s="202"/>
      <c r="BX1231"/>
      <c r="BY1231"/>
      <c r="BZ1231"/>
      <c r="CA1231"/>
      <c r="CB1231"/>
      <c r="CD1231"/>
      <c r="CO1231" s="202">
        <v>1230</v>
      </c>
    </row>
    <row r="1232" spans="1:93" x14ac:dyDescent="0.25">
      <c r="A1232" s="203" t="s">
        <v>3681</v>
      </c>
      <c r="B1232" s="204" t="s">
        <v>3688</v>
      </c>
      <c r="C1232" s="204" t="s">
        <v>3689</v>
      </c>
      <c r="D1232" s="210" t="s">
        <v>966</v>
      </c>
      <c r="E1232" s="204" t="s">
        <v>906</v>
      </c>
      <c r="F1232" s="204" t="s">
        <v>610</v>
      </c>
      <c r="G1232" s="204" t="s">
        <v>1116</v>
      </c>
      <c r="H1232" s="204" t="s">
        <v>1514</v>
      </c>
      <c r="I1232" s="204" t="s">
        <v>1116</v>
      </c>
      <c r="J1232" s="204" t="s">
        <v>3684</v>
      </c>
      <c r="K1232" s="204" t="s">
        <v>1291</v>
      </c>
      <c r="L1232" s="204" t="s">
        <v>1476</v>
      </c>
      <c r="M1232" s="204" t="s">
        <v>213</v>
      </c>
      <c r="N1232" s="204" t="s">
        <v>959</v>
      </c>
      <c r="O1232" s="204" t="s">
        <v>918</v>
      </c>
      <c r="P1232" s="204" t="s">
        <v>859</v>
      </c>
      <c r="Q1232" s="204" t="s">
        <v>1033</v>
      </c>
      <c r="R1232" s="204">
        <v>0</v>
      </c>
      <c r="S1232" s="204">
        <v>0</v>
      </c>
      <c r="T1232" s="204">
        <v>0</v>
      </c>
      <c r="U1232" s="204">
        <v>0</v>
      </c>
      <c r="V1232" s="204">
        <v>0</v>
      </c>
      <c r="W1232" s="204">
        <v>0</v>
      </c>
      <c r="X1232" s="204">
        <v>0</v>
      </c>
      <c r="Y1232" s="204">
        <v>0</v>
      </c>
      <c r="Z1232" s="204">
        <v>0</v>
      </c>
      <c r="AA1232" s="204">
        <v>0</v>
      </c>
      <c r="AB1232" s="204">
        <v>0</v>
      </c>
      <c r="AC1232" s="204">
        <v>0</v>
      </c>
      <c r="AD1232" s="204">
        <v>0</v>
      </c>
      <c r="AE1232" s="204">
        <v>0</v>
      </c>
      <c r="AF1232" s="204">
        <v>0</v>
      </c>
      <c r="AG1232" s="204">
        <v>0</v>
      </c>
      <c r="AH1232" s="204">
        <v>0</v>
      </c>
      <c r="AI1232" s="204">
        <v>0</v>
      </c>
      <c r="AJ1232" s="204" t="s">
        <v>871</v>
      </c>
      <c r="AK1232" s="204" t="s">
        <v>3685</v>
      </c>
      <c r="AL1232" s="204" t="s">
        <v>213</v>
      </c>
      <c r="AM1232" s="204" t="s">
        <v>912</v>
      </c>
      <c r="AN1232" s="204" t="s">
        <v>913</v>
      </c>
      <c r="AO1232" s="204" t="s">
        <v>3686</v>
      </c>
      <c r="AP1232" s="204" t="s">
        <v>3690</v>
      </c>
      <c r="AQ1232" s="204"/>
      <c r="AR1232" s="204"/>
      <c r="AS1232" s="204"/>
      <c r="AT1232" s="204"/>
      <c r="AU1232" s="204"/>
      <c r="AV1232" s="204"/>
      <c r="AW1232" s="204"/>
      <c r="AX1232" s="204"/>
      <c r="AY1232" s="204" t="str">
        <f t="shared" si="200"/>
        <v>UBROLEXIN SUSPENSION INTRAMAMMAIRE POUR VACHES LAITIERES EN LACTATION</v>
      </c>
      <c r="AZ1232" s="204" t="str">
        <f>IF(COUNTIF(AY:AY,AY1232)=1,AY1232,IF(AND(COUNTIF(AY:AY,AY1232)&gt;1,COUNTIF(AZ$2:AZ1231,AY1232)&gt;=1),"",AY1232))</f>
        <v/>
      </c>
      <c r="BA1232" s="204" t="str">
        <v>PULMOVAL CHLORTETRACYCLINE 100 PORC ET AGNEAU-CHEVREAU SEVRES</v>
      </c>
      <c r="BB1232" s="204">
        <f>IF(BA1232="","",MAX(BB$2:BB1231)+1)</f>
        <v>442</v>
      </c>
      <c r="BC1232" s="204"/>
      <c r="BD1232" s="204"/>
      <c r="BE1232" s="204"/>
      <c r="BF1232" s="204"/>
      <c r="BG1232" s="204"/>
      <c r="BH1232" s="204"/>
      <c r="BI1232" s="204"/>
      <c r="BJ1232" s="204"/>
      <c r="BK1232" s="204"/>
      <c r="BL1232" s="204"/>
      <c r="BM1232" s="204"/>
      <c r="BN1232" s="204"/>
      <c r="BO1232" s="204"/>
      <c r="BP1232" s="204"/>
      <c r="BQ1232" s="204"/>
      <c r="BR1232" s="204"/>
      <c r="BS1232" s="204"/>
      <c r="BT1232" s="204"/>
      <c r="BU1232" s="104"/>
      <c r="BV1232" s="202"/>
      <c r="BX1232"/>
      <c r="BY1232"/>
      <c r="BZ1232"/>
      <c r="CA1232"/>
      <c r="CB1232"/>
      <c r="CD1232"/>
      <c r="CO1232" s="202">
        <v>1231</v>
      </c>
    </row>
    <row r="1233" spans="1:93" x14ac:dyDescent="0.25">
      <c r="A1233" s="203" t="s">
        <v>4271</v>
      </c>
      <c r="B1233" s="204" t="s">
        <v>4272</v>
      </c>
      <c r="C1233" s="204" t="s">
        <v>4273</v>
      </c>
      <c r="D1233" s="210" t="s">
        <v>966</v>
      </c>
      <c r="E1233" s="204" t="s">
        <v>906</v>
      </c>
      <c r="F1233" s="204" t="s">
        <v>611</v>
      </c>
      <c r="G1233" s="204" t="s">
        <v>1116</v>
      </c>
      <c r="H1233" s="204" t="s">
        <v>1514</v>
      </c>
      <c r="I1233" s="204" t="s">
        <v>1116</v>
      </c>
      <c r="J1233" s="204" t="s">
        <v>875</v>
      </c>
      <c r="K1233" s="204" t="s">
        <v>875</v>
      </c>
      <c r="L1233" s="204" t="s">
        <v>876</v>
      </c>
      <c r="M1233" s="204" t="s">
        <v>213</v>
      </c>
      <c r="N1233" s="204" t="s">
        <v>4274</v>
      </c>
      <c r="O1233" s="204" t="s">
        <v>918</v>
      </c>
      <c r="P1233" s="204" t="s">
        <v>859</v>
      </c>
      <c r="Q1233" s="204" t="s">
        <v>4275</v>
      </c>
      <c r="R1233" s="204">
        <v>0</v>
      </c>
      <c r="S1233" s="204">
        <v>0</v>
      </c>
      <c r="T1233" s="204">
        <v>0</v>
      </c>
      <c r="U1233" s="204">
        <v>0</v>
      </c>
      <c r="V1233" s="204">
        <v>0</v>
      </c>
      <c r="W1233" s="204">
        <v>0</v>
      </c>
      <c r="X1233" s="204">
        <v>0</v>
      </c>
      <c r="Y1233" s="204">
        <v>0</v>
      </c>
      <c r="Z1233" s="204">
        <v>0</v>
      </c>
      <c r="AA1233" s="204">
        <v>0</v>
      </c>
      <c r="AB1233" s="204">
        <v>0</v>
      </c>
      <c r="AC1233" s="204">
        <v>0</v>
      </c>
      <c r="AD1233" s="204">
        <v>0</v>
      </c>
      <c r="AE1233" s="204">
        <v>0</v>
      </c>
      <c r="AF1233" s="204">
        <v>0</v>
      </c>
      <c r="AG1233" s="204">
        <v>0</v>
      </c>
      <c r="AH1233" s="204">
        <v>0</v>
      </c>
      <c r="AI1233" s="204">
        <v>0</v>
      </c>
      <c r="AJ1233" s="204"/>
      <c r="AK1233" s="204"/>
      <c r="AL1233" s="204"/>
      <c r="AM1233" s="204"/>
      <c r="AN1233" s="204"/>
      <c r="AO1233" s="204"/>
      <c r="AP1233" s="204"/>
      <c r="AQ1233" s="204"/>
      <c r="AR1233" s="204"/>
      <c r="AS1233" s="204"/>
      <c r="AT1233" s="204"/>
      <c r="AU1233" s="204"/>
      <c r="AV1233" s="204"/>
      <c r="AW1233" s="204"/>
      <c r="AX1233" s="204"/>
      <c r="AY1233" s="204" t="str">
        <f t="shared" si="200"/>
        <v>UBROPEN SUSPENSION INTRAMAMMAIRE POUR VACHES EN LACTATION</v>
      </c>
      <c r="AZ1233" s="204" t="str">
        <f>IF(COUNTIF(AY:AY,AY1233)=1,AY1233,IF(AND(COUNTIF(AY:AY,AY1233)&gt;1,COUNTIF(AZ$2:AZ1232,AY1233)&gt;=1),"",AY1233))</f>
        <v>UBROPEN SUSPENSION INTRAMAMMAIRE POUR VACHES EN LACTATION</v>
      </c>
      <c r="BA1233" s="204" t="str">
        <v>PULMOVAL CHLORTETRACYCLINE 40 LAPIN-VOLAILLE-PORC ET AGNEAU-CHEVREAU SEVRES</v>
      </c>
      <c r="BB1233" s="204">
        <f>IF(BA1233="","",MAX(BB$2:BB1232)+1)</f>
        <v>443</v>
      </c>
      <c r="BC1233" s="204"/>
      <c r="BD1233" s="204"/>
      <c r="BE1233" s="204"/>
      <c r="BF1233" s="204"/>
      <c r="BG1233" s="204"/>
      <c r="BH1233" s="204"/>
      <c r="BI1233" s="204"/>
      <c r="BJ1233" s="204"/>
      <c r="BK1233" s="204"/>
      <c r="BL1233" s="204"/>
      <c r="BM1233" s="204"/>
      <c r="BN1233" s="204"/>
      <c r="BO1233" s="204"/>
      <c r="BP1233" s="204"/>
      <c r="BQ1233" s="204"/>
      <c r="BR1233" s="204"/>
      <c r="BS1233" s="204"/>
      <c r="BT1233" s="204"/>
      <c r="BU1233" s="104"/>
      <c r="BV1233" s="202"/>
      <c r="BX1233"/>
      <c r="BY1233"/>
      <c r="BZ1233"/>
      <c r="CA1233"/>
      <c r="CB1233"/>
      <c r="CD1233"/>
      <c r="CO1233" s="202">
        <v>1232</v>
      </c>
    </row>
    <row r="1234" spans="1:93" x14ac:dyDescent="0.25">
      <c r="A1234" s="203" t="s">
        <v>3959</v>
      </c>
      <c r="B1234" s="204" t="s">
        <v>3960</v>
      </c>
      <c r="C1234" s="204" t="s">
        <v>3961</v>
      </c>
      <c r="D1234" s="210" t="s">
        <v>966</v>
      </c>
      <c r="E1234" s="204" t="s">
        <v>906</v>
      </c>
      <c r="F1234" s="204" t="s">
        <v>612</v>
      </c>
      <c r="G1234" s="204" t="s">
        <v>1116</v>
      </c>
      <c r="H1234" s="204" t="s">
        <v>1514</v>
      </c>
      <c r="I1234" s="204" t="s">
        <v>1116</v>
      </c>
      <c r="J1234" s="204" t="s">
        <v>1130</v>
      </c>
      <c r="K1234" s="204" t="s">
        <v>875</v>
      </c>
      <c r="L1234" s="204" t="s">
        <v>876</v>
      </c>
      <c r="M1234" s="204" t="s">
        <v>213</v>
      </c>
      <c r="N1234" s="204" t="s">
        <v>3962</v>
      </c>
      <c r="O1234" s="204" t="s">
        <v>918</v>
      </c>
      <c r="P1234" s="204" t="s">
        <v>859</v>
      </c>
      <c r="Q1234" s="204" t="s">
        <v>3963</v>
      </c>
      <c r="R1234" s="204">
        <v>0</v>
      </c>
      <c r="S1234" s="204">
        <v>0</v>
      </c>
      <c r="T1234" s="204">
        <v>0</v>
      </c>
      <c r="U1234" s="204">
        <v>0</v>
      </c>
      <c r="V1234" s="204">
        <v>0</v>
      </c>
      <c r="W1234" s="204">
        <v>0</v>
      </c>
      <c r="X1234" s="204">
        <v>0</v>
      </c>
      <c r="Y1234" s="204">
        <v>0</v>
      </c>
      <c r="Z1234" s="204">
        <v>0</v>
      </c>
      <c r="AA1234" s="204">
        <v>0</v>
      </c>
      <c r="AB1234" s="204">
        <v>0</v>
      </c>
      <c r="AC1234" s="204">
        <v>0</v>
      </c>
      <c r="AD1234" s="204">
        <v>0</v>
      </c>
      <c r="AE1234" s="204">
        <v>0</v>
      </c>
      <c r="AF1234" s="204">
        <v>0</v>
      </c>
      <c r="AG1234" s="204">
        <v>0</v>
      </c>
      <c r="AH1234" s="204">
        <v>0</v>
      </c>
      <c r="AI1234" s="204">
        <v>0</v>
      </c>
      <c r="AJ1234" s="204" t="s">
        <v>875</v>
      </c>
      <c r="AK1234" s="204" t="s">
        <v>2724</v>
      </c>
      <c r="AL1234" s="204" t="s">
        <v>213</v>
      </c>
      <c r="AM1234" s="204" t="s">
        <v>851</v>
      </c>
      <c r="AN1234" s="204" t="s">
        <v>918</v>
      </c>
      <c r="AO1234" s="204" t="s">
        <v>2726</v>
      </c>
      <c r="AP1234" s="204" t="s">
        <v>2477</v>
      </c>
      <c r="AQ1234" s="204" t="s">
        <v>871</v>
      </c>
      <c r="AR1234" s="204" t="s">
        <v>960</v>
      </c>
      <c r="AS1234" s="204" t="s">
        <v>213</v>
      </c>
      <c r="AT1234" s="204" t="s">
        <v>3964</v>
      </c>
      <c r="AU1234" s="204" t="s">
        <v>918</v>
      </c>
      <c r="AV1234" s="204" t="s">
        <v>859</v>
      </c>
      <c r="AW1234" s="204" t="s">
        <v>3965</v>
      </c>
      <c r="AX1234" s="204"/>
      <c r="AY1234" s="204" t="str">
        <f t="shared" si="200"/>
        <v>UBROSTAR SUSPENSION INTRAMAMMAIRE HORS LACTATION POUR BOVINS</v>
      </c>
      <c r="AZ1234" s="204" t="str">
        <f>IF(COUNTIF(AY:AY,AY1234)=1,AY1234,IF(AND(COUNTIF(AY:AY,AY1234)&gt;1,COUNTIF(AZ$2:AZ1233,AY1234)&gt;=1),"",AY1234))</f>
        <v>UBROSTAR SUSPENSION INTRAMAMMAIRE HORS LACTATION POUR BOVINS</v>
      </c>
      <c r="BA1234" s="204" t="str">
        <v>QIVITAN LC 75 MG POMMADE INTRAMAMMAIRE POUR VACHES EN LACTATION</v>
      </c>
      <c r="BB1234" s="204">
        <f>IF(BA1234="","",MAX(BB$2:BB1233)+1)</f>
        <v>444</v>
      </c>
      <c r="BC1234" s="204"/>
      <c r="BD1234" s="204"/>
      <c r="BE1234" s="204"/>
      <c r="BF1234" s="204"/>
      <c r="BG1234" s="204"/>
      <c r="BH1234" s="204"/>
      <c r="BI1234" s="204"/>
      <c r="BJ1234" s="204"/>
      <c r="BK1234" s="204"/>
      <c r="BL1234" s="204"/>
      <c r="BM1234" s="204"/>
      <c r="BN1234" s="204"/>
      <c r="BO1234" s="204"/>
      <c r="BP1234" s="204"/>
      <c r="BQ1234" s="204"/>
      <c r="BR1234" s="204"/>
      <c r="BS1234" s="204"/>
      <c r="BT1234" s="204"/>
      <c r="BU1234" s="104"/>
      <c r="BV1234" s="202"/>
      <c r="BX1234"/>
      <c r="BY1234"/>
      <c r="BZ1234"/>
      <c r="CA1234"/>
      <c r="CB1234"/>
      <c r="CD1234"/>
      <c r="CO1234" s="202">
        <v>1233</v>
      </c>
    </row>
    <row r="1235" spans="1:93" x14ac:dyDescent="0.25">
      <c r="A1235" s="203" t="s">
        <v>3959</v>
      </c>
      <c r="B1235" s="204" t="s">
        <v>3966</v>
      </c>
      <c r="C1235" s="204" t="s">
        <v>3967</v>
      </c>
      <c r="D1235" s="210" t="s">
        <v>1154</v>
      </c>
      <c r="E1235" s="204" t="s">
        <v>906</v>
      </c>
      <c r="F1235" s="204" t="s">
        <v>612</v>
      </c>
      <c r="G1235" s="204" t="s">
        <v>1116</v>
      </c>
      <c r="H1235" s="204" t="s">
        <v>1514</v>
      </c>
      <c r="I1235" s="204" t="s">
        <v>1116</v>
      </c>
      <c r="J1235" s="204" t="s">
        <v>1130</v>
      </c>
      <c r="K1235" s="204" t="s">
        <v>875</v>
      </c>
      <c r="L1235" s="204" t="s">
        <v>876</v>
      </c>
      <c r="M1235" s="204" t="s">
        <v>213</v>
      </c>
      <c r="N1235" s="204" t="s">
        <v>3962</v>
      </c>
      <c r="O1235" s="204" t="s">
        <v>918</v>
      </c>
      <c r="P1235" s="204" t="s">
        <v>859</v>
      </c>
      <c r="Q1235" s="204" t="s">
        <v>3968</v>
      </c>
      <c r="R1235" s="204">
        <v>0</v>
      </c>
      <c r="S1235" s="204">
        <v>0</v>
      </c>
      <c r="T1235" s="204">
        <v>0</v>
      </c>
      <c r="U1235" s="204">
        <v>0</v>
      </c>
      <c r="V1235" s="204">
        <v>0</v>
      </c>
      <c r="W1235" s="204">
        <v>0</v>
      </c>
      <c r="X1235" s="204">
        <v>0</v>
      </c>
      <c r="Y1235" s="204">
        <v>0</v>
      </c>
      <c r="Z1235" s="204">
        <v>0</v>
      </c>
      <c r="AA1235" s="204">
        <v>0</v>
      </c>
      <c r="AB1235" s="204">
        <v>0</v>
      </c>
      <c r="AC1235" s="204">
        <v>0</v>
      </c>
      <c r="AD1235" s="204">
        <v>0</v>
      </c>
      <c r="AE1235" s="204">
        <v>0</v>
      </c>
      <c r="AF1235" s="204">
        <v>0</v>
      </c>
      <c r="AG1235" s="204">
        <v>0</v>
      </c>
      <c r="AH1235" s="204">
        <v>0</v>
      </c>
      <c r="AI1235" s="204">
        <v>0</v>
      </c>
      <c r="AJ1235" s="204" t="s">
        <v>875</v>
      </c>
      <c r="AK1235" s="204" t="s">
        <v>2724</v>
      </c>
      <c r="AL1235" s="204" t="s">
        <v>213</v>
      </c>
      <c r="AM1235" s="204" t="s">
        <v>851</v>
      </c>
      <c r="AN1235" s="204" t="s">
        <v>918</v>
      </c>
      <c r="AO1235" s="204" t="s">
        <v>2726</v>
      </c>
      <c r="AP1235" s="204" t="s">
        <v>3258</v>
      </c>
      <c r="AQ1235" s="204" t="s">
        <v>871</v>
      </c>
      <c r="AR1235" s="204" t="s">
        <v>960</v>
      </c>
      <c r="AS1235" s="204" t="s">
        <v>213</v>
      </c>
      <c r="AT1235" s="204" t="s">
        <v>3964</v>
      </c>
      <c r="AU1235" s="204" t="s">
        <v>918</v>
      </c>
      <c r="AV1235" s="204" t="s">
        <v>859</v>
      </c>
      <c r="AW1235" s="204" t="s">
        <v>3969</v>
      </c>
      <c r="AX1235" s="204"/>
      <c r="AY1235" s="204" t="str">
        <f t="shared" si="200"/>
        <v>UBROSTAR SUSPENSION INTRAMAMMAIRE HORS LACTATION POUR BOVINS</v>
      </c>
      <c r="AZ1235" s="204" t="str">
        <f>IF(COUNTIF(AY:AY,AY1235)=1,AY1235,IF(AND(COUNTIF(AY:AY,AY1235)&gt;1,COUNTIF(AZ$2:AZ1234,AY1235)&gt;=1),"",AY1235))</f>
        <v/>
      </c>
      <c r="BA1235" s="204" t="str">
        <v>QUINOEX 2,5 % SOLUTION BUVABLE POUR VEAUX</v>
      </c>
      <c r="BB1235" s="204">
        <f>IF(BA1235="","",MAX(BB$2:BB1234)+1)</f>
        <v>445</v>
      </c>
      <c r="BC1235" s="204"/>
      <c r="BD1235" s="204"/>
      <c r="BE1235" s="204"/>
      <c r="BF1235" s="204"/>
      <c r="BG1235" s="204"/>
      <c r="BH1235" s="204"/>
      <c r="BI1235" s="204"/>
      <c r="BJ1235" s="204"/>
      <c r="BK1235" s="204"/>
      <c r="BL1235" s="204"/>
      <c r="BM1235" s="204"/>
      <c r="BN1235" s="204"/>
      <c r="BO1235" s="204"/>
      <c r="BP1235" s="204"/>
      <c r="BQ1235" s="204"/>
      <c r="BR1235" s="204"/>
      <c r="BS1235" s="204"/>
      <c r="BT1235" s="204"/>
      <c r="BU1235" s="104"/>
      <c r="BV1235" s="202"/>
      <c r="BX1235"/>
      <c r="BY1235"/>
      <c r="BZ1235"/>
      <c r="CA1235"/>
      <c r="CB1235"/>
      <c r="CD1235"/>
      <c r="CO1235" s="202">
        <v>1234</v>
      </c>
    </row>
    <row r="1236" spans="1:93" x14ac:dyDescent="0.25">
      <c r="A1236" s="203" t="s">
        <v>1831</v>
      </c>
      <c r="B1236" s="204" t="s">
        <v>1832</v>
      </c>
      <c r="C1236" s="204" t="s">
        <v>1192</v>
      </c>
      <c r="D1236" s="210" t="s">
        <v>1170</v>
      </c>
      <c r="E1236" s="204" t="s">
        <v>924</v>
      </c>
      <c r="F1236" s="204" t="s">
        <v>789</v>
      </c>
      <c r="G1236" s="204" t="s">
        <v>1171</v>
      </c>
      <c r="H1236" s="204" t="s">
        <v>1833</v>
      </c>
      <c r="I1236" s="204" t="s">
        <v>1173</v>
      </c>
      <c r="J1236" s="204" t="s">
        <v>1013</v>
      </c>
      <c r="K1236" s="204" t="s">
        <v>1013</v>
      </c>
      <c r="L1236" s="204" t="s">
        <v>1095</v>
      </c>
      <c r="M1236" s="204" t="s">
        <v>1096</v>
      </c>
      <c r="N1236" s="204" t="s">
        <v>1211</v>
      </c>
      <c r="O1236" s="204" t="s">
        <v>928</v>
      </c>
      <c r="P1236" s="204" t="s">
        <v>1098</v>
      </c>
      <c r="Q1236" s="204" t="s">
        <v>1212</v>
      </c>
      <c r="R1236" s="204">
        <v>4.88</v>
      </c>
      <c r="S1236" s="204">
        <v>7</v>
      </c>
      <c r="T1236" s="204">
        <v>0</v>
      </c>
      <c r="U1236" s="204">
        <v>0</v>
      </c>
      <c r="V1236" s="204">
        <v>0</v>
      </c>
      <c r="W1236" s="204">
        <v>0</v>
      </c>
      <c r="X1236" s="204">
        <v>0</v>
      </c>
      <c r="Y1236" s="204">
        <v>0</v>
      </c>
      <c r="Z1236" s="204">
        <v>4.88</v>
      </c>
      <c r="AA1236" s="204">
        <v>7</v>
      </c>
      <c r="AB1236" s="204">
        <v>4.88</v>
      </c>
      <c r="AC1236" s="204">
        <v>7</v>
      </c>
      <c r="AD1236" s="204">
        <v>4.88</v>
      </c>
      <c r="AE1236" s="204">
        <v>7</v>
      </c>
      <c r="AF1236" s="204">
        <v>4.88</v>
      </c>
      <c r="AG1236" s="204">
        <v>7</v>
      </c>
      <c r="AH1236" s="204">
        <v>0</v>
      </c>
      <c r="AI1236" s="204">
        <v>0</v>
      </c>
      <c r="AJ1236" s="204"/>
      <c r="AK1236" s="204"/>
      <c r="AL1236" s="204"/>
      <c r="AM1236" s="204"/>
      <c r="AN1236" s="204"/>
      <c r="AO1236" s="204"/>
      <c r="AP1236" s="204"/>
      <c r="AQ1236" s="204"/>
      <c r="AR1236" s="204"/>
      <c r="AS1236" s="204"/>
      <c r="AT1236" s="204"/>
      <c r="AU1236" s="204"/>
      <c r="AV1236" s="204"/>
      <c r="AW1236" s="204"/>
      <c r="AX1236" s="204"/>
      <c r="AY1236" s="204" t="str">
        <f t="shared" si="200"/>
        <v>UCAMIX V COLISTINE 200 LAPIN-VOLAILLE-PORC ET VEAU-AGNEAU-CHEVREAU SEVRES</v>
      </c>
      <c r="AZ1236" s="204" t="str">
        <f>IF(COUNTIF(AY:AY,AY1236)=1,AY1236,IF(AND(COUNTIF(AY:AY,AY1236)&gt;1,COUNTIF(AZ$2:AZ1235,AY1236)&gt;=1),"",AY1236))</f>
        <v>UCAMIX V COLISTINE 200 LAPIN-VOLAILLE-PORC ET VEAU-AGNEAU-CHEVREAU SEVRES</v>
      </c>
      <c r="BA1236" s="204" t="str">
        <v>QUINOFLOX 10% SOLUTION BUVABLE</v>
      </c>
      <c r="BB1236" s="204">
        <f>IF(BA1236="","",MAX(BB$2:BB1235)+1)</f>
        <v>446</v>
      </c>
      <c r="BC1236" s="204"/>
      <c r="BD1236" s="204"/>
      <c r="BE1236" s="204"/>
      <c r="BF1236" s="204"/>
      <c r="BG1236" s="204"/>
      <c r="BH1236" s="204"/>
      <c r="BI1236" s="204"/>
      <c r="BJ1236" s="204"/>
      <c r="BK1236" s="204"/>
      <c r="BL1236" s="204"/>
      <c r="BM1236" s="204"/>
      <c r="BN1236" s="204"/>
      <c r="BO1236" s="204"/>
      <c r="BP1236" s="204"/>
      <c r="BQ1236" s="204"/>
      <c r="BR1236" s="204"/>
      <c r="BS1236" s="204"/>
      <c r="BT1236" s="204"/>
      <c r="BU1236" s="104"/>
      <c r="BV1236" s="202"/>
      <c r="BX1236"/>
      <c r="BY1236"/>
      <c r="BZ1236"/>
      <c r="CA1236"/>
      <c r="CB1236"/>
      <c r="CD1236"/>
      <c r="CO1236" s="202">
        <v>1235</v>
      </c>
    </row>
    <row r="1237" spans="1:93" x14ac:dyDescent="0.25">
      <c r="A1237" s="203" t="s">
        <v>2750</v>
      </c>
      <c r="B1237" s="204" t="s">
        <v>2751</v>
      </c>
      <c r="C1237" s="204" t="s">
        <v>1192</v>
      </c>
      <c r="D1237" s="210" t="s">
        <v>1170</v>
      </c>
      <c r="E1237" s="204" t="s">
        <v>924</v>
      </c>
      <c r="F1237" s="204" t="s">
        <v>790</v>
      </c>
      <c r="G1237" s="204" t="s">
        <v>1171</v>
      </c>
      <c r="H1237" s="204" t="s">
        <v>1326</v>
      </c>
      <c r="I1237" s="204" t="s">
        <v>1173</v>
      </c>
      <c r="J1237" s="204" t="s">
        <v>1013</v>
      </c>
      <c r="K1237" s="204" t="s">
        <v>1013</v>
      </c>
      <c r="L1237" s="204" t="s">
        <v>1095</v>
      </c>
      <c r="M1237" s="204" t="s">
        <v>1096</v>
      </c>
      <c r="N1237" s="204" t="s">
        <v>2431</v>
      </c>
      <c r="O1237" s="204" t="s">
        <v>928</v>
      </c>
      <c r="P1237" s="204" t="s">
        <v>1098</v>
      </c>
      <c r="Q1237" s="204" t="s">
        <v>2037</v>
      </c>
      <c r="R1237" s="204">
        <v>0</v>
      </c>
      <c r="S1237" s="204">
        <v>0</v>
      </c>
      <c r="T1237" s="204">
        <v>0</v>
      </c>
      <c r="U1237" s="204">
        <v>0</v>
      </c>
      <c r="V1237" s="204">
        <v>0</v>
      </c>
      <c r="W1237" s="204">
        <v>0</v>
      </c>
      <c r="X1237" s="204">
        <v>0</v>
      </c>
      <c r="Y1237" s="204">
        <v>0</v>
      </c>
      <c r="Z1237" s="204">
        <v>0</v>
      </c>
      <c r="AA1237" s="204">
        <v>0</v>
      </c>
      <c r="AB1237" s="204">
        <v>0</v>
      </c>
      <c r="AC1237" s="204">
        <v>0</v>
      </c>
      <c r="AD1237" s="204">
        <v>4.88</v>
      </c>
      <c r="AE1237" s="204">
        <v>7</v>
      </c>
      <c r="AF1237" s="204">
        <v>0</v>
      </c>
      <c r="AG1237" s="204">
        <v>0</v>
      </c>
      <c r="AH1237" s="204">
        <v>0</v>
      </c>
      <c r="AI1237" s="204">
        <v>0</v>
      </c>
      <c r="AJ1237" s="204"/>
      <c r="AK1237" s="204"/>
      <c r="AL1237" s="204"/>
      <c r="AM1237" s="204"/>
      <c r="AN1237" s="204"/>
      <c r="AO1237" s="204"/>
      <c r="AP1237" s="204"/>
      <c r="AQ1237" s="204"/>
      <c r="AR1237" s="204"/>
      <c r="AS1237" s="204"/>
      <c r="AT1237" s="204"/>
      <c r="AU1237" s="204"/>
      <c r="AV1237" s="204"/>
      <c r="AW1237" s="204"/>
      <c r="AX1237" s="204"/>
      <c r="AY1237" s="204" t="str">
        <f t="shared" si="200"/>
        <v>UCAMIX V COLISTINE 400 PORC</v>
      </c>
      <c r="AZ1237" s="204" t="str">
        <f>IF(COUNTIF(AY:AY,AY1237)=1,AY1237,IF(AND(COUNTIF(AY:AY,AY1237)&gt;1,COUNTIF(AZ$2:AZ1236,AY1237)&gt;=1),"",AY1237))</f>
        <v>UCAMIX V COLISTINE 400 PORC</v>
      </c>
      <c r="BA1237" s="204" t="str">
        <v>QUINOTRYL 100 MG/ML SOLUTION INJECTABLE POUR BOVINS ET PORCINS</v>
      </c>
      <c r="BB1237" s="204">
        <f>IF(BA1237="","",MAX(BB$2:BB1236)+1)</f>
        <v>447</v>
      </c>
      <c r="BC1237" s="204"/>
      <c r="BD1237" s="204"/>
      <c r="BE1237" s="204"/>
      <c r="BF1237" s="204"/>
      <c r="BG1237" s="204"/>
      <c r="BH1237" s="204"/>
      <c r="BI1237" s="204"/>
      <c r="BJ1237" s="204"/>
      <c r="BK1237" s="204"/>
      <c r="BL1237" s="204"/>
      <c r="BM1237" s="204"/>
      <c r="BN1237" s="204"/>
      <c r="BO1237" s="204"/>
      <c r="BP1237" s="204"/>
      <c r="BQ1237" s="204"/>
      <c r="BR1237" s="204"/>
      <c r="BS1237" s="204"/>
      <c r="BT1237" s="204"/>
      <c r="BU1237" s="104"/>
      <c r="BV1237" s="202"/>
      <c r="BX1237"/>
      <c r="BY1237"/>
      <c r="BZ1237"/>
      <c r="CA1237"/>
      <c r="CB1237"/>
      <c r="CD1237"/>
      <c r="CO1237" s="202">
        <v>1236</v>
      </c>
    </row>
    <row r="1238" spans="1:93" x14ac:dyDescent="0.25">
      <c r="A1238" s="203" t="s">
        <v>1834</v>
      </c>
      <c r="B1238" s="204" t="s">
        <v>1835</v>
      </c>
      <c r="C1238" s="204" t="s">
        <v>1192</v>
      </c>
      <c r="D1238" s="210" t="s">
        <v>1170</v>
      </c>
      <c r="E1238" s="204" t="s">
        <v>924</v>
      </c>
      <c r="F1238" s="204" t="s">
        <v>791</v>
      </c>
      <c r="G1238" s="204" t="s">
        <v>1171</v>
      </c>
      <c r="H1238" s="204" t="s">
        <v>1326</v>
      </c>
      <c r="I1238" s="204" t="s">
        <v>1173</v>
      </c>
      <c r="J1238" s="204" t="s">
        <v>855</v>
      </c>
      <c r="K1238" s="204" t="s">
        <v>855</v>
      </c>
      <c r="L1238" s="204" t="s">
        <v>856</v>
      </c>
      <c r="M1238" s="204" t="s">
        <v>213</v>
      </c>
      <c r="N1238" s="204" t="s">
        <v>851</v>
      </c>
      <c r="O1238" s="204" t="s">
        <v>992</v>
      </c>
      <c r="P1238" s="204" t="s">
        <v>859</v>
      </c>
      <c r="Q1238" s="204" t="s">
        <v>1065</v>
      </c>
      <c r="R1238" s="204">
        <v>0</v>
      </c>
      <c r="S1238" s="204">
        <v>0</v>
      </c>
      <c r="T1238" s="204">
        <v>0</v>
      </c>
      <c r="U1238" s="204">
        <v>0</v>
      </c>
      <c r="V1238" s="204">
        <v>0</v>
      </c>
      <c r="W1238" s="204">
        <v>0</v>
      </c>
      <c r="X1238" s="204">
        <v>0</v>
      </c>
      <c r="Y1238" s="204">
        <v>0</v>
      </c>
      <c r="Z1238" s="204">
        <v>0</v>
      </c>
      <c r="AA1238" s="204">
        <v>0</v>
      </c>
      <c r="AB1238" s="204">
        <v>0</v>
      </c>
      <c r="AC1238" s="204">
        <v>0</v>
      </c>
      <c r="AD1238" s="204">
        <v>50</v>
      </c>
      <c r="AE1238" s="204">
        <v>10</v>
      </c>
      <c r="AF1238" s="204">
        <v>0</v>
      </c>
      <c r="AG1238" s="204">
        <v>0</v>
      </c>
      <c r="AH1238" s="204">
        <v>0</v>
      </c>
      <c r="AI1238" s="204">
        <v>0</v>
      </c>
      <c r="AJ1238" s="204"/>
      <c r="AK1238" s="204"/>
      <c r="AL1238" s="204"/>
      <c r="AM1238" s="204"/>
      <c r="AN1238" s="204"/>
      <c r="AO1238" s="204"/>
      <c r="AP1238" s="204"/>
      <c r="AQ1238" s="204"/>
      <c r="AR1238" s="204"/>
      <c r="AS1238" s="204"/>
      <c r="AT1238" s="204"/>
      <c r="AU1238" s="204"/>
      <c r="AV1238" s="204"/>
      <c r="AW1238" s="204"/>
      <c r="AX1238" s="204"/>
      <c r="AY1238" s="204" t="str">
        <f t="shared" si="200"/>
        <v>UCAMIX V OXYTETRACYCLINE 100 PORC</v>
      </c>
      <c r="AZ1238" s="204" t="str">
        <f>IF(COUNTIF(AY:AY,AY1238)=1,AY1238,IF(AND(COUNTIF(AY:AY,AY1238)&gt;1,COUNTIF(AZ$2:AZ1237,AY1238)&gt;=1),"",AY1238))</f>
        <v>UCAMIX V OXYTETRACYCLINE 100 PORC</v>
      </c>
      <c r="BA1238" s="204" t="str">
        <v>QUINOTRYL 50 MG/ML SOLUTION INJECTABLE POUR BOVINS ET PORCINS</v>
      </c>
      <c r="BB1238" s="204">
        <f>IF(BA1238="","",MAX(BB$2:BB1237)+1)</f>
        <v>448</v>
      </c>
      <c r="BC1238" s="204"/>
      <c r="BD1238" s="204"/>
      <c r="BE1238" s="204"/>
      <c r="BF1238" s="204"/>
      <c r="BG1238" s="204"/>
      <c r="BH1238" s="204"/>
      <c r="BI1238" s="204"/>
      <c r="BJ1238" s="204"/>
      <c r="BK1238" s="204"/>
      <c r="BL1238" s="204"/>
      <c r="BM1238" s="204"/>
      <c r="BN1238" s="204"/>
      <c r="BO1238" s="204"/>
      <c r="BP1238" s="204"/>
      <c r="BQ1238" s="204"/>
      <c r="BR1238" s="204"/>
      <c r="BS1238" s="204"/>
      <c r="BT1238" s="204"/>
      <c r="BU1238" s="104"/>
      <c r="BV1238" s="202"/>
      <c r="BX1238"/>
      <c r="BY1238"/>
      <c r="BZ1238"/>
      <c r="CA1238"/>
      <c r="CB1238"/>
      <c r="CD1238"/>
      <c r="CO1238" s="202">
        <v>1237</v>
      </c>
    </row>
    <row r="1239" spans="1:93" x14ac:dyDescent="0.25">
      <c r="A1239" s="203" t="s">
        <v>2752</v>
      </c>
      <c r="B1239" s="204" t="s">
        <v>2753</v>
      </c>
      <c r="C1239" s="204" t="s">
        <v>1192</v>
      </c>
      <c r="D1239" s="210" t="s">
        <v>1170</v>
      </c>
      <c r="E1239" s="204" t="s">
        <v>924</v>
      </c>
      <c r="F1239" s="204" t="s">
        <v>792</v>
      </c>
      <c r="G1239" s="204" t="s">
        <v>1171</v>
      </c>
      <c r="H1239" s="204" t="s">
        <v>1833</v>
      </c>
      <c r="I1239" s="204" t="s">
        <v>1173</v>
      </c>
      <c r="J1239" s="204" t="s">
        <v>855</v>
      </c>
      <c r="K1239" s="204" t="s">
        <v>855</v>
      </c>
      <c r="L1239" s="204" t="s">
        <v>856</v>
      </c>
      <c r="M1239" s="204" t="s">
        <v>213</v>
      </c>
      <c r="N1239" s="204" t="s">
        <v>1031</v>
      </c>
      <c r="O1239" s="204" t="s">
        <v>992</v>
      </c>
      <c r="P1239" s="204" t="s">
        <v>859</v>
      </c>
      <c r="Q1239" s="204" t="s">
        <v>923</v>
      </c>
      <c r="R1239" s="204">
        <v>40</v>
      </c>
      <c r="S1239" s="204">
        <v>10</v>
      </c>
      <c r="T1239" s="204">
        <v>0</v>
      </c>
      <c r="U1239" s="204">
        <v>0</v>
      </c>
      <c r="V1239" s="204">
        <v>0</v>
      </c>
      <c r="W1239" s="204">
        <v>0</v>
      </c>
      <c r="X1239" s="204">
        <v>0</v>
      </c>
      <c r="Y1239" s="204">
        <v>0</v>
      </c>
      <c r="Z1239" s="204">
        <v>40</v>
      </c>
      <c r="AA1239" s="204">
        <v>10</v>
      </c>
      <c r="AB1239" s="204">
        <v>40</v>
      </c>
      <c r="AC1239" s="204">
        <v>10</v>
      </c>
      <c r="AD1239" s="204">
        <v>50</v>
      </c>
      <c r="AE1239" s="204">
        <v>10</v>
      </c>
      <c r="AF1239" s="204">
        <v>40</v>
      </c>
      <c r="AG1239" s="204">
        <v>10</v>
      </c>
      <c r="AH1239" s="204">
        <v>0</v>
      </c>
      <c r="AI1239" s="204">
        <v>0</v>
      </c>
      <c r="AJ1239" s="204"/>
      <c r="AK1239" s="204"/>
      <c r="AL1239" s="204"/>
      <c r="AM1239" s="204"/>
      <c r="AN1239" s="204"/>
      <c r="AO1239" s="204"/>
      <c r="AP1239" s="204"/>
      <c r="AQ1239" s="204"/>
      <c r="AR1239" s="204"/>
      <c r="AS1239" s="204"/>
      <c r="AT1239" s="204"/>
      <c r="AU1239" s="204"/>
      <c r="AV1239" s="204"/>
      <c r="AW1239" s="204"/>
      <c r="AX1239" s="204"/>
      <c r="AY1239" s="204" t="str">
        <f t="shared" si="200"/>
        <v>UCAMIX V OXYTETRACYCLINE 40 LAPIN-VOLAILLE-PORC ET VEAU-AGNEAU-CHEVREAU SEVRES</v>
      </c>
      <c r="AZ1239" s="204" t="str">
        <f>IF(COUNTIF(AY:AY,AY1239)=1,AY1239,IF(AND(COUNTIF(AY:AY,AY1239)&gt;1,COUNTIF(AZ$2:AZ1238,AY1239)&gt;=1),"",AY1239))</f>
        <v>UCAMIX V OXYTETRACYCLINE 40 LAPIN-VOLAILLE-PORC ET VEAU-AGNEAU-CHEVREAU SEVRES</v>
      </c>
      <c r="BA1239" s="204" t="str">
        <v>READYCEF 50 MG/ML SUSPENSION INJECTABLE POUR PORCINS ET BOVINS</v>
      </c>
      <c r="BB1239" s="204">
        <f>IF(BA1239="","",MAX(BB$2:BB1238)+1)</f>
        <v>449</v>
      </c>
      <c r="BC1239" s="204"/>
      <c r="BD1239" s="204"/>
      <c r="BE1239" s="204"/>
      <c r="BF1239" s="204"/>
      <c r="BG1239" s="204"/>
      <c r="BH1239" s="204"/>
      <c r="BI1239" s="204"/>
      <c r="BJ1239" s="204"/>
      <c r="BK1239" s="204"/>
      <c r="BL1239" s="204"/>
      <c r="BM1239" s="204"/>
      <c r="BN1239" s="204"/>
      <c r="BO1239" s="204"/>
      <c r="BP1239" s="204"/>
      <c r="BQ1239" s="204"/>
      <c r="BR1239" s="204"/>
      <c r="BS1239" s="204"/>
      <c r="BT1239" s="204"/>
      <c r="BU1239" s="104"/>
      <c r="BV1239" s="202"/>
      <c r="BX1239"/>
      <c r="BY1239"/>
      <c r="BZ1239"/>
      <c r="CA1239"/>
      <c r="CB1239"/>
      <c r="CD1239"/>
      <c r="CO1239" s="202">
        <v>1238</v>
      </c>
    </row>
    <row r="1240" spans="1:93" x14ac:dyDescent="0.25">
      <c r="A1240" s="203" t="s">
        <v>4049</v>
      </c>
      <c r="B1240" s="204" t="s">
        <v>4050</v>
      </c>
      <c r="C1240" s="204" t="s">
        <v>3300</v>
      </c>
      <c r="D1240" s="210" t="s">
        <v>966</v>
      </c>
      <c r="E1240" s="204" t="s">
        <v>906</v>
      </c>
      <c r="F1240" s="204" t="s">
        <v>4051</v>
      </c>
      <c r="G1240" s="204" t="s">
        <v>908</v>
      </c>
      <c r="H1240" s="204" t="s">
        <v>909</v>
      </c>
      <c r="I1240" s="204" t="s">
        <v>910</v>
      </c>
      <c r="J1240" s="204" t="s">
        <v>2248</v>
      </c>
      <c r="K1240" s="204" t="s">
        <v>875</v>
      </c>
      <c r="L1240" s="204" t="s">
        <v>1162</v>
      </c>
      <c r="M1240" s="204" t="s">
        <v>213</v>
      </c>
      <c r="N1240" s="204" t="s">
        <v>959</v>
      </c>
      <c r="O1240" s="204" t="s">
        <v>918</v>
      </c>
      <c r="P1240" s="204" t="s">
        <v>859</v>
      </c>
      <c r="Q1240" s="204" t="s">
        <v>1033</v>
      </c>
      <c r="R1240" s="204">
        <v>0</v>
      </c>
      <c r="S1240" s="204">
        <v>0</v>
      </c>
      <c r="T1240" s="204">
        <v>20</v>
      </c>
      <c r="U1240" s="204">
        <v>7</v>
      </c>
      <c r="V1240" s="204">
        <v>0</v>
      </c>
      <c r="W1240" s="204">
        <v>0</v>
      </c>
      <c r="X1240" s="204">
        <v>0</v>
      </c>
      <c r="Y1240" s="204">
        <v>0</v>
      </c>
      <c r="Z1240" s="204">
        <v>0</v>
      </c>
      <c r="AA1240" s="204">
        <v>0</v>
      </c>
      <c r="AB1240" s="204">
        <v>0</v>
      </c>
      <c r="AC1240" s="204">
        <v>0</v>
      </c>
      <c r="AD1240" s="204">
        <v>0</v>
      </c>
      <c r="AE1240" s="204">
        <v>0</v>
      </c>
      <c r="AF1240" s="204">
        <v>0</v>
      </c>
      <c r="AG1240" s="204">
        <v>0</v>
      </c>
      <c r="AH1240" s="204">
        <v>0</v>
      </c>
      <c r="AI1240" s="204">
        <v>0</v>
      </c>
      <c r="AJ1240" s="204" t="s">
        <v>2249</v>
      </c>
      <c r="AK1240" s="204" t="s">
        <v>2250</v>
      </c>
      <c r="AL1240" s="204" t="s">
        <v>213</v>
      </c>
      <c r="AM1240" s="204" t="s">
        <v>868</v>
      </c>
      <c r="AN1240" s="204" t="s">
        <v>918</v>
      </c>
      <c r="AO1240" s="204" t="s">
        <v>2251</v>
      </c>
      <c r="AP1240" s="204" t="s">
        <v>2251</v>
      </c>
      <c r="AQ1240" s="204"/>
      <c r="AR1240" s="204"/>
      <c r="AS1240" s="204"/>
      <c r="AT1240" s="204"/>
      <c r="AU1240" s="204"/>
      <c r="AV1240" s="204"/>
      <c r="AW1240" s="204"/>
      <c r="AX1240" s="204"/>
      <c r="AY1240" s="204" t="str">
        <f t="shared" si="200"/>
        <v/>
      </c>
      <c r="AZ1240" s="204" t="str">
        <f>IF(COUNTIF(AY:AY,AY1240)=1,AY1240,IF(AND(COUNTIF(AY:AY,AY1240)&gt;1,COUNTIF(AZ$2:AZ1239,AY1240)&gt;=1),"",AY1240))</f>
        <v/>
      </c>
      <c r="BA1240" s="204" t="str">
        <v>RESFLOR SOLUTION INJECTABLE</v>
      </c>
      <c r="BB1240" s="204">
        <f>IF(BA1240="","",MAX(BB$2:BB1239)+1)</f>
        <v>450</v>
      </c>
      <c r="BC1240" s="204"/>
      <c r="BD1240" s="204"/>
      <c r="BE1240" s="204"/>
      <c r="BF1240" s="204"/>
      <c r="BG1240" s="204"/>
      <c r="BH1240" s="204"/>
      <c r="BI1240" s="204"/>
      <c r="BJ1240" s="204"/>
      <c r="BK1240" s="204"/>
      <c r="BL1240" s="204"/>
      <c r="BM1240" s="204"/>
      <c r="BN1240" s="204"/>
      <c r="BO1240" s="204"/>
      <c r="BP1240" s="204"/>
      <c r="BQ1240" s="204"/>
      <c r="BR1240" s="204"/>
      <c r="BS1240" s="204"/>
      <c r="BT1240" s="204"/>
      <c r="BU1240" s="104"/>
      <c r="BV1240" s="202"/>
      <c r="BX1240"/>
      <c r="BY1240"/>
      <c r="BZ1240"/>
      <c r="CA1240"/>
      <c r="CB1240"/>
      <c r="CD1240"/>
      <c r="CO1240" s="202">
        <v>1239</v>
      </c>
    </row>
    <row r="1241" spans="1:93" x14ac:dyDescent="0.25">
      <c r="A1241" s="203" t="s">
        <v>4049</v>
      </c>
      <c r="B1241" s="204" t="s">
        <v>4052</v>
      </c>
      <c r="C1241" s="204" t="s">
        <v>4053</v>
      </c>
      <c r="D1241" s="210" t="s">
        <v>868</v>
      </c>
      <c r="E1241" s="204" t="s">
        <v>906</v>
      </c>
      <c r="F1241" s="204" t="s">
        <v>4051</v>
      </c>
      <c r="G1241" s="204" t="s">
        <v>908</v>
      </c>
      <c r="H1241" s="204" t="s">
        <v>909</v>
      </c>
      <c r="I1241" s="204" t="s">
        <v>910</v>
      </c>
      <c r="J1241" s="204" t="s">
        <v>2248</v>
      </c>
      <c r="K1241" s="204" t="s">
        <v>875</v>
      </c>
      <c r="L1241" s="204" t="s">
        <v>1162</v>
      </c>
      <c r="M1241" s="204" t="s">
        <v>213</v>
      </c>
      <c r="N1241" s="204" t="s">
        <v>959</v>
      </c>
      <c r="O1241" s="204" t="s">
        <v>918</v>
      </c>
      <c r="P1241" s="204" t="s">
        <v>859</v>
      </c>
      <c r="Q1241" s="204" t="s">
        <v>947</v>
      </c>
      <c r="R1241" s="204">
        <v>0</v>
      </c>
      <c r="S1241" s="204">
        <v>0</v>
      </c>
      <c r="T1241" s="204">
        <v>20</v>
      </c>
      <c r="U1241" s="204">
        <v>7</v>
      </c>
      <c r="V1241" s="204">
        <v>0</v>
      </c>
      <c r="W1241" s="204">
        <v>0</v>
      </c>
      <c r="X1241" s="204">
        <v>0</v>
      </c>
      <c r="Y1241" s="204">
        <v>0</v>
      </c>
      <c r="Z1241" s="204">
        <v>0</v>
      </c>
      <c r="AA1241" s="204">
        <v>0</v>
      </c>
      <c r="AB1241" s="204">
        <v>0</v>
      </c>
      <c r="AC1241" s="204">
        <v>0</v>
      </c>
      <c r="AD1241" s="204">
        <v>0</v>
      </c>
      <c r="AE1241" s="204">
        <v>0</v>
      </c>
      <c r="AF1241" s="204">
        <v>0</v>
      </c>
      <c r="AG1241" s="204">
        <v>0</v>
      </c>
      <c r="AH1241" s="204">
        <v>0</v>
      </c>
      <c r="AI1241" s="204">
        <v>0</v>
      </c>
      <c r="AJ1241" s="204" t="s">
        <v>2249</v>
      </c>
      <c r="AK1241" s="204" t="s">
        <v>2250</v>
      </c>
      <c r="AL1241" s="204" t="s">
        <v>213</v>
      </c>
      <c r="AM1241" s="204" t="s">
        <v>868</v>
      </c>
      <c r="AN1241" s="204" t="s">
        <v>918</v>
      </c>
      <c r="AO1241" s="204" t="s">
        <v>2251</v>
      </c>
      <c r="AP1241" s="204" t="s">
        <v>2251</v>
      </c>
      <c r="AQ1241" s="204"/>
      <c r="AR1241" s="204"/>
      <c r="AS1241" s="204"/>
      <c r="AT1241" s="204"/>
      <c r="AU1241" s="204"/>
      <c r="AV1241" s="204"/>
      <c r="AW1241" s="204"/>
      <c r="AX1241" s="204"/>
      <c r="AY1241" s="204" t="str">
        <f t="shared" si="200"/>
        <v/>
      </c>
      <c r="AZ1241" s="204" t="str">
        <f>IF(COUNTIF(AY:AY,AY1241)=1,AY1241,IF(AND(COUNTIF(AY:AY,AY1241)&gt;1,COUNTIF(AZ$2:AZ1240,AY1241)&gt;=1),"",AY1241))</f>
        <v/>
      </c>
      <c r="BA1241" s="204" t="str">
        <v>RESPYTRIL 100 MG/ML SOLUTION INJECTABLE POUR BOVINS</v>
      </c>
      <c r="BB1241" s="204">
        <f>IF(BA1241="","",MAX(BB$2:BB1240)+1)</f>
        <v>451</v>
      </c>
      <c r="BC1241" s="204"/>
      <c r="BD1241" s="204"/>
      <c r="BE1241" s="204"/>
      <c r="BF1241" s="204"/>
      <c r="BG1241" s="204"/>
      <c r="BH1241" s="204"/>
      <c r="BI1241" s="204"/>
      <c r="BJ1241" s="204"/>
      <c r="BK1241" s="204"/>
      <c r="BL1241" s="204"/>
      <c r="BM1241" s="204"/>
      <c r="BN1241" s="204"/>
      <c r="BO1241" s="204"/>
      <c r="BP1241" s="204"/>
      <c r="BQ1241" s="204"/>
      <c r="BR1241" s="204"/>
      <c r="BS1241" s="204"/>
      <c r="BT1241" s="204"/>
      <c r="BU1241" s="104"/>
      <c r="BV1241" s="202"/>
      <c r="BX1241"/>
      <c r="BY1241"/>
      <c r="BZ1241"/>
      <c r="CA1241"/>
      <c r="CB1241"/>
      <c r="CD1241"/>
      <c r="CO1241" s="202">
        <v>1240</v>
      </c>
    </row>
    <row r="1242" spans="1:93" x14ac:dyDescent="0.25">
      <c r="A1242" s="203" t="s">
        <v>4045</v>
      </c>
      <c r="B1242" s="204" t="s">
        <v>4046</v>
      </c>
      <c r="C1242" s="204" t="s">
        <v>2388</v>
      </c>
      <c r="D1242" s="210" t="s">
        <v>966</v>
      </c>
      <c r="E1242" s="204" t="s">
        <v>906</v>
      </c>
      <c r="F1242" s="204" t="s">
        <v>4047</v>
      </c>
      <c r="G1242" s="204" t="s">
        <v>908</v>
      </c>
      <c r="H1242" s="204" t="s">
        <v>909</v>
      </c>
      <c r="I1242" s="204" t="s">
        <v>910</v>
      </c>
      <c r="J1242" s="204" t="s">
        <v>2248</v>
      </c>
      <c r="K1242" s="204" t="s">
        <v>875</v>
      </c>
      <c r="L1242" s="204" t="s">
        <v>1162</v>
      </c>
      <c r="M1242" s="204" t="s">
        <v>213</v>
      </c>
      <c r="N1242" s="204" t="s">
        <v>1031</v>
      </c>
      <c r="O1242" s="204" t="s">
        <v>918</v>
      </c>
      <c r="P1242" s="204" t="s">
        <v>859</v>
      </c>
      <c r="Q1242" s="204" t="s">
        <v>1477</v>
      </c>
      <c r="R1242" s="204">
        <v>0</v>
      </c>
      <c r="S1242" s="204">
        <v>0</v>
      </c>
      <c r="T1242" s="204">
        <v>20</v>
      </c>
      <c r="U1242" s="204">
        <v>7</v>
      </c>
      <c r="V1242" s="204">
        <v>0</v>
      </c>
      <c r="W1242" s="204">
        <v>0</v>
      </c>
      <c r="X1242" s="204">
        <v>0</v>
      </c>
      <c r="Y1242" s="204">
        <v>0</v>
      </c>
      <c r="Z1242" s="204">
        <v>0</v>
      </c>
      <c r="AA1242" s="204">
        <v>0</v>
      </c>
      <c r="AB1242" s="204">
        <v>0</v>
      </c>
      <c r="AC1242" s="204">
        <v>0</v>
      </c>
      <c r="AD1242" s="204">
        <v>0</v>
      </c>
      <c r="AE1242" s="204">
        <v>0</v>
      </c>
      <c r="AF1242" s="204">
        <v>0</v>
      </c>
      <c r="AG1242" s="204">
        <v>0</v>
      </c>
      <c r="AH1242" s="204">
        <v>0</v>
      </c>
      <c r="AI1242" s="204">
        <v>0</v>
      </c>
      <c r="AJ1242" s="204" t="s">
        <v>2249</v>
      </c>
      <c r="AK1242" s="204" t="s">
        <v>2250</v>
      </c>
      <c r="AL1242" s="204" t="s">
        <v>213</v>
      </c>
      <c r="AM1242" s="204" t="s">
        <v>947</v>
      </c>
      <c r="AN1242" s="204" t="s">
        <v>918</v>
      </c>
      <c r="AO1242" s="204" t="s">
        <v>2251</v>
      </c>
      <c r="AP1242" s="204" t="s">
        <v>2251</v>
      </c>
      <c r="AQ1242" s="204"/>
      <c r="AR1242" s="204"/>
      <c r="AS1242" s="204"/>
      <c r="AT1242" s="204"/>
      <c r="AU1242" s="204"/>
      <c r="AV1242" s="204"/>
      <c r="AW1242" s="204"/>
      <c r="AX1242" s="204"/>
      <c r="AY1242" s="204" t="str">
        <f t="shared" si="200"/>
        <v/>
      </c>
      <c r="AZ1242" s="204" t="str">
        <f>IF(COUNTIF(AY:AY,AY1242)=1,AY1242,IF(AND(COUNTIF(AY:AY,AY1242)&gt;1,COUNTIF(AZ$2:AZ1241,AY1242)&gt;=1),"",AY1242))</f>
        <v/>
      </c>
      <c r="BA1242" s="204" t="str">
        <v>REVOZYN RTU 308,8 MG/ML SUSPENSION INJECTABLE POUR BOVINS</v>
      </c>
      <c r="BB1242" s="204">
        <f>IF(BA1242="","",MAX(BB$2:BB1241)+1)</f>
        <v>452</v>
      </c>
      <c r="BC1242" s="204"/>
      <c r="BD1242" s="204"/>
      <c r="BE1242" s="204"/>
      <c r="BF1242" s="204"/>
      <c r="BG1242" s="204"/>
      <c r="BH1242" s="204"/>
      <c r="BI1242" s="204"/>
      <c r="BJ1242" s="204"/>
      <c r="BK1242" s="204"/>
      <c r="BL1242" s="204"/>
      <c r="BM1242" s="204"/>
      <c r="BN1242" s="204"/>
      <c r="BO1242" s="204"/>
      <c r="BP1242" s="204"/>
      <c r="BQ1242" s="204"/>
      <c r="BR1242" s="204"/>
      <c r="BS1242" s="204"/>
      <c r="BT1242" s="204"/>
      <c r="BU1242" s="104"/>
      <c r="BV1242" s="202"/>
      <c r="BX1242"/>
      <c r="BY1242"/>
      <c r="BZ1242"/>
      <c r="CA1242"/>
      <c r="CB1242"/>
      <c r="CD1242"/>
      <c r="CO1242" s="202">
        <v>1241</v>
      </c>
    </row>
    <row r="1243" spans="1:93" x14ac:dyDescent="0.25">
      <c r="A1243" s="203" t="s">
        <v>4045</v>
      </c>
      <c r="B1243" s="204" t="s">
        <v>4048</v>
      </c>
      <c r="C1243" s="204" t="s">
        <v>2081</v>
      </c>
      <c r="D1243" s="210" t="s">
        <v>851</v>
      </c>
      <c r="E1243" s="204" t="s">
        <v>906</v>
      </c>
      <c r="F1243" s="204" t="s">
        <v>4047</v>
      </c>
      <c r="G1243" s="204" t="s">
        <v>908</v>
      </c>
      <c r="H1243" s="204" t="s">
        <v>909</v>
      </c>
      <c r="I1243" s="204" t="s">
        <v>910</v>
      </c>
      <c r="J1243" s="204" t="s">
        <v>2248</v>
      </c>
      <c r="K1243" s="204" t="s">
        <v>875</v>
      </c>
      <c r="L1243" s="204" t="s">
        <v>1162</v>
      </c>
      <c r="M1243" s="204" t="s">
        <v>213</v>
      </c>
      <c r="N1243" s="204" t="s">
        <v>1031</v>
      </c>
      <c r="O1243" s="204" t="s">
        <v>918</v>
      </c>
      <c r="P1243" s="204" t="s">
        <v>859</v>
      </c>
      <c r="Q1243" s="204" t="s">
        <v>1033</v>
      </c>
      <c r="R1243" s="204">
        <v>0</v>
      </c>
      <c r="S1243" s="204">
        <v>0</v>
      </c>
      <c r="T1243" s="204">
        <v>20</v>
      </c>
      <c r="U1243" s="204">
        <v>7</v>
      </c>
      <c r="V1243" s="204">
        <v>0</v>
      </c>
      <c r="W1243" s="204">
        <v>0</v>
      </c>
      <c r="X1243" s="204">
        <v>0</v>
      </c>
      <c r="Y1243" s="204">
        <v>0</v>
      </c>
      <c r="Z1243" s="204">
        <v>0</v>
      </c>
      <c r="AA1243" s="204">
        <v>0</v>
      </c>
      <c r="AB1243" s="204">
        <v>0</v>
      </c>
      <c r="AC1243" s="204">
        <v>0</v>
      </c>
      <c r="AD1243" s="204">
        <v>0</v>
      </c>
      <c r="AE1243" s="204">
        <v>0</v>
      </c>
      <c r="AF1243" s="204">
        <v>0</v>
      </c>
      <c r="AG1243" s="204">
        <v>0</v>
      </c>
      <c r="AH1243" s="204">
        <v>0</v>
      </c>
      <c r="AI1243" s="204">
        <v>0</v>
      </c>
      <c r="AJ1243" s="204" t="s">
        <v>2249</v>
      </c>
      <c r="AK1243" s="204" t="s">
        <v>2250</v>
      </c>
      <c r="AL1243" s="204" t="s">
        <v>213</v>
      </c>
      <c r="AM1243" s="204" t="s">
        <v>947</v>
      </c>
      <c r="AN1243" s="204" t="s">
        <v>918</v>
      </c>
      <c r="AO1243" s="204" t="s">
        <v>2251</v>
      </c>
      <c r="AP1243" s="204" t="s">
        <v>2251</v>
      </c>
      <c r="AQ1243" s="204"/>
      <c r="AR1243" s="204"/>
      <c r="AS1243" s="204"/>
      <c r="AT1243" s="204"/>
      <c r="AU1243" s="204"/>
      <c r="AV1243" s="204"/>
      <c r="AW1243" s="204"/>
      <c r="AX1243" s="204"/>
      <c r="AY1243" s="204" t="str">
        <f t="shared" si="200"/>
        <v/>
      </c>
      <c r="AZ1243" s="204" t="str">
        <f>IF(COUNTIF(AY:AY,AY1243)=1,AY1243,IF(AND(COUNTIF(AY:AY,AY1243)&gt;1,COUNTIF(AZ$2:AZ1242,AY1243)&gt;=1),"",AY1243))</f>
        <v/>
      </c>
      <c r="BA1243" s="204" t="str">
        <v>RHEMOX 435,6 MG/G POUDRE POUR ADMINISTRATION DANS L'EAU DE BOISSON POUR PORCINS, POULETS, CANARDS, ET DINDES</v>
      </c>
      <c r="BB1243" s="204">
        <f>IF(BA1243="","",MAX(BB$2:BB1242)+1)</f>
        <v>453</v>
      </c>
      <c r="BC1243" s="204"/>
      <c r="BD1243" s="204"/>
      <c r="BE1243" s="204"/>
      <c r="BF1243" s="204"/>
      <c r="BG1243" s="204"/>
      <c r="BH1243" s="204"/>
      <c r="BI1243" s="204"/>
      <c r="BJ1243" s="204"/>
      <c r="BK1243" s="204"/>
      <c r="BL1243" s="204"/>
      <c r="BM1243" s="204"/>
      <c r="BN1243" s="204"/>
      <c r="BO1243" s="204"/>
      <c r="BP1243" s="204"/>
      <c r="BQ1243" s="204"/>
      <c r="BR1243" s="204"/>
      <c r="BS1243" s="204"/>
      <c r="BT1243" s="204"/>
      <c r="BU1243" s="104"/>
      <c r="BV1243" s="202"/>
      <c r="BX1243"/>
      <c r="BY1243"/>
      <c r="BZ1243"/>
      <c r="CA1243"/>
      <c r="CB1243"/>
      <c r="CD1243"/>
      <c r="CO1243" s="202">
        <v>1242</v>
      </c>
    </row>
    <row r="1244" spans="1:93" x14ac:dyDescent="0.25">
      <c r="A1244" s="203" t="s">
        <v>4054</v>
      </c>
      <c r="B1244" s="204" t="s">
        <v>4055</v>
      </c>
      <c r="C1244" s="204" t="s">
        <v>3300</v>
      </c>
      <c r="D1244" s="210" t="s">
        <v>966</v>
      </c>
      <c r="E1244" s="204" t="s">
        <v>906</v>
      </c>
      <c r="F1244" s="204" t="s">
        <v>4056</v>
      </c>
      <c r="G1244" s="204" t="s">
        <v>908</v>
      </c>
      <c r="H1244" s="204" t="s">
        <v>955</v>
      </c>
      <c r="I1244" s="204" t="s">
        <v>910</v>
      </c>
      <c r="J1244" s="204" t="s">
        <v>2248</v>
      </c>
      <c r="K1244" s="204" t="s">
        <v>875</v>
      </c>
      <c r="L1244" s="204" t="s">
        <v>1162</v>
      </c>
      <c r="M1244" s="204" t="s">
        <v>213</v>
      </c>
      <c r="N1244" s="204" t="s">
        <v>1038</v>
      </c>
      <c r="O1244" s="204" t="s">
        <v>918</v>
      </c>
      <c r="P1244" s="204" t="s">
        <v>859</v>
      </c>
      <c r="Q1244" s="204" t="s">
        <v>1949</v>
      </c>
      <c r="R1244" s="204">
        <v>0</v>
      </c>
      <c r="S1244" s="204">
        <v>0</v>
      </c>
      <c r="T1244" s="204">
        <v>20</v>
      </c>
      <c r="U1244" s="204">
        <v>7</v>
      </c>
      <c r="V1244" s="204">
        <v>0</v>
      </c>
      <c r="W1244" s="204">
        <v>0</v>
      </c>
      <c r="X1244" s="204">
        <v>0</v>
      </c>
      <c r="Y1244" s="204">
        <v>0</v>
      </c>
      <c r="Z1244" s="204">
        <v>0</v>
      </c>
      <c r="AA1244" s="204">
        <v>0</v>
      </c>
      <c r="AB1244" s="204">
        <v>0</v>
      </c>
      <c r="AC1244" s="204">
        <v>0</v>
      </c>
      <c r="AD1244" s="204">
        <v>0</v>
      </c>
      <c r="AE1244" s="204">
        <v>0</v>
      </c>
      <c r="AF1244" s="204">
        <v>0</v>
      </c>
      <c r="AG1244" s="204">
        <v>0</v>
      </c>
      <c r="AH1244" s="204">
        <v>0</v>
      </c>
      <c r="AI1244" s="204">
        <v>0</v>
      </c>
      <c r="AJ1244" s="204" t="s">
        <v>2249</v>
      </c>
      <c r="AK1244" s="204" t="s">
        <v>2250</v>
      </c>
      <c r="AL1244" s="204" t="s">
        <v>213</v>
      </c>
      <c r="AM1244" s="204" t="s">
        <v>851</v>
      </c>
      <c r="AN1244" s="204" t="s">
        <v>918</v>
      </c>
      <c r="AO1244" s="204" t="s">
        <v>2251</v>
      </c>
      <c r="AP1244" s="204" t="s">
        <v>2251</v>
      </c>
      <c r="AQ1244" s="204"/>
      <c r="AR1244" s="204"/>
      <c r="AS1244" s="204"/>
      <c r="AT1244" s="204"/>
      <c r="AU1244" s="204"/>
      <c r="AV1244" s="204"/>
      <c r="AW1244" s="204"/>
      <c r="AX1244" s="204"/>
      <c r="AY1244" s="204" t="str">
        <f t="shared" si="200"/>
        <v/>
      </c>
      <c r="AZ1244" s="204" t="str">
        <f>IF(COUNTIF(AY:AY,AY1244)=1,AY1244,IF(AND(COUNTIF(AY:AY,AY1244)&gt;1,COUNTIF(AZ$2:AZ1243,AY1244)&gt;=1),"",AY1244))</f>
        <v/>
      </c>
      <c r="BA1244" s="204" t="str">
        <v>RHEMOX FORTE 871,24 MG/G POUDRE POUR ADMINISTRATION DANS L'EAU DE BOISSON POUR POULETS, CANARDS ET DINDES</v>
      </c>
      <c r="BB1244" s="204">
        <f>IF(BA1244="","",MAX(BB$2:BB1243)+1)</f>
        <v>454</v>
      </c>
      <c r="BC1244" s="204"/>
      <c r="BD1244" s="204"/>
      <c r="BE1244" s="204"/>
      <c r="BF1244" s="204"/>
      <c r="BG1244" s="204"/>
      <c r="BH1244" s="204"/>
      <c r="BI1244" s="204"/>
      <c r="BJ1244" s="204"/>
      <c r="BK1244" s="204"/>
      <c r="BL1244" s="204"/>
      <c r="BM1244" s="204"/>
      <c r="BN1244" s="204"/>
      <c r="BO1244" s="204"/>
      <c r="BP1244" s="204"/>
      <c r="BQ1244" s="204"/>
      <c r="BR1244" s="204"/>
      <c r="BS1244" s="204"/>
      <c r="BT1244" s="204"/>
      <c r="BU1244" s="104"/>
      <c r="BV1244" s="202"/>
      <c r="BX1244"/>
      <c r="BY1244"/>
      <c r="BZ1244"/>
      <c r="CA1244"/>
      <c r="CB1244"/>
      <c r="CD1244"/>
      <c r="CO1244" s="202">
        <v>1243</v>
      </c>
    </row>
    <row r="1245" spans="1:93" x14ac:dyDescent="0.25">
      <c r="A1245" s="203" t="s">
        <v>4054</v>
      </c>
      <c r="B1245" s="204" t="s">
        <v>4057</v>
      </c>
      <c r="C1245" s="204" t="s">
        <v>4053</v>
      </c>
      <c r="D1245" s="210" t="s">
        <v>868</v>
      </c>
      <c r="E1245" s="204" t="s">
        <v>906</v>
      </c>
      <c r="F1245" s="204" t="s">
        <v>4056</v>
      </c>
      <c r="G1245" s="204" t="s">
        <v>908</v>
      </c>
      <c r="H1245" s="204" t="s">
        <v>955</v>
      </c>
      <c r="I1245" s="204" t="s">
        <v>910</v>
      </c>
      <c r="J1245" s="204" t="s">
        <v>2248</v>
      </c>
      <c r="K1245" s="204" t="s">
        <v>875</v>
      </c>
      <c r="L1245" s="204" t="s">
        <v>1162</v>
      </c>
      <c r="M1245" s="204" t="s">
        <v>213</v>
      </c>
      <c r="N1245" s="204" t="s">
        <v>1038</v>
      </c>
      <c r="O1245" s="204" t="s">
        <v>918</v>
      </c>
      <c r="P1245" s="204" t="s">
        <v>859</v>
      </c>
      <c r="Q1245" s="204" t="s">
        <v>966</v>
      </c>
      <c r="R1245" s="204">
        <v>0</v>
      </c>
      <c r="S1245" s="204">
        <v>0</v>
      </c>
      <c r="T1245" s="204">
        <v>20</v>
      </c>
      <c r="U1245" s="204">
        <v>7</v>
      </c>
      <c r="V1245" s="204">
        <v>0</v>
      </c>
      <c r="W1245" s="204">
        <v>0</v>
      </c>
      <c r="X1245" s="204">
        <v>0</v>
      </c>
      <c r="Y1245" s="204">
        <v>0</v>
      </c>
      <c r="Z1245" s="204">
        <v>0</v>
      </c>
      <c r="AA1245" s="204">
        <v>0</v>
      </c>
      <c r="AB1245" s="204">
        <v>0</v>
      </c>
      <c r="AC1245" s="204">
        <v>0</v>
      </c>
      <c r="AD1245" s="204">
        <v>0</v>
      </c>
      <c r="AE1245" s="204">
        <v>0</v>
      </c>
      <c r="AF1245" s="204">
        <v>0</v>
      </c>
      <c r="AG1245" s="204">
        <v>0</v>
      </c>
      <c r="AH1245" s="204">
        <v>0</v>
      </c>
      <c r="AI1245" s="204">
        <v>0</v>
      </c>
      <c r="AJ1245" s="204" t="s">
        <v>2249</v>
      </c>
      <c r="AK1245" s="204" t="s">
        <v>2250</v>
      </c>
      <c r="AL1245" s="204" t="s">
        <v>213</v>
      </c>
      <c r="AM1245" s="204" t="s">
        <v>851</v>
      </c>
      <c r="AN1245" s="204" t="s">
        <v>918</v>
      </c>
      <c r="AO1245" s="204" t="s">
        <v>2251</v>
      </c>
      <c r="AP1245" s="204" t="s">
        <v>2251</v>
      </c>
      <c r="AQ1245" s="204"/>
      <c r="AR1245" s="204"/>
      <c r="AS1245" s="204"/>
      <c r="AT1245" s="204"/>
      <c r="AU1245" s="204"/>
      <c r="AV1245" s="204"/>
      <c r="AW1245" s="204"/>
      <c r="AX1245" s="204"/>
      <c r="AY1245" s="204" t="str">
        <f t="shared" si="200"/>
        <v/>
      </c>
      <c r="AZ1245" s="204" t="str">
        <f>IF(COUNTIF(AY:AY,AY1245)=1,AY1245,IF(AND(COUNTIF(AY:AY,AY1245)&gt;1,COUNTIF(AZ$2:AZ1244,AY1245)&gt;=1),"",AY1245))</f>
        <v/>
      </c>
      <c r="BA1245" s="204" t="str">
        <v>RILEXINE H.L.</v>
      </c>
      <c r="BB1245" s="204">
        <f>IF(BA1245="","",MAX(BB$2:BB1244)+1)</f>
        <v>455</v>
      </c>
      <c r="BC1245" s="204"/>
      <c r="BD1245" s="204"/>
      <c r="BE1245" s="204"/>
      <c r="BF1245" s="204"/>
      <c r="BG1245" s="204"/>
      <c r="BH1245" s="204"/>
      <c r="BI1245" s="204"/>
      <c r="BJ1245" s="204"/>
      <c r="BK1245" s="204"/>
      <c r="BL1245" s="204"/>
      <c r="BM1245" s="204"/>
      <c r="BN1245" s="204"/>
      <c r="BO1245" s="204"/>
      <c r="BP1245" s="204"/>
      <c r="BQ1245" s="204"/>
      <c r="BR1245" s="204"/>
      <c r="BS1245" s="204"/>
      <c r="BT1245" s="204"/>
      <c r="BU1245" s="104"/>
      <c r="BV1245" s="202"/>
      <c r="BX1245"/>
      <c r="BY1245"/>
      <c r="BZ1245"/>
      <c r="CA1245"/>
      <c r="CB1245"/>
      <c r="CD1245"/>
      <c r="CO1245" s="202">
        <v>1244</v>
      </c>
    </row>
    <row r="1246" spans="1:93" x14ac:dyDescent="0.25">
      <c r="A1246" s="203" t="s">
        <v>3813</v>
      </c>
      <c r="B1246" s="204" t="s">
        <v>3814</v>
      </c>
      <c r="C1246" s="204" t="s">
        <v>3803</v>
      </c>
      <c r="D1246" s="210" t="s">
        <v>3327</v>
      </c>
      <c r="E1246" s="204" t="s">
        <v>906</v>
      </c>
      <c r="F1246" s="204" t="s">
        <v>3815</v>
      </c>
      <c r="G1246" s="204" t="s">
        <v>908</v>
      </c>
      <c r="H1246" s="204" t="s">
        <v>955</v>
      </c>
      <c r="I1246" s="204" t="s">
        <v>910</v>
      </c>
      <c r="J1246" s="204" t="s">
        <v>2559</v>
      </c>
      <c r="K1246" s="204" t="s">
        <v>2559</v>
      </c>
      <c r="L1246" s="204" t="s">
        <v>3805</v>
      </c>
      <c r="M1246" s="204" t="s">
        <v>213</v>
      </c>
      <c r="N1246" s="204" t="s">
        <v>873</v>
      </c>
      <c r="O1246" s="204" t="s">
        <v>918</v>
      </c>
      <c r="P1246" s="204" t="s">
        <v>859</v>
      </c>
      <c r="Q1246" s="204" t="s">
        <v>1272</v>
      </c>
      <c r="R1246" s="204">
        <v>0</v>
      </c>
      <c r="S1246" s="204">
        <v>0</v>
      </c>
      <c r="T1246" s="204">
        <v>4.5</v>
      </c>
      <c r="U1246" s="204">
        <v>21</v>
      </c>
      <c r="V1246" s="204">
        <v>0</v>
      </c>
      <c r="W1246" s="204">
        <v>0</v>
      </c>
      <c r="X1246" s="204">
        <v>0</v>
      </c>
      <c r="Y1246" s="204">
        <v>0</v>
      </c>
      <c r="Z1246" s="204">
        <v>0</v>
      </c>
      <c r="AA1246" s="204">
        <v>0</v>
      </c>
      <c r="AB1246" s="204">
        <v>0</v>
      </c>
      <c r="AC1246" s="204">
        <v>0</v>
      </c>
      <c r="AD1246" s="204">
        <v>0</v>
      </c>
      <c r="AE1246" s="204">
        <v>0</v>
      </c>
      <c r="AF1246" s="204">
        <v>0</v>
      </c>
      <c r="AG1246" s="204">
        <v>0</v>
      </c>
      <c r="AH1246" s="204">
        <v>0</v>
      </c>
      <c r="AI1246" s="204">
        <v>0</v>
      </c>
      <c r="AJ1246" s="204"/>
      <c r="AK1246" s="204"/>
      <c r="AL1246" s="204"/>
      <c r="AM1246" s="204"/>
      <c r="AN1246" s="204"/>
      <c r="AO1246" s="204"/>
      <c r="AP1246" s="204"/>
      <c r="AQ1246" s="204"/>
      <c r="AR1246" s="204"/>
      <c r="AS1246" s="204"/>
      <c r="AT1246" s="204"/>
      <c r="AU1246" s="204"/>
      <c r="AV1246" s="204"/>
      <c r="AW1246" s="204"/>
      <c r="AX1246" s="204"/>
      <c r="AY1246" s="204" t="str">
        <f t="shared" si="200"/>
        <v/>
      </c>
      <c r="AZ1246" s="204" t="str">
        <f>IF(COUNTIF(AY:AY,AY1246)=1,AY1246,IF(AND(COUNTIF(AY:AY,AY1246)&gt;1,COUNTIF(AZ$2:AZ1245,AY1246)&gt;=1),"",AY1246))</f>
        <v/>
      </c>
      <c r="BA1246" s="204" t="str">
        <v>RILEXINE TRAITEMENT</v>
      </c>
      <c r="BB1246" s="204">
        <f>IF(BA1246="","",MAX(BB$2:BB1245)+1)</f>
        <v>456</v>
      </c>
      <c r="BC1246" s="204"/>
      <c r="BD1246" s="204"/>
      <c r="BE1246" s="204"/>
      <c r="BF1246" s="204"/>
      <c r="BG1246" s="204"/>
      <c r="BH1246" s="204"/>
      <c r="BI1246" s="204"/>
      <c r="BJ1246" s="204"/>
      <c r="BK1246" s="204"/>
      <c r="BL1246" s="204"/>
      <c r="BM1246" s="204"/>
      <c r="BN1246" s="204"/>
      <c r="BO1246" s="204"/>
      <c r="BP1246" s="204"/>
      <c r="BQ1246" s="204"/>
      <c r="BR1246" s="204"/>
      <c r="BS1246" s="204"/>
      <c r="BT1246" s="204"/>
      <c r="BU1246" s="104"/>
      <c r="BV1246" s="202"/>
      <c r="BX1246"/>
      <c r="BY1246"/>
      <c r="BZ1246"/>
      <c r="CA1246"/>
      <c r="CB1246"/>
      <c r="CD1246"/>
      <c r="CO1246" s="202">
        <v>1245</v>
      </c>
    </row>
    <row r="1247" spans="1:93" x14ac:dyDescent="0.25">
      <c r="A1247" s="203" t="s">
        <v>3813</v>
      </c>
      <c r="B1247" s="204" t="s">
        <v>3816</v>
      </c>
      <c r="C1247" s="204" t="s">
        <v>3807</v>
      </c>
      <c r="D1247" s="210" t="s">
        <v>1790</v>
      </c>
      <c r="E1247" s="204" t="s">
        <v>906</v>
      </c>
      <c r="F1247" s="204" t="s">
        <v>3815</v>
      </c>
      <c r="G1247" s="204" t="s">
        <v>908</v>
      </c>
      <c r="H1247" s="204" t="s">
        <v>955</v>
      </c>
      <c r="I1247" s="204" t="s">
        <v>910</v>
      </c>
      <c r="J1247" s="204" t="s">
        <v>2559</v>
      </c>
      <c r="K1247" s="204" t="s">
        <v>2559</v>
      </c>
      <c r="L1247" s="204" t="s">
        <v>3805</v>
      </c>
      <c r="M1247" s="204" t="s">
        <v>213</v>
      </c>
      <c r="N1247" s="204" t="s">
        <v>873</v>
      </c>
      <c r="O1247" s="204" t="s">
        <v>918</v>
      </c>
      <c r="P1247" s="204" t="s">
        <v>859</v>
      </c>
      <c r="Q1247" s="204" t="s">
        <v>3392</v>
      </c>
      <c r="R1247" s="204">
        <v>0</v>
      </c>
      <c r="S1247" s="204">
        <v>0</v>
      </c>
      <c r="T1247" s="204">
        <v>4.5</v>
      </c>
      <c r="U1247" s="204">
        <v>21</v>
      </c>
      <c r="V1247" s="204">
        <v>0</v>
      </c>
      <c r="W1247" s="204">
        <v>0</v>
      </c>
      <c r="X1247" s="204">
        <v>0</v>
      </c>
      <c r="Y1247" s="204">
        <v>0</v>
      </c>
      <c r="Z1247" s="204">
        <v>0</v>
      </c>
      <c r="AA1247" s="204">
        <v>0</v>
      </c>
      <c r="AB1247" s="204">
        <v>0</v>
      </c>
      <c r="AC1247" s="204">
        <v>0</v>
      </c>
      <c r="AD1247" s="204">
        <v>0</v>
      </c>
      <c r="AE1247" s="204">
        <v>0</v>
      </c>
      <c r="AF1247" s="204">
        <v>0</v>
      </c>
      <c r="AG1247" s="204">
        <v>0</v>
      </c>
      <c r="AH1247" s="204">
        <v>0</v>
      </c>
      <c r="AI1247" s="204">
        <v>0</v>
      </c>
      <c r="AJ1247" s="204"/>
      <c r="AK1247" s="204"/>
      <c r="AL1247" s="204"/>
      <c r="AM1247" s="204"/>
      <c r="AN1247" s="204"/>
      <c r="AO1247" s="204"/>
      <c r="AP1247" s="204"/>
      <c r="AQ1247" s="204"/>
      <c r="AR1247" s="204"/>
      <c r="AS1247" s="204"/>
      <c r="AT1247" s="204"/>
      <c r="AU1247" s="204"/>
      <c r="AV1247" s="204"/>
      <c r="AW1247" s="204"/>
      <c r="AX1247" s="204"/>
      <c r="AY1247" s="204" t="str">
        <f t="shared" si="200"/>
        <v/>
      </c>
      <c r="AZ1247" s="204" t="str">
        <f>IF(COUNTIF(AY:AY,AY1247)=1,AY1247,IF(AND(COUNTIF(AY:AY,AY1247)&gt;1,COUNTIF(AZ$2:AZ1246,AY1247)&gt;=1),"",AY1247))</f>
        <v/>
      </c>
      <c r="BA1247" s="204" t="str">
        <v>RONAXAN 500 MG/G</v>
      </c>
      <c r="BB1247" s="204">
        <f>IF(BA1247="","",MAX(BB$2:BB1246)+1)</f>
        <v>457</v>
      </c>
      <c r="BC1247" s="204"/>
      <c r="BD1247" s="204"/>
      <c r="BE1247" s="204"/>
      <c r="BF1247" s="204"/>
      <c r="BG1247" s="204"/>
      <c r="BH1247" s="204"/>
      <c r="BI1247" s="204"/>
      <c r="BJ1247" s="204"/>
      <c r="BK1247" s="204"/>
      <c r="BL1247" s="204"/>
      <c r="BM1247" s="204"/>
      <c r="BN1247" s="204"/>
      <c r="BO1247" s="204"/>
      <c r="BP1247" s="204"/>
      <c r="BQ1247" s="204"/>
      <c r="BR1247" s="204"/>
      <c r="BS1247" s="204"/>
      <c r="BT1247" s="204"/>
      <c r="BU1247" s="104"/>
      <c r="BV1247" s="202"/>
      <c r="BX1247"/>
      <c r="BY1247"/>
      <c r="BZ1247"/>
      <c r="CA1247"/>
      <c r="CB1247"/>
      <c r="CD1247"/>
      <c r="CO1247" s="202">
        <v>1246</v>
      </c>
    </row>
    <row r="1248" spans="1:93" x14ac:dyDescent="0.25">
      <c r="A1248" s="203" t="s">
        <v>3801</v>
      </c>
      <c r="B1248" s="204" t="s">
        <v>3802</v>
      </c>
      <c r="C1248" s="204" t="s">
        <v>3803</v>
      </c>
      <c r="D1248" s="210" t="s">
        <v>3327</v>
      </c>
      <c r="E1248" s="204" t="s">
        <v>906</v>
      </c>
      <c r="F1248" s="204" t="s">
        <v>3804</v>
      </c>
      <c r="G1248" s="204" t="s">
        <v>908</v>
      </c>
      <c r="H1248" s="204" t="s">
        <v>909</v>
      </c>
      <c r="I1248" s="204" t="s">
        <v>910</v>
      </c>
      <c r="J1248" s="204" t="s">
        <v>2559</v>
      </c>
      <c r="K1248" s="204" t="s">
        <v>2559</v>
      </c>
      <c r="L1248" s="204" t="s">
        <v>3805</v>
      </c>
      <c r="M1248" s="204" t="s">
        <v>213</v>
      </c>
      <c r="N1248" s="204" t="s">
        <v>1071</v>
      </c>
      <c r="O1248" s="204" t="s">
        <v>918</v>
      </c>
      <c r="P1248" s="204" t="s">
        <v>859</v>
      </c>
      <c r="Q1248" s="204" t="s">
        <v>1313</v>
      </c>
      <c r="R1248" s="204">
        <v>0</v>
      </c>
      <c r="S1248" s="204">
        <v>0</v>
      </c>
      <c r="T1248" s="204">
        <v>4.5</v>
      </c>
      <c r="U1248" s="204">
        <v>21</v>
      </c>
      <c r="V1248" s="204">
        <v>0</v>
      </c>
      <c r="W1248" s="204">
        <v>0</v>
      </c>
      <c r="X1248" s="204">
        <v>0</v>
      </c>
      <c r="Y1248" s="204">
        <v>0</v>
      </c>
      <c r="Z1248" s="204">
        <v>0</v>
      </c>
      <c r="AA1248" s="204">
        <v>0</v>
      </c>
      <c r="AB1248" s="204">
        <v>0</v>
      </c>
      <c r="AC1248" s="204">
        <v>0</v>
      </c>
      <c r="AD1248" s="204">
        <v>0</v>
      </c>
      <c r="AE1248" s="204">
        <v>0</v>
      </c>
      <c r="AF1248" s="204">
        <v>0</v>
      </c>
      <c r="AG1248" s="204">
        <v>0</v>
      </c>
      <c r="AH1248" s="204">
        <v>0</v>
      </c>
      <c r="AI1248" s="204">
        <v>0</v>
      </c>
      <c r="AJ1248" s="204"/>
      <c r="AK1248" s="204"/>
      <c r="AL1248" s="204"/>
      <c r="AM1248" s="204"/>
      <c r="AN1248" s="204"/>
      <c r="AO1248" s="204"/>
      <c r="AP1248" s="204"/>
      <c r="AQ1248" s="204"/>
      <c r="AR1248" s="204"/>
      <c r="AS1248" s="204"/>
      <c r="AT1248" s="204"/>
      <c r="AU1248" s="204"/>
      <c r="AV1248" s="204"/>
      <c r="AW1248" s="204"/>
      <c r="AX1248" s="204"/>
      <c r="AY1248" s="204" t="str">
        <f t="shared" si="200"/>
        <v/>
      </c>
      <c r="AZ1248" s="204" t="str">
        <f>IF(COUNTIF(AY:AY,AY1248)=1,AY1248,IF(AND(COUNTIF(AY:AY,AY1248)&gt;1,COUNTIF(AZ$2:AZ1247,AY1248)&gt;=1),"",AY1248))</f>
        <v/>
      </c>
      <c r="BA1248" s="204" t="str">
        <v>RONAXAN CONCENTRE 20 %</v>
      </c>
      <c r="BB1248" s="204">
        <f>IF(BA1248="","",MAX(BB$2:BB1247)+1)</f>
        <v>458</v>
      </c>
      <c r="BC1248" s="204"/>
      <c r="BD1248" s="204"/>
      <c r="BE1248" s="204"/>
      <c r="BF1248" s="204"/>
      <c r="BG1248" s="204"/>
      <c r="BH1248" s="204"/>
      <c r="BI1248" s="204"/>
      <c r="BJ1248" s="204"/>
      <c r="BK1248" s="204"/>
      <c r="BL1248" s="204"/>
      <c r="BM1248" s="204"/>
      <c r="BN1248" s="204"/>
      <c r="BO1248" s="204"/>
      <c r="BP1248" s="204"/>
      <c r="BQ1248" s="204"/>
      <c r="BR1248" s="204"/>
      <c r="BS1248" s="204"/>
      <c r="BT1248" s="204"/>
      <c r="BU1248" s="104"/>
      <c r="BV1248" s="202"/>
      <c r="BX1248"/>
      <c r="BY1248"/>
      <c r="BZ1248"/>
      <c r="CA1248"/>
      <c r="CB1248"/>
      <c r="CD1248"/>
      <c r="CO1248" s="202">
        <v>1247</v>
      </c>
    </row>
    <row r="1249" spans="1:93" x14ac:dyDescent="0.25">
      <c r="A1249" s="203" t="s">
        <v>3801</v>
      </c>
      <c r="B1249" s="204" t="s">
        <v>3806</v>
      </c>
      <c r="C1249" s="204" t="s">
        <v>3807</v>
      </c>
      <c r="D1249" s="210" t="s">
        <v>1790</v>
      </c>
      <c r="E1249" s="204" t="s">
        <v>906</v>
      </c>
      <c r="F1249" s="204" t="s">
        <v>3804</v>
      </c>
      <c r="G1249" s="204" t="s">
        <v>908</v>
      </c>
      <c r="H1249" s="204" t="s">
        <v>909</v>
      </c>
      <c r="I1249" s="204" t="s">
        <v>910</v>
      </c>
      <c r="J1249" s="204" t="s">
        <v>2559</v>
      </c>
      <c r="K1249" s="204" t="s">
        <v>2559</v>
      </c>
      <c r="L1249" s="204" t="s">
        <v>3805</v>
      </c>
      <c r="M1249" s="204" t="s">
        <v>213</v>
      </c>
      <c r="N1249" s="204" t="s">
        <v>1071</v>
      </c>
      <c r="O1249" s="204" t="s">
        <v>918</v>
      </c>
      <c r="P1249" s="204" t="s">
        <v>859</v>
      </c>
      <c r="Q1249" s="204" t="s">
        <v>3380</v>
      </c>
      <c r="R1249" s="204">
        <v>0</v>
      </c>
      <c r="S1249" s="204">
        <v>0</v>
      </c>
      <c r="T1249" s="204">
        <v>4.5</v>
      </c>
      <c r="U1249" s="204">
        <v>21</v>
      </c>
      <c r="V1249" s="204">
        <v>0</v>
      </c>
      <c r="W1249" s="204">
        <v>0</v>
      </c>
      <c r="X1249" s="204">
        <v>0</v>
      </c>
      <c r="Y1249" s="204">
        <v>0</v>
      </c>
      <c r="Z1249" s="204">
        <v>0</v>
      </c>
      <c r="AA1249" s="204">
        <v>0</v>
      </c>
      <c r="AB1249" s="204">
        <v>0</v>
      </c>
      <c r="AC1249" s="204">
        <v>0</v>
      </c>
      <c r="AD1249" s="204">
        <v>0</v>
      </c>
      <c r="AE1249" s="204">
        <v>0</v>
      </c>
      <c r="AF1249" s="204">
        <v>0</v>
      </c>
      <c r="AG1249" s="204">
        <v>0</v>
      </c>
      <c r="AH1249" s="204">
        <v>0</v>
      </c>
      <c r="AI1249" s="204">
        <v>0</v>
      </c>
      <c r="AJ1249" s="204"/>
      <c r="AK1249" s="204"/>
      <c r="AL1249" s="204"/>
      <c r="AM1249" s="204"/>
      <c r="AN1249" s="204"/>
      <c r="AO1249" s="204"/>
      <c r="AP1249" s="204"/>
      <c r="AQ1249" s="204"/>
      <c r="AR1249" s="204"/>
      <c r="AS1249" s="204"/>
      <c r="AT1249" s="204"/>
      <c r="AU1249" s="204"/>
      <c r="AV1249" s="204"/>
      <c r="AW1249" s="204"/>
      <c r="AX1249" s="204"/>
      <c r="AY1249" s="204" t="str">
        <f t="shared" si="200"/>
        <v/>
      </c>
      <c r="AZ1249" s="204" t="str">
        <f>IF(COUNTIF(AY:AY,AY1249)=1,AY1249,IF(AND(COUNTIF(AY:AY,AY1249)&gt;1,COUNTIF(AZ$2:AZ1248,AY1249)&gt;=1),"",AY1249))</f>
        <v/>
      </c>
      <c r="BA1249" s="204" t="str">
        <v>RONAXAN DOXYCYCLINE 20 POULET</v>
      </c>
      <c r="BB1249" s="204">
        <f>IF(BA1249="","",MAX(BB$2:BB1248)+1)</f>
        <v>459</v>
      </c>
      <c r="BC1249" s="204"/>
      <c r="BD1249" s="204"/>
      <c r="BE1249" s="204"/>
      <c r="BF1249" s="204"/>
      <c r="BG1249" s="204"/>
      <c r="BH1249" s="204"/>
      <c r="BI1249" s="204"/>
      <c r="BJ1249" s="204"/>
      <c r="BK1249" s="204"/>
      <c r="BL1249" s="204"/>
      <c r="BM1249" s="204"/>
      <c r="BN1249" s="204"/>
      <c r="BO1249" s="204"/>
      <c r="BP1249" s="204"/>
      <c r="BQ1249" s="204"/>
      <c r="BR1249" s="204"/>
      <c r="BS1249" s="204"/>
      <c r="BT1249" s="204"/>
      <c r="BU1249" s="104"/>
      <c r="BV1249" s="202"/>
      <c r="BX1249"/>
      <c r="BY1249"/>
      <c r="BZ1249"/>
      <c r="CA1249"/>
      <c r="CB1249"/>
      <c r="CD1249"/>
      <c r="CO1249" s="202">
        <v>1248</v>
      </c>
    </row>
    <row r="1250" spans="1:93" x14ac:dyDescent="0.25">
      <c r="A1250" s="203" t="s">
        <v>3817</v>
      </c>
      <c r="B1250" s="204" t="s">
        <v>3818</v>
      </c>
      <c r="C1250" s="204" t="s">
        <v>3819</v>
      </c>
      <c r="D1250" s="210" t="s">
        <v>1071</v>
      </c>
      <c r="E1250" s="204" t="s">
        <v>852</v>
      </c>
      <c r="F1250" s="204" t="s">
        <v>3820</v>
      </c>
      <c r="G1250" s="204" t="s">
        <v>1428</v>
      </c>
      <c r="H1250" s="204" t="s">
        <v>968</v>
      </c>
      <c r="I1250" s="204" t="s">
        <v>910</v>
      </c>
      <c r="J1250" s="204" t="s">
        <v>2559</v>
      </c>
      <c r="K1250" s="204" t="s">
        <v>2559</v>
      </c>
      <c r="L1250" s="204" t="s">
        <v>3805</v>
      </c>
      <c r="M1250" s="204" t="s">
        <v>213</v>
      </c>
      <c r="N1250" s="204" t="s">
        <v>950</v>
      </c>
      <c r="O1250" s="204" t="s">
        <v>858</v>
      </c>
      <c r="P1250" s="204" t="s">
        <v>859</v>
      </c>
      <c r="Q1250" s="204" t="s">
        <v>3821</v>
      </c>
      <c r="R1250" s="204">
        <v>0</v>
      </c>
      <c r="S1250" s="204">
        <v>0</v>
      </c>
      <c r="T1250" s="204">
        <v>7.5</v>
      </c>
      <c r="U1250" s="204">
        <v>7</v>
      </c>
      <c r="V1250" s="204">
        <v>0</v>
      </c>
      <c r="W1250" s="204">
        <v>0</v>
      </c>
      <c r="X1250" s="204">
        <v>0</v>
      </c>
      <c r="Y1250" s="204">
        <v>0</v>
      </c>
      <c r="Z1250" s="204">
        <v>0</v>
      </c>
      <c r="AA1250" s="204">
        <v>0</v>
      </c>
      <c r="AB1250" s="204">
        <v>0</v>
      </c>
      <c r="AC1250" s="204">
        <v>0</v>
      </c>
      <c r="AD1250" s="204">
        <v>0</v>
      </c>
      <c r="AE1250" s="204">
        <v>0</v>
      </c>
      <c r="AF1250" s="204">
        <v>0</v>
      </c>
      <c r="AG1250" s="204">
        <v>0</v>
      </c>
      <c r="AH1250" s="204">
        <v>0</v>
      </c>
      <c r="AI1250" s="204">
        <v>0</v>
      </c>
      <c r="AJ1250" s="204"/>
      <c r="AK1250" s="204"/>
      <c r="AL1250" s="204"/>
      <c r="AM1250" s="204"/>
      <c r="AN1250" s="204"/>
      <c r="AO1250" s="204"/>
      <c r="AP1250" s="204"/>
      <c r="AQ1250" s="204"/>
      <c r="AR1250" s="204"/>
      <c r="AS1250" s="204"/>
      <c r="AT1250" s="204"/>
      <c r="AU1250" s="204"/>
      <c r="AV1250" s="204"/>
      <c r="AW1250" s="204"/>
      <c r="AX1250" s="204"/>
      <c r="AY1250" s="204" t="str">
        <f t="shared" si="200"/>
        <v/>
      </c>
      <c r="AZ1250" s="204" t="str">
        <f>IF(COUNTIF(AY:AY,AY1250)=1,AY1250,IF(AND(COUNTIF(AY:AY,AY1250)&gt;1,COUNTIF(AZ$2:AZ1249,AY1250)&gt;=1),"",AY1250))</f>
        <v/>
      </c>
      <c r="BA1250" s="204" t="str">
        <v>RONAXAN P.S. 5 %</v>
      </c>
      <c r="BB1250" s="204">
        <f>IF(BA1250="","",MAX(BB$2:BB1249)+1)</f>
        <v>460</v>
      </c>
      <c r="BC1250" s="204"/>
      <c r="BD1250" s="204"/>
      <c r="BE1250" s="204"/>
      <c r="BF1250" s="204"/>
      <c r="BG1250" s="204"/>
      <c r="BH1250" s="204"/>
      <c r="BI1250" s="204"/>
      <c r="BJ1250" s="204"/>
      <c r="BK1250" s="204"/>
      <c r="BL1250" s="204"/>
      <c r="BM1250" s="204"/>
      <c r="BN1250" s="204"/>
      <c r="BO1250" s="204"/>
      <c r="BP1250" s="204"/>
      <c r="BQ1250" s="204"/>
      <c r="BR1250" s="204"/>
      <c r="BS1250" s="204"/>
      <c r="BT1250" s="204"/>
      <c r="BU1250" s="104"/>
      <c r="BV1250" s="202"/>
      <c r="BX1250"/>
      <c r="BY1250"/>
      <c r="BZ1250"/>
      <c r="CA1250"/>
      <c r="CB1250"/>
      <c r="CD1250"/>
      <c r="CO1250" s="202">
        <v>1249</v>
      </c>
    </row>
    <row r="1251" spans="1:93" x14ac:dyDescent="0.25">
      <c r="A1251" s="203" t="s">
        <v>3808</v>
      </c>
      <c r="B1251" s="204" t="s">
        <v>3809</v>
      </c>
      <c r="C1251" s="204" t="s">
        <v>3803</v>
      </c>
      <c r="D1251" s="210" t="s">
        <v>3327</v>
      </c>
      <c r="E1251" s="204" t="s">
        <v>906</v>
      </c>
      <c r="F1251" s="204" t="s">
        <v>3810</v>
      </c>
      <c r="G1251" s="204" t="s">
        <v>908</v>
      </c>
      <c r="H1251" s="204" t="s">
        <v>955</v>
      </c>
      <c r="I1251" s="204" t="s">
        <v>910</v>
      </c>
      <c r="J1251" s="204" t="s">
        <v>2559</v>
      </c>
      <c r="K1251" s="204" t="s">
        <v>2559</v>
      </c>
      <c r="L1251" s="204" t="s">
        <v>3805</v>
      </c>
      <c r="M1251" s="204" t="s">
        <v>213</v>
      </c>
      <c r="N1251" s="204" t="s">
        <v>1154</v>
      </c>
      <c r="O1251" s="204" t="s">
        <v>918</v>
      </c>
      <c r="P1251" s="204" t="s">
        <v>859</v>
      </c>
      <c r="Q1251" s="204" t="s">
        <v>3811</v>
      </c>
      <c r="R1251" s="204">
        <v>0</v>
      </c>
      <c r="S1251" s="204">
        <v>0</v>
      </c>
      <c r="T1251" s="204">
        <v>4.5</v>
      </c>
      <c r="U1251" s="204">
        <v>21</v>
      </c>
      <c r="V1251" s="204">
        <v>0</v>
      </c>
      <c r="W1251" s="204">
        <v>0</v>
      </c>
      <c r="X1251" s="204">
        <v>0</v>
      </c>
      <c r="Y1251" s="204">
        <v>0</v>
      </c>
      <c r="Z1251" s="204">
        <v>0</v>
      </c>
      <c r="AA1251" s="204">
        <v>0</v>
      </c>
      <c r="AB1251" s="204">
        <v>0</v>
      </c>
      <c r="AC1251" s="204">
        <v>0</v>
      </c>
      <c r="AD1251" s="204">
        <v>0</v>
      </c>
      <c r="AE1251" s="204">
        <v>0</v>
      </c>
      <c r="AF1251" s="204">
        <v>0</v>
      </c>
      <c r="AG1251" s="204">
        <v>0</v>
      </c>
      <c r="AH1251" s="204">
        <v>0</v>
      </c>
      <c r="AI1251" s="204">
        <v>0</v>
      </c>
      <c r="AJ1251" s="204"/>
      <c r="AK1251" s="204"/>
      <c r="AL1251" s="204"/>
      <c r="AM1251" s="204"/>
      <c r="AN1251" s="204"/>
      <c r="AO1251" s="204"/>
      <c r="AP1251" s="204"/>
      <c r="AQ1251" s="204"/>
      <c r="AR1251" s="204"/>
      <c r="AS1251" s="204"/>
      <c r="AT1251" s="204"/>
      <c r="AU1251" s="204"/>
      <c r="AV1251" s="204"/>
      <c r="AW1251" s="204"/>
      <c r="AX1251" s="204"/>
      <c r="AY1251" s="204" t="str">
        <f t="shared" si="200"/>
        <v/>
      </c>
      <c r="AZ1251" s="204" t="str">
        <f>IF(COUNTIF(AY:AY,AY1251)=1,AY1251,IF(AND(COUNTIF(AY:AY,AY1251)&gt;1,COUNTIF(AZ$2:AZ1250,AY1251)&gt;=1),"",AY1251))</f>
        <v/>
      </c>
      <c r="BA1251" s="204" t="str">
        <v>SANTAMIX OTC SDM 60</v>
      </c>
      <c r="BB1251" s="204">
        <f>IF(BA1251="","",MAX(BB$2:BB1250)+1)</f>
        <v>461</v>
      </c>
      <c r="BC1251" s="204"/>
      <c r="BD1251" s="204"/>
      <c r="BE1251" s="204"/>
      <c r="BF1251" s="204"/>
      <c r="BG1251" s="204"/>
      <c r="BH1251" s="204"/>
      <c r="BI1251" s="204"/>
      <c r="BJ1251" s="204"/>
      <c r="BK1251" s="204"/>
      <c r="BL1251" s="204"/>
      <c r="BM1251" s="204"/>
      <c r="BN1251" s="204"/>
      <c r="BO1251" s="204"/>
      <c r="BP1251" s="204"/>
      <c r="BQ1251" s="204"/>
      <c r="BR1251" s="204"/>
      <c r="BS1251" s="204"/>
      <c r="BT1251" s="204"/>
      <c r="BU1251" s="104"/>
      <c r="BV1251" s="202"/>
      <c r="BX1251"/>
      <c r="BY1251"/>
      <c r="BZ1251"/>
      <c r="CA1251"/>
      <c r="CB1251"/>
      <c r="CD1251"/>
      <c r="CO1251" s="202">
        <v>1250</v>
      </c>
    </row>
    <row r="1252" spans="1:93" x14ac:dyDescent="0.25">
      <c r="A1252" s="203" t="s">
        <v>3808</v>
      </c>
      <c r="B1252" s="204" t="s">
        <v>3812</v>
      </c>
      <c r="C1252" s="204" t="s">
        <v>3807</v>
      </c>
      <c r="D1252" s="210" t="s">
        <v>1790</v>
      </c>
      <c r="E1252" s="204" t="s">
        <v>906</v>
      </c>
      <c r="F1252" s="204" t="s">
        <v>3810</v>
      </c>
      <c r="G1252" s="204" t="s">
        <v>908</v>
      </c>
      <c r="H1252" s="204" t="s">
        <v>955</v>
      </c>
      <c r="I1252" s="204" t="s">
        <v>910</v>
      </c>
      <c r="J1252" s="204" t="s">
        <v>2559</v>
      </c>
      <c r="K1252" s="204" t="s">
        <v>2559</v>
      </c>
      <c r="L1252" s="204" t="s">
        <v>3805</v>
      </c>
      <c r="M1252" s="204" t="s">
        <v>213</v>
      </c>
      <c r="N1252" s="204" t="s">
        <v>1154</v>
      </c>
      <c r="O1252" s="204" t="s">
        <v>918</v>
      </c>
      <c r="P1252" s="204" t="s">
        <v>859</v>
      </c>
      <c r="Q1252" s="204" t="s">
        <v>2791</v>
      </c>
      <c r="R1252" s="204">
        <v>0</v>
      </c>
      <c r="S1252" s="204">
        <v>0</v>
      </c>
      <c r="T1252" s="204">
        <v>4.5</v>
      </c>
      <c r="U1252" s="204">
        <v>21</v>
      </c>
      <c r="V1252" s="204">
        <v>0</v>
      </c>
      <c r="W1252" s="204">
        <v>0</v>
      </c>
      <c r="X1252" s="204">
        <v>0</v>
      </c>
      <c r="Y1252" s="204">
        <v>0</v>
      </c>
      <c r="Z1252" s="204">
        <v>0</v>
      </c>
      <c r="AA1252" s="204">
        <v>0</v>
      </c>
      <c r="AB1252" s="204">
        <v>0</v>
      </c>
      <c r="AC1252" s="204">
        <v>0</v>
      </c>
      <c r="AD1252" s="204">
        <v>0</v>
      </c>
      <c r="AE1252" s="204">
        <v>0</v>
      </c>
      <c r="AF1252" s="204">
        <v>0</v>
      </c>
      <c r="AG1252" s="204">
        <v>0</v>
      </c>
      <c r="AH1252" s="204">
        <v>0</v>
      </c>
      <c r="AI1252" s="204">
        <v>0</v>
      </c>
      <c r="AJ1252" s="204"/>
      <c r="AK1252" s="204"/>
      <c r="AL1252" s="204"/>
      <c r="AM1252" s="204"/>
      <c r="AN1252" s="204"/>
      <c r="AO1252" s="204"/>
      <c r="AP1252" s="204"/>
      <c r="AQ1252" s="204"/>
      <c r="AR1252" s="204"/>
      <c r="AS1252" s="204"/>
      <c r="AT1252" s="204"/>
      <c r="AU1252" s="204"/>
      <c r="AV1252" s="204"/>
      <c r="AW1252" s="204"/>
      <c r="AX1252" s="204"/>
      <c r="AY1252" s="204" t="str">
        <f t="shared" si="200"/>
        <v/>
      </c>
      <c r="AZ1252" s="204" t="str">
        <f>IF(COUNTIF(AY:AY,AY1252)=1,AY1252,IF(AND(COUNTIF(AY:AY,AY1252)&gt;1,COUNTIF(AZ$2:AZ1251,AY1252)&gt;=1),"",AY1252))</f>
        <v/>
      </c>
      <c r="BA1252" s="204" t="str">
        <v>SANTAMIX TILMICOSINE 40 PORCINS - LAPINS</v>
      </c>
      <c r="BB1252" s="204">
        <f>IF(BA1252="","",MAX(BB$2:BB1251)+1)</f>
        <v>462</v>
      </c>
      <c r="BC1252" s="204"/>
      <c r="BD1252" s="204"/>
      <c r="BE1252" s="204"/>
      <c r="BF1252" s="204"/>
      <c r="BG1252" s="204"/>
      <c r="BH1252" s="204"/>
      <c r="BI1252" s="204"/>
      <c r="BJ1252" s="204"/>
      <c r="BK1252" s="204"/>
      <c r="BL1252" s="204"/>
      <c r="BM1252" s="204"/>
      <c r="BN1252" s="204"/>
      <c r="BO1252" s="204"/>
      <c r="BP1252" s="204"/>
      <c r="BQ1252" s="204"/>
      <c r="BR1252" s="204"/>
      <c r="BS1252" s="204"/>
      <c r="BT1252" s="204"/>
      <c r="BU1252" s="104"/>
      <c r="BV1252" s="202"/>
      <c r="BX1252"/>
      <c r="BY1252"/>
      <c r="BZ1252"/>
      <c r="CA1252"/>
      <c r="CB1252"/>
      <c r="CD1252"/>
      <c r="CO1252" s="202">
        <v>1251</v>
      </c>
    </row>
    <row r="1253" spans="1:93" x14ac:dyDescent="0.25">
      <c r="A1253" s="203" t="s">
        <v>3752</v>
      </c>
      <c r="B1253" s="204" t="s">
        <v>213</v>
      </c>
      <c r="C1253" s="204" t="s">
        <v>1356</v>
      </c>
      <c r="D1253" s="210" t="s">
        <v>923</v>
      </c>
      <c r="E1253" s="204" t="s">
        <v>852</v>
      </c>
      <c r="F1253" s="204" t="s">
        <v>613</v>
      </c>
      <c r="G1253" s="204" t="s">
        <v>1055</v>
      </c>
      <c r="H1253" s="204" t="s">
        <v>1326</v>
      </c>
      <c r="I1253" s="204" t="s">
        <v>910</v>
      </c>
      <c r="J1253" s="204" t="s">
        <v>2259</v>
      </c>
      <c r="K1253" s="204" t="s">
        <v>2259</v>
      </c>
      <c r="L1253" s="204" t="s">
        <v>2260</v>
      </c>
      <c r="M1253" s="204" t="s">
        <v>213</v>
      </c>
      <c r="N1253" s="204" t="s">
        <v>3362</v>
      </c>
      <c r="O1253" s="204" t="s">
        <v>858</v>
      </c>
      <c r="P1253" s="204" t="s">
        <v>859</v>
      </c>
      <c r="Q1253" s="204" t="s">
        <v>3362</v>
      </c>
      <c r="R1253" s="204">
        <v>0</v>
      </c>
      <c r="S1253" s="204">
        <v>0</v>
      </c>
      <c r="T1253" s="204">
        <v>0</v>
      </c>
      <c r="U1253" s="204">
        <v>0</v>
      </c>
      <c r="V1253" s="204">
        <v>0</v>
      </c>
      <c r="W1253" s="204">
        <v>0</v>
      </c>
      <c r="X1253" s="204">
        <v>0</v>
      </c>
      <c r="Y1253" s="204">
        <v>0</v>
      </c>
      <c r="Z1253" s="204">
        <v>0</v>
      </c>
      <c r="AA1253" s="204">
        <v>0</v>
      </c>
      <c r="AB1253" s="204">
        <v>0</v>
      </c>
      <c r="AC1253" s="204">
        <v>0</v>
      </c>
      <c r="AD1253" s="204">
        <v>16.2</v>
      </c>
      <c r="AE1253" s="204">
        <v>5</v>
      </c>
      <c r="AF1253" s="204">
        <v>0</v>
      </c>
      <c r="AG1253" s="204">
        <v>0</v>
      </c>
      <c r="AH1253" s="204">
        <v>0</v>
      </c>
      <c r="AI1253" s="204">
        <v>0</v>
      </c>
      <c r="AJ1253" s="204"/>
      <c r="AK1253" s="204"/>
      <c r="AL1253" s="204"/>
      <c r="AM1253" s="204"/>
      <c r="AN1253" s="204"/>
      <c r="AO1253" s="204"/>
      <c r="AP1253" s="204"/>
      <c r="AQ1253" s="204"/>
      <c r="AR1253" s="204"/>
      <c r="AS1253" s="204"/>
      <c r="AT1253" s="204"/>
      <c r="AU1253" s="204"/>
      <c r="AV1253" s="204"/>
      <c r="AW1253" s="204"/>
      <c r="AX1253" s="204"/>
      <c r="AY1253" s="204" t="str">
        <f t="shared" si="200"/>
        <v>VETMULIN 101,2 MG/ML SOLUTION A DILUER DANS L'EAU DE BOISSON POUR PORCS</v>
      </c>
      <c r="AZ1253" s="204" t="str">
        <f>IF(COUNTIF(AY:AY,AY1253)=1,AY1253,IF(AND(COUNTIF(AY:AY,AY1253)&gt;1,COUNTIF(AZ$2:AZ1252,AY1253)&gt;=1),"",AY1253))</f>
        <v>VETMULIN 101,2 MG/ML SOLUTION A DILUER DANS L'EAU DE BOISSON POUR PORCS</v>
      </c>
      <c r="BA1253" s="204" t="str">
        <v>SANTAMIX TYLO 20</v>
      </c>
      <c r="BB1253" s="204">
        <f>IF(BA1253="","",MAX(BB$2:BB1252)+1)</f>
        <v>463</v>
      </c>
      <c r="BC1253" s="204"/>
      <c r="BD1253" s="204"/>
      <c r="BE1253" s="204"/>
      <c r="BF1253" s="204"/>
      <c r="BG1253" s="204"/>
      <c r="BH1253" s="204"/>
      <c r="BI1253" s="204"/>
      <c r="BJ1253" s="204"/>
      <c r="BK1253" s="204"/>
      <c r="BL1253" s="204"/>
      <c r="BM1253" s="204"/>
      <c r="BN1253" s="204"/>
      <c r="BO1253" s="204"/>
      <c r="BP1253" s="204"/>
      <c r="BQ1253" s="204"/>
      <c r="BR1253" s="204"/>
      <c r="BS1253" s="204"/>
      <c r="BT1253" s="204"/>
      <c r="BU1253" s="104"/>
      <c r="BV1253" s="202"/>
      <c r="BX1253"/>
      <c r="BY1253"/>
      <c r="BZ1253"/>
      <c r="CA1253"/>
      <c r="CB1253"/>
      <c r="CD1253"/>
      <c r="CO1253" s="202">
        <v>1252</v>
      </c>
    </row>
    <row r="1254" spans="1:93" x14ac:dyDescent="0.25">
      <c r="A1254" s="203" t="s">
        <v>3752</v>
      </c>
      <c r="B1254" s="204" t="s">
        <v>3753</v>
      </c>
      <c r="C1254" s="204" t="s">
        <v>1358</v>
      </c>
      <c r="D1254" s="210" t="s">
        <v>1054</v>
      </c>
      <c r="E1254" s="204" t="s">
        <v>852</v>
      </c>
      <c r="F1254" s="204" t="s">
        <v>613</v>
      </c>
      <c r="G1254" s="204" t="s">
        <v>1055</v>
      </c>
      <c r="H1254" s="204" t="s">
        <v>1326</v>
      </c>
      <c r="I1254" s="204" t="s">
        <v>910</v>
      </c>
      <c r="J1254" s="204" t="s">
        <v>2259</v>
      </c>
      <c r="K1254" s="204" t="s">
        <v>2259</v>
      </c>
      <c r="L1254" s="204" t="s">
        <v>2260</v>
      </c>
      <c r="M1254" s="204" t="s">
        <v>213</v>
      </c>
      <c r="N1254" s="204" t="s">
        <v>3362</v>
      </c>
      <c r="O1254" s="204" t="s">
        <v>858</v>
      </c>
      <c r="P1254" s="204" t="s">
        <v>859</v>
      </c>
      <c r="Q1254" s="204" t="s">
        <v>3364</v>
      </c>
      <c r="R1254" s="204">
        <v>0</v>
      </c>
      <c r="S1254" s="204">
        <v>0</v>
      </c>
      <c r="T1254" s="204">
        <v>0</v>
      </c>
      <c r="U1254" s="204">
        <v>0</v>
      </c>
      <c r="V1254" s="204">
        <v>0</v>
      </c>
      <c r="W1254" s="204">
        <v>0</v>
      </c>
      <c r="X1254" s="204">
        <v>0</v>
      </c>
      <c r="Y1254" s="204">
        <v>0</v>
      </c>
      <c r="Z1254" s="204">
        <v>0</v>
      </c>
      <c r="AA1254" s="204">
        <v>0</v>
      </c>
      <c r="AB1254" s="204">
        <v>0</v>
      </c>
      <c r="AC1254" s="204">
        <v>0</v>
      </c>
      <c r="AD1254" s="204">
        <v>16.2</v>
      </c>
      <c r="AE1254" s="204">
        <v>5</v>
      </c>
      <c r="AF1254" s="204">
        <v>0</v>
      </c>
      <c r="AG1254" s="204">
        <v>0</v>
      </c>
      <c r="AH1254" s="204">
        <v>0</v>
      </c>
      <c r="AI1254" s="204">
        <v>0</v>
      </c>
      <c r="AJ1254" s="204"/>
      <c r="AK1254" s="204"/>
      <c r="AL1254" s="204"/>
      <c r="AM1254" s="204"/>
      <c r="AN1254" s="204"/>
      <c r="AO1254" s="204"/>
      <c r="AP1254" s="204"/>
      <c r="AQ1254" s="204"/>
      <c r="AR1254" s="204"/>
      <c r="AS1254" s="204"/>
      <c r="AT1254" s="204"/>
      <c r="AU1254" s="204"/>
      <c r="AV1254" s="204"/>
      <c r="AW1254" s="204"/>
      <c r="AX1254" s="204"/>
      <c r="AY1254" s="204" t="str">
        <f t="shared" si="200"/>
        <v>VETMULIN 101,2 MG/ML SOLUTION A DILUER DANS L'EAU DE BOISSON POUR PORCS</v>
      </c>
      <c r="AZ1254" s="204" t="str">
        <f>IF(COUNTIF(AY:AY,AY1254)=1,AY1254,IF(AND(COUNTIF(AY:AY,AY1254)&gt;1,COUNTIF(AZ$2:AZ1253,AY1254)&gt;=1),"",AY1254))</f>
        <v/>
      </c>
      <c r="BA1254" s="204" t="str">
        <v>SECLARIS DC 250 MG SUSPENSION INTRAMAMMAIRE POUR VACHE TARIE</v>
      </c>
      <c r="BB1254" s="204">
        <f>IF(BA1254="","",MAX(BB$2:BB1253)+1)</f>
        <v>464</v>
      </c>
      <c r="BC1254" s="204"/>
      <c r="BD1254" s="204"/>
      <c r="BE1254" s="204"/>
      <c r="BF1254" s="204"/>
      <c r="BG1254" s="204"/>
      <c r="BH1254" s="204"/>
      <c r="BI1254" s="204"/>
      <c r="BJ1254" s="204"/>
      <c r="BK1254" s="204"/>
      <c r="BL1254" s="204"/>
      <c r="BM1254" s="204"/>
      <c r="BN1254" s="204"/>
      <c r="BO1254" s="204"/>
      <c r="BP1254" s="204"/>
      <c r="BQ1254" s="204"/>
      <c r="BR1254" s="204"/>
      <c r="BS1254" s="204"/>
      <c r="BT1254" s="204"/>
      <c r="BU1254" s="104"/>
      <c r="BV1254" s="202"/>
      <c r="BX1254"/>
      <c r="BY1254"/>
      <c r="BZ1254"/>
      <c r="CA1254"/>
      <c r="CB1254"/>
      <c r="CD1254"/>
      <c r="CO1254" s="202">
        <v>1253</v>
      </c>
    </row>
    <row r="1255" spans="1:93" x14ac:dyDescent="0.25">
      <c r="A1255" s="203" t="s">
        <v>4534</v>
      </c>
      <c r="B1255" s="204" t="s">
        <v>4535</v>
      </c>
      <c r="C1255" s="204" t="s">
        <v>1356</v>
      </c>
      <c r="D1255" s="210" t="s">
        <v>923</v>
      </c>
      <c r="E1255" s="204" t="s">
        <v>852</v>
      </c>
      <c r="F1255" s="204" t="s">
        <v>614</v>
      </c>
      <c r="G1255" s="204" t="s">
        <v>1055</v>
      </c>
      <c r="H1255" s="204" t="s">
        <v>4536</v>
      </c>
      <c r="I1255" s="204" t="s">
        <v>910</v>
      </c>
      <c r="J1255" s="204" t="s">
        <v>2259</v>
      </c>
      <c r="K1255" s="204" t="s">
        <v>2259</v>
      </c>
      <c r="L1255" s="204" t="s">
        <v>2260</v>
      </c>
      <c r="M1255" s="204" t="s">
        <v>213</v>
      </c>
      <c r="N1255" s="204" t="s">
        <v>3362</v>
      </c>
      <c r="O1255" s="204" t="s">
        <v>858</v>
      </c>
      <c r="P1255" s="204" t="s">
        <v>859</v>
      </c>
      <c r="Q1255" s="204" t="s">
        <v>3362</v>
      </c>
      <c r="R1255" s="204">
        <v>0</v>
      </c>
      <c r="S1255" s="204">
        <v>0</v>
      </c>
      <c r="T1255" s="204">
        <v>0</v>
      </c>
      <c r="U1255" s="204">
        <v>0</v>
      </c>
      <c r="V1255" s="204">
        <v>0</v>
      </c>
      <c r="W1255" s="204">
        <v>0</v>
      </c>
      <c r="X1255" s="204">
        <v>0</v>
      </c>
      <c r="Y1255" s="204">
        <v>0</v>
      </c>
      <c r="Z1255" s="204">
        <v>0</v>
      </c>
      <c r="AA1255" s="204">
        <v>0</v>
      </c>
      <c r="AB1255" s="204">
        <v>0</v>
      </c>
      <c r="AC1255" s="204">
        <v>0</v>
      </c>
      <c r="AD1255" s="204">
        <v>16.2</v>
      </c>
      <c r="AE1255" s="204">
        <v>5</v>
      </c>
      <c r="AF1255" s="204">
        <v>20.2</v>
      </c>
      <c r="AG1255" s="204">
        <v>5</v>
      </c>
      <c r="AH1255" s="204">
        <v>0</v>
      </c>
      <c r="AI1255" s="204">
        <v>0</v>
      </c>
      <c r="AJ1255" s="204"/>
      <c r="AK1255" s="204"/>
      <c r="AL1255" s="204"/>
      <c r="AM1255" s="204"/>
      <c r="AN1255" s="204"/>
      <c r="AO1255" s="204"/>
      <c r="AP1255" s="204"/>
      <c r="AQ1255" s="204"/>
      <c r="AR1255" s="204"/>
      <c r="AS1255" s="204"/>
      <c r="AT1255" s="204"/>
      <c r="AU1255" s="204"/>
      <c r="AV1255" s="204"/>
      <c r="AW1255" s="204"/>
      <c r="AX1255" s="204"/>
      <c r="AY1255" s="204" t="str">
        <f t="shared" si="200"/>
        <v>VETMULIN 101,2 MG/ML SOLUTION POUR ADMINISTRATION DANS L'EAU DE BOISSON POUR PORCINS ET POULES PONDEUSES</v>
      </c>
      <c r="AZ1255" s="204" t="str">
        <f>IF(COUNTIF(AY:AY,AY1255)=1,AY1255,IF(AND(COUNTIF(AY:AY,AY1255)&gt;1,COUNTIF(AZ$2:AZ1254,AY1255)&gt;=1),"",AY1255))</f>
        <v>VETMULIN 101,2 MG/ML SOLUTION POUR ADMINISTRATION DANS L'EAU DE BOISSON POUR PORCINS ET POULES PONDEUSES</v>
      </c>
      <c r="BA1255" s="204" t="str">
        <v>SELECTAN</v>
      </c>
      <c r="BB1255" s="204">
        <f>IF(BA1255="","",MAX(BB$2:BB1254)+1)</f>
        <v>465</v>
      </c>
      <c r="BC1255" s="204"/>
      <c r="BD1255" s="204"/>
      <c r="BE1255" s="204"/>
      <c r="BF1255" s="204"/>
      <c r="BG1255" s="204"/>
      <c r="BH1255" s="204"/>
      <c r="BI1255" s="204"/>
      <c r="BJ1255" s="204"/>
      <c r="BK1255" s="204"/>
      <c r="BL1255" s="204"/>
      <c r="BM1255" s="204"/>
      <c r="BN1255" s="204"/>
      <c r="BO1255" s="204"/>
      <c r="BP1255" s="204"/>
      <c r="BQ1255" s="204"/>
      <c r="BR1255" s="204"/>
      <c r="BS1255" s="204"/>
      <c r="BT1255" s="204"/>
      <c r="BU1255" s="104"/>
      <c r="BV1255" s="202"/>
      <c r="BX1255"/>
      <c r="BY1255"/>
      <c r="BZ1255"/>
      <c r="CA1255"/>
      <c r="CB1255"/>
      <c r="CD1255"/>
      <c r="CO1255" s="202">
        <v>1254</v>
      </c>
    </row>
    <row r="1256" spans="1:93" x14ac:dyDescent="0.25">
      <c r="A1256" s="203" t="s">
        <v>4256</v>
      </c>
      <c r="B1256" s="204" t="s">
        <v>4257</v>
      </c>
      <c r="C1256" s="204" t="s">
        <v>1356</v>
      </c>
      <c r="D1256" s="210" t="s">
        <v>923</v>
      </c>
      <c r="E1256" s="204" t="s">
        <v>852</v>
      </c>
      <c r="F1256" s="204" t="s">
        <v>4258</v>
      </c>
      <c r="G1256" s="204" t="s">
        <v>1055</v>
      </c>
      <c r="H1256" s="204" t="s">
        <v>1285</v>
      </c>
      <c r="I1256" s="204" t="s">
        <v>910</v>
      </c>
      <c r="J1256" s="204" t="s">
        <v>2259</v>
      </c>
      <c r="K1256" s="204" t="s">
        <v>2259</v>
      </c>
      <c r="L1256" s="204" t="s">
        <v>2260</v>
      </c>
      <c r="M1256" s="204" t="s">
        <v>213</v>
      </c>
      <c r="N1256" s="204" t="s">
        <v>3362</v>
      </c>
      <c r="O1256" s="204" t="s">
        <v>858</v>
      </c>
      <c r="P1256" s="204" t="s">
        <v>859</v>
      </c>
      <c r="Q1256" s="204" t="s">
        <v>3362</v>
      </c>
      <c r="R1256" s="204">
        <v>0</v>
      </c>
      <c r="S1256" s="204">
        <v>0</v>
      </c>
      <c r="T1256" s="204">
        <v>0</v>
      </c>
      <c r="U1256" s="204">
        <v>0</v>
      </c>
      <c r="V1256" s="204">
        <v>0</v>
      </c>
      <c r="W1256" s="204">
        <v>0</v>
      </c>
      <c r="X1256" s="204">
        <v>0</v>
      </c>
      <c r="Y1256" s="204">
        <v>0</v>
      </c>
      <c r="Z1256" s="204">
        <v>16</v>
      </c>
      <c r="AA1256" s="204">
        <v>10</v>
      </c>
      <c r="AB1256" s="204">
        <v>0</v>
      </c>
      <c r="AC1256" s="204">
        <v>0</v>
      </c>
      <c r="AD1256" s="204">
        <v>0</v>
      </c>
      <c r="AE1256" s="204">
        <v>0</v>
      </c>
      <c r="AF1256" s="204">
        <v>0</v>
      </c>
      <c r="AG1256" s="204">
        <v>0</v>
      </c>
      <c r="AH1256" s="204">
        <v>0</v>
      </c>
      <c r="AI1256" s="204">
        <v>0</v>
      </c>
      <c r="AJ1256" s="204"/>
      <c r="AK1256" s="204"/>
      <c r="AL1256" s="204"/>
      <c r="AM1256" s="204"/>
      <c r="AN1256" s="204"/>
      <c r="AO1256" s="204"/>
      <c r="AP1256" s="204"/>
      <c r="AQ1256" s="204"/>
      <c r="AR1256" s="204"/>
      <c r="AS1256" s="204"/>
      <c r="AT1256" s="204"/>
      <c r="AU1256" s="204"/>
      <c r="AV1256" s="204"/>
      <c r="AW1256" s="204"/>
      <c r="AX1256" s="204"/>
      <c r="AY1256" s="204" t="str">
        <f t="shared" si="200"/>
        <v/>
      </c>
      <c r="AZ1256" s="204" t="str">
        <f>IF(COUNTIF(AY:AY,AY1256)=1,AY1256,IF(AND(COUNTIF(AY:AY,AY1256)&gt;1,COUNTIF(AZ$2:AZ1255,AY1256)&gt;=1),"",AY1256))</f>
        <v/>
      </c>
      <c r="BA1256" s="204" t="str">
        <v>SELECTAN ORAL 23 MG/ML SOLUTION A DILUER POUR ADMINISTRATION DANS L'EAU DE BOISSON</v>
      </c>
      <c r="BB1256" s="204">
        <f>IF(BA1256="","",MAX(BB$2:BB1255)+1)</f>
        <v>466</v>
      </c>
      <c r="BC1256" s="204"/>
      <c r="BD1256" s="204"/>
      <c r="BE1256" s="204"/>
      <c r="BF1256" s="204"/>
      <c r="BG1256" s="204"/>
      <c r="BH1256" s="204"/>
      <c r="BI1256" s="204"/>
      <c r="BJ1256" s="204"/>
      <c r="BK1256" s="204"/>
      <c r="BL1256" s="204"/>
      <c r="BM1256" s="204"/>
      <c r="BN1256" s="204"/>
      <c r="BO1256" s="204"/>
      <c r="BP1256" s="204"/>
      <c r="BQ1256" s="204"/>
      <c r="BR1256" s="204"/>
      <c r="BS1256" s="204"/>
      <c r="BT1256" s="204"/>
      <c r="BU1256" s="104"/>
      <c r="BV1256" s="202"/>
      <c r="BX1256"/>
      <c r="BY1256"/>
      <c r="BZ1256"/>
      <c r="CA1256"/>
      <c r="CB1256"/>
      <c r="CD1256"/>
      <c r="CO1256" s="202">
        <v>1255</v>
      </c>
    </row>
    <row r="1257" spans="1:93" x14ac:dyDescent="0.25">
      <c r="A1257" s="203" t="s">
        <v>3624</v>
      </c>
      <c r="B1257" s="204" t="s">
        <v>3625</v>
      </c>
      <c r="C1257" s="204" t="s">
        <v>1433</v>
      </c>
      <c r="D1257" s="210" t="s">
        <v>1054</v>
      </c>
      <c r="E1257" s="204" t="s">
        <v>924</v>
      </c>
      <c r="F1257" s="204" t="s">
        <v>615</v>
      </c>
      <c r="G1257" s="204" t="s">
        <v>1171</v>
      </c>
      <c r="H1257" s="204" t="s">
        <v>3626</v>
      </c>
      <c r="I1257" s="204" t="s">
        <v>1173</v>
      </c>
      <c r="J1257" s="204" t="s">
        <v>2259</v>
      </c>
      <c r="K1257" s="204" t="s">
        <v>2259</v>
      </c>
      <c r="L1257" s="204" t="s">
        <v>2260</v>
      </c>
      <c r="M1257" s="204" t="s">
        <v>213</v>
      </c>
      <c r="N1257" s="204" t="s">
        <v>2868</v>
      </c>
      <c r="O1257" s="204" t="s">
        <v>992</v>
      </c>
      <c r="P1257" s="204" t="s">
        <v>859</v>
      </c>
      <c r="Q1257" s="204" t="s">
        <v>3627</v>
      </c>
      <c r="R1257" s="204">
        <v>0</v>
      </c>
      <c r="S1257" s="204">
        <v>0</v>
      </c>
      <c r="T1257" s="204">
        <v>0</v>
      </c>
      <c r="U1257" s="204">
        <v>0</v>
      </c>
      <c r="V1257" s="204">
        <v>0</v>
      </c>
      <c r="W1257" s="204">
        <v>0</v>
      </c>
      <c r="X1257" s="204">
        <v>0</v>
      </c>
      <c r="Y1257" s="204">
        <v>0</v>
      </c>
      <c r="Z1257" s="204">
        <v>2.4300000000000002</v>
      </c>
      <c r="AA1257" s="204">
        <v>28</v>
      </c>
      <c r="AB1257" s="204">
        <v>0</v>
      </c>
      <c r="AC1257" s="204">
        <v>0</v>
      </c>
      <c r="AD1257" s="204">
        <v>7.1</v>
      </c>
      <c r="AE1257" s="204">
        <v>10</v>
      </c>
      <c r="AF1257" s="204">
        <v>32.4</v>
      </c>
      <c r="AG1257" s="204">
        <v>5</v>
      </c>
      <c r="AH1257" s="204">
        <v>0</v>
      </c>
      <c r="AI1257" s="204">
        <v>0</v>
      </c>
      <c r="AJ1257" s="204"/>
      <c r="AK1257" s="204"/>
      <c r="AL1257" s="204"/>
      <c r="AM1257" s="204"/>
      <c r="AN1257" s="204"/>
      <c r="AO1257" s="204"/>
      <c r="AP1257" s="204"/>
      <c r="AQ1257" s="204"/>
      <c r="AR1257" s="204"/>
      <c r="AS1257" s="204"/>
      <c r="AT1257" s="204"/>
      <c r="AU1257" s="204"/>
      <c r="AV1257" s="204"/>
      <c r="AW1257" s="204"/>
      <c r="AX1257" s="204"/>
      <c r="AY1257" s="204" t="str">
        <f t="shared" si="200"/>
        <v>VETMULIN 16,2 MG/G PREMELANGE MEDICAMENTEUX POUR PORCS, POULETS, DINDES ET LAPINS</v>
      </c>
      <c r="AZ1257" s="204" t="str">
        <f>IF(COUNTIF(AY:AY,AY1257)=1,AY1257,IF(AND(COUNTIF(AY:AY,AY1257)&gt;1,COUNTIF(AZ$2:AZ1256,AY1257)&gt;=1),"",AY1257))</f>
        <v>VETMULIN 16,2 MG/G PREMELANGE MEDICAMENTEUX POUR PORCS, POULETS, DINDES ET LAPINS</v>
      </c>
      <c r="BA1257" s="204" t="str">
        <v>SEPTOTRYL INJECTABLE</v>
      </c>
      <c r="BB1257" s="204">
        <f>IF(BA1257="","",MAX(BB$2:BB1256)+1)</f>
        <v>467</v>
      </c>
      <c r="BC1257" s="204"/>
      <c r="BD1257" s="204"/>
      <c r="BE1257" s="204"/>
      <c r="BF1257" s="204"/>
      <c r="BG1257" s="204"/>
      <c r="BH1257" s="204"/>
      <c r="BI1257" s="204"/>
      <c r="BJ1257" s="204"/>
      <c r="BK1257" s="204"/>
      <c r="BL1257" s="204"/>
      <c r="BM1257" s="204"/>
      <c r="BN1257" s="204"/>
      <c r="BO1257" s="204"/>
      <c r="BP1257" s="204"/>
      <c r="BQ1257" s="204"/>
      <c r="BR1257" s="204"/>
      <c r="BS1257" s="204"/>
      <c r="BT1257" s="204"/>
      <c r="BU1257" s="104"/>
      <c r="BV1257" s="202"/>
      <c r="BX1257"/>
      <c r="BY1257"/>
      <c r="BZ1257"/>
      <c r="CA1257"/>
      <c r="CB1257"/>
      <c r="CD1257"/>
      <c r="CO1257" s="202">
        <v>1256</v>
      </c>
    </row>
    <row r="1258" spans="1:93" x14ac:dyDescent="0.25">
      <c r="A1258" s="203" t="s">
        <v>3624</v>
      </c>
      <c r="B1258" s="204" t="s">
        <v>3628</v>
      </c>
      <c r="C1258" s="204" t="s">
        <v>2448</v>
      </c>
      <c r="D1258" s="210" t="s">
        <v>1667</v>
      </c>
      <c r="E1258" s="204" t="s">
        <v>924</v>
      </c>
      <c r="F1258" s="204" t="s">
        <v>615</v>
      </c>
      <c r="G1258" s="204" t="s">
        <v>1171</v>
      </c>
      <c r="H1258" s="204" t="s">
        <v>3626</v>
      </c>
      <c r="I1258" s="204" t="s">
        <v>1173</v>
      </c>
      <c r="J1258" s="204" t="s">
        <v>2259</v>
      </c>
      <c r="K1258" s="204" t="s">
        <v>2259</v>
      </c>
      <c r="L1258" s="204" t="s">
        <v>2260</v>
      </c>
      <c r="M1258" s="204" t="s">
        <v>213</v>
      </c>
      <c r="N1258" s="204" t="s">
        <v>2868</v>
      </c>
      <c r="O1258" s="204" t="s">
        <v>992</v>
      </c>
      <c r="P1258" s="204" t="s">
        <v>859</v>
      </c>
      <c r="Q1258" s="204" t="s">
        <v>3629</v>
      </c>
      <c r="R1258" s="204">
        <v>0</v>
      </c>
      <c r="S1258" s="204">
        <v>0</v>
      </c>
      <c r="T1258" s="204">
        <v>0</v>
      </c>
      <c r="U1258" s="204">
        <v>0</v>
      </c>
      <c r="V1258" s="204">
        <v>0</v>
      </c>
      <c r="W1258" s="204">
        <v>0</v>
      </c>
      <c r="X1258" s="204">
        <v>0</v>
      </c>
      <c r="Y1258" s="204">
        <v>0</v>
      </c>
      <c r="Z1258" s="204">
        <v>2.4300000000000002</v>
      </c>
      <c r="AA1258" s="204">
        <v>28</v>
      </c>
      <c r="AB1258" s="204">
        <v>0</v>
      </c>
      <c r="AC1258" s="204">
        <v>0</v>
      </c>
      <c r="AD1258" s="204">
        <v>7.1</v>
      </c>
      <c r="AE1258" s="204">
        <v>10</v>
      </c>
      <c r="AF1258" s="204">
        <v>32.4</v>
      </c>
      <c r="AG1258" s="204">
        <v>5</v>
      </c>
      <c r="AH1258" s="204">
        <v>0</v>
      </c>
      <c r="AI1258" s="204">
        <v>0</v>
      </c>
      <c r="AJ1258" s="204"/>
      <c r="AK1258" s="204"/>
      <c r="AL1258" s="204"/>
      <c r="AM1258" s="204"/>
      <c r="AN1258" s="204"/>
      <c r="AO1258" s="204"/>
      <c r="AP1258" s="204"/>
      <c r="AQ1258" s="204"/>
      <c r="AR1258" s="204"/>
      <c r="AS1258" s="204"/>
      <c r="AT1258" s="204"/>
      <c r="AU1258" s="204"/>
      <c r="AV1258" s="204"/>
      <c r="AW1258" s="204"/>
      <c r="AX1258" s="204"/>
      <c r="AY1258" s="204" t="str">
        <f t="shared" si="200"/>
        <v>VETMULIN 16,2 MG/G PREMELANGE MEDICAMENTEUX POUR PORCS, POULETS, DINDES ET LAPINS</v>
      </c>
      <c r="AZ1258" s="204" t="str">
        <f>IF(COUNTIF(AY:AY,AY1258)=1,AY1258,IF(AND(COUNTIF(AY:AY,AY1258)&gt;1,COUNTIF(AZ$2:AZ1257,AY1258)&gt;=1),"",AY1258))</f>
        <v/>
      </c>
      <c r="BA1258" s="204" t="str">
        <v>SEPTOTRYL-COLISTINE</v>
      </c>
      <c r="BB1258" s="204">
        <f>IF(BA1258="","",MAX(BB$2:BB1257)+1)</f>
        <v>468</v>
      </c>
      <c r="BC1258" s="204"/>
      <c r="BD1258" s="204"/>
      <c r="BE1258" s="204"/>
      <c r="BF1258" s="204"/>
      <c r="BG1258" s="204"/>
      <c r="BH1258" s="204"/>
      <c r="BI1258" s="204"/>
      <c r="BJ1258" s="204"/>
      <c r="BK1258" s="204"/>
      <c r="BL1258" s="204"/>
      <c r="BM1258" s="204"/>
      <c r="BN1258" s="204"/>
      <c r="BO1258" s="204"/>
      <c r="BP1258" s="204"/>
      <c r="BQ1258" s="204"/>
      <c r="BR1258" s="204"/>
      <c r="BS1258" s="204"/>
      <c r="BT1258" s="204"/>
      <c r="BU1258" s="104"/>
      <c r="BV1258" s="202"/>
      <c r="BX1258"/>
      <c r="BY1258"/>
      <c r="BZ1258"/>
      <c r="CA1258"/>
      <c r="CB1258"/>
      <c r="CD1258"/>
      <c r="CO1258" s="202">
        <v>1257</v>
      </c>
    </row>
    <row r="1259" spans="1:93" x14ac:dyDescent="0.25">
      <c r="A1259" s="203" t="s">
        <v>3709</v>
      </c>
      <c r="B1259" s="204" t="s">
        <v>3710</v>
      </c>
      <c r="C1259" s="204" t="s">
        <v>1611</v>
      </c>
      <c r="D1259" s="210" t="s">
        <v>851</v>
      </c>
      <c r="E1259" s="204" t="s">
        <v>852</v>
      </c>
      <c r="F1259" s="204" t="s">
        <v>616</v>
      </c>
      <c r="G1259" s="204" t="s">
        <v>853</v>
      </c>
      <c r="H1259" s="204" t="s">
        <v>1326</v>
      </c>
      <c r="I1259" s="204" t="s">
        <v>853</v>
      </c>
      <c r="J1259" s="204" t="s">
        <v>2259</v>
      </c>
      <c r="K1259" s="204" t="s">
        <v>2259</v>
      </c>
      <c r="L1259" s="204" t="s">
        <v>2260</v>
      </c>
      <c r="M1259" s="204" t="s">
        <v>213</v>
      </c>
      <c r="N1259" s="204" t="s">
        <v>3711</v>
      </c>
      <c r="O1259" s="204" t="s">
        <v>858</v>
      </c>
      <c r="P1259" s="204" t="s">
        <v>859</v>
      </c>
      <c r="Q1259" s="204" t="s">
        <v>2868</v>
      </c>
      <c r="R1259" s="204">
        <v>0</v>
      </c>
      <c r="S1259" s="204">
        <v>0</v>
      </c>
      <c r="T1259" s="204">
        <v>0</v>
      </c>
      <c r="U1259" s="204">
        <v>0</v>
      </c>
      <c r="V1259" s="204">
        <v>0</v>
      </c>
      <c r="W1259" s="204">
        <v>0</v>
      </c>
      <c r="X1259" s="204">
        <v>0</v>
      </c>
      <c r="Y1259" s="204">
        <v>0</v>
      </c>
      <c r="Z1259" s="204">
        <v>12.1</v>
      </c>
      <c r="AA1259" s="204">
        <v>3</v>
      </c>
      <c r="AB1259" s="204">
        <v>0</v>
      </c>
      <c r="AC1259" s="204">
        <v>0</v>
      </c>
      <c r="AD1259" s="204">
        <v>12.1</v>
      </c>
      <c r="AE1259" s="204">
        <v>3</v>
      </c>
      <c r="AF1259" s="204">
        <v>0</v>
      </c>
      <c r="AG1259" s="204">
        <v>0</v>
      </c>
      <c r="AH1259" s="204">
        <v>0</v>
      </c>
      <c r="AI1259" s="204">
        <v>0</v>
      </c>
      <c r="AJ1259" s="204"/>
      <c r="AK1259" s="204"/>
      <c r="AL1259" s="204"/>
      <c r="AM1259" s="204"/>
      <c r="AN1259" s="204"/>
      <c r="AO1259" s="204"/>
      <c r="AP1259" s="204"/>
      <c r="AQ1259" s="204"/>
      <c r="AR1259" s="204"/>
      <c r="AS1259" s="204"/>
      <c r="AT1259" s="204"/>
      <c r="AU1259" s="204"/>
      <c r="AV1259" s="204"/>
      <c r="AW1259" s="204"/>
      <c r="AX1259" s="204"/>
      <c r="AY1259" s="204" t="str">
        <f t="shared" si="200"/>
        <v>VETMULIN 162 MG/ML SOLUTION INJECTABLE POUR PORCS</v>
      </c>
      <c r="AZ1259" s="204" t="str">
        <f>IF(COUNTIF(AY:AY,AY1259)=1,AY1259,IF(AND(COUNTIF(AY:AY,AY1259)&gt;1,COUNTIF(AZ$2:AZ1258,AY1259)&gt;=1),"",AY1259))</f>
        <v>VETMULIN 162 MG/ML SOLUTION INJECTABLE POUR PORCS</v>
      </c>
      <c r="BA1259" s="204" t="str">
        <v>SHOTAFLOR 300 MG/ML SOLUTION INJECTABLE POUR BOVINS</v>
      </c>
      <c r="BB1259" s="204">
        <f>IF(BA1259="","",MAX(BB$2:BB1258)+1)</f>
        <v>469</v>
      </c>
      <c r="BC1259" s="204"/>
      <c r="BD1259" s="204"/>
      <c r="BE1259" s="204"/>
      <c r="BF1259" s="204"/>
      <c r="BG1259" s="204"/>
      <c r="BH1259" s="204"/>
      <c r="BI1259" s="204"/>
      <c r="BJ1259" s="204"/>
      <c r="BK1259" s="204"/>
      <c r="BL1259" s="204"/>
      <c r="BM1259" s="204"/>
      <c r="BN1259" s="204"/>
      <c r="BO1259" s="204"/>
      <c r="BP1259" s="204"/>
      <c r="BQ1259" s="204"/>
      <c r="BR1259" s="204"/>
      <c r="BS1259" s="204"/>
      <c r="BT1259" s="204"/>
      <c r="BU1259" s="104"/>
      <c r="BV1259" s="202"/>
      <c r="BX1259"/>
      <c r="BY1259"/>
      <c r="BZ1259"/>
      <c r="CA1259"/>
      <c r="CB1259"/>
      <c r="CD1259"/>
      <c r="CO1259" s="202">
        <v>1258</v>
      </c>
    </row>
    <row r="1260" spans="1:93" x14ac:dyDescent="0.25">
      <c r="A1260" s="203" t="s">
        <v>3548</v>
      </c>
      <c r="B1260" s="204" t="s">
        <v>3549</v>
      </c>
      <c r="C1260" s="204" t="s">
        <v>1999</v>
      </c>
      <c r="D1260" s="210" t="s">
        <v>923</v>
      </c>
      <c r="E1260" s="204" t="s">
        <v>924</v>
      </c>
      <c r="F1260" s="204" t="s">
        <v>617</v>
      </c>
      <c r="G1260" s="204" t="s">
        <v>925</v>
      </c>
      <c r="H1260" s="204" t="s">
        <v>2867</v>
      </c>
      <c r="I1260" s="204" t="s">
        <v>910</v>
      </c>
      <c r="J1260" s="204" t="s">
        <v>2259</v>
      </c>
      <c r="K1260" s="204" t="s">
        <v>2259</v>
      </c>
      <c r="L1260" s="204" t="s">
        <v>2260</v>
      </c>
      <c r="M1260" s="204" t="s">
        <v>213</v>
      </c>
      <c r="N1260" s="204" t="s">
        <v>3465</v>
      </c>
      <c r="O1260" s="204" t="s">
        <v>992</v>
      </c>
      <c r="P1260" s="204" t="s">
        <v>859</v>
      </c>
      <c r="Q1260" s="204" t="s">
        <v>3465</v>
      </c>
      <c r="R1260" s="204">
        <v>0</v>
      </c>
      <c r="S1260" s="204">
        <v>0</v>
      </c>
      <c r="T1260" s="204">
        <v>0</v>
      </c>
      <c r="U1260" s="204">
        <v>0</v>
      </c>
      <c r="V1260" s="204">
        <v>0</v>
      </c>
      <c r="W1260" s="204">
        <v>0</v>
      </c>
      <c r="X1260" s="204">
        <v>0</v>
      </c>
      <c r="Y1260" s="204">
        <v>0</v>
      </c>
      <c r="Z1260" s="204">
        <v>0</v>
      </c>
      <c r="AA1260" s="204">
        <v>0</v>
      </c>
      <c r="AB1260" s="204">
        <v>0</v>
      </c>
      <c r="AC1260" s="204">
        <v>0</v>
      </c>
      <c r="AD1260" s="204">
        <v>16.2</v>
      </c>
      <c r="AE1260" s="204">
        <v>5</v>
      </c>
      <c r="AF1260" s="204">
        <v>32.4</v>
      </c>
      <c r="AG1260" s="204">
        <v>5</v>
      </c>
      <c r="AH1260" s="204">
        <v>0</v>
      </c>
      <c r="AI1260" s="204">
        <v>0</v>
      </c>
      <c r="AJ1260" s="204"/>
      <c r="AK1260" s="204"/>
      <c r="AL1260" s="204"/>
      <c r="AM1260" s="204"/>
      <c r="AN1260" s="204"/>
      <c r="AO1260" s="204"/>
      <c r="AP1260" s="204"/>
      <c r="AQ1260" s="204"/>
      <c r="AR1260" s="204"/>
      <c r="AS1260" s="204"/>
      <c r="AT1260" s="204"/>
      <c r="AU1260" s="204"/>
      <c r="AV1260" s="204"/>
      <c r="AW1260" s="204"/>
      <c r="AX1260" s="204"/>
      <c r="AY1260" s="204" t="str">
        <f t="shared" si="200"/>
        <v>VETMULIN 364 MG/G GRANULES POUR SOLUTION BUVABLE POUR PORCS POULETS ET DINDONS</v>
      </c>
      <c r="AZ1260" s="204" t="str">
        <f>IF(COUNTIF(AY:AY,AY1260)=1,AY1260,IF(AND(COUNTIF(AY:AY,AY1260)&gt;1,COUNTIF(AZ$2:AZ1259,AY1260)&gt;=1),"",AY1260))</f>
        <v>VETMULIN 364 MG/G GRANULES POUR SOLUTION BUVABLE POUR PORCS POULETS ET DINDONS</v>
      </c>
      <c r="BA1260" s="204" t="str">
        <v>SHOTAFLOR 300 MG/ML SOLUTION INJECTABLE POUR PORCS</v>
      </c>
      <c r="BB1260" s="204">
        <f>IF(BA1260="","",MAX(BB$2:BB1259)+1)</f>
        <v>470</v>
      </c>
      <c r="BC1260" s="204"/>
      <c r="BD1260" s="204"/>
      <c r="BE1260" s="204"/>
      <c r="BF1260" s="204"/>
      <c r="BG1260" s="204"/>
      <c r="BH1260" s="204"/>
      <c r="BI1260" s="204"/>
      <c r="BJ1260" s="204"/>
      <c r="BK1260" s="204"/>
      <c r="BL1260" s="204"/>
      <c r="BM1260" s="204"/>
      <c r="BN1260" s="204"/>
      <c r="BO1260" s="204"/>
      <c r="BP1260" s="204"/>
      <c r="BQ1260" s="204"/>
      <c r="BR1260" s="204"/>
      <c r="BS1260" s="204"/>
      <c r="BT1260" s="204"/>
      <c r="BU1260" s="104"/>
      <c r="BV1260" s="202"/>
      <c r="BX1260"/>
      <c r="BY1260"/>
      <c r="BZ1260"/>
      <c r="CA1260"/>
      <c r="CB1260"/>
      <c r="CD1260"/>
      <c r="CO1260" s="202">
        <v>1259</v>
      </c>
    </row>
    <row r="1261" spans="1:93" x14ac:dyDescent="0.25">
      <c r="A1261" s="203" t="s">
        <v>4305</v>
      </c>
      <c r="B1261" s="204" t="s">
        <v>4306</v>
      </c>
      <c r="C1261" s="204" t="s">
        <v>2448</v>
      </c>
      <c r="D1261" s="210" t="s">
        <v>1667</v>
      </c>
      <c r="E1261" s="204" t="s">
        <v>924</v>
      </c>
      <c r="F1261" s="204" t="s">
        <v>618</v>
      </c>
      <c r="G1261" s="204" t="s">
        <v>1171</v>
      </c>
      <c r="H1261" s="204" t="s">
        <v>3626</v>
      </c>
      <c r="I1261" s="204" t="s">
        <v>1173</v>
      </c>
      <c r="J1261" s="204" t="s">
        <v>2259</v>
      </c>
      <c r="K1261" s="204" t="s">
        <v>2259</v>
      </c>
      <c r="L1261" s="204" t="s">
        <v>2260</v>
      </c>
      <c r="M1261" s="204" t="s">
        <v>213</v>
      </c>
      <c r="N1261" s="204" t="s">
        <v>3627</v>
      </c>
      <c r="O1261" s="204" t="s">
        <v>992</v>
      </c>
      <c r="P1261" s="204" t="s">
        <v>859</v>
      </c>
      <c r="Q1261" s="204" t="s">
        <v>4307</v>
      </c>
      <c r="R1261" s="204">
        <v>0</v>
      </c>
      <c r="S1261" s="204">
        <v>0</v>
      </c>
      <c r="T1261" s="204">
        <v>0</v>
      </c>
      <c r="U1261" s="204">
        <v>0</v>
      </c>
      <c r="V1261" s="204">
        <v>0</v>
      </c>
      <c r="W1261" s="204">
        <v>0</v>
      </c>
      <c r="X1261" s="204">
        <v>0</v>
      </c>
      <c r="Y1261" s="204">
        <v>0</v>
      </c>
      <c r="Z1261" s="204">
        <v>2.4300000000000002</v>
      </c>
      <c r="AA1261" s="204">
        <v>28</v>
      </c>
      <c r="AB1261" s="204">
        <v>0</v>
      </c>
      <c r="AC1261" s="204">
        <v>0</v>
      </c>
      <c r="AD1261" s="204">
        <v>8.1</v>
      </c>
      <c r="AE1261" s="204">
        <v>10</v>
      </c>
      <c r="AF1261" s="204">
        <v>32.4</v>
      </c>
      <c r="AG1261" s="204">
        <v>5</v>
      </c>
      <c r="AH1261" s="204">
        <v>0</v>
      </c>
      <c r="AI1261" s="204">
        <v>0</v>
      </c>
      <c r="AJ1261" s="204"/>
      <c r="AK1261" s="204"/>
      <c r="AL1261" s="204"/>
      <c r="AM1261" s="204"/>
      <c r="AN1261" s="204"/>
      <c r="AO1261" s="204"/>
      <c r="AP1261" s="204"/>
      <c r="AQ1261" s="204"/>
      <c r="AR1261" s="204"/>
      <c r="AS1261" s="204"/>
      <c r="AT1261" s="204"/>
      <c r="AU1261" s="204"/>
      <c r="AV1261" s="204"/>
      <c r="AW1261" s="204"/>
      <c r="AX1261" s="204"/>
      <c r="AY1261" s="204" t="str">
        <f t="shared" si="200"/>
        <v>VETMULIN 81 MG/G PREMELANGE MEDICAMENTEUX POUR PORCS, POULETS, DINDES ET LAPINS</v>
      </c>
      <c r="AZ1261" s="204" t="str">
        <f>IF(COUNTIF(AY:AY,AY1261)=1,AY1261,IF(AND(COUNTIF(AY:AY,AY1261)&gt;1,COUNTIF(AZ$2:AZ1260,AY1261)&gt;=1),"",AY1261))</f>
        <v>VETMULIN 81 MG/G PREMELANGE MEDICAMENTEUX POUR PORCS, POULETS, DINDES ET LAPINS</v>
      </c>
      <c r="BA1261" s="204" t="str">
        <v>SHOTAPEN</v>
      </c>
      <c r="BB1261" s="204">
        <f>IF(BA1261="","",MAX(BB$2:BB1260)+1)</f>
        <v>471</v>
      </c>
      <c r="BC1261" s="204"/>
      <c r="BD1261" s="204"/>
      <c r="BE1261" s="204"/>
      <c r="BF1261" s="204"/>
      <c r="BG1261" s="204"/>
      <c r="BH1261" s="204"/>
      <c r="BI1261" s="204"/>
      <c r="BJ1261" s="204"/>
      <c r="BK1261" s="204"/>
      <c r="BL1261" s="204"/>
      <c r="BM1261" s="204"/>
      <c r="BN1261" s="204"/>
      <c r="BO1261" s="204"/>
      <c r="BP1261" s="204"/>
      <c r="BQ1261" s="204"/>
      <c r="BR1261" s="204"/>
      <c r="BS1261" s="204"/>
      <c r="BT1261" s="204"/>
      <c r="BU1261" s="104"/>
      <c r="BV1261" s="202"/>
      <c r="BX1261"/>
      <c r="BY1261"/>
      <c r="BZ1261"/>
      <c r="CA1261"/>
      <c r="CB1261"/>
      <c r="CD1261"/>
      <c r="CO1261" s="202">
        <v>1260</v>
      </c>
    </row>
    <row r="1262" spans="1:93" x14ac:dyDescent="0.25">
      <c r="A1262" s="203" t="s">
        <v>1641</v>
      </c>
      <c r="B1262" s="204" t="s">
        <v>1642</v>
      </c>
      <c r="C1262" s="204" t="s">
        <v>1643</v>
      </c>
      <c r="D1262" s="210" t="s">
        <v>1636</v>
      </c>
      <c r="E1262" s="204" t="s">
        <v>924</v>
      </c>
      <c r="F1262" s="204" t="s">
        <v>619</v>
      </c>
      <c r="G1262" s="204" t="s">
        <v>925</v>
      </c>
      <c r="H1262" s="204" t="s">
        <v>1644</v>
      </c>
      <c r="I1262" s="204" t="s">
        <v>910</v>
      </c>
      <c r="J1262" s="204" t="s">
        <v>957</v>
      </c>
      <c r="K1262" s="204" t="s">
        <v>957</v>
      </c>
      <c r="L1262" s="204" t="s">
        <v>958</v>
      </c>
      <c r="M1262" s="204" t="s">
        <v>213</v>
      </c>
      <c r="N1262" s="204" t="s">
        <v>1645</v>
      </c>
      <c r="O1262" s="204" t="s">
        <v>992</v>
      </c>
      <c r="P1262" s="204" t="s">
        <v>859</v>
      </c>
      <c r="Q1262" s="204" t="s">
        <v>966</v>
      </c>
      <c r="R1262" s="204">
        <v>100</v>
      </c>
      <c r="S1262" s="204">
        <v>4</v>
      </c>
      <c r="T1262" s="204">
        <v>0</v>
      </c>
      <c r="U1262" s="204">
        <v>0</v>
      </c>
      <c r="V1262" s="204">
        <v>100</v>
      </c>
      <c r="W1262" s="204">
        <v>4</v>
      </c>
      <c r="X1262" s="204">
        <v>0</v>
      </c>
      <c r="Y1262" s="204">
        <v>0</v>
      </c>
      <c r="Z1262" s="204">
        <v>0</v>
      </c>
      <c r="AA1262" s="204">
        <v>0</v>
      </c>
      <c r="AB1262" s="204">
        <v>0</v>
      </c>
      <c r="AC1262" s="204">
        <v>0</v>
      </c>
      <c r="AD1262" s="204">
        <v>0</v>
      </c>
      <c r="AE1262" s="204">
        <v>0</v>
      </c>
      <c r="AF1262" s="204">
        <v>0</v>
      </c>
      <c r="AG1262" s="204">
        <v>0</v>
      </c>
      <c r="AH1262" s="204">
        <v>0</v>
      </c>
      <c r="AI1262" s="204">
        <v>0</v>
      </c>
      <c r="AJ1262" s="204"/>
      <c r="AK1262" s="204"/>
      <c r="AL1262" s="204"/>
      <c r="AM1262" s="204"/>
      <c r="AN1262" s="204"/>
      <c r="AO1262" s="204"/>
      <c r="AP1262" s="204"/>
      <c r="AQ1262" s="204"/>
      <c r="AR1262" s="204"/>
      <c r="AS1262" s="204"/>
      <c r="AT1262" s="204"/>
      <c r="AU1262" s="204"/>
      <c r="AV1262" s="204"/>
      <c r="AW1262" s="204"/>
      <c r="AX1262" s="204"/>
      <c r="AY1262" s="204" t="str">
        <f t="shared" si="200"/>
        <v>VETO-ANTI-DIAR</v>
      </c>
      <c r="AZ1262" s="204" t="str">
        <f>IF(COUNTIF(AY:AY,AY1262)=1,AY1262,IF(AND(COUNTIF(AY:AY,AY1262)&gt;1,COUNTIF(AZ$2:AZ1261,AY1262)&gt;=1),"",AY1262))</f>
        <v>VETO-ANTI-DIAR</v>
      </c>
      <c r="BA1262" s="204" t="str">
        <v>SODIBIO</v>
      </c>
      <c r="BB1262" s="204">
        <f>IF(BA1262="","",MAX(BB$2:BB1261)+1)</f>
        <v>472</v>
      </c>
      <c r="BC1262" s="204"/>
      <c r="BD1262" s="204"/>
      <c r="BE1262" s="204"/>
      <c r="BF1262" s="204"/>
      <c r="BG1262" s="204"/>
      <c r="BH1262" s="204"/>
      <c r="BI1262" s="204"/>
      <c r="BJ1262" s="204"/>
      <c r="BK1262" s="204"/>
      <c r="BL1262" s="204"/>
      <c r="BM1262" s="204"/>
      <c r="BN1262" s="204"/>
      <c r="BO1262" s="204"/>
      <c r="BP1262" s="204"/>
      <c r="BQ1262" s="204"/>
      <c r="BR1262" s="204"/>
      <c r="BS1262" s="204"/>
      <c r="BT1262" s="204"/>
      <c r="BU1262" s="104"/>
      <c r="BV1262" s="202"/>
      <c r="BX1262"/>
      <c r="BY1262"/>
      <c r="BZ1262"/>
      <c r="CA1262"/>
      <c r="CB1262"/>
      <c r="CD1262"/>
      <c r="CO1262" s="202">
        <v>1261</v>
      </c>
    </row>
    <row r="1263" spans="1:93" x14ac:dyDescent="0.25">
      <c r="A1263" s="203" t="s">
        <v>4498</v>
      </c>
      <c r="B1263" s="204" t="s">
        <v>4499</v>
      </c>
      <c r="C1263" s="204" t="s">
        <v>922</v>
      </c>
      <c r="D1263" s="210" t="s">
        <v>923</v>
      </c>
      <c r="E1263" s="204" t="s">
        <v>924</v>
      </c>
      <c r="F1263" s="204" t="s">
        <v>620</v>
      </c>
      <c r="G1263" s="204" t="s">
        <v>925</v>
      </c>
      <c r="H1263" s="204" t="s">
        <v>4500</v>
      </c>
      <c r="I1263" s="204" t="s">
        <v>910</v>
      </c>
      <c r="J1263" s="204" t="s">
        <v>1013</v>
      </c>
      <c r="K1263" s="204" t="s">
        <v>1013</v>
      </c>
      <c r="L1263" s="204" t="s">
        <v>1095</v>
      </c>
      <c r="M1263" s="204" t="s">
        <v>1096</v>
      </c>
      <c r="N1263" s="204" t="s">
        <v>1967</v>
      </c>
      <c r="O1263" s="204" t="s">
        <v>928</v>
      </c>
      <c r="P1263" s="204" t="s">
        <v>1098</v>
      </c>
      <c r="Q1263" s="204" t="s">
        <v>2039</v>
      </c>
      <c r="R1263" s="204">
        <v>4.88</v>
      </c>
      <c r="S1263" s="204">
        <v>3</v>
      </c>
      <c r="T1263" s="204">
        <v>0</v>
      </c>
      <c r="U1263" s="204">
        <v>0</v>
      </c>
      <c r="V1263" s="204">
        <v>0</v>
      </c>
      <c r="W1263" s="204">
        <v>0</v>
      </c>
      <c r="X1263" s="204">
        <v>0</v>
      </c>
      <c r="Y1263" s="204">
        <v>0</v>
      </c>
      <c r="Z1263" s="204">
        <v>4.88</v>
      </c>
      <c r="AA1263" s="204">
        <v>3</v>
      </c>
      <c r="AB1263" s="204">
        <v>0</v>
      </c>
      <c r="AC1263" s="204">
        <v>0</v>
      </c>
      <c r="AD1263" s="204">
        <v>4.88</v>
      </c>
      <c r="AE1263" s="204">
        <v>3</v>
      </c>
      <c r="AF1263" s="204">
        <v>3.66</v>
      </c>
      <c r="AG1263" s="204">
        <v>3</v>
      </c>
      <c r="AH1263" s="204">
        <v>0</v>
      </c>
      <c r="AI1263" s="204">
        <v>0</v>
      </c>
      <c r="AJ1263" s="204"/>
      <c r="AK1263" s="204"/>
      <c r="AL1263" s="204"/>
      <c r="AM1263" s="204"/>
      <c r="AN1263" s="204"/>
      <c r="AO1263" s="204"/>
      <c r="AP1263" s="204"/>
      <c r="AQ1263" s="204"/>
      <c r="AR1263" s="204"/>
      <c r="AS1263" s="204"/>
      <c r="AT1263" s="204"/>
      <c r="AU1263" s="204"/>
      <c r="AV1263" s="204"/>
      <c r="AW1263" s="204"/>
      <c r="AX1263" s="204"/>
      <c r="AY1263" s="204" t="str">
        <f t="shared" si="200"/>
        <v>VETOCOLI POUDRE SOLUBLE</v>
      </c>
      <c r="AZ1263" s="204" t="str">
        <f>IF(COUNTIF(AY:AY,AY1263)=1,AY1263,IF(AND(COUNTIF(AY:AY,AY1263)&gt;1,COUNTIF(AZ$2:AZ1262,AY1263)&gt;=1),"",AY1263))</f>
        <v>VETOCOLI POUDRE SOLUBLE</v>
      </c>
      <c r="BA1263" s="204" t="str">
        <v>SODICOLY INJECTABLE</v>
      </c>
      <c r="BB1263" s="204">
        <f>IF(BA1263="","",MAX(BB$2:BB1262)+1)</f>
        <v>473</v>
      </c>
      <c r="BC1263" s="204"/>
      <c r="BD1263" s="204"/>
      <c r="BE1263" s="204"/>
      <c r="BF1263" s="204"/>
      <c r="BG1263" s="204"/>
      <c r="BH1263" s="204"/>
      <c r="BI1263" s="204"/>
      <c r="BJ1263" s="204"/>
      <c r="BK1263" s="204"/>
      <c r="BL1263" s="204"/>
      <c r="BM1263" s="204"/>
      <c r="BN1263" s="204"/>
      <c r="BO1263" s="204"/>
      <c r="BP1263" s="204"/>
      <c r="BQ1263" s="204"/>
      <c r="BR1263" s="204"/>
      <c r="BS1263" s="204"/>
      <c r="BT1263" s="204"/>
      <c r="BU1263" s="104"/>
      <c r="BV1263" s="202"/>
      <c r="BX1263"/>
      <c r="BY1263"/>
      <c r="BZ1263"/>
      <c r="CA1263"/>
      <c r="CB1263"/>
      <c r="CD1263"/>
      <c r="CO1263" s="202">
        <v>1262</v>
      </c>
    </row>
    <row r="1264" spans="1:93" x14ac:dyDescent="0.25">
      <c r="A1264" s="203" t="s">
        <v>4498</v>
      </c>
      <c r="B1264" s="204" t="s">
        <v>4501</v>
      </c>
      <c r="C1264" s="204" t="s">
        <v>1433</v>
      </c>
      <c r="D1264" s="210" t="s">
        <v>1054</v>
      </c>
      <c r="E1264" s="204" t="s">
        <v>924</v>
      </c>
      <c r="F1264" s="204" t="s">
        <v>620</v>
      </c>
      <c r="G1264" s="204" t="s">
        <v>925</v>
      </c>
      <c r="H1264" s="204" t="s">
        <v>4500</v>
      </c>
      <c r="I1264" s="204" t="s">
        <v>910</v>
      </c>
      <c r="J1264" s="204" t="s">
        <v>1013</v>
      </c>
      <c r="K1264" s="204" t="s">
        <v>1013</v>
      </c>
      <c r="L1264" s="204" t="s">
        <v>1095</v>
      </c>
      <c r="M1264" s="204" t="s">
        <v>1096</v>
      </c>
      <c r="N1264" s="204" t="s">
        <v>1967</v>
      </c>
      <c r="O1264" s="204" t="s">
        <v>928</v>
      </c>
      <c r="P1264" s="204" t="s">
        <v>1098</v>
      </c>
      <c r="Q1264" s="204" t="s">
        <v>1212</v>
      </c>
      <c r="R1264" s="204">
        <v>4.88</v>
      </c>
      <c r="S1264" s="204">
        <v>3</v>
      </c>
      <c r="T1264" s="204">
        <v>0</v>
      </c>
      <c r="U1264" s="204">
        <v>0</v>
      </c>
      <c r="V1264" s="204">
        <v>0</v>
      </c>
      <c r="W1264" s="204">
        <v>0</v>
      </c>
      <c r="X1264" s="204">
        <v>0</v>
      </c>
      <c r="Y1264" s="204">
        <v>0</v>
      </c>
      <c r="Z1264" s="204">
        <v>4.88</v>
      </c>
      <c r="AA1264" s="204">
        <v>3</v>
      </c>
      <c r="AB1264" s="204">
        <v>0</v>
      </c>
      <c r="AC1264" s="204">
        <v>0</v>
      </c>
      <c r="AD1264" s="204">
        <v>4.88</v>
      </c>
      <c r="AE1264" s="204">
        <v>3</v>
      </c>
      <c r="AF1264" s="204">
        <v>3.66</v>
      </c>
      <c r="AG1264" s="204">
        <v>3</v>
      </c>
      <c r="AH1264" s="204">
        <v>0</v>
      </c>
      <c r="AI1264" s="204">
        <v>0</v>
      </c>
      <c r="AJ1264" s="204"/>
      <c r="AK1264" s="204"/>
      <c r="AL1264" s="204"/>
      <c r="AM1264" s="204"/>
      <c r="AN1264" s="204"/>
      <c r="AO1264" s="204"/>
      <c r="AP1264" s="204"/>
      <c r="AQ1264" s="204"/>
      <c r="AR1264" s="204"/>
      <c r="AS1264" s="204"/>
      <c r="AT1264" s="204"/>
      <c r="AU1264" s="204"/>
      <c r="AV1264" s="204"/>
      <c r="AW1264" s="204"/>
      <c r="AX1264" s="204"/>
      <c r="AY1264" s="204" t="str">
        <f t="shared" si="200"/>
        <v>VETOCOLI POUDRE SOLUBLE</v>
      </c>
      <c r="AZ1264" s="204" t="str">
        <f>IF(COUNTIF(AY:AY,AY1264)=1,AY1264,IF(AND(COUNTIF(AY:AY,AY1264)&gt;1,COUNTIF(AZ$2:AZ1263,AY1264)&gt;=1),"",AY1264))</f>
        <v/>
      </c>
      <c r="BA1264" s="204" t="str">
        <v>SOGECOLI 2 MILLIONS UI/ML SOLUTION BUVABLE</v>
      </c>
      <c r="BB1264" s="204">
        <f>IF(BA1264="","",MAX(BB$2:BB1263)+1)</f>
        <v>474</v>
      </c>
      <c r="BC1264" s="204"/>
      <c r="BD1264" s="204"/>
      <c r="BE1264" s="204"/>
      <c r="BF1264" s="204"/>
      <c r="BG1264" s="204"/>
      <c r="BH1264" s="204"/>
      <c r="BI1264" s="204"/>
      <c r="BJ1264" s="204"/>
      <c r="BK1264" s="204"/>
      <c r="BL1264" s="204"/>
      <c r="BM1264" s="204"/>
      <c r="BN1264" s="204"/>
      <c r="BO1264" s="204"/>
      <c r="BP1264" s="204"/>
      <c r="BQ1264" s="204"/>
      <c r="BR1264" s="204"/>
      <c r="BS1264" s="204"/>
      <c r="BT1264" s="204"/>
      <c r="BU1264" s="104"/>
      <c r="BV1264" s="202"/>
      <c r="BX1264"/>
      <c r="BY1264"/>
      <c r="BZ1264"/>
      <c r="CA1264"/>
      <c r="CB1264"/>
      <c r="CD1264"/>
      <c r="CO1264" s="202">
        <v>1263</v>
      </c>
    </row>
    <row r="1265" spans="1:93" x14ac:dyDescent="0.25">
      <c r="A1265" s="203" t="s">
        <v>4498</v>
      </c>
      <c r="B1265" s="204" t="s">
        <v>4502</v>
      </c>
      <c r="C1265" s="204" t="s">
        <v>1411</v>
      </c>
      <c r="D1265" s="210" t="s">
        <v>1023</v>
      </c>
      <c r="E1265" s="204" t="s">
        <v>924</v>
      </c>
      <c r="F1265" s="204" t="s">
        <v>620</v>
      </c>
      <c r="G1265" s="204" t="s">
        <v>925</v>
      </c>
      <c r="H1265" s="204" t="s">
        <v>4500</v>
      </c>
      <c r="I1265" s="204" t="s">
        <v>910</v>
      </c>
      <c r="J1265" s="204" t="s">
        <v>1013</v>
      </c>
      <c r="K1265" s="204" t="s">
        <v>1013</v>
      </c>
      <c r="L1265" s="204" t="s">
        <v>1095</v>
      </c>
      <c r="M1265" s="204" t="s">
        <v>1096</v>
      </c>
      <c r="N1265" s="204" t="s">
        <v>1967</v>
      </c>
      <c r="O1265" s="204" t="s">
        <v>928</v>
      </c>
      <c r="P1265" s="204" t="s">
        <v>1098</v>
      </c>
      <c r="Q1265" s="204" t="s">
        <v>2037</v>
      </c>
      <c r="R1265" s="204">
        <v>4.88</v>
      </c>
      <c r="S1265" s="204">
        <v>3</v>
      </c>
      <c r="T1265" s="204">
        <v>0</v>
      </c>
      <c r="U1265" s="204">
        <v>0</v>
      </c>
      <c r="V1265" s="204">
        <v>0</v>
      </c>
      <c r="W1265" s="204">
        <v>0</v>
      </c>
      <c r="X1265" s="204">
        <v>0</v>
      </c>
      <c r="Y1265" s="204">
        <v>0</v>
      </c>
      <c r="Z1265" s="204">
        <v>4.88</v>
      </c>
      <c r="AA1265" s="204">
        <v>3</v>
      </c>
      <c r="AB1265" s="204">
        <v>0</v>
      </c>
      <c r="AC1265" s="204">
        <v>0</v>
      </c>
      <c r="AD1265" s="204">
        <v>4.88</v>
      </c>
      <c r="AE1265" s="204">
        <v>3</v>
      </c>
      <c r="AF1265" s="204">
        <v>3.66</v>
      </c>
      <c r="AG1265" s="204">
        <v>3</v>
      </c>
      <c r="AH1265" s="204">
        <v>0</v>
      </c>
      <c r="AI1265" s="204">
        <v>0</v>
      </c>
      <c r="AJ1265" s="204"/>
      <c r="AK1265" s="204"/>
      <c r="AL1265" s="204"/>
      <c r="AM1265" s="204"/>
      <c r="AN1265" s="204"/>
      <c r="AO1265" s="204"/>
      <c r="AP1265" s="204"/>
      <c r="AQ1265" s="204"/>
      <c r="AR1265" s="204"/>
      <c r="AS1265" s="204"/>
      <c r="AT1265" s="204"/>
      <c r="AU1265" s="204"/>
      <c r="AV1265" s="204"/>
      <c r="AW1265" s="204"/>
      <c r="AX1265" s="204"/>
      <c r="AY1265" s="204" t="str">
        <f t="shared" si="200"/>
        <v>VETOCOLI POUDRE SOLUBLE</v>
      </c>
      <c r="AZ1265" s="204" t="str">
        <f>IF(COUNTIF(AY:AY,AY1265)=1,AY1265,IF(AND(COUNTIF(AY:AY,AY1265)&gt;1,COUNTIF(AZ$2:AZ1264,AY1265)&gt;=1),"",AY1265))</f>
        <v/>
      </c>
      <c r="BA1265" s="204" t="str">
        <v>SOGESTART</v>
      </c>
      <c r="BB1265" s="204">
        <f>IF(BA1265="","",MAX(BB$2:BB1264)+1)</f>
        <v>475</v>
      </c>
      <c r="BC1265" s="204"/>
      <c r="BD1265" s="204"/>
      <c r="BE1265" s="204"/>
      <c r="BF1265" s="204"/>
      <c r="BG1265" s="204"/>
      <c r="BH1265" s="204"/>
      <c r="BI1265" s="204"/>
      <c r="BJ1265" s="204"/>
      <c r="BK1265" s="204"/>
      <c r="BL1265" s="204"/>
      <c r="BM1265" s="204"/>
      <c r="BN1265" s="204"/>
      <c r="BO1265" s="204"/>
      <c r="BP1265" s="204"/>
      <c r="BQ1265" s="204"/>
      <c r="BR1265" s="204"/>
      <c r="BS1265" s="204"/>
      <c r="BT1265" s="204"/>
      <c r="BU1265" s="104"/>
      <c r="BV1265" s="202"/>
      <c r="BX1265"/>
      <c r="BY1265"/>
      <c r="BZ1265"/>
      <c r="CA1265"/>
      <c r="CB1265"/>
      <c r="CD1265"/>
      <c r="CO1265" s="202">
        <v>1264</v>
      </c>
    </row>
    <row r="1266" spans="1:93" x14ac:dyDescent="0.25">
      <c r="A1266" s="203" t="s">
        <v>2637</v>
      </c>
      <c r="B1266" s="204" t="s">
        <v>2638</v>
      </c>
      <c r="C1266" s="204" t="s">
        <v>880</v>
      </c>
      <c r="D1266" s="210" t="s">
        <v>851</v>
      </c>
      <c r="E1266" s="204" t="s">
        <v>852</v>
      </c>
      <c r="F1266" s="204" t="s">
        <v>136</v>
      </c>
      <c r="G1266" s="204" t="s">
        <v>853</v>
      </c>
      <c r="H1266" s="204" t="s">
        <v>2011</v>
      </c>
      <c r="I1266" s="204" t="s">
        <v>853</v>
      </c>
      <c r="J1266" s="204" t="s">
        <v>871</v>
      </c>
      <c r="K1266" s="204" t="s">
        <v>871</v>
      </c>
      <c r="L1266" s="204" t="s">
        <v>2210</v>
      </c>
      <c r="M1266" s="204" t="s">
        <v>213</v>
      </c>
      <c r="N1266" s="204" t="s">
        <v>1015</v>
      </c>
      <c r="O1266" s="204" t="s">
        <v>894</v>
      </c>
      <c r="P1266" s="204" t="s">
        <v>2211</v>
      </c>
      <c r="Q1266" s="204" t="s">
        <v>2639</v>
      </c>
      <c r="R1266" s="204">
        <v>12.9</v>
      </c>
      <c r="S1266" s="204">
        <v>3</v>
      </c>
      <c r="T1266" s="204">
        <v>0</v>
      </c>
      <c r="U1266" s="204">
        <v>0</v>
      </c>
      <c r="V1266" s="204">
        <v>38.71</v>
      </c>
      <c r="W1266" s="204">
        <v>3</v>
      </c>
      <c r="X1266" s="204">
        <v>0</v>
      </c>
      <c r="Y1266" s="204">
        <v>0</v>
      </c>
      <c r="Z1266" s="204">
        <v>0</v>
      </c>
      <c r="AA1266" s="204">
        <v>0</v>
      </c>
      <c r="AB1266" s="204">
        <v>0</v>
      </c>
      <c r="AC1266" s="204">
        <v>0</v>
      </c>
      <c r="AD1266" s="204">
        <v>12.9</v>
      </c>
      <c r="AE1266" s="204">
        <v>3</v>
      </c>
      <c r="AF1266" s="204">
        <v>0</v>
      </c>
      <c r="AG1266" s="204">
        <v>0</v>
      </c>
      <c r="AH1266" s="204">
        <v>0</v>
      </c>
      <c r="AI1266" s="204">
        <v>0</v>
      </c>
      <c r="AJ1266" s="204"/>
      <c r="AK1266" s="204"/>
      <c r="AL1266" s="204"/>
      <c r="AM1266" s="204"/>
      <c r="AN1266" s="204"/>
      <c r="AO1266" s="204"/>
      <c r="AP1266" s="204"/>
      <c r="AQ1266" s="204"/>
      <c r="AR1266" s="204"/>
      <c r="AS1266" s="204"/>
      <c r="AT1266" s="204"/>
      <c r="AU1266" s="204"/>
      <c r="AV1266" s="204"/>
      <c r="AW1266" s="204"/>
      <c r="AX1266" s="204"/>
      <c r="AY1266" s="204" t="str">
        <f t="shared" si="200"/>
        <v>VETRIGEN</v>
      </c>
      <c r="AZ1266" s="204" t="str">
        <f>IF(COUNTIF(AY:AY,AY1266)=1,AY1266,IF(AND(COUNTIF(AY:AY,AY1266)&gt;1,COUNTIF(AZ$2:AZ1265,AY1266)&gt;=1),"",AY1266))</f>
        <v>VETRIGEN</v>
      </c>
      <c r="BA1266" s="204" t="str">
        <v>SOGETYL 100 MUI POUDRE POUR SOLUTION BUVABLE POUR VEAUX PORCINS ET VOLAILLES</v>
      </c>
      <c r="BB1266" s="204">
        <f>IF(BA1266="","",MAX(BB$2:BB1265)+1)</f>
        <v>476</v>
      </c>
      <c r="BC1266" s="204"/>
      <c r="BD1266" s="204"/>
      <c r="BE1266" s="204"/>
      <c r="BF1266" s="204"/>
      <c r="BG1266" s="204"/>
      <c r="BH1266" s="204"/>
      <c r="BI1266" s="204"/>
      <c r="BJ1266" s="204"/>
      <c r="BK1266" s="204"/>
      <c r="BL1266" s="204"/>
      <c r="BM1266" s="204"/>
      <c r="BN1266" s="204"/>
      <c r="BO1266" s="204"/>
      <c r="BP1266" s="204"/>
      <c r="BQ1266" s="204"/>
      <c r="BR1266" s="204"/>
      <c r="BS1266" s="204"/>
      <c r="BT1266" s="204"/>
      <c r="BU1266" s="104"/>
      <c r="BV1266" s="202"/>
      <c r="BX1266"/>
      <c r="BY1266"/>
      <c r="BZ1266"/>
      <c r="CA1266"/>
      <c r="CB1266"/>
      <c r="CD1266"/>
      <c r="CO1266" s="202">
        <v>1265</v>
      </c>
    </row>
    <row r="1267" spans="1:93" x14ac:dyDescent="0.25">
      <c r="A1267" s="203" t="s">
        <v>2637</v>
      </c>
      <c r="B1267" s="204" t="s">
        <v>2640</v>
      </c>
      <c r="C1267" s="204" t="s">
        <v>884</v>
      </c>
      <c r="D1267" s="210" t="s">
        <v>863</v>
      </c>
      <c r="E1267" s="204" t="s">
        <v>852</v>
      </c>
      <c r="F1267" s="204" t="s">
        <v>136</v>
      </c>
      <c r="G1267" s="204" t="s">
        <v>853</v>
      </c>
      <c r="H1267" s="204" t="s">
        <v>2011</v>
      </c>
      <c r="I1267" s="204" t="s">
        <v>853</v>
      </c>
      <c r="J1267" s="204" t="s">
        <v>871</v>
      </c>
      <c r="K1267" s="204" t="s">
        <v>871</v>
      </c>
      <c r="L1267" s="204" t="s">
        <v>2210</v>
      </c>
      <c r="M1267" s="204" t="s">
        <v>213</v>
      </c>
      <c r="N1267" s="204" t="s">
        <v>1015</v>
      </c>
      <c r="O1267" s="204" t="s">
        <v>894</v>
      </c>
      <c r="P1267" s="204" t="s">
        <v>2211</v>
      </c>
      <c r="Q1267" s="204" t="s">
        <v>2641</v>
      </c>
      <c r="R1267" s="204">
        <v>12.9</v>
      </c>
      <c r="S1267" s="204">
        <v>3</v>
      </c>
      <c r="T1267" s="204">
        <v>0</v>
      </c>
      <c r="U1267" s="204">
        <v>0</v>
      </c>
      <c r="V1267" s="204">
        <v>38.71</v>
      </c>
      <c r="W1267" s="204">
        <v>3</v>
      </c>
      <c r="X1267" s="204">
        <v>0</v>
      </c>
      <c r="Y1267" s="204">
        <v>0</v>
      </c>
      <c r="Z1267" s="204">
        <v>0</v>
      </c>
      <c r="AA1267" s="204">
        <v>0</v>
      </c>
      <c r="AB1267" s="204">
        <v>0</v>
      </c>
      <c r="AC1267" s="204">
        <v>0</v>
      </c>
      <c r="AD1267" s="204">
        <v>12.9</v>
      </c>
      <c r="AE1267" s="204">
        <v>3</v>
      </c>
      <c r="AF1267" s="204">
        <v>0</v>
      </c>
      <c r="AG1267" s="204">
        <v>0</v>
      </c>
      <c r="AH1267" s="204">
        <v>0</v>
      </c>
      <c r="AI1267" s="204">
        <v>0</v>
      </c>
      <c r="AJ1267" s="204"/>
      <c r="AK1267" s="204"/>
      <c r="AL1267" s="204"/>
      <c r="AM1267" s="204"/>
      <c r="AN1267" s="204"/>
      <c r="AO1267" s="204"/>
      <c r="AP1267" s="204"/>
      <c r="AQ1267" s="204"/>
      <c r="AR1267" s="204"/>
      <c r="AS1267" s="204"/>
      <c r="AT1267" s="204"/>
      <c r="AU1267" s="204"/>
      <c r="AV1267" s="204"/>
      <c r="AW1267" s="204"/>
      <c r="AX1267" s="204"/>
      <c r="AY1267" s="204" t="str">
        <f t="shared" si="200"/>
        <v>VETRIGEN</v>
      </c>
      <c r="AZ1267" s="204" t="str">
        <f>IF(COUNTIF(AY:AY,AY1267)=1,AY1267,IF(AND(COUNTIF(AY:AY,AY1267)&gt;1,COUNTIF(AZ$2:AZ1266,AY1267)&gt;=1),"",AY1267))</f>
        <v/>
      </c>
      <c r="BA1267" s="204" t="str">
        <v>SOLAMOCTA 697 MG/G POUDRE POUR ADMINISTRATION DANS L'EAU DE BOISSON DES POULETS CANARDS ET DINDES</v>
      </c>
      <c r="BB1267" s="204">
        <f>IF(BA1267="","",MAX(BB$2:BB1266)+1)</f>
        <v>477</v>
      </c>
      <c r="BC1267" s="204"/>
      <c r="BD1267" s="204"/>
      <c r="BE1267" s="204"/>
      <c r="BF1267" s="204"/>
      <c r="BG1267" s="204"/>
      <c r="BH1267" s="204"/>
      <c r="BI1267" s="204"/>
      <c r="BJ1267" s="204"/>
      <c r="BK1267" s="204"/>
      <c r="BL1267" s="204"/>
      <c r="BM1267" s="204"/>
      <c r="BN1267" s="204"/>
      <c r="BO1267" s="204"/>
      <c r="BP1267" s="204"/>
      <c r="BQ1267" s="204"/>
      <c r="BR1267" s="204"/>
      <c r="BS1267" s="204"/>
      <c r="BT1267" s="204"/>
      <c r="BU1267" s="104"/>
      <c r="BV1267" s="202"/>
      <c r="BX1267"/>
      <c r="BY1267"/>
      <c r="BZ1267"/>
      <c r="CA1267"/>
      <c r="CB1267"/>
      <c r="CD1267"/>
      <c r="CO1267" s="202">
        <v>1266</v>
      </c>
    </row>
    <row r="1268" spans="1:93" x14ac:dyDescent="0.25">
      <c r="A1268" s="203" t="s">
        <v>2665</v>
      </c>
      <c r="B1268" s="204" t="s">
        <v>2666</v>
      </c>
      <c r="C1268" s="204" t="s">
        <v>2667</v>
      </c>
      <c r="D1268" s="210" t="s">
        <v>1004</v>
      </c>
      <c r="E1268" s="204" t="s">
        <v>906</v>
      </c>
      <c r="F1268" s="204" t="s">
        <v>2668</v>
      </c>
      <c r="G1268" s="204" t="s">
        <v>908</v>
      </c>
      <c r="H1268" s="204" t="s">
        <v>955</v>
      </c>
      <c r="I1268" s="204" t="s">
        <v>910</v>
      </c>
      <c r="J1268" s="204" t="s">
        <v>875</v>
      </c>
      <c r="K1268" s="204" t="s">
        <v>875</v>
      </c>
      <c r="L1268" s="204" t="s">
        <v>1162</v>
      </c>
      <c r="M1268" s="204" t="s">
        <v>213</v>
      </c>
      <c r="N1268" s="204" t="s">
        <v>1267</v>
      </c>
      <c r="O1268" s="204" t="s">
        <v>918</v>
      </c>
      <c r="P1268" s="204" t="s">
        <v>859</v>
      </c>
      <c r="Q1268" s="204" t="s">
        <v>1371</v>
      </c>
      <c r="R1268" s="204">
        <v>0</v>
      </c>
      <c r="S1268" s="204">
        <v>0</v>
      </c>
      <c r="T1268" s="204">
        <v>20</v>
      </c>
      <c r="U1268" s="204">
        <v>5</v>
      </c>
      <c r="V1268" s="204">
        <v>0</v>
      </c>
      <c r="W1268" s="204">
        <v>0</v>
      </c>
      <c r="X1268" s="204">
        <v>0</v>
      </c>
      <c r="Y1268" s="204">
        <v>0</v>
      </c>
      <c r="Z1268" s="204">
        <v>0</v>
      </c>
      <c r="AA1268" s="204">
        <v>0</v>
      </c>
      <c r="AB1268" s="204">
        <v>0</v>
      </c>
      <c r="AC1268" s="204">
        <v>0</v>
      </c>
      <c r="AD1268" s="204">
        <v>0</v>
      </c>
      <c r="AE1268" s="204">
        <v>0</v>
      </c>
      <c r="AF1268" s="204">
        <v>0</v>
      </c>
      <c r="AG1268" s="204">
        <v>0</v>
      </c>
      <c r="AH1268" s="204">
        <v>0</v>
      </c>
      <c r="AI1268" s="204">
        <v>0</v>
      </c>
      <c r="AJ1268" s="204"/>
      <c r="AK1268" s="204"/>
      <c r="AL1268" s="204"/>
      <c r="AM1268" s="204"/>
      <c r="AN1268" s="204"/>
      <c r="AO1268" s="204"/>
      <c r="AP1268" s="204"/>
      <c r="AQ1268" s="204"/>
      <c r="AR1268" s="204"/>
      <c r="AS1268" s="204"/>
      <c r="AT1268" s="204"/>
      <c r="AU1268" s="204"/>
      <c r="AV1268" s="204"/>
      <c r="AW1268" s="204"/>
      <c r="AX1268" s="204"/>
      <c r="AY1268" s="204" t="str">
        <f t="shared" si="200"/>
        <v/>
      </c>
      <c r="AZ1268" s="204" t="str">
        <f>IF(COUNTIF(AY:AY,AY1268)=1,AY1268,IF(AND(COUNTIF(AY:AY,AY1268)&gt;1,COUNTIF(AZ$2:AZ1267,AY1268)&gt;=1),"",AY1268))</f>
        <v/>
      </c>
      <c r="BA1268" s="204" t="str">
        <v>SOLDOXIN 100 MG/ML SOLUTION BUVABLE POUR POULES POULETS ET PORCINS</v>
      </c>
      <c r="BB1268" s="204">
        <f>IF(BA1268="","",MAX(BB$2:BB1267)+1)</f>
        <v>478</v>
      </c>
      <c r="BC1268" s="204"/>
      <c r="BD1268" s="204"/>
      <c r="BE1268" s="204"/>
      <c r="BF1268" s="204"/>
      <c r="BG1268" s="204"/>
      <c r="BH1268" s="204"/>
      <c r="BI1268" s="204"/>
      <c r="BJ1268" s="204"/>
      <c r="BK1268" s="204"/>
      <c r="BL1268" s="204"/>
      <c r="BM1268" s="204"/>
      <c r="BN1268" s="204"/>
      <c r="BO1268" s="204"/>
      <c r="BP1268" s="204"/>
      <c r="BQ1268" s="204"/>
      <c r="BR1268" s="204"/>
      <c r="BS1268" s="204"/>
      <c r="BT1268" s="204"/>
      <c r="BU1268" s="104"/>
      <c r="BV1268" s="202"/>
      <c r="BX1268"/>
      <c r="BY1268"/>
      <c r="BZ1268"/>
      <c r="CA1268"/>
      <c r="CB1268"/>
      <c r="CD1268"/>
      <c r="CO1268" s="202">
        <v>1267</v>
      </c>
    </row>
    <row r="1269" spans="1:93" x14ac:dyDescent="0.25">
      <c r="A1269" s="203" t="s">
        <v>3049</v>
      </c>
      <c r="B1269" s="204" t="s">
        <v>3050</v>
      </c>
      <c r="C1269" s="204" t="s">
        <v>3051</v>
      </c>
      <c r="D1269" s="210" t="s">
        <v>2114</v>
      </c>
      <c r="E1269" s="204" t="s">
        <v>906</v>
      </c>
      <c r="F1269" s="204" t="s">
        <v>3052</v>
      </c>
      <c r="G1269" s="204" t="s">
        <v>908</v>
      </c>
      <c r="H1269" s="204" t="s">
        <v>955</v>
      </c>
      <c r="I1269" s="204" t="s">
        <v>910</v>
      </c>
      <c r="J1269" s="204" t="s">
        <v>875</v>
      </c>
      <c r="K1269" s="204" t="s">
        <v>875</v>
      </c>
      <c r="L1269" s="204" t="s">
        <v>1162</v>
      </c>
      <c r="M1269" s="204" t="s">
        <v>213</v>
      </c>
      <c r="N1269" s="204" t="s">
        <v>3053</v>
      </c>
      <c r="O1269" s="204" t="s">
        <v>918</v>
      </c>
      <c r="P1269" s="204" t="s">
        <v>859</v>
      </c>
      <c r="Q1269" s="204" t="s">
        <v>1295</v>
      </c>
      <c r="R1269" s="204">
        <v>0</v>
      </c>
      <c r="S1269" s="204">
        <v>0</v>
      </c>
      <c r="T1269" s="204">
        <v>20</v>
      </c>
      <c r="U1269" s="204">
        <v>5</v>
      </c>
      <c r="V1269" s="204">
        <v>0</v>
      </c>
      <c r="W1269" s="204">
        <v>0</v>
      </c>
      <c r="X1269" s="204">
        <v>0</v>
      </c>
      <c r="Y1269" s="204">
        <v>0</v>
      </c>
      <c r="Z1269" s="204">
        <v>0</v>
      </c>
      <c r="AA1269" s="204">
        <v>0</v>
      </c>
      <c r="AB1269" s="204">
        <v>0</v>
      </c>
      <c r="AC1269" s="204">
        <v>0</v>
      </c>
      <c r="AD1269" s="204">
        <v>0</v>
      </c>
      <c r="AE1269" s="204">
        <v>0</v>
      </c>
      <c r="AF1269" s="204">
        <v>0</v>
      </c>
      <c r="AG1269" s="204">
        <v>0</v>
      </c>
      <c r="AH1269" s="204">
        <v>0</v>
      </c>
      <c r="AI1269" s="204">
        <v>0</v>
      </c>
      <c r="AJ1269" s="204"/>
      <c r="AK1269" s="204"/>
      <c r="AL1269" s="204"/>
      <c r="AM1269" s="204"/>
      <c r="AN1269" s="204"/>
      <c r="AO1269" s="204"/>
      <c r="AP1269" s="204"/>
      <c r="AQ1269" s="204"/>
      <c r="AR1269" s="204"/>
      <c r="AS1269" s="204"/>
      <c r="AT1269" s="204"/>
      <c r="AU1269" s="204"/>
      <c r="AV1269" s="204"/>
      <c r="AW1269" s="204"/>
      <c r="AX1269" s="204"/>
      <c r="AY1269" s="204" t="str">
        <f t="shared" si="200"/>
        <v/>
      </c>
      <c r="AZ1269" s="204" t="str">
        <f>IF(COUNTIF(AY:AY,AY1269)=1,AY1269,IF(AND(COUNTIF(AY:AY,AY1269)&gt;1,COUNTIF(AZ$2:AZ1268,AY1269)&gt;=1),"",AY1269))</f>
        <v/>
      </c>
      <c r="BA1269" s="204" t="str">
        <v>SOLUCOL</v>
      </c>
      <c r="BB1269" s="204">
        <f>IF(BA1269="","",MAX(BB$2:BB1268)+1)</f>
        <v>479</v>
      </c>
      <c r="BC1269" s="204"/>
      <c r="BD1269" s="204"/>
      <c r="BE1269" s="204"/>
      <c r="BF1269" s="204"/>
      <c r="BG1269" s="204"/>
      <c r="BH1269" s="204"/>
      <c r="BI1269" s="204"/>
      <c r="BJ1269" s="204"/>
      <c r="BK1269" s="204"/>
      <c r="BL1269" s="204"/>
      <c r="BM1269" s="204"/>
      <c r="BN1269" s="204"/>
      <c r="BO1269" s="204"/>
      <c r="BP1269" s="204"/>
      <c r="BQ1269" s="204"/>
      <c r="BR1269" s="204"/>
      <c r="BS1269" s="204"/>
      <c r="BT1269" s="204"/>
      <c r="BU1269" s="104"/>
      <c r="BV1269" s="202"/>
      <c r="BX1269"/>
      <c r="BY1269"/>
      <c r="BZ1269"/>
      <c r="CA1269"/>
      <c r="CB1269"/>
      <c r="CD1269"/>
      <c r="CO1269" s="202">
        <v>1268</v>
      </c>
    </row>
    <row r="1270" spans="1:93" x14ac:dyDescent="0.25">
      <c r="A1270" s="203" t="s">
        <v>2738</v>
      </c>
      <c r="B1270" s="204" t="s">
        <v>2739</v>
      </c>
      <c r="C1270" s="204" t="s">
        <v>2683</v>
      </c>
      <c r="D1270" s="210" t="s">
        <v>851</v>
      </c>
      <c r="E1270" s="204" t="s">
        <v>852</v>
      </c>
      <c r="F1270" s="204" t="s">
        <v>622</v>
      </c>
      <c r="G1270" s="204" t="s">
        <v>853</v>
      </c>
      <c r="H1270" s="204" t="s">
        <v>1446</v>
      </c>
      <c r="I1270" s="204" t="s">
        <v>853</v>
      </c>
      <c r="J1270" s="204" t="s">
        <v>875</v>
      </c>
      <c r="K1270" s="204" t="s">
        <v>875</v>
      </c>
      <c r="L1270" s="204" t="s">
        <v>1162</v>
      </c>
      <c r="M1270" s="204" t="s">
        <v>213</v>
      </c>
      <c r="N1270" s="204" t="s">
        <v>1267</v>
      </c>
      <c r="O1270" s="204" t="s">
        <v>858</v>
      </c>
      <c r="P1270" s="204" t="s">
        <v>859</v>
      </c>
      <c r="Q1270" s="204" t="s">
        <v>1071</v>
      </c>
      <c r="R1270" s="204">
        <v>15</v>
      </c>
      <c r="S1270" s="204">
        <v>2</v>
      </c>
      <c r="T1270" s="204">
        <v>0</v>
      </c>
      <c r="U1270" s="204">
        <v>0</v>
      </c>
      <c r="V1270" s="204">
        <v>0</v>
      </c>
      <c r="W1270" s="204">
        <v>0</v>
      </c>
      <c r="X1270" s="204">
        <v>0</v>
      </c>
      <c r="Y1270" s="204">
        <v>0</v>
      </c>
      <c r="Z1270" s="204">
        <v>0</v>
      </c>
      <c r="AA1270" s="204">
        <v>0</v>
      </c>
      <c r="AB1270" s="204">
        <v>15</v>
      </c>
      <c r="AC1270" s="204">
        <v>2</v>
      </c>
      <c r="AD1270" s="204">
        <v>15</v>
      </c>
      <c r="AE1270" s="204">
        <v>2</v>
      </c>
      <c r="AF1270" s="204">
        <v>0</v>
      </c>
      <c r="AG1270" s="204">
        <v>0</v>
      </c>
      <c r="AH1270" s="204">
        <v>0</v>
      </c>
      <c r="AI1270" s="204">
        <v>0</v>
      </c>
      <c r="AJ1270" s="204"/>
      <c r="AK1270" s="204"/>
      <c r="AL1270" s="204"/>
      <c r="AM1270" s="204"/>
      <c r="AN1270" s="204"/>
      <c r="AO1270" s="204"/>
      <c r="AP1270" s="204"/>
      <c r="AQ1270" s="204"/>
      <c r="AR1270" s="204"/>
      <c r="AS1270" s="204"/>
      <c r="AT1270" s="204"/>
      <c r="AU1270" s="204"/>
      <c r="AV1270" s="204"/>
      <c r="AW1270" s="204"/>
      <c r="AX1270" s="204"/>
      <c r="AY1270" s="204" t="str">
        <f t="shared" si="200"/>
        <v>VETRIMOXIN 48 HEURES</v>
      </c>
      <c r="AZ1270" s="204" t="str">
        <f>IF(COUNTIF(AY:AY,AY1270)=1,AY1270,IF(AND(COUNTIF(AY:AY,AY1270)&gt;1,COUNTIF(AZ$2:AZ1269,AY1270)&gt;=1),"",AY1270))</f>
        <v>VETRIMOXIN 48 HEURES</v>
      </c>
      <c r="BA1270" s="204" t="str">
        <v>SOLUDOX 433 MG/G POUDRE POUR ADMINISTRATION DANS L'EAU DE BOISSON POUR DINDES</v>
      </c>
      <c r="BB1270" s="204">
        <f>IF(BA1270="","",MAX(BB$2:BB1269)+1)</f>
        <v>480</v>
      </c>
      <c r="BC1270" s="204"/>
      <c r="BD1270" s="204"/>
      <c r="BE1270" s="204"/>
      <c r="BF1270" s="204"/>
      <c r="BG1270" s="204"/>
      <c r="BH1270" s="204"/>
      <c r="BI1270" s="204"/>
      <c r="BJ1270" s="204"/>
      <c r="BK1270" s="204"/>
      <c r="BL1270" s="204"/>
      <c r="BM1270" s="204"/>
      <c r="BN1270" s="204"/>
      <c r="BO1270" s="204"/>
      <c r="BP1270" s="204"/>
      <c r="BQ1270" s="204"/>
      <c r="BR1270" s="204"/>
      <c r="BS1270" s="204"/>
      <c r="BT1270" s="204"/>
      <c r="BU1270" s="104"/>
      <c r="BV1270" s="202"/>
      <c r="BX1270"/>
      <c r="BY1270"/>
      <c r="BZ1270"/>
      <c r="CA1270"/>
      <c r="CB1270"/>
      <c r="CD1270"/>
      <c r="CO1270" s="202">
        <v>1269</v>
      </c>
    </row>
    <row r="1271" spans="1:93" x14ac:dyDescent="0.25">
      <c r="A1271" s="203" t="s">
        <v>2738</v>
      </c>
      <c r="B1271" s="204" t="s">
        <v>2740</v>
      </c>
      <c r="C1271" s="204" t="s">
        <v>2685</v>
      </c>
      <c r="D1271" s="210" t="s">
        <v>863</v>
      </c>
      <c r="E1271" s="204" t="s">
        <v>852</v>
      </c>
      <c r="F1271" s="204" t="s">
        <v>622</v>
      </c>
      <c r="G1271" s="204" t="s">
        <v>853</v>
      </c>
      <c r="H1271" s="204" t="s">
        <v>1446</v>
      </c>
      <c r="I1271" s="204" t="s">
        <v>853</v>
      </c>
      <c r="J1271" s="204" t="s">
        <v>875</v>
      </c>
      <c r="K1271" s="204" t="s">
        <v>875</v>
      </c>
      <c r="L1271" s="204" t="s">
        <v>1162</v>
      </c>
      <c r="M1271" s="204" t="s">
        <v>213</v>
      </c>
      <c r="N1271" s="204" t="s">
        <v>1267</v>
      </c>
      <c r="O1271" s="204" t="s">
        <v>858</v>
      </c>
      <c r="P1271" s="204" t="s">
        <v>859</v>
      </c>
      <c r="Q1271" s="204" t="s">
        <v>1928</v>
      </c>
      <c r="R1271" s="204">
        <v>15</v>
      </c>
      <c r="S1271" s="204">
        <v>2</v>
      </c>
      <c r="T1271" s="204">
        <v>0</v>
      </c>
      <c r="U1271" s="204">
        <v>0</v>
      </c>
      <c r="V1271" s="204">
        <v>0</v>
      </c>
      <c r="W1271" s="204">
        <v>0</v>
      </c>
      <c r="X1271" s="204">
        <v>0</v>
      </c>
      <c r="Y1271" s="204">
        <v>0</v>
      </c>
      <c r="Z1271" s="204">
        <v>0</v>
      </c>
      <c r="AA1271" s="204">
        <v>0</v>
      </c>
      <c r="AB1271" s="204">
        <v>15</v>
      </c>
      <c r="AC1271" s="204">
        <v>2</v>
      </c>
      <c r="AD1271" s="204">
        <v>15</v>
      </c>
      <c r="AE1271" s="204">
        <v>2</v>
      </c>
      <c r="AF1271" s="204">
        <v>0</v>
      </c>
      <c r="AG1271" s="204">
        <v>0</v>
      </c>
      <c r="AH1271" s="204">
        <v>0</v>
      </c>
      <c r="AI1271" s="204">
        <v>0</v>
      </c>
      <c r="AJ1271" s="204"/>
      <c r="AK1271" s="204"/>
      <c r="AL1271" s="204"/>
      <c r="AM1271" s="204"/>
      <c r="AN1271" s="204"/>
      <c r="AO1271" s="204"/>
      <c r="AP1271" s="204"/>
      <c r="AQ1271" s="204"/>
      <c r="AR1271" s="204"/>
      <c r="AS1271" s="204"/>
      <c r="AT1271" s="204"/>
      <c r="AU1271" s="204"/>
      <c r="AV1271" s="204"/>
      <c r="AW1271" s="204"/>
      <c r="AX1271" s="204"/>
      <c r="AY1271" s="204" t="str">
        <f t="shared" si="200"/>
        <v>VETRIMOXIN 48 HEURES</v>
      </c>
      <c r="AZ1271" s="204" t="str">
        <f>IF(COUNTIF(AY:AY,AY1271)=1,AY1271,IF(AND(COUNTIF(AY:AY,AY1271)&gt;1,COUNTIF(AZ$2:AZ1270,AY1271)&gt;=1),"",AY1271))</f>
        <v/>
      </c>
      <c r="BA1271" s="204" t="str">
        <v>SOLUDOX 433 MG/G POUDRE POUR ADMINISTRATION DANS L'EAU DE BOISSON POUR PORCS ET POULETS</v>
      </c>
      <c r="BB1271" s="204">
        <f>IF(BA1271="","",MAX(BB$2:BB1270)+1)</f>
        <v>481</v>
      </c>
      <c r="BC1271" s="204"/>
      <c r="BD1271" s="204"/>
      <c r="BE1271" s="204"/>
      <c r="BF1271" s="204"/>
      <c r="BG1271" s="204"/>
      <c r="BH1271" s="204"/>
      <c r="BI1271" s="204"/>
      <c r="BJ1271" s="204"/>
      <c r="BK1271" s="204"/>
      <c r="BL1271" s="204"/>
      <c r="BM1271" s="204"/>
      <c r="BN1271" s="204"/>
      <c r="BO1271" s="204"/>
      <c r="BP1271" s="204"/>
      <c r="BQ1271" s="204"/>
      <c r="BR1271" s="204"/>
      <c r="BS1271" s="204"/>
      <c r="BT1271" s="204"/>
      <c r="BU1271" s="104"/>
      <c r="BV1271" s="202"/>
      <c r="BX1271"/>
      <c r="BY1271"/>
      <c r="BZ1271"/>
      <c r="CA1271"/>
      <c r="CB1271"/>
      <c r="CD1271"/>
      <c r="CO1271" s="202">
        <v>1270</v>
      </c>
    </row>
    <row r="1272" spans="1:93" x14ac:dyDescent="0.25">
      <c r="A1272" s="203" t="s">
        <v>2738</v>
      </c>
      <c r="B1272" s="204" t="s">
        <v>2741</v>
      </c>
      <c r="C1272" s="204" t="s">
        <v>2687</v>
      </c>
      <c r="D1272" s="210" t="s">
        <v>1004</v>
      </c>
      <c r="E1272" s="204" t="s">
        <v>852</v>
      </c>
      <c r="F1272" s="204" t="s">
        <v>622</v>
      </c>
      <c r="G1272" s="204" t="s">
        <v>853</v>
      </c>
      <c r="H1272" s="204" t="s">
        <v>1446</v>
      </c>
      <c r="I1272" s="204" t="s">
        <v>853</v>
      </c>
      <c r="J1272" s="204" t="s">
        <v>875</v>
      </c>
      <c r="K1272" s="204" t="s">
        <v>875</v>
      </c>
      <c r="L1272" s="204" t="s">
        <v>1162</v>
      </c>
      <c r="M1272" s="204" t="s">
        <v>213</v>
      </c>
      <c r="N1272" s="204" t="s">
        <v>1267</v>
      </c>
      <c r="O1272" s="204" t="s">
        <v>858</v>
      </c>
      <c r="P1272" s="204" t="s">
        <v>859</v>
      </c>
      <c r="Q1272" s="204" t="s">
        <v>1371</v>
      </c>
      <c r="R1272" s="204">
        <v>15</v>
      </c>
      <c r="S1272" s="204">
        <v>2</v>
      </c>
      <c r="T1272" s="204">
        <v>0</v>
      </c>
      <c r="U1272" s="204">
        <v>0</v>
      </c>
      <c r="V1272" s="204">
        <v>0</v>
      </c>
      <c r="W1272" s="204">
        <v>0</v>
      </c>
      <c r="X1272" s="204">
        <v>0</v>
      </c>
      <c r="Y1272" s="204">
        <v>0</v>
      </c>
      <c r="Z1272" s="204">
        <v>0</v>
      </c>
      <c r="AA1272" s="204">
        <v>0</v>
      </c>
      <c r="AB1272" s="204">
        <v>15</v>
      </c>
      <c r="AC1272" s="204">
        <v>2</v>
      </c>
      <c r="AD1272" s="204">
        <v>15</v>
      </c>
      <c r="AE1272" s="204">
        <v>2</v>
      </c>
      <c r="AF1272" s="204">
        <v>0</v>
      </c>
      <c r="AG1272" s="204">
        <v>0</v>
      </c>
      <c r="AH1272" s="204">
        <v>0</v>
      </c>
      <c r="AI1272" s="204">
        <v>0</v>
      </c>
      <c r="AJ1272" s="204"/>
      <c r="AK1272" s="204"/>
      <c r="AL1272" s="204"/>
      <c r="AM1272" s="204"/>
      <c r="AN1272" s="204"/>
      <c r="AO1272" s="204"/>
      <c r="AP1272" s="204"/>
      <c r="AQ1272" s="204"/>
      <c r="AR1272" s="204"/>
      <c r="AS1272" s="204"/>
      <c r="AT1272" s="204"/>
      <c r="AU1272" s="204"/>
      <c r="AV1272" s="204"/>
      <c r="AW1272" s="204"/>
      <c r="AX1272" s="204"/>
      <c r="AY1272" s="204" t="str">
        <f t="shared" si="200"/>
        <v>VETRIMOXIN 48 HEURES</v>
      </c>
      <c r="AZ1272" s="204" t="str">
        <f>IF(COUNTIF(AY:AY,AY1272)=1,AY1272,IF(AND(COUNTIF(AY:AY,AY1272)&gt;1,COUNTIF(AZ$2:AZ1271,AY1272)&gt;=1),"",AY1272))</f>
        <v/>
      </c>
      <c r="BA1272" s="204" t="str">
        <v>SPECIORLAC</v>
      </c>
      <c r="BB1272" s="204">
        <f>IF(BA1272="","",MAX(BB$2:BB1271)+1)</f>
        <v>482</v>
      </c>
      <c r="BC1272" s="204"/>
      <c r="BD1272" s="204"/>
      <c r="BE1272" s="204"/>
      <c r="BF1272" s="204"/>
      <c r="BG1272" s="204"/>
      <c r="BH1272" s="204"/>
      <c r="BI1272" s="204"/>
      <c r="BJ1272" s="204"/>
      <c r="BK1272" s="204"/>
      <c r="BL1272" s="204"/>
      <c r="BM1272" s="204"/>
      <c r="BN1272" s="204"/>
      <c r="BO1272" s="204"/>
      <c r="BP1272" s="204"/>
      <c r="BQ1272" s="204"/>
      <c r="BR1272" s="204"/>
      <c r="BS1272" s="204"/>
      <c r="BT1272" s="204"/>
      <c r="BU1272" s="104"/>
      <c r="BV1272" s="202"/>
      <c r="BX1272"/>
      <c r="BY1272"/>
      <c r="BZ1272"/>
      <c r="CA1272"/>
      <c r="CB1272"/>
      <c r="CD1272"/>
      <c r="CO1272" s="202">
        <v>1271</v>
      </c>
    </row>
    <row r="1273" spans="1:93" x14ac:dyDescent="0.25">
      <c r="A1273" s="203" t="s">
        <v>3171</v>
      </c>
      <c r="B1273" s="204" t="s">
        <v>3172</v>
      </c>
      <c r="C1273" s="204" t="s">
        <v>3173</v>
      </c>
      <c r="D1273" s="210" t="s">
        <v>923</v>
      </c>
      <c r="E1273" s="204" t="s">
        <v>924</v>
      </c>
      <c r="F1273" s="204" t="s">
        <v>623</v>
      </c>
      <c r="G1273" s="204" t="s">
        <v>925</v>
      </c>
      <c r="H1273" s="204" t="s">
        <v>2897</v>
      </c>
      <c r="I1273" s="204" t="s">
        <v>910</v>
      </c>
      <c r="J1273" s="204" t="s">
        <v>875</v>
      </c>
      <c r="K1273" s="204" t="s">
        <v>875</v>
      </c>
      <c r="L1273" s="204" t="s">
        <v>1162</v>
      </c>
      <c r="M1273" s="204" t="s">
        <v>213</v>
      </c>
      <c r="N1273" s="204" t="s">
        <v>1004</v>
      </c>
      <c r="O1273" s="204" t="s">
        <v>992</v>
      </c>
      <c r="P1273" s="204" t="s">
        <v>859</v>
      </c>
      <c r="Q1273" s="204" t="s">
        <v>1004</v>
      </c>
      <c r="R1273" s="204">
        <v>0</v>
      </c>
      <c r="S1273" s="204">
        <v>0</v>
      </c>
      <c r="T1273" s="204">
        <v>0</v>
      </c>
      <c r="U1273" s="204">
        <v>0</v>
      </c>
      <c r="V1273" s="204">
        <v>0</v>
      </c>
      <c r="W1273" s="204">
        <v>0</v>
      </c>
      <c r="X1273" s="204">
        <v>0</v>
      </c>
      <c r="Y1273" s="204">
        <v>0</v>
      </c>
      <c r="Z1273" s="204">
        <v>0</v>
      </c>
      <c r="AA1273" s="204">
        <v>0</v>
      </c>
      <c r="AB1273" s="204">
        <v>0</v>
      </c>
      <c r="AC1273" s="204">
        <v>0</v>
      </c>
      <c r="AD1273" s="204">
        <v>0</v>
      </c>
      <c r="AE1273" s="204">
        <v>0</v>
      </c>
      <c r="AF1273" s="204">
        <v>20</v>
      </c>
      <c r="AG1273" s="204">
        <v>5</v>
      </c>
      <c r="AH1273" s="204">
        <v>0</v>
      </c>
      <c r="AI1273" s="204">
        <v>0</v>
      </c>
      <c r="AJ1273" s="204"/>
      <c r="AK1273" s="204"/>
      <c r="AL1273" s="204"/>
      <c r="AM1273" s="204"/>
      <c r="AN1273" s="204"/>
      <c r="AO1273" s="204"/>
      <c r="AP1273" s="204"/>
      <c r="AQ1273" s="204"/>
      <c r="AR1273" s="204"/>
      <c r="AS1273" s="204"/>
      <c r="AT1273" s="204"/>
      <c r="AU1273" s="204"/>
      <c r="AV1273" s="204"/>
      <c r="AW1273" s="204"/>
      <c r="AX1273" s="204"/>
      <c r="AY1273" s="204" t="str">
        <f t="shared" si="200"/>
        <v>VETRIMOXIN 50</v>
      </c>
      <c r="AZ1273" s="204" t="str">
        <f>IF(COUNTIF(AY:AY,AY1273)=1,AY1273,IF(AND(COUNTIF(AY:AY,AY1273)&gt;1,COUNTIF(AZ$2:AZ1272,AY1273)&gt;=1),"",AY1273))</f>
        <v>VETRIMOXIN 50</v>
      </c>
      <c r="BA1273" s="204" t="str">
        <v>SPECTAM SOLUTION INJECTABLE</v>
      </c>
      <c r="BB1273" s="204">
        <f>IF(BA1273="","",MAX(BB$2:BB1272)+1)</f>
        <v>483</v>
      </c>
      <c r="BC1273" s="204"/>
      <c r="BD1273" s="204"/>
      <c r="BE1273" s="204"/>
      <c r="BF1273" s="204"/>
      <c r="BG1273" s="204"/>
      <c r="BH1273" s="204"/>
      <c r="BI1273" s="204"/>
      <c r="BJ1273" s="204"/>
      <c r="BK1273" s="204"/>
      <c r="BL1273" s="204"/>
      <c r="BM1273" s="204"/>
      <c r="BN1273" s="204"/>
      <c r="BO1273" s="204"/>
      <c r="BP1273" s="204"/>
      <c r="BQ1273" s="204"/>
      <c r="BR1273" s="204"/>
      <c r="BS1273" s="204"/>
      <c r="BT1273" s="204"/>
      <c r="BU1273" s="104"/>
      <c r="BV1273" s="202"/>
      <c r="BX1273"/>
      <c r="BY1273"/>
      <c r="BZ1273"/>
      <c r="CA1273"/>
      <c r="CB1273"/>
      <c r="CD1273"/>
      <c r="CO1273" s="202">
        <v>1272</v>
      </c>
    </row>
    <row r="1274" spans="1:93" x14ac:dyDescent="0.25">
      <c r="A1274" s="203" t="s">
        <v>3171</v>
      </c>
      <c r="B1274" s="204" t="s">
        <v>3174</v>
      </c>
      <c r="C1274" s="204" t="s">
        <v>3175</v>
      </c>
      <c r="D1274" s="210" t="s">
        <v>923</v>
      </c>
      <c r="E1274" s="204" t="s">
        <v>924</v>
      </c>
      <c r="F1274" s="204" t="s">
        <v>623</v>
      </c>
      <c r="G1274" s="204" t="s">
        <v>925</v>
      </c>
      <c r="H1274" s="204" t="s">
        <v>2897</v>
      </c>
      <c r="I1274" s="204" t="s">
        <v>910</v>
      </c>
      <c r="J1274" s="204" t="s">
        <v>875</v>
      </c>
      <c r="K1274" s="204" t="s">
        <v>875</v>
      </c>
      <c r="L1274" s="204" t="s">
        <v>1162</v>
      </c>
      <c r="M1274" s="204" t="s">
        <v>213</v>
      </c>
      <c r="N1274" s="204" t="s">
        <v>1004</v>
      </c>
      <c r="O1274" s="204" t="s">
        <v>992</v>
      </c>
      <c r="P1274" s="204" t="s">
        <v>859</v>
      </c>
      <c r="Q1274" s="204" t="s">
        <v>1004</v>
      </c>
      <c r="R1274" s="204">
        <v>0</v>
      </c>
      <c r="S1274" s="204">
        <v>0</v>
      </c>
      <c r="T1274" s="204">
        <v>0</v>
      </c>
      <c r="U1274" s="204">
        <v>0</v>
      </c>
      <c r="V1274" s="204">
        <v>0</v>
      </c>
      <c r="W1274" s="204">
        <v>0</v>
      </c>
      <c r="X1274" s="204">
        <v>0</v>
      </c>
      <c r="Y1274" s="204">
        <v>0</v>
      </c>
      <c r="Z1274" s="204">
        <v>0</v>
      </c>
      <c r="AA1274" s="204">
        <v>0</v>
      </c>
      <c r="AB1274" s="204">
        <v>0</v>
      </c>
      <c r="AC1274" s="204">
        <v>0</v>
      </c>
      <c r="AD1274" s="204">
        <v>0</v>
      </c>
      <c r="AE1274" s="204">
        <v>0</v>
      </c>
      <c r="AF1274" s="204">
        <v>20</v>
      </c>
      <c r="AG1274" s="204">
        <v>5</v>
      </c>
      <c r="AH1274" s="204">
        <v>0</v>
      </c>
      <c r="AI1274" s="204">
        <v>0</v>
      </c>
      <c r="AJ1274" s="204"/>
      <c r="AK1274" s="204"/>
      <c r="AL1274" s="204"/>
      <c r="AM1274" s="204"/>
      <c r="AN1274" s="204"/>
      <c r="AO1274" s="204"/>
      <c r="AP1274" s="204"/>
      <c r="AQ1274" s="204"/>
      <c r="AR1274" s="204"/>
      <c r="AS1274" s="204"/>
      <c r="AT1274" s="204"/>
      <c r="AU1274" s="204"/>
      <c r="AV1274" s="204"/>
      <c r="AW1274" s="204"/>
      <c r="AX1274" s="204"/>
      <c r="AY1274" s="204" t="str">
        <f t="shared" si="200"/>
        <v>VETRIMOXIN 50</v>
      </c>
      <c r="AZ1274" s="204" t="str">
        <f>IF(COUNTIF(AY:AY,AY1274)=1,AY1274,IF(AND(COUNTIF(AY:AY,AY1274)&gt;1,COUNTIF(AZ$2:AZ1273,AY1274)&gt;=1),"",AY1274))</f>
        <v/>
      </c>
      <c r="BA1274" s="204" t="str">
        <v>SPECTRON 100 MG/ML SOLUTION POUR UTILISATION DANS L'EAU DE BOISSON POUR POULES ET DINDES</v>
      </c>
      <c r="BB1274" s="204">
        <f>IF(BA1274="","",MAX(BB$2:BB1273)+1)</f>
        <v>484</v>
      </c>
      <c r="BC1274" s="204"/>
      <c r="BD1274" s="204"/>
      <c r="BE1274" s="204"/>
      <c r="BF1274" s="204"/>
      <c r="BG1274" s="204"/>
      <c r="BH1274" s="204"/>
      <c r="BI1274" s="204"/>
      <c r="BJ1274" s="204"/>
      <c r="BK1274" s="204"/>
      <c r="BL1274" s="204"/>
      <c r="BM1274" s="204"/>
      <c r="BN1274" s="204"/>
      <c r="BO1274" s="204"/>
      <c r="BP1274" s="204"/>
      <c r="BQ1274" s="204"/>
      <c r="BR1274" s="204"/>
      <c r="BS1274" s="204"/>
      <c r="BT1274" s="204"/>
      <c r="BU1274" s="104"/>
      <c r="BV1274" s="202"/>
      <c r="BX1274"/>
      <c r="BY1274"/>
      <c r="BZ1274"/>
      <c r="CA1274"/>
      <c r="CB1274"/>
      <c r="CD1274"/>
      <c r="CO1274" s="202">
        <v>1273</v>
      </c>
    </row>
    <row r="1275" spans="1:93" x14ac:dyDescent="0.25">
      <c r="A1275" s="203" t="s">
        <v>2877</v>
      </c>
      <c r="B1275" s="204" t="s">
        <v>2878</v>
      </c>
      <c r="C1275" s="204" t="s">
        <v>1433</v>
      </c>
      <c r="D1275" s="210" t="s">
        <v>1054</v>
      </c>
      <c r="E1275" s="204" t="s">
        <v>924</v>
      </c>
      <c r="F1275" s="204" t="s">
        <v>624</v>
      </c>
      <c r="G1275" s="204" t="s">
        <v>925</v>
      </c>
      <c r="H1275" s="204" t="s">
        <v>926</v>
      </c>
      <c r="I1275" s="204" t="s">
        <v>910</v>
      </c>
      <c r="J1275" s="204" t="s">
        <v>875</v>
      </c>
      <c r="K1275" s="204" t="s">
        <v>875</v>
      </c>
      <c r="L1275" s="204" t="s">
        <v>1162</v>
      </c>
      <c r="M1275" s="204" t="s">
        <v>213</v>
      </c>
      <c r="N1275" s="204" t="s">
        <v>851</v>
      </c>
      <c r="O1275" s="204" t="s">
        <v>992</v>
      </c>
      <c r="P1275" s="204" t="s">
        <v>859</v>
      </c>
      <c r="Q1275" s="204" t="s">
        <v>1004</v>
      </c>
      <c r="R1275" s="204">
        <v>10</v>
      </c>
      <c r="S1275" s="204">
        <v>5</v>
      </c>
      <c r="T1275" s="204">
        <v>0</v>
      </c>
      <c r="U1275" s="204">
        <v>0</v>
      </c>
      <c r="V1275" s="204">
        <v>0</v>
      </c>
      <c r="W1275" s="204">
        <v>0</v>
      </c>
      <c r="X1275" s="204">
        <v>0</v>
      </c>
      <c r="Y1275" s="204">
        <v>0</v>
      </c>
      <c r="Z1275" s="204">
        <v>0</v>
      </c>
      <c r="AA1275" s="204">
        <v>0</v>
      </c>
      <c r="AB1275" s="204">
        <v>0</v>
      </c>
      <c r="AC1275" s="204">
        <v>0</v>
      </c>
      <c r="AD1275" s="204">
        <v>10</v>
      </c>
      <c r="AE1275" s="204">
        <v>5</v>
      </c>
      <c r="AF1275" s="204">
        <v>10</v>
      </c>
      <c r="AG1275" s="204">
        <v>5</v>
      </c>
      <c r="AH1275" s="204">
        <v>0</v>
      </c>
      <c r="AI1275" s="204">
        <v>0</v>
      </c>
      <c r="AJ1275" s="204"/>
      <c r="AK1275" s="204"/>
      <c r="AL1275" s="204"/>
      <c r="AM1275" s="204"/>
      <c r="AN1275" s="204"/>
      <c r="AO1275" s="204"/>
      <c r="AP1275" s="204"/>
      <c r="AQ1275" s="204"/>
      <c r="AR1275" s="204"/>
      <c r="AS1275" s="204"/>
      <c r="AT1275" s="204"/>
      <c r="AU1275" s="204"/>
      <c r="AV1275" s="204"/>
      <c r="AW1275" s="204"/>
      <c r="AX1275" s="204"/>
      <c r="AY1275" s="204" t="str">
        <f t="shared" si="200"/>
        <v>VETRIMOXIN P.O.</v>
      </c>
      <c r="AZ1275" s="204" t="str">
        <f>IF(COUNTIF(AY:AY,AY1275)=1,AY1275,IF(AND(COUNTIF(AY:AY,AY1275)&gt;1,COUNTIF(AZ$2:AZ1274,AY1275)&gt;=1),"",AY1275))</f>
        <v>VETRIMOXIN P.O.</v>
      </c>
      <c r="BA1275" s="204" t="str">
        <v>SPIRAMYCINE CEVA 600 000 UI/ML SOLUTION INJECTABLE POUR BOVINS</v>
      </c>
      <c r="BB1275" s="204">
        <f>IF(BA1275="","",MAX(BB$2:BB1274)+1)</f>
        <v>485</v>
      </c>
      <c r="BC1275" s="204"/>
      <c r="BD1275" s="204"/>
      <c r="BE1275" s="204"/>
      <c r="BF1275" s="204"/>
      <c r="BG1275" s="204"/>
      <c r="BH1275" s="204"/>
      <c r="BI1275" s="204"/>
      <c r="BJ1275" s="204"/>
      <c r="BK1275" s="204"/>
      <c r="BL1275" s="204"/>
      <c r="BM1275" s="204"/>
      <c r="BN1275" s="204"/>
      <c r="BO1275" s="204"/>
      <c r="BP1275" s="204"/>
      <c r="BQ1275" s="204"/>
      <c r="BR1275" s="204"/>
      <c r="BS1275" s="204"/>
      <c r="BT1275" s="204"/>
      <c r="BU1275" s="104"/>
      <c r="BV1275" s="202"/>
      <c r="BX1275"/>
      <c r="BY1275"/>
      <c r="BZ1275"/>
      <c r="CA1275"/>
      <c r="CB1275"/>
      <c r="CD1275"/>
      <c r="CO1275" s="202">
        <v>1274</v>
      </c>
    </row>
    <row r="1276" spans="1:93" x14ac:dyDescent="0.25">
      <c r="A1276" s="203" t="s">
        <v>2877</v>
      </c>
      <c r="B1276" s="204" t="s">
        <v>2879</v>
      </c>
      <c r="C1276" s="204" t="s">
        <v>1999</v>
      </c>
      <c r="D1276" s="210" t="s">
        <v>923</v>
      </c>
      <c r="E1276" s="204" t="s">
        <v>924</v>
      </c>
      <c r="F1276" s="204" t="s">
        <v>624</v>
      </c>
      <c r="G1276" s="204" t="s">
        <v>925</v>
      </c>
      <c r="H1276" s="204" t="s">
        <v>926</v>
      </c>
      <c r="I1276" s="204" t="s">
        <v>910</v>
      </c>
      <c r="J1276" s="204" t="s">
        <v>875</v>
      </c>
      <c r="K1276" s="204" t="s">
        <v>875</v>
      </c>
      <c r="L1276" s="204" t="s">
        <v>1162</v>
      </c>
      <c r="M1276" s="204" t="s">
        <v>213</v>
      </c>
      <c r="N1276" s="204" t="s">
        <v>851</v>
      </c>
      <c r="O1276" s="204" t="s">
        <v>992</v>
      </c>
      <c r="P1276" s="204" t="s">
        <v>859</v>
      </c>
      <c r="Q1276" s="204" t="s">
        <v>851</v>
      </c>
      <c r="R1276" s="204">
        <v>10</v>
      </c>
      <c r="S1276" s="204">
        <v>5</v>
      </c>
      <c r="T1276" s="204">
        <v>0</v>
      </c>
      <c r="U1276" s="204">
        <v>0</v>
      </c>
      <c r="V1276" s="204">
        <v>0</v>
      </c>
      <c r="W1276" s="204">
        <v>0</v>
      </c>
      <c r="X1276" s="204">
        <v>0</v>
      </c>
      <c r="Y1276" s="204">
        <v>0</v>
      </c>
      <c r="Z1276" s="204">
        <v>0</v>
      </c>
      <c r="AA1276" s="204">
        <v>0</v>
      </c>
      <c r="AB1276" s="204">
        <v>0</v>
      </c>
      <c r="AC1276" s="204">
        <v>0</v>
      </c>
      <c r="AD1276" s="204">
        <v>10</v>
      </c>
      <c r="AE1276" s="204">
        <v>5</v>
      </c>
      <c r="AF1276" s="204">
        <v>10</v>
      </c>
      <c r="AG1276" s="204">
        <v>5</v>
      </c>
      <c r="AH1276" s="204">
        <v>0</v>
      </c>
      <c r="AI1276" s="204">
        <v>0</v>
      </c>
      <c r="AJ1276" s="204"/>
      <c r="AK1276" s="204"/>
      <c r="AL1276" s="204"/>
      <c r="AM1276" s="204"/>
      <c r="AN1276" s="204"/>
      <c r="AO1276" s="204"/>
      <c r="AP1276" s="204"/>
      <c r="AQ1276" s="204"/>
      <c r="AR1276" s="204"/>
      <c r="AS1276" s="204"/>
      <c r="AT1276" s="204"/>
      <c r="AU1276" s="204"/>
      <c r="AV1276" s="204"/>
      <c r="AW1276" s="204"/>
      <c r="AX1276" s="204"/>
      <c r="AY1276" s="204" t="str">
        <f t="shared" si="200"/>
        <v>VETRIMOXIN P.O.</v>
      </c>
      <c r="AZ1276" s="204" t="str">
        <f>IF(COUNTIF(AY:AY,AY1276)=1,AY1276,IF(AND(COUNTIF(AY:AY,AY1276)&gt;1,COUNTIF(AZ$2:AZ1275,AY1276)&gt;=1),"",AY1276))</f>
        <v/>
      </c>
      <c r="BA1276" s="204" t="str">
        <v>SPIROVET</v>
      </c>
      <c r="BB1276" s="204">
        <f>IF(BA1276="","",MAX(BB$2:BB1275)+1)</f>
        <v>486</v>
      </c>
      <c r="BC1276" s="204"/>
      <c r="BD1276" s="204"/>
      <c r="BE1276" s="204"/>
      <c r="BF1276" s="204"/>
      <c r="BG1276" s="204"/>
      <c r="BH1276" s="204"/>
      <c r="BI1276" s="204"/>
      <c r="BJ1276" s="204"/>
      <c r="BK1276" s="204"/>
      <c r="BL1276" s="204"/>
      <c r="BM1276" s="204"/>
      <c r="BN1276" s="204"/>
      <c r="BO1276" s="204"/>
      <c r="BP1276" s="204"/>
      <c r="BQ1276" s="204"/>
      <c r="BR1276" s="204"/>
      <c r="BS1276" s="204"/>
      <c r="BT1276" s="204"/>
      <c r="BU1276" s="104"/>
      <c r="BV1276" s="202"/>
      <c r="BX1276"/>
      <c r="BY1276"/>
      <c r="BZ1276"/>
      <c r="CA1276"/>
      <c r="CB1276"/>
      <c r="CD1276"/>
      <c r="CO1276" s="202">
        <v>1275</v>
      </c>
    </row>
    <row r="1277" spans="1:93" x14ac:dyDescent="0.25">
      <c r="A1277" s="203" t="s">
        <v>3251</v>
      </c>
      <c r="B1277" s="204" t="s">
        <v>3252</v>
      </c>
      <c r="C1277" s="204" t="s">
        <v>3253</v>
      </c>
      <c r="D1277" s="210" t="s">
        <v>1154</v>
      </c>
      <c r="E1277" s="204" t="s">
        <v>906</v>
      </c>
      <c r="F1277" s="204" t="s">
        <v>137</v>
      </c>
      <c r="G1277" s="204" t="s">
        <v>1128</v>
      </c>
      <c r="H1277" s="204" t="s">
        <v>1514</v>
      </c>
      <c r="I1277" s="204" t="s">
        <v>1116</v>
      </c>
      <c r="J1277" s="204" t="s">
        <v>2344</v>
      </c>
      <c r="K1277" s="204" t="s">
        <v>2344</v>
      </c>
      <c r="L1277" s="204" t="s">
        <v>2795</v>
      </c>
      <c r="M1277" s="204" t="s">
        <v>213</v>
      </c>
      <c r="N1277" s="204" t="s">
        <v>1267</v>
      </c>
      <c r="O1277" s="204" t="s">
        <v>918</v>
      </c>
      <c r="P1277" s="204" t="s">
        <v>859</v>
      </c>
      <c r="Q1277" s="204" t="s">
        <v>3090</v>
      </c>
      <c r="R1277" s="204">
        <v>0</v>
      </c>
      <c r="S1277" s="204">
        <v>0</v>
      </c>
      <c r="T1277" s="204">
        <v>0</v>
      </c>
      <c r="U1277" s="204">
        <v>0</v>
      </c>
      <c r="V1277" s="204">
        <v>0</v>
      </c>
      <c r="W1277" s="204">
        <v>0</v>
      </c>
      <c r="X1277" s="204">
        <v>0</v>
      </c>
      <c r="Y1277" s="204">
        <v>0</v>
      </c>
      <c r="Z1277" s="204">
        <v>0</v>
      </c>
      <c r="AA1277" s="204">
        <v>0</v>
      </c>
      <c r="AB1277" s="204">
        <v>0</v>
      </c>
      <c r="AC1277" s="204">
        <v>0</v>
      </c>
      <c r="AD1277" s="204">
        <v>0</v>
      </c>
      <c r="AE1277" s="204">
        <v>0</v>
      </c>
      <c r="AF1277" s="204">
        <v>0</v>
      </c>
      <c r="AG1277" s="204">
        <v>0</v>
      </c>
      <c r="AH1277" s="204">
        <v>0</v>
      </c>
      <c r="AI1277" s="204">
        <v>0</v>
      </c>
      <c r="AJ1277" s="204"/>
      <c r="AK1277" s="204"/>
      <c r="AL1277" s="204"/>
      <c r="AM1277" s="204"/>
      <c r="AN1277" s="204"/>
      <c r="AO1277" s="204"/>
      <c r="AP1277" s="204"/>
      <c r="AQ1277" s="204"/>
      <c r="AR1277" s="204"/>
      <c r="AS1277" s="204"/>
      <c r="AT1277" s="204"/>
      <c r="AU1277" s="204"/>
      <c r="AV1277" s="204"/>
      <c r="AW1277" s="204"/>
      <c r="AX1277" s="204"/>
      <c r="AY1277" s="204" t="str">
        <f t="shared" si="200"/>
        <v>VIRBACTAN</v>
      </c>
      <c r="AZ1277" s="204" t="str">
        <f>IF(COUNTIF(AY:AY,AY1277)=1,AY1277,IF(AND(COUNTIF(AY:AY,AY1277)&gt;1,COUNTIF(AZ$2:AZ1276,AY1277)&gt;=1),"",AY1277))</f>
        <v>VIRBACTAN</v>
      </c>
      <c r="BA1277" s="204" t="str">
        <v>STALIMOX 364.2 MG/G GRANULES POUR SOLUTION ORALE POUR PORCS</v>
      </c>
      <c r="BB1277" s="204">
        <f>IF(BA1277="","",MAX(BB$2:BB1276)+1)</f>
        <v>487</v>
      </c>
      <c r="BC1277" s="204"/>
      <c r="BD1277" s="204"/>
      <c r="BE1277" s="204"/>
      <c r="BF1277" s="204"/>
      <c r="BG1277" s="204"/>
      <c r="BH1277" s="204"/>
      <c r="BI1277" s="204"/>
      <c r="BJ1277" s="204"/>
      <c r="BK1277" s="204"/>
      <c r="BL1277" s="204"/>
      <c r="BM1277" s="204"/>
      <c r="BN1277" s="204"/>
      <c r="BO1277" s="204"/>
      <c r="BP1277" s="204"/>
      <c r="BQ1277" s="204"/>
      <c r="BR1277" s="204"/>
      <c r="BS1277" s="204"/>
      <c r="BT1277" s="204"/>
      <c r="BU1277" s="104"/>
      <c r="BV1277" s="202"/>
      <c r="BX1277"/>
      <c r="BY1277"/>
      <c r="BZ1277"/>
      <c r="CA1277"/>
      <c r="CB1277"/>
      <c r="CD1277"/>
      <c r="CO1277" s="202">
        <v>1276</v>
      </c>
    </row>
    <row r="1278" spans="1:93" x14ac:dyDescent="0.25">
      <c r="A1278" s="203" t="s">
        <v>3251</v>
      </c>
      <c r="B1278" s="204" t="s">
        <v>3254</v>
      </c>
      <c r="C1278" s="204" t="s">
        <v>3255</v>
      </c>
      <c r="D1278" s="210" t="s">
        <v>873</v>
      </c>
      <c r="E1278" s="204" t="s">
        <v>906</v>
      </c>
      <c r="F1278" s="204" t="s">
        <v>137</v>
      </c>
      <c r="G1278" s="204" t="s">
        <v>1128</v>
      </c>
      <c r="H1278" s="204" t="s">
        <v>1514</v>
      </c>
      <c r="I1278" s="204" t="s">
        <v>1116</v>
      </c>
      <c r="J1278" s="204" t="s">
        <v>2344</v>
      </c>
      <c r="K1278" s="204" t="s">
        <v>2344</v>
      </c>
      <c r="L1278" s="204" t="s">
        <v>2795</v>
      </c>
      <c r="M1278" s="204" t="s">
        <v>213</v>
      </c>
      <c r="N1278" s="204" t="s">
        <v>1267</v>
      </c>
      <c r="O1278" s="204" t="s">
        <v>918</v>
      </c>
      <c r="P1278" s="204" t="s">
        <v>859</v>
      </c>
      <c r="Q1278" s="204" t="s">
        <v>1296</v>
      </c>
      <c r="R1278" s="204">
        <v>0</v>
      </c>
      <c r="S1278" s="204">
        <v>0</v>
      </c>
      <c r="T1278" s="204">
        <v>0</v>
      </c>
      <c r="U1278" s="204">
        <v>0</v>
      </c>
      <c r="V1278" s="204">
        <v>0</v>
      </c>
      <c r="W1278" s="204">
        <v>0</v>
      </c>
      <c r="X1278" s="204">
        <v>0</v>
      </c>
      <c r="Y1278" s="204">
        <v>0</v>
      </c>
      <c r="Z1278" s="204">
        <v>0</v>
      </c>
      <c r="AA1278" s="204">
        <v>0</v>
      </c>
      <c r="AB1278" s="204">
        <v>0</v>
      </c>
      <c r="AC1278" s="204">
        <v>0</v>
      </c>
      <c r="AD1278" s="204">
        <v>0</v>
      </c>
      <c r="AE1278" s="204">
        <v>0</v>
      </c>
      <c r="AF1278" s="204">
        <v>0</v>
      </c>
      <c r="AG1278" s="204">
        <v>0</v>
      </c>
      <c r="AH1278" s="204">
        <v>0</v>
      </c>
      <c r="AI1278" s="204">
        <v>0</v>
      </c>
      <c r="AJ1278" s="204"/>
      <c r="AK1278" s="204"/>
      <c r="AL1278" s="204"/>
      <c r="AM1278" s="204"/>
      <c r="AN1278" s="204"/>
      <c r="AO1278" s="204"/>
      <c r="AP1278" s="204"/>
      <c r="AQ1278" s="204"/>
      <c r="AR1278" s="204"/>
      <c r="AS1278" s="204"/>
      <c r="AT1278" s="204"/>
      <c r="AU1278" s="204"/>
      <c r="AV1278" s="204"/>
      <c r="AW1278" s="204"/>
      <c r="AX1278" s="204"/>
      <c r="AY1278" s="204" t="str">
        <f t="shared" si="200"/>
        <v>VIRBACTAN</v>
      </c>
      <c r="AZ1278" s="204" t="str">
        <f>IF(COUNTIF(AY:AY,AY1278)=1,AY1278,IF(AND(COUNTIF(AY:AY,AY1278)&gt;1,COUNTIF(AZ$2:AZ1277,AY1278)&gt;=1),"",AY1278))</f>
        <v/>
      </c>
      <c r="BA1278" s="204" t="str">
        <v>STOP M</v>
      </c>
      <c r="BB1278" s="204">
        <f>IF(BA1278="","",MAX(BB$2:BB1277)+1)</f>
        <v>488</v>
      </c>
      <c r="BC1278" s="204"/>
      <c r="BD1278" s="204"/>
      <c r="BE1278" s="204"/>
      <c r="BF1278" s="204"/>
      <c r="BG1278" s="204"/>
      <c r="BH1278" s="204"/>
      <c r="BI1278" s="204"/>
      <c r="BJ1278" s="204"/>
      <c r="BK1278" s="204"/>
      <c r="BL1278" s="204"/>
      <c r="BM1278" s="204"/>
      <c r="BN1278" s="204"/>
      <c r="BO1278" s="204"/>
      <c r="BP1278" s="204"/>
      <c r="BQ1278" s="204"/>
      <c r="BR1278" s="204"/>
      <c r="BS1278" s="204"/>
      <c r="BT1278" s="204"/>
      <c r="BU1278" s="104"/>
      <c r="BV1278" s="202"/>
      <c r="BX1278"/>
      <c r="BY1278"/>
      <c r="BZ1278"/>
      <c r="CA1278"/>
      <c r="CB1278"/>
      <c r="CD1278"/>
      <c r="CO1278" s="202">
        <v>1277</v>
      </c>
    </row>
    <row r="1279" spans="1:93" x14ac:dyDescent="0.25">
      <c r="A1279" s="203" t="s">
        <v>3251</v>
      </c>
      <c r="B1279" s="204" t="s">
        <v>3256</v>
      </c>
      <c r="C1279" s="204" t="s">
        <v>3257</v>
      </c>
      <c r="D1279" s="210" t="s">
        <v>1244</v>
      </c>
      <c r="E1279" s="204" t="s">
        <v>906</v>
      </c>
      <c r="F1279" s="204" t="s">
        <v>137</v>
      </c>
      <c r="G1279" s="204" t="s">
        <v>1128</v>
      </c>
      <c r="H1279" s="204" t="s">
        <v>1514</v>
      </c>
      <c r="I1279" s="204" t="s">
        <v>1116</v>
      </c>
      <c r="J1279" s="204" t="s">
        <v>2344</v>
      </c>
      <c r="K1279" s="204" t="s">
        <v>2344</v>
      </c>
      <c r="L1279" s="204" t="s">
        <v>2795</v>
      </c>
      <c r="M1279" s="204" t="s">
        <v>213</v>
      </c>
      <c r="N1279" s="204" t="s">
        <v>1267</v>
      </c>
      <c r="O1279" s="204" t="s">
        <v>918</v>
      </c>
      <c r="P1279" s="204" t="s">
        <v>859</v>
      </c>
      <c r="Q1279" s="204" t="s">
        <v>3258</v>
      </c>
      <c r="R1279" s="204">
        <v>0</v>
      </c>
      <c r="S1279" s="204">
        <v>0</v>
      </c>
      <c r="T1279" s="204">
        <v>0</v>
      </c>
      <c r="U1279" s="204">
        <v>0</v>
      </c>
      <c r="V1279" s="204">
        <v>0</v>
      </c>
      <c r="W1279" s="204">
        <v>0</v>
      </c>
      <c r="X1279" s="204">
        <v>0</v>
      </c>
      <c r="Y1279" s="204">
        <v>0</v>
      </c>
      <c r="Z1279" s="204">
        <v>0</v>
      </c>
      <c r="AA1279" s="204">
        <v>0</v>
      </c>
      <c r="AB1279" s="204">
        <v>0</v>
      </c>
      <c r="AC1279" s="204">
        <v>0</v>
      </c>
      <c r="AD1279" s="204">
        <v>0</v>
      </c>
      <c r="AE1279" s="204">
        <v>0</v>
      </c>
      <c r="AF1279" s="204">
        <v>0</v>
      </c>
      <c r="AG1279" s="204">
        <v>0</v>
      </c>
      <c r="AH1279" s="204">
        <v>0</v>
      </c>
      <c r="AI1279" s="204">
        <v>0</v>
      </c>
      <c r="AJ1279" s="204"/>
      <c r="AK1279" s="204"/>
      <c r="AL1279" s="204"/>
      <c r="AM1279" s="204"/>
      <c r="AN1279" s="204"/>
      <c r="AO1279" s="204"/>
      <c r="AP1279" s="204"/>
      <c r="AQ1279" s="204"/>
      <c r="AR1279" s="204"/>
      <c r="AS1279" s="204"/>
      <c r="AT1279" s="204"/>
      <c r="AU1279" s="204"/>
      <c r="AV1279" s="204"/>
      <c r="AW1279" s="204"/>
      <c r="AX1279" s="204"/>
      <c r="AY1279" s="204" t="str">
        <f t="shared" si="200"/>
        <v>VIRBACTAN</v>
      </c>
      <c r="AZ1279" s="204" t="str">
        <f>IF(COUNTIF(AY:AY,AY1279)=1,AY1279,IF(AND(COUNTIF(AY:AY,AY1279)&gt;1,COUNTIF(AZ$2:AZ1278,AY1279)&gt;=1),"",AY1279))</f>
        <v/>
      </c>
      <c r="BA1279" s="204" t="str">
        <v>STRENZEN 500/125 MG/G POUDRE POUR EAU DE BOISSON POUR PORCS</v>
      </c>
      <c r="BB1279" s="204">
        <f>IF(BA1279="","",MAX(BB$2:BB1278)+1)</f>
        <v>489</v>
      </c>
      <c r="BC1279" s="204"/>
      <c r="BD1279" s="204"/>
      <c r="BE1279" s="204"/>
      <c r="BF1279" s="204"/>
      <c r="BG1279" s="204"/>
      <c r="BH1279" s="204"/>
      <c r="BI1279" s="204"/>
      <c r="BJ1279" s="204"/>
      <c r="BK1279" s="204"/>
      <c r="BL1279" s="204"/>
      <c r="BM1279" s="204"/>
      <c r="BN1279" s="204"/>
      <c r="BO1279" s="204"/>
      <c r="BP1279" s="204"/>
      <c r="BQ1279" s="204"/>
      <c r="BR1279" s="204"/>
      <c r="BS1279" s="204"/>
      <c r="BT1279" s="204"/>
      <c r="BU1279" s="104"/>
      <c r="BV1279" s="202"/>
      <c r="BX1279"/>
      <c r="BY1279"/>
      <c r="BZ1279"/>
      <c r="CA1279"/>
      <c r="CB1279"/>
      <c r="CD1279"/>
      <c r="CO1279" s="202">
        <v>1278</v>
      </c>
    </row>
    <row r="1280" spans="1:93" x14ac:dyDescent="0.25">
      <c r="A1280" s="203" t="s">
        <v>2068</v>
      </c>
      <c r="B1280" s="204" t="s">
        <v>2069</v>
      </c>
      <c r="C1280" s="204" t="s">
        <v>1754</v>
      </c>
      <c r="D1280" s="210" t="s">
        <v>923</v>
      </c>
      <c r="E1280" s="204" t="s">
        <v>852</v>
      </c>
      <c r="F1280" s="204" t="s">
        <v>138</v>
      </c>
      <c r="G1280" s="204" t="s">
        <v>853</v>
      </c>
      <c r="H1280" s="204" t="s">
        <v>2070</v>
      </c>
      <c r="I1280" s="204" t="s">
        <v>853</v>
      </c>
      <c r="J1280" s="204" t="s">
        <v>1013</v>
      </c>
      <c r="K1280" s="204" t="s">
        <v>1013</v>
      </c>
      <c r="L1280" s="204" t="s">
        <v>1095</v>
      </c>
      <c r="M1280" s="204" t="s">
        <v>1096</v>
      </c>
      <c r="N1280" s="204" t="s">
        <v>1119</v>
      </c>
      <c r="O1280" s="204" t="s">
        <v>894</v>
      </c>
      <c r="P1280" s="204" t="s">
        <v>1098</v>
      </c>
      <c r="Q1280" s="204" t="s">
        <v>1929</v>
      </c>
      <c r="R1280" s="204">
        <v>2.44</v>
      </c>
      <c r="S1280" s="204">
        <v>3</v>
      </c>
      <c r="T1280" s="204">
        <v>0</v>
      </c>
      <c r="U1280" s="204">
        <v>0</v>
      </c>
      <c r="V1280" s="204">
        <v>2.44</v>
      </c>
      <c r="W1280" s="204">
        <v>3</v>
      </c>
      <c r="X1280" s="204">
        <v>0</v>
      </c>
      <c r="Y1280" s="204">
        <v>0</v>
      </c>
      <c r="Z1280" s="204">
        <v>2.44</v>
      </c>
      <c r="AA1280" s="204">
        <v>3</v>
      </c>
      <c r="AB1280" s="204">
        <v>2.44</v>
      </c>
      <c r="AC1280" s="204">
        <v>3</v>
      </c>
      <c r="AD1280" s="204">
        <v>2.44</v>
      </c>
      <c r="AE1280" s="204">
        <v>3</v>
      </c>
      <c r="AF1280" s="204">
        <v>2.44</v>
      </c>
      <c r="AG1280" s="204">
        <v>3</v>
      </c>
      <c r="AH1280" s="204">
        <v>0</v>
      </c>
      <c r="AI1280" s="204">
        <v>0</v>
      </c>
      <c r="AJ1280" s="204"/>
      <c r="AK1280" s="204"/>
      <c r="AL1280" s="204"/>
      <c r="AM1280" s="204"/>
      <c r="AN1280" s="204"/>
      <c r="AO1280" s="204"/>
      <c r="AP1280" s="204"/>
      <c r="AQ1280" s="204"/>
      <c r="AR1280" s="204"/>
      <c r="AS1280" s="204"/>
      <c r="AT1280" s="204"/>
      <c r="AU1280" s="204"/>
      <c r="AV1280" s="204"/>
      <c r="AW1280" s="204"/>
      <c r="AX1280" s="204"/>
      <c r="AY1280" s="204" t="str">
        <f t="shared" si="200"/>
        <v>VIRGOCILLINE</v>
      </c>
      <c r="AZ1280" s="204" t="str">
        <f>IF(COUNTIF(AY:AY,AY1280)=1,AY1280,IF(AND(COUNTIF(AY:AY,AY1280)&gt;1,COUNTIF(AZ$2:AZ1279,AY1280)&gt;=1),"",AY1280))</f>
        <v>VIRGOCILLINE</v>
      </c>
      <c r="BA1280" s="204" t="str">
        <v>SUANOVIL 20</v>
      </c>
      <c r="BB1280" s="204">
        <f>IF(BA1280="","",MAX(BB$2:BB1279)+1)</f>
        <v>490</v>
      </c>
      <c r="BC1280" s="204"/>
      <c r="BD1280" s="204"/>
      <c r="BE1280" s="204"/>
      <c r="BF1280" s="204"/>
      <c r="BG1280" s="204"/>
      <c r="BH1280" s="204"/>
      <c r="BI1280" s="204"/>
      <c r="BJ1280" s="204"/>
      <c r="BK1280" s="204"/>
      <c r="BL1280" s="204"/>
      <c r="BM1280" s="204"/>
      <c r="BN1280" s="204"/>
      <c r="BO1280" s="204"/>
      <c r="BP1280" s="204"/>
      <c r="BQ1280" s="204"/>
      <c r="BR1280" s="204"/>
      <c r="BS1280" s="204"/>
      <c r="BT1280" s="204"/>
      <c r="BU1280" s="104"/>
      <c r="BV1280" s="202"/>
      <c r="BX1280"/>
      <c r="BY1280"/>
      <c r="BZ1280"/>
      <c r="CA1280"/>
      <c r="CB1280"/>
      <c r="CD1280"/>
      <c r="CO1280" s="202">
        <v>1279</v>
      </c>
    </row>
    <row r="1281" spans="1:93" x14ac:dyDescent="0.25">
      <c r="A1281" s="203" t="s">
        <v>2068</v>
      </c>
      <c r="B1281" s="204" t="s">
        <v>2071</v>
      </c>
      <c r="C1281" s="204" t="s">
        <v>884</v>
      </c>
      <c r="D1281" s="210" t="s">
        <v>863</v>
      </c>
      <c r="E1281" s="204" t="s">
        <v>852</v>
      </c>
      <c r="F1281" s="204" t="s">
        <v>138</v>
      </c>
      <c r="G1281" s="204" t="s">
        <v>853</v>
      </c>
      <c r="H1281" s="204" t="s">
        <v>2070</v>
      </c>
      <c r="I1281" s="204" t="s">
        <v>853</v>
      </c>
      <c r="J1281" s="204" t="s">
        <v>1013</v>
      </c>
      <c r="K1281" s="204" t="s">
        <v>1013</v>
      </c>
      <c r="L1281" s="204" t="s">
        <v>1095</v>
      </c>
      <c r="M1281" s="204" t="s">
        <v>1096</v>
      </c>
      <c r="N1281" s="204" t="s">
        <v>1119</v>
      </c>
      <c r="O1281" s="204" t="s">
        <v>894</v>
      </c>
      <c r="P1281" s="204" t="s">
        <v>1098</v>
      </c>
      <c r="Q1281" s="204" t="s">
        <v>1701</v>
      </c>
      <c r="R1281" s="204">
        <v>2.44</v>
      </c>
      <c r="S1281" s="204">
        <v>3</v>
      </c>
      <c r="T1281" s="204">
        <v>0</v>
      </c>
      <c r="U1281" s="204">
        <v>0</v>
      </c>
      <c r="V1281" s="204">
        <v>2.44</v>
      </c>
      <c r="W1281" s="204">
        <v>3</v>
      </c>
      <c r="X1281" s="204">
        <v>0</v>
      </c>
      <c r="Y1281" s="204">
        <v>0</v>
      </c>
      <c r="Z1281" s="204">
        <v>2.44</v>
      </c>
      <c r="AA1281" s="204">
        <v>3</v>
      </c>
      <c r="AB1281" s="204">
        <v>2.44</v>
      </c>
      <c r="AC1281" s="204">
        <v>3</v>
      </c>
      <c r="AD1281" s="204">
        <v>2.44</v>
      </c>
      <c r="AE1281" s="204">
        <v>3</v>
      </c>
      <c r="AF1281" s="204">
        <v>2.44</v>
      </c>
      <c r="AG1281" s="204">
        <v>3</v>
      </c>
      <c r="AH1281" s="204">
        <v>0</v>
      </c>
      <c r="AI1281" s="204">
        <v>0</v>
      </c>
      <c r="AJ1281" s="204"/>
      <c r="AK1281" s="204"/>
      <c r="AL1281" s="204"/>
      <c r="AM1281" s="204"/>
      <c r="AN1281" s="204"/>
      <c r="AO1281" s="204"/>
      <c r="AP1281" s="204"/>
      <c r="AQ1281" s="204"/>
      <c r="AR1281" s="204"/>
      <c r="AS1281" s="204"/>
      <c r="AT1281" s="204"/>
      <c r="AU1281" s="204"/>
      <c r="AV1281" s="204"/>
      <c r="AW1281" s="204"/>
      <c r="AX1281" s="204"/>
      <c r="AY1281" s="204" t="str">
        <f t="shared" si="200"/>
        <v>VIRGOCILLINE</v>
      </c>
      <c r="AZ1281" s="204" t="str">
        <f>IF(COUNTIF(AY:AY,AY1281)=1,AY1281,IF(AND(COUNTIF(AY:AY,AY1281)&gt;1,COUNTIF(AZ$2:AZ1280,AY1281)&gt;=1),"",AY1281))</f>
        <v/>
      </c>
      <c r="BA1281" s="204" t="str">
        <v>SUANOVIL 50</v>
      </c>
      <c r="BB1281" s="204">
        <f>IF(BA1281="","",MAX(BB$2:BB1280)+1)</f>
        <v>491</v>
      </c>
      <c r="BC1281" s="204"/>
      <c r="BD1281" s="204"/>
      <c r="BE1281" s="204"/>
      <c r="BF1281" s="204"/>
      <c r="BG1281" s="204"/>
      <c r="BH1281" s="204"/>
      <c r="BI1281" s="204"/>
      <c r="BJ1281" s="204"/>
      <c r="BK1281" s="204"/>
      <c r="BL1281" s="204"/>
      <c r="BM1281" s="204"/>
      <c r="BN1281" s="204"/>
      <c r="BO1281" s="204"/>
      <c r="BP1281" s="204"/>
      <c r="BQ1281" s="204"/>
      <c r="BR1281" s="204"/>
      <c r="BS1281" s="204"/>
      <c r="BT1281" s="204"/>
      <c r="BU1281" s="104"/>
      <c r="BV1281" s="202"/>
      <c r="BX1281"/>
      <c r="BY1281"/>
      <c r="BZ1281"/>
      <c r="CA1281"/>
      <c r="CB1281"/>
      <c r="CD1281"/>
      <c r="CO1281" s="202">
        <v>1280</v>
      </c>
    </row>
    <row r="1282" spans="1:93" x14ac:dyDescent="0.25">
      <c r="A1282" s="203" t="s">
        <v>2068</v>
      </c>
      <c r="B1282" s="204" t="s">
        <v>2072</v>
      </c>
      <c r="C1282" s="204" t="s">
        <v>880</v>
      </c>
      <c r="D1282" s="210" t="s">
        <v>851</v>
      </c>
      <c r="E1282" s="204" t="s">
        <v>852</v>
      </c>
      <c r="F1282" s="204" t="s">
        <v>138</v>
      </c>
      <c r="G1282" s="204" t="s">
        <v>853</v>
      </c>
      <c r="H1282" s="204" t="s">
        <v>2070</v>
      </c>
      <c r="I1282" s="204" t="s">
        <v>853</v>
      </c>
      <c r="J1282" s="204" t="s">
        <v>1013</v>
      </c>
      <c r="K1282" s="204" t="s">
        <v>1013</v>
      </c>
      <c r="L1282" s="204" t="s">
        <v>1095</v>
      </c>
      <c r="M1282" s="204" t="s">
        <v>1096</v>
      </c>
      <c r="N1282" s="204" t="s">
        <v>1119</v>
      </c>
      <c r="O1282" s="204" t="s">
        <v>894</v>
      </c>
      <c r="P1282" s="204" t="s">
        <v>1098</v>
      </c>
      <c r="Q1282" s="204" t="s">
        <v>1150</v>
      </c>
      <c r="R1282" s="204">
        <v>2.44</v>
      </c>
      <c r="S1282" s="204">
        <v>3</v>
      </c>
      <c r="T1282" s="204">
        <v>0</v>
      </c>
      <c r="U1282" s="204">
        <v>0</v>
      </c>
      <c r="V1282" s="204">
        <v>2.44</v>
      </c>
      <c r="W1282" s="204">
        <v>3</v>
      </c>
      <c r="X1282" s="204">
        <v>0</v>
      </c>
      <c r="Y1282" s="204">
        <v>0</v>
      </c>
      <c r="Z1282" s="204">
        <v>2.44</v>
      </c>
      <c r="AA1282" s="204">
        <v>3</v>
      </c>
      <c r="AB1282" s="204">
        <v>2.44</v>
      </c>
      <c r="AC1282" s="204">
        <v>3</v>
      </c>
      <c r="AD1282" s="204">
        <v>2.44</v>
      </c>
      <c r="AE1282" s="204">
        <v>3</v>
      </c>
      <c r="AF1282" s="204">
        <v>2.44</v>
      </c>
      <c r="AG1282" s="204">
        <v>3</v>
      </c>
      <c r="AH1282" s="204">
        <v>0</v>
      </c>
      <c r="AI1282" s="204">
        <v>0</v>
      </c>
      <c r="AJ1282" s="204"/>
      <c r="AK1282" s="204"/>
      <c r="AL1282" s="204"/>
      <c r="AM1282" s="204"/>
      <c r="AN1282" s="204"/>
      <c r="AO1282" s="204"/>
      <c r="AP1282" s="204"/>
      <c r="AQ1282" s="204"/>
      <c r="AR1282" s="204"/>
      <c r="AS1282" s="204"/>
      <c r="AT1282" s="204"/>
      <c r="AU1282" s="204"/>
      <c r="AV1282" s="204"/>
      <c r="AW1282" s="204"/>
      <c r="AX1282" s="204"/>
      <c r="AY1282" s="204" t="str">
        <f t="shared" si="200"/>
        <v>VIRGOCILLINE</v>
      </c>
      <c r="AZ1282" s="204" t="str">
        <f>IF(COUNTIF(AY:AY,AY1282)=1,AY1282,IF(AND(COUNTIF(AY:AY,AY1282)&gt;1,COUNTIF(AZ$2:AZ1281,AY1282)&gt;=1),"",AY1282))</f>
        <v/>
      </c>
      <c r="BA1282" s="204" t="str">
        <v>SULFACYCLINE</v>
      </c>
      <c r="BB1282" s="204">
        <f>IF(BA1282="","",MAX(BB$2:BB1281)+1)</f>
        <v>492</v>
      </c>
      <c r="BC1282" s="204"/>
      <c r="BD1282" s="204"/>
      <c r="BE1282" s="204"/>
      <c r="BF1282" s="204"/>
      <c r="BG1282" s="204"/>
      <c r="BH1282" s="204"/>
      <c r="BI1282" s="204"/>
      <c r="BJ1282" s="204"/>
      <c r="BK1282" s="204"/>
      <c r="BL1282" s="204"/>
      <c r="BM1282" s="204"/>
      <c r="BN1282" s="204"/>
      <c r="BO1282" s="204"/>
      <c r="BP1282" s="204"/>
      <c r="BQ1282" s="204"/>
      <c r="BR1282" s="204"/>
      <c r="BS1282" s="204"/>
      <c r="BT1282" s="204"/>
      <c r="BU1282" s="104"/>
      <c r="BV1282" s="202"/>
      <c r="BX1282"/>
      <c r="BY1282"/>
      <c r="BZ1282"/>
      <c r="CA1282"/>
      <c r="CB1282"/>
      <c r="CD1282"/>
      <c r="CO1282" s="202">
        <v>1281</v>
      </c>
    </row>
    <row r="1283" spans="1:93" x14ac:dyDescent="0.25">
      <c r="A1283" s="203" t="s">
        <v>1264</v>
      </c>
      <c r="B1283" s="204" t="s">
        <v>1265</v>
      </c>
      <c r="C1283" s="204" t="s">
        <v>1266</v>
      </c>
      <c r="D1283" s="210" t="s">
        <v>1267</v>
      </c>
      <c r="E1283" s="204" t="s">
        <v>852</v>
      </c>
      <c r="F1283" s="204" t="s">
        <v>625</v>
      </c>
      <c r="G1283" s="204" t="s">
        <v>1055</v>
      </c>
      <c r="H1283" s="204" t="s">
        <v>1268</v>
      </c>
      <c r="I1283" s="204" t="s">
        <v>910</v>
      </c>
      <c r="J1283" s="204" t="s">
        <v>991</v>
      </c>
      <c r="K1283" s="204" t="s">
        <v>957</v>
      </c>
      <c r="L1283" s="204" t="s">
        <v>993</v>
      </c>
      <c r="M1283" s="204" t="s">
        <v>213</v>
      </c>
      <c r="N1283" s="204" t="s">
        <v>997</v>
      </c>
      <c r="O1283" s="204" t="s">
        <v>858</v>
      </c>
      <c r="P1283" s="204" t="s">
        <v>859</v>
      </c>
      <c r="Q1283" s="204" t="s">
        <v>1269</v>
      </c>
      <c r="R1283" s="204">
        <v>0</v>
      </c>
      <c r="S1283" s="204">
        <v>0</v>
      </c>
      <c r="T1283" s="204">
        <v>0</v>
      </c>
      <c r="U1283" s="204">
        <v>0</v>
      </c>
      <c r="V1283" s="204">
        <v>0</v>
      </c>
      <c r="W1283" s="204">
        <v>0</v>
      </c>
      <c r="X1283" s="204">
        <v>0</v>
      </c>
      <c r="Y1283" s="204">
        <v>0</v>
      </c>
      <c r="Z1283" s="204">
        <v>0</v>
      </c>
      <c r="AA1283" s="204">
        <v>0</v>
      </c>
      <c r="AB1283" s="204">
        <v>0</v>
      </c>
      <c r="AC1283" s="204">
        <v>0</v>
      </c>
      <c r="AD1283" s="204">
        <v>0</v>
      </c>
      <c r="AE1283" s="204">
        <v>0</v>
      </c>
      <c r="AF1283" s="204">
        <v>27.6</v>
      </c>
      <c r="AG1283" s="204">
        <v>6</v>
      </c>
      <c r="AH1283" s="204">
        <v>0</v>
      </c>
      <c r="AI1283" s="204">
        <v>0</v>
      </c>
      <c r="AJ1283" s="204" t="s">
        <v>957</v>
      </c>
      <c r="AK1283" s="204" t="s">
        <v>1270</v>
      </c>
      <c r="AL1283" s="204" t="s">
        <v>213</v>
      </c>
      <c r="AM1283" s="204" t="s">
        <v>1271</v>
      </c>
      <c r="AN1283" s="204" t="s">
        <v>858</v>
      </c>
      <c r="AO1283" s="204" t="s">
        <v>859</v>
      </c>
      <c r="AP1283" s="204" t="s">
        <v>1272</v>
      </c>
      <c r="AQ1283" s="204"/>
      <c r="AR1283" s="204"/>
      <c r="AS1283" s="204"/>
      <c r="AT1283" s="204"/>
      <c r="AU1283" s="204"/>
      <c r="AV1283" s="204"/>
      <c r="AW1283" s="204"/>
      <c r="AX1283" s="204"/>
      <c r="AY1283" s="204" t="str">
        <f t="shared" si="200"/>
        <v>VOLACRINE SULFA</v>
      </c>
      <c r="AZ1283" s="204" t="str">
        <f>IF(COUNTIF(AY:AY,AY1283)=1,AY1283,IF(AND(COUNTIF(AY:AY,AY1283)&gt;1,COUNTIF(AZ$2:AZ1282,AY1283)&gt;=1),"",AY1283))</f>
        <v>VOLACRINE SULFA</v>
      </c>
      <c r="BA1283" s="204" t="str">
        <v>SULFADI 500</v>
      </c>
      <c r="BB1283" s="204">
        <f>IF(BA1283="","",MAX(BB$2:BB1282)+1)</f>
        <v>493</v>
      </c>
      <c r="BC1283" s="204"/>
      <c r="BD1283" s="204"/>
      <c r="BE1283" s="204"/>
      <c r="BF1283" s="204"/>
      <c r="BG1283" s="204"/>
      <c r="BH1283" s="204"/>
      <c r="BI1283" s="204"/>
      <c r="BJ1283" s="204"/>
      <c r="BK1283" s="204"/>
      <c r="BL1283" s="204"/>
      <c r="BM1283" s="204"/>
      <c r="BN1283" s="204"/>
      <c r="BO1283" s="204"/>
      <c r="BP1283" s="204"/>
      <c r="BQ1283" s="204"/>
      <c r="BR1283" s="204"/>
      <c r="BS1283" s="204"/>
      <c r="BT1283" s="204"/>
      <c r="BU1283" s="104"/>
      <c r="BV1283" s="202"/>
      <c r="BX1283"/>
      <c r="BY1283"/>
      <c r="BZ1283"/>
      <c r="CA1283"/>
      <c r="CB1283"/>
      <c r="CD1283"/>
      <c r="CO1283" s="202">
        <v>1282</v>
      </c>
    </row>
    <row r="1284" spans="1:93" x14ac:dyDescent="0.25">
      <c r="A1284" s="203" t="s">
        <v>1264</v>
      </c>
      <c r="B1284" s="204" t="s">
        <v>1273</v>
      </c>
      <c r="C1284" s="204" t="s">
        <v>1274</v>
      </c>
      <c r="D1284" s="210" t="s">
        <v>1275</v>
      </c>
      <c r="E1284" s="204" t="s">
        <v>852</v>
      </c>
      <c r="F1284" s="204" t="s">
        <v>625</v>
      </c>
      <c r="G1284" s="204" t="s">
        <v>1055</v>
      </c>
      <c r="H1284" s="204" t="s">
        <v>1268</v>
      </c>
      <c r="I1284" s="204" t="s">
        <v>910</v>
      </c>
      <c r="J1284" s="204" t="s">
        <v>991</v>
      </c>
      <c r="K1284" s="204" t="s">
        <v>957</v>
      </c>
      <c r="L1284" s="204" t="s">
        <v>993</v>
      </c>
      <c r="M1284" s="204" t="s">
        <v>213</v>
      </c>
      <c r="N1284" s="204" t="s">
        <v>997</v>
      </c>
      <c r="O1284" s="204" t="s">
        <v>858</v>
      </c>
      <c r="P1284" s="204" t="s">
        <v>859</v>
      </c>
      <c r="Q1284" s="204" t="s">
        <v>1276</v>
      </c>
      <c r="R1284" s="204">
        <v>0</v>
      </c>
      <c r="S1284" s="204">
        <v>0</v>
      </c>
      <c r="T1284" s="204">
        <v>0</v>
      </c>
      <c r="U1284" s="204">
        <v>0</v>
      </c>
      <c r="V1284" s="204">
        <v>0</v>
      </c>
      <c r="W1284" s="204">
        <v>0</v>
      </c>
      <c r="X1284" s="204">
        <v>0</v>
      </c>
      <c r="Y1284" s="204">
        <v>0</v>
      </c>
      <c r="Z1284" s="204">
        <v>0</v>
      </c>
      <c r="AA1284" s="204">
        <v>0</v>
      </c>
      <c r="AB1284" s="204">
        <v>0</v>
      </c>
      <c r="AC1284" s="204">
        <v>0</v>
      </c>
      <c r="AD1284" s="204">
        <v>0</v>
      </c>
      <c r="AE1284" s="204">
        <v>0</v>
      </c>
      <c r="AF1284" s="204">
        <v>27.6</v>
      </c>
      <c r="AG1284" s="204">
        <v>6</v>
      </c>
      <c r="AH1284" s="204">
        <v>0</v>
      </c>
      <c r="AI1284" s="204">
        <v>0</v>
      </c>
      <c r="AJ1284" s="204" t="s">
        <v>957</v>
      </c>
      <c r="AK1284" s="204" t="s">
        <v>1270</v>
      </c>
      <c r="AL1284" s="204" t="s">
        <v>213</v>
      </c>
      <c r="AM1284" s="204" t="s">
        <v>1271</v>
      </c>
      <c r="AN1284" s="204" t="s">
        <v>858</v>
      </c>
      <c r="AO1284" s="204" t="s">
        <v>859</v>
      </c>
      <c r="AP1284" s="204" t="s">
        <v>1277</v>
      </c>
      <c r="AQ1284" s="204"/>
      <c r="AR1284" s="204"/>
      <c r="AS1284" s="204"/>
      <c r="AT1284" s="204"/>
      <c r="AU1284" s="204"/>
      <c r="AV1284" s="204"/>
      <c r="AW1284" s="204"/>
      <c r="AX1284" s="204"/>
      <c r="AY1284" s="204" t="str">
        <f t="shared" ref="AY1284:AY1347" si="201">IF(INDEX(CL$3:CM$174,MATCH(H1284,CL$3:CL$174,0),2)="x",F1284,"")</f>
        <v>VOLACRINE SULFA</v>
      </c>
      <c r="AZ1284" s="204" t="str">
        <f>IF(COUNTIF(AY:AY,AY1284)=1,AY1284,IF(AND(COUNTIF(AY:AY,AY1284)&gt;1,COUNTIF(AZ$2:AZ1283,AY1284)&gt;=1),"",AY1284))</f>
        <v/>
      </c>
      <c r="BA1284" s="204" t="str">
        <v>SULFADIMERAZINE CSI</v>
      </c>
      <c r="BB1284" s="204">
        <f>IF(BA1284="","",MAX(BB$2:BB1283)+1)</f>
        <v>494</v>
      </c>
      <c r="BC1284" s="204"/>
      <c r="BD1284" s="204"/>
      <c r="BE1284" s="204"/>
      <c r="BF1284" s="204"/>
      <c r="BG1284" s="204"/>
      <c r="BH1284" s="204"/>
      <c r="BI1284" s="204"/>
      <c r="BJ1284" s="204"/>
      <c r="BK1284" s="204"/>
      <c r="BL1284" s="204"/>
      <c r="BM1284" s="204"/>
      <c r="BN1284" s="204"/>
      <c r="BO1284" s="204"/>
      <c r="BP1284" s="204"/>
      <c r="BQ1284" s="204"/>
      <c r="BR1284" s="204"/>
      <c r="BS1284" s="204"/>
      <c r="BT1284" s="204"/>
      <c r="BU1284" s="104"/>
      <c r="BV1284" s="202"/>
      <c r="BX1284"/>
      <c r="BY1284"/>
      <c r="BZ1284"/>
      <c r="CA1284"/>
      <c r="CB1284"/>
      <c r="CD1284"/>
      <c r="CO1284" s="202">
        <v>1283</v>
      </c>
    </row>
    <row r="1285" spans="1:93" x14ac:dyDescent="0.25">
      <c r="A1285" s="203" t="s">
        <v>1264</v>
      </c>
      <c r="B1285" s="204" t="s">
        <v>1278</v>
      </c>
      <c r="C1285" s="204" t="s">
        <v>1279</v>
      </c>
      <c r="D1285" s="210" t="s">
        <v>1004</v>
      </c>
      <c r="E1285" s="204" t="s">
        <v>852</v>
      </c>
      <c r="F1285" s="204" t="s">
        <v>625</v>
      </c>
      <c r="G1285" s="204" t="s">
        <v>1055</v>
      </c>
      <c r="H1285" s="204" t="s">
        <v>1268</v>
      </c>
      <c r="I1285" s="204" t="s">
        <v>910</v>
      </c>
      <c r="J1285" s="204" t="s">
        <v>991</v>
      </c>
      <c r="K1285" s="204" t="s">
        <v>957</v>
      </c>
      <c r="L1285" s="204" t="s">
        <v>993</v>
      </c>
      <c r="M1285" s="204" t="s">
        <v>213</v>
      </c>
      <c r="N1285" s="204" t="s">
        <v>997</v>
      </c>
      <c r="O1285" s="204" t="s">
        <v>858</v>
      </c>
      <c r="P1285" s="204" t="s">
        <v>859</v>
      </c>
      <c r="Q1285" s="204" t="s">
        <v>1280</v>
      </c>
      <c r="R1285" s="204">
        <v>0</v>
      </c>
      <c r="S1285" s="204">
        <v>0</v>
      </c>
      <c r="T1285" s="204">
        <v>0</v>
      </c>
      <c r="U1285" s="204">
        <v>0</v>
      </c>
      <c r="V1285" s="204">
        <v>0</v>
      </c>
      <c r="W1285" s="204">
        <v>0</v>
      </c>
      <c r="X1285" s="204">
        <v>0</v>
      </c>
      <c r="Y1285" s="204">
        <v>0</v>
      </c>
      <c r="Z1285" s="204">
        <v>0</v>
      </c>
      <c r="AA1285" s="204">
        <v>0</v>
      </c>
      <c r="AB1285" s="204">
        <v>0</v>
      </c>
      <c r="AC1285" s="204">
        <v>0</v>
      </c>
      <c r="AD1285" s="204">
        <v>0</v>
      </c>
      <c r="AE1285" s="204">
        <v>0</v>
      </c>
      <c r="AF1285" s="204">
        <v>27.6</v>
      </c>
      <c r="AG1285" s="204">
        <v>6</v>
      </c>
      <c r="AH1285" s="204">
        <v>0</v>
      </c>
      <c r="AI1285" s="204">
        <v>0</v>
      </c>
      <c r="AJ1285" s="204" t="s">
        <v>957</v>
      </c>
      <c r="AK1285" s="204" t="s">
        <v>1270</v>
      </c>
      <c r="AL1285" s="204" t="s">
        <v>213</v>
      </c>
      <c r="AM1285" s="204" t="s">
        <v>1271</v>
      </c>
      <c r="AN1285" s="204" t="s">
        <v>858</v>
      </c>
      <c r="AO1285" s="204" t="s">
        <v>859</v>
      </c>
      <c r="AP1285" s="204" t="s">
        <v>1281</v>
      </c>
      <c r="AQ1285" s="204"/>
      <c r="AR1285" s="204"/>
      <c r="AS1285" s="204"/>
      <c r="AT1285" s="204"/>
      <c r="AU1285" s="204"/>
      <c r="AV1285" s="204"/>
      <c r="AW1285" s="204"/>
      <c r="AX1285" s="204"/>
      <c r="AY1285" s="204" t="str">
        <f t="shared" si="201"/>
        <v>VOLACRINE SULFA</v>
      </c>
      <c r="AZ1285" s="204" t="str">
        <f>IF(COUNTIF(AY:AY,AY1285)=1,AY1285,IF(AND(COUNTIF(AY:AY,AY1285)&gt;1,COUNTIF(AZ$2:AZ1284,AY1285)&gt;=1),"",AY1285))</f>
        <v/>
      </c>
      <c r="BA1285" s="204" t="str">
        <v>SULFADIMERAZINE QALIAN</v>
      </c>
      <c r="BB1285" s="204">
        <f>IF(BA1285="","",MAX(BB$2:BB1284)+1)</f>
        <v>495</v>
      </c>
      <c r="BC1285" s="204"/>
      <c r="BD1285" s="204"/>
      <c r="BE1285" s="204"/>
      <c r="BF1285" s="204"/>
      <c r="BG1285" s="204"/>
      <c r="BH1285" s="204"/>
      <c r="BI1285" s="204"/>
      <c r="BJ1285" s="204"/>
      <c r="BK1285" s="204"/>
      <c r="BL1285" s="204"/>
      <c r="BM1285" s="204"/>
      <c r="BN1285" s="204"/>
      <c r="BO1285" s="204"/>
      <c r="BP1285" s="204"/>
      <c r="BQ1285" s="204"/>
      <c r="BR1285" s="204"/>
      <c r="BS1285" s="204"/>
      <c r="BT1285" s="204"/>
      <c r="BU1285" s="104"/>
      <c r="BV1285" s="202"/>
      <c r="BX1285"/>
      <c r="BY1285"/>
      <c r="BZ1285"/>
      <c r="CA1285"/>
      <c r="CB1285"/>
      <c r="CD1285"/>
      <c r="CO1285" s="202">
        <v>1284</v>
      </c>
    </row>
    <row r="1286" spans="1:93" x14ac:dyDescent="0.25">
      <c r="A1286" s="203" t="s">
        <v>3591</v>
      </c>
      <c r="B1286" s="204" t="s">
        <v>3592</v>
      </c>
      <c r="C1286" s="204" t="s">
        <v>2732</v>
      </c>
      <c r="D1286" s="210" t="s">
        <v>873</v>
      </c>
      <c r="E1286" s="204" t="s">
        <v>906</v>
      </c>
      <c r="F1286" s="204" t="s">
        <v>3593</v>
      </c>
      <c r="G1286" s="204" t="s">
        <v>908</v>
      </c>
      <c r="H1286" s="204" t="s">
        <v>968</v>
      </c>
      <c r="I1286" s="204" t="s">
        <v>910</v>
      </c>
      <c r="J1286" s="204" t="s">
        <v>2559</v>
      </c>
      <c r="K1286" s="204" t="s">
        <v>2559</v>
      </c>
      <c r="L1286" s="204" t="s">
        <v>2560</v>
      </c>
      <c r="M1286" s="204" t="s">
        <v>213</v>
      </c>
      <c r="N1286" s="204" t="s">
        <v>1071</v>
      </c>
      <c r="O1286" s="204" t="s">
        <v>918</v>
      </c>
      <c r="P1286" s="204" t="s">
        <v>859</v>
      </c>
      <c r="Q1286" s="204" t="s">
        <v>1526</v>
      </c>
      <c r="R1286" s="204">
        <v>0</v>
      </c>
      <c r="S1286" s="204">
        <v>0</v>
      </c>
      <c r="T1286" s="204">
        <v>5</v>
      </c>
      <c r="U1286" s="204">
        <v>10</v>
      </c>
      <c r="V1286" s="204">
        <v>0</v>
      </c>
      <c r="W1286" s="204">
        <v>0</v>
      </c>
      <c r="X1286" s="204">
        <v>0</v>
      </c>
      <c r="Y1286" s="204">
        <v>0</v>
      </c>
      <c r="Z1286" s="204">
        <v>0</v>
      </c>
      <c r="AA1286" s="204">
        <v>0</v>
      </c>
      <c r="AB1286" s="204">
        <v>0</v>
      </c>
      <c r="AC1286" s="204">
        <v>0</v>
      </c>
      <c r="AD1286" s="204">
        <v>0</v>
      </c>
      <c r="AE1286" s="204">
        <v>0</v>
      </c>
      <c r="AF1286" s="204">
        <v>0</v>
      </c>
      <c r="AG1286" s="204">
        <v>0</v>
      </c>
      <c r="AH1286" s="204">
        <v>0</v>
      </c>
      <c r="AI1286" s="204">
        <v>0</v>
      </c>
      <c r="AJ1286" s="204"/>
      <c r="AK1286" s="204"/>
      <c r="AL1286" s="204"/>
      <c r="AM1286" s="204"/>
      <c r="AN1286" s="204"/>
      <c r="AO1286" s="204"/>
      <c r="AP1286" s="204"/>
      <c r="AQ1286" s="204"/>
      <c r="AR1286" s="204"/>
      <c r="AS1286" s="204"/>
      <c r="AT1286" s="204"/>
      <c r="AU1286" s="204"/>
      <c r="AV1286" s="204"/>
      <c r="AW1286" s="204"/>
      <c r="AX1286" s="204"/>
      <c r="AY1286" s="204" t="str">
        <f t="shared" si="201"/>
        <v/>
      </c>
      <c r="AZ1286" s="204" t="str">
        <f>IF(COUNTIF(AY:AY,AY1286)=1,AY1286,IF(AND(COUNTIF(AY:AY,AY1286)&gt;1,COUNTIF(AZ$2:AZ1285,AY1286)&gt;=1),"",AY1286))</f>
        <v/>
      </c>
      <c r="BA1286" s="204" t="str">
        <v>SULFADIMETHOXINE 100-CR LAPIN-VOLAILLE-PORC ET AGNEAU-CHEVREAU SEVRES FRANVET</v>
      </c>
      <c r="BB1286" s="204">
        <f>IF(BA1286="","",MAX(BB$2:BB1285)+1)</f>
        <v>496</v>
      </c>
      <c r="BC1286" s="204"/>
      <c r="BD1286" s="204"/>
      <c r="BE1286" s="204"/>
      <c r="BF1286" s="204"/>
      <c r="BG1286" s="204"/>
      <c r="BH1286" s="204"/>
      <c r="BI1286" s="204"/>
      <c r="BJ1286" s="204"/>
      <c r="BK1286" s="204"/>
      <c r="BL1286" s="204"/>
      <c r="BM1286" s="204"/>
      <c r="BN1286" s="204"/>
      <c r="BO1286" s="204"/>
      <c r="BP1286" s="204"/>
      <c r="BQ1286" s="204"/>
      <c r="BR1286" s="204"/>
      <c r="BS1286" s="204"/>
      <c r="BT1286" s="204"/>
      <c r="BU1286" s="104"/>
      <c r="BV1286" s="202"/>
      <c r="BX1286"/>
      <c r="BY1286"/>
      <c r="BZ1286"/>
      <c r="CA1286"/>
      <c r="CB1286"/>
      <c r="CD1286"/>
      <c r="CO1286" s="202">
        <v>1285</v>
      </c>
    </row>
    <row r="1287" spans="1:93" x14ac:dyDescent="0.25">
      <c r="A1287" s="203" t="s">
        <v>3591</v>
      </c>
      <c r="B1287" s="204" t="s">
        <v>3594</v>
      </c>
      <c r="C1287" s="204" t="s">
        <v>2729</v>
      </c>
      <c r="D1287" s="210" t="s">
        <v>881</v>
      </c>
      <c r="E1287" s="204" t="s">
        <v>906</v>
      </c>
      <c r="F1287" s="204" t="s">
        <v>3593</v>
      </c>
      <c r="G1287" s="204" t="s">
        <v>908</v>
      </c>
      <c r="H1287" s="204" t="s">
        <v>968</v>
      </c>
      <c r="I1287" s="204" t="s">
        <v>910</v>
      </c>
      <c r="J1287" s="204" t="s">
        <v>2559</v>
      </c>
      <c r="K1287" s="204" t="s">
        <v>2559</v>
      </c>
      <c r="L1287" s="204" t="s">
        <v>2560</v>
      </c>
      <c r="M1287" s="204" t="s">
        <v>213</v>
      </c>
      <c r="N1287" s="204" t="s">
        <v>1071</v>
      </c>
      <c r="O1287" s="204" t="s">
        <v>918</v>
      </c>
      <c r="P1287" s="204" t="s">
        <v>859</v>
      </c>
      <c r="Q1287" s="204" t="s">
        <v>3595</v>
      </c>
      <c r="R1287" s="204">
        <v>0</v>
      </c>
      <c r="S1287" s="204">
        <v>0</v>
      </c>
      <c r="T1287" s="204">
        <v>5</v>
      </c>
      <c r="U1287" s="204">
        <v>10</v>
      </c>
      <c r="V1287" s="204">
        <v>0</v>
      </c>
      <c r="W1287" s="204">
        <v>0</v>
      </c>
      <c r="X1287" s="204">
        <v>0</v>
      </c>
      <c r="Y1287" s="204">
        <v>0</v>
      </c>
      <c r="Z1287" s="204">
        <v>0</v>
      </c>
      <c r="AA1287" s="204">
        <v>0</v>
      </c>
      <c r="AB1287" s="204">
        <v>0</v>
      </c>
      <c r="AC1287" s="204">
        <v>0</v>
      </c>
      <c r="AD1287" s="204">
        <v>0</v>
      </c>
      <c r="AE1287" s="204">
        <v>0</v>
      </c>
      <c r="AF1287" s="204">
        <v>0</v>
      </c>
      <c r="AG1287" s="204">
        <v>0</v>
      </c>
      <c r="AH1287" s="204">
        <v>0</v>
      </c>
      <c r="AI1287" s="204">
        <v>0</v>
      </c>
      <c r="AJ1287" s="204"/>
      <c r="AK1287" s="204"/>
      <c r="AL1287" s="204"/>
      <c r="AM1287" s="204"/>
      <c r="AN1287" s="204"/>
      <c r="AO1287" s="204"/>
      <c r="AP1287" s="204"/>
      <c r="AQ1287" s="204"/>
      <c r="AR1287" s="204"/>
      <c r="AS1287" s="204"/>
      <c r="AT1287" s="204"/>
      <c r="AU1287" s="204"/>
      <c r="AV1287" s="204"/>
      <c r="AW1287" s="204"/>
      <c r="AX1287" s="204"/>
      <c r="AY1287" s="204" t="str">
        <f t="shared" si="201"/>
        <v/>
      </c>
      <c r="AZ1287" s="204" t="str">
        <f>IF(COUNTIF(AY:AY,AY1287)=1,AY1287,IF(AND(COUNTIF(AY:AY,AY1287)&gt;1,COUNTIF(AZ$2:AZ1286,AY1287)&gt;=1),"",AY1287))</f>
        <v/>
      </c>
      <c r="BA1287" s="204" t="str">
        <v>SULFADIMETHOXINE-TRIMETHOPRIME 62,5-12,5 PORC ET VEAU-AGNEAU-CHEVREAU SEVRES SANTAMIX</v>
      </c>
      <c r="BB1287" s="204">
        <f>IF(BA1287="","",MAX(BB$2:BB1286)+1)</f>
        <v>497</v>
      </c>
      <c r="BC1287" s="204"/>
      <c r="BD1287" s="204"/>
      <c r="BE1287" s="204"/>
      <c r="BF1287" s="204"/>
      <c r="BG1287" s="204"/>
      <c r="BH1287" s="204"/>
      <c r="BI1287" s="204"/>
      <c r="BJ1287" s="204"/>
      <c r="BK1287" s="204"/>
      <c r="BL1287" s="204"/>
      <c r="BM1287" s="204"/>
      <c r="BN1287" s="204"/>
      <c r="BO1287" s="204"/>
      <c r="BP1287" s="204"/>
      <c r="BQ1287" s="204"/>
      <c r="BR1287" s="204"/>
      <c r="BS1287" s="204"/>
      <c r="BT1287" s="204"/>
      <c r="BU1287" s="104"/>
      <c r="BV1287" s="202"/>
      <c r="BX1287"/>
      <c r="BY1287"/>
      <c r="BZ1287"/>
      <c r="CA1287"/>
      <c r="CB1287"/>
      <c r="CD1287"/>
      <c r="CO1287" s="202">
        <v>1286</v>
      </c>
    </row>
    <row r="1288" spans="1:93" x14ac:dyDescent="0.25">
      <c r="A1288" s="203" t="s">
        <v>3601</v>
      </c>
      <c r="B1288" s="204" t="s">
        <v>3602</v>
      </c>
      <c r="C1288" s="204" t="s">
        <v>3603</v>
      </c>
      <c r="D1288" s="210" t="s">
        <v>873</v>
      </c>
      <c r="E1288" s="204" t="s">
        <v>906</v>
      </c>
      <c r="F1288" s="204" t="s">
        <v>3604</v>
      </c>
      <c r="G1288" s="204" t="s">
        <v>908</v>
      </c>
      <c r="H1288" s="204" t="s">
        <v>955</v>
      </c>
      <c r="I1288" s="204" t="s">
        <v>910</v>
      </c>
      <c r="J1288" s="204" t="s">
        <v>2559</v>
      </c>
      <c r="K1288" s="204" t="s">
        <v>2559</v>
      </c>
      <c r="L1288" s="204" t="s">
        <v>2560</v>
      </c>
      <c r="M1288" s="204" t="s">
        <v>213</v>
      </c>
      <c r="N1288" s="204" t="s">
        <v>1267</v>
      </c>
      <c r="O1288" s="204" t="s">
        <v>918</v>
      </c>
      <c r="P1288" s="204" t="s">
        <v>859</v>
      </c>
      <c r="Q1288" s="204" t="s">
        <v>1296</v>
      </c>
      <c r="R1288" s="204">
        <v>0</v>
      </c>
      <c r="S1288" s="204">
        <v>0</v>
      </c>
      <c r="T1288" s="204">
        <v>5</v>
      </c>
      <c r="U1288" s="204">
        <v>21</v>
      </c>
      <c r="V1288" s="204">
        <v>0</v>
      </c>
      <c r="W1288" s="204">
        <v>0</v>
      </c>
      <c r="X1288" s="204">
        <v>0</v>
      </c>
      <c r="Y1288" s="204">
        <v>0</v>
      </c>
      <c r="Z1288" s="204">
        <v>0</v>
      </c>
      <c r="AA1288" s="204">
        <v>0</v>
      </c>
      <c r="AB1288" s="204">
        <v>0</v>
      </c>
      <c r="AC1288" s="204">
        <v>0</v>
      </c>
      <c r="AD1288" s="204">
        <v>0</v>
      </c>
      <c r="AE1288" s="204">
        <v>0</v>
      </c>
      <c r="AF1288" s="204">
        <v>0</v>
      </c>
      <c r="AG1288" s="204">
        <v>0</v>
      </c>
      <c r="AH1288" s="204">
        <v>0</v>
      </c>
      <c r="AI1288" s="204">
        <v>0</v>
      </c>
      <c r="AJ1288" s="204"/>
      <c r="AK1288" s="204"/>
      <c r="AL1288" s="204"/>
      <c r="AM1288" s="204"/>
      <c r="AN1288" s="204"/>
      <c r="AO1288" s="204"/>
      <c r="AP1288" s="204"/>
      <c r="AQ1288" s="204"/>
      <c r="AR1288" s="204"/>
      <c r="AS1288" s="204"/>
      <c r="AT1288" s="204"/>
      <c r="AU1288" s="204"/>
      <c r="AV1288" s="204"/>
      <c r="AW1288" s="204"/>
      <c r="AX1288" s="204"/>
      <c r="AY1288" s="204" t="str">
        <f t="shared" si="201"/>
        <v/>
      </c>
      <c r="AZ1288" s="204" t="str">
        <f>IF(COUNTIF(AY:AY,AY1288)=1,AY1288,IF(AND(COUNTIF(AY:AY,AY1288)&gt;1,COUNTIF(AZ$2:AZ1287,AY1288)&gt;=1),"",AY1288))</f>
        <v/>
      </c>
      <c r="BA1288" s="204" t="str">
        <v>SULFALON</v>
      </c>
      <c r="BB1288" s="204">
        <f>IF(BA1288="","",MAX(BB$2:BB1287)+1)</f>
        <v>498</v>
      </c>
      <c r="BC1288" s="204"/>
      <c r="BD1288" s="204"/>
      <c r="BE1288" s="204"/>
      <c r="BF1288" s="204"/>
      <c r="BG1288" s="204"/>
      <c r="BH1288" s="204"/>
      <c r="BI1288" s="204"/>
      <c r="BJ1288" s="204"/>
      <c r="BK1288" s="204"/>
      <c r="BL1288" s="204"/>
      <c r="BM1288" s="204"/>
      <c r="BN1288" s="204"/>
      <c r="BO1288" s="204"/>
      <c r="BP1288" s="204"/>
      <c r="BQ1288" s="204"/>
      <c r="BR1288" s="204"/>
      <c r="BS1288" s="204"/>
      <c r="BT1288" s="204"/>
      <c r="BU1288" s="104"/>
      <c r="BV1288" s="202"/>
      <c r="BX1288"/>
      <c r="BY1288"/>
      <c r="BZ1288"/>
      <c r="CA1288"/>
      <c r="CB1288"/>
      <c r="CD1288"/>
      <c r="CO1288" s="202">
        <v>1287</v>
      </c>
    </row>
    <row r="1289" spans="1:93" x14ac:dyDescent="0.25">
      <c r="A1289" s="203" t="s">
        <v>3601</v>
      </c>
      <c r="B1289" s="204" t="s">
        <v>3605</v>
      </c>
      <c r="C1289" s="204" t="s">
        <v>3606</v>
      </c>
      <c r="D1289" s="210" t="s">
        <v>881</v>
      </c>
      <c r="E1289" s="204" t="s">
        <v>906</v>
      </c>
      <c r="F1289" s="204" t="s">
        <v>3604</v>
      </c>
      <c r="G1289" s="204" t="s">
        <v>908</v>
      </c>
      <c r="H1289" s="204" t="s">
        <v>955</v>
      </c>
      <c r="I1289" s="204" t="s">
        <v>910</v>
      </c>
      <c r="J1289" s="204" t="s">
        <v>2559</v>
      </c>
      <c r="K1289" s="204" t="s">
        <v>2559</v>
      </c>
      <c r="L1289" s="204" t="s">
        <v>2560</v>
      </c>
      <c r="M1289" s="204" t="s">
        <v>213</v>
      </c>
      <c r="N1289" s="204" t="s">
        <v>1267</v>
      </c>
      <c r="O1289" s="204" t="s">
        <v>918</v>
      </c>
      <c r="P1289" s="204" t="s">
        <v>859</v>
      </c>
      <c r="Q1289" s="204" t="s">
        <v>1526</v>
      </c>
      <c r="R1289" s="204">
        <v>0</v>
      </c>
      <c r="S1289" s="204">
        <v>0</v>
      </c>
      <c r="T1289" s="204">
        <v>5</v>
      </c>
      <c r="U1289" s="204">
        <v>21</v>
      </c>
      <c r="V1289" s="204">
        <v>0</v>
      </c>
      <c r="W1289" s="204">
        <v>0</v>
      </c>
      <c r="X1289" s="204">
        <v>0</v>
      </c>
      <c r="Y1289" s="204">
        <v>0</v>
      </c>
      <c r="Z1289" s="204">
        <v>0</v>
      </c>
      <c r="AA1289" s="204">
        <v>0</v>
      </c>
      <c r="AB1289" s="204">
        <v>0</v>
      </c>
      <c r="AC1289" s="204">
        <v>0</v>
      </c>
      <c r="AD1289" s="204">
        <v>0</v>
      </c>
      <c r="AE1289" s="204">
        <v>0</v>
      </c>
      <c r="AF1289" s="204">
        <v>0</v>
      </c>
      <c r="AG1289" s="204">
        <v>0</v>
      </c>
      <c r="AH1289" s="204">
        <v>0</v>
      </c>
      <c r="AI1289" s="204">
        <v>0</v>
      </c>
      <c r="AJ1289" s="204"/>
      <c r="AK1289" s="204"/>
      <c r="AL1289" s="204"/>
      <c r="AM1289" s="204"/>
      <c r="AN1289" s="204"/>
      <c r="AO1289" s="204"/>
      <c r="AP1289" s="204"/>
      <c r="AQ1289" s="204"/>
      <c r="AR1289" s="204"/>
      <c r="AS1289" s="204"/>
      <c r="AT1289" s="204"/>
      <c r="AU1289" s="204"/>
      <c r="AV1289" s="204"/>
      <c r="AW1289" s="204"/>
      <c r="AX1289" s="204"/>
      <c r="AY1289" s="204" t="str">
        <f t="shared" si="201"/>
        <v/>
      </c>
      <c r="AZ1289" s="204" t="str">
        <f>IF(COUNTIF(AY:AY,AY1289)=1,AY1289,IF(AND(COUNTIF(AY:AY,AY1289)&gt;1,COUNTIF(AZ$2:AZ1288,AY1289)&gt;=1),"",AY1289))</f>
        <v/>
      </c>
      <c r="BA1289" s="204" t="str">
        <v>SULFALUTYL</v>
      </c>
      <c r="BB1289" s="204">
        <f>IF(BA1289="","",MAX(BB$2:BB1288)+1)</f>
        <v>499</v>
      </c>
      <c r="BC1289" s="204"/>
      <c r="BD1289" s="204"/>
      <c r="BE1289" s="204"/>
      <c r="BF1289" s="204"/>
      <c r="BG1289" s="204"/>
      <c r="BH1289" s="204"/>
      <c r="BI1289" s="204"/>
      <c r="BJ1289" s="204"/>
      <c r="BK1289" s="204"/>
      <c r="BL1289" s="204"/>
      <c r="BM1289" s="204"/>
      <c r="BN1289" s="204"/>
      <c r="BO1289" s="204"/>
      <c r="BP1289" s="204"/>
      <c r="BQ1289" s="204"/>
      <c r="BR1289" s="204"/>
      <c r="BS1289" s="204"/>
      <c r="BT1289" s="204"/>
      <c r="BU1289" s="104"/>
      <c r="BV1289" s="202"/>
      <c r="BX1289"/>
      <c r="BY1289"/>
      <c r="BZ1289"/>
      <c r="CA1289"/>
      <c r="CB1289"/>
      <c r="CD1289"/>
      <c r="CO1289" s="202">
        <v>1288</v>
      </c>
    </row>
    <row r="1290" spans="1:93" x14ac:dyDescent="0.25">
      <c r="A1290" s="203" t="s">
        <v>3797</v>
      </c>
      <c r="B1290" s="204" t="s">
        <v>3798</v>
      </c>
      <c r="C1290" s="204" t="s">
        <v>3603</v>
      </c>
      <c r="D1290" s="210" t="s">
        <v>873</v>
      </c>
      <c r="E1290" s="204" t="s">
        <v>906</v>
      </c>
      <c r="F1290" s="204" t="s">
        <v>3799</v>
      </c>
      <c r="G1290" s="204" t="s">
        <v>908</v>
      </c>
      <c r="H1290" s="204" t="s">
        <v>955</v>
      </c>
      <c r="I1290" s="204" t="s">
        <v>910</v>
      </c>
      <c r="J1290" s="204" t="s">
        <v>2559</v>
      </c>
      <c r="K1290" s="204" t="s">
        <v>2559</v>
      </c>
      <c r="L1290" s="204" t="s">
        <v>2560</v>
      </c>
      <c r="M1290" s="204" t="s">
        <v>213</v>
      </c>
      <c r="N1290" s="204" t="s">
        <v>959</v>
      </c>
      <c r="O1290" s="204" t="s">
        <v>918</v>
      </c>
      <c r="P1290" s="204" t="s">
        <v>859</v>
      </c>
      <c r="Q1290" s="204" t="s">
        <v>1244</v>
      </c>
      <c r="R1290" s="204">
        <v>0</v>
      </c>
      <c r="S1290" s="204">
        <v>0</v>
      </c>
      <c r="T1290" s="204">
        <v>5</v>
      </c>
      <c r="U1290" s="204">
        <v>21</v>
      </c>
      <c r="V1290" s="204">
        <v>0</v>
      </c>
      <c r="W1290" s="204">
        <v>0</v>
      </c>
      <c r="X1290" s="204">
        <v>0</v>
      </c>
      <c r="Y1290" s="204">
        <v>0</v>
      </c>
      <c r="Z1290" s="204">
        <v>0</v>
      </c>
      <c r="AA1290" s="204">
        <v>0</v>
      </c>
      <c r="AB1290" s="204">
        <v>0</v>
      </c>
      <c r="AC1290" s="204">
        <v>0</v>
      </c>
      <c r="AD1290" s="204">
        <v>0</v>
      </c>
      <c r="AE1290" s="204">
        <v>0</v>
      </c>
      <c r="AF1290" s="204">
        <v>0</v>
      </c>
      <c r="AG1290" s="204">
        <v>0</v>
      </c>
      <c r="AH1290" s="204">
        <v>0</v>
      </c>
      <c r="AI1290" s="204">
        <v>0</v>
      </c>
      <c r="AJ1290" s="204"/>
      <c r="AK1290" s="204"/>
      <c r="AL1290" s="204"/>
      <c r="AM1290" s="204"/>
      <c r="AN1290" s="204"/>
      <c r="AO1290" s="204"/>
      <c r="AP1290" s="204"/>
      <c r="AQ1290" s="204"/>
      <c r="AR1290" s="204"/>
      <c r="AS1290" s="204"/>
      <c r="AT1290" s="204"/>
      <c r="AU1290" s="204"/>
      <c r="AV1290" s="204"/>
      <c r="AW1290" s="204"/>
      <c r="AX1290" s="204"/>
      <c r="AY1290" s="204" t="str">
        <f t="shared" si="201"/>
        <v/>
      </c>
      <c r="AZ1290" s="204" t="str">
        <f>IF(COUNTIF(AY:AY,AY1290)=1,AY1290,IF(AND(COUNTIF(AY:AY,AY1290)&gt;1,COUNTIF(AZ$2:AZ1289,AY1290)&gt;=1),"",AY1290))</f>
        <v/>
      </c>
      <c r="BA1290" s="204" t="str">
        <v>SULFAMETHOX</v>
      </c>
      <c r="BB1290" s="204">
        <f>IF(BA1290="","",MAX(BB$2:BB1289)+1)</f>
        <v>500</v>
      </c>
      <c r="BC1290" s="204"/>
      <c r="BD1290" s="204"/>
      <c r="BE1290" s="204"/>
      <c r="BF1290" s="204"/>
      <c r="BG1290" s="204"/>
      <c r="BH1290" s="204"/>
      <c r="BI1290" s="204"/>
      <c r="BJ1290" s="204"/>
      <c r="BK1290" s="204"/>
      <c r="BL1290" s="204"/>
      <c r="BM1290" s="204"/>
      <c r="BN1290" s="204"/>
      <c r="BO1290" s="204"/>
      <c r="BP1290" s="204"/>
      <c r="BQ1290" s="204"/>
      <c r="BR1290" s="204"/>
      <c r="BS1290" s="204"/>
      <c r="BT1290" s="204"/>
      <c r="BU1290" s="104"/>
      <c r="BV1290" s="202"/>
      <c r="BX1290"/>
      <c r="BY1290"/>
      <c r="BZ1290"/>
      <c r="CA1290"/>
      <c r="CB1290"/>
      <c r="CD1290"/>
      <c r="CO1290" s="202">
        <v>1289</v>
      </c>
    </row>
    <row r="1291" spans="1:93" x14ac:dyDescent="0.25">
      <c r="A1291" s="203" t="s">
        <v>3797</v>
      </c>
      <c r="B1291" s="204" t="s">
        <v>3800</v>
      </c>
      <c r="C1291" s="204" t="s">
        <v>3606</v>
      </c>
      <c r="D1291" s="210" t="s">
        <v>881</v>
      </c>
      <c r="E1291" s="204" t="s">
        <v>906</v>
      </c>
      <c r="F1291" s="204" t="s">
        <v>3799</v>
      </c>
      <c r="G1291" s="204" t="s">
        <v>908</v>
      </c>
      <c r="H1291" s="204" t="s">
        <v>955</v>
      </c>
      <c r="I1291" s="204" t="s">
        <v>910</v>
      </c>
      <c r="J1291" s="204" t="s">
        <v>2559</v>
      </c>
      <c r="K1291" s="204" t="s">
        <v>2559</v>
      </c>
      <c r="L1291" s="204" t="s">
        <v>2560</v>
      </c>
      <c r="M1291" s="204" t="s">
        <v>213</v>
      </c>
      <c r="N1291" s="204" t="s">
        <v>959</v>
      </c>
      <c r="O1291" s="204" t="s">
        <v>918</v>
      </c>
      <c r="P1291" s="204" t="s">
        <v>859</v>
      </c>
      <c r="Q1291" s="204" t="s">
        <v>1118</v>
      </c>
      <c r="R1291" s="204">
        <v>0</v>
      </c>
      <c r="S1291" s="204">
        <v>0</v>
      </c>
      <c r="T1291" s="204">
        <v>5</v>
      </c>
      <c r="U1291" s="204">
        <v>21</v>
      </c>
      <c r="V1291" s="204">
        <v>0</v>
      </c>
      <c r="W1291" s="204">
        <v>0</v>
      </c>
      <c r="X1291" s="204">
        <v>0</v>
      </c>
      <c r="Y1291" s="204">
        <v>0</v>
      </c>
      <c r="Z1291" s="204">
        <v>0</v>
      </c>
      <c r="AA1291" s="204">
        <v>0</v>
      </c>
      <c r="AB1291" s="204">
        <v>0</v>
      </c>
      <c r="AC1291" s="204">
        <v>0</v>
      </c>
      <c r="AD1291" s="204">
        <v>0</v>
      </c>
      <c r="AE1291" s="204">
        <v>0</v>
      </c>
      <c r="AF1291" s="204">
        <v>0</v>
      </c>
      <c r="AG1291" s="204">
        <v>0</v>
      </c>
      <c r="AH1291" s="204">
        <v>0</v>
      </c>
      <c r="AI1291" s="204">
        <v>0</v>
      </c>
      <c r="AJ1291" s="204"/>
      <c r="AK1291" s="204"/>
      <c r="AL1291" s="204"/>
      <c r="AM1291" s="204"/>
      <c r="AN1291" s="204"/>
      <c r="AO1291" s="204"/>
      <c r="AP1291" s="204"/>
      <c r="AQ1291" s="204"/>
      <c r="AR1291" s="204"/>
      <c r="AS1291" s="204"/>
      <c r="AT1291" s="204"/>
      <c r="AU1291" s="204"/>
      <c r="AV1291" s="204"/>
      <c r="AW1291" s="204"/>
      <c r="AX1291" s="204"/>
      <c r="AY1291" s="204" t="str">
        <f t="shared" si="201"/>
        <v/>
      </c>
      <c r="AZ1291" s="204" t="str">
        <f>IF(COUNTIF(AY:AY,AY1291)=1,AY1291,IF(AND(COUNTIF(AY:AY,AY1291)&gt;1,COUNTIF(AZ$2:AZ1290,AY1291)&gt;=1),"",AY1291))</f>
        <v/>
      </c>
      <c r="BA1291" s="204" t="str">
        <v>SULTRIVAL</v>
      </c>
      <c r="BB1291" s="204">
        <f>IF(BA1291="","",MAX(BB$2:BB1290)+1)</f>
        <v>501</v>
      </c>
      <c r="BC1291" s="204"/>
      <c r="BD1291" s="204"/>
      <c r="BE1291" s="204"/>
      <c r="BF1291" s="204"/>
      <c r="BG1291" s="204"/>
      <c r="BH1291" s="204"/>
      <c r="BI1291" s="204"/>
      <c r="BJ1291" s="204"/>
      <c r="BK1291" s="204"/>
      <c r="BL1291" s="204"/>
      <c r="BM1291" s="204"/>
      <c r="BN1291" s="204"/>
      <c r="BO1291" s="204"/>
      <c r="BP1291" s="204"/>
      <c r="BQ1291" s="204"/>
      <c r="BR1291" s="204"/>
      <c r="BS1291" s="204"/>
      <c r="BT1291" s="204"/>
      <c r="BU1291" s="104"/>
      <c r="BV1291" s="202"/>
      <c r="BX1291"/>
      <c r="BY1291"/>
      <c r="BZ1291"/>
      <c r="CA1291"/>
      <c r="CB1291"/>
      <c r="CD1291"/>
      <c r="CO1291" s="202">
        <v>1290</v>
      </c>
    </row>
    <row r="1292" spans="1:93" x14ac:dyDescent="0.25">
      <c r="A1292" s="203" t="s">
        <v>3596</v>
      </c>
      <c r="B1292" s="204" t="s">
        <v>3597</v>
      </c>
      <c r="C1292" s="204" t="s">
        <v>3598</v>
      </c>
      <c r="D1292" s="210" t="s">
        <v>851</v>
      </c>
      <c r="E1292" s="204" t="s">
        <v>906</v>
      </c>
      <c r="F1292" s="204" t="s">
        <v>3599</v>
      </c>
      <c r="G1292" s="204" t="s">
        <v>908</v>
      </c>
      <c r="H1292" s="204" t="s">
        <v>955</v>
      </c>
      <c r="I1292" s="204" t="s">
        <v>910</v>
      </c>
      <c r="J1292" s="204" t="s">
        <v>2559</v>
      </c>
      <c r="K1292" s="204" t="s">
        <v>2559</v>
      </c>
      <c r="L1292" s="204" t="s">
        <v>2560</v>
      </c>
      <c r="M1292" s="204" t="s">
        <v>213</v>
      </c>
      <c r="N1292" s="204" t="s">
        <v>868</v>
      </c>
      <c r="O1292" s="204" t="s">
        <v>918</v>
      </c>
      <c r="P1292" s="204" t="s">
        <v>859</v>
      </c>
      <c r="Q1292" s="204" t="s">
        <v>983</v>
      </c>
      <c r="R1292" s="204">
        <v>0</v>
      </c>
      <c r="S1292" s="204">
        <v>0</v>
      </c>
      <c r="T1292" s="204">
        <v>5</v>
      </c>
      <c r="U1292" s="204">
        <v>21</v>
      </c>
      <c r="V1292" s="204">
        <v>0</v>
      </c>
      <c r="W1292" s="204">
        <v>0</v>
      </c>
      <c r="X1292" s="204">
        <v>0</v>
      </c>
      <c r="Y1292" s="204">
        <v>0</v>
      </c>
      <c r="Z1292" s="204">
        <v>0</v>
      </c>
      <c r="AA1292" s="204">
        <v>0</v>
      </c>
      <c r="AB1292" s="204">
        <v>0</v>
      </c>
      <c r="AC1292" s="204">
        <v>0</v>
      </c>
      <c r="AD1292" s="204">
        <v>0</v>
      </c>
      <c r="AE1292" s="204">
        <v>0</v>
      </c>
      <c r="AF1292" s="204">
        <v>0</v>
      </c>
      <c r="AG1292" s="204">
        <v>0</v>
      </c>
      <c r="AH1292" s="204">
        <v>0</v>
      </c>
      <c r="AI1292" s="204">
        <v>0</v>
      </c>
      <c r="AJ1292" s="204"/>
      <c r="AK1292" s="204"/>
      <c r="AL1292" s="204"/>
      <c r="AM1292" s="204"/>
      <c r="AN1292" s="204"/>
      <c r="AO1292" s="204"/>
      <c r="AP1292" s="204"/>
      <c r="AQ1292" s="204"/>
      <c r="AR1292" s="204"/>
      <c r="AS1292" s="204"/>
      <c r="AT1292" s="204"/>
      <c r="AU1292" s="204"/>
      <c r="AV1292" s="204"/>
      <c r="AW1292" s="204"/>
      <c r="AX1292" s="204"/>
      <c r="AY1292" s="204" t="str">
        <f t="shared" si="201"/>
        <v/>
      </c>
      <c r="AZ1292" s="204" t="str">
        <f>IF(COUNTIF(AY:AY,AY1292)=1,AY1292,IF(AND(COUNTIF(AY:AY,AY1292)&gt;1,COUNTIF(AZ$2:AZ1291,AY1292)&gt;=1),"",AY1292))</f>
        <v/>
      </c>
      <c r="BA1292" s="204" t="str">
        <v>SULTRIVAL TRIMETHOPRIME/SULFADIAZINE 20/92 PORC</v>
      </c>
      <c r="BB1292" s="204">
        <f>IF(BA1292="","",MAX(BB$2:BB1291)+1)</f>
        <v>502</v>
      </c>
      <c r="BC1292" s="204"/>
      <c r="BD1292" s="204"/>
      <c r="BE1292" s="204"/>
      <c r="BF1292" s="204"/>
      <c r="BG1292" s="204"/>
      <c r="BH1292" s="204"/>
      <c r="BI1292" s="204"/>
      <c r="BJ1292" s="204"/>
      <c r="BK1292" s="204"/>
      <c r="BL1292" s="204"/>
      <c r="BM1292" s="204"/>
      <c r="BN1292" s="204"/>
      <c r="BO1292" s="204"/>
      <c r="BP1292" s="204"/>
      <c r="BQ1292" s="204"/>
      <c r="BR1292" s="204"/>
      <c r="BS1292" s="204"/>
      <c r="BT1292" s="204"/>
      <c r="BU1292" s="104"/>
      <c r="BV1292" s="202"/>
      <c r="BX1292"/>
      <c r="BY1292"/>
      <c r="BZ1292"/>
      <c r="CA1292"/>
      <c r="CB1292"/>
      <c r="CD1292"/>
      <c r="CO1292" s="202">
        <v>1291</v>
      </c>
    </row>
    <row r="1293" spans="1:93" x14ac:dyDescent="0.25">
      <c r="A1293" s="203" t="s">
        <v>3596</v>
      </c>
      <c r="B1293" s="204" t="s">
        <v>3600</v>
      </c>
      <c r="C1293" s="204" t="s">
        <v>2818</v>
      </c>
      <c r="D1293" s="210" t="s">
        <v>947</v>
      </c>
      <c r="E1293" s="204" t="s">
        <v>906</v>
      </c>
      <c r="F1293" s="204" t="s">
        <v>3599</v>
      </c>
      <c r="G1293" s="204" t="s">
        <v>908</v>
      </c>
      <c r="H1293" s="204" t="s">
        <v>955</v>
      </c>
      <c r="I1293" s="204" t="s">
        <v>910</v>
      </c>
      <c r="J1293" s="204" t="s">
        <v>2559</v>
      </c>
      <c r="K1293" s="204" t="s">
        <v>2559</v>
      </c>
      <c r="L1293" s="204" t="s">
        <v>2560</v>
      </c>
      <c r="M1293" s="204" t="s">
        <v>213</v>
      </c>
      <c r="N1293" s="204" t="s">
        <v>868</v>
      </c>
      <c r="O1293" s="204" t="s">
        <v>918</v>
      </c>
      <c r="P1293" s="204" t="s">
        <v>859</v>
      </c>
      <c r="Q1293" s="204" t="s">
        <v>919</v>
      </c>
      <c r="R1293" s="204">
        <v>0</v>
      </c>
      <c r="S1293" s="204">
        <v>0</v>
      </c>
      <c r="T1293" s="204">
        <v>5</v>
      </c>
      <c r="U1293" s="204">
        <v>21</v>
      </c>
      <c r="V1293" s="204">
        <v>0</v>
      </c>
      <c r="W1293" s="204">
        <v>0</v>
      </c>
      <c r="X1293" s="204">
        <v>0</v>
      </c>
      <c r="Y1293" s="204">
        <v>0</v>
      </c>
      <c r="Z1293" s="204">
        <v>0</v>
      </c>
      <c r="AA1293" s="204">
        <v>0</v>
      </c>
      <c r="AB1293" s="204">
        <v>0</v>
      </c>
      <c r="AC1293" s="204">
        <v>0</v>
      </c>
      <c r="AD1293" s="204">
        <v>0</v>
      </c>
      <c r="AE1293" s="204">
        <v>0</v>
      </c>
      <c r="AF1293" s="204">
        <v>0</v>
      </c>
      <c r="AG1293" s="204">
        <v>0</v>
      </c>
      <c r="AH1293" s="204">
        <v>0</v>
      </c>
      <c r="AI1293" s="204">
        <v>0</v>
      </c>
      <c r="AJ1293" s="204"/>
      <c r="AK1293" s="204"/>
      <c r="AL1293" s="204"/>
      <c r="AM1293" s="204"/>
      <c r="AN1293" s="204"/>
      <c r="AO1293" s="204"/>
      <c r="AP1293" s="204"/>
      <c r="AQ1293" s="204"/>
      <c r="AR1293" s="204"/>
      <c r="AS1293" s="204"/>
      <c r="AT1293" s="204"/>
      <c r="AU1293" s="204"/>
      <c r="AV1293" s="204"/>
      <c r="AW1293" s="204"/>
      <c r="AX1293" s="204"/>
      <c r="AY1293" s="204" t="str">
        <f t="shared" si="201"/>
        <v/>
      </c>
      <c r="AZ1293" s="204" t="str">
        <f>IF(COUNTIF(AY:AY,AY1293)=1,AY1293,IF(AND(COUNTIF(AY:AY,AY1293)&gt;1,COUNTIF(AZ$2:AZ1292,AY1293)&gt;=1),"",AY1293))</f>
        <v/>
      </c>
      <c r="BA1293" s="204" t="str">
        <v>SUNIX AC POUDRE</v>
      </c>
      <c r="BB1293" s="204">
        <f>IF(BA1293="","",MAX(BB$2:BB1292)+1)</f>
        <v>503</v>
      </c>
      <c r="BC1293" s="204"/>
      <c r="BD1293" s="204"/>
      <c r="BE1293" s="204"/>
      <c r="BF1293" s="204"/>
      <c r="BG1293" s="204"/>
      <c r="BH1293" s="204"/>
      <c r="BI1293" s="204"/>
      <c r="BJ1293" s="204"/>
      <c r="BK1293" s="204"/>
      <c r="BL1293" s="204"/>
      <c r="BM1293" s="204"/>
      <c r="BN1293" s="204"/>
      <c r="BO1293" s="204"/>
      <c r="BP1293" s="204"/>
      <c r="BQ1293" s="204"/>
      <c r="BR1293" s="204"/>
      <c r="BS1293" s="204"/>
      <c r="BT1293" s="204"/>
      <c r="BU1293" s="104"/>
      <c r="BV1293" s="202"/>
      <c r="BX1293"/>
      <c r="BY1293"/>
      <c r="BZ1293"/>
      <c r="CA1293"/>
      <c r="CB1293"/>
      <c r="CD1293"/>
      <c r="CO1293" s="202">
        <v>1292</v>
      </c>
    </row>
    <row r="1294" spans="1:93" x14ac:dyDescent="0.25">
      <c r="A1294" s="203" t="s">
        <v>3567</v>
      </c>
      <c r="B1294" s="204" t="s">
        <v>3568</v>
      </c>
      <c r="C1294" s="204" t="s">
        <v>2683</v>
      </c>
      <c r="D1294" s="210" t="s">
        <v>851</v>
      </c>
      <c r="E1294" s="204" t="s">
        <v>852</v>
      </c>
      <c r="F1294" s="204" t="s">
        <v>626</v>
      </c>
      <c r="G1294" s="204" t="s">
        <v>853</v>
      </c>
      <c r="H1294" s="204" t="s">
        <v>1612</v>
      </c>
      <c r="I1294" s="204" t="s">
        <v>853</v>
      </c>
      <c r="J1294" s="204" t="s">
        <v>891</v>
      </c>
      <c r="K1294" s="204" t="s">
        <v>891</v>
      </c>
      <c r="L1294" s="204" t="s">
        <v>3569</v>
      </c>
      <c r="M1294" s="204" t="s">
        <v>213</v>
      </c>
      <c r="N1294" s="204" t="s">
        <v>1267</v>
      </c>
      <c r="O1294" s="204" t="s">
        <v>858</v>
      </c>
      <c r="P1294" s="204" t="s">
        <v>859</v>
      </c>
      <c r="Q1294" s="204" t="s">
        <v>1071</v>
      </c>
      <c r="R1294" s="204">
        <v>6</v>
      </c>
      <c r="S1294" s="204">
        <v>1</v>
      </c>
      <c r="T1294" s="204">
        <v>0</v>
      </c>
      <c r="U1294" s="204">
        <v>0</v>
      </c>
      <c r="V1294" s="204">
        <v>0</v>
      </c>
      <c r="W1294" s="204">
        <v>0</v>
      </c>
      <c r="X1294" s="204">
        <v>0</v>
      </c>
      <c r="Y1294" s="204">
        <v>0</v>
      </c>
      <c r="Z1294" s="204">
        <v>0</v>
      </c>
      <c r="AA1294" s="204">
        <v>0</v>
      </c>
      <c r="AB1294" s="204">
        <v>6</v>
      </c>
      <c r="AC1294" s="204">
        <v>1</v>
      </c>
      <c r="AD1294" s="204">
        <v>6</v>
      </c>
      <c r="AE1294" s="204">
        <v>1</v>
      </c>
      <c r="AF1294" s="204">
        <v>0</v>
      </c>
      <c r="AG1294" s="204">
        <v>0</v>
      </c>
      <c r="AH1294" s="204">
        <v>0</v>
      </c>
      <c r="AI1294" s="204">
        <v>0</v>
      </c>
      <c r="AJ1294" s="204"/>
      <c r="AK1294" s="204"/>
      <c r="AL1294" s="204"/>
      <c r="AM1294" s="204"/>
      <c r="AN1294" s="204"/>
      <c r="AO1294" s="204"/>
      <c r="AP1294" s="204"/>
      <c r="AQ1294" s="204"/>
      <c r="AR1294" s="204"/>
      <c r="AS1294" s="204"/>
      <c r="AT1294" s="204"/>
      <c r="AU1294" s="204"/>
      <c r="AV1294" s="204"/>
      <c r="AW1294" s="204"/>
      <c r="AX1294" s="204"/>
      <c r="AY1294" s="204" t="str">
        <f t="shared" si="201"/>
        <v>ZACTRAN 150 MG/ML SOLUTION INJECTABLE POUR BOVINS OVINS ET PORCINS</v>
      </c>
      <c r="AZ1294" s="204" t="str">
        <f>IF(COUNTIF(AY:AY,AY1294)=1,AY1294,IF(AND(COUNTIF(AY:AY,AY1294)&gt;1,COUNTIF(AZ$2:AZ1293,AY1294)&gt;=1),"",AY1294))</f>
        <v>ZACTRAN 150 MG/ML SOLUTION INJECTABLE POUR BOVINS OVINS ET PORCINS</v>
      </c>
      <c r="BA1294" s="204" t="str">
        <v>SUNIX LIQUIDE</v>
      </c>
      <c r="BB1294" s="204">
        <f>IF(BA1294="","",MAX(BB$2:BB1293)+1)</f>
        <v>504</v>
      </c>
      <c r="BC1294" s="204"/>
      <c r="BD1294" s="204"/>
      <c r="BE1294" s="204"/>
      <c r="BF1294" s="204"/>
      <c r="BG1294" s="204"/>
      <c r="BH1294" s="204"/>
      <c r="BI1294" s="204"/>
      <c r="BJ1294" s="204"/>
      <c r="BK1294" s="204"/>
      <c r="BL1294" s="204"/>
      <c r="BM1294" s="204"/>
      <c r="BN1294" s="204"/>
      <c r="BO1294" s="204"/>
      <c r="BP1294" s="204"/>
      <c r="BQ1294" s="204"/>
      <c r="BR1294" s="204"/>
      <c r="BS1294" s="204"/>
      <c r="BT1294" s="204"/>
      <c r="BU1294" s="104"/>
      <c r="BV1294" s="202"/>
      <c r="BX1294"/>
      <c r="BY1294"/>
      <c r="BZ1294"/>
      <c r="CA1294"/>
      <c r="CB1294"/>
      <c r="CD1294"/>
      <c r="CO1294" s="202">
        <v>1293</v>
      </c>
    </row>
    <row r="1295" spans="1:93" x14ac:dyDescent="0.25">
      <c r="A1295" s="203" t="s">
        <v>3567</v>
      </c>
      <c r="B1295" s="204" t="s">
        <v>3570</v>
      </c>
      <c r="C1295" s="204" t="s">
        <v>2685</v>
      </c>
      <c r="D1295" s="210" t="s">
        <v>863</v>
      </c>
      <c r="E1295" s="204" t="s">
        <v>852</v>
      </c>
      <c r="F1295" s="204" t="s">
        <v>626</v>
      </c>
      <c r="G1295" s="204" t="s">
        <v>853</v>
      </c>
      <c r="H1295" s="204" t="s">
        <v>1612</v>
      </c>
      <c r="I1295" s="204" t="s">
        <v>853</v>
      </c>
      <c r="J1295" s="204" t="s">
        <v>891</v>
      </c>
      <c r="K1295" s="204" t="s">
        <v>891</v>
      </c>
      <c r="L1295" s="204" t="s">
        <v>3569</v>
      </c>
      <c r="M1295" s="204" t="s">
        <v>213</v>
      </c>
      <c r="N1295" s="204" t="s">
        <v>1267</v>
      </c>
      <c r="O1295" s="204" t="s">
        <v>858</v>
      </c>
      <c r="P1295" s="204" t="s">
        <v>859</v>
      </c>
      <c r="Q1295" s="204" t="s">
        <v>1928</v>
      </c>
      <c r="R1295" s="204">
        <v>6</v>
      </c>
      <c r="S1295" s="204">
        <v>1</v>
      </c>
      <c r="T1295" s="204">
        <v>0</v>
      </c>
      <c r="U1295" s="204">
        <v>0</v>
      </c>
      <c r="V1295" s="204">
        <v>0</v>
      </c>
      <c r="W1295" s="204">
        <v>0</v>
      </c>
      <c r="X1295" s="204">
        <v>0</v>
      </c>
      <c r="Y1295" s="204">
        <v>0</v>
      </c>
      <c r="Z1295" s="204">
        <v>0</v>
      </c>
      <c r="AA1295" s="204">
        <v>0</v>
      </c>
      <c r="AB1295" s="204">
        <v>6</v>
      </c>
      <c r="AC1295" s="204">
        <v>1</v>
      </c>
      <c r="AD1295" s="204">
        <v>6</v>
      </c>
      <c r="AE1295" s="204">
        <v>1</v>
      </c>
      <c r="AF1295" s="204">
        <v>0</v>
      </c>
      <c r="AG1295" s="204">
        <v>0</v>
      </c>
      <c r="AH1295" s="204">
        <v>0</v>
      </c>
      <c r="AI1295" s="204">
        <v>0</v>
      </c>
      <c r="AJ1295" s="204"/>
      <c r="AK1295" s="204"/>
      <c r="AL1295" s="204"/>
      <c r="AM1295" s="204"/>
      <c r="AN1295" s="204"/>
      <c r="AO1295" s="204"/>
      <c r="AP1295" s="204"/>
      <c r="AQ1295" s="204"/>
      <c r="AR1295" s="204"/>
      <c r="AS1295" s="204"/>
      <c r="AT1295" s="204"/>
      <c r="AU1295" s="204"/>
      <c r="AV1295" s="204"/>
      <c r="AW1295" s="204"/>
      <c r="AX1295" s="204"/>
      <c r="AY1295" s="204" t="str">
        <f t="shared" si="201"/>
        <v>ZACTRAN 150 MG/ML SOLUTION INJECTABLE POUR BOVINS OVINS ET PORCINS</v>
      </c>
      <c r="AZ1295" s="204" t="str">
        <f>IF(COUNTIF(AY:AY,AY1295)=1,AY1295,IF(AND(COUNTIF(AY:AY,AY1295)&gt;1,COUNTIF(AZ$2:AZ1294,AY1295)&gt;=1),"",AY1295))</f>
        <v/>
      </c>
      <c r="BA1295" s="204" t="str">
        <v>SURAMOX 10 POUDRE ORALE</v>
      </c>
      <c r="BB1295" s="204">
        <f>IF(BA1295="","",MAX(BB$2:BB1294)+1)</f>
        <v>505</v>
      </c>
      <c r="BC1295" s="204"/>
      <c r="BD1295" s="204"/>
      <c r="BE1295" s="204"/>
      <c r="BF1295" s="204"/>
      <c r="BG1295" s="204"/>
      <c r="BH1295" s="204"/>
      <c r="BI1295" s="204"/>
      <c r="BJ1295" s="204"/>
      <c r="BK1295" s="204"/>
      <c r="BL1295" s="204"/>
      <c r="BM1295" s="204"/>
      <c r="BN1295" s="204"/>
      <c r="BO1295" s="204"/>
      <c r="BP1295" s="204"/>
      <c r="BQ1295" s="204"/>
      <c r="BR1295" s="204"/>
      <c r="BS1295" s="204"/>
      <c r="BT1295" s="204"/>
      <c r="BU1295" s="104"/>
      <c r="BV1295" s="202"/>
      <c r="BX1295"/>
      <c r="BY1295"/>
      <c r="BZ1295"/>
      <c r="CA1295"/>
      <c r="CB1295"/>
      <c r="CD1295"/>
      <c r="CO1295" s="202">
        <v>1294</v>
      </c>
    </row>
    <row r="1296" spans="1:93" x14ac:dyDescent="0.25">
      <c r="A1296" s="203" t="s">
        <v>3567</v>
      </c>
      <c r="B1296" s="204" t="s">
        <v>3571</v>
      </c>
      <c r="C1296" s="204" t="s">
        <v>3572</v>
      </c>
      <c r="D1296" s="210" t="s">
        <v>868</v>
      </c>
      <c r="E1296" s="204" t="s">
        <v>852</v>
      </c>
      <c r="F1296" s="204" t="s">
        <v>626</v>
      </c>
      <c r="G1296" s="204" t="s">
        <v>853</v>
      </c>
      <c r="H1296" s="204" t="s">
        <v>1612</v>
      </c>
      <c r="I1296" s="204" t="s">
        <v>853</v>
      </c>
      <c r="J1296" s="204" t="s">
        <v>891</v>
      </c>
      <c r="K1296" s="204" t="s">
        <v>891</v>
      </c>
      <c r="L1296" s="204" t="s">
        <v>3569</v>
      </c>
      <c r="M1296" s="204" t="s">
        <v>213</v>
      </c>
      <c r="N1296" s="204" t="s">
        <v>1267</v>
      </c>
      <c r="O1296" s="204" t="s">
        <v>858</v>
      </c>
      <c r="P1296" s="204" t="s">
        <v>859</v>
      </c>
      <c r="Q1296" s="204" t="s">
        <v>1061</v>
      </c>
      <c r="R1296" s="204">
        <v>6</v>
      </c>
      <c r="S1296" s="204">
        <v>1</v>
      </c>
      <c r="T1296" s="204">
        <v>0</v>
      </c>
      <c r="U1296" s="204">
        <v>0</v>
      </c>
      <c r="V1296" s="204">
        <v>0</v>
      </c>
      <c r="W1296" s="204">
        <v>0</v>
      </c>
      <c r="X1296" s="204">
        <v>0</v>
      </c>
      <c r="Y1296" s="204">
        <v>0</v>
      </c>
      <c r="Z1296" s="204">
        <v>0</v>
      </c>
      <c r="AA1296" s="204">
        <v>0</v>
      </c>
      <c r="AB1296" s="204">
        <v>6</v>
      </c>
      <c r="AC1296" s="204">
        <v>1</v>
      </c>
      <c r="AD1296" s="204">
        <v>6</v>
      </c>
      <c r="AE1296" s="204">
        <v>1</v>
      </c>
      <c r="AF1296" s="204">
        <v>0</v>
      </c>
      <c r="AG1296" s="204">
        <v>0</v>
      </c>
      <c r="AH1296" s="204">
        <v>0</v>
      </c>
      <c r="AI1296" s="204">
        <v>0</v>
      </c>
      <c r="AJ1296" s="204"/>
      <c r="AK1296" s="204"/>
      <c r="AL1296" s="204"/>
      <c r="AM1296" s="204"/>
      <c r="AN1296" s="204"/>
      <c r="AO1296" s="204"/>
      <c r="AP1296" s="204"/>
      <c r="AQ1296" s="204"/>
      <c r="AR1296" s="204"/>
      <c r="AS1296" s="204"/>
      <c r="AT1296" s="204"/>
      <c r="AU1296" s="204"/>
      <c r="AV1296" s="204"/>
      <c r="AW1296" s="204"/>
      <c r="AX1296" s="204"/>
      <c r="AY1296" s="204" t="str">
        <f t="shared" si="201"/>
        <v>ZACTRAN 150 MG/ML SOLUTION INJECTABLE POUR BOVINS OVINS ET PORCINS</v>
      </c>
      <c r="AZ1296" s="204" t="str">
        <f>IF(COUNTIF(AY:AY,AY1296)=1,AY1296,IF(AND(COUNTIF(AY:AY,AY1296)&gt;1,COUNTIF(AZ$2:AZ1295,AY1296)&gt;=1),"",AY1296))</f>
        <v/>
      </c>
      <c r="BA1296" s="204" t="str">
        <v>SURAMOX 10 SUSPENSION INJECTABLE</v>
      </c>
      <c r="BB1296" s="204">
        <f>IF(BA1296="","",MAX(BB$2:BB1295)+1)</f>
        <v>506</v>
      </c>
      <c r="BC1296" s="204"/>
      <c r="BD1296" s="204"/>
      <c r="BE1296" s="204"/>
      <c r="BF1296" s="204"/>
      <c r="BG1296" s="204"/>
      <c r="BH1296" s="204"/>
      <c r="BI1296" s="204"/>
      <c r="BJ1296" s="204"/>
      <c r="BK1296" s="204"/>
      <c r="BL1296" s="204"/>
      <c r="BM1296" s="204"/>
      <c r="BN1296" s="204"/>
      <c r="BO1296" s="204"/>
      <c r="BP1296" s="204"/>
      <c r="BQ1296" s="204"/>
      <c r="BR1296" s="204"/>
      <c r="BS1296" s="204"/>
      <c r="BT1296" s="204"/>
      <c r="BU1296" s="104"/>
      <c r="BV1296" s="202"/>
      <c r="BX1296"/>
      <c r="BY1296"/>
      <c r="BZ1296"/>
      <c r="CA1296"/>
      <c r="CB1296"/>
      <c r="CD1296"/>
      <c r="CO1296" s="202">
        <v>1295</v>
      </c>
    </row>
    <row r="1297" spans="1:93" x14ac:dyDescent="0.25">
      <c r="A1297" s="203" t="s">
        <v>4447</v>
      </c>
      <c r="B1297" s="204" t="s">
        <v>4448</v>
      </c>
      <c r="C1297" s="204" t="s">
        <v>1042</v>
      </c>
      <c r="D1297" s="210" t="s">
        <v>851</v>
      </c>
      <c r="E1297" s="204" t="s">
        <v>852</v>
      </c>
      <c r="F1297" s="204" t="s">
        <v>627</v>
      </c>
      <c r="G1297" s="204" t="s">
        <v>853</v>
      </c>
      <c r="H1297" s="204" t="s">
        <v>890</v>
      </c>
      <c r="I1297" s="204" t="s">
        <v>853</v>
      </c>
      <c r="J1297" s="204" t="s">
        <v>1901</v>
      </c>
      <c r="K1297" s="204" t="s">
        <v>1901</v>
      </c>
      <c r="L1297" s="204" t="s">
        <v>2713</v>
      </c>
      <c r="M1297" s="204" t="s">
        <v>213</v>
      </c>
      <c r="N1297" s="204" t="s">
        <v>1038</v>
      </c>
      <c r="O1297" s="204" t="s">
        <v>858</v>
      </c>
      <c r="P1297" s="204" t="s">
        <v>859</v>
      </c>
      <c r="Q1297" s="204" t="s">
        <v>1031</v>
      </c>
      <c r="R1297" s="204">
        <v>40</v>
      </c>
      <c r="S1297" s="204">
        <v>1</v>
      </c>
      <c r="T1297" s="204">
        <v>0</v>
      </c>
      <c r="U1297" s="204">
        <v>0</v>
      </c>
      <c r="V1297" s="204">
        <v>0</v>
      </c>
      <c r="W1297" s="204">
        <v>0</v>
      </c>
      <c r="X1297" s="204">
        <v>0</v>
      </c>
      <c r="Y1297" s="204">
        <v>0</v>
      </c>
      <c r="Z1297" s="204">
        <v>0</v>
      </c>
      <c r="AA1297" s="204">
        <v>0</v>
      </c>
      <c r="AB1297" s="204">
        <v>0</v>
      </c>
      <c r="AC1297" s="204">
        <v>0</v>
      </c>
      <c r="AD1297" s="204">
        <v>0</v>
      </c>
      <c r="AE1297" s="204">
        <v>0</v>
      </c>
      <c r="AF1297" s="204">
        <v>0</v>
      </c>
      <c r="AG1297" s="204">
        <v>0</v>
      </c>
      <c r="AH1297" s="204">
        <v>0</v>
      </c>
      <c r="AI1297" s="204">
        <v>0</v>
      </c>
      <c r="AJ1297" s="204"/>
      <c r="AK1297" s="204"/>
      <c r="AL1297" s="204"/>
      <c r="AM1297" s="204"/>
      <c r="AN1297" s="204"/>
      <c r="AO1297" s="204"/>
      <c r="AP1297" s="204"/>
      <c r="AQ1297" s="204"/>
      <c r="AR1297" s="204"/>
      <c r="AS1297" s="204"/>
      <c r="AT1297" s="204"/>
      <c r="AU1297" s="204"/>
      <c r="AV1297" s="204"/>
      <c r="AW1297" s="204"/>
      <c r="AX1297" s="204"/>
      <c r="AY1297" s="204" t="str">
        <f t="shared" si="201"/>
        <v>ZELERIS SOLUTION INJECTABLE POUR BOVINS</v>
      </c>
      <c r="AZ1297" s="204" t="str">
        <f>IF(COUNTIF(AY:AY,AY1297)=1,AY1297,IF(AND(COUNTIF(AY:AY,AY1297)&gt;1,COUNTIF(AZ$2:AZ1296,AY1297)&gt;=1),"",AY1297))</f>
        <v>ZELERIS SOLUTION INJECTABLE POUR BOVINS</v>
      </c>
      <c r="BA1297" s="204" t="str">
        <v>SURAMOX 1000 MG/G POUDRE POUR ADMINISTRATION DANS L'EAU DE BOISSON POUR POULETS CANARDS ET DINDONS</v>
      </c>
      <c r="BB1297" s="204">
        <f>IF(BA1297="","",MAX(BB$2:BB1296)+1)</f>
        <v>507</v>
      </c>
      <c r="BC1297" s="204"/>
      <c r="BD1297" s="204"/>
      <c r="BE1297" s="204"/>
      <c r="BF1297" s="204"/>
      <c r="BG1297" s="204"/>
      <c r="BH1297" s="204"/>
      <c r="BI1297" s="204"/>
      <c r="BJ1297" s="204"/>
      <c r="BK1297" s="204"/>
      <c r="BL1297" s="204"/>
      <c r="BM1297" s="204"/>
      <c r="BN1297" s="204"/>
      <c r="BO1297" s="204"/>
      <c r="BP1297" s="204"/>
      <c r="BQ1297" s="204"/>
      <c r="BR1297" s="204"/>
      <c r="BS1297" s="204"/>
      <c r="BT1297" s="204"/>
      <c r="BU1297" s="104"/>
      <c r="BV1297" s="202"/>
      <c r="BX1297"/>
      <c r="BY1297"/>
      <c r="BZ1297"/>
      <c r="CA1297"/>
      <c r="CB1297"/>
      <c r="CD1297"/>
      <c r="CO1297" s="202">
        <v>1296</v>
      </c>
    </row>
    <row r="1298" spans="1:93" x14ac:dyDescent="0.25">
      <c r="A1298" s="203" t="s">
        <v>4447</v>
      </c>
      <c r="B1298" s="204" t="s">
        <v>4449</v>
      </c>
      <c r="C1298" s="204" t="s">
        <v>1048</v>
      </c>
      <c r="D1298" s="210" t="s">
        <v>863</v>
      </c>
      <c r="E1298" s="204" t="s">
        <v>852</v>
      </c>
      <c r="F1298" s="204" t="s">
        <v>627</v>
      </c>
      <c r="G1298" s="204" t="s">
        <v>853</v>
      </c>
      <c r="H1298" s="204" t="s">
        <v>890</v>
      </c>
      <c r="I1298" s="204" t="s">
        <v>853</v>
      </c>
      <c r="J1298" s="204" t="s">
        <v>1901</v>
      </c>
      <c r="K1298" s="204" t="s">
        <v>1901</v>
      </c>
      <c r="L1298" s="204" t="s">
        <v>2713</v>
      </c>
      <c r="M1298" s="204" t="s">
        <v>213</v>
      </c>
      <c r="N1298" s="204" t="s">
        <v>1038</v>
      </c>
      <c r="O1298" s="204" t="s">
        <v>858</v>
      </c>
      <c r="P1298" s="204" t="s">
        <v>859</v>
      </c>
      <c r="Q1298" s="204" t="s">
        <v>851</v>
      </c>
      <c r="R1298" s="204">
        <v>40</v>
      </c>
      <c r="S1298" s="204">
        <v>1</v>
      </c>
      <c r="T1298" s="204">
        <v>0</v>
      </c>
      <c r="U1298" s="204">
        <v>0</v>
      </c>
      <c r="V1298" s="204">
        <v>0</v>
      </c>
      <c r="W1298" s="204">
        <v>0</v>
      </c>
      <c r="X1298" s="204">
        <v>0</v>
      </c>
      <c r="Y1298" s="204">
        <v>0</v>
      </c>
      <c r="Z1298" s="204">
        <v>0</v>
      </c>
      <c r="AA1298" s="204">
        <v>0</v>
      </c>
      <c r="AB1298" s="204">
        <v>0</v>
      </c>
      <c r="AC1298" s="204">
        <v>0</v>
      </c>
      <c r="AD1298" s="204">
        <v>0</v>
      </c>
      <c r="AE1298" s="204">
        <v>0</v>
      </c>
      <c r="AF1298" s="204">
        <v>0</v>
      </c>
      <c r="AG1298" s="204">
        <v>0</v>
      </c>
      <c r="AH1298" s="204">
        <v>0</v>
      </c>
      <c r="AI1298" s="204">
        <v>0</v>
      </c>
      <c r="AJ1298" s="204"/>
      <c r="AK1298" s="204"/>
      <c r="AL1298" s="204"/>
      <c r="AM1298" s="204"/>
      <c r="AN1298" s="204"/>
      <c r="AO1298" s="204"/>
      <c r="AP1298" s="204"/>
      <c r="AQ1298" s="204"/>
      <c r="AR1298" s="204"/>
      <c r="AS1298" s="204"/>
      <c r="AT1298" s="204"/>
      <c r="AU1298" s="204"/>
      <c r="AV1298" s="204"/>
      <c r="AW1298" s="204"/>
      <c r="AX1298" s="204"/>
      <c r="AY1298" s="204" t="str">
        <f t="shared" si="201"/>
        <v>ZELERIS SOLUTION INJECTABLE POUR BOVINS</v>
      </c>
      <c r="AZ1298" s="204" t="str">
        <f>IF(COUNTIF(AY:AY,AY1298)=1,AY1298,IF(AND(COUNTIF(AY:AY,AY1298)&gt;1,COUNTIF(AZ$2:AZ1297,AY1298)&gt;=1),"",AY1298))</f>
        <v/>
      </c>
      <c r="BA1298" s="204" t="str">
        <v>SURAMOX 15 % LA</v>
      </c>
      <c r="BB1298" s="204">
        <f>IF(BA1298="","",MAX(BB$2:BB1297)+1)</f>
        <v>508</v>
      </c>
      <c r="BC1298" s="204"/>
      <c r="BD1298" s="204"/>
      <c r="BE1298" s="204"/>
      <c r="BF1298" s="204"/>
      <c r="BG1298" s="204"/>
      <c r="BH1298" s="204"/>
      <c r="BI1298" s="204"/>
      <c r="BJ1298" s="204"/>
      <c r="BK1298" s="204"/>
      <c r="BL1298" s="204"/>
      <c r="BM1298" s="204"/>
      <c r="BN1298" s="204"/>
      <c r="BO1298" s="204"/>
      <c r="BP1298" s="204"/>
      <c r="BQ1298" s="204"/>
      <c r="BR1298" s="204"/>
      <c r="BS1298" s="204"/>
      <c r="BT1298" s="204"/>
      <c r="BU1298" s="104"/>
      <c r="BV1298" s="202"/>
      <c r="BX1298"/>
      <c r="BY1298"/>
      <c r="BZ1298"/>
      <c r="CA1298"/>
      <c r="CB1298"/>
      <c r="CD1298"/>
      <c r="CO1298" s="202">
        <v>1297</v>
      </c>
    </row>
    <row r="1299" spans="1:93" x14ac:dyDescent="0.25">
      <c r="A1299" s="203" t="s">
        <v>4447</v>
      </c>
      <c r="B1299" s="204" t="s">
        <v>4450</v>
      </c>
      <c r="C1299" s="204" t="s">
        <v>1605</v>
      </c>
      <c r="D1299" s="210" t="s">
        <v>868</v>
      </c>
      <c r="E1299" s="204" t="s">
        <v>852</v>
      </c>
      <c r="F1299" s="204" t="s">
        <v>627</v>
      </c>
      <c r="G1299" s="204" t="s">
        <v>853</v>
      </c>
      <c r="H1299" s="204" t="s">
        <v>890</v>
      </c>
      <c r="I1299" s="204" t="s">
        <v>853</v>
      </c>
      <c r="J1299" s="204" t="s">
        <v>1901</v>
      </c>
      <c r="K1299" s="204" t="s">
        <v>1901</v>
      </c>
      <c r="L1299" s="204" t="s">
        <v>2713</v>
      </c>
      <c r="M1299" s="204" t="s">
        <v>213</v>
      </c>
      <c r="N1299" s="204" t="s">
        <v>1038</v>
      </c>
      <c r="O1299" s="204" t="s">
        <v>858</v>
      </c>
      <c r="P1299" s="204" t="s">
        <v>859</v>
      </c>
      <c r="Q1299" s="204" t="s">
        <v>966</v>
      </c>
      <c r="R1299" s="204">
        <v>40</v>
      </c>
      <c r="S1299" s="204">
        <v>1</v>
      </c>
      <c r="T1299" s="204">
        <v>0</v>
      </c>
      <c r="U1299" s="204">
        <v>0</v>
      </c>
      <c r="V1299" s="204">
        <v>0</v>
      </c>
      <c r="W1299" s="204">
        <v>0</v>
      </c>
      <c r="X1299" s="204">
        <v>0</v>
      </c>
      <c r="Y1299" s="204">
        <v>0</v>
      </c>
      <c r="Z1299" s="204">
        <v>0</v>
      </c>
      <c r="AA1299" s="204">
        <v>0</v>
      </c>
      <c r="AB1299" s="204">
        <v>0</v>
      </c>
      <c r="AC1299" s="204">
        <v>0</v>
      </c>
      <c r="AD1299" s="204">
        <v>0</v>
      </c>
      <c r="AE1299" s="204">
        <v>0</v>
      </c>
      <c r="AF1299" s="204">
        <v>0</v>
      </c>
      <c r="AG1299" s="204">
        <v>0</v>
      </c>
      <c r="AH1299" s="204">
        <v>0</v>
      </c>
      <c r="AI1299" s="204">
        <v>0</v>
      </c>
      <c r="AJ1299" s="204"/>
      <c r="AK1299" s="204"/>
      <c r="AL1299" s="204"/>
      <c r="AM1299" s="204"/>
      <c r="AN1299" s="204"/>
      <c r="AO1299" s="204"/>
      <c r="AP1299" s="204"/>
      <c r="AQ1299" s="204"/>
      <c r="AR1299" s="204"/>
      <c r="AS1299" s="204"/>
      <c r="AT1299" s="204"/>
      <c r="AU1299" s="204"/>
      <c r="AV1299" s="204"/>
      <c r="AW1299" s="204"/>
      <c r="AX1299" s="204"/>
      <c r="AY1299" s="204" t="str">
        <f t="shared" si="201"/>
        <v>ZELERIS SOLUTION INJECTABLE POUR BOVINS</v>
      </c>
      <c r="AZ1299" s="204" t="str">
        <f>IF(COUNTIF(AY:AY,AY1299)=1,AY1299,IF(AND(COUNTIF(AY:AY,AY1299)&gt;1,COUNTIF(AZ$2:AZ1298,AY1299)&gt;=1),"",AY1299))</f>
        <v/>
      </c>
      <c r="BA1299" s="204" t="str">
        <v>SURAMOX 50 POUDRE ORALE PORC</v>
      </c>
      <c r="BB1299" s="204">
        <f>IF(BA1299="","",MAX(BB$2:BB1298)+1)</f>
        <v>509</v>
      </c>
      <c r="BC1299" s="204"/>
      <c r="BD1299" s="204"/>
      <c r="BE1299" s="204"/>
      <c r="BF1299" s="204"/>
      <c r="BG1299" s="204"/>
      <c r="BH1299" s="204"/>
      <c r="BI1299" s="204"/>
      <c r="BJ1299" s="204"/>
      <c r="BK1299" s="204"/>
      <c r="BL1299" s="204"/>
      <c r="BM1299" s="204"/>
      <c r="BN1299" s="204"/>
      <c r="BO1299" s="204"/>
      <c r="BP1299" s="204"/>
      <c r="BQ1299" s="204"/>
      <c r="BR1299" s="204"/>
      <c r="BS1299" s="204"/>
      <c r="BT1299" s="204"/>
      <c r="BU1299" s="104"/>
      <c r="BV1299" s="202"/>
      <c r="BX1299"/>
      <c r="BY1299"/>
      <c r="BZ1299"/>
      <c r="CD1299"/>
      <c r="CO1299" s="202">
        <v>1298</v>
      </c>
    </row>
    <row r="1300" spans="1:93" x14ac:dyDescent="0.25">
      <c r="A1300" s="203" t="s">
        <v>3991</v>
      </c>
      <c r="B1300" s="204" t="s">
        <v>3992</v>
      </c>
      <c r="C1300" s="204" t="s">
        <v>2081</v>
      </c>
      <c r="D1300" s="210" t="s">
        <v>851</v>
      </c>
      <c r="E1300" s="204" t="s">
        <v>906</v>
      </c>
      <c r="F1300" s="204" t="s">
        <v>3993</v>
      </c>
      <c r="G1300" s="204" t="s">
        <v>908</v>
      </c>
      <c r="H1300" s="204" t="s">
        <v>955</v>
      </c>
      <c r="I1300" s="204" t="s">
        <v>910</v>
      </c>
      <c r="J1300" s="204" t="s">
        <v>2559</v>
      </c>
      <c r="K1300" s="204" t="s">
        <v>2559</v>
      </c>
      <c r="L1300" s="204" t="s">
        <v>2560</v>
      </c>
      <c r="M1300" s="204" t="s">
        <v>213</v>
      </c>
      <c r="N1300" s="204" t="s">
        <v>1267</v>
      </c>
      <c r="O1300" s="204" t="s">
        <v>918</v>
      </c>
      <c r="P1300" s="204" t="s">
        <v>859</v>
      </c>
      <c r="Q1300" s="204" t="s">
        <v>1071</v>
      </c>
      <c r="R1300" s="204">
        <v>0</v>
      </c>
      <c r="S1300" s="204">
        <v>0</v>
      </c>
      <c r="T1300" s="204">
        <v>5</v>
      </c>
      <c r="U1300" s="204">
        <v>10</v>
      </c>
      <c r="V1300" s="204">
        <v>0</v>
      </c>
      <c r="W1300" s="204">
        <v>0</v>
      </c>
      <c r="X1300" s="204">
        <v>0</v>
      </c>
      <c r="Y1300" s="204">
        <v>0</v>
      </c>
      <c r="Z1300" s="204">
        <v>0</v>
      </c>
      <c r="AA1300" s="204">
        <v>0</v>
      </c>
      <c r="AB1300" s="204">
        <v>0</v>
      </c>
      <c r="AC1300" s="204">
        <v>0</v>
      </c>
      <c r="AD1300" s="204">
        <v>0</v>
      </c>
      <c r="AE1300" s="204">
        <v>0</v>
      </c>
      <c r="AF1300" s="204">
        <v>0</v>
      </c>
      <c r="AG1300" s="204">
        <v>0</v>
      </c>
      <c r="AH1300" s="204">
        <v>0</v>
      </c>
      <c r="AI1300" s="204">
        <v>0</v>
      </c>
      <c r="AJ1300" s="204"/>
      <c r="AK1300" s="204"/>
      <c r="AL1300" s="204"/>
      <c r="AM1300" s="204"/>
      <c r="AN1300" s="204"/>
      <c r="AO1300" s="204"/>
      <c r="AP1300" s="204"/>
      <c r="AQ1300" s="204"/>
      <c r="AR1300" s="204"/>
      <c r="AS1300" s="204"/>
      <c r="AT1300" s="204"/>
      <c r="AU1300" s="204"/>
      <c r="AV1300" s="204"/>
      <c r="AW1300" s="204"/>
      <c r="AX1300" s="204"/>
      <c r="AY1300" s="204" t="str">
        <f t="shared" si="201"/>
        <v/>
      </c>
      <c r="AZ1300" s="204" t="str">
        <f>IF(COUNTIF(AY:AY,AY1300)=1,AY1300,IF(AND(COUNTIF(AY:AY,AY1300)&gt;1,COUNTIF(AZ$2:AZ1299,AY1300)&gt;=1),"",AY1300))</f>
        <v/>
      </c>
      <c r="BA1300" s="204" t="str">
        <v>SURAMOX 50 POUDRE ORALE VOLAILLE</v>
      </c>
      <c r="BB1300" s="204">
        <f>IF(BA1300="","",MAX(BB$2:BB1299)+1)</f>
        <v>510</v>
      </c>
      <c r="BC1300" s="204"/>
      <c r="BD1300" s="204"/>
      <c r="BE1300" s="204"/>
      <c r="BF1300" s="204"/>
      <c r="BG1300" s="204"/>
      <c r="BH1300" s="204"/>
      <c r="BI1300" s="204"/>
      <c r="BJ1300" s="204"/>
      <c r="BK1300" s="204"/>
      <c r="BL1300" s="204"/>
      <c r="BM1300" s="204"/>
      <c r="BN1300" s="204"/>
      <c r="BO1300" s="204"/>
      <c r="BP1300" s="204"/>
      <c r="BQ1300" s="204"/>
      <c r="BR1300" s="204"/>
      <c r="BS1300" s="204"/>
      <c r="BT1300" s="204"/>
      <c r="BU1300" s="104"/>
      <c r="BV1300" s="202"/>
      <c r="BX1300"/>
      <c r="BY1300"/>
      <c r="BZ1300"/>
      <c r="CD1300"/>
      <c r="CO1300" s="202">
        <v>1299</v>
      </c>
    </row>
    <row r="1301" spans="1:93" x14ac:dyDescent="0.25">
      <c r="A1301" s="203" t="s">
        <v>3988</v>
      </c>
      <c r="B1301" s="204" t="s">
        <v>3989</v>
      </c>
      <c r="C1301" s="204" t="s">
        <v>2081</v>
      </c>
      <c r="D1301" s="210" t="s">
        <v>851</v>
      </c>
      <c r="E1301" s="204" t="s">
        <v>906</v>
      </c>
      <c r="F1301" s="204" t="s">
        <v>3990</v>
      </c>
      <c r="G1301" s="204" t="s">
        <v>908</v>
      </c>
      <c r="H1301" s="204" t="s">
        <v>909</v>
      </c>
      <c r="I1301" s="204" t="s">
        <v>910</v>
      </c>
      <c r="J1301" s="204" t="s">
        <v>2559</v>
      </c>
      <c r="K1301" s="204" t="s">
        <v>2559</v>
      </c>
      <c r="L1301" s="204" t="s">
        <v>2560</v>
      </c>
      <c r="M1301" s="204" t="s">
        <v>213</v>
      </c>
      <c r="N1301" s="204" t="s">
        <v>868</v>
      </c>
      <c r="O1301" s="204" t="s">
        <v>918</v>
      </c>
      <c r="P1301" s="204" t="s">
        <v>859</v>
      </c>
      <c r="Q1301" s="204" t="s">
        <v>983</v>
      </c>
      <c r="R1301" s="204">
        <v>0</v>
      </c>
      <c r="S1301" s="204">
        <v>0</v>
      </c>
      <c r="T1301" s="204">
        <v>5</v>
      </c>
      <c r="U1301" s="204">
        <v>10</v>
      </c>
      <c r="V1301" s="204">
        <v>0</v>
      </c>
      <c r="W1301" s="204">
        <v>0</v>
      </c>
      <c r="X1301" s="204">
        <v>0</v>
      </c>
      <c r="Y1301" s="204">
        <v>0</v>
      </c>
      <c r="Z1301" s="204">
        <v>0</v>
      </c>
      <c r="AA1301" s="204">
        <v>0</v>
      </c>
      <c r="AB1301" s="204">
        <v>0</v>
      </c>
      <c r="AC1301" s="204">
        <v>0</v>
      </c>
      <c r="AD1301" s="204">
        <v>0</v>
      </c>
      <c r="AE1301" s="204">
        <v>0</v>
      </c>
      <c r="AF1301" s="204">
        <v>0</v>
      </c>
      <c r="AG1301" s="204">
        <v>0</v>
      </c>
      <c r="AH1301" s="204">
        <v>0</v>
      </c>
      <c r="AI1301" s="204">
        <v>0</v>
      </c>
      <c r="AJ1301" s="204"/>
      <c r="AK1301" s="204"/>
      <c r="AL1301" s="204"/>
      <c r="AM1301" s="204"/>
      <c r="AN1301" s="204"/>
      <c r="AO1301" s="204"/>
      <c r="AP1301" s="204"/>
      <c r="AQ1301" s="204"/>
      <c r="AR1301" s="204"/>
      <c r="AS1301" s="204"/>
      <c r="AT1301" s="204"/>
      <c r="AU1301" s="204"/>
      <c r="AV1301" s="204"/>
      <c r="AW1301" s="204"/>
      <c r="AX1301" s="204"/>
      <c r="AY1301" s="204" t="str">
        <f t="shared" si="201"/>
        <v/>
      </c>
      <c r="AZ1301" s="204" t="str">
        <f>IF(COUNTIF(AY:AY,AY1301)=1,AY1301,IF(AND(COUNTIF(AY:AY,AY1301)&gt;1,COUNTIF(AZ$2:AZ1300,AY1301)&gt;=1),"",AY1301))</f>
        <v/>
      </c>
      <c r="BA1301" s="204" t="str">
        <v>SURAMOX 50 PREMELANGE MEDICAMENTEUX</v>
      </c>
      <c r="BB1301" s="204">
        <f>IF(BA1301="","",MAX(BB$2:BB1300)+1)</f>
        <v>511</v>
      </c>
      <c r="BC1301" s="204"/>
      <c r="BD1301" s="204"/>
      <c r="BE1301" s="204"/>
      <c r="BF1301" s="204"/>
      <c r="BG1301" s="204"/>
      <c r="BH1301" s="204"/>
      <c r="BI1301" s="204"/>
      <c r="BJ1301" s="204"/>
      <c r="BK1301" s="204"/>
      <c r="BL1301" s="204"/>
      <c r="BM1301" s="204"/>
      <c r="BN1301" s="204"/>
      <c r="BO1301" s="204"/>
      <c r="BP1301" s="204"/>
      <c r="BQ1301" s="204"/>
      <c r="BR1301" s="204"/>
      <c r="BS1301" s="204"/>
      <c r="BT1301" s="204"/>
      <c r="BU1301" s="104"/>
      <c r="BV1301" s="202"/>
      <c r="BX1301"/>
      <c r="BY1301"/>
      <c r="BZ1301"/>
      <c r="CD1301"/>
      <c r="CO1301" s="202">
        <v>1300</v>
      </c>
    </row>
    <row r="1302" spans="1:93" x14ac:dyDescent="0.25">
      <c r="A1302" s="203" t="s">
        <v>4232</v>
      </c>
      <c r="B1302" s="204" t="s">
        <v>4233</v>
      </c>
      <c r="C1302" s="204" t="s">
        <v>4234</v>
      </c>
      <c r="D1302" s="210" t="s">
        <v>966</v>
      </c>
      <c r="E1302" s="204" t="s">
        <v>852</v>
      </c>
      <c r="F1302" s="204" t="s">
        <v>4235</v>
      </c>
      <c r="G1302" s="204" t="s">
        <v>1055</v>
      </c>
      <c r="H1302" s="204" t="s">
        <v>909</v>
      </c>
      <c r="I1302" s="204" t="s">
        <v>910</v>
      </c>
      <c r="J1302" s="204" t="s">
        <v>1385</v>
      </c>
      <c r="K1302" s="204" t="s">
        <v>1385</v>
      </c>
      <c r="L1302" s="204" t="s">
        <v>2582</v>
      </c>
      <c r="M1302" s="204" t="s">
        <v>213</v>
      </c>
      <c r="N1302" s="204" t="s">
        <v>950</v>
      </c>
      <c r="O1302" s="204" t="s">
        <v>858</v>
      </c>
      <c r="P1302" s="204" t="s">
        <v>859</v>
      </c>
      <c r="Q1302" s="204" t="s">
        <v>919</v>
      </c>
      <c r="R1302" s="204">
        <v>0</v>
      </c>
      <c r="S1302" s="204">
        <v>0</v>
      </c>
      <c r="T1302" s="204">
        <v>22</v>
      </c>
      <c r="U1302" s="204">
        <v>28</v>
      </c>
      <c r="V1302" s="204">
        <v>0</v>
      </c>
      <c r="W1302" s="204">
        <v>0</v>
      </c>
      <c r="X1302" s="204">
        <v>0</v>
      </c>
      <c r="Y1302" s="204">
        <v>0</v>
      </c>
      <c r="Z1302" s="204">
        <v>0</v>
      </c>
      <c r="AA1302" s="204">
        <v>0</v>
      </c>
      <c r="AB1302" s="204">
        <v>0</v>
      </c>
      <c r="AC1302" s="204">
        <v>0</v>
      </c>
      <c r="AD1302" s="204">
        <v>0</v>
      </c>
      <c r="AE1302" s="204">
        <v>0</v>
      </c>
      <c r="AF1302" s="204">
        <v>0</v>
      </c>
      <c r="AG1302" s="204">
        <v>0</v>
      </c>
      <c r="AH1302" s="204">
        <v>0</v>
      </c>
      <c r="AI1302" s="204">
        <v>0</v>
      </c>
      <c r="AJ1302" s="204"/>
      <c r="AK1302" s="204"/>
      <c r="AL1302" s="204"/>
      <c r="AM1302" s="204"/>
      <c r="AN1302" s="204"/>
      <c r="AO1302" s="204"/>
      <c r="AP1302" s="204"/>
      <c r="AQ1302" s="204"/>
      <c r="AR1302" s="204"/>
      <c r="AS1302" s="204"/>
      <c r="AT1302" s="204"/>
      <c r="AU1302" s="204"/>
      <c r="AV1302" s="204"/>
      <c r="AW1302" s="204"/>
      <c r="AX1302" s="204"/>
      <c r="AY1302" s="204" t="str">
        <f t="shared" si="201"/>
        <v/>
      </c>
      <c r="AZ1302" s="204" t="str">
        <f>IF(COUNTIF(AY:AY,AY1302)=1,AY1302,IF(AND(COUNTIF(AY:AY,AY1302)&gt;1,COUNTIF(AZ$2:AZ1301,AY1302)&gt;=1),"",AY1302))</f>
        <v/>
      </c>
      <c r="BA1302" s="204" t="str">
        <v>SYNULOX 500 MG OGIVETTES</v>
      </c>
      <c r="BB1302" s="204">
        <f>IF(BA1302="","",MAX(BB$2:BB1301)+1)</f>
        <v>512</v>
      </c>
      <c r="BC1302" s="204"/>
      <c r="BD1302" s="204"/>
      <c r="BE1302" s="204"/>
      <c r="BF1302" s="204"/>
      <c r="BG1302" s="204"/>
      <c r="BH1302" s="204"/>
      <c r="BI1302" s="204"/>
      <c r="BJ1302" s="204"/>
      <c r="BK1302" s="204"/>
      <c r="BL1302" s="204"/>
      <c r="BM1302" s="204"/>
      <c r="BN1302" s="204"/>
      <c r="BO1302" s="204"/>
      <c r="BP1302" s="204"/>
      <c r="BQ1302" s="204"/>
      <c r="BR1302" s="204"/>
      <c r="BS1302" s="204"/>
      <c r="BT1302" s="204"/>
      <c r="BU1302" s="104"/>
      <c r="BV1302" s="202"/>
      <c r="BX1302"/>
      <c r="BY1302"/>
      <c r="BZ1302"/>
      <c r="CD1302"/>
      <c r="CO1302" s="202">
        <v>1301</v>
      </c>
    </row>
    <row r="1303" spans="1:93" x14ac:dyDescent="0.25">
      <c r="A1303" s="203" t="s">
        <v>4245</v>
      </c>
      <c r="B1303" s="204" t="s">
        <v>4246</v>
      </c>
      <c r="C1303" s="204" t="s">
        <v>4247</v>
      </c>
      <c r="D1303" s="210" t="s">
        <v>873</v>
      </c>
      <c r="E1303" s="204" t="s">
        <v>906</v>
      </c>
      <c r="F1303" s="204" t="s">
        <v>4248</v>
      </c>
      <c r="G1303" s="204" t="s">
        <v>908</v>
      </c>
      <c r="H1303" s="204" t="s">
        <v>955</v>
      </c>
      <c r="I1303" s="204" t="s">
        <v>910</v>
      </c>
      <c r="J1303" s="204" t="s">
        <v>1385</v>
      </c>
      <c r="K1303" s="204" t="s">
        <v>1385</v>
      </c>
      <c r="L1303" s="204" t="s">
        <v>2582</v>
      </c>
      <c r="M1303" s="204" t="s">
        <v>213</v>
      </c>
      <c r="N1303" s="204" t="s">
        <v>4249</v>
      </c>
      <c r="O1303" s="204" t="s">
        <v>918</v>
      </c>
      <c r="P1303" s="204" t="s">
        <v>859</v>
      </c>
      <c r="Q1303" s="204" t="s">
        <v>4250</v>
      </c>
      <c r="R1303" s="204">
        <v>0</v>
      </c>
      <c r="S1303" s="204">
        <v>0</v>
      </c>
      <c r="T1303" s="204">
        <v>22</v>
      </c>
      <c r="U1303" s="204">
        <v>28</v>
      </c>
      <c r="V1303" s="204">
        <v>0</v>
      </c>
      <c r="W1303" s="204">
        <v>0</v>
      </c>
      <c r="X1303" s="204">
        <v>0</v>
      </c>
      <c r="Y1303" s="204">
        <v>0</v>
      </c>
      <c r="Z1303" s="204">
        <v>0</v>
      </c>
      <c r="AA1303" s="204">
        <v>0</v>
      </c>
      <c r="AB1303" s="204">
        <v>0</v>
      </c>
      <c r="AC1303" s="204">
        <v>0</v>
      </c>
      <c r="AD1303" s="204">
        <v>0</v>
      </c>
      <c r="AE1303" s="204">
        <v>0</v>
      </c>
      <c r="AF1303" s="204">
        <v>0</v>
      </c>
      <c r="AG1303" s="204">
        <v>0</v>
      </c>
      <c r="AH1303" s="204">
        <v>0</v>
      </c>
      <c r="AI1303" s="204">
        <v>0</v>
      </c>
      <c r="AJ1303" s="204"/>
      <c r="AK1303" s="204"/>
      <c r="AL1303" s="204"/>
      <c r="AM1303" s="204"/>
      <c r="AN1303" s="204"/>
      <c r="AO1303" s="204"/>
      <c r="AP1303" s="204"/>
      <c r="AQ1303" s="204"/>
      <c r="AR1303" s="204"/>
      <c r="AS1303" s="204"/>
      <c r="AT1303" s="204"/>
      <c r="AU1303" s="204"/>
      <c r="AV1303" s="204"/>
      <c r="AW1303" s="204"/>
      <c r="AX1303" s="204"/>
      <c r="AY1303" s="204" t="str">
        <f t="shared" si="201"/>
        <v/>
      </c>
      <c r="AZ1303" s="204" t="str">
        <f>IF(COUNTIF(AY:AY,AY1303)=1,AY1303,IF(AND(COUNTIF(AY:AY,AY1303)&gt;1,COUNTIF(AZ$2:AZ1302,AY1303)&gt;=1),"",AY1303))</f>
        <v/>
      </c>
      <c r="BA1303" s="204" t="str">
        <v>SYNULOX INTRAMAMMAIRE</v>
      </c>
      <c r="BB1303" s="204">
        <f>IF(BA1303="","",MAX(BB$2:BB1302)+1)</f>
        <v>513</v>
      </c>
      <c r="BC1303" s="204"/>
      <c r="BD1303" s="204"/>
      <c r="BE1303" s="204"/>
      <c r="BF1303" s="204"/>
      <c r="BG1303" s="204"/>
      <c r="BH1303" s="204"/>
      <c r="BI1303" s="204"/>
      <c r="BJ1303" s="204"/>
      <c r="BK1303" s="204"/>
      <c r="BL1303" s="204"/>
      <c r="BM1303" s="204"/>
      <c r="BN1303" s="204"/>
      <c r="BO1303" s="204"/>
      <c r="BP1303" s="204"/>
      <c r="BQ1303" s="204"/>
      <c r="BR1303" s="204"/>
      <c r="BS1303" s="204"/>
      <c r="BT1303" s="204"/>
      <c r="BU1303" s="104"/>
      <c r="BV1303" s="202"/>
      <c r="BX1303"/>
      <c r="BY1303"/>
      <c r="BZ1303"/>
      <c r="CD1303"/>
      <c r="CO1303" s="202">
        <v>1302</v>
      </c>
    </row>
    <row r="1304" spans="1:93" x14ac:dyDescent="0.25">
      <c r="A1304" s="203" t="s">
        <v>4251</v>
      </c>
      <c r="B1304" s="204" t="s">
        <v>4252</v>
      </c>
      <c r="C1304" s="204" t="s">
        <v>4173</v>
      </c>
      <c r="D1304" s="210" t="s">
        <v>873</v>
      </c>
      <c r="E1304" s="204" t="s">
        <v>906</v>
      </c>
      <c r="F1304" s="204" t="s">
        <v>4253</v>
      </c>
      <c r="G1304" s="204" t="s">
        <v>908</v>
      </c>
      <c r="H1304" s="204" t="s">
        <v>955</v>
      </c>
      <c r="I1304" s="204" t="s">
        <v>910</v>
      </c>
      <c r="J1304" s="204" t="s">
        <v>1385</v>
      </c>
      <c r="K1304" s="204" t="s">
        <v>1385</v>
      </c>
      <c r="L1304" s="204" t="s">
        <v>2582</v>
      </c>
      <c r="M1304" s="204" t="s">
        <v>213</v>
      </c>
      <c r="N1304" s="204" t="s">
        <v>4254</v>
      </c>
      <c r="O1304" s="204" t="s">
        <v>918</v>
      </c>
      <c r="P1304" s="204" t="s">
        <v>859</v>
      </c>
      <c r="Q1304" s="204" t="s">
        <v>4255</v>
      </c>
      <c r="R1304" s="204">
        <v>0</v>
      </c>
      <c r="S1304" s="204">
        <v>0</v>
      </c>
      <c r="T1304" s="204">
        <v>22</v>
      </c>
      <c r="U1304" s="204">
        <v>28</v>
      </c>
      <c r="V1304" s="204">
        <v>0</v>
      </c>
      <c r="W1304" s="204">
        <v>0</v>
      </c>
      <c r="X1304" s="204">
        <v>0</v>
      </c>
      <c r="Y1304" s="204">
        <v>0</v>
      </c>
      <c r="Z1304" s="204">
        <v>0</v>
      </c>
      <c r="AA1304" s="204">
        <v>0</v>
      </c>
      <c r="AB1304" s="204">
        <v>0</v>
      </c>
      <c r="AC1304" s="204">
        <v>0</v>
      </c>
      <c r="AD1304" s="204">
        <v>0</v>
      </c>
      <c r="AE1304" s="204">
        <v>0</v>
      </c>
      <c r="AF1304" s="204">
        <v>0</v>
      </c>
      <c r="AG1304" s="204">
        <v>0</v>
      </c>
      <c r="AH1304" s="204">
        <v>0</v>
      </c>
      <c r="AI1304" s="204">
        <v>0</v>
      </c>
      <c r="AJ1304" s="204"/>
      <c r="AK1304" s="204"/>
      <c r="AL1304" s="204"/>
      <c r="AM1304" s="204"/>
      <c r="AN1304" s="204"/>
      <c r="AO1304" s="204"/>
      <c r="AP1304" s="204"/>
      <c r="AQ1304" s="204"/>
      <c r="AR1304" s="204"/>
      <c r="AS1304" s="204"/>
      <c r="AT1304" s="204"/>
      <c r="AU1304" s="204"/>
      <c r="AV1304" s="204"/>
      <c r="AW1304" s="204"/>
      <c r="AX1304" s="204"/>
      <c r="AY1304" s="204" t="str">
        <f t="shared" si="201"/>
        <v/>
      </c>
      <c r="AZ1304" s="204" t="str">
        <f>IF(COUNTIF(AY:AY,AY1304)=1,AY1304,IF(AND(COUNTIF(AY:AY,AY1304)&gt;1,COUNTIF(AZ$2:AZ1303,AY1304)&gt;=1),"",AY1304))</f>
        <v/>
      </c>
      <c r="BA1304" s="204" t="str">
        <v>SYNULOX SUSPENSION</v>
      </c>
      <c r="BB1304" s="204">
        <f>IF(BA1304="","",MAX(BB$2:BB1303)+1)</f>
        <v>514</v>
      </c>
      <c r="BC1304" s="204"/>
      <c r="BD1304" s="204"/>
      <c r="BE1304" s="204"/>
      <c r="BF1304" s="204"/>
      <c r="BG1304" s="204"/>
      <c r="BH1304" s="204"/>
      <c r="BI1304" s="204"/>
      <c r="BJ1304" s="204"/>
      <c r="BK1304" s="204"/>
      <c r="BL1304" s="204"/>
      <c r="BM1304" s="204"/>
      <c r="BN1304" s="204"/>
      <c r="BO1304" s="204"/>
      <c r="BP1304" s="204"/>
      <c r="BQ1304" s="204"/>
      <c r="BR1304" s="204"/>
      <c r="BS1304" s="204"/>
      <c r="BT1304" s="204"/>
      <c r="BU1304" s="104"/>
      <c r="BV1304" s="202"/>
      <c r="BX1304"/>
      <c r="BY1304"/>
      <c r="BZ1304"/>
      <c r="CD1304"/>
      <c r="CO1304" s="202">
        <v>1303</v>
      </c>
    </row>
    <row r="1305" spans="1:93" x14ac:dyDescent="0.25">
      <c r="A1305" s="203" t="s">
        <v>3899</v>
      </c>
      <c r="B1305" s="204" t="s">
        <v>3900</v>
      </c>
      <c r="C1305" s="204" t="s">
        <v>1611</v>
      </c>
      <c r="D1305" s="210" t="s">
        <v>851</v>
      </c>
      <c r="E1305" s="204" t="s">
        <v>852</v>
      </c>
      <c r="F1305" s="204" t="s">
        <v>628</v>
      </c>
      <c r="G1305" s="204" t="s">
        <v>853</v>
      </c>
      <c r="H1305" s="204" t="s">
        <v>890</v>
      </c>
      <c r="I1305" s="204" t="s">
        <v>853</v>
      </c>
      <c r="J1305" s="204" t="s">
        <v>891</v>
      </c>
      <c r="K1305" s="204" t="s">
        <v>891</v>
      </c>
      <c r="L1305" s="204" t="s">
        <v>3897</v>
      </c>
      <c r="M1305" s="204" t="s">
        <v>213</v>
      </c>
      <c r="N1305" s="204" t="s">
        <v>1569</v>
      </c>
      <c r="O1305" s="204" t="s">
        <v>858</v>
      </c>
      <c r="P1305" s="204" t="s">
        <v>859</v>
      </c>
      <c r="Q1305" s="204" t="s">
        <v>1296</v>
      </c>
      <c r="R1305" s="204">
        <v>4</v>
      </c>
      <c r="S1305" s="204">
        <v>1</v>
      </c>
      <c r="T1305" s="204">
        <v>0</v>
      </c>
      <c r="U1305" s="204">
        <v>0</v>
      </c>
      <c r="V1305" s="204">
        <v>0</v>
      </c>
      <c r="W1305" s="204">
        <v>0</v>
      </c>
      <c r="X1305" s="204">
        <v>0</v>
      </c>
      <c r="Y1305" s="204">
        <v>0</v>
      </c>
      <c r="Z1305" s="204">
        <v>4</v>
      </c>
      <c r="AA1305" s="204">
        <v>1</v>
      </c>
      <c r="AB1305" s="204">
        <v>4</v>
      </c>
      <c r="AC1305" s="204">
        <v>1</v>
      </c>
      <c r="AD1305" s="204">
        <v>4</v>
      </c>
      <c r="AE1305" s="204">
        <v>1</v>
      </c>
      <c r="AF1305" s="204">
        <v>0</v>
      </c>
      <c r="AG1305" s="204">
        <v>0</v>
      </c>
      <c r="AH1305" s="204">
        <v>0</v>
      </c>
      <c r="AI1305" s="204">
        <v>0</v>
      </c>
      <c r="AJ1305" s="204"/>
      <c r="AK1305" s="204"/>
      <c r="AL1305" s="204"/>
      <c r="AM1305" s="204"/>
      <c r="AN1305" s="204"/>
      <c r="AO1305" s="204"/>
      <c r="AP1305" s="204"/>
      <c r="AQ1305" s="204"/>
      <c r="AR1305" s="204"/>
      <c r="AS1305" s="204"/>
      <c r="AT1305" s="204"/>
      <c r="AU1305" s="204"/>
      <c r="AV1305" s="204"/>
      <c r="AW1305" s="204"/>
      <c r="AX1305" s="204"/>
      <c r="AY1305" s="204" t="str">
        <f t="shared" si="201"/>
        <v>ZUPREVO 180 MG/ML SOLUTION INJECTABLE POUR BOVINS</v>
      </c>
      <c r="AZ1305" s="204" t="str">
        <f>IF(COUNTIF(AY:AY,AY1305)=1,AY1305,IF(AND(COUNTIF(AY:AY,AY1305)&gt;1,COUNTIF(AZ$2:AZ1304,AY1305)&gt;=1),"",AY1305))</f>
        <v>ZUPREVO 180 MG/ML SOLUTION INJECTABLE POUR BOVINS</v>
      </c>
      <c r="BA1305" s="204" t="str">
        <v>T.S.-SOL 20/100 MG/ML SOLUTION POUR ADMINISTRATION DANS L'EAU DE BOISSON POUR PORCS ET POULETS</v>
      </c>
      <c r="BB1305" s="204">
        <f>IF(BA1305="","",MAX(BB$2:BB1304)+1)</f>
        <v>515</v>
      </c>
      <c r="BC1305" s="204"/>
      <c r="BD1305" s="204"/>
      <c r="BE1305" s="204"/>
      <c r="BF1305" s="204"/>
      <c r="BG1305" s="204"/>
      <c r="BH1305" s="204"/>
      <c r="BI1305" s="204"/>
      <c r="BJ1305" s="204"/>
      <c r="BK1305" s="204"/>
      <c r="BL1305" s="204"/>
      <c r="BM1305" s="204"/>
      <c r="BN1305" s="204"/>
      <c r="BO1305" s="204"/>
      <c r="BP1305" s="204"/>
      <c r="BQ1305" s="204"/>
      <c r="BR1305" s="204"/>
      <c r="BS1305" s="204"/>
      <c r="BT1305" s="204"/>
      <c r="BU1305" s="104"/>
      <c r="BV1305" s="202"/>
      <c r="BX1305"/>
      <c r="BY1305"/>
      <c r="BZ1305"/>
      <c r="CD1305"/>
      <c r="CO1305" s="202">
        <v>1304</v>
      </c>
    </row>
    <row r="1306" spans="1:93" x14ac:dyDescent="0.25">
      <c r="A1306" s="203" t="s">
        <v>3899</v>
      </c>
      <c r="B1306" s="204" t="s">
        <v>3901</v>
      </c>
      <c r="C1306" s="204" t="s">
        <v>3902</v>
      </c>
      <c r="D1306" s="210" t="s">
        <v>966</v>
      </c>
      <c r="E1306" s="204" t="s">
        <v>852</v>
      </c>
      <c r="F1306" s="204" t="s">
        <v>628</v>
      </c>
      <c r="G1306" s="204" t="s">
        <v>853</v>
      </c>
      <c r="H1306" s="204" t="s">
        <v>890</v>
      </c>
      <c r="I1306" s="204" t="s">
        <v>853</v>
      </c>
      <c r="J1306" s="204" t="s">
        <v>891</v>
      </c>
      <c r="K1306" s="204" t="s">
        <v>891</v>
      </c>
      <c r="L1306" s="204" t="s">
        <v>3897</v>
      </c>
      <c r="M1306" s="204" t="s">
        <v>213</v>
      </c>
      <c r="N1306" s="204" t="s">
        <v>1569</v>
      </c>
      <c r="O1306" s="204" t="s">
        <v>858</v>
      </c>
      <c r="P1306" s="204" t="s">
        <v>859</v>
      </c>
      <c r="Q1306" s="204" t="s">
        <v>3258</v>
      </c>
      <c r="R1306" s="204">
        <v>4</v>
      </c>
      <c r="S1306" s="204">
        <v>1</v>
      </c>
      <c r="T1306" s="204">
        <v>0</v>
      </c>
      <c r="U1306" s="204">
        <v>0</v>
      </c>
      <c r="V1306" s="204">
        <v>0</v>
      </c>
      <c r="W1306" s="204">
        <v>0</v>
      </c>
      <c r="X1306" s="204">
        <v>0</v>
      </c>
      <c r="Y1306" s="204">
        <v>0</v>
      </c>
      <c r="Z1306" s="204">
        <v>4</v>
      </c>
      <c r="AA1306" s="204">
        <v>1</v>
      </c>
      <c r="AB1306" s="204">
        <v>4</v>
      </c>
      <c r="AC1306" s="204">
        <v>1</v>
      </c>
      <c r="AD1306" s="204">
        <v>4</v>
      </c>
      <c r="AE1306" s="204">
        <v>1</v>
      </c>
      <c r="AF1306" s="204">
        <v>0</v>
      </c>
      <c r="AG1306" s="204">
        <v>0</v>
      </c>
      <c r="AH1306" s="204">
        <v>0</v>
      </c>
      <c r="AI1306" s="204">
        <v>0</v>
      </c>
      <c r="AJ1306" s="204"/>
      <c r="AK1306" s="204"/>
      <c r="AL1306" s="204"/>
      <c r="AM1306" s="204"/>
      <c r="AN1306" s="204"/>
      <c r="AO1306" s="204"/>
      <c r="AP1306" s="204"/>
      <c r="AQ1306" s="204"/>
      <c r="AR1306" s="204"/>
      <c r="AS1306" s="204"/>
      <c r="AT1306" s="204"/>
      <c r="AU1306" s="204"/>
      <c r="AV1306" s="204"/>
      <c r="AW1306" s="204"/>
      <c r="AX1306" s="204"/>
      <c r="AY1306" s="204" t="str">
        <f t="shared" si="201"/>
        <v>ZUPREVO 180 MG/ML SOLUTION INJECTABLE POUR BOVINS</v>
      </c>
      <c r="AZ1306" s="204" t="str">
        <f>IF(COUNTIF(AY:AY,AY1306)=1,AY1306,IF(AND(COUNTIF(AY:AY,AY1306)&gt;1,COUNTIF(AZ$2:AZ1305,AY1306)&gt;=1),"",AY1306))</f>
        <v/>
      </c>
      <c r="BA1306" s="204" t="str">
        <v>TAF SPRAY 28,5 MG/G SOLUTION POUR PULVERISATION CUTANEE</v>
      </c>
      <c r="BB1306" s="204">
        <f>IF(BA1306="","",MAX(BB$2:BB1305)+1)</f>
        <v>516</v>
      </c>
      <c r="BC1306" s="204"/>
      <c r="BD1306" s="204"/>
      <c r="BE1306" s="204"/>
      <c r="BF1306" s="204"/>
      <c r="BG1306" s="204"/>
      <c r="BH1306" s="204"/>
      <c r="BI1306" s="204"/>
      <c r="BJ1306" s="204"/>
      <c r="BK1306" s="204"/>
      <c r="BL1306" s="204"/>
      <c r="BM1306" s="204"/>
      <c r="BN1306" s="204"/>
      <c r="BO1306" s="204"/>
      <c r="BP1306" s="204"/>
      <c r="BQ1306" s="204"/>
      <c r="BR1306" s="204"/>
      <c r="BS1306" s="204"/>
      <c r="BT1306" s="204"/>
      <c r="BU1306" s="104"/>
      <c r="BV1306" s="202"/>
      <c r="BX1306"/>
      <c r="BY1306"/>
      <c r="BZ1306"/>
      <c r="CD1306"/>
      <c r="CO1306" s="202">
        <v>1305</v>
      </c>
    </row>
    <row r="1307" spans="1:93" x14ac:dyDescent="0.25">
      <c r="A1307" s="203" t="s">
        <v>3899</v>
      </c>
      <c r="B1307" s="204" t="s">
        <v>3903</v>
      </c>
      <c r="C1307" s="204" t="s">
        <v>1494</v>
      </c>
      <c r="D1307" s="210" t="s">
        <v>868</v>
      </c>
      <c r="E1307" s="204" t="s">
        <v>852</v>
      </c>
      <c r="F1307" s="204" t="s">
        <v>628</v>
      </c>
      <c r="G1307" s="204" t="s">
        <v>853</v>
      </c>
      <c r="H1307" s="204" t="s">
        <v>890</v>
      </c>
      <c r="I1307" s="204" t="s">
        <v>853</v>
      </c>
      <c r="J1307" s="204" t="s">
        <v>891</v>
      </c>
      <c r="K1307" s="204" t="s">
        <v>891</v>
      </c>
      <c r="L1307" s="204" t="s">
        <v>3897</v>
      </c>
      <c r="M1307" s="204" t="s">
        <v>213</v>
      </c>
      <c r="N1307" s="204" t="s">
        <v>1569</v>
      </c>
      <c r="O1307" s="204" t="s">
        <v>858</v>
      </c>
      <c r="P1307" s="204" t="s">
        <v>859</v>
      </c>
      <c r="Q1307" s="204" t="s">
        <v>3090</v>
      </c>
      <c r="R1307" s="204">
        <v>4</v>
      </c>
      <c r="S1307" s="204">
        <v>1</v>
      </c>
      <c r="T1307" s="204">
        <v>0</v>
      </c>
      <c r="U1307" s="204">
        <v>0</v>
      </c>
      <c r="V1307" s="204">
        <v>0</v>
      </c>
      <c r="W1307" s="204">
        <v>0</v>
      </c>
      <c r="X1307" s="204">
        <v>0</v>
      </c>
      <c r="Y1307" s="204">
        <v>0</v>
      </c>
      <c r="Z1307" s="204">
        <v>4</v>
      </c>
      <c r="AA1307" s="204">
        <v>1</v>
      </c>
      <c r="AB1307" s="204">
        <v>4</v>
      </c>
      <c r="AC1307" s="204">
        <v>1</v>
      </c>
      <c r="AD1307" s="204">
        <v>4</v>
      </c>
      <c r="AE1307" s="204">
        <v>1</v>
      </c>
      <c r="AF1307" s="204">
        <v>0</v>
      </c>
      <c r="AG1307" s="204">
        <v>0</v>
      </c>
      <c r="AH1307" s="204">
        <v>0</v>
      </c>
      <c r="AI1307" s="204">
        <v>0</v>
      </c>
      <c r="AJ1307" s="204"/>
      <c r="AK1307" s="204"/>
      <c r="AL1307" s="204"/>
      <c r="AM1307" s="204"/>
      <c r="AN1307" s="204"/>
      <c r="AO1307" s="204"/>
      <c r="AP1307" s="204"/>
      <c r="AQ1307" s="204"/>
      <c r="AR1307" s="204"/>
      <c r="AS1307" s="204"/>
      <c r="AT1307" s="204"/>
      <c r="AU1307" s="204"/>
      <c r="AV1307" s="204"/>
      <c r="AW1307" s="204"/>
      <c r="AX1307" s="204"/>
      <c r="AY1307" s="204" t="str">
        <f t="shared" si="201"/>
        <v>ZUPREVO 180 MG/ML SOLUTION INJECTABLE POUR BOVINS</v>
      </c>
      <c r="AZ1307" s="204" t="str">
        <f>IF(COUNTIF(AY:AY,AY1307)=1,AY1307,IF(AND(COUNTIF(AY:AY,AY1307)&gt;1,COUNTIF(AZ$2:AZ1306,AY1307)&gt;=1),"",AY1307))</f>
        <v/>
      </c>
      <c r="BA1307" s="204" t="str">
        <v>TARIGERMEL</v>
      </c>
      <c r="BB1307" s="204">
        <f>IF(BA1307="","",MAX(BB$2:BB1306)+1)</f>
        <v>517</v>
      </c>
      <c r="BC1307" s="204"/>
      <c r="BD1307" s="204"/>
      <c r="BE1307" s="204"/>
      <c r="BF1307" s="204"/>
      <c r="BG1307" s="204"/>
      <c r="BH1307" s="204"/>
      <c r="BI1307" s="204"/>
      <c r="BJ1307" s="204"/>
      <c r="BK1307" s="204"/>
      <c r="BL1307" s="204"/>
      <c r="BM1307" s="204"/>
      <c r="BN1307" s="204"/>
      <c r="BO1307" s="204"/>
      <c r="BP1307" s="204"/>
      <c r="BQ1307" s="204"/>
      <c r="BR1307" s="204"/>
      <c r="BS1307" s="204"/>
      <c r="BT1307" s="204"/>
      <c r="BU1307" s="104"/>
      <c r="BV1307" s="202"/>
      <c r="BX1307"/>
      <c r="BY1307"/>
      <c r="BZ1307"/>
      <c r="CD1307"/>
      <c r="CO1307" s="202">
        <v>1306</v>
      </c>
    </row>
    <row r="1308" spans="1:93" x14ac:dyDescent="0.25">
      <c r="A1308" s="203" t="s">
        <v>3899</v>
      </c>
      <c r="B1308" s="204" t="s">
        <v>3904</v>
      </c>
      <c r="C1308" s="204" t="s">
        <v>1602</v>
      </c>
      <c r="D1308" s="210" t="s">
        <v>863</v>
      </c>
      <c r="E1308" s="204" t="s">
        <v>852</v>
      </c>
      <c r="F1308" s="204" t="s">
        <v>628</v>
      </c>
      <c r="G1308" s="204" t="s">
        <v>853</v>
      </c>
      <c r="H1308" s="204" t="s">
        <v>890</v>
      </c>
      <c r="I1308" s="204" t="s">
        <v>853</v>
      </c>
      <c r="J1308" s="204" t="s">
        <v>891</v>
      </c>
      <c r="K1308" s="204" t="s">
        <v>891</v>
      </c>
      <c r="L1308" s="204" t="s">
        <v>3897</v>
      </c>
      <c r="M1308" s="204" t="s">
        <v>213</v>
      </c>
      <c r="N1308" s="204" t="s">
        <v>1569</v>
      </c>
      <c r="O1308" s="204" t="s">
        <v>858</v>
      </c>
      <c r="P1308" s="204" t="s">
        <v>859</v>
      </c>
      <c r="Q1308" s="204" t="s">
        <v>3493</v>
      </c>
      <c r="R1308" s="204">
        <v>4</v>
      </c>
      <c r="S1308" s="204">
        <v>1</v>
      </c>
      <c r="T1308" s="204">
        <v>0</v>
      </c>
      <c r="U1308" s="204">
        <v>0</v>
      </c>
      <c r="V1308" s="204">
        <v>0</v>
      </c>
      <c r="W1308" s="204">
        <v>0</v>
      </c>
      <c r="X1308" s="204">
        <v>0</v>
      </c>
      <c r="Y1308" s="204">
        <v>0</v>
      </c>
      <c r="Z1308" s="204">
        <v>4</v>
      </c>
      <c r="AA1308" s="204">
        <v>1</v>
      </c>
      <c r="AB1308" s="204">
        <v>4</v>
      </c>
      <c r="AC1308" s="204">
        <v>1</v>
      </c>
      <c r="AD1308" s="204">
        <v>4</v>
      </c>
      <c r="AE1308" s="204">
        <v>1</v>
      </c>
      <c r="AF1308" s="204">
        <v>0</v>
      </c>
      <c r="AG1308" s="204">
        <v>0</v>
      </c>
      <c r="AH1308" s="204">
        <v>0</v>
      </c>
      <c r="AI1308" s="204">
        <v>0</v>
      </c>
      <c r="AJ1308" s="204"/>
      <c r="AK1308" s="204"/>
      <c r="AL1308" s="204"/>
      <c r="AM1308" s="204"/>
      <c r="AN1308" s="204"/>
      <c r="AO1308" s="204"/>
      <c r="AP1308" s="204"/>
      <c r="AQ1308" s="204"/>
      <c r="AR1308" s="204"/>
      <c r="AS1308" s="204"/>
      <c r="AT1308" s="204"/>
      <c r="AU1308" s="204"/>
      <c r="AV1308" s="204"/>
      <c r="AW1308" s="204"/>
      <c r="AX1308" s="204"/>
      <c r="AY1308" s="204" t="str">
        <f t="shared" si="201"/>
        <v>ZUPREVO 180 MG/ML SOLUTION INJECTABLE POUR BOVINS</v>
      </c>
      <c r="AZ1308" s="204" t="str">
        <f>IF(COUNTIF(AY:AY,AY1308)=1,AY1308,IF(AND(COUNTIF(AY:AY,AY1308)&gt;1,COUNTIF(AZ$2:AZ1307,AY1308)&gt;=1),"",AY1308))</f>
        <v/>
      </c>
      <c r="BA1308" s="204" t="str">
        <v>TENALINE L.A.</v>
      </c>
      <c r="BB1308" s="204">
        <f>IF(BA1308="","",MAX(BB$2:BB1307)+1)</f>
        <v>518</v>
      </c>
      <c r="BC1308" s="204"/>
      <c r="BD1308" s="204"/>
      <c r="BE1308" s="204"/>
      <c r="BF1308" s="204"/>
      <c r="BG1308" s="204"/>
      <c r="BH1308" s="204"/>
      <c r="BI1308" s="204"/>
      <c r="BJ1308" s="204"/>
      <c r="BK1308" s="204"/>
      <c r="BL1308" s="204"/>
      <c r="BM1308" s="204"/>
      <c r="BN1308" s="204"/>
      <c r="BO1308" s="204"/>
      <c r="BP1308" s="204"/>
      <c r="BQ1308" s="204"/>
      <c r="BR1308" s="204"/>
      <c r="BS1308" s="204"/>
      <c r="BT1308" s="204"/>
      <c r="BU1308" s="104"/>
      <c r="BV1308" s="202"/>
      <c r="BX1308"/>
      <c r="BY1308"/>
      <c r="BZ1308"/>
      <c r="CD1308"/>
      <c r="CO1308" s="202">
        <v>1307</v>
      </c>
    </row>
    <row r="1309" spans="1:93" x14ac:dyDescent="0.25">
      <c r="A1309" s="203" t="s">
        <v>3895</v>
      </c>
      <c r="B1309" s="204" t="s">
        <v>3896</v>
      </c>
      <c r="C1309" s="204" t="s">
        <v>1602</v>
      </c>
      <c r="D1309" s="210" t="s">
        <v>863</v>
      </c>
      <c r="E1309" s="204" t="s">
        <v>852</v>
      </c>
      <c r="F1309" s="204" t="s">
        <v>629</v>
      </c>
      <c r="G1309" s="204" t="s">
        <v>853</v>
      </c>
      <c r="H1309" s="204" t="s">
        <v>1326</v>
      </c>
      <c r="I1309" s="204" t="s">
        <v>853</v>
      </c>
      <c r="J1309" s="204" t="s">
        <v>891</v>
      </c>
      <c r="K1309" s="204" t="s">
        <v>891</v>
      </c>
      <c r="L1309" s="204" t="s">
        <v>3897</v>
      </c>
      <c r="M1309" s="204" t="s">
        <v>213</v>
      </c>
      <c r="N1309" s="204" t="s">
        <v>1031</v>
      </c>
      <c r="O1309" s="204" t="s">
        <v>858</v>
      </c>
      <c r="P1309" s="204" t="s">
        <v>859</v>
      </c>
      <c r="Q1309" s="204" t="s">
        <v>947</v>
      </c>
      <c r="R1309" s="204">
        <v>0</v>
      </c>
      <c r="S1309" s="204">
        <v>0</v>
      </c>
      <c r="T1309" s="204">
        <v>0</v>
      </c>
      <c r="U1309" s="204">
        <v>0</v>
      </c>
      <c r="V1309" s="204">
        <v>0</v>
      </c>
      <c r="W1309" s="204">
        <v>0</v>
      </c>
      <c r="X1309" s="204">
        <v>0</v>
      </c>
      <c r="Y1309" s="204">
        <v>0</v>
      </c>
      <c r="Z1309" s="204">
        <v>4</v>
      </c>
      <c r="AA1309" s="204">
        <v>1</v>
      </c>
      <c r="AB1309" s="204">
        <v>0</v>
      </c>
      <c r="AC1309" s="204">
        <v>0</v>
      </c>
      <c r="AD1309" s="204">
        <v>4</v>
      </c>
      <c r="AE1309" s="204">
        <v>1</v>
      </c>
      <c r="AF1309" s="204">
        <v>0</v>
      </c>
      <c r="AG1309" s="204">
        <v>0</v>
      </c>
      <c r="AH1309" s="204">
        <v>0</v>
      </c>
      <c r="AI1309" s="204">
        <v>0</v>
      </c>
      <c r="AJ1309" s="204"/>
      <c r="AK1309" s="204"/>
      <c r="AL1309" s="204"/>
      <c r="AM1309" s="204"/>
      <c r="AN1309" s="204"/>
      <c r="AO1309" s="204"/>
      <c r="AP1309" s="204"/>
      <c r="AQ1309" s="204"/>
      <c r="AR1309" s="204"/>
      <c r="AS1309" s="204"/>
      <c r="AT1309" s="204"/>
      <c r="AU1309" s="204"/>
      <c r="AV1309" s="204"/>
      <c r="AW1309" s="204"/>
      <c r="AX1309" s="204"/>
      <c r="AY1309" s="204" t="str">
        <f t="shared" si="201"/>
        <v>ZUPREVO 40 MG/ML SOLUTION INJECTABLE POUR PORCINS</v>
      </c>
      <c r="AZ1309" s="204" t="str">
        <f>IF(COUNTIF(AY:AY,AY1309)=1,AY1309,IF(AND(COUNTIF(AY:AY,AY1309)&gt;1,COUNTIF(AZ$2:AZ1308,AY1309)&gt;=1),"",AY1309))</f>
        <v>ZUPREVO 40 MG/ML SOLUTION INJECTABLE POUR PORCINS</v>
      </c>
      <c r="BA1309" s="204" t="str">
        <v>TENOTRYL 10 % SOLUTION BUVABLE</v>
      </c>
      <c r="BB1309" s="204">
        <f>IF(BA1309="","",MAX(BB$2:BB1308)+1)</f>
        <v>519</v>
      </c>
      <c r="BC1309" s="204"/>
      <c r="BD1309" s="204"/>
      <c r="BE1309" s="204"/>
      <c r="BF1309" s="204"/>
      <c r="BG1309" s="204"/>
      <c r="BH1309" s="204"/>
      <c r="BI1309" s="204"/>
      <c r="BJ1309" s="204"/>
      <c r="BK1309" s="204"/>
      <c r="BL1309" s="204"/>
      <c r="BM1309" s="204"/>
      <c r="BN1309" s="204"/>
      <c r="BO1309" s="204"/>
      <c r="BP1309" s="204"/>
      <c r="BQ1309" s="204"/>
      <c r="BR1309" s="204"/>
      <c r="BS1309" s="204"/>
      <c r="BT1309" s="204"/>
      <c r="BU1309" s="104"/>
      <c r="BV1309" s="202"/>
      <c r="BX1309"/>
      <c r="BY1309"/>
      <c r="BZ1309"/>
      <c r="CD1309"/>
      <c r="CO1309" s="202">
        <v>1308</v>
      </c>
    </row>
    <row r="1310" spans="1:93" x14ac:dyDescent="0.25">
      <c r="A1310" s="205" t="s">
        <v>3895</v>
      </c>
      <c r="B1310" s="155" t="s">
        <v>3898</v>
      </c>
      <c r="C1310" s="155" t="s">
        <v>1611</v>
      </c>
      <c r="D1310" s="214" t="s">
        <v>851</v>
      </c>
      <c r="E1310" s="155" t="s">
        <v>852</v>
      </c>
      <c r="F1310" s="155" t="s">
        <v>629</v>
      </c>
      <c r="G1310" s="155" t="s">
        <v>853</v>
      </c>
      <c r="H1310" s="155" t="s">
        <v>1326</v>
      </c>
      <c r="I1310" s="155" t="s">
        <v>853</v>
      </c>
      <c r="J1310" s="155" t="s">
        <v>891</v>
      </c>
      <c r="K1310" s="155" t="s">
        <v>891</v>
      </c>
      <c r="L1310" s="155" t="s">
        <v>3897</v>
      </c>
      <c r="M1310" s="155" t="s">
        <v>213</v>
      </c>
      <c r="N1310" s="155" t="s">
        <v>1031</v>
      </c>
      <c r="O1310" s="155" t="s">
        <v>858</v>
      </c>
      <c r="P1310" s="155" t="s">
        <v>859</v>
      </c>
      <c r="Q1310" s="155" t="s">
        <v>1033</v>
      </c>
      <c r="R1310" s="155">
        <v>0</v>
      </c>
      <c r="S1310" s="155">
        <v>0</v>
      </c>
      <c r="T1310" s="155">
        <v>0</v>
      </c>
      <c r="U1310" s="155">
        <v>0</v>
      </c>
      <c r="V1310" s="155">
        <v>0</v>
      </c>
      <c r="W1310" s="155">
        <v>0</v>
      </c>
      <c r="X1310" s="155">
        <v>0</v>
      </c>
      <c r="Y1310" s="155">
        <v>0</v>
      </c>
      <c r="Z1310" s="155">
        <v>4</v>
      </c>
      <c r="AA1310" s="155">
        <v>1</v>
      </c>
      <c r="AB1310" s="155">
        <v>0</v>
      </c>
      <c r="AC1310" s="155">
        <v>0</v>
      </c>
      <c r="AD1310" s="155">
        <v>4</v>
      </c>
      <c r="AE1310" s="155">
        <v>1</v>
      </c>
      <c r="AF1310" s="155">
        <v>0</v>
      </c>
      <c r="AG1310" s="155">
        <v>0</v>
      </c>
      <c r="AH1310" s="155">
        <v>0</v>
      </c>
      <c r="AI1310" s="155">
        <v>0</v>
      </c>
      <c r="AJ1310" s="155"/>
      <c r="AK1310" s="155"/>
      <c r="AL1310" s="155"/>
      <c r="AM1310" s="155"/>
      <c r="AN1310" s="155"/>
      <c r="AO1310" s="155"/>
      <c r="AP1310" s="155"/>
      <c r="AQ1310" s="155"/>
      <c r="AR1310" s="155"/>
      <c r="AS1310" s="155"/>
      <c r="AT1310" s="155"/>
      <c r="AU1310" s="155"/>
      <c r="AV1310" s="155"/>
      <c r="AW1310" s="155"/>
      <c r="AX1310" s="204"/>
      <c r="AY1310" s="204" t="str">
        <f t="shared" si="201"/>
        <v>ZUPREVO 40 MG/ML SOLUTION INJECTABLE POUR PORCINS</v>
      </c>
      <c r="AZ1310" s="204" t="str">
        <f>IF(COUNTIF(AY:AY,AY1310)=1,AY1310,IF(AND(COUNTIF(AY:AY,AY1310)&gt;1,COUNTIF(AZ$2:AZ1309,AY1310)&gt;=1),"",AY1310))</f>
        <v/>
      </c>
      <c r="BA1310" s="204" t="str">
        <v>TERRALON 20 % LA</v>
      </c>
      <c r="BB1310" s="204">
        <f>IF(BA1310="","",MAX(BB$2:BB1309)+1)</f>
        <v>520</v>
      </c>
      <c r="BC1310" s="204"/>
      <c r="BD1310" s="204"/>
      <c r="BE1310" s="204"/>
      <c r="BF1310" s="204"/>
      <c r="BG1310" s="204"/>
      <c r="BH1310" s="204"/>
      <c r="BI1310" s="204"/>
      <c r="BJ1310" s="204"/>
      <c r="BK1310" s="204"/>
      <c r="BL1310" s="204"/>
      <c r="BM1310" s="204"/>
      <c r="BN1310" s="155"/>
      <c r="BO1310" s="155"/>
      <c r="BP1310" s="155"/>
      <c r="BQ1310" s="155"/>
      <c r="BR1310" s="155"/>
      <c r="BS1310" s="155"/>
      <c r="BT1310" s="155"/>
      <c r="BU1310" s="159"/>
      <c r="BV1310" s="202"/>
      <c r="BX1310"/>
      <c r="BY1310"/>
      <c r="BZ1310"/>
      <c r="CD1310"/>
      <c r="CO1310" s="202">
        <v>1309</v>
      </c>
    </row>
    <row r="1311" spans="1:93" x14ac:dyDescent="0.25">
      <c r="A1311" s="204"/>
      <c r="B1311" s="202"/>
      <c r="C1311" s="202"/>
      <c r="D1311" s="202"/>
      <c r="E1311" s="202"/>
      <c r="F1311" s="202" t="s">
        <v>241</v>
      </c>
      <c r="G1311" s="202"/>
      <c r="H1311" s="4" t="s">
        <v>1326</v>
      </c>
      <c r="I1311" s="4" t="s">
        <v>910</v>
      </c>
      <c r="J1311" s="202"/>
      <c r="K1311" s="202" t="s">
        <v>891</v>
      </c>
      <c r="L1311" s="202" t="s">
        <v>3137</v>
      </c>
      <c r="M1311" s="202"/>
      <c r="N1311" s="202"/>
      <c r="O1311" s="202"/>
      <c r="P1311" s="202"/>
      <c r="Q1311" s="202"/>
      <c r="R1311" s="202"/>
      <c r="S1311" s="202"/>
      <c r="T1311" s="202"/>
      <c r="U1311" s="202"/>
      <c r="V1311" s="202"/>
      <c r="W1311" s="202"/>
      <c r="X1311" s="202"/>
      <c r="Y1311" s="202"/>
      <c r="Z1311" s="202"/>
      <c r="AA1311" s="202"/>
      <c r="AB1311" s="202"/>
      <c r="AC1311" s="202"/>
      <c r="AD1311" s="202"/>
      <c r="AE1311" s="202"/>
      <c r="AF1311" s="202"/>
      <c r="AG1311" s="202"/>
      <c r="AH1311" s="202"/>
      <c r="AI1311" s="202"/>
      <c r="AJ1311" s="202"/>
      <c r="AK1311" s="202" t="s">
        <v>213</v>
      </c>
      <c r="AL1311" s="202"/>
      <c r="AM1311" s="202"/>
      <c r="AN1311" s="202"/>
      <c r="AO1311" s="202"/>
      <c r="AP1311" s="202"/>
      <c r="AQ1311" s="202"/>
      <c r="AR1311" s="202" t="s">
        <v>213</v>
      </c>
      <c r="AS1311" s="202"/>
      <c r="AT1311" s="202"/>
      <c r="AU1311" s="202"/>
      <c r="AV1311" s="202"/>
      <c r="AW1311" s="202"/>
      <c r="AY1311" s="204" t="str">
        <f t="shared" si="201"/>
        <v>AIVLOSIN 8,5 MG/G POUDRE PAR VOIE ORALE POUR PORCS</v>
      </c>
      <c r="AZ1311" s="204" t="str">
        <f>IF(COUNTIF(AY:AY,AY1311)=1,AY1311,IF(AND(COUNTIF(AY:AY,AY1311)&gt;1,COUNTIF(AZ$2:AZ1310,AY1311)&gt;=1),"",AY1311))</f>
        <v>AIVLOSIN 8,5 MG/G POUDRE PAR VOIE ORALE POUR PORCS</v>
      </c>
      <c r="BA1311" s="202" t="str">
        <v>TERRAMYCINE LONGUE ACTION</v>
      </c>
      <c r="BB1311" s="204">
        <f>IF(BA1311="","",MAX(BB$2:BB1310)+1)</f>
        <v>521</v>
      </c>
      <c r="BX1311"/>
      <c r="BZ1311"/>
      <c r="CD1311"/>
      <c r="CO1311" s="202">
        <v>1310</v>
      </c>
    </row>
    <row r="1312" spans="1:93" x14ac:dyDescent="0.25">
      <c r="A1312" s="204"/>
      <c r="B1312" s="202"/>
      <c r="C1312" s="202"/>
      <c r="D1312" s="202"/>
      <c r="E1312" s="202"/>
      <c r="F1312" s="202" t="s">
        <v>247</v>
      </c>
      <c r="G1312" s="202"/>
      <c r="H1312" s="4" t="s">
        <v>4603</v>
      </c>
      <c r="I1312" s="4" t="s">
        <v>910</v>
      </c>
      <c r="J1312" s="202"/>
      <c r="K1312" s="202" t="s">
        <v>875</v>
      </c>
      <c r="L1312" s="202" t="s">
        <v>1162</v>
      </c>
      <c r="M1312" s="202"/>
      <c r="N1312" s="202"/>
      <c r="O1312" s="202"/>
      <c r="P1312" s="202"/>
      <c r="Q1312" s="202"/>
      <c r="R1312" s="202"/>
      <c r="S1312" s="202"/>
      <c r="T1312" s="202"/>
      <c r="U1312" s="202"/>
      <c r="V1312" s="202"/>
      <c r="W1312" s="202"/>
      <c r="X1312" s="202"/>
      <c r="Y1312" s="202"/>
      <c r="Z1312" s="202"/>
      <c r="AA1312" s="202"/>
      <c r="AB1312" s="202"/>
      <c r="AC1312" s="202"/>
      <c r="AD1312" s="202"/>
      <c r="AE1312" s="202"/>
      <c r="AF1312" s="202"/>
      <c r="AG1312" s="202"/>
      <c r="AH1312" s="202"/>
      <c r="AI1312" s="202"/>
      <c r="AJ1312" s="202"/>
      <c r="AK1312" s="202" t="s">
        <v>213</v>
      </c>
      <c r="AL1312" s="202"/>
      <c r="AM1312" s="202"/>
      <c r="AN1312" s="202"/>
      <c r="AO1312" s="202"/>
      <c r="AP1312" s="202"/>
      <c r="AQ1312" s="202"/>
      <c r="AR1312" s="202" t="s">
        <v>213</v>
      </c>
      <c r="AS1312" s="202"/>
      <c r="AT1312" s="202"/>
      <c r="AU1312" s="202"/>
      <c r="AV1312" s="202"/>
      <c r="AW1312" s="202"/>
      <c r="AY1312" s="204" t="str">
        <f t="shared" si="201"/>
        <v>AMDOCYL CTD 697 MG/G POUDRE POUR ADMINISTRATION DANS L'EAU DE BOISSON POUR POULES, DINDES ET CANARDS</v>
      </c>
      <c r="AZ1312" s="204" t="str">
        <f>IF(COUNTIF(AY:AY,AY1312)=1,AY1312,IF(AND(COUNTIF(AY:AY,AY1312)&gt;1,COUNTIF(AZ$2:AZ1311,AY1312)&gt;=1),"",AY1312))</f>
        <v>AMDOCYL CTD 697 MG/G POUDRE POUR ADMINISTRATION DANS L'EAU DE BOISSON POUR POULES, DINDES ET CANARDS</v>
      </c>
      <c r="BA1312" s="202" t="str">
        <v>TERRAMYCINE SOLUTION INJECTABLE</v>
      </c>
      <c r="BB1312" s="204">
        <f>IF(BA1312="","",MAX(BB$2:BB1311)+1)</f>
        <v>522</v>
      </c>
      <c r="CO1312" s="202">
        <v>1311</v>
      </c>
    </row>
    <row r="1313" spans="6:93" x14ac:dyDescent="0.25">
      <c r="F1313" s="202" t="s">
        <v>259</v>
      </c>
      <c r="G1313" s="202"/>
      <c r="H1313" s="4" t="s">
        <v>2339</v>
      </c>
      <c r="I1313" s="4" t="s">
        <v>1173</v>
      </c>
      <c r="J1313" s="202"/>
      <c r="K1313" s="202" t="s">
        <v>1901</v>
      </c>
      <c r="L1313" s="202" t="s">
        <v>2713</v>
      </c>
      <c r="M1313" s="202"/>
      <c r="N1313" s="202"/>
      <c r="O1313" s="202"/>
      <c r="P1313" s="202"/>
      <c r="Q1313" s="202"/>
      <c r="R1313" s="202"/>
      <c r="S1313" s="202"/>
      <c r="T1313" s="202"/>
      <c r="U1313" s="202"/>
      <c r="V1313" s="202"/>
      <c r="W1313" s="202"/>
      <c r="X1313" s="202"/>
      <c r="Y1313" s="202"/>
      <c r="Z1313" s="202"/>
      <c r="AA1313" s="202"/>
      <c r="AB1313" s="202"/>
      <c r="AC1313" s="202"/>
      <c r="AD1313" s="202"/>
      <c r="AE1313" s="202"/>
      <c r="AF1313" s="202"/>
      <c r="AG1313" s="202"/>
      <c r="AH1313" s="202"/>
      <c r="AI1313" s="202"/>
      <c r="AJ1313" s="202"/>
      <c r="AK1313" s="202" t="s">
        <v>213</v>
      </c>
      <c r="AL1313" s="202"/>
      <c r="AM1313" s="202"/>
      <c r="AN1313" s="202"/>
      <c r="AO1313" s="202"/>
      <c r="AP1313" s="202"/>
      <c r="AQ1313" s="202"/>
      <c r="AR1313" s="202" t="s">
        <v>213</v>
      </c>
      <c r="AS1313" s="202"/>
      <c r="AT1313" s="202"/>
      <c r="AU1313" s="202"/>
      <c r="AV1313" s="202"/>
      <c r="AW1313" s="202"/>
      <c r="AY1313" s="204" t="str">
        <f t="shared" si="201"/>
        <v>AQUAFLOR 500 MG/G PREMELANGE MEDICAMENTEUX POUR TRUITES ARC-EN-CIEL</v>
      </c>
      <c r="AZ1313" s="204" t="str">
        <f>IF(COUNTIF(AY:AY,AY1313)=1,AY1313,IF(AND(COUNTIF(AY:AY,AY1313)&gt;1,COUNTIF(AZ$2:AZ1312,AY1313)&gt;=1),"",AY1313))</f>
        <v>AQUAFLOR 500 MG/G PREMELANGE MEDICAMENTEUX POUR TRUITES ARC-EN-CIEL</v>
      </c>
      <c r="BA1313" s="202" t="str">
        <v>TETRACYCLINE 50 COOPHAVET</v>
      </c>
      <c r="BB1313" s="204">
        <f>IF(BA1313="","",MAX(BB$2:BB1312)+1)</f>
        <v>523</v>
      </c>
      <c r="CO1313" s="202">
        <v>1312</v>
      </c>
    </row>
    <row r="1314" spans="6:93" x14ac:dyDescent="0.25">
      <c r="F1314" s="202" t="s">
        <v>274</v>
      </c>
      <c r="G1314" s="202"/>
      <c r="H1314" s="4" t="s">
        <v>4619</v>
      </c>
      <c r="I1314" s="202" t="s">
        <v>853</v>
      </c>
      <c r="J1314" s="202"/>
      <c r="K1314" s="202" t="s">
        <v>891</v>
      </c>
      <c r="L1314" s="202" t="s">
        <v>1199</v>
      </c>
      <c r="M1314" s="202"/>
      <c r="N1314" s="202"/>
      <c r="O1314" s="202"/>
      <c r="P1314" s="202"/>
      <c r="Q1314" s="202"/>
      <c r="R1314" s="202"/>
      <c r="S1314" s="202"/>
      <c r="T1314" s="202"/>
      <c r="U1314" s="202"/>
      <c r="V1314" s="202"/>
      <c r="W1314" s="202"/>
      <c r="X1314" s="202"/>
      <c r="Y1314" s="202"/>
      <c r="Z1314" s="202"/>
      <c r="AA1314" s="202"/>
      <c r="AB1314" s="202"/>
      <c r="AC1314" s="202"/>
      <c r="AD1314" s="202"/>
      <c r="AE1314" s="202"/>
      <c r="AF1314" s="202"/>
      <c r="AG1314" s="202"/>
      <c r="AH1314" s="202"/>
      <c r="AI1314" s="202"/>
      <c r="AJ1314" s="202"/>
      <c r="AK1314" s="202" t="s">
        <v>213</v>
      </c>
      <c r="AL1314" s="202"/>
      <c r="AM1314" s="202"/>
      <c r="AN1314" s="202"/>
      <c r="AO1314" s="202"/>
      <c r="AP1314" s="202"/>
      <c r="AQ1314" s="202"/>
      <c r="AR1314" s="202" t="s">
        <v>213</v>
      </c>
      <c r="AS1314" s="202"/>
      <c r="AT1314" s="202"/>
      <c r="AU1314" s="202"/>
      <c r="AV1314" s="202"/>
      <c r="AW1314" s="202"/>
      <c r="AY1314" s="204" t="str">
        <f t="shared" si="201"/>
        <v>BILOVET 200 MG/ML SOLUTION INJECTABLE</v>
      </c>
      <c r="AZ1314" s="204" t="str">
        <f>IF(COUNTIF(AY:AY,AY1314)=1,AY1314,IF(AND(COUNTIF(AY:AY,AY1314)&gt;1,COUNTIF(AZ$2:AZ1313,AY1314)&gt;=1),"",AY1314))</f>
        <v>BILOVET 200 MG/ML SOLUTION INJECTABLE</v>
      </c>
      <c r="BA1314" s="202" t="str">
        <v>TETRASOLUB</v>
      </c>
      <c r="BB1314" s="204">
        <f>IF(BA1314="","",MAX(BB$2:BB1313)+1)</f>
        <v>524</v>
      </c>
      <c r="CO1314" s="202">
        <v>1313</v>
      </c>
    </row>
    <row r="1315" spans="6:93" x14ac:dyDescent="0.25">
      <c r="F1315" s="202" t="s">
        <v>276</v>
      </c>
      <c r="G1315" s="202"/>
      <c r="H1315" s="202" t="s">
        <v>1446</v>
      </c>
      <c r="I1315" s="202" t="s">
        <v>853</v>
      </c>
      <c r="J1315" s="202"/>
      <c r="K1315" s="202" t="s">
        <v>2559</v>
      </c>
      <c r="L1315" s="202" t="s">
        <v>2904</v>
      </c>
      <c r="M1315" s="202"/>
      <c r="N1315" s="202"/>
      <c r="O1315" s="202"/>
      <c r="P1315" s="202"/>
      <c r="Q1315" s="202"/>
      <c r="R1315" s="202"/>
      <c r="S1315" s="202"/>
      <c r="T1315" s="202"/>
      <c r="U1315" s="202"/>
      <c r="V1315" s="202"/>
      <c r="W1315" s="202"/>
      <c r="X1315" s="202"/>
      <c r="Y1315" s="202"/>
      <c r="Z1315" s="202"/>
      <c r="AA1315" s="202"/>
      <c r="AB1315" s="202"/>
      <c r="AC1315" s="202"/>
      <c r="AD1315" s="202"/>
      <c r="AE1315" s="202"/>
      <c r="AF1315" s="202"/>
      <c r="AG1315" s="202"/>
      <c r="AH1315" s="202"/>
      <c r="AI1315" s="202"/>
      <c r="AJ1315" s="202"/>
      <c r="AK1315" s="202" t="s">
        <v>213</v>
      </c>
      <c r="AL1315" s="202"/>
      <c r="AM1315" s="202"/>
      <c r="AN1315" s="202"/>
      <c r="AO1315" s="202"/>
      <c r="AP1315" s="202"/>
      <c r="AQ1315" s="202"/>
      <c r="AR1315" s="202" t="s">
        <v>213</v>
      </c>
      <c r="AS1315" s="202"/>
      <c r="AT1315" s="202"/>
      <c r="AU1315" s="202"/>
      <c r="AV1315" s="202"/>
      <c r="AW1315" s="202"/>
      <c r="AY1315" s="204" t="str">
        <f t="shared" si="201"/>
        <v>BOFLOX 100 MG/ML SOLUTION INJECTABLE POUR BOVINS ET PORCINS</v>
      </c>
      <c r="AZ1315" s="204" t="str">
        <f>IF(COUNTIF(AY:AY,AY1315)=1,AY1315,IF(AND(COUNTIF(AY:AY,AY1315)&gt;1,COUNTIF(AZ$2:AZ1314,AY1315)&gt;=1),"",AY1315))</f>
        <v>BOFLOX 100 MG/ML SOLUTION INJECTABLE POUR BOVINS ET PORCINS</v>
      </c>
      <c r="BA1315" s="202" t="str">
        <v>TETRATIME</v>
      </c>
      <c r="BB1315" s="204">
        <f>IF(BA1315="","",MAX(BB$2:BB1314)+1)</f>
        <v>525</v>
      </c>
      <c r="CO1315" s="202">
        <v>1314</v>
      </c>
    </row>
    <row r="1316" spans="6:93" x14ac:dyDescent="0.25">
      <c r="F1316" s="202" t="s">
        <v>278</v>
      </c>
      <c r="G1316" s="202"/>
      <c r="H1316" s="202" t="s">
        <v>1612</v>
      </c>
      <c r="I1316" s="202" t="s">
        <v>853</v>
      </c>
      <c r="J1316" s="202"/>
      <c r="K1316" s="202" t="s">
        <v>1901</v>
      </c>
      <c r="L1316" s="202" t="s">
        <v>2713</v>
      </c>
      <c r="M1316" s="202"/>
      <c r="N1316" s="202"/>
      <c r="O1316" s="202"/>
      <c r="P1316" s="202"/>
      <c r="Q1316" s="202"/>
      <c r="R1316" s="202"/>
      <c r="S1316" s="202"/>
      <c r="T1316" s="202"/>
      <c r="U1316" s="202"/>
      <c r="V1316" s="202"/>
      <c r="W1316" s="202"/>
      <c r="X1316" s="202"/>
      <c r="Y1316" s="202"/>
      <c r="Z1316" s="202"/>
      <c r="AA1316" s="202"/>
      <c r="AB1316" s="202"/>
      <c r="AC1316" s="202"/>
      <c r="AD1316" s="202"/>
      <c r="AE1316" s="202"/>
      <c r="AF1316" s="202"/>
      <c r="AG1316" s="202"/>
      <c r="AH1316" s="202"/>
      <c r="AI1316" s="202"/>
      <c r="AJ1316" s="202"/>
      <c r="AK1316" s="202" t="s">
        <v>213</v>
      </c>
      <c r="AL1316" s="202"/>
      <c r="AM1316" s="202"/>
      <c r="AN1316" s="202"/>
      <c r="AO1316" s="202"/>
      <c r="AP1316" s="202"/>
      <c r="AQ1316" s="202"/>
      <c r="AR1316" s="202" t="s">
        <v>213</v>
      </c>
      <c r="AS1316" s="202"/>
      <c r="AT1316" s="202"/>
      <c r="AU1316" s="202"/>
      <c r="AV1316" s="202"/>
      <c r="AW1316" s="202"/>
      <c r="AY1316" s="204" t="str">
        <f t="shared" si="201"/>
        <v>CADOREX 300 MG/ML SOLUTION INJECTABLE POUR BOVINS OVINS ET PORCINS</v>
      </c>
      <c r="AZ1316" s="204" t="str">
        <f>IF(COUNTIF(AY:AY,AY1316)=1,AY1316,IF(AND(COUNTIF(AY:AY,AY1316)&gt;1,COUNTIF(AZ$2:AZ1315,AY1316)&gt;=1),"",AY1316))</f>
        <v>CADOREX 300 MG/ML SOLUTION INJECTABLE POUR BOVINS OVINS ET PORCINS</v>
      </c>
      <c r="BA1316" s="202" t="str">
        <v>TETRAVAL 50 % POUDRE POUR SOLUTION BUVABLE POUR VEAUX PORCINS ET VOLAILLES</v>
      </c>
      <c r="BB1316" s="204">
        <f>IF(BA1316="","",MAX(BB$2:BB1315)+1)</f>
        <v>526</v>
      </c>
      <c r="CO1316" s="202">
        <v>1315</v>
      </c>
    </row>
    <row r="1317" spans="6:93" x14ac:dyDescent="0.25">
      <c r="F1317" s="202" t="s">
        <v>285</v>
      </c>
      <c r="G1317" s="202"/>
      <c r="H1317" s="202" t="s">
        <v>4604</v>
      </c>
      <c r="I1317" s="202" t="s">
        <v>853</v>
      </c>
      <c r="J1317" s="202"/>
      <c r="K1317" s="202" t="s">
        <v>2344</v>
      </c>
      <c r="L1317" s="202" t="s">
        <v>2629</v>
      </c>
      <c r="M1317" s="202"/>
      <c r="N1317" s="202"/>
      <c r="O1317" s="202"/>
      <c r="P1317" s="202"/>
      <c r="Q1317" s="202"/>
      <c r="R1317" s="202"/>
      <c r="S1317" s="202"/>
      <c r="T1317" s="202"/>
      <c r="U1317" s="202"/>
      <c r="V1317" s="202"/>
      <c r="W1317" s="202"/>
      <c r="X1317" s="202"/>
      <c r="Y1317" s="202"/>
      <c r="Z1317" s="202"/>
      <c r="AA1317" s="202"/>
      <c r="AB1317" s="202"/>
      <c r="AC1317" s="202"/>
      <c r="AD1317" s="202"/>
      <c r="AE1317" s="202"/>
      <c r="AF1317" s="202"/>
      <c r="AG1317" s="202"/>
      <c r="AH1317" s="202"/>
      <c r="AI1317" s="202"/>
      <c r="AJ1317" s="202"/>
      <c r="AK1317" s="202" t="s">
        <v>213</v>
      </c>
      <c r="AL1317" s="202"/>
      <c r="AM1317" s="202"/>
      <c r="AN1317" s="202"/>
      <c r="AO1317" s="202"/>
      <c r="AP1317" s="202"/>
      <c r="AQ1317" s="202"/>
      <c r="AR1317" s="202" t="s">
        <v>213</v>
      </c>
      <c r="AS1317" s="202"/>
      <c r="AT1317" s="202"/>
      <c r="AU1317" s="202"/>
      <c r="AV1317" s="202"/>
      <c r="AW1317" s="202"/>
      <c r="AY1317" s="204" t="str">
        <f t="shared" si="201"/>
        <v>CEFTIOCYL FLOW 50 MG/ML SUSPENSION INJECTABLE POUR PORCINS ET BOVINS</v>
      </c>
      <c r="AZ1317" s="204" t="str">
        <f>IF(COUNTIF(AY:AY,AY1317)=1,AY1317,IF(AND(COUNTIF(AY:AY,AY1317)&gt;1,COUNTIF(AZ$2:AZ1316,AY1317)&gt;=1),"",AY1317))</f>
        <v>CEFTIOCYL FLOW 50 MG/ML SUSPENSION INJECTABLE POUR PORCINS ET BOVINS</v>
      </c>
      <c r="BA1317" s="202" t="str">
        <v>TETRAVETO</v>
      </c>
      <c r="BB1317" s="204">
        <f>IF(BA1317="","",MAX(BB$2:BB1316)+1)</f>
        <v>527</v>
      </c>
      <c r="CO1317" s="202">
        <v>1316</v>
      </c>
    </row>
    <row r="1318" spans="6:93" x14ac:dyDescent="0.25">
      <c r="F1318" s="202" t="s">
        <v>286</v>
      </c>
      <c r="G1318" s="202"/>
      <c r="H1318" s="202" t="s">
        <v>4604</v>
      </c>
      <c r="I1318" s="202" t="s">
        <v>853</v>
      </c>
      <c r="J1318" s="202"/>
      <c r="K1318" s="202" t="s">
        <v>2344</v>
      </c>
      <c r="L1318" s="202" t="s">
        <v>2629</v>
      </c>
      <c r="M1318" s="202"/>
      <c r="N1318" s="202"/>
      <c r="O1318" s="202"/>
      <c r="P1318" s="202"/>
      <c r="Q1318" s="202"/>
      <c r="R1318" s="202"/>
      <c r="S1318" s="202"/>
      <c r="T1318" s="202"/>
      <c r="U1318" s="202"/>
      <c r="V1318" s="202"/>
      <c r="W1318" s="202"/>
      <c r="X1318" s="202"/>
      <c r="Y1318" s="202"/>
      <c r="Z1318" s="202"/>
      <c r="AA1318" s="202"/>
      <c r="AB1318" s="202"/>
      <c r="AC1318" s="202"/>
      <c r="AD1318" s="202"/>
      <c r="AE1318" s="202"/>
      <c r="AF1318" s="202"/>
      <c r="AG1318" s="202"/>
      <c r="AH1318" s="202"/>
      <c r="AI1318" s="202"/>
      <c r="AJ1318" s="202"/>
      <c r="AK1318" s="202" t="s">
        <v>213</v>
      </c>
      <c r="AL1318" s="202"/>
      <c r="AM1318" s="202"/>
      <c r="AN1318" s="202"/>
      <c r="AO1318" s="202"/>
      <c r="AP1318" s="202"/>
      <c r="AQ1318" s="202"/>
      <c r="AR1318" s="202" t="s">
        <v>213</v>
      </c>
      <c r="AS1318" s="202"/>
      <c r="AT1318" s="202"/>
      <c r="AU1318" s="202"/>
      <c r="AV1318" s="202"/>
      <c r="AW1318" s="202"/>
      <c r="AY1318" s="204" t="str">
        <f t="shared" si="201"/>
        <v>CEFTIOSAN 50 MG/ML SUSPENSION INJECTABLE POUR PORCINS ET BOVINS</v>
      </c>
      <c r="AZ1318" s="204" t="str">
        <f>IF(COUNTIF(AY:AY,AY1318)=1,AY1318,IF(AND(COUNTIF(AY:AY,AY1318)&gt;1,COUNTIF(AZ$2:AZ1317,AY1318)&gt;=1),"",AY1318))</f>
        <v>CEFTIOSAN 50 MG/ML SUSPENSION INJECTABLE POUR PORCINS ET BOVINS</v>
      </c>
      <c r="BA1318" s="202" t="str">
        <v>TETROXY VET 200 MG/ML SOLUTION INJECTABLE POUR BOVINS OVINS ET PORCINS</v>
      </c>
      <c r="BB1318" s="204">
        <f>IF(BA1318="","",MAX(BB$2:BB1317)+1)</f>
        <v>528</v>
      </c>
      <c r="CO1318" s="202">
        <v>1317</v>
      </c>
    </row>
    <row r="1319" spans="6:93" x14ac:dyDescent="0.25">
      <c r="F1319" s="202" t="s">
        <v>288</v>
      </c>
      <c r="G1319" s="202"/>
      <c r="H1319" s="202" t="s">
        <v>890</v>
      </c>
      <c r="I1319" s="202" t="s">
        <v>1116</v>
      </c>
      <c r="J1319" s="202"/>
      <c r="K1319" s="202" t="s">
        <v>1291</v>
      </c>
      <c r="L1319" s="202" t="s">
        <v>1292</v>
      </c>
      <c r="M1319" s="202"/>
      <c r="N1319" s="202"/>
      <c r="O1319" s="202"/>
      <c r="P1319" s="202"/>
      <c r="Q1319" s="202"/>
      <c r="R1319" s="202"/>
      <c r="S1319" s="202"/>
      <c r="T1319" s="202"/>
      <c r="U1319" s="202"/>
      <c r="V1319" s="202"/>
      <c r="W1319" s="202"/>
      <c r="X1319" s="202"/>
      <c r="Y1319" s="202"/>
      <c r="Z1319" s="202"/>
      <c r="AA1319" s="202"/>
      <c r="AB1319" s="202"/>
      <c r="AC1319" s="202"/>
      <c r="AD1319" s="202"/>
      <c r="AE1319" s="202"/>
      <c r="AF1319" s="202"/>
      <c r="AG1319" s="202"/>
      <c r="AH1319" s="202"/>
      <c r="AI1319" s="202"/>
      <c r="AJ1319" s="202"/>
      <c r="AK1319" s="202" t="s">
        <v>213</v>
      </c>
      <c r="AL1319" s="202"/>
      <c r="AM1319" s="202"/>
      <c r="AN1319" s="202"/>
      <c r="AO1319" s="202"/>
      <c r="AP1319" s="202"/>
      <c r="AQ1319" s="202"/>
      <c r="AR1319" s="202" t="s">
        <v>213</v>
      </c>
      <c r="AS1319" s="202"/>
      <c r="AT1319" s="202"/>
      <c r="AU1319" s="202"/>
      <c r="AV1319" s="202"/>
      <c r="AW1319" s="202"/>
      <c r="AY1319" s="204" t="str">
        <f t="shared" si="201"/>
        <v>CEPRITECT 250 MG SUSPENSION INTRAMAMMAIRE POUR VACHES AU TARISSEMENT</v>
      </c>
      <c r="AZ1319" s="204" t="str">
        <f>IF(COUNTIF(AY:AY,AY1319)=1,AY1319,IF(AND(COUNTIF(AY:AY,AY1319)&gt;1,COUNTIF(AZ$2:AZ1318,AY1319)&gt;=1),"",AY1319))</f>
        <v>CEPRITECT 250 MG SUSPENSION INTRAMAMMAIRE POUR VACHES AU TARISSEMENT</v>
      </c>
      <c r="BA1319" s="202" t="str">
        <v>TIALIN 101,2 MG/ML SOLUTION POUR ADMINISTRATION DANS L'EAU DE BOISSON DES PORCINS, DES POULETS ET DES DINDES</v>
      </c>
      <c r="BB1319" s="204">
        <f>IF(BA1319="","",MAX(BB$2:BB1318)+1)</f>
        <v>529</v>
      </c>
      <c r="CO1319" s="202">
        <v>1318</v>
      </c>
    </row>
    <row r="1320" spans="6:93" x14ac:dyDescent="0.25">
      <c r="F1320" s="202" t="s">
        <v>317</v>
      </c>
      <c r="G1320" s="202"/>
      <c r="H1320" s="202" t="s">
        <v>4612</v>
      </c>
      <c r="I1320" s="202" t="s">
        <v>910</v>
      </c>
      <c r="J1320" s="202"/>
      <c r="K1320" s="202" t="s">
        <v>875</v>
      </c>
      <c r="L1320" s="202" t="s">
        <v>1162</v>
      </c>
      <c r="M1320" s="202"/>
      <c r="N1320" s="202"/>
      <c r="O1320" s="202"/>
      <c r="P1320" s="202"/>
      <c r="Q1320" s="202"/>
      <c r="R1320" s="202"/>
      <c r="S1320" s="202"/>
      <c r="T1320" s="202"/>
      <c r="U1320" s="202"/>
      <c r="V1320" s="202"/>
      <c r="W1320" s="202"/>
      <c r="X1320" s="202"/>
      <c r="Y1320" s="202"/>
      <c r="Z1320" s="202"/>
      <c r="AA1320" s="202"/>
      <c r="AB1320" s="202"/>
      <c r="AC1320" s="202"/>
      <c r="AD1320" s="202"/>
      <c r="AE1320" s="202"/>
      <c r="AF1320" s="202"/>
      <c r="AG1320" s="202"/>
      <c r="AH1320" s="202"/>
      <c r="AI1320" s="202"/>
      <c r="AJ1320" s="202"/>
      <c r="AK1320" s="202" t="s">
        <v>213</v>
      </c>
      <c r="AL1320" s="202"/>
      <c r="AM1320" s="202"/>
      <c r="AN1320" s="202"/>
      <c r="AO1320" s="202"/>
      <c r="AP1320" s="202"/>
      <c r="AQ1320" s="202"/>
      <c r="AR1320" s="202" t="s">
        <v>213</v>
      </c>
      <c r="AS1320" s="202"/>
      <c r="AT1320" s="202"/>
      <c r="AU1320" s="202"/>
      <c r="AV1320" s="202"/>
      <c r="AW1320" s="202"/>
      <c r="AY1320" s="204" t="str">
        <f t="shared" si="201"/>
        <v>COFAMOX 20</v>
      </c>
      <c r="AZ1320" s="204" t="str">
        <f>IF(COUNTIF(AY:AY,AY1320)=1,AY1320,IF(AND(COUNTIF(AY:AY,AY1320)&gt;1,COUNTIF(AZ$2:AZ1319,AY1320)&gt;=1),"",AY1320))</f>
        <v>COFAMOX 20</v>
      </c>
      <c r="BA1320" s="202" t="str">
        <v>TIALIN 202,4 MG/ML SOLUTION POUR ADMINISTRATION DANS L'EAU DE BOISSON DES PORCINS, DES POULETS ET DES DINDES</v>
      </c>
      <c r="BB1320" s="204">
        <f>IF(BA1320="","",MAX(BB$2:BB1319)+1)</f>
        <v>530</v>
      </c>
      <c r="CO1320" s="202">
        <v>1319</v>
      </c>
    </row>
    <row r="1321" spans="6:93" x14ac:dyDescent="0.25">
      <c r="F1321" s="202" t="s">
        <v>318</v>
      </c>
      <c r="G1321" s="202"/>
      <c r="H1321" s="202" t="s">
        <v>4612</v>
      </c>
      <c r="I1321" s="202" t="s">
        <v>910</v>
      </c>
      <c r="J1321" s="202"/>
      <c r="K1321" s="202" t="s">
        <v>875</v>
      </c>
      <c r="L1321" s="202" t="s">
        <v>1162</v>
      </c>
      <c r="M1321" s="202"/>
      <c r="N1321" s="202"/>
      <c r="O1321" s="202"/>
      <c r="P1321" s="202"/>
      <c r="Q1321" s="202"/>
      <c r="R1321" s="202"/>
      <c r="S1321" s="202"/>
      <c r="T1321" s="202"/>
      <c r="U1321" s="202"/>
      <c r="V1321" s="202"/>
      <c r="W1321" s="202"/>
      <c r="X1321" s="202"/>
      <c r="Y1321" s="202"/>
      <c r="Z1321" s="202"/>
      <c r="AA1321" s="202"/>
      <c r="AB1321" s="202"/>
      <c r="AC1321" s="202"/>
      <c r="AD1321" s="202"/>
      <c r="AE1321" s="202"/>
      <c r="AF1321" s="202"/>
      <c r="AG1321" s="202"/>
      <c r="AH1321" s="202"/>
      <c r="AI1321" s="202"/>
      <c r="AJ1321" s="202"/>
      <c r="AK1321" s="202" t="s">
        <v>213</v>
      </c>
      <c r="AL1321" s="202"/>
      <c r="AM1321" s="202"/>
      <c r="AN1321" s="202"/>
      <c r="AO1321" s="202"/>
      <c r="AP1321" s="202"/>
      <c r="AQ1321" s="202"/>
      <c r="AR1321" s="202" t="s">
        <v>213</v>
      </c>
      <c r="AS1321" s="202"/>
      <c r="AT1321" s="202"/>
      <c r="AU1321" s="202"/>
      <c r="AV1321" s="202"/>
      <c r="AW1321" s="202"/>
      <c r="AY1321" s="204" t="str">
        <f t="shared" si="201"/>
        <v>COFAMOX 50</v>
      </c>
      <c r="AZ1321" s="204" t="str">
        <f>IF(COUNTIF(AY:AY,AY1321)=1,AY1321,IF(AND(COUNTIF(AY:AY,AY1321)&gt;1,COUNTIF(AZ$2:AZ1320,AY1321)&gt;=1),"",AY1321))</f>
        <v>COFAMOX 50</v>
      </c>
      <c r="BA1321" s="202" t="str">
        <v>TIAMULINE 16,2 PNEUMONIE VOLAILLE PORC FRANVET</v>
      </c>
      <c r="BB1321" s="204">
        <f>IF(BA1321="","",MAX(BB$2:BB1320)+1)</f>
        <v>531</v>
      </c>
      <c r="CO1321" s="202">
        <v>1320</v>
      </c>
    </row>
    <row r="1322" spans="6:93" x14ac:dyDescent="0.25">
      <c r="F1322" s="202" t="s">
        <v>320</v>
      </c>
      <c r="G1322" s="202"/>
      <c r="H1322" s="202" t="s">
        <v>4620</v>
      </c>
      <c r="I1322" s="202" t="s">
        <v>910</v>
      </c>
      <c r="J1322" s="202"/>
      <c r="K1322" s="202" t="s">
        <v>1013</v>
      </c>
      <c r="L1322" s="202" t="s">
        <v>1095</v>
      </c>
      <c r="M1322" s="202"/>
      <c r="N1322" s="202"/>
      <c r="O1322" s="202"/>
      <c r="P1322" s="202"/>
      <c r="Q1322" s="202"/>
      <c r="R1322" s="202"/>
      <c r="S1322" s="202"/>
      <c r="T1322" s="202"/>
      <c r="U1322" s="202"/>
      <c r="V1322" s="202"/>
      <c r="W1322" s="202"/>
      <c r="X1322" s="202"/>
      <c r="Y1322" s="202"/>
      <c r="Z1322" s="202"/>
      <c r="AA1322" s="202"/>
      <c r="AB1322" s="202"/>
      <c r="AC1322" s="202"/>
      <c r="AD1322" s="202"/>
      <c r="AE1322" s="202"/>
      <c r="AF1322" s="202"/>
      <c r="AG1322" s="202"/>
      <c r="AH1322" s="202"/>
      <c r="AI1322" s="202"/>
      <c r="AJ1322" s="202"/>
      <c r="AK1322" s="202" t="s">
        <v>213</v>
      </c>
      <c r="AL1322" s="202"/>
      <c r="AM1322" s="202"/>
      <c r="AN1322" s="202"/>
      <c r="AO1322" s="202"/>
      <c r="AP1322" s="202"/>
      <c r="AQ1322" s="202"/>
      <c r="AR1322" s="202" t="s">
        <v>213</v>
      </c>
      <c r="AS1322" s="202"/>
      <c r="AT1322" s="202"/>
      <c r="AU1322" s="202"/>
      <c r="AV1322" s="202"/>
      <c r="AW1322" s="202"/>
      <c r="AY1322" s="204" t="str">
        <f t="shared" si="201"/>
        <v>COLDOSTIN 4 800 000 IU/G POUDRE POUR ADMINISTRATION DANS L'EAU OU LE LAIT</v>
      </c>
      <c r="AZ1322" s="204" t="str">
        <f>IF(COUNTIF(AY:AY,AY1322)=1,AY1322,IF(AND(COUNTIF(AY:AY,AY1322)&gt;1,COUNTIF(AZ$2:AZ1321,AY1322)&gt;=1),"",AY1322))</f>
        <v>COLDOSTIN 4 800 000 IU/G POUDRE POUR ADMINISTRATION DANS L'EAU OU LE LAIT</v>
      </c>
      <c r="BA1322" s="202" t="str">
        <v>TIAMULINE 6,5 ENTERITE PORC ENTEROCOLITE LAPIN FRANVET</v>
      </c>
      <c r="BB1322" s="204">
        <f>IF(BA1322="","",MAX(BB$2:BB1321)+1)</f>
        <v>532</v>
      </c>
      <c r="CO1322" s="202">
        <v>1321</v>
      </c>
    </row>
    <row r="1323" spans="6:93" x14ac:dyDescent="0.25">
      <c r="F1323" s="202" t="s">
        <v>321</v>
      </c>
      <c r="G1323" s="202"/>
      <c r="H1323" s="202" t="s">
        <v>4605</v>
      </c>
      <c r="I1323" s="202" t="s">
        <v>910</v>
      </c>
      <c r="J1323" s="202"/>
      <c r="K1323" s="202" t="s">
        <v>1013</v>
      </c>
      <c r="L1323" s="202" t="s">
        <v>1095</v>
      </c>
      <c r="M1323" s="202"/>
      <c r="N1323" s="202"/>
      <c r="O1323" s="202"/>
      <c r="P1323" s="202"/>
      <c r="Q1323" s="202"/>
      <c r="R1323" s="202"/>
      <c r="S1323" s="202"/>
      <c r="T1323" s="202"/>
      <c r="U1323" s="202"/>
      <c r="V1323" s="202"/>
      <c r="W1323" s="202"/>
      <c r="X1323" s="202"/>
      <c r="Y1323" s="202"/>
      <c r="Z1323" s="202"/>
      <c r="AA1323" s="202"/>
      <c r="AB1323" s="202"/>
      <c r="AC1323" s="202"/>
      <c r="AD1323" s="202"/>
      <c r="AE1323" s="202"/>
      <c r="AF1323" s="202"/>
      <c r="AG1323" s="202"/>
      <c r="AH1323" s="202"/>
      <c r="AI1323" s="202"/>
      <c r="AJ1323" s="202"/>
      <c r="AK1323" s="202" t="s">
        <v>213</v>
      </c>
      <c r="AL1323" s="202"/>
      <c r="AM1323" s="202"/>
      <c r="AN1323" s="202"/>
      <c r="AO1323" s="202"/>
      <c r="AP1323" s="202"/>
      <c r="AQ1323" s="202"/>
      <c r="AR1323" s="202" t="s">
        <v>213</v>
      </c>
      <c r="AS1323" s="202"/>
      <c r="AT1323" s="202"/>
      <c r="AU1323" s="202"/>
      <c r="AV1323" s="202"/>
      <c r="AW1323" s="202"/>
      <c r="AY1323" s="204" t="str">
        <f t="shared" si="201"/>
        <v>COLFIVE 5 000 000 UI/ML CONCENTRE POUR SOLUTION BUVABLE POUR VEAUX PORCINS AGNEAUX POULETS ET DINDES</v>
      </c>
      <c r="AZ1323" s="204" t="str">
        <f>IF(COUNTIF(AY:AY,AY1323)=1,AY1323,IF(AND(COUNTIF(AY:AY,AY1323)&gt;1,COUNTIF(AZ$2:AZ1322,AY1323)&gt;=1),"",AY1323))</f>
        <v>COLFIVE 5 000 000 UI/ML CONCENTRE POUR SOLUTION BUVABLE POUR VEAUX PORCINS AGNEAUX POULETS ET DINDES</v>
      </c>
      <c r="BA1323" s="202" t="str">
        <v>TIAMULINE SOLUTION CEVA</v>
      </c>
      <c r="BB1323" s="204">
        <f>IF(BA1323="","",MAX(BB$2:BB1322)+1)</f>
        <v>533</v>
      </c>
      <c r="CO1323" s="202">
        <v>1322</v>
      </c>
    </row>
    <row r="1324" spans="6:93" x14ac:dyDescent="0.25">
      <c r="F1324" s="202" t="s">
        <v>328</v>
      </c>
      <c r="G1324" s="202"/>
      <c r="H1324" s="202" t="s">
        <v>4606</v>
      </c>
      <c r="I1324" s="202" t="s">
        <v>910</v>
      </c>
      <c r="J1324" s="202"/>
      <c r="K1324" s="202" t="s">
        <v>2559</v>
      </c>
      <c r="L1324" s="202" t="s">
        <v>2560</v>
      </c>
      <c r="M1324" s="202"/>
      <c r="N1324" s="202"/>
      <c r="O1324" s="202"/>
      <c r="P1324" s="202"/>
      <c r="Q1324" s="202"/>
      <c r="R1324" s="202"/>
      <c r="S1324" s="202"/>
      <c r="T1324" s="202"/>
      <c r="U1324" s="202"/>
      <c r="V1324" s="202"/>
      <c r="W1324" s="202"/>
      <c r="X1324" s="202"/>
      <c r="Y1324" s="202"/>
      <c r="Z1324" s="202"/>
      <c r="AA1324" s="202"/>
      <c r="AB1324" s="202"/>
      <c r="AC1324" s="202"/>
      <c r="AD1324" s="202"/>
      <c r="AE1324" s="202"/>
      <c r="AF1324" s="202"/>
      <c r="AG1324" s="202"/>
      <c r="AH1324" s="202"/>
      <c r="AI1324" s="202"/>
      <c r="AJ1324" s="202"/>
      <c r="AK1324" s="202" t="s">
        <v>213</v>
      </c>
      <c r="AL1324" s="202"/>
      <c r="AM1324" s="202"/>
      <c r="AN1324" s="202"/>
      <c r="AO1324" s="202"/>
      <c r="AP1324" s="202"/>
      <c r="AQ1324" s="202"/>
      <c r="AR1324" s="202" t="s">
        <v>213</v>
      </c>
      <c r="AS1324" s="202"/>
      <c r="AT1324" s="202"/>
      <c r="AU1324" s="202"/>
      <c r="AV1324" s="202"/>
      <c r="AW1324" s="202"/>
      <c r="AY1324" s="204" t="str">
        <f t="shared" si="201"/>
        <v>COLMYC 2,5 % SOLUTION BUVABLE POUR VEAUX</v>
      </c>
      <c r="AZ1324" s="204" t="str">
        <f>IF(COUNTIF(AY:AY,AY1324)=1,AY1324,IF(AND(COUNTIF(AY:AY,AY1324)&gt;1,COUNTIF(AZ$2:AZ1323,AY1324)&gt;=1),"",AY1324))</f>
        <v>COLMYC 2,5 % SOLUTION BUVABLE POUR VEAUX</v>
      </c>
      <c r="BA1324" s="202" t="str">
        <v>TIAMUVAL PREMELANGE MEDICAMENTEUX TIAMULINE 16,2 PNEUMONIE VOLAILLE-PORC</v>
      </c>
      <c r="BB1324" s="204">
        <f>IF(BA1324="","",MAX(BB$2:BB1323)+1)</f>
        <v>534</v>
      </c>
      <c r="CO1324" s="202">
        <v>1323</v>
      </c>
    </row>
    <row r="1325" spans="6:93" x14ac:dyDescent="0.25">
      <c r="F1325" s="202" t="s">
        <v>342</v>
      </c>
      <c r="G1325" s="202"/>
      <c r="H1325" s="202" t="s">
        <v>890</v>
      </c>
      <c r="I1325" s="202" t="s">
        <v>853</v>
      </c>
      <c r="J1325" s="202"/>
      <c r="K1325" s="202" t="s">
        <v>2344</v>
      </c>
      <c r="L1325" s="202" t="s">
        <v>2629</v>
      </c>
      <c r="M1325" s="202"/>
      <c r="N1325" s="202"/>
      <c r="O1325" s="202"/>
      <c r="P1325" s="202"/>
      <c r="Q1325" s="202"/>
      <c r="R1325" s="202"/>
      <c r="S1325" s="202"/>
      <c r="T1325" s="202"/>
      <c r="U1325" s="202"/>
      <c r="V1325" s="202"/>
      <c r="W1325" s="202"/>
      <c r="X1325" s="202"/>
      <c r="Y1325" s="202"/>
      <c r="Z1325" s="202"/>
      <c r="AA1325" s="202"/>
      <c r="AB1325" s="202"/>
      <c r="AC1325" s="202"/>
      <c r="AD1325" s="202"/>
      <c r="AE1325" s="202"/>
      <c r="AF1325" s="202"/>
      <c r="AG1325" s="202"/>
      <c r="AH1325" s="202"/>
      <c r="AI1325" s="202"/>
      <c r="AJ1325" s="202"/>
      <c r="AK1325" s="202" t="s">
        <v>213</v>
      </c>
      <c r="AL1325" s="202"/>
      <c r="AM1325" s="202"/>
      <c r="AN1325" s="202"/>
      <c r="AO1325" s="202"/>
      <c r="AP1325" s="202"/>
      <c r="AQ1325" s="202"/>
      <c r="AR1325" s="202" t="s">
        <v>213</v>
      </c>
      <c r="AS1325" s="202"/>
      <c r="AT1325" s="202"/>
      <c r="AU1325" s="202"/>
      <c r="AV1325" s="202"/>
      <c r="AW1325" s="202"/>
      <c r="AY1325" s="204" t="str">
        <f t="shared" si="201"/>
        <v>CURACEF DUO 50 MG/ML / 150 MG/ML SUSPENSION INJECTABLE POUR BOVINS</v>
      </c>
      <c r="AZ1325" s="204" t="str">
        <f>IF(COUNTIF(AY:AY,AY1325)=1,AY1325,IF(AND(COUNTIF(AY:AY,AY1325)&gt;1,COUNTIF(AZ$2:AZ1324,AY1325)&gt;=1),"",AY1325))</f>
        <v>CURACEF DUO 50 MG/ML / 150 MG/ML SUSPENSION INJECTABLE POUR BOVINS</v>
      </c>
      <c r="BA1325" s="202" t="str">
        <v>TIAMUVAL PREMELANGE MEDICAMENTEUX TIAMULINE 6,5 ENTERITE PORC ENTEROCOLITE LAPIN</v>
      </c>
      <c r="BB1325" s="204">
        <f>IF(BA1325="","",MAX(BB$2:BB1324)+1)</f>
        <v>535</v>
      </c>
      <c r="CO1325" s="202">
        <v>1324</v>
      </c>
    </row>
    <row r="1326" spans="6:93" x14ac:dyDescent="0.25">
      <c r="F1326" s="202" t="s">
        <v>349</v>
      </c>
      <c r="G1326" s="202"/>
      <c r="H1326" s="202" t="s">
        <v>1446</v>
      </c>
      <c r="I1326" s="202" t="s">
        <v>853</v>
      </c>
      <c r="J1326" s="202"/>
      <c r="K1326" s="202" t="s">
        <v>957</v>
      </c>
      <c r="L1326" s="202" t="s">
        <v>1037</v>
      </c>
      <c r="M1326" s="202"/>
      <c r="N1326" s="202"/>
      <c r="O1326" s="202"/>
      <c r="P1326" s="202"/>
      <c r="Q1326" s="202"/>
      <c r="R1326" s="202"/>
      <c r="S1326" s="202"/>
      <c r="T1326" s="202"/>
      <c r="U1326" s="202"/>
      <c r="V1326" s="202"/>
      <c r="W1326" s="202"/>
      <c r="X1326" s="202"/>
      <c r="Y1326" s="202"/>
      <c r="Z1326" s="202"/>
      <c r="AA1326" s="202"/>
      <c r="AB1326" s="202"/>
      <c r="AC1326" s="202"/>
      <c r="AD1326" s="202"/>
      <c r="AE1326" s="202"/>
      <c r="AF1326" s="202"/>
      <c r="AG1326" s="202"/>
      <c r="AH1326" s="202"/>
      <c r="AI1326" s="202"/>
      <c r="AJ1326" s="202" t="s">
        <v>1029</v>
      </c>
      <c r="AK1326" s="202" t="s">
        <v>1030</v>
      </c>
      <c r="AL1326" s="202"/>
      <c r="AM1326" s="202"/>
      <c r="AN1326" s="202"/>
      <c r="AO1326" s="202"/>
      <c r="AP1326" s="202"/>
      <c r="AQ1326" s="202"/>
      <c r="AR1326" s="202" t="s">
        <v>213</v>
      </c>
      <c r="AS1326" s="202"/>
      <c r="AT1326" s="202"/>
      <c r="AU1326" s="202"/>
      <c r="AV1326" s="202"/>
      <c r="AW1326" s="202"/>
      <c r="AY1326" s="204" t="str">
        <f t="shared" si="201"/>
        <v>DIATRIM 200 MG/ML + 40 MG/ML SOLUTION INJECTABLE</v>
      </c>
      <c r="AZ1326" s="204" t="str">
        <f>IF(COUNTIF(AY:AY,AY1326)=1,AY1326,IF(AND(COUNTIF(AY:AY,AY1326)&gt;1,COUNTIF(AZ$2:AZ1325,AY1326)&gt;=1),"",AY1326))</f>
        <v>DIATRIM 200 MG/ML + 40 MG/ML SOLUTION INJECTABLE</v>
      </c>
      <c r="BA1326" s="202" t="str">
        <v>TIAMVET SOLUTION</v>
      </c>
      <c r="BB1326" s="204">
        <f>IF(BA1326="","",MAX(BB$2:BB1325)+1)</f>
        <v>536</v>
      </c>
      <c r="CO1326" s="202">
        <v>1325</v>
      </c>
    </row>
    <row r="1327" spans="6:93" x14ac:dyDescent="0.25">
      <c r="F1327" s="202" t="s">
        <v>352</v>
      </c>
      <c r="G1327" s="202"/>
      <c r="H1327" s="202" t="s">
        <v>4607</v>
      </c>
      <c r="I1327" s="202" t="s">
        <v>910</v>
      </c>
      <c r="J1327" s="202"/>
      <c r="K1327" s="202" t="s">
        <v>855</v>
      </c>
      <c r="L1327" s="202" t="s">
        <v>2299</v>
      </c>
      <c r="M1327" s="202"/>
      <c r="N1327" s="202"/>
      <c r="O1327" s="202"/>
      <c r="P1327" s="202"/>
      <c r="Q1327" s="202"/>
      <c r="R1327" s="202"/>
      <c r="S1327" s="202"/>
      <c r="T1327" s="202"/>
      <c r="U1327" s="202"/>
      <c r="V1327" s="202"/>
      <c r="W1327" s="202"/>
      <c r="X1327" s="202"/>
      <c r="Y1327" s="202"/>
      <c r="Z1327" s="202"/>
      <c r="AA1327" s="202"/>
      <c r="AB1327" s="202"/>
      <c r="AC1327" s="202"/>
      <c r="AD1327" s="202"/>
      <c r="AE1327" s="202"/>
      <c r="AF1327" s="202"/>
      <c r="AG1327" s="202"/>
      <c r="AH1327" s="202"/>
      <c r="AI1327" s="202"/>
      <c r="AJ1327" s="202"/>
      <c r="AK1327" s="202" t="s">
        <v>213</v>
      </c>
      <c r="AL1327" s="202"/>
      <c r="AM1327" s="202"/>
      <c r="AN1327" s="202"/>
      <c r="AO1327" s="202"/>
      <c r="AP1327" s="202"/>
      <c r="AQ1327" s="202"/>
      <c r="AR1327" s="202" t="s">
        <v>213</v>
      </c>
      <c r="AS1327" s="202"/>
      <c r="AT1327" s="202"/>
      <c r="AU1327" s="202"/>
      <c r="AV1327" s="202"/>
      <c r="AW1327" s="202"/>
      <c r="AY1327" s="204" t="str">
        <f t="shared" si="201"/>
        <v>DOXATIB 433 MG/G POUDRE POUR ADMINISTRATION DANS L'EAU DE BOISSON POUR PORCS ET POULETS</v>
      </c>
      <c r="AZ1327" s="204" t="str">
        <f>IF(COUNTIF(AY:AY,AY1327)=1,AY1327,IF(AND(COUNTIF(AY:AY,AY1327)&gt;1,COUNTIF(AZ$2:AZ1326,AY1327)&gt;=1),"",AY1327))</f>
        <v>DOXATIB 433 MG/G POUDRE POUR ADMINISTRATION DANS L'EAU DE BOISSON POUR PORCS ET POULETS</v>
      </c>
      <c r="BA1327" s="202" t="str">
        <v>TILDOSIN 250 MG/ML SOLUTION POUR ADMINISTRATION DANS L'EAU DE BOISSON OU LAIT DE REMPLACEMENT POUR BOVINS, PORCINS, POULETS ET DINDES</v>
      </c>
      <c r="BB1327" s="204">
        <f>IF(BA1327="","",MAX(BB$2:BB1326)+1)</f>
        <v>537</v>
      </c>
      <c r="CO1327" s="202">
        <v>1326</v>
      </c>
    </row>
    <row r="1328" spans="6:93" x14ac:dyDescent="0.25">
      <c r="F1328" s="202" t="s">
        <v>353</v>
      </c>
      <c r="G1328" s="202"/>
      <c r="H1328" s="202" t="s">
        <v>4621</v>
      </c>
      <c r="I1328" s="202" t="s">
        <v>910</v>
      </c>
      <c r="J1328" s="202"/>
      <c r="K1328" s="202" t="s">
        <v>855</v>
      </c>
      <c r="L1328" s="202" t="s">
        <v>2299</v>
      </c>
      <c r="M1328" s="202"/>
      <c r="N1328" s="202"/>
      <c r="O1328" s="202"/>
      <c r="P1328" s="202"/>
      <c r="Q1328" s="202"/>
      <c r="R1328" s="202"/>
      <c r="S1328" s="202"/>
      <c r="T1328" s="202"/>
      <c r="U1328" s="202"/>
      <c r="V1328" s="202"/>
      <c r="W1328" s="202"/>
      <c r="X1328" s="202"/>
      <c r="Y1328" s="202"/>
      <c r="Z1328" s="202"/>
      <c r="AA1328" s="202"/>
      <c r="AB1328" s="202"/>
      <c r="AC1328" s="202"/>
      <c r="AD1328" s="202"/>
      <c r="AE1328" s="202"/>
      <c r="AF1328" s="202"/>
      <c r="AG1328" s="202"/>
      <c r="AH1328" s="202"/>
      <c r="AI1328" s="202"/>
      <c r="AJ1328" s="202"/>
      <c r="AK1328" s="202" t="s">
        <v>213</v>
      </c>
      <c r="AL1328" s="202"/>
      <c r="AM1328" s="202"/>
      <c r="AN1328" s="202"/>
      <c r="AO1328" s="202"/>
      <c r="AP1328" s="202"/>
      <c r="AQ1328" s="202"/>
      <c r="AR1328" s="202" t="s">
        <v>213</v>
      </c>
      <c r="AS1328" s="202"/>
      <c r="AT1328" s="202"/>
      <c r="AU1328" s="202"/>
      <c r="AV1328" s="202"/>
      <c r="AW1328" s="202"/>
      <c r="AY1328" s="204" t="str">
        <f t="shared" si="201"/>
        <v>DOXIPULVIS 500 MG/G POUDRE POUR ADMINISTRATION DANS L’EAU DE BOISSON / ALIMENTS D’ALLAITEMENT</v>
      </c>
      <c r="AZ1328" s="204" t="str">
        <f>IF(COUNTIF(AY:AY,AY1328)=1,AY1328,IF(AND(COUNTIF(AY:AY,AY1328)&gt;1,COUNTIF(AZ$2:AZ1327,AY1328)&gt;=1),"",AY1328))</f>
        <v>DOXIPULVIS 500 MG/G POUDRE POUR ADMINISTRATION DANS L’EAU DE BOISSON / ALIMENTS D’ALLAITEMENT</v>
      </c>
      <c r="BA1328" s="202" t="str">
        <v>TILMOPRO 250 MG/ML SOLUTION BUVABLE POUR POULETS DINDES PORCS ET VEAUX</v>
      </c>
      <c r="BB1328" s="204">
        <f>IF(BA1328="","",MAX(BB$2:BB1327)+1)</f>
        <v>538</v>
      </c>
      <c r="CO1328" s="202">
        <v>1327</v>
      </c>
    </row>
    <row r="1329" spans="6:93" x14ac:dyDescent="0.25">
      <c r="F1329" s="202" t="s">
        <v>87</v>
      </c>
      <c r="G1329" s="202"/>
      <c r="H1329" s="202" t="s">
        <v>4621</v>
      </c>
      <c r="I1329" s="202" t="s">
        <v>910</v>
      </c>
      <c r="J1329" s="202"/>
      <c r="K1329" s="202" t="s">
        <v>855</v>
      </c>
      <c r="L1329" s="202" t="s">
        <v>2299</v>
      </c>
      <c r="M1329" s="202"/>
      <c r="N1329" s="202"/>
      <c r="O1329" s="202"/>
      <c r="P1329" s="202"/>
      <c r="Q1329" s="202"/>
      <c r="R1329" s="202"/>
      <c r="S1329" s="202"/>
      <c r="T1329" s="202"/>
      <c r="U1329" s="202"/>
      <c r="V1329" s="202"/>
      <c r="W1329" s="202"/>
      <c r="X1329" s="202"/>
      <c r="Y1329" s="202"/>
      <c r="Z1329" s="202"/>
      <c r="AA1329" s="202"/>
      <c r="AB1329" s="202"/>
      <c r="AC1329" s="202"/>
      <c r="AD1329" s="202"/>
      <c r="AE1329" s="202"/>
      <c r="AF1329" s="202"/>
      <c r="AG1329" s="202"/>
      <c r="AH1329" s="202"/>
      <c r="AI1329" s="202"/>
      <c r="AJ1329" s="202"/>
      <c r="AK1329" s="202" t="s">
        <v>213</v>
      </c>
      <c r="AL1329" s="202"/>
      <c r="AM1329" s="202"/>
      <c r="AN1329" s="202"/>
      <c r="AO1329" s="202"/>
      <c r="AP1329" s="202"/>
      <c r="AQ1329" s="202"/>
      <c r="AR1329" s="202" t="s">
        <v>213</v>
      </c>
      <c r="AS1329" s="202"/>
      <c r="AT1329" s="202"/>
      <c r="AU1329" s="202"/>
      <c r="AV1329" s="202"/>
      <c r="AW1329" s="202"/>
      <c r="AY1329" s="204" t="str">
        <f t="shared" si="201"/>
        <v>DOXORAL</v>
      </c>
      <c r="AZ1329" s="204" t="str">
        <f>IF(COUNTIF(AY:AY,AY1329)=1,AY1329,IF(AND(COUNTIF(AY:AY,AY1329)&gt;1,COUNTIF(AZ$2:AZ1328,AY1329)&gt;=1),"",AY1329))</f>
        <v>DOXORAL</v>
      </c>
      <c r="BA1329" s="202" t="str">
        <v>TILMOVET 200 G/KG PREMELANGE MEDICAMENTEUX POUR PORCINS ET LAPINS</v>
      </c>
      <c r="BB1329" s="204">
        <f>IF(BA1329="","",MAX(BB$2:BB1328)+1)</f>
        <v>539</v>
      </c>
      <c r="CO1329" s="202">
        <v>1328</v>
      </c>
    </row>
    <row r="1330" spans="6:93" x14ac:dyDescent="0.25">
      <c r="F1330" s="202" t="s">
        <v>360</v>
      </c>
      <c r="G1330" s="202"/>
      <c r="H1330" s="202" t="s">
        <v>4608</v>
      </c>
      <c r="I1330" s="202" t="s">
        <v>910</v>
      </c>
      <c r="J1330" s="202"/>
      <c r="K1330" s="202" t="s">
        <v>855</v>
      </c>
      <c r="L1330" s="202" t="s">
        <v>2299</v>
      </c>
      <c r="M1330" s="202"/>
      <c r="N1330" s="202"/>
      <c r="O1330" s="202"/>
      <c r="P1330" s="202"/>
      <c r="Q1330" s="202"/>
      <c r="R1330" s="202"/>
      <c r="S1330" s="202"/>
      <c r="T1330" s="202"/>
      <c r="U1330" s="202"/>
      <c r="V1330" s="202"/>
      <c r="W1330" s="202"/>
      <c r="X1330" s="202"/>
      <c r="Y1330" s="202"/>
      <c r="Z1330" s="202"/>
      <c r="AA1330" s="202"/>
      <c r="AB1330" s="202"/>
      <c r="AC1330" s="202"/>
      <c r="AD1330" s="202"/>
      <c r="AE1330" s="202"/>
      <c r="AF1330" s="202"/>
      <c r="AG1330" s="202"/>
      <c r="AH1330" s="202"/>
      <c r="AI1330" s="202"/>
      <c r="AJ1330" s="202"/>
      <c r="AK1330" s="202" t="s">
        <v>213</v>
      </c>
      <c r="AL1330" s="202"/>
      <c r="AM1330" s="202"/>
      <c r="AN1330" s="202"/>
      <c r="AO1330" s="202"/>
      <c r="AP1330" s="202"/>
      <c r="AQ1330" s="202"/>
      <c r="AR1330" s="202" t="s">
        <v>213</v>
      </c>
      <c r="AS1330" s="202"/>
      <c r="AT1330" s="202"/>
      <c r="AU1330" s="202"/>
      <c r="AV1330" s="202"/>
      <c r="AW1330" s="202"/>
      <c r="AY1330" s="204" t="str">
        <f t="shared" si="201"/>
        <v>DOXYLIN 867 MG/G POUDRE POUR ADMINISTRATION DANS L’EAU DE BOISSON/LE LAIT POUR VEAUX ET PORCS</v>
      </c>
      <c r="AZ1330" s="204" t="str">
        <f>IF(COUNTIF(AY:AY,AY1330)=1,AY1330,IF(AND(COUNTIF(AY:AY,AY1330)&gt;1,COUNTIF(AZ$2:AZ1329,AY1330)&gt;=1),"",AY1330))</f>
        <v>DOXYLIN 867 MG/G POUDRE POUR ADMINISTRATION DANS L’EAU DE BOISSON/LE LAIT POUR VEAUX ET PORCS</v>
      </c>
      <c r="BA1330" s="202" t="str">
        <v>TILMOVET 250 MG/ML SOLUTION BUVABLE</v>
      </c>
      <c r="BB1330" s="204">
        <f>IF(BA1330="","",MAX(BB$2:BB1329)+1)</f>
        <v>540</v>
      </c>
      <c r="CO1330" s="202">
        <v>1329</v>
      </c>
    </row>
    <row r="1331" spans="6:93" x14ac:dyDescent="0.25">
      <c r="F1331" s="202" t="s">
        <v>794</v>
      </c>
      <c r="G1331" s="202"/>
      <c r="H1331" s="202" t="s">
        <v>890</v>
      </c>
      <c r="I1331" s="202" t="s">
        <v>853</v>
      </c>
      <c r="J1331" s="202"/>
      <c r="K1331" s="202" t="s">
        <v>891</v>
      </c>
      <c r="L1331" s="202" t="s">
        <v>3232</v>
      </c>
      <c r="M1331" s="202"/>
      <c r="N1331" s="202"/>
      <c r="O1331" s="202"/>
      <c r="P1331" s="202"/>
      <c r="Q1331" s="202"/>
      <c r="R1331" s="202"/>
      <c r="S1331" s="202"/>
      <c r="T1331" s="202"/>
      <c r="U1331" s="202"/>
      <c r="V1331" s="202"/>
      <c r="W1331" s="202"/>
      <c r="X1331" s="202"/>
      <c r="Y1331" s="202"/>
      <c r="Z1331" s="202"/>
      <c r="AA1331" s="202"/>
      <c r="AB1331" s="202"/>
      <c r="AC1331" s="202"/>
      <c r="AD1331" s="202"/>
      <c r="AE1331" s="202"/>
      <c r="AF1331" s="202"/>
      <c r="AG1331" s="202"/>
      <c r="AH1331" s="202"/>
      <c r="AI1331" s="202"/>
      <c r="AJ1331" s="202"/>
      <c r="AK1331" s="202" t="s">
        <v>213</v>
      </c>
      <c r="AL1331" s="202"/>
      <c r="AM1331" s="202"/>
      <c r="AN1331" s="202"/>
      <c r="AO1331" s="202"/>
      <c r="AP1331" s="202"/>
      <c r="AQ1331" s="202"/>
      <c r="AR1331" s="202" t="s">
        <v>213</v>
      </c>
      <c r="AS1331" s="202"/>
      <c r="AT1331" s="202"/>
      <c r="AU1331" s="202"/>
      <c r="AV1331" s="202"/>
      <c r="AW1331" s="202"/>
      <c r="AY1331" s="204" t="str">
        <f t="shared" si="201"/>
        <v>DRAXXIN KP 100 MG/ML + 120 MG/ML SOLUTION INJECTABLE POUR BOVINS</v>
      </c>
      <c r="AZ1331" s="204" t="str">
        <f>IF(COUNTIF(AY:AY,AY1331)=1,AY1331,IF(AND(COUNTIF(AY:AY,AY1331)&gt;1,COUNTIF(AZ$2:AZ1330,AY1331)&gt;=1),"",AY1331))</f>
        <v>DRAXXIN KP 100 MG/ML + 120 MG/ML SOLUTION INJECTABLE POUR BOVINS</v>
      </c>
      <c r="BA1331" s="202" t="str">
        <v>TILMOVET 300 MG/ML SOLUTION INJECTABLE POUR BOVINS ET OVINS</v>
      </c>
      <c r="BB1331" s="204">
        <f>IF(BA1331="","",MAX(BB$2:BB1330)+1)</f>
        <v>541</v>
      </c>
      <c r="CO1331" s="202">
        <v>1330</v>
      </c>
    </row>
    <row r="1332" spans="6:93" x14ac:dyDescent="0.25">
      <c r="F1332" s="202" t="s">
        <v>370</v>
      </c>
      <c r="G1332" s="202"/>
      <c r="H1332" s="202" t="s">
        <v>1326</v>
      </c>
      <c r="I1332" s="202" t="s">
        <v>910</v>
      </c>
      <c r="J1332" s="202"/>
      <c r="K1332" s="202" t="s">
        <v>2259</v>
      </c>
      <c r="L1332" s="202" t="s">
        <v>4629</v>
      </c>
      <c r="M1332" s="202"/>
      <c r="N1332" s="202"/>
      <c r="O1332" s="202"/>
      <c r="P1332" s="202"/>
      <c r="Q1332" s="202"/>
      <c r="R1332" s="202"/>
      <c r="S1332" s="202"/>
      <c r="T1332" s="202"/>
      <c r="U1332" s="202"/>
      <c r="V1332" s="202"/>
      <c r="W1332" s="202"/>
      <c r="X1332" s="202"/>
      <c r="Y1332" s="202"/>
      <c r="Z1332" s="202"/>
      <c r="AA1332" s="202"/>
      <c r="AB1332" s="202"/>
      <c r="AC1332" s="202"/>
      <c r="AD1332" s="202"/>
      <c r="AE1332" s="202"/>
      <c r="AF1332" s="202"/>
      <c r="AG1332" s="202"/>
      <c r="AH1332" s="202"/>
      <c r="AI1332" s="202"/>
      <c r="AJ1332" s="202"/>
      <c r="AK1332" s="202" t="s">
        <v>213</v>
      </c>
      <c r="AL1332" s="202"/>
      <c r="AM1332" s="202"/>
      <c r="AN1332" s="202"/>
      <c r="AO1332" s="202"/>
      <c r="AP1332" s="202"/>
      <c r="AQ1332" s="202"/>
      <c r="AR1332" s="202" t="s">
        <v>213</v>
      </c>
      <c r="AS1332" s="202"/>
      <c r="AT1332" s="202"/>
      <c r="AU1332" s="202"/>
      <c r="AV1332" s="202"/>
      <c r="AW1332" s="202"/>
      <c r="AY1332" s="204" t="str">
        <f t="shared" si="201"/>
        <v>ECONOR 10 % POUDRE ORALE POUR PORCS</v>
      </c>
      <c r="AZ1332" s="204" t="str">
        <f>IF(COUNTIF(AY:AY,AY1332)=1,AY1332,IF(AND(COUNTIF(AY:AY,AY1332)&gt;1,COUNTIF(AZ$2:AZ1331,AY1332)&gt;=1),"",AY1332))</f>
        <v>ECONOR 10 % POUDRE ORALE POUR PORCS</v>
      </c>
      <c r="BA1332" s="202" t="str">
        <v>TILMOVET 40 G/KG PREMELANGE MEDICAMENTEUX POUR PORCS ET LAPINS</v>
      </c>
      <c r="BB1332" s="204">
        <f>IF(BA1332="","",MAX(BB$2:BB1331)+1)</f>
        <v>542</v>
      </c>
      <c r="CO1332" s="202">
        <v>1331</v>
      </c>
    </row>
    <row r="1333" spans="6:93" x14ac:dyDescent="0.25">
      <c r="F1333" s="202" t="s">
        <v>371</v>
      </c>
      <c r="G1333" s="202"/>
      <c r="H1333" s="202" t="s">
        <v>4609</v>
      </c>
      <c r="I1333" s="202" t="s">
        <v>1173</v>
      </c>
      <c r="J1333" s="202"/>
      <c r="K1333" s="202" t="s">
        <v>2259</v>
      </c>
      <c r="L1333" s="202" t="s">
        <v>4629</v>
      </c>
      <c r="M1333" s="202"/>
      <c r="N1333" s="202"/>
      <c r="O1333" s="202"/>
      <c r="P1333" s="202"/>
      <c r="Q1333" s="202"/>
      <c r="R1333" s="202"/>
      <c r="S1333" s="202"/>
      <c r="T1333" s="202"/>
      <c r="U1333" s="202"/>
      <c r="V1333" s="202"/>
      <c r="W1333" s="202"/>
      <c r="X1333" s="202"/>
      <c r="Y1333" s="202"/>
      <c r="Z1333" s="202"/>
      <c r="AA1333" s="202"/>
      <c r="AB1333" s="202"/>
      <c r="AC1333" s="202"/>
      <c r="AD1333" s="202"/>
      <c r="AE1333" s="202"/>
      <c r="AF1333" s="202"/>
      <c r="AG1333" s="202"/>
      <c r="AH1333" s="202"/>
      <c r="AI1333" s="202"/>
      <c r="AJ1333" s="202"/>
      <c r="AK1333" s="202" t="s">
        <v>213</v>
      </c>
      <c r="AL1333" s="202"/>
      <c r="AM1333" s="202"/>
      <c r="AN1333" s="202"/>
      <c r="AO1333" s="202"/>
      <c r="AP1333" s="202"/>
      <c r="AQ1333" s="202"/>
      <c r="AR1333" s="202" t="s">
        <v>213</v>
      </c>
      <c r="AS1333" s="202"/>
      <c r="AT1333" s="202"/>
      <c r="AU1333" s="202"/>
      <c r="AV1333" s="202"/>
      <c r="AW1333" s="202"/>
      <c r="AY1333" s="204" t="str">
        <f t="shared" si="201"/>
        <v>ECONOR 10 % PREMELANGE MEDICAMENTEUX POUR PORCS ET LAPINS</v>
      </c>
      <c r="AZ1333" s="204" t="str">
        <f>IF(COUNTIF(AY:AY,AY1333)=1,AY1333,IF(AND(COUNTIF(AY:AY,AY1333)&gt;1,COUNTIF(AZ$2:AZ1332,AY1333)&gt;=1),"",AY1333))</f>
        <v>ECONOR 10 % PREMELANGE MEDICAMENTEUX POUR PORCS ET LAPINS</v>
      </c>
      <c r="BA1333" s="202" t="str">
        <v>TRANSGRAM ORAL</v>
      </c>
      <c r="BB1333" s="204">
        <f>IF(BA1333="","",MAX(BB$2:BB1332)+1)</f>
        <v>543</v>
      </c>
      <c r="CO1333" s="202">
        <v>1332</v>
      </c>
    </row>
    <row r="1334" spans="6:93" x14ac:dyDescent="0.25">
      <c r="F1334" s="202" t="s">
        <v>372</v>
      </c>
      <c r="G1334" s="202"/>
      <c r="H1334" s="202" t="s">
        <v>1326</v>
      </c>
      <c r="I1334" s="202" t="s">
        <v>1173</v>
      </c>
      <c r="J1334" s="202"/>
      <c r="K1334" s="202" t="s">
        <v>2259</v>
      </c>
      <c r="L1334" s="202" t="s">
        <v>4629</v>
      </c>
      <c r="M1334" s="202"/>
      <c r="N1334" s="202"/>
      <c r="O1334" s="202"/>
      <c r="P1334" s="202"/>
      <c r="Q1334" s="202"/>
      <c r="R1334" s="202"/>
      <c r="S1334" s="202"/>
      <c r="T1334" s="202"/>
      <c r="U1334" s="202"/>
      <c r="V1334" s="202"/>
      <c r="W1334" s="202"/>
      <c r="X1334" s="202"/>
      <c r="Y1334" s="202"/>
      <c r="Z1334" s="202"/>
      <c r="AA1334" s="202"/>
      <c r="AB1334" s="202"/>
      <c r="AC1334" s="202"/>
      <c r="AD1334" s="202"/>
      <c r="AE1334" s="202"/>
      <c r="AF1334" s="202"/>
      <c r="AG1334" s="202"/>
      <c r="AH1334" s="202"/>
      <c r="AI1334" s="202"/>
      <c r="AJ1334" s="202"/>
      <c r="AK1334" s="202" t="s">
        <v>213</v>
      </c>
      <c r="AL1334" s="202"/>
      <c r="AM1334" s="202"/>
      <c r="AN1334" s="202"/>
      <c r="AO1334" s="202"/>
      <c r="AP1334" s="202"/>
      <c r="AQ1334" s="202"/>
      <c r="AR1334" s="202" t="s">
        <v>213</v>
      </c>
      <c r="AS1334" s="202"/>
      <c r="AT1334" s="202"/>
      <c r="AU1334" s="202"/>
      <c r="AV1334" s="202"/>
      <c r="AW1334" s="202"/>
      <c r="AY1334" s="204" t="str">
        <f t="shared" si="201"/>
        <v>ECONOR 50 % PREMELANGE MEDICAMENTEUX POUR PORCS</v>
      </c>
      <c r="AZ1334" s="204" t="str">
        <f>IF(COUNTIF(AY:AY,AY1334)=1,AY1334,IF(AND(COUNTIF(AY:AY,AY1334)&gt;1,COUNTIF(AZ$2:AZ1333,AY1334)&gt;=1),"",AY1334))</f>
        <v>ECONOR 50 % PREMELANGE MEDICAMENTEUX POUR PORCS</v>
      </c>
      <c r="BA1334" s="202" t="str">
        <v>TRIBRISSEN INJECTABLE</v>
      </c>
      <c r="BB1334" s="204">
        <f>IF(BA1334="","",MAX(BB$2:BB1333)+1)</f>
        <v>544</v>
      </c>
      <c r="CO1334" s="202">
        <v>1333</v>
      </c>
    </row>
    <row r="1335" spans="6:93" x14ac:dyDescent="0.25">
      <c r="F1335" s="202" t="s">
        <v>377</v>
      </c>
      <c r="G1335" s="202"/>
      <c r="H1335" s="202" t="s">
        <v>890</v>
      </c>
      <c r="I1335" s="202" t="s">
        <v>910</v>
      </c>
      <c r="J1335" s="202"/>
      <c r="K1335" s="202" t="s">
        <v>2559</v>
      </c>
      <c r="L1335" s="202" t="s">
        <v>2560</v>
      </c>
      <c r="M1335" s="202"/>
      <c r="N1335" s="202"/>
      <c r="O1335" s="202"/>
      <c r="P1335" s="202"/>
      <c r="Q1335" s="202"/>
      <c r="R1335" s="202"/>
      <c r="S1335" s="202"/>
      <c r="T1335" s="202"/>
      <c r="U1335" s="202"/>
      <c r="V1335" s="202"/>
      <c r="W1335" s="202"/>
      <c r="X1335" s="202"/>
      <c r="Y1335" s="202"/>
      <c r="Z1335" s="202"/>
      <c r="AA1335" s="202"/>
      <c r="AB1335" s="202"/>
      <c r="AC1335" s="202"/>
      <c r="AD1335" s="202"/>
      <c r="AE1335" s="202"/>
      <c r="AF1335" s="202"/>
      <c r="AG1335" s="202"/>
      <c r="AH1335" s="202"/>
      <c r="AI1335" s="202"/>
      <c r="AJ1335" s="202"/>
      <c r="AK1335" s="202" t="s">
        <v>213</v>
      </c>
      <c r="AL1335" s="202"/>
      <c r="AM1335" s="202"/>
      <c r="AN1335" s="202"/>
      <c r="AO1335" s="202"/>
      <c r="AP1335" s="202"/>
      <c r="AQ1335" s="202"/>
      <c r="AR1335" s="202" t="s">
        <v>213</v>
      </c>
      <c r="AS1335" s="202"/>
      <c r="AT1335" s="202"/>
      <c r="AU1335" s="202"/>
      <c r="AV1335" s="202"/>
      <c r="AW1335" s="202"/>
      <c r="AY1335" s="204" t="str">
        <f t="shared" si="201"/>
        <v>ENROTRON 25 MG/ML SOLUTION BUVABLE POUR BOVINS</v>
      </c>
      <c r="AZ1335" s="204" t="str">
        <f>IF(COUNTIF(AY:AY,AY1335)=1,AY1335,IF(AND(COUNTIF(AY:AY,AY1335)&gt;1,COUNTIF(AZ$2:AZ1334,AY1335)&gt;=1),"",AY1335))</f>
        <v>ENROTRON 25 MG/ML SOLUTION BUVABLE POUR BOVINS</v>
      </c>
      <c r="BA1335" s="202" t="str">
        <v>TRIBRISSEN POISSONS</v>
      </c>
      <c r="BB1335" s="204">
        <f>IF(BA1335="","",MAX(BB$2:BB1334)+1)</f>
        <v>545</v>
      </c>
      <c r="CO1335" s="202">
        <v>1334</v>
      </c>
    </row>
    <row r="1336" spans="6:93" x14ac:dyDescent="0.25">
      <c r="F1336" s="202" t="s">
        <v>378</v>
      </c>
      <c r="G1336" s="202"/>
      <c r="H1336" s="202" t="s">
        <v>1446</v>
      </c>
      <c r="I1336" s="202" t="s">
        <v>853</v>
      </c>
      <c r="J1336" s="202"/>
      <c r="K1336" s="202" t="s">
        <v>2559</v>
      </c>
      <c r="L1336" s="202" t="s">
        <v>2560</v>
      </c>
      <c r="M1336" s="202"/>
      <c r="N1336" s="202"/>
      <c r="O1336" s="202"/>
      <c r="P1336" s="202"/>
      <c r="Q1336" s="202"/>
      <c r="R1336" s="202"/>
      <c r="S1336" s="202"/>
      <c r="T1336" s="202"/>
      <c r="U1336" s="202"/>
      <c r="V1336" s="202"/>
      <c r="W1336" s="202"/>
      <c r="X1336" s="202"/>
      <c r="Y1336" s="202"/>
      <c r="Z1336" s="202"/>
      <c r="AA1336" s="202"/>
      <c r="AB1336" s="202"/>
      <c r="AC1336" s="202"/>
      <c r="AD1336" s="202"/>
      <c r="AE1336" s="202"/>
      <c r="AF1336" s="202"/>
      <c r="AG1336" s="202"/>
      <c r="AH1336" s="202"/>
      <c r="AI1336" s="202"/>
      <c r="AJ1336" s="202"/>
      <c r="AK1336" s="202" t="s">
        <v>213</v>
      </c>
      <c r="AL1336" s="202"/>
      <c r="AM1336" s="202"/>
      <c r="AN1336" s="202"/>
      <c r="AO1336" s="202"/>
      <c r="AP1336" s="202"/>
      <c r="AQ1336" s="202"/>
      <c r="AR1336" s="202" t="s">
        <v>213</v>
      </c>
      <c r="AS1336" s="202"/>
      <c r="AT1336" s="202"/>
      <c r="AU1336" s="202"/>
      <c r="AV1336" s="202"/>
      <c r="AW1336" s="202"/>
      <c r="AY1336" s="204" t="str">
        <f t="shared" si="201"/>
        <v>ENROX 100, 100 MG/ML SOLUTION INJECTABLE POUR BOVINS ET PORCINS</v>
      </c>
      <c r="AZ1336" s="204" t="str">
        <f>IF(COUNTIF(AY:AY,AY1336)=1,AY1336,IF(AND(COUNTIF(AY:AY,AY1336)&gt;1,COUNTIF(AZ$2:AZ1335,AY1336)&gt;=1),"",AY1336))</f>
        <v>ENROX 100, 100 MG/ML SOLUTION INJECTABLE POUR BOVINS ET PORCINS</v>
      </c>
      <c r="BA1336" s="202" t="str">
        <v>TRIMEDOXYNE ORALE</v>
      </c>
      <c r="BB1336" s="204">
        <f>IF(BA1336="","",MAX(BB$2:BB1335)+1)</f>
        <v>546</v>
      </c>
      <c r="CO1336" s="202">
        <v>1335</v>
      </c>
    </row>
    <row r="1337" spans="6:93" x14ac:dyDescent="0.25">
      <c r="F1337" s="202" t="s">
        <v>380</v>
      </c>
      <c r="G1337" s="202"/>
      <c r="H1337" s="202" t="s">
        <v>2723</v>
      </c>
      <c r="I1337" s="202" t="s">
        <v>910</v>
      </c>
      <c r="J1337" s="202"/>
      <c r="K1337" s="202" t="s">
        <v>957</v>
      </c>
      <c r="L1337" s="202" t="s">
        <v>1037</v>
      </c>
      <c r="M1337" s="202"/>
      <c r="N1337" s="202"/>
      <c r="O1337" s="202"/>
      <c r="P1337" s="202"/>
      <c r="Q1337" s="202"/>
      <c r="R1337" s="202"/>
      <c r="S1337" s="202"/>
      <c r="T1337" s="202"/>
      <c r="U1337" s="202"/>
      <c r="V1337" s="202"/>
      <c r="W1337" s="202"/>
      <c r="X1337" s="202"/>
      <c r="Y1337" s="202"/>
      <c r="Z1337" s="202"/>
      <c r="AA1337" s="202"/>
      <c r="AB1337" s="202"/>
      <c r="AC1337" s="202"/>
      <c r="AD1337" s="202"/>
      <c r="AE1337" s="202"/>
      <c r="AF1337" s="202"/>
      <c r="AG1337" s="202"/>
      <c r="AH1337" s="202"/>
      <c r="AI1337" s="202"/>
      <c r="AJ1337" s="202" t="s">
        <v>1029</v>
      </c>
      <c r="AK1337" s="202" t="s">
        <v>1030</v>
      </c>
      <c r="AL1337" s="202"/>
      <c r="AM1337" s="202"/>
      <c r="AN1337" s="202"/>
      <c r="AO1337" s="202"/>
      <c r="AP1337" s="202"/>
      <c r="AQ1337" s="202"/>
      <c r="AR1337" s="202" t="s">
        <v>213</v>
      </c>
      <c r="AS1337" s="202"/>
      <c r="AT1337" s="202"/>
      <c r="AU1337" s="202"/>
      <c r="AV1337" s="202"/>
      <c r="AW1337" s="202"/>
      <c r="AY1337" s="204" t="str">
        <f t="shared" si="201"/>
        <v>EQUIBACTIN VET 250 MG/G + 50 MG/G POUDRE ORALE POUR CHEVAUX</v>
      </c>
      <c r="AZ1337" s="204" t="str">
        <f>IF(COUNTIF(AY:AY,AY1337)=1,AY1337,IF(AND(COUNTIF(AY:AY,AY1337)&gt;1,COUNTIF(AZ$2:AZ1336,AY1337)&gt;=1),"",AY1337))</f>
        <v>EQUIBACTIN VET 250 MG/G + 50 MG/G POUDRE ORALE POUR CHEVAUX</v>
      </c>
      <c r="BA1337" s="202" t="str">
        <v>TRIMETHOSULFA V</v>
      </c>
      <c r="BB1337" s="204">
        <f>IF(BA1337="","",MAX(BB$2:BB1336)+1)</f>
        <v>547</v>
      </c>
      <c r="CO1337" s="202">
        <v>1336</v>
      </c>
    </row>
    <row r="1338" spans="6:93" x14ac:dyDescent="0.25">
      <c r="F1338" s="202" t="s">
        <v>382</v>
      </c>
      <c r="G1338" s="202"/>
      <c r="H1338" s="202" t="s">
        <v>4606</v>
      </c>
      <c r="I1338" s="202" t="s">
        <v>910</v>
      </c>
      <c r="J1338" s="202"/>
      <c r="K1338" s="202" t="s">
        <v>2559</v>
      </c>
      <c r="L1338" s="202" t="s">
        <v>2560</v>
      </c>
      <c r="M1338" s="202"/>
      <c r="N1338" s="202"/>
      <c r="O1338" s="202"/>
      <c r="P1338" s="202"/>
      <c r="Q1338" s="202"/>
      <c r="R1338" s="202"/>
      <c r="S1338" s="202"/>
      <c r="T1338" s="202"/>
      <c r="U1338" s="202"/>
      <c r="V1338" s="202"/>
      <c r="W1338" s="202"/>
      <c r="X1338" s="202"/>
      <c r="Y1338" s="202"/>
      <c r="Z1338" s="202"/>
      <c r="AA1338" s="202"/>
      <c r="AB1338" s="202"/>
      <c r="AC1338" s="202"/>
      <c r="AD1338" s="202"/>
      <c r="AE1338" s="202"/>
      <c r="AF1338" s="202"/>
      <c r="AG1338" s="202"/>
      <c r="AH1338" s="202"/>
      <c r="AI1338" s="202"/>
      <c r="AJ1338" s="202"/>
      <c r="AK1338" s="202" t="s">
        <v>213</v>
      </c>
      <c r="AL1338" s="202"/>
      <c r="AM1338" s="202"/>
      <c r="AN1338" s="202"/>
      <c r="AO1338" s="202"/>
      <c r="AP1338" s="202"/>
      <c r="AQ1338" s="202"/>
      <c r="AR1338" s="202" t="s">
        <v>213</v>
      </c>
      <c r="AS1338" s="202"/>
      <c r="AT1338" s="202"/>
      <c r="AU1338" s="202"/>
      <c r="AV1338" s="202"/>
      <c r="AW1338" s="202"/>
      <c r="AY1338" s="204" t="str">
        <f t="shared" si="201"/>
        <v>EUROFLOX 25 MG/ML SOLUTION BUVABLE VEAUX</v>
      </c>
      <c r="AZ1338" s="204" t="str">
        <f>IF(COUNTIF(AY:AY,AY1338)=1,AY1338,IF(AND(COUNTIF(AY:AY,AY1338)&gt;1,COUNTIF(AZ$2:AZ1337,AY1338)&gt;=1),"",AY1338))</f>
        <v>EUROFLOX 25 MG/ML SOLUTION BUVABLE VEAUX</v>
      </c>
      <c r="BA1338" s="202" t="str">
        <v>TRIMETHOX</v>
      </c>
      <c r="BB1338" s="204">
        <f>IF(BA1338="","",MAX(BB$2:BB1337)+1)</f>
        <v>548</v>
      </c>
      <c r="CO1338" s="202">
        <v>1337</v>
      </c>
    </row>
    <row r="1339" spans="6:93" x14ac:dyDescent="0.25">
      <c r="F1339" s="202" t="s">
        <v>387</v>
      </c>
      <c r="G1339" s="202"/>
      <c r="H1339" s="202" t="s">
        <v>1446</v>
      </c>
      <c r="I1339" s="202" t="s">
        <v>853</v>
      </c>
      <c r="J1339" s="202"/>
      <c r="K1339" s="202" t="s">
        <v>1901</v>
      </c>
      <c r="L1339" s="202" t="s">
        <v>2713</v>
      </c>
      <c r="M1339" s="202"/>
      <c r="N1339" s="202"/>
      <c r="O1339" s="202"/>
      <c r="P1339" s="202"/>
      <c r="Q1339" s="202"/>
      <c r="R1339" s="202"/>
      <c r="S1339" s="202"/>
      <c r="T1339" s="202"/>
      <c r="U1339" s="202"/>
      <c r="V1339" s="202"/>
      <c r="W1339" s="202"/>
      <c r="X1339" s="202"/>
      <c r="Y1339" s="202"/>
      <c r="Z1339" s="202"/>
      <c r="AA1339" s="202"/>
      <c r="AB1339" s="202"/>
      <c r="AC1339" s="202"/>
      <c r="AD1339" s="202"/>
      <c r="AE1339" s="202"/>
      <c r="AF1339" s="202"/>
      <c r="AG1339" s="202"/>
      <c r="AH1339" s="202"/>
      <c r="AI1339" s="202"/>
      <c r="AJ1339" s="202"/>
      <c r="AK1339" s="202" t="s">
        <v>213</v>
      </c>
      <c r="AL1339" s="202"/>
      <c r="AM1339" s="202"/>
      <c r="AN1339" s="202"/>
      <c r="AO1339" s="202"/>
      <c r="AP1339" s="202"/>
      <c r="AQ1339" s="202"/>
      <c r="AR1339" s="202" t="s">
        <v>213</v>
      </c>
      <c r="AS1339" s="202"/>
      <c r="AT1339" s="202"/>
      <c r="AU1339" s="202"/>
      <c r="AV1339" s="202"/>
      <c r="AW1339" s="202"/>
      <c r="AY1339" s="204" t="str">
        <f t="shared" si="201"/>
        <v>FLORDOFEN 300 MG/ML SOLUTION INJECTABLE POUR BOVINS ET PORCINS</v>
      </c>
      <c r="AZ1339" s="204" t="str">
        <f>IF(COUNTIF(AY:AY,AY1339)=1,AY1339,IF(AND(COUNTIF(AY:AY,AY1339)&gt;1,COUNTIF(AZ$2:AZ1338,AY1339)&gt;=1),"",AY1339))</f>
        <v>FLORDOFEN 300 MG/ML SOLUTION INJECTABLE POUR BOVINS ET PORCINS</v>
      </c>
      <c r="BA1339" s="202" t="str">
        <v>TRISULMIX INJECTABLE</v>
      </c>
      <c r="BB1339" s="204">
        <f>IF(BA1339="","",MAX(BB$2:BB1338)+1)</f>
        <v>549</v>
      </c>
      <c r="CO1339" s="202">
        <v>1338</v>
      </c>
    </row>
    <row r="1340" spans="6:93" x14ac:dyDescent="0.25">
      <c r="F1340" s="202" t="s">
        <v>391</v>
      </c>
      <c r="G1340" s="202"/>
      <c r="H1340" s="202" t="s">
        <v>1446</v>
      </c>
      <c r="I1340" s="202" t="s">
        <v>853</v>
      </c>
      <c r="J1340" s="202"/>
      <c r="K1340" s="202" t="s">
        <v>1901</v>
      </c>
      <c r="L1340" s="202" t="s">
        <v>2713</v>
      </c>
      <c r="M1340" s="202"/>
      <c r="N1340" s="202"/>
      <c r="O1340" s="202"/>
      <c r="P1340" s="202"/>
      <c r="Q1340" s="202"/>
      <c r="R1340" s="202"/>
      <c r="S1340" s="202"/>
      <c r="T1340" s="202"/>
      <c r="U1340" s="202"/>
      <c r="V1340" s="202"/>
      <c r="W1340" s="202"/>
      <c r="X1340" s="202"/>
      <c r="Y1340" s="202"/>
      <c r="Z1340" s="202"/>
      <c r="AA1340" s="202"/>
      <c r="AB1340" s="202"/>
      <c r="AC1340" s="202"/>
      <c r="AD1340" s="202"/>
      <c r="AE1340" s="202"/>
      <c r="AF1340" s="202"/>
      <c r="AG1340" s="202"/>
      <c r="AH1340" s="202"/>
      <c r="AI1340" s="202"/>
      <c r="AJ1340" s="202"/>
      <c r="AK1340" s="202" t="s">
        <v>213</v>
      </c>
      <c r="AL1340" s="202"/>
      <c r="AM1340" s="202"/>
      <c r="AN1340" s="202"/>
      <c r="AO1340" s="202"/>
      <c r="AP1340" s="202"/>
      <c r="AQ1340" s="202"/>
      <c r="AR1340" s="202" t="s">
        <v>213</v>
      </c>
      <c r="AS1340" s="202"/>
      <c r="AT1340" s="202"/>
      <c r="AU1340" s="202"/>
      <c r="AV1340" s="202"/>
      <c r="AW1340" s="202"/>
      <c r="AY1340" s="204" t="str">
        <f t="shared" si="201"/>
        <v>FLORON 300 MG/ML SOLUTION INJECTABLE POUR BOVINS ET PORCINS</v>
      </c>
      <c r="AZ1340" s="204" t="str">
        <f>IF(COUNTIF(AY:AY,AY1340)=1,AY1340,IF(AND(COUNTIF(AY:AY,AY1340)&gt;1,COUNTIF(AZ$2:AZ1339,AY1340)&gt;=1),"",AY1340))</f>
        <v>FLORON 300 MG/ML SOLUTION INJECTABLE POUR BOVINS ET PORCINS</v>
      </c>
      <c r="BA1340" s="202" t="str">
        <v>TRISULMIX LIQUIDE</v>
      </c>
      <c r="BB1340" s="204">
        <f>IF(BA1340="","",MAX(BB$2:BB1339)+1)</f>
        <v>550</v>
      </c>
      <c r="CO1340" s="202">
        <v>1339</v>
      </c>
    </row>
    <row r="1341" spans="6:93" x14ac:dyDescent="0.25">
      <c r="F1341" s="202" t="s">
        <v>392</v>
      </c>
      <c r="G1341" s="202"/>
      <c r="H1341" s="202" t="s">
        <v>1326</v>
      </c>
      <c r="I1341" s="202" t="s">
        <v>1173</v>
      </c>
      <c r="J1341" s="202"/>
      <c r="K1341" s="202" t="s">
        <v>1901</v>
      </c>
      <c r="L1341" s="202" t="s">
        <v>2713</v>
      </c>
      <c r="M1341" s="202"/>
      <c r="N1341" s="202"/>
      <c r="O1341" s="202"/>
      <c r="P1341" s="202"/>
      <c r="Q1341" s="202"/>
      <c r="R1341" s="202"/>
      <c r="S1341" s="202"/>
      <c r="T1341" s="202"/>
      <c r="U1341" s="202"/>
      <c r="V1341" s="202"/>
      <c r="W1341" s="202"/>
      <c r="X1341" s="202"/>
      <c r="Y1341" s="202"/>
      <c r="Z1341" s="202"/>
      <c r="AA1341" s="202"/>
      <c r="AB1341" s="202"/>
      <c r="AC1341" s="202"/>
      <c r="AD1341" s="202"/>
      <c r="AE1341" s="202"/>
      <c r="AF1341" s="202"/>
      <c r="AG1341" s="202"/>
      <c r="AH1341" s="202"/>
      <c r="AI1341" s="202"/>
      <c r="AJ1341" s="202"/>
      <c r="AK1341" s="202" t="s">
        <v>213</v>
      </c>
      <c r="AL1341" s="202"/>
      <c r="AM1341" s="202"/>
      <c r="AN1341" s="202"/>
      <c r="AO1341" s="202"/>
      <c r="AP1341" s="202"/>
      <c r="AQ1341" s="202"/>
      <c r="AR1341" s="202" t="s">
        <v>213</v>
      </c>
      <c r="AS1341" s="202"/>
      <c r="AT1341" s="202"/>
      <c r="AU1341" s="202"/>
      <c r="AV1341" s="202"/>
      <c r="AW1341" s="202"/>
      <c r="AY1341" s="204" t="str">
        <f t="shared" si="201"/>
        <v>FLORON 40 MG/G PREMELANGE MEDICAMENTEUX POUR PORCS</v>
      </c>
      <c r="AZ1341" s="204" t="str">
        <f>IF(COUNTIF(AY:AY,AY1341)=1,AY1341,IF(AND(COUNTIF(AY:AY,AY1341)&gt;1,COUNTIF(AZ$2:AZ1340,AY1341)&gt;=1),"",AY1341))</f>
        <v>FLORON 40 MG/G PREMELANGE MEDICAMENTEUX POUR PORCS</v>
      </c>
      <c r="BA1341" s="202" t="str">
        <v>TRISULMIX POUDRE</v>
      </c>
      <c r="BB1341" s="204">
        <f>IF(BA1341="","",MAX(BB$2:BB1340)+1)</f>
        <v>551</v>
      </c>
      <c r="CO1341" s="202">
        <v>1340</v>
      </c>
    </row>
    <row r="1342" spans="6:93" x14ac:dyDescent="0.25">
      <c r="F1342" s="202" t="s">
        <v>393</v>
      </c>
      <c r="G1342" s="202"/>
      <c r="H1342" s="202" t="s">
        <v>890</v>
      </c>
      <c r="I1342" s="202" t="s">
        <v>853</v>
      </c>
      <c r="J1342" s="202"/>
      <c r="K1342" s="202" t="s">
        <v>1901</v>
      </c>
      <c r="L1342" s="202" t="s">
        <v>2713</v>
      </c>
      <c r="M1342" s="202"/>
      <c r="N1342" s="202"/>
      <c r="O1342" s="202"/>
      <c r="P1342" s="202"/>
      <c r="Q1342" s="202"/>
      <c r="R1342" s="202"/>
      <c r="S1342" s="202"/>
      <c r="T1342" s="202"/>
      <c r="U1342" s="202"/>
      <c r="V1342" s="202"/>
      <c r="W1342" s="202"/>
      <c r="X1342" s="202"/>
      <c r="Y1342" s="202"/>
      <c r="Z1342" s="202"/>
      <c r="AA1342" s="202"/>
      <c r="AB1342" s="202"/>
      <c r="AC1342" s="202"/>
      <c r="AD1342" s="202"/>
      <c r="AE1342" s="202"/>
      <c r="AF1342" s="202"/>
      <c r="AG1342" s="202"/>
      <c r="AH1342" s="202"/>
      <c r="AI1342" s="202"/>
      <c r="AJ1342" s="202"/>
      <c r="AK1342" s="202" t="s">
        <v>213</v>
      </c>
      <c r="AL1342" s="202"/>
      <c r="AM1342" s="202"/>
      <c r="AN1342" s="202"/>
      <c r="AO1342" s="202"/>
      <c r="AP1342" s="202"/>
      <c r="AQ1342" s="202"/>
      <c r="AR1342" s="202" t="s">
        <v>213</v>
      </c>
      <c r="AS1342" s="202"/>
      <c r="AT1342" s="202"/>
      <c r="AU1342" s="202"/>
      <c r="AV1342" s="202"/>
      <c r="AW1342" s="202"/>
      <c r="AY1342" s="204" t="str">
        <f t="shared" si="201"/>
        <v>FLORON 450 MG/ML SOLUTION INJECTABLE POUR BOVINS</v>
      </c>
      <c r="AZ1342" s="204" t="str">
        <f>IF(COUNTIF(AY:AY,AY1342)=1,AY1342,IF(AND(COUNTIF(AY:AY,AY1342)&gt;1,COUNTIF(AZ$2:AZ1341,AY1342)&gt;=1),"",AY1342))</f>
        <v>FLORON 450 MG/ML SOLUTION INJECTABLE POUR BOVINS</v>
      </c>
      <c r="BA1342" s="202" t="str">
        <v>TRULEVA FLOW 50 MG/ML SUSPENSION INJECTABLE POUR PORCINS ET BOVINS</v>
      </c>
      <c r="BB1342" s="204">
        <f>IF(BA1342="","",MAX(BB$2:BB1341)+1)</f>
        <v>552</v>
      </c>
      <c r="CO1342" s="202">
        <v>1341</v>
      </c>
    </row>
    <row r="1343" spans="6:93" x14ac:dyDescent="0.25">
      <c r="F1343" s="202" t="s">
        <v>405</v>
      </c>
      <c r="G1343" s="202"/>
      <c r="H1343" s="202" t="s">
        <v>1612</v>
      </c>
      <c r="I1343" s="202" t="s">
        <v>853</v>
      </c>
      <c r="J1343" s="202"/>
      <c r="K1343" s="202" t="s">
        <v>875</v>
      </c>
      <c r="L1343" s="202" t="s">
        <v>876</v>
      </c>
      <c r="M1343" s="202"/>
      <c r="N1343" s="202"/>
      <c r="O1343" s="202"/>
      <c r="P1343" s="202"/>
      <c r="Q1343" s="202"/>
      <c r="R1343" s="202"/>
      <c r="S1343" s="202"/>
      <c r="T1343" s="202"/>
      <c r="U1343" s="202"/>
      <c r="V1343" s="202"/>
      <c r="W1343" s="202"/>
      <c r="X1343" s="202"/>
      <c r="Y1343" s="202"/>
      <c r="Z1343" s="202"/>
      <c r="AA1343" s="202"/>
      <c r="AB1343" s="202"/>
      <c r="AC1343" s="202"/>
      <c r="AD1343" s="202"/>
      <c r="AE1343" s="202"/>
      <c r="AF1343" s="202"/>
      <c r="AG1343" s="202"/>
      <c r="AH1343" s="202"/>
      <c r="AI1343" s="202"/>
      <c r="AJ1343" s="202" t="s">
        <v>871</v>
      </c>
      <c r="AK1343" s="202" t="s">
        <v>1044</v>
      </c>
      <c r="AL1343" s="202"/>
      <c r="AM1343" s="202"/>
      <c r="AN1343" s="202"/>
      <c r="AO1343" s="202"/>
      <c r="AP1343" s="202"/>
      <c r="AQ1343" s="202"/>
      <c r="AR1343" s="202" t="s">
        <v>213</v>
      </c>
      <c r="AS1343" s="202"/>
      <c r="AT1343" s="202"/>
      <c r="AU1343" s="202"/>
      <c r="AV1343" s="202"/>
      <c r="AW1343" s="202"/>
      <c r="AY1343" s="204" t="str">
        <f t="shared" si="201"/>
        <v>G. PROMYCINE</v>
      </c>
      <c r="AZ1343" s="204" t="str">
        <f>IF(COUNTIF(AY:AY,AY1343)=1,AY1343,IF(AND(COUNTIF(AY:AY,AY1343)&gt;1,COUNTIF(AZ$2:AZ1342,AY1343)&gt;=1),"",AY1343))</f>
        <v>G. PROMYCINE</v>
      </c>
      <c r="BA1343" s="202" t="str">
        <v>TRYMOX LA 150 MG/ML SUSPENSION INJECTABLE POUR BOVINS OVINS PORCINS CHIENS ET CHATS</v>
      </c>
      <c r="BB1343" s="204">
        <f>IF(BA1343="","",MAX(BB$2:BB1342)+1)</f>
        <v>553</v>
      </c>
      <c r="CO1343" s="202">
        <v>1342</v>
      </c>
    </row>
    <row r="1344" spans="6:93" x14ac:dyDescent="0.25">
      <c r="F1344" s="202" t="s">
        <v>408</v>
      </c>
      <c r="H1344" t="s">
        <v>4610</v>
      </c>
      <c r="I1344" t="s">
        <v>910</v>
      </c>
      <c r="K1344" s="202" t="s">
        <v>855</v>
      </c>
      <c r="L1344" s="202" t="s">
        <v>2299</v>
      </c>
      <c r="AJ1344" s="202"/>
      <c r="AK1344" s="202" t="s">
        <v>213</v>
      </c>
      <c r="AR1344" s="202" t="s">
        <v>213</v>
      </c>
      <c r="AY1344" s="204" t="str">
        <f t="shared" si="201"/>
        <v>GALLUDOXX 433 MG/G POUDRE POUR ADMINISTRATION DANS L'EAU DE BOISSON/LE LAIT DE SUBSTITUTION POUR VEAUX POULETS ET DINDES</v>
      </c>
      <c r="AZ1344" s="204" t="str">
        <f>IF(COUNTIF(AY:AY,AY1344)=1,AY1344,IF(AND(COUNTIF(AY:AY,AY1344)&gt;1,COUNTIF(AZ$2:AZ1343,AY1344)&gt;=1),"",AY1344))</f>
        <v>GALLUDOXX 433 MG/G POUDRE POUR ADMINISTRATION DANS L'EAU DE BOISSON/LE LAIT DE SUBSTITUTION POUR VEAUX POULETS ET DINDES</v>
      </c>
      <c r="BA1344" s="202" t="str">
        <v>TULAXA 100 MG/ML SOLUTION INJECTABLE POUR BOVINS PORCINS ET OVINS</v>
      </c>
      <c r="BB1344" s="204">
        <f>IF(BA1344="","",MAX(BB$2:BB1343)+1)</f>
        <v>554</v>
      </c>
      <c r="CO1344" s="202">
        <v>1343</v>
      </c>
    </row>
    <row r="1345" spans="6:93" x14ac:dyDescent="0.25">
      <c r="F1345" s="202" t="s">
        <v>409</v>
      </c>
      <c r="G1345" s="202"/>
      <c r="H1345" s="202" t="s">
        <v>890</v>
      </c>
      <c r="I1345" s="202" t="s">
        <v>853</v>
      </c>
      <c r="J1345" s="202"/>
      <c r="K1345" s="202" t="s">
        <v>2559</v>
      </c>
      <c r="L1345" s="202" t="s">
        <v>2904</v>
      </c>
      <c r="M1345" s="202"/>
      <c r="N1345" s="202"/>
      <c r="O1345" s="202"/>
      <c r="P1345" s="202"/>
      <c r="Q1345" s="202"/>
      <c r="R1345" s="202"/>
      <c r="S1345" s="202"/>
      <c r="T1345" s="202"/>
      <c r="U1345" s="202"/>
      <c r="V1345" s="202"/>
      <c r="W1345" s="202"/>
      <c r="X1345" s="202"/>
      <c r="Y1345" s="202"/>
      <c r="Z1345" s="202"/>
      <c r="AA1345" s="202"/>
      <c r="AB1345" s="202"/>
      <c r="AC1345" s="202"/>
      <c r="AD1345" s="202"/>
      <c r="AE1345" s="202"/>
      <c r="AF1345" s="202"/>
      <c r="AG1345" s="202"/>
      <c r="AH1345" s="202"/>
      <c r="AI1345" s="202"/>
      <c r="AJ1345" s="202"/>
      <c r="AK1345" s="202" t="s">
        <v>213</v>
      </c>
      <c r="AL1345" s="202"/>
      <c r="AM1345" s="202"/>
      <c r="AN1345" s="202"/>
      <c r="AO1345" s="202"/>
      <c r="AP1345" s="202"/>
      <c r="AQ1345" s="202"/>
      <c r="AR1345" s="202" t="s">
        <v>213</v>
      </c>
      <c r="AS1345" s="202"/>
      <c r="AT1345" s="202"/>
      <c r="AU1345" s="202"/>
      <c r="AV1345" s="202"/>
      <c r="AW1345" s="202"/>
      <c r="AY1345" s="204" t="str">
        <f t="shared" si="201"/>
        <v>GENEFLOXA 10 % SOLUTION INJECTABLE POUR BOVINS</v>
      </c>
      <c r="AZ1345" s="204" t="str">
        <f>IF(COUNTIF(AY:AY,AY1345)=1,AY1345,IF(AND(COUNTIF(AY:AY,AY1345)&gt;1,COUNTIF(AZ$2:AZ1344,AY1345)&gt;=1),"",AY1345))</f>
        <v>GENEFLOXA 10 % SOLUTION INJECTABLE POUR BOVINS</v>
      </c>
      <c r="BA1345" s="202" t="str">
        <v>TULOXXIN 100 MG/ML SOLUTION INJECTABLE POUR BOVINS PORCINS ET OVINS</v>
      </c>
      <c r="BB1345" s="204">
        <f>IF(BA1345="","",MAX(BB$2:BB1344)+1)</f>
        <v>555</v>
      </c>
      <c r="CO1345" s="202">
        <v>1344</v>
      </c>
    </row>
    <row r="1346" spans="6:93" x14ac:dyDescent="0.25">
      <c r="F1346" s="202" t="s">
        <v>410</v>
      </c>
      <c r="G1346" s="202"/>
      <c r="H1346" s="202" t="s">
        <v>1446</v>
      </c>
      <c r="I1346" s="202" t="s">
        <v>853</v>
      </c>
      <c r="J1346" s="202"/>
      <c r="K1346" s="202" t="s">
        <v>2559</v>
      </c>
      <c r="L1346" s="202" t="s">
        <v>2904</v>
      </c>
      <c r="M1346" s="202"/>
      <c r="N1346" s="202"/>
      <c r="O1346" s="202"/>
      <c r="P1346" s="202"/>
      <c r="Q1346" s="202"/>
      <c r="R1346" s="202"/>
      <c r="S1346" s="202"/>
      <c r="T1346" s="202"/>
      <c r="U1346" s="202"/>
      <c r="V1346" s="202"/>
      <c r="W1346" s="202"/>
      <c r="X1346" s="202"/>
      <c r="Y1346" s="202"/>
      <c r="Z1346" s="202"/>
      <c r="AA1346" s="202"/>
      <c r="AB1346" s="202"/>
      <c r="AC1346" s="202"/>
      <c r="AD1346" s="202"/>
      <c r="AE1346" s="202"/>
      <c r="AF1346" s="202"/>
      <c r="AG1346" s="202"/>
      <c r="AH1346" s="202"/>
      <c r="AI1346" s="202"/>
      <c r="AJ1346" s="202"/>
      <c r="AK1346" s="202" t="s">
        <v>213</v>
      </c>
      <c r="AL1346" s="202"/>
      <c r="AM1346" s="202"/>
      <c r="AN1346" s="202"/>
      <c r="AO1346" s="202"/>
      <c r="AP1346" s="202"/>
      <c r="AQ1346" s="202"/>
      <c r="AR1346" s="202" t="s">
        <v>213</v>
      </c>
      <c r="AS1346" s="202"/>
      <c r="AT1346" s="202"/>
      <c r="AU1346" s="202"/>
      <c r="AV1346" s="202"/>
      <c r="AW1346" s="202"/>
      <c r="AY1346" s="204" t="str">
        <f t="shared" si="201"/>
        <v>GENEFLOXA 10 % SOLUTION INJECTABLE POUR BOVINS ET PORCINS</v>
      </c>
      <c r="AZ1346" s="204" t="str">
        <f>IF(COUNTIF(AY:AY,AY1346)=1,AY1346,IF(AND(COUNTIF(AY:AY,AY1346)&gt;1,COUNTIF(AZ$2:AZ1345,AY1346)&gt;=1),"",AY1346))</f>
        <v>GENEFLOXA 10 % SOLUTION INJECTABLE POUR BOVINS ET PORCINS</v>
      </c>
      <c r="BA1346" s="202" t="str">
        <v>TYAWALT 364,28 MG/G GRANULES POUR ADMINISTRATION DANS L'EAU DE BOISSON DES PORCS, DES POULETS ET DES DINDES</v>
      </c>
      <c r="BB1346" s="204">
        <f>IF(BA1346="","",MAX(BB$2:BB1345)+1)</f>
        <v>556</v>
      </c>
      <c r="CO1346" s="202">
        <v>1345</v>
      </c>
    </row>
    <row r="1347" spans="6:93" x14ac:dyDescent="0.25">
      <c r="F1347" s="202" t="s">
        <v>411</v>
      </c>
      <c r="G1347" s="202"/>
      <c r="H1347" s="202" t="s">
        <v>1326</v>
      </c>
      <c r="I1347" s="202" t="s">
        <v>853</v>
      </c>
      <c r="J1347" s="202"/>
      <c r="K1347" s="202" t="s">
        <v>2559</v>
      </c>
      <c r="L1347" s="202" t="s">
        <v>2904</v>
      </c>
      <c r="M1347" s="202"/>
      <c r="N1347" s="202"/>
      <c r="O1347" s="202"/>
      <c r="P1347" s="202"/>
      <c r="Q1347" s="202"/>
      <c r="R1347" s="202"/>
      <c r="S1347" s="202"/>
      <c r="T1347" s="202"/>
      <c r="U1347" s="202"/>
      <c r="V1347" s="202"/>
      <c r="W1347" s="202"/>
      <c r="X1347" s="202"/>
      <c r="Y1347" s="202"/>
      <c r="Z1347" s="202"/>
      <c r="AA1347" s="202"/>
      <c r="AB1347" s="202"/>
      <c r="AC1347" s="202"/>
      <c r="AD1347" s="202"/>
      <c r="AE1347" s="202"/>
      <c r="AF1347" s="202"/>
      <c r="AG1347" s="202"/>
      <c r="AH1347" s="202"/>
      <c r="AI1347" s="202"/>
      <c r="AJ1347" s="202"/>
      <c r="AK1347" s="202" t="s">
        <v>213</v>
      </c>
      <c r="AL1347" s="202"/>
      <c r="AM1347" s="202"/>
      <c r="AN1347" s="202"/>
      <c r="AO1347" s="202"/>
      <c r="AP1347" s="202"/>
      <c r="AQ1347" s="202"/>
      <c r="AR1347" s="202" t="s">
        <v>213</v>
      </c>
      <c r="AS1347" s="202"/>
      <c r="AT1347" s="202"/>
      <c r="AU1347" s="202"/>
      <c r="AV1347" s="202"/>
      <c r="AW1347" s="202"/>
      <c r="AY1347" s="204" t="str">
        <f t="shared" si="201"/>
        <v>GENEFLOXA 10 % SOLUTION INJECTABLE POUR PORCINS</v>
      </c>
      <c r="AZ1347" s="204" t="str">
        <f>IF(COUNTIF(AY:AY,AY1347)=1,AY1347,IF(AND(COUNTIF(AY:AY,AY1347)&gt;1,COUNTIF(AZ$2:AZ1346,AY1347)&gt;=1),"",AY1347))</f>
        <v>GENEFLOXA 10 % SOLUTION INJECTABLE POUR PORCINS</v>
      </c>
      <c r="BA1347" s="202" t="str">
        <v>TYLAN 100 PREMIX</v>
      </c>
      <c r="BB1347" s="204">
        <f>IF(BA1347="","",MAX(BB$2:BB1346)+1)</f>
        <v>557</v>
      </c>
      <c r="CO1347" s="202">
        <v>1346</v>
      </c>
    </row>
    <row r="1348" spans="6:93" x14ac:dyDescent="0.25">
      <c r="F1348" s="202" t="s">
        <v>412</v>
      </c>
      <c r="G1348" s="202"/>
      <c r="H1348" s="202" t="s">
        <v>890</v>
      </c>
      <c r="I1348" s="202" t="s">
        <v>853</v>
      </c>
      <c r="J1348" s="202"/>
      <c r="K1348" s="202" t="s">
        <v>2559</v>
      </c>
      <c r="L1348" s="202" t="s">
        <v>2904</v>
      </c>
      <c r="M1348" s="202"/>
      <c r="N1348" s="202"/>
      <c r="O1348" s="202"/>
      <c r="P1348" s="202"/>
      <c r="Q1348" s="202"/>
      <c r="R1348" s="202"/>
      <c r="S1348" s="202"/>
      <c r="T1348" s="202"/>
      <c r="U1348" s="202"/>
      <c r="V1348" s="202"/>
      <c r="W1348" s="202"/>
      <c r="X1348" s="202"/>
      <c r="Y1348" s="202"/>
      <c r="Z1348" s="202"/>
      <c r="AA1348" s="202"/>
      <c r="AB1348" s="202"/>
      <c r="AC1348" s="202"/>
      <c r="AD1348" s="202"/>
      <c r="AE1348" s="202"/>
      <c r="AF1348" s="202"/>
      <c r="AG1348" s="202"/>
      <c r="AH1348" s="202"/>
      <c r="AI1348" s="202"/>
      <c r="AJ1348" s="202"/>
      <c r="AK1348" s="202" t="s">
        <v>213</v>
      </c>
      <c r="AL1348" s="202"/>
      <c r="AM1348" s="202"/>
      <c r="AN1348" s="202"/>
      <c r="AO1348" s="202"/>
      <c r="AP1348" s="202"/>
      <c r="AQ1348" s="202"/>
      <c r="AR1348" s="202" t="s">
        <v>213</v>
      </c>
      <c r="AS1348" s="202"/>
      <c r="AT1348" s="202"/>
      <c r="AU1348" s="202"/>
      <c r="AV1348" s="202"/>
      <c r="AW1348" s="202"/>
      <c r="AY1348" s="204" t="str">
        <f t="shared" ref="AY1348:AY1389" si="202">IF(INDEX(CL$3:CM$174,MATCH(H1348,CL$3:CL$174,0),2)="x",F1348,"")</f>
        <v>GENEFLOXA 2 % SOLUTION INJECTABLE POUR BOVINS</v>
      </c>
      <c r="AZ1348" s="204" t="str">
        <f>IF(COUNTIF(AY:AY,AY1348)=1,AY1348,IF(AND(COUNTIF(AY:AY,AY1348)&gt;1,COUNTIF(AZ$2:AZ1347,AY1348)&gt;=1),"",AY1348))</f>
        <v>GENEFLOXA 2 % SOLUTION INJECTABLE POUR BOVINS</v>
      </c>
      <c r="BA1348" s="202" t="str">
        <v>TYLAN 20 PREMIX</v>
      </c>
      <c r="BB1348" s="204">
        <f>IF(BA1348="","",MAX(BB$2:BB1347)+1)</f>
        <v>558</v>
      </c>
      <c r="CO1348" s="202">
        <v>1347</v>
      </c>
    </row>
    <row r="1349" spans="6:93" x14ac:dyDescent="0.25">
      <c r="F1349" s="202" t="s">
        <v>413</v>
      </c>
      <c r="G1349" s="202"/>
      <c r="H1349" s="202" t="s">
        <v>1446</v>
      </c>
      <c r="I1349" s="202" t="s">
        <v>853</v>
      </c>
      <c r="J1349" s="202"/>
      <c r="K1349" s="202" t="s">
        <v>2559</v>
      </c>
      <c r="L1349" s="202" t="s">
        <v>2904</v>
      </c>
      <c r="M1349" s="202"/>
      <c r="N1349" s="202"/>
      <c r="O1349" s="202"/>
      <c r="P1349" s="202"/>
      <c r="Q1349" s="202"/>
      <c r="R1349" s="202"/>
      <c r="S1349" s="202"/>
      <c r="T1349" s="202"/>
      <c r="U1349" s="202"/>
      <c r="V1349" s="202"/>
      <c r="W1349" s="202"/>
      <c r="X1349" s="202"/>
      <c r="Y1349" s="202"/>
      <c r="Z1349" s="202"/>
      <c r="AA1349" s="202"/>
      <c r="AB1349" s="202"/>
      <c r="AC1349" s="202"/>
      <c r="AD1349" s="202"/>
      <c r="AE1349" s="202"/>
      <c r="AF1349" s="202"/>
      <c r="AG1349" s="202"/>
      <c r="AH1349" s="202"/>
      <c r="AI1349" s="202"/>
      <c r="AJ1349" s="202"/>
      <c r="AK1349" s="202" t="s">
        <v>213</v>
      </c>
      <c r="AL1349" s="202"/>
      <c r="AM1349" s="202"/>
      <c r="AN1349" s="202"/>
      <c r="AO1349" s="202"/>
      <c r="AP1349" s="202"/>
      <c r="AQ1349" s="202"/>
      <c r="AR1349" s="202" t="s">
        <v>213</v>
      </c>
      <c r="AS1349" s="202"/>
      <c r="AT1349" s="202"/>
      <c r="AU1349" s="202"/>
      <c r="AV1349" s="202"/>
      <c r="AW1349" s="202"/>
      <c r="AY1349" s="204" t="str">
        <f t="shared" si="202"/>
        <v>GENEFLOXA 2 % SOLUTION INJECTABLE POUR BOVINS ET PORCINS</v>
      </c>
      <c r="AZ1349" s="204" t="str">
        <f>IF(COUNTIF(AY:AY,AY1349)=1,AY1349,IF(AND(COUNTIF(AY:AY,AY1349)&gt;1,COUNTIF(AZ$2:AZ1348,AY1349)&gt;=1),"",AY1349))</f>
        <v>GENEFLOXA 2 % SOLUTION INJECTABLE POUR BOVINS ET PORCINS</v>
      </c>
      <c r="BA1349" s="202" t="str">
        <v>TYLAN 200</v>
      </c>
      <c r="BB1349" s="204">
        <f>IF(BA1349="","",MAX(BB$2:BB1348)+1)</f>
        <v>559</v>
      </c>
      <c r="CO1349" s="202">
        <v>1348</v>
      </c>
    </row>
    <row r="1350" spans="6:93" x14ac:dyDescent="0.25">
      <c r="F1350" s="202" t="s">
        <v>414</v>
      </c>
      <c r="G1350" s="202"/>
      <c r="H1350" s="202" t="s">
        <v>1326</v>
      </c>
      <c r="I1350" s="202" t="s">
        <v>853</v>
      </c>
      <c r="J1350" s="202"/>
      <c r="K1350" s="202" t="s">
        <v>2559</v>
      </c>
      <c r="L1350" s="202" t="s">
        <v>2904</v>
      </c>
      <c r="M1350" s="202"/>
      <c r="N1350" s="202"/>
      <c r="O1350" s="202"/>
      <c r="P1350" s="202"/>
      <c r="Q1350" s="202"/>
      <c r="R1350" s="202"/>
      <c r="S1350" s="202"/>
      <c r="T1350" s="202"/>
      <c r="U1350" s="202"/>
      <c r="V1350" s="202"/>
      <c r="W1350" s="202"/>
      <c r="X1350" s="202"/>
      <c r="Y1350" s="202"/>
      <c r="Z1350" s="202"/>
      <c r="AA1350" s="202"/>
      <c r="AB1350" s="202"/>
      <c r="AC1350" s="202"/>
      <c r="AD1350" s="202"/>
      <c r="AE1350" s="202"/>
      <c r="AF1350" s="202"/>
      <c r="AG1350" s="202"/>
      <c r="AH1350" s="202"/>
      <c r="AI1350" s="202"/>
      <c r="AJ1350" s="202"/>
      <c r="AK1350" s="202" t="s">
        <v>213</v>
      </c>
      <c r="AL1350" s="202"/>
      <c r="AM1350" s="202"/>
      <c r="AN1350" s="202"/>
      <c r="AO1350" s="202"/>
      <c r="AP1350" s="202"/>
      <c r="AQ1350" s="202"/>
      <c r="AR1350" s="202" t="s">
        <v>213</v>
      </c>
      <c r="AS1350" s="202"/>
      <c r="AT1350" s="202"/>
      <c r="AU1350" s="202"/>
      <c r="AV1350" s="202"/>
      <c r="AW1350" s="202"/>
      <c r="AY1350" s="204" t="str">
        <f t="shared" si="202"/>
        <v>GENEFLOXA 2 % SOLUTION INJECTABLE POUR PORCINS</v>
      </c>
      <c r="AZ1350" s="204" t="str">
        <f>IF(COUNTIF(AY:AY,AY1350)=1,AY1350,IF(AND(COUNTIF(AY:AY,AY1350)&gt;1,COUNTIF(AZ$2:AZ1349,AY1350)&gt;=1),"",AY1350))</f>
        <v>GENEFLOXA 2 % SOLUTION INJECTABLE POUR PORCINS</v>
      </c>
      <c r="BA1350" s="202" t="str">
        <v>TYLAN SOLUBLE 100 %</v>
      </c>
      <c r="BB1350" s="204">
        <f>IF(BA1350="","",MAX(BB$2:BB1349)+1)</f>
        <v>560</v>
      </c>
      <c r="CO1350" s="202">
        <v>1349</v>
      </c>
    </row>
    <row r="1351" spans="6:93" x14ac:dyDescent="0.25">
      <c r="F1351" s="202" t="s">
        <v>416</v>
      </c>
      <c r="G1351" s="202"/>
      <c r="H1351" s="202" t="s">
        <v>1326</v>
      </c>
      <c r="I1351" s="202" t="s">
        <v>910</v>
      </c>
      <c r="J1351" s="202"/>
      <c r="K1351" s="202" t="s">
        <v>1901</v>
      </c>
      <c r="L1351" s="202" t="s">
        <v>2713</v>
      </c>
      <c r="M1351" s="202"/>
      <c r="N1351" s="202"/>
      <c r="O1351" s="202"/>
      <c r="P1351" s="202"/>
      <c r="Q1351" s="202"/>
      <c r="R1351" s="202"/>
      <c r="S1351" s="202"/>
      <c r="T1351" s="202"/>
      <c r="U1351" s="202"/>
      <c r="V1351" s="202"/>
      <c r="W1351" s="202"/>
      <c r="X1351" s="202"/>
      <c r="Y1351" s="202"/>
      <c r="Z1351" s="202"/>
      <c r="AA1351" s="202"/>
      <c r="AB1351" s="202"/>
      <c r="AC1351" s="202"/>
      <c r="AD1351" s="202"/>
      <c r="AE1351" s="202"/>
      <c r="AF1351" s="202"/>
      <c r="AG1351" s="202"/>
      <c r="AH1351" s="202"/>
      <c r="AI1351" s="202"/>
      <c r="AJ1351" s="202"/>
      <c r="AK1351" s="202" t="s">
        <v>213</v>
      </c>
      <c r="AL1351" s="202"/>
      <c r="AM1351" s="202"/>
      <c r="AN1351" s="202"/>
      <c r="AO1351" s="202"/>
      <c r="AP1351" s="202"/>
      <c r="AQ1351" s="202"/>
      <c r="AR1351" s="202" t="s">
        <v>213</v>
      </c>
      <c r="AS1351" s="202"/>
      <c r="AT1351" s="202"/>
      <c r="AU1351" s="202"/>
      <c r="AV1351" s="202"/>
      <c r="AW1351" s="202"/>
      <c r="AY1351" s="204" t="str">
        <f t="shared" si="202"/>
        <v>HUVEFLOR 200 MG/G GRANULES POUR ADMINISTRATION DANS L'EAU DE BOISSON POUR PORCS</v>
      </c>
      <c r="AZ1351" s="204" t="str">
        <f>IF(COUNTIF(AY:AY,AY1351)=1,AY1351,IF(AND(COUNTIF(AY:AY,AY1351)&gt;1,COUNTIF(AZ$2:AZ1350,AY1351)&gt;=1),"",AY1351))</f>
        <v>HUVEFLOR 200 MG/G GRANULES POUR ADMINISTRATION DANS L'EAU DE BOISSON POUR PORCS</v>
      </c>
      <c r="BA1351" s="202" t="str">
        <v>TYLJET 200 MG/ML SOLUTION INJECTABLE POUR BOVINS OVINS CAPRINS ET PORCINS</v>
      </c>
      <c r="BB1351" s="204">
        <f>IF(BA1351="","",MAX(BB$2:BB1350)+1)</f>
        <v>561</v>
      </c>
      <c r="CO1351" s="202">
        <v>1350</v>
      </c>
    </row>
    <row r="1352" spans="6:93" x14ac:dyDescent="0.25">
      <c r="F1352" s="202" t="s">
        <v>423</v>
      </c>
      <c r="G1352" s="202"/>
      <c r="H1352" s="202" t="s">
        <v>4611</v>
      </c>
      <c r="I1352" s="202" t="s">
        <v>853</v>
      </c>
      <c r="J1352" s="202"/>
      <c r="K1352" s="202" t="s">
        <v>2559</v>
      </c>
      <c r="L1352" s="202" t="s">
        <v>2560</v>
      </c>
      <c r="M1352" s="202"/>
      <c r="N1352" s="202"/>
      <c r="O1352" s="202"/>
      <c r="P1352" s="202"/>
      <c r="Q1352" s="202"/>
      <c r="R1352" s="202"/>
      <c r="S1352" s="202"/>
      <c r="T1352" s="202"/>
      <c r="U1352" s="202"/>
      <c r="V1352" s="202"/>
      <c r="W1352" s="202"/>
      <c r="X1352" s="202"/>
      <c r="Y1352" s="202"/>
      <c r="Z1352" s="202"/>
      <c r="AA1352" s="202"/>
      <c r="AB1352" s="202"/>
      <c r="AC1352" s="202"/>
      <c r="AD1352" s="202"/>
      <c r="AE1352" s="202"/>
      <c r="AF1352" s="202"/>
      <c r="AG1352" s="202"/>
      <c r="AH1352" s="202"/>
      <c r="AI1352" s="202"/>
      <c r="AJ1352" s="202"/>
      <c r="AK1352" s="202" t="s">
        <v>213</v>
      </c>
      <c r="AL1352" s="202"/>
      <c r="AM1352" s="202"/>
      <c r="AN1352" s="202"/>
      <c r="AO1352" s="202"/>
      <c r="AP1352" s="202"/>
      <c r="AQ1352" s="202"/>
      <c r="AR1352" s="202" t="s">
        <v>213</v>
      </c>
      <c r="AS1352" s="202"/>
      <c r="AT1352" s="202"/>
      <c r="AU1352" s="202"/>
      <c r="AV1352" s="202"/>
      <c r="AW1352" s="202"/>
      <c r="AY1352" s="204" t="str">
        <f t="shared" si="202"/>
        <v>INTERFLOX-100, 100 MG/ML SOLUTION INJECTABLE POUR BOVINS OVINS CAPRINS ET PORCINS</v>
      </c>
      <c r="AZ1352" s="204" t="str">
        <f>IF(COUNTIF(AY:AY,AY1352)=1,AY1352,IF(AND(COUNTIF(AY:AY,AY1352)&gt;1,COUNTIF(AZ$2:AZ1351,AY1352)&gt;=1),"",AY1352))</f>
        <v>INTERFLOX-100, 100 MG/ML SOLUTION INJECTABLE POUR BOVINS OVINS CAPRINS ET PORCINS</v>
      </c>
      <c r="BA1352" s="202" t="str">
        <v>TYLMASIN</v>
      </c>
      <c r="BB1352" s="204">
        <f>IF(BA1352="","",MAX(BB$2:BB1351)+1)</f>
        <v>562</v>
      </c>
      <c r="CO1352" s="202">
        <v>1351</v>
      </c>
    </row>
    <row r="1353" spans="6:93" x14ac:dyDescent="0.25">
      <c r="F1353" s="202" t="s">
        <v>425</v>
      </c>
      <c r="G1353" s="202"/>
      <c r="H1353" s="202" t="s">
        <v>4606</v>
      </c>
      <c r="I1353" s="202" t="s">
        <v>910</v>
      </c>
      <c r="J1353" s="202"/>
      <c r="K1353" s="202" t="s">
        <v>855</v>
      </c>
      <c r="L1353" s="202" t="s">
        <v>2299</v>
      </c>
      <c r="M1353" s="202"/>
      <c r="N1353" s="202"/>
      <c r="O1353" s="202"/>
      <c r="P1353" s="202"/>
      <c r="Q1353" s="202"/>
      <c r="R1353" s="202"/>
      <c r="S1353" s="202"/>
      <c r="T1353" s="202"/>
      <c r="U1353" s="202"/>
      <c r="V1353" s="202"/>
      <c r="W1353" s="202"/>
      <c r="X1353" s="202"/>
      <c r="Y1353" s="202"/>
      <c r="Z1353" s="202"/>
      <c r="AA1353" s="202"/>
      <c r="AB1353" s="202"/>
      <c r="AC1353" s="202"/>
      <c r="AD1353" s="202"/>
      <c r="AE1353" s="202"/>
      <c r="AF1353" s="202"/>
      <c r="AG1353" s="202"/>
      <c r="AH1353" s="202"/>
      <c r="AI1353" s="202"/>
      <c r="AJ1353" s="202"/>
      <c r="AK1353" s="202" t="s">
        <v>213</v>
      </c>
      <c r="AL1353" s="202"/>
      <c r="AM1353" s="202"/>
      <c r="AN1353" s="202"/>
      <c r="AO1353" s="202"/>
      <c r="AP1353" s="202"/>
      <c r="AQ1353" s="202"/>
      <c r="AR1353" s="202" t="s">
        <v>213</v>
      </c>
      <c r="AS1353" s="202"/>
      <c r="AT1353" s="202"/>
      <c r="AU1353" s="202"/>
      <c r="AV1353" s="202"/>
      <c r="AW1353" s="202"/>
      <c r="AY1353" s="204" t="str">
        <f t="shared" si="202"/>
        <v>K-VET DOXYCYCLINE 20 % POUDRE</v>
      </c>
      <c r="AZ1353" s="204" t="str">
        <f>IF(COUNTIF(AY:AY,AY1353)=1,AY1353,IF(AND(COUNTIF(AY:AY,AY1353)&gt;1,COUNTIF(AZ$2:AZ1352,AY1353)&gt;=1),"",AY1353))</f>
        <v>K-VET DOXYCYCLINE 20 % POUDRE</v>
      </c>
      <c r="BA1353" s="202" t="str">
        <v>TYLMIX 10 % PREMELANGE MEDICAMENTEUX</v>
      </c>
      <c r="BB1353" s="204">
        <f>IF(BA1353="","",MAX(BB$2:BB1352)+1)</f>
        <v>563</v>
      </c>
      <c r="CO1353" s="202">
        <v>1352</v>
      </c>
    </row>
    <row r="1354" spans="6:93" x14ac:dyDescent="0.25">
      <c r="F1354" s="202" t="s">
        <v>426</v>
      </c>
      <c r="G1354" s="202"/>
      <c r="H1354" s="202" t="s">
        <v>4610</v>
      </c>
      <c r="I1354" s="202" t="s">
        <v>910</v>
      </c>
      <c r="J1354" s="202"/>
      <c r="K1354" s="202" t="s">
        <v>855</v>
      </c>
      <c r="L1354" s="202" t="s">
        <v>2299</v>
      </c>
      <c r="M1354" s="202"/>
      <c r="N1354" s="202"/>
      <c r="O1354" s="202"/>
      <c r="P1354" s="202"/>
      <c r="Q1354" s="202"/>
      <c r="R1354" s="202"/>
      <c r="S1354" s="202"/>
      <c r="T1354" s="202"/>
      <c r="U1354" s="202"/>
      <c r="V1354" s="202"/>
      <c r="W1354" s="202"/>
      <c r="X1354" s="202"/>
      <c r="Y1354" s="202"/>
      <c r="Z1354" s="202"/>
      <c r="AA1354" s="202"/>
      <c r="AB1354" s="202"/>
      <c r="AC1354" s="202"/>
      <c r="AD1354" s="202"/>
      <c r="AE1354" s="202"/>
      <c r="AF1354" s="202"/>
      <c r="AG1354" s="202"/>
      <c r="AH1354" s="202"/>
      <c r="AI1354" s="202"/>
      <c r="AJ1354" s="202"/>
      <c r="AK1354" s="202" t="s">
        <v>213</v>
      </c>
      <c r="AL1354" s="202"/>
      <c r="AM1354" s="202"/>
      <c r="AN1354" s="202"/>
      <c r="AO1354" s="202"/>
      <c r="AP1354" s="202"/>
      <c r="AQ1354" s="202"/>
      <c r="AR1354" s="202" t="s">
        <v>213</v>
      </c>
      <c r="AS1354" s="202"/>
      <c r="AT1354" s="202"/>
      <c r="AU1354" s="202"/>
      <c r="AV1354" s="202"/>
      <c r="AW1354" s="202"/>
      <c r="AY1354" s="204" t="str">
        <f t="shared" si="202"/>
        <v>K-VET DOXYCYCLINE 50 MG/G POUDRE</v>
      </c>
      <c r="AZ1354" s="204" t="str">
        <f>IF(COUNTIF(AY:AY,AY1354)=1,AY1354,IF(AND(COUNTIF(AY:AY,AY1354)&gt;1,COUNTIF(AZ$2:AZ1353,AY1354)&gt;=1),"",AY1354))</f>
        <v>K-VET DOXYCYCLINE 50 MG/G POUDRE</v>
      </c>
      <c r="BA1354" s="202" t="str">
        <v>TYLOGRAN 100 %</v>
      </c>
      <c r="BB1354" s="204">
        <f>IF(BA1354="","",MAX(BB$2:BB1353)+1)</f>
        <v>564</v>
      </c>
      <c r="CO1354" s="202">
        <v>1353</v>
      </c>
    </row>
    <row r="1355" spans="6:93" x14ac:dyDescent="0.25">
      <c r="F1355" s="202" t="s">
        <v>427</v>
      </c>
      <c r="G1355" s="202"/>
      <c r="H1355" s="202" t="s">
        <v>4622</v>
      </c>
      <c r="I1355" s="202" t="s">
        <v>910</v>
      </c>
      <c r="J1355" s="202"/>
      <c r="K1355" s="202" t="s">
        <v>855</v>
      </c>
      <c r="L1355" s="202" t="s">
        <v>856</v>
      </c>
      <c r="M1355" s="202"/>
      <c r="N1355" s="202"/>
      <c r="O1355" s="202"/>
      <c r="P1355" s="202"/>
      <c r="Q1355" s="202"/>
      <c r="R1355" s="202"/>
      <c r="S1355" s="202"/>
      <c r="T1355" s="202"/>
      <c r="U1355" s="202"/>
      <c r="V1355" s="202"/>
      <c r="W1355" s="202"/>
      <c r="X1355" s="202"/>
      <c r="Y1355" s="202"/>
      <c r="Z1355" s="202"/>
      <c r="AA1355" s="202"/>
      <c r="AB1355" s="202"/>
      <c r="AC1355" s="202"/>
      <c r="AD1355" s="202"/>
      <c r="AE1355" s="202"/>
      <c r="AF1355" s="202"/>
      <c r="AG1355" s="202"/>
      <c r="AH1355" s="202"/>
      <c r="AI1355" s="202"/>
      <c r="AJ1355" s="202" t="s">
        <v>855</v>
      </c>
      <c r="AK1355" s="202" t="s">
        <v>1158</v>
      </c>
      <c r="AL1355" s="202"/>
      <c r="AM1355" s="202"/>
      <c r="AN1355" s="202"/>
      <c r="AO1355" s="202"/>
      <c r="AP1355" s="202"/>
      <c r="AQ1355" s="202"/>
      <c r="AR1355" s="202" t="s">
        <v>213</v>
      </c>
      <c r="AS1355" s="202"/>
      <c r="AT1355" s="202"/>
      <c r="AU1355" s="202"/>
      <c r="AV1355" s="202"/>
      <c r="AW1355" s="202"/>
      <c r="AY1355" s="204" t="str">
        <f t="shared" si="202"/>
        <v>K-VET OTC 500 MG/G POUDRE POUR ADMINISTRATION DANS L’EAU DE BOISSON, LE LAIT ET L’ALIMENT D’ALLAITEMENT</v>
      </c>
      <c r="AZ1355" s="204" t="str">
        <f>IF(COUNTIF(AY:AY,AY1355)=1,AY1355,IF(AND(COUNTIF(AY:AY,AY1355)&gt;1,COUNTIF(AZ$2:AZ1354,AY1355)&gt;=1),"",AY1355))</f>
        <v>K-VET OTC 500 MG/G POUDRE POUR ADMINISTRATION DANS L’EAU DE BOISSON, LE LAIT ET L’ALIMENT D’ALLAITEMENT</v>
      </c>
      <c r="BA1355" s="202" t="str">
        <v>TYLOLIDE</v>
      </c>
      <c r="BB1355" s="204">
        <f>IF(BA1355="","",MAX(BB$2:BB1354)+1)</f>
        <v>565</v>
      </c>
      <c r="CO1355" s="202">
        <v>1354</v>
      </c>
    </row>
    <row r="1356" spans="6:93" x14ac:dyDescent="0.25">
      <c r="F1356" s="202" t="s">
        <v>428</v>
      </c>
      <c r="G1356" s="202"/>
      <c r="H1356" s="202" t="s">
        <v>4623</v>
      </c>
      <c r="I1356" s="202" t="s">
        <v>910</v>
      </c>
      <c r="J1356" s="202"/>
      <c r="K1356" s="202" t="s">
        <v>855</v>
      </c>
      <c r="L1356" s="202" t="s">
        <v>856</v>
      </c>
      <c r="M1356" s="202"/>
      <c r="N1356" s="202"/>
      <c r="O1356" s="202"/>
      <c r="P1356" s="202"/>
      <c r="Q1356" s="202"/>
      <c r="R1356" s="202"/>
      <c r="S1356" s="202"/>
      <c r="T1356" s="202"/>
      <c r="U1356" s="202"/>
      <c r="V1356" s="202"/>
      <c r="W1356" s="202"/>
      <c r="X1356" s="202"/>
      <c r="Y1356" s="202"/>
      <c r="Z1356" s="202"/>
      <c r="AA1356" s="202"/>
      <c r="AB1356" s="202"/>
      <c r="AC1356" s="202"/>
      <c r="AD1356" s="202"/>
      <c r="AE1356" s="202"/>
      <c r="AF1356" s="202"/>
      <c r="AG1356" s="202"/>
      <c r="AH1356" s="202"/>
      <c r="AI1356" s="202"/>
      <c r="AJ1356" s="202" t="s">
        <v>855</v>
      </c>
      <c r="AK1356" s="202" t="s">
        <v>1158</v>
      </c>
      <c r="AL1356" s="202"/>
      <c r="AM1356" s="202"/>
      <c r="AN1356" s="202"/>
      <c r="AO1356" s="202"/>
      <c r="AP1356" s="202"/>
      <c r="AQ1356" s="202"/>
      <c r="AR1356" s="202" t="s">
        <v>213</v>
      </c>
      <c r="AS1356" s="202"/>
      <c r="AT1356" s="202"/>
      <c r="AU1356" s="202"/>
      <c r="AV1356" s="202"/>
      <c r="AW1356" s="202"/>
      <c r="AY1356" s="204" t="str">
        <f t="shared" si="202"/>
        <v>K-VET OXYTETRACYCLINE 50 % POUDRE</v>
      </c>
      <c r="AZ1356" s="204" t="str">
        <f>IF(COUNTIF(AY:AY,AY1356)=1,AY1356,IF(AND(COUNTIF(AY:AY,AY1356)&gt;1,COUNTIF(AZ$2:AZ1355,AY1356)&gt;=1),"",AY1356))</f>
        <v>K-VET OXYTETRACYCLINE 50 % POUDRE</v>
      </c>
      <c r="BA1356" s="202" t="str">
        <v>TYLORAL</v>
      </c>
      <c r="BB1356" s="204">
        <f>IF(BA1356="","",MAX(BB$2:BB1355)+1)</f>
        <v>566</v>
      </c>
      <c r="CO1356" s="202">
        <v>1355</v>
      </c>
    </row>
    <row r="1357" spans="6:93" x14ac:dyDescent="0.25">
      <c r="F1357" s="202" t="s">
        <v>435</v>
      </c>
      <c r="G1357" s="202"/>
      <c r="H1357" s="202" t="s">
        <v>4612</v>
      </c>
      <c r="I1357" s="202" t="s">
        <v>910</v>
      </c>
      <c r="J1357" s="202"/>
      <c r="K1357" s="202" t="s">
        <v>1385</v>
      </c>
      <c r="L1357" s="202" t="s">
        <v>1386</v>
      </c>
      <c r="M1357" s="202"/>
      <c r="N1357" s="202"/>
      <c r="O1357" s="202"/>
      <c r="P1357" s="202"/>
      <c r="Q1357" s="202"/>
      <c r="R1357" s="202"/>
      <c r="S1357" s="202"/>
      <c r="T1357" s="202"/>
      <c r="U1357" s="202"/>
      <c r="V1357" s="202"/>
      <c r="W1357" s="202"/>
      <c r="X1357" s="202"/>
      <c r="Y1357" s="202"/>
      <c r="Z1357" s="202"/>
      <c r="AA1357" s="202"/>
      <c r="AB1357" s="202"/>
      <c r="AC1357" s="202"/>
      <c r="AD1357" s="202"/>
      <c r="AE1357" s="202"/>
      <c r="AF1357" s="202"/>
      <c r="AG1357" s="202"/>
      <c r="AH1357" s="202"/>
      <c r="AI1357" s="202"/>
      <c r="AJ1357" s="202"/>
      <c r="AK1357" s="202" t="s">
        <v>213</v>
      </c>
      <c r="AL1357" s="202"/>
      <c r="AM1357" s="202"/>
      <c r="AN1357" s="202"/>
      <c r="AO1357" s="202"/>
      <c r="AP1357" s="202"/>
      <c r="AQ1357" s="202"/>
      <c r="AR1357" s="202" t="s">
        <v>213</v>
      </c>
      <c r="AS1357" s="202"/>
      <c r="AT1357" s="202"/>
      <c r="AU1357" s="202"/>
      <c r="AV1357" s="202"/>
      <c r="AW1357" s="202"/>
      <c r="AY1357" s="204" t="str">
        <f t="shared" si="202"/>
        <v>LINCOPHAR 400 MG/ML SOLUTION POUR ADMINISTRATION DANS L'EAU DE BOISSON POUR POULETS</v>
      </c>
      <c r="AZ1357" s="204" t="str">
        <f>IF(COUNTIF(AY:AY,AY1357)=1,AY1357,IF(AND(COUNTIF(AY:AY,AY1357)&gt;1,COUNTIF(AZ$2:AZ1356,AY1357)&gt;=1),"",AY1357))</f>
        <v>LINCOPHAR 400 MG/ML SOLUTION POUR ADMINISTRATION DANS L'EAU DE BOISSON POUR POULETS</v>
      </c>
      <c r="BA1357" s="202" t="str">
        <v>TYLOSINE CEVA 200 MG/ML SOLUTION INJECTABLE POUR BOVINS ET PORCINS</v>
      </c>
      <c r="BB1357" s="204">
        <f>IF(BA1357="","",MAX(BB$2:BB1356)+1)</f>
        <v>567</v>
      </c>
      <c r="CO1357" s="202">
        <v>1356</v>
      </c>
    </row>
    <row r="1358" spans="6:93" x14ac:dyDescent="0.25">
      <c r="F1358" s="202" t="s">
        <v>439</v>
      </c>
      <c r="G1358" s="202"/>
      <c r="H1358" s="202" t="s">
        <v>4613</v>
      </c>
      <c r="I1358" s="202" t="s">
        <v>853</v>
      </c>
      <c r="J1358" s="202"/>
      <c r="K1358" s="202" t="s">
        <v>2559</v>
      </c>
      <c r="L1358" s="202" t="s">
        <v>2904</v>
      </c>
      <c r="M1358" s="202"/>
      <c r="N1358" s="202"/>
      <c r="O1358" s="202"/>
      <c r="P1358" s="202"/>
      <c r="Q1358" s="202"/>
      <c r="R1358" s="202"/>
      <c r="S1358" s="202"/>
      <c r="T1358" s="202"/>
      <c r="U1358" s="202"/>
      <c r="V1358" s="202"/>
      <c r="W1358" s="202"/>
      <c r="X1358" s="202"/>
      <c r="Y1358" s="202"/>
      <c r="Z1358" s="202"/>
      <c r="AA1358" s="202"/>
      <c r="AB1358" s="202"/>
      <c r="AC1358" s="202"/>
      <c r="AD1358" s="202"/>
      <c r="AE1358" s="202"/>
      <c r="AF1358" s="202"/>
      <c r="AG1358" s="202"/>
      <c r="AH1358" s="202"/>
      <c r="AI1358" s="202"/>
      <c r="AJ1358" s="202"/>
      <c r="AK1358" s="202" t="s">
        <v>213</v>
      </c>
      <c r="AL1358" s="202"/>
      <c r="AM1358" s="202"/>
      <c r="AN1358" s="202"/>
      <c r="AO1358" s="202"/>
      <c r="AP1358" s="202"/>
      <c r="AQ1358" s="202"/>
      <c r="AR1358" s="202" t="s">
        <v>213</v>
      </c>
      <c r="AS1358" s="202"/>
      <c r="AT1358" s="202"/>
      <c r="AU1358" s="202"/>
      <c r="AV1358" s="202"/>
      <c r="AW1358" s="202"/>
      <c r="AY1358" s="204" t="str">
        <f t="shared" si="202"/>
        <v>MARBIFLOX 100 MG/ML SOLUTION INJECTABLE POUR BOVINS ET PORCINS (TRUIES)</v>
      </c>
      <c r="AZ1358" s="204" t="str">
        <f>IF(COUNTIF(AY:AY,AY1358)=1,AY1358,IF(AND(COUNTIF(AY:AY,AY1358)&gt;1,COUNTIF(AZ$2:AZ1357,AY1358)&gt;=1),"",AY1358))</f>
        <v>MARBIFLOX 100 MG/ML SOLUTION INJECTABLE POUR BOVINS ET PORCINS (TRUIES)</v>
      </c>
      <c r="BA1358" s="202" t="str">
        <v>TYLOSOL 9,2</v>
      </c>
      <c r="BB1358" s="204">
        <f>IF(BA1358="","",MAX(BB$2:BB1357)+1)</f>
        <v>568</v>
      </c>
      <c r="CO1358" s="202">
        <v>1357</v>
      </c>
    </row>
    <row r="1359" spans="6:93" x14ac:dyDescent="0.25">
      <c r="F1359" s="202" t="s">
        <v>440</v>
      </c>
      <c r="G1359" s="202"/>
      <c r="H1359" s="202" t="s">
        <v>4608</v>
      </c>
      <c r="I1359" s="202" t="s">
        <v>853</v>
      </c>
      <c r="J1359" s="202"/>
      <c r="K1359" s="202" t="s">
        <v>2559</v>
      </c>
      <c r="L1359" s="202" t="s">
        <v>2904</v>
      </c>
      <c r="M1359" s="202"/>
      <c r="N1359" s="202"/>
      <c r="O1359" s="202"/>
      <c r="P1359" s="202"/>
      <c r="Q1359" s="202"/>
      <c r="R1359" s="202"/>
      <c r="S1359" s="202"/>
      <c r="T1359" s="202"/>
      <c r="U1359" s="202"/>
      <c r="V1359" s="202"/>
      <c r="W1359" s="202"/>
      <c r="X1359" s="202"/>
      <c r="Y1359" s="202"/>
      <c r="Z1359" s="202"/>
      <c r="AA1359" s="202"/>
      <c r="AB1359" s="202"/>
      <c r="AC1359" s="202"/>
      <c r="AD1359" s="202"/>
      <c r="AE1359" s="202"/>
      <c r="AF1359" s="202"/>
      <c r="AG1359" s="202"/>
      <c r="AH1359" s="202"/>
      <c r="AI1359" s="202"/>
      <c r="AJ1359" s="202"/>
      <c r="AK1359" s="202" t="s">
        <v>213</v>
      </c>
      <c r="AL1359" s="202"/>
      <c r="AM1359" s="202"/>
      <c r="AN1359" s="202"/>
      <c r="AO1359" s="202"/>
      <c r="AP1359" s="202"/>
      <c r="AQ1359" s="202"/>
      <c r="AR1359" s="202" t="s">
        <v>213</v>
      </c>
      <c r="AS1359" s="202"/>
      <c r="AT1359" s="202"/>
      <c r="AU1359" s="202"/>
      <c r="AV1359" s="202"/>
      <c r="AW1359" s="202"/>
      <c r="AY1359" s="204" t="str">
        <f t="shared" si="202"/>
        <v>MARBIFLOX 20 MG/ML SOLUTION INJECTABLE POUR BOVINS (VEAUX) ET PORCINS</v>
      </c>
      <c r="AZ1359" s="204" t="str">
        <f>IF(COUNTIF(AY:AY,AY1359)=1,AY1359,IF(AND(COUNTIF(AY:AY,AY1359)&gt;1,COUNTIF(AZ$2:AZ1358,AY1359)&gt;=1),"",AY1359))</f>
        <v>MARBIFLOX 20 MG/ML SOLUTION INJECTABLE POUR BOVINS (VEAUX) ET PORCINS</v>
      </c>
      <c r="BA1359" s="202" t="str">
        <v>TYLUCYL 200 MG/ML SOLUTION INJECTABLE POUR BOVINS ET PORCINS</v>
      </c>
      <c r="BB1359" s="204">
        <f>IF(BA1359="","",MAX(BB$2:BB1358)+1)</f>
        <v>569</v>
      </c>
      <c r="CO1359" s="202">
        <v>1358</v>
      </c>
    </row>
    <row r="1360" spans="6:93" x14ac:dyDescent="0.25">
      <c r="F1360" s="202" t="s">
        <v>454</v>
      </c>
      <c r="G1360" s="202"/>
      <c r="H1360" s="202" t="s">
        <v>1326</v>
      </c>
      <c r="I1360" s="202" t="s">
        <v>910</v>
      </c>
      <c r="J1360" s="202"/>
      <c r="K1360" s="202" t="s">
        <v>1901</v>
      </c>
      <c r="L1360" s="202" t="s">
        <v>2713</v>
      </c>
      <c r="M1360" s="202"/>
      <c r="N1360" s="202"/>
      <c r="O1360" s="202"/>
      <c r="P1360" s="202"/>
      <c r="Q1360" s="202"/>
      <c r="R1360" s="202"/>
      <c r="S1360" s="202"/>
      <c r="T1360" s="202"/>
      <c r="U1360" s="202"/>
      <c r="V1360" s="202"/>
      <c r="W1360" s="202"/>
      <c r="X1360" s="202"/>
      <c r="Y1360" s="202"/>
      <c r="Z1360" s="202"/>
      <c r="AA1360" s="202"/>
      <c r="AB1360" s="202"/>
      <c r="AC1360" s="202"/>
      <c r="AD1360" s="202"/>
      <c r="AE1360" s="202"/>
      <c r="AF1360" s="202"/>
      <c r="AG1360" s="202"/>
      <c r="AH1360" s="202"/>
      <c r="AI1360" s="202"/>
      <c r="AJ1360" s="202"/>
      <c r="AK1360" s="202" t="s">
        <v>213</v>
      </c>
      <c r="AL1360" s="202"/>
      <c r="AM1360" s="202"/>
      <c r="AN1360" s="202"/>
      <c r="AO1360" s="202"/>
      <c r="AP1360" s="202"/>
      <c r="AQ1360" s="202"/>
      <c r="AR1360" s="202" t="s">
        <v>213</v>
      </c>
      <c r="AS1360" s="202"/>
      <c r="AT1360" s="202"/>
      <c r="AU1360" s="202"/>
      <c r="AV1360" s="202"/>
      <c r="AW1360" s="202"/>
      <c r="AY1360" s="204" t="str">
        <f t="shared" si="202"/>
        <v>MYCOFLOR 20 MG/ML SOLUTION POUR ADMINISTRATION DANS L'EAU DE BOISSON POUR PORCINS</v>
      </c>
      <c r="AZ1360" s="204" t="str">
        <f>IF(COUNTIF(AY:AY,AY1360)=1,AY1360,IF(AND(COUNTIF(AY:AY,AY1360)&gt;1,COUNTIF(AZ$2:AZ1359,AY1360)&gt;=1),"",AY1360))</f>
        <v>MYCOFLOR 20 MG/ML SOLUTION POUR ADMINISTRATION DANS L'EAU DE BOISSON POUR PORCINS</v>
      </c>
      <c r="BA1360" s="202" t="str">
        <v>UBIFLOX 100 MG/ML SOLUTION INJECTABLE POUR BOVINS ET PORCINS (TRUIES)</v>
      </c>
      <c r="BB1360" s="204">
        <f>IF(BA1360="","",MAX(BB$2:BB1359)+1)</f>
        <v>570</v>
      </c>
      <c r="CO1360" s="202">
        <v>1359</v>
      </c>
    </row>
    <row r="1361" spans="6:93" x14ac:dyDescent="0.25">
      <c r="F1361" s="202" t="s">
        <v>455</v>
      </c>
      <c r="G1361" s="202"/>
      <c r="H1361" s="202" t="s">
        <v>1326</v>
      </c>
      <c r="I1361" s="202" t="s">
        <v>910</v>
      </c>
      <c r="J1361" s="202"/>
      <c r="K1361" s="202" t="s">
        <v>1901</v>
      </c>
      <c r="L1361" s="202" t="s">
        <v>2713</v>
      </c>
      <c r="M1361" s="202"/>
      <c r="N1361" s="202"/>
      <c r="O1361" s="202"/>
      <c r="P1361" s="202"/>
      <c r="Q1361" s="202"/>
      <c r="R1361" s="202"/>
      <c r="S1361" s="202"/>
      <c r="T1361" s="202"/>
      <c r="U1361" s="202"/>
      <c r="V1361" s="202"/>
      <c r="W1361" s="202"/>
      <c r="X1361" s="202"/>
      <c r="Y1361" s="202"/>
      <c r="Z1361" s="202"/>
      <c r="AA1361" s="202"/>
      <c r="AB1361" s="202"/>
      <c r="AC1361" s="202"/>
      <c r="AD1361" s="202"/>
      <c r="AE1361" s="202"/>
      <c r="AF1361" s="202"/>
      <c r="AG1361" s="202"/>
      <c r="AH1361" s="202"/>
      <c r="AI1361" s="202"/>
      <c r="AJ1361" s="202"/>
      <c r="AK1361" s="202" t="s">
        <v>213</v>
      </c>
      <c r="AL1361" s="202"/>
      <c r="AM1361" s="202"/>
      <c r="AN1361" s="202"/>
      <c r="AO1361" s="202"/>
      <c r="AP1361" s="202"/>
      <c r="AQ1361" s="202"/>
      <c r="AR1361" s="202" t="s">
        <v>213</v>
      </c>
      <c r="AS1361" s="202"/>
      <c r="AT1361" s="202"/>
      <c r="AU1361" s="202"/>
      <c r="AV1361" s="202"/>
      <c r="AW1361" s="202"/>
      <c r="AY1361" s="204" t="str">
        <f t="shared" si="202"/>
        <v>MYCOFLOR 200 MG/ML SOLUTION POUR ADMINISTRATION DANS L'EAU DE BOISSON POUR PORCINS</v>
      </c>
      <c r="AZ1361" s="204" t="str">
        <f>IF(COUNTIF(AY:AY,AY1361)=1,AY1361,IF(AND(COUNTIF(AY:AY,AY1361)&gt;1,COUNTIF(AZ$2:AZ1360,AY1361)&gt;=1),"",AY1361))</f>
        <v>MYCOFLOR 200 MG/ML SOLUTION POUR ADMINISTRATION DANS L'EAU DE BOISSON POUR PORCINS</v>
      </c>
      <c r="BA1361" s="202" t="str">
        <v>UBIFLOX 20 MG/ML SOLUTION INJECTABLE POUR BOVINS ET PORCINS</v>
      </c>
      <c r="BB1361" s="204">
        <f>IF(BA1361="","",MAX(BB$2:BB1360)+1)</f>
        <v>571</v>
      </c>
      <c r="CO1361" s="202">
        <v>1360</v>
      </c>
    </row>
    <row r="1362" spans="6:93" x14ac:dyDescent="0.25">
      <c r="F1362" s="202" t="s">
        <v>464</v>
      </c>
      <c r="G1362" s="202"/>
      <c r="H1362" s="202" t="s">
        <v>4614</v>
      </c>
      <c r="I1362" s="202" t="s">
        <v>1116</v>
      </c>
      <c r="J1362" s="202"/>
      <c r="K1362" s="202" t="s">
        <v>875</v>
      </c>
      <c r="L1362" s="202" t="s">
        <v>1162</v>
      </c>
      <c r="M1362" s="202"/>
      <c r="N1362" s="202"/>
      <c r="O1362" s="202"/>
      <c r="P1362" s="202"/>
      <c r="Q1362" s="202"/>
      <c r="R1362" s="202"/>
      <c r="S1362" s="202"/>
      <c r="T1362" s="202"/>
      <c r="U1362" s="202"/>
      <c r="V1362" s="202"/>
      <c r="W1362" s="202"/>
      <c r="X1362" s="202"/>
      <c r="Y1362" s="202"/>
      <c r="Z1362" s="202"/>
      <c r="AA1362" s="202"/>
      <c r="AB1362" s="202"/>
      <c r="AC1362" s="202"/>
      <c r="AD1362" s="202"/>
      <c r="AE1362" s="202"/>
      <c r="AF1362" s="202"/>
      <c r="AG1362" s="202"/>
      <c r="AH1362" s="202"/>
      <c r="AI1362" s="202"/>
      <c r="AJ1362" s="202" t="s">
        <v>2249</v>
      </c>
      <c r="AK1362" s="202" t="s">
        <v>2250</v>
      </c>
      <c r="AL1362" s="202"/>
      <c r="AM1362" s="202"/>
      <c r="AN1362" s="202"/>
      <c r="AO1362" s="202"/>
      <c r="AP1362" s="202"/>
      <c r="AQ1362" s="202"/>
      <c r="AR1362" s="202" t="s">
        <v>213</v>
      </c>
      <c r="AS1362" s="202"/>
      <c r="AT1362" s="202"/>
      <c r="AU1362" s="202"/>
      <c r="AV1362" s="202"/>
      <c r="AW1362" s="202"/>
      <c r="AY1362" s="204" t="str">
        <f t="shared" si="202"/>
        <v>NOROCLAV SUSPENSION INTRAMAMMAIRE POUR VACHES EN LACTATION</v>
      </c>
      <c r="AZ1362" s="204" t="str">
        <f>IF(COUNTIF(AY:AY,AY1362)=1,AY1362,IF(AND(COUNTIF(AY:AY,AY1362)&gt;1,COUNTIF(AZ$2:AZ1361,AY1362)&gt;=1),"",AY1362))</f>
        <v>NOROCLAV SUSPENSION INTRAMAMMAIRE POUR VACHES EN LACTATION</v>
      </c>
      <c r="BA1362" s="202" t="str">
        <v>UBROLEXIN SUSPENSION INTRAMAMMAIRE POUR VACHES LAITIERES EN LACTATION</v>
      </c>
      <c r="BB1362" s="204">
        <f>IF(BA1362="","",MAX(BB$2:BB1361)+1)</f>
        <v>572</v>
      </c>
      <c r="CO1362" s="202">
        <v>1361</v>
      </c>
    </row>
    <row r="1363" spans="6:93" x14ac:dyDescent="0.25">
      <c r="F1363" s="202" t="s">
        <v>467</v>
      </c>
      <c r="G1363" s="202"/>
      <c r="H1363" s="202" t="s">
        <v>4615</v>
      </c>
      <c r="I1363" s="202" t="s">
        <v>910</v>
      </c>
      <c r="J1363" s="202"/>
      <c r="K1363" s="202" t="s">
        <v>2559</v>
      </c>
      <c r="L1363" s="202" t="s">
        <v>2560</v>
      </c>
      <c r="M1363" s="202"/>
      <c r="N1363" s="202"/>
      <c r="O1363" s="202"/>
      <c r="P1363" s="202"/>
      <c r="Q1363" s="202"/>
      <c r="R1363" s="202"/>
      <c r="S1363" s="202"/>
      <c r="T1363" s="202"/>
      <c r="U1363" s="202"/>
      <c r="V1363" s="202"/>
      <c r="W1363" s="202"/>
      <c r="X1363" s="202"/>
      <c r="Y1363" s="202"/>
      <c r="Z1363" s="202"/>
      <c r="AA1363" s="202"/>
      <c r="AB1363" s="202"/>
      <c r="AC1363" s="202"/>
      <c r="AD1363" s="202"/>
      <c r="AE1363" s="202"/>
      <c r="AF1363" s="202"/>
      <c r="AG1363" s="202"/>
      <c r="AH1363" s="202"/>
      <c r="AI1363" s="202"/>
      <c r="AJ1363" s="202"/>
      <c r="AK1363" s="202" t="s">
        <v>213</v>
      </c>
      <c r="AL1363" s="202"/>
      <c r="AM1363" s="202"/>
      <c r="AN1363" s="202"/>
      <c r="AO1363" s="202"/>
      <c r="AP1363" s="202"/>
      <c r="AQ1363" s="202"/>
      <c r="AR1363" s="202" t="s">
        <v>213</v>
      </c>
      <c r="AS1363" s="202"/>
      <c r="AT1363" s="202"/>
      <c r="AU1363" s="202"/>
      <c r="AV1363" s="202"/>
      <c r="AW1363" s="202"/>
      <c r="AY1363" s="204" t="str">
        <f t="shared" si="202"/>
        <v>NYOFLOX 100 MG/ML SOLUTION POUR ADMINISTRATION DANS L'EAU DE BOISSON POULETS ET LAPINS</v>
      </c>
      <c r="AZ1363" s="204" t="str">
        <f>IF(COUNTIF(AY:AY,AY1363)=1,AY1363,IF(AND(COUNTIF(AY:AY,AY1363)&gt;1,COUNTIF(AZ$2:AZ1362,AY1363)&gt;=1),"",AY1363))</f>
        <v>NYOFLOX 100 MG/ML SOLUTION POUR ADMINISTRATION DANS L'EAU DE BOISSON POULETS ET LAPINS</v>
      </c>
      <c r="BA1363" s="202" t="str">
        <v>UBROPEN SUSPENSION INTRAMAMMAIRE POUR VACHES EN LACTATION</v>
      </c>
      <c r="BB1363" s="204">
        <f>IF(BA1363="","",MAX(BB$2:BB1362)+1)</f>
        <v>573</v>
      </c>
      <c r="CO1363" s="202">
        <v>1362</v>
      </c>
    </row>
    <row r="1364" spans="6:93" x14ac:dyDescent="0.25">
      <c r="F1364" s="202" t="s">
        <v>478</v>
      </c>
      <c r="G1364" s="202"/>
      <c r="H1364" s="202" t="s">
        <v>1446</v>
      </c>
      <c r="I1364" s="202" t="s">
        <v>853</v>
      </c>
      <c r="J1364" s="202"/>
      <c r="K1364" s="202" t="s">
        <v>855</v>
      </c>
      <c r="L1364" s="202" t="s">
        <v>856</v>
      </c>
      <c r="M1364" s="202"/>
      <c r="N1364" s="202"/>
      <c r="O1364" s="202"/>
      <c r="P1364" s="202"/>
      <c r="Q1364" s="202"/>
      <c r="R1364" s="202"/>
      <c r="S1364" s="202"/>
      <c r="T1364" s="202"/>
      <c r="U1364" s="202"/>
      <c r="V1364" s="202"/>
      <c r="W1364" s="202"/>
      <c r="X1364" s="202"/>
      <c r="Y1364" s="202"/>
      <c r="Z1364" s="202"/>
      <c r="AA1364" s="202"/>
      <c r="AB1364" s="202"/>
      <c r="AC1364" s="202"/>
      <c r="AD1364" s="202"/>
      <c r="AE1364" s="202"/>
      <c r="AF1364" s="202"/>
      <c r="AG1364" s="202"/>
      <c r="AH1364" s="202"/>
      <c r="AI1364" s="202"/>
      <c r="AJ1364" s="202" t="s">
        <v>855</v>
      </c>
      <c r="AK1364" s="202" t="s">
        <v>1158</v>
      </c>
      <c r="AL1364" s="202"/>
      <c r="AM1364" s="202"/>
      <c r="AN1364" s="202"/>
      <c r="AO1364" s="202"/>
      <c r="AP1364" s="202"/>
      <c r="AQ1364" s="202"/>
      <c r="AR1364" s="202" t="s">
        <v>213</v>
      </c>
      <c r="AS1364" s="202"/>
      <c r="AT1364" s="202"/>
      <c r="AU1364" s="202"/>
      <c r="AV1364" s="202"/>
      <c r="AW1364" s="202"/>
      <c r="AY1364" s="204" t="str">
        <f t="shared" si="202"/>
        <v>OXYTETRACYCLINE 20 % INOUKO</v>
      </c>
      <c r="AZ1364" s="204" t="str">
        <f>IF(COUNTIF(AY:AY,AY1364)=1,AY1364,IF(AND(COUNTIF(AY:AY,AY1364)&gt;1,COUNTIF(AZ$2:AZ1363,AY1364)&gt;=1),"",AY1364))</f>
        <v>OXYTETRACYCLINE 20 % INOUKO</v>
      </c>
      <c r="BA1364" s="202" t="str">
        <v>UBROSTAR SUSPENSION INTRAMAMMAIRE HORS LACTATION POUR BOVINS</v>
      </c>
      <c r="BB1364" s="204">
        <f>IF(BA1364="","",MAX(BB$2:BB1363)+1)</f>
        <v>574</v>
      </c>
      <c r="CO1364" s="202">
        <v>1363</v>
      </c>
    </row>
    <row r="1365" spans="6:93" x14ac:dyDescent="0.25">
      <c r="F1365" s="202" t="s">
        <v>483</v>
      </c>
      <c r="G1365" s="202"/>
      <c r="H1365" s="202" t="s">
        <v>4622</v>
      </c>
      <c r="I1365" s="202" t="s">
        <v>910</v>
      </c>
      <c r="J1365" s="202"/>
      <c r="K1365" s="202" t="s">
        <v>855</v>
      </c>
      <c r="L1365" s="202" t="s">
        <v>856</v>
      </c>
      <c r="M1365" s="202"/>
      <c r="N1365" s="202"/>
      <c r="O1365" s="202"/>
      <c r="P1365" s="202"/>
      <c r="Q1365" s="202"/>
      <c r="R1365" s="202"/>
      <c r="S1365" s="202"/>
      <c r="T1365" s="202"/>
      <c r="U1365" s="202"/>
      <c r="V1365" s="202"/>
      <c r="W1365" s="202"/>
      <c r="X1365" s="202"/>
      <c r="Y1365" s="202"/>
      <c r="Z1365" s="202"/>
      <c r="AA1365" s="202"/>
      <c r="AB1365" s="202"/>
      <c r="AC1365" s="202"/>
      <c r="AD1365" s="202"/>
      <c r="AE1365" s="202"/>
      <c r="AF1365" s="202"/>
      <c r="AG1365" s="202"/>
      <c r="AH1365" s="202"/>
      <c r="AI1365" s="202"/>
      <c r="AJ1365" s="202" t="s">
        <v>855</v>
      </c>
      <c r="AK1365" s="202" t="s">
        <v>1158</v>
      </c>
      <c r="AL1365" s="202"/>
      <c r="AM1365" s="202"/>
      <c r="AN1365" s="202"/>
      <c r="AO1365" s="202"/>
      <c r="AP1365" s="202"/>
      <c r="AQ1365" s="202"/>
      <c r="AR1365" s="202" t="s">
        <v>213</v>
      </c>
      <c r="AS1365" s="202"/>
      <c r="AT1365" s="202"/>
      <c r="AU1365" s="202"/>
      <c r="AV1365" s="202"/>
      <c r="AW1365" s="202"/>
      <c r="AY1365" s="204" t="str">
        <f t="shared" si="202"/>
        <v>OXYVETO-50 S</v>
      </c>
      <c r="AZ1365" s="204" t="str">
        <f>IF(COUNTIF(AY:AY,AY1365)=1,AY1365,IF(AND(COUNTIF(AY:AY,AY1365)&gt;1,COUNTIF(AZ$2:AZ1364,AY1365)&gt;=1),"",AY1365))</f>
        <v>OXYVETO-50 S</v>
      </c>
      <c r="BA1365" s="202" t="str">
        <v>UCAMIX V COLISTINE 200 LAPIN-VOLAILLE-PORC ET VEAU-AGNEAU-CHEVREAU SEVRES</v>
      </c>
      <c r="BB1365" s="204">
        <f>IF(BA1365="","",MAX(BB$2:BB1364)+1)</f>
        <v>575</v>
      </c>
      <c r="CO1365" s="202">
        <v>1364</v>
      </c>
    </row>
    <row r="1366" spans="6:93" x14ac:dyDescent="0.25">
      <c r="F1366" s="202" t="s">
        <v>486</v>
      </c>
      <c r="G1366" s="202"/>
      <c r="H1366" s="202" t="s">
        <v>1326</v>
      </c>
      <c r="I1366" s="202" t="s">
        <v>853</v>
      </c>
      <c r="J1366" s="202"/>
      <c r="K1366" s="202" t="s">
        <v>871</v>
      </c>
      <c r="L1366" s="202" t="s">
        <v>4238</v>
      </c>
      <c r="M1366" s="202"/>
      <c r="N1366" s="202"/>
      <c r="O1366" s="202"/>
      <c r="P1366" s="202"/>
      <c r="Q1366" s="202"/>
      <c r="R1366" s="202"/>
      <c r="S1366" s="202"/>
      <c r="T1366" s="202"/>
      <c r="U1366" s="202"/>
      <c r="V1366" s="202"/>
      <c r="W1366" s="202"/>
      <c r="X1366" s="202"/>
      <c r="Y1366" s="202"/>
      <c r="Z1366" s="202"/>
      <c r="AA1366" s="202"/>
      <c r="AB1366" s="202"/>
      <c r="AC1366" s="202"/>
      <c r="AD1366" s="202"/>
      <c r="AE1366" s="202"/>
      <c r="AF1366" s="202"/>
      <c r="AG1366" s="202"/>
      <c r="AH1366" s="202"/>
      <c r="AI1366" s="202"/>
      <c r="AJ1366" s="202"/>
      <c r="AK1366" s="202" t="s">
        <v>213</v>
      </c>
      <c r="AL1366" s="202"/>
      <c r="AM1366" s="202"/>
      <c r="AN1366" s="202"/>
      <c r="AO1366" s="202"/>
      <c r="AP1366" s="202"/>
      <c r="AQ1366" s="202"/>
      <c r="AR1366" s="202" t="s">
        <v>213</v>
      </c>
      <c r="AS1366" s="202"/>
      <c r="AT1366" s="202"/>
      <c r="AU1366" s="202"/>
      <c r="AV1366" s="202"/>
      <c r="AW1366" s="202"/>
      <c r="AY1366" s="204" t="str">
        <f t="shared" si="202"/>
        <v>PAROFOR 175 MG/ML SOLUTION INJECTABLE POUR PORCINS</v>
      </c>
      <c r="AZ1366" s="204" t="str">
        <f>IF(COUNTIF(AY:AY,AY1366)=1,AY1366,IF(AND(COUNTIF(AY:AY,AY1366)&gt;1,COUNTIF(AZ$2:AZ1365,AY1366)&gt;=1),"",AY1366))</f>
        <v>PAROFOR 175 MG/ML SOLUTION INJECTABLE POUR PORCINS</v>
      </c>
      <c r="BA1366" s="202" t="str">
        <v>UCAMIX V COLISTINE 400 PORC</v>
      </c>
      <c r="BB1366" s="204">
        <f>IF(BA1366="","",MAX(BB$2:BB1365)+1)</f>
        <v>576</v>
      </c>
      <c r="CO1366" s="202">
        <v>1365</v>
      </c>
    </row>
    <row r="1367" spans="6:93" x14ac:dyDescent="0.25">
      <c r="F1367" s="202" t="s">
        <v>633</v>
      </c>
      <c r="G1367" s="202"/>
      <c r="H1367" s="202" t="s">
        <v>890</v>
      </c>
      <c r="I1367" s="202" t="s">
        <v>853</v>
      </c>
      <c r="J1367" s="202"/>
      <c r="K1367" s="202" t="s">
        <v>875</v>
      </c>
      <c r="L1367" s="202" t="s">
        <v>2724</v>
      </c>
      <c r="M1367" s="202"/>
      <c r="N1367" s="202"/>
      <c r="O1367" s="202"/>
      <c r="P1367" s="202"/>
      <c r="Q1367" s="202"/>
      <c r="R1367" s="202"/>
      <c r="S1367" s="202"/>
      <c r="T1367" s="202"/>
      <c r="U1367" s="202"/>
      <c r="V1367" s="202"/>
      <c r="W1367" s="202"/>
      <c r="X1367" s="202"/>
      <c r="Y1367" s="202"/>
      <c r="Z1367" s="202"/>
      <c r="AA1367" s="202"/>
      <c r="AB1367" s="202"/>
      <c r="AC1367" s="202"/>
      <c r="AD1367" s="202"/>
      <c r="AE1367" s="202"/>
      <c r="AF1367" s="202"/>
      <c r="AG1367" s="202"/>
      <c r="AH1367" s="202"/>
      <c r="AI1367" s="202"/>
      <c r="AJ1367" s="202"/>
      <c r="AK1367" s="202" t="s">
        <v>213</v>
      </c>
      <c r="AL1367" s="202"/>
      <c r="AM1367" s="202"/>
      <c r="AN1367" s="202"/>
      <c r="AO1367" s="202"/>
      <c r="AP1367" s="202"/>
      <c r="AQ1367" s="202"/>
      <c r="AR1367" s="202" t="s">
        <v>213</v>
      </c>
      <c r="AS1367" s="202"/>
      <c r="AT1367" s="202"/>
      <c r="AU1367" s="202"/>
      <c r="AV1367" s="202"/>
      <c r="AW1367" s="202"/>
      <c r="AY1367" s="204" t="str">
        <f t="shared" si="202"/>
        <v>PENETHAMATE PHARMANOVO 214,5 MG/ML POUDRE ET SOLVANT POUR SUSPENSION INJECTABLE POUR BOVINS</v>
      </c>
      <c r="AZ1367" s="204" t="str">
        <f>IF(COUNTIF(AY:AY,AY1367)=1,AY1367,IF(AND(COUNTIF(AY:AY,AY1367)&gt;1,COUNTIF(AZ$2:AZ1366,AY1367)&gt;=1),"",AY1367))</f>
        <v>PENETHAMATE PHARMANOVO 214,5 MG/ML POUDRE ET SOLVANT POUR SUSPENSION INJECTABLE POUR BOVINS</v>
      </c>
      <c r="BA1367" s="202" t="str">
        <v>UCAMIX V OXYTETRACYCLINE 100 PORC</v>
      </c>
      <c r="BB1367" s="204">
        <f>IF(BA1367="","",MAX(BB$2:BB1366)+1)</f>
        <v>577</v>
      </c>
      <c r="CO1367" s="202">
        <v>1366</v>
      </c>
    </row>
    <row r="1368" spans="6:93" x14ac:dyDescent="0.25">
      <c r="F1368" s="202" t="s">
        <v>498</v>
      </c>
      <c r="G1368" s="202"/>
      <c r="H1368" s="202" t="s">
        <v>4614</v>
      </c>
      <c r="I1368" s="202" t="s">
        <v>1116</v>
      </c>
      <c r="J1368" s="202"/>
      <c r="K1368" s="202" t="s">
        <v>2344</v>
      </c>
      <c r="L1368" s="202" t="s">
        <v>2795</v>
      </c>
      <c r="M1368" s="202"/>
      <c r="N1368" s="202"/>
      <c r="O1368" s="202"/>
      <c r="P1368" s="202"/>
      <c r="Q1368" s="202"/>
      <c r="R1368" s="202"/>
      <c r="S1368" s="202"/>
      <c r="T1368" s="202"/>
      <c r="U1368" s="202"/>
      <c r="V1368" s="202"/>
      <c r="W1368" s="202"/>
      <c r="X1368" s="202"/>
      <c r="Y1368" s="202"/>
      <c r="Z1368" s="202"/>
      <c r="AA1368" s="202"/>
      <c r="AB1368" s="202"/>
      <c r="AC1368" s="202"/>
      <c r="AD1368" s="202"/>
      <c r="AE1368" s="202"/>
      <c r="AF1368" s="202"/>
      <c r="AG1368" s="202"/>
      <c r="AH1368" s="202"/>
      <c r="AI1368" s="202"/>
      <c r="AJ1368" s="202"/>
      <c r="AK1368" s="202" t="s">
        <v>213</v>
      </c>
      <c r="AL1368" s="202"/>
      <c r="AM1368" s="202"/>
      <c r="AN1368" s="202"/>
      <c r="AO1368" s="202"/>
      <c r="AP1368" s="202"/>
      <c r="AQ1368" s="202"/>
      <c r="AR1368" s="202" t="s">
        <v>213</v>
      </c>
      <c r="AS1368" s="202"/>
      <c r="AT1368" s="202"/>
      <c r="AU1368" s="202"/>
      <c r="AV1368" s="202"/>
      <c r="AW1368" s="202"/>
      <c r="AY1368" s="204" t="str">
        <f t="shared" si="202"/>
        <v>PLENIX LC 75 MG POMMADE INTRAMAMMAIRE POUR VACHES EN LACTATION</v>
      </c>
      <c r="AZ1368" s="204" t="str">
        <f>IF(COUNTIF(AY:AY,AY1368)=1,AY1368,IF(AND(COUNTIF(AY:AY,AY1368)&gt;1,COUNTIF(AZ$2:AZ1367,AY1368)&gt;=1),"",AY1368))</f>
        <v>PLENIX LC 75 MG POMMADE INTRAMAMMAIRE POUR VACHES EN LACTATION</v>
      </c>
      <c r="BA1368" s="202" t="str">
        <v>UCAMIX V OXYTETRACYCLINE 40 LAPIN-VOLAILLE-PORC ET VEAU-AGNEAU-CHEVREAU SEVRES</v>
      </c>
      <c r="BB1368" s="204">
        <f>IF(BA1368="","",MAX(BB$2:BB1367)+1)</f>
        <v>578</v>
      </c>
      <c r="CO1368" s="202">
        <v>1367</v>
      </c>
    </row>
    <row r="1369" spans="6:93" x14ac:dyDescent="0.25">
      <c r="F1369" s="202" t="s">
        <v>1580</v>
      </c>
      <c r="G1369" s="202"/>
      <c r="H1369" s="202" t="s">
        <v>2723</v>
      </c>
      <c r="I1369" s="202" t="s">
        <v>976</v>
      </c>
      <c r="J1369" s="202"/>
      <c r="K1369" s="202" t="s">
        <v>855</v>
      </c>
      <c r="L1369" s="202" t="s">
        <v>856</v>
      </c>
      <c r="M1369" s="202"/>
      <c r="N1369" s="202"/>
      <c r="O1369" s="202"/>
      <c r="P1369" s="202"/>
      <c r="Q1369" s="202"/>
      <c r="R1369" s="202"/>
      <c r="S1369" s="202"/>
      <c r="T1369" s="202"/>
      <c r="U1369" s="202"/>
      <c r="V1369" s="202"/>
      <c r="W1369" s="202"/>
      <c r="X1369" s="202"/>
      <c r="Y1369" s="202"/>
      <c r="Z1369" s="202"/>
      <c r="AA1369" s="202"/>
      <c r="AB1369" s="202"/>
      <c r="AC1369" s="202"/>
      <c r="AD1369" s="202"/>
      <c r="AE1369" s="202"/>
      <c r="AF1369" s="202"/>
      <c r="AG1369" s="202"/>
      <c r="AH1369" s="202"/>
      <c r="AI1369" s="202"/>
      <c r="AJ1369" s="202"/>
      <c r="AK1369" s="202" t="s">
        <v>213</v>
      </c>
      <c r="AL1369" s="202"/>
      <c r="AM1369" s="202"/>
      <c r="AN1369" s="202"/>
      <c r="AO1369" s="202"/>
      <c r="AP1369" s="202"/>
      <c r="AQ1369" s="202"/>
      <c r="AR1369" s="202" t="s">
        <v>213</v>
      </c>
      <c r="AS1369" s="202"/>
      <c r="AT1369" s="202"/>
      <c r="AU1369" s="202"/>
      <c r="AV1369" s="202"/>
      <c r="AW1369" s="202"/>
      <c r="AY1369" s="204" t="str">
        <f t="shared" si="202"/>
        <v>PREDNIDERM</v>
      </c>
      <c r="AZ1369" s="204" t="str">
        <f>IF(COUNTIF(AY:AY,AY1369)=1,AY1369,IF(AND(COUNTIF(AY:AY,AY1369)&gt;1,COUNTIF(AZ$2:AZ1368,AY1369)&gt;=1),"",AY1369))</f>
        <v/>
      </c>
      <c r="BA1369" s="202" t="str">
        <v>VETMULIN 101,2 MG/ML SOLUTION A DILUER DANS L'EAU DE BOISSON POUR PORCS</v>
      </c>
      <c r="BB1369" s="204">
        <f>IF(BA1369="","",MAX(BB$2:BB1368)+1)</f>
        <v>579</v>
      </c>
      <c r="CO1369" s="202">
        <v>1368</v>
      </c>
    </row>
    <row r="1370" spans="6:93" x14ac:dyDescent="0.25">
      <c r="F1370" s="202" t="s">
        <v>208</v>
      </c>
      <c r="G1370" s="202"/>
      <c r="H1370" s="202" t="s">
        <v>1446</v>
      </c>
      <c r="I1370" s="202" t="s">
        <v>853</v>
      </c>
      <c r="J1370" s="202"/>
      <c r="K1370" s="202" t="s">
        <v>855</v>
      </c>
      <c r="L1370" s="202" t="s">
        <v>856</v>
      </c>
      <c r="M1370" s="202"/>
      <c r="N1370" s="202"/>
      <c r="O1370" s="202"/>
      <c r="P1370" s="202"/>
      <c r="Q1370" s="202"/>
      <c r="R1370" s="202"/>
      <c r="S1370" s="202"/>
      <c r="T1370" s="202"/>
      <c r="U1370" s="202"/>
      <c r="V1370" s="202"/>
      <c r="W1370" s="202"/>
      <c r="X1370" s="202"/>
      <c r="Y1370" s="202"/>
      <c r="Z1370" s="202"/>
      <c r="AA1370" s="202"/>
      <c r="AB1370" s="202"/>
      <c r="AC1370" s="202"/>
      <c r="AD1370" s="202"/>
      <c r="AE1370" s="202"/>
      <c r="AF1370" s="202"/>
      <c r="AG1370" s="202"/>
      <c r="AH1370" s="202"/>
      <c r="AI1370" s="202"/>
      <c r="AJ1370" s="202"/>
      <c r="AK1370" s="202" t="s">
        <v>213</v>
      </c>
      <c r="AL1370" s="202"/>
      <c r="AM1370" s="202"/>
      <c r="AN1370" s="202"/>
      <c r="AO1370" s="202"/>
      <c r="AP1370" s="202"/>
      <c r="AQ1370" s="202"/>
      <c r="AR1370" s="202" t="s">
        <v>213</v>
      </c>
      <c r="AS1370" s="202"/>
      <c r="AT1370" s="202"/>
      <c r="AU1370" s="202"/>
      <c r="AV1370" s="202"/>
      <c r="AW1370" s="202"/>
      <c r="AY1370" s="204" t="str">
        <f t="shared" si="202"/>
        <v>PRIMAZINE</v>
      </c>
      <c r="AZ1370" s="204" t="str">
        <f>IF(COUNTIF(AY:AY,AY1370)=1,AY1370,IF(AND(COUNTIF(AY:AY,AY1370)&gt;1,COUNTIF(AZ$2:AZ1369,AY1370)&gt;=1),"",AY1370))</f>
        <v>PRIMAZINE</v>
      </c>
      <c r="BA1370" s="202" t="str">
        <v>VETMULIN 101,2 MG/ML SOLUTION POUR ADMINISTRATION DANS L'EAU DE BOISSON POUR PORCINS ET POULES PONDEUSES</v>
      </c>
      <c r="BB1370" s="204">
        <f>IF(BA1370="","",MAX(BB$2:BB1369)+1)</f>
        <v>580</v>
      </c>
      <c r="CO1370" s="202">
        <v>1369</v>
      </c>
    </row>
    <row r="1371" spans="6:93" x14ac:dyDescent="0.25">
      <c r="F1371" s="202" t="s">
        <v>511</v>
      </c>
      <c r="G1371" s="202"/>
      <c r="H1371" s="202" t="s">
        <v>890</v>
      </c>
      <c r="I1371" s="202" t="s">
        <v>1116</v>
      </c>
      <c r="J1371" s="202"/>
      <c r="K1371" s="202" t="s">
        <v>855</v>
      </c>
      <c r="L1371" s="202" t="s">
        <v>856</v>
      </c>
      <c r="M1371" s="202"/>
      <c r="N1371" s="202"/>
      <c r="O1371" s="202"/>
      <c r="P1371" s="202"/>
      <c r="Q1371" s="202"/>
      <c r="R1371" s="202"/>
      <c r="S1371" s="202"/>
      <c r="T1371" s="202"/>
      <c r="U1371" s="202"/>
      <c r="V1371" s="202"/>
      <c r="W1371" s="202"/>
      <c r="X1371" s="202"/>
      <c r="Y1371" s="202"/>
      <c r="Z1371" s="202"/>
      <c r="AA1371" s="202"/>
      <c r="AB1371" s="202"/>
      <c r="AC1371" s="202"/>
      <c r="AD1371" s="202"/>
      <c r="AE1371" s="202"/>
      <c r="AF1371" s="202"/>
      <c r="AG1371" s="202"/>
      <c r="AH1371" s="202"/>
      <c r="AI1371" s="202"/>
      <c r="AJ1371" s="202"/>
      <c r="AK1371" s="202" t="s">
        <v>213</v>
      </c>
      <c r="AL1371" s="202"/>
      <c r="AM1371" s="202"/>
      <c r="AN1371" s="202"/>
      <c r="AO1371" s="202"/>
      <c r="AP1371" s="202"/>
      <c r="AQ1371" s="202"/>
      <c r="AR1371" s="202" t="s">
        <v>213</v>
      </c>
      <c r="AS1371" s="202"/>
      <c r="AT1371" s="202"/>
      <c r="AU1371" s="202"/>
      <c r="AV1371" s="202"/>
      <c r="AW1371" s="202"/>
      <c r="AY1371" s="204" t="str">
        <f t="shared" si="202"/>
        <v>PROCAPEN INJECTOR SUSPENSION INTRAMAMMAIRE POUR BOVINS</v>
      </c>
      <c r="AZ1371" s="204" t="str">
        <f>IF(COUNTIF(AY:AY,AY1371)=1,AY1371,IF(AND(COUNTIF(AY:AY,AY1371)&gt;1,COUNTIF(AZ$2:AZ1370,AY1371)&gt;=1),"",AY1371))</f>
        <v>PROCAPEN INJECTOR SUSPENSION INTRAMAMMAIRE POUR BOVINS</v>
      </c>
      <c r="BA1371" s="202" t="str">
        <v>VETMULIN 16,2 MG/G PREMELANGE MEDICAMENTEUX POUR PORCS, POULETS, DINDES ET LAPINS</v>
      </c>
      <c r="BB1371" s="204">
        <f>IF(BA1371="","",MAX(BB$2:BB1370)+1)</f>
        <v>581</v>
      </c>
      <c r="CO1371" s="202">
        <v>1370</v>
      </c>
    </row>
    <row r="1372" spans="6:93" x14ac:dyDescent="0.25">
      <c r="F1372" s="202" t="s">
        <v>518</v>
      </c>
      <c r="G1372" s="202"/>
      <c r="H1372" s="202" t="s">
        <v>4614</v>
      </c>
      <c r="I1372" s="202" t="s">
        <v>1116</v>
      </c>
      <c r="J1372" s="202"/>
      <c r="K1372" s="202" t="s">
        <v>2559</v>
      </c>
      <c r="L1372" s="202" t="s">
        <v>2560</v>
      </c>
      <c r="M1372" s="202"/>
      <c r="N1372" s="202"/>
      <c r="O1372" s="202"/>
      <c r="P1372" s="202"/>
      <c r="Q1372" s="202"/>
      <c r="R1372" s="202"/>
      <c r="S1372" s="202"/>
      <c r="T1372" s="202"/>
      <c r="U1372" s="202"/>
      <c r="V1372" s="202"/>
      <c r="W1372" s="202"/>
      <c r="X1372" s="202"/>
      <c r="Y1372" s="202"/>
      <c r="Z1372" s="202"/>
      <c r="AA1372" s="202"/>
      <c r="AB1372" s="202"/>
      <c r="AC1372" s="202"/>
      <c r="AD1372" s="202"/>
      <c r="AE1372" s="202"/>
      <c r="AF1372" s="202"/>
      <c r="AG1372" s="202"/>
      <c r="AH1372" s="202"/>
      <c r="AI1372" s="202"/>
      <c r="AJ1372" s="202"/>
      <c r="AK1372" s="202" t="s">
        <v>213</v>
      </c>
      <c r="AL1372" s="202"/>
      <c r="AM1372" s="202"/>
      <c r="AN1372" s="202"/>
      <c r="AO1372" s="202"/>
      <c r="AP1372" s="202"/>
      <c r="AQ1372" s="202"/>
      <c r="AR1372" s="202" t="s">
        <v>213</v>
      </c>
      <c r="AS1372" s="202"/>
      <c r="AT1372" s="202"/>
      <c r="AU1372" s="202"/>
      <c r="AV1372" s="202"/>
      <c r="AW1372" s="202"/>
      <c r="AY1372" s="204" t="str">
        <f t="shared" si="202"/>
        <v>QIVITAN LC 75 MG POMMADE INTRAMAMMAIRE POUR VACHES EN LACTATION</v>
      </c>
      <c r="AZ1372" s="204" t="str">
        <f>IF(COUNTIF(AY:AY,AY1372)=1,AY1372,IF(AND(COUNTIF(AY:AY,AY1372)&gt;1,COUNTIF(AZ$2:AZ1371,AY1372)&gt;=1),"",AY1372))</f>
        <v>QIVITAN LC 75 MG POMMADE INTRAMAMMAIRE POUR VACHES EN LACTATION</v>
      </c>
      <c r="BA1372" s="202" t="str">
        <v>VETMULIN 162 MG/ML SOLUTION INJECTABLE POUR PORCS</v>
      </c>
      <c r="BB1372" s="204">
        <f>IF(BA1372="","",MAX(BB$2:BB1371)+1)</f>
        <v>582</v>
      </c>
      <c r="CO1372" s="202">
        <v>1371</v>
      </c>
    </row>
    <row r="1373" spans="6:93" x14ac:dyDescent="0.25">
      <c r="F1373" s="202" t="s">
        <v>526</v>
      </c>
      <c r="G1373" s="202"/>
      <c r="H1373" s="202" t="s">
        <v>4616</v>
      </c>
      <c r="I1373" s="202" t="s">
        <v>910</v>
      </c>
      <c r="J1373" s="202"/>
      <c r="K1373" s="202" t="s">
        <v>1291</v>
      </c>
      <c r="L1373" s="202" t="s">
        <v>1476</v>
      </c>
      <c r="M1373" s="202"/>
      <c r="N1373" s="202"/>
      <c r="O1373" s="202"/>
      <c r="P1373" s="202"/>
      <c r="Q1373" s="202"/>
      <c r="R1373" s="202"/>
      <c r="S1373" s="202"/>
      <c r="T1373" s="202"/>
      <c r="U1373" s="202"/>
      <c r="V1373" s="202"/>
      <c r="W1373" s="202"/>
      <c r="X1373" s="202"/>
      <c r="Y1373" s="202"/>
      <c r="Z1373" s="202"/>
      <c r="AA1373" s="202"/>
      <c r="AB1373" s="202"/>
      <c r="AC1373" s="202"/>
      <c r="AD1373" s="202"/>
      <c r="AE1373" s="202"/>
      <c r="AF1373" s="202"/>
      <c r="AG1373" s="202"/>
      <c r="AH1373" s="202"/>
      <c r="AI1373" s="202"/>
      <c r="AJ1373" s="202"/>
      <c r="AK1373" s="202" t="s">
        <v>213</v>
      </c>
      <c r="AL1373" s="202"/>
      <c r="AM1373" s="202"/>
      <c r="AN1373" s="202"/>
      <c r="AO1373" s="202"/>
      <c r="AP1373" s="202"/>
      <c r="AQ1373" s="202"/>
      <c r="AR1373" s="202" t="s">
        <v>213</v>
      </c>
      <c r="AS1373" s="202"/>
      <c r="AT1373" s="202"/>
      <c r="AU1373" s="202"/>
      <c r="AV1373" s="202"/>
      <c r="AW1373" s="202"/>
      <c r="AY1373" s="204" t="str">
        <f t="shared" si="202"/>
        <v>RHEMOX FORTE 871,24 MG/G POUDRE POUR ADMINISTRATION DANS L'EAU DE BOISSON POUR POULETS, CANARDS ET DINDES</v>
      </c>
      <c r="AZ1373" s="204" t="str">
        <f>IF(COUNTIF(AY:AY,AY1373)=1,AY1373,IF(AND(COUNTIF(AY:AY,AY1373)&gt;1,COUNTIF(AZ$2:AZ1372,AY1373)&gt;=1),"",AY1373))</f>
        <v>RHEMOX FORTE 871,24 MG/G POUDRE POUR ADMINISTRATION DANS L'EAU DE BOISSON POUR POULETS, CANARDS ET DINDES</v>
      </c>
      <c r="BA1373" s="202" t="str">
        <v>VETMULIN 364 MG/G GRANULES POUR SOLUTION BUVABLE POUR PORCS POULETS ET DINDONS</v>
      </c>
      <c r="BB1373" s="204">
        <f>IF(BA1373="","",MAX(BB$2:BB1372)+1)</f>
        <v>583</v>
      </c>
      <c r="CO1373" s="202">
        <v>1372</v>
      </c>
    </row>
    <row r="1374" spans="6:93" x14ac:dyDescent="0.25">
      <c r="F1374" s="202" t="s">
        <v>534</v>
      </c>
      <c r="G1374" s="202"/>
      <c r="H1374" s="202" t="s">
        <v>4614</v>
      </c>
      <c r="I1374" s="202" t="s">
        <v>1116</v>
      </c>
      <c r="J1374" s="202"/>
      <c r="K1374" s="202" t="s">
        <v>1901</v>
      </c>
      <c r="L1374" s="202" t="s">
        <v>2713</v>
      </c>
      <c r="M1374" s="202"/>
      <c r="N1374" s="202"/>
      <c r="O1374" s="202"/>
      <c r="P1374" s="202"/>
      <c r="Q1374" s="202"/>
      <c r="R1374" s="202"/>
      <c r="S1374" s="202"/>
      <c r="T1374" s="202"/>
      <c r="U1374" s="202"/>
      <c r="V1374" s="202"/>
      <c r="W1374" s="202"/>
      <c r="X1374" s="202"/>
      <c r="Y1374" s="202"/>
      <c r="Z1374" s="202"/>
      <c r="AA1374" s="202"/>
      <c r="AB1374" s="202"/>
      <c r="AC1374" s="202"/>
      <c r="AD1374" s="202"/>
      <c r="AE1374" s="202"/>
      <c r="AF1374" s="202"/>
      <c r="AG1374" s="202"/>
      <c r="AH1374" s="202"/>
      <c r="AI1374" s="202"/>
      <c r="AJ1374" s="202"/>
      <c r="AK1374" s="202" t="s">
        <v>213</v>
      </c>
      <c r="AL1374" s="202"/>
      <c r="AM1374" s="202"/>
      <c r="AN1374" s="202"/>
      <c r="AO1374" s="202"/>
      <c r="AP1374" s="202"/>
      <c r="AQ1374" s="202"/>
      <c r="AR1374" s="202" t="s">
        <v>213</v>
      </c>
      <c r="AS1374" s="202"/>
      <c r="AT1374" s="202"/>
      <c r="AU1374" s="202"/>
      <c r="AV1374" s="202"/>
      <c r="AW1374" s="202"/>
      <c r="AY1374" s="204" t="str">
        <f t="shared" si="202"/>
        <v>SECLARIS DC 250 MG SUSPENSION INTRAMAMMAIRE POUR VACHE TARIE</v>
      </c>
      <c r="AZ1374" s="204" t="str">
        <f>IF(COUNTIF(AY:AY,AY1374)=1,AY1374,IF(AND(COUNTIF(AY:AY,AY1374)&gt;1,COUNTIF(AZ$2:AZ1373,AY1374)&gt;=1),"",AY1374))</f>
        <v>SECLARIS DC 250 MG SUSPENSION INTRAMAMMAIRE POUR VACHE TARIE</v>
      </c>
      <c r="BA1374" s="202" t="str">
        <v>VETMULIN 81 MG/G PREMELANGE MEDICAMENTEUX POUR PORCS, POULETS, DINDES ET LAPINS</v>
      </c>
      <c r="BB1374" s="204">
        <f>IF(BA1374="","",MAX(BB$2:BB1373)+1)</f>
        <v>584</v>
      </c>
      <c r="CO1374" s="202">
        <v>1373</v>
      </c>
    </row>
    <row r="1375" spans="6:93" x14ac:dyDescent="0.25">
      <c r="F1375" s="202" t="s">
        <v>545</v>
      </c>
      <c r="G1375" s="202"/>
      <c r="H1375" s="202" t="s">
        <v>890</v>
      </c>
      <c r="I1375" s="202" t="s">
        <v>853</v>
      </c>
      <c r="J1375" s="202"/>
      <c r="K1375" s="202" t="s">
        <v>891</v>
      </c>
      <c r="L1375" s="202" t="s">
        <v>892</v>
      </c>
      <c r="M1375" s="202"/>
      <c r="N1375" s="202"/>
      <c r="O1375" s="202"/>
      <c r="P1375" s="202"/>
      <c r="Q1375" s="202"/>
      <c r="R1375" s="202"/>
      <c r="S1375" s="202"/>
      <c r="T1375" s="202"/>
      <c r="U1375" s="202"/>
      <c r="V1375" s="202"/>
      <c r="W1375" s="202"/>
      <c r="X1375" s="202"/>
      <c r="Y1375" s="202"/>
      <c r="Z1375" s="202"/>
      <c r="AA1375" s="202"/>
      <c r="AB1375" s="202"/>
      <c r="AC1375" s="202"/>
      <c r="AD1375" s="202"/>
      <c r="AE1375" s="202"/>
      <c r="AF1375" s="202"/>
      <c r="AG1375" s="202"/>
      <c r="AH1375" s="202"/>
      <c r="AI1375" s="202"/>
      <c r="AJ1375" s="202"/>
      <c r="AK1375" s="202" t="s">
        <v>213</v>
      </c>
      <c r="AL1375" s="202"/>
      <c r="AM1375" s="202"/>
      <c r="AN1375" s="202"/>
      <c r="AO1375" s="202"/>
      <c r="AP1375" s="202"/>
      <c r="AQ1375" s="202"/>
      <c r="AR1375" s="202" t="s">
        <v>213</v>
      </c>
      <c r="AS1375" s="202"/>
      <c r="AT1375" s="202"/>
      <c r="AU1375" s="202"/>
      <c r="AV1375" s="202"/>
      <c r="AW1375" s="202"/>
      <c r="AY1375" s="204" t="str">
        <f t="shared" si="202"/>
        <v>SPIRAMYCINE CEVA 600 000 UI/ML SOLUTION INJECTABLE POUR BOVINS</v>
      </c>
      <c r="AZ1375" s="204" t="str">
        <f>IF(COUNTIF(AY:AY,AY1375)=1,AY1375,IF(AND(COUNTIF(AY:AY,AY1375)&gt;1,COUNTIF(AZ$2:AZ1374,AY1375)&gt;=1),"",AY1375))</f>
        <v>SPIRAMYCINE CEVA 600 000 UI/ML SOLUTION INJECTABLE POUR BOVINS</v>
      </c>
      <c r="BA1375" s="202" t="str">
        <v>VETO-ANTI-DIAR</v>
      </c>
      <c r="BB1375" s="204">
        <f>IF(BA1375="","",MAX(BB$2:BB1374)+1)</f>
        <v>585</v>
      </c>
      <c r="CO1375" s="202">
        <v>1374</v>
      </c>
    </row>
    <row r="1376" spans="6:93" x14ac:dyDescent="0.25">
      <c r="F1376" s="202" t="s">
        <v>122</v>
      </c>
      <c r="G1376" s="202"/>
      <c r="H1376" s="202" t="s">
        <v>4624</v>
      </c>
      <c r="I1376" s="202" t="s">
        <v>853</v>
      </c>
      <c r="J1376" s="202"/>
      <c r="K1376" s="202" t="s">
        <v>957</v>
      </c>
      <c r="L1376" s="202" t="s">
        <v>993</v>
      </c>
      <c r="M1376" s="202"/>
      <c r="N1376" s="202"/>
      <c r="O1376" s="202"/>
      <c r="P1376" s="202"/>
      <c r="Q1376" s="202"/>
      <c r="R1376" s="202"/>
      <c r="S1376" s="202"/>
      <c r="T1376" s="202"/>
      <c r="U1376" s="202"/>
      <c r="V1376" s="202"/>
      <c r="W1376" s="202"/>
      <c r="X1376" s="202"/>
      <c r="Y1376" s="202"/>
      <c r="Z1376" s="202"/>
      <c r="AA1376" s="202"/>
      <c r="AB1376" s="202"/>
      <c r="AC1376" s="202"/>
      <c r="AD1376" s="202"/>
      <c r="AE1376" s="202"/>
      <c r="AF1376" s="202"/>
      <c r="AG1376" s="202"/>
      <c r="AH1376" s="202"/>
      <c r="AI1376" s="202"/>
      <c r="AJ1376" s="202"/>
      <c r="AK1376" s="202" t="s">
        <v>213</v>
      </c>
      <c r="AL1376" s="202"/>
      <c r="AM1376" s="202"/>
      <c r="AN1376" s="202"/>
      <c r="AO1376" s="202"/>
      <c r="AP1376" s="202"/>
      <c r="AQ1376" s="202"/>
      <c r="AR1376" s="202" t="s">
        <v>213</v>
      </c>
      <c r="AS1376" s="202"/>
      <c r="AT1376" s="202"/>
      <c r="AU1376" s="202"/>
      <c r="AV1376" s="202"/>
      <c r="AW1376" s="202"/>
      <c r="AY1376" s="204" t="str">
        <f t="shared" si="202"/>
        <v>SULFACYCLINE</v>
      </c>
      <c r="AZ1376" s="204" t="str">
        <f>IF(COUNTIF(AY:AY,AY1376)=1,AY1376,IF(AND(COUNTIF(AY:AY,AY1376)&gt;1,COUNTIF(AZ$2:AZ1375,AY1376)&gt;=1),"",AY1376))</f>
        <v>SULFACYCLINE</v>
      </c>
      <c r="BA1376" s="202" t="str">
        <v>VETOCOLI POUDRE SOLUBLE</v>
      </c>
      <c r="BB1376" s="204">
        <f>IF(BA1376="","",MAX(BB$2:BB1375)+1)</f>
        <v>586</v>
      </c>
      <c r="CO1376" s="202">
        <v>1375</v>
      </c>
    </row>
    <row r="1377" spans="6:93" x14ac:dyDescent="0.25">
      <c r="F1377" s="202" t="s">
        <v>126</v>
      </c>
      <c r="G1377" s="202"/>
      <c r="H1377" s="202" t="s">
        <v>4625</v>
      </c>
      <c r="I1377" s="202" t="s">
        <v>910</v>
      </c>
      <c r="J1377" s="202"/>
      <c r="K1377" s="202" t="s">
        <v>957</v>
      </c>
      <c r="L1377" s="202" t="s">
        <v>1037</v>
      </c>
      <c r="M1377" s="202"/>
      <c r="N1377" s="202"/>
      <c r="O1377" s="202"/>
      <c r="P1377" s="202"/>
      <c r="Q1377" s="202"/>
      <c r="R1377" s="202"/>
      <c r="S1377" s="202"/>
      <c r="T1377" s="202"/>
      <c r="U1377" s="202"/>
      <c r="V1377" s="202"/>
      <c r="W1377" s="202"/>
      <c r="X1377" s="202"/>
      <c r="Y1377" s="202"/>
      <c r="Z1377" s="202"/>
      <c r="AA1377" s="202"/>
      <c r="AB1377" s="202"/>
      <c r="AC1377" s="202"/>
      <c r="AD1377" s="202"/>
      <c r="AE1377" s="202"/>
      <c r="AF1377" s="202"/>
      <c r="AG1377" s="202"/>
      <c r="AH1377" s="202"/>
      <c r="AI1377" s="202"/>
      <c r="AJ1377" s="202" t="s">
        <v>1029</v>
      </c>
      <c r="AK1377" s="202" t="s">
        <v>1030</v>
      </c>
      <c r="AL1377" s="202"/>
      <c r="AM1377" s="202"/>
      <c r="AN1377" s="202"/>
      <c r="AO1377" s="202"/>
      <c r="AP1377" s="202"/>
      <c r="AQ1377" s="202"/>
      <c r="AR1377" s="202" t="s">
        <v>213</v>
      </c>
      <c r="AS1377" s="202"/>
      <c r="AT1377" s="202"/>
      <c r="AU1377" s="202"/>
      <c r="AV1377" s="202"/>
      <c r="AW1377" s="202"/>
      <c r="AY1377" s="204" t="str">
        <f t="shared" si="202"/>
        <v>SULTRIVAL</v>
      </c>
      <c r="AZ1377" s="204" t="str">
        <f>IF(COUNTIF(AY:AY,AY1377)=1,AY1377,IF(AND(COUNTIF(AY:AY,AY1377)&gt;1,COUNTIF(AZ$2:AZ1376,AY1377)&gt;=1),"",AY1377))</f>
        <v>SULTRIVAL</v>
      </c>
      <c r="BA1377" s="202" t="str">
        <v>VETRIGEN</v>
      </c>
      <c r="BB1377" s="204">
        <f>IF(BA1377="","",MAX(BB$2:BB1376)+1)</f>
        <v>587</v>
      </c>
      <c r="CO1377" s="202">
        <v>1376</v>
      </c>
    </row>
    <row r="1378" spans="6:93" x14ac:dyDescent="0.25">
      <c r="F1378" s="202" t="s">
        <v>557</v>
      </c>
      <c r="G1378" s="202"/>
      <c r="H1378" s="202" t="s">
        <v>4617</v>
      </c>
      <c r="I1378" s="202" t="s">
        <v>910</v>
      </c>
      <c r="J1378" s="202"/>
      <c r="K1378" s="202" t="s">
        <v>875</v>
      </c>
      <c r="L1378" s="202" t="s">
        <v>1162</v>
      </c>
      <c r="M1378" s="202"/>
      <c r="N1378" s="202"/>
      <c r="O1378" s="202"/>
      <c r="P1378" s="202"/>
      <c r="Q1378" s="202"/>
      <c r="R1378" s="202"/>
      <c r="S1378" s="202"/>
      <c r="T1378" s="202"/>
      <c r="U1378" s="202"/>
      <c r="V1378" s="202"/>
      <c r="W1378" s="202"/>
      <c r="X1378" s="202"/>
      <c r="Y1378" s="202"/>
      <c r="Z1378" s="202"/>
      <c r="AA1378" s="202"/>
      <c r="AB1378" s="202"/>
      <c r="AC1378" s="202"/>
      <c r="AD1378" s="202"/>
      <c r="AE1378" s="202"/>
      <c r="AF1378" s="202"/>
      <c r="AG1378" s="202"/>
      <c r="AH1378" s="202"/>
      <c r="AI1378" s="202"/>
      <c r="AJ1378" s="202"/>
      <c r="AK1378" s="202" t="s">
        <v>213</v>
      </c>
      <c r="AL1378" s="202"/>
      <c r="AM1378" s="202"/>
      <c r="AN1378" s="202"/>
      <c r="AO1378" s="202"/>
      <c r="AP1378" s="202"/>
      <c r="AQ1378" s="202"/>
      <c r="AR1378" s="202" t="s">
        <v>213</v>
      </c>
      <c r="AS1378" s="202"/>
      <c r="AT1378" s="202"/>
      <c r="AU1378" s="202"/>
      <c r="AV1378" s="202"/>
      <c r="AW1378" s="202"/>
      <c r="AY1378" s="204" t="str">
        <f t="shared" si="202"/>
        <v>SURAMOX 1000 MG/G POUDRE POUR ADMINISTRATION DANS L'EAU DE BOISSON POUR POULETS CANARDS ET DINDONS</v>
      </c>
      <c r="AZ1378" s="204" t="str">
        <f>IF(COUNTIF(AY:AY,AY1378)=1,AY1378,IF(AND(COUNTIF(AY:AY,AY1378)&gt;1,COUNTIF(AZ$2:AZ1377,AY1378)&gt;=1),"",AY1378))</f>
        <v>SURAMOX 1000 MG/G POUDRE POUR ADMINISTRATION DANS L'EAU DE BOISSON POUR POULETS CANARDS ET DINDONS</v>
      </c>
      <c r="BA1378" s="202" t="str">
        <v>VETRIMOXIN 48 HEURES</v>
      </c>
      <c r="BB1378" s="204">
        <f>IF(BA1378="","",MAX(BB$2:BB1377)+1)</f>
        <v>588</v>
      </c>
      <c r="CO1378" s="202">
        <v>1377</v>
      </c>
    </row>
    <row r="1379" spans="6:93" x14ac:dyDescent="0.25">
      <c r="F1379" s="202" t="s">
        <v>578</v>
      </c>
      <c r="G1379" s="202"/>
      <c r="H1379" s="202" t="s">
        <v>4626</v>
      </c>
      <c r="I1379" s="202" t="s">
        <v>910</v>
      </c>
      <c r="J1379" s="202"/>
      <c r="K1379" s="202" t="s">
        <v>2259</v>
      </c>
      <c r="L1379" s="202" t="s">
        <v>2260</v>
      </c>
      <c r="M1379" s="202"/>
      <c r="N1379" s="202"/>
      <c r="O1379" s="202"/>
      <c r="P1379" s="202"/>
      <c r="Q1379" s="202"/>
      <c r="R1379" s="202"/>
      <c r="S1379" s="202"/>
      <c r="T1379" s="202"/>
      <c r="U1379" s="202"/>
      <c r="V1379" s="202"/>
      <c r="W1379" s="202"/>
      <c r="X1379" s="202"/>
      <c r="Y1379" s="202"/>
      <c r="Z1379" s="202"/>
      <c r="AA1379" s="202"/>
      <c r="AB1379" s="202"/>
      <c r="AC1379" s="202"/>
      <c r="AD1379" s="202"/>
      <c r="AE1379" s="202"/>
      <c r="AF1379" s="202"/>
      <c r="AG1379" s="202"/>
      <c r="AH1379" s="202"/>
      <c r="AI1379" s="202"/>
      <c r="AJ1379" s="202"/>
      <c r="AK1379" s="202" t="s">
        <v>213</v>
      </c>
      <c r="AL1379" s="202"/>
      <c r="AM1379" s="202"/>
      <c r="AN1379" s="202"/>
      <c r="AO1379" s="202"/>
      <c r="AP1379" s="202"/>
      <c r="AQ1379" s="202"/>
      <c r="AR1379" s="202" t="s">
        <v>213</v>
      </c>
      <c r="AS1379" s="202"/>
      <c r="AT1379" s="202"/>
      <c r="AU1379" s="202"/>
      <c r="AV1379" s="202"/>
      <c r="AW1379" s="202"/>
      <c r="AY1379" s="204" t="str">
        <f t="shared" si="202"/>
        <v>TIAMULINE SOLUTION CEVA</v>
      </c>
      <c r="AZ1379" s="204" t="str">
        <f>IF(COUNTIF(AY:AY,AY1379)=1,AY1379,IF(AND(COUNTIF(AY:AY,AY1379)&gt;1,COUNTIF(AZ$2:AZ1378,AY1379)&gt;=1),"",AY1379))</f>
        <v>TIAMULINE SOLUTION CEVA</v>
      </c>
      <c r="BA1379" s="202" t="str">
        <v>VETRIMOXIN 50</v>
      </c>
      <c r="BB1379" s="204">
        <f>IF(BA1379="","",MAX(BB$2:BB1378)+1)</f>
        <v>589</v>
      </c>
      <c r="CO1379" s="202">
        <v>1378</v>
      </c>
    </row>
    <row r="1380" spans="6:93" x14ac:dyDescent="0.25">
      <c r="F1380" s="202" t="s">
        <v>584</v>
      </c>
      <c r="G1380" s="202"/>
      <c r="H1380" s="202" t="s">
        <v>4609</v>
      </c>
      <c r="I1380" s="202" t="s">
        <v>1173</v>
      </c>
      <c r="J1380" s="202"/>
      <c r="K1380" s="202" t="s">
        <v>891</v>
      </c>
      <c r="L1380" s="202" t="s">
        <v>2672</v>
      </c>
      <c r="M1380" s="202"/>
      <c r="N1380" s="202"/>
      <c r="O1380" s="202"/>
      <c r="P1380" s="202"/>
      <c r="Q1380" s="202"/>
      <c r="R1380" s="202"/>
      <c r="S1380" s="202"/>
      <c r="T1380" s="202"/>
      <c r="U1380" s="202"/>
      <c r="V1380" s="202"/>
      <c r="W1380" s="202"/>
      <c r="X1380" s="202"/>
      <c r="Y1380" s="202"/>
      <c r="Z1380" s="202"/>
      <c r="AA1380" s="202"/>
      <c r="AB1380" s="202"/>
      <c r="AC1380" s="202"/>
      <c r="AD1380" s="202"/>
      <c r="AE1380" s="202"/>
      <c r="AF1380" s="202"/>
      <c r="AG1380" s="202"/>
      <c r="AH1380" s="202"/>
      <c r="AI1380" s="202"/>
      <c r="AJ1380" s="202"/>
      <c r="AK1380" s="202" t="s">
        <v>213</v>
      </c>
      <c r="AL1380" s="202"/>
      <c r="AM1380" s="202"/>
      <c r="AN1380" s="202"/>
      <c r="AO1380" s="202"/>
      <c r="AP1380" s="202"/>
      <c r="AQ1380" s="202"/>
      <c r="AR1380" s="202" t="s">
        <v>213</v>
      </c>
      <c r="AS1380" s="202"/>
      <c r="AT1380" s="202"/>
      <c r="AU1380" s="202"/>
      <c r="AV1380" s="202"/>
      <c r="AW1380" s="202"/>
      <c r="AY1380" s="204" t="str">
        <f t="shared" si="202"/>
        <v>TILMOVET 200 G/KG PREMELANGE MEDICAMENTEUX POUR PORCINS ET LAPINS</v>
      </c>
      <c r="AZ1380" s="204" t="str">
        <f>IF(COUNTIF(AY:AY,AY1380)=1,AY1380,IF(AND(COUNTIF(AY:AY,AY1380)&gt;1,COUNTIF(AZ$2:AZ1379,AY1380)&gt;=1),"",AY1380))</f>
        <v>TILMOVET 200 G/KG PREMELANGE MEDICAMENTEUX POUR PORCINS ET LAPINS</v>
      </c>
      <c r="BA1380" s="202" t="str">
        <v>VETRIMOXIN P.O.</v>
      </c>
      <c r="BB1380" s="204">
        <f>IF(BA1380="","",MAX(BB$2:BB1379)+1)</f>
        <v>590</v>
      </c>
      <c r="CO1380" s="202">
        <v>1379</v>
      </c>
    </row>
    <row r="1381" spans="6:93" x14ac:dyDescent="0.25">
      <c r="F1381" s="202" t="s">
        <v>596</v>
      </c>
      <c r="G1381" s="202"/>
      <c r="H1381" s="202" t="s">
        <v>1612</v>
      </c>
      <c r="I1381" s="202" t="s">
        <v>853</v>
      </c>
      <c r="J1381" s="202"/>
      <c r="K1381" s="202" t="s">
        <v>891</v>
      </c>
      <c r="L1381" s="202" t="s">
        <v>3232</v>
      </c>
      <c r="M1381" s="202"/>
      <c r="N1381" s="202"/>
      <c r="O1381" s="202"/>
      <c r="P1381" s="202"/>
      <c r="Q1381" s="202"/>
      <c r="R1381" s="202"/>
      <c r="S1381" s="202"/>
      <c r="T1381" s="202"/>
      <c r="U1381" s="202"/>
      <c r="V1381" s="202"/>
      <c r="W1381" s="202"/>
      <c r="X1381" s="202"/>
      <c r="Y1381" s="202"/>
      <c r="Z1381" s="202"/>
      <c r="AA1381" s="202"/>
      <c r="AB1381" s="202"/>
      <c r="AC1381" s="202"/>
      <c r="AD1381" s="202"/>
      <c r="AE1381" s="202"/>
      <c r="AF1381" s="202"/>
      <c r="AG1381" s="202"/>
      <c r="AH1381" s="202"/>
      <c r="AI1381" s="202"/>
      <c r="AJ1381" s="202"/>
      <c r="AK1381" s="202" t="s">
        <v>213</v>
      </c>
      <c r="AL1381" s="202"/>
      <c r="AM1381" s="202"/>
      <c r="AN1381" s="202"/>
      <c r="AO1381" s="202"/>
      <c r="AP1381" s="202"/>
      <c r="AQ1381" s="202"/>
      <c r="AR1381" s="202" t="s">
        <v>213</v>
      </c>
      <c r="AS1381" s="202"/>
      <c r="AT1381" s="202"/>
      <c r="AU1381" s="202"/>
      <c r="AV1381" s="202"/>
      <c r="AW1381" s="202"/>
      <c r="AY1381" s="204" t="str">
        <f t="shared" si="202"/>
        <v>TRYMOX LA 150 MG/ML SUSPENSION INJECTABLE POUR BOVINS OVINS PORCINS CHIENS ET CHATS</v>
      </c>
      <c r="AZ1381" s="204" t="str">
        <f>IF(COUNTIF(AY:AY,AY1381)=1,AY1381,IF(AND(COUNTIF(AY:AY,AY1381)&gt;1,COUNTIF(AZ$2:AZ1380,AY1381)&gt;=1),"",AY1381))</f>
        <v>TRYMOX LA 150 MG/ML SUSPENSION INJECTABLE POUR BOVINS OVINS PORCINS CHIENS ET CHATS</v>
      </c>
      <c r="BA1381" s="202" t="str">
        <v>VIRBACTAN</v>
      </c>
      <c r="BB1381" s="204">
        <f>IF(BA1381="","",MAX(BB$2:BB1380)+1)</f>
        <v>591</v>
      </c>
      <c r="CO1381" s="202">
        <v>1380</v>
      </c>
    </row>
    <row r="1382" spans="6:93" x14ac:dyDescent="0.25">
      <c r="F1382" s="202" t="s">
        <v>597</v>
      </c>
      <c r="G1382" s="202"/>
      <c r="H1382" s="202" t="s">
        <v>1612</v>
      </c>
      <c r="I1382" s="202" t="s">
        <v>853</v>
      </c>
      <c r="J1382" s="202"/>
      <c r="K1382" s="202" t="s">
        <v>891</v>
      </c>
      <c r="L1382" s="202" t="s">
        <v>3232</v>
      </c>
      <c r="M1382" s="202"/>
      <c r="N1382" s="202"/>
      <c r="O1382" s="202"/>
      <c r="P1382" s="202"/>
      <c r="Q1382" s="202"/>
      <c r="R1382" s="202"/>
      <c r="S1382" s="202"/>
      <c r="T1382" s="202"/>
      <c r="U1382" s="202"/>
      <c r="V1382" s="202"/>
      <c r="W1382" s="202"/>
      <c r="X1382" s="202"/>
      <c r="Y1382" s="202"/>
      <c r="Z1382" s="202"/>
      <c r="AA1382" s="202"/>
      <c r="AB1382" s="202"/>
      <c r="AC1382" s="202"/>
      <c r="AD1382" s="202"/>
      <c r="AE1382" s="202"/>
      <c r="AF1382" s="202"/>
      <c r="AG1382" s="202"/>
      <c r="AH1382" s="202"/>
      <c r="AI1382" s="202"/>
      <c r="AJ1382" s="202"/>
      <c r="AK1382" s="202" t="s">
        <v>213</v>
      </c>
      <c r="AL1382" s="202"/>
      <c r="AM1382" s="202"/>
      <c r="AN1382" s="202"/>
      <c r="AO1382" s="202"/>
      <c r="AP1382" s="202"/>
      <c r="AQ1382" s="202"/>
      <c r="AR1382" s="202" t="s">
        <v>213</v>
      </c>
      <c r="AS1382" s="202"/>
      <c r="AT1382" s="202"/>
      <c r="AU1382" s="202"/>
      <c r="AV1382" s="202"/>
      <c r="AW1382" s="202"/>
      <c r="AY1382" s="204" t="str">
        <f t="shared" si="202"/>
        <v>TULAXA 100 MG/ML SOLUTION INJECTABLE POUR BOVINS PORCINS ET OVINS</v>
      </c>
      <c r="AZ1382" s="204" t="str">
        <f>IF(COUNTIF(AY:AY,AY1382)=1,AY1382,IF(AND(COUNTIF(AY:AY,AY1382)&gt;1,COUNTIF(AZ$2:AZ1381,AY1382)&gt;=1),"",AY1382))</f>
        <v>TULAXA 100 MG/ML SOLUTION INJECTABLE POUR BOVINS PORCINS ET OVINS</v>
      </c>
      <c r="BA1382" s="202" t="str">
        <v>VIRGOCILLINE</v>
      </c>
      <c r="BB1382" s="204">
        <f>IF(BA1382="","",MAX(BB$2:BB1381)+1)</f>
        <v>592</v>
      </c>
      <c r="CO1382" s="202">
        <v>1381</v>
      </c>
    </row>
    <row r="1383" spans="6:93" x14ac:dyDescent="0.25">
      <c r="F1383" s="202" t="s">
        <v>598</v>
      </c>
      <c r="G1383" s="202"/>
      <c r="H1383" s="202" t="s">
        <v>1612</v>
      </c>
      <c r="I1383" s="202" t="s">
        <v>853</v>
      </c>
      <c r="J1383" s="202"/>
      <c r="K1383" s="202" t="s">
        <v>2259</v>
      </c>
      <c r="L1383" s="202" t="s">
        <v>2260</v>
      </c>
      <c r="M1383" s="202"/>
      <c r="N1383" s="202"/>
      <c r="O1383" s="202"/>
      <c r="P1383" s="202"/>
      <c r="Q1383" s="202"/>
      <c r="R1383" s="202"/>
      <c r="S1383" s="202"/>
      <c r="T1383" s="202"/>
      <c r="U1383" s="202"/>
      <c r="V1383" s="202"/>
      <c r="W1383" s="202"/>
      <c r="X1383" s="202"/>
      <c r="Y1383" s="202"/>
      <c r="Z1383" s="202"/>
      <c r="AA1383" s="202"/>
      <c r="AB1383" s="202"/>
      <c r="AC1383" s="202"/>
      <c r="AD1383" s="202"/>
      <c r="AE1383" s="202"/>
      <c r="AF1383" s="202"/>
      <c r="AG1383" s="202"/>
      <c r="AH1383" s="202"/>
      <c r="AI1383" s="202"/>
      <c r="AJ1383" s="202"/>
      <c r="AK1383" s="202" t="s">
        <v>213</v>
      </c>
      <c r="AL1383" s="202"/>
      <c r="AM1383" s="202"/>
      <c r="AN1383" s="202"/>
      <c r="AO1383" s="202"/>
      <c r="AP1383" s="202"/>
      <c r="AQ1383" s="202"/>
      <c r="AR1383" s="202" t="s">
        <v>213</v>
      </c>
      <c r="AS1383" s="202"/>
      <c r="AT1383" s="202"/>
      <c r="AU1383" s="202"/>
      <c r="AV1383" s="202"/>
      <c r="AW1383" s="202"/>
      <c r="AY1383" s="204" t="str">
        <f t="shared" si="202"/>
        <v>TULOXXIN 100 MG/ML SOLUTION INJECTABLE POUR BOVINS PORCINS ET OVINS</v>
      </c>
      <c r="AZ1383" s="204" t="str">
        <f>IF(COUNTIF(AY:AY,AY1383)=1,AY1383,IF(AND(COUNTIF(AY:AY,AY1383)&gt;1,COUNTIF(AZ$2:AZ1382,AY1383)&gt;=1),"",AY1383))</f>
        <v>TULOXXIN 100 MG/ML SOLUTION INJECTABLE POUR BOVINS PORCINS ET OVINS</v>
      </c>
      <c r="BA1383" s="202" t="str">
        <v>VOLACRINE SULFA</v>
      </c>
      <c r="BB1383" s="204">
        <f>IF(BA1383="","",MAX(BB$2:BB1382)+1)</f>
        <v>593</v>
      </c>
      <c r="CO1383" s="202">
        <v>1382</v>
      </c>
    </row>
    <row r="1384" spans="6:93" x14ac:dyDescent="0.25">
      <c r="F1384" s="202" t="s">
        <v>599</v>
      </c>
      <c r="G1384" s="202"/>
      <c r="H1384" s="202" t="s">
        <v>4618</v>
      </c>
      <c r="I1384" s="202" t="s">
        <v>910</v>
      </c>
      <c r="J1384" s="202"/>
      <c r="K1384" s="202" t="s">
        <v>891</v>
      </c>
      <c r="L1384" s="202" t="s">
        <v>1199</v>
      </c>
      <c r="M1384" s="202"/>
      <c r="N1384" s="202"/>
      <c r="O1384" s="202"/>
      <c r="P1384" s="202"/>
      <c r="Q1384" s="202"/>
      <c r="R1384" s="202"/>
      <c r="S1384" s="202"/>
      <c r="T1384" s="202"/>
      <c r="U1384" s="202"/>
      <c r="V1384" s="202"/>
      <c r="W1384" s="202"/>
      <c r="X1384" s="202"/>
      <c r="Y1384" s="202"/>
      <c r="Z1384" s="202"/>
      <c r="AA1384" s="202"/>
      <c r="AB1384" s="202"/>
      <c r="AC1384" s="202"/>
      <c r="AD1384" s="202"/>
      <c r="AE1384" s="202"/>
      <c r="AF1384" s="202"/>
      <c r="AG1384" s="202"/>
      <c r="AH1384" s="202"/>
      <c r="AI1384" s="202"/>
      <c r="AJ1384" s="202"/>
      <c r="AK1384" s="202" t="s">
        <v>213</v>
      </c>
      <c r="AL1384" s="202"/>
      <c r="AM1384" s="202"/>
      <c r="AN1384" s="202"/>
      <c r="AO1384" s="202"/>
      <c r="AP1384" s="202"/>
      <c r="AQ1384" s="202"/>
      <c r="AR1384" s="202" t="s">
        <v>213</v>
      </c>
      <c r="AS1384" s="202"/>
      <c r="AT1384" s="202"/>
      <c r="AU1384" s="202"/>
      <c r="AV1384" s="202"/>
      <c r="AW1384" s="202"/>
      <c r="AY1384" s="204" t="str">
        <f t="shared" si="202"/>
        <v>TYAWALT 364,28 MG/G GRANULES POUR ADMINISTRATION DANS L'EAU DE BOISSON DES PORCS, DES POULETS ET DES DINDES</v>
      </c>
      <c r="AZ1384" s="204" t="str">
        <f>IF(COUNTIF(AY:AY,AY1384)=1,AY1384,IF(AND(COUNTIF(AY:AY,AY1384)&gt;1,COUNTIF(AZ$2:AZ1383,AY1384)&gt;=1),"",AY1384))</f>
        <v>TYAWALT 364,28 MG/G GRANULES POUR ADMINISTRATION DANS L'EAU DE BOISSON DES PORCS, DES POULETS ET DES DINDES</v>
      </c>
      <c r="BA1384" s="202" t="str">
        <v>ZACTRAN 150 MG/ML SOLUTION INJECTABLE POUR BOVINS OVINS ET PORCINS</v>
      </c>
      <c r="BB1384" s="204">
        <f>IF(BA1384="","",MAX(BB$2:BB1383)+1)</f>
        <v>594</v>
      </c>
      <c r="CO1384" s="202">
        <v>1383</v>
      </c>
    </row>
    <row r="1385" spans="6:93" x14ac:dyDescent="0.25">
      <c r="F1385" s="202" t="s">
        <v>603</v>
      </c>
      <c r="G1385" s="202"/>
      <c r="H1385" s="202" t="s">
        <v>4619</v>
      </c>
      <c r="I1385" s="202" t="s">
        <v>853</v>
      </c>
      <c r="J1385" s="202"/>
      <c r="K1385" s="202" t="s">
        <v>891</v>
      </c>
      <c r="L1385" s="202" t="s">
        <v>1199</v>
      </c>
      <c r="M1385" s="202"/>
      <c r="N1385" s="202"/>
      <c r="O1385" s="202"/>
      <c r="P1385" s="202"/>
      <c r="Q1385" s="202"/>
      <c r="R1385" s="202"/>
      <c r="S1385" s="202"/>
      <c r="T1385" s="202"/>
      <c r="U1385" s="202"/>
      <c r="V1385" s="202"/>
      <c r="W1385" s="202"/>
      <c r="X1385" s="202"/>
      <c r="Y1385" s="202"/>
      <c r="Z1385" s="202"/>
      <c r="AA1385" s="202"/>
      <c r="AB1385" s="202"/>
      <c r="AC1385" s="202"/>
      <c r="AD1385" s="202"/>
      <c r="AE1385" s="202"/>
      <c r="AF1385" s="202"/>
      <c r="AG1385" s="202"/>
      <c r="AH1385" s="202"/>
      <c r="AI1385" s="202"/>
      <c r="AJ1385" s="202"/>
      <c r="AK1385" s="202" t="s">
        <v>213</v>
      </c>
      <c r="AL1385" s="202"/>
      <c r="AM1385" s="202"/>
      <c r="AN1385" s="202"/>
      <c r="AO1385" s="202"/>
      <c r="AP1385" s="202"/>
      <c r="AQ1385" s="202"/>
      <c r="AR1385" s="202" t="s">
        <v>213</v>
      </c>
      <c r="AS1385" s="202"/>
      <c r="AT1385" s="202"/>
      <c r="AU1385" s="202"/>
      <c r="AV1385" s="202"/>
      <c r="AW1385" s="202"/>
      <c r="AY1385" s="204" t="str">
        <f t="shared" si="202"/>
        <v>TYLJET 200 MG/ML SOLUTION INJECTABLE POUR BOVINS OVINS CAPRINS ET PORCINS</v>
      </c>
      <c r="AZ1385" s="204" t="str">
        <f>IF(COUNTIF(AY:AY,AY1385)=1,AY1385,IF(AND(COUNTIF(AY:AY,AY1385)&gt;1,COUNTIF(AZ$2:AZ1384,AY1385)&gt;=1),"",AY1385))</f>
        <v>TYLJET 200 MG/ML SOLUTION INJECTABLE POUR BOVINS OVINS CAPRINS ET PORCINS</v>
      </c>
      <c r="BA1385" s="202" t="str">
        <v>ZELERIS SOLUTION INJECTABLE POUR BOVINS</v>
      </c>
      <c r="BB1385" s="204">
        <f>IF(BA1385="","",MAX(BB$2:BB1384)+1)</f>
        <v>595</v>
      </c>
      <c r="CO1385" s="202">
        <v>1384</v>
      </c>
    </row>
    <row r="1386" spans="6:93" x14ac:dyDescent="0.25">
      <c r="F1386" s="202" t="s">
        <v>604</v>
      </c>
      <c r="G1386" s="202"/>
      <c r="H1386" s="202" t="s">
        <v>4627</v>
      </c>
      <c r="I1386" s="202" t="s">
        <v>1173</v>
      </c>
      <c r="J1386" s="202"/>
      <c r="K1386" s="202" t="s">
        <v>891</v>
      </c>
      <c r="L1386" s="202" t="s">
        <v>1199</v>
      </c>
      <c r="M1386" s="202"/>
      <c r="N1386" s="202"/>
      <c r="O1386" s="202"/>
      <c r="P1386" s="202"/>
      <c r="Q1386" s="202"/>
      <c r="R1386" s="202"/>
      <c r="S1386" s="202"/>
      <c r="T1386" s="202"/>
      <c r="U1386" s="202"/>
      <c r="V1386" s="202"/>
      <c r="W1386" s="202"/>
      <c r="X1386" s="202"/>
      <c r="Y1386" s="202"/>
      <c r="Z1386" s="202"/>
      <c r="AA1386" s="202"/>
      <c r="AB1386" s="202"/>
      <c r="AC1386" s="202"/>
      <c r="AD1386" s="202"/>
      <c r="AE1386" s="202"/>
      <c r="AF1386" s="202"/>
      <c r="AG1386" s="202"/>
      <c r="AH1386" s="202"/>
      <c r="AI1386" s="202"/>
      <c r="AJ1386" s="202"/>
      <c r="AK1386" s="202" t="s">
        <v>213</v>
      </c>
      <c r="AL1386" s="202"/>
      <c r="AM1386" s="202"/>
      <c r="AN1386" s="202"/>
      <c r="AO1386" s="202"/>
      <c r="AP1386" s="202"/>
      <c r="AQ1386" s="202"/>
      <c r="AR1386" s="202" t="s">
        <v>213</v>
      </c>
      <c r="AS1386" s="202"/>
      <c r="AT1386" s="202"/>
      <c r="AU1386" s="202"/>
      <c r="AV1386" s="202"/>
      <c r="AW1386" s="202"/>
      <c r="AY1386" s="204" t="str">
        <f t="shared" si="202"/>
        <v>TYLMIX 10 % PREMELANGE MEDICAMENTEUX</v>
      </c>
      <c r="AZ1386" s="204" t="str">
        <f>IF(COUNTIF(AY:AY,AY1386)=1,AY1386,IF(AND(COUNTIF(AY:AY,AY1386)&gt;1,COUNTIF(AZ$2:AZ1385,AY1386)&gt;=1),"",AY1386))</f>
        <v>TYLMIX 10 % PREMELANGE MEDICAMENTEUX</v>
      </c>
      <c r="BA1386" s="202" t="str">
        <v>ZUPREVO 180 MG/ML SOLUTION INJECTABLE POUR BOVINS</v>
      </c>
      <c r="BB1386" s="204">
        <f>IF(BA1386="","",MAX(BB$2:BB1385)+1)</f>
        <v>596</v>
      </c>
      <c r="CO1386" s="202">
        <v>1385</v>
      </c>
    </row>
    <row r="1387" spans="6:93" x14ac:dyDescent="0.25">
      <c r="F1387" s="202" t="s">
        <v>606</v>
      </c>
      <c r="G1387" s="202"/>
      <c r="H1387" s="202" t="s">
        <v>1446</v>
      </c>
      <c r="I1387" s="202" t="s">
        <v>853</v>
      </c>
      <c r="J1387" s="202"/>
      <c r="K1387" s="202" t="s">
        <v>891</v>
      </c>
      <c r="L1387" s="202" t="s">
        <v>1199</v>
      </c>
      <c r="M1387" s="202"/>
      <c r="N1387" s="202"/>
      <c r="O1387" s="202"/>
      <c r="P1387" s="202"/>
      <c r="Q1387" s="202"/>
      <c r="R1387" s="202"/>
      <c r="S1387" s="202"/>
      <c r="T1387" s="202"/>
      <c r="U1387" s="202"/>
      <c r="V1387" s="202"/>
      <c r="W1387" s="202"/>
      <c r="X1387" s="202"/>
      <c r="Y1387" s="202"/>
      <c r="Z1387" s="202"/>
      <c r="AA1387" s="202"/>
      <c r="AB1387" s="202"/>
      <c r="AC1387" s="202"/>
      <c r="AD1387" s="202"/>
      <c r="AE1387" s="202"/>
      <c r="AF1387" s="202"/>
      <c r="AG1387" s="202"/>
      <c r="AH1387" s="202"/>
      <c r="AI1387" s="202"/>
      <c r="AJ1387" s="202"/>
      <c r="AK1387" s="202" t="s">
        <v>213</v>
      </c>
      <c r="AL1387" s="202"/>
      <c r="AM1387" s="202"/>
      <c r="AN1387" s="202"/>
      <c r="AO1387" s="202"/>
      <c r="AP1387" s="202"/>
      <c r="AQ1387" s="202"/>
      <c r="AR1387" s="202" t="s">
        <v>213</v>
      </c>
      <c r="AS1387" s="202"/>
      <c r="AT1387" s="202"/>
      <c r="AU1387" s="202"/>
      <c r="AV1387" s="202"/>
      <c r="AW1387" s="202"/>
      <c r="AY1387" s="204" t="str">
        <f t="shared" si="202"/>
        <v>TYLOSINE CEVA 200 MG/ML SOLUTION INJECTABLE POUR BOVINS ET PORCINS</v>
      </c>
      <c r="AZ1387" s="204" t="str">
        <f>IF(COUNTIF(AY:AY,AY1387)=1,AY1387,IF(AND(COUNTIF(AY:AY,AY1387)&gt;1,COUNTIF(AZ$2:AZ1386,AY1387)&gt;=1),"",AY1387))</f>
        <v>TYLOSINE CEVA 200 MG/ML SOLUTION INJECTABLE POUR BOVINS ET PORCINS</v>
      </c>
      <c r="BA1387" s="202" t="str">
        <v>ZUPREVO 40 MG/ML SOLUTION INJECTABLE POUR PORCINS</v>
      </c>
      <c r="BB1387" s="204">
        <f>IF(BA1387="","",MAX(BB$2:BB1386)+1)</f>
        <v>597</v>
      </c>
      <c r="CO1387" s="202">
        <v>1386</v>
      </c>
    </row>
    <row r="1388" spans="6:93" x14ac:dyDescent="0.25">
      <c r="F1388" s="202" t="s">
        <v>608</v>
      </c>
      <c r="G1388" s="202"/>
      <c r="H1388" s="202" t="s">
        <v>1043</v>
      </c>
      <c r="I1388" s="202" t="s">
        <v>853</v>
      </c>
      <c r="J1388" s="202"/>
      <c r="K1388" s="202" t="s">
        <v>891</v>
      </c>
      <c r="L1388" s="202" t="s">
        <v>1199</v>
      </c>
      <c r="M1388" s="202"/>
      <c r="N1388" s="202"/>
      <c r="O1388" s="202"/>
      <c r="P1388" s="202"/>
      <c r="Q1388" s="202"/>
      <c r="R1388" s="202"/>
      <c r="S1388" s="202"/>
      <c r="T1388" s="202"/>
      <c r="U1388" s="202"/>
      <c r="V1388" s="202"/>
      <c r="W1388" s="202"/>
      <c r="X1388" s="202"/>
      <c r="Y1388" s="202"/>
      <c r="Z1388" s="202"/>
      <c r="AA1388" s="202"/>
      <c r="AB1388" s="202"/>
      <c r="AC1388" s="202"/>
      <c r="AD1388" s="202"/>
      <c r="AE1388" s="202"/>
      <c r="AF1388" s="202"/>
      <c r="AG1388" s="202"/>
      <c r="AH1388" s="202"/>
      <c r="AI1388" s="202"/>
      <c r="AJ1388" s="202"/>
      <c r="AK1388" s="202" t="s">
        <v>213</v>
      </c>
      <c r="AL1388" s="202"/>
      <c r="AM1388" s="202"/>
      <c r="AN1388" s="202"/>
      <c r="AO1388" s="202"/>
      <c r="AP1388" s="202"/>
      <c r="AQ1388" s="202"/>
      <c r="AR1388" s="202" t="s">
        <v>213</v>
      </c>
      <c r="AS1388" s="202"/>
      <c r="AT1388" s="202"/>
      <c r="AU1388" s="202"/>
      <c r="AV1388" s="202"/>
      <c r="AW1388" s="202"/>
      <c r="AY1388" s="204" t="str">
        <f t="shared" si="202"/>
        <v>TYLOVECTIN 200 SOLUTION INJECTABLE POUR BOVINS, CAPRINS ET PORCINS</v>
      </c>
      <c r="AZ1388" s="204" t="str">
        <f>IF(COUNTIF(AY:AY,AY1388)=1,AY1388,IF(AND(COUNTIF(AY:AY,AY1388)&gt;1,COUNTIF(AZ$2:AZ1387,AY1388)&gt;=1),"",AY1388))</f>
        <v>TYLOVECTIN 200 SOLUTION INJECTABLE POUR BOVINS, CAPRINS ET PORCINS</v>
      </c>
      <c r="BB1388" s="204" t="str">
        <f>IF(BA1388="","",MAX(BB$2:BB1387)+1)</f>
        <v/>
      </c>
      <c r="CO1388" s="202">
        <v>1387</v>
      </c>
    </row>
    <row r="1389" spans="6:93" x14ac:dyDescent="0.25">
      <c r="F1389" s="202" t="s">
        <v>621</v>
      </c>
      <c r="G1389" s="202"/>
      <c r="H1389" s="202" t="s">
        <v>4628</v>
      </c>
      <c r="I1389" s="202" t="s">
        <v>853</v>
      </c>
      <c r="J1389" s="202"/>
      <c r="K1389" s="202" t="s">
        <v>871</v>
      </c>
      <c r="L1389" s="202" t="s">
        <v>2210</v>
      </c>
      <c r="M1389" s="202"/>
      <c r="N1389" s="202"/>
      <c r="O1389" s="202"/>
      <c r="P1389" s="202"/>
      <c r="Q1389" s="202"/>
      <c r="R1389" s="202"/>
      <c r="S1389" s="202"/>
      <c r="T1389" s="202"/>
      <c r="U1389" s="202"/>
      <c r="V1389" s="202"/>
      <c r="W1389" s="202"/>
      <c r="X1389" s="202"/>
      <c r="Y1389" s="202"/>
      <c r="Z1389" s="202"/>
      <c r="AA1389" s="202"/>
      <c r="AB1389" s="202"/>
      <c r="AC1389" s="202"/>
      <c r="AD1389" s="202"/>
      <c r="AE1389" s="202"/>
      <c r="AF1389" s="202"/>
      <c r="AG1389" s="202"/>
      <c r="AH1389" s="202"/>
      <c r="AI1389" s="202"/>
      <c r="AJ1389" s="202"/>
      <c r="AK1389" s="202" t="s">
        <v>213</v>
      </c>
      <c r="AL1389" s="202"/>
      <c r="AM1389" s="202"/>
      <c r="AN1389" s="202"/>
      <c r="AO1389" s="202"/>
      <c r="AP1389" s="202"/>
      <c r="AQ1389" s="202"/>
      <c r="AR1389" s="202" t="s">
        <v>213</v>
      </c>
      <c r="AS1389" s="202"/>
      <c r="AT1389" s="202"/>
      <c r="AU1389" s="202"/>
      <c r="AV1389" s="202"/>
      <c r="AW1389" s="202"/>
      <c r="AY1389" s="204" t="str">
        <f t="shared" si="202"/>
        <v>VET-OXY 5 % INJECTABLE</v>
      </c>
      <c r="AZ1389" s="204" t="str">
        <f>IF(COUNTIF(AY:AY,AY1389)=1,AY1389,IF(AND(COUNTIF(AY:AY,AY1389)&gt;1,COUNTIF(AZ$2:AZ1388,AY1389)&gt;=1),"",AY1389))</f>
        <v>VET-OXY 5 % INJECTABLE</v>
      </c>
      <c r="BB1389" s="204" t="str">
        <f>IF(BA1389="","",MAX(BB$2:BB1388)+1)</f>
        <v/>
      </c>
      <c r="CO1389" s="202">
        <v>1388</v>
      </c>
    </row>
    <row r="1390" spans="6:93" x14ac:dyDescent="0.25">
      <c r="AY1390" s="204"/>
      <c r="BB1390" s="204" t="str">
        <f>IF(BA1390="","",MAX(BB$2:BB1389)+1)</f>
        <v/>
      </c>
      <c r="CO1390" s="202">
        <v>1389</v>
      </c>
    </row>
    <row r="1391" spans="6:93" x14ac:dyDescent="0.25">
      <c r="AY1391" s="204"/>
      <c r="BB1391" s="204" t="str">
        <f>IF(BA1391="","",MAX(BB$2:BB1390)+1)</f>
        <v/>
      </c>
      <c r="CO1391" s="202">
        <v>1390</v>
      </c>
    </row>
    <row r="1392" spans="6:93" x14ac:dyDescent="0.25">
      <c r="AY1392" s="204"/>
      <c r="BB1392" s="204" t="str">
        <f>IF(BA1392="","",MAX(BB$2:BB1391)+1)</f>
        <v/>
      </c>
      <c r="CO1392" s="202">
        <v>1391</v>
      </c>
    </row>
    <row r="1393" spans="51:93" x14ac:dyDescent="0.25">
      <c r="AY1393" s="204"/>
      <c r="BB1393" s="204" t="str">
        <f>IF(BA1393="","",MAX(BB$2:BB1392)+1)</f>
        <v/>
      </c>
      <c r="CO1393" s="202">
        <v>1392</v>
      </c>
    </row>
    <row r="1394" spans="51:93" x14ac:dyDescent="0.25">
      <c r="AY1394" s="204"/>
      <c r="BB1394" s="204" t="str">
        <f>IF(BA1394="","",MAX(BB$2:BB1393)+1)</f>
        <v/>
      </c>
      <c r="CO1394" s="202">
        <v>1393</v>
      </c>
    </row>
    <row r="1395" spans="51:93" x14ac:dyDescent="0.25">
      <c r="CO1395" s="202">
        <v>1394</v>
      </c>
    </row>
    <row r="1396" spans="51:93" x14ac:dyDescent="0.25">
      <c r="CO1396" s="202">
        <v>1395</v>
      </c>
    </row>
    <row r="1397" spans="51:93" x14ac:dyDescent="0.25">
      <c r="CO1397" s="202">
        <v>1396</v>
      </c>
    </row>
    <row r="1398" spans="51:93" x14ac:dyDescent="0.25">
      <c r="CO1398" s="202">
        <v>1397</v>
      </c>
    </row>
    <row r="1399" spans="51:93" x14ac:dyDescent="0.25">
      <c r="CO1399" s="202">
        <v>1398</v>
      </c>
    </row>
    <row r="1400" spans="51:93" x14ac:dyDescent="0.25">
      <c r="CO1400" s="202">
        <v>1399</v>
      </c>
    </row>
    <row r="1401" spans="51:93" x14ac:dyDescent="0.25">
      <c r="CO1401" s="202">
        <v>1400</v>
      </c>
    </row>
    <row r="1402" spans="51:93" x14ac:dyDescent="0.25">
      <c r="CO1402" s="202">
        <v>1401</v>
      </c>
    </row>
    <row r="1403" spans="51:93" x14ac:dyDescent="0.25">
      <c r="CO1403" s="202">
        <v>1402</v>
      </c>
    </row>
    <row r="1404" spans="51:93" x14ac:dyDescent="0.25">
      <c r="CO1404" s="202">
        <v>1403</v>
      </c>
    </row>
    <row r="1405" spans="51:93" x14ac:dyDescent="0.25">
      <c r="CO1405" s="202">
        <v>1404</v>
      </c>
    </row>
    <row r="1406" spans="51:93" x14ac:dyDescent="0.25">
      <c r="CO1406" s="202">
        <v>1405</v>
      </c>
    </row>
    <row r="1407" spans="51:93" x14ac:dyDescent="0.25">
      <c r="CO1407" s="202">
        <v>1406</v>
      </c>
    </row>
    <row r="1408" spans="51:93" x14ac:dyDescent="0.25">
      <c r="CO1408" s="202">
        <v>1407</v>
      </c>
    </row>
    <row r="1409" spans="93:93" x14ac:dyDescent="0.25">
      <c r="CO1409" s="202">
        <v>1408</v>
      </c>
    </row>
    <row r="1410" spans="93:93" x14ac:dyDescent="0.25">
      <c r="CO1410" s="202">
        <v>1409</v>
      </c>
    </row>
    <row r="1411" spans="93:93" x14ac:dyDescent="0.25">
      <c r="CO1411" s="202">
        <v>1410</v>
      </c>
    </row>
    <row r="1412" spans="93:93" x14ac:dyDescent="0.25">
      <c r="CO1412" s="202">
        <v>1411</v>
      </c>
    </row>
    <row r="1413" spans="93:93" x14ac:dyDescent="0.25">
      <c r="CO1413" s="202">
        <v>1412</v>
      </c>
    </row>
    <row r="1414" spans="93:93" x14ac:dyDescent="0.25">
      <c r="CO1414" s="202">
        <v>1413</v>
      </c>
    </row>
    <row r="1415" spans="93:93" x14ac:dyDescent="0.25">
      <c r="CO1415" s="202">
        <v>1414</v>
      </c>
    </row>
    <row r="1416" spans="93:93" x14ac:dyDescent="0.25">
      <c r="CO1416" s="202">
        <v>1415</v>
      </c>
    </row>
    <row r="1417" spans="93:93" x14ac:dyDescent="0.25">
      <c r="CO1417" s="202">
        <v>1416</v>
      </c>
    </row>
    <row r="1418" spans="93:93" x14ac:dyDescent="0.25">
      <c r="CO1418" s="202">
        <v>1417</v>
      </c>
    </row>
    <row r="1419" spans="93:93" x14ac:dyDescent="0.25">
      <c r="CO1419" s="202">
        <v>1418</v>
      </c>
    </row>
    <row r="1420" spans="93:93" x14ac:dyDescent="0.25">
      <c r="CO1420" s="202">
        <v>1419</v>
      </c>
    </row>
    <row r="1421" spans="93:93" x14ac:dyDescent="0.25">
      <c r="CO1421" s="202">
        <v>1420</v>
      </c>
    </row>
    <row r="1422" spans="93:93" x14ac:dyDescent="0.25">
      <c r="CO1422" s="202">
        <v>1421</v>
      </c>
    </row>
    <row r="1423" spans="93:93" x14ac:dyDescent="0.25">
      <c r="CO1423" s="202">
        <v>1422</v>
      </c>
    </row>
    <row r="1424" spans="93:93" x14ac:dyDescent="0.25">
      <c r="CO1424" s="202">
        <v>1423</v>
      </c>
    </row>
    <row r="1425" spans="93:93" x14ac:dyDescent="0.25">
      <c r="CO1425" s="202">
        <v>1424</v>
      </c>
    </row>
    <row r="1426" spans="93:93" x14ac:dyDescent="0.25">
      <c r="CO1426" s="202">
        <v>1425</v>
      </c>
    </row>
    <row r="1427" spans="93:93" x14ac:dyDescent="0.25">
      <c r="CO1427" s="202">
        <v>1426</v>
      </c>
    </row>
    <row r="1428" spans="93:93" x14ac:dyDescent="0.25">
      <c r="CO1428" s="202">
        <v>1427</v>
      </c>
    </row>
    <row r="1429" spans="93:93" x14ac:dyDescent="0.25">
      <c r="CO1429" s="202">
        <v>1428</v>
      </c>
    </row>
    <row r="1430" spans="93:93" x14ac:dyDescent="0.25">
      <c r="CO1430" s="202">
        <v>1429</v>
      </c>
    </row>
    <row r="1431" spans="93:93" x14ac:dyDescent="0.25">
      <c r="CO1431" s="202">
        <v>1430</v>
      </c>
    </row>
    <row r="1432" spans="93:93" x14ac:dyDescent="0.25">
      <c r="CO1432" s="202">
        <v>1431</v>
      </c>
    </row>
    <row r="1433" spans="93:93" x14ac:dyDescent="0.25">
      <c r="CO1433" s="202">
        <v>1432</v>
      </c>
    </row>
    <row r="1434" spans="93:93" x14ac:dyDescent="0.25">
      <c r="CO1434" s="202">
        <v>1433</v>
      </c>
    </row>
    <row r="1435" spans="93:93" x14ac:dyDescent="0.25">
      <c r="CO1435" s="202">
        <v>1434</v>
      </c>
    </row>
    <row r="1436" spans="93:93" x14ac:dyDescent="0.25">
      <c r="CO1436" s="202">
        <v>1435</v>
      </c>
    </row>
    <row r="1437" spans="93:93" x14ac:dyDescent="0.25">
      <c r="CO1437" s="202">
        <v>1436</v>
      </c>
    </row>
    <row r="1438" spans="93:93" x14ac:dyDescent="0.25">
      <c r="CO1438" s="202">
        <v>1437</v>
      </c>
    </row>
    <row r="1439" spans="93:93" x14ac:dyDescent="0.25">
      <c r="CO1439" s="202">
        <v>1438</v>
      </c>
    </row>
    <row r="1440" spans="93:93" x14ac:dyDescent="0.25">
      <c r="CO1440" s="202">
        <v>1439</v>
      </c>
    </row>
    <row r="1441" spans="93:93" x14ac:dyDescent="0.25">
      <c r="CO1441" s="202">
        <v>1440</v>
      </c>
    </row>
    <row r="1442" spans="93:93" x14ac:dyDescent="0.25">
      <c r="CO1442" s="202">
        <v>1441</v>
      </c>
    </row>
    <row r="1443" spans="93:93" x14ac:dyDescent="0.25">
      <c r="CO1443" s="202">
        <v>1442</v>
      </c>
    </row>
    <row r="1444" spans="93:93" x14ac:dyDescent="0.25">
      <c r="CO1444" s="202">
        <v>1443</v>
      </c>
    </row>
    <row r="1445" spans="93:93" x14ac:dyDescent="0.25">
      <c r="CO1445" s="202">
        <v>1444</v>
      </c>
    </row>
    <row r="1446" spans="93:93" x14ac:dyDescent="0.25">
      <c r="CO1446" s="202">
        <v>1445</v>
      </c>
    </row>
    <row r="1447" spans="93:93" x14ac:dyDescent="0.25">
      <c r="CO1447" s="202">
        <v>1446</v>
      </c>
    </row>
    <row r="1448" spans="93:93" x14ac:dyDescent="0.25">
      <c r="CO1448" s="202">
        <v>1447</v>
      </c>
    </row>
    <row r="1449" spans="93:93" x14ac:dyDescent="0.25">
      <c r="CO1449" s="202">
        <v>1448</v>
      </c>
    </row>
    <row r="1450" spans="93:93" x14ac:dyDescent="0.25">
      <c r="CO1450" s="202">
        <v>1449</v>
      </c>
    </row>
    <row r="1451" spans="93:93" x14ac:dyDescent="0.25">
      <c r="CO1451" s="202">
        <v>1450</v>
      </c>
    </row>
    <row r="1452" spans="93:93" x14ac:dyDescent="0.25">
      <c r="CO1452" s="202">
        <v>1451</v>
      </c>
    </row>
    <row r="1453" spans="93:93" x14ac:dyDescent="0.25">
      <c r="CO1453" s="202">
        <v>1452</v>
      </c>
    </row>
    <row r="1454" spans="93:93" x14ac:dyDescent="0.25">
      <c r="CO1454" s="202">
        <v>1453</v>
      </c>
    </row>
    <row r="1455" spans="93:93" x14ac:dyDescent="0.25">
      <c r="CO1455" s="202">
        <v>1454</v>
      </c>
    </row>
    <row r="1456" spans="93:93" x14ac:dyDescent="0.25">
      <c r="CO1456" s="202">
        <v>1455</v>
      </c>
    </row>
    <row r="1457" spans="93:93" x14ac:dyDescent="0.25">
      <c r="CO1457" s="202">
        <v>1456</v>
      </c>
    </row>
    <row r="1458" spans="93:93" x14ac:dyDescent="0.25">
      <c r="CO1458" s="202">
        <v>1457</v>
      </c>
    </row>
    <row r="1459" spans="93:93" x14ac:dyDescent="0.25">
      <c r="CO1459" s="202">
        <v>1458</v>
      </c>
    </row>
    <row r="1460" spans="93:93" x14ac:dyDescent="0.25">
      <c r="CO1460" s="202">
        <v>1459</v>
      </c>
    </row>
    <row r="1461" spans="93:93" x14ac:dyDescent="0.25">
      <c r="CO1461" s="202">
        <v>1460</v>
      </c>
    </row>
    <row r="1462" spans="93:93" x14ac:dyDescent="0.25">
      <c r="CO1462" s="202">
        <v>1461</v>
      </c>
    </row>
    <row r="1463" spans="93:93" x14ac:dyDescent="0.25">
      <c r="CO1463" s="202">
        <v>1462</v>
      </c>
    </row>
    <row r="1464" spans="93:93" x14ac:dyDescent="0.25">
      <c r="CO1464" s="202">
        <v>1463</v>
      </c>
    </row>
    <row r="1465" spans="93:93" x14ac:dyDescent="0.25">
      <c r="CO1465" s="202">
        <v>1464</v>
      </c>
    </row>
    <row r="1466" spans="93:93" x14ac:dyDescent="0.25">
      <c r="CO1466" s="202">
        <v>1465</v>
      </c>
    </row>
    <row r="1467" spans="93:93" x14ac:dyDescent="0.25">
      <c r="CO1467" s="202">
        <v>1466</v>
      </c>
    </row>
    <row r="1468" spans="93:93" x14ac:dyDescent="0.25">
      <c r="CO1468" s="202">
        <v>1467</v>
      </c>
    </row>
    <row r="1469" spans="93:93" x14ac:dyDescent="0.25">
      <c r="CO1469" s="202">
        <v>1468</v>
      </c>
    </row>
    <row r="1470" spans="93:93" x14ac:dyDescent="0.25">
      <c r="CO1470" s="202">
        <v>1469</v>
      </c>
    </row>
    <row r="1471" spans="93:93" x14ac:dyDescent="0.25">
      <c r="CO1471" s="202">
        <v>1470</v>
      </c>
    </row>
    <row r="1472" spans="93:93" x14ac:dyDescent="0.25">
      <c r="CO1472" s="202">
        <v>1471</v>
      </c>
    </row>
    <row r="1473" spans="93:93" x14ac:dyDescent="0.25">
      <c r="CO1473" s="202">
        <v>1472</v>
      </c>
    </row>
    <row r="1474" spans="93:93" x14ac:dyDescent="0.25">
      <c r="CO1474" s="202">
        <v>1473</v>
      </c>
    </row>
    <row r="1475" spans="93:93" x14ac:dyDescent="0.25">
      <c r="CO1475" s="202">
        <v>1474</v>
      </c>
    </row>
    <row r="1476" spans="93:93" x14ac:dyDescent="0.25">
      <c r="CO1476" s="202">
        <v>1475</v>
      </c>
    </row>
    <row r="1477" spans="93:93" x14ac:dyDescent="0.25">
      <c r="CO1477" s="202">
        <v>1476</v>
      </c>
    </row>
    <row r="1478" spans="93:93" x14ac:dyDescent="0.25">
      <c r="CO1478" s="202">
        <v>1477</v>
      </c>
    </row>
    <row r="1479" spans="93:93" x14ac:dyDescent="0.25">
      <c r="CO1479" s="202">
        <v>1478</v>
      </c>
    </row>
    <row r="1480" spans="93:93" x14ac:dyDescent="0.25">
      <c r="CO1480" s="202">
        <v>1479</v>
      </c>
    </row>
    <row r="1481" spans="93:93" x14ac:dyDescent="0.25">
      <c r="CO1481" s="202">
        <v>1480</v>
      </c>
    </row>
    <row r="1482" spans="93:93" x14ac:dyDescent="0.25">
      <c r="CO1482" s="202">
        <v>1481</v>
      </c>
    </row>
    <row r="1483" spans="93:93" x14ac:dyDescent="0.25">
      <c r="CO1483" s="202">
        <v>1482</v>
      </c>
    </row>
    <row r="1484" spans="93:93" x14ac:dyDescent="0.25">
      <c r="CO1484" s="202">
        <v>1483</v>
      </c>
    </row>
    <row r="1485" spans="93:93" x14ac:dyDescent="0.25">
      <c r="CO1485" s="202">
        <v>1484</v>
      </c>
    </row>
    <row r="1486" spans="93:93" x14ac:dyDescent="0.25">
      <c r="CO1486" s="202">
        <v>1485</v>
      </c>
    </row>
    <row r="1487" spans="93:93" x14ac:dyDescent="0.25">
      <c r="CO1487" s="202">
        <v>1486</v>
      </c>
    </row>
    <row r="1488" spans="93:93" x14ac:dyDescent="0.25">
      <c r="CO1488" s="202">
        <v>1487</v>
      </c>
    </row>
    <row r="1489" spans="93:93" x14ac:dyDescent="0.25">
      <c r="CO1489" s="202">
        <v>1488</v>
      </c>
    </row>
    <row r="1490" spans="93:93" x14ac:dyDescent="0.25">
      <c r="CO1490" s="202">
        <v>1489</v>
      </c>
    </row>
    <row r="1491" spans="93:93" x14ac:dyDescent="0.25">
      <c r="CO1491" s="202">
        <v>1490</v>
      </c>
    </row>
    <row r="1492" spans="93:93" x14ac:dyDescent="0.25">
      <c r="CO1492" s="202">
        <v>1491</v>
      </c>
    </row>
    <row r="1493" spans="93:93" x14ac:dyDescent="0.25">
      <c r="CO1493" s="202">
        <v>1492</v>
      </c>
    </row>
    <row r="1494" spans="93:93" x14ac:dyDescent="0.25">
      <c r="CO1494" s="202">
        <v>1493</v>
      </c>
    </row>
    <row r="1495" spans="93:93" x14ac:dyDescent="0.25">
      <c r="CO1495" s="202">
        <v>1494</v>
      </c>
    </row>
    <row r="1496" spans="93:93" x14ac:dyDescent="0.25">
      <c r="CO1496" s="202">
        <v>1495</v>
      </c>
    </row>
    <row r="1497" spans="93:93" x14ac:dyDescent="0.25">
      <c r="CO1497" s="202">
        <v>1496</v>
      </c>
    </row>
    <row r="1498" spans="93:93" x14ac:dyDescent="0.25">
      <c r="CO1498" s="202">
        <v>1497</v>
      </c>
    </row>
    <row r="1499" spans="93:93" x14ac:dyDescent="0.25">
      <c r="CO1499" s="202">
        <v>1498</v>
      </c>
    </row>
    <row r="1500" spans="93:93" x14ac:dyDescent="0.25">
      <c r="CO1500" s="202">
        <v>1499</v>
      </c>
    </row>
    <row r="1501" spans="93:93" x14ac:dyDescent="0.25">
      <c r="CO1501" s="202">
        <v>1500</v>
      </c>
    </row>
    <row r="1502" spans="93:93" x14ac:dyDescent="0.25">
      <c r="CO1502" s="202">
        <v>1501</v>
      </c>
    </row>
    <row r="1503" spans="93:93" x14ac:dyDescent="0.25">
      <c r="CO1503" s="202">
        <v>1502</v>
      </c>
    </row>
    <row r="1504" spans="93:93" x14ac:dyDescent="0.25">
      <c r="CO1504" s="202">
        <v>1503</v>
      </c>
    </row>
    <row r="1505" spans="93:93" x14ac:dyDescent="0.25">
      <c r="CO1505" s="202">
        <v>1504</v>
      </c>
    </row>
    <row r="1506" spans="93:93" x14ac:dyDescent="0.25">
      <c r="CO1506" s="202">
        <v>1505</v>
      </c>
    </row>
    <row r="1507" spans="93:93" x14ac:dyDescent="0.25">
      <c r="CO1507" s="202">
        <v>1506</v>
      </c>
    </row>
    <row r="1508" spans="93:93" x14ac:dyDescent="0.25">
      <c r="CO1508" s="202">
        <v>1507</v>
      </c>
    </row>
    <row r="1509" spans="93:93" x14ac:dyDescent="0.25">
      <c r="CO1509" s="202">
        <v>1508</v>
      </c>
    </row>
    <row r="1510" spans="93:93" x14ac:dyDescent="0.25">
      <c r="CO1510" s="202">
        <v>1509</v>
      </c>
    </row>
    <row r="1511" spans="93:93" x14ac:dyDescent="0.25">
      <c r="CO1511" s="202">
        <v>1510</v>
      </c>
    </row>
    <row r="1512" spans="93:93" x14ac:dyDescent="0.25">
      <c r="CO1512" s="202">
        <v>1511</v>
      </c>
    </row>
    <row r="1513" spans="93:93" x14ac:dyDescent="0.25">
      <c r="CO1513" s="202">
        <v>1512</v>
      </c>
    </row>
    <row r="1514" spans="93:93" x14ac:dyDescent="0.25">
      <c r="CO1514" s="202">
        <v>1513</v>
      </c>
    </row>
    <row r="1515" spans="93:93" x14ac:dyDescent="0.25">
      <c r="CO1515" s="202">
        <v>1514</v>
      </c>
    </row>
    <row r="1516" spans="93:93" x14ac:dyDescent="0.25">
      <c r="CO1516" s="202">
        <v>1515</v>
      </c>
    </row>
    <row r="1517" spans="93:93" x14ac:dyDescent="0.25">
      <c r="CO1517" s="202">
        <v>1516</v>
      </c>
    </row>
    <row r="1518" spans="93:93" x14ac:dyDescent="0.25">
      <c r="CO1518" s="202">
        <v>1517</v>
      </c>
    </row>
    <row r="1519" spans="93:93" x14ac:dyDescent="0.25">
      <c r="CO1519" s="202">
        <v>1518</v>
      </c>
    </row>
    <row r="1520" spans="93:93" x14ac:dyDescent="0.25">
      <c r="CO1520" s="202">
        <v>1519</v>
      </c>
    </row>
    <row r="1521" spans="93:93" x14ac:dyDescent="0.25">
      <c r="CO1521" s="202">
        <v>1520</v>
      </c>
    </row>
    <row r="1522" spans="93:93" x14ac:dyDescent="0.25">
      <c r="CO1522" s="202">
        <v>1521</v>
      </c>
    </row>
    <row r="1523" spans="93:93" x14ac:dyDescent="0.25">
      <c r="CO1523" s="202">
        <v>1522</v>
      </c>
    </row>
    <row r="1524" spans="93:93" x14ac:dyDescent="0.25">
      <c r="CO1524" s="202">
        <v>1523</v>
      </c>
    </row>
    <row r="1525" spans="93:93" x14ac:dyDescent="0.25">
      <c r="CO1525" s="202">
        <v>1524</v>
      </c>
    </row>
    <row r="1526" spans="93:93" x14ac:dyDescent="0.25">
      <c r="CO1526" s="202">
        <v>1525</v>
      </c>
    </row>
    <row r="1527" spans="93:93" x14ac:dyDescent="0.25">
      <c r="CO1527" s="202">
        <v>1526</v>
      </c>
    </row>
    <row r="1528" spans="93:93" x14ac:dyDescent="0.25">
      <c r="CO1528" s="202">
        <v>1527</v>
      </c>
    </row>
    <row r="1529" spans="93:93" x14ac:dyDescent="0.25">
      <c r="CO1529" s="202">
        <v>1528</v>
      </c>
    </row>
    <row r="1530" spans="93:93" x14ac:dyDescent="0.25">
      <c r="CO1530" s="202">
        <v>1529</v>
      </c>
    </row>
    <row r="1531" spans="93:93" x14ac:dyDescent="0.25">
      <c r="CO1531" s="202">
        <v>1530</v>
      </c>
    </row>
    <row r="1532" spans="93:93" x14ac:dyDescent="0.25">
      <c r="CO1532" s="202">
        <v>1531</v>
      </c>
    </row>
    <row r="1533" spans="93:93" x14ac:dyDescent="0.25">
      <c r="CO1533" s="202">
        <v>1532</v>
      </c>
    </row>
    <row r="1534" spans="93:93" x14ac:dyDescent="0.25">
      <c r="CO1534" s="202">
        <v>1533</v>
      </c>
    </row>
    <row r="1535" spans="93:93" x14ac:dyDescent="0.25">
      <c r="CO1535" s="202">
        <v>1534</v>
      </c>
    </row>
    <row r="1536" spans="93:93" x14ac:dyDescent="0.25">
      <c r="CO1536" s="202">
        <v>1535</v>
      </c>
    </row>
    <row r="1537" spans="93:93" x14ac:dyDescent="0.25">
      <c r="CO1537" s="202">
        <v>1536</v>
      </c>
    </row>
    <row r="1538" spans="93:93" x14ac:dyDescent="0.25">
      <c r="CO1538" s="202">
        <v>1537</v>
      </c>
    </row>
    <row r="1539" spans="93:93" x14ac:dyDescent="0.25">
      <c r="CO1539" s="202">
        <v>1538</v>
      </c>
    </row>
    <row r="1540" spans="93:93" x14ac:dyDescent="0.25">
      <c r="CO1540" s="202">
        <v>1539</v>
      </c>
    </row>
    <row r="1541" spans="93:93" x14ac:dyDescent="0.25">
      <c r="CO1541" s="202">
        <v>1540</v>
      </c>
    </row>
    <row r="1542" spans="93:93" x14ac:dyDescent="0.25">
      <c r="CO1542" s="202">
        <v>1541</v>
      </c>
    </row>
    <row r="1543" spans="93:93" x14ac:dyDescent="0.25">
      <c r="CO1543" s="202">
        <v>1542</v>
      </c>
    </row>
    <row r="1544" spans="93:93" x14ac:dyDescent="0.25">
      <c r="CO1544" s="202">
        <v>1543</v>
      </c>
    </row>
    <row r="1545" spans="93:93" x14ac:dyDescent="0.25">
      <c r="CO1545" s="202">
        <v>1544</v>
      </c>
    </row>
    <row r="1546" spans="93:93" x14ac:dyDescent="0.25">
      <c r="CO1546" s="202">
        <v>1545</v>
      </c>
    </row>
    <row r="1547" spans="93:93" x14ac:dyDescent="0.25">
      <c r="CO1547" s="202">
        <v>1546</v>
      </c>
    </row>
    <row r="1548" spans="93:93" x14ac:dyDescent="0.25">
      <c r="CO1548" s="202">
        <v>1547</v>
      </c>
    </row>
    <row r="1549" spans="93:93" x14ac:dyDescent="0.25">
      <c r="CO1549" s="202">
        <v>1548</v>
      </c>
    </row>
    <row r="1550" spans="93:93" x14ac:dyDescent="0.25">
      <c r="CO1550" s="202">
        <v>1549</v>
      </c>
    </row>
    <row r="1551" spans="93:93" x14ac:dyDescent="0.25">
      <c r="CO1551" s="202">
        <v>1550</v>
      </c>
    </row>
    <row r="1552" spans="93:93" x14ac:dyDescent="0.25">
      <c r="CO1552" s="202">
        <v>1551</v>
      </c>
    </row>
    <row r="1553" spans="93:93" x14ac:dyDescent="0.25">
      <c r="CO1553" s="202">
        <v>1552</v>
      </c>
    </row>
    <row r="1554" spans="93:93" x14ac:dyDescent="0.25">
      <c r="CO1554" s="202">
        <v>1553</v>
      </c>
    </row>
    <row r="1555" spans="93:93" x14ac:dyDescent="0.25">
      <c r="CO1555" s="202">
        <v>1554</v>
      </c>
    </row>
    <row r="1556" spans="93:93" x14ac:dyDescent="0.25">
      <c r="CO1556" s="202">
        <v>1555</v>
      </c>
    </row>
    <row r="1557" spans="93:93" x14ac:dyDescent="0.25">
      <c r="CO1557" s="202">
        <v>1556</v>
      </c>
    </row>
    <row r="1558" spans="93:93" x14ac:dyDescent="0.25">
      <c r="CO1558" s="202">
        <v>1557</v>
      </c>
    </row>
    <row r="1559" spans="93:93" x14ac:dyDescent="0.25">
      <c r="CO1559" s="202">
        <v>1558</v>
      </c>
    </row>
    <row r="1560" spans="93:93" x14ac:dyDescent="0.25">
      <c r="CO1560" s="202">
        <v>1559</v>
      </c>
    </row>
    <row r="1561" spans="93:93" x14ac:dyDescent="0.25">
      <c r="CO1561" s="202">
        <v>1560</v>
      </c>
    </row>
    <row r="1562" spans="93:93" x14ac:dyDescent="0.25">
      <c r="CO1562" s="202">
        <v>1561</v>
      </c>
    </row>
    <row r="1563" spans="93:93" x14ac:dyDescent="0.25">
      <c r="CO1563" s="202">
        <v>1562</v>
      </c>
    </row>
    <row r="1564" spans="93:93" x14ac:dyDescent="0.25">
      <c r="CO1564" s="202">
        <v>1563</v>
      </c>
    </row>
    <row r="1565" spans="93:93" x14ac:dyDescent="0.25">
      <c r="CO1565" s="202">
        <v>1564</v>
      </c>
    </row>
    <row r="1566" spans="93:93" x14ac:dyDescent="0.25">
      <c r="CO1566" s="202">
        <v>1565</v>
      </c>
    </row>
    <row r="1567" spans="93:93" x14ac:dyDescent="0.25">
      <c r="CO1567" s="202">
        <v>1566</v>
      </c>
    </row>
    <row r="1568" spans="93:93" x14ac:dyDescent="0.25">
      <c r="CO1568" s="202">
        <v>1567</v>
      </c>
    </row>
    <row r="1569" spans="93:93" x14ac:dyDescent="0.25">
      <c r="CO1569" s="202">
        <v>1568</v>
      </c>
    </row>
    <row r="1570" spans="93:93" x14ac:dyDescent="0.25">
      <c r="CO1570" s="202">
        <v>1569</v>
      </c>
    </row>
    <row r="1571" spans="93:93" x14ac:dyDescent="0.25">
      <c r="CO1571" s="202">
        <v>1570</v>
      </c>
    </row>
    <row r="1572" spans="93:93" x14ac:dyDescent="0.25">
      <c r="CO1572" s="202">
        <v>1571</v>
      </c>
    </row>
    <row r="1573" spans="93:93" x14ac:dyDescent="0.25">
      <c r="CO1573" s="202">
        <v>1572</v>
      </c>
    </row>
    <row r="1574" spans="93:93" x14ac:dyDescent="0.25">
      <c r="CO1574" s="202">
        <v>1573</v>
      </c>
    </row>
    <row r="1575" spans="93:93" x14ac:dyDescent="0.25">
      <c r="CO1575" s="202">
        <v>1574</v>
      </c>
    </row>
    <row r="1576" spans="93:93" x14ac:dyDescent="0.25">
      <c r="CO1576" s="202">
        <v>1575</v>
      </c>
    </row>
    <row r="1577" spans="93:93" x14ac:dyDescent="0.25">
      <c r="CO1577" s="202">
        <v>1576</v>
      </c>
    </row>
    <row r="1578" spans="93:93" x14ac:dyDescent="0.25">
      <c r="CO1578" s="202">
        <v>1577</v>
      </c>
    </row>
    <row r="1579" spans="93:93" x14ac:dyDescent="0.25">
      <c r="CO1579" s="202">
        <v>1578</v>
      </c>
    </row>
    <row r="1580" spans="93:93" x14ac:dyDescent="0.25">
      <c r="CO1580" s="202">
        <v>1579</v>
      </c>
    </row>
    <row r="1581" spans="93:93" x14ac:dyDescent="0.25">
      <c r="CO1581" s="202">
        <v>1580</v>
      </c>
    </row>
    <row r="1582" spans="93:93" x14ac:dyDescent="0.25">
      <c r="CO1582" s="202">
        <v>1581</v>
      </c>
    </row>
    <row r="1583" spans="93:93" x14ac:dyDescent="0.25">
      <c r="CO1583" s="202">
        <v>1582</v>
      </c>
    </row>
    <row r="1584" spans="93:93" x14ac:dyDescent="0.25">
      <c r="CO1584" s="202">
        <v>1583</v>
      </c>
    </row>
    <row r="1585" spans="93:93" x14ac:dyDescent="0.25">
      <c r="CO1585" s="202">
        <v>1584</v>
      </c>
    </row>
    <row r="1586" spans="93:93" x14ac:dyDescent="0.25">
      <c r="CO1586" s="202">
        <v>1585</v>
      </c>
    </row>
    <row r="1587" spans="93:93" x14ac:dyDescent="0.25">
      <c r="CO1587" s="202">
        <v>1586</v>
      </c>
    </row>
    <row r="1588" spans="93:93" x14ac:dyDescent="0.25">
      <c r="CO1588" s="202">
        <v>1587</v>
      </c>
    </row>
    <row r="1589" spans="93:93" x14ac:dyDescent="0.25">
      <c r="CO1589" s="202">
        <v>1588</v>
      </c>
    </row>
    <row r="1590" spans="93:93" x14ac:dyDescent="0.25">
      <c r="CO1590" s="202">
        <v>1589</v>
      </c>
    </row>
    <row r="1591" spans="93:93" x14ac:dyDescent="0.25">
      <c r="CO1591" s="202">
        <v>1590</v>
      </c>
    </row>
    <row r="1592" spans="93:93" x14ac:dyDescent="0.25">
      <c r="CO1592" s="202">
        <v>1591</v>
      </c>
    </row>
    <row r="1593" spans="93:93" x14ac:dyDescent="0.25">
      <c r="CO1593" s="202">
        <v>1592</v>
      </c>
    </row>
    <row r="1594" spans="93:93" x14ac:dyDescent="0.25">
      <c r="CO1594" s="202">
        <v>1593</v>
      </c>
    </row>
    <row r="1595" spans="93:93" x14ac:dyDescent="0.25">
      <c r="CO1595" s="202">
        <v>1594</v>
      </c>
    </row>
    <row r="1596" spans="93:93" x14ac:dyDescent="0.25">
      <c r="CO1596" s="202">
        <v>1595</v>
      </c>
    </row>
    <row r="1597" spans="93:93" x14ac:dyDescent="0.25">
      <c r="CO1597" s="202">
        <v>1596</v>
      </c>
    </row>
    <row r="1598" spans="93:93" x14ac:dyDescent="0.25">
      <c r="CO1598" s="202">
        <v>1597</v>
      </c>
    </row>
    <row r="1599" spans="93:93" x14ac:dyDescent="0.25">
      <c r="CO1599" s="202">
        <v>1598</v>
      </c>
    </row>
    <row r="1600" spans="93:93" x14ac:dyDescent="0.25">
      <c r="CO1600" s="202">
        <v>1599</v>
      </c>
    </row>
    <row r="1601" spans="93:93" x14ac:dyDescent="0.25">
      <c r="CO1601" s="202">
        <v>1600</v>
      </c>
    </row>
    <row r="1602" spans="93:93" x14ac:dyDescent="0.25">
      <c r="CO1602" s="202">
        <v>1601</v>
      </c>
    </row>
    <row r="1603" spans="93:93" x14ac:dyDescent="0.25">
      <c r="CO1603" s="202">
        <v>1602</v>
      </c>
    </row>
    <row r="1604" spans="93:93" x14ac:dyDescent="0.25">
      <c r="CO1604" s="202">
        <v>1603</v>
      </c>
    </row>
    <row r="1605" spans="93:93" x14ac:dyDescent="0.25">
      <c r="CO1605" s="202">
        <v>1604</v>
      </c>
    </row>
    <row r="1606" spans="93:93" x14ac:dyDescent="0.25">
      <c r="CO1606" s="202">
        <v>1605</v>
      </c>
    </row>
    <row r="1607" spans="93:93" x14ac:dyDescent="0.25">
      <c r="CO1607" s="202">
        <v>1606</v>
      </c>
    </row>
    <row r="1608" spans="93:93" x14ac:dyDescent="0.25">
      <c r="CO1608" s="202">
        <v>1607</v>
      </c>
    </row>
    <row r="1609" spans="93:93" x14ac:dyDescent="0.25">
      <c r="CO1609" s="202">
        <v>1608</v>
      </c>
    </row>
    <row r="1610" spans="93:93" x14ac:dyDescent="0.25">
      <c r="CO1610" s="202">
        <v>1609</v>
      </c>
    </row>
    <row r="1611" spans="93:93" x14ac:dyDescent="0.25">
      <c r="CO1611" s="202">
        <v>1610</v>
      </c>
    </row>
    <row r="1612" spans="93:93" x14ac:dyDescent="0.25">
      <c r="CO1612" s="202">
        <v>1611</v>
      </c>
    </row>
    <row r="1613" spans="93:93" x14ac:dyDescent="0.25">
      <c r="CO1613" s="202">
        <v>1612</v>
      </c>
    </row>
    <row r="1614" spans="93:93" x14ac:dyDescent="0.25">
      <c r="CO1614" s="202">
        <v>1613</v>
      </c>
    </row>
    <row r="1615" spans="93:93" x14ac:dyDescent="0.25">
      <c r="CO1615" s="202">
        <v>1614</v>
      </c>
    </row>
    <row r="1616" spans="93:93" x14ac:dyDescent="0.25">
      <c r="CO1616" s="202">
        <v>1615</v>
      </c>
    </row>
    <row r="1617" spans="93:93" x14ac:dyDescent="0.25">
      <c r="CO1617" s="202">
        <v>1616</v>
      </c>
    </row>
    <row r="1618" spans="93:93" x14ac:dyDescent="0.25">
      <c r="CO1618" s="202">
        <v>1617</v>
      </c>
    </row>
    <row r="1619" spans="93:93" x14ac:dyDescent="0.25">
      <c r="CO1619" s="202">
        <v>1618</v>
      </c>
    </row>
    <row r="1620" spans="93:93" x14ac:dyDescent="0.25">
      <c r="CO1620" s="202">
        <v>1619</v>
      </c>
    </row>
    <row r="1621" spans="93:93" x14ac:dyDescent="0.25">
      <c r="CO1621" s="202">
        <v>1620</v>
      </c>
    </row>
    <row r="1622" spans="93:93" x14ac:dyDescent="0.25">
      <c r="CO1622" s="202">
        <v>1621</v>
      </c>
    </row>
    <row r="1623" spans="93:93" x14ac:dyDescent="0.25">
      <c r="CO1623" s="202">
        <v>1622</v>
      </c>
    </row>
    <row r="1624" spans="93:93" x14ac:dyDescent="0.25">
      <c r="CO1624" s="202">
        <v>1623</v>
      </c>
    </row>
    <row r="1625" spans="93:93" x14ac:dyDescent="0.25">
      <c r="CO1625" s="202">
        <v>1624</v>
      </c>
    </row>
    <row r="1626" spans="93:93" x14ac:dyDescent="0.25">
      <c r="CO1626" s="202">
        <v>1625</v>
      </c>
    </row>
    <row r="1627" spans="93:93" x14ac:dyDescent="0.25">
      <c r="CO1627" s="202">
        <v>1626</v>
      </c>
    </row>
    <row r="1628" spans="93:93" x14ac:dyDescent="0.25">
      <c r="CO1628" s="202">
        <v>1627</v>
      </c>
    </row>
    <row r="1629" spans="93:93" x14ac:dyDescent="0.25">
      <c r="CO1629" s="202">
        <v>1628</v>
      </c>
    </row>
    <row r="1630" spans="93:93" x14ac:dyDescent="0.25">
      <c r="CO1630" s="202">
        <v>1629</v>
      </c>
    </row>
    <row r="1631" spans="93:93" x14ac:dyDescent="0.25">
      <c r="CO1631" s="202">
        <v>1630</v>
      </c>
    </row>
    <row r="1632" spans="93:93" x14ac:dyDescent="0.25">
      <c r="CO1632" s="202">
        <v>1631</v>
      </c>
    </row>
    <row r="1633" spans="93:93" x14ac:dyDescent="0.25">
      <c r="CO1633" s="202">
        <v>1632</v>
      </c>
    </row>
    <row r="1634" spans="93:93" x14ac:dyDescent="0.25">
      <c r="CO1634" s="202">
        <v>1633</v>
      </c>
    </row>
    <row r="1635" spans="93:93" x14ac:dyDescent="0.25">
      <c r="CO1635" s="202">
        <v>1634</v>
      </c>
    </row>
    <row r="1636" spans="93:93" x14ac:dyDescent="0.25">
      <c r="CO1636" s="202">
        <v>1635</v>
      </c>
    </row>
    <row r="1637" spans="93:93" x14ac:dyDescent="0.25">
      <c r="CO1637" s="202">
        <v>1636</v>
      </c>
    </row>
    <row r="1638" spans="93:93" x14ac:dyDescent="0.25">
      <c r="CO1638" s="202">
        <v>1637</v>
      </c>
    </row>
    <row r="1639" spans="93:93" x14ac:dyDescent="0.25">
      <c r="CO1639" s="202">
        <v>1638</v>
      </c>
    </row>
    <row r="1640" spans="93:93" x14ac:dyDescent="0.25">
      <c r="CO1640" s="202">
        <v>1639</v>
      </c>
    </row>
    <row r="1641" spans="93:93" x14ac:dyDescent="0.25">
      <c r="CO1641" s="202">
        <v>1640</v>
      </c>
    </row>
    <row r="1642" spans="93:93" x14ac:dyDescent="0.25">
      <c r="CO1642" s="202">
        <v>1641</v>
      </c>
    </row>
    <row r="1643" spans="93:93" x14ac:dyDescent="0.25">
      <c r="CO1643" s="202">
        <v>1642</v>
      </c>
    </row>
    <row r="1644" spans="93:93" x14ac:dyDescent="0.25">
      <c r="CO1644" s="202">
        <v>1643</v>
      </c>
    </row>
    <row r="1645" spans="93:93" x14ac:dyDescent="0.25">
      <c r="CO1645" s="202">
        <v>1644</v>
      </c>
    </row>
    <row r="1646" spans="93:93" x14ac:dyDescent="0.25">
      <c r="CO1646" s="202">
        <v>1645</v>
      </c>
    </row>
    <row r="1647" spans="93:93" x14ac:dyDescent="0.25">
      <c r="CO1647" s="202">
        <v>1646</v>
      </c>
    </row>
    <row r="1648" spans="93:93" x14ac:dyDescent="0.25">
      <c r="CO1648" s="202">
        <v>1647</v>
      </c>
    </row>
    <row r="1649" spans="93:93" x14ac:dyDescent="0.25">
      <c r="CO1649" s="202">
        <v>1648</v>
      </c>
    </row>
    <row r="1650" spans="93:93" x14ac:dyDescent="0.25">
      <c r="CO1650" s="202">
        <v>1649</v>
      </c>
    </row>
    <row r="1651" spans="93:93" x14ac:dyDescent="0.25">
      <c r="CO1651" s="202">
        <v>1650</v>
      </c>
    </row>
    <row r="1652" spans="93:93" x14ac:dyDescent="0.25">
      <c r="CO1652" s="202">
        <v>1651</v>
      </c>
    </row>
    <row r="1653" spans="93:93" x14ac:dyDescent="0.25">
      <c r="CO1653" s="202">
        <v>1652</v>
      </c>
    </row>
    <row r="1654" spans="93:93" x14ac:dyDescent="0.25">
      <c r="CO1654" s="202">
        <v>1653</v>
      </c>
    </row>
    <row r="1655" spans="93:93" x14ac:dyDescent="0.25">
      <c r="CO1655" s="202">
        <v>1654</v>
      </c>
    </row>
    <row r="1656" spans="93:93" x14ac:dyDescent="0.25">
      <c r="CO1656" s="202">
        <v>1655</v>
      </c>
    </row>
    <row r="1657" spans="93:93" x14ac:dyDescent="0.25">
      <c r="CO1657" s="202">
        <v>1656</v>
      </c>
    </row>
    <row r="1658" spans="93:93" x14ac:dyDescent="0.25">
      <c r="CO1658" s="202">
        <v>1657</v>
      </c>
    </row>
    <row r="1659" spans="93:93" x14ac:dyDescent="0.25">
      <c r="CO1659" s="202">
        <v>1658</v>
      </c>
    </row>
    <row r="1660" spans="93:93" x14ac:dyDescent="0.25">
      <c r="CO1660" s="202">
        <v>1659</v>
      </c>
    </row>
    <row r="1661" spans="93:93" x14ac:dyDescent="0.25">
      <c r="CO1661" s="202">
        <v>1660</v>
      </c>
    </row>
    <row r="1662" spans="93:93" x14ac:dyDescent="0.25">
      <c r="CO1662" s="202">
        <v>1661</v>
      </c>
    </row>
    <row r="1663" spans="93:93" x14ac:dyDescent="0.25">
      <c r="CO1663" s="202">
        <v>1662</v>
      </c>
    </row>
    <row r="1664" spans="93:93" x14ac:dyDescent="0.25">
      <c r="CO1664" s="202">
        <v>1663</v>
      </c>
    </row>
    <row r="1665" spans="93:93" x14ac:dyDescent="0.25">
      <c r="CO1665" s="202">
        <v>1664</v>
      </c>
    </row>
    <row r="1666" spans="93:93" x14ac:dyDescent="0.25">
      <c r="CO1666" s="202">
        <v>1665</v>
      </c>
    </row>
    <row r="1667" spans="93:93" x14ac:dyDescent="0.25">
      <c r="CO1667" s="202">
        <v>1666</v>
      </c>
    </row>
    <row r="1668" spans="93:93" x14ac:dyDescent="0.25">
      <c r="CO1668" s="202">
        <v>1667</v>
      </c>
    </row>
    <row r="1669" spans="93:93" x14ac:dyDescent="0.25">
      <c r="CO1669" s="202">
        <v>1668</v>
      </c>
    </row>
    <row r="1670" spans="93:93" x14ac:dyDescent="0.25">
      <c r="CO1670" s="202">
        <v>1669</v>
      </c>
    </row>
    <row r="1671" spans="93:93" x14ac:dyDescent="0.25">
      <c r="CO1671" s="202">
        <v>1670</v>
      </c>
    </row>
    <row r="1672" spans="93:93" x14ac:dyDescent="0.25">
      <c r="CO1672" s="202">
        <v>1671</v>
      </c>
    </row>
    <row r="1673" spans="93:93" x14ac:dyDescent="0.25">
      <c r="CO1673" s="202">
        <v>1672</v>
      </c>
    </row>
    <row r="1674" spans="93:93" x14ac:dyDescent="0.25">
      <c r="CO1674" s="202">
        <v>1673</v>
      </c>
    </row>
    <row r="1675" spans="93:93" x14ac:dyDescent="0.25">
      <c r="CO1675" s="202">
        <v>1674</v>
      </c>
    </row>
    <row r="1676" spans="93:93" x14ac:dyDescent="0.25">
      <c r="CO1676" s="202">
        <v>1675</v>
      </c>
    </row>
    <row r="1677" spans="93:93" x14ac:dyDescent="0.25">
      <c r="CO1677" s="202">
        <v>1676</v>
      </c>
    </row>
    <row r="1678" spans="93:93" x14ac:dyDescent="0.25">
      <c r="CO1678" s="202">
        <v>1677</v>
      </c>
    </row>
    <row r="1679" spans="93:93" x14ac:dyDescent="0.25">
      <c r="CO1679" s="202">
        <v>1678</v>
      </c>
    </row>
    <row r="1680" spans="93:93" x14ac:dyDescent="0.25">
      <c r="CO1680" s="202">
        <v>1679</v>
      </c>
    </row>
    <row r="1681" spans="93:93" x14ac:dyDescent="0.25">
      <c r="CO1681" s="202">
        <v>1680</v>
      </c>
    </row>
    <row r="1682" spans="93:93" x14ac:dyDescent="0.25">
      <c r="CO1682" s="202">
        <v>1681</v>
      </c>
    </row>
    <row r="1683" spans="93:93" x14ac:dyDescent="0.25">
      <c r="CO1683" s="202">
        <v>1682</v>
      </c>
    </row>
    <row r="1684" spans="93:93" x14ac:dyDescent="0.25">
      <c r="CO1684" s="202">
        <v>1683</v>
      </c>
    </row>
    <row r="1685" spans="93:93" x14ac:dyDescent="0.25">
      <c r="CO1685" s="202">
        <v>1684</v>
      </c>
    </row>
    <row r="1686" spans="93:93" x14ac:dyDescent="0.25">
      <c r="CO1686" s="202">
        <v>1685</v>
      </c>
    </row>
    <row r="1687" spans="93:93" x14ac:dyDescent="0.25">
      <c r="CO1687" s="202">
        <v>1686</v>
      </c>
    </row>
    <row r="1688" spans="93:93" x14ac:dyDescent="0.25">
      <c r="CO1688" s="202">
        <v>1687</v>
      </c>
    </row>
    <row r="1689" spans="93:93" x14ac:dyDescent="0.25">
      <c r="CO1689" s="202">
        <v>1688</v>
      </c>
    </row>
    <row r="1690" spans="93:93" x14ac:dyDescent="0.25">
      <c r="CO1690" s="202">
        <v>1689</v>
      </c>
    </row>
    <row r="1691" spans="93:93" x14ac:dyDescent="0.25">
      <c r="CO1691" s="202">
        <v>1690</v>
      </c>
    </row>
    <row r="1692" spans="93:93" x14ac:dyDescent="0.25">
      <c r="CO1692" s="202">
        <v>1691</v>
      </c>
    </row>
    <row r="1693" spans="93:93" x14ac:dyDescent="0.25">
      <c r="CO1693" s="202">
        <v>1692</v>
      </c>
    </row>
    <row r="1694" spans="93:93" x14ac:dyDescent="0.25">
      <c r="CO1694" s="202">
        <v>1693</v>
      </c>
    </row>
    <row r="1695" spans="93:93" x14ac:dyDescent="0.25">
      <c r="CO1695" s="202">
        <v>1694</v>
      </c>
    </row>
    <row r="1696" spans="93:93" x14ac:dyDescent="0.25">
      <c r="CO1696" s="202">
        <v>1695</v>
      </c>
    </row>
    <row r="1697" spans="93:93" x14ac:dyDescent="0.25">
      <c r="CO1697" s="202">
        <v>1696</v>
      </c>
    </row>
    <row r="1698" spans="93:93" x14ac:dyDescent="0.25">
      <c r="CO1698" s="202">
        <v>1697</v>
      </c>
    </row>
    <row r="1699" spans="93:93" x14ac:dyDescent="0.25">
      <c r="CO1699" s="202">
        <v>1698</v>
      </c>
    </row>
    <row r="1700" spans="93:93" x14ac:dyDescent="0.25">
      <c r="CO1700" s="202">
        <v>1699</v>
      </c>
    </row>
    <row r="1701" spans="93:93" x14ac:dyDescent="0.25">
      <c r="CO1701" s="202">
        <v>1700</v>
      </c>
    </row>
    <row r="1702" spans="93:93" x14ac:dyDescent="0.25">
      <c r="CO1702" s="202">
        <v>1701</v>
      </c>
    </row>
    <row r="1703" spans="93:93" x14ac:dyDescent="0.25">
      <c r="CO1703" s="202">
        <v>1702</v>
      </c>
    </row>
    <row r="1704" spans="93:93" x14ac:dyDescent="0.25">
      <c r="CO1704" s="202">
        <v>1703</v>
      </c>
    </row>
    <row r="1705" spans="93:93" x14ac:dyDescent="0.25">
      <c r="CO1705" s="202">
        <v>1704</v>
      </c>
    </row>
    <row r="1706" spans="93:93" x14ac:dyDescent="0.25">
      <c r="CO1706" s="202">
        <v>1705</v>
      </c>
    </row>
    <row r="1707" spans="93:93" x14ac:dyDescent="0.25">
      <c r="CO1707" s="202">
        <v>1706</v>
      </c>
    </row>
    <row r="1708" spans="93:93" x14ac:dyDescent="0.25">
      <c r="CO1708" s="202">
        <v>1707</v>
      </c>
    </row>
    <row r="1709" spans="93:93" x14ac:dyDescent="0.25">
      <c r="CO1709" s="202">
        <v>1708</v>
      </c>
    </row>
    <row r="1710" spans="93:93" x14ac:dyDescent="0.25">
      <c r="CO1710" s="202">
        <v>1709</v>
      </c>
    </row>
    <row r="1711" spans="93:93" x14ac:dyDescent="0.25">
      <c r="CO1711" s="202">
        <v>1710</v>
      </c>
    </row>
    <row r="1712" spans="93:93" x14ac:dyDescent="0.25">
      <c r="CO1712" s="202">
        <v>1711</v>
      </c>
    </row>
    <row r="1713" spans="93:93" x14ac:dyDescent="0.25">
      <c r="CO1713" s="202">
        <v>1712</v>
      </c>
    </row>
    <row r="1714" spans="93:93" x14ac:dyDescent="0.25">
      <c r="CO1714" s="202">
        <v>1713</v>
      </c>
    </row>
    <row r="1715" spans="93:93" x14ac:dyDescent="0.25">
      <c r="CO1715" s="202">
        <v>1714</v>
      </c>
    </row>
    <row r="1716" spans="93:93" x14ac:dyDescent="0.25">
      <c r="CO1716" s="202">
        <v>1715</v>
      </c>
    </row>
    <row r="1717" spans="93:93" x14ac:dyDescent="0.25">
      <c r="CO1717" s="202">
        <v>1716</v>
      </c>
    </row>
    <row r="1718" spans="93:93" x14ac:dyDescent="0.25">
      <c r="CO1718" s="202">
        <v>1717</v>
      </c>
    </row>
    <row r="1719" spans="93:93" x14ac:dyDescent="0.25">
      <c r="CO1719" s="202">
        <v>1718</v>
      </c>
    </row>
    <row r="1720" spans="93:93" x14ac:dyDescent="0.25">
      <c r="CO1720" s="202">
        <v>1719</v>
      </c>
    </row>
    <row r="1721" spans="93:93" x14ac:dyDescent="0.25">
      <c r="CO1721" s="202">
        <v>1720</v>
      </c>
    </row>
    <row r="1722" spans="93:93" x14ac:dyDescent="0.25">
      <c r="CO1722" s="202">
        <v>1721</v>
      </c>
    </row>
    <row r="1723" spans="93:93" x14ac:dyDescent="0.25">
      <c r="CO1723" s="202">
        <v>1722</v>
      </c>
    </row>
    <row r="1724" spans="93:93" x14ac:dyDescent="0.25">
      <c r="CO1724" s="202">
        <v>1723</v>
      </c>
    </row>
    <row r="1725" spans="93:93" x14ac:dyDescent="0.25">
      <c r="CO1725" s="202">
        <v>1724</v>
      </c>
    </row>
    <row r="1726" spans="93:93" x14ac:dyDescent="0.25">
      <c r="CO1726" s="202">
        <v>1725</v>
      </c>
    </row>
    <row r="1727" spans="93:93" x14ac:dyDescent="0.25">
      <c r="CO1727" s="202">
        <v>1726</v>
      </c>
    </row>
    <row r="1728" spans="93:93" x14ac:dyDescent="0.25">
      <c r="CO1728" s="202">
        <v>1727</v>
      </c>
    </row>
    <row r="1729" spans="93:93" x14ac:dyDescent="0.25">
      <c r="CO1729" s="202">
        <v>1728</v>
      </c>
    </row>
    <row r="1730" spans="93:93" x14ac:dyDescent="0.25">
      <c r="CO1730" s="202">
        <v>1729</v>
      </c>
    </row>
    <row r="1731" spans="93:93" x14ac:dyDescent="0.25">
      <c r="CO1731" s="202">
        <v>1730</v>
      </c>
    </row>
    <row r="1732" spans="93:93" x14ac:dyDescent="0.25">
      <c r="CO1732" s="202">
        <v>1731</v>
      </c>
    </row>
    <row r="1733" spans="93:93" x14ac:dyDescent="0.25">
      <c r="CO1733" s="202">
        <v>1732</v>
      </c>
    </row>
    <row r="1734" spans="93:93" x14ac:dyDescent="0.25">
      <c r="CO1734" s="202">
        <v>1733</v>
      </c>
    </row>
    <row r="1735" spans="93:93" x14ac:dyDescent="0.25">
      <c r="CO1735" s="202">
        <v>1734</v>
      </c>
    </row>
    <row r="1736" spans="93:93" x14ac:dyDescent="0.25">
      <c r="CO1736" s="202">
        <v>1735</v>
      </c>
    </row>
    <row r="1737" spans="93:93" x14ac:dyDescent="0.25">
      <c r="CO1737" s="202">
        <v>1736</v>
      </c>
    </row>
    <row r="1738" spans="93:93" x14ac:dyDescent="0.25">
      <c r="CO1738" s="202">
        <v>1737</v>
      </c>
    </row>
    <row r="1739" spans="93:93" x14ac:dyDescent="0.25">
      <c r="CO1739" s="202">
        <v>1738</v>
      </c>
    </row>
    <row r="1740" spans="93:93" x14ac:dyDescent="0.25">
      <c r="CO1740" s="202">
        <v>1739</v>
      </c>
    </row>
    <row r="1741" spans="93:93" x14ac:dyDescent="0.25">
      <c r="CO1741" s="202">
        <v>1740</v>
      </c>
    </row>
    <row r="1742" spans="93:93" x14ac:dyDescent="0.25">
      <c r="CO1742" s="202">
        <v>1741</v>
      </c>
    </row>
    <row r="1743" spans="93:93" x14ac:dyDescent="0.25">
      <c r="CO1743" s="202">
        <v>1742</v>
      </c>
    </row>
    <row r="1744" spans="93:93" x14ac:dyDescent="0.25">
      <c r="CO1744" s="202">
        <v>1743</v>
      </c>
    </row>
    <row r="1745" spans="93:93" x14ac:dyDescent="0.25">
      <c r="CO1745" s="202">
        <v>1744</v>
      </c>
    </row>
    <row r="1746" spans="93:93" x14ac:dyDescent="0.25">
      <c r="CO1746" s="202">
        <v>1745</v>
      </c>
    </row>
    <row r="1747" spans="93:93" x14ac:dyDescent="0.25">
      <c r="CO1747" s="202">
        <v>1746</v>
      </c>
    </row>
    <row r="1748" spans="93:93" x14ac:dyDescent="0.25">
      <c r="CO1748" s="202">
        <v>1747</v>
      </c>
    </row>
    <row r="1749" spans="93:93" x14ac:dyDescent="0.25">
      <c r="CO1749" s="202">
        <v>1748</v>
      </c>
    </row>
    <row r="1750" spans="93:93" x14ac:dyDescent="0.25">
      <c r="CO1750" s="202">
        <v>1749</v>
      </c>
    </row>
    <row r="1751" spans="93:93" x14ac:dyDescent="0.25">
      <c r="CO1751" s="202">
        <v>1750</v>
      </c>
    </row>
    <row r="1752" spans="93:93" x14ac:dyDescent="0.25">
      <c r="CO1752" s="202">
        <v>1751</v>
      </c>
    </row>
    <row r="1753" spans="93:93" x14ac:dyDescent="0.25">
      <c r="CO1753" s="202">
        <v>1752</v>
      </c>
    </row>
    <row r="1754" spans="93:93" x14ac:dyDescent="0.25">
      <c r="CO1754" s="202">
        <v>1753</v>
      </c>
    </row>
    <row r="1755" spans="93:93" x14ac:dyDescent="0.25">
      <c r="CO1755" s="202">
        <v>1754</v>
      </c>
    </row>
    <row r="1756" spans="93:93" x14ac:dyDescent="0.25">
      <c r="CO1756" s="202">
        <v>1755</v>
      </c>
    </row>
    <row r="1757" spans="93:93" x14ac:dyDescent="0.25">
      <c r="CO1757" s="202">
        <v>1756</v>
      </c>
    </row>
    <row r="1758" spans="93:93" x14ac:dyDescent="0.25">
      <c r="CO1758" s="202">
        <v>1757</v>
      </c>
    </row>
    <row r="1759" spans="93:93" x14ac:dyDescent="0.25">
      <c r="CO1759" s="202">
        <v>1758</v>
      </c>
    </row>
    <row r="1760" spans="93:93" x14ac:dyDescent="0.25">
      <c r="CO1760" s="202">
        <v>1759</v>
      </c>
    </row>
    <row r="1761" spans="93:93" x14ac:dyDescent="0.25">
      <c r="CO1761" s="202">
        <v>1760</v>
      </c>
    </row>
    <row r="1762" spans="93:93" x14ac:dyDescent="0.25">
      <c r="CO1762" s="202">
        <v>1761</v>
      </c>
    </row>
    <row r="1763" spans="93:93" x14ac:dyDescent="0.25">
      <c r="CO1763" s="202">
        <v>1762</v>
      </c>
    </row>
    <row r="1764" spans="93:93" x14ac:dyDescent="0.25">
      <c r="CO1764" s="202">
        <v>1763</v>
      </c>
    </row>
    <row r="1765" spans="93:93" x14ac:dyDescent="0.25">
      <c r="CO1765" s="202">
        <v>1764</v>
      </c>
    </row>
    <row r="1766" spans="93:93" x14ac:dyDescent="0.25">
      <c r="CO1766" s="202">
        <v>1765</v>
      </c>
    </row>
    <row r="1767" spans="93:93" x14ac:dyDescent="0.25">
      <c r="CO1767" s="202">
        <v>1766</v>
      </c>
    </row>
    <row r="1768" spans="93:93" x14ac:dyDescent="0.25">
      <c r="CO1768" s="202">
        <v>1767</v>
      </c>
    </row>
    <row r="1769" spans="93:93" x14ac:dyDescent="0.25">
      <c r="CO1769" s="202">
        <v>1768</v>
      </c>
    </row>
    <row r="1770" spans="93:93" x14ac:dyDescent="0.25">
      <c r="CO1770" s="202">
        <v>1769</v>
      </c>
    </row>
    <row r="1771" spans="93:93" x14ac:dyDescent="0.25">
      <c r="CO1771" s="202">
        <v>1770</v>
      </c>
    </row>
    <row r="1772" spans="93:93" x14ac:dyDescent="0.25">
      <c r="CO1772" s="202">
        <v>1771</v>
      </c>
    </row>
    <row r="1773" spans="93:93" x14ac:dyDescent="0.25">
      <c r="CO1773" s="202">
        <v>1772</v>
      </c>
    </row>
    <row r="1774" spans="93:93" x14ac:dyDescent="0.25">
      <c r="CO1774" s="202">
        <v>1773</v>
      </c>
    </row>
    <row r="1775" spans="93:93" x14ac:dyDescent="0.25">
      <c r="CO1775" s="202">
        <v>1774</v>
      </c>
    </row>
    <row r="1776" spans="93:93" x14ac:dyDescent="0.25">
      <c r="CO1776" s="202">
        <v>1775</v>
      </c>
    </row>
    <row r="1777" spans="93:93" x14ac:dyDescent="0.25">
      <c r="CO1777" s="202">
        <v>1776</v>
      </c>
    </row>
    <row r="1778" spans="93:93" x14ac:dyDescent="0.25">
      <c r="CO1778" s="202">
        <v>1777</v>
      </c>
    </row>
    <row r="1779" spans="93:93" x14ac:dyDescent="0.25">
      <c r="CO1779" s="202">
        <v>1778</v>
      </c>
    </row>
    <row r="1780" spans="93:93" x14ac:dyDescent="0.25">
      <c r="CO1780" s="202">
        <v>1779</v>
      </c>
    </row>
    <row r="1781" spans="93:93" x14ac:dyDescent="0.25">
      <c r="CO1781" s="202">
        <v>1780</v>
      </c>
    </row>
    <row r="1782" spans="93:93" x14ac:dyDescent="0.25">
      <c r="CO1782" s="202">
        <v>1781</v>
      </c>
    </row>
    <row r="1783" spans="93:93" x14ac:dyDescent="0.25">
      <c r="CO1783" s="202">
        <v>1782</v>
      </c>
    </row>
    <row r="1784" spans="93:93" x14ac:dyDescent="0.25">
      <c r="CO1784" s="202">
        <v>1783</v>
      </c>
    </row>
    <row r="1785" spans="93:93" x14ac:dyDescent="0.25">
      <c r="CO1785" s="202">
        <v>1784</v>
      </c>
    </row>
    <row r="1786" spans="93:93" x14ac:dyDescent="0.25">
      <c r="CO1786" s="202">
        <v>1785</v>
      </c>
    </row>
    <row r="1787" spans="93:93" x14ac:dyDescent="0.25">
      <c r="CO1787" s="202">
        <v>1786</v>
      </c>
    </row>
    <row r="1788" spans="93:93" x14ac:dyDescent="0.25">
      <c r="CO1788" s="202">
        <v>1787</v>
      </c>
    </row>
    <row r="1789" spans="93:93" x14ac:dyDescent="0.25">
      <c r="CO1789" s="202">
        <v>1788</v>
      </c>
    </row>
    <row r="1790" spans="93:93" x14ac:dyDescent="0.25">
      <c r="CO1790" s="202">
        <v>1789</v>
      </c>
    </row>
    <row r="1791" spans="93:93" x14ac:dyDescent="0.25">
      <c r="CO1791" s="202">
        <v>1790</v>
      </c>
    </row>
    <row r="1792" spans="93:93" x14ac:dyDescent="0.25">
      <c r="CO1792" s="202">
        <v>1791</v>
      </c>
    </row>
    <row r="1793" spans="93:93" x14ac:dyDescent="0.25">
      <c r="CO1793" s="202">
        <v>1792</v>
      </c>
    </row>
    <row r="1794" spans="93:93" x14ac:dyDescent="0.25">
      <c r="CO1794" s="202">
        <v>1793</v>
      </c>
    </row>
    <row r="1795" spans="93:93" x14ac:dyDescent="0.25">
      <c r="CO1795" s="202">
        <v>1794</v>
      </c>
    </row>
    <row r="1796" spans="93:93" x14ac:dyDescent="0.25">
      <c r="CO1796" s="202">
        <v>1795</v>
      </c>
    </row>
    <row r="1797" spans="93:93" x14ac:dyDescent="0.25">
      <c r="CO1797" s="202">
        <v>1796</v>
      </c>
    </row>
    <row r="1798" spans="93:93" x14ac:dyDescent="0.25">
      <c r="CO1798" s="202">
        <v>1797</v>
      </c>
    </row>
    <row r="1799" spans="93:93" x14ac:dyDescent="0.25">
      <c r="CO1799" s="202">
        <v>1798</v>
      </c>
    </row>
    <row r="1800" spans="93:93" x14ac:dyDescent="0.25">
      <c r="CO1800" s="202">
        <v>1799</v>
      </c>
    </row>
    <row r="1801" spans="93:93" x14ac:dyDescent="0.25">
      <c r="CO1801" s="202">
        <v>1800</v>
      </c>
    </row>
    <row r="1802" spans="93:93" x14ac:dyDescent="0.25">
      <c r="CO1802" s="202">
        <v>1801</v>
      </c>
    </row>
    <row r="1803" spans="93:93" x14ac:dyDescent="0.25">
      <c r="CO1803" s="202">
        <v>1802</v>
      </c>
    </row>
    <row r="1804" spans="93:93" x14ac:dyDescent="0.25">
      <c r="CO1804" s="202">
        <v>1803</v>
      </c>
    </row>
    <row r="1805" spans="93:93" x14ac:dyDescent="0.25">
      <c r="CO1805" s="202">
        <v>1804</v>
      </c>
    </row>
    <row r="1806" spans="93:93" x14ac:dyDescent="0.25">
      <c r="CO1806" s="202">
        <v>1805</v>
      </c>
    </row>
    <row r="1807" spans="93:93" x14ac:dyDescent="0.25">
      <c r="CO1807" s="202">
        <v>1806</v>
      </c>
    </row>
    <row r="1808" spans="93:93" x14ac:dyDescent="0.25">
      <c r="CO1808" s="202">
        <v>1807</v>
      </c>
    </row>
    <row r="1809" spans="93:93" x14ac:dyDescent="0.25">
      <c r="CO1809" s="202">
        <v>1808</v>
      </c>
    </row>
    <row r="1810" spans="93:93" x14ac:dyDescent="0.25">
      <c r="CO1810" s="202">
        <v>1809</v>
      </c>
    </row>
    <row r="1811" spans="93:93" x14ac:dyDescent="0.25">
      <c r="CO1811" s="202">
        <v>1810</v>
      </c>
    </row>
    <row r="1812" spans="93:93" x14ac:dyDescent="0.25">
      <c r="CO1812" s="202">
        <v>1811</v>
      </c>
    </row>
    <row r="1813" spans="93:93" x14ac:dyDescent="0.25">
      <c r="CO1813" s="202">
        <v>1812</v>
      </c>
    </row>
    <row r="1814" spans="93:93" x14ac:dyDescent="0.25">
      <c r="CO1814" s="202">
        <v>1813</v>
      </c>
    </row>
    <row r="1815" spans="93:93" x14ac:dyDescent="0.25">
      <c r="CO1815" s="202">
        <v>1814</v>
      </c>
    </row>
    <row r="1816" spans="93:93" x14ac:dyDescent="0.25">
      <c r="CO1816" s="202">
        <v>1815</v>
      </c>
    </row>
    <row r="1817" spans="93:93" x14ac:dyDescent="0.25">
      <c r="CO1817" s="202">
        <v>1816</v>
      </c>
    </row>
    <row r="1818" spans="93:93" x14ac:dyDescent="0.25">
      <c r="CO1818" s="202">
        <v>1817</v>
      </c>
    </row>
    <row r="1819" spans="93:93" x14ac:dyDescent="0.25">
      <c r="CO1819" s="202">
        <v>1818</v>
      </c>
    </row>
    <row r="1820" spans="93:93" x14ac:dyDescent="0.25">
      <c r="CO1820" s="202">
        <v>1819</v>
      </c>
    </row>
    <row r="1821" spans="93:93" x14ac:dyDescent="0.25">
      <c r="CO1821" s="202">
        <v>1820</v>
      </c>
    </row>
    <row r="1822" spans="93:93" x14ac:dyDescent="0.25">
      <c r="CO1822" s="202">
        <v>1821</v>
      </c>
    </row>
    <row r="1823" spans="93:93" x14ac:dyDescent="0.25">
      <c r="CO1823" s="202">
        <v>1822</v>
      </c>
    </row>
    <row r="1824" spans="93:93" x14ac:dyDescent="0.25">
      <c r="CO1824" s="202">
        <v>1823</v>
      </c>
    </row>
    <row r="1825" spans="93:93" x14ac:dyDescent="0.25">
      <c r="CO1825" s="202">
        <v>1824</v>
      </c>
    </row>
    <row r="1826" spans="93:93" x14ac:dyDescent="0.25">
      <c r="CO1826" s="202">
        <v>1825</v>
      </c>
    </row>
    <row r="1827" spans="93:93" x14ac:dyDescent="0.25">
      <c r="CO1827" s="202">
        <v>1826</v>
      </c>
    </row>
    <row r="1828" spans="93:93" x14ac:dyDescent="0.25">
      <c r="CO1828" s="202">
        <v>1827</v>
      </c>
    </row>
    <row r="1829" spans="93:93" x14ac:dyDescent="0.25">
      <c r="CO1829" s="202">
        <v>1828</v>
      </c>
    </row>
    <row r="1830" spans="93:93" x14ac:dyDescent="0.25">
      <c r="CO1830" s="202">
        <v>1829</v>
      </c>
    </row>
    <row r="1831" spans="93:93" x14ac:dyDescent="0.25">
      <c r="CO1831" s="202">
        <v>1830</v>
      </c>
    </row>
    <row r="1832" spans="93:93" x14ac:dyDescent="0.25">
      <c r="CO1832" s="202">
        <v>1831</v>
      </c>
    </row>
    <row r="1833" spans="93:93" x14ac:dyDescent="0.25">
      <c r="CO1833" s="202">
        <v>1832</v>
      </c>
    </row>
    <row r="1834" spans="93:93" x14ac:dyDescent="0.25">
      <c r="CO1834" s="202">
        <v>1833</v>
      </c>
    </row>
    <row r="1835" spans="93:93" x14ac:dyDescent="0.25">
      <c r="CO1835" s="202">
        <v>1834</v>
      </c>
    </row>
    <row r="1836" spans="93:93" x14ac:dyDescent="0.25">
      <c r="CO1836" s="202">
        <v>1835</v>
      </c>
    </row>
    <row r="1837" spans="93:93" x14ac:dyDescent="0.25">
      <c r="CO1837" s="202">
        <v>1836</v>
      </c>
    </row>
    <row r="1838" spans="93:93" x14ac:dyDescent="0.25">
      <c r="CO1838" s="202">
        <v>1837</v>
      </c>
    </row>
    <row r="1839" spans="93:93" x14ac:dyDescent="0.25">
      <c r="CO1839" s="202">
        <v>1838</v>
      </c>
    </row>
    <row r="1840" spans="93:93" x14ac:dyDescent="0.25">
      <c r="CO1840" s="202">
        <v>1839</v>
      </c>
    </row>
    <row r="1841" spans="93:93" x14ac:dyDescent="0.25">
      <c r="CO1841" s="202">
        <v>1840</v>
      </c>
    </row>
    <row r="1842" spans="93:93" x14ac:dyDescent="0.25">
      <c r="CO1842" s="202">
        <v>1841</v>
      </c>
    </row>
    <row r="1843" spans="93:93" x14ac:dyDescent="0.25">
      <c r="CO1843" s="202">
        <v>1842</v>
      </c>
    </row>
    <row r="1844" spans="93:93" x14ac:dyDescent="0.25">
      <c r="CO1844" s="202">
        <v>1843</v>
      </c>
    </row>
    <row r="1845" spans="93:93" x14ac:dyDescent="0.25">
      <c r="CO1845" s="202">
        <v>1844</v>
      </c>
    </row>
    <row r="1846" spans="93:93" x14ac:dyDescent="0.25">
      <c r="CO1846" s="202">
        <v>1845</v>
      </c>
    </row>
    <row r="1847" spans="93:93" x14ac:dyDescent="0.25">
      <c r="CO1847" s="202">
        <v>1846</v>
      </c>
    </row>
    <row r="1848" spans="93:93" x14ac:dyDescent="0.25">
      <c r="CO1848" s="202">
        <v>1847</v>
      </c>
    </row>
    <row r="1849" spans="93:93" x14ac:dyDescent="0.25">
      <c r="CO1849" s="202">
        <v>1848</v>
      </c>
    </row>
    <row r="1850" spans="93:93" x14ac:dyDescent="0.25">
      <c r="CO1850" s="202">
        <v>1849</v>
      </c>
    </row>
    <row r="1851" spans="93:93" x14ac:dyDescent="0.25">
      <c r="CO1851" s="202">
        <v>1850</v>
      </c>
    </row>
    <row r="1852" spans="93:93" x14ac:dyDescent="0.25">
      <c r="CO1852" s="202">
        <v>1851</v>
      </c>
    </row>
    <row r="1853" spans="93:93" x14ac:dyDescent="0.25">
      <c r="CO1853" s="202">
        <v>1852</v>
      </c>
    </row>
    <row r="1854" spans="93:93" x14ac:dyDescent="0.25">
      <c r="CO1854" s="202">
        <v>1853</v>
      </c>
    </row>
    <row r="1855" spans="93:93" x14ac:dyDescent="0.25">
      <c r="CO1855" s="202">
        <v>1854</v>
      </c>
    </row>
    <row r="1856" spans="93:93" x14ac:dyDescent="0.25">
      <c r="CO1856" s="202">
        <v>1855</v>
      </c>
    </row>
    <row r="1857" spans="93:93" x14ac:dyDescent="0.25">
      <c r="CO1857" s="202">
        <v>1856</v>
      </c>
    </row>
    <row r="1858" spans="93:93" x14ac:dyDescent="0.25">
      <c r="CO1858" s="202">
        <v>1857</v>
      </c>
    </row>
    <row r="1859" spans="93:93" x14ac:dyDescent="0.25">
      <c r="CO1859" s="202">
        <v>1858</v>
      </c>
    </row>
    <row r="1860" spans="93:93" x14ac:dyDescent="0.25">
      <c r="CO1860" s="202">
        <v>1859</v>
      </c>
    </row>
    <row r="1861" spans="93:93" x14ac:dyDescent="0.25">
      <c r="CO1861" s="202">
        <v>1860</v>
      </c>
    </row>
    <row r="1862" spans="93:93" x14ac:dyDescent="0.25">
      <c r="CO1862" s="202">
        <v>1861</v>
      </c>
    </row>
    <row r="1863" spans="93:93" x14ac:dyDescent="0.25">
      <c r="CO1863" s="202">
        <v>1862</v>
      </c>
    </row>
    <row r="1864" spans="93:93" x14ac:dyDescent="0.25">
      <c r="CO1864" s="202">
        <v>1863</v>
      </c>
    </row>
    <row r="1865" spans="93:93" x14ac:dyDescent="0.25">
      <c r="CO1865" s="202">
        <v>1864</v>
      </c>
    </row>
    <row r="1866" spans="93:93" x14ac:dyDescent="0.25">
      <c r="CO1866" s="202">
        <v>1865</v>
      </c>
    </row>
    <row r="1867" spans="93:93" x14ac:dyDescent="0.25">
      <c r="CO1867" s="202">
        <v>1866</v>
      </c>
    </row>
    <row r="1868" spans="93:93" x14ac:dyDescent="0.25">
      <c r="CO1868" s="202">
        <v>1867</v>
      </c>
    </row>
    <row r="1869" spans="93:93" x14ac:dyDescent="0.25">
      <c r="CO1869" s="202">
        <v>1868</v>
      </c>
    </row>
    <row r="1870" spans="93:93" x14ac:dyDescent="0.25">
      <c r="CO1870" s="202">
        <v>1869</v>
      </c>
    </row>
    <row r="1871" spans="93:93" x14ac:dyDescent="0.25">
      <c r="CO1871" s="202">
        <v>1870</v>
      </c>
    </row>
    <row r="1872" spans="93:93" x14ac:dyDescent="0.25">
      <c r="CO1872" s="202">
        <v>1871</v>
      </c>
    </row>
    <row r="1873" spans="93:93" x14ac:dyDescent="0.25">
      <c r="CO1873" s="202">
        <v>1872</v>
      </c>
    </row>
    <row r="1874" spans="93:93" x14ac:dyDescent="0.25">
      <c r="CO1874" s="202">
        <v>1873</v>
      </c>
    </row>
    <row r="1875" spans="93:93" x14ac:dyDescent="0.25">
      <c r="CO1875" s="202">
        <v>1874</v>
      </c>
    </row>
    <row r="1876" spans="93:93" x14ac:dyDescent="0.25">
      <c r="CO1876" s="202">
        <v>1875</v>
      </c>
    </row>
    <row r="1877" spans="93:93" x14ac:dyDescent="0.25">
      <c r="CO1877" s="202">
        <v>1876</v>
      </c>
    </row>
    <row r="1878" spans="93:93" x14ac:dyDescent="0.25">
      <c r="CO1878" s="202">
        <v>1877</v>
      </c>
    </row>
    <row r="1879" spans="93:93" x14ac:dyDescent="0.25">
      <c r="CO1879" s="202">
        <v>1878</v>
      </c>
    </row>
    <row r="1880" spans="93:93" x14ac:dyDescent="0.25">
      <c r="CO1880" s="202">
        <v>1879</v>
      </c>
    </row>
    <row r="1881" spans="93:93" x14ac:dyDescent="0.25">
      <c r="CO1881" s="202">
        <v>1880</v>
      </c>
    </row>
    <row r="1882" spans="93:93" x14ac:dyDescent="0.25">
      <c r="CO1882" s="202">
        <v>1881</v>
      </c>
    </row>
    <row r="1883" spans="93:93" x14ac:dyDescent="0.25">
      <c r="CO1883" s="202">
        <v>1882</v>
      </c>
    </row>
    <row r="1884" spans="93:93" x14ac:dyDescent="0.25">
      <c r="CO1884" s="202">
        <v>1883</v>
      </c>
    </row>
    <row r="1885" spans="93:93" x14ac:dyDescent="0.25">
      <c r="CO1885" s="202">
        <v>1884</v>
      </c>
    </row>
    <row r="1886" spans="93:93" x14ac:dyDescent="0.25">
      <c r="CO1886" s="202">
        <v>1885</v>
      </c>
    </row>
    <row r="1887" spans="93:93" x14ac:dyDescent="0.25">
      <c r="CO1887" s="202">
        <v>1886</v>
      </c>
    </row>
    <row r="1888" spans="93:93" x14ac:dyDescent="0.25">
      <c r="CO1888" s="202">
        <v>1887</v>
      </c>
    </row>
    <row r="1889" spans="93:93" x14ac:dyDescent="0.25">
      <c r="CO1889" s="202">
        <v>1888</v>
      </c>
    </row>
    <row r="1890" spans="93:93" x14ac:dyDescent="0.25">
      <c r="CO1890" s="202">
        <v>1889</v>
      </c>
    </row>
    <row r="1891" spans="93:93" x14ac:dyDescent="0.25">
      <c r="CO1891" s="202">
        <v>1890</v>
      </c>
    </row>
    <row r="1892" spans="93:93" x14ac:dyDescent="0.25">
      <c r="CO1892" s="202">
        <v>1891</v>
      </c>
    </row>
    <row r="1893" spans="93:93" x14ac:dyDescent="0.25">
      <c r="CO1893" s="202">
        <v>1892</v>
      </c>
    </row>
    <row r="1894" spans="93:93" x14ac:dyDescent="0.25">
      <c r="CO1894" s="202">
        <v>1893</v>
      </c>
    </row>
    <row r="1895" spans="93:93" x14ac:dyDescent="0.25">
      <c r="CO1895" s="202">
        <v>1894</v>
      </c>
    </row>
    <row r="1896" spans="93:93" x14ac:dyDescent="0.25">
      <c r="CO1896" s="202">
        <v>1895</v>
      </c>
    </row>
    <row r="1897" spans="93:93" x14ac:dyDescent="0.25">
      <c r="CO1897" s="202">
        <v>1896</v>
      </c>
    </row>
    <row r="1898" spans="93:93" x14ac:dyDescent="0.25">
      <c r="CO1898" s="202">
        <v>1897</v>
      </c>
    </row>
    <row r="1899" spans="93:93" x14ac:dyDescent="0.25">
      <c r="CO1899" s="202">
        <v>1898</v>
      </c>
    </row>
    <row r="1900" spans="93:93" x14ac:dyDescent="0.25">
      <c r="CO1900" s="202">
        <v>1899</v>
      </c>
    </row>
    <row r="1901" spans="93:93" x14ac:dyDescent="0.25">
      <c r="CO1901" s="202">
        <v>1900</v>
      </c>
    </row>
    <row r="1902" spans="93:93" x14ac:dyDescent="0.25">
      <c r="CO1902" s="202">
        <v>1901</v>
      </c>
    </row>
    <row r="1903" spans="93:93" x14ac:dyDescent="0.25">
      <c r="CO1903" s="202">
        <v>1902</v>
      </c>
    </row>
    <row r="1904" spans="93:93" x14ac:dyDescent="0.25">
      <c r="CO1904" s="202">
        <v>1903</v>
      </c>
    </row>
    <row r="1905" spans="93:93" x14ac:dyDescent="0.25">
      <c r="CO1905" s="202">
        <v>1904</v>
      </c>
    </row>
    <row r="1906" spans="93:93" x14ac:dyDescent="0.25">
      <c r="CO1906" s="202">
        <v>1905</v>
      </c>
    </row>
    <row r="1907" spans="93:93" x14ac:dyDescent="0.25">
      <c r="CO1907" s="202">
        <v>1906</v>
      </c>
    </row>
    <row r="1908" spans="93:93" x14ac:dyDescent="0.25">
      <c r="CO1908" s="202">
        <v>1907</v>
      </c>
    </row>
    <row r="1909" spans="93:93" x14ac:dyDescent="0.25">
      <c r="CO1909" s="202">
        <v>1908</v>
      </c>
    </row>
    <row r="1910" spans="93:93" x14ac:dyDescent="0.25">
      <c r="CO1910" s="202">
        <v>1909</v>
      </c>
    </row>
    <row r="1911" spans="93:93" x14ac:dyDescent="0.25">
      <c r="CO1911" s="202">
        <v>1910</v>
      </c>
    </row>
    <row r="1912" spans="93:93" x14ac:dyDescent="0.25">
      <c r="CO1912" s="202">
        <v>1911</v>
      </c>
    </row>
    <row r="1913" spans="93:93" x14ac:dyDescent="0.25">
      <c r="CO1913" s="202">
        <v>1912</v>
      </c>
    </row>
    <row r="1914" spans="93:93" x14ac:dyDescent="0.25">
      <c r="CO1914" s="202">
        <v>1913</v>
      </c>
    </row>
    <row r="1915" spans="93:93" x14ac:dyDescent="0.25">
      <c r="CO1915" s="202">
        <v>1914</v>
      </c>
    </row>
    <row r="1916" spans="93:93" x14ac:dyDescent="0.25">
      <c r="CO1916" s="202">
        <v>1915</v>
      </c>
    </row>
    <row r="1917" spans="93:93" x14ac:dyDescent="0.25">
      <c r="CO1917" s="202">
        <v>1916</v>
      </c>
    </row>
    <row r="1918" spans="93:93" x14ac:dyDescent="0.25">
      <c r="CO1918" s="202">
        <v>1917</v>
      </c>
    </row>
    <row r="1919" spans="93:93" x14ac:dyDescent="0.25">
      <c r="CO1919" s="202">
        <v>1918</v>
      </c>
    </row>
    <row r="1920" spans="93:93" x14ac:dyDescent="0.25">
      <c r="CO1920" s="202">
        <v>1919</v>
      </c>
    </row>
    <row r="1921" spans="93:93" x14ac:dyDescent="0.25">
      <c r="CO1921" s="202">
        <v>1920</v>
      </c>
    </row>
    <row r="1922" spans="93:93" x14ac:dyDescent="0.25">
      <c r="CO1922" s="202">
        <v>1921</v>
      </c>
    </row>
    <row r="1923" spans="93:93" x14ac:dyDescent="0.25">
      <c r="CO1923" s="202">
        <v>1922</v>
      </c>
    </row>
    <row r="1924" spans="93:93" x14ac:dyDescent="0.25">
      <c r="CO1924" s="202">
        <v>1923</v>
      </c>
    </row>
    <row r="1925" spans="93:93" x14ac:dyDescent="0.25">
      <c r="CO1925" s="202">
        <v>1924</v>
      </c>
    </row>
    <row r="1926" spans="93:93" x14ac:dyDescent="0.25">
      <c r="CO1926" s="202">
        <v>1925</v>
      </c>
    </row>
    <row r="1927" spans="93:93" x14ac:dyDescent="0.25">
      <c r="CO1927" s="202">
        <v>1926</v>
      </c>
    </row>
    <row r="1928" spans="93:93" x14ac:dyDescent="0.25">
      <c r="CO1928" s="202">
        <v>1927</v>
      </c>
    </row>
    <row r="1929" spans="93:93" x14ac:dyDescent="0.25">
      <c r="CO1929" s="202">
        <v>1928</v>
      </c>
    </row>
    <row r="1930" spans="93:93" x14ac:dyDescent="0.25">
      <c r="CO1930" s="202">
        <v>1929</v>
      </c>
    </row>
    <row r="1931" spans="93:93" x14ac:dyDescent="0.25">
      <c r="CO1931" s="202">
        <v>1930</v>
      </c>
    </row>
    <row r="1932" spans="93:93" x14ac:dyDescent="0.25">
      <c r="CO1932" s="202">
        <v>1931</v>
      </c>
    </row>
    <row r="1933" spans="93:93" x14ac:dyDescent="0.25">
      <c r="CO1933" s="202">
        <v>1932</v>
      </c>
    </row>
    <row r="1934" spans="93:93" x14ac:dyDescent="0.25">
      <c r="CO1934" s="202">
        <v>1933</v>
      </c>
    </row>
    <row r="1935" spans="93:93" x14ac:dyDescent="0.25">
      <c r="CO1935" s="202">
        <v>1934</v>
      </c>
    </row>
    <row r="1936" spans="93:93" x14ac:dyDescent="0.25">
      <c r="CO1936" s="202">
        <v>1935</v>
      </c>
    </row>
    <row r="1937" spans="93:93" x14ac:dyDescent="0.25">
      <c r="CO1937" s="202">
        <v>1936</v>
      </c>
    </row>
    <row r="1938" spans="93:93" x14ac:dyDescent="0.25">
      <c r="CO1938" s="202">
        <v>1937</v>
      </c>
    </row>
    <row r="1939" spans="93:93" x14ac:dyDescent="0.25">
      <c r="CO1939" s="202">
        <v>1938</v>
      </c>
    </row>
    <row r="1940" spans="93:93" x14ac:dyDescent="0.25">
      <c r="CO1940" s="202">
        <v>1939</v>
      </c>
    </row>
    <row r="1941" spans="93:93" x14ac:dyDescent="0.25">
      <c r="CO1941" s="202">
        <v>1940</v>
      </c>
    </row>
    <row r="1942" spans="93:93" x14ac:dyDescent="0.25">
      <c r="CO1942" s="202">
        <v>1941</v>
      </c>
    </row>
    <row r="1943" spans="93:93" x14ac:dyDescent="0.25">
      <c r="CO1943" s="202">
        <v>1942</v>
      </c>
    </row>
    <row r="1944" spans="93:93" x14ac:dyDescent="0.25">
      <c r="CO1944" s="202">
        <v>1943</v>
      </c>
    </row>
    <row r="1945" spans="93:93" x14ac:dyDescent="0.25">
      <c r="CO1945" s="202">
        <v>1944</v>
      </c>
    </row>
    <row r="1946" spans="93:93" x14ac:dyDescent="0.25">
      <c r="CO1946" s="202">
        <v>1945</v>
      </c>
    </row>
    <row r="1947" spans="93:93" x14ac:dyDescent="0.25">
      <c r="CO1947" s="202">
        <v>1946</v>
      </c>
    </row>
    <row r="1948" spans="93:93" x14ac:dyDescent="0.25">
      <c r="CO1948" s="202">
        <v>1947</v>
      </c>
    </row>
    <row r="1949" spans="93:93" x14ac:dyDescent="0.25">
      <c r="CO1949" s="202">
        <v>1948</v>
      </c>
    </row>
    <row r="1950" spans="93:93" x14ac:dyDescent="0.25">
      <c r="CO1950" s="202">
        <v>1949</v>
      </c>
    </row>
    <row r="1951" spans="93:93" x14ac:dyDescent="0.25">
      <c r="CO1951" s="202">
        <v>1950</v>
      </c>
    </row>
    <row r="1952" spans="93:93" x14ac:dyDescent="0.25">
      <c r="CO1952" s="202">
        <v>1951</v>
      </c>
    </row>
    <row r="1953" spans="93:93" x14ac:dyDescent="0.25">
      <c r="CO1953" s="202">
        <v>1952</v>
      </c>
    </row>
    <row r="1954" spans="93:93" x14ac:dyDescent="0.25">
      <c r="CO1954" s="202">
        <v>1953</v>
      </c>
    </row>
    <row r="1955" spans="93:93" x14ac:dyDescent="0.25">
      <c r="CO1955" s="202">
        <v>1954</v>
      </c>
    </row>
    <row r="1956" spans="93:93" x14ac:dyDescent="0.25">
      <c r="CO1956" s="202">
        <v>1955</v>
      </c>
    </row>
    <row r="1957" spans="93:93" x14ac:dyDescent="0.25">
      <c r="CO1957" s="202">
        <v>1956</v>
      </c>
    </row>
    <row r="1958" spans="93:93" x14ac:dyDescent="0.25">
      <c r="CO1958" s="202">
        <v>1957</v>
      </c>
    </row>
    <row r="1959" spans="93:93" x14ac:dyDescent="0.25">
      <c r="CO1959" s="202">
        <v>1958</v>
      </c>
    </row>
    <row r="1960" spans="93:93" x14ac:dyDescent="0.25">
      <c r="CO1960" s="202">
        <v>1959</v>
      </c>
    </row>
    <row r="1961" spans="93:93" x14ac:dyDescent="0.25">
      <c r="CO1961" s="202">
        <v>1960</v>
      </c>
    </row>
    <row r="1962" spans="93:93" x14ac:dyDescent="0.25">
      <c r="CO1962" s="202">
        <v>1961</v>
      </c>
    </row>
    <row r="1963" spans="93:93" x14ac:dyDescent="0.25">
      <c r="CO1963" s="202">
        <v>1962</v>
      </c>
    </row>
    <row r="1964" spans="93:93" x14ac:dyDescent="0.25">
      <c r="CO1964" s="202">
        <v>1963</v>
      </c>
    </row>
    <row r="1965" spans="93:93" x14ac:dyDescent="0.25">
      <c r="CO1965" s="202">
        <v>1964</v>
      </c>
    </row>
    <row r="1966" spans="93:93" x14ac:dyDescent="0.25">
      <c r="CO1966" s="202">
        <v>1965</v>
      </c>
    </row>
    <row r="1967" spans="93:93" x14ac:dyDescent="0.25">
      <c r="CO1967" s="202">
        <v>1966</v>
      </c>
    </row>
    <row r="1968" spans="93:93" x14ac:dyDescent="0.25">
      <c r="CO1968" s="202">
        <v>1967</v>
      </c>
    </row>
    <row r="1969" spans="93:93" x14ac:dyDescent="0.25">
      <c r="CO1969" s="202">
        <v>1968</v>
      </c>
    </row>
    <row r="1970" spans="93:93" x14ac:dyDescent="0.25">
      <c r="CO1970" s="202">
        <v>1969</v>
      </c>
    </row>
    <row r="1971" spans="93:93" x14ac:dyDescent="0.25">
      <c r="CO1971" s="202">
        <v>1970</v>
      </c>
    </row>
    <row r="1972" spans="93:93" x14ac:dyDescent="0.25">
      <c r="CO1972" s="202">
        <v>1971</v>
      </c>
    </row>
    <row r="1973" spans="93:93" x14ac:dyDescent="0.25">
      <c r="CO1973" s="202">
        <v>1972</v>
      </c>
    </row>
    <row r="1974" spans="93:93" x14ac:dyDescent="0.25">
      <c r="CO1974" s="202">
        <v>1973</v>
      </c>
    </row>
    <row r="1975" spans="93:93" x14ac:dyDescent="0.25">
      <c r="CO1975" s="202">
        <v>1974</v>
      </c>
    </row>
    <row r="1976" spans="93:93" x14ac:dyDescent="0.25">
      <c r="CO1976" s="202">
        <v>1975</v>
      </c>
    </row>
    <row r="1977" spans="93:93" x14ac:dyDescent="0.25">
      <c r="CO1977" s="202">
        <v>1976</v>
      </c>
    </row>
    <row r="1978" spans="93:93" x14ac:dyDescent="0.25">
      <c r="CO1978" s="202">
        <v>1977</v>
      </c>
    </row>
    <row r="1979" spans="93:93" x14ac:dyDescent="0.25">
      <c r="CO1979" s="202">
        <v>1978</v>
      </c>
    </row>
    <row r="1980" spans="93:93" x14ac:dyDescent="0.25">
      <c r="CO1980" s="202">
        <v>1979</v>
      </c>
    </row>
    <row r="1981" spans="93:93" x14ac:dyDescent="0.25">
      <c r="CO1981" s="202">
        <v>1980</v>
      </c>
    </row>
    <row r="1982" spans="93:93" x14ac:dyDescent="0.25">
      <c r="CO1982" s="202">
        <v>1981</v>
      </c>
    </row>
    <row r="1983" spans="93:93" x14ac:dyDescent="0.25">
      <c r="CO1983" s="202">
        <v>1982</v>
      </c>
    </row>
    <row r="1984" spans="93:93" x14ac:dyDescent="0.25">
      <c r="CO1984" s="202">
        <v>1983</v>
      </c>
    </row>
    <row r="1985" spans="93:93" x14ac:dyDescent="0.25">
      <c r="CO1985" s="202">
        <v>1984</v>
      </c>
    </row>
    <row r="1986" spans="93:93" x14ac:dyDescent="0.25">
      <c r="CO1986" s="202">
        <v>1985</v>
      </c>
    </row>
    <row r="1987" spans="93:93" x14ac:dyDescent="0.25">
      <c r="CO1987" s="202">
        <v>1986</v>
      </c>
    </row>
    <row r="1988" spans="93:93" x14ac:dyDescent="0.25">
      <c r="CO1988" s="202">
        <v>1987</v>
      </c>
    </row>
    <row r="1989" spans="93:93" x14ac:dyDescent="0.25">
      <c r="CO1989" s="202">
        <v>1988</v>
      </c>
    </row>
    <row r="1990" spans="93:93" x14ac:dyDescent="0.25">
      <c r="CO1990" s="202">
        <v>1989</v>
      </c>
    </row>
    <row r="1991" spans="93:93" x14ac:dyDescent="0.25">
      <c r="CO1991" s="202">
        <v>1990</v>
      </c>
    </row>
    <row r="1992" spans="93:93" x14ac:dyDescent="0.25">
      <c r="CO1992" s="202">
        <v>1991</v>
      </c>
    </row>
    <row r="1993" spans="93:93" x14ac:dyDescent="0.25">
      <c r="CO1993" s="202">
        <v>1992</v>
      </c>
    </row>
    <row r="1994" spans="93:93" x14ac:dyDescent="0.25">
      <c r="CO1994" s="202">
        <v>1993</v>
      </c>
    </row>
    <row r="1995" spans="93:93" x14ac:dyDescent="0.25">
      <c r="CO1995" s="202">
        <v>1994</v>
      </c>
    </row>
    <row r="1996" spans="93:93" x14ac:dyDescent="0.25">
      <c r="CO1996" s="202">
        <v>1995</v>
      </c>
    </row>
    <row r="1997" spans="93:93" x14ac:dyDescent="0.25">
      <c r="CO1997" s="202">
        <v>1996</v>
      </c>
    </row>
    <row r="1998" spans="93:93" x14ac:dyDescent="0.25">
      <c r="CO1998" s="202">
        <v>1997</v>
      </c>
    </row>
    <row r="1999" spans="93:93" x14ac:dyDescent="0.25">
      <c r="CO1999" s="202">
        <v>1998</v>
      </c>
    </row>
    <row r="2000" spans="93:93" x14ac:dyDescent="0.25">
      <c r="CO2000" s="202">
        <v>1999</v>
      </c>
    </row>
    <row r="2001" spans="93:93" x14ac:dyDescent="0.25">
      <c r="CO2001" s="202">
        <v>2000</v>
      </c>
    </row>
    <row r="2002" spans="93:93" x14ac:dyDescent="0.25">
      <c r="CO2002" s="202">
        <v>2001</v>
      </c>
    </row>
    <row r="2003" spans="93:93" x14ac:dyDescent="0.25">
      <c r="CO2003" s="202">
        <v>2002</v>
      </c>
    </row>
    <row r="2004" spans="93:93" x14ac:dyDescent="0.25">
      <c r="CO2004" s="202">
        <v>2003</v>
      </c>
    </row>
    <row r="2005" spans="93:93" x14ac:dyDescent="0.25">
      <c r="CO2005" s="202">
        <v>2004</v>
      </c>
    </row>
    <row r="2006" spans="93:93" x14ac:dyDescent="0.25">
      <c r="CO2006" s="202">
        <v>2005</v>
      </c>
    </row>
    <row r="2007" spans="93:93" x14ac:dyDescent="0.25">
      <c r="CO2007" s="202">
        <v>2006</v>
      </c>
    </row>
    <row r="2008" spans="93:93" x14ac:dyDescent="0.25">
      <c r="CO2008" s="202">
        <v>2007</v>
      </c>
    </row>
    <row r="2009" spans="93:93" x14ac:dyDescent="0.25">
      <c r="CO2009" s="202">
        <v>2008</v>
      </c>
    </row>
    <row r="2010" spans="93:93" x14ac:dyDescent="0.25">
      <c r="CO2010" s="202">
        <v>2009</v>
      </c>
    </row>
    <row r="2011" spans="93:93" x14ac:dyDescent="0.25">
      <c r="CO2011" s="202">
        <v>2010</v>
      </c>
    </row>
    <row r="2012" spans="93:93" x14ac:dyDescent="0.25">
      <c r="CO2012" s="202">
        <v>2011</v>
      </c>
    </row>
    <row r="2013" spans="93:93" x14ac:dyDescent="0.25">
      <c r="CO2013" s="202">
        <v>2012</v>
      </c>
    </row>
    <row r="2014" spans="93:93" x14ac:dyDescent="0.25">
      <c r="CO2014" s="202">
        <v>2013</v>
      </c>
    </row>
    <row r="2015" spans="93:93" x14ac:dyDescent="0.25">
      <c r="CO2015" s="202">
        <v>2014</v>
      </c>
    </row>
    <row r="2016" spans="93:93" x14ac:dyDescent="0.25">
      <c r="CO2016" s="202">
        <v>2015</v>
      </c>
    </row>
    <row r="2017" spans="93:93" x14ac:dyDescent="0.25">
      <c r="CO2017" s="202">
        <v>2016</v>
      </c>
    </row>
    <row r="2018" spans="93:93" x14ac:dyDescent="0.25">
      <c r="CO2018" s="202">
        <v>2017</v>
      </c>
    </row>
    <row r="2019" spans="93:93" x14ac:dyDescent="0.25">
      <c r="CO2019" s="202">
        <v>2018</v>
      </c>
    </row>
    <row r="2020" spans="93:93" x14ac:dyDescent="0.25">
      <c r="CO2020" s="202">
        <v>2019</v>
      </c>
    </row>
    <row r="2021" spans="93:93" x14ac:dyDescent="0.25">
      <c r="CO2021" s="202">
        <v>2020</v>
      </c>
    </row>
    <row r="2022" spans="93:93" x14ac:dyDescent="0.25">
      <c r="CO2022" s="202">
        <v>2021</v>
      </c>
    </row>
    <row r="2023" spans="93:93" x14ac:dyDescent="0.25">
      <c r="CO2023" s="202">
        <v>2022</v>
      </c>
    </row>
    <row r="2024" spans="93:93" x14ac:dyDescent="0.25">
      <c r="CO2024" s="202">
        <v>2023</v>
      </c>
    </row>
    <row r="2025" spans="93:93" x14ac:dyDescent="0.25">
      <c r="CO2025" s="202">
        <v>2024</v>
      </c>
    </row>
    <row r="2026" spans="93:93" x14ac:dyDescent="0.25">
      <c r="CO2026" s="202">
        <v>2025</v>
      </c>
    </row>
    <row r="2027" spans="93:93" x14ac:dyDescent="0.25">
      <c r="CO2027" s="202">
        <v>2026</v>
      </c>
    </row>
    <row r="2028" spans="93:93" x14ac:dyDescent="0.25">
      <c r="CO2028" s="202">
        <v>2027</v>
      </c>
    </row>
    <row r="2029" spans="93:93" x14ac:dyDescent="0.25">
      <c r="CO2029" s="202">
        <v>2028</v>
      </c>
    </row>
    <row r="2030" spans="93:93" x14ac:dyDescent="0.25">
      <c r="CO2030" s="202">
        <v>2029</v>
      </c>
    </row>
    <row r="2031" spans="93:93" x14ac:dyDescent="0.25">
      <c r="CO2031" s="202">
        <v>2030</v>
      </c>
    </row>
    <row r="2032" spans="93:93" x14ac:dyDescent="0.25">
      <c r="CO2032" s="202">
        <v>2031</v>
      </c>
    </row>
    <row r="2033" spans="93:93" x14ac:dyDescent="0.25">
      <c r="CO2033" s="202">
        <v>2032</v>
      </c>
    </row>
    <row r="2034" spans="93:93" x14ac:dyDescent="0.25">
      <c r="CO2034" s="202">
        <v>2033</v>
      </c>
    </row>
    <row r="2035" spans="93:93" x14ac:dyDescent="0.25">
      <c r="CO2035" s="202">
        <v>2034</v>
      </c>
    </row>
    <row r="2036" spans="93:93" x14ac:dyDescent="0.25">
      <c r="CO2036" s="202">
        <v>2035</v>
      </c>
    </row>
    <row r="2037" spans="93:93" x14ac:dyDescent="0.25">
      <c r="CO2037" s="202">
        <v>2036</v>
      </c>
    </row>
    <row r="2038" spans="93:93" x14ac:dyDescent="0.25">
      <c r="CO2038" s="202">
        <v>2037</v>
      </c>
    </row>
    <row r="2039" spans="93:93" x14ac:dyDescent="0.25">
      <c r="CO2039" s="202">
        <v>2038</v>
      </c>
    </row>
    <row r="2040" spans="93:93" x14ac:dyDescent="0.25">
      <c r="CO2040" s="202">
        <v>2039</v>
      </c>
    </row>
    <row r="2041" spans="93:93" x14ac:dyDescent="0.25">
      <c r="CO2041" s="202">
        <v>2040</v>
      </c>
    </row>
    <row r="2042" spans="93:93" x14ac:dyDescent="0.25">
      <c r="CO2042" s="202">
        <v>2041</v>
      </c>
    </row>
    <row r="2043" spans="93:93" x14ac:dyDescent="0.25">
      <c r="CO2043" s="202">
        <v>2042</v>
      </c>
    </row>
    <row r="2044" spans="93:93" x14ac:dyDescent="0.25">
      <c r="CO2044" s="202">
        <v>2043</v>
      </c>
    </row>
    <row r="2045" spans="93:93" x14ac:dyDescent="0.25">
      <c r="CO2045" s="202">
        <v>2044</v>
      </c>
    </row>
    <row r="2046" spans="93:93" x14ac:dyDescent="0.25">
      <c r="CO2046" s="202">
        <v>2045</v>
      </c>
    </row>
    <row r="2047" spans="93:93" x14ac:dyDescent="0.25">
      <c r="CO2047" s="202">
        <v>2046</v>
      </c>
    </row>
    <row r="2048" spans="93:93" x14ac:dyDescent="0.25">
      <c r="CO2048" s="202">
        <v>2047</v>
      </c>
    </row>
    <row r="2049" spans="93:93" x14ac:dyDescent="0.25">
      <c r="CO2049" s="202">
        <v>2048</v>
      </c>
    </row>
    <row r="2050" spans="93:93" x14ac:dyDescent="0.25">
      <c r="CO2050" s="202">
        <v>2049</v>
      </c>
    </row>
    <row r="2051" spans="93:93" x14ac:dyDescent="0.25">
      <c r="CO2051" s="202">
        <v>2050</v>
      </c>
    </row>
    <row r="2052" spans="93:93" x14ac:dyDescent="0.25">
      <c r="CO2052" s="202">
        <v>2051</v>
      </c>
    </row>
    <row r="2053" spans="93:93" x14ac:dyDescent="0.25">
      <c r="CO2053" s="202">
        <v>2052</v>
      </c>
    </row>
    <row r="2054" spans="93:93" x14ac:dyDescent="0.25">
      <c r="CO2054" s="202">
        <v>2053</v>
      </c>
    </row>
    <row r="2055" spans="93:93" x14ac:dyDescent="0.25">
      <c r="CO2055" s="202">
        <v>2054</v>
      </c>
    </row>
    <row r="2056" spans="93:93" x14ac:dyDescent="0.25">
      <c r="CO2056" s="202">
        <v>2055</v>
      </c>
    </row>
    <row r="2057" spans="93:93" x14ac:dyDescent="0.25">
      <c r="CO2057" s="202">
        <v>2056</v>
      </c>
    </row>
    <row r="2058" spans="93:93" x14ac:dyDescent="0.25">
      <c r="CO2058" s="202">
        <v>2057</v>
      </c>
    </row>
    <row r="2059" spans="93:93" x14ac:dyDescent="0.25">
      <c r="CO2059" s="202">
        <v>2058</v>
      </c>
    </row>
    <row r="2060" spans="93:93" x14ac:dyDescent="0.25">
      <c r="CO2060" s="202">
        <v>2059</v>
      </c>
    </row>
    <row r="2061" spans="93:93" x14ac:dyDescent="0.25">
      <c r="CO2061" s="202">
        <v>2060</v>
      </c>
    </row>
    <row r="2062" spans="93:93" x14ac:dyDescent="0.25">
      <c r="CO2062" s="202">
        <v>2061</v>
      </c>
    </row>
    <row r="2063" spans="93:93" x14ac:dyDescent="0.25">
      <c r="CO2063" s="202">
        <v>2062</v>
      </c>
    </row>
    <row r="2064" spans="93:93" x14ac:dyDescent="0.25">
      <c r="CO2064" s="202">
        <v>2063</v>
      </c>
    </row>
    <row r="2065" spans="93:93" x14ac:dyDescent="0.25">
      <c r="CO2065" s="202">
        <v>2064</v>
      </c>
    </row>
    <row r="2066" spans="93:93" x14ac:dyDescent="0.25">
      <c r="CO2066" s="202">
        <v>2065</v>
      </c>
    </row>
    <row r="2067" spans="93:93" x14ac:dyDescent="0.25">
      <c r="CO2067" s="202">
        <v>2066</v>
      </c>
    </row>
    <row r="2068" spans="93:93" x14ac:dyDescent="0.25">
      <c r="CO2068" s="202">
        <v>2067</v>
      </c>
    </row>
    <row r="2069" spans="93:93" x14ac:dyDescent="0.25">
      <c r="CO2069" s="202">
        <v>2068</v>
      </c>
    </row>
    <row r="2070" spans="93:93" x14ac:dyDescent="0.25">
      <c r="CO2070" s="202">
        <v>2069</v>
      </c>
    </row>
    <row r="2071" spans="93:93" x14ac:dyDescent="0.25">
      <c r="CO2071" s="202">
        <v>2070</v>
      </c>
    </row>
    <row r="2072" spans="93:93" x14ac:dyDescent="0.25">
      <c r="CO2072" s="202">
        <v>2071</v>
      </c>
    </row>
    <row r="2073" spans="93:93" x14ac:dyDescent="0.25">
      <c r="CO2073" s="202">
        <v>2072</v>
      </c>
    </row>
    <row r="2074" spans="93:93" x14ac:dyDescent="0.25">
      <c r="CO2074" s="202">
        <v>2073</v>
      </c>
    </row>
    <row r="2075" spans="93:93" x14ac:dyDescent="0.25">
      <c r="CO2075" s="202">
        <v>2074</v>
      </c>
    </row>
    <row r="2076" spans="93:93" x14ac:dyDescent="0.25">
      <c r="CO2076" s="202">
        <v>2075</v>
      </c>
    </row>
    <row r="2077" spans="93:93" x14ac:dyDescent="0.25">
      <c r="CO2077" s="202">
        <v>2076</v>
      </c>
    </row>
    <row r="2078" spans="93:93" x14ac:dyDescent="0.25">
      <c r="CO2078" s="202">
        <v>2077</v>
      </c>
    </row>
    <row r="2079" spans="93:93" x14ac:dyDescent="0.25">
      <c r="CO2079" s="202">
        <v>2078</v>
      </c>
    </row>
    <row r="2080" spans="93:93" x14ac:dyDescent="0.25">
      <c r="CO2080" s="202">
        <v>2079</v>
      </c>
    </row>
    <row r="2081" spans="93:93" x14ac:dyDescent="0.25">
      <c r="CO2081" s="202">
        <v>2080</v>
      </c>
    </row>
    <row r="2082" spans="93:93" x14ac:dyDescent="0.25">
      <c r="CO2082" s="202">
        <v>2081</v>
      </c>
    </row>
    <row r="2083" spans="93:93" x14ac:dyDescent="0.25">
      <c r="CO2083" s="202">
        <v>2082</v>
      </c>
    </row>
    <row r="2084" spans="93:93" x14ac:dyDescent="0.25">
      <c r="CO2084" s="202">
        <v>2083</v>
      </c>
    </row>
    <row r="2085" spans="93:93" x14ac:dyDescent="0.25">
      <c r="CO2085" s="202">
        <v>2084</v>
      </c>
    </row>
    <row r="2086" spans="93:93" x14ac:dyDescent="0.25">
      <c r="CO2086" s="202">
        <v>2085</v>
      </c>
    </row>
    <row r="2087" spans="93:93" x14ac:dyDescent="0.25">
      <c r="CO2087" s="202">
        <v>2086</v>
      </c>
    </row>
    <row r="2088" spans="93:93" x14ac:dyDescent="0.25">
      <c r="CO2088" s="202">
        <v>2087</v>
      </c>
    </row>
    <row r="2089" spans="93:93" x14ac:dyDescent="0.25">
      <c r="CO2089" s="202">
        <v>2088</v>
      </c>
    </row>
    <row r="2090" spans="93:93" x14ac:dyDescent="0.25">
      <c r="CO2090" s="202">
        <v>2089</v>
      </c>
    </row>
    <row r="2091" spans="93:93" x14ac:dyDescent="0.25">
      <c r="CO2091" s="202">
        <v>2090</v>
      </c>
    </row>
    <row r="2092" spans="93:93" x14ac:dyDescent="0.25">
      <c r="CO2092" s="202">
        <v>2091</v>
      </c>
    </row>
    <row r="2093" spans="93:93" x14ac:dyDescent="0.25">
      <c r="CO2093" s="202">
        <v>2092</v>
      </c>
    </row>
    <row r="2094" spans="93:93" x14ac:dyDescent="0.25">
      <c r="CO2094" s="202">
        <v>2093</v>
      </c>
    </row>
    <row r="2095" spans="93:93" x14ac:dyDescent="0.25">
      <c r="CO2095" s="202">
        <v>2094</v>
      </c>
    </row>
    <row r="2096" spans="93:93" x14ac:dyDescent="0.25">
      <c r="CO2096" s="202">
        <v>2095</v>
      </c>
    </row>
    <row r="2097" spans="93:93" x14ac:dyDescent="0.25">
      <c r="CO2097" s="202">
        <v>2096</v>
      </c>
    </row>
    <row r="2098" spans="93:93" x14ac:dyDescent="0.25">
      <c r="CO2098" s="202">
        <v>2097</v>
      </c>
    </row>
    <row r="2099" spans="93:93" x14ac:dyDescent="0.25">
      <c r="CO2099" s="202">
        <v>2098</v>
      </c>
    </row>
    <row r="2100" spans="93:93" x14ac:dyDescent="0.25">
      <c r="CO2100" s="202">
        <v>2099</v>
      </c>
    </row>
    <row r="2101" spans="93:93" x14ac:dyDescent="0.25">
      <c r="CO2101" s="202">
        <v>2100</v>
      </c>
    </row>
    <row r="2102" spans="93:93" x14ac:dyDescent="0.25">
      <c r="CO2102" s="202">
        <v>2101</v>
      </c>
    </row>
    <row r="2103" spans="93:93" x14ac:dyDescent="0.25">
      <c r="CO2103" s="202">
        <v>2102</v>
      </c>
    </row>
    <row r="2104" spans="93:93" x14ac:dyDescent="0.25">
      <c r="CO2104" s="202">
        <v>2103</v>
      </c>
    </row>
    <row r="2105" spans="93:93" x14ac:dyDescent="0.25">
      <c r="CO2105" s="202">
        <v>2104</v>
      </c>
    </row>
    <row r="2106" spans="93:93" x14ac:dyDescent="0.25">
      <c r="CO2106" s="202">
        <v>2105</v>
      </c>
    </row>
    <row r="2107" spans="93:93" x14ac:dyDescent="0.25">
      <c r="CO2107" s="202">
        <v>2106</v>
      </c>
    </row>
    <row r="2108" spans="93:93" x14ac:dyDescent="0.25">
      <c r="CO2108" s="202">
        <v>2107</v>
      </c>
    </row>
    <row r="2109" spans="93:93" x14ac:dyDescent="0.25">
      <c r="CO2109" s="202">
        <v>2108</v>
      </c>
    </row>
    <row r="2110" spans="93:93" x14ac:dyDescent="0.25">
      <c r="CO2110" s="202">
        <v>2109</v>
      </c>
    </row>
    <row r="2111" spans="93:93" x14ac:dyDescent="0.25">
      <c r="CO2111" s="202">
        <v>2110</v>
      </c>
    </row>
    <row r="2112" spans="93:93" x14ac:dyDescent="0.25">
      <c r="CO2112" s="202">
        <v>2111</v>
      </c>
    </row>
    <row r="2113" spans="93:93" x14ac:dyDescent="0.25">
      <c r="CO2113" s="202">
        <v>2112</v>
      </c>
    </row>
    <row r="2114" spans="93:93" x14ac:dyDescent="0.25">
      <c r="CO2114" s="202">
        <v>2113</v>
      </c>
    </row>
    <row r="2115" spans="93:93" x14ac:dyDescent="0.25">
      <c r="CO2115" s="202">
        <v>2114</v>
      </c>
    </row>
    <row r="2116" spans="93:93" x14ac:dyDescent="0.25">
      <c r="CO2116" s="202">
        <v>2115</v>
      </c>
    </row>
    <row r="2117" spans="93:93" x14ac:dyDescent="0.25">
      <c r="CO2117" s="202">
        <v>2116</v>
      </c>
    </row>
    <row r="2118" spans="93:93" x14ac:dyDescent="0.25">
      <c r="CO2118" s="202">
        <v>2117</v>
      </c>
    </row>
    <row r="2119" spans="93:93" x14ac:dyDescent="0.25">
      <c r="CO2119" s="202">
        <v>2118</v>
      </c>
    </row>
    <row r="2120" spans="93:93" x14ac:dyDescent="0.25">
      <c r="CO2120" s="202">
        <v>2119</v>
      </c>
    </row>
    <row r="2121" spans="93:93" x14ac:dyDescent="0.25">
      <c r="CO2121" s="202">
        <v>2120</v>
      </c>
    </row>
    <row r="2122" spans="93:93" x14ac:dyDescent="0.25">
      <c r="CO2122" s="202">
        <v>2121</v>
      </c>
    </row>
    <row r="2123" spans="93:93" x14ac:dyDescent="0.25">
      <c r="CO2123" s="202">
        <v>2122</v>
      </c>
    </row>
    <row r="2124" spans="93:93" x14ac:dyDescent="0.25">
      <c r="CO2124" s="202">
        <v>2123</v>
      </c>
    </row>
    <row r="2125" spans="93:93" x14ac:dyDescent="0.25">
      <c r="CO2125" s="202">
        <v>2124</v>
      </c>
    </row>
    <row r="2126" spans="93:93" x14ac:dyDescent="0.25">
      <c r="CO2126" s="202">
        <v>2125</v>
      </c>
    </row>
    <row r="2127" spans="93:93" x14ac:dyDescent="0.25">
      <c r="CO2127" s="202">
        <v>2126</v>
      </c>
    </row>
    <row r="2128" spans="93:93" x14ac:dyDescent="0.25">
      <c r="CO2128" s="202">
        <v>2127</v>
      </c>
    </row>
    <row r="2129" spans="93:93" x14ac:dyDescent="0.25">
      <c r="CO2129" s="202">
        <v>2128</v>
      </c>
    </row>
    <row r="2130" spans="93:93" x14ac:dyDescent="0.25">
      <c r="CO2130" s="202">
        <v>2129</v>
      </c>
    </row>
    <row r="2131" spans="93:93" x14ac:dyDescent="0.25">
      <c r="CO2131" s="202">
        <v>2130</v>
      </c>
    </row>
    <row r="2132" spans="93:93" x14ac:dyDescent="0.25">
      <c r="CO2132" s="202">
        <v>2131</v>
      </c>
    </row>
    <row r="2133" spans="93:93" x14ac:dyDescent="0.25">
      <c r="CO2133" s="202">
        <v>2132</v>
      </c>
    </row>
    <row r="2134" spans="93:93" x14ac:dyDescent="0.25">
      <c r="CO2134" s="202">
        <v>2133</v>
      </c>
    </row>
    <row r="2135" spans="93:93" x14ac:dyDescent="0.25">
      <c r="CO2135" s="202">
        <v>2134</v>
      </c>
    </row>
    <row r="2136" spans="93:93" x14ac:dyDescent="0.25">
      <c r="CO2136" s="202">
        <v>2135</v>
      </c>
    </row>
    <row r="2137" spans="93:93" x14ac:dyDescent="0.25">
      <c r="CO2137" s="202">
        <v>2136</v>
      </c>
    </row>
    <row r="2138" spans="93:93" x14ac:dyDescent="0.25">
      <c r="CO2138" s="202">
        <v>2137</v>
      </c>
    </row>
    <row r="2139" spans="93:93" x14ac:dyDescent="0.25">
      <c r="CO2139" s="202">
        <v>2138</v>
      </c>
    </row>
    <row r="2140" spans="93:93" x14ac:dyDescent="0.25">
      <c r="CO2140" s="202">
        <v>2139</v>
      </c>
    </row>
    <row r="2141" spans="93:93" x14ac:dyDescent="0.25">
      <c r="CO2141" s="202">
        <v>2140</v>
      </c>
    </row>
    <row r="2142" spans="93:93" x14ac:dyDescent="0.25">
      <c r="CO2142" s="202">
        <v>2141</v>
      </c>
    </row>
    <row r="2143" spans="93:93" x14ac:dyDescent="0.25">
      <c r="CO2143" s="202">
        <v>2142</v>
      </c>
    </row>
    <row r="2144" spans="93:93" x14ac:dyDescent="0.25">
      <c r="CO2144" s="202">
        <v>2143</v>
      </c>
    </row>
    <row r="2145" spans="93:93" x14ac:dyDescent="0.25">
      <c r="CO2145" s="202">
        <v>2144</v>
      </c>
    </row>
    <row r="2146" spans="93:93" x14ac:dyDescent="0.25">
      <c r="CO2146" s="202">
        <v>2145</v>
      </c>
    </row>
    <row r="2147" spans="93:93" x14ac:dyDescent="0.25">
      <c r="CO2147" s="202">
        <v>2146</v>
      </c>
    </row>
    <row r="2148" spans="93:93" x14ac:dyDescent="0.25">
      <c r="CO2148" s="202">
        <v>2147</v>
      </c>
    </row>
    <row r="2149" spans="93:93" x14ac:dyDescent="0.25">
      <c r="CO2149" s="202">
        <v>2148</v>
      </c>
    </row>
    <row r="2150" spans="93:93" x14ac:dyDescent="0.25">
      <c r="CO2150" s="202">
        <v>2149</v>
      </c>
    </row>
    <row r="2151" spans="93:93" x14ac:dyDescent="0.25">
      <c r="CO2151" s="202">
        <v>2150</v>
      </c>
    </row>
    <row r="2152" spans="93:93" x14ac:dyDescent="0.25">
      <c r="CO2152" s="202">
        <v>2151</v>
      </c>
    </row>
    <row r="2153" spans="93:93" x14ac:dyDescent="0.25">
      <c r="CO2153" s="202">
        <v>2152</v>
      </c>
    </row>
    <row r="2154" spans="93:93" x14ac:dyDescent="0.25">
      <c r="CO2154" s="202">
        <v>2153</v>
      </c>
    </row>
    <row r="2155" spans="93:93" x14ac:dyDescent="0.25">
      <c r="CO2155" s="202">
        <v>2154</v>
      </c>
    </row>
    <row r="2156" spans="93:93" x14ac:dyDescent="0.25">
      <c r="CO2156" s="202">
        <v>2155</v>
      </c>
    </row>
    <row r="2157" spans="93:93" x14ac:dyDescent="0.25">
      <c r="CO2157" s="202">
        <v>2156</v>
      </c>
    </row>
    <row r="2158" spans="93:93" x14ac:dyDescent="0.25">
      <c r="CO2158" s="202">
        <v>2157</v>
      </c>
    </row>
    <row r="2159" spans="93:93" x14ac:dyDescent="0.25">
      <c r="CO2159" s="202">
        <v>2158</v>
      </c>
    </row>
    <row r="2160" spans="93:93" x14ac:dyDescent="0.25">
      <c r="CO2160" s="202">
        <v>2159</v>
      </c>
    </row>
    <row r="2161" spans="93:93" x14ac:dyDescent="0.25">
      <c r="CO2161" s="202">
        <v>2160</v>
      </c>
    </row>
    <row r="2162" spans="93:93" x14ac:dyDescent="0.25">
      <c r="CO2162" s="202">
        <v>2161</v>
      </c>
    </row>
    <row r="2163" spans="93:93" x14ac:dyDescent="0.25">
      <c r="CO2163" s="202">
        <v>2162</v>
      </c>
    </row>
    <row r="2164" spans="93:93" x14ac:dyDescent="0.25">
      <c r="CO2164" s="202">
        <v>2163</v>
      </c>
    </row>
    <row r="2165" spans="93:93" x14ac:dyDescent="0.25">
      <c r="CO2165" s="202">
        <v>2164</v>
      </c>
    </row>
    <row r="2166" spans="93:93" x14ac:dyDescent="0.25">
      <c r="CO2166" s="202">
        <v>2165</v>
      </c>
    </row>
    <row r="2167" spans="93:93" x14ac:dyDescent="0.25">
      <c r="CO2167" s="202">
        <v>2166</v>
      </c>
    </row>
    <row r="2168" spans="93:93" x14ac:dyDescent="0.25">
      <c r="CO2168" s="202">
        <v>2167</v>
      </c>
    </row>
    <row r="2169" spans="93:93" x14ac:dyDescent="0.25">
      <c r="CO2169" s="202">
        <v>2168</v>
      </c>
    </row>
    <row r="2170" spans="93:93" x14ac:dyDescent="0.25">
      <c r="CO2170" s="202">
        <v>2169</v>
      </c>
    </row>
    <row r="2171" spans="93:93" x14ac:dyDescent="0.25">
      <c r="CO2171" s="202">
        <v>2170</v>
      </c>
    </row>
    <row r="2172" spans="93:93" x14ac:dyDescent="0.25">
      <c r="CO2172" s="202">
        <v>2171</v>
      </c>
    </row>
    <row r="2173" spans="93:93" x14ac:dyDescent="0.25">
      <c r="CO2173" s="202">
        <v>2172</v>
      </c>
    </row>
    <row r="2174" spans="93:93" x14ac:dyDescent="0.25">
      <c r="CO2174" s="202">
        <v>2173</v>
      </c>
    </row>
    <row r="2175" spans="93:93" x14ac:dyDescent="0.25">
      <c r="CO2175" s="202">
        <v>2174</v>
      </c>
    </row>
    <row r="2176" spans="93:93" x14ac:dyDescent="0.25">
      <c r="CO2176" s="202">
        <v>2175</v>
      </c>
    </row>
    <row r="2177" spans="93:93" x14ac:dyDescent="0.25">
      <c r="CO2177" s="202">
        <v>2176</v>
      </c>
    </row>
    <row r="2178" spans="93:93" x14ac:dyDescent="0.25">
      <c r="CO2178" s="202">
        <v>2177</v>
      </c>
    </row>
    <row r="2179" spans="93:93" x14ac:dyDescent="0.25">
      <c r="CO2179" s="202">
        <v>2178</v>
      </c>
    </row>
    <row r="2180" spans="93:93" x14ac:dyDescent="0.25">
      <c r="CO2180" s="202">
        <v>2179</v>
      </c>
    </row>
    <row r="2181" spans="93:93" x14ac:dyDescent="0.25">
      <c r="CO2181" s="202">
        <v>2180</v>
      </c>
    </row>
    <row r="2182" spans="93:93" x14ac:dyDescent="0.25">
      <c r="CO2182" s="202">
        <v>2181</v>
      </c>
    </row>
    <row r="2183" spans="93:93" x14ac:dyDescent="0.25">
      <c r="CO2183" s="202">
        <v>2182</v>
      </c>
    </row>
    <row r="2184" spans="93:93" x14ac:dyDescent="0.25">
      <c r="CO2184" s="202">
        <v>2183</v>
      </c>
    </row>
    <row r="2185" spans="93:93" x14ac:dyDescent="0.25">
      <c r="CO2185" s="202">
        <v>2184</v>
      </c>
    </row>
    <row r="2186" spans="93:93" x14ac:dyDescent="0.25">
      <c r="CO2186" s="202">
        <v>2185</v>
      </c>
    </row>
    <row r="2187" spans="93:93" x14ac:dyDescent="0.25">
      <c r="CO2187" s="202">
        <v>2186</v>
      </c>
    </row>
    <row r="2188" spans="93:93" x14ac:dyDescent="0.25">
      <c r="CO2188" s="202">
        <v>2187</v>
      </c>
    </row>
    <row r="2189" spans="93:93" x14ac:dyDescent="0.25">
      <c r="CO2189" s="202">
        <v>2188</v>
      </c>
    </row>
    <row r="2190" spans="93:93" x14ac:dyDescent="0.25">
      <c r="CO2190" s="202">
        <v>2189</v>
      </c>
    </row>
    <row r="2191" spans="93:93" x14ac:dyDescent="0.25">
      <c r="CO2191" s="202">
        <v>2190</v>
      </c>
    </row>
    <row r="2192" spans="93:93" x14ac:dyDescent="0.25">
      <c r="CO2192" s="202">
        <v>2191</v>
      </c>
    </row>
    <row r="2193" spans="93:93" x14ac:dyDescent="0.25">
      <c r="CO2193" s="202">
        <v>2192</v>
      </c>
    </row>
    <row r="2194" spans="93:93" x14ac:dyDescent="0.25">
      <c r="CO2194" s="202">
        <v>2193</v>
      </c>
    </row>
    <row r="2195" spans="93:93" x14ac:dyDescent="0.25">
      <c r="CO2195" s="202">
        <v>2194</v>
      </c>
    </row>
    <row r="2196" spans="93:93" x14ac:dyDescent="0.25">
      <c r="CO2196" s="202">
        <v>2195</v>
      </c>
    </row>
    <row r="2197" spans="93:93" x14ac:dyDescent="0.25">
      <c r="CO2197" s="202">
        <v>2196</v>
      </c>
    </row>
    <row r="2198" spans="93:93" x14ac:dyDescent="0.25">
      <c r="CO2198" s="202">
        <v>2197</v>
      </c>
    </row>
    <row r="2199" spans="93:93" x14ac:dyDescent="0.25">
      <c r="CO2199" s="202">
        <v>2198</v>
      </c>
    </row>
    <row r="2200" spans="93:93" x14ac:dyDescent="0.25">
      <c r="CO2200" s="202">
        <v>2199</v>
      </c>
    </row>
    <row r="2201" spans="93:93" x14ac:dyDescent="0.25">
      <c r="CO2201" s="202">
        <v>2200</v>
      </c>
    </row>
    <row r="2202" spans="93:93" x14ac:dyDescent="0.25">
      <c r="CO2202" s="202">
        <v>2201</v>
      </c>
    </row>
    <row r="2203" spans="93:93" x14ac:dyDescent="0.25">
      <c r="CO2203" s="202">
        <v>2202</v>
      </c>
    </row>
    <row r="2204" spans="93:93" x14ac:dyDescent="0.25">
      <c r="CO2204" s="202">
        <v>2203</v>
      </c>
    </row>
    <row r="2205" spans="93:93" x14ac:dyDescent="0.25">
      <c r="CO2205" s="202">
        <v>2204</v>
      </c>
    </row>
    <row r="2206" spans="93:93" x14ac:dyDescent="0.25">
      <c r="CO2206" s="202">
        <v>2205</v>
      </c>
    </row>
    <row r="2207" spans="93:93" x14ac:dyDescent="0.25">
      <c r="CO2207" s="202">
        <v>2206</v>
      </c>
    </row>
    <row r="2208" spans="93:93" x14ac:dyDescent="0.25">
      <c r="CO2208" s="202">
        <v>2207</v>
      </c>
    </row>
    <row r="2209" spans="93:93" x14ac:dyDescent="0.25">
      <c r="CO2209" s="202">
        <v>2208</v>
      </c>
    </row>
    <row r="2210" spans="93:93" x14ac:dyDescent="0.25">
      <c r="CO2210" s="202">
        <v>2209</v>
      </c>
    </row>
    <row r="2211" spans="93:93" x14ac:dyDescent="0.25">
      <c r="CO2211" s="202">
        <v>2210</v>
      </c>
    </row>
    <row r="2212" spans="93:93" x14ac:dyDescent="0.25">
      <c r="CO2212" s="202">
        <v>2211</v>
      </c>
    </row>
    <row r="2213" spans="93:93" x14ac:dyDescent="0.25">
      <c r="CO2213" s="202">
        <v>2212</v>
      </c>
    </row>
    <row r="2214" spans="93:93" x14ac:dyDescent="0.25">
      <c r="CO2214" s="202">
        <v>2213</v>
      </c>
    </row>
    <row r="2215" spans="93:93" x14ac:dyDescent="0.25">
      <c r="CO2215" s="202">
        <v>2214</v>
      </c>
    </row>
    <row r="2216" spans="93:93" x14ac:dyDescent="0.25">
      <c r="CO2216" s="202">
        <v>2215</v>
      </c>
    </row>
    <row r="2217" spans="93:93" x14ac:dyDescent="0.25">
      <c r="CO2217" s="202">
        <v>2216</v>
      </c>
    </row>
    <row r="2218" spans="93:93" x14ac:dyDescent="0.25">
      <c r="CO2218" s="202">
        <v>2217</v>
      </c>
    </row>
    <row r="2219" spans="93:93" x14ac:dyDescent="0.25">
      <c r="CO2219" s="202">
        <v>2218</v>
      </c>
    </row>
    <row r="2220" spans="93:93" x14ac:dyDescent="0.25">
      <c r="CO2220" s="202">
        <v>2219</v>
      </c>
    </row>
    <row r="2221" spans="93:93" x14ac:dyDescent="0.25">
      <c r="CO2221" s="202">
        <v>2220</v>
      </c>
    </row>
    <row r="2222" spans="93:93" x14ac:dyDescent="0.25">
      <c r="CO2222" s="202">
        <v>2221</v>
      </c>
    </row>
    <row r="2223" spans="93:93" x14ac:dyDescent="0.25">
      <c r="CO2223" s="202">
        <v>2222</v>
      </c>
    </row>
    <row r="2224" spans="93:93" x14ac:dyDescent="0.25">
      <c r="CO2224" s="202">
        <v>2223</v>
      </c>
    </row>
    <row r="2225" spans="93:93" x14ac:dyDescent="0.25">
      <c r="CO2225" s="202">
        <v>2224</v>
      </c>
    </row>
    <row r="2226" spans="93:93" x14ac:dyDescent="0.25">
      <c r="CO2226" s="202">
        <v>2225</v>
      </c>
    </row>
    <row r="2227" spans="93:93" x14ac:dyDescent="0.25">
      <c r="CO2227" s="202">
        <v>2226</v>
      </c>
    </row>
    <row r="2228" spans="93:93" x14ac:dyDescent="0.25">
      <c r="CO2228" s="202">
        <v>2227</v>
      </c>
    </row>
    <row r="2229" spans="93:93" x14ac:dyDescent="0.25">
      <c r="CO2229" s="202">
        <v>2228</v>
      </c>
    </row>
    <row r="2230" spans="93:93" x14ac:dyDescent="0.25">
      <c r="CO2230" s="202">
        <v>2229</v>
      </c>
    </row>
    <row r="2231" spans="93:93" x14ac:dyDescent="0.25">
      <c r="CO2231" s="202">
        <v>2230</v>
      </c>
    </row>
    <row r="2232" spans="93:93" x14ac:dyDescent="0.25">
      <c r="CO2232" s="202">
        <v>2231</v>
      </c>
    </row>
    <row r="2233" spans="93:93" x14ac:dyDescent="0.25">
      <c r="CO2233" s="202">
        <v>2232</v>
      </c>
    </row>
    <row r="2234" spans="93:93" x14ac:dyDescent="0.25">
      <c r="CO2234" s="202">
        <v>2233</v>
      </c>
    </row>
    <row r="2235" spans="93:93" x14ac:dyDescent="0.25">
      <c r="CO2235" s="202">
        <v>2234</v>
      </c>
    </row>
    <row r="2236" spans="93:93" x14ac:dyDescent="0.25">
      <c r="CO2236" s="202">
        <v>2235</v>
      </c>
    </row>
    <row r="2237" spans="93:93" x14ac:dyDescent="0.25">
      <c r="CO2237" s="202">
        <v>2236</v>
      </c>
    </row>
    <row r="2238" spans="93:93" x14ac:dyDescent="0.25">
      <c r="CO2238" s="202">
        <v>2237</v>
      </c>
    </row>
    <row r="2239" spans="93:93" x14ac:dyDescent="0.25">
      <c r="CO2239" s="202">
        <v>2238</v>
      </c>
    </row>
    <row r="2240" spans="93:93" x14ac:dyDescent="0.25">
      <c r="CO2240" s="202">
        <v>2239</v>
      </c>
    </row>
    <row r="2241" spans="93:93" x14ac:dyDescent="0.25">
      <c r="CO2241" s="202">
        <v>2240</v>
      </c>
    </row>
    <row r="2242" spans="93:93" x14ac:dyDescent="0.25">
      <c r="CO2242" s="202">
        <v>2241</v>
      </c>
    </row>
    <row r="2243" spans="93:93" x14ac:dyDescent="0.25">
      <c r="CO2243" s="202">
        <v>2242</v>
      </c>
    </row>
    <row r="2244" spans="93:93" x14ac:dyDescent="0.25">
      <c r="CO2244" s="202">
        <v>2243</v>
      </c>
    </row>
    <row r="2245" spans="93:93" x14ac:dyDescent="0.25">
      <c r="CO2245" s="202">
        <v>2244</v>
      </c>
    </row>
    <row r="2246" spans="93:93" x14ac:dyDescent="0.25">
      <c r="CO2246" s="202">
        <v>2245</v>
      </c>
    </row>
    <row r="2247" spans="93:93" x14ac:dyDescent="0.25">
      <c r="CO2247" s="202">
        <v>2246</v>
      </c>
    </row>
    <row r="2248" spans="93:93" x14ac:dyDescent="0.25">
      <c r="CO2248" s="202">
        <v>2247</v>
      </c>
    </row>
    <row r="2249" spans="93:93" x14ac:dyDescent="0.25">
      <c r="CO2249" s="202">
        <v>2248</v>
      </c>
    </row>
    <row r="2250" spans="93:93" x14ac:dyDescent="0.25">
      <c r="CO2250" s="202">
        <v>2249</v>
      </c>
    </row>
    <row r="2251" spans="93:93" x14ac:dyDescent="0.25">
      <c r="CO2251" s="202">
        <v>2250</v>
      </c>
    </row>
    <row r="2252" spans="93:93" x14ac:dyDescent="0.25">
      <c r="CO2252" s="202">
        <v>2251</v>
      </c>
    </row>
    <row r="2253" spans="93:93" x14ac:dyDescent="0.25">
      <c r="CO2253" s="202">
        <v>2252</v>
      </c>
    </row>
    <row r="2254" spans="93:93" x14ac:dyDescent="0.25">
      <c r="CO2254" s="202">
        <v>2253</v>
      </c>
    </row>
    <row r="2255" spans="93:93" x14ac:dyDescent="0.25">
      <c r="CO2255" s="202">
        <v>2254</v>
      </c>
    </row>
    <row r="2256" spans="93:93" x14ac:dyDescent="0.25">
      <c r="CO2256" s="202">
        <v>2255</v>
      </c>
    </row>
    <row r="2257" spans="93:93" x14ac:dyDescent="0.25">
      <c r="CO2257" s="202">
        <v>2256</v>
      </c>
    </row>
    <row r="2258" spans="93:93" x14ac:dyDescent="0.25">
      <c r="CO2258" s="202">
        <v>2257</v>
      </c>
    </row>
    <row r="2259" spans="93:93" x14ac:dyDescent="0.25">
      <c r="CO2259" s="202">
        <v>2258</v>
      </c>
    </row>
    <row r="2260" spans="93:93" x14ac:dyDescent="0.25">
      <c r="CO2260" s="202">
        <v>2259</v>
      </c>
    </row>
    <row r="2261" spans="93:93" x14ac:dyDescent="0.25">
      <c r="CO2261" s="202">
        <v>2260</v>
      </c>
    </row>
    <row r="2262" spans="93:93" x14ac:dyDescent="0.25">
      <c r="CO2262" s="202">
        <v>2261</v>
      </c>
    </row>
    <row r="2263" spans="93:93" x14ac:dyDescent="0.25">
      <c r="CO2263" s="202">
        <v>2262</v>
      </c>
    </row>
    <row r="2264" spans="93:93" x14ac:dyDescent="0.25">
      <c r="CO2264" s="202">
        <v>2263</v>
      </c>
    </row>
    <row r="2265" spans="93:93" x14ac:dyDescent="0.25">
      <c r="CO2265" s="202">
        <v>2264</v>
      </c>
    </row>
    <row r="2266" spans="93:93" x14ac:dyDescent="0.25">
      <c r="CO2266" s="202">
        <v>2265</v>
      </c>
    </row>
    <row r="2267" spans="93:93" x14ac:dyDescent="0.25">
      <c r="CO2267" s="202">
        <v>2266</v>
      </c>
    </row>
    <row r="2268" spans="93:93" x14ac:dyDescent="0.25">
      <c r="CO2268" s="202">
        <v>2267</v>
      </c>
    </row>
    <row r="2269" spans="93:93" x14ac:dyDescent="0.25">
      <c r="CO2269" s="202">
        <v>2268</v>
      </c>
    </row>
    <row r="2270" spans="93:93" x14ac:dyDescent="0.25">
      <c r="CO2270" s="202">
        <v>2269</v>
      </c>
    </row>
    <row r="2271" spans="93:93" x14ac:dyDescent="0.25">
      <c r="CO2271" s="202">
        <v>2270</v>
      </c>
    </row>
    <row r="2272" spans="93:93" x14ac:dyDescent="0.25">
      <c r="CO2272" s="202">
        <v>2271</v>
      </c>
    </row>
    <row r="2273" spans="93:93" x14ac:dyDescent="0.25">
      <c r="CO2273" s="202">
        <v>2272</v>
      </c>
    </row>
    <row r="2274" spans="93:93" x14ac:dyDescent="0.25">
      <c r="CO2274" s="202">
        <v>2273</v>
      </c>
    </row>
    <row r="2275" spans="93:93" x14ac:dyDescent="0.25">
      <c r="CO2275" s="202">
        <v>2274</v>
      </c>
    </row>
    <row r="2276" spans="93:93" x14ac:dyDescent="0.25">
      <c r="CO2276" s="202">
        <v>2275</v>
      </c>
    </row>
    <row r="2277" spans="93:93" x14ac:dyDescent="0.25">
      <c r="CO2277" s="202">
        <v>2276</v>
      </c>
    </row>
    <row r="2278" spans="93:93" x14ac:dyDescent="0.25">
      <c r="CO2278" s="202">
        <v>2277</v>
      </c>
    </row>
    <row r="2279" spans="93:93" x14ac:dyDescent="0.25">
      <c r="CO2279" s="202">
        <v>2278</v>
      </c>
    </row>
    <row r="2280" spans="93:93" x14ac:dyDescent="0.25">
      <c r="CO2280" s="202">
        <v>2279</v>
      </c>
    </row>
    <row r="2281" spans="93:93" x14ac:dyDescent="0.25">
      <c r="CO2281" s="202">
        <v>2280</v>
      </c>
    </row>
    <row r="2282" spans="93:93" x14ac:dyDescent="0.25">
      <c r="CO2282" s="202">
        <v>2281</v>
      </c>
    </row>
    <row r="2283" spans="93:93" x14ac:dyDescent="0.25">
      <c r="CO2283" s="202">
        <v>2282</v>
      </c>
    </row>
    <row r="2284" spans="93:93" x14ac:dyDescent="0.25">
      <c r="CO2284" s="202">
        <v>2283</v>
      </c>
    </row>
    <row r="2285" spans="93:93" x14ac:dyDescent="0.25">
      <c r="CO2285" s="202">
        <v>2284</v>
      </c>
    </row>
    <row r="2286" spans="93:93" x14ac:dyDescent="0.25">
      <c r="CO2286" s="202">
        <v>2285</v>
      </c>
    </row>
    <row r="2287" spans="93:93" x14ac:dyDescent="0.25">
      <c r="CO2287" s="202">
        <v>2286</v>
      </c>
    </row>
    <row r="2288" spans="93:93" x14ac:dyDescent="0.25">
      <c r="CO2288" s="202">
        <v>2287</v>
      </c>
    </row>
    <row r="2289" spans="93:93" x14ac:dyDescent="0.25">
      <c r="CO2289" s="202">
        <v>2288</v>
      </c>
    </row>
    <row r="2290" spans="93:93" x14ac:dyDescent="0.25">
      <c r="CO2290" s="202">
        <v>2289</v>
      </c>
    </row>
    <row r="2291" spans="93:93" x14ac:dyDescent="0.25">
      <c r="CO2291" s="202">
        <v>2290</v>
      </c>
    </row>
    <row r="2292" spans="93:93" x14ac:dyDescent="0.25">
      <c r="CO2292" s="202">
        <v>2291</v>
      </c>
    </row>
    <row r="2293" spans="93:93" x14ac:dyDescent="0.25">
      <c r="CO2293" s="202">
        <v>2292</v>
      </c>
    </row>
    <row r="2294" spans="93:93" x14ac:dyDescent="0.25">
      <c r="CO2294" s="202">
        <v>2293</v>
      </c>
    </row>
    <row r="2295" spans="93:93" x14ac:dyDescent="0.25">
      <c r="CO2295" s="202">
        <v>2294</v>
      </c>
    </row>
    <row r="2296" spans="93:93" x14ac:dyDescent="0.25">
      <c r="CO2296" s="202">
        <v>2295</v>
      </c>
    </row>
    <row r="2297" spans="93:93" x14ac:dyDescent="0.25">
      <c r="CO2297" s="202">
        <v>2296</v>
      </c>
    </row>
    <row r="2298" spans="93:93" x14ac:dyDescent="0.25">
      <c r="CO2298" s="202">
        <v>2297</v>
      </c>
    </row>
    <row r="2299" spans="93:93" x14ac:dyDescent="0.25">
      <c r="CO2299" s="202">
        <v>2298</v>
      </c>
    </row>
    <row r="2300" spans="93:93" x14ac:dyDescent="0.25">
      <c r="CO2300" s="202">
        <v>2299</v>
      </c>
    </row>
    <row r="2301" spans="93:93" x14ac:dyDescent="0.25">
      <c r="CO2301" s="202">
        <v>2300</v>
      </c>
    </row>
    <row r="2302" spans="93:93" x14ac:dyDescent="0.25">
      <c r="CO2302" s="202">
        <v>2301</v>
      </c>
    </row>
    <row r="2303" spans="93:93" x14ac:dyDescent="0.25">
      <c r="CO2303" s="202">
        <v>2302</v>
      </c>
    </row>
    <row r="2304" spans="93:93" x14ac:dyDescent="0.25">
      <c r="CO2304" s="202">
        <v>2303</v>
      </c>
    </row>
    <row r="2305" spans="93:93" x14ac:dyDescent="0.25">
      <c r="CO2305" s="202">
        <v>2304</v>
      </c>
    </row>
    <row r="2306" spans="93:93" x14ac:dyDescent="0.25">
      <c r="CO2306" s="202">
        <v>2305</v>
      </c>
    </row>
    <row r="2307" spans="93:93" x14ac:dyDescent="0.25">
      <c r="CO2307" s="202">
        <v>2306</v>
      </c>
    </row>
    <row r="2308" spans="93:93" x14ac:dyDescent="0.25">
      <c r="CO2308" s="202">
        <v>2307</v>
      </c>
    </row>
    <row r="2309" spans="93:93" x14ac:dyDescent="0.25">
      <c r="CO2309" s="202">
        <v>2308</v>
      </c>
    </row>
    <row r="2310" spans="93:93" x14ac:dyDescent="0.25">
      <c r="CO2310" s="202">
        <v>2309</v>
      </c>
    </row>
    <row r="2311" spans="93:93" x14ac:dyDescent="0.25">
      <c r="CO2311" s="202">
        <v>2310</v>
      </c>
    </row>
    <row r="2312" spans="93:93" x14ac:dyDescent="0.25">
      <c r="CO2312" s="202">
        <v>2311</v>
      </c>
    </row>
    <row r="2313" spans="93:93" x14ac:dyDescent="0.25">
      <c r="CO2313" s="202">
        <v>2312</v>
      </c>
    </row>
    <row r="2314" spans="93:93" x14ac:dyDescent="0.25">
      <c r="CO2314" s="202">
        <v>2313</v>
      </c>
    </row>
    <row r="2315" spans="93:93" x14ac:dyDescent="0.25">
      <c r="CO2315" s="202">
        <v>2314</v>
      </c>
    </row>
    <row r="2316" spans="93:93" x14ac:dyDescent="0.25">
      <c r="CO2316" s="202">
        <v>2315</v>
      </c>
    </row>
    <row r="2317" spans="93:93" x14ac:dyDescent="0.25">
      <c r="CO2317" s="202">
        <v>2316</v>
      </c>
    </row>
    <row r="2318" spans="93:93" x14ac:dyDescent="0.25">
      <c r="CO2318" s="202">
        <v>2317</v>
      </c>
    </row>
    <row r="2319" spans="93:93" x14ac:dyDescent="0.25">
      <c r="CO2319" s="202">
        <v>2318</v>
      </c>
    </row>
    <row r="2320" spans="93:93" x14ac:dyDescent="0.25">
      <c r="CO2320" s="202">
        <v>2319</v>
      </c>
    </row>
    <row r="2321" spans="93:93" x14ac:dyDescent="0.25">
      <c r="CO2321" s="202">
        <v>2320</v>
      </c>
    </row>
    <row r="2322" spans="93:93" x14ac:dyDescent="0.25">
      <c r="CO2322" s="202">
        <v>2321</v>
      </c>
    </row>
    <row r="2323" spans="93:93" x14ac:dyDescent="0.25">
      <c r="CO2323" s="202">
        <v>2322</v>
      </c>
    </row>
    <row r="2324" spans="93:93" x14ac:dyDescent="0.25">
      <c r="CO2324" s="202">
        <v>2323</v>
      </c>
    </row>
    <row r="2325" spans="93:93" x14ac:dyDescent="0.25">
      <c r="CO2325" s="202">
        <v>2324</v>
      </c>
    </row>
    <row r="2326" spans="93:93" x14ac:dyDescent="0.25">
      <c r="CO2326" s="202">
        <v>2325</v>
      </c>
    </row>
    <row r="2327" spans="93:93" x14ac:dyDescent="0.25">
      <c r="CO2327" s="202">
        <v>2326</v>
      </c>
    </row>
    <row r="2328" spans="93:93" x14ac:dyDescent="0.25">
      <c r="CO2328" s="202">
        <v>2327</v>
      </c>
    </row>
    <row r="2329" spans="93:93" x14ac:dyDescent="0.25">
      <c r="CO2329" s="202">
        <v>2328</v>
      </c>
    </row>
    <row r="2330" spans="93:93" x14ac:dyDescent="0.25">
      <c r="CO2330" s="202">
        <v>2329</v>
      </c>
    </row>
    <row r="2331" spans="93:93" x14ac:dyDescent="0.25">
      <c r="CO2331" s="202">
        <v>2330</v>
      </c>
    </row>
    <row r="2332" spans="93:93" x14ac:dyDescent="0.25">
      <c r="CO2332" s="202">
        <v>2331</v>
      </c>
    </row>
    <row r="2333" spans="93:93" x14ac:dyDescent="0.25">
      <c r="CO2333" s="202">
        <v>2332</v>
      </c>
    </row>
    <row r="2334" spans="93:93" x14ac:dyDescent="0.25">
      <c r="CO2334" s="202">
        <v>2333</v>
      </c>
    </row>
    <row r="2335" spans="93:93" x14ac:dyDescent="0.25">
      <c r="CO2335" s="202">
        <v>2334</v>
      </c>
    </row>
    <row r="2336" spans="93:93" x14ac:dyDescent="0.25">
      <c r="CO2336" s="202">
        <v>2335</v>
      </c>
    </row>
    <row r="2337" spans="93:93" x14ac:dyDescent="0.25">
      <c r="CO2337" s="202">
        <v>2336</v>
      </c>
    </row>
    <row r="2338" spans="93:93" x14ac:dyDescent="0.25">
      <c r="CO2338" s="202">
        <v>2337</v>
      </c>
    </row>
    <row r="2339" spans="93:93" x14ac:dyDescent="0.25">
      <c r="CO2339" s="202">
        <v>2338</v>
      </c>
    </row>
    <row r="2340" spans="93:93" x14ac:dyDescent="0.25">
      <c r="CO2340" s="202">
        <v>2339</v>
      </c>
    </row>
    <row r="2341" spans="93:93" x14ac:dyDescent="0.25">
      <c r="CO2341" s="202">
        <v>2340</v>
      </c>
    </row>
    <row r="2342" spans="93:93" x14ac:dyDescent="0.25">
      <c r="CO2342" s="202">
        <v>2341</v>
      </c>
    </row>
    <row r="2343" spans="93:93" x14ac:dyDescent="0.25">
      <c r="CO2343" s="202">
        <v>2342</v>
      </c>
    </row>
    <row r="2344" spans="93:93" x14ac:dyDescent="0.25">
      <c r="CO2344" s="202">
        <v>2343</v>
      </c>
    </row>
    <row r="2345" spans="93:93" x14ac:dyDescent="0.25">
      <c r="CO2345" s="202">
        <v>2344</v>
      </c>
    </row>
    <row r="2346" spans="93:93" x14ac:dyDescent="0.25">
      <c r="CO2346" s="202">
        <v>2345</v>
      </c>
    </row>
    <row r="2347" spans="93:93" x14ac:dyDescent="0.25">
      <c r="CO2347" s="202">
        <v>2346</v>
      </c>
    </row>
    <row r="2348" spans="93:93" x14ac:dyDescent="0.25">
      <c r="CO2348" s="202">
        <v>2347</v>
      </c>
    </row>
    <row r="2349" spans="93:93" x14ac:dyDescent="0.25">
      <c r="CO2349" s="202">
        <v>2348</v>
      </c>
    </row>
    <row r="2350" spans="93:93" x14ac:dyDescent="0.25">
      <c r="CO2350" s="202">
        <v>2349</v>
      </c>
    </row>
    <row r="2351" spans="93:93" x14ac:dyDescent="0.25">
      <c r="CO2351" s="202">
        <v>2350</v>
      </c>
    </row>
    <row r="2352" spans="93:93" x14ac:dyDescent="0.25">
      <c r="CO2352" s="202">
        <v>2351</v>
      </c>
    </row>
    <row r="2353" spans="93:93" x14ac:dyDescent="0.25">
      <c r="CO2353" s="202">
        <v>2352</v>
      </c>
    </row>
    <row r="2354" spans="93:93" x14ac:dyDescent="0.25">
      <c r="CO2354" s="202">
        <v>2353</v>
      </c>
    </row>
    <row r="2355" spans="93:93" x14ac:dyDescent="0.25">
      <c r="CO2355" s="202">
        <v>2354</v>
      </c>
    </row>
    <row r="2356" spans="93:93" x14ac:dyDescent="0.25">
      <c r="CO2356" s="202">
        <v>2355</v>
      </c>
    </row>
    <row r="2357" spans="93:93" x14ac:dyDescent="0.25">
      <c r="CO2357" s="202">
        <v>2356</v>
      </c>
    </row>
    <row r="2358" spans="93:93" x14ac:dyDescent="0.25">
      <c r="CO2358" s="202">
        <v>2357</v>
      </c>
    </row>
    <row r="2359" spans="93:93" x14ac:dyDescent="0.25">
      <c r="CO2359" s="202">
        <v>2358</v>
      </c>
    </row>
    <row r="2360" spans="93:93" x14ac:dyDescent="0.25">
      <c r="CO2360" s="202">
        <v>2359</v>
      </c>
    </row>
    <row r="2361" spans="93:93" x14ac:dyDescent="0.25">
      <c r="CO2361" s="202">
        <v>2360</v>
      </c>
    </row>
    <row r="2362" spans="93:93" x14ac:dyDescent="0.25">
      <c r="CO2362" s="202">
        <v>2361</v>
      </c>
    </row>
    <row r="2363" spans="93:93" x14ac:dyDescent="0.25">
      <c r="CO2363" s="202">
        <v>2362</v>
      </c>
    </row>
    <row r="2364" spans="93:93" x14ac:dyDescent="0.25">
      <c r="CO2364" s="202">
        <v>2363</v>
      </c>
    </row>
    <row r="2365" spans="93:93" x14ac:dyDescent="0.25">
      <c r="CO2365" s="202">
        <v>2364</v>
      </c>
    </row>
    <row r="2366" spans="93:93" x14ac:dyDescent="0.25">
      <c r="CO2366" s="202">
        <v>2365</v>
      </c>
    </row>
    <row r="2367" spans="93:93" x14ac:dyDescent="0.25">
      <c r="CO2367" s="202">
        <v>2366</v>
      </c>
    </row>
    <row r="2368" spans="93:93" x14ac:dyDescent="0.25">
      <c r="CO2368" s="202">
        <v>2367</v>
      </c>
    </row>
    <row r="2369" spans="93:93" x14ac:dyDescent="0.25">
      <c r="CO2369" s="202">
        <v>2368</v>
      </c>
    </row>
    <row r="2370" spans="93:93" x14ac:dyDescent="0.25">
      <c r="CO2370" s="202">
        <v>2369</v>
      </c>
    </row>
    <row r="2371" spans="93:93" x14ac:dyDescent="0.25">
      <c r="CO2371" s="202">
        <v>2370</v>
      </c>
    </row>
    <row r="2372" spans="93:93" x14ac:dyDescent="0.25">
      <c r="CO2372" s="202">
        <v>2371</v>
      </c>
    </row>
    <row r="2373" spans="93:93" x14ac:dyDescent="0.25">
      <c r="CO2373" s="202">
        <v>2372</v>
      </c>
    </row>
    <row r="2374" spans="93:93" x14ac:dyDescent="0.25">
      <c r="CO2374" s="202">
        <v>2373</v>
      </c>
    </row>
    <row r="2375" spans="93:93" x14ac:dyDescent="0.25">
      <c r="CO2375" s="202">
        <v>2374</v>
      </c>
    </row>
    <row r="2376" spans="93:93" x14ac:dyDescent="0.25">
      <c r="CO2376" s="202">
        <v>2375</v>
      </c>
    </row>
    <row r="2377" spans="93:93" x14ac:dyDescent="0.25">
      <c r="CO2377" s="202">
        <v>2376</v>
      </c>
    </row>
    <row r="2378" spans="93:93" x14ac:dyDescent="0.25">
      <c r="CO2378" s="202">
        <v>2377</v>
      </c>
    </row>
    <row r="2379" spans="93:93" x14ac:dyDescent="0.25">
      <c r="CO2379" s="202">
        <v>2378</v>
      </c>
    </row>
    <row r="2380" spans="93:93" x14ac:dyDescent="0.25">
      <c r="CO2380" s="202">
        <v>2379</v>
      </c>
    </row>
    <row r="2381" spans="93:93" x14ac:dyDescent="0.25">
      <c r="CO2381" s="202">
        <v>2380</v>
      </c>
    </row>
    <row r="2382" spans="93:93" x14ac:dyDescent="0.25">
      <c r="CO2382" s="202">
        <v>2381</v>
      </c>
    </row>
    <row r="2383" spans="93:93" x14ac:dyDescent="0.25">
      <c r="CO2383" s="202">
        <v>2382</v>
      </c>
    </row>
    <row r="2384" spans="93:93" x14ac:dyDescent="0.25">
      <c r="CO2384" s="202">
        <v>2383</v>
      </c>
    </row>
    <row r="2385" spans="93:93" x14ac:dyDescent="0.25">
      <c r="CO2385" s="202">
        <v>2384</v>
      </c>
    </row>
    <row r="2386" spans="93:93" x14ac:dyDescent="0.25">
      <c r="CO2386" s="202">
        <v>2385</v>
      </c>
    </row>
    <row r="2387" spans="93:93" x14ac:dyDescent="0.25">
      <c r="CO2387" s="202">
        <v>2386</v>
      </c>
    </row>
    <row r="2388" spans="93:93" x14ac:dyDescent="0.25">
      <c r="CO2388" s="202">
        <v>2387</v>
      </c>
    </row>
    <row r="2389" spans="93:93" x14ac:dyDescent="0.25">
      <c r="CO2389" s="202">
        <v>2388</v>
      </c>
    </row>
    <row r="2390" spans="93:93" x14ac:dyDescent="0.25">
      <c r="CO2390" s="202">
        <v>2389</v>
      </c>
    </row>
    <row r="2391" spans="93:93" x14ac:dyDescent="0.25">
      <c r="CO2391" s="202">
        <v>2390</v>
      </c>
    </row>
    <row r="2392" spans="93:93" x14ac:dyDescent="0.25">
      <c r="CO2392" s="202">
        <v>2391</v>
      </c>
    </row>
    <row r="2393" spans="93:93" x14ac:dyDescent="0.25">
      <c r="CO2393" s="202">
        <v>2392</v>
      </c>
    </row>
    <row r="2394" spans="93:93" x14ac:dyDescent="0.25">
      <c r="CO2394" s="202">
        <v>2393</v>
      </c>
    </row>
    <row r="2395" spans="93:93" x14ac:dyDescent="0.25">
      <c r="CO2395" s="202">
        <v>2394</v>
      </c>
    </row>
    <row r="2396" spans="93:93" x14ac:dyDescent="0.25">
      <c r="CO2396" s="202">
        <v>2395</v>
      </c>
    </row>
    <row r="2397" spans="93:93" x14ac:dyDescent="0.25">
      <c r="CO2397" s="202">
        <v>2396</v>
      </c>
    </row>
    <row r="2398" spans="93:93" x14ac:dyDescent="0.25">
      <c r="CO2398" s="202">
        <v>2397</v>
      </c>
    </row>
    <row r="2399" spans="93:93" x14ac:dyDescent="0.25">
      <c r="CO2399" s="202">
        <v>2398</v>
      </c>
    </row>
    <row r="2400" spans="93:93" x14ac:dyDescent="0.25">
      <c r="CO2400" s="202">
        <v>2399</v>
      </c>
    </row>
    <row r="2401" spans="93:93" x14ac:dyDescent="0.25">
      <c r="CO2401" s="202">
        <v>2400</v>
      </c>
    </row>
    <row r="2402" spans="93:93" x14ac:dyDescent="0.25">
      <c r="CO2402" s="202">
        <v>2401</v>
      </c>
    </row>
    <row r="2403" spans="93:93" x14ac:dyDescent="0.25">
      <c r="CO2403" s="202">
        <v>2402</v>
      </c>
    </row>
    <row r="2404" spans="93:93" x14ac:dyDescent="0.25">
      <c r="CO2404" s="202">
        <v>2403</v>
      </c>
    </row>
    <row r="2405" spans="93:93" x14ac:dyDescent="0.25">
      <c r="CO2405" s="202">
        <v>2404</v>
      </c>
    </row>
    <row r="2406" spans="93:93" x14ac:dyDescent="0.25">
      <c r="CO2406" s="202">
        <v>2405</v>
      </c>
    </row>
    <row r="2407" spans="93:93" x14ac:dyDescent="0.25">
      <c r="CO2407" s="202">
        <v>2406</v>
      </c>
    </row>
    <row r="2408" spans="93:93" x14ac:dyDescent="0.25">
      <c r="CO2408" s="202">
        <v>2407</v>
      </c>
    </row>
    <row r="2409" spans="93:93" x14ac:dyDescent="0.25">
      <c r="CO2409" s="202">
        <v>2408</v>
      </c>
    </row>
    <row r="2410" spans="93:93" x14ac:dyDescent="0.25">
      <c r="CO2410" s="202">
        <v>2409</v>
      </c>
    </row>
    <row r="2411" spans="93:93" x14ac:dyDescent="0.25">
      <c r="CO2411" s="202">
        <v>2410</v>
      </c>
    </row>
    <row r="2412" spans="93:93" x14ac:dyDescent="0.25">
      <c r="CO2412" s="202">
        <v>2411</v>
      </c>
    </row>
    <row r="2413" spans="93:93" x14ac:dyDescent="0.25">
      <c r="CO2413" s="202">
        <v>2412</v>
      </c>
    </row>
    <row r="2414" spans="93:93" x14ac:dyDescent="0.25">
      <c r="CO2414" s="202">
        <v>2413</v>
      </c>
    </row>
    <row r="2415" spans="93:93" x14ac:dyDescent="0.25">
      <c r="CO2415" s="202">
        <v>2414</v>
      </c>
    </row>
    <row r="2416" spans="93:93" x14ac:dyDescent="0.25">
      <c r="CO2416" s="202">
        <v>2415</v>
      </c>
    </row>
    <row r="2417" spans="93:93" x14ac:dyDescent="0.25">
      <c r="CO2417" s="202">
        <v>2416</v>
      </c>
    </row>
    <row r="2418" spans="93:93" x14ac:dyDescent="0.25">
      <c r="CO2418" s="202">
        <v>2417</v>
      </c>
    </row>
    <row r="2419" spans="93:93" x14ac:dyDescent="0.25">
      <c r="CO2419" s="202">
        <v>2418</v>
      </c>
    </row>
    <row r="2420" spans="93:93" x14ac:dyDescent="0.25">
      <c r="CO2420" s="202">
        <v>2419</v>
      </c>
    </row>
    <row r="2421" spans="93:93" x14ac:dyDescent="0.25">
      <c r="CO2421" s="202">
        <v>2420</v>
      </c>
    </row>
    <row r="2422" spans="93:93" x14ac:dyDescent="0.25">
      <c r="CO2422" s="202">
        <v>2421</v>
      </c>
    </row>
    <row r="2423" spans="93:93" x14ac:dyDescent="0.25">
      <c r="CO2423" s="202">
        <v>2422</v>
      </c>
    </row>
    <row r="2424" spans="93:93" x14ac:dyDescent="0.25">
      <c r="CO2424" s="202">
        <v>2423</v>
      </c>
    </row>
    <row r="2425" spans="93:93" x14ac:dyDescent="0.25">
      <c r="CO2425" s="202">
        <v>2424</v>
      </c>
    </row>
    <row r="2426" spans="93:93" x14ac:dyDescent="0.25">
      <c r="CO2426" s="202">
        <v>2425</v>
      </c>
    </row>
    <row r="2427" spans="93:93" x14ac:dyDescent="0.25">
      <c r="CO2427" s="202">
        <v>2426</v>
      </c>
    </row>
    <row r="2428" spans="93:93" x14ac:dyDescent="0.25">
      <c r="CO2428" s="202">
        <v>2427</v>
      </c>
    </row>
    <row r="2429" spans="93:93" x14ac:dyDescent="0.25">
      <c r="CO2429" s="202">
        <v>2428</v>
      </c>
    </row>
    <row r="2430" spans="93:93" x14ac:dyDescent="0.25">
      <c r="CO2430" s="202">
        <v>2429</v>
      </c>
    </row>
    <row r="2431" spans="93:93" x14ac:dyDescent="0.25">
      <c r="CO2431" s="202">
        <v>2430</v>
      </c>
    </row>
    <row r="2432" spans="93:93" x14ac:dyDescent="0.25">
      <c r="CO2432" s="202">
        <v>2431</v>
      </c>
    </row>
    <row r="2433" spans="93:93" x14ac:dyDescent="0.25">
      <c r="CO2433" s="202">
        <v>2432</v>
      </c>
    </row>
    <row r="2434" spans="93:93" x14ac:dyDescent="0.25">
      <c r="CO2434" s="202">
        <v>2433</v>
      </c>
    </row>
    <row r="2435" spans="93:93" x14ac:dyDescent="0.25">
      <c r="CO2435" s="202">
        <v>2434</v>
      </c>
    </row>
    <row r="2436" spans="93:93" x14ac:dyDescent="0.25">
      <c r="CO2436" s="202">
        <v>2435</v>
      </c>
    </row>
    <row r="2437" spans="93:93" x14ac:dyDescent="0.25">
      <c r="CO2437" s="202">
        <v>2436</v>
      </c>
    </row>
    <row r="2438" spans="93:93" x14ac:dyDescent="0.25">
      <c r="CO2438" s="202">
        <v>2437</v>
      </c>
    </row>
    <row r="2439" spans="93:93" x14ac:dyDescent="0.25">
      <c r="CO2439" s="202">
        <v>2438</v>
      </c>
    </row>
    <row r="2440" spans="93:93" x14ac:dyDescent="0.25">
      <c r="CO2440" s="202">
        <v>2439</v>
      </c>
    </row>
    <row r="2441" spans="93:93" x14ac:dyDescent="0.25">
      <c r="CO2441" s="202">
        <v>2440</v>
      </c>
    </row>
    <row r="2442" spans="93:93" x14ac:dyDescent="0.25">
      <c r="CO2442" s="202">
        <v>2441</v>
      </c>
    </row>
    <row r="2443" spans="93:93" x14ac:dyDescent="0.25">
      <c r="CO2443" s="202">
        <v>2442</v>
      </c>
    </row>
    <row r="2444" spans="93:93" x14ac:dyDescent="0.25">
      <c r="CO2444" s="202">
        <v>2443</v>
      </c>
    </row>
    <row r="2445" spans="93:93" x14ac:dyDescent="0.25">
      <c r="CO2445" s="202">
        <v>2444</v>
      </c>
    </row>
    <row r="2446" spans="93:93" x14ac:dyDescent="0.25">
      <c r="CO2446" s="202">
        <v>2445</v>
      </c>
    </row>
    <row r="2447" spans="93:93" x14ac:dyDescent="0.25">
      <c r="CO2447" s="202">
        <v>2446</v>
      </c>
    </row>
    <row r="2448" spans="93:93" x14ac:dyDescent="0.25">
      <c r="CO2448" s="202">
        <v>2447</v>
      </c>
    </row>
    <row r="2449" spans="93:93" x14ac:dyDescent="0.25">
      <c r="CO2449" s="202">
        <v>2448</v>
      </c>
    </row>
    <row r="2450" spans="93:93" x14ac:dyDescent="0.25">
      <c r="CO2450" s="202">
        <v>2449</v>
      </c>
    </row>
    <row r="2451" spans="93:93" x14ac:dyDescent="0.25">
      <c r="CO2451" s="202">
        <v>2450</v>
      </c>
    </row>
    <row r="2452" spans="93:93" x14ac:dyDescent="0.25">
      <c r="CO2452" s="202">
        <v>2451</v>
      </c>
    </row>
    <row r="2453" spans="93:93" x14ac:dyDescent="0.25">
      <c r="CO2453" s="202">
        <v>2452</v>
      </c>
    </row>
    <row r="2454" spans="93:93" x14ac:dyDescent="0.25">
      <c r="CO2454" s="202">
        <v>2453</v>
      </c>
    </row>
    <row r="2455" spans="93:93" x14ac:dyDescent="0.25">
      <c r="CO2455" s="202">
        <v>2454</v>
      </c>
    </row>
    <row r="2456" spans="93:93" x14ac:dyDescent="0.25">
      <c r="CO2456" s="202">
        <v>2455</v>
      </c>
    </row>
    <row r="2457" spans="93:93" x14ac:dyDescent="0.25">
      <c r="CO2457" s="202">
        <v>2456</v>
      </c>
    </row>
    <row r="2458" spans="93:93" x14ac:dyDescent="0.25">
      <c r="CO2458" s="202">
        <v>2457</v>
      </c>
    </row>
    <row r="2459" spans="93:93" x14ac:dyDescent="0.25">
      <c r="CO2459" s="202">
        <v>2458</v>
      </c>
    </row>
    <row r="2460" spans="93:93" x14ac:dyDescent="0.25">
      <c r="CO2460" s="202">
        <v>2459</v>
      </c>
    </row>
    <row r="2461" spans="93:93" x14ac:dyDescent="0.25">
      <c r="CO2461" s="202">
        <v>2460</v>
      </c>
    </row>
    <row r="2462" spans="93:93" x14ac:dyDescent="0.25">
      <c r="CO2462" s="202">
        <v>2461</v>
      </c>
    </row>
    <row r="2463" spans="93:93" x14ac:dyDescent="0.25">
      <c r="CO2463" s="202">
        <v>2462</v>
      </c>
    </row>
    <row r="2464" spans="93:93" x14ac:dyDescent="0.25">
      <c r="CO2464" s="202">
        <v>2463</v>
      </c>
    </row>
    <row r="2465" spans="93:93" x14ac:dyDescent="0.25">
      <c r="CO2465" s="202">
        <v>2464</v>
      </c>
    </row>
    <row r="2466" spans="93:93" x14ac:dyDescent="0.25">
      <c r="CO2466" s="202">
        <v>2465</v>
      </c>
    </row>
    <row r="2467" spans="93:93" x14ac:dyDescent="0.25">
      <c r="CO2467" s="202">
        <v>2466</v>
      </c>
    </row>
    <row r="2468" spans="93:93" x14ac:dyDescent="0.25">
      <c r="CO2468" s="202">
        <v>2467</v>
      </c>
    </row>
    <row r="2469" spans="93:93" x14ac:dyDescent="0.25">
      <c r="CO2469" s="202">
        <v>2468</v>
      </c>
    </row>
    <row r="2470" spans="93:93" x14ac:dyDescent="0.25">
      <c r="CO2470" s="202">
        <v>2469</v>
      </c>
    </row>
    <row r="2471" spans="93:93" x14ac:dyDescent="0.25">
      <c r="CO2471" s="202">
        <v>2470</v>
      </c>
    </row>
    <row r="2472" spans="93:93" x14ac:dyDescent="0.25">
      <c r="CO2472" s="202">
        <v>2471</v>
      </c>
    </row>
    <row r="2473" spans="93:93" x14ac:dyDescent="0.25">
      <c r="CO2473" s="202">
        <v>2472</v>
      </c>
    </row>
    <row r="2474" spans="93:93" x14ac:dyDescent="0.25">
      <c r="CO2474" s="202">
        <v>2473</v>
      </c>
    </row>
    <row r="2475" spans="93:93" x14ac:dyDescent="0.25">
      <c r="CO2475" s="202">
        <v>2474</v>
      </c>
    </row>
    <row r="2476" spans="93:93" x14ac:dyDescent="0.25">
      <c r="CO2476" s="202">
        <v>2475</v>
      </c>
    </row>
    <row r="2477" spans="93:93" x14ac:dyDescent="0.25">
      <c r="CO2477" s="202">
        <v>2476</v>
      </c>
    </row>
    <row r="2478" spans="93:93" x14ac:dyDescent="0.25">
      <c r="CO2478" s="202">
        <v>2477</v>
      </c>
    </row>
    <row r="2479" spans="93:93" x14ac:dyDescent="0.25">
      <c r="CO2479" s="202">
        <v>2478</v>
      </c>
    </row>
    <row r="2480" spans="93:93" x14ac:dyDescent="0.25">
      <c r="CO2480" s="202">
        <v>2479</v>
      </c>
    </row>
    <row r="2481" spans="93:93" x14ac:dyDescent="0.25">
      <c r="CO2481" s="202">
        <v>2480</v>
      </c>
    </row>
    <row r="2482" spans="93:93" x14ac:dyDescent="0.25">
      <c r="CO2482" s="202">
        <v>2481</v>
      </c>
    </row>
    <row r="2483" spans="93:93" x14ac:dyDescent="0.25">
      <c r="CO2483" s="202">
        <v>2482</v>
      </c>
    </row>
    <row r="2484" spans="93:93" x14ac:dyDescent="0.25">
      <c r="CO2484" s="202">
        <v>2483</v>
      </c>
    </row>
    <row r="2485" spans="93:93" x14ac:dyDescent="0.25">
      <c r="CO2485" s="202">
        <v>2484</v>
      </c>
    </row>
    <row r="2486" spans="93:93" x14ac:dyDescent="0.25">
      <c r="CO2486" s="202">
        <v>2485</v>
      </c>
    </row>
    <row r="2487" spans="93:93" x14ac:dyDescent="0.25">
      <c r="CO2487" s="202">
        <v>2486</v>
      </c>
    </row>
    <row r="2488" spans="93:93" x14ac:dyDescent="0.25">
      <c r="CO2488" s="202">
        <v>2487</v>
      </c>
    </row>
    <row r="2489" spans="93:93" x14ac:dyDescent="0.25">
      <c r="CO2489" s="202">
        <v>2488</v>
      </c>
    </row>
    <row r="2490" spans="93:93" x14ac:dyDescent="0.25">
      <c r="CO2490" s="202">
        <v>2489</v>
      </c>
    </row>
    <row r="2491" spans="93:93" x14ac:dyDescent="0.25">
      <c r="CO2491" s="202">
        <v>2490</v>
      </c>
    </row>
    <row r="2492" spans="93:93" x14ac:dyDescent="0.25">
      <c r="CO2492" s="202">
        <v>2491</v>
      </c>
    </row>
    <row r="2493" spans="93:93" x14ac:dyDescent="0.25">
      <c r="CO2493" s="202">
        <v>2492</v>
      </c>
    </row>
    <row r="2494" spans="93:93" x14ac:dyDescent="0.25">
      <c r="CO2494" s="202">
        <v>2493</v>
      </c>
    </row>
    <row r="2495" spans="93:93" x14ac:dyDescent="0.25">
      <c r="CO2495" s="202">
        <v>2494</v>
      </c>
    </row>
    <row r="2496" spans="93:93" x14ac:dyDescent="0.25">
      <c r="CO2496" s="202">
        <v>2495</v>
      </c>
    </row>
    <row r="2497" spans="93:93" x14ac:dyDescent="0.25">
      <c r="CO2497" s="202">
        <v>2496</v>
      </c>
    </row>
    <row r="2498" spans="93:93" x14ac:dyDescent="0.25">
      <c r="CO2498" s="202">
        <v>2497</v>
      </c>
    </row>
    <row r="2499" spans="93:93" x14ac:dyDescent="0.25">
      <c r="CO2499" s="202">
        <v>2498</v>
      </c>
    </row>
    <row r="2500" spans="93:93" x14ac:dyDescent="0.25">
      <c r="CO2500" s="202">
        <v>2499</v>
      </c>
    </row>
    <row r="2501" spans="93:93" x14ac:dyDescent="0.25">
      <c r="CO2501" s="202">
        <v>2500</v>
      </c>
    </row>
    <row r="2502" spans="93:93" x14ac:dyDescent="0.25">
      <c r="CO2502" s="202">
        <v>2501</v>
      </c>
    </row>
    <row r="2503" spans="93:93" x14ac:dyDescent="0.25">
      <c r="CO2503" s="202">
        <v>2502</v>
      </c>
    </row>
    <row r="2504" spans="93:93" x14ac:dyDescent="0.25">
      <c r="CO2504" s="202">
        <v>2503</v>
      </c>
    </row>
    <row r="2505" spans="93:93" x14ac:dyDescent="0.25">
      <c r="CO2505" s="202">
        <v>2504</v>
      </c>
    </row>
    <row r="2506" spans="93:93" x14ac:dyDescent="0.25">
      <c r="CO2506" s="202">
        <v>2505</v>
      </c>
    </row>
    <row r="2507" spans="93:93" x14ac:dyDescent="0.25">
      <c r="CO2507" s="202">
        <v>2506</v>
      </c>
    </row>
    <row r="2508" spans="93:93" x14ac:dyDescent="0.25">
      <c r="CO2508" s="202">
        <v>2507</v>
      </c>
    </row>
    <row r="2509" spans="93:93" x14ac:dyDescent="0.25">
      <c r="CO2509" s="202">
        <v>2508</v>
      </c>
    </row>
    <row r="2510" spans="93:93" x14ac:dyDescent="0.25">
      <c r="CO2510" s="202">
        <v>2509</v>
      </c>
    </row>
    <row r="2511" spans="93:93" x14ac:dyDescent="0.25">
      <c r="CO2511" s="202">
        <v>2510</v>
      </c>
    </row>
    <row r="2512" spans="93:93" x14ac:dyDescent="0.25">
      <c r="CO2512" s="202">
        <v>2511</v>
      </c>
    </row>
    <row r="2513" spans="93:93" x14ac:dyDescent="0.25">
      <c r="CO2513" s="202">
        <v>2512</v>
      </c>
    </row>
    <row r="2514" spans="93:93" x14ac:dyDescent="0.25">
      <c r="CO2514" s="202">
        <v>2513</v>
      </c>
    </row>
    <row r="2515" spans="93:93" x14ac:dyDescent="0.25">
      <c r="CO2515" s="202">
        <v>2514</v>
      </c>
    </row>
    <row r="2516" spans="93:93" x14ac:dyDescent="0.25">
      <c r="CO2516" s="202">
        <v>2515</v>
      </c>
    </row>
    <row r="2517" spans="93:93" x14ac:dyDescent="0.25">
      <c r="CO2517" s="202">
        <v>2516</v>
      </c>
    </row>
    <row r="2518" spans="93:93" x14ac:dyDescent="0.25">
      <c r="CO2518" s="202">
        <v>2517</v>
      </c>
    </row>
    <row r="2519" spans="93:93" x14ac:dyDescent="0.25">
      <c r="CO2519" s="202">
        <v>2518</v>
      </c>
    </row>
    <row r="2520" spans="93:93" x14ac:dyDescent="0.25">
      <c r="CO2520" s="202">
        <v>2519</v>
      </c>
    </row>
    <row r="2521" spans="93:93" x14ac:dyDescent="0.25">
      <c r="CO2521" s="202">
        <v>2520</v>
      </c>
    </row>
    <row r="2522" spans="93:93" x14ac:dyDescent="0.25">
      <c r="CO2522" s="202">
        <v>2521</v>
      </c>
    </row>
    <row r="2523" spans="93:93" x14ac:dyDescent="0.25">
      <c r="CO2523" s="202">
        <v>2522</v>
      </c>
    </row>
    <row r="2524" spans="93:93" x14ac:dyDescent="0.25">
      <c r="CO2524" s="202">
        <v>2523</v>
      </c>
    </row>
    <row r="2525" spans="93:93" x14ac:dyDescent="0.25">
      <c r="CO2525" s="202">
        <v>2524</v>
      </c>
    </row>
    <row r="2526" spans="93:93" x14ac:dyDescent="0.25">
      <c r="CO2526" s="202">
        <v>2525</v>
      </c>
    </row>
    <row r="2527" spans="93:93" x14ac:dyDescent="0.25">
      <c r="CO2527" s="202">
        <v>2526</v>
      </c>
    </row>
    <row r="2528" spans="93:93" x14ac:dyDescent="0.25">
      <c r="CO2528" s="202">
        <v>2527</v>
      </c>
    </row>
    <row r="2529" spans="93:93" x14ac:dyDescent="0.25">
      <c r="CO2529" s="202">
        <v>2528</v>
      </c>
    </row>
    <row r="2530" spans="93:93" x14ac:dyDescent="0.25">
      <c r="CO2530" s="202">
        <v>2529</v>
      </c>
    </row>
    <row r="2531" spans="93:93" x14ac:dyDescent="0.25">
      <c r="CO2531" s="202">
        <v>2530</v>
      </c>
    </row>
    <row r="2532" spans="93:93" x14ac:dyDescent="0.25">
      <c r="CO2532" s="202">
        <v>2531</v>
      </c>
    </row>
    <row r="2533" spans="93:93" x14ac:dyDescent="0.25">
      <c r="CO2533" s="202">
        <v>2532</v>
      </c>
    </row>
    <row r="2534" spans="93:93" x14ac:dyDescent="0.25">
      <c r="CO2534" s="202">
        <v>2533</v>
      </c>
    </row>
    <row r="2535" spans="93:93" x14ac:dyDescent="0.25">
      <c r="CO2535" s="202">
        <v>2534</v>
      </c>
    </row>
    <row r="2536" spans="93:93" x14ac:dyDescent="0.25">
      <c r="CO2536" s="202">
        <v>2535</v>
      </c>
    </row>
    <row r="2537" spans="93:93" x14ac:dyDescent="0.25">
      <c r="CO2537" s="202">
        <v>2536</v>
      </c>
    </row>
    <row r="2538" spans="93:93" x14ac:dyDescent="0.25">
      <c r="CO2538" s="202">
        <v>2537</v>
      </c>
    </row>
    <row r="2539" spans="93:93" x14ac:dyDescent="0.25">
      <c r="CO2539" s="202">
        <v>2538</v>
      </c>
    </row>
    <row r="2540" spans="93:93" x14ac:dyDescent="0.25">
      <c r="CO2540" s="202">
        <v>2539</v>
      </c>
    </row>
    <row r="2541" spans="93:93" x14ac:dyDescent="0.25">
      <c r="CO2541" s="202">
        <v>2540</v>
      </c>
    </row>
    <row r="2542" spans="93:93" x14ac:dyDescent="0.25">
      <c r="CO2542" s="202">
        <v>2541</v>
      </c>
    </row>
    <row r="2543" spans="93:93" x14ac:dyDescent="0.25">
      <c r="CO2543" s="202">
        <v>2542</v>
      </c>
    </row>
    <row r="2544" spans="93:93" x14ac:dyDescent="0.25">
      <c r="CO2544" s="202">
        <v>2543</v>
      </c>
    </row>
    <row r="2545" spans="93:93" x14ac:dyDescent="0.25">
      <c r="CO2545" s="202">
        <v>2544</v>
      </c>
    </row>
    <row r="2546" spans="93:93" x14ac:dyDescent="0.25">
      <c r="CO2546" s="202">
        <v>2545</v>
      </c>
    </row>
    <row r="2547" spans="93:93" x14ac:dyDescent="0.25">
      <c r="CO2547" s="202">
        <v>2546</v>
      </c>
    </row>
    <row r="2548" spans="93:93" x14ac:dyDescent="0.25">
      <c r="CO2548" s="202">
        <v>2547</v>
      </c>
    </row>
    <row r="2549" spans="93:93" x14ac:dyDescent="0.25">
      <c r="CO2549" s="202">
        <v>2548</v>
      </c>
    </row>
    <row r="2550" spans="93:93" x14ac:dyDescent="0.25">
      <c r="CO2550" s="202">
        <v>2549</v>
      </c>
    </row>
    <row r="2551" spans="93:93" x14ac:dyDescent="0.25">
      <c r="CO2551" s="202">
        <v>2550</v>
      </c>
    </row>
    <row r="2552" spans="93:93" x14ac:dyDescent="0.25">
      <c r="CO2552" s="202">
        <v>2551</v>
      </c>
    </row>
    <row r="2553" spans="93:93" x14ac:dyDescent="0.25">
      <c r="CO2553" s="202">
        <v>2552</v>
      </c>
    </row>
    <row r="2554" spans="93:93" x14ac:dyDescent="0.25">
      <c r="CO2554" s="202">
        <v>2553</v>
      </c>
    </row>
    <row r="2555" spans="93:93" x14ac:dyDescent="0.25">
      <c r="CO2555" s="202">
        <v>2554</v>
      </c>
    </row>
    <row r="2556" spans="93:93" x14ac:dyDescent="0.25">
      <c r="CO2556" s="202">
        <v>2555</v>
      </c>
    </row>
    <row r="2557" spans="93:93" x14ac:dyDescent="0.25">
      <c r="CO2557" s="202">
        <v>2556</v>
      </c>
    </row>
    <row r="2558" spans="93:93" x14ac:dyDescent="0.25">
      <c r="CO2558" s="202">
        <v>2557</v>
      </c>
    </row>
    <row r="2559" spans="93:93" x14ac:dyDescent="0.25">
      <c r="CO2559" s="202">
        <v>2558</v>
      </c>
    </row>
    <row r="2560" spans="93:93" x14ac:dyDescent="0.25">
      <c r="CO2560" s="202">
        <v>2559</v>
      </c>
    </row>
    <row r="2561" spans="93:93" x14ac:dyDescent="0.25">
      <c r="CO2561" s="202">
        <v>2560</v>
      </c>
    </row>
    <row r="2562" spans="93:93" x14ac:dyDescent="0.25">
      <c r="CO2562" s="202">
        <v>2561</v>
      </c>
    </row>
    <row r="2563" spans="93:93" x14ac:dyDescent="0.25">
      <c r="CO2563" s="202">
        <v>2562</v>
      </c>
    </row>
    <row r="2564" spans="93:93" x14ac:dyDescent="0.25">
      <c r="CO2564" s="202">
        <v>2563</v>
      </c>
    </row>
    <row r="2565" spans="93:93" x14ac:dyDescent="0.25">
      <c r="CO2565" s="202">
        <v>2564</v>
      </c>
    </row>
    <row r="2566" spans="93:93" x14ac:dyDescent="0.25">
      <c r="CO2566" s="202">
        <v>2565</v>
      </c>
    </row>
    <row r="2567" spans="93:93" x14ac:dyDescent="0.25">
      <c r="CO2567" s="202">
        <v>2566</v>
      </c>
    </row>
    <row r="2568" spans="93:93" x14ac:dyDescent="0.25">
      <c r="CO2568" s="202">
        <v>2567</v>
      </c>
    </row>
    <row r="2569" spans="93:93" x14ac:dyDescent="0.25">
      <c r="CO2569" s="202">
        <v>2568</v>
      </c>
    </row>
    <row r="2570" spans="93:93" x14ac:dyDescent="0.25">
      <c r="CO2570" s="202">
        <v>2569</v>
      </c>
    </row>
    <row r="2571" spans="93:93" x14ac:dyDescent="0.25">
      <c r="CO2571" s="202">
        <v>2570</v>
      </c>
    </row>
    <row r="2572" spans="93:93" x14ac:dyDescent="0.25">
      <c r="CO2572" s="202">
        <v>2571</v>
      </c>
    </row>
    <row r="2573" spans="93:93" x14ac:dyDescent="0.25">
      <c r="CO2573" s="202">
        <v>2572</v>
      </c>
    </row>
    <row r="2574" spans="93:93" x14ac:dyDescent="0.25">
      <c r="CO2574" s="202">
        <v>2573</v>
      </c>
    </row>
    <row r="2575" spans="93:93" x14ac:dyDescent="0.25">
      <c r="CO2575" s="202">
        <v>2574</v>
      </c>
    </row>
    <row r="2576" spans="93:93" x14ac:dyDescent="0.25">
      <c r="CO2576" s="202">
        <v>2575</v>
      </c>
    </row>
    <row r="2577" spans="93:93" x14ac:dyDescent="0.25">
      <c r="CO2577" s="202">
        <v>2576</v>
      </c>
    </row>
    <row r="2578" spans="93:93" x14ac:dyDescent="0.25">
      <c r="CO2578" s="202">
        <v>2577</v>
      </c>
    </row>
    <row r="2579" spans="93:93" x14ac:dyDescent="0.25">
      <c r="CO2579" s="202">
        <v>2578</v>
      </c>
    </row>
    <row r="2580" spans="93:93" x14ac:dyDescent="0.25">
      <c r="CO2580" s="202">
        <v>2579</v>
      </c>
    </row>
    <row r="2581" spans="93:93" x14ac:dyDescent="0.25">
      <c r="CO2581" s="202">
        <v>2580</v>
      </c>
    </row>
    <row r="2582" spans="93:93" x14ac:dyDescent="0.25">
      <c r="CO2582" s="202">
        <v>2581</v>
      </c>
    </row>
    <row r="2583" spans="93:93" x14ac:dyDescent="0.25">
      <c r="CO2583" s="202">
        <v>2582</v>
      </c>
    </row>
    <row r="2584" spans="93:93" x14ac:dyDescent="0.25">
      <c r="CO2584" s="202">
        <v>2583</v>
      </c>
    </row>
    <row r="2585" spans="93:93" x14ac:dyDescent="0.25">
      <c r="CO2585" s="202">
        <v>2584</v>
      </c>
    </row>
    <row r="2586" spans="93:93" x14ac:dyDescent="0.25">
      <c r="CO2586" s="202">
        <v>2585</v>
      </c>
    </row>
    <row r="2587" spans="93:93" x14ac:dyDescent="0.25">
      <c r="CO2587" s="202">
        <v>2586</v>
      </c>
    </row>
    <row r="2588" spans="93:93" x14ac:dyDescent="0.25">
      <c r="CO2588" s="202">
        <v>2587</v>
      </c>
    </row>
    <row r="2589" spans="93:93" x14ac:dyDescent="0.25">
      <c r="CO2589" s="202">
        <v>2588</v>
      </c>
    </row>
    <row r="2590" spans="93:93" x14ac:dyDescent="0.25">
      <c r="CO2590" s="202">
        <v>2589</v>
      </c>
    </row>
    <row r="2591" spans="93:93" x14ac:dyDescent="0.25">
      <c r="CO2591" s="202">
        <v>2590</v>
      </c>
    </row>
    <row r="2592" spans="93:93" x14ac:dyDescent="0.25">
      <c r="CO2592" s="202">
        <v>2591</v>
      </c>
    </row>
    <row r="2593" spans="93:93" x14ac:dyDescent="0.25">
      <c r="CO2593" s="202">
        <v>2592</v>
      </c>
    </row>
    <row r="2594" spans="93:93" x14ac:dyDescent="0.25">
      <c r="CO2594" s="202">
        <v>2593</v>
      </c>
    </row>
    <row r="2595" spans="93:93" x14ac:dyDescent="0.25">
      <c r="CO2595" s="202">
        <v>2594</v>
      </c>
    </row>
    <row r="2596" spans="93:93" x14ac:dyDescent="0.25">
      <c r="CO2596" s="202">
        <v>2595</v>
      </c>
    </row>
    <row r="2597" spans="93:93" x14ac:dyDescent="0.25">
      <c r="CO2597" s="202">
        <v>2596</v>
      </c>
    </row>
    <row r="2598" spans="93:93" x14ac:dyDescent="0.25">
      <c r="CO2598" s="202">
        <v>2597</v>
      </c>
    </row>
    <row r="2599" spans="93:93" x14ac:dyDescent="0.25">
      <c r="CO2599" s="202">
        <v>2598</v>
      </c>
    </row>
    <row r="2600" spans="93:93" x14ac:dyDescent="0.25">
      <c r="CO2600" s="202">
        <v>2599</v>
      </c>
    </row>
    <row r="2601" spans="93:93" x14ac:dyDescent="0.25">
      <c r="CO2601" s="202">
        <v>2600</v>
      </c>
    </row>
    <row r="2602" spans="93:93" x14ac:dyDescent="0.25">
      <c r="CO2602" s="202">
        <v>2601</v>
      </c>
    </row>
    <row r="2603" spans="93:93" x14ac:dyDescent="0.25">
      <c r="CO2603" s="202">
        <v>2602</v>
      </c>
    </row>
    <row r="2604" spans="93:93" x14ac:dyDescent="0.25">
      <c r="CO2604" s="202">
        <v>2603</v>
      </c>
    </row>
    <row r="2605" spans="93:93" x14ac:dyDescent="0.25">
      <c r="CO2605" s="202">
        <v>2604</v>
      </c>
    </row>
    <row r="2606" spans="93:93" x14ac:dyDescent="0.25">
      <c r="CO2606" s="202">
        <v>2605</v>
      </c>
    </row>
    <row r="2607" spans="93:93" x14ac:dyDescent="0.25">
      <c r="CO2607" s="202">
        <v>2606</v>
      </c>
    </row>
    <row r="2608" spans="93:93" x14ac:dyDescent="0.25">
      <c r="CO2608" s="202">
        <v>2607</v>
      </c>
    </row>
    <row r="2609" spans="93:93" x14ac:dyDescent="0.25">
      <c r="CO2609" s="202">
        <v>2608</v>
      </c>
    </row>
    <row r="2610" spans="93:93" x14ac:dyDescent="0.25">
      <c r="CO2610" s="202">
        <v>2609</v>
      </c>
    </row>
    <row r="2611" spans="93:93" x14ac:dyDescent="0.25">
      <c r="CO2611" s="202">
        <v>2610</v>
      </c>
    </row>
    <row r="2612" spans="93:93" x14ac:dyDescent="0.25">
      <c r="CO2612" s="202">
        <v>2611</v>
      </c>
    </row>
    <row r="2613" spans="93:93" x14ac:dyDescent="0.25">
      <c r="CO2613" s="202">
        <v>2612</v>
      </c>
    </row>
    <row r="2614" spans="93:93" x14ac:dyDescent="0.25">
      <c r="CO2614" s="202">
        <v>2613</v>
      </c>
    </row>
    <row r="2615" spans="93:93" x14ac:dyDescent="0.25">
      <c r="CO2615" s="202">
        <v>2614</v>
      </c>
    </row>
    <row r="2616" spans="93:93" x14ac:dyDescent="0.25">
      <c r="CO2616" s="202">
        <v>2615</v>
      </c>
    </row>
    <row r="2617" spans="93:93" x14ac:dyDescent="0.25">
      <c r="CO2617" s="202">
        <v>2616</v>
      </c>
    </row>
    <row r="2618" spans="93:93" x14ac:dyDescent="0.25">
      <c r="CO2618" s="202">
        <v>2617</v>
      </c>
    </row>
    <row r="2619" spans="93:93" x14ac:dyDescent="0.25">
      <c r="CO2619" s="202">
        <v>2618</v>
      </c>
    </row>
    <row r="2620" spans="93:93" x14ac:dyDescent="0.25">
      <c r="CO2620" s="202">
        <v>2619</v>
      </c>
    </row>
    <row r="2621" spans="93:93" x14ac:dyDescent="0.25">
      <c r="CO2621" s="202">
        <v>2620</v>
      </c>
    </row>
    <row r="2622" spans="93:93" x14ac:dyDescent="0.25">
      <c r="CO2622" s="202">
        <v>2621</v>
      </c>
    </row>
    <row r="2623" spans="93:93" x14ac:dyDescent="0.25">
      <c r="CO2623" s="202">
        <v>2622</v>
      </c>
    </row>
    <row r="2624" spans="93:93" x14ac:dyDescent="0.25">
      <c r="CO2624" s="202">
        <v>2623</v>
      </c>
    </row>
    <row r="2625" spans="93:93" x14ac:dyDescent="0.25">
      <c r="CO2625" s="202">
        <v>2624</v>
      </c>
    </row>
    <row r="2626" spans="93:93" x14ac:dyDescent="0.25">
      <c r="CO2626" s="202">
        <v>2625</v>
      </c>
    </row>
    <row r="2627" spans="93:93" x14ac:dyDescent="0.25">
      <c r="CO2627" s="202">
        <v>2626</v>
      </c>
    </row>
    <row r="2628" spans="93:93" x14ac:dyDescent="0.25">
      <c r="CO2628" s="202">
        <v>2627</v>
      </c>
    </row>
    <row r="2629" spans="93:93" x14ac:dyDescent="0.25">
      <c r="CO2629" s="202">
        <v>2628</v>
      </c>
    </row>
    <row r="2630" spans="93:93" x14ac:dyDescent="0.25">
      <c r="CO2630" s="202">
        <v>2629</v>
      </c>
    </row>
    <row r="2631" spans="93:93" x14ac:dyDescent="0.25">
      <c r="CO2631" s="202">
        <v>2630</v>
      </c>
    </row>
    <row r="2632" spans="93:93" x14ac:dyDescent="0.25">
      <c r="CO2632" s="202">
        <v>2631</v>
      </c>
    </row>
    <row r="2633" spans="93:93" x14ac:dyDescent="0.25">
      <c r="CO2633" s="202">
        <v>2632</v>
      </c>
    </row>
    <row r="2634" spans="93:93" x14ac:dyDescent="0.25">
      <c r="CO2634" s="202">
        <v>2633</v>
      </c>
    </row>
    <row r="2635" spans="93:93" x14ac:dyDescent="0.25">
      <c r="CO2635" s="202">
        <v>2634</v>
      </c>
    </row>
    <row r="2636" spans="93:93" x14ac:dyDescent="0.25">
      <c r="CO2636" s="202">
        <v>2635</v>
      </c>
    </row>
    <row r="2637" spans="93:93" x14ac:dyDescent="0.25">
      <c r="CO2637" s="202">
        <v>2636</v>
      </c>
    </row>
    <row r="2638" spans="93:93" x14ac:dyDescent="0.25">
      <c r="CO2638" s="202">
        <v>2637</v>
      </c>
    </row>
    <row r="2639" spans="93:93" x14ac:dyDescent="0.25">
      <c r="CO2639" s="202">
        <v>2638</v>
      </c>
    </row>
    <row r="2640" spans="93:93" x14ac:dyDescent="0.25">
      <c r="CO2640" s="202">
        <v>2639</v>
      </c>
    </row>
    <row r="2641" spans="93:93" x14ac:dyDescent="0.25">
      <c r="CO2641" s="202">
        <v>2640</v>
      </c>
    </row>
    <row r="2642" spans="93:93" x14ac:dyDescent="0.25">
      <c r="CO2642" s="202">
        <v>2641</v>
      </c>
    </row>
    <row r="2643" spans="93:93" x14ac:dyDescent="0.25">
      <c r="CO2643" s="202">
        <v>2642</v>
      </c>
    </row>
    <row r="2644" spans="93:93" x14ac:dyDescent="0.25">
      <c r="CO2644" s="202">
        <v>2643</v>
      </c>
    </row>
    <row r="2645" spans="93:93" x14ac:dyDescent="0.25">
      <c r="CO2645" s="202">
        <v>2644</v>
      </c>
    </row>
    <row r="2646" spans="93:93" x14ac:dyDescent="0.25">
      <c r="CO2646" s="202">
        <v>2645</v>
      </c>
    </row>
    <row r="2647" spans="93:93" x14ac:dyDescent="0.25">
      <c r="CO2647" s="202">
        <v>2646</v>
      </c>
    </row>
    <row r="2648" spans="93:93" x14ac:dyDescent="0.25">
      <c r="CO2648" s="202">
        <v>2647</v>
      </c>
    </row>
    <row r="2649" spans="93:93" x14ac:dyDescent="0.25">
      <c r="CO2649" s="202">
        <v>2648</v>
      </c>
    </row>
    <row r="2650" spans="93:93" x14ac:dyDescent="0.25">
      <c r="CO2650" s="202">
        <v>2649</v>
      </c>
    </row>
    <row r="2651" spans="93:93" x14ac:dyDescent="0.25">
      <c r="CO2651" s="202">
        <v>2650</v>
      </c>
    </row>
    <row r="2652" spans="93:93" x14ac:dyDescent="0.25">
      <c r="CO2652" s="202">
        <v>2651</v>
      </c>
    </row>
    <row r="2653" spans="93:93" x14ac:dyDescent="0.25">
      <c r="CO2653" s="202">
        <v>2652</v>
      </c>
    </row>
    <row r="2654" spans="93:93" x14ac:dyDescent="0.25">
      <c r="CO2654" s="202">
        <v>2653</v>
      </c>
    </row>
    <row r="2655" spans="93:93" x14ac:dyDescent="0.25">
      <c r="CO2655" s="202">
        <v>2654</v>
      </c>
    </row>
    <row r="2656" spans="93:93" x14ac:dyDescent="0.25">
      <c r="CO2656" s="202">
        <v>2655</v>
      </c>
    </row>
    <row r="2657" spans="93:93" x14ac:dyDescent="0.25">
      <c r="CO2657" s="202">
        <v>2656</v>
      </c>
    </row>
    <row r="2658" spans="93:93" x14ac:dyDescent="0.25">
      <c r="CO2658" s="202">
        <v>2657</v>
      </c>
    </row>
    <row r="2659" spans="93:93" x14ac:dyDescent="0.25">
      <c r="CO2659" s="202">
        <v>2658</v>
      </c>
    </row>
    <row r="2660" spans="93:93" x14ac:dyDescent="0.25">
      <c r="CO2660" s="202">
        <v>2659</v>
      </c>
    </row>
    <row r="2661" spans="93:93" x14ac:dyDescent="0.25">
      <c r="CO2661" s="202">
        <v>2660</v>
      </c>
    </row>
    <row r="2662" spans="93:93" x14ac:dyDescent="0.25">
      <c r="CO2662" s="202">
        <v>2661</v>
      </c>
    </row>
    <row r="2663" spans="93:93" x14ac:dyDescent="0.25">
      <c r="CO2663" s="202">
        <v>2662</v>
      </c>
    </row>
    <row r="2664" spans="93:93" x14ac:dyDescent="0.25">
      <c r="CO2664" s="202">
        <v>2663</v>
      </c>
    </row>
    <row r="2665" spans="93:93" x14ac:dyDescent="0.25">
      <c r="CO2665" s="202">
        <v>2664</v>
      </c>
    </row>
    <row r="2666" spans="93:93" x14ac:dyDescent="0.25">
      <c r="CO2666" s="202">
        <v>2665</v>
      </c>
    </row>
    <row r="2667" spans="93:93" x14ac:dyDescent="0.25">
      <c r="CO2667" s="202">
        <v>2666</v>
      </c>
    </row>
    <row r="2668" spans="93:93" x14ac:dyDescent="0.25">
      <c r="CO2668" s="202">
        <v>2667</v>
      </c>
    </row>
    <row r="2669" spans="93:93" x14ac:dyDescent="0.25">
      <c r="CO2669" s="202">
        <v>2668</v>
      </c>
    </row>
    <row r="2670" spans="93:93" x14ac:dyDescent="0.25">
      <c r="CO2670" s="202">
        <v>2669</v>
      </c>
    </row>
    <row r="2671" spans="93:93" x14ac:dyDescent="0.25">
      <c r="CO2671" s="202">
        <v>2670</v>
      </c>
    </row>
    <row r="2672" spans="93:93" x14ac:dyDescent="0.25">
      <c r="CO2672" s="202">
        <v>2671</v>
      </c>
    </row>
    <row r="2673" spans="93:93" x14ac:dyDescent="0.25">
      <c r="CO2673" s="202">
        <v>2672</v>
      </c>
    </row>
    <row r="2674" spans="93:93" x14ac:dyDescent="0.25">
      <c r="CO2674" s="202">
        <v>2673</v>
      </c>
    </row>
    <row r="2675" spans="93:93" x14ac:dyDescent="0.25">
      <c r="CO2675" s="202">
        <v>2674</v>
      </c>
    </row>
    <row r="2676" spans="93:93" x14ac:dyDescent="0.25">
      <c r="CO2676" s="202">
        <v>2675</v>
      </c>
    </row>
    <row r="2677" spans="93:93" x14ac:dyDescent="0.25">
      <c r="CO2677" s="202">
        <v>2676</v>
      </c>
    </row>
    <row r="2678" spans="93:93" x14ac:dyDescent="0.25">
      <c r="CO2678" s="202">
        <v>2677</v>
      </c>
    </row>
    <row r="2679" spans="93:93" x14ac:dyDescent="0.25">
      <c r="CO2679" s="202">
        <v>2678</v>
      </c>
    </row>
    <row r="2680" spans="93:93" x14ac:dyDescent="0.25">
      <c r="CO2680" s="202">
        <v>2679</v>
      </c>
    </row>
    <row r="2681" spans="93:93" x14ac:dyDescent="0.25">
      <c r="CO2681" s="202">
        <v>2680</v>
      </c>
    </row>
    <row r="2682" spans="93:93" x14ac:dyDescent="0.25">
      <c r="CO2682" s="202">
        <v>2681</v>
      </c>
    </row>
    <row r="2683" spans="93:93" x14ac:dyDescent="0.25">
      <c r="CO2683" s="202">
        <v>2682</v>
      </c>
    </row>
    <row r="2684" spans="93:93" x14ac:dyDescent="0.25">
      <c r="CO2684" s="202">
        <v>2683</v>
      </c>
    </row>
    <row r="2685" spans="93:93" x14ac:dyDescent="0.25">
      <c r="CO2685" s="202">
        <v>2684</v>
      </c>
    </row>
    <row r="2686" spans="93:93" x14ac:dyDescent="0.25">
      <c r="CO2686" s="202">
        <v>2685</v>
      </c>
    </row>
    <row r="2687" spans="93:93" x14ac:dyDescent="0.25">
      <c r="CO2687" s="202">
        <v>2686</v>
      </c>
    </row>
    <row r="2688" spans="93:93" x14ac:dyDescent="0.25">
      <c r="CO2688" s="202">
        <v>2687</v>
      </c>
    </row>
    <row r="2689" spans="93:93" x14ac:dyDescent="0.25">
      <c r="CO2689" s="202">
        <v>2688</v>
      </c>
    </row>
    <row r="2690" spans="93:93" x14ac:dyDescent="0.25">
      <c r="CO2690" s="202">
        <v>2689</v>
      </c>
    </row>
    <row r="2691" spans="93:93" x14ac:dyDescent="0.25">
      <c r="CO2691" s="202">
        <v>2690</v>
      </c>
    </row>
    <row r="2692" spans="93:93" x14ac:dyDescent="0.25">
      <c r="CO2692" s="202">
        <v>2691</v>
      </c>
    </row>
    <row r="2693" spans="93:93" x14ac:dyDescent="0.25">
      <c r="CO2693" s="202">
        <v>2692</v>
      </c>
    </row>
    <row r="2694" spans="93:93" x14ac:dyDescent="0.25">
      <c r="CO2694" s="202">
        <v>2693</v>
      </c>
    </row>
    <row r="2695" spans="93:93" x14ac:dyDescent="0.25">
      <c r="CO2695" s="202">
        <v>2694</v>
      </c>
    </row>
    <row r="2696" spans="93:93" x14ac:dyDescent="0.25">
      <c r="CO2696" s="202">
        <v>2695</v>
      </c>
    </row>
    <row r="2697" spans="93:93" x14ac:dyDescent="0.25">
      <c r="CO2697" s="202">
        <v>2696</v>
      </c>
    </row>
    <row r="2698" spans="93:93" x14ac:dyDescent="0.25">
      <c r="CO2698" s="202">
        <v>2697</v>
      </c>
    </row>
    <row r="2699" spans="93:93" x14ac:dyDescent="0.25">
      <c r="CO2699" s="202">
        <v>2698</v>
      </c>
    </row>
    <row r="2700" spans="93:93" x14ac:dyDescent="0.25">
      <c r="CO2700" s="202">
        <v>2699</v>
      </c>
    </row>
    <row r="2701" spans="93:93" x14ac:dyDescent="0.25">
      <c r="CO2701" s="202">
        <v>2700</v>
      </c>
    </row>
    <row r="2702" spans="93:93" x14ac:dyDescent="0.25">
      <c r="CO2702" s="202">
        <v>2701</v>
      </c>
    </row>
    <row r="2703" spans="93:93" x14ac:dyDescent="0.25">
      <c r="CO2703" s="202">
        <v>2702</v>
      </c>
    </row>
    <row r="2704" spans="93:93" x14ac:dyDescent="0.25">
      <c r="CO2704" s="202">
        <v>2703</v>
      </c>
    </row>
    <row r="2705" spans="93:93" x14ac:dyDescent="0.25">
      <c r="CO2705" s="202">
        <v>2704</v>
      </c>
    </row>
    <row r="2706" spans="93:93" x14ac:dyDescent="0.25">
      <c r="CO2706" s="202">
        <v>2705</v>
      </c>
    </row>
    <row r="2707" spans="93:93" x14ac:dyDescent="0.25">
      <c r="CO2707" s="202">
        <v>2706</v>
      </c>
    </row>
    <row r="2708" spans="93:93" x14ac:dyDescent="0.25">
      <c r="CO2708" s="202">
        <v>2707</v>
      </c>
    </row>
    <row r="2709" spans="93:93" x14ac:dyDescent="0.25">
      <c r="CO2709" s="202">
        <v>2708</v>
      </c>
    </row>
    <row r="2710" spans="93:93" x14ac:dyDescent="0.25">
      <c r="CO2710" s="202">
        <v>2709</v>
      </c>
    </row>
    <row r="2711" spans="93:93" x14ac:dyDescent="0.25">
      <c r="CO2711" s="202">
        <v>2710</v>
      </c>
    </row>
    <row r="2712" spans="93:93" x14ac:dyDescent="0.25">
      <c r="CO2712" s="202">
        <v>2711</v>
      </c>
    </row>
    <row r="2713" spans="93:93" x14ac:dyDescent="0.25">
      <c r="CO2713" s="202">
        <v>2712</v>
      </c>
    </row>
    <row r="2714" spans="93:93" x14ac:dyDescent="0.25">
      <c r="CO2714" s="202">
        <v>2713</v>
      </c>
    </row>
    <row r="2715" spans="93:93" x14ac:dyDescent="0.25">
      <c r="CO2715" s="202">
        <v>2714</v>
      </c>
    </row>
    <row r="2716" spans="93:93" x14ac:dyDescent="0.25">
      <c r="CO2716" s="202">
        <v>2715</v>
      </c>
    </row>
    <row r="2717" spans="93:93" x14ac:dyDescent="0.25">
      <c r="CO2717" s="202">
        <v>2716</v>
      </c>
    </row>
    <row r="2718" spans="93:93" x14ac:dyDescent="0.25">
      <c r="CO2718" s="202">
        <v>2717</v>
      </c>
    </row>
    <row r="2719" spans="93:93" x14ac:dyDescent="0.25">
      <c r="CO2719" s="202">
        <v>2718</v>
      </c>
    </row>
    <row r="2720" spans="93:93" x14ac:dyDescent="0.25">
      <c r="CO2720" s="202">
        <v>2719</v>
      </c>
    </row>
    <row r="2721" spans="93:93" x14ac:dyDescent="0.25">
      <c r="CO2721" s="202">
        <v>2720</v>
      </c>
    </row>
    <row r="2722" spans="93:93" x14ac:dyDescent="0.25">
      <c r="CO2722" s="202">
        <v>2721</v>
      </c>
    </row>
    <row r="2723" spans="93:93" x14ac:dyDescent="0.25">
      <c r="CO2723" s="202">
        <v>2722</v>
      </c>
    </row>
    <row r="2724" spans="93:93" x14ac:dyDescent="0.25">
      <c r="CO2724" s="202">
        <v>2723</v>
      </c>
    </row>
    <row r="2725" spans="93:93" x14ac:dyDescent="0.25">
      <c r="CO2725" s="202">
        <v>2724</v>
      </c>
    </row>
    <row r="2726" spans="93:93" x14ac:dyDescent="0.25">
      <c r="CO2726" s="202">
        <v>2725</v>
      </c>
    </row>
    <row r="2727" spans="93:93" x14ac:dyDescent="0.25">
      <c r="CO2727" s="202">
        <v>2726</v>
      </c>
    </row>
    <row r="2728" spans="93:93" x14ac:dyDescent="0.25">
      <c r="CO2728" s="202">
        <v>2727</v>
      </c>
    </row>
    <row r="2729" spans="93:93" x14ac:dyDescent="0.25">
      <c r="CO2729" s="202">
        <v>2728</v>
      </c>
    </row>
    <row r="2730" spans="93:93" x14ac:dyDescent="0.25">
      <c r="CO2730" s="202">
        <v>2729</v>
      </c>
    </row>
    <row r="2731" spans="93:93" x14ac:dyDescent="0.25">
      <c r="CO2731" s="202">
        <v>2730</v>
      </c>
    </row>
    <row r="2732" spans="93:93" x14ac:dyDescent="0.25">
      <c r="CO2732" s="202">
        <v>2731</v>
      </c>
    </row>
    <row r="2733" spans="93:93" x14ac:dyDescent="0.25">
      <c r="CO2733" s="202">
        <v>2732</v>
      </c>
    </row>
    <row r="2734" spans="93:93" x14ac:dyDescent="0.25">
      <c r="CO2734" s="202">
        <v>2733</v>
      </c>
    </row>
    <row r="2735" spans="93:93" x14ac:dyDescent="0.25">
      <c r="CO2735" s="202">
        <v>2734</v>
      </c>
    </row>
    <row r="2736" spans="93:93" x14ac:dyDescent="0.25">
      <c r="CO2736" s="202">
        <v>2735</v>
      </c>
    </row>
    <row r="2737" spans="93:93" x14ac:dyDescent="0.25">
      <c r="CO2737" s="202">
        <v>2736</v>
      </c>
    </row>
    <row r="2738" spans="93:93" x14ac:dyDescent="0.25">
      <c r="CO2738" s="202">
        <v>2737</v>
      </c>
    </row>
    <row r="2739" spans="93:93" x14ac:dyDescent="0.25">
      <c r="CO2739" s="202">
        <v>2738</v>
      </c>
    </row>
    <row r="2740" spans="93:93" x14ac:dyDescent="0.25">
      <c r="CO2740" s="202">
        <v>2739</v>
      </c>
    </row>
    <row r="2741" spans="93:93" x14ac:dyDescent="0.25">
      <c r="CO2741" s="202">
        <v>2740</v>
      </c>
    </row>
    <row r="2742" spans="93:93" x14ac:dyDescent="0.25">
      <c r="CO2742" s="202">
        <v>2741</v>
      </c>
    </row>
    <row r="2743" spans="93:93" x14ac:dyDescent="0.25">
      <c r="CO2743" s="202">
        <v>2742</v>
      </c>
    </row>
    <row r="2744" spans="93:93" x14ac:dyDescent="0.25">
      <c r="CO2744" s="202">
        <v>2743</v>
      </c>
    </row>
    <row r="2745" spans="93:93" x14ac:dyDescent="0.25">
      <c r="CO2745" s="202">
        <v>2744</v>
      </c>
    </row>
    <row r="2746" spans="93:93" x14ac:dyDescent="0.25">
      <c r="CO2746" s="202">
        <v>2745</v>
      </c>
    </row>
    <row r="2747" spans="93:93" x14ac:dyDescent="0.25">
      <c r="CO2747" s="202">
        <v>2746</v>
      </c>
    </row>
    <row r="2748" spans="93:93" x14ac:dyDescent="0.25">
      <c r="CO2748" s="202">
        <v>2747</v>
      </c>
    </row>
    <row r="2749" spans="93:93" x14ac:dyDescent="0.25">
      <c r="CO2749" s="202">
        <v>2748</v>
      </c>
    </row>
    <row r="2750" spans="93:93" x14ac:dyDescent="0.25">
      <c r="CO2750" s="202">
        <v>2749</v>
      </c>
    </row>
    <row r="2751" spans="93:93" x14ac:dyDescent="0.25">
      <c r="CO2751" s="202">
        <v>2750</v>
      </c>
    </row>
    <row r="2752" spans="93:93" x14ac:dyDescent="0.25">
      <c r="CO2752" s="202">
        <v>2751</v>
      </c>
    </row>
    <row r="2753" spans="93:93" x14ac:dyDescent="0.25">
      <c r="CO2753" s="202">
        <v>2752</v>
      </c>
    </row>
    <row r="2754" spans="93:93" x14ac:dyDescent="0.25">
      <c r="CO2754" s="202">
        <v>2753</v>
      </c>
    </row>
    <row r="2755" spans="93:93" x14ac:dyDescent="0.25">
      <c r="CO2755" s="202">
        <v>2754</v>
      </c>
    </row>
    <row r="2756" spans="93:93" x14ac:dyDescent="0.25">
      <c r="CO2756" s="202">
        <v>2755</v>
      </c>
    </row>
    <row r="2757" spans="93:93" x14ac:dyDescent="0.25">
      <c r="CO2757" s="202">
        <v>2756</v>
      </c>
    </row>
    <row r="2758" spans="93:93" x14ac:dyDescent="0.25">
      <c r="CO2758" s="202">
        <v>2757</v>
      </c>
    </row>
    <row r="2759" spans="93:93" x14ac:dyDescent="0.25">
      <c r="CO2759" s="202">
        <v>2758</v>
      </c>
    </row>
    <row r="2760" spans="93:93" x14ac:dyDescent="0.25">
      <c r="CO2760" s="202">
        <v>2759</v>
      </c>
    </row>
    <row r="2761" spans="93:93" x14ac:dyDescent="0.25">
      <c r="CO2761" s="202">
        <v>2760</v>
      </c>
    </row>
    <row r="2762" spans="93:93" x14ac:dyDescent="0.25">
      <c r="CO2762" s="202">
        <v>2761</v>
      </c>
    </row>
    <row r="2763" spans="93:93" x14ac:dyDescent="0.25">
      <c r="CO2763" s="202">
        <v>2762</v>
      </c>
    </row>
    <row r="2764" spans="93:93" x14ac:dyDescent="0.25">
      <c r="CO2764" s="202">
        <v>2763</v>
      </c>
    </row>
    <row r="2765" spans="93:93" x14ac:dyDescent="0.25">
      <c r="CO2765" s="202">
        <v>2764</v>
      </c>
    </row>
    <row r="2766" spans="93:93" x14ac:dyDescent="0.25">
      <c r="CO2766" s="202">
        <v>2765</v>
      </c>
    </row>
    <row r="2767" spans="93:93" x14ac:dyDescent="0.25">
      <c r="CO2767" s="202">
        <v>2766</v>
      </c>
    </row>
    <row r="2768" spans="93:93" x14ac:dyDescent="0.25">
      <c r="CO2768" s="202">
        <v>2767</v>
      </c>
    </row>
    <row r="2769" spans="93:93" x14ac:dyDescent="0.25">
      <c r="CO2769" s="202">
        <v>2768</v>
      </c>
    </row>
    <row r="2770" spans="93:93" x14ac:dyDescent="0.25">
      <c r="CO2770" s="202">
        <v>2769</v>
      </c>
    </row>
    <row r="2771" spans="93:93" x14ac:dyDescent="0.25">
      <c r="CO2771" s="202">
        <v>2770</v>
      </c>
    </row>
    <row r="2772" spans="93:93" x14ac:dyDescent="0.25">
      <c r="CO2772" s="202">
        <v>2771</v>
      </c>
    </row>
    <row r="2773" spans="93:93" x14ac:dyDescent="0.25">
      <c r="CO2773" s="202">
        <v>2772</v>
      </c>
    </row>
    <row r="2774" spans="93:93" x14ac:dyDescent="0.25">
      <c r="CO2774" s="202">
        <v>2773</v>
      </c>
    </row>
    <row r="2775" spans="93:93" x14ac:dyDescent="0.25">
      <c r="CO2775" s="202">
        <v>2774</v>
      </c>
    </row>
    <row r="2776" spans="93:93" x14ac:dyDescent="0.25">
      <c r="CO2776" s="202">
        <v>2775</v>
      </c>
    </row>
    <row r="2777" spans="93:93" x14ac:dyDescent="0.25">
      <c r="CO2777" s="202">
        <v>2776</v>
      </c>
    </row>
    <row r="2778" spans="93:93" x14ac:dyDescent="0.25">
      <c r="CO2778" s="202">
        <v>2777</v>
      </c>
    </row>
    <row r="2779" spans="93:93" x14ac:dyDescent="0.25">
      <c r="CO2779" s="202">
        <v>2778</v>
      </c>
    </row>
    <row r="2780" spans="93:93" x14ac:dyDescent="0.25">
      <c r="CO2780" s="202">
        <v>2779</v>
      </c>
    </row>
    <row r="2781" spans="93:93" x14ac:dyDescent="0.25">
      <c r="CO2781" s="202">
        <v>2780</v>
      </c>
    </row>
    <row r="2782" spans="93:93" x14ac:dyDescent="0.25">
      <c r="CO2782" s="202">
        <v>2781</v>
      </c>
    </row>
    <row r="2783" spans="93:93" x14ac:dyDescent="0.25">
      <c r="CO2783" s="202">
        <v>2782</v>
      </c>
    </row>
    <row r="2784" spans="93:93" x14ac:dyDescent="0.25">
      <c r="CO2784" s="202">
        <v>2783</v>
      </c>
    </row>
    <row r="2785" spans="93:93" x14ac:dyDescent="0.25">
      <c r="CO2785" s="202">
        <v>2784</v>
      </c>
    </row>
    <row r="2786" spans="93:93" x14ac:dyDescent="0.25">
      <c r="CO2786" s="202">
        <v>2785</v>
      </c>
    </row>
    <row r="2787" spans="93:93" x14ac:dyDescent="0.25">
      <c r="CO2787" s="202">
        <v>2786</v>
      </c>
    </row>
    <row r="2788" spans="93:93" x14ac:dyDescent="0.25">
      <c r="CO2788" s="202">
        <v>2787</v>
      </c>
    </row>
    <row r="2789" spans="93:93" x14ac:dyDescent="0.25">
      <c r="CO2789" s="202">
        <v>2788</v>
      </c>
    </row>
    <row r="2790" spans="93:93" x14ac:dyDescent="0.25">
      <c r="CO2790" s="202">
        <v>2789</v>
      </c>
    </row>
    <row r="2791" spans="93:93" x14ac:dyDescent="0.25">
      <c r="CO2791" s="202">
        <v>2790</v>
      </c>
    </row>
    <row r="2792" spans="93:93" x14ac:dyDescent="0.25">
      <c r="CO2792" s="202">
        <v>2791</v>
      </c>
    </row>
    <row r="2793" spans="93:93" x14ac:dyDescent="0.25">
      <c r="CO2793" s="202">
        <v>2792</v>
      </c>
    </row>
    <row r="2794" spans="93:93" x14ac:dyDescent="0.25">
      <c r="CO2794" s="202">
        <v>2793</v>
      </c>
    </row>
    <row r="2795" spans="93:93" x14ac:dyDescent="0.25">
      <c r="CO2795" s="202">
        <v>2794</v>
      </c>
    </row>
    <row r="2796" spans="93:93" x14ac:dyDescent="0.25">
      <c r="CO2796" s="202">
        <v>2795</v>
      </c>
    </row>
    <row r="2797" spans="93:93" x14ac:dyDescent="0.25">
      <c r="CO2797" s="202">
        <v>2796</v>
      </c>
    </row>
    <row r="2798" spans="93:93" x14ac:dyDescent="0.25">
      <c r="CO2798" s="202">
        <v>2797</v>
      </c>
    </row>
    <row r="2799" spans="93:93" x14ac:dyDescent="0.25">
      <c r="CO2799" s="202">
        <v>2798</v>
      </c>
    </row>
    <row r="2800" spans="93:93" x14ac:dyDescent="0.25">
      <c r="CO2800" s="202">
        <v>2799</v>
      </c>
    </row>
    <row r="2801" spans="93:93" x14ac:dyDescent="0.25">
      <c r="CO2801" s="202">
        <v>2800</v>
      </c>
    </row>
    <row r="2802" spans="93:93" x14ac:dyDescent="0.25">
      <c r="CO2802" s="202">
        <v>2801</v>
      </c>
    </row>
    <row r="2803" spans="93:93" x14ac:dyDescent="0.25">
      <c r="CO2803" s="202">
        <v>2802</v>
      </c>
    </row>
    <row r="2804" spans="93:93" x14ac:dyDescent="0.25">
      <c r="CO2804" s="202">
        <v>2803</v>
      </c>
    </row>
    <row r="2805" spans="93:93" x14ac:dyDescent="0.25">
      <c r="CO2805" s="202">
        <v>2804</v>
      </c>
    </row>
    <row r="2806" spans="93:93" x14ac:dyDescent="0.25">
      <c r="CO2806" s="202">
        <v>2805</v>
      </c>
    </row>
    <row r="2807" spans="93:93" x14ac:dyDescent="0.25">
      <c r="CO2807" s="202">
        <v>2806</v>
      </c>
    </row>
    <row r="2808" spans="93:93" x14ac:dyDescent="0.25">
      <c r="CO2808" s="202">
        <v>2807</v>
      </c>
    </row>
    <row r="2809" spans="93:93" x14ac:dyDescent="0.25">
      <c r="CO2809" s="202">
        <v>2808</v>
      </c>
    </row>
    <row r="2810" spans="93:93" x14ac:dyDescent="0.25">
      <c r="CO2810" s="202">
        <v>2809</v>
      </c>
    </row>
    <row r="2811" spans="93:93" x14ac:dyDescent="0.25">
      <c r="CO2811" s="202">
        <v>2810</v>
      </c>
    </row>
    <row r="2812" spans="93:93" x14ac:dyDescent="0.25">
      <c r="CO2812" s="202">
        <v>2811</v>
      </c>
    </row>
    <row r="2813" spans="93:93" x14ac:dyDescent="0.25">
      <c r="CO2813" s="202">
        <v>2812</v>
      </c>
    </row>
    <row r="2814" spans="93:93" x14ac:dyDescent="0.25">
      <c r="CO2814" s="202">
        <v>2813</v>
      </c>
    </row>
    <row r="2815" spans="93:93" x14ac:dyDescent="0.25">
      <c r="CO2815" s="202">
        <v>2814</v>
      </c>
    </row>
    <row r="2816" spans="93:93" x14ac:dyDescent="0.25">
      <c r="CO2816" s="202">
        <v>2815</v>
      </c>
    </row>
    <row r="2817" spans="93:93" x14ac:dyDescent="0.25">
      <c r="CO2817" s="202">
        <v>2816</v>
      </c>
    </row>
    <row r="2818" spans="93:93" x14ac:dyDescent="0.25">
      <c r="CO2818" s="202">
        <v>2817</v>
      </c>
    </row>
    <row r="2819" spans="93:93" x14ac:dyDescent="0.25">
      <c r="CO2819" s="202">
        <v>2818</v>
      </c>
    </row>
    <row r="2820" spans="93:93" x14ac:dyDescent="0.25">
      <c r="CO2820" s="202">
        <v>2819</v>
      </c>
    </row>
    <row r="2821" spans="93:93" x14ac:dyDescent="0.25">
      <c r="CO2821" s="202">
        <v>2820</v>
      </c>
    </row>
    <row r="2822" spans="93:93" x14ac:dyDescent="0.25">
      <c r="CO2822" s="202">
        <v>2821</v>
      </c>
    </row>
    <row r="2823" spans="93:93" x14ac:dyDescent="0.25">
      <c r="CO2823" s="202">
        <v>2822</v>
      </c>
    </row>
    <row r="2824" spans="93:93" x14ac:dyDescent="0.25">
      <c r="CO2824" s="202">
        <v>2823</v>
      </c>
    </row>
    <row r="2825" spans="93:93" x14ac:dyDescent="0.25">
      <c r="CO2825" s="202">
        <v>2824</v>
      </c>
    </row>
    <row r="2826" spans="93:93" x14ac:dyDescent="0.25">
      <c r="CO2826" s="202">
        <v>2825</v>
      </c>
    </row>
    <row r="2827" spans="93:93" x14ac:dyDescent="0.25">
      <c r="CO2827" s="202">
        <v>2826</v>
      </c>
    </row>
    <row r="2828" spans="93:93" x14ac:dyDescent="0.25">
      <c r="CO2828" s="202">
        <v>2827</v>
      </c>
    </row>
    <row r="2829" spans="93:93" x14ac:dyDescent="0.25">
      <c r="CO2829" s="202">
        <v>2828</v>
      </c>
    </row>
    <row r="2830" spans="93:93" x14ac:dyDescent="0.25">
      <c r="CO2830" s="202">
        <v>2829</v>
      </c>
    </row>
    <row r="2831" spans="93:93" x14ac:dyDescent="0.25">
      <c r="CO2831" s="202">
        <v>2830</v>
      </c>
    </row>
    <row r="2832" spans="93:93" x14ac:dyDescent="0.25">
      <c r="CO2832" s="202">
        <v>2831</v>
      </c>
    </row>
    <row r="2833" spans="93:93" x14ac:dyDescent="0.25">
      <c r="CO2833" s="202">
        <v>2832</v>
      </c>
    </row>
    <row r="2834" spans="93:93" x14ac:dyDescent="0.25">
      <c r="CO2834" s="202">
        <v>2833</v>
      </c>
    </row>
    <row r="2835" spans="93:93" x14ac:dyDescent="0.25">
      <c r="CO2835" s="202">
        <v>2834</v>
      </c>
    </row>
    <row r="2836" spans="93:93" x14ac:dyDescent="0.25">
      <c r="CO2836" s="202">
        <v>2835</v>
      </c>
    </row>
    <row r="2837" spans="93:93" x14ac:dyDescent="0.25">
      <c r="CO2837" s="202">
        <v>2836</v>
      </c>
    </row>
    <row r="2838" spans="93:93" x14ac:dyDescent="0.25">
      <c r="CO2838" s="202">
        <v>2837</v>
      </c>
    </row>
    <row r="2839" spans="93:93" x14ac:dyDescent="0.25">
      <c r="CO2839" s="202">
        <v>2838</v>
      </c>
    </row>
    <row r="2840" spans="93:93" x14ac:dyDescent="0.25">
      <c r="CO2840" s="202">
        <v>2839</v>
      </c>
    </row>
    <row r="2841" spans="93:93" x14ac:dyDescent="0.25">
      <c r="CO2841" s="202">
        <v>2840</v>
      </c>
    </row>
    <row r="2842" spans="93:93" x14ac:dyDescent="0.25">
      <c r="CO2842" s="202">
        <v>2841</v>
      </c>
    </row>
    <row r="2843" spans="93:93" x14ac:dyDescent="0.25">
      <c r="CO2843" s="202">
        <v>2842</v>
      </c>
    </row>
    <row r="2844" spans="93:93" x14ac:dyDescent="0.25">
      <c r="CO2844" s="202">
        <v>2843</v>
      </c>
    </row>
    <row r="2845" spans="93:93" x14ac:dyDescent="0.25">
      <c r="CO2845" s="202">
        <v>2844</v>
      </c>
    </row>
    <row r="2846" spans="93:93" x14ac:dyDescent="0.25">
      <c r="CO2846" s="202">
        <v>2845</v>
      </c>
    </row>
    <row r="2847" spans="93:93" x14ac:dyDescent="0.25">
      <c r="CO2847" s="202">
        <v>2846</v>
      </c>
    </row>
    <row r="2848" spans="93:93" x14ac:dyDescent="0.25">
      <c r="CO2848" s="202">
        <v>2847</v>
      </c>
    </row>
    <row r="2849" spans="93:93" x14ac:dyDescent="0.25">
      <c r="CO2849" s="202">
        <v>2848</v>
      </c>
    </row>
    <row r="2850" spans="93:93" x14ac:dyDescent="0.25">
      <c r="CO2850" s="202">
        <v>2849</v>
      </c>
    </row>
    <row r="2851" spans="93:93" x14ac:dyDescent="0.25">
      <c r="CO2851" s="202">
        <v>2850</v>
      </c>
    </row>
    <row r="2852" spans="93:93" x14ac:dyDescent="0.25">
      <c r="CO2852" s="202">
        <v>2851</v>
      </c>
    </row>
    <row r="2853" spans="93:93" x14ac:dyDescent="0.25">
      <c r="CO2853" s="202">
        <v>2852</v>
      </c>
    </row>
    <row r="2854" spans="93:93" x14ac:dyDescent="0.25">
      <c r="CO2854" s="202">
        <v>2853</v>
      </c>
    </row>
    <row r="2855" spans="93:93" x14ac:dyDescent="0.25">
      <c r="CO2855" s="202">
        <v>2854</v>
      </c>
    </row>
    <row r="2856" spans="93:93" x14ac:dyDescent="0.25">
      <c r="CO2856" s="202">
        <v>2855</v>
      </c>
    </row>
    <row r="2857" spans="93:93" x14ac:dyDescent="0.25">
      <c r="CO2857" s="202">
        <v>2856</v>
      </c>
    </row>
    <row r="2858" spans="93:93" x14ac:dyDescent="0.25">
      <c r="CO2858" s="202">
        <v>2857</v>
      </c>
    </row>
    <row r="2859" spans="93:93" x14ac:dyDescent="0.25">
      <c r="CO2859" s="202">
        <v>2858</v>
      </c>
    </row>
    <row r="2860" spans="93:93" x14ac:dyDescent="0.25">
      <c r="CO2860" s="202">
        <v>2859</v>
      </c>
    </row>
    <row r="2861" spans="93:93" x14ac:dyDescent="0.25">
      <c r="CO2861" s="202">
        <v>2860</v>
      </c>
    </row>
    <row r="2862" spans="93:93" x14ac:dyDescent="0.25">
      <c r="CO2862" s="202">
        <v>2861</v>
      </c>
    </row>
    <row r="2863" spans="93:93" x14ac:dyDescent="0.25">
      <c r="CO2863" s="202">
        <v>2862</v>
      </c>
    </row>
    <row r="2864" spans="93:93" x14ac:dyDescent="0.25">
      <c r="CO2864" s="202">
        <v>2863</v>
      </c>
    </row>
    <row r="2865" spans="93:93" x14ac:dyDescent="0.25">
      <c r="CO2865" s="202">
        <v>2864</v>
      </c>
    </row>
    <row r="2866" spans="93:93" x14ac:dyDescent="0.25">
      <c r="CO2866" s="202">
        <v>2865</v>
      </c>
    </row>
    <row r="2867" spans="93:93" x14ac:dyDescent="0.25">
      <c r="CO2867" s="202">
        <v>2866</v>
      </c>
    </row>
    <row r="2868" spans="93:93" x14ac:dyDescent="0.25">
      <c r="CO2868" s="202">
        <v>2867</v>
      </c>
    </row>
    <row r="2869" spans="93:93" x14ac:dyDescent="0.25">
      <c r="CO2869" s="202">
        <v>2868</v>
      </c>
    </row>
    <row r="2870" spans="93:93" x14ac:dyDescent="0.25">
      <c r="CO2870" s="202">
        <v>2869</v>
      </c>
    </row>
    <row r="2871" spans="93:93" x14ac:dyDescent="0.25">
      <c r="CO2871" s="202">
        <v>2870</v>
      </c>
    </row>
    <row r="2872" spans="93:93" x14ac:dyDescent="0.25">
      <c r="CO2872" s="202">
        <v>2871</v>
      </c>
    </row>
    <row r="2873" spans="93:93" x14ac:dyDescent="0.25">
      <c r="CO2873" s="202">
        <v>2872</v>
      </c>
    </row>
    <row r="2874" spans="93:93" x14ac:dyDescent="0.25">
      <c r="CO2874" s="202">
        <v>2873</v>
      </c>
    </row>
    <row r="2875" spans="93:93" x14ac:dyDescent="0.25">
      <c r="CO2875" s="202">
        <v>2874</v>
      </c>
    </row>
    <row r="2876" spans="93:93" x14ac:dyDescent="0.25">
      <c r="CO2876" s="202">
        <v>2875</v>
      </c>
    </row>
    <row r="2877" spans="93:93" x14ac:dyDescent="0.25">
      <c r="CO2877" s="202">
        <v>2876</v>
      </c>
    </row>
    <row r="2878" spans="93:93" x14ac:dyDescent="0.25">
      <c r="CO2878" s="202">
        <v>2877</v>
      </c>
    </row>
    <row r="2879" spans="93:93" x14ac:dyDescent="0.25">
      <c r="CO2879" s="202">
        <v>2878</v>
      </c>
    </row>
    <row r="2880" spans="93:93" x14ac:dyDescent="0.25">
      <c r="CO2880" s="202">
        <v>2879</v>
      </c>
    </row>
    <row r="2881" spans="93:93" x14ac:dyDescent="0.25">
      <c r="CO2881" s="202">
        <v>2880</v>
      </c>
    </row>
    <row r="2882" spans="93:93" x14ac:dyDescent="0.25">
      <c r="CO2882" s="202">
        <v>2881</v>
      </c>
    </row>
    <row r="2883" spans="93:93" x14ac:dyDescent="0.25">
      <c r="CO2883" s="202">
        <v>2882</v>
      </c>
    </row>
    <row r="2884" spans="93:93" x14ac:dyDescent="0.25">
      <c r="CO2884" s="202">
        <v>2883</v>
      </c>
    </row>
    <row r="2885" spans="93:93" x14ac:dyDescent="0.25">
      <c r="CO2885" s="202">
        <v>2884</v>
      </c>
    </row>
    <row r="2886" spans="93:93" x14ac:dyDescent="0.25">
      <c r="CO2886" s="202">
        <v>2885</v>
      </c>
    </row>
    <row r="2887" spans="93:93" x14ac:dyDescent="0.25">
      <c r="CO2887" s="202">
        <v>2886</v>
      </c>
    </row>
    <row r="2888" spans="93:93" x14ac:dyDescent="0.25">
      <c r="CO2888" s="202">
        <v>2887</v>
      </c>
    </row>
    <row r="2889" spans="93:93" x14ac:dyDescent="0.25">
      <c r="CO2889" s="202">
        <v>2888</v>
      </c>
    </row>
    <row r="2890" spans="93:93" x14ac:dyDescent="0.25">
      <c r="CO2890" s="202">
        <v>2889</v>
      </c>
    </row>
    <row r="2891" spans="93:93" x14ac:dyDescent="0.25">
      <c r="CO2891" s="202">
        <v>2890</v>
      </c>
    </row>
    <row r="2892" spans="93:93" x14ac:dyDescent="0.25">
      <c r="CO2892" s="202">
        <v>2891</v>
      </c>
    </row>
    <row r="2893" spans="93:93" x14ac:dyDescent="0.25">
      <c r="CO2893" s="202">
        <v>2892</v>
      </c>
    </row>
    <row r="2894" spans="93:93" x14ac:dyDescent="0.25">
      <c r="CO2894" s="202">
        <v>2893</v>
      </c>
    </row>
    <row r="2895" spans="93:93" x14ac:dyDescent="0.25">
      <c r="CO2895" s="202">
        <v>2894</v>
      </c>
    </row>
    <row r="2896" spans="93:93" x14ac:dyDescent="0.25">
      <c r="CO2896" s="202">
        <v>2895</v>
      </c>
    </row>
    <row r="2897" spans="93:93" x14ac:dyDescent="0.25">
      <c r="CO2897" s="202">
        <v>2896</v>
      </c>
    </row>
    <row r="2898" spans="93:93" x14ac:dyDescent="0.25">
      <c r="CO2898" s="202">
        <v>2897</v>
      </c>
    </row>
    <row r="2899" spans="93:93" x14ac:dyDescent="0.25">
      <c r="CO2899" s="202">
        <v>2898</v>
      </c>
    </row>
    <row r="2900" spans="93:93" x14ac:dyDescent="0.25">
      <c r="CO2900" s="202">
        <v>2899</v>
      </c>
    </row>
    <row r="2901" spans="93:93" x14ac:dyDescent="0.25">
      <c r="CO2901" s="202">
        <v>2900</v>
      </c>
    </row>
    <row r="2902" spans="93:93" x14ac:dyDescent="0.25">
      <c r="CO2902" s="202">
        <v>2901</v>
      </c>
    </row>
    <row r="2903" spans="93:93" x14ac:dyDescent="0.25">
      <c r="CO2903" s="202">
        <v>2902</v>
      </c>
    </row>
    <row r="2904" spans="93:93" x14ac:dyDescent="0.25">
      <c r="CO2904" s="202">
        <v>2903</v>
      </c>
    </row>
    <row r="2905" spans="93:93" x14ac:dyDescent="0.25">
      <c r="CO2905" s="202">
        <v>2904</v>
      </c>
    </row>
    <row r="2906" spans="93:93" x14ac:dyDescent="0.25">
      <c r="CO2906" s="202">
        <v>2905</v>
      </c>
    </row>
    <row r="2907" spans="93:93" x14ac:dyDescent="0.25">
      <c r="CO2907" s="202">
        <v>2906</v>
      </c>
    </row>
    <row r="2908" spans="93:93" x14ac:dyDescent="0.25">
      <c r="CO2908" s="202">
        <v>2907</v>
      </c>
    </row>
    <row r="2909" spans="93:93" x14ac:dyDescent="0.25">
      <c r="CO2909" s="202">
        <v>2908</v>
      </c>
    </row>
    <row r="2910" spans="93:93" x14ac:dyDescent="0.25">
      <c r="CO2910" s="202">
        <v>2909</v>
      </c>
    </row>
    <row r="2911" spans="93:93" x14ac:dyDescent="0.25">
      <c r="CO2911" s="202">
        <v>2910</v>
      </c>
    </row>
    <row r="2912" spans="93:93" x14ac:dyDescent="0.25">
      <c r="CO2912" s="202">
        <v>2911</v>
      </c>
    </row>
    <row r="2913" spans="93:93" x14ac:dyDescent="0.25">
      <c r="CO2913" s="202">
        <v>2912</v>
      </c>
    </row>
    <row r="2914" spans="93:93" x14ac:dyDescent="0.25">
      <c r="CO2914" s="202">
        <v>2913</v>
      </c>
    </row>
    <row r="2915" spans="93:93" x14ac:dyDescent="0.25">
      <c r="CO2915" s="202">
        <v>2914</v>
      </c>
    </row>
    <row r="2916" spans="93:93" x14ac:dyDescent="0.25">
      <c r="CO2916" s="202">
        <v>2915</v>
      </c>
    </row>
    <row r="2917" spans="93:93" x14ac:dyDescent="0.25">
      <c r="CO2917" s="202">
        <v>2916</v>
      </c>
    </row>
    <row r="2918" spans="93:93" x14ac:dyDescent="0.25">
      <c r="CO2918" s="202">
        <v>2917</v>
      </c>
    </row>
    <row r="2919" spans="93:93" x14ac:dyDescent="0.25">
      <c r="CO2919" s="202">
        <v>2918</v>
      </c>
    </row>
    <row r="2920" spans="93:93" x14ac:dyDescent="0.25">
      <c r="CO2920" s="202">
        <v>2919</v>
      </c>
    </row>
    <row r="2921" spans="93:93" x14ac:dyDescent="0.25">
      <c r="CO2921" s="202">
        <v>2920</v>
      </c>
    </row>
    <row r="2922" spans="93:93" x14ac:dyDescent="0.25">
      <c r="CO2922" s="202">
        <v>2921</v>
      </c>
    </row>
    <row r="2923" spans="93:93" x14ac:dyDescent="0.25">
      <c r="CO2923" s="202">
        <v>2922</v>
      </c>
    </row>
    <row r="2924" spans="93:93" x14ac:dyDescent="0.25">
      <c r="CO2924" s="202">
        <v>2923</v>
      </c>
    </row>
    <row r="2925" spans="93:93" x14ac:dyDescent="0.25">
      <c r="CO2925" s="202">
        <v>2924</v>
      </c>
    </row>
    <row r="2926" spans="93:93" x14ac:dyDescent="0.25">
      <c r="CO2926" s="202">
        <v>2925</v>
      </c>
    </row>
    <row r="2927" spans="93:93" x14ac:dyDescent="0.25">
      <c r="CO2927" s="202">
        <v>2926</v>
      </c>
    </row>
    <row r="2928" spans="93:93" x14ac:dyDescent="0.25">
      <c r="CO2928" s="202">
        <v>2927</v>
      </c>
    </row>
    <row r="2929" spans="93:93" x14ac:dyDescent="0.25">
      <c r="CO2929" s="202">
        <v>2928</v>
      </c>
    </row>
    <row r="2930" spans="93:93" x14ac:dyDescent="0.25">
      <c r="CO2930" s="202">
        <v>2929</v>
      </c>
    </row>
    <row r="2931" spans="93:93" x14ac:dyDescent="0.25">
      <c r="CO2931" s="202">
        <v>2930</v>
      </c>
    </row>
    <row r="2932" spans="93:93" x14ac:dyDescent="0.25">
      <c r="CO2932" s="202">
        <v>2931</v>
      </c>
    </row>
    <row r="2933" spans="93:93" x14ac:dyDescent="0.25">
      <c r="CO2933" s="202">
        <v>2932</v>
      </c>
    </row>
    <row r="2934" spans="93:93" x14ac:dyDescent="0.25">
      <c r="CO2934" s="202">
        <v>2933</v>
      </c>
    </row>
    <row r="2935" spans="93:93" x14ac:dyDescent="0.25">
      <c r="CO2935" s="202">
        <v>2934</v>
      </c>
    </row>
    <row r="2936" spans="93:93" x14ac:dyDescent="0.25">
      <c r="CO2936" s="202">
        <v>2935</v>
      </c>
    </row>
    <row r="2937" spans="93:93" x14ac:dyDescent="0.25">
      <c r="CO2937" s="202">
        <v>2936</v>
      </c>
    </row>
    <row r="2938" spans="93:93" x14ac:dyDescent="0.25">
      <c r="CO2938" s="202">
        <v>2937</v>
      </c>
    </row>
    <row r="2939" spans="93:93" x14ac:dyDescent="0.25">
      <c r="CO2939" s="202">
        <v>2938</v>
      </c>
    </row>
    <row r="2940" spans="93:93" x14ac:dyDescent="0.25">
      <c r="CO2940" s="202">
        <v>2939</v>
      </c>
    </row>
    <row r="2941" spans="93:93" x14ac:dyDescent="0.25">
      <c r="CO2941" s="202">
        <v>2940</v>
      </c>
    </row>
    <row r="2942" spans="93:93" x14ac:dyDescent="0.25">
      <c r="CO2942" s="202">
        <v>2941</v>
      </c>
    </row>
    <row r="2943" spans="93:93" x14ac:dyDescent="0.25">
      <c r="CO2943" s="202">
        <v>2942</v>
      </c>
    </row>
    <row r="2944" spans="93:93" x14ac:dyDescent="0.25">
      <c r="CO2944" s="202">
        <v>2943</v>
      </c>
    </row>
    <row r="2945" spans="93:93" x14ac:dyDescent="0.25">
      <c r="CO2945" s="202">
        <v>2944</v>
      </c>
    </row>
    <row r="2946" spans="93:93" x14ac:dyDescent="0.25">
      <c r="CO2946" s="202">
        <v>2945</v>
      </c>
    </row>
    <row r="2947" spans="93:93" x14ac:dyDescent="0.25">
      <c r="CO2947" s="202">
        <v>2946</v>
      </c>
    </row>
    <row r="2948" spans="93:93" x14ac:dyDescent="0.25">
      <c r="CO2948" s="202">
        <v>2947</v>
      </c>
    </row>
    <row r="2949" spans="93:93" x14ac:dyDescent="0.25">
      <c r="CO2949" s="202">
        <v>2948</v>
      </c>
    </row>
    <row r="2950" spans="93:93" x14ac:dyDescent="0.25">
      <c r="CO2950" s="202">
        <v>2949</v>
      </c>
    </row>
    <row r="2951" spans="93:93" x14ac:dyDescent="0.25">
      <c r="CO2951" s="202">
        <v>2950</v>
      </c>
    </row>
    <row r="2952" spans="93:93" x14ac:dyDescent="0.25">
      <c r="CO2952" s="202">
        <v>2951</v>
      </c>
    </row>
    <row r="2953" spans="93:93" x14ac:dyDescent="0.25">
      <c r="CO2953" s="202">
        <v>2952</v>
      </c>
    </row>
    <row r="2954" spans="93:93" x14ac:dyDescent="0.25">
      <c r="CO2954" s="202">
        <v>2953</v>
      </c>
    </row>
    <row r="2955" spans="93:93" x14ac:dyDescent="0.25">
      <c r="CO2955" s="202">
        <v>2954</v>
      </c>
    </row>
    <row r="2956" spans="93:93" x14ac:dyDescent="0.25">
      <c r="CO2956" s="202">
        <v>2955</v>
      </c>
    </row>
    <row r="2957" spans="93:93" x14ac:dyDescent="0.25">
      <c r="CO2957" s="202">
        <v>2956</v>
      </c>
    </row>
    <row r="2958" spans="93:93" x14ac:dyDescent="0.25">
      <c r="CO2958" s="202">
        <v>2957</v>
      </c>
    </row>
    <row r="2959" spans="93:93" x14ac:dyDescent="0.25">
      <c r="CO2959" s="202">
        <v>2958</v>
      </c>
    </row>
    <row r="2960" spans="93:93" x14ac:dyDescent="0.25">
      <c r="CO2960" s="202">
        <v>2959</v>
      </c>
    </row>
    <row r="2961" spans="93:93" x14ac:dyDescent="0.25">
      <c r="CO2961" s="202">
        <v>2960</v>
      </c>
    </row>
    <row r="2962" spans="93:93" x14ac:dyDescent="0.25">
      <c r="CO2962" s="202">
        <v>2961</v>
      </c>
    </row>
    <row r="2963" spans="93:93" x14ac:dyDescent="0.25">
      <c r="CO2963" s="202">
        <v>2962</v>
      </c>
    </row>
    <row r="2964" spans="93:93" x14ac:dyDescent="0.25">
      <c r="CO2964" s="202">
        <v>2963</v>
      </c>
    </row>
    <row r="2965" spans="93:93" x14ac:dyDescent="0.25">
      <c r="CO2965" s="202">
        <v>2964</v>
      </c>
    </row>
    <row r="2966" spans="93:93" x14ac:dyDescent="0.25">
      <c r="CO2966" s="202">
        <v>2965</v>
      </c>
    </row>
    <row r="2967" spans="93:93" x14ac:dyDescent="0.25">
      <c r="CO2967" s="202">
        <v>2966</v>
      </c>
    </row>
    <row r="2968" spans="93:93" x14ac:dyDescent="0.25">
      <c r="CO2968" s="202">
        <v>2967</v>
      </c>
    </row>
    <row r="2969" spans="93:93" x14ac:dyDescent="0.25">
      <c r="CO2969" s="202">
        <v>2968</v>
      </c>
    </row>
    <row r="2970" spans="93:93" x14ac:dyDescent="0.25">
      <c r="CO2970" s="202">
        <v>2969</v>
      </c>
    </row>
    <row r="2971" spans="93:93" x14ac:dyDescent="0.25">
      <c r="CO2971" s="202">
        <v>2970</v>
      </c>
    </row>
    <row r="2972" spans="93:93" x14ac:dyDescent="0.25">
      <c r="CO2972" s="202">
        <v>2971</v>
      </c>
    </row>
    <row r="2973" spans="93:93" x14ac:dyDescent="0.25">
      <c r="CO2973" s="202">
        <v>2972</v>
      </c>
    </row>
    <row r="2974" spans="93:93" x14ac:dyDescent="0.25">
      <c r="CO2974" s="202">
        <v>2973</v>
      </c>
    </row>
    <row r="2975" spans="93:93" x14ac:dyDescent="0.25">
      <c r="CO2975" s="202">
        <v>2974</v>
      </c>
    </row>
    <row r="2976" spans="93:93" x14ac:dyDescent="0.25">
      <c r="CO2976" s="202">
        <v>2975</v>
      </c>
    </row>
    <row r="2977" spans="93:93" x14ac:dyDescent="0.25">
      <c r="CO2977" s="202">
        <v>2976</v>
      </c>
    </row>
    <row r="2978" spans="93:93" x14ac:dyDescent="0.25">
      <c r="CO2978" s="202">
        <v>2977</v>
      </c>
    </row>
    <row r="2979" spans="93:93" x14ac:dyDescent="0.25">
      <c r="CO2979" s="202">
        <v>2978</v>
      </c>
    </row>
    <row r="2980" spans="93:93" x14ac:dyDescent="0.25">
      <c r="CO2980" s="202">
        <v>2979</v>
      </c>
    </row>
    <row r="2981" spans="93:93" x14ac:dyDescent="0.25">
      <c r="CO2981" s="202">
        <v>2980</v>
      </c>
    </row>
    <row r="2982" spans="93:93" x14ac:dyDescent="0.25">
      <c r="CO2982" s="202">
        <v>2981</v>
      </c>
    </row>
    <row r="2983" spans="93:93" x14ac:dyDescent="0.25">
      <c r="CO2983" s="202">
        <v>2982</v>
      </c>
    </row>
    <row r="2984" spans="93:93" x14ac:dyDescent="0.25">
      <c r="CO2984" s="202">
        <v>2983</v>
      </c>
    </row>
    <row r="2985" spans="93:93" x14ac:dyDescent="0.25">
      <c r="CO2985" s="202">
        <v>2984</v>
      </c>
    </row>
    <row r="2986" spans="93:93" x14ac:dyDescent="0.25">
      <c r="CO2986" s="202">
        <v>2985</v>
      </c>
    </row>
    <row r="2987" spans="93:93" x14ac:dyDescent="0.25">
      <c r="CO2987" s="202">
        <v>2986</v>
      </c>
    </row>
    <row r="2988" spans="93:93" x14ac:dyDescent="0.25">
      <c r="CO2988" s="202">
        <v>2987</v>
      </c>
    </row>
    <row r="2989" spans="93:93" x14ac:dyDescent="0.25">
      <c r="CO2989" s="202">
        <v>2988</v>
      </c>
    </row>
    <row r="2990" spans="93:93" x14ac:dyDescent="0.25">
      <c r="CO2990" s="202">
        <v>2989</v>
      </c>
    </row>
    <row r="2991" spans="93:93" x14ac:dyDescent="0.25">
      <c r="CO2991" s="202">
        <v>2990</v>
      </c>
    </row>
    <row r="2992" spans="93:93" x14ac:dyDescent="0.25">
      <c r="CO2992" s="202">
        <v>2991</v>
      </c>
    </row>
    <row r="2993" spans="93:93" x14ac:dyDescent="0.25">
      <c r="CO2993" s="202">
        <v>2992</v>
      </c>
    </row>
    <row r="2994" spans="93:93" x14ac:dyDescent="0.25">
      <c r="CO2994" s="202">
        <v>2993</v>
      </c>
    </row>
    <row r="2995" spans="93:93" x14ac:dyDescent="0.25">
      <c r="CO2995" s="202">
        <v>2994</v>
      </c>
    </row>
    <row r="2996" spans="93:93" x14ac:dyDescent="0.25">
      <c r="CO2996" s="202">
        <v>2995</v>
      </c>
    </row>
    <row r="2997" spans="93:93" x14ac:dyDescent="0.25">
      <c r="CO2997" s="202">
        <v>2996</v>
      </c>
    </row>
    <row r="2998" spans="93:93" x14ac:dyDescent="0.25">
      <c r="CO2998" s="202">
        <v>2997</v>
      </c>
    </row>
    <row r="2999" spans="93:93" x14ac:dyDescent="0.25">
      <c r="CO2999" s="202">
        <v>2998</v>
      </c>
    </row>
    <row r="3000" spans="93:93" x14ac:dyDescent="0.25">
      <c r="CO3000" s="202">
        <v>2999</v>
      </c>
    </row>
    <row r="3001" spans="93:93" x14ac:dyDescent="0.25">
      <c r="CO3001" s="202">
        <v>3000</v>
      </c>
    </row>
    <row r="3002" spans="93:93" x14ac:dyDescent="0.25">
      <c r="CO3002" s="202">
        <v>3001</v>
      </c>
    </row>
    <row r="3003" spans="93:93" x14ac:dyDescent="0.25">
      <c r="CO3003" s="202">
        <v>3002</v>
      </c>
    </row>
    <row r="3004" spans="93:93" x14ac:dyDescent="0.25">
      <c r="CO3004" s="202">
        <v>3003</v>
      </c>
    </row>
    <row r="3005" spans="93:93" x14ac:dyDescent="0.25">
      <c r="CO3005" s="202">
        <v>3004</v>
      </c>
    </row>
    <row r="3006" spans="93:93" x14ac:dyDescent="0.25">
      <c r="CO3006" s="202">
        <v>3005</v>
      </c>
    </row>
    <row r="3007" spans="93:93" x14ac:dyDescent="0.25">
      <c r="CO3007" s="202">
        <v>3006</v>
      </c>
    </row>
    <row r="3008" spans="93:93" x14ac:dyDescent="0.25">
      <c r="CO3008" s="202">
        <v>3007</v>
      </c>
    </row>
    <row r="3009" spans="93:93" x14ac:dyDescent="0.25">
      <c r="CO3009" s="202">
        <v>3008</v>
      </c>
    </row>
    <row r="3010" spans="93:93" x14ac:dyDescent="0.25">
      <c r="CO3010" s="202">
        <v>3009</v>
      </c>
    </row>
    <row r="3011" spans="93:93" x14ac:dyDescent="0.25">
      <c r="CO3011" s="202">
        <v>3010</v>
      </c>
    </row>
    <row r="3012" spans="93:93" x14ac:dyDescent="0.25">
      <c r="CO3012" s="202">
        <v>3011</v>
      </c>
    </row>
    <row r="3013" spans="93:93" x14ac:dyDescent="0.25">
      <c r="CO3013" s="202">
        <v>3012</v>
      </c>
    </row>
    <row r="3014" spans="93:93" x14ac:dyDescent="0.25">
      <c r="CO3014" s="202">
        <v>3013</v>
      </c>
    </row>
    <row r="3015" spans="93:93" x14ac:dyDescent="0.25">
      <c r="CO3015" s="202">
        <v>3014</v>
      </c>
    </row>
    <row r="3016" spans="93:93" x14ac:dyDescent="0.25">
      <c r="CO3016" s="202">
        <v>3015</v>
      </c>
    </row>
    <row r="3017" spans="93:93" x14ac:dyDescent="0.25">
      <c r="CO3017" s="202">
        <v>3016</v>
      </c>
    </row>
    <row r="3018" spans="93:93" x14ac:dyDescent="0.25">
      <c r="CO3018" s="202">
        <v>3017</v>
      </c>
    </row>
    <row r="3019" spans="93:93" x14ac:dyDescent="0.25">
      <c r="CO3019" s="202">
        <v>3018</v>
      </c>
    </row>
    <row r="3020" spans="93:93" x14ac:dyDescent="0.25">
      <c r="CO3020" s="202">
        <v>3019</v>
      </c>
    </row>
    <row r="3021" spans="93:93" x14ac:dyDescent="0.25">
      <c r="CO3021" s="202">
        <v>3020</v>
      </c>
    </row>
    <row r="3022" spans="93:93" x14ac:dyDescent="0.25">
      <c r="CO3022" s="202">
        <v>3021</v>
      </c>
    </row>
    <row r="3023" spans="93:93" x14ac:dyDescent="0.25">
      <c r="CO3023" s="202">
        <v>3022</v>
      </c>
    </row>
    <row r="3024" spans="93:93" x14ac:dyDescent="0.25">
      <c r="CO3024" s="202">
        <v>3023</v>
      </c>
    </row>
    <row r="3025" spans="93:93" x14ac:dyDescent="0.25">
      <c r="CO3025" s="202">
        <v>3024</v>
      </c>
    </row>
    <row r="3026" spans="93:93" x14ac:dyDescent="0.25">
      <c r="CO3026" s="202">
        <v>3025</v>
      </c>
    </row>
    <row r="3027" spans="93:93" x14ac:dyDescent="0.25">
      <c r="CO3027" s="202">
        <v>3026</v>
      </c>
    </row>
    <row r="3028" spans="93:93" x14ac:dyDescent="0.25">
      <c r="CO3028" s="202">
        <v>3027</v>
      </c>
    </row>
    <row r="3029" spans="93:93" x14ac:dyDescent="0.25">
      <c r="CO3029" s="202">
        <v>3028</v>
      </c>
    </row>
    <row r="3030" spans="93:93" x14ac:dyDescent="0.25">
      <c r="CO3030" s="202">
        <v>3029</v>
      </c>
    </row>
    <row r="3031" spans="93:93" x14ac:dyDescent="0.25">
      <c r="CO3031" s="202">
        <v>3030</v>
      </c>
    </row>
    <row r="3032" spans="93:93" x14ac:dyDescent="0.25">
      <c r="CO3032" s="202">
        <v>3031</v>
      </c>
    </row>
    <row r="3033" spans="93:93" x14ac:dyDescent="0.25">
      <c r="CO3033" s="202">
        <v>3032</v>
      </c>
    </row>
    <row r="3034" spans="93:93" x14ac:dyDescent="0.25">
      <c r="CO3034" s="202">
        <v>3033</v>
      </c>
    </row>
    <row r="3035" spans="93:93" x14ac:dyDescent="0.25">
      <c r="CO3035" s="202">
        <v>3034</v>
      </c>
    </row>
    <row r="3036" spans="93:93" x14ac:dyDescent="0.25">
      <c r="CO3036" s="202">
        <v>3035</v>
      </c>
    </row>
    <row r="3037" spans="93:93" x14ac:dyDescent="0.25">
      <c r="CO3037" s="202">
        <v>3036</v>
      </c>
    </row>
    <row r="3038" spans="93:93" x14ac:dyDescent="0.25">
      <c r="CO3038" s="202">
        <v>3037</v>
      </c>
    </row>
    <row r="3039" spans="93:93" x14ac:dyDescent="0.25">
      <c r="CO3039" s="202">
        <v>3038</v>
      </c>
    </row>
    <row r="3040" spans="93:93" x14ac:dyDescent="0.25">
      <c r="CO3040" s="202">
        <v>3039</v>
      </c>
    </row>
    <row r="3041" spans="93:93" x14ac:dyDescent="0.25">
      <c r="CO3041" s="202">
        <v>3040</v>
      </c>
    </row>
    <row r="3042" spans="93:93" x14ac:dyDescent="0.25">
      <c r="CO3042" s="202">
        <v>3041</v>
      </c>
    </row>
    <row r="3043" spans="93:93" x14ac:dyDescent="0.25">
      <c r="CO3043" s="202">
        <v>3042</v>
      </c>
    </row>
    <row r="3044" spans="93:93" x14ac:dyDescent="0.25">
      <c r="CO3044" s="202">
        <v>3043</v>
      </c>
    </row>
    <row r="3045" spans="93:93" x14ac:dyDescent="0.25">
      <c r="CO3045" s="202">
        <v>3044</v>
      </c>
    </row>
    <row r="3046" spans="93:93" x14ac:dyDescent="0.25">
      <c r="CO3046" s="202">
        <v>3045</v>
      </c>
    </row>
    <row r="3047" spans="93:93" x14ac:dyDescent="0.25">
      <c r="CO3047" s="202">
        <v>3046</v>
      </c>
    </row>
    <row r="3048" spans="93:93" x14ac:dyDescent="0.25">
      <c r="CO3048" s="202">
        <v>3047</v>
      </c>
    </row>
    <row r="3049" spans="93:93" x14ac:dyDescent="0.25">
      <c r="CO3049" s="202">
        <v>3048</v>
      </c>
    </row>
    <row r="3050" spans="93:93" x14ac:dyDescent="0.25">
      <c r="CO3050" s="202">
        <v>3049</v>
      </c>
    </row>
    <row r="3051" spans="93:93" x14ac:dyDescent="0.25">
      <c r="CO3051" s="202">
        <v>3050</v>
      </c>
    </row>
    <row r="3052" spans="93:93" x14ac:dyDescent="0.25">
      <c r="CO3052" s="202">
        <v>3051</v>
      </c>
    </row>
    <row r="3053" spans="93:93" x14ac:dyDescent="0.25">
      <c r="CO3053" s="202">
        <v>3052</v>
      </c>
    </row>
    <row r="3054" spans="93:93" x14ac:dyDescent="0.25">
      <c r="CO3054" s="202">
        <v>3053</v>
      </c>
    </row>
    <row r="3055" spans="93:93" x14ac:dyDescent="0.25">
      <c r="CO3055" s="202">
        <v>3054</v>
      </c>
    </row>
    <row r="3056" spans="93:93" x14ac:dyDescent="0.25">
      <c r="CO3056" s="202">
        <v>3055</v>
      </c>
    </row>
    <row r="3057" spans="93:93" x14ac:dyDescent="0.25">
      <c r="CO3057" s="202">
        <v>3056</v>
      </c>
    </row>
    <row r="3058" spans="93:93" x14ac:dyDescent="0.25">
      <c r="CO3058" s="202">
        <v>3057</v>
      </c>
    </row>
    <row r="3059" spans="93:93" x14ac:dyDescent="0.25">
      <c r="CO3059" s="202">
        <v>3058</v>
      </c>
    </row>
    <row r="3060" spans="93:93" x14ac:dyDescent="0.25">
      <c r="CO3060" s="202">
        <v>3059</v>
      </c>
    </row>
    <row r="3061" spans="93:93" x14ac:dyDescent="0.25">
      <c r="CO3061" s="202">
        <v>3060</v>
      </c>
    </row>
    <row r="3062" spans="93:93" x14ac:dyDescent="0.25">
      <c r="CO3062" s="202">
        <v>3061</v>
      </c>
    </row>
    <row r="3063" spans="93:93" x14ac:dyDescent="0.25">
      <c r="CO3063" s="202">
        <v>3062</v>
      </c>
    </row>
    <row r="3064" spans="93:93" x14ac:dyDescent="0.25">
      <c r="CO3064" s="202">
        <v>3063</v>
      </c>
    </row>
    <row r="3065" spans="93:93" x14ac:dyDescent="0.25">
      <c r="CO3065" s="202">
        <v>3064</v>
      </c>
    </row>
    <row r="3066" spans="93:93" x14ac:dyDescent="0.25">
      <c r="CO3066" s="202">
        <v>3065</v>
      </c>
    </row>
    <row r="3067" spans="93:93" x14ac:dyDescent="0.25">
      <c r="CO3067" s="202">
        <v>3066</v>
      </c>
    </row>
    <row r="3068" spans="93:93" x14ac:dyDescent="0.25">
      <c r="CO3068" s="202">
        <v>3067</v>
      </c>
    </row>
    <row r="3069" spans="93:93" x14ac:dyDescent="0.25">
      <c r="CO3069" s="202">
        <v>3068</v>
      </c>
    </row>
    <row r="3070" spans="93:93" x14ac:dyDescent="0.25">
      <c r="CO3070" s="202">
        <v>3069</v>
      </c>
    </row>
    <row r="3071" spans="93:93" x14ac:dyDescent="0.25">
      <c r="CO3071" s="202">
        <v>3070</v>
      </c>
    </row>
    <row r="3072" spans="93:93" x14ac:dyDescent="0.25">
      <c r="CO3072" s="202">
        <v>3071</v>
      </c>
    </row>
    <row r="3073" spans="93:93" x14ac:dyDescent="0.25">
      <c r="CO3073" s="202">
        <v>3072</v>
      </c>
    </row>
    <row r="3074" spans="93:93" x14ac:dyDescent="0.25">
      <c r="CO3074" s="202">
        <v>3073</v>
      </c>
    </row>
    <row r="3075" spans="93:93" x14ac:dyDescent="0.25">
      <c r="CO3075" s="202">
        <v>3074</v>
      </c>
    </row>
    <row r="3076" spans="93:93" x14ac:dyDescent="0.25">
      <c r="CO3076" s="202">
        <v>3075</v>
      </c>
    </row>
    <row r="3077" spans="93:93" x14ac:dyDescent="0.25">
      <c r="CO3077" s="202">
        <v>3076</v>
      </c>
    </row>
    <row r="3078" spans="93:93" x14ac:dyDescent="0.25">
      <c r="CO3078" s="202">
        <v>3077</v>
      </c>
    </row>
    <row r="3079" spans="93:93" x14ac:dyDescent="0.25">
      <c r="CO3079" s="202">
        <v>3078</v>
      </c>
    </row>
    <row r="3080" spans="93:93" x14ac:dyDescent="0.25">
      <c r="CO3080" s="202">
        <v>3079</v>
      </c>
    </row>
    <row r="3081" spans="93:93" x14ac:dyDescent="0.25">
      <c r="CO3081" s="202">
        <v>3080</v>
      </c>
    </row>
    <row r="3082" spans="93:93" x14ac:dyDescent="0.25">
      <c r="CO3082" s="202">
        <v>3081</v>
      </c>
    </row>
    <row r="3083" spans="93:93" x14ac:dyDescent="0.25">
      <c r="CO3083" s="202">
        <v>3082</v>
      </c>
    </row>
    <row r="3084" spans="93:93" x14ac:dyDescent="0.25">
      <c r="CO3084" s="202">
        <v>3083</v>
      </c>
    </row>
    <row r="3085" spans="93:93" x14ac:dyDescent="0.25">
      <c r="CO3085" s="202">
        <v>3084</v>
      </c>
    </row>
    <row r="3086" spans="93:93" x14ac:dyDescent="0.25">
      <c r="CO3086" s="202">
        <v>3085</v>
      </c>
    </row>
    <row r="3087" spans="93:93" x14ac:dyDescent="0.25">
      <c r="CO3087" s="202">
        <v>3086</v>
      </c>
    </row>
    <row r="3088" spans="93:93" x14ac:dyDescent="0.25">
      <c r="CO3088" s="202">
        <v>3087</v>
      </c>
    </row>
    <row r="3089" spans="93:93" x14ac:dyDescent="0.25">
      <c r="CO3089" s="202">
        <v>3088</v>
      </c>
    </row>
    <row r="3090" spans="93:93" x14ac:dyDescent="0.25">
      <c r="CO3090" s="202">
        <v>3089</v>
      </c>
    </row>
    <row r="3091" spans="93:93" x14ac:dyDescent="0.25">
      <c r="CO3091" s="202">
        <v>3090</v>
      </c>
    </row>
    <row r="3092" spans="93:93" x14ac:dyDescent="0.25">
      <c r="CO3092" s="202">
        <v>3091</v>
      </c>
    </row>
    <row r="3093" spans="93:93" x14ac:dyDescent="0.25">
      <c r="CO3093" s="202">
        <v>3092</v>
      </c>
    </row>
    <row r="3094" spans="93:93" x14ac:dyDescent="0.25">
      <c r="CO3094" s="202">
        <v>3093</v>
      </c>
    </row>
    <row r="3095" spans="93:93" x14ac:dyDescent="0.25">
      <c r="CO3095" s="202">
        <v>3094</v>
      </c>
    </row>
    <row r="3096" spans="93:93" x14ac:dyDescent="0.25">
      <c r="CO3096" s="202">
        <v>3095</v>
      </c>
    </row>
    <row r="3097" spans="93:93" x14ac:dyDescent="0.25">
      <c r="CO3097" s="202">
        <v>3096</v>
      </c>
    </row>
    <row r="3098" spans="93:93" x14ac:dyDescent="0.25">
      <c r="CO3098" s="202">
        <v>3097</v>
      </c>
    </row>
    <row r="3099" spans="93:93" x14ac:dyDescent="0.25">
      <c r="CO3099" s="202">
        <v>3098</v>
      </c>
    </row>
    <row r="3100" spans="93:93" x14ac:dyDescent="0.25">
      <c r="CO3100" s="202">
        <v>3099</v>
      </c>
    </row>
    <row r="3101" spans="93:93" x14ac:dyDescent="0.25">
      <c r="CO3101" s="202">
        <v>3100</v>
      </c>
    </row>
    <row r="3102" spans="93:93" x14ac:dyDescent="0.25">
      <c r="CO3102" s="202">
        <v>3101</v>
      </c>
    </row>
    <row r="3103" spans="93:93" x14ac:dyDescent="0.25">
      <c r="CO3103" s="202">
        <v>3102</v>
      </c>
    </row>
    <row r="3104" spans="93:93" x14ac:dyDescent="0.25">
      <c r="CO3104" s="202">
        <v>3103</v>
      </c>
    </row>
    <row r="3105" spans="93:93" x14ac:dyDescent="0.25">
      <c r="CO3105" s="202">
        <v>3104</v>
      </c>
    </row>
    <row r="3106" spans="93:93" x14ac:dyDescent="0.25">
      <c r="CO3106" s="202">
        <v>3105</v>
      </c>
    </row>
    <row r="3107" spans="93:93" x14ac:dyDescent="0.25">
      <c r="CO3107" s="202">
        <v>3106</v>
      </c>
    </row>
    <row r="3108" spans="93:93" x14ac:dyDescent="0.25">
      <c r="CO3108" s="202">
        <v>3107</v>
      </c>
    </row>
    <row r="3109" spans="93:93" x14ac:dyDescent="0.25">
      <c r="CO3109" s="202">
        <v>3108</v>
      </c>
    </row>
    <row r="3110" spans="93:93" x14ac:dyDescent="0.25">
      <c r="CO3110" s="202">
        <v>3109</v>
      </c>
    </row>
    <row r="3111" spans="93:93" x14ac:dyDescent="0.25">
      <c r="CO3111" s="202">
        <v>3110</v>
      </c>
    </row>
    <row r="3112" spans="93:93" x14ac:dyDescent="0.25">
      <c r="CO3112" s="202">
        <v>3111</v>
      </c>
    </row>
    <row r="3113" spans="93:93" x14ac:dyDescent="0.25">
      <c r="CO3113" s="202">
        <v>3112</v>
      </c>
    </row>
    <row r="3114" spans="93:93" x14ac:dyDescent="0.25">
      <c r="CO3114" s="202">
        <v>3113</v>
      </c>
    </row>
    <row r="3115" spans="93:93" x14ac:dyDescent="0.25">
      <c r="CO3115" s="202">
        <v>3114</v>
      </c>
    </row>
    <row r="3116" spans="93:93" x14ac:dyDescent="0.25">
      <c r="CO3116" s="202">
        <v>3115</v>
      </c>
    </row>
    <row r="3117" spans="93:93" x14ac:dyDescent="0.25">
      <c r="CO3117" s="202">
        <v>3116</v>
      </c>
    </row>
    <row r="3118" spans="93:93" x14ac:dyDescent="0.25">
      <c r="CO3118" s="202">
        <v>3117</v>
      </c>
    </row>
    <row r="3119" spans="93:93" x14ac:dyDescent="0.25">
      <c r="CO3119" s="202">
        <v>3118</v>
      </c>
    </row>
    <row r="3120" spans="93:93" x14ac:dyDescent="0.25">
      <c r="CO3120" s="202">
        <v>3119</v>
      </c>
    </row>
    <row r="3121" spans="93:93" x14ac:dyDescent="0.25">
      <c r="CO3121" s="202">
        <v>3120</v>
      </c>
    </row>
    <row r="3122" spans="93:93" x14ac:dyDescent="0.25">
      <c r="CO3122" s="202">
        <v>3121</v>
      </c>
    </row>
    <row r="3123" spans="93:93" x14ac:dyDescent="0.25">
      <c r="CO3123" s="202">
        <v>3122</v>
      </c>
    </row>
    <row r="3124" spans="93:93" x14ac:dyDescent="0.25">
      <c r="CO3124" s="202">
        <v>3123</v>
      </c>
    </row>
    <row r="3125" spans="93:93" x14ac:dyDescent="0.25">
      <c r="CO3125" s="202">
        <v>3124</v>
      </c>
    </row>
    <row r="3126" spans="93:93" x14ac:dyDescent="0.25">
      <c r="CO3126" s="202">
        <v>3125</v>
      </c>
    </row>
    <row r="3127" spans="93:93" x14ac:dyDescent="0.25">
      <c r="CO3127" s="202">
        <v>3126</v>
      </c>
    </row>
    <row r="3128" spans="93:93" x14ac:dyDescent="0.25">
      <c r="CO3128" s="202">
        <v>3127</v>
      </c>
    </row>
    <row r="3129" spans="93:93" x14ac:dyDescent="0.25">
      <c r="CO3129" s="202">
        <v>3128</v>
      </c>
    </row>
    <row r="3130" spans="93:93" x14ac:dyDescent="0.25">
      <c r="CO3130" s="202">
        <v>3129</v>
      </c>
    </row>
    <row r="3131" spans="93:93" x14ac:dyDescent="0.25">
      <c r="CO3131" s="202">
        <v>3130</v>
      </c>
    </row>
    <row r="3132" spans="93:93" x14ac:dyDescent="0.25">
      <c r="CO3132" s="202">
        <v>3131</v>
      </c>
    </row>
    <row r="3133" spans="93:93" x14ac:dyDescent="0.25">
      <c r="CO3133" s="202">
        <v>3132</v>
      </c>
    </row>
    <row r="3134" spans="93:93" x14ac:dyDescent="0.25">
      <c r="CO3134" s="202">
        <v>3133</v>
      </c>
    </row>
    <row r="3135" spans="93:93" x14ac:dyDescent="0.25">
      <c r="CO3135" s="202">
        <v>3134</v>
      </c>
    </row>
    <row r="3136" spans="93:93" x14ac:dyDescent="0.25">
      <c r="CO3136" s="202">
        <v>3135</v>
      </c>
    </row>
    <row r="3137" spans="93:93" x14ac:dyDescent="0.25">
      <c r="CO3137" s="202">
        <v>3136</v>
      </c>
    </row>
    <row r="3138" spans="93:93" x14ac:dyDescent="0.25">
      <c r="CO3138" s="202">
        <v>3137</v>
      </c>
    </row>
    <row r="3139" spans="93:93" x14ac:dyDescent="0.25">
      <c r="CO3139" s="202">
        <v>3138</v>
      </c>
    </row>
    <row r="3140" spans="93:93" x14ac:dyDescent="0.25">
      <c r="CO3140" s="202">
        <v>3139</v>
      </c>
    </row>
    <row r="3141" spans="93:93" x14ac:dyDescent="0.25">
      <c r="CO3141" s="202">
        <v>3140</v>
      </c>
    </row>
    <row r="3142" spans="93:93" x14ac:dyDescent="0.25">
      <c r="CO3142" s="202">
        <v>3141</v>
      </c>
    </row>
    <row r="3143" spans="93:93" x14ac:dyDescent="0.25">
      <c r="CO3143" s="202">
        <v>3142</v>
      </c>
    </row>
    <row r="3144" spans="93:93" x14ac:dyDescent="0.25">
      <c r="CO3144" s="202">
        <v>3143</v>
      </c>
    </row>
    <row r="3145" spans="93:93" x14ac:dyDescent="0.25">
      <c r="CO3145" s="202">
        <v>3144</v>
      </c>
    </row>
    <row r="3146" spans="93:93" x14ac:dyDescent="0.25">
      <c r="CO3146" s="202">
        <v>3145</v>
      </c>
    </row>
    <row r="3147" spans="93:93" x14ac:dyDescent="0.25">
      <c r="CO3147" s="202">
        <v>3146</v>
      </c>
    </row>
    <row r="3148" spans="93:93" x14ac:dyDescent="0.25">
      <c r="CO3148" s="202">
        <v>3147</v>
      </c>
    </row>
    <row r="3149" spans="93:93" x14ac:dyDescent="0.25">
      <c r="CO3149" s="202">
        <v>3148</v>
      </c>
    </row>
    <row r="3150" spans="93:93" x14ac:dyDescent="0.25">
      <c r="CO3150" s="202">
        <v>3149</v>
      </c>
    </row>
    <row r="3151" spans="93:93" x14ac:dyDescent="0.25">
      <c r="CO3151" s="202">
        <v>3150</v>
      </c>
    </row>
    <row r="3152" spans="93:93" x14ac:dyDescent="0.25">
      <c r="CO3152" s="202">
        <v>3151</v>
      </c>
    </row>
    <row r="3153" spans="93:93" x14ac:dyDescent="0.25">
      <c r="CO3153" s="202">
        <v>3152</v>
      </c>
    </row>
    <row r="3154" spans="93:93" x14ac:dyDescent="0.25">
      <c r="CO3154" s="202">
        <v>3153</v>
      </c>
    </row>
    <row r="3155" spans="93:93" x14ac:dyDescent="0.25">
      <c r="CO3155" s="202">
        <v>3154</v>
      </c>
    </row>
    <row r="3156" spans="93:93" x14ac:dyDescent="0.25">
      <c r="CO3156" s="202">
        <v>3155</v>
      </c>
    </row>
    <row r="3157" spans="93:93" x14ac:dyDescent="0.25">
      <c r="CO3157" s="202">
        <v>3156</v>
      </c>
    </row>
    <row r="3158" spans="93:93" x14ac:dyDescent="0.25">
      <c r="CO3158" s="202">
        <v>3157</v>
      </c>
    </row>
    <row r="3159" spans="93:93" x14ac:dyDescent="0.25">
      <c r="CO3159" s="202">
        <v>3158</v>
      </c>
    </row>
    <row r="3160" spans="93:93" x14ac:dyDescent="0.25">
      <c r="CO3160" s="202">
        <v>3159</v>
      </c>
    </row>
    <row r="3161" spans="93:93" x14ac:dyDescent="0.25">
      <c r="CO3161" s="202">
        <v>3160</v>
      </c>
    </row>
    <row r="3162" spans="93:93" x14ac:dyDescent="0.25">
      <c r="CO3162" s="202">
        <v>3161</v>
      </c>
    </row>
    <row r="3163" spans="93:93" x14ac:dyDescent="0.25">
      <c r="CO3163" s="202">
        <v>3162</v>
      </c>
    </row>
    <row r="3164" spans="93:93" x14ac:dyDescent="0.25">
      <c r="CO3164" s="202">
        <v>3163</v>
      </c>
    </row>
    <row r="3165" spans="93:93" x14ac:dyDescent="0.25">
      <c r="CO3165" s="202">
        <v>3164</v>
      </c>
    </row>
    <row r="3166" spans="93:93" x14ac:dyDescent="0.25">
      <c r="CO3166" s="202">
        <v>3165</v>
      </c>
    </row>
    <row r="3167" spans="93:93" x14ac:dyDescent="0.25">
      <c r="CO3167" s="202">
        <v>3166</v>
      </c>
    </row>
    <row r="3168" spans="93:93" x14ac:dyDescent="0.25">
      <c r="CO3168" s="202">
        <v>3167</v>
      </c>
    </row>
    <row r="3169" spans="93:93" x14ac:dyDescent="0.25">
      <c r="CO3169" s="202">
        <v>3168</v>
      </c>
    </row>
    <row r="3170" spans="93:93" x14ac:dyDescent="0.25">
      <c r="CO3170" s="202">
        <v>3169</v>
      </c>
    </row>
    <row r="3171" spans="93:93" x14ac:dyDescent="0.25">
      <c r="CO3171" s="202">
        <v>3170</v>
      </c>
    </row>
    <row r="3172" spans="93:93" x14ac:dyDescent="0.25">
      <c r="CO3172" s="202">
        <v>3171</v>
      </c>
    </row>
    <row r="3173" spans="93:93" x14ac:dyDescent="0.25">
      <c r="CO3173" s="202">
        <v>3172</v>
      </c>
    </row>
    <row r="3174" spans="93:93" x14ac:dyDescent="0.25">
      <c r="CO3174" s="202">
        <v>3173</v>
      </c>
    </row>
    <row r="3175" spans="93:93" x14ac:dyDescent="0.25">
      <c r="CO3175" s="202">
        <v>3174</v>
      </c>
    </row>
    <row r="3176" spans="93:93" x14ac:dyDescent="0.25">
      <c r="CO3176" s="202">
        <v>3175</v>
      </c>
    </row>
    <row r="3177" spans="93:93" x14ac:dyDescent="0.25">
      <c r="CO3177" s="202">
        <v>3176</v>
      </c>
    </row>
    <row r="3178" spans="93:93" x14ac:dyDescent="0.25">
      <c r="CO3178" s="202">
        <v>3177</v>
      </c>
    </row>
    <row r="3179" spans="93:93" x14ac:dyDescent="0.25">
      <c r="CO3179" s="202">
        <v>3178</v>
      </c>
    </row>
    <row r="3180" spans="93:93" x14ac:dyDescent="0.25">
      <c r="CO3180" s="202">
        <v>3179</v>
      </c>
    </row>
    <row r="3181" spans="93:93" x14ac:dyDescent="0.25">
      <c r="CO3181" s="202">
        <v>3180</v>
      </c>
    </row>
    <row r="3182" spans="93:93" x14ac:dyDescent="0.25">
      <c r="CO3182" s="202">
        <v>3181</v>
      </c>
    </row>
    <row r="3183" spans="93:93" x14ac:dyDescent="0.25">
      <c r="CO3183" s="202">
        <v>3182</v>
      </c>
    </row>
    <row r="3184" spans="93:93" x14ac:dyDescent="0.25">
      <c r="CO3184" s="202">
        <v>3183</v>
      </c>
    </row>
    <row r="3185" spans="93:93" x14ac:dyDescent="0.25">
      <c r="CO3185" s="202">
        <v>3184</v>
      </c>
    </row>
    <row r="3186" spans="93:93" x14ac:dyDescent="0.25">
      <c r="CO3186" s="202">
        <v>3185</v>
      </c>
    </row>
    <row r="3187" spans="93:93" x14ac:dyDescent="0.25">
      <c r="CO3187" s="202">
        <v>3186</v>
      </c>
    </row>
    <row r="3188" spans="93:93" x14ac:dyDescent="0.25">
      <c r="CO3188" s="202">
        <v>3187</v>
      </c>
    </row>
    <row r="3189" spans="93:93" x14ac:dyDescent="0.25">
      <c r="CO3189" s="202">
        <v>3188</v>
      </c>
    </row>
    <row r="3190" spans="93:93" x14ac:dyDescent="0.25">
      <c r="CO3190" s="202">
        <v>3189</v>
      </c>
    </row>
    <row r="3191" spans="93:93" x14ac:dyDescent="0.25">
      <c r="CO3191" s="202">
        <v>3190</v>
      </c>
    </row>
    <row r="3192" spans="93:93" x14ac:dyDescent="0.25">
      <c r="CO3192" s="202">
        <v>3191</v>
      </c>
    </row>
    <row r="3193" spans="93:93" x14ac:dyDescent="0.25">
      <c r="CO3193" s="202">
        <v>3192</v>
      </c>
    </row>
    <row r="3194" spans="93:93" x14ac:dyDescent="0.25">
      <c r="CO3194" s="202">
        <v>3193</v>
      </c>
    </row>
    <row r="3195" spans="93:93" x14ac:dyDescent="0.25">
      <c r="CO3195" s="202">
        <v>3194</v>
      </c>
    </row>
    <row r="3196" spans="93:93" x14ac:dyDescent="0.25">
      <c r="CO3196" s="202">
        <v>3195</v>
      </c>
    </row>
    <row r="3197" spans="93:93" x14ac:dyDescent="0.25">
      <c r="CO3197" s="202">
        <v>3196</v>
      </c>
    </row>
    <row r="3198" spans="93:93" x14ac:dyDescent="0.25">
      <c r="CO3198" s="202">
        <v>3197</v>
      </c>
    </row>
    <row r="3199" spans="93:93" x14ac:dyDescent="0.25">
      <c r="CO3199" s="202">
        <v>3198</v>
      </c>
    </row>
    <row r="3200" spans="93:93" x14ac:dyDescent="0.25">
      <c r="CO3200" s="202">
        <v>3199</v>
      </c>
    </row>
    <row r="3201" spans="93:93" x14ac:dyDescent="0.25">
      <c r="CO3201" s="202">
        <v>3200</v>
      </c>
    </row>
    <row r="3202" spans="93:93" x14ac:dyDescent="0.25">
      <c r="CO3202" s="202">
        <v>3201</v>
      </c>
    </row>
    <row r="3203" spans="93:93" x14ac:dyDescent="0.25">
      <c r="CO3203" s="202">
        <v>3202</v>
      </c>
    </row>
    <row r="3204" spans="93:93" x14ac:dyDescent="0.25">
      <c r="CO3204" s="202">
        <v>3203</v>
      </c>
    </row>
    <row r="3205" spans="93:93" x14ac:dyDescent="0.25">
      <c r="CO3205" s="202">
        <v>3204</v>
      </c>
    </row>
    <row r="3206" spans="93:93" x14ac:dyDescent="0.25">
      <c r="CO3206" s="202">
        <v>3205</v>
      </c>
    </row>
    <row r="3207" spans="93:93" x14ac:dyDescent="0.25">
      <c r="CO3207" s="202">
        <v>3206</v>
      </c>
    </row>
    <row r="3208" spans="93:93" x14ac:dyDescent="0.25">
      <c r="CO3208" s="202">
        <v>3207</v>
      </c>
    </row>
    <row r="3209" spans="93:93" x14ac:dyDescent="0.25">
      <c r="CO3209" s="202">
        <v>3208</v>
      </c>
    </row>
    <row r="3210" spans="93:93" x14ac:dyDescent="0.25">
      <c r="CO3210" s="202">
        <v>3209</v>
      </c>
    </row>
    <row r="3211" spans="93:93" x14ac:dyDescent="0.25">
      <c r="CO3211" s="202">
        <v>3210</v>
      </c>
    </row>
    <row r="3212" spans="93:93" x14ac:dyDescent="0.25">
      <c r="CO3212" s="202">
        <v>3211</v>
      </c>
    </row>
    <row r="3213" spans="93:93" x14ac:dyDescent="0.25">
      <c r="CO3213" s="202">
        <v>3212</v>
      </c>
    </row>
    <row r="3214" spans="93:93" x14ac:dyDescent="0.25">
      <c r="CO3214" s="202">
        <v>3213</v>
      </c>
    </row>
    <row r="3215" spans="93:93" x14ac:dyDescent="0.25">
      <c r="CO3215" s="202">
        <v>3214</v>
      </c>
    </row>
    <row r="3216" spans="93:93" x14ac:dyDescent="0.25">
      <c r="CO3216" s="202">
        <v>3215</v>
      </c>
    </row>
    <row r="3217" spans="93:93" x14ac:dyDescent="0.25">
      <c r="CO3217" s="202">
        <v>3216</v>
      </c>
    </row>
    <row r="3218" spans="93:93" x14ac:dyDescent="0.25">
      <c r="CO3218" s="202">
        <v>3217</v>
      </c>
    </row>
    <row r="3219" spans="93:93" x14ac:dyDescent="0.25">
      <c r="CO3219" s="202">
        <v>3218</v>
      </c>
    </row>
    <row r="3220" spans="93:93" x14ac:dyDescent="0.25">
      <c r="CO3220" s="202">
        <v>3219</v>
      </c>
    </row>
    <row r="3221" spans="93:93" x14ac:dyDescent="0.25">
      <c r="CO3221" s="202">
        <v>3220</v>
      </c>
    </row>
    <row r="3222" spans="93:93" x14ac:dyDescent="0.25">
      <c r="CO3222" s="202">
        <v>3221</v>
      </c>
    </row>
    <row r="3223" spans="93:93" x14ac:dyDescent="0.25">
      <c r="CO3223" s="202">
        <v>3222</v>
      </c>
    </row>
    <row r="3224" spans="93:93" x14ac:dyDescent="0.25">
      <c r="CO3224" s="202">
        <v>3223</v>
      </c>
    </row>
    <row r="3225" spans="93:93" x14ac:dyDescent="0.25">
      <c r="CO3225" s="202">
        <v>3224</v>
      </c>
    </row>
    <row r="3226" spans="93:93" x14ac:dyDescent="0.25">
      <c r="CO3226" s="202">
        <v>3225</v>
      </c>
    </row>
    <row r="3227" spans="93:93" x14ac:dyDescent="0.25">
      <c r="CO3227" s="202">
        <v>3226</v>
      </c>
    </row>
    <row r="3228" spans="93:93" x14ac:dyDescent="0.25">
      <c r="CO3228" s="202">
        <v>3227</v>
      </c>
    </row>
    <row r="3229" spans="93:93" x14ac:dyDescent="0.25">
      <c r="CO3229" s="202">
        <v>3228</v>
      </c>
    </row>
    <row r="3230" spans="93:93" x14ac:dyDescent="0.25">
      <c r="CO3230" s="202">
        <v>3229</v>
      </c>
    </row>
    <row r="3231" spans="93:93" x14ac:dyDescent="0.25">
      <c r="CO3231" s="202">
        <v>3230</v>
      </c>
    </row>
    <row r="3232" spans="93:93" x14ac:dyDescent="0.25">
      <c r="CO3232" s="202">
        <v>3231</v>
      </c>
    </row>
    <row r="3233" spans="93:93" x14ac:dyDescent="0.25">
      <c r="CO3233" s="202">
        <v>3232</v>
      </c>
    </row>
    <row r="3234" spans="93:93" x14ac:dyDescent="0.25">
      <c r="CO3234" s="202">
        <v>3233</v>
      </c>
    </row>
    <row r="3235" spans="93:93" x14ac:dyDescent="0.25">
      <c r="CO3235" s="202">
        <v>3234</v>
      </c>
    </row>
    <row r="3236" spans="93:93" x14ac:dyDescent="0.25">
      <c r="CO3236" s="202">
        <v>3235</v>
      </c>
    </row>
    <row r="3237" spans="93:93" x14ac:dyDescent="0.25">
      <c r="CO3237" s="202">
        <v>3236</v>
      </c>
    </row>
    <row r="3238" spans="93:93" x14ac:dyDescent="0.25">
      <c r="CO3238" s="202">
        <v>3237</v>
      </c>
    </row>
    <row r="3239" spans="93:93" x14ac:dyDescent="0.25">
      <c r="CO3239" s="202">
        <v>3238</v>
      </c>
    </row>
    <row r="3240" spans="93:93" x14ac:dyDescent="0.25">
      <c r="CO3240" s="202">
        <v>3239</v>
      </c>
    </row>
    <row r="3241" spans="93:93" x14ac:dyDescent="0.25">
      <c r="CO3241" s="202">
        <v>3240</v>
      </c>
    </row>
    <row r="3242" spans="93:93" x14ac:dyDescent="0.25">
      <c r="CO3242" s="202">
        <v>3241</v>
      </c>
    </row>
    <row r="3243" spans="93:93" x14ac:dyDescent="0.25">
      <c r="CO3243" s="202">
        <v>3242</v>
      </c>
    </row>
    <row r="3244" spans="93:93" x14ac:dyDescent="0.25">
      <c r="CO3244" s="202">
        <v>3243</v>
      </c>
    </row>
    <row r="3245" spans="93:93" x14ac:dyDescent="0.25">
      <c r="CO3245" s="202">
        <v>3244</v>
      </c>
    </row>
    <row r="3246" spans="93:93" x14ac:dyDescent="0.25">
      <c r="CO3246" s="202">
        <v>3245</v>
      </c>
    </row>
    <row r="3247" spans="93:93" x14ac:dyDescent="0.25">
      <c r="CO3247" s="202">
        <v>3246</v>
      </c>
    </row>
    <row r="3248" spans="93:93" x14ac:dyDescent="0.25">
      <c r="CO3248" s="202">
        <v>3247</v>
      </c>
    </row>
    <row r="3249" spans="93:93" x14ac:dyDescent="0.25">
      <c r="CO3249" s="202">
        <v>3248</v>
      </c>
    </row>
    <row r="3250" spans="93:93" x14ac:dyDescent="0.25">
      <c r="CO3250" s="202">
        <v>3249</v>
      </c>
    </row>
    <row r="3251" spans="93:93" x14ac:dyDescent="0.25">
      <c r="CO3251" s="202">
        <v>3250</v>
      </c>
    </row>
    <row r="3252" spans="93:93" x14ac:dyDescent="0.25">
      <c r="CO3252" s="202">
        <v>3251</v>
      </c>
    </row>
    <row r="3253" spans="93:93" x14ac:dyDescent="0.25">
      <c r="CO3253" s="202">
        <v>3252</v>
      </c>
    </row>
    <row r="3254" spans="93:93" x14ac:dyDescent="0.25">
      <c r="CO3254" s="202">
        <v>3253</v>
      </c>
    </row>
    <row r="3255" spans="93:93" x14ac:dyDescent="0.25">
      <c r="CO3255" s="202">
        <v>3254</v>
      </c>
    </row>
    <row r="3256" spans="93:93" x14ac:dyDescent="0.25">
      <c r="CO3256" s="202">
        <v>3255</v>
      </c>
    </row>
    <row r="3257" spans="93:93" x14ac:dyDescent="0.25">
      <c r="CO3257" s="202">
        <v>3256</v>
      </c>
    </row>
    <row r="3258" spans="93:93" x14ac:dyDescent="0.25">
      <c r="CO3258" s="202">
        <v>3257</v>
      </c>
    </row>
    <row r="3259" spans="93:93" x14ac:dyDescent="0.25">
      <c r="CO3259" s="202">
        <v>3258</v>
      </c>
    </row>
    <row r="3260" spans="93:93" x14ac:dyDescent="0.25">
      <c r="CO3260" s="202">
        <v>3259</v>
      </c>
    </row>
    <row r="3261" spans="93:93" x14ac:dyDescent="0.25">
      <c r="CO3261" s="202">
        <v>3260</v>
      </c>
    </row>
    <row r="3262" spans="93:93" x14ac:dyDescent="0.25">
      <c r="CO3262" s="202">
        <v>3261</v>
      </c>
    </row>
    <row r="3263" spans="93:93" x14ac:dyDescent="0.25">
      <c r="CO3263" s="202">
        <v>3262</v>
      </c>
    </row>
    <row r="3264" spans="93:93" x14ac:dyDescent="0.25">
      <c r="CO3264" s="202">
        <v>3263</v>
      </c>
    </row>
    <row r="3265" spans="93:93" x14ac:dyDescent="0.25">
      <c r="CO3265" s="202">
        <v>3264</v>
      </c>
    </row>
    <row r="3266" spans="93:93" x14ac:dyDescent="0.25">
      <c r="CO3266" s="202">
        <v>3265</v>
      </c>
    </row>
    <row r="3267" spans="93:93" x14ac:dyDescent="0.25">
      <c r="CO3267" s="202">
        <v>3266</v>
      </c>
    </row>
    <row r="3268" spans="93:93" x14ac:dyDescent="0.25">
      <c r="CO3268" s="202">
        <v>3267</v>
      </c>
    </row>
    <row r="3269" spans="93:93" x14ac:dyDescent="0.25">
      <c r="CO3269" s="202">
        <v>3268</v>
      </c>
    </row>
    <row r="3270" spans="93:93" x14ac:dyDescent="0.25">
      <c r="CO3270" s="202">
        <v>3269</v>
      </c>
    </row>
    <row r="3271" spans="93:93" x14ac:dyDescent="0.25">
      <c r="CO3271" s="202">
        <v>3270</v>
      </c>
    </row>
    <row r="3272" spans="93:93" x14ac:dyDescent="0.25">
      <c r="CO3272" s="202">
        <v>3271</v>
      </c>
    </row>
    <row r="3273" spans="93:93" x14ac:dyDescent="0.25">
      <c r="CO3273" s="202">
        <v>3272</v>
      </c>
    </row>
    <row r="3274" spans="93:93" x14ac:dyDescent="0.25">
      <c r="CO3274" s="202">
        <v>3273</v>
      </c>
    </row>
    <row r="3275" spans="93:93" x14ac:dyDescent="0.25">
      <c r="CO3275" s="202">
        <v>3274</v>
      </c>
    </row>
    <row r="3276" spans="93:93" x14ac:dyDescent="0.25">
      <c r="CO3276" s="202">
        <v>3275</v>
      </c>
    </row>
    <row r="3277" spans="93:93" x14ac:dyDescent="0.25">
      <c r="CO3277" s="202">
        <v>3276</v>
      </c>
    </row>
    <row r="3278" spans="93:93" x14ac:dyDescent="0.25">
      <c r="CO3278" s="202">
        <v>3277</v>
      </c>
    </row>
    <row r="3279" spans="93:93" x14ac:dyDescent="0.25">
      <c r="CO3279" s="202">
        <v>3278</v>
      </c>
    </row>
    <row r="3280" spans="93:93" x14ac:dyDescent="0.25">
      <c r="CO3280" s="202">
        <v>3279</v>
      </c>
    </row>
    <row r="3281" spans="93:93" x14ac:dyDescent="0.25">
      <c r="CO3281" s="202">
        <v>3280</v>
      </c>
    </row>
    <row r="3282" spans="93:93" x14ac:dyDescent="0.25">
      <c r="CO3282" s="202">
        <v>3281</v>
      </c>
    </row>
    <row r="3283" spans="93:93" x14ac:dyDescent="0.25">
      <c r="CO3283" s="202">
        <v>3282</v>
      </c>
    </row>
    <row r="3284" spans="93:93" x14ac:dyDescent="0.25">
      <c r="CO3284" s="202">
        <v>3283</v>
      </c>
    </row>
    <row r="3285" spans="93:93" x14ac:dyDescent="0.25">
      <c r="CO3285" s="202">
        <v>3284</v>
      </c>
    </row>
    <row r="3286" spans="93:93" x14ac:dyDescent="0.25">
      <c r="CO3286" s="202">
        <v>3285</v>
      </c>
    </row>
    <row r="3287" spans="93:93" x14ac:dyDescent="0.25">
      <c r="CO3287" s="202">
        <v>3286</v>
      </c>
    </row>
    <row r="3288" spans="93:93" x14ac:dyDescent="0.25">
      <c r="CO3288" s="202">
        <v>3287</v>
      </c>
    </row>
    <row r="3289" spans="93:93" x14ac:dyDescent="0.25">
      <c r="CO3289" s="202">
        <v>3288</v>
      </c>
    </row>
    <row r="3290" spans="93:93" x14ac:dyDescent="0.25">
      <c r="CO3290" s="202">
        <v>3289</v>
      </c>
    </row>
    <row r="3291" spans="93:93" x14ac:dyDescent="0.25">
      <c r="CO3291" s="202">
        <v>3290</v>
      </c>
    </row>
    <row r="3292" spans="93:93" x14ac:dyDescent="0.25">
      <c r="CO3292" s="202">
        <v>3291</v>
      </c>
    </row>
    <row r="3293" spans="93:93" x14ac:dyDescent="0.25">
      <c r="CO3293" s="202">
        <v>3292</v>
      </c>
    </row>
    <row r="3294" spans="93:93" x14ac:dyDescent="0.25">
      <c r="CO3294" s="202">
        <v>3293</v>
      </c>
    </row>
    <row r="3295" spans="93:93" x14ac:dyDescent="0.25">
      <c r="CO3295" s="202">
        <v>3294</v>
      </c>
    </row>
    <row r="3296" spans="93:93" x14ac:dyDescent="0.25">
      <c r="CO3296" s="202">
        <v>3295</v>
      </c>
    </row>
    <row r="3297" spans="93:93" x14ac:dyDescent="0.25">
      <c r="CO3297" s="202">
        <v>3296</v>
      </c>
    </row>
    <row r="3298" spans="93:93" x14ac:dyDescent="0.25">
      <c r="CO3298" s="202">
        <v>3297</v>
      </c>
    </row>
    <row r="3299" spans="93:93" x14ac:dyDescent="0.25">
      <c r="CO3299" s="202">
        <v>3298</v>
      </c>
    </row>
    <row r="3300" spans="93:93" x14ac:dyDescent="0.25">
      <c r="CO3300" s="202">
        <v>3299</v>
      </c>
    </row>
    <row r="3301" spans="93:93" x14ac:dyDescent="0.25">
      <c r="CO3301" s="202">
        <v>3300</v>
      </c>
    </row>
    <row r="3302" spans="93:93" x14ac:dyDescent="0.25">
      <c r="CO3302" s="202">
        <v>3301</v>
      </c>
    </row>
    <row r="3303" spans="93:93" x14ac:dyDescent="0.25">
      <c r="CO3303" s="202">
        <v>3302</v>
      </c>
    </row>
    <row r="3304" spans="93:93" x14ac:dyDescent="0.25">
      <c r="CO3304" s="202">
        <v>3303</v>
      </c>
    </row>
    <row r="3305" spans="93:93" x14ac:dyDescent="0.25">
      <c r="CO3305" s="202">
        <v>3304</v>
      </c>
    </row>
    <row r="3306" spans="93:93" x14ac:dyDescent="0.25">
      <c r="CO3306" s="202">
        <v>3305</v>
      </c>
    </row>
    <row r="3307" spans="93:93" x14ac:dyDescent="0.25">
      <c r="CO3307" s="202">
        <v>3306</v>
      </c>
    </row>
    <row r="3308" spans="93:93" x14ac:dyDescent="0.25">
      <c r="CO3308" s="202">
        <v>3307</v>
      </c>
    </row>
    <row r="3309" spans="93:93" x14ac:dyDescent="0.25">
      <c r="CO3309" s="202">
        <v>3308</v>
      </c>
    </row>
    <row r="3310" spans="93:93" x14ac:dyDescent="0.25">
      <c r="CO3310" s="202">
        <v>3309</v>
      </c>
    </row>
    <row r="3311" spans="93:93" x14ac:dyDescent="0.25">
      <c r="CO3311" s="202">
        <v>3310</v>
      </c>
    </row>
    <row r="3312" spans="93:93" x14ac:dyDescent="0.25">
      <c r="CO3312" s="202">
        <v>3311</v>
      </c>
    </row>
    <row r="3313" spans="93:93" x14ac:dyDescent="0.25">
      <c r="CO3313" s="202">
        <v>3312</v>
      </c>
    </row>
    <row r="3314" spans="93:93" x14ac:dyDescent="0.25">
      <c r="CO3314" s="202">
        <v>3313</v>
      </c>
    </row>
    <row r="3315" spans="93:93" x14ac:dyDescent="0.25">
      <c r="CO3315" s="202">
        <v>3314</v>
      </c>
    </row>
    <row r="3316" spans="93:93" x14ac:dyDescent="0.25">
      <c r="CO3316" s="202">
        <v>3315</v>
      </c>
    </row>
    <row r="3317" spans="93:93" x14ac:dyDescent="0.25">
      <c r="CO3317" s="202">
        <v>3316</v>
      </c>
    </row>
    <row r="3318" spans="93:93" x14ac:dyDescent="0.25">
      <c r="CO3318" s="202">
        <v>3317</v>
      </c>
    </row>
    <row r="3319" spans="93:93" x14ac:dyDescent="0.25">
      <c r="CO3319" s="202">
        <v>3318</v>
      </c>
    </row>
    <row r="3320" spans="93:93" x14ac:dyDescent="0.25">
      <c r="CO3320" s="202">
        <v>3319</v>
      </c>
    </row>
    <row r="3321" spans="93:93" x14ac:dyDescent="0.25">
      <c r="CO3321" s="202">
        <v>3320</v>
      </c>
    </row>
    <row r="3322" spans="93:93" x14ac:dyDescent="0.25">
      <c r="CO3322" s="202">
        <v>3321</v>
      </c>
    </row>
    <row r="3323" spans="93:93" x14ac:dyDescent="0.25">
      <c r="CO3323" s="202">
        <v>3322</v>
      </c>
    </row>
    <row r="3324" spans="93:93" x14ac:dyDescent="0.25">
      <c r="CO3324" s="202">
        <v>3323</v>
      </c>
    </row>
    <row r="3325" spans="93:93" x14ac:dyDescent="0.25">
      <c r="CO3325" s="202">
        <v>3324</v>
      </c>
    </row>
    <row r="3326" spans="93:93" x14ac:dyDescent="0.25">
      <c r="CO3326" s="202">
        <v>3325</v>
      </c>
    </row>
    <row r="3327" spans="93:93" x14ac:dyDescent="0.25">
      <c r="CO3327" s="202">
        <v>3326</v>
      </c>
    </row>
    <row r="3328" spans="93:93" x14ac:dyDescent="0.25">
      <c r="CO3328" s="202">
        <v>3327</v>
      </c>
    </row>
    <row r="3329" spans="93:93" x14ac:dyDescent="0.25">
      <c r="CO3329" s="202">
        <v>3328</v>
      </c>
    </row>
    <row r="3330" spans="93:93" x14ac:dyDescent="0.25">
      <c r="CO3330" s="202">
        <v>3329</v>
      </c>
    </row>
    <row r="3331" spans="93:93" x14ac:dyDescent="0.25">
      <c r="CO3331" s="202">
        <v>3330</v>
      </c>
    </row>
    <row r="3332" spans="93:93" x14ac:dyDescent="0.25">
      <c r="CO3332" s="202">
        <v>3331</v>
      </c>
    </row>
    <row r="3333" spans="93:93" x14ac:dyDescent="0.25">
      <c r="CO3333" s="202">
        <v>3332</v>
      </c>
    </row>
    <row r="3334" spans="93:93" x14ac:dyDescent="0.25">
      <c r="CO3334" s="202">
        <v>3333</v>
      </c>
    </row>
    <row r="3335" spans="93:93" x14ac:dyDescent="0.25">
      <c r="CO3335" s="202">
        <v>3334</v>
      </c>
    </row>
    <row r="3336" spans="93:93" x14ac:dyDescent="0.25">
      <c r="CO3336" s="202">
        <v>3335</v>
      </c>
    </row>
    <row r="3337" spans="93:93" x14ac:dyDescent="0.25">
      <c r="CO3337" s="202">
        <v>3336</v>
      </c>
    </row>
    <row r="3338" spans="93:93" x14ac:dyDescent="0.25">
      <c r="CO3338" s="202">
        <v>3337</v>
      </c>
    </row>
    <row r="3339" spans="93:93" x14ac:dyDescent="0.25">
      <c r="CO3339" s="202">
        <v>3338</v>
      </c>
    </row>
    <row r="3340" spans="93:93" x14ac:dyDescent="0.25">
      <c r="CO3340" s="202">
        <v>3339</v>
      </c>
    </row>
    <row r="3341" spans="93:93" x14ac:dyDescent="0.25">
      <c r="CO3341" s="202">
        <v>3340</v>
      </c>
    </row>
    <row r="3342" spans="93:93" x14ac:dyDescent="0.25">
      <c r="CO3342" s="202">
        <v>3341</v>
      </c>
    </row>
    <row r="3343" spans="93:93" x14ac:dyDescent="0.25">
      <c r="CO3343" s="202">
        <v>3342</v>
      </c>
    </row>
    <row r="3344" spans="93:93" x14ac:dyDescent="0.25">
      <c r="CO3344" s="202">
        <v>3343</v>
      </c>
    </row>
    <row r="3345" spans="93:93" x14ac:dyDescent="0.25">
      <c r="CO3345" s="202">
        <v>3344</v>
      </c>
    </row>
    <row r="3346" spans="93:93" x14ac:dyDescent="0.25">
      <c r="CO3346" s="202">
        <v>3345</v>
      </c>
    </row>
    <row r="3347" spans="93:93" x14ac:dyDescent="0.25">
      <c r="CO3347" s="202">
        <v>3346</v>
      </c>
    </row>
    <row r="3348" spans="93:93" x14ac:dyDescent="0.25">
      <c r="CO3348" s="202">
        <v>3347</v>
      </c>
    </row>
    <row r="3349" spans="93:93" x14ac:dyDescent="0.25">
      <c r="CO3349" s="202">
        <v>3348</v>
      </c>
    </row>
    <row r="3350" spans="93:93" x14ac:dyDescent="0.25">
      <c r="CO3350" s="202">
        <v>3349</v>
      </c>
    </row>
    <row r="3351" spans="93:93" x14ac:dyDescent="0.25">
      <c r="CO3351" s="202">
        <v>3350</v>
      </c>
    </row>
    <row r="3352" spans="93:93" x14ac:dyDescent="0.25">
      <c r="CO3352" s="202">
        <v>3351</v>
      </c>
    </row>
    <row r="3353" spans="93:93" x14ac:dyDescent="0.25">
      <c r="CO3353" s="202">
        <v>3352</v>
      </c>
    </row>
    <row r="3354" spans="93:93" x14ac:dyDescent="0.25">
      <c r="CO3354" s="202">
        <v>3353</v>
      </c>
    </row>
    <row r="3355" spans="93:93" x14ac:dyDescent="0.25">
      <c r="CO3355" s="202">
        <v>3354</v>
      </c>
    </row>
    <row r="3356" spans="93:93" x14ac:dyDescent="0.25">
      <c r="CO3356" s="202">
        <v>3355</v>
      </c>
    </row>
    <row r="3357" spans="93:93" x14ac:dyDescent="0.25">
      <c r="CO3357" s="202">
        <v>3356</v>
      </c>
    </row>
    <row r="3358" spans="93:93" x14ac:dyDescent="0.25">
      <c r="CO3358" s="202">
        <v>3357</v>
      </c>
    </row>
    <row r="3359" spans="93:93" x14ac:dyDescent="0.25">
      <c r="CO3359" s="202">
        <v>3358</v>
      </c>
    </row>
    <row r="3360" spans="93:93" x14ac:dyDescent="0.25">
      <c r="CO3360" s="202">
        <v>3359</v>
      </c>
    </row>
    <row r="3361" spans="93:93" x14ac:dyDescent="0.25">
      <c r="CO3361" s="202">
        <v>3360</v>
      </c>
    </row>
    <row r="3362" spans="93:93" x14ac:dyDescent="0.25">
      <c r="CO3362" s="202">
        <v>3361</v>
      </c>
    </row>
    <row r="3363" spans="93:93" x14ac:dyDescent="0.25">
      <c r="CO3363" s="202">
        <v>3362</v>
      </c>
    </row>
    <row r="3364" spans="93:93" x14ac:dyDescent="0.25">
      <c r="CO3364" s="202">
        <v>3363</v>
      </c>
    </row>
    <row r="3365" spans="93:93" x14ac:dyDescent="0.25">
      <c r="CO3365" s="202">
        <v>3364</v>
      </c>
    </row>
    <row r="3366" spans="93:93" x14ac:dyDescent="0.25">
      <c r="CO3366" s="202">
        <v>3365</v>
      </c>
    </row>
    <row r="3367" spans="93:93" x14ac:dyDescent="0.25">
      <c r="CO3367" s="202">
        <v>3366</v>
      </c>
    </row>
    <row r="3368" spans="93:93" x14ac:dyDescent="0.25">
      <c r="CO3368" s="202">
        <v>3367</v>
      </c>
    </row>
    <row r="3369" spans="93:93" x14ac:dyDescent="0.25">
      <c r="CO3369" s="202">
        <v>3368</v>
      </c>
    </row>
    <row r="3370" spans="93:93" x14ac:dyDescent="0.25">
      <c r="CO3370" s="202">
        <v>3369</v>
      </c>
    </row>
    <row r="3371" spans="93:93" x14ac:dyDescent="0.25">
      <c r="CO3371" s="202">
        <v>3370</v>
      </c>
    </row>
    <row r="3372" spans="93:93" x14ac:dyDescent="0.25">
      <c r="CO3372" s="202">
        <v>3371</v>
      </c>
    </row>
    <row r="3373" spans="93:93" x14ac:dyDescent="0.25">
      <c r="CO3373" s="202">
        <v>3372</v>
      </c>
    </row>
    <row r="3374" spans="93:93" x14ac:dyDescent="0.25">
      <c r="CO3374" s="202">
        <v>3373</v>
      </c>
    </row>
    <row r="3375" spans="93:93" x14ac:dyDescent="0.25">
      <c r="CO3375" s="202">
        <v>3374</v>
      </c>
    </row>
    <row r="3376" spans="93:93" x14ac:dyDescent="0.25">
      <c r="CO3376" s="202">
        <v>3375</v>
      </c>
    </row>
    <row r="3377" spans="93:93" x14ac:dyDescent="0.25">
      <c r="CO3377" s="202">
        <v>3376</v>
      </c>
    </row>
    <row r="3378" spans="93:93" x14ac:dyDescent="0.25">
      <c r="CO3378" s="202">
        <v>3377</v>
      </c>
    </row>
    <row r="3379" spans="93:93" x14ac:dyDescent="0.25">
      <c r="CO3379" s="202">
        <v>3378</v>
      </c>
    </row>
    <row r="3380" spans="93:93" x14ac:dyDescent="0.25">
      <c r="CO3380" s="202">
        <v>3379</v>
      </c>
    </row>
    <row r="3381" spans="93:93" x14ac:dyDescent="0.25">
      <c r="CO3381" s="202">
        <v>3380</v>
      </c>
    </row>
    <row r="3382" spans="93:93" x14ac:dyDescent="0.25">
      <c r="CO3382" s="202">
        <v>3381</v>
      </c>
    </row>
    <row r="3383" spans="93:93" x14ac:dyDescent="0.25">
      <c r="CO3383" s="202">
        <v>3382</v>
      </c>
    </row>
    <row r="3384" spans="93:93" x14ac:dyDescent="0.25">
      <c r="CO3384" s="202">
        <v>3383</v>
      </c>
    </row>
    <row r="3385" spans="93:93" x14ac:dyDescent="0.25">
      <c r="CO3385" s="202">
        <v>3384</v>
      </c>
    </row>
    <row r="3386" spans="93:93" x14ac:dyDescent="0.25">
      <c r="CO3386" s="202">
        <v>3385</v>
      </c>
    </row>
    <row r="3387" spans="93:93" x14ac:dyDescent="0.25">
      <c r="CO3387" s="202">
        <v>3386</v>
      </c>
    </row>
    <row r="3388" spans="93:93" x14ac:dyDescent="0.25">
      <c r="CO3388" s="202">
        <v>3387</v>
      </c>
    </row>
    <row r="3389" spans="93:93" x14ac:dyDescent="0.25">
      <c r="CO3389" s="202">
        <v>3388</v>
      </c>
    </row>
    <row r="3390" spans="93:93" x14ac:dyDescent="0.25">
      <c r="CO3390" s="202">
        <v>3389</v>
      </c>
    </row>
    <row r="3391" spans="93:93" x14ac:dyDescent="0.25">
      <c r="CO3391" s="202">
        <v>3390</v>
      </c>
    </row>
    <row r="3392" spans="93:93" x14ac:dyDescent="0.25">
      <c r="CO3392" s="202">
        <v>3391</v>
      </c>
    </row>
    <row r="3393" spans="93:93" x14ac:dyDescent="0.25">
      <c r="CO3393" s="202">
        <v>3392</v>
      </c>
    </row>
    <row r="3394" spans="93:93" x14ac:dyDescent="0.25">
      <c r="CO3394" s="202">
        <v>3393</v>
      </c>
    </row>
    <row r="3395" spans="93:93" x14ac:dyDescent="0.25">
      <c r="CO3395" s="202">
        <v>3394</v>
      </c>
    </row>
    <row r="3396" spans="93:93" x14ac:dyDescent="0.25">
      <c r="CO3396" s="202">
        <v>3395</v>
      </c>
    </row>
    <row r="3397" spans="93:93" x14ac:dyDescent="0.25">
      <c r="CO3397" s="202">
        <v>3396</v>
      </c>
    </row>
    <row r="3398" spans="93:93" x14ac:dyDescent="0.25">
      <c r="CO3398" s="202">
        <v>3397</v>
      </c>
    </row>
    <row r="3399" spans="93:93" x14ac:dyDescent="0.25">
      <c r="CO3399" s="202">
        <v>3398</v>
      </c>
    </row>
    <row r="3400" spans="93:93" x14ac:dyDescent="0.25">
      <c r="CO3400" s="202">
        <v>3399</v>
      </c>
    </row>
    <row r="3401" spans="93:93" x14ac:dyDescent="0.25">
      <c r="CO3401" s="202">
        <v>3400</v>
      </c>
    </row>
    <row r="3402" spans="93:93" x14ac:dyDescent="0.25">
      <c r="CO3402" s="202">
        <v>3401</v>
      </c>
    </row>
    <row r="3403" spans="93:93" x14ac:dyDescent="0.25">
      <c r="CO3403" s="202">
        <v>3402</v>
      </c>
    </row>
    <row r="3404" spans="93:93" x14ac:dyDescent="0.25">
      <c r="CO3404" s="202">
        <v>3403</v>
      </c>
    </row>
    <row r="3405" spans="93:93" x14ac:dyDescent="0.25">
      <c r="CO3405" s="202">
        <v>3404</v>
      </c>
    </row>
    <row r="3406" spans="93:93" x14ac:dyDescent="0.25">
      <c r="CO3406" s="202">
        <v>3405</v>
      </c>
    </row>
    <row r="3407" spans="93:93" x14ac:dyDescent="0.25">
      <c r="CO3407" s="202">
        <v>3406</v>
      </c>
    </row>
    <row r="3408" spans="93:93" x14ac:dyDescent="0.25">
      <c r="CO3408" s="202">
        <v>3407</v>
      </c>
    </row>
    <row r="3409" spans="93:93" x14ac:dyDescent="0.25">
      <c r="CO3409" s="202">
        <v>3408</v>
      </c>
    </row>
    <row r="3410" spans="93:93" x14ac:dyDescent="0.25">
      <c r="CO3410" s="202">
        <v>3409</v>
      </c>
    </row>
    <row r="3411" spans="93:93" x14ac:dyDescent="0.25">
      <c r="CO3411" s="202">
        <v>3410</v>
      </c>
    </row>
    <row r="3412" spans="93:93" x14ac:dyDescent="0.25">
      <c r="CO3412" s="202">
        <v>3411</v>
      </c>
    </row>
    <row r="3413" spans="93:93" x14ac:dyDescent="0.25">
      <c r="CO3413" s="202">
        <v>3412</v>
      </c>
    </row>
    <row r="3414" spans="93:93" x14ac:dyDescent="0.25">
      <c r="CO3414" s="202">
        <v>3413</v>
      </c>
    </row>
    <row r="3415" spans="93:93" x14ac:dyDescent="0.25">
      <c r="CO3415" s="202">
        <v>3414</v>
      </c>
    </row>
    <row r="3416" spans="93:93" x14ac:dyDescent="0.25">
      <c r="CO3416" s="202">
        <v>3415</v>
      </c>
    </row>
    <row r="3417" spans="93:93" x14ac:dyDescent="0.25">
      <c r="CO3417" s="202">
        <v>3416</v>
      </c>
    </row>
    <row r="3418" spans="93:93" x14ac:dyDescent="0.25">
      <c r="CO3418" s="202">
        <v>3417</v>
      </c>
    </row>
    <row r="3419" spans="93:93" x14ac:dyDescent="0.25">
      <c r="CO3419" s="202">
        <v>3418</v>
      </c>
    </row>
    <row r="3420" spans="93:93" x14ac:dyDescent="0.25">
      <c r="CO3420" s="202">
        <v>3419</v>
      </c>
    </row>
    <row r="3421" spans="93:93" x14ac:dyDescent="0.25">
      <c r="CO3421" s="202">
        <v>3420</v>
      </c>
    </row>
    <row r="3422" spans="93:93" x14ac:dyDescent="0.25">
      <c r="CO3422" s="202">
        <v>3421</v>
      </c>
    </row>
    <row r="3423" spans="93:93" x14ac:dyDescent="0.25">
      <c r="CO3423" s="202">
        <v>3422</v>
      </c>
    </row>
    <row r="3424" spans="93:93" x14ac:dyDescent="0.25">
      <c r="CO3424" s="202">
        <v>3423</v>
      </c>
    </row>
    <row r="3425" spans="93:93" x14ac:dyDescent="0.25">
      <c r="CO3425" s="202">
        <v>3424</v>
      </c>
    </row>
    <row r="3426" spans="93:93" x14ac:dyDescent="0.25">
      <c r="CO3426" s="202">
        <v>3425</v>
      </c>
    </row>
    <row r="3427" spans="93:93" x14ac:dyDescent="0.25">
      <c r="CO3427" s="202">
        <v>3426</v>
      </c>
    </row>
    <row r="3428" spans="93:93" x14ac:dyDescent="0.25">
      <c r="CO3428" s="202">
        <v>3427</v>
      </c>
    </row>
    <row r="3429" spans="93:93" x14ac:dyDescent="0.25">
      <c r="CO3429" s="202">
        <v>3428</v>
      </c>
    </row>
    <row r="3430" spans="93:93" x14ac:dyDescent="0.25">
      <c r="CO3430" s="202">
        <v>3429</v>
      </c>
    </row>
    <row r="3431" spans="93:93" x14ac:dyDescent="0.25">
      <c r="CO3431" s="202">
        <v>3430</v>
      </c>
    </row>
    <row r="3432" spans="93:93" x14ac:dyDescent="0.25">
      <c r="CO3432" s="202">
        <v>3431</v>
      </c>
    </row>
    <row r="3433" spans="93:93" x14ac:dyDescent="0.25">
      <c r="CO3433" s="202">
        <v>3432</v>
      </c>
    </row>
    <row r="3434" spans="93:93" x14ac:dyDescent="0.25">
      <c r="CO3434" s="202">
        <v>3433</v>
      </c>
    </row>
    <row r="3435" spans="93:93" x14ac:dyDescent="0.25">
      <c r="CO3435" s="202">
        <v>3434</v>
      </c>
    </row>
    <row r="3436" spans="93:93" x14ac:dyDescent="0.25">
      <c r="CO3436" s="202">
        <v>3435</v>
      </c>
    </row>
    <row r="3437" spans="93:93" x14ac:dyDescent="0.25">
      <c r="CO3437" s="202">
        <v>3436</v>
      </c>
    </row>
    <row r="3438" spans="93:93" x14ac:dyDescent="0.25">
      <c r="CO3438" s="202">
        <v>3437</v>
      </c>
    </row>
    <row r="3439" spans="93:93" x14ac:dyDescent="0.25">
      <c r="CO3439" s="202">
        <v>3438</v>
      </c>
    </row>
    <row r="3440" spans="93:93" x14ac:dyDescent="0.25">
      <c r="CO3440" s="202">
        <v>3439</v>
      </c>
    </row>
    <row r="3441" spans="93:93" x14ac:dyDescent="0.25">
      <c r="CO3441" s="202">
        <v>3440</v>
      </c>
    </row>
    <row r="3442" spans="93:93" x14ac:dyDescent="0.25">
      <c r="CO3442" s="202">
        <v>3441</v>
      </c>
    </row>
    <row r="3443" spans="93:93" x14ac:dyDescent="0.25">
      <c r="CO3443" s="202">
        <v>3442</v>
      </c>
    </row>
    <row r="3444" spans="93:93" x14ac:dyDescent="0.25">
      <c r="CO3444" s="202">
        <v>3443</v>
      </c>
    </row>
    <row r="3445" spans="93:93" x14ac:dyDescent="0.25">
      <c r="CO3445" s="202">
        <v>3444</v>
      </c>
    </row>
    <row r="3446" spans="93:93" x14ac:dyDescent="0.25">
      <c r="CO3446" s="202">
        <v>3445</v>
      </c>
    </row>
    <row r="3447" spans="93:93" x14ac:dyDescent="0.25">
      <c r="CO3447" s="202">
        <v>3446</v>
      </c>
    </row>
    <row r="3448" spans="93:93" x14ac:dyDescent="0.25">
      <c r="CO3448" s="202">
        <v>3447</v>
      </c>
    </row>
    <row r="3449" spans="93:93" x14ac:dyDescent="0.25">
      <c r="CO3449" s="202">
        <v>3448</v>
      </c>
    </row>
    <row r="3450" spans="93:93" x14ac:dyDescent="0.25">
      <c r="CO3450" s="202">
        <v>3449</v>
      </c>
    </row>
    <row r="3451" spans="93:93" x14ac:dyDescent="0.25">
      <c r="CO3451" s="202">
        <v>3450</v>
      </c>
    </row>
    <row r="3452" spans="93:93" x14ac:dyDescent="0.25">
      <c r="CO3452" s="202">
        <v>3451</v>
      </c>
    </row>
    <row r="3453" spans="93:93" x14ac:dyDescent="0.25">
      <c r="CO3453" s="202">
        <v>3452</v>
      </c>
    </row>
    <row r="3454" spans="93:93" x14ac:dyDescent="0.25">
      <c r="CO3454" s="202">
        <v>3453</v>
      </c>
    </row>
    <row r="3455" spans="93:93" x14ac:dyDescent="0.25">
      <c r="CO3455" s="202">
        <v>3454</v>
      </c>
    </row>
    <row r="3456" spans="93:93" x14ac:dyDescent="0.25">
      <c r="CO3456" s="202">
        <v>3455</v>
      </c>
    </row>
    <row r="3457" spans="93:93" x14ac:dyDescent="0.25">
      <c r="CO3457" s="202">
        <v>3456</v>
      </c>
    </row>
    <row r="3458" spans="93:93" x14ac:dyDescent="0.25">
      <c r="CO3458" s="202">
        <v>3457</v>
      </c>
    </row>
    <row r="3459" spans="93:93" x14ac:dyDescent="0.25">
      <c r="CO3459" s="202">
        <v>3458</v>
      </c>
    </row>
    <row r="3460" spans="93:93" x14ac:dyDescent="0.25">
      <c r="CO3460" s="202">
        <v>3459</v>
      </c>
    </row>
    <row r="3461" spans="93:93" x14ac:dyDescent="0.25">
      <c r="CO3461" s="202">
        <v>3460</v>
      </c>
    </row>
    <row r="3462" spans="93:93" x14ac:dyDescent="0.25">
      <c r="CO3462" s="202">
        <v>3461</v>
      </c>
    </row>
    <row r="3463" spans="93:93" x14ac:dyDescent="0.25">
      <c r="CO3463" s="202">
        <v>3462</v>
      </c>
    </row>
    <row r="3464" spans="93:93" x14ac:dyDescent="0.25">
      <c r="CO3464" s="202">
        <v>3463</v>
      </c>
    </row>
    <row r="3465" spans="93:93" x14ac:dyDescent="0.25">
      <c r="CO3465" s="202">
        <v>3464</v>
      </c>
    </row>
    <row r="3466" spans="93:93" x14ac:dyDescent="0.25">
      <c r="CO3466" s="202">
        <v>3465</v>
      </c>
    </row>
    <row r="3467" spans="93:93" x14ac:dyDescent="0.25">
      <c r="CO3467" s="202">
        <v>3466</v>
      </c>
    </row>
    <row r="3468" spans="93:93" x14ac:dyDescent="0.25">
      <c r="CO3468" s="202">
        <v>3467</v>
      </c>
    </row>
    <row r="3469" spans="93:93" x14ac:dyDescent="0.25">
      <c r="CO3469" s="202">
        <v>3468</v>
      </c>
    </row>
    <row r="3470" spans="93:93" x14ac:dyDescent="0.25">
      <c r="CO3470" s="202">
        <v>3469</v>
      </c>
    </row>
    <row r="3471" spans="93:93" x14ac:dyDescent="0.25">
      <c r="CO3471" s="202">
        <v>3470</v>
      </c>
    </row>
    <row r="3472" spans="93:93" x14ac:dyDescent="0.25">
      <c r="CO3472" s="202">
        <v>3471</v>
      </c>
    </row>
    <row r="3473" spans="93:93" x14ac:dyDescent="0.25">
      <c r="CO3473" s="202">
        <v>3472</v>
      </c>
    </row>
    <row r="3474" spans="93:93" x14ac:dyDescent="0.25">
      <c r="CO3474" s="202">
        <v>3473</v>
      </c>
    </row>
    <row r="3475" spans="93:93" x14ac:dyDescent="0.25">
      <c r="CO3475" s="202">
        <v>3474</v>
      </c>
    </row>
    <row r="3476" spans="93:93" x14ac:dyDescent="0.25">
      <c r="CO3476" s="202">
        <v>3475</v>
      </c>
    </row>
    <row r="3477" spans="93:93" x14ac:dyDescent="0.25">
      <c r="CO3477" s="202">
        <v>3476</v>
      </c>
    </row>
    <row r="3478" spans="93:93" x14ac:dyDescent="0.25">
      <c r="CO3478" s="202">
        <v>3477</v>
      </c>
    </row>
    <row r="3479" spans="93:93" x14ac:dyDescent="0.25">
      <c r="CO3479" s="202">
        <v>3478</v>
      </c>
    </row>
    <row r="3480" spans="93:93" x14ac:dyDescent="0.25">
      <c r="CO3480" s="202">
        <v>3479</v>
      </c>
    </row>
    <row r="3481" spans="93:93" x14ac:dyDescent="0.25">
      <c r="CO3481" s="202">
        <v>3480</v>
      </c>
    </row>
    <row r="3482" spans="93:93" x14ac:dyDescent="0.25">
      <c r="CO3482" s="202">
        <v>3481</v>
      </c>
    </row>
    <row r="3483" spans="93:93" x14ac:dyDescent="0.25">
      <c r="CO3483" s="202">
        <v>3482</v>
      </c>
    </row>
    <row r="3484" spans="93:93" x14ac:dyDescent="0.25">
      <c r="CO3484" s="202">
        <v>3483</v>
      </c>
    </row>
    <row r="3485" spans="93:93" x14ac:dyDescent="0.25">
      <c r="CO3485" s="202">
        <v>3484</v>
      </c>
    </row>
    <row r="3486" spans="93:93" x14ac:dyDescent="0.25">
      <c r="CO3486" s="202">
        <v>3485</v>
      </c>
    </row>
    <row r="3487" spans="93:93" x14ac:dyDescent="0.25">
      <c r="CO3487" s="202">
        <v>3486</v>
      </c>
    </row>
    <row r="3488" spans="93:93" x14ac:dyDescent="0.25">
      <c r="CO3488" s="202">
        <v>3487</v>
      </c>
    </row>
    <row r="3489" spans="93:93" x14ac:dyDescent="0.25">
      <c r="CO3489" s="202">
        <v>3488</v>
      </c>
    </row>
    <row r="3490" spans="93:93" x14ac:dyDescent="0.25">
      <c r="CO3490" s="202">
        <v>3489</v>
      </c>
    </row>
    <row r="3491" spans="93:93" x14ac:dyDescent="0.25">
      <c r="CO3491" s="202">
        <v>3490</v>
      </c>
    </row>
    <row r="3492" spans="93:93" x14ac:dyDescent="0.25">
      <c r="CO3492" s="202">
        <v>3491</v>
      </c>
    </row>
    <row r="3493" spans="93:93" x14ac:dyDescent="0.25">
      <c r="CO3493" s="202">
        <v>3492</v>
      </c>
    </row>
    <row r="3494" spans="93:93" x14ac:dyDescent="0.25">
      <c r="CO3494" s="202">
        <v>3493</v>
      </c>
    </row>
    <row r="3495" spans="93:93" x14ac:dyDescent="0.25">
      <c r="CO3495" s="202">
        <v>3494</v>
      </c>
    </row>
    <row r="3496" spans="93:93" x14ac:dyDescent="0.25">
      <c r="CO3496" s="202">
        <v>3495</v>
      </c>
    </row>
    <row r="3497" spans="93:93" x14ac:dyDescent="0.25">
      <c r="CO3497" s="202">
        <v>3496</v>
      </c>
    </row>
    <row r="3498" spans="93:93" x14ac:dyDescent="0.25">
      <c r="CO3498" s="202">
        <v>3497</v>
      </c>
    </row>
    <row r="3499" spans="93:93" x14ac:dyDescent="0.25">
      <c r="CO3499" s="202">
        <v>3498</v>
      </c>
    </row>
    <row r="3500" spans="93:93" x14ac:dyDescent="0.25">
      <c r="CO3500" s="202">
        <v>3499</v>
      </c>
    </row>
    <row r="3501" spans="93:93" x14ac:dyDescent="0.25">
      <c r="CO3501" s="202">
        <v>3500</v>
      </c>
    </row>
    <row r="3502" spans="93:93" x14ac:dyDescent="0.25">
      <c r="CO3502" s="202">
        <v>3501</v>
      </c>
    </row>
    <row r="3503" spans="93:93" x14ac:dyDescent="0.25">
      <c r="CO3503" s="202">
        <v>3502</v>
      </c>
    </row>
    <row r="3504" spans="93:93" x14ac:dyDescent="0.25">
      <c r="CO3504" s="202">
        <v>3503</v>
      </c>
    </row>
    <row r="3505" spans="93:93" x14ac:dyDescent="0.25">
      <c r="CO3505" s="202">
        <v>3504</v>
      </c>
    </row>
    <row r="3506" spans="93:93" x14ac:dyDescent="0.25">
      <c r="CO3506" s="202">
        <v>3505</v>
      </c>
    </row>
    <row r="3507" spans="93:93" x14ac:dyDescent="0.25">
      <c r="CO3507" s="202">
        <v>3506</v>
      </c>
    </row>
    <row r="3508" spans="93:93" x14ac:dyDescent="0.25">
      <c r="CO3508" s="202">
        <v>3507</v>
      </c>
    </row>
    <row r="3509" spans="93:93" x14ac:dyDescent="0.25">
      <c r="CO3509" s="202">
        <v>3508</v>
      </c>
    </row>
    <row r="3510" spans="93:93" x14ac:dyDescent="0.25">
      <c r="CO3510" s="202">
        <v>3509</v>
      </c>
    </row>
    <row r="3511" spans="93:93" x14ac:dyDescent="0.25">
      <c r="CO3511" s="202">
        <v>3510</v>
      </c>
    </row>
    <row r="3512" spans="93:93" x14ac:dyDescent="0.25">
      <c r="CO3512" s="202">
        <v>3511</v>
      </c>
    </row>
    <row r="3513" spans="93:93" x14ac:dyDescent="0.25">
      <c r="CO3513" s="202">
        <v>3512</v>
      </c>
    </row>
    <row r="3514" spans="93:93" x14ac:dyDescent="0.25">
      <c r="CO3514" s="202">
        <v>3513</v>
      </c>
    </row>
    <row r="3515" spans="93:93" x14ac:dyDescent="0.25">
      <c r="CO3515" s="202">
        <v>3514</v>
      </c>
    </row>
    <row r="3516" spans="93:93" x14ac:dyDescent="0.25">
      <c r="CO3516" s="202">
        <v>3515</v>
      </c>
    </row>
    <row r="3517" spans="93:93" x14ac:dyDescent="0.25">
      <c r="CO3517" s="202">
        <v>3516</v>
      </c>
    </row>
    <row r="3518" spans="93:93" x14ac:dyDescent="0.25">
      <c r="CO3518" s="202">
        <v>3517</v>
      </c>
    </row>
    <row r="3519" spans="93:93" x14ac:dyDescent="0.25">
      <c r="CO3519" s="202">
        <v>3518</v>
      </c>
    </row>
    <row r="3520" spans="93:93" x14ac:dyDescent="0.25">
      <c r="CO3520" s="202">
        <v>3519</v>
      </c>
    </row>
    <row r="3521" spans="93:93" x14ac:dyDescent="0.25">
      <c r="CO3521" s="202">
        <v>3520</v>
      </c>
    </row>
    <row r="3522" spans="93:93" x14ac:dyDescent="0.25">
      <c r="CO3522" s="202">
        <v>3521</v>
      </c>
    </row>
    <row r="3523" spans="93:93" x14ac:dyDescent="0.25">
      <c r="CO3523" s="202">
        <v>3522</v>
      </c>
    </row>
    <row r="3524" spans="93:93" x14ac:dyDescent="0.25">
      <c r="CO3524" s="202">
        <v>3523</v>
      </c>
    </row>
    <row r="3525" spans="93:93" x14ac:dyDescent="0.25">
      <c r="CO3525" s="202">
        <v>3524</v>
      </c>
    </row>
    <row r="3526" spans="93:93" x14ac:dyDescent="0.25">
      <c r="CO3526" s="202">
        <v>3525</v>
      </c>
    </row>
    <row r="3527" spans="93:93" x14ac:dyDescent="0.25">
      <c r="CO3527" s="202">
        <v>3526</v>
      </c>
    </row>
    <row r="3528" spans="93:93" x14ac:dyDescent="0.25">
      <c r="CO3528" s="202">
        <v>3527</v>
      </c>
    </row>
    <row r="3529" spans="93:93" x14ac:dyDescent="0.25">
      <c r="CO3529" s="202">
        <v>3528</v>
      </c>
    </row>
    <row r="3530" spans="93:93" x14ac:dyDescent="0.25">
      <c r="CO3530" s="202">
        <v>3529</v>
      </c>
    </row>
    <row r="3531" spans="93:93" x14ac:dyDescent="0.25">
      <c r="CO3531" s="202">
        <v>3530</v>
      </c>
    </row>
    <row r="3532" spans="93:93" x14ac:dyDescent="0.25">
      <c r="CO3532" s="202">
        <v>3531</v>
      </c>
    </row>
    <row r="3533" spans="93:93" x14ac:dyDescent="0.25">
      <c r="CO3533" s="202">
        <v>3532</v>
      </c>
    </row>
    <row r="3534" spans="93:93" x14ac:dyDescent="0.25">
      <c r="CO3534" s="202">
        <v>3533</v>
      </c>
    </row>
    <row r="3535" spans="93:93" x14ac:dyDescent="0.25">
      <c r="CO3535" s="202">
        <v>3534</v>
      </c>
    </row>
    <row r="3536" spans="93:93" x14ac:dyDescent="0.25">
      <c r="CO3536" s="202">
        <v>3535</v>
      </c>
    </row>
    <row r="3537" spans="93:93" x14ac:dyDescent="0.25">
      <c r="CO3537" s="202">
        <v>3536</v>
      </c>
    </row>
    <row r="3538" spans="93:93" x14ac:dyDescent="0.25">
      <c r="CO3538" s="202">
        <v>3537</v>
      </c>
    </row>
    <row r="3539" spans="93:93" x14ac:dyDescent="0.25">
      <c r="CO3539" s="202">
        <v>3538</v>
      </c>
    </row>
    <row r="3540" spans="93:93" x14ac:dyDescent="0.25">
      <c r="CO3540" s="202">
        <v>3539</v>
      </c>
    </row>
    <row r="3541" spans="93:93" x14ac:dyDescent="0.25">
      <c r="CO3541" s="202">
        <v>3540</v>
      </c>
    </row>
    <row r="3542" spans="93:93" x14ac:dyDescent="0.25">
      <c r="CO3542" s="202">
        <v>3541</v>
      </c>
    </row>
    <row r="3543" spans="93:93" x14ac:dyDescent="0.25">
      <c r="CO3543" s="202">
        <v>3542</v>
      </c>
    </row>
    <row r="3544" spans="93:93" x14ac:dyDescent="0.25">
      <c r="CO3544" s="202">
        <v>3543</v>
      </c>
    </row>
    <row r="3545" spans="93:93" x14ac:dyDescent="0.25">
      <c r="CO3545" s="202">
        <v>3544</v>
      </c>
    </row>
    <row r="3546" spans="93:93" x14ac:dyDescent="0.25">
      <c r="CO3546" s="202">
        <v>3545</v>
      </c>
    </row>
    <row r="3547" spans="93:93" x14ac:dyDescent="0.25">
      <c r="CO3547" s="202">
        <v>3546</v>
      </c>
    </row>
    <row r="3548" spans="93:93" x14ac:dyDescent="0.25">
      <c r="CO3548" s="202">
        <v>3547</v>
      </c>
    </row>
    <row r="3549" spans="93:93" x14ac:dyDescent="0.25">
      <c r="CO3549" s="202">
        <v>3548</v>
      </c>
    </row>
    <row r="3550" spans="93:93" x14ac:dyDescent="0.25">
      <c r="CO3550" s="202">
        <v>3549</v>
      </c>
    </row>
    <row r="3551" spans="93:93" x14ac:dyDescent="0.25">
      <c r="CO3551" s="202">
        <v>3550</v>
      </c>
    </row>
    <row r="3552" spans="93:93" x14ac:dyDescent="0.25">
      <c r="CO3552" s="202">
        <v>3551</v>
      </c>
    </row>
    <row r="3553" spans="93:93" x14ac:dyDescent="0.25">
      <c r="CO3553" s="202">
        <v>3552</v>
      </c>
    </row>
    <row r="3554" spans="93:93" x14ac:dyDescent="0.25">
      <c r="CO3554" s="202">
        <v>3553</v>
      </c>
    </row>
    <row r="3555" spans="93:93" x14ac:dyDescent="0.25">
      <c r="CO3555" s="202">
        <v>3554</v>
      </c>
    </row>
    <row r="3556" spans="93:93" x14ac:dyDescent="0.25">
      <c r="CO3556" s="202">
        <v>3555</v>
      </c>
    </row>
    <row r="3557" spans="93:93" x14ac:dyDescent="0.25">
      <c r="CO3557" s="202">
        <v>3556</v>
      </c>
    </row>
    <row r="3558" spans="93:93" x14ac:dyDescent="0.25">
      <c r="CO3558" s="202">
        <v>3557</v>
      </c>
    </row>
    <row r="3559" spans="93:93" x14ac:dyDescent="0.25">
      <c r="CO3559" s="202">
        <v>3558</v>
      </c>
    </row>
    <row r="3560" spans="93:93" x14ac:dyDescent="0.25">
      <c r="CO3560" s="202">
        <v>3559</v>
      </c>
    </row>
    <row r="3561" spans="93:93" x14ac:dyDescent="0.25">
      <c r="CO3561" s="202">
        <v>3560</v>
      </c>
    </row>
    <row r="3562" spans="93:93" x14ac:dyDescent="0.25">
      <c r="CO3562" s="202">
        <v>3561</v>
      </c>
    </row>
    <row r="3563" spans="93:93" x14ac:dyDescent="0.25">
      <c r="CO3563" s="202">
        <v>3562</v>
      </c>
    </row>
    <row r="3564" spans="93:93" x14ac:dyDescent="0.25">
      <c r="CO3564" s="202">
        <v>3563</v>
      </c>
    </row>
    <row r="3565" spans="93:93" x14ac:dyDescent="0.25">
      <c r="CO3565" s="202">
        <v>3564</v>
      </c>
    </row>
    <row r="3566" spans="93:93" x14ac:dyDescent="0.25">
      <c r="CO3566" s="202">
        <v>3565</v>
      </c>
    </row>
    <row r="3567" spans="93:93" x14ac:dyDescent="0.25">
      <c r="CO3567" s="202">
        <v>3566</v>
      </c>
    </row>
    <row r="3568" spans="93:93" x14ac:dyDescent="0.25">
      <c r="CO3568" s="202">
        <v>3567</v>
      </c>
    </row>
    <row r="3569" spans="93:93" x14ac:dyDescent="0.25">
      <c r="CO3569" s="202">
        <v>3568</v>
      </c>
    </row>
    <row r="3570" spans="93:93" x14ac:dyDescent="0.25">
      <c r="CO3570" s="202">
        <v>3569</v>
      </c>
    </row>
    <row r="3571" spans="93:93" x14ac:dyDescent="0.25">
      <c r="CO3571" s="202">
        <v>3570</v>
      </c>
    </row>
    <row r="3572" spans="93:93" x14ac:dyDescent="0.25">
      <c r="CO3572" s="202">
        <v>3571</v>
      </c>
    </row>
    <row r="3573" spans="93:93" x14ac:dyDescent="0.25">
      <c r="CO3573" s="202">
        <v>3572</v>
      </c>
    </row>
    <row r="3574" spans="93:93" x14ac:dyDescent="0.25">
      <c r="CO3574" s="202">
        <v>3573</v>
      </c>
    </row>
    <row r="3575" spans="93:93" x14ac:dyDescent="0.25">
      <c r="CO3575" s="202">
        <v>3574</v>
      </c>
    </row>
    <row r="3576" spans="93:93" x14ac:dyDescent="0.25">
      <c r="CO3576" s="202">
        <v>3575</v>
      </c>
    </row>
    <row r="3577" spans="93:93" x14ac:dyDescent="0.25">
      <c r="CO3577" s="202">
        <v>3576</v>
      </c>
    </row>
    <row r="3578" spans="93:93" x14ac:dyDescent="0.25">
      <c r="CO3578" s="202">
        <v>3577</v>
      </c>
    </row>
    <row r="3579" spans="93:93" x14ac:dyDescent="0.25">
      <c r="CO3579" s="202">
        <v>3578</v>
      </c>
    </row>
    <row r="3580" spans="93:93" x14ac:dyDescent="0.25">
      <c r="CO3580" s="202">
        <v>3579</v>
      </c>
    </row>
    <row r="3581" spans="93:93" x14ac:dyDescent="0.25">
      <c r="CO3581" s="202">
        <v>3580</v>
      </c>
    </row>
    <row r="3582" spans="93:93" x14ac:dyDescent="0.25">
      <c r="CO3582" s="202">
        <v>3581</v>
      </c>
    </row>
    <row r="3583" spans="93:93" x14ac:dyDescent="0.25">
      <c r="CO3583" s="202">
        <v>3582</v>
      </c>
    </row>
    <row r="3584" spans="93:93" x14ac:dyDescent="0.25">
      <c r="CO3584" s="202">
        <v>3583</v>
      </c>
    </row>
    <row r="3585" spans="93:93" x14ac:dyDescent="0.25">
      <c r="CO3585" s="202">
        <v>3584</v>
      </c>
    </row>
    <row r="3586" spans="93:93" x14ac:dyDescent="0.25">
      <c r="CO3586" s="202">
        <v>3585</v>
      </c>
    </row>
    <row r="3587" spans="93:93" x14ac:dyDescent="0.25">
      <c r="CO3587" s="202">
        <v>3586</v>
      </c>
    </row>
    <row r="3588" spans="93:93" x14ac:dyDescent="0.25">
      <c r="CO3588" s="202">
        <v>3587</v>
      </c>
    </row>
    <row r="3589" spans="93:93" x14ac:dyDescent="0.25">
      <c r="CO3589" s="202">
        <v>3588</v>
      </c>
    </row>
    <row r="3590" spans="93:93" x14ac:dyDescent="0.25">
      <c r="CO3590" s="202">
        <v>3589</v>
      </c>
    </row>
    <row r="3591" spans="93:93" x14ac:dyDescent="0.25">
      <c r="CO3591" s="202">
        <v>3590</v>
      </c>
    </row>
    <row r="3592" spans="93:93" x14ac:dyDescent="0.25">
      <c r="CO3592" s="202">
        <v>3591</v>
      </c>
    </row>
    <row r="3593" spans="93:93" x14ac:dyDescent="0.25">
      <c r="CO3593" s="202">
        <v>3592</v>
      </c>
    </row>
    <row r="3594" spans="93:93" x14ac:dyDescent="0.25">
      <c r="CO3594" s="202">
        <v>3593</v>
      </c>
    </row>
    <row r="3595" spans="93:93" x14ac:dyDescent="0.25">
      <c r="CO3595" s="202">
        <v>3594</v>
      </c>
    </row>
    <row r="3596" spans="93:93" x14ac:dyDescent="0.25">
      <c r="CO3596" s="202">
        <v>3595</v>
      </c>
    </row>
    <row r="3597" spans="93:93" x14ac:dyDescent="0.25">
      <c r="CO3597" s="202">
        <v>3596</v>
      </c>
    </row>
    <row r="3598" spans="93:93" x14ac:dyDescent="0.25">
      <c r="CO3598" s="202">
        <v>3597</v>
      </c>
    </row>
    <row r="3599" spans="93:93" x14ac:dyDescent="0.25">
      <c r="CO3599" s="202">
        <v>3598</v>
      </c>
    </row>
    <row r="3600" spans="93:93" x14ac:dyDescent="0.25">
      <c r="CO3600" s="202">
        <v>3599</v>
      </c>
    </row>
    <row r="3601" spans="93:93" x14ac:dyDescent="0.25">
      <c r="CO3601" s="202">
        <v>3600</v>
      </c>
    </row>
    <row r="3602" spans="93:93" x14ac:dyDescent="0.25">
      <c r="CO3602" s="202">
        <v>3601</v>
      </c>
    </row>
    <row r="3603" spans="93:93" x14ac:dyDescent="0.25">
      <c r="CO3603" s="202">
        <v>3602</v>
      </c>
    </row>
    <row r="3604" spans="93:93" x14ac:dyDescent="0.25">
      <c r="CO3604" s="202">
        <v>3603</v>
      </c>
    </row>
    <row r="3605" spans="93:93" x14ac:dyDescent="0.25">
      <c r="CO3605" s="202">
        <v>3604</v>
      </c>
    </row>
    <row r="3606" spans="93:93" x14ac:dyDescent="0.25">
      <c r="CO3606" s="202">
        <v>3605</v>
      </c>
    </row>
    <row r="3607" spans="93:93" x14ac:dyDescent="0.25">
      <c r="CO3607" s="202">
        <v>3606</v>
      </c>
    </row>
    <row r="3608" spans="93:93" x14ac:dyDescent="0.25">
      <c r="CO3608" s="202">
        <v>3607</v>
      </c>
    </row>
    <row r="3609" spans="93:93" x14ac:dyDescent="0.25">
      <c r="CO3609" s="202">
        <v>3608</v>
      </c>
    </row>
    <row r="3610" spans="93:93" x14ac:dyDescent="0.25">
      <c r="CO3610" s="202">
        <v>3609</v>
      </c>
    </row>
    <row r="3611" spans="93:93" x14ac:dyDescent="0.25">
      <c r="CO3611" s="202">
        <v>3610</v>
      </c>
    </row>
    <row r="3612" spans="93:93" x14ac:dyDescent="0.25">
      <c r="CO3612" s="202">
        <v>3611</v>
      </c>
    </row>
    <row r="3613" spans="93:93" x14ac:dyDescent="0.25">
      <c r="CO3613" s="202">
        <v>3612</v>
      </c>
    </row>
    <row r="3614" spans="93:93" x14ac:dyDescent="0.25">
      <c r="CO3614" s="202">
        <v>3613</v>
      </c>
    </row>
    <row r="3615" spans="93:93" x14ac:dyDescent="0.25">
      <c r="CO3615" s="202">
        <v>3614</v>
      </c>
    </row>
    <row r="3616" spans="93:93" x14ac:dyDescent="0.25">
      <c r="CO3616" s="202">
        <v>3615</v>
      </c>
    </row>
    <row r="3617" spans="93:93" x14ac:dyDescent="0.25">
      <c r="CO3617" s="202">
        <v>3616</v>
      </c>
    </row>
    <row r="3618" spans="93:93" x14ac:dyDescent="0.25">
      <c r="CO3618" s="202">
        <v>3617</v>
      </c>
    </row>
    <row r="3619" spans="93:93" x14ac:dyDescent="0.25">
      <c r="CO3619" s="202">
        <v>3618</v>
      </c>
    </row>
    <row r="3620" spans="93:93" x14ac:dyDescent="0.25">
      <c r="CO3620" s="202">
        <v>3619</v>
      </c>
    </row>
    <row r="3621" spans="93:93" x14ac:dyDescent="0.25">
      <c r="CO3621" s="202">
        <v>3620</v>
      </c>
    </row>
    <row r="3622" spans="93:93" x14ac:dyDescent="0.25">
      <c r="CO3622" s="202">
        <v>3621</v>
      </c>
    </row>
    <row r="3623" spans="93:93" x14ac:dyDescent="0.25">
      <c r="CO3623" s="202">
        <v>3622</v>
      </c>
    </row>
    <row r="3624" spans="93:93" x14ac:dyDescent="0.25">
      <c r="CO3624" s="202">
        <v>3623</v>
      </c>
    </row>
    <row r="3625" spans="93:93" x14ac:dyDescent="0.25">
      <c r="CO3625" s="202">
        <v>3624</v>
      </c>
    </row>
    <row r="3626" spans="93:93" x14ac:dyDescent="0.25">
      <c r="CO3626" s="202">
        <v>3625</v>
      </c>
    </row>
    <row r="3627" spans="93:93" x14ac:dyDescent="0.25">
      <c r="CO3627" s="202">
        <v>3626</v>
      </c>
    </row>
    <row r="3628" spans="93:93" x14ac:dyDescent="0.25">
      <c r="CO3628" s="202">
        <v>3627</v>
      </c>
    </row>
    <row r="3629" spans="93:93" x14ac:dyDescent="0.25">
      <c r="CO3629" s="202">
        <v>3628</v>
      </c>
    </row>
    <row r="3630" spans="93:93" x14ac:dyDescent="0.25">
      <c r="CO3630" s="202">
        <v>3629</v>
      </c>
    </row>
    <row r="3631" spans="93:93" x14ac:dyDescent="0.25">
      <c r="CO3631" s="202">
        <v>3630</v>
      </c>
    </row>
    <row r="3632" spans="93:93" x14ac:dyDescent="0.25">
      <c r="CO3632" s="202">
        <v>3631</v>
      </c>
    </row>
    <row r="3633" spans="93:93" x14ac:dyDescent="0.25">
      <c r="CO3633" s="202">
        <v>3632</v>
      </c>
    </row>
    <row r="3634" spans="93:93" x14ac:dyDescent="0.25">
      <c r="CO3634" s="202">
        <v>3633</v>
      </c>
    </row>
    <row r="3635" spans="93:93" x14ac:dyDescent="0.25">
      <c r="CO3635" s="202">
        <v>3634</v>
      </c>
    </row>
    <row r="3636" spans="93:93" x14ac:dyDescent="0.25">
      <c r="CO3636" s="202">
        <v>3635</v>
      </c>
    </row>
    <row r="3637" spans="93:93" x14ac:dyDescent="0.25">
      <c r="CO3637" s="202">
        <v>3636</v>
      </c>
    </row>
    <row r="3638" spans="93:93" x14ac:dyDescent="0.25">
      <c r="CO3638" s="202">
        <v>3637</v>
      </c>
    </row>
    <row r="3639" spans="93:93" x14ac:dyDescent="0.25">
      <c r="CO3639" s="202">
        <v>3638</v>
      </c>
    </row>
    <row r="3640" spans="93:93" x14ac:dyDescent="0.25">
      <c r="CO3640" s="202">
        <v>3639</v>
      </c>
    </row>
    <row r="3641" spans="93:93" x14ac:dyDescent="0.25">
      <c r="CO3641" s="202">
        <v>3640</v>
      </c>
    </row>
    <row r="3642" spans="93:93" x14ac:dyDescent="0.25">
      <c r="CO3642" s="202">
        <v>3641</v>
      </c>
    </row>
    <row r="3643" spans="93:93" x14ac:dyDescent="0.25">
      <c r="CO3643" s="202">
        <v>3642</v>
      </c>
    </row>
    <row r="3644" spans="93:93" x14ac:dyDescent="0.25">
      <c r="CO3644" s="202">
        <v>3643</v>
      </c>
    </row>
    <row r="3645" spans="93:93" x14ac:dyDescent="0.25">
      <c r="CO3645" s="202">
        <v>3644</v>
      </c>
    </row>
    <row r="3646" spans="93:93" x14ac:dyDescent="0.25">
      <c r="CO3646" s="202">
        <v>3645</v>
      </c>
    </row>
    <row r="3647" spans="93:93" x14ac:dyDescent="0.25">
      <c r="CO3647" s="202">
        <v>3646</v>
      </c>
    </row>
    <row r="3648" spans="93:93" x14ac:dyDescent="0.25">
      <c r="CO3648" s="202">
        <v>3647</v>
      </c>
    </row>
    <row r="3649" spans="93:93" x14ac:dyDescent="0.25">
      <c r="CO3649" s="202">
        <v>3648</v>
      </c>
    </row>
    <row r="3650" spans="93:93" x14ac:dyDescent="0.25">
      <c r="CO3650" s="202">
        <v>3649</v>
      </c>
    </row>
    <row r="3651" spans="93:93" x14ac:dyDescent="0.25">
      <c r="CO3651" s="202">
        <v>3650</v>
      </c>
    </row>
    <row r="3652" spans="93:93" x14ac:dyDescent="0.25">
      <c r="CO3652" s="202">
        <v>3651</v>
      </c>
    </row>
    <row r="3653" spans="93:93" x14ac:dyDescent="0.25">
      <c r="CO3653" s="202">
        <v>3652</v>
      </c>
    </row>
    <row r="3654" spans="93:93" x14ac:dyDescent="0.25">
      <c r="CO3654" s="202">
        <v>3653</v>
      </c>
    </row>
    <row r="3655" spans="93:93" x14ac:dyDescent="0.25">
      <c r="CO3655" s="202">
        <v>3654</v>
      </c>
    </row>
    <row r="3656" spans="93:93" x14ac:dyDescent="0.25">
      <c r="CO3656" s="202">
        <v>3655</v>
      </c>
    </row>
    <row r="3657" spans="93:93" x14ac:dyDescent="0.25">
      <c r="CO3657" s="202">
        <v>3656</v>
      </c>
    </row>
    <row r="3658" spans="93:93" x14ac:dyDescent="0.25">
      <c r="CO3658" s="202">
        <v>3657</v>
      </c>
    </row>
    <row r="3659" spans="93:93" x14ac:dyDescent="0.25">
      <c r="CO3659" s="202">
        <v>3658</v>
      </c>
    </row>
    <row r="3660" spans="93:93" x14ac:dyDescent="0.25">
      <c r="CO3660" s="202">
        <v>3659</v>
      </c>
    </row>
    <row r="3661" spans="93:93" x14ac:dyDescent="0.25">
      <c r="CO3661" s="202">
        <v>3660</v>
      </c>
    </row>
    <row r="3662" spans="93:93" x14ac:dyDescent="0.25">
      <c r="CO3662" s="202">
        <v>3661</v>
      </c>
    </row>
    <row r="3663" spans="93:93" x14ac:dyDescent="0.25">
      <c r="CO3663" s="202">
        <v>3662</v>
      </c>
    </row>
    <row r="3664" spans="93:93" x14ac:dyDescent="0.25">
      <c r="CO3664" s="202">
        <v>3663</v>
      </c>
    </row>
    <row r="3665" spans="93:93" x14ac:dyDescent="0.25">
      <c r="CO3665" s="202">
        <v>3664</v>
      </c>
    </row>
    <row r="3666" spans="93:93" x14ac:dyDescent="0.25">
      <c r="CO3666" s="202">
        <v>3665</v>
      </c>
    </row>
    <row r="3667" spans="93:93" x14ac:dyDescent="0.25">
      <c r="CO3667" s="202">
        <v>3666</v>
      </c>
    </row>
    <row r="3668" spans="93:93" x14ac:dyDescent="0.25">
      <c r="CO3668" s="202">
        <v>3667</v>
      </c>
    </row>
    <row r="3669" spans="93:93" x14ac:dyDescent="0.25">
      <c r="CO3669" s="202">
        <v>3668</v>
      </c>
    </row>
    <row r="3670" spans="93:93" x14ac:dyDescent="0.25">
      <c r="CO3670" s="202">
        <v>3669</v>
      </c>
    </row>
    <row r="3671" spans="93:93" x14ac:dyDescent="0.25">
      <c r="CO3671" s="202">
        <v>3670</v>
      </c>
    </row>
    <row r="3672" spans="93:93" x14ac:dyDescent="0.25">
      <c r="CO3672" s="202">
        <v>3671</v>
      </c>
    </row>
    <row r="3673" spans="93:93" x14ac:dyDescent="0.25">
      <c r="CO3673" s="202">
        <v>3672</v>
      </c>
    </row>
    <row r="3674" spans="93:93" x14ac:dyDescent="0.25">
      <c r="CO3674" s="202">
        <v>3673</v>
      </c>
    </row>
    <row r="3675" spans="93:93" x14ac:dyDescent="0.25">
      <c r="CO3675" s="202">
        <v>3674</v>
      </c>
    </row>
    <row r="3676" spans="93:93" x14ac:dyDescent="0.25">
      <c r="CO3676" s="202">
        <v>3675</v>
      </c>
    </row>
    <row r="3677" spans="93:93" x14ac:dyDescent="0.25">
      <c r="CO3677" s="202">
        <v>3676</v>
      </c>
    </row>
    <row r="3678" spans="93:93" x14ac:dyDescent="0.25">
      <c r="CO3678" s="202">
        <v>3677</v>
      </c>
    </row>
    <row r="3679" spans="93:93" x14ac:dyDescent="0.25">
      <c r="CO3679" s="202">
        <v>3678</v>
      </c>
    </row>
    <row r="3680" spans="93:93" x14ac:dyDescent="0.25">
      <c r="CO3680" s="202">
        <v>3679</v>
      </c>
    </row>
    <row r="3681" spans="93:93" x14ac:dyDescent="0.25">
      <c r="CO3681" s="202">
        <v>3680</v>
      </c>
    </row>
    <row r="3682" spans="93:93" x14ac:dyDescent="0.25">
      <c r="CO3682" s="202">
        <v>3681</v>
      </c>
    </row>
    <row r="3683" spans="93:93" x14ac:dyDescent="0.25">
      <c r="CO3683" s="202">
        <v>3682</v>
      </c>
    </row>
    <row r="3684" spans="93:93" x14ac:dyDescent="0.25">
      <c r="CO3684" s="202">
        <v>3683</v>
      </c>
    </row>
    <row r="3685" spans="93:93" x14ac:dyDescent="0.25">
      <c r="CO3685" s="202">
        <v>3684</v>
      </c>
    </row>
    <row r="3686" spans="93:93" x14ac:dyDescent="0.25">
      <c r="CO3686" s="202">
        <v>3685</v>
      </c>
    </row>
    <row r="3687" spans="93:93" x14ac:dyDescent="0.25">
      <c r="CO3687" s="202">
        <v>3686</v>
      </c>
    </row>
    <row r="3688" spans="93:93" x14ac:dyDescent="0.25">
      <c r="CO3688" s="202">
        <v>3687</v>
      </c>
    </row>
    <row r="3689" spans="93:93" x14ac:dyDescent="0.25">
      <c r="CO3689" s="202">
        <v>3688</v>
      </c>
    </row>
    <row r="3690" spans="93:93" x14ac:dyDescent="0.25">
      <c r="CO3690" s="202">
        <v>3689</v>
      </c>
    </row>
    <row r="3691" spans="93:93" x14ac:dyDescent="0.25">
      <c r="CO3691" s="202">
        <v>3690</v>
      </c>
    </row>
    <row r="3692" spans="93:93" x14ac:dyDescent="0.25">
      <c r="CO3692" s="202">
        <v>3691</v>
      </c>
    </row>
    <row r="3693" spans="93:93" x14ac:dyDescent="0.25">
      <c r="CO3693" s="202">
        <v>3692</v>
      </c>
    </row>
    <row r="3694" spans="93:93" x14ac:dyDescent="0.25">
      <c r="CO3694" s="202">
        <v>3693</v>
      </c>
    </row>
    <row r="3695" spans="93:93" x14ac:dyDescent="0.25">
      <c r="CO3695" s="202">
        <v>3694</v>
      </c>
    </row>
    <row r="3696" spans="93:93" x14ac:dyDescent="0.25">
      <c r="CO3696" s="202">
        <v>3695</v>
      </c>
    </row>
    <row r="3697" spans="93:93" x14ac:dyDescent="0.25">
      <c r="CO3697" s="202">
        <v>3696</v>
      </c>
    </row>
    <row r="3698" spans="93:93" x14ac:dyDescent="0.25">
      <c r="CO3698" s="202">
        <v>3697</v>
      </c>
    </row>
    <row r="3699" spans="93:93" x14ac:dyDescent="0.25">
      <c r="CO3699" s="202">
        <v>3698</v>
      </c>
    </row>
    <row r="3700" spans="93:93" x14ac:dyDescent="0.25">
      <c r="CO3700" s="202">
        <v>3699</v>
      </c>
    </row>
    <row r="3701" spans="93:93" x14ac:dyDescent="0.25">
      <c r="CO3701" s="202">
        <v>3700</v>
      </c>
    </row>
    <row r="3702" spans="93:93" x14ac:dyDescent="0.25">
      <c r="CO3702" s="202">
        <v>3701</v>
      </c>
    </row>
    <row r="3703" spans="93:93" x14ac:dyDescent="0.25">
      <c r="CO3703" s="202">
        <v>3702</v>
      </c>
    </row>
    <row r="3704" spans="93:93" x14ac:dyDescent="0.25">
      <c r="CO3704" s="202">
        <v>3703</v>
      </c>
    </row>
    <row r="3705" spans="93:93" x14ac:dyDescent="0.25">
      <c r="CO3705" s="202">
        <v>3704</v>
      </c>
    </row>
    <row r="3706" spans="93:93" x14ac:dyDescent="0.25">
      <c r="CO3706" s="202">
        <v>3705</v>
      </c>
    </row>
    <row r="3707" spans="93:93" x14ac:dyDescent="0.25">
      <c r="CO3707" s="202">
        <v>3706</v>
      </c>
    </row>
    <row r="3708" spans="93:93" x14ac:dyDescent="0.25">
      <c r="CO3708" s="202">
        <v>3707</v>
      </c>
    </row>
    <row r="3709" spans="93:93" x14ac:dyDescent="0.25">
      <c r="CO3709" s="202">
        <v>3708</v>
      </c>
    </row>
    <row r="3710" spans="93:93" x14ac:dyDescent="0.25">
      <c r="CO3710" s="202">
        <v>3709</v>
      </c>
    </row>
    <row r="3711" spans="93:93" x14ac:dyDescent="0.25">
      <c r="CO3711" s="202">
        <v>3710</v>
      </c>
    </row>
    <row r="3712" spans="93:93" x14ac:dyDescent="0.25">
      <c r="CO3712" s="202">
        <v>3711</v>
      </c>
    </row>
    <row r="3713" spans="93:93" x14ac:dyDescent="0.25">
      <c r="CO3713" s="202">
        <v>3712</v>
      </c>
    </row>
    <row r="3714" spans="93:93" x14ac:dyDescent="0.25">
      <c r="CO3714" s="202">
        <v>3713</v>
      </c>
    </row>
    <row r="3715" spans="93:93" x14ac:dyDescent="0.25">
      <c r="CO3715" s="202">
        <v>3714</v>
      </c>
    </row>
    <row r="3716" spans="93:93" x14ac:dyDescent="0.25">
      <c r="CO3716" s="202">
        <v>3715</v>
      </c>
    </row>
    <row r="3717" spans="93:93" x14ac:dyDescent="0.25">
      <c r="CO3717" s="202">
        <v>3716</v>
      </c>
    </row>
    <row r="3718" spans="93:93" x14ac:dyDescent="0.25">
      <c r="CO3718" s="202">
        <v>3717</v>
      </c>
    </row>
    <row r="3719" spans="93:93" x14ac:dyDescent="0.25">
      <c r="CO3719" s="202">
        <v>3718</v>
      </c>
    </row>
    <row r="3720" spans="93:93" x14ac:dyDescent="0.25">
      <c r="CO3720" s="202">
        <v>3719</v>
      </c>
    </row>
    <row r="3721" spans="93:93" x14ac:dyDescent="0.25">
      <c r="CO3721" s="202">
        <v>3720</v>
      </c>
    </row>
    <row r="3722" spans="93:93" x14ac:dyDescent="0.25">
      <c r="CO3722" s="202">
        <v>3721</v>
      </c>
    </row>
    <row r="3723" spans="93:93" x14ac:dyDescent="0.25">
      <c r="CO3723" s="202">
        <v>3722</v>
      </c>
    </row>
    <row r="3724" spans="93:93" x14ac:dyDescent="0.25">
      <c r="CO3724" s="202">
        <v>3723</v>
      </c>
    </row>
    <row r="3725" spans="93:93" x14ac:dyDescent="0.25">
      <c r="CO3725" s="202">
        <v>3724</v>
      </c>
    </row>
    <row r="3726" spans="93:93" x14ac:dyDescent="0.25">
      <c r="CO3726" s="202">
        <v>3725</v>
      </c>
    </row>
    <row r="3727" spans="93:93" x14ac:dyDescent="0.25">
      <c r="CO3727" s="202">
        <v>3726</v>
      </c>
    </row>
    <row r="3728" spans="93:93" x14ac:dyDescent="0.25">
      <c r="CO3728" s="202">
        <v>3727</v>
      </c>
    </row>
    <row r="3729" spans="93:93" x14ac:dyDescent="0.25">
      <c r="CO3729" s="202">
        <v>3728</v>
      </c>
    </row>
    <row r="3730" spans="93:93" x14ac:dyDescent="0.25">
      <c r="CO3730" s="202">
        <v>3729</v>
      </c>
    </row>
    <row r="3731" spans="93:93" x14ac:dyDescent="0.25">
      <c r="CO3731" s="202">
        <v>3730</v>
      </c>
    </row>
    <row r="3732" spans="93:93" x14ac:dyDescent="0.25">
      <c r="CO3732" s="202">
        <v>3731</v>
      </c>
    </row>
    <row r="3733" spans="93:93" x14ac:dyDescent="0.25">
      <c r="CO3733" s="202">
        <v>3732</v>
      </c>
    </row>
    <row r="3734" spans="93:93" x14ac:dyDescent="0.25">
      <c r="CO3734" s="202">
        <v>3733</v>
      </c>
    </row>
    <row r="3735" spans="93:93" x14ac:dyDescent="0.25">
      <c r="CO3735" s="202">
        <v>3734</v>
      </c>
    </row>
    <row r="3736" spans="93:93" x14ac:dyDescent="0.25">
      <c r="CO3736" s="202">
        <v>3735</v>
      </c>
    </row>
    <row r="3737" spans="93:93" x14ac:dyDescent="0.25">
      <c r="CO3737" s="202">
        <v>3736</v>
      </c>
    </row>
    <row r="3738" spans="93:93" x14ac:dyDescent="0.25">
      <c r="CO3738" s="202">
        <v>3737</v>
      </c>
    </row>
    <row r="3739" spans="93:93" x14ac:dyDescent="0.25">
      <c r="CO3739" s="202">
        <v>3738</v>
      </c>
    </row>
    <row r="3740" spans="93:93" x14ac:dyDescent="0.25">
      <c r="CO3740" s="202">
        <v>3739</v>
      </c>
    </row>
    <row r="3741" spans="93:93" x14ac:dyDescent="0.25">
      <c r="CO3741" s="202">
        <v>3740</v>
      </c>
    </row>
    <row r="3742" spans="93:93" x14ac:dyDescent="0.25">
      <c r="CO3742" s="202">
        <v>3741</v>
      </c>
    </row>
    <row r="3743" spans="93:93" x14ac:dyDescent="0.25">
      <c r="CO3743" s="202">
        <v>3742</v>
      </c>
    </row>
    <row r="3744" spans="93:93" x14ac:dyDescent="0.25">
      <c r="CO3744" s="202">
        <v>3743</v>
      </c>
    </row>
    <row r="3745" spans="93:93" x14ac:dyDescent="0.25">
      <c r="CO3745" s="202">
        <v>3744</v>
      </c>
    </row>
    <row r="3746" spans="93:93" x14ac:dyDescent="0.25">
      <c r="CO3746" s="202">
        <v>3745</v>
      </c>
    </row>
    <row r="3747" spans="93:93" x14ac:dyDescent="0.25">
      <c r="CO3747" s="202">
        <v>3746</v>
      </c>
    </row>
    <row r="3748" spans="93:93" x14ac:dyDescent="0.25">
      <c r="CO3748" s="202">
        <v>3747</v>
      </c>
    </row>
    <row r="3749" spans="93:93" x14ac:dyDescent="0.25">
      <c r="CO3749" s="202">
        <v>3748</v>
      </c>
    </row>
    <row r="3750" spans="93:93" x14ac:dyDescent="0.25">
      <c r="CO3750" s="202">
        <v>3749</v>
      </c>
    </row>
    <row r="3751" spans="93:93" x14ac:dyDescent="0.25">
      <c r="CO3751" s="202">
        <v>3750</v>
      </c>
    </row>
    <row r="3752" spans="93:93" x14ac:dyDescent="0.25">
      <c r="CO3752" s="202">
        <v>3751</v>
      </c>
    </row>
    <row r="3753" spans="93:93" x14ac:dyDescent="0.25">
      <c r="CO3753" s="202">
        <v>3752</v>
      </c>
    </row>
    <row r="3754" spans="93:93" x14ac:dyDescent="0.25">
      <c r="CO3754" s="202">
        <v>3753</v>
      </c>
    </row>
    <row r="3755" spans="93:93" x14ac:dyDescent="0.25">
      <c r="CO3755" s="202">
        <v>3754</v>
      </c>
    </row>
    <row r="3756" spans="93:93" x14ac:dyDescent="0.25">
      <c r="CO3756" s="202">
        <v>3755</v>
      </c>
    </row>
    <row r="3757" spans="93:93" x14ac:dyDescent="0.25">
      <c r="CO3757" s="202">
        <v>3756</v>
      </c>
    </row>
    <row r="3758" spans="93:93" x14ac:dyDescent="0.25">
      <c r="CO3758" s="202">
        <v>3757</v>
      </c>
    </row>
    <row r="3759" spans="93:93" x14ac:dyDescent="0.25">
      <c r="CO3759" s="202">
        <v>3758</v>
      </c>
    </row>
    <row r="3760" spans="93:93" x14ac:dyDescent="0.25">
      <c r="CO3760" s="202">
        <v>3759</v>
      </c>
    </row>
    <row r="3761" spans="93:93" x14ac:dyDescent="0.25">
      <c r="CO3761" s="202">
        <v>3760</v>
      </c>
    </row>
    <row r="3762" spans="93:93" x14ac:dyDescent="0.25">
      <c r="CO3762" s="202">
        <v>3761</v>
      </c>
    </row>
    <row r="3763" spans="93:93" x14ac:dyDescent="0.25">
      <c r="CO3763" s="202">
        <v>3762</v>
      </c>
    </row>
    <row r="3764" spans="93:93" x14ac:dyDescent="0.25">
      <c r="CO3764" s="202">
        <v>3763</v>
      </c>
    </row>
    <row r="3765" spans="93:93" x14ac:dyDescent="0.25">
      <c r="CO3765" s="202">
        <v>3764</v>
      </c>
    </row>
    <row r="3766" spans="93:93" x14ac:dyDescent="0.25">
      <c r="CO3766" s="202">
        <v>3765</v>
      </c>
    </row>
    <row r="3767" spans="93:93" x14ac:dyDescent="0.25">
      <c r="CO3767" s="202">
        <v>3766</v>
      </c>
    </row>
    <row r="3768" spans="93:93" x14ac:dyDescent="0.25">
      <c r="CO3768" s="202">
        <v>3767</v>
      </c>
    </row>
    <row r="3769" spans="93:93" x14ac:dyDescent="0.25">
      <c r="CO3769" s="202">
        <v>3768</v>
      </c>
    </row>
    <row r="3770" spans="93:93" x14ac:dyDescent="0.25">
      <c r="CO3770" s="202">
        <v>3769</v>
      </c>
    </row>
    <row r="3771" spans="93:93" x14ac:dyDescent="0.25">
      <c r="CO3771" s="202">
        <v>3770</v>
      </c>
    </row>
    <row r="3772" spans="93:93" x14ac:dyDescent="0.25">
      <c r="CO3772" s="202">
        <v>3771</v>
      </c>
    </row>
    <row r="3773" spans="93:93" x14ac:dyDescent="0.25">
      <c r="CO3773" s="202">
        <v>3772</v>
      </c>
    </row>
    <row r="3774" spans="93:93" x14ac:dyDescent="0.25">
      <c r="CO3774" s="202">
        <v>3773</v>
      </c>
    </row>
    <row r="3775" spans="93:93" x14ac:dyDescent="0.25">
      <c r="CO3775" s="202">
        <v>3774</v>
      </c>
    </row>
    <row r="3776" spans="93:93" x14ac:dyDescent="0.25">
      <c r="CO3776" s="202">
        <v>3775</v>
      </c>
    </row>
    <row r="3777" spans="93:93" x14ac:dyDescent="0.25">
      <c r="CO3777" s="202">
        <v>3776</v>
      </c>
    </row>
    <row r="3778" spans="93:93" x14ac:dyDescent="0.25">
      <c r="CO3778" s="202">
        <v>3777</v>
      </c>
    </row>
    <row r="3779" spans="93:93" x14ac:dyDescent="0.25">
      <c r="CO3779" s="202">
        <v>3778</v>
      </c>
    </row>
    <row r="3780" spans="93:93" x14ac:dyDescent="0.25">
      <c r="CO3780" s="202">
        <v>3779</v>
      </c>
    </row>
    <row r="3781" spans="93:93" x14ac:dyDescent="0.25">
      <c r="CO3781" s="202">
        <v>3780</v>
      </c>
    </row>
    <row r="3782" spans="93:93" x14ac:dyDescent="0.25">
      <c r="CO3782" s="202">
        <v>3781</v>
      </c>
    </row>
    <row r="3783" spans="93:93" x14ac:dyDescent="0.25">
      <c r="CO3783" s="202">
        <v>3782</v>
      </c>
    </row>
    <row r="3784" spans="93:93" x14ac:dyDescent="0.25">
      <c r="CO3784" s="202">
        <v>3783</v>
      </c>
    </row>
    <row r="3785" spans="93:93" x14ac:dyDescent="0.25">
      <c r="CO3785" s="202">
        <v>3784</v>
      </c>
    </row>
    <row r="3786" spans="93:93" x14ac:dyDescent="0.25">
      <c r="CO3786" s="202">
        <v>3785</v>
      </c>
    </row>
    <row r="3787" spans="93:93" x14ac:dyDescent="0.25">
      <c r="CO3787" s="202">
        <v>3786</v>
      </c>
    </row>
    <row r="3788" spans="93:93" x14ac:dyDescent="0.25">
      <c r="CO3788" s="202">
        <v>3787</v>
      </c>
    </row>
    <row r="3789" spans="93:93" x14ac:dyDescent="0.25">
      <c r="CO3789" s="202">
        <v>3788</v>
      </c>
    </row>
    <row r="3790" spans="93:93" x14ac:dyDescent="0.25">
      <c r="CO3790" s="202">
        <v>3789</v>
      </c>
    </row>
    <row r="3791" spans="93:93" x14ac:dyDescent="0.25">
      <c r="CO3791" s="202">
        <v>3790</v>
      </c>
    </row>
    <row r="3792" spans="93:93" x14ac:dyDescent="0.25">
      <c r="CO3792" s="202">
        <v>3791</v>
      </c>
    </row>
    <row r="3793" spans="93:93" x14ac:dyDescent="0.25">
      <c r="CO3793" s="202">
        <v>3792</v>
      </c>
    </row>
    <row r="3794" spans="93:93" x14ac:dyDescent="0.25">
      <c r="CO3794" s="202">
        <v>3793</v>
      </c>
    </row>
    <row r="3795" spans="93:93" x14ac:dyDescent="0.25">
      <c r="CO3795" s="202">
        <v>3794</v>
      </c>
    </row>
    <row r="3796" spans="93:93" x14ac:dyDescent="0.25">
      <c r="CO3796" s="202">
        <v>3795</v>
      </c>
    </row>
    <row r="3797" spans="93:93" x14ac:dyDescent="0.25">
      <c r="CO3797" s="202">
        <v>3796</v>
      </c>
    </row>
    <row r="3798" spans="93:93" x14ac:dyDescent="0.25">
      <c r="CO3798" s="202">
        <v>3797</v>
      </c>
    </row>
    <row r="3799" spans="93:93" x14ac:dyDescent="0.25">
      <c r="CO3799" s="202">
        <v>3798</v>
      </c>
    </row>
    <row r="3800" spans="93:93" x14ac:dyDescent="0.25">
      <c r="CO3800" s="202">
        <v>3799</v>
      </c>
    </row>
    <row r="3801" spans="93:93" x14ac:dyDescent="0.25">
      <c r="CO3801" s="202">
        <v>3800</v>
      </c>
    </row>
    <row r="3802" spans="93:93" x14ac:dyDescent="0.25">
      <c r="CO3802" s="202">
        <v>3801</v>
      </c>
    </row>
    <row r="3803" spans="93:93" x14ac:dyDescent="0.25">
      <c r="CO3803" s="202">
        <v>3802</v>
      </c>
    </row>
    <row r="3804" spans="93:93" x14ac:dyDescent="0.25">
      <c r="CO3804" s="202">
        <v>3803</v>
      </c>
    </row>
    <row r="3805" spans="93:93" x14ac:dyDescent="0.25">
      <c r="CO3805" s="202">
        <v>3804</v>
      </c>
    </row>
    <row r="3806" spans="93:93" x14ac:dyDescent="0.25">
      <c r="CO3806" s="202">
        <v>3805</v>
      </c>
    </row>
    <row r="3807" spans="93:93" x14ac:dyDescent="0.25">
      <c r="CO3807" s="202">
        <v>3806</v>
      </c>
    </row>
    <row r="3808" spans="93:93" x14ac:dyDescent="0.25">
      <c r="CO3808" s="202">
        <v>3807</v>
      </c>
    </row>
    <row r="3809" spans="93:93" x14ac:dyDescent="0.25">
      <c r="CO3809" s="202">
        <v>3808</v>
      </c>
    </row>
    <row r="3810" spans="93:93" x14ac:dyDescent="0.25">
      <c r="CO3810" s="202">
        <v>3809</v>
      </c>
    </row>
    <row r="3811" spans="93:93" x14ac:dyDescent="0.25">
      <c r="CO3811" s="202">
        <v>3810</v>
      </c>
    </row>
    <row r="3812" spans="93:93" x14ac:dyDescent="0.25">
      <c r="CO3812" s="202">
        <v>3811</v>
      </c>
    </row>
    <row r="3813" spans="93:93" x14ac:dyDescent="0.25">
      <c r="CO3813" s="202">
        <v>3812</v>
      </c>
    </row>
    <row r="3814" spans="93:93" x14ac:dyDescent="0.25">
      <c r="CO3814" s="202">
        <v>3813</v>
      </c>
    </row>
    <row r="3815" spans="93:93" x14ac:dyDescent="0.25">
      <c r="CO3815" s="202">
        <v>3814</v>
      </c>
    </row>
    <row r="3816" spans="93:93" x14ac:dyDescent="0.25">
      <c r="CO3816" s="202">
        <v>3815</v>
      </c>
    </row>
    <row r="3817" spans="93:93" x14ac:dyDescent="0.25">
      <c r="CO3817" s="202">
        <v>3816</v>
      </c>
    </row>
    <row r="3818" spans="93:93" x14ac:dyDescent="0.25">
      <c r="CO3818" s="202">
        <v>3817</v>
      </c>
    </row>
    <row r="3819" spans="93:93" x14ac:dyDescent="0.25">
      <c r="CO3819" s="202">
        <v>3818</v>
      </c>
    </row>
    <row r="3820" spans="93:93" x14ac:dyDescent="0.25">
      <c r="CO3820" s="202">
        <v>3819</v>
      </c>
    </row>
    <row r="3821" spans="93:93" x14ac:dyDescent="0.25">
      <c r="CO3821" s="202">
        <v>3820</v>
      </c>
    </row>
    <row r="3822" spans="93:93" x14ac:dyDescent="0.25">
      <c r="CO3822" s="202">
        <v>3821</v>
      </c>
    </row>
    <row r="3823" spans="93:93" x14ac:dyDescent="0.25">
      <c r="CO3823" s="202">
        <v>3822</v>
      </c>
    </row>
    <row r="3824" spans="93:93" x14ac:dyDescent="0.25">
      <c r="CO3824" s="202">
        <v>3823</v>
      </c>
    </row>
    <row r="3825" spans="93:93" x14ac:dyDescent="0.25">
      <c r="CO3825" s="202">
        <v>3824</v>
      </c>
    </row>
    <row r="3826" spans="93:93" x14ac:dyDescent="0.25">
      <c r="CO3826" s="202">
        <v>3825</v>
      </c>
    </row>
    <row r="3827" spans="93:93" x14ac:dyDescent="0.25">
      <c r="CO3827" s="202">
        <v>3826</v>
      </c>
    </row>
    <row r="3828" spans="93:93" x14ac:dyDescent="0.25">
      <c r="CO3828" s="202">
        <v>3827</v>
      </c>
    </row>
    <row r="3829" spans="93:93" x14ac:dyDescent="0.25">
      <c r="CO3829" s="202">
        <v>3828</v>
      </c>
    </row>
    <row r="3830" spans="93:93" x14ac:dyDescent="0.25">
      <c r="CO3830" s="202">
        <v>3829</v>
      </c>
    </row>
    <row r="3831" spans="93:93" x14ac:dyDescent="0.25">
      <c r="CO3831" s="202">
        <v>3830</v>
      </c>
    </row>
    <row r="3832" spans="93:93" x14ac:dyDescent="0.25">
      <c r="CO3832" s="202">
        <v>3831</v>
      </c>
    </row>
    <row r="3833" spans="93:93" x14ac:dyDescent="0.25">
      <c r="CO3833" s="202">
        <v>3832</v>
      </c>
    </row>
    <row r="3834" spans="93:93" x14ac:dyDescent="0.25">
      <c r="CO3834" s="202">
        <v>3833</v>
      </c>
    </row>
    <row r="3835" spans="93:93" x14ac:dyDescent="0.25">
      <c r="CO3835" s="202">
        <v>3834</v>
      </c>
    </row>
    <row r="3836" spans="93:93" x14ac:dyDescent="0.25">
      <c r="CO3836" s="202">
        <v>3835</v>
      </c>
    </row>
    <row r="3837" spans="93:93" x14ac:dyDescent="0.25">
      <c r="CO3837" s="202">
        <v>3836</v>
      </c>
    </row>
    <row r="3838" spans="93:93" x14ac:dyDescent="0.25">
      <c r="CO3838" s="202">
        <v>3837</v>
      </c>
    </row>
    <row r="3839" spans="93:93" x14ac:dyDescent="0.25">
      <c r="CO3839" s="202">
        <v>3838</v>
      </c>
    </row>
    <row r="3840" spans="93:93" x14ac:dyDescent="0.25">
      <c r="CO3840" s="202">
        <v>3839</v>
      </c>
    </row>
    <row r="3841" spans="93:93" x14ac:dyDescent="0.25">
      <c r="CO3841" s="202">
        <v>3840</v>
      </c>
    </row>
    <row r="3842" spans="93:93" x14ac:dyDescent="0.25">
      <c r="CO3842" s="202">
        <v>3841</v>
      </c>
    </row>
    <row r="3843" spans="93:93" x14ac:dyDescent="0.25">
      <c r="CO3843" s="202">
        <v>3842</v>
      </c>
    </row>
    <row r="3844" spans="93:93" x14ac:dyDescent="0.25">
      <c r="CO3844" s="202">
        <v>3843</v>
      </c>
    </row>
    <row r="3845" spans="93:93" x14ac:dyDescent="0.25">
      <c r="CO3845" s="202">
        <v>3844</v>
      </c>
    </row>
    <row r="3846" spans="93:93" x14ac:dyDescent="0.25">
      <c r="CO3846" s="202">
        <v>3845</v>
      </c>
    </row>
    <row r="3847" spans="93:93" x14ac:dyDescent="0.25">
      <c r="CO3847" s="202">
        <v>3846</v>
      </c>
    </row>
    <row r="3848" spans="93:93" x14ac:dyDescent="0.25">
      <c r="CO3848" s="202">
        <v>3847</v>
      </c>
    </row>
    <row r="3849" spans="93:93" x14ac:dyDescent="0.25">
      <c r="CO3849" s="202">
        <v>3848</v>
      </c>
    </row>
    <row r="3850" spans="93:93" x14ac:dyDescent="0.25">
      <c r="CO3850" s="202">
        <v>3849</v>
      </c>
    </row>
    <row r="3851" spans="93:93" x14ac:dyDescent="0.25">
      <c r="CO3851" s="202">
        <v>3850</v>
      </c>
    </row>
    <row r="3852" spans="93:93" x14ac:dyDescent="0.25">
      <c r="CO3852" s="202">
        <v>3851</v>
      </c>
    </row>
    <row r="3853" spans="93:93" x14ac:dyDescent="0.25">
      <c r="CO3853" s="202">
        <v>3852</v>
      </c>
    </row>
    <row r="3854" spans="93:93" x14ac:dyDescent="0.25">
      <c r="CO3854" s="202">
        <v>3853</v>
      </c>
    </row>
    <row r="3855" spans="93:93" x14ac:dyDescent="0.25">
      <c r="CO3855" s="202">
        <v>3854</v>
      </c>
    </row>
    <row r="3856" spans="93:93" x14ac:dyDescent="0.25">
      <c r="CO3856" s="202">
        <v>3855</v>
      </c>
    </row>
    <row r="3857" spans="93:93" x14ac:dyDescent="0.25">
      <c r="CO3857" s="202">
        <v>3856</v>
      </c>
    </row>
    <row r="3858" spans="93:93" x14ac:dyDescent="0.25">
      <c r="CO3858" s="202">
        <v>3857</v>
      </c>
    </row>
    <row r="3859" spans="93:93" x14ac:dyDescent="0.25">
      <c r="CO3859" s="202">
        <v>3858</v>
      </c>
    </row>
    <row r="3860" spans="93:93" x14ac:dyDescent="0.25">
      <c r="CO3860" s="202">
        <v>3859</v>
      </c>
    </row>
    <row r="3861" spans="93:93" x14ac:dyDescent="0.25">
      <c r="CO3861" s="202">
        <v>3860</v>
      </c>
    </row>
    <row r="3862" spans="93:93" x14ac:dyDescent="0.25">
      <c r="CO3862" s="202">
        <v>3861</v>
      </c>
    </row>
    <row r="3863" spans="93:93" x14ac:dyDescent="0.25">
      <c r="CO3863" s="202">
        <v>3862</v>
      </c>
    </row>
    <row r="3864" spans="93:93" x14ac:dyDescent="0.25">
      <c r="CO3864" s="202">
        <v>3863</v>
      </c>
    </row>
    <row r="3865" spans="93:93" x14ac:dyDescent="0.25">
      <c r="CO3865" s="202">
        <v>3864</v>
      </c>
    </row>
    <row r="3866" spans="93:93" x14ac:dyDescent="0.25">
      <c r="CO3866" s="202">
        <v>3865</v>
      </c>
    </row>
    <row r="3867" spans="93:93" x14ac:dyDescent="0.25">
      <c r="CO3867" s="202">
        <v>3866</v>
      </c>
    </row>
    <row r="3868" spans="93:93" x14ac:dyDescent="0.25">
      <c r="CO3868" s="202">
        <v>3867</v>
      </c>
    </row>
    <row r="3869" spans="93:93" x14ac:dyDescent="0.25">
      <c r="CO3869" s="202">
        <v>3868</v>
      </c>
    </row>
    <row r="3870" spans="93:93" x14ac:dyDescent="0.25">
      <c r="CO3870" s="202">
        <v>3869</v>
      </c>
    </row>
    <row r="3871" spans="93:93" x14ac:dyDescent="0.25">
      <c r="CO3871" s="202">
        <v>3870</v>
      </c>
    </row>
    <row r="3872" spans="93:93" x14ac:dyDescent="0.25">
      <c r="CO3872" s="202">
        <v>3871</v>
      </c>
    </row>
    <row r="3873" spans="93:93" x14ac:dyDescent="0.25">
      <c r="CO3873" s="202">
        <v>3872</v>
      </c>
    </row>
    <row r="3874" spans="93:93" x14ac:dyDescent="0.25">
      <c r="CO3874" s="202">
        <v>3873</v>
      </c>
    </row>
    <row r="3875" spans="93:93" x14ac:dyDescent="0.25">
      <c r="CO3875" s="202">
        <v>3874</v>
      </c>
    </row>
    <row r="3876" spans="93:93" x14ac:dyDescent="0.25">
      <c r="CO3876" s="202">
        <v>3875</v>
      </c>
    </row>
    <row r="3877" spans="93:93" x14ac:dyDescent="0.25">
      <c r="CO3877" s="202">
        <v>3876</v>
      </c>
    </row>
    <row r="3878" spans="93:93" x14ac:dyDescent="0.25">
      <c r="CO3878" s="202">
        <v>3877</v>
      </c>
    </row>
    <row r="3879" spans="93:93" x14ac:dyDescent="0.25">
      <c r="CO3879" s="202">
        <v>3878</v>
      </c>
    </row>
    <row r="3880" spans="93:93" x14ac:dyDescent="0.25">
      <c r="CO3880" s="202">
        <v>3879</v>
      </c>
    </row>
    <row r="3881" spans="93:93" x14ac:dyDescent="0.25">
      <c r="CO3881" s="202">
        <v>3880</v>
      </c>
    </row>
    <row r="3882" spans="93:93" x14ac:dyDescent="0.25">
      <c r="CO3882" s="202">
        <v>3881</v>
      </c>
    </row>
    <row r="3883" spans="93:93" x14ac:dyDescent="0.25">
      <c r="CO3883" s="202">
        <v>3882</v>
      </c>
    </row>
    <row r="3884" spans="93:93" x14ac:dyDescent="0.25">
      <c r="CO3884" s="202">
        <v>3883</v>
      </c>
    </row>
    <row r="3885" spans="93:93" x14ac:dyDescent="0.25">
      <c r="CO3885" s="202">
        <v>3884</v>
      </c>
    </row>
    <row r="3886" spans="93:93" x14ac:dyDescent="0.25">
      <c r="CO3886" s="202">
        <v>3885</v>
      </c>
    </row>
    <row r="3887" spans="93:93" x14ac:dyDescent="0.25">
      <c r="CO3887" s="202">
        <v>3886</v>
      </c>
    </row>
    <row r="3888" spans="93:93" x14ac:dyDescent="0.25">
      <c r="CO3888" s="202">
        <v>3887</v>
      </c>
    </row>
    <row r="3889" spans="93:93" x14ac:dyDescent="0.25">
      <c r="CO3889" s="202">
        <v>3888</v>
      </c>
    </row>
    <row r="3890" spans="93:93" x14ac:dyDescent="0.25">
      <c r="CO3890" s="202">
        <v>3889</v>
      </c>
    </row>
    <row r="3891" spans="93:93" x14ac:dyDescent="0.25">
      <c r="CO3891" s="202">
        <v>3890</v>
      </c>
    </row>
    <row r="3892" spans="93:93" x14ac:dyDescent="0.25">
      <c r="CO3892" s="202">
        <v>3891</v>
      </c>
    </row>
    <row r="3893" spans="93:93" x14ac:dyDescent="0.25">
      <c r="CO3893" s="202">
        <v>3892</v>
      </c>
    </row>
    <row r="3894" spans="93:93" x14ac:dyDescent="0.25">
      <c r="CO3894" s="202">
        <v>3893</v>
      </c>
    </row>
    <row r="3895" spans="93:93" x14ac:dyDescent="0.25">
      <c r="CO3895" s="202">
        <v>3894</v>
      </c>
    </row>
    <row r="3896" spans="93:93" x14ac:dyDescent="0.25">
      <c r="CO3896" s="202">
        <v>3895</v>
      </c>
    </row>
    <row r="3897" spans="93:93" x14ac:dyDescent="0.25">
      <c r="CO3897" s="202">
        <v>3896</v>
      </c>
    </row>
    <row r="3898" spans="93:93" x14ac:dyDescent="0.25">
      <c r="CO3898" s="202">
        <v>3897</v>
      </c>
    </row>
    <row r="3899" spans="93:93" x14ac:dyDescent="0.25">
      <c r="CO3899" s="202">
        <v>3898</v>
      </c>
    </row>
    <row r="3900" spans="93:93" x14ac:dyDescent="0.25">
      <c r="CO3900" s="202">
        <v>3899</v>
      </c>
    </row>
    <row r="3901" spans="93:93" x14ac:dyDescent="0.25">
      <c r="CO3901" s="202">
        <v>3900</v>
      </c>
    </row>
    <row r="3902" spans="93:93" x14ac:dyDescent="0.25">
      <c r="CO3902" s="202">
        <v>3901</v>
      </c>
    </row>
    <row r="3903" spans="93:93" x14ac:dyDescent="0.25">
      <c r="CO3903" s="202">
        <v>3902</v>
      </c>
    </row>
    <row r="3904" spans="93:93" x14ac:dyDescent="0.25">
      <c r="CO3904" s="202">
        <v>3903</v>
      </c>
    </row>
    <row r="3905" spans="93:93" x14ac:dyDescent="0.25">
      <c r="CO3905" s="202">
        <v>3904</v>
      </c>
    </row>
    <row r="3906" spans="93:93" x14ac:dyDescent="0.25">
      <c r="CO3906" s="202">
        <v>3905</v>
      </c>
    </row>
    <row r="3907" spans="93:93" x14ac:dyDescent="0.25">
      <c r="CO3907" s="202">
        <v>3906</v>
      </c>
    </row>
    <row r="3908" spans="93:93" x14ac:dyDescent="0.25">
      <c r="CO3908" s="202">
        <v>3907</v>
      </c>
    </row>
    <row r="3909" spans="93:93" x14ac:dyDescent="0.25">
      <c r="CO3909" s="202">
        <v>3908</v>
      </c>
    </row>
    <row r="3910" spans="93:93" x14ac:dyDescent="0.25">
      <c r="CO3910" s="202">
        <v>3909</v>
      </c>
    </row>
    <row r="3911" spans="93:93" x14ac:dyDescent="0.25">
      <c r="CO3911" s="202">
        <v>3910</v>
      </c>
    </row>
    <row r="3912" spans="93:93" x14ac:dyDescent="0.25">
      <c r="CO3912" s="202">
        <v>3911</v>
      </c>
    </row>
    <row r="3913" spans="93:93" x14ac:dyDescent="0.25">
      <c r="CO3913" s="202">
        <v>3912</v>
      </c>
    </row>
    <row r="3914" spans="93:93" x14ac:dyDescent="0.25">
      <c r="CO3914" s="202">
        <v>3913</v>
      </c>
    </row>
    <row r="3915" spans="93:93" x14ac:dyDescent="0.25">
      <c r="CO3915" s="202">
        <v>3914</v>
      </c>
    </row>
    <row r="3916" spans="93:93" x14ac:dyDescent="0.25">
      <c r="CO3916" s="202">
        <v>3915</v>
      </c>
    </row>
    <row r="3917" spans="93:93" x14ac:dyDescent="0.25">
      <c r="CO3917" s="202">
        <v>3916</v>
      </c>
    </row>
    <row r="3918" spans="93:93" x14ac:dyDescent="0.25">
      <c r="CO3918" s="202">
        <v>3917</v>
      </c>
    </row>
    <row r="3919" spans="93:93" x14ac:dyDescent="0.25">
      <c r="CO3919" s="202">
        <v>3918</v>
      </c>
    </row>
    <row r="3920" spans="93:93" x14ac:dyDescent="0.25">
      <c r="CO3920" s="202">
        <v>3919</v>
      </c>
    </row>
    <row r="3921" spans="93:93" x14ac:dyDescent="0.25">
      <c r="CO3921" s="202">
        <v>3920</v>
      </c>
    </row>
    <row r="3922" spans="93:93" x14ac:dyDescent="0.25">
      <c r="CO3922" s="202">
        <v>3921</v>
      </c>
    </row>
    <row r="3923" spans="93:93" x14ac:dyDescent="0.25">
      <c r="CO3923" s="202">
        <v>3922</v>
      </c>
    </row>
    <row r="3924" spans="93:93" x14ac:dyDescent="0.25">
      <c r="CO3924" s="202">
        <v>3923</v>
      </c>
    </row>
    <row r="3925" spans="93:93" x14ac:dyDescent="0.25">
      <c r="CO3925" s="202">
        <v>3924</v>
      </c>
    </row>
    <row r="3926" spans="93:93" x14ac:dyDescent="0.25">
      <c r="CO3926" s="202">
        <v>3925</v>
      </c>
    </row>
    <row r="3927" spans="93:93" x14ac:dyDescent="0.25">
      <c r="CO3927" s="202">
        <v>3926</v>
      </c>
    </row>
    <row r="3928" spans="93:93" x14ac:dyDescent="0.25">
      <c r="CO3928" s="202">
        <v>3927</v>
      </c>
    </row>
    <row r="3929" spans="93:93" x14ac:dyDescent="0.25">
      <c r="CO3929" s="202">
        <v>3928</v>
      </c>
    </row>
    <row r="3930" spans="93:93" x14ac:dyDescent="0.25">
      <c r="CO3930" s="202">
        <v>3929</v>
      </c>
    </row>
    <row r="3931" spans="93:93" x14ac:dyDescent="0.25">
      <c r="CO3931" s="202">
        <v>3930</v>
      </c>
    </row>
    <row r="3932" spans="93:93" x14ac:dyDescent="0.25">
      <c r="CO3932" s="202">
        <v>3931</v>
      </c>
    </row>
    <row r="3933" spans="93:93" x14ac:dyDescent="0.25">
      <c r="CO3933" s="202">
        <v>3932</v>
      </c>
    </row>
    <row r="3934" spans="93:93" x14ac:dyDescent="0.25">
      <c r="CO3934" s="202">
        <v>3933</v>
      </c>
    </row>
    <row r="3935" spans="93:93" x14ac:dyDescent="0.25">
      <c r="CO3935" s="202">
        <v>3934</v>
      </c>
    </row>
    <row r="3936" spans="93:93" x14ac:dyDescent="0.25">
      <c r="CO3936" s="202">
        <v>3935</v>
      </c>
    </row>
    <row r="3937" spans="93:93" x14ac:dyDescent="0.25">
      <c r="CO3937" s="202">
        <v>3936</v>
      </c>
    </row>
    <row r="3938" spans="93:93" x14ac:dyDescent="0.25">
      <c r="CO3938" s="202">
        <v>3937</v>
      </c>
    </row>
    <row r="3939" spans="93:93" x14ac:dyDescent="0.25">
      <c r="CO3939" s="202">
        <v>3938</v>
      </c>
    </row>
    <row r="3940" spans="93:93" x14ac:dyDescent="0.25">
      <c r="CO3940" s="202">
        <v>3939</v>
      </c>
    </row>
    <row r="3941" spans="93:93" x14ac:dyDescent="0.25">
      <c r="CO3941" s="202">
        <v>3940</v>
      </c>
    </row>
    <row r="3942" spans="93:93" x14ac:dyDescent="0.25">
      <c r="CO3942" s="202">
        <v>3941</v>
      </c>
    </row>
    <row r="3943" spans="93:93" x14ac:dyDescent="0.25">
      <c r="CO3943" s="202">
        <v>3942</v>
      </c>
    </row>
    <row r="3944" spans="93:93" x14ac:dyDescent="0.25">
      <c r="CO3944" s="202">
        <v>3943</v>
      </c>
    </row>
    <row r="3945" spans="93:93" x14ac:dyDescent="0.25">
      <c r="CO3945" s="202">
        <v>3944</v>
      </c>
    </row>
    <row r="3946" spans="93:93" x14ac:dyDescent="0.25">
      <c r="CO3946" s="202">
        <v>3945</v>
      </c>
    </row>
    <row r="3947" spans="93:93" x14ac:dyDescent="0.25">
      <c r="CO3947" s="202">
        <v>3946</v>
      </c>
    </row>
    <row r="3948" spans="93:93" x14ac:dyDescent="0.25">
      <c r="CO3948" s="202">
        <v>3947</v>
      </c>
    </row>
    <row r="3949" spans="93:93" x14ac:dyDescent="0.25">
      <c r="CO3949" s="202">
        <v>3948</v>
      </c>
    </row>
    <row r="3950" spans="93:93" x14ac:dyDescent="0.25">
      <c r="CO3950" s="202">
        <v>3949</v>
      </c>
    </row>
    <row r="3951" spans="93:93" x14ac:dyDescent="0.25">
      <c r="CO3951" s="202">
        <v>3950</v>
      </c>
    </row>
    <row r="3952" spans="93:93" x14ac:dyDescent="0.25">
      <c r="CO3952" s="202">
        <v>3951</v>
      </c>
    </row>
    <row r="3953" spans="93:93" x14ac:dyDescent="0.25">
      <c r="CO3953" s="202">
        <v>3952</v>
      </c>
    </row>
    <row r="3954" spans="93:93" x14ac:dyDescent="0.25">
      <c r="CO3954" s="202">
        <v>3953</v>
      </c>
    </row>
    <row r="3955" spans="93:93" x14ac:dyDescent="0.25">
      <c r="CO3955" s="202">
        <v>3954</v>
      </c>
    </row>
    <row r="3956" spans="93:93" x14ac:dyDescent="0.25">
      <c r="CO3956" s="202">
        <v>3955</v>
      </c>
    </row>
    <row r="3957" spans="93:93" x14ac:dyDescent="0.25">
      <c r="CO3957" s="202">
        <v>3956</v>
      </c>
    </row>
    <row r="3958" spans="93:93" x14ac:dyDescent="0.25">
      <c r="CO3958" s="202">
        <v>3957</v>
      </c>
    </row>
    <row r="3959" spans="93:93" x14ac:dyDescent="0.25">
      <c r="CO3959" s="202">
        <v>3958</v>
      </c>
    </row>
    <row r="3960" spans="93:93" x14ac:dyDescent="0.25">
      <c r="CO3960" s="202">
        <v>3959</v>
      </c>
    </row>
    <row r="3961" spans="93:93" x14ac:dyDescent="0.25">
      <c r="CO3961" s="202">
        <v>3960</v>
      </c>
    </row>
    <row r="3962" spans="93:93" x14ac:dyDescent="0.25">
      <c r="CO3962" s="202">
        <v>3961</v>
      </c>
    </row>
    <row r="3963" spans="93:93" x14ac:dyDescent="0.25">
      <c r="CO3963" s="202">
        <v>3962</v>
      </c>
    </row>
    <row r="3964" spans="93:93" x14ac:dyDescent="0.25">
      <c r="CO3964" s="202">
        <v>3963</v>
      </c>
    </row>
    <row r="3965" spans="93:93" x14ac:dyDescent="0.25">
      <c r="CO3965" s="202">
        <v>3964</v>
      </c>
    </row>
    <row r="3966" spans="93:93" x14ac:dyDescent="0.25">
      <c r="CO3966" s="202">
        <v>3965</v>
      </c>
    </row>
    <row r="3967" spans="93:93" x14ac:dyDescent="0.25">
      <c r="CO3967" s="202">
        <v>3966</v>
      </c>
    </row>
    <row r="3968" spans="93:93" x14ac:dyDescent="0.25">
      <c r="CO3968" s="202">
        <v>3967</v>
      </c>
    </row>
    <row r="3969" spans="93:93" x14ac:dyDescent="0.25">
      <c r="CO3969" s="202">
        <v>3968</v>
      </c>
    </row>
    <row r="3970" spans="93:93" x14ac:dyDescent="0.25">
      <c r="CO3970" s="202">
        <v>3969</v>
      </c>
    </row>
    <row r="3971" spans="93:93" x14ac:dyDescent="0.25">
      <c r="CO3971" s="202">
        <v>3970</v>
      </c>
    </row>
    <row r="3972" spans="93:93" x14ac:dyDescent="0.25">
      <c r="CO3972" s="202">
        <v>3971</v>
      </c>
    </row>
    <row r="3973" spans="93:93" x14ac:dyDescent="0.25">
      <c r="CO3973" s="202">
        <v>3972</v>
      </c>
    </row>
    <row r="3974" spans="93:93" x14ac:dyDescent="0.25">
      <c r="CO3974" s="202">
        <v>3973</v>
      </c>
    </row>
    <row r="3975" spans="93:93" x14ac:dyDescent="0.25">
      <c r="CO3975" s="202">
        <v>3974</v>
      </c>
    </row>
    <row r="3976" spans="93:93" x14ac:dyDescent="0.25">
      <c r="CO3976" s="202">
        <v>3975</v>
      </c>
    </row>
    <row r="3977" spans="93:93" x14ac:dyDescent="0.25">
      <c r="CO3977" s="202">
        <v>3976</v>
      </c>
    </row>
    <row r="3978" spans="93:93" x14ac:dyDescent="0.25">
      <c r="CO3978" s="202">
        <v>3977</v>
      </c>
    </row>
    <row r="3979" spans="93:93" x14ac:dyDescent="0.25">
      <c r="CO3979" s="202">
        <v>3978</v>
      </c>
    </row>
    <row r="3980" spans="93:93" x14ac:dyDescent="0.25">
      <c r="CO3980" s="202">
        <v>3979</v>
      </c>
    </row>
    <row r="3981" spans="93:93" x14ac:dyDescent="0.25">
      <c r="CO3981" s="202">
        <v>3980</v>
      </c>
    </row>
    <row r="3982" spans="93:93" x14ac:dyDescent="0.25">
      <c r="CO3982" s="202">
        <v>3981</v>
      </c>
    </row>
    <row r="3983" spans="93:93" x14ac:dyDescent="0.25">
      <c r="CO3983" s="202">
        <v>3982</v>
      </c>
    </row>
    <row r="3984" spans="93:93" x14ac:dyDescent="0.25">
      <c r="CO3984" s="202">
        <v>3983</v>
      </c>
    </row>
    <row r="3985" spans="93:93" x14ac:dyDescent="0.25">
      <c r="CO3985" s="202">
        <v>3984</v>
      </c>
    </row>
    <row r="3986" spans="93:93" x14ac:dyDescent="0.25">
      <c r="CO3986" s="202">
        <v>3985</v>
      </c>
    </row>
    <row r="3987" spans="93:93" x14ac:dyDescent="0.25">
      <c r="CO3987" s="202">
        <v>3986</v>
      </c>
    </row>
    <row r="3988" spans="93:93" x14ac:dyDescent="0.25">
      <c r="CO3988" s="202">
        <v>3987</v>
      </c>
    </row>
    <row r="3989" spans="93:93" x14ac:dyDescent="0.25">
      <c r="CO3989" s="202">
        <v>3988</v>
      </c>
    </row>
    <row r="3990" spans="93:93" x14ac:dyDescent="0.25">
      <c r="CO3990" s="202">
        <v>3989</v>
      </c>
    </row>
    <row r="3991" spans="93:93" x14ac:dyDescent="0.25">
      <c r="CO3991" s="202">
        <v>3990</v>
      </c>
    </row>
    <row r="3992" spans="93:93" x14ac:dyDescent="0.25">
      <c r="CO3992" s="202">
        <v>3991</v>
      </c>
    </row>
    <row r="3993" spans="93:93" x14ac:dyDescent="0.25">
      <c r="CO3993" s="202">
        <v>3992</v>
      </c>
    </row>
    <row r="3994" spans="93:93" x14ac:dyDescent="0.25">
      <c r="CO3994" s="202">
        <v>3993</v>
      </c>
    </row>
    <row r="3995" spans="93:93" x14ac:dyDescent="0.25">
      <c r="CO3995" s="202">
        <v>3994</v>
      </c>
    </row>
    <row r="3996" spans="93:93" x14ac:dyDescent="0.25">
      <c r="CO3996" s="202">
        <v>3995</v>
      </c>
    </row>
    <row r="3997" spans="93:93" x14ac:dyDescent="0.25">
      <c r="CO3997" s="202">
        <v>3996</v>
      </c>
    </row>
    <row r="3998" spans="93:93" x14ac:dyDescent="0.25">
      <c r="CO3998" s="202">
        <v>3997</v>
      </c>
    </row>
    <row r="3999" spans="93:93" x14ac:dyDescent="0.25">
      <c r="CO3999" s="202">
        <v>3998</v>
      </c>
    </row>
    <row r="4000" spans="93:93" x14ac:dyDescent="0.25">
      <c r="CO4000" s="202">
        <v>3999</v>
      </c>
    </row>
    <row r="4001" spans="93:93" x14ac:dyDescent="0.25">
      <c r="CO4001" s="202">
        <v>4000</v>
      </c>
    </row>
    <row r="4002" spans="93:93" x14ac:dyDescent="0.25">
      <c r="CO4002" s="202">
        <v>4001</v>
      </c>
    </row>
    <row r="4003" spans="93:93" x14ac:dyDescent="0.25">
      <c r="CO4003" s="202">
        <v>4002</v>
      </c>
    </row>
    <row r="4004" spans="93:93" x14ac:dyDescent="0.25">
      <c r="CO4004" s="202">
        <v>4003</v>
      </c>
    </row>
    <row r="4005" spans="93:93" x14ac:dyDescent="0.25">
      <c r="CO4005" s="202">
        <v>4004</v>
      </c>
    </row>
    <row r="4006" spans="93:93" x14ac:dyDescent="0.25">
      <c r="CO4006" s="202">
        <v>4005</v>
      </c>
    </row>
    <row r="4007" spans="93:93" x14ac:dyDescent="0.25">
      <c r="CO4007" s="202">
        <v>4006</v>
      </c>
    </row>
    <row r="4008" spans="93:93" x14ac:dyDescent="0.25">
      <c r="CO4008" s="202">
        <v>4007</v>
      </c>
    </row>
    <row r="4009" spans="93:93" x14ac:dyDescent="0.25">
      <c r="CO4009" s="202">
        <v>4008</v>
      </c>
    </row>
    <row r="4010" spans="93:93" x14ac:dyDescent="0.25">
      <c r="CO4010" s="202">
        <v>4009</v>
      </c>
    </row>
    <row r="4011" spans="93:93" x14ac:dyDescent="0.25">
      <c r="CO4011" s="202">
        <v>4010</v>
      </c>
    </row>
    <row r="4012" spans="93:93" x14ac:dyDescent="0.25">
      <c r="CO4012" s="202">
        <v>4011</v>
      </c>
    </row>
    <row r="4013" spans="93:93" x14ac:dyDescent="0.25">
      <c r="CO4013" s="202">
        <v>4012</v>
      </c>
    </row>
    <row r="4014" spans="93:93" x14ac:dyDescent="0.25">
      <c r="CO4014" s="202">
        <v>4013</v>
      </c>
    </row>
    <row r="4015" spans="93:93" x14ac:dyDescent="0.25">
      <c r="CO4015" s="202">
        <v>4014</v>
      </c>
    </row>
    <row r="4016" spans="93:93" x14ac:dyDescent="0.25">
      <c r="CO4016" s="202">
        <v>4015</v>
      </c>
    </row>
    <row r="4017" spans="93:93" x14ac:dyDescent="0.25">
      <c r="CO4017" s="202">
        <v>4016</v>
      </c>
    </row>
    <row r="4018" spans="93:93" x14ac:dyDescent="0.25">
      <c r="CO4018" s="202">
        <v>4017</v>
      </c>
    </row>
    <row r="4019" spans="93:93" x14ac:dyDescent="0.25">
      <c r="CO4019" s="202">
        <v>4018</v>
      </c>
    </row>
    <row r="4020" spans="93:93" x14ac:dyDescent="0.25">
      <c r="CO4020" s="202">
        <v>4019</v>
      </c>
    </row>
    <row r="4021" spans="93:93" x14ac:dyDescent="0.25">
      <c r="CO4021" s="202">
        <v>4020</v>
      </c>
    </row>
    <row r="4022" spans="93:93" x14ac:dyDescent="0.25">
      <c r="CO4022" s="202">
        <v>4021</v>
      </c>
    </row>
    <row r="4023" spans="93:93" x14ac:dyDescent="0.25">
      <c r="CO4023" s="202">
        <v>4022</v>
      </c>
    </row>
    <row r="4024" spans="93:93" x14ac:dyDescent="0.25">
      <c r="CO4024" s="202">
        <v>4023</v>
      </c>
    </row>
    <row r="4025" spans="93:93" x14ac:dyDescent="0.25">
      <c r="CO4025" s="202">
        <v>4024</v>
      </c>
    </row>
    <row r="4026" spans="93:93" x14ac:dyDescent="0.25">
      <c r="CO4026" s="202">
        <v>4025</v>
      </c>
    </row>
    <row r="4027" spans="93:93" x14ac:dyDescent="0.25">
      <c r="CO4027" s="202">
        <v>4026</v>
      </c>
    </row>
    <row r="4028" spans="93:93" x14ac:dyDescent="0.25">
      <c r="CO4028" s="202">
        <v>4027</v>
      </c>
    </row>
    <row r="4029" spans="93:93" x14ac:dyDescent="0.25">
      <c r="CO4029" s="202">
        <v>4028</v>
      </c>
    </row>
    <row r="4030" spans="93:93" x14ac:dyDescent="0.25">
      <c r="CO4030" s="202">
        <v>4029</v>
      </c>
    </row>
    <row r="4031" spans="93:93" x14ac:dyDescent="0.25">
      <c r="CO4031" s="202">
        <v>4030</v>
      </c>
    </row>
    <row r="4032" spans="93:93" x14ac:dyDescent="0.25">
      <c r="CO4032" s="202">
        <v>4031</v>
      </c>
    </row>
    <row r="4033" spans="93:93" x14ac:dyDescent="0.25">
      <c r="CO4033" s="202">
        <v>4032</v>
      </c>
    </row>
    <row r="4034" spans="93:93" x14ac:dyDescent="0.25">
      <c r="CO4034" s="202">
        <v>4033</v>
      </c>
    </row>
    <row r="4035" spans="93:93" x14ac:dyDescent="0.25">
      <c r="CO4035" s="202">
        <v>4034</v>
      </c>
    </row>
    <row r="4036" spans="93:93" x14ac:dyDescent="0.25">
      <c r="CO4036" s="202">
        <v>4035</v>
      </c>
    </row>
    <row r="4037" spans="93:93" x14ac:dyDescent="0.25">
      <c r="CO4037" s="202">
        <v>4036</v>
      </c>
    </row>
    <row r="4038" spans="93:93" x14ac:dyDescent="0.25">
      <c r="CO4038" s="202">
        <v>4037</v>
      </c>
    </row>
    <row r="4039" spans="93:93" x14ac:dyDescent="0.25">
      <c r="CO4039" s="202">
        <v>4038</v>
      </c>
    </row>
    <row r="4040" spans="93:93" x14ac:dyDescent="0.25">
      <c r="CO4040" s="202">
        <v>4039</v>
      </c>
    </row>
    <row r="4041" spans="93:93" x14ac:dyDescent="0.25">
      <c r="CO4041" s="202">
        <v>4040</v>
      </c>
    </row>
    <row r="4042" spans="93:93" x14ac:dyDescent="0.25">
      <c r="CO4042" s="202">
        <v>4041</v>
      </c>
    </row>
    <row r="4043" spans="93:93" x14ac:dyDescent="0.25">
      <c r="CO4043" s="202">
        <v>4042</v>
      </c>
    </row>
    <row r="4044" spans="93:93" x14ac:dyDescent="0.25">
      <c r="CO4044" s="202">
        <v>4043</v>
      </c>
    </row>
    <row r="4045" spans="93:93" x14ac:dyDescent="0.25">
      <c r="CO4045" s="202">
        <v>4044</v>
      </c>
    </row>
    <row r="4046" spans="93:93" x14ac:dyDescent="0.25">
      <c r="CO4046" s="202">
        <v>4045</v>
      </c>
    </row>
    <row r="4047" spans="93:93" x14ac:dyDescent="0.25">
      <c r="CO4047" s="202">
        <v>4046</v>
      </c>
    </row>
    <row r="4048" spans="93:93" x14ac:dyDescent="0.25">
      <c r="CO4048" s="202">
        <v>4047</v>
      </c>
    </row>
    <row r="4049" spans="93:93" x14ac:dyDescent="0.25">
      <c r="CO4049" s="202">
        <v>4048</v>
      </c>
    </row>
    <row r="4050" spans="93:93" x14ac:dyDescent="0.25">
      <c r="CO4050" s="202">
        <v>4049</v>
      </c>
    </row>
    <row r="4051" spans="93:93" x14ac:dyDescent="0.25">
      <c r="CO4051" s="202">
        <v>4050</v>
      </c>
    </row>
    <row r="4052" spans="93:93" x14ac:dyDescent="0.25">
      <c r="CO4052" s="202">
        <v>4051</v>
      </c>
    </row>
    <row r="4053" spans="93:93" x14ac:dyDescent="0.25">
      <c r="CO4053" s="202">
        <v>4052</v>
      </c>
    </row>
    <row r="4054" spans="93:93" x14ac:dyDescent="0.25">
      <c r="CO4054" s="202">
        <v>4053</v>
      </c>
    </row>
    <row r="4055" spans="93:93" x14ac:dyDescent="0.25">
      <c r="CO4055" s="202">
        <v>4054</v>
      </c>
    </row>
    <row r="4056" spans="93:93" x14ac:dyDescent="0.25">
      <c r="CO4056" s="202">
        <v>4055</v>
      </c>
    </row>
    <row r="4057" spans="93:93" x14ac:dyDescent="0.25">
      <c r="CO4057" s="202">
        <v>4056</v>
      </c>
    </row>
    <row r="4058" spans="93:93" x14ac:dyDescent="0.25">
      <c r="CO4058" s="202">
        <v>4057</v>
      </c>
    </row>
    <row r="4059" spans="93:93" x14ac:dyDescent="0.25">
      <c r="CO4059" s="202">
        <v>4058</v>
      </c>
    </row>
    <row r="4060" spans="93:93" x14ac:dyDescent="0.25">
      <c r="CO4060" s="202">
        <v>4059</v>
      </c>
    </row>
    <row r="4061" spans="93:93" x14ac:dyDescent="0.25">
      <c r="CO4061" s="202">
        <v>4060</v>
      </c>
    </row>
    <row r="4062" spans="93:93" x14ac:dyDescent="0.25">
      <c r="CO4062" s="202">
        <v>4061</v>
      </c>
    </row>
    <row r="4063" spans="93:93" x14ac:dyDescent="0.25">
      <c r="CO4063" s="202">
        <v>4062</v>
      </c>
    </row>
    <row r="4064" spans="93:93" x14ac:dyDescent="0.25">
      <c r="CO4064" s="202">
        <v>4063</v>
      </c>
    </row>
    <row r="4065" spans="93:93" x14ac:dyDescent="0.25">
      <c r="CO4065" s="202">
        <v>4064</v>
      </c>
    </row>
    <row r="4066" spans="93:93" x14ac:dyDescent="0.25">
      <c r="CO4066" s="202">
        <v>4065</v>
      </c>
    </row>
    <row r="4067" spans="93:93" x14ac:dyDescent="0.25">
      <c r="CO4067" s="202">
        <v>4066</v>
      </c>
    </row>
    <row r="4068" spans="93:93" x14ac:dyDescent="0.25">
      <c r="CO4068" s="202">
        <v>4067</v>
      </c>
    </row>
    <row r="4069" spans="93:93" x14ac:dyDescent="0.25">
      <c r="CO4069" s="202">
        <v>4068</v>
      </c>
    </row>
    <row r="4070" spans="93:93" x14ac:dyDescent="0.25">
      <c r="CO4070" s="202">
        <v>4069</v>
      </c>
    </row>
    <row r="4071" spans="93:93" x14ac:dyDescent="0.25">
      <c r="CO4071" s="202">
        <v>4070</v>
      </c>
    </row>
    <row r="4072" spans="93:93" x14ac:dyDescent="0.25">
      <c r="CO4072" s="202">
        <v>4071</v>
      </c>
    </row>
    <row r="4073" spans="93:93" x14ac:dyDescent="0.25">
      <c r="CO4073" s="202">
        <v>4072</v>
      </c>
    </row>
    <row r="4074" spans="93:93" x14ac:dyDescent="0.25">
      <c r="CO4074" s="202">
        <v>4073</v>
      </c>
    </row>
    <row r="4075" spans="93:93" x14ac:dyDescent="0.25">
      <c r="CO4075" s="202">
        <v>4074</v>
      </c>
    </row>
    <row r="4076" spans="93:93" x14ac:dyDescent="0.25">
      <c r="CO4076" s="202">
        <v>4075</v>
      </c>
    </row>
    <row r="4077" spans="93:93" x14ac:dyDescent="0.25">
      <c r="CO4077" s="202">
        <v>4076</v>
      </c>
    </row>
    <row r="4078" spans="93:93" x14ac:dyDescent="0.25">
      <c r="CO4078" s="202">
        <v>4077</v>
      </c>
    </row>
    <row r="4079" spans="93:93" x14ac:dyDescent="0.25">
      <c r="CO4079" s="202">
        <v>4078</v>
      </c>
    </row>
    <row r="4080" spans="93:93" x14ac:dyDescent="0.25">
      <c r="CO4080" s="202">
        <v>4079</v>
      </c>
    </row>
    <row r="4081" spans="93:93" x14ac:dyDescent="0.25">
      <c r="CO4081" s="202">
        <v>4080</v>
      </c>
    </row>
    <row r="4082" spans="93:93" x14ac:dyDescent="0.25">
      <c r="CO4082" s="202">
        <v>4081</v>
      </c>
    </row>
    <row r="4083" spans="93:93" x14ac:dyDescent="0.25">
      <c r="CO4083" s="202">
        <v>4082</v>
      </c>
    </row>
    <row r="4084" spans="93:93" x14ac:dyDescent="0.25">
      <c r="CO4084" s="202">
        <v>4083</v>
      </c>
    </row>
    <row r="4085" spans="93:93" x14ac:dyDescent="0.25">
      <c r="CO4085" s="202">
        <v>4084</v>
      </c>
    </row>
    <row r="4086" spans="93:93" x14ac:dyDescent="0.25">
      <c r="CO4086" s="202">
        <v>4085</v>
      </c>
    </row>
    <row r="4087" spans="93:93" x14ac:dyDescent="0.25">
      <c r="CO4087" s="202">
        <v>4086</v>
      </c>
    </row>
    <row r="4088" spans="93:93" x14ac:dyDescent="0.25">
      <c r="CO4088" s="202">
        <v>4087</v>
      </c>
    </row>
    <row r="4089" spans="93:93" x14ac:dyDescent="0.25">
      <c r="CO4089" s="202">
        <v>4088</v>
      </c>
    </row>
    <row r="4090" spans="93:93" x14ac:dyDescent="0.25">
      <c r="CO4090" s="202">
        <v>4089</v>
      </c>
    </row>
    <row r="4091" spans="93:93" x14ac:dyDescent="0.25">
      <c r="CO4091" s="202">
        <v>4090</v>
      </c>
    </row>
    <row r="4092" spans="93:93" x14ac:dyDescent="0.25">
      <c r="CO4092" s="202">
        <v>4091</v>
      </c>
    </row>
    <row r="4093" spans="93:93" x14ac:dyDescent="0.25">
      <c r="CO4093" s="202">
        <v>4092</v>
      </c>
    </row>
    <row r="4094" spans="93:93" x14ac:dyDescent="0.25">
      <c r="CO4094" s="202">
        <v>4093</v>
      </c>
    </row>
    <row r="4095" spans="93:93" x14ac:dyDescent="0.25">
      <c r="CO4095" s="202">
        <v>4094</v>
      </c>
    </row>
    <row r="4096" spans="93:93" x14ac:dyDescent="0.25">
      <c r="CO4096" s="202">
        <v>4095</v>
      </c>
    </row>
    <row r="4097" spans="93:93" x14ac:dyDescent="0.25">
      <c r="CO4097" s="202">
        <v>4096</v>
      </c>
    </row>
    <row r="4098" spans="93:93" x14ac:dyDescent="0.25">
      <c r="CO4098" s="202">
        <v>4097</v>
      </c>
    </row>
    <row r="4099" spans="93:93" x14ac:dyDescent="0.25">
      <c r="CO4099" s="202">
        <v>4098</v>
      </c>
    </row>
    <row r="4100" spans="93:93" x14ac:dyDescent="0.25">
      <c r="CO4100" s="202">
        <v>4099</v>
      </c>
    </row>
    <row r="4101" spans="93:93" x14ac:dyDescent="0.25">
      <c r="CO4101" s="202">
        <v>4100</v>
      </c>
    </row>
    <row r="4102" spans="93:93" x14ac:dyDescent="0.25">
      <c r="CO4102" s="202">
        <v>4101</v>
      </c>
    </row>
    <row r="4103" spans="93:93" x14ac:dyDescent="0.25">
      <c r="CO4103" s="202">
        <v>4102</v>
      </c>
    </row>
    <row r="4104" spans="93:93" x14ac:dyDescent="0.25">
      <c r="CO4104" s="202">
        <v>4103</v>
      </c>
    </row>
    <row r="4105" spans="93:93" x14ac:dyDescent="0.25">
      <c r="CO4105" s="202">
        <v>4104</v>
      </c>
    </row>
    <row r="4106" spans="93:93" x14ac:dyDescent="0.25">
      <c r="CO4106" s="202">
        <v>4105</v>
      </c>
    </row>
    <row r="4107" spans="93:93" x14ac:dyDescent="0.25">
      <c r="CO4107" s="202">
        <v>4106</v>
      </c>
    </row>
    <row r="4108" spans="93:93" x14ac:dyDescent="0.25">
      <c r="CO4108" s="202">
        <v>4107</v>
      </c>
    </row>
    <row r="4109" spans="93:93" x14ac:dyDescent="0.25">
      <c r="CO4109" s="202">
        <v>4108</v>
      </c>
    </row>
    <row r="4110" spans="93:93" x14ac:dyDescent="0.25">
      <c r="CO4110" s="202">
        <v>4109</v>
      </c>
    </row>
    <row r="4111" spans="93:93" x14ac:dyDescent="0.25">
      <c r="CO4111" s="202">
        <v>4110</v>
      </c>
    </row>
    <row r="4112" spans="93:93" x14ac:dyDescent="0.25">
      <c r="CO4112" s="202">
        <v>4111</v>
      </c>
    </row>
    <row r="4113" spans="93:93" x14ac:dyDescent="0.25">
      <c r="CO4113" s="202">
        <v>4112</v>
      </c>
    </row>
    <row r="4114" spans="93:93" x14ac:dyDescent="0.25">
      <c r="CO4114" s="202">
        <v>4113</v>
      </c>
    </row>
    <row r="4115" spans="93:93" x14ac:dyDescent="0.25">
      <c r="CO4115" s="202">
        <v>4114</v>
      </c>
    </row>
    <row r="4116" spans="93:93" x14ac:dyDescent="0.25">
      <c r="CO4116" s="202">
        <v>4115</v>
      </c>
    </row>
    <row r="4117" spans="93:93" x14ac:dyDescent="0.25">
      <c r="CO4117" s="202">
        <v>4116</v>
      </c>
    </row>
    <row r="4118" spans="93:93" x14ac:dyDescent="0.25">
      <c r="CO4118" s="202">
        <v>4117</v>
      </c>
    </row>
    <row r="4119" spans="93:93" x14ac:dyDescent="0.25">
      <c r="CO4119" s="202">
        <v>4118</v>
      </c>
    </row>
    <row r="4120" spans="93:93" x14ac:dyDescent="0.25">
      <c r="CO4120" s="202">
        <v>4119</v>
      </c>
    </row>
    <row r="4121" spans="93:93" x14ac:dyDescent="0.25">
      <c r="CO4121" s="202">
        <v>4120</v>
      </c>
    </row>
    <row r="4122" spans="93:93" x14ac:dyDescent="0.25">
      <c r="CO4122" s="202">
        <v>4121</v>
      </c>
    </row>
    <row r="4123" spans="93:93" x14ac:dyDescent="0.25">
      <c r="CO4123" s="202">
        <v>4122</v>
      </c>
    </row>
    <row r="4124" spans="93:93" x14ac:dyDescent="0.25">
      <c r="CO4124" s="202">
        <v>4123</v>
      </c>
    </row>
    <row r="4125" spans="93:93" x14ac:dyDescent="0.25">
      <c r="CO4125" s="202">
        <v>4124</v>
      </c>
    </row>
    <row r="4126" spans="93:93" x14ac:dyDescent="0.25">
      <c r="CO4126" s="202">
        <v>4125</v>
      </c>
    </row>
    <row r="4127" spans="93:93" x14ac:dyDescent="0.25">
      <c r="CO4127" s="202">
        <v>4126</v>
      </c>
    </row>
    <row r="4128" spans="93:93" x14ac:dyDescent="0.25">
      <c r="CO4128" s="202">
        <v>4127</v>
      </c>
    </row>
    <row r="4129" spans="93:93" x14ac:dyDescent="0.25">
      <c r="CO4129" s="202">
        <v>4128</v>
      </c>
    </row>
    <row r="4130" spans="93:93" x14ac:dyDescent="0.25">
      <c r="CO4130" s="202">
        <v>4129</v>
      </c>
    </row>
    <row r="4131" spans="93:93" x14ac:dyDescent="0.25">
      <c r="CO4131" s="202">
        <v>4130</v>
      </c>
    </row>
    <row r="4132" spans="93:93" x14ac:dyDescent="0.25">
      <c r="CO4132" s="202">
        <v>4131</v>
      </c>
    </row>
    <row r="4133" spans="93:93" x14ac:dyDescent="0.25">
      <c r="CO4133" s="202">
        <v>4132</v>
      </c>
    </row>
    <row r="4134" spans="93:93" x14ac:dyDescent="0.25">
      <c r="CO4134" s="202">
        <v>4133</v>
      </c>
    </row>
    <row r="4135" spans="93:93" x14ac:dyDescent="0.25">
      <c r="CO4135" s="202">
        <v>4134</v>
      </c>
    </row>
    <row r="4136" spans="93:93" x14ac:dyDescent="0.25">
      <c r="CO4136" s="202">
        <v>4135</v>
      </c>
    </row>
    <row r="4137" spans="93:93" x14ac:dyDescent="0.25">
      <c r="CO4137" s="202">
        <v>4136</v>
      </c>
    </row>
    <row r="4138" spans="93:93" x14ac:dyDescent="0.25">
      <c r="CO4138" s="202">
        <v>4137</v>
      </c>
    </row>
    <row r="4139" spans="93:93" x14ac:dyDescent="0.25">
      <c r="CO4139" s="202">
        <v>4138</v>
      </c>
    </row>
    <row r="4140" spans="93:93" x14ac:dyDescent="0.25">
      <c r="CO4140" s="202">
        <v>4139</v>
      </c>
    </row>
    <row r="4141" spans="93:93" x14ac:dyDescent="0.25">
      <c r="CO4141" s="202">
        <v>4140</v>
      </c>
    </row>
    <row r="4142" spans="93:93" x14ac:dyDescent="0.25">
      <c r="CO4142" s="202">
        <v>4141</v>
      </c>
    </row>
    <row r="4143" spans="93:93" x14ac:dyDescent="0.25">
      <c r="CO4143" s="202">
        <v>4142</v>
      </c>
    </row>
    <row r="4144" spans="93:93" x14ac:dyDescent="0.25">
      <c r="CO4144" s="202">
        <v>4143</v>
      </c>
    </row>
    <row r="4145" spans="93:93" x14ac:dyDescent="0.25">
      <c r="CO4145" s="202">
        <v>4144</v>
      </c>
    </row>
    <row r="4146" spans="93:93" x14ac:dyDescent="0.25">
      <c r="CO4146" s="202">
        <v>4145</v>
      </c>
    </row>
    <row r="4147" spans="93:93" x14ac:dyDescent="0.25">
      <c r="CO4147" s="202">
        <v>4146</v>
      </c>
    </row>
    <row r="4148" spans="93:93" x14ac:dyDescent="0.25">
      <c r="CO4148" s="202">
        <v>4147</v>
      </c>
    </row>
    <row r="4149" spans="93:93" x14ac:dyDescent="0.25">
      <c r="CO4149" s="202">
        <v>4148</v>
      </c>
    </row>
    <row r="4150" spans="93:93" x14ac:dyDescent="0.25">
      <c r="CO4150" s="202">
        <v>4149</v>
      </c>
    </row>
    <row r="4151" spans="93:93" x14ac:dyDescent="0.25">
      <c r="CO4151" s="202">
        <v>4150</v>
      </c>
    </row>
    <row r="4152" spans="93:93" x14ac:dyDescent="0.25">
      <c r="CO4152" s="202">
        <v>4151</v>
      </c>
    </row>
    <row r="4153" spans="93:93" x14ac:dyDescent="0.25">
      <c r="CO4153" s="202">
        <v>4152</v>
      </c>
    </row>
    <row r="4154" spans="93:93" x14ac:dyDescent="0.25">
      <c r="CO4154" s="202">
        <v>4153</v>
      </c>
    </row>
    <row r="4155" spans="93:93" x14ac:dyDescent="0.25">
      <c r="CO4155" s="202">
        <v>4154</v>
      </c>
    </row>
    <row r="4156" spans="93:93" x14ac:dyDescent="0.25">
      <c r="CO4156" s="202">
        <v>4155</v>
      </c>
    </row>
    <row r="4157" spans="93:93" x14ac:dyDescent="0.25">
      <c r="CO4157" s="202">
        <v>4156</v>
      </c>
    </row>
    <row r="4158" spans="93:93" x14ac:dyDescent="0.25">
      <c r="CO4158" s="202">
        <v>4157</v>
      </c>
    </row>
    <row r="4159" spans="93:93" x14ac:dyDescent="0.25">
      <c r="CO4159" s="202">
        <v>4158</v>
      </c>
    </row>
    <row r="4160" spans="93:93" x14ac:dyDescent="0.25">
      <c r="CO4160" s="202">
        <v>4159</v>
      </c>
    </row>
    <row r="4161" spans="93:93" x14ac:dyDescent="0.25">
      <c r="CO4161" s="202">
        <v>4160</v>
      </c>
    </row>
    <row r="4162" spans="93:93" x14ac:dyDescent="0.25">
      <c r="CO4162" s="202">
        <v>4161</v>
      </c>
    </row>
    <row r="4163" spans="93:93" x14ac:dyDescent="0.25">
      <c r="CO4163" s="202">
        <v>4162</v>
      </c>
    </row>
    <row r="4164" spans="93:93" x14ac:dyDescent="0.25">
      <c r="CO4164" s="202">
        <v>4163</v>
      </c>
    </row>
    <row r="4165" spans="93:93" x14ac:dyDescent="0.25">
      <c r="CO4165" s="202">
        <v>4164</v>
      </c>
    </row>
    <row r="4166" spans="93:93" x14ac:dyDescent="0.25">
      <c r="CO4166" s="202">
        <v>4165</v>
      </c>
    </row>
    <row r="4167" spans="93:93" x14ac:dyDescent="0.25">
      <c r="CO4167" s="202">
        <v>4166</v>
      </c>
    </row>
    <row r="4168" spans="93:93" x14ac:dyDescent="0.25">
      <c r="CO4168" s="202">
        <v>4167</v>
      </c>
    </row>
    <row r="4169" spans="93:93" x14ac:dyDescent="0.25">
      <c r="CO4169" s="202">
        <v>4168</v>
      </c>
    </row>
    <row r="4170" spans="93:93" x14ac:dyDescent="0.25">
      <c r="CO4170" s="202">
        <v>4169</v>
      </c>
    </row>
    <row r="4171" spans="93:93" x14ac:dyDescent="0.25">
      <c r="CO4171" s="202">
        <v>4170</v>
      </c>
    </row>
    <row r="4172" spans="93:93" x14ac:dyDescent="0.25">
      <c r="CO4172" s="202">
        <v>4171</v>
      </c>
    </row>
    <row r="4173" spans="93:93" x14ac:dyDescent="0.25">
      <c r="CO4173" s="202">
        <v>4172</v>
      </c>
    </row>
    <row r="4174" spans="93:93" x14ac:dyDescent="0.25">
      <c r="CO4174" s="202">
        <v>4173</v>
      </c>
    </row>
    <row r="4175" spans="93:93" x14ac:dyDescent="0.25">
      <c r="CO4175" s="202">
        <v>4174</v>
      </c>
    </row>
    <row r="4176" spans="93:93" x14ac:dyDescent="0.25">
      <c r="CO4176" s="202">
        <v>4175</v>
      </c>
    </row>
    <row r="4177" spans="93:93" x14ac:dyDescent="0.25">
      <c r="CO4177" s="202">
        <v>4176</v>
      </c>
    </row>
    <row r="4178" spans="93:93" x14ac:dyDescent="0.25">
      <c r="CO4178" s="202">
        <v>4177</v>
      </c>
    </row>
    <row r="4179" spans="93:93" x14ac:dyDescent="0.25">
      <c r="CO4179" s="202">
        <v>4178</v>
      </c>
    </row>
    <row r="4180" spans="93:93" x14ac:dyDescent="0.25">
      <c r="CO4180" s="202">
        <v>4179</v>
      </c>
    </row>
    <row r="4181" spans="93:93" x14ac:dyDescent="0.25">
      <c r="CO4181" s="202">
        <v>4180</v>
      </c>
    </row>
    <row r="4182" spans="93:93" x14ac:dyDescent="0.25">
      <c r="CO4182" s="202">
        <v>4181</v>
      </c>
    </row>
    <row r="4183" spans="93:93" x14ac:dyDescent="0.25">
      <c r="CO4183" s="202">
        <v>4182</v>
      </c>
    </row>
    <row r="4184" spans="93:93" x14ac:dyDescent="0.25">
      <c r="CO4184" s="202">
        <v>4183</v>
      </c>
    </row>
    <row r="4185" spans="93:93" x14ac:dyDescent="0.25">
      <c r="CO4185" s="202">
        <v>4184</v>
      </c>
    </row>
    <row r="4186" spans="93:93" x14ac:dyDescent="0.25">
      <c r="CO4186" s="202">
        <v>4185</v>
      </c>
    </row>
    <row r="4187" spans="93:93" x14ac:dyDescent="0.25">
      <c r="CO4187" s="202">
        <v>4186</v>
      </c>
    </row>
    <row r="4188" spans="93:93" x14ac:dyDescent="0.25">
      <c r="CO4188" s="202">
        <v>4187</v>
      </c>
    </row>
    <row r="4189" spans="93:93" x14ac:dyDescent="0.25">
      <c r="CO4189" s="202">
        <v>4188</v>
      </c>
    </row>
    <row r="4190" spans="93:93" x14ac:dyDescent="0.25">
      <c r="CO4190" s="202">
        <v>4189</v>
      </c>
    </row>
    <row r="4191" spans="93:93" x14ac:dyDescent="0.25">
      <c r="CO4191" s="202">
        <v>4190</v>
      </c>
    </row>
    <row r="4192" spans="93:93" x14ac:dyDescent="0.25">
      <c r="CO4192" s="202">
        <v>4191</v>
      </c>
    </row>
    <row r="4193" spans="93:93" x14ac:dyDescent="0.25">
      <c r="CO4193" s="202">
        <v>4192</v>
      </c>
    </row>
    <row r="4194" spans="93:93" x14ac:dyDescent="0.25">
      <c r="CO4194" s="202">
        <v>4193</v>
      </c>
    </row>
    <row r="4195" spans="93:93" x14ac:dyDescent="0.25">
      <c r="CO4195" s="202">
        <v>4194</v>
      </c>
    </row>
    <row r="4196" spans="93:93" x14ac:dyDescent="0.25">
      <c r="CO4196" s="202">
        <v>4195</v>
      </c>
    </row>
    <row r="4197" spans="93:93" x14ac:dyDescent="0.25">
      <c r="CO4197" s="202">
        <v>4196</v>
      </c>
    </row>
    <row r="4198" spans="93:93" x14ac:dyDescent="0.25">
      <c r="CO4198" s="202">
        <v>4197</v>
      </c>
    </row>
    <row r="4199" spans="93:93" x14ac:dyDescent="0.25">
      <c r="CO4199" s="202">
        <v>4198</v>
      </c>
    </row>
    <row r="4200" spans="93:93" x14ac:dyDescent="0.25">
      <c r="CO4200" s="202">
        <v>4199</v>
      </c>
    </row>
    <row r="4201" spans="93:93" x14ac:dyDescent="0.25">
      <c r="CO4201" s="202">
        <v>4200</v>
      </c>
    </row>
    <row r="4202" spans="93:93" x14ac:dyDescent="0.25">
      <c r="CO4202" s="202">
        <v>4201</v>
      </c>
    </row>
    <row r="4203" spans="93:93" x14ac:dyDescent="0.25">
      <c r="CO4203" s="202">
        <v>4202</v>
      </c>
    </row>
    <row r="4204" spans="93:93" x14ac:dyDescent="0.25">
      <c r="CO4204" s="202">
        <v>4203</v>
      </c>
    </row>
    <row r="4205" spans="93:93" x14ac:dyDescent="0.25">
      <c r="CO4205" s="202">
        <v>4204</v>
      </c>
    </row>
    <row r="4206" spans="93:93" x14ac:dyDescent="0.25">
      <c r="CO4206" s="202">
        <v>4205</v>
      </c>
    </row>
    <row r="4207" spans="93:93" x14ac:dyDescent="0.25">
      <c r="CO4207" s="202">
        <v>4206</v>
      </c>
    </row>
    <row r="4208" spans="93:93" x14ac:dyDescent="0.25">
      <c r="CO4208" s="202">
        <v>4207</v>
      </c>
    </row>
    <row r="4209" spans="93:93" x14ac:dyDescent="0.25">
      <c r="CO4209" s="202">
        <v>4208</v>
      </c>
    </row>
    <row r="4210" spans="93:93" x14ac:dyDescent="0.25">
      <c r="CO4210" s="202">
        <v>4209</v>
      </c>
    </row>
    <row r="4211" spans="93:93" x14ac:dyDescent="0.25">
      <c r="CO4211" s="202">
        <v>4210</v>
      </c>
    </row>
    <row r="4212" spans="93:93" x14ac:dyDescent="0.25">
      <c r="CO4212" s="202">
        <v>4211</v>
      </c>
    </row>
    <row r="4213" spans="93:93" x14ac:dyDescent="0.25">
      <c r="CO4213" s="202">
        <v>4212</v>
      </c>
    </row>
    <row r="4214" spans="93:93" x14ac:dyDescent="0.25">
      <c r="CO4214" s="202">
        <v>4213</v>
      </c>
    </row>
    <row r="4215" spans="93:93" x14ac:dyDescent="0.25">
      <c r="CO4215" s="202">
        <v>4214</v>
      </c>
    </row>
    <row r="4216" spans="93:93" x14ac:dyDescent="0.25">
      <c r="CO4216" s="202">
        <v>4215</v>
      </c>
    </row>
    <row r="4217" spans="93:93" x14ac:dyDescent="0.25">
      <c r="CO4217" s="202">
        <v>4216</v>
      </c>
    </row>
    <row r="4218" spans="93:93" x14ac:dyDescent="0.25">
      <c r="CO4218" s="202">
        <v>4217</v>
      </c>
    </row>
    <row r="4219" spans="93:93" x14ac:dyDescent="0.25">
      <c r="CO4219" s="202">
        <v>4218</v>
      </c>
    </row>
    <row r="4220" spans="93:93" x14ac:dyDescent="0.25">
      <c r="CO4220" s="202">
        <v>4219</v>
      </c>
    </row>
    <row r="4221" spans="93:93" x14ac:dyDescent="0.25">
      <c r="CO4221" s="202">
        <v>4220</v>
      </c>
    </row>
    <row r="4222" spans="93:93" x14ac:dyDescent="0.25">
      <c r="CO4222" s="202">
        <v>4221</v>
      </c>
    </row>
    <row r="4223" spans="93:93" x14ac:dyDescent="0.25">
      <c r="CO4223" s="202">
        <v>4222</v>
      </c>
    </row>
    <row r="4224" spans="93:93" x14ac:dyDescent="0.25">
      <c r="CO4224" s="202">
        <v>4223</v>
      </c>
    </row>
    <row r="4225" spans="93:93" x14ac:dyDescent="0.25">
      <c r="CO4225" s="202">
        <v>4224</v>
      </c>
    </row>
    <row r="4226" spans="93:93" x14ac:dyDescent="0.25">
      <c r="CO4226" s="202">
        <v>4225</v>
      </c>
    </row>
    <row r="4227" spans="93:93" x14ac:dyDescent="0.25">
      <c r="CO4227" s="202">
        <v>4226</v>
      </c>
    </row>
    <row r="4228" spans="93:93" x14ac:dyDescent="0.25">
      <c r="CO4228" s="202">
        <v>4227</v>
      </c>
    </row>
    <row r="4229" spans="93:93" x14ac:dyDescent="0.25">
      <c r="CO4229" s="202">
        <v>4228</v>
      </c>
    </row>
    <row r="4230" spans="93:93" x14ac:dyDescent="0.25">
      <c r="CO4230" s="202">
        <v>4229</v>
      </c>
    </row>
    <row r="4231" spans="93:93" x14ac:dyDescent="0.25">
      <c r="CO4231" s="202">
        <v>4230</v>
      </c>
    </row>
    <row r="4232" spans="93:93" x14ac:dyDescent="0.25">
      <c r="CO4232" s="202">
        <v>4231</v>
      </c>
    </row>
    <row r="4233" spans="93:93" x14ac:dyDescent="0.25">
      <c r="CO4233" s="202">
        <v>4232</v>
      </c>
    </row>
    <row r="4234" spans="93:93" x14ac:dyDescent="0.25">
      <c r="CO4234" s="202">
        <v>4233</v>
      </c>
    </row>
    <row r="4235" spans="93:93" x14ac:dyDescent="0.25">
      <c r="CO4235" s="202">
        <v>4234</v>
      </c>
    </row>
    <row r="4236" spans="93:93" x14ac:dyDescent="0.25">
      <c r="CO4236" s="202">
        <v>4235</v>
      </c>
    </row>
    <row r="4237" spans="93:93" x14ac:dyDescent="0.25">
      <c r="CO4237" s="202">
        <v>4236</v>
      </c>
    </row>
    <row r="4238" spans="93:93" x14ac:dyDescent="0.25">
      <c r="CO4238" s="202">
        <v>4237</v>
      </c>
    </row>
    <row r="4239" spans="93:93" x14ac:dyDescent="0.25">
      <c r="CO4239" s="202">
        <v>4238</v>
      </c>
    </row>
    <row r="4240" spans="93:93" x14ac:dyDescent="0.25">
      <c r="CO4240" s="202">
        <v>4239</v>
      </c>
    </row>
    <row r="4241" spans="93:93" x14ac:dyDescent="0.25">
      <c r="CO4241" s="202">
        <v>4240</v>
      </c>
    </row>
    <row r="4242" spans="93:93" x14ac:dyDescent="0.25">
      <c r="CO4242" s="202">
        <v>4241</v>
      </c>
    </row>
    <row r="4243" spans="93:93" x14ac:dyDescent="0.25">
      <c r="CO4243" s="202">
        <v>4242</v>
      </c>
    </row>
    <row r="4244" spans="93:93" x14ac:dyDescent="0.25">
      <c r="CO4244" s="202">
        <v>4243</v>
      </c>
    </row>
    <row r="4245" spans="93:93" x14ac:dyDescent="0.25">
      <c r="CO4245" s="202">
        <v>4244</v>
      </c>
    </row>
    <row r="4246" spans="93:93" x14ac:dyDescent="0.25">
      <c r="CO4246" s="202">
        <v>4245</v>
      </c>
    </row>
    <row r="4247" spans="93:93" x14ac:dyDescent="0.25">
      <c r="CO4247" s="202">
        <v>4246</v>
      </c>
    </row>
    <row r="4248" spans="93:93" x14ac:dyDescent="0.25">
      <c r="CO4248" s="202">
        <v>4247</v>
      </c>
    </row>
    <row r="4249" spans="93:93" x14ac:dyDescent="0.25">
      <c r="CO4249" s="202">
        <v>4248</v>
      </c>
    </row>
    <row r="4250" spans="93:93" x14ac:dyDescent="0.25">
      <c r="CO4250" s="202">
        <v>4249</v>
      </c>
    </row>
    <row r="4251" spans="93:93" x14ac:dyDescent="0.25">
      <c r="CO4251" s="202">
        <v>4250</v>
      </c>
    </row>
    <row r="4252" spans="93:93" x14ac:dyDescent="0.25">
      <c r="CO4252" s="202">
        <v>4251</v>
      </c>
    </row>
    <row r="4253" spans="93:93" x14ac:dyDescent="0.25">
      <c r="CO4253" s="202">
        <v>4252</v>
      </c>
    </row>
    <row r="4254" spans="93:93" x14ac:dyDescent="0.25">
      <c r="CO4254" s="202">
        <v>4253</v>
      </c>
    </row>
    <row r="4255" spans="93:93" x14ac:dyDescent="0.25">
      <c r="CO4255" s="202">
        <v>4254</v>
      </c>
    </row>
    <row r="4256" spans="93:93" x14ac:dyDescent="0.25">
      <c r="CO4256" s="202">
        <v>4255</v>
      </c>
    </row>
    <row r="4257" spans="93:93" x14ac:dyDescent="0.25">
      <c r="CO4257" s="202">
        <v>4256</v>
      </c>
    </row>
    <row r="4258" spans="93:93" x14ac:dyDescent="0.25">
      <c r="CO4258" s="202">
        <v>4257</v>
      </c>
    </row>
    <row r="4259" spans="93:93" x14ac:dyDescent="0.25">
      <c r="CO4259" s="202">
        <v>4258</v>
      </c>
    </row>
    <row r="4260" spans="93:93" x14ac:dyDescent="0.25">
      <c r="CO4260" s="202">
        <v>4259</v>
      </c>
    </row>
    <row r="4261" spans="93:93" x14ac:dyDescent="0.25">
      <c r="CO4261" s="202">
        <v>4260</v>
      </c>
    </row>
    <row r="4262" spans="93:93" x14ac:dyDescent="0.25">
      <c r="CO4262" s="202">
        <v>4261</v>
      </c>
    </row>
    <row r="4263" spans="93:93" x14ac:dyDescent="0.25">
      <c r="CO4263" s="202">
        <v>4262</v>
      </c>
    </row>
    <row r="4264" spans="93:93" x14ac:dyDescent="0.25">
      <c r="CO4264" s="202">
        <v>4263</v>
      </c>
    </row>
    <row r="4265" spans="93:93" x14ac:dyDescent="0.25">
      <c r="CO4265" s="202">
        <v>4264</v>
      </c>
    </row>
    <row r="4266" spans="93:93" x14ac:dyDescent="0.25">
      <c r="CO4266" s="202">
        <v>4265</v>
      </c>
    </row>
    <row r="4267" spans="93:93" x14ac:dyDescent="0.25">
      <c r="CO4267" s="202">
        <v>4266</v>
      </c>
    </row>
    <row r="4268" spans="93:93" x14ac:dyDescent="0.25">
      <c r="CO4268" s="202">
        <v>4267</v>
      </c>
    </row>
    <row r="4269" spans="93:93" x14ac:dyDescent="0.25">
      <c r="CO4269" s="202">
        <v>4268</v>
      </c>
    </row>
    <row r="4270" spans="93:93" x14ac:dyDescent="0.25">
      <c r="CO4270" s="202">
        <v>4269</v>
      </c>
    </row>
    <row r="4271" spans="93:93" x14ac:dyDescent="0.25">
      <c r="CO4271" s="202">
        <v>4270</v>
      </c>
    </row>
    <row r="4272" spans="93:93" x14ac:dyDescent="0.25">
      <c r="CO4272" s="202">
        <v>4271</v>
      </c>
    </row>
    <row r="4273" spans="93:93" x14ac:dyDescent="0.25">
      <c r="CO4273" s="202">
        <v>4272</v>
      </c>
    </row>
    <row r="4274" spans="93:93" x14ac:dyDescent="0.25">
      <c r="CO4274" s="202">
        <v>4273</v>
      </c>
    </row>
    <row r="4275" spans="93:93" x14ac:dyDescent="0.25">
      <c r="CO4275" s="202">
        <v>4274</v>
      </c>
    </row>
    <row r="4276" spans="93:93" x14ac:dyDescent="0.25">
      <c r="CO4276" s="202">
        <v>4275</v>
      </c>
    </row>
    <row r="4277" spans="93:93" x14ac:dyDescent="0.25">
      <c r="CO4277" s="202">
        <v>4276</v>
      </c>
    </row>
    <row r="4278" spans="93:93" x14ac:dyDescent="0.25">
      <c r="CO4278" s="202">
        <v>4277</v>
      </c>
    </row>
    <row r="4279" spans="93:93" x14ac:dyDescent="0.25">
      <c r="CO4279" s="202">
        <v>4278</v>
      </c>
    </row>
    <row r="4280" spans="93:93" x14ac:dyDescent="0.25">
      <c r="CO4280" s="202">
        <v>4279</v>
      </c>
    </row>
    <row r="4281" spans="93:93" x14ac:dyDescent="0.25">
      <c r="CO4281" s="202">
        <v>4280</v>
      </c>
    </row>
    <row r="4282" spans="93:93" x14ac:dyDescent="0.25">
      <c r="CO4282" s="202">
        <v>4281</v>
      </c>
    </row>
    <row r="4283" spans="93:93" x14ac:dyDescent="0.25">
      <c r="CO4283" s="202">
        <v>4282</v>
      </c>
    </row>
    <row r="4284" spans="93:93" x14ac:dyDescent="0.25">
      <c r="CO4284" s="202">
        <v>4283</v>
      </c>
    </row>
    <row r="4285" spans="93:93" x14ac:dyDescent="0.25">
      <c r="CO4285" s="202">
        <v>4284</v>
      </c>
    </row>
    <row r="4286" spans="93:93" x14ac:dyDescent="0.25">
      <c r="CO4286" s="202">
        <v>4285</v>
      </c>
    </row>
    <row r="4287" spans="93:93" x14ac:dyDescent="0.25">
      <c r="CO4287" s="202">
        <v>4286</v>
      </c>
    </row>
    <row r="4288" spans="93:93" x14ac:dyDescent="0.25">
      <c r="CO4288" s="202">
        <v>4287</v>
      </c>
    </row>
    <row r="4289" spans="93:93" x14ac:dyDescent="0.25">
      <c r="CO4289" s="202">
        <v>4288</v>
      </c>
    </row>
    <row r="4290" spans="93:93" x14ac:dyDescent="0.25">
      <c r="CO4290" s="202">
        <v>4289</v>
      </c>
    </row>
    <row r="4291" spans="93:93" x14ac:dyDescent="0.25">
      <c r="CO4291" s="202">
        <v>4290</v>
      </c>
    </row>
    <row r="4292" spans="93:93" x14ac:dyDescent="0.25">
      <c r="CO4292" s="202">
        <v>4291</v>
      </c>
    </row>
    <row r="4293" spans="93:93" x14ac:dyDescent="0.25">
      <c r="CO4293" s="202">
        <v>4292</v>
      </c>
    </row>
    <row r="4294" spans="93:93" x14ac:dyDescent="0.25">
      <c r="CO4294" s="202">
        <v>4293</v>
      </c>
    </row>
    <row r="4295" spans="93:93" x14ac:dyDescent="0.25">
      <c r="CO4295" s="202">
        <v>4294</v>
      </c>
    </row>
    <row r="4296" spans="93:93" x14ac:dyDescent="0.25">
      <c r="CO4296" s="202">
        <v>4295</v>
      </c>
    </row>
    <row r="4297" spans="93:93" x14ac:dyDescent="0.25">
      <c r="CO4297" s="202">
        <v>4296</v>
      </c>
    </row>
    <row r="4298" spans="93:93" x14ac:dyDescent="0.25">
      <c r="CO4298" s="202">
        <v>4297</v>
      </c>
    </row>
    <row r="4299" spans="93:93" x14ac:dyDescent="0.25">
      <c r="CO4299" s="202">
        <v>4298</v>
      </c>
    </row>
    <row r="4300" spans="93:93" x14ac:dyDescent="0.25">
      <c r="CO4300" s="202">
        <v>4299</v>
      </c>
    </row>
    <row r="4301" spans="93:93" x14ac:dyDescent="0.25">
      <c r="CO4301" s="202">
        <v>4300</v>
      </c>
    </row>
    <row r="4302" spans="93:93" x14ac:dyDescent="0.25">
      <c r="CO4302" s="202">
        <v>4301</v>
      </c>
    </row>
    <row r="4303" spans="93:93" x14ac:dyDescent="0.25">
      <c r="CO4303" s="202">
        <v>4302</v>
      </c>
    </row>
    <row r="4304" spans="93:93" x14ac:dyDescent="0.25">
      <c r="CO4304" s="202">
        <v>4303</v>
      </c>
    </row>
    <row r="4305" spans="93:93" x14ac:dyDescent="0.25">
      <c r="CO4305" s="202">
        <v>4304</v>
      </c>
    </row>
    <row r="4306" spans="93:93" x14ac:dyDescent="0.25">
      <c r="CO4306" s="202">
        <v>4305</v>
      </c>
    </row>
    <row r="4307" spans="93:93" x14ac:dyDescent="0.25">
      <c r="CO4307" s="202">
        <v>4306</v>
      </c>
    </row>
    <row r="4308" spans="93:93" x14ac:dyDescent="0.25">
      <c r="CO4308" s="202">
        <v>4307</v>
      </c>
    </row>
    <row r="4309" spans="93:93" x14ac:dyDescent="0.25">
      <c r="CO4309" s="202">
        <v>4308</v>
      </c>
    </row>
    <row r="4310" spans="93:93" x14ac:dyDescent="0.25">
      <c r="CO4310" s="202">
        <v>4309</v>
      </c>
    </row>
    <row r="4311" spans="93:93" x14ac:dyDescent="0.25">
      <c r="CO4311" s="202">
        <v>4310</v>
      </c>
    </row>
    <row r="4312" spans="93:93" x14ac:dyDescent="0.25">
      <c r="CO4312" s="202">
        <v>4311</v>
      </c>
    </row>
    <row r="4313" spans="93:93" x14ac:dyDescent="0.25">
      <c r="CO4313" s="202">
        <v>4312</v>
      </c>
    </row>
    <row r="4314" spans="93:93" x14ac:dyDescent="0.25">
      <c r="CO4314" s="202">
        <v>4313</v>
      </c>
    </row>
    <row r="4315" spans="93:93" x14ac:dyDescent="0.25">
      <c r="CO4315" s="202">
        <v>4314</v>
      </c>
    </row>
    <row r="4316" spans="93:93" x14ac:dyDescent="0.25">
      <c r="CO4316" s="202">
        <v>4315</v>
      </c>
    </row>
    <row r="4317" spans="93:93" x14ac:dyDescent="0.25">
      <c r="CO4317" s="202">
        <v>4316</v>
      </c>
    </row>
    <row r="4318" spans="93:93" x14ac:dyDescent="0.25">
      <c r="CO4318" s="202">
        <v>4317</v>
      </c>
    </row>
    <row r="4319" spans="93:93" x14ac:dyDescent="0.25">
      <c r="CO4319" s="202">
        <v>4318</v>
      </c>
    </row>
    <row r="4320" spans="93:93" x14ac:dyDescent="0.25">
      <c r="CO4320" s="202">
        <v>4319</v>
      </c>
    </row>
    <row r="4321" spans="93:93" x14ac:dyDescent="0.25">
      <c r="CO4321" s="202">
        <v>4320</v>
      </c>
    </row>
    <row r="4322" spans="93:93" x14ac:dyDescent="0.25">
      <c r="CO4322" s="202">
        <v>4321</v>
      </c>
    </row>
    <row r="4323" spans="93:93" x14ac:dyDescent="0.25">
      <c r="CO4323" s="202">
        <v>4322</v>
      </c>
    </row>
    <row r="4324" spans="93:93" x14ac:dyDescent="0.25">
      <c r="CO4324" s="202">
        <v>4323</v>
      </c>
    </row>
    <row r="4325" spans="93:93" x14ac:dyDescent="0.25">
      <c r="CO4325" s="202">
        <v>4324</v>
      </c>
    </row>
    <row r="4326" spans="93:93" x14ac:dyDescent="0.25">
      <c r="CO4326" s="202">
        <v>4325</v>
      </c>
    </row>
    <row r="4327" spans="93:93" x14ac:dyDescent="0.25">
      <c r="CO4327" s="202">
        <v>4326</v>
      </c>
    </row>
    <row r="4328" spans="93:93" x14ac:dyDescent="0.25">
      <c r="CO4328" s="202">
        <v>4327</v>
      </c>
    </row>
    <row r="4329" spans="93:93" x14ac:dyDescent="0.25">
      <c r="CO4329" s="202">
        <v>4328</v>
      </c>
    </row>
    <row r="4330" spans="93:93" x14ac:dyDescent="0.25">
      <c r="CO4330" s="202">
        <v>4329</v>
      </c>
    </row>
    <row r="4331" spans="93:93" x14ac:dyDescent="0.25">
      <c r="CO4331" s="202">
        <v>4330</v>
      </c>
    </row>
    <row r="4332" spans="93:93" x14ac:dyDescent="0.25">
      <c r="CO4332" s="202">
        <v>4331</v>
      </c>
    </row>
    <row r="4333" spans="93:93" x14ac:dyDescent="0.25">
      <c r="CO4333" s="202">
        <v>4332</v>
      </c>
    </row>
    <row r="4334" spans="93:93" x14ac:dyDescent="0.25">
      <c r="CO4334" s="202">
        <v>4333</v>
      </c>
    </row>
    <row r="4335" spans="93:93" x14ac:dyDescent="0.25">
      <c r="CO4335" s="202">
        <v>4334</v>
      </c>
    </row>
    <row r="4336" spans="93:93" x14ac:dyDescent="0.25">
      <c r="CO4336" s="202">
        <v>4335</v>
      </c>
    </row>
    <row r="4337" spans="93:93" x14ac:dyDescent="0.25">
      <c r="CO4337" s="202">
        <v>4336</v>
      </c>
    </row>
    <row r="4338" spans="93:93" x14ac:dyDescent="0.25">
      <c r="CO4338" s="202">
        <v>4337</v>
      </c>
    </row>
    <row r="4339" spans="93:93" x14ac:dyDescent="0.25">
      <c r="CO4339" s="202">
        <v>4338</v>
      </c>
    </row>
    <row r="4340" spans="93:93" x14ac:dyDescent="0.25">
      <c r="CO4340" s="202">
        <v>4339</v>
      </c>
    </row>
    <row r="4341" spans="93:93" x14ac:dyDescent="0.25">
      <c r="CO4341" s="202">
        <v>4340</v>
      </c>
    </row>
    <row r="4342" spans="93:93" x14ac:dyDescent="0.25">
      <c r="CO4342" s="202">
        <v>4341</v>
      </c>
    </row>
    <row r="4343" spans="93:93" x14ac:dyDescent="0.25">
      <c r="CO4343" s="202">
        <v>4342</v>
      </c>
    </row>
    <row r="4344" spans="93:93" x14ac:dyDescent="0.25">
      <c r="CO4344" s="202">
        <v>4343</v>
      </c>
    </row>
    <row r="4345" spans="93:93" x14ac:dyDescent="0.25">
      <c r="CO4345" s="202">
        <v>4344</v>
      </c>
    </row>
    <row r="4346" spans="93:93" x14ac:dyDescent="0.25">
      <c r="CO4346" s="202">
        <v>4345</v>
      </c>
    </row>
    <row r="4347" spans="93:93" x14ac:dyDescent="0.25">
      <c r="CO4347" s="202">
        <v>4346</v>
      </c>
    </row>
    <row r="4348" spans="93:93" x14ac:dyDescent="0.25">
      <c r="CO4348" s="202">
        <v>4347</v>
      </c>
    </row>
    <row r="4349" spans="93:93" x14ac:dyDescent="0.25">
      <c r="CO4349" s="202">
        <v>4348</v>
      </c>
    </row>
    <row r="4350" spans="93:93" x14ac:dyDescent="0.25">
      <c r="CO4350" s="202">
        <v>4349</v>
      </c>
    </row>
    <row r="4351" spans="93:93" x14ac:dyDescent="0.25">
      <c r="CO4351" s="202">
        <v>4350</v>
      </c>
    </row>
    <row r="4352" spans="93:93" x14ac:dyDescent="0.25">
      <c r="CO4352" s="202">
        <v>4351</v>
      </c>
    </row>
    <row r="4353" spans="93:93" x14ac:dyDescent="0.25">
      <c r="CO4353" s="202">
        <v>4352</v>
      </c>
    </row>
    <row r="4354" spans="93:93" x14ac:dyDescent="0.25">
      <c r="CO4354" s="202">
        <v>4353</v>
      </c>
    </row>
    <row r="4355" spans="93:93" x14ac:dyDescent="0.25">
      <c r="CO4355" s="202">
        <v>4354</v>
      </c>
    </row>
    <row r="4356" spans="93:93" x14ac:dyDescent="0.25">
      <c r="CO4356" s="202">
        <v>4355</v>
      </c>
    </row>
    <row r="4357" spans="93:93" x14ac:dyDescent="0.25">
      <c r="CO4357" s="202">
        <v>4356</v>
      </c>
    </row>
    <row r="4358" spans="93:93" x14ac:dyDescent="0.25">
      <c r="CO4358" s="202">
        <v>4357</v>
      </c>
    </row>
    <row r="4359" spans="93:93" x14ac:dyDescent="0.25">
      <c r="CO4359" s="202">
        <v>4358</v>
      </c>
    </row>
    <row r="4360" spans="93:93" x14ac:dyDescent="0.25">
      <c r="CO4360" s="202">
        <v>4359</v>
      </c>
    </row>
    <row r="4361" spans="93:93" x14ac:dyDescent="0.25">
      <c r="CO4361" s="202">
        <v>4360</v>
      </c>
    </row>
    <row r="4362" spans="93:93" x14ac:dyDescent="0.25">
      <c r="CO4362" s="202">
        <v>4361</v>
      </c>
    </row>
    <row r="4363" spans="93:93" x14ac:dyDescent="0.25">
      <c r="CO4363" s="202">
        <v>4362</v>
      </c>
    </row>
    <row r="4364" spans="93:93" x14ac:dyDescent="0.25">
      <c r="CO4364" s="202">
        <v>4363</v>
      </c>
    </row>
    <row r="4365" spans="93:93" x14ac:dyDescent="0.25">
      <c r="CO4365" s="202">
        <v>4364</v>
      </c>
    </row>
    <row r="4366" spans="93:93" x14ac:dyDescent="0.25">
      <c r="CO4366" s="202">
        <v>4365</v>
      </c>
    </row>
    <row r="4367" spans="93:93" x14ac:dyDescent="0.25">
      <c r="CO4367" s="202">
        <v>4366</v>
      </c>
    </row>
    <row r="4368" spans="93:93" x14ac:dyDescent="0.25">
      <c r="CO4368" s="202">
        <v>4367</v>
      </c>
    </row>
    <row r="4369" spans="93:93" x14ac:dyDescent="0.25">
      <c r="CO4369" s="202">
        <v>4368</v>
      </c>
    </row>
    <row r="4370" spans="93:93" x14ac:dyDescent="0.25">
      <c r="CO4370" s="202">
        <v>4369</v>
      </c>
    </row>
    <row r="4371" spans="93:93" x14ac:dyDescent="0.25">
      <c r="CO4371" s="202">
        <v>4370</v>
      </c>
    </row>
    <row r="4372" spans="93:93" x14ac:dyDescent="0.25">
      <c r="CO4372" s="202">
        <v>4371</v>
      </c>
    </row>
    <row r="4373" spans="93:93" x14ac:dyDescent="0.25">
      <c r="CO4373" s="202">
        <v>4372</v>
      </c>
    </row>
    <row r="4374" spans="93:93" x14ac:dyDescent="0.25">
      <c r="CO4374" s="202">
        <v>4373</v>
      </c>
    </row>
    <row r="4375" spans="93:93" x14ac:dyDescent="0.25">
      <c r="CO4375" s="202">
        <v>4374</v>
      </c>
    </row>
    <row r="4376" spans="93:93" x14ac:dyDescent="0.25">
      <c r="CO4376" s="202">
        <v>4375</v>
      </c>
    </row>
    <row r="4377" spans="93:93" x14ac:dyDescent="0.25">
      <c r="CO4377" s="202">
        <v>4376</v>
      </c>
    </row>
    <row r="4378" spans="93:93" x14ac:dyDescent="0.25">
      <c r="CO4378" s="202">
        <v>4377</v>
      </c>
    </row>
    <row r="4379" spans="93:93" x14ac:dyDescent="0.25">
      <c r="CO4379" s="202">
        <v>4378</v>
      </c>
    </row>
    <row r="4380" spans="93:93" x14ac:dyDescent="0.25">
      <c r="CO4380" s="202">
        <v>4379</v>
      </c>
    </row>
    <row r="4381" spans="93:93" x14ac:dyDescent="0.25">
      <c r="CO4381" s="202">
        <v>4380</v>
      </c>
    </row>
    <row r="4382" spans="93:93" x14ac:dyDescent="0.25">
      <c r="CO4382" s="202">
        <v>4381</v>
      </c>
    </row>
    <row r="4383" spans="93:93" x14ac:dyDescent="0.25">
      <c r="CO4383" s="202">
        <v>4382</v>
      </c>
    </row>
    <row r="4384" spans="93:93" x14ac:dyDescent="0.25">
      <c r="CO4384" s="202">
        <v>4383</v>
      </c>
    </row>
    <row r="4385" spans="93:93" x14ac:dyDescent="0.25">
      <c r="CO4385" s="202">
        <v>4384</v>
      </c>
    </row>
    <row r="4386" spans="93:93" x14ac:dyDescent="0.25">
      <c r="CO4386" s="202">
        <v>4385</v>
      </c>
    </row>
    <row r="4387" spans="93:93" x14ac:dyDescent="0.25">
      <c r="CO4387" s="202">
        <v>4386</v>
      </c>
    </row>
    <row r="4388" spans="93:93" x14ac:dyDescent="0.25">
      <c r="CO4388" s="202">
        <v>4387</v>
      </c>
    </row>
    <row r="4389" spans="93:93" x14ac:dyDescent="0.25">
      <c r="CO4389" s="202">
        <v>4388</v>
      </c>
    </row>
    <row r="4390" spans="93:93" x14ac:dyDescent="0.25">
      <c r="CO4390" s="202">
        <v>4389</v>
      </c>
    </row>
    <row r="4391" spans="93:93" x14ac:dyDescent="0.25">
      <c r="CO4391" s="202">
        <v>4390</v>
      </c>
    </row>
    <row r="4392" spans="93:93" x14ac:dyDescent="0.25">
      <c r="CO4392" s="202">
        <v>4391</v>
      </c>
    </row>
    <row r="4393" spans="93:93" x14ac:dyDescent="0.25">
      <c r="CO4393" s="202">
        <v>4392</v>
      </c>
    </row>
    <row r="4394" spans="93:93" x14ac:dyDescent="0.25">
      <c r="CO4394" s="202">
        <v>4393</v>
      </c>
    </row>
    <row r="4395" spans="93:93" x14ac:dyDescent="0.25">
      <c r="CO4395" s="202">
        <v>4394</v>
      </c>
    </row>
    <row r="4396" spans="93:93" x14ac:dyDescent="0.25">
      <c r="CO4396" s="202">
        <v>4395</v>
      </c>
    </row>
    <row r="4397" spans="93:93" x14ac:dyDescent="0.25">
      <c r="CO4397" s="202">
        <v>4396</v>
      </c>
    </row>
    <row r="4398" spans="93:93" x14ac:dyDescent="0.25">
      <c r="CO4398" s="202">
        <v>4397</v>
      </c>
    </row>
    <row r="4399" spans="93:93" x14ac:dyDescent="0.25">
      <c r="CO4399" s="202">
        <v>4398</v>
      </c>
    </row>
    <row r="4400" spans="93:93" x14ac:dyDescent="0.25">
      <c r="CO4400" s="202">
        <v>4399</v>
      </c>
    </row>
    <row r="4401" spans="93:93" x14ac:dyDescent="0.25">
      <c r="CO4401" s="202">
        <v>4400</v>
      </c>
    </row>
    <row r="4402" spans="93:93" x14ac:dyDescent="0.25">
      <c r="CO4402" s="202">
        <v>4401</v>
      </c>
    </row>
    <row r="4403" spans="93:93" x14ac:dyDescent="0.25">
      <c r="CO4403" s="202">
        <v>4402</v>
      </c>
    </row>
    <row r="4404" spans="93:93" x14ac:dyDescent="0.25">
      <c r="CO4404" s="202">
        <v>4403</v>
      </c>
    </row>
    <row r="4405" spans="93:93" x14ac:dyDescent="0.25">
      <c r="CO4405" s="202">
        <v>4404</v>
      </c>
    </row>
    <row r="4406" spans="93:93" x14ac:dyDescent="0.25">
      <c r="CO4406" s="202">
        <v>4405</v>
      </c>
    </row>
    <row r="4407" spans="93:93" x14ac:dyDescent="0.25">
      <c r="CO4407" s="202">
        <v>4406</v>
      </c>
    </row>
    <row r="4408" spans="93:93" x14ac:dyDescent="0.25">
      <c r="CO4408" s="202">
        <v>4407</v>
      </c>
    </row>
    <row r="4409" spans="93:93" x14ac:dyDescent="0.25">
      <c r="CO4409" s="202">
        <v>4408</v>
      </c>
    </row>
    <row r="4410" spans="93:93" x14ac:dyDescent="0.25">
      <c r="CO4410" s="202">
        <v>4409</v>
      </c>
    </row>
    <row r="4411" spans="93:93" x14ac:dyDescent="0.25">
      <c r="CO4411" s="202">
        <v>4410</v>
      </c>
    </row>
    <row r="4412" spans="93:93" x14ac:dyDescent="0.25">
      <c r="CO4412" s="202">
        <v>4411</v>
      </c>
    </row>
    <row r="4413" spans="93:93" x14ac:dyDescent="0.25">
      <c r="CO4413" s="202">
        <v>4412</v>
      </c>
    </row>
    <row r="4414" spans="93:93" x14ac:dyDescent="0.25">
      <c r="CO4414" s="202">
        <v>4413</v>
      </c>
    </row>
    <row r="4415" spans="93:93" x14ac:dyDescent="0.25">
      <c r="CO4415" s="202">
        <v>4414</v>
      </c>
    </row>
    <row r="4416" spans="93:93" x14ac:dyDescent="0.25">
      <c r="CO4416" s="202">
        <v>4415</v>
      </c>
    </row>
    <row r="4417" spans="93:93" x14ac:dyDescent="0.25">
      <c r="CO4417" s="202">
        <v>4416</v>
      </c>
    </row>
    <row r="4418" spans="93:93" x14ac:dyDescent="0.25">
      <c r="CO4418" s="202">
        <v>4417</v>
      </c>
    </row>
    <row r="4419" spans="93:93" x14ac:dyDescent="0.25">
      <c r="CO4419" s="202">
        <v>4418</v>
      </c>
    </row>
    <row r="4420" spans="93:93" x14ac:dyDescent="0.25">
      <c r="CO4420" s="202">
        <v>4419</v>
      </c>
    </row>
    <row r="4421" spans="93:93" x14ac:dyDescent="0.25">
      <c r="CO4421" s="202">
        <v>4420</v>
      </c>
    </row>
    <row r="4422" spans="93:93" x14ac:dyDescent="0.25">
      <c r="CO4422" s="202">
        <v>4421</v>
      </c>
    </row>
    <row r="4423" spans="93:93" x14ac:dyDescent="0.25">
      <c r="CO4423" s="202">
        <v>4422</v>
      </c>
    </row>
    <row r="4424" spans="93:93" x14ac:dyDescent="0.25">
      <c r="CO4424" s="202">
        <v>4423</v>
      </c>
    </row>
    <row r="4425" spans="93:93" x14ac:dyDescent="0.25">
      <c r="CO4425" s="202">
        <v>4424</v>
      </c>
    </row>
    <row r="4426" spans="93:93" x14ac:dyDescent="0.25">
      <c r="CO4426" s="202">
        <v>4425</v>
      </c>
    </row>
    <row r="4427" spans="93:93" x14ac:dyDescent="0.25">
      <c r="CO4427" s="202">
        <v>4426</v>
      </c>
    </row>
    <row r="4428" spans="93:93" x14ac:dyDescent="0.25">
      <c r="CO4428" s="202">
        <v>4427</v>
      </c>
    </row>
    <row r="4429" spans="93:93" x14ac:dyDescent="0.25">
      <c r="CO4429" s="202">
        <v>4428</v>
      </c>
    </row>
    <row r="4430" spans="93:93" x14ac:dyDescent="0.25">
      <c r="CO4430" s="202">
        <v>4429</v>
      </c>
    </row>
    <row r="4431" spans="93:93" x14ac:dyDescent="0.25">
      <c r="CO4431" s="202">
        <v>4430</v>
      </c>
    </row>
    <row r="4432" spans="93:93" x14ac:dyDescent="0.25">
      <c r="CO4432" s="202">
        <v>4431</v>
      </c>
    </row>
    <row r="4433" spans="93:93" x14ac:dyDescent="0.25">
      <c r="CO4433" s="202">
        <v>4432</v>
      </c>
    </row>
    <row r="4434" spans="93:93" x14ac:dyDescent="0.25">
      <c r="CO4434" s="202">
        <v>4433</v>
      </c>
    </row>
    <row r="4435" spans="93:93" x14ac:dyDescent="0.25">
      <c r="CO4435" s="202">
        <v>4434</v>
      </c>
    </row>
    <row r="4436" spans="93:93" x14ac:dyDescent="0.25">
      <c r="CO4436" s="202">
        <v>4435</v>
      </c>
    </row>
    <row r="4437" spans="93:93" x14ac:dyDescent="0.25">
      <c r="CO4437" s="202">
        <v>4436</v>
      </c>
    </row>
    <row r="4438" spans="93:93" x14ac:dyDescent="0.25">
      <c r="CO4438" s="202">
        <v>4437</v>
      </c>
    </row>
    <row r="4439" spans="93:93" x14ac:dyDescent="0.25">
      <c r="CO4439" s="202">
        <v>4438</v>
      </c>
    </row>
    <row r="4440" spans="93:93" x14ac:dyDescent="0.25">
      <c r="CO4440" s="202">
        <v>4439</v>
      </c>
    </row>
    <row r="4441" spans="93:93" x14ac:dyDescent="0.25">
      <c r="CO4441" s="202">
        <v>4440</v>
      </c>
    </row>
    <row r="4442" spans="93:93" x14ac:dyDescent="0.25">
      <c r="CO4442" s="202">
        <v>4441</v>
      </c>
    </row>
    <row r="4443" spans="93:93" x14ac:dyDescent="0.25">
      <c r="CO4443" s="202">
        <v>4442</v>
      </c>
    </row>
    <row r="4444" spans="93:93" x14ac:dyDescent="0.25">
      <c r="CO4444" s="202">
        <v>4443</v>
      </c>
    </row>
    <row r="4445" spans="93:93" x14ac:dyDescent="0.25">
      <c r="CO4445" s="202">
        <v>4444</v>
      </c>
    </row>
    <row r="4446" spans="93:93" x14ac:dyDescent="0.25">
      <c r="CO4446" s="202">
        <v>4445</v>
      </c>
    </row>
    <row r="4447" spans="93:93" x14ac:dyDescent="0.25">
      <c r="CO4447" s="202">
        <v>4446</v>
      </c>
    </row>
    <row r="4448" spans="93:93" x14ac:dyDescent="0.25">
      <c r="CO4448" s="202">
        <v>4447</v>
      </c>
    </row>
    <row r="4449" spans="93:93" x14ac:dyDescent="0.25">
      <c r="CO4449" s="202">
        <v>4448</v>
      </c>
    </row>
    <row r="4450" spans="93:93" x14ac:dyDescent="0.25">
      <c r="CO4450" s="202">
        <v>4449</v>
      </c>
    </row>
    <row r="4451" spans="93:93" x14ac:dyDescent="0.25">
      <c r="CO4451" s="202">
        <v>4450</v>
      </c>
    </row>
    <row r="4452" spans="93:93" x14ac:dyDescent="0.25">
      <c r="CO4452" s="202">
        <v>4451</v>
      </c>
    </row>
    <row r="4453" spans="93:93" x14ac:dyDescent="0.25">
      <c r="CO4453" s="202">
        <v>4452</v>
      </c>
    </row>
    <row r="4454" spans="93:93" x14ac:dyDescent="0.25">
      <c r="CO4454" s="202">
        <v>4453</v>
      </c>
    </row>
    <row r="4455" spans="93:93" x14ac:dyDescent="0.25">
      <c r="CO4455" s="202">
        <v>4454</v>
      </c>
    </row>
    <row r="4456" spans="93:93" x14ac:dyDescent="0.25">
      <c r="CO4456" s="202">
        <v>4455</v>
      </c>
    </row>
    <row r="4457" spans="93:93" x14ac:dyDescent="0.25">
      <c r="CO4457" s="202">
        <v>4456</v>
      </c>
    </row>
    <row r="4458" spans="93:93" x14ac:dyDescent="0.25">
      <c r="CO4458" s="202">
        <v>4457</v>
      </c>
    </row>
    <row r="4459" spans="93:93" x14ac:dyDescent="0.25">
      <c r="CO4459" s="202">
        <v>4458</v>
      </c>
    </row>
    <row r="4460" spans="93:93" x14ac:dyDescent="0.25">
      <c r="CO4460" s="202">
        <v>4459</v>
      </c>
    </row>
    <row r="4461" spans="93:93" x14ac:dyDescent="0.25">
      <c r="CO4461" s="202">
        <v>4460</v>
      </c>
    </row>
    <row r="4462" spans="93:93" x14ac:dyDescent="0.25">
      <c r="CO4462" s="202">
        <v>4461</v>
      </c>
    </row>
    <row r="4463" spans="93:93" x14ac:dyDescent="0.25">
      <c r="CO4463" s="202">
        <v>4462</v>
      </c>
    </row>
    <row r="4464" spans="93:93" x14ac:dyDescent="0.25">
      <c r="CO4464" s="202">
        <v>4463</v>
      </c>
    </row>
    <row r="4465" spans="93:93" x14ac:dyDescent="0.25">
      <c r="CO4465" s="202">
        <v>4464</v>
      </c>
    </row>
    <row r="4466" spans="93:93" x14ac:dyDescent="0.25">
      <c r="CO4466" s="202">
        <v>4465</v>
      </c>
    </row>
    <row r="4467" spans="93:93" x14ac:dyDescent="0.25">
      <c r="CO4467" s="202">
        <v>4466</v>
      </c>
    </row>
    <row r="4468" spans="93:93" x14ac:dyDescent="0.25">
      <c r="CO4468" s="202">
        <v>4467</v>
      </c>
    </row>
    <row r="4469" spans="93:93" x14ac:dyDescent="0.25">
      <c r="CO4469" s="202">
        <v>4468</v>
      </c>
    </row>
    <row r="4470" spans="93:93" x14ac:dyDescent="0.25">
      <c r="CO4470" s="202">
        <v>4469</v>
      </c>
    </row>
    <row r="4471" spans="93:93" x14ac:dyDescent="0.25">
      <c r="CO4471" s="202">
        <v>4470</v>
      </c>
    </row>
    <row r="4472" spans="93:93" x14ac:dyDescent="0.25">
      <c r="CO4472" s="202">
        <v>4471</v>
      </c>
    </row>
    <row r="4473" spans="93:93" x14ac:dyDescent="0.25">
      <c r="CO4473" s="202">
        <v>4472</v>
      </c>
    </row>
    <row r="4474" spans="93:93" x14ac:dyDescent="0.25">
      <c r="CO4474" s="202">
        <v>4473</v>
      </c>
    </row>
    <row r="4475" spans="93:93" x14ac:dyDescent="0.25">
      <c r="CO4475" s="202">
        <v>4474</v>
      </c>
    </row>
    <row r="4476" spans="93:93" x14ac:dyDescent="0.25">
      <c r="CO4476" s="202">
        <v>4475</v>
      </c>
    </row>
    <row r="4477" spans="93:93" x14ac:dyDescent="0.25">
      <c r="CO4477" s="202">
        <v>4476</v>
      </c>
    </row>
    <row r="4478" spans="93:93" x14ac:dyDescent="0.25">
      <c r="CO4478" s="202">
        <v>4477</v>
      </c>
    </row>
    <row r="4479" spans="93:93" x14ac:dyDescent="0.25">
      <c r="CO4479" s="202">
        <v>4478</v>
      </c>
    </row>
    <row r="4480" spans="93:93" x14ac:dyDescent="0.25">
      <c r="CO4480" s="202">
        <v>4479</v>
      </c>
    </row>
    <row r="4481" spans="93:93" x14ac:dyDescent="0.25">
      <c r="CO4481" s="202">
        <v>4480</v>
      </c>
    </row>
    <row r="4482" spans="93:93" x14ac:dyDescent="0.25">
      <c r="CO4482" s="202">
        <v>4481</v>
      </c>
    </row>
    <row r="4483" spans="93:93" x14ac:dyDescent="0.25">
      <c r="CO4483" s="202">
        <v>4482</v>
      </c>
    </row>
    <row r="4484" spans="93:93" x14ac:dyDescent="0.25">
      <c r="CO4484" s="202">
        <v>4483</v>
      </c>
    </row>
    <row r="4485" spans="93:93" x14ac:dyDescent="0.25">
      <c r="CO4485" s="202">
        <v>4484</v>
      </c>
    </row>
    <row r="4486" spans="93:93" x14ac:dyDescent="0.25">
      <c r="CO4486" s="202">
        <v>4485</v>
      </c>
    </row>
    <row r="4487" spans="93:93" x14ac:dyDescent="0.25">
      <c r="CO4487" s="202">
        <v>4486</v>
      </c>
    </row>
    <row r="4488" spans="93:93" x14ac:dyDescent="0.25">
      <c r="CO4488" s="202">
        <v>4487</v>
      </c>
    </row>
    <row r="4489" spans="93:93" x14ac:dyDescent="0.25">
      <c r="CO4489" s="202">
        <v>4488</v>
      </c>
    </row>
    <row r="4490" spans="93:93" x14ac:dyDescent="0.25">
      <c r="CO4490" s="202">
        <v>4489</v>
      </c>
    </row>
    <row r="4491" spans="93:93" x14ac:dyDescent="0.25">
      <c r="CO4491" s="202">
        <v>4490</v>
      </c>
    </row>
    <row r="4492" spans="93:93" x14ac:dyDescent="0.25">
      <c r="CO4492" s="202">
        <v>4491</v>
      </c>
    </row>
    <row r="4493" spans="93:93" x14ac:dyDescent="0.25">
      <c r="CO4493" s="202">
        <v>4492</v>
      </c>
    </row>
    <row r="4494" spans="93:93" x14ac:dyDescent="0.25">
      <c r="CO4494" s="202">
        <v>4493</v>
      </c>
    </row>
    <row r="4495" spans="93:93" x14ac:dyDescent="0.25">
      <c r="CO4495" s="202">
        <v>4494</v>
      </c>
    </row>
    <row r="4496" spans="93:93" x14ac:dyDescent="0.25">
      <c r="CO4496" s="202">
        <v>4495</v>
      </c>
    </row>
    <row r="4497" spans="93:93" x14ac:dyDescent="0.25">
      <c r="CO4497" s="202">
        <v>4496</v>
      </c>
    </row>
    <row r="4498" spans="93:93" x14ac:dyDescent="0.25">
      <c r="CO4498" s="202">
        <v>4497</v>
      </c>
    </row>
    <row r="4499" spans="93:93" x14ac:dyDescent="0.25">
      <c r="CO4499" s="202">
        <v>4498</v>
      </c>
    </row>
    <row r="4500" spans="93:93" x14ac:dyDescent="0.25">
      <c r="CO4500" s="202">
        <v>4499</v>
      </c>
    </row>
    <row r="4501" spans="93:93" x14ac:dyDescent="0.25">
      <c r="CO4501" s="202">
        <v>4500</v>
      </c>
    </row>
    <row r="4502" spans="93:93" x14ac:dyDescent="0.25">
      <c r="CO4502" s="202">
        <v>4501</v>
      </c>
    </row>
    <row r="4503" spans="93:93" x14ac:dyDescent="0.25">
      <c r="CO4503" s="202">
        <v>4502</v>
      </c>
    </row>
    <row r="4504" spans="93:93" x14ac:dyDescent="0.25">
      <c r="CO4504" s="202">
        <v>4503</v>
      </c>
    </row>
    <row r="4505" spans="93:93" x14ac:dyDescent="0.25">
      <c r="CO4505" s="202">
        <v>4504</v>
      </c>
    </row>
    <row r="4506" spans="93:93" x14ac:dyDescent="0.25">
      <c r="CO4506" s="202">
        <v>4505</v>
      </c>
    </row>
    <row r="4507" spans="93:93" x14ac:dyDescent="0.25">
      <c r="CO4507" s="202">
        <v>4506</v>
      </c>
    </row>
    <row r="4508" spans="93:93" x14ac:dyDescent="0.25">
      <c r="CO4508" s="202">
        <v>4507</v>
      </c>
    </row>
    <row r="4509" spans="93:93" x14ac:dyDescent="0.25">
      <c r="CO4509" s="202">
        <v>4508</v>
      </c>
    </row>
    <row r="4510" spans="93:93" x14ac:dyDescent="0.25">
      <c r="CO4510" s="202">
        <v>4509</v>
      </c>
    </row>
    <row r="4511" spans="93:93" x14ac:dyDescent="0.25">
      <c r="CO4511" s="202">
        <v>4510</v>
      </c>
    </row>
    <row r="4512" spans="93:93" x14ac:dyDescent="0.25">
      <c r="CO4512" s="202">
        <v>4511</v>
      </c>
    </row>
    <row r="4513" spans="93:93" x14ac:dyDescent="0.25">
      <c r="CO4513" s="202">
        <v>4512</v>
      </c>
    </row>
    <row r="4514" spans="93:93" x14ac:dyDescent="0.25">
      <c r="CO4514" s="202">
        <v>4513</v>
      </c>
    </row>
    <row r="4515" spans="93:93" x14ac:dyDescent="0.25">
      <c r="CO4515" s="202">
        <v>4514</v>
      </c>
    </row>
    <row r="4516" spans="93:93" x14ac:dyDescent="0.25">
      <c r="CO4516" s="202">
        <v>4515</v>
      </c>
    </row>
    <row r="4517" spans="93:93" x14ac:dyDescent="0.25">
      <c r="CO4517" s="202">
        <v>4516</v>
      </c>
    </row>
    <row r="4518" spans="93:93" x14ac:dyDescent="0.25">
      <c r="CO4518" s="202">
        <v>4517</v>
      </c>
    </row>
    <row r="4519" spans="93:93" x14ac:dyDescent="0.25">
      <c r="CO4519" s="202">
        <v>4518</v>
      </c>
    </row>
    <row r="4520" spans="93:93" x14ac:dyDescent="0.25">
      <c r="CO4520" s="202">
        <v>4519</v>
      </c>
    </row>
    <row r="4521" spans="93:93" x14ac:dyDescent="0.25">
      <c r="CO4521" s="202">
        <v>4520</v>
      </c>
    </row>
    <row r="4522" spans="93:93" x14ac:dyDescent="0.25">
      <c r="CO4522" s="202">
        <v>4521</v>
      </c>
    </row>
    <row r="4523" spans="93:93" x14ac:dyDescent="0.25">
      <c r="CO4523" s="202">
        <v>4522</v>
      </c>
    </row>
    <row r="4524" spans="93:93" x14ac:dyDescent="0.25">
      <c r="CO4524" s="202">
        <v>4523</v>
      </c>
    </row>
    <row r="4525" spans="93:93" x14ac:dyDescent="0.25">
      <c r="CO4525" s="202">
        <v>4524</v>
      </c>
    </row>
    <row r="4526" spans="93:93" x14ac:dyDescent="0.25">
      <c r="CO4526" s="202">
        <v>4525</v>
      </c>
    </row>
    <row r="4527" spans="93:93" x14ac:dyDescent="0.25">
      <c r="CO4527" s="202">
        <v>4526</v>
      </c>
    </row>
    <row r="4528" spans="93:93" x14ac:dyDescent="0.25">
      <c r="CO4528" s="202">
        <v>4527</v>
      </c>
    </row>
    <row r="4529" spans="93:93" x14ac:dyDescent="0.25">
      <c r="CO4529" s="202">
        <v>4528</v>
      </c>
    </row>
    <row r="4530" spans="93:93" x14ac:dyDescent="0.25">
      <c r="CO4530" s="202">
        <v>4529</v>
      </c>
    </row>
    <row r="4531" spans="93:93" x14ac:dyDescent="0.25">
      <c r="CO4531" s="202">
        <v>4530</v>
      </c>
    </row>
    <row r="4532" spans="93:93" x14ac:dyDescent="0.25">
      <c r="CO4532" s="202">
        <v>4531</v>
      </c>
    </row>
    <row r="4533" spans="93:93" x14ac:dyDescent="0.25">
      <c r="CO4533" s="202">
        <v>4532</v>
      </c>
    </row>
    <row r="4534" spans="93:93" x14ac:dyDescent="0.25">
      <c r="CO4534" s="202">
        <v>4533</v>
      </c>
    </row>
    <row r="4535" spans="93:93" x14ac:dyDescent="0.25">
      <c r="CO4535" s="202">
        <v>4534</v>
      </c>
    </row>
    <row r="4536" spans="93:93" x14ac:dyDescent="0.25">
      <c r="CO4536" s="202">
        <v>4535</v>
      </c>
    </row>
    <row r="4537" spans="93:93" x14ac:dyDescent="0.25">
      <c r="CO4537" s="202">
        <v>4536</v>
      </c>
    </row>
    <row r="4538" spans="93:93" x14ac:dyDescent="0.25">
      <c r="CO4538" s="202">
        <v>4537</v>
      </c>
    </row>
    <row r="4539" spans="93:93" x14ac:dyDescent="0.25">
      <c r="CO4539" s="202">
        <v>4538</v>
      </c>
    </row>
    <row r="4540" spans="93:93" x14ac:dyDescent="0.25">
      <c r="CO4540" s="202">
        <v>4539</v>
      </c>
    </row>
    <row r="4541" spans="93:93" x14ac:dyDescent="0.25">
      <c r="CO4541" s="202">
        <v>4540</v>
      </c>
    </row>
    <row r="4542" spans="93:93" x14ac:dyDescent="0.25">
      <c r="CO4542" s="202">
        <v>4541</v>
      </c>
    </row>
    <row r="4543" spans="93:93" x14ac:dyDescent="0.25">
      <c r="CO4543" s="202">
        <v>4542</v>
      </c>
    </row>
    <row r="4544" spans="93:93" x14ac:dyDescent="0.25">
      <c r="CO4544" s="202">
        <v>4543</v>
      </c>
    </row>
    <row r="4545" spans="93:93" x14ac:dyDescent="0.25">
      <c r="CO4545" s="202">
        <v>4544</v>
      </c>
    </row>
    <row r="4546" spans="93:93" x14ac:dyDescent="0.25">
      <c r="CO4546" s="202">
        <v>4545</v>
      </c>
    </row>
    <row r="4547" spans="93:93" x14ac:dyDescent="0.25">
      <c r="CO4547" s="202">
        <v>4546</v>
      </c>
    </row>
    <row r="4548" spans="93:93" x14ac:dyDescent="0.25">
      <c r="CO4548" s="202">
        <v>4547</v>
      </c>
    </row>
    <row r="4549" spans="93:93" x14ac:dyDescent="0.25">
      <c r="CO4549" s="202">
        <v>4548</v>
      </c>
    </row>
    <row r="4550" spans="93:93" x14ac:dyDescent="0.25">
      <c r="CO4550" s="202">
        <v>4549</v>
      </c>
    </row>
    <row r="4551" spans="93:93" x14ac:dyDescent="0.25">
      <c r="CO4551" s="202">
        <v>4550</v>
      </c>
    </row>
    <row r="4552" spans="93:93" x14ac:dyDescent="0.25">
      <c r="CO4552" s="202">
        <v>4551</v>
      </c>
    </row>
    <row r="4553" spans="93:93" x14ac:dyDescent="0.25">
      <c r="CO4553" s="202">
        <v>4552</v>
      </c>
    </row>
    <row r="4554" spans="93:93" x14ac:dyDescent="0.25">
      <c r="CO4554" s="202">
        <v>4553</v>
      </c>
    </row>
    <row r="4555" spans="93:93" x14ac:dyDescent="0.25">
      <c r="CO4555" s="202">
        <v>4554</v>
      </c>
    </row>
    <row r="4556" spans="93:93" x14ac:dyDescent="0.25">
      <c r="CO4556" s="202">
        <v>4555</v>
      </c>
    </row>
    <row r="4557" spans="93:93" x14ac:dyDescent="0.25">
      <c r="CO4557" s="202">
        <v>4556</v>
      </c>
    </row>
    <row r="4558" spans="93:93" x14ac:dyDescent="0.25">
      <c r="CO4558" s="202">
        <v>4557</v>
      </c>
    </row>
    <row r="4559" spans="93:93" x14ac:dyDescent="0.25">
      <c r="CO4559" s="202">
        <v>4558</v>
      </c>
    </row>
    <row r="4560" spans="93:93" x14ac:dyDescent="0.25">
      <c r="CO4560" s="202">
        <v>4559</v>
      </c>
    </row>
    <row r="4561" spans="93:93" x14ac:dyDescent="0.25">
      <c r="CO4561" s="202">
        <v>4560</v>
      </c>
    </row>
    <row r="4562" spans="93:93" x14ac:dyDescent="0.25">
      <c r="CO4562" s="202">
        <v>4561</v>
      </c>
    </row>
    <row r="4563" spans="93:93" x14ac:dyDescent="0.25">
      <c r="CO4563" s="202">
        <v>4562</v>
      </c>
    </row>
    <row r="4564" spans="93:93" x14ac:dyDescent="0.25">
      <c r="CO4564" s="202">
        <v>4563</v>
      </c>
    </row>
    <row r="4565" spans="93:93" x14ac:dyDescent="0.25">
      <c r="CO4565" s="202">
        <v>4564</v>
      </c>
    </row>
    <row r="4566" spans="93:93" x14ac:dyDescent="0.25">
      <c r="CO4566" s="202">
        <v>4565</v>
      </c>
    </row>
    <row r="4567" spans="93:93" x14ac:dyDescent="0.25">
      <c r="CO4567" s="202">
        <v>4566</v>
      </c>
    </row>
    <row r="4568" spans="93:93" x14ac:dyDescent="0.25">
      <c r="CO4568" s="202">
        <v>4567</v>
      </c>
    </row>
    <row r="4569" spans="93:93" x14ac:dyDescent="0.25">
      <c r="CO4569" s="202">
        <v>4568</v>
      </c>
    </row>
    <row r="4570" spans="93:93" x14ac:dyDescent="0.25">
      <c r="CO4570" s="202">
        <v>4569</v>
      </c>
    </row>
    <row r="4571" spans="93:93" x14ac:dyDescent="0.25">
      <c r="CO4571" s="202">
        <v>4570</v>
      </c>
    </row>
    <row r="4572" spans="93:93" x14ac:dyDescent="0.25">
      <c r="CO4572" s="202">
        <v>4571</v>
      </c>
    </row>
    <row r="4573" spans="93:93" x14ac:dyDescent="0.25">
      <c r="CO4573" s="202">
        <v>4572</v>
      </c>
    </row>
    <row r="4574" spans="93:93" x14ac:dyDescent="0.25">
      <c r="CO4574" s="202">
        <v>4573</v>
      </c>
    </row>
    <row r="4575" spans="93:93" x14ac:dyDescent="0.25">
      <c r="CO4575" s="202">
        <v>4574</v>
      </c>
    </row>
    <row r="4576" spans="93:93" x14ac:dyDescent="0.25">
      <c r="CO4576" s="202">
        <v>4575</v>
      </c>
    </row>
    <row r="4577" spans="93:93" x14ac:dyDescent="0.25">
      <c r="CO4577" s="202">
        <v>4576</v>
      </c>
    </row>
    <row r="4578" spans="93:93" x14ac:dyDescent="0.25">
      <c r="CO4578" s="202">
        <v>4577</v>
      </c>
    </row>
    <row r="4579" spans="93:93" x14ac:dyDescent="0.25">
      <c r="CO4579" s="202">
        <v>4578</v>
      </c>
    </row>
    <row r="4580" spans="93:93" x14ac:dyDescent="0.25">
      <c r="CO4580" s="202">
        <v>4579</v>
      </c>
    </row>
    <row r="4581" spans="93:93" x14ac:dyDescent="0.25">
      <c r="CO4581" s="202">
        <v>4580</v>
      </c>
    </row>
    <row r="4582" spans="93:93" x14ac:dyDescent="0.25">
      <c r="CO4582" s="202">
        <v>4581</v>
      </c>
    </row>
    <row r="4583" spans="93:93" x14ac:dyDescent="0.25">
      <c r="CO4583" s="202">
        <v>4582</v>
      </c>
    </row>
    <row r="4584" spans="93:93" x14ac:dyDescent="0.25">
      <c r="CO4584" s="202">
        <v>4583</v>
      </c>
    </row>
    <row r="4585" spans="93:93" x14ac:dyDescent="0.25">
      <c r="CO4585" s="202">
        <v>4584</v>
      </c>
    </row>
    <row r="4586" spans="93:93" x14ac:dyDescent="0.25">
      <c r="CO4586" s="202">
        <v>4585</v>
      </c>
    </row>
    <row r="4587" spans="93:93" x14ac:dyDescent="0.25">
      <c r="CO4587" s="202">
        <v>4586</v>
      </c>
    </row>
    <row r="4588" spans="93:93" x14ac:dyDescent="0.25">
      <c r="CO4588" s="202">
        <v>4587</v>
      </c>
    </row>
    <row r="4589" spans="93:93" x14ac:dyDescent="0.25">
      <c r="CO4589" s="202">
        <v>4588</v>
      </c>
    </row>
    <row r="4590" spans="93:93" x14ac:dyDescent="0.25">
      <c r="CO4590" s="202">
        <v>4589</v>
      </c>
    </row>
    <row r="4591" spans="93:93" x14ac:dyDescent="0.25">
      <c r="CO4591" s="202">
        <v>4590</v>
      </c>
    </row>
    <row r="4592" spans="93:93" x14ac:dyDescent="0.25">
      <c r="CO4592" s="202">
        <v>4591</v>
      </c>
    </row>
    <row r="4593" spans="93:93" x14ac:dyDescent="0.25">
      <c r="CO4593" s="202">
        <v>4592</v>
      </c>
    </row>
    <row r="4594" spans="93:93" x14ac:dyDescent="0.25">
      <c r="CO4594" s="202">
        <v>4593</v>
      </c>
    </row>
    <row r="4595" spans="93:93" x14ac:dyDescent="0.25">
      <c r="CO4595" s="202">
        <v>4594</v>
      </c>
    </row>
    <row r="4596" spans="93:93" x14ac:dyDescent="0.25">
      <c r="CO4596" s="202">
        <v>4595</v>
      </c>
    </row>
    <row r="4597" spans="93:93" x14ac:dyDescent="0.25">
      <c r="CO4597" s="202">
        <v>4596</v>
      </c>
    </row>
    <row r="4598" spans="93:93" x14ac:dyDescent="0.25">
      <c r="CO4598" s="202">
        <v>4597</v>
      </c>
    </row>
    <row r="4599" spans="93:93" x14ac:dyDescent="0.25">
      <c r="CO4599" s="202">
        <v>4598</v>
      </c>
    </row>
    <row r="4600" spans="93:93" x14ac:dyDescent="0.25">
      <c r="CO4600" s="202">
        <v>4599</v>
      </c>
    </row>
    <row r="4601" spans="93:93" x14ac:dyDescent="0.25">
      <c r="CO4601" s="202">
        <v>4600</v>
      </c>
    </row>
    <row r="4602" spans="93:93" x14ac:dyDescent="0.25">
      <c r="CO4602" s="202">
        <v>4601</v>
      </c>
    </row>
    <row r="4603" spans="93:93" x14ac:dyDescent="0.25">
      <c r="CO4603" s="202">
        <v>4602</v>
      </c>
    </row>
    <row r="4604" spans="93:93" x14ac:dyDescent="0.25">
      <c r="CO4604" s="202">
        <v>4603</v>
      </c>
    </row>
    <row r="4605" spans="93:93" x14ac:dyDescent="0.25">
      <c r="CO4605" s="202">
        <v>4604</v>
      </c>
    </row>
    <row r="4606" spans="93:93" x14ac:dyDescent="0.25">
      <c r="CO4606" s="202">
        <v>4605</v>
      </c>
    </row>
    <row r="4607" spans="93:93" x14ac:dyDescent="0.25">
      <c r="CO4607" s="202">
        <v>4606</v>
      </c>
    </row>
    <row r="4608" spans="93:93" x14ac:dyDescent="0.25">
      <c r="CO4608" s="202">
        <v>4607</v>
      </c>
    </row>
    <row r="4609" spans="93:93" x14ac:dyDescent="0.25">
      <c r="CO4609" s="202">
        <v>4608</v>
      </c>
    </row>
    <row r="4610" spans="93:93" x14ac:dyDescent="0.25">
      <c r="CO4610" s="202">
        <v>4609</v>
      </c>
    </row>
    <row r="4611" spans="93:93" x14ac:dyDescent="0.25">
      <c r="CO4611" s="202">
        <v>4610</v>
      </c>
    </row>
    <row r="4612" spans="93:93" x14ac:dyDescent="0.25">
      <c r="CO4612" s="202">
        <v>4611</v>
      </c>
    </row>
    <row r="4613" spans="93:93" x14ac:dyDescent="0.25">
      <c r="CO4613" s="202">
        <v>4612</v>
      </c>
    </row>
    <row r="4614" spans="93:93" x14ac:dyDescent="0.25">
      <c r="CO4614" s="202">
        <v>4613</v>
      </c>
    </row>
    <row r="4615" spans="93:93" x14ac:dyDescent="0.25">
      <c r="CO4615" s="202">
        <v>4614</v>
      </c>
    </row>
    <row r="4616" spans="93:93" x14ac:dyDescent="0.25">
      <c r="CO4616" s="202">
        <v>4615</v>
      </c>
    </row>
    <row r="4617" spans="93:93" x14ac:dyDescent="0.25">
      <c r="CO4617" s="202">
        <v>4616</v>
      </c>
    </row>
    <row r="4618" spans="93:93" x14ac:dyDescent="0.25">
      <c r="CO4618" s="202">
        <v>4617</v>
      </c>
    </row>
    <row r="4619" spans="93:93" x14ac:dyDescent="0.25">
      <c r="CO4619" s="202">
        <v>4618</v>
      </c>
    </row>
    <row r="4620" spans="93:93" x14ac:dyDescent="0.25">
      <c r="CO4620" s="202">
        <v>4619</v>
      </c>
    </row>
    <row r="4621" spans="93:93" x14ac:dyDescent="0.25">
      <c r="CO4621" s="202">
        <v>4620</v>
      </c>
    </row>
    <row r="4622" spans="93:93" x14ac:dyDescent="0.25">
      <c r="CO4622" s="202">
        <v>4621</v>
      </c>
    </row>
    <row r="4623" spans="93:93" x14ac:dyDescent="0.25">
      <c r="CO4623" s="202">
        <v>4622</v>
      </c>
    </row>
    <row r="4624" spans="93:93" x14ac:dyDescent="0.25">
      <c r="CO4624" s="202">
        <v>4623</v>
      </c>
    </row>
    <row r="4625" spans="93:93" x14ac:dyDescent="0.25">
      <c r="CO4625" s="202">
        <v>4624</v>
      </c>
    </row>
    <row r="4626" spans="93:93" x14ac:dyDescent="0.25">
      <c r="CO4626" s="202">
        <v>4625</v>
      </c>
    </row>
    <row r="4627" spans="93:93" x14ac:dyDescent="0.25">
      <c r="CO4627" s="202">
        <v>4626</v>
      </c>
    </row>
    <row r="4628" spans="93:93" x14ac:dyDescent="0.25">
      <c r="CO4628" s="202">
        <v>4627</v>
      </c>
    </row>
    <row r="4629" spans="93:93" x14ac:dyDescent="0.25">
      <c r="CO4629" s="202">
        <v>4628</v>
      </c>
    </row>
    <row r="4630" spans="93:93" x14ac:dyDescent="0.25">
      <c r="CO4630" s="202">
        <v>4629</v>
      </c>
    </row>
    <row r="4631" spans="93:93" x14ac:dyDescent="0.25">
      <c r="CO4631" s="202">
        <v>4630</v>
      </c>
    </row>
    <row r="4632" spans="93:93" x14ac:dyDescent="0.25">
      <c r="CO4632" s="202">
        <v>4631</v>
      </c>
    </row>
    <row r="4633" spans="93:93" x14ac:dyDescent="0.25">
      <c r="CO4633" s="202">
        <v>4632</v>
      </c>
    </row>
    <row r="4634" spans="93:93" x14ac:dyDescent="0.25">
      <c r="CO4634" s="202">
        <v>4633</v>
      </c>
    </row>
    <row r="4635" spans="93:93" x14ac:dyDescent="0.25">
      <c r="CO4635" s="202">
        <v>4634</v>
      </c>
    </row>
    <row r="4636" spans="93:93" x14ac:dyDescent="0.25">
      <c r="CO4636" s="202">
        <v>4635</v>
      </c>
    </row>
    <row r="4637" spans="93:93" x14ac:dyDescent="0.25">
      <c r="CO4637" s="202">
        <v>4636</v>
      </c>
    </row>
    <row r="4638" spans="93:93" x14ac:dyDescent="0.25">
      <c r="CO4638" s="202">
        <v>4637</v>
      </c>
    </row>
    <row r="4639" spans="93:93" x14ac:dyDescent="0.25">
      <c r="CO4639" s="202">
        <v>4638</v>
      </c>
    </row>
    <row r="4640" spans="93:93" x14ac:dyDescent="0.25">
      <c r="CO4640" s="202">
        <v>4639</v>
      </c>
    </row>
    <row r="4641" spans="93:93" x14ac:dyDescent="0.25">
      <c r="CO4641" s="202">
        <v>4640</v>
      </c>
    </row>
    <row r="4642" spans="93:93" x14ac:dyDescent="0.25">
      <c r="CO4642" s="202">
        <v>4641</v>
      </c>
    </row>
    <row r="4643" spans="93:93" x14ac:dyDescent="0.25">
      <c r="CO4643" s="202">
        <v>4642</v>
      </c>
    </row>
    <row r="4644" spans="93:93" x14ac:dyDescent="0.25">
      <c r="CO4644" s="202">
        <v>4643</v>
      </c>
    </row>
    <row r="4645" spans="93:93" x14ac:dyDescent="0.25">
      <c r="CO4645" s="202">
        <v>4644</v>
      </c>
    </row>
    <row r="4646" spans="93:93" x14ac:dyDescent="0.25">
      <c r="CO4646" s="202">
        <v>4645</v>
      </c>
    </row>
    <row r="4647" spans="93:93" x14ac:dyDescent="0.25">
      <c r="CO4647" s="202">
        <v>4646</v>
      </c>
    </row>
    <row r="4648" spans="93:93" x14ac:dyDescent="0.25">
      <c r="CO4648" s="202">
        <v>4647</v>
      </c>
    </row>
    <row r="4649" spans="93:93" x14ac:dyDescent="0.25">
      <c r="CO4649" s="202">
        <v>4648</v>
      </c>
    </row>
    <row r="4650" spans="93:93" x14ac:dyDescent="0.25">
      <c r="CO4650" s="202">
        <v>4649</v>
      </c>
    </row>
    <row r="4651" spans="93:93" x14ac:dyDescent="0.25">
      <c r="CO4651" s="202">
        <v>4650</v>
      </c>
    </row>
    <row r="4652" spans="93:93" x14ac:dyDescent="0.25">
      <c r="CO4652" s="202">
        <v>4651</v>
      </c>
    </row>
    <row r="4653" spans="93:93" x14ac:dyDescent="0.25">
      <c r="CO4653" s="202">
        <v>4652</v>
      </c>
    </row>
    <row r="4654" spans="93:93" x14ac:dyDescent="0.25">
      <c r="CO4654" s="202">
        <v>4653</v>
      </c>
    </row>
    <row r="4655" spans="93:93" x14ac:dyDescent="0.25">
      <c r="CO4655" s="202">
        <v>4654</v>
      </c>
    </row>
    <row r="4656" spans="93:93" x14ac:dyDescent="0.25">
      <c r="CO4656" s="202">
        <v>4655</v>
      </c>
    </row>
    <row r="4657" spans="93:93" x14ac:dyDescent="0.25">
      <c r="CO4657" s="202">
        <v>4656</v>
      </c>
    </row>
    <row r="4658" spans="93:93" x14ac:dyDescent="0.25">
      <c r="CO4658" s="202">
        <v>4657</v>
      </c>
    </row>
    <row r="4659" spans="93:93" x14ac:dyDescent="0.25">
      <c r="CO4659" s="202">
        <v>4658</v>
      </c>
    </row>
    <row r="4660" spans="93:93" x14ac:dyDescent="0.25">
      <c r="CO4660" s="202">
        <v>4659</v>
      </c>
    </row>
    <row r="4661" spans="93:93" x14ac:dyDescent="0.25">
      <c r="CO4661" s="202">
        <v>4660</v>
      </c>
    </row>
    <row r="4662" spans="93:93" x14ac:dyDescent="0.25">
      <c r="CO4662" s="202">
        <v>4661</v>
      </c>
    </row>
    <row r="4663" spans="93:93" x14ac:dyDescent="0.25">
      <c r="CO4663" s="202">
        <v>4662</v>
      </c>
    </row>
    <row r="4664" spans="93:93" x14ac:dyDescent="0.25">
      <c r="CO4664" s="202">
        <v>4663</v>
      </c>
    </row>
    <row r="4665" spans="93:93" x14ac:dyDescent="0.25">
      <c r="CO4665" s="202">
        <v>4664</v>
      </c>
    </row>
    <row r="4666" spans="93:93" x14ac:dyDescent="0.25">
      <c r="CO4666" s="202">
        <v>4665</v>
      </c>
    </row>
    <row r="4667" spans="93:93" x14ac:dyDescent="0.25">
      <c r="CO4667" s="202">
        <v>4666</v>
      </c>
    </row>
    <row r="4668" spans="93:93" x14ac:dyDescent="0.25">
      <c r="CO4668" s="202">
        <v>4667</v>
      </c>
    </row>
    <row r="4669" spans="93:93" x14ac:dyDescent="0.25">
      <c r="CO4669" s="202">
        <v>4668</v>
      </c>
    </row>
    <row r="4670" spans="93:93" x14ac:dyDescent="0.25">
      <c r="CO4670" s="202">
        <v>4669</v>
      </c>
    </row>
    <row r="4671" spans="93:93" x14ac:dyDescent="0.25">
      <c r="CO4671" s="202">
        <v>4670</v>
      </c>
    </row>
    <row r="4672" spans="93:93" x14ac:dyDescent="0.25">
      <c r="CO4672" s="202">
        <v>4671</v>
      </c>
    </row>
    <row r="4673" spans="93:93" x14ac:dyDescent="0.25">
      <c r="CO4673" s="202">
        <v>4672</v>
      </c>
    </row>
    <row r="4674" spans="93:93" x14ac:dyDescent="0.25">
      <c r="CO4674" s="202">
        <v>4673</v>
      </c>
    </row>
    <row r="4675" spans="93:93" x14ac:dyDescent="0.25">
      <c r="CO4675" s="202">
        <v>4674</v>
      </c>
    </row>
    <row r="4676" spans="93:93" x14ac:dyDescent="0.25">
      <c r="CO4676" s="202">
        <v>4675</v>
      </c>
    </row>
    <row r="4677" spans="93:93" x14ac:dyDescent="0.25">
      <c r="CO4677" s="202">
        <v>4676</v>
      </c>
    </row>
    <row r="4678" spans="93:93" x14ac:dyDescent="0.25">
      <c r="CO4678" s="202">
        <v>4677</v>
      </c>
    </row>
    <row r="4679" spans="93:93" x14ac:dyDescent="0.25">
      <c r="CO4679" s="202">
        <v>4678</v>
      </c>
    </row>
    <row r="4680" spans="93:93" x14ac:dyDescent="0.25">
      <c r="CO4680" s="202">
        <v>4679</v>
      </c>
    </row>
    <row r="4681" spans="93:93" x14ac:dyDescent="0.25">
      <c r="CO4681" s="202">
        <v>4680</v>
      </c>
    </row>
    <row r="4682" spans="93:93" x14ac:dyDescent="0.25">
      <c r="CO4682" s="202">
        <v>4681</v>
      </c>
    </row>
    <row r="4683" spans="93:93" x14ac:dyDescent="0.25">
      <c r="CO4683" s="202">
        <v>4682</v>
      </c>
    </row>
    <row r="4684" spans="93:93" x14ac:dyDescent="0.25">
      <c r="CO4684" s="202">
        <v>4683</v>
      </c>
    </row>
    <row r="4685" spans="93:93" x14ac:dyDescent="0.25">
      <c r="CO4685" s="202">
        <v>4684</v>
      </c>
    </row>
    <row r="4686" spans="93:93" x14ac:dyDescent="0.25">
      <c r="CO4686" s="202">
        <v>4685</v>
      </c>
    </row>
    <row r="4687" spans="93:93" x14ac:dyDescent="0.25">
      <c r="CO4687" s="202">
        <v>4686</v>
      </c>
    </row>
    <row r="4688" spans="93:93" x14ac:dyDescent="0.25">
      <c r="CO4688" s="202">
        <v>4687</v>
      </c>
    </row>
    <row r="4689" spans="93:93" x14ac:dyDescent="0.25">
      <c r="CO4689" s="202">
        <v>4688</v>
      </c>
    </row>
    <row r="4690" spans="93:93" x14ac:dyDescent="0.25">
      <c r="CO4690" s="202">
        <v>4689</v>
      </c>
    </row>
    <row r="4691" spans="93:93" x14ac:dyDescent="0.25">
      <c r="CO4691" s="202">
        <v>4690</v>
      </c>
    </row>
    <row r="4692" spans="93:93" x14ac:dyDescent="0.25">
      <c r="CO4692" s="202">
        <v>4691</v>
      </c>
    </row>
    <row r="4693" spans="93:93" x14ac:dyDescent="0.25">
      <c r="CO4693" s="202">
        <v>4692</v>
      </c>
    </row>
    <row r="4694" spans="93:93" x14ac:dyDescent="0.25">
      <c r="CO4694" s="202">
        <v>4693</v>
      </c>
    </row>
    <row r="4695" spans="93:93" x14ac:dyDescent="0.25">
      <c r="CO4695" s="202">
        <v>4694</v>
      </c>
    </row>
    <row r="4696" spans="93:93" x14ac:dyDescent="0.25">
      <c r="CO4696" s="202">
        <v>4695</v>
      </c>
    </row>
    <row r="4697" spans="93:93" x14ac:dyDescent="0.25">
      <c r="CO4697" s="202">
        <v>4696</v>
      </c>
    </row>
    <row r="4698" spans="93:93" x14ac:dyDescent="0.25">
      <c r="CO4698" s="202">
        <v>4697</v>
      </c>
    </row>
    <row r="4699" spans="93:93" x14ac:dyDescent="0.25">
      <c r="CO4699" s="202">
        <v>4698</v>
      </c>
    </row>
    <row r="4700" spans="93:93" x14ac:dyDescent="0.25">
      <c r="CO4700" s="202">
        <v>4699</v>
      </c>
    </row>
    <row r="4701" spans="93:93" x14ac:dyDescent="0.25">
      <c r="CO4701" s="202">
        <v>4700</v>
      </c>
    </row>
    <row r="4702" spans="93:93" x14ac:dyDescent="0.25">
      <c r="CO4702" s="202">
        <v>4701</v>
      </c>
    </row>
    <row r="4703" spans="93:93" x14ac:dyDescent="0.25">
      <c r="CO4703" s="202">
        <v>4702</v>
      </c>
    </row>
    <row r="4704" spans="93:93" x14ac:dyDescent="0.25">
      <c r="CO4704" s="202">
        <v>4703</v>
      </c>
    </row>
    <row r="4705" spans="93:93" x14ac:dyDescent="0.25">
      <c r="CO4705" s="202">
        <v>4704</v>
      </c>
    </row>
    <row r="4706" spans="93:93" x14ac:dyDescent="0.25">
      <c r="CO4706" s="202">
        <v>4705</v>
      </c>
    </row>
    <row r="4707" spans="93:93" x14ac:dyDescent="0.25">
      <c r="CO4707" s="202">
        <v>4706</v>
      </c>
    </row>
    <row r="4708" spans="93:93" x14ac:dyDescent="0.25">
      <c r="CO4708" s="202">
        <v>4707</v>
      </c>
    </row>
    <row r="4709" spans="93:93" x14ac:dyDescent="0.25">
      <c r="CO4709" s="202">
        <v>4708</v>
      </c>
    </row>
    <row r="4710" spans="93:93" x14ac:dyDescent="0.25">
      <c r="CO4710" s="202">
        <v>4709</v>
      </c>
    </row>
    <row r="4711" spans="93:93" x14ac:dyDescent="0.25">
      <c r="CO4711" s="202">
        <v>4710</v>
      </c>
    </row>
    <row r="4712" spans="93:93" x14ac:dyDescent="0.25">
      <c r="CO4712" s="202">
        <v>4711</v>
      </c>
    </row>
    <row r="4713" spans="93:93" x14ac:dyDescent="0.25">
      <c r="CO4713" s="202">
        <v>4712</v>
      </c>
    </row>
    <row r="4714" spans="93:93" x14ac:dyDescent="0.25">
      <c r="CO4714" s="202">
        <v>4713</v>
      </c>
    </row>
    <row r="4715" spans="93:93" x14ac:dyDescent="0.25">
      <c r="CO4715" s="202">
        <v>4714</v>
      </c>
    </row>
    <row r="4716" spans="93:93" x14ac:dyDescent="0.25">
      <c r="CO4716" s="202">
        <v>4715</v>
      </c>
    </row>
    <row r="4717" spans="93:93" x14ac:dyDescent="0.25">
      <c r="CO4717" s="202">
        <v>4716</v>
      </c>
    </row>
    <row r="4718" spans="93:93" x14ac:dyDescent="0.25">
      <c r="CO4718" s="202">
        <v>4717</v>
      </c>
    </row>
    <row r="4719" spans="93:93" x14ac:dyDescent="0.25">
      <c r="CO4719" s="202">
        <v>4718</v>
      </c>
    </row>
    <row r="4720" spans="93:93" x14ac:dyDescent="0.25">
      <c r="CO4720" s="202">
        <v>4719</v>
      </c>
    </row>
    <row r="4721" spans="93:93" x14ac:dyDescent="0.25">
      <c r="CO4721" s="202">
        <v>4720</v>
      </c>
    </row>
    <row r="4722" spans="93:93" x14ac:dyDescent="0.25">
      <c r="CO4722" s="202">
        <v>4721</v>
      </c>
    </row>
    <row r="4723" spans="93:93" x14ac:dyDescent="0.25">
      <c r="CO4723" s="202">
        <v>4722</v>
      </c>
    </row>
    <row r="4724" spans="93:93" x14ac:dyDescent="0.25">
      <c r="CO4724" s="202">
        <v>4723</v>
      </c>
    </row>
    <row r="4725" spans="93:93" x14ac:dyDescent="0.25">
      <c r="CO4725" s="202">
        <v>4724</v>
      </c>
    </row>
    <row r="4726" spans="93:93" x14ac:dyDescent="0.25">
      <c r="CO4726" s="202">
        <v>4725</v>
      </c>
    </row>
    <row r="4727" spans="93:93" x14ac:dyDescent="0.25">
      <c r="CO4727" s="202">
        <v>4726</v>
      </c>
    </row>
    <row r="4728" spans="93:93" x14ac:dyDescent="0.25">
      <c r="CO4728" s="202">
        <v>4727</v>
      </c>
    </row>
    <row r="4729" spans="93:93" x14ac:dyDescent="0.25">
      <c r="CO4729" s="202">
        <v>4728</v>
      </c>
    </row>
    <row r="4730" spans="93:93" x14ac:dyDescent="0.25">
      <c r="CO4730" s="202">
        <v>4729</v>
      </c>
    </row>
    <row r="4731" spans="93:93" x14ac:dyDescent="0.25">
      <c r="CO4731" s="202">
        <v>4730</v>
      </c>
    </row>
    <row r="4732" spans="93:93" x14ac:dyDescent="0.25">
      <c r="CO4732" s="202">
        <v>4731</v>
      </c>
    </row>
    <row r="4733" spans="93:93" x14ac:dyDescent="0.25">
      <c r="CO4733" s="202">
        <v>4732</v>
      </c>
    </row>
    <row r="4734" spans="93:93" x14ac:dyDescent="0.25">
      <c r="CO4734" s="202">
        <v>4733</v>
      </c>
    </row>
    <row r="4735" spans="93:93" x14ac:dyDescent="0.25">
      <c r="CO4735" s="202">
        <v>4734</v>
      </c>
    </row>
    <row r="4736" spans="93:93" x14ac:dyDescent="0.25">
      <c r="CO4736" s="202">
        <v>4735</v>
      </c>
    </row>
    <row r="4737" spans="93:93" x14ac:dyDescent="0.25">
      <c r="CO4737" s="202">
        <v>4736</v>
      </c>
    </row>
    <row r="4738" spans="93:93" x14ac:dyDescent="0.25">
      <c r="CO4738" s="202">
        <v>4737</v>
      </c>
    </row>
    <row r="4739" spans="93:93" x14ac:dyDescent="0.25">
      <c r="CO4739" s="202">
        <v>4738</v>
      </c>
    </row>
    <row r="4740" spans="93:93" x14ac:dyDescent="0.25">
      <c r="CO4740" s="202">
        <v>4739</v>
      </c>
    </row>
    <row r="4741" spans="93:93" x14ac:dyDescent="0.25">
      <c r="CO4741" s="202">
        <v>4740</v>
      </c>
    </row>
    <row r="4742" spans="93:93" x14ac:dyDescent="0.25">
      <c r="CO4742" s="202">
        <v>4741</v>
      </c>
    </row>
    <row r="4743" spans="93:93" x14ac:dyDescent="0.25">
      <c r="CO4743" s="202">
        <v>4742</v>
      </c>
    </row>
    <row r="4744" spans="93:93" x14ac:dyDescent="0.25">
      <c r="CO4744" s="202">
        <v>4743</v>
      </c>
    </row>
    <row r="4745" spans="93:93" x14ac:dyDescent="0.25">
      <c r="CO4745" s="202">
        <v>4744</v>
      </c>
    </row>
    <row r="4746" spans="93:93" x14ac:dyDescent="0.25">
      <c r="CO4746" s="202">
        <v>4745</v>
      </c>
    </row>
    <row r="4747" spans="93:93" x14ac:dyDescent="0.25">
      <c r="CO4747" s="202">
        <v>4746</v>
      </c>
    </row>
    <row r="4748" spans="93:93" x14ac:dyDescent="0.25">
      <c r="CO4748" s="202">
        <v>4747</v>
      </c>
    </row>
    <row r="4749" spans="93:93" x14ac:dyDescent="0.25">
      <c r="CO4749" s="202">
        <v>4748</v>
      </c>
    </row>
    <row r="4750" spans="93:93" x14ac:dyDescent="0.25">
      <c r="CO4750" s="202">
        <v>4749</v>
      </c>
    </row>
    <row r="4751" spans="93:93" x14ac:dyDescent="0.25">
      <c r="CO4751" s="202">
        <v>4750</v>
      </c>
    </row>
    <row r="4752" spans="93:93" x14ac:dyDescent="0.25">
      <c r="CO4752" s="202">
        <v>4751</v>
      </c>
    </row>
    <row r="4753" spans="93:93" x14ac:dyDescent="0.25">
      <c r="CO4753" s="202">
        <v>4752</v>
      </c>
    </row>
    <row r="4754" spans="93:93" x14ac:dyDescent="0.25">
      <c r="CO4754" s="202">
        <v>4753</v>
      </c>
    </row>
    <row r="4755" spans="93:93" x14ac:dyDescent="0.25">
      <c r="CO4755" s="202">
        <v>4754</v>
      </c>
    </row>
    <row r="4756" spans="93:93" x14ac:dyDescent="0.25">
      <c r="CO4756" s="202">
        <v>4755</v>
      </c>
    </row>
    <row r="4757" spans="93:93" x14ac:dyDescent="0.25">
      <c r="CO4757" s="202">
        <v>4756</v>
      </c>
    </row>
    <row r="4758" spans="93:93" x14ac:dyDescent="0.25">
      <c r="CO4758" s="202">
        <v>4757</v>
      </c>
    </row>
    <row r="4759" spans="93:93" x14ac:dyDescent="0.25">
      <c r="CO4759" s="202">
        <v>4758</v>
      </c>
    </row>
    <row r="4760" spans="93:93" x14ac:dyDescent="0.25">
      <c r="CO4760" s="202">
        <v>4759</v>
      </c>
    </row>
    <row r="4761" spans="93:93" x14ac:dyDescent="0.25">
      <c r="CO4761" s="202">
        <v>4760</v>
      </c>
    </row>
    <row r="4762" spans="93:93" x14ac:dyDescent="0.25">
      <c r="CO4762" s="202">
        <v>4761</v>
      </c>
    </row>
    <row r="4763" spans="93:93" x14ac:dyDescent="0.25">
      <c r="CO4763" s="202">
        <v>4762</v>
      </c>
    </row>
    <row r="4764" spans="93:93" x14ac:dyDescent="0.25">
      <c r="CO4764" s="202">
        <v>4763</v>
      </c>
    </row>
    <row r="4765" spans="93:93" x14ac:dyDescent="0.25">
      <c r="CO4765" s="202">
        <v>4764</v>
      </c>
    </row>
    <row r="4766" spans="93:93" x14ac:dyDescent="0.25">
      <c r="CO4766" s="202">
        <v>4765</v>
      </c>
    </row>
    <row r="4767" spans="93:93" x14ac:dyDescent="0.25">
      <c r="CO4767" s="202">
        <v>4766</v>
      </c>
    </row>
    <row r="4768" spans="93:93" x14ac:dyDescent="0.25">
      <c r="CO4768" s="202">
        <v>4767</v>
      </c>
    </row>
    <row r="4769" spans="93:93" x14ac:dyDescent="0.25">
      <c r="CO4769" s="202">
        <v>4768</v>
      </c>
    </row>
    <row r="4770" spans="93:93" x14ac:dyDescent="0.25">
      <c r="CO4770" s="202">
        <v>4769</v>
      </c>
    </row>
    <row r="4771" spans="93:93" x14ac:dyDescent="0.25">
      <c r="CO4771" s="202">
        <v>4770</v>
      </c>
    </row>
    <row r="4772" spans="93:93" x14ac:dyDescent="0.25">
      <c r="CO4772" s="202">
        <v>4771</v>
      </c>
    </row>
    <row r="4773" spans="93:93" x14ac:dyDescent="0.25">
      <c r="CO4773" s="202">
        <v>4772</v>
      </c>
    </row>
    <row r="4774" spans="93:93" x14ac:dyDescent="0.25">
      <c r="CO4774" s="202">
        <v>4773</v>
      </c>
    </row>
    <row r="4775" spans="93:93" x14ac:dyDescent="0.25">
      <c r="CO4775" s="202">
        <v>4774</v>
      </c>
    </row>
    <row r="4776" spans="93:93" x14ac:dyDescent="0.25">
      <c r="CO4776" s="202">
        <v>4775</v>
      </c>
    </row>
    <row r="4777" spans="93:93" x14ac:dyDescent="0.25">
      <c r="CO4777" s="202">
        <v>4776</v>
      </c>
    </row>
    <row r="4778" spans="93:93" x14ac:dyDescent="0.25">
      <c r="CO4778" s="202">
        <v>4777</v>
      </c>
    </row>
    <row r="4779" spans="93:93" x14ac:dyDescent="0.25">
      <c r="CO4779" s="202">
        <v>4778</v>
      </c>
    </row>
    <row r="4780" spans="93:93" x14ac:dyDescent="0.25">
      <c r="CO4780" s="202">
        <v>4779</v>
      </c>
    </row>
    <row r="4781" spans="93:93" x14ac:dyDescent="0.25">
      <c r="CO4781" s="202">
        <v>4780</v>
      </c>
    </row>
    <row r="4782" spans="93:93" x14ac:dyDescent="0.25">
      <c r="CO4782" s="202">
        <v>4781</v>
      </c>
    </row>
    <row r="4783" spans="93:93" x14ac:dyDescent="0.25">
      <c r="CO4783" s="202">
        <v>4782</v>
      </c>
    </row>
    <row r="4784" spans="93:93" x14ac:dyDescent="0.25">
      <c r="CO4784" s="202">
        <v>4783</v>
      </c>
    </row>
    <row r="4785" spans="93:93" x14ac:dyDescent="0.25">
      <c r="CO4785" s="202">
        <v>4784</v>
      </c>
    </row>
    <row r="4786" spans="93:93" x14ac:dyDescent="0.25">
      <c r="CO4786" s="202">
        <v>4785</v>
      </c>
    </row>
    <row r="4787" spans="93:93" x14ac:dyDescent="0.25">
      <c r="CO4787" s="202">
        <v>4786</v>
      </c>
    </row>
    <row r="4788" spans="93:93" x14ac:dyDescent="0.25">
      <c r="CO4788" s="202">
        <v>4787</v>
      </c>
    </row>
    <row r="4789" spans="93:93" x14ac:dyDescent="0.25">
      <c r="CO4789" s="202">
        <v>4788</v>
      </c>
    </row>
    <row r="4790" spans="93:93" x14ac:dyDescent="0.25">
      <c r="CO4790" s="202">
        <v>4789</v>
      </c>
    </row>
    <row r="4791" spans="93:93" x14ac:dyDescent="0.25">
      <c r="CO4791" s="202">
        <v>4790</v>
      </c>
    </row>
    <row r="4792" spans="93:93" x14ac:dyDescent="0.25">
      <c r="CO4792" s="202">
        <v>4791</v>
      </c>
    </row>
    <row r="4793" spans="93:93" x14ac:dyDescent="0.25">
      <c r="CO4793" s="202">
        <v>4792</v>
      </c>
    </row>
    <row r="4794" spans="93:93" x14ac:dyDescent="0.25">
      <c r="CO4794" s="202">
        <v>4793</v>
      </c>
    </row>
    <row r="4795" spans="93:93" x14ac:dyDescent="0.25">
      <c r="CO4795" s="202">
        <v>4794</v>
      </c>
    </row>
    <row r="4796" spans="93:93" x14ac:dyDescent="0.25">
      <c r="CO4796" s="202">
        <v>4795</v>
      </c>
    </row>
    <row r="4797" spans="93:93" x14ac:dyDescent="0.25">
      <c r="CO4797" s="202">
        <v>4796</v>
      </c>
    </row>
    <row r="4798" spans="93:93" x14ac:dyDescent="0.25">
      <c r="CO4798" s="202">
        <v>4797</v>
      </c>
    </row>
    <row r="4799" spans="93:93" x14ac:dyDescent="0.25">
      <c r="CO4799" s="202">
        <v>4798</v>
      </c>
    </row>
    <row r="4800" spans="93:93" x14ac:dyDescent="0.25">
      <c r="CO4800" s="202">
        <v>4799</v>
      </c>
    </row>
    <row r="4801" spans="93:93" x14ac:dyDescent="0.25">
      <c r="CO4801" s="202">
        <v>4800</v>
      </c>
    </row>
    <row r="4802" spans="93:93" x14ac:dyDescent="0.25">
      <c r="CO4802" s="202">
        <v>4801</v>
      </c>
    </row>
    <row r="4803" spans="93:93" x14ac:dyDescent="0.25">
      <c r="CO4803" s="202">
        <v>4802</v>
      </c>
    </row>
    <row r="4804" spans="93:93" x14ac:dyDescent="0.25">
      <c r="CO4804" s="202">
        <v>4803</v>
      </c>
    </row>
    <row r="4805" spans="93:93" x14ac:dyDescent="0.25">
      <c r="CO4805" s="202">
        <v>4804</v>
      </c>
    </row>
    <row r="4806" spans="93:93" x14ac:dyDescent="0.25">
      <c r="CO4806" s="202">
        <v>4805</v>
      </c>
    </row>
    <row r="4807" spans="93:93" x14ac:dyDescent="0.25">
      <c r="CO4807" s="202">
        <v>4806</v>
      </c>
    </row>
    <row r="4808" spans="93:93" x14ac:dyDescent="0.25">
      <c r="CO4808" s="202">
        <v>4807</v>
      </c>
    </row>
    <row r="4809" spans="93:93" x14ac:dyDescent="0.25">
      <c r="CO4809" s="202">
        <v>4808</v>
      </c>
    </row>
    <row r="4810" spans="93:93" x14ac:dyDescent="0.25">
      <c r="CO4810" s="202">
        <v>4809</v>
      </c>
    </row>
    <row r="4811" spans="93:93" x14ac:dyDescent="0.25">
      <c r="CO4811" s="202">
        <v>4810</v>
      </c>
    </row>
    <row r="4812" spans="93:93" x14ac:dyDescent="0.25">
      <c r="CO4812" s="202">
        <v>4811</v>
      </c>
    </row>
    <row r="4813" spans="93:93" x14ac:dyDescent="0.25">
      <c r="CO4813" s="202">
        <v>4812</v>
      </c>
    </row>
    <row r="4814" spans="93:93" x14ac:dyDescent="0.25">
      <c r="CO4814" s="202">
        <v>4813</v>
      </c>
    </row>
    <row r="4815" spans="93:93" x14ac:dyDescent="0.25">
      <c r="CO4815" s="202">
        <v>4814</v>
      </c>
    </row>
    <row r="4816" spans="93:93" x14ac:dyDescent="0.25">
      <c r="CO4816" s="202">
        <v>4815</v>
      </c>
    </row>
    <row r="4817" spans="93:93" x14ac:dyDescent="0.25">
      <c r="CO4817" s="202">
        <v>4816</v>
      </c>
    </row>
    <row r="4818" spans="93:93" x14ac:dyDescent="0.25">
      <c r="CO4818" s="202">
        <v>4817</v>
      </c>
    </row>
    <row r="4819" spans="93:93" x14ac:dyDescent="0.25">
      <c r="CO4819" s="202">
        <v>4818</v>
      </c>
    </row>
    <row r="4820" spans="93:93" x14ac:dyDescent="0.25">
      <c r="CO4820" s="202">
        <v>4819</v>
      </c>
    </row>
    <row r="4821" spans="93:93" x14ac:dyDescent="0.25">
      <c r="CO4821" s="202">
        <v>4820</v>
      </c>
    </row>
    <row r="4822" spans="93:93" x14ac:dyDescent="0.25">
      <c r="CO4822" s="202">
        <v>4821</v>
      </c>
    </row>
    <row r="4823" spans="93:93" x14ac:dyDescent="0.25">
      <c r="CO4823" s="202">
        <v>4822</v>
      </c>
    </row>
    <row r="4824" spans="93:93" x14ac:dyDescent="0.25">
      <c r="CO4824" s="202">
        <v>4823</v>
      </c>
    </row>
    <row r="4825" spans="93:93" x14ac:dyDescent="0.25">
      <c r="CO4825" s="202">
        <v>4824</v>
      </c>
    </row>
    <row r="4826" spans="93:93" x14ac:dyDescent="0.25">
      <c r="CO4826" s="202">
        <v>4825</v>
      </c>
    </row>
    <row r="4827" spans="93:93" x14ac:dyDescent="0.25">
      <c r="CO4827" s="202">
        <v>4826</v>
      </c>
    </row>
    <row r="4828" spans="93:93" x14ac:dyDescent="0.25">
      <c r="CO4828" s="202">
        <v>4827</v>
      </c>
    </row>
    <row r="4829" spans="93:93" x14ac:dyDescent="0.25">
      <c r="CO4829" s="202">
        <v>4828</v>
      </c>
    </row>
    <row r="4830" spans="93:93" x14ac:dyDescent="0.25">
      <c r="CO4830" s="202">
        <v>4829</v>
      </c>
    </row>
    <row r="4831" spans="93:93" x14ac:dyDescent="0.25">
      <c r="CO4831" s="202">
        <v>4830</v>
      </c>
    </row>
    <row r="4832" spans="93:93" x14ac:dyDescent="0.25">
      <c r="CO4832" s="202">
        <v>4831</v>
      </c>
    </row>
    <row r="4833" spans="93:93" x14ac:dyDescent="0.25">
      <c r="CO4833" s="202">
        <v>4832</v>
      </c>
    </row>
    <row r="4834" spans="93:93" x14ac:dyDescent="0.25">
      <c r="CO4834" s="202">
        <v>4833</v>
      </c>
    </row>
    <row r="4835" spans="93:93" x14ac:dyDescent="0.25">
      <c r="CO4835" s="202">
        <v>4834</v>
      </c>
    </row>
    <row r="4836" spans="93:93" x14ac:dyDescent="0.25">
      <c r="CO4836" s="202">
        <v>4835</v>
      </c>
    </row>
    <row r="4837" spans="93:93" x14ac:dyDescent="0.25">
      <c r="CO4837" s="202">
        <v>4836</v>
      </c>
    </row>
    <row r="4838" spans="93:93" x14ac:dyDescent="0.25">
      <c r="CO4838" s="202">
        <v>4837</v>
      </c>
    </row>
    <row r="4839" spans="93:93" x14ac:dyDescent="0.25">
      <c r="CO4839" s="202">
        <v>4838</v>
      </c>
    </row>
    <row r="4840" spans="93:93" x14ac:dyDescent="0.25">
      <c r="CO4840" s="202">
        <v>4839</v>
      </c>
    </row>
    <row r="4841" spans="93:93" x14ac:dyDescent="0.25">
      <c r="CO4841" s="202">
        <v>4840</v>
      </c>
    </row>
    <row r="4842" spans="93:93" x14ac:dyDescent="0.25">
      <c r="CO4842" s="202">
        <v>4841</v>
      </c>
    </row>
    <row r="4843" spans="93:93" x14ac:dyDescent="0.25">
      <c r="CO4843" s="202">
        <v>4842</v>
      </c>
    </row>
    <row r="4844" spans="93:93" x14ac:dyDescent="0.25">
      <c r="CO4844" s="202">
        <v>4843</v>
      </c>
    </row>
    <row r="4845" spans="93:93" x14ac:dyDescent="0.25">
      <c r="CO4845" s="202">
        <v>4844</v>
      </c>
    </row>
    <row r="4846" spans="93:93" x14ac:dyDescent="0.25">
      <c r="CO4846" s="202">
        <v>4845</v>
      </c>
    </row>
    <row r="4847" spans="93:93" x14ac:dyDescent="0.25">
      <c r="CO4847" s="202">
        <v>4846</v>
      </c>
    </row>
    <row r="4848" spans="93:93" x14ac:dyDescent="0.25">
      <c r="CO4848" s="202">
        <v>4847</v>
      </c>
    </row>
    <row r="4849" spans="93:93" x14ac:dyDescent="0.25">
      <c r="CO4849" s="202">
        <v>4848</v>
      </c>
    </row>
    <row r="4850" spans="93:93" x14ac:dyDescent="0.25">
      <c r="CO4850" s="202">
        <v>4849</v>
      </c>
    </row>
    <row r="4851" spans="93:93" x14ac:dyDescent="0.25">
      <c r="CO4851" s="202">
        <v>4850</v>
      </c>
    </row>
    <row r="4852" spans="93:93" x14ac:dyDescent="0.25">
      <c r="CO4852" s="202">
        <v>4851</v>
      </c>
    </row>
    <row r="4853" spans="93:93" x14ac:dyDescent="0.25">
      <c r="CO4853" s="202">
        <v>4852</v>
      </c>
    </row>
    <row r="4854" spans="93:93" x14ac:dyDescent="0.25">
      <c r="CO4854" s="202">
        <v>4853</v>
      </c>
    </row>
    <row r="4855" spans="93:93" x14ac:dyDescent="0.25">
      <c r="CO4855" s="202">
        <v>4854</v>
      </c>
    </row>
    <row r="4856" spans="93:93" x14ac:dyDescent="0.25">
      <c r="CO4856" s="202">
        <v>4855</v>
      </c>
    </row>
    <row r="4857" spans="93:93" x14ac:dyDescent="0.25">
      <c r="CO4857" s="202">
        <v>4856</v>
      </c>
    </row>
    <row r="4858" spans="93:93" x14ac:dyDescent="0.25">
      <c r="CO4858" s="202">
        <v>4857</v>
      </c>
    </row>
    <row r="4859" spans="93:93" x14ac:dyDescent="0.25">
      <c r="CO4859" s="202">
        <v>4858</v>
      </c>
    </row>
    <row r="4860" spans="93:93" x14ac:dyDescent="0.25">
      <c r="CO4860" s="202">
        <v>4859</v>
      </c>
    </row>
    <row r="4861" spans="93:93" x14ac:dyDescent="0.25">
      <c r="CO4861" s="202">
        <v>4860</v>
      </c>
    </row>
    <row r="4862" spans="93:93" x14ac:dyDescent="0.25">
      <c r="CO4862" s="202">
        <v>4861</v>
      </c>
    </row>
    <row r="4863" spans="93:93" x14ac:dyDescent="0.25">
      <c r="CO4863" s="202">
        <v>4862</v>
      </c>
    </row>
    <row r="4864" spans="93:93" x14ac:dyDescent="0.25">
      <c r="CO4864" s="202">
        <v>4863</v>
      </c>
    </row>
    <row r="4865" spans="93:93" x14ac:dyDescent="0.25">
      <c r="CO4865" s="202">
        <v>4864</v>
      </c>
    </row>
    <row r="4866" spans="93:93" x14ac:dyDescent="0.25">
      <c r="CO4866" s="202">
        <v>4865</v>
      </c>
    </row>
    <row r="4867" spans="93:93" x14ac:dyDescent="0.25">
      <c r="CO4867" s="202">
        <v>4866</v>
      </c>
    </row>
    <row r="4868" spans="93:93" x14ac:dyDescent="0.25">
      <c r="CO4868" s="202">
        <v>4867</v>
      </c>
    </row>
    <row r="4869" spans="93:93" x14ac:dyDescent="0.25">
      <c r="CO4869" s="202">
        <v>4868</v>
      </c>
    </row>
    <row r="4870" spans="93:93" x14ac:dyDescent="0.25">
      <c r="CO4870" s="202">
        <v>4869</v>
      </c>
    </row>
    <row r="4871" spans="93:93" x14ac:dyDescent="0.25">
      <c r="CO4871" s="202">
        <v>4870</v>
      </c>
    </row>
    <row r="4872" spans="93:93" x14ac:dyDescent="0.25">
      <c r="CO4872" s="202">
        <v>4871</v>
      </c>
    </row>
    <row r="4873" spans="93:93" x14ac:dyDescent="0.25">
      <c r="CO4873" s="202">
        <v>4872</v>
      </c>
    </row>
    <row r="4874" spans="93:93" x14ac:dyDescent="0.25">
      <c r="CO4874" s="202">
        <v>4873</v>
      </c>
    </row>
    <row r="4875" spans="93:93" x14ac:dyDescent="0.25">
      <c r="CO4875" s="202">
        <v>4874</v>
      </c>
    </row>
    <row r="4876" spans="93:93" x14ac:dyDescent="0.25">
      <c r="CO4876" s="202">
        <v>4875</v>
      </c>
    </row>
    <row r="4877" spans="93:93" x14ac:dyDescent="0.25">
      <c r="CO4877" s="202">
        <v>4876</v>
      </c>
    </row>
    <row r="4878" spans="93:93" x14ac:dyDescent="0.25">
      <c r="CO4878" s="202">
        <v>4877</v>
      </c>
    </row>
    <row r="4879" spans="93:93" x14ac:dyDescent="0.25">
      <c r="CO4879" s="202">
        <v>4878</v>
      </c>
    </row>
    <row r="4880" spans="93:93" x14ac:dyDescent="0.25">
      <c r="CO4880" s="202">
        <v>4879</v>
      </c>
    </row>
    <row r="4881" spans="93:93" x14ac:dyDescent="0.25">
      <c r="CO4881" s="202">
        <v>4880</v>
      </c>
    </row>
    <row r="4882" spans="93:93" x14ac:dyDescent="0.25">
      <c r="CO4882" s="202">
        <v>4881</v>
      </c>
    </row>
    <row r="4883" spans="93:93" x14ac:dyDescent="0.25">
      <c r="CO4883" s="202">
        <v>4882</v>
      </c>
    </row>
    <row r="4884" spans="93:93" x14ac:dyDescent="0.25">
      <c r="CO4884" s="202">
        <v>4883</v>
      </c>
    </row>
    <row r="4885" spans="93:93" x14ac:dyDescent="0.25">
      <c r="CO4885" s="202">
        <v>4884</v>
      </c>
    </row>
    <row r="4886" spans="93:93" x14ac:dyDescent="0.25">
      <c r="CO4886" s="202">
        <v>4885</v>
      </c>
    </row>
    <row r="4887" spans="93:93" x14ac:dyDescent="0.25">
      <c r="CO4887" s="202">
        <v>4886</v>
      </c>
    </row>
    <row r="4888" spans="93:93" x14ac:dyDescent="0.25">
      <c r="CO4888" s="202">
        <v>4887</v>
      </c>
    </row>
    <row r="4889" spans="93:93" x14ac:dyDescent="0.25">
      <c r="CO4889" s="202">
        <v>4888</v>
      </c>
    </row>
    <row r="4890" spans="93:93" x14ac:dyDescent="0.25">
      <c r="CO4890" s="202">
        <v>4889</v>
      </c>
    </row>
    <row r="4891" spans="93:93" x14ac:dyDescent="0.25">
      <c r="CO4891" s="202">
        <v>4890</v>
      </c>
    </row>
    <row r="4892" spans="93:93" x14ac:dyDescent="0.25">
      <c r="CO4892" s="202">
        <v>4891</v>
      </c>
    </row>
    <row r="4893" spans="93:93" x14ac:dyDescent="0.25">
      <c r="CO4893" s="202">
        <v>4892</v>
      </c>
    </row>
    <row r="4894" spans="93:93" x14ac:dyDescent="0.25">
      <c r="CO4894" s="202">
        <v>4893</v>
      </c>
    </row>
    <row r="4895" spans="93:93" x14ac:dyDescent="0.25">
      <c r="CO4895" s="202">
        <v>4894</v>
      </c>
    </row>
    <row r="4896" spans="93:93" x14ac:dyDescent="0.25">
      <c r="CO4896" s="202">
        <v>4895</v>
      </c>
    </row>
    <row r="4897" spans="93:93" x14ac:dyDescent="0.25">
      <c r="CO4897" s="202">
        <v>4896</v>
      </c>
    </row>
    <row r="4898" spans="93:93" x14ac:dyDescent="0.25">
      <c r="CO4898" s="202">
        <v>4897</v>
      </c>
    </row>
    <row r="4899" spans="93:93" x14ac:dyDescent="0.25">
      <c r="CO4899" s="202">
        <v>4898</v>
      </c>
    </row>
    <row r="4900" spans="93:93" x14ac:dyDescent="0.25">
      <c r="CO4900" s="202">
        <v>4899</v>
      </c>
    </row>
    <row r="4901" spans="93:93" x14ac:dyDescent="0.25">
      <c r="CO4901" s="202">
        <v>4900</v>
      </c>
    </row>
    <row r="4902" spans="93:93" x14ac:dyDescent="0.25">
      <c r="CO4902" s="202">
        <v>4901</v>
      </c>
    </row>
    <row r="4903" spans="93:93" x14ac:dyDescent="0.25">
      <c r="CO4903" s="202">
        <v>4902</v>
      </c>
    </row>
    <row r="4904" spans="93:93" x14ac:dyDescent="0.25">
      <c r="CO4904" s="202">
        <v>4903</v>
      </c>
    </row>
    <row r="4905" spans="93:93" x14ac:dyDescent="0.25">
      <c r="CO4905" s="202">
        <v>4904</v>
      </c>
    </row>
    <row r="4906" spans="93:93" x14ac:dyDescent="0.25">
      <c r="CO4906" s="202">
        <v>4905</v>
      </c>
    </row>
    <row r="4907" spans="93:93" x14ac:dyDescent="0.25">
      <c r="CO4907" s="202">
        <v>4906</v>
      </c>
    </row>
    <row r="4908" spans="93:93" x14ac:dyDescent="0.25">
      <c r="CO4908" s="202">
        <v>4907</v>
      </c>
    </row>
    <row r="4909" spans="93:93" x14ac:dyDescent="0.25">
      <c r="CO4909" s="202">
        <v>4908</v>
      </c>
    </row>
    <row r="4910" spans="93:93" x14ac:dyDescent="0.25">
      <c r="CO4910" s="202">
        <v>4909</v>
      </c>
    </row>
    <row r="4911" spans="93:93" x14ac:dyDescent="0.25">
      <c r="CO4911" s="202">
        <v>4910</v>
      </c>
    </row>
    <row r="4912" spans="93:93" x14ac:dyDescent="0.25">
      <c r="CO4912" s="202">
        <v>4911</v>
      </c>
    </row>
    <row r="4913" spans="93:93" x14ac:dyDescent="0.25">
      <c r="CO4913" s="202">
        <v>4912</v>
      </c>
    </row>
    <row r="4914" spans="93:93" x14ac:dyDescent="0.25">
      <c r="CO4914" s="202">
        <v>4913</v>
      </c>
    </row>
    <row r="4915" spans="93:93" x14ac:dyDescent="0.25">
      <c r="CO4915" s="202">
        <v>4914</v>
      </c>
    </row>
    <row r="4916" spans="93:93" x14ac:dyDescent="0.25">
      <c r="CO4916" s="202">
        <v>4915</v>
      </c>
    </row>
    <row r="4917" spans="93:93" x14ac:dyDescent="0.25">
      <c r="CO4917" s="202">
        <v>4916</v>
      </c>
    </row>
    <row r="4918" spans="93:93" x14ac:dyDescent="0.25">
      <c r="CO4918" s="202">
        <v>4917</v>
      </c>
    </row>
    <row r="4919" spans="93:93" x14ac:dyDescent="0.25">
      <c r="CO4919" s="202">
        <v>4918</v>
      </c>
    </row>
    <row r="4920" spans="93:93" x14ac:dyDescent="0.25">
      <c r="CO4920" s="202">
        <v>4919</v>
      </c>
    </row>
    <row r="4921" spans="93:93" x14ac:dyDescent="0.25">
      <c r="CO4921" s="202">
        <v>4920</v>
      </c>
    </row>
    <row r="4922" spans="93:93" x14ac:dyDescent="0.25">
      <c r="CO4922" s="202">
        <v>4921</v>
      </c>
    </row>
    <row r="4923" spans="93:93" x14ac:dyDescent="0.25">
      <c r="CO4923" s="202">
        <v>4922</v>
      </c>
    </row>
    <row r="4924" spans="93:93" x14ac:dyDescent="0.25">
      <c r="CO4924" s="202">
        <v>4923</v>
      </c>
    </row>
    <row r="4925" spans="93:93" x14ac:dyDescent="0.25">
      <c r="CO4925" s="202">
        <v>4924</v>
      </c>
    </row>
    <row r="4926" spans="93:93" x14ac:dyDescent="0.25">
      <c r="CO4926" s="202">
        <v>4925</v>
      </c>
    </row>
    <row r="4927" spans="93:93" x14ac:dyDescent="0.25">
      <c r="CO4927" s="202">
        <v>4926</v>
      </c>
    </row>
    <row r="4928" spans="93:93" x14ac:dyDescent="0.25">
      <c r="CO4928" s="202">
        <v>4927</v>
      </c>
    </row>
    <row r="4929" spans="93:93" x14ac:dyDescent="0.25">
      <c r="CO4929" s="202">
        <v>4928</v>
      </c>
    </row>
    <row r="4930" spans="93:93" x14ac:dyDescent="0.25">
      <c r="CO4930" s="202">
        <v>4929</v>
      </c>
    </row>
    <row r="4931" spans="93:93" x14ac:dyDescent="0.25">
      <c r="CO4931" s="202">
        <v>4930</v>
      </c>
    </row>
    <row r="4932" spans="93:93" x14ac:dyDescent="0.25">
      <c r="CO4932" s="202">
        <v>4931</v>
      </c>
    </row>
    <row r="4933" spans="93:93" x14ac:dyDescent="0.25">
      <c r="CO4933" s="202">
        <v>4932</v>
      </c>
    </row>
    <row r="4934" spans="93:93" x14ac:dyDescent="0.25">
      <c r="CO4934" s="202">
        <v>4933</v>
      </c>
    </row>
    <row r="4935" spans="93:93" x14ac:dyDescent="0.25">
      <c r="CO4935" s="202">
        <v>4934</v>
      </c>
    </row>
    <row r="4936" spans="93:93" x14ac:dyDescent="0.25">
      <c r="CO4936" s="202">
        <v>4935</v>
      </c>
    </row>
    <row r="4937" spans="93:93" x14ac:dyDescent="0.25">
      <c r="CO4937" s="202">
        <v>4936</v>
      </c>
    </row>
    <row r="4938" spans="93:93" x14ac:dyDescent="0.25">
      <c r="CO4938" s="202">
        <v>4937</v>
      </c>
    </row>
    <row r="4939" spans="93:93" x14ac:dyDescent="0.25">
      <c r="CO4939" s="202">
        <v>4938</v>
      </c>
    </row>
    <row r="4940" spans="93:93" x14ac:dyDescent="0.25">
      <c r="CO4940" s="202">
        <v>4939</v>
      </c>
    </row>
    <row r="4941" spans="93:93" x14ac:dyDescent="0.25">
      <c r="CO4941" s="202">
        <v>4940</v>
      </c>
    </row>
    <row r="4942" spans="93:93" x14ac:dyDescent="0.25">
      <c r="CO4942" s="202">
        <v>4941</v>
      </c>
    </row>
    <row r="4943" spans="93:93" x14ac:dyDescent="0.25">
      <c r="CO4943" s="202">
        <v>4942</v>
      </c>
    </row>
    <row r="4944" spans="93:93" x14ac:dyDescent="0.25">
      <c r="CO4944" s="202">
        <v>4943</v>
      </c>
    </row>
    <row r="4945" spans="93:93" x14ac:dyDescent="0.25">
      <c r="CO4945" s="202">
        <v>4944</v>
      </c>
    </row>
    <row r="4946" spans="93:93" x14ac:dyDescent="0.25">
      <c r="CO4946" s="202">
        <v>4945</v>
      </c>
    </row>
    <row r="4947" spans="93:93" x14ac:dyDescent="0.25">
      <c r="CO4947" s="202">
        <v>4946</v>
      </c>
    </row>
    <row r="4948" spans="93:93" x14ac:dyDescent="0.25">
      <c r="CO4948" s="202">
        <v>4947</v>
      </c>
    </row>
    <row r="4949" spans="93:93" x14ac:dyDescent="0.25">
      <c r="CO4949" s="202">
        <v>4948</v>
      </c>
    </row>
    <row r="4950" spans="93:93" x14ac:dyDescent="0.25">
      <c r="CO4950" s="202">
        <v>4949</v>
      </c>
    </row>
    <row r="4951" spans="93:93" x14ac:dyDescent="0.25">
      <c r="CO4951" s="202">
        <v>4950</v>
      </c>
    </row>
    <row r="4952" spans="93:93" x14ac:dyDescent="0.25">
      <c r="CO4952" s="202">
        <v>4951</v>
      </c>
    </row>
    <row r="4953" spans="93:93" x14ac:dyDescent="0.25">
      <c r="CO4953" s="202">
        <v>4952</v>
      </c>
    </row>
    <row r="4954" spans="93:93" x14ac:dyDescent="0.25">
      <c r="CO4954" s="202">
        <v>4953</v>
      </c>
    </row>
    <row r="4955" spans="93:93" x14ac:dyDescent="0.25">
      <c r="CO4955" s="202">
        <v>4954</v>
      </c>
    </row>
    <row r="4956" spans="93:93" x14ac:dyDescent="0.25">
      <c r="CO4956" s="202">
        <v>4955</v>
      </c>
    </row>
    <row r="4957" spans="93:93" x14ac:dyDescent="0.25">
      <c r="CO4957" s="202">
        <v>4956</v>
      </c>
    </row>
    <row r="4958" spans="93:93" x14ac:dyDescent="0.25">
      <c r="CO4958" s="202">
        <v>4957</v>
      </c>
    </row>
    <row r="4959" spans="93:93" x14ac:dyDescent="0.25">
      <c r="CO4959" s="202">
        <v>4958</v>
      </c>
    </row>
    <row r="4960" spans="93:93" x14ac:dyDescent="0.25">
      <c r="CO4960" s="202">
        <v>4959</v>
      </c>
    </row>
    <row r="4961" spans="93:93" x14ac:dyDescent="0.25">
      <c r="CO4961" s="202">
        <v>4960</v>
      </c>
    </row>
    <row r="4962" spans="93:93" x14ac:dyDescent="0.25">
      <c r="CO4962" s="202">
        <v>4961</v>
      </c>
    </row>
    <row r="4963" spans="93:93" x14ac:dyDescent="0.25">
      <c r="CO4963" s="202">
        <v>4962</v>
      </c>
    </row>
    <row r="4964" spans="93:93" x14ac:dyDescent="0.25">
      <c r="CO4964" s="202">
        <v>4963</v>
      </c>
    </row>
    <row r="4965" spans="93:93" x14ac:dyDescent="0.25">
      <c r="CO4965" s="202">
        <v>4964</v>
      </c>
    </row>
    <row r="4966" spans="93:93" x14ac:dyDescent="0.25">
      <c r="CO4966" s="202">
        <v>4965</v>
      </c>
    </row>
    <row r="4967" spans="93:93" x14ac:dyDescent="0.25">
      <c r="CO4967" s="202">
        <v>4966</v>
      </c>
    </row>
    <row r="4968" spans="93:93" x14ac:dyDescent="0.25">
      <c r="CO4968" s="202">
        <v>4967</v>
      </c>
    </row>
    <row r="4969" spans="93:93" x14ac:dyDescent="0.25">
      <c r="CO4969" s="202">
        <v>4968</v>
      </c>
    </row>
    <row r="4970" spans="93:93" x14ac:dyDescent="0.25">
      <c r="CO4970" s="202">
        <v>4969</v>
      </c>
    </row>
    <row r="4971" spans="93:93" x14ac:dyDescent="0.25">
      <c r="CO4971" s="202">
        <v>4970</v>
      </c>
    </row>
    <row r="4972" spans="93:93" x14ac:dyDescent="0.25">
      <c r="CO4972" s="202">
        <v>4971</v>
      </c>
    </row>
    <row r="4973" spans="93:93" x14ac:dyDescent="0.25">
      <c r="CO4973" s="202">
        <v>4972</v>
      </c>
    </row>
    <row r="4974" spans="93:93" x14ac:dyDescent="0.25">
      <c r="CO4974" s="202">
        <v>4973</v>
      </c>
    </row>
    <row r="4975" spans="93:93" x14ac:dyDescent="0.25">
      <c r="CO4975" s="202">
        <v>4974</v>
      </c>
    </row>
    <row r="4976" spans="93:93" x14ac:dyDescent="0.25">
      <c r="CO4976" s="202">
        <v>4975</v>
      </c>
    </row>
    <row r="4977" spans="93:93" x14ac:dyDescent="0.25">
      <c r="CO4977" s="202">
        <v>4976</v>
      </c>
    </row>
    <row r="4978" spans="93:93" x14ac:dyDescent="0.25">
      <c r="CO4978" s="202">
        <v>4977</v>
      </c>
    </row>
    <row r="4979" spans="93:93" x14ac:dyDescent="0.25">
      <c r="CO4979" s="202">
        <v>4978</v>
      </c>
    </row>
    <row r="4980" spans="93:93" x14ac:dyDescent="0.25">
      <c r="CO4980" s="202">
        <v>4979</v>
      </c>
    </row>
    <row r="4981" spans="93:93" x14ac:dyDescent="0.25">
      <c r="CO4981" s="202">
        <v>4980</v>
      </c>
    </row>
    <row r="4982" spans="93:93" x14ac:dyDescent="0.25">
      <c r="CO4982" s="202">
        <v>4981</v>
      </c>
    </row>
    <row r="4983" spans="93:93" x14ac:dyDescent="0.25">
      <c r="CO4983" s="202">
        <v>4982</v>
      </c>
    </row>
    <row r="4984" spans="93:93" x14ac:dyDescent="0.25">
      <c r="CO4984" s="202">
        <v>4983</v>
      </c>
    </row>
    <row r="4985" spans="93:93" x14ac:dyDescent="0.25">
      <c r="CO4985" s="202">
        <v>4984</v>
      </c>
    </row>
    <row r="4986" spans="93:93" x14ac:dyDescent="0.25">
      <c r="CO4986" s="202">
        <v>4985</v>
      </c>
    </row>
    <row r="4987" spans="93:93" x14ac:dyDescent="0.25">
      <c r="CO4987" s="202">
        <v>4986</v>
      </c>
    </row>
    <row r="4988" spans="93:93" x14ac:dyDescent="0.25">
      <c r="CO4988" s="202">
        <v>4987</v>
      </c>
    </row>
    <row r="4989" spans="93:93" x14ac:dyDescent="0.25">
      <c r="CO4989" s="202">
        <v>4988</v>
      </c>
    </row>
    <row r="4990" spans="93:93" x14ac:dyDescent="0.25">
      <c r="CO4990" s="202">
        <v>4989</v>
      </c>
    </row>
    <row r="4991" spans="93:93" x14ac:dyDescent="0.25">
      <c r="CO4991" s="202">
        <v>4990</v>
      </c>
    </row>
    <row r="4992" spans="93:93" x14ac:dyDescent="0.25">
      <c r="CO4992" s="202">
        <v>4991</v>
      </c>
    </row>
    <row r="4993" spans="93:93" x14ac:dyDescent="0.25">
      <c r="CO4993" s="202">
        <v>4992</v>
      </c>
    </row>
    <row r="4994" spans="93:93" x14ac:dyDescent="0.25">
      <c r="CO4994" s="202">
        <v>4993</v>
      </c>
    </row>
    <row r="4995" spans="93:93" x14ac:dyDescent="0.25">
      <c r="CO4995" s="202">
        <v>4994</v>
      </c>
    </row>
    <row r="4996" spans="93:93" x14ac:dyDescent="0.25">
      <c r="CO4996" s="202">
        <v>4995</v>
      </c>
    </row>
    <row r="4997" spans="93:93" x14ac:dyDescent="0.25">
      <c r="CO4997" s="202">
        <v>4996</v>
      </c>
    </row>
    <row r="4998" spans="93:93" x14ac:dyDescent="0.25">
      <c r="CO4998" s="202">
        <v>4997</v>
      </c>
    </row>
    <row r="4999" spans="93:93" x14ac:dyDescent="0.25">
      <c r="CO4999" s="202">
        <v>4998</v>
      </c>
    </row>
    <row r="5000" spans="93:93" x14ac:dyDescent="0.25">
      <c r="CO5000" s="202">
        <v>4999</v>
      </c>
    </row>
    <row r="5001" spans="93:93" x14ac:dyDescent="0.25">
      <c r="CO5001" s="202">
        <v>5000</v>
      </c>
    </row>
    <row r="5002" spans="93:93" x14ac:dyDescent="0.25">
      <c r="CO5002" s="202">
        <v>5001</v>
      </c>
    </row>
    <row r="5003" spans="93:93" x14ac:dyDescent="0.25">
      <c r="CO5003" s="202">
        <v>5002</v>
      </c>
    </row>
    <row r="5004" spans="93:93" x14ac:dyDescent="0.25">
      <c r="CO5004" s="202">
        <v>5003</v>
      </c>
    </row>
    <row r="5005" spans="93:93" x14ac:dyDescent="0.25">
      <c r="CO5005" s="202">
        <v>5004</v>
      </c>
    </row>
    <row r="5006" spans="93:93" x14ac:dyDescent="0.25">
      <c r="CO5006" s="202">
        <v>5005</v>
      </c>
    </row>
    <row r="5007" spans="93:93" x14ac:dyDescent="0.25">
      <c r="CO5007" s="202">
        <v>5006</v>
      </c>
    </row>
    <row r="5008" spans="93:93" x14ac:dyDescent="0.25">
      <c r="CO5008" s="202">
        <v>5007</v>
      </c>
    </row>
    <row r="5009" spans="93:93" x14ac:dyDescent="0.25">
      <c r="CO5009" s="202">
        <v>5008</v>
      </c>
    </row>
    <row r="5010" spans="93:93" x14ac:dyDescent="0.25">
      <c r="CO5010" s="202">
        <v>5009</v>
      </c>
    </row>
    <row r="5011" spans="93:93" x14ac:dyDescent="0.25">
      <c r="CO5011" s="202">
        <v>5010</v>
      </c>
    </row>
    <row r="5012" spans="93:93" x14ac:dyDescent="0.25">
      <c r="CO5012" s="202">
        <v>5011</v>
      </c>
    </row>
    <row r="5013" spans="93:93" x14ac:dyDescent="0.25">
      <c r="CO5013" s="202">
        <v>5012</v>
      </c>
    </row>
    <row r="5014" spans="93:93" x14ac:dyDescent="0.25">
      <c r="CO5014" s="202">
        <v>5013</v>
      </c>
    </row>
    <row r="5015" spans="93:93" x14ac:dyDescent="0.25">
      <c r="CO5015" s="202">
        <v>5014</v>
      </c>
    </row>
    <row r="5016" spans="93:93" x14ac:dyDescent="0.25">
      <c r="CO5016" s="202">
        <v>5015</v>
      </c>
    </row>
    <row r="5017" spans="93:93" x14ac:dyDescent="0.25">
      <c r="CO5017" s="202">
        <v>5016</v>
      </c>
    </row>
    <row r="5018" spans="93:93" x14ac:dyDescent="0.25">
      <c r="CO5018" s="202">
        <v>5017</v>
      </c>
    </row>
    <row r="5019" spans="93:93" x14ac:dyDescent="0.25">
      <c r="CO5019" s="202">
        <v>5018</v>
      </c>
    </row>
    <row r="5020" spans="93:93" x14ac:dyDescent="0.25">
      <c r="CO5020" s="202">
        <v>5019</v>
      </c>
    </row>
    <row r="5021" spans="93:93" x14ac:dyDescent="0.25">
      <c r="CO5021" s="202">
        <v>5020</v>
      </c>
    </row>
    <row r="5022" spans="93:93" x14ac:dyDescent="0.25">
      <c r="CO5022" s="202">
        <v>5021</v>
      </c>
    </row>
    <row r="5023" spans="93:93" x14ac:dyDescent="0.25">
      <c r="CO5023" s="202">
        <v>5022</v>
      </c>
    </row>
    <row r="5024" spans="93:93" x14ac:dyDescent="0.25">
      <c r="CO5024" s="202">
        <v>5023</v>
      </c>
    </row>
    <row r="5025" spans="93:93" x14ac:dyDescent="0.25">
      <c r="CO5025" s="202">
        <v>5024</v>
      </c>
    </row>
    <row r="5026" spans="93:93" x14ac:dyDescent="0.25">
      <c r="CO5026" s="202">
        <v>5025</v>
      </c>
    </row>
    <row r="5027" spans="93:93" x14ac:dyDescent="0.25">
      <c r="CO5027" s="202">
        <v>5026</v>
      </c>
    </row>
    <row r="5028" spans="93:93" x14ac:dyDescent="0.25">
      <c r="CO5028" s="202">
        <v>5027</v>
      </c>
    </row>
    <row r="5029" spans="93:93" x14ac:dyDescent="0.25">
      <c r="CO5029" s="202">
        <v>5028</v>
      </c>
    </row>
    <row r="5030" spans="93:93" x14ac:dyDescent="0.25">
      <c r="CO5030" s="202">
        <v>5029</v>
      </c>
    </row>
    <row r="5031" spans="93:93" x14ac:dyDescent="0.25">
      <c r="CO5031" s="202">
        <v>5030</v>
      </c>
    </row>
    <row r="5032" spans="93:93" x14ac:dyDescent="0.25">
      <c r="CO5032" s="202">
        <v>5031</v>
      </c>
    </row>
    <row r="5033" spans="93:93" x14ac:dyDescent="0.25">
      <c r="CO5033" s="202">
        <v>5032</v>
      </c>
    </row>
    <row r="5034" spans="93:93" x14ac:dyDescent="0.25">
      <c r="CO5034" s="202">
        <v>5033</v>
      </c>
    </row>
    <row r="5035" spans="93:93" x14ac:dyDescent="0.25">
      <c r="CO5035" s="202">
        <v>5034</v>
      </c>
    </row>
    <row r="5036" spans="93:93" x14ac:dyDescent="0.25">
      <c r="CO5036" s="202">
        <v>5035</v>
      </c>
    </row>
    <row r="5037" spans="93:93" x14ac:dyDescent="0.25">
      <c r="CO5037" s="202">
        <v>5036</v>
      </c>
    </row>
    <row r="5038" spans="93:93" x14ac:dyDescent="0.25">
      <c r="CO5038" s="202">
        <v>5037</v>
      </c>
    </row>
    <row r="5039" spans="93:93" x14ac:dyDescent="0.25">
      <c r="CO5039" s="202">
        <v>5038</v>
      </c>
    </row>
    <row r="5040" spans="93:93" x14ac:dyDescent="0.25">
      <c r="CO5040" s="202">
        <v>5039</v>
      </c>
    </row>
    <row r="5041" spans="93:93" x14ac:dyDescent="0.25">
      <c r="CO5041" s="202">
        <v>5040</v>
      </c>
    </row>
    <row r="5042" spans="93:93" x14ac:dyDescent="0.25">
      <c r="CO5042" s="202">
        <v>5041</v>
      </c>
    </row>
    <row r="5043" spans="93:93" x14ac:dyDescent="0.25">
      <c r="CO5043" s="202">
        <v>5042</v>
      </c>
    </row>
    <row r="5044" spans="93:93" x14ac:dyDescent="0.25">
      <c r="CO5044" s="202">
        <v>5043</v>
      </c>
    </row>
    <row r="5045" spans="93:93" x14ac:dyDescent="0.25">
      <c r="CO5045" s="202">
        <v>5044</v>
      </c>
    </row>
    <row r="5046" spans="93:93" x14ac:dyDescent="0.25">
      <c r="CO5046" s="202">
        <v>5045</v>
      </c>
    </row>
    <row r="5047" spans="93:93" x14ac:dyDescent="0.25">
      <c r="CO5047" s="202">
        <v>5046</v>
      </c>
    </row>
    <row r="5048" spans="93:93" x14ac:dyDescent="0.25">
      <c r="CO5048" s="202">
        <v>5047</v>
      </c>
    </row>
    <row r="5049" spans="93:93" x14ac:dyDescent="0.25">
      <c r="CO5049" s="202">
        <v>5048</v>
      </c>
    </row>
    <row r="5050" spans="93:93" x14ac:dyDescent="0.25">
      <c r="CO5050" s="202">
        <v>5049</v>
      </c>
    </row>
    <row r="5051" spans="93:93" x14ac:dyDescent="0.25">
      <c r="CO5051" s="202">
        <v>5050</v>
      </c>
    </row>
    <row r="5052" spans="93:93" x14ac:dyDescent="0.25">
      <c r="CO5052" s="202">
        <v>5051</v>
      </c>
    </row>
    <row r="5053" spans="93:93" x14ac:dyDescent="0.25">
      <c r="CO5053" s="202">
        <v>5052</v>
      </c>
    </row>
    <row r="5054" spans="93:93" x14ac:dyDescent="0.25">
      <c r="CO5054" s="202">
        <v>5053</v>
      </c>
    </row>
    <row r="5055" spans="93:93" x14ac:dyDescent="0.25">
      <c r="CO5055" s="202">
        <v>5054</v>
      </c>
    </row>
    <row r="5056" spans="93:93" x14ac:dyDescent="0.25">
      <c r="CO5056" s="202">
        <v>5055</v>
      </c>
    </row>
    <row r="5057" spans="93:93" x14ac:dyDescent="0.25">
      <c r="CO5057" s="202">
        <v>5056</v>
      </c>
    </row>
    <row r="5058" spans="93:93" x14ac:dyDescent="0.25">
      <c r="CO5058" s="202">
        <v>5057</v>
      </c>
    </row>
    <row r="5059" spans="93:93" x14ac:dyDescent="0.25">
      <c r="CO5059" s="202">
        <v>5058</v>
      </c>
    </row>
    <row r="5060" spans="93:93" x14ac:dyDescent="0.25">
      <c r="CO5060" s="202">
        <v>5059</v>
      </c>
    </row>
    <row r="5061" spans="93:93" x14ac:dyDescent="0.25">
      <c r="CO5061" s="202">
        <v>5060</v>
      </c>
    </row>
    <row r="5062" spans="93:93" x14ac:dyDescent="0.25">
      <c r="CO5062" s="202">
        <v>5061</v>
      </c>
    </row>
    <row r="5063" spans="93:93" x14ac:dyDescent="0.25">
      <c r="CO5063" s="202">
        <v>5062</v>
      </c>
    </row>
    <row r="5064" spans="93:93" x14ac:dyDescent="0.25">
      <c r="CO5064" s="202">
        <v>5063</v>
      </c>
    </row>
    <row r="5065" spans="93:93" x14ac:dyDescent="0.25">
      <c r="CO5065" s="202">
        <v>5064</v>
      </c>
    </row>
    <row r="5066" spans="93:93" x14ac:dyDescent="0.25">
      <c r="CO5066" s="202">
        <v>5065</v>
      </c>
    </row>
    <row r="5067" spans="93:93" x14ac:dyDescent="0.25">
      <c r="CO5067" s="202">
        <v>5066</v>
      </c>
    </row>
    <row r="5068" spans="93:93" x14ac:dyDescent="0.25">
      <c r="CO5068" s="202">
        <v>5067</v>
      </c>
    </row>
    <row r="5069" spans="93:93" x14ac:dyDescent="0.25">
      <c r="CO5069" s="202">
        <v>5068</v>
      </c>
    </row>
    <row r="5070" spans="93:93" x14ac:dyDescent="0.25">
      <c r="CO5070" s="202">
        <v>5069</v>
      </c>
    </row>
    <row r="5071" spans="93:93" x14ac:dyDescent="0.25">
      <c r="CO5071" s="202">
        <v>5070</v>
      </c>
    </row>
    <row r="5072" spans="93:93" x14ac:dyDescent="0.25">
      <c r="CO5072" s="202">
        <v>5071</v>
      </c>
    </row>
    <row r="5073" spans="93:93" x14ac:dyDescent="0.25">
      <c r="CO5073" s="202">
        <v>5072</v>
      </c>
    </row>
    <row r="5074" spans="93:93" x14ac:dyDescent="0.25">
      <c r="CO5074" s="202">
        <v>5073</v>
      </c>
    </row>
    <row r="5075" spans="93:93" x14ac:dyDescent="0.25">
      <c r="CO5075" s="202">
        <v>5074</v>
      </c>
    </row>
    <row r="5076" spans="93:93" x14ac:dyDescent="0.25">
      <c r="CO5076" s="202">
        <v>5075</v>
      </c>
    </row>
    <row r="5077" spans="93:93" x14ac:dyDescent="0.25">
      <c r="CO5077" s="202">
        <v>5076</v>
      </c>
    </row>
    <row r="5078" spans="93:93" x14ac:dyDescent="0.25">
      <c r="CO5078" s="202">
        <v>5077</v>
      </c>
    </row>
    <row r="5079" spans="93:93" x14ac:dyDescent="0.25">
      <c r="CO5079" s="202">
        <v>5078</v>
      </c>
    </row>
    <row r="5080" spans="93:93" x14ac:dyDescent="0.25">
      <c r="CO5080" s="202">
        <v>5079</v>
      </c>
    </row>
    <row r="5081" spans="93:93" x14ac:dyDescent="0.25">
      <c r="CO5081" s="202">
        <v>5080</v>
      </c>
    </row>
    <row r="5082" spans="93:93" x14ac:dyDescent="0.25">
      <c r="CO5082" s="202">
        <v>5081</v>
      </c>
    </row>
    <row r="5083" spans="93:93" x14ac:dyDescent="0.25">
      <c r="CO5083" s="202">
        <v>5082</v>
      </c>
    </row>
    <row r="5084" spans="93:93" x14ac:dyDescent="0.25">
      <c r="CO5084" s="202">
        <v>5083</v>
      </c>
    </row>
    <row r="5085" spans="93:93" x14ac:dyDescent="0.25">
      <c r="CO5085" s="202">
        <v>5084</v>
      </c>
    </row>
    <row r="5086" spans="93:93" x14ac:dyDescent="0.25">
      <c r="CO5086" s="202">
        <v>5085</v>
      </c>
    </row>
    <row r="5087" spans="93:93" x14ac:dyDescent="0.25">
      <c r="CO5087" s="202">
        <v>5086</v>
      </c>
    </row>
    <row r="5088" spans="93:93" x14ac:dyDescent="0.25">
      <c r="CO5088" s="202">
        <v>5087</v>
      </c>
    </row>
    <row r="5089" spans="93:93" x14ac:dyDescent="0.25">
      <c r="CO5089" s="202">
        <v>5088</v>
      </c>
    </row>
    <row r="5090" spans="93:93" x14ac:dyDescent="0.25">
      <c r="CO5090" s="202">
        <v>5089</v>
      </c>
    </row>
    <row r="5091" spans="93:93" x14ac:dyDescent="0.25">
      <c r="CO5091" s="202">
        <v>5090</v>
      </c>
    </row>
    <row r="5092" spans="93:93" x14ac:dyDescent="0.25">
      <c r="CO5092" s="202">
        <v>5091</v>
      </c>
    </row>
    <row r="5093" spans="93:93" x14ac:dyDescent="0.25">
      <c r="CO5093" s="202">
        <v>5092</v>
      </c>
    </row>
    <row r="5094" spans="93:93" x14ac:dyDescent="0.25">
      <c r="CO5094" s="202">
        <v>5093</v>
      </c>
    </row>
    <row r="5095" spans="93:93" x14ac:dyDescent="0.25">
      <c r="CO5095" s="202">
        <v>5094</v>
      </c>
    </row>
    <row r="5096" spans="93:93" x14ac:dyDescent="0.25">
      <c r="CO5096" s="202">
        <v>5095</v>
      </c>
    </row>
    <row r="5097" spans="93:93" x14ac:dyDescent="0.25">
      <c r="CO5097" s="202">
        <v>5096</v>
      </c>
    </row>
    <row r="5098" spans="93:93" x14ac:dyDescent="0.25">
      <c r="CO5098" s="202">
        <v>5097</v>
      </c>
    </row>
    <row r="5099" spans="93:93" x14ac:dyDescent="0.25">
      <c r="CO5099" s="202">
        <v>5098</v>
      </c>
    </row>
    <row r="5100" spans="93:93" x14ac:dyDescent="0.25">
      <c r="CO5100" s="202">
        <v>5099</v>
      </c>
    </row>
    <row r="5101" spans="93:93" x14ac:dyDescent="0.25">
      <c r="CO5101" s="202">
        <v>5100</v>
      </c>
    </row>
    <row r="5102" spans="93:93" x14ac:dyDescent="0.25">
      <c r="CO5102" s="202">
        <v>5101</v>
      </c>
    </row>
    <row r="5103" spans="93:93" x14ac:dyDescent="0.25">
      <c r="CO5103" s="202">
        <v>5102</v>
      </c>
    </row>
    <row r="5104" spans="93:93" x14ac:dyDescent="0.25">
      <c r="CO5104" s="202">
        <v>5103</v>
      </c>
    </row>
    <row r="5105" spans="93:93" x14ac:dyDescent="0.25">
      <c r="CO5105" s="202">
        <v>5104</v>
      </c>
    </row>
    <row r="5106" spans="93:93" x14ac:dyDescent="0.25">
      <c r="CO5106" s="202">
        <v>5105</v>
      </c>
    </row>
    <row r="5107" spans="93:93" x14ac:dyDescent="0.25">
      <c r="CO5107" s="202">
        <v>5106</v>
      </c>
    </row>
    <row r="5108" spans="93:93" x14ac:dyDescent="0.25">
      <c r="CO5108" s="202">
        <v>5107</v>
      </c>
    </row>
    <row r="5109" spans="93:93" x14ac:dyDescent="0.25">
      <c r="CO5109" s="202">
        <v>5108</v>
      </c>
    </row>
    <row r="5110" spans="93:93" x14ac:dyDescent="0.25">
      <c r="CO5110" s="202">
        <v>5109</v>
      </c>
    </row>
    <row r="5111" spans="93:93" x14ac:dyDescent="0.25">
      <c r="CO5111" s="202">
        <v>5110</v>
      </c>
    </row>
    <row r="5112" spans="93:93" x14ac:dyDescent="0.25">
      <c r="CO5112" s="202">
        <v>5111</v>
      </c>
    </row>
    <row r="5113" spans="93:93" x14ac:dyDescent="0.25">
      <c r="CO5113" s="202">
        <v>5112</v>
      </c>
    </row>
    <row r="5114" spans="93:93" x14ac:dyDescent="0.25">
      <c r="CO5114" s="202">
        <v>5113</v>
      </c>
    </row>
    <row r="5115" spans="93:93" x14ac:dyDescent="0.25">
      <c r="CO5115" s="202">
        <v>5114</v>
      </c>
    </row>
    <row r="5116" spans="93:93" x14ac:dyDescent="0.25">
      <c r="CO5116" s="202">
        <v>5115</v>
      </c>
    </row>
    <row r="5117" spans="93:93" x14ac:dyDescent="0.25">
      <c r="CO5117" s="202">
        <v>5116</v>
      </c>
    </row>
    <row r="5118" spans="93:93" x14ac:dyDescent="0.25">
      <c r="CO5118" s="202">
        <v>5117</v>
      </c>
    </row>
    <row r="5119" spans="93:93" x14ac:dyDescent="0.25">
      <c r="CO5119" s="202">
        <v>5118</v>
      </c>
    </row>
    <row r="5120" spans="93:93" x14ac:dyDescent="0.25">
      <c r="CO5120" s="202">
        <v>5119</v>
      </c>
    </row>
    <row r="5121" spans="93:93" x14ac:dyDescent="0.25">
      <c r="CO5121" s="202">
        <v>5120</v>
      </c>
    </row>
    <row r="5122" spans="93:93" x14ac:dyDescent="0.25">
      <c r="CO5122" s="202">
        <v>5121</v>
      </c>
    </row>
    <row r="5123" spans="93:93" x14ac:dyDescent="0.25">
      <c r="CO5123" s="202">
        <v>5122</v>
      </c>
    </row>
    <row r="5124" spans="93:93" x14ac:dyDescent="0.25">
      <c r="CO5124" s="202">
        <v>5123</v>
      </c>
    </row>
    <row r="5125" spans="93:93" x14ac:dyDescent="0.25">
      <c r="CO5125" s="202">
        <v>5124</v>
      </c>
    </row>
    <row r="5126" spans="93:93" x14ac:dyDescent="0.25">
      <c r="CO5126" s="202">
        <v>5125</v>
      </c>
    </row>
    <row r="5127" spans="93:93" x14ac:dyDescent="0.25">
      <c r="CO5127" s="202">
        <v>5126</v>
      </c>
    </row>
    <row r="5128" spans="93:93" x14ac:dyDescent="0.25">
      <c r="CO5128" s="202">
        <v>5127</v>
      </c>
    </row>
    <row r="5129" spans="93:93" x14ac:dyDescent="0.25">
      <c r="CO5129" s="202">
        <v>5128</v>
      </c>
    </row>
    <row r="5130" spans="93:93" x14ac:dyDescent="0.25">
      <c r="CO5130" s="202">
        <v>5129</v>
      </c>
    </row>
    <row r="5131" spans="93:93" x14ac:dyDescent="0.25">
      <c r="CO5131" s="202">
        <v>5130</v>
      </c>
    </row>
    <row r="5132" spans="93:93" x14ac:dyDescent="0.25">
      <c r="CO5132" s="202">
        <v>5131</v>
      </c>
    </row>
    <row r="5133" spans="93:93" x14ac:dyDescent="0.25">
      <c r="CO5133" s="202">
        <v>5132</v>
      </c>
    </row>
    <row r="5134" spans="93:93" x14ac:dyDescent="0.25">
      <c r="CO5134" s="202">
        <v>5133</v>
      </c>
    </row>
    <row r="5135" spans="93:93" x14ac:dyDescent="0.25">
      <c r="CO5135" s="202">
        <v>5134</v>
      </c>
    </row>
    <row r="5136" spans="93:93" x14ac:dyDescent="0.25">
      <c r="CO5136" s="202">
        <v>5135</v>
      </c>
    </row>
    <row r="5137" spans="93:93" x14ac:dyDescent="0.25">
      <c r="CO5137" s="202">
        <v>5136</v>
      </c>
    </row>
    <row r="5138" spans="93:93" x14ac:dyDescent="0.25">
      <c r="CO5138" s="202">
        <v>5137</v>
      </c>
    </row>
    <row r="5139" spans="93:93" x14ac:dyDescent="0.25">
      <c r="CO5139" s="202">
        <v>5138</v>
      </c>
    </row>
    <row r="5140" spans="93:93" x14ac:dyDescent="0.25">
      <c r="CO5140" s="202">
        <v>5139</v>
      </c>
    </row>
    <row r="5141" spans="93:93" x14ac:dyDescent="0.25">
      <c r="CO5141" s="202">
        <v>5140</v>
      </c>
    </row>
    <row r="5142" spans="93:93" x14ac:dyDescent="0.25">
      <c r="CO5142" s="202">
        <v>5141</v>
      </c>
    </row>
    <row r="5143" spans="93:93" x14ac:dyDescent="0.25">
      <c r="CO5143" s="202">
        <v>5142</v>
      </c>
    </row>
    <row r="5144" spans="93:93" x14ac:dyDescent="0.25">
      <c r="CO5144" s="202">
        <v>5143</v>
      </c>
    </row>
    <row r="5145" spans="93:93" x14ac:dyDescent="0.25">
      <c r="CO5145" s="202">
        <v>5144</v>
      </c>
    </row>
    <row r="5146" spans="93:93" x14ac:dyDescent="0.25">
      <c r="CO5146" s="202">
        <v>5145</v>
      </c>
    </row>
    <row r="5147" spans="93:93" x14ac:dyDescent="0.25">
      <c r="CO5147" s="202">
        <v>5146</v>
      </c>
    </row>
    <row r="5148" spans="93:93" x14ac:dyDescent="0.25">
      <c r="CO5148" s="202">
        <v>5147</v>
      </c>
    </row>
    <row r="5149" spans="93:93" x14ac:dyDescent="0.25">
      <c r="CO5149" s="202">
        <v>5148</v>
      </c>
    </row>
    <row r="5150" spans="93:93" x14ac:dyDescent="0.25">
      <c r="CO5150" s="202">
        <v>5149</v>
      </c>
    </row>
    <row r="5151" spans="93:93" x14ac:dyDescent="0.25">
      <c r="CO5151" s="202">
        <v>5150</v>
      </c>
    </row>
    <row r="5152" spans="93:93" x14ac:dyDescent="0.25">
      <c r="CO5152" s="202">
        <v>5151</v>
      </c>
    </row>
    <row r="5153" spans="93:93" x14ac:dyDescent="0.25">
      <c r="CO5153" s="202">
        <v>5152</v>
      </c>
    </row>
    <row r="5154" spans="93:93" x14ac:dyDescent="0.25">
      <c r="CO5154" s="202">
        <v>5153</v>
      </c>
    </row>
    <row r="5155" spans="93:93" x14ac:dyDescent="0.25">
      <c r="CO5155" s="202">
        <v>5154</v>
      </c>
    </row>
    <row r="5156" spans="93:93" x14ac:dyDescent="0.25">
      <c r="CO5156" s="202">
        <v>5155</v>
      </c>
    </row>
    <row r="5157" spans="93:93" x14ac:dyDescent="0.25">
      <c r="CO5157" s="202">
        <v>5156</v>
      </c>
    </row>
    <row r="5158" spans="93:93" x14ac:dyDescent="0.25">
      <c r="CO5158" s="202">
        <v>5157</v>
      </c>
    </row>
    <row r="5159" spans="93:93" x14ac:dyDescent="0.25">
      <c r="CO5159" s="202">
        <v>5158</v>
      </c>
    </row>
    <row r="5160" spans="93:93" x14ac:dyDescent="0.25">
      <c r="CO5160" s="202">
        <v>5159</v>
      </c>
    </row>
    <row r="5161" spans="93:93" x14ac:dyDescent="0.25">
      <c r="CO5161" s="202">
        <v>5160</v>
      </c>
    </row>
    <row r="5162" spans="93:93" x14ac:dyDescent="0.25">
      <c r="CO5162" s="202">
        <v>5161</v>
      </c>
    </row>
    <row r="5163" spans="93:93" x14ac:dyDescent="0.25">
      <c r="CO5163" s="202">
        <v>5162</v>
      </c>
    </row>
    <row r="5164" spans="93:93" x14ac:dyDescent="0.25">
      <c r="CO5164" s="202">
        <v>5163</v>
      </c>
    </row>
    <row r="5165" spans="93:93" x14ac:dyDescent="0.25">
      <c r="CO5165" s="202">
        <v>5164</v>
      </c>
    </row>
    <row r="5166" spans="93:93" x14ac:dyDescent="0.25">
      <c r="CO5166" s="202">
        <v>5165</v>
      </c>
    </row>
    <row r="5167" spans="93:93" x14ac:dyDescent="0.25">
      <c r="CO5167" s="202">
        <v>5166</v>
      </c>
    </row>
    <row r="5168" spans="93:93" x14ac:dyDescent="0.25">
      <c r="CO5168" s="202">
        <v>5167</v>
      </c>
    </row>
    <row r="5169" spans="93:93" x14ac:dyDescent="0.25">
      <c r="CO5169" s="202">
        <v>5168</v>
      </c>
    </row>
    <row r="5170" spans="93:93" x14ac:dyDescent="0.25">
      <c r="CO5170" s="202">
        <v>5169</v>
      </c>
    </row>
    <row r="5171" spans="93:93" x14ac:dyDescent="0.25">
      <c r="CO5171" s="202">
        <v>5170</v>
      </c>
    </row>
    <row r="5172" spans="93:93" x14ac:dyDescent="0.25">
      <c r="CO5172" s="202">
        <v>5171</v>
      </c>
    </row>
    <row r="5173" spans="93:93" x14ac:dyDescent="0.25">
      <c r="CO5173" s="202">
        <v>5172</v>
      </c>
    </row>
    <row r="5174" spans="93:93" x14ac:dyDescent="0.25">
      <c r="CO5174" s="202">
        <v>5173</v>
      </c>
    </row>
    <row r="5175" spans="93:93" x14ac:dyDescent="0.25">
      <c r="CO5175" s="202">
        <v>5174</v>
      </c>
    </row>
    <row r="5176" spans="93:93" x14ac:dyDescent="0.25">
      <c r="CO5176" s="202">
        <v>5175</v>
      </c>
    </row>
    <row r="5177" spans="93:93" x14ac:dyDescent="0.25">
      <c r="CO5177" s="202">
        <v>5176</v>
      </c>
    </row>
    <row r="5178" spans="93:93" x14ac:dyDescent="0.25">
      <c r="CO5178" s="202">
        <v>5177</v>
      </c>
    </row>
    <row r="5179" spans="93:93" x14ac:dyDescent="0.25">
      <c r="CO5179" s="202">
        <v>5178</v>
      </c>
    </row>
    <row r="5180" spans="93:93" x14ac:dyDescent="0.25">
      <c r="CO5180" s="202">
        <v>5179</v>
      </c>
    </row>
    <row r="5181" spans="93:93" x14ac:dyDescent="0.25">
      <c r="CO5181" s="202">
        <v>5180</v>
      </c>
    </row>
    <row r="5182" spans="93:93" x14ac:dyDescent="0.25">
      <c r="CO5182" s="202">
        <v>5181</v>
      </c>
    </row>
    <row r="5183" spans="93:93" x14ac:dyDescent="0.25">
      <c r="CO5183" s="202">
        <v>5182</v>
      </c>
    </row>
    <row r="5184" spans="93:93" x14ac:dyDescent="0.25">
      <c r="CO5184" s="202">
        <v>5183</v>
      </c>
    </row>
    <row r="5185" spans="93:93" x14ac:dyDescent="0.25">
      <c r="CO5185" s="202">
        <v>5184</v>
      </c>
    </row>
    <row r="5186" spans="93:93" x14ac:dyDescent="0.25">
      <c r="CO5186" s="202">
        <v>5185</v>
      </c>
    </row>
    <row r="5187" spans="93:93" x14ac:dyDescent="0.25">
      <c r="CO5187" s="202">
        <v>5186</v>
      </c>
    </row>
    <row r="5188" spans="93:93" x14ac:dyDescent="0.25">
      <c r="CO5188" s="202">
        <v>5187</v>
      </c>
    </row>
    <row r="5189" spans="93:93" x14ac:dyDescent="0.25">
      <c r="CO5189" s="202">
        <v>5188</v>
      </c>
    </row>
    <row r="5190" spans="93:93" x14ac:dyDescent="0.25">
      <c r="CO5190" s="202">
        <v>5189</v>
      </c>
    </row>
    <row r="5191" spans="93:93" x14ac:dyDescent="0.25">
      <c r="CO5191" s="202">
        <v>5190</v>
      </c>
    </row>
    <row r="5192" spans="93:93" x14ac:dyDescent="0.25">
      <c r="CO5192" s="202">
        <v>5191</v>
      </c>
    </row>
    <row r="5193" spans="93:93" x14ac:dyDescent="0.25">
      <c r="CO5193" s="202">
        <v>5192</v>
      </c>
    </row>
    <row r="5194" spans="93:93" x14ac:dyDescent="0.25">
      <c r="CO5194" s="202">
        <v>5193</v>
      </c>
    </row>
    <row r="5195" spans="93:93" x14ac:dyDescent="0.25">
      <c r="CO5195" s="202">
        <v>5194</v>
      </c>
    </row>
    <row r="5196" spans="93:93" x14ac:dyDescent="0.25">
      <c r="CO5196" s="202">
        <v>5195</v>
      </c>
    </row>
    <row r="5197" spans="93:93" x14ac:dyDescent="0.25">
      <c r="CO5197" s="202">
        <v>5196</v>
      </c>
    </row>
    <row r="5198" spans="93:93" x14ac:dyDescent="0.25">
      <c r="CO5198" s="202">
        <v>5197</v>
      </c>
    </row>
    <row r="5199" spans="93:93" x14ac:dyDescent="0.25">
      <c r="CO5199" s="202">
        <v>5198</v>
      </c>
    </row>
    <row r="5200" spans="93:93" x14ac:dyDescent="0.25">
      <c r="CO5200" s="202">
        <v>5199</v>
      </c>
    </row>
    <row r="5201" spans="93:93" x14ac:dyDescent="0.25">
      <c r="CO5201" s="202">
        <v>5200</v>
      </c>
    </row>
    <row r="5202" spans="93:93" x14ac:dyDescent="0.25">
      <c r="CO5202" s="202">
        <v>5201</v>
      </c>
    </row>
    <row r="5203" spans="93:93" x14ac:dyDescent="0.25">
      <c r="CO5203" s="202">
        <v>5202</v>
      </c>
    </row>
    <row r="5204" spans="93:93" x14ac:dyDescent="0.25">
      <c r="CO5204" s="202">
        <v>5203</v>
      </c>
    </row>
    <row r="5205" spans="93:93" x14ac:dyDescent="0.25">
      <c r="CO5205" s="202">
        <v>5204</v>
      </c>
    </row>
    <row r="5206" spans="93:93" x14ac:dyDescent="0.25">
      <c r="CO5206" s="202">
        <v>5205</v>
      </c>
    </row>
    <row r="5207" spans="93:93" x14ac:dyDescent="0.25">
      <c r="CO5207" s="202">
        <v>5206</v>
      </c>
    </row>
    <row r="5208" spans="93:93" x14ac:dyDescent="0.25">
      <c r="CO5208" s="202">
        <v>5207</v>
      </c>
    </row>
    <row r="5209" spans="93:93" x14ac:dyDescent="0.25">
      <c r="CO5209" s="202">
        <v>5208</v>
      </c>
    </row>
    <row r="5210" spans="93:93" x14ac:dyDescent="0.25">
      <c r="CO5210" s="202">
        <v>5209</v>
      </c>
    </row>
    <row r="5211" spans="93:93" x14ac:dyDescent="0.25">
      <c r="CO5211" s="202">
        <v>5210</v>
      </c>
    </row>
    <row r="5212" spans="93:93" x14ac:dyDescent="0.25">
      <c r="CO5212" s="202">
        <v>5211</v>
      </c>
    </row>
    <row r="5213" spans="93:93" x14ac:dyDescent="0.25">
      <c r="CO5213" s="202">
        <v>5212</v>
      </c>
    </row>
    <row r="5214" spans="93:93" x14ac:dyDescent="0.25">
      <c r="CO5214" s="202">
        <v>5213</v>
      </c>
    </row>
    <row r="5215" spans="93:93" x14ac:dyDescent="0.25">
      <c r="CO5215" s="202">
        <v>5214</v>
      </c>
    </row>
    <row r="5216" spans="93:93" x14ac:dyDescent="0.25">
      <c r="CO5216" s="202">
        <v>5215</v>
      </c>
    </row>
    <row r="5217" spans="93:93" x14ac:dyDescent="0.25">
      <c r="CO5217" s="202">
        <v>5216</v>
      </c>
    </row>
    <row r="5218" spans="93:93" x14ac:dyDescent="0.25">
      <c r="CO5218" s="202">
        <v>5217</v>
      </c>
    </row>
    <row r="5219" spans="93:93" x14ac:dyDescent="0.25">
      <c r="CO5219" s="202">
        <v>5218</v>
      </c>
    </row>
    <row r="5220" spans="93:93" x14ac:dyDescent="0.25">
      <c r="CO5220" s="202">
        <v>5219</v>
      </c>
    </row>
    <row r="5221" spans="93:93" x14ac:dyDescent="0.25">
      <c r="CO5221" s="202">
        <v>5220</v>
      </c>
    </row>
    <row r="5222" spans="93:93" x14ac:dyDescent="0.25">
      <c r="CO5222" s="202">
        <v>5221</v>
      </c>
    </row>
    <row r="5223" spans="93:93" x14ac:dyDescent="0.25">
      <c r="CO5223" s="202">
        <v>5222</v>
      </c>
    </row>
    <row r="5224" spans="93:93" x14ac:dyDescent="0.25">
      <c r="CO5224" s="202">
        <v>5223</v>
      </c>
    </row>
    <row r="5225" spans="93:93" x14ac:dyDescent="0.25">
      <c r="CO5225" s="202">
        <v>5224</v>
      </c>
    </row>
    <row r="5226" spans="93:93" x14ac:dyDescent="0.25">
      <c r="CO5226" s="202">
        <v>5225</v>
      </c>
    </row>
    <row r="5227" spans="93:93" x14ac:dyDescent="0.25">
      <c r="CO5227" s="202">
        <v>5226</v>
      </c>
    </row>
    <row r="5228" spans="93:93" x14ac:dyDescent="0.25">
      <c r="CO5228" s="202">
        <v>5227</v>
      </c>
    </row>
    <row r="5229" spans="93:93" x14ac:dyDescent="0.25">
      <c r="CO5229" s="202">
        <v>5228</v>
      </c>
    </row>
    <row r="5230" spans="93:93" x14ac:dyDescent="0.25">
      <c r="CO5230" s="202">
        <v>5229</v>
      </c>
    </row>
    <row r="5231" spans="93:93" x14ac:dyDescent="0.25">
      <c r="CO5231" s="202">
        <v>5230</v>
      </c>
    </row>
    <row r="5232" spans="93:93" x14ac:dyDescent="0.25">
      <c r="CO5232" s="202">
        <v>5231</v>
      </c>
    </row>
    <row r="5233" spans="93:93" x14ac:dyDescent="0.25">
      <c r="CO5233" s="202">
        <v>5232</v>
      </c>
    </row>
    <row r="5234" spans="93:93" x14ac:dyDescent="0.25">
      <c r="CO5234" s="202">
        <v>5233</v>
      </c>
    </row>
    <row r="5235" spans="93:93" x14ac:dyDescent="0.25">
      <c r="CO5235" s="202">
        <v>5234</v>
      </c>
    </row>
    <row r="5236" spans="93:93" x14ac:dyDescent="0.25">
      <c r="CO5236" s="202">
        <v>5235</v>
      </c>
    </row>
    <row r="5237" spans="93:93" x14ac:dyDescent="0.25">
      <c r="CO5237" s="202">
        <v>5236</v>
      </c>
    </row>
    <row r="5238" spans="93:93" x14ac:dyDescent="0.25">
      <c r="CO5238" s="202">
        <v>5237</v>
      </c>
    </row>
    <row r="5239" spans="93:93" x14ac:dyDescent="0.25">
      <c r="CO5239" s="202">
        <v>5238</v>
      </c>
    </row>
    <row r="5240" spans="93:93" x14ac:dyDescent="0.25">
      <c r="CO5240" s="202">
        <v>5239</v>
      </c>
    </row>
    <row r="5241" spans="93:93" x14ac:dyDescent="0.25">
      <c r="CO5241" s="202">
        <v>5240</v>
      </c>
    </row>
    <row r="5242" spans="93:93" x14ac:dyDescent="0.25">
      <c r="CO5242" s="202">
        <v>5241</v>
      </c>
    </row>
    <row r="5243" spans="93:93" x14ac:dyDescent="0.25">
      <c r="CO5243" s="202">
        <v>5242</v>
      </c>
    </row>
    <row r="5244" spans="93:93" x14ac:dyDescent="0.25">
      <c r="CO5244" s="202">
        <v>5243</v>
      </c>
    </row>
    <row r="5245" spans="93:93" x14ac:dyDescent="0.25">
      <c r="CO5245" s="202">
        <v>5244</v>
      </c>
    </row>
    <row r="5246" spans="93:93" x14ac:dyDescent="0.25">
      <c r="CO5246" s="202">
        <v>5245</v>
      </c>
    </row>
    <row r="5247" spans="93:93" x14ac:dyDescent="0.25">
      <c r="CO5247" s="202">
        <v>5246</v>
      </c>
    </row>
    <row r="5248" spans="93:93" x14ac:dyDescent="0.25">
      <c r="CO5248" s="202">
        <v>5247</v>
      </c>
    </row>
    <row r="5249" spans="93:93" x14ac:dyDescent="0.25">
      <c r="CO5249" s="202">
        <v>5248</v>
      </c>
    </row>
    <row r="5250" spans="93:93" x14ac:dyDescent="0.25">
      <c r="CO5250" s="202">
        <v>5249</v>
      </c>
    </row>
    <row r="5251" spans="93:93" x14ac:dyDescent="0.25">
      <c r="CO5251" s="202">
        <v>5250</v>
      </c>
    </row>
    <row r="5252" spans="93:93" x14ac:dyDescent="0.25">
      <c r="CO5252" s="202">
        <v>5251</v>
      </c>
    </row>
    <row r="5253" spans="93:93" x14ac:dyDescent="0.25">
      <c r="CO5253" s="202">
        <v>5252</v>
      </c>
    </row>
    <row r="5254" spans="93:93" x14ac:dyDescent="0.25">
      <c r="CO5254" s="202">
        <v>5253</v>
      </c>
    </row>
    <row r="5255" spans="93:93" x14ac:dyDescent="0.25">
      <c r="CO5255" s="202">
        <v>5254</v>
      </c>
    </row>
    <row r="5256" spans="93:93" x14ac:dyDescent="0.25">
      <c r="CO5256" s="202">
        <v>5255</v>
      </c>
    </row>
    <row r="5257" spans="93:93" x14ac:dyDescent="0.25">
      <c r="CO5257" s="202">
        <v>5256</v>
      </c>
    </row>
    <row r="5258" spans="93:93" x14ac:dyDescent="0.25">
      <c r="CO5258" s="202">
        <v>5257</v>
      </c>
    </row>
    <row r="5259" spans="93:93" x14ac:dyDescent="0.25">
      <c r="CO5259" s="202">
        <v>5258</v>
      </c>
    </row>
    <row r="5260" spans="93:93" x14ac:dyDescent="0.25">
      <c r="CO5260" s="202">
        <v>5259</v>
      </c>
    </row>
    <row r="5261" spans="93:93" x14ac:dyDescent="0.25">
      <c r="CO5261" s="202">
        <v>5260</v>
      </c>
    </row>
    <row r="5262" spans="93:93" x14ac:dyDescent="0.25">
      <c r="CO5262" s="202">
        <v>5261</v>
      </c>
    </row>
    <row r="5263" spans="93:93" x14ac:dyDescent="0.25">
      <c r="CO5263" s="202">
        <v>5262</v>
      </c>
    </row>
    <row r="5264" spans="93:93" x14ac:dyDescent="0.25">
      <c r="CO5264" s="202">
        <v>5263</v>
      </c>
    </row>
    <row r="5265" spans="93:93" x14ac:dyDescent="0.25">
      <c r="CO5265" s="202">
        <v>5264</v>
      </c>
    </row>
    <row r="5266" spans="93:93" x14ac:dyDescent="0.25">
      <c r="CO5266" s="202">
        <v>5265</v>
      </c>
    </row>
    <row r="5267" spans="93:93" x14ac:dyDescent="0.25">
      <c r="CO5267" s="202">
        <v>5266</v>
      </c>
    </row>
    <row r="5268" spans="93:93" x14ac:dyDescent="0.25">
      <c r="CO5268" s="202">
        <v>5267</v>
      </c>
    </row>
    <row r="5269" spans="93:93" x14ac:dyDescent="0.25">
      <c r="CO5269" s="202">
        <v>5268</v>
      </c>
    </row>
    <row r="5270" spans="93:93" x14ac:dyDescent="0.25">
      <c r="CO5270" s="202">
        <v>5269</v>
      </c>
    </row>
    <row r="5271" spans="93:93" x14ac:dyDescent="0.25">
      <c r="CO5271" s="202">
        <v>5270</v>
      </c>
    </row>
    <row r="5272" spans="93:93" x14ac:dyDescent="0.25">
      <c r="CO5272" s="202">
        <v>5271</v>
      </c>
    </row>
    <row r="5273" spans="93:93" x14ac:dyDescent="0.25">
      <c r="CO5273" s="202">
        <v>5272</v>
      </c>
    </row>
    <row r="5274" spans="93:93" x14ac:dyDescent="0.25">
      <c r="CO5274" s="202">
        <v>5273</v>
      </c>
    </row>
    <row r="5275" spans="93:93" x14ac:dyDescent="0.25">
      <c r="CO5275" s="202">
        <v>5274</v>
      </c>
    </row>
    <row r="5276" spans="93:93" x14ac:dyDescent="0.25">
      <c r="CO5276" s="202">
        <v>5275</v>
      </c>
    </row>
    <row r="5277" spans="93:93" x14ac:dyDescent="0.25">
      <c r="CO5277" s="202">
        <v>5276</v>
      </c>
    </row>
    <row r="5278" spans="93:93" x14ac:dyDescent="0.25">
      <c r="CO5278" s="202">
        <v>5277</v>
      </c>
    </row>
    <row r="5279" spans="93:93" x14ac:dyDescent="0.25">
      <c r="CO5279" s="202">
        <v>5278</v>
      </c>
    </row>
    <row r="5280" spans="93:93" x14ac:dyDescent="0.25">
      <c r="CO5280" s="202">
        <v>5279</v>
      </c>
    </row>
    <row r="5281" spans="93:93" x14ac:dyDescent="0.25">
      <c r="CO5281" s="202">
        <v>5280</v>
      </c>
    </row>
    <row r="5282" spans="93:93" x14ac:dyDescent="0.25">
      <c r="CO5282" s="202">
        <v>5281</v>
      </c>
    </row>
    <row r="5283" spans="93:93" x14ac:dyDescent="0.25">
      <c r="CO5283" s="202">
        <v>5282</v>
      </c>
    </row>
    <row r="5284" spans="93:93" x14ac:dyDescent="0.25">
      <c r="CO5284" s="202">
        <v>5283</v>
      </c>
    </row>
    <row r="5285" spans="93:93" x14ac:dyDescent="0.25">
      <c r="CO5285" s="202">
        <v>5284</v>
      </c>
    </row>
    <row r="5286" spans="93:93" x14ac:dyDescent="0.25">
      <c r="CO5286" s="202">
        <v>5285</v>
      </c>
    </row>
    <row r="5287" spans="93:93" x14ac:dyDescent="0.25">
      <c r="CO5287" s="202">
        <v>5286</v>
      </c>
    </row>
    <row r="5288" spans="93:93" x14ac:dyDescent="0.25">
      <c r="CO5288" s="202">
        <v>5287</v>
      </c>
    </row>
    <row r="5289" spans="93:93" x14ac:dyDescent="0.25">
      <c r="CO5289" s="202">
        <v>5288</v>
      </c>
    </row>
    <row r="5290" spans="93:93" x14ac:dyDescent="0.25">
      <c r="CO5290" s="202">
        <v>5289</v>
      </c>
    </row>
    <row r="5291" spans="93:93" x14ac:dyDescent="0.25">
      <c r="CO5291" s="202">
        <v>5290</v>
      </c>
    </row>
    <row r="5292" spans="93:93" x14ac:dyDescent="0.25">
      <c r="CO5292" s="202">
        <v>5291</v>
      </c>
    </row>
    <row r="5293" spans="93:93" x14ac:dyDescent="0.25">
      <c r="CO5293" s="202">
        <v>5292</v>
      </c>
    </row>
    <row r="5294" spans="93:93" x14ac:dyDescent="0.25">
      <c r="CO5294" s="202">
        <v>5293</v>
      </c>
    </row>
    <row r="5295" spans="93:93" x14ac:dyDescent="0.25">
      <c r="CO5295" s="202">
        <v>5294</v>
      </c>
    </row>
    <row r="5296" spans="93:93" x14ac:dyDescent="0.25">
      <c r="CO5296" s="202">
        <v>5295</v>
      </c>
    </row>
    <row r="5297" spans="93:93" x14ac:dyDescent="0.25">
      <c r="CO5297" s="202">
        <v>5296</v>
      </c>
    </row>
    <row r="5298" spans="93:93" x14ac:dyDescent="0.25">
      <c r="CO5298" s="202">
        <v>5297</v>
      </c>
    </row>
    <row r="5299" spans="93:93" x14ac:dyDescent="0.25">
      <c r="CO5299" s="202">
        <v>5298</v>
      </c>
    </row>
    <row r="5300" spans="93:93" x14ac:dyDescent="0.25">
      <c r="CO5300" s="202">
        <v>5299</v>
      </c>
    </row>
    <row r="5301" spans="93:93" x14ac:dyDescent="0.25">
      <c r="CO5301" s="202">
        <v>5300</v>
      </c>
    </row>
    <row r="5302" spans="93:93" x14ac:dyDescent="0.25">
      <c r="CO5302" s="202">
        <v>5301</v>
      </c>
    </row>
    <row r="5303" spans="93:93" x14ac:dyDescent="0.25">
      <c r="CO5303" s="202">
        <v>5302</v>
      </c>
    </row>
    <row r="5304" spans="93:93" x14ac:dyDescent="0.25">
      <c r="CO5304" s="202">
        <v>5303</v>
      </c>
    </row>
    <row r="5305" spans="93:93" x14ac:dyDescent="0.25">
      <c r="CO5305" s="202">
        <v>5304</v>
      </c>
    </row>
    <row r="5306" spans="93:93" x14ac:dyDescent="0.25">
      <c r="CO5306" s="202">
        <v>5305</v>
      </c>
    </row>
    <row r="5307" spans="93:93" x14ac:dyDescent="0.25">
      <c r="CO5307" s="202">
        <v>5306</v>
      </c>
    </row>
    <row r="5308" spans="93:93" x14ac:dyDescent="0.25">
      <c r="CO5308" s="202">
        <v>5307</v>
      </c>
    </row>
    <row r="5309" spans="93:93" x14ac:dyDescent="0.25">
      <c r="CO5309" s="202">
        <v>5308</v>
      </c>
    </row>
    <row r="5310" spans="93:93" x14ac:dyDescent="0.25">
      <c r="CO5310" s="202">
        <v>5309</v>
      </c>
    </row>
    <row r="5311" spans="93:93" x14ac:dyDescent="0.25">
      <c r="CO5311" s="202">
        <v>5310</v>
      </c>
    </row>
    <row r="5312" spans="93:93" x14ac:dyDescent="0.25">
      <c r="CO5312" s="202">
        <v>5311</v>
      </c>
    </row>
    <row r="5313" spans="93:93" x14ac:dyDescent="0.25">
      <c r="CO5313" s="202">
        <v>5312</v>
      </c>
    </row>
    <row r="5314" spans="93:93" x14ac:dyDescent="0.25">
      <c r="CO5314" s="202">
        <v>5313</v>
      </c>
    </row>
    <row r="5315" spans="93:93" x14ac:dyDescent="0.25">
      <c r="CO5315" s="202">
        <v>5314</v>
      </c>
    </row>
    <row r="5316" spans="93:93" x14ac:dyDescent="0.25">
      <c r="CO5316" s="202">
        <v>5315</v>
      </c>
    </row>
    <row r="5317" spans="93:93" x14ac:dyDescent="0.25">
      <c r="CO5317" s="202">
        <v>5316</v>
      </c>
    </row>
    <row r="5318" spans="93:93" x14ac:dyDescent="0.25">
      <c r="CO5318" s="202">
        <v>5317</v>
      </c>
    </row>
    <row r="5319" spans="93:93" x14ac:dyDescent="0.25">
      <c r="CO5319" s="202">
        <v>5318</v>
      </c>
    </row>
    <row r="5320" spans="93:93" x14ac:dyDescent="0.25">
      <c r="CO5320" s="202">
        <v>5319</v>
      </c>
    </row>
    <row r="5321" spans="93:93" x14ac:dyDescent="0.25">
      <c r="CO5321" s="202">
        <v>5320</v>
      </c>
    </row>
    <row r="5322" spans="93:93" x14ac:dyDescent="0.25">
      <c r="CO5322" s="202">
        <v>5321</v>
      </c>
    </row>
    <row r="5323" spans="93:93" x14ac:dyDescent="0.25">
      <c r="CO5323" s="202">
        <v>5322</v>
      </c>
    </row>
    <row r="5324" spans="93:93" x14ac:dyDescent="0.25">
      <c r="CO5324" s="202">
        <v>5323</v>
      </c>
    </row>
    <row r="5325" spans="93:93" x14ac:dyDescent="0.25">
      <c r="CO5325" s="202">
        <v>5324</v>
      </c>
    </row>
    <row r="5326" spans="93:93" x14ac:dyDescent="0.25">
      <c r="CO5326" s="202">
        <v>5325</v>
      </c>
    </row>
    <row r="5327" spans="93:93" x14ac:dyDescent="0.25">
      <c r="CO5327" s="202">
        <v>5326</v>
      </c>
    </row>
    <row r="5328" spans="93:93" x14ac:dyDescent="0.25">
      <c r="CO5328" s="202">
        <v>5327</v>
      </c>
    </row>
    <row r="5329" spans="93:93" x14ac:dyDescent="0.25">
      <c r="CO5329" s="202">
        <v>5328</v>
      </c>
    </row>
    <row r="5330" spans="93:93" x14ac:dyDescent="0.25">
      <c r="CO5330" s="202">
        <v>5329</v>
      </c>
    </row>
    <row r="5331" spans="93:93" x14ac:dyDescent="0.25">
      <c r="CO5331" s="202">
        <v>5330</v>
      </c>
    </row>
    <row r="5332" spans="93:93" x14ac:dyDescent="0.25">
      <c r="CO5332" s="202">
        <v>5331</v>
      </c>
    </row>
    <row r="5333" spans="93:93" x14ac:dyDescent="0.25">
      <c r="CO5333" s="202">
        <v>5332</v>
      </c>
    </row>
    <row r="5334" spans="93:93" x14ac:dyDescent="0.25">
      <c r="CO5334" s="202">
        <v>5333</v>
      </c>
    </row>
    <row r="5335" spans="93:93" x14ac:dyDescent="0.25">
      <c r="CO5335" s="202">
        <v>5334</v>
      </c>
    </row>
    <row r="5336" spans="93:93" x14ac:dyDescent="0.25">
      <c r="CO5336" s="202">
        <v>5335</v>
      </c>
    </row>
    <row r="5337" spans="93:93" x14ac:dyDescent="0.25">
      <c r="CO5337" s="202">
        <v>5336</v>
      </c>
    </row>
    <row r="5338" spans="93:93" x14ac:dyDescent="0.25">
      <c r="CO5338" s="202">
        <v>5337</v>
      </c>
    </row>
    <row r="5339" spans="93:93" x14ac:dyDescent="0.25">
      <c r="CO5339" s="202">
        <v>5338</v>
      </c>
    </row>
    <row r="5340" spans="93:93" x14ac:dyDescent="0.25">
      <c r="CO5340" s="202">
        <v>5339</v>
      </c>
    </row>
    <row r="5341" spans="93:93" x14ac:dyDescent="0.25">
      <c r="CO5341" s="202">
        <v>5340</v>
      </c>
    </row>
    <row r="5342" spans="93:93" x14ac:dyDescent="0.25">
      <c r="CO5342" s="202">
        <v>5341</v>
      </c>
    </row>
    <row r="5343" spans="93:93" x14ac:dyDescent="0.25">
      <c r="CO5343" s="202">
        <v>5342</v>
      </c>
    </row>
    <row r="5344" spans="93:93" x14ac:dyDescent="0.25">
      <c r="CO5344" s="202">
        <v>5343</v>
      </c>
    </row>
    <row r="5345" spans="93:93" x14ac:dyDescent="0.25">
      <c r="CO5345" s="202">
        <v>5344</v>
      </c>
    </row>
    <row r="5346" spans="93:93" x14ac:dyDescent="0.25">
      <c r="CO5346" s="202">
        <v>5345</v>
      </c>
    </row>
    <row r="5347" spans="93:93" x14ac:dyDescent="0.25">
      <c r="CO5347" s="202">
        <v>5346</v>
      </c>
    </row>
    <row r="5348" spans="93:93" x14ac:dyDescent="0.25">
      <c r="CO5348" s="202">
        <v>5347</v>
      </c>
    </row>
    <row r="5349" spans="93:93" x14ac:dyDescent="0.25">
      <c r="CO5349" s="202">
        <v>5348</v>
      </c>
    </row>
    <row r="5350" spans="93:93" x14ac:dyDescent="0.25">
      <c r="CO5350" s="202">
        <v>5349</v>
      </c>
    </row>
    <row r="5351" spans="93:93" x14ac:dyDescent="0.25">
      <c r="CO5351" s="202">
        <v>5350</v>
      </c>
    </row>
    <row r="5352" spans="93:93" x14ac:dyDescent="0.25">
      <c r="CO5352" s="202">
        <v>5351</v>
      </c>
    </row>
    <row r="5353" spans="93:93" x14ac:dyDescent="0.25">
      <c r="CO5353" s="202">
        <v>5352</v>
      </c>
    </row>
    <row r="5354" spans="93:93" x14ac:dyDescent="0.25">
      <c r="CO5354" s="202">
        <v>5353</v>
      </c>
    </row>
    <row r="5355" spans="93:93" x14ac:dyDescent="0.25">
      <c r="CO5355" s="202">
        <v>5354</v>
      </c>
    </row>
    <row r="5356" spans="93:93" x14ac:dyDescent="0.25">
      <c r="CO5356" s="202">
        <v>5355</v>
      </c>
    </row>
    <row r="5357" spans="93:93" x14ac:dyDescent="0.25">
      <c r="CO5357" s="202">
        <v>5356</v>
      </c>
    </row>
    <row r="5358" spans="93:93" x14ac:dyDescent="0.25">
      <c r="CO5358" s="202">
        <v>5357</v>
      </c>
    </row>
    <row r="5359" spans="93:93" x14ac:dyDescent="0.25">
      <c r="CO5359" s="202">
        <v>5358</v>
      </c>
    </row>
    <row r="5360" spans="93:93" x14ac:dyDescent="0.25">
      <c r="CO5360" s="202">
        <v>5359</v>
      </c>
    </row>
    <row r="5361" spans="93:93" x14ac:dyDescent="0.25">
      <c r="CO5361" s="202">
        <v>5360</v>
      </c>
    </row>
    <row r="5362" spans="93:93" x14ac:dyDescent="0.25">
      <c r="CO5362" s="202">
        <v>5361</v>
      </c>
    </row>
    <row r="5363" spans="93:93" x14ac:dyDescent="0.25">
      <c r="CO5363" s="202">
        <v>5362</v>
      </c>
    </row>
    <row r="5364" spans="93:93" x14ac:dyDescent="0.25">
      <c r="CO5364" s="202">
        <v>5363</v>
      </c>
    </row>
    <row r="5365" spans="93:93" x14ac:dyDescent="0.25">
      <c r="CO5365" s="202">
        <v>5364</v>
      </c>
    </row>
    <row r="5366" spans="93:93" x14ac:dyDescent="0.25">
      <c r="CO5366" s="202">
        <v>5365</v>
      </c>
    </row>
    <row r="5367" spans="93:93" x14ac:dyDescent="0.25">
      <c r="CO5367" s="202">
        <v>5366</v>
      </c>
    </row>
    <row r="5368" spans="93:93" x14ac:dyDescent="0.25">
      <c r="CO5368" s="202">
        <v>5367</v>
      </c>
    </row>
    <row r="5369" spans="93:93" x14ac:dyDescent="0.25">
      <c r="CO5369" s="202">
        <v>5368</v>
      </c>
    </row>
    <row r="5370" spans="93:93" x14ac:dyDescent="0.25">
      <c r="CO5370" s="202">
        <v>5369</v>
      </c>
    </row>
    <row r="5371" spans="93:93" x14ac:dyDescent="0.25">
      <c r="CO5371" s="202">
        <v>5370</v>
      </c>
    </row>
    <row r="5372" spans="93:93" x14ac:dyDescent="0.25">
      <c r="CO5372" s="202">
        <v>5371</v>
      </c>
    </row>
    <row r="5373" spans="93:93" x14ac:dyDescent="0.25">
      <c r="CO5373" s="202">
        <v>5372</v>
      </c>
    </row>
    <row r="5374" spans="93:93" x14ac:dyDescent="0.25">
      <c r="CO5374" s="202">
        <v>5373</v>
      </c>
    </row>
    <row r="5375" spans="93:93" x14ac:dyDescent="0.25">
      <c r="CO5375" s="202">
        <v>5374</v>
      </c>
    </row>
    <row r="5376" spans="93:93" x14ac:dyDescent="0.25">
      <c r="CO5376" s="202">
        <v>5375</v>
      </c>
    </row>
    <row r="5377" spans="93:93" x14ac:dyDescent="0.25">
      <c r="CO5377" s="202">
        <v>5376</v>
      </c>
    </row>
    <row r="5378" spans="93:93" x14ac:dyDescent="0.25">
      <c r="CO5378" s="202">
        <v>5377</v>
      </c>
    </row>
    <row r="5379" spans="93:93" x14ac:dyDescent="0.25">
      <c r="CO5379" s="202">
        <v>5378</v>
      </c>
    </row>
    <row r="5380" spans="93:93" x14ac:dyDescent="0.25">
      <c r="CO5380" s="202">
        <v>5379</v>
      </c>
    </row>
    <row r="5381" spans="93:93" x14ac:dyDescent="0.25">
      <c r="CO5381" s="202">
        <v>5380</v>
      </c>
    </row>
    <row r="5382" spans="93:93" x14ac:dyDescent="0.25">
      <c r="CO5382" s="202">
        <v>5381</v>
      </c>
    </row>
    <row r="5383" spans="93:93" x14ac:dyDescent="0.25">
      <c r="CO5383" s="202">
        <v>5382</v>
      </c>
    </row>
    <row r="5384" spans="93:93" x14ac:dyDescent="0.25">
      <c r="CO5384" s="202">
        <v>5383</v>
      </c>
    </row>
    <row r="5385" spans="93:93" x14ac:dyDescent="0.25">
      <c r="CO5385" s="202">
        <v>5384</v>
      </c>
    </row>
    <row r="5386" spans="93:93" x14ac:dyDescent="0.25">
      <c r="CO5386" s="202">
        <v>5385</v>
      </c>
    </row>
    <row r="5387" spans="93:93" x14ac:dyDescent="0.25">
      <c r="CO5387" s="202">
        <v>5386</v>
      </c>
    </row>
    <row r="5388" spans="93:93" x14ac:dyDescent="0.25">
      <c r="CO5388" s="202">
        <v>5387</v>
      </c>
    </row>
    <row r="5389" spans="93:93" x14ac:dyDescent="0.25">
      <c r="CO5389" s="202">
        <v>5388</v>
      </c>
    </row>
    <row r="5390" spans="93:93" x14ac:dyDescent="0.25">
      <c r="CO5390" s="202">
        <v>5389</v>
      </c>
    </row>
    <row r="5391" spans="93:93" x14ac:dyDescent="0.25">
      <c r="CO5391" s="202">
        <v>5390</v>
      </c>
    </row>
    <row r="5392" spans="93:93" x14ac:dyDescent="0.25">
      <c r="CO5392" s="202">
        <v>5391</v>
      </c>
    </row>
    <row r="5393" spans="93:93" x14ac:dyDescent="0.25">
      <c r="CO5393" s="202">
        <v>5392</v>
      </c>
    </row>
    <row r="5394" spans="93:93" x14ac:dyDescent="0.25">
      <c r="CO5394" s="202">
        <v>5393</v>
      </c>
    </row>
    <row r="5395" spans="93:93" x14ac:dyDescent="0.25">
      <c r="CO5395" s="202">
        <v>5394</v>
      </c>
    </row>
    <row r="5396" spans="93:93" x14ac:dyDescent="0.25">
      <c r="CO5396" s="202">
        <v>5395</v>
      </c>
    </row>
    <row r="5397" spans="93:93" x14ac:dyDescent="0.25">
      <c r="CO5397" s="202">
        <v>5396</v>
      </c>
    </row>
    <row r="5398" spans="93:93" x14ac:dyDescent="0.25">
      <c r="CO5398" s="202">
        <v>5397</v>
      </c>
    </row>
    <row r="5399" spans="93:93" x14ac:dyDescent="0.25">
      <c r="CO5399" s="202">
        <v>5398</v>
      </c>
    </row>
    <row r="5400" spans="93:93" x14ac:dyDescent="0.25">
      <c r="CO5400" s="202">
        <v>5399</v>
      </c>
    </row>
    <row r="5401" spans="93:93" x14ac:dyDescent="0.25">
      <c r="CO5401" s="202">
        <v>5400</v>
      </c>
    </row>
    <row r="5402" spans="93:93" x14ac:dyDescent="0.25">
      <c r="CO5402" s="202">
        <v>5401</v>
      </c>
    </row>
    <row r="5403" spans="93:93" x14ac:dyDescent="0.25">
      <c r="CO5403" s="202">
        <v>5402</v>
      </c>
    </row>
    <row r="5404" spans="93:93" x14ac:dyDescent="0.25">
      <c r="CO5404" s="202">
        <v>5403</v>
      </c>
    </row>
    <row r="5405" spans="93:93" x14ac:dyDescent="0.25">
      <c r="CO5405" s="202">
        <v>5404</v>
      </c>
    </row>
    <row r="5406" spans="93:93" x14ac:dyDescent="0.25">
      <c r="CO5406" s="202">
        <v>5405</v>
      </c>
    </row>
    <row r="5407" spans="93:93" x14ac:dyDescent="0.25">
      <c r="CO5407" s="202">
        <v>5406</v>
      </c>
    </row>
    <row r="5408" spans="93:93" x14ac:dyDescent="0.25">
      <c r="CO5408" s="202">
        <v>5407</v>
      </c>
    </row>
    <row r="5409" spans="93:93" x14ac:dyDescent="0.25">
      <c r="CO5409" s="202">
        <v>5408</v>
      </c>
    </row>
    <row r="5410" spans="93:93" x14ac:dyDescent="0.25">
      <c r="CO5410" s="202">
        <v>5409</v>
      </c>
    </row>
    <row r="5411" spans="93:93" x14ac:dyDescent="0.25">
      <c r="CO5411" s="202">
        <v>5410</v>
      </c>
    </row>
    <row r="5412" spans="93:93" x14ac:dyDescent="0.25">
      <c r="CO5412" s="202">
        <v>5411</v>
      </c>
    </row>
    <row r="5413" spans="93:93" x14ac:dyDescent="0.25">
      <c r="CO5413" s="202">
        <v>5412</v>
      </c>
    </row>
    <row r="5414" spans="93:93" x14ac:dyDescent="0.25">
      <c r="CO5414" s="202">
        <v>5413</v>
      </c>
    </row>
    <row r="5415" spans="93:93" x14ac:dyDescent="0.25">
      <c r="CO5415" s="202">
        <v>5414</v>
      </c>
    </row>
    <row r="5416" spans="93:93" x14ac:dyDescent="0.25">
      <c r="CO5416" s="202">
        <v>5415</v>
      </c>
    </row>
    <row r="5417" spans="93:93" x14ac:dyDescent="0.25">
      <c r="CO5417" s="202">
        <v>5416</v>
      </c>
    </row>
    <row r="5418" spans="93:93" x14ac:dyDescent="0.25">
      <c r="CO5418" s="202">
        <v>5417</v>
      </c>
    </row>
    <row r="5419" spans="93:93" x14ac:dyDescent="0.25">
      <c r="CO5419" s="202">
        <v>5418</v>
      </c>
    </row>
    <row r="5420" spans="93:93" x14ac:dyDescent="0.25">
      <c r="CO5420" s="202">
        <v>5419</v>
      </c>
    </row>
    <row r="5421" spans="93:93" x14ac:dyDescent="0.25">
      <c r="CO5421" s="202">
        <v>5420</v>
      </c>
    </row>
    <row r="5422" spans="93:93" x14ac:dyDescent="0.25">
      <c r="CO5422" s="202">
        <v>5421</v>
      </c>
    </row>
    <row r="5423" spans="93:93" x14ac:dyDescent="0.25">
      <c r="CO5423" s="202">
        <v>5422</v>
      </c>
    </row>
    <row r="5424" spans="93:93" x14ac:dyDescent="0.25">
      <c r="CO5424" s="202">
        <v>5423</v>
      </c>
    </row>
    <row r="5425" spans="93:93" x14ac:dyDescent="0.25">
      <c r="CO5425" s="202">
        <v>5424</v>
      </c>
    </row>
    <row r="5426" spans="93:93" x14ac:dyDescent="0.25">
      <c r="CO5426" s="202">
        <v>5425</v>
      </c>
    </row>
    <row r="5427" spans="93:93" x14ac:dyDescent="0.25">
      <c r="CO5427" s="202">
        <v>5426</v>
      </c>
    </row>
    <row r="5428" spans="93:93" x14ac:dyDescent="0.25">
      <c r="CO5428" s="202">
        <v>5427</v>
      </c>
    </row>
    <row r="5429" spans="93:93" x14ac:dyDescent="0.25">
      <c r="CO5429" s="202">
        <v>5428</v>
      </c>
    </row>
    <row r="5430" spans="93:93" x14ac:dyDescent="0.25">
      <c r="CO5430" s="202">
        <v>5429</v>
      </c>
    </row>
    <row r="5431" spans="93:93" x14ac:dyDescent="0.25">
      <c r="CO5431" s="202">
        <v>5430</v>
      </c>
    </row>
    <row r="5432" spans="93:93" x14ac:dyDescent="0.25">
      <c r="CO5432" s="202">
        <v>5431</v>
      </c>
    </row>
    <row r="5433" spans="93:93" x14ac:dyDescent="0.25">
      <c r="CO5433" s="202">
        <v>5432</v>
      </c>
    </row>
    <row r="5434" spans="93:93" x14ac:dyDescent="0.25">
      <c r="CO5434" s="202">
        <v>5433</v>
      </c>
    </row>
    <row r="5435" spans="93:93" x14ac:dyDescent="0.25">
      <c r="CO5435" s="202">
        <v>5434</v>
      </c>
    </row>
    <row r="5436" spans="93:93" x14ac:dyDescent="0.25">
      <c r="CO5436" s="202">
        <v>5435</v>
      </c>
    </row>
    <row r="5437" spans="93:93" x14ac:dyDescent="0.25">
      <c r="CO5437" s="202">
        <v>5436</v>
      </c>
    </row>
    <row r="5438" spans="93:93" x14ac:dyDescent="0.25">
      <c r="CO5438" s="202">
        <v>5437</v>
      </c>
    </row>
    <row r="5439" spans="93:93" x14ac:dyDescent="0.25">
      <c r="CO5439" s="202">
        <v>5438</v>
      </c>
    </row>
    <row r="5440" spans="93:93" x14ac:dyDescent="0.25">
      <c r="CO5440" s="202">
        <v>5439</v>
      </c>
    </row>
    <row r="5441" spans="93:93" x14ac:dyDescent="0.25">
      <c r="CO5441" s="202">
        <v>5440</v>
      </c>
    </row>
    <row r="5442" spans="93:93" x14ac:dyDescent="0.25">
      <c r="CO5442" s="202">
        <v>5441</v>
      </c>
    </row>
    <row r="5443" spans="93:93" x14ac:dyDescent="0.25">
      <c r="CO5443" s="202">
        <v>5442</v>
      </c>
    </row>
    <row r="5444" spans="93:93" x14ac:dyDescent="0.25">
      <c r="CO5444" s="202">
        <v>5443</v>
      </c>
    </row>
    <row r="5445" spans="93:93" x14ac:dyDescent="0.25">
      <c r="CO5445" s="202">
        <v>5444</v>
      </c>
    </row>
    <row r="5446" spans="93:93" x14ac:dyDescent="0.25">
      <c r="CO5446" s="202">
        <v>5445</v>
      </c>
    </row>
    <row r="5447" spans="93:93" x14ac:dyDescent="0.25">
      <c r="CO5447" s="202">
        <v>5446</v>
      </c>
    </row>
    <row r="5448" spans="93:93" x14ac:dyDescent="0.25">
      <c r="CO5448" s="202">
        <v>5447</v>
      </c>
    </row>
    <row r="5449" spans="93:93" x14ac:dyDescent="0.25">
      <c r="CO5449" s="202">
        <v>5448</v>
      </c>
    </row>
    <row r="5450" spans="93:93" x14ac:dyDescent="0.25">
      <c r="CO5450" s="202">
        <v>5449</v>
      </c>
    </row>
    <row r="5451" spans="93:93" x14ac:dyDescent="0.25">
      <c r="CO5451" s="202">
        <v>5450</v>
      </c>
    </row>
    <row r="5452" spans="93:93" x14ac:dyDescent="0.25">
      <c r="CO5452" s="202">
        <v>5451</v>
      </c>
    </row>
    <row r="5453" spans="93:93" x14ac:dyDescent="0.25">
      <c r="CO5453" s="202">
        <v>5452</v>
      </c>
    </row>
    <row r="5454" spans="93:93" x14ac:dyDescent="0.25">
      <c r="CO5454" s="202">
        <v>5453</v>
      </c>
    </row>
    <row r="5455" spans="93:93" x14ac:dyDescent="0.25">
      <c r="CO5455" s="202">
        <v>5454</v>
      </c>
    </row>
    <row r="5456" spans="93:93" x14ac:dyDescent="0.25">
      <c r="CO5456" s="202">
        <v>5455</v>
      </c>
    </row>
    <row r="5457" spans="93:93" x14ac:dyDescent="0.25">
      <c r="CO5457" s="202">
        <v>5456</v>
      </c>
    </row>
    <row r="5458" spans="93:93" x14ac:dyDescent="0.25">
      <c r="CO5458" s="202">
        <v>5457</v>
      </c>
    </row>
    <row r="5459" spans="93:93" x14ac:dyDescent="0.25">
      <c r="CO5459" s="202">
        <v>5458</v>
      </c>
    </row>
    <row r="5460" spans="93:93" x14ac:dyDescent="0.25">
      <c r="CO5460" s="202">
        <v>5459</v>
      </c>
    </row>
    <row r="5461" spans="93:93" x14ac:dyDescent="0.25">
      <c r="CO5461" s="202">
        <v>5460</v>
      </c>
    </row>
    <row r="5462" spans="93:93" x14ac:dyDescent="0.25">
      <c r="CO5462" s="202">
        <v>5461</v>
      </c>
    </row>
    <row r="5463" spans="93:93" x14ac:dyDescent="0.25">
      <c r="CO5463" s="202">
        <v>5462</v>
      </c>
    </row>
    <row r="5464" spans="93:93" x14ac:dyDescent="0.25">
      <c r="CO5464" s="202">
        <v>5463</v>
      </c>
    </row>
    <row r="5465" spans="93:93" x14ac:dyDescent="0.25">
      <c r="CO5465" s="202">
        <v>5464</v>
      </c>
    </row>
    <row r="5466" spans="93:93" x14ac:dyDescent="0.25">
      <c r="CO5466" s="202">
        <v>5465</v>
      </c>
    </row>
    <row r="5467" spans="93:93" x14ac:dyDescent="0.25">
      <c r="CO5467" s="202">
        <v>5466</v>
      </c>
    </row>
    <row r="5468" spans="93:93" x14ac:dyDescent="0.25">
      <c r="CO5468" s="202">
        <v>5467</v>
      </c>
    </row>
    <row r="5469" spans="93:93" x14ac:dyDescent="0.25">
      <c r="CO5469" s="202">
        <v>5468</v>
      </c>
    </row>
    <row r="5470" spans="93:93" x14ac:dyDescent="0.25">
      <c r="CO5470" s="202">
        <v>5469</v>
      </c>
    </row>
    <row r="5471" spans="93:93" x14ac:dyDescent="0.25">
      <c r="CO5471" s="202">
        <v>5470</v>
      </c>
    </row>
    <row r="5472" spans="93:93" x14ac:dyDescent="0.25">
      <c r="CO5472" s="202">
        <v>5471</v>
      </c>
    </row>
    <row r="5473" spans="93:93" x14ac:dyDescent="0.25">
      <c r="CO5473" s="202">
        <v>5472</v>
      </c>
    </row>
    <row r="5474" spans="93:93" x14ac:dyDescent="0.25">
      <c r="CO5474" s="202">
        <v>5473</v>
      </c>
    </row>
    <row r="5475" spans="93:93" x14ac:dyDescent="0.25">
      <c r="CO5475" s="202">
        <v>5474</v>
      </c>
    </row>
    <row r="5476" spans="93:93" x14ac:dyDescent="0.25">
      <c r="CO5476" s="202">
        <v>5475</v>
      </c>
    </row>
    <row r="5477" spans="93:93" x14ac:dyDescent="0.25">
      <c r="CO5477" s="202">
        <v>5476</v>
      </c>
    </row>
    <row r="5478" spans="93:93" x14ac:dyDescent="0.25">
      <c r="CO5478" s="202">
        <v>5477</v>
      </c>
    </row>
    <row r="5479" spans="93:93" x14ac:dyDescent="0.25">
      <c r="CO5479" s="202">
        <v>5478</v>
      </c>
    </row>
    <row r="5480" spans="93:93" x14ac:dyDescent="0.25">
      <c r="CO5480" s="202">
        <v>5479</v>
      </c>
    </row>
    <row r="5481" spans="93:93" x14ac:dyDescent="0.25">
      <c r="CO5481" s="202">
        <v>5480</v>
      </c>
    </row>
    <row r="5482" spans="93:93" x14ac:dyDescent="0.25">
      <c r="CO5482" s="202">
        <v>5481</v>
      </c>
    </row>
    <row r="5483" spans="93:93" x14ac:dyDescent="0.25">
      <c r="CO5483" s="202">
        <v>5482</v>
      </c>
    </row>
    <row r="5484" spans="93:93" x14ac:dyDescent="0.25">
      <c r="CO5484" s="202">
        <v>5483</v>
      </c>
    </row>
    <row r="5485" spans="93:93" x14ac:dyDescent="0.25">
      <c r="CO5485" s="202">
        <v>5484</v>
      </c>
    </row>
    <row r="5486" spans="93:93" x14ac:dyDescent="0.25">
      <c r="CO5486" s="202">
        <v>5485</v>
      </c>
    </row>
    <row r="5487" spans="93:93" x14ac:dyDescent="0.25">
      <c r="CO5487" s="202">
        <v>5486</v>
      </c>
    </row>
    <row r="5488" spans="93:93" x14ac:dyDescent="0.25">
      <c r="CO5488" s="202">
        <v>5487</v>
      </c>
    </row>
    <row r="5489" spans="93:93" x14ac:dyDescent="0.25">
      <c r="CO5489" s="202">
        <v>5488</v>
      </c>
    </row>
    <row r="5490" spans="93:93" x14ac:dyDescent="0.25">
      <c r="CO5490" s="202">
        <v>5489</v>
      </c>
    </row>
    <row r="5491" spans="93:93" x14ac:dyDescent="0.25">
      <c r="CO5491" s="202">
        <v>5490</v>
      </c>
    </row>
    <row r="5492" spans="93:93" x14ac:dyDescent="0.25">
      <c r="CO5492" s="202">
        <v>5491</v>
      </c>
    </row>
    <row r="5493" spans="93:93" x14ac:dyDescent="0.25">
      <c r="CO5493" s="202">
        <v>5492</v>
      </c>
    </row>
    <row r="5494" spans="93:93" x14ac:dyDescent="0.25">
      <c r="CO5494" s="202">
        <v>5493</v>
      </c>
    </row>
    <row r="5495" spans="93:93" x14ac:dyDescent="0.25">
      <c r="CO5495" s="202">
        <v>5494</v>
      </c>
    </row>
    <row r="5496" spans="93:93" x14ac:dyDescent="0.25">
      <c r="CO5496" s="202">
        <v>5495</v>
      </c>
    </row>
    <row r="5497" spans="93:93" x14ac:dyDescent="0.25">
      <c r="CO5497" s="202">
        <v>5496</v>
      </c>
    </row>
    <row r="5498" spans="93:93" x14ac:dyDescent="0.25">
      <c r="CO5498" s="202">
        <v>5497</v>
      </c>
    </row>
    <row r="5499" spans="93:93" x14ac:dyDescent="0.25">
      <c r="CO5499" s="202">
        <v>5498</v>
      </c>
    </row>
    <row r="5500" spans="93:93" x14ac:dyDescent="0.25">
      <c r="CO5500" s="202">
        <v>5499</v>
      </c>
    </row>
    <row r="5501" spans="93:93" x14ac:dyDescent="0.25">
      <c r="CO5501" s="202">
        <v>5500</v>
      </c>
    </row>
    <row r="5502" spans="93:93" x14ac:dyDescent="0.25">
      <c r="CO5502" s="202">
        <v>5501</v>
      </c>
    </row>
    <row r="5503" spans="93:93" x14ac:dyDescent="0.25">
      <c r="CO5503" s="202">
        <v>5502</v>
      </c>
    </row>
    <row r="5504" spans="93:93" x14ac:dyDescent="0.25">
      <c r="CO5504" s="202">
        <v>5503</v>
      </c>
    </row>
    <row r="5505" spans="93:93" x14ac:dyDescent="0.25">
      <c r="CO5505" s="202">
        <v>5504</v>
      </c>
    </row>
    <row r="5506" spans="93:93" x14ac:dyDescent="0.25">
      <c r="CO5506" s="202">
        <v>5505</v>
      </c>
    </row>
    <row r="5507" spans="93:93" x14ac:dyDescent="0.25">
      <c r="CO5507" s="202">
        <v>5506</v>
      </c>
    </row>
    <row r="5508" spans="93:93" x14ac:dyDescent="0.25">
      <c r="CO5508" s="202">
        <v>5507</v>
      </c>
    </row>
    <row r="5509" spans="93:93" x14ac:dyDescent="0.25">
      <c r="CO5509" s="202">
        <v>5508</v>
      </c>
    </row>
    <row r="5510" spans="93:93" x14ac:dyDescent="0.25">
      <c r="CO5510" s="202">
        <v>5509</v>
      </c>
    </row>
    <row r="5511" spans="93:93" x14ac:dyDescent="0.25">
      <c r="CO5511" s="202">
        <v>5510</v>
      </c>
    </row>
    <row r="5512" spans="93:93" x14ac:dyDescent="0.25">
      <c r="CO5512" s="202">
        <v>5511</v>
      </c>
    </row>
    <row r="5513" spans="93:93" x14ac:dyDescent="0.25">
      <c r="CO5513" s="202">
        <v>5512</v>
      </c>
    </row>
    <row r="5514" spans="93:93" x14ac:dyDescent="0.25">
      <c r="CO5514" s="202">
        <v>5513</v>
      </c>
    </row>
    <row r="5515" spans="93:93" x14ac:dyDescent="0.25">
      <c r="CO5515" s="202">
        <v>5514</v>
      </c>
    </row>
    <row r="5516" spans="93:93" x14ac:dyDescent="0.25">
      <c r="CO5516" s="202">
        <v>5515</v>
      </c>
    </row>
    <row r="5517" spans="93:93" x14ac:dyDescent="0.25">
      <c r="CO5517" s="202">
        <v>5516</v>
      </c>
    </row>
    <row r="5518" spans="93:93" x14ac:dyDescent="0.25">
      <c r="CO5518" s="202">
        <v>5517</v>
      </c>
    </row>
    <row r="5519" spans="93:93" x14ac:dyDescent="0.25">
      <c r="CO5519" s="202">
        <v>5518</v>
      </c>
    </row>
    <row r="5520" spans="93:93" x14ac:dyDescent="0.25">
      <c r="CO5520" s="202">
        <v>5519</v>
      </c>
    </row>
    <row r="5521" spans="93:93" x14ac:dyDescent="0.25">
      <c r="CO5521" s="202">
        <v>5520</v>
      </c>
    </row>
    <row r="5522" spans="93:93" x14ac:dyDescent="0.25">
      <c r="CO5522" s="202">
        <v>5521</v>
      </c>
    </row>
    <row r="5523" spans="93:93" x14ac:dyDescent="0.25">
      <c r="CO5523" s="202">
        <v>5522</v>
      </c>
    </row>
    <row r="5524" spans="93:93" x14ac:dyDescent="0.25">
      <c r="CO5524" s="202">
        <v>5523</v>
      </c>
    </row>
    <row r="5525" spans="93:93" x14ac:dyDescent="0.25">
      <c r="CO5525" s="202">
        <v>5524</v>
      </c>
    </row>
    <row r="5526" spans="93:93" x14ac:dyDescent="0.25">
      <c r="CO5526" s="202">
        <v>5525</v>
      </c>
    </row>
    <row r="5527" spans="93:93" x14ac:dyDescent="0.25">
      <c r="CO5527" s="202">
        <v>5526</v>
      </c>
    </row>
    <row r="5528" spans="93:93" x14ac:dyDescent="0.25">
      <c r="CO5528" s="202">
        <v>5527</v>
      </c>
    </row>
    <row r="5529" spans="93:93" x14ac:dyDescent="0.25">
      <c r="CO5529" s="202">
        <v>5528</v>
      </c>
    </row>
    <row r="5530" spans="93:93" x14ac:dyDescent="0.25">
      <c r="CO5530" s="202">
        <v>5529</v>
      </c>
    </row>
    <row r="5531" spans="93:93" x14ac:dyDescent="0.25">
      <c r="CO5531" s="202">
        <v>5530</v>
      </c>
    </row>
    <row r="5532" spans="93:93" x14ac:dyDescent="0.25">
      <c r="CO5532" s="202">
        <v>5531</v>
      </c>
    </row>
    <row r="5533" spans="93:93" x14ac:dyDescent="0.25">
      <c r="CO5533" s="202">
        <v>5532</v>
      </c>
    </row>
    <row r="5534" spans="93:93" x14ac:dyDescent="0.25">
      <c r="CO5534" s="202">
        <v>5533</v>
      </c>
    </row>
    <row r="5535" spans="93:93" x14ac:dyDescent="0.25">
      <c r="CO5535" s="202">
        <v>5534</v>
      </c>
    </row>
    <row r="5536" spans="93:93" x14ac:dyDescent="0.25">
      <c r="CO5536" s="202">
        <v>5535</v>
      </c>
    </row>
    <row r="5537" spans="93:93" x14ac:dyDescent="0.25">
      <c r="CO5537" s="202">
        <v>5536</v>
      </c>
    </row>
    <row r="5538" spans="93:93" x14ac:dyDescent="0.25">
      <c r="CO5538" s="202">
        <v>5537</v>
      </c>
    </row>
    <row r="5539" spans="93:93" x14ac:dyDescent="0.25">
      <c r="CO5539" s="202">
        <v>5538</v>
      </c>
    </row>
    <row r="5540" spans="93:93" x14ac:dyDescent="0.25">
      <c r="CO5540" s="202">
        <v>5539</v>
      </c>
    </row>
    <row r="5541" spans="93:93" x14ac:dyDescent="0.25">
      <c r="CO5541" s="202">
        <v>5540</v>
      </c>
    </row>
    <row r="5542" spans="93:93" x14ac:dyDescent="0.25">
      <c r="CO5542" s="202">
        <v>5541</v>
      </c>
    </row>
    <row r="5543" spans="93:93" x14ac:dyDescent="0.25">
      <c r="CO5543" s="202">
        <v>5542</v>
      </c>
    </row>
    <row r="5544" spans="93:93" x14ac:dyDescent="0.25">
      <c r="CO5544" s="202">
        <v>5543</v>
      </c>
    </row>
    <row r="5545" spans="93:93" x14ac:dyDescent="0.25">
      <c r="CO5545" s="202">
        <v>5544</v>
      </c>
    </row>
    <row r="5546" spans="93:93" x14ac:dyDescent="0.25">
      <c r="CO5546" s="202">
        <v>5545</v>
      </c>
    </row>
    <row r="5547" spans="93:93" x14ac:dyDescent="0.25">
      <c r="CO5547" s="202">
        <v>5546</v>
      </c>
    </row>
    <row r="5548" spans="93:93" x14ac:dyDescent="0.25">
      <c r="CO5548" s="202">
        <v>5547</v>
      </c>
    </row>
    <row r="5549" spans="93:93" x14ac:dyDescent="0.25">
      <c r="CO5549" s="202">
        <v>5548</v>
      </c>
    </row>
    <row r="5550" spans="93:93" x14ac:dyDescent="0.25">
      <c r="CO5550" s="202">
        <v>5549</v>
      </c>
    </row>
    <row r="5551" spans="93:93" x14ac:dyDescent="0.25">
      <c r="CO5551" s="202">
        <v>5550</v>
      </c>
    </row>
    <row r="5552" spans="93:93" x14ac:dyDescent="0.25">
      <c r="CO5552" s="202">
        <v>5551</v>
      </c>
    </row>
    <row r="5553" spans="93:93" x14ac:dyDescent="0.25">
      <c r="CO5553" s="202">
        <v>5552</v>
      </c>
    </row>
    <row r="5554" spans="93:93" x14ac:dyDescent="0.25">
      <c r="CO5554" s="202">
        <v>5553</v>
      </c>
    </row>
    <row r="5555" spans="93:93" x14ac:dyDescent="0.25">
      <c r="CO5555" s="202">
        <v>5554</v>
      </c>
    </row>
    <row r="5556" spans="93:93" x14ac:dyDescent="0.25">
      <c r="CO5556" s="202">
        <v>5555</v>
      </c>
    </row>
    <row r="5557" spans="93:93" x14ac:dyDescent="0.25">
      <c r="CO5557" s="202">
        <v>5556</v>
      </c>
    </row>
    <row r="5558" spans="93:93" x14ac:dyDescent="0.25">
      <c r="CO5558" s="202">
        <v>5557</v>
      </c>
    </row>
    <row r="5559" spans="93:93" x14ac:dyDescent="0.25">
      <c r="CO5559" s="202">
        <v>5558</v>
      </c>
    </row>
    <row r="5560" spans="93:93" x14ac:dyDescent="0.25">
      <c r="CO5560" s="202">
        <v>5559</v>
      </c>
    </row>
    <row r="5561" spans="93:93" x14ac:dyDescent="0.25">
      <c r="CO5561" s="202">
        <v>5560</v>
      </c>
    </row>
    <row r="5562" spans="93:93" x14ac:dyDescent="0.25">
      <c r="CO5562" s="202">
        <v>5561</v>
      </c>
    </row>
    <row r="5563" spans="93:93" x14ac:dyDescent="0.25">
      <c r="CO5563" s="202">
        <v>5562</v>
      </c>
    </row>
    <row r="5564" spans="93:93" x14ac:dyDescent="0.25">
      <c r="CO5564" s="202">
        <v>5563</v>
      </c>
    </row>
    <row r="5565" spans="93:93" x14ac:dyDescent="0.25">
      <c r="CO5565" s="202">
        <v>5564</v>
      </c>
    </row>
    <row r="5566" spans="93:93" x14ac:dyDescent="0.25">
      <c r="CO5566" s="202">
        <v>5565</v>
      </c>
    </row>
    <row r="5567" spans="93:93" x14ac:dyDescent="0.25">
      <c r="CO5567" s="202">
        <v>5566</v>
      </c>
    </row>
    <row r="5568" spans="93:93" x14ac:dyDescent="0.25">
      <c r="CO5568" s="202">
        <v>5567</v>
      </c>
    </row>
    <row r="5569" spans="93:93" x14ac:dyDescent="0.25">
      <c r="CO5569" s="202">
        <v>5568</v>
      </c>
    </row>
    <row r="5570" spans="93:93" x14ac:dyDescent="0.25">
      <c r="CO5570" s="202">
        <v>5569</v>
      </c>
    </row>
    <row r="5571" spans="93:93" x14ac:dyDescent="0.25">
      <c r="CO5571" s="202">
        <v>5570</v>
      </c>
    </row>
    <row r="5572" spans="93:93" x14ac:dyDescent="0.25">
      <c r="CO5572" s="202">
        <v>5571</v>
      </c>
    </row>
    <row r="5573" spans="93:93" x14ac:dyDescent="0.25">
      <c r="CO5573" s="202">
        <v>5572</v>
      </c>
    </row>
    <row r="5574" spans="93:93" x14ac:dyDescent="0.25">
      <c r="CO5574" s="202">
        <v>5573</v>
      </c>
    </row>
    <row r="5575" spans="93:93" x14ac:dyDescent="0.25">
      <c r="CO5575" s="202">
        <v>5574</v>
      </c>
    </row>
    <row r="5576" spans="93:93" x14ac:dyDescent="0.25">
      <c r="CO5576" s="202">
        <v>5575</v>
      </c>
    </row>
    <row r="5577" spans="93:93" x14ac:dyDescent="0.25">
      <c r="CO5577" s="202">
        <v>5576</v>
      </c>
    </row>
    <row r="5578" spans="93:93" x14ac:dyDescent="0.25">
      <c r="CO5578" s="202">
        <v>5577</v>
      </c>
    </row>
    <row r="5579" spans="93:93" x14ac:dyDescent="0.25">
      <c r="CO5579" s="202">
        <v>5578</v>
      </c>
    </row>
    <row r="5580" spans="93:93" x14ac:dyDescent="0.25">
      <c r="CO5580" s="202">
        <v>5579</v>
      </c>
    </row>
    <row r="5581" spans="93:93" x14ac:dyDescent="0.25">
      <c r="CO5581" s="202">
        <v>5580</v>
      </c>
    </row>
    <row r="5582" spans="93:93" x14ac:dyDescent="0.25">
      <c r="CO5582" s="202">
        <v>5581</v>
      </c>
    </row>
    <row r="5583" spans="93:93" x14ac:dyDescent="0.25">
      <c r="CO5583" s="202">
        <v>5582</v>
      </c>
    </row>
    <row r="5584" spans="93:93" x14ac:dyDescent="0.25">
      <c r="CO5584" s="202">
        <v>5583</v>
      </c>
    </row>
    <row r="5585" spans="93:93" x14ac:dyDescent="0.25">
      <c r="CO5585" s="202">
        <v>5584</v>
      </c>
    </row>
    <row r="5586" spans="93:93" x14ac:dyDescent="0.25">
      <c r="CO5586" s="202">
        <v>5585</v>
      </c>
    </row>
    <row r="5587" spans="93:93" x14ac:dyDescent="0.25">
      <c r="CO5587" s="202">
        <v>5586</v>
      </c>
    </row>
    <row r="5588" spans="93:93" x14ac:dyDescent="0.25">
      <c r="CO5588" s="202">
        <v>5587</v>
      </c>
    </row>
    <row r="5589" spans="93:93" x14ac:dyDescent="0.25">
      <c r="CO5589" s="202">
        <v>5588</v>
      </c>
    </row>
    <row r="5590" spans="93:93" x14ac:dyDescent="0.25">
      <c r="CO5590" s="202">
        <v>5589</v>
      </c>
    </row>
    <row r="5591" spans="93:93" x14ac:dyDescent="0.25">
      <c r="CO5591" s="202">
        <v>5590</v>
      </c>
    </row>
    <row r="5592" spans="93:93" x14ac:dyDescent="0.25">
      <c r="CO5592" s="202">
        <v>5591</v>
      </c>
    </row>
    <row r="5593" spans="93:93" x14ac:dyDescent="0.25">
      <c r="CO5593" s="202">
        <v>5592</v>
      </c>
    </row>
    <row r="5594" spans="93:93" x14ac:dyDescent="0.25">
      <c r="CO5594" s="202">
        <v>5593</v>
      </c>
    </row>
    <row r="5595" spans="93:93" x14ac:dyDescent="0.25">
      <c r="CO5595" s="202">
        <v>5594</v>
      </c>
    </row>
    <row r="5596" spans="93:93" x14ac:dyDescent="0.25">
      <c r="CO5596" s="202">
        <v>5595</v>
      </c>
    </row>
    <row r="5597" spans="93:93" x14ac:dyDescent="0.25">
      <c r="CO5597" s="202">
        <v>5596</v>
      </c>
    </row>
    <row r="5598" spans="93:93" x14ac:dyDescent="0.25">
      <c r="CO5598" s="202">
        <v>5597</v>
      </c>
    </row>
    <row r="5599" spans="93:93" x14ac:dyDescent="0.25">
      <c r="CO5599" s="202">
        <v>5598</v>
      </c>
    </row>
    <row r="5600" spans="93:93" x14ac:dyDescent="0.25">
      <c r="CO5600" s="202">
        <v>5599</v>
      </c>
    </row>
    <row r="5601" spans="93:93" x14ac:dyDescent="0.25">
      <c r="CO5601" s="202">
        <v>5600</v>
      </c>
    </row>
    <row r="5602" spans="93:93" x14ac:dyDescent="0.25">
      <c r="CO5602" s="202">
        <v>5601</v>
      </c>
    </row>
    <row r="5603" spans="93:93" x14ac:dyDescent="0.25">
      <c r="CO5603" s="202">
        <v>5602</v>
      </c>
    </row>
    <row r="5604" spans="93:93" x14ac:dyDescent="0.25">
      <c r="CO5604" s="202">
        <v>5603</v>
      </c>
    </row>
    <row r="5605" spans="93:93" x14ac:dyDescent="0.25">
      <c r="CO5605" s="202">
        <v>5604</v>
      </c>
    </row>
    <row r="5606" spans="93:93" x14ac:dyDescent="0.25">
      <c r="CO5606" s="202">
        <v>5605</v>
      </c>
    </row>
    <row r="5607" spans="93:93" x14ac:dyDescent="0.25">
      <c r="CO5607" s="202">
        <v>5606</v>
      </c>
    </row>
    <row r="5608" spans="93:93" x14ac:dyDescent="0.25">
      <c r="CO5608" s="202">
        <v>5607</v>
      </c>
    </row>
    <row r="5609" spans="93:93" x14ac:dyDescent="0.25">
      <c r="CO5609" s="202">
        <v>5608</v>
      </c>
    </row>
    <row r="5610" spans="93:93" x14ac:dyDescent="0.25">
      <c r="CO5610" s="202">
        <v>5609</v>
      </c>
    </row>
    <row r="5611" spans="93:93" x14ac:dyDescent="0.25">
      <c r="CO5611" s="202">
        <v>5610</v>
      </c>
    </row>
    <row r="5612" spans="93:93" x14ac:dyDescent="0.25">
      <c r="CO5612" s="202">
        <v>5611</v>
      </c>
    </row>
    <row r="5613" spans="93:93" x14ac:dyDescent="0.25">
      <c r="CO5613" s="202">
        <v>5612</v>
      </c>
    </row>
    <row r="5614" spans="93:93" x14ac:dyDescent="0.25">
      <c r="CO5614" s="202">
        <v>5613</v>
      </c>
    </row>
    <row r="5615" spans="93:93" x14ac:dyDescent="0.25">
      <c r="CO5615" s="202">
        <v>5614</v>
      </c>
    </row>
    <row r="5616" spans="93:93" x14ac:dyDescent="0.25">
      <c r="CO5616" s="202">
        <v>5615</v>
      </c>
    </row>
    <row r="5617" spans="93:93" x14ac:dyDescent="0.25">
      <c r="CO5617" s="202">
        <v>5616</v>
      </c>
    </row>
    <row r="5618" spans="93:93" x14ac:dyDescent="0.25">
      <c r="CO5618" s="202">
        <v>5617</v>
      </c>
    </row>
    <row r="5619" spans="93:93" x14ac:dyDescent="0.25">
      <c r="CO5619" s="202">
        <v>5618</v>
      </c>
    </row>
    <row r="5620" spans="93:93" x14ac:dyDescent="0.25">
      <c r="CO5620" s="202">
        <v>5619</v>
      </c>
    </row>
    <row r="5621" spans="93:93" x14ac:dyDescent="0.25">
      <c r="CO5621" s="202">
        <v>5620</v>
      </c>
    </row>
    <row r="5622" spans="93:93" x14ac:dyDescent="0.25">
      <c r="CO5622" s="202">
        <v>5621</v>
      </c>
    </row>
    <row r="5623" spans="93:93" x14ac:dyDescent="0.25">
      <c r="CO5623" s="202">
        <v>5622</v>
      </c>
    </row>
    <row r="5624" spans="93:93" x14ac:dyDescent="0.25">
      <c r="CO5624" s="202">
        <v>5623</v>
      </c>
    </row>
    <row r="5625" spans="93:93" x14ac:dyDescent="0.25">
      <c r="CO5625" s="202">
        <v>5624</v>
      </c>
    </row>
    <row r="5626" spans="93:93" x14ac:dyDescent="0.25">
      <c r="CO5626" s="202">
        <v>5625</v>
      </c>
    </row>
    <row r="5627" spans="93:93" x14ac:dyDescent="0.25">
      <c r="CO5627" s="202">
        <v>5626</v>
      </c>
    </row>
    <row r="5628" spans="93:93" x14ac:dyDescent="0.25">
      <c r="CO5628" s="202">
        <v>5627</v>
      </c>
    </row>
    <row r="5629" spans="93:93" x14ac:dyDescent="0.25">
      <c r="CO5629" s="202">
        <v>5628</v>
      </c>
    </row>
    <row r="5630" spans="93:93" x14ac:dyDescent="0.25">
      <c r="CO5630" s="202">
        <v>5629</v>
      </c>
    </row>
    <row r="5631" spans="93:93" x14ac:dyDescent="0.25">
      <c r="CO5631" s="202">
        <v>5630</v>
      </c>
    </row>
    <row r="5632" spans="93:93" x14ac:dyDescent="0.25">
      <c r="CO5632" s="202">
        <v>5631</v>
      </c>
    </row>
    <row r="5633" spans="93:93" x14ac:dyDescent="0.25">
      <c r="CO5633" s="202">
        <v>5632</v>
      </c>
    </row>
    <row r="5634" spans="93:93" x14ac:dyDescent="0.25">
      <c r="CO5634" s="202">
        <v>5633</v>
      </c>
    </row>
    <row r="5635" spans="93:93" x14ac:dyDescent="0.25">
      <c r="CO5635" s="202">
        <v>5634</v>
      </c>
    </row>
    <row r="5636" spans="93:93" x14ac:dyDescent="0.25">
      <c r="CO5636" s="202">
        <v>5635</v>
      </c>
    </row>
    <row r="5637" spans="93:93" x14ac:dyDescent="0.25">
      <c r="CO5637" s="202">
        <v>5636</v>
      </c>
    </row>
    <row r="5638" spans="93:93" x14ac:dyDescent="0.25">
      <c r="CO5638" s="202">
        <v>5637</v>
      </c>
    </row>
    <row r="5639" spans="93:93" x14ac:dyDescent="0.25">
      <c r="CO5639" s="202">
        <v>5638</v>
      </c>
    </row>
    <row r="5640" spans="93:93" x14ac:dyDescent="0.25">
      <c r="CO5640" s="202">
        <v>5639</v>
      </c>
    </row>
    <row r="5641" spans="93:93" x14ac:dyDescent="0.25">
      <c r="CO5641" s="202">
        <v>5640</v>
      </c>
    </row>
    <row r="5642" spans="93:93" x14ac:dyDescent="0.25">
      <c r="CO5642" s="202">
        <v>5641</v>
      </c>
    </row>
    <row r="5643" spans="93:93" x14ac:dyDescent="0.25">
      <c r="CO5643" s="202">
        <v>5642</v>
      </c>
    </row>
    <row r="5644" spans="93:93" x14ac:dyDescent="0.25">
      <c r="CO5644" s="202">
        <v>5643</v>
      </c>
    </row>
    <row r="5645" spans="93:93" x14ac:dyDescent="0.25">
      <c r="CO5645" s="202">
        <v>5644</v>
      </c>
    </row>
    <row r="5646" spans="93:93" x14ac:dyDescent="0.25">
      <c r="CO5646" s="202">
        <v>5645</v>
      </c>
    </row>
    <row r="5647" spans="93:93" x14ac:dyDescent="0.25">
      <c r="CO5647" s="202">
        <v>5646</v>
      </c>
    </row>
    <row r="5648" spans="93:93" x14ac:dyDescent="0.25">
      <c r="CO5648" s="202">
        <v>5647</v>
      </c>
    </row>
    <row r="5649" spans="93:93" x14ac:dyDescent="0.25">
      <c r="CO5649" s="202">
        <v>5648</v>
      </c>
    </row>
    <row r="5650" spans="93:93" x14ac:dyDescent="0.25">
      <c r="CO5650" s="202">
        <v>5649</v>
      </c>
    </row>
    <row r="5651" spans="93:93" x14ac:dyDescent="0.25">
      <c r="CO5651" s="202">
        <v>5650</v>
      </c>
    </row>
    <row r="5652" spans="93:93" x14ac:dyDescent="0.25">
      <c r="CO5652" s="202">
        <v>5651</v>
      </c>
    </row>
    <row r="5653" spans="93:93" x14ac:dyDescent="0.25">
      <c r="CO5653" s="202">
        <v>5652</v>
      </c>
    </row>
    <row r="5654" spans="93:93" x14ac:dyDescent="0.25">
      <c r="CO5654" s="202">
        <v>5653</v>
      </c>
    </row>
    <row r="5655" spans="93:93" x14ac:dyDescent="0.25">
      <c r="CO5655" s="202">
        <v>5654</v>
      </c>
    </row>
    <row r="5656" spans="93:93" x14ac:dyDescent="0.25">
      <c r="CO5656" s="202">
        <v>5655</v>
      </c>
    </row>
    <row r="5657" spans="93:93" x14ac:dyDescent="0.25">
      <c r="CO5657" s="202">
        <v>5656</v>
      </c>
    </row>
    <row r="5658" spans="93:93" x14ac:dyDescent="0.25">
      <c r="CO5658" s="202">
        <v>5657</v>
      </c>
    </row>
    <row r="5659" spans="93:93" x14ac:dyDescent="0.25">
      <c r="CO5659" s="202">
        <v>5658</v>
      </c>
    </row>
    <row r="5660" spans="93:93" x14ac:dyDescent="0.25">
      <c r="CO5660" s="202">
        <v>5659</v>
      </c>
    </row>
    <row r="5661" spans="93:93" x14ac:dyDescent="0.25">
      <c r="CO5661" s="202">
        <v>5660</v>
      </c>
    </row>
    <row r="5662" spans="93:93" x14ac:dyDescent="0.25">
      <c r="CO5662" s="202">
        <v>5661</v>
      </c>
    </row>
    <row r="5663" spans="93:93" x14ac:dyDescent="0.25">
      <c r="CO5663" s="202">
        <v>5662</v>
      </c>
    </row>
    <row r="5664" spans="93:93" x14ac:dyDescent="0.25">
      <c r="CO5664" s="202">
        <v>5663</v>
      </c>
    </row>
    <row r="5665" spans="93:93" x14ac:dyDescent="0.25">
      <c r="CO5665" s="202">
        <v>5664</v>
      </c>
    </row>
    <row r="5666" spans="93:93" x14ac:dyDescent="0.25">
      <c r="CO5666" s="202">
        <v>5665</v>
      </c>
    </row>
    <row r="5667" spans="93:93" x14ac:dyDescent="0.25">
      <c r="CO5667" s="202">
        <v>5666</v>
      </c>
    </row>
    <row r="5668" spans="93:93" x14ac:dyDescent="0.25">
      <c r="CO5668" s="202">
        <v>5667</v>
      </c>
    </row>
    <row r="5669" spans="93:93" x14ac:dyDescent="0.25">
      <c r="CO5669" s="202">
        <v>5668</v>
      </c>
    </row>
    <row r="5670" spans="93:93" x14ac:dyDescent="0.25">
      <c r="CO5670" s="202">
        <v>5669</v>
      </c>
    </row>
    <row r="5671" spans="93:93" x14ac:dyDescent="0.25">
      <c r="CO5671" s="202">
        <v>5670</v>
      </c>
    </row>
    <row r="5672" spans="93:93" x14ac:dyDescent="0.25">
      <c r="CO5672" s="202">
        <v>5671</v>
      </c>
    </row>
    <row r="5673" spans="93:93" x14ac:dyDescent="0.25">
      <c r="CO5673" s="202">
        <v>5672</v>
      </c>
    </row>
    <row r="5674" spans="93:93" x14ac:dyDescent="0.25">
      <c r="CO5674" s="202">
        <v>5673</v>
      </c>
    </row>
    <row r="5675" spans="93:93" x14ac:dyDescent="0.25">
      <c r="CO5675" s="202">
        <v>5674</v>
      </c>
    </row>
    <row r="5676" spans="93:93" x14ac:dyDescent="0.25">
      <c r="CO5676" s="202">
        <v>5675</v>
      </c>
    </row>
    <row r="5677" spans="93:93" x14ac:dyDescent="0.25">
      <c r="CO5677" s="202">
        <v>5676</v>
      </c>
    </row>
    <row r="5678" spans="93:93" x14ac:dyDescent="0.25">
      <c r="CO5678" s="202">
        <v>5677</v>
      </c>
    </row>
    <row r="5679" spans="93:93" x14ac:dyDescent="0.25">
      <c r="CO5679" s="202">
        <v>5678</v>
      </c>
    </row>
    <row r="5680" spans="93:93" x14ac:dyDescent="0.25">
      <c r="CO5680" s="202">
        <v>5679</v>
      </c>
    </row>
    <row r="5681" spans="93:93" x14ac:dyDescent="0.25">
      <c r="CO5681" s="202">
        <v>5680</v>
      </c>
    </row>
    <row r="5682" spans="93:93" x14ac:dyDescent="0.25">
      <c r="CO5682" s="202">
        <v>5681</v>
      </c>
    </row>
    <row r="5683" spans="93:93" x14ac:dyDescent="0.25">
      <c r="CO5683" s="202">
        <v>5682</v>
      </c>
    </row>
    <row r="5684" spans="93:93" x14ac:dyDescent="0.25">
      <c r="CO5684" s="202">
        <v>5683</v>
      </c>
    </row>
    <row r="5685" spans="93:93" x14ac:dyDescent="0.25">
      <c r="CO5685" s="202">
        <v>5684</v>
      </c>
    </row>
    <row r="5686" spans="93:93" x14ac:dyDescent="0.25">
      <c r="CO5686" s="202">
        <v>5685</v>
      </c>
    </row>
    <row r="5687" spans="93:93" x14ac:dyDescent="0.25">
      <c r="CO5687" s="202">
        <v>5686</v>
      </c>
    </row>
    <row r="5688" spans="93:93" x14ac:dyDescent="0.25">
      <c r="CO5688" s="202">
        <v>5687</v>
      </c>
    </row>
    <row r="5689" spans="93:93" x14ac:dyDescent="0.25">
      <c r="CO5689" s="202">
        <v>5688</v>
      </c>
    </row>
    <row r="5690" spans="93:93" x14ac:dyDescent="0.25">
      <c r="CO5690" s="202">
        <v>5689</v>
      </c>
    </row>
    <row r="5691" spans="93:93" x14ac:dyDescent="0.25">
      <c r="CO5691" s="202">
        <v>5690</v>
      </c>
    </row>
    <row r="5692" spans="93:93" x14ac:dyDescent="0.25">
      <c r="CO5692" s="202">
        <v>5691</v>
      </c>
    </row>
    <row r="5693" spans="93:93" x14ac:dyDescent="0.25">
      <c r="CO5693" s="202">
        <v>5692</v>
      </c>
    </row>
    <row r="5694" spans="93:93" x14ac:dyDescent="0.25">
      <c r="CO5694" s="202">
        <v>5693</v>
      </c>
    </row>
    <row r="5695" spans="93:93" x14ac:dyDescent="0.25">
      <c r="CO5695" s="202">
        <v>5694</v>
      </c>
    </row>
    <row r="5696" spans="93:93" x14ac:dyDescent="0.25">
      <c r="CO5696" s="202">
        <v>5695</v>
      </c>
    </row>
    <row r="5697" spans="93:93" x14ac:dyDescent="0.25">
      <c r="CO5697" s="202">
        <v>5696</v>
      </c>
    </row>
    <row r="5698" spans="93:93" x14ac:dyDescent="0.25">
      <c r="CO5698" s="202">
        <v>5697</v>
      </c>
    </row>
    <row r="5699" spans="93:93" x14ac:dyDescent="0.25">
      <c r="CO5699" s="202">
        <v>5698</v>
      </c>
    </row>
    <row r="5700" spans="93:93" x14ac:dyDescent="0.25">
      <c r="CO5700" s="202">
        <v>5699</v>
      </c>
    </row>
    <row r="5701" spans="93:93" x14ac:dyDescent="0.25">
      <c r="CO5701" s="202">
        <v>5700</v>
      </c>
    </row>
    <row r="5702" spans="93:93" x14ac:dyDescent="0.25">
      <c r="CO5702" s="202">
        <v>5701</v>
      </c>
    </row>
    <row r="5703" spans="93:93" x14ac:dyDescent="0.25">
      <c r="CO5703" s="202">
        <v>5702</v>
      </c>
    </row>
    <row r="5704" spans="93:93" x14ac:dyDescent="0.25">
      <c r="CO5704" s="202">
        <v>5703</v>
      </c>
    </row>
    <row r="5705" spans="93:93" x14ac:dyDescent="0.25">
      <c r="CO5705" s="202">
        <v>5704</v>
      </c>
    </row>
    <row r="5706" spans="93:93" x14ac:dyDescent="0.25">
      <c r="CO5706" s="202">
        <v>5705</v>
      </c>
    </row>
    <row r="5707" spans="93:93" x14ac:dyDescent="0.25">
      <c r="CO5707" s="202">
        <v>5706</v>
      </c>
    </row>
    <row r="5708" spans="93:93" x14ac:dyDescent="0.25">
      <c r="CO5708" s="202">
        <v>5707</v>
      </c>
    </row>
    <row r="5709" spans="93:93" x14ac:dyDescent="0.25">
      <c r="CO5709" s="202">
        <v>5708</v>
      </c>
    </row>
    <row r="5710" spans="93:93" x14ac:dyDescent="0.25">
      <c r="CO5710" s="202">
        <v>5709</v>
      </c>
    </row>
    <row r="5711" spans="93:93" x14ac:dyDescent="0.25">
      <c r="CO5711" s="202">
        <v>5710</v>
      </c>
    </row>
    <row r="5712" spans="93:93" x14ac:dyDescent="0.25">
      <c r="CO5712" s="202">
        <v>5711</v>
      </c>
    </row>
    <row r="5713" spans="93:93" x14ac:dyDescent="0.25">
      <c r="CO5713" s="202">
        <v>5712</v>
      </c>
    </row>
    <row r="5714" spans="93:93" x14ac:dyDescent="0.25">
      <c r="CO5714" s="202">
        <v>5713</v>
      </c>
    </row>
    <row r="5715" spans="93:93" x14ac:dyDescent="0.25">
      <c r="CO5715" s="202">
        <v>5714</v>
      </c>
    </row>
    <row r="5716" spans="93:93" x14ac:dyDescent="0.25">
      <c r="CO5716" s="202">
        <v>5715</v>
      </c>
    </row>
    <row r="5717" spans="93:93" x14ac:dyDescent="0.25">
      <c r="CO5717" s="202">
        <v>5716</v>
      </c>
    </row>
    <row r="5718" spans="93:93" x14ac:dyDescent="0.25">
      <c r="CO5718" s="202">
        <v>5717</v>
      </c>
    </row>
    <row r="5719" spans="93:93" x14ac:dyDescent="0.25">
      <c r="CO5719" s="202">
        <v>5718</v>
      </c>
    </row>
    <row r="5720" spans="93:93" x14ac:dyDescent="0.25">
      <c r="CO5720" s="202">
        <v>5719</v>
      </c>
    </row>
    <row r="5721" spans="93:93" x14ac:dyDescent="0.25">
      <c r="CO5721" s="202">
        <v>5720</v>
      </c>
    </row>
    <row r="5722" spans="93:93" x14ac:dyDescent="0.25">
      <c r="CO5722" s="202">
        <v>5721</v>
      </c>
    </row>
    <row r="5723" spans="93:93" x14ac:dyDescent="0.25">
      <c r="CO5723" s="202">
        <v>5722</v>
      </c>
    </row>
    <row r="5724" spans="93:93" x14ac:dyDescent="0.25">
      <c r="CO5724" s="202">
        <v>5723</v>
      </c>
    </row>
    <row r="5725" spans="93:93" x14ac:dyDescent="0.25">
      <c r="CO5725" s="202">
        <v>5724</v>
      </c>
    </row>
    <row r="5726" spans="93:93" x14ac:dyDescent="0.25">
      <c r="CO5726" s="202">
        <v>5725</v>
      </c>
    </row>
    <row r="5727" spans="93:93" x14ac:dyDescent="0.25">
      <c r="CO5727" s="202">
        <v>5726</v>
      </c>
    </row>
    <row r="5728" spans="93:93" x14ac:dyDescent="0.25">
      <c r="CO5728" s="202">
        <v>5727</v>
      </c>
    </row>
    <row r="5729" spans="93:93" x14ac:dyDescent="0.25">
      <c r="CO5729" s="202">
        <v>5728</v>
      </c>
    </row>
    <row r="5730" spans="93:93" x14ac:dyDescent="0.25">
      <c r="CO5730" s="202">
        <v>5729</v>
      </c>
    </row>
    <row r="5731" spans="93:93" x14ac:dyDescent="0.25">
      <c r="CO5731" s="202">
        <v>5730</v>
      </c>
    </row>
    <row r="5732" spans="93:93" x14ac:dyDescent="0.25">
      <c r="CO5732" s="202">
        <v>5731</v>
      </c>
    </row>
    <row r="5733" spans="93:93" x14ac:dyDescent="0.25">
      <c r="CO5733" s="202">
        <v>5732</v>
      </c>
    </row>
    <row r="5734" spans="93:93" x14ac:dyDescent="0.25">
      <c r="CO5734" s="202">
        <v>5733</v>
      </c>
    </row>
    <row r="5735" spans="93:93" x14ac:dyDescent="0.25">
      <c r="CO5735" s="202">
        <v>5734</v>
      </c>
    </row>
    <row r="5736" spans="93:93" x14ac:dyDescent="0.25">
      <c r="CO5736" s="202">
        <v>5735</v>
      </c>
    </row>
    <row r="5737" spans="93:93" x14ac:dyDescent="0.25">
      <c r="CO5737" s="202">
        <v>5736</v>
      </c>
    </row>
    <row r="5738" spans="93:93" x14ac:dyDescent="0.25">
      <c r="CO5738" s="202">
        <v>5737</v>
      </c>
    </row>
    <row r="5739" spans="93:93" x14ac:dyDescent="0.25">
      <c r="CO5739" s="202">
        <v>5738</v>
      </c>
    </row>
    <row r="5740" spans="93:93" x14ac:dyDescent="0.25">
      <c r="CO5740" s="202">
        <v>5739</v>
      </c>
    </row>
    <row r="5741" spans="93:93" x14ac:dyDescent="0.25">
      <c r="CO5741" s="202">
        <v>5740</v>
      </c>
    </row>
    <row r="5742" spans="93:93" x14ac:dyDescent="0.25">
      <c r="CO5742" s="202">
        <v>5741</v>
      </c>
    </row>
    <row r="5743" spans="93:93" x14ac:dyDescent="0.25">
      <c r="CO5743" s="202">
        <v>5742</v>
      </c>
    </row>
    <row r="5744" spans="93:93" x14ac:dyDescent="0.25">
      <c r="CO5744" s="202">
        <v>5743</v>
      </c>
    </row>
    <row r="5745" spans="93:93" x14ac:dyDescent="0.25">
      <c r="CO5745" s="202">
        <v>5744</v>
      </c>
    </row>
    <row r="5746" spans="93:93" x14ac:dyDescent="0.25">
      <c r="CO5746" s="202">
        <v>5745</v>
      </c>
    </row>
    <row r="5747" spans="93:93" x14ac:dyDescent="0.25">
      <c r="CO5747" s="202">
        <v>5746</v>
      </c>
    </row>
    <row r="5748" spans="93:93" x14ac:dyDescent="0.25">
      <c r="CO5748" s="202">
        <v>5747</v>
      </c>
    </row>
    <row r="5749" spans="93:93" x14ac:dyDescent="0.25">
      <c r="CO5749" s="202">
        <v>5748</v>
      </c>
    </row>
    <row r="5750" spans="93:93" x14ac:dyDescent="0.25">
      <c r="CO5750" s="202">
        <v>5749</v>
      </c>
    </row>
    <row r="5751" spans="93:93" x14ac:dyDescent="0.25">
      <c r="CO5751" s="202">
        <v>5750</v>
      </c>
    </row>
    <row r="5752" spans="93:93" x14ac:dyDescent="0.25">
      <c r="CO5752" s="202">
        <v>5751</v>
      </c>
    </row>
    <row r="5753" spans="93:93" x14ac:dyDescent="0.25">
      <c r="CO5753" s="202">
        <v>5752</v>
      </c>
    </row>
    <row r="5754" spans="93:93" x14ac:dyDescent="0.25">
      <c r="CO5754" s="202">
        <v>5753</v>
      </c>
    </row>
    <row r="5755" spans="93:93" x14ac:dyDescent="0.25">
      <c r="CO5755" s="202">
        <v>5754</v>
      </c>
    </row>
    <row r="5756" spans="93:93" x14ac:dyDescent="0.25">
      <c r="CO5756" s="202">
        <v>5755</v>
      </c>
    </row>
    <row r="5757" spans="93:93" x14ac:dyDescent="0.25">
      <c r="CO5757" s="202">
        <v>5756</v>
      </c>
    </row>
    <row r="5758" spans="93:93" x14ac:dyDescent="0.25">
      <c r="CO5758" s="202">
        <v>5757</v>
      </c>
    </row>
    <row r="5759" spans="93:93" x14ac:dyDescent="0.25">
      <c r="CO5759" s="202">
        <v>5758</v>
      </c>
    </row>
    <row r="5760" spans="93:93" x14ac:dyDescent="0.25">
      <c r="CO5760" s="202">
        <v>5759</v>
      </c>
    </row>
    <row r="5761" spans="93:93" x14ac:dyDescent="0.25">
      <c r="CO5761" s="202">
        <v>5760</v>
      </c>
    </row>
    <row r="5762" spans="93:93" x14ac:dyDescent="0.25">
      <c r="CO5762" s="202">
        <v>5761</v>
      </c>
    </row>
    <row r="5763" spans="93:93" x14ac:dyDescent="0.25">
      <c r="CO5763" s="202">
        <v>5762</v>
      </c>
    </row>
    <row r="5764" spans="93:93" x14ac:dyDescent="0.25">
      <c r="CO5764" s="202">
        <v>5763</v>
      </c>
    </row>
    <row r="5765" spans="93:93" x14ac:dyDescent="0.25">
      <c r="CO5765" s="202">
        <v>5764</v>
      </c>
    </row>
    <row r="5766" spans="93:93" x14ac:dyDescent="0.25">
      <c r="CO5766" s="202">
        <v>5765</v>
      </c>
    </row>
    <row r="5767" spans="93:93" x14ac:dyDescent="0.25">
      <c r="CO5767" s="202">
        <v>5766</v>
      </c>
    </row>
    <row r="5768" spans="93:93" x14ac:dyDescent="0.25">
      <c r="CO5768" s="202">
        <v>5767</v>
      </c>
    </row>
    <row r="5769" spans="93:93" x14ac:dyDescent="0.25">
      <c r="CO5769" s="202">
        <v>5768</v>
      </c>
    </row>
    <row r="5770" spans="93:93" x14ac:dyDescent="0.25">
      <c r="CO5770" s="202">
        <v>5769</v>
      </c>
    </row>
    <row r="5771" spans="93:93" x14ac:dyDescent="0.25">
      <c r="CO5771" s="202">
        <v>5770</v>
      </c>
    </row>
    <row r="5772" spans="93:93" x14ac:dyDescent="0.25">
      <c r="CO5772" s="202">
        <v>5771</v>
      </c>
    </row>
    <row r="5773" spans="93:93" x14ac:dyDescent="0.25">
      <c r="CO5773" s="202">
        <v>5772</v>
      </c>
    </row>
    <row r="5774" spans="93:93" x14ac:dyDescent="0.25">
      <c r="CO5774" s="202">
        <v>5773</v>
      </c>
    </row>
    <row r="5775" spans="93:93" x14ac:dyDescent="0.25">
      <c r="CO5775" s="202">
        <v>5774</v>
      </c>
    </row>
    <row r="5776" spans="93:93" x14ac:dyDescent="0.25">
      <c r="CO5776" s="202">
        <v>5775</v>
      </c>
    </row>
    <row r="5777" spans="93:93" x14ac:dyDescent="0.25">
      <c r="CO5777" s="202">
        <v>5776</v>
      </c>
    </row>
    <row r="5778" spans="93:93" x14ac:dyDescent="0.25">
      <c r="CO5778" s="202">
        <v>5777</v>
      </c>
    </row>
    <row r="5779" spans="93:93" x14ac:dyDescent="0.25">
      <c r="CO5779" s="202">
        <v>5778</v>
      </c>
    </row>
    <row r="5780" spans="93:93" x14ac:dyDescent="0.25">
      <c r="CO5780" s="202">
        <v>5779</v>
      </c>
    </row>
    <row r="5781" spans="93:93" x14ac:dyDescent="0.25">
      <c r="CO5781" s="202">
        <v>5780</v>
      </c>
    </row>
    <row r="5782" spans="93:93" x14ac:dyDescent="0.25">
      <c r="CO5782" s="202">
        <v>5781</v>
      </c>
    </row>
    <row r="5783" spans="93:93" x14ac:dyDescent="0.25">
      <c r="CO5783" s="202">
        <v>5782</v>
      </c>
    </row>
    <row r="5784" spans="93:93" x14ac:dyDescent="0.25">
      <c r="CO5784" s="202">
        <v>5783</v>
      </c>
    </row>
    <row r="5785" spans="93:93" x14ac:dyDescent="0.25">
      <c r="CO5785" s="202">
        <v>5784</v>
      </c>
    </row>
    <row r="5786" spans="93:93" x14ac:dyDescent="0.25">
      <c r="CO5786" s="202">
        <v>5785</v>
      </c>
    </row>
    <row r="5787" spans="93:93" x14ac:dyDescent="0.25">
      <c r="CO5787" s="202">
        <v>5786</v>
      </c>
    </row>
    <row r="5788" spans="93:93" x14ac:dyDescent="0.25">
      <c r="CO5788" s="202">
        <v>5787</v>
      </c>
    </row>
    <row r="5789" spans="93:93" x14ac:dyDescent="0.25">
      <c r="CO5789" s="202">
        <v>5788</v>
      </c>
    </row>
    <row r="5790" spans="93:93" x14ac:dyDescent="0.25">
      <c r="CO5790" s="202">
        <v>5789</v>
      </c>
    </row>
    <row r="5791" spans="93:93" x14ac:dyDescent="0.25">
      <c r="CO5791" s="202">
        <v>5790</v>
      </c>
    </row>
    <row r="5792" spans="93:93" x14ac:dyDescent="0.25">
      <c r="CO5792" s="202">
        <v>5791</v>
      </c>
    </row>
    <row r="5793" spans="93:93" x14ac:dyDescent="0.25">
      <c r="CO5793" s="202">
        <v>5792</v>
      </c>
    </row>
    <row r="5794" spans="93:93" x14ac:dyDescent="0.25">
      <c r="CO5794" s="202">
        <v>5793</v>
      </c>
    </row>
    <row r="5795" spans="93:93" x14ac:dyDescent="0.25">
      <c r="CO5795" s="202">
        <v>5794</v>
      </c>
    </row>
    <row r="5796" spans="93:93" x14ac:dyDescent="0.25">
      <c r="CO5796" s="202">
        <v>5795</v>
      </c>
    </row>
    <row r="5797" spans="93:93" x14ac:dyDescent="0.25">
      <c r="CO5797" s="202">
        <v>5796</v>
      </c>
    </row>
    <row r="5798" spans="93:93" x14ac:dyDescent="0.25">
      <c r="CO5798" s="202">
        <v>5797</v>
      </c>
    </row>
    <row r="5799" spans="93:93" x14ac:dyDescent="0.25">
      <c r="CO5799" s="202">
        <v>5798</v>
      </c>
    </row>
    <row r="5800" spans="93:93" x14ac:dyDescent="0.25">
      <c r="CO5800" s="202">
        <v>5799</v>
      </c>
    </row>
    <row r="5801" spans="93:93" x14ac:dyDescent="0.25">
      <c r="CO5801" s="202">
        <v>5800</v>
      </c>
    </row>
    <row r="5802" spans="93:93" x14ac:dyDescent="0.25">
      <c r="CO5802" s="202">
        <v>5801</v>
      </c>
    </row>
    <row r="5803" spans="93:93" x14ac:dyDescent="0.25">
      <c r="CO5803" s="202">
        <v>5802</v>
      </c>
    </row>
    <row r="5804" spans="93:93" x14ac:dyDescent="0.25">
      <c r="CO5804" s="202">
        <v>5803</v>
      </c>
    </row>
    <row r="5805" spans="93:93" x14ac:dyDescent="0.25">
      <c r="CO5805" s="202">
        <v>5804</v>
      </c>
    </row>
    <row r="5806" spans="93:93" x14ac:dyDescent="0.25">
      <c r="CO5806" s="202">
        <v>5805</v>
      </c>
    </row>
    <row r="5807" spans="93:93" x14ac:dyDescent="0.25">
      <c r="CO5807" s="202">
        <v>5806</v>
      </c>
    </row>
    <row r="5808" spans="93:93" x14ac:dyDescent="0.25">
      <c r="CO5808" s="202">
        <v>5807</v>
      </c>
    </row>
    <row r="5809" spans="93:93" x14ac:dyDescent="0.25">
      <c r="CO5809" s="202">
        <v>5808</v>
      </c>
    </row>
    <row r="5810" spans="93:93" x14ac:dyDescent="0.25">
      <c r="CO5810" s="202">
        <v>5809</v>
      </c>
    </row>
    <row r="5811" spans="93:93" x14ac:dyDescent="0.25">
      <c r="CO5811" s="202">
        <v>5810</v>
      </c>
    </row>
    <row r="5812" spans="93:93" x14ac:dyDescent="0.25">
      <c r="CO5812" s="202">
        <v>5811</v>
      </c>
    </row>
    <row r="5813" spans="93:93" x14ac:dyDescent="0.25">
      <c r="CO5813" s="202">
        <v>5812</v>
      </c>
    </row>
    <row r="5814" spans="93:93" x14ac:dyDescent="0.25">
      <c r="CO5814" s="202">
        <v>5813</v>
      </c>
    </row>
    <row r="5815" spans="93:93" x14ac:dyDescent="0.25">
      <c r="CO5815" s="202">
        <v>5814</v>
      </c>
    </row>
    <row r="5816" spans="93:93" x14ac:dyDescent="0.25">
      <c r="CO5816" s="202">
        <v>5815</v>
      </c>
    </row>
    <row r="5817" spans="93:93" x14ac:dyDescent="0.25">
      <c r="CO5817" s="202">
        <v>5816</v>
      </c>
    </row>
    <row r="5818" spans="93:93" x14ac:dyDescent="0.25">
      <c r="CO5818" s="202">
        <v>5817</v>
      </c>
    </row>
    <row r="5819" spans="93:93" x14ac:dyDescent="0.25">
      <c r="CO5819" s="202">
        <v>5818</v>
      </c>
    </row>
    <row r="5820" spans="93:93" x14ac:dyDescent="0.25">
      <c r="CO5820" s="202">
        <v>5819</v>
      </c>
    </row>
    <row r="5821" spans="93:93" x14ac:dyDescent="0.25">
      <c r="CO5821" s="202">
        <v>5820</v>
      </c>
    </row>
    <row r="5822" spans="93:93" x14ac:dyDescent="0.25">
      <c r="CO5822" s="202">
        <v>5821</v>
      </c>
    </row>
    <row r="5823" spans="93:93" x14ac:dyDescent="0.25">
      <c r="CO5823" s="202">
        <v>5822</v>
      </c>
    </row>
    <row r="5824" spans="93:93" x14ac:dyDescent="0.25">
      <c r="CO5824" s="202">
        <v>5823</v>
      </c>
    </row>
    <row r="5825" spans="93:93" x14ac:dyDescent="0.25">
      <c r="CO5825" s="202">
        <v>5824</v>
      </c>
    </row>
    <row r="5826" spans="93:93" x14ac:dyDescent="0.25">
      <c r="CO5826" s="202">
        <v>5825</v>
      </c>
    </row>
    <row r="5827" spans="93:93" x14ac:dyDescent="0.25">
      <c r="CO5827" s="202">
        <v>5826</v>
      </c>
    </row>
    <row r="5828" spans="93:93" x14ac:dyDescent="0.25">
      <c r="CO5828" s="202">
        <v>5827</v>
      </c>
    </row>
    <row r="5829" spans="93:93" x14ac:dyDescent="0.25">
      <c r="CO5829" s="202">
        <v>5828</v>
      </c>
    </row>
    <row r="5830" spans="93:93" x14ac:dyDescent="0.25">
      <c r="CO5830" s="202">
        <v>5829</v>
      </c>
    </row>
    <row r="5831" spans="93:93" x14ac:dyDescent="0.25">
      <c r="CO5831" s="202">
        <v>5830</v>
      </c>
    </row>
    <row r="5832" spans="93:93" x14ac:dyDescent="0.25">
      <c r="CO5832" s="202">
        <v>5831</v>
      </c>
    </row>
    <row r="5833" spans="93:93" x14ac:dyDescent="0.25">
      <c r="CO5833" s="202">
        <v>5832</v>
      </c>
    </row>
    <row r="5834" spans="93:93" x14ac:dyDescent="0.25">
      <c r="CO5834" s="202">
        <v>5833</v>
      </c>
    </row>
    <row r="5835" spans="93:93" x14ac:dyDescent="0.25">
      <c r="CO5835" s="202">
        <v>5834</v>
      </c>
    </row>
    <row r="5836" spans="93:93" x14ac:dyDescent="0.25">
      <c r="CO5836" s="202">
        <v>5835</v>
      </c>
    </row>
    <row r="5837" spans="93:93" x14ac:dyDescent="0.25">
      <c r="CO5837" s="202">
        <v>5836</v>
      </c>
    </row>
    <row r="5838" spans="93:93" x14ac:dyDescent="0.25">
      <c r="CO5838" s="202">
        <v>5837</v>
      </c>
    </row>
    <row r="5839" spans="93:93" x14ac:dyDescent="0.25">
      <c r="CO5839" s="202">
        <v>5838</v>
      </c>
    </row>
    <row r="5840" spans="93:93" x14ac:dyDescent="0.25">
      <c r="CO5840" s="202">
        <v>5839</v>
      </c>
    </row>
    <row r="5841" spans="93:93" x14ac:dyDescent="0.25">
      <c r="CO5841" s="202">
        <v>5840</v>
      </c>
    </row>
    <row r="5842" spans="93:93" x14ac:dyDescent="0.25">
      <c r="CO5842" s="202">
        <v>5841</v>
      </c>
    </row>
    <row r="5843" spans="93:93" x14ac:dyDescent="0.25">
      <c r="CO5843" s="202">
        <v>5842</v>
      </c>
    </row>
    <row r="5844" spans="93:93" x14ac:dyDescent="0.25">
      <c r="CO5844" s="202">
        <v>5843</v>
      </c>
    </row>
    <row r="5845" spans="93:93" x14ac:dyDescent="0.25">
      <c r="CO5845" s="202">
        <v>5844</v>
      </c>
    </row>
    <row r="5846" spans="93:93" x14ac:dyDescent="0.25">
      <c r="CO5846" s="202">
        <v>5845</v>
      </c>
    </row>
    <row r="5847" spans="93:93" x14ac:dyDescent="0.25">
      <c r="CO5847" s="202">
        <v>5846</v>
      </c>
    </row>
    <row r="5848" spans="93:93" x14ac:dyDescent="0.25">
      <c r="CO5848" s="202">
        <v>5847</v>
      </c>
    </row>
    <row r="5849" spans="93:93" x14ac:dyDescent="0.25">
      <c r="CO5849" s="202">
        <v>5848</v>
      </c>
    </row>
    <row r="5850" spans="93:93" x14ac:dyDescent="0.25">
      <c r="CO5850" s="202">
        <v>5849</v>
      </c>
    </row>
    <row r="5851" spans="93:93" x14ac:dyDescent="0.25">
      <c r="CO5851" s="202">
        <v>5850</v>
      </c>
    </row>
    <row r="5852" spans="93:93" x14ac:dyDescent="0.25">
      <c r="CO5852" s="202">
        <v>5851</v>
      </c>
    </row>
    <row r="5853" spans="93:93" x14ac:dyDescent="0.25">
      <c r="CO5853" s="202">
        <v>5852</v>
      </c>
    </row>
    <row r="5854" spans="93:93" x14ac:dyDescent="0.25">
      <c r="CO5854" s="202">
        <v>5853</v>
      </c>
    </row>
    <row r="5855" spans="93:93" x14ac:dyDescent="0.25">
      <c r="CO5855" s="202">
        <v>5854</v>
      </c>
    </row>
    <row r="5856" spans="93:93" x14ac:dyDescent="0.25">
      <c r="CO5856" s="202">
        <v>5855</v>
      </c>
    </row>
    <row r="5857" spans="93:93" x14ac:dyDescent="0.25">
      <c r="CO5857" s="202">
        <v>5856</v>
      </c>
    </row>
    <row r="5858" spans="93:93" x14ac:dyDescent="0.25">
      <c r="CO5858" s="202">
        <v>5857</v>
      </c>
    </row>
    <row r="5859" spans="93:93" x14ac:dyDescent="0.25">
      <c r="CO5859" s="202">
        <v>5858</v>
      </c>
    </row>
    <row r="5860" spans="93:93" x14ac:dyDescent="0.25">
      <c r="CO5860" s="202">
        <v>5859</v>
      </c>
    </row>
    <row r="5861" spans="93:93" x14ac:dyDescent="0.25">
      <c r="CO5861" s="202">
        <v>5860</v>
      </c>
    </row>
    <row r="5862" spans="93:93" x14ac:dyDescent="0.25">
      <c r="CO5862" s="202">
        <v>5861</v>
      </c>
    </row>
    <row r="5863" spans="93:93" x14ac:dyDescent="0.25">
      <c r="CO5863" s="202">
        <v>5862</v>
      </c>
    </row>
    <row r="5864" spans="93:93" x14ac:dyDescent="0.25">
      <c r="CO5864" s="202">
        <v>5863</v>
      </c>
    </row>
    <row r="5865" spans="93:93" x14ac:dyDescent="0.25">
      <c r="CO5865" s="202">
        <v>5864</v>
      </c>
    </row>
    <row r="5866" spans="93:93" x14ac:dyDescent="0.25">
      <c r="CO5866" s="202">
        <v>5865</v>
      </c>
    </row>
    <row r="5867" spans="93:93" x14ac:dyDescent="0.25">
      <c r="CO5867" s="202">
        <v>5866</v>
      </c>
    </row>
    <row r="5868" spans="93:93" x14ac:dyDescent="0.25">
      <c r="CO5868" s="202">
        <v>5867</v>
      </c>
    </row>
    <row r="5869" spans="93:93" x14ac:dyDescent="0.25">
      <c r="CO5869" s="202">
        <v>5868</v>
      </c>
    </row>
    <row r="5870" spans="93:93" x14ac:dyDescent="0.25">
      <c r="CO5870" s="202">
        <v>5869</v>
      </c>
    </row>
    <row r="5871" spans="93:93" x14ac:dyDescent="0.25">
      <c r="CO5871" s="202">
        <v>5870</v>
      </c>
    </row>
    <row r="5872" spans="93:93" x14ac:dyDescent="0.25">
      <c r="CO5872" s="202">
        <v>5871</v>
      </c>
    </row>
    <row r="5873" spans="93:93" x14ac:dyDescent="0.25">
      <c r="CO5873" s="202">
        <v>5872</v>
      </c>
    </row>
    <row r="5874" spans="93:93" x14ac:dyDescent="0.25">
      <c r="CO5874" s="202">
        <v>5873</v>
      </c>
    </row>
    <row r="5875" spans="93:93" x14ac:dyDescent="0.25">
      <c r="CO5875" s="202">
        <v>5874</v>
      </c>
    </row>
    <row r="5876" spans="93:93" x14ac:dyDescent="0.25">
      <c r="CO5876" s="202">
        <v>5875</v>
      </c>
    </row>
    <row r="5877" spans="93:93" x14ac:dyDescent="0.25">
      <c r="CO5877" s="202">
        <v>5876</v>
      </c>
    </row>
    <row r="5878" spans="93:93" x14ac:dyDescent="0.25">
      <c r="CO5878" s="202">
        <v>5877</v>
      </c>
    </row>
    <row r="5879" spans="93:93" x14ac:dyDescent="0.25">
      <c r="CO5879" s="202">
        <v>5878</v>
      </c>
    </row>
    <row r="5880" spans="93:93" x14ac:dyDescent="0.25">
      <c r="CO5880" s="202">
        <v>5879</v>
      </c>
    </row>
    <row r="5881" spans="93:93" x14ac:dyDescent="0.25">
      <c r="CO5881" s="202">
        <v>5880</v>
      </c>
    </row>
    <row r="5882" spans="93:93" x14ac:dyDescent="0.25">
      <c r="CO5882" s="202">
        <v>5881</v>
      </c>
    </row>
    <row r="5883" spans="93:93" x14ac:dyDescent="0.25">
      <c r="CO5883" s="202">
        <v>5882</v>
      </c>
    </row>
    <row r="5884" spans="93:93" x14ac:dyDescent="0.25">
      <c r="CO5884" s="202">
        <v>5883</v>
      </c>
    </row>
    <row r="5885" spans="93:93" x14ac:dyDescent="0.25">
      <c r="CO5885" s="202">
        <v>5884</v>
      </c>
    </row>
    <row r="5886" spans="93:93" x14ac:dyDescent="0.25">
      <c r="CO5886" s="202">
        <v>5885</v>
      </c>
    </row>
    <row r="5887" spans="93:93" x14ac:dyDescent="0.25">
      <c r="CO5887" s="202">
        <v>5886</v>
      </c>
    </row>
    <row r="5888" spans="93:93" x14ac:dyDescent="0.25">
      <c r="CO5888" s="202">
        <v>5887</v>
      </c>
    </row>
    <row r="5889" spans="93:93" x14ac:dyDescent="0.25">
      <c r="CO5889" s="202">
        <v>5888</v>
      </c>
    </row>
    <row r="5890" spans="93:93" x14ac:dyDescent="0.25">
      <c r="CO5890" s="202">
        <v>5889</v>
      </c>
    </row>
    <row r="5891" spans="93:93" x14ac:dyDescent="0.25">
      <c r="CO5891" s="202">
        <v>5890</v>
      </c>
    </row>
    <row r="5892" spans="93:93" x14ac:dyDescent="0.25">
      <c r="CO5892" s="202">
        <v>5891</v>
      </c>
    </row>
    <row r="5893" spans="93:93" x14ac:dyDescent="0.25">
      <c r="CO5893" s="202">
        <v>5892</v>
      </c>
    </row>
    <row r="5894" spans="93:93" x14ac:dyDescent="0.25">
      <c r="CO5894" s="202">
        <v>5893</v>
      </c>
    </row>
    <row r="5895" spans="93:93" x14ac:dyDescent="0.25">
      <c r="CO5895" s="202">
        <v>5894</v>
      </c>
    </row>
    <row r="5896" spans="93:93" x14ac:dyDescent="0.25">
      <c r="CO5896" s="202">
        <v>5895</v>
      </c>
    </row>
    <row r="5897" spans="93:93" x14ac:dyDescent="0.25">
      <c r="CO5897" s="202">
        <v>5896</v>
      </c>
    </row>
    <row r="5898" spans="93:93" x14ac:dyDescent="0.25">
      <c r="CO5898" s="202">
        <v>5897</v>
      </c>
    </row>
    <row r="5899" spans="93:93" x14ac:dyDescent="0.25">
      <c r="CO5899" s="202">
        <v>5898</v>
      </c>
    </row>
    <row r="5900" spans="93:93" x14ac:dyDescent="0.25">
      <c r="CO5900" s="202">
        <v>5899</v>
      </c>
    </row>
    <row r="5901" spans="93:93" x14ac:dyDescent="0.25">
      <c r="CO5901" s="202">
        <v>5900</v>
      </c>
    </row>
    <row r="5902" spans="93:93" x14ac:dyDescent="0.25">
      <c r="CO5902" s="202">
        <v>5901</v>
      </c>
    </row>
    <row r="5903" spans="93:93" x14ac:dyDescent="0.25">
      <c r="CO5903" s="202">
        <v>5902</v>
      </c>
    </row>
    <row r="5904" spans="93:93" x14ac:dyDescent="0.25">
      <c r="CO5904" s="202">
        <v>5903</v>
      </c>
    </row>
    <row r="5905" spans="93:93" x14ac:dyDescent="0.25">
      <c r="CO5905" s="202">
        <v>5904</v>
      </c>
    </row>
    <row r="5906" spans="93:93" x14ac:dyDescent="0.25">
      <c r="CO5906" s="202">
        <v>5905</v>
      </c>
    </row>
    <row r="5907" spans="93:93" x14ac:dyDescent="0.25">
      <c r="CO5907" s="202">
        <v>5906</v>
      </c>
    </row>
    <row r="5908" spans="93:93" x14ac:dyDescent="0.25">
      <c r="CO5908" s="202">
        <v>5907</v>
      </c>
    </row>
    <row r="5909" spans="93:93" x14ac:dyDescent="0.25">
      <c r="CO5909" s="202">
        <v>5908</v>
      </c>
    </row>
    <row r="5910" spans="93:93" x14ac:dyDescent="0.25">
      <c r="CO5910" s="202">
        <v>5909</v>
      </c>
    </row>
    <row r="5911" spans="93:93" x14ac:dyDescent="0.25">
      <c r="CO5911" s="202">
        <v>5910</v>
      </c>
    </row>
    <row r="5912" spans="93:93" x14ac:dyDescent="0.25">
      <c r="CO5912" s="202">
        <v>5911</v>
      </c>
    </row>
    <row r="5913" spans="93:93" x14ac:dyDescent="0.25">
      <c r="CO5913" s="202">
        <v>5912</v>
      </c>
    </row>
    <row r="5914" spans="93:93" x14ac:dyDescent="0.25">
      <c r="CO5914" s="202">
        <v>5913</v>
      </c>
    </row>
    <row r="5915" spans="93:93" x14ac:dyDescent="0.25">
      <c r="CO5915" s="202">
        <v>5914</v>
      </c>
    </row>
    <row r="5916" spans="93:93" x14ac:dyDescent="0.25">
      <c r="CO5916" s="202">
        <v>5915</v>
      </c>
    </row>
    <row r="5917" spans="93:93" x14ac:dyDescent="0.25">
      <c r="CO5917" s="202">
        <v>5916</v>
      </c>
    </row>
    <row r="5918" spans="93:93" x14ac:dyDescent="0.25">
      <c r="CO5918" s="202">
        <v>5917</v>
      </c>
    </row>
    <row r="5919" spans="93:93" x14ac:dyDescent="0.25">
      <c r="CO5919" s="202">
        <v>5918</v>
      </c>
    </row>
    <row r="5920" spans="93:93" x14ac:dyDescent="0.25">
      <c r="CO5920" s="202">
        <v>5919</v>
      </c>
    </row>
    <row r="5921" spans="93:93" x14ac:dyDescent="0.25">
      <c r="CO5921" s="202">
        <v>5920</v>
      </c>
    </row>
    <row r="5922" spans="93:93" x14ac:dyDescent="0.25">
      <c r="CO5922" s="202">
        <v>5921</v>
      </c>
    </row>
    <row r="5923" spans="93:93" x14ac:dyDescent="0.25">
      <c r="CO5923" s="202">
        <v>5922</v>
      </c>
    </row>
    <row r="5924" spans="93:93" x14ac:dyDescent="0.25">
      <c r="CO5924" s="202">
        <v>5923</v>
      </c>
    </row>
    <row r="5925" spans="93:93" x14ac:dyDescent="0.25">
      <c r="CO5925" s="202">
        <v>5924</v>
      </c>
    </row>
    <row r="5926" spans="93:93" x14ac:dyDescent="0.25">
      <c r="CO5926" s="202">
        <v>5925</v>
      </c>
    </row>
    <row r="5927" spans="93:93" x14ac:dyDescent="0.25">
      <c r="CO5927" s="202">
        <v>5926</v>
      </c>
    </row>
    <row r="5928" spans="93:93" x14ac:dyDescent="0.25">
      <c r="CO5928" s="202">
        <v>5927</v>
      </c>
    </row>
    <row r="5929" spans="93:93" x14ac:dyDescent="0.25">
      <c r="CO5929" s="202">
        <v>5928</v>
      </c>
    </row>
    <row r="5930" spans="93:93" x14ac:dyDescent="0.25">
      <c r="CO5930" s="202">
        <v>5929</v>
      </c>
    </row>
    <row r="5931" spans="93:93" x14ac:dyDescent="0.25">
      <c r="CO5931" s="202">
        <v>5930</v>
      </c>
    </row>
    <row r="5932" spans="93:93" x14ac:dyDescent="0.25">
      <c r="CO5932" s="202">
        <v>5931</v>
      </c>
    </row>
    <row r="5933" spans="93:93" x14ac:dyDescent="0.25">
      <c r="CO5933" s="202">
        <v>5932</v>
      </c>
    </row>
    <row r="5934" spans="93:93" x14ac:dyDescent="0.25">
      <c r="CO5934" s="202">
        <v>5933</v>
      </c>
    </row>
    <row r="5935" spans="93:93" x14ac:dyDescent="0.25">
      <c r="CO5935" s="202">
        <v>5934</v>
      </c>
    </row>
    <row r="5936" spans="93:93" x14ac:dyDescent="0.25">
      <c r="CO5936" s="202">
        <v>5935</v>
      </c>
    </row>
    <row r="5937" spans="93:93" x14ac:dyDescent="0.25">
      <c r="CO5937" s="202">
        <v>5936</v>
      </c>
    </row>
    <row r="5938" spans="93:93" x14ac:dyDescent="0.25">
      <c r="CO5938" s="202">
        <v>5937</v>
      </c>
    </row>
    <row r="5939" spans="93:93" x14ac:dyDescent="0.25">
      <c r="CO5939" s="202">
        <v>5938</v>
      </c>
    </row>
    <row r="5940" spans="93:93" x14ac:dyDescent="0.25">
      <c r="CO5940" s="202">
        <v>5939</v>
      </c>
    </row>
    <row r="5941" spans="93:93" x14ac:dyDescent="0.25">
      <c r="CO5941" s="202">
        <v>5940</v>
      </c>
    </row>
    <row r="5942" spans="93:93" x14ac:dyDescent="0.25">
      <c r="CO5942" s="202">
        <v>5941</v>
      </c>
    </row>
    <row r="5943" spans="93:93" x14ac:dyDescent="0.25">
      <c r="CO5943" s="202">
        <v>5942</v>
      </c>
    </row>
    <row r="5944" spans="93:93" x14ac:dyDescent="0.25">
      <c r="CO5944" s="202">
        <v>5943</v>
      </c>
    </row>
    <row r="5945" spans="93:93" x14ac:dyDescent="0.25">
      <c r="CO5945" s="202">
        <v>5944</v>
      </c>
    </row>
    <row r="5946" spans="93:93" x14ac:dyDescent="0.25">
      <c r="CO5946" s="202">
        <v>5945</v>
      </c>
    </row>
    <row r="5947" spans="93:93" x14ac:dyDescent="0.25">
      <c r="CO5947" s="202">
        <v>5946</v>
      </c>
    </row>
    <row r="5948" spans="93:93" x14ac:dyDescent="0.25">
      <c r="CO5948" s="202">
        <v>5947</v>
      </c>
    </row>
    <row r="5949" spans="93:93" x14ac:dyDescent="0.25">
      <c r="CO5949" s="202">
        <v>5948</v>
      </c>
    </row>
    <row r="5950" spans="93:93" x14ac:dyDescent="0.25">
      <c r="CO5950" s="202">
        <v>5949</v>
      </c>
    </row>
    <row r="5951" spans="93:93" x14ac:dyDescent="0.25">
      <c r="CO5951" s="202">
        <v>5950</v>
      </c>
    </row>
    <row r="5952" spans="93:93" x14ac:dyDescent="0.25">
      <c r="CO5952" s="202">
        <v>5951</v>
      </c>
    </row>
    <row r="5953" spans="93:93" x14ac:dyDescent="0.25">
      <c r="CO5953" s="202">
        <v>5952</v>
      </c>
    </row>
    <row r="5954" spans="93:93" x14ac:dyDescent="0.25">
      <c r="CO5954" s="202">
        <v>5953</v>
      </c>
    </row>
    <row r="5955" spans="93:93" x14ac:dyDescent="0.25">
      <c r="CO5955" s="202">
        <v>5954</v>
      </c>
    </row>
    <row r="5956" spans="93:93" x14ac:dyDescent="0.25">
      <c r="CO5956" s="202">
        <v>5955</v>
      </c>
    </row>
    <row r="5957" spans="93:93" x14ac:dyDescent="0.25">
      <c r="CO5957" s="202">
        <v>5956</v>
      </c>
    </row>
    <row r="5958" spans="93:93" x14ac:dyDescent="0.25">
      <c r="CO5958" s="202">
        <v>5957</v>
      </c>
    </row>
    <row r="5959" spans="93:93" x14ac:dyDescent="0.25">
      <c r="CO5959" s="202">
        <v>5958</v>
      </c>
    </row>
    <row r="5960" spans="93:93" x14ac:dyDescent="0.25">
      <c r="CO5960" s="202">
        <v>5959</v>
      </c>
    </row>
    <row r="5961" spans="93:93" x14ac:dyDescent="0.25">
      <c r="CO5961" s="202">
        <v>5960</v>
      </c>
    </row>
    <row r="5962" spans="93:93" x14ac:dyDescent="0.25">
      <c r="CO5962" s="202">
        <v>5961</v>
      </c>
    </row>
    <row r="5963" spans="93:93" x14ac:dyDescent="0.25">
      <c r="CO5963" s="202">
        <v>5962</v>
      </c>
    </row>
    <row r="5964" spans="93:93" x14ac:dyDescent="0.25">
      <c r="CO5964" s="202">
        <v>5963</v>
      </c>
    </row>
    <row r="5965" spans="93:93" x14ac:dyDescent="0.25">
      <c r="CO5965" s="202">
        <v>5964</v>
      </c>
    </row>
    <row r="5966" spans="93:93" x14ac:dyDescent="0.25">
      <c r="CO5966" s="202">
        <v>5965</v>
      </c>
    </row>
    <row r="5967" spans="93:93" x14ac:dyDescent="0.25">
      <c r="CO5967" s="202">
        <v>5966</v>
      </c>
    </row>
    <row r="5968" spans="93:93" x14ac:dyDescent="0.25">
      <c r="CO5968" s="202">
        <v>5967</v>
      </c>
    </row>
    <row r="5969" spans="93:93" x14ac:dyDescent="0.25">
      <c r="CO5969" s="202">
        <v>5968</v>
      </c>
    </row>
    <row r="5970" spans="93:93" x14ac:dyDescent="0.25">
      <c r="CO5970" s="202">
        <v>5969</v>
      </c>
    </row>
    <row r="5971" spans="93:93" x14ac:dyDescent="0.25">
      <c r="CO5971" s="202">
        <v>5970</v>
      </c>
    </row>
    <row r="5972" spans="93:93" x14ac:dyDescent="0.25">
      <c r="CO5972" s="202">
        <v>5971</v>
      </c>
    </row>
    <row r="5973" spans="93:93" x14ac:dyDescent="0.25">
      <c r="CO5973" s="202">
        <v>5972</v>
      </c>
    </row>
    <row r="5974" spans="93:93" x14ac:dyDescent="0.25">
      <c r="CO5974" s="202">
        <v>5973</v>
      </c>
    </row>
    <row r="5975" spans="93:93" x14ac:dyDescent="0.25">
      <c r="CO5975" s="202">
        <v>5974</v>
      </c>
    </row>
    <row r="5976" spans="93:93" x14ac:dyDescent="0.25">
      <c r="CO5976" s="202">
        <v>5975</v>
      </c>
    </row>
    <row r="5977" spans="93:93" x14ac:dyDescent="0.25">
      <c r="CO5977" s="202">
        <v>5976</v>
      </c>
    </row>
    <row r="5978" spans="93:93" x14ac:dyDescent="0.25">
      <c r="CO5978" s="202">
        <v>5977</v>
      </c>
    </row>
    <row r="5979" spans="93:93" x14ac:dyDescent="0.25">
      <c r="CO5979" s="202">
        <v>5978</v>
      </c>
    </row>
    <row r="5980" spans="93:93" x14ac:dyDescent="0.25">
      <c r="CO5980" s="202">
        <v>5979</v>
      </c>
    </row>
    <row r="5981" spans="93:93" x14ac:dyDescent="0.25">
      <c r="CO5981" s="202">
        <v>5980</v>
      </c>
    </row>
    <row r="5982" spans="93:93" x14ac:dyDescent="0.25">
      <c r="CO5982" s="202">
        <v>5981</v>
      </c>
    </row>
    <row r="5983" spans="93:93" x14ac:dyDescent="0.25">
      <c r="CO5983" s="202">
        <v>5982</v>
      </c>
    </row>
    <row r="5984" spans="93:93" x14ac:dyDescent="0.25">
      <c r="CO5984" s="202">
        <v>5983</v>
      </c>
    </row>
    <row r="5985" spans="93:93" x14ac:dyDescent="0.25">
      <c r="CO5985" s="202">
        <v>5984</v>
      </c>
    </row>
    <row r="5986" spans="93:93" x14ac:dyDescent="0.25">
      <c r="CO5986" s="202">
        <v>5985</v>
      </c>
    </row>
    <row r="5987" spans="93:93" x14ac:dyDescent="0.25">
      <c r="CO5987" s="202">
        <v>5986</v>
      </c>
    </row>
    <row r="5988" spans="93:93" x14ac:dyDescent="0.25">
      <c r="CO5988" s="202">
        <v>5987</v>
      </c>
    </row>
    <row r="5989" spans="93:93" x14ac:dyDescent="0.25">
      <c r="CO5989" s="202">
        <v>5988</v>
      </c>
    </row>
    <row r="5990" spans="93:93" x14ac:dyDescent="0.25">
      <c r="CO5990" s="202">
        <v>5989</v>
      </c>
    </row>
    <row r="5991" spans="93:93" x14ac:dyDescent="0.25">
      <c r="CO5991" s="202">
        <v>5990</v>
      </c>
    </row>
    <row r="5992" spans="93:93" x14ac:dyDescent="0.25">
      <c r="CO5992" s="202">
        <v>5991</v>
      </c>
    </row>
    <row r="5993" spans="93:93" x14ac:dyDescent="0.25">
      <c r="CO5993" s="202">
        <v>5992</v>
      </c>
    </row>
    <row r="5994" spans="93:93" x14ac:dyDescent="0.25">
      <c r="CO5994" s="202">
        <v>5993</v>
      </c>
    </row>
    <row r="5995" spans="93:93" x14ac:dyDescent="0.25">
      <c r="CO5995" s="202">
        <v>5994</v>
      </c>
    </row>
    <row r="5996" spans="93:93" x14ac:dyDescent="0.25">
      <c r="CO5996" s="202">
        <v>5995</v>
      </c>
    </row>
    <row r="5997" spans="93:93" x14ac:dyDescent="0.25">
      <c r="CO5997" s="202">
        <v>5996</v>
      </c>
    </row>
    <row r="5998" spans="93:93" x14ac:dyDescent="0.25">
      <c r="CO5998" s="202">
        <v>5997</v>
      </c>
    </row>
    <row r="5999" spans="93:93" x14ac:dyDescent="0.25">
      <c r="CO5999" s="202">
        <v>5998</v>
      </c>
    </row>
    <row r="6000" spans="93:93" x14ac:dyDescent="0.25">
      <c r="CO6000" s="202">
        <v>5999</v>
      </c>
    </row>
    <row r="6001" spans="93:93" x14ac:dyDescent="0.25">
      <c r="CO6001" s="202">
        <v>6000</v>
      </c>
    </row>
    <row r="6002" spans="93:93" x14ac:dyDescent="0.25">
      <c r="CO6002" s="202">
        <v>6001</v>
      </c>
    </row>
    <row r="6003" spans="93:93" x14ac:dyDescent="0.25">
      <c r="CO6003" s="202">
        <v>6002</v>
      </c>
    </row>
    <row r="6004" spans="93:93" x14ac:dyDescent="0.25">
      <c r="CO6004" s="202">
        <v>6003</v>
      </c>
    </row>
    <row r="6005" spans="93:93" x14ac:dyDescent="0.25">
      <c r="CO6005" s="202">
        <v>6004</v>
      </c>
    </row>
    <row r="6006" spans="93:93" x14ac:dyDescent="0.25">
      <c r="CO6006" s="202">
        <v>6005</v>
      </c>
    </row>
    <row r="6007" spans="93:93" x14ac:dyDescent="0.25">
      <c r="CO6007" s="202">
        <v>6006</v>
      </c>
    </row>
    <row r="6008" spans="93:93" x14ac:dyDescent="0.25">
      <c r="CO6008" s="202">
        <v>6007</v>
      </c>
    </row>
    <row r="6009" spans="93:93" x14ac:dyDescent="0.25">
      <c r="CO6009" s="202">
        <v>6008</v>
      </c>
    </row>
    <row r="6010" spans="93:93" x14ac:dyDescent="0.25">
      <c r="CO6010" s="202">
        <v>6009</v>
      </c>
    </row>
    <row r="6011" spans="93:93" x14ac:dyDescent="0.25">
      <c r="CO6011" s="202">
        <v>6010</v>
      </c>
    </row>
    <row r="6012" spans="93:93" x14ac:dyDescent="0.25">
      <c r="CO6012" s="202">
        <v>6011</v>
      </c>
    </row>
    <row r="6013" spans="93:93" x14ac:dyDescent="0.25">
      <c r="CO6013" s="202">
        <v>6012</v>
      </c>
    </row>
    <row r="6014" spans="93:93" x14ac:dyDescent="0.25">
      <c r="CO6014" s="202">
        <v>6013</v>
      </c>
    </row>
    <row r="6015" spans="93:93" x14ac:dyDescent="0.25">
      <c r="CO6015" s="202">
        <v>6014</v>
      </c>
    </row>
    <row r="6016" spans="93:93" x14ac:dyDescent="0.25">
      <c r="CO6016" s="202">
        <v>6015</v>
      </c>
    </row>
    <row r="6017" spans="93:93" x14ac:dyDescent="0.25">
      <c r="CO6017" s="202">
        <v>6016</v>
      </c>
    </row>
    <row r="6018" spans="93:93" x14ac:dyDescent="0.25">
      <c r="CO6018" s="202">
        <v>6017</v>
      </c>
    </row>
    <row r="6019" spans="93:93" x14ac:dyDescent="0.25">
      <c r="CO6019" s="202">
        <v>6018</v>
      </c>
    </row>
    <row r="6020" spans="93:93" x14ac:dyDescent="0.25">
      <c r="CO6020" s="202">
        <v>6019</v>
      </c>
    </row>
    <row r="6021" spans="93:93" x14ac:dyDescent="0.25">
      <c r="CO6021" s="202">
        <v>6020</v>
      </c>
    </row>
    <row r="6022" spans="93:93" x14ac:dyDescent="0.25">
      <c r="CO6022" s="202">
        <v>6021</v>
      </c>
    </row>
    <row r="6023" spans="93:93" x14ac:dyDescent="0.25">
      <c r="CO6023" s="202">
        <v>6022</v>
      </c>
    </row>
    <row r="6024" spans="93:93" x14ac:dyDescent="0.25">
      <c r="CO6024" s="202">
        <v>6023</v>
      </c>
    </row>
    <row r="6025" spans="93:93" x14ac:dyDescent="0.25">
      <c r="CO6025" s="202">
        <v>6024</v>
      </c>
    </row>
    <row r="6026" spans="93:93" x14ac:dyDescent="0.25">
      <c r="CO6026" s="202">
        <v>6025</v>
      </c>
    </row>
    <row r="6027" spans="93:93" x14ac:dyDescent="0.25">
      <c r="CO6027" s="202">
        <v>6026</v>
      </c>
    </row>
    <row r="6028" spans="93:93" x14ac:dyDescent="0.25">
      <c r="CO6028" s="202">
        <v>6027</v>
      </c>
    </row>
    <row r="6029" spans="93:93" x14ac:dyDescent="0.25">
      <c r="CO6029" s="202">
        <v>6028</v>
      </c>
    </row>
    <row r="6030" spans="93:93" x14ac:dyDescent="0.25">
      <c r="CO6030" s="202">
        <v>6029</v>
      </c>
    </row>
    <row r="6031" spans="93:93" x14ac:dyDescent="0.25">
      <c r="CO6031" s="202">
        <v>6030</v>
      </c>
    </row>
    <row r="6032" spans="93:93" x14ac:dyDescent="0.25">
      <c r="CO6032" s="202">
        <v>6031</v>
      </c>
    </row>
    <row r="6033" spans="93:93" x14ac:dyDescent="0.25">
      <c r="CO6033" s="202">
        <v>6032</v>
      </c>
    </row>
    <row r="6034" spans="93:93" x14ac:dyDescent="0.25">
      <c r="CO6034" s="202">
        <v>6033</v>
      </c>
    </row>
    <row r="6035" spans="93:93" x14ac:dyDescent="0.25">
      <c r="CO6035" s="202">
        <v>6034</v>
      </c>
    </row>
    <row r="6036" spans="93:93" x14ac:dyDescent="0.25">
      <c r="CO6036" s="202">
        <v>6035</v>
      </c>
    </row>
    <row r="6037" spans="93:93" x14ac:dyDescent="0.25">
      <c r="CO6037" s="202">
        <v>6036</v>
      </c>
    </row>
    <row r="6038" spans="93:93" x14ac:dyDescent="0.25">
      <c r="CO6038" s="202">
        <v>6037</v>
      </c>
    </row>
    <row r="6039" spans="93:93" x14ac:dyDescent="0.25">
      <c r="CO6039" s="202">
        <v>6038</v>
      </c>
    </row>
    <row r="6040" spans="93:93" x14ac:dyDescent="0.25">
      <c r="CO6040" s="202">
        <v>6039</v>
      </c>
    </row>
    <row r="6041" spans="93:93" x14ac:dyDescent="0.25">
      <c r="CO6041" s="202">
        <v>6040</v>
      </c>
    </row>
    <row r="6042" spans="93:93" x14ac:dyDescent="0.25">
      <c r="CO6042" s="202">
        <v>6041</v>
      </c>
    </row>
    <row r="6043" spans="93:93" x14ac:dyDescent="0.25">
      <c r="CO6043" s="202">
        <v>6042</v>
      </c>
    </row>
    <row r="6044" spans="93:93" x14ac:dyDescent="0.25">
      <c r="CO6044" s="202">
        <v>6043</v>
      </c>
    </row>
    <row r="6045" spans="93:93" x14ac:dyDescent="0.25">
      <c r="CO6045" s="202">
        <v>6044</v>
      </c>
    </row>
    <row r="6046" spans="93:93" x14ac:dyDescent="0.25">
      <c r="CO6046" s="202">
        <v>6045</v>
      </c>
    </row>
    <row r="6047" spans="93:93" x14ac:dyDescent="0.25">
      <c r="CO6047" s="202">
        <v>6046</v>
      </c>
    </row>
    <row r="6048" spans="93:93" x14ac:dyDescent="0.25">
      <c r="CO6048" s="202">
        <v>6047</v>
      </c>
    </row>
    <row r="6049" spans="93:93" x14ac:dyDescent="0.25">
      <c r="CO6049" s="202">
        <v>6048</v>
      </c>
    </row>
    <row r="6050" spans="93:93" x14ac:dyDescent="0.25">
      <c r="CO6050" s="202">
        <v>6049</v>
      </c>
    </row>
    <row r="6051" spans="93:93" x14ac:dyDescent="0.25">
      <c r="CO6051" s="202">
        <v>6050</v>
      </c>
    </row>
    <row r="6052" spans="93:93" x14ac:dyDescent="0.25">
      <c r="CO6052" s="202">
        <v>6051</v>
      </c>
    </row>
    <row r="6053" spans="93:93" x14ac:dyDescent="0.25">
      <c r="CO6053" s="202">
        <v>6052</v>
      </c>
    </row>
    <row r="6054" spans="93:93" x14ac:dyDescent="0.25">
      <c r="CO6054" s="202">
        <v>6053</v>
      </c>
    </row>
    <row r="6055" spans="93:93" x14ac:dyDescent="0.25">
      <c r="CO6055" s="202">
        <v>6054</v>
      </c>
    </row>
    <row r="6056" spans="93:93" x14ac:dyDescent="0.25">
      <c r="CO6056" s="202">
        <v>6055</v>
      </c>
    </row>
    <row r="6057" spans="93:93" x14ac:dyDescent="0.25">
      <c r="CO6057" s="202">
        <v>6056</v>
      </c>
    </row>
    <row r="6058" spans="93:93" x14ac:dyDescent="0.25">
      <c r="CO6058" s="202">
        <v>6057</v>
      </c>
    </row>
    <row r="6059" spans="93:93" x14ac:dyDescent="0.25">
      <c r="CO6059" s="202">
        <v>6058</v>
      </c>
    </row>
    <row r="6060" spans="93:93" x14ac:dyDescent="0.25">
      <c r="CO6060" s="202">
        <v>6059</v>
      </c>
    </row>
    <row r="6061" spans="93:93" x14ac:dyDescent="0.25">
      <c r="CO6061" s="202">
        <v>6060</v>
      </c>
    </row>
    <row r="6062" spans="93:93" x14ac:dyDescent="0.25">
      <c r="CO6062" s="202">
        <v>6061</v>
      </c>
    </row>
    <row r="6063" spans="93:93" x14ac:dyDescent="0.25">
      <c r="CO6063" s="202">
        <v>6062</v>
      </c>
    </row>
    <row r="6064" spans="93:93" x14ac:dyDescent="0.25">
      <c r="CO6064" s="202">
        <v>6063</v>
      </c>
    </row>
    <row r="6065" spans="93:93" x14ac:dyDescent="0.25">
      <c r="CO6065" s="202">
        <v>6064</v>
      </c>
    </row>
    <row r="6066" spans="93:93" x14ac:dyDescent="0.25">
      <c r="CO6066" s="202">
        <v>6065</v>
      </c>
    </row>
    <row r="6067" spans="93:93" x14ac:dyDescent="0.25">
      <c r="CO6067" s="202">
        <v>6066</v>
      </c>
    </row>
    <row r="6068" spans="93:93" x14ac:dyDescent="0.25">
      <c r="CO6068" s="202">
        <v>6067</v>
      </c>
    </row>
    <row r="6069" spans="93:93" x14ac:dyDescent="0.25">
      <c r="CO6069" s="202">
        <v>6068</v>
      </c>
    </row>
    <row r="6070" spans="93:93" x14ac:dyDescent="0.25">
      <c r="CO6070" s="202">
        <v>6069</v>
      </c>
    </row>
    <row r="6071" spans="93:93" x14ac:dyDescent="0.25">
      <c r="CO6071" s="202">
        <v>6070</v>
      </c>
    </row>
    <row r="6072" spans="93:93" x14ac:dyDescent="0.25">
      <c r="CO6072" s="202">
        <v>6071</v>
      </c>
    </row>
    <row r="6073" spans="93:93" x14ac:dyDescent="0.25">
      <c r="CO6073" s="202">
        <v>6072</v>
      </c>
    </row>
    <row r="6074" spans="93:93" x14ac:dyDescent="0.25">
      <c r="CO6074" s="202">
        <v>6073</v>
      </c>
    </row>
    <row r="6075" spans="93:93" x14ac:dyDescent="0.25">
      <c r="CO6075" s="202">
        <v>6074</v>
      </c>
    </row>
    <row r="6076" spans="93:93" x14ac:dyDescent="0.25">
      <c r="CO6076" s="202">
        <v>6075</v>
      </c>
    </row>
    <row r="6077" spans="93:93" x14ac:dyDescent="0.25">
      <c r="CO6077" s="202">
        <v>6076</v>
      </c>
    </row>
    <row r="6078" spans="93:93" x14ac:dyDescent="0.25">
      <c r="CO6078" s="202">
        <v>6077</v>
      </c>
    </row>
    <row r="6079" spans="93:93" x14ac:dyDescent="0.25">
      <c r="CO6079" s="202">
        <v>6078</v>
      </c>
    </row>
    <row r="6080" spans="93:93" x14ac:dyDescent="0.25">
      <c r="CO6080" s="202">
        <v>6079</v>
      </c>
    </row>
    <row r="6081" spans="93:93" x14ac:dyDescent="0.25">
      <c r="CO6081" s="202">
        <v>6080</v>
      </c>
    </row>
    <row r="6082" spans="93:93" x14ac:dyDescent="0.25">
      <c r="CO6082" s="202">
        <v>6081</v>
      </c>
    </row>
    <row r="6083" spans="93:93" x14ac:dyDescent="0.25">
      <c r="CO6083" s="202">
        <v>6082</v>
      </c>
    </row>
    <row r="6084" spans="93:93" x14ac:dyDescent="0.25">
      <c r="CO6084" s="202">
        <v>6083</v>
      </c>
    </row>
    <row r="6085" spans="93:93" x14ac:dyDescent="0.25">
      <c r="CO6085" s="202">
        <v>6084</v>
      </c>
    </row>
    <row r="6086" spans="93:93" x14ac:dyDescent="0.25">
      <c r="CO6086" s="202">
        <v>6085</v>
      </c>
    </row>
    <row r="6087" spans="93:93" x14ac:dyDescent="0.25">
      <c r="CO6087" s="202">
        <v>6086</v>
      </c>
    </row>
    <row r="6088" spans="93:93" x14ac:dyDescent="0.25">
      <c r="CO6088" s="202">
        <v>6087</v>
      </c>
    </row>
    <row r="6089" spans="93:93" x14ac:dyDescent="0.25">
      <c r="CO6089" s="202">
        <v>6088</v>
      </c>
    </row>
    <row r="6090" spans="93:93" x14ac:dyDescent="0.25">
      <c r="CO6090" s="202">
        <v>6089</v>
      </c>
    </row>
    <row r="6091" spans="93:93" x14ac:dyDescent="0.25">
      <c r="CO6091" s="202">
        <v>6090</v>
      </c>
    </row>
    <row r="6092" spans="93:93" x14ac:dyDescent="0.25">
      <c r="CO6092" s="202">
        <v>6091</v>
      </c>
    </row>
    <row r="6093" spans="93:93" x14ac:dyDescent="0.25">
      <c r="CO6093" s="202">
        <v>6092</v>
      </c>
    </row>
    <row r="6094" spans="93:93" x14ac:dyDescent="0.25">
      <c r="CO6094" s="202">
        <v>6093</v>
      </c>
    </row>
    <row r="6095" spans="93:93" x14ac:dyDescent="0.25">
      <c r="CO6095" s="202">
        <v>6094</v>
      </c>
    </row>
    <row r="6096" spans="93:93" x14ac:dyDescent="0.25">
      <c r="CO6096" s="202">
        <v>6095</v>
      </c>
    </row>
    <row r="6097" spans="93:93" x14ac:dyDescent="0.25">
      <c r="CO6097" s="202">
        <v>6096</v>
      </c>
    </row>
    <row r="6098" spans="93:93" x14ac:dyDescent="0.25">
      <c r="CO6098" s="202">
        <v>6097</v>
      </c>
    </row>
    <row r="6099" spans="93:93" x14ac:dyDescent="0.25">
      <c r="CO6099" s="202">
        <v>6098</v>
      </c>
    </row>
    <row r="6100" spans="93:93" x14ac:dyDescent="0.25">
      <c r="CO6100" s="202">
        <v>6099</v>
      </c>
    </row>
    <row r="6101" spans="93:93" x14ac:dyDescent="0.25">
      <c r="CO6101" s="202">
        <v>6100</v>
      </c>
    </row>
    <row r="6102" spans="93:93" x14ac:dyDescent="0.25">
      <c r="CO6102" s="202">
        <v>6101</v>
      </c>
    </row>
    <row r="6103" spans="93:93" x14ac:dyDescent="0.25">
      <c r="CO6103" s="202">
        <v>6102</v>
      </c>
    </row>
    <row r="6104" spans="93:93" x14ac:dyDescent="0.25">
      <c r="CO6104" s="202">
        <v>6103</v>
      </c>
    </row>
    <row r="6105" spans="93:93" x14ac:dyDescent="0.25">
      <c r="CO6105" s="202">
        <v>6104</v>
      </c>
    </row>
    <row r="6106" spans="93:93" x14ac:dyDescent="0.25">
      <c r="CO6106" s="202">
        <v>6105</v>
      </c>
    </row>
    <row r="6107" spans="93:93" x14ac:dyDescent="0.25">
      <c r="CO6107" s="202">
        <v>6106</v>
      </c>
    </row>
    <row r="6108" spans="93:93" x14ac:dyDescent="0.25">
      <c r="CO6108" s="202">
        <v>6107</v>
      </c>
    </row>
    <row r="6109" spans="93:93" x14ac:dyDescent="0.25">
      <c r="CO6109" s="202">
        <v>6108</v>
      </c>
    </row>
    <row r="6110" spans="93:93" x14ac:dyDescent="0.25">
      <c r="CO6110" s="202">
        <v>6109</v>
      </c>
    </row>
    <row r="6111" spans="93:93" x14ac:dyDescent="0.25">
      <c r="CO6111" s="202">
        <v>6110</v>
      </c>
    </row>
    <row r="6112" spans="93:93" x14ac:dyDescent="0.25">
      <c r="CO6112" s="202">
        <v>6111</v>
      </c>
    </row>
    <row r="6113" spans="93:93" x14ac:dyDescent="0.25">
      <c r="CO6113" s="202">
        <v>6112</v>
      </c>
    </row>
    <row r="6114" spans="93:93" x14ac:dyDescent="0.25">
      <c r="CO6114" s="202">
        <v>6113</v>
      </c>
    </row>
    <row r="6115" spans="93:93" x14ac:dyDescent="0.25">
      <c r="CO6115" s="202">
        <v>6114</v>
      </c>
    </row>
    <row r="6116" spans="93:93" x14ac:dyDescent="0.25">
      <c r="CO6116" s="202">
        <v>6115</v>
      </c>
    </row>
    <row r="6117" spans="93:93" x14ac:dyDescent="0.25">
      <c r="CO6117" s="202">
        <v>6116</v>
      </c>
    </row>
    <row r="6118" spans="93:93" x14ac:dyDescent="0.25">
      <c r="CO6118" s="202">
        <v>6117</v>
      </c>
    </row>
    <row r="6119" spans="93:93" x14ac:dyDescent="0.25">
      <c r="CO6119" s="202">
        <v>6118</v>
      </c>
    </row>
    <row r="6120" spans="93:93" x14ac:dyDescent="0.25">
      <c r="CO6120" s="202">
        <v>6119</v>
      </c>
    </row>
    <row r="6121" spans="93:93" x14ac:dyDescent="0.25">
      <c r="CO6121" s="202">
        <v>6120</v>
      </c>
    </row>
    <row r="6122" spans="93:93" x14ac:dyDescent="0.25">
      <c r="CO6122" s="202">
        <v>6121</v>
      </c>
    </row>
    <row r="6123" spans="93:93" x14ac:dyDescent="0.25">
      <c r="CO6123" s="202">
        <v>6122</v>
      </c>
    </row>
    <row r="6124" spans="93:93" x14ac:dyDescent="0.25">
      <c r="CO6124" s="202">
        <v>6123</v>
      </c>
    </row>
    <row r="6125" spans="93:93" x14ac:dyDescent="0.25">
      <c r="CO6125" s="202">
        <v>6124</v>
      </c>
    </row>
    <row r="6126" spans="93:93" x14ac:dyDescent="0.25">
      <c r="CO6126" s="202">
        <v>6125</v>
      </c>
    </row>
    <row r="6127" spans="93:93" x14ac:dyDescent="0.25">
      <c r="CO6127" s="202">
        <v>6126</v>
      </c>
    </row>
    <row r="6128" spans="93:93" x14ac:dyDescent="0.25">
      <c r="CO6128" s="202">
        <v>6127</v>
      </c>
    </row>
    <row r="6129" spans="93:93" x14ac:dyDescent="0.25">
      <c r="CO6129" s="202">
        <v>6128</v>
      </c>
    </row>
    <row r="6130" spans="93:93" x14ac:dyDescent="0.25">
      <c r="CO6130" s="202">
        <v>6129</v>
      </c>
    </row>
    <row r="6131" spans="93:93" x14ac:dyDescent="0.25">
      <c r="CO6131" s="202">
        <v>6130</v>
      </c>
    </row>
    <row r="6132" spans="93:93" x14ac:dyDescent="0.25">
      <c r="CO6132" s="202">
        <v>6131</v>
      </c>
    </row>
    <row r="6133" spans="93:93" x14ac:dyDescent="0.25">
      <c r="CO6133" s="202">
        <v>6132</v>
      </c>
    </row>
    <row r="6134" spans="93:93" x14ac:dyDescent="0.25">
      <c r="CO6134" s="202">
        <v>6133</v>
      </c>
    </row>
    <row r="6135" spans="93:93" x14ac:dyDescent="0.25">
      <c r="CO6135" s="202">
        <v>6134</v>
      </c>
    </row>
    <row r="6136" spans="93:93" x14ac:dyDescent="0.25">
      <c r="CO6136" s="202">
        <v>6135</v>
      </c>
    </row>
    <row r="6137" spans="93:93" x14ac:dyDescent="0.25">
      <c r="CO6137" s="202">
        <v>6136</v>
      </c>
    </row>
    <row r="6138" spans="93:93" x14ac:dyDescent="0.25">
      <c r="CO6138" s="202">
        <v>6137</v>
      </c>
    </row>
    <row r="6139" spans="93:93" x14ac:dyDescent="0.25">
      <c r="CO6139" s="202">
        <v>6138</v>
      </c>
    </row>
    <row r="6140" spans="93:93" x14ac:dyDescent="0.25">
      <c r="CO6140" s="202">
        <v>6139</v>
      </c>
    </row>
    <row r="6141" spans="93:93" x14ac:dyDescent="0.25">
      <c r="CO6141" s="202">
        <v>6140</v>
      </c>
    </row>
    <row r="6142" spans="93:93" x14ac:dyDescent="0.25">
      <c r="CO6142" s="202">
        <v>6141</v>
      </c>
    </row>
    <row r="6143" spans="93:93" x14ac:dyDescent="0.25">
      <c r="CO6143" s="202">
        <v>6142</v>
      </c>
    </row>
    <row r="6144" spans="93:93" x14ac:dyDescent="0.25">
      <c r="CO6144" s="202">
        <v>6143</v>
      </c>
    </row>
    <row r="6145" spans="93:93" x14ac:dyDescent="0.25">
      <c r="CO6145" s="202">
        <v>6144</v>
      </c>
    </row>
    <row r="6146" spans="93:93" x14ac:dyDescent="0.25">
      <c r="CO6146" s="202">
        <v>6145</v>
      </c>
    </row>
    <row r="6147" spans="93:93" x14ac:dyDescent="0.25">
      <c r="CO6147" s="202">
        <v>6146</v>
      </c>
    </row>
    <row r="6148" spans="93:93" x14ac:dyDescent="0.25">
      <c r="CO6148" s="202">
        <v>6147</v>
      </c>
    </row>
    <row r="6149" spans="93:93" x14ac:dyDescent="0.25">
      <c r="CO6149" s="202">
        <v>6148</v>
      </c>
    </row>
    <row r="6150" spans="93:93" x14ac:dyDescent="0.25">
      <c r="CO6150" s="202">
        <v>6149</v>
      </c>
    </row>
    <row r="6151" spans="93:93" x14ac:dyDescent="0.25">
      <c r="CO6151" s="202">
        <v>6150</v>
      </c>
    </row>
    <row r="6152" spans="93:93" x14ac:dyDescent="0.25">
      <c r="CO6152" s="202">
        <v>6151</v>
      </c>
    </row>
    <row r="6153" spans="93:93" x14ac:dyDescent="0.25">
      <c r="CO6153" s="202">
        <v>6152</v>
      </c>
    </row>
    <row r="6154" spans="93:93" x14ac:dyDescent="0.25">
      <c r="CO6154" s="202">
        <v>6153</v>
      </c>
    </row>
    <row r="6155" spans="93:93" x14ac:dyDescent="0.25">
      <c r="CO6155" s="202">
        <v>6154</v>
      </c>
    </row>
    <row r="6156" spans="93:93" x14ac:dyDescent="0.25">
      <c r="CO6156" s="202">
        <v>6155</v>
      </c>
    </row>
    <row r="6157" spans="93:93" x14ac:dyDescent="0.25">
      <c r="CO6157" s="202">
        <v>6156</v>
      </c>
    </row>
    <row r="6158" spans="93:93" x14ac:dyDescent="0.25">
      <c r="CO6158" s="202">
        <v>6157</v>
      </c>
    </row>
    <row r="6159" spans="93:93" x14ac:dyDescent="0.25">
      <c r="CO6159" s="202">
        <v>6158</v>
      </c>
    </row>
    <row r="6160" spans="93:93" x14ac:dyDescent="0.25">
      <c r="CO6160" s="202">
        <v>6159</v>
      </c>
    </row>
    <row r="6161" spans="93:93" x14ac:dyDescent="0.25">
      <c r="CO6161" s="202">
        <v>6160</v>
      </c>
    </row>
    <row r="6162" spans="93:93" x14ac:dyDescent="0.25">
      <c r="CO6162" s="202">
        <v>6161</v>
      </c>
    </row>
    <row r="6163" spans="93:93" x14ac:dyDescent="0.25">
      <c r="CO6163" s="202">
        <v>6162</v>
      </c>
    </row>
    <row r="6164" spans="93:93" x14ac:dyDescent="0.25">
      <c r="CO6164" s="202">
        <v>6163</v>
      </c>
    </row>
    <row r="6165" spans="93:93" x14ac:dyDescent="0.25">
      <c r="CO6165" s="202">
        <v>6164</v>
      </c>
    </row>
    <row r="6166" spans="93:93" x14ac:dyDescent="0.25">
      <c r="CO6166" s="202">
        <v>6165</v>
      </c>
    </row>
    <row r="6167" spans="93:93" x14ac:dyDescent="0.25">
      <c r="CO6167" s="202">
        <v>6166</v>
      </c>
    </row>
    <row r="6168" spans="93:93" x14ac:dyDescent="0.25">
      <c r="CO6168" s="202">
        <v>6167</v>
      </c>
    </row>
    <row r="6169" spans="93:93" x14ac:dyDescent="0.25">
      <c r="CO6169" s="202">
        <v>6168</v>
      </c>
    </row>
    <row r="6170" spans="93:93" x14ac:dyDescent="0.25">
      <c r="CO6170" s="202">
        <v>6169</v>
      </c>
    </row>
    <row r="6171" spans="93:93" x14ac:dyDescent="0.25">
      <c r="CO6171" s="202">
        <v>6170</v>
      </c>
    </row>
    <row r="6172" spans="93:93" x14ac:dyDescent="0.25">
      <c r="CO6172" s="202">
        <v>6171</v>
      </c>
    </row>
    <row r="6173" spans="93:93" x14ac:dyDescent="0.25">
      <c r="CO6173" s="202">
        <v>6172</v>
      </c>
    </row>
    <row r="6174" spans="93:93" x14ac:dyDescent="0.25">
      <c r="CO6174" s="202">
        <v>6173</v>
      </c>
    </row>
    <row r="6175" spans="93:93" x14ac:dyDescent="0.25">
      <c r="CO6175" s="202">
        <v>6174</v>
      </c>
    </row>
    <row r="6176" spans="93:93" x14ac:dyDescent="0.25">
      <c r="CO6176" s="202">
        <v>6175</v>
      </c>
    </row>
    <row r="6177" spans="93:93" x14ac:dyDescent="0.25">
      <c r="CO6177" s="202">
        <v>6176</v>
      </c>
    </row>
    <row r="6178" spans="93:93" x14ac:dyDescent="0.25">
      <c r="CO6178" s="202">
        <v>6177</v>
      </c>
    </row>
    <row r="6179" spans="93:93" x14ac:dyDescent="0.25">
      <c r="CO6179" s="202">
        <v>6178</v>
      </c>
    </row>
    <row r="6180" spans="93:93" x14ac:dyDescent="0.25">
      <c r="CO6180" s="202">
        <v>6179</v>
      </c>
    </row>
    <row r="6181" spans="93:93" x14ac:dyDescent="0.25">
      <c r="CO6181" s="202">
        <v>6180</v>
      </c>
    </row>
    <row r="6182" spans="93:93" x14ac:dyDescent="0.25">
      <c r="CO6182" s="202">
        <v>6181</v>
      </c>
    </row>
    <row r="6183" spans="93:93" x14ac:dyDescent="0.25">
      <c r="CO6183" s="202">
        <v>6182</v>
      </c>
    </row>
    <row r="6184" spans="93:93" x14ac:dyDescent="0.25">
      <c r="CO6184" s="202">
        <v>6183</v>
      </c>
    </row>
    <row r="6185" spans="93:93" x14ac:dyDescent="0.25">
      <c r="CO6185" s="202">
        <v>6184</v>
      </c>
    </row>
    <row r="6186" spans="93:93" x14ac:dyDescent="0.25">
      <c r="CO6186" s="202">
        <v>6185</v>
      </c>
    </row>
    <row r="6187" spans="93:93" x14ac:dyDescent="0.25">
      <c r="CO6187" s="202">
        <v>6186</v>
      </c>
    </row>
    <row r="6188" spans="93:93" x14ac:dyDescent="0.25">
      <c r="CO6188" s="202">
        <v>6187</v>
      </c>
    </row>
    <row r="6189" spans="93:93" x14ac:dyDescent="0.25">
      <c r="CO6189" s="202">
        <v>6188</v>
      </c>
    </row>
    <row r="6190" spans="93:93" x14ac:dyDescent="0.25">
      <c r="CO6190" s="202">
        <v>6189</v>
      </c>
    </row>
    <row r="6191" spans="93:93" x14ac:dyDescent="0.25">
      <c r="CO6191" s="202">
        <v>6190</v>
      </c>
    </row>
    <row r="6192" spans="93:93" x14ac:dyDescent="0.25">
      <c r="CO6192" s="202">
        <v>6191</v>
      </c>
    </row>
    <row r="6193" spans="93:93" x14ac:dyDescent="0.25">
      <c r="CO6193" s="202">
        <v>6192</v>
      </c>
    </row>
    <row r="6194" spans="93:93" x14ac:dyDescent="0.25">
      <c r="CO6194" s="202">
        <v>6193</v>
      </c>
    </row>
    <row r="6195" spans="93:93" x14ac:dyDescent="0.25">
      <c r="CO6195" s="202">
        <v>6194</v>
      </c>
    </row>
    <row r="6196" spans="93:93" x14ac:dyDescent="0.25">
      <c r="CO6196" s="202">
        <v>6195</v>
      </c>
    </row>
    <row r="6197" spans="93:93" x14ac:dyDescent="0.25">
      <c r="CO6197" s="202">
        <v>6196</v>
      </c>
    </row>
    <row r="6198" spans="93:93" x14ac:dyDescent="0.25">
      <c r="CO6198" s="202">
        <v>6197</v>
      </c>
    </row>
    <row r="6199" spans="93:93" x14ac:dyDescent="0.25">
      <c r="CO6199" s="202">
        <v>6198</v>
      </c>
    </row>
    <row r="6200" spans="93:93" x14ac:dyDescent="0.25">
      <c r="CO6200" s="202">
        <v>6199</v>
      </c>
    </row>
    <row r="6201" spans="93:93" x14ac:dyDescent="0.25">
      <c r="CO6201" s="202">
        <v>6200</v>
      </c>
    </row>
    <row r="6202" spans="93:93" x14ac:dyDescent="0.25">
      <c r="CO6202" s="202">
        <v>6201</v>
      </c>
    </row>
    <row r="6203" spans="93:93" x14ac:dyDescent="0.25">
      <c r="CO6203" s="202">
        <v>6202</v>
      </c>
    </row>
    <row r="6204" spans="93:93" x14ac:dyDescent="0.25">
      <c r="CO6204" s="202">
        <v>6203</v>
      </c>
    </row>
    <row r="6205" spans="93:93" x14ac:dyDescent="0.25">
      <c r="CO6205" s="202">
        <v>6204</v>
      </c>
    </row>
    <row r="6206" spans="93:93" x14ac:dyDescent="0.25">
      <c r="CO6206" s="202">
        <v>6205</v>
      </c>
    </row>
    <row r="6207" spans="93:93" x14ac:dyDescent="0.25">
      <c r="CO6207" s="202">
        <v>6206</v>
      </c>
    </row>
    <row r="6208" spans="93:93" x14ac:dyDescent="0.25">
      <c r="CO6208" s="202">
        <v>6207</v>
      </c>
    </row>
    <row r="6209" spans="93:93" x14ac:dyDescent="0.25">
      <c r="CO6209" s="202">
        <v>6208</v>
      </c>
    </row>
    <row r="6210" spans="93:93" x14ac:dyDescent="0.25">
      <c r="CO6210" s="202">
        <v>6209</v>
      </c>
    </row>
    <row r="6211" spans="93:93" x14ac:dyDescent="0.25">
      <c r="CO6211" s="202">
        <v>6210</v>
      </c>
    </row>
    <row r="6212" spans="93:93" x14ac:dyDescent="0.25">
      <c r="CO6212" s="202">
        <v>6211</v>
      </c>
    </row>
    <row r="6213" spans="93:93" x14ac:dyDescent="0.25">
      <c r="CO6213" s="202">
        <v>6212</v>
      </c>
    </row>
    <row r="6214" spans="93:93" x14ac:dyDescent="0.25">
      <c r="CO6214" s="202">
        <v>6213</v>
      </c>
    </row>
    <row r="6215" spans="93:93" x14ac:dyDescent="0.25">
      <c r="CO6215" s="202">
        <v>6214</v>
      </c>
    </row>
    <row r="6216" spans="93:93" x14ac:dyDescent="0.25">
      <c r="CO6216" s="202">
        <v>6215</v>
      </c>
    </row>
    <row r="6217" spans="93:93" x14ac:dyDescent="0.25">
      <c r="CO6217" s="202">
        <v>6216</v>
      </c>
    </row>
    <row r="6218" spans="93:93" x14ac:dyDescent="0.25">
      <c r="CO6218" s="202">
        <v>6217</v>
      </c>
    </row>
    <row r="6219" spans="93:93" x14ac:dyDescent="0.25">
      <c r="CO6219" s="202">
        <v>6218</v>
      </c>
    </row>
    <row r="6220" spans="93:93" x14ac:dyDescent="0.25">
      <c r="CO6220" s="202">
        <v>6219</v>
      </c>
    </row>
    <row r="6221" spans="93:93" x14ac:dyDescent="0.25">
      <c r="CO6221" s="202">
        <v>6220</v>
      </c>
    </row>
    <row r="6222" spans="93:93" x14ac:dyDescent="0.25">
      <c r="CO6222" s="202">
        <v>6221</v>
      </c>
    </row>
    <row r="6223" spans="93:93" x14ac:dyDescent="0.25">
      <c r="CO6223" s="202">
        <v>6222</v>
      </c>
    </row>
    <row r="6224" spans="93:93" x14ac:dyDescent="0.25">
      <c r="CO6224" s="202">
        <v>6223</v>
      </c>
    </row>
    <row r="6225" spans="93:93" x14ac:dyDescent="0.25">
      <c r="CO6225" s="202">
        <v>6224</v>
      </c>
    </row>
    <row r="6226" spans="93:93" x14ac:dyDescent="0.25">
      <c r="CO6226" s="202">
        <v>6225</v>
      </c>
    </row>
    <row r="6227" spans="93:93" x14ac:dyDescent="0.25">
      <c r="CO6227" s="202">
        <v>6226</v>
      </c>
    </row>
    <row r="6228" spans="93:93" x14ac:dyDescent="0.25">
      <c r="CO6228" s="202">
        <v>6227</v>
      </c>
    </row>
    <row r="6229" spans="93:93" x14ac:dyDescent="0.25">
      <c r="CO6229" s="202">
        <v>6228</v>
      </c>
    </row>
    <row r="6230" spans="93:93" x14ac:dyDescent="0.25">
      <c r="CO6230" s="202">
        <v>6229</v>
      </c>
    </row>
    <row r="6231" spans="93:93" x14ac:dyDescent="0.25">
      <c r="CO6231" s="202">
        <v>6230</v>
      </c>
    </row>
    <row r="6232" spans="93:93" x14ac:dyDescent="0.25">
      <c r="CO6232" s="202">
        <v>6231</v>
      </c>
    </row>
    <row r="6233" spans="93:93" x14ac:dyDescent="0.25">
      <c r="CO6233" s="202">
        <v>6232</v>
      </c>
    </row>
    <row r="6234" spans="93:93" x14ac:dyDescent="0.25">
      <c r="CO6234" s="202">
        <v>6233</v>
      </c>
    </row>
    <row r="6235" spans="93:93" x14ac:dyDescent="0.25">
      <c r="CO6235" s="202">
        <v>6234</v>
      </c>
    </row>
    <row r="6236" spans="93:93" x14ac:dyDescent="0.25">
      <c r="CO6236" s="202">
        <v>6235</v>
      </c>
    </row>
    <row r="6237" spans="93:93" x14ac:dyDescent="0.25">
      <c r="CO6237" s="202">
        <v>6236</v>
      </c>
    </row>
    <row r="6238" spans="93:93" x14ac:dyDescent="0.25">
      <c r="CO6238" s="202">
        <v>6237</v>
      </c>
    </row>
    <row r="6239" spans="93:93" x14ac:dyDescent="0.25">
      <c r="CO6239" s="202">
        <v>6238</v>
      </c>
    </row>
    <row r="6240" spans="93:93" x14ac:dyDescent="0.25">
      <c r="CO6240" s="202">
        <v>6239</v>
      </c>
    </row>
    <row r="6241" spans="93:93" x14ac:dyDescent="0.25">
      <c r="CO6241" s="202">
        <v>6240</v>
      </c>
    </row>
    <row r="6242" spans="93:93" x14ac:dyDescent="0.25">
      <c r="CO6242" s="202">
        <v>6241</v>
      </c>
    </row>
    <row r="6243" spans="93:93" x14ac:dyDescent="0.25">
      <c r="CO6243" s="202">
        <v>6242</v>
      </c>
    </row>
    <row r="6244" spans="93:93" x14ac:dyDescent="0.25">
      <c r="CO6244" s="202">
        <v>6243</v>
      </c>
    </row>
    <row r="6245" spans="93:93" x14ac:dyDescent="0.25">
      <c r="CO6245" s="202">
        <v>6244</v>
      </c>
    </row>
    <row r="6246" spans="93:93" x14ac:dyDescent="0.25">
      <c r="CO6246" s="202">
        <v>6245</v>
      </c>
    </row>
    <row r="6247" spans="93:93" x14ac:dyDescent="0.25">
      <c r="CO6247" s="202">
        <v>6246</v>
      </c>
    </row>
    <row r="6248" spans="93:93" x14ac:dyDescent="0.25">
      <c r="CO6248" s="202">
        <v>6247</v>
      </c>
    </row>
    <row r="6249" spans="93:93" x14ac:dyDescent="0.25">
      <c r="CO6249" s="202">
        <v>6248</v>
      </c>
    </row>
    <row r="6250" spans="93:93" x14ac:dyDescent="0.25">
      <c r="CO6250" s="202">
        <v>6249</v>
      </c>
    </row>
    <row r="6251" spans="93:93" x14ac:dyDescent="0.25">
      <c r="CO6251" s="202">
        <v>6250</v>
      </c>
    </row>
    <row r="6252" spans="93:93" x14ac:dyDescent="0.25">
      <c r="CO6252" s="202">
        <v>6251</v>
      </c>
    </row>
    <row r="6253" spans="93:93" x14ac:dyDescent="0.25">
      <c r="CO6253" s="202">
        <v>6252</v>
      </c>
    </row>
    <row r="6254" spans="93:93" x14ac:dyDescent="0.25">
      <c r="CO6254" s="202">
        <v>6253</v>
      </c>
    </row>
    <row r="6255" spans="93:93" x14ac:dyDescent="0.25">
      <c r="CO6255" s="202">
        <v>6254</v>
      </c>
    </row>
    <row r="6256" spans="93:93" x14ac:dyDescent="0.25">
      <c r="CO6256" s="202">
        <v>6255</v>
      </c>
    </row>
    <row r="6257" spans="93:93" x14ac:dyDescent="0.25">
      <c r="CO6257" s="202">
        <v>6256</v>
      </c>
    </row>
    <row r="6258" spans="93:93" x14ac:dyDescent="0.25">
      <c r="CO6258" s="202">
        <v>6257</v>
      </c>
    </row>
    <row r="6259" spans="93:93" x14ac:dyDescent="0.25">
      <c r="CO6259" s="202">
        <v>6258</v>
      </c>
    </row>
    <row r="6260" spans="93:93" x14ac:dyDescent="0.25">
      <c r="CO6260" s="202">
        <v>6259</v>
      </c>
    </row>
    <row r="6261" spans="93:93" x14ac:dyDescent="0.25">
      <c r="CO6261" s="202">
        <v>6260</v>
      </c>
    </row>
    <row r="6262" spans="93:93" x14ac:dyDescent="0.25">
      <c r="CO6262" s="202">
        <v>6261</v>
      </c>
    </row>
    <row r="6263" spans="93:93" x14ac:dyDescent="0.25">
      <c r="CO6263" s="202">
        <v>6262</v>
      </c>
    </row>
    <row r="6264" spans="93:93" x14ac:dyDescent="0.25">
      <c r="CO6264" s="202">
        <v>6263</v>
      </c>
    </row>
    <row r="6265" spans="93:93" x14ac:dyDescent="0.25">
      <c r="CO6265" s="202">
        <v>6264</v>
      </c>
    </row>
    <row r="6266" spans="93:93" x14ac:dyDescent="0.25">
      <c r="CO6266" s="202">
        <v>6265</v>
      </c>
    </row>
    <row r="6267" spans="93:93" x14ac:dyDescent="0.25">
      <c r="CO6267" s="202">
        <v>6266</v>
      </c>
    </row>
    <row r="6268" spans="93:93" x14ac:dyDescent="0.25">
      <c r="CO6268" s="202">
        <v>6267</v>
      </c>
    </row>
    <row r="6269" spans="93:93" x14ac:dyDescent="0.25">
      <c r="CO6269" s="202">
        <v>6268</v>
      </c>
    </row>
    <row r="6270" spans="93:93" x14ac:dyDescent="0.25">
      <c r="CO6270" s="202">
        <v>6269</v>
      </c>
    </row>
    <row r="6271" spans="93:93" x14ac:dyDescent="0.25">
      <c r="CO6271" s="202">
        <v>6270</v>
      </c>
    </row>
    <row r="6272" spans="93:93" x14ac:dyDescent="0.25">
      <c r="CO6272" s="202">
        <v>6271</v>
      </c>
    </row>
    <row r="6273" spans="93:93" x14ac:dyDescent="0.25">
      <c r="CO6273" s="202">
        <v>6272</v>
      </c>
    </row>
    <row r="6274" spans="93:93" x14ac:dyDescent="0.25">
      <c r="CO6274" s="202">
        <v>6273</v>
      </c>
    </row>
    <row r="6275" spans="93:93" x14ac:dyDescent="0.25">
      <c r="CO6275" s="202">
        <v>6274</v>
      </c>
    </row>
    <row r="6276" spans="93:93" x14ac:dyDescent="0.25">
      <c r="CO6276" s="202">
        <v>6275</v>
      </c>
    </row>
    <row r="6277" spans="93:93" x14ac:dyDescent="0.25">
      <c r="CO6277" s="202">
        <v>6276</v>
      </c>
    </row>
    <row r="6278" spans="93:93" x14ac:dyDescent="0.25">
      <c r="CO6278" s="202">
        <v>6277</v>
      </c>
    </row>
    <row r="6279" spans="93:93" x14ac:dyDescent="0.25">
      <c r="CO6279" s="202">
        <v>6278</v>
      </c>
    </row>
    <row r="6280" spans="93:93" x14ac:dyDescent="0.25">
      <c r="CO6280" s="202">
        <v>6279</v>
      </c>
    </row>
    <row r="6281" spans="93:93" x14ac:dyDescent="0.25">
      <c r="CO6281" s="202">
        <v>6280</v>
      </c>
    </row>
    <row r="6282" spans="93:93" x14ac:dyDescent="0.25">
      <c r="CO6282" s="202">
        <v>6281</v>
      </c>
    </row>
    <row r="6283" spans="93:93" x14ac:dyDescent="0.25">
      <c r="CO6283" s="202">
        <v>6282</v>
      </c>
    </row>
    <row r="6284" spans="93:93" x14ac:dyDescent="0.25">
      <c r="CO6284" s="202">
        <v>6283</v>
      </c>
    </row>
    <row r="6285" spans="93:93" x14ac:dyDescent="0.25">
      <c r="CO6285" s="202">
        <v>6284</v>
      </c>
    </row>
    <row r="6286" spans="93:93" x14ac:dyDescent="0.25">
      <c r="CO6286" s="202">
        <v>6285</v>
      </c>
    </row>
    <row r="6287" spans="93:93" x14ac:dyDescent="0.25">
      <c r="CO6287" s="202">
        <v>6286</v>
      </c>
    </row>
    <row r="6288" spans="93:93" x14ac:dyDescent="0.25">
      <c r="CO6288" s="202">
        <v>6287</v>
      </c>
    </row>
    <row r="6289" spans="93:93" x14ac:dyDescent="0.25">
      <c r="CO6289" s="202">
        <v>6288</v>
      </c>
    </row>
    <row r="6290" spans="93:93" x14ac:dyDescent="0.25">
      <c r="CO6290" s="202">
        <v>6289</v>
      </c>
    </row>
    <row r="6291" spans="93:93" x14ac:dyDescent="0.25">
      <c r="CO6291" s="202">
        <v>6290</v>
      </c>
    </row>
    <row r="6292" spans="93:93" x14ac:dyDescent="0.25">
      <c r="CO6292" s="202">
        <v>6291</v>
      </c>
    </row>
    <row r="6293" spans="93:93" x14ac:dyDescent="0.25">
      <c r="CO6293" s="202">
        <v>6292</v>
      </c>
    </row>
    <row r="6294" spans="93:93" x14ac:dyDescent="0.25">
      <c r="CO6294" s="202">
        <v>6293</v>
      </c>
    </row>
    <row r="6295" spans="93:93" x14ac:dyDescent="0.25">
      <c r="CO6295" s="202">
        <v>6294</v>
      </c>
    </row>
    <row r="6296" spans="93:93" x14ac:dyDescent="0.25">
      <c r="CO6296" s="202">
        <v>6295</v>
      </c>
    </row>
    <row r="6297" spans="93:93" x14ac:dyDescent="0.25">
      <c r="CO6297" s="202">
        <v>6296</v>
      </c>
    </row>
    <row r="6298" spans="93:93" x14ac:dyDescent="0.25">
      <c r="CO6298" s="202">
        <v>6297</v>
      </c>
    </row>
    <row r="6299" spans="93:93" x14ac:dyDescent="0.25">
      <c r="CO6299" s="202">
        <v>6298</v>
      </c>
    </row>
    <row r="6300" spans="93:93" x14ac:dyDescent="0.25">
      <c r="CO6300" s="202">
        <v>6299</v>
      </c>
    </row>
    <row r="6301" spans="93:93" x14ac:dyDescent="0.25">
      <c r="CO6301" s="202">
        <v>6300</v>
      </c>
    </row>
    <row r="6302" spans="93:93" x14ac:dyDescent="0.25">
      <c r="CO6302" s="202">
        <v>6301</v>
      </c>
    </row>
    <row r="6303" spans="93:93" x14ac:dyDescent="0.25">
      <c r="CO6303" s="202">
        <v>6302</v>
      </c>
    </row>
    <row r="6304" spans="93:93" x14ac:dyDescent="0.25">
      <c r="CO6304" s="202">
        <v>6303</v>
      </c>
    </row>
    <row r="6305" spans="93:93" x14ac:dyDescent="0.25">
      <c r="CO6305" s="202">
        <v>6304</v>
      </c>
    </row>
    <row r="6306" spans="93:93" x14ac:dyDescent="0.25">
      <c r="CO6306" s="202">
        <v>6305</v>
      </c>
    </row>
    <row r="6307" spans="93:93" x14ac:dyDescent="0.25">
      <c r="CO6307" s="202">
        <v>6306</v>
      </c>
    </row>
    <row r="6308" spans="93:93" x14ac:dyDescent="0.25">
      <c r="CO6308" s="202">
        <v>6307</v>
      </c>
    </row>
    <row r="6309" spans="93:93" x14ac:dyDescent="0.25">
      <c r="CO6309" s="202">
        <v>6308</v>
      </c>
    </row>
    <row r="6310" spans="93:93" x14ac:dyDescent="0.25">
      <c r="CO6310" s="202">
        <v>6309</v>
      </c>
    </row>
    <row r="6311" spans="93:93" x14ac:dyDescent="0.25">
      <c r="CO6311" s="202">
        <v>6310</v>
      </c>
    </row>
    <row r="6312" spans="93:93" x14ac:dyDescent="0.25">
      <c r="CO6312" s="202">
        <v>6311</v>
      </c>
    </row>
    <row r="6313" spans="93:93" x14ac:dyDescent="0.25">
      <c r="CO6313" s="202">
        <v>6312</v>
      </c>
    </row>
    <row r="6314" spans="93:93" x14ac:dyDescent="0.25">
      <c r="CO6314" s="202">
        <v>6313</v>
      </c>
    </row>
    <row r="6315" spans="93:93" x14ac:dyDescent="0.25">
      <c r="CO6315" s="202">
        <v>6314</v>
      </c>
    </row>
    <row r="6316" spans="93:93" x14ac:dyDescent="0.25">
      <c r="CO6316" s="202">
        <v>6315</v>
      </c>
    </row>
    <row r="6317" spans="93:93" x14ac:dyDescent="0.25">
      <c r="CO6317" s="202">
        <v>6316</v>
      </c>
    </row>
    <row r="6318" spans="93:93" x14ac:dyDescent="0.25">
      <c r="CO6318" s="202">
        <v>6317</v>
      </c>
    </row>
    <row r="6319" spans="93:93" x14ac:dyDescent="0.25">
      <c r="CO6319" s="202">
        <v>6318</v>
      </c>
    </row>
    <row r="6320" spans="93:93" x14ac:dyDescent="0.25">
      <c r="CO6320" s="202">
        <v>6319</v>
      </c>
    </row>
    <row r="6321" spans="93:93" x14ac:dyDescent="0.25">
      <c r="CO6321" s="202">
        <v>6320</v>
      </c>
    </row>
    <row r="6322" spans="93:93" x14ac:dyDescent="0.25">
      <c r="CO6322" s="202">
        <v>6321</v>
      </c>
    </row>
    <row r="6323" spans="93:93" x14ac:dyDescent="0.25">
      <c r="CO6323" s="202">
        <v>6322</v>
      </c>
    </row>
    <row r="6324" spans="93:93" x14ac:dyDescent="0.25">
      <c r="CO6324" s="202">
        <v>6323</v>
      </c>
    </row>
    <row r="6325" spans="93:93" x14ac:dyDescent="0.25">
      <c r="CO6325" s="202">
        <v>6324</v>
      </c>
    </row>
    <row r="6326" spans="93:93" x14ac:dyDescent="0.25">
      <c r="CO6326" s="202">
        <v>6325</v>
      </c>
    </row>
    <row r="6327" spans="93:93" x14ac:dyDescent="0.25">
      <c r="CO6327" s="202">
        <v>6326</v>
      </c>
    </row>
    <row r="6328" spans="93:93" x14ac:dyDescent="0.25">
      <c r="CO6328" s="202">
        <v>6327</v>
      </c>
    </row>
    <row r="6329" spans="93:93" x14ac:dyDescent="0.25">
      <c r="CO6329" s="202">
        <v>6328</v>
      </c>
    </row>
    <row r="6330" spans="93:93" x14ac:dyDescent="0.25">
      <c r="CO6330" s="202">
        <v>6329</v>
      </c>
    </row>
    <row r="6331" spans="93:93" x14ac:dyDescent="0.25">
      <c r="CO6331" s="202">
        <v>6330</v>
      </c>
    </row>
    <row r="6332" spans="93:93" x14ac:dyDescent="0.25">
      <c r="CO6332" s="202">
        <v>6331</v>
      </c>
    </row>
    <row r="6333" spans="93:93" x14ac:dyDescent="0.25">
      <c r="CO6333" s="202">
        <v>6332</v>
      </c>
    </row>
    <row r="6334" spans="93:93" x14ac:dyDescent="0.25">
      <c r="CO6334" s="202">
        <v>6333</v>
      </c>
    </row>
    <row r="6335" spans="93:93" x14ac:dyDescent="0.25">
      <c r="CO6335" s="202">
        <v>6334</v>
      </c>
    </row>
    <row r="6336" spans="93:93" x14ac:dyDescent="0.25">
      <c r="CO6336" s="202">
        <v>6335</v>
      </c>
    </row>
    <row r="6337" spans="93:93" x14ac:dyDescent="0.25">
      <c r="CO6337" s="202">
        <v>6336</v>
      </c>
    </row>
    <row r="6338" spans="93:93" x14ac:dyDescent="0.25">
      <c r="CO6338" s="202">
        <v>6337</v>
      </c>
    </row>
    <row r="6339" spans="93:93" x14ac:dyDescent="0.25">
      <c r="CO6339" s="202">
        <v>6338</v>
      </c>
    </row>
    <row r="6340" spans="93:93" x14ac:dyDescent="0.25">
      <c r="CO6340" s="202">
        <v>6339</v>
      </c>
    </row>
    <row r="6341" spans="93:93" x14ac:dyDescent="0.25">
      <c r="CO6341" s="202">
        <v>6340</v>
      </c>
    </row>
    <row r="6342" spans="93:93" x14ac:dyDescent="0.25">
      <c r="CO6342" s="202">
        <v>6341</v>
      </c>
    </row>
    <row r="6343" spans="93:93" x14ac:dyDescent="0.25">
      <c r="CO6343" s="202">
        <v>6342</v>
      </c>
    </row>
    <row r="6344" spans="93:93" x14ac:dyDescent="0.25">
      <c r="CO6344" s="202">
        <v>6343</v>
      </c>
    </row>
    <row r="6345" spans="93:93" x14ac:dyDescent="0.25">
      <c r="CO6345" s="202">
        <v>6344</v>
      </c>
    </row>
    <row r="6346" spans="93:93" x14ac:dyDescent="0.25">
      <c r="CO6346" s="202">
        <v>6345</v>
      </c>
    </row>
    <row r="6347" spans="93:93" x14ac:dyDescent="0.25">
      <c r="CO6347" s="202">
        <v>6346</v>
      </c>
    </row>
    <row r="6348" spans="93:93" x14ac:dyDescent="0.25">
      <c r="CO6348" s="202">
        <v>6347</v>
      </c>
    </row>
    <row r="6349" spans="93:93" x14ac:dyDescent="0.25">
      <c r="CO6349" s="202">
        <v>6348</v>
      </c>
    </row>
    <row r="6350" spans="93:93" x14ac:dyDescent="0.25">
      <c r="CO6350" s="202">
        <v>6349</v>
      </c>
    </row>
    <row r="6351" spans="93:93" x14ac:dyDescent="0.25">
      <c r="CO6351" s="202">
        <v>6350</v>
      </c>
    </row>
    <row r="6352" spans="93:93" x14ac:dyDescent="0.25">
      <c r="CO6352" s="202">
        <v>6351</v>
      </c>
    </row>
    <row r="6353" spans="93:93" x14ac:dyDescent="0.25">
      <c r="CO6353" s="202">
        <v>6352</v>
      </c>
    </row>
    <row r="6354" spans="93:93" x14ac:dyDescent="0.25">
      <c r="CO6354" s="202">
        <v>6353</v>
      </c>
    </row>
    <row r="6355" spans="93:93" x14ac:dyDescent="0.25">
      <c r="CO6355" s="202">
        <v>6354</v>
      </c>
    </row>
    <row r="6356" spans="93:93" x14ac:dyDescent="0.25">
      <c r="CO6356" s="202">
        <v>6355</v>
      </c>
    </row>
    <row r="6357" spans="93:93" x14ac:dyDescent="0.25">
      <c r="CO6357" s="202">
        <v>6356</v>
      </c>
    </row>
    <row r="6358" spans="93:93" x14ac:dyDescent="0.25">
      <c r="CO6358" s="202">
        <v>6357</v>
      </c>
    </row>
    <row r="6359" spans="93:93" x14ac:dyDescent="0.25">
      <c r="CO6359" s="202">
        <v>6358</v>
      </c>
    </row>
    <row r="6360" spans="93:93" x14ac:dyDescent="0.25">
      <c r="CO6360" s="202">
        <v>6359</v>
      </c>
    </row>
    <row r="6361" spans="93:93" x14ac:dyDescent="0.25">
      <c r="CO6361" s="202">
        <v>6360</v>
      </c>
    </row>
    <row r="6362" spans="93:93" x14ac:dyDescent="0.25">
      <c r="CO6362" s="202">
        <v>6361</v>
      </c>
    </row>
    <row r="6363" spans="93:93" x14ac:dyDescent="0.25">
      <c r="CO6363" s="202">
        <v>6362</v>
      </c>
    </row>
    <row r="6364" spans="93:93" x14ac:dyDescent="0.25">
      <c r="CO6364" s="202">
        <v>6363</v>
      </c>
    </row>
    <row r="6365" spans="93:93" x14ac:dyDescent="0.25">
      <c r="CO6365" s="202">
        <v>6364</v>
      </c>
    </row>
    <row r="6366" spans="93:93" x14ac:dyDescent="0.25">
      <c r="CO6366" s="202">
        <v>6365</v>
      </c>
    </row>
    <row r="6367" spans="93:93" x14ac:dyDescent="0.25">
      <c r="CO6367" s="202">
        <v>6366</v>
      </c>
    </row>
    <row r="6368" spans="93:93" x14ac:dyDescent="0.25">
      <c r="CO6368" s="202">
        <v>6367</v>
      </c>
    </row>
    <row r="6369" spans="93:93" x14ac:dyDescent="0.25">
      <c r="CO6369" s="202">
        <v>6368</v>
      </c>
    </row>
    <row r="6370" spans="93:93" x14ac:dyDescent="0.25">
      <c r="CO6370" s="202">
        <v>6369</v>
      </c>
    </row>
    <row r="6371" spans="93:93" x14ac:dyDescent="0.25">
      <c r="CO6371" s="202">
        <v>6370</v>
      </c>
    </row>
    <row r="6372" spans="93:93" x14ac:dyDescent="0.25">
      <c r="CO6372" s="202">
        <v>6371</v>
      </c>
    </row>
    <row r="6373" spans="93:93" x14ac:dyDescent="0.25">
      <c r="CO6373" s="202">
        <v>6372</v>
      </c>
    </row>
    <row r="6374" spans="93:93" x14ac:dyDescent="0.25">
      <c r="CO6374" s="202">
        <v>6373</v>
      </c>
    </row>
    <row r="6375" spans="93:93" x14ac:dyDescent="0.25">
      <c r="CO6375" s="202">
        <v>6374</v>
      </c>
    </row>
    <row r="6376" spans="93:93" x14ac:dyDescent="0.25">
      <c r="CO6376" s="202">
        <v>6375</v>
      </c>
    </row>
    <row r="6377" spans="93:93" x14ac:dyDescent="0.25">
      <c r="CO6377" s="202">
        <v>6376</v>
      </c>
    </row>
    <row r="6378" spans="93:93" x14ac:dyDescent="0.25">
      <c r="CO6378" s="202">
        <v>6377</v>
      </c>
    </row>
    <row r="6379" spans="93:93" x14ac:dyDescent="0.25">
      <c r="CO6379" s="202">
        <v>6378</v>
      </c>
    </row>
    <row r="6380" spans="93:93" x14ac:dyDescent="0.25">
      <c r="CO6380" s="202">
        <v>6379</v>
      </c>
    </row>
    <row r="6381" spans="93:93" x14ac:dyDescent="0.25">
      <c r="CO6381" s="202">
        <v>6380</v>
      </c>
    </row>
    <row r="6382" spans="93:93" x14ac:dyDescent="0.25">
      <c r="CO6382" s="202">
        <v>6381</v>
      </c>
    </row>
    <row r="6383" spans="93:93" x14ac:dyDescent="0.25">
      <c r="CO6383" s="202">
        <v>6382</v>
      </c>
    </row>
    <row r="6384" spans="93:93" x14ac:dyDescent="0.25">
      <c r="CO6384" s="202">
        <v>6383</v>
      </c>
    </row>
    <row r="6385" spans="93:93" x14ac:dyDescent="0.25">
      <c r="CO6385" s="202">
        <v>6384</v>
      </c>
    </row>
    <row r="6386" spans="93:93" x14ac:dyDescent="0.25">
      <c r="CO6386" s="202">
        <v>6385</v>
      </c>
    </row>
    <row r="6387" spans="93:93" x14ac:dyDescent="0.25">
      <c r="CO6387" s="202">
        <v>6386</v>
      </c>
    </row>
    <row r="6388" spans="93:93" x14ac:dyDescent="0.25">
      <c r="CO6388" s="202">
        <v>6387</v>
      </c>
    </row>
    <row r="6389" spans="93:93" x14ac:dyDescent="0.25">
      <c r="CO6389" s="202">
        <v>6388</v>
      </c>
    </row>
    <row r="6390" spans="93:93" x14ac:dyDescent="0.25">
      <c r="CO6390" s="202">
        <v>6389</v>
      </c>
    </row>
    <row r="6391" spans="93:93" x14ac:dyDescent="0.25">
      <c r="CO6391" s="202">
        <v>6390</v>
      </c>
    </row>
    <row r="6392" spans="93:93" x14ac:dyDescent="0.25">
      <c r="CO6392" s="202">
        <v>6391</v>
      </c>
    </row>
    <row r="6393" spans="93:93" x14ac:dyDescent="0.25">
      <c r="CO6393" s="202">
        <v>6392</v>
      </c>
    </row>
    <row r="6394" spans="93:93" x14ac:dyDescent="0.25">
      <c r="CO6394" s="202">
        <v>6393</v>
      </c>
    </row>
    <row r="6395" spans="93:93" x14ac:dyDescent="0.25">
      <c r="CO6395" s="202">
        <v>6394</v>
      </c>
    </row>
    <row r="6396" spans="93:93" x14ac:dyDescent="0.25">
      <c r="CO6396" s="202">
        <v>6395</v>
      </c>
    </row>
    <row r="6397" spans="93:93" x14ac:dyDescent="0.25">
      <c r="CO6397" s="202">
        <v>6396</v>
      </c>
    </row>
    <row r="6398" spans="93:93" x14ac:dyDescent="0.25">
      <c r="CO6398" s="202">
        <v>6397</v>
      </c>
    </row>
    <row r="6399" spans="93:93" x14ac:dyDescent="0.25">
      <c r="CO6399" s="202">
        <v>6398</v>
      </c>
    </row>
    <row r="6400" spans="93:93" x14ac:dyDescent="0.25">
      <c r="CO6400" s="202">
        <v>6399</v>
      </c>
    </row>
    <row r="6401" spans="93:93" x14ac:dyDescent="0.25">
      <c r="CO6401" s="202">
        <v>6400</v>
      </c>
    </row>
    <row r="6402" spans="93:93" x14ac:dyDescent="0.25">
      <c r="CO6402" s="202">
        <v>6401</v>
      </c>
    </row>
    <row r="6403" spans="93:93" x14ac:dyDescent="0.25">
      <c r="CO6403" s="202">
        <v>6402</v>
      </c>
    </row>
    <row r="6404" spans="93:93" x14ac:dyDescent="0.25">
      <c r="CO6404" s="202">
        <v>6403</v>
      </c>
    </row>
    <row r="6405" spans="93:93" x14ac:dyDescent="0.25">
      <c r="CO6405" s="202">
        <v>6404</v>
      </c>
    </row>
    <row r="6406" spans="93:93" x14ac:dyDescent="0.25">
      <c r="CO6406" s="202">
        <v>6405</v>
      </c>
    </row>
    <row r="6407" spans="93:93" x14ac:dyDescent="0.25">
      <c r="CO6407" s="202">
        <v>6406</v>
      </c>
    </row>
    <row r="6408" spans="93:93" x14ac:dyDescent="0.25">
      <c r="CO6408" s="202">
        <v>6407</v>
      </c>
    </row>
    <row r="6409" spans="93:93" x14ac:dyDescent="0.25">
      <c r="CO6409" s="202">
        <v>6408</v>
      </c>
    </row>
    <row r="6410" spans="93:93" x14ac:dyDescent="0.25">
      <c r="CO6410" s="202">
        <v>6409</v>
      </c>
    </row>
    <row r="6411" spans="93:93" x14ac:dyDescent="0.25">
      <c r="CO6411" s="202">
        <v>6410</v>
      </c>
    </row>
    <row r="6412" spans="93:93" x14ac:dyDescent="0.25">
      <c r="CO6412" s="202">
        <v>6411</v>
      </c>
    </row>
    <row r="6413" spans="93:93" x14ac:dyDescent="0.25">
      <c r="CO6413" s="202">
        <v>6412</v>
      </c>
    </row>
    <row r="6414" spans="93:93" x14ac:dyDescent="0.25">
      <c r="CO6414" s="202">
        <v>6413</v>
      </c>
    </row>
    <row r="6415" spans="93:93" x14ac:dyDescent="0.25">
      <c r="CO6415" s="202">
        <v>6414</v>
      </c>
    </row>
    <row r="6416" spans="93:93" x14ac:dyDescent="0.25">
      <c r="CO6416" s="202">
        <v>6415</v>
      </c>
    </row>
    <row r="6417" spans="93:93" x14ac:dyDescent="0.25">
      <c r="CO6417" s="202">
        <v>6416</v>
      </c>
    </row>
    <row r="6418" spans="93:93" x14ac:dyDescent="0.25">
      <c r="CO6418" s="202">
        <v>6417</v>
      </c>
    </row>
    <row r="6419" spans="93:93" x14ac:dyDescent="0.25">
      <c r="CO6419" s="202">
        <v>6418</v>
      </c>
    </row>
    <row r="6420" spans="93:93" x14ac:dyDescent="0.25">
      <c r="CO6420" s="202">
        <v>6419</v>
      </c>
    </row>
    <row r="6421" spans="93:93" x14ac:dyDescent="0.25">
      <c r="CO6421" s="202">
        <v>6420</v>
      </c>
    </row>
    <row r="6422" spans="93:93" x14ac:dyDescent="0.25">
      <c r="CO6422" s="202">
        <v>6421</v>
      </c>
    </row>
    <row r="6423" spans="93:93" x14ac:dyDescent="0.25">
      <c r="CO6423" s="202">
        <v>6422</v>
      </c>
    </row>
    <row r="6424" spans="93:93" x14ac:dyDescent="0.25">
      <c r="CO6424" s="202">
        <v>6423</v>
      </c>
    </row>
    <row r="6425" spans="93:93" x14ac:dyDescent="0.25">
      <c r="CO6425" s="202">
        <v>6424</v>
      </c>
    </row>
    <row r="6426" spans="93:93" x14ac:dyDescent="0.25">
      <c r="CO6426" s="202">
        <v>6425</v>
      </c>
    </row>
    <row r="6427" spans="93:93" x14ac:dyDescent="0.25">
      <c r="CO6427" s="202">
        <v>6426</v>
      </c>
    </row>
    <row r="6428" spans="93:93" x14ac:dyDescent="0.25">
      <c r="CO6428" s="202">
        <v>6427</v>
      </c>
    </row>
    <row r="6429" spans="93:93" x14ac:dyDescent="0.25">
      <c r="CO6429" s="202">
        <v>6428</v>
      </c>
    </row>
    <row r="6430" spans="93:93" x14ac:dyDescent="0.25">
      <c r="CO6430" s="202">
        <v>6429</v>
      </c>
    </row>
    <row r="6431" spans="93:93" x14ac:dyDescent="0.25">
      <c r="CO6431" s="202">
        <v>6430</v>
      </c>
    </row>
    <row r="6432" spans="93:93" x14ac:dyDescent="0.25">
      <c r="CO6432" s="202">
        <v>6431</v>
      </c>
    </row>
    <row r="6433" spans="93:93" x14ac:dyDescent="0.25">
      <c r="CO6433" s="202">
        <v>6432</v>
      </c>
    </row>
    <row r="6434" spans="93:93" x14ac:dyDescent="0.25">
      <c r="CO6434" s="202">
        <v>6433</v>
      </c>
    </row>
    <row r="6435" spans="93:93" x14ac:dyDescent="0.25">
      <c r="CO6435" s="202">
        <v>6434</v>
      </c>
    </row>
    <row r="6436" spans="93:93" x14ac:dyDescent="0.25">
      <c r="CO6436" s="202">
        <v>6435</v>
      </c>
    </row>
    <row r="6437" spans="93:93" x14ac:dyDescent="0.25">
      <c r="CO6437" s="202">
        <v>6436</v>
      </c>
    </row>
    <row r="6438" spans="93:93" x14ac:dyDescent="0.25">
      <c r="CO6438" s="202">
        <v>6437</v>
      </c>
    </row>
    <row r="6439" spans="93:93" x14ac:dyDescent="0.25">
      <c r="CO6439" s="202">
        <v>6438</v>
      </c>
    </row>
    <row r="6440" spans="93:93" x14ac:dyDescent="0.25">
      <c r="CO6440" s="202">
        <v>6439</v>
      </c>
    </row>
    <row r="6441" spans="93:93" x14ac:dyDescent="0.25">
      <c r="CO6441" s="202">
        <v>6440</v>
      </c>
    </row>
    <row r="6442" spans="93:93" x14ac:dyDescent="0.25">
      <c r="CO6442" s="202">
        <v>6441</v>
      </c>
    </row>
    <row r="6443" spans="93:93" x14ac:dyDescent="0.25">
      <c r="CO6443" s="202">
        <v>6442</v>
      </c>
    </row>
    <row r="6444" spans="93:93" x14ac:dyDescent="0.25">
      <c r="CO6444" s="202">
        <v>6443</v>
      </c>
    </row>
    <row r="6445" spans="93:93" x14ac:dyDescent="0.25">
      <c r="CO6445" s="202">
        <v>6444</v>
      </c>
    </row>
    <row r="6446" spans="93:93" x14ac:dyDescent="0.25">
      <c r="CO6446" s="202">
        <v>6445</v>
      </c>
    </row>
    <row r="6447" spans="93:93" x14ac:dyDescent="0.25">
      <c r="CO6447" s="202">
        <v>6446</v>
      </c>
    </row>
    <row r="6448" spans="93:93" x14ac:dyDescent="0.25">
      <c r="CO6448" s="202">
        <v>6447</v>
      </c>
    </row>
    <row r="6449" spans="93:93" x14ac:dyDescent="0.25">
      <c r="CO6449" s="202">
        <v>6448</v>
      </c>
    </row>
    <row r="6450" spans="93:93" x14ac:dyDescent="0.25">
      <c r="CO6450" s="202">
        <v>6449</v>
      </c>
    </row>
    <row r="6451" spans="93:93" x14ac:dyDescent="0.25">
      <c r="CO6451" s="202">
        <v>6450</v>
      </c>
    </row>
    <row r="6452" spans="93:93" x14ac:dyDescent="0.25">
      <c r="CO6452" s="202">
        <v>6451</v>
      </c>
    </row>
    <row r="6453" spans="93:93" x14ac:dyDescent="0.25">
      <c r="CO6453" s="202">
        <v>6452</v>
      </c>
    </row>
    <row r="6454" spans="93:93" x14ac:dyDescent="0.25">
      <c r="CO6454" s="202">
        <v>6453</v>
      </c>
    </row>
    <row r="6455" spans="93:93" x14ac:dyDescent="0.25">
      <c r="CO6455" s="202">
        <v>6454</v>
      </c>
    </row>
    <row r="6456" spans="93:93" x14ac:dyDescent="0.25">
      <c r="CO6456" s="202">
        <v>6455</v>
      </c>
    </row>
    <row r="6457" spans="93:93" x14ac:dyDescent="0.25">
      <c r="CO6457" s="202">
        <v>6456</v>
      </c>
    </row>
    <row r="6458" spans="93:93" x14ac:dyDescent="0.25">
      <c r="CO6458" s="202">
        <v>6457</v>
      </c>
    </row>
    <row r="6459" spans="93:93" x14ac:dyDescent="0.25">
      <c r="CO6459" s="202">
        <v>6458</v>
      </c>
    </row>
    <row r="6460" spans="93:93" x14ac:dyDescent="0.25">
      <c r="CO6460" s="202">
        <v>6459</v>
      </c>
    </row>
    <row r="6461" spans="93:93" x14ac:dyDescent="0.25">
      <c r="CO6461" s="202">
        <v>6460</v>
      </c>
    </row>
    <row r="6462" spans="93:93" x14ac:dyDescent="0.25">
      <c r="CO6462" s="202">
        <v>6461</v>
      </c>
    </row>
    <row r="6463" spans="93:93" x14ac:dyDescent="0.25">
      <c r="CO6463" s="202">
        <v>6462</v>
      </c>
    </row>
    <row r="6464" spans="93:93" x14ac:dyDescent="0.25">
      <c r="CO6464" s="202">
        <v>6463</v>
      </c>
    </row>
    <row r="6465" spans="93:93" x14ac:dyDescent="0.25">
      <c r="CO6465" s="202">
        <v>6464</v>
      </c>
    </row>
    <row r="6466" spans="93:93" x14ac:dyDescent="0.25">
      <c r="CO6466" s="202">
        <v>6465</v>
      </c>
    </row>
    <row r="6467" spans="93:93" x14ac:dyDescent="0.25">
      <c r="CO6467" s="202">
        <v>6466</v>
      </c>
    </row>
    <row r="6468" spans="93:93" x14ac:dyDescent="0.25">
      <c r="CO6468" s="202">
        <v>6467</v>
      </c>
    </row>
    <row r="6469" spans="93:93" x14ac:dyDescent="0.25">
      <c r="CO6469" s="202">
        <v>6468</v>
      </c>
    </row>
    <row r="6470" spans="93:93" x14ac:dyDescent="0.25">
      <c r="CO6470" s="202">
        <v>6469</v>
      </c>
    </row>
    <row r="6471" spans="93:93" x14ac:dyDescent="0.25">
      <c r="CO6471" s="202">
        <v>6470</v>
      </c>
    </row>
    <row r="6472" spans="93:93" x14ac:dyDescent="0.25">
      <c r="CO6472" s="202">
        <v>6471</v>
      </c>
    </row>
    <row r="6473" spans="93:93" x14ac:dyDescent="0.25">
      <c r="CO6473" s="202">
        <v>6472</v>
      </c>
    </row>
    <row r="6474" spans="93:93" x14ac:dyDescent="0.25">
      <c r="CO6474" s="202">
        <v>6473</v>
      </c>
    </row>
    <row r="6475" spans="93:93" x14ac:dyDescent="0.25">
      <c r="CO6475" s="202">
        <v>6474</v>
      </c>
    </row>
    <row r="6476" spans="93:93" x14ac:dyDescent="0.25">
      <c r="CO6476" s="202">
        <v>6475</v>
      </c>
    </row>
    <row r="6477" spans="93:93" x14ac:dyDescent="0.25">
      <c r="CO6477" s="202">
        <v>6476</v>
      </c>
    </row>
    <row r="6478" spans="93:93" x14ac:dyDescent="0.25">
      <c r="CO6478" s="202">
        <v>6477</v>
      </c>
    </row>
    <row r="6479" spans="93:93" x14ac:dyDescent="0.25">
      <c r="CO6479" s="202">
        <v>6478</v>
      </c>
    </row>
    <row r="6480" spans="93:93" x14ac:dyDescent="0.25">
      <c r="CO6480" s="202">
        <v>6479</v>
      </c>
    </row>
    <row r="6481" spans="93:93" x14ac:dyDescent="0.25">
      <c r="CO6481" s="202">
        <v>6480</v>
      </c>
    </row>
    <row r="6482" spans="93:93" x14ac:dyDescent="0.25">
      <c r="CO6482" s="202">
        <v>6481</v>
      </c>
    </row>
    <row r="6483" spans="93:93" x14ac:dyDescent="0.25">
      <c r="CO6483" s="202">
        <v>6482</v>
      </c>
    </row>
    <row r="6484" spans="93:93" x14ac:dyDescent="0.25">
      <c r="CO6484" s="202">
        <v>6483</v>
      </c>
    </row>
    <row r="6485" spans="93:93" x14ac:dyDescent="0.25">
      <c r="CO6485" s="202">
        <v>6484</v>
      </c>
    </row>
    <row r="6486" spans="93:93" x14ac:dyDescent="0.25">
      <c r="CO6486" s="202">
        <v>6485</v>
      </c>
    </row>
    <row r="6487" spans="93:93" x14ac:dyDescent="0.25">
      <c r="CO6487" s="202">
        <v>6486</v>
      </c>
    </row>
    <row r="6488" spans="93:93" x14ac:dyDescent="0.25">
      <c r="CO6488" s="202">
        <v>6487</v>
      </c>
    </row>
    <row r="6489" spans="93:93" x14ac:dyDescent="0.25">
      <c r="CO6489" s="202">
        <v>6488</v>
      </c>
    </row>
    <row r="6490" spans="93:93" x14ac:dyDescent="0.25">
      <c r="CO6490" s="202">
        <v>6489</v>
      </c>
    </row>
    <row r="6491" spans="93:93" x14ac:dyDescent="0.25">
      <c r="CO6491" s="202">
        <v>6490</v>
      </c>
    </row>
    <row r="6492" spans="93:93" x14ac:dyDescent="0.25">
      <c r="CO6492" s="202">
        <v>6491</v>
      </c>
    </row>
    <row r="6493" spans="93:93" x14ac:dyDescent="0.25">
      <c r="CO6493" s="202">
        <v>6492</v>
      </c>
    </row>
    <row r="6494" spans="93:93" x14ac:dyDescent="0.25">
      <c r="CO6494" s="202">
        <v>6493</v>
      </c>
    </row>
    <row r="6495" spans="93:93" x14ac:dyDescent="0.25">
      <c r="CO6495" s="202">
        <v>6494</v>
      </c>
    </row>
    <row r="6496" spans="93:93" x14ac:dyDescent="0.25">
      <c r="CO6496" s="202">
        <v>6495</v>
      </c>
    </row>
    <row r="6497" spans="93:93" x14ac:dyDescent="0.25">
      <c r="CO6497" s="202">
        <v>6496</v>
      </c>
    </row>
    <row r="6498" spans="93:93" x14ac:dyDescent="0.25">
      <c r="CO6498" s="202">
        <v>6497</v>
      </c>
    </row>
    <row r="6499" spans="93:93" x14ac:dyDescent="0.25">
      <c r="CO6499" s="202">
        <v>6498</v>
      </c>
    </row>
    <row r="6500" spans="93:93" x14ac:dyDescent="0.25">
      <c r="CO6500" s="202">
        <v>6499</v>
      </c>
    </row>
    <row r="6501" spans="93:93" x14ac:dyDescent="0.25">
      <c r="CO6501" s="202">
        <v>6500</v>
      </c>
    </row>
    <row r="6502" spans="93:93" x14ac:dyDescent="0.25">
      <c r="CO6502" s="202">
        <v>6501</v>
      </c>
    </row>
    <row r="6503" spans="93:93" x14ac:dyDescent="0.25">
      <c r="CO6503" s="202">
        <v>6502</v>
      </c>
    </row>
    <row r="6504" spans="93:93" x14ac:dyDescent="0.25">
      <c r="CO6504" s="202">
        <v>6503</v>
      </c>
    </row>
    <row r="6505" spans="93:93" x14ac:dyDescent="0.25">
      <c r="CO6505" s="202">
        <v>6504</v>
      </c>
    </row>
    <row r="6506" spans="93:93" x14ac:dyDescent="0.25">
      <c r="CO6506" s="202">
        <v>6505</v>
      </c>
    </row>
    <row r="6507" spans="93:93" x14ac:dyDescent="0.25">
      <c r="CO6507" s="202">
        <v>6506</v>
      </c>
    </row>
    <row r="6508" spans="93:93" x14ac:dyDescent="0.25">
      <c r="CO6508" s="202">
        <v>6507</v>
      </c>
    </row>
    <row r="6509" spans="93:93" x14ac:dyDescent="0.25">
      <c r="CO6509" s="202">
        <v>6508</v>
      </c>
    </row>
    <row r="6510" spans="93:93" x14ac:dyDescent="0.25">
      <c r="CO6510" s="202">
        <v>6509</v>
      </c>
    </row>
    <row r="6511" spans="93:93" x14ac:dyDescent="0.25">
      <c r="CO6511" s="202">
        <v>6510</v>
      </c>
    </row>
    <row r="6512" spans="93:93" x14ac:dyDescent="0.25">
      <c r="CO6512" s="202">
        <v>6511</v>
      </c>
    </row>
    <row r="6513" spans="93:93" x14ac:dyDescent="0.25">
      <c r="CO6513" s="202">
        <v>6512</v>
      </c>
    </row>
    <row r="6514" spans="93:93" x14ac:dyDescent="0.25">
      <c r="CO6514" s="202">
        <v>6513</v>
      </c>
    </row>
    <row r="6515" spans="93:93" x14ac:dyDescent="0.25">
      <c r="CO6515" s="202">
        <v>6514</v>
      </c>
    </row>
    <row r="6516" spans="93:93" x14ac:dyDescent="0.25">
      <c r="CO6516" s="202">
        <v>6515</v>
      </c>
    </row>
    <row r="6517" spans="93:93" x14ac:dyDescent="0.25">
      <c r="CO6517" s="202">
        <v>6516</v>
      </c>
    </row>
    <row r="6518" spans="93:93" x14ac:dyDescent="0.25">
      <c r="CO6518" s="202">
        <v>6517</v>
      </c>
    </row>
    <row r="6519" spans="93:93" x14ac:dyDescent="0.25">
      <c r="CO6519" s="202">
        <v>6518</v>
      </c>
    </row>
    <row r="6520" spans="93:93" x14ac:dyDescent="0.25">
      <c r="CO6520" s="202">
        <v>6519</v>
      </c>
    </row>
    <row r="6521" spans="93:93" x14ac:dyDescent="0.25">
      <c r="CO6521" s="202">
        <v>6520</v>
      </c>
    </row>
    <row r="6522" spans="93:93" x14ac:dyDescent="0.25">
      <c r="CO6522" s="202">
        <v>6521</v>
      </c>
    </row>
    <row r="6523" spans="93:93" x14ac:dyDescent="0.25">
      <c r="CO6523" s="202">
        <v>6522</v>
      </c>
    </row>
    <row r="6524" spans="93:93" x14ac:dyDescent="0.25">
      <c r="CO6524" s="202">
        <v>6523</v>
      </c>
    </row>
    <row r="6525" spans="93:93" x14ac:dyDescent="0.25">
      <c r="CO6525" s="202">
        <v>6524</v>
      </c>
    </row>
    <row r="6526" spans="93:93" x14ac:dyDescent="0.25">
      <c r="CO6526" s="202">
        <v>6525</v>
      </c>
    </row>
    <row r="6527" spans="93:93" x14ac:dyDescent="0.25">
      <c r="CO6527" s="202">
        <v>6526</v>
      </c>
    </row>
    <row r="6528" spans="93:93" x14ac:dyDescent="0.25">
      <c r="CO6528" s="202">
        <v>6527</v>
      </c>
    </row>
    <row r="6529" spans="93:93" x14ac:dyDescent="0.25">
      <c r="CO6529" s="202">
        <v>6528</v>
      </c>
    </row>
    <row r="6530" spans="93:93" x14ac:dyDescent="0.25">
      <c r="CO6530" s="202">
        <v>6529</v>
      </c>
    </row>
    <row r="6531" spans="93:93" x14ac:dyDescent="0.25">
      <c r="CO6531" s="202">
        <v>6530</v>
      </c>
    </row>
    <row r="6532" spans="93:93" x14ac:dyDescent="0.25">
      <c r="CO6532" s="202">
        <v>6531</v>
      </c>
    </row>
    <row r="6533" spans="93:93" x14ac:dyDescent="0.25">
      <c r="CO6533" s="202">
        <v>6532</v>
      </c>
    </row>
    <row r="6534" spans="93:93" x14ac:dyDescent="0.25">
      <c r="CO6534" s="202">
        <v>6533</v>
      </c>
    </row>
    <row r="6535" spans="93:93" x14ac:dyDescent="0.25">
      <c r="CO6535" s="202">
        <v>6534</v>
      </c>
    </row>
    <row r="6536" spans="93:93" x14ac:dyDescent="0.25">
      <c r="CO6536" s="202">
        <v>6535</v>
      </c>
    </row>
    <row r="6537" spans="93:93" x14ac:dyDescent="0.25">
      <c r="CO6537" s="202">
        <v>6536</v>
      </c>
    </row>
    <row r="6538" spans="93:93" x14ac:dyDescent="0.25">
      <c r="CO6538" s="202">
        <v>6537</v>
      </c>
    </row>
    <row r="6539" spans="93:93" x14ac:dyDescent="0.25">
      <c r="CO6539" s="202">
        <v>6538</v>
      </c>
    </row>
    <row r="6540" spans="93:93" x14ac:dyDescent="0.25">
      <c r="CO6540" s="202">
        <v>6539</v>
      </c>
    </row>
    <row r="6541" spans="93:93" x14ac:dyDescent="0.25">
      <c r="CO6541" s="202">
        <v>6540</v>
      </c>
    </row>
    <row r="6542" spans="93:93" x14ac:dyDescent="0.25">
      <c r="CO6542" s="202">
        <v>6541</v>
      </c>
    </row>
    <row r="6543" spans="93:93" x14ac:dyDescent="0.25">
      <c r="CO6543" s="202">
        <v>6542</v>
      </c>
    </row>
    <row r="6544" spans="93:93" x14ac:dyDescent="0.25">
      <c r="CO6544" s="202">
        <v>6543</v>
      </c>
    </row>
    <row r="6545" spans="93:93" x14ac:dyDescent="0.25">
      <c r="CO6545" s="202">
        <v>6544</v>
      </c>
    </row>
    <row r="6546" spans="93:93" x14ac:dyDescent="0.25">
      <c r="CO6546" s="202">
        <v>6545</v>
      </c>
    </row>
    <row r="6547" spans="93:93" x14ac:dyDescent="0.25">
      <c r="CO6547" s="202">
        <v>6546</v>
      </c>
    </row>
    <row r="6548" spans="93:93" x14ac:dyDescent="0.25">
      <c r="CO6548" s="202">
        <v>6547</v>
      </c>
    </row>
    <row r="6549" spans="93:93" x14ac:dyDescent="0.25">
      <c r="CO6549" s="202">
        <v>6548</v>
      </c>
    </row>
    <row r="6550" spans="93:93" x14ac:dyDescent="0.25">
      <c r="CO6550" s="202">
        <v>6549</v>
      </c>
    </row>
    <row r="6551" spans="93:93" x14ac:dyDescent="0.25">
      <c r="CO6551" s="202">
        <v>6550</v>
      </c>
    </row>
    <row r="6552" spans="93:93" x14ac:dyDescent="0.25">
      <c r="CO6552" s="202">
        <v>6551</v>
      </c>
    </row>
    <row r="6553" spans="93:93" x14ac:dyDescent="0.25">
      <c r="CO6553" s="202">
        <v>6552</v>
      </c>
    </row>
    <row r="6554" spans="93:93" x14ac:dyDescent="0.25">
      <c r="CO6554" s="202">
        <v>6553</v>
      </c>
    </row>
    <row r="6555" spans="93:93" x14ac:dyDescent="0.25">
      <c r="CO6555" s="202">
        <v>6554</v>
      </c>
    </row>
    <row r="6556" spans="93:93" x14ac:dyDescent="0.25">
      <c r="CO6556" s="202">
        <v>6555</v>
      </c>
    </row>
    <row r="6557" spans="93:93" x14ac:dyDescent="0.25">
      <c r="CO6557" s="202">
        <v>6556</v>
      </c>
    </row>
    <row r="6558" spans="93:93" x14ac:dyDescent="0.25">
      <c r="CO6558" s="202">
        <v>6557</v>
      </c>
    </row>
    <row r="6559" spans="93:93" x14ac:dyDescent="0.25">
      <c r="CO6559" s="202">
        <v>6558</v>
      </c>
    </row>
    <row r="6560" spans="93:93" x14ac:dyDescent="0.25">
      <c r="CO6560" s="202">
        <v>6559</v>
      </c>
    </row>
    <row r="6561" spans="93:93" x14ac:dyDescent="0.25">
      <c r="CO6561" s="202">
        <v>6560</v>
      </c>
    </row>
    <row r="6562" spans="93:93" x14ac:dyDescent="0.25">
      <c r="CO6562" s="202">
        <v>6561</v>
      </c>
    </row>
    <row r="6563" spans="93:93" x14ac:dyDescent="0.25">
      <c r="CO6563" s="202">
        <v>6562</v>
      </c>
    </row>
    <row r="6564" spans="93:93" x14ac:dyDescent="0.25">
      <c r="CO6564" s="202">
        <v>6563</v>
      </c>
    </row>
    <row r="6565" spans="93:93" x14ac:dyDescent="0.25">
      <c r="CO6565" s="202">
        <v>6564</v>
      </c>
    </row>
    <row r="6566" spans="93:93" x14ac:dyDescent="0.25">
      <c r="CO6566" s="202">
        <v>6565</v>
      </c>
    </row>
    <row r="6567" spans="93:93" x14ac:dyDescent="0.25">
      <c r="CO6567" s="202">
        <v>6566</v>
      </c>
    </row>
    <row r="6568" spans="93:93" x14ac:dyDescent="0.25">
      <c r="CO6568" s="202">
        <v>6567</v>
      </c>
    </row>
    <row r="6569" spans="93:93" x14ac:dyDescent="0.25">
      <c r="CO6569" s="202">
        <v>6568</v>
      </c>
    </row>
    <row r="6570" spans="93:93" x14ac:dyDescent="0.25">
      <c r="CO6570" s="202">
        <v>6569</v>
      </c>
    </row>
    <row r="6571" spans="93:93" x14ac:dyDescent="0.25">
      <c r="CO6571" s="202">
        <v>6570</v>
      </c>
    </row>
    <row r="6572" spans="93:93" x14ac:dyDescent="0.25">
      <c r="CO6572" s="202">
        <v>6571</v>
      </c>
    </row>
    <row r="6573" spans="93:93" x14ac:dyDescent="0.25">
      <c r="CO6573" s="202">
        <v>6572</v>
      </c>
    </row>
    <row r="6574" spans="93:93" x14ac:dyDescent="0.25">
      <c r="CO6574" s="202">
        <v>6573</v>
      </c>
    </row>
    <row r="6575" spans="93:93" x14ac:dyDescent="0.25">
      <c r="CO6575" s="202">
        <v>6574</v>
      </c>
    </row>
    <row r="6576" spans="93:93" x14ac:dyDescent="0.25">
      <c r="CO6576" s="202">
        <v>6575</v>
      </c>
    </row>
    <row r="6577" spans="93:93" x14ac:dyDescent="0.25">
      <c r="CO6577" s="202">
        <v>6576</v>
      </c>
    </row>
    <row r="6578" spans="93:93" x14ac:dyDescent="0.25">
      <c r="CO6578" s="202">
        <v>6577</v>
      </c>
    </row>
    <row r="6579" spans="93:93" x14ac:dyDescent="0.25">
      <c r="CO6579" s="202">
        <v>6578</v>
      </c>
    </row>
    <row r="6580" spans="93:93" x14ac:dyDescent="0.25">
      <c r="CO6580" s="202">
        <v>6579</v>
      </c>
    </row>
    <row r="6581" spans="93:93" x14ac:dyDescent="0.25">
      <c r="CO6581" s="202">
        <v>6580</v>
      </c>
    </row>
    <row r="6582" spans="93:93" x14ac:dyDescent="0.25">
      <c r="CO6582" s="202">
        <v>6581</v>
      </c>
    </row>
    <row r="6583" spans="93:93" x14ac:dyDescent="0.25">
      <c r="CO6583" s="202">
        <v>6582</v>
      </c>
    </row>
    <row r="6584" spans="93:93" x14ac:dyDescent="0.25">
      <c r="CO6584" s="202">
        <v>6583</v>
      </c>
    </row>
    <row r="6585" spans="93:93" x14ac:dyDescent="0.25">
      <c r="CO6585" s="202">
        <v>6584</v>
      </c>
    </row>
    <row r="6586" spans="93:93" x14ac:dyDescent="0.25">
      <c r="CO6586" s="202">
        <v>6585</v>
      </c>
    </row>
    <row r="6587" spans="93:93" x14ac:dyDescent="0.25">
      <c r="CO6587" s="202">
        <v>6586</v>
      </c>
    </row>
    <row r="6588" spans="93:93" x14ac:dyDescent="0.25">
      <c r="CO6588" s="202">
        <v>6587</v>
      </c>
    </row>
    <row r="6589" spans="93:93" x14ac:dyDescent="0.25">
      <c r="CO6589" s="202">
        <v>6588</v>
      </c>
    </row>
    <row r="6590" spans="93:93" x14ac:dyDescent="0.25">
      <c r="CO6590" s="202">
        <v>6589</v>
      </c>
    </row>
    <row r="6591" spans="93:93" x14ac:dyDescent="0.25">
      <c r="CO6591" s="202">
        <v>6590</v>
      </c>
    </row>
    <row r="6592" spans="93:93" x14ac:dyDescent="0.25">
      <c r="CO6592" s="202">
        <v>6591</v>
      </c>
    </row>
    <row r="6593" spans="93:93" x14ac:dyDescent="0.25">
      <c r="CO6593" s="202">
        <v>6592</v>
      </c>
    </row>
    <row r="6594" spans="93:93" x14ac:dyDescent="0.25">
      <c r="CO6594" s="202">
        <v>6593</v>
      </c>
    </row>
    <row r="6595" spans="93:93" x14ac:dyDescent="0.25">
      <c r="CO6595" s="202">
        <v>6594</v>
      </c>
    </row>
    <row r="6596" spans="93:93" x14ac:dyDescent="0.25">
      <c r="CO6596" s="202">
        <v>6595</v>
      </c>
    </row>
    <row r="6597" spans="93:93" x14ac:dyDescent="0.25">
      <c r="CO6597" s="202">
        <v>6596</v>
      </c>
    </row>
    <row r="6598" spans="93:93" x14ac:dyDescent="0.25">
      <c r="CO6598" s="202">
        <v>6597</v>
      </c>
    </row>
    <row r="6599" spans="93:93" x14ac:dyDescent="0.25">
      <c r="CO6599" s="202">
        <v>6598</v>
      </c>
    </row>
    <row r="6600" spans="93:93" x14ac:dyDescent="0.25">
      <c r="CO6600" s="202">
        <v>6599</v>
      </c>
    </row>
    <row r="6601" spans="93:93" x14ac:dyDescent="0.25">
      <c r="CO6601" s="202">
        <v>6600</v>
      </c>
    </row>
    <row r="6602" spans="93:93" x14ac:dyDescent="0.25">
      <c r="CO6602" s="202">
        <v>6601</v>
      </c>
    </row>
    <row r="6603" spans="93:93" x14ac:dyDescent="0.25">
      <c r="CO6603" s="202">
        <v>6602</v>
      </c>
    </row>
    <row r="6604" spans="93:93" x14ac:dyDescent="0.25">
      <c r="CO6604" s="202">
        <v>6603</v>
      </c>
    </row>
    <row r="6605" spans="93:93" x14ac:dyDescent="0.25">
      <c r="CO6605" s="202">
        <v>6604</v>
      </c>
    </row>
    <row r="6606" spans="93:93" x14ac:dyDescent="0.25">
      <c r="CO6606" s="202">
        <v>6605</v>
      </c>
    </row>
    <row r="6607" spans="93:93" x14ac:dyDescent="0.25">
      <c r="CO6607" s="202">
        <v>6606</v>
      </c>
    </row>
    <row r="6608" spans="93:93" x14ac:dyDescent="0.25">
      <c r="CO6608" s="202">
        <v>6607</v>
      </c>
    </row>
    <row r="6609" spans="93:93" x14ac:dyDescent="0.25">
      <c r="CO6609" s="202">
        <v>6608</v>
      </c>
    </row>
    <row r="6610" spans="93:93" x14ac:dyDescent="0.25">
      <c r="CO6610" s="202">
        <v>6609</v>
      </c>
    </row>
    <row r="6611" spans="93:93" x14ac:dyDescent="0.25">
      <c r="CO6611" s="202">
        <v>6610</v>
      </c>
    </row>
    <row r="6612" spans="93:93" x14ac:dyDescent="0.25">
      <c r="CO6612" s="202">
        <v>6611</v>
      </c>
    </row>
    <row r="6613" spans="93:93" x14ac:dyDescent="0.25">
      <c r="CO6613" s="202">
        <v>6612</v>
      </c>
    </row>
    <row r="6614" spans="93:93" x14ac:dyDescent="0.25">
      <c r="CO6614" s="202">
        <v>6613</v>
      </c>
    </row>
    <row r="6615" spans="93:93" x14ac:dyDescent="0.25">
      <c r="CO6615" s="202">
        <v>6614</v>
      </c>
    </row>
    <row r="6616" spans="93:93" x14ac:dyDescent="0.25">
      <c r="CO6616" s="202">
        <v>6615</v>
      </c>
    </row>
    <row r="6617" spans="93:93" x14ac:dyDescent="0.25">
      <c r="CO6617" s="202">
        <v>6616</v>
      </c>
    </row>
    <row r="6618" spans="93:93" x14ac:dyDescent="0.25">
      <c r="CO6618" s="202">
        <v>6617</v>
      </c>
    </row>
    <row r="6619" spans="93:93" x14ac:dyDescent="0.25">
      <c r="CO6619" s="202">
        <v>6618</v>
      </c>
    </row>
    <row r="6620" spans="93:93" x14ac:dyDescent="0.25">
      <c r="CO6620" s="202">
        <v>6619</v>
      </c>
    </row>
    <row r="6621" spans="93:93" x14ac:dyDescent="0.25">
      <c r="CO6621" s="202">
        <v>6620</v>
      </c>
    </row>
    <row r="6622" spans="93:93" x14ac:dyDescent="0.25">
      <c r="CO6622" s="202">
        <v>6621</v>
      </c>
    </row>
    <row r="6623" spans="93:93" x14ac:dyDescent="0.25">
      <c r="CO6623" s="202">
        <v>6622</v>
      </c>
    </row>
    <row r="6624" spans="93:93" x14ac:dyDescent="0.25">
      <c r="CO6624" s="202">
        <v>6623</v>
      </c>
    </row>
    <row r="6625" spans="93:93" x14ac:dyDescent="0.25">
      <c r="CO6625" s="202">
        <v>6624</v>
      </c>
    </row>
    <row r="6626" spans="93:93" x14ac:dyDescent="0.25">
      <c r="CO6626" s="202">
        <v>6625</v>
      </c>
    </row>
    <row r="6627" spans="93:93" x14ac:dyDescent="0.25">
      <c r="CO6627" s="202">
        <v>6626</v>
      </c>
    </row>
    <row r="6628" spans="93:93" x14ac:dyDescent="0.25">
      <c r="CO6628" s="202">
        <v>6627</v>
      </c>
    </row>
    <row r="6629" spans="93:93" x14ac:dyDescent="0.25">
      <c r="CO6629" s="202">
        <v>6628</v>
      </c>
    </row>
    <row r="6630" spans="93:93" x14ac:dyDescent="0.25">
      <c r="CO6630" s="202">
        <v>6629</v>
      </c>
    </row>
    <row r="6631" spans="93:93" x14ac:dyDescent="0.25">
      <c r="CO6631" s="202">
        <v>6630</v>
      </c>
    </row>
    <row r="6632" spans="93:93" x14ac:dyDescent="0.25">
      <c r="CO6632" s="202">
        <v>6631</v>
      </c>
    </row>
    <row r="6633" spans="93:93" x14ac:dyDescent="0.25">
      <c r="CO6633" s="202">
        <v>6632</v>
      </c>
    </row>
    <row r="6634" spans="93:93" x14ac:dyDescent="0.25">
      <c r="CO6634" s="202">
        <v>6633</v>
      </c>
    </row>
    <row r="6635" spans="93:93" x14ac:dyDescent="0.25">
      <c r="CO6635" s="202">
        <v>6634</v>
      </c>
    </row>
    <row r="6636" spans="93:93" x14ac:dyDescent="0.25">
      <c r="CO6636" s="202">
        <v>6635</v>
      </c>
    </row>
    <row r="6637" spans="93:93" x14ac:dyDescent="0.25">
      <c r="CO6637" s="202">
        <v>6636</v>
      </c>
    </row>
    <row r="6638" spans="93:93" x14ac:dyDescent="0.25">
      <c r="CO6638" s="202">
        <v>6637</v>
      </c>
    </row>
    <row r="6639" spans="93:93" x14ac:dyDescent="0.25">
      <c r="CO6639" s="202">
        <v>6638</v>
      </c>
    </row>
    <row r="6640" spans="93:93" x14ac:dyDescent="0.25">
      <c r="CO6640" s="202">
        <v>6639</v>
      </c>
    </row>
    <row r="6641" spans="93:93" x14ac:dyDescent="0.25">
      <c r="CO6641" s="202">
        <v>6640</v>
      </c>
    </row>
    <row r="6642" spans="93:93" x14ac:dyDescent="0.25">
      <c r="CO6642" s="202">
        <v>6641</v>
      </c>
    </row>
    <row r="6643" spans="93:93" x14ac:dyDescent="0.25">
      <c r="CO6643" s="202">
        <v>6642</v>
      </c>
    </row>
    <row r="6644" spans="93:93" x14ac:dyDescent="0.25">
      <c r="CO6644" s="202">
        <v>6643</v>
      </c>
    </row>
    <row r="6645" spans="93:93" x14ac:dyDescent="0.25">
      <c r="CO6645" s="202">
        <v>6644</v>
      </c>
    </row>
    <row r="6646" spans="93:93" x14ac:dyDescent="0.25">
      <c r="CO6646" s="202">
        <v>6645</v>
      </c>
    </row>
    <row r="6647" spans="93:93" x14ac:dyDescent="0.25">
      <c r="CO6647" s="202">
        <v>6646</v>
      </c>
    </row>
    <row r="6648" spans="93:93" x14ac:dyDescent="0.25">
      <c r="CO6648" s="202">
        <v>6647</v>
      </c>
    </row>
    <row r="6649" spans="93:93" x14ac:dyDescent="0.25">
      <c r="CO6649" s="202">
        <v>6648</v>
      </c>
    </row>
    <row r="6650" spans="93:93" x14ac:dyDescent="0.25">
      <c r="CO6650" s="202">
        <v>6649</v>
      </c>
    </row>
    <row r="6651" spans="93:93" x14ac:dyDescent="0.25">
      <c r="CO6651" s="202">
        <v>6650</v>
      </c>
    </row>
    <row r="6652" spans="93:93" x14ac:dyDescent="0.25">
      <c r="CO6652" s="202">
        <v>6651</v>
      </c>
    </row>
    <row r="6653" spans="93:93" x14ac:dyDescent="0.25">
      <c r="CO6653" s="202">
        <v>6652</v>
      </c>
    </row>
    <row r="6654" spans="93:93" x14ac:dyDescent="0.25">
      <c r="CO6654" s="202">
        <v>6653</v>
      </c>
    </row>
    <row r="6655" spans="93:93" x14ac:dyDescent="0.25">
      <c r="CO6655" s="202">
        <v>6654</v>
      </c>
    </row>
    <row r="6656" spans="93:93" x14ac:dyDescent="0.25">
      <c r="CO6656" s="202">
        <v>6655</v>
      </c>
    </row>
    <row r="6657" spans="93:93" x14ac:dyDescent="0.25">
      <c r="CO6657" s="202">
        <v>6656</v>
      </c>
    </row>
    <row r="6658" spans="93:93" x14ac:dyDescent="0.25">
      <c r="CO6658" s="202">
        <v>6657</v>
      </c>
    </row>
    <row r="6659" spans="93:93" x14ac:dyDescent="0.25">
      <c r="CO6659" s="202">
        <v>6658</v>
      </c>
    </row>
    <row r="6660" spans="93:93" x14ac:dyDescent="0.25">
      <c r="CO6660" s="202">
        <v>6659</v>
      </c>
    </row>
    <row r="6661" spans="93:93" x14ac:dyDescent="0.25">
      <c r="CO6661" s="202">
        <v>6660</v>
      </c>
    </row>
    <row r="6662" spans="93:93" x14ac:dyDescent="0.25">
      <c r="CO6662" s="202">
        <v>6661</v>
      </c>
    </row>
    <row r="6663" spans="93:93" x14ac:dyDescent="0.25">
      <c r="CO6663" s="202">
        <v>6662</v>
      </c>
    </row>
    <row r="6664" spans="93:93" x14ac:dyDescent="0.25">
      <c r="CO6664" s="202">
        <v>6663</v>
      </c>
    </row>
    <row r="6665" spans="93:93" x14ac:dyDescent="0.25">
      <c r="CO6665" s="202">
        <v>6664</v>
      </c>
    </row>
    <row r="6666" spans="93:93" x14ac:dyDescent="0.25">
      <c r="CO6666" s="202">
        <v>6665</v>
      </c>
    </row>
    <row r="6667" spans="93:93" x14ac:dyDescent="0.25">
      <c r="CO6667" s="202">
        <v>6666</v>
      </c>
    </row>
    <row r="6668" spans="93:93" x14ac:dyDescent="0.25">
      <c r="CO6668" s="202">
        <v>6667</v>
      </c>
    </row>
    <row r="6669" spans="93:93" x14ac:dyDescent="0.25">
      <c r="CO6669" s="202">
        <v>6668</v>
      </c>
    </row>
    <row r="6670" spans="93:93" x14ac:dyDescent="0.25">
      <c r="CO6670" s="202">
        <v>6669</v>
      </c>
    </row>
    <row r="6671" spans="93:93" x14ac:dyDescent="0.25">
      <c r="CO6671" s="202">
        <v>6670</v>
      </c>
    </row>
    <row r="6672" spans="93:93" x14ac:dyDescent="0.25">
      <c r="CO6672" s="202">
        <v>6671</v>
      </c>
    </row>
    <row r="6673" spans="93:93" x14ac:dyDescent="0.25">
      <c r="CO6673" s="202">
        <v>6672</v>
      </c>
    </row>
    <row r="6674" spans="93:93" x14ac:dyDescent="0.25">
      <c r="CO6674" s="202">
        <v>6673</v>
      </c>
    </row>
    <row r="6675" spans="93:93" x14ac:dyDescent="0.25">
      <c r="CO6675" s="202">
        <v>6674</v>
      </c>
    </row>
    <row r="6676" spans="93:93" x14ac:dyDescent="0.25">
      <c r="CO6676" s="202">
        <v>6675</v>
      </c>
    </row>
    <row r="6677" spans="93:93" x14ac:dyDescent="0.25">
      <c r="CO6677" s="202">
        <v>6676</v>
      </c>
    </row>
    <row r="6678" spans="93:93" x14ac:dyDescent="0.25">
      <c r="CO6678" s="202">
        <v>6677</v>
      </c>
    </row>
    <row r="6679" spans="93:93" x14ac:dyDescent="0.25">
      <c r="CO6679" s="202">
        <v>6678</v>
      </c>
    </row>
    <row r="6680" spans="93:93" x14ac:dyDescent="0.25">
      <c r="CO6680" s="202">
        <v>6679</v>
      </c>
    </row>
    <row r="6681" spans="93:93" x14ac:dyDescent="0.25">
      <c r="CO6681" s="202">
        <v>6680</v>
      </c>
    </row>
    <row r="6682" spans="93:93" x14ac:dyDescent="0.25">
      <c r="CO6682" s="202">
        <v>6681</v>
      </c>
    </row>
    <row r="6683" spans="93:93" x14ac:dyDescent="0.25">
      <c r="CO6683" s="202">
        <v>6682</v>
      </c>
    </row>
    <row r="6684" spans="93:93" x14ac:dyDescent="0.25">
      <c r="CO6684" s="202">
        <v>6683</v>
      </c>
    </row>
    <row r="6685" spans="93:93" x14ac:dyDescent="0.25">
      <c r="CO6685" s="202">
        <v>6684</v>
      </c>
    </row>
    <row r="6686" spans="93:93" x14ac:dyDescent="0.25">
      <c r="CO6686" s="202">
        <v>6685</v>
      </c>
    </row>
    <row r="6687" spans="93:93" x14ac:dyDescent="0.25">
      <c r="CO6687" s="202">
        <v>6686</v>
      </c>
    </row>
    <row r="6688" spans="93:93" x14ac:dyDescent="0.25">
      <c r="CO6688" s="202">
        <v>6687</v>
      </c>
    </row>
    <row r="6689" spans="93:93" x14ac:dyDescent="0.25">
      <c r="CO6689" s="202">
        <v>6688</v>
      </c>
    </row>
    <row r="6690" spans="93:93" x14ac:dyDescent="0.25">
      <c r="CO6690" s="202">
        <v>6689</v>
      </c>
    </row>
    <row r="6691" spans="93:93" x14ac:dyDescent="0.25">
      <c r="CO6691" s="202">
        <v>6690</v>
      </c>
    </row>
    <row r="6692" spans="93:93" x14ac:dyDescent="0.25">
      <c r="CO6692" s="202">
        <v>6691</v>
      </c>
    </row>
    <row r="6693" spans="93:93" x14ac:dyDescent="0.25">
      <c r="CO6693" s="202">
        <v>6692</v>
      </c>
    </row>
    <row r="6694" spans="93:93" x14ac:dyDescent="0.25">
      <c r="CO6694" s="202">
        <v>6693</v>
      </c>
    </row>
    <row r="6695" spans="93:93" x14ac:dyDescent="0.25">
      <c r="CO6695" s="202">
        <v>6694</v>
      </c>
    </row>
    <row r="6696" spans="93:93" x14ac:dyDescent="0.25">
      <c r="CO6696" s="202">
        <v>6695</v>
      </c>
    </row>
    <row r="6697" spans="93:93" x14ac:dyDescent="0.25">
      <c r="CO6697" s="202">
        <v>6696</v>
      </c>
    </row>
    <row r="6698" spans="93:93" x14ac:dyDescent="0.25">
      <c r="CO6698" s="202">
        <v>6697</v>
      </c>
    </row>
    <row r="6699" spans="93:93" x14ac:dyDescent="0.25">
      <c r="CO6699" s="202">
        <v>6698</v>
      </c>
    </row>
    <row r="6700" spans="93:93" x14ac:dyDescent="0.25">
      <c r="CO6700" s="202">
        <v>6699</v>
      </c>
    </row>
    <row r="6701" spans="93:93" x14ac:dyDescent="0.25">
      <c r="CO6701" s="202">
        <v>6700</v>
      </c>
    </row>
    <row r="6702" spans="93:93" x14ac:dyDescent="0.25">
      <c r="CO6702" s="202">
        <v>6701</v>
      </c>
    </row>
    <row r="6703" spans="93:93" x14ac:dyDescent="0.25">
      <c r="CO6703" s="202">
        <v>6702</v>
      </c>
    </row>
    <row r="6704" spans="93:93" x14ac:dyDescent="0.25">
      <c r="CO6704" s="202">
        <v>6703</v>
      </c>
    </row>
    <row r="6705" spans="93:93" x14ac:dyDescent="0.25">
      <c r="CO6705" s="202">
        <v>6704</v>
      </c>
    </row>
    <row r="6706" spans="93:93" x14ac:dyDescent="0.25">
      <c r="CO6706" s="202">
        <v>6705</v>
      </c>
    </row>
    <row r="6707" spans="93:93" x14ac:dyDescent="0.25">
      <c r="CO6707" s="202">
        <v>6706</v>
      </c>
    </row>
    <row r="6708" spans="93:93" x14ac:dyDescent="0.25">
      <c r="CO6708" s="202">
        <v>6707</v>
      </c>
    </row>
    <row r="6709" spans="93:93" x14ac:dyDescent="0.25">
      <c r="CO6709" s="202">
        <v>6708</v>
      </c>
    </row>
    <row r="6710" spans="93:93" x14ac:dyDescent="0.25">
      <c r="CO6710" s="202">
        <v>6709</v>
      </c>
    </row>
    <row r="6711" spans="93:93" x14ac:dyDescent="0.25">
      <c r="CO6711" s="202">
        <v>6710</v>
      </c>
    </row>
    <row r="6712" spans="93:93" x14ac:dyDescent="0.25">
      <c r="CO6712" s="202">
        <v>6711</v>
      </c>
    </row>
    <row r="6713" spans="93:93" x14ac:dyDescent="0.25">
      <c r="CO6713" s="202">
        <v>6712</v>
      </c>
    </row>
    <row r="6714" spans="93:93" x14ac:dyDescent="0.25">
      <c r="CO6714" s="202">
        <v>6713</v>
      </c>
    </row>
    <row r="6715" spans="93:93" x14ac:dyDescent="0.25">
      <c r="CO6715" s="202">
        <v>6714</v>
      </c>
    </row>
    <row r="6716" spans="93:93" x14ac:dyDescent="0.25">
      <c r="CO6716" s="202">
        <v>6715</v>
      </c>
    </row>
    <row r="6717" spans="93:93" x14ac:dyDescent="0.25">
      <c r="CO6717" s="202">
        <v>6716</v>
      </c>
    </row>
    <row r="6718" spans="93:93" x14ac:dyDescent="0.25">
      <c r="CO6718" s="202">
        <v>6717</v>
      </c>
    </row>
    <row r="6719" spans="93:93" x14ac:dyDescent="0.25">
      <c r="CO6719" s="202">
        <v>6718</v>
      </c>
    </row>
    <row r="6720" spans="93:93" x14ac:dyDescent="0.25">
      <c r="CO6720" s="202">
        <v>6719</v>
      </c>
    </row>
    <row r="6721" spans="93:93" x14ac:dyDescent="0.25">
      <c r="CO6721" s="202">
        <v>6720</v>
      </c>
    </row>
    <row r="6722" spans="93:93" x14ac:dyDescent="0.25">
      <c r="CO6722" s="202">
        <v>6721</v>
      </c>
    </row>
    <row r="6723" spans="93:93" x14ac:dyDescent="0.25">
      <c r="CO6723" s="202">
        <v>6722</v>
      </c>
    </row>
    <row r="6724" spans="93:93" x14ac:dyDescent="0.25">
      <c r="CO6724" s="202">
        <v>6723</v>
      </c>
    </row>
    <row r="6725" spans="93:93" x14ac:dyDescent="0.25">
      <c r="CO6725" s="202">
        <v>6724</v>
      </c>
    </row>
    <row r="6726" spans="93:93" x14ac:dyDescent="0.25">
      <c r="CO6726" s="202">
        <v>6725</v>
      </c>
    </row>
    <row r="6727" spans="93:93" x14ac:dyDescent="0.25">
      <c r="CO6727" s="202">
        <v>6726</v>
      </c>
    </row>
    <row r="6728" spans="93:93" x14ac:dyDescent="0.25">
      <c r="CO6728" s="202">
        <v>6727</v>
      </c>
    </row>
    <row r="6729" spans="93:93" x14ac:dyDescent="0.25">
      <c r="CO6729" s="202">
        <v>6728</v>
      </c>
    </row>
    <row r="6730" spans="93:93" x14ac:dyDescent="0.25">
      <c r="CO6730" s="202">
        <v>6729</v>
      </c>
    </row>
    <row r="6731" spans="93:93" x14ac:dyDescent="0.25">
      <c r="CO6731" s="202">
        <v>6730</v>
      </c>
    </row>
    <row r="6732" spans="93:93" x14ac:dyDescent="0.25">
      <c r="CO6732" s="202">
        <v>6731</v>
      </c>
    </row>
    <row r="6733" spans="93:93" x14ac:dyDescent="0.25">
      <c r="CO6733" s="202">
        <v>6732</v>
      </c>
    </row>
    <row r="6734" spans="93:93" x14ac:dyDescent="0.25">
      <c r="CO6734" s="202">
        <v>6733</v>
      </c>
    </row>
    <row r="6735" spans="93:93" x14ac:dyDescent="0.25">
      <c r="CO6735" s="202">
        <v>6734</v>
      </c>
    </row>
    <row r="6736" spans="93:93" x14ac:dyDescent="0.25">
      <c r="CO6736" s="202">
        <v>6735</v>
      </c>
    </row>
    <row r="6737" spans="93:93" x14ac:dyDescent="0.25">
      <c r="CO6737" s="202">
        <v>6736</v>
      </c>
    </row>
    <row r="6738" spans="93:93" x14ac:dyDescent="0.25">
      <c r="CO6738" s="202">
        <v>6737</v>
      </c>
    </row>
    <row r="6739" spans="93:93" x14ac:dyDescent="0.25">
      <c r="CO6739" s="202">
        <v>6738</v>
      </c>
    </row>
    <row r="6740" spans="93:93" x14ac:dyDescent="0.25">
      <c r="CO6740" s="202">
        <v>6739</v>
      </c>
    </row>
    <row r="6741" spans="93:93" x14ac:dyDescent="0.25">
      <c r="CO6741" s="202">
        <v>6740</v>
      </c>
    </row>
    <row r="6742" spans="93:93" x14ac:dyDescent="0.25">
      <c r="CO6742" s="202">
        <v>6741</v>
      </c>
    </row>
    <row r="6743" spans="93:93" x14ac:dyDescent="0.25">
      <c r="CO6743" s="202">
        <v>6742</v>
      </c>
    </row>
    <row r="6744" spans="93:93" x14ac:dyDescent="0.25">
      <c r="CO6744" s="202">
        <v>6743</v>
      </c>
    </row>
    <row r="6745" spans="93:93" x14ac:dyDescent="0.25">
      <c r="CO6745" s="202">
        <v>6744</v>
      </c>
    </row>
    <row r="6746" spans="93:93" x14ac:dyDescent="0.25">
      <c r="CO6746" s="202">
        <v>6745</v>
      </c>
    </row>
    <row r="6747" spans="93:93" x14ac:dyDescent="0.25">
      <c r="CO6747" s="202">
        <v>6746</v>
      </c>
    </row>
    <row r="6748" spans="93:93" x14ac:dyDescent="0.25">
      <c r="CO6748" s="202">
        <v>6747</v>
      </c>
    </row>
    <row r="6749" spans="93:93" x14ac:dyDescent="0.25">
      <c r="CO6749" s="202">
        <v>6748</v>
      </c>
    </row>
    <row r="6750" spans="93:93" x14ac:dyDescent="0.25">
      <c r="CO6750" s="202">
        <v>6749</v>
      </c>
    </row>
    <row r="6751" spans="93:93" x14ac:dyDescent="0.25">
      <c r="CO6751" s="202">
        <v>6750</v>
      </c>
    </row>
    <row r="6752" spans="93:93" x14ac:dyDescent="0.25">
      <c r="CO6752" s="202">
        <v>6751</v>
      </c>
    </row>
    <row r="6753" spans="93:93" x14ac:dyDescent="0.25">
      <c r="CO6753" s="202">
        <v>6752</v>
      </c>
    </row>
    <row r="6754" spans="93:93" x14ac:dyDescent="0.25">
      <c r="CO6754" s="202">
        <v>6753</v>
      </c>
    </row>
    <row r="6755" spans="93:93" x14ac:dyDescent="0.25">
      <c r="CO6755" s="202">
        <v>6754</v>
      </c>
    </row>
    <row r="6756" spans="93:93" x14ac:dyDescent="0.25">
      <c r="CO6756" s="202">
        <v>6755</v>
      </c>
    </row>
    <row r="6757" spans="93:93" x14ac:dyDescent="0.25">
      <c r="CO6757" s="202">
        <v>6756</v>
      </c>
    </row>
    <row r="6758" spans="93:93" x14ac:dyDescent="0.25">
      <c r="CO6758" s="202">
        <v>6757</v>
      </c>
    </row>
    <row r="6759" spans="93:93" x14ac:dyDescent="0.25">
      <c r="CO6759" s="202">
        <v>6758</v>
      </c>
    </row>
    <row r="6760" spans="93:93" x14ac:dyDescent="0.25">
      <c r="CO6760" s="202">
        <v>6759</v>
      </c>
    </row>
    <row r="6761" spans="93:93" x14ac:dyDescent="0.25">
      <c r="CO6761" s="202">
        <v>6760</v>
      </c>
    </row>
    <row r="6762" spans="93:93" x14ac:dyDescent="0.25">
      <c r="CO6762" s="202">
        <v>6761</v>
      </c>
    </row>
    <row r="6763" spans="93:93" x14ac:dyDescent="0.25">
      <c r="CO6763" s="202">
        <v>6762</v>
      </c>
    </row>
    <row r="6764" spans="93:93" x14ac:dyDescent="0.25">
      <c r="CO6764" s="202">
        <v>6763</v>
      </c>
    </row>
    <row r="6765" spans="93:93" x14ac:dyDescent="0.25">
      <c r="CO6765" s="202">
        <v>6764</v>
      </c>
    </row>
    <row r="6766" spans="93:93" x14ac:dyDescent="0.25">
      <c r="CO6766" s="202">
        <v>6765</v>
      </c>
    </row>
    <row r="6767" spans="93:93" x14ac:dyDescent="0.25">
      <c r="CO6767" s="202">
        <v>6766</v>
      </c>
    </row>
    <row r="6768" spans="93:93" x14ac:dyDescent="0.25">
      <c r="CO6768" s="202">
        <v>6767</v>
      </c>
    </row>
    <row r="6769" spans="93:93" x14ac:dyDescent="0.25">
      <c r="CO6769" s="202">
        <v>6768</v>
      </c>
    </row>
    <row r="6770" spans="93:93" x14ac:dyDescent="0.25">
      <c r="CO6770" s="202">
        <v>6769</v>
      </c>
    </row>
    <row r="6771" spans="93:93" x14ac:dyDescent="0.25">
      <c r="CO6771" s="202">
        <v>6770</v>
      </c>
    </row>
    <row r="6772" spans="93:93" x14ac:dyDescent="0.25">
      <c r="CO6772" s="202">
        <v>6771</v>
      </c>
    </row>
    <row r="6773" spans="93:93" x14ac:dyDescent="0.25">
      <c r="CO6773" s="202">
        <v>6772</v>
      </c>
    </row>
    <row r="6774" spans="93:93" x14ac:dyDescent="0.25">
      <c r="CO6774" s="202">
        <v>6773</v>
      </c>
    </row>
    <row r="6775" spans="93:93" x14ac:dyDescent="0.25">
      <c r="CO6775" s="202">
        <v>6774</v>
      </c>
    </row>
    <row r="6776" spans="93:93" x14ac:dyDescent="0.25">
      <c r="CO6776" s="202">
        <v>6775</v>
      </c>
    </row>
    <row r="6777" spans="93:93" x14ac:dyDescent="0.25">
      <c r="CO6777" s="202">
        <v>6776</v>
      </c>
    </row>
    <row r="6778" spans="93:93" x14ac:dyDescent="0.25">
      <c r="CO6778" s="202">
        <v>6777</v>
      </c>
    </row>
    <row r="6779" spans="93:93" x14ac:dyDescent="0.25">
      <c r="CO6779" s="202">
        <v>6778</v>
      </c>
    </row>
    <row r="6780" spans="93:93" x14ac:dyDescent="0.25">
      <c r="CO6780" s="202">
        <v>6779</v>
      </c>
    </row>
    <row r="6781" spans="93:93" x14ac:dyDescent="0.25">
      <c r="CO6781" s="202">
        <v>6780</v>
      </c>
    </row>
    <row r="6782" spans="93:93" x14ac:dyDescent="0.25">
      <c r="CO6782" s="202">
        <v>6781</v>
      </c>
    </row>
    <row r="6783" spans="93:93" x14ac:dyDescent="0.25">
      <c r="CO6783" s="202">
        <v>6782</v>
      </c>
    </row>
    <row r="6784" spans="93:93" x14ac:dyDescent="0.25">
      <c r="CO6784" s="202">
        <v>6783</v>
      </c>
    </row>
    <row r="6785" spans="93:93" x14ac:dyDescent="0.25">
      <c r="CO6785" s="202">
        <v>6784</v>
      </c>
    </row>
    <row r="6786" spans="93:93" x14ac:dyDescent="0.25">
      <c r="CO6786" s="202">
        <v>6785</v>
      </c>
    </row>
    <row r="6787" spans="93:93" x14ac:dyDescent="0.25">
      <c r="CO6787" s="202">
        <v>6786</v>
      </c>
    </row>
    <row r="6788" spans="93:93" x14ac:dyDescent="0.25">
      <c r="CO6788" s="202">
        <v>6787</v>
      </c>
    </row>
    <row r="6789" spans="93:93" x14ac:dyDescent="0.25">
      <c r="CO6789" s="202">
        <v>6788</v>
      </c>
    </row>
    <row r="6790" spans="93:93" x14ac:dyDescent="0.25">
      <c r="CO6790" s="202">
        <v>6789</v>
      </c>
    </row>
    <row r="6791" spans="93:93" x14ac:dyDescent="0.25">
      <c r="CO6791" s="202">
        <v>6790</v>
      </c>
    </row>
    <row r="6792" spans="93:93" x14ac:dyDescent="0.25">
      <c r="CO6792" s="202">
        <v>6791</v>
      </c>
    </row>
    <row r="6793" spans="93:93" x14ac:dyDescent="0.25">
      <c r="CO6793" s="202">
        <v>6792</v>
      </c>
    </row>
    <row r="6794" spans="93:93" x14ac:dyDescent="0.25">
      <c r="CO6794" s="202">
        <v>6793</v>
      </c>
    </row>
    <row r="6795" spans="93:93" x14ac:dyDescent="0.25">
      <c r="CO6795" s="202">
        <v>6794</v>
      </c>
    </row>
    <row r="6796" spans="93:93" x14ac:dyDescent="0.25">
      <c r="CO6796" s="202">
        <v>6795</v>
      </c>
    </row>
    <row r="6797" spans="93:93" x14ac:dyDescent="0.25">
      <c r="CO6797" s="202">
        <v>6796</v>
      </c>
    </row>
    <row r="6798" spans="93:93" x14ac:dyDescent="0.25">
      <c r="CO6798" s="202">
        <v>6797</v>
      </c>
    </row>
    <row r="6799" spans="93:93" x14ac:dyDescent="0.25">
      <c r="CO6799" s="202">
        <v>6798</v>
      </c>
    </row>
    <row r="6800" spans="93:93" x14ac:dyDescent="0.25">
      <c r="CO6800" s="202">
        <v>6799</v>
      </c>
    </row>
    <row r="6801" spans="93:93" x14ac:dyDescent="0.25">
      <c r="CO6801" s="202">
        <v>6800</v>
      </c>
    </row>
    <row r="6802" spans="93:93" x14ac:dyDescent="0.25">
      <c r="CO6802" s="202">
        <v>6801</v>
      </c>
    </row>
    <row r="6803" spans="93:93" x14ac:dyDescent="0.25">
      <c r="CO6803" s="202">
        <v>6802</v>
      </c>
    </row>
    <row r="6804" spans="93:93" x14ac:dyDescent="0.25">
      <c r="CO6804" s="202">
        <v>6803</v>
      </c>
    </row>
    <row r="6805" spans="93:93" x14ac:dyDescent="0.25">
      <c r="CO6805" s="202">
        <v>6804</v>
      </c>
    </row>
    <row r="6806" spans="93:93" x14ac:dyDescent="0.25">
      <c r="CO6806" s="202">
        <v>6805</v>
      </c>
    </row>
    <row r="6807" spans="93:93" x14ac:dyDescent="0.25">
      <c r="CO6807" s="202">
        <v>6806</v>
      </c>
    </row>
    <row r="6808" spans="93:93" x14ac:dyDescent="0.25">
      <c r="CO6808" s="202">
        <v>6807</v>
      </c>
    </row>
    <row r="6809" spans="93:93" x14ac:dyDescent="0.25">
      <c r="CO6809" s="202">
        <v>6808</v>
      </c>
    </row>
    <row r="6810" spans="93:93" x14ac:dyDescent="0.25">
      <c r="CO6810" s="202">
        <v>6809</v>
      </c>
    </row>
    <row r="6811" spans="93:93" x14ac:dyDescent="0.25">
      <c r="CO6811" s="202">
        <v>6810</v>
      </c>
    </row>
    <row r="6812" spans="93:93" x14ac:dyDescent="0.25">
      <c r="CO6812" s="202">
        <v>6811</v>
      </c>
    </row>
    <row r="6813" spans="93:93" x14ac:dyDescent="0.25">
      <c r="CO6813" s="202">
        <v>6812</v>
      </c>
    </row>
    <row r="6814" spans="93:93" x14ac:dyDescent="0.25">
      <c r="CO6814" s="202">
        <v>6813</v>
      </c>
    </row>
    <row r="6815" spans="93:93" x14ac:dyDescent="0.25">
      <c r="CO6815" s="202">
        <v>6814</v>
      </c>
    </row>
    <row r="6816" spans="93:93" x14ac:dyDescent="0.25">
      <c r="CO6816" s="202">
        <v>6815</v>
      </c>
    </row>
    <row r="6817" spans="93:93" x14ac:dyDescent="0.25">
      <c r="CO6817" s="202">
        <v>6816</v>
      </c>
    </row>
    <row r="6818" spans="93:93" x14ac:dyDescent="0.25">
      <c r="CO6818" s="202">
        <v>6817</v>
      </c>
    </row>
    <row r="6819" spans="93:93" x14ac:dyDescent="0.25">
      <c r="CO6819" s="202">
        <v>6818</v>
      </c>
    </row>
    <row r="6820" spans="93:93" x14ac:dyDescent="0.25">
      <c r="CO6820" s="202">
        <v>6819</v>
      </c>
    </row>
    <row r="6821" spans="93:93" x14ac:dyDescent="0.25">
      <c r="CO6821" s="202">
        <v>6820</v>
      </c>
    </row>
    <row r="6822" spans="93:93" x14ac:dyDescent="0.25">
      <c r="CO6822" s="202">
        <v>6821</v>
      </c>
    </row>
    <row r="6823" spans="93:93" x14ac:dyDescent="0.25">
      <c r="CO6823" s="202">
        <v>6822</v>
      </c>
    </row>
    <row r="6824" spans="93:93" x14ac:dyDescent="0.25">
      <c r="CO6824" s="202">
        <v>6823</v>
      </c>
    </row>
    <row r="6825" spans="93:93" x14ac:dyDescent="0.25">
      <c r="CO6825" s="202">
        <v>6824</v>
      </c>
    </row>
    <row r="6826" spans="93:93" x14ac:dyDescent="0.25">
      <c r="CO6826" s="202">
        <v>6825</v>
      </c>
    </row>
    <row r="6827" spans="93:93" x14ac:dyDescent="0.25">
      <c r="CO6827" s="202">
        <v>6826</v>
      </c>
    </row>
    <row r="6828" spans="93:93" x14ac:dyDescent="0.25">
      <c r="CO6828" s="202">
        <v>6827</v>
      </c>
    </row>
    <row r="6829" spans="93:93" x14ac:dyDescent="0.25">
      <c r="CO6829" s="202">
        <v>6828</v>
      </c>
    </row>
    <row r="6830" spans="93:93" x14ac:dyDescent="0.25">
      <c r="CO6830" s="202">
        <v>6829</v>
      </c>
    </row>
    <row r="6831" spans="93:93" x14ac:dyDescent="0.25">
      <c r="CO6831" s="202">
        <v>6830</v>
      </c>
    </row>
    <row r="6832" spans="93:93" x14ac:dyDescent="0.25">
      <c r="CO6832" s="202">
        <v>6831</v>
      </c>
    </row>
    <row r="6833" spans="93:93" x14ac:dyDescent="0.25">
      <c r="CO6833" s="202">
        <v>6832</v>
      </c>
    </row>
    <row r="6834" spans="93:93" x14ac:dyDescent="0.25">
      <c r="CO6834" s="202">
        <v>6833</v>
      </c>
    </row>
    <row r="6835" spans="93:93" x14ac:dyDescent="0.25">
      <c r="CO6835" s="202">
        <v>6834</v>
      </c>
    </row>
    <row r="6836" spans="93:93" x14ac:dyDescent="0.25">
      <c r="CO6836" s="202">
        <v>6835</v>
      </c>
    </row>
    <row r="6837" spans="93:93" x14ac:dyDescent="0.25">
      <c r="CO6837" s="202">
        <v>6836</v>
      </c>
    </row>
    <row r="6838" spans="93:93" x14ac:dyDescent="0.25">
      <c r="CO6838" s="202">
        <v>6837</v>
      </c>
    </row>
    <row r="6839" spans="93:93" x14ac:dyDescent="0.25">
      <c r="CO6839" s="202">
        <v>6838</v>
      </c>
    </row>
    <row r="6840" spans="93:93" x14ac:dyDescent="0.25">
      <c r="CO6840" s="202">
        <v>6839</v>
      </c>
    </row>
    <row r="6841" spans="93:93" x14ac:dyDescent="0.25">
      <c r="CO6841" s="202">
        <v>6840</v>
      </c>
    </row>
    <row r="6842" spans="93:93" x14ac:dyDescent="0.25">
      <c r="CO6842" s="202">
        <v>6841</v>
      </c>
    </row>
    <row r="6843" spans="93:93" x14ac:dyDescent="0.25">
      <c r="CO6843" s="202">
        <v>6842</v>
      </c>
    </row>
    <row r="6844" spans="93:93" x14ac:dyDescent="0.25">
      <c r="CO6844" s="202">
        <v>6843</v>
      </c>
    </row>
    <row r="6845" spans="93:93" x14ac:dyDescent="0.25">
      <c r="CO6845" s="202">
        <v>6844</v>
      </c>
    </row>
    <row r="6846" spans="93:93" x14ac:dyDescent="0.25">
      <c r="CO6846" s="202">
        <v>6845</v>
      </c>
    </row>
    <row r="6847" spans="93:93" x14ac:dyDescent="0.25">
      <c r="CO6847" s="202">
        <v>6846</v>
      </c>
    </row>
    <row r="6848" spans="93:93" x14ac:dyDescent="0.25">
      <c r="CO6848" s="202">
        <v>6847</v>
      </c>
    </row>
    <row r="6849" spans="93:93" x14ac:dyDescent="0.25">
      <c r="CO6849" s="202">
        <v>6848</v>
      </c>
    </row>
    <row r="6850" spans="93:93" x14ac:dyDescent="0.25">
      <c r="CO6850" s="202">
        <v>6849</v>
      </c>
    </row>
    <row r="6851" spans="93:93" x14ac:dyDescent="0.25">
      <c r="CO6851" s="202">
        <v>6850</v>
      </c>
    </row>
    <row r="6852" spans="93:93" x14ac:dyDescent="0.25">
      <c r="CO6852" s="202">
        <v>6851</v>
      </c>
    </row>
    <row r="6853" spans="93:93" x14ac:dyDescent="0.25">
      <c r="CO6853" s="202">
        <v>6852</v>
      </c>
    </row>
    <row r="6854" spans="93:93" x14ac:dyDescent="0.25">
      <c r="CO6854" s="202">
        <v>6853</v>
      </c>
    </row>
    <row r="6855" spans="93:93" x14ac:dyDescent="0.25">
      <c r="CO6855" s="202">
        <v>6854</v>
      </c>
    </row>
    <row r="6856" spans="93:93" x14ac:dyDescent="0.25">
      <c r="CO6856" s="202">
        <v>6855</v>
      </c>
    </row>
    <row r="6857" spans="93:93" x14ac:dyDescent="0.25">
      <c r="CO6857" s="202">
        <v>6856</v>
      </c>
    </row>
    <row r="6858" spans="93:93" x14ac:dyDescent="0.25">
      <c r="CO6858" s="202">
        <v>6857</v>
      </c>
    </row>
    <row r="6859" spans="93:93" x14ac:dyDescent="0.25">
      <c r="CO6859" s="202">
        <v>6858</v>
      </c>
    </row>
    <row r="6860" spans="93:93" x14ac:dyDescent="0.25">
      <c r="CO6860" s="202">
        <v>6859</v>
      </c>
    </row>
    <row r="6861" spans="93:93" x14ac:dyDescent="0.25">
      <c r="CO6861" s="202">
        <v>6860</v>
      </c>
    </row>
    <row r="6862" spans="93:93" x14ac:dyDescent="0.25">
      <c r="CO6862" s="202">
        <v>6861</v>
      </c>
    </row>
    <row r="6863" spans="93:93" x14ac:dyDescent="0.25">
      <c r="CO6863" s="202">
        <v>6862</v>
      </c>
    </row>
    <row r="6864" spans="93:93" x14ac:dyDescent="0.25">
      <c r="CO6864" s="202">
        <v>6863</v>
      </c>
    </row>
    <row r="6865" spans="93:93" x14ac:dyDescent="0.25">
      <c r="CO6865" s="202">
        <v>6864</v>
      </c>
    </row>
    <row r="6866" spans="93:93" x14ac:dyDescent="0.25">
      <c r="CO6866" s="202">
        <v>6865</v>
      </c>
    </row>
    <row r="6867" spans="93:93" x14ac:dyDescent="0.25">
      <c r="CO6867" s="202">
        <v>6866</v>
      </c>
    </row>
    <row r="6868" spans="93:93" x14ac:dyDescent="0.25">
      <c r="CO6868" s="202">
        <v>6867</v>
      </c>
    </row>
    <row r="6869" spans="93:93" x14ac:dyDescent="0.25">
      <c r="CO6869" s="202">
        <v>6868</v>
      </c>
    </row>
    <row r="6870" spans="93:93" x14ac:dyDescent="0.25">
      <c r="CO6870" s="202">
        <v>6869</v>
      </c>
    </row>
    <row r="6871" spans="93:93" x14ac:dyDescent="0.25">
      <c r="CO6871" s="202">
        <v>6870</v>
      </c>
    </row>
    <row r="6872" spans="93:93" x14ac:dyDescent="0.25">
      <c r="CO6872" s="202">
        <v>6871</v>
      </c>
    </row>
    <row r="6873" spans="93:93" x14ac:dyDescent="0.25">
      <c r="CO6873" s="202">
        <v>6872</v>
      </c>
    </row>
    <row r="6874" spans="93:93" x14ac:dyDescent="0.25">
      <c r="CO6874" s="202">
        <v>6873</v>
      </c>
    </row>
    <row r="6875" spans="93:93" x14ac:dyDescent="0.25">
      <c r="CO6875" s="202">
        <v>6874</v>
      </c>
    </row>
    <row r="6876" spans="93:93" x14ac:dyDescent="0.25">
      <c r="CO6876" s="202">
        <v>6875</v>
      </c>
    </row>
    <row r="6877" spans="93:93" x14ac:dyDescent="0.25">
      <c r="CO6877" s="202">
        <v>6876</v>
      </c>
    </row>
    <row r="6878" spans="93:93" x14ac:dyDescent="0.25">
      <c r="CO6878" s="202">
        <v>6877</v>
      </c>
    </row>
    <row r="6879" spans="93:93" x14ac:dyDescent="0.25">
      <c r="CO6879" s="202">
        <v>6878</v>
      </c>
    </row>
    <row r="6880" spans="93:93" x14ac:dyDescent="0.25">
      <c r="CO6880" s="202">
        <v>6879</v>
      </c>
    </row>
    <row r="6881" spans="93:93" x14ac:dyDescent="0.25">
      <c r="CO6881" s="202">
        <v>6880</v>
      </c>
    </row>
    <row r="6882" spans="93:93" x14ac:dyDescent="0.25">
      <c r="CO6882" s="202">
        <v>6881</v>
      </c>
    </row>
    <row r="6883" spans="93:93" x14ac:dyDescent="0.25">
      <c r="CO6883" s="202">
        <v>6882</v>
      </c>
    </row>
    <row r="6884" spans="93:93" x14ac:dyDescent="0.25">
      <c r="CO6884" s="202">
        <v>6883</v>
      </c>
    </row>
    <row r="6885" spans="93:93" x14ac:dyDescent="0.25">
      <c r="CO6885" s="202">
        <v>6884</v>
      </c>
    </row>
    <row r="6886" spans="93:93" x14ac:dyDescent="0.25">
      <c r="CO6886" s="202">
        <v>6885</v>
      </c>
    </row>
    <row r="6887" spans="93:93" x14ac:dyDescent="0.25">
      <c r="CO6887" s="202">
        <v>6886</v>
      </c>
    </row>
    <row r="6888" spans="93:93" x14ac:dyDescent="0.25">
      <c r="CO6888" s="202">
        <v>6887</v>
      </c>
    </row>
    <row r="6889" spans="93:93" x14ac:dyDescent="0.25">
      <c r="CO6889" s="202">
        <v>6888</v>
      </c>
    </row>
    <row r="6890" spans="93:93" x14ac:dyDescent="0.25">
      <c r="CO6890" s="202">
        <v>6889</v>
      </c>
    </row>
    <row r="6891" spans="93:93" x14ac:dyDescent="0.25">
      <c r="CO6891" s="202">
        <v>6890</v>
      </c>
    </row>
    <row r="6892" spans="93:93" x14ac:dyDescent="0.25">
      <c r="CO6892" s="202">
        <v>6891</v>
      </c>
    </row>
    <row r="6893" spans="93:93" x14ac:dyDescent="0.25">
      <c r="CO6893" s="202">
        <v>6892</v>
      </c>
    </row>
    <row r="6894" spans="93:93" x14ac:dyDescent="0.25">
      <c r="CO6894" s="202">
        <v>6893</v>
      </c>
    </row>
    <row r="6895" spans="93:93" x14ac:dyDescent="0.25">
      <c r="CO6895" s="202">
        <v>6894</v>
      </c>
    </row>
    <row r="6896" spans="93:93" x14ac:dyDescent="0.25">
      <c r="CO6896" s="202">
        <v>6895</v>
      </c>
    </row>
    <row r="6897" spans="93:93" x14ac:dyDescent="0.25">
      <c r="CO6897" s="202">
        <v>6896</v>
      </c>
    </row>
    <row r="6898" spans="93:93" x14ac:dyDescent="0.25">
      <c r="CO6898" s="202">
        <v>6897</v>
      </c>
    </row>
    <row r="6899" spans="93:93" x14ac:dyDescent="0.25">
      <c r="CO6899" s="202">
        <v>6898</v>
      </c>
    </row>
    <row r="6900" spans="93:93" x14ac:dyDescent="0.25">
      <c r="CO6900" s="202">
        <v>6899</v>
      </c>
    </row>
    <row r="6901" spans="93:93" x14ac:dyDescent="0.25">
      <c r="CO6901" s="202">
        <v>6900</v>
      </c>
    </row>
    <row r="6902" spans="93:93" x14ac:dyDescent="0.25">
      <c r="CO6902" s="202">
        <v>6901</v>
      </c>
    </row>
    <row r="6903" spans="93:93" x14ac:dyDescent="0.25">
      <c r="CO6903" s="202">
        <v>6902</v>
      </c>
    </row>
    <row r="6904" spans="93:93" x14ac:dyDescent="0.25">
      <c r="CO6904" s="202">
        <v>6903</v>
      </c>
    </row>
    <row r="6905" spans="93:93" x14ac:dyDescent="0.25">
      <c r="CO6905" s="202">
        <v>6904</v>
      </c>
    </row>
    <row r="6906" spans="93:93" x14ac:dyDescent="0.25">
      <c r="CO6906" s="202">
        <v>6905</v>
      </c>
    </row>
    <row r="6907" spans="93:93" x14ac:dyDescent="0.25">
      <c r="CO6907" s="202">
        <v>6906</v>
      </c>
    </row>
    <row r="6908" spans="93:93" x14ac:dyDescent="0.25">
      <c r="CO6908" s="202">
        <v>6907</v>
      </c>
    </row>
    <row r="6909" spans="93:93" x14ac:dyDescent="0.25">
      <c r="CO6909" s="202">
        <v>6908</v>
      </c>
    </row>
    <row r="6910" spans="93:93" x14ac:dyDescent="0.25">
      <c r="CO6910" s="202">
        <v>6909</v>
      </c>
    </row>
    <row r="6911" spans="93:93" x14ac:dyDescent="0.25">
      <c r="CO6911" s="202">
        <v>6910</v>
      </c>
    </row>
    <row r="6912" spans="93:93" x14ac:dyDescent="0.25">
      <c r="CO6912" s="202">
        <v>6911</v>
      </c>
    </row>
    <row r="6913" spans="93:93" x14ac:dyDescent="0.25">
      <c r="CO6913" s="202">
        <v>6912</v>
      </c>
    </row>
    <row r="6914" spans="93:93" x14ac:dyDescent="0.25">
      <c r="CO6914" s="202">
        <v>6913</v>
      </c>
    </row>
    <row r="6915" spans="93:93" x14ac:dyDescent="0.25">
      <c r="CO6915" s="202">
        <v>6914</v>
      </c>
    </row>
    <row r="6916" spans="93:93" x14ac:dyDescent="0.25">
      <c r="CO6916" s="202">
        <v>6915</v>
      </c>
    </row>
    <row r="6917" spans="93:93" x14ac:dyDescent="0.25">
      <c r="CO6917" s="202">
        <v>6916</v>
      </c>
    </row>
    <row r="6918" spans="93:93" x14ac:dyDescent="0.25">
      <c r="CO6918" s="202">
        <v>6917</v>
      </c>
    </row>
    <row r="6919" spans="93:93" x14ac:dyDescent="0.25">
      <c r="CO6919" s="202">
        <v>6918</v>
      </c>
    </row>
    <row r="6920" spans="93:93" x14ac:dyDescent="0.25">
      <c r="CO6920" s="202">
        <v>6919</v>
      </c>
    </row>
    <row r="6921" spans="93:93" x14ac:dyDescent="0.25">
      <c r="CO6921" s="202">
        <v>6920</v>
      </c>
    </row>
    <row r="6922" spans="93:93" x14ac:dyDescent="0.25">
      <c r="CO6922" s="202">
        <v>6921</v>
      </c>
    </row>
    <row r="6923" spans="93:93" x14ac:dyDescent="0.25">
      <c r="CO6923" s="202">
        <v>6922</v>
      </c>
    </row>
    <row r="6924" spans="93:93" x14ac:dyDescent="0.25">
      <c r="CO6924" s="202">
        <v>6923</v>
      </c>
    </row>
    <row r="6925" spans="93:93" x14ac:dyDescent="0.25">
      <c r="CO6925" s="202">
        <v>6924</v>
      </c>
    </row>
    <row r="6926" spans="93:93" x14ac:dyDescent="0.25">
      <c r="CO6926" s="202">
        <v>6925</v>
      </c>
    </row>
    <row r="6927" spans="93:93" x14ac:dyDescent="0.25">
      <c r="CO6927" s="202">
        <v>6926</v>
      </c>
    </row>
    <row r="6928" spans="93:93" x14ac:dyDescent="0.25">
      <c r="CO6928" s="202">
        <v>6927</v>
      </c>
    </row>
    <row r="6929" spans="93:93" x14ac:dyDescent="0.25">
      <c r="CO6929" s="202">
        <v>6928</v>
      </c>
    </row>
    <row r="6930" spans="93:93" x14ac:dyDescent="0.25">
      <c r="CO6930" s="202">
        <v>6929</v>
      </c>
    </row>
    <row r="6931" spans="93:93" x14ac:dyDescent="0.25">
      <c r="CO6931" s="202">
        <v>6930</v>
      </c>
    </row>
    <row r="6932" spans="93:93" x14ac:dyDescent="0.25">
      <c r="CO6932" s="202">
        <v>6931</v>
      </c>
    </row>
    <row r="6933" spans="93:93" x14ac:dyDescent="0.25">
      <c r="CO6933" s="202">
        <v>6932</v>
      </c>
    </row>
    <row r="6934" spans="93:93" x14ac:dyDescent="0.25">
      <c r="CO6934" s="202">
        <v>6933</v>
      </c>
    </row>
    <row r="6935" spans="93:93" x14ac:dyDescent="0.25">
      <c r="CO6935" s="202">
        <v>6934</v>
      </c>
    </row>
    <row r="6936" spans="93:93" x14ac:dyDescent="0.25">
      <c r="CO6936" s="202">
        <v>6935</v>
      </c>
    </row>
    <row r="6937" spans="93:93" x14ac:dyDescent="0.25">
      <c r="CO6937" s="202">
        <v>6936</v>
      </c>
    </row>
    <row r="6938" spans="93:93" x14ac:dyDescent="0.25">
      <c r="CO6938" s="202">
        <v>6937</v>
      </c>
    </row>
    <row r="6939" spans="93:93" x14ac:dyDescent="0.25">
      <c r="CO6939" s="202">
        <v>6938</v>
      </c>
    </row>
    <row r="6940" spans="93:93" x14ac:dyDescent="0.25">
      <c r="CO6940" s="202">
        <v>6939</v>
      </c>
    </row>
    <row r="6941" spans="93:93" x14ac:dyDescent="0.25">
      <c r="CO6941" s="202">
        <v>6940</v>
      </c>
    </row>
    <row r="6942" spans="93:93" x14ac:dyDescent="0.25">
      <c r="CO6942" s="202">
        <v>6941</v>
      </c>
    </row>
    <row r="6943" spans="93:93" x14ac:dyDescent="0.25">
      <c r="CO6943" s="202">
        <v>6942</v>
      </c>
    </row>
    <row r="6944" spans="93:93" x14ac:dyDescent="0.25">
      <c r="CO6944" s="202">
        <v>6943</v>
      </c>
    </row>
    <row r="6945" spans="93:93" x14ac:dyDescent="0.25">
      <c r="CO6945" s="202">
        <v>6944</v>
      </c>
    </row>
    <row r="6946" spans="93:93" x14ac:dyDescent="0.25">
      <c r="CO6946" s="202">
        <v>6945</v>
      </c>
    </row>
    <row r="6947" spans="93:93" x14ac:dyDescent="0.25">
      <c r="CO6947" s="202">
        <v>6946</v>
      </c>
    </row>
    <row r="6948" spans="93:93" x14ac:dyDescent="0.25">
      <c r="CO6948" s="202">
        <v>6947</v>
      </c>
    </row>
    <row r="6949" spans="93:93" x14ac:dyDescent="0.25">
      <c r="CO6949" s="202">
        <v>6948</v>
      </c>
    </row>
    <row r="6950" spans="93:93" x14ac:dyDescent="0.25">
      <c r="CO6950" s="202">
        <v>6949</v>
      </c>
    </row>
    <row r="6951" spans="93:93" x14ac:dyDescent="0.25">
      <c r="CO6951" s="202">
        <v>6950</v>
      </c>
    </row>
    <row r="6952" spans="93:93" x14ac:dyDescent="0.25">
      <c r="CO6952" s="202">
        <v>6951</v>
      </c>
    </row>
    <row r="6953" spans="93:93" x14ac:dyDescent="0.25">
      <c r="CO6953" s="202">
        <v>6952</v>
      </c>
    </row>
    <row r="6954" spans="93:93" x14ac:dyDescent="0.25">
      <c r="CO6954" s="202">
        <v>6953</v>
      </c>
    </row>
    <row r="6955" spans="93:93" x14ac:dyDescent="0.25">
      <c r="CO6955" s="202">
        <v>6954</v>
      </c>
    </row>
    <row r="6956" spans="93:93" x14ac:dyDescent="0.25">
      <c r="CO6956" s="202">
        <v>6955</v>
      </c>
    </row>
    <row r="6957" spans="93:93" x14ac:dyDescent="0.25">
      <c r="CO6957" s="202">
        <v>6956</v>
      </c>
    </row>
    <row r="6958" spans="93:93" x14ac:dyDescent="0.25">
      <c r="CO6958" s="202">
        <v>6957</v>
      </c>
    </row>
    <row r="6959" spans="93:93" x14ac:dyDescent="0.25">
      <c r="CO6959" s="202">
        <v>6958</v>
      </c>
    </row>
    <row r="6960" spans="93:93" x14ac:dyDescent="0.25">
      <c r="CO6960" s="202">
        <v>6959</v>
      </c>
    </row>
    <row r="6961" spans="93:93" x14ac:dyDescent="0.25">
      <c r="CO6961" s="202">
        <v>6960</v>
      </c>
    </row>
    <row r="6962" spans="93:93" x14ac:dyDescent="0.25">
      <c r="CO6962" s="202">
        <v>6961</v>
      </c>
    </row>
    <row r="6963" spans="93:93" x14ac:dyDescent="0.25">
      <c r="CO6963" s="202">
        <v>6962</v>
      </c>
    </row>
    <row r="6964" spans="93:93" x14ac:dyDescent="0.25">
      <c r="CO6964" s="202">
        <v>6963</v>
      </c>
    </row>
    <row r="6965" spans="93:93" x14ac:dyDescent="0.25">
      <c r="CO6965" s="202">
        <v>6964</v>
      </c>
    </row>
    <row r="6966" spans="93:93" x14ac:dyDescent="0.25">
      <c r="CO6966" s="202">
        <v>6965</v>
      </c>
    </row>
    <row r="6967" spans="93:93" x14ac:dyDescent="0.25">
      <c r="CO6967" s="202">
        <v>6966</v>
      </c>
    </row>
    <row r="6968" spans="93:93" x14ac:dyDescent="0.25">
      <c r="CO6968" s="202">
        <v>6967</v>
      </c>
    </row>
    <row r="6969" spans="93:93" x14ac:dyDescent="0.25">
      <c r="CO6969" s="202">
        <v>6968</v>
      </c>
    </row>
    <row r="6970" spans="93:93" x14ac:dyDescent="0.25">
      <c r="CO6970" s="202">
        <v>6969</v>
      </c>
    </row>
    <row r="6971" spans="93:93" x14ac:dyDescent="0.25">
      <c r="CO6971" s="202">
        <v>6970</v>
      </c>
    </row>
    <row r="6972" spans="93:93" x14ac:dyDescent="0.25">
      <c r="CO6972" s="202">
        <v>6971</v>
      </c>
    </row>
    <row r="6973" spans="93:93" x14ac:dyDescent="0.25">
      <c r="CO6973" s="202">
        <v>6972</v>
      </c>
    </row>
    <row r="6974" spans="93:93" x14ac:dyDescent="0.25">
      <c r="CO6974" s="202">
        <v>6973</v>
      </c>
    </row>
    <row r="6975" spans="93:93" x14ac:dyDescent="0.25">
      <c r="CO6975" s="202">
        <v>6974</v>
      </c>
    </row>
    <row r="6976" spans="93:93" x14ac:dyDescent="0.25">
      <c r="CO6976" s="202">
        <v>6975</v>
      </c>
    </row>
    <row r="6977" spans="93:93" x14ac:dyDescent="0.25">
      <c r="CO6977" s="202">
        <v>6976</v>
      </c>
    </row>
    <row r="6978" spans="93:93" x14ac:dyDescent="0.25">
      <c r="CO6978" s="202">
        <v>6977</v>
      </c>
    </row>
    <row r="6979" spans="93:93" x14ac:dyDescent="0.25">
      <c r="CO6979" s="202">
        <v>6978</v>
      </c>
    </row>
    <row r="6980" spans="93:93" x14ac:dyDescent="0.25">
      <c r="CO6980" s="202">
        <v>6979</v>
      </c>
    </row>
    <row r="6981" spans="93:93" x14ac:dyDescent="0.25">
      <c r="CO6981" s="202">
        <v>6980</v>
      </c>
    </row>
    <row r="6982" spans="93:93" x14ac:dyDescent="0.25">
      <c r="CO6982" s="202">
        <v>6981</v>
      </c>
    </row>
    <row r="6983" spans="93:93" x14ac:dyDescent="0.25">
      <c r="CO6983" s="202">
        <v>6982</v>
      </c>
    </row>
    <row r="6984" spans="93:93" x14ac:dyDescent="0.25">
      <c r="CO6984" s="202">
        <v>6983</v>
      </c>
    </row>
    <row r="6985" spans="93:93" x14ac:dyDescent="0.25">
      <c r="CO6985" s="202">
        <v>6984</v>
      </c>
    </row>
    <row r="6986" spans="93:93" x14ac:dyDescent="0.25">
      <c r="CO6986" s="202">
        <v>6985</v>
      </c>
    </row>
    <row r="6987" spans="93:93" x14ac:dyDescent="0.25">
      <c r="CO6987" s="202">
        <v>6986</v>
      </c>
    </row>
    <row r="6988" spans="93:93" x14ac:dyDescent="0.25">
      <c r="CO6988" s="202">
        <v>6987</v>
      </c>
    </row>
    <row r="6989" spans="93:93" x14ac:dyDescent="0.25">
      <c r="CO6989" s="202">
        <v>6988</v>
      </c>
    </row>
    <row r="6990" spans="93:93" x14ac:dyDescent="0.25">
      <c r="CO6990" s="202">
        <v>6989</v>
      </c>
    </row>
    <row r="6991" spans="93:93" x14ac:dyDescent="0.25">
      <c r="CO6991" s="202">
        <v>6990</v>
      </c>
    </row>
    <row r="6992" spans="93:93" x14ac:dyDescent="0.25">
      <c r="CO6992" s="202">
        <v>6991</v>
      </c>
    </row>
    <row r="6993" spans="93:93" x14ac:dyDescent="0.25">
      <c r="CO6993" s="202">
        <v>6992</v>
      </c>
    </row>
    <row r="6994" spans="93:93" x14ac:dyDescent="0.25">
      <c r="CO6994" s="202">
        <v>6993</v>
      </c>
    </row>
    <row r="6995" spans="93:93" x14ac:dyDescent="0.25">
      <c r="CO6995" s="202">
        <v>6994</v>
      </c>
    </row>
    <row r="6996" spans="93:93" x14ac:dyDescent="0.25">
      <c r="CO6996" s="202">
        <v>6995</v>
      </c>
    </row>
    <row r="6997" spans="93:93" x14ac:dyDescent="0.25">
      <c r="CO6997" s="202">
        <v>6996</v>
      </c>
    </row>
    <row r="6998" spans="93:93" x14ac:dyDescent="0.25">
      <c r="CO6998" s="202">
        <v>6997</v>
      </c>
    </row>
    <row r="6999" spans="93:93" x14ac:dyDescent="0.25">
      <c r="CO6999" s="202">
        <v>6998</v>
      </c>
    </row>
    <row r="7000" spans="93:93" x14ac:dyDescent="0.25">
      <c r="CO7000" s="202">
        <v>6999</v>
      </c>
    </row>
    <row r="7001" spans="93:93" x14ac:dyDescent="0.25">
      <c r="CO7001" s="202">
        <v>7000</v>
      </c>
    </row>
    <row r="7002" spans="93:93" x14ac:dyDescent="0.25">
      <c r="CO7002" s="202">
        <v>7001</v>
      </c>
    </row>
    <row r="7003" spans="93:93" x14ac:dyDescent="0.25">
      <c r="CO7003" s="202">
        <v>7002</v>
      </c>
    </row>
    <row r="7004" spans="93:93" x14ac:dyDescent="0.25">
      <c r="CO7004" s="202">
        <v>7003</v>
      </c>
    </row>
    <row r="7005" spans="93:93" x14ac:dyDescent="0.25">
      <c r="CO7005" s="202">
        <v>7004</v>
      </c>
    </row>
    <row r="7006" spans="93:93" x14ac:dyDescent="0.25">
      <c r="CO7006" s="202">
        <v>7005</v>
      </c>
    </row>
    <row r="7007" spans="93:93" x14ac:dyDescent="0.25">
      <c r="CO7007" s="202">
        <v>7006</v>
      </c>
    </row>
    <row r="7008" spans="93:93" x14ac:dyDescent="0.25">
      <c r="CO7008" s="202">
        <v>7007</v>
      </c>
    </row>
    <row r="7009" spans="93:93" x14ac:dyDescent="0.25">
      <c r="CO7009" s="202">
        <v>7008</v>
      </c>
    </row>
    <row r="7010" spans="93:93" x14ac:dyDescent="0.25">
      <c r="CO7010" s="202">
        <v>7009</v>
      </c>
    </row>
    <row r="7011" spans="93:93" x14ac:dyDescent="0.25">
      <c r="CO7011" s="202">
        <v>7010</v>
      </c>
    </row>
    <row r="7012" spans="93:93" x14ac:dyDescent="0.25">
      <c r="CO7012" s="202">
        <v>7011</v>
      </c>
    </row>
    <row r="7013" spans="93:93" x14ac:dyDescent="0.25">
      <c r="CO7013" s="202">
        <v>7012</v>
      </c>
    </row>
    <row r="7014" spans="93:93" x14ac:dyDescent="0.25">
      <c r="CO7014" s="202">
        <v>7013</v>
      </c>
    </row>
    <row r="7015" spans="93:93" x14ac:dyDescent="0.25">
      <c r="CO7015" s="202">
        <v>7014</v>
      </c>
    </row>
    <row r="7016" spans="93:93" x14ac:dyDescent="0.25">
      <c r="CO7016" s="202">
        <v>7015</v>
      </c>
    </row>
    <row r="7017" spans="93:93" x14ac:dyDescent="0.25">
      <c r="CO7017" s="202">
        <v>7016</v>
      </c>
    </row>
    <row r="7018" spans="93:93" x14ac:dyDescent="0.25">
      <c r="CO7018" s="202">
        <v>7017</v>
      </c>
    </row>
    <row r="7019" spans="93:93" x14ac:dyDescent="0.25">
      <c r="CO7019" s="202">
        <v>7018</v>
      </c>
    </row>
    <row r="7020" spans="93:93" x14ac:dyDescent="0.25">
      <c r="CO7020" s="202">
        <v>7019</v>
      </c>
    </row>
    <row r="7021" spans="93:93" x14ac:dyDescent="0.25">
      <c r="CO7021" s="202">
        <v>7020</v>
      </c>
    </row>
    <row r="7022" spans="93:93" x14ac:dyDescent="0.25">
      <c r="CO7022" s="202">
        <v>7021</v>
      </c>
    </row>
    <row r="7023" spans="93:93" x14ac:dyDescent="0.25">
      <c r="CO7023" s="202">
        <v>7022</v>
      </c>
    </row>
    <row r="7024" spans="93:93" x14ac:dyDescent="0.25">
      <c r="CO7024" s="202">
        <v>7023</v>
      </c>
    </row>
    <row r="7025" spans="93:93" x14ac:dyDescent="0.25">
      <c r="CO7025" s="202">
        <v>7024</v>
      </c>
    </row>
    <row r="7026" spans="93:93" x14ac:dyDescent="0.25">
      <c r="CO7026" s="202">
        <v>7025</v>
      </c>
    </row>
    <row r="7027" spans="93:93" x14ac:dyDescent="0.25">
      <c r="CO7027" s="202">
        <v>7026</v>
      </c>
    </row>
    <row r="7028" spans="93:93" x14ac:dyDescent="0.25">
      <c r="CO7028" s="202">
        <v>7027</v>
      </c>
    </row>
    <row r="7029" spans="93:93" x14ac:dyDescent="0.25">
      <c r="CO7029" s="202">
        <v>7028</v>
      </c>
    </row>
    <row r="7030" spans="93:93" x14ac:dyDescent="0.25">
      <c r="CO7030" s="202">
        <v>7029</v>
      </c>
    </row>
    <row r="7031" spans="93:93" x14ac:dyDescent="0.25">
      <c r="CO7031" s="202">
        <v>7030</v>
      </c>
    </row>
    <row r="7032" spans="93:93" x14ac:dyDescent="0.25">
      <c r="CO7032" s="202">
        <v>7031</v>
      </c>
    </row>
    <row r="7033" spans="93:93" x14ac:dyDescent="0.25">
      <c r="CO7033" s="202">
        <v>7032</v>
      </c>
    </row>
    <row r="7034" spans="93:93" x14ac:dyDescent="0.25">
      <c r="CO7034" s="202">
        <v>7033</v>
      </c>
    </row>
    <row r="7035" spans="93:93" x14ac:dyDescent="0.25">
      <c r="CO7035" s="202">
        <v>7034</v>
      </c>
    </row>
    <row r="7036" spans="93:93" x14ac:dyDescent="0.25">
      <c r="CO7036" s="202">
        <v>7035</v>
      </c>
    </row>
    <row r="7037" spans="93:93" x14ac:dyDescent="0.25">
      <c r="CO7037" s="202">
        <v>7036</v>
      </c>
    </row>
    <row r="7038" spans="93:93" x14ac:dyDescent="0.25">
      <c r="CO7038" s="202">
        <v>7037</v>
      </c>
    </row>
    <row r="7039" spans="93:93" x14ac:dyDescent="0.25">
      <c r="CO7039" s="202">
        <v>7038</v>
      </c>
    </row>
    <row r="7040" spans="93:93" x14ac:dyDescent="0.25">
      <c r="CO7040" s="202">
        <v>7039</v>
      </c>
    </row>
    <row r="7041" spans="93:93" x14ac:dyDescent="0.25">
      <c r="CO7041" s="202">
        <v>7040</v>
      </c>
    </row>
    <row r="7042" spans="93:93" x14ac:dyDescent="0.25">
      <c r="CO7042" s="202">
        <v>7041</v>
      </c>
    </row>
    <row r="7043" spans="93:93" x14ac:dyDescent="0.25">
      <c r="CO7043" s="202">
        <v>7042</v>
      </c>
    </row>
    <row r="7044" spans="93:93" x14ac:dyDescent="0.25">
      <c r="CO7044" s="202">
        <v>7043</v>
      </c>
    </row>
    <row r="7045" spans="93:93" x14ac:dyDescent="0.25">
      <c r="CO7045" s="202">
        <v>7044</v>
      </c>
    </row>
    <row r="7046" spans="93:93" x14ac:dyDescent="0.25">
      <c r="CO7046" s="202">
        <v>7045</v>
      </c>
    </row>
    <row r="7047" spans="93:93" x14ac:dyDescent="0.25">
      <c r="CO7047" s="202">
        <v>7046</v>
      </c>
    </row>
    <row r="7048" spans="93:93" x14ac:dyDescent="0.25">
      <c r="CO7048" s="202">
        <v>7047</v>
      </c>
    </row>
    <row r="7049" spans="93:93" x14ac:dyDescent="0.25">
      <c r="CO7049" s="202">
        <v>7048</v>
      </c>
    </row>
    <row r="7050" spans="93:93" x14ac:dyDescent="0.25">
      <c r="CO7050" s="202">
        <v>7049</v>
      </c>
    </row>
    <row r="7051" spans="93:93" x14ac:dyDescent="0.25">
      <c r="CO7051" s="202">
        <v>7050</v>
      </c>
    </row>
    <row r="7052" spans="93:93" x14ac:dyDescent="0.25">
      <c r="CO7052" s="202">
        <v>7051</v>
      </c>
    </row>
    <row r="7053" spans="93:93" x14ac:dyDescent="0.25">
      <c r="CO7053" s="202">
        <v>7052</v>
      </c>
    </row>
    <row r="7054" spans="93:93" x14ac:dyDescent="0.25">
      <c r="CO7054" s="202">
        <v>7053</v>
      </c>
    </row>
    <row r="7055" spans="93:93" x14ac:dyDescent="0.25">
      <c r="CO7055" s="202">
        <v>7054</v>
      </c>
    </row>
    <row r="7056" spans="93:93" x14ac:dyDescent="0.25">
      <c r="CO7056" s="202">
        <v>7055</v>
      </c>
    </row>
    <row r="7057" spans="93:93" x14ac:dyDescent="0.25">
      <c r="CO7057" s="202">
        <v>7056</v>
      </c>
    </row>
    <row r="7058" spans="93:93" x14ac:dyDescent="0.25">
      <c r="CO7058" s="202">
        <v>7057</v>
      </c>
    </row>
    <row r="7059" spans="93:93" x14ac:dyDescent="0.25">
      <c r="CO7059" s="202">
        <v>7058</v>
      </c>
    </row>
    <row r="7060" spans="93:93" x14ac:dyDescent="0.25">
      <c r="CO7060" s="202">
        <v>7059</v>
      </c>
    </row>
    <row r="7061" spans="93:93" x14ac:dyDescent="0.25">
      <c r="CO7061" s="202">
        <v>7060</v>
      </c>
    </row>
    <row r="7062" spans="93:93" x14ac:dyDescent="0.25">
      <c r="CO7062" s="202">
        <v>7061</v>
      </c>
    </row>
    <row r="7063" spans="93:93" x14ac:dyDescent="0.25">
      <c r="CO7063" s="202">
        <v>7062</v>
      </c>
    </row>
    <row r="7064" spans="93:93" x14ac:dyDescent="0.25">
      <c r="CO7064" s="202">
        <v>7063</v>
      </c>
    </row>
    <row r="7065" spans="93:93" x14ac:dyDescent="0.25">
      <c r="CO7065" s="202">
        <v>7064</v>
      </c>
    </row>
    <row r="7066" spans="93:93" x14ac:dyDescent="0.25">
      <c r="CO7066" s="202">
        <v>7065</v>
      </c>
    </row>
    <row r="7067" spans="93:93" x14ac:dyDescent="0.25">
      <c r="CO7067" s="202">
        <v>7066</v>
      </c>
    </row>
    <row r="7068" spans="93:93" x14ac:dyDescent="0.25">
      <c r="CO7068" s="202">
        <v>7067</v>
      </c>
    </row>
    <row r="7069" spans="93:93" x14ac:dyDescent="0.25">
      <c r="CO7069" s="202">
        <v>7068</v>
      </c>
    </row>
    <row r="7070" spans="93:93" x14ac:dyDescent="0.25">
      <c r="CO7070" s="202">
        <v>7069</v>
      </c>
    </row>
    <row r="7071" spans="93:93" x14ac:dyDescent="0.25">
      <c r="CO7071" s="202">
        <v>7070</v>
      </c>
    </row>
    <row r="7072" spans="93:93" x14ac:dyDescent="0.25">
      <c r="CO7072" s="202">
        <v>7071</v>
      </c>
    </row>
    <row r="7073" spans="93:93" x14ac:dyDescent="0.25">
      <c r="CO7073" s="202">
        <v>7072</v>
      </c>
    </row>
    <row r="7074" spans="93:93" x14ac:dyDescent="0.25">
      <c r="CO7074" s="202">
        <v>7073</v>
      </c>
    </row>
    <row r="7075" spans="93:93" x14ac:dyDescent="0.25">
      <c r="CO7075" s="202">
        <v>7074</v>
      </c>
    </row>
    <row r="7076" spans="93:93" x14ac:dyDescent="0.25">
      <c r="CO7076" s="202">
        <v>7075</v>
      </c>
    </row>
    <row r="7077" spans="93:93" x14ac:dyDescent="0.25">
      <c r="CO7077" s="202">
        <v>7076</v>
      </c>
    </row>
    <row r="7078" spans="93:93" x14ac:dyDescent="0.25">
      <c r="CO7078" s="202">
        <v>7077</v>
      </c>
    </row>
    <row r="7079" spans="93:93" x14ac:dyDescent="0.25">
      <c r="CO7079" s="202">
        <v>7078</v>
      </c>
    </row>
    <row r="7080" spans="93:93" x14ac:dyDescent="0.25">
      <c r="CO7080" s="202">
        <v>7079</v>
      </c>
    </row>
    <row r="7081" spans="93:93" x14ac:dyDescent="0.25">
      <c r="CO7081" s="202">
        <v>7080</v>
      </c>
    </row>
    <row r="7082" spans="93:93" x14ac:dyDescent="0.25">
      <c r="CO7082" s="202">
        <v>7081</v>
      </c>
    </row>
    <row r="7083" spans="93:93" x14ac:dyDescent="0.25">
      <c r="CO7083" s="202">
        <v>7082</v>
      </c>
    </row>
    <row r="7084" spans="93:93" x14ac:dyDescent="0.25">
      <c r="CO7084" s="202">
        <v>7083</v>
      </c>
    </row>
    <row r="7085" spans="93:93" x14ac:dyDescent="0.25">
      <c r="CO7085" s="202">
        <v>7084</v>
      </c>
    </row>
    <row r="7086" spans="93:93" x14ac:dyDescent="0.25">
      <c r="CO7086" s="202">
        <v>7085</v>
      </c>
    </row>
    <row r="7087" spans="93:93" x14ac:dyDescent="0.25">
      <c r="CO7087" s="202">
        <v>7086</v>
      </c>
    </row>
    <row r="7088" spans="93:93" x14ac:dyDescent="0.25">
      <c r="CO7088" s="202">
        <v>7087</v>
      </c>
    </row>
    <row r="7089" spans="93:93" x14ac:dyDescent="0.25">
      <c r="CO7089" s="202">
        <v>7088</v>
      </c>
    </row>
    <row r="7090" spans="93:93" x14ac:dyDescent="0.25">
      <c r="CO7090" s="202">
        <v>7089</v>
      </c>
    </row>
    <row r="7091" spans="93:93" x14ac:dyDescent="0.25">
      <c r="CO7091" s="202">
        <v>7090</v>
      </c>
    </row>
    <row r="7092" spans="93:93" x14ac:dyDescent="0.25">
      <c r="CO7092" s="202">
        <v>7091</v>
      </c>
    </row>
    <row r="7093" spans="93:93" x14ac:dyDescent="0.25">
      <c r="CO7093" s="202">
        <v>7092</v>
      </c>
    </row>
    <row r="7094" spans="93:93" x14ac:dyDescent="0.25">
      <c r="CO7094" s="202">
        <v>7093</v>
      </c>
    </row>
    <row r="7095" spans="93:93" x14ac:dyDescent="0.25">
      <c r="CO7095" s="202">
        <v>7094</v>
      </c>
    </row>
    <row r="7096" spans="93:93" x14ac:dyDescent="0.25">
      <c r="CO7096" s="202">
        <v>7095</v>
      </c>
    </row>
    <row r="7097" spans="93:93" x14ac:dyDescent="0.25">
      <c r="CO7097" s="202">
        <v>7096</v>
      </c>
    </row>
    <row r="7098" spans="93:93" x14ac:dyDescent="0.25">
      <c r="CO7098" s="202">
        <v>7097</v>
      </c>
    </row>
    <row r="7099" spans="93:93" x14ac:dyDescent="0.25">
      <c r="CO7099" s="202">
        <v>7098</v>
      </c>
    </row>
    <row r="7100" spans="93:93" x14ac:dyDescent="0.25">
      <c r="CO7100" s="202">
        <v>7099</v>
      </c>
    </row>
    <row r="7101" spans="93:93" x14ac:dyDescent="0.25">
      <c r="CO7101" s="202">
        <v>7100</v>
      </c>
    </row>
    <row r="7102" spans="93:93" x14ac:dyDescent="0.25">
      <c r="CO7102" s="202">
        <v>7101</v>
      </c>
    </row>
    <row r="7103" spans="93:93" x14ac:dyDescent="0.25">
      <c r="CO7103" s="202">
        <v>7102</v>
      </c>
    </row>
    <row r="7104" spans="93:93" x14ac:dyDescent="0.25">
      <c r="CO7104" s="202">
        <v>7103</v>
      </c>
    </row>
    <row r="7105" spans="93:93" x14ac:dyDescent="0.25">
      <c r="CO7105" s="202">
        <v>7104</v>
      </c>
    </row>
    <row r="7106" spans="93:93" x14ac:dyDescent="0.25">
      <c r="CO7106" s="202">
        <v>7105</v>
      </c>
    </row>
    <row r="7107" spans="93:93" x14ac:dyDescent="0.25">
      <c r="CO7107" s="202">
        <v>7106</v>
      </c>
    </row>
    <row r="7108" spans="93:93" x14ac:dyDescent="0.25">
      <c r="CO7108" s="202">
        <v>7107</v>
      </c>
    </row>
    <row r="7109" spans="93:93" x14ac:dyDescent="0.25">
      <c r="CO7109" s="202">
        <v>7108</v>
      </c>
    </row>
    <row r="7110" spans="93:93" x14ac:dyDescent="0.25">
      <c r="CO7110" s="202">
        <v>7109</v>
      </c>
    </row>
    <row r="7111" spans="93:93" x14ac:dyDescent="0.25">
      <c r="CO7111" s="202">
        <v>7110</v>
      </c>
    </row>
    <row r="7112" spans="93:93" x14ac:dyDescent="0.25">
      <c r="CO7112" s="202">
        <v>7111</v>
      </c>
    </row>
    <row r="7113" spans="93:93" x14ac:dyDescent="0.25">
      <c r="CO7113" s="202">
        <v>7112</v>
      </c>
    </row>
    <row r="7114" spans="93:93" x14ac:dyDescent="0.25">
      <c r="CO7114" s="202">
        <v>7113</v>
      </c>
    </row>
    <row r="7115" spans="93:93" x14ac:dyDescent="0.25">
      <c r="CO7115" s="202">
        <v>7114</v>
      </c>
    </row>
    <row r="7116" spans="93:93" x14ac:dyDescent="0.25">
      <c r="CO7116" s="202">
        <v>7115</v>
      </c>
    </row>
    <row r="7117" spans="93:93" x14ac:dyDescent="0.25">
      <c r="CO7117" s="202">
        <v>7116</v>
      </c>
    </row>
    <row r="7118" spans="93:93" x14ac:dyDescent="0.25">
      <c r="CO7118" s="202">
        <v>7117</v>
      </c>
    </row>
    <row r="7119" spans="93:93" x14ac:dyDescent="0.25">
      <c r="CO7119" s="202">
        <v>7118</v>
      </c>
    </row>
    <row r="7120" spans="93:93" x14ac:dyDescent="0.25">
      <c r="CO7120" s="202">
        <v>7119</v>
      </c>
    </row>
    <row r="7121" spans="93:93" x14ac:dyDescent="0.25">
      <c r="CO7121" s="202">
        <v>7120</v>
      </c>
    </row>
    <row r="7122" spans="93:93" x14ac:dyDescent="0.25">
      <c r="CO7122" s="202">
        <v>7121</v>
      </c>
    </row>
    <row r="7123" spans="93:93" x14ac:dyDescent="0.25">
      <c r="CO7123" s="202">
        <v>7122</v>
      </c>
    </row>
    <row r="7124" spans="93:93" x14ac:dyDescent="0.25">
      <c r="CO7124" s="202">
        <v>7123</v>
      </c>
    </row>
    <row r="7125" spans="93:93" x14ac:dyDescent="0.25">
      <c r="CO7125" s="202">
        <v>7124</v>
      </c>
    </row>
    <row r="7126" spans="93:93" x14ac:dyDescent="0.25">
      <c r="CO7126" s="202">
        <v>7125</v>
      </c>
    </row>
    <row r="7127" spans="93:93" x14ac:dyDescent="0.25">
      <c r="CO7127" s="202">
        <v>7126</v>
      </c>
    </row>
    <row r="7128" spans="93:93" x14ac:dyDescent="0.25">
      <c r="CO7128" s="202">
        <v>7127</v>
      </c>
    </row>
    <row r="7129" spans="93:93" x14ac:dyDescent="0.25">
      <c r="CO7129" s="202">
        <v>7128</v>
      </c>
    </row>
    <row r="7130" spans="93:93" x14ac:dyDescent="0.25">
      <c r="CO7130" s="202">
        <v>7129</v>
      </c>
    </row>
    <row r="7131" spans="93:93" x14ac:dyDescent="0.25">
      <c r="CO7131" s="202">
        <v>7130</v>
      </c>
    </row>
    <row r="7132" spans="93:93" x14ac:dyDescent="0.25">
      <c r="CO7132" s="202">
        <v>7131</v>
      </c>
    </row>
    <row r="7133" spans="93:93" x14ac:dyDescent="0.25">
      <c r="CO7133" s="202">
        <v>7132</v>
      </c>
    </row>
    <row r="7134" spans="93:93" x14ac:dyDescent="0.25">
      <c r="CO7134" s="202">
        <v>7133</v>
      </c>
    </row>
    <row r="7135" spans="93:93" x14ac:dyDescent="0.25">
      <c r="CO7135" s="202">
        <v>7134</v>
      </c>
    </row>
    <row r="7136" spans="93:93" x14ac:dyDescent="0.25">
      <c r="CO7136" s="202">
        <v>7135</v>
      </c>
    </row>
    <row r="7137" spans="93:93" x14ac:dyDescent="0.25">
      <c r="CO7137" s="202">
        <v>7136</v>
      </c>
    </row>
    <row r="7138" spans="93:93" x14ac:dyDescent="0.25">
      <c r="CO7138" s="202">
        <v>7137</v>
      </c>
    </row>
    <row r="7139" spans="93:93" x14ac:dyDescent="0.25">
      <c r="CO7139" s="202">
        <v>7138</v>
      </c>
    </row>
    <row r="7140" spans="93:93" x14ac:dyDescent="0.25">
      <c r="CO7140" s="202">
        <v>7139</v>
      </c>
    </row>
    <row r="7141" spans="93:93" x14ac:dyDescent="0.25">
      <c r="CO7141" s="202">
        <v>7140</v>
      </c>
    </row>
    <row r="7142" spans="93:93" x14ac:dyDescent="0.25">
      <c r="CO7142" s="202">
        <v>7141</v>
      </c>
    </row>
    <row r="7143" spans="93:93" x14ac:dyDescent="0.25">
      <c r="CO7143" s="202">
        <v>7142</v>
      </c>
    </row>
    <row r="7144" spans="93:93" x14ac:dyDescent="0.25">
      <c r="CO7144" s="202">
        <v>7143</v>
      </c>
    </row>
    <row r="7145" spans="93:93" x14ac:dyDescent="0.25">
      <c r="CO7145" s="202">
        <v>7144</v>
      </c>
    </row>
    <row r="7146" spans="93:93" x14ac:dyDescent="0.25">
      <c r="CO7146" s="202">
        <v>7145</v>
      </c>
    </row>
    <row r="7147" spans="93:93" x14ac:dyDescent="0.25">
      <c r="CO7147" s="202">
        <v>7146</v>
      </c>
    </row>
    <row r="7148" spans="93:93" x14ac:dyDescent="0.25">
      <c r="CO7148" s="202">
        <v>7147</v>
      </c>
    </row>
    <row r="7149" spans="93:93" x14ac:dyDescent="0.25">
      <c r="CO7149" s="202">
        <v>7148</v>
      </c>
    </row>
    <row r="7150" spans="93:93" x14ac:dyDescent="0.25">
      <c r="CO7150" s="202">
        <v>7149</v>
      </c>
    </row>
    <row r="7151" spans="93:93" x14ac:dyDescent="0.25">
      <c r="CO7151" s="202">
        <v>7150</v>
      </c>
    </row>
    <row r="7152" spans="93:93" x14ac:dyDescent="0.25">
      <c r="CO7152" s="202">
        <v>7151</v>
      </c>
    </row>
    <row r="7153" spans="93:93" x14ac:dyDescent="0.25">
      <c r="CO7153" s="202">
        <v>7152</v>
      </c>
    </row>
    <row r="7154" spans="93:93" x14ac:dyDescent="0.25">
      <c r="CO7154" s="202">
        <v>7153</v>
      </c>
    </row>
    <row r="7155" spans="93:93" x14ac:dyDescent="0.25">
      <c r="CO7155" s="202">
        <v>7154</v>
      </c>
    </row>
    <row r="7156" spans="93:93" x14ac:dyDescent="0.25">
      <c r="CO7156" s="202">
        <v>7155</v>
      </c>
    </row>
    <row r="7157" spans="93:93" x14ac:dyDescent="0.25">
      <c r="CO7157" s="202">
        <v>7156</v>
      </c>
    </row>
    <row r="7158" spans="93:93" x14ac:dyDescent="0.25">
      <c r="CO7158" s="202">
        <v>7157</v>
      </c>
    </row>
    <row r="7159" spans="93:93" x14ac:dyDescent="0.25">
      <c r="CO7159" s="202">
        <v>7158</v>
      </c>
    </row>
    <row r="7160" spans="93:93" x14ac:dyDescent="0.25">
      <c r="CO7160" s="202">
        <v>7159</v>
      </c>
    </row>
    <row r="7161" spans="93:93" x14ac:dyDescent="0.25">
      <c r="CO7161" s="202">
        <v>7160</v>
      </c>
    </row>
    <row r="7162" spans="93:93" x14ac:dyDescent="0.25">
      <c r="CO7162" s="202">
        <v>7161</v>
      </c>
    </row>
    <row r="7163" spans="93:93" x14ac:dyDescent="0.25">
      <c r="CO7163" s="202">
        <v>7162</v>
      </c>
    </row>
    <row r="7164" spans="93:93" x14ac:dyDescent="0.25">
      <c r="CO7164" s="202">
        <v>7163</v>
      </c>
    </row>
    <row r="7165" spans="93:93" x14ac:dyDescent="0.25">
      <c r="CO7165" s="202">
        <v>7164</v>
      </c>
    </row>
    <row r="7166" spans="93:93" x14ac:dyDescent="0.25">
      <c r="CO7166" s="202">
        <v>7165</v>
      </c>
    </row>
    <row r="7167" spans="93:93" x14ac:dyDescent="0.25">
      <c r="CO7167" s="202">
        <v>7166</v>
      </c>
    </row>
    <row r="7168" spans="93:93" x14ac:dyDescent="0.25">
      <c r="CO7168" s="202">
        <v>7167</v>
      </c>
    </row>
    <row r="7169" spans="93:93" x14ac:dyDescent="0.25">
      <c r="CO7169" s="202">
        <v>7168</v>
      </c>
    </row>
    <row r="7170" spans="93:93" x14ac:dyDescent="0.25">
      <c r="CO7170" s="202">
        <v>7169</v>
      </c>
    </row>
    <row r="7171" spans="93:93" x14ac:dyDescent="0.25">
      <c r="CO7171" s="202">
        <v>7170</v>
      </c>
    </row>
    <row r="7172" spans="93:93" x14ac:dyDescent="0.25">
      <c r="CO7172" s="202">
        <v>7171</v>
      </c>
    </row>
    <row r="7173" spans="93:93" x14ac:dyDescent="0.25">
      <c r="CO7173" s="202">
        <v>7172</v>
      </c>
    </row>
    <row r="7174" spans="93:93" x14ac:dyDescent="0.25">
      <c r="CO7174" s="202">
        <v>7173</v>
      </c>
    </row>
    <row r="7175" spans="93:93" x14ac:dyDescent="0.25">
      <c r="CO7175" s="202">
        <v>7174</v>
      </c>
    </row>
    <row r="7176" spans="93:93" x14ac:dyDescent="0.25">
      <c r="CO7176" s="202">
        <v>7175</v>
      </c>
    </row>
    <row r="7177" spans="93:93" x14ac:dyDescent="0.25">
      <c r="CO7177" s="202">
        <v>7176</v>
      </c>
    </row>
    <row r="7178" spans="93:93" x14ac:dyDescent="0.25">
      <c r="CO7178" s="202">
        <v>7177</v>
      </c>
    </row>
    <row r="7179" spans="93:93" x14ac:dyDescent="0.25">
      <c r="CO7179" s="202">
        <v>7178</v>
      </c>
    </row>
    <row r="7180" spans="93:93" x14ac:dyDescent="0.25">
      <c r="CO7180" s="202">
        <v>7179</v>
      </c>
    </row>
    <row r="7181" spans="93:93" x14ac:dyDescent="0.25">
      <c r="CO7181" s="202">
        <v>7180</v>
      </c>
    </row>
    <row r="7182" spans="93:93" x14ac:dyDescent="0.25">
      <c r="CO7182" s="202">
        <v>7181</v>
      </c>
    </row>
    <row r="7183" spans="93:93" x14ac:dyDescent="0.25">
      <c r="CO7183" s="202">
        <v>7182</v>
      </c>
    </row>
    <row r="7184" spans="93:93" x14ac:dyDescent="0.25">
      <c r="CO7184" s="202">
        <v>7183</v>
      </c>
    </row>
    <row r="7185" spans="93:93" x14ac:dyDescent="0.25">
      <c r="CO7185" s="202">
        <v>7184</v>
      </c>
    </row>
    <row r="7186" spans="93:93" x14ac:dyDescent="0.25">
      <c r="CO7186" s="202">
        <v>7185</v>
      </c>
    </row>
    <row r="7187" spans="93:93" x14ac:dyDescent="0.25">
      <c r="CO7187" s="202">
        <v>7186</v>
      </c>
    </row>
    <row r="7188" spans="93:93" x14ac:dyDescent="0.25">
      <c r="CO7188" s="202">
        <v>7187</v>
      </c>
    </row>
    <row r="7189" spans="93:93" x14ac:dyDescent="0.25">
      <c r="CO7189" s="202">
        <v>7188</v>
      </c>
    </row>
    <row r="7190" spans="93:93" x14ac:dyDescent="0.25">
      <c r="CO7190" s="202">
        <v>7189</v>
      </c>
    </row>
    <row r="7191" spans="93:93" x14ac:dyDescent="0.25">
      <c r="CO7191" s="202">
        <v>7190</v>
      </c>
    </row>
    <row r="7192" spans="93:93" x14ac:dyDescent="0.25">
      <c r="CO7192" s="202">
        <v>7191</v>
      </c>
    </row>
    <row r="7193" spans="93:93" x14ac:dyDescent="0.25">
      <c r="CO7193" s="202">
        <v>7192</v>
      </c>
    </row>
    <row r="7194" spans="93:93" x14ac:dyDescent="0.25">
      <c r="CO7194" s="202">
        <v>7193</v>
      </c>
    </row>
    <row r="7195" spans="93:93" x14ac:dyDescent="0.25">
      <c r="CO7195" s="202">
        <v>7194</v>
      </c>
    </row>
    <row r="7196" spans="93:93" x14ac:dyDescent="0.25">
      <c r="CO7196" s="202">
        <v>7195</v>
      </c>
    </row>
    <row r="7197" spans="93:93" x14ac:dyDescent="0.25">
      <c r="CO7197" s="202">
        <v>7196</v>
      </c>
    </row>
    <row r="7198" spans="93:93" x14ac:dyDescent="0.25">
      <c r="CO7198" s="202">
        <v>7197</v>
      </c>
    </row>
    <row r="7199" spans="93:93" x14ac:dyDescent="0.25">
      <c r="CO7199" s="202">
        <v>7198</v>
      </c>
    </row>
    <row r="7200" spans="93:93" x14ac:dyDescent="0.25">
      <c r="CO7200" s="202">
        <v>7199</v>
      </c>
    </row>
    <row r="7201" spans="93:93" x14ac:dyDescent="0.25">
      <c r="CO7201" s="202">
        <v>7200</v>
      </c>
    </row>
    <row r="7202" spans="93:93" x14ac:dyDescent="0.25">
      <c r="CO7202" s="202">
        <v>7201</v>
      </c>
    </row>
    <row r="7203" spans="93:93" x14ac:dyDescent="0.25">
      <c r="CO7203" s="202">
        <v>7202</v>
      </c>
    </row>
    <row r="7204" spans="93:93" x14ac:dyDescent="0.25">
      <c r="CO7204" s="202">
        <v>7203</v>
      </c>
    </row>
    <row r="7205" spans="93:93" x14ac:dyDescent="0.25">
      <c r="CO7205" s="202">
        <v>7204</v>
      </c>
    </row>
    <row r="7206" spans="93:93" x14ac:dyDescent="0.25">
      <c r="CO7206" s="202">
        <v>7205</v>
      </c>
    </row>
    <row r="7207" spans="93:93" x14ac:dyDescent="0.25">
      <c r="CO7207" s="202">
        <v>7206</v>
      </c>
    </row>
    <row r="7208" spans="93:93" x14ac:dyDescent="0.25">
      <c r="CO7208" s="202">
        <v>7207</v>
      </c>
    </row>
    <row r="7209" spans="93:93" x14ac:dyDescent="0.25">
      <c r="CO7209" s="202">
        <v>7208</v>
      </c>
    </row>
    <row r="7210" spans="93:93" x14ac:dyDescent="0.25">
      <c r="CO7210" s="202">
        <v>7209</v>
      </c>
    </row>
    <row r="7211" spans="93:93" x14ac:dyDescent="0.25">
      <c r="CO7211" s="202">
        <v>7210</v>
      </c>
    </row>
    <row r="7212" spans="93:93" x14ac:dyDescent="0.25">
      <c r="CO7212" s="202">
        <v>7211</v>
      </c>
    </row>
    <row r="7213" spans="93:93" x14ac:dyDescent="0.25">
      <c r="CO7213" s="202">
        <v>7212</v>
      </c>
    </row>
    <row r="7214" spans="93:93" x14ac:dyDescent="0.25">
      <c r="CO7214" s="202">
        <v>7213</v>
      </c>
    </row>
    <row r="7215" spans="93:93" x14ac:dyDescent="0.25">
      <c r="CO7215" s="202">
        <v>7214</v>
      </c>
    </row>
    <row r="7216" spans="93:93" x14ac:dyDescent="0.25">
      <c r="CO7216" s="202">
        <v>7215</v>
      </c>
    </row>
    <row r="7217" spans="93:93" x14ac:dyDescent="0.25">
      <c r="CO7217" s="202">
        <v>7216</v>
      </c>
    </row>
    <row r="7218" spans="93:93" x14ac:dyDescent="0.25">
      <c r="CO7218" s="202">
        <v>7217</v>
      </c>
    </row>
    <row r="7219" spans="93:93" x14ac:dyDescent="0.25">
      <c r="CO7219" s="202">
        <v>7218</v>
      </c>
    </row>
    <row r="7220" spans="93:93" x14ac:dyDescent="0.25">
      <c r="CO7220" s="202">
        <v>7219</v>
      </c>
    </row>
    <row r="7221" spans="93:93" x14ac:dyDescent="0.25">
      <c r="CO7221" s="202">
        <v>7220</v>
      </c>
    </row>
    <row r="7222" spans="93:93" x14ac:dyDescent="0.25">
      <c r="CO7222" s="202">
        <v>7221</v>
      </c>
    </row>
    <row r="7223" spans="93:93" x14ac:dyDescent="0.25">
      <c r="CO7223" s="202">
        <v>7222</v>
      </c>
    </row>
    <row r="7224" spans="93:93" x14ac:dyDescent="0.25">
      <c r="CO7224" s="202">
        <v>7223</v>
      </c>
    </row>
    <row r="7225" spans="93:93" x14ac:dyDescent="0.25">
      <c r="CO7225" s="202">
        <v>7224</v>
      </c>
    </row>
    <row r="7226" spans="93:93" x14ac:dyDescent="0.25">
      <c r="CO7226" s="202">
        <v>7225</v>
      </c>
    </row>
    <row r="7227" spans="93:93" x14ac:dyDescent="0.25">
      <c r="CO7227" s="202">
        <v>7226</v>
      </c>
    </row>
    <row r="7228" spans="93:93" x14ac:dyDescent="0.25">
      <c r="CO7228" s="202">
        <v>7227</v>
      </c>
    </row>
    <row r="7229" spans="93:93" x14ac:dyDescent="0.25">
      <c r="CO7229" s="202">
        <v>7228</v>
      </c>
    </row>
    <row r="7230" spans="93:93" x14ac:dyDescent="0.25">
      <c r="CO7230" s="202">
        <v>7229</v>
      </c>
    </row>
    <row r="7231" spans="93:93" x14ac:dyDescent="0.25">
      <c r="CO7231" s="202">
        <v>7230</v>
      </c>
    </row>
    <row r="7232" spans="93:93" x14ac:dyDescent="0.25">
      <c r="CO7232" s="202">
        <v>7231</v>
      </c>
    </row>
    <row r="7233" spans="93:93" x14ac:dyDescent="0.25">
      <c r="CO7233" s="202">
        <v>7232</v>
      </c>
    </row>
    <row r="7234" spans="93:93" x14ac:dyDescent="0.25">
      <c r="CO7234" s="202">
        <v>7233</v>
      </c>
    </row>
    <row r="7235" spans="93:93" x14ac:dyDescent="0.25">
      <c r="CO7235" s="202">
        <v>7234</v>
      </c>
    </row>
    <row r="7236" spans="93:93" x14ac:dyDescent="0.25">
      <c r="CO7236" s="202">
        <v>7235</v>
      </c>
    </row>
    <row r="7237" spans="93:93" x14ac:dyDescent="0.25">
      <c r="CO7237" s="202">
        <v>7236</v>
      </c>
    </row>
    <row r="7238" spans="93:93" x14ac:dyDescent="0.25">
      <c r="CO7238" s="202">
        <v>7237</v>
      </c>
    </row>
    <row r="7239" spans="93:93" x14ac:dyDescent="0.25">
      <c r="CO7239" s="202">
        <v>7238</v>
      </c>
    </row>
    <row r="7240" spans="93:93" x14ac:dyDescent="0.25">
      <c r="CO7240" s="202">
        <v>7239</v>
      </c>
    </row>
    <row r="7241" spans="93:93" x14ac:dyDescent="0.25">
      <c r="CO7241" s="202">
        <v>7240</v>
      </c>
    </row>
    <row r="7242" spans="93:93" x14ac:dyDescent="0.25">
      <c r="CO7242" s="202">
        <v>7241</v>
      </c>
    </row>
    <row r="7243" spans="93:93" x14ac:dyDescent="0.25">
      <c r="CO7243" s="202">
        <v>7242</v>
      </c>
    </row>
    <row r="7244" spans="93:93" x14ac:dyDescent="0.25">
      <c r="CO7244" s="202">
        <v>7243</v>
      </c>
    </row>
    <row r="7245" spans="93:93" x14ac:dyDescent="0.25">
      <c r="CO7245" s="202">
        <v>7244</v>
      </c>
    </row>
    <row r="7246" spans="93:93" x14ac:dyDescent="0.25">
      <c r="CO7246" s="202">
        <v>7245</v>
      </c>
    </row>
    <row r="7247" spans="93:93" x14ac:dyDescent="0.25">
      <c r="CO7247" s="202">
        <v>7246</v>
      </c>
    </row>
    <row r="7248" spans="93:93" x14ac:dyDescent="0.25">
      <c r="CO7248" s="202">
        <v>7247</v>
      </c>
    </row>
    <row r="7249" spans="93:93" x14ac:dyDescent="0.25">
      <c r="CO7249" s="202">
        <v>7248</v>
      </c>
    </row>
    <row r="7250" spans="93:93" x14ac:dyDescent="0.25">
      <c r="CO7250" s="202">
        <v>7249</v>
      </c>
    </row>
    <row r="7251" spans="93:93" x14ac:dyDescent="0.25">
      <c r="CO7251" s="202">
        <v>7250</v>
      </c>
    </row>
    <row r="7252" spans="93:93" x14ac:dyDescent="0.25">
      <c r="CO7252" s="202">
        <v>7251</v>
      </c>
    </row>
    <row r="7253" spans="93:93" x14ac:dyDescent="0.25">
      <c r="CO7253" s="202">
        <v>7252</v>
      </c>
    </row>
    <row r="7254" spans="93:93" x14ac:dyDescent="0.25">
      <c r="CO7254" s="202">
        <v>7253</v>
      </c>
    </row>
    <row r="7255" spans="93:93" x14ac:dyDescent="0.25">
      <c r="CO7255" s="202">
        <v>7254</v>
      </c>
    </row>
    <row r="7256" spans="93:93" x14ac:dyDescent="0.25">
      <c r="CO7256" s="202">
        <v>7255</v>
      </c>
    </row>
    <row r="7257" spans="93:93" x14ac:dyDescent="0.25">
      <c r="CO7257" s="202">
        <v>7256</v>
      </c>
    </row>
    <row r="7258" spans="93:93" x14ac:dyDescent="0.25">
      <c r="CO7258" s="202">
        <v>7257</v>
      </c>
    </row>
    <row r="7259" spans="93:93" x14ac:dyDescent="0.25">
      <c r="CO7259" s="202">
        <v>7258</v>
      </c>
    </row>
    <row r="7260" spans="93:93" x14ac:dyDescent="0.25">
      <c r="CO7260" s="202">
        <v>7259</v>
      </c>
    </row>
    <row r="7261" spans="93:93" x14ac:dyDescent="0.25">
      <c r="CO7261" s="202">
        <v>7260</v>
      </c>
    </row>
    <row r="7262" spans="93:93" x14ac:dyDescent="0.25">
      <c r="CO7262" s="202">
        <v>7261</v>
      </c>
    </row>
    <row r="7263" spans="93:93" x14ac:dyDescent="0.25">
      <c r="CO7263" s="202">
        <v>7262</v>
      </c>
    </row>
    <row r="7264" spans="93:93" x14ac:dyDescent="0.25">
      <c r="CO7264" s="202">
        <v>7263</v>
      </c>
    </row>
    <row r="7265" spans="93:93" x14ac:dyDescent="0.25">
      <c r="CO7265" s="202">
        <v>7264</v>
      </c>
    </row>
    <row r="7266" spans="93:93" x14ac:dyDescent="0.25">
      <c r="CO7266" s="202">
        <v>7265</v>
      </c>
    </row>
    <row r="7267" spans="93:93" x14ac:dyDescent="0.25">
      <c r="CO7267" s="202">
        <v>7266</v>
      </c>
    </row>
    <row r="7268" spans="93:93" x14ac:dyDescent="0.25">
      <c r="CO7268" s="202">
        <v>7267</v>
      </c>
    </row>
    <row r="7269" spans="93:93" x14ac:dyDescent="0.25">
      <c r="CO7269" s="202">
        <v>7268</v>
      </c>
    </row>
    <row r="7270" spans="93:93" x14ac:dyDescent="0.25">
      <c r="CO7270" s="202">
        <v>7269</v>
      </c>
    </row>
    <row r="7271" spans="93:93" x14ac:dyDescent="0.25">
      <c r="CO7271" s="202">
        <v>7270</v>
      </c>
    </row>
    <row r="7272" spans="93:93" x14ac:dyDescent="0.25">
      <c r="CO7272" s="202">
        <v>7271</v>
      </c>
    </row>
    <row r="7273" spans="93:93" x14ac:dyDescent="0.25">
      <c r="CO7273" s="202">
        <v>7272</v>
      </c>
    </row>
    <row r="7274" spans="93:93" x14ac:dyDescent="0.25">
      <c r="CO7274" s="202">
        <v>7273</v>
      </c>
    </row>
    <row r="7275" spans="93:93" x14ac:dyDescent="0.25">
      <c r="CO7275" s="202">
        <v>7274</v>
      </c>
    </row>
    <row r="7276" spans="93:93" x14ac:dyDescent="0.25">
      <c r="CO7276" s="202">
        <v>7275</v>
      </c>
    </row>
    <row r="7277" spans="93:93" x14ac:dyDescent="0.25">
      <c r="CO7277" s="202">
        <v>7276</v>
      </c>
    </row>
    <row r="7278" spans="93:93" x14ac:dyDescent="0.25">
      <c r="CO7278" s="202">
        <v>7277</v>
      </c>
    </row>
    <row r="7279" spans="93:93" x14ac:dyDescent="0.25">
      <c r="CO7279" s="202">
        <v>7278</v>
      </c>
    </row>
    <row r="7280" spans="93:93" x14ac:dyDescent="0.25">
      <c r="CO7280" s="202">
        <v>7279</v>
      </c>
    </row>
    <row r="7281" spans="93:93" x14ac:dyDescent="0.25">
      <c r="CO7281" s="202">
        <v>7280</v>
      </c>
    </row>
    <row r="7282" spans="93:93" x14ac:dyDescent="0.25">
      <c r="CO7282" s="202">
        <v>7281</v>
      </c>
    </row>
    <row r="7283" spans="93:93" x14ac:dyDescent="0.25">
      <c r="CO7283" s="202">
        <v>7282</v>
      </c>
    </row>
    <row r="7284" spans="93:93" x14ac:dyDescent="0.25">
      <c r="CO7284" s="202">
        <v>7283</v>
      </c>
    </row>
    <row r="7285" spans="93:93" x14ac:dyDescent="0.25">
      <c r="CO7285" s="202">
        <v>7284</v>
      </c>
    </row>
    <row r="7286" spans="93:93" x14ac:dyDescent="0.25">
      <c r="CO7286" s="202">
        <v>7285</v>
      </c>
    </row>
    <row r="7287" spans="93:93" x14ac:dyDescent="0.25">
      <c r="CO7287" s="202">
        <v>7286</v>
      </c>
    </row>
    <row r="7288" spans="93:93" x14ac:dyDescent="0.25">
      <c r="CO7288" s="202">
        <v>7287</v>
      </c>
    </row>
    <row r="7289" spans="93:93" x14ac:dyDescent="0.25">
      <c r="CO7289" s="202">
        <v>7288</v>
      </c>
    </row>
    <row r="7290" spans="93:93" x14ac:dyDescent="0.25">
      <c r="CO7290" s="202">
        <v>7289</v>
      </c>
    </row>
    <row r="7291" spans="93:93" x14ac:dyDescent="0.25">
      <c r="CO7291" s="202">
        <v>7290</v>
      </c>
    </row>
    <row r="7292" spans="93:93" x14ac:dyDescent="0.25">
      <c r="CO7292" s="202">
        <v>7291</v>
      </c>
    </row>
    <row r="7293" spans="93:93" x14ac:dyDescent="0.25">
      <c r="CO7293" s="202">
        <v>7292</v>
      </c>
    </row>
    <row r="7294" spans="93:93" x14ac:dyDescent="0.25">
      <c r="CO7294" s="202">
        <v>7293</v>
      </c>
    </row>
    <row r="7295" spans="93:93" x14ac:dyDescent="0.25">
      <c r="CO7295" s="202">
        <v>7294</v>
      </c>
    </row>
    <row r="7296" spans="93:93" x14ac:dyDescent="0.25">
      <c r="CO7296" s="202">
        <v>7295</v>
      </c>
    </row>
    <row r="7297" spans="93:93" x14ac:dyDescent="0.25">
      <c r="CO7297" s="202">
        <v>7296</v>
      </c>
    </row>
    <row r="7298" spans="93:93" x14ac:dyDescent="0.25">
      <c r="CO7298" s="202">
        <v>7297</v>
      </c>
    </row>
    <row r="7299" spans="93:93" x14ac:dyDescent="0.25">
      <c r="CO7299" s="202">
        <v>7298</v>
      </c>
    </row>
    <row r="7300" spans="93:93" x14ac:dyDescent="0.25">
      <c r="CO7300" s="202">
        <v>7299</v>
      </c>
    </row>
    <row r="7301" spans="93:93" x14ac:dyDescent="0.25">
      <c r="CO7301" s="202">
        <v>7300</v>
      </c>
    </row>
    <row r="7302" spans="93:93" x14ac:dyDescent="0.25">
      <c r="CO7302" s="202">
        <v>7301</v>
      </c>
    </row>
    <row r="7303" spans="93:93" x14ac:dyDescent="0.25">
      <c r="CO7303" s="202">
        <v>7302</v>
      </c>
    </row>
    <row r="7304" spans="93:93" x14ac:dyDescent="0.25">
      <c r="CO7304" s="202">
        <v>7303</v>
      </c>
    </row>
    <row r="7305" spans="93:93" x14ac:dyDescent="0.25">
      <c r="CO7305" s="202">
        <v>7304</v>
      </c>
    </row>
    <row r="7306" spans="93:93" x14ac:dyDescent="0.25">
      <c r="CO7306" s="202">
        <v>7305</v>
      </c>
    </row>
    <row r="7307" spans="93:93" x14ac:dyDescent="0.25">
      <c r="CO7307" s="202">
        <v>7306</v>
      </c>
    </row>
    <row r="7308" spans="93:93" x14ac:dyDescent="0.25">
      <c r="CO7308" s="202">
        <v>7307</v>
      </c>
    </row>
    <row r="7309" spans="93:93" x14ac:dyDescent="0.25">
      <c r="CO7309" s="202">
        <v>7308</v>
      </c>
    </row>
    <row r="7310" spans="93:93" x14ac:dyDescent="0.25">
      <c r="CO7310" s="202">
        <v>7309</v>
      </c>
    </row>
    <row r="7311" spans="93:93" x14ac:dyDescent="0.25">
      <c r="CO7311" s="202">
        <v>7310</v>
      </c>
    </row>
    <row r="7312" spans="93:93" x14ac:dyDescent="0.25">
      <c r="CO7312" s="202">
        <v>7311</v>
      </c>
    </row>
    <row r="7313" spans="93:93" x14ac:dyDescent="0.25">
      <c r="CO7313" s="202">
        <v>7312</v>
      </c>
    </row>
    <row r="7314" spans="93:93" x14ac:dyDescent="0.25">
      <c r="CO7314" s="202">
        <v>7313</v>
      </c>
    </row>
    <row r="7315" spans="93:93" x14ac:dyDescent="0.25">
      <c r="CO7315" s="202">
        <v>7314</v>
      </c>
    </row>
    <row r="7316" spans="93:93" x14ac:dyDescent="0.25">
      <c r="CO7316" s="202">
        <v>7315</v>
      </c>
    </row>
    <row r="7317" spans="93:93" x14ac:dyDescent="0.25">
      <c r="CO7317" s="202">
        <v>7316</v>
      </c>
    </row>
    <row r="7318" spans="93:93" x14ac:dyDescent="0.25">
      <c r="CO7318" s="202">
        <v>7317</v>
      </c>
    </row>
    <row r="7319" spans="93:93" x14ac:dyDescent="0.25">
      <c r="CO7319" s="202">
        <v>7318</v>
      </c>
    </row>
    <row r="7320" spans="93:93" x14ac:dyDescent="0.25">
      <c r="CO7320" s="202">
        <v>7319</v>
      </c>
    </row>
    <row r="7321" spans="93:93" x14ac:dyDescent="0.25">
      <c r="CO7321" s="202">
        <v>7320</v>
      </c>
    </row>
    <row r="7322" spans="93:93" x14ac:dyDescent="0.25">
      <c r="CO7322" s="202">
        <v>7321</v>
      </c>
    </row>
    <row r="7323" spans="93:93" x14ac:dyDescent="0.25">
      <c r="CO7323" s="202">
        <v>7322</v>
      </c>
    </row>
    <row r="7324" spans="93:93" x14ac:dyDescent="0.25">
      <c r="CO7324" s="202">
        <v>7323</v>
      </c>
    </row>
    <row r="7325" spans="93:93" x14ac:dyDescent="0.25">
      <c r="CO7325" s="202">
        <v>7324</v>
      </c>
    </row>
    <row r="7326" spans="93:93" x14ac:dyDescent="0.25">
      <c r="CO7326" s="202">
        <v>7325</v>
      </c>
    </row>
    <row r="7327" spans="93:93" x14ac:dyDescent="0.25">
      <c r="CO7327" s="202">
        <v>7326</v>
      </c>
    </row>
    <row r="7328" spans="93:93" x14ac:dyDescent="0.25">
      <c r="CO7328" s="202">
        <v>7327</v>
      </c>
    </row>
    <row r="7329" spans="93:93" x14ac:dyDescent="0.25">
      <c r="CO7329" s="202">
        <v>7328</v>
      </c>
    </row>
    <row r="7330" spans="93:93" x14ac:dyDescent="0.25">
      <c r="CO7330" s="202">
        <v>7329</v>
      </c>
    </row>
    <row r="7331" spans="93:93" x14ac:dyDescent="0.25">
      <c r="CO7331" s="202">
        <v>7330</v>
      </c>
    </row>
    <row r="7332" spans="93:93" x14ac:dyDescent="0.25">
      <c r="CO7332" s="202">
        <v>7331</v>
      </c>
    </row>
    <row r="7333" spans="93:93" x14ac:dyDescent="0.25">
      <c r="CO7333" s="202">
        <v>7332</v>
      </c>
    </row>
    <row r="7334" spans="93:93" x14ac:dyDescent="0.25">
      <c r="CO7334" s="202">
        <v>7333</v>
      </c>
    </row>
    <row r="7335" spans="93:93" x14ac:dyDescent="0.25">
      <c r="CO7335" s="202">
        <v>7334</v>
      </c>
    </row>
    <row r="7336" spans="93:93" x14ac:dyDescent="0.25">
      <c r="CO7336" s="202">
        <v>7335</v>
      </c>
    </row>
    <row r="7337" spans="93:93" x14ac:dyDescent="0.25">
      <c r="CO7337" s="202">
        <v>7336</v>
      </c>
    </row>
    <row r="7338" spans="93:93" x14ac:dyDescent="0.25">
      <c r="CO7338" s="202">
        <v>7337</v>
      </c>
    </row>
    <row r="7339" spans="93:93" x14ac:dyDescent="0.25">
      <c r="CO7339" s="202">
        <v>7338</v>
      </c>
    </row>
    <row r="7340" spans="93:93" x14ac:dyDescent="0.25">
      <c r="CO7340" s="202">
        <v>7339</v>
      </c>
    </row>
    <row r="7341" spans="93:93" x14ac:dyDescent="0.25">
      <c r="CO7341" s="202">
        <v>7340</v>
      </c>
    </row>
    <row r="7342" spans="93:93" x14ac:dyDescent="0.25">
      <c r="CO7342" s="202">
        <v>7341</v>
      </c>
    </row>
    <row r="7343" spans="93:93" x14ac:dyDescent="0.25">
      <c r="CO7343" s="202">
        <v>7342</v>
      </c>
    </row>
    <row r="7344" spans="93:93" x14ac:dyDescent="0.25">
      <c r="CO7344" s="202">
        <v>7343</v>
      </c>
    </row>
    <row r="7345" spans="93:93" x14ac:dyDescent="0.25">
      <c r="CO7345" s="202">
        <v>7344</v>
      </c>
    </row>
    <row r="7346" spans="93:93" x14ac:dyDescent="0.25">
      <c r="CO7346" s="202">
        <v>7345</v>
      </c>
    </row>
    <row r="7347" spans="93:93" x14ac:dyDescent="0.25">
      <c r="CO7347" s="202">
        <v>7346</v>
      </c>
    </row>
    <row r="7348" spans="93:93" x14ac:dyDescent="0.25">
      <c r="CO7348" s="202">
        <v>7347</v>
      </c>
    </row>
    <row r="7349" spans="93:93" x14ac:dyDescent="0.25">
      <c r="CO7349" s="202">
        <v>7348</v>
      </c>
    </row>
    <row r="7350" spans="93:93" x14ac:dyDescent="0.25">
      <c r="CO7350" s="202">
        <v>7349</v>
      </c>
    </row>
    <row r="7351" spans="93:93" x14ac:dyDescent="0.25">
      <c r="CO7351" s="202">
        <v>7350</v>
      </c>
    </row>
    <row r="7352" spans="93:93" x14ac:dyDescent="0.25">
      <c r="CO7352" s="202">
        <v>7351</v>
      </c>
    </row>
    <row r="7353" spans="93:93" x14ac:dyDescent="0.25">
      <c r="CO7353" s="202">
        <v>7352</v>
      </c>
    </row>
    <row r="7354" spans="93:93" x14ac:dyDescent="0.25">
      <c r="CO7354" s="202">
        <v>7353</v>
      </c>
    </row>
    <row r="7355" spans="93:93" x14ac:dyDescent="0.25">
      <c r="CO7355" s="202">
        <v>7354</v>
      </c>
    </row>
    <row r="7356" spans="93:93" x14ac:dyDescent="0.25">
      <c r="CO7356" s="202">
        <v>7355</v>
      </c>
    </row>
    <row r="7357" spans="93:93" x14ac:dyDescent="0.25">
      <c r="CO7357" s="202">
        <v>7356</v>
      </c>
    </row>
    <row r="7358" spans="93:93" x14ac:dyDescent="0.25">
      <c r="CO7358" s="202">
        <v>7357</v>
      </c>
    </row>
    <row r="7359" spans="93:93" x14ac:dyDescent="0.25">
      <c r="CO7359" s="202">
        <v>7358</v>
      </c>
    </row>
    <row r="7360" spans="93:93" x14ac:dyDescent="0.25">
      <c r="CO7360" s="202">
        <v>7359</v>
      </c>
    </row>
    <row r="7361" spans="93:93" x14ac:dyDescent="0.25">
      <c r="CO7361" s="202">
        <v>7360</v>
      </c>
    </row>
    <row r="7362" spans="93:93" x14ac:dyDescent="0.25">
      <c r="CO7362" s="202">
        <v>7361</v>
      </c>
    </row>
    <row r="7363" spans="93:93" x14ac:dyDescent="0.25">
      <c r="CO7363" s="202">
        <v>7362</v>
      </c>
    </row>
    <row r="7364" spans="93:93" x14ac:dyDescent="0.25">
      <c r="CO7364" s="202">
        <v>7363</v>
      </c>
    </row>
    <row r="7365" spans="93:93" x14ac:dyDescent="0.25">
      <c r="CO7365" s="202">
        <v>7364</v>
      </c>
    </row>
    <row r="7366" spans="93:93" x14ac:dyDescent="0.25">
      <c r="CO7366" s="202">
        <v>7365</v>
      </c>
    </row>
    <row r="7367" spans="93:93" x14ac:dyDescent="0.25">
      <c r="CO7367" s="202">
        <v>7366</v>
      </c>
    </row>
    <row r="7368" spans="93:93" x14ac:dyDescent="0.25">
      <c r="CO7368" s="202">
        <v>7367</v>
      </c>
    </row>
    <row r="7369" spans="93:93" x14ac:dyDescent="0.25">
      <c r="CO7369" s="202">
        <v>7368</v>
      </c>
    </row>
    <row r="7370" spans="93:93" x14ac:dyDescent="0.25">
      <c r="CO7370" s="202">
        <v>7369</v>
      </c>
    </row>
    <row r="7371" spans="93:93" x14ac:dyDescent="0.25">
      <c r="CO7371" s="202">
        <v>7370</v>
      </c>
    </row>
    <row r="7372" spans="93:93" x14ac:dyDescent="0.25">
      <c r="CO7372" s="202">
        <v>7371</v>
      </c>
    </row>
    <row r="7373" spans="93:93" x14ac:dyDescent="0.25">
      <c r="CO7373" s="202">
        <v>7372</v>
      </c>
    </row>
    <row r="7374" spans="93:93" x14ac:dyDescent="0.25">
      <c r="CO7374" s="202">
        <v>7373</v>
      </c>
    </row>
    <row r="7375" spans="93:93" x14ac:dyDescent="0.25">
      <c r="CO7375" s="202">
        <v>7374</v>
      </c>
    </row>
    <row r="7376" spans="93:93" x14ac:dyDescent="0.25">
      <c r="CO7376" s="202">
        <v>7375</v>
      </c>
    </row>
    <row r="7377" spans="93:93" x14ac:dyDescent="0.25">
      <c r="CO7377" s="202">
        <v>7376</v>
      </c>
    </row>
    <row r="7378" spans="93:93" x14ac:dyDescent="0.25">
      <c r="CO7378" s="202">
        <v>7377</v>
      </c>
    </row>
    <row r="7379" spans="93:93" x14ac:dyDescent="0.25">
      <c r="CO7379" s="202">
        <v>7378</v>
      </c>
    </row>
    <row r="7380" spans="93:93" x14ac:dyDescent="0.25">
      <c r="CO7380" s="202">
        <v>7379</v>
      </c>
    </row>
    <row r="7381" spans="93:93" x14ac:dyDescent="0.25">
      <c r="CO7381" s="202">
        <v>7380</v>
      </c>
    </row>
    <row r="7382" spans="93:93" x14ac:dyDescent="0.25">
      <c r="CO7382" s="202">
        <v>7381</v>
      </c>
    </row>
    <row r="7383" spans="93:93" x14ac:dyDescent="0.25">
      <c r="CO7383" s="202">
        <v>7382</v>
      </c>
    </row>
    <row r="7384" spans="93:93" x14ac:dyDescent="0.25">
      <c r="CO7384" s="202">
        <v>7383</v>
      </c>
    </row>
    <row r="7385" spans="93:93" x14ac:dyDescent="0.25">
      <c r="CO7385" s="202">
        <v>7384</v>
      </c>
    </row>
    <row r="7386" spans="93:93" x14ac:dyDescent="0.25">
      <c r="CO7386" s="202">
        <v>7385</v>
      </c>
    </row>
    <row r="7387" spans="93:93" x14ac:dyDescent="0.25">
      <c r="CO7387" s="202">
        <v>7386</v>
      </c>
    </row>
    <row r="7388" spans="93:93" x14ac:dyDescent="0.25">
      <c r="CO7388" s="202">
        <v>7387</v>
      </c>
    </row>
    <row r="7389" spans="93:93" x14ac:dyDescent="0.25">
      <c r="CO7389" s="202">
        <v>7388</v>
      </c>
    </row>
    <row r="7390" spans="93:93" x14ac:dyDescent="0.25">
      <c r="CO7390" s="202">
        <v>7389</v>
      </c>
    </row>
    <row r="7391" spans="93:93" x14ac:dyDescent="0.25">
      <c r="CO7391" s="202">
        <v>7390</v>
      </c>
    </row>
    <row r="7392" spans="93:93" x14ac:dyDescent="0.25">
      <c r="CO7392" s="202">
        <v>7391</v>
      </c>
    </row>
    <row r="7393" spans="93:93" x14ac:dyDescent="0.25">
      <c r="CO7393" s="202">
        <v>7392</v>
      </c>
    </row>
    <row r="7394" spans="93:93" x14ac:dyDescent="0.25">
      <c r="CO7394" s="202">
        <v>7393</v>
      </c>
    </row>
    <row r="7395" spans="93:93" x14ac:dyDescent="0.25">
      <c r="CO7395" s="202">
        <v>7394</v>
      </c>
    </row>
    <row r="7396" spans="93:93" x14ac:dyDescent="0.25">
      <c r="CO7396" s="202">
        <v>7395</v>
      </c>
    </row>
    <row r="7397" spans="93:93" x14ac:dyDescent="0.25">
      <c r="CO7397" s="202">
        <v>7396</v>
      </c>
    </row>
    <row r="7398" spans="93:93" x14ac:dyDescent="0.25">
      <c r="CO7398" s="202">
        <v>7397</v>
      </c>
    </row>
    <row r="7399" spans="93:93" x14ac:dyDescent="0.25">
      <c r="CO7399" s="202">
        <v>7398</v>
      </c>
    </row>
    <row r="7400" spans="93:93" x14ac:dyDescent="0.25">
      <c r="CO7400" s="202">
        <v>7399</v>
      </c>
    </row>
    <row r="7401" spans="93:93" x14ac:dyDescent="0.25">
      <c r="CO7401" s="202">
        <v>7400</v>
      </c>
    </row>
    <row r="7402" spans="93:93" x14ac:dyDescent="0.25">
      <c r="CO7402" s="202">
        <v>7401</v>
      </c>
    </row>
    <row r="7403" spans="93:93" x14ac:dyDescent="0.25">
      <c r="CO7403" s="202">
        <v>7402</v>
      </c>
    </row>
    <row r="7404" spans="93:93" x14ac:dyDescent="0.25">
      <c r="CO7404" s="202">
        <v>7403</v>
      </c>
    </row>
    <row r="7405" spans="93:93" x14ac:dyDescent="0.25">
      <c r="CO7405" s="202">
        <v>7404</v>
      </c>
    </row>
    <row r="7406" spans="93:93" x14ac:dyDescent="0.25">
      <c r="CO7406" s="202">
        <v>7405</v>
      </c>
    </row>
    <row r="7407" spans="93:93" x14ac:dyDescent="0.25">
      <c r="CO7407" s="202">
        <v>7406</v>
      </c>
    </row>
    <row r="7408" spans="93:93" x14ac:dyDescent="0.25">
      <c r="CO7408" s="202">
        <v>7407</v>
      </c>
    </row>
    <row r="7409" spans="93:93" x14ac:dyDescent="0.25">
      <c r="CO7409" s="202">
        <v>7408</v>
      </c>
    </row>
    <row r="7410" spans="93:93" x14ac:dyDescent="0.25">
      <c r="CO7410" s="202">
        <v>7409</v>
      </c>
    </row>
    <row r="7411" spans="93:93" x14ac:dyDescent="0.25">
      <c r="CO7411" s="202">
        <v>7410</v>
      </c>
    </row>
    <row r="7412" spans="93:93" x14ac:dyDescent="0.25">
      <c r="CO7412" s="202">
        <v>7411</v>
      </c>
    </row>
    <row r="7413" spans="93:93" x14ac:dyDescent="0.25">
      <c r="CO7413" s="202">
        <v>7412</v>
      </c>
    </row>
    <row r="7414" spans="93:93" x14ac:dyDescent="0.25">
      <c r="CO7414" s="202">
        <v>7413</v>
      </c>
    </row>
    <row r="7415" spans="93:93" x14ac:dyDescent="0.25">
      <c r="CO7415" s="202">
        <v>7414</v>
      </c>
    </row>
    <row r="7416" spans="93:93" x14ac:dyDescent="0.25">
      <c r="CO7416" s="202">
        <v>7415</v>
      </c>
    </row>
    <row r="7417" spans="93:93" x14ac:dyDescent="0.25">
      <c r="CO7417" s="202">
        <v>7416</v>
      </c>
    </row>
    <row r="7418" spans="93:93" x14ac:dyDescent="0.25">
      <c r="CO7418" s="202">
        <v>7417</v>
      </c>
    </row>
    <row r="7419" spans="93:93" x14ac:dyDescent="0.25">
      <c r="CO7419" s="202">
        <v>7418</v>
      </c>
    </row>
    <row r="7420" spans="93:93" x14ac:dyDescent="0.25">
      <c r="CO7420" s="202">
        <v>7419</v>
      </c>
    </row>
    <row r="7421" spans="93:93" x14ac:dyDescent="0.25">
      <c r="CO7421" s="202">
        <v>7420</v>
      </c>
    </row>
    <row r="7422" spans="93:93" x14ac:dyDescent="0.25">
      <c r="CO7422" s="202">
        <v>7421</v>
      </c>
    </row>
    <row r="7423" spans="93:93" x14ac:dyDescent="0.25">
      <c r="CO7423" s="202">
        <v>7422</v>
      </c>
    </row>
    <row r="7424" spans="93:93" x14ac:dyDescent="0.25">
      <c r="CO7424" s="202">
        <v>7423</v>
      </c>
    </row>
    <row r="7425" spans="93:93" x14ac:dyDescent="0.25">
      <c r="CO7425" s="202">
        <v>7424</v>
      </c>
    </row>
    <row r="7426" spans="93:93" x14ac:dyDescent="0.25">
      <c r="CO7426" s="202">
        <v>7425</v>
      </c>
    </row>
    <row r="7427" spans="93:93" x14ac:dyDescent="0.25">
      <c r="CO7427" s="202">
        <v>7426</v>
      </c>
    </row>
    <row r="7428" spans="93:93" x14ac:dyDescent="0.25">
      <c r="CO7428" s="202">
        <v>7427</v>
      </c>
    </row>
    <row r="7429" spans="93:93" x14ac:dyDescent="0.25">
      <c r="CO7429" s="202">
        <v>7428</v>
      </c>
    </row>
    <row r="7430" spans="93:93" x14ac:dyDescent="0.25">
      <c r="CO7430" s="202">
        <v>7429</v>
      </c>
    </row>
    <row r="7431" spans="93:93" x14ac:dyDescent="0.25">
      <c r="CO7431" s="202">
        <v>7430</v>
      </c>
    </row>
    <row r="7432" spans="93:93" x14ac:dyDescent="0.25">
      <c r="CO7432" s="202">
        <v>7431</v>
      </c>
    </row>
    <row r="7433" spans="93:93" x14ac:dyDescent="0.25">
      <c r="CO7433" s="202">
        <v>7432</v>
      </c>
    </row>
    <row r="7434" spans="93:93" x14ac:dyDescent="0.25">
      <c r="CO7434" s="202">
        <v>7433</v>
      </c>
    </row>
    <row r="7435" spans="93:93" x14ac:dyDescent="0.25">
      <c r="CO7435" s="202">
        <v>7434</v>
      </c>
    </row>
    <row r="7436" spans="93:93" x14ac:dyDescent="0.25">
      <c r="CO7436" s="202">
        <v>7435</v>
      </c>
    </row>
    <row r="7437" spans="93:93" x14ac:dyDescent="0.25">
      <c r="CO7437" s="202">
        <v>7436</v>
      </c>
    </row>
    <row r="7438" spans="93:93" x14ac:dyDescent="0.25">
      <c r="CO7438" s="202">
        <v>7437</v>
      </c>
    </row>
    <row r="7439" spans="93:93" x14ac:dyDescent="0.25">
      <c r="CO7439" s="202">
        <v>7438</v>
      </c>
    </row>
    <row r="7440" spans="93:93" x14ac:dyDescent="0.25">
      <c r="CO7440" s="202">
        <v>7439</v>
      </c>
    </row>
    <row r="7441" spans="93:93" x14ac:dyDescent="0.25">
      <c r="CO7441" s="202">
        <v>7440</v>
      </c>
    </row>
    <row r="7442" spans="93:93" x14ac:dyDescent="0.25">
      <c r="CO7442" s="202">
        <v>7441</v>
      </c>
    </row>
    <row r="7443" spans="93:93" x14ac:dyDescent="0.25">
      <c r="CO7443" s="202">
        <v>7442</v>
      </c>
    </row>
    <row r="7444" spans="93:93" x14ac:dyDescent="0.25">
      <c r="CO7444" s="202">
        <v>7443</v>
      </c>
    </row>
    <row r="7445" spans="93:93" x14ac:dyDescent="0.25">
      <c r="CO7445" s="202">
        <v>7444</v>
      </c>
    </row>
    <row r="7446" spans="93:93" x14ac:dyDescent="0.25">
      <c r="CO7446" s="202">
        <v>7445</v>
      </c>
    </row>
    <row r="7447" spans="93:93" x14ac:dyDescent="0.25">
      <c r="CO7447" s="202">
        <v>7446</v>
      </c>
    </row>
    <row r="7448" spans="93:93" x14ac:dyDescent="0.25">
      <c r="CO7448" s="202">
        <v>7447</v>
      </c>
    </row>
    <row r="7449" spans="93:93" x14ac:dyDescent="0.25">
      <c r="CO7449" s="202">
        <v>7448</v>
      </c>
    </row>
    <row r="7450" spans="93:93" x14ac:dyDescent="0.25">
      <c r="CO7450" s="202">
        <v>7449</v>
      </c>
    </row>
    <row r="7451" spans="93:93" x14ac:dyDescent="0.25">
      <c r="CO7451" s="202">
        <v>7450</v>
      </c>
    </row>
    <row r="7452" spans="93:93" x14ac:dyDescent="0.25">
      <c r="CO7452" s="202">
        <v>7451</v>
      </c>
    </row>
    <row r="7453" spans="93:93" x14ac:dyDescent="0.25">
      <c r="CO7453" s="202">
        <v>7452</v>
      </c>
    </row>
    <row r="7454" spans="93:93" x14ac:dyDescent="0.25">
      <c r="CO7454" s="202">
        <v>7453</v>
      </c>
    </row>
    <row r="7455" spans="93:93" x14ac:dyDescent="0.25">
      <c r="CO7455" s="202">
        <v>7454</v>
      </c>
    </row>
    <row r="7456" spans="93:93" x14ac:dyDescent="0.25">
      <c r="CO7456" s="202">
        <v>7455</v>
      </c>
    </row>
    <row r="7457" spans="93:93" x14ac:dyDescent="0.25">
      <c r="CO7457" s="202">
        <v>7456</v>
      </c>
    </row>
    <row r="7458" spans="93:93" x14ac:dyDescent="0.25">
      <c r="CO7458" s="202">
        <v>7457</v>
      </c>
    </row>
    <row r="7459" spans="93:93" x14ac:dyDescent="0.25">
      <c r="CO7459" s="202">
        <v>7458</v>
      </c>
    </row>
    <row r="7460" spans="93:93" x14ac:dyDescent="0.25">
      <c r="CO7460" s="202">
        <v>7459</v>
      </c>
    </row>
    <row r="7461" spans="93:93" x14ac:dyDescent="0.25">
      <c r="CO7461" s="202">
        <v>7460</v>
      </c>
    </row>
    <row r="7462" spans="93:93" x14ac:dyDescent="0.25">
      <c r="CO7462" s="202">
        <v>7461</v>
      </c>
    </row>
    <row r="7463" spans="93:93" x14ac:dyDescent="0.25">
      <c r="CO7463" s="202">
        <v>7462</v>
      </c>
    </row>
    <row r="7464" spans="93:93" x14ac:dyDescent="0.25">
      <c r="CO7464" s="202">
        <v>7463</v>
      </c>
    </row>
    <row r="7465" spans="93:93" x14ac:dyDescent="0.25">
      <c r="CO7465" s="202">
        <v>7464</v>
      </c>
    </row>
    <row r="7466" spans="93:93" x14ac:dyDescent="0.25">
      <c r="CO7466" s="202">
        <v>7465</v>
      </c>
    </row>
    <row r="7467" spans="93:93" x14ac:dyDescent="0.25">
      <c r="CO7467" s="202">
        <v>7466</v>
      </c>
    </row>
    <row r="7468" spans="93:93" x14ac:dyDescent="0.25">
      <c r="CO7468" s="202">
        <v>7467</v>
      </c>
    </row>
    <row r="7469" spans="93:93" x14ac:dyDescent="0.25">
      <c r="CO7469" s="202">
        <v>7468</v>
      </c>
    </row>
    <row r="7470" spans="93:93" x14ac:dyDescent="0.25">
      <c r="CO7470" s="202">
        <v>7469</v>
      </c>
    </row>
    <row r="7471" spans="93:93" x14ac:dyDescent="0.25">
      <c r="CO7471" s="202">
        <v>7470</v>
      </c>
    </row>
    <row r="7472" spans="93:93" x14ac:dyDescent="0.25">
      <c r="CO7472" s="202">
        <v>7471</v>
      </c>
    </row>
    <row r="7473" spans="93:93" x14ac:dyDescent="0.25">
      <c r="CO7473" s="202">
        <v>7472</v>
      </c>
    </row>
    <row r="7474" spans="93:93" x14ac:dyDescent="0.25">
      <c r="CO7474" s="202">
        <v>7473</v>
      </c>
    </row>
    <row r="7475" spans="93:93" x14ac:dyDescent="0.25">
      <c r="CO7475" s="202">
        <v>7474</v>
      </c>
    </row>
    <row r="7476" spans="93:93" x14ac:dyDescent="0.25">
      <c r="CO7476" s="202">
        <v>7475</v>
      </c>
    </row>
    <row r="7477" spans="93:93" x14ac:dyDescent="0.25">
      <c r="CO7477" s="202">
        <v>7476</v>
      </c>
    </row>
    <row r="7478" spans="93:93" x14ac:dyDescent="0.25">
      <c r="CO7478" s="202">
        <v>7477</v>
      </c>
    </row>
    <row r="7479" spans="93:93" x14ac:dyDescent="0.25">
      <c r="CO7479" s="202">
        <v>7478</v>
      </c>
    </row>
    <row r="7480" spans="93:93" x14ac:dyDescent="0.25">
      <c r="CO7480" s="202">
        <v>7479</v>
      </c>
    </row>
    <row r="7481" spans="93:93" x14ac:dyDescent="0.25">
      <c r="CO7481" s="202">
        <v>7480</v>
      </c>
    </row>
    <row r="7482" spans="93:93" x14ac:dyDescent="0.25">
      <c r="CO7482" s="202">
        <v>7481</v>
      </c>
    </row>
    <row r="7483" spans="93:93" x14ac:dyDescent="0.25">
      <c r="CO7483" s="202">
        <v>7482</v>
      </c>
    </row>
    <row r="7484" spans="93:93" x14ac:dyDescent="0.25">
      <c r="CO7484" s="202">
        <v>7483</v>
      </c>
    </row>
    <row r="7485" spans="93:93" x14ac:dyDescent="0.25">
      <c r="CO7485" s="202">
        <v>7484</v>
      </c>
    </row>
    <row r="7486" spans="93:93" x14ac:dyDescent="0.25">
      <c r="CO7486" s="202">
        <v>7485</v>
      </c>
    </row>
    <row r="7487" spans="93:93" x14ac:dyDescent="0.25">
      <c r="CO7487" s="202">
        <v>7486</v>
      </c>
    </row>
    <row r="7488" spans="93:93" x14ac:dyDescent="0.25">
      <c r="CO7488" s="202">
        <v>7487</v>
      </c>
    </row>
    <row r="7489" spans="93:93" x14ac:dyDescent="0.25">
      <c r="CO7489" s="202">
        <v>7488</v>
      </c>
    </row>
    <row r="7490" spans="93:93" x14ac:dyDescent="0.25">
      <c r="CO7490" s="202">
        <v>7489</v>
      </c>
    </row>
    <row r="7491" spans="93:93" x14ac:dyDescent="0.25">
      <c r="CO7491" s="202">
        <v>7490</v>
      </c>
    </row>
    <row r="7492" spans="93:93" x14ac:dyDescent="0.25">
      <c r="CO7492" s="202">
        <v>7491</v>
      </c>
    </row>
    <row r="7493" spans="93:93" x14ac:dyDescent="0.25">
      <c r="CO7493" s="202">
        <v>7492</v>
      </c>
    </row>
    <row r="7494" spans="93:93" x14ac:dyDescent="0.25">
      <c r="CO7494" s="202">
        <v>7493</v>
      </c>
    </row>
    <row r="7495" spans="93:93" x14ac:dyDescent="0.25">
      <c r="CO7495" s="202">
        <v>7494</v>
      </c>
    </row>
    <row r="7496" spans="93:93" x14ac:dyDescent="0.25">
      <c r="CO7496" s="202">
        <v>7495</v>
      </c>
    </row>
    <row r="7497" spans="93:93" x14ac:dyDescent="0.25">
      <c r="CO7497" s="202">
        <v>7496</v>
      </c>
    </row>
    <row r="7498" spans="93:93" x14ac:dyDescent="0.25">
      <c r="CO7498" s="202">
        <v>7497</v>
      </c>
    </row>
    <row r="7499" spans="93:93" x14ac:dyDescent="0.25">
      <c r="CO7499" s="202">
        <v>7498</v>
      </c>
    </row>
    <row r="7500" spans="93:93" x14ac:dyDescent="0.25">
      <c r="CO7500" s="202">
        <v>7499</v>
      </c>
    </row>
    <row r="7501" spans="93:93" x14ac:dyDescent="0.25">
      <c r="CO7501" s="202">
        <v>7500</v>
      </c>
    </row>
    <row r="7502" spans="93:93" x14ac:dyDescent="0.25">
      <c r="CO7502" s="202">
        <v>7501</v>
      </c>
    </row>
    <row r="7503" spans="93:93" x14ac:dyDescent="0.25">
      <c r="CO7503" s="202">
        <v>7502</v>
      </c>
    </row>
    <row r="7504" spans="93:93" x14ac:dyDescent="0.25">
      <c r="CO7504" s="202">
        <v>7503</v>
      </c>
    </row>
    <row r="7505" spans="93:93" x14ac:dyDescent="0.25">
      <c r="CO7505" s="202">
        <v>7504</v>
      </c>
    </row>
    <row r="7506" spans="93:93" x14ac:dyDescent="0.25">
      <c r="CO7506" s="202">
        <v>7505</v>
      </c>
    </row>
    <row r="7507" spans="93:93" x14ac:dyDescent="0.25">
      <c r="CO7507" s="202">
        <v>7506</v>
      </c>
    </row>
    <row r="7508" spans="93:93" x14ac:dyDescent="0.25">
      <c r="CO7508" s="202">
        <v>7507</v>
      </c>
    </row>
    <row r="7509" spans="93:93" x14ac:dyDescent="0.25">
      <c r="CO7509" s="202">
        <v>7508</v>
      </c>
    </row>
    <row r="7510" spans="93:93" x14ac:dyDescent="0.25">
      <c r="CO7510" s="202">
        <v>7509</v>
      </c>
    </row>
    <row r="7511" spans="93:93" x14ac:dyDescent="0.25">
      <c r="CO7511" s="202">
        <v>7510</v>
      </c>
    </row>
    <row r="7512" spans="93:93" x14ac:dyDescent="0.25">
      <c r="CO7512" s="202">
        <v>7511</v>
      </c>
    </row>
    <row r="7513" spans="93:93" x14ac:dyDescent="0.25">
      <c r="CO7513" s="202">
        <v>7512</v>
      </c>
    </row>
    <row r="7514" spans="93:93" x14ac:dyDescent="0.25">
      <c r="CO7514" s="202">
        <v>7513</v>
      </c>
    </row>
    <row r="7515" spans="93:93" x14ac:dyDescent="0.25">
      <c r="CO7515" s="202">
        <v>7514</v>
      </c>
    </row>
    <row r="7516" spans="93:93" x14ac:dyDescent="0.25">
      <c r="CO7516" s="202">
        <v>7515</v>
      </c>
    </row>
    <row r="7517" spans="93:93" x14ac:dyDescent="0.25">
      <c r="CO7517" s="202">
        <v>7516</v>
      </c>
    </row>
    <row r="7518" spans="93:93" x14ac:dyDescent="0.25">
      <c r="CO7518" s="202">
        <v>7517</v>
      </c>
    </row>
    <row r="7519" spans="93:93" x14ac:dyDescent="0.25">
      <c r="CO7519" s="202">
        <v>7518</v>
      </c>
    </row>
    <row r="7520" spans="93:93" x14ac:dyDescent="0.25">
      <c r="CO7520" s="202">
        <v>7519</v>
      </c>
    </row>
    <row r="7521" spans="93:93" x14ac:dyDescent="0.25">
      <c r="CO7521" s="202">
        <v>7520</v>
      </c>
    </row>
    <row r="7522" spans="93:93" x14ac:dyDescent="0.25">
      <c r="CO7522" s="202">
        <v>7521</v>
      </c>
    </row>
    <row r="7523" spans="93:93" x14ac:dyDescent="0.25">
      <c r="CO7523" s="202">
        <v>7522</v>
      </c>
    </row>
    <row r="7524" spans="93:93" x14ac:dyDescent="0.25">
      <c r="CO7524" s="202">
        <v>7523</v>
      </c>
    </row>
    <row r="7525" spans="93:93" x14ac:dyDescent="0.25">
      <c r="CO7525" s="202">
        <v>7524</v>
      </c>
    </row>
    <row r="7526" spans="93:93" x14ac:dyDescent="0.25">
      <c r="CO7526" s="202">
        <v>7525</v>
      </c>
    </row>
    <row r="7527" spans="93:93" x14ac:dyDescent="0.25">
      <c r="CO7527" s="202">
        <v>7526</v>
      </c>
    </row>
    <row r="7528" spans="93:93" x14ac:dyDescent="0.25">
      <c r="CO7528" s="202">
        <v>7527</v>
      </c>
    </row>
    <row r="7529" spans="93:93" x14ac:dyDescent="0.25">
      <c r="CO7529" s="202">
        <v>7528</v>
      </c>
    </row>
    <row r="7530" spans="93:93" x14ac:dyDescent="0.25">
      <c r="CO7530" s="202">
        <v>7529</v>
      </c>
    </row>
    <row r="7531" spans="93:93" x14ac:dyDescent="0.25">
      <c r="CO7531" s="202">
        <v>7530</v>
      </c>
    </row>
    <row r="7532" spans="93:93" x14ac:dyDescent="0.25">
      <c r="CO7532" s="202">
        <v>7531</v>
      </c>
    </row>
    <row r="7533" spans="93:93" x14ac:dyDescent="0.25">
      <c r="CO7533" s="202">
        <v>7532</v>
      </c>
    </row>
    <row r="7534" spans="93:93" x14ac:dyDescent="0.25">
      <c r="CO7534" s="202">
        <v>7533</v>
      </c>
    </row>
    <row r="7535" spans="93:93" x14ac:dyDescent="0.25">
      <c r="CO7535" s="202">
        <v>7534</v>
      </c>
    </row>
    <row r="7536" spans="93:93" x14ac:dyDescent="0.25">
      <c r="CO7536" s="202">
        <v>7535</v>
      </c>
    </row>
    <row r="7537" spans="93:93" x14ac:dyDescent="0.25">
      <c r="CO7537" s="202">
        <v>7536</v>
      </c>
    </row>
    <row r="7538" spans="93:93" x14ac:dyDescent="0.25">
      <c r="CO7538" s="202">
        <v>7537</v>
      </c>
    </row>
    <row r="7539" spans="93:93" x14ac:dyDescent="0.25">
      <c r="CO7539" s="202">
        <v>7538</v>
      </c>
    </row>
    <row r="7540" spans="93:93" x14ac:dyDescent="0.25">
      <c r="CO7540" s="202">
        <v>7539</v>
      </c>
    </row>
    <row r="7541" spans="93:93" x14ac:dyDescent="0.25">
      <c r="CO7541" s="202">
        <v>7540</v>
      </c>
    </row>
    <row r="7542" spans="93:93" x14ac:dyDescent="0.25">
      <c r="CO7542" s="202">
        <v>7541</v>
      </c>
    </row>
    <row r="7543" spans="93:93" x14ac:dyDescent="0.25">
      <c r="CO7543" s="202">
        <v>7542</v>
      </c>
    </row>
    <row r="7544" spans="93:93" x14ac:dyDescent="0.25">
      <c r="CO7544" s="202">
        <v>7543</v>
      </c>
    </row>
    <row r="7545" spans="93:93" x14ac:dyDescent="0.25">
      <c r="CO7545" s="202">
        <v>7544</v>
      </c>
    </row>
    <row r="7546" spans="93:93" x14ac:dyDescent="0.25">
      <c r="CO7546" s="202">
        <v>7545</v>
      </c>
    </row>
    <row r="7547" spans="93:93" x14ac:dyDescent="0.25">
      <c r="CO7547" s="202">
        <v>7546</v>
      </c>
    </row>
    <row r="7548" spans="93:93" x14ac:dyDescent="0.25">
      <c r="CO7548" s="202">
        <v>7547</v>
      </c>
    </row>
    <row r="7549" spans="93:93" x14ac:dyDescent="0.25">
      <c r="CO7549" s="202">
        <v>7548</v>
      </c>
    </row>
    <row r="7550" spans="93:93" x14ac:dyDescent="0.25">
      <c r="CO7550" s="202">
        <v>7549</v>
      </c>
    </row>
    <row r="7551" spans="93:93" x14ac:dyDescent="0.25">
      <c r="CO7551" s="202">
        <v>7550</v>
      </c>
    </row>
    <row r="7552" spans="93:93" x14ac:dyDescent="0.25">
      <c r="CO7552" s="202">
        <v>7551</v>
      </c>
    </row>
    <row r="7553" spans="93:93" x14ac:dyDescent="0.25">
      <c r="CO7553" s="202">
        <v>7552</v>
      </c>
    </row>
    <row r="7554" spans="93:93" x14ac:dyDescent="0.25">
      <c r="CO7554" s="202">
        <v>7553</v>
      </c>
    </row>
    <row r="7555" spans="93:93" x14ac:dyDescent="0.25">
      <c r="CO7555" s="202">
        <v>7554</v>
      </c>
    </row>
    <row r="7556" spans="93:93" x14ac:dyDescent="0.25">
      <c r="CO7556" s="202">
        <v>7555</v>
      </c>
    </row>
    <row r="7557" spans="93:93" x14ac:dyDescent="0.25">
      <c r="CO7557" s="202">
        <v>7556</v>
      </c>
    </row>
    <row r="7558" spans="93:93" x14ac:dyDescent="0.25">
      <c r="CO7558" s="202">
        <v>7557</v>
      </c>
    </row>
    <row r="7559" spans="93:93" x14ac:dyDescent="0.25">
      <c r="CO7559" s="202">
        <v>7558</v>
      </c>
    </row>
    <row r="7560" spans="93:93" x14ac:dyDescent="0.25">
      <c r="CO7560" s="202">
        <v>7559</v>
      </c>
    </row>
    <row r="7561" spans="93:93" x14ac:dyDescent="0.25">
      <c r="CO7561" s="202">
        <v>7560</v>
      </c>
    </row>
    <row r="7562" spans="93:93" x14ac:dyDescent="0.25">
      <c r="CO7562" s="202">
        <v>7561</v>
      </c>
    </row>
    <row r="7563" spans="93:93" x14ac:dyDescent="0.25">
      <c r="CO7563" s="202">
        <v>7562</v>
      </c>
    </row>
    <row r="7564" spans="93:93" x14ac:dyDescent="0.25">
      <c r="CO7564" s="202">
        <v>7563</v>
      </c>
    </row>
    <row r="7565" spans="93:93" x14ac:dyDescent="0.25">
      <c r="CO7565" s="202">
        <v>7564</v>
      </c>
    </row>
    <row r="7566" spans="93:93" x14ac:dyDescent="0.25">
      <c r="CO7566" s="202">
        <v>7565</v>
      </c>
    </row>
    <row r="7567" spans="93:93" x14ac:dyDescent="0.25">
      <c r="CO7567" s="202">
        <v>7566</v>
      </c>
    </row>
    <row r="7568" spans="93:93" x14ac:dyDescent="0.25">
      <c r="CO7568" s="202">
        <v>7567</v>
      </c>
    </row>
    <row r="7569" spans="93:93" x14ac:dyDescent="0.25">
      <c r="CO7569" s="202">
        <v>7568</v>
      </c>
    </row>
    <row r="7570" spans="93:93" x14ac:dyDescent="0.25">
      <c r="CO7570" s="202">
        <v>7569</v>
      </c>
    </row>
    <row r="7571" spans="93:93" x14ac:dyDescent="0.25">
      <c r="CO7571" s="202">
        <v>7570</v>
      </c>
    </row>
    <row r="7572" spans="93:93" x14ac:dyDescent="0.25">
      <c r="CO7572" s="202">
        <v>7571</v>
      </c>
    </row>
    <row r="7573" spans="93:93" x14ac:dyDescent="0.25">
      <c r="CO7573" s="202">
        <v>7572</v>
      </c>
    </row>
    <row r="7574" spans="93:93" x14ac:dyDescent="0.25">
      <c r="CO7574" s="202">
        <v>7573</v>
      </c>
    </row>
    <row r="7575" spans="93:93" x14ac:dyDescent="0.25">
      <c r="CO7575" s="202">
        <v>7574</v>
      </c>
    </row>
    <row r="7576" spans="93:93" x14ac:dyDescent="0.25">
      <c r="CO7576" s="202">
        <v>7575</v>
      </c>
    </row>
    <row r="7577" spans="93:93" x14ac:dyDescent="0.25">
      <c r="CO7577" s="202">
        <v>7576</v>
      </c>
    </row>
    <row r="7578" spans="93:93" x14ac:dyDescent="0.25">
      <c r="CO7578" s="202">
        <v>7577</v>
      </c>
    </row>
    <row r="7579" spans="93:93" x14ac:dyDescent="0.25">
      <c r="CO7579" s="202">
        <v>7578</v>
      </c>
    </row>
    <row r="7580" spans="93:93" x14ac:dyDescent="0.25">
      <c r="CO7580" s="202">
        <v>7579</v>
      </c>
    </row>
    <row r="7581" spans="93:93" x14ac:dyDescent="0.25">
      <c r="CO7581" s="202">
        <v>7580</v>
      </c>
    </row>
    <row r="7582" spans="93:93" x14ac:dyDescent="0.25">
      <c r="CO7582" s="202">
        <v>7581</v>
      </c>
    </row>
    <row r="7583" spans="93:93" x14ac:dyDescent="0.25">
      <c r="CO7583" s="202">
        <v>7582</v>
      </c>
    </row>
    <row r="7584" spans="93:93" x14ac:dyDescent="0.25">
      <c r="CO7584" s="202">
        <v>7583</v>
      </c>
    </row>
    <row r="7585" spans="93:93" x14ac:dyDescent="0.25">
      <c r="CO7585" s="202">
        <v>7584</v>
      </c>
    </row>
    <row r="7586" spans="93:93" x14ac:dyDescent="0.25">
      <c r="CO7586" s="202">
        <v>7585</v>
      </c>
    </row>
    <row r="7587" spans="93:93" x14ac:dyDescent="0.25">
      <c r="CO7587" s="202">
        <v>7586</v>
      </c>
    </row>
    <row r="7588" spans="93:93" x14ac:dyDescent="0.25">
      <c r="CO7588" s="202">
        <v>7587</v>
      </c>
    </row>
    <row r="7589" spans="93:93" x14ac:dyDescent="0.25">
      <c r="CO7589" s="202">
        <v>7588</v>
      </c>
    </row>
    <row r="7590" spans="93:93" x14ac:dyDescent="0.25">
      <c r="CO7590" s="202">
        <v>7589</v>
      </c>
    </row>
    <row r="7591" spans="93:93" x14ac:dyDescent="0.25">
      <c r="CO7591" s="202">
        <v>7590</v>
      </c>
    </row>
    <row r="7592" spans="93:93" x14ac:dyDescent="0.25">
      <c r="CO7592" s="202">
        <v>7591</v>
      </c>
    </row>
    <row r="7593" spans="93:93" x14ac:dyDescent="0.25">
      <c r="CO7593" s="202">
        <v>7592</v>
      </c>
    </row>
    <row r="7594" spans="93:93" x14ac:dyDescent="0.25">
      <c r="CO7594" s="202">
        <v>7593</v>
      </c>
    </row>
    <row r="7595" spans="93:93" x14ac:dyDescent="0.25">
      <c r="CO7595" s="202">
        <v>7594</v>
      </c>
    </row>
    <row r="7596" spans="93:93" x14ac:dyDescent="0.25">
      <c r="CO7596" s="202">
        <v>7595</v>
      </c>
    </row>
    <row r="7597" spans="93:93" x14ac:dyDescent="0.25">
      <c r="CO7597" s="202">
        <v>7596</v>
      </c>
    </row>
    <row r="7598" spans="93:93" x14ac:dyDescent="0.25">
      <c r="CO7598" s="202">
        <v>7597</v>
      </c>
    </row>
    <row r="7599" spans="93:93" x14ac:dyDescent="0.25">
      <c r="CO7599" s="202">
        <v>7598</v>
      </c>
    </row>
    <row r="7600" spans="93:93" x14ac:dyDescent="0.25">
      <c r="CO7600" s="202">
        <v>7599</v>
      </c>
    </row>
    <row r="7601" spans="93:93" x14ac:dyDescent="0.25">
      <c r="CO7601" s="202">
        <v>7600</v>
      </c>
    </row>
    <row r="7602" spans="93:93" x14ac:dyDescent="0.25">
      <c r="CO7602" s="202">
        <v>7601</v>
      </c>
    </row>
    <row r="7603" spans="93:93" x14ac:dyDescent="0.25">
      <c r="CO7603" s="202">
        <v>7602</v>
      </c>
    </row>
    <row r="7604" spans="93:93" x14ac:dyDescent="0.25">
      <c r="CO7604" s="202">
        <v>7603</v>
      </c>
    </row>
    <row r="7605" spans="93:93" x14ac:dyDescent="0.25">
      <c r="CO7605" s="202">
        <v>7604</v>
      </c>
    </row>
    <row r="7606" spans="93:93" x14ac:dyDescent="0.25">
      <c r="CO7606" s="202">
        <v>7605</v>
      </c>
    </row>
    <row r="7607" spans="93:93" x14ac:dyDescent="0.25">
      <c r="CO7607" s="202">
        <v>7606</v>
      </c>
    </row>
    <row r="7608" spans="93:93" x14ac:dyDescent="0.25">
      <c r="CO7608" s="202">
        <v>7607</v>
      </c>
    </row>
    <row r="7609" spans="93:93" x14ac:dyDescent="0.25">
      <c r="CO7609" s="202">
        <v>7608</v>
      </c>
    </row>
    <row r="7610" spans="93:93" x14ac:dyDescent="0.25">
      <c r="CO7610" s="202">
        <v>7609</v>
      </c>
    </row>
    <row r="7611" spans="93:93" x14ac:dyDescent="0.25">
      <c r="CO7611" s="202">
        <v>7610</v>
      </c>
    </row>
    <row r="7612" spans="93:93" x14ac:dyDescent="0.25">
      <c r="CO7612" s="202">
        <v>7611</v>
      </c>
    </row>
    <row r="7613" spans="93:93" x14ac:dyDescent="0.25">
      <c r="CO7613" s="202">
        <v>7612</v>
      </c>
    </row>
    <row r="7614" spans="93:93" x14ac:dyDescent="0.25">
      <c r="CO7614" s="202">
        <v>7613</v>
      </c>
    </row>
    <row r="7615" spans="93:93" x14ac:dyDescent="0.25">
      <c r="CO7615" s="202">
        <v>7614</v>
      </c>
    </row>
    <row r="7616" spans="93:93" x14ac:dyDescent="0.25">
      <c r="CO7616" s="202">
        <v>7615</v>
      </c>
    </row>
    <row r="7617" spans="93:93" x14ac:dyDescent="0.25">
      <c r="CO7617" s="202">
        <v>7616</v>
      </c>
    </row>
    <row r="7618" spans="93:93" x14ac:dyDescent="0.25">
      <c r="CO7618" s="202">
        <v>7617</v>
      </c>
    </row>
    <row r="7619" spans="93:93" x14ac:dyDescent="0.25">
      <c r="CO7619" s="202">
        <v>7618</v>
      </c>
    </row>
    <row r="7620" spans="93:93" x14ac:dyDescent="0.25">
      <c r="CO7620" s="202">
        <v>7619</v>
      </c>
    </row>
    <row r="7621" spans="93:93" x14ac:dyDescent="0.25">
      <c r="CO7621" s="202">
        <v>7620</v>
      </c>
    </row>
    <row r="7622" spans="93:93" x14ac:dyDescent="0.25">
      <c r="CO7622" s="202">
        <v>7621</v>
      </c>
    </row>
    <row r="7623" spans="93:93" x14ac:dyDescent="0.25">
      <c r="CO7623" s="202">
        <v>7622</v>
      </c>
    </row>
    <row r="7624" spans="93:93" x14ac:dyDescent="0.25">
      <c r="CO7624" s="202">
        <v>7623</v>
      </c>
    </row>
    <row r="7625" spans="93:93" x14ac:dyDescent="0.25">
      <c r="CO7625" s="202">
        <v>7624</v>
      </c>
    </row>
    <row r="7626" spans="93:93" x14ac:dyDescent="0.25">
      <c r="CO7626" s="202">
        <v>7625</v>
      </c>
    </row>
    <row r="7627" spans="93:93" x14ac:dyDescent="0.25">
      <c r="CO7627" s="202">
        <v>7626</v>
      </c>
    </row>
    <row r="7628" spans="93:93" x14ac:dyDescent="0.25">
      <c r="CO7628" s="202">
        <v>7627</v>
      </c>
    </row>
    <row r="7629" spans="93:93" x14ac:dyDescent="0.25">
      <c r="CO7629" s="202">
        <v>7628</v>
      </c>
    </row>
    <row r="7630" spans="93:93" x14ac:dyDescent="0.25">
      <c r="CO7630" s="202">
        <v>7629</v>
      </c>
    </row>
    <row r="7631" spans="93:93" x14ac:dyDescent="0.25">
      <c r="CO7631" s="202">
        <v>7630</v>
      </c>
    </row>
    <row r="7632" spans="93:93" x14ac:dyDescent="0.25">
      <c r="CO7632" s="202">
        <v>7631</v>
      </c>
    </row>
    <row r="7633" spans="93:93" x14ac:dyDescent="0.25">
      <c r="CO7633" s="202">
        <v>7632</v>
      </c>
    </row>
    <row r="7634" spans="93:93" x14ac:dyDescent="0.25">
      <c r="CO7634" s="202">
        <v>7633</v>
      </c>
    </row>
    <row r="7635" spans="93:93" x14ac:dyDescent="0.25">
      <c r="CO7635" s="202">
        <v>7634</v>
      </c>
    </row>
    <row r="7636" spans="93:93" x14ac:dyDescent="0.25">
      <c r="CO7636" s="202">
        <v>7635</v>
      </c>
    </row>
    <row r="7637" spans="93:93" x14ac:dyDescent="0.25">
      <c r="CO7637" s="202">
        <v>7636</v>
      </c>
    </row>
    <row r="7638" spans="93:93" x14ac:dyDescent="0.25">
      <c r="CO7638" s="202">
        <v>7637</v>
      </c>
    </row>
    <row r="7639" spans="93:93" x14ac:dyDescent="0.25">
      <c r="CO7639" s="202">
        <v>7638</v>
      </c>
    </row>
    <row r="7640" spans="93:93" x14ac:dyDescent="0.25">
      <c r="CO7640" s="202">
        <v>7639</v>
      </c>
    </row>
    <row r="7641" spans="93:93" x14ac:dyDescent="0.25">
      <c r="CO7641" s="202">
        <v>7640</v>
      </c>
    </row>
    <row r="7642" spans="93:93" x14ac:dyDescent="0.25">
      <c r="CO7642" s="202">
        <v>7641</v>
      </c>
    </row>
    <row r="7643" spans="93:93" x14ac:dyDescent="0.25">
      <c r="CO7643" s="202">
        <v>7642</v>
      </c>
    </row>
    <row r="7644" spans="93:93" x14ac:dyDescent="0.25">
      <c r="CO7644" s="202">
        <v>7643</v>
      </c>
    </row>
    <row r="7645" spans="93:93" x14ac:dyDescent="0.25">
      <c r="CO7645" s="202">
        <v>7644</v>
      </c>
    </row>
    <row r="7646" spans="93:93" x14ac:dyDescent="0.25">
      <c r="CO7646" s="202">
        <v>7645</v>
      </c>
    </row>
    <row r="7647" spans="93:93" x14ac:dyDescent="0.25">
      <c r="CO7647" s="202">
        <v>7646</v>
      </c>
    </row>
    <row r="7648" spans="93:93" x14ac:dyDescent="0.25">
      <c r="CO7648" s="202">
        <v>7647</v>
      </c>
    </row>
    <row r="7649" spans="93:93" x14ac:dyDescent="0.25">
      <c r="CO7649" s="202">
        <v>7648</v>
      </c>
    </row>
    <row r="7650" spans="93:93" x14ac:dyDescent="0.25">
      <c r="CO7650" s="202">
        <v>7649</v>
      </c>
    </row>
    <row r="7651" spans="93:93" x14ac:dyDescent="0.25">
      <c r="CO7651" s="202">
        <v>7650</v>
      </c>
    </row>
    <row r="7652" spans="93:93" x14ac:dyDescent="0.25">
      <c r="CO7652" s="202">
        <v>7651</v>
      </c>
    </row>
    <row r="7653" spans="93:93" x14ac:dyDescent="0.25">
      <c r="CO7653" s="202">
        <v>7652</v>
      </c>
    </row>
    <row r="7654" spans="93:93" x14ac:dyDescent="0.25">
      <c r="CO7654" s="202">
        <v>7653</v>
      </c>
    </row>
    <row r="7655" spans="93:93" x14ac:dyDescent="0.25">
      <c r="CO7655" s="202">
        <v>7654</v>
      </c>
    </row>
    <row r="7656" spans="93:93" x14ac:dyDescent="0.25">
      <c r="CO7656" s="202">
        <v>7655</v>
      </c>
    </row>
    <row r="7657" spans="93:93" x14ac:dyDescent="0.25">
      <c r="CO7657" s="202">
        <v>7656</v>
      </c>
    </row>
    <row r="7658" spans="93:93" x14ac:dyDescent="0.25">
      <c r="CO7658" s="202">
        <v>7657</v>
      </c>
    </row>
    <row r="7659" spans="93:93" x14ac:dyDescent="0.25">
      <c r="CO7659" s="202">
        <v>7658</v>
      </c>
    </row>
    <row r="7660" spans="93:93" x14ac:dyDescent="0.25">
      <c r="CO7660" s="202">
        <v>7659</v>
      </c>
    </row>
    <row r="7661" spans="93:93" x14ac:dyDescent="0.25">
      <c r="CO7661" s="202">
        <v>7660</v>
      </c>
    </row>
    <row r="7662" spans="93:93" x14ac:dyDescent="0.25">
      <c r="CO7662" s="202">
        <v>7661</v>
      </c>
    </row>
    <row r="7663" spans="93:93" x14ac:dyDescent="0.25">
      <c r="CO7663" s="202">
        <v>7662</v>
      </c>
    </row>
    <row r="7664" spans="93:93" x14ac:dyDescent="0.25">
      <c r="CO7664" s="202">
        <v>7663</v>
      </c>
    </row>
    <row r="7665" spans="93:93" x14ac:dyDescent="0.25">
      <c r="CO7665" s="202">
        <v>7664</v>
      </c>
    </row>
    <row r="7666" spans="93:93" x14ac:dyDescent="0.25">
      <c r="CO7666" s="202">
        <v>7665</v>
      </c>
    </row>
    <row r="7667" spans="93:93" x14ac:dyDescent="0.25">
      <c r="CO7667" s="202">
        <v>7666</v>
      </c>
    </row>
    <row r="7668" spans="93:93" x14ac:dyDescent="0.25">
      <c r="CO7668" s="202">
        <v>7667</v>
      </c>
    </row>
    <row r="7669" spans="93:93" x14ac:dyDescent="0.25">
      <c r="CO7669" s="202">
        <v>7668</v>
      </c>
    </row>
    <row r="7670" spans="93:93" x14ac:dyDescent="0.25">
      <c r="CO7670" s="202">
        <v>7669</v>
      </c>
    </row>
    <row r="7671" spans="93:93" x14ac:dyDescent="0.25">
      <c r="CO7671" s="202">
        <v>7670</v>
      </c>
    </row>
    <row r="7672" spans="93:93" x14ac:dyDescent="0.25">
      <c r="CO7672" s="202">
        <v>7671</v>
      </c>
    </row>
    <row r="7673" spans="93:93" x14ac:dyDescent="0.25">
      <c r="CO7673" s="202">
        <v>7672</v>
      </c>
    </row>
    <row r="7674" spans="93:93" x14ac:dyDescent="0.25">
      <c r="CO7674" s="202">
        <v>7673</v>
      </c>
    </row>
    <row r="7675" spans="93:93" x14ac:dyDescent="0.25">
      <c r="CO7675" s="202">
        <v>7674</v>
      </c>
    </row>
    <row r="7676" spans="93:93" x14ac:dyDescent="0.25">
      <c r="CO7676" s="202">
        <v>7675</v>
      </c>
    </row>
    <row r="7677" spans="93:93" x14ac:dyDescent="0.25">
      <c r="CO7677" s="202">
        <v>7676</v>
      </c>
    </row>
    <row r="7678" spans="93:93" x14ac:dyDescent="0.25">
      <c r="CO7678" s="202">
        <v>7677</v>
      </c>
    </row>
    <row r="7679" spans="93:93" x14ac:dyDescent="0.25">
      <c r="CO7679" s="202">
        <v>7678</v>
      </c>
    </row>
    <row r="7680" spans="93:93" x14ac:dyDescent="0.25">
      <c r="CO7680" s="202">
        <v>7679</v>
      </c>
    </row>
    <row r="7681" spans="93:93" x14ac:dyDescent="0.25">
      <c r="CO7681" s="202">
        <v>7680</v>
      </c>
    </row>
    <row r="7682" spans="93:93" x14ac:dyDescent="0.25">
      <c r="CO7682" s="202">
        <v>7681</v>
      </c>
    </row>
    <row r="7683" spans="93:93" x14ac:dyDescent="0.25">
      <c r="CO7683" s="202">
        <v>7682</v>
      </c>
    </row>
    <row r="7684" spans="93:93" x14ac:dyDescent="0.25">
      <c r="CO7684" s="202">
        <v>7683</v>
      </c>
    </row>
    <row r="7685" spans="93:93" x14ac:dyDescent="0.25">
      <c r="CO7685" s="202">
        <v>7684</v>
      </c>
    </row>
    <row r="7686" spans="93:93" x14ac:dyDescent="0.25">
      <c r="CO7686" s="202">
        <v>7685</v>
      </c>
    </row>
    <row r="7687" spans="93:93" x14ac:dyDescent="0.25">
      <c r="CO7687" s="202">
        <v>7686</v>
      </c>
    </row>
    <row r="7688" spans="93:93" x14ac:dyDescent="0.25">
      <c r="CO7688" s="202">
        <v>7687</v>
      </c>
    </row>
    <row r="7689" spans="93:93" x14ac:dyDescent="0.25">
      <c r="CO7689" s="202">
        <v>7688</v>
      </c>
    </row>
    <row r="7690" spans="93:93" x14ac:dyDescent="0.25">
      <c r="CO7690" s="202">
        <v>7689</v>
      </c>
    </row>
    <row r="7691" spans="93:93" x14ac:dyDescent="0.25">
      <c r="CO7691" s="202">
        <v>7690</v>
      </c>
    </row>
    <row r="7692" spans="93:93" x14ac:dyDescent="0.25">
      <c r="CO7692" s="202">
        <v>7691</v>
      </c>
    </row>
    <row r="7693" spans="93:93" x14ac:dyDescent="0.25">
      <c r="CO7693" s="202">
        <v>7692</v>
      </c>
    </row>
    <row r="7694" spans="93:93" x14ac:dyDescent="0.25">
      <c r="CO7694" s="202">
        <v>7693</v>
      </c>
    </row>
    <row r="7695" spans="93:93" x14ac:dyDescent="0.25">
      <c r="CO7695" s="202">
        <v>7694</v>
      </c>
    </row>
    <row r="7696" spans="93:93" x14ac:dyDescent="0.25">
      <c r="CO7696" s="202">
        <v>7695</v>
      </c>
    </row>
    <row r="7697" spans="93:93" x14ac:dyDescent="0.25">
      <c r="CO7697" s="202">
        <v>7696</v>
      </c>
    </row>
    <row r="7698" spans="93:93" x14ac:dyDescent="0.25">
      <c r="CO7698" s="202">
        <v>7697</v>
      </c>
    </row>
    <row r="7699" spans="93:93" x14ac:dyDescent="0.25">
      <c r="CO7699" s="202">
        <v>7698</v>
      </c>
    </row>
    <row r="7700" spans="93:93" x14ac:dyDescent="0.25">
      <c r="CO7700" s="202">
        <v>7699</v>
      </c>
    </row>
    <row r="7701" spans="93:93" x14ac:dyDescent="0.25">
      <c r="CO7701" s="202">
        <v>7700</v>
      </c>
    </row>
    <row r="7702" spans="93:93" x14ac:dyDescent="0.25">
      <c r="CO7702" s="202">
        <v>7701</v>
      </c>
    </row>
    <row r="7703" spans="93:93" x14ac:dyDescent="0.25">
      <c r="CO7703" s="202">
        <v>7702</v>
      </c>
    </row>
    <row r="7704" spans="93:93" x14ac:dyDescent="0.25">
      <c r="CO7704" s="202">
        <v>7703</v>
      </c>
    </row>
    <row r="7705" spans="93:93" x14ac:dyDescent="0.25">
      <c r="CO7705" s="202">
        <v>7704</v>
      </c>
    </row>
    <row r="7706" spans="93:93" x14ac:dyDescent="0.25">
      <c r="CO7706" s="202">
        <v>7705</v>
      </c>
    </row>
    <row r="7707" spans="93:93" x14ac:dyDescent="0.25">
      <c r="CO7707" s="202">
        <v>7706</v>
      </c>
    </row>
    <row r="7708" spans="93:93" x14ac:dyDescent="0.25">
      <c r="CO7708" s="202">
        <v>7707</v>
      </c>
    </row>
    <row r="7709" spans="93:93" x14ac:dyDescent="0.25">
      <c r="CO7709" s="202">
        <v>7708</v>
      </c>
    </row>
    <row r="7710" spans="93:93" x14ac:dyDescent="0.25">
      <c r="CO7710" s="202">
        <v>7709</v>
      </c>
    </row>
    <row r="7711" spans="93:93" x14ac:dyDescent="0.25">
      <c r="CO7711" s="202">
        <v>7710</v>
      </c>
    </row>
    <row r="7712" spans="93:93" x14ac:dyDescent="0.25">
      <c r="CO7712" s="202">
        <v>7711</v>
      </c>
    </row>
    <row r="7713" spans="93:93" x14ac:dyDescent="0.25">
      <c r="CO7713" s="202">
        <v>7712</v>
      </c>
    </row>
    <row r="7714" spans="93:93" x14ac:dyDescent="0.25">
      <c r="CO7714" s="202">
        <v>7713</v>
      </c>
    </row>
    <row r="7715" spans="93:93" x14ac:dyDescent="0.25">
      <c r="CO7715" s="202">
        <v>7714</v>
      </c>
    </row>
    <row r="7716" spans="93:93" x14ac:dyDescent="0.25">
      <c r="CO7716" s="202">
        <v>7715</v>
      </c>
    </row>
    <row r="7717" spans="93:93" x14ac:dyDescent="0.25">
      <c r="CO7717" s="202">
        <v>7716</v>
      </c>
    </row>
    <row r="7718" spans="93:93" x14ac:dyDescent="0.25">
      <c r="CO7718" s="202">
        <v>7717</v>
      </c>
    </row>
    <row r="7719" spans="93:93" x14ac:dyDescent="0.25">
      <c r="CO7719" s="202">
        <v>7718</v>
      </c>
    </row>
    <row r="7720" spans="93:93" x14ac:dyDescent="0.25">
      <c r="CO7720" s="202">
        <v>7719</v>
      </c>
    </row>
    <row r="7721" spans="93:93" x14ac:dyDescent="0.25">
      <c r="CO7721" s="202">
        <v>7720</v>
      </c>
    </row>
    <row r="7722" spans="93:93" x14ac:dyDescent="0.25">
      <c r="CO7722" s="202">
        <v>7721</v>
      </c>
    </row>
    <row r="7723" spans="93:93" x14ac:dyDescent="0.25">
      <c r="CO7723" s="202">
        <v>7722</v>
      </c>
    </row>
    <row r="7724" spans="93:93" x14ac:dyDescent="0.25">
      <c r="CO7724" s="202">
        <v>7723</v>
      </c>
    </row>
    <row r="7725" spans="93:93" x14ac:dyDescent="0.25">
      <c r="CO7725" s="202">
        <v>7724</v>
      </c>
    </row>
    <row r="7726" spans="93:93" x14ac:dyDescent="0.25">
      <c r="CO7726" s="202">
        <v>7725</v>
      </c>
    </row>
    <row r="7727" spans="93:93" x14ac:dyDescent="0.25">
      <c r="CO7727" s="202">
        <v>7726</v>
      </c>
    </row>
    <row r="7728" spans="93:93" x14ac:dyDescent="0.25">
      <c r="CO7728" s="202">
        <v>7727</v>
      </c>
    </row>
    <row r="7729" spans="93:93" x14ac:dyDescent="0.25">
      <c r="CO7729" s="202">
        <v>7728</v>
      </c>
    </row>
    <row r="7730" spans="93:93" x14ac:dyDescent="0.25">
      <c r="CO7730" s="202">
        <v>7729</v>
      </c>
    </row>
    <row r="7731" spans="93:93" x14ac:dyDescent="0.25">
      <c r="CO7731" s="202">
        <v>7730</v>
      </c>
    </row>
    <row r="7732" spans="93:93" x14ac:dyDescent="0.25">
      <c r="CO7732" s="202">
        <v>7731</v>
      </c>
    </row>
    <row r="7733" spans="93:93" x14ac:dyDescent="0.25">
      <c r="CO7733" s="202">
        <v>7732</v>
      </c>
    </row>
    <row r="7734" spans="93:93" x14ac:dyDescent="0.25">
      <c r="CO7734" s="202">
        <v>7733</v>
      </c>
    </row>
    <row r="7735" spans="93:93" x14ac:dyDescent="0.25">
      <c r="CO7735" s="202">
        <v>7734</v>
      </c>
    </row>
    <row r="7736" spans="93:93" x14ac:dyDescent="0.25">
      <c r="CO7736" s="202">
        <v>7735</v>
      </c>
    </row>
    <row r="7737" spans="93:93" x14ac:dyDescent="0.25">
      <c r="CO7737" s="202">
        <v>7736</v>
      </c>
    </row>
    <row r="7738" spans="93:93" x14ac:dyDescent="0.25">
      <c r="CO7738" s="202">
        <v>7737</v>
      </c>
    </row>
    <row r="7739" spans="93:93" x14ac:dyDescent="0.25">
      <c r="CO7739" s="202">
        <v>7738</v>
      </c>
    </row>
    <row r="7740" spans="93:93" x14ac:dyDescent="0.25">
      <c r="CO7740" s="202">
        <v>7739</v>
      </c>
    </row>
    <row r="7741" spans="93:93" x14ac:dyDescent="0.25">
      <c r="CO7741" s="202">
        <v>7740</v>
      </c>
    </row>
    <row r="7742" spans="93:93" x14ac:dyDescent="0.25">
      <c r="CO7742" s="202">
        <v>7741</v>
      </c>
    </row>
    <row r="7743" spans="93:93" x14ac:dyDescent="0.25">
      <c r="CO7743" s="202">
        <v>7742</v>
      </c>
    </row>
    <row r="7744" spans="93:93" x14ac:dyDescent="0.25">
      <c r="CO7744" s="202">
        <v>7743</v>
      </c>
    </row>
    <row r="7745" spans="93:93" x14ac:dyDescent="0.25">
      <c r="CO7745" s="202">
        <v>7744</v>
      </c>
    </row>
    <row r="7746" spans="93:93" x14ac:dyDescent="0.25">
      <c r="CO7746" s="202">
        <v>7745</v>
      </c>
    </row>
    <row r="7747" spans="93:93" x14ac:dyDescent="0.25">
      <c r="CO7747" s="202">
        <v>7746</v>
      </c>
    </row>
    <row r="7748" spans="93:93" x14ac:dyDescent="0.25">
      <c r="CO7748" s="202">
        <v>7747</v>
      </c>
    </row>
    <row r="7749" spans="93:93" x14ac:dyDescent="0.25">
      <c r="CO7749" s="202">
        <v>7748</v>
      </c>
    </row>
    <row r="7750" spans="93:93" x14ac:dyDescent="0.25">
      <c r="CO7750" s="202">
        <v>7749</v>
      </c>
    </row>
    <row r="7751" spans="93:93" x14ac:dyDescent="0.25">
      <c r="CO7751" s="202">
        <v>7750</v>
      </c>
    </row>
    <row r="7752" spans="93:93" x14ac:dyDescent="0.25">
      <c r="CO7752" s="202">
        <v>7751</v>
      </c>
    </row>
    <row r="7753" spans="93:93" x14ac:dyDescent="0.25">
      <c r="CO7753" s="202">
        <v>7752</v>
      </c>
    </row>
    <row r="7754" spans="93:93" x14ac:dyDescent="0.25">
      <c r="CO7754" s="202">
        <v>7753</v>
      </c>
    </row>
    <row r="7755" spans="93:93" x14ac:dyDescent="0.25">
      <c r="CO7755" s="202">
        <v>7754</v>
      </c>
    </row>
    <row r="7756" spans="93:93" x14ac:dyDescent="0.25">
      <c r="CO7756" s="202">
        <v>7755</v>
      </c>
    </row>
    <row r="7757" spans="93:93" x14ac:dyDescent="0.25">
      <c r="CO7757" s="202">
        <v>7756</v>
      </c>
    </row>
    <row r="7758" spans="93:93" x14ac:dyDescent="0.25">
      <c r="CO7758" s="202">
        <v>7757</v>
      </c>
    </row>
    <row r="7759" spans="93:93" x14ac:dyDescent="0.25">
      <c r="CO7759" s="202">
        <v>7758</v>
      </c>
    </row>
    <row r="7760" spans="93:93" x14ac:dyDescent="0.25">
      <c r="CO7760" s="202">
        <v>7759</v>
      </c>
    </row>
    <row r="7761" spans="93:93" x14ac:dyDescent="0.25">
      <c r="CO7761" s="202">
        <v>7760</v>
      </c>
    </row>
    <row r="7762" spans="93:93" x14ac:dyDescent="0.25">
      <c r="CO7762" s="202">
        <v>7761</v>
      </c>
    </row>
    <row r="7763" spans="93:93" x14ac:dyDescent="0.25">
      <c r="CO7763" s="202">
        <v>7762</v>
      </c>
    </row>
    <row r="7764" spans="93:93" x14ac:dyDescent="0.25">
      <c r="CO7764" s="202">
        <v>7763</v>
      </c>
    </row>
    <row r="7765" spans="93:93" x14ac:dyDescent="0.25">
      <c r="CO7765" s="202">
        <v>7764</v>
      </c>
    </row>
    <row r="7766" spans="93:93" x14ac:dyDescent="0.25">
      <c r="CO7766" s="202">
        <v>7765</v>
      </c>
    </row>
    <row r="7767" spans="93:93" x14ac:dyDescent="0.25">
      <c r="CO7767" s="202">
        <v>7766</v>
      </c>
    </row>
    <row r="7768" spans="93:93" x14ac:dyDescent="0.25">
      <c r="CO7768" s="202">
        <v>7767</v>
      </c>
    </row>
    <row r="7769" spans="93:93" x14ac:dyDescent="0.25">
      <c r="CO7769" s="202">
        <v>7768</v>
      </c>
    </row>
    <row r="7770" spans="93:93" x14ac:dyDescent="0.25">
      <c r="CO7770" s="202">
        <v>7769</v>
      </c>
    </row>
    <row r="7771" spans="93:93" x14ac:dyDescent="0.25">
      <c r="CO7771" s="202">
        <v>7770</v>
      </c>
    </row>
    <row r="7772" spans="93:93" x14ac:dyDescent="0.25">
      <c r="CO7772" s="202">
        <v>7771</v>
      </c>
    </row>
    <row r="7773" spans="93:93" x14ac:dyDescent="0.25">
      <c r="CO7773" s="202">
        <v>7772</v>
      </c>
    </row>
    <row r="7774" spans="93:93" x14ac:dyDescent="0.25">
      <c r="CO7774" s="202">
        <v>7773</v>
      </c>
    </row>
    <row r="7775" spans="93:93" x14ac:dyDescent="0.25">
      <c r="CO7775" s="202">
        <v>7774</v>
      </c>
    </row>
    <row r="7776" spans="93:93" x14ac:dyDescent="0.25">
      <c r="CO7776" s="202">
        <v>7775</v>
      </c>
    </row>
    <row r="7777" spans="93:93" x14ac:dyDescent="0.25">
      <c r="CO7777" s="202">
        <v>7776</v>
      </c>
    </row>
    <row r="7778" spans="93:93" x14ac:dyDescent="0.25">
      <c r="CO7778" s="202">
        <v>7777</v>
      </c>
    </row>
    <row r="7779" spans="93:93" x14ac:dyDescent="0.25">
      <c r="CO7779" s="202">
        <v>7778</v>
      </c>
    </row>
    <row r="7780" spans="93:93" x14ac:dyDescent="0.25">
      <c r="CO7780" s="202">
        <v>7779</v>
      </c>
    </row>
    <row r="7781" spans="93:93" x14ac:dyDescent="0.25">
      <c r="CO7781" s="202">
        <v>7780</v>
      </c>
    </row>
    <row r="7782" spans="93:93" x14ac:dyDescent="0.25">
      <c r="CO7782" s="202">
        <v>7781</v>
      </c>
    </row>
    <row r="7783" spans="93:93" x14ac:dyDescent="0.25">
      <c r="CO7783" s="202">
        <v>7782</v>
      </c>
    </row>
    <row r="7784" spans="93:93" x14ac:dyDescent="0.25">
      <c r="CO7784" s="202">
        <v>7783</v>
      </c>
    </row>
    <row r="7785" spans="93:93" x14ac:dyDescent="0.25">
      <c r="CO7785" s="202">
        <v>7784</v>
      </c>
    </row>
    <row r="7786" spans="93:93" x14ac:dyDescent="0.25">
      <c r="CO7786" s="202">
        <v>7785</v>
      </c>
    </row>
    <row r="7787" spans="93:93" x14ac:dyDescent="0.25">
      <c r="CO7787" s="202">
        <v>7786</v>
      </c>
    </row>
    <row r="7788" spans="93:93" x14ac:dyDescent="0.25">
      <c r="CO7788" s="202">
        <v>7787</v>
      </c>
    </row>
    <row r="7789" spans="93:93" x14ac:dyDescent="0.25">
      <c r="CO7789" s="202">
        <v>7788</v>
      </c>
    </row>
    <row r="7790" spans="93:93" x14ac:dyDescent="0.25">
      <c r="CO7790" s="202">
        <v>7789</v>
      </c>
    </row>
    <row r="7791" spans="93:93" x14ac:dyDescent="0.25">
      <c r="CO7791" s="202">
        <v>7790</v>
      </c>
    </row>
    <row r="7792" spans="93:93" x14ac:dyDescent="0.25">
      <c r="CO7792" s="202">
        <v>7791</v>
      </c>
    </row>
    <row r="7793" spans="93:93" x14ac:dyDescent="0.25">
      <c r="CO7793" s="202">
        <v>7792</v>
      </c>
    </row>
    <row r="7794" spans="93:93" x14ac:dyDescent="0.25">
      <c r="CO7794" s="202">
        <v>7793</v>
      </c>
    </row>
    <row r="7795" spans="93:93" x14ac:dyDescent="0.25">
      <c r="CO7795" s="202">
        <v>7794</v>
      </c>
    </row>
    <row r="7796" spans="93:93" x14ac:dyDescent="0.25">
      <c r="CO7796" s="202">
        <v>7795</v>
      </c>
    </row>
    <row r="7797" spans="93:93" x14ac:dyDescent="0.25">
      <c r="CO7797" s="202">
        <v>7796</v>
      </c>
    </row>
    <row r="7798" spans="93:93" x14ac:dyDescent="0.25">
      <c r="CO7798" s="202">
        <v>7797</v>
      </c>
    </row>
    <row r="7799" spans="93:93" x14ac:dyDescent="0.25">
      <c r="CO7799" s="202">
        <v>7798</v>
      </c>
    </row>
    <row r="7800" spans="93:93" x14ac:dyDescent="0.25">
      <c r="CO7800" s="202">
        <v>7799</v>
      </c>
    </row>
    <row r="7801" spans="93:93" x14ac:dyDescent="0.25">
      <c r="CO7801" s="202">
        <v>7800</v>
      </c>
    </row>
    <row r="7802" spans="93:93" x14ac:dyDescent="0.25">
      <c r="CO7802" s="202">
        <v>7801</v>
      </c>
    </row>
    <row r="7803" spans="93:93" x14ac:dyDescent="0.25">
      <c r="CO7803" s="202">
        <v>7802</v>
      </c>
    </row>
    <row r="7804" spans="93:93" x14ac:dyDescent="0.25">
      <c r="CO7804" s="202">
        <v>7803</v>
      </c>
    </row>
    <row r="7805" spans="93:93" x14ac:dyDescent="0.25">
      <c r="CO7805" s="202">
        <v>7804</v>
      </c>
    </row>
    <row r="7806" spans="93:93" x14ac:dyDescent="0.25">
      <c r="CO7806" s="202">
        <v>7805</v>
      </c>
    </row>
    <row r="7807" spans="93:93" x14ac:dyDescent="0.25">
      <c r="CO7807" s="202">
        <v>7806</v>
      </c>
    </row>
    <row r="7808" spans="93:93" x14ac:dyDescent="0.25">
      <c r="CO7808" s="202">
        <v>7807</v>
      </c>
    </row>
    <row r="7809" spans="93:93" x14ac:dyDescent="0.25">
      <c r="CO7809" s="202">
        <v>7808</v>
      </c>
    </row>
    <row r="7810" spans="93:93" x14ac:dyDescent="0.25">
      <c r="CO7810" s="202">
        <v>7809</v>
      </c>
    </row>
    <row r="7811" spans="93:93" x14ac:dyDescent="0.25">
      <c r="CO7811" s="202">
        <v>7810</v>
      </c>
    </row>
    <row r="7812" spans="93:93" x14ac:dyDescent="0.25">
      <c r="CO7812" s="202">
        <v>7811</v>
      </c>
    </row>
    <row r="7813" spans="93:93" x14ac:dyDescent="0.25">
      <c r="CO7813" s="202">
        <v>7812</v>
      </c>
    </row>
    <row r="7814" spans="93:93" x14ac:dyDescent="0.25">
      <c r="CO7814" s="202">
        <v>7813</v>
      </c>
    </row>
    <row r="7815" spans="93:93" x14ac:dyDescent="0.25">
      <c r="CO7815" s="202">
        <v>7814</v>
      </c>
    </row>
    <row r="7816" spans="93:93" x14ac:dyDescent="0.25">
      <c r="CO7816" s="202">
        <v>7815</v>
      </c>
    </row>
    <row r="7817" spans="93:93" x14ac:dyDescent="0.25">
      <c r="CO7817" s="202">
        <v>7816</v>
      </c>
    </row>
    <row r="7818" spans="93:93" x14ac:dyDescent="0.25">
      <c r="CO7818" s="202">
        <v>7817</v>
      </c>
    </row>
    <row r="7819" spans="93:93" x14ac:dyDescent="0.25">
      <c r="CO7819" s="202">
        <v>7818</v>
      </c>
    </row>
    <row r="7820" spans="93:93" x14ac:dyDescent="0.25">
      <c r="CO7820" s="202">
        <v>7819</v>
      </c>
    </row>
    <row r="7821" spans="93:93" x14ac:dyDescent="0.25">
      <c r="CO7821" s="202">
        <v>7820</v>
      </c>
    </row>
    <row r="7822" spans="93:93" x14ac:dyDescent="0.25">
      <c r="CO7822" s="202">
        <v>7821</v>
      </c>
    </row>
    <row r="7823" spans="93:93" x14ac:dyDescent="0.25">
      <c r="CO7823" s="202">
        <v>7822</v>
      </c>
    </row>
    <row r="7824" spans="93:93" x14ac:dyDescent="0.25">
      <c r="CO7824" s="202">
        <v>7823</v>
      </c>
    </row>
    <row r="7825" spans="93:93" x14ac:dyDescent="0.25">
      <c r="CO7825" s="202">
        <v>7824</v>
      </c>
    </row>
    <row r="7826" spans="93:93" x14ac:dyDescent="0.25">
      <c r="CO7826" s="202">
        <v>7825</v>
      </c>
    </row>
    <row r="7827" spans="93:93" x14ac:dyDescent="0.25">
      <c r="CO7827" s="202">
        <v>7826</v>
      </c>
    </row>
    <row r="7828" spans="93:93" x14ac:dyDescent="0.25">
      <c r="CO7828" s="202">
        <v>7827</v>
      </c>
    </row>
    <row r="7829" spans="93:93" x14ac:dyDescent="0.25">
      <c r="CO7829" s="202">
        <v>7828</v>
      </c>
    </row>
    <row r="7830" spans="93:93" x14ac:dyDescent="0.25">
      <c r="CO7830" s="202">
        <v>7829</v>
      </c>
    </row>
    <row r="7831" spans="93:93" x14ac:dyDescent="0.25">
      <c r="CO7831" s="202">
        <v>7830</v>
      </c>
    </row>
    <row r="7832" spans="93:93" x14ac:dyDescent="0.25">
      <c r="CO7832" s="202">
        <v>7831</v>
      </c>
    </row>
    <row r="7833" spans="93:93" x14ac:dyDescent="0.25">
      <c r="CO7833" s="202">
        <v>7832</v>
      </c>
    </row>
    <row r="7834" spans="93:93" x14ac:dyDescent="0.25">
      <c r="CO7834" s="202">
        <v>7833</v>
      </c>
    </row>
    <row r="7835" spans="93:93" x14ac:dyDescent="0.25">
      <c r="CO7835" s="202">
        <v>7834</v>
      </c>
    </row>
    <row r="7836" spans="93:93" x14ac:dyDescent="0.25">
      <c r="CO7836" s="202">
        <v>7835</v>
      </c>
    </row>
    <row r="7837" spans="93:93" x14ac:dyDescent="0.25">
      <c r="CO7837" s="202">
        <v>7836</v>
      </c>
    </row>
    <row r="7838" spans="93:93" x14ac:dyDescent="0.25">
      <c r="CO7838" s="202">
        <v>7837</v>
      </c>
    </row>
    <row r="7839" spans="93:93" x14ac:dyDescent="0.25">
      <c r="CO7839" s="202">
        <v>7838</v>
      </c>
    </row>
    <row r="7840" spans="93:93" x14ac:dyDescent="0.25">
      <c r="CO7840" s="202">
        <v>7839</v>
      </c>
    </row>
    <row r="7841" spans="93:93" x14ac:dyDescent="0.25">
      <c r="CO7841" s="202">
        <v>7840</v>
      </c>
    </row>
    <row r="7842" spans="93:93" x14ac:dyDescent="0.25">
      <c r="CO7842" s="202">
        <v>7841</v>
      </c>
    </row>
    <row r="7843" spans="93:93" x14ac:dyDescent="0.25">
      <c r="CO7843" s="202">
        <v>7842</v>
      </c>
    </row>
    <row r="7844" spans="93:93" x14ac:dyDescent="0.25">
      <c r="CO7844" s="202">
        <v>7843</v>
      </c>
    </row>
    <row r="7845" spans="93:93" x14ac:dyDescent="0.25">
      <c r="CO7845" s="202">
        <v>7844</v>
      </c>
    </row>
    <row r="7846" spans="93:93" x14ac:dyDescent="0.25">
      <c r="CO7846" s="202">
        <v>7845</v>
      </c>
    </row>
    <row r="7847" spans="93:93" x14ac:dyDescent="0.25">
      <c r="CO7847" s="202">
        <v>7846</v>
      </c>
    </row>
    <row r="7848" spans="93:93" x14ac:dyDescent="0.25">
      <c r="CO7848" s="202">
        <v>7847</v>
      </c>
    </row>
    <row r="7849" spans="93:93" x14ac:dyDescent="0.25">
      <c r="CO7849" s="202">
        <v>7848</v>
      </c>
    </row>
    <row r="7850" spans="93:93" x14ac:dyDescent="0.25">
      <c r="CO7850" s="202">
        <v>7849</v>
      </c>
    </row>
    <row r="7851" spans="93:93" x14ac:dyDescent="0.25">
      <c r="CO7851" s="202">
        <v>7850</v>
      </c>
    </row>
    <row r="7852" spans="93:93" x14ac:dyDescent="0.25">
      <c r="CO7852" s="202">
        <v>7851</v>
      </c>
    </row>
    <row r="7853" spans="93:93" x14ac:dyDescent="0.25">
      <c r="CO7853" s="202">
        <v>7852</v>
      </c>
    </row>
    <row r="7854" spans="93:93" x14ac:dyDescent="0.25">
      <c r="CO7854" s="202">
        <v>7853</v>
      </c>
    </row>
    <row r="7855" spans="93:93" x14ac:dyDescent="0.25">
      <c r="CO7855" s="202">
        <v>7854</v>
      </c>
    </row>
    <row r="7856" spans="93:93" x14ac:dyDescent="0.25">
      <c r="CO7856" s="202">
        <v>7855</v>
      </c>
    </row>
    <row r="7857" spans="93:93" x14ac:dyDescent="0.25">
      <c r="CO7857" s="202">
        <v>7856</v>
      </c>
    </row>
    <row r="7858" spans="93:93" x14ac:dyDescent="0.25">
      <c r="CO7858" s="202">
        <v>7857</v>
      </c>
    </row>
    <row r="7859" spans="93:93" x14ac:dyDescent="0.25">
      <c r="CO7859" s="202">
        <v>7858</v>
      </c>
    </row>
    <row r="7860" spans="93:93" x14ac:dyDescent="0.25">
      <c r="CO7860" s="202">
        <v>7859</v>
      </c>
    </row>
    <row r="7861" spans="93:93" x14ac:dyDescent="0.25">
      <c r="CO7861" s="202">
        <v>7860</v>
      </c>
    </row>
    <row r="7862" spans="93:93" x14ac:dyDescent="0.25">
      <c r="CO7862" s="202">
        <v>7861</v>
      </c>
    </row>
    <row r="7863" spans="93:93" x14ac:dyDescent="0.25">
      <c r="CO7863" s="202">
        <v>7862</v>
      </c>
    </row>
    <row r="7864" spans="93:93" x14ac:dyDescent="0.25">
      <c r="CO7864" s="202">
        <v>7863</v>
      </c>
    </row>
    <row r="7865" spans="93:93" x14ac:dyDescent="0.25">
      <c r="CO7865" s="202">
        <v>7864</v>
      </c>
    </row>
    <row r="7866" spans="93:93" x14ac:dyDescent="0.25">
      <c r="CO7866" s="202">
        <v>7865</v>
      </c>
    </row>
    <row r="7867" spans="93:93" x14ac:dyDescent="0.25">
      <c r="CO7867" s="202">
        <v>7866</v>
      </c>
    </row>
    <row r="7868" spans="93:93" x14ac:dyDescent="0.25">
      <c r="CO7868" s="202">
        <v>7867</v>
      </c>
    </row>
    <row r="7869" spans="93:93" x14ac:dyDescent="0.25">
      <c r="CO7869" s="202">
        <v>7868</v>
      </c>
    </row>
    <row r="7870" spans="93:93" x14ac:dyDescent="0.25">
      <c r="CO7870" s="202">
        <v>7869</v>
      </c>
    </row>
    <row r="7871" spans="93:93" x14ac:dyDescent="0.25">
      <c r="CO7871" s="202">
        <v>7870</v>
      </c>
    </row>
    <row r="7872" spans="93:93" x14ac:dyDescent="0.25">
      <c r="CO7872" s="202">
        <v>7871</v>
      </c>
    </row>
    <row r="7873" spans="93:93" x14ac:dyDescent="0.25">
      <c r="CO7873" s="202">
        <v>7872</v>
      </c>
    </row>
    <row r="7874" spans="93:93" x14ac:dyDescent="0.25">
      <c r="CO7874" s="202">
        <v>7873</v>
      </c>
    </row>
    <row r="7875" spans="93:93" x14ac:dyDescent="0.25">
      <c r="CO7875" s="202">
        <v>7874</v>
      </c>
    </row>
    <row r="7876" spans="93:93" x14ac:dyDescent="0.25">
      <c r="CO7876" s="202">
        <v>7875</v>
      </c>
    </row>
    <row r="7877" spans="93:93" x14ac:dyDescent="0.25">
      <c r="CO7877" s="202">
        <v>7876</v>
      </c>
    </row>
    <row r="7878" spans="93:93" x14ac:dyDescent="0.25">
      <c r="CO7878" s="202">
        <v>7877</v>
      </c>
    </row>
    <row r="7879" spans="93:93" x14ac:dyDescent="0.25">
      <c r="CO7879" s="202">
        <v>7878</v>
      </c>
    </row>
    <row r="7880" spans="93:93" x14ac:dyDescent="0.25">
      <c r="CO7880" s="202">
        <v>7879</v>
      </c>
    </row>
    <row r="7881" spans="93:93" x14ac:dyDescent="0.25">
      <c r="CO7881" s="202">
        <v>7880</v>
      </c>
    </row>
    <row r="7882" spans="93:93" x14ac:dyDescent="0.25">
      <c r="CO7882" s="202">
        <v>7881</v>
      </c>
    </row>
    <row r="7883" spans="93:93" x14ac:dyDescent="0.25">
      <c r="CO7883" s="202">
        <v>7882</v>
      </c>
    </row>
    <row r="7884" spans="93:93" x14ac:dyDescent="0.25">
      <c r="CO7884" s="202">
        <v>7883</v>
      </c>
    </row>
    <row r="7885" spans="93:93" x14ac:dyDescent="0.25">
      <c r="CO7885" s="202">
        <v>7884</v>
      </c>
    </row>
    <row r="7886" spans="93:93" x14ac:dyDescent="0.25">
      <c r="CO7886" s="202">
        <v>7885</v>
      </c>
    </row>
    <row r="7887" spans="93:93" x14ac:dyDescent="0.25">
      <c r="CO7887" s="202">
        <v>7886</v>
      </c>
    </row>
    <row r="7888" spans="93:93" x14ac:dyDescent="0.25">
      <c r="CO7888" s="202">
        <v>7887</v>
      </c>
    </row>
    <row r="7889" spans="93:93" x14ac:dyDescent="0.25">
      <c r="CO7889" s="202">
        <v>7888</v>
      </c>
    </row>
    <row r="7890" spans="93:93" x14ac:dyDescent="0.25">
      <c r="CO7890" s="202">
        <v>7889</v>
      </c>
    </row>
    <row r="7891" spans="93:93" x14ac:dyDescent="0.25">
      <c r="CO7891" s="202">
        <v>7890</v>
      </c>
    </row>
    <row r="7892" spans="93:93" x14ac:dyDescent="0.25">
      <c r="CO7892" s="202">
        <v>7891</v>
      </c>
    </row>
    <row r="7893" spans="93:93" x14ac:dyDescent="0.25">
      <c r="CO7893" s="202">
        <v>7892</v>
      </c>
    </row>
    <row r="7894" spans="93:93" x14ac:dyDescent="0.25">
      <c r="CO7894" s="202">
        <v>7893</v>
      </c>
    </row>
    <row r="7895" spans="93:93" x14ac:dyDescent="0.25">
      <c r="CO7895" s="202">
        <v>7894</v>
      </c>
    </row>
    <row r="7896" spans="93:93" x14ac:dyDescent="0.25">
      <c r="CO7896" s="202">
        <v>7895</v>
      </c>
    </row>
    <row r="7897" spans="93:93" x14ac:dyDescent="0.25">
      <c r="CO7897" s="202">
        <v>7896</v>
      </c>
    </row>
    <row r="7898" spans="93:93" x14ac:dyDescent="0.25">
      <c r="CO7898" s="202">
        <v>7897</v>
      </c>
    </row>
    <row r="7899" spans="93:93" x14ac:dyDescent="0.25">
      <c r="CO7899" s="202">
        <v>7898</v>
      </c>
    </row>
    <row r="7900" spans="93:93" x14ac:dyDescent="0.25">
      <c r="CO7900" s="202">
        <v>7899</v>
      </c>
    </row>
    <row r="7901" spans="93:93" x14ac:dyDescent="0.25">
      <c r="CO7901" s="202">
        <v>7900</v>
      </c>
    </row>
    <row r="7902" spans="93:93" x14ac:dyDescent="0.25">
      <c r="CO7902" s="202">
        <v>7901</v>
      </c>
    </row>
    <row r="7903" spans="93:93" x14ac:dyDescent="0.25">
      <c r="CO7903" s="202">
        <v>7902</v>
      </c>
    </row>
    <row r="7904" spans="93:93" x14ac:dyDescent="0.25">
      <c r="CO7904" s="202">
        <v>7903</v>
      </c>
    </row>
    <row r="7905" spans="93:93" x14ac:dyDescent="0.25">
      <c r="CO7905" s="202">
        <v>7904</v>
      </c>
    </row>
    <row r="7906" spans="93:93" x14ac:dyDescent="0.25">
      <c r="CO7906" s="202">
        <v>7905</v>
      </c>
    </row>
    <row r="7907" spans="93:93" x14ac:dyDescent="0.25">
      <c r="CO7907" s="202">
        <v>7906</v>
      </c>
    </row>
    <row r="7908" spans="93:93" x14ac:dyDescent="0.25">
      <c r="CO7908" s="202">
        <v>7907</v>
      </c>
    </row>
    <row r="7909" spans="93:93" x14ac:dyDescent="0.25">
      <c r="CO7909" s="202">
        <v>7908</v>
      </c>
    </row>
    <row r="7910" spans="93:93" x14ac:dyDescent="0.25">
      <c r="CO7910" s="202">
        <v>7909</v>
      </c>
    </row>
    <row r="7911" spans="93:93" x14ac:dyDescent="0.25">
      <c r="CO7911" s="202">
        <v>7910</v>
      </c>
    </row>
    <row r="7912" spans="93:93" x14ac:dyDescent="0.25">
      <c r="CO7912" s="202">
        <v>7911</v>
      </c>
    </row>
    <row r="7913" spans="93:93" x14ac:dyDescent="0.25">
      <c r="CO7913" s="202">
        <v>7912</v>
      </c>
    </row>
    <row r="7914" spans="93:93" x14ac:dyDescent="0.25">
      <c r="CO7914" s="202">
        <v>7913</v>
      </c>
    </row>
    <row r="7915" spans="93:93" x14ac:dyDescent="0.25">
      <c r="CO7915" s="202">
        <v>7914</v>
      </c>
    </row>
    <row r="7916" spans="93:93" x14ac:dyDescent="0.25">
      <c r="CO7916" s="202">
        <v>7915</v>
      </c>
    </row>
    <row r="7917" spans="93:93" x14ac:dyDescent="0.25">
      <c r="CO7917" s="202">
        <v>7916</v>
      </c>
    </row>
    <row r="7918" spans="93:93" x14ac:dyDescent="0.25">
      <c r="CO7918" s="202">
        <v>7917</v>
      </c>
    </row>
    <row r="7919" spans="93:93" x14ac:dyDescent="0.25">
      <c r="CO7919" s="202">
        <v>7918</v>
      </c>
    </row>
    <row r="7920" spans="93:93" x14ac:dyDescent="0.25">
      <c r="CO7920" s="202">
        <v>7919</v>
      </c>
    </row>
    <row r="7921" spans="93:93" x14ac:dyDescent="0.25">
      <c r="CO7921" s="202">
        <v>7920</v>
      </c>
    </row>
    <row r="7922" spans="93:93" x14ac:dyDescent="0.25">
      <c r="CO7922" s="202">
        <v>7921</v>
      </c>
    </row>
    <row r="7923" spans="93:93" x14ac:dyDescent="0.25">
      <c r="CO7923" s="202">
        <v>7922</v>
      </c>
    </row>
    <row r="7924" spans="93:93" x14ac:dyDescent="0.25">
      <c r="CO7924" s="202">
        <v>7923</v>
      </c>
    </row>
    <row r="7925" spans="93:93" x14ac:dyDescent="0.25">
      <c r="CO7925" s="202">
        <v>7924</v>
      </c>
    </row>
    <row r="7926" spans="93:93" x14ac:dyDescent="0.25">
      <c r="CO7926" s="202">
        <v>7925</v>
      </c>
    </row>
    <row r="7927" spans="93:93" x14ac:dyDescent="0.25">
      <c r="CO7927" s="202">
        <v>7926</v>
      </c>
    </row>
    <row r="7928" spans="93:93" x14ac:dyDescent="0.25">
      <c r="CO7928" s="202">
        <v>7927</v>
      </c>
    </row>
    <row r="7929" spans="93:93" x14ac:dyDescent="0.25">
      <c r="CO7929" s="202">
        <v>7928</v>
      </c>
    </row>
    <row r="7930" spans="93:93" x14ac:dyDescent="0.25">
      <c r="CO7930" s="202">
        <v>7929</v>
      </c>
    </row>
    <row r="7931" spans="93:93" x14ac:dyDescent="0.25">
      <c r="CO7931" s="202">
        <v>7930</v>
      </c>
    </row>
    <row r="7932" spans="93:93" x14ac:dyDescent="0.25">
      <c r="CO7932" s="202">
        <v>7931</v>
      </c>
    </row>
    <row r="7933" spans="93:93" x14ac:dyDescent="0.25">
      <c r="CO7933" s="202">
        <v>7932</v>
      </c>
    </row>
    <row r="7934" spans="93:93" x14ac:dyDescent="0.25">
      <c r="CO7934" s="202">
        <v>7933</v>
      </c>
    </row>
    <row r="7935" spans="93:93" x14ac:dyDescent="0.25">
      <c r="CO7935" s="202">
        <v>7934</v>
      </c>
    </row>
    <row r="7936" spans="93:93" x14ac:dyDescent="0.25">
      <c r="CO7936" s="202">
        <v>7935</v>
      </c>
    </row>
    <row r="7937" spans="93:93" x14ac:dyDescent="0.25">
      <c r="CO7937" s="202">
        <v>7936</v>
      </c>
    </row>
    <row r="7938" spans="93:93" x14ac:dyDescent="0.25">
      <c r="CO7938" s="202">
        <v>7937</v>
      </c>
    </row>
    <row r="7939" spans="93:93" x14ac:dyDescent="0.25">
      <c r="CO7939" s="202">
        <v>7938</v>
      </c>
    </row>
    <row r="7940" spans="93:93" x14ac:dyDescent="0.25">
      <c r="CO7940" s="202">
        <v>7939</v>
      </c>
    </row>
    <row r="7941" spans="93:93" x14ac:dyDescent="0.25">
      <c r="CO7941" s="202">
        <v>7940</v>
      </c>
    </row>
    <row r="7942" spans="93:93" x14ac:dyDescent="0.25">
      <c r="CO7942" s="202">
        <v>7941</v>
      </c>
    </row>
    <row r="7943" spans="93:93" x14ac:dyDescent="0.25">
      <c r="CO7943" s="202">
        <v>7942</v>
      </c>
    </row>
    <row r="7944" spans="93:93" x14ac:dyDescent="0.25">
      <c r="CO7944" s="202">
        <v>7943</v>
      </c>
    </row>
    <row r="7945" spans="93:93" x14ac:dyDescent="0.25">
      <c r="CO7945" s="202">
        <v>7944</v>
      </c>
    </row>
    <row r="7946" spans="93:93" x14ac:dyDescent="0.25">
      <c r="CO7946" s="202">
        <v>7945</v>
      </c>
    </row>
    <row r="7947" spans="93:93" x14ac:dyDescent="0.25">
      <c r="CO7947" s="202">
        <v>7946</v>
      </c>
    </row>
    <row r="7948" spans="93:93" x14ac:dyDescent="0.25">
      <c r="CO7948" s="202">
        <v>7947</v>
      </c>
    </row>
    <row r="7949" spans="93:93" x14ac:dyDescent="0.25">
      <c r="CO7949" s="202">
        <v>7948</v>
      </c>
    </row>
    <row r="7950" spans="93:93" x14ac:dyDescent="0.25">
      <c r="CO7950" s="202">
        <v>7949</v>
      </c>
    </row>
    <row r="7951" spans="93:93" x14ac:dyDescent="0.25">
      <c r="CO7951" s="202">
        <v>7950</v>
      </c>
    </row>
    <row r="7952" spans="93:93" x14ac:dyDescent="0.25">
      <c r="CO7952" s="202">
        <v>7951</v>
      </c>
    </row>
    <row r="7953" spans="93:93" x14ac:dyDescent="0.25">
      <c r="CO7953" s="202">
        <v>7952</v>
      </c>
    </row>
    <row r="7954" spans="93:93" x14ac:dyDescent="0.25">
      <c r="CO7954" s="202">
        <v>7953</v>
      </c>
    </row>
    <row r="7955" spans="93:93" x14ac:dyDescent="0.25">
      <c r="CO7955" s="202">
        <v>7954</v>
      </c>
    </row>
    <row r="7956" spans="93:93" x14ac:dyDescent="0.25">
      <c r="CO7956" s="202">
        <v>7955</v>
      </c>
    </row>
    <row r="7957" spans="93:93" x14ac:dyDescent="0.25">
      <c r="CO7957" s="202">
        <v>7956</v>
      </c>
    </row>
    <row r="7958" spans="93:93" x14ac:dyDescent="0.25">
      <c r="CO7958" s="202">
        <v>7957</v>
      </c>
    </row>
    <row r="7959" spans="93:93" x14ac:dyDescent="0.25">
      <c r="CO7959" s="202">
        <v>7958</v>
      </c>
    </row>
    <row r="7960" spans="93:93" x14ac:dyDescent="0.25">
      <c r="CO7960" s="202">
        <v>7959</v>
      </c>
    </row>
    <row r="7961" spans="93:93" x14ac:dyDescent="0.25">
      <c r="CO7961" s="202">
        <v>7960</v>
      </c>
    </row>
    <row r="7962" spans="93:93" x14ac:dyDescent="0.25">
      <c r="CO7962" s="202">
        <v>7961</v>
      </c>
    </row>
    <row r="7963" spans="93:93" x14ac:dyDescent="0.25">
      <c r="CO7963" s="202">
        <v>7962</v>
      </c>
    </row>
    <row r="7964" spans="93:93" x14ac:dyDescent="0.25">
      <c r="CO7964" s="202">
        <v>7963</v>
      </c>
    </row>
    <row r="7965" spans="93:93" x14ac:dyDescent="0.25">
      <c r="CO7965" s="202">
        <v>7964</v>
      </c>
    </row>
    <row r="7966" spans="93:93" x14ac:dyDescent="0.25">
      <c r="CO7966" s="202">
        <v>7965</v>
      </c>
    </row>
    <row r="7967" spans="93:93" x14ac:dyDescent="0.25">
      <c r="CO7967" s="202">
        <v>7966</v>
      </c>
    </row>
    <row r="7968" spans="93:93" x14ac:dyDescent="0.25">
      <c r="CO7968" s="202">
        <v>7967</v>
      </c>
    </row>
    <row r="7969" spans="93:93" x14ac:dyDescent="0.25">
      <c r="CO7969" s="202">
        <v>7968</v>
      </c>
    </row>
    <row r="7970" spans="93:93" x14ac:dyDescent="0.25">
      <c r="CO7970" s="202">
        <v>7969</v>
      </c>
    </row>
    <row r="7971" spans="93:93" x14ac:dyDescent="0.25">
      <c r="CO7971" s="202">
        <v>7970</v>
      </c>
    </row>
    <row r="7972" spans="93:93" x14ac:dyDescent="0.25">
      <c r="CO7972" s="202">
        <v>7971</v>
      </c>
    </row>
    <row r="7973" spans="93:93" x14ac:dyDescent="0.25">
      <c r="CO7973" s="202">
        <v>7972</v>
      </c>
    </row>
    <row r="7974" spans="93:93" x14ac:dyDescent="0.25">
      <c r="CO7974" s="202">
        <v>7973</v>
      </c>
    </row>
    <row r="7975" spans="93:93" x14ac:dyDescent="0.25">
      <c r="CO7975" s="202">
        <v>7974</v>
      </c>
    </row>
    <row r="7976" spans="93:93" x14ac:dyDescent="0.25">
      <c r="CO7976" s="202">
        <v>7975</v>
      </c>
    </row>
    <row r="7977" spans="93:93" x14ac:dyDescent="0.25">
      <c r="CO7977" s="202">
        <v>7976</v>
      </c>
    </row>
    <row r="7978" spans="93:93" x14ac:dyDescent="0.25">
      <c r="CO7978" s="202">
        <v>7977</v>
      </c>
    </row>
    <row r="7979" spans="93:93" x14ac:dyDescent="0.25">
      <c r="CO7979" s="202">
        <v>7978</v>
      </c>
    </row>
    <row r="7980" spans="93:93" x14ac:dyDescent="0.25">
      <c r="CO7980" s="202">
        <v>7979</v>
      </c>
    </row>
    <row r="7981" spans="93:93" x14ac:dyDescent="0.25">
      <c r="CO7981" s="202">
        <v>7980</v>
      </c>
    </row>
    <row r="7982" spans="93:93" x14ac:dyDescent="0.25">
      <c r="CO7982" s="202">
        <v>7981</v>
      </c>
    </row>
    <row r="7983" spans="93:93" x14ac:dyDescent="0.25">
      <c r="CO7983" s="202">
        <v>7982</v>
      </c>
    </row>
    <row r="7984" spans="93:93" x14ac:dyDescent="0.25">
      <c r="CO7984" s="202">
        <v>7983</v>
      </c>
    </row>
    <row r="7985" spans="93:93" x14ac:dyDescent="0.25">
      <c r="CO7985" s="202">
        <v>7984</v>
      </c>
    </row>
    <row r="7986" spans="93:93" x14ac:dyDescent="0.25">
      <c r="CO7986" s="202">
        <v>7985</v>
      </c>
    </row>
    <row r="7987" spans="93:93" x14ac:dyDescent="0.25">
      <c r="CO7987" s="202">
        <v>7986</v>
      </c>
    </row>
    <row r="7988" spans="93:93" x14ac:dyDescent="0.25">
      <c r="CO7988" s="202">
        <v>7987</v>
      </c>
    </row>
    <row r="7989" spans="93:93" x14ac:dyDescent="0.25">
      <c r="CO7989" s="202">
        <v>7988</v>
      </c>
    </row>
    <row r="7990" spans="93:93" x14ac:dyDescent="0.25">
      <c r="CO7990" s="202">
        <v>7989</v>
      </c>
    </row>
    <row r="7991" spans="93:93" x14ac:dyDescent="0.25">
      <c r="CO7991" s="202">
        <v>7990</v>
      </c>
    </row>
    <row r="7992" spans="93:93" x14ac:dyDescent="0.25">
      <c r="CO7992" s="202">
        <v>7991</v>
      </c>
    </row>
    <row r="7993" spans="93:93" x14ac:dyDescent="0.25">
      <c r="CO7993" s="202">
        <v>7992</v>
      </c>
    </row>
    <row r="7994" spans="93:93" x14ac:dyDescent="0.25">
      <c r="CO7994" s="202">
        <v>7993</v>
      </c>
    </row>
    <row r="7995" spans="93:93" x14ac:dyDescent="0.25">
      <c r="CO7995" s="202">
        <v>7994</v>
      </c>
    </row>
    <row r="7996" spans="93:93" x14ac:dyDescent="0.25">
      <c r="CO7996" s="202">
        <v>7995</v>
      </c>
    </row>
    <row r="7997" spans="93:93" x14ac:dyDescent="0.25">
      <c r="CO7997" s="202">
        <v>7996</v>
      </c>
    </row>
    <row r="7998" spans="93:93" x14ac:dyDescent="0.25">
      <c r="CO7998" s="202">
        <v>7997</v>
      </c>
    </row>
    <row r="7999" spans="93:93" x14ac:dyDescent="0.25">
      <c r="CO7999" s="202">
        <v>7998</v>
      </c>
    </row>
    <row r="8000" spans="93:93" x14ac:dyDescent="0.25">
      <c r="CO8000" s="202">
        <v>7999</v>
      </c>
    </row>
    <row r="8001" spans="93:93" x14ac:dyDescent="0.25">
      <c r="CO8001" s="202">
        <v>8000</v>
      </c>
    </row>
    <row r="8002" spans="93:93" x14ac:dyDescent="0.25">
      <c r="CO8002" s="202">
        <v>8001</v>
      </c>
    </row>
    <row r="8003" spans="93:93" x14ac:dyDescent="0.25">
      <c r="CO8003" s="202">
        <v>8002</v>
      </c>
    </row>
    <row r="8004" spans="93:93" x14ac:dyDescent="0.25">
      <c r="CO8004" s="202">
        <v>8003</v>
      </c>
    </row>
    <row r="8005" spans="93:93" x14ac:dyDescent="0.25">
      <c r="CO8005" s="202">
        <v>8004</v>
      </c>
    </row>
    <row r="8006" spans="93:93" x14ac:dyDescent="0.25">
      <c r="CO8006" s="202">
        <v>8005</v>
      </c>
    </row>
    <row r="8007" spans="93:93" x14ac:dyDescent="0.25">
      <c r="CO8007" s="202">
        <v>8006</v>
      </c>
    </row>
    <row r="8008" spans="93:93" x14ac:dyDescent="0.25">
      <c r="CO8008" s="202">
        <v>8007</v>
      </c>
    </row>
    <row r="8009" spans="93:93" x14ac:dyDescent="0.25">
      <c r="CO8009" s="202">
        <v>8008</v>
      </c>
    </row>
    <row r="8010" spans="93:93" x14ac:dyDescent="0.25">
      <c r="CO8010" s="202">
        <v>8009</v>
      </c>
    </row>
    <row r="8011" spans="93:93" x14ac:dyDescent="0.25">
      <c r="CO8011" s="202">
        <v>8010</v>
      </c>
    </row>
    <row r="8012" spans="93:93" x14ac:dyDescent="0.25">
      <c r="CO8012" s="202">
        <v>8011</v>
      </c>
    </row>
    <row r="8013" spans="93:93" x14ac:dyDescent="0.25">
      <c r="CO8013" s="202">
        <v>8012</v>
      </c>
    </row>
    <row r="8014" spans="93:93" x14ac:dyDescent="0.25">
      <c r="CO8014" s="202">
        <v>8013</v>
      </c>
    </row>
    <row r="8015" spans="93:93" x14ac:dyDescent="0.25">
      <c r="CO8015" s="202">
        <v>8014</v>
      </c>
    </row>
    <row r="8016" spans="93:93" x14ac:dyDescent="0.25">
      <c r="CO8016" s="202">
        <v>8015</v>
      </c>
    </row>
    <row r="8017" spans="93:93" x14ac:dyDescent="0.25">
      <c r="CO8017" s="202">
        <v>8016</v>
      </c>
    </row>
    <row r="8018" spans="93:93" x14ac:dyDescent="0.25">
      <c r="CO8018" s="202">
        <v>8017</v>
      </c>
    </row>
    <row r="8019" spans="93:93" x14ac:dyDescent="0.25">
      <c r="CO8019" s="202">
        <v>8018</v>
      </c>
    </row>
    <row r="8020" spans="93:93" x14ac:dyDescent="0.25">
      <c r="CO8020" s="202">
        <v>8019</v>
      </c>
    </row>
    <row r="8021" spans="93:93" x14ac:dyDescent="0.25">
      <c r="CO8021" s="202">
        <v>8020</v>
      </c>
    </row>
    <row r="8022" spans="93:93" x14ac:dyDescent="0.25">
      <c r="CO8022" s="202">
        <v>8021</v>
      </c>
    </row>
    <row r="8023" spans="93:93" x14ac:dyDescent="0.25">
      <c r="CO8023" s="202">
        <v>8022</v>
      </c>
    </row>
    <row r="8024" spans="93:93" x14ac:dyDescent="0.25">
      <c r="CO8024" s="202">
        <v>8023</v>
      </c>
    </row>
    <row r="8025" spans="93:93" x14ac:dyDescent="0.25">
      <c r="CO8025" s="202">
        <v>8024</v>
      </c>
    </row>
    <row r="8026" spans="93:93" x14ac:dyDescent="0.25">
      <c r="CO8026" s="202">
        <v>8025</v>
      </c>
    </row>
    <row r="8027" spans="93:93" x14ac:dyDescent="0.25">
      <c r="CO8027" s="202">
        <v>8026</v>
      </c>
    </row>
    <row r="8028" spans="93:93" x14ac:dyDescent="0.25">
      <c r="CO8028" s="202">
        <v>8027</v>
      </c>
    </row>
    <row r="8029" spans="93:93" x14ac:dyDescent="0.25">
      <c r="CO8029" s="202">
        <v>8028</v>
      </c>
    </row>
    <row r="8030" spans="93:93" x14ac:dyDescent="0.25">
      <c r="CO8030" s="202">
        <v>8029</v>
      </c>
    </row>
    <row r="8031" spans="93:93" x14ac:dyDescent="0.25">
      <c r="CO8031" s="202">
        <v>8030</v>
      </c>
    </row>
    <row r="8032" spans="93:93" x14ac:dyDescent="0.25">
      <c r="CO8032" s="202">
        <v>8031</v>
      </c>
    </row>
    <row r="8033" spans="93:93" x14ac:dyDescent="0.25">
      <c r="CO8033" s="202">
        <v>8032</v>
      </c>
    </row>
    <row r="8034" spans="93:93" x14ac:dyDescent="0.25">
      <c r="CO8034" s="202">
        <v>8033</v>
      </c>
    </row>
    <row r="8035" spans="93:93" x14ac:dyDescent="0.25">
      <c r="CO8035" s="202">
        <v>8034</v>
      </c>
    </row>
    <row r="8036" spans="93:93" x14ac:dyDescent="0.25">
      <c r="CO8036" s="202">
        <v>8035</v>
      </c>
    </row>
    <row r="8037" spans="93:93" x14ac:dyDescent="0.25">
      <c r="CO8037" s="202">
        <v>8036</v>
      </c>
    </row>
    <row r="8038" spans="93:93" x14ac:dyDescent="0.25">
      <c r="CO8038" s="202">
        <v>8037</v>
      </c>
    </row>
    <row r="8039" spans="93:93" x14ac:dyDescent="0.25">
      <c r="CO8039" s="202">
        <v>8038</v>
      </c>
    </row>
    <row r="8040" spans="93:93" x14ac:dyDescent="0.25">
      <c r="CO8040" s="202">
        <v>8039</v>
      </c>
    </row>
    <row r="8041" spans="93:93" x14ac:dyDescent="0.25">
      <c r="CO8041" s="202">
        <v>8040</v>
      </c>
    </row>
    <row r="8042" spans="93:93" x14ac:dyDescent="0.25">
      <c r="CO8042" s="202">
        <v>8041</v>
      </c>
    </row>
    <row r="8043" spans="93:93" x14ac:dyDescent="0.25">
      <c r="CO8043" s="202">
        <v>8042</v>
      </c>
    </row>
    <row r="8044" spans="93:93" x14ac:dyDescent="0.25">
      <c r="CO8044" s="202">
        <v>8043</v>
      </c>
    </row>
    <row r="8045" spans="93:93" x14ac:dyDescent="0.25">
      <c r="CO8045" s="202">
        <v>8044</v>
      </c>
    </row>
    <row r="8046" spans="93:93" x14ac:dyDescent="0.25">
      <c r="CO8046" s="202">
        <v>8045</v>
      </c>
    </row>
    <row r="8047" spans="93:93" x14ac:dyDescent="0.25">
      <c r="CO8047" s="202">
        <v>8046</v>
      </c>
    </row>
    <row r="8048" spans="93:93" x14ac:dyDescent="0.25">
      <c r="CO8048" s="202">
        <v>8047</v>
      </c>
    </row>
    <row r="8049" spans="93:93" x14ac:dyDescent="0.25">
      <c r="CO8049" s="202">
        <v>8048</v>
      </c>
    </row>
    <row r="8050" spans="93:93" x14ac:dyDescent="0.25">
      <c r="CO8050" s="202">
        <v>8049</v>
      </c>
    </row>
    <row r="8051" spans="93:93" x14ac:dyDescent="0.25">
      <c r="CO8051" s="202">
        <v>8050</v>
      </c>
    </row>
    <row r="8052" spans="93:93" x14ac:dyDescent="0.25">
      <c r="CO8052" s="202">
        <v>8051</v>
      </c>
    </row>
    <row r="8053" spans="93:93" x14ac:dyDescent="0.25">
      <c r="CO8053" s="202">
        <v>8052</v>
      </c>
    </row>
    <row r="8054" spans="93:93" x14ac:dyDescent="0.25">
      <c r="CO8054" s="202">
        <v>8053</v>
      </c>
    </row>
    <row r="8055" spans="93:93" x14ac:dyDescent="0.25">
      <c r="CO8055" s="202">
        <v>8054</v>
      </c>
    </row>
    <row r="8056" spans="93:93" x14ac:dyDescent="0.25">
      <c r="CO8056" s="202">
        <v>8055</v>
      </c>
    </row>
    <row r="8057" spans="93:93" x14ac:dyDescent="0.25">
      <c r="CO8057" s="202">
        <v>8056</v>
      </c>
    </row>
    <row r="8058" spans="93:93" x14ac:dyDescent="0.25">
      <c r="CO8058" s="202">
        <v>8057</v>
      </c>
    </row>
    <row r="8059" spans="93:93" x14ac:dyDescent="0.25">
      <c r="CO8059" s="202">
        <v>8058</v>
      </c>
    </row>
    <row r="8060" spans="93:93" x14ac:dyDescent="0.25">
      <c r="CO8060" s="202">
        <v>8059</v>
      </c>
    </row>
    <row r="8061" spans="93:93" x14ac:dyDescent="0.25">
      <c r="CO8061" s="202">
        <v>8060</v>
      </c>
    </row>
    <row r="8062" spans="93:93" x14ac:dyDescent="0.25">
      <c r="CO8062" s="202">
        <v>8061</v>
      </c>
    </row>
    <row r="8063" spans="93:93" x14ac:dyDescent="0.25">
      <c r="CO8063" s="202">
        <v>8062</v>
      </c>
    </row>
    <row r="8064" spans="93:93" x14ac:dyDescent="0.25">
      <c r="CO8064" s="202">
        <v>8063</v>
      </c>
    </row>
    <row r="8065" spans="93:93" x14ac:dyDescent="0.25">
      <c r="CO8065" s="202">
        <v>8064</v>
      </c>
    </row>
    <row r="8066" spans="93:93" x14ac:dyDescent="0.25">
      <c r="CO8066" s="202">
        <v>8065</v>
      </c>
    </row>
    <row r="8067" spans="93:93" x14ac:dyDescent="0.25">
      <c r="CO8067" s="202">
        <v>8066</v>
      </c>
    </row>
    <row r="8068" spans="93:93" x14ac:dyDescent="0.25">
      <c r="CO8068" s="202">
        <v>8067</v>
      </c>
    </row>
    <row r="8069" spans="93:93" x14ac:dyDescent="0.25">
      <c r="CO8069" s="202">
        <v>8068</v>
      </c>
    </row>
    <row r="8070" spans="93:93" x14ac:dyDescent="0.25">
      <c r="CO8070" s="202">
        <v>8069</v>
      </c>
    </row>
    <row r="8071" spans="93:93" x14ac:dyDescent="0.25">
      <c r="CO8071" s="202">
        <v>8070</v>
      </c>
    </row>
    <row r="8072" spans="93:93" x14ac:dyDescent="0.25">
      <c r="CO8072" s="202">
        <v>8071</v>
      </c>
    </row>
    <row r="8073" spans="93:93" x14ac:dyDescent="0.25">
      <c r="CO8073" s="202">
        <v>8072</v>
      </c>
    </row>
    <row r="8074" spans="93:93" x14ac:dyDescent="0.25">
      <c r="CO8074" s="202">
        <v>8073</v>
      </c>
    </row>
    <row r="8075" spans="93:93" x14ac:dyDescent="0.25">
      <c r="CO8075" s="202">
        <v>8074</v>
      </c>
    </row>
    <row r="8076" spans="93:93" x14ac:dyDescent="0.25">
      <c r="CO8076" s="202">
        <v>8075</v>
      </c>
    </row>
    <row r="8077" spans="93:93" x14ac:dyDescent="0.25">
      <c r="CO8077" s="202">
        <v>8076</v>
      </c>
    </row>
    <row r="8078" spans="93:93" x14ac:dyDescent="0.25">
      <c r="CO8078" s="202">
        <v>8077</v>
      </c>
    </row>
    <row r="8079" spans="93:93" x14ac:dyDescent="0.25">
      <c r="CO8079" s="202">
        <v>8078</v>
      </c>
    </row>
    <row r="8080" spans="93:93" x14ac:dyDescent="0.25">
      <c r="CO8080" s="202">
        <v>8079</v>
      </c>
    </row>
    <row r="8081" spans="93:93" x14ac:dyDescent="0.25">
      <c r="CO8081" s="202">
        <v>8080</v>
      </c>
    </row>
    <row r="8082" spans="93:93" x14ac:dyDescent="0.25">
      <c r="CO8082" s="202">
        <v>8081</v>
      </c>
    </row>
    <row r="8083" spans="93:93" x14ac:dyDescent="0.25">
      <c r="CO8083" s="202">
        <v>8082</v>
      </c>
    </row>
    <row r="8084" spans="93:93" x14ac:dyDescent="0.25">
      <c r="CO8084" s="202">
        <v>8083</v>
      </c>
    </row>
    <row r="8085" spans="93:93" x14ac:dyDescent="0.25">
      <c r="CO8085" s="202">
        <v>8084</v>
      </c>
    </row>
    <row r="8086" spans="93:93" x14ac:dyDescent="0.25">
      <c r="CO8086" s="202">
        <v>8085</v>
      </c>
    </row>
    <row r="8087" spans="93:93" x14ac:dyDescent="0.25">
      <c r="CO8087" s="202">
        <v>8086</v>
      </c>
    </row>
    <row r="8088" spans="93:93" x14ac:dyDescent="0.25">
      <c r="CO8088" s="202">
        <v>8087</v>
      </c>
    </row>
    <row r="8089" spans="93:93" x14ac:dyDescent="0.25">
      <c r="CO8089" s="202">
        <v>8088</v>
      </c>
    </row>
    <row r="8090" spans="93:93" x14ac:dyDescent="0.25">
      <c r="CO8090" s="202">
        <v>8089</v>
      </c>
    </row>
    <row r="8091" spans="93:93" x14ac:dyDescent="0.25">
      <c r="CO8091" s="202">
        <v>8090</v>
      </c>
    </row>
    <row r="8092" spans="93:93" x14ac:dyDescent="0.25">
      <c r="CO8092" s="202">
        <v>8091</v>
      </c>
    </row>
    <row r="8093" spans="93:93" x14ac:dyDescent="0.25">
      <c r="CO8093" s="202">
        <v>8092</v>
      </c>
    </row>
    <row r="8094" spans="93:93" x14ac:dyDescent="0.25">
      <c r="CO8094" s="202">
        <v>8093</v>
      </c>
    </row>
    <row r="8095" spans="93:93" x14ac:dyDescent="0.25">
      <c r="CO8095" s="202">
        <v>8094</v>
      </c>
    </row>
    <row r="8096" spans="93:93" x14ac:dyDescent="0.25">
      <c r="CO8096" s="202">
        <v>8095</v>
      </c>
    </row>
    <row r="8097" spans="93:93" x14ac:dyDescent="0.25">
      <c r="CO8097" s="202">
        <v>8096</v>
      </c>
    </row>
    <row r="8098" spans="93:93" x14ac:dyDescent="0.25">
      <c r="CO8098" s="202">
        <v>8097</v>
      </c>
    </row>
    <row r="8099" spans="93:93" x14ac:dyDescent="0.25">
      <c r="CO8099" s="202">
        <v>8098</v>
      </c>
    </row>
    <row r="8100" spans="93:93" x14ac:dyDescent="0.25">
      <c r="CO8100" s="202">
        <v>8099</v>
      </c>
    </row>
    <row r="8101" spans="93:93" x14ac:dyDescent="0.25">
      <c r="CO8101" s="202">
        <v>8100</v>
      </c>
    </row>
    <row r="8102" spans="93:93" x14ac:dyDescent="0.25">
      <c r="CO8102" s="202">
        <v>8101</v>
      </c>
    </row>
    <row r="8103" spans="93:93" x14ac:dyDescent="0.25">
      <c r="CO8103" s="202">
        <v>8102</v>
      </c>
    </row>
    <row r="8104" spans="93:93" x14ac:dyDescent="0.25">
      <c r="CO8104" s="202">
        <v>8103</v>
      </c>
    </row>
    <row r="8105" spans="93:93" x14ac:dyDescent="0.25">
      <c r="CO8105" s="202">
        <v>8104</v>
      </c>
    </row>
    <row r="8106" spans="93:93" x14ac:dyDescent="0.25">
      <c r="CO8106" s="202">
        <v>8105</v>
      </c>
    </row>
    <row r="8107" spans="93:93" x14ac:dyDescent="0.25">
      <c r="CO8107" s="202">
        <v>8106</v>
      </c>
    </row>
    <row r="8108" spans="93:93" x14ac:dyDescent="0.25">
      <c r="CO8108" s="202">
        <v>8107</v>
      </c>
    </row>
    <row r="8109" spans="93:93" x14ac:dyDescent="0.25">
      <c r="CO8109" s="202">
        <v>8108</v>
      </c>
    </row>
    <row r="8110" spans="93:93" x14ac:dyDescent="0.25">
      <c r="CO8110" s="202">
        <v>8109</v>
      </c>
    </row>
    <row r="8111" spans="93:93" x14ac:dyDescent="0.25">
      <c r="CO8111" s="202">
        <v>8110</v>
      </c>
    </row>
    <row r="8112" spans="93:93" x14ac:dyDescent="0.25">
      <c r="CO8112" s="202">
        <v>8111</v>
      </c>
    </row>
    <row r="8113" spans="93:93" x14ac:dyDescent="0.25">
      <c r="CO8113" s="202">
        <v>8112</v>
      </c>
    </row>
    <row r="8114" spans="93:93" x14ac:dyDescent="0.25">
      <c r="CO8114" s="202">
        <v>8113</v>
      </c>
    </row>
    <row r="8115" spans="93:93" x14ac:dyDescent="0.25">
      <c r="CO8115" s="202">
        <v>8114</v>
      </c>
    </row>
    <row r="8116" spans="93:93" x14ac:dyDescent="0.25">
      <c r="CO8116" s="202">
        <v>8115</v>
      </c>
    </row>
    <row r="8117" spans="93:93" x14ac:dyDescent="0.25">
      <c r="CO8117" s="202">
        <v>8116</v>
      </c>
    </row>
    <row r="8118" spans="93:93" x14ac:dyDescent="0.25">
      <c r="CO8118" s="202">
        <v>8117</v>
      </c>
    </row>
    <row r="8119" spans="93:93" x14ac:dyDescent="0.25">
      <c r="CO8119" s="202">
        <v>8118</v>
      </c>
    </row>
    <row r="8120" spans="93:93" x14ac:dyDescent="0.25">
      <c r="CO8120" s="202">
        <v>8119</v>
      </c>
    </row>
    <row r="8121" spans="93:93" x14ac:dyDescent="0.25">
      <c r="CO8121" s="202">
        <v>8120</v>
      </c>
    </row>
    <row r="8122" spans="93:93" x14ac:dyDescent="0.25">
      <c r="CO8122" s="202">
        <v>8121</v>
      </c>
    </row>
    <row r="8123" spans="93:93" x14ac:dyDescent="0.25">
      <c r="CO8123" s="202">
        <v>8122</v>
      </c>
    </row>
    <row r="8124" spans="93:93" x14ac:dyDescent="0.25">
      <c r="CO8124" s="202">
        <v>8123</v>
      </c>
    </row>
    <row r="8125" spans="93:93" x14ac:dyDescent="0.25">
      <c r="CO8125" s="202">
        <v>8124</v>
      </c>
    </row>
    <row r="8126" spans="93:93" x14ac:dyDescent="0.25">
      <c r="CO8126" s="202">
        <v>8125</v>
      </c>
    </row>
    <row r="8127" spans="93:93" x14ac:dyDescent="0.25">
      <c r="CO8127" s="202">
        <v>8126</v>
      </c>
    </row>
    <row r="8128" spans="93:93" x14ac:dyDescent="0.25">
      <c r="CO8128" s="202">
        <v>8127</v>
      </c>
    </row>
    <row r="8129" spans="93:93" x14ac:dyDescent="0.25">
      <c r="CO8129" s="202">
        <v>8128</v>
      </c>
    </row>
    <row r="8130" spans="93:93" x14ac:dyDescent="0.25">
      <c r="CO8130" s="202">
        <v>8129</v>
      </c>
    </row>
    <row r="8131" spans="93:93" x14ac:dyDescent="0.25">
      <c r="CO8131" s="202">
        <v>8130</v>
      </c>
    </row>
    <row r="8132" spans="93:93" x14ac:dyDescent="0.25">
      <c r="CO8132" s="202">
        <v>8131</v>
      </c>
    </row>
    <row r="8133" spans="93:93" x14ac:dyDescent="0.25">
      <c r="CO8133" s="202">
        <v>8132</v>
      </c>
    </row>
    <row r="8134" spans="93:93" x14ac:dyDescent="0.25">
      <c r="CO8134" s="202">
        <v>8133</v>
      </c>
    </row>
    <row r="8135" spans="93:93" x14ac:dyDescent="0.25">
      <c r="CO8135" s="202">
        <v>8134</v>
      </c>
    </row>
    <row r="8136" spans="93:93" x14ac:dyDescent="0.25">
      <c r="CO8136" s="202">
        <v>8135</v>
      </c>
    </row>
    <row r="8137" spans="93:93" x14ac:dyDescent="0.25">
      <c r="CO8137" s="202">
        <v>8136</v>
      </c>
    </row>
    <row r="8138" spans="93:93" x14ac:dyDescent="0.25">
      <c r="CO8138" s="202">
        <v>8137</v>
      </c>
    </row>
    <row r="8139" spans="93:93" x14ac:dyDescent="0.25">
      <c r="CO8139" s="202">
        <v>8138</v>
      </c>
    </row>
    <row r="8140" spans="93:93" x14ac:dyDescent="0.25">
      <c r="CO8140" s="202">
        <v>8139</v>
      </c>
    </row>
    <row r="8141" spans="93:93" x14ac:dyDescent="0.25">
      <c r="CO8141" s="202">
        <v>8140</v>
      </c>
    </row>
    <row r="8142" spans="93:93" x14ac:dyDescent="0.25">
      <c r="CO8142" s="202">
        <v>8141</v>
      </c>
    </row>
    <row r="8143" spans="93:93" x14ac:dyDescent="0.25">
      <c r="CO8143" s="202">
        <v>8142</v>
      </c>
    </row>
    <row r="8144" spans="93:93" x14ac:dyDescent="0.25">
      <c r="CO8144" s="202">
        <v>8143</v>
      </c>
    </row>
    <row r="8145" spans="93:93" x14ac:dyDescent="0.25">
      <c r="CO8145" s="202">
        <v>8144</v>
      </c>
    </row>
    <row r="8146" spans="93:93" x14ac:dyDescent="0.25">
      <c r="CO8146" s="202">
        <v>8145</v>
      </c>
    </row>
    <row r="8147" spans="93:93" x14ac:dyDescent="0.25">
      <c r="CO8147" s="202">
        <v>8146</v>
      </c>
    </row>
    <row r="8148" spans="93:93" x14ac:dyDescent="0.25">
      <c r="CO8148" s="202">
        <v>8147</v>
      </c>
    </row>
    <row r="8149" spans="93:93" x14ac:dyDescent="0.25">
      <c r="CO8149" s="202">
        <v>8148</v>
      </c>
    </row>
    <row r="8150" spans="93:93" x14ac:dyDescent="0.25">
      <c r="CO8150" s="202">
        <v>8149</v>
      </c>
    </row>
    <row r="8151" spans="93:93" x14ac:dyDescent="0.25">
      <c r="CO8151" s="202">
        <v>8150</v>
      </c>
    </row>
    <row r="8152" spans="93:93" x14ac:dyDescent="0.25">
      <c r="CO8152" s="202">
        <v>8151</v>
      </c>
    </row>
    <row r="8153" spans="93:93" x14ac:dyDescent="0.25">
      <c r="CO8153" s="202">
        <v>8152</v>
      </c>
    </row>
    <row r="8154" spans="93:93" x14ac:dyDescent="0.25">
      <c r="CO8154" s="202">
        <v>8153</v>
      </c>
    </row>
    <row r="8155" spans="93:93" x14ac:dyDescent="0.25">
      <c r="CO8155" s="202">
        <v>8154</v>
      </c>
    </row>
    <row r="8156" spans="93:93" x14ac:dyDescent="0.25">
      <c r="CO8156" s="202">
        <v>8155</v>
      </c>
    </row>
    <row r="8157" spans="93:93" x14ac:dyDescent="0.25">
      <c r="CO8157" s="202">
        <v>8156</v>
      </c>
    </row>
    <row r="8158" spans="93:93" x14ac:dyDescent="0.25">
      <c r="CO8158" s="202">
        <v>8157</v>
      </c>
    </row>
    <row r="8159" spans="93:93" x14ac:dyDescent="0.25">
      <c r="CO8159" s="202">
        <v>8158</v>
      </c>
    </row>
    <row r="8160" spans="93:93" x14ac:dyDescent="0.25">
      <c r="CO8160" s="202">
        <v>8159</v>
      </c>
    </row>
    <row r="8161" spans="93:93" x14ac:dyDescent="0.25">
      <c r="CO8161" s="202">
        <v>8160</v>
      </c>
    </row>
    <row r="8162" spans="93:93" x14ac:dyDescent="0.25">
      <c r="CO8162" s="202">
        <v>8161</v>
      </c>
    </row>
    <row r="8163" spans="93:93" x14ac:dyDescent="0.25">
      <c r="CO8163" s="202">
        <v>8162</v>
      </c>
    </row>
    <row r="8164" spans="93:93" x14ac:dyDescent="0.25">
      <c r="CO8164" s="202">
        <v>8163</v>
      </c>
    </row>
    <row r="8165" spans="93:93" x14ac:dyDescent="0.25">
      <c r="CO8165" s="202">
        <v>8164</v>
      </c>
    </row>
    <row r="8166" spans="93:93" x14ac:dyDescent="0.25">
      <c r="CO8166" s="202">
        <v>8165</v>
      </c>
    </row>
    <row r="8167" spans="93:93" x14ac:dyDescent="0.25">
      <c r="CO8167" s="202">
        <v>8166</v>
      </c>
    </row>
    <row r="8168" spans="93:93" x14ac:dyDescent="0.25">
      <c r="CO8168" s="202">
        <v>8167</v>
      </c>
    </row>
    <row r="8169" spans="93:93" x14ac:dyDescent="0.25">
      <c r="CO8169" s="202">
        <v>8168</v>
      </c>
    </row>
    <row r="8170" spans="93:93" x14ac:dyDescent="0.25">
      <c r="CO8170" s="202">
        <v>8169</v>
      </c>
    </row>
    <row r="8171" spans="93:93" x14ac:dyDescent="0.25">
      <c r="CO8171" s="202">
        <v>8170</v>
      </c>
    </row>
    <row r="8172" spans="93:93" x14ac:dyDescent="0.25">
      <c r="CO8172" s="202">
        <v>8171</v>
      </c>
    </row>
    <row r="8173" spans="93:93" x14ac:dyDescent="0.25">
      <c r="CO8173" s="202">
        <v>8172</v>
      </c>
    </row>
    <row r="8174" spans="93:93" x14ac:dyDescent="0.25">
      <c r="CO8174" s="202">
        <v>8173</v>
      </c>
    </row>
    <row r="8175" spans="93:93" x14ac:dyDescent="0.25">
      <c r="CO8175" s="202">
        <v>8174</v>
      </c>
    </row>
    <row r="8176" spans="93:93" x14ac:dyDescent="0.25">
      <c r="CO8176" s="202">
        <v>8175</v>
      </c>
    </row>
    <row r="8177" spans="93:93" x14ac:dyDescent="0.25">
      <c r="CO8177" s="202">
        <v>8176</v>
      </c>
    </row>
    <row r="8178" spans="93:93" x14ac:dyDescent="0.25">
      <c r="CO8178" s="202">
        <v>8177</v>
      </c>
    </row>
    <row r="8179" spans="93:93" x14ac:dyDescent="0.25">
      <c r="CO8179" s="202">
        <v>8178</v>
      </c>
    </row>
    <row r="8180" spans="93:93" x14ac:dyDescent="0.25">
      <c r="CO8180" s="202">
        <v>8179</v>
      </c>
    </row>
    <row r="8181" spans="93:93" x14ac:dyDescent="0.25">
      <c r="CO8181" s="202">
        <v>8180</v>
      </c>
    </row>
    <row r="8182" spans="93:93" x14ac:dyDescent="0.25">
      <c r="CO8182" s="202">
        <v>8181</v>
      </c>
    </row>
    <row r="8183" spans="93:93" x14ac:dyDescent="0.25">
      <c r="CO8183" s="202">
        <v>8182</v>
      </c>
    </row>
    <row r="8184" spans="93:93" x14ac:dyDescent="0.25">
      <c r="CO8184" s="202">
        <v>8183</v>
      </c>
    </row>
    <row r="8185" spans="93:93" x14ac:dyDescent="0.25">
      <c r="CO8185" s="202">
        <v>8184</v>
      </c>
    </row>
    <row r="8186" spans="93:93" x14ac:dyDescent="0.25">
      <c r="CO8186" s="202">
        <v>8185</v>
      </c>
    </row>
    <row r="8187" spans="93:93" x14ac:dyDescent="0.25">
      <c r="CO8187" s="202">
        <v>8186</v>
      </c>
    </row>
    <row r="8188" spans="93:93" x14ac:dyDescent="0.25">
      <c r="CO8188" s="202">
        <v>8187</v>
      </c>
    </row>
    <row r="8189" spans="93:93" x14ac:dyDescent="0.25">
      <c r="CO8189" s="202">
        <v>8188</v>
      </c>
    </row>
    <row r="8190" spans="93:93" x14ac:dyDescent="0.25">
      <c r="CO8190" s="202">
        <v>8189</v>
      </c>
    </row>
    <row r="8191" spans="93:93" x14ac:dyDescent="0.25">
      <c r="CO8191" s="202">
        <v>8190</v>
      </c>
    </row>
    <row r="8192" spans="93:93" x14ac:dyDescent="0.25">
      <c r="CO8192" s="202">
        <v>8191</v>
      </c>
    </row>
    <row r="8193" spans="93:93" x14ac:dyDescent="0.25">
      <c r="CO8193" s="202">
        <v>8192</v>
      </c>
    </row>
    <row r="8194" spans="93:93" x14ac:dyDescent="0.25">
      <c r="CO8194" s="202">
        <v>8193</v>
      </c>
    </row>
    <row r="8195" spans="93:93" x14ac:dyDescent="0.25">
      <c r="CO8195" s="202">
        <v>8194</v>
      </c>
    </row>
    <row r="8196" spans="93:93" x14ac:dyDescent="0.25">
      <c r="CO8196" s="202">
        <v>8195</v>
      </c>
    </row>
    <row r="8197" spans="93:93" x14ac:dyDescent="0.25">
      <c r="CO8197" s="202">
        <v>8196</v>
      </c>
    </row>
    <row r="8198" spans="93:93" x14ac:dyDescent="0.25">
      <c r="CO8198" s="202">
        <v>8197</v>
      </c>
    </row>
    <row r="8199" spans="93:93" x14ac:dyDescent="0.25">
      <c r="CO8199" s="202">
        <v>8198</v>
      </c>
    </row>
    <row r="8200" spans="93:93" x14ac:dyDescent="0.25">
      <c r="CO8200" s="202">
        <v>8199</v>
      </c>
    </row>
    <row r="8201" spans="93:93" x14ac:dyDescent="0.25">
      <c r="CO8201" s="202">
        <v>8200</v>
      </c>
    </row>
    <row r="8202" spans="93:93" x14ac:dyDescent="0.25">
      <c r="CO8202" s="202">
        <v>8201</v>
      </c>
    </row>
    <row r="8203" spans="93:93" x14ac:dyDescent="0.25">
      <c r="CO8203" s="202">
        <v>8202</v>
      </c>
    </row>
    <row r="8204" spans="93:93" x14ac:dyDescent="0.25">
      <c r="CO8204" s="202">
        <v>8203</v>
      </c>
    </row>
    <row r="8205" spans="93:93" x14ac:dyDescent="0.25">
      <c r="CO8205" s="202">
        <v>8204</v>
      </c>
    </row>
    <row r="8206" spans="93:93" x14ac:dyDescent="0.25">
      <c r="CO8206" s="202">
        <v>8205</v>
      </c>
    </row>
    <row r="8207" spans="93:93" x14ac:dyDescent="0.25">
      <c r="CO8207" s="202">
        <v>8206</v>
      </c>
    </row>
    <row r="8208" spans="93:93" x14ac:dyDescent="0.25">
      <c r="CO8208" s="202">
        <v>8207</v>
      </c>
    </row>
    <row r="8209" spans="93:93" x14ac:dyDescent="0.25">
      <c r="CO8209" s="202">
        <v>8208</v>
      </c>
    </row>
    <row r="8210" spans="93:93" x14ac:dyDescent="0.25">
      <c r="CO8210" s="202">
        <v>8209</v>
      </c>
    </row>
    <row r="8211" spans="93:93" x14ac:dyDescent="0.25">
      <c r="CO8211" s="202">
        <v>8210</v>
      </c>
    </row>
    <row r="8212" spans="93:93" x14ac:dyDescent="0.25">
      <c r="CO8212" s="202">
        <v>8211</v>
      </c>
    </row>
    <row r="8213" spans="93:93" x14ac:dyDescent="0.25">
      <c r="CO8213" s="202">
        <v>8212</v>
      </c>
    </row>
    <row r="8214" spans="93:93" x14ac:dyDescent="0.25">
      <c r="CO8214" s="202">
        <v>8213</v>
      </c>
    </row>
    <row r="8215" spans="93:93" x14ac:dyDescent="0.25">
      <c r="CO8215" s="202">
        <v>8214</v>
      </c>
    </row>
    <row r="8216" spans="93:93" x14ac:dyDescent="0.25">
      <c r="CO8216" s="202">
        <v>8215</v>
      </c>
    </row>
    <row r="8217" spans="93:93" x14ac:dyDescent="0.25">
      <c r="CO8217" s="202">
        <v>8216</v>
      </c>
    </row>
    <row r="8218" spans="93:93" x14ac:dyDescent="0.25">
      <c r="CO8218" s="202">
        <v>8217</v>
      </c>
    </row>
    <row r="8219" spans="93:93" x14ac:dyDescent="0.25">
      <c r="CO8219" s="202">
        <v>8218</v>
      </c>
    </row>
    <row r="8220" spans="93:93" x14ac:dyDescent="0.25">
      <c r="CO8220" s="202">
        <v>8219</v>
      </c>
    </row>
    <row r="8221" spans="93:93" x14ac:dyDescent="0.25">
      <c r="CO8221" s="202">
        <v>8220</v>
      </c>
    </row>
    <row r="8222" spans="93:93" x14ac:dyDescent="0.25">
      <c r="CO8222" s="202">
        <v>8221</v>
      </c>
    </row>
    <row r="8223" spans="93:93" x14ac:dyDescent="0.25">
      <c r="CO8223" s="202">
        <v>8222</v>
      </c>
    </row>
    <row r="8224" spans="93:93" x14ac:dyDescent="0.25">
      <c r="CO8224" s="202">
        <v>8223</v>
      </c>
    </row>
    <row r="8225" spans="93:93" x14ac:dyDescent="0.25">
      <c r="CO8225" s="202">
        <v>8224</v>
      </c>
    </row>
    <row r="8226" spans="93:93" x14ac:dyDescent="0.25">
      <c r="CO8226" s="202">
        <v>8225</v>
      </c>
    </row>
    <row r="8227" spans="93:93" x14ac:dyDescent="0.25">
      <c r="CO8227" s="202">
        <v>8226</v>
      </c>
    </row>
    <row r="8228" spans="93:93" x14ac:dyDescent="0.25">
      <c r="CO8228" s="202">
        <v>8227</v>
      </c>
    </row>
    <row r="8229" spans="93:93" x14ac:dyDescent="0.25">
      <c r="CO8229" s="202">
        <v>8228</v>
      </c>
    </row>
    <row r="8230" spans="93:93" x14ac:dyDescent="0.25">
      <c r="CO8230" s="202">
        <v>8229</v>
      </c>
    </row>
    <row r="8231" spans="93:93" x14ac:dyDescent="0.25">
      <c r="CO8231" s="202">
        <v>8230</v>
      </c>
    </row>
    <row r="8232" spans="93:93" x14ac:dyDescent="0.25">
      <c r="CO8232" s="202">
        <v>8231</v>
      </c>
    </row>
    <row r="8233" spans="93:93" x14ac:dyDescent="0.25">
      <c r="CO8233" s="202">
        <v>8232</v>
      </c>
    </row>
    <row r="8234" spans="93:93" x14ac:dyDescent="0.25">
      <c r="CO8234" s="202">
        <v>8233</v>
      </c>
    </row>
    <row r="8235" spans="93:93" x14ac:dyDescent="0.25">
      <c r="CO8235" s="202">
        <v>8234</v>
      </c>
    </row>
    <row r="8236" spans="93:93" x14ac:dyDescent="0.25">
      <c r="CO8236" s="202">
        <v>8235</v>
      </c>
    </row>
    <row r="8237" spans="93:93" x14ac:dyDescent="0.25">
      <c r="CO8237" s="202">
        <v>8236</v>
      </c>
    </row>
    <row r="8238" spans="93:93" x14ac:dyDescent="0.25">
      <c r="CO8238" s="202">
        <v>8237</v>
      </c>
    </row>
    <row r="8239" spans="93:93" x14ac:dyDescent="0.25">
      <c r="CO8239" s="202">
        <v>8238</v>
      </c>
    </row>
    <row r="8240" spans="93:93" x14ac:dyDescent="0.25">
      <c r="CO8240" s="202">
        <v>8239</v>
      </c>
    </row>
    <row r="8241" spans="93:93" x14ac:dyDescent="0.25">
      <c r="CO8241" s="202">
        <v>8240</v>
      </c>
    </row>
    <row r="8242" spans="93:93" x14ac:dyDescent="0.25">
      <c r="CO8242" s="202">
        <v>8241</v>
      </c>
    </row>
    <row r="8243" spans="93:93" x14ac:dyDescent="0.25">
      <c r="CO8243" s="202">
        <v>8242</v>
      </c>
    </row>
    <row r="8244" spans="93:93" x14ac:dyDescent="0.25">
      <c r="CO8244" s="202">
        <v>8243</v>
      </c>
    </row>
    <row r="8245" spans="93:93" x14ac:dyDescent="0.25">
      <c r="CO8245" s="202">
        <v>8244</v>
      </c>
    </row>
    <row r="8246" spans="93:93" x14ac:dyDescent="0.25">
      <c r="CO8246" s="202">
        <v>8245</v>
      </c>
    </row>
    <row r="8247" spans="93:93" x14ac:dyDescent="0.25">
      <c r="CO8247" s="202">
        <v>8246</v>
      </c>
    </row>
    <row r="8248" spans="93:93" x14ac:dyDescent="0.25">
      <c r="CO8248" s="202">
        <v>8247</v>
      </c>
    </row>
    <row r="8249" spans="93:93" x14ac:dyDescent="0.25">
      <c r="CO8249" s="202">
        <v>8248</v>
      </c>
    </row>
    <row r="8250" spans="93:93" x14ac:dyDescent="0.25">
      <c r="CO8250" s="202">
        <v>8249</v>
      </c>
    </row>
    <row r="8251" spans="93:93" x14ac:dyDescent="0.25">
      <c r="CO8251" s="202">
        <v>8250</v>
      </c>
    </row>
    <row r="8252" spans="93:93" x14ac:dyDescent="0.25">
      <c r="CO8252" s="202">
        <v>8251</v>
      </c>
    </row>
    <row r="8253" spans="93:93" x14ac:dyDescent="0.25">
      <c r="CO8253" s="202">
        <v>8252</v>
      </c>
    </row>
    <row r="8254" spans="93:93" x14ac:dyDescent="0.25">
      <c r="CO8254" s="202">
        <v>8253</v>
      </c>
    </row>
    <row r="8255" spans="93:93" x14ac:dyDescent="0.25">
      <c r="CO8255" s="202">
        <v>8254</v>
      </c>
    </row>
    <row r="8256" spans="93:93" x14ac:dyDescent="0.25">
      <c r="CO8256" s="202">
        <v>8255</v>
      </c>
    </row>
    <row r="8257" spans="93:93" x14ac:dyDescent="0.25">
      <c r="CO8257" s="202">
        <v>8256</v>
      </c>
    </row>
    <row r="8258" spans="93:93" x14ac:dyDescent="0.25">
      <c r="CO8258" s="202">
        <v>8257</v>
      </c>
    </row>
    <row r="8259" spans="93:93" x14ac:dyDescent="0.25">
      <c r="CO8259" s="202">
        <v>8258</v>
      </c>
    </row>
    <row r="8260" spans="93:93" x14ac:dyDescent="0.25">
      <c r="CO8260" s="202">
        <v>8259</v>
      </c>
    </row>
    <row r="8261" spans="93:93" x14ac:dyDescent="0.25">
      <c r="CO8261" s="202">
        <v>8260</v>
      </c>
    </row>
    <row r="8262" spans="93:93" x14ac:dyDescent="0.25">
      <c r="CO8262" s="202">
        <v>8261</v>
      </c>
    </row>
    <row r="8263" spans="93:93" x14ac:dyDescent="0.25">
      <c r="CO8263" s="202">
        <v>8262</v>
      </c>
    </row>
    <row r="8264" spans="93:93" x14ac:dyDescent="0.25">
      <c r="CO8264" s="202">
        <v>8263</v>
      </c>
    </row>
    <row r="8265" spans="93:93" x14ac:dyDescent="0.25">
      <c r="CO8265" s="202">
        <v>8264</v>
      </c>
    </row>
    <row r="8266" spans="93:93" x14ac:dyDescent="0.25">
      <c r="CO8266" s="202">
        <v>8265</v>
      </c>
    </row>
    <row r="8267" spans="93:93" x14ac:dyDescent="0.25">
      <c r="CO8267" s="202">
        <v>8266</v>
      </c>
    </row>
    <row r="8268" spans="93:93" x14ac:dyDescent="0.25">
      <c r="CO8268" s="202">
        <v>8267</v>
      </c>
    </row>
    <row r="8269" spans="93:93" x14ac:dyDescent="0.25">
      <c r="CO8269" s="202">
        <v>8268</v>
      </c>
    </row>
    <row r="8270" spans="93:93" x14ac:dyDescent="0.25">
      <c r="CO8270" s="202">
        <v>8269</v>
      </c>
    </row>
    <row r="8271" spans="93:93" x14ac:dyDescent="0.25">
      <c r="CO8271" s="202">
        <v>8270</v>
      </c>
    </row>
    <row r="8272" spans="93:93" x14ac:dyDescent="0.25">
      <c r="CO8272" s="202">
        <v>8271</v>
      </c>
    </row>
    <row r="8273" spans="93:93" x14ac:dyDescent="0.25">
      <c r="CO8273" s="202">
        <v>8272</v>
      </c>
    </row>
    <row r="8274" spans="93:93" x14ac:dyDescent="0.25">
      <c r="CO8274" s="202">
        <v>8273</v>
      </c>
    </row>
    <row r="8275" spans="93:93" x14ac:dyDescent="0.25">
      <c r="CO8275" s="202">
        <v>8274</v>
      </c>
    </row>
    <row r="8276" spans="93:93" x14ac:dyDescent="0.25">
      <c r="CO8276" s="202">
        <v>8275</v>
      </c>
    </row>
    <row r="8277" spans="93:93" x14ac:dyDescent="0.25">
      <c r="CO8277" s="202">
        <v>8276</v>
      </c>
    </row>
    <row r="8278" spans="93:93" x14ac:dyDescent="0.25">
      <c r="CO8278" s="202">
        <v>8277</v>
      </c>
    </row>
    <row r="8279" spans="93:93" x14ac:dyDescent="0.25">
      <c r="CO8279" s="202">
        <v>8278</v>
      </c>
    </row>
    <row r="8280" spans="93:93" x14ac:dyDescent="0.25">
      <c r="CO8280" s="202">
        <v>8279</v>
      </c>
    </row>
    <row r="8281" spans="93:93" x14ac:dyDescent="0.25">
      <c r="CO8281" s="202">
        <v>8280</v>
      </c>
    </row>
    <row r="8282" spans="93:93" x14ac:dyDescent="0.25">
      <c r="CO8282" s="202">
        <v>8281</v>
      </c>
    </row>
    <row r="8283" spans="93:93" x14ac:dyDescent="0.25">
      <c r="CO8283" s="202">
        <v>8282</v>
      </c>
    </row>
    <row r="8284" spans="93:93" x14ac:dyDescent="0.25">
      <c r="CO8284" s="202">
        <v>8283</v>
      </c>
    </row>
    <row r="8285" spans="93:93" x14ac:dyDescent="0.25">
      <c r="CO8285" s="202">
        <v>8284</v>
      </c>
    </row>
    <row r="8286" spans="93:93" x14ac:dyDescent="0.25">
      <c r="CO8286" s="202">
        <v>8285</v>
      </c>
    </row>
    <row r="8287" spans="93:93" x14ac:dyDescent="0.25">
      <c r="CO8287" s="202">
        <v>8286</v>
      </c>
    </row>
    <row r="8288" spans="93:93" x14ac:dyDescent="0.25">
      <c r="CO8288" s="202">
        <v>8287</v>
      </c>
    </row>
    <row r="8289" spans="93:93" x14ac:dyDescent="0.25">
      <c r="CO8289" s="202">
        <v>8288</v>
      </c>
    </row>
    <row r="8290" spans="93:93" x14ac:dyDescent="0.25">
      <c r="CO8290" s="202">
        <v>8289</v>
      </c>
    </row>
    <row r="8291" spans="93:93" x14ac:dyDescent="0.25">
      <c r="CO8291" s="202">
        <v>8290</v>
      </c>
    </row>
    <row r="8292" spans="93:93" x14ac:dyDescent="0.25">
      <c r="CO8292" s="202">
        <v>8291</v>
      </c>
    </row>
    <row r="8293" spans="93:93" x14ac:dyDescent="0.25">
      <c r="CO8293" s="202">
        <v>8292</v>
      </c>
    </row>
    <row r="8294" spans="93:93" x14ac:dyDescent="0.25">
      <c r="CO8294" s="202">
        <v>8293</v>
      </c>
    </row>
    <row r="8295" spans="93:93" x14ac:dyDescent="0.25">
      <c r="CO8295" s="202">
        <v>8294</v>
      </c>
    </row>
    <row r="8296" spans="93:93" x14ac:dyDescent="0.25">
      <c r="CO8296" s="202">
        <v>8295</v>
      </c>
    </row>
    <row r="8297" spans="93:93" x14ac:dyDescent="0.25">
      <c r="CO8297" s="202">
        <v>8296</v>
      </c>
    </row>
    <row r="8298" spans="93:93" x14ac:dyDescent="0.25">
      <c r="CO8298" s="202">
        <v>8297</v>
      </c>
    </row>
    <row r="8299" spans="93:93" x14ac:dyDescent="0.25">
      <c r="CO8299" s="202">
        <v>8298</v>
      </c>
    </row>
    <row r="8300" spans="93:93" x14ac:dyDescent="0.25">
      <c r="CO8300" s="202">
        <v>8299</v>
      </c>
    </row>
    <row r="8301" spans="93:93" x14ac:dyDescent="0.25">
      <c r="CO8301" s="202">
        <v>8300</v>
      </c>
    </row>
    <row r="8302" spans="93:93" x14ac:dyDescent="0.25">
      <c r="CO8302" s="202">
        <v>8301</v>
      </c>
    </row>
    <row r="8303" spans="93:93" x14ac:dyDescent="0.25">
      <c r="CO8303" s="202">
        <v>8302</v>
      </c>
    </row>
    <row r="8304" spans="93:93" x14ac:dyDescent="0.25">
      <c r="CO8304" s="202">
        <v>8303</v>
      </c>
    </row>
    <row r="8305" spans="93:93" x14ac:dyDescent="0.25">
      <c r="CO8305" s="202">
        <v>8304</v>
      </c>
    </row>
    <row r="8306" spans="93:93" x14ac:dyDescent="0.25">
      <c r="CO8306" s="202">
        <v>8305</v>
      </c>
    </row>
    <row r="8307" spans="93:93" x14ac:dyDescent="0.25">
      <c r="CO8307" s="202">
        <v>8306</v>
      </c>
    </row>
    <row r="8308" spans="93:93" x14ac:dyDescent="0.25">
      <c r="CO8308" s="202">
        <v>8307</v>
      </c>
    </row>
    <row r="8309" spans="93:93" x14ac:dyDescent="0.25">
      <c r="CO8309" s="202">
        <v>8308</v>
      </c>
    </row>
    <row r="8310" spans="93:93" x14ac:dyDescent="0.25">
      <c r="CO8310" s="202">
        <v>8309</v>
      </c>
    </row>
    <row r="8311" spans="93:93" x14ac:dyDescent="0.25">
      <c r="CO8311" s="202">
        <v>8310</v>
      </c>
    </row>
    <row r="8312" spans="93:93" x14ac:dyDescent="0.25">
      <c r="CO8312" s="202">
        <v>8311</v>
      </c>
    </row>
    <row r="8313" spans="93:93" x14ac:dyDescent="0.25">
      <c r="CO8313" s="202">
        <v>8312</v>
      </c>
    </row>
    <row r="8314" spans="93:93" x14ac:dyDescent="0.25">
      <c r="CO8314" s="202">
        <v>8313</v>
      </c>
    </row>
    <row r="8315" spans="93:93" x14ac:dyDescent="0.25">
      <c r="CO8315" s="202">
        <v>8314</v>
      </c>
    </row>
    <row r="8316" spans="93:93" x14ac:dyDescent="0.25">
      <c r="CO8316" s="202">
        <v>8315</v>
      </c>
    </row>
    <row r="8317" spans="93:93" x14ac:dyDescent="0.25">
      <c r="CO8317" s="202">
        <v>8316</v>
      </c>
    </row>
    <row r="8318" spans="93:93" x14ac:dyDescent="0.25">
      <c r="CO8318" s="202">
        <v>8317</v>
      </c>
    </row>
    <row r="8319" spans="93:93" x14ac:dyDescent="0.25">
      <c r="CO8319" s="202">
        <v>8318</v>
      </c>
    </row>
    <row r="8320" spans="93:93" x14ac:dyDescent="0.25">
      <c r="CO8320" s="202">
        <v>8319</v>
      </c>
    </row>
    <row r="8321" spans="93:93" x14ac:dyDescent="0.25">
      <c r="CO8321" s="202">
        <v>8320</v>
      </c>
    </row>
    <row r="8322" spans="93:93" x14ac:dyDescent="0.25">
      <c r="CO8322" s="202">
        <v>8321</v>
      </c>
    </row>
    <row r="8323" spans="93:93" x14ac:dyDescent="0.25">
      <c r="CO8323" s="202">
        <v>8322</v>
      </c>
    </row>
    <row r="8324" spans="93:93" x14ac:dyDescent="0.25">
      <c r="CO8324" s="202">
        <v>8323</v>
      </c>
    </row>
    <row r="8325" spans="93:93" x14ac:dyDescent="0.25">
      <c r="CO8325" s="202">
        <v>8324</v>
      </c>
    </row>
    <row r="8326" spans="93:93" x14ac:dyDescent="0.25">
      <c r="CO8326" s="202">
        <v>8325</v>
      </c>
    </row>
    <row r="8327" spans="93:93" x14ac:dyDescent="0.25">
      <c r="CO8327" s="202">
        <v>8326</v>
      </c>
    </row>
    <row r="8328" spans="93:93" x14ac:dyDescent="0.25">
      <c r="CO8328" s="202">
        <v>8327</v>
      </c>
    </row>
    <row r="8329" spans="93:93" x14ac:dyDescent="0.25">
      <c r="CO8329" s="202">
        <v>8328</v>
      </c>
    </row>
    <row r="8330" spans="93:93" x14ac:dyDescent="0.25">
      <c r="CO8330" s="202">
        <v>8329</v>
      </c>
    </row>
    <row r="8331" spans="93:93" x14ac:dyDescent="0.25">
      <c r="CO8331" s="202">
        <v>8330</v>
      </c>
    </row>
    <row r="8332" spans="93:93" x14ac:dyDescent="0.25">
      <c r="CO8332" s="202">
        <v>8331</v>
      </c>
    </row>
    <row r="8333" spans="93:93" x14ac:dyDescent="0.25">
      <c r="CO8333" s="202">
        <v>8332</v>
      </c>
    </row>
    <row r="8334" spans="93:93" x14ac:dyDescent="0.25">
      <c r="CO8334" s="202">
        <v>8333</v>
      </c>
    </row>
    <row r="8335" spans="93:93" x14ac:dyDescent="0.25">
      <c r="CO8335" s="202">
        <v>8334</v>
      </c>
    </row>
    <row r="8336" spans="93:93" x14ac:dyDescent="0.25">
      <c r="CO8336" s="202">
        <v>8335</v>
      </c>
    </row>
    <row r="8337" spans="93:93" x14ac:dyDescent="0.25">
      <c r="CO8337" s="202">
        <v>8336</v>
      </c>
    </row>
    <row r="8338" spans="93:93" x14ac:dyDescent="0.25">
      <c r="CO8338" s="202">
        <v>8337</v>
      </c>
    </row>
    <row r="8339" spans="93:93" x14ac:dyDescent="0.25">
      <c r="CO8339" s="202">
        <v>8338</v>
      </c>
    </row>
    <row r="8340" spans="93:93" x14ac:dyDescent="0.25">
      <c r="CO8340" s="202">
        <v>8339</v>
      </c>
    </row>
    <row r="8341" spans="93:93" x14ac:dyDescent="0.25">
      <c r="CO8341" s="202">
        <v>8340</v>
      </c>
    </row>
    <row r="8342" spans="93:93" x14ac:dyDescent="0.25">
      <c r="CO8342" s="202">
        <v>8341</v>
      </c>
    </row>
    <row r="8343" spans="93:93" x14ac:dyDescent="0.25">
      <c r="CO8343" s="202">
        <v>8342</v>
      </c>
    </row>
    <row r="8344" spans="93:93" x14ac:dyDescent="0.25">
      <c r="CO8344" s="202">
        <v>8343</v>
      </c>
    </row>
    <row r="8345" spans="93:93" x14ac:dyDescent="0.25">
      <c r="CO8345" s="202">
        <v>8344</v>
      </c>
    </row>
    <row r="8346" spans="93:93" x14ac:dyDescent="0.25">
      <c r="CO8346" s="202">
        <v>8345</v>
      </c>
    </row>
    <row r="8347" spans="93:93" x14ac:dyDescent="0.25">
      <c r="CO8347" s="202">
        <v>8346</v>
      </c>
    </row>
    <row r="8348" spans="93:93" x14ac:dyDescent="0.25">
      <c r="CO8348" s="202">
        <v>8347</v>
      </c>
    </row>
    <row r="8349" spans="93:93" x14ac:dyDescent="0.25">
      <c r="CO8349" s="202">
        <v>8348</v>
      </c>
    </row>
    <row r="8350" spans="93:93" x14ac:dyDescent="0.25">
      <c r="CO8350" s="202">
        <v>8349</v>
      </c>
    </row>
    <row r="8351" spans="93:93" x14ac:dyDescent="0.25">
      <c r="CO8351" s="202">
        <v>8350</v>
      </c>
    </row>
    <row r="8352" spans="93:93" x14ac:dyDescent="0.25">
      <c r="CO8352" s="202">
        <v>8351</v>
      </c>
    </row>
    <row r="8353" spans="93:93" x14ac:dyDescent="0.25">
      <c r="CO8353" s="202">
        <v>8352</v>
      </c>
    </row>
    <row r="8354" spans="93:93" x14ac:dyDescent="0.25">
      <c r="CO8354" s="202">
        <v>8353</v>
      </c>
    </row>
    <row r="8355" spans="93:93" x14ac:dyDescent="0.25">
      <c r="CO8355" s="202">
        <v>8354</v>
      </c>
    </row>
    <row r="8356" spans="93:93" x14ac:dyDescent="0.25">
      <c r="CO8356" s="202">
        <v>8355</v>
      </c>
    </row>
    <row r="8357" spans="93:93" x14ac:dyDescent="0.25">
      <c r="CO8357" s="202">
        <v>8356</v>
      </c>
    </row>
    <row r="8358" spans="93:93" x14ac:dyDescent="0.25">
      <c r="CO8358" s="202">
        <v>8357</v>
      </c>
    </row>
    <row r="8359" spans="93:93" x14ac:dyDescent="0.25">
      <c r="CO8359" s="202">
        <v>8358</v>
      </c>
    </row>
    <row r="8360" spans="93:93" x14ac:dyDescent="0.25">
      <c r="CO8360" s="202">
        <v>8359</v>
      </c>
    </row>
    <row r="8361" spans="93:93" x14ac:dyDescent="0.25">
      <c r="CO8361" s="202">
        <v>8360</v>
      </c>
    </row>
    <row r="8362" spans="93:93" x14ac:dyDescent="0.25">
      <c r="CO8362" s="202">
        <v>8361</v>
      </c>
    </row>
    <row r="8363" spans="93:93" x14ac:dyDescent="0.25">
      <c r="CO8363" s="202">
        <v>8362</v>
      </c>
    </row>
    <row r="8364" spans="93:93" x14ac:dyDescent="0.25">
      <c r="CO8364" s="202">
        <v>8363</v>
      </c>
    </row>
    <row r="8365" spans="93:93" x14ac:dyDescent="0.25">
      <c r="CO8365" s="202">
        <v>8364</v>
      </c>
    </row>
    <row r="8366" spans="93:93" x14ac:dyDescent="0.25">
      <c r="CO8366" s="202">
        <v>8365</v>
      </c>
    </row>
    <row r="8367" spans="93:93" x14ac:dyDescent="0.25">
      <c r="CO8367" s="202">
        <v>8366</v>
      </c>
    </row>
    <row r="8368" spans="93:93" x14ac:dyDescent="0.25">
      <c r="CO8368" s="202">
        <v>8367</v>
      </c>
    </row>
    <row r="8369" spans="93:93" x14ac:dyDescent="0.25">
      <c r="CO8369" s="202">
        <v>8368</v>
      </c>
    </row>
    <row r="8370" spans="93:93" x14ac:dyDescent="0.25">
      <c r="CO8370" s="202">
        <v>8369</v>
      </c>
    </row>
    <row r="8371" spans="93:93" x14ac:dyDescent="0.25">
      <c r="CO8371" s="202">
        <v>8370</v>
      </c>
    </row>
    <row r="8372" spans="93:93" x14ac:dyDescent="0.25">
      <c r="CO8372" s="202">
        <v>8371</v>
      </c>
    </row>
    <row r="8373" spans="93:93" x14ac:dyDescent="0.25">
      <c r="CO8373" s="202">
        <v>8372</v>
      </c>
    </row>
    <row r="8374" spans="93:93" x14ac:dyDescent="0.25">
      <c r="CO8374" s="202">
        <v>8373</v>
      </c>
    </row>
    <row r="8375" spans="93:93" x14ac:dyDescent="0.25">
      <c r="CO8375" s="202">
        <v>8374</v>
      </c>
    </row>
    <row r="8376" spans="93:93" x14ac:dyDescent="0.25">
      <c r="CO8376" s="202">
        <v>8375</v>
      </c>
    </row>
    <row r="8377" spans="93:93" x14ac:dyDescent="0.25">
      <c r="CO8377" s="202">
        <v>8376</v>
      </c>
    </row>
    <row r="8378" spans="93:93" x14ac:dyDescent="0.25">
      <c r="CO8378" s="202">
        <v>8377</v>
      </c>
    </row>
    <row r="8379" spans="93:93" x14ac:dyDescent="0.25">
      <c r="CO8379" s="202">
        <v>8378</v>
      </c>
    </row>
    <row r="8380" spans="93:93" x14ac:dyDescent="0.25">
      <c r="CO8380" s="202">
        <v>8379</v>
      </c>
    </row>
    <row r="8381" spans="93:93" x14ac:dyDescent="0.25">
      <c r="CO8381" s="202">
        <v>8380</v>
      </c>
    </row>
    <row r="8382" spans="93:93" x14ac:dyDescent="0.25">
      <c r="CO8382" s="202">
        <v>8381</v>
      </c>
    </row>
    <row r="8383" spans="93:93" x14ac:dyDescent="0.25">
      <c r="CO8383" s="202">
        <v>8382</v>
      </c>
    </row>
    <row r="8384" spans="93:93" x14ac:dyDescent="0.25">
      <c r="CO8384" s="202">
        <v>8383</v>
      </c>
    </row>
    <row r="8385" spans="93:93" x14ac:dyDescent="0.25">
      <c r="CO8385" s="202">
        <v>8384</v>
      </c>
    </row>
    <row r="8386" spans="93:93" x14ac:dyDescent="0.25">
      <c r="CO8386" s="202">
        <v>8385</v>
      </c>
    </row>
    <row r="8387" spans="93:93" x14ac:dyDescent="0.25">
      <c r="CO8387" s="202">
        <v>8386</v>
      </c>
    </row>
    <row r="8388" spans="93:93" x14ac:dyDescent="0.25">
      <c r="CO8388" s="202">
        <v>8387</v>
      </c>
    </row>
    <row r="8389" spans="93:93" x14ac:dyDescent="0.25">
      <c r="CO8389" s="202">
        <v>8388</v>
      </c>
    </row>
    <row r="8390" spans="93:93" x14ac:dyDescent="0.25">
      <c r="CO8390" s="202">
        <v>8389</v>
      </c>
    </row>
    <row r="8391" spans="93:93" x14ac:dyDescent="0.25">
      <c r="CO8391" s="202">
        <v>8390</v>
      </c>
    </row>
    <row r="8392" spans="93:93" x14ac:dyDescent="0.25">
      <c r="CO8392" s="202">
        <v>8391</v>
      </c>
    </row>
    <row r="8393" spans="93:93" x14ac:dyDescent="0.25">
      <c r="CO8393" s="202">
        <v>8392</v>
      </c>
    </row>
    <row r="8394" spans="93:93" x14ac:dyDescent="0.25">
      <c r="CO8394" s="202">
        <v>8393</v>
      </c>
    </row>
    <row r="8395" spans="93:93" x14ac:dyDescent="0.25">
      <c r="CO8395" s="202">
        <v>8394</v>
      </c>
    </row>
    <row r="8396" spans="93:93" x14ac:dyDescent="0.25">
      <c r="CO8396" s="202">
        <v>8395</v>
      </c>
    </row>
    <row r="8397" spans="93:93" x14ac:dyDescent="0.25">
      <c r="CO8397" s="202">
        <v>8396</v>
      </c>
    </row>
    <row r="8398" spans="93:93" x14ac:dyDescent="0.25">
      <c r="CO8398" s="202">
        <v>8397</v>
      </c>
    </row>
    <row r="8399" spans="93:93" x14ac:dyDescent="0.25">
      <c r="CO8399" s="202">
        <v>8398</v>
      </c>
    </row>
    <row r="8400" spans="93:93" x14ac:dyDescent="0.25">
      <c r="CO8400" s="202">
        <v>8399</v>
      </c>
    </row>
    <row r="8401" spans="93:93" x14ac:dyDescent="0.25">
      <c r="CO8401" s="202">
        <v>8400</v>
      </c>
    </row>
    <row r="8402" spans="93:93" x14ac:dyDescent="0.25">
      <c r="CO8402" s="202">
        <v>8401</v>
      </c>
    </row>
    <row r="8403" spans="93:93" x14ac:dyDescent="0.25">
      <c r="CO8403" s="202">
        <v>8402</v>
      </c>
    </row>
    <row r="8404" spans="93:93" x14ac:dyDescent="0.25">
      <c r="CO8404" s="202">
        <v>8403</v>
      </c>
    </row>
    <row r="8405" spans="93:93" x14ac:dyDescent="0.25">
      <c r="CO8405" s="202">
        <v>8404</v>
      </c>
    </row>
    <row r="8406" spans="93:93" x14ac:dyDescent="0.25">
      <c r="CO8406" s="202">
        <v>8405</v>
      </c>
    </row>
    <row r="8407" spans="93:93" x14ac:dyDescent="0.25">
      <c r="CO8407" s="202">
        <v>8406</v>
      </c>
    </row>
    <row r="8408" spans="93:93" x14ac:dyDescent="0.25">
      <c r="CO8408" s="202">
        <v>8407</v>
      </c>
    </row>
    <row r="8409" spans="93:93" x14ac:dyDescent="0.25">
      <c r="CO8409" s="202">
        <v>8408</v>
      </c>
    </row>
    <row r="8410" spans="93:93" x14ac:dyDescent="0.25">
      <c r="CO8410" s="202">
        <v>8409</v>
      </c>
    </row>
    <row r="8411" spans="93:93" x14ac:dyDescent="0.25">
      <c r="CO8411" s="202">
        <v>8410</v>
      </c>
    </row>
    <row r="8412" spans="93:93" x14ac:dyDescent="0.25">
      <c r="CO8412" s="202">
        <v>8411</v>
      </c>
    </row>
    <row r="8413" spans="93:93" x14ac:dyDescent="0.25">
      <c r="CO8413" s="202">
        <v>8412</v>
      </c>
    </row>
    <row r="8414" spans="93:93" x14ac:dyDescent="0.25">
      <c r="CO8414" s="202">
        <v>8413</v>
      </c>
    </row>
    <row r="8415" spans="93:93" x14ac:dyDescent="0.25">
      <c r="CO8415" s="202">
        <v>8414</v>
      </c>
    </row>
    <row r="8416" spans="93:93" x14ac:dyDescent="0.25">
      <c r="CO8416" s="202">
        <v>8415</v>
      </c>
    </row>
    <row r="8417" spans="93:93" x14ac:dyDescent="0.25">
      <c r="CO8417" s="202">
        <v>8416</v>
      </c>
    </row>
    <row r="8418" spans="93:93" x14ac:dyDescent="0.25">
      <c r="CO8418" s="202">
        <v>8417</v>
      </c>
    </row>
    <row r="8419" spans="93:93" x14ac:dyDescent="0.25">
      <c r="CO8419" s="202">
        <v>8418</v>
      </c>
    </row>
    <row r="8420" spans="93:93" x14ac:dyDescent="0.25">
      <c r="CO8420" s="202">
        <v>8419</v>
      </c>
    </row>
    <row r="8421" spans="93:93" x14ac:dyDescent="0.25">
      <c r="CO8421" s="202">
        <v>8420</v>
      </c>
    </row>
    <row r="8422" spans="93:93" x14ac:dyDescent="0.25">
      <c r="CO8422" s="202">
        <v>8421</v>
      </c>
    </row>
    <row r="8423" spans="93:93" x14ac:dyDescent="0.25">
      <c r="CO8423" s="202">
        <v>8422</v>
      </c>
    </row>
    <row r="8424" spans="93:93" x14ac:dyDescent="0.25">
      <c r="CO8424" s="202">
        <v>8423</v>
      </c>
    </row>
    <row r="8425" spans="93:93" x14ac:dyDescent="0.25">
      <c r="CO8425" s="202">
        <v>8424</v>
      </c>
    </row>
    <row r="8426" spans="93:93" x14ac:dyDescent="0.25">
      <c r="CO8426" s="202">
        <v>8425</v>
      </c>
    </row>
    <row r="8427" spans="93:93" x14ac:dyDescent="0.25">
      <c r="CO8427" s="202">
        <v>8426</v>
      </c>
    </row>
    <row r="8428" spans="93:93" x14ac:dyDescent="0.25">
      <c r="CO8428" s="202">
        <v>8427</v>
      </c>
    </row>
    <row r="8429" spans="93:93" x14ac:dyDescent="0.25">
      <c r="CO8429" s="202">
        <v>8428</v>
      </c>
    </row>
    <row r="8430" spans="93:93" x14ac:dyDescent="0.25">
      <c r="CO8430" s="202">
        <v>8429</v>
      </c>
    </row>
    <row r="8431" spans="93:93" x14ac:dyDescent="0.25">
      <c r="CO8431" s="202">
        <v>8430</v>
      </c>
    </row>
    <row r="8432" spans="93:93" x14ac:dyDescent="0.25">
      <c r="CO8432" s="202">
        <v>8431</v>
      </c>
    </row>
    <row r="8433" spans="93:93" x14ac:dyDescent="0.25">
      <c r="CO8433" s="202">
        <v>8432</v>
      </c>
    </row>
    <row r="8434" spans="93:93" x14ac:dyDescent="0.25">
      <c r="CO8434" s="202">
        <v>8433</v>
      </c>
    </row>
    <row r="8435" spans="93:93" x14ac:dyDescent="0.25">
      <c r="CO8435" s="202">
        <v>8434</v>
      </c>
    </row>
    <row r="8436" spans="93:93" x14ac:dyDescent="0.25">
      <c r="CO8436" s="202">
        <v>8435</v>
      </c>
    </row>
    <row r="8437" spans="93:93" x14ac:dyDescent="0.25">
      <c r="CO8437" s="202">
        <v>8436</v>
      </c>
    </row>
    <row r="8438" spans="93:93" x14ac:dyDescent="0.25">
      <c r="CO8438" s="202">
        <v>8437</v>
      </c>
    </row>
    <row r="8439" spans="93:93" x14ac:dyDescent="0.25">
      <c r="CO8439" s="202">
        <v>8438</v>
      </c>
    </row>
    <row r="8440" spans="93:93" x14ac:dyDescent="0.25">
      <c r="CO8440" s="202">
        <v>8439</v>
      </c>
    </row>
    <row r="8441" spans="93:93" x14ac:dyDescent="0.25">
      <c r="CO8441" s="202">
        <v>8440</v>
      </c>
    </row>
    <row r="8442" spans="93:93" x14ac:dyDescent="0.25">
      <c r="CO8442" s="202">
        <v>8441</v>
      </c>
    </row>
    <row r="8443" spans="93:93" x14ac:dyDescent="0.25">
      <c r="CO8443" s="202">
        <v>8442</v>
      </c>
    </row>
    <row r="8444" spans="93:93" x14ac:dyDescent="0.25">
      <c r="CO8444" s="202">
        <v>8443</v>
      </c>
    </row>
    <row r="8445" spans="93:93" x14ac:dyDescent="0.25">
      <c r="CO8445" s="202">
        <v>8444</v>
      </c>
    </row>
    <row r="8446" spans="93:93" x14ac:dyDescent="0.25">
      <c r="CO8446" s="202">
        <v>8445</v>
      </c>
    </row>
    <row r="8447" spans="93:93" x14ac:dyDescent="0.25">
      <c r="CO8447" s="202">
        <v>8446</v>
      </c>
    </row>
    <row r="8448" spans="93:93" x14ac:dyDescent="0.25">
      <c r="CO8448" s="202">
        <v>8447</v>
      </c>
    </row>
    <row r="8449" spans="93:93" x14ac:dyDescent="0.25">
      <c r="CO8449" s="202">
        <v>8448</v>
      </c>
    </row>
    <row r="8450" spans="93:93" x14ac:dyDescent="0.25">
      <c r="CO8450" s="202">
        <v>8449</v>
      </c>
    </row>
    <row r="8451" spans="93:93" x14ac:dyDescent="0.25">
      <c r="CO8451" s="202">
        <v>8450</v>
      </c>
    </row>
    <row r="8452" spans="93:93" x14ac:dyDescent="0.25">
      <c r="CO8452" s="202">
        <v>8451</v>
      </c>
    </row>
    <row r="8453" spans="93:93" x14ac:dyDescent="0.25">
      <c r="CO8453" s="202">
        <v>8452</v>
      </c>
    </row>
    <row r="8454" spans="93:93" x14ac:dyDescent="0.25">
      <c r="CO8454" s="202">
        <v>8453</v>
      </c>
    </row>
    <row r="8455" spans="93:93" x14ac:dyDescent="0.25">
      <c r="CO8455" s="202">
        <v>8454</v>
      </c>
    </row>
    <row r="8456" spans="93:93" x14ac:dyDescent="0.25">
      <c r="CO8456" s="202">
        <v>8455</v>
      </c>
    </row>
    <row r="8457" spans="93:93" x14ac:dyDescent="0.25">
      <c r="CO8457" s="202">
        <v>8456</v>
      </c>
    </row>
    <row r="8458" spans="93:93" x14ac:dyDescent="0.25">
      <c r="CO8458" s="202">
        <v>8457</v>
      </c>
    </row>
    <row r="8459" spans="93:93" x14ac:dyDescent="0.25">
      <c r="CO8459" s="202">
        <v>8458</v>
      </c>
    </row>
    <row r="8460" spans="93:93" x14ac:dyDescent="0.25">
      <c r="CO8460" s="202">
        <v>8459</v>
      </c>
    </row>
    <row r="8461" spans="93:93" x14ac:dyDescent="0.25">
      <c r="CO8461" s="202">
        <v>8460</v>
      </c>
    </row>
    <row r="8462" spans="93:93" x14ac:dyDescent="0.25">
      <c r="CO8462" s="202">
        <v>8461</v>
      </c>
    </row>
    <row r="8463" spans="93:93" x14ac:dyDescent="0.25">
      <c r="CO8463" s="202">
        <v>8462</v>
      </c>
    </row>
    <row r="8464" spans="93:93" x14ac:dyDescent="0.25">
      <c r="CO8464" s="202">
        <v>8463</v>
      </c>
    </row>
    <row r="8465" spans="93:93" x14ac:dyDescent="0.25">
      <c r="CO8465" s="202">
        <v>8464</v>
      </c>
    </row>
    <row r="8466" spans="93:93" x14ac:dyDescent="0.25">
      <c r="CO8466" s="202">
        <v>8465</v>
      </c>
    </row>
    <row r="8467" spans="93:93" x14ac:dyDescent="0.25">
      <c r="CO8467" s="202">
        <v>8466</v>
      </c>
    </row>
    <row r="8468" spans="93:93" x14ac:dyDescent="0.25">
      <c r="CO8468" s="202">
        <v>8467</v>
      </c>
    </row>
    <row r="8469" spans="93:93" x14ac:dyDescent="0.25">
      <c r="CO8469" s="202">
        <v>8468</v>
      </c>
    </row>
    <row r="8470" spans="93:93" x14ac:dyDescent="0.25">
      <c r="CO8470" s="202">
        <v>8469</v>
      </c>
    </row>
    <row r="8471" spans="93:93" x14ac:dyDescent="0.25">
      <c r="CO8471" s="202">
        <v>8470</v>
      </c>
    </row>
    <row r="8472" spans="93:93" x14ac:dyDescent="0.25">
      <c r="CO8472" s="202">
        <v>8471</v>
      </c>
    </row>
    <row r="8473" spans="93:93" x14ac:dyDescent="0.25">
      <c r="CO8473" s="202">
        <v>8472</v>
      </c>
    </row>
    <row r="8474" spans="93:93" x14ac:dyDescent="0.25">
      <c r="CO8474" s="202">
        <v>8473</v>
      </c>
    </row>
    <row r="8475" spans="93:93" x14ac:dyDescent="0.25">
      <c r="CO8475" s="202">
        <v>8474</v>
      </c>
    </row>
    <row r="8476" spans="93:93" x14ac:dyDescent="0.25">
      <c r="CO8476" s="202">
        <v>8475</v>
      </c>
    </row>
    <row r="8477" spans="93:93" x14ac:dyDescent="0.25">
      <c r="CO8477" s="202">
        <v>8476</v>
      </c>
    </row>
    <row r="8478" spans="93:93" x14ac:dyDescent="0.25">
      <c r="CO8478" s="202">
        <v>8477</v>
      </c>
    </row>
    <row r="8479" spans="93:93" x14ac:dyDescent="0.25">
      <c r="CO8479" s="202">
        <v>8478</v>
      </c>
    </row>
    <row r="8480" spans="93:93" x14ac:dyDescent="0.25">
      <c r="CO8480" s="202">
        <v>8479</v>
      </c>
    </row>
    <row r="8481" spans="93:93" x14ac:dyDescent="0.25">
      <c r="CO8481" s="202">
        <v>8480</v>
      </c>
    </row>
    <row r="8482" spans="93:93" x14ac:dyDescent="0.25">
      <c r="CO8482" s="202">
        <v>8481</v>
      </c>
    </row>
    <row r="8483" spans="93:93" x14ac:dyDescent="0.25">
      <c r="CO8483" s="202">
        <v>8482</v>
      </c>
    </row>
    <row r="8484" spans="93:93" x14ac:dyDescent="0.25">
      <c r="CO8484" s="202">
        <v>8483</v>
      </c>
    </row>
    <row r="8485" spans="93:93" x14ac:dyDescent="0.25">
      <c r="CO8485" s="202">
        <v>8484</v>
      </c>
    </row>
    <row r="8486" spans="93:93" x14ac:dyDescent="0.25">
      <c r="CO8486" s="202">
        <v>8485</v>
      </c>
    </row>
    <row r="8487" spans="93:93" x14ac:dyDescent="0.25">
      <c r="CO8487" s="202">
        <v>8486</v>
      </c>
    </row>
    <row r="8488" spans="93:93" x14ac:dyDescent="0.25">
      <c r="CO8488" s="202">
        <v>8487</v>
      </c>
    </row>
    <row r="8489" spans="93:93" x14ac:dyDescent="0.25">
      <c r="CO8489" s="202">
        <v>8488</v>
      </c>
    </row>
    <row r="8490" spans="93:93" x14ac:dyDescent="0.25">
      <c r="CO8490" s="202">
        <v>8489</v>
      </c>
    </row>
    <row r="8491" spans="93:93" x14ac:dyDescent="0.25">
      <c r="CO8491" s="202">
        <v>8490</v>
      </c>
    </row>
    <row r="8492" spans="93:93" x14ac:dyDescent="0.25">
      <c r="CO8492" s="202">
        <v>8491</v>
      </c>
    </row>
    <row r="8493" spans="93:93" x14ac:dyDescent="0.25">
      <c r="CO8493" s="202">
        <v>8492</v>
      </c>
    </row>
    <row r="8494" spans="93:93" x14ac:dyDescent="0.25">
      <c r="CO8494" s="202">
        <v>8493</v>
      </c>
    </row>
    <row r="8495" spans="93:93" x14ac:dyDescent="0.25">
      <c r="CO8495" s="202">
        <v>8494</v>
      </c>
    </row>
    <row r="8496" spans="93:93" x14ac:dyDescent="0.25">
      <c r="CO8496" s="202">
        <v>8495</v>
      </c>
    </row>
    <row r="8497" spans="93:93" x14ac:dyDescent="0.25">
      <c r="CO8497" s="202">
        <v>8496</v>
      </c>
    </row>
    <row r="8498" spans="93:93" x14ac:dyDescent="0.25">
      <c r="CO8498" s="202">
        <v>8497</v>
      </c>
    </row>
    <row r="8499" spans="93:93" x14ac:dyDescent="0.25">
      <c r="CO8499" s="202">
        <v>8498</v>
      </c>
    </row>
    <row r="8500" spans="93:93" x14ac:dyDescent="0.25">
      <c r="CO8500" s="202">
        <v>8499</v>
      </c>
    </row>
    <row r="8501" spans="93:93" x14ac:dyDescent="0.25">
      <c r="CO8501" s="202">
        <v>8500</v>
      </c>
    </row>
    <row r="8502" spans="93:93" x14ac:dyDescent="0.25">
      <c r="CO8502" s="202">
        <v>8501</v>
      </c>
    </row>
    <row r="8503" spans="93:93" x14ac:dyDescent="0.25">
      <c r="CO8503" s="202">
        <v>8502</v>
      </c>
    </row>
    <row r="8504" spans="93:93" x14ac:dyDescent="0.25">
      <c r="CO8504" s="202">
        <v>8503</v>
      </c>
    </row>
    <row r="8505" spans="93:93" x14ac:dyDescent="0.25">
      <c r="CO8505" s="202">
        <v>8504</v>
      </c>
    </row>
    <row r="8506" spans="93:93" x14ac:dyDescent="0.25">
      <c r="CO8506" s="202">
        <v>8505</v>
      </c>
    </row>
    <row r="8507" spans="93:93" x14ac:dyDescent="0.25">
      <c r="CO8507" s="202">
        <v>8506</v>
      </c>
    </row>
    <row r="8508" spans="93:93" x14ac:dyDescent="0.25">
      <c r="CO8508" s="202">
        <v>8507</v>
      </c>
    </row>
    <row r="8509" spans="93:93" x14ac:dyDescent="0.25">
      <c r="CO8509" s="202">
        <v>8508</v>
      </c>
    </row>
    <row r="8510" spans="93:93" x14ac:dyDescent="0.25">
      <c r="CO8510" s="202">
        <v>8509</v>
      </c>
    </row>
    <row r="8511" spans="93:93" x14ac:dyDescent="0.25">
      <c r="CO8511" s="202">
        <v>8510</v>
      </c>
    </row>
    <row r="8512" spans="93:93" x14ac:dyDescent="0.25">
      <c r="CO8512" s="202">
        <v>8511</v>
      </c>
    </row>
    <row r="8513" spans="93:93" x14ac:dyDescent="0.25">
      <c r="CO8513" s="202">
        <v>8512</v>
      </c>
    </row>
    <row r="8514" spans="93:93" x14ac:dyDescent="0.25">
      <c r="CO8514" s="202">
        <v>8513</v>
      </c>
    </row>
    <row r="8515" spans="93:93" x14ac:dyDescent="0.25">
      <c r="CO8515" s="202">
        <v>8514</v>
      </c>
    </row>
    <row r="8516" spans="93:93" x14ac:dyDescent="0.25">
      <c r="CO8516" s="202">
        <v>8515</v>
      </c>
    </row>
    <row r="8517" spans="93:93" x14ac:dyDescent="0.25">
      <c r="CO8517" s="202">
        <v>8516</v>
      </c>
    </row>
    <row r="8518" spans="93:93" x14ac:dyDescent="0.25">
      <c r="CO8518" s="202">
        <v>8517</v>
      </c>
    </row>
    <row r="8519" spans="93:93" x14ac:dyDescent="0.25">
      <c r="CO8519" s="202">
        <v>8518</v>
      </c>
    </row>
    <row r="8520" spans="93:93" x14ac:dyDescent="0.25">
      <c r="CO8520" s="202">
        <v>8519</v>
      </c>
    </row>
    <row r="8521" spans="93:93" x14ac:dyDescent="0.25">
      <c r="CO8521" s="202">
        <v>8520</v>
      </c>
    </row>
    <row r="8522" spans="93:93" x14ac:dyDescent="0.25">
      <c r="CO8522" s="202">
        <v>8521</v>
      </c>
    </row>
    <row r="8523" spans="93:93" x14ac:dyDescent="0.25">
      <c r="CO8523" s="202">
        <v>8522</v>
      </c>
    </row>
    <row r="8524" spans="93:93" x14ac:dyDescent="0.25">
      <c r="CO8524" s="202">
        <v>8523</v>
      </c>
    </row>
    <row r="8525" spans="93:93" x14ac:dyDescent="0.25">
      <c r="CO8525" s="202">
        <v>8524</v>
      </c>
    </row>
    <row r="8526" spans="93:93" x14ac:dyDescent="0.25">
      <c r="CO8526" s="202">
        <v>8525</v>
      </c>
    </row>
    <row r="8527" spans="93:93" x14ac:dyDescent="0.25">
      <c r="CO8527" s="202">
        <v>8526</v>
      </c>
    </row>
    <row r="8528" spans="93:93" x14ac:dyDescent="0.25">
      <c r="CO8528" s="202">
        <v>8527</v>
      </c>
    </row>
    <row r="8529" spans="93:93" x14ac:dyDescent="0.25">
      <c r="CO8529" s="202">
        <v>8528</v>
      </c>
    </row>
    <row r="8530" spans="93:93" x14ac:dyDescent="0.25">
      <c r="CO8530" s="202">
        <v>8529</v>
      </c>
    </row>
    <row r="8531" spans="93:93" x14ac:dyDescent="0.25">
      <c r="CO8531" s="202">
        <v>8530</v>
      </c>
    </row>
    <row r="8532" spans="93:93" x14ac:dyDescent="0.25">
      <c r="CO8532" s="202">
        <v>8531</v>
      </c>
    </row>
    <row r="8533" spans="93:93" x14ac:dyDescent="0.25">
      <c r="CO8533" s="202">
        <v>8532</v>
      </c>
    </row>
    <row r="8534" spans="93:93" x14ac:dyDescent="0.25">
      <c r="CO8534" s="202">
        <v>8533</v>
      </c>
    </row>
    <row r="8535" spans="93:93" x14ac:dyDescent="0.25">
      <c r="CO8535" s="202">
        <v>8534</v>
      </c>
    </row>
    <row r="8536" spans="93:93" x14ac:dyDescent="0.25">
      <c r="CO8536" s="202">
        <v>8535</v>
      </c>
    </row>
    <row r="8537" spans="93:93" x14ac:dyDescent="0.25">
      <c r="CO8537" s="202">
        <v>8536</v>
      </c>
    </row>
    <row r="8538" spans="93:93" x14ac:dyDescent="0.25">
      <c r="CO8538" s="202">
        <v>8537</v>
      </c>
    </row>
    <row r="8539" spans="93:93" x14ac:dyDescent="0.25">
      <c r="CO8539" s="202">
        <v>8538</v>
      </c>
    </row>
    <row r="8540" spans="93:93" x14ac:dyDescent="0.25">
      <c r="CO8540" s="202">
        <v>8539</v>
      </c>
    </row>
    <row r="8541" spans="93:93" x14ac:dyDescent="0.25">
      <c r="CO8541" s="202">
        <v>8540</v>
      </c>
    </row>
    <row r="8542" spans="93:93" x14ac:dyDescent="0.25">
      <c r="CO8542" s="202">
        <v>8541</v>
      </c>
    </row>
    <row r="8543" spans="93:93" x14ac:dyDescent="0.25">
      <c r="CO8543" s="202">
        <v>8542</v>
      </c>
    </row>
    <row r="8544" spans="93:93" x14ac:dyDescent="0.25">
      <c r="CO8544" s="202">
        <v>8543</v>
      </c>
    </row>
    <row r="8545" spans="93:93" x14ac:dyDescent="0.25">
      <c r="CO8545" s="202">
        <v>8544</v>
      </c>
    </row>
    <row r="8546" spans="93:93" x14ac:dyDescent="0.25">
      <c r="CO8546" s="202">
        <v>8545</v>
      </c>
    </row>
    <row r="8547" spans="93:93" x14ac:dyDescent="0.25">
      <c r="CO8547" s="202">
        <v>8546</v>
      </c>
    </row>
    <row r="8548" spans="93:93" x14ac:dyDescent="0.25">
      <c r="CO8548" s="202">
        <v>8547</v>
      </c>
    </row>
    <row r="8549" spans="93:93" x14ac:dyDescent="0.25">
      <c r="CO8549" s="202">
        <v>8548</v>
      </c>
    </row>
    <row r="8550" spans="93:93" x14ac:dyDescent="0.25">
      <c r="CO8550" s="202">
        <v>8549</v>
      </c>
    </row>
    <row r="8551" spans="93:93" x14ac:dyDescent="0.25">
      <c r="CO8551" s="202">
        <v>8550</v>
      </c>
    </row>
    <row r="8552" spans="93:93" x14ac:dyDescent="0.25">
      <c r="CO8552" s="202">
        <v>8551</v>
      </c>
    </row>
    <row r="8553" spans="93:93" x14ac:dyDescent="0.25">
      <c r="CO8553" s="202">
        <v>8552</v>
      </c>
    </row>
    <row r="8554" spans="93:93" x14ac:dyDescent="0.25">
      <c r="CO8554" s="202">
        <v>8553</v>
      </c>
    </row>
    <row r="8555" spans="93:93" x14ac:dyDescent="0.25">
      <c r="CO8555" s="202">
        <v>8554</v>
      </c>
    </row>
    <row r="8556" spans="93:93" x14ac:dyDescent="0.25">
      <c r="CO8556" s="202">
        <v>8555</v>
      </c>
    </row>
    <row r="8557" spans="93:93" x14ac:dyDescent="0.25">
      <c r="CO8557" s="202">
        <v>8556</v>
      </c>
    </row>
    <row r="8558" spans="93:93" x14ac:dyDescent="0.25">
      <c r="CO8558" s="202">
        <v>8557</v>
      </c>
    </row>
    <row r="8559" spans="93:93" x14ac:dyDescent="0.25">
      <c r="CO8559" s="202">
        <v>8558</v>
      </c>
    </row>
    <row r="8560" spans="93:93" x14ac:dyDescent="0.25">
      <c r="CO8560" s="202">
        <v>8559</v>
      </c>
    </row>
    <row r="8561" spans="93:93" x14ac:dyDescent="0.25">
      <c r="CO8561" s="202">
        <v>8560</v>
      </c>
    </row>
    <row r="8562" spans="93:93" x14ac:dyDescent="0.25">
      <c r="CO8562" s="202">
        <v>8561</v>
      </c>
    </row>
    <row r="8563" spans="93:93" x14ac:dyDescent="0.25">
      <c r="CO8563" s="202">
        <v>8562</v>
      </c>
    </row>
    <row r="8564" spans="93:93" x14ac:dyDescent="0.25">
      <c r="CO8564" s="202">
        <v>8563</v>
      </c>
    </row>
    <row r="8565" spans="93:93" x14ac:dyDescent="0.25">
      <c r="CO8565" s="202">
        <v>8564</v>
      </c>
    </row>
    <row r="8566" spans="93:93" x14ac:dyDescent="0.25">
      <c r="CO8566" s="202">
        <v>8565</v>
      </c>
    </row>
    <row r="8567" spans="93:93" x14ac:dyDescent="0.25">
      <c r="CO8567" s="202">
        <v>8566</v>
      </c>
    </row>
    <row r="8568" spans="93:93" x14ac:dyDescent="0.25">
      <c r="CO8568" s="202">
        <v>8567</v>
      </c>
    </row>
    <row r="8569" spans="93:93" x14ac:dyDescent="0.25">
      <c r="CO8569" s="202">
        <v>8568</v>
      </c>
    </row>
    <row r="8570" spans="93:93" x14ac:dyDescent="0.25">
      <c r="CO8570" s="202">
        <v>8569</v>
      </c>
    </row>
    <row r="8571" spans="93:93" x14ac:dyDescent="0.25">
      <c r="CO8571" s="202">
        <v>8570</v>
      </c>
    </row>
    <row r="8572" spans="93:93" x14ac:dyDescent="0.25">
      <c r="CO8572" s="202">
        <v>8571</v>
      </c>
    </row>
    <row r="8573" spans="93:93" x14ac:dyDescent="0.25">
      <c r="CO8573" s="202">
        <v>8572</v>
      </c>
    </row>
    <row r="8574" spans="93:93" x14ac:dyDescent="0.25">
      <c r="CO8574" s="202">
        <v>8573</v>
      </c>
    </row>
    <row r="8575" spans="93:93" x14ac:dyDescent="0.25">
      <c r="CO8575" s="202">
        <v>8574</v>
      </c>
    </row>
    <row r="8576" spans="93:93" x14ac:dyDescent="0.25">
      <c r="CO8576" s="202">
        <v>8575</v>
      </c>
    </row>
    <row r="8577" spans="93:93" x14ac:dyDescent="0.25">
      <c r="CO8577" s="202">
        <v>8576</v>
      </c>
    </row>
    <row r="8578" spans="93:93" x14ac:dyDescent="0.25">
      <c r="CO8578" s="202">
        <v>8577</v>
      </c>
    </row>
    <row r="8579" spans="93:93" x14ac:dyDescent="0.25">
      <c r="CO8579" s="202">
        <v>8578</v>
      </c>
    </row>
    <row r="8580" spans="93:93" x14ac:dyDescent="0.25">
      <c r="CO8580" s="202">
        <v>8579</v>
      </c>
    </row>
    <row r="8581" spans="93:93" x14ac:dyDescent="0.25">
      <c r="CO8581" s="202">
        <v>8580</v>
      </c>
    </row>
    <row r="8582" spans="93:93" x14ac:dyDescent="0.25">
      <c r="CO8582" s="202">
        <v>8581</v>
      </c>
    </row>
    <row r="8583" spans="93:93" x14ac:dyDescent="0.25">
      <c r="CO8583" s="202">
        <v>8582</v>
      </c>
    </row>
    <row r="8584" spans="93:93" x14ac:dyDescent="0.25">
      <c r="CO8584" s="202">
        <v>8583</v>
      </c>
    </row>
    <row r="8585" spans="93:93" x14ac:dyDescent="0.25">
      <c r="CO8585" s="202">
        <v>8584</v>
      </c>
    </row>
    <row r="8586" spans="93:93" x14ac:dyDescent="0.25">
      <c r="CO8586" s="202">
        <v>8585</v>
      </c>
    </row>
    <row r="8587" spans="93:93" x14ac:dyDescent="0.25">
      <c r="CO8587" s="202">
        <v>8586</v>
      </c>
    </row>
    <row r="8588" spans="93:93" x14ac:dyDescent="0.25">
      <c r="CO8588" s="202">
        <v>8587</v>
      </c>
    </row>
    <row r="8589" spans="93:93" x14ac:dyDescent="0.25">
      <c r="CO8589" s="202">
        <v>8588</v>
      </c>
    </row>
    <row r="8590" spans="93:93" x14ac:dyDescent="0.25">
      <c r="CO8590" s="202">
        <v>8589</v>
      </c>
    </row>
    <row r="8591" spans="93:93" x14ac:dyDescent="0.25">
      <c r="CO8591" s="202">
        <v>8590</v>
      </c>
    </row>
    <row r="8592" spans="93:93" x14ac:dyDescent="0.25">
      <c r="CO8592" s="202">
        <v>8591</v>
      </c>
    </row>
    <row r="8593" spans="93:93" x14ac:dyDescent="0.25">
      <c r="CO8593" s="202">
        <v>8592</v>
      </c>
    </row>
    <row r="8594" spans="93:93" x14ac:dyDescent="0.25">
      <c r="CO8594" s="202">
        <v>8593</v>
      </c>
    </row>
    <row r="8595" spans="93:93" x14ac:dyDescent="0.25">
      <c r="CO8595" s="202">
        <v>8594</v>
      </c>
    </row>
    <row r="8596" spans="93:93" x14ac:dyDescent="0.25">
      <c r="CO8596" s="202">
        <v>8595</v>
      </c>
    </row>
    <row r="8597" spans="93:93" x14ac:dyDescent="0.25">
      <c r="CO8597" s="202">
        <v>8596</v>
      </c>
    </row>
    <row r="8598" spans="93:93" x14ac:dyDescent="0.25">
      <c r="CO8598" s="202">
        <v>8597</v>
      </c>
    </row>
    <row r="8599" spans="93:93" x14ac:dyDescent="0.25">
      <c r="CO8599" s="202">
        <v>8598</v>
      </c>
    </row>
    <row r="8600" spans="93:93" x14ac:dyDescent="0.25">
      <c r="CO8600" s="202">
        <v>8599</v>
      </c>
    </row>
    <row r="8601" spans="93:93" x14ac:dyDescent="0.25">
      <c r="CO8601" s="202">
        <v>8600</v>
      </c>
    </row>
    <row r="8602" spans="93:93" x14ac:dyDescent="0.25">
      <c r="CO8602" s="202">
        <v>8601</v>
      </c>
    </row>
    <row r="8603" spans="93:93" x14ac:dyDescent="0.25">
      <c r="CO8603" s="202">
        <v>8602</v>
      </c>
    </row>
    <row r="8604" spans="93:93" x14ac:dyDescent="0.25">
      <c r="CO8604" s="202">
        <v>8603</v>
      </c>
    </row>
    <row r="8605" spans="93:93" x14ac:dyDescent="0.25">
      <c r="CO8605" s="202">
        <v>8604</v>
      </c>
    </row>
    <row r="8606" spans="93:93" x14ac:dyDescent="0.25">
      <c r="CO8606" s="202">
        <v>8605</v>
      </c>
    </row>
    <row r="8607" spans="93:93" x14ac:dyDescent="0.25">
      <c r="CO8607" s="202">
        <v>8606</v>
      </c>
    </row>
    <row r="8608" spans="93:93" x14ac:dyDescent="0.25">
      <c r="CO8608" s="202">
        <v>8607</v>
      </c>
    </row>
    <row r="8609" spans="93:93" x14ac:dyDescent="0.25">
      <c r="CO8609" s="202">
        <v>8608</v>
      </c>
    </row>
    <row r="8610" spans="93:93" x14ac:dyDescent="0.25">
      <c r="CO8610" s="202">
        <v>8609</v>
      </c>
    </row>
    <row r="8611" spans="93:93" x14ac:dyDescent="0.25">
      <c r="CO8611" s="202">
        <v>8610</v>
      </c>
    </row>
    <row r="8612" spans="93:93" x14ac:dyDescent="0.25">
      <c r="CO8612" s="202">
        <v>8611</v>
      </c>
    </row>
    <row r="8613" spans="93:93" x14ac:dyDescent="0.25">
      <c r="CO8613" s="202">
        <v>8612</v>
      </c>
    </row>
    <row r="8614" spans="93:93" x14ac:dyDescent="0.25">
      <c r="CO8614" s="202">
        <v>8613</v>
      </c>
    </row>
    <row r="8615" spans="93:93" x14ac:dyDescent="0.25">
      <c r="CO8615" s="202">
        <v>8614</v>
      </c>
    </row>
    <row r="8616" spans="93:93" x14ac:dyDescent="0.25">
      <c r="CO8616" s="202">
        <v>8615</v>
      </c>
    </row>
    <row r="8617" spans="93:93" x14ac:dyDescent="0.25">
      <c r="CO8617" s="202">
        <v>8616</v>
      </c>
    </row>
    <row r="8618" spans="93:93" x14ac:dyDescent="0.25">
      <c r="CO8618" s="202">
        <v>8617</v>
      </c>
    </row>
    <row r="8619" spans="93:93" x14ac:dyDescent="0.25">
      <c r="CO8619" s="202">
        <v>8618</v>
      </c>
    </row>
    <row r="8620" spans="93:93" x14ac:dyDescent="0.25">
      <c r="CO8620" s="202">
        <v>8619</v>
      </c>
    </row>
    <row r="8621" spans="93:93" x14ac:dyDescent="0.25">
      <c r="CO8621" s="202">
        <v>8620</v>
      </c>
    </row>
    <row r="8622" spans="93:93" x14ac:dyDescent="0.25">
      <c r="CO8622" s="202">
        <v>8621</v>
      </c>
    </row>
    <row r="8623" spans="93:93" x14ac:dyDescent="0.25">
      <c r="CO8623" s="202">
        <v>8622</v>
      </c>
    </row>
    <row r="8624" spans="93:93" x14ac:dyDescent="0.25">
      <c r="CO8624" s="202">
        <v>8623</v>
      </c>
    </row>
    <row r="8625" spans="93:93" x14ac:dyDescent="0.25">
      <c r="CO8625" s="202">
        <v>8624</v>
      </c>
    </row>
    <row r="8626" spans="93:93" x14ac:dyDescent="0.25">
      <c r="CO8626" s="202">
        <v>8625</v>
      </c>
    </row>
    <row r="8627" spans="93:93" x14ac:dyDescent="0.25">
      <c r="CO8627" s="202">
        <v>8626</v>
      </c>
    </row>
    <row r="8628" spans="93:93" x14ac:dyDescent="0.25">
      <c r="CO8628" s="202">
        <v>8627</v>
      </c>
    </row>
    <row r="8629" spans="93:93" x14ac:dyDescent="0.25">
      <c r="CO8629" s="202">
        <v>8628</v>
      </c>
    </row>
    <row r="8630" spans="93:93" x14ac:dyDescent="0.25">
      <c r="CO8630" s="202">
        <v>8629</v>
      </c>
    </row>
    <row r="8631" spans="93:93" x14ac:dyDescent="0.25">
      <c r="CO8631" s="202">
        <v>8630</v>
      </c>
    </row>
    <row r="8632" spans="93:93" x14ac:dyDescent="0.25">
      <c r="CO8632" s="202">
        <v>8631</v>
      </c>
    </row>
    <row r="8633" spans="93:93" x14ac:dyDescent="0.25">
      <c r="CO8633" s="202">
        <v>8632</v>
      </c>
    </row>
    <row r="8634" spans="93:93" x14ac:dyDescent="0.25">
      <c r="CO8634" s="202">
        <v>8633</v>
      </c>
    </row>
    <row r="8635" spans="93:93" x14ac:dyDescent="0.25">
      <c r="CO8635" s="202">
        <v>8634</v>
      </c>
    </row>
    <row r="8636" spans="93:93" x14ac:dyDescent="0.25">
      <c r="CO8636" s="202">
        <v>8635</v>
      </c>
    </row>
    <row r="8637" spans="93:93" x14ac:dyDescent="0.25">
      <c r="CO8637" s="202">
        <v>8636</v>
      </c>
    </row>
    <row r="8638" spans="93:93" x14ac:dyDescent="0.25">
      <c r="CO8638" s="202">
        <v>8637</v>
      </c>
    </row>
    <row r="8639" spans="93:93" x14ac:dyDescent="0.25">
      <c r="CO8639" s="202">
        <v>8638</v>
      </c>
    </row>
    <row r="8640" spans="93:93" x14ac:dyDescent="0.25">
      <c r="CO8640" s="202">
        <v>8639</v>
      </c>
    </row>
    <row r="8641" spans="93:93" x14ac:dyDescent="0.25">
      <c r="CO8641" s="202">
        <v>8640</v>
      </c>
    </row>
    <row r="8642" spans="93:93" x14ac:dyDescent="0.25">
      <c r="CO8642" s="202">
        <v>8641</v>
      </c>
    </row>
    <row r="8643" spans="93:93" x14ac:dyDescent="0.25">
      <c r="CO8643" s="202">
        <v>8642</v>
      </c>
    </row>
    <row r="8644" spans="93:93" x14ac:dyDescent="0.25">
      <c r="CO8644" s="202">
        <v>8643</v>
      </c>
    </row>
    <row r="8645" spans="93:93" x14ac:dyDescent="0.25">
      <c r="CO8645" s="202">
        <v>8644</v>
      </c>
    </row>
    <row r="8646" spans="93:93" x14ac:dyDescent="0.25">
      <c r="CO8646" s="202">
        <v>8645</v>
      </c>
    </row>
    <row r="8647" spans="93:93" x14ac:dyDescent="0.25">
      <c r="CO8647" s="202">
        <v>8646</v>
      </c>
    </row>
    <row r="8648" spans="93:93" x14ac:dyDescent="0.25">
      <c r="CO8648" s="202">
        <v>8647</v>
      </c>
    </row>
    <row r="8649" spans="93:93" x14ac:dyDescent="0.25">
      <c r="CO8649" s="202">
        <v>8648</v>
      </c>
    </row>
    <row r="8650" spans="93:93" x14ac:dyDescent="0.25">
      <c r="CO8650" s="202">
        <v>8649</v>
      </c>
    </row>
    <row r="8651" spans="93:93" x14ac:dyDescent="0.25">
      <c r="CO8651" s="202">
        <v>8650</v>
      </c>
    </row>
    <row r="8652" spans="93:93" x14ac:dyDescent="0.25">
      <c r="CO8652" s="202">
        <v>8651</v>
      </c>
    </row>
    <row r="8653" spans="93:93" x14ac:dyDescent="0.25">
      <c r="CO8653" s="202">
        <v>8652</v>
      </c>
    </row>
    <row r="8654" spans="93:93" x14ac:dyDescent="0.25">
      <c r="CO8654" s="202">
        <v>8653</v>
      </c>
    </row>
    <row r="8655" spans="93:93" x14ac:dyDescent="0.25">
      <c r="CO8655" s="202">
        <v>8654</v>
      </c>
    </row>
    <row r="8656" spans="93:93" x14ac:dyDescent="0.25">
      <c r="CO8656" s="202">
        <v>8655</v>
      </c>
    </row>
    <row r="8657" spans="93:93" x14ac:dyDescent="0.25">
      <c r="CO8657" s="202">
        <v>8656</v>
      </c>
    </row>
    <row r="8658" spans="93:93" x14ac:dyDescent="0.25">
      <c r="CO8658" s="202">
        <v>8657</v>
      </c>
    </row>
    <row r="8659" spans="93:93" x14ac:dyDescent="0.25">
      <c r="CO8659" s="202">
        <v>8658</v>
      </c>
    </row>
    <row r="8660" spans="93:93" x14ac:dyDescent="0.25">
      <c r="CO8660" s="202">
        <v>8659</v>
      </c>
    </row>
    <row r="8661" spans="93:93" x14ac:dyDescent="0.25">
      <c r="CO8661" s="202">
        <v>8660</v>
      </c>
    </row>
    <row r="8662" spans="93:93" x14ac:dyDescent="0.25">
      <c r="CO8662" s="202">
        <v>8661</v>
      </c>
    </row>
    <row r="8663" spans="93:93" x14ac:dyDescent="0.25">
      <c r="CO8663" s="202">
        <v>8662</v>
      </c>
    </row>
    <row r="8664" spans="93:93" x14ac:dyDescent="0.25">
      <c r="CO8664" s="202">
        <v>8663</v>
      </c>
    </row>
    <row r="8665" spans="93:93" x14ac:dyDescent="0.25">
      <c r="CO8665" s="202">
        <v>8664</v>
      </c>
    </row>
    <row r="8666" spans="93:93" x14ac:dyDescent="0.25">
      <c r="CO8666" s="202">
        <v>8665</v>
      </c>
    </row>
    <row r="8667" spans="93:93" x14ac:dyDescent="0.25">
      <c r="CO8667" s="202">
        <v>8666</v>
      </c>
    </row>
    <row r="8668" spans="93:93" x14ac:dyDescent="0.25">
      <c r="CO8668" s="202">
        <v>8667</v>
      </c>
    </row>
    <row r="8669" spans="93:93" x14ac:dyDescent="0.25">
      <c r="CO8669" s="202">
        <v>8668</v>
      </c>
    </row>
    <row r="8670" spans="93:93" x14ac:dyDescent="0.25">
      <c r="CO8670" s="202">
        <v>8669</v>
      </c>
    </row>
    <row r="8671" spans="93:93" x14ac:dyDescent="0.25">
      <c r="CO8671" s="202">
        <v>8670</v>
      </c>
    </row>
    <row r="8672" spans="93:93" x14ac:dyDescent="0.25">
      <c r="CO8672" s="202">
        <v>8671</v>
      </c>
    </row>
    <row r="8673" spans="93:93" x14ac:dyDescent="0.25">
      <c r="CO8673" s="202">
        <v>8672</v>
      </c>
    </row>
    <row r="8674" spans="93:93" x14ac:dyDescent="0.25">
      <c r="CO8674" s="202">
        <v>8673</v>
      </c>
    </row>
    <row r="8675" spans="93:93" x14ac:dyDescent="0.25">
      <c r="CO8675" s="202">
        <v>8674</v>
      </c>
    </row>
    <row r="8676" spans="93:93" x14ac:dyDescent="0.25">
      <c r="CO8676" s="202">
        <v>8675</v>
      </c>
    </row>
    <row r="8677" spans="93:93" x14ac:dyDescent="0.25">
      <c r="CO8677" s="202">
        <v>8676</v>
      </c>
    </row>
    <row r="8678" spans="93:93" x14ac:dyDescent="0.25">
      <c r="CO8678" s="202">
        <v>8677</v>
      </c>
    </row>
    <row r="8679" spans="93:93" x14ac:dyDescent="0.25">
      <c r="CO8679" s="202">
        <v>8678</v>
      </c>
    </row>
    <row r="8680" spans="93:93" x14ac:dyDescent="0.25">
      <c r="CO8680" s="202">
        <v>8679</v>
      </c>
    </row>
    <row r="8681" spans="93:93" x14ac:dyDescent="0.25">
      <c r="CO8681" s="202">
        <v>8680</v>
      </c>
    </row>
    <row r="8682" spans="93:93" x14ac:dyDescent="0.25">
      <c r="CO8682" s="202">
        <v>8681</v>
      </c>
    </row>
    <row r="8683" spans="93:93" x14ac:dyDescent="0.25">
      <c r="CO8683" s="202">
        <v>8682</v>
      </c>
    </row>
    <row r="8684" spans="93:93" x14ac:dyDescent="0.25">
      <c r="CO8684" s="202">
        <v>8683</v>
      </c>
    </row>
    <row r="8685" spans="93:93" x14ac:dyDescent="0.25">
      <c r="CO8685" s="202">
        <v>8684</v>
      </c>
    </row>
    <row r="8686" spans="93:93" x14ac:dyDescent="0.25">
      <c r="CO8686" s="202">
        <v>8685</v>
      </c>
    </row>
    <row r="8687" spans="93:93" x14ac:dyDescent="0.25">
      <c r="CO8687" s="202">
        <v>8686</v>
      </c>
    </row>
    <row r="8688" spans="93:93" x14ac:dyDescent="0.25">
      <c r="CO8688" s="202">
        <v>8687</v>
      </c>
    </row>
    <row r="8689" spans="93:93" x14ac:dyDescent="0.25">
      <c r="CO8689" s="202">
        <v>8688</v>
      </c>
    </row>
    <row r="8690" spans="93:93" x14ac:dyDescent="0.25">
      <c r="CO8690" s="202">
        <v>8689</v>
      </c>
    </row>
    <row r="8691" spans="93:93" x14ac:dyDescent="0.25">
      <c r="CO8691" s="202">
        <v>8690</v>
      </c>
    </row>
    <row r="8692" spans="93:93" x14ac:dyDescent="0.25">
      <c r="CO8692" s="202">
        <v>8691</v>
      </c>
    </row>
    <row r="8693" spans="93:93" x14ac:dyDescent="0.25">
      <c r="CO8693" s="202">
        <v>8692</v>
      </c>
    </row>
    <row r="8694" spans="93:93" x14ac:dyDescent="0.25">
      <c r="CO8694" s="202">
        <v>8693</v>
      </c>
    </row>
    <row r="8695" spans="93:93" x14ac:dyDescent="0.25">
      <c r="CO8695" s="202">
        <v>8694</v>
      </c>
    </row>
    <row r="8696" spans="93:93" x14ac:dyDescent="0.25">
      <c r="CO8696" s="202">
        <v>8695</v>
      </c>
    </row>
    <row r="8697" spans="93:93" x14ac:dyDescent="0.25">
      <c r="CO8697" s="202">
        <v>8696</v>
      </c>
    </row>
    <row r="8698" spans="93:93" x14ac:dyDescent="0.25">
      <c r="CO8698" s="202">
        <v>8697</v>
      </c>
    </row>
    <row r="8699" spans="93:93" x14ac:dyDescent="0.25">
      <c r="CO8699" s="202">
        <v>8698</v>
      </c>
    </row>
    <row r="8700" spans="93:93" x14ac:dyDescent="0.25">
      <c r="CO8700" s="202">
        <v>8699</v>
      </c>
    </row>
    <row r="8701" spans="93:93" x14ac:dyDescent="0.25">
      <c r="CO8701" s="202">
        <v>8700</v>
      </c>
    </row>
    <row r="8702" spans="93:93" x14ac:dyDescent="0.25">
      <c r="CO8702" s="202">
        <v>8701</v>
      </c>
    </row>
    <row r="8703" spans="93:93" x14ac:dyDescent="0.25">
      <c r="CO8703" s="202">
        <v>8702</v>
      </c>
    </row>
    <row r="8704" spans="93:93" x14ac:dyDescent="0.25">
      <c r="CO8704" s="202">
        <v>8703</v>
      </c>
    </row>
    <row r="8705" spans="93:93" x14ac:dyDescent="0.25">
      <c r="CO8705" s="202">
        <v>8704</v>
      </c>
    </row>
    <row r="8706" spans="93:93" x14ac:dyDescent="0.25">
      <c r="CO8706" s="202">
        <v>8705</v>
      </c>
    </row>
    <row r="8707" spans="93:93" x14ac:dyDescent="0.25">
      <c r="CO8707" s="202">
        <v>8706</v>
      </c>
    </row>
    <row r="8708" spans="93:93" x14ac:dyDescent="0.25">
      <c r="CO8708" s="202">
        <v>8707</v>
      </c>
    </row>
    <row r="8709" spans="93:93" x14ac:dyDescent="0.25">
      <c r="CO8709" s="202">
        <v>8708</v>
      </c>
    </row>
    <row r="8710" spans="93:93" x14ac:dyDescent="0.25">
      <c r="CO8710" s="202">
        <v>8709</v>
      </c>
    </row>
    <row r="8711" spans="93:93" x14ac:dyDescent="0.25">
      <c r="CO8711" s="202">
        <v>8710</v>
      </c>
    </row>
    <row r="8712" spans="93:93" x14ac:dyDescent="0.25">
      <c r="CO8712" s="202">
        <v>8711</v>
      </c>
    </row>
    <row r="8713" spans="93:93" x14ac:dyDescent="0.25">
      <c r="CO8713" s="202">
        <v>8712</v>
      </c>
    </row>
    <row r="8714" spans="93:93" x14ac:dyDescent="0.25">
      <c r="CO8714" s="202">
        <v>8713</v>
      </c>
    </row>
    <row r="8715" spans="93:93" x14ac:dyDescent="0.25">
      <c r="CO8715" s="202">
        <v>8714</v>
      </c>
    </row>
    <row r="8716" spans="93:93" x14ac:dyDescent="0.25">
      <c r="CO8716" s="202">
        <v>8715</v>
      </c>
    </row>
    <row r="8717" spans="93:93" x14ac:dyDescent="0.25">
      <c r="CO8717" s="202">
        <v>8716</v>
      </c>
    </row>
    <row r="8718" spans="93:93" x14ac:dyDescent="0.25">
      <c r="CO8718" s="202">
        <v>8717</v>
      </c>
    </row>
    <row r="8719" spans="93:93" x14ac:dyDescent="0.25">
      <c r="CO8719" s="202">
        <v>8718</v>
      </c>
    </row>
    <row r="8720" spans="93:93" x14ac:dyDescent="0.25">
      <c r="CO8720" s="202">
        <v>8719</v>
      </c>
    </row>
    <row r="8721" spans="93:93" x14ac:dyDescent="0.25">
      <c r="CO8721" s="202">
        <v>8720</v>
      </c>
    </row>
    <row r="8722" spans="93:93" x14ac:dyDescent="0.25">
      <c r="CO8722" s="202">
        <v>8721</v>
      </c>
    </row>
    <row r="8723" spans="93:93" x14ac:dyDescent="0.25">
      <c r="CO8723" s="202">
        <v>8722</v>
      </c>
    </row>
    <row r="8724" spans="93:93" x14ac:dyDescent="0.25">
      <c r="CO8724" s="202">
        <v>8723</v>
      </c>
    </row>
    <row r="8725" spans="93:93" x14ac:dyDescent="0.25">
      <c r="CO8725" s="202">
        <v>8724</v>
      </c>
    </row>
    <row r="8726" spans="93:93" x14ac:dyDescent="0.25">
      <c r="CO8726" s="202">
        <v>8725</v>
      </c>
    </row>
    <row r="8727" spans="93:93" x14ac:dyDescent="0.25">
      <c r="CO8727" s="202">
        <v>8726</v>
      </c>
    </row>
    <row r="8728" spans="93:93" x14ac:dyDescent="0.25">
      <c r="CO8728" s="202">
        <v>8727</v>
      </c>
    </row>
    <row r="8729" spans="93:93" x14ac:dyDescent="0.25">
      <c r="CO8729" s="202">
        <v>8728</v>
      </c>
    </row>
    <row r="8730" spans="93:93" x14ac:dyDescent="0.25">
      <c r="CO8730" s="202">
        <v>8729</v>
      </c>
    </row>
    <row r="8731" spans="93:93" x14ac:dyDescent="0.25">
      <c r="CO8731" s="202">
        <v>8730</v>
      </c>
    </row>
    <row r="8732" spans="93:93" x14ac:dyDescent="0.25">
      <c r="CO8732" s="202">
        <v>8731</v>
      </c>
    </row>
    <row r="8733" spans="93:93" x14ac:dyDescent="0.25">
      <c r="CO8733" s="202">
        <v>8732</v>
      </c>
    </row>
    <row r="8734" spans="93:93" x14ac:dyDescent="0.25">
      <c r="CO8734" s="202">
        <v>8733</v>
      </c>
    </row>
    <row r="8735" spans="93:93" x14ac:dyDescent="0.25">
      <c r="CO8735" s="202">
        <v>8734</v>
      </c>
    </row>
    <row r="8736" spans="93:93" x14ac:dyDescent="0.25">
      <c r="CO8736" s="202">
        <v>8735</v>
      </c>
    </row>
    <row r="8737" spans="93:93" x14ac:dyDescent="0.25">
      <c r="CO8737" s="202">
        <v>8736</v>
      </c>
    </row>
    <row r="8738" spans="93:93" x14ac:dyDescent="0.25">
      <c r="CO8738" s="202">
        <v>8737</v>
      </c>
    </row>
    <row r="8739" spans="93:93" x14ac:dyDescent="0.25">
      <c r="CO8739" s="202">
        <v>8738</v>
      </c>
    </row>
    <row r="8740" spans="93:93" x14ac:dyDescent="0.25">
      <c r="CO8740" s="202">
        <v>8739</v>
      </c>
    </row>
    <row r="8741" spans="93:93" x14ac:dyDescent="0.25">
      <c r="CO8741" s="202">
        <v>8740</v>
      </c>
    </row>
    <row r="8742" spans="93:93" x14ac:dyDescent="0.25">
      <c r="CO8742" s="202">
        <v>8741</v>
      </c>
    </row>
    <row r="8743" spans="93:93" x14ac:dyDescent="0.25">
      <c r="CO8743" s="202">
        <v>8742</v>
      </c>
    </row>
    <row r="8744" spans="93:93" x14ac:dyDescent="0.25">
      <c r="CO8744" s="202">
        <v>8743</v>
      </c>
    </row>
    <row r="8745" spans="93:93" x14ac:dyDescent="0.25">
      <c r="CO8745" s="202">
        <v>8744</v>
      </c>
    </row>
    <row r="8746" spans="93:93" x14ac:dyDescent="0.25">
      <c r="CO8746" s="202">
        <v>8745</v>
      </c>
    </row>
    <row r="8747" spans="93:93" x14ac:dyDescent="0.25">
      <c r="CO8747" s="202">
        <v>8746</v>
      </c>
    </row>
    <row r="8748" spans="93:93" x14ac:dyDescent="0.25">
      <c r="CO8748" s="202">
        <v>8747</v>
      </c>
    </row>
    <row r="8749" spans="93:93" x14ac:dyDescent="0.25">
      <c r="CO8749" s="202">
        <v>8748</v>
      </c>
    </row>
    <row r="8750" spans="93:93" x14ac:dyDescent="0.25">
      <c r="CO8750" s="202">
        <v>8749</v>
      </c>
    </row>
    <row r="8751" spans="93:93" x14ac:dyDescent="0.25">
      <c r="CO8751" s="202">
        <v>8750</v>
      </c>
    </row>
    <row r="8752" spans="93:93" x14ac:dyDescent="0.25">
      <c r="CO8752" s="202">
        <v>8751</v>
      </c>
    </row>
    <row r="8753" spans="93:93" x14ac:dyDescent="0.25">
      <c r="CO8753" s="202">
        <v>8752</v>
      </c>
    </row>
    <row r="8754" spans="93:93" x14ac:dyDescent="0.25">
      <c r="CO8754" s="202">
        <v>8753</v>
      </c>
    </row>
    <row r="8755" spans="93:93" x14ac:dyDescent="0.25">
      <c r="CO8755" s="202">
        <v>8754</v>
      </c>
    </row>
    <row r="8756" spans="93:93" x14ac:dyDescent="0.25">
      <c r="CO8756" s="202">
        <v>8755</v>
      </c>
    </row>
    <row r="8757" spans="93:93" x14ac:dyDescent="0.25">
      <c r="CO8757" s="202">
        <v>8756</v>
      </c>
    </row>
    <row r="8758" spans="93:93" x14ac:dyDescent="0.25">
      <c r="CO8758" s="202">
        <v>8757</v>
      </c>
    </row>
    <row r="8759" spans="93:93" x14ac:dyDescent="0.25">
      <c r="CO8759" s="202">
        <v>8758</v>
      </c>
    </row>
    <row r="8760" spans="93:93" x14ac:dyDescent="0.25">
      <c r="CO8760" s="202">
        <v>8759</v>
      </c>
    </row>
    <row r="8761" spans="93:93" x14ac:dyDescent="0.25">
      <c r="CO8761" s="202">
        <v>8760</v>
      </c>
    </row>
    <row r="8762" spans="93:93" x14ac:dyDescent="0.25">
      <c r="CO8762" s="202">
        <v>8761</v>
      </c>
    </row>
    <row r="8763" spans="93:93" x14ac:dyDescent="0.25">
      <c r="CO8763" s="202">
        <v>8762</v>
      </c>
    </row>
    <row r="8764" spans="93:93" x14ac:dyDescent="0.25">
      <c r="CO8764" s="202">
        <v>8763</v>
      </c>
    </row>
    <row r="8765" spans="93:93" x14ac:dyDescent="0.25">
      <c r="CO8765" s="202">
        <v>8764</v>
      </c>
    </row>
    <row r="8766" spans="93:93" x14ac:dyDescent="0.25">
      <c r="CO8766" s="202">
        <v>8765</v>
      </c>
    </row>
    <row r="8767" spans="93:93" x14ac:dyDescent="0.25">
      <c r="CO8767" s="202">
        <v>8766</v>
      </c>
    </row>
    <row r="8768" spans="93:93" x14ac:dyDescent="0.25">
      <c r="CO8768" s="202">
        <v>8767</v>
      </c>
    </row>
    <row r="8769" spans="93:93" x14ac:dyDescent="0.25">
      <c r="CO8769" s="202">
        <v>8768</v>
      </c>
    </row>
    <row r="8770" spans="93:93" x14ac:dyDescent="0.25">
      <c r="CO8770" s="202">
        <v>8769</v>
      </c>
    </row>
    <row r="8771" spans="93:93" x14ac:dyDescent="0.25">
      <c r="CO8771" s="202">
        <v>8770</v>
      </c>
    </row>
    <row r="8772" spans="93:93" x14ac:dyDescent="0.25">
      <c r="CO8772" s="202">
        <v>8771</v>
      </c>
    </row>
    <row r="8773" spans="93:93" x14ac:dyDescent="0.25">
      <c r="CO8773" s="202">
        <v>8772</v>
      </c>
    </row>
    <row r="8774" spans="93:93" x14ac:dyDescent="0.25">
      <c r="CO8774" s="202">
        <v>8773</v>
      </c>
    </row>
    <row r="8775" spans="93:93" x14ac:dyDescent="0.25">
      <c r="CO8775" s="202">
        <v>8774</v>
      </c>
    </row>
    <row r="8776" spans="93:93" x14ac:dyDescent="0.25">
      <c r="CO8776" s="202">
        <v>8775</v>
      </c>
    </row>
    <row r="8777" spans="93:93" x14ac:dyDescent="0.25">
      <c r="CO8777" s="202">
        <v>8776</v>
      </c>
    </row>
    <row r="8778" spans="93:93" x14ac:dyDescent="0.25">
      <c r="CO8778" s="202">
        <v>8777</v>
      </c>
    </row>
    <row r="8779" spans="93:93" x14ac:dyDescent="0.25">
      <c r="CO8779" s="202">
        <v>8778</v>
      </c>
    </row>
    <row r="8780" spans="93:93" x14ac:dyDescent="0.25">
      <c r="CO8780" s="202">
        <v>8779</v>
      </c>
    </row>
    <row r="8781" spans="93:93" x14ac:dyDescent="0.25">
      <c r="CO8781" s="202">
        <v>8780</v>
      </c>
    </row>
    <row r="8782" spans="93:93" x14ac:dyDescent="0.25">
      <c r="CO8782" s="202">
        <v>8781</v>
      </c>
    </row>
    <row r="8783" spans="93:93" x14ac:dyDescent="0.25">
      <c r="CO8783" s="202">
        <v>8782</v>
      </c>
    </row>
    <row r="8784" spans="93:93" x14ac:dyDescent="0.25">
      <c r="CO8784" s="202">
        <v>8783</v>
      </c>
    </row>
    <row r="8785" spans="93:93" x14ac:dyDescent="0.25">
      <c r="CO8785" s="202">
        <v>8784</v>
      </c>
    </row>
    <row r="8786" spans="93:93" x14ac:dyDescent="0.25">
      <c r="CO8786" s="202">
        <v>8785</v>
      </c>
    </row>
    <row r="8787" spans="93:93" x14ac:dyDescent="0.25">
      <c r="CO8787" s="202">
        <v>8786</v>
      </c>
    </row>
    <row r="8788" spans="93:93" x14ac:dyDescent="0.25">
      <c r="CO8788" s="202">
        <v>8787</v>
      </c>
    </row>
    <row r="8789" spans="93:93" x14ac:dyDescent="0.25">
      <c r="CO8789" s="202">
        <v>8788</v>
      </c>
    </row>
    <row r="8790" spans="93:93" x14ac:dyDescent="0.25">
      <c r="CO8790" s="202">
        <v>8789</v>
      </c>
    </row>
    <row r="8791" spans="93:93" x14ac:dyDescent="0.25">
      <c r="CO8791" s="202">
        <v>8790</v>
      </c>
    </row>
    <row r="8792" spans="93:93" x14ac:dyDescent="0.25">
      <c r="CO8792" s="202">
        <v>8791</v>
      </c>
    </row>
    <row r="8793" spans="93:93" x14ac:dyDescent="0.25">
      <c r="CO8793" s="202">
        <v>8792</v>
      </c>
    </row>
    <row r="8794" spans="93:93" x14ac:dyDescent="0.25">
      <c r="CO8794" s="202">
        <v>8793</v>
      </c>
    </row>
    <row r="8795" spans="93:93" x14ac:dyDescent="0.25">
      <c r="CO8795" s="202">
        <v>8794</v>
      </c>
    </row>
    <row r="8796" spans="93:93" x14ac:dyDescent="0.25">
      <c r="CO8796" s="202">
        <v>8795</v>
      </c>
    </row>
    <row r="8797" spans="93:93" x14ac:dyDescent="0.25">
      <c r="CO8797" s="202">
        <v>8796</v>
      </c>
    </row>
    <row r="8798" spans="93:93" x14ac:dyDescent="0.25">
      <c r="CO8798" s="202">
        <v>8797</v>
      </c>
    </row>
    <row r="8799" spans="93:93" x14ac:dyDescent="0.25">
      <c r="CO8799" s="202">
        <v>8798</v>
      </c>
    </row>
    <row r="8800" spans="93:93" x14ac:dyDescent="0.25">
      <c r="CO8800" s="202">
        <v>8799</v>
      </c>
    </row>
    <row r="8801" spans="93:93" x14ac:dyDescent="0.25">
      <c r="CO8801" s="202">
        <v>8800</v>
      </c>
    </row>
    <row r="8802" spans="93:93" x14ac:dyDescent="0.25">
      <c r="CO8802" s="202">
        <v>8801</v>
      </c>
    </row>
    <row r="8803" spans="93:93" x14ac:dyDescent="0.25">
      <c r="CO8803" s="202">
        <v>8802</v>
      </c>
    </row>
    <row r="8804" spans="93:93" x14ac:dyDescent="0.25">
      <c r="CO8804" s="202">
        <v>8803</v>
      </c>
    </row>
    <row r="8805" spans="93:93" x14ac:dyDescent="0.25">
      <c r="CO8805" s="202">
        <v>8804</v>
      </c>
    </row>
    <row r="8806" spans="93:93" x14ac:dyDescent="0.25">
      <c r="CO8806" s="202">
        <v>8805</v>
      </c>
    </row>
    <row r="8807" spans="93:93" x14ac:dyDescent="0.25">
      <c r="CO8807" s="202">
        <v>8806</v>
      </c>
    </row>
    <row r="8808" spans="93:93" x14ac:dyDescent="0.25">
      <c r="CO8808" s="202">
        <v>8807</v>
      </c>
    </row>
    <row r="8809" spans="93:93" x14ac:dyDescent="0.25">
      <c r="CO8809" s="202">
        <v>8808</v>
      </c>
    </row>
    <row r="8810" spans="93:93" x14ac:dyDescent="0.25">
      <c r="CO8810" s="202">
        <v>8809</v>
      </c>
    </row>
    <row r="8811" spans="93:93" x14ac:dyDescent="0.25">
      <c r="CO8811" s="202">
        <v>8810</v>
      </c>
    </row>
    <row r="8812" spans="93:93" x14ac:dyDescent="0.25">
      <c r="CO8812" s="202">
        <v>8811</v>
      </c>
    </row>
    <row r="8813" spans="93:93" x14ac:dyDescent="0.25">
      <c r="CO8813" s="202">
        <v>8812</v>
      </c>
    </row>
    <row r="8814" spans="93:93" x14ac:dyDescent="0.25">
      <c r="CO8814" s="202">
        <v>8813</v>
      </c>
    </row>
    <row r="8815" spans="93:93" x14ac:dyDescent="0.25">
      <c r="CO8815" s="202">
        <v>8814</v>
      </c>
    </row>
    <row r="8816" spans="93:93" x14ac:dyDescent="0.25">
      <c r="CO8816" s="202">
        <v>8815</v>
      </c>
    </row>
    <row r="8817" spans="93:93" x14ac:dyDescent="0.25">
      <c r="CO8817" s="202">
        <v>8816</v>
      </c>
    </row>
    <row r="8818" spans="93:93" x14ac:dyDescent="0.25">
      <c r="CO8818" s="202">
        <v>8817</v>
      </c>
    </row>
    <row r="8819" spans="93:93" x14ac:dyDescent="0.25">
      <c r="CO8819" s="202">
        <v>8818</v>
      </c>
    </row>
    <row r="8820" spans="93:93" x14ac:dyDescent="0.25">
      <c r="CO8820" s="202">
        <v>8819</v>
      </c>
    </row>
    <row r="8821" spans="93:93" x14ac:dyDescent="0.25">
      <c r="CO8821" s="202">
        <v>8820</v>
      </c>
    </row>
    <row r="8822" spans="93:93" x14ac:dyDescent="0.25">
      <c r="CO8822" s="202">
        <v>8821</v>
      </c>
    </row>
    <row r="8823" spans="93:93" x14ac:dyDescent="0.25">
      <c r="CO8823" s="202">
        <v>8822</v>
      </c>
    </row>
    <row r="8824" spans="93:93" x14ac:dyDescent="0.25">
      <c r="CO8824" s="202">
        <v>8823</v>
      </c>
    </row>
    <row r="8825" spans="93:93" x14ac:dyDescent="0.25">
      <c r="CO8825" s="202">
        <v>8824</v>
      </c>
    </row>
    <row r="8826" spans="93:93" x14ac:dyDescent="0.25">
      <c r="CO8826" s="202">
        <v>8825</v>
      </c>
    </row>
    <row r="8827" spans="93:93" x14ac:dyDescent="0.25">
      <c r="CO8827" s="202">
        <v>8826</v>
      </c>
    </row>
    <row r="8828" spans="93:93" x14ac:dyDescent="0.25">
      <c r="CO8828" s="202">
        <v>8827</v>
      </c>
    </row>
    <row r="8829" spans="93:93" x14ac:dyDescent="0.25">
      <c r="CO8829" s="202">
        <v>8828</v>
      </c>
    </row>
    <row r="8830" spans="93:93" x14ac:dyDescent="0.25">
      <c r="CO8830" s="202">
        <v>8829</v>
      </c>
    </row>
    <row r="8831" spans="93:93" x14ac:dyDescent="0.25">
      <c r="CO8831" s="202">
        <v>8830</v>
      </c>
    </row>
    <row r="8832" spans="93:93" x14ac:dyDescent="0.25">
      <c r="CO8832" s="202">
        <v>8831</v>
      </c>
    </row>
    <row r="8833" spans="93:93" x14ac:dyDescent="0.25">
      <c r="CO8833" s="202">
        <v>8832</v>
      </c>
    </row>
    <row r="8834" spans="93:93" x14ac:dyDescent="0.25">
      <c r="CO8834" s="202">
        <v>8833</v>
      </c>
    </row>
    <row r="8835" spans="93:93" x14ac:dyDescent="0.25">
      <c r="CO8835" s="202">
        <v>8834</v>
      </c>
    </row>
    <row r="8836" spans="93:93" x14ac:dyDescent="0.25">
      <c r="CO8836" s="202">
        <v>8835</v>
      </c>
    </row>
    <row r="8837" spans="93:93" x14ac:dyDescent="0.25">
      <c r="CO8837" s="202">
        <v>8836</v>
      </c>
    </row>
    <row r="8838" spans="93:93" x14ac:dyDescent="0.25">
      <c r="CO8838" s="202">
        <v>8837</v>
      </c>
    </row>
    <row r="8839" spans="93:93" x14ac:dyDescent="0.25">
      <c r="CO8839" s="202">
        <v>8838</v>
      </c>
    </row>
    <row r="8840" spans="93:93" x14ac:dyDescent="0.25">
      <c r="CO8840" s="202">
        <v>8839</v>
      </c>
    </row>
    <row r="8841" spans="93:93" x14ac:dyDescent="0.25">
      <c r="CO8841" s="202">
        <v>8840</v>
      </c>
    </row>
    <row r="8842" spans="93:93" x14ac:dyDescent="0.25">
      <c r="CO8842" s="202">
        <v>8841</v>
      </c>
    </row>
    <row r="8843" spans="93:93" x14ac:dyDescent="0.25">
      <c r="CO8843" s="202">
        <v>8842</v>
      </c>
    </row>
    <row r="8844" spans="93:93" x14ac:dyDescent="0.25">
      <c r="CO8844" s="202">
        <v>8843</v>
      </c>
    </row>
    <row r="8845" spans="93:93" x14ac:dyDescent="0.25">
      <c r="CO8845" s="202">
        <v>8844</v>
      </c>
    </row>
    <row r="8846" spans="93:93" x14ac:dyDescent="0.25">
      <c r="CO8846" s="202">
        <v>8845</v>
      </c>
    </row>
    <row r="8847" spans="93:93" x14ac:dyDescent="0.25">
      <c r="CO8847" s="202">
        <v>8846</v>
      </c>
    </row>
    <row r="8848" spans="93:93" x14ac:dyDescent="0.25">
      <c r="CO8848" s="202">
        <v>8847</v>
      </c>
    </row>
    <row r="8849" spans="93:93" x14ac:dyDescent="0.25">
      <c r="CO8849" s="202">
        <v>8848</v>
      </c>
    </row>
    <row r="8850" spans="93:93" x14ac:dyDescent="0.25">
      <c r="CO8850" s="202">
        <v>8849</v>
      </c>
    </row>
    <row r="8851" spans="93:93" x14ac:dyDescent="0.25">
      <c r="CO8851" s="202">
        <v>8850</v>
      </c>
    </row>
    <row r="8852" spans="93:93" x14ac:dyDescent="0.25">
      <c r="CO8852" s="202">
        <v>8851</v>
      </c>
    </row>
    <row r="8853" spans="93:93" x14ac:dyDescent="0.25">
      <c r="CO8853" s="202">
        <v>8852</v>
      </c>
    </row>
    <row r="8854" spans="93:93" x14ac:dyDescent="0.25">
      <c r="CO8854" s="202">
        <v>8853</v>
      </c>
    </row>
    <row r="8855" spans="93:93" x14ac:dyDescent="0.25">
      <c r="CO8855" s="202">
        <v>8854</v>
      </c>
    </row>
    <row r="8856" spans="93:93" x14ac:dyDescent="0.25">
      <c r="CO8856" s="202">
        <v>8855</v>
      </c>
    </row>
    <row r="8857" spans="93:93" x14ac:dyDescent="0.25">
      <c r="CO8857" s="202">
        <v>8856</v>
      </c>
    </row>
    <row r="8858" spans="93:93" x14ac:dyDescent="0.25">
      <c r="CO8858" s="202">
        <v>8857</v>
      </c>
    </row>
    <row r="8859" spans="93:93" x14ac:dyDescent="0.25">
      <c r="CO8859" s="202">
        <v>8858</v>
      </c>
    </row>
    <row r="8860" spans="93:93" x14ac:dyDescent="0.25">
      <c r="CO8860" s="202">
        <v>8859</v>
      </c>
    </row>
    <row r="8861" spans="93:93" x14ac:dyDescent="0.25">
      <c r="CO8861" s="202">
        <v>8860</v>
      </c>
    </row>
    <row r="8862" spans="93:93" x14ac:dyDescent="0.25">
      <c r="CO8862" s="202">
        <v>8861</v>
      </c>
    </row>
    <row r="8863" spans="93:93" x14ac:dyDescent="0.25">
      <c r="CO8863" s="202">
        <v>8862</v>
      </c>
    </row>
    <row r="8864" spans="93:93" x14ac:dyDescent="0.25">
      <c r="CO8864" s="202">
        <v>8863</v>
      </c>
    </row>
    <row r="8865" spans="93:93" x14ac:dyDescent="0.25">
      <c r="CO8865" s="202">
        <v>8864</v>
      </c>
    </row>
    <row r="8866" spans="93:93" x14ac:dyDescent="0.25">
      <c r="CO8866" s="202">
        <v>8865</v>
      </c>
    </row>
    <row r="8867" spans="93:93" x14ac:dyDescent="0.25">
      <c r="CO8867" s="202">
        <v>8866</v>
      </c>
    </row>
    <row r="8868" spans="93:93" x14ac:dyDescent="0.25">
      <c r="CO8868" s="202">
        <v>8867</v>
      </c>
    </row>
    <row r="8869" spans="93:93" x14ac:dyDescent="0.25">
      <c r="CO8869" s="202">
        <v>8868</v>
      </c>
    </row>
    <row r="8870" spans="93:93" x14ac:dyDescent="0.25">
      <c r="CO8870" s="202">
        <v>8869</v>
      </c>
    </row>
    <row r="8871" spans="93:93" x14ac:dyDescent="0.25">
      <c r="CO8871" s="202">
        <v>8870</v>
      </c>
    </row>
    <row r="8872" spans="93:93" x14ac:dyDescent="0.25">
      <c r="CO8872" s="202">
        <v>8871</v>
      </c>
    </row>
    <row r="8873" spans="93:93" x14ac:dyDescent="0.25">
      <c r="CO8873" s="202">
        <v>8872</v>
      </c>
    </row>
    <row r="8874" spans="93:93" x14ac:dyDescent="0.25">
      <c r="CO8874" s="202">
        <v>8873</v>
      </c>
    </row>
    <row r="8875" spans="93:93" x14ac:dyDescent="0.25">
      <c r="CO8875" s="202">
        <v>8874</v>
      </c>
    </row>
    <row r="8876" spans="93:93" x14ac:dyDescent="0.25">
      <c r="CO8876" s="202">
        <v>8875</v>
      </c>
    </row>
    <row r="8877" spans="93:93" x14ac:dyDescent="0.25">
      <c r="CO8877" s="202">
        <v>8876</v>
      </c>
    </row>
    <row r="8878" spans="93:93" x14ac:dyDescent="0.25">
      <c r="CO8878" s="202">
        <v>8877</v>
      </c>
    </row>
    <row r="8879" spans="93:93" x14ac:dyDescent="0.25">
      <c r="CO8879" s="202">
        <v>8878</v>
      </c>
    </row>
    <row r="8880" spans="93:93" x14ac:dyDescent="0.25">
      <c r="CO8880" s="202">
        <v>8879</v>
      </c>
    </row>
    <row r="8881" spans="93:93" x14ac:dyDescent="0.25">
      <c r="CO8881" s="202">
        <v>8880</v>
      </c>
    </row>
    <row r="8882" spans="93:93" x14ac:dyDescent="0.25">
      <c r="CO8882" s="202">
        <v>8881</v>
      </c>
    </row>
    <row r="8883" spans="93:93" x14ac:dyDescent="0.25">
      <c r="CO8883" s="202">
        <v>8882</v>
      </c>
    </row>
    <row r="8884" spans="93:93" x14ac:dyDescent="0.25">
      <c r="CO8884" s="202">
        <v>8883</v>
      </c>
    </row>
    <row r="8885" spans="93:93" x14ac:dyDescent="0.25">
      <c r="CO8885" s="202">
        <v>8884</v>
      </c>
    </row>
    <row r="8886" spans="93:93" x14ac:dyDescent="0.25">
      <c r="CO8886" s="202">
        <v>8885</v>
      </c>
    </row>
    <row r="8887" spans="93:93" x14ac:dyDescent="0.25">
      <c r="CO8887" s="202">
        <v>8886</v>
      </c>
    </row>
    <row r="8888" spans="93:93" x14ac:dyDescent="0.25">
      <c r="CO8888" s="202">
        <v>8887</v>
      </c>
    </row>
    <row r="8889" spans="93:93" x14ac:dyDescent="0.25">
      <c r="CO8889" s="202">
        <v>8888</v>
      </c>
    </row>
    <row r="8890" spans="93:93" x14ac:dyDescent="0.25">
      <c r="CO8890" s="202">
        <v>8889</v>
      </c>
    </row>
    <row r="8891" spans="93:93" x14ac:dyDescent="0.25">
      <c r="CO8891" s="202">
        <v>8890</v>
      </c>
    </row>
    <row r="8892" spans="93:93" x14ac:dyDescent="0.25">
      <c r="CO8892" s="202">
        <v>8891</v>
      </c>
    </row>
    <row r="8893" spans="93:93" x14ac:dyDescent="0.25">
      <c r="CO8893" s="202">
        <v>8892</v>
      </c>
    </row>
    <row r="8894" spans="93:93" x14ac:dyDescent="0.25">
      <c r="CO8894" s="202">
        <v>8893</v>
      </c>
    </row>
    <row r="8895" spans="93:93" x14ac:dyDescent="0.25">
      <c r="CO8895" s="202">
        <v>8894</v>
      </c>
    </row>
    <row r="8896" spans="93:93" x14ac:dyDescent="0.25">
      <c r="CO8896" s="202">
        <v>8895</v>
      </c>
    </row>
    <row r="8897" spans="93:93" x14ac:dyDescent="0.25">
      <c r="CO8897" s="202">
        <v>8896</v>
      </c>
    </row>
    <row r="8898" spans="93:93" x14ac:dyDescent="0.25">
      <c r="CO8898" s="202">
        <v>8897</v>
      </c>
    </row>
    <row r="8899" spans="93:93" x14ac:dyDescent="0.25">
      <c r="CO8899" s="202">
        <v>8898</v>
      </c>
    </row>
    <row r="8900" spans="93:93" x14ac:dyDescent="0.25">
      <c r="CO8900" s="202">
        <v>8899</v>
      </c>
    </row>
    <row r="8901" spans="93:93" x14ac:dyDescent="0.25">
      <c r="CO8901" s="202">
        <v>8900</v>
      </c>
    </row>
    <row r="8902" spans="93:93" x14ac:dyDescent="0.25">
      <c r="CO8902" s="202">
        <v>8901</v>
      </c>
    </row>
    <row r="8903" spans="93:93" x14ac:dyDescent="0.25">
      <c r="CO8903" s="202">
        <v>8902</v>
      </c>
    </row>
    <row r="8904" spans="93:93" x14ac:dyDescent="0.25">
      <c r="CO8904" s="202">
        <v>8903</v>
      </c>
    </row>
    <row r="8905" spans="93:93" x14ac:dyDescent="0.25">
      <c r="CO8905" s="202">
        <v>8904</v>
      </c>
    </row>
    <row r="8906" spans="93:93" x14ac:dyDescent="0.25">
      <c r="CO8906" s="202">
        <v>8905</v>
      </c>
    </row>
    <row r="8907" spans="93:93" x14ac:dyDescent="0.25">
      <c r="CO8907" s="202">
        <v>8906</v>
      </c>
    </row>
    <row r="8908" spans="93:93" x14ac:dyDescent="0.25">
      <c r="CO8908" s="202">
        <v>8907</v>
      </c>
    </row>
    <row r="8909" spans="93:93" x14ac:dyDescent="0.25">
      <c r="CO8909" s="202">
        <v>8908</v>
      </c>
    </row>
    <row r="8910" spans="93:93" x14ac:dyDescent="0.25">
      <c r="CO8910" s="202">
        <v>8909</v>
      </c>
    </row>
    <row r="8911" spans="93:93" x14ac:dyDescent="0.25">
      <c r="CO8911" s="202">
        <v>8910</v>
      </c>
    </row>
    <row r="8912" spans="93:93" x14ac:dyDescent="0.25">
      <c r="CO8912" s="202">
        <v>8911</v>
      </c>
    </row>
    <row r="8913" spans="93:93" x14ac:dyDescent="0.25">
      <c r="CO8913" s="202">
        <v>8912</v>
      </c>
    </row>
    <row r="8914" spans="93:93" x14ac:dyDescent="0.25">
      <c r="CO8914" s="202">
        <v>8913</v>
      </c>
    </row>
    <row r="8915" spans="93:93" x14ac:dyDescent="0.25">
      <c r="CO8915" s="202">
        <v>8914</v>
      </c>
    </row>
    <row r="8916" spans="93:93" x14ac:dyDescent="0.25">
      <c r="CO8916" s="202">
        <v>8915</v>
      </c>
    </row>
    <row r="8917" spans="93:93" x14ac:dyDescent="0.25">
      <c r="CO8917" s="202">
        <v>8916</v>
      </c>
    </row>
    <row r="8918" spans="93:93" x14ac:dyDescent="0.25">
      <c r="CO8918" s="202">
        <v>8917</v>
      </c>
    </row>
    <row r="8919" spans="93:93" x14ac:dyDescent="0.25">
      <c r="CO8919" s="202">
        <v>8918</v>
      </c>
    </row>
    <row r="8920" spans="93:93" x14ac:dyDescent="0.25">
      <c r="CO8920" s="202">
        <v>8919</v>
      </c>
    </row>
    <row r="8921" spans="93:93" x14ac:dyDescent="0.25">
      <c r="CO8921" s="202">
        <v>8920</v>
      </c>
    </row>
    <row r="8922" spans="93:93" x14ac:dyDescent="0.25">
      <c r="CO8922" s="202">
        <v>8921</v>
      </c>
    </row>
    <row r="8923" spans="93:93" x14ac:dyDescent="0.25">
      <c r="CO8923" s="202">
        <v>8922</v>
      </c>
    </row>
    <row r="8924" spans="93:93" x14ac:dyDescent="0.25">
      <c r="CO8924" s="202">
        <v>8923</v>
      </c>
    </row>
    <row r="8925" spans="93:93" x14ac:dyDescent="0.25">
      <c r="CO8925" s="202">
        <v>8924</v>
      </c>
    </row>
    <row r="8926" spans="93:93" x14ac:dyDescent="0.25">
      <c r="CO8926" s="202">
        <v>8925</v>
      </c>
    </row>
    <row r="8927" spans="93:93" x14ac:dyDescent="0.25">
      <c r="CO8927" s="202">
        <v>8926</v>
      </c>
    </row>
    <row r="8928" spans="93:93" x14ac:dyDescent="0.25">
      <c r="CO8928" s="202">
        <v>8927</v>
      </c>
    </row>
    <row r="8929" spans="93:93" x14ac:dyDescent="0.25">
      <c r="CO8929" s="202">
        <v>8928</v>
      </c>
    </row>
    <row r="8930" spans="93:93" x14ac:dyDescent="0.25">
      <c r="CO8930" s="202">
        <v>8929</v>
      </c>
    </row>
    <row r="8931" spans="93:93" x14ac:dyDescent="0.25">
      <c r="CO8931" s="202">
        <v>8930</v>
      </c>
    </row>
    <row r="8932" spans="93:93" x14ac:dyDescent="0.25">
      <c r="CO8932" s="202">
        <v>8931</v>
      </c>
    </row>
    <row r="8933" spans="93:93" x14ac:dyDescent="0.25">
      <c r="CO8933" s="202">
        <v>8932</v>
      </c>
    </row>
    <row r="8934" spans="93:93" x14ac:dyDescent="0.25">
      <c r="CO8934" s="202">
        <v>8933</v>
      </c>
    </row>
    <row r="8935" spans="93:93" x14ac:dyDescent="0.25">
      <c r="CO8935" s="202">
        <v>8934</v>
      </c>
    </row>
    <row r="8936" spans="93:93" x14ac:dyDescent="0.25">
      <c r="CO8936" s="202">
        <v>8935</v>
      </c>
    </row>
    <row r="8937" spans="93:93" x14ac:dyDescent="0.25">
      <c r="CO8937" s="202">
        <v>8936</v>
      </c>
    </row>
    <row r="8938" spans="93:93" x14ac:dyDescent="0.25">
      <c r="CO8938" s="202">
        <v>8937</v>
      </c>
    </row>
    <row r="8939" spans="93:93" x14ac:dyDescent="0.25">
      <c r="CO8939" s="202">
        <v>8938</v>
      </c>
    </row>
    <row r="8940" spans="93:93" x14ac:dyDescent="0.25">
      <c r="CO8940" s="202">
        <v>8939</v>
      </c>
    </row>
    <row r="8941" spans="93:93" x14ac:dyDescent="0.25">
      <c r="CO8941" s="202">
        <v>8940</v>
      </c>
    </row>
    <row r="8942" spans="93:93" x14ac:dyDescent="0.25">
      <c r="CO8942" s="202">
        <v>8941</v>
      </c>
    </row>
    <row r="8943" spans="93:93" x14ac:dyDescent="0.25">
      <c r="CO8943" s="202">
        <v>8942</v>
      </c>
    </row>
    <row r="8944" spans="93:93" x14ac:dyDescent="0.25">
      <c r="CO8944" s="202">
        <v>8943</v>
      </c>
    </row>
    <row r="8945" spans="93:93" x14ac:dyDescent="0.25">
      <c r="CO8945" s="202">
        <v>8944</v>
      </c>
    </row>
    <row r="8946" spans="93:93" x14ac:dyDescent="0.25">
      <c r="CO8946" s="202">
        <v>8945</v>
      </c>
    </row>
    <row r="8947" spans="93:93" x14ac:dyDescent="0.25">
      <c r="CO8947" s="202">
        <v>8946</v>
      </c>
    </row>
    <row r="8948" spans="93:93" x14ac:dyDescent="0.25">
      <c r="CO8948" s="202">
        <v>8947</v>
      </c>
    </row>
    <row r="8949" spans="93:93" x14ac:dyDescent="0.25">
      <c r="CO8949" s="202">
        <v>8948</v>
      </c>
    </row>
    <row r="8950" spans="93:93" x14ac:dyDescent="0.25">
      <c r="CO8950" s="202">
        <v>8949</v>
      </c>
    </row>
    <row r="8951" spans="93:93" x14ac:dyDescent="0.25">
      <c r="CO8951" s="202">
        <v>8950</v>
      </c>
    </row>
    <row r="8952" spans="93:93" x14ac:dyDescent="0.25">
      <c r="CO8952" s="202">
        <v>8951</v>
      </c>
    </row>
    <row r="8953" spans="93:93" x14ac:dyDescent="0.25">
      <c r="CO8953" s="202">
        <v>8952</v>
      </c>
    </row>
    <row r="8954" spans="93:93" x14ac:dyDescent="0.25">
      <c r="CO8954" s="202">
        <v>8953</v>
      </c>
    </row>
    <row r="8955" spans="93:93" x14ac:dyDescent="0.25">
      <c r="CO8955" s="202">
        <v>8954</v>
      </c>
    </row>
    <row r="8956" spans="93:93" x14ac:dyDescent="0.25">
      <c r="CO8956" s="202">
        <v>8955</v>
      </c>
    </row>
    <row r="8957" spans="93:93" x14ac:dyDescent="0.25">
      <c r="CO8957" s="202">
        <v>8956</v>
      </c>
    </row>
    <row r="8958" spans="93:93" x14ac:dyDescent="0.25">
      <c r="CO8958" s="202">
        <v>8957</v>
      </c>
    </row>
    <row r="8959" spans="93:93" x14ac:dyDescent="0.25">
      <c r="CO8959" s="202">
        <v>8958</v>
      </c>
    </row>
    <row r="8960" spans="93:93" x14ac:dyDescent="0.25">
      <c r="CO8960" s="202">
        <v>8959</v>
      </c>
    </row>
    <row r="8961" spans="93:93" x14ac:dyDescent="0.25">
      <c r="CO8961" s="202">
        <v>8960</v>
      </c>
    </row>
    <row r="8962" spans="93:93" x14ac:dyDescent="0.25">
      <c r="CO8962" s="202">
        <v>8961</v>
      </c>
    </row>
    <row r="8963" spans="93:93" x14ac:dyDescent="0.25">
      <c r="CO8963" s="202">
        <v>8962</v>
      </c>
    </row>
    <row r="8964" spans="93:93" x14ac:dyDescent="0.25">
      <c r="CO8964" s="202">
        <v>8963</v>
      </c>
    </row>
    <row r="8965" spans="93:93" x14ac:dyDescent="0.25">
      <c r="CO8965" s="202">
        <v>8964</v>
      </c>
    </row>
    <row r="8966" spans="93:93" x14ac:dyDescent="0.25">
      <c r="CO8966" s="202">
        <v>8965</v>
      </c>
    </row>
    <row r="8967" spans="93:93" x14ac:dyDescent="0.25">
      <c r="CO8967" s="202">
        <v>8966</v>
      </c>
    </row>
    <row r="8968" spans="93:93" x14ac:dyDescent="0.25">
      <c r="CO8968" s="202">
        <v>8967</v>
      </c>
    </row>
    <row r="8969" spans="93:93" x14ac:dyDescent="0.25">
      <c r="CO8969" s="202">
        <v>8968</v>
      </c>
    </row>
    <row r="8970" spans="93:93" x14ac:dyDescent="0.25">
      <c r="CO8970" s="202">
        <v>8969</v>
      </c>
    </row>
    <row r="8971" spans="93:93" x14ac:dyDescent="0.25">
      <c r="CO8971" s="202">
        <v>8970</v>
      </c>
    </row>
    <row r="8972" spans="93:93" x14ac:dyDescent="0.25">
      <c r="CO8972" s="202">
        <v>8971</v>
      </c>
    </row>
    <row r="8973" spans="93:93" x14ac:dyDescent="0.25">
      <c r="CO8973" s="202">
        <v>8972</v>
      </c>
    </row>
    <row r="8974" spans="93:93" x14ac:dyDescent="0.25">
      <c r="CO8974" s="202">
        <v>8973</v>
      </c>
    </row>
    <row r="8975" spans="93:93" x14ac:dyDescent="0.25">
      <c r="CO8975" s="202">
        <v>8974</v>
      </c>
    </row>
    <row r="8976" spans="93:93" x14ac:dyDescent="0.25">
      <c r="CO8976" s="202">
        <v>8975</v>
      </c>
    </row>
    <row r="8977" spans="93:93" x14ac:dyDescent="0.25">
      <c r="CO8977" s="202">
        <v>8976</v>
      </c>
    </row>
    <row r="8978" spans="93:93" x14ac:dyDescent="0.25">
      <c r="CO8978" s="202">
        <v>8977</v>
      </c>
    </row>
    <row r="8979" spans="93:93" x14ac:dyDescent="0.25">
      <c r="CO8979" s="202">
        <v>8978</v>
      </c>
    </row>
    <row r="8980" spans="93:93" x14ac:dyDescent="0.25">
      <c r="CO8980" s="202">
        <v>8979</v>
      </c>
    </row>
    <row r="8981" spans="93:93" x14ac:dyDescent="0.25">
      <c r="CO8981" s="202">
        <v>8980</v>
      </c>
    </row>
    <row r="8982" spans="93:93" x14ac:dyDescent="0.25">
      <c r="CO8982" s="202">
        <v>8981</v>
      </c>
    </row>
    <row r="8983" spans="93:93" x14ac:dyDescent="0.25">
      <c r="CO8983" s="202">
        <v>8982</v>
      </c>
    </row>
    <row r="8984" spans="93:93" x14ac:dyDescent="0.25">
      <c r="CO8984" s="202">
        <v>8983</v>
      </c>
    </row>
    <row r="8985" spans="93:93" x14ac:dyDescent="0.25">
      <c r="CO8985" s="202">
        <v>8984</v>
      </c>
    </row>
    <row r="8986" spans="93:93" x14ac:dyDescent="0.25">
      <c r="CO8986" s="202">
        <v>8985</v>
      </c>
    </row>
    <row r="8987" spans="93:93" x14ac:dyDescent="0.25">
      <c r="CO8987" s="202">
        <v>8986</v>
      </c>
    </row>
    <row r="8988" spans="93:93" x14ac:dyDescent="0.25">
      <c r="CO8988" s="202">
        <v>8987</v>
      </c>
    </row>
    <row r="8989" spans="93:93" x14ac:dyDescent="0.25">
      <c r="CO8989" s="202">
        <v>8988</v>
      </c>
    </row>
    <row r="8990" spans="93:93" x14ac:dyDescent="0.25">
      <c r="CO8990" s="202">
        <v>8989</v>
      </c>
    </row>
    <row r="8991" spans="93:93" x14ac:dyDescent="0.25">
      <c r="CO8991" s="202">
        <v>8990</v>
      </c>
    </row>
    <row r="8992" spans="93:93" x14ac:dyDescent="0.25">
      <c r="CO8992" s="202">
        <v>8991</v>
      </c>
    </row>
    <row r="8993" spans="93:93" x14ac:dyDescent="0.25">
      <c r="CO8993" s="202">
        <v>8992</v>
      </c>
    </row>
    <row r="8994" spans="93:93" x14ac:dyDescent="0.25">
      <c r="CO8994" s="202">
        <v>8993</v>
      </c>
    </row>
    <row r="8995" spans="93:93" x14ac:dyDescent="0.25">
      <c r="CO8995" s="202">
        <v>8994</v>
      </c>
    </row>
    <row r="8996" spans="93:93" x14ac:dyDescent="0.25">
      <c r="CO8996" s="202">
        <v>8995</v>
      </c>
    </row>
    <row r="8997" spans="93:93" x14ac:dyDescent="0.25">
      <c r="CO8997" s="202">
        <v>8996</v>
      </c>
    </row>
    <row r="8998" spans="93:93" x14ac:dyDescent="0.25">
      <c r="CO8998" s="202">
        <v>8997</v>
      </c>
    </row>
    <row r="8999" spans="93:93" x14ac:dyDescent="0.25">
      <c r="CO8999" s="202">
        <v>8998</v>
      </c>
    </row>
    <row r="9000" spans="93:93" x14ac:dyDescent="0.25">
      <c r="CO9000" s="202">
        <v>8999</v>
      </c>
    </row>
    <row r="9001" spans="93:93" x14ac:dyDescent="0.25">
      <c r="CO9001" s="202">
        <v>9000</v>
      </c>
    </row>
    <row r="9002" spans="93:93" x14ac:dyDescent="0.25">
      <c r="CO9002" s="202">
        <v>9001</v>
      </c>
    </row>
    <row r="9003" spans="93:93" x14ac:dyDescent="0.25">
      <c r="CO9003" s="202">
        <v>9002</v>
      </c>
    </row>
    <row r="9004" spans="93:93" x14ac:dyDescent="0.25">
      <c r="CO9004" s="202">
        <v>9003</v>
      </c>
    </row>
    <row r="9005" spans="93:93" x14ac:dyDescent="0.25">
      <c r="CO9005" s="202">
        <v>9004</v>
      </c>
    </row>
    <row r="9006" spans="93:93" x14ac:dyDescent="0.25">
      <c r="CO9006" s="202">
        <v>9005</v>
      </c>
    </row>
    <row r="9007" spans="93:93" x14ac:dyDescent="0.25">
      <c r="CO9007" s="202">
        <v>9006</v>
      </c>
    </row>
    <row r="9008" spans="93:93" x14ac:dyDescent="0.25">
      <c r="CO9008" s="202">
        <v>9007</v>
      </c>
    </row>
    <row r="9009" spans="93:93" x14ac:dyDescent="0.25">
      <c r="CO9009" s="202">
        <v>9008</v>
      </c>
    </row>
    <row r="9010" spans="93:93" x14ac:dyDescent="0.25">
      <c r="CO9010" s="202">
        <v>9009</v>
      </c>
    </row>
    <row r="9011" spans="93:93" x14ac:dyDescent="0.25">
      <c r="CO9011" s="202">
        <v>9010</v>
      </c>
    </row>
    <row r="9012" spans="93:93" x14ac:dyDescent="0.25">
      <c r="CO9012" s="202">
        <v>9011</v>
      </c>
    </row>
    <row r="9013" spans="93:93" x14ac:dyDescent="0.25">
      <c r="CO9013" s="202">
        <v>9012</v>
      </c>
    </row>
    <row r="9014" spans="93:93" x14ac:dyDescent="0.25">
      <c r="CO9014" s="202">
        <v>9013</v>
      </c>
    </row>
    <row r="9015" spans="93:93" x14ac:dyDescent="0.25">
      <c r="CO9015" s="202">
        <v>9014</v>
      </c>
    </row>
    <row r="9016" spans="93:93" x14ac:dyDescent="0.25">
      <c r="CO9016" s="202">
        <v>9015</v>
      </c>
    </row>
    <row r="9017" spans="93:93" x14ac:dyDescent="0.25">
      <c r="CO9017" s="202">
        <v>9016</v>
      </c>
    </row>
    <row r="9018" spans="93:93" x14ac:dyDescent="0.25">
      <c r="CO9018" s="202">
        <v>9017</v>
      </c>
    </row>
    <row r="9019" spans="93:93" x14ac:dyDescent="0.25">
      <c r="CO9019" s="202">
        <v>9018</v>
      </c>
    </row>
    <row r="9020" spans="93:93" x14ac:dyDescent="0.25">
      <c r="CO9020" s="202">
        <v>9019</v>
      </c>
    </row>
    <row r="9021" spans="93:93" x14ac:dyDescent="0.25">
      <c r="CO9021" s="202">
        <v>9020</v>
      </c>
    </row>
    <row r="9022" spans="93:93" x14ac:dyDescent="0.25">
      <c r="CO9022" s="202">
        <v>9021</v>
      </c>
    </row>
    <row r="9023" spans="93:93" x14ac:dyDescent="0.25">
      <c r="CO9023" s="202">
        <v>9022</v>
      </c>
    </row>
    <row r="9024" spans="93:93" x14ac:dyDescent="0.25">
      <c r="CO9024" s="202">
        <v>9023</v>
      </c>
    </row>
    <row r="9025" spans="93:93" x14ac:dyDescent="0.25">
      <c r="CO9025" s="202">
        <v>9024</v>
      </c>
    </row>
    <row r="9026" spans="93:93" x14ac:dyDescent="0.25">
      <c r="CO9026" s="202">
        <v>9025</v>
      </c>
    </row>
    <row r="9027" spans="93:93" x14ac:dyDescent="0.25">
      <c r="CO9027" s="202">
        <v>9026</v>
      </c>
    </row>
    <row r="9028" spans="93:93" x14ac:dyDescent="0.25">
      <c r="CO9028" s="202">
        <v>9027</v>
      </c>
    </row>
    <row r="9029" spans="93:93" x14ac:dyDescent="0.25">
      <c r="CO9029" s="202">
        <v>9028</v>
      </c>
    </row>
    <row r="9030" spans="93:93" x14ac:dyDescent="0.25">
      <c r="CO9030" s="202">
        <v>9029</v>
      </c>
    </row>
    <row r="9031" spans="93:93" x14ac:dyDescent="0.25">
      <c r="CO9031" s="202">
        <v>9030</v>
      </c>
    </row>
    <row r="9032" spans="93:93" x14ac:dyDescent="0.25">
      <c r="CO9032" s="202">
        <v>9031</v>
      </c>
    </row>
    <row r="9033" spans="93:93" x14ac:dyDescent="0.25">
      <c r="CO9033" s="202">
        <v>9032</v>
      </c>
    </row>
    <row r="9034" spans="93:93" x14ac:dyDescent="0.25">
      <c r="CO9034" s="202">
        <v>9033</v>
      </c>
    </row>
    <row r="9035" spans="93:93" x14ac:dyDescent="0.25">
      <c r="CO9035" s="202">
        <v>9034</v>
      </c>
    </row>
    <row r="9036" spans="93:93" x14ac:dyDescent="0.25">
      <c r="CO9036" s="202">
        <v>9035</v>
      </c>
    </row>
    <row r="9037" spans="93:93" x14ac:dyDescent="0.25">
      <c r="CO9037" s="202">
        <v>9036</v>
      </c>
    </row>
    <row r="9038" spans="93:93" x14ac:dyDescent="0.25">
      <c r="CO9038" s="202">
        <v>9037</v>
      </c>
    </row>
    <row r="9039" spans="93:93" x14ac:dyDescent="0.25">
      <c r="CO9039" s="202">
        <v>9038</v>
      </c>
    </row>
    <row r="9040" spans="93:93" x14ac:dyDescent="0.25">
      <c r="CO9040" s="202">
        <v>9039</v>
      </c>
    </row>
    <row r="9041" spans="93:93" x14ac:dyDescent="0.25">
      <c r="CO9041" s="202">
        <v>9040</v>
      </c>
    </row>
    <row r="9042" spans="93:93" x14ac:dyDescent="0.25">
      <c r="CO9042" s="202">
        <v>9041</v>
      </c>
    </row>
    <row r="9043" spans="93:93" x14ac:dyDescent="0.25">
      <c r="CO9043" s="202">
        <v>9042</v>
      </c>
    </row>
    <row r="9044" spans="93:93" x14ac:dyDescent="0.25">
      <c r="CO9044" s="202">
        <v>9043</v>
      </c>
    </row>
    <row r="9045" spans="93:93" x14ac:dyDescent="0.25">
      <c r="CO9045" s="202">
        <v>9044</v>
      </c>
    </row>
    <row r="9046" spans="93:93" x14ac:dyDescent="0.25">
      <c r="CO9046" s="202">
        <v>9045</v>
      </c>
    </row>
    <row r="9047" spans="93:93" x14ac:dyDescent="0.25">
      <c r="CO9047" s="202">
        <v>9046</v>
      </c>
    </row>
    <row r="9048" spans="93:93" x14ac:dyDescent="0.25">
      <c r="CO9048" s="202">
        <v>9047</v>
      </c>
    </row>
    <row r="9049" spans="93:93" x14ac:dyDescent="0.25">
      <c r="CO9049" s="202">
        <v>9048</v>
      </c>
    </row>
    <row r="9050" spans="93:93" x14ac:dyDescent="0.25">
      <c r="CO9050" s="202">
        <v>9049</v>
      </c>
    </row>
    <row r="9051" spans="93:93" x14ac:dyDescent="0.25">
      <c r="CO9051" s="202">
        <v>9050</v>
      </c>
    </row>
    <row r="9052" spans="93:93" x14ac:dyDescent="0.25">
      <c r="CO9052" s="202">
        <v>9051</v>
      </c>
    </row>
    <row r="9053" spans="93:93" x14ac:dyDescent="0.25">
      <c r="CO9053" s="202">
        <v>9052</v>
      </c>
    </row>
    <row r="9054" spans="93:93" x14ac:dyDescent="0.25">
      <c r="CO9054" s="202">
        <v>9053</v>
      </c>
    </row>
    <row r="9055" spans="93:93" x14ac:dyDescent="0.25">
      <c r="CO9055" s="202">
        <v>9054</v>
      </c>
    </row>
    <row r="9056" spans="93:93" x14ac:dyDescent="0.25">
      <c r="CO9056" s="202">
        <v>9055</v>
      </c>
    </row>
    <row r="9057" spans="93:93" x14ac:dyDescent="0.25">
      <c r="CO9057" s="202">
        <v>9056</v>
      </c>
    </row>
    <row r="9058" spans="93:93" x14ac:dyDescent="0.25">
      <c r="CO9058" s="202">
        <v>9057</v>
      </c>
    </row>
    <row r="9059" spans="93:93" x14ac:dyDescent="0.25">
      <c r="CO9059" s="202">
        <v>9058</v>
      </c>
    </row>
    <row r="9060" spans="93:93" x14ac:dyDescent="0.25">
      <c r="CO9060" s="202">
        <v>9059</v>
      </c>
    </row>
    <row r="9061" spans="93:93" x14ac:dyDescent="0.25">
      <c r="CO9061" s="202">
        <v>9060</v>
      </c>
    </row>
    <row r="9062" spans="93:93" x14ac:dyDescent="0.25">
      <c r="CO9062" s="202">
        <v>9061</v>
      </c>
    </row>
    <row r="9063" spans="93:93" x14ac:dyDescent="0.25">
      <c r="CO9063" s="202">
        <v>9062</v>
      </c>
    </row>
    <row r="9064" spans="93:93" x14ac:dyDescent="0.25">
      <c r="CO9064" s="202">
        <v>9063</v>
      </c>
    </row>
    <row r="9065" spans="93:93" x14ac:dyDescent="0.25">
      <c r="CO9065" s="202">
        <v>9064</v>
      </c>
    </row>
    <row r="9066" spans="93:93" x14ac:dyDescent="0.25">
      <c r="CO9066" s="202">
        <v>9065</v>
      </c>
    </row>
    <row r="9067" spans="93:93" x14ac:dyDescent="0.25">
      <c r="CO9067" s="202">
        <v>9066</v>
      </c>
    </row>
    <row r="9068" spans="93:93" x14ac:dyDescent="0.25">
      <c r="CO9068" s="202">
        <v>9067</v>
      </c>
    </row>
    <row r="9069" spans="93:93" x14ac:dyDescent="0.25">
      <c r="CO9069" s="202">
        <v>9068</v>
      </c>
    </row>
    <row r="9070" spans="93:93" x14ac:dyDescent="0.25">
      <c r="CO9070" s="202">
        <v>9069</v>
      </c>
    </row>
    <row r="9071" spans="93:93" x14ac:dyDescent="0.25">
      <c r="CO9071" s="202">
        <v>9070</v>
      </c>
    </row>
    <row r="9072" spans="93:93" x14ac:dyDescent="0.25">
      <c r="CO9072" s="202">
        <v>9071</v>
      </c>
    </row>
    <row r="9073" spans="93:93" x14ac:dyDescent="0.25">
      <c r="CO9073" s="202">
        <v>9072</v>
      </c>
    </row>
    <row r="9074" spans="93:93" x14ac:dyDescent="0.25">
      <c r="CO9074" s="202">
        <v>9073</v>
      </c>
    </row>
    <row r="9075" spans="93:93" x14ac:dyDescent="0.25">
      <c r="CO9075" s="202">
        <v>9074</v>
      </c>
    </row>
    <row r="9076" spans="93:93" x14ac:dyDescent="0.25">
      <c r="CO9076" s="202">
        <v>9075</v>
      </c>
    </row>
    <row r="9077" spans="93:93" x14ac:dyDescent="0.25">
      <c r="CO9077" s="202">
        <v>9076</v>
      </c>
    </row>
    <row r="9078" spans="93:93" x14ac:dyDescent="0.25">
      <c r="CO9078" s="202">
        <v>9077</v>
      </c>
    </row>
    <row r="9079" spans="93:93" x14ac:dyDescent="0.25">
      <c r="CO9079" s="202">
        <v>9078</v>
      </c>
    </row>
    <row r="9080" spans="93:93" x14ac:dyDescent="0.25">
      <c r="CO9080" s="202">
        <v>9079</v>
      </c>
    </row>
    <row r="9081" spans="93:93" x14ac:dyDescent="0.25">
      <c r="CO9081" s="202">
        <v>9080</v>
      </c>
    </row>
    <row r="9082" spans="93:93" x14ac:dyDescent="0.25">
      <c r="CO9082" s="202">
        <v>9081</v>
      </c>
    </row>
    <row r="9083" spans="93:93" x14ac:dyDescent="0.25">
      <c r="CO9083" s="202">
        <v>9082</v>
      </c>
    </row>
    <row r="9084" spans="93:93" x14ac:dyDescent="0.25">
      <c r="CO9084" s="202">
        <v>9083</v>
      </c>
    </row>
    <row r="9085" spans="93:93" x14ac:dyDescent="0.25">
      <c r="CO9085" s="202">
        <v>9084</v>
      </c>
    </row>
    <row r="9086" spans="93:93" x14ac:dyDescent="0.25">
      <c r="CO9086" s="202">
        <v>9085</v>
      </c>
    </row>
    <row r="9087" spans="93:93" x14ac:dyDescent="0.25">
      <c r="CO9087" s="202">
        <v>9086</v>
      </c>
    </row>
    <row r="9088" spans="93:93" x14ac:dyDescent="0.25">
      <c r="CO9088" s="202">
        <v>9087</v>
      </c>
    </row>
    <row r="9089" spans="93:93" x14ac:dyDescent="0.25">
      <c r="CO9089" s="202">
        <v>9088</v>
      </c>
    </row>
    <row r="9090" spans="93:93" x14ac:dyDescent="0.25">
      <c r="CO9090" s="202">
        <v>9089</v>
      </c>
    </row>
    <row r="9091" spans="93:93" x14ac:dyDescent="0.25">
      <c r="CO9091" s="202">
        <v>9090</v>
      </c>
    </row>
    <row r="9092" spans="93:93" x14ac:dyDescent="0.25">
      <c r="CO9092" s="202">
        <v>9091</v>
      </c>
    </row>
    <row r="9093" spans="93:93" x14ac:dyDescent="0.25">
      <c r="CO9093" s="202">
        <v>9092</v>
      </c>
    </row>
    <row r="9094" spans="93:93" x14ac:dyDescent="0.25">
      <c r="CO9094" s="202">
        <v>9093</v>
      </c>
    </row>
    <row r="9095" spans="93:93" x14ac:dyDescent="0.25">
      <c r="CO9095" s="202">
        <v>9094</v>
      </c>
    </row>
    <row r="9096" spans="93:93" x14ac:dyDescent="0.25">
      <c r="CO9096" s="202">
        <v>9095</v>
      </c>
    </row>
    <row r="9097" spans="93:93" x14ac:dyDescent="0.25">
      <c r="CO9097" s="202">
        <v>9096</v>
      </c>
    </row>
    <row r="9098" spans="93:93" x14ac:dyDescent="0.25">
      <c r="CO9098" s="202">
        <v>9097</v>
      </c>
    </row>
    <row r="9099" spans="93:93" x14ac:dyDescent="0.25">
      <c r="CO9099" s="202">
        <v>9098</v>
      </c>
    </row>
    <row r="9100" spans="93:93" x14ac:dyDescent="0.25">
      <c r="CO9100" s="202">
        <v>9099</v>
      </c>
    </row>
    <row r="9101" spans="93:93" x14ac:dyDescent="0.25">
      <c r="CO9101" s="202">
        <v>9100</v>
      </c>
    </row>
    <row r="9102" spans="93:93" x14ac:dyDescent="0.25">
      <c r="CO9102" s="202">
        <v>9101</v>
      </c>
    </row>
    <row r="9103" spans="93:93" x14ac:dyDescent="0.25">
      <c r="CO9103" s="202">
        <v>9102</v>
      </c>
    </row>
    <row r="9104" spans="93:93" x14ac:dyDescent="0.25">
      <c r="CO9104" s="202">
        <v>9103</v>
      </c>
    </row>
    <row r="9105" spans="93:93" x14ac:dyDescent="0.25">
      <c r="CO9105" s="202">
        <v>9104</v>
      </c>
    </row>
    <row r="9106" spans="93:93" x14ac:dyDescent="0.25">
      <c r="CO9106" s="202">
        <v>9105</v>
      </c>
    </row>
    <row r="9107" spans="93:93" x14ac:dyDescent="0.25">
      <c r="CO9107" s="202">
        <v>9106</v>
      </c>
    </row>
    <row r="9108" spans="93:93" x14ac:dyDescent="0.25">
      <c r="CO9108" s="202">
        <v>9107</v>
      </c>
    </row>
    <row r="9109" spans="93:93" x14ac:dyDescent="0.25">
      <c r="CO9109" s="202">
        <v>9108</v>
      </c>
    </row>
    <row r="9110" spans="93:93" x14ac:dyDescent="0.25">
      <c r="CO9110" s="202">
        <v>9109</v>
      </c>
    </row>
    <row r="9111" spans="93:93" x14ac:dyDescent="0.25">
      <c r="CO9111" s="202">
        <v>9110</v>
      </c>
    </row>
    <row r="9112" spans="93:93" x14ac:dyDescent="0.25">
      <c r="CO9112" s="202">
        <v>9111</v>
      </c>
    </row>
    <row r="9113" spans="93:93" x14ac:dyDescent="0.25">
      <c r="CO9113" s="202">
        <v>9112</v>
      </c>
    </row>
    <row r="9114" spans="93:93" x14ac:dyDescent="0.25">
      <c r="CO9114" s="202">
        <v>9113</v>
      </c>
    </row>
    <row r="9115" spans="93:93" x14ac:dyDescent="0.25">
      <c r="CO9115" s="202">
        <v>9114</v>
      </c>
    </row>
    <row r="9116" spans="93:93" x14ac:dyDescent="0.25">
      <c r="CO9116" s="202">
        <v>9115</v>
      </c>
    </row>
    <row r="9117" spans="93:93" x14ac:dyDescent="0.25">
      <c r="CO9117" s="202">
        <v>9116</v>
      </c>
    </row>
    <row r="9118" spans="93:93" x14ac:dyDescent="0.25">
      <c r="CO9118" s="202">
        <v>9117</v>
      </c>
    </row>
    <row r="9119" spans="93:93" x14ac:dyDescent="0.25">
      <c r="CO9119" s="202">
        <v>9118</v>
      </c>
    </row>
    <row r="9120" spans="93:93" x14ac:dyDescent="0.25">
      <c r="CO9120" s="202">
        <v>9119</v>
      </c>
    </row>
    <row r="9121" spans="93:93" x14ac:dyDescent="0.25">
      <c r="CO9121" s="202">
        <v>9120</v>
      </c>
    </row>
    <row r="9122" spans="93:93" x14ac:dyDescent="0.25">
      <c r="CO9122" s="202">
        <v>9121</v>
      </c>
    </row>
    <row r="9123" spans="93:93" x14ac:dyDescent="0.25">
      <c r="CO9123" s="202">
        <v>9122</v>
      </c>
    </row>
    <row r="9124" spans="93:93" x14ac:dyDescent="0.25">
      <c r="CO9124" s="202">
        <v>9123</v>
      </c>
    </row>
    <row r="9125" spans="93:93" x14ac:dyDescent="0.25">
      <c r="CO9125" s="202">
        <v>9124</v>
      </c>
    </row>
    <row r="9126" spans="93:93" x14ac:dyDescent="0.25">
      <c r="CO9126" s="202">
        <v>9125</v>
      </c>
    </row>
    <row r="9127" spans="93:93" x14ac:dyDescent="0.25">
      <c r="CO9127" s="202">
        <v>9126</v>
      </c>
    </row>
    <row r="9128" spans="93:93" x14ac:dyDescent="0.25">
      <c r="CO9128" s="202">
        <v>9127</v>
      </c>
    </row>
    <row r="9129" spans="93:93" x14ac:dyDescent="0.25">
      <c r="CO9129" s="202">
        <v>9128</v>
      </c>
    </row>
    <row r="9130" spans="93:93" x14ac:dyDescent="0.25">
      <c r="CO9130" s="202">
        <v>9129</v>
      </c>
    </row>
    <row r="9131" spans="93:93" x14ac:dyDescent="0.25">
      <c r="CO9131" s="202">
        <v>9130</v>
      </c>
    </row>
    <row r="9132" spans="93:93" x14ac:dyDescent="0.25">
      <c r="CO9132" s="202">
        <v>9131</v>
      </c>
    </row>
    <row r="9133" spans="93:93" x14ac:dyDescent="0.25">
      <c r="CO9133" s="202">
        <v>9132</v>
      </c>
    </row>
    <row r="9134" spans="93:93" x14ac:dyDescent="0.25">
      <c r="CO9134" s="202">
        <v>9133</v>
      </c>
    </row>
    <row r="9135" spans="93:93" x14ac:dyDescent="0.25">
      <c r="CO9135" s="202">
        <v>9134</v>
      </c>
    </row>
    <row r="9136" spans="93:93" x14ac:dyDescent="0.25">
      <c r="CO9136" s="202">
        <v>9135</v>
      </c>
    </row>
    <row r="9137" spans="93:93" x14ac:dyDescent="0.25">
      <c r="CO9137" s="202">
        <v>9136</v>
      </c>
    </row>
    <row r="9138" spans="93:93" x14ac:dyDescent="0.25">
      <c r="CO9138" s="202">
        <v>9137</v>
      </c>
    </row>
    <row r="9139" spans="93:93" x14ac:dyDescent="0.25">
      <c r="CO9139" s="202">
        <v>9138</v>
      </c>
    </row>
    <row r="9140" spans="93:93" x14ac:dyDescent="0.25">
      <c r="CO9140" s="202">
        <v>9139</v>
      </c>
    </row>
    <row r="9141" spans="93:93" x14ac:dyDescent="0.25">
      <c r="CO9141" s="202">
        <v>9140</v>
      </c>
    </row>
    <row r="9142" spans="93:93" x14ac:dyDescent="0.25">
      <c r="CO9142" s="202">
        <v>9141</v>
      </c>
    </row>
    <row r="9143" spans="93:93" x14ac:dyDescent="0.25">
      <c r="CO9143" s="202">
        <v>9142</v>
      </c>
    </row>
    <row r="9144" spans="93:93" x14ac:dyDescent="0.25">
      <c r="CO9144" s="202">
        <v>9143</v>
      </c>
    </row>
    <row r="9145" spans="93:93" x14ac:dyDescent="0.25">
      <c r="CO9145" s="202">
        <v>9144</v>
      </c>
    </row>
    <row r="9146" spans="93:93" x14ac:dyDescent="0.25">
      <c r="CO9146" s="202">
        <v>9145</v>
      </c>
    </row>
    <row r="9147" spans="93:93" x14ac:dyDescent="0.25">
      <c r="CO9147" s="202">
        <v>9146</v>
      </c>
    </row>
    <row r="9148" spans="93:93" x14ac:dyDescent="0.25">
      <c r="CO9148" s="202">
        <v>9147</v>
      </c>
    </row>
    <row r="9149" spans="93:93" x14ac:dyDescent="0.25">
      <c r="CO9149" s="202">
        <v>9148</v>
      </c>
    </row>
    <row r="9150" spans="93:93" x14ac:dyDescent="0.25">
      <c r="CO9150" s="202">
        <v>9149</v>
      </c>
    </row>
    <row r="9151" spans="93:93" x14ac:dyDescent="0.25">
      <c r="CO9151" s="202">
        <v>9150</v>
      </c>
    </row>
    <row r="9152" spans="93:93" x14ac:dyDescent="0.25">
      <c r="CO9152" s="202">
        <v>9151</v>
      </c>
    </row>
    <row r="9153" spans="93:93" x14ac:dyDescent="0.25">
      <c r="CO9153" s="202">
        <v>9152</v>
      </c>
    </row>
    <row r="9154" spans="93:93" x14ac:dyDescent="0.25">
      <c r="CO9154" s="202">
        <v>9153</v>
      </c>
    </row>
    <row r="9155" spans="93:93" x14ac:dyDescent="0.25">
      <c r="CO9155" s="202">
        <v>9154</v>
      </c>
    </row>
    <row r="9156" spans="93:93" x14ac:dyDescent="0.25">
      <c r="CO9156" s="202">
        <v>9155</v>
      </c>
    </row>
    <row r="9157" spans="93:93" x14ac:dyDescent="0.25">
      <c r="CO9157" s="202">
        <v>9156</v>
      </c>
    </row>
    <row r="9158" spans="93:93" x14ac:dyDescent="0.25">
      <c r="CO9158" s="202">
        <v>9157</v>
      </c>
    </row>
    <row r="9159" spans="93:93" x14ac:dyDescent="0.25">
      <c r="CO9159" s="202">
        <v>9158</v>
      </c>
    </row>
    <row r="9160" spans="93:93" x14ac:dyDescent="0.25">
      <c r="CO9160" s="202">
        <v>9159</v>
      </c>
    </row>
    <row r="9161" spans="93:93" x14ac:dyDescent="0.25">
      <c r="CO9161" s="202">
        <v>9160</v>
      </c>
    </row>
    <row r="9162" spans="93:93" x14ac:dyDescent="0.25">
      <c r="CO9162" s="202">
        <v>9161</v>
      </c>
    </row>
    <row r="9163" spans="93:93" x14ac:dyDescent="0.25">
      <c r="CO9163" s="202">
        <v>9162</v>
      </c>
    </row>
    <row r="9164" spans="93:93" x14ac:dyDescent="0.25">
      <c r="CO9164" s="202">
        <v>9163</v>
      </c>
    </row>
    <row r="9165" spans="93:93" x14ac:dyDescent="0.25">
      <c r="CO9165" s="202">
        <v>9164</v>
      </c>
    </row>
    <row r="9166" spans="93:93" x14ac:dyDescent="0.25">
      <c r="CO9166" s="202">
        <v>9165</v>
      </c>
    </row>
    <row r="9167" spans="93:93" x14ac:dyDescent="0.25">
      <c r="CO9167" s="202">
        <v>9166</v>
      </c>
    </row>
    <row r="9168" spans="93:93" x14ac:dyDescent="0.25">
      <c r="CO9168" s="202">
        <v>9167</v>
      </c>
    </row>
    <row r="9169" spans="93:93" x14ac:dyDescent="0.25">
      <c r="CO9169" s="202">
        <v>9168</v>
      </c>
    </row>
    <row r="9170" spans="93:93" x14ac:dyDescent="0.25">
      <c r="CO9170" s="202">
        <v>9169</v>
      </c>
    </row>
    <row r="9171" spans="93:93" x14ac:dyDescent="0.25">
      <c r="CO9171" s="202">
        <v>9170</v>
      </c>
    </row>
    <row r="9172" spans="93:93" x14ac:dyDescent="0.25">
      <c r="CO9172" s="202">
        <v>9171</v>
      </c>
    </row>
    <row r="9173" spans="93:93" x14ac:dyDescent="0.25">
      <c r="CO9173" s="202">
        <v>9172</v>
      </c>
    </row>
    <row r="9174" spans="93:93" x14ac:dyDescent="0.25">
      <c r="CO9174" s="202">
        <v>9173</v>
      </c>
    </row>
    <row r="9175" spans="93:93" x14ac:dyDescent="0.25">
      <c r="CO9175" s="202">
        <v>9174</v>
      </c>
    </row>
    <row r="9176" spans="93:93" x14ac:dyDescent="0.25">
      <c r="CO9176" s="202">
        <v>9175</v>
      </c>
    </row>
    <row r="9177" spans="93:93" x14ac:dyDescent="0.25">
      <c r="CO9177" s="202">
        <v>9176</v>
      </c>
    </row>
    <row r="9178" spans="93:93" x14ac:dyDescent="0.25">
      <c r="CO9178" s="202">
        <v>9177</v>
      </c>
    </row>
    <row r="9179" spans="93:93" x14ac:dyDescent="0.25">
      <c r="CO9179" s="202">
        <v>9178</v>
      </c>
    </row>
    <row r="9180" spans="93:93" x14ac:dyDescent="0.25">
      <c r="CO9180" s="202">
        <v>9179</v>
      </c>
    </row>
    <row r="9181" spans="93:93" x14ac:dyDescent="0.25">
      <c r="CO9181" s="202">
        <v>9180</v>
      </c>
    </row>
    <row r="9182" spans="93:93" x14ac:dyDescent="0.25">
      <c r="CO9182" s="202">
        <v>9181</v>
      </c>
    </row>
    <row r="9183" spans="93:93" x14ac:dyDescent="0.25">
      <c r="CO9183" s="202">
        <v>9182</v>
      </c>
    </row>
    <row r="9184" spans="93:93" x14ac:dyDescent="0.25">
      <c r="CO9184" s="202">
        <v>9183</v>
      </c>
    </row>
    <row r="9185" spans="93:93" x14ac:dyDescent="0.25">
      <c r="CO9185" s="202">
        <v>9184</v>
      </c>
    </row>
    <row r="9186" spans="93:93" x14ac:dyDescent="0.25">
      <c r="CO9186" s="202">
        <v>9185</v>
      </c>
    </row>
    <row r="9187" spans="93:93" x14ac:dyDescent="0.25">
      <c r="CO9187" s="202">
        <v>9186</v>
      </c>
    </row>
    <row r="9188" spans="93:93" x14ac:dyDescent="0.25">
      <c r="CO9188" s="202">
        <v>9187</v>
      </c>
    </row>
    <row r="9189" spans="93:93" x14ac:dyDescent="0.25">
      <c r="CO9189" s="202">
        <v>9188</v>
      </c>
    </row>
    <row r="9190" spans="93:93" x14ac:dyDescent="0.25">
      <c r="CO9190" s="202">
        <v>9189</v>
      </c>
    </row>
    <row r="9191" spans="93:93" x14ac:dyDescent="0.25">
      <c r="CO9191" s="202">
        <v>9190</v>
      </c>
    </row>
    <row r="9192" spans="93:93" x14ac:dyDescent="0.25">
      <c r="CO9192" s="202">
        <v>9191</v>
      </c>
    </row>
    <row r="9193" spans="93:93" x14ac:dyDescent="0.25">
      <c r="CO9193" s="202">
        <v>9192</v>
      </c>
    </row>
    <row r="9194" spans="93:93" x14ac:dyDescent="0.25">
      <c r="CO9194" s="202">
        <v>9193</v>
      </c>
    </row>
    <row r="9195" spans="93:93" x14ac:dyDescent="0.25">
      <c r="CO9195" s="202">
        <v>9194</v>
      </c>
    </row>
    <row r="9196" spans="93:93" x14ac:dyDescent="0.25">
      <c r="CO9196" s="202">
        <v>9195</v>
      </c>
    </row>
    <row r="9197" spans="93:93" x14ac:dyDescent="0.25">
      <c r="CO9197" s="202">
        <v>9196</v>
      </c>
    </row>
    <row r="9198" spans="93:93" x14ac:dyDescent="0.25">
      <c r="CO9198" s="202">
        <v>9197</v>
      </c>
    </row>
    <row r="9199" spans="93:93" x14ac:dyDescent="0.25">
      <c r="CO9199" s="202">
        <v>9198</v>
      </c>
    </row>
    <row r="9200" spans="93:93" x14ac:dyDescent="0.25">
      <c r="CO9200" s="202">
        <v>9199</v>
      </c>
    </row>
    <row r="9201" spans="93:93" x14ac:dyDescent="0.25">
      <c r="CO9201" s="202">
        <v>9200</v>
      </c>
    </row>
    <row r="9202" spans="93:93" x14ac:dyDescent="0.25">
      <c r="CO9202" s="202">
        <v>9201</v>
      </c>
    </row>
    <row r="9203" spans="93:93" x14ac:dyDescent="0.25">
      <c r="CO9203" s="202">
        <v>9202</v>
      </c>
    </row>
    <row r="9204" spans="93:93" x14ac:dyDescent="0.25">
      <c r="CO9204" s="202">
        <v>9203</v>
      </c>
    </row>
    <row r="9205" spans="93:93" x14ac:dyDescent="0.25">
      <c r="CO9205" s="202">
        <v>9204</v>
      </c>
    </row>
    <row r="9206" spans="93:93" x14ac:dyDescent="0.25">
      <c r="CO9206" s="202">
        <v>9205</v>
      </c>
    </row>
    <row r="9207" spans="93:93" x14ac:dyDescent="0.25">
      <c r="CO9207" s="202">
        <v>9206</v>
      </c>
    </row>
    <row r="9208" spans="93:93" x14ac:dyDescent="0.25">
      <c r="CO9208" s="202">
        <v>9207</v>
      </c>
    </row>
    <row r="9209" spans="93:93" x14ac:dyDescent="0.25">
      <c r="CO9209" s="202">
        <v>9208</v>
      </c>
    </row>
    <row r="9210" spans="93:93" x14ac:dyDescent="0.25">
      <c r="CO9210" s="202">
        <v>9209</v>
      </c>
    </row>
    <row r="9211" spans="93:93" x14ac:dyDescent="0.25">
      <c r="CO9211" s="202">
        <v>9210</v>
      </c>
    </row>
    <row r="9212" spans="93:93" x14ac:dyDescent="0.25">
      <c r="CO9212" s="202">
        <v>9211</v>
      </c>
    </row>
    <row r="9213" spans="93:93" x14ac:dyDescent="0.25">
      <c r="CO9213" s="202">
        <v>9212</v>
      </c>
    </row>
    <row r="9214" spans="93:93" x14ac:dyDescent="0.25">
      <c r="CO9214" s="202">
        <v>9213</v>
      </c>
    </row>
    <row r="9215" spans="93:93" x14ac:dyDescent="0.25">
      <c r="CO9215" s="202">
        <v>9214</v>
      </c>
    </row>
    <row r="9216" spans="93:93" x14ac:dyDescent="0.25">
      <c r="CO9216" s="202">
        <v>9215</v>
      </c>
    </row>
    <row r="9217" spans="93:93" x14ac:dyDescent="0.25">
      <c r="CO9217" s="202">
        <v>9216</v>
      </c>
    </row>
    <row r="9218" spans="93:93" x14ac:dyDescent="0.25">
      <c r="CO9218" s="202">
        <v>9217</v>
      </c>
    </row>
    <row r="9219" spans="93:93" x14ac:dyDescent="0.25">
      <c r="CO9219" s="202">
        <v>9218</v>
      </c>
    </row>
    <row r="9220" spans="93:93" x14ac:dyDescent="0.25">
      <c r="CO9220" s="202">
        <v>9219</v>
      </c>
    </row>
    <row r="9221" spans="93:93" x14ac:dyDescent="0.25">
      <c r="CO9221" s="202">
        <v>9220</v>
      </c>
    </row>
    <row r="9222" spans="93:93" x14ac:dyDescent="0.25">
      <c r="CO9222" s="202">
        <v>9221</v>
      </c>
    </row>
    <row r="9223" spans="93:93" x14ac:dyDescent="0.25">
      <c r="CO9223" s="202">
        <v>9222</v>
      </c>
    </row>
    <row r="9224" spans="93:93" x14ac:dyDescent="0.25">
      <c r="CO9224" s="202">
        <v>9223</v>
      </c>
    </row>
    <row r="9225" spans="93:93" x14ac:dyDescent="0.25">
      <c r="CO9225" s="202">
        <v>9224</v>
      </c>
    </row>
    <row r="9226" spans="93:93" x14ac:dyDescent="0.25">
      <c r="CO9226" s="202">
        <v>9225</v>
      </c>
    </row>
    <row r="9227" spans="93:93" x14ac:dyDescent="0.25">
      <c r="CO9227" s="202">
        <v>9226</v>
      </c>
    </row>
    <row r="9228" spans="93:93" x14ac:dyDescent="0.25">
      <c r="CO9228" s="202">
        <v>9227</v>
      </c>
    </row>
    <row r="9229" spans="93:93" x14ac:dyDescent="0.25">
      <c r="CO9229" s="202">
        <v>9228</v>
      </c>
    </row>
    <row r="9230" spans="93:93" x14ac:dyDescent="0.25">
      <c r="CO9230" s="202">
        <v>9229</v>
      </c>
    </row>
    <row r="9231" spans="93:93" x14ac:dyDescent="0.25">
      <c r="CO9231" s="202">
        <v>9230</v>
      </c>
    </row>
    <row r="9232" spans="93:93" x14ac:dyDescent="0.25">
      <c r="CO9232" s="202">
        <v>9231</v>
      </c>
    </row>
    <row r="9233" spans="93:93" x14ac:dyDescent="0.25">
      <c r="CO9233" s="202">
        <v>9232</v>
      </c>
    </row>
    <row r="9234" spans="93:93" x14ac:dyDescent="0.25">
      <c r="CO9234" s="202">
        <v>9233</v>
      </c>
    </row>
    <row r="9235" spans="93:93" x14ac:dyDescent="0.25">
      <c r="CO9235" s="202">
        <v>9234</v>
      </c>
    </row>
    <row r="9236" spans="93:93" x14ac:dyDescent="0.25">
      <c r="CO9236" s="202">
        <v>9235</v>
      </c>
    </row>
    <row r="9237" spans="93:93" x14ac:dyDescent="0.25">
      <c r="CO9237" s="202">
        <v>9236</v>
      </c>
    </row>
    <row r="9238" spans="93:93" x14ac:dyDescent="0.25">
      <c r="CO9238" s="202">
        <v>9237</v>
      </c>
    </row>
    <row r="9239" spans="93:93" x14ac:dyDescent="0.25">
      <c r="CO9239" s="202">
        <v>9238</v>
      </c>
    </row>
    <row r="9240" spans="93:93" x14ac:dyDescent="0.25">
      <c r="CO9240" s="202">
        <v>9239</v>
      </c>
    </row>
    <row r="9241" spans="93:93" x14ac:dyDescent="0.25">
      <c r="CO9241" s="202">
        <v>9240</v>
      </c>
    </row>
    <row r="9242" spans="93:93" x14ac:dyDescent="0.25">
      <c r="CO9242" s="202">
        <v>9241</v>
      </c>
    </row>
    <row r="9243" spans="93:93" x14ac:dyDescent="0.25">
      <c r="CO9243" s="202">
        <v>9242</v>
      </c>
    </row>
    <row r="9244" spans="93:93" x14ac:dyDescent="0.25">
      <c r="CO9244" s="202">
        <v>9243</v>
      </c>
    </row>
    <row r="9245" spans="93:93" x14ac:dyDescent="0.25">
      <c r="CO9245" s="202">
        <v>9244</v>
      </c>
    </row>
    <row r="9246" spans="93:93" x14ac:dyDescent="0.25">
      <c r="CO9246" s="202">
        <v>9245</v>
      </c>
    </row>
    <row r="9247" spans="93:93" x14ac:dyDescent="0.25">
      <c r="CO9247" s="202">
        <v>9246</v>
      </c>
    </row>
    <row r="9248" spans="93:93" x14ac:dyDescent="0.25">
      <c r="CO9248" s="202">
        <v>9247</v>
      </c>
    </row>
    <row r="9249" spans="93:93" x14ac:dyDescent="0.25">
      <c r="CO9249" s="202">
        <v>9248</v>
      </c>
    </row>
    <row r="9250" spans="93:93" x14ac:dyDescent="0.25">
      <c r="CO9250" s="202">
        <v>9249</v>
      </c>
    </row>
    <row r="9251" spans="93:93" x14ac:dyDescent="0.25">
      <c r="CO9251" s="202">
        <v>9250</v>
      </c>
    </row>
    <row r="9252" spans="93:93" x14ac:dyDescent="0.25">
      <c r="CO9252" s="202">
        <v>9251</v>
      </c>
    </row>
    <row r="9253" spans="93:93" x14ac:dyDescent="0.25">
      <c r="CO9253" s="202">
        <v>9252</v>
      </c>
    </row>
    <row r="9254" spans="93:93" x14ac:dyDescent="0.25">
      <c r="CO9254" s="202">
        <v>9253</v>
      </c>
    </row>
    <row r="9255" spans="93:93" x14ac:dyDescent="0.25">
      <c r="CO9255" s="202">
        <v>9254</v>
      </c>
    </row>
    <row r="9256" spans="93:93" x14ac:dyDescent="0.25">
      <c r="CO9256" s="202">
        <v>9255</v>
      </c>
    </row>
    <row r="9257" spans="93:93" x14ac:dyDescent="0.25">
      <c r="CO9257" s="202">
        <v>9256</v>
      </c>
    </row>
    <row r="9258" spans="93:93" x14ac:dyDescent="0.25">
      <c r="CO9258" s="202">
        <v>9257</v>
      </c>
    </row>
    <row r="9259" spans="93:93" x14ac:dyDescent="0.25">
      <c r="CO9259" s="202">
        <v>9258</v>
      </c>
    </row>
    <row r="9260" spans="93:93" x14ac:dyDescent="0.25">
      <c r="CO9260" s="202">
        <v>9259</v>
      </c>
    </row>
    <row r="9261" spans="93:93" x14ac:dyDescent="0.25">
      <c r="CO9261" s="202">
        <v>9260</v>
      </c>
    </row>
    <row r="9262" spans="93:93" x14ac:dyDescent="0.25">
      <c r="CO9262" s="202">
        <v>9261</v>
      </c>
    </row>
    <row r="9263" spans="93:93" x14ac:dyDescent="0.25">
      <c r="CO9263" s="202">
        <v>9262</v>
      </c>
    </row>
    <row r="9264" spans="93:93" x14ac:dyDescent="0.25">
      <c r="CO9264" s="202">
        <v>9263</v>
      </c>
    </row>
    <row r="9265" spans="93:93" x14ac:dyDescent="0.25">
      <c r="CO9265" s="202">
        <v>9264</v>
      </c>
    </row>
    <row r="9266" spans="93:93" x14ac:dyDescent="0.25">
      <c r="CO9266" s="202">
        <v>9265</v>
      </c>
    </row>
    <row r="9267" spans="93:93" x14ac:dyDescent="0.25">
      <c r="CO9267" s="202">
        <v>9266</v>
      </c>
    </row>
    <row r="9268" spans="93:93" x14ac:dyDescent="0.25">
      <c r="CO9268" s="202">
        <v>9267</v>
      </c>
    </row>
    <row r="9269" spans="93:93" x14ac:dyDescent="0.25">
      <c r="CO9269" s="202">
        <v>9268</v>
      </c>
    </row>
    <row r="9270" spans="93:93" x14ac:dyDescent="0.25">
      <c r="CO9270" s="202">
        <v>9269</v>
      </c>
    </row>
    <row r="9271" spans="93:93" x14ac:dyDescent="0.25">
      <c r="CO9271" s="202">
        <v>9270</v>
      </c>
    </row>
    <row r="9272" spans="93:93" x14ac:dyDescent="0.25">
      <c r="CO9272" s="202">
        <v>9271</v>
      </c>
    </row>
    <row r="9273" spans="93:93" x14ac:dyDescent="0.25">
      <c r="CO9273" s="202">
        <v>9272</v>
      </c>
    </row>
    <row r="9274" spans="93:93" x14ac:dyDescent="0.25">
      <c r="CO9274" s="202">
        <v>9273</v>
      </c>
    </row>
    <row r="9275" spans="93:93" x14ac:dyDescent="0.25">
      <c r="CO9275" s="202">
        <v>9274</v>
      </c>
    </row>
    <row r="9276" spans="93:93" x14ac:dyDescent="0.25">
      <c r="CO9276" s="202">
        <v>9275</v>
      </c>
    </row>
    <row r="9277" spans="93:93" x14ac:dyDescent="0.25">
      <c r="CO9277" s="202">
        <v>9276</v>
      </c>
    </row>
    <row r="9278" spans="93:93" x14ac:dyDescent="0.25">
      <c r="CO9278" s="202">
        <v>9277</v>
      </c>
    </row>
    <row r="9279" spans="93:93" x14ac:dyDescent="0.25">
      <c r="CO9279" s="202">
        <v>9278</v>
      </c>
    </row>
    <row r="9280" spans="93:93" x14ac:dyDescent="0.25">
      <c r="CO9280" s="202">
        <v>9279</v>
      </c>
    </row>
    <row r="9281" spans="93:93" x14ac:dyDescent="0.25">
      <c r="CO9281" s="202">
        <v>9280</v>
      </c>
    </row>
    <row r="9282" spans="93:93" x14ac:dyDescent="0.25">
      <c r="CO9282" s="202">
        <v>9281</v>
      </c>
    </row>
    <row r="9283" spans="93:93" x14ac:dyDescent="0.25">
      <c r="CO9283" s="202">
        <v>9282</v>
      </c>
    </row>
    <row r="9284" spans="93:93" x14ac:dyDescent="0.25">
      <c r="CO9284" s="202">
        <v>9283</v>
      </c>
    </row>
    <row r="9285" spans="93:93" x14ac:dyDescent="0.25">
      <c r="CO9285" s="202">
        <v>9284</v>
      </c>
    </row>
    <row r="9286" spans="93:93" x14ac:dyDescent="0.25">
      <c r="CO9286" s="202">
        <v>9285</v>
      </c>
    </row>
    <row r="9287" spans="93:93" x14ac:dyDescent="0.25">
      <c r="CO9287" s="202">
        <v>9286</v>
      </c>
    </row>
    <row r="9288" spans="93:93" x14ac:dyDescent="0.25">
      <c r="CO9288" s="202">
        <v>9287</v>
      </c>
    </row>
    <row r="9289" spans="93:93" x14ac:dyDescent="0.25">
      <c r="CO9289" s="202">
        <v>9288</v>
      </c>
    </row>
    <row r="9290" spans="93:93" x14ac:dyDescent="0.25">
      <c r="CO9290" s="202">
        <v>9289</v>
      </c>
    </row>
    <row r="9291" spans="93:93" x14ac:dyDescent="0.25">
      <c r="CO9291" s="202">
        <v>9290</v>
      </c>
    </row>
    <row r="9292" spans="93:93" x14ac:dyDescent="0.25">
      <c r="CO9292" s="202">
        <v>9291</v>
      </c>
    </row>
    <row r="9293" spans="93:93" x14ac:dyDescent="0.25">
      <c r="CO9293" s="202">
        <v>9292</v>
      </c>
    </row>
    <row r="9294" spans="93:93" x14ac:dyDescent="0.25">
      <c r="CO9294" s="202">
        <v>9293</v>
      </c>
    </row>
    <row r="9295" spans="93:93" x14ac:dyDescent="0.25">
      <c r="CO9295" s="202">
        <v>9294</v>
      </c>
    </row>
    <row r="9296" spans="93:93" x14ac:dyDescent="0.25">
      <c r="CO9296" s="202">
        <v>9295</v>
      </c>
    </row>
    <row r="9297" spans="93:93" x14ac:dyDescent="0.25">
      <c r="CO9297" s="202">
        <v>9296</v>
      </c>
    </row>
    <row r="9298" spans="93:93" x14ac:dyDescent="0.25">
      <c r="CO9298" s="202">
        <v>9297</v>
      </c>
    </row>
    <row r="9299" spans="93:93" x14ac:dyDescent="0.25">
      <c r="CO9299" s="202">
        <v>9298</v>
      </c>
    </row>
    <row r="9300" spans="93:93" x14ac:dyDescent="0.25">
      <c r="CO9300" s="202">
        <v>9299</v>
      </c>
    </row>
    <row r="9301" spans="93:93" x14ac:dyDescent="0.25">
      <c r="CO9301" s="202">
        <v>9300</v>
      </c>
    </row>
    <row r="9302" spans="93:93" x14ac:dyDescent="0.25">
      <c r="CO9302" s="202">
        <v>9301</v>
      </c>
    </row>
    <row r="9303" spans="93:93" x14ac:dyDescent="0.25">
      <c r="CO9303" s="202">
        <v>9302</v>
      </c>
    </row>
    <row r="9304" spans="93:93" x14ac:dyDescent="0.25">
      <c r="CO9304" s="202">
        <v>9303</v>
      </c>
    </row>
    <row r="9305" spans="93:93" x14ac:dyDescent="0.25">
      <c r="CO9305" s="202">
        <v>9304</v>
      </c>
    </row>
    <row r="9306" spans="93:93" x14ac:dyDescent="0.25">
      <c r="CO9306" s="202">
        <v>9305</v>
      </c>
    </row>
    <row r="9307" spans="93:93" x14ac:dyDescent="0.25">
      <c r="CO9307" s="202">
        <v>9306</v>
      </c>
    </row>
    <row r="9308" spans="93:93" x14ac:dyDescent="0.25">
      <c r="CO9308" s="202">
        <v>9307</v>
      </c>
    </row>
    <row r="9309" spans="93:93" x14ac:dyDescent="0.25">
      <c r="CO9309" s="202">
        <v>9308</v>
      </c>
    </row>
    <row r="9310" spans="93:93" x14ac:dyDescent="0.25">
      <c r="CO9310" s="202">
        <v>9309</v>
      </c>
    </row>
    <row r="9311" spans="93:93" x14ac:dyDescent="0.25">
      <c r="CO9311" s="202">
        <v>9310</v>
      </c>
    </row>
    <row r="9312" spans="93:93" x14ac:dyDescent="0.25">
      <c r="CO9312" s="202">
        <v>9311</v>
      </c>
    </row>
    <row r="9313" spans="93:93" x14ac:dyDescent="0.25">
      <c r="CO9313" s="202">
        <v>9312</v>
      </c>
    </row>
    <row r="9314" spans="93:93" x14ac:dyDescent="0.25">
      <c r="CO9314" s="202">
        <v>9313</v>
      </c>
    </row>
    <row r="9315" spans="93:93" x14ac:dyDescent="0.25">
      <c r="CO9315" s="202">
        <v>9314</v>
      </c>
    </row>
    <row r="9316" spans="93:93" x14ac:dyDescent="0.25">
      <c r="CO9316" s="202">
        <v>9315</v>
      </c>
    </row>
    <row r="9317" spans="93:93" x14ac:dyDescent="0.25">
      <c r="CO9317" s="202">
        <v>9316</v>
      </c>
    </row>
    <row r="9318" spans="93:93" x14ac:dyDescent="0.25">
      <c r="CO9318" s="202">
        <v>9317</v>
      </c>
    </row>
    <row r="9319" spans="93:93" x14ac:dyDescent="0.25">
      <c r="CO9319" s="202">
        <v>9318</v>
      </c>
    </row>
    <row r="9320" spans="93:93" x14ac:dyDescent="0.25">
      <c r="CO9320" s="202">
        <v>9319</v>
      </c>
    </row>
    <row r="9321" spans="93:93" x14ac:dyDescent="0.25">
      <c r="CO9321" s="202">
        <v>9320</v>
      </c>
    </row>
    <row r="9322" spans="93:93" x14ac:dyDescent="0.25">
      <c r="CO9322" s="202">
        <v>9321</v>
      </c>
    </row>
    <row r="9323" spans="93:93" x14ac:dyDescent="0.25">
      <c r="CO9323" s="202">
        <v>9322</v>
      </c>
    </row>
    <row r="9324" spans="93:93" x14ac:dyDescent="0.25">
      <c r="CO9324" s="202">
        <v>9323</v>
      </c>
    </row>
    <row r="9325" spans="93:93" x14ac:dyDescent="0.25">
      <c r="CO9325" s="202">
        <v>9324</v>
      </c>
    </row>
    <row r="9326" spans="93:93" x14ac:dyDescent="0.25">
      <c r="CO9326" s="202">
        <v>9325</v>
      </c>
    </row>
    <row r="9327" spans="93:93" x14ac:dyDescent="0.25">
      <c r="CO9327" s="202">
        <v>9326</v>
      </c>
    </row>
    <row r="9328" spans="93:93" x14ac:dyDescent="0.25">
      <c r="CO9328" s="202">
        <v>9327</v>
      </c>
    </row>
    <row r="9329" spans="93:93" x14ac:dyDescent="0.25">
      <c r="CO9329" s="202">
        <v>9328</v>
      </c>
    </row>
    <row r="9330" spans="93:93" x14ac:dyDescent="0.25">
      <c r="CO9330" s="202">
        <v>9329</v>
      </c>
    </row>
    <row r="9331" spans="93:93" x14ac:dyDescent="0.25">
      <c r="CO9331" s="202">
        <v>9330</v>
      </c>
    </row>
    <row r="9332" spans="93:93" x14ac:dyDescent="0.25">
      <c r="CO9332" s="202">
        <v>9331</v>
      </c>
    </row>
    <row r="9333" spans="93:93" x14ac:dyDescent="0.25">
      <c r="CO9333" s="202">
        <v>9332</v>
      </c>
    </row>
    <row r="9334" spans="93:93" x14ac:dyDescent="0.25">
      <c r="CO9334" s="202">
        <v>9333</v>
      </c>
    </row>
    <row r="9335" spans="93:93" x14ac:dyDescent="0.25">
      <c r="CO9335" s="202">
        <v>9334</v>
      </c>
    </row>
    <row r="9336" spans="93:93" x14ac:dyDescent="0.25">
      <c r="CO9336" s="202">
        <v>9335</v>
      </c>
    </row>
    <row r="9337" spans="93:93" x14ac:dyDescent="0.25">
      <c r="CO9337" s="202">
        <v>9336</v>
      </c>
    </row>
    <row r="9338" spans="93:93" x14ac:dyDescent="0.25">
      <c r="CO9338" s="202">
        <v>9337</v>
      </c>
    </row>
    <row r="9339" spans="93:93" x14ac:dyDescent="0.25">
      <c r="CO9339" s="202">
        <v>9338</v>
      </c>
    </row>
    <row r="9340" spans="93:93" x14ac:dyDescent="0.25">
      <c r="CO9340" s="202">
        <v>9339</v>
      </c>
    </row>
    <row r="9341" spans="93:93" x14ac:dyDescent="0.25">
      <c r="CO9341" s="202">
        <v>9340</v>
      </c>
    </row>
    <row r="9342" spans="93:93" x14ac:dyDescent="0.25">
      <c r="CO9342" s="202">
        <v>9341</v>
      </c>
    </row>
    <row r="9343" spans="93:93" x14ac:dyDescent="0.25">
      <c r="CO9343" s="202">
        <v>9342</v>
      </c>
    </row>
    <row r="9344" spans="93:93" x14ac:dyDescent="0.25">
      <c r="CO9344" s="202">
        <v>9343</v>
      </c>
    </row>
    <row r="9345" spans="93:93" x14ac:dyDescent="0.25">
      <c r="CO9345" s="202">
        <v>9344</v>
      </c>
    </row>
    <row r="9346" spans="93:93" x14ac:dyDescent="0.25">
      <c r="CO9346" s="202">
        <v>9345</v>
      </c>
    </row>
    <row r="9347" spans="93:93" x14ac:dyDescent="0.25">
      <c r="CO9347" s="202">
        <v>9346</v>
      </c>
    </row>
    <row r="9348" spans="93:93" x14ac:dyDescent="0.25">
      <c r="CO9348" s="202">
        <v>9347</v>
      </c>
    </row>
    <row r="9349" spans="93:93" x14ac:dyDescent="0.25">
      <c r="CO9349" s="202">
        <v>9348</v>
      </c>
    </row>
    <row r="9350" spans="93:93" x14ac:dyDescent="0.25">
      <c r="CO9350" s="202">
        <v>9349</v>
      </c>
    </row>
    <row r="9351" spans="93:93" x14ac:dyDescent="0.25">
      <c r="CO9351" s="202">
        <v>9350</v>
      </c>
    </row>
    <row r="9352" spans="93:93" x14ac:dyDescent="0.25">
      <c r="CO9352" s="202">
        <v>9351</v>
      </c>
    </row>
    <row r="9353" spans="93:93" x14ac:dyDescent="0.25">
      <c r="CO9353" s="202">
        <v>9352</v>
      </c>
    </row>
    <row r="9354" spans="93:93" x14ac:dyDescent="0.25">
      <c r="CO9354" s="202">
        <v>9353</v>
      </c>
    </row>
    <row r="9355" spans="93:93" x14ac:dyDescent="0.25">
      <c r="CO9355" s="202">
        <v>9354</v>
      </c>
    </row>
    <row r="9356" spans="93:93" x14ac:dyDescent="0.25">
      <c r="CO9356" s="202">
        <v>9355</v>
      </c>
    </row>
    <row r="9357" spans="93:93" x14ac:dyDescent="0.25">
      <c r="CO9357" s="202">
        <v>9356</v>
      </c>
    </row>
    <row r="9358" spans="93:93" x14ac:dyDescent="0.25">
      <c r="CO9358" s="202">
        <v>9357</v>
      </c>
    </row>
    <row r="9359" spans="93:93" x14ac:dyDescent="0.25">
      <c r="CO9359" s="202">
        <v>9358</v>
      </c>
    </row>
    <row r="9360" spans="93:93" x14ac:dyDescent="0.25">
      <c r="CO9360" s="202">
        <v>9359</v>
      </c>
    </row>
    <row r="9361" spans="93:93" x14ac:dyDescent="0.25">
      <c r="CO9361" s="202">
        <v>9360</v>
      </c>
    </row>
    <row r="9362" spans="93:93" x14ac:dyDescent="0.25">
      <c r="CO9362" s="202">
        <v>9361</v>
      </c>
    </row>
    <row r="9363" spans="93:93" x14ac:dyDescent="0.25">
      <c r="CO9363" s="202">
        <v>9362</v>
      </c>
    </row>
    <row r="9364" spans="93:93" x14ac:dyDescent="0.25">
      <c r="CO9364" s="202">
        <v>9363</v>
      </c>
    </row>
    <row r="9365" spans="93:93" x14ac:dyDescent="0.25">
      <c r="CO9365" s="202">
        <v>9364</v>
      </c>
    </row>
    <row r="9366" spans="93:93" x14ac:dyDescent="0.25">
      <c r="CO9366" s="202">
        <v>9365</v>
      </c>
    </row>
    <row r="9367" spans="93:93" x14ac:dyDescent="0.25">
      <c r="CO9367" s="202">
        <v>9366</v>
      </c>
    </row>
    <row r="9368" spans="93:93" x14ac:dyDescent="0.25">
      <c r="CO9368" s="202">
        <v>9367</v>
      </c>
    </row>
    <row r="9369" spans="93:93" x14ac:dyDescent="0.25">
      <c r="CO9369" s="202">
        <v>9368</v>
      </c>
    </row>
    <row r="9370" spans="93:93" x14ac:dyDescent="0.25">
      <c r="CO9370" s="202">
        <v>9369</v>
      </c>
    </row>
    <row r="9371" spans="93:93" x14ac:dyDescent="0.25">
      <c r="CO9371" s="202">
        <v>9370</v>
      </c>
    </row>
    <row r="9372" spans="93:93" x14ac:dyDescent="0.25">
      <c r="CO9372" s="202">
        <v>9371</v>
      </c>
    </row>
    <row r="9373" spans="93:93" x14ac:dyDescent="0.25">
      <c r="CO9373" s="202">
        <v>9372</v>
      </c>
    </row>
    <row r="9374" spans="93:93" x14ac:dyDescent="0.25">
      <c r="CO9374" s="202">
        <v>9373</v>
      </c>
    </row>
    <row r="9375" spans="93:93" x14ac:dyDescent="0.25">
      <c r="CO9375" s="202">
        <v>9374</v>
      </c>
    </row>
    <row r="9376" spans="93:93" x14ac:dyDescent="0.25">
      <c r="CO9376" s="202">
        <v>9375</v>
      </c>
    </row>
    <row r="9377" spans="93:93" x14ac:dyDescent="0.25">
      <c r="CO9377" s="202">
        <v>9376</v>
      </c>
    </row>
    <row r="9378" spans="93:93" x14ac:dyDescent="0.25">
      <c r="CO9378" s="202">
        <v>9377</v>
      </c>
    </row>
    <row r="9379" spans="93:93" x14ac:dyDescent="0.25">
      <c r="CO9379" s="202">
        <v>9378</v>
      </c>
    </row>
    <row r="9380" spans="93:93" x14ac:dyDescent="0.25">
      <c r="CO9380" s="202">
        <v>9379</v>
      </c>
    </row>
    <row r="9381" spans="93:93" x14ac:dyDescent="0.25">
      <c r="CO9381" s="202">
        <v>9380</v>
      </c>
    </row>
    <row r="9382" spans="93:93" x14ac:dyDescent="0.25">
      <c r="CO9382" s="202">
        <v>9381</v>
      </c>
    </row>
    <row r="9383" spans="93:93" x14ac:dyDescent="0.25">
      <c r="CO9383" s="202">
        <v>9382</v>
      </c>
    </row>
    <row r="9384" spans="93:93" x14ac:dyDescent="0.25">
      <c r="CO9384" s="202">
        <v>9383</v>
      </c>
    </row>
    <row r="9385" spans="93:93" x14ac:dyDescent="0.25">
      <c r="CO9385" s="202">
        <v>9384</v>
      </c>
    </row>
    <row r="9386" spans="93:93" x14ac:dyDescent="0.25">
      <c r="CO9386" s="202">
        <v>9385</v>
      </c>
    </row>
    <row r="9387" spans="93:93" x14ac:dyDescent="0.25">
      <c r="CO9387" s="202">
        <v>9386</v>
      </c>
    </row>
    <row r="9388" spans="93:93" x14ac:dyDescent="0.25">
      <c r="CO9388" s="202">
        <v>9387</v>
      </c>
    </row>
    <row r="9389" spans="93:93" x14ac:dyDescent="0.25">
      <c r="CO9389" s="202">
        <v>9388</v>
      </c>
    </row>
    <row r="9390" spans="93:93" x14ac:dyDescent="0.25">
      <c r="CO9390" s="202">
        <v>9389</v>
      </c>
    </row>
    <row r="9391" spans="93:93" x14ac:dyDescent="0.25">
      <c r="CO9391" s="202">
        <v>9390</v>
      </c>
    </row>
    <row r="9392" spans="93:93" x14ac:dyDescent="0.25">
      <c r="CO9392" s="202">
        <v>9391</v>
      </c>
    </row>
    <row r="9393" spans="93:93" x14ac:dyDescent="0.25">
      <c r="CO9393" s="202">
        <v>9392</v>
      </c>
    </row>
    <row r="9394" spans="93:93" x14ac:dyDescent="0.25">
      <c r="CO9394" s="202">
        <v>9393</v>
      </c>
    </row>
    <row r="9395" spans="93:93" x14ac:dyDescent="0.25">
      <c r="CO9395" s="202">
        <v>9394</v>
      </c>
    </row>
    <row r="9396" spans="93:93" x14ac:dyDescent="0.25">
      <c r="CO9396" s="202">
        <v>9395</v>
      </c>
    </row>
    <row r="9397" spans="93:93" x14ac:dyDescent="0.25">
      <c r="CO9397" s="202">
        <v>9396</v>
      </c>
    </row>
    <row r="9398" spans="93:93" x14ac:dyDescent="0.25">
      <c r="CO9398" s="202">
        <v>9397</v>
      </c>
    </row>
    <row r="9399" spans="93:93" x14ac:dyDescent="0.25">
      <c r="CO9399" s="202">
        <v>9398</v>
      </c>
    </row>
    <row r="9400" spans="93:93" x14ac:dyDescent="0.25">
      <c r="CO9400" s="202">
        <v>9399</v>
      </c>
    </row>
    <row r="9401" spans="93:93" x14ac:dyDescent="0.25">
      <c r="CO9401" s="202">
        <v>9400</v>
      </c>
    </row>
    <row r="9402" spans="93:93" x14ac:dyDescent="0.25">
      <c r="CO9402" s="202">
        <v>9401</v>
      </c>
    </row>
    <row r="9403" spans="93:93" x14ac:dyDescent="0.25">
      <c r="CO9403" s="202">
        <v>9402</v>
      </c>
    </row>
    <row r="9404" spans="93:93" x14ac:dyDescent="0.25">
      <c r="CO9404" s="202">
        <v>9403</v>
      </c>
    </row>
    <row r="9405" spans="93:93" x14ac:dyDescent="0.25">
      <c r="CO9405" s="202">
        <v>9404</v>
      </c>
    </row>
    <row r="9406" spans="93:93" x14ac:dyDescent="0.25">
      <c r="CO9406" s="202">
        <v>9405</v>
      </c>
    </row>
    <row r="9407" spans="93:93" x14ac:dyDescent="0.25">
      <c r="CO9407" s="202">
        <v>9406</v>
      </c>
    </row>
    <row r="9408" spans="93:93" x14ac:dyDescent="0.25">
      <c r="CO9408" s="202">
        <v>9407</v>
      </c>
    </row>
    <row r="9409" spans="93:93" x14ac:dyDescent="0.25">
      <c r="CO9409" s="202">
        <v>9408</v>
      </c>
    </row>
    <row r="9410" spans="93:93" x14ac:dyDescent="0.25">
      <c r="CO9410" s="202">
        <v>9409</v>
      </c>
    </row>
    <row r="9411" spans="93:93" x14ac:dyDescent="0.25">
      <c r="CO9411" s="202">
        <v>9410</v>
      </c>
    </row>
    <row r="9412" spans="93:93" x14ac:dyDescent="0.25">
      <c r="CO9412" s="202">
        <v>9411</v>
      </c>
    </row>
    <row r="9413" spans="93:93" x14ac:dyDescent="0.25">
      <c r="CO9413" s="202">
        <v>9412</v>
      </c>
    </row>
    <row r="9414" spans="93:93" x14ac:dyDescent="0.25">
      <c r="CO9414" s="202">
        <v>9413</v>
      </c>
    </row>
    <row r="9415" spans="93:93" x14ac:dyDescent="0.25">
      <c r="CO9415" s="202">
        <v>9414</v>
      </c>
    </row>
    <row r="9416" spans="93:93" x14ac:dyDescent="0.25">
      <c r="CO9416" s="202">
        <v>9415</v>
      </c>
    </row>
    <row r="9417" spans="93:93" x14ac:dyDescent="0.25">
      <c r="CO9417" s="202">
        <v>9416</v>
      </c>
    </row>
    <row r="9418" spans="93:93" x14ac:dyDescent="0.25">
      <c r="CO9418" s="202">
        <v>9417</v>
      </c>
    </row>
    <row r="9419" spans="93:93" x14ac:dyDescent="0.25">
      <c r="CO9419" s="202">
        <v>9418</v>
      </c>
    </row>
    <row r="9420" spans="93:93" x14ac:dyDescent="0.25">
      <c r="CO9420" s="202">
        <v>9419</v>
      </c>
    </row>
    <row r="9421" spans="93:93" x14ac:dyDescent="0.25">
      <c r="CO9421" s="202">
        <v>9420</v>
      </c>
    </row>
    <row r="9422" spans="93:93" x14ac:dyDescent="0.25">
      <c r="CO9422" s="202">
        <v>9421</v>
      </c>
    </row>
    <row r="9423" spans="93:93" x14ac:dyDescent="0.25">
      <c r="CO9423" s="202">
        <v>9422</v>
      </c>
    </row>
    <row r="9424" spans="93:93" x14ac:dyDescent="0.25">
      <c r="CO9424" s="202">
        <v>9423</v>
      </c>
    </row>
    <row r="9425" spans="93:93" x14ac:dyDescent="0.25">
      <c r="CO9425" s="202">
        <v>9424</v>
      </c>
    </row>
    <row r="9426" spans="93:93" x14ac:dyDescent="0.25">
      <c r="CO9426" s="202">
        <v>9425</v>
      </c>
    </row>
    <row r="9427" spans="93:93" x14ac:dyDescent="0.25">
      <c r="CO9427" s="202">
        <v>9426</v>
      </c>
    </row>
    <row r="9428" spans="93:93" x14ac:dyDescent="0.25">
      <c r="CO9428" s="202">
        <v>9427</v>
      </c>
    </row>
    <row r="9429" spans="93:93" x14ac:dyDescent="0.25">
      <c r="CO9429" s="202">
        <v>9428</v>
      </c>
    </row>
    <row r="9430" spans="93:93" x14ac:dyDescent="0.25">
      <c r="CO9430" s="202">
        <v>9429</v>
      </c>
    </row>
    <row r="9431" spans="93:93" x14ac:dyDescent="0.25">
      <c r="CO9431" s="202">
        <v>9430</v>
      </c>
    </row>
    <row r="9432" spans="93:93" x14ac:dyDescent="0.25">
      <c r="CO9432" s="202">
        <v>9431</v>
      </c>
    </row>
    <row r="9433" spans="93:93" x14ac:dyDescent="0.25">
      <c r="CO9433" s="202">
        <v>9432</v>
      </c>
    </row>
    <row r="9434" spans="93:93" x14ac:dyDescent="0.25">
      <c r="CO9434" s="202">
        <v>9433</v>
      </c>
    </row>
    <row r="9435" spans="93:93" x14ac:dyDescent="0.25">
      <c r="CO9435" s="202">
        <v>9434</v>
      </c>
    </row>
    <row r="9436" spans="93:93" x14ac:dyDescent="0.25">
      <c r="CO9436" s="202">
        <v>9435</v>
      </c>
    </row>
    <row r="9437" spans="93:93" x14ac:dyDescent="0.25">
      <c r="CO9437" s="202">
        <v>9436</v>
      </c>
    </row>
    <row r="9438" spans="93:93" x14ac:dyDescent="0.25">
      <c r="CO9438" s="202">
        <v>9437</v>
      </c>
    </row>
    <row r="9439" spans="93:93" x14ac:dyDescent="0.25">
      <c r="CO9439" s="202">
        <v>9438</v>
      </c>
    </row>
    <row r="9440" spans="93:93" x14ac:dyDescent="0.25">
      <c r="CO9440" s="202">
        <v>9439</v>
      </c>
    </row>
    <row r="9441" spans="93:93" x14ac:dyDescent="0.25">
      <c r="CO9441" s="202">
        <v>9440</v>
      </c>
    </row>
    <row r="9442" spans="93:93" x14ac:dyDescent="0.25">
      <c r="CO9442" s="202">
        <v>9441</v>
      </c>
    </row>
    <row r="9443" spans="93:93" x14ac:dyDescent="0.25">
      <c r="CO9443" s="202">
        <v>9442</v>
      </c>
    </row>
    <row r="9444" spans="93:93" x14ac:dyDescent="0.25">
      <c r="CO9444" s="202">
        <v>9443</v>
      </c>
    </row>
    <row r="9445" spans="93:93" x14ac:dyDescent="0.25">
      <c r="CO9445" s="202">
        <v>9444</v>
      </c>
    </row>
    <row r="9446" spans="93:93" x14ac:dyDescent="0.25">
      <c r="CO9446" s="202">
        <v>9445</v>
      </c>
    </row>
    <row r="9447" spans="93:93" x14ac:dyDescent="0.25">
      <c r="CO9447" s="202">
        <v>9446</v>
      </c>
    </row>
    <row r="9448" spans="93:93" x14ac:dyDescent="0.25">
      <c r="CO9448" s="202">
        <v>9447</v>
      </c>
    </row>
    <row r="9449" spans="93:93" x14ac:dyDescent="0.25">
      <c r="CO9449" s="202">
        <v>9448</v>
      </c>
    </row>
    <row r="9450" spans="93:93" x14ac:dyDescent="0.25">
      <c r="CO9450" s="202">
        <v>9449</v>
      </c>
    </row>
    <row r="9451" spans="93:93" x14ac:dyDescent="0.25">
      <c r="CO9451" s="202">
        <v>9450</v>
      </c>
    </row>
    <row r="9452" spans="93:93" x14ac:dyDescent="0.25">
      <c r="CO9452" s="202">
        <v>9451</v>
      </c>
    </row>
    <row r="9453" spans="93:93" x14ac:dyDescent="0.25">
      <c r="CO9453" s="202">
        <v>9452</v>
      </c>
    </row>
    <row r="9454" spans="93:93" x14ac:dyDescent="0.25">
      <c r="CO9454" s="202">
        <v>9453</v>
      </c>
    </row>
    <row r="9455" spans="93:93" x14ac:dyDescent="0.25">
      <c r="CO9455" s="202">
        <v>9454</v>
      </c>
    </row>
    <row r="9456" spans="93:93" x14ac:dyDescent="0.25">
      <c r="CO9456" s="202">
        <v>9455</v>
      </c>
    </row>
    <row r="9457" spans="93:93" x14ac:dyDescent="0.25">
      <c r="CO9457" s="202">
        <v>9456</v>
      </c>
    </row>
    <row r="9458" spans="93:93" x14ac:dyDescent="0.25">
      <c r="CO9458" s="202">
        <v>9457</v>
      </c>
    </row>
    <row r="9459" spans="93:93" x14ac:dyDescent="0.25">
      <c r="CO9459" s="202">
        <v>9458</v>
      </c>
    </row>
    <row r="9460" spans="93:93" x14ac:dyDescent="0.25">
      <c r="CO9460" s="202">
        <v>9459</v>
      </c>
    </row>
    <row r="9461" spans="93:93" x14ac:dyDescent="0.25">
      <c r="CO9461" s="202">
        <v>9460</v>
      </c>
    </row>
    <row r="9462" spans="93:93" x14ac:dyDescent="0.25">
      <c r="CO9462" s="202">
        <v>9461</v>
      </c>
    </row>
    <row r="9463" spans="93:93" x14ac:dyDescent="0.25">
      <c r="CO9463" s="202">
        <v>9462</v>
      </c>
    </row>
    <row r="9464" spans="93:93" x14ac:dyDescent="0.25">
      <c r="CO9464" s="202">
        <v>9463</v>
      </c>
    </row>
    <row r="9465" spans="93:93" x14ac:dyDescent="0.25">
      <c r="CO9465" s="202">
        <v>9464</v>
      </c>
    </row>
    <row r="9466" spans="93:93" x14ac:dyDescent="0.25">
      <c r="CO9466" s="202">
        <v>9465</v>
      </c>
    </row>
    <row r="9467" spans="93:93" x14ac:dyDescent="0.25">
      <c r="CO9467" s="202">
        <v>9466</v>
      </c>
    </row>
    <row r="9468" spans="93:93" x14ac:dyDescent="0.25">
      <c r="CO9468" s="202">
        <v>9467</v>
      </c>
    </row>
    <row r="9469" spans="93:93" x14ac:dyDescent="0.25">
      <c r="CO9469" s="202">
        <v>9468</v>
      </c>
    </row>
    <row r="9470" spans="93:93" x14ac:dyDescent="0.25">
      <c r="CO9470" s="202">
        <v>9469</v>
      </c>
    </row>
    <row r="9471" spans="93:93" x14ac:dyDescent="0.25">
      <c r="CO9471" s="202">
        <v>9470</v>
      </c>
    </row>
    <row r="9472" spans="93:93" x14ac:dyDescent="0.25">
      <c r="CO9472" s="202">
        <v>9471</v>
      </c>
    </row>
    <row r="9473" spans="93:93" x14ac:dyDescent="0.25">
      <c r="CO9473" s="202">
        <v>9472</v>
      </c>
    </row>
    <row r="9474" spans="93:93" x14ac:dyDescent="0.25">
      <c r="CO9474" s="202">
        <v>9473</v>
      </c>
    </row>
    <row r="9475" spans="93:93" x14ac:dyDescent="0.25">
      <c r="CO9475" s="202">
        <v>9474</v>
      </c>
    </row>
    <row r="9476" spans="93:93" x14ac:dyDescent="0.25">
      <c r="CO9476" s="202">
        <v>9475</v>
      </c>
    </row>
    <row r="9477" spans="93:93" x14ac:dyDescent="0.25">
      <c r="CO9477" s="202">
        <v>9476</v>
      </c>
    </row>
    <row r="9478" spans="93:93" x14ac:dyDescent="0.25">
      <c r="CO9478" s="202">
        <v>9477</v>
      </c>
    </row>
    <row r="9479" spans="93:93" x14ac:dyDescent="0.25">
      <c r="CO9479" s="202">
        <v>9478</v>
      </c>
    </row>
    <row r="9480" spans="93:93" x14ac:dyDescent="0.25">
      <c r="CO9480" s="202">
        <v>9479</v>
      </c>
    </row>
    <row r="9481" spans="93:93" x14ac:dyDescent="0.25">
      <c r="CO9481" s="202">
        <v>9480</v>
      </c>
    </row>
    <row r="9482" spans="93:93" x14ac:dyDescent="0.25">
      <c r="CO9482" s="202">
        <v>9481</v>
      </c>
    </row>
    <row r="9483" spans="93:93" x14ac:dyDescent="0.25">
      <c r="CO9483" s="202">
        <v>9482</v>
      </c>
    </row>
    <row r="9484" spans="93:93" x14ac:dyDescent="0.25">
      <c r="CO9484" s="202">
        <v>9483</v>
      </c>
    </row>
    <row r="9485" spans="93:93" x14ac:dyDescent="0.25">
      <c r="CO9485" s="202">
        <v>9484</v>
      </c>
    </row>
    <row r="9486" spans="93:93" x14ac:dyDescent="0.25">
      <c r="CO9486" s="202">
        <v>9485</v>
      </c>
    </row>
    <row r="9487" spans="93:93" x14ac:dyDescent="0.25">
      <c r="CO9487" s="202">
        <v>9486</v>
      </c>
    </row>
    <row r="9488" spans="93:93" x14ac:dyDescent="0.25">
      <c r="CO9488" s="202">
        <v>9487</v>
      </c>
    </row>
    <row r="9489" spans="93:93" x14ac:dyDescent="0.25">
      <c r="CO9489" s="202">
        <v>9488</v>
      </c>
    </row>
    <row r="9490" spans="93:93" x14ac:dyDescent="0.25">
      <c r="CO9490" s="202">
        <v>9489</v>
      </c>
    </row>
    <row r="9491" spans="93:93" x14ac:dyDescent="0.25">
      <c r="CO9491" s="202">
        <v>9490</v>
      </c>
    </row>
    <row r="9492" spans="93:93" x14ac:dyDescent="0.25">
      <c r="CO9492" s="202">
        <v>9491</v>
      </c>
    </row>
    <row r="9493" spans="93:93" x14ac:dyDescent="0.25">
      <c r="CO9493" s="202">
        <v>9492</v>
      </c>
    </row>
    <row r="9494" spans="93:93" x14ac:dyDescent="0.25">
      <c r="CO9494" s="202">
        <v>9493</v>
      </c>
    </row>
    <row r="9495" spans="93:93" x14ac:dyDescent="0.25">
      <c r="CO9495" s="202">
        <v>9494</v>
      </c>
    </row>
    <row r="9496" spans="93:93" x14ac:dyDescent="0.25">
      <c r="CO9496" s="202">
        <v>9495</v>
      </c>
    </row>
    <row r="9497" spans="93:93" x14ac:dyDescent="0.25">
      <c r="CO9497" s="202">
        <v>9496</v>
      </c>
    </row>
    <row r="9498" spans="93:93" x14ac:dyDescent="0.25">
      <c r="CO9498" s="202">
        <v>9497</v>
      </c>
    </row>
    <row r="9499" spans="93:93" x14ac:dyDescent="0.25">
      <c r="CO9499" s="202">
        <v>9498</v>
      </c>
    </row>
    <row r="9500" spans="93:93" x14ac:dyDescent="0.25">
      <c r="CO9500" s="202">
        <v>9499</v>
      </c>
    </row>
    <row r="9501" spans="93:93" x14ac:dyDescent="0.25">
      <c r="CO9501" s="202">
        <v>9500</v>
      </c>
    </row>
    <row r="9502" spans="93:93" x14ac:dyDescent="0.25">
      <c r="CO9502" s="202">
        <v>9501</v>
      </c>
    </row>
    <row r="9503" spans="93:93" x14ac:dyDescent="0.25">
      <c r="CO9503" s="202">
        <v>9502</v>
      </c>
    </row>
    <row r="9504" spans="93:93" x14ac:dyDescent="0.25">
      <c r="CO9504" s="202">
        <v>9503</v>
      </c>
    </row>
    <row r="9505" spans="93:93" x14ac:dyDescent="0.25">
      <c r="CO9505" s="202">
        <v>9504</v>
      </c>
    </row>
    <row r="9506" spans="93:93" x14ac:dyDescent="0.25">
      <c r="CO9506" s="202">
        <v>9505</v>
      </c>
    </row>
    <row r="9507" spans="93:93" x14ac:dyDescent="0.25">
      <c r="CO9507" s="202">
        <v>9506</v>
      </c>
    </row>
    <row r="9508" spans="93:93" x14ac:dyDescent="0.25">
      <c r="CO9508" s="202">
        <v>9507</v>
      </c>
    </row>
    <row r="9509" spans="93:93" x14ac:dyDescent="0.25">
      <c r="CO9509" s="202">
        <v>9508</v>
      </c>
    </row>
    <row r="9510" spans="93:93" x14ac:dyDescent="0.25">
      <c r="CO9510" s="202">
        <v>9509</v>
      </c>
    </row>
    <row r="9511" spans="93:93" x14ac:dyDescent="0.25">
      <c r="CO9511" s="202">
        <v>9510</v>
      </c>
    </row>
    <row r="9512" spans="93:93" x14ac:dyDescent="0.25">
      <c r="CO9512" s="202">
        <v>9511</v>
      </c>
    </row>
    <row r="9513" spans="93:93" x14ac:dyDescent="0.25">
      <c r="CO9513" s="202">
        <v>9512</v>
      </c>
    </row>
    <row r="9514" spans="93:93" x14ac:dyDescent="0.25">
      <c r="CO9514" s="202">
        <v>9513</v>
      </c>
    </row>
    <row r="9515" spans="93:93" x14ac:dyDescent="0.25">
      <c r="CO9515" s="202">
        <v>9514</v>
      </c>
    </row>
    <row r="9516" spans="93:93" x14ac:dyDescent="0.25">
      <c r="CO9516" s="202">
        <v>9515</v>
      </c>
    </row>
    <row r="9517" spans="93:93" x14ac:dyDescent="0.25">
      <c r="CO9517" s="202">
        <v>9516</v>
      </c>
    </row>
    <row r="9518" spans="93:93" x14ac:dyDescent="0.25">
      <c r="CO9518" s="202">
        <v>9517</v>
      </c>
    </row>
    <row r="9519" spans="93:93" x14ac:dyDescent="0.25">
      <c r="CO9519" s="202">
        <v>9518</v>
      </c>
    </row>
    <row r="9520" spans="93:93" x14ac:dyDescent="0.25">
      <c r="CO9520" s="202">
        <v>9519</v>
      </c>
    </row>
    <row r="9521" spans="93:93" x14ac:dyDescent="0.25">
      <c r="CO9521" s="202">
        <v>9520</v>
      </c>
    </row>
    <row r="9522" spans="93:93" x14ac:dyDescent="0.25">
      <c r="CO9522" s="202">
        <v>9521</v>
      </c>
    </row>
    <row r="9523" spans="93:93" x14ac:dyDescent="0.25">
      <c r="CO9523" s="202">
        <v>9522</v>
      </c>
    </row>
    <row r="9524" spans="93:93" x14ac:dyDescent="0.25">
      <c r="CO9524" s="202">
        <v>9523</v>
      </c>
    </row>
    <row r="9525" spans="93:93" x14ac:dyDescent="0.25">
      <c r="CO9525" s="202">
        <v>9524</v>
      </c>
    </row>
    <row r="9526" spans="93:93" x14ac:dyDescent="0.25">
      <c r="CO9526" s="202">
        <v>9525</v>
      </c>
    </row>
    <row r="9527" spans="93:93" x14ac:dyDescent="0.25">
      <c r="CO9527" s="202">
        <v>9526</v>
      </c>
    </row>
    <row r="9528" spans="93:93" x14ac:dyDescent="0.25">
      <c r="CO9528" s="202">
        <v>9527</v>
      </c>
    </row>
    <row r="9529" spans="93:93" x14ac:dyDescent="0.25">
      <c r="CO9529" s="202">
        <v>9528</v>
      </c>
    </row>
    <row r="9530" spans="93:93" x14ac:dyDescent="0.25">
      <c r="CO9530" s="202">
        <v>9529</v>
      </c>
    </row>
    <row r="9531" spans="93:93" x14ac:dyDescent="0.25">
      <c r="CO9531" s="202">
        <v>9530</v>
      </c>
    </row>
    <row r="9532" spans="93:93" x14ac:dyDescent="0.25">
      <c r="CO9532" s="202">
        <v>9531</v>
      </c>
    </row>
    <row r="9533" spans="93:93" x14ac:dyDescent="0.25">
      <c r="CO9533" s="202">
        <v>9532</v>
      </c>
    </row>
    <row r="9534" spans="93:93" x14ac:dyDescent="0.25">
      <c r="CO9534" s="202">
        <v>9533</v>
      </c>
    </row>
    <row r="9535" spans="93:93" x14ac:dyDescent="0.25">
      <c r="CO9535" s="202">
        <v>9534</v>
      </c>
    </row>
    <row r="9536" spans="93:93" x14ac:dyDescent="0.25">
      <c r="CO9536" s="202">
        <v>9535</v>
      </c>
    </row>
    <row r="9537" spans="93:93" x14ac:dyDescent="0.25">
      <c r="CO9537" s="202">
        <v>9536</v>
      </c>
    </row>
    <row r="9538" spans="93:93" x14ac:dyDescent="0.25">
      <c r="CO9538" s="202">
        <v>9537</v>
      </c>
    </row>
    <row r="9539" spans="93:93" x14ac:dyDescent="0.25">
      <c r="CO9539" s="202">
        <v>9538</v>
      </c>
    </row>
    <row r="9540" spans="93:93" x14ac:dyDescent="0.25">
      <c r="CO9540" s="202">
        <v>9539</v>
      </c>
    </row>
    <row r="9541" spans="93:93" x14ac:dyDescent="0.25">
      <c r="CO9541" s="202">
        <v>9540</v>
      </c>
    </row>
    <row r="9542" spans="93:93" x14ac:dyDescent="0.25">
      <c r="CO9542" s="202">
        <v>9541</v>
      </c>
    </row>
    <row r="9543" spans="93:93" x14ac:dyDescent="0.25">
      <c r="CO9543" s="202">
        <v>9542</v>
      </c>
    </row>
    <row r="9544" spans="93:93" x14ac:dyDescent="0.25">
      <c r="CO9544" s="202">
        <v>9543</v>
      </c>
    </row>
    <row r="9545" spans="93:93" x14ac:dyDescent="0.25">
      <c r="CO9545" s="202">
        <v>9544</v>
      </c>
    </row>
    <row r="9546" spans="93:93" x14ac:dyDescent="0.25">
      <c r="CO9546" s="202">
        <v>9545</v>
      </c>
    </row>
    <row r="9547" spans="93:93" x14ac:dyDescent="0.25">
      <c r="CO9547" s="202">
        <v>9546</v>
      </c>
    </row>
    <row r="9548" spans="93:93" x14ac:dyDescent="0.25">
      <c r="CO9548" s="202">
        <v>9547</v>
      </c>
    </row>
    <row r="9549" spans="93:93" x14ac:dyDescent="0.25">
      <c r="CO9549" s="202">
        <v>9548</v>
      </c>
    </row>
    <row r="9550" spans="93:93" x14ac:dyDescent="0.25">
      <c r="CO9550" s="202">
        <v>9549</v>
      </c>
    </row>
    <row r="9551" spans="93:93" x14ac:dyDescent="0.25">
      <c r="CO9551" s="202">
        <v>9550</v>
      </c>
    </row>
    <row r="9552" spans="93:93" x14ac:dyDescent="0.25">
      <c r="CO9552" s="202">
        <v>9551</v>
      </c>
    </row>
    <row r="9553" spans="93:93" x14ac:dyDescent="0.25">
      <c r="CO9553" s="202">
        <v>9552</v>
      </c>
    </row>
    <row r="9554" spans="93:93" x14ac:dyDescent="0.25">
      <c r="CO9554" s="202">
        <v>9553</v>
      </c>
    </row>
    <row r="9555" spans="93:93" x14ac:dyDescent="0.25">
      <c r="CO9555" s="202">
        <v>9554</v>
      </c>
    </row>
    <row r="9556" spans="93:93" x14ac:dyDescent="0.25">
      <c r="CO9556" s="202">
        <v>9555</v>
      </c>
    </row>
    <row r="9557" spans="93:93" x14ac:dyDescent="0.25">
      <c r="CO9557" s="202">
        <v>9556</v>
      </c>
    </row>
    <row r="9558" spans="93:93" x14ac:dyDescent="0.25">
      <c r="CO9558" s="202">
        <v>9557</v>
      </c>
    </row>
    <row r="9559" spans="93:93" x14ac:dyDescent="0.25">
      <c r="CO9559" s="202">
        <v>9558</v>
      </c>
    </row>
    <row r="9560" spans="93:93" x14ac:dyDescent="0.25">
      <c r="CO9560" s="202">
        <v>9559</v>
      </c>
    </row>
    <row r="9561" spans="93:93" x14ac:dyDescent="0.25">
      <c r="CO9561" s="202">
        <v>9560</v>
      </c>
    </row>
    <row r="9562" spans="93:93" x14ac:dyDescent="0.25">
      <c r="CO9562" s="202">
        <v>9561</v>
      </c>
    </row>
    <row r="9563" spans="93:93" x14ac:dyDescent="0.25">
      <c r="CO9563" s="202">
        <v>9562</v>
      </c>
    </row>
    <row r="9564" spans="93:93" x14ac:dyDescent="0.25">
      <c r="CO9564" s="202">
        <v>9563</v>
      </c>
    </row>
    <row r="9565" spans="93:93" x14ac:dyDescent="0.25">
      <c r="CO9565" s="202">
        <v>9564</v>
      </c>
    </row>
    <row r="9566" spans="93:93" x14ac:dyDescent="0.25">
      <c r="CO9566" s="202">
        <v>9565</v>
      </c>
    </row>
    <row r="9567" spans="93:93" x14ac:dyDescent="0.25">
      <c r="CO9567" s="202">
        <v>9566</v>
      </c>
    </row>
    <row r="9568" spans="93:93" x14ac:dyDescent="0.25">
      <c r="CO9568" s="202">
        <v>9567</v>
      </c>
    </row>
    <row r="9569" spans="93:93" x14ac:dyDescent="0.25">
      <c r="CO9569" s="202">
        <v>9568</v>
      </c>
    </row>
    <row r="9570" spans="93:93" x14ac:dyDescent="0.25">
      <c r="CO9570" s="202">
        <v>9569</v>
      </c>
    </row>
    <row r="9571" spans="93:93" x14ac:dyDescent="0.25">
      <c r="CO9571" s="202">
        <v>9570</v>
      </c>
    </row>
    <row r="9572" spans="93:93" x14ac:dyDescent="0.25">
      <c r="CO9572" s="202">
        <v>9571</v>
      </c>
    </row>
    <row r="9573" spans="93:93" x14ac:dyDescent="0.25">
      <c r="CO9573" s="202">
        <v>9572</v>
      </c>
    </row>
    <row r="9574" spans="93:93" x14ac:dyDescent="0.25">
      <c r="CO9574" s="202">
        <v>9573</v>
      </c>
    </row>
    <row r="9575" spans="93:93" x14ac:dyDescent="0.25">
      <c r="CO9575" s="202">
        <v>9574</v>
      </c>
    </row>
    <row r="9576" spans="93:93" x14ac:dyDescent="0.25">
      <c r="CO9576" s="202">
        <v>9575</v>
      </c>
    </row>
    <row r="9577" spans="93:93" x14ac:dyDescent="0.25">
      <c r="CO9577" s="202">
        <v>9576</v>
      </c>
    </row>
    <row r="9578" spans="93:93" x14ac:dyDescent="0.25">
      <c r="CO9578" s="202">
        <v>9577</v>
      </c>
    </row>
    <row r="9579" spans="93:93" x14ac:dyDescent="0.25">
      <c r="CO9579" s="202">
        <v>9578</v>
      </c>
    </row>
    <row r="9580" spans="93:93" x14ac:dyDescent="0.25">
      <c r="CO9580" s="202">
        <v>9579</v>
      </c>
    </row>
    <row r="9581" spans="93:93" x14ac:dyDescent="0.25">
      <c r="CO9581" s="202">
        <v>9580</v>
      </c>
    </row>
    <row r="9582" spans="93:93" x14ac:dyDescent="0.25">
      <c r="CO9582" s="202">
        <v>9581</v>
      </c>
    </row>
    <row r="9583" spans="93:93" x14ac:dyDescent="0.25">
      <c r="CO9583" s="202">
        <v>9582</v>
      </c>
    </row>
    <row r="9584" spans="93:93" x14ac:dyDescent="0.25">
      <c r="CO9584" s="202">
        <v>9583</v>
      </c>
    </row>
    <row r="9585" spans="93:93" x14ac:dyDescent="0.25">
      <c r="CO9585" s="202">
        <v>9584</v>
      </c>
    </row>
    <row r="9586" spans="93:93" x14ac:dyDescent="0.25">
      <c r="CO9586" s="202">
        <v>9585</v>
      </c>
    </row>
    <row r="9587" spans="93:93" x14ac:dyDescent="0.25">
      <c r="CO9587" s="202">
        <v>9586</v>
      </c>
    </row>
    <row r="9588" spans="93:93" x14ac:dyDescent="0.25">
      <c r="CO9588" s="202">
        <v>9587</v>
      </c>
    </row>
    <row r="9589" spans="93:93" x14ac:dyDescent="0.25">
      <c r="CO9589" s="202">
        <v>9588</v>
      </c>
    </row>
    <row r="9590" spans="93:93" x14ac:dyDescent="0.25">
      <c r="CO9590" s="202">
        <v>9589</v>
      </c>
    </row>
    <row r="9591" spans="93:93" x14ac:dyDescent="0.25">
      <c r="CO9591" s="202">
        <v>9590</v>
      </c>
    </row>
    <row r="9592" spans="93:93" x14ac:dyDescent="0.25">
      <c r="CO9592" s="202">
        <v>9591</v>
      </c>
    </row>
    <row r="9593" spans="93:93" x14ac:dyDescent="0.25">
      <c r="CO9593" s="202">
        <v>9592</v>
      </c>
    </row>
    <row r="9594" spans="93:93" x14ac:dyDescent="0.25">
      <c r="CO9594" s="202">
        <v>9593</v>
      </c>
    </row>
    <row r="9595" spans="93:93" x14ac:dyDescent="0.25">
      <c r="CO9595" s="202">
        <v>9594</v>
      </c>
    </row>
    <row r="9596" spans="93:93" x14ac:dyDescent="0.25">
      <c r="CO9596" s="202">
        <v>9595</v>
      </c>
    </row>
    <row r="9597" spans="93:93" x14ac:dyDescent="0.25">
      <c r="CO9597" s="202">
        <v>9596</v>
      </c>
    </row>
    <row r="9598" spans="93:93" x14ac:dyDescent="0.25">
      <c r="CO9598" s="202">
        <v>9597</v>
      </c>
    </row>
    <row r="9599" spans="93:93" x14ac:dyDescent="0.25">
      <c r="CO9599" s="202">
        <v>9598</v>
      </c>
    </row>
    <row r="9600" spans="93:93" x14ac:dyDescent="0.25">
      <c r="CO9600" s="202">
        <v>9599</v>
      </c>
    </row>
    <row r="9601" spans="93:93" x14ac:dyDescent="0.25">
      <c r="CO9601" s="202">
        <v>9600</v>
      </c>
    </row>
    <row r="9602" spans="93:93" x14ac:dyDescent="0.25">
      <c r="CO9602" s="202">
        <v>9601</v>
      </c>
    </row>
    <row r="9603" spans="93:93" x14ac:dyDescent="0.25">
      <c r="CO9603" s="202">
        <v>9602</v>
      </c>
    </row>
    <row r="9604" spans="93:93" x14ac:dyDescent="0.25">
      <c r="CO9604" s="202">
        <v>9603</v>
      </c>
    </row>
    <row r="9605" spans="93:93" x14ac:dyDescent="0.25">
      <c r="CO9605" s="202">
        <v>9604</v>
      </c>
    </row>
    <row r="9606" spans="93:93" x14ac:dyDescent="0.25">
      <c r="CO9606" s="202">
        <v>9605</v>
      </c>
    </row>
    <row r="9607" spans="93:93" x14ac:dyDescent="0.25">
      <c r="CO9607" s="202">
        <v>9606</v>
      </c>
    </row>
    <row r="9608" spans="93:93" x14ac:dyDescent="0.25">
      <c r="CO9608" s="202">
        <v>9607</v>
      </c>
    </row>
    <row r="9609" spans="93:93" x14ac:dyDescent="0.25">
      <c r="CO9609" s="202">
        <v>9608</v>
      </c>
    </row>
    <row r="9610" spans="93:93" x14ac:dyDescent="0.25">
      <c r="CO9610" s="202">
        <v>9609</v>
      </c>
    </row>
    <row r="9611" spans="93:93" x14ac:dyDescent="0.25">
      <c r="CO9611" s="202">
        <v>9610</v>
      </c>
    </row>
    <row r="9612" spans="93:93" x14ac:dyDescent="0.25">
      <c r="CO9612" s="202">
        <v>9611</v>
      </c>
    </row>
    <row r="9613" spans="93:93" x14ac:dyDescent="0.25">
      <c r="CO9613" s="202">
        <v>9612</v>
      </c>
    </row>
    <row r="9614" spans="93:93" x14ac:dyDescent="0.25">
      <c r="CO9614" s="202">
        <v>9613</v>
      </c>
    </row>
    <row r="9615" spans="93:93" x14ac:dyDescent="0.25">
      <c r="CO9615" s="202">
        <v>9614</v>
      </c>
    </row>
    <row r="9616" spans="93:93" x14ac:dyDescent="0.25">
      <c r="CO9616" s="202">
        <v>9615</v>
      </c>
    </row>
    <row r="9617" spans="93:93" x14ac:dyDescent="0.25">
      <c r="CO9617" s="202">
        <v>9616</v>
      </c>
    </row>
    <row r="9618" spans="93:93" x14ac:dyDescent="0.25">
      <c r="CO9618" s="202">
        <v>9617</v>
      </c>
    </row>
    <row r="9619" spans="93:93" x14ac:dyDescent="0.25">
      <c r="CO9619" s="202">
        <v>9618</v>
      </c>
    </row>
    <row r="9620" spans="93:93" x14ac:dyDescent="0.25">
      <c r="CO9620" s="202">
        <v>9619</v>
      </c>
    </row>
    <row r="9621" spans="93:93" x14ac:dyDescent="0.25">
      <c r="CO9621" s="202">
        <v>9620</v>
      </c>
    </row>
    <row r="9622" spans="93:93" x14ac:dyDescent="0.25">
      <c r="CO9622" s="202">
        <v>9621</v>
      </c>
    </row>
    <row r="9623" spans="93:93" x14ac:dyDescent="0.25">
      <c r="CO9623" s="202">
        <v>9622</v>
      </c>
    </row>
    <row r="9624" spans="93:93" x14ac:dyDescent="0.25">
      <c r="CO9624" s="202">
        <v>9623</v>
      </c>
    </row>
    <row r="9625" spans="93:93" x14ac:dyDescent="0.25">
      <c r="CO9625" s="202">
        <v>9624</v>
      </c>
    </row>
    <row r="9626" spans="93:93" x14ac:dyDescent="0.25">
      <c r="CO9626" s="202">
        <v>9625</v>
      </c>
    </row>
    <row r="9627" spans="93:93" x14ac:dyDescent="0.25">
      <c r="CO9627" s="202">
        <v>9626</v>
      </c>
    </row>
    <row r="9628" spans="93:93" x14ac:dyDescent="0.25">
      <c r="CO9628" s="202">
        <v>9627</v>
      </c>
    </row>
    <row r="9629" spans="93:93" x14ac:dyDescent="0.25">
      <c r="CO9629" s="202">
        <v>9628</v>
      </c>
    </row>
    <row r="9630" spans="93:93" x14ac:dyDescent="0.25">
      <c r="CO9630" s="202">
        <v>9629</v>
      </c>
    </row>
    <row r="9631" spans="93:93" x14ac:dyDescent="0.25">
      <c r="CO9631" s="202">
        <v>9630</v>
      </c>
    </row>
    <row r="9632" spans="93:93" x14ac:dyDescent="0.25">
      <c r="CO9632" s="202">
        <v>9631</v>
      </c>
    </row>
    <row r="9633" spans="93:93" x14ac:dyDescent="0.25">
      <c r="CO9633" s="202">
        <v>9632</v>
      </c>
    </row>
    <row r="9634" spans="93:93" x14ac:dyDescent="0.25">
      <c r="CO9634" s="202">
        <v>9633</v>
      </c>
    </row>
    <row r="9635" spans="93:93" x14ac:dyDescent="0.25">
      <c r="CO9635" s="202">
        <v>9634</v>
      </c>
    </row>
    <row r="9636" spans="93:93" x14ac:dyDescent="0.25">
      <c r="CO9636" s="202">
        <v>9635</v>
      </c>
    </row>
    <row r="9637" spans="93:93" x14ac:dyDescent="0.25">
      <c r="CO9637" s="202">
        <v>9636</v>
      </c>
    </row>
    <row r="9638" spans="93:93" x14ac:dyDescent="0.25">
      <c r="CO9638" s="202">
        <v>9637</v>
      </c>
    </row>
    <row r="9639" spans="93:93" x14ac:dyDescent="0.25">
      <c r="CO9639" s="202">
        <v>9638</v>
      </c>
    </row>
    <row r="9640" spans="93:93" x14ac:dyDescent="0.25">
      <c r="CO9640" s="202">
        <v>9639</v>
      </c>
    </row>
    <row r="9641" spans="93:93" x14ac:dyDescent="0.25">
      <c r="CO9641" s="202">
        <v>9640</v>
      </c>
    </row>
    <row r="9642" spans="93:93" x14ac:dyDescent="0.25">
      <c r="CO9642" s="202">
        <v>9641</v>
      </c>
    </row>
    <row r="9643" spans="93:93" x14ac:dyDescent="0.25">
      <c r="CO9643" s="202">
        <v>9642</v>
      </c>
    </row>
    <row r="9644" spans="93:93" x14ac:dyDescent="0.25">
      <c r="CO9644" s="202">
        <v>9643</v>
      </c>
    </row>
    <row r="9645" spans="93:93" x14ac:dyDescent="0.25">
      <c r="CO9645" s="202">
        <v>9644</v>
      </c>
    </row>
    <row r="9646" spans="93:93" x14ac:dyDescent="0.25">
      <c r="CO9646" s="202">
        <v>9645</v>
      </c>
    </row>
    <row r="9647" spans="93:93" x14ac:dyDescent="0.25">
      <c r="CO9647" s="202">
        <v>9646</v>
      </c>
    </row>
    <row r="9648" spans="93:93" x14ac:dyDescent="0.25">
      <c r="CO9648" s="202">
        <v>9647</v>
      </c>
    </row>
    <row r="9649" spans="93:93" x14ac:dyDescent="0.25">
      <c r="CO9649" s="202">
        <v>9648</v>
      </c>
    </row>
    <row r="9650" spans="93:93" x14ac:dyDescent="0.25">
      <c r="CO9650" s="202">
        <v>9649</v>
      </c>
    </row>
    <row r="9651" spans="93:93" x14ac:dyDescent="0.25">
      <c r="CO9651" s="202">
        <v>9650</v>
      </c>
    </row>
    <row r="9652" spans="93:93" x14ac:dyDescent="0.25">
      <c r="CO9652" s="202">
        <v>9651</v>
      </c>
    </row>
    <row r="9653" spans="93:93" x14ac:dyDescent="0.25">
      <c r="CO9653" s="202">
        <v>9652</v>
      </c>
    </row>
    <row r="9654" spans="93:93" x14ac:dyDescent="0.25">
      <c r="CO9654" s="202">
        <v>9653</v>
      </c>
    </row>
    <row r="9655" spans="93:93" x14ac:dyDescent="0.25">
      <c r="CO9655" s="202">
        <v>9654</v>
      </c>
    </row>
    <row r="9656" spans="93:93" x14ac:dyDescent="0.25">
      <c r="CO9656" s="202">
        <v>9655</v>
      </c>
    </row>
    <row r="9657" spans="93:93" x14ac:dyDescent="0.25">
      <c r="CO9657" s="202">
        <v>9656</v>
      </c>
    </row>
    <row r="9658" spans="93:93" x14ac:dyDescent="0.25">
      <c r="CO9658" s="202">
        <v>9657</v>
      </c>
    </row>
    <row r="9659" spans="93:93" x14ac:dyDescent="0.25">
      <c r="CO9659" s="202">
        <v>9658</v>
      </c>
    </row>
    <row r="9660" spans="93:93" x14ac:dyDescent="0.25">
      <c r="CO9660" s="202">
        <v>9659</v>
      </c>
    </row>
    <row r="9661" spans="93:93" x14ac:dyDescent="0.25">
      <c r="CO9661" s="202">
        <v>9660</v>
      </c>
    </row>
    <row r="9662" spans="93:93" x14ac:dyDescent="0.25">
      <c r="CO9662" s="202">
        <v>9661</v>
      </c>
    </row>
    <row r="9663" spans="93:93" x14ac:dyDescent="0.25">
      <c r="CO9663" s="202">
        <v>9662</v>
      </c>
    </row>
    <row r="9664" spans="93:93" x14ac:dyDescent="0.25">
      <c r="CO9664" s="202">
        <v>9663</v>
      </c>
    </row>
    <row r="9665" spans="93:93" x14ac:dyDescent="0.25">
      <c r="CO9665" s="202">
        <v>9664</v>
      </c>
    </row>
    <row r="9666" spans="93:93" x14ac:dyDescent="0.25">
      <c r="CO9666" s="202">
        <v>9665</v>
      </c>
    </row>
    <row r="9667" spans="93:93" x14ac:dyDescent="0.25">
      <c r="CO9667" s="202">
        <v>9666</v>
      </c>
    </row>
    <row r="9668" spans="93:93" x14ac:dyDescent="0.25">
      <c r="CO9668" s="202">
        <v>9667</v>
      </c>
    </row>
    <row r="9669" spans="93:93" x14ac:dyDescent="0.25">
      <c r="CO9669" s="202">
        <v>9668</v>
      </c>
    </row>
    <row r="9670" spans="93:93" x14ac:dyDescent="0.25">
      <c r="CO9670" s="202">
        <v>9669</v>
      </c>
    </row>
    <row r="9671" spans="93:93" x14ac:dyDescent="0.25">
      <c r="CO9671" s="202">
        <v>9670</v>
      </c>
    </row>
    <row r="9672" spans="93:93" x14ac:dyDescent="0.25">
      <c r="CO9672" s="202">
        <v>9671</v>
      </c>
    </row>
    <row r="9673" spans="93:93" x14ac:dyDescent="0.25">
      <c r="CO9673" s="202">
        <v>9672</v>
      </c>
    </row>
    <row r="9674" spans="93:93" x14ac:dyDescent="0.25">
      <c r="CO9674" s="202">
        <v>9673</v>
      </c>
    </row>
    <row r="9675" spans="93:93" x14ac:dyDescent="0.25">
      <c r="CO9675" s="202">
        <v>9674</v>
      </c>
    </row>
    <row r="9676" spans="93:93" x14ac:dyDescent="0.25">
      <c r="CO9676" s="202">
        <v>9675</v>
      </c>
    </row>
    <row r="9677" spans="93:93" x14ac:dyDescent="0.25">
      <c r="CO9677" s="202">
        <v>9676</v>
      </c>
    </row>
    <row r="9678" spans="93:93" x14ac:dyDescent="0.25">
      <c r="CO9678" s="202">
        <v>9677</v>
      </c>
    </row>
    <row r="9679" spans="93:93" x14ac:dyDescent="0.25">
      <c r="CO9679" s="202">
        <v>9678</v>
      </c>
    </row>
    <row r="9680" spans="93:93" x14ac:dyDescent="0.25">
      <c r="CO9680" s="202">
        <v>9679</v>
      </c>
    </row>
    <row r="9681" spans="93:93" x14ac:dyDescent="0.25">
      <c r="CO9681" s="202">
        <v>9680</v>
      </c>
    </row>
    <row r="9682" spans="93:93" x14ac:dyDescent="0.25">
      <c r="CO9682" s="202">
        <v>9681</v>
      </c>
    </row>
    <row r="9683" spans="93:93" x14ac:dyDescent="0.25">
      <c r="CO9683" s="202">
        <v>9682</v>
      </c>
    </row>
    <row r="9684" spans="93:93" x14ac:dyDescent="0.25">
      <c r="CO9684" s="202">
        <v>9683</v>
      </c>
    </row>
    <row r="9685" spans="93:93" x14ac:dyDescent="0.25">
      <c r="CO9685" s="202">
        <v>9684</v>
      </c>
    </row>
    <row r="9686" spans="93:93" x14ac:dyDescent="0.25">
      <c r="CO9686" s="202">
        <v>9685</v>
      </c>
    </row>
    <row r="9687" spans="93:93" x14ac:dyDescent="0.25">
      <c r="CO9687" s="202">
        <v>9686</v>
      </c>
    </row>
    <row r="9688" spans="93:93" x14ac:dyDescent="0.25">
      <c r="CO9688" s="202">
        <v>9687</v>
      </c>
    </row>
    <row r="9689" spans="93:93" x14ac:dyDescent="0.25">
      <c r="CO9689" s="202">
        <v>9688</v>
      </c>
    </row>
    <row r="9690" spans="93:93" x14ac:dyDescent="0.25">
      <c r="CO9690" s="202">
        <v>9689</v>
      </c>
    </row>
    <row r="9691" spans="93:93" x14ac:dyDescent="0.25">
      <c r="CO9691" s="202">
        <v>9690</v>
      </c>
    </row>
    <row r="9692" spans="93:93" x14ac:dyDescent="0.25">
      <c r="CO9692" s="202">
        <v>9691</v>
      </c>
    </row>
    <row r="9693" spans="93:93" x14ac:dyDescent="0.25">
      <c r="CO9693" s="202">
        <v>9692</v>
      </c>
    </row>
    <row r="9694" spans="93:93" x14ac:dyDescent="0.25">
      <c r="CO9694" s="202">
        <v>9693</v>
      </c>
    </row>
    <row r="9695" spans="93:93" x14ac:dyDescent="0.25">
      <c r="CO9695" s="202">
        <v>9694</v>
      </c>
    </row>
    <row r="9696" spans="93:93" x14ac:dyDescent="0.25">
      <c r="CO9696" s="202">
        <v>9695</v>
      </c>
    </row>
    <row r="9697" spans="93:93" x14ac:dyDescent="0.25">
      <c r="CO9697" s="202">
        <v>9696</v>
      </c>
    </row>
    <row r="9698" spans="93:93" x14ac:dyDescent="0.25">
      <c r="CO9698" s="202">
        <v>9697</v>
      </c>
    </row>
    <row r="9699" spans="93:93" x14ac:dyDescent="0.25">
      <c r="CO9699" s="202">
        <v>9698</v>
      </c>
    </row>
    <row r="9700" spans="93:93" x14ac:dyDescent="0.25">
      <c r="CO9700" s="202">
        <v>9699</v>
      </c>
    </row>
    <row r="9701" spans="93:93" x14ac:dyDescent="0.25">
      <c r="CO9701" s="202">
        <v>9700</v>
      </c>
    </row>
    <row r="9702" spans="93:93" x14ac:dyDescent="0.25">
      <c r="CO9702" s="202">
        <v>9701</v>
      </c>
    </row>
    <row r="9703" spans="93:93" x14ac:dyDescent="0.25">
      <c r="CO9703" s="202">
        <v>9702</v>
      </c>
    </row>
    <row r="9704" spans="93:93" x14ac:dyDescent="0.25">
      <c r="CO9704" s="202">
        <v>9703</v>
      </c>
    </row>
    <row r="9705" spans="93:93" x14ac:dyDescent="0.25">
      <c r="CO9705" s="202">
        <v>9704</v>
      </c>
    </row>
    <row r="9706" spans="93:93" x14ac:dyDescent="0.25">
      <c r="CO9706" s="202">
        <v>9705</v>
      </c>
    </row>
    <row r="9707" spans="93:93" x14ac:dyDescent="0.25">
      <c r="CO9707" s="202">
        <v>9706</v>
      </c>
    </row>
    <row r="9708" spans="93:93" x14ac:dyDescent="0.25">
      <c r="CO9708" s="202">
        <v>9707</v>
      </c>
    </row>
    <row r="9709" spans="93:93" x14ac:dyDescent="0.25">
      <c r="CO9709" s="202">
        <v>9708</v>
      </c>
    </row>
    <row r="9710" spans="93:93" x14ac:dyDescent="0.25">
      <c r="CO9710" s="202">
        <v>9709</v>
      </c>
    </row>
    <row r="9711" spans="93:93" x14ac:dyDescent="0.25">
      <c r="CO9711" s="202">
        <v>9710</v>
      </c>
    </row>
    <row r="9712" spans="93:93" x14ac:dyDescent="0.25">
      <c r="CO9712" s="202">
        <v>9711</v>
      </c>
    </row>
    <row r="9713" spans="93:93" x14ac:dyDescent="0.25">
      <c r="CO9713" s="202">
        <v>9712</v>
      </c>
    </row>
    <row r="9714" spans="93:93" x14ac:dyDescent="0.25">
      <c r="CO9714" s="202">
        <v>9713</v>
      </c>
    </row>
    <row r="9715" spans="93:93" x14ac:dyDescent="0.25">
      <c r="CO9715" s="202">
        <v>9714</v>
      </c>
    </row>
    <row r="9716" spans="93:93" x14ac:dyDescent="0.25">
      <c r="CO9716" s="202">
        <v>9715</v>
      </c>
    </row>
    <row r="9717" spans="93:93" x14ac:dyDescent="0.25">
      <c r="CO9717" s="202">
        <v>9716</v>
      </c>
    </row>
    <row r="9718" spans="93:93" x14ac:dyDescent="0.25">
      <c r="CO9718" s="202">
        <v>9717</v>
      </c>
    </row>
    <row r="9719" spans="93:93" x14ac:dyDescent="0.25">
      <c r="CO9719" s="202">
        <v>9718</v>
      </c>
    </row>
    <row r="9720" spans="93:93" x14ac:dyDescent="0.25">
      <c r="CO9720" s="202">
        <v>9719</v>
      </c>
    </row>
    <row r="9721" spans="93:93" x14ac:dyDescent="0.25">
      <c r="CO9721" s="202">
        <v>9720</v>
      </c>
    </row>
    <row r="9722" spans="93:93" x14ac:dyDescent="0.25">
      <c r="CO9722" s="202">
        <v>9721</v>
      </c>
    </row>
    <row r="9723" spans="93:93" x14ac:dyDescent="0.25">
      <c r="CO9723" s="202">
        <v>9722</v>
      </c>
    </row>
    <row r="9724" spans="93:93" x14ac:dyDescent="0.25">
      <c r="CO9724" s="202">
        <v>9723</v>
      </c>
    </row>
    <row r="9725" spans="93:93" x14ac:dyDescent="0.25">
      <c r="CO9725" s="202">
        <v>9724</v>
      </c>
    </row>
    <row r="9726" spans="93:93" x14ac:dyDescent="0.25">
      <c r="CO9726" s="202">
        <v>9725</v>
      </c>
    </row>
    <row r="9727" spans="93:93" x14ac:dyDescent="0.25">
      <c r="CO9727" s="202">
        <v>9726</v>
      </c>
    </row>
    <row r="9728" spans="93:93" x14ac:dyDescent="0.25">
      <c r="CO9728" s="202">
        <v>9727</v>
      </c>
    </row>
    <row r="9729" spans="93:93" x14ac:dyDescent="0.25">
      <c r="CO9729" s="202">
        <v>9728</v>
      </c>
    </row>
    <row r="9730" spans="93:93" x14ac:dyDescent="0.25">
      <c r="CO9730" s="202">
        <v>9729</v>
      </c>
    </row>
    <row r="9731" spans="93:93" x14ac:dyDescent="0.25">
      <c r="CO9731" s="202">
        <v>9730</v>
      </c>
    </row>
    <row r="9732" spans="93:93" x14ac:dyDescent="0.25">
      <c r="CO9732" s="202">
        <v>9731</v>
      </c>
    </row>
    <row r="9733" spans="93:93" x14ac:dyDescent="0.25">
      <c r="CO9733" s="202">
        <v>9732</v>
      </c>
    </row>
    <row r="9734" spans="93:93" x14ac:dyDescent="0.25">
      <c r="CO9734" s="202">
        <v>9733</v>
      </c>
    </row>
    <row r="9735" spans="93:93" x14ac:dyDescent="0.25">
      <c r="CO9735" s="202">
        <v>9734</v>
      </c>
    </row>
    <row r="9736" spans="93:93" x14ac:dyDescent="0.25">
      <c r="CO9736" s="202">
        <v>9735</v>
      </c>
    </row>
    <row r="9737" spans="93:93" x14ac:dyDescent="0.25">
      <c r="CO9737" s="202">
        <v>9736</v>
      </c>
    </row>
    <row r="9738" spans="93:93" x14ac:dyDescent="0.25">
      <c r="CO9738" s="202">
        <v>9737</v>
      </c>
    </row>
    <row r="9739" spans="93:93" x14ac:dyDescent="0.25">
      <c r="CO9739" s="202">
        <v>9738</v>
      </c>
    </row>
    <row r="9740" spans="93:93" x14ac:dyDescent="0.25">
      <c r="CO9740" s="202">
        <v>9739</v>
      </c>
    </row>
    <row r="9741" spans="93:93" x14ac:dyDescent="0.25">
      <c r="CO9741" s="202">
        <v>9740</v>
      </c>
    </row>
    <row r="9742" spans="93:93" x14ac:dyDescent="0.25">
      <c r="CO9742" s="202">
        <v>9741</v>
      </c>
    </row>
    <row r="9743" spans="93:93" x14ac:dyDescent="0.25">
      <c r="CO9743" s="202">
        <v>9742</v>
      </c>
    </row>
    <row r="9744" spans="93:93" x14ac:dyDescent="0.25">
      <c r="CO9744" s="202">
        <v>9743</v>
      </c>
    </row>
    <row r="9745" spans="93:93" x14ac:dyDescent="0.25">
      <c r="CO9745" s="202">
        <v>9744</v>
      </c>
    </row>
    <row r="9746" spans="93:93" x14ac:dyDescent="0.25">
      <c r="CO9746" s="202">
        <v>9745</v>
      </c>
    </row>
    <row r="9747" spans="93:93" x14ac:dyDescent="0.25">
      <c r="CO9747" s="202">
        <v>9746</v>
      </c>
    </row>
    <row r="9748" spans="93:93" x14ac:dyDescent="0.25">
      <c r="CO9748" s="202">
        <v>9747</v>
      </c>
    </row>
    <row r="9749" spans="93:93" x14ac:dyDescent="0.25">
      <c r="CO9749" s="202">
        <v>9748</v>
      </c>
    </row>
    <row r="9750" spans="93:93" x14ac:dyDescent="0.25">
      <c r="CO9750" s="202">
        <v>9749</v>
      </c>
    </row>
    <row r="9751" spans="93:93" x14ac:dyDescent="0.25">
      <c r="CO9751" s="202">
        <v>9750</v>
      </c>
    </row>
    <row r="9752" spans="93:93" x14ac:dyDescent="0.25">
      <c r="CO9752" s="202">
        <v>9751</v>
      </c>
    </row>
    <row r="9753" spans="93:93" x14ac:dyDescent="0.25">
      <c r="CO9753" s="202">
        <v>9752</v>
      </c>
    </row>
    <row r="9754" spans="93:93" x14ac:dyDescent="0.25">
      <c r="CO9754" s="202">
        <v>9753</v>
      </c>
    </row>
    <row r="9755" spans="93:93" x14ac:dyDescent="0.25">
      <c r="CO9755" s="202">
        <v>9754</v>
      </c>
    </row>
    <row r="9756" spans="93:93" x14ac:dyDescent="0.25">
      <c r="CO9756" s="202">
        <v>9755</v>
      </c>
    </row>
    <row r="9757" spans="93:93" x14ac:dyDescent="0.25">
      <c r="CO9757" s="202">
        <v>9756</v>
      </c>
    </row>
    <row r="9758" spans="93:93" x14ac:dyDescent="0.25">
      <c r="CO9758" s="202">
        <v>9757</v>
      </c>
    </row>
    <row r="9759" spans="93:93" x14ac:dyDescent="0.25">
      <c r="CO9759" s="202">
        <v>9758</v>
      </c>
    </row>
    <row r="9760" spans="93:93" x14ac:dyDescent="0.25">
      <c r="CO9760" s="202">
        <v>9759</v>
      </c>
    </row>
    <row r="9761" spans="93:93" x14ac:dyDescent="0.25">
      <c r="CO9761" s="202">
        <v>9760</v>
      </c>
    </row>
    <row r="9762" spans="93:93" x14ac:dyDescent="0.25">
      <c r="CO9762" s="202">
        <v>9761</v>
      </c>
    </row>
    <row r="9763" spans="93:93" x14ac:dyDescent="0.25">
      <c r="CO9763" s="202">
        <v>9762</v>
      </c>
    </row>
    <row r="9764" spans="93:93" x14ac:dyDescent="0.25">
      <c r="CO9764" s="202">
        <v>9763</v>
      </c>
    </row>
    <row r="9765" spans="93:93" x14ac:dyDescent="0.25">
      <c r="CO9765" s="202">
        <v>9764</v>
      </c>
    </row>
    <row r="9766" spans="93:93" x14ac:dyDescent="0.25">
      <c r="CO9766" s="202">
        <v>9765</v>
      </c>
    </row>
    <row r="9767" spans="93:93" x14ac:dyDescent="0.25">
      <c r="CO9767" s="202">
        <v>9766</v>
      </c>
    </row>
    <row r="9768" spans="93:93" x14ac:dyDescent="0.25">
      <c r="CO9768" s="202">
        <v>9767</v>
      </c>
    </row>
    <row r="9769" spans="93:93" x14ac:dyDescent="0.25">
      <c r="CO9769" s="202">
        <v>9768</v>
      </c>
    </row>
    <row r="9770" spans="93:93" x14ac:dyDescent="0.25">
      <c r="CO9770" s="202">
        <v>9769</v>
      </c>
    </row>
    <row r="9771" spans="93:93" x14ac:dyDescent="0.25">
      <c r="CO9771" s="202">
        <v>9770</v>
      </c>
    </row>
    <row r="9772" spans="93:93" x14ac:dyDescent="0.25">
      <c r="CO9772" s="202">
        <v>9771</v>
      </c>
    </row>
    <row r="9773" spans="93:93" x14ac:dyDescent="0.25">
      <c r="CO9773" s="202">
        <v>9772</v>
      </c>
    </row>
    <row r="9774" spans="93:93" x14ac:dyDescent="0.25">
      <c r="CO9774" s="202">
        <v>9773</v>
      </c>
    </row>
    <row r="9775" spans="93:93" x14ac:dyDescent="0.25">
      <c r="CO9775" s="202">
        <v>9774</v>
      </c>
    </row>
    <row r="9776" spans="93:93" x14ac:dyDescent="0.25">
      <c r="CO9776" s="202">
        <v>9775</v>
      </c>
    </row>
    <row r="9777" spans="93:93" x14ac:dyDescent="0.25">
      <c r="CO9777" s="202">
        <v>9776</v>
      </c>
    </row>
    <row r="9778" spans="93:93" x14ac:dyDescent="0.25">
      <c r="CO9778" s="202">
        <v>9777</v>
      </c>
    </row>
    <row r="9779" spans="93:93" x14ac:dyDescent="0.25">
      <c r="CO9779" s="202">
        <v>9778</v>
      </c>
    </row>
    <row r="9780" spans="93:93" x14ac:dyDescent="0.25">
      <c r="CO9780" s="202">
        <v>9779</v>
      </c>
    </row>
    <row r="9781" spans="93:93" x14ac:dyDescent="0.25">
      <c r="CO9781" s="202">
        <v>9780</v>
      </c>
    </row>
    <row r="9782" spans="93:93" x14ac:dyDescent="0.25">
      <c r="CO9782" s="202">
        <v>9781</v>
      </c>
    </row>
    <row r="9783" spans="93:93" x14ac:dyDescent="0.25">
      <c r="CO9783" s="202">
        <v>9782</v>
      </c>
    </row>
    <row r="9784" spans="93:93" x14ac:dyDescent="0.25">
      <c r="CO9784" s="202">
        <v>9783</v>
      </c>
    </row>
    <row r="9785" spans="93:93" x14ac:dyDescent="0.25">
      <c r="CO9785" s="202">
        <v>9784</v>
      </c>
    </row>
    <row r="9786" spans="93:93" x14ac:dyDescent="0.25">
      <c r="CO9786" s="202">
        <v>9785</v>
      </c>
    </row>
    <row r="9787" spans="93:93" x14ac:dyDescent="0.25">
      <c r="CO9787" s="202">
        <v>9786</v>
      </c>
    </row>
    <row r="9788" spans="93:93" x14ac:dyDescent="0.25">
      <c r="CO9788" s="202">
        <v>9787</v>
      </c>
    </row>
    <row r="9789" spans="93:93" x14ac:dyDescent="0.25">
      <c r="CO9789" s="202">
        <v>9788</v>
      </c>
    </row>
    <row r="9790" spans="93:93" x14ac:dyDescent="0.25">
      <c r="CO9790" s="202">
        <v>9789</v>
      </c>
    </row>
    <row r="9791" spans="93:93" x14ac:dyDescent="0.25">
      <c r="CO9791" s="202">
        <v>9790</v>
      </c>
    </row>
    <row r="9792" spans="93:93" x14ac:dyDescent="0.25">
      <c r="CO9792" s="202">
        <v>9791</v>
      </c>
    </row>
    <row r="9793" spans="93:93" x14ac:dyDescent="0.25">
      <c r="CO9793" s="202">
        <v>9792</v>
      </c>
    </row>
    <row r="9794" spans="93:93" x14ac:dyDescent="0.25">
      <c r="CO9794" s="202">
        <v>9793</v>
      </c>
    </row>
    <row r="9795" spans="93:93" x14ac:dyDescent="0.25">
      <c r="CO9795" s="202">
        <v>9794</v>
      </c>
    </row>
    <row r="9796" spans="93:93" x14ac:dyDescent="0.25">
      <c r="CO9796" s="202">
        <v>9795</v>
      </c>
    </row>
    <row r="9797" spans="93:93" x14ac:dyDescent="0.25">
      <c r="CO9797" s="202">
        <v>9796</v>
      </c>
    </row>
    <row r="9798" spans="93:93" x14ac:dyDescent="0.25">
      <c r="CO9798" s="202">
        <v>9797</v>
      </c>
    </row>
    <row r="9799" spans="93:93" x14ac:dyDescent="0.25">
      <c r="CO9799" s="202">
        <v>9798</v>
      </c>
    </row>
    <row r="9800" spans="93:93" x14ac:dyDescent="0.25">
      <c r="CO9800" s="202">
        <v>9799</v>
      </c>
    </row>
    <row r="9801" spans="93:93" x14ac:dyDescent="0.25">
      <c r="CO9801" s="202">
        <v>9800</v>
      </c>
    </row>
    <row r="9802" spans="93:93" x14ac:dyDescent="0.25">
      <c r="CO9802" s="202">
        <v>9801</v>
      </c>
    </row>
    <row r="9803" spans="93:93" x14ac:dyDescent="0.25">
      <c r="CO9803" s="202">
        <v>9802</v>
      </c>
    </row>
    <row r="9804" spans="93:93" x14ac:dyDescent="0.25">
      <c r="CO9804" s="202">
        <v>9803</v>
      </c>
    </row>
    <row r="9805" spans="93:93" x14ac:dyDescent="0.25">
      <c r="CO9805" s="202">
        <v>9804</v>
      </c>
    </row>
    <row r="9806" spans="93:93" x14ac:dyDescent="0.25">
      <c r="CO9806" s="202">
        <v>9805</v>
      </c>
    </row>
    <row r="9807" spans="93:93" x14ac:dyDescent="0.25">
      <c r="CO9807" s="202">
        <v>9806</v>
      </c>
    </row>
    <row r="9808" spans="93:93" x14ac:dyDescent="0.25">
      <c r="CO9808" s="202">
        <v>9807</v>
      </c>
    </row>
    <row r="9809" spans="93:93" x14ac:dyDescent="0.25">
      <c r="CO9809" s="202">
        <v>9808</v>
      </c>
    </row>
    <row r="9810" spans="93:93" x14ac:dyDescent="0.25">
      <c r="CO9810" s="202">
        <v>9809</v>
      </c>
    </row>
    <row r="9811" spans="93:93" x14ac:dyDescent="0.25">
      <c r="CO9811" s="202">
        <v>9810</v>
      </c>
    </row>
    <row r="9812" spans="93:93" x14ac:dyDescent="0.25">
      <c r="CO9812" s="202">
        <v>9811</v>
      </c>
    </row>
    <row r="9813" spans="93:93" x14ac:dyDescent="0.25">
      <c r="CO9813" s="202">
        <v>9812</v>
      </c>
    </row>
    <row r="9814" spans="93:93" x14ac:dyDescent="0.25">
      <c r="CO9814" s="202">
        <v>9813</v>
      </c>
    </row>
    <row r="9815" spans="93:93" x14ac:dyDescent="0.25">
      <c r="CO9815" s="202">
        <v>9814</v>
      </c>
    </row>
    <row r="9816" spans="93:93" x14ac:dyDescent="0.25">
      <c r="CO9816" s="202">
        <v>9815</v>
      </c>
    </row>
    <row r="9817" spans="93:93" x14ac:dyDescent="0.25">
      <c r="CO9817" s="202">
        <v>9816</v>
      </c>
    </row>
    <row r="9818" spans="93:93" x14ac:dyDescent="0.25">
      <c r="CO9818" s="202">
        <v>9817</v>
      </c>
    </row>
    <row r="9819" spans="93:93" x14ac:dyDescent="0.25">
      <c r="CO9819" s="202">
        <v>9818</v>
      </c>
    </row>
    <row r="9820" spans="93:93" x14ac:dyDescent="0.25">
      <c r="CO9820" s="202">
        <v>9819</v>
      </c>
    </row>
    <row r="9821" spans="93:93" x14ac:dyDescent="0.25">
      <c r="CO9821" s="202">
        <v>9820</v>
      </c>
    </row>
    <row r="9822" spans="93:93" x14ac:dyDescent="0.25">
      <c r="CO9822" s="202">
        <v>9821</v>
      </c>
    </row>
    <row r="9823" spans="93:93" x14ac:dyDescent="0.25">
      <c r="CO9823" s="202">
        <v>9822</v>
      </c>
    </row>
    <row r="9824" spans="93:93" x14ac:dyDescent="0.25">
      <c r="CO9824" s="202">
        <v>9823</v>
      </c>
    </row>
    <row r="9825" spans="93:93" x14ac:dyDescent="0.25">
      <c r="CO9825" s="202">
        <v>9824</v>
      </c>
    </row>
    <row r="9826" spans="93:93" x14ac:dyDescent="0.25">
      <c r="CO9826" s="202">
        <v>9825</v>
      </c>
    </row>
    <row r="9827" spans="93:93" x14ac:dyDescent="0.25">
      <c r="CO9827" s="202">
        <v>9826</v>
      </c>
    </row>
    <row r="9828" spans="93:93" x14ac:dyDescent="0.25">
      <c r="CO9828" s="202">
        <v>9827</v>
      </c>
    </row>
    <row r="9829" spans="93:93" x14ac:dyDescent="0.25">
      <c r="CO9829" s="202">
        <v>9828</v>
      </c>
    </row>
    <row r="9830" spans="93:93" x14ac:dyDescent="0.25">
      <c r="CO9830" s="202">
        <v>9829</v>
      </c>
    </row>
    <row r="9831" spans="93:93" x14ac:dyDescent="0.25">
      <c r="CO9831" s="202">
        <v>9830</v>
      </c>
    </row>
    <row r="9832" spans="93:93" x14ac:dyDescent="0.25">
      <c r="CO9832" s="202">
        <v>9831</v>
      </c>
    </row>
    <row r="9833" spans="93:93" x14ac:dyDescent="0.25">
      <c r="CO9833" s="202">
        <v>9832</v>
      </c>
    </row>
    <row r="9834" spans="93:93" x14ac:dyDescent="0.25">
      <c r="CO9834" s="202">
        <v>9833</v>
      </c>
    </row>
    <row r="9835" spans="93:93" x14ac:dyDescent="0.25">
      <c r="CO9835" s="202">
        <v>9834</v>
      </c>
    </row>
    <row r="9836" spans="93:93" x14ac:dyDescent="0.25">
      <c r="CO9836" s="202">
        <v>9835</v>
      </c>
    </row>
    <row r="9837" spans="93:93" x14ac:dyDescent="0.25">
      <c r="CO9837" s="202">
        <v>9836</v>
      </c>
    </row>
    <row r="9838" spans="93:93" x14ac:dyDescent="0.25">
      <c r="CO9838" s="202">
        <v>9837</v>
      </c>
    </row>
    <row r="9839" spans="93:93" x14ac:dyDescent="0.25">
      <c r="CO9839" s="202">
        <v>9838</v>
      </c>
    </row>
    <row r="9840" spans="93:93" x14ac:dyDescent="0.25">
      <c r="CO9840" s="202">
        <v>9839</v>
      </c>
    </row>
    <row r="9841" spans="93:93" x14ac:dyDescent="0.25">
      <c r="CO9841" s="202">
        <v>9840</v>
      </c>
    </row>
    <row r="9842" spans="93:93" x14ac:dyDescent="0.25">
      <c r="CO9842" s="202">
        <v>9841</v>
      </c>
    </row>
    <row r="9843" spans="93:93" x14ac:dyDescent="0.25">
      <c r="CO9843" s="202">
        <v>9842</v>
      </c>
    </row>
    <row r="9844" spans="93:93" x14ac:dyDescent="0.25">
      <c r="CO9844" s="202">
        <v>9843</v>
      </c>
    </row>
    <row r="9845" spans="93:93" x14ac:dyDescent="0.25">
      <c r="CO9845" s="202">
        <v>9844</v>
      </c>
    </row>
    <row r="9846" spans="93:93" x14ac:dyDescent="0.25">
      <c r="CO9846" s="202">
        <v>9845</v>
      </c>
    </row>
    <row r="9847" spans="93:93" x14ac:dyDescent="0.25">
      <c r="CO9847" s="202">
        <v>9846</v>
      </c>
    </row>
    <row r="9848" spans="93:93" x14ac:dyDescent="0.25">
      <c r="CO9848" s="202">
        <v>9847</v>
      </c>
    </row>
    <row r="9849" spans="93:93" x14ac:dyDescent="0.25">
      <c r="CO9849" s="202">
        <v>9848</v>
      </c>
    </row>
    <row r="9850" spans="93:93" x14ac:dyDescent="0.25">
      <c r="CO9850" s="202">
        <v>9849</v>
      </c>
    </row>
    <row r="9851" spans="93:93" x14ac:dyDescent="0.25">
      <c r="CO9851" s="202">
        <v>9850</v>
      </c>
    </row>
    <row r="9852" spans="93:93" x14ac:dyDescent="0.25">
      <c r="CO9852" s="202">
        <v>9851</v>
      </c>
    </row>
    <row r="9853" spans="93:93" x14ac:dyDescent="0.25">
      <c r="CO9853" s="202">
        <v>9852</v>
      </c>
    </row>
    <row r="9854" spans="93:93" x14ac:dyDescent="0.25">
      <c r="CO9854" s="202">
        <v>9853</v>
      </c>
    </row>
    <row r="9855" spans="93:93" x14ac:dyDescent="0.25">
      <c r="CO9855" s="202">
        <v>9854</v>
      </c>
    </row>
    <row r="9856" spans="93:93" x14ac:dyDescent="0.25">
      <c r="CO9856" s="202">
        <v>9855</v>
      </c>
    </row>
    <row r="9857" spans="93:93" x14ac:dyDescent="0.25">
      <c r="CO9857" s="202">
        <v>9856</v>
      </c>
    </row>
    <row r="9858" spans="93:93" x14ac:dyDescent="0.25">
      <c r="CO9858" s="202">
        <v>9857</v>
      </c>
    </row>
    <row r="9859" spans="93:93" x14ac:dyDescent="0.25">
      <c r="CO9859" s="202">
        <v>9858</v>
      </c>
    </row>
    <row r="9860" spans="93:93" x14ac:dyDescent="0.25">
      <c r="CO9860" s="202">
        <v>9859</v>
      </c>
    </row>
    <row r="9861" spans="93:93" x14ac:dyDescent="0.25">
      <c r="CO9861" s="202">
        <v>9860</v>
      </c>
    </row>
    <row r="9862" spans="93:93" x14ac:dyDescent="0.25">
      <c r="CO9862" s="202">
        <v>9861</v>
      </c>
    </row>
    <row r="9863" spans="93:93" x14ac:dyDescent="0.25">
      <c r="CO9863" s="202">
        <v>9862</v>
      </c>
    </row>
    <row r="9864" spans="93:93" x14ac:dyDescent="0.25">
      <c r="CO9864" s="202">
        <v>9863</v>
      </c>
    </row>
    <row r="9865" spans="93:93" x14ac:dyDescent="0.25">
      <c r="CO9865" s="202">
        <v>9864</v>
      </c>
    </row>
    <row r="9866" spans="93:93" x14ac:dyDescent="0.25">
      <c r="CO9866" s="202">
        <v>9865</v>
      </c>
    </row>
    <row r="9867" spans="93:93" x14ac:dyDescent="0.25">
      <c r="CO9867" s="202">
        <v>9866</v>
      </c>
    </row>
    <row r="9868" spans="93:93" x14ac:dyDescent="0.25">
      <c r="CO9868" s="202">
        <v>9867</v>
      </c>
    </row>
    <row r="9869" spans="93:93" x14ac:dyDescent="0.25">
      <c r="CO9869" s="202">
        <v>9868</v>
      </c>
    </row>
    <row r="9870" spans="93:93" x14ac:dyDescent="0.25">
      <c r="CO9870" s="202">
        <v>9869</v>
      </c>
    </row>
    <row r="9871" spans="93:93" x14ac:dyDescent="0.25">
      <c r="CO9871" s="202">
        <v>9870</v>
      </c>
    </row>
    <row r="9872" spans="93:93" x14ac:dyDescent="0.25">
      <c r="CO9872" s="202">
        <v>9871</v>
      </c>
    </row>
    <row r="9873" spans="93:93" x14ac:dyDescent="0.25">
      <c r="CO9873" s="202">
        <v>9872</v>
      </c>
    </row>
    <row r="9874" spans="93:93" x14ac:dyDescent="0.25">
      <c r="CO9874" s="202">
        <v>9873</v>
      </c>
    </row>
    <row r="9875" spans="93:93" x14ac:dyDescent="0.25">
      <c r="CO9875" s="202">
        <v>9874</v>
      </c>
    </row>
    <row r="9876" spans="93:93" x14ac:dyDescent="0.25">
      <c r="CO9876" s="202">
        <v>9875</v>
      </c>
    </row>
    <row r="9877" spans="93:93" x14ac:dyDescent="0.25">
      <c r="CO9877" s="202">
        <v>9876</v>
      </c>
    </row>
    <row r="9878" spans="93:93" x14ac:dyDescent="0.25">
      <c r="CO9878" s="202">
        <v>9877</v>
      </c>
    </row>
    <row r="9879" spans="93:93" x14ac:dyDescent="0.25">
      <c r="CO9879" s="202">
        <v>9878</v>
      </c>
    </row>
    <row r="9880" spans="93:93" x14ac:dyDescent="0.25">
      <c r="CO9880" s="202">
        <v>9879</v>
      </c>
    </row>
    <row r="9881" spans="93:93" x14ac:dyDescent="0.25">
      <c r="CO9881" s="202">
        <v>9880</v>
      </c>
    </row>
    <row r="9882" spans="93:93" x14ac:dyDescent="0.25">
      <c r="CO9882" s="202">
        <v>9881</v>
      </c>
    </row>
    <row r="9883" spans="93:93" x14ac:dyDescent="0.25">
      <c r="CO9883" s="202">
        <v>9882</v>
      </c>
    </row>
    <row r="9884" spans="93:93" x14ac:dyDescent="0.25">
      <c r="CO9884" s="202">
        <v>9883</v>
      </c>
    </row>
    <row r="9885" spans="93:93" x14ac:dyDescent="0.25">
      <c r="CO9885" s="202">
        <v>9884</v>
      </c>
    </row>
    <row r="9886" spans="93:93" x14ac:dyDescent="0.25">
      <c r="CO9886" s="202">
        <v>9885</v>
      </c>
    </row>
    <row r="9887" spans="93:93" x14ac:dyDescent="0.25">
      <c r="CO9887" s="202">
        <v>9886</v>
      </c>
    </row>
    <row r="9888" spans="93:93" x14ac:dyDescent="0.25">
      <c r="CO9888" s="202">
        <v>9887</v>
      </c>
    </row>
    <row r="9889" spans="93:93" x14ac:dyDescent="0.25">
      <c r="CO9889" s="202">
        <v>9888</v>
      </c>
    </row>
    <row r="9890" spans="93:93" x14ac:dyDescent="0.25">
      <c r="CO9890" s="202">
        <v>9889</v>
      </c>
    </row>
    <row r="9891" spans="93:93" x14ac:dyDescent="0.25">
      <c r="CO9891" s="202">
        <v>9890</v>
      </c>
    </row>
    <row r="9892" spans="93:93" x14ac:dyDescent="0.25">
      <c r="CO9892" s="202">
        <v>9891</v>
      </c>
    </row>
    <row r="9893" spans="93:93" x14ac:dyDescent="0.25">
      <c r="CO9893" s="202">
        <v>9892</v>
      </c>
    </row>
    <row r="9894" spans="93:93" x14ac:dyDescent="0.25">
      <c r="CO9894" s="202">
        <v>9893</v>
      </c>
    </row>
    <row r="9895" spans="93:93" x14ac:dyDescent="0.25">
      <c r="CO9895" s="202">
        <v>9894</v>
      </c>
    </row>
    <row r="9896" spans="93:93" x14ac:dyDescent="0.25">
      <c r="CO9896" s="202">
        <v>9895</v>
      </c>
    </row>
    <row r="9897" spans="93:93" x14ac:dyDescent="0.25">
      <c r="CO9897" s="202">
        <v>9896</v>
      </c>
    </row>
    <row r="9898" spans="93:93" x14ac:dyDescent="0.25">
      <c r="CO9898" s="202">
        <v>9897</v>
      </c>
    </row>
    <row r="9899" spans="93:93" x14ac:dyDescent="0.25">
      <c r="CO9899" s="202">
        <v>9898</v>
      </c>
    </row>
    <row r="9900" spans="93:93" x14ac:dyDescent="0.25">
      <c r="CO9900" s="202">
        <v>9899</v>
      </c>
    </row>
    <row r="9901" spans="93:93" x14ac:dyDescent="0.25">
      <c r="CO9901" s="202">
        <v>9900</v>
      </c>
    </row>
    <row r="9902" spans="93:93" x14ac:dyDescent="0.25">
      <c r="CO9902" s="202">
        <v>9901</v>
      </c>
    </row>
    <row r="9903" spans="93:93" x14ac:dyDescent="0.25">
      <c r="CO9903" s="202">
        <v>9902</v>
      </c>
    </row>
    <row r="9904" spans="93:93" x14ac:dyDescent="0.25">
      <c r="CO9904" s="202">
        <v>9903</v>
      </c>
    </row>
    <row r="9905" spans="93:93" x14ac:dyDescent="0.25">
      <c r="CO9905" s="202">
        <v>9904</v>
      </c>
    </row>
    <row r="9906" spans="93:93" x14ac:dyDescent="0.25">
      <c r="CO9906" s="202">
        <v>9905</v>
      </c>
    </row>
    <row r="9907" spans="93:93" x14ac:dyDescent="0.25">
      <c r="CO9907" s="202">
        <v>9906</v>
      </c>
    </row>
    <row r="9908" spans="93:93" x14ac:dyDescent="0.25">
      <c r="CO9908" s="202">
        <v>9907</v>
      </c>
    </row>
    <row r="9909" spans="93:93" x14ac:dyDescent="0.25">
      <c r="CO9909" s="202">
        <v>9908</v>
      </c>
    </row>
    <row r="9910" spans="93:93" x14ac:dyDescent="0.25">
      <c r="CO9910" s="202">
        <v>9909</v>
      </c>
    </row>
    <row r="9911" spans="93:93" x14ac:dyDescent="0.25">
      <c r="CO9911" s="202">
        <v>9910</v>
      </c>
    </row>
    <row r="9912" spans="93:93" x14ac:dyDescent="0.25">
      <c r="CO9912" s="202">
        <v>9911</v>
      </c>
    </row>
    <row r="9913" spans="93:93" x14ac:dyDescent="0.25">
      <c r="CO9913" s="202">
        <v>9912</v>
      </c>
    </row>
    <row r="9914" spans="93:93" x14ac:dyDescent="0.25">
      <c r="CO9914" s="202">
        <v>9913</v>
      </c>
    </row>
    <row r="9915" spans="93:93" x14ac:dyDescent="0.25">
      <c r="CO9915" s="202">
        <v>9914</v>
      </c>
    </row>
    <row r="9916" spans="93:93" x14ac:dyDescent="0.25">
      <c r="CO9916" s="202">
        <v>9915</v>
      </c>
    </row>
    <row r="9917" spans="93:93" x14ac:dyDescent="0.25">
      <c r="CO9917" s="202">
        <v>9916</v>
      </c>
    </row>
    <row r="9918" spans="93:93" x14ac:dyDescent="0.25">
      <c r="CO9918" s="202">
        <v>9917</v>
      </c>
    </row>
    <row r="9919" spans="93:93" x14ac:dyDescent="0.25">
      <c r="CO9919" s="202">
        <v>9918</v>
      </c>
    </row>
    <row r="9920" spans="93:93" x14ac:dyDescent="0.25">
      <c r="CO9920" s="202">
        <v>9919</v>
      </c>
    </row>
    <row r="9921" spans="93:93" x14ac:dyDescent="0.25">
      <c r="CO9921" s="202">
        <v>9920</v>
      </c>
    </row>
    <row r="9922" spans="93:93" x14ac:dyDescent="0.25">
      <c r="CO9922" s="202">
        <v>9921</v>
      </c>
    </row>
    <row r="9923" spans="93:93" x14ac:dyDescent="0.25">
      <c r="CO9923" s="202">
        <v>9922</v>
      </c>
    </row>
    <row r="9924" spans="93:93" x14ac:dyDescent="0.25">
      <c r="CO9924" s="202">
        <v>9923</v>
      </c>
    </row>
    <row r="9925" spans="93:93" x14ac:dyDescent="0.25">
      <c r="CO9925" s="202">
        <v>9924</v>
      </c>
    </row>
    <row r="9926" spans="93:93" x14ac:dyDescent="0.25">
      <c r="CO9926" s="202">
        <v>9925</v>
      </c>
    </row>
    <row r="9927" spans="93:93" x14ac:dyDescent="0.25">
      <c r="CO9927" s="202">
        <v>9926</v>
      </c>
    </row>
    <row r="9928" spans="93:93" x14ac:dyDescent="0.25">
      <c r="CO9928" s="202">
        <v>9927</v>
      </c>
    </row>
    <row r="9929" spans="93:93" x14ac:dyDescent="0.25">
      <c r="CO9929" s="202">
        <v>9928</v>
      </c>
    </row>
    <row r="9930" spans="93:93" x14ac:dyDescent="0.25">
      <c r="CO9930" s="202">
        <v>9929</v>
      </c>
    </row>
    <row r="9931" spans="93:93" x14ac:dyDescent="0.25">
      <c r="CO9931" s="202">
        <v>9930</v>
      </c>
    </row>
    <row r="9932" spans="93:93" x14ac:dyDescent="0.25">
      <c r="CO9932" s="202">
        <v>9931</v>
      </c>
    </row>
    <row r="9933" spans="93:93" x14ac:dyDescent="0.25">
      <c r="CO9933" s="202">
        <v>9932</v>
      </c>
    </row>
    <row r="9934" spans="93:93" x14ac:dyDescent="0.25">
      <c r="CO9934" s="202">
        <v>9933</v>
      </c>
    </row>
    <row r="9935" spans="93:93" x14ac:dyDescent="0.25">
      <c r="CO9935" s="202">
        <v>9934</v>
      </c>
    </row>
    <row r="9936" spans="93:93" x14ac:dyDescent="0.25">
      <c r="CO9936" s="202">
        <v>9935</v>
      </c>
    </row>
    <row r="9937" spans="93:93" x14ac:dyDescent="0.25">
      <c r="CO9937" s="202">
        <v>9936</v>
      </c>
    </row>
    <row r="9938" spans="93:93" x14ac:dyDescent="0.25">
      <c r="CO9938" s="202">
        <v>9937</v>
      </c>
    </row>
    <row r="9939" spans="93:93" x14ac:dyDescent="0.25">
      <c r="CO9939" s="202">
        <v>9938</v>
      </c>
    </row>
    <row r="9940" spans="93:93" x14ac:dyDescent="0.25">
      <c r="CO9940" s="202">
        <v>9939</v>
      </c>
    </row>
    <row r="9941" spans="93:93" x14ac:dyDescent="0.25">
      <c r="CO9941" s="202">
        <v>9940</v>
      </c>
    </row>
    <row r="9942" spans="93:93" x14ac:dyDescent="0.25">
      <c r="CO9942" s="202">
        <v>9941</v>
      </c>
    </row>
    <row r="9943" spans="93:93" x14ac:dyDescent="0.25">
      <c r="CO9943" s="202">
        <v>9942</v>
      </c>
    </row>
    <row r="9944" spans="93:93" x14ac:dyDescent="0.25">
      <c r="CO9944" s="202">
        <v>9943</v>
      </c>
    </row>
    <row r="9945" spans="93:93" x14ac:dyDescent="0.25">
      <c r="CO9945" s="202">
        <v>9944</v>
      </c>
    </row>
    <row r="9946" spans="93:93" x14ac:dyDescent="0.25">
      <c r="CO9946" s="202">
        <v>9945</v>
      </c>
    </row>
    <row r="9947" spans="93:93" x14ac:dyDescent="0.25">
      <c r="CO9947" s="202">
        <v>9946</v>
      </c>
    </row>
    <row r="9948" spans="93:93" x14ac:dyDescent="0.25">
      <c r="CO9948" s="202">
        <v>9947</v>
      </c>
    </row>
    <row r="9949" spans="93:93" x14ac:dyDescent="0.25">
      <c r="CO9949" s="202">
        <v>9948</v>
      </c>
    </row>
    <row r="9950" spans="93:93" x14ac:dyDescent="0.25">
      <c r="CO9950" s="202">
        <v>9949</v>
      </c>
    </row>
    <row r="9951" spans="93:93" x14ac:dyDescent="0.25">
      <c r="CO9951" s="202">
        <v>9950</v>
      </c>
    </row>
    <row r="9952" spans="93:93" x14ac:dyDescent="0.25">
      <c r="CO9952" s="202">
        <v>9951</v>
      </c>
    </row>
    <row r="9953" spans="93:93" x14ac:dyDescent="0.25">
      <c r="CO9953" s="202">
        <v>9952</v>
      </c>
    </row>
    <row r="9954" spans="93:93" x14ac:dyDescent="0.25">
      <c r="CO9954" s="202">
        <v>9953</v>
      </c>
    </row>
    <row r="9955" spans="93:93" x14ac:dyDescent="0.25">
      <c r="CO9955" s="202">
        <v>9954</v>
      </c>
    </row>
    <row r="9956" spans="93:93" x14ac:dyDescent="0.25">
      <c r="CO9956" s="202">
        <v>9955</v>
      </c>
    </row>
    <row r="9957" spans="93:93" x14ac:dyDescent="0.25">
      <c r="CO9957" s="202">
        <v>9956</v>
      </c>
    </row>
    <row r="9958" spans="93:93" x14ac:dyDescent="0.25">
      <c r="CO9958" s="202">
        <v>9957</v>
      </c>
    </row>
    <row r="9959" spans="93:93" x14ac:dyDescent="0.25">
      <c r="CO9959" s="202">
        <v>9958</v>
      </c>
    </row>
    <row r="9960" spans="93:93" x14ac:dyDescent="0.25">
      <c r="CO9960" s="202">
        <v>9959</v>
      </c>
    </row>
    <row r="9961" spans="93:93" x14ac:dyDescent="0.25">
      <c r="CO9961" s="202">
        <v>9960</v>
      </c>
    </row>
    <row r="9962" spans="93:93" x14ac:dyDescent="0.25">
      <c r="CO9962" s="202">
        <v>9961</v>
      </c>
    </row>
    <row r="9963" spans="93:93" x14ac:dyDescent="0.25">
      <c r="CO9963" s="202">
        <v>9962</v>
      </c>
    </row>
    <row r="9964" spans="93:93" x14ac:dyDescent="0.25">
      <c r="CO9964" s="202">
        <v>9963</v>
      </c>
    </row>
    <row r="9965" spans="93:93" x14ac:dyDescent="0.25">
      <c r="CO9965" s="202">
        <v>9964</v>
      </c>
    </row>
    <row r="9966" spans="93:93" x14ac:dyDescent="0.25">
      <c r="CO9966" s="202">
        <v>9965</v>
      </c>
    </row>
    <row r="9967" spans="93:93" x14ac:dyDescent="0.25">
      <c r="CO9967" s="202">
        <v>9966</v>
      </c>
    </row>
    <row r="9968" spans="93:93" x14ac:dyDescent="0.25">
      <c r="CO9968" s="202">
        <v>9967</v>
      </c>
    </row>
    <row r="9969" spans="93:93" x14ac:dyDescent="0.25">
      <c r="CO9969" s="202">
        <v>9968</v>
      </c>
    </row>
    <row r="9970" spans="93:93" x14ac:dyDescent="0.25">
      <c r="CO9970" s="202">
        <v>9969</v>
      </c>
    </row>
    <row r="9971" spans="93:93" x14ac:dyDescent="0.25">
      <c r="CO9971" s="202">
        <v>9970</v>
      </c>
    </row>
    <row r="9972" spans="93:93" x14ac:dyDescent="0.25">
      <c r="CO9972" s="202">
        <v>9971</v>
      </c>
    </row>
    <row r="9973" spans="93:93" x14ac:dyDescent="0.25">
      <c r="CO9973" s="202">
        <v>9972</v>
      </c>
    </row>
    <row r="9974" spans="93:93" x14ac:dyDescent="0.25">
      <c r="CO9974" s="202">
        <v>9973</v>
      </c>
    </row>
    <row r="9975" spans="93:93" x14ac:dyDescent="0.25">
      <c r="CO9975" s="202">
        <v>9974</v>
      </c>
    </row>
    <row r="9976" spans="93:93" x14ac:dyDescent="0.25">
      <c r="CO9976" s="202">
        <v>9975</v>
      </c>
    </row>
    <row r="9977" spans="93:93" x14ac:dyDescent="0.25">
      <c r="CO9977" s="202">
        <v>9976</v>
      </c>
    </row>
    <row r="9978" spans="93:93" x14ac:dyDescent="0.25">
      <c r="CO9978" s="202">
        <v>9977</v>
      </c>
    </row>
    <row r="9979" spans="93:93" x14ac:dyDescent="0.25">
      <c r="CO9979" s="202">
        <v>9978</v>
      </c>
    </row>
    <row r="9980" spans="93:93" x14ac:dyDescent="0.25">
      <c r="CO9980" s="202">
        <v>9979</v>
      </c>
    </row>
    <row r="9981" spans="93:93" x14ac:dyDescent="0.25">
      <c r="CO9981" s="202">
        <v>9980</v>
      </c>
    </row>
    <row r="9982" spans="93:93" x14ac:dyDescent="0.25">
      <c r="CO9982" s="202">
        <v>9981</v>
      </c>
    </row>
    <row r="9983" spans="93:93" x14ac:dyDescent="0.25">
      <c r="CO9983" s="202">
        <v>9982</v>
      </c>
    </row>
    <row r="9984" spans="93:93" x14ac:dyDescent="0.25">
      <c r="CO9984" s="202">
        <v>9983</v>
      </c>
    </row>
    <row r="9985" spans="93:93" x14ac:dyDescent="0.25">
      <c r="CO9985" s="202">
        <v>9984</v>
      </c>
    </row>
    <row r="9986" spans="93:93" x14ac:dyDescent="0.25">
      <c r="CO9986" s="202">
        <v>9985</v>
      </c>
    </row>
    <row r="9987" spans="93:93" x14ac:dyDescent="0.25">
      <c r="CO9987" s="202">
        <v>9986</v>
      </c>
    </row>
    <row r="9988" spans="93:93" x14ac:dyDescent="0.25">
      <c r="CO9988" s="202">
        <v>9987</v>
      </c>
    </row>
    <row r="9989" spans="93:93" x14ac:dyDescent="0.25">
      <c r="CO9989" s="202">
        <v>9988</v>
      </c>
    </row>
    <row r="9990" spans="93:93" x14ac:dyDescent="0.25">
      <c r="CO9990" s="202">
        <v>9989</v>
      </c>
    </row>
    <row r="9991" spans="93:93" x14ac:dyDescent="0.25">
      <c r="CO9991" s="202">
        <v>9990</v>
      </c>
    </row>
    <row r="9992" spans="93:93" x14ac:dyDescent="0.25">
      <c r="CO9992" s="202">
        <v>9991</v>
      </c>
    </row>
    <row r="9993" spans="93:93" x14ac:dyDescent="0.25">
      <c r="CO9993" s="202">
        <v>9992</v>
      </c>
    </row>
    <row r="9994" spans="93:93" x14ac:dyDescent="0.25">
      <c r="CO9994" s="202">
        <v>9993</v>
      </c>
    </row>
    <row r="9995" spans="93:93" x14ac:dyDescent="0.25">
      <c r="CO9995" s="202">
        <v>9994</v>
      </c>
    </row>
    <row r="9996" spans="93:93" x14ac:dyDescent="0.25">
      <c r="CO9996" s="202">
        <v>9995</v>
      </c>
    </row>
    <row r="9997" spans="93:93" x14ac:dyDescent="0.25">
      <c r="CO9997" s="202">
        <v>9996</v>
      </c>
    </row>
    <row r="9998" spans="93:93" x14ac:dyDescent="0.25">
      <c r="CO9998" s="202">
        <v>9997</v>
      </c>
    </row>
    <row r="9999" spans="93:93" x14ac:dyDescent="0.25">
      <c r="CO9999" s="202">
        <v>9998</v>
      </c>
    </row>
    <row r="10000" spans="93:93" x14ac:dyDescent="0.25">
      <c r="CO10000" s="202">
        <v>9999</v>
      </c>
    </row>
    <row r="10001" spans="93:93" x14ac:dyDescent="0.25">
      <c r="CO10001" s="202">
        <v>10000</v>
      </c>
    </row>
  </sheetData>
  <autoFilter ref="A2:AW1310" xr:uid="{C9DCB444-DF10-4476-8F2A-DAC4F512A797}">
    <sortState xmlns:xlrd2="http://schemas.microsoft.com/office/spreadsheetml/2017/richdata2" ref="A3:AW1389">
      <sortCondition ref="F2"/>
    </sortState>
  </autoFilter>
  <sortState xmlns:xlrd2="http://schemas.microsoft.com/office/spreadsheetml/2017/richdata2" ref="CL2:CL148">
    <sortCondition ref="CL2:CL148"/>
  </sortState>
  <mergeCells count="5">
    <mergeCell ref="A1:J1"/>
    <mergeCell ref="K1:AI1"/>
    <mergeCell ref="AJ1:AP1"/>
    <mergeCell ref="AQ1:AW1"/>
    <mergeCell ref="CL2:CM2"/>
  </mergeCells>
  <phoneticPr fontId="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dimension ref="A1:EJ606"/>
  <sheetViews>
    <sheetView topLeftCell="DS1" workbookViewId="0">
      <selection activeCell="DW14" sqref="DW14"/>
    </sheetView>
  </sheetViews>
  <sheetFormatPr baseColWidth="10" defaultRowHeight="15" x14ac:dyDescent="0.25"/>
  <cols>
    <col min="1" max="1" width="24.28515625" customWidth="1"/>
    <col min="2" max="2" width="29.7109375" customWidth="1"/>
    <col min="3" max="3" width="29.7109375" style="30" customWidth="1"/>
    <col min="4" max="4" width="14.7109375" style="30" customWidth="1"/>
    <col min="5" max="5" width="14.85546875" customWidth="1"/>
    <col min="6" max="8" width="14.85546875" style="30" customWidth="1"/>
    <col min="9" max="9" width="11.42578125" style="19"/>
    <col min="10" max="10" width="11.42578125" style="30"/>
    <col min="12" max="13" width="11.42578125" style="30"/>
    <col min="16" max="16" width="11.42578125" style="30"/>
    <col min="17" max="17" width="18.140625" customWidth="1"/>
    <col min="19" max="19" width="11.42578125" style="30"/>
    <col min="20" max="20" width="11.42578125" style="202"/>
    <col min="21" max="21" width="11.42578125" style="30"/>
    <col min="22" max="22" width="13.42578125" style="30" customWidth="1"/>
    <col min="23" max="23" width="11.42578125" style="19"/>
    <col min="24" max="24" width="11.42578125" style="30"/>
    <col min="25" max="25" width="14.28515625" customWidth="1"/>
    <col min="26" max="27" width="14.28515625" style="30" customWidth="1"/>
    <col min="28" max="28" width="14.28515625" style="19" customWidth="1"/>
    <col min="67" max="67" width="11.42578125" style="202"/>
    <col min="69" max="69" width="14.28515625" customWidth="1"/>
    <col min="70" max="70" width="11.42578125" style="19"/>
    <col min="114" max="114" width="11.42578125" style="202"/>
    <col min="117" max="117" width="11.42578125" style="19"/>
  </cols>
  <sheetData>
    <row r="1" spans="1:140" s="30" customFormat="1" ht="21.75" thickBot="1" x14ac:dyDescent="0.4">
      <c r="A1" s="360" t="s">
        <v>640</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2"/>
      <c r="AV1" s="360" t="s">
        <v>655</v>
      </c>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2"/>
      <c r="CQ1" s="360" t="s">
        <v>656</v>
      </c>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2"/>
    </row>
    <row r="2" spans="1:140" ht="15.75" thickBot="1" x14ac:dyDescent="0.3">
      <c r="A2" s="56"/>
      <c r="B2" s="8"/>
      <c r="C2" s="8"/>
      <c r="D2" s="8"/>
      <c r="E2" s="349" t="s">
        <v>154</v>
      </c>
      <c r="F2" s="350"/>
      <c r="G2" s="350"/>
      <c r="H2" s="351"/>
      <c r="I2" s="102"/>
      <c r="J2" s="349" t="s">
        <v>651</v>
      </c>
      <c r="K2" s="350"/>
      <c r="L2" s="350"/>
      <c r="M2" s="350"/>
      <c r="N2" s="350"/>
      <c r="O2" s="350"/>
      <c r="P2" s="350"/>
      <c r="Q2" s="350"/>
      <c r="R2" s="351"/>
      <c r="S2" s="273" t="str">
        <f>'Etape 2 - par animal'!$G$26</f>
        <v>Catégorie</v>
      </c>
      <c r="T2" s="251"/>
      <c r="U2" s="349" t="s">
        <v>652</v>
      </c>
      <c r="V2" s="351"/>
      <c r="W2" s="102"/>
      <c r="X2" s="349" t="s">
        <v>1</v>
      </c>
      <c r="Y2" s="350"/>
      <c r="Z2" s="350"/>
      <c r="AA2" s="351"/>
      <c r="AB2" s="102"/>
      <c r="AC2" s="349" t="s">
        <v>151</v>
      </c>
      <c r="AD2" s="350"/>
      <c r="AE2" s="350"/>
      <c r="AF2" s="351"/>
      <c r="AG2" s="8"/>
      <c r="AH2" s="8"/>
      <c r="AI2" s="369" t="s">
        <v>201</v>
      </c>
      <c r="AJ2" s="370"/>
      <c r="AK2" s="370"/>
      <c r="AL2" s="370"/>
      <c r="AM2" s="370"/>
      <c r="AN2" s="370"/>
      <c r="AO2" s="370"/>
      <c r="AP2" s="370"/>
      <c r="AQ2" s="370"/>
      <c r="AR2" s="370"/>
      <c r="AS2" s="370"/>
      <c r="AT2" s="371"/>
      <c r="AV2" s="56"/>
      <c r="AW2" s="8"/>
      <c r="AX2" s="8"/>
      <c r="AY2" s="8"/>
      <c r="AZ2" s="349" t="s">
        <v>154</v>
      </c>
      <c r="BA2" s="350"/>
      <c r="BB2" s="350"/>
      <c r="BC2" s="351"/>
      <c r="BD2" s="102"/>
      <c r="BE2" s="349" t="s">
        <v>651</v>
      </c>
      <c r="BF2" s="350"/>
      <c r="BG2" s="350"/>
      <c r="BH2" s="350"/>
      <c r="BI2" s="350"/>
      <c r="BJ2" s="350"/>
      <c r="BK2" s="350"/>
      <c r="BL2" s="350"/>
      <c r="BM2" s="351"/>
      <c r="BN2" s="273" t="str">
        <f>'Etape 2 - par lot'!$G$26</f>
        <v>Catégorie</v>
      </c>
      <c r="BO2" s="251"/>
      <c r="BP2" s="349" t="s">
        <v>652</v>
      </c>
      <c r="BQ2" s="351"/>
      <c r="BR2" s="102"/>
      <c r="BS2" s="349" t="s">
        <v>1</v>
      </c>
      <c r="BT2" s="350"/>
      <c r="BU2" s="350"/>
      <c r="BV2" s="351"/>
      <c r="BW2" s="8"/>
      <c r="BX2" s="349" t="s">
        <v>151</v>
      </c>
      <c r="BY2" s="350"/>
      <c r="BZ2" s="350"/>
      <c r="CA2" s="351"/>
      <c r="CB2" s="8"/>
      <c r="CC2" s="8"/>
      <c r="CD2" s="363" t="s">
        <v>201</v>
      </c>
      <c r="CE2" s="364"/>
      <c r="CF2" s="364"/>
      <c r="CG2" s="364"/>
      <c r="CH2" s="364"/>
      <c r="CI2" s="364"/>
      <c r="CJ2" s="364"/>
      <c r="CK2" s="364"/>
      <c r="CL2" s="364"/>
      <c r="CM2" s="364"/>
      <c r="CN2" s="364"/>
      <c r="CO2" s="365"/>
      <c r="CQ2" s="56"/>
      <c r="CR2" s="8"/>
      <c r="CS2" s="8"/>
      <c r="CT2" s="8"/>
      <c r="CU2" s="349" t="s">
        <v>154</v>
      </c>
      <c r="CV2" s="350"/>
      <c r="CW2" s="350"/>
      <c r="CX2" s="351"/>
      <c r="CY2" s="102"/>
      <c r="CZ2" s="349" t="s">
        <v>651</v>
      </c>
      <c r="DA2" s="350"/>
      <c r="DB2" s="350"/>
      <c r="DC2" s="350"/>
      <c r="DD2" s="350"/>
      <c r="DE2" s="350"/>
      <c r="DF2" s="350"/>
      <c r="DG2" s="350"/>
      <c r="DH2" s="351"/>
      <c r="DI2" s="273" t="str">
        <f>'Etape 2 - par kg'!$G$26</f>
        <v>Catégorie</v>
      </c>
      <c r="DJ2" s="251"/>
      <c r="DK2" s="349" t="s">
        <v>652</v>
      </c>
      <c r="DL2" s="351"/>
      <c r="DM2" s="102"/>
      <c r="DN2" s="349" t="s">
        <v>1</v>
      </c>
      <c r="DO2" s="350"/>
      <c r="DP2" s="350"/>
      <c r="DQ2" s="351"/>
      <c r="DR2" s="8"/>
      <c r="DS2" s="349" t="s">
        <v>151</v>
      </c>
      <c r="DT2" s="350"/>
      <c r="DU2" s="350"/>
      <c r="DV2" s="351"/>
      <c r="DW2" s="8"/>
      <c r="DX2" s="8"/>
      <c r="DY2" s="363" t="s">
        <v>201</v>
      </c>
      <c r="DZ2" s="364"/>
      <c r="EA2" s="364"/>
      <c r="EB2" s="364"/>
      <c r="EC2" s="364"/>
      <c r="ED2" s="364"/>
      <c r="EE2" s="364"/>
      <c r="EF2" s="364"/>
      <c r="EG2" s="364"/>
      <c r="EH2" s="364"/>
      <c r="EI2" s="364"/>
      <c r="EJ2" s="365"/>
    </row>
    <row r="3" spans="1:140" ht="15.75" thickBot="1" x14ac:dyDescent="0.3">
      <c r="A3" s="349" t="s">
        <v>51</v>
      </c>
      <c r="B3" s="350"/>
      <c r="C3" s="351"/>
      <c r="D3" s="8"/>
      <c r="E3" s="366" t="s">
        <v>648</v>
      </c>
      <c r="F3" s="367"/>
      <c r="G3" s="367" t="s">
        <v>649</v>
      </c>
      <c r="H3" s="368"/>
      <c r="I3" s="102"/>
      <c r="J3" s="356" t="s">
        <v>641</v>
      </c>
      <c r="K3" s="358"/>
      <c r="L3" s="8"/>
      <c r="M3" s="175" t="s">
        <v>644</v>
      </c>
      <c r="N3" s="193" t="s">
        <v>642</v>
      </c>
      <c r="O3" s="194" t="s">
        <v>643</v>
      </c>
      <c r="P3" s="8" t="s">
        <v>645</v>
      </c>
      <c r="Q3" s="8" t="s">
        <v>646</v>
      </c>
      <c r="R3" s="97" t="s">
        <v>647</v>
      </c>
      <c r="S3" s="274" t="str">
        <f>'Etape 2 - par animal'!$M$26</f>
        <v>Toutes</v>
      </c>
      <c r="T3" s="204"/>
      <c r="U3" s="56" t="s">
        <v>653</v>
      </c>
      <c r="V3" s="97" t="s">
        <v>654</v>
      </c>
      <c r="W3" s="102"/>
      <c r="X3" s="356" t="s">
        <v>650</v>
      </c>
      <c r="Y3" s="357"/>
      <c r="Z3" s="358" t="s">
        <v>649</v>
      </c>
      <c r="AA3" s="359"/>
      <c r="AB3" s="102"/>
      <c r="AC3" s="356" t="s">
        <v>648</v>
      </c>
      <c r="AD3" s="357"/>
      <c r="AE3" s="358" t="s">
        <v>649</v>
      </c>
      <c r="AF3" s="359"/>
      <c r="AG3" s="8"/>
      <c r="AH3" s="47" t="str">
        <f>'Etape 2 - par animal'!G26</f>
        <v>Catégorie</v>
      </c>
      <c r="AI3" s="49" t="str">
        <f>IF('Étape 1 - à remplir'!D16="","Janvier",'Étape 1 - à remplir'!D16)</f>
        <v>Janvier</v>
      </c>
      <c r="AJ3" s="49" t="str">
        <f t="shared" ref="AJ3:AT3" ca="1" si="0">OFFSET(MOIS,MATCH(AI3,MOIS,0),0,1,1)</f>
        <v>Février</v>
      </c>
      <c r="AK3" s="49" t="str">
        <f t="shared" ca="1" si="0"/>
        <v>Mars</v>
      </c>
      <c r="AL3" s="49" t="str">
        <f t="shared" ca="1" si="0"/>
        <v>Avril</v>
      </c>
      <c r="AM3" s="49" t="str">
        <f t="shared" ca="1" si="0"/>
        <v>Mai</v>
      </c>
      <c r="AN3" s="49" t="str">
        <f t="shared" ca="1" si="0"/>
        <v>Juin</v>
      </c>
      <c r="AO3" s="49" t="str">
        <f t="shared" ca="1" si="0"/>
        <v>Juillet</v>
      </c>
      <c r="AP3" s="49" t="str">
        <f t="shared" ca="1" si="0"/>
        <v>Août</v>
      </c>
      <c r="AQ3" s="49" t="str">
        <f t="shared" ca="1" si="0"/>
        <v>Septembre</v>
      </c>
      <c r="AR3" s="49" t="str">
        <f t="shared" ca="1" si="0"/>
        <v>Octobre</v>
      </c>
      <c r="AS3" s="49" t="str">
        <f t="shared" ca="1" si="0"/>
        <v>Novembre</v>
      </c>
      <c r="AT3" s="49" t="str">
        <f t="shared" ca="1" si="0"/>
        <v>Décembre</v>
      </c>
      <c r="AV3" s="349" t="s">
        <v>51</v>
      </c>
      <c r="AW3" s="350"/>
      <c r="AX3" s="351"/>
      <c r="AY3" s="8"/>
      <c r="AZ3" s="356" t="s">
        <v>648</v>
      </c>
      <c r="BA3" s="357"/>
      <c r="BB3" s="358" t="s">
        <v>649</v>
      </c>
      <c r="BC3" s="359"/>
      <c r="BD3" s="102"/>
      <c r="BE3" s="352" t="s">
        <v>641</v>
      </c>
      <c r="BF3" s="354"/>
      <c r="BG3" s="193"/>
      <c r="BH3" s="193" t="s">
        <v>644</v>
      </c>
      <c r="BI3" s="193" t="s">
        <v>642</v>
      </c>
      <c r="BJ3" s="193" t="s">
        <v>643</v>
      </c>
      <c r="BK3" s="193" t="s">
        <v>645</v>
      </c>
      <c r="BL3" s="193" t="s">
        <v>646</v>
      </c>
      <c r="BM3" s="194" t="s">
        <v>647</v>
      </c>
      <c r="BN3" s="274" t="str">
        <f>'Etape 2 - par lot'!$M$26</f>
        <v>Toutes</v>
      </c>
      <c r="BO3" s="204"/>
      <c r="BP3" s="56" t="s">
        <v>653</v>
      </c>
      <c r="BQ3" s="97" t="s">
        <v>654</v>
      </c>
      <c r="BR3" s="102"/>
      <c r="BS3" s="352" t="s">
        <v>650</v>
      </c>
      <c r="BT3" s="353"/>
      <c r="BU3" s="354" t="s">
        <v>649</v>
      </c>
      <c r="BV3" s="355"/>
      <c r="BW3" s="98"/>
      <c r="BX3" s="352" t="s">
        <v>648</v>
      </c>
      <c r="BY3" s="353"/>
      <c r="BZ3" s="354" t="s">
        <v>649</v>
      </c>
      <c r="CA3" s="355"/>
      <c r="CB3" s="8"/>
      <c r="CC3" s="47" t="str">
        <f>'Etape 2 - par lot'!G26</f>
        <v>Catégorie</v>
      </c>
      <c r="CD3" s="49" t="str">
        <f t="shared" ref="CD3:CO4" si="1">AI3</f>
        <v>Janvier</v>
      </c>
      <c r="CE3" s="49" t="str">
        <f t="shared" ca="1" si="1"/>
        <v>Février</v>
      </c>
      <c r="CF3" s="49" t="str">
        <f t="shared" ca="1" si="1"/>
        <v>Mars</v>
      </c>
      <c r="CG3" s="49" t="str">
        <f t="shared" ca="1" si="1"/>
        <v>Avril</v>
      </c>
      <c r="CH3" s="49" t="str">
        <f t="shared" ca="1" si="1"/>
        <v>Mai</v>
      </c>
      <c r="CI3" s="49" t="str">
        <f t="shared" ca="1" si="1"/>
        <v>Juin</v>
      </c>
      <c r="CJ3" s="49" t="str">
        <f t="shared" ca="1" si="1"/>
        <v>Juillet</v>
      </c>
      <c r="CK3" s="49" t="str">
        <f t="shared" ca="1" si="1"/>
        <v>Août</v>
      </c>
      <c r="CL3" s="49" t="str">
        <f t="shared" ca="1" si="1"/>
        <v>Septembre</v>
      </c>
      <c r="CM3" s="49" t="str">
        <f t="shared" ca="1" si="1"/>
        <v>Octobre</v>
      </c>
      <c r="CN3" s="49" t="str">
        <f t="shared" ca="1" si="1"/>
        <v>Novembre</v>
      </c>
      <c r="CO3" s="49" t="str">
        <f t="shared" ca="1" si="1"/>
        <v>Décembre</v>
      </c>
      <c r="CQ3" s="349" t="s">
        <v>51</v>
      </c>
      <c r="CR3" s="350"/>
      <c r="CS3" s="351"/>
      <c r="CT3" s="8"/>
      <c r="CU3" s="366" t="s">
        <v>648</v>
      </c>
      <c r="CV3" s="367"/>
      <c r="CW3" s="367" t="s">
        <v>649</v>
      </c>
      <c r="CX3" s="368"/>
      <c r="CY3" s="102"/>
      <c r="CZ3" s="356" t="s">
        <v>641</v>
      </c>
      <c r="DA3" s="358"/>
      <c r="DB3" s="8"/>
      <c r="DC3" s="8" t="s">
        <v>644</v>
      </c>
      <c r="DD3" s="8" t="s">
        <v>642</v>
      </c>
      <c r="DE3" s="8" t="s">
        <v>643</v>
      </c>
      <c r="DF3" s="8" t="s">
        <v>645</v>
      </c>
      <c r="DG3" s="8" t="s">
        <v>646</v>
      </c>
      <c r="DH3" s="97" t="s">
        <v>647</v>
      </c>
      <c r="DI3" s="274" t="str">
        <f>'Etape 2 - par kg'!$M$26</f>
        <v>Toutes</v>
      </c>
      <c r="DJ3" s="204"/>
      <c r="DK3" s="56" t="s">
        <v>653</v>
      </c>
      <c r="DL3" s="97" t="s">
        <v>654</v>
      </c>
      <c r="DM3" s="102"/>
      <c r="DN3" s="356" t="s">
        <v>650</v>
      </c>
      <c r="DO3" s="357"/>
      <c r="DP3" s="358" t="s">
        <v>649</v>
      </c>
      <c r="DQ3" s="359"/>
      <c r="DR3" s="98"/>
      <c r="DS3" s="356" t="s">
        <v>648</v>
      </c>
      <c r="DT3" s="357"/>
      <c r="DU3" s="358" t="s">
        <v>649</v>
      </c>
      <c r="DV3" s="359"/>
      <c r="DW3" s="8"/>
      <c r="DX3" s="47" t="str">
        <f>'Etape 2 - par kg'!G26</f>
        <v>Catégorie</v>
      </c>
      <c r="DY3" s="49" t="str">
        <f t="shared" ref="DY3:EJ4" si="2">AI3</f>
        <v>Janvier</v>
      </c>
      <c r="DZ3" s="49" t="str">
        <f t="shared" ca="1" si="2"/>
        <v>Février</v>
      </c>
      <c r="EA3" s="49" t="str">
        <f t="shared" ca="1" si="2"/>
        <v>Mars</v>
      </c>
      <c r="EB3" s="49" t="str">
        <f t="shared" ca="1" si="2"/>
        <v>Avril</v>
      </c>
      <c r="EC3" s="49" t="str">
        <f t="shared" ca="1" si="2"/>
        <v>Mai</v>
      </c>
      <c r="ED3" s="49" t="str">
        <f t="shared" ca="1" si="2"/>
        <v>Juin</v>
      </c>
      <c r="EE3" s="49" t="str">
        <f t="shared" ca="1" si="2"/>
        <v>Juillet</v>
      </c>
      <c r="EF3" s="49" t="str">
        <f t="shared" ca="1" si="2"/>
        <v>Août</v>
      </c>
      <c r="EG3" s="49" t="str">
        <f t="shared" ca="1" si="2"/>
        <v>Septembre</v>
      </c>
      <c r="EH3" s="49" t="str">
        <f t="shared" ca="1" si="2"/>
        <v>Octobre</v>
      </c>
      <c r="EI3" s="49" t="str">
        <f t="shared" ca="1" si="2"/>
        <v>Novembre</v>
      </c>
      <c r="EJ3" s="49" t="str">
        <f t="shared" ca="1" si="2"/>
        <v>Décembre</v>
      </c>
    </row>
    <row r="4" spans="1:140" x14ac:dyDescent="0.25">
      <c r="A4" s="56" t="str">
        <f>'Étape 1 - à remplir'!L19</f>
        <v/>
      </c>
      <c r="B4" s="8" t="e">
        <f>IF(INDEX('Étape 1 - à remplir'!G$19:L$28,MATCH(MASQ2!A4,'Étape 1 - à remplir'!L$19:L$28,0),1)="animaux",SUMIF('Étape 1 - à remplir'!C$31:C$400,MASQ2!A4,'Étape 1 - à remplir'!F$31:F$400),NA())</f>
        <v>#N/A</v>
      </c>
      <c r="C4" s="97" t="e">
        <f>B4/INDEX('Étape 1 - à remplir'!F$19:L$28,MATCH(MASQ2!A4,'Étape 1 - à remplir'!L$19:L$28,0),1)</f>
        <v>#N/A</v>
      </c>
      <c r="D4" s="8"/>
      <c r="E4" s="56" t="str">
        <f>Données_ATB!CH3</f>
        <v>Abcès</v>
      </c>
      <c r="F4" s="104" t="e">
        <f>IF(IF(S$2="Catégorie",IF(S$3="Toutes",SUMIFS('Étape 1 - à remplir'!F$31:F$400,'Étape 1 - à remplir'!D$31:D$400,MASQ2!E4,'Étape 1 - à remplir'!G$31:G$400,"animaux"),SUMIFS('Étape 1 - à remplir'!F$31:F$400,'Étape 1 - à remplir'!D$31:D$400,MASQ2!E4,'Étape 1 - à remplir'!C$31:C$400,S$3)),IF(S$2="Âge",IF(S$3="Tous",SUMIFS('Étape 1 - à remplir'!F$31:F$400,'Étape 1 - à remplir'!D$31:D$400,MASQ2!E4,'Étape 1 - à remplir'!G$31:G$400,"animaux"),SUMIFS('Étape 1 - à remplir'!F$31:F$400,'Étape 1 - à remplir'!D$31:D$400,MASQ2!E4,'Étape 1 - à remplir'!P$31:P$400,S$3)),IF(S$2="Atelier",IF(S$3="Tous",SUMIFS('Étape 1 - à remplir'!F$31:F$400,'Étape 1 - à remplir'!D$31:D$400,MASQ2!E4,'Étape 1 - à remplir'!G$31:G$400,"animaux"),SUMIFS('Étape 1 - à remplir'!F$31:F$400,'Étape 1 - à remplir'!D$31:D$400,MASQ2!E4,'Étape 1 - à remplir'!O$31:O$400,S$3)),IF(S$2="Espèce",IF(S$3="Tous",SUMIFS('Étape 1 - à remplir'!F$31:F$400,'Étape 1 - à remplir'!D$31:D$400,MASQ2!E4,'Étape 1 - à remplir'!G$31:G$400,"animaux"),SUMIFS('Étape 1 - à remplir'!F$31:F$400,'Étape 1 - à remplir'!D$31:D$400,MASQ2!E4,'Étape 1 - à remplir'!N$31:N$400,S$3))))))=0,NA(),IF(S$2="Catégorie",IF(S$3="Toutes",SUMIFS('Étape 1 - à remplir'!F$31:F$400,'Étape 1 - à remplir'!D$31:D$400,MASQ2!E4,'Étape 1 - à remplir'!G$31:G$400,"animaux"),SUMIFS('Étape 1 - à remplir'!F$31:F$400,'Étape 1 - à remplir'!D$31:D$400,MASQ2!E4,'Étape 1 - à remplir'!C$31:C$400,S$3)),IF(S$2="Âge",IF(S$3="Tous",SUMIFS('Étape 1 - à remplir'!F$31:F$400,'Étape 1 - à remplir'!D$31:D$400,MASQ2!E4,'Étape 1 - à remplir'!G$31:G$400,"animaux"),SUMIFS('Étape 1 - à remplir'!F$31:F$400,'Étape 1 - à remplir'!D$31:D$400,MASQ2!E4,'Étape 1 - à remplir'!P$31:P$400,S$3)),IF(S$2="Atelier",IF(S$3="Tous",SUMIFS('Étape 1 - à remplir'!F$31:F$400,'Étape 1 - à remplir'!D$31:D$400,MASQ2!E4,'Étape 1 - à remplir'!G$31:G$400,"animaux"),SUMIFS('Étape 1 - à remplir'!F$31:F$400,'Étape 1 - à remplir'!D$31:D$400,MASQ2!E4,'Étape 1 - à remplir'!O$31:O$400,S$3)),IF(S$2="Espèce",IF(S$3="Tous",SUMIFS('Étape 1 - à remplir'!F$31:F$400,'Étape 1 - à remplir'!D$31:D$400,MASQ2!E4,'Étape 1 - à remplir'!G$31:G$400,"animaux"),SUMIFS('Étape 1 - à remplir'!F$31:F$400,'Étape 1 - à remplir'!D$31:D$400,MASQ2!E4,'Étape 1 - à remplir'!N$31:N$400,S$3)))))))</f>
        <v>#N/A</v>
      </c>
      <c r="G4" s="203" t="str" cm="1">
        <f t="array" aca="1" ref="G4:H23" ca="1">_xlfn._xlws.SORT(OFFSET(E4:F4,0,0,COUNTA(E2:E29)-2,2),2,-1)</f>
        <v>Abcès</v>
      </c>
      <c r="H4" s="97" t="e">
        <f ca="1"/>
        <v>#N/A</v>
      </c>
      <c r="I4" s="102" t="str">
        <f>INDEX(Données_ATB!BE:BV,MATCH(MASQ2!J4,Données_ATB!BE:BE,0),18)</f>
        <v/>
      </c>
      <c r="J4" s="190" t="str">
        <f>Données_ATB!BE3</f>
        <v>ACIDE OXOLINIQUE 30 VOLAILLE FRANVET</v>
      </c>
      <c r="K4" s="204" t="e">
        <f>IF(IF(S$2="Catégorie",IF(S$3="Toutes",SUMIFS('Étape 1 - à remplir'!$F$31:$F$400,'Étape 1 - à remplir'!$E$31:$E$400,MASQ2!J4,'Étape 1 - à remplir'!$G$31:$G$400,"animaux"),SUMIFS('Étape 1 - à remplir'!$F$31:$F$400,'Étape 1 - à remplir'!$E$31:$E$400,MASQ2!J4,'Étape 1 - à remplir'!$C$31:$C$400,S$3)),IF(S$2="Âge",IF(S$3="Tous",SUMIFS('Étape 1 - à remplir'!$F$31:$F$400,'Étape 1 - à remplir'!$E$31:$E$400,MASQ2!J4,'Étape 1 - à remplir'!$G$31:$G$400,"animaux"),SUMIFS('Étape 1 - à remplir'!$F$31:$F$400,'Étape 1 - à remplir'!$E$31:$E$400,MASQ2!J4,'Étape 1 - à remplir'!$P$31:$P$400,S$3)),IF(S$2="Atelier",IF(S$3="Tous",SUMIFS('Étape 1 - à remplir'!$F$31:$F$400,'Étape 1 - à remplir'!$E$31:$E$400,MASQ2!J4,'Étape 1 - à remplir'!$G$31:$G$400,"animaux"),SUMIFS('Étape 1 - à remplir'!$F$31:$F$400,'Étape 1 - à remplir'!$E$31:$E$400,MASQ2!J4,'Étape 1 - à remplir'!$O$31:$O$400,S$3)),IF(S$2="Espèce",IF(S$3="Tous",SUMIFS('Étape 1 - à remplir'!$F$31:$F$400,'Étape 1 - à remplir'!$E$31:$E$400,MASQ2!J4,'Étape 1 - à remplir'!$G$31:$G$400,"animaux"),SUMIFS('Étape 1 - à remplir'!$F$31:$F$400,'Étape 1 - à remplir'!$E$31:$E$400,MASQ2!J4,'Étape 1 - à remplir'!$N$31:$N$400,S$3))))))=0,NA(),IF(S$2="Catégorie",IF(S$3="Toutes",SUMIFS('Étape 1 - à remplir'!$F$31:$F$400,'Étape 1 - à remplir'!$E$31:$E$400,MASQ2!J4,'Étape 1 - à remplir'!$G$31:$G$400,"animaux"),SUMIFS('Étape 1 - à remplir'!$F$31:$F$400,'Étape 1 - à remplir'!$E$31:$E$400,MASQ2!J4,'Étape 1 - à remplir'!$C$31:$C$400,S$3)),IF(S$2="Âge",IF(S$3="Tous",SUMIFS('Étape 1 - à remplir'!$F$31:$F$400,'Étape 1 - à remplir'!$E$31:$E$400,MASQ2!J4,'Étape 1 - à remplir'!$G$31:$G$400,"animaux"),SUMIFS('Étape 1 - à remplir'!$F$31:$F$400,'Étape 1 - à remplir'!$E$31:$E$400,MASQ2!J4,'Étape 1 - à remplir'!$P$31:$P$400,S$3)),IF(S$2="Atelier",IF(S$3="Tous",SUMIFS('Étape 1 - à remplir'!$F$31:$F$400,'Étape 1 - à remplir'!$E$31:$E$400,MASQ2!J4,'Étape 1 - à remplir'!$G$31:$G$400,"animaux"),SUMIFS('Étape 1 - à remplir'!$F$31:$F$400,'Étape 1 - à remplir'!$E$31:$E$400,MASQ2!J4,'Étape 1 - à remplir'!$O$31:$O$400,S$3)),IF(S$2="Espèce",IF(S$3="Tous",SUMIFS('Étape 1 - à remplir'!$F$31:$F$400,'Étape 1 - à remplir'!$E$31:$E$400,MASQ2!J4,'Étape 1 - à remplir'!$G$31:$G$400,"animaux"),SUMIFS('Étape 1 - à remplir'!$F$31:$F$400,'Étape 1 - à remplir'!$E$31:$E$400,MASQ2!J4,'Étape 1 - à remplir'!$N$31:$N$400,S$3)))))))</f>
        <v>#N/A</v>
      </c>
      <c r="L4" s="193">
        <f>IFERROR(K4,0)</f>
        <v>0</v>
      </c>
      <c r="M4" s="175" t="str">
        <f>Données_ATB!BN3</f>
        <v>Acide oxolinique</v>
      </c>
      <c r="N4" s="193" t="str">
        <f>Données_ATB!BO3</f>
        <v/>
      </c>
      <c r="O4" s="194" t="str">
        <f>Données_ATB!BP3</f>
        <v/>
      </c>
      <c r="P4" s="191" t="str">
        <f>Données_ATB!BR3</f>
        <v>Quinolones</v>
      </c>
      <c r="Q4" s="191" t="str">
        <f>Données_ATB!BS3</f>
        <v/>
      </c>
      <c r="R4" s="192" t="str">
        <f>Données_ATB!BT3</f>
        <v/>
      </c>
      <c r="S4" s="78"/>
      <c r="T4" s="78"/>
      <c r="U4" s="77" t="str" cm="1">
        <f t="array" aca="1" ref="U4:V600" ca="1">_xlfn._xlws.SORT(OFFSET(J4,0,0,COUNTA(J:J)-2,2),2,-1)</f>
        <v>ACIDE OXOLINIQUE 30 VOLAILLE FRANVET</v>
      </c>
      <c r="V4" s="79" t="e">
        <f ca="1"/>
        <v>#N/A</v>
      </c>
      <c r="W4" s="102" t="str">
        <f>IF(X4="Colistine","x",IF(INDEX(Données_ATB!CB$3:CC$63,MATCH(X4,Données_ATB!CB$3:CB$63,0),2)="Fluoroquinolones","x",IF(INDEX(Données_ATB!CB$3:CC$63,MATCH(X4,Données_ATB!CB$3:CB$63,0),2)="Cephalosporines 3&amp;4G","x","")))</f>
        <v/>
      </c>
      <c r="X4" s="77" t="str">
        <f>Données_ATB!CB3</f>
        <v>Amoxicilline</v>
      </c>
      <c r="Y4" s="104" t="e">
        <f>IF(SUMIFS(L$4:L$603,M$4:M$603,X4)+SUMIFS(L$4:L$603,N$4:N$603,X4)+SUMIFS(L$4:L$603,O$4:O$603,X4)=0,NA(),SUMIFS(L$4:L$603,M$4:M$603,X4)+SUMIFS(L$4:L$603,N$4:N$603,X4)+SUMIFS(L$4:L$603,O$4:O$603,X4))</f>
        <v>#N/A</v>
      </c>
      <c r="Z4" s="8" t="str" cm="1">
        <f t="array" aca="1" ref="Z4:AA64" ca="1">_xlfn._xlws.SORT(OFFSET(X4:Y4,0,0,COUNTA(X:X)-2,2),2,-1)</f>
        <v>Amoxicilline</v>
      </c>
      <c r="AA4" s="97" t="e">
        <f ca="1"/>
        <v>#N/A</v>
      </c>
      <c r="AB4" s="102" t="str">
        <f>IF(AC4="Colistine","x",IF(AC4="Fluoroquinolones","x",IF(AC4="Cephalosporines 3&amp;4G","x","")))</f>
        <v/>
      </c>
      <c r="AC4" s="56" t="str">
        <f>Données_ATB!BY3</f>
        <v>Acide clavulanique</v>
      </c>
      <c r="AD4" s="104" t="e">
        <f t="shared" ref="AD4:AD19" si="3">IF(SUMIFS(L$4:L$603,P$4:P$603,AC4)+SUMIFS(L$4:L$603,Q$4:Q$603,AC4)+SUMIFS(L$4:L$603,R$4:R$603,AC4)=0,NA(),SUMIFS(L$4:L$603,P$4:P$603,AC4)+SUMIFS(L$4:L$603,Q$4:Q$603,AC4)+SUMIFS(L$4:L$603,R$4:R$603,AC4))</f>
        <v>#N/A</v>
      </c>
      <c r="AE4" s="204" t="str" cm="1">
        <f t="array" aca="1" ref="AE4:AF19" ca="1">_xlfn._xlws.SORT(OFFSET(AC4:AD4,0,0,COUNTA(AC2:AC29)-2,2),2,-1)</f>
        <v>Acide clavulanique</v>
      </c>
      <c r="AF4" s="97" t="e">
        <f ca="1"/>
        <v>#N/A</v>
      </c>
      <c r="AG4" s="8"/>
      <c r="AH4" s="48" t="str">
        <f>'Etape 2 - par animal'!M26</f>
        <v>Toutes</v>
      </c>
      <c r="AI4" s="50">
        <f>INDEX(Données_ATB!$CJ$3:$CK$26,MATCH(MASQ2!AI$3,Données_ATB!$CJ$3:$CJ$26,0),2)</f>
        <v>1</v>
      </c>
      <c r="AJ4" s="50">
        <f ca="1">INDEX(Données_ATB!$CJ$3:$CK$26,MATCH(MASQ2!AJ$3,Données_ATB!$CJ$3:$CJ$26,0),2)</f>
        <v>2</v>
      </c>
      <c r="AK4" s="50">
        <f ca="1">INDEX(Données_ATB!$CJ$3:$CK$26,MATCH(MASQ2!AK$3,Données_ATB!$CJ$3:$CJ$26,0),2)</f>
        <v>3</v>
      </c>
      <c r="AL4" s="50">
        <f ca="1">INDEX(Données_ATB!$CJ$3:$CK$26,MATCH(MASQ2!AL$3,Données_ATB!$CJ$3:$CJ$26,0),2)</f>
        <v>4</v>
      </c>
      <c r="AM4" s="50">
        <f ca="1">INDEX(Données_ATB!$CJ$3:$CK$26,MATCH(MASQ2!AM$3,Données_ATB!$CJ$3:$CJ$26,0),2)</f>
        <v>5</v>
      </c>
      <c r="AN4" s="50">
        <f ca="1">INDEX(Données_ATB!$CJ$3:$CK$26,MATCH(MASQ2!AN$3,Données_ATB!$CJ$3:$CJ$26,0),2)</f>
        <v>6</v>
      </c>
      <c r="AO4" s="50">
        <f ca="1">INDEX(Données_ATB!$CJ$3:$CK$26,MATCH(MASQ2!AO$3,Données_ATB!$CJ$3:$CJ$26,0),2)</f>
        <v>7</v>
      </c>
      <c r="AP4" s="50">
        <f ca="1">INDEX(Données_ATB!$CJ$3:$CK$26,MATCH(MASQ2!AP$3,Données_ATB!$CJ$3:$CJ$26,0),2)</f>
        <v>8</v>
      </c>
      <c r="AQ4" s="50">
        <f ca="1">INDEX(Données_ATB!$CJ$3:$CK$26,MATCH(MASQ2!AQ$3,Données_ATB!$CJ$3:$CJ$26,0),2)</f>
        <v>9</v>
      </c>
      <c r="AR4" s="50">
        <f ca="1">INDEX(Données_ATB!$CJ$3:$CK$26,MATCH(MASQ2!AR$3,Données_ATB!$CJ$3:$CJ$26,0),2)</f>
        <v>10</v>
      </c>
      <c r="AS4" s="50">
        <f ca="1">INDEX(Données_ATB!$CJ$3:$CK$26,MATCH(MASQ2!AS$3,Données_ATB!$CJ$3:$CJ$26,0),2)</f>
        <v>11</v>
      </c>
      <c r="AT4" s="50">
        <f ca="1">INDEX(Données_ATB!$CJ$3:$CK$26,MATCH(MASQ2!AT$3,Données_ATB!$CJ$3:$CJ$26,0),2)</f>
        <v>12</v>
      </c>
      <c r="AV4" s="56" t="str">
        <f>'Étape 1 - à remplir'!L19</f>
        <v/>
      </c>
      <c r="AW4" s="8" t="e">
        <f>IF(INDEX('Étape 1 - à remplir'!G$19:L$28,MATCH(AV4,'Étape 1 - à remplir'!L$19:L$28,0),1)="lots",SUMIF('Étape 1 - à remplir'!C$31:C$400,AV4,'Étape 1 - à remplir'!F$31:F$400),NA())</f>
        <v>#N/A</v>
      </c>
      <c r="AX4" s="97" t="e">
        <f>AW4/INDEX('Étape 1 - à remplir'!F$19:L$28,MATCH(AV4,'Étape 1 - à remplir'!L$19:L$28,0),1)</f>
        <v>#N/A</v>
      </c>
      <c r="AY4" s="8"/>
      <c r="AZ4" s="56" t="str">
        <f t="shared" ref="AZ4:AZ23" si="4">E4</f>
        <v>Abcès</v>
      </c>
      <c r="BA4" s="104" t="e">
        <f>IF(IF(BN$2="Catégorie",IF(BN$3="Toutes",SUMIFS('Étape 1 - à remplir'!$F$31:$F$400,'Étape 1 - à remplir'!$D$31:$D$400,MASQ2!AZ4,'Étape 1 - à remplir'!$G$31:$G$400,"lots"),SUMIFS('Étape 1 - à remplir'!$F$31:$F$400,'Étape 1 - à remplir'!$D$31:$D$400,MASQ2!AZ4,'Étape 1 - à remplir'!$C$31:$C$400,BN$3,'Étape 1 - à remplir'!$G$31:$G$400,"lots")),IF(BN$2="Âge",IF(BN$3="Tous",SUMIFS('Étape 1 - à remplir'!$F$31:$F$400,'Étape 1 - à remplir'!$D$31:$D$400,MASQ2!AZ4,'Étape 1 - à remplir'!$G$31:$G$400,"lots"),SUMIFS('Étape 1 - à remplir'!$F$31:$F$400,'Étape 1 - à remplir'!$D$31:$D$400,MASQ2!AZ4,'Étape 1 - à remplir'!$P$31:$P$400,BN$3,'Étape 1 - à remplir'!$G$31:$G$400,"lots")),IF(BN$2="Atelier",IF(BN$3="Tous",SUMIFS('Étape 1 - à remplir'!$F$31:$F$400,'Étape 1 - à remplir'!$D$31:$D$400,MASQ2!AZ4,'Étape 1 - à remplir'!$G$31:$G$400,"lots"),SUMIFS('Étape 1 - à remplir'!$F$31:$F$400,'Étape 1 - à remplir'!$D$31:$D$400,MASQ2!AZ4,'Étape 1 - à remplir'!$O$31:$O$400,BN$3,'Étape 1 - à remplir'!$G$31:$G$400,"lots")),IF(BN$2="Espèce",IF(BN$3="Tous",SUMIFS('Étape 1 - à remplir'!$F$31:$F$400,'Étape 1 - à remplir'!$D$31:$D$400,MASQ2!AZ4,'Étape 1 - à remplir'!$G$31:$G$400,"lots"),SUMIFS('Étape 1 - à remplir'!$F$31:$F$400,'Étape 1 - à remplir'!$D$31:$D$400,MASQ2!AZ4,'Étape 1 - à remplir'!$N$31:$N$400,BN$3,'Étape 1 - à remplir'!$G$31:$G$400,"lots"))))))=0,NA(),IF(BN$2="Catégorie",IF(BN$3="Toutes",SUMIFS('Étape 1 - à remplir'!$F$31:$F$400,'Étape 1 - à remplir'!$D$31:$D$400,MASQ2!AZ4,'Étape 1 - à remplir'!$G$31:$G$400,"lots"),SUMIFS('Étape 1 - à remplir'!$F$31:$F$400,'Étape 1 - à remplir'!$D$31:$D$400,MASQ2!AZ4,'Étape 1 - à remplir'!$C$31:$C$400,BN$3,'Étape 1 - à remplir'!$G$31:$G$400,"lots")),IF(BN$2="Âge",IF(BN$3="Tous",SUMIFS('Étape 1 - à remplir'!$F$31:$F$400,'Étape 1 - à remplir'!$D$31:$D$400,MASQ2!AZ4,'Étape 1 - à remplir'!$G$31:$G$400,"lots"),SUMIFS('Étape 1 - à remplir'!$F$31:$F$400,'Étape 1 - à remplir'!$D$31:$D$400,MASQ2!AZ4,'Étape 1 - à remplir'!$P$31:$P$400,BN$3,'Étape 1 - à remplir'!$G$31:$G$400,"lots")),IF(BN$2="Atelier",IF(BN$3="Tous",SUMIFS('Étape 1 - à remplir'!$F$31:$F$400,'Étape 1 - à remplir'!$D$31:$D$400,MASQ2!AZ4,'Étape 1 - à remplir'!$G$31:$G$400,"lots"),SUMIFS('Étape 1 - à remplir'!$F$31:$F$400,'Étape 1 - à remplir'!$D$31:$D$400,MASQ2!AZ4,'Étape 1 - à remplir'!$O$31:$O$400,BN$3,'Étape 1 - à remplir'!$G$31:$G$400,"lots")),IF(BN$2="Espèce",IF(BN$3="Tous",SUMIFS('Étape 1 - à remplir'!$F$31:$F$400,'Étape 1 - à remplir'!$D$31:$D$400,MASQ2!AZ4,'Étape 1 - à remplir'!$G$31:$G$400,"lots"),SUMIFS('Étape 1 - à remplir'!$F$31:$F$400,'Étape 1 - à remplir'!$D$31:$D$400,MASQ2!AZ4,'Étape 1 - à remplir'!$N$31:$N$400,BN$3,'Étape 1 - à remplir'!$G$31:$G$400,"lots")))))))</f>
        <v>#N/A</v>
      </c>
      <c r="BB4" s="203" t="str" cm="1">
        <f t="array" aca="1" ref="BB4:BC23" ca="1">_xlfn._xlws.SORT(OFFSET(AZ4:BA4,0,0,COUNTA(AZ2:AZ29)-2,2),2,-1)</f>
        <v>Abcès</v>
      </c>
      <c r="BC4" s="97" t="e">
        <f ca="1"/>
        <v>#N/A</v>
      </c>
      <c r="BD4" s="102" t="str">
        <f t="shared" ref="BD4:BD67" si="5">I4</f>
        <v/>
      </c>
      <c r="BE4" s="56" t="str">
        <f t="shared" ref="BE4:BE67" si="6">J4</f>
        <v>ACIDE OXOLINIQUE 30 VOLAILLE FRANVET</v>
      </c>
      <c r="BF4" s="204" t="e">
        <f>IF(IF(BN$2="Catégorie",IF(BN$3="Toutes",SUMIFS('Étape 1 - à remplir'!$F$31:$F$400,'Étape 1 - à remplir'!$E$31:$E$400,MASQ2!BE4,'Étape 1 - à remplir'!$G$31:$G$400,"lots"),SUMIFS('Étape 1 - à remplir'!$F$31:$F$400,'Étape 1 - à remplir'!$E$31:$E$400,MASQ2!BE4,'Étape 1 - à remplir'!$C$31:$C$400,BN$3)),IF(BN$2="Âge",IF(BN$3="Tous",SUMIFS('Étape 1 - à remplir'!$F$31:$F$400,'Étape 1 - à remplir'!$E$31:$E$400,MASQ2!BE4,'Étape 1 - à remplir'!$G$31:$G$400,"lots"),SUMIFS('Étape 1 - à remplir'!$F$31:$F$400,'Étape 1 - à remplir'!$E$31:$E$400,MASQ2!BE4,'Étape 1 - à remplir'!$P$31:$P$400,BN$3,'Étape 1 - à remplir'!$G$31:$G$400,"lots")),IF(BN$2="Atelier",IF(BN$3="Tous",SUMIFS('Étape 1 - à remplir'!$F$31:$F$400,'Étape 1 - à remplir'!$E$31:$E$400,MASQ2!BE4,'Étape 1 - à remplir'!$G$31:$G$400,"lots"),SUMIFS('Étape 1 - à remplir'!$F$31:$F$400,'Étape 1 - à remplir'!$E$31:$E$400,MASQ2!BE4,'Étape 1 - à remplir'!$O$31:$O$400,BN$3,'Étape 1 - à remplir'!$G$31:$G$400,"lots")),IF(BN$2="Espèce",IF(BN$3="Tous",SUMIFS('Étape 1 - à remplir'!$F$31:$F$400,'Étape 1 - à remplir'!$E$31:$E$400,MASQ2!BE4,'Étape 1 - à remplir'!$G$31:$G$400,"lots"),SUMIFS('Étape 1 - à remplir'!$F$31:$F$400,'Étape 1 - à remplir'!$E$31:$E$400,MASQ2!BE4,'Étape 1 - à remplir'!$N$31:$N$400,BN$3,'Étape 1 - à remplir'!$G$31:$G$400,"lots"))))))=0,NA(),IF(BN$2="Catégorie",IF(BN$3="Toutes",SUMIFS('Étape 1 - à remplir'!$F$31:$F$400,'Étape 1 - à remplir'!$E$31:$E$400,MASQ2!BE4,'Étape 1 - à remplir'!$G$31:$G$400,"lots"),SUMIFS('Étape 1 - à remplir'!$F$31:$F$400,'Étape 1 - à remplir'!$E$31:$E$400,MASQ2!BE4,'Étape 1 - à remplir'!$C$31:$C$400,BN$3)),IF(BN$2="Âge",IF(BN$3="Tous",SUMIFS('Étape 1 - à remplir'!$F$31:$F$400,'Étape 1 - à remplir'!$E$31:$E$400,MASQ2!BE4,'Étape 1 - à remplir'!$G$31:$G$400,"lots"),SUMIFS('Étape 1 - à remplir'!$F$31:$F$400,'Étape 1 - à remplir'!$E$31:$E$400,MASQ2!BE4,'Étape 1 - à remplir'!$P$31:$P$400,BN$3,'Étape 1 - à remplir'!$G$31:$G$400,"lots")),IF(BN$2="Atelier",IF(BN$3="Tous",SUMIFS('Étape 1 - à remplir'!$F$31:$F$400,'Étape 1 - à remplir'!$E$31:$E$400,MASQ2!BE4,'Étape 1 - à remplir'!$G$31:$G$400,"lots"),SUMIFS('Étape 1 - à remplir'!$F$31:$F$400,'Étape 1 - à remplir'!$E$31:$E$400,MASQ2!BE4,'Étape 1 - à remplir'!$O$31:$O$400,BN$3,'Étape 1 - à remplir'!$G$31:$G$400,"lots")),IF(BN$2="Espèce",IF(BN$3="Tous",SUMIFS('Étape 1 - à remplir'!$F$31:$F$400,'Étape 1 - à remplir'!$E$31:$E$400,MASQ2!BE4,'Étape 1 - à remplir'!$G$31:$G$400,"lots"),SUMIFS('Étape 1 - à remplir'!$F$31:$F$400,'Étape 1 - à remplir'!$E$31:$E$400,MASQ2!BE4,'Étape 1 - à remplir'!$N$31:$N$400,BN$3,'Étape 1 - à remplir'!$G$31:$G$400,"lots")))))))</f>
        <v>#N/A</v>
      </c>
      <c r="BG4" s="204">
        <f>IFERROR(BF4,0)</f>
        <v>0</v>
      </c>
      <c r="BH4" s="204" t="str">
        <f t="shared" ref="BH4:BH67" si="7">M4</f>
        <v>Acide oxolinique</v>
      </c>
      <c r="BI4" s="204" t="str">
        <f t="shared" ref="BI4:BI67" si="8">N4</f>
        <v/>
      </c>
      <c r="BJ4" s="204" t="str">
        <f t="shared" ref="BJ4:BJ67" si="9">O4</f>
        <v/>
      </c>
      <c r="BK4" s="204" t="str">
        <f t="shared" ref="BK4:BK67" si="10">P4</f>
        <v>Quinolones</v>
      </c>
      <c r="BL4" s="204" t="str">
        <f t="shared" ref="BL4:BL67" si="11">Q4</f>
        <v/>
      </c>
      <c r="BM4" s="97" t="str">
        <f t="shared" ref="BM4:BM67" si="12">R4</f>
        <v/>
      </c>
      <c r="BN4" s="78"/>
      <c r="BO4" s="78"/>
      <c r="BP4" s="77" t="str" cm="1">
        <f t="array" aca="1" ref="BP4:BQ600" ca="1">_xlfn._xlws.SORT(OFFSET(BE4:BF4,0,0,COUNTA(BE:BE)-2,2),2,-1)</f>
        <v>ACIDE OXOLINIQUE 30 VOLAILLE FRANVET</v>
      </c>
      <c r="BQ4" s="79" t="e">
        <f ca="1"/>
        <v>#N/A</v>
      </c>
      <c r="BR4" s="102" t="str">
        <f t="shared" ref="BR4:BR35" si="13">W4</f>
        <v/>
      </c>
      <c r="BS4" s="77" t="str">
        <f t="shared" ref="BS4:BS35" si="14">X4</f>
        <v>Amoxicilline</v>
      </c>
      <c r="BT4" s="104" t="e">
        <f>IF(SUMIFS(BG$4:BG$603,BH$4:BH$603,BS4)+SUMIFS(BG$4:BG$603,BI$4:BI$603,BS4)+SUMIFS(BG$4:BG$603,BJ$4:BJ$603,BS4)=0,NA(),SUMIFS(BG$4:BG$603,BH$4:BH$603,BS4)+SUMIFS(BG$4:BG$603,BI$4:BI$603,BS4)+SUMIFS(BG$4:BG$603,BJ$4:BJ$603,BS4))</f>
        <v>#N/A</v>
      </c>
      <c r="BU4" s="204" t="str" cm="1">
        <f t="array" aca="1" ref="BU4:BV64" ca="1">_xlfn._xlws.SORT(OFFSET(BS4:BT4,0,0,COUNTA(BS:BS)-2,2),2,-1)</f>
        <v>Amoxicilline</v>
      </c>
      <c r="BV4" s="97" t="e">
        <f ca="1"/>
        <v>#N/A</v>
      </c>
      <c r="BW4" s="102" t="str">
        <f t="shared" ref="BW4:BW19" si="15">AB4</f>
        <v/>
      </c>
      <c r="BX4" s="265" t="str">
        <f t="shared" ref="BX4:BX19" si="16">AC4</f>
        <v>Acide clavulanique</v>
      </c>
      <c r="BY4" s="104" t="e">
        <f>IF(SUMIFS(BG$4:BG$603,BK$4:BK$603,BX4)+SUMIFS(BG$4:BG$603,BL$4:BL$603,BX4)+SUMIFS(BG$4:BG$603,BM$4:BM$603,BX4)=0,NA(),SUMIFS(BG$4:BG$603,BK$4:BK$603,BX4)+SUMIFS(BG$4:BG$603,BL$4:BL$603,BX4)+SUMIFS(BG$4:BG$603,BM$4:BM$603,BX4))</f>
        <v>#N/A</v>
      </c>
      <c r="BZ4" s="204" t="str" cm="1">
        <f t="array" aca="1" ref="BZ4:CA19" ca="1">_xlfn._xlws.SORT(OFFSET(BX4:BY4,0,0,COUNTA(BX2:BX29)-2,2),2,-1)</f>
        <v>Acide clavulanique</v>
      </c>
      <c r="CA4" s="97" t="e">
        <f ca="1"/>
        <v>#N/A</v>
      </c>
      <c r="CB4" s="8"/>
      <c r="CC4" s="48" t="str">
        <f>'Etape 2 - par lot'!M26</f>
        <v>Toutes</v>
      </c>
      <c r="CD4" s="49">
        <f t="shared" si="1"/>
        <v>1</v>
      </c>
      <c r="CE4" s="49">
        <f t="shared" ca="1" si="1"/>
        <v>2</v>
      </c>
      <c r="CF4" s="49">
        <f t="shared" ca="1" si="1"/>
        <v>3</v>
      </c>
      <c r="CG4" s="49">
        <f t="shared" ca="1" si="1"/>
        <v>4</v>
      </c>
      <c r="CH4" s="49">
        <f t="shared" ca="1" si="1"/>
        <v>5</v>
      </c>
      <c r="CI4" s="49">
        <f t="shared" ca="1" si="1"/>
        <v>6</v>
      </c>
      <c r="CJ4" s="49">
        <f t="shared" ca="1" si="1"/>
        <v>7</v>
      </c>
      <c r="CK4" s="49">
        <f t="shared" ca="1" si="1"/>
        <v>8</v>
      </c>
      <c r="CL4" s="49">
        <f t="shared" ca="1" si="1"/>
        <v>9</v>
      </c>
      <c r="CM4" s="49">
        <f t="shared" ca="1" si="1"/>
        <v>10</v>
      </c>
      <c r="CN4" s="49">
        <f t="shared" ca="1" si="1"/>
        <v>11</v>
      </c>
      <c r="CO4" s="49">
        <f t="shared" ca="1" si="1"/>
        <v>12</v>
      </c>
      <c r="CQ4" s="56" t="str">
        <f>'Étape 1 - à remplir'!L19</f>
        <v/>
      </c>
      <c r="CR4" s="8" t="e">
        <f>IF(INDEX('Étape 1 - à remplir'!G$19:L$28,MATCH(CQ4,'Étape 1 - à remplir'!L$19:L$28,0),1)="kg",SUMIF('Étape 1 - à remplir'!C$31:C$400,CQ4,'Étape 1 - à remplir'!F$31:F$400),NA())</f>
        <v>#N/A</v>
      </c>
      <c r="CS4" s="97" t="e">
        <f>CR4/INDEX('Étape 1 - à remplir'!F$19:L$28,MATCH(CQ4,'Étape 1 - à remplir'!L$19:L$28,0),1)</f>
        <v>#N/A</v>
      </c>
      <c r="CT4" s="8"/>
      <c r="CU4" s="56" t="str">
        <f t="shared" ref="CU4:CU23" si="17">E4</f>
        <v>Abcès</v>
      </c>
      <c r="CV4" s="104" t="e">
        <f>IF(IF(DI$2="Catégorie",IF(DI$3="Toutes",SUMIFS('Étape 1 - à remplir'!$F$31:$F$400,'Étape 1 - à remplir'!$D$31:$D$400,MASQ2!CU4,'Étape 1 - à remplir'!$G$31:$G$400,"kg"),SUMIFS('Étape 1 - à remplir'!$F$31:$F$400,'Étape 1 - à remplir'!$D$31:$D$400,MASQ2!CU4,'Étape 1 - à remplir'!$C$31:$C$400,DI$3,'Étape 1 - à remplir'!$G$31:$G$400,"kg")),IF(DI$2="Âge",IF(DI$3="Tous",SUMIFS('Étape 1 - à remplir'!$F$31:$F$400,'Étape 1 - à remplir'!$D$31:$D$400,MASQ2!CU4,'Étape 1 - à remplir'!$G$31:$G$400,"kg"),SUMIFS('Étape 1 - à remplir'!$F$31:$F$400,'Étape 1 - à remplir'!$D$31:$D$400,MASQ2!CU4,'Étape 1 - à remplir'!$P$31:$P$400,DI$3,'Étape 1 - à remplir'!$G$31:$G$400,"kg")),IF(DI$2="Atelier",IF(DI$3="Tous",SUMIFS('Étape 1 - à remplir'!$F$31:$F$400,'Étape 1 - à remplir'!$D$31:$D$400,MASQ2!CU4,'Étape 1 - à remplir'!$G$31:$G$400,"kg"),SUMIFS('Étape 1 - à remplir'!$F$31:$F$400,'Étape 1 - à remplir'!$D$31:$D$400,MASQ2!CU4,'Étape 1 - à remplir'!$O$31:$O$400,DI$3,'Étape 1 - à remplir'!$G$31:$G$400,"kg")),IF(DI$2="Espèce",IF(DI$3="Tous",SUMIFS('Étape 1 - à remplir'!$F$31:$F$400,'Étape 1 - à remplir'!$D$31:$D$400,MASQ2!CU4,'Étape 1 - à remplir'!$G$31:$G$400,"kg"),SUMIFS('Étape 1 - à remplir'!$F$31:$F$400,'Étape 1 - à remplir'!$D$31:$D$400,MASQ2!CU4,'Étape 1 - à remplir'!$N$31:$N$400,DI$3,'Étape 1 - à remplir'!$G$31:$G$400,"kg"))))))=0,NA(),IF(DI$2="Catégorie",IF(DI$3="Toutes",SUMIFS('Étape 1 - à remplir'!$F$31:$F$400,'Étape 1 - à remplir'!$D$31:$D$400,MASQ2!CU4,'Étape 1 - à remplir'!$G$31:$G$400,"kg"),SUMIFS('Étape 1 - à remplir'!$F$31:$F$400,'Étape 1 - à remplir'!$D$31:$D$400,MASQ2!CU4,'Étape 1 - à remplir'!$C$31:$C$400,DI$3,'Étape 1 - à remplir'!$G$31:$G$400,"kg")),IF(DI$2="Âge",IF(DI$3="Tous",SUMIFS('Étape 1 - à remplir'!$F$31:$F$400,'Étape 1 - à remplir'!$D$31:$D$400,MASQ2!CU4,'Étape 1 - à remplir'!$G$31:$G$400,"kg"),SUMIFS('Étape 1 - à remplir'!$F$31:$F$400,'Étape 1 - à remplir'!$D$31:$D$400,MASQ2!CU4,'Étape 1 - à remplir'!$P$31:$P$400,DI$3,'Étape 1 - à remplir'!$G$31:$G$400,"kg")),IF(DI$2="Atelier",IF(DI$3="Tous",SUMIFS('Étape 1 - à remplir'!$F$31:$F$400,'Étape 1 - à remplir'!$D$31:$D$400,MASQ2!CU4,'Étape 1 - à remplir'!$G$31:$G$400,"kg"),SUMIFS('Étape 1 - à remplir'!$F$31:$F$400,'Étape 1 - à remplir'!$D$31:$D$400,MASQ2!CU4,'Étape 1 - à remplir'!$O$31:$O$400,DI$3,'Étape 1 - à remplir'!$G$31:$G$400,"kg")),IF(DI$2="Espèce",IF(DI$3="Tous",SUMIFS('Étape 1 - à remplir'!$F$31:$F$400,'Étape 1 - à remplir'!$D$31:$D$400,MASQ2!CU4,'Étape 1 - à remplir'!$G$31:$G$400,"kg"),SUMIFS('Étape 1 - à remplir'!$F$31:$F$400,'Étape 1 - à remplir'!$D$31:$D$400,MASQ2!CU4,'Étape 1 - à remplir'!$N$31:$N$400,DI$3,'Étape 1 - à remplir'!$G$31:$G$400,"kg")))))))</f>
        <v>#N/A</v>
      </c>
      <c r="CW4" s="203" t="str" cm="1">
        <f t="array" aca="1" ref="CW4:CX23" ca="1">_xlfn._xlws.SORT(OFFSET(CU4:CV4,0,0,COUNTA(CU2:CU29)-2,2),2,-1)</f>
        <v>Abcès</v>
      </c>
      <c r="CX4" s="97" t="e">
        <f ca="1"/>
        <v>#N/A</v>
      </c>
      <c r="CY4" s="102" t="str">
        <f t="shared" ref="CY4:CY67" si="18">I4</f>
        <v/>
      </c>
      <c r="CZ4" s="56" t="str">
        <f t="shared" ref="CZ4:CZ67" si="19">J4</f>
        <v>ACIDE OXOLINIQUE 30 VOLAILLE FRANVET</v>
      </c>
      <c r="DA4" s="204" t="e">
        <f>IF(IF(DI$2="Catégorie",IF(DI$3="Toutes",SUMIFS('Étape 1 - à remplir'!$F$31:$F$400,'Étape 1 - à remplir'!$E$31:$E$400,MASQ2!CZ4,'Étape 1 - à remplir'!$G$31:$G$400,"kg"),SUMIFS('Étape 1 - à remplir'!$F$31:$F$400,'Étape 1 - à remplir'!$E$31:$E$400,MASQ2!CZ4,'Étape 1 - à remplir'!$C$31:$C$400,DI$3)),IF(DI$2="Âge",IF(DI$3="Tous",SUMIFS('Étape 1 - à remplir'!$F$31:$F$400,'Étape 1 - à remplir'!$E$31:$E$400,MASQ2!CZ4,'Étape 1 - à remplir'!$G$31:$G$400,"kg"),SUMIFS('Étape 1 - à remplir'!$F$31:$F$400,'Étape 1 - à remplir'!$E$31:$E$400,MASQ2!CZ4,'Étape 1 - à remplir'!$P$31:$P$400,DI$3,'Étape 1 - à remplir'!$G$31:$G$400,"kg")),IF(DI$2="Atelier",IF(DI$3="Tous",SUMIFS('Étape 1 - à remplir'!$F$31:$F$400,'Étape 1 - à remplir'!$E$31:$E$400,MASQ2!CZ4,'Étape 1 - à remplir'!$G$31:$G$400,"kg"),SUMIFS('Étape 1 - à remplir'!$F$31:$F$400,'Étape 1 - à remplir'!$E$31:$E$400,MASQ2!CZ4,'Étape 1 - à remplir'!$O$31:$O$400,DI$3,'Étape 1 - à remplir'!$G$31:$G$400,"kg")),IF(DI$2="Espèce",IF(DI$3="Tous",SUMIFS('Étape 1 - à remplir'!$F$31:$F$400,'Étape 1 - à remplir'!$E$31:$E$400,MASQ2!CZ4,'Étape 1 - à remplir'!$G$31:$G$400,"kg"),SUMIFS('Étape 1 - à remplir'!$F$31:$F$400,'Étape 1 - à remplir'!$E$31:$E$400,MASQ2!CZ4,'Étape 1 - à remplir'!$N$31:$N$400,DI$3,'Étape 1 - à remplir'!$G$31:$G$400,"kg"))))))=0,NA(),IF(DI$2="Catégorie",IF(DI$3="Toutes",SUMIFS('Étape 1 - à remplir'!$F$31:$F$400,'Étape 1 - à remplir'!$E$31:$E$400,MASQ2!CZ4,'Étape 1 - à remplir'!$G$31:$G$400,"kg"),SUMIFS('Étape 1 - à remplir'!$F$31:$F$400,'Étape 1 - à remplir'!$E$31:$E$400,MASQ2!CZ4,'Étape 1 - à remplir'!$C$31:$C$400,DI$3)),IF(DI$2="Âge",IF(DI$3="Tous",SUMIFS('Étape 1 - à remplir'!$F$31:$F$400,'Étape 1 - à remplir'!$E$31:$E$400,MASQ2!CZ4,'Étape 1 - à remplir'!$G$31:$G$400,"kg"),SUMIFS('Étape 1 - à remplir'!$F$31:$F$400,'Étape 1 - à remplir'!$E$31:$E$400,MASQ2!CZ4,'Étape 1 - à remplir'!$P$31:$P$400,DI$3,'Étape 1 - à remplir'!$G$31:$G$400,"kg")),IF(DI$2="Atelier",IF(DI$3="Tous",SUMIFS('Étape 1 - à remplir'!$F$31:$F$400,'Étape 1 - à remplir'!$E$31:$E$400,MASQ2!CZ4,'Étape 1 - à remplir'!$G$31:$G$400,"kg"),SUMIFS('Étape 1 - à remplir'!$F$31:$F$400,'Étape 1 - à remplir'!$E$31:$E$400,MASQ2!CZ4,'Étape 1 - à remplir'!$O$31:$O$400,DI$3,'Étape 1 - à remplir'!$G$31:$G$400,"kg")),IF(DI$2="Espèce",IF(DI$3="Tous",SUMIFS('Étape 1 - à remplir'!$F$31:$F$400,'Étape 1 - à remplir'!$E$31:$E$400,MASQ2!CZ4,'Étape 1 - à remplir'!$G$31:$G$400,"kg"),SUMIFS('Étape 1 - à remplir'!$F$31:$F$400,'Étape 1 - à remplir'!$E$31:$E$400,MASQ2!CZ4,'Étape 1 - à remplir'!$N$31:$N$400,DI$3,'Étape 1 - à remplir'!$G$31:$G$400,"kg")))))))</f>
        <v>#N/A</v>
      </c>
      <c r="DB4" s="104">
        <f>IFERROR(DA4,0)</f>
        <v>0</v>
      </c>
      <c r="DC4" s="204" t="str">
        <f t="shared" ref="DC4:DC67" si="20">M4</f>
        <v>Acide oxolinique</v>
      </c>
      <c r="DD4" s="204" t="str">
        <f t="shared" ref="DD4:DD67" si="21">N4</f>
        <v/>
      </c>
      <c r="DE4" s="204" t="str">
        <f t="shared" ref="DE4:DE67" si="22">O4</f>
        <v/>
      </c>
      <c r="DF4" s="204" t="str">
        <f t="shared" ref="DF4:DF67" si="23">P4</f>
        <v>Quinolones</v>
      </c>
      <c r="DG4" s="204" t="str">
        <f t="shared" ref="DG4:DG67" si="24">Q4</f>
        <v/>
      </c>
      <c r="DH4" s="97" t="str">
        <f t="shared" ref="DH4:DH67" si="25">R4</f>
        <v/>
      </c>
      <c r="DI4" s="204"/>
      <c r="DJ4" s="78"/>
      <c r="DK4" s="77" t="str" cm="1">
        <f t="array" aca="1" ref="DK4:DL600" ca="1">_xlfn._xlws.SORT(OFFSET(CZ4:DA4,0,0,COUNTA(CZ:CZ)-2,2),2,-1)</f>
        <v>ACIDE OXOLINIQUE 30 VOLAILLE FRANVET</v>
      </c>
      <c r="DL4" s="79" t="e">
        <f ca="1"/>
        <v>#N/A</v>
      </c>
      <c r="DM4" s="102" t="str">
        <f t="shared" ref="DM4:DM35" si="26">W4</f>
        <v/>
      </c>
      <c r="DN4" s="77" t="str">
        <f t="shared" ref="DN4:DN35" si="27">X4</f>
        <v>Amoxicilline</v>
      </c>
      <c r="DO4" s="104" t="e">
        <f>IF(SUMIFS(DB$4:DB$603,DC$4:DC$603,DN4)+SUMIFS(DB$4:DB$603,DD$4:DD$603,DN4)+SUMIFS(DB$4:DB$603,DE$4:DE$603,DN4)=0,NA(),SUMIFS(DB$4:DB$603,DC$4:DC$603,DN4)+SUMIFS(DB$4:DB$603,DD$4:DD$603,DN4)+SUMIFS(DB$4:DB$603,DE$4:DE$603,DN4))</f>
        <v>#N/A</v>
      </c>
      <c r="DP4" s="204" t="str" cm="1">
        <f t="array" aca="1" ref="DP4:DQ64" ca="1">_xlfn._xlws.SORT(OFFSET(DN4:DO4,0,0,COUNTA(DN:DN)-2,2),2,-1)</f>
        <v>Amoxicilline</v>
      </c>
      <c r="DQ4" s="97" t="e">
        <f ca="1"/>
        <v>#N/A</v>
      </c>
      <c r="DR4" s="102" t="str">
        <f t="shared" ref="DR4:DR19" si="28">AB4</f>
        <v/>
      </c>
      <c r="DS4" s="56" t="str">
        <f t="shared" ref="DS4:DS19" si="29">AC4</f>
        <v>Acide clavulanique</v>
      </c>
      <c r="DT4" s="104" t="e">
        <f>IF(SUMIFS(DB$4:DB$603,DF$4:DF$603,DS4)+SUMIFS(DB$4:DB$603,DG$4:DG$603,DS4)+SUMIFS(DB$4:DB$603,DH$4:DH$603,DS4)=0,NA(),SUMIFS(DB$4:DB$603,DF$4:DF$603,DS4)+SUMIFS(DB$4:DB$603,DG$4:DG$603,DS4)+SUMIFS(DB$4:DB$603,DH$4:DH$603,DS4))</f>
        <v>#N/A</v>
      </c>
      <c r="DU4" s="204" t="str" cm="1">
        <f t="array" aca="1" ref="DU4:DV19" ca="1">_xlfn._xlws.SORT(OFFSET(DS4:DT4,0,0,COUNTA(DS2:DS29)-2,2),2,-1)</f>
        <v>Acide clavulanique</v>
      </c>
      <c r="DV4" s="97" t="e">
        <f ca="1"/>
        <v>#N/A</v>
      </c>
      <c r="DW4" s="8"/>
      <c r="DX4" s="48" t="str">
        <f>'Etape 2 - par kg'!M26</f>
        <v>Toutes</v>
      </c>
      <c r="DY4" s="277">
        <f t="shared" si="2"/>
        <v>1</v>
      </c>
      <c r="DZ4" s="277">
        <f t="shared" ca="1" si="2"/>
        <v>2</v>
      </c>
      <c r="EA4" s="277">
        <f t="shared" ca="1" si="2"/>
        <v>3</v>
      </c>
      <c r="EB4" s="277">
        <f t="shared" ca="1" si="2"/>
        <v>4</v>
      </c>
      <c r="EC4" s="277">
        <f t="shared" ca="1" si="2"/>
        <v>5</v>
      </c>
      <c r="ED4" s="277">
        <f t="shared" ca="1" si="2"/>
        <v>6</v>
      </c>
      <c r="EE4" s="277">
        <f t="shared" ca="1" si="2"/>
        <v>7</v>
      </c>
      <c r="EF4" s="277">
        <f t="shared" ca="1" si="2"/>
        <v>8</v>
      </c>
      <c r="EG4" s="277">
        <f t="shared" ca="1" si="2"/>
        <v>9</v>
      </c>
      <c r="EH4" s="277">
        <f t="shared" ca="1" si="2"/>
        <v>10</v>
      </c>
      <c r="EI4" s="277">
        <f t="shared" ca="1" si="2"/>
        <v>11</v>
      </c>
      <c r="EJ4" s="277">
        <f t="shared" ca="1" si="2"/>
        <v>12</v>
      </c>
    </row>
    <row r="5" spans="1:140" x14ac:dyDescent="0.25">
      <c r="A5" s="56" t="str">
        <f>'Étape 1 - à remplir'!L20</f>
        <v/>
      </c>
      <c r="B5" s="8" t="e">
        <f>IF(INDEX('Étape 1 - à remplir'!G$19:L$28,MATCH(MASQ2!A5,'Étape 1 - à remplir'!L$19:L$28,0),1)="animaux",SUMIF('Étape 1 - à remplir'!C$31:C$400,MASQ2!A5,'Étape 1 - à remplir'!F$31:F$400),NA())</f>
        <v>#N/A</v>
      </c>
      <c r="C5" s="97" t="e">
        <f>B5/INDEX('Étape 1 - à remplir'!F$19:L$28,MATCH(MASQ2!A5,'Étape 1 - à remplir'!L$19:L$28,0),1)</f>
        <v>#N/A</v>
      </c>
      <c r="D5" s="8"/>
      <c r="E5" s="56" t="str">
        <f>Données_ATB!CH4</f>
        <v>Arthrites, boiteries</v>
      </c>
      <c r="F5" s="104" t="e">
        <f>IF(IF(S$2="Catégorie",IF(S$3="Toutes",SUMIFS('Étape 1 - à remplir'!F$31:F$400,'Étape 1 - à remplir'!D$31:D$400,MASQ2!E5,'Étape 1 - à remplir'!G$31:G$400,"animaux"),SUMIFS('Étape 1 - à remplir'!F$31:F$400,'Étape 1 - à remplir'!D$31:D$400,MASQ2!E5,'Étape 1 - à remplir'!C$31:C$400,S$3)),IF(S$2="Âge",IF(S$3="Tous",SUMIFS('Étape 1 - à remplir'!F$31:F$400,'Étape 1 - à remplir'!D$31:D$400,MASQ2!E5,'Étape 1 - à remplir'!G$31:G$400,"animaux"),SUMIFS('Étape 1 - à remplir'!F$31:F$400,'Étape 1 - à remplir'!D$31:D$400,MASQ2!E5,'Étape 1 - à remplir'!P$31:P$400,S$3)),IF(S$2="Atelier",IF(S$3="Tous",SUMIFS('Étape 1 - à remplir'!F$31:F$400,'Étape 1 - à remplir'!D$31:D$400,MASQ2!E5,'Étape 1 - à remplir'!G$31:G$400,"animaux"),SUMIFS('Étape 1 - à remplir'!F$31:F$400,'Étape 1 - à remplir'!D$31:D$400,MASQ2!E5,'Étape 1 - à remplir'!O$31:O$400,S$3)),IF(S$2="Espèce",IF(S$3="Tous",SUMIFS('Étape 1 - à remplir'!F$31:F$400,'Étape 1 - à remplir'!D$31:D$400,MASQ2!E5,'Étape 1 - à remplir'!G$31:G$400,"animaux"),SUMIFS('Étape 1 - à remplir'!F$31:F$400,'Étape 1 - à remplir'!D$31:D$400,MASQ2!E5,'Étape 1 - à remplir'!N$31:N$400,S$3))))))=0,NA(),IF(S$2="Catégorie",IF(S$3="Toutes",SUMIFS('Étape 1 - à remplir'!F$31:F$400,'Étape 1 - à remplir'!D$31:D$400,MASQ2!E5,'Étape 1 - à remplir'!G$31:G$400,"animaux"),SUMIFS('Étape 1 - à remplir'!F$31:F$400,'Étape 1 - à remplir'!D$31:D$400,MASQ2!E5,'Étape 1 - à remplir'!C$31:C$400,S$3)),IF(S$2="Âge",IF(S$3="Tous",SUMIFS('Étape 1 - à remplir'!F$31:F$400,'Étape 1 - à remplir'!D$31:D$400,MASQ2!E5,'Étape 1 - à remplir'!G$31:G$400,"animaux"),SUMIFS('Étape 1 - à remplir'!F$31:F$400,'Étape 1 - à remplir'!D$31:D$400,MASQ2!E5,'Étape 1 - à remplir'!P$31:P$400,S$3)),IF(S$2="Atelier",IF(S$3="Tous",SUMIFS('Étape 1 - à remplir'!F$31:F$400,'Étape 1 - à remplir'!D$31:D$400,MASQ2!E5,'Étape 1 - à remplir'!G$31:G$400,"animaux"),SUMIFS('Étape 1 - à remplir'!F$31:F$400,'Étape 1 - à remplir'!D$31:D$400,MASQ2!E5,'Étape 1 - à remplir'!O$31:O$400,S$3)),IF(S$2="Espèce",IF(S$3="Tous",SUMIFS('Étape 1 - à remplir'!F$31:F$400,'Étape 1 - à remplir'!D$31:D$400,MASQ2!E5,'Étape 1 - à remplir'!G$31:G$400,"animaux"),SUMIFS('Étape 1 - à remplir'!F$31:F$400,'Étape 1 - à remplir'!D$31:D$400,MASQ2!E5,'Étape 1 - à remplir'!N$31:N$400,S$3)))))))</f>
        <v>#N/A</v>
      </c>
      <c r="G5" s="203" t="str">
        <f ca="1"/>
        <v>Arthrites, boiteries</v>
      </c>
      <c r="H5" s="97" t="e">
        <f ca="1"/>
        <v>#N/A</v>
      </c>
      <c r="I5" s="102" t="str">
        <f>INDEX(Données_ATB!BE:BV,MATCH(MASQ2!J5,Données_ATB!BE:BE,0),18)</f>
        <v/>
      </c>
      <c r="J5" s="77" t="str">
        <f>Données_ATB!BE4</f>
        <v>ACIDE OXOLINIQUE 60 PORC FRANVET</v>
      </c>
      <c r="K5" s="204" t="e">
        <f>IF(IF(S$2="Catégorie",IF(S$3="Toutes",SUMIFS('Étape 1 - à remplir'!$F$31:$F$400,'Étape 1 - à remplir'!$E$31:$E$400,MASQ2!J5,'Étape 1 - à remplir'!$G$31:$G$400,"animaux"),SUMIFS('Étape 1 - à remplir'!$F$31:$F$400,'Étape 1 - à remplir'!$E$31:$E$400,MASQ2!J5,'Étape 1 - à remplir'!$C$31:$C$400,S$3)),IF(S$2="Âge",IF(S$3="Tous",SUMIFS('Étape 1 - à remplir'!$F$31:$F$400,'Étape 1 - à remplir'!$E$31:$E$400,MASQ2!J5,'Étape 1 - à remplir'!$G$31:$G$400,"animaux"),SUMIFS('Étape 1 - à remplir'!$F$31:$F$400,'Étape 1 - à remplir'!$E$31:$E$400,MASQ2!J5,'Étape 1 - à remplir'!$P$31:$P$400,S$3)),IF(S$2="Atelier",IF(S$3="Tous",SUMIFS('Étape 1 - à remplir'!$F$31:$F$400,'Étape 1 - à remplir'!$E$31:$E$400,MASQ2!J5,'Étape 1 - à remplir'!$G$31:$G$400,"animaux"),SUMIFS('Étape 1 - à remplir'!$F$31:$F$400,'Étape 1 - à remplir'!$E$31:$E$400,MASQ2!J5,'Étape 1 - à remplir'!$O$31:$O$400,S$3)),IF(S$2="Espèce",IF(S$3="Tous",SUMIFS('Étape 1 - à remplir'!$F$31:$F$400,'Étape 1 - à remplir'!$E$31:$E$400,MASQ2!J5,'Étape 1 - à remplir'!$G$31:$G$400,"animaux"),SUMIFS('Étape 1 - à remplir'!$F$31:$F$400,'Étape 1 - à remplir'!$E$31:$E$400,MASQ2!J5,'Étape 1 - à remplir'!$N$31:$N$400,S$3))))))=0,NA(),IF(S$2="Catégorie",IF(S$3="Toutes",SUMIFS('Étape 1 - à remplir'!$F$31:$F$400,'Étape 1 - à remplir'!$E$31:$E$400,MASQ2!J5,'Étape 1 - à remplir'!$G$31:$G$400,"animaux"),SUMIFS('Étape 1 - à remplir'!$F$31:$F$400,'Étape 1 - à remplir'!$E$31:$E$400,MASQ2!J5,'Étape 1 - à remplir'!$C$31:$C$400,S$3)),IF(S$2="Âge",IF(S$3="Tous",SUMIFS('Étape 1 - à remplir'!$F$31:$F$400,'Étape 1 - à remplir'!$E$31:$E$400,MASQ2!J5,'Étape 1 - à remplir'!$G$31:$G$400,"animaux"),SUMIFS('Étape 1 - à remplir'!$F$31:$F$400,'Étape 1 - à remplir'!$E$31:$E$400,MASQ2!J5,'Étape 1 - à remplir'!$P$31:$P$400,S$3)),IF(S$2="Atelier",IF(S$3="Tous",SUMIFS('Étape 1 - à remplir'!$F$31:$F$400,'Étape 1 - à remplir'!$E$31:$E$400,MASQ2!J5,'Étape 1 - à remplir'!$G$31:$G$400,"animaux"),SUMIFS('Étape 1 - à remplir'!$F$31:$F$400,'Étape 1 - à remplir'!$E$31:$E$400,MASQ2!J5,'Étape 1 - à remplir'!$O$31:$O$400,S$3)),IF(S$2="Espèce",IF(S$3="Tous",SUMIFS('Étape 1 - à remplir'!$F$31:$F$400,'Étape 1 - à remplir'!$E$31:$E$400,MASQ2!J5,'Étape 1 - à remplir'!$G$31:$G$400,"animaux"),SUMIFS('Étape 1 - à remplir'!$F$31:$F$400,'Étape 1 - à remplir'!$E$31:$E$400,MASQ2!J5,'Étape 1 - à remplir'!$N$31:$N$400,S$3)))))))</f>
        <v>#N/A</v>
      </c>
      <c r="L5" s="97">
        <f>IFERROR(K5,0)</f>
        <v>0</v>
      </c>
      <c r="M5" s="56" t="str">
        <f>Données_ATB!BN4</f>
        <v>Acide oxolinique</v>
      </c>
      <c r="N5" s="204" t="str">
        <f>Données_ATB!BO4</f>
        <v/>
      </c>
      <c r="O5" s="97" t="str">
        <f>Données_ATB!BP4</f>
        <v/>
      </c>
      <c r="P5" s="77" t="str">
        <f>Données_ATB!BR4</f>
        <v>Quinolones</v>
      </c>
      <c r="Q5" s="78" t="str">
        <f>Données_ATB!BS4</f>
        <v/>
      </c>
      <c r="R5" s="79" t="str">
        <f>Données_ATB!BT4</f>
        <v/>
      </c>
      <c r="S5" s="78"/>
      <c r="T5" s="78"/>
      <c r="U5" s="77" t="str">
        <f ca="1"/>
        <v>ACIDE OXOLINIQUE 60 PORC FRANVET</v>
      </c>
      <c r="V5" s="79" t="e">
        <f ca="1"/>
        <v>#N/A</v>
      </c>
      <c r="W5" s="102" t="str">
        <f>IF(X5="Colistine","x",IF(INDEX(Données_ATB!CB$3:CC$63,MATCH(X5,Données_ATB!CB$3:CB$63,0),2)="Fluoroquinolones","x",IF(INDEX(Données_ATB!CB$3:CC$63,MATCH(X5,Données_ATB!CB$3:CB$63,0),2)="Cephalosporines 3&amp;4G","x","")))</f>
        <v/>
      </c>
      <c r="X5" s="77" t="str">
        <f>Données_ATB!CB4</f>
        <v>Ampicilline</v>
      </c>
      <c r="Y5" s="104" t="e">
        <f t="shared" ref="Y5:Y64" si="30">IF(SUMIFS(L$4:L$603,M$4:M$603,X5)+SUMIFS(L$4:L$603,N$4:N$603,X5)+SUMIFS(L$4:L$603,O$4:O$603,X5)=0,NA(),SUMIFS(L$4:L$603,M$4:M$603,X5)+SUMIFS(L$4:L$603,N$4:N$603,X5)+SUMIFS(L$4:L$603,O$4:O$603,X5))</f>
        <v>#N/A</v>
      </c>
      <c r="Z5" s="8" t="str">
        <f ca="1"/>
        <v>Ampicilline</v>
      </c>
      <c r="AA5" s="97" t="e">
        <f ca="1"/>
        <v>#N/A</v>
      </c>
      <c r="AB5" s="102" t="str">
        <f t="shared" ref="AB5:AB19" si="31">IF(AC5="Colistine","x",IF(AC5="Fluoroquinolones","x",IF(AC5="Cephalosporines 3&amp;4G","x","")))</f>
        <v/>
      </c>
      <c r="AC5" s="56" t="str">
        <f>Données_ATB!BY4</f>
        <v>Aminoglycosides</v>
      </c>
      <c r="AD5" s="104" t="e">
        <f t="shared" si="3"/>
        <v>#N/A</v>
      </c>
      <c r="AE5" s="8" t="str">
        <f ca="1"/>
        <v>Aminoglycosides</v>
      </c>
      <c r="AF5" s="97" t="e">
        <f ca="1"/>
        <v>#N/A</v>
      </c>
      <c r="AG5" s="8"/>
      <c r="AH5" s="48" t="str">
        <f>IF(AND(AH$3="Espèce",AH$4="Toutes"),AL32,IF(AND(AH$3="Atelier",AH$4="Tous"),AK32,IF(AND(AH$3="Âge",AH$4="Tous"),AJ32,IF(AND(AH$3="Catégorie",AH$4="Toutes"),AI32,AH$4))))</f>
        <v/>
      </c>
      <c r="AI5" s="48" t="str" cm="1">
        <f t="array" ref="AI5">IF($AH$3="Catégorie",IF(SUMIFS('Étape 1 - à remplir'!$F$31:$F$400,'Étape 1 - à remplir'!$C$31:$C$400,$AH5,'Étape 1 - à remplir'!$M$31:$M$400,MASQ2!AI$4)=0,"",SUMIFS('Étape 1 - à remplir'!$F$31:$F$400,'Étape 1 - à remplir'!$C$31:$C$400,$AH5,'Étape 1 - à remplir'!$M$31:$M$400,MASQ2!AI$4)/INDEX('Étape 1 - à remplir'!$C$19:$L$28,MATCH(MASQ2!$AH5,'Étape 1 - à remplir'!$L$19:$L$28,0),4)),INDEX($AI$44:$AT$73,MATCH($AH5,$AH$44:$AH$73,0),AI$4))</f>
        <v/>
      </c>
      <c r="AJ5" s="48" t="str" cm="1">
        <f t="array" aca="1" ref="AJ5" ca="1">IF($AH$3="Catégorie",IF(SUMIFS('Étape 1 - à remplir'!$F$31:$F$400,'Étape 1 - à remplir'!$C$31:$C$400,$AH5,'Étape 1 - à remplir'!$M$31:$M$400,MASQ2!AJ$4)=0,"",SUMIFS('Étape 1 - à remplir'!$F$31:$F$400,'Étape 1 - à remplir'!$C$31:$C$400,$AH5,'Étape 1 - à remplir'!$M$31:$M$400,MASQ2!AJ$4)/INDEX('Étape 1 - à remplir'!$C$19:$L$28,MATCH(MASQ2!$AH5,'Étape 1 - à remplir'!$L$19:$L$28,0),4)),INDEX($AI$44:$AT$73,MATCH($AH5,$AH$44:$AH$73,0),AJ$4))</f>
        <v/>
      </c>
      <c r="AK5" s="48" t="str" cm="1">
        <f t="array" aca="1" ref="AK5" ca="1">IF($AH$3="Catégorie",IF(SUMIFS('Étape 1 - à remplir'!$F$31:$F$400,'Étape 1 - à remplir'!$C$31:$C$400,$AH5,'Étape 1 - à remplir'!$M$31:$M$400,MASQ2!AK$4)=0,"",SUMIFS('Étape 1 - à remplir'!$F$31:$F$400,'Étape 1 - à remplir'!$C$31:$C$400,$AH5,'Étape 1 - à remplir'!$M$31:$M$400,MASQ2!AK$4)/INDEX('Étape 1 - à remplir'!$C$19:$L$28,MATCH(MASQ2!$AH5,'Étape 1 - à remplir'!$L$19:$L$28,0),4)),INDEX($AI$44:$AT$73,MATCH($AH5,$AH$44:$AH$73,0),AK$4))</f>
        <v/>
      </c>
      <c r="AL5" s="48" t="str" cm="1">
        <f t="array" aca="1" ref="AL5" ca="1">IF($AH$3="Catégorie",IF(SUMIFS('Étape 1 - à remplir'!$F$31:$F$400,'Étape 1 - à remplir'!$C$31:$C$400,$AH5,'Étape 1 - à remplir'!$M$31:$M$400,MASQ2!AL$4)=0,"",SUMIFS('Étape 1 - à remplir'!$F$31:$F$400,'Étape 1 - à remplir'!$C$31:$C$400,$AH5,'Étape 1 - à remplir'!$M$31:$M$400,MASQ2!AL$4)/INDEX('Étape 1 - à remplir'!$C$19:$L$28,MATCH(MASQ2!$AH5,'Étape 1 - à remplir'!$L$19:$L$28,0),4)),INDEX($AI$44:$AT$73,MATCH($AH5,$AH$44:$AH$73,0),AL$4))</f>
        <v/>
      </c>
      <c r="AM5" s="48" t="str" cm="1">
        <f t="array" aca="1" ref="AM5" ca="1">IF($AH$3="Catégorie",IF(SUMIFS('Étape 1 - à remplir'!$F$31:$F$400,'Étape 1 - à remplir'!$C$31:$C$400,$AH5,'Étape 1 - à remplir'!$M$31:$M$400,MASQ2!AM$4)=0,"",SUMIFS('Étape 1 - à remplir'!$F$31:$F$400,'Étape 1 - à remplir'!$C$31:$C$400,$AH5,'Étape 1 - à remplir'!$M$31:$M$400,MASQ2!AM$4)/INDEX('Étape 1 - à remplir'!$C$19:$L$28,MATCH(MASQ2!$AH5,'Étape 1 - à remplir'!$L$19:$L$28,0),4)),INDEX($AI$44:$AT$73,MATCH($AH5,$AH$44:$AH$73,0),AM$4))</f>
        <v/>
      </c>
      <c r="AN5" s="48" t="str" cm="1">
        <f t="array" aca="1" ref="AN5" ca="1">IF($AH$3="Catégorie",IF(SUMIFS('Étape 1 - à remplir'!$F$31:$F$400,'Étape 1 - à remplir'!$C$31:$C$400,$AH5,'Étape 1 - à remplir'!$M$31:$M$400,MASQ2!AN$4)=0,"",SUMIFS('Étape 1 - à remplir'!$F$31:$F$400,'Étape 1 - à remplir'!$C$31:$C$400,$AH5,'Étape 1 - à remplir'!$M$31:$M$400,MASQ2!AN$4)/INDEX('Étape 1 - à remplir'!$C$19:$L$28,MATCH(MASQ2!$AH5,'Étape 1 - à remplir'!$L$19:$L$28,0),4)),INDEX($AI$44:$AT$73,MATCH($AH5,$AH$44:$AH$73,0),AN$4))</f>
        <v/>
      </c>
      <c r="AO5" s="48" t="str" cm="1">
        <f t="array" aca="1" ref="AO5" ca="1">IF($AH$3="Catégorie",IF(SUMIFS('Étape 1 - à remplir'!$F$31:$F$400,'Étape 1 - à remplir'!$C$31:$C$400,$AH5,'Étape 1 - à remplir'!$M$31:$M$400,MASQ2!AO$4)=0,"",SUMIFS('Étape 1 - à remplir'!$F$31:$F$400,'Étape 1 - à remplir'!$C$31:$C$400,$AH5,'Étape 1 - à remplir'!$M$31:$M$400,MASQ2!AO$4)/INDEX('Étape 1 - à remplir'!$C$19:$L$28,MATCH(MASQ2!$AH5,'Étape 1 - à remplir'!$L$19:$L$28,0),4)),INDEX($AI$44:$AT$73,MATCH($AH5,$AH$44:$AH$73,0),AO$4))</f>
        <v/>
      </c>
      <c r="AP5" s="48" t="str" cm="1">
        <f t="array" aca="1" ref="AP5" ca="1">IF($AH$3="Catégorie",IF(SUMIFS('Étape 1 - à remplir'!$F$31:$F$400,'Étape 1 - à remplir'!$C$31:$C$400,$AH5,'Étape 1 - à remplir'!$M$31:$M$400,MASQ2!AP$4)=0,"",SUMIFS('Étape 1 - à remplir'!$F$31:$F$400,'Étape 1 - à remplir'!$C$31:$C$400,$AH5,'Étape 1 - à remplir'!$M$31:$M$400,MASQ2!AP$4)/INDEX('Étape 1 - à remplir'!$C$19:$L$28,MATCH(MASQ2!$AH5,'Étape 1 - à remplir'!$L$19:$L$28,0),4)),INDEX($AI$44:$AT$73,MATCH($AH5,$AH$44:$AH$73,0),AP$4))</f>
        <v/>
      </c>
      <c r="AQ5" s="48" t="str" cm="1">
        <f t="array" aca="1" ref="AQ5" ca="1">IF($AH$3="Catégorie",IF(SUMIFS('Étape 1 - à remplir'!$F$31:$F$400,'Étape 1 - à remplir'!$C$31:$C$400,$AH5,'Étape 1 - à remplir'!$M$31:$M$400,MASQ2!AQ$4)=0,"",SUMIFS('Étape 1 - à remplir'!$F$31:$F$400,'Étape 1 - à remplir'!$C$31:$C$400,$AH5,'Étape 1 - à remplir'!$M$31:$M$400,MASQ2!AQ$4)/INDEX('Étape 1 - à remplir'!$C$19:$L$28,MATCH(MASQ2!$AH5,'Étape 1 - à remplir'!$L$19:$L$28,0),4)),INDEX($AI$44:$AT$73,MATCH($AH5,$AH$44:$AH$73,0),AQ$4))</f>
        <v/>
      </c>
      <c r="AR5" s="48" t="str" cm="1">
        <f t="array" aca="1" ref="AR5" ca="1">IF($AH$3="Catégorie",IF(SUMIFS('Étape 1 - à remplir'!$F$31:$F$400,'Étape 1 - à remplir'!$C$31:$C$400,$AH5,'Étape 1 - à remplir'!$M$31:$M$400,MASQ2!AR$4)=0,"",SUMIFS('Étape 1 - à remplir'!$F$31:$F$400,'Étape 1 - à remplir'!$C$31:$C$400,$AH5,'Étape 1 - à remplir'!$M$31:$M$400,MASQ2!AR$4)/INDEX('Étape 1 - à remplir'!$C$19:$L$28,MATCH(MASQ2!$AH5,'Étape 1 - à remplir'!$L$19:$L$28,0),4)),INDEX($AI$44:$AT$73,MATCH($AH5,$AH$44:$AH$73,0),AR$4))</f>
        <v/>
      </c>
      <c r="AS5" s="48" t="str" cm="1">
        <f t="array" aca="1" ref="AS5" ca="1">IF($AH$3="Catégorie",IF(SUMIFS('Étape 1 - à remplir'!$F$31:$F$400,'Étape 1 - à remplir'!$C$31:$C$400,$AH5,'Étape 1 - à remplir'!$M$31:$M$400,MASQ2!AS$4)=0,"",SUMIFS('Étape 1 - à remplir'!$F$31:$F$400,'Étape 1 - à remplir'!$C$31:$C$400,$AH5,'Étape 1 - à remplir'!$M$31:$M$400,MASQ2!AS$4)/INDEX('Étape 1 - à remplir'!$C$19:$L$28,MATCH(MASQ2!$AH5,'Étape 1 - à remplir'!$L$19:$L$28,0),4)),INDEX($AI$44:$AT$73,MATCH($AH5,$AH$44:$AH$73,0),AS$4))</f>
        <v/>
      </c>
      <c r="AT5" s="48" t="str" cm="1">
        <f t="array" aca="1" ref="AT5" ca="1">IF($AH$3="Catégorie",IF(SUMIFS('Étape 1 - à remplir'!$F$31:$F$400,'Étape 1 - à remplir'!$C$31:$C$400,$AH5,'Étape 1 - à remplir'!$M$31:$M$400,MASQ2!AT$4)=0,"",SUMIFS('Étape 1 - à remplir'!$F$31:$F$400,'Étape 1 - à remplir'!$C$31:$C$400,$AH5,'Étape 1 - à remplir'!$M$31:$M$400,MASQ2!AT$4)/INDEX('Étape 1 - à remplir'!$C$19:$L$28,MATCH(MASQ2!$AH5,'Étape 1 - à remplir'!$L$19:$L$28,0),4)),INDEX($AI$44:$AT$73,MATCH($AH5,$AH$44:$AH$73,0),AT$4))</f>
        <v/>
      </c>
      <c r="AV5" s="56" t="str">
        <f>'Étape 1 - à remplir'!L20</f>
        <v/>
      </c>
      <c r="AW5" s="8" t="e">
        <f>IF(INDEX('Étape 1 - à remplir'!G$19:L$28,MATCH(AV5,'Étape 1 - à remplir'!L$19:L$28,0),1)="lots",SUMIF('Étape 1 - à remplir'!C$31:C$400,AV5,'Étape 1 - à remplir'!F$31:F$400),NA())</f>
        <v>#N/A</v>
      </c>
      <c r="AX5" s="97" t="e">
        <f>AW5/INDEX('Étape 1 - à remplir'!F$19:L$28,MATCH(AV5,'Étape 1 - à remplir'!L$19:L$28,0),1)</f>
        <v>#N/A</v>
      </c>
      <c r="AY5" s="8"/>
      <c r="AZ5" s="56" t="str">
        <f t="shared" si="4"/>
        <v>Arthrites, boiteries</v>
      </c>
      <c r="BA5" s="104" t="e">
        <f>IF(IF(BN$2="Catégorie",IF(BN$3="Toutes",SUMIFS('Étape 1 - à remplir'!$F$31:$F$400,'Étape 1 - à remplir'!$D$31:$D$400,MASQ2!AZ5,'Étape 1 - à remplir'!$G$31:$G$400,"lots"),SUMIFS('Étape 1 - à remplir'!$F$31:$F$400,'Étape 1 - à remplir'!$D$31:$D$400,MASQ2!AZ5,'Étape 1 - à remplir'!$C$31:$C$400,BN$3,'Étape 1 - à remplir'!$G$31:$G$400,"lots")),IF(BN$2="Âge",IF(BN$3="Tous",SUMIFS('Étape 1 - à remplir'!$F$31:$F$400,'Étape 1 - à remplir'!$D$31:$D$400,MASQ2!AZ5,'Étape 1 - à remplir'!$G$31:$G$400,"lots"),SUMIFS('Étape 1 - à remplir'!$F$31:$F$400,'Étape 1 - à remplir'!$D$31:$D$400,MASQ2!AZ5,'Étape 1 - à remplir'!$P$31:$P$400,BN$3,'Étape 1 - à remplir'!$G$31:$G$400,"lots")),IF(BN$2="Atelier",IF(BN$3="Tous",SUMIFS('Étape 1 - à remplir'!$F$31:$F$400,'Étape 1 - à remplir'!$D$31:$D$400,MASQ2!AZ5,'Étape 1 - à remplir'!$G$31:$G$400,"lots"),SUMIFS('Étape 1 - à remplir'!$F$31:$F$400,'Étape 1 - à remplir'!$D$31:$D$400,MASQ2!AZ5,'Étape 1 - à remplir'!$O$31:$O$400,BN$3,'Étape 1 - à remplir'!$G$31:$G$400,"lots")),IF(BN$2="Espèce",IF(BN$3="Tous",SUMIFS('Étape 1 - à remplir'!$F$31:$F$400,'Étape 1 - à remplir'!$D$31:$D$400,MASQ2!AZ5,'Étape 1 - à remplir'!$G$31:$G$400,"lots"),SUMIFS('Étape 1 - à remplir'!$F$31:$F$400,'Étape 1 - à remplir'!$D$31:$D$400,MASQ2!AZ5,'Étape 1 - à remplir'!$N$31:$N$400,BN$3,'Étape 1 - à remplir'!$G$31:$G$400,"lots"))))))=0,NA(),IF(BN$2="Catégorie",IF(BN$3="Toutes",SUMIFS('Étape 1 - à remplir'!$F$31:$F$400,'Étape 1 - à remplir'!$D$31:$D$400,MASQ2!AZ5,'Étape 1 - à remplir'!$G$31:$G$400,"lots"),SUMIFS('Étape 1 - à remplir'!$F$31:$F$400,'Étape 1 - à remplir'!$D$31:$D$400,MASQ2!AZ5,'Étape 1 - à remplir'!$C$31:$C$400,BN$3,'Étape 1 - à remplir'!$G$31:$G$400,"lots")),IF(BN$2="Âge",IF(BN$3="Tous",SUMIFS('Étape 1 - à remplir'!$F$31:$F$400,'Étape 1 - à remplir'!$D$31:$D$400,MASQ2!AZ5,'Étape 1 - à remplir'!$G$31:$G$400,"lots"),SUMIFS('Étape 1 - à remplir'!$F$31:$F$400,'Étape 1 - à remplir'!$D$31:$D$400,MASQ2!AZ5,'Étape 1 - à remplir'!$P$31:$P$400,BN$3,'Étape 1 - à remplir'!$G$31:$G$400,"lots")),IF(BN$2="Atelier",IF(BN$3="Tous",SUMIFS('Étape 1 - à remplir'!$F$31:$F$400,'Étape 1 - à remplir'!$D$31:$D$400,MASQ2!AZ5,'Étape 1 - à remplir'!$G$31:$G$400,"lots"),SUMIFS('Étape 1 - à remplir'!$F$31:$F$400,'Étape 1 - à remplir'!$D$31:$D$400,MASQ2!AZ5,'Étape 1 - à remplir'!$O$31:$O$400,BN$3,'Étape 1 - à remplir'!$G$31:$G$400,"lots")),IF(BN$2="Espèce",IF(BN$3="Tous",SUMIFS('Étape 1 - à remplir'!$F$31:$F$400,'Étape 1 - à remplir'!$D$31:$D$400,MASQ2!AZ5,'Étape 1 - à remplir'!$G$31:$G$400,"lots"),SUMIFS('Étape 1 - à remplir'!$F$31:$F$400,'Étape 1 - à remplir'!$D$31:$D$400,MASQ2!AZ5,'Étape 1 - à remplir'!$N$31:$N$400,BN$3,'Étape 1 - à remplir'!$G$31:$G$400,"lots")))))))</f>
        <v>#N/A</v>
      </c>
      <c r="BB5" s="8" t="str">
        <f ca="1"/>
        <v>Arthrites, boiteries</v>
      </c>
      <c r="BC5" s="97" t="e">
        <f ca="1"/>
        <v>#N/A</v>
      </c>
      <c r="BD5" s="102" t="str">
        <f t="shared" si="5"/>
        <v/>
      </c>
      <c r="BE5" s="56" t="str">
        <f t="shared" si="6"/>
        <v>ACIDE OXOLINIQUE 60 PORC FRANVET</v>
      </c>
      <c r="BF5" s="204" t="e">
        <f>IF(IF(BN$2="Catégorie",IF(BN$3="Toutes",SUMIFS('Étape 1 - à remplir'!$F$31:$F$400,'Étape 1 - à remplir'!$E$31:$E$400,MASQ2!BE5,'Étape 1 - à remplir'!$G$31:$G$400,"lots"),SUMIFS('Étape 1 - à remplir'!$F$31:$F$400,'Étape 1 - à remplir'!$E$31:$E$400,MASQ2!BE5,'Étape 1 - à remplir'!$C$31:$C$400,BN$3)),IF(BN$2="Âge",IF(BN$3="Tous",SUMIFS('Étape 1 - à remplir'!$F$31:$F$400,'Étape 1 - à remplir'!$E$31:$E$400,MASQ2!BE5,'Étape 1 - à remplir'!$G$31:$G$400,"lots"),SUMIFS('Étape 1 - à remplir'!$F$31:$F$400,'Étape 1 - à remplir'!$E$31:$E$400,MASQ2!BE5,'Étape 1 - à remplir'!$P$31:$P$400,BN$3,'Étape 1 - à remplir'!$G$31:$G$400,"lots")),IF(BN$2="Atelier",IF(BN$3="Tous",SUMIFS('Étape 1 - à remplir'!$F$31:$F$400,'Étape 1 - à remplir'!$E$31:$E$400,MASQ2!BE5,'Étape 1 - à remplir'!$G$31:$G$400,"lots"),SUMIFS('Étape 1 - à remplir'!$F$31:$F$400,'Étape 1 - à remplir'!$E$31:$E$400,MASQ2!BE5,'Étape 1 - à remplir'!$O$31:$O$400,BN$3,'Étape 1 - à remplir'!$G$31:$G$400,"lots")),IF(BN$2="Espèce",IF(BN$3="Tous",SUMIFS('Étape 1 - à remplir'!$F$31:$F$400,'Étape 1 - à remplir'!$E$31:$E$400,MASQ2!BE5,'Étape 1 - à remplir'!$G$31:$G$400,"lots"),SUMIFS('Étape 1 - à remplir'!$F$31:$F$400,'Étape 1 - à remplir'!$E$31:$E$400,MASQ2!BE5,'Étape 1 - à remplir'!$N$31:$N$400,BN$3,'Étape 1 - à remplir'!$G$31:$G$400,"lots"))))))=0,NA(),IF(BN$2="Catégorie",IF(BN$3="Toutes",SUMIFS('Étape 1 - à remplir'!$F$31:$F$400,'Étape 1 - à remplir'!$E$31:$E$400,MASQ2!BE5,'Étape 1 - à remplir'!$G$31:$G$400,"lots"),SUMIFS('Étape 1 - à remplir'!$F$31:$F$400,'Étape 1 - à remplir'!$E$31:$E$400,MASQ2!BE5,'Étape 1 - à remplir'!$C$31:$C$400,BN$3)),IF(BN$2="Âge",IF(BN$3="Tous",SUMIFS('Étape 1 - à remplir'!$F$31:$F$400,'Étape 1 - à remplir'!$E$31:$E$400,MASQ2!BE5,'Étape 1 - à remplir'!$G$31:$G$400,"lots"),SUMIFS('Étape 1 - à remplir'!$F$31:$F$400,'Étape 1 - à remplir'!$E$31:$E$400,MASQ2!BE5,'Étape 1 - à remplir'!$P$31:$P$400,BN$3,'Étape 1 - à remplir'!$G$31:$G$400,"lots")),IF(BN$2="Atelier",IF(BN$3="Tous",SUMIFS('Étape 1 - à remplir'!$F$31:$F$400,'Étape 1 - à remplir'!$E$31:$E$400,MASQ2!BE5,'Étape 1 - à remplir'!$G$31:$G$400,"lots"),SUMIFS('Étape 1 - à remplir'!$F$31:$F$400,'Étape 1 - à remplir'!$E$31:$E$400,MASQ2!BE5,'Étape 1 - à remplir'!$O$31:$O$400,BN$3,'Étape 1 - à remplir'!$G$31:$G$400,"lots")),IF(BN$2="Espèce",IF(BN$3="Tous",SUMIFS('Étape 1 - à remplir'!$F$31:$F$400,'Étape 1 - à remplir'!$E$31:$E$400,MASQ2!BE5,'Étape 1 - à remplir'!$G$31:$G$400,"lots"),SUMIFS('Étape 1 - à remplir'!$F$31:$F$400,'Étape 1 - à remplir'!$E$31:$E$400,MASQ2!BE5,'Étape 1 - à remplir'!$N$31:$N$400,BN$3,'Étape 1 - à remplir'!$G$31:$G$400,"lots")))))))</f>
        <v>#N/A</v>
      </c>
      <c r="BG5" s="204">
        <f t="shared" ref="BG5:BG68" si="32">IFERROR(BF5,0)</f>
        <v>0</v>
      </c>
      <c r="BH5" s="204" t="str">
        <f t="shared" si="7"/>
        <v>Acide oxolinique</v>
      </c>
      <c r="BI5" s="204" t="str">
        <f t="shared" si="8"/>
        <v/>
      </c>
      <c r="BJ5" s="204" t="str">
        <f t="shared" si="9"/>
        <v/>
      </c>
      <c r="BK5" s="204" t="str">
        <f t="shared" si="10"/>
        <v>Quinolones</v>
      </c>
      <c r="BL5" s="204" t="str">
        <f t="shared" si="11"/>
        <v/>
      </c>
      <c r="BM5" s="97" t="str">
        <f t="shared" si="12"/>
        <v/>
      </c>
      <c r="BN5" s="78"/>
      <c r="BO5" s="78"/>
      <c r="BP5" s="77" t="str">
        <f ca="1"/>
        <v>ACIDE OXOLINIQUE 60 PORC FRANVET</v>
      </c>
      <c r="BQ5" s="79" t="e">
        <f ca="1"/>
        <v>#N/A</v>
      </c>
      <c r="BR5" s="102" t="str">
        <f t="shared" si="13"/>
        <v/>
      </c>
      <c r="BS5" s="77" t="str">
        <f t="shared" si="14"/>
        <v>Ampicilline</v>
      </c>
      <c r="BT5" s="104" t="e">
        <f t="shared" ref="BT5:BT64" si="33">IF(SUMIFS(BG$4:BG$603,BH$4:BH$603,BS5)+SUMIFS(BG$4:BG$603,BI$4:BI$603,BS5)+SUMIFS(BG$4:BG$603,BJ$4:BJ$603,BS5)=0,NA(),SUMIFS(BG$4:BG$603,BH$4:BH$603,BS5)+SUMIFS(BG$4:BG$603,BI$4:BI$603,BS5)+SUMIFS(BG$4:BG$603,BJ$4:BJ$603,BS5))</f>
        <v>#N/A</v>
      </c>
      <c r="BU5" s="204" t="str">
        <f ca="1"/>
        <v>Ampicilline</v>
      </c>
      <c r="BV5" s="97" t="e">
        <f ca="1"/>
        <v>#N/A</v>
      </c>
      <c r="BW5" s="102" t="str">
        <f t="shared" si="15"/>
        <v/>
      </c>
      <c r="BX5" s="265" t="str">
        <f t="shared" si="16"/>
        <v>Aminoglycosides</v>
      </c>
      <c r="BY5" s="104" t="e">
        <f t="shared" ref="BY5:BY19" si="34">IF(SUMIFS(BG$4:BG$603,BK$4:BK$603,BX5)+SUMIFS(BG$4:BG$603,BL$4:BL$603,BX5)+SUMIFS(BG$4:BG$603,BM$4:BM$603,BX5)=0,NA(),SUMIFS(BG$4:BG$603,BK$4:BK$603,BX5)+SUMIFS(BG$4:BG$603,BL$4:BL$603,BX5)+SUMIFS(BG$4:BG$603,BM$4:BM$603,BX5))</f>
        <v>#N/A</v>
      </c>
      <c r="BZ5" s="204" t="str">
        <f ca="1"/>
        <v>Aminoglycosides</v>
      </c>
      <c r="CA5" s="97" t="e">
        <f ca="1"/>
        <v>#N/A</v>
      </c>
      <c r="CB5" s="8"/>
      <c r="CC5" s="48" t="str">
        <f>IF(AND(CC$3="Espèce",CC$4="Toutes"),CG32,IF(AND(CC$3="Atelier",CC$4="Tous"),CF32,IF(AND(CC$3="Âge",CC$4="Tous"),CE32,IF(AND(CC$3="Catégorie",CC$4="Toutes"),CD32,CC$4))))</f>
        <v/>
      </c>
      <c r="CD5" s="48" t="str" cm="1">
        <f t="array" ref="CD5">IF($CC$3="Catégorie",IF(SUMIFS('Étape 1 - à remplir'!$F$31:$F$400,'Étape 1 - à remplir'!$C$31:$C$400,$CC5,'Étape 1 - à remplir'!$M$31:$M$400,MASQ2!CD$4)=0,"",SUMIFS('Étape 1 - à remplir'!$F$31:$F$400,'Étape 1 - à remplir'!$C$31:$C$400,$CC5,'Étape 1 - à remplir'!$M$31:$M$400,MASQ2!CD$4)/INDEX('Étape 1 - à remplir'!$C$19:$L$28,MATCH(MASQ2!$CC5,'Étape 1 - à remplir'!$L$19:$L$28,0),4)),INDEX($CD$44:$CO$73,MATCH($CC5,$CC$44:$CC$73,0),CD$4))</f>
        <v/>
      </c>
      <c r="CE5" s="48" t="str" cm="1">
        <f t="array" aca="1" ref="CE5" ca="1">IF($CC$3="Catégorie",IF(SUMIFS('Étape 1 - à remplir'!$F$31:$F$400,'Étape 1 - à remplir'!$C$31:$C$400,$CC5,'Étape 1 - à remplir'!$M$31:$M$400,MASQ2!CE$4)=0,"",SUMIFS('Étape 1 - à remplir'!$F$31:$F$400,'Étape 1 - à remplir'!$C$31:$C$400,$CC5,'Étape 1 - à remplir'!$M$31:$M$400,MASQ2!CE$4)/INDEX('Étape 1 - à remplir'!$C$19:$L$28,MATCH(MASQ2!$CC5,'Étape 1 - à remplir'!$L$19:$L$28,0),4)),INDEX($CD$44:$CO$73,MATCH($CC5,$CC$44:$CC$73,0),CE$4))</f>
        <v/>
      </c>
      <c r="CF5" s="48" t="str" cm="1">
        <f t="array" aca="1" ref="CF5" ca="1">IF($CC$3="Catégorie",IF(SUMIFS('Étape 1 - à remplir'!$F$31:$F$400,'Étape 1 - à remplir'!$C$31:$C$400,$CC5,'Étape 1 - à remplir'!$M$31:$M$400,MASQ2!CF$4)=0,"",SUMIFS('Étape 1 - à remplir'!$F$31:$F$400,'Étape 1 - à remplir'!$C$31:$C$400,$CC5,'Étape 1 - à remplir'!$M$31:$M$400,MASQ2!CF$4)/INDEX('Étape 1 - à remplir'!$C$19:$L$28,MATCH(MASQ2!$CC5,'Étape 1 - à remplir'!$L$19:$L$28,0),4)),INDEX($CD$44:$CO$73,MATCH($CC5,$CC$44:$CC$73,0),CF$4))</f>
        <v/>
      </c>
      <c r="CG5" s="48" t="str" cm="1">
        <f t="array" aca="1" ref="CG5" ca="1">IF($CC$3="Catégorie",IF(SUMIFS('Étape 1 - à remplir'!$F$31:$F$400,'Étape 1 - à remplir'!$C$31:$C$400,$CC5,'Étape 1 - à remplir'!$M$31:$M$400,MASQ2!CG$4)=0,"",SUMIFS('Étape 1 - à remplir'!$F$31:$F$400,'Étape 1 - à remplir'!$C$31:$C$400,$CC5,'Étape 1 - à remplir'!$M$31:$M$400,MASQ2!CG$4)/INDEX('Étape 1 - à remplir'!$C$19:$L$28,MATCH(MASQ2!$CC5,'Étape 1 - à remplir'!$L$19:$L$28,0),4)),INDEX($CD$44:$CO$73,MATCH($CC5,$CC$44:$CC$73,0),CG$4))</f>
        <v/>
      </c>
      <c r="CH5" s="48" t="str" cm="1">
        <f t="array" aca="1" ref="CH5" ca="1">IF($CC$3="Catégorie",IF(SUMIFS('Étape 1 - à remplir'!$F$31:$F$400,'Étape 1 - à remplir'!$C$31:$C$400,$CC5,'Étape 1 - à remplir'!$M$31:$M$400,MASQ2!CH$4)=0,"",SUMIFS('Étape 1 - à remplir'!$F$31:$F$400,'Étape 1 - à remplir'!$C$31:$C$400,$CC5,'Étape 1 - à remplir'!$M$31:$M$400,MASQ2!CH$4)/INDEX('Étape 1 - à remplir'!$C$19:$L$28,MATCH(MASQ2!$CC5,'Étape 1 - à remplir'!$L$19:$L$28,0),4)),INDEX($CD$44:$CO$73,MATCH($CC5,$CC$44:$CC$73,0),CH$4))</f>
        <v/>
      </c>
      <c r="CI5" s="48" t="str" cm="1">
        <f t="array" aca="1" ref="CI5" ca="1">IF($CC$3="Catégorie",IF(SUMIFS('Étape 1 - à remplir'!$F$31:$F$400,'Étape 1 - à remplir'!$C$31:$C$400,$CC5,'Étape 1 - à remplir'!$M$31:$M$400,MASQ2!CI$4)=0,"",SUMIFS('Étape 1 - à remplir'!$F$31:$F$400,'Étape 1 - à remplir'!$C$31:$C$400,$CC5,'Étape 1 - à remplir'!$M$31:$M$400,MASQ2!CI$4)/INDEX('Étape 1 - à remplir'!$C$19:$L$28,MATCH(MASQ2!$CC5,'Étape 1 - à remplir'!$L$19:$L$28,0),4)),INDEX($CD$44:$CO$73,MATCH($CC5,$CC$44:$CC$73,0),CI$4))</f>
        <v/>
      </c>
      <c r="CJ5" s="48" t="str" cm="1">
        <f t="array" aca="1" ref="CJ5" ca="1">IF($CC$3="Catégorie",IF(SUMIFS('Étape 1 - à remplir'!$F$31:$F$400,'Étape 1 - à remplir'!$C$31:$C$400,$CC5,'Étape 1 - à remplir'!$M$31:$M$400,MASQ2!CJ$4)=0,"",SUMIFS('Étape 1 - à remplir'!$F$31:$F$400,'Étape 1 - à remplir'!$C$31:$C$400,$CC5,'Étape 1 - à remplir'!$M$31:$M$400,MASQ2!CJ$4)/INDEX('Étape 1 - à remplir'!$C$19:$L$28,MATCH(MASQ2!$CC5,'Étape 1 - à remplir'!$L$19:$L$28,0),4)),INDEX($CD$44:$CO$73,MATCH($CC5,$CC$44:$CC$73,0),CJ$4))</f>
        <v/>
      </c>
      <c r="CK5" s="48" t="str" cm="1">
        <f t="array" aca="1" ref="CK5" ca="1">IF($CC$3="Catégorie",IF(SUMIFS('Étape 1 - à remplir'!$F$31:$F$400,'Étape 1 - à remplir'!$C$31:$C$400,$CC5,'Étape 1 - à remplir'!$M$31:$M$400,MASQ2!CK$4)=0,"",SUMIFS('Étape 1 - à remplir'!$F$31:$F$400,'Étape 1 - à remplir'!$C$31:$C$400,$CC5,'Étape 1 - à remplir'!$M$31:$M$400,MASQ2!CK$4)/INDEX('Étape 1 - à remplir'!$C$19:$L$28,MATCH(MASQ2!$CC5,'Étape 1 - à remplir'!$L$19:$L$28,0),4)),INDEX($CD$44:$CO$73,MATCH($CC5,$CC$44:$CC$73,0),CK$4))</f>
        <v/>
      </c>
      <c r="CL5" s="48" t="str" cm="1">
        <f t="array" aca="1" ref="CL5" ca="1">IF($CC$3="Catégorie",IF(SUMIFS('Étape 1 - à remplir'!$F$31:$F$400,'Étape 1 - à remplir'!$C$31:$C$400,$CC5,'Étape 1 - à remplir'!$M$31:$M$400,MASQ2!CL$4)=0,"",SUMIFS('Étape 1 - à remplir'!$F$31:$F$400,'Étape 1 - à remplir'!$C$31:$C$400,$CC5,'Étape 1 - à remplir'!$M$31:$M$400,MASQ2!CL$4)/INDEX('Étape 1 - à remplir'!$C$19:$L$28,MATCH(MASQ2!$CC5,'Étape 1 - à remplir'!$L$19:$L$28,0),4)),INDEX($CD$44:$CO$73,MATCH($CC5,$CC$44:$CC$73,0),CL$4))</f>
        <v/>
      </c>
      <c r="CM5" s="48" t="str" cm="1">
        <f t="array" aca="1" ref="CM5" ca="1">IF($CC$3="Catégorie",IF(SUMIFS('Étape 1 - à remplir'!$F$31:$F$400,'Étape 1 - à remplir'!$C$31:$C$400,$CC5,'Étape 1 - à remplir'!$M$31:$M$400,MASQ2!CM$4)=0,"",SUMIFS('Étape 1 - à remplir'!$F$31:$F$400,'Étape 1 - à remplir'!$C$31:$C$400,$CC5,'Étape 1 - à remplir'!$M$31:$M$400,MASQ2!CM$4)/INDEX('Étape 1 - à remplir'!$C$19:$L$28,MATCH(MASQ2!$CC5,'Étape 1 - à remplir'!$L$19:$L$28,0),4)),INDEX($CD$44:$CO$73,MATCH($CC5,$CC$44:$CC$73,0),CM$4))</f>
        <v/>
      </c>
      <c r="CN5" s="48" t="str" cm="1">
        <f t="array" aca="1" ref="CN5" ca="1">IF($CC$3="Catégorie",IF(SUMIFS('Étape 1 - à remplir'!$F$31:$F$400,'Étape 1 - à remplir'!$C$31:$C$400,$CC5,'Étape 1 - à remplir'!$M$31:$M$400,MASQ2!CN$4)=0,"",SUMIFS('Étape 1 - à remplir'!$F$31:$F$400,'Étape 1 - à remplir'!$C$31:$C$400,$CC5,'Étape 1 - à remplir'!$M$31:$M$400,MASQ2!CN$4)/INDEX('Étape 1 - à remplir'!$C$19:$L$28,MATCH(MASQ2!$CC5,'Étape 1 - à remplir'!$L$19:$L$28,0),4)),INDEX($CD$44:$CO$73,MATCH($CC5,$CC$44:$CC$73,0),CN$4))</f>
        <v/>
      </c>
      <c r="CO5" s="48" t="str" cm="1">
        <f t="array" aca="1" ref="CO5" ca="1">IF($CC$3="Catégorie",IF(SUMIFS('Étape 1 - à remplir'!$F$31:$F$400,'Étape 1 - à remplir'!$C$31:$C$400,$CC5,'Étape 1 - à remplir'!$M$31:$M$400,MASQ2!CO$4)=0,"",SUMIFS('Étape 1 - à remplir'!$F$31:$F$400,'Étape 1 - à remplir'!$C$31:$C$400,$CC5,'Étape 1 - à remplir'!$M$31:$M$400,MASQ2!CO$4)/INDEX('Étape 1 - à remplir'!$C$19:$L$28,MATCH(MASQ2!$CC5,'Étape 1 - à remplir'!$L$19:$L$28,0),4)),INDEX($CD$44:$CO$73,MATCH($CC5,$CC$44:$CC$73,0),CO$4))</f>
        <v/>
      </c>
      <c r="CQ5" s="56" t="str">
        <f>'Étape 1 - à remplir'!L20</f>
        <v/>
      </c>
      <c r="CR5" s="8" t="e">
        <f>IF(INDEX('Étape 1 - à remplir'!G$19:L$28,MATCH(CQ5,'Étape 1 - à remplir'!L$19:L$28,0),1)="kg",SUMIF('Étape 1 - à remplir'!C$31:C$400,CQ5,'Étape 1 - à remplir'!F$31:F$400),NA())</f>
        <v>#N/A</v>
      </c>
      <c r="CS5" s="97" t="e">
        <f>CR5/INDEX('Étape 1 - à remplir'!F$19:L$28,MATCH(CQ5,'Étape 1 - à remplir'!L$19:L$28,0),1)</f>
        <v>#N/A</v>
      </c>
      <c r="CT5" s="8"/>
      <c r="CU5" s="56" t="str">
        <f t="shared" si="17"/>
        <v>Arthrites, boiteries</v>
      </c>
      <c r="CV5" s="104" t="e">
        <f>IF(IF(DI$2="Catégorie",IF(DI$3="Toutes",SUMIFS('Étape 1 - à remplir'!$F$31:$F$400,'Étape 1 - à remplir'!$D$31:$D$400,MASQ2!CU5,'Étape 1 - à remplir'!$G$31:$G$400,"kg"),SUMIFS('Étape 1 - à remplir'!$F$31:$F$400,'Étape 1 - à remplir'!$D$31:$D$400,MASQ2!CU5,'Étape 1 - à remplir'!$C$31:$C$400,DI$3,'Étape 1 - à remplir'!$G$31:$G$400,"kg")),IF(DI$2="Âge",IF(DI$3="Tous",SUMIFS('Étape 1 - à remplir'!$F$31:$F$400,'Étape 1 - à remplir'!$D$31:$D$400,MASQ2!CU5,'Étape 1 - à remplir'!$G$31:$G$400,"kg"),SUMIFS('Étape 1 - à remplir'!$F$31:$F$400,'Étape 1 - à remplir'!$D$31:$D$400,MASQ2!CU5,'Étape 1 - à remplir'!$P$31:$P$400,DI$3,'Étape 1 - à remplir'!$G$31:$G$400,"kg")),IF(DI$2="Atelier",IF(DI$3="Tous",SUMIFS('Étape 1 - à remplir'!$F$31:$F$400,'Étape 1 - à remplir'!$D$31:$D$400,MASQ2!CU5,'Étape 1 - à remplir'!$G$31:$G$400,"kg"),SUMIFS('Étape 1 - à remplir'!$F$31:$F$400,'Étape 1 - à remplir'!$D$31:$D$400,MASQ2!CU5,'Étape 1 - à remplir'!$O$31:$O$400,DI$3,'Étape 1 - à remplir'!$G$31:$G$400,"kg")),IF(DI$2="Espèce",IF(DI$3="Tous",SUMIFS('Étape 1 - à remplir'!$F$31:$F$400,'Étape 1 - à remplir'!$D$31:$D$400,MASQ2!CU5,'Étape 1 - à remplir'!$G$31:$G$400,"kg"),SUMIFS('Étape 1 - à remplir'!$F$31:$F$400,'Étape 1 - à remplir'!$D$31:$D$400,MASQ2!CU5,'Étape 1 - à remplir'!$N$31:$N$400,DI$3,'Étape 1 - à remplir'!$G$31:$G$400,"kg"))))))=0,NA(),IF(DI$2="Catégorie",IF(DI$3="Toutes",SUMIFS('Étape 1 - à remplir'!$F$31:$F$400,'Étape 1 - à remplir'!$D$31:$D$400,MASQ2!CU5,'Étape 1 - à remplir'!$G$31:$G$400,"kg"),SUMIFS('Étape 1 - à remplir'!$F$31:$F$400,'Étape 1 - à remplir'!$D$31:$D$400,MASQ2!CU5,'Étape 1 - à remplir'!$C$31:$C$400,DI$3,'Étape 1 - à remplir'!$G$31:$G$400,"kg")),IF(DI$2="Âge",IF(DI$3="Tous",SUMIFS('Étape 1 - à remplir'!$F$31:$F$400,'Étape 1 - à remplir'!$D$31:$D$400,MASQ2!CU5,'Étape 1 - à remplir'!$G$31:$G$400,"kg"),SUMIFS('Étape 1 - à remplir'!$F$31:$F$400,'Étape 1 - à remplir'!$D$31:$D$400,MASQ2!CU5,'Étape 1 - à remplir'!$P$31:$P$400,DI$3,'Étape 1 - à remplir'!$G$31:$G$400,"kg")),IF(DI$2="Atelier",IF(DI$3="Tous",SUMIFS('Étape 1 - à remplir'!$F$31:$F$400,'Étape 1 - à remplir'!$D$31:$D$400,MASQ2!CU5,'Étape 1 - à remplir'!$G$31:$G$400,"kg"),SUMIFS('Étape 1 - à remplir'!$F$31:$F$400,'Étape 1 - à remplir'!$D$31:$D$400,MASQ2!CU5,'Étape 1 - à remplir'!$O$31:$O$400,DI$3,'Étape 1 - à remplir'!$G$31:$G$400,"kg")),IF(DI$2="Espèce",IF(DI$3="Tous",SUMIFS('Étape 1 - à remplir'!$F$31:$F$400,'Étape 1 - à remplir'!$D$31:$D$400,MASQ2!CU5,'Étape 1 - à remplir'!$G$31:$G$400,"kg"),SUMIFS('Étape 1 - à remplir'!$F$31:$F$400,'Étape 1 - à remplir'!$D$31:$D$400,MASQ2!CU5,'Étape 1 - à remplir'!$N$31:$N$400,DI$3,'Étape 1 - à remplir'!$G$31:$G$400,"kg")))))))</f>
        <v>#N/A</v>
      </c>
      <c r="CW5" s="203" t="str">
        <f ca="1"/>
        <v>Arthrites, boiteries</v>
      </c>
      <c r="CX5" s="97" t="e">
        <f ca="1"/>
        <v>#N/A</v>
      </c>
      <c r="CY5" s="102" t="str">
        <f t="shared" si="18"/>
        <v/>
      </c>
      <c r="CZ5" s="56" t="str">
        <f t="shared" si="19"/>
        <v>ACIDE OXOLINIQUE 60 PORC FRANVET</v>
      </c>
      <c r="DA5" s="204" t="e">
        <f>IF(IF(DI$2="Catégorie",IF(DI$3="Toutes",SUMIFS('Étape 1 - à remplir'!$F$31:$F$400,'Étape 1 - à remplir'!$E$31:$E$400,MASQ2!CZ5,'Étape 1 - à remplir'!$G$31:$G$400,"kg"),SUMIFS('Étape 1 - à remplir'!$F$31:$F$400,'Étape 1 - à remplir'!$E$31:$E$400,MASQ2!CZ5,'Étape 1 - à remplir'!$C$31:$C$400,DI$3)),IF(DI$2="Âge",IF(DI$3="Tous",SUMIFS('Étape 1 - à remplir'!$F$31:$F$400,'Étape 1 - à remplir'!$E$31:$E$400,MASQ2!CZ5,'Étape 1 - à remplir'!$G$31:$G$400,"kg"),SUMIFS('Étape 1 - à remplir'!$F$31:$F$400,'Étape 1 - à remplir'!$E$31:$E$400,MASQ2!CZ5,'Étape 1 - à remplir'!$P$31:$P$400,DI$3,'Étape 1 - à remplir'!$G$31:$G$400,"kg")),IF(DI$2="Atelier",IF(DI$3="Tous",SUMIFS('Étape 1 - à remplir'!$F$31:$F$400,'Étape 1 - à remplir'!$E$31:$E$400,MASQ2!CZ5,'Étape 1 - à remplir'!$G$31:$G$400,"kg"),SUMIFS('Étape 1 - à remplir'!$F$31:$F$400,'Étape 1 - à remplir'!$E$31:$E$400,MASQ2!CZ5,'Étape 1 - à remplir'!$O$31:$O$400,DI$3,'Étape 1 - à remplir'!$G$31:$G$400,"kg")),IF(DI$2="Espèce",IF(DI$3="Tous",SUMIFS('Étape 1 - à remplir'!$F$31:$F$400,'Étape 1 - à remplir'!$E$31:$E$400,MASQ2!CZ5,'Étape 1 - à remplir'!$G$31:$G$400,"kg"),SUMIFS('Étape 1 - à remplir'!$F$31:$F$400,'Étape 1 - à remplir'!$E$31:$E$400,MASQ2!CZ5,'Étape 1 - à remplir'!$N$31:$N$400,DI$3,'Étape 1 - à remplir'!$G$31:$G$400,"kg"))))))=0,NA(),IF(DI$2="Catégorie",IF(DI$3="Toutes",SUMIFS('Étape 1 - à remplir'!$F$31:$F$400,'Étape 1 - à remplir'!$E$31:$E$400,MASQ2!CZ5,'Étape 1 - à remplir'!$G$31:$G$400,"kg"),SUMIFS('Étape 1 - à remplir'!$F$31:$F$400,'Étape 1 - à remplir'!$E$31:$E$400,MASQ2!CZ5,'Étape 1 - à remplir'!$C$31:$C$400,DI$3)),IF(DI$2="Âge",IF(DI$3="Tous",SUMIFS('Étape 1 - à remplir'!$F$31:$F$400,'Étape 1 - à remplir'!$E$31:$E$400,MASQ2!CZ5,'Étape 1 - à remplir'!$G$31:$G$400,"kg"),SUMIFS('Étape 1 - à remplir'!$F$31:$F$400,'Étape 1 - à remplir'!$E$31:$E$400,MASQ2!CZ5,'Étape 1 - à remplir'!$P$31:$P$400,DI$3,'Étape 1 - à remplir'!$G$31:$G$400,"kg")),IF(DI$2="Atelier",IF(DI$3="Tous",SUMIFS('Étape 1 - à remplir'!$F$31:$F$400,'Étape 1 - à remplir'!$E$31:$E$400,MASQ2!CZ5,'Étape 1 - à remplir'!$G$31:$G$400,"kg"),SUMIFS('Étape 1 - à remplir'!$F$31:$F$400,'Étape 1 - à remplir'!$E$31:$E$400,MASQ2!CZ5,'Étape 1 - à remplir'!$O$31:$O$400,DI$3,'Étape 1 - à remplir'!$G$31:$G$400,"kg")),IF(DI$2="Espèce",IF(DI$3="Tous",SUMIFS('Étape 1 - à remplir'!$F$31:$F$400,'Étape 1 - à remplir'!$E$31:$E$400,MASQ2!CZ5,'Étape 1 - à remplir'!$G$31:$G$400,"kg"),SUMIFS('Étape 1 - à remplir'!$F$31:$F$400,'Étape 1 - à remplir'!$E$31:$E$400,MASQ2!CZ5,'Étape 1 - à remplir'!$N$31:$N$400,DI$3,'Étape 1 - à remplir'!$G$31:$G$400,"kg")))))))</f>
        <v>#N/A</v>
      </c>
      <c r="DB5" s="104">
        <f t="shared" ref="DB5:DB68" si="35">IFERROR(DA5,0)</f>
        <v>0</v>
      </c>
      <c r="DC5" s="204" t="str">
        <f t="shared" si="20"/>
        <v>Acide oxolinique</v>
      </c>
      <c r="DD5" s="204" t="str">
        <f t="shared" si="21"/>
        <v/>
      </c>
      <c r="DE5" s="204" t="str">
        <f t="shared" si="22"/>
        <v/>
      </c>
      <c r="DF5" s="204" t="str">
        <f t="shared" si="23"/>
        <v>Quinolones</v>
      </c>
      <c r="DG5" s="204" t="str">
        <f t="shared" si="24"/>
        <v/>
      </c>
      <c r="DH5" s="97" t="str">
        <f t="shared" si="25"/>
        <v/>
      </c>
      <c r="DI5" s="78"/>
      <c r="DJ5" s="78"/>
      <c r="DK5" s="77" t="str">
        <f ca="1"/>
        <v>ACIDE OXOLINIQUE 60 PORC FRANVET</v>
      </c>
      <c r="DL5" s="79" t="e">
        <f ca="1"/>
        <v>#N/A</v>
      </c>
      <c r="DM5" s="102" t="str">
        <f t="shared" si="26"/>
        <v/>
      </c>
      <c r="DN5" s="77" t="str">
        <f t="shared" si="27"/>
        <v>Ampicilline</v>
      </c>
      <c r="DO5" s="104" t="e">
        <f t="shared" ref="DO5:DO64" si="36">IF(SUMIFS(DB$4:DB$603,DC$4:DC$603,DN5)+SUMIFS(DB$4:DB$603,DD$4:DD$603,DN5)+SUMIFS(DB$4:DB$603,DE$4:DE$603,DN5)=0,NA(),SUMIFS(DB$4:DB$603,DC$4:DC$603,DN5)+SUMIFS(DB$4:DB$603,DD$4:DD$603,DN5)+SUMIFS(DB$4:DB$603,DE$4:DE$603,DN5))</f>
        <v>#N/A</v>
      </c>
      <c r="DP5" s="8" t="str">
        <f ca="1"/>
        <v>Ampicilline</v>
      </c>
      <c r="DQ5" s="97" t="e">
        <f ca="1"/>
        <v>#N/A</v>
      </c>
      <c r="DR5" s="102" t="str">
        <f t="shared" si="28"/>
        <v/>
      </c>
      <c r="DS5" s="56" t="str">
        <f t="shared" si="29"/>
        <v>Aminoglycosides</v>
      </c>
      <c r="DT5" s="104" t="e">
        <f t="shared" ref="DT5:DT19" si="37">IF(SUMIFS(DB$4:DB$603,DF$4:DF$603,DS5)+SUMIFS(DB$4:DB$603,DG$4:DG$603,DS5)+SUMIFS(DB$4:DB$603,DH$4:DH$603,DS5)=0,NA(),SUMIFS(DB$4:DB$603,DF$4:DF$603,DS5)+SUMIFS(DB$4:DB$603,DG$4:DG$603,DS5)+SUMIFS(DB$4:DB$603,DH$4:DH$603,DS5))</f>
        <v>#N/A</v>
      </c>
      <c r="DU5" s="8" t="str">
        <f ca="1"/>
        <v>Aminoglycosides</v>
      </c>
      <c r="DV5" s="97" t="e">
        <f ca="1"/>
        <v>#N/A</v>
      </c>
      <c r="DW5" s="8"/>
      <c r="DX5" s="48" t="str">
        <f>IF(AND(DX$3="Espèce",DX$4="Toutes"),EB32,IF(AND(DX$3="Atelier",DX$4="Tous"),EA32,IF(AND(DX$3="Âge",DX$4="Tous"),DZ32,IF(AND(DX$3="Catégorie",DX$4="Toutes"),DY32,DX$4))))</f>
        <v/>
      </c>
      <c r="DY5" s="47" t="str" cm="1">
        <f t="array" ref="DY5">IF($DX$3="Catégorie",IF(SUMIFS('Étape 1 - à remplir'!$F$31:$F$400,'Étape 1 - à remplir'!$C$31:$C$400,$DX5,'Étape 1 - à remplir'!$M$31:$M$400,MASQ2!DY$4)=0,"",SUMIFS('Étape 1 - à remplir'!$F$31:$F$400,'Étape 1 - à remplir'!$C$31:$C$400,$DX5,'Étape 1 - à remplir'!$M$31:$M$400,MASQ2!DY$4)/INDEX('Étape 1 - à remplir'!$C$19:$L$28,MATCH(MASQ2!$DX5,'Étape 1 - à remplir'!$L$19:$L$28,0),4)),INDEX($DY$44:$EJ$73,MATCH($DX5,$DX$44:$DX$73,0),DY$4))</f>
        <v/>
      </c>
      <c r="DZ5" s="47" t="str" cm="1">
        <f t="array" aca="1" ref="DZ5" ca="1">IF($DX$3="Catégorie",IF(SUMIFS('Étape 1 - à remplir'!$F$31:$F$400,'Étape 1 - à remplir'!$C$31:$C$400,$DX5,'Étape 1 - à remplir'!$M$31:$M$400,MASQ2!DZ$4)=0,"",SUMIFS('Étape 1 - à remplir'!$F$31:$F$400,'Étape 1 - à remplir'!$C$31:$C$400,$DX5,'Étape 1 - à remplir'!$M$31:$M$400,MASQ2!DZ$4)/INDEX('Étape 1 - à remplir'!$C$19:$L$28,MATCH(MASQ2!$DX5,'Étape 1 - à remplir'!$L$19:$L$28,0),4)),INDEX($DY$44:$EJ$73,MATCH($DX5,$DX$44:$DX$73,0),DZ$4))</f>
        <v/>
      </c>
      <c r="EA5" s="47" t="str" cm="1">
        <f t="array" aca="1" ref="EA5" ca="1">IF($DX$3="Catégorie",IF(SUMIFS('Étape 1 - à remplir'!$F$31:$F$400,'Étape 1 - à remplir'!$C$31:$C$400,$DX5,'Étape 1 - à remplir'!$M$31:$M$400,MASQ2!EA$4)=0,"",SUMIFS('Étape 1 - à remplir'!$F$31:$F$400,'Étape 1 - à remplir'!$C$31:$C$400,$DX5,'Étape 1 - à remplir'!$M$31:$M$400,MASQ2!EA$4)/INDEX('Étape 1 - à remplir'!$C$19:$L$28,MATCH(MASQ2!$DX5,'Étape 1 - à remplir'!$L$19:$L$28,0),4)),INDEX($DY$44:$EJ$73,MATCH($DX5,$DX$44:$DX$73,0),EA$4))</f>
        <v/>
      </c>
      <c r="EB5" s="47" t="str" cm="1">
        <f t="array" aca="1" ref="EB5" ca="1">IF($DX$3="Catégorie",IF(SUMIFS('Étape 1 - à remplir'!$F$31:$F$400,'Étape 1 - à remplir'!$C$31:$C$400,$DX5,'Étape 1 - à remplir'!$M$31:$M$400,MASQ2!EB$4)=0,"",SUMIFS('Étape 1 - à remplir'!$F$31:$F$400,'Étape 1 - à remplir'!$C$31:$C$400,$DX5,'Étape 1 - à remplir'!$M$31:$M$400,MASQ2!EB$4)/INDEX('Étape 1 - à remplir'!$C$19:$L$28,MATCH(MASQ2!$DX5,'Étape 1 - à remplir'!$L$19:$L$28,0),4)),INDEX($DY$44:$EJ$73,MATCH($DX5,$DX$44:$DX$73,0),EB$4))</f>
        <v/>
      </c>
      <c r="EC5" s="47" t="str" cm="1">
        <f t="array" aca="1" ref="EC5" ca="1">IF($DX$3="Catégorie",IF(SUMIFS('Étape 1 - à remplir'!$F$31:$F$400,'Étape 1 - à remplir'!$C$31:$C$400,$DX5,'Étape 1 - à remplir'!$M$31:$M$400,MASQ2!EC$4)=0,"",SUMIFS('Étape 1 - à remplir'!$F$31:$F$400,'Étape 1 - à remplir'!$C$31:$C$400,$DX5,'Étape 1 - à remplir'!$M$31:$M$400,MASQ2!EC$4)/INDEX('Étape 1 - à remplir'!$C$19:$L$28,MATCH(MASQ2!$DX5,'Étape 1 - à remplir'!$L$19:$L$28,0),4)),INDEX($DY$44:$EJ$73,MATCH($DX5,$DX$44:$DX$73,0),EC$4))</f>
        <v/>
      </c>
      <c r="ED5" s="47" t="str" cm="1">
        <f t="array" aca="1" ref="ED5" ca="1">IF($DX$3="Catégorie",IF(SUMIFS('Étape 1 - à remplir'!$F$31:$F$400,'Étape 1 - à remplir'!$C$31:$C$400,$DX5,'Étape 1 - à remplir'!$M$31:$M$400,MASQ2!ED$4)=0,"",SUMIFS('Étape 1 - à remplir'!$F$31:$F$400,'Étape 1 - à remplir'!$C$31:$C$400,$DX5,'Étape 1 - à remplir'!$M$31:$M$400,MASQ2!ED$4)/INDEX('Étape 1 - à remplir'!$C$19:$L$28,MATCH(MASQ2!$DX5,'Étape 1 - à remplir'!$L$19:$L$28,0),4)),INDEX($DY$44:$EJ$73,MATCH($DX5,$DX$44:$DX$73,0),ED$4))</f>
        <v/>
      </c>
      <c r="EE5" s="47" t="str" cm="1">
        <f t="array" aca="1" ref="EE5" ca="1">IF($DX$3="Catégorie",IF(SUMIFS('Étape 1 - à remplir'!$F$31:$F$400,'Étape 1 - à remplir'!$C$31:$C$400,$DX5,'Étape 1 - à remplir'!$M$31:$M$400,MASQ2!EE$4)=0,"",SUMIFS('Étape 1 - à remplir'!$F$31:$F$400,'Étape 1 - à remplir'!$C$31:$C$400,$DX5,'Étape 1 - à remplir'!$M$31:$M$400,MASQ2!EE$4)/INDEX('Étape 1 - à remplir'!$C$19:$L$28,MATCH(MASQ2!$DX5,'Étape 1 - à remplir'!$L$19:$L$28,0),4)),INDEX($DY$44:$EJ$73,MATCH($DX5,$DX$44:$DX$73,0),EE$4))</f>
        <v/>
      </c>
      <c r="EF5" s="47" t="str" cm="1">
        <f t="array" aca="1" ref="EF5" ca="1">IF($DX$3="Catégorie",IF(SUMIFS('Étape 1 - à remplir'!$F$31:$F$400,'Étape 1 - à remplir'!$C$31:$C$400,$DX5,'Étape 1 - à remplir'!$M$31:$M$400,MASQ2!EF$4)=0,"",SUMIFS('Étape 1 - à remplir'!$F$31:$F$400,'Étape 1 - à remplir'!$C$31:$C$400,$DX5,'Étape 1 - à remplir'!$M$31:$M$400,MASQ2!EF$4)/INDEX('Étape 1 - à remplir'!$C$19:$L$28,MATCH(MASQ2!$DX5,'Étape 1 - à remplir'!$L$19:$L$28,0),4)),INDEX($DY$44:$EJ$73,MATCH($DX5,$DX$44:$DX$73,0),EF$4))</f>
        <v/>
      </c>
      <c r="EG5" s="47" t="str" cm="1">
        <f t="array" aca="1" ref="EG5" ca="1">IF($DX$3="Catégorie",IF(SUMIFS('Étape 1 - à remplir'!$F$31:$F$400,'Étape 1 - à remplir'!$C$31:$C$400,$DX5,'Étape 1 - à remplir'!$M$31:$M$400,MASQ2!EG$4)=0,"",SUMIFS('Étape 1 - à remplir'!$F$31:$F$400,'Étape 1 - à remplir'!$C$31:$C$400,$DX5,'Étape 1 - à remplir'!$M$31:$M$400,MASQ2!EG$4)/INDEX('Étape 1 - à remplir'!$C$19:$L$28,MATCH(MASQ2!$DX5,'Étape 1 - à remplir'!$L$19:$L$28,0),4)),INDEX($DY$44:$EJ$73,MATCH($DX5,$DX$44:$DX$73,0),EG$4))</f>
        <v/>
      </c>
      <c r="EH5" s="47" t="str" cm="1">
        <f t="array" aca="1" ref="EH5" ca="1">IF($DX$3="Catégorie",IF(SUMIFS('Étape 1 - à remplir'!$F$31:$F$400,'Étape 1 - à remplir'!$C$31:$C$400,$DX5,'Étape 1 - à remplir'!$M$31:$M$400,MASQ2!EH$4)=0,"",SUMIFS('Étape 1 - à remplir'!$F$31:$F$400,'Étape 1 - à remplir'!$C$31:$C$400,$DX5,'Étape 1 - à remplir'!$M$31:$M$400,MASQ2!EH$4)/INDEX('Étape 1 - à remplir'!$C$19:$L$28,MATCH(MASQ2!$DX5,'Étape 1 - à remplir'!$L$19:$L$28,0),4)),INDEX($DY$44:$EJ$73,MATCH($DX5,$DX$44:$DX$73,0),EH$4))</f>
        <v/>
      </c>
      <c r="EI5" s="47" t="str" cm="1">
        <f t="array" aca="1" ref="EI5" ca="1">IF($DX$3="Catégorie",IF(SUMIFS('Étape 1 - à remplir'!$F$31:$F$400,'Étape 1 - à remplir'!$C$31:$C$400,$DX5,'Étape 1 - à remplir'!$M$31:$M$400,MASQ2!EI$4)=0,"",SUMIFS('Étape 1 - à remplir'!$F$31:$F$400,'Étape 1 - à remplir'!$C$31:$C$400,$DX5,'Étape 1 - à remplir'!$M$31:$M$400,MASQ2!EI$4)/INDEX('Étape 1 - à remplir'!$C$19:$L$28,MATCH(MASQ2!$DX5,'Étape 1 - à remplir'!$L$19:$L$28,0),4)),INDEX($DY$44:$EJ$73,MATCH($DX5,$DX$44:$DX$73,0),EI$4))</f>
        <v/>
      </c>
      <c r="EJ5" s="47" t="str" cm="1">
        <f t="array" aca="1" ref="EJ5" ca="1">IF($DX$3="Catégorie",IF(SUMIFS('Étape 1 - à remplir'!$F$31:$F$400,'Étape 1 - à remplir'!$C$31:$C$400,$DX5,'Étape 1 - à remplir'!$M$31:$M$400,MASQ2!EJ$4)=0,"",SUMIFS('Étape 1 - à remplir'!$F$31:$F$400,'Étape 1 - à remplir'!$C$31:$C$400,$DX5,'Étape 1 - à remplir'!$M$31:$M$400,MASQ2!EJ$4)/INDEX('Étape 1 - à remplir'!$C$19:$L$28,MATCH(MASQ2!$DX5,'Étape 1 - à remplir'!$L$19:$L$28,0),4)),INDEX($DY$44:$EJ$73,MATCH($DX5,$DX$44:$DX$73,0),EJ$4))</f>
        <v/>
      </c>
    </row>
    <row r="6" spans="1:140" x14ac:dyDescent="0.25">
      <c r="A6" s="56" t="str">
        <f>'Étape 1 - à remplir'!L21</f>
        <v/>
      </c>
      <c r="B6" s="8" t="e">
        <f>IF(INDEX('Étape 1 - à remplir'!G$19:L$28,MATCH(MASQ2!A6,'Étape 1 - à remplir'!L$19:L$28,0),1)="animaux",SUMIF('Étape 1 - à remplir'!C$31:C$400,MASQ2!A6,'Étape 1 - à remplir'!F$31:F$400),NA())</f>
        <v>#N/A</v>
      </c>
      <c r="C6" s="97" t="e">
        <f>B6/INDEX('Étape 1 - à remplir'!F$19:L$28,MATCH(MASQ2!A6,'Étape 1 - à remplir'!L$19:L$28,0),1)</f>
        <v>#N/A</v>
      </c>
      <c r="D6" s="8"/>
      <c r="E6" s="56" t="str">
        <f>Données_ATB!CH5</f>
        <v>Blessures diverses</v>
      </c>
      <c r="F6" s="104" t="e">
        <f>IF(IF(S$2="Catégorie",IF(S$3="Toutes",SUMIFS('Étape 1 - à remplir'!F$31:F$400,'Étape 1 - à remplir'!D$31:D$400,MASQ2!E6,'Étape 1 - à remplir'!G$31:G$400,"animaux"),SUMIFS('Étape 1 - à remplir'!F$31:F$400,'Étape 1 - à remplir'!D$31:D$400,MASQ2!E6,'Étape 1 - à remplir'!C$31:C$400,S$3)),IF(S$2="Âge",IF(S$3="Tous",SUMIFS('Étape 1 - à remplir'!F$31:F$400,'Étape 1 - à remplir'!D$31:D$400,MASQ2!E6,'Étape 1 - à remplir'!G$31:G$400,"animaux"),SUMIFS('Étape 1 - à remplir'!F$31:F$400,'Étape 1 - à remplir'!D$31:D$400,MASQ2!E6,'Étape 1 - à remplir'!P$31:P$400,S$3)),IF(S$2="Atelier",IF(S$3="Tous",SUMIFS('Étape 1 - à remplir'!F$31:F$400,'Étape 1 - à remplir'!D$31:D$400,MASQ2!E6,'Étape 1 - à remplir'!G$31:G$400,"animaux"),SUMIFS('Étape 1 - à remplir'!F$31:F$400,'Étape 1 - à remplir'!D$31:D$400,MASQ2!E6,'Étape 1 - à remplir'!O$31:O$400,S$3)),IF(S$2="Espèce",IF(S$3="Tous",SUMIFS('Étape 1 - à remplir'!F$31:F$400,'Étape 1 - à remplir'!D$31:D$400,MASQ2!E6,'Étape 1 - à remplir'!G$31:G$400,"animaux"),SUMIFS('Étape 1 - à remplir'!F$31:F$400,'Étape 1 - à remplir'!D$31:D$400,MASQ2!E6,'Étape 1 - à remplir'!N$31:N$400,S$3))))))=0,NA(),IF(S$2="Catégorie",IF(S$3="Toutes",SUMIFS('Étape 1 - à remplir'!F$31:F$400,'Étape 1 - à remplir'!D$31:D$400,MASQ2!E6,'Étape 1 - à remplir'!G$31:G$400,"animaux"),SUMIFS('Étape 1 - à remplir'!F$31:F$400,'Étape 1 - à remplir'!D$31:D$400,MASQ2!E6,'Étape 1 - à remplir'!C$31:C$400,S$3)),IF(S$2="Âge",IF(S$3="Tous",SUMIFS('Étape 1 - à remplir'!F$31:F$400,'Étape 1 - à remplir'!D$31:D$400,MASQ2!E6,'Étape 1 - à remplir'!G$31:G$400,"animaux"),SUMIFS('Étape 1 - à remplir'!F$31:F$400,'Étape 1 - à remplir'!D$31:D$400,MASQ2!E6,'Étape 1 - à remplir'!P$31:P$400,S$3)),IF(S$2="Atelier",IF(S$3="Tous",SUMIFS('Étape 1 - à remplir'!F$31:F$400,'Étape 1 - à remplir'!D$31:D$400,MASQ2!E6,'Étape 1 - à remplir'!G$31:G$400,"animaux"),SUMIFS('Étape 1 - à remplir'!F$31:F$400,'Étape 1 - à remplir'!D$31:D$400,MASQ2!E6,'Étape 1 - à remplir'!O$31:O$400,S$3)),IF(S$2="Espèce",IF(S$3="Tous",SUMIFS('Étape 1 - à remplir'!F$31:F$400,'Étape 1 - à remplir'!D$31:D$400,MASQ2!E6,'Étape 1 - à remplir'!G$31:G$400,"animaux"),SUMIFS('Étape 1 - à remplir'!F$31:F$400,'Étape 1 - à remplir'!D$31:D$400,MASQ2!E6,'Étape 1 - à remplir'!N$31:N$400,S$3)))))))</f>
        <v>#N/A</v>
      </c>
      <c r="G6" s="203" t="str">
        <f ca="1"/>
        <v>Blessures diverses</v>
      </c>
      <c r="H6" s="97" t="e">
        <f ca="1"/>
        <v>#N/A</v>
      </c>
      <c r="I6" s="102" t="str">
        <f>INDEX(Données_ATB!BE:BV,MATCH(MASQ2!J6,Données_ATB!BE:BE,0),18)</f>
        <v>x</v>
      </c>
      <c r="J6" s="77" t="str">
        <f>Données_ATB!BE5</f>
        <v>ACTI COLI 2 MUI/ML</v>
      </c>
      <c r="K6" s="204" t="e">
        <f>IF(IF(S$2="Catégorie",IF(S$3="Toutes",SUMIFS('Étape 1 - à remplir'!$F$31:$F$400,'Étape 1 - à remplir'!$E$31:$E$400,MASQ2!J6,'Étape 1 - à remplir'!$G$31:$G$400,"animaux"),SUMIFS('Étape 1 - à remplir'!$F$31:$F$400,'Étape 1 - à remplir'!$E$31:$E$400,MASQ2!J6,'Étape 1 - à remplir'!$C$31:$C$400,S$3)),IF(S$2="Âge",IF(S$3="Tous",SUMIFS('Étape 1 - à remplir'!$F$31:$F$400,'Étape 1 - à remplir'!$E$31:$E$400,MASQ2!J6,'Étape 1 - à remplir'!$G$31:$G$400,"animaux"),SUMIFS('Étape 1 - à remplir'!$F$31:$F$400,'Étape 1 - à remplir'!$E$31:$E$400,MASQ2!J6,'Étape 1 - à remplir'!$P$31:$P$400,S$3)),IF(S$2="Atelier",IF(S$3="Tous",SUMIFS('Étape 1 - à remplir'!$F$31:$F$400,'Étape 1 - à remplir'!$E$31:$E$400,MASQ2!J6,'Étape 1 - à remplir'!$G$31:$G$400,"animaux"),SUMIFS('Étape 1 - à remplir'!$F$31:$F$400,'Étape 1 - à remplir'!$E$31:$E$400,MASQ2!J6,'Étape 1 - à remplir'!$O$31:$O$400,S$3)),IF(S$2="Espèce",IF(S$3="Tous",SUMIFS('Étape 1 - à remplir'!$F$31:$F$400,'Étape 1 - à remplir'!$E$31:$E$400,MASQ2!J6,'Étape 1 - à remplir'!$G$31:$G$400,"animaux"),SUMIFS('Étape 1 - à remplir'!$F$31:$F$400,'Étape 1 - à remplir'!$E$31:$E$400,MASQ2!J6,'Étape 1 - à remplir'!$N$31:$N$400,S$3))))))=0,NA(),IF(S$2="Catégorie",IF(S$3="Toutes",SUMIFS('Étape 1 - à remplir'!$F$31:$F$400,'Étape 1 - à remplir'!$E$31:$E$400,MASQ2!J6,'Étape 1 - à remplir'!$G$31:$G$400,"animaux"),SUMIFS('Étape 1 - à remplir'!$F$31:$F$400,'Étape 1 - à remplir'!$E$31:$E$400,MASQ2!J6,'Étape 1 - à remplir'!$C$31:$C$400,S$3)),IF(S$2="Âge",IF(S$3="Tous",SUMIFS('Étape 1 - à remplir'!$F$31:$F$400,'Étape 1 - à remplir'!$E$31:$E$400,MASQ2!J6,'Étape 1 - à remplir'!$G$31:$G$400,"animaux"),SUMIFS('Étape 1 - à remplir'!$F$31:$F$400,'Étape 1 - à remplir'!$E$31:$E$400,MASQ2!J6,'Étape 1 - à remplir'!$P$31:$P$400,S$3)),IF(S$2="Atelier",IF(S$3="Tous",SUMIFS('Étape 1 - à remplir'!$F$31:$F$400,'Étape 1 - à remplir'!$E$31:$E$400,MASQ2!J6,'Étape 1 - à remplir'!$G$31:$G$400,"animaux"),SUMIFS('Étape 1 - à remplir'!$F$31:$F$400,'Étape 1 - à remplir'!$E$31:$E$400,MASQ2!J6,'Étape 1 - à remplir'!$O$31:$O$400,S$3)),IF(S$2="Espèce",IF(S$3="Tous",SUMIFS('Étape 1 - à remplir'!$F$31:$F$400,'Étape 1 - à remplir'!$E$31:$E$400,MASQ2!J6,'Étape 1 - à remplir'!$G$31:$G$400,"animaux"),SUMIFS('Étape 1 - à remplir'!$F$31:$F$400,'Étape 1 - à remplir'!$E$31:$E$400,MASQ2!J6,'Étape 1 - à remplir'!$N$31:$N$400,S$3)))))))</f>
        <v>#N/A</v>
      </c>
      <c r="L6" s="97">
        <f t="shared" ref="L6:L69" si="38">IFERROR(K6,0)</f>
        <v>0</v>
      </c>
      <c r="M6" s="56" t="str">
        <f>Données_ATB!BN5</f>
        <v>Colistine</v>
      </c>
      <c r="N6" s="204" t="str">
        <f>Données_ATB!BO5</f>
        <v/>
      </c>
      <c r="O6" s="97" t="str">
        <f>Données_ATB!BP5</f>
        <v/>
      </c>
      <c r="P6" s="77" t="str">
        <f>Données_ATB!BR5</f>
        <v>Polypeptides</v>
      </c>
      <c r="Q6" s="78" t="str">
        <f>Données_ATB!BS5</f>
        <v/>
      </c>
      <c r="R6" s="79" t="str">
        <f>Données_ATB!BT5</f>
        <v/>
      </c>
      <c r="S6" s="78"/>
      <c r="T6" s="78"/>
      <c r="U6" s="77" t="str">
        <f ca="1"/>
        <v>ACTI COLI 2 MUI/ML</v>
      </c>
      <c r="V6" s="79" t="e">
        <f ca="1"/>
        <v>#N/A</v>
      </c>
      <c r="W6" s="102" t="str">
        <f>IF(X6="Colistine","x",IF(INDEX(Données_ATB!CB$3:CC$63,MATCH(X6,Données_ATB!CB$3:CB$63,0),2)="Fluoroquinolones","x",IF(INDEX(Données_ATB!CB$3:CC$63,MATCH(X6,Données_ATB!CB$3:CB$63,0),2)="Cephalosporines 3&amp;4G","x","")))</f>
        <v/>
      </c>
      <c r="X6" s="77" t="str">
        <f>Données_ATB!CB5</f>
        <v>Apramycine</v>
      </c>
      <c r="Y6" s="104" t="e">
        <f t="shared" si="30"/>
        <v>#N/A</v>
      </c>
      <c r="Z6" s="8" t="str">
        <f ca="1"/>
        <v>Apramycine</v>
      </c>
      <c r="AA6" s="97" t="e">
        <f ca="1"/>
        <v>#N/A</v>
      </c>
      <c r="AB6" s="102" t="str">
        <f t="shared" si="31"/>
        <v/>
      </c>
      <c r="AC6" s="56" t="str">
        <f>Données_ATB!BY5</f>
        <v>Autres familles</v>
      </c>
      <c r="AD6" s="104" t="e">
        <f t="shared" si="3"/>
        <v>#N/A</v>
      </c>
      <c r="AE6" s="8" t="str">
        <f ca="1"/>
        <v>Autres familles</v>
      </c>
      <c r="AF6" s="97" t="e">
        <f ca="1"/>
        <v>#N/A</v>
      </c>
      <c r="AG6" s="8"/>
      <c r="AH6" s="48" t="str">
        <f>IF(AND(AH$3="Espèce",AH$4="Toutes"),AL33,IF(AND(AH$3="Atelier",AH$4="Tous"),AK33,IF(AND(AH$3="Âge",AH$4="Tous"),AJ33,IF(AND(AH$3="Catégorie",AH$4="Toutes"),AI33,""))))</f>
        <v/>
      </c>
      <c r="AI6" s="48" t="str" cm="1">
        <f t="array" ref="AI6">IF($AH$3="Catégorie",IF(SUMIFS('Étape 1 - à remplir'!$F$31:$F$400,'Étape 1 - à remplir'!$C$31:$C$400,$AH6,'Étape 1 - à remplir'!$M$31:$M$400,MASQ2!AI$4)=0,"",SUMIFS('Étape 1 - à remplir'!$F$31:$F$400,'Étape 1 - à remplir'!$C$31:$C$400,$AH6,'Étape 1 - à remplir'!$M$31:$M$400,MASQ2!AI$4)/INDEX('Étape 1 - à remplir'!$C$19:$L$28,MATCH(MASQ2!$AH6,'Étape 1 - à remplir'!$L$19:$L$28,0),4)),INDEX($AI$44:$AT$73,MATCH($AH6,$AH$44:$AH$73,0),AI$4))</f>
        <v/>
      </c>
      <c r="AJ6" s="48" t="str" cm="1">
        <f t="array" aca="1" ref="AJ6" ca="1">IF($AH$3="Catégorie",IF(SUMIFS('Étape 1 - à remplir'!$F$31:$F$400,'Étape 1 - à remplir'!$C$31:$C$400,$AH6,'Étape 1 - à remplir'!$M$31:$M$400,MASQ2!AJ$4)=0,"",SUMIFS('Étape 1 - à remplir'!$F$31:$F$400,'Étape 1 - à remplir'!$C$31:$C$400,$AH6,'Étape 1 - à remplir'!$M$31:$M$400,MASQ2!AJ$4)/INDEX('Étape 1 - à remplir'!$C$19:$L$28,MATCH(MASQ2!$AH6,'Étape 1 - à remplir'!$L$19:$L$28,0),4)),INDEX($AI$44:$AT$73,MATCH($AH6,$AH$44:$AH$73,0),AJ$4))</f>
        <v/>
      </c>
      <c r="AK6" s="48" t="str" cm="1">
        <f t="array" aca="1" ref="AK6" ca="1">IF($AH$3="Catégorie",IF(SUMIFS('Étape 1 - à remplir'!$F$31:$F$400,'Étape 1 - à remplir'!$C$31:$C$400,$AH6,'Étape 1 - à remplir'!$M$31:$M$400,MASQ2!AK$4)=0,"",SUMIFS('Étape 1 - à remplir'!$F$31:$F$400,'Étape 1 - à remplir'!$C$31:$C$400,$AH6,'Étape 1 - à remplir'!$M$31:$M$400,MASQ2!AK$4)/INDEX('Étape 1 - à remplir'!$C$19:$L$28,MATCH(MASQ2!$AH6,'Étape 1 - à remplir'!$L$19:$L$28,0),4)),INDEX($AI$44:$AT$73,MATCH($AH6,$AH$44:$AH$73,0),AK$4))</f>
        <v/>
      </c>
      <c r="AL6" s="48" t="str" cm="1">
        <f t="array" aca="1" ref="AL6" ca="1">IF($AH$3="Catégorie",IF(SUMIFS('Étape 1 - à remplir'!$F$31:$F$400,'Étape 1 - à remplir'!$C$31:$C$400,$AH6,'Étape 1 - à remplir'!$M$31:$M$400,MASQ2!AL$4)=0,"",SUMIFS('Étape 1 - à remplir'!$F$31:$F$400,'Étape 1 - à remplir'!$C$31:$C$400,$AH6,'Étape 1 - à remplir'!$M$31:$M$400,MASQ2!AL$4)/INDEX('Étape 1 - à remplir'!$C$19:$L$28,MATCH(MASQ2!$AH6,'Étape 1 - à remplir'!$L$19:$L$28,0),4)),INDEX($AI$44:$AT$73,MATCH($AH6,$AH$44:$AH$73,0),AL$4))</f>
        <v/>
      </c>
      <c r="AM6" s="48" t="str" cm="1">
        <f t="array" aca="1" ref="AM6" ca="1">IF($AH$3="Catégorie",IF(SUMIFS('Étape 1 - à remplir'!$F$31:$F$400,'Étape 1 - à remplir'!$C$31:$C$400,$AH6,'Étape 1 - à remplir'!$M$31:$M$400,MASQ2!AM$4)=0,"",SUMIFS('Étape 1 - à remplir'!$F$31:$F$400,'Étape 1 - à remplir'!$C$31:$C$400,$AH6,'Étape 1 - à remplir'!$M$31:$M$400,MASQ2!AM$4)/INDEX('Étape 1 - à remplir'!$C$19:$L$28,MATCH(MASQ2!$AH6,'Étape 1 - à remplir'!$L$19:$L$28,0),4)),INDEX($AI$44:$AT$73,MATCH($AH6,$AH$44:$AH$73,0),AM$4))</f>
        <v/>
      </c>
      <c r="AN6" s="48" t="str" cm="1">
        <f t="array" aca="1" ref="AN6" ca="1">IF($AH$3="Catégorie",IF(SUMIFS('Étape 1 - à remplir'!$F$31:$F$400,'Étape 1 - à remplir'!$C$31:$C$400,$AH6,'Étape 1 - à remplir'!$M$31:$M$400,MASQ2!AN$4)=0,"",SUMIFS('Étape 1 - à remplir'!$F$31:$F$400,'Étape 1 - à remplir'!$C$31:$C$400,$AH6,'Étape 1 - à remplir'!$M$31:$M$400,MASQ2!AN$4)/INDEX('Étape 1 - à remplir'!$C$19:$L$28,MATCH(MASQ2!$AH6,'Étape 1 - à remplir'!$L$19:$L$28,0),4)),INDEX($AI$44:$AT$73,MATCH($AH6,$AH$44:$AH$73,0),AN$4))</f>
        <v/>
      </c>
      <c r="AO6" s="48" t="str" cm="1">
        <f t="array" aca="1" ref="AO6" ca="1">IF($AH$3="Catégorie",IF(SUMIFS('Étape 1 - à remplir'!$F$31:$F$400,'Étape 1 - à remplir'!$C$31:$C$400,$AH6,'Étape 1 - à remplir'!$M$31:$M$400,MASQ2!AO$4)=0,"",SUMIFS('Étape 1 - à remplir'!$F$31:$F$400,'Étape 1 - à remplir'!$C$31:$C$400,$AH6,'Étape 1 - à remplir'!$M$31:$M$400,MASQ2!AO$4)/INDEX('Étape 1 - à remplir'!$C$19:$L$28,MATCH(MASQ2!$AH6,'Étape 1 - à remplir'!$L$19:$L$28,0),4)),INDEX($AI$44:$AT$73,MATCH($AH6,$AH$44:$AH$73,0),AO$4))</f>
        <v/>
      </c>
      <c r="AP6" s="48" t="str" cm="1">
        <f t="array" aca="1" ref="AP6" ca="1">IF($AH$3="Catégorie",IF(SUMIFS('Étape 1 - à remplir'!$F$31:$F$400,'Étape 1 - à remplir'!$C$31:$C$400,$AH6,'Étape 1 - à remplir'!$M$31:$M$400,MASQ2!AP$4)=0,"",SUMIFS('Étape 1 - à remplir'!$F$31:$F$400,'Étape 1 - à remplir'!$C$31:$C$400,$AH6,'Étape 1 - à remplir'!$M$31:$M$400,MASQ2!AP$4)/INDEX('Étape 1 - à remplir'!$C$19:$L$28,MATCH(MASQ2!$AH6,'Étape 1 - à remplir'!$L$19:$L$28,0),4)),INDEX($AI$44:$AT$73,MATCH($AH6,$AH$44:$AH$73,0),AP$4))</f>
        <v/>
      </c>
      <c r="AQ6" s="48" t="str" cm="1">
        <f t="array" aca="1" ref="AQ6" ca="1">IF($AH$3="Catégorie",IF(SUMIFS('Étape 1 - à remplir'!$F$31:$F$400,'Étape 1 - à remplir'!$C$31:$C$400,$AH6,'Étape 1 - à remplir'!$M$31:$M$400,MASQ2!AQ$4)=0,"",SUMIFS('Étape 1 - à remplir'!$F$31:$F$400,'Étape 1 - à remplir'!$C$31:$C$400,$AH6,'Étape 1 - à remplir'!$M$31:$M$400,MASQ2!AQ$4)/INDEX('Étape 1 - à remplir'!$C$19:$L$28,MATCH(MASQ2!$AH6,'Étape 1 - à remplir'!$L$19:$L$28,0),4)),INDEX($AI$44:$AT$73,MATCH($AH6,$AH$44:$AH$73,0),AQ$4))</f>
        <v/>
      </c>
      <c r="AR6" s="48" t="str" cm="1">
        <f t="array" aca="1" ref="AR6" ca="1">IF($AH$3="Catégorie",IF(SUMIFS('Étape 1 - à remplir'!$F$31:$F$400,'Étape 1 - à remplir'!$C$31:$C$400,$AH6,'Étape 1 - à remplir'!$M$31:$M$400,MASQ2!AR$4)=0,"",SUMIFS('Étape 1 - à remplir'!$F$31:$F$400,'Étape 1 - à remplir'!$C$31:$C$400,$AH6,'Étape 1 - à remplir'!$M$31:$M$400,MASQ2!AR$4)/INDEX('Étape 1 - à remplir'!$C$19:$L$28,MATCH(MASQ2!$AH6,'Étape 1 - à remplir'!$L$19:$L$28,0),4)),INDEX($AI$44:$AT$73,MATCH($AH6,$AH$44:$AH$73,0),AR$4))</f>
        <v/>
      </c>
      <c r="AS6" s="48" t="str" cm="1">
        <f t="array" aca="1" ref="AS6" ca="1">IF($AH$3="Catégorie",IF(SUMIFS('Étape 1 - à remplir'!$F$31:$F$400,'Étape 1 - à remplir'!$C$31:$C$400,$AH6,'Étape 1 - à remplir'!$M$31:$M$400,MASQ2!AS$4)=0,"",SUMIFS('Étape 1 - à remplir'!$F$31:$F$400,'Étape 1 - à remplir'!$C$31:$C$400,$AH6,'Étape 1 - à remplir'!$M$31:$M$400,MASQ2!AS$4)/INDEX('Étape 1 - à remplir'!$C$19:$L$28,MATCH(MASQ2!$AH6,'Étape 1 - à remplir'!$L$19:$L$28,0),4)),INDEX($AI$44:$AT$73,MATCH($AH6,$AH$44:$AH$73,0),AS$4))</f>
        <v/>
      </c>
      <c r="AT6" s="48" t="str" cm="1">
        <f t="array" aca="1" ref="AT6" ca="1">IF($AH$3="Catégorie",IF(SUMIFS('Étape 1 - à remplir'!$F$31:$F$400,'Étape 1 - à remplir'!$C$31:$C$400,$AH6,'Étape 1 - à remplir'!$M$31:$M$400,MASQ2!AT$4)=0,"",SUMIFS('Étape 1 - à remplir'!$F$31:$F$400,'Étape 1 - à remplir'!$C$31:$C$400,$AH6,'Étape 1 - à remplir'!$M$31:$M$400,MASQ2!AT$4)/INDEX('Étape 1 - à remplir'!$C$19:$L$28,MATCH(MASQ2!$AH6,'Étape 1 - à remplir'!$L$19:$L$28,0),4)),INDEX($AI$44:$AT$73,MATCH($AH6,$AH$44:$AH$73,0),AT$4))</f>
        <v/>
      </c>
      <c r="AV6" s="56" t="str">
        <f>'Étape 1 - à remplir'!L21</f>
        <v/>
      </c>
      <c r="AW6" s="8" t="e">
        <f>IF(INDEX('Étape 1 - à remplir'!G$19:L$28,MATCH(AV6,'Étape 1 - à remplir'!L$19:L$28,0),1)="lots",SUMIF('Étape 1 - à remplir'!C$31:C$400,AV6,'Étape 1 - à remplir'!F$31:F$400),NA())</f>
        <v>#N/A</v>
      </c>
      <c r="AX6" s="97" t="e">
        <f>AW6/INDEX('Étape 1 - à remplir'!F$19:L$28,MATCH(AV6,'Étape 1 - à remplir'!L$19:L$28,0),1)</f>
        <v>#N/A</v>
      </c>
      <c r="AY6" s="8"/>
      <c r="AZ6" s="56" t="str">
        <f t="shared" si="4"/>
        <v>Blessures diverses</v>
      </c>
      <c r="BA6" s="104" t="e">
        <f>IF(IF(BN$2="Catégorie",IF(BN$3="Toutes",SUMIFS('Étape 1 - à remplir'!$F$31:$F$400,'Étape 1 - à remplir'!$D$31:$D$400,MASQ2!AZ6,'Étape 1 - à remplir'!$G$31:$G$400,"lots"),SUMIFS('Étape 1 - à remplir'!$F$31:$F$400,'Étape 1 - à remplir'!$D$31:$D$400,MASQ2!AZ6,'Étape 1 - à remplir'!$C$31:$C$400,BN$3,'Étape 1 - à remplir'!$G$31:$G$400,"lots")),IF(BN$2="Âge",IF(BN$3="Tous",SUMIFS('Étape 1 - à remplir'!$F$31:$F$400,'Étape 1 - à remplir'!$D$31:$D$400,MASQ2!AZ6,'Étape 1 - à remplir'!$G$31:$G$400,"lots"),SUMIFS('Étape 1 - à remplir'!$F$31:$F$400,'Étape 1 - à remplir'!$D$31:$D$400,MASQ2!AZ6,'Étape 1 - à remplir'!$P$31:$P$400,BN$3,'Étape 1 - à remplir'!$G$31:$G$400,"lots")),IF(BN$2="Atelier",IF(BN$3="Tous",SUMIFS('Étape 1 - à remplir'!$F$31:$F$400,'Étape 1 - à remplir'!$D$31:$D$400,MASQ2!AZ6,'Étape 1 - à remplir'!$G$31:$G$400,"lots"),SUMIFS('Étape 1 - à remplir'!$F$31:$F$400,'Étape 1 - à remplir'!$D$31:$D$400,MASQ2!AZ6,'Étape 1 - à remplir'!$O$31:$O$400,BN$3,'Étape 1 - à remplir'!$G$31:$G$400,"lots")),IF(BN$2="Espèce",IF(BN$3="Tous",SUMIFS('Étape 1 - à remplir'!$F$31:$F$400,'Étape 1 - à remplir'!$D$31:$D$400,MASQ2!AZ6,'Étape 1 - à remplir'!$G$31:$G$400,"lots"),SUMIFS('Étape 1 - à remplir'!$F$31:$F$400,'Étape 1 - à remplir'!$D$31:$D$400,MASQ2!AZ6,'Étape 1 - à remplir'!$N$31:$N$400,BN$3,'Étape 1 - à remplir'!$G$31:$G$400,"lots"))))))=0,NA(),IF(BN$2="Catégorie",IF(BN$3="Toutes",SUMIFS('Étape 1 - à remplir'!$F$31:$F$400,'Étape 1 - à remplir'!$D$31:$D$400,MASQ2!AZ6,'Étape 1 - à remplir'!$G$31:$G$400,"lots"),SUMIFS('Étape 1 - à remplir'!$F$31:$F$400,'Étape 1 - à remplir'!$D$31:$D$400,MASQ2!AZ6,'Étape 1 - à remplir'!$C$31:$C$400,BN$3,'Étape 1 - à remplir'!$G$31:$G$400,"lots")),IF(BN$2="Âge",IF(BN$3="Tous",SUMIFS('Étape 1 - à remplir'!$F$31:$F$400,'Étape 1 - à remplir'!$D$31:$D$400,MASQ2!AZ6,'Étape 1 - à remplir'!$G$31:$G$400,"lots"),SUMIFS('Étape 1 - à remplir'!$F$31:$F$400,'Étape 1 - à remplir'!$D$31:$D$400,MASQ2!AZ6,'Étape 1 - à remplir'!$P$31:$P$400,BN$3,'Étape 1 - à remplir'!$G$31:$G$400,"lots")),IF(BN$2="Atelier",IF(BN$3="Tous",SUMIFS('Étape 1 - à remplir'!$F$31:$F$400,'Étape 1 - à remplir'!$D$31:$D$400,MASQ2!AZ6,'Étape 1 - à remplir'!$G$31:$G$400,"lots"),SUMIFS('Étape 1 - à remplir'!$F$31:$F$400,'Étape 1 - à remplir'!$D$31:$D$400,MASQ2!AZ6,'Étape 1 - à remplir'!$O$31:$O$400,BN$3,'Étape 1 - à remplir'!$G$31:$G$400,"lots")),IF(BN$2="Espèce",IF(BN$3="Tous",SUMIFS('Étape 1 - à remplir'!$F$31:$F$400,'Étape 1 - à remplir'!$D$31:$D$400,MASQ2!AZ6,'Étape 1 - à remplir'!$G$31:$G$400,"lots"),SUMIFS('Étape 1 - à remplir'!$F$31:$F$400,'Étape 1 - à remplir'!$D$31:$D$400,MASQ2!AZ6,'Étape 1 - à remplir'!$N$31:$N$400,BN$3,'Étape 1 - à remplir'!$G$31:$G$400,"lots")))))))</f>
        <v>#N/A</v>
      </c>
      <c r="BB6" s="8" t="str">
        <f ca="1"/>
        <v>Blessures diverses</v>
      </c>
      <c r="BC6" s="97" t="e">
        <f ca="1"/>
        <v>#N/A</v>
      </c>
      <c r="BD6" s="102" t="str">
        <f t="shared" si="5"/>
        <v>x</v>
      </c>
      <c r="BE6" s="56" t="str">
        <f t="shared" si="6"/>
        <v>ACTI COLI 2 MUI/ML</v>
      </c>
      <c r="BF6" s="204" t="e">
        <f>IF(IF(BN$2="Catégorie",IF(BN$3="Toutes",SUMIFS('Étape 1 - à remplir'!$F$31:$F$400,'Étape 1 - à remplir'!$E$31:$E$400,MASQ2!BE6,'Étape 1 - à remplir'!$G$31:$G$400,"lots"),SUMIFS('Étape 1 - à remplir'!$F$31:$F$400,'Étape 1 - à remplir'!$E$31:$E$400,MASQ2!BE6,'Étape 1 - à remplir'!$C$31:$C$400,BN$3)),IF(BN$2="Âge",IF(BN$3="Tous",SUMIFS('Étape 1 - à remplir'!$F$31:$F$400,'Étape 1 - à remplir'!$E$31:$E$400,MASQ2!BE6,'Étape 1 - à remplir'!$G$31:$G$400,"lots"),SUMIFS('Étape 1 - à remplir'!$F$31:$F$400,'Étape 1 - à remplir'!$E$31:$E$400,MASQ2!BE6,'Étape 1 - à remplir'!$P$31:$P$400,BN$3,'Étape 1 - à remplir'!$G$31:$G$400,"lots")),IF(BN$2="Atelier",IF(BN$3="Tous",SUMIFS('Étape 1 - à remplir'!$F$31:$F$400,'Étape 1 - à remplir'!$E$31:$E$400,MASQ2!BE6,'Étape 1 - à remplir'!$G$31:$G$400,"lots"),SUMIFS('Étape 1 - à remplir'!$F$31:$F$400,'Étape 1 - à remplir'!$E$31:$E$400,MASQ2!BE6,'Étape 1 - à remplir'!$O$31:$O$400,BN$3,'Étape 1 - à remplir'!$G$31:$G$400,"lots")),IF(BN$2="Espèce",IF(BN$3="Tous",SUMIFS('Étape 1 - à remplir'!$F$31:$F$400,'Étape 1 - à remplir'!$E$31:$E$400,MASQ2!BE6,'Étape 1 - à remplir'!$G$31:$G$400,"lots"),SUMIFS('Étape 1 - à remplir'!$F$31:$F$400,'Étape 1 - à remplir'!$E$31:$E$400,MASQ2!BE6,'Étape 1 - à remplir'!$N$31:$N$400,BN$3,'Étape 1 - à remplir'!$G$31:$G$400,"lots"))))))=0,NA(),IF(BN$2="Catégorie",IF(BN$3="Toutes",SUMIFS('Étape 1 - à remplir'!$F$31:$F$400,'Étape 1 - à remplir'!$E$31:$E$400,MASQ2!BE6,'Étape 1 - à remplir'!$G$31:$G$400,"lots"),SUMIFS('Étape 1 - à remplir'!$F$31:$F$400,'Étape 1 - à remplir'!$E$31:$E$400,MASQ2!BE6,'Étape 1 - à remplir'!$C$31:$C$400,BN$3)),IF(BN$2="Âge",IF(BN$3="Tous",SUMIFS('Étape 1 - à remplir'!$F$31:$F$400,'Étape 1 - à remplir'!$E$31:$E$400,MASQ2!BE6,'Étape 1 - à remplir'!$G$31:$G$400,"lots"),SUMIFS('Étape 1 - à remplir'!$F$31:$F$400,'Étape 1 - à remplir'!$E$31:$E$400,MASQ2!BE6,'Étape 1 - à remplir'!$P$31:$P$400,BN$3,'Étape 1 - à remplir'!$G$31:$G$400,"lots")),IF(BN$2="Atelier",IF(BN$3="Tous",SUMIFS('Étape 1 - à remplir'!$F$31:$F$400,'Étape 1 - à remplir'!$E$31:$E$400,MASQ2!BE6,'Étape 1 - à remplir'!$G$31:$G$400,"lots"),SUMIFS('Étape 1 - à remplir'!$F$31:$F$400,'Étape 1 - à remplir'!$E$31:$E$400,MASQ2!BE6,'Étape 1 - à remplir'!$O$31:$O$400,BN$3,'Étape 1 - à remplir'!$G$31:$G$400,"lots")),IF(BN$2="Espèce",IF(BN$3="Tous",SUMIFS('Étape 1 - à remplir'!$F$31:$F$400,'Étape 1 - à remplir'!$E$31:$E$400,MASQ2!BE6,'Étape 1 - à remplir'!$G$31:$G$400,"lots"),SUMIFS('Étape 1 - à remplir'!$F$31:$F$400,'Étape 1 - à remplir'!$E$31:$E$400,MASQ2!BE6,'Étape 1 - à remplir'!$N$31:$N$400,BN$3,'Étape 1 - à remplir'!$G$31:$G$400,"lots")))))))</f>
        <v>#N/A</v>
      </c>
      <c r="BG6" s="204">
        <f t="shared" si="32"/>
        <v>0</v>
      </c>
      <c r="BH6" s="204" t="str">
        <f t="shared" si="7"/>
        <v>Colistine</v>
      </c>
      <c r="BI6" s="204" t="str">
        <f t="shared" si="8"/>
        <v/>
      </c>
      <c r="BJ6" s="204" t="str">
        <f t="shared" si="9"/>
        <v/>
      </c>
      <c r="BK6" s="204" t="str">
        <f t="shared" si="10"/>
        <v>Polypeptides</v>
      </c>
      <c r="BL6" s="204" t="str">
        <f t="shared" si="11"/>
        <v/>
      </c>
      <c r="BM6" s="97" t="str">
        <f t="shared" si="12"/>
        <v/>
      </c>
      <c r="BN6" s="78"/>
      <c r="BO6" s="78"/>
      <c r="BP6" s="77" t="str">
        <f ca="1"/>
        <v>ACTI COLI 2 MUI/ML</v>
      </c>
      <c r="BQ6" s="79" t="e">
        <f ca="1"/>
        <v>#N/A</v>
      </c>
      <c r="BR6" s="102" t="str">
        <f t="shared" si="13"/>
        <v/>
      </c>
      <c r="BS6" s="77" t="str">
        <f t="shared" si="14"/>
        <v>Apramycine</v>
      </c>
      <c r="BT6" s="104" t="e">
        <f t="shared" si="33"/>
        <v>#N/A</v>
      </c>
      <c r="BU6" s="204" t="str">
        <f ca="1"/>
        <v>Apramycine</v>
      </c>
      <c r="BV6" s="97" t="e">
        <f ca="1"/>
        <v>#N/A</v>
      </c>
      <c r="BW6" s="102" t="str">
        <f t="shared" si="15"/>
        <v/>
      </c>
      <c r="BX6" s="265" t="str">
        <f t="shared" si="16"/>
        <v>Autres familles</v>
      </c>
      <c r="BY6" s="104" t="e">
        <f t="shared" si="34"/>
        <v>#N/A</v>
      </c>
      <c r="BZ6" s="204" t="str">
        <f ca="1"/>
        <v>Autres familles</v>
      </c>
      <c r="CA6" s="97" t="e">
        <f ca="1"/>
        <v>#N/A</v>
      </c>
      <c r="CB6" s="8"/>
      <c r="CC6" s="48" t="str">
        <f>IF(AND(CC$3="Espèce",CC$4="Toutes"),CG33,IF(AND(CC$3="Atelier",CC$4="Tous"),CF33,IF(AND(CC$3="Âge",CC$4="Tous"),CE33,IF(AND(CC$3="Catégorie",CC$4="Toutes"),CD33,""))))</f>
        <v/>
      </c>
      <c r="CD6" s="48" t="str" cm="1">
        <f t="array" ref="CD6">IF($CC$3="Catégorie",IF(SUMIFS('Étape 1 - à remplir'!$F$31:$F$400,'Étape 1 - à remplir'!$C$31:$C$400,$CC6,'Étape 1 - à remplir'!$M$31:$M$400,MASQ2!CD$4)=0,"",SUMIFS('Étape 1 - à remplir'!$F$31:$F$400,'Étape 1 - à remplir'!$C$31:$C$400,$CC6,'Étape 1 - à remplir'!$M$31:$M$400,MASQ2!CD$4)/INDEX('Étape 1 - à remplir'!$C$19:$L$28,MATCH(MASQ2!$CC6,'Étape 1 - à remplir'!$L$19:$L$28,0),4)),INDEX($CD$44:$CO$73,MATCH($CC6,$CC$44:$CC$73,0),CD$4))</f>
        <v/>
      </c>
      <c r="CE6" s="48" t="str" cm="1">
        <f t="array" aca="1" ref="CE6" ca="1">IF($CC$3="Catégorie",IF(SUMIFS('Étape 1 - à remplir'!$F$31:$F$400,'Étape 1 - à remplir'!$C$31:$C$400,$CC6,'Étape 1 - à remplir'!$M$31:$M$400,MASQ2!CE$4)=0,"",SUMIFS('Étape 1 - à remplir'!$F$31:$F$400,'Étape 1 - à remplir'!$C$31:$C$400,$CC6,'Étape 1 - à remplir'!$M$31:$M$400,MASQ2!CE$4)/INDEX('Étape 1 - à remplir'!$C$19:$L$28,MATCH(MASQ2!$CC6,'Étape 1 - à remplir'!$L$19:$L$28,0),4)),INDEX($CD$44:$CO$73,MATCH($CC6,$CC$44:$CC$73,0),CE$4))</f>
        <v/>
      </c>
      <c r="CF6" s="48" t="str" cm="1">
        <f t="array" aca="1" ref="CF6" ca="1">IF($CC$3="Catégorie",IF(SUMIFS('Étape 1 - à remplir'!$F$31:$F$400,'Étape 1 - à remplir'!$C$31:$C$400,$CC6,'Étape 1 - à remplir'!$M$31:$M$400,MASQ2!CF$4)=0,"",SUMIFS('Étape 1 - à remplir'!$F$31:$F$400,'Étape 1 - à remplir'!$C$31:$C$400,$CC6,'Étape 1 - à remplir'!$M$31:$M$400,MASQ2!CF$4)/INDEX('Étape 1 - à remplir'!$C$19:$L$28,MATCH(MASQ2!$CC6,'Étape 1 - à remplir'!$L$19:$L$28,0),4)),INDEX($CD$44:$CO$73,MATCH($CC6,$CC$44:$CC$73,0),CF$4))</f>
        <v/>
      </c>
      <c r="CG6" s="48" t="str" cm="1">
        <f t="array" aca="1" ref="CG6" ca="1">IF($CC$3="Catégorie",IF(SUMIFS('Étape 1 - à remplir'!$F$31:$F$400,'Étape 1 - à remplir'!$C$31:$C$400,$CC6,'Étape 1 - à remplir'!$M$31:$M$400,MASQ2!CG$4)=0,"",SUMIFS('Étape 1 - à remplir'!$F$31:$F$400,'Étape 1 - à remplir'!$C$31:$C$400,$CC6,'Étape 1 - à remplir'!$M$31:$M$400,MASQ2!CG$4)/INDEX('Étape 1 - à remplir'!$C$19:$L$28,MATCH(MASQ2!$CC6,'Étape 1 - à remplir'!$L$19:$L$28,0),4)),INDEX($CD$44:$CO$73,MATCH($CC6,$CC$44:$CC$73,0),CG$4))</f>
        <v/>
      </c>
      <c r="CH6" s="48" t="str" cm="1">
        <f t="array" aca="1" ref="CH6" ca="1">IF($CC$3="Catégorie",IF(SUMIFS('Étape 1 - à remplir'!$F$31:$F$400,'Étape 1 - à remplir'!$C$31:$C$400,$CC6,'Étape 1 - à remplir'!$M$31:$M$400,MASQ2!CH$4)=0,"",SUMIFS('Étape 1 - à remplir'!$F$31:$F$400,'Étape 1 - à remplir'!$C$31:$C$400,$CC6,'Étape 1 - à remplir'!$M$31:$M$400,MASQ2!CH$4)/INDEX('Étape 1 - à remplir'!$C$19:$L$28,MATCH(MASQ2!$CC6,'Étape 1 - à remplir'!$L$19:$L$28,0),4)),INDEX($CD$44:$CO$73,MATCH($CC6,$CC$44:$CC$73,0),CH$4))</f>
        <v/>
      </c>
      <c r="CI6" s="48" t="str" cm="1">
        <f t="array" aca="1" ref="CI6" ca="1">IF($CC$3="Catégorie",IF(SUMIFS('Étape 1 - à remplir'!$F$31:$F$400,'Étape 1 - à remplir'!$C$31:$C$400,$CC6,'Étape 1 - à remplir'!$M$31:$M$400,MASQ2!CI$4)=0,"",SUMIFS('Étape 1 - à remplir'!$F$31:$F$400,'Étape 1 - à remplir'!$C$31:$C$400,$CC6,'Étape 1 - à remplir'!$M$31:$M$400,MASQ2!CI$4)/INDEX('Étape 1 - à remplir'!$C$19:$L$28,MATCH(MASQ2!$CC6,'Étape 1 - à remplir'!$L$19:$L$28,0),4)),INDEX($CD$44:$CO$73,MATCH($CC6,$CC$44:$CC$73,0),CI$4))</f>
        <v/>
      </c>
      <c r="CJ6" s="48" t="str" cm="1">
        <f t="array" aca="1" ref="CJ6" ca="1">IF($CC$3="Catégorie",IF(SUMIFS('Étape 1 - à remplir'!$F$31:$F$400,'Étape 1 - à remplir'!$C$31:$C$400,$CC6,'Étape 1 - à remplir'!$M$31:$M$400,MASQ2!CJ$4)=0,"",SUMIFS('Étape 1 - à remplir'!$F$31:$F$400,'Étape 1 - à remplir'!$C$31:$C$400,$CC6,'Étape 1 - à remplir'!$M$31:$M$400,MASQ2!CJ$4)/INDEX('Étape 1 - à remplir'!$C$19:$L$28,MATCH(MASQ2!$CC6,'Étape 1 - à remplir'!$L$19:$L$28,0),4)),INDEX($CD$44:$CO$73,MATCH($CC6,$CC$44:$CC$73,0),CJ$4))</f>
        <v/>
      </c>
      <c r="CK6" s="48" t="str" cm="1">
        <f t="array" aca="1" ref="CK6" ca="1">IF($CC$3="Catégorie",IF(SUMIFS('Étape 1 - à remplir'!$F$31:$F$400,'Étape 1 - à remplir'!$C$31:$C$400,$CC6,'Étape 1 - à remplir'!$M$31:$M$400,MASQ2!CK$4)=0,"",SUMIFS('Étape 1 - à remplir'!$F$31:$F$400,'Étape 1 - à remplir'!$C$31:$C$400,$CC6,'Étape 1 - à remplir'!$M$31:$M$400,MASQ2!CK$4)/INDEX('Étape 1 - à remplir'!$C$19:$L$28,MATCH(MASQ2!$CC6,'Étape 1 - à remplir'!$L$19:$L$28,0),4)),INDEX($CD$44:$CO$73,MATCH($CC6,$CC$44:$CC$73,0),CK$4))</f>
        <v/>
      </c>
      <c r="CL6" s="48" t="str" cm="1">
        <f t="array" aca="1" ref="CL6" ca="1">IF($CC$3="Catégorie",IF(SUMIFS('Étape 1 - à remplir'!$F$31:$F$400,'Étape 1 - à remplir'!$C$31:$C$400,$CC6,'Étape 1 - à remplir'!$M$31:$M$400,MASQ2!CL$4)=0,"",SUMIFS('Étape 1 - à remplir'!$F$31:$F$400,'Étape 1 - à remplir'!$C$31:$C$400,$CC6,'Étape 1 - à remplir'!$M$31:$M$400,MASQ2!CL$4)/INDEX('Étape 1 - à remplir'!$C$19:$L$28,MATCH(MASQ2!$CC6,'Étape 1 - à remplir'!$L$19:$L$28,0),4)),INDEX($CD$44:$CO$73,MATCH($CC6,$CC$44:$CC$73,0),CL$4))</f>
        <v/>
      </c>
      <c r="CM6" s="48" t="str" cm="1">
        <f t="array" aca="1" ref="CM6" ca="1">IF($CC$3="Catégorie",IF(SUMIFS('Étape 1 - à remplir'!$F$31:$F$400,'Étape 1 - à remplir'!$C$31:$C$400,$CC6,'Étape 1 - à remplir'!$M$31:$M$400,MASQ2!CM$4)=0,"",SUMIFS('Étape 1 - à remplir'!$F$31:$F$400,'Étape 1 - à remplir'!$C$31:$C$400,$CC6,'Étape 1 - à remplir'!$M$31:$M$400,MASQ2!CM$4)/INDEX('Étape 1 - à remplir'!$C$19:$L$28,MATCH(MASQ2!$CC6,'Étape 1 - à remplir'!$L$19:$L$28,0),4)),INDEX($CD$44:$CO$73,MATCH($CC6,$CC$44:$CC$73,0),CM$4))</f>
        <v/>
      </c>
      <c r="CN6" s="48" t="str" cm="1">
        <f t="array" aca="1" ref="CN6" ca="1">IF($CC$3="Catégorie",IF(SUMIFS('Étape 1 - à remplir'!$F$31:$F$400,'Étape 1 - à remplir'!$C$31:$C$400,$CC6,'Étape 1 - à remplir'!$M$31:$M$400,MASQ2!CN$4)=0,"",SUMIFS('Étape 1 - à remplir'!$F$31:$F$400,'Étape 1 - à remplir'!$C$31:$C$400,$CC6,'Étape 1 - à remplir'!$M$31:$M$400,MASQ2!CN$4)/INDEX('Étape 1 - à remplir'!$C$19:$L$28,MATCH(MASQ2!$CC6,'Étape 1 - à remplir'!$L$19:$L$28,0),4)),INDEX($CD$44:$CO$73,MATCH($CC6,$CC$44:$CC$73,0),CN$4))</f>
        <v/>
      </c>
      <c r="CO6" s="48" t="str" cm="1">
        <f t="array" aca="1" ref="CO6" ca="1">IF($CC$3="Catégorie",IF(SUMIFS('Étape 1 - à remplir'!$F$31:$F$400,'Étape 1 - à remplir'!$C$31:$C$400,$CC6,'Étape 1 - à remplir'!$M$31:$M$400,MASQ2!CO$4)=0,"",SUMIFS('Étape 1 - à remplir'!$F$31:$F$400,'Étape 1 - à remplir'!$C$31:$C$400,$CC6,'Étape 1 - à remplir'!$M$31:$M$400,MASQ2!CO$4)/INDEX('Étape 1 - à remplir'!$C$19:$L$28,MATCH(MASQ2!$CC6,'Étape 1 - à remplir'!$L$19:$L$28,0),4)),INDEX($CD$44:$CO$73,MATCH($CC6,$CC$44:$CC$73,0),CO$4))</f>
        <v/>
      </c>
      <c r="CQ6" s="56" t="str">
        <f>'Étape 1 - à remplir'!L21</f>
        <v/>
      </c>
      <c r="CR6" s="8" t="e">
        <f>IF(INDEX('Étape 1 - à remplir'!G$19:L$28,MATCH(CQ6,'Étape 1 - à remplir'!L$19:L$28,0),1)="kg",SUMIF('Étape 1 - à remplir'!C$31:C$400,CQ6,'Étape 1 - à remplir'!F$31:F$400),NA())</f>
        <v>#N/A</v>
      </c>
      <c r="CS6" s="97" t="e">
        <f>CR6/INDEX('Étape 1 - à remplir'!F$19:L$28,MATCH(CQ6,'Étape 1 - à remplir'!L$19:L$28,0),1)</f>
        <v>#N/A</v>
      </c>
      <c r="CT6" s="8"/>
      <c r="CU6" s="56" t="str">
        <f t="shared" si="17"/>
        <v>Blessures diverses</v>
      </c>
      <c r="CV6" s="104" t="e">
        <f>IF(IF(DI$2="Catégorie",IF(DI$3="Toutes",SUMIFS('Étape 1 - à remplir'!$F$31:$F$400,'Étape 1 - à remplir'!$D$31:$D$400,MASQ2!CU6,'Étape 1 - à remplir'!$G$31:$G$400,"kg"),SUMIFS('Étape 1 - à remplir'!$F$31:$F$400,'Étape 1 - à remplir'!$D$31:$D$400,MASQ2!CU6,'Étape 1 - à remplir'!$C$31:$C$400,DI$3,'Étape 1 - à remplir'!$G$31:$G$400,"kg")),IF(DI$2="Âge",IF(DI$3="Tous",SUMIFS('Étape 1 - à remplir'!$F$31:$F$400,'Étape 1 - à remplir'!$D$31:$D$400,MASQ2!CU6,'Étape 1 - à remplir'!$G$31:$G$400,"kg"),SUMIFS('Étape 1 - à remplir'!$F$31:$F$400,'Étape 1 - à remplir'!$D$31:$D$400,MASQ2!CU6,'Étape 1 - à remplir'!$P$31:$P$400,DI$3,'Étape 1 - à remplir'!$G$31:$G$400,"kg")),IF(DI$2="Atelier",IF(DI$3="Tous",SUMIFS('Étape 1 - à remplir'!$F$31:$F$400,'Étape 1 - à remplir'!$D$31:$D$400,MASQ2!CU6,'Étape 1 - à remplir'!$G$31:$G$400,"kg"),SUMIFS('Étape 1 - à remplir'!$F$31:$F$400,'Étape 1 - à remplir'!$D$31:$D$400,MASQ2!CU6,'Étape 1 - à remplir'!$O$31:$O$400,DI$3,'Étape 1 - à remplir'!$G$31:$G$400,"kg")),IF(DI$2="Espèce",IF(DI$3="Tous",SUMIFS('Étape 1 - à remplir'!$F$31:$F$400,'Étape 1 - à remplir'!$D$31:$D$400,MASQ2!CU6,'Étape 1 - à remplir'!$G$31:$G$400,"kg"),SUMIFS('Étape 1 - à remplir'!$F$31:$F$400,'Étape 1 - à remplir'!$D$31:$D$400,MASQ2!CU6,'Étape 1 - à remplir'!$N$31:$N$400,DI$3,'Étape 1 - à remplir'!$G$31:$G$400,"kg"))))))=0,NA(),IF(DI$2="Catégorie",IF(DI$3="Toutes",SUMIFS('Étape 1 - à remplir'!$F$31:$F$400,'Étape 1 - à remplir'!$D$31:$D$400,MASQ2!CU6,'Étape 1 - à remplir'!$G$31:$G$400,"kg"),SUMIFS('Étape 1 - à remplir'!$F$31:$F$400,'Étape 1 - à remplir'!$D$31:$D$400,MASQ2!CU6,'Étape 1 - à remplir'!$C$31:$C$400,DI$3,'Étape 1 - à remplir'!$G$31:$G$400,"kg")),IF(DI$2="Âge",IF(DI$3="Tous",SUMIFS('Étape 1 - à remplir'!$F$31:$F$400,'Étape 1 - à remplir'!$D$31:$D$400,MASQ2!CU6,'Étape 1 - à remplir'!$G$31:$G$400,"kg"),SUMIFS('Étape 1 - à remplir'!$F$31:$F$400,'Étape 1 - à remplir'!$D$31:$D$400,MASQ2!CU6,'Étape 1 - à remplir'!$P$31:$P$400,DI$3,'Étape 1 - à remplir'!$G$31:$G$400,"kg")),IF(DI$2="Atelier",IF(DI$3="Tous",SUMIFS('Étape 1 - à remplir'!$F$31:$F$400,'Étape 1 - à remplir'!$D$31:$D$400,MASQ2!CU6,'Étape 1 - à remplir'!$G$31:$G$400,"kg"),SUMIFS('Étape 1 - à remplir'!$F$31:$F$400,'Étape 1 - à remplir'!$D$31:$D$400,MASQ2!CU6,'Étape 1 - à remplir'!$O$31:$O$400,DI$3,'Étape 1 - à remplir'!$G$31:$G$400,"kg")),IF(DI$2="Espèce",IF(DI$3="Tous",SUMIFS('Étape 1 - à remplir'!$F$31:$F$400,'Étape 1 - à remplir'!$D$31:$D$400,MASQ2!CU6,'Étape 1 - à remplir'!$G$31:$G$400,"kg"),SUMIFS('Étape 1 - à remplir'!$F$31:$F$400,'Étape 1 - à remplir'!$D$31:$D$400,MASQ2!CU6,'Étape 1 - à remplir'!$N$31:$N$400,DI$3,'Étape 1 - à remplir'!$G$31:$G$400,"kg")))))))</f>
        <v>#N/A</v>
      </c>
      <c r="CW6" s="203" t="str">
        <f ca="1"/>
        <v>Blessures diverses</v>
      </c>
      <c r="CX6" s="97" t="e">
        <f ca="1"/>
        <v>#N/A</v>
      </c>
      <c r="CY6" s="102" t="str">
        <f t="shared" si="18"/>
        <v>x</v>
      </c>
      <c r="CZ6" s="56" t="str">
        <f t="shared" si="19"/>
        <v>ACTI COLI 2 MUI/ML</v>
      </c>
      <c r="DA6" s="204" t="e">
        <f>IF(IF(DI$2="Catégorie",IF(DI$3="Toutes",SUMIFS('Étape 1 - à remplir'!$F$31:$F$400,'Étape 1 - à remplir'!$E$31:$E$400,MASQ2!CZ6,'Étape 1 - à remplir'!$G$31:$G$400,"kg"),SUMIFS('Étape 1 - à remplir'!$F$31:$F$400,'Étape 1 - à remplir'!$E$31:$E$400,MASQ2!CZ6,'Étape 1 - à remplir'!$C$31:$C$400,DI$3)),IF(DI$2="Âge",IF(DI$3="Tous",SUMIFS('Étape 1 - à remplir'!$F$31:$F$400,'Étape 1 - à remplir'!$E$31:$E$400,MASQ2!CZ6,'Étape 1 - à remplir'!$G$31:$G$400,"kg"),SUMIFS('Étape 1 - à remplir'!$F$31:$F$400,'Étape 1 - à remplir'!$E$31:$E$400,MASQ2!CZ6,'Étape 1 - à remplir'!$P$31:$P$400,DI$3,'Étape 1 - à remplir'!$G$31:$G$400,"kg")),IF(DI$2="Atelier",IF(DI$3="Tous",SUMIFS('Étape 1 - à remplir'!$F$31:$F$400,'Étape 1 - à remplir'!$E$31:$E$400,MASQ2!CZ6,'Étape 1 - à remplir'!$G$31:$G$400,"kg"),SUMIFS('Étape 1 - à remplir'!$F$31:$F$400,'Étape 1 - à remplir'!$E$31:$E$400,MASQ2!CZ6,'Étape 1 - à remplir'!$O$31:$O$400,DI$3,'Étape 1 - à remplir'!$G$31:$G$400,"kg")),IF(DI$2="Espèce",IF(DI$3="Tous",SUMIFS('Étape 1 - à remplir'!$F$31:$F$400,'Étape 1 - à remplir'!$E$31:$E$400,MASQ2!CZ6,'Étape 1 - à remplir'!$G$31:$G$400,"kg"),SUMIFS('Étape 1 - à remplir'!$F$31:$F$400,'Étape 1 - à remplir'!$E$31:$E$400,MASQ2!CZ6,'Étape 1 - à remplir'!$N$31:$N$400,DI$3,'Étape 1 - à remplir'!$G$31:$G$400,"kg"))))))=0,NA(),IF(DI$2="Catégorie",IF(DI$3="Toutes",SUMIFS('Étape 1 - à remplir'!$F$31:$F$400,'Étape 1 - à remplir'!$E$31:$E$400,MASQ2!CZ6,'Étape 1 - à remplir'!$G$31:$G$400,"kg"),SUMIFS('Étape 1 - à remplir'!$F$31:$F$400,'Étape 1 - à remplir'!$E$31:$E$400,MASQ2!CZ6,'Étape 1 - à remplir'!$C$31:$C$400,DI$3)),IF(DI$2="Âge",IF(DI$3="Tous",SUMIFS('Étape 1 - à remplir'!$F$31:$F$400,'Étape 1 - à remplir'!$E$31:$E$400,MASQ2!CZ6,'Étape 1 - à remplir'!$G$31:$G$400,"kg"),SUMIFS('Étape 1 - à remplir'!$F$31:$F$400,'Étape 1 - à remplir'!$E$31:$E$400,MASQ2!CZ6,'Étape 1 - à remplir'!$P$31:$P$400,DI$3,'Étape 1 - à remplir'!$G$31:$G$400,"kg")),IF(DI$2="Atelier",IF(DI$3="Tous",SUMIFS('Étape 1 - à remplir'!$F$31:$F$400,'Étape 1 - à remplir'!$E$31:$E$400,MASQ2!CZ6,'Étape 1 - à remplir'!$G$31:$G$400,"kg"),SUMIFS('Étape 1 - à remplir'!$F$31:$F$400,'Étape 1 - à remplir'!$E$31:$E$400,MASQ2!CZ6,'Étape 1 - à remplir'!$O$31:$O$400,DI$3,'Étape 1 - à remplir'!$G$31:$G$400,"kg")),IF(DI$2="Espèce",IF(DI$3="Tous",SUMIFS('Étape 1 - à remplir'!$F$31:$F$400,'Étape 1 - à remplir'!$E$31:$E$400,MASQ2!CZ6,'Étape 1 - à remplir'!$G$31:$G$400,"kg"),SUMIFS('Étape 1 - à remplir'!$F$31:$F$400,'Étape 1 - à remplir'!$E$31:$E$400,MASQ2!CZ6,'Étape 1 - à remplir'!$N$31:$N$400,DI$3,'Étape 1 - à remplir'!$G$31:$G$400,"kg")))))))</f>
        <v>#N/A</v>
      </c>
      <c r="DB6" s="104">
        <f t="shared" si="35"/>
        <v>0</v>
      </c>
      <c r="DC6" s="204" t="str">
        <f t="shared" si="20"/>
        <v>Colistine</v>
      </c>
      <c r="DD6" s="204" t="str">
        <f t="shared" si="21"/>
        <v/>
      </c>
      <c r="DE6" s="204" t="str">
        <f t="shared" si="22"/>
        <v/>
      </c>
      <c r="DF6" s="204" t="str">
        <f t="shared" si="23"/>
        <v>Polypeptides</v>
      </c>
      <c r="DG6" s="204" t="str">
        <f t="shared" si="24"/>
        <v/>
      </c>
      <c r="DH6" s="97" t="str">
        <f t="shared" si="25"/>
        <v/>
      </c>
      <c r="DI6" s="78"/>
      <c r="DJ6" s="78"/>
      <c r="DK6" s="77" t="str">
        <f ca="1"/>
        <v>ACTI COLI 2 MUI/ML</v>
      </c>
      <c r="DL6" s="79" t="e">
        <f ca="1"/>
        <v>#N/A</v>
      </c>
      <c r="DM6" s="102" t="str">
        <f t="shared" si="26"/>
        <v/>
      </c>
      <c r="DN6" s="77" t="str">
        <f t="shared" si="27"/>
        <v>Apramycine</v>
      </c>
      <c r="DO6" s="104" t="e">
        <f t="shared" si="36"/>
        <v>#N/A</v>
      </c>
      <c r="DP6" s="8" t="str">
        <f ca="1"/>
        <v>Apramycine</v>
      </c>
      <c r="DQ6" s="97" t="e">
        <f ca="1"/>
        <v>#N/A</v>
      </c>
      <c r="DR6" s="102" t="str">
        <f t="shared" si="28"/>
        <v/>
      </c>
      <c r="DS6" s="56" t="str">
        <f t="shared" si="29"/>
        <v>Autres familles</v>
      </c>
      <c r="DT6" s="104" t="e">
        <f t="shared" si="37"/>
        <v>#N/A</v>
      </c>
      <c r="DU6" s="8" t="str">
        <f ca="1"/>
        <v>Autres familles</v>
      </c>
      <c r="DV6" s="97" t="e">
        <f ca="1"/>
        <v>#N/A</v>
      </c>
      <c r="DW6" s="8"/>
      <c r="DX6" s="48" t="str">
        <f>IF(AND(DX$3="Espèce",DX$4="Toutes"),EB33,IF(AND(DX$3="Atelier",DX$4="Tous"),EA33,IF(AND(DX$3="Âge",DX$4="Tous"),DZ33,IF(AND(DX$3="Catégorie",DX$4="Toutes"),DY33,""))))</f>
        <v/>
      </c>
      <c r="DY6" s="47" t="str" cm="1">
        <f t="array" ref="DY6">IF($DX$3="Catégorie",IF(SUMIFS('Étape 1 - à remplir'!$F$31:$F$400,'Étape 1 - à remplir'!$C$31:$C$400,$DX6,'Étape 1 - à remplir'!$M$31:$M$400,MASQ2!DY$4)=0,"",SUMIFS('Étape 1 - à remplir'!$F$31:$F$400,'Étape 1 - à remplir'!$C$31:$C$400,$DX6,'Étape 1 - à remplir'!$M$31:$M$400,MASQ2!DY$4)/INDEX('Étape 1 - à remplir'!$C$19:$L$28,MATCH(MASQ2!$DX6,'Étape 1 - à remplir'!$L$19:$L$28,0),4)),INDEX($DY$44:$EJ$73,MATCH($DX6,$DX$44:$DX$73,0),DY$4))</f>
        <v/>
      </c>
      <c r="DZ6" s="47" t="str" cm="1">
        <f t="array" aca="1" ref="DZ6" ca="1">IF($DX$3="Catégorie",IF(SUMIFS('Étape 1 - à remplir'!$F$31:$F$400,'Étape 1 - à remplir'!$C$31:$C$400,$DX6,'Étape 1 - à remplir'!$M$31:$M$400,MASQ2!DZ$4)=0,"",SUMIFS('Étape 1 - à remplir'!$F$31:$F$400,'Étape 1 - à remplir'!$C$31:$C$400,$DX6,'Étape 1 - à remplir'!$M$31:$M$400,MASQ2!DZ$4)/INDEX('Étape 1 - à remplir'!$C$19:$L$28,MATCH(MASQ2!$DX6,'Étape 1 - à remplir'!$L$19:$L$28,0),4)),INDEX($DY$44:$EJ$73,MATCH($DX6,$DX$44:$DX$73,0),DZ$4))</f>
        <v/>
      </c>
      <c r="EA6" s="47" t="str" cm="1">
        <f t="array" aca="1" ref="EA6" ca="1">IF($DX$3="Catégorie",IF(SUMIFS('Étape 1 - à remplir'!$F$31:$F$400,'Étape 1 - à remplir'!$C$31:$C$400,$DX6,'Étape 1 - à remplir'!$M$31:$M$400,MASQ2!EA$4)=0,"",SUMIFS('Étape 1 - à remplir'!$F$31:$F$400,'Étape 1 - à remplir'!$C$31:$C$400,$DX6,'Étape 1 - à remplir'!$M$31:$M$400,MASQ2!EA$4)/INDEX('Étape 1 - à remplir'!$C$19:$L$28,MATCH(MASQ2!$DX6,'Étape 1 - à remplir'!$L$19:$L$28,0),4)),INDEX($DY$44:$EJ$73,MATCH($DX6,$DX$44:$DX$73,0),EA$4))</f>
        <v/>
      </c>
      <c r="EB6" s="47" t="str" cm="1">
        <f t="array" aca="1" ref="EB6" ca="1">IF($DX$3="Catégorie",IF(SUMIFS('Étape 1 - à remplir'!$F$31:$F$400,'Étape 1 - à remplir'!$C$31:$C$400,$DX6,'Étape 1 - à remplir'!$M$31:$M$400,MASQ2!EB$4)=0,"",SUMIFS('Étape 1 - à remplir'!$F$31:$F$400,'Étape 1 - à remplir'!$C$31:$C$400,$DX6,'Étape 1 - à remplir'!$M$31:$M$400,MASQ2!EB$4)/INDEX('Étape 1 - à remplir'!$C$19:$L$28,MATCH(MASQ2!$DX6,'Étape 1 - à remplir'!$L$19:$L$28,0),4)),INDEX($DY$44:$EJ$73,MATCH($DX6,$DX$44:$DX$73,0),EB$4))</f>
        <v/>
      </c>
      <c r="EC6" s="47" t="str" cm="1">
        <f t="array" aca="1" ref="EC6" ca="1">IF($DX$3="Catégorie",IF(SUMIFS('Étape 1 - à remplir'!$F$31:$F$400,'Étape 1 - à remplir'!$C$31:$C$400,$DX6,'Étape 1 - à remplir'!$M$31:$M$400,MASQ2!EC$4)=0,"",SUMIFS('Étape 1 - à remplir'!$F$31:$F$400,'Étape 1 - à remplir'!$C$31:$C$400,$DX6,'Étape 1 - à remplir'!$M$31:$M$400,MASQ2!EC$4)/INDEX('Étape 1 - à remplir'!$C$19:$L$28,MATCH(MASQ2!$DX6,'Étape 1 - à remplir'!$L$19:$L$28,0),4)),INDEX($DY$44:$EJ$73,MATCH($DX6,$DX$44:$DX$73,0),EC$4))</f>
        <v/>
      </c>
      <c r="ED6" s="47" t="str" cm="1">
        <f t="array" aca="1" ref="ED6" ca="1">IF($DX$3="Catégorie",IF(SUMIFS('Étape 1 - à remplir'!$F$31:$F$400,'Étape 1 - à remplir'!$C$31:$C$400,$DX6,'Étape 1 - à remplir'!$M$31:$M$400,MASQ2!ED$4)=0,"",SUMIFS('Étape 1 - à remplir'!$F$31:$F$400,'Étape 1 - à remplir'!$C$31:$C$400,$DX6,'Étape 1 - à remplir'!$M$31:$M$400,MASQ2!ED$4)/INDEX('Étape 1 - à remplir'!$C$19:$L$28,MATCH(MASQ2!$DX6,'Étape 1 - à remplir'!$L$19:$L$28,0),4)),INDEX($DY$44:$EJ$73,MATCH($DX6,$DX$44:$DX$73,0),ED$4))</f>
        <v/>
      </c>
      <c r="EE6" s="47" t="str" cm="1">
        <f t="array" aca="1" ref="EE6" ca="1">IF($DX$3="Catégorie",IF(SUMIFS('Étape 1 - à remplir'!$F$31:$F$400,'Étape 1 - à remplir'!$C$31:$C$400,$DX6,'Étape 1 - à remplir'!$M$31:$M$400,MASQ2!EE$4)=0,"",SUMIFS('Étape 1 - à remplir'!$F$31:$F$400,'Étape 1 - à remplir'!$C$31:$C$400,$DX6,'Étape 1 - à remplir'!$M$31:$M$400,MASQ2!EE$4)/INDEX('Étape 1 - à remplir'!$C$19:$L$28,MATCH(MASQ2!$DX6,'Étape 1 - à remplir'!$L$19:$L$28,0),4)),INDEX($DY$44:$EJ$73,MATCH($DX6,$DX$44:$DX$73,0),EE$4))</f>
        <v/>
      </c>
      <c r="EF6" s="47" t="str" cm="1">
        <f t="array" aca="1" ref="EF6" ca="1">IF($DX$3="Catégorie",IF(SUMIFS('Étape 1 - à remplir'!$F$31:$F$400,'Étape 1 - à remplir'!$C$31:$C$400,$DX6,'Étape 1 - à remplir'!$M$31:$M$400,MASQ2!EF$4)=0,"",SUMIFS('Étape 1 - à remplir'!$F$31:$F$400,'Étape 1 - à remplir'!$C$31:$C$400,$DX6,'Étape 1 - à remplir'!$M$31:$M$400,MASQ2!EF$4)/INDEX('Étape 1 - à remplir'!$C$19:$L$28,MATCH(MASQ2!$DX6,'Étape 1 - à remplir'!$L$19:$L$28,0),4)),INDEX($DY$44:$EJ$73,MATCH($DX6,$DX$44:$DX$73,0),EF$4))</f>
        <v/>
      </c>
      <c r="EG6" s="47" t="str" cm="1">
        <f t="array" aca="1" ref="EG6" ca="1">IF($DX$3="Catégorie",IF(SUMIFS('Étape 1 - à remplir'!$F$31:$F$400,'Étape 1 - à remplir'!$C$31:$C$400,$DX6,'Étape 1 - à remplir'!$M$31:$M$400,MASQ2!EG$4)=0,"",SUMIFS('Étape 1 - à remplir'!$F$31:$F$400,'Étape 1 - à remplir'!$C$31:$C$400,$DX6,'Étape 1 - à remplir'!$M$31:$M$400,MASQ2!EG$4)/INDEX('Étape 1 - à remplir'!$C$19:$L$28,MATCH(MASQ2!$DX6,'Étape 1 - à remplir'!$L$19:$L$28,0),4)),INDEX($DY$44:$EJ$73,MATCH($DX6,$DX$44:$DX$73,0),EG$4))</f>
        <v/>
      </c>
      <c r="EH6" s="47" t="str" cm="1">
        <f t="array" aca="1" ref="EH6" ca="1">IF($DX$3="Catégorie",IF(SUMIFS('Étape 1 - à remplir'!$F$31:$F$400,'Étape 1 - à remplir'!$C$31:$C$400,$DX6,'Étape 1 - à remplir'!$M$31:$M$400,MASQ2!EH$4)=0,"",SUMIFS('Étape 1 - à remplir'!$F$31:$F$400,'Étape 1 - à remplir'!$C$31:$C$400,$DX6,'Étape 1 - à remplir'!$M$31:$M$400,MASQ2!EH$4)/INDEX('Étape 1 - à remplir'!$C$19:$L$28,MATCH(MASQ2!$DX6,'Étape 1 - à remplir'!$L$19:$L$28,0),4)),INDEX($DY$44:$EJ$73,MATCH($DX6,$DX$44:$DX$73,0),EH$4))</f>
        <v/>
      </c>
      <c r="EI6" s="47" t="str" cm="1">
        <f t="array" aca="1" ref="EI6" ca="1">IF($DX$3="Catégorie",IF(SUMIFS('Étape 1 - à remplir'!$F$31:$F$400,'Étape 1 - à remplir'!$C$31:$C$400,$DX6,'Étape 1 - à remplir'!$M$31:$M$400,MASQ2!EI$4)=0,"",SUMIFS('Étape 1 - à remplir'!$F$31:$F$400,'Étape 1 - à remplir'!$C$31:$C$400,$DX6,'Étape 1 - à remplir'!$M$31:$M$400,MASQ2!EI$4)/INDEX('Étape 1 - à remplir'!$C$19:$L$28,MATCH(MASQ2!$DX6,'Étape 1 - à remplir'!$L$19:$L$28,0),4)),INDEX($DY$44:$EJ$73,MATCH($DX6,$DX$44:$DX$73,0),EI$4))</f>
        <v/>
      </c>
      <c r="EJ6" s="47" t="str" cm="1">
        <f t="array" aca="1" ref="EJ6" ca="1">IF($DX$3="Catégorie",IF(SUMIFS('Étape 1 - à remplir'!$F$31:$F$400,'Étape 1 - à remplir'!$C$31:$C$400,$DX6,'Étape 1 - à remplir'!$M$31:$M$400,MASQ2!EJ$4)=0,"",SUMIFS('Étape 1 - à remplir'!$F$31:$F$400,'Étape 1 - à remplir'!$C$31:$C$400,$DX6,'Étape 1 - à remplir'!$M$31:$M$400,MASQ2!EJ$4)/INDEX('Étape 1 - à remplir'!$C$19:$L$28,MATCH(MASQ2!$DX6,'Étape 1 - à remplir'!$L$19:$L$28,0),4)),INDEX($DY$44:$EJ$73,MATCH($DX6,$DX$44:$DX$73,0),EJ$4))</f>
        <v/>
      </c>
    </row>
    <row r="7" spans="1:140" x14ac:dyDescent="0.25">
      <c r="A7" s="56" t="str">
        <f>'Étape 1 - à remplir'!L22</f>
        <v/>
      </c>
      <c r="B7" s="8" t="e">
        <f>IF(INDEX('Étape 1 - à remplir'!G$19:L$28,MATCH(MASQ2!A7,'Étape 1 - à remplir'!L$19:L$28,0),1)="animaux",SUMIF('Étape 1 - à remplir'!C$31:C$400,MASQ2!A7,'Étape 1 - à remplir'!F$31:F$400),NA())</f>
        <v>#N/A</v>
      </c>
      <c r="C7" s="97" t="e">
        <f>B7/INDEX('Étape 1 - à remplir'!F$19:L$28,MATCH(MASQ2!A7,'Étape 1 - à remplir'!L$19:L$28,0),1)</f>
        <v>#N/A</v>
      </c>
      <c r="D7" s="8"/>
      <c r="E7" s="56" t="str">
        <f>Données_ATB!CH6</f>
        <v>Fièvre</v>
      </c>
      <c r="F7" s="104" t="e">
        <f>IF(IF(S$2="Catégorie",IF(S$3="Toutes",SUMIFS('Étape 1 - à remplir'!F$31:F$400,'Étape 1 - à remplir'!D$31:D$400,MASQ2!E7,'Étape 1 - à remplir'!G$31:G$400,"animaux"),SUMIFS('Étape 1 - à remplir'!F$31:F$400,'Étape 1 - à remplir'!D$31:D$400,MASQ2!E7,'Étape 1 - à remplir'!C$31:C$400,S$3)),IF(S$2="Âge",IF(S$3="Tous",SUMIFS('Étape 1 - à remplir'!F$31:F$400,'Étape 1 - à remplir'!D$31:D$400,MASQ2!E7,'Étape 1 - à remplir'!G$31:G$400,"animaux"),SUMIFS('Étape 1 - à remplir'!F$31:F$400,'Étape 1 - à remplir'!D$31:D$400,MASQ2!E7,'Étape 1 - à remplir'!P$31:P$400,S$3)),IF(S$2="Atelier",IF(S$3="Tous",SUMIFS('Étape 1 - à remplir'!F$31:F$400,'Étape 1 - à remplir'!D$31:D$400,MASQ2!E7,'Étape 1 - à remplir'!G$31:G$400,"animaux"),SUMIFS('Étape 1 - à remplir'!F$31:F$400,'Étape 1 - à remplir'!D$31:D$400,MASQ2!E7,'Étape 1 - à remplir'!O$31:O$400,S$3)),IF(S$2="Espèce",IF(S$3="Tous",SUMIFS('Étape 1 - à remplir'!F$31:F$400,'Étape 1 - à remplir'!D$31:D$400,MASQ2!E7,'Étape 1 - à remplir'!G$31:G$400,"animaux"),SUMIFS('Étape 1 - à remplir'!F$31:F$400,'Étape 1 - à remplir'!D$31:D$400,MASQ2!E7,'Étape 1 - à remplir'!N$31:N$400,S$3))))))=0,NA(),IF(S$2="Catégorie",IF(S$3="Toutes",SUMIFS('Étape 1 - à remplir'!F$31:F$400,'Étape 1 - à remplir'!D$31:D$400,MASQ2!E7,'Étape 1 - à remplir'!G$31:G$400,"animaux"),SUMIFS('Étape 1 - à remplir'!F$31:F$400,'Étape 1 - à remplir'!D$31:D$400,MASQ2!E7,'Étape 1 - à remplir'!C$31:C$400,S$3)),IF(S$2="Âge",IF(S$3="Tous",SUMIFS('Étape 1 - à remplir'!F$31:F$400,'Étape 1 - à remplir'!D$31:D$400,MASQ2!E7,'Étape 1 - à remplir'!G$31:G$400,"animaux"),SUMIFS('Étape 1 - à remplir'!F$31:F$400,'Étape 1 - à remplir'!D$31:D$400,MASQ2!E7,'Étape 1 - à remplir'!P$31:P$400,S$3)),IF(S$2="Atelier",IF(S$3="Tous",SUMIFS('Étape 1 - à remplir'!F$31:F$400,'Étape 1 - à remplir'!D$31:D$400,MASQ2!E7,'Étape 1 - à remplir'!G$31:G$400,"animaux"),SUMIFS('Étape 1 - à remplir'!F$31:F$400,'Étape 1 - à remplir'!D$31:D$400,MASQ2!E7,'Étape 1 - à remplir'!O$31:O$400,S$3)),IF(S$2="Espèce",IF(S$3="Tous",SUMIFS('Étape 1 - à remplir'!F$31:F$400,'Étape 1 - à remplir'!D$31:D$400,MASQ2!E7,'Étape 1 - à remplir'!G$31:G$400,"animaux"),SUMIFS('Étape 1 - à remplir'!F$31:F$400,'Étape 1 - à remplir'!D$31:D$400,MASQ2!E7,'Étape 1 - à remplir'!N$31:N$400,S$3)))))))</f>
        <v>#N/A</v>
      </c>
      <c r="G7" s="203" t="str">
        <f ca="1"/>
        <v>Fièvre</v>
      </c>
      <c r="H7" s="97" t="e">
        <f ca="1"/>
        <v>#N/A</v>
      </c>
      <c r="I7" s="102" t="str">
        <f>INDEX(Données_ATB!BE:BV,MATCH(MASQ2!J7,Données_ATB!BE:BE,0),18)</f>
        <v>x</v>
      </c>
      <c r="J7" s="77" t="str">
        <f>Données_ATB!BE6</f>
        <v>ACTI COLI B</v>
      </c>
      <c r="K7" s="204" t="e">
        <f>IF(IF(S$2="Catégorie",IF(S$3="Toutes",SUMIFS('Étape 1 - à remplir'!$F$31:$F$400,'Étape 1 - à remplir'!$E$31:$E$400,MASQ2!J7,'Étape 1 - à remplir'!$G$31:$G$400,"animaux"),SUMIFS('Étape 1 - à remplir'!$F$31:$F$400,'Étape 1 - à remplir'!$E$31:$E$400,MASQ2!J7,'Étape 1 - à remplir'!$C$31:$C$400,S$3)),IF(S$2="Âge",IF(S$3="Tous",SUMIFS('Étape 1 - à remplir'!$F$31:$F$400,'Étape 1 - à remplir'!$E$31:$E$400,MASQ2!J7,'Étape 1 - à remplir'!$G$31:$G$400,"animaux"),SUMIFS('Étape 1 - à remplir'!$F$31:$F$400,'Étape 1 - à remplir'!$E$31:$E$400,MASQ2!J7,'Étape 1 - à remplir'!$P$31:$P$400,S$3)),IF(S$2="Atelier",IF(S$3="Tous",SUMIFS('Étape 1 - à remplir'!$F$31:$F$400,'Étape 1 - à remplir'!$E$31:$E$400,MASQ2!J7,'Étape 1 - à remplir'!$G$31:$G$400,"animaux"),SUMIFS('Étape 1 - à remplir'!$F$31:$F$400,'Étape 1 - à remplir'!$E$31:$E$400,MASQ2!J7,'Étape 1 - à remplir'!$O$31:$O$400,S$3)),IF(S$2="Espèce",IF(S$3="Tous",SUMIFS('Étape 1 - à remplir'!$F$31:$F$400,'Étape 1 - à remplir'!$E$31:$E$400,MASQ2!J7,'Étape 1 - à remplir'!$G$31:$G$400,"animaux"),SUMIFS('Étape 1 - à remplir'!$F$31:$F$400,'Étape 1 - à remplir'!$E$31:$E$400,MASQ2!J7,'Étape 1 - à remplir'!$N$31:$N$400,S$3))))))=0,NA(),IF(S$2="Catégorie",IF(S$3="Toutes",SUMIFS('Étape 1 - à remplir'!$F$31:$F$400,'Étape 1 - à remplir'!$E$31:$E$400,MASQ2!J7,'Étape 1 - à remplir'!$G$31:$G$400,"animaux"),SUMIFS('Étape 1 - à remplir'!$F$31:$F$400,'Étape 1 - à remplir'!$E$31:$E$400,MASQ2!J7,'Étape 1 - à remplir'!$C$31:$C$400,S$3)),IF(S$2="Âge",IF(S$3="Tous",SUMIFS('Étape 1 - à remplir'!$F$31:$F$400,'Étape 1 - à remplir'!$E$31:$E$400,MASQ2!J7,'Étape 1 - à remplir'!$G$31:$G$400,"animaux"),SUMIFS('Étape 1 - à remplir'!$F$31:$F$400,'Étape 1 - à remplir'!$E$31:$E$400,MASQ2!J7,'Étape 1 - à remplir'!$P$31:$P$400,S$3)),IF(S$2="Atelier",IF(S$3="Tous",SUMIFS('Étape 1 - à remplir'!$F$31:$F$400,'Étape 1 - à remplir'!$E$31:$E$400,MASQ2!J7,'Étape 1 - à remplir'!$G$31:$G$400,"animaux"),SUMIFS('Étape 1 - à remplir'!$F$31:$F$400,'Étape 1 - à remplir'!$E$31:$E$400,MASQ2!J7,'Étape 1 - à remplir'!$O$31:$O$400,S$3)),IF(S$2="Espèce",IF(S$3="Tous",SUMIFS('Étape 1 - à remplir'!$F$31:$F$400,'Étape 1 - à remplir'!$E$31:$E$400,MASQ2!J7,'Étape 1 - à remplir'!$G$31:$G$400,"animaux"),SUMIFS('Étape 1 - à remplir'!$F$31:$F$400,'Étape 1 - à remplir'!$E$31:$E$400,MASQ2!J7,'Étape 1 - à remplir'!$N$31:$N$400,S$3)))))))</f>
        <v>#N/A</v>
      </c>
      <c r="L7" s="97">
        <f t="shared" si="38"/>
        <v>0</v>
      </c>
      <c r="M7" s="56" t="str">
        <f>Données_ATB!BN6</f>
        <v>Colistine</v>
      </c>
      <c r="N7" s="204" t="str">
        <f>Données_ATB!BO6</f>
        <v/>
      </c>
      <c r="O7" s="97" t="str">
        <f>Données_ATB!BP6</f>
        <v/>
      </c>
      <c r="P7" s="77" t="str">
        <f>Données_ATB!BR6</f>
        <v>Polypeptides</v>
      </c>
      <c r="Q7" s="78" t="str">
        <f>Données_ATB!BS6</f>
        <v/>
      </c>
      <c r="R7" s="79" t="str">
        <f>Données_ATB!BT6</f>
        <v/>
      </c>
      <c r="S7" s="78"/>
      <c r="T7" s="78"/>
      <c r="U7" s="77" t="str">
        <f ca="1"/>
        <v>ACTI COLI B</v>
      </c>
      <c r="V7" s="79" t="e">
        <f ca="1"/>
        <v>#N/A</v>
      </c>
      <c r="W7" s="102" t="str">
        <f>IF(X7="Colistine","x",IF(INDEX(Données_ATB!CB$3:CC$63,MATCH(X7,Données_ATB!CB$3:CB$63,0),2)="Fluoroquinolones","x",IF(INDEX(Données_ATB!CB$3:CC$63,MATCH(X7,Données_ATB!CB$3:CB$63,0),2)="Cephalosporines 3&amp;4G","x","")))</f>
        <v/>
      </c>
      <c r="X7" s="77" t="str">
        <f>Données_ATB!CB6</f>
        <v>Bacitracine</v>
      </c>
      <c r="Y7" s="104" t="e">
        <f t="shared" si="30"/>
        <v>#N/A</v>
      </c>
      <c r="Z7" s="8" t="str">
        <f ca="1"/>
        <v>Bacitracine</v>
      </c>
      <c r="AA7" s="97" t="e">
        <f ca="1"/>
        <v>#N/A</v>
      </c>
      <c r="AB7" s="102" t="str">
        <f t="shared" si="31"/>
        <v/>
      </c>
      <c r="AC7" s="56" t="str">
        <f>Données_ATB!BY6</f>
        <v>Cephalosporines 1&amp;2G</v>
      </c>
      <c r="AD7" s="104" t="e">
        <f t="shared" si="3"/>
        <v>#N/A</v>
      </c>
      <c r="AE7" s="8" t="str">
        <f ca="1"/>
        <v>Cephalosporines 1&amp;2G</v>
      </c>
      <c r="AF7" s="97" t="e">
        <f ca="1"/>
        <v>#N/A</v>
      </c>
      <c r="AG7" s="8"/>
      <c r="AH7" s="48" t="str">
        <f t="shared" ref="AH7:AH14" si="39">IF(AND(AH$3="Espèce",AH$4="Toutes"),AL34,IF(AND(AH$3="Atelier",AH$4="Tous"),AK34,IF(AND(AH$3="Âge",AH$4="Tous"),AJ34,IF(AND(AH$3="Catégorie",AH$4="Toutes"),AI34,""))))</f>
        <v/>
      </c>
      <c r="AI7" s="48" t="str" cm="1">
        <f t="array" ref="AI7">IF($AH$3="Catégorie",IF(SUMIFS('Étape 1 - à remplir'!$F$31:$F$400,'Étape 1 - à remplir'!$C$31:$C$400,$AH7,'Étape 1 - à remplir'!$M$31:$M$400,MASQ2!AI$4)=0,"",SUMIFS('Étape 1 - à remplir'!$F$31:$F$400,'Étape 1 - à remplir'!$C$31:$C$400,$AH7,'Étape 1 - à remplir'!$M$31:$M$400,MASQ2!AI$4)/INDEX('Étape 1 - à remplir'!$C$19:$L$28,MATCH(MASQ2!$AH7,'Étape 1 - à remplir'!$L$19:$L$28,0),4)),INDEX($AI$44:$AT$73,MATCH($AH7,$AH$44:$AH$73,0),AI$4))</f>
        <v/>
      </c>
      <c r="AJ7" s="48" t="str" cm="1">
        <f t="array" aca="1" ref="AJ7" ca="1">IF($AH$3="Catégorie",IF(SUMIFS('Étape 1 - à remplir'!$F$31:$F$400,'Étape 1 - à remplir'!$C$31:$C$400,$AH7,'Étape 1 - à remplir'!$M$31:$M$400,MASQ2!AJ$4)=0,"",SUMIFS('Étape 1 - à remplir'!$F$31:$F$400,'Étape 1 - à remplir'!$C$31:$C$400,$AH7,'Étape 1 - à remplir'!$M$31:$M$400,MASQ2!AJ$4)/INDEX('Étape 1 - à remplir'!$C$19:$L$28,MATCH(MASQ2!$AH7,'Étape 1 - à remplir'!$L$19:$L$28,0),4)),INDEX($AI$44:$AT$73,MATCH($AH7,$AH$44:$AH$73,0),AJ$4))</f>
        <v/>
      </c>
      <c r="AK7" s="48" t="str" cm="1">
        <f t="array" aca="1" ref="AK7" ca="1">IF($AH$3="Catégorie",IF(SUMIFS('Étape 1 - à remplir'!$F$31:$F$400,'Étape 1 - à remplir'!$C$31:$C$400,$AH7,'Étape 1 - à remplir'!$M$31:$M$400,MASQ2!AK$4)=0,"",SUMIFS('Étape 1 - à remplir'!$F$31:$F$400,'Étape 1 - à remplir'!$C$31:$C$400,$AH7,'Étape 1 - à remplir'!$M$31:$M$400,MASQ2!AK$4)/INDEX('Étape 1 - à remplir'!$C$19:$L$28,MATCH(MASQ2!$AH7,'Étape 1 - à remplir'!$L$19:$L$28,0),4)),INDEX($AI$44:$AT$73,MATCH($AH7,$AH$44:$AH$73,0),AK$4))</f>
        <v/>
      </c>
      <c r="AL7" s="48" t="str" cm="1">
        <f t="array" aca="1" ref="AL7" ca="1">IF($AH$3="Catégorie",IF(SUMIFS('Étape 1 - à remplir'!$F$31:$F$400,'Étape 1 - à remplir'!$C$31:$C$400,$AH7,'Étape 1 - à remplir'!$M$31:$M$400,MASQ2!AL$4)=0,"",SUMIFS('Étape 1 - à remplir'!$F$31:$F$400,'Étape 1 - à remplir'!$C$31:$C$400,$AH7,'Étape 1 - à remplir'!$M$31:$M$400,MASQ2!AL$4)/INDEX('Étape 1 - à remplir'!$C$19:$L$28,MATCH(MASQ2!$AH7,'Étape 1 - à remplir'!$L$19:$L$28,0),4)),INDEX($AI$44:$AT$73,MATCH($AH7,$AH$44:$AH$73,0),AL$4))</f>
        <v/>
      </c>
      <c r="AM7" s="48" t="str" cm="1">
        <f t="array" aca="1" ref="AM7" ca="1">IF($AH$3="Catégorie",IF(SUMIFS('Étape 1 - à remplir'!$F$31:$F$400,'Étape 1 - à remplir'!$C$31:$C$400,$AH7,'Étape 1 - à remplir'!$M$31:$M$400,MASQ2!AM$4)=0,"",SUMIFS('Étape 1 - à remplir'!$F$31:$F$400,'Étape 1 - à remplir'!$C$31:$C$400,$AH7,'Étape 1 - à remplir'!$M$31:$M$400,MASQ2!AM$4)/INDEX('Étape 1 - à remplir'!$C$19:$L$28,MATCH(MASQ2!$AH7,'Étape 1 - à remplir'!$L$19:$L$28,0),4)),INDEX($AI$44:$AT$73,MATCH($AH7,$AH$44:$AH$73,0),AM$4))</f>
        <v/>
      </c>
      <c r="AN7" s="48" t="str" cm="1">
        <f t="array" aca="1" ref="AN7" ca="1">IF($AH$3="Catégorie",IF(SUMIFS('Étape 1 - à remplir'!$F$31:$F$400,'Étape 1 - à remplir'!$C$31:$C$400,$AH7,'Étape 1 - à remplir'!$M$31:$M$400,MASQ2!AN$4)=0,"",SUMIFS('Étape 1 - à remplir'!$F$31:$F$400,'Étape 1 - à remplir'!$C$31:$C$400,$AH7,'Étape 1 - à remplir'!$M$31:$M$400,MASQ2!AN$4)/INDEX('Étape 1 - à remplir'!$C$19:$L$28,MATCH(MASQ2!$AH7,'Étape 1 - à remplir'!$L$19:$L$28,0),4)),INDEX($AI$44:$AT$73,MATCH($AH7,$AH$44:$AH$73,0),AN$4))</f>
        <v/>
      </c>
      <c r="AO7" s="48" t="str" cm="1">
        <f t="array" aca="1" ref="AO7" ca="1">IF($AH$3="Catégorie",IF(SUMIFS('Étape 1 - à remplir'!$F$31:$F$400,'Étape 1 - à remplir'!$C$31:$C$400,$AH7,'Étape 1 - à remplir'!$M$31:$M$400,MASQ2!AO$4)=0,"",SUMIFS('Étape 1 - à remplir'!$F$31:$F$400,'Étape 1 - à remplir'!$C$31:$C$400,$AH7,'Étape 1 - à remplir'!$M$31:$M$400,MASQ2!AO$4)/INDEX('Étape 1 - à remplir'!$C$19:$L$28,MATCH(MASQ2!$AH7,'Étape 1 - à remplir'!$L$19:$L$28,0),4)),INDEX($AI$44:$AT$73,MATCH($AH7,$AH$44:$AH$73,0),AO$4))</f>
        <v/>
      </c>
      <c r="AP7" s="48" t="str" cm="1">
        <f t="array" aca="1" ref="AP7" ca="1">IF($AH$3="Catégorie",IF(SUMIFS('Étape 1 - à remplir'!$F$31:$F$400,'Étape 1 - à remplir'!$C$31:$C$400,$AH7,'Étape 1 - à remplir'!$M$31:$M$400,MASQ2!AP$4)=0,"",SUMIFS('Étape 1 - à remplir'!$F$31:$F$400,'Étape 1 - à remplir'!$C$31:$C$400,$AH7,'Étape 1 - à remplir'!$M$31:$M$400,MASQ2!AP$4)/INDEX('Étape 1 - à remplir'!$C$19:$L$28,MATCH(MASQ2!$AH7,'Étape 1 - à remplir'!$L$19:$L$28,0),4)),INDEX($AI$44:$AT$73,MATCH($AH7,$AH$44:$AH$73,0),AP$4))</f>
        <v/>
      </c>
      <c r="AQ7" s="48" t="str" cm="1">
        <f t="array" aca="1" ref="AQ7" ca="1">IF($AH$3="Catégorie",IF(SUMIFS('Étape 1 - à remplir'!$F$31:$F$400,'Étape 1 - à remplir'!$C$31:$C$400,$AH7,'Étape 1 - à remplir'!$M$31:$M$400,MASQ2!AQ$4)=0,"",SUMIFS('Étape 1 - à remplir'!$F$31:$F$400,'Étape 1 - à remplir'!$C$31:$C$400,$AH7,'Étape 1 - à remplir'!$M$31:$M$400,MASQ2!AQ$4)/INDEX('Étape 1 - à remplir'!$C$19:$L$28,MATCH(MASQ2!$AH7,'Étape 1 - à remplir'!$L$19:$L$28,0),4)),INDEX($AI$44:$AT$73,MATCH($AH7,$AH$44:$AH$73,0),AQ$4))</f>
        <v/>
      </c>
      <c r="AR7" s="48" t="str" cm="1">
        <f t="array" aca="1" ref="AR7" ca="1">IF($AH$3="Catégorie",IF(SUMIFS('Étape 1 - à remplir'!$F$31:$F$400,'Étape 1 - à remplir'!$C$31:$C$400,$AH7,'Étape 1 - à remplir'!$M$31:$M$400,MASQ2!AR$4)=0,"",SUMIFS('Étape 1 - à remplir'!$F$31:$F$400,'Étape 1 - à remplir'!$C$31:$C$400,$AH7,'Étape 1 - à remplir'!$M$31:$M$400,MASQ2!AR$4)/INDEX('Étape 1 - à remplir'!$C$19:$L$28,MATCH(MASQ2!$AH7,'Étape 1 - à remplir'!$L$19:$L$28,0),4)),INDEX($AI$44:$AT$73,MATCH($AH7,$AH$44:$AH$73,0),AR$4))</f>
        <v/>
      </c>
      <c r="AS7" s="48" t="str" cm="1">
        <f t="array" aca="1" ref="AS7" ca="1">IF($AH$3="Catégorie",IF(SUMIFS('Étape 1 - à remplir'!$F$31:$F$400,'Étape 1 - à remplir'!$C$31:$C$400,$AH7,'Étape 1 - à remplir'!$M$31:$M$400,MASQ2!AS$4)=0,"",SUMIFS('Étape 1 - à remplir'!$F$31:$F$400,'Étape 1 - à remplir'!$C$31:$C$400,$AH7,'Étape 1 - à remplir'!$M$31:$M$400,MASQ2!AS$4)/INDEX('Étape 1 - à remplir'!$C$19:$L$28,MATCH(MASQ2!$AH7,'Étape 1 - à remplir'!$L$19:$L$28,0),4)),INDEX($AI$44:$AT$73,MATCH($AH7,$AH$44:$AH$73,0),AS$4))</f>
        <v/>
      </c>
      <c r="AT7" s="48" t="str" cm="1">
        <f t="array" aca="1" ref="AT7" ca="1">IF($AH$3="Catégorie",IF(SUMIFS('Étape 1 - à remplir'!$F$31:$F$400,'Étape 1 - à remplir'!$C$31:$C$400,$AH7,'Étape 1 - à remplir'!$M$31:$M$400,MASQ2!AT$4)=0,"",SUMIFS('Étape 1 - à remplir'!$F$31:$F$400,'Étape 1 - à remplir'!$C$31:$C$400,$AH7,'Étape 1 - à remplir'!$M$31:$M$400,MASQ2!AT$4)/INDEX('Étape 1 - à remplir'!$C$19:$L$28,MATCH(MASQ2!$AH7,'Étape 1 - à remplir'!$L$19:$L$28,0),4)),INDEX($AI$44:$AT$73,MATCH($AH7,$AH$44:$AH$73,0),AT$4))</f>
        <v/>
      </c>
      <c r="AV7" s="56" t="str">
        <f>'Étape 1 - à remplir'!L22</f>
        <v/>
      </c>
      <c r="AW7" s="8" t="e">
        <f>IF(INDEX('Étape 1 - à remplir'!G$19:L$28,MATCH(AV7,'Étape 1 - à remplir'!L$19:L$28,0),1)="lots",SUMIF('Étape 1 - à remplir'!C$31:C$400,AV7,'Étape 1 - à remplir'!F$31:F$400),NA())</f>
        <v>#N/A</v>
      </c>
      <c r="AX7" s="97" t="e">
        <f>AW7/INDEX('Étape 1 - à remplir'!F$19:L$28,MATCH(AV7,'Étape 1 - à remplir'!L$19:L$28,0),1)</f>
        <v>#N/A</v>
      </c>
      <c r="AY7" s="8"/>
      <c r="AZ7" s="56" t="str">
        <f t="shared" si="4"/>
        <v>Fièvre</v>
      </c>
      <c r="BA7" s="104" t="e">
        <f>IF(IF(BN$2="Catégorie",IF(BN$3="Toutes",SUMIFS('Étape 1 - à remplir'!$F$31:$F$400,'Étape 1 - à remplir'!$D$31:$D$400,MASQ2!AZ7,'Étape 1 - à remplir'!$G$31:$G$400,"lots"),SUMIFS('Étape 1 - à remplir'!$F$31:$F$400,'Étape 1 - à remplir'!$D$31:$D$400,MASQ2!AZ7,'Étape 1 - à remplir'!$C$31:$C$400,BN$3,'Étape 1 - à remplir'!$G$31:$G$400,"lots")),IF(BN$2="Âge",IF(BN$3="Tous",SUMIFS('Étape 1 - à remplir'!$F$31:$F$400,'Étape 1 - à remplir'!$D$31:$D$400,MASQ2!AZ7,'Étape 1 - à remplir'!$G$31:$G$400,"lots"),SUMIFS('Étape 1 - à remplir'!$F$31:$F$400,'Étape 1 - à remplir'!$D$31:$D$400,MASQ2!AZ7,'Étape 1 - à remplir'!$P$31:$P$400,BN$3,'Étape 1 - à remplir'!$G$31:$G$400,"lots")),IF(BN$2="Atelier",IF(BN$3="Tous",SUMIFS('Étape 1 - à remplir'!$F$31:$F$400,'Étape 1 - à remplir'!$D$31:$D$400,MASQ2!AZ7,'Étape 1 - à remplir'!$G$31:$G$400,"lots"),SUMIFS('Étape 1 - à remplir'!$F$31:$F$400,'Étape 1 - à remplir'!$D$31:$D$400,MASQ2!AZ7,'Étape 1 - à remplir'!$O$31:$O$400,BN$3,'Étape 1 - à remplir'!$G$31:$G$400,"lots")),IF(BN$2="Espèce",IF(BN$3="Tous",SUMIFS('Étape 1 - à remplir'!$F$31:$F$400,'Étape 1 - à remplir'!$D$31:$D$400,MASQ2!AZ7,'Étape 1 - à remplir'!$G$31:$G$400,"lots"),SUMIFS('Étape 1 - à remplir'!$F$31:$F$400,'Étape 1 - à remplir'!$D$31:$D$400,MASQ2!AZ7,'Étape 1 - à remplir'!$N$31:$N$400,BN$3,'Étape 1 - à remplir'!$G$31:$G$400,"lots"))))))=0,NA(),IF(BN$2="Catégorie",IF(BN$3="Toutes",SUMIFS('Étape 1 - à remplir'!$F$31:$F$400,'Étape 1 - à remplir'!$D$31:$D$400,MASQ2!AZ7,'Étape 1 - à remplir'!$G$31:$G$400,"lots"),SUMIFS('Étape 1 - à remplir'!$F$31:$F$400,'Étape 1 - à remplir'!$D$31:$D$400,MASQ2!AZ7,'Étape 1 - à remplir'!$C$31:$C$400,BN$3,'Étape 1 - à remplir'!$G$31:$G$400,"lots")),IF(BN$2="Âge",IF(BN$3="Tous",SUMIFS('Étape 1 - à remplir'!$F$31:$F$400,'Étape 1 - à remplir'!$D$31:$D$400,MASQ2!AZ7,'Étape 1 - à remplir'!$G$31:$G$400,"lots"),SUMIFS('Étape 1 - à remplir'!$F$31:$F$400,'Étape 1 - à remplir'!$D$31:$D$400,MASQ2!AZ7,'Étape 1 - à remplir'!$P$31:$P$400,BN$3,'Étape 1 - à remplir'!$G$31:$G$400,"lots")),IF(BN$2="Atelier",IF(BN$3="Tous",SUMIFS('Étape 1 - à remplir'!$F$31:$F$400,'Étape 1 - à remplir'!$D$31:$D$400,MASQ2!AZ7,'Étape 1 - à remplir'!$G$31:$G$400,"lots"),SUMIFS('Étape 1 - à remplir'!$F$31:$F$400,'Étape 1 - à remplir'!$D$31:$D$400,MASQ2!AZ7,'Étape 1 - à remplir'!$O$31:$O$400,BN$3,'Étape 1 - à remplir'!$G$31:$G$400,"lots")),IF(BN$2="Espèce",IF(BN$3="Tous",SUMIFS('Étape 1 - à remplir'!$F$31:$F$400,'Étape 1 - à remplir'!$D$31:$D$400,MASQ2!AZ7,'Étape 1 - à remplir'!$G$31:$G$400,"lots"),SUMIFS('Étape 1 - à remplir'!$F$31:$F$400,'Étape 1 - à remplir'!$D$31:$D$400,MASQ2!AZ7,'Étape 1 - à remplir'!$N$31:$N$400,BN$3,'Étape 1 - à remplir'!$G$31:$G$400,"lots")))))))</f>
        <v>#N/A</v>
      </c>
      <c r="BB7" s="8" t="str">
        <f ca="1"/>
        <v>Fièvre</v>
      </c>
      <c r="BC7" s="97" t="e">
        <f ca="1"/>
        <v>#N/A</v>
      </c>
      <c r="BD7" s="102" t="str">
        <f t="shared" si="5"/>
        <v>x</v>
      </c>
      <c r="BE7" s="56" t="str">
        <f t="shared" si="6"/>
        <v>ACTI COLI B</v>
      </c>
      <c r="BF7" s="204" t="e">
        <f>IF(IF(BN$2="Catégorie",IF(BN$3="Toutes",SUMIFS('Étape 1 - à remplir'!$F$31:$F$400,'Étape 1 - à remplir'!$E$31:$E$400,MASQ2!BE7,'Étape 1 - à remplir'!$G$31:$G$400,"lots"),SUMIFS('Étape 1 - à remplir'!$F$31:$F$400,'Étape 1 - à remplir'!$E$31:$E$400,MASQ2!BE7,'Étape 1 - à remplir'!$C$31:$C$400,BN$3)),IF(BN$2="Âge",IF(BN$3="Tous",SUMIFS('Étape 1 - à remplir'!$F$31:$F$400,'Étape 1 - à remplir'!$E$31:$E$400,MASQ2!BE7,'Étape 1 - à remplir'!$G$31:$G$400,"lots"),SUMIFS('Étape 1 - à remplir'!$F$31:$F$400,'Étape 1 - à remplir'!$E$31:$E$400,MASQ2!BE7,'Étape 1 - à remplir'!$P$31:$P$400,BN$3,'Étape 1 - à remplir'!$G$31:$G$400,"lots")),IF(BN$2="Atelier",IF(BN$3="Tous",SUMIFS('Étape 1 - à remplir'!$F$31:$F$400,'Étape 1 - à remplir'!$E$31:$E$400,MASQ2!BE7,'Étape 1 - à remplir'!$G$31:$G$400,"lots"),SUMIFS('Étape 1 - à remplir'!$F$31:$F$400,'Étape 1 - à remplir'!$E$31:$E$400,MASQ2!BE7,'Étape 1 - à remplir'!$O$31:$O$400,BN$3,'Étape 1 - à remplir'!$G$31:$G$400,"lots")),IF(BN$2="Espèce",IF(BN$3="Tous",SUMIFS('Étape 1 - à remplir'!$F$31:$F$400,'Étape 1 - à remplir'!$E$31:$E$400,MASQ2!BE7,'Étape 1 - à remplir'!$G$31:$G$400,"lots"),SUMIFS('Étape 1 - à remplir'!$F$31:$F$400,'Étape 1 - à remplir'!$E$31:$E$400,MASQ2!BE7,'Étape 1 - à remplir'!$N$31:$N$400,BN$3,'Étape 1 - à remplir'!$G$31:$G$400,"lots"))))))=0,NA(),IF(BN$2="Catégorie",IF(BN$3="Toutes",SUMIFS('Étape 1 - à remplir'!$F$31:$F$400,'Étape 1 - à remplir'!$E$31:$E$400,MASQ2!BE7,'Étape 1 - à remplir'!$G$31:$G$400,"lots"),SUMIFS('Étape 1 - à remplir'!$F$31:$F$400,'Étape 1 - à remplir'!$E$31:$E$400,MASQ2!BE7,'Étape 1 - à remplir'!$C$31:$C$400,BN$3)),IF(BN$2="Âge",IF(BN$3="Tous",SUMIFS('Étape 1 - à remplir'!$F$31:$F$400,'Étape 1 - à remplir'!$E$31:$E$400,MASQ2!BE7,'Étape 1 - à remplir'!$G$31:$G$400,"lots"),SUMIFS('Étape 1 - à remplir'!$F$31:$F$400,'Étape 1 - à remplir'!$E$31:$E$400,MASQ2!BE7,'Étape 1 - à remplir'!$P$31:$P$400,BN$3,'Étape 1 - à remplir'!$G$31:$G$400,"lots")),IF(BN$2="Atelier",IF(BN$3="Tous",SUMIFS('Étape 1 - à remplir'!$F$31:$F$400,'Étape 1 - à remplir'!$E$31:$E$400,MASQ2!BE7,'Étape 1 - à remplir'!$G$31:$G$400,"lots"),SUMIFS('Étape 1 - à remplir'!$F$31:$F$400,'Étape 1 - à remplir'!$E$31:$E$400,MASQ2!BE7,'Étape 1 - à remplir'!$O$31:$O$400,BN$3,'Étape 1 - à remplir'!$G$31:$G$400,"lots")),IF(BN$2="Espèce",IF(BN$3="Tous",SUMIFS('Étape 1 - à remplir'!$F$31:$F$400,'Étape 1 - à remplir'!$E$31:$E$400,MASQ2!BE7,'Étape 1 - à remplir'!$G$31:$G$400,"lots"),SUMIFS('Étape 1 - à remplir'!$F$31:$F$400,'Étape 1 - à remplir'!$E$31:$E$400,MASQ2!BE7,'Étape 1 - à remplir'!$N$31:$N$400,BN$3,'Étape 1 - à remplir'!$G$31:$G$400,"lots")))))))</f>
        <v>#N/A</v>
      </c>
      <c r="BG7" s="204">
        <f t="shared" si="32"/>
        <v>0</v>
      </c>
      <c r="BH7" s="204" t="str">
        <f t="shared" si="7"/>
        <v>Colistine</v>
      </c>
      <c r="BI7" s="204" t="str">
        <f t="shared" si="8"/>
        <v/>
      </c>
      <c r="BJ7" s="204" t="str">
        <f t="shared" si="9"/>
        <v/>
      </c>
      <c r="BK7" s="204" t="str">
        <f t="shared" si="10"/>
        <v>Polypeptides</v>
      </c>
      <c r="BL7" s="204" t="str">
        <f t="shared" si="11"/>
        <v/>
      </c>
      <c r="BM7" s="97" t="str">
        <f t="shared" si="12"/>
        <v/>
      </c>
      <c r="BN7" s="78"/>
      <c r="BO7" s="78"/>
      <c r="BP7" s="77" t="str">
        <f ca="1"/>
        <v>ACTI COLI B</v>
      </c>
      <c r="BQ7" s="79" t="e">
        <f ca="1"/>
        <v>#N/A</v>
      </c>
      <c r="BR7" s="102" t="str">
        <f t="shared" si="13"/>
        <v/>
      </c>
      <c r="BS7" s="77" t="str">
        <f t="shared" si="14"/>
        <v>Bacitracine</v>
      </c>
      <c r="BT7" s="104" t="e">
        <f t="shared" si="33"/>
        <v>#N/A</v>
      </c>
      <c r="BU7" s="204" t="str">
        <f ca="1"/>
        <v>Bacitracine</v>
      </c>
      <c r="BV7" s="97" t="e">
        <f ca="1"/>
        <v>#N/A</v>
      </c>
      <c r="BW7" s="102" t="str">
        <f t="shared" si="15"/>
        <v/>
      </c>
      <c r="BX7" s="265" t="str">
        <f t="shared" si="16"/>
        <v>Cephalosporines 1&amp;2G</v>
      </c>
      <c r="BY7" s="104" t="e">
        <f t="shared" si="34"/>
        <v>#N/A</v>
      </c>
      <c r="BZ7" s="204" t="str">
        <f ca="1"/>
        <v>Cephalosporines 1&amp;2G</v>
      </c>
      <c r="CA7" s="97" t="e">
        <f ca="1"/>
        <v>#N/A</v>
      </c>
      <c r="CB7" s="8"/>
      <c r="CC7" s="48" t="str">
        <f t="shared" ref="CC7:CC14" si="40">IF(AND(CC$3="Espèce",CC$4="Toutes"),CG34,IF(AND(CC$3="Atelier",CC$4="Tous"),CF34,IF(AND(CC$3="Âge",CC$4="Tous"),CE34,IF(AND(CC$3="Catégorie",CC$4="Toutes"),CD34,""))))</f>
        <v/>
      </c>
      <c r="CD7" s="48" t="str" cm="1">
        <f t="array" ref="CD7">IF($CC$3="Catégorie",IF(SUMIFS('Étape 1 - à remplir'!$F$31:$F$400,'Étape 1 - à remplir'!$C$31:$C$400,$CC7,'Étape 1 - à remplir'!$M$31:$M$400,MASQ2!CD$4)=0,"",SUMIFS('Étape 1 - à remplir'!$F$31:$F$400,'Étape 1 - à remplir'!$C$31:$C$400,$CC7,'Étape 1 - à remplir'!$M$31:$M$400,MASQ2!CD$4)/INDEX('Étape 1 - à remplir'!$C$19:$L$28,MATCH(MASQ2!$CC7,'Étape 1 - à remplir'!$L$19:$L$28,0),4)),INDEX($CD$44:$CO$73,MATCH($CC7,$CC$44:$CC$73,0),CD$4))</f>
        <v/>
      </c>
      <c r="CE7" s="48" t="str" cm="1">
        <f t="array" aca="1" ref="CE7" ca="1">IF($CC$3="Catégorie",IF(SUMIFS('Étape 1 - à remplir'!$F$31:$F$400,'Étape 1 - à remplir'!$C$31:$C$400,$CC7,'Étape 1 - à remplir'!$M$31:$M$400,MASQ2!CE$4)=0,"",SUMIFS('Étape 1 - à remplir'!$F$31:$F$400,'Étape 1 - à remplir'!$C$31:$C$400,$CC7,'Étape 1 - à remplir'!$M$31:$M$400,MASQ2!CE$4)/INDEX('Étape 1 - à remplir'!$C$19:$L$28,MATCH(MASQ2!$CC7,'Étape 1 - à remplir'!$L$19:$L$28,0),4)),INDEX($CD$44:$CO$73,MATCH($CC7,$CC$44:$CC$73,0),CE$4))</f>
        <v/>
      </c>
      <c r="CF7" s="48" t="str" cm="1">
        <f t="array" aca="1" ref="CF7" ca="1">IF($CC$3="Catégorie",IF(SUMIFS('Étape 1 - à remplir'!$F$31:$F$400,'Étape 1 - à remplir'!$C$31:$C$400,$CC7,'Étape 1 - à remplir'!$M$31:$M$400,MASQ2!CF$4)=0,"",SUMIFS('Étape 1 - à remplir'!$F$31:$F$400,'Étape 1 - à remplir'!$C$31:$C$400,$CC7,'Étape 1 - à remplir'!$M$31:$M$400,MASQ2!CF$4)/INDEX('Étape 1 - à remplir'!$C$19:$L$28,MATCH(MASQ2!$CC7,'Étape 1 - à remplir'!$L$19:$L$28,0),4)),INDEX($CD$44:$CO$73,MATCH($CC7,$CC$44:$CC$73,0),CF$4))</f>
        <v/>
      </c>
      <c r="CG7" s="48" t="str" cm="1">
        <f t="array" aca="1" ref="CG7" ca="1">IF($CC$3="Catégorie",IF(SUMIFS('Étape 1 - à remplir'!$F$31:$F$400,'Étape 1 - à remplir'!$C$31:$C$400,$CC7,'Étape 1 - à remplir'!$M$31:$M$400,MASQ2!CG$4)=0,"",SUMIFS('Étape 1 - à remplir'!$F$31:$F$400,'Étape 1 - à remplir'!$C$31:$C$400,$CC7,'Étape 1 - à remplir'!$M$31:$M$400,MASQ2!CG$4)/INDEX('Étape 1 - à remplir'!$C$19:$L$28,MATCH(MASQ2!$CC7,'Étape 1 - à remplir'!$L$19:$L$28,0),4)),INDEX($CD$44:$CO$73,MATCH($CC7,$CC$44:$CC$73,0),CG$4))</f>
        <v/>
      </c>
      <c r="CH7" s="48" t="str" cm="1">
        <f t="array" aca="1" ref="CH7" ca="1">IF($CC$3="Catégorie",IF(SUMIFS('Étape 1 - à remplir'!$F$31:$F$400,'Étape 1 - à remplir'!$C$31:$C$400,$CC7,'Étape 1 - à remplir'!$M$31:$M$400,MASQ2!CH$4)=0,"",SUMIFS('Étape 1 - à remplir'!$F$31:$F$400,'Étape 1 - à remplir'!$C$31:$C$400,$CC7,'Étape 1 - à remplir'!$M$31:$M$400,MASQ2!CH$4)/INDEX('Étape 1 - à remplir'!$C$19:$L$28,MATCH(MASQ2!$CC7,'Étape 1 - à remplir'!$L$19:$L$28,0),4)),INDEX($CD$44:$CO$73,MATCH($CC7,$CC$44:$CC$73,0),CH$4))</f>
        <v/>
      </c>
      <c r="CI7" s="48" t="str" cm="1">
        <f t="array" aca="1" ref="CI7" ca="1">IF($CC$3="Catégorie",IF(SUMIFS('Étape 1 - à remplir'!$F$31:$F$400,'Étape 1 - à remplir'!$C$31:$C$400,$CC7,'Étape 1 - à remplir'!$M$31:$M$400,MASQ2!CI$4)=0,"",SUMIFS('Étape 1 - à remplir'!$F$31:$F$400,'Étape 1 - à remplir'!$C$31:$C$400,$CC7,'Étape 1 - à remplir'!$M$31:$M$400,MASQ2!CI$4)/INDEX('Étape 1 - à remplir'!$C$19:$L$28,MATCH(MASQ2!$CC7,'Étape 1 - à remplir'!$L$19:$L$28,0),4)),INDEX($CD$44:$CO$73,MATCH($CC7,$CC$44:$CC$73,0),CI$4))</f>
        <v/>
      </c>
      <c r="CJ7" s="48" t="str" cm="1">
        <f t="array" aca="1" ref="CJ7" ca="1">IF($CC$3="Catégorie",IF(SUMIFS('Étape 1 - à remplir'!$F$31:$F$400,'Étape 1 - à remplir'!$C$31:$C$400,$CC7,'Étape 1 - à remplir'!$M$31:$M$400,MASQ2!CJ$4)=0,"",SUMIFS('Étape 1 - à remplir'!$F$31:$F$400,'Étape 1 - à remplir'!$C$31:$C$400,$CC7,'Étape 1 - à remplir'!$M$31:$M$400,MASQ2!CJ$4)/INDEX('Étape 1 - à remplir'!$C$19:$L$28,MATCH(MASQ2!$CC7,'Étape 1 - à remplir'!$L$19:$L$28,0),4)),INDEX($CD$44:$CO$73,MATCH($CC7,$CC$44:$CC$73,0),CJ$4))</f>
        <v/>
      </c>
      <c r="CK7" s="48" t="str" cm="1">
        <f t="array" aca="1" ref="CK7" ca="1">IF($CC$3="Catégorie",IF(SUMIFS('Étape 1 - à remplir'!$F$31:$F$400,'Étape 1 - à remplir'!$C$31:$C$400,$CC7,'Étape 1 - à remplir'!$M$31:$M$400,MASQ2!CK$4)=0,"",SUMIFS('Étape 1 - à remplir'!$F$31:$F$400,'Étape 1 - à remplir'!$C$31:$C$400,$CC7,'Étape 1 - à remplir'!$M$31:$M$400,MASQ2!CK$4)/INDEX('Étape 1 - à remplir'!$C$19:$L$28,MATCH(MASQ2!$CC7,'Étape 1 - à remplir'!$L$19:$L$28,0),4)),INDEX($CD$44:$CO$73,MATCH($CC7,$CC$44:$CC$73,0),CK$4))</f>
        <v/>
      </c>
      <c r="CL7" s="48" t="str" cm="1">
        <f t="array" aca="1" ref="CL7" ca="1">IF($CC$3="Catégorie",IF(SUMIFS('Étape 1 - à remplir'!$F$31:$F$400,'Étape 1 - à remplir'!$C$31:$C$400,$CC7,'Étape 1 - à remplir'!$M$31:$M$400,MASQ2!CL$4)=0,"",SUMIFS('Étape 1 - à remplir'!$F$31:$F$400,'Étape 1 - à remplir'!$C$31:$C$400,$CC7,'Étape 1 - à remplir'!$M$31:$M$400,MASQ2!CL$4)/INDEX('Étape 1 - à remplir'!$C$19:$L$28,MATCH(MASQ2!$CC7,'Étape 1 - à remplir'!$L$19:$L$28,0),4)),INDEX($CD$44:$CO$73,MATCH($CC7,$CC$44:$CC$73,0),CL$4))</f>
        <v/>
      </c>
      <c r="CM7" s="48" t="str" cm="1">
        <f t="array" aca="1" ref="CM7" ca="1">IF($CC$3="Catégorie",IF(SUMIFS('Étape 1 - à remplir'!$F$31:$F$400,'Étape 1 - à remplir'!$C$31:$C$400,$CC7,'Étape 1 - à remplir'!$M$31:$M$400,MASQ2!CM$4)=0,"",SUMIFS('Étape 1 - à remplir'!$F$31:$F$400,'Étape 1 - à remplir'!$C$31:$C$400,$CC7,'Étape 1 - à remplir'!$M$31:$M$400,MASQ2!CM$4)/INDEX('Étape 1 - à remplir'!$C$19:$L$28,MATCH(MASQ2!$CC7,'Étape 1 - à remplir'!$L$19:$L$28,0),4)),INDEX($CD$44:$CO$73,MATCH($CC7,$CC$44:$CC$73,0),CM$4))</f>
        <v/>
      </c>
      <c r="CN7" s="48" t="str" cm="1">
        <f t="array" aca="1" ref="CN7" ca="1">IF($CC$3="Catégorie",IF(SUMIFS('Étape 1 - à remplir'!$F$31:$F$400,'Étape 1 - à remplir'!$C$31:$C$400,$CC7,'Étape 1 - à remplir'!$M$31:$M$400,MASQ2!CN$4)=0,"",SUMIFS('Étape 1 - à remplir'!$F$31:$F$400,'Étape 1 - à remplir'!$C$31:$C$400,$CC7,'Étape 1 - à remplir'!$M$31:$M$400,MASQ2!CN$4)/INDEX('Étape 1 - à remplir'!$C$19:$L$28,MATCH(MASQ2!$CC7,'Étape 1 - à remplir'!$L$19:$L$28,0),4)),INDEX($CD$44:$CO$73,MATCH($CC7,$CC$44:$CC$73,0),CN$4))</f>
        <v/>
      </c>
      <c r="CO7" s="48" t="str" cm="1">
        <f t="array" aca="1" ref="CO7" ca="1">IF($CC$3="Catégorie",IF(SUMIFS('Étape 1 - à remplir'!$F$31:$F$400,'Étape 1 - à remplir'!$C$31:$C$400,$CC7,'Étape 1 - à remplir'!$M$31:$M$400,MASQ2!CO$4)=0,"",SUMIFS('Étape 1 - à remplir'!$F$31:$F$400,'Étape 1 - à remplir'!$C$31:$C$400,$CC7,'Étape 1 - à remplir'!$M$31:$M$400,MASQ2!CO$4)/INDEX('Étape 1 - à remplir'!$C$19:$L$28,MATCH(MASQ2!$CC7,'Étape 1 - à remplir'!$L$19:$L$28,0),4)),INDEX($CD$44:$CO$73,MATCH($CC7,$CC$44:$CC$73,0),CO$4))</f>
        <v/>
      </c>
      <c r="CQ7" s="56" t="str">
        <f>'Étape 1 - à remplir'!L22</f>
        <v/>
      </c>
      <c r="CR7" s="8" t="e">
        <f>IF(INDEX('Étape 1 - à remplir'!G$19:L$28,MATCH(CQ7,'Étape 1 - à remplir'!L$19:L$28,0),1)="kg",SUMIF('Étape 1 - à remplir'!C$31:C$400,CQ7,'Étape 1 - à remplir'!F$31:F$400),NA())</f>
        <v>#N/A</v>
      </c>
      <c r="CS7" s="97" t="e">
        <f>CR7/INDEX('Étape 1 - à remplir'!F$19:L$28,MATCH(CQ7,'Étape 1 - à remplir'!L$19:L$28,0),1)</f>
        <v>#N/A</v>
      </c>
      <c r="CT7" s="8"/>
      <c r="CU7" s="56" t="str">
        <f t="shared" si="17"/>
        <v>Fièvre</v>
      </c>
      <c r="CV7" s="104" t="e">
        <f>IF(IF(DI$2="Catégorie",IF(DI$3="Toutes",SUMIFS('Étape 1 - à remplir'!$F$31:$F$400,'Étape 1 - à remplir'!$D$31:$D$400,MASQ2!CU7,'Étape 1 - à remplir'!$G$31:$G$400,"kg"),SUMIFS('Étape 1 - à remplir'!$F$31:$F$400,'Étape 1 - à remplir'!$D$31:$D$400,MASQ2!CU7,'Étape 1 - à remplir'!$C$31:$C$400,DI$3,'Étape 1 - à remplir'!$G$31:$G$400,"kg")),IF(DI$2="Âge",IF(DI$3="Tous",SUMIFS('Étape 1 - à remplir'!$F$31:$F$400,'Étape 1 - à remplir'!$D$31:$D$400,MASQ2!CU7,'Étape 1 - à remplir'!$G$31:$G$400,"kg"),SUMIFS('Étape 1 - à remplir'!$F$31:$F$400,'Étape 1 - à remplir'!$D$31:$D$400,MASQ2!CU7,'Étape 1 - à remplir'!$P$31:$P$400,DI$3,'Étape 1 - à remplir'!$G$31:$G$400,"kg")),IF(DI$2="Atelier",IF(DI$3="Tous",SUMIFS('Étape 1 - à remplir'!$F$31:$F$400,'Étape 1 - à remplir'!$D$31:$D$400,MASQ2!CU7,'Étape 1 - à remplir'!$G$31:$G$400,"kg"),SUMIFS('Étape 1 - à remplir'!$F$31:$F$400,'Étape 1 - à remplir'!$D$31:$D$400,MASQ2!CU7,'Étape 1 - à remplir'!$O$31:$O$400,DI$3,'Étape 1 - à remplir'!$G$31:$G$400,"kg")),IF(DI$2="Espèce",IF(DI$3="Tous",SUMIFS('Étape 1 - à remplir'!$F$31:$F$400,'Étape 1 - à remplir'!$D$31:$D$400,MASQ2!CU7,'Étape 1 - à remplir'!$G$31:$G$400,"kg"),SUMIFS('Étape 1 - à remplir'!$F$31:$F$400,'Étape 1 - à remplir'!$D$31:$D$400,MASQ2!CU7,'Étape 1 - à remplir'!$N$31:$N$400,DI$3,'Étape 1 - à remplir'!$G$31:$G$400,"kg"))))))=0,NA(),IF(DI$2="Catégorie",IF(DI$3="Toutes",SUMIFS('Étape 1 - à remplir'!$F$31:$F$400,'Étape 1 - à remplir'!$D$31:$D$400,MASQ2!CU7,'Étape 1 - à remplir'!$G$31:$G$400,"kg"),SUMIFS('Étape 1 - à remplir'!$F$31:$F$400,'Étape 1 - à remplir'!$D$31:$D$400,MASQ2!CU7,'Étape 1 - à remplir'!$C$31:$C$400,DI$3,'Étape 1 - à remplir'!$G$31:$G$400,"kg")),IF(DI$2="Âge",IF(DI$3="Tous",SUMIFS('Étape 1 - à remplir'!$F$31:$F$400,'Étape 1 - à remplir'!$D$31:$D$400,MASQ2!CU7,'Étape 1 - à remplir'!$G$31:$G$400,"kg"),SUMIFS('Étape 1 - à remplir'!$F$31:$F$400,'Étape 1 - à remplir'!$D$31:$D$400,MASQ2!CU7,'Étape 1 - à remplir'!$P$31:$P$400,DI$3,'Étape 1 - à remplir'!$G$31:$G$400,"kg")),IF(DI$2="Atelier",IF(DI$3="Tous",SUMIFS('Étape 1 - à remplir'!$F$31:$F$400,'Étape 1 - à remplir'!$D$31:$D$400,MASQ2!CU7,'Étape 1 - à remplir'!$G$31:$G$400,"kg"),SUMIFS('Étape 1 - à remplir'!$F$31:$F$400,'Étape 1 - à remplir'!$D$31:$D$400,MASQ2!CU7,'Étape 1 - à remplir'!$O$31:$O$400,DI$3,'Étape 1 - à remplir'!$G$31:$G$400,"kg")),IF(DI$2="Espèce",IF(DI$3="Tous",SUMIFS('Étape 1 - à remplir'!$F$31:$F$400,'Étape 1 - à remplir'!$D$31:$D$400,MASQ2!CU7,'Étape 1 - à remplir'!$G$31:$G$400,"kg"),SUMIFS('Étape 1 - à remplir'!$F$31:$F$400,'Étape 1 - à remplir'!$D$31:$D$400,MASQ2!CU7,'Étape 1 - à remplir'!$N$31:$N$400,DI$3,'Étape 1 - à remplir'!$G$31:$G$400,"kg")))))))</f>
        <v>#N/A</v>
      </c>
      <c r="CW7" s="203" t="str">
        <f ca="1"/>
        <v>Fièvre</v>
      </c>
      <c r="CX7" s="97" t="e">
        <f ca="1"/>
        <v>#N/A</v>
      </c>
      <c r="CY7" s="102" t="str">
        <f t="shared" si="18"/>
        <v>x</v>
      </c>
      <c r="CZ7" s="56" t="str">
        <f t="shared" si="19"/>
        <v>ACTI COLI B</v>
      </c>
      <c r="DA7" s="204" t="e">
        <f>IF(IF(DI$2="Catégorie",IF(DI$3="Toutes",SUMIFS('Étape 1 - à remplir'!$F$31:$F$400,'Étape 1 - à remplir'!$E$31:$E$400,MASQ2!CZ7,'Étape 1 - à remplir'!$G$31:$G$400,"kg"),SUMIFS('Étape 1 - à remplir'!$F$31:$F$400,'Étape 1 - à remplir'!$E$31:$E$400,MASQ2!CZ7,'Étape 1 - à remplir'!$C$31:$C$400,DI$3)),IF(DI$2="Âge",IF(DI$3="Tous",SUMIFS('Étape 1 - à remplir'!$F$31:$F$400,'Étape 1 - à remplir'!$E$31:$E$400,MASQ2!CZ7,'Étape 1 - à remplir'!$G$31:$G$400,"kg"),SUMIFS('Étape 1 - à remplir'!$F$31:$F$400,'Étape 1 - à remplir'!$E$31:$E$400,MASQ2!CZ7,'Étape 1 - à remplir'!$P$31:$P$400,DI$3,'Étape 1 - à remplir'!$G$31:$G$400,"kg")),IF(DI$2="Atelier",IF(DI$3="Tous",SUMIFS('Étape 1 - à remplir'!$F$31:$F$400,'Étape 1 - à remplir'!$E$31:$E$400,MASQ2!CZ7,'Étape 1 - à remplir'!$G$31:$G$400,"kg"),SUMIFS('Étape 1 - à remplir'!$F$31:$F$400,'Étape 1 - à remplir'!$E$31:$E$400,MASQ2!CZ7,'Étape 1 - à remplir'!$O$31:$O$400,DI$3,'Étape 1 - à remplir'!$G$31:$G$400,"kg")),IF(DI$2="Espèce",IF(DI$3="Tous",SUMIFS('Étape 1 - à remplir'!$F$31:$F$400,'Étape 1 - à remplir'!$E$31:$E$400,MASQ2!CZ7,'Étape 1 - à remplir'!$G$31:$G$400,"kg"),SUMIFS('Étape 1 - à remplir'!$F$31:$F$400,'Étape 1 - à remplir'!$E$31:$E$400,MASQ2!CZ7,'Étape 1 - à remplir'!$N$31:$N$400,DI$3,'Étape 1 - à remplir'!$G$31:$G$400,"kg"))))))=0,NA(),IF(DI$2="Catégorie",IF(DI$3="Toutes",SUMIFS('Étape 1 - à remplir'!$F$31:$F$400,'Étape 1 - à remplir'!$E$31:$E$400,MASQ2!CZ7,'Étape 1 - à remplir'!$G$31:$G$400,"kg"),SUMIFS('Étape 1 - à remplir'!$F$31:$F$400,'Étape 1 - à remplir'!$E$31:$E$400,MASQ2!CZ7,'Étape 1 - à remplir'!$C$31:$C$400,DI$3)),IF(DI$2="Âge",IF(DI$3="Tous",SUMIFS('Étape 1 - à remplir'!$F$31:$F$400,'Étape 1 - à remplir'!$E$31:$E$400,MASQ2!CZ7,'Étape 1 - à remplir'!$G$31:$G$400,"kg"),SUMIFS('Étape 1 - à remplir'!$F$31:$F$400,'Étape 1 - à remplir'!$E$31:$E$400,MASQ2!CZ7,'Étape 1 - à remplir'!$P$31:$P$400,DI$3,'Étape 1 - à remplir'!$G$31:$G$400,"kg")),IF(DI$2="Atelier",IF(DI$3="Tous",SUMIFS('Étape 1 - à remplir'!$F$31:$F$400,'Étape 1 - à remplir'!$E$31:$E$400,MASQ2!CZ7,'Étape 1 - à remplir'!$G$31:$G$400,"kg"),SUMIFS('Étape 1 - à remplir'!$F$31:$F$400,'Étape 1 - à remplir'!$E$31:$E$400,MASQ2!CZ7,'Étape 1 - à remplir'!$O$31:$O$400,DI$3,'Étape 1 - à remplir'!$G$31:$G$400,"kg")),IF(DI$2="Espèce",IF(DI$3="Tous",SUMIFS('Étape 1 - à remplir'!$F$31:$F$400,'Étape 1 - à remplir'!$E$31:$E$400,MASQ2!CZ7,'Étape 1 - à remplir'!$G$31:$G$400,"kg"),SUMIFS('Étape 1 - à remplir'!$F$31:$F$400,'Étape 1 - à remplir'!$E$31:$E$400,MASQ2!CZ7,'Étape 1 - à remplir'!$N$31:$N$400,DI$3,'Étape 1 - à remplir'!$G$31:$G$400,"kg")))))))</f>
        <v>#N/A</v>
      </c>
      <c r="DB7" s="104">
        <f t="shared" si="35"/>
        <v>0</v>
      </c>
      <c r="DC7" s="204" t="str">
        <f t="shared" si="20"/>
        <v>Colistine</v>
      </c>
      <c r="DD7" s="204" t="str">
        <f t="shared" si="21"/>
        <v/>
      </c>
      <c r="DE7" s="204" t="str">
        <f t="shared" si="22"/>
        <v/>
      </c>
      <c r="DF7" s="204" t="str">
        <f t="shared" si="23"/>
        <v>Polypeptides</v>
      </c>
      <c r="DG7" s="204" t="str">
        <f t="shared" si="24"/>
        <v/>
      </c>
      <c r="DH7" s="97" t="str">
        <f t="shared" si="25"/>
        <v/>
      </c>
      <c r="DI7" s="78"/>
      <c r="DJ7" s="78"/>
      <c r="DK7" s="77" t="str">
        <f ca="1"/>
        <v>ACTI COLI B</v>
      </c>
      <c r="DL7" s="79" t="e">
        <f ca="1"/>
        <v>#N/A</v>
      </c>
      <c r="DM7" s="102" t="str">
        <f t="shared" si="26"/>
        <v/>
      </c>
      <c r="DN7" s="77" t="str">
        <f t="shared" si="27"/>
        <v>Bacitracine</v>
      </c>
      <c r="DO7" s="104" t="e">
        <f t="shared" si="36"/>
        <v>#N/A</v>
      </c>
      <c r="DP7" s="8" t="str">
        <f ca="1"/>
        <v>Bacitracine</v>
      </c>
      <c r="DQ7" s="97" t="e">
        <f ca="1"/>
        <v>#N/A</v>
      </c>
      <c r="DR7" s="102" t="str">
        <f t="shared" si="28"/>
        <v/>
      </c>
      <c r="DS7" s="56" t="str">
        <f t="shared" si="29"/>
        <v>Cephalosporines 1&amp;2G</v>
      </c>
      <c r="DT7" s="104" t="e">
        <f t="shared" si="37"/>
        <v>#N/A</v>
      </c>
      <c r="DU7" s="8" t="str">
        <f ca="1"/>
        <v>Cephalosporines 1&amp;2G</v>
      </c>
      <c r="DV7" s="97" t="e">
        <f ca="1"/>
        <v>#N/A</v>
      </c>
      <c r="DW7" s="8"/>
      <c r="DX7" s="48" t="str">
        <f t="shared" ref="DX7:DX14" si="41">IF(AND(DX$3="Espèce",DX$4="Toutes"),EB34,IF(AND(DX$3="Atelier",DX$4="Tous"),EA34,IF(AND(DX$3="Âge",DX$4="Tous"),DZ34,IF(AND(DX$3="Catégorie",DX$4="Toutes"),DY34,""))))</f>
        <v/>
      </c>
      <c r="DY7" s="47" t="str" cm="1">
        <f t="array" ref="DY7">IF($DX$3="Catégorie",IF(SUMIFS('Étape 1 - à remplir'!$F$31:$F$400,'Étape 1 - à remplir'!$C$31:$C$400,$DX7,'Étape 1 - à remplir'!$M$31:$M$400,MASQ2!DY$4)=0,"",SUMIFS('Étape 1 - à remplir'!$F$31:$F$400,'Étape 1 - à remplir'!$C$31:$C$400,$DX7,'Étape 1 - à remplir'!$M$31:$M$400,MASQ2!DY$4)/INDEX('Étape 1 - à remplir'!$C$19:$L$28,MATCH(MASQ2!$DX7,'Étape 1 - à remplir'!$L$19:$L$28,0),4)),INDEX($DY$44:$EJ$73,MATCH($DX7,$DX$44:$DX$73,0),DY$4))</f>
        <v/>
      </c>
      <c r="DZ7" s="47" t="str" cm="1">
        <f t="array" aca="1" ref="DZ7" ca="1">IF($DX$3="Catégorie",IF(SUMIFS('Étape 1 - à remplir'!$F$31:$F$400,'Étape 1 - à remplir'!$C$31:$C$400,$DX7,'Étape 1 - à remplir'!$M$31:$M$400,MASQ2!DZ$4)=0,"",SUMIFS('Étape 1 - à remplir'!$F$31:$F$400,'Étape 1 - à remplir'!$C$31:$C$400,$DX7,'Étape 1 - à remplir'!$M$31:$M$400,MASQ2!DZ$4)/INDEX('Étape 1 - à remplir'!$C$19:$L$28,MATCH(MASQ2!$DX7,'Étape 1 - à remplir'!$L$19:$L$28,0),4)),INDEX($DY$44:$EJ$73,MATCH($DX7,$DX$44:$DX$73,0),DZ$4))</f>
        <v/>
      </c>
      <c r="EA7" s="47" t="str" cm="1">
        <f t="array" aca="1" ref="EA7" ca="1">IF($DX$3="Catégorie",IF(SUMIFS('Étape 1 - à remplir'!$F$31:$F$400,'Étape 1 - à remplir'!$C$31:$C$400,$DX7,'Étape 1 - à remplir'!$M$31:$M$400,MASQ2!EA$4)=0,"",SUMIFS('Étape 1 - à remplir'!$F$31:$F$400,'Étape 1 - à remplir'!$C$31:$C$400,$DX7,'Étape 1 - à remplir'!$M$31:$M$400,MASQ2!EA$4)/INDEX('Étape 1 - à remplir'!$C$19:$L$28,MATCH(MASQ2!$DX7,'Étape 1 - à remplir'!$L$19:$L$28,0),4)),INDEX($DY$44:$EJ$73,MATCH($DX7,$DX$44:$DX$73,0),EA$4))</f>
        <v/>
      </c>
      <c r="EB7" s="47" t="str" cm="1">
        <f t="array" aca="1" ref="EB7" ca="1">IF($DX$3="Catégorie",IF(SUMIFS('Étape 1 - à remplir'!$F$31:$F$400,'Étape 1 - à remplir'!$C$31:$C$400,$DX7,'Étape 1 - à remplir'!$M$31:$M$400,MASQ2!EB$4)=0,"",SUMIFS('Étape 1 - à remplir'!$F$31:$F$400,'Étape 1 - à remplir'!$C$31:$C$400,$DX7,'Étape 1 - à remplir'!$M$31:$M$400,MASQ2!EB$4)/INDEX('Étape 1 - à remplir'!$C$19:$L$28,MATCH(MASQ2!$DX7,'Étape 1 - à remplir'!$L$19:$L$28,0),4)),INDEX($DY$44:$EJ$73,MATCH($DX7,$DX$44:$DX$73,0),EB$4))</f>
        <v/>
      </c>
      <c r="EC7" s="47" t="str" cm="1">
        <f t="array" aca="1" ref="EC7" ca="1">IF($DX$3="Catégorie",IF(SUMIFS('Étape 1 - à remplir'!$F$31:$F$400,'Étape 1 - à remplir'!$C$31:$C$400,$DX7,'Étape 1 - à remplir'!$M$31:$M$400,MASQ2!EC$4)=0,"",SUMIFS('Étape 1 - à remplir'!$F$31:$F$400,'Étape 1 - à remplir'!$C$31:$C$400,$DX7,'Étape 1 - à remplir'!$M$31:$M$400,MASQ2!EC$4)/INDEX('Étape 1 - à remplir'!$C$19:$L$28,MATCH(MASQ2!$DX7,'Étape 1 - à remplir'!$L$19:$L$28,0),4)),INDEX($DY$44:$EJ$73,MATCH($DX7,$DX$44:$DX$73,0),EC$4))</f>
        <v/>
      </c>
      <c r="ED7" s="47" t="str" cm="1">
        <f t="array" aca="1" ref="ED7" ca="1">IF($DX$3="Catégorie",IF(SUMIFS('Étape 1 - à remplir'!$F$31:$F$400,'Étape 1 - à remplir'!$C$31:$C$400,$DX7,'Étape 1 - à remplir'!$M$31:$M$400,MASQ2!ED$4)=0,"",SUMIFS('Étape 1 - à remplir'!$F$31:$F$400,'Étape 1 - à remplir'!$C$31:$C$400,$DX7,'Étape 1 - à remplir'!$M$31:$M$400,MASQ2!ED$4)/INDEX('Étape 1 - à remplir'!$C$19:$L$28,MATCH(MASQ2!$DX7,'Étape 1 - à remplir'!$L$19:$L$28,0),4)),INDEX($DY$44:$EJ$73,MATCH($DX7,$DX$44:$DX$73,0),ED$4))</f>
        <v/>
      </c>
      <c r="EE7" s="47" t="str" cm="1">
        <f t="array" aca="1" ref="EE7" ca="1">IF($DX$3="Catégorie",IF(SUMIFS('Étape 1 - à remplir'!$F$31:$F$400,'Étape 1 - à remplir'!$C$31:$C$400,$DX7,'Étape 1 - à remplir'!$M$31:$M$400,MASQ2!EE$4)=0,"",SUMIFS('Étape 1 - à remplir'!$F$31:$F$400,'Étape 1 - à remplir'!$C$31:$C$400,$DX7,'Étape 1 - à remplir'!$M$31:$M$400,MASQ2!EE$4)/INDEX('Étape 1 - à remplir'!$C$19:$L$28,MATCH(MASQ2!$DX7,'Étape 1 - à remplir'!$L$19:$L$28,0),4)),INDEX($DY$44:$EJ$73,MATCH($DX7,$DX$44:$DX$73,0),EE$4))</f>
        <v/>
      </c>
      <c r="EF7" s="47" t="str" cm="1">
        <f t="array" aca="1" ref="EF7" ca="1">IF($DX$3="Catégorie",IF(SUMIFS('Étape 1 - à remplir'!$F$31:$F$400,'Étape 1 - à remplir'!$C$31:$C$400,$DX7,'Étape 1 - à remplir'!$M$31:$M$400,MASQ2!EF$4)=0,"",SUMIFS('Étape 1 - à remplir'!$F$31:$F$400,'Étape 1 - à remplir'!$C$31:$C$400,$DX7,'Étape 1 - à remplir'!$M$31:$M$400,MASQ2!EF$4)/INDEX('Étape 1 - à remplir'!$C$19:$L$28,MATCH(MASQ2!$DX7,'Étape 1 - à remplir'!$L$19:$L$28,0),4)),INDEX($DY$44:$EJ$73,MATCH($DX7,$DX$44:$DX$73,0),EF$4))</f>
        <v/>
      </c>
      <c r="EG7" s="47" t="str" cm="1">
        <f t="array" aca="1" ref="EG7" ca="1">IF($DX$3="Catégorie",IF(SUMIFS('Étape 1 - à remplir'!$F$31:$F$400,'Étape 1 - à remplir'!$C$31:$C$400,$DX7,'Étape 1 - à remplir'!$M$31:$M$400,MASQ2!EG$4)=0,"",SUMIFS('Étape 1 - à remplir'!$F$31:$F$400,'Étape 1 - à remplir'!$C$31:$C$400,$DX7,'Étape 1 - à remplir'!$M$31:$M$400,MASQ2!EG$4)/INDEX('Étape 1 - à remplir'!$C$19:$L$28,MATCH(MASQ2!$DX7,'Étape 1 - à remplir'!$L$19:$L$28,0),4)),INDEX($DY$44:$EJ$73,MATCH($DX7,$DX$44:$DX$73,0),EG$4))</f>
        <v/>
      </c>
      <c r="EH7" s="47" t="str" cm="1">
        <f t="array" aca="1" ref="EH7" ca="1">IF($DX$3="Catégorie",IF(SUMIFS('Étape 1 - à remplir'!$F$31:$F$400,'Étape 1 - à remplir'!$C$31:$C$400,$DX7,'Étape 1 - à remplir'!$M$31:$M$400,MASQ2!EH$4)=0,"",SUMIFS('Étape 1 - à remplir'!$F$31:$F$400,'Étape 1 - à remplir'!$C$31:$C$400,$DX7,'Étape 1 - à remplir'!$M$31:$M$400,MASQ2!EH$4)/INDEX('Étape 1 - à remplir'!$C$19:$L$28,MATCH(MASQ2!$DX7,'Étape 1 - à remplir'!$L$19:$L$28,0),4)),INDEX($DY$44:$EJ$73,MATCH($DX7,$DX$44:$DX$73,0),EH$4))</f>
        <v/>
      </c>
      <c r="EI7" s="47" t="str" cm="1">
        <f t="array" aca="1" ref="EI7" ca="1">IF($DX$3="Catégorie",IF(SUMIFS('Étape 1 - à remplir'!$F$31:$F$400,'Étape 1 - à remplir'!$C$31:$C$400,$DX7,'Étape 1 - à remplir'!$M$31:$M$400,MASQ2!EI$4)=0,"",SUMIFS('Étape 1 - à remplir'!$F$31:$F$400,'Étape 1 - à remplir'!$C$31:$C$400,$DX7,'Étape 1 - à remplir'!$M$31:$M$400,MASQ2!EI$4)/INDEX('Étape 1 - à remplir'!$C$19:$L$28,MATCH(MASQ2!$DX7,'Étape 1 - à remplir'!$L$19:$L$28,0),4)),INDEX($DY$44:$EJ$73,MATCH($DX7,$DX$44:$DX$73,0),EI$4))</f>
        <v/>
      </c>
      <c r="EJ7" s="47" t="str" cm="1">
        <f t="array" aca="1" ref="EJ7" ca="1">IF($DX$3="Catégorie",IF(SUMIFS('Étape 1 - à remplir'!$F$31:$F$400,'Étape 1 - à remplir'!$C$31:$C$400,$DX7,'Étape 1 - à remplir'!$M$31:$M$400,MASQ2!EJ$4)=0,"",SUMIFS('Étape 1 - à remplir'!$F$31:$F$400,'Étape 1 - à remplir'!$C$31:$C$400,$DX7,'Étape 1 - à remplir'!$M$31:$M$400,MASQ2!EJ$4)/INDEX('Étape 1 - à remplir'!$C$19:$L$28,MATCH(MASQ2!$DX7,'Étape 1 - à remplir'!$L$19:$L$28,0),4)),INDEX($DY$44:$EJ$73,MATCH($DX7,$DX$44:$DX$73,0),EJ$4))</f>
        <v/>
      </c>
    </row>
    <row r="8" spans="1:140" x14ac:dyDescent="0.25">
      <c r="A8" s="56" t="str">
        <f>'Étape 1 - à remplir'!L23</f>
        <v/>
      </c>
      <c r="B8" s="8" t="e">
        <f>IF(INDEX('Étape 1 - à remplir'!G$19:L$28,MATCH(MASQ2!A8,'Étape 1 - à remplir'!L$19:L$28,0),1)="animaux",SUMIF('Étape 1 - à remplir'!C$31:C$400,MASQ2!A8,'Étape 1 - à remplir'!F$31:F$400),NA())</f>
        <v>#N/A</v>
      </c>
      <c r="C8" s="97" t="e">
        <f>B8/INDEX('Étape 1 - à remplir'!F$19:L$28,MATCH(MASQ2!A8,'Étape 1 - à remplir'!L$19:L$28,0),1)</f>
        <v>#N/A</v>
      </c>
      <c r="D8" s="8"/>
      <c r="E8" s="56" t="str">
        <f>Données_ATB!CH7</f>
        <v>Infections de l’œil (conjonctivites)</v>
      </c>
      <c r="F8" s="104" t="e">
        <f>IF(IF(S$2="Catégorie",IF(S$3="Toutes",SUMIFS('Étape 1 - à remplir'!F$31:F$400,'Étape 1 - à remplir'!D$31:D$400,MASQ2!E8,'Étape 1 - à remplir'!G$31:G$400,"animaux"),SUMIFS('Étape 1 - à remplir'!F$31:F$400,'Étape 1 - à remplir'!D$31:D$400,MASQ2!E8,'Étape 1 - à remplir'!C$31:C$400,S$3)),IF(S$2="Âge",IF(S$3="Tous",SUMIFS('Étape 1 - à remplir'!F$31:F$400,'Étape 1 - à remplir'!D$31:D$400,MASQ2!E8,'Étape 1 - à remplir'!G$31:G$400,"animaux"),SUMIFS('Étape 1 - à remplir'!F$31:F$400,'Étape 1 - à remplir'!D$31:D$400,MASQ2!E8,'Étape 1 - à remplir'!P$31:P$400,S$3)),IF(S$2="Atelier",IF(S$3="Tous",SUMIFS('Étape 1 - à remplir'!F$31:F$400,'Étape 1 - à remplir'!D$31:D$400,MASQ2!E8,'Étape 1 - à remplir'!G$31:G$400,"animaux"),SUMIFS('Étape 1 - à remplir'!F$31:F$400,'Étape 1 - à remplir'!D$31:D$400,MASQ2!E8,'Étape 1 - à remplir'!O$31:O$400,S$3)),IF(S$2="Espèce",IF(S$3="Tous",SUMIFS('Étape 1 - à remplir'!F$31:F$400,'Étape 1 - à remplir'!D$31:D$400,MASQ2!E8,'Étape 1 - à remplir'!G$31:G$400,"animaux"),SUMIFS('Étape 1 - à remplir'!F$31:F$400,'Étape 1 - à remplir'!D$31:D$400,MASQ2!E8,'Étape 1 - à remplir'!N$31:N$400,S$3))))))=0,NA(),IF(S$2="Catégorie",IF(S$3="Toutes",SUMIFS('Étape 1 - à remplir'!F$31:F$400,'Étape 1 - à remplir'!D$31:D$400,MASQ2!E8,'Étape 1 - à remplir'!G$31:G$400,"animaux"),SUMIFS('Étape 1 - à remplir'!F$31:F$400,'Étape 1 - à remplir'!D$31:D$400,MASQ2!E8,'Étape 1 - à remplir'!C$31:C$400,S$3)),IF(S$2="Âge",IF(S$3="Tous",SUMIFS('Étape 1 - à remplir'!F$31:F$400,'Étape 1 - à remplir'!D$31:D$400,MASQ2!E8,'Étape 1 - à remplir'!G$31:G$400,"animaux"),SUMIFS('Étape 1 - à remplir'!F$31:F$400,'Étape 1 - à remplir'!D$31:D$400,MASQ2!E8,'Étape 1 - à remplir'!P$31:P$400,S$3)),IF(S$2="Atelier",IF(S$3="Tous",SUMIFS('Étape 1 - à remplir'!F$31:F$400,'Étape 1 - à remplir'!D$31:D$400,MASQ2!E8,'Étape 1 - à remplir'!G$31:G$400,"animaux"),SUMIFS('Étape 1 - à remplir'!F$31:F$400,'Étape 1 - à remplir'!D$31:D$400,MASQ2!E8,'Étape 1 - à remplir'!O$31:O$400,S$3)),IF(S$2="Espèce",IF(S$3="Tous",SUMIFS('Étape 1 - à remplir'!F$31:F$400,'Étape 1 - à remplir'!D$31:D$400,MASQ2!E8,'Étape 1 - à remplir'!G$31:G$400,"animaux"),SUMIFS('Étape 1 - à remplir'!F$31:F$400,'Étape 1 - à remplir'!D$31:D$400,MASQ2!E8,'Étape 1 - à remplir'!N$31:N$400,S$3)))))))</f>
        <v>#N/A</v>
      </c>
      <c r="G8" s="203" t="str">
        <f ca="1"/>
        <v>Infections de l’œil (conjonctivites)</v>
      </c>
      <c r="H8" s="97" t="e">
        <f ca="1"/>
        <v>#N/A</v>
      </c>
      <c r="I8" s="102" t="str">
        <f>INDEX(Données_ATB!BE:BV,MATCH(MASQ2!J8,Données_ATB!BE:BE,0),18)</f>
        <v/>
      </c>
      <c r="J8" s="77" t="str">
        <f>Données_ATB!BE7</f>
        <v>ACTI DOXY 5</v>
      </c>
      <c r="K8" s="204" t="e">
        <f>IF(IF(S$2="Catégorie",IF(S$3="Toutes",SUMIFS('Étape 1 - à remplir'!$F$31:$F$400,'Étape 1 - à remplir'!$E$31:$E$400,MASQ2!J8,'Étape 1 - à remplir'!$G$31:$G$400,"animaux"),SUMIFS('Étape 1 - à remplir'!$F$31:$F$400,'Étape 1 - à remplir'!$E$31:$E$400,MASQ2!J8,'Étape 1 - à remplir'!$C$31:$C$400,S$3)),IF(S$2="Âge",IF(S$3="Tous",SUMIFS('Étape 1 - à remplir'!$F$31:$F$400,'Étape 1 - à remplir'!$E$31:$E$400,MASQ2!J8,'Étape 1 - à remplir'!$G$31:$G$400,"animaux"),SUMIFS('Étape 1 - à remplir'!$F$31:$F$400,'Étape 1 - à remplir'!$E$31:$E$400,MASQ2!J8,'Étape 1 - à remplir'!$P$31:$P$400,S$3)),IF(S$2="Atelier",IF(S$3="Tous",SUMIFS('Étape 1 - à remplir'!$F$31:$F$400,'Étape 1 - à remplir'!$E$31:$E$400,MASQ2!J8,'Étape 1 - à remplir'!$G$31:$G$400,"animaux"),SUMIFS('Étape 1 - à remplir'!$F$31:$F$400,'Étape 1 - à remplir'!$E$31:$E$400,MASQ2!J8,'Étape 1 - à remplir'!$O$31:$O$400,S$3)),IF(S$2="Espèce",IF(S$3="Tous",SUMIFS('Étape 1 - à remplir'!$F$31:$F$400,'Étape 1 - à remplir'!$E$31:$E$400,MASQ2!J8,'Étape 1 - à remplir'!$G$31:$G$400,"animaux"),SUMIFS('Étape 1 - à remplir'!$F$31:$F$400,'Étape 1 - à remplir'!$E$31:$E$400,MASQ2!J8,'Étape 1 - à remplir'!$N$31:$N$400,S$3))))))=0,NA(),IF(S$2="Catégorie",IF(S$3="Toutes",SUMIFS('Étape 1 - à remplir'!$F$31:$F$400,'Étape 1 - à remplir'!$E$31:$E$400,MASQ2!J8,'Étape 1 - à remplir'!$G$31:$G$400,"animaux"),SUMIFS('Étape 1 - à remplir'!$F$31:$F$400,'Étape 1 - à remplir'!$E$31:$E$400,MASQ2!J8,'Étape 1 - à remplir'!$C$31:$C$400,S$3)),IF(S$2="Âge",IF(S$3="Tous",SUMIFS('Étape 1 - à remplir'!$F$31:$F$400,'Étape 1 - à remplir'!$E$31:$E$400,MASQ2!J8,'Étape 1 - à remplir'!$G$31:$G$400,"animaux"),SUMIFS('Étape 1 - à remplir'!$F$31:$F$400,'Étape 1 - à remplir'!$E$31:$E$400,MASQ2!J8,'Étape 1 - à remplir'!$P$31:$P$400,S$3)),IF(S$2="Atelier",IF(S$3="Tous",SUMIFS('Étape 1 - à remplir'!$F$31:$F$400,'Étape 1 - à remplir'!$E$31:$E$400,MASQ2!J8,'Étape 1 - à remplir'!$G$31:$G$400,"animaux"),SUMIFS('Étape 1 - à remplir'!$F$31:$F$400,'Étape 1 - à remplir'!$E$31:$E$400,MASQ2!J8,'Étape 1 - à remplir'!$O$31:$O$400,S$3)),IF(S$2="Espèce",IF(S$3="Tous",SUMIFS('Étape 1 - à remplir'!$F$31:$F$400,'Étape 1 - à remplir'!$E$31:$E$400,MASQ2!J8,'Étape 1 - à remplir'!$G$31:$G$400,"animaux"),SUMIFS('Étape 1 - à remplir'!$F$31:$F$400,'Étape 1 - à remplir'!$E$31:$E$400,MASQ2!J8,'Étape 1 - à remplir'!$N$31:$N$400,S$3)))))))</f>
        <v>#N/A</v>
      </c>
      <c r="L8" s="97">
        <f t="shared" si="38"/>
        <v>0</v>
      </c>
      <c r="M8" s="56" t="str">
        <f>Données_ATB!BN7</f>
        <v>Doxycycline</v>
      </c>
      <c r="N8" s="204" t="str">
        <f>Données_ATB!BO7</f>
        <v/>
      </c>
      <c r="O8" s="97" t="str">
        <f>Données_ATB!BP7</f>
        <v/>
      </c>
      <c r="P8" s="77" t="str">
        <f>Données_ATB!BR7</f>
        <v>Tetracyclines</v>
      </c>
      <c r="Q8" s="78" t="str">
        <f>Données_ATB!BS7</f>
        <v/>
      </c>
      <c r="R8" s="79" t="str">
        <f>Données_ATB!BT7</f>
        <v/>
      </c>
      <c r="S8" s="78"/>
      <c r="T8" s="78"/>
      <c r="U8" s="77" t="str">
        <f ca="1"/>
        <v>ACTI DOXY 5</v>
      </c>
      <c r="V8" s="79" t="e">
        <f ca="1"/>
        <v>#N/A</v>
      </c>
      <c r="W8" s="102" t="str">
        <f>IF(X8="Colistine","x",IF(INDEX(Données_ATB!CB$3:CC$63,MATCH(X8,Données_ATB!CB$3:CB$63,0),2)="Fluoroquinolones","x",IF(INDEX(Données_ATB!CB$3:CC$63,MATCH(X8,Données_ATB!CB$3:CB$63,0),2)="Cephalosporines 3&amp;4G","x","")))</f>
        <v/>
      </c>
      <c r="X8" s="77" t="str">
        <f>Données_ATB!CB7</f>
        <v>Benzylpénicilline</v>
      </c>
      <c r="Y8" s="104" t="e">
        <f t="shared" si="30"/>
        <v>#N/A</v>
      </c>
      <c r="Z8" s="8" t="str">
        <f ca="1"/>
        <v>Benzylpénicilline</v>
      </c>
      <c r="AA8" s="97" t="e">
        <f ca="1"/>
        <v>#N/A</v>
      </c>
      <c r="AB8" s="102" t="str">
        <f t="shared" si="31"/>
        <v>x</v>
      </c>
      <c r="AC8" s="56" t="str">
        <f>Données_ATB!BY7</f>
        <v>Cephalosporines 3&amp;4G</v>
      </c>
      <c r="AD8" s="104" t="e">
        <f t="shared" si="3"/>
        <v>#N/A</v>
      </c>
      <c r="AE8" s="8" t="str">
        <f ca="1"/>
        <v>Cephalosporines 3&amp;4G</v>
      </c>
      <c r="AF8" s="97" t="e">
        <f ca="1"/>
        <v>#N/A</v>
      </c>
      <c r="AG8" s="8"/>
      <c r="AH8" s="48" t="str">
        <f t="shared" si="39"/>
        <v/>
      </c>
      <c r="AI8" s="48" t="str" cm="1">
        <f t="array" ref="AI8">IF($AH$3="Catégorie",IF(SUMIFS('Étape 1 - à remplir'!$F$31:$F$400,'Étape 1 - à remplir'!$C$31:$C$400,$AH8,'Étape 1 - à remplir'!$M$31:$M$400,MASQ2!AI$4)=0,"",SUMIFS('Étape 1 - à remplir'!$F$31:$F$400,'Étape 1 - à remplir'!$C$31:$C$400,$AH8,'Étape 1 - à remplir'!$M$31:$M$400,MASQ2!AI$4)/INDEX('Étape 1 - à remplir'!$C$19:$L$28,MATCH(MASQ2!$AH8,'Étape 1 - à remplir'!$L$19:$L$28,0),4)),INDEX($AI$44:$AT$73,MATCH($AH8,$AH$44:$AH$73,0),AI$4))</f>
        <v/>
      </c>
      <c r="AJ8" s="48" t="str" cm="1">
        <f t="array" aca="1" ref="AJ8" ca="1">IF($AH$3="Catégorie",IF(SUMIFS('Étape 1 - à remplir'!$F$31:$F$400,'Étape 1 - à remplir'!$C$31:$C$400,$AH8,'Étape 1 - à remplir'!$M$31:$M$400,MASQ2!AJ$4)=0,"",SUMIFS('Étape 1 - à remplir'!$F$31:$F$400,'Étape 1 - à remplir'!$C$31:$C$400,$AH8,'Étape 1 - à remplir'!$M$31:$M$400,MASQ2!AJ$4)/INDEX('Étape 1 - à remplir'!$C$19:$L$28,MATCH(MASQ2!$AH8,'Étape 1 - à remplir'!$L$19:$L$28,0),4)),INDEX($AI$44:$AT$73,MATCH($AH8,$AH$44:$AH$73,0),AJ$4))</f>
        <v/>
      </c>
      <c r="AK8" s="48" t="str" cm="1">
        <f t="array" aca="1" ref="AK8" ca="1">IF($AH$3="Catégorie",IF(SUMIFS('Étape 1 - à remplir'!$F$31:$F$400,'Étape 1 - à remplir'!$C$31:$C$400,$AH8,'Étape 1 - à remplir'!$M$31:$M$400,MASQ2!AK$4)=0,"",SUMIFS('Étape 1 - à remplir'!$F$31:$F$400,'Étape 1 - à remplir'!$C$31:$C$400,$AH8,'Étape 1 - à remplir'!$M$31:$M$400,MASQ2!AK$4)/INDEX('Étape 1 - à remplir'!$C$19:$L$28,MATCH(MASQ2!$AH8,'Étape 1 - à remplir'!$L$19:$L$28,0),4)),INDEX($AI$44:$AT$73,MATCH($AH8,$AH$44:$AH$73,0),AK$4))</f>
        <v/>
      </c>
      <c r="AL8" s="48" t="str" cm="1">
        <f t="array" aca="1" ref="AL8" ca="1">IF($AH$3="Catégorie",IF(SUMIFS('Étape 1 - à remplir'!$F$31:$F$400,'Étape 1 - à remplir'!$C$31:$C$400,$AH8,'Étape 1 - à remplir'!$M$31:$M$400,MASQ2!AL$4)=0,"",SUMIFS('Étape 1 - à remplir'!$F$31:$F$400,'Étape 1 - à remplir'!$C$31:$C$400,$AH8,'Étape 1 - à remplir'!$M$31:$M$400,MASQ2!AL$4)/INDEX('Étape 1 - à remplir'!$C$19:$L$28,MATCH(MASQ2!$AH8,'Étape 1 - à remplir'!$L$19:$L$28,0),4)),INDEX($AI$44:$AT$73,MATCH($AH8,$AH$44:$AH$73,0),AL$4))</f>
        <v/>
      </c>
      <c r="AM8" s="48" t="str" cm="1">
        <f t="array" aca="1" ref="AM8" ca="1">IF($AH$3="Catégorie",IF(SUMIFS('Étape 1 - à remplir'!$F$31:$F$400,'Étape 1 - à remplir'!$C$31:$C$400,$AH8,'Étape 1 - à remplir'!$M$31:$M$400,MASQ2!AM$4)=0,"",SUMIFS('Étape 1 - à remplir'!$F$31:$F$400,'Étape 1 - à remplir'!$C$31:$C$400,$AH8,'Étape 1 - à remplir'!$M$31:$M$400,MASQ2!AM$4)/INDEX('Étape 1 - à remplir'!$C$19:$L$28,MATCH(MASQ2!$AH8,'Étape 1 - à remplir'!$L$19:$L$28,0),4)),INDEX($AI$44:$AT$73,MATCH($AH8,$AH$44:$AH$73,0),AM$4))</f>
        <v/>
      </c>
      <c r="AN8" s="48" t="str" cm="1">
        <f t="array" aca="1" ref="AN8" ca="1">IF($AH$3="Catégorie",IF(SUMIFS('Étape 1 - à remplir'!$F$31:$F$400,'Étape 1 - à remplir'!$C$31:$C$400,$AH8,'Étape 1 - à remplir'!$M$31:$M$400,MASQ2!AN$4)=0,"",SUMIFS('Étape 1 - à remplir'!$F$31:$F$400,'Étape 1 - à remplir'!$C$31:$C$400,$AH8,'Étape 1 - à remplir'!$M$31:$M$400,MASQ2!AN$4)/INDEX('Étape 1 - à remplir'!$C$19:$L$28,MATCH(MASQ2!$AH8,'Étape 1 - à remplir'!$L$19:$L$28,0),4)),INDEX($AI$44:$AT$73,MATCH($AH8,$AH$44:$AH$73,0),AN$4))</f>
        <v/>
      </c>
      <c r="AO8" s="48" t="str" cm="1">
        <f t="array" aca="1" ref="AO8" ca="1">IF($AH$3="Catégorie",IF(SUMIFS('Étape 1 - à remplir'!$F$31:$F$400,'Étape 1 - à remplir'!$C$31:$C$400,$AH8,'Étape 1 - à remplir'!$M$31:$M$400,MASQ2!AO$4)=0,"",SUMIFS('Étape 1 - à remplir'!$F$31:$F$400,'Étape 1 - à remplir'!$C$31:$C$400,$AH8,'Étape 1 - à remplir'!$M$31:$M$400,MASQ2!AO$4)/INDEX('Étape 1 - à remplir'!$C$19:$L$28,MATCH(MASQ2!$AH8,'Étape 1 - à remplir'!$L$19:$L$28,0),4)),INDEX($AI$44:$AT$73,MATCH($AH8,$AH$44:$AH$73,0),AO$4))</f>
        <v/>
      </c>
      <c r="AP8" s="48" t="str" cm="1">
        <f t="array" aca="1" ref="AP8" ca="1">IF($AH$3="Catégorie",IF(SUMIFS('Étape 1 - à remplir'!$F$31:$F$400,'Étape 1 - à remplir'!$C$31:$C$400,$AH8,'Étape 1 - à remplir'!$M$31:$M$400,MASQ2!AP$4)=0,"",SUMIFS('Étape 1 - à remplir'!$F$31:$F$400,'Étape 1 - à remplir'!$C$31:$C$400,$AH8,'Étape 1 - à remplir'!$M$31:$M$400,MASQ2!AP$4)/INDEX('Étape 1 - à remplir'!$C$19:$L$28,MATCH(MASQ2!$AH8,'Étape 1 - à remplir'!$L$19:$L$28,0),4)),INDEX($AI$44:$AT$73,MATCH($AH8,$AH$44:$AH$73,0),AP$4))</f>
        <v/>
      </c>
      <c r="AQ8" s="48" t="str" cm="1">
        <f t="array" aca="1" ref="AQ8" ca="1">IF($AH$3="Catégorie",IF(SUMIFS('Étape 1 - à remplir'!$F$31:$F$400,'Étape 1 - à remplir'!$C$31:$C$400,$AH8,'Étape 1 - à remplir'!$M$31:$M$400,MASQ2!AQ$4)=0,"",SUMIFS('Étape 1 - à remplir'!$F$31:$F$400,'Étape 1 - à remplir'!$C$31:$C$400,$AH8,'Étape 1 - à remplir'!$M$31:$M$400,MASQ2!AQ$4)/INDEX('Étape 1 - à remplir'!$C$19:$L$28,MATCH(MASQ2!$AH8,'Étape 1 - à remplir'!$L$19:$L$28,0),4)),INDEX($AI$44:$AT$73,MATCH($AH8,$AH$44:$AH$73,0),AQ$4))</f>
        <v/>
      </c>
      <c r="AR8" s="48" t="str" cm="1">
        <f t="array" aca="1" ref="AR8" ca="1">IF($AH$3="Catégorie",IF(SUMIFS('Étape 1 - à remplir'!$F$31:$F$400,'Étape 1 - à remplir'!$C$31:$C$400,$AH8,'Étape 1 - à remplir'!$M$31:$M$400,MASQ2!AR$4)=0,"",SUMIFS('Étape 1 - à remplir'!$F$31:$F$400,'Étape 1 - à remplir'!$C$31:$C$400,$AH8,'Étape 1 - à remplir'!$M$31:$M$400,MASQ2!AR$4)/INDEX('Étape 1 - à remplir'!$C$19:$L$28,MATCH(MASQ2!$AH8,'Étape 1 - à remplir'!$L$19:$L$28,0),4)),INDEX($AI$44:$AT$73,MATCH($AH8,$AH$44:$AH$73,0),AR$4))</f>
        <v/>
      </c>
      <c r="AS8" s="48" t="str" cm="1">
        <f t="array" aca="1" ref="AS8" ca="1">IF($AH$3="Catégorie",IF(SUMIFS('Étape 1 - à remplir'!$F$31:$F$400,'Étape 1 - à remplir'!$C$31:$C$400,$AH8,'Étape 1 - à remplir'!$M$31:$M$400,MASQ2!AS$4)=0,"",SUMIFS('Étape 1 - à remplir'!$F$31:$F$400,'Étape 1 - à remplir'!$C$31:$C$400,$AH8,'Étape 1 - à remplir'!$M$31:$M$400,MASQ2!AS$4)/INDEX('Étape 1 - à remplir'!$C$19:$L$28,MATCH(MASQ2!$AH8,'Étape 1 - à remplir'!$L$19:$L$28,0),4)),INDEX($AI$44:$AT$73,MATCH($AH8,$AH$44:$AH$73,0),AS$4))</f>
        <v/>
      </c>
      <c r="AT8" s="48" t="str" cm="1">
        <f t="array" aca="1" ref="AT8" ca="1">IF($AH$3="Catégorie",IF(SUMIFS('Étape 1 - à remplir'!$F$31:$F$400,'Étape 1 - à remplir'!$C$31:$C$400,$AH8,'Étape 1 - à remplir'!$M$31:$M$400,MASQ2!AT$4)=0,"",SUMIFS('Étape 1 - à remplir'!$F$31:$F$400,'Étape 1 - à remplir'!$C$31:$C$400,$AH8,'Étape 1 - à remplir'!$M$31:$M$400,MASQ2!AT$4)/INDEX('Étape 1 - à remplir'!$C$19:$L$28,MATCH(MASQ2!$AH8,'Étape 1 - à remplir'!$L$19:$L$28,0),4)),INDEX($AI$44:$AT$73,MATCH($AH8,$AH$44:$AH$73,0),AT$4))</f>
        <v/>
      </c>
      <c r="AV8" s="56" t="str">
        <f>'Étape 1 - à remplir'!L23</f>
        <v/>
      </c>
      <c r="AW8" s="8" t="e">
        <f>IF(INDEX('Étape 1 - à remplir'!G$19:L$28,MATCH(AV8,'Étape 1 - à remplir'!L$19:L$28,0),1)="lots",SUMIF('Étape 1 - à remplir'!C$31:C$400,AV8,'Étape 1 - à remplir'!F$31:F$400),NA())</f>
        <v>#N/A</v>
      </c>
      <c r="AX8" s="97" t="e">
        <f>AW8/INDEX('Étape 1 - à remplir'!F$19:L$28,MATCH(AV8,'Étape 1 - à remplir'!L$19:L$28,0),1)</f>
        <v>#N/A</v>
      </c>
      <c r="AY8" s="8"/>
      <c r="AZ8" s="56" t="str">
        <f t="shared" si="4"/>
        <v>Infections de l’œil (conjonctivites)</v>
      </c>
      <c r="BA8" s="104" t="e">
        <f>IF(IF(BN$2="Catégorie",IF(BN$3="Toutes",SUMIFS('Étape 1 - à remplir'!$F$31:$F$400,'Étape 1 - à remplir'!$D$31:$D$400,MASQ2!AZ8,'Étape 1 - à remplir'!$G$31:$G$400,"lots"),SUMIFS('Étape 1 - à remplir'!$F$31:$F$400,'Étape 1 - à remplir'!$D$31:$D$400,MASQ2!AZ8,'Étape 1 - à remplir'!$C$31:$C$400,BN$3,'Étape 1 - à remplir'!$G$31:$G$400,"lots")),IF(BN$2="Âge",IF(BN$3="Tous",SUMIFS('Étape 1 - à remplir'!$F$31:$F$400,'Étape 1 - à remplir'!$D$31:$D$400,MASQ2!AZ8,'Étape 1 - à remplir'!$G$31:$G$400,"lots"),SUMIFS('Étape 1 - à remplir'!$F$31:$F$400,'Étape 1 - à remplir'!$D$31:$D$400,MASQ2!AZ8,'Étape 1 - à remplir'!$P$31:$P$400,BN$3,'Étape 1 - à remplir'!$G$31:$G$400,"lots")),IF(BN$2="Atelier",IF(BN$3="Tous",SUMIFS('Étape 1 - à remplir'!$F$31:$F$400,'Étape 1 - à remplir'!$D$31:$D$400,MASQ2!AZ8,'Étape 1 - à remplir'!$G$31:$G$400,"lots"),SUMIFS('Étape 1 - à remplir'!$F$31:$F$400,'Étape 1 - à remplir'!$D$31:$D$400,MASQ2!AZ8,'Étape 1 - à remplir'!$O$31:$O$400,BN$3,'Étape 1 - à remplir'!$G$31:$G$400,"lots")),IF(BN$2="Espèce",IF(BN$3="Tous",SUMIFS('Étape 1 - à remplir'!$F$31:$F$400,'Étape 1 - à remplir'!$D$31:$D$400,MASQ2!AZ8,'Étape 1 - à remplir'!$G$31:$G$400,"lots"),SUMIFS('Étape 1 - à remplir'!$F$31:$F$400,'Étape 1 - à remplir'!$D$31:$D$400,MASQ2!AZ8,'Étape 1 - à remplir'!$N$31:$N$400,BN$3,'Étape 1 - à remplir'!$G$31:$G$400,"lots"))))))=0,NA(),IF(BN$2="Catégorie",IF(BN$3="Toutes",SUMIFS('Étape 1 - à remplir'!$F$31:$F$400,'Étape 1 - à remplir'!$D$31:$D$400,MASQ2!AZ8,'Étape 1 - à remplir'!$G$31:$G$400,"lots"),SUMIFS('Étape 1 - à remplir'!$F$31:$F$400,'Étape 1 - à remplir'!$D$31:$D$400,MASQ2!AZ8,'Étape 1 - à remplir'!$C$31:$C$400,BN$3,'Étape 1 - à remplir'!$G$31:$G$400,"lots")),IF(BN$2="Âge",IF(BN$3="Tous",SUMIFS('Étape 1 - à remplir'!$F$31:$F$400,'Étape 1 - à remplir'!$D$31:$D$400,MASQ2!AZ8,'Étape 1 - à remplir'!$G$31:$G$400,"lots"),SUMIFS('Étape 1 - à remplir'!$F$31:$F$400,'Étape 1 - à remplir'!$D$31:$D$400,MASQ2!AZ8,'Étape 1 - à remplir'!$P$31:$P$400,BN$3,'Étape 1 - à remplir'!$G$31:$G$400,"lots")),IF(BN$2="Atelier",IF(BN$3="Tous",SUMIFS('Étape 1 - à remplir'!$F$31:$F$400,'Étape 1 - à remplir'!$D$31:$D$400,MASQ2!AZ8,'Étape 1 - à remplir'!$G$31:$G$400,"lots"),SUMIFS('Étape 1 - à remplir'!$F$31:$F$400,'Étape 1 - à remplir'!$D$31:$D$400,MASQ2!AZ8,'Étape 1 - à remplir'!$O$31:$O$400,BN$3,'Étape 1 - à remplir'!$G$31:$G$400,"lots")),IF(BN$2="Espèce",IF(BN$3="Tous",SUMIFS('Étape 1 - à remplir'!$F$31:$F$400,'Étape 1 - à remplir'!$D$31:$D$400,MASQ2!AZ8,'Étape 1 - à remplir'!$G$31:$G$400,"lots"),SUMIFS('Étape 1 - à remplir'!$F$31:$F$400,'Étape 1 - à remplir'!$D$31:$D$400,MASQ2!AZ8,'Étape 1 - à remplir'!$N$31:$N$400,BN$3,'Étape 1 - à remplir'!$G$31:$G$400,"lots")))))))</f>
        <v>#N/A</v>
      </c>
      <c r="BB8" s="8" t="str">
        <f ca="1"/>
        <v>Infections de l’œil (conjonctivites)</v>
      </c>
      <c r="BC8" s="97" t="e">
        <f ca="1"/>
        <v>#N/A</v>
      </c>
      <c r="BD8" s="102" t="str">
        <f t="shared" si="5"/>
        <v/>
      </c>
      <c r="BE8" s="56" t="str">
        <f t="shared" si="6"/>
        <v>ACTI DOXY 5</v>
      </c>
      <c r="BF8" s="204" t="e">
        <f>IF(IF(BN$2="Catégorie",IF(BN$3="Toutes",SUMIFS('Étape 1 - à remplir'!$F$31:$F$400,'Étape 1 - à remplir'!$E$31:$E$400,MASQ2!BE8,'Étape 1 - à remplir'!$G$31:$G$400,"lots"),SUMIFS('Étape 1 - à remplir'!$F$31:$F$400,'Étape 1 - à remplir'!$E$31:$E$400,MASQ2!BE8,'Étape 1 - à remplir'!$C$31:$C$400,BN$3)),IF(BN$2="Âge",IF(BN$3="Tous",SUMIFS('Étape 1 - à remplir'!$F$31:$F$400,'Étape 1 - à remplir'!$E$31:$E$400,MASQ2!BE8,'Étape 1 - à remplir'!$G$31:$G$400,"lots"),SUMIFS('Étape 1 - à remplir'!$F$31:$F$400,'Étape 1 - à remplir'!$E$31:$E$400,MASQ2!BE8,'Étape 1 - à remplir'!$P$31:$P$400,BN$3,'Étape 1 - à remplir'!$G$31:$G$400,"lots")),IF(BN$2="Atelier",IF(BN$3="Tous",SUMIFS('Étape 1 - à remplir'!$F$31:$F$400,'Étape 1 - à remplir'!$E$31:$E$400,MASQ2!BE8,'Étape 1 - à remplir'!$G$31:$G$400,"lots"),SUMIFS('Étape 1 - à remplir'!$F$31:$F$400,'Étape 1 - à remplir'!$E$31:$E$400,MASQ2!BE8,'Étape 1 - à remplir'!$O$31:$O$400,BN$3,'Étape 1 - à remplir'!$G$31:$G$400,"lots")),IF(BN$2="Espèce",IF(BN$3="Tous",SUMIFS('Étape 1 - à remplir'!$F$31:$F$400,'Étape 1 - à remplir'!$E$31:$E$400,MASQ2!BE8,'Étape 1 - à remplir'!$G$31:$G$400,"lots"),SUMIFS('Étape 1 - à remplir'!$F$31:$F$400,'Étape 1 - à remplir'!$E$31:$E$400,MASQ2!BE8,'Étape 1 - à remplir'!$N$31:$N$400,BN$3,'Étape 1 - à remplir'!$G$31:$G$400,"lots"))))))=0,NA(),IF(BN$2="Catégorie",IF(BN$3="Toutes",SUMIFS('Étape 1 - à remplir'!$F$31:$F$400,'Étape 1 - à remplir'!$E$31:$E$400,MASQ2!BE8,'Étape 1 - à remplir'!$G$31:$G$400,"lots"),SUMIFS('Étape 1 - à remplir'!$F$31:$F$400,'Étape 1 - à remplir'!$E$31:$E$400,MASQ2!BE8,'Étape 1 - à remplir'!$C$31:$C$400,BN$3)),IF(BN$2="Âge",IF(BN$3="Tous",SUMIFS('Étape 1 - à remplir'!$F$31:$F$400,'Étape 1 - à remplir'!$E$31:$E$400,MASQ2!BE8,'Étape 1 - à remplir'!$G$31:$G$400,"lots"),SUMIFS('Étape 1 - à remplir'!$F$31:$F$400,'Étape 1 - à remplir'!$E$31:$E$400,MASQ2!BE8,'Étape 1 - à remplir'!$P$31:$P$400,BN$3,'Étape 1 - à remplir'!$G$31:$G$400,"lots")),IF(BN$2="Atelier",IF(BN$3="Tous",SUMIFS('Étape 1 - à remplir'!$F$31:$F$400,'Étape 1 - à remplir'!$E$31:$E$400,MASQ2!BE8,'Étape 1 - à remplir'!$G$31:$G$400,"lots"),SUMIFS('Étape 1 - à remplir'!$F$31:$F$400,'Étape 1 - à remplir'!$E$31:$E$400,MASQ2!BE8,'Étape 1 - à remplir'!$O$31:$O$400,BN$3,'Étape 1 - à remplir'!$G$31:$G$400,"lots")),IF(BN$2="Espèce",IF(BN$3="Tous",SUMIFS('Étape 1 - à remplir'!$F$31:$F$400,'Étape 1 - à remplir'!$E$31:$E$400,MASQ2!BE8,'Étape 1 - à remplir'!$G$31:$G$400,"lots"),SUMIFS('Étape 1 - à remplir'!$F$31:$F$400,'Étape 1 - à remplir'!$E$31:$E$400,MASQ2!BE8,'Étape 1 - à remplir'!$N$31:$N$400,BN$3,'Étape 1 - à remplir'!$G$31:$G$400,"lots")))))))</f>
        <v>#N/A</v>
      </c>
      <c r="BG8" s="204">
        <f t="shared" si="32"/>
        <v>0</v>
      </c>
      <c r="BH8" s="204" t="str">
        <f t="shared" si="7"/>
        <v>Doxycycline</v>
      </c>
      <c r="BI8" s="204" t="str">
        <f t="shared" si="8"/>
        <v/>
      </c>
      <c r="BJ8" s="204" t="str">
        <f t="shared" si="9"/>
        <v/>
      </c>
      <c r="BK8" s="204" t="str">
        <f t="shared" si="10"/>
        <v>Tetracyclines</v>
      </c>
      <c r="BL8" s="204" t="str">
        <f t="shared" si="11"/>
        <v/>
      </c>
      <c r="BM8" s="97" t="str">
        <f t="shared" si="12"/>
        <v/>
      </c>
      <c r="BN8" s="78"/>
      <c r="BO8" s="78"/>
      <c r="BP8" s="77" t="str">
        <f ca="1"/>
        <v>ACTI DOXY 5</v>
      </c>
      <c r="BQ8" s="79" t="e">
        <f ca="1"/>
        <v>#N/A</v>
      </c>
      <c r="BR8" s="102" t="str">
        <f t="shared" si="13"/>
        <v/>
      </c>
      <c r="BS8" s="77" t="str">
        <f t="shared" si="14"/>
        <v>Benzylpénicilline</v>
      </c>
      <c r="BT8" s="104" t="e">
        <f t="shared" si="33"/>
        <v>#N/A</v>
      </c>
      <c r="BU8" s="204" t="str">
        <f ca="1"/>
        <v>Benzylpénicilline</v>
      </c>
      <c r="BV8" s="97" t="e">
        <f ca="1"/>
        <v>#N/A</v>
      </c>
      <c r="BW8" s="102" t="str">
        <f t="shared" si="15"/>
        <v>x</v>
      </c>
      <c r="BX8" s="265" t="str">
        <f t="shared" si="16"/>
        <v>Cephalosporines 3&amp;4G</v>
      </c>
      <c r="BY8" s="104" t="e">
        <f t="shared" si="34"/>
        <v>#N/A</v>
      </c>
      <c r="BZ8" s="204" t="str">
        <f ca="1"/>
        <v>Cephalosporines 3&amp;4G</v>
      </c>
      <c r="CA8" s="97" t="e">
        <f ca="1"/>
        <v>#N/A</v>
      </c>
      <c r="CB8" s="8"/>
      <c r="CC8" s="48" t="str">
        <f t="shared" si="40"/>
        <v/>
      </c>
      <c r="CD8" s="48" t="str" cm="1">
        <f t="array" ref="CD8">IF($CC$3="Catégorie",IF(SUMIFS('Étape 1 - à remplir'!$F$31:$F$400,'Étape 1 - à remplir'!$C$31:$C$400,$CC8,'Étape 1 - à remplir'!$M$31:$M$400,MASQ2!CD$4)=0,"",SUMIFS('Étape 1 - à remplir'!$F$31:$F$400,'Étape 1 - à remplir'!$C$31:$C$400,$CC8,'Étape 1 - à remplir'!$M$31:$M$400,MASQ2!CD$4)/INDEX('Étape 1 - à remplir'!$C$19:$L$28,MATCH(MASQ2!$CC8,'Étape 1 - à remplir'!$L$19:$L$28,0),4)),INDEX($CD$44:$CO$73,MATCH($CC8,$CC$44:$CC$73,0),CD$4))</f>
        <v/>
      </c>
      <c r="CE8" s="48" t="str" cm="1">
        <f t="array" aca="1" ref="CE8" ca="1">IF($CC$3="Catégorie",IF(SUMIFS('Étape 1 - à remplir'!$F$31:$F$400,'Étape 1 - à remplir'!$C$31:$C$400,$CC8,'Étape 1 - à remplir'!$M$31:$M$400,MASQ2!CE$4)=0,"",SUMIFS('Étape 1 - à remplir'!$F$31:$F$400,'Étape 1 - à remplir'!$C$31:$C$400,$CC8,'Étape 1 - à remplir'!$M$31:$M$400,MASQ2!CE$4)/INDEX('Étape 1 - à remplir'!$C$19:$L$28,MATCH(MASQ2!$CC8,'Étape 1 - à remplir'!$L$19:$L$28,0),4)),INDEX($CD$44:$CO$73,MATCH($CC8,$CC$44:$CC$73,0),CE$4))</f>
        <v/>
      </c>
      <c r="CF8" s="48" t="str" cm="1">
        <f t="array" aca="1" ref="CF8" ca="1">IF($CC$3="Catégorie",IF(SUMIFS('Étape 1 - à remplir'!$F$31:$F$400,'Étape 1 - à remplir'!$C$31:$C$400,$CC8,'Étape 1 - à remplir'!$M$31:$M$400,MASQ2!CF$4)=0,"",SUMIFS('Étape 1 - à remplir'!$F$31:$F$400,'Étape 1 - à remplir'!$C$31:$C$400,$CC8,'Étape 1 - à remplir'!$M$31:$M$400,MASQ2!CF$4)/INDEX('Étape 1 - à remplir'!$C$19:$L$28,MATCH(MASQ2!$CC8,'Étape 1 - à remplir'!$L$19:$L$28,0),4)),INDEX($CD$44:$CO$73,MATCH($CC8,$CC$44:$CC$73,0),CF$4))</f>
        <v/>
      </c>
      <c r="CG8" s="48" t="str" cm="1">
        <f t="array" aca="1" ref="CG8" ca="1">IF($CC$3="Catégorie",IF(SUMIFS('Étape 1 - à remplir'!$F$31:$F$400,'Étape 1 - à remplir'!$C$31:$C$400,$CC8,'Étape 1 - à remplir'!$M$31:$M$400,MASQ2!CG$4)=0,"",SUMIFS('Étape 1 - à remplir'!$F$31:$F$400,'Étape 1 - à remplir'!$C$31:$C$400,$CC8,'Étape 1 - à remplir'!$M$31:$M$400,MASQ2!CG$4)/INDEX('Étape 1 - à remplir'!$C$19:$L$28,MATCH(MASQ2!$CC8,'Étape 1 - à remplir'!$L$19:$L$28,0),4)),INDEX($CD$44:$CO$73,MATCH($CC8,$CC$44:$CC$73,0),CG$4))</f>
        <v/>
      </c>
      <c r="CH8" s="48" t="str" cm="1">
        <f t="array" aca="1" ref="CH8" ca="1">IF($CC$3="Catégorie",IF(SUMIFS('Étape 1 - à remplir'!$F$31:$F$400,'Étape 1 - à remplir'!$C$31:$C$400,$CC8,'Étape 1 - à remplir'!$M$31:$M$400,MASQ2!CH$4)=0,"",SUMIFS('Étape 1 - à remplir'!$F$31:$F$400,'Étape 1 - à remplir'!$C$31:$C$400,$CC8,'Étape 1 - à remplir'!$M$31:$M$400,MASQ2!CH$4)/INDEX('Étape 1 - à remplir'!$C$19:$L$28,MATCH(MASQ2!$CC8,'Étape 1 - à remplir'!$L$19:$L$28,0),4)),INDEX($CD$44:$CO$73,MATCH($CC8,$CC$44:$CC$73,0),CH$4))</f>
        <v/>
      </c>
      <c r="CI8" s="48" t="str" cm="1">
        <f t="array" aca="1" ref="CI8" ca="1">IF($CC$3="Catégorie",IF(SUMIFS('Étape 1 - à remplir'!$F$31:$F$400,'Étape 1 - à remplir'!$C$31:$C$400,$CC8,'Étape 1 - à remplir'!$M$31:$M$400,MASQ2!CI$4)=0,"",SUMIFS('Étape 1 - à remplir'!$F$31:$F$400,'Étape 1 - à remplir'!$C$31:$C$400,$CC8,'Étape 1 - à remplir'!$M$31:$M$400,MASQ2!CI$4)/INDEX('Étape 1 - à remplir'!$C$19:$L$28,MATCH(MASQ2!$CC8,'Étape 1 - à remplir'!$L$19:$L$28,0),4)),INDEX($CD$44:$CO$73,MATCH($CC8,$CC$44:$CC$73,0),CI$4))</f>
        <v/>
      </c>
      <c r="CJ8" s="48" t="str" cm="1">
        <f t="array" aca="1" ref="CJ8" ca="1">IF($CC$3="Catégorie",IF(SUMIFS('Étape 1 - à remplir'!$F$31:$F$400,'Étape 1 - à remplir'!$C$31:$C$400,$CC8,'Étape 1 - à remplir'!$M$31:$M$400,MASQ2!CJ$4)=0,"",SUMIFS('Étape 1 - à remplir'!$F$31:$F$400,'Étape 1 - à remplir'!$C$31:$C$400,$CC8,'Étape 1 - à remplir'!$M$31:$M$400,MASQ2!CJ$4)/INDEX('Étape 1 - à remplir'!$C$19:$L$28,MATCH(MASQ2!$CC8,'Étape 1 - à remplir'!$L$19:$L$28,0),4)),INDEX($CD$44:$CO$73,MATCH($CC8,$CC$44:$CC$73,0),CJ$4))</f>
        <v/>
      </c>
      <c r="CK8" s="48" t="str" cm="1">
        <f t="array" aca="1" ref="CK8" ca="1">IF($CC$3="Catégorie",IF(SUMIFS('Étape 1 - à remplir'!$F$31:$F$400,'Étape 1 - à remplir'!$C$31:$C$400,$CC8,'Étape 1 - à remplir'!$M$31:$M$400,MASQ2!CK$4)=0,"",SUMIFS('Étape 1 - à remplir'!$F$31:$F$400,'Étape 1 - à remplir'!$C$31:$C$400,$CC8,'Étape 1 - à remplir'!$M$31:$M$400,MASQ2!CK$4)/INDEX('Étape 1 - à remplir'!$C$19:$L$28,MATCH(MASQ2!$CC8,'Étape 1 - à remplir'!$L$19:$L$28,0),4)),INDEX($CD$44:$CO$73,MATCH($CC8,$CC$44:$CC$73,0),CK$4))</f>
        <v/>
      </c>
      <c r="CL8" s="48" t="str" cm="1">
        <f t="array" aca="1" ref="CL8" ca="1">IF($CC$3="Catégorie",IF(SUMIFS('Étape 1 - à remplir'!$F$31:$F$400,'Étape 1 - à remplir'!$C$31:$C$400,$CC8,'Étape 1 - à remplir'!$M$31:$M$400,MASQ2!CL$4)=0,"",SUMIFS('Étape 1 - à remplir'!$F$31:$F$400,'Étape 1 - à remplir'!$C$31:$C$400,$CC8,'Étape 1 - à remplir'!$M$31:$M$400,MASQ2!CL$4)/INDEX('Étape 1 - à remplir'!$C$19:$L$28,MATCH(MASQ2!$CC8,'Étape 1 - à remplir'!$L$19:$L$28,0),4)),INDEX($CD$44:$CO$73,MATCH($CC8,$CC$44:$CC$73,0),CL$4))</f>
        <v/>
      </c>
      <c r="CM8" s="48" t="str" cm="1">
        <f t="array" aca="1" ref="CM8" ca="1">IF($CC$3="Catégorie",IF(SUMIFS('Étape 1 - à remplir'!$F$31:$F$400,'Étape 1 - à remplir'!$C$31:$C$400,$CC8,'Étape 1 - à remplir'!$M$31:$M$400,MASQ2!CM$4)=0,"",SUMIFS('Étape 1 - à remplir'!$F$31:$F$400,'Étape 1 - à remplir'!$C$31:$C$400,$CC8,'Étape 1 - à remplir'!$M$31:$M$400,MASQ2!CM$4)/INDEX('Étape 1 - à remplir'!$C$19:$L$28,MATCH(MASQ2!$CC8,'Étape 1 - à remplir'!$L$19:$L$28,0),4)),INDEX($CD$44:$CO$73,MATCH($CC8,$CC$44:$CC$73,0),CM$4))</f>
        <v/>
      </c>
      <c r="CN8" s="48" t="str" cm="1">
        <f t="array" aca="1" ref="CN8" ca="1">IF($CC$3="Catégorie",IF(SUMIFS('Étape 1 - à remplir'!$F$31:$F$400,'Étape 1 - à remplir'!$C$31:$C$400,$CC8,'Étape 1 - à remplir'!$M$31:$M$400,MASQ2!CN$4)=0,"",SUMIFS('Étape 1 - à remplir'!$F$31:$F$400,'Étape 1 - à remplir'!$C$31:$C$400,$CC8,'Étape 1 - à remplir'!$M$31:$M$400,MASQ2!CN$4)/INDEX('Étape 1 - à remplir'!$C$19:$L$28,MATCH(MASQ2!$CC8,'Étape 1 - à remplir'!$L$19:$L$28,0),4)),INDEX($CD$44:$CO$73,MATCH($CC8,$CC$44:$CC$73,0),CN$4))</f>
        <v/>
      </c>
      <c r="CO8" s="48" t="str" cm="1">
        <f t="array" aca="1" ref="CO8" ca="1">IF($CC$3="Catégorie",IF(SUMIFS('Étape 1 - à remplir'!$F$31:$F$400,'Étape 1 - à remplir'!$C$31:$C$400,$CC8,'Étape 1 - à remplir'!$M$31:$M$400,MASQ2!CO$4)=0,"",SUMIFS('Étape 1 - à remplir'!$F$31:$F$400,'Étape 1 - à remplir'!$C$31:$C$400,$CC8,'Étape 1 - à remplir'!$M$31:$M$400,MASQ2!CO$4)/INDEX('Étape 1 - à remplir'!$C$19:$L$28,MATCH(MASQ2!$CC8,'Étape 1 - à remplir'!$L$19:$L$28,0),4)),INDEX($CD$44:$CO$73,MATCH($CC8,$CC$44:$CC$73,0),CO$4))</f>
        <v/>
      </c>
      <c r="CQ8" s="56" t="str">
        <f>'Étape 1 - à remplir'!L23</f>
        <v/>
      </c>
      <c r="CR8" s="8" t="e">
        <f>IF(INDEX('Étape 1 - à remplir'!G$19:L$28,MATCH(CQ8,'Étape 1 - à remplir'!L$19:L$28,0),1)="kg",SUMIF('Étape 1 - à remplir'!C$31:C$400,CQ8,'Étape 1 - à remplir'!F$31:F$400),NA())</f>
        <v>#N/A</v>
      </c>
      <c r="CS8" s="97" t="e">
        <f>CR8/INDEX('Étape 1 - à remplir'!F$19:L$28,MATCH(CQ8,'Étape 1 - à remplir'!L$19:L$28,0),1)</f>
        <v>#N/A</v>
      </c>
      <c r="CT8" s="8"/>
      <c r="CU8" s="56" t="str">
        <f t="shared" si="17"/>
        <v>Infections de l’œil (conjonctivites)</v>
      </c>
      <c r="CV8" s="104" t="e">
        <f>IF(IF(DI$2="Catégorie",IF(DI$3="Toutes",SUMIFS('Étape 1 - à remplir'!$F$31:$F$400,'Étape 1 - à remplir'!$D$31:$D$400,MASQ2!CU8,'Étape 1 - à remplir'!$G$31:$G$400,"kg"),SUMIFS('Étape 1 - à remplir'!$F$31:$F$400,'Étape 1 - à remplir'!$D$31:$D$400,MASQ2!CU8,'Étape 1 - à remplir'!$C$31:$C$400,DI$3,'Étape 1 - à remplir'!$G$31:$G$400,"kg")),IF(DI$2="Âge",IF(DI$3="Tous",SUMIFS('Étape 1 - à remplir'!$F$31:$F$400,'Étape 1 - à remplir'!$D$31:$D$400,MASQ2!CU8,'Étape 1 - à remplir'!$G$31:$G$400,"kg"),SUMIFS('Étape 1 - à remplir'!$F$31:$F$400,'Étape 1 - à remplir'!$D$31:$D$400,MASQ2!CU8,'Étape 1 - à remplir'!$P$31:$P$400,DI$3,'Étape 1 - à remplir'!$G$31:$G$400,"kg")),IF(DI$2="Atelier",IF(DI$3="Tous",SUMIFS('Étape 1 - à remplir'!$F$31:$F$400,'Étape 1 - à remplir'!$D$31:$D$400,MASQ2!CU8,'Étape 1 - à remplir'!$G$31:$G$400,"kg"),SUMIFS('Étape 1 - à remplir'!$F$31:$F$400,'Étape 1 - à remplir'!$D$31:$D$400,MASQ2!CU8,'Étape 1 - à remplir'!$O$31:$O$400,DI$3,'Étape 1 - à remplir'!$G$31:$G$400,"kg")),IF(DI$2="Espèce",IF(DI$3="Tous",SUMIFS('Étape 1 - à remplir'!$F$31:$F$400,'Étape 1 - à remplir'!$D$31:$D$400,MASQ2!CU8,'Étape 1 - à remplir'!$G$31:$G$400,"kg"),SUMIFS('Étape 1 - à remplir'!$F$31:$F$400,'Étape 1 - à remplir'!$D$31:$D$400,MASQ2!CU8,'Étape 1 - à remplir'!$N$31:$N$400,DI$3,'Étape 1 - à remplir'!$G$31:$G$400,"kg"))))))=0,NA(),IF(DI$2="Catégorie",IF(DI$3="Toutes",SUMIFS('Étape 1 - à remplir'!$F$31:$F$400,'Étape 1 - à remplir'!$D$31:$D$400,MASQ2!CU8,'Étape 1 - à remplir'!$G$31:$G$400,"kg"),SUMIFS('Étape 1 - à remplir'!$F$31:$F$400,'Étape 1 - à remplir'!$D$31:$D$400,MASQ2!CU8,'Étape 1 - à remplir'!$C$31:$C$400,DI$3,'Étape 1 - à remplir'!$G$31:$G$400,"kg")),IF(DI$2="Âge",IF(DI$3="Tous",SUMIFS('Étape 1 - à remplir'!$F$31:$F$400,'Étape 1 - à remplir'!$D$31:$D$400,MASQ2!CU8,'Étape 1 - à remplir'!$G$31:$G$400,"kg"),SUMIFS('Étape 1 - à remplir'!$F$31:$F$400,'Étape 1 - à remplir'!$D$31:$D$400,MASQ2!CU8,'Étape 1 - à remplir'!$P$31:$P$400,DI$3,'Étape 1 - à remplir'!$G$31:$G$400,"kg")),IF(DI$2="Atelier",IF(DI$3="Tous",SUMIFS('Étape 1 - à remplir'!$F$31:$F$400,'Étape 1 - à remplir'!$D$31:$D$400,MASQ2!CU8,'Étape 1 - à remplir'!$G$31:$G$400,"kg"),SUMIFS('Étape 1 - à remplir'!$F$31:$F$400,'Étape 1 - à remplir'!$D$31:$D$400,MASQ2!CU8,'Étape 1 - à remplir'!$O$31:$O$400,DI$3,'Étape 1 - à remplir'!$G$31:$G$400,"kg")),IF(DI$2="Espèce",IF(DI$3="Tous",SUMIFS('Étape 1 - à remplir'!$F$31:$F$400,'Étape 1 - à remplir'!$D$31:$D$400,MASQ2!CU8,'Étape 1 - à remplir'!$G$31:$G$400,"kg"),SUMIFS('Étape 1 - à remplir'!$F$31:$F$400,'Étape 1 - à remplir'!$D$31:$D$400,MASQ2!CU8,'Étape 1 - à remplir'!$N$31:$N$400,DI$3,'Étape 1 - à remplir'!$G$31:$G$400,"kg")))))))</f>
        <v>#N/A</v>
      </c>
      <c r="CW8" s="203" t="str">
        <f ca="1"/>
        <v>Infections de l’œil (conjonctivites)</v>
      </c>
      <c r="CX8" s="97" t="e">
        <f ca="1"/>
        <v>#N/A</v>
      </c>
      <c r="CY8" s="102" t="str">
        <f t="shared" si="18"/>
        <v/>
      </c>
      <c r="CZ8" s="56" t="str">
        <f t="shared" si="19"/>
        <v>ACTI DOXY 5</v>
      </c>
      <c r="DA8" s="204" t="e">
        <f>IF(IF(DI$2="Catégorie",IF(DI$3="Toutes",SUMIFS('Étape 1 - à remplir'!$F$31:$F$400,'Étape 1 - à remplir'!$E$31:$E$400,MASQ2!CZ8,'Étape 1 - à remplir'!$G$31:$G$400,"kg"),SUMIFS('Étape 1 - à remplir'!$F$31:$F$400,'Étape 1 - à remplir'!$E$31:$E$400,MASQ2!CZ8,'Étape 1 - à remplir'!$C$31:$C$400,DI$3)),IF(DI$2="Âge",IF(DI$3="Tous",SUMIFS('Étape 1 - à remplir'!$F$31:$F$400,'Étape 1 - à remplir'!$E$31:$E$400,MASQ2!CZ8,'Étape 1 - à remplir'!$G$31:$G$400,"kg"),SUMIFS('Étape 1 - à remplir'!$F$31:$F$400,'Étape 1 - à remplir'!$E$31:$E$400,MASQ2!CZ8,'Étape 1 - à remplir'!$P$31:$P$400,DI$3,'Étape 1 - à remplir'!$G$31:$G$400,"kg")),IF(DI$2="Atelier",IF(DI$3="Tous",SUMIFS('Étape 1 - à remplir'!$F$31:$F$400,'Étape 1 - à remplir'!$E$31:$E$400,MASQ2!CZ8,'Étape 1 - à remplir'!$G$31:$G$400,"kg"),SUMIFS('Étape 1 - à remplir'!$F$31:$F$400,'Étape 1 - à remplir'!$E$31:$E$400,MASQ2!CZ8,'Étape 1 - à remplir'!$O$31:$O$400,DI$3,'Étape 1 - à remplir'!$G$31:$G$400,"kg")),IF(DI$2="Espèce",IF(DI$3="Tous",SUMIFS('Étape 1 - à remplir'!$F$31:$F$400,'Étape 1 - à remplir'!$E$31:$E$400,MASQ2!CZ8,'Étape 1 - à remplir'!$G$31:$G$400,"kg"),SUMIFS('Étape 1 - à remplir'!$F$31:$F$400,'Étape 1 - à remplir'!$E$31:$E$400,MASQ2!CZ8,'Étape 1 - à remplir'!$N$31:$N$400,DI$3,'Étape 1 - à remplir'!$G$31:$G$400,"kg"))))))=0,NA(),IF(DI$2="Catégorie",IF(DI$3="Toutes",SUMIFS('Étape 1 - à remplir'!$F$31:$F$400,'Étape 1 - à remplir'!$E$31:$E$400,MASQ2!CZ8,'Étape 1 - à remplir'!$G$31:$G$400,"kg"),SUMIFS('Étape 1 - à remplir'!$F$31:$F$400,'Étape 1 - à remplir'!$E$31:$E$400,MASQ2!CZ8,'Étape 1 - à remplir'!$C$31:$C$400,DI$3)),IF(DI$2="Âge",IF(DI$3="Tous",SUMIFS('Étape 1 - à remplir'!$F$31:$F$400,'Étape 1 - à remplir'!$E$31:$E$400,MASQ2!CZ8,'Étape 1 - à remplir'!$G$31:$G$400,"kg"),SUMIFS('Étape 1 - à remplir'!$F$31:$F$400,'Étape 1 - à remplir'!$E$31:$E$400,MASQ2!CZ8,'Étape 1 - à remplir'!$P$31:$P$400,DI$3,'Étape 1 - à remplir'!$G$31:$G$400,"kg")),IF(DI$2="Atelier",IF(DI$3="Tous",SUMIFS('Étape 1 - à remplir'!$F$31:$F$400,'Étape 1 - à remplir'!$E$31:$E$400,MASQ2!CZ8,'Étape 1 - à remplir'!$G$31:$G$400,"kg"),SUMIFS('Étape 1 - à remplir'!$F$31:$F$400,'Étape 1 - à remplir'!$E$31:$E$400,MASQ2!CZ8,'Étape 1 - à remplir'!$O$31:$O$400,DI$3,'Étape 1 - à remplir'!$G$31:$G$400,"kg")),IF(DI$2="Espèce",IF(DI$3="Tous",SUMIFS('Étape 1 - à remplir'!$F$31:$F$400,'Étape 1 - à remplir'!$E$31:$E$400,MASQ2!CZ8,'Étape 1 - à remplir'!$G$31:$G$400,"kg"),SUMIFS('Étape 1 - à remplir'!$F$31:$F$400,'Étape 1 - à remplir'!$E$31:$E$400,MASQ2!CZ8,'Étape 1 - à remplir'!$N$31:$N$400,DI$3,'Étape 1 - à remplir'!$G$31:$G$400,"kg")))))))</f>
        <v>#N/A</v>
      </c>
      <c r="DB8" s="104">
        <f t="shared" si="35"/>
        <v>0</v>
      </c>
      <c r="DC8" s="204" t="str">
        <f t="shared" si="20"/>
        <v>Doxycycline</v>
      </c>
      <c r="DD8" s="204" t="str">
        <f t="shared" si="21"/>
        <v/>
      </c>
      <c r="DE8" s="204" t="str">
        <f t="shared" si="22"/>
        <v/>
      </c>
      <c r="DF8" s="204" t="str">
        <f t="shared" si="23"/>
        <v>Tetracyclines</v>
      </c>
      <c r="DG8" s="204" t="str">
        <f t="shared" si="24"/>
        <v/>
      </c>
      <c r="DH8" s="97" t="str">
        <f t="shared" si="25"/>
        <v/>
      </c>
      <c r="DI8" s="78"/>
      <c r="DJ8" s="78"/>
      <c r="DK8" s="77" t="str">
        <f ca="1"/>
        <v>ACTI DOXY 5</v>
      </c>
      <c r="DL8" s="79" t="e">
        <f ca="1"/>
        <v>#N/A</v>
      </c>
      <c r="DM8" s="102" t="str">
        <f t="shared" si="26"/>
        <v/>
      </c>
      <c r="DN8" s="77" t="str">
        <f t="shared" si="27"/>
        <v>Benzylpénicilline</v>
      </c>
      <c r="DO8" s="104" t="e">
        <f t="shared" si="36"/>
        <v>#N/A</v>
      </c>
      <c r="DP8" s="8" t="str">
        <f ca="1"/>
        <v>Benzylpénicilline</v>
      </c>
      <c r="DQ8" s="97" t="e">
        <f ca="1"/>
        <v>#N/A</v>
      </c>
      <c r="DR8" s="102" t="str">
        <f t="shared" si="28"/>
        <v>x</v>
      </c>
      <c r="DS8" s="56" t="str">
        <f t="shared" si="29"/>
        <v>Cephalosporines 3&amp;4G</v>
      </c>
      <c r="DT8" s="104" t="e">
        <f t="shared" si="37"/>
        <v>#N/A</v>
      </c>
      <c r="DU8" s="8" t="str">
        <f ca="1"/>
        <v>Cephalosporines 3&amp;4G</v>
      </c>
      <c r="DV8" s="97" t="e">
        <f ca="1"/>
        <v>#N/A</v>
      </c>
      <c r="DW8" s="8"/>
      <c r="DX8" s="48" t="str">
        <f t="shared" si="41"/>
        <v/>
      </c>
      <c r="DY8" s="47" t="str" cm="1">
        <f t="array" ref="DY8">IF($DX$3="Catégorie",IF(SUMIFS('Étape 1 - à remplir'!$F$31:$F$400,'Étape 1 - à remplir'!$C$31:$C$400,$DX8,'Étape 1 - à remplir'!$M$31:$M$400,MASQ2!DY$4)=0,"",SUMIFS('Étape 1 - à remplir'!$F$31:$F$400,'Étape 1 - à remplir'!$C$31:$C$400,$DX8,'Étape 1 - à remplir'!$M$31:$M$400,MASQ2!DY$4)/INDEX('Étape 1 - à remplir'!$C$19:$L$28,MATCH(MASQ2!$DX8,'Étape 1 - à remplir'!$L$19:$L$28,0),4)),INDEX($DY$44:$EJ$73,MATCH($DX8,$DX$44:$DX$73,0),DY$4))</f>
        <v/>
      </c>
      <c r="DZ8" s="47" t="str" cm="1">
        <f t="array" aca="1" ref="DZ8" ca="1">IF($DX$3="Catégorie",IF(SUMIFS('Étape 1 - à remplir'!$F$31:$F$400,'Étape 1 - à remplir'!$C$31:$C$400,$DX8,'Étape 1 - à remplir'!$M$31:$M$400,MASQ2!DZ$4)=0,"",SUMIFS('Étape 1 - à remplir'!$F$31:$F$400,'Étape 1 - à remplir'!$C$31:$C$400,$DX8,'Étape 1 - à remplir'!$M$31:$M$400,MASQ2!DZ$4)/INDEX('Étape 1 - à remplir'!$C$19:$L$28,MATCH(MASQ2!$DX8,'Étape 1 - à remplir'!$L$19:$L$28,0),4)),INDEX($DY$44:$EJ$73,MATCH($DX8,$DX$44:$DX$73,0),DZ$4))</f>
        <v/>
      </c>
      <c r="EA8" s="47" t="str" cm="1">
        <f t="array" aca="1" ref="EA8" ca="1">IF($DX$3="Catégorie",IF(SUMIFS('Étape 1 - à remplir'!$F$31:$F$400,'Étape 1 - à remplir'!$C$31:$C$400,$DX8,'Étape 1 - à remplir'!$M$31:$M$400,MASQ2!EA$4)=0,"",SUMIFS('Étape 1 - à remplir'!$F$31:$F$400,'Étape 1 - à remplir'!$C$31:$C$400,$DX8,'Étape 1 - à remplir'!$M$31:$M$400,MASQ2!EA$4)/INDEX('Étape 1 - à remplir'!$C$19:$L$28,MATCH(MASQ2!$DX8,'Étape 1 - à remplir'!$L$19:$L$28,0),4)),INDEX($DY$44:$EJ$73,MATCH($DX8,$DX$44:$DX$73,0),EA$4))</f>
        <v/>
      </c>
      <c r="EB8" s="47" t="str" cm="1">
        <f t="array" aca="1" ref="EB8" ca="1">IF($DX$3="Catégorie",IF(SUMIFS('Étape 1 - à remplir'!$F$31:$F$400,'Étape 1 - à remplir'!$C$31:$C$400,$DX8,'Étape 1 - à remplir'!$M$31:$M$400,MASQ2!EB$4)=0,"",SUMIFS('Étape 1 - à remplir'!$F$31:$F$400,'Étape 1 - à remplir'!$C$31:$C$400,$DX8,'Étape 1 - à remplir'!$M$31:$M$400,MASQ2!EB$4)/INDEX('Étape 1 - à remplir'!$C$19:$L$28,MATCH(MASQ2!$DX8,'Étape 1 - à remplir'!$L$19:$L$28,0),4)),INDEX($DY$44:$EJ$73,MATCH($DX8,$DX$44:$DX$73,0),EB$4))</f>
        <v/>
      </c>
      <c r="EC8" s="47" t="str" cm="1">
        <f t="array" aca="1" ref="EC8" ca="1">IF($DX$3="Catégorie",IF(SUMIFS('Étape 1 - à remplir'!$F$31:$F$400,'Étape 1 - à remplir'!$C$31:$C$400,$DX8,'Étape 1 - à remplir'!$M$31:$M$400,MASQ2!EC$4)=0,"",SUMIFS('Étape 1 - à remplir'!$F$31:$F$400,'Étape 1 - à remplir'!$C$31:$C$400,$DX8,'Étape 1 - à remplir'!$M$31:$M$400,MASQ2!EC$4)/INDEX('Étape 1 - à remplir'!$C$19:$L$28,MATCH(MASQ2!$DX8,'Étape 1 - à remplir'!$L$19:$L$28,0),4)),INDEX($DY$44:$EJ$73,MATCH($DX8,$DX$44:$DX$73,0),EC$4))</f>
        <v/>
      </c>
      <c r="ED8" s="47" t="str" cm="1">
        <f t="array" aca="1" ref="ED8" ca="1">IF($DX$3="Catégorie",IF(SUMIFS('Étape 1 - à remplir'!$F$31:$F$400,'Étape 1 - à remplir'!$C$31:$C$400,$DX8,'Étape 1 - à remplir'!$M$31:$M$400,MASQ2!ED$4)=0,"",SUMIFS('Étape 1 - à remplir'!$F$31:$F$400,'Étape 1 - à remplir'!$C$31:$C$400,$DX8,'Étape 1 - à remplir'!$M$31:$M$400,MASQ2!ED$4)/INDEX('Étape 1 - à remplir'!$C$19:$L$28,MATCH(MASQ2!$DX8,'Étape 1 - à remplir'!$L$19:$L$28,0),4)),INDEX($DY$44:$EJ$73,MATCH($DX8,$DX$44:$DX$73,0),ED$4))</f>
        <v/>
      </c>
      <c r="EE8" s="47" t="str" cm="1">
        <f t="array" aca="1" ref="EE8" ca="1">IF($DX$3="Catégorie",IF(SUMIFS('Étape 1 - à remplir'!$F$31:$F$400,'Étape 1 - à remplir'!$C$31:$C$400,$DX8,'Étape 1 - à remplir'!$M$31:$M$400,MASQ2!EE$4)=0,"",SUMIFS('Étape 1 - à remplir'!$F$31:$F$400,'Étape 1 - à remplir'!$C$31:$C$400,$DX8,'Étape 1 - à remplir'!$M$31:$M$400,MASQ2!EE$4)/INDEX('Étape 1 - à remplir'!$C$19:$L$28,MATCH(MASQ2!$DX8,'Étape 1 - à remplir'!$L$19:$L$28,0),4)),INDEX($DY$44:$EJ$73,MATCH($DX8,$DX$44:$DX$73,0),EE$4))</f>
        <v/>
      </c>
      <c r="EF8" s="47" t="str" cm="1">
        <f t="array" aca="1" ref="EF8" ca="1">IF($DX$3="Catégorie",IF(SUMIFS('Étape 1 - à remplir'!$F$31:$F$400,'Étape 1 - à remplir'!$C$31:$C$400,$DX8,'Étape 1 - à remplir'!$M$31:$M$400,MASQ2!EF$4)=0,"",SUMIFS('Étape 1 - à remplir'!$F$31:$F$400,'Étape 1 - à remplir'!$C$31:$C$400,$DX8,'Étape 1 - à remplir'!$M$31:$M$400,MASQ2!EF$4)/INDEX('Étape 1 - à remplir'!$C$19:$L$28,MATCH(MASQ2!$DX8,'Étape 1 - à remplir'!$L$19:$L$28,0),4)),INDEX($DY$44:$EJ$73,MATCH($DX8,$DX$44:$DX$73,0),EF$4))</f>
        <v/>
      </c>
      <c r="EG8" s="47" t="str" cm="1">
        <f t="array" aca="1" ref="EG8" ca="1">IF($DX$3="Catégorie",IF(SUMIFS('Étape 1 - à remplir'!$F$31:$F$400,'Étape 1 - à remplir'!$C$31:$C$400,$DX8,'Étape 1 - à remplir'!$M$31:$M$400,MASQ2!EG$4)=0,"",SUMIFS('Étape 1 - à remplir'!$F$31:$F$400,'Étape 1 - à remplir'!$C$31:$C$400,$DX8,'Étape 1 - à remplir'!$M$31:$M$400,MASQ2!EG$4)/INDEX('Étape 1 - à remplir'!$C$19:$L$28,MATCH(MASQ2!$DX8,'Étape 1 - à remplir'!$L$19:$L$28,0),4)),INDEX($DY$44:$EJ$73,MATCH($DX8,$DX$44:$DX$73,0),EG$4))</f>
        <v/>
      </c>
      <c r="EH8" s="47" t="str" cm="1">
        <f t="array" aca="1" ref="EH8" ca="1">IF($DX$3="Catégorie",IF(SUMIFS('Étape 1 - à remplir'!$F$31:$F$400,'Étape 1 - à remplir'!$C$31:$C$400,$DX8,'Étape 1 - à remplir'!$M$31:$M$400,MASQ2!EH$4)=0,"",SUMIFS('Étape 1 - à remplir'!$F$31:$F$400,'Étape 1 - à remplir'!$C$31:$C$400,$DX8,'Étape 1 - à remplir'!$M$31:$M$400,MASQ2!EH$4)/INDEX('Étape 1 - à remplir'!$C$19:$L$28,MATCH(MASQ2!$DX8,'Étape 1 - à remplir'!$L$19:$L$28,0),4)),INDEX($DY$44:$EJ$73,MATCH($DX8,$DX$44:$DX$73,0),EH$4))</f>
        <v/>
      </c>
      <c r="EI8" s="47" t="str" cm="1">
        <f t="array" aca="1" ref="EI8" ca="1">IF($DX$3="Catégorie",IF(SUMIFS('Étape 1 - à remplir'!$F$31:$F$400,'Étape 1 - à remplir'!$C$31:$C$400,$DX8,'Étape 1 - à remplir'!$M$31:$M$400,MASQ2!EI$4)=0,"",SUMIFS('Étape 1 - à remplir'!$F$31:$F$400,'Étape 1 - à remplir'!$C$31:$C$400,$DX8,'Étape 1 - à remplir'!$M$31:$M$400,MASQ2!EI$4)/INDEX('Étape 1 - à remplir'!$C$19:$L$28,MATCH(MASQ2!$DX8,'Étape 1 - à remplir'!$L$19:$L$28,0),4)),INDEX($DY$44:$EJ$73,MATCH($DX8,$DX$44:$DX$73,0),EI$4))</f>
        <v/>
      </c>
      <c r="EJ8" s="47" t="str" cm="1">
        <f t="array" aca="1" ref="EJ8" ca="1">IF($DX$3="Catégorie",IF(SUMIFS('Étape 1 - à remplir'!$F$31:$F$400,'Étape 1 - à remplir'!$C$31:$C$400,$DX8,'Étape 1 - à remplir'!$M$31:$M$400,MASQ2!EJ$4)=0,"",SUMIFS('Étape 1 - à remplir'!$F$31:$F$400,'Étape 1 - à remplir'!$C$31:$C$400,$DX8,'Étape 1 - à remplir'!$M$31:$M$400,MASQ2!EJ$4)/INDEX('Étape 1 - à remplir'!$C$19:$L$28,MATCH(MASQ2!$DX8,'Étape 1 - à remplir'!$L$19:$L$28,0),4)),INDEX($DY$44:$EJ$73,MATCH($DX8,$DX$44:$DX$73,0),EJ$4))</f>
        <v/>
      </c>
    </row>
    <row r="9" spans="1:140" x14ac:dyDescent="0.25">
      <c r="A9" s="56" t="str">
        <f>'Étape 1 - à remplir'!L24</f>
        <v/>
      </c>
      <c r="B9" s="8" t="e">
        <f>IF(INDEX('Étape 1 - à remplir'!G$19:L$28,MATCH(MASQ2!A9,'Étape 1 - à remplir'!L$19:L$28,0),1)="animaux",SUMIF('Étape 1 - à remplir'!C$31:C$400,MASQ2!A9,'Étape 1 - à remplir'!F$31:F$400),NA())</f>
        <v>#N/A</v>
      </c>
      <c r="C9" s="97" t="e">
        <f>B9/INDEX('Étape 1 - à remplir'!F$19:L$28,MATCH(MASQ2!A9,'Étape 1 - à remplir'!L$19:L$28,0),1)</f>
        <v>#N/A</v>
      </c>
      <c r="D9" s="8"/>
      <c r="E9" s="56" t="str">
        <f>Données_ATB!CH8</f>
        <v>Infections de la mamelle (mammite)</v>
      </c>
      <c r="F9" s="104" t="e">
        <f>IF(IF(S$2="Catégorie",IF(S$3="Toutes",SUMIFS('Étape 1 - à remplir'!F$31:F$400,'Étape 1 - à remplir'!D$31:D$400,MASQ2!E9,'Étape 1 - à remplir'!G$31:G$400,"animaux"),SUMIFS('Étape 1 - à remplir'!F$31:F$400,'Étape 1 - à remplir'!D$31:D$400,MASQ2!E9,'Étape 1 - à remplir'!C$31:C$400,S$3)),IF(S$2="Âge",IF(S$3="Tous",SUMIFS('Étape 1 - à remplir'!F$31:F$400,'Étape 1 - à remplir'!D$31:D$400,MASQ2!E9,'Étape 1 - à remplir'!G$31:G$400,"animaux"),SUMIFS('Étape 1 - à remplir'!F$31:F$400,'Étape 1 - à remplir'!D$31:D$400,MASQ2!E9,'Étape 1 - à remplir'!P$31:P$400,S$3)),IF(S$2="Atelier",IF(S$3="Tous",SUMIFS('Étape 1 - à remplir'!F$31:F$400,'Étape 1 - à remplir'!D$31:D$400,MASQ2!E9,'Étape 1 - à remplir'!G$31:G$400,"animaux"),SUMIFS('Étape 1 - à remplir'!F$31:F$400,'Étape 1 - à remplir'!D$31:D$400,MASQ2!E9,'Étape 1 - à remplir'!O$31:O$400,S$3)),IF(S$2="Espèce",IF(S$3="Tous",SUMIFS('Étape 1 - à remplir'!F$31:F$400,'Étape 1 - à remplir'!D$31:D$400,MASQ2!E9,'Étape 1 - à remplir'!G$31:G$400,"animaux"),SUMIFS('Étape 1 - à remplir'!F$31:F$400,'Étape 1 - à remplir'!D$31:D$400,MASQ2!E9,'Étape 1 - à remplir'!N$31:N$400,S$3))))))=0,NA(),IF(S$2="Catégorie",IF(S$3="Toutes",SUMIFS('Étape 1 - à remplir'!F$31:F$400,'Étape 1 - à remplir'!D$31:D$400,MASQ2!E9,'Étape 1 - à remplir'!G$31:G$400,"animaux"),SUMIFS('Étape 1 - à remplir'!F$31:F$400,'Étape 1 - à remplir'!D$31:D$400,MASQ2!E9,'Étape 1 - à remplir'!C$31:C$400,S$3)),IF(S$2="Âge",IF(S$3="Tous",SUMIFS('Étape 1 - à remplir'!F$31:F$400,'Étape 1 - à remplir'!D$31:D$400,MASQ2!E9,'Étape 1 - à remplir'!G$31:G$400,"animaux"),SUMIFS('Étape 1 - à remplir'!F$31:F$400,'Étape 1 - à remplir'!D$31:D$400,MASQ2!E9,'Étape 1 - à remplir'!P$31:P$400,S$3)),IF(S$2="Atelier",IF(S$3="Tous",SUMIFS('Étape 1 - à remplir'!F$31:F$400,'Étape 1 - à remplir'!D$31:D$400,MASQ2!E9,'Étape 1 - à remplir'!G$31:G$400,"animaux"),SUMIFS('Étape 1 - à remplir'!F$31:F$400,'Étape 1 - à remplir'!D$31:D$400,MASQ2!E9,'Étape 1 - à remplir'!O$31:O$400,S$3)),IF(S$2="Espèce",IF(S$3="Tous",SUMIFS('Étape 1 - à remplir'!F$31:F$400,'Étape 1 - à remplir'!D$31:D$400,MASQ2!E9,'Étape 1 - à remplir'!G$31:G$400,"animaux"),SUMIFS('Étape 1 - à remplir'!F$31:F$400,'Étape 1 - à remplir'!D$31:D$400,MASQ2!E9,'Étape 1 - à remplir'!N$31:N$400,S$3)))))))</f>
        <v>#N/A</v>
      </c>
      <c r="G9" s="203" t="str">
        <f ca="1"/>
        <v>Infections de la mamelle (mammite)</v>
      </c>
      <c r="H9" s="97" t="e">
        <f ca="1"/>
        <v>#N/A</v>
      </c>
      <c r="I9" s="102" t="str">
        <f>INDEX(Données_ATB!BE:BV,MATCH(MASQ2!J9,Données_ATB!BE:BE,0),18)</f>
        <v/>
      </c>
      <c r="J9" s="77" t="str">
        <f>Données_ATB!BE8</f>
        <v>ACTI-METHOXINE</v>
      </c>
      <c r="K9" s="204" t="e">
        <f>IF(IF(S$2="Catégorie",IF(S$3="Toutes",SUMIFS('Étape 1 - à remplir'!$F$31:$F$400,'Étape 1 - à remplir'!$E$31:$E$400,MASQ2!J9,'Étape 1 - à remplir'!$G$31:$G$400,"animaux"),SUMIFS('Étape 1 - à remplir'!$F$31:$F$400,'Étape 1 - à remplir'!$E$31:$E$400,MASQ2!J9,'Étape 1 - à remplir'!$C$31:$C$400,S$3)),IF(S$2="Âge",IF(S$3="Tous",SUMIFS('Étape 1 - à remplir'!$F$31:$F$400,'Étape 1 - à remplir'!$E$31:$E$400,MASQ2!J9,'Étape 1 - à remplir'!$G$31:$G$400,"animaux"),SUMIFS('Étape 1 - à remplir'!$F$31:$F$400,'Étape 1 - à remplir'!$E$31:$E$400,MASQ2!J9,'Étape 1 - à remplir'!$P$31:$P$400,S$3)),IF(S$2="Atelier",IF(S$3="Tous",SUMIFS('Étape 1 - à remplir'!$F$31:$F$400,'Étape 1 - à remplir'!$E$31:$E$400,MASQ2!J9,'Étape 1 - à remplir'!$G$31:$G$400,"animaux"),SUMIFS('Étape 1 - à remplir'!$F$31:$F$400,'Étape 1 - à remplir'!$E$31:$E$400,MASQ2!J9,'Étape 1 - à remplir'!$O$31:$O$400,S$3)),IF(S$2="Espèce",IF(S$3="Tous",SUMIFS('Étape 1 - à remplir'!$F$31:$F$400,'Étape 1 - à remplir'!$E$31:$E$400,MASQ2!J9,'Étape 1 - à remplir'!$G$31:$G$400,"animaux"),SUMIFS('Étape 1 - à remplir'!$F$31:$F$400,'Étape 1 - à remplir'!$E$31:$E$400,MASQ2!J9,'Étape 1 - à remplir'!$N$31:$N$400,S$3))))))=0,NA(),IF(S$2="Catégorie",IF(S$3="Toutes",SUMIFS('Étape 1 - à remplir'!$F$31:$F$400,'Étape 1 - à remplir'!$E$31:$E$400,MASQ2!J9,'Étape 1 - à remplir'!$G$31:$G$400,"animaux"),SUMIFS('Étape 1 - à remplir'!$F$31:$F$400,'Étape 1 - à remplir'!$E$31:$E$400,MASQ2!J9,'Étape 1 - à remplir'!$C$31:$C$400,S$3)),IF(S$2="Âge",IF(S$3="Tous",SUMIFS('Étape 1 - à remplir'!$F$31:$F$400,'Étape 1 - à remplir'!$E$31:$E$400,MASQ2!J9,'Étape 1 - à remplir'!$G$31:$G$400,"animaux"),SUMIFS('Étape 1 - à remplir'!$F$31:$F$400,'Étape 1 - à remplir'!$E$31:$E$400,MASQ2!J9,'Étape 1 - à remplir'!$P$31:$P$400,S$3)),IF(S$2="Atelier",IF(S$3="Tous",SUMIFS('Étape 1 - à remplir'!$F$31:$F$400,'Étape 1 - à remplir'!$E$31:$E$400,MASQ2!J9,'Étape 1 - à remplir'!$G$31:$G$400,"animaux"),SUMIFS('Étape 1 - à remplir'!$F$31:$F$400,'Étape 1 - à remplir'!$E$31:$E$400,MASQ2!J9,'Étape 1 - à remplir'!$O$31:$O$400,S$3)),IF(S$2="Espèce",IF(S$3="Tous",SUMIFS('Étape 1 - à remplir'!$F$31:$F$400,'Étape 1 - à remplir'!$E$31:$E$400,MASQ2!J9,'Étape 1 - à remplir'!$G$31:$G$400,"animaux"),SUMIFS('Étape 1 - à remplir'!$F$31:$F$400,'Étape 1 - à remplir'!$E$31:$E$400,MASQ2!J9,'Étape 1 - à remplir'!$N$31:$N$400,S$3)))))))</f>
        <v>#N/A</v>
      </c>
      <c r="L9" s="97">
        <f t="shared" si="38"/>
        <v>0</v>
      </c>
      <c r="M9" s="56" t="str">
        <f>Données_ATB!BN8</f>
        <v>Sulfadiméthoxine</v>
      </c>
      <c r="N9" s="204" t="str">
        <f>Données_ATB!BO8</f>
        <v/>
      </c>
      <c r="O9" s="97" t="str">
        <f>Données_ATB!BP8</f>
        <v/>
      </c>
      <c r="P9" s="77" t="str">
        <f>Données_ATB!BR8</f>
        <v>Sulfamides</v>
      </c>
      <c r="Q9" s="78" t="str">
        <f>Données_ATB!BS8</f>
        <v/>
      </c>
      <c r="R9" s="79" t="str">
        <f>Données_ATB!BT8</f>
        <v/>
      </c>
      <c r="S9" s="78"/>
      <c r="T9" s="78"/>
      <c r="U9" s="77" t="str">
        <f ca="1"/>
        <v>ACTI-METHOXINE</v>
      </c>
      <c r="V9" s="79" t="e">
        <f ca="1"/>
        <v>#N/A</v>
      </c>
      <c r="W9" s="102" t="str">
        <f>IF(X9="Colistine","x",IF(INDEX(Données_ATB!CB$3:CC$63,MATCH(X9,Données_ATB!CB$3:CB$63,0),2)="Fluoroquinolones","x",IF(INDEX(Données_ATB!CB$3:CC$63,MATCH(X9,Données_ATB!CB$3:CB$63,0),2)="Cephalosporines 3&amp;4G","x","")))</f>
        <v/>
      </c>
      <c r="X9" s="77" t="str">
        <f>Données_ATB!CB8</f>
        <v>Céfalexine</v>
      </c>
      <c r="Y9" s="104" t="e">
        <f t="shared" si="30"/>
        <v>#N/A</v>
      </c>
      <c r="Z9" s="8" t="str">
        <f ca="1"/>
        <v>Céfalexine</v>
      </c>
      <c r="AA9" s="97" t="e">
        <f ca="1"/>
        <v>#N/A</v>
      </c>
      <c r="AB9" s="102" t="str">
        <f t="shared" si="31"/>
        <v>x</v>
      </c>
      <c r="AC9" s="56" t="str">
        <f>Données_ATB!BY8</f>
        <v>Fluoroquinolones</v>
      </c>
      <c r="AD9" s="104" t="e">
        <f t="shared" si="3"/>
        <v>#N/A</v>
      </c>
      <c r="AE9" s="8" t="str">
        <f ca="1"/>
        <v>Fluoroquinolones</v>
      </c>
      <c r="AF9" s="97" t="e">
        <f ca="1"/>
        <v>#N/A</v>
      </c>
      <c r="AG9" s="8"/>
      <c r="AH9" s="48" t="str">
        <f t="shared" si="39"/>
        <v/>
      </c>
      <c r="AI9" s="48" t="str" cm="1">
        <f t="array" ref="AI9">IF($AH$3="Catégorie",IF(SUMIFS('Étape 1 - à remplir'!$F$31:$F$400,'Étape 1 - à remplir'!$C$31:$C$400,$AH9,'Étape 1 - à remplir'!$M$31:$M$400,MASQ2!AI$4)=0,"",SUMIFS('Étape 1 - à remplir'!$F$31:$F$400,'Étape 1 - à remplir'!$C$31:$C$400,$AH9,'Étape 1 - à remplir'!$M$31:$M$400,MASQ2!AI$4)/INDEX('Étape 1 - à remplir'!$C$19:$L$28,MATCH(MASQ2!$AH9,'Étape 1 - à remplir'!$L$19:$L$28,0),4)),INDEX($AI$44:$AT$73,MATCH($AH9,$AH$44:$AH$73,0),AI$4))</f>
        <v/>
      </c>
      <c r="AJ9" s="48" t="str" cm="1">
        <f t="array" aca="1" ref="AJ9" ca="1">IF($AH$3="Catégorie",IF(SUMIFS('Étape 1 - à remplir'!$F$31:$F$400,'Étape 1 - à remplir'!$C$31:$C$400,$AH9,'Étape 1 - à remplir'!$M$31:$M$400,MASQ2!AJ$4)=0,"",SUMIFS('Étape 1 - à remplir'!$F$31:$F$400,'Étape 1 - à remplir'!$C$31:$C$400,$AH9,'Étape 1 - à remplir'!$M$31:$M$400,MASQ2!AJ$4)/INDEX('Étape 1 - à remplir'!$C$19:$L$28,MATCH(MASQ2!$AH9,'Étape 1 - à remplir'!$L$19:$L$28,0),4)),INDEX($AI$44:$AT$73,MATCH($AH9,$AH$44:$AH$73,0),AJ$4))</f>
        <v/>
      </c>
      <c r="AK9" s="48" t="str" cm="1">
        <f t="array" aca="1" ref="AK9" ca="1">IF($AH$3="Catégorie",IF(SUMIFS('Étape 1 - à remplir'!$F$31:$F$400,'Étape 1 - à remplir'!$C$31:$C$400,$AH9,'Étape 1 - à remplir'!$M$31:$M$400,MASQ2!AK$4)=0,"",SUMIFS('Étape 1 - à remplir'!$F$31:$F$400,'Étape 1 - à remplir'!$C$31:$C$400,$AH9,'Étape 1 - à remplir'!$M$31:$M$400,MASQ2!AK$4)/INDEX('Étape 1 - à remplir'!$C$19:$L$28,MATCH(MASQ2!$AH9,'Étape 1 - à remplir'!$L$19:$L$28,0),4)),INDEX($AI$44:$AT$73,MATCH($AH9,$AH$44:$AH$73,0),AK$4))</f>
        <v/>
      </c>
      <c r="AL9" s="48" t="str" cm="1">
        <f t="array" aca="1" ref="AL9" ca="1">IF($AH$3="Catégorie",IF(SUMIFS('Étape 1 - à remplir'!$F$31:$F$400,'Étape 1 - à remplir'!$C$31:$C$400,$AH9,'Étape 1 - à remplir'!$M$31:$M$400,MASQ2!AL$4)=0,"",SUMIFS('Étape 1 - à remplir'!$F$31:$F$400,'Étape 1 - à remplir'!$C$31:$C$400,$AH9,'Étape 1 - à remplir'!$M$31:$M$400,MASQ2!AL$4)/INDEX('Étape 1 - à remplir'!$C$19:$L$28,MATCH(MASQ2!$AH9,'Étape 1 - à remplir'!$L$19:$L$28,0),4)),INDEX($AI$44:$AT$73,MATCH($AH9,$AH$44:$AH$73,0),AL$4))</f>
        <v/>
      </c>
      <c r="AM9" s="48" t="str" cm="1">
        <f t="array" aca="1" ref="AM9" ca="1">IF($AH$3="Catégorie",IF(SUMIFS('Étape 1 - à remplir'!$F$31:$F$400,'Étape 1 - à remplir'!$C$31:$C$400,$AH9,'Étape 1 - à remplir'!$M$31:$M$400,MASQ2!AM$4)=0,"",SUMIFS('Étape 1 - à remplir'!$F$31:$F$400,'Étape 1 - à remplir'!$C$31:$C$400,$AH9,'Étape 1 - à remplir'!$M$31:$M$400,MASQ2!AM$4)/INDEX('Étape 1 - à remplir'!$C$19:$L$28,MATCH(MASQ2!$AH9,'Étape 1 - à remplir'!$L$19:$L$28,0),4)),INDEX($AI$44:$AT$73,MATCH($AH9,$AH$44:$AH$73,0),AM$4))</f>
        <v/>
      </c>
      <c r="AN9" s="48" t="str" cm="1">
        <f t="array" aca="1" ref="AN9" ca="1">IF($AH$3="Catégorie",IF(SUMIFS('Étape 1 - à remplir'!$F$31:$F$400,'Étape 1 - à remplir'!$C$31:$C$400,$AH9,'Étape 1 - à remplir'!$M$31:$M$400,MASQ2!AN$4)=0,"",SUMIFS('Étape 1 - à remplir'!$F$31:$F$400,'Étape 1 - à remplir'!$C$31:$C$400,$AH9,'Étape 1 - à remplir'!$M$31:$M$400,MASQ2!AN$4)/INDEX('Étape 1 - à remplir'!$C$19:$L$28,MATCH(MASQ2!$AH9,'Étape 1 - à remplir'!$L$19:$L$28,0),4)),INDEX($AI$44:$AT$73,MATCH($AH9,$AH$44:$AH$73,0),AN$4))</f>
        <v/>
      </c>
      <c r="AO9" s="48" t="str" cm="1">
        <f t="array" aca="1" ref="AO9" ca="1">IF($AH$3="Catégorie",IF(SUMIFS('Étape 1 - à remplir'!$F$31:$F$400,'Étape 1 - à remplir'!$C$31:$C$400,$AH9,'Étape 1 - à remplir'!$M$31:$M$400,MASQ2!AO$4)=0,"",SUMIFS('Étape 1 - à remplir'!$F$31:$F$400,'Étape 1 - à remplir'!$C$31:$C$400,$AH9,'Étape 1 - à remplir'!$M$31:$M$400,MASQ2!AO$4)/INDEX('Étape 1 - à remplir'!$C$19:$L$28,MATCH(MASQ2!$AH9,'Étape 1 - à remplir'!$L$19:$L$28,0),4)),INDEX($AI$44:$AT$73,MATCH($AH9,$AH$44:$AH$73,0),AO$4))</f>
        <v/>
      </c>
      <c r="AP9" s="48" t="str" cm="1">
        <f t="array" aca="1" ref="AP9" ca="1">IF($AH$3="Catégorie",IF(SUMIFS('Étape 1 - à remplir'!$F$31:$F$400,'Étape 1 - à remplir'!$C$31:$C$400,$AH9,'Étape 1 - à remplir'!$M$31:$M$400,MASQ2!AP$4)=0,"",SUMIFS('Étape 1 - à remplir'!$F$31:$F$400,'Étape 1 - à remplir'!$C$31:$C$400,$AH9,'Étape 1 - à remplir'!$M$31:$M$400,MASQ2!AP$4)/INDEX('Étape 1 - à remplir'!$C$19:$L$28,MATCH(MASQ2!$AH9,'Étape 1 - à remplir'!$L$19:$L$28,0),4)),INDEX($AI$44:$AT$73,MATCH($AH9,$AH$44:$AH$73,0),AP$4))</f>
        <v/>
      </c>
      <c r="AQ9" s="48" t="str" cm="1">
        <f t="array" aca="1" ref="AQ9" ca="1">IF($AH$3="Catégorie",IF(SUMIFS('Étape 1 - à remplir'!$F$31:$F$400,'Étape 1 - à remplir'!$C$31:$C$400,$AH9,'Étape 1 - à remplir'!$M$31:$M$400,MASQ2!AQ$4)=0,"",SUMIFS('Étape 1 - à remplir'!$F$31:$F$400,'Étape 1 - à remplir'!$C$31:$C$400,$AH9,'Étape 1 - à remplir'!$M$31:$M$400,MASQ2!AQ$4)/INDEX('Étape 1 - à remplir'!$C$19:$L$28,MATCH(MASQ2!$AH9,'Étape 1 - à remplir'!$L$19:$L$28,0),4)),INDEX($AI$44:$AT$73,MATCH($AH9,$AH$44:$AH$73,0),AQ$4))</f>
        <v/>
      </c>
      <c r="AR9" s="48" t="str" cm="1">
        <f t="array" aca="1" ref="AR9" ca="1">IF($AH$3="Catégorie",IF(SUMIFS('Étape 1 - à remplir'!$F$31:$F$400,'Étape 1 - à remplir'!$C$31:$C$400,$AH9,'Étape 1 - à remplir'!$M$31:$M$400,MASQ2!AR$4)=0,"",SUMIFS('Étape 1 - à remplir'!$F$31:$F$400,'Étape 1 - à remplir'!$C$31:$C$400,$AH9,'Étape 1 - à remplir'!$M$31:$M$400,MASQ2!AR$4)/INDEX('Étape 1 - à remplir'!$C$19:$L$28,MATCH(MASQ2!$AH9,'Étape 1 - à remplir'!$L$19:$L$28,0),4)),INDEX($AI$44:$AT$73,MATCH($AH9,$AH$44:$AH$73,0),AR$4))</f>
        <v/>
      </c>
      <c r="AS9" s="48" t="str" cm="1">
        <f t="array" aca="1" ref="AS9" ca="1">IF($AH$3="Catégorie",IF(SUMIFS('Étape 1 - à remplir'!$F$31:$F$400,'Étape 1 - à remplir'!$C$31:$C$400,$AH9,'Étape 1 - à remplir'!$M$31:$M$400,MASQ2!AS$4)=0,"",SUMIFS('Étape 1 - à remplir'!$F$31:$F$400,'Étape 1 - à remplir'!$C$31:$C$400,$AH9,'Étape 1 - à remplir'!$M$31:$M$400,MASQ2!AS$4)/INDEX('Étape 1 - à remplir'!$C$19:$L$28,MATCH(MASQ2!$AH9,'Étape 1 - à remplir'!$L$19:$L$28,0),4)),INDEX($AI$44:$AT$73,MATCH($AH9,$AH$44:$AH$73,0),AS$4))</f>
        <v/>
      </c>
      <c r="AT9" s="48" t="str" cm="1">
        <f t="array" aca="1" ref="AT9" ca="1">IF($AH$3="Catégorie",IF(SUMIFS('Étape 1 - à remplir'!$F$31:$F$400,'Étape 1 - à remplir'!$C$31:$C$400,$AH9,'Étape 1 - à remplir'!$M$31:$M$400,MASQ2!AT$4)=0,"",SUMIFS('Étape 1 - à remplir'!$F$31:$F$400,'Étape 1 - à remplir'!$C$31:$C$400,$AH9,'Étape 1 - à remplir'!$M$31:$M$400,MASQ2!AT$4)/INDEX('Étape 1 - à remplir'!$C$19:$L$28,MATCH(MASQ2!$AH9,'Étape 1 - à remplir'!$L$19:$L$28,0),4)),INDEX($AI$44:$AT$73,MATCH($AH9,$AH$44:$AH$73,0),AT$4))</f>
        <v/>
      </c>
      <c r="AV9" s="56" t="str">
        <f>'Étape 1 - à remplir'!L24</f>
        <v/>
      </c>
      <c r="AW9" s="8" t="e">
        <f>IF(INDEX('Étape 1 - à remplir'!G$19:L$28,MATCH(AV9,'Étape 1 - à remplir'!L$19:L$28,0),1)="lots",SUMIF('Étape 1 - à remplir'!C$31:C$400,AV9,'Étape 1 - à remplir'!F$31:F$400),NA())</f>
        <v>#N/A</v>
      </c>
      <c r="AX9" s="97" t="e">
        <f>AW9/INDEX('Étape 1 - à remplir'!F$19:L$28,MATCH(AV9,'Étape 1 - à remplir'!L$19:L$28,0),1)</f>
        <v>#N/A</v>
      </c>
      <c r="AY9" s="8"/>
      <c r="AZ9" s="56" t="str">
        <f t="shared" si="4"/>
        <v>Infections de la mamelle (mammite)</v>
      </c>
      <c r="BA9" s="104" t="e">
        <f>IF(IF(BN$2="Catégorie",IF(BN$3="Toutes",SUMIFS('Étape 1 - à remplir'!$F$31:$F$400,'Étape 1 - à remplir'!$D$31:$D$400,MASQ2!AZ9,'Étape 1 - à remplir'!$G$31:$G$400,"lots"),SUMIFS('Étape 1 - à remplir'!$F$31:$F$400,'Étape 1 - à remplir'!$D$31:$D$400,MASQ2!AZ9,'Étape 1 - à remplir'!$C$31:$C$400,BN$3,'Étape 1 - à remplir'!$G$31:$G$400,"lots")),IF(BN$2="Âge",IF(BN$3="Tous",SUMIFS('Étape 1 - à remplir'!$F$31:$F$400,'Étape 1 - à remplir'!$D$31:$D$400,MASQ2!AZ9,'Étape 1 - à remplir'!$G$31:$G$400,"lots"),SUMIFS('Étape 1 - à remplir'!$F$31:$F$400,'Étape 1 - à remplir'!$D$31:$D$400,MASQ2!AZ9,'Étape 1 - à remplir'!$P$31:$P$400,BN$3,'Étape 1 - à remplir'!$G$31:$G$400,"lots")),IF(BN$2="Atelier",IF(BN$3="Tous",SUMIFS('Étape 1 - à remplir'!$F$31:$F$400,'Étape 1 - à remplir'!$D$31:$D$400,MASQ2!AZ9,'Étape 1 - à remplir'!$G$31:$G$400,"lots"),SUMIFS('Étape 1 - à remplir'!$F$31:$F$400,'Étape 1 - à remplir'!$D$31:$D$400,MASQ2!AZ9,'Étape 1 - à remplir'!$O$31:$O$400,BN$3,'Étape 1 - à remplir'!$G$31:$G$400,"lots")),IF(BN$2="Espèce",IF(BN$3="Tous",SUMIFS('Étape 1 - à remplir'!$F$31:$F$400,'Étape 1 - à remplir'!$D$31:$D$400,MASQ2!AZ9,'Étape 1 - à remplir'!$G$31:$G$400,"lots"),SUMIFS('Étape 1 - à remplir'!$F$31:$F$400,'Étape 1 - à remplir'!$D$31:$D$400,MASQ2!AZ9,'Étape 1 - à remplir'!$N$31:$N$400,BN$3,'Étape 1 - à remplir'!$G$31:$G$400,"lots"))))))=0,NA(),IF(BN$2="Catégorie",IF(BN$3="Toutes",SUMIFS('Étape 1 - à remplir'!$F$31:$F$400,'Étape 1 - à remplir'!$D$31:$D$400,MASQ2!AZ9,'Étape 1 - à remplir'!$G$31:$G$400,"lots"),SUMIFS('Étape 1 - à remplir'!$F$31:$F$400,'Étape 1 - à remplir'!$D$31:$D$400,MASQ2!AZ9,'Étape 1 - à remplir'!$C$31:$C$400,BN$3,'Étape 1 - à remplir'!$G$31:$G$400,"lots")),IF(BN$2="Âge",IF(BN$3="Tous",SUMIFS('Étape 1 - à remplir'!$F$31:$F$400,'Étape 1 - à remplir'!$D$31:$D$400,MASQ2!AZ9,'Étape 1 - à remplir'!$G$31:$G$400,"lots"),SUMIFS('Étape 1 - à remplir'!$F$31:$F$400,'Étape 1 - à remplir'!$D$31:$D$400,MASQ2!AZ9,'Étape 1 - à remplir'!$P$31:$P$400,BN$3,'Étape 1 - à remplir'!$G$31:$G$400,"lots")),IF(BN$2="Atelier",IF(BN$3="Tous",SUMIFS('Étape 1 - à remplir'!$F$31:$F$400,'Étape 1 - à remplir'!$D$31:$D$400,MASQ2!AZ9,'Étape 1 - à remplir'!$G$31:$G$400,"lots"),SUMIFS('Étape 1 - à remplir'!$F$31:$F$400,'Étape 1 - à remplir'!$D$31:$D$400,MASQ2!AZ9,'Étape 1 - à remplir'!$O$31:$O$400,BN$3,'Étape 1 - à remplir'!$G$31:$G$400,"lots")),IF(BN$2="Espèce",IF(BN$3="Tous",SUMIFS('Étape 1 - à remplir'!$F$31:$F$400,'Étape 1 - à remplir'!$D$31:$D$400,MASQ2!AZ9,'Étape 1 - à remplir'!$G$31:$G$400,"lots"),SUMIFS('Étape 1 - à remplir'!$F$31:$F$400,'Étape 1 - à remplir'!$D$31:$D$400,MASQ2!AZ9,'Étape 1 - à remplir'!$N$31:$N$400,BN$3,'Étape 1 - à remplir'!$G$31:$G$400,"lots")))))))</f>
        <v>#N/A</v>
      </c>
      <c r="BB9" s="8" t="str">
        <f ca="1"/>
        <v>Infections de la mamelle (mammite)</v>
      </c>
      <c r="BC9" s="97" t="e">
        <f ca="1"/>
        <v>#N/A</v>
      </c>
      <c r="BD9" s="102" t="str">
        <f t="shared" si="5"/>
        <v/>
      </c>
      <c r="BE9" s="56" t="str">
        <f t="shared" si="6"/>
        <v>ACTI-METHOXINE</v>
      </c>
      <c r="BF9" s="204" t="e">
        <f>IF(IF(BN$2="Catégorie",IF(BN$3="Toutes",SUMIFS('Étape 1 - à remplir'!$F$31:$F$400,'Étape 1 - à remplir'!$E$31:$E$400,MASQ2!BE9,'Étape 1 - à remplir'!$G$31:$G$400,"lots"),SUMIFS('Étape 1 - à remplir'!$F$31:$F$400,'Étape 1 - à remplir'!$E$31:$E$400,MASQ2!BE9,'Étape 1 - à remplir'!$C$31:$C$400,BN$3)),IF(BN$2="Âge",IF(BN$3="Tous",SUMIFS('Étape 1 - à remplir'!$F$31:$F$400,'Étape 1 - à remplir'!$E$31:$E$400,MASQ2!BE9,'Étape 1 - à remplir'!$G$31:$G$400,"lots"),SUMIFS('Étape 1 - à remplir'!$F$31:$F$400,'Étape 1 - à remplir'!$E$31:$E$400,MASQ2!BE9,'Étape 1 - à remplir'!$P$31:$P$400,BN$3,'Étape 1 - à remplir'!$G$31:$G$400,"lots")),IF(BN$2="Atelier",IF(BN$3="Tous",SUMIFS('Étape 1 - à remplir'!$F$31:$F$400,'Étape 1 - à remplir'!$E$31:$E$400,MASQ2!BE9,'Étape 1 - à remplir'!$G$31:$G$400,"lots"),SUMIFS('Étape 1 - à remplir'!$F$31:$F$400,'Étape 1 - à remplir'!$E$31:$E$400,MASQ2!BE9,'Étape 1 - à remplir'!$O$31:$O$400,BN$3,'Étape 1 - à remplir'!$G$31:$G$400,"lots")),IF(BN$2="Espèce",IF(BN$3="Tous",SUMIFS('Étape 1 - à remplir'!$F$31:$F$400,'Étape 1 - à remplir'!$E$31:$E$400,MASQ2!BE9,'Étape 1 - à remplir'!$G$31:$G$400,"lots"),SUMIFS('Étape 1 - à remplir'!$F$31:$F$400,'Étape 1 - à remplir'!$E$31:$E$400,MASQ2!BE9,'Étape 1 - à remplir'!$N$31:$N$400,BN$3,'Étape 1 - à remplir'!$G$31:$G$400,"lots"))))))=0,NA(),IF(BN$2="Catégorie",IF(BN$3="Toutes",SUMIFS('Étape 1 - à remplir'!$F$31:$F$400,'Étape 1 - à remplir'!$E$31:$E$400,MASQ2!BE9,'Étape 1 - à remplir'!$G$31:$G$400,"lots"),SUMIFS('Étape 1 - à remplir'!$F$31:$F$400,'Étape 1 - à remplir'!$E$31:$E$400,MASQ2!BE9,'Étape 1 - à remplir'!$C$31:$C$400,BN$3)),IF(BN$2="Âge",IF(BN$3="Tous",SUMIFS('Étape 1 - à remplir'!$F$31:$F$400,'Étape 1 - à remplir'!$E$31:$E$400,MASQ2!BE9,'Étape 1 - à remplir'!$G$31:$G$400,"lots"),SUMIFS('Étape 1 - à remplir'!$F$31:$F$400,'Étape 1 - à remplir'!$E$31:$E$400,MASQ2!BE9,'Étape 1 - à remplir'!$P$31:$P$400,BN$3,'Étape 1 - à remplir'!$G$31:$G$400,"lots")),IF(BN$2="Atelier",IF(BN$3="Tous",SUMIFS('Étape 1 - à remplir'!$F$31:$F$400,'Étape 1 - à remplir'!$E$31:$E$400,MASQ2!BE9,'Étape 1 - à remplir'!$G$31:$G$400,"lots"),SUMIFS('Étape 1 - à remplir'!$F$31:$F$400,'Étape 1 - à remplir'!$E$31:$E$400,MASQ2!BE9,'Étape 1 - à remplir'!$O$31:$O$400,BN$3,'Étape 1 - à remplir'!$G$31:$G$400,"lots")),IF(BN$2="Espèce",IF(BN$3="Tous",SUMIFS('Étape 1 - à remplir'!$F$31:$F$400,'Étape 1 - à remplir'!$E$31:$E$400,MASQ2!BE9,'Étape 1 - à remplir'!$G$31:$G$400,"lots"),SUMIFS('Étape 1 - à remplir'!$F$31:$F$400,'Étape 1 - à remplir'!$E$31:$E$400,MASQ2!BE9,'Étape 1 - à remplir'!$N$31:$N$400,BN$3,'Étape 1 - à remplir'!$G$31:$G$400,"lots")))))))</f>
        <v>#N/A</v>
      </c>
      <c r="BG9" s="204">
        <f t="shared" si="32"/>
        <v>0</v>
      </c>
      <c r="BH9" s="204" t="str">
        <f t="shared" si="7"/>
        <v>Sulfadiméthoxine</v>
      </c>
      <c r="BI9" s="204" t="str">
        <f t="shared" si="8"/>
        <v/>
      </c>
      <c r="BJ9" s="204" t="str">
        <f t="shared" si="9"/>
        <v/>
      </c>
      <c r="BK9" s="204" t="str">
        <f t="shared" si="10"/>
        <v>Sulfamides</v>
      </c>
      <c r="BL9" s="204" t="str">
        <f t="shared" si="11"/>
        <v/>
      </c>
      <c r="BM9" s="97" t="str">
        <f t="shared" si="12"/>
        <v/>
      </c>
      <c r="BN9" s="78"/>
      <c r="BO9" s="78"/>
      <c r="BP9" s="77" t="str">
        <f ca="1"/>
        <v>ACTI-METHOXINE</v>
      </c>
      <c r="BQ9" s="79" t="e">
        <f ca="1"/>
        <v>#N/A</v>
      </c>
      <c r="BR9" s="102" t="str">
        <f t="shared" si="13"/>
        <v/>
      </c>
      <c r="BS9" s="77" t="str">
        <f t="shared" si="14"/>
        <v>Céfalexine</v>
      </c>
      <c r="BT9" s="104" t="e">
        <f t="shared" si="33"/>
        <v>#N/A</v>
      </c>
      <c r="BU9" s="204" t="str">
        <f ca="1"/>
        <v>Céfalexine</v>
      </c>
      <c r="BV9" s="97" t="e">
        <f ca="1"/>
        <v>#N/A</v>
      </c>
      <c r="BW9" s="102" t="str">
        <f t="shared" si="15"/>
        <v>x</v>
      </c>
      <c r="BX9" s="265" t="str">
        <f t="shared" si="16"/>
        <v>Fluoroquinolones</v>
      </c>
      <c r="BY9" s="104" t="e">
        <f t="shared" si="34"/>
        <v>#N/A</v>
      </c>
      <c r="BZ9" s="204" t="str">
        <f ca="1"/>
        <v>Fluoroquinolones</v>
      </c>
      <c r="CA9" s="97" t="e">
        <f ca="1"/>
        <v>#N/A</v>
      </c>
      <c r="CB9" s="8"/>
      <c r="CC9" s="48" t="str">
        <f t="shared" si="40"/>
        <v/>
      </c>
      <c r="CD9" s="48" t="str" cm="1">
        <f t="array" ref="CD9">IF($CC$3="Catégorie",IF(SUMIFS('Étape 1 - à remplir'!$F$31:$F$400,'Étape 1 - à remplir'!$C$31:$C$400,$CC9,'Étape 1 - à remplir'!$M$31:$M$400,MASQ2!CD$4)=0,"",SUMIFS('Étape 1 - à remplir'!$F$31:$F$400,'Étape 1 - à remplir'!$C$31:$C$400,$CC9,'Étape 1 - à remplir'!$M$31:$M$400,MASQ2!CD$4)/INDEX('Étape 1 - à remplir'!$C$19:$L$28,MATCH(MASQ2!$CC9,'Étape 1 - à remplir'!$L$19:$L$28,0),4)),INDEX($CD$44:$CO$73,MATCH($CC9,$CC$44:$CC$73,0),CD$4))</f>
        <v/>
      </c>
      <c r="CE9" s="48" t="str" cm="1">
        <f t="array" aca="1" ref="CE9" ca="1">IF($CC$3="Catégorie",IF(SUMIFS('Étape 1 - à remplir'!$F$31:$F$400,'Étape 1 - à remplir'!$C$31:$C$400,$CC9,'Étape 1 - à remplir'!$M$31:$M$400,MASQ2!CE$4)=0,"",SUMIFS('Étape 1 - à remplir'!$F$31:$F$400,'Étape 1 - à remplir'!$C$31:$C$400,$CC9,'Étape 1 - à remplir'!$M$31:$M$400,MASQ2!CE$4)/INDEX('Étape 1 - à remplir'!$C$19:$L$28,MATCH(MASQ2!$CC9,'Étape 1 - à remplir'!$L$19:$L$28,0),4)),INDEX($CD$44:$CO$73,MATCH($CC9,$CC$44:$CC$73,0),CE$4))</f>
        <v/>
      </c>
      <c r="CF9" s="48" t="str" cm="1">
        <f t="array" aca="1" ref="CF9" ca="1">IF($CC$3="Catégorie",IF(SUMIFS('Étape 1 - à remplir'!$F$31:$F$400,'Étape 1 - à remplir'!$C$31:$C$400,$CC9,'Étape 1 - à remplir'!$M$31:$M$400,MASQ2!CF$4)=0,"",SUMIFS('Étape 1 - à remplir'!$F$31:$F$400,'Étape 1 - à remplir'!$C$31:$C$400,$CC9,'Étape 1 - à remplir'!$M$31:$M$400,MASQ2!CF$4)/INDEX('Étape 1 - à remplir'!$C$19:$L$28,MATCH(MASQ2!$CC9,'Étape 1 - à remplir'!$L$19:$L$28,0),4)),INDEX($CD$44:$CO$73,MATCH($CC9,$CC$44:$CC$73,0),CF$4))</f>
        <v/>
      </c>
      <c r="CG9" s="48" t="str" cm="1">
        <f t="array" aca="1" ref="CG9" ca="1">IF($CC$3="Catégorie",IF(SUMIFS('Étape 1 - à remplir'!$F$31:$F$400,'Étape 1 - à remplir'!$C$31:$C$400,$CC9,'Étape 1 - à remplir'!$M$31:$M$400,MASQ2!CG$4)=0,"",SUMIFS('Étape 1 - à remplir'!$F$31:$F$400,'Étape 1 - à remplir'!$C$31:$C$400,$CC9,'Étape 1 - à remplir'!$M$31:$M$400,MASQ2!CG$4)/INDEX('Étape 1 - à remplir'!$C$19:$L$28,MATCH(MASQ2!$CC9,'Étape 1 - à remplir'!$L$19:$L$28,0),4)),INDEX($CD$44:$CO$73,MATCH($CC9,$CC$44:$CC$73,0),CG$4))</f>
        <v/>
      </c>
      <c r="CH9" s="48" t="str" cm="1">
        <f t="array" aca="1" ref="CH9" ca="1">IF($CC$3="Catégorie",IF(SUMIFS('Étape 1 - à remplir'!$F$31:$F$400,'Étape 1 - à remplir'!$C$31:$C$400,$CC9,'Étape 1 - à remplir'!$M$31:$M$400,MASQ2!CH$4)=0,"",SUMIFS('Étape 1 - à remplir'!$F$31:$F$400,'Étape 1 - à remplir'!$C$31:$C$400,$CC9,'Étape 1 - à remplir'!$M$31:$M$400,MASQ2!CH$4)/INDEX('Étape 1 - à remplir'!$C$19:$L$28,MATCH(MASQ2!$CC9,'Étape 1 - à remplir'!$L$19:$L$28,0),4)),INDEX($CD$44:$CO$73,MATCH($CC9,$CC$44:$CC$73,0),CH$4))</f>
        <v/>
      </c>
      <c r="CI9" s="48" t="str" cm="1">
        <f t="array" aca="1" ref="CI9" ca="1">IF($CC$3="Catégorie",IF(SUMIFS('Étape 1 - à remplir'!$F$31:$F$400,'Étape 1 - à remplir'!$C$31:$C$400,$CC9,'Étape 1 - à remplir'!$M$31:$M$400,MASQ2!CI$4)=0,"",SUMIFS('Étape 1 - à remplir'!$F$31:$F$400,'Étape 1 - à remplir'!$C$31:$C$400,$CC9,'Étape 1 - à remplir'!$M$31:$M$400,MASQ2!CI$4)/INDEX('Étape 1 - à remplir'!$C$19:$L$28,MATCH(MASQ2!$CC9,'Étape 1 - à remplir'!$L$19:$L$28,0),4)),INDEX($CD$44:$CO$73,MATCH($CC9,$CC$44:$CC$73,0),CI$4))</f>
        <v/>
      </c>
      <c r="CJ9" s="48" t="str" cm="1">
        <f t="array" aca="1" ref="CJ9" ca="1">IF($CC$3="Catégorie",IF(SUMIFS('Étape 1 - à remplir'!$F$31:$F$400,'Étape 1 - à remplir'!$C$31:$C$400,$CC9,'Étape 1 - à remplir'!$M$31:$M$400,MASQ2!CJ$4)=0,"",SUMIFS('Étape 1 - à remplir'!$F$31:$F$400,'Étape 1 - à remplir'!$C$31:$C$400,$CC9,'Étape 1 - à remplir'!$M$31:$M$400,MASQ2!CJ$4)/INDEX('Étape 1 - à remplir'!$C$19:$L$28,MATCH(MASQ2!$CC9,'Étape 1 - à remplir'!$L$19:$L$28,0),4)),INDEX($CD$44:$CO$73,MATCH($CC9,$CC$44:$CC$73,0),CJ$4))</f>
        <v/>
      </c>
      <c r="CK9" s="48" t="str" cm="1">
        <f t="array" aca="1" ref="CK9" ca="1">IF($CC$3="Catégorie",IF(SUMIFS('Étape 1 - à remplir'!$F$31:$F$400,'Étape 1 - à remplir'!$C$31:$C$400,$CC9,'Étape 1 - à remplir'!$M$31:$M$400,MASQ2!CK$4)=0,"",SUMIFS('Étape 1 - à remplir'!$F$31:$F$400,'Étape 1 - à remplir'!$C$31:$C$400,$CC9,'Étape 1 - à remplir'!$M$31:$M$400,MASQ2!CK$4)/INDEX('Étape 1 - à remplir'!$C$19:$L$28,MATCH(MASQ2!$CC9,'Étape 1 - à remplir'!$L$19:$L$28,0),4)),INDEX($CD$44:$CO$73,MATCH($CC9,$CC$44:$CC$73,0),CK$4))</f>
        <v/>
      </c>
      <c r="CL9" s="48" t="str" cm="1">
        <f t="array" aca="1" ref="CL9" ca="1">IF($CC$3="Catégorie",IF(SUMIFS('Étape 1 - à remplir'!$F$31:$F$400,'Étape 1 - à remplir'!$C$31:$C$400,$CC9,'Étape 1 - à remplir'!$M$31:$M$400,MASQ2!CL$4)=0,"",SUMIFS('Étape 1 - à remplir'!$F$31:$F$400,'Étape 1 - à remplir'!$C$31:$C$400,$CC9,'Étape 1 - à remplir'!$M$31:$M$400,MASQ2!CL$4)/INDEX('Étape 1 - à remplir'!$C$19:$L$28,MATCH(MASQ2!$CC9,'Étape 1 - à remplir'!$L$19:$L$28,0),4)),INDEX($CD$44:$CO$73,MATCH($CC9,$CC$44:$CC$73,0),CL$4))</f>
        <v/>
      </c>
      <c r="CM9" s="48" t="str" cm="1">
        <f t="array" aca="1" ref="CM9" ca="1">IF($CC$3="Catégorie",IF(SUMIFS('Étape 1 - à remplir'!$F$31:$F$400,'Étape 1 - à remplir'!$C$31:$C$400,$CC9,'Étape 1 - à remplir'!$M$31:$M$400,MASQ2!CM$4)=0,"",SUMIFS('Étape 1 - à remplir'!$F$31:$F$400,'Étape 1 - à remplir'!$C$31:$C$400,$CC9,'Étape 1 - à remplir'!$M$31:$M$400,MASQ2!CM$4)/INDEX('Étape 1 - à remplir'!$C$19:$L$28,MATCH(MASQ2!$CC9,'Étape 1 - à remplir'!$L$19:$L$28,0),4)),INDEX($CD$44:$CO$73,MATCH($CC9,$CC$44:$CC$73,0),CM$4))</f>
        <v/>
      </c>
      <c r="CN9" s="48" t="str" cm="1">
        <f t="array" aca="1" ref="CN9" ca="1">IF($CC$3="Catégorie",IF(SUMIFS('Étape 1 - à remplir'!$F$31:$F$400,'Étape 1 - à remplir'!$C$31:$C$400,$CC9,'Étape 1 - à remplir'!$M$31:$M$400,MASQ2!CN$4)=0,"",SUMIFS('Étape 1 - à remplir'!$F$31:$F$400,'Étape 1 - à remplir'!$C$31:$C$400,$CC9,'Étape 1 - à remplir'!$M$31:$M$400,MASQ2!CN$4)/INDEX('Étape 1 - à remplir'!$C$19:$L$28,MATCH(MASQ2!$CC9,'Étape 1 - à remplir'!$L$19:$L$28,0),4)),INDEX($CD$44:$CO$73,MATCH($CC9,$CC$44:$CC$73,0),CN$4))</f>
        <v/>
      </c>
      <c r="CO9" s="48" t="str" cm="1">
        <f t="array" aca="1" ref="CO9" ca="1">IF($CC$3="Catégorie",IF(SUMIFS('Étape 1 - à remplir'!$F$31:$F$400,'Étape 1 - à remplir'!$C$31:$C$400,$CC9,'Étape 1 - à remplir'!$M$31:$M$400,MASQ2!CO$4)=0,"",SUMIFS('Étape 1 - à remplir'!$F$31:$F$400,'Étape 1 - à remplir'!$C$31:$C$400,$CC9,'Étape 1 - à remplir'!$M$31:$M$400,MASQ2!CO$4)/INDEX('Étape 1 - à remplir'!$C$19:$L$28,MATCH(MASQ2!$CC9,'Étape 1 - à remplir'!$L$19:$L$28,0),4)),INDEX($CD$44:$CO$73,MATCH($CC9,$CC$44:$CC$73,0),CO$4))</f>
        <v/>
      </c>
      <c r="CQ9" s="56" t="str">
        <f>'Étape 1 - à remplir'!L24</f>
        <v/>
      </c>
      <c r="CR9" s="8" t="e">
        <f>IF(INDEX('Étape 1 - à remplir'!G$19:L$28,MATCH(CQ9,'Étape 1 - à remplir'!L$19:L$28,0),1)="kg",SUMIF('Étape 1 - à remplir'!C$31:C$400,CQ9,'Étape 1 - à remplir'!F$31:F$400),NA())</f>
        <v>#N/A</v>
      </c>
      <c r="CS9" s="97" t="e">
        <f>CR9/INDEX('Étape 1 - à remplir'!F$19:L$28,MATCH(CQ9,'Étape 1 - à remplir'!L$19:L$28,0),1)</f>
        <v>#N/A</v>
      </c>
      <c r="CT9" s="8"/>
      <c r="CU9" s="56" t="str">
        <f t="shared" si="17"/>
        <v>Infections de la mamelle (mammite)</v>
      </c>
      <c r="CV9" s="104" t="e">
        <f>IF(IF(DI$2="Catégorie",IF(DI$3="Toutes",SUMIFS('Étape 1 - à remplir'!$F$31:$F$400,'Étape 1 - à remplir'!$D$31:$D$400,MASQ2!CU9,'Étape 1 - à remplir'!$G$31:$G$400,"kg"),SUMIFS('Étape 1 - à remplir'!$F$31:$F$400,'Étape 1 - à remplir'!$D$31:$D$400,MASQ2!CU9,'Étape 1 - à remplir'!$C$31:$C$400,DI$3,'Étape 1 - à remplir'!$G$31:$G$400,"kg")),IF(DI$2="Âge",IF(DI$3="Tous",SUMIFS('Étape 1 - à remplir'!$F$31:$F$400,'Étape 1 - à remplir'!$D$31:$D$400,MASQ2!CU9,'Étape 1 - à remplir'!$G$31:$G$400,"kg"),SUMIFS('Étape 1 - à remplir'!$F$31:$F$400,'Étape 1 - à remplir'!$D$31:$D$400,MASQ2!CU9,'Étape 1 - à remplir'!$P$31:$P$400,DI$3,'Étape 1 - à remplir'!$G$31:$G$400,"kg")),IF(DI$2="Atelier",IF(DI$3="Tous",SUMIFS('Étape 1 - à remplir'!$F$31:$F$400,'Étape 1 - à remplir'!$D$31:$D$400,MASQ2!CU9,'Étape 1 - à remplir'!$G$31:$G$400,"kg"),SUMIFS('Étape 1 - à remplir'!$F$31:$F$400,'Étape 1 - à remplir'!$D$31:$D$400,MASQ2!CU9,'Étape 1 - à remplir'!$O$31:$O$400,DI$3,'Étape 1 - à remplir'!$G$31:$G$400,"kg")),IF(DI$2="Espèce",IF(DI$3="Tous",SUMIFS('Étape 1 - à remplir'!$F$31:$F$400,'Étape 1 - à remplir'!$D$31:$D$400,MASQ2!CU9,'Étape 1 - à remplir'!$G$31:$G$400,"kg"),SUMIFS('Étape 1 - à remplir'!$F$31:$F$400,'Étape 1 - à remplir'!$D$31:$D$400,MASQ2!CU9,'Étape 1 - à remplir'!$N$31:$N$400,DI$3,'Étape 1 - à remplir'!$G$31:$G$400,"kg"))))))=0,NA(),IF(DI$2="Catégorie",IF(DI$3="Toutes",SUMIFS('Étape 1 - à remplir'!$F$31:$F$400,'Étape 1 - à remplir'!$D$31:$D$400,MASQ2!CU9,'Étape 1 - à remplir'!$G$31:$G$400,"kg"),SUMIFS('Étape 1 - à remplir'!$F$31:$F$400,'Étape 1 - à remplir'!$D$31:$D$400,MASQ2!CU9,'Étape 1 - à remplir'!$C$31:$C$400,DI$3,'Étape 1 - à remplir'!$G$31:$G$400,"kg")),IF(DI$2="Âge",IF(DI$3="Tous",SUMIFS('Étape 1 - à remplir'!$F$31:$F$400,'Étape 1 - à remplir'!$D$31:$D$400,MASQ2!CU9,'Étape 1 - à remplir'!$G$31:$G$400,"kg"),SUMIFS('Étape 1 - à remplir'!$F$31:$F$400,'Étape 1 - à remplir'!$D$31:$D$400,MASQ2!CU9,'Étape 1 - à remplir'!$P$31:$P$400,DI$3,'Étape 1 - à remplir'!$G$31:$G$400,"kg")),IF(DI$2="Atelier",IF(DI$3="Tous",SUMIFS('Étape 1 - à remplir'!$F$31:$F$400,'Étape 1 - à remplir'!$D$31:$D$400,MASQ2!CU9,'Étape 1 - à remplir'!$G$31:$G$400,"kg"),SUMIFS('Étape 1 - à remplir'!$F$31:$F$400,'Étape 1 - à remplir'!$D$31:$D$400,MASQ2!CU9,'Étape 1 - à remplir'!$O$31:$O$400,DI$3,'Étape 1 - à remplir'!$G$31:$G$400,"kg")),IF(DI$2="Espèce",IF(DI$3="Tous",SUMIFS('Étape 1 - à remplir'!$F$31:$F$400,'Étape 1 - à remplir'!$D$31:$D$400,MASQ2!CU9,'Étape 1 - à remplir'!$G$31:$G$400,"kg"),SUMIFS('Étape 1 - à remplir'!$F$31:$F$400,'Étape 1 - à remplir'!$D$31:$D$400,MASQ2!CU9,'Étape 1 - à remplir'!$N$31:$N$400,DI$3,'Étape 1 - à remplir'!$G$31:$G$400,"kg")))))))</f>
        <v>#N/A</v>
      </c>
      <c r="CW9" s="203" t="str">
        <f ca="1"/>
        <v>Infections de la mamelle (mammite)</v>
      </c>
      <c r="CX9" s="97" t="e">
        <f ca="1"/>
        <v>#N/A</v>
      </c>
      <c r="CY9" s="102" t="str">
        <f t="shared" si="18"/>
        <v/>
      </c>
      <c r="CZ9" s="56" t="str">
        <f t="shared" si="19"/>
        <v>ACTI-METHOXINE</v>
      </c>
      <c r="DA9" s="204" t="e">
        <f>IF(IF(DI$2="Catégorie",IF(DI$3="Toutes",SUMIFS('Étape 1 - à remplir'!$F$31:$F$400,'Étape 1 - à remplir'!$E$31:$E$400,MASQ2!CZ9,'Étape 1 - à remplir'!$G$31:$G$400,"kg"),SUMIFS('Étape 1 - à remplir'!$F$31:$F$400,'Étape 1 - à remplir'!$E$31:$E$400,MASQ2!CZ9,'Étape 1 - à remplir'!$C$31:$C$400,DI$3)),IF(DI$2="Âge",IF(DI$3="Tous",SUMIFS('Étape 1 - à remplir'!$F$31:$F$400,'Étape 1 - à remplir'!$E$31:$E$400,MASQ2!CZ9,'Étape 1 - à remplir'!$G$31:$G$400,"kg"),SUMIFS('Étape 1 - à remplir'!$F$31:$F$400,'Étape 1 - à remplir'!$E$31:$E$400,MASQ2!CZ9,'Étape 1 - à remplir'!$P$31:$P$400,DI$3,'Étape 1 - à remplir'!$G$31:$G$400,"kg")),IF(DI$2="Atelier",IF(DI$3="Tous",SUMIFS('Étape 1 - à remplir'!$F$31:$F$400,'Étape 1 - à remplir'!$E$31:$E$400,MASQ2!CZ9,'Étape 1 - à remplir'!$G$31:$G$400,"kg"),SUMIFS('Étape 1 - à remplir'!$F$31:$F$400,'Étape 1 - à remplir'!$E$31:$E$400,MASQ2!CZ9,'Étape 1 - à remplir'!$O$31:$O$400,DI$3,'Étape 1 - à remplir'!$G$31:$G$400,"kg")),IF(DI$2="Espèce",IF(DI$3="Tous",SUMIFS('Étape 1 - à remplir'!$F$31:$F$400,'Étape 1 - à remplir'!$E$31:$E$400,MASQ2!CZ9,'Étape 1 - à remplir'!$G$31:$G$400,"kg"),SUMIFS('Étape 1 - à remplir'!$F$31:$F$400,'Étape 1 - à remplir'!$E$31:$E$400,MASQ2!CZ9,'Étape 1 - à remplir'!$N$31:$N$400,DI$3,'Étape 1 - à remplir'!$G$31:$G$400,"kg"))))))=0,NA(),IF(DI$2="Catégorie",IF(DI$3="Toutes",SUMIFS('Étape 1 - à remplir'!$F$31:$F$400,'Étape 1 - à remplir'!$E$31:$E$400,MASQ2!CZ9,'Étape 1 - à remplir'!$G$31:$G$400,"kg"),SUMIFS('Étape 1 - à remplir'!$F$31:$F$400,'Étape 1 - à remplir'!$E$31:$E$400,MASQ2!CZ9,'Étape 1 - à remplir'!$C$31:$C$400,DI$3)),IF(DI$2="Âge",IF(DI$3="Tous",SUMIFS('Étape 1 - à remplir'!$F$31:$F$400,'Étape 1 - à remplir'!$E$31:$E$400,MASQ2!CZ9,'Étape 1 - à remplir'!$G$31:$G$400,"kg"),SUMIFS('Étape 1 - à remplir'!$F$31:$F$400,'Étape 1 - à remplir'!$E$31:$E$400,MASQ2!CZ9,'Étape 1 - à remplir'!$P$31:$P$400,DI$3,'Étape 1 - à remplir'!$G$31:$G$400,"kg")),IF(DI$2="Atelier",IF(DI$3="Tous",SUMIFS('Étape 1 - à remplir'!$F$31:$F$400,'Étape 1 - à remplir'!$E$31:$E$400,MASQ2!CZ9,'Étape 1 - à remplir'!$G$31:$G$400,"kg"),SUMIFS('Étape 1 - à remplir'!$F$31:$F$400,'Étape 1 - à remplir'!$E$31:$E$400,MASQ2!CZ9,'Étape 1 - à remplir'!$O$31:$O$400,DI$3,'Étape 1 - à remplir'!$G$31:$G$400,"kg")),IF(DI$2="Espèce",IF(DI$3="Tous",SUMIFS('Étape 1 - à remplir'!$F$31:$F$400,'Étape 1 - à remplir'!$E$31:$E$400,MASQ2!CZ9,'Étape 1 - à remplir'!$G$31:$G$400,"kg"),SUMIFS('Étape 1 - à remplir'!$F$31:$F$400,'Étape 1 - à remplir'!$E$31:$E$400,MASQ2!CZ9,'Étape 1 - à remplir'!$N$31:$N$400,DI$3,'Étape 1 - à remplir'!$G$31:$G$400,"kg")))))))</f>
        <v>#N/A</v>
      </c>
      <c r="DB9" s="104">
        <f t="shared" si="35"/>
        <v>0</v>
      </c>
      <c r="DC9" s="204" t="str">
        <f t="shared" si="20"/>
        <v>Sulfadiméthoxine</v>
      </c>
      <c r="DD9" s="204" t="str">
        <f t="shared" si="21"/>
        <v/>
      </c>
      <c r="DE9" s="204" t="str">
        <f t="shared" si="22"/>
        <v/>
      </c>
      <c r="DF9" s="204" t="str">
        <f t="shared" si="23"/>
        <v>Sulfamides</v>
      </c>
      <c r="DG9" s="204" t="str">
        <f t="shared" si="24"/>
        <v/>
      </c>
      <c r="DH9" s="97" t="str">
        <f t="shared" si="25"/>
        <v/>
      </c>
      <c r="DI9" s="78"/>
      <c r="DJ9" s="78"/>
      <c r="DK9" s="77" t="str">
        <f ca="1"/>
        <v>ACTI-METHOXINE</v>
      </c>
      <c r="DL9" s="79" t="e">
        <f ca="1"/>
        <v>#N/A</v>
      </c>
      <c r="DM9" s="102" t="str">
        <f t="shared" si="26"/>
        <v/>
      </c>
      <c r="DN9" s="77" t="str">
        <f t="shared" si="27"/>
        <v>Céfalexine</v>
      </c>
      <c r="DO9" s="104" t="e">
        <f t="shared" si="36"/>
        <v>#N/A</v>
      </c>
      <c r="DP9" s="8" t="str">
        <f ca="1"/>
        <v>Céfalexine</v>
      </c>
      <c r="DQ9" s="97" t="e">
        <f ca="1"/>
        <v>#N/A</v>
      </c>
      <c r="DR9" s="102" t="str">
        <f t="shared" si="28"/>
        <v>x</v>
      </c>
      <c r="DS9" s="56" t="str">
        <f t="shared" si="29"/>
        <v>Fluoroquinolones</v>
      </c>
      <c r="DT9" s="104" t="e">
        <f t="shared" si="37"/>
        <v>#N/A</v>
      </c>
      <c r="DU9" s="8" t="str">
        <f ca="1"/>
        <v>Fluoroquinolones</v>
      </c>
      <c r="DV9" s="97" t="e">
        <f ca="1"/>
        <v>#N/A</v>
      </c>
      <c r="DW9" s="8"/>
      <c r="DX9" s="48" t="str">
        <f t="shared" si="41"/>
        <v/>
      </c>
      <c r="DY9" s="47" t="str" cm="1">
        <f t="array" ref="DY9">IF($DX$3="Catégorie",IF(SUMIFS('Étape 1 - à remplir'!$F$31:$F$400,'Étape 1 - à remplir'!$C$31:$C$400,$DX9,'Étape 1 - à remplir'!$M$31:$M$400,MASQ2!DY$4)=0,"",SUMIFS('Étape 1 - à remplir'!$F$31:$F$400,'Étape 1 - à remplir'!$C$31:$C$400,$DX9,'Étape 1 - à remplir'!$M$31:$M$400,MASQ2!DY$4)/INDEX('Étape 1 - à remplir'!$C$19:$L$28,MATCH(MASQ2!$DX9,'Étape 1 - à remplir'!$L$19:$L$28,0),4)),INDEX($DY$44:$EJ$73,MATCH($DX9,$DX$44:$DX$73,0),DY$4))</f>
        <v/>
      </c>
      <c r="DZ9" s="47" t="str" cm="1">
        <f t="array" aca="1" ref="DZ9" ca="1">IF($DX$3="Catégorie",IF(SUMIFS('Étape 1 - à remplir'!$F$31:$F$400,'Étape 1 - à remplir'!$C$31:$C$400,$DX9,'Étape 1 - à remplir'!$M$31:$M$400,MASQ2!DZ$4)=0,"",SUMIFS('Étape 1 - à remplir'!$F$31:$F$400,'Étape 1 - à remplir'!$C$31:$C$400,$DX9,'Étape 1 - à remplir'!$M$31:$M$400,MASQ2!DZ$4)/INDEX('Étape 1 - à remplir'!$C$19:$L$28,MATCH(MASQ2!$DX9,'Étape 1 - à remplir'!$L$19:$L$28,0),4)),INDEX($DY$44:$EJ$73,MATCH($DX9,$DX$44:$DX$73,0),DZ$4))</f>
        <v/>
      </c>
      <c r="EA9" s="47" t="str" cm="1">
        <f t="array" aca="1" ref="EA9" ca="1">IF($DX$3="Catégorie",IF(SUMIFS('Étape 1 - à remplir'!$F$31:$F$400,'Étape 1 - à remplir'!$C$31:$C$400,$DX9,'Étape 1 - à remplir'!$M$31:$M$400,MASQ2!EA$4)=0,"",SUMIFS('Étape 1 - à remplir'!$F$31:$F$400,'Étape 1 - à remplir'!$C$31:$C$400,$DX9,'Étape 1 - à remplir'!$M$31:$M$400,MASQ2!EA$4)/INDEX('Étape 1 - à remplir'!$C$19:$L$28,MATCH(MASQ2!$DX9,'Étape 1 - à remplir'!$L$19:$L$28,0),4)),INDEX($DY$44:$EJ$73,MATCH($DX9,$DX$44:$DX$73,0),EA$4))</f>
        <v/>
      </c>
      <c r="EB9" s="47" t="str" cm="1">
        <f t="array" aca="1" ref="EB9" ca="1">IF($DX$3="Catégorie",IF(SUMIFS('Étape 1 - à remplir'!$F$31:$F$400,'Étape 1 - à remplir'!$C$31:$C$400,$DX9,'Étape 1 - à remplir'!$M$31:$M$400,MASQ2!EB$4)=0,"",SUMIFS('Étape 1 - à remplir'!$F$31:$F$400,'Étape 1 - à remplir'!$C$31:$C$400,$DX9,'Étape 1 - à remplir'!$M$31:$M$400,MASQ2!EB$4)/INDEX('Étape 1 - à remplir'!$C$19:$L$28,MATCH(MASQ2!$DX9,'Étape 1 - à remplir'!$L$19:$L$28,0),4)),INDEX($DY$44:$EJ$73,MATCH($DX9,$DX$44:$DX$73,0),EB$4))</f>
        <v/>
      </c>
      <c r="EC9" s="47" t="str" cm="1">
        <f t="array" aca="1" ref="EC9" ca="1">IF($DX$3="Catégorie",IF(SUMIFS('Étape 1 - à remplir'!$F$31:$F$400,'Étape 1 - à remplir'!$C$31:$C$400,$DX9,'Étape 1 - à remplir'!$M$31:$M$400,MASQ2!EC$4)=0,"",SUMIFS('Étape 1 - à remplir'!$F$31:$F$400,'Étape 1 - à remplir'!$C$31:$C$400,$DX9,'Étape 1 - à remplir'!$M$31:$M$400,MASQ2!EC$4)/INDEX('Étape 1 - à remplir'!$C$19:$L$28,MATCH(MASQ2!$DX9,'Étape 1 - à remplir'!$L$19:$L$28,0),4)),INDEX($DY$44:$EJ$73,MATCH($DX9,$DX$44:$DX$73,0),EC$4))</f>
        <v/>
      </c>
      <c r="ED9" s="47" t="str" cm="1">
        <f t="array" aca="1" ref="ED9" ca="1">IF($DX$3="Catégorie",IF(SUMIFS('Étape 1 - à remplir'!$F$31:$F$400,'Étape 1 - à remplir'!$C$31:$C$400,$DX9,'Étape 1 - à remplir'!$M$31:$M$400,MASQ2!ED$4)=0,"",SUMIFS('Étape 1 - à remplir'!$F$31:$F$400,'Étape 1 - à remplir'!$C$31:$C$400,$DX9,'Étape 1 - à remplir'!$M$31:$M$400,MASQ2!ED$4)/INDEX('Étape 1 - à remplir'!$C$19:$L$28,MATCH(MASQ2!$DX9,'Étape 1 - à remplir'!$L$19:$L$28,0),4)),INDEX($DY$44:$EJ$73,MATCH($DX9,$DX$44:$DX$73,0),ED$4))</f>
        <v/>
      </c>
      <c r="EE9" s="47" t="str" cm="1">
        <f t="array" aca="1" ref="EE9" ca="1">IF($DX$3="Catégorie",IF(SUMIFS('Étape 1 - à remplir'!$F$31:$F$400,'Étape 1 - à remplir'!$C$31:$C$400,$DX9,'Étape 1 - à remplir'!$M$31:$M$400,MASQ2!EE$4)=0,"",SUMIFS('Étape 1 - à remplir'!$F$31:$F$400,'Étape 1 - à remplir'!$C$31:$C$400,$DX9,'Étape 1 - à remplir'!$M$31:$M$400,MASQ2!EE$4)/INDEX('Étape 1 - à remplir'!$C$19:$L$28,MATCH(MASQ2!$DX9,'Étape 1 - à remplir'!$L$19:$L$28,0),4)),INDEX($DY$44:$EJ$73,MATCH($DX9,$DX$44:$DX$73,0),EE$4))</f>
        <v/>
      </c>
      <c r="EF9" s="47" t="str" cm="1">
        <f t="array" aca="1" ref="EF9" ca="1">IF($DX$3="Catégorie",IF(SUMIFS('Étape 1 - à remplir'!$F$31:$F$400,'Étape 1 - à remplir'!$C$31:$C$400,$DX9,'Étape 1 - à remplir'!$M$31:$M$400,MASQ2!EF$4)=0,"",SUMIFS('Étape 1 - à remplir'!$F$31:$F$400,'Étape 1 - à remplir'!$C$31:$C$400,$DX9,'Étape 1 - à remplir'!$M$31:$M$400,MASQ2!EF$4)/INDEX('Étape 1 - à remplir'!$C$19:$L$28,MATCH(MASQ2!$DX9,'Étape 1 - à remplir'!$L$19:$L$28,0),4)),INDEX($DY$44:$EJ$73,MATCH($DX9,$DX$44:$DX$73,0),EF$4))</f>
        <v/>
      </c>
      <c r="EG9" s="47" t="str" cm="1">
        <f t="array" aca="1" ref="EG9" ca="1">IF($DX$3="Catégorie",IF(SUMIFS('Étape 1 - à remplir'!$F$31:$F$400,'Étape 1 - à remplir'!$C$31:$C$400,$DX9,'Étape 1 - à remplir'!$M$31:$M$400,MASQ2!EG$4)=0,"",SUMIFS('Étape 1 - à remplir'!$F$31:$F$400,'Étape 1 - à remplir'!$C$31:$C$400,$DX9,'Étape 1 - à remplir'!$M$31:$M$400,MASQ2!EG$4)/INDEX('Étape 1 - à remplir'!$C$19:$L$28,MATCH(MASQ2!$DX9,'Étape 1 - à remplir'!$L$19:$L$28,0),4)),INDEX($DY$44:$EJ$73,MATCH($DX9,$DX$44:$DX$73,0),EG$4))</f>
        <v/>
      </c>
      <c r="EH9" s="47" t="str" cm="1">
        <f t="array" aca="1" ref="EH9" ca="1">IF($DX$3="Catégorie",IF(SUMIFS('Étape 1 - à remplir'!$F$31:$F$400,'Étape 1 - à remplir'!$C$31:$C$400,$DX9,'Étape 1 - à remplir'!$M$31:$M$400,MASQ2!EH$4)=0,"",SUMIFS('Étape 1 - à remplir'!$F$31:$F$400,'Étape 1 - à remplir'!$C$31:$C$400,$DX9,'Étape 1 - à remplir'!$M$31:$M$400,MASQ2!EH$4)/INDEX('Étape 1 - à remplir'!$C$19:$L$28,MATCH(MASQ2!$DX9,'Étape 1 - à remplir'!$L$19:$L$28,0),4)),INDEX($DY$44:$EJ$73,MATCH($DX9,$DX$44:$DX$73,0),EH$4))</f>
        <v/>
      </c>
      <c r="EI9" s="47" t="str" cm="1">
        <f t="array" aca="1" ref="EI9" ca="1">IF($DX$3="Catégorie",IF(SUMIFS('Étape 1 - à remplir'!$F$31:$F$400,'Étape 1 - à remplir'!$C$31:$C$400,$DX9,'Étape 1 - à remplir'!$M$31:$M$400,MASQ2!EI$4)=0,"",SUMIFS('Étape 1 - à remplir'!$F$31:$F$400,'Étape 1 - à remplir'!$C$31:$C$400,$DX9,'Étape 1 - à remplir'!$M$31:$M$400,MASQ2!EI$4)/INDEX('Étape 1 - à remplir'!$C$19:$L$28,MATCH(MASQ2!$DX9,'Étape 1 - à remplir'!$L$19:$L$28,0),4)),INDEX($DY$44:$EJ$73,MATCH($DX9,$DX$44:$DX$73,0),EI$4))</f>
        <v/>
      </c>
      <c r="EJ9" s="47" t="str" cm="1">
        <f t="array" aca="1" ref="EJ9" ca="1">IF($DX$3="Catégorie",IF(SUMIFS('Étape 1 - à remplir'!$F$31:$F$400,'Étape 1 - à remplir'!$C$31:$C$400,$DX9,'Étape 1 - à remplir'!$M$31:$M$400,MASQ2!EJ$4)=0,"",SUMIFS('Étape 1 - à remplir'!$F$31:$F$400,'Étape 1 - à remplir'!$C$31:$C$400,$DX9,'Étape 1 - à remplir'!$M$31:$M$400,MASQ2!EJ$4)/INDEX('Étape 1 - à remplir'!$C$19:$L$28,MATCH(MASQ2!$DX9,'Étape 1 - à remplir'!$L$19:$L$28,0),4)),INDEX($DY$44:$EJ$73,MATCH($DX9,$DX$44:$DX$73,0),EJ$4))</f>
        <v/>
      </c>
    </row>
    <row r="10" spans="1:140" x14ac:dyDescent="0.25">
      <c r="A10" s="56" t="str">
        <f>'Étape 1 - à remplir'!L25</f>
        <v/>
      </c>
      <c r="B10" s="8" t="e">
        <f>IF(INDEX('Étape 1 - à remplir'!G$19:L$28,MATCH(MASQ2!A10,'Étape 1 - à remplir'!L$19:L$28,0),1)="animaux",SUMIF('Étape 1 - à remplir'!C$31:C$400,MASQ2!A10,'Étape 1 - à remplir'!F$31:F$400),NA())</f>
        <v>#N/A</v>
      </c>
      <c r="C10" s="97" t="e">
        <f>B10/INDEX('Étape 1 - à remplir'!F$19:L$28,MATCH(MASQ2!A10,'Étape 1 - à remplir'!L$19:L$28,0),1)</f>
        <v>#N/A</v>
      </c>
      <c r="D10" s="8"/>
      <c r="E10" s="56" t="str">
        <f>Données_ATB!CH9</f>
        <v>Infections de l'utérus (métrite, non-délivrance)</v>
      </c>
      <c r="F10" s="104" t="e">
        <f>IF(IF(S$2="Catégorie",IF(S$3="Toutes",SUMIFS('Étape 1 - à remplir'!F$31:F$400,'Étape 1 - à remplir'!D$31:D$400,MASQ2!E10,'Étape 1 - à remplir'!G$31:G$400,"animaux"),SUMIFS('Étape 1 - à remplir'!F$31:F$400,'Étape 1 - à remplir'!D$31:D$400,MASQ2!E10,'Étape 1 - à remplir'!C$31:C$400,S$3)),IF(S$2="Âge",IF(S$3="Tous",SUMIFS('Étape 1 - à remplir'!F$31:F$400,'Étape 1 - à remplir'!D$31:D$400,MASQ2!E10,'Étape 1 - à remplir'!G$31:G$400,"animaux"),SUMIFS('Étape 1 - à remplir'!F$31:F$400,'Étape 1 - à remplir'!D$31:D$400,MASQ2!E10,'Étape 1 - à remplir'!P$31:P$400,S$3)),IF(S$2="Atelier",IF(S$3="Tous",SUMIFS('Étape 1 - à remplir'!F$31:F$400,'Étape 1 - à remplir'!D$31:D$400,MASQ2!E10,'Étape 1 - à remplir'!G$31:G$400,"animaux"),SUMIFS('Étape 1 - à remplir'!F$31:F$400,'Étape 1 - à remplir'!D$31:D$400,MASQ2!E10,'Étape 1 - à remplir'!O$31:O$400,S$3)),IF(S$2="Espèce",IF(S$3="Tous",SUMIFS('Étape 1 - à remplir'!F$31:F$400,'Étape 1 - à remplir'!D$31:D$400,MASQ2!E10,'Étape 1 - à remplir'!G$31:G$400,"animaux"),SUMIFS('Étape 1 - à remplir'!F$31:F$400,'Étape 1 - à remplir'!D$31:D$400,MASQ2!E10,'Étape 1 - à remplir'!N$31:N$400,S$3))))))=0,NA(),IF(S$2="Catégorie",IF(S$3="Toutes",SUMIFS('Étape 1 - à remplir'!F$31:F$400,'Étape 1 - à remplir'!D$31:D$400,MASQ2!E10,'Étape 1 - à remplir'!G$31:G$400,"animaux"),SUMIFS('Étape 1 - à remplir'!F$31:F$400,'Étape 1 - à remplir'!D$31:D$400,MASQ2!E10,'Étape 1 - à remplir'!C$31:C$400,S$3)),IF(S$2="Âge",IF(S$3="Tous",SUMIFS('Étape 1 - à remplir'!F$31:F$400,'Étape 1 - à remplir'!D$31:D$400,MASQ2!E10,'Étape 1 - à remplir'!G$31:G$400,"animaux"),SUMIFS('Étape 1 - à remplir'!F$31:F$400,'Étape 1 - à remplir'!D$31:D$400,MASQ2!E10,'Étape 1 - à remplir'!P$31:P$400,S$3)),IF(S$2="Atelier",IF(S$3="Tous",SUMIFS('Étape 1 - à remplir'!F$31:F$400,'Étape 1 - à remplir'!D$31:D$400,MASQ2!E10,'Étape 1 - à remplir'!G$31:G$400,"animaux"),SUMIFS('Étape 1 - à remplir'!F$31:F$400,'Étape 1 - à remplir'!D$31:D$400,MASQ2!E10,'Étape 1 - à remplir'!O$31:O$400,S$3)),IF(S$2="Espèce",IF(S$3="Tous",SUMIFS('Étape 1 - à remplir'!F$31:F$400,'Étape 1 - à remplir'!D$31:D$400,MASQ2!E10,'Étape 1 - à remplir'!G$31:G$400,"animaux"),SUMIFS('Étape 1 - à remplir'!F$31:F$400,'Étape 1 - à remplir'!D$31:D$400,MASQ2!E10,'Étape 1 - à remplir'!N$31:N$400,S$3)))))))</f>
        <v>#N/A</v>
      </c>
      <c r="G10" s="203" t="str">
        <f ca="1"/>
        <v>Infections de l'utérus (métrite, non-délivrance)</v>
      </c>
      <c r="H10" s="97" t="e">
        <f ca="1"/>
        <v>#N/A</v>
      </c>
      <c r="I10" s="102" t="str">
        <f>INDEX(Données_ATB!BE:BV,MATCH(MASQ2!J10,Données_ATB!BE:BE,0),18)</f>
        <v>x</v>
      </c>
      <c r="J10" s="77" t="str">
        <f>Données_ATB!BE9</f>
        <v>ACTIONIS 50 MG/ML SUSPENSION INJECTABLE POUR PORCINS ET BOVINS</v>
      </c>
      <c r="K10" s="204" t="e">
        <f>IF(IF(S$2="Catégorie",IF(S$3="Toutes",SUMIFS('Étape 1 - à remplir'!$F$31:$F$400,'Étape 1 - à remplir'!$E$31:$E$400,MASQ2!J10,'Étape 1 - à remplir'!$G$31:$G$400,"animaux"),SUMIFS('Étape 1 - à remplir'!$F$31:$F$400,'Étape 1 - à remplir'!$E$31:$E$400,MASQ2!J10,'Étape 1 - à remplir'!$C$31:$C$400,S$3)),IF(S$2="Âge",IF(S$3="Tous",SUMIFS('Étape 1 - à remplir'!$F$31:$F$400,'Étape 1 - à remplir'!$E$31:$E$400,MASQ2!J10,'Étape 1 - à remplir'!$G$31:$G$400,"animaux"),SUMIFS('Étape 1 - à remplir'!$F$31:$F$400,'Étape 1 - à remplir'!$E$31:$E$400,MASQ2!J10,'Étape 1 - à remplir'!$P$31:$P$400,S$3)),IF(S$2="Atelier",IF(S$3="Tous",SUMIFS('Étape 1 - à remplir'!$F$31:$F$400,'Étape 1 - à remplir'!$E$31:$E$400,MASQ2!J10,'Étape 1 - à remplir'!$G$31:$G$400,"animaux"),SUMIFS('Étape 1 - à remplir'!$F$31:$F$400,'Étape 1 - à remplir'!$E$31:$E$400,MASQ2!J10,'Étape 1 - à remplir'!$O$31:$O$400,S$3)),IF(S$2="Espèce",IF(S$3="Tous",SUMIFS('Étape 1 - à remplir'!$F$31:$F$400,'Étape 1 - à remplir'!$E$31:$E$400,MASQ2!J10,'Étape 1 - à remplir'!$G$31:$G$400,"animaux"),SUMIFS('Étape 1 - à remplir'!$F$31:$F$400,'Étape 1 - à remplir'!$E$31:$E$400,MASQ2!J10,'Étape 1 - à remplir'!$N$31:$N$400,S$3))))))=0,NA(),IF(S$2="Catégorie",IF(S$3="Toutes",SUMIFS('Étape 1 - à remplir'!$F$31:$F$400,'Étape 1 - à remplir'!$E$31:$E$400,MASQ2!J10,'Étape 1 - à remplir'!$G$31:$G$400,"animaux"),SUMIFS('Étape 1 - à remplir'!$F$31:$F$400,'Étape 1 - à remplir'!$E$31:$E$400,MASQ2!J10,'Étape 1 - à remplir'!$C$31:$C$400,S$3)),IF(S$2="Âge",IF(S$3="Tous",SUMIFS('Étape 1 - à remplir'!$F$31:$F$400,'Étape 1 - à remplir'!$E$31:$E$400,MASQ2!J10,'Étape 1 - à remplir'!$G$31:$G$400,"animaux"),SUMIFS('Étape 1 - à remplir'!$F$31:$F$400,'Étape 1 - à remplir'!$E$31:$E$400,MASQ2!J10,'Étape 1 - à remplir'!$P$31:$P$400,S$3)),IF(S$2="Atelier",IF(S$3="Tous",SUMIFS('Étape 1 - à remplir'!$F$31:$F$400,'Étape 1 - à remplir'!$E$31:$E$400,MASQ2!J10,'Étape 1 - à remplir'!$G$31:$G$400,"animaux"),SUMIFS('Étape 1 - à remplir'!$F$31:$F$400,'Étape 1 - à remplir'!$E$31:$E$400,MASQ2!J10,'Étape 1 - à remplir'!$O$31:$O$400,S$3)),IF(S$2="Espèce",IF(S$3="Tous",SUMIFS('Étape 1 - à remplir'!$F$31:$F$400,'Étape 1 - à remplir'!$E$31:$E$400,MASQ2!J10,'Étape 1 - à remplir'!$G$31:$G$400,"animaux"),SUMIFS('Étape 1 - à remplir'!$F$31:$F$400,'Étape 1 - à remplir'!$E$31:$E$400,MASQ2!J10,'Étape 1 - à remplir'!$N$31:$N$400,S$3)))))))</f>
        <v>#N/A</v>
      </c>
      <c r="L10" s="97">
        <f t="shared" si="38"/>
        <v>0</v>
      </c>
      <c r="M10" s="56" t="str">
        <f>Données_ATB!BN9</f>
        <v>Ceftiofur</v>
      </c>
      <c r="N10" s="204" t="str">
        <f>Données_ATB!BO9</f>
        <v/>
      </c>
      <c r="O10" s="97" t="str">
        <f>Données_ATB!BP9</f>
        <v/>
      </c>
      <c r="P10" s="77" t="str">
        <f>Données_ATB!BR9</f>
        <v>Cephalosporines 3&amp;4G</v>
      </c>
      <c r="Q10" s="78" t="str">
        <f>Données_ATB!BS9</f>
        <v/>
      </c>
      <c r="R10" s="79" t="str">
        <f>Données_ATB!BT9</f>
        <v/>
      </c>
      <c r="S10" s="78"/>
      <c r="T10" s="78"/>
      <c r="U10" s="77" t="str">
        <f ca="1"/>
        <v>ACTIONIS 50 MG/ML SUSPENSION INJECTABLE POUR PORCINS ET BOVINS</v>
      </c>
      <c r="V10" s="79" t="e">
        <f ca="1"/>
        <v>#N/A</v>
      </c>
      <c r="W10" s="102" t="str">
        <f>IF(X10="Colistine","x",IF(INDEX(Données_ATB!CB$3:CC$63,MATCH(X10,Données_ATB!CB$3:CB$63,0),2)="Fluoroquinolones","x",IF(INDEX(Données_ATB!CB$3:CC$63,MATCH(X10,Données_ATB!CB$3:CB$63,0),2)="Cephalosporines 3&amp;4G","x","")))</f>
        <v/>
      </c>
      <c r="X10" s="77" t="str">
        <f>Données_ATB!CB9</f>
        <v>Céfalonium</v>
      </c>
      <c r="Y10" s="104" t="e">
        <f t="shared" si="30"/>
        <v>#N/A</v>
      </c>
      <c r="Z10" s="8" t="str">
        <f ca="1"/>
        <v>Céfalonium</v>
      </c>
      <c r="AA10" s="97" t="e">
        <f ca="1"/>
        <v>#N/A</v>
      </c>
      <c r="AB10" s="102" t="str">
        <f t="shared" si="31"/>
        <v/>
      </c>
      <c r="AC10" s="56" t="str">
        <f>Données_ATB!BY9</f>
        <v>Lincosamides</v>
      </c>
      <c r="AD10" s="104" t="e">
        <f t="shared" si="3"/>
        <v>#N/A</v>
      </c>
      <c r="AE10" s="8" t="str">
        <f ca="1"/>
        <v>Lincosamides</v>
      </c>
      <c r="AF10" s="97" t="e">
        <f ca="1"/>
        <v>#N/A</v>
      </c>
      <c r="AG10" s="8"/>
      <c r="AH10" s="48" t="str">
        <f t="shared" si="39"/>
        <v/>
      </c>
      <c r="AI10" s="48" t="str" cm="1">
        <f t="array" ref="AI10">IF($AH$3="Catégorie",IF(SUMIFS('Étape 1 - à remplir'!$F$31:$F$400,'Étape 1 - à remplir'!$C$31:$C$400,$AH10,'Étape 1 - à remplir'!$M$31:$M$400,MASQ2!AI$4)=0,"",SUMIFS('Étape 1 - à remplir'!$F$31:$F$400,'Étape 1 - à remplir'!$C$31:$C$400,$AH10,'Étape 1 - à remplir'!$M$31:$M$400,MASQ2!AI$4)/INDEX('Étape 1 - à remplir'!$C$19:$L$28,MATCH(MASQ2!$AH10,'Étape 1 - à remplir'!$L$19:$L$28,0),4)),INDEX($AI$44:$AT$73,MATCH($AH10,$AH$44:$AH$73,0),AI$4))</f>
        <v/>
      </c>
      <c r="AJ10" s="48" t="str" cm="1">
        <f t="array" aca="1" ref="AJ10" ca="1">IF($AH$3="Catégorie",IF(SUMIFS('Étape 1 - à remplir'!$F$31:$F$400,'Étape 1 - à remplir'!$C$31:$C$400,$AH10,'Étape 1 - à remplir'!$M$31:$M$400,MASQ2!AJ$4)=0,"",SUMIFS('Étape 1 - à remplir'!$F$31:$F$400,'Étape 1 - à remplir'!$C$31:$C$400,$AH10,'Étape 1 - à remplir'!$M$31:$M$400,MASQ2!AJ$4)/INDEX('Étape 1 - à remplir'!$C$19:$L$28,MATCH(MASQ2!$AH10,'Étape 1 - à remplir'!$L$19:$L$28,0),4)),INDEX($AI$44:$AT$73,MATCH($AH10,$AH$44:$AH$73,0),AJ$4))</f>
        <v/>
      </c>
      <c r="AK10" s="48" t="str" cm="1">
        <f t="array" aca="1" ref="AK10" ca="1">IF($AH$3="Catégorie",IF(SUMIFS('Étape 1 - à remplir'!$F$31:$F$400,'Étape 1 - à remplir'!$C$31:$C$400,$AH10,'Étape 1 - à remplir'!$M$31:$M$400,MASQ2!AK$4)=0,"",SUMIFS('Étape 1 - à remplir'!$F$31:$F$400,'Étape 1 - à remplir'!$C$31:$C$400,$AH10,'Étape 1 - à remplir'!$M$31:$M$400,MASQ2!AK$4)/INDEX('Étape 1 - à remplir'!$C$19:$L$28,MATCH(MASQ2!$AH10,'Étape 1 - à remplir'!$L$19:$L$28,0),4)),INDEX($AI$44:$AT$73,MATCH($AH10,$AH$44:$AH$73,0),AK$4))</f>
        <v/>
      </c>
      <c r="AL10" s="48" t="str" cm="1">
        <f t="array" aca="1" ref="AL10" ca="1">IF($AH$3="Catégorie",IF(SUMIFS('Étape 1 - à remplir'!$F$31:$F$400,'Étape 1 - à remplir'!$C$31:$C$400,$AH10,'Étape 1 - à remplir'!$M$31:$M$400,MASQ2!AL$4)=0,"",SUMIFS('Étape 1 - à remplir'!$F$31:$F$400,'Étape 1 - à remplir'!$C$31:$C$400,$AH10,'Étape 1 - à remplir'!$M$31:$M$400,MASQ2!AL$4)/INDEX('Étape 1 - à remplir'!$C$19:$L$28,MATCH(MASQ2!$AH10,'Étape 1 - à remplir'!$L$19:$L$28,0),4)),INDEX($AI$44:$AT$73,MATCH($AH10,$AH$44:$AH$73,0),AL$4))</f>
        <v/>
      </c>
      <c r="AM10" s="48" t="str" cm="1">
        <f t="array" aca="1" ref="AM10" ca="1">IF($AH$3="Catégorie",IF(SUMIFS('Étape 1 - à remplir'!$F$31:$F$400,'Étape 1 - à remplir'!$C$31:$C$400,$AH10,'Étape 1 - à remplir'!$M$31:$M$400,MASQ2!AM$4)=0,"",SUMIFS('Étape 1 - à remplir'!$F$31:$F$400,'Étape 1 - à remplir'!$C$31:$C$400,$AH10,'Étape 1 - à remplir'!$M$31:$M$400,MASQ2!AM$4)/INDEX('Étape 1 - à remplir'!$C$19:$L$28,MATCH(MASQ2!$AH10,'Étape 1 - à remplir'!$L$19:$L$28,0),4)),INDEX($AI$44:$AT$73,MATCH($AH10,$AH$44:$AH$73,0),AM$4))</f>
        <v/>
      </c>
      <c r="AN10" s="48" t="str" cm="1">
        <f t="array" aca="1" ref="AN10" ca="1">IF($AH$3="Catégorie",IF(SUMIFS('Étape 1 - à remplir'!$F$31:$F$400,'Étape 1 - à remplir'!$C$31:$C$400,$AH10,'Étape 1 - à remplir'!$M$31:$M$400,MASQ2!AN$4)=0,"",SUMIFS('Étape 1 - à remplir'!$F$31:$F$400,'Étape 1 - à remplir'!$C$31:$C$400,$AH10,'Étape 1 - à remplir'!$M$31:$M$400,MASQ2!AN$4)/INDEX('Étape 1 - à remplir'!$C$19:$L$28,MATCH(MASQ2!$AH10,'Étape 1 - à remplir'!$L$19:$L$28,0),4)),INDEX($AI$44:$AT$73,MATCH($AH10,$AH$44:$AH$73,0),AN$4))</f>
        <v/>
      </c>
      <c r="AO10" s="48" t="str" cm="1">
        <f t="array" aca="1" ref="AO10" ca="1">IF($AH$3="Catégorie",IF(SUMIFS('Étape 1 - à remplir'!$F$31:$F$400,'Étape 1 - à remplir'!$C$31:$C$400,$AH10,'Étape 1 - à remplir'!$M$31:$M$400,MASQ2!AO$4)=0,"",SUMIFS('Étape 1 - à remplir'!$F$31:$F$400,'Étape 1 - à remplir'!$C$31:$C$400,$AH10,'Étape 1 - à remplir'!$M$31:$M$400,MASQ2!AO$4)/INDEX('Étape 1 - à remplir'!$C$19:$L$28,MATCH(MASQ2!$AH10,'Étape 1 - à remplir'!$L$19:$L$28,0),4)),INDEX($AI$44:$AT$73,MATCH($AH10,$AH$44:$AH$73,0),AO$4))</f>
        <v/>
      </c>
      <c r="AP10" s="48" t="str" cm="1">
        <f t="array" aca="1" ref="AP10" ca="1">IF($AH$3="Catégorie",IF(SUMIFS('Étape 1 - à remplir'!$F$31:$F$400,'Étape 1 - à remplir'!$C$31:$C$400,$AH10,'Étape 1 - à remplir'!$M$31:$M$400,MASQ2!AP$4)=0,"",SUMIFS('Étape 1 - à remplir'!$F$31:$F$400,'Étape 1 - à remplir'!$C$31:$C$400,$AH10,'Étape 1 - à remplir'!$M$31:$M$400,MASQ2!AP$4)/INDEX('Étape 1 - à remplir'!$C$19:$L$28,MATCH(MASQ2!$AH10,'Étape 1 - à remplir'!$L$19:$L$28,0),4)),INDEX($AI$44:$AT$73,MATCH($AH10,$AH$44:$AH$73,0),AP$4))</f>
        <v/>
      </c>
      <c r="AQ10" s="48" t="str" cm="1">
        <f t="array" aca="1" ref="AQ10" ca="1">IF($AH$3="Catégorie",IF(SUMIFS('Étape 1 - à remplir'!$F$31:$F$400,'Étape 1 - à remplir'!$C$31:$C$400,$AH10,'Étape 1 - à remplir'!$M$31:$M$400,MASQ2!AQ$4)=0,"",SUMIFS('Étape 1 - à remplir'!$F$31:$F$400,'Étape 1 - à remplir'!$C$31:$C$400,$AH10,'Étape 1 - à remplir'!$M$31:$M$400,MASQ2!AQ$4)/INDEX('Étape 1 - à remplir'!$C$19:$L$28,MATCH(MASQ2!$AH10,'Étape 1 - à remplir'!$L$19:$L$28,0),4)),INDEX($AI$44:$AT$73,MATCH($AH10,$AH$44:$AH$73,0),AQ$4))</f>
        <v/>
      </c>
      <c r="AR10" s="48" t="str" cm="1">
        <f t="array" aca="1" ref="AR10" ca="1">IF($AH$3="Catégorie",IF(SUMIFS('Étape 1 - à remplir'!$F$31:$F$400,'Étape 1 - à remplir'!$C$31:$C$400,$AH10,'Étape 1 - à remplir'!$M$31:$M$400,MASQ2!AR$4)=0,"",SUMIFS('Étape 1 - à remplir'!$F$31:$F$400,'Étape 1 - à remplir'!$C$31:$C$400,$AH10,'Étape 1 - à remplir'!$M$31:$M$400,MASQ2!AR$4)/INDEX('Étape 1 - à remplir'!$C$19:$L$28,MATCH(MASQ2!$AH10,'Étape 1 - à remplir'!$L$19:$L$28,0),4)),INDEX($AI$44:$AT$73,MATCH($AH10,$AH$44:$AH$73,0),AR$4))</f>
        <v/>
      </c>
      <c r="AS10" s="48" t="str" cm="1">
        <f t="array" aca="1" ref="AS10" ca="1">IF($AH$3="Catégorie",IF(SUMIFS('Étape 1 - à remplir'!$F$31:$F$400,'Étape 1 - à remplir'!$C$31:$C$400,$AH10,'Étape 1 - à remplir'!$M$31:$M$400,MASQ2!AS$4)=0,"",SUMIFS('Étape 1 - à remplir'!$F$31:$F$400,'Étape 1 - à remplir'!$C$31:$C$400,$AH10,'Étape 1 - à remplir'!$M$31:$M$400,MASQ2!AS$4)/INDEX('Étape 1 - à remplir'!$C$19:$L$28,MATCH(MASQ2!$AH10,'Étape 1 - à remplir'!$L$19:$L$28,0),4)),INDEX($AI$44:$AT$73,MATCH($AH10,$AH$44:$AH$73,0),AS$4))</f>
        <v/>
      </c>
      <c r="AT10" s="48" t="str" cm="1">
        <f t="array" aca="1" ref="AT10" ca="1">IF($AH$3="Catégorie",IF(SUMIFS('Étape 1 - à remplir'!$F$31:$F$400,'Étape 1 - à remplir'!$C$31:$C$400,$AH10,'Étape 1 - à remplir'!$M$31:$M$400,MASQ2!AT$4)=0,"",SUMIFS('Étape 1 - à remplir'!$F$31:$F$400,'Étape 1 - à remplir'!$C$31:$C$400,$AH10,'Étape 1 - à remplir'!$M$31:$M$400,MASQ2!AT$4)/INDEX('Étape 1 - à remplir'!$C$19:$L$28,MATCH(MASQ2!$AH10,'Étape 1 - à remplir'!$L$19:$L$28,0),4)),INDEX($AI$44:$AT$73,MATCH($AH10,$AH$44:$AH$73,0),AT$4))</f>
        <v/>
      </c>
      <c r="AV10" s="56" t="str">
        <f>'Étape 1 - à remplir'!L25</f>
        <v/>
      </c>
      <c r="AW10" s="8" t="e">
        <f>IF(INDEX('Étape 1 - à remplir'!G$19:L$28,MATCH(AV10,'Étape 1 - à remplir'!L$19:L$28,0),1)="lots",SUMIF('Étape 1 - à remplir'!C$31:C$400,AV10,'Étape 1 - à remplir'!F$31:F$400),NA())</f>
        <v>#N/A</v>
      </c>
      <c r="AX10" s="97" t="e">
        <f>AW10/INDEX('Étape 1 - à remplir'!F$19:L$28,MATCH(AV10,'Étape 1 - à remplir'!L$19:L$28,0),1)</f>
        <v>#N/A</v>
      </c>
      <c r="AY10" s="8"/>
      <c r="AZ10" s="56" t="str">
        <f t="shared" si="4"/>
        <v>Infections de l'utérus (métrite, non-délivrance)</v>
      </c>
      <c r="BA10" s="104" t="e">
        <f>IF(IF(BN$2="Catégorie",IF(BN$3="Toutes",SUMIFS('Étape 1 - à remplir'!$F$31:$F$400,'Étape 1 - à remplir'!$D$31:$D$400,MASQ2!AZ10,'Étape 1 - à remplir'!$G$31:$G$400,"lots"),SUMIFS('Étape 1 - à remplir'!$F$31:$F$400,'Étape 1 - à remplir'!$D$31:$D$400,MASQ2!AZ10,'Étape 1 - à remplir'!$C$31:$C$400,BN$3,'Étape 1 - à remplir'!$G$31:$G$400,"lots")),IF(BN$2="Âge",IF(BN$3="Tous",SUMIFS('Étape 1 - à remplir'!$F$31:$F$400,'Étape 1 - à remplir'!$D$31:$D$400,MASQ2!AZ10,'Étape 1 - à remplir'!$G$31:$G$400,"lots"),SUMIFS('Étape 1 - à remplir'!$F$31:$F$400,'Étape 1 - à remplir'!$D$31:$D$400,MASQ2!AZ10,'Étape 1 - à remplir'!$P$31:$P$400,BN$3,'Étape 1 - à remplir'!$G$31:$G$400,"lots")),IF(BN$2="Atelier",IF(BN$3="Tous",SUMIFS('Étape 1 - à remplir'!$F$31:$F$400,'Étape 1 - à remplir'!$D$31:$D$400,MASQ2!AZ10,'Étape 1 - à remplir'!$G$31:$G$400,"lots"),SUMIFS('Étape 1 - à remplir'!$F$31:$F$400,'Étape 1 - à remplir'!$D$31:$D$400,MASQ2!AZ10,'Étape 1 - à remplir'!$O$31:$O$400,BN$3,'Étape 1 - à remplir'!$G$31:$G$400,"lots")),IF(BN$2="Espèce",IF(BN$3="Tous",SUMIFS('Étape 1 - à remplir'!$F$31:$F$400,'Étape 1 - à remplir'!$D$31:$D$400,MASQ2!AZ10,'Étape 1 - à remplir'!$G$31:$G$400,"lots"),SUMIFS('Étape 1 - à remplir'!$F$31:$F$400,'Étape 1 - à remplir'!$D$31:$D$400,MASQ2!AZ10,'Étape 1 - à remplir'!$N$31:$N$400,BN$3,'Étape 1 - à remplir'!$G$31:$G$400,"lots"))))))=0,NA(),IF(BN$2="Catégorie",IF(BN$3="Toutes",SUMIFS('Étape 1 - à remplir'!$F$31:$F$400,'Étape 1 - à remplir'!$D$31:$D$400,MASQ2!AZ10,'Étape 1 - à remplir'!$G$31:$G$400,"lots"),SUMIFS('Étape 1 - à remplir'!$F$31:$F$400,'Étape 1 - à remplir'!$D$31:$D$400,MASQ2!AZ10,'Étape 1 - à remplir'!$C$31:$C$400,BN$3,'Étape 1 - à remplir'!$G$31:$G$400,"lots")),IF(BN$2="Âge",IF(BN$3="Tous",SUMIFS('Étape 1 - à remplir'!$F$31:$F$400,'Étape 1 - à remplir'!$D$31:$D$400,MASQ2!AZ10,'Étape 1 - à remplir'!$G$31:$G$400,"lots"),SUMIFS('Étape 1 - à remplir'!$F$31:$F$400,'Étape 1 - à remplir'!$D$31:$D$400,MASQ2!AZ10,'Étape 1 - à remplir'!$P$31:$P$400,BN$3,'Étape 1 - à remplir'!$G$31:$G$400,"lots")),IF(BN$2="Atelier",IF(BN$3="Tous",SUMIFS('Étape 1 - à remplir'!$F$31:$F$400,'Étape 1 - à remplir'!$D$31:$D$400,MASQ2!AZ10,'Étape 1 - à remplir'!$G$31:$G$400,"lots"),SUMIFS('Étape 1 - à remplir'!$F$31:$F$400,'Étape 1 - à remplir'!$D$31:$D$400,MASQ2!AZ10,'Étape 1 - à remplir'!$O$31:$O$400,BN$3,'Étape 1 - à remplir'!$G$31:$G$400,"lots")),IF(BN$2="Espèce",IF(BN$3="Tous",SUMIFS('Étape 1 - à remplir'!$F$31:$F$400,'Étape 1 - à remplir'!$D$31:$D$400,MASQ2!AZ10,'Étape 1 - à remplir'!$G$31:$G$400,"lots"),SUMIFS('Étape 1 - à remplir'!$F$31:$F$400,'Étape 1 - à remplir'!$D$31:$D$400,MASQ2!AZ10,'Étape 1 - à remplir'!$N$31:$N$400,BN$3,'Étape 1 - à remplir'!$G$31:$G$400,"lots")))))))</f>
        <v>#N/A</v>
      </c>
      <c r="BB10" s="8" t="str">
        <f ca="1"/>
        <v>Infections de l'utérus (métrite, non-délivrance)</v>
      </c>
      <c r="BC10" s="97" t="e">
        <f ca="1"/>
        <v>#N/A</v>
      </c>
      <c r="BD10" s="102" t="str">
        <f t="shared" si="5"/>
        <v>x</v>
      </c>
      <c r="BE10" s="56" t="str">
        <f t="shared" si="6"/>
        <v>ACTIONIS 50 MG/ML SUSPENSION INJECTABLE POUR PORCINS ET BOVINS</v>
      </c>
      <c r="BF10" s="204" t="e">
        <f>IF(IF(BN$2="Catégorie",IF(BN$3="Toutes",SUMIFS('Étape 1 - à remplir'!$F$31:$F$400,'Étape 1 - à remplir'!$E$31:$E$400,MASQ2!BE10,'Étape 1 - à remplir'!$G$31:$G$400,"lots"),SUMIFS('Étape 1 - à remplir'!$F$31:$F$400,'Étape 1 - à remplir'!$E$31:$E$400,MASQ2!BE10,'Étape 1 - à remplir'!$C$31:$C$400,BN$3)),IF(BN$2="Âge",IF(BN$3="Tous",SUMIFS('Étape 1 - à remplir'!$F$31:$F$400,'Étape 1 - à remplir'!$E$31:$E$400,MASQ2!BE10,'Étape 1 - à remplir'!$G$31:$G$400,"lots"),SUMIFS('Étape 1 - à remplir'!$F$31:$F$400,'Étape 1 - à remplir'!$E$31:$E$400,MASQ2!BE10,'Étape 1 - à remplir'!$P$31:$P$400,BN$3,'Étape 1 - à remplir'!$G$31:$G$400,"lots")),IF(BN$2="Atelier",IF(BN$3="Tous",SUMIFS('Étape 1 - à remplir'!$F$31:$F$400,'Étape 1 - à remplir'!$E$31:$E$400,MASQ2!BE10,'Étape 1 - à remplir'!$G$31:$G$400,"lots"),SUMIFS('Étape 1 - à remplir'!$F$31:$F$400,'Étape 1 - à remplir'!$E$31:$E$400,MASQ2!BE10,'Étape 1 - à remplir'!$O$31:$O$400,BN$3,'Étape 1 - à remplir'!$G$31:$G$400,"lots")),IF(BN$2="Espèce",IF(BN$3="Tous",SUMIFS('Étape 1 - à remplir'!$F$31:$F$400,'Étape 1 - à remplir'!$E$31:$E$400,MASQ2!BE10,'Étape 1 - à remplir'!$G$31:$G$400,"lots"),SUMIFS('Étape 1 - à remplir'!$F$31:$F$400,'Étape 1 - à remplir'!$E$31:$E$400,MASQ2!BE10,'Étape 1 - à remplir'!$N$31:$N$400,BN$3,'Étape 1 - à remplir'!$G$31:$G$400,"lots"))))))=0,NA(),IF(BN$2="Catégorie",IF(BN$3="Toutes",SUMIFS('Étape 1 - à remplir'!$F$31:$F$400,'Étape 1 - à remplir'!$E$31:$E$400,MASQ2!BE10,'Étape 1 - à remplir'!$G$31:$G$400,"lots"),SUMIFS('Étape 1 - à remplir'!$F$31:$F$400,'Étape 1 - à remplir'!$E$31:$E$400,MASQ2!BE10,'Étape 1 - à remplir'!$C$31:$C$400,BN$3)),IF(BN$2="Âge",IF(BN$3="Tous",SUMIFS('Étape 1 - à remplir'!$F$31:$F$400,'Étape 1 - à remplir'!$E$31:$E$400,MASQ2!BE10,'Étape 1 - à remplir'!$G$31:$G$400,"lots"),SUMIFS('Étape 1 - à remplir'!$F$31:$F$400,'Étape 1 - à remplir'!$E$31:$E$400,MASQ2!BE10,'Étape 1 - à remplir'!$P$31:$P$400,BN$3,'Étape 1 - à remplir'!$G$31:$G$400,"lots")),IF(BN$2="Atelier",IF(BN$3="Tous",SUMIFS('Étape 1 - à remplir'!$F$31:$F$400,'Étape 1 - à remplir'!$E$31:$E$400,MASQ2!BE10,'Étape 1 - à remplir'!$G$31:$G$400,"lots"),SUMIFS('Étape 1 - à remplir'!$F$31:$F$400,'Étape 1 - à remplir'!$E$31:$E$400,MASQ2!BE10,'Étape 1 - à remplir'!$O$31:$O$400,BN$3,'Étape 1 - à remplir'!$G$31:$G$400,"lots")),IF(BN$2="Espèce",IF(BN$3="Tous",SUMIFS('Étape 1 - à remplir'!$F$31:$F$400,'Étape 1 - à remplir'!$E$31:$E$400,MASQ2!BE10,'Étape 1 - à remplir'!$G$31:$G$400,"lots"),SUMIFS('Étape 1 - à remplir'!$F$31:$F$400,'Étape 1 - à remplir'!$E$31:$E$400,MASQ2!BE10,'Étape 1 - à remplir'!$N$31:$N$400,BN$3,'Étape 1 - à remplir'!$G$31:$G$400,"lots")))))))</f>
        <v>#N/A</v>
      </c>
      <c r="BG10" s="204">
        <f t="shared" si="32"/>
        <v>0</v>
      </c>
      <c r="BH10" s="204" t="str">
        <f t="shared" si="7"/>
        <v>Ceftiofur</v>
      </c>
      <c r="BI10" s="204" t="str">
        <f t="shared" si="8"/>
        <v/>
      </c>
      <c r="BJ10" s="204" t="str">
        <f t="shared" si="9"/>
        <v/>
      </c>
      <c r="BK10" s="204" t="str">
        <f t="shared" si="10"/>
        <v>Cephalosporines 3&amp;4G</v>
      </c>
      <c r="BL10" s="204" t="str">
        <f t="shared" si="11"/>
        <v/>
      </c>
      <c r="BM10" s="97" t="str">
        <f t="shared" si="12"/>
        <v/>
      </c>
      <c r="BN10" s="78"/>
      <c r="BO10" s="78"/>
      <c r="BP10" s="77" t="str">
        <f ca="1"/>
        <v>ACTIONIS 50 MG/ML SUSPENSION INJECTABLE POUR PORCINS ET BOVINS</v>
      </c>
      <c r="BQ10" s="79" t="e">
        <f ca="1"/>
        <v>#N/A</v>
      </c>
      <c r="BR10" s="102" t="str">
        <f t="shared" si="13"/>
        <v/>
      </c>
      <c r="BS10" s="77" t="str">
        <f t="shared" si="14"/>
        <v>Céfalonium</v>
      </c>
      <c r="BT10" s="104" t="e">
        <f t="shared" si="33"/>
        <v>#N/A</v>
      </c>
      <c r="BU10" s="204" t="str">
        <f ca="1"/>
        <v>Céfalonium</v>
      </c>
      <c r="BV10" s="97" t="e">
        <f ca="1"/>
        <v>#N/A</v>
      </c>
      <c r="BW10" s="102" t="str">
        <f t="shared" si="15"/>
        <v/>
      </c>
      <c r="BX10" s="265" t="str">
        <f t="shared" si="16"/>
        <v>Lincosamides</v>
      </c>
      <c r="BY10" s="104" t="e">
        <f t="shared" si="34"/>
        <v>#N/A</v>
      </c>
      <c r="BZ10" s="204" t="str">
        <f ca="1"/>
        <v>Lincosamides</v>
      </c>
      <c r="CA10" s="97" t="e">
        <f ca="1"/>
        <v>#N/A</v>
      </c>
      <c r="CB10" s="8"/>
      <c r="CC10" s="48" t="str">
        <f t="shared" si="40"/>
        <v/>
      </c>
      <c r="CD10" s="48" t="str" cm="1">
        <f t="array" ref="CD10">IF($CC$3="Catégorie",IF(SUMIFS('Étape 1 - à remplir'!$F$31:$F$400,'Étape 1 - à remplir'!$C$31:$C$400,$CC10,'Étape 1 - à remplir'!$M$31:$M$400,MASQ2!CD$4)=0,"",SUMIFS('Étape 1 - à remplir'!$F$31:$F$400,'Étape 1 - à remplir'!$C$31:$C$400,$CC10,'Étape 1 - à remplir'!$M$31:$M$400,MASQ2!CD$4)/INDEX('Étape 1 - à remplir'!$C$19:$L$28,MATCH(MASQ2!$CC10,'Étape 1 - à remplir'!$L$19:$L$28,0),4)),INDEX($CD$44:$CO$73,MATCH($CC10,$CC$44:$CC$73,0),CD$4))</f>
        <v/>
      </c>
      <c r="CE10" s="48" t="str" cm="1">
        <f t="array" aca="1" ref="CE10" ca="1">IF($CC$3="Catégorie",IF(SUMIFS('Étape 1 - à remplir'!$F$31:$F$400,'Étape 1 - à remplir'!$C$31:$C$400,$CC10,'Étape 1 - à remplir'!$M$31:$M$400,MASQ2!CE$4)=0,"",SUMIFS('Étape 1 - à remplir'!$F$31:$F$400,'Étape 1 - à remplir'!$C$31:$C$400,$CC10,'Étape 1 - à remplir'!$M$31:$M$400,MASQ2!CE$4)/INDEX('Étape 1 - à remplir'!$C$19:$L$28,MATCH(MASQ2!$CC10,'Étape 1 - à remplir'!$L$19:$L$28,0),4)),INDEX($CD$44:$CO$73,MATCH($CC10,$CC$44:$CC$73,0),CE$4))</f>
        <v/>
      </c>
      <c r="CF10" s="48" t="str" cm="1">
        <f t="array" aca="1" ref="CF10" ca="1">IF($CC$3="Catégorie",IF(SUMIFS('Étape 1 - à remplir'!$F$31:$F$400,'Étape 1 - à remplir'!$C$31:$C$400,$CC10,'Étape 1 - à remplir'!$M$31:$M$400,MASQ2!CF$4)=0,"",SUMIFS('Étape 1 - à remplir'!$F$31:$F$400,'Étape 1 - à remplir'!$C$31:$C$400,$CC10,'Étape 1 - à remplir'!$M$31:$M$400,MASQ2!CF$4)/INDEX('Étape 1 - à remplir'!$C$19:$L$28,MATCH(MASQ2!$CC10,'Étape 1 - à remplir'!$L$19:$L$28,0),4)),INDEX($CD$44:$CO$73,MATCH($CC10,$CC$44:$CC$73,0),CF$4))</f>
        <v/>
      </c>
      <c r="CG10" s="48" t="str" cm="1">
        <f t="array" aca="1" ref="CG10" ca="1">IF($CC$3="Catégorie",IF(SUMIFS('Étape 1 - à remplir'!$F$31:$F$400,'Étape 1 - à remplir'!$C$31:$C$400,$CC10,'Étape 1 - à remplir'!$M$31:$M$400,MASQ2!CG$4)=0,"",SUMIFS('Étape 1 - à remplir'!$F$31:$F$400,'Étape 1 - à remplir'!$C$31:$C$400,$CC10,'Étape 1 - à remplir'!$M$31:$M$400,MASQ2!CG$4)/INDEX('Étape 1 - à remplir'!$C$19:$L$28,MATCH(MASQ2!$CC10,'Étape 1 - à remplir'!$L$19:$L$28,0),4)),INDEX($CD$44:$CO$73,MATCH($CC10,$CC$44:$CC$73,0),CG$4))</f>
        <v/>
      </c>
      <c r="CH10" s="48" t="str" cm="1">
        <f t="array" aca="1" ref="CH10" ca="1">IF($CC$3="Catégorie",IF(SUMIFS('Étape 1 - à remplir'!$F$31:$F$400,'Étape 1 - à remplir'!$C$31:$C$400,$CC10,'Étape 1 - à remplir'!$M$31:$M$400,MASQ2!CH$4)=0,"",SUMIFS('Étape 1 - à remplir'!$F$31:$F$400,'Étape 1 - à remplir'!$C$31:$C$400,$CC10,'Étape 1 - à remplir'!$M$31:$M$400,MASQ2!CH$4)/INDEX('Étape 1 - à remplir'!$C$19:$L$28,MATCH(MASQ2!$CC10,'Étape 1 - à remplir'!$L$19:$L$28,0),4)),INDEX($CD$44:$CO$73,MATCH($CC10,$CC$44:$CC$73,0),CH$4))</f>
        <v/>
      </c>
      <c r="CI10" s="48" t="str" cm="1">
        <f t="array" aca="1" ref="CI10" ca="1">IF($CC$3="Catégorie",IF(SUMIFS('Étape 1 - à remplir'!$F$31:$F$400,'Étape 1 - à remplir'!$C$31:$C$400,$CC10,'Étape 1 - à remplir'!$M$31:$M$400,MASQ2!CI$4)=0,"",SUMIFS('Étape 1 - à remplir'!$F$31:$F$400,'Étape 1 - à remplir'!$C$31:$C$400,$CC10,'Étape 1 - à remplir'!$M$31:$M$400,MASQ2!CI$4)/INDEX('Étape 1 - à remplir'!$C$19:$L$28,MATCH(MASQ2!$CC10,'Étape 1 - à remplir'!$L$19:$L$28,0),4)),INDEX($CD$44:$CO$73,MATCH($CC10,$CC$44:$CC$73,0),CI$4))</f>
        <v/>
      </c>
      <c r="CJ10" s="48" t="str" cm="1">
        <f t="array" aca="1" ref="CJ10" ca="1">IF($CC$3="Catégorie",IF(SUMIFS('Étape 1 - à remplir'!$F$31:$F$400,'Étape 1 - à remplir'!$C$31:$C$400,$CC10,'Étape 1 - à remplir'!$M$31:$M$400,MASQ2!CJ$4)=0,"",SUMIFS('Étape 1 - à remplir'!$F$31:$F$400,'Étape 1 - à remplir'!$C$31:$C$400,$CC10,'Étape 1 - à remplir'!$M$31:$M$400,MASQ2!CJ$4)/INDEX('Étape 1 - à remplir'!$C$19:$L$28,MATCH(MASQ2!$CC10,'Étape 1 - à remplir'!$L$19:$L$28,0),4)),INDEX($CD$44:$CO$73,MATCH($CC10,$CC$44:$CC$73,0),CJ$4))</f>
        <v/>
      </c>
      <c r="CK10" s="48" t="str" cm="1">
        <f t="array" aca="1" ref="CK10" ca="1">IF($CC$3="Catégorie",IF(SUMIFS('Étape 1 - à remplir'!$F$31:$F$400,'Étape 1 - à remplir'!$C$31:$C$400,$CC10,'Étape 1 - à remplir'!$M$31:$M$400,MASQ2!CK$4)=0,"",SUMIFS('Étape 1 - à remplir'!$F$31:$F$400,'Étape 1 - à remplir'!$C$31:$C$400,$CC10,'Étape 1 - à remplir'!$M$31:$M$400,MASQ2!CK$4)/INDEX('Étape 1 - à remplir'!$C$19:$L$28,MATCH(MASQ2!$CC10,'Étape 1 - à remplir'!$L$19:$L$28,0),4)),INDEX($CD$44:$CO$73,MATCH($CC10,$CC$44:$CC$73,0),CK$4))</f>
        <v/>
      </c>
      <c r="CL10" s="48" t="str" cm="1">
        <f t="array" aca="1" ref="CL10" ca="1">IF($CC$3="Catégorie",IF(SUMIFS('Étape 1 - à remplir'!$F$31:$F$400,'Étape 1 - à remplir'!$C$31:$C$400,$CC10,'Étape 1 - à remplir'!$M$31:$M$400,MASQ2!CL$4)=0,"",SUMIFS('Étape 1 - à remplir'!$F$31:$F$400,'Étape 1 - à remplir'!$C$31:$C$400,$CC10,'Étape 1 - à remplir'!$M$31:$M$400,MASQ2!CL$4)/INDEX('Étape 1 - à remplir'!$C$19:$L$28,MATCH(MASQ2!$CC10,'Étape 1 - à remplir'!$L$19:$L$28,0),4)),INDEX($CD$44:$CO$73,MATCH($CC10,$CC$44:$CC$73,0),CL$4))</f>
        <v/>
      </c>
      <c r="CM10" s="48" t="str" cm="1">
        <f t="array" aca="1" ref="CM10" ca="1">IF($CC$3="Catégorie",IF(SUMIFS('Étape 1 - à remplir'!$F$31:$F$400,'Étape 1 - à remplir'!$C$31:$C$400,$CC10,'Étape 1 - à remplir'!$M$31:$M$400,MASQ2!CM$4)=0,"",SUMIFS('Étape 1 - à remplir'!$F$31:$F$400,'Étape 1 - à remplir'!$C$31:$C$400,$CC10,'Étape 1 - à remplir'!$M$31:$M$400,MASQ2!CM$4)/INDEX('Étape 1 - à remplir'!$C$19:$L$28,MATCH(MASQ2!$CC10,'Étape 1 - à remplir'!$L$19:$L$28,0),4)),INDEX($CD$44:$CO$73,MATCH($CC10,$CC$44:$CC$73,0),CM$4))</f>
        <v/>
      </c>
      <c r="CN10" s="48" t="str" cm="1">
        <f t="array" aca="1" ref="CN10" ca="1">IF($CC$3="Catégorie",IF(SUMIFS('Étape 1 - à remplir'!$F$31:$F$400,'Étape 1 - à remplir'!$C$31:$C$400,$CC10,'Étape 1 - à remplir'!$M$31:$M$400,MASQ2!CN$4)=0,"",SUMIFS('Étape 1 - à remplir'!$F$31:$F$400,'Étape 1 - à remplir'!$C$31:$C$400,$CC10,'Étape 1 - à remplir'!$M$31:$M$400,MASQ2!CN$4)/INDEX('Étape 1 - à remplir'!$C$19:$L$28,MATCH(MASQ2!$CC10,'Étape 1 - à remplir'!$L$19:$L$28,0),4)),INDEX($CD$44:$CO$73,MATCH($CC10,$CC$44:$CC$73,0),CN$4))</f>
        <v/>
      </c>
      <c r="CO10" s="48" t="str" cm="1">
        <f t="array" aca="1" ref="CO10" ca="1">IF($CC$3="Catégorie",IF(SUMIFS('Étape 1 - à remplir'!$F$31:$F$400,'Étape 1 - à remplir'!$C$31:$C$400,$CC10,'Étape 1 - à remplir'!$M$31:$M$400,MASQ2!CO$4)=0,"",SUMIFS('Étape 1 - à remplir'!$F$31:$F$400,'Étape 1 - à remplir'!$C$31:$C$400,$CC10,'Étape 1 - à remplir'!$M$31:$M$400,MASQ2!CO$4)/INDEX('Étape 1 - à remplir'!$C$19:$L$28,MATCH(MASQ2!$CC10,'Étape 1 - à remplir'!$L$19:$L$28,0),4)),INDEX($CD$44:$CO$73,MATCH($CC10,$CC$44:$CC$73,0),CO$4))</f>
        <v/>
      </c>
      <c r="CQ10" s="56" t="str">
        <f>'Étape 1 - à remplir'!L25</f>
        <v/>
      </c>
      <c r="CR10" s="8" t="e">
        <f>IF(INDEX('Étape 1 - à remplir'!G$19:L$28,MATCH(CQ10,'Étape 1 - à remplir'!L$19:L$28,0),1)="kg",SUMIF('Étape 1 - à remplir'!C$31:C$400,CQ10,'Étape 1 - à remplir'!F$31:F$400),NA())</f>
        <v>#N/A</v>
      </c>
      <c r="CS10" s="97" t="e">
        <f>CR10/INDEX('Étape 1 - à remplir'!F$19:L$28,MATCH(CQ10,'Étape 1 - à remplir'!L$19:L$28,0),1)</f>
        <v>#N/A</v>
      </c>
      <c r="CT10" s="8"/>
      <c r="CU10" s="56" t="str">
        <f t="shared" si="17"/>
        <v>Infections de l'utérus (métrite, non-délivrance)</v>
      </c>
      <c r="CV10" s="104" t="e">
        <f>IF(IF(DI$2="Catégorie",IF(DI$3="Toutes",SUMIFS('Étape 1 - à remplir'!$F$31:$F$400,'Étape 1 - à remplir'!$D$31:$D$400,MASQ2!CU10,'Étape 1 - à remplir'!$G$31:$G$400,"kg"),SUMIFS('Étape 1 - à remplir'!$F$31:$F$400,'Étape 1 - à remplir'!$D$31:$D$400,MASQ2!CU10,'Étape 1 - à remplir'!$C$31:$C$400,DI$3,'Étape 1 - à remplir'!$G$31:$G$400,"kg")),IF(DI$2="Âge",IF(DI$3="Tous",SUMIFS('Étape 1 - à remplir'!$F$31:$F$400,'Étape 1 - à remplir'!$D$31:$D$400,MASQ2!CU10,'Étape 1 - à remplir'!$G$31:$G$400,"kg"),SUMIFS('Étape 1 - à remplir'!$F$31:$F$400,'Étape 1 - à remplir'!$D$31:$D$400,MASQ2!CU10,'Étape 1 - à remplir'!$P$31:$P$400,DI$3,'Étape 1 - à remplir'!$G$31:$G$400,"kg")),IF(DI$2="Atelier",IF(DI$3="Tous",SUMIFS('Étape 1 - à remplir'!$F$31:$F$400,'Étape 1 - à remplir'!$D$31:$D$400,MASQ2!CU10,'Étape 1 - à remplir'!$G$31:$G$400,"kg"),SUMIFS('Étape 1 - à remplir'!$F$31:$F$400,'Étape 1 - à remplir'!$D$31:$D$400,MASQ2!CU10,'Étape 1 - à remplir'!$O$31:$O$400,DI$3,'Étape 1 - à remplir'!$G$31:$G$400,"kg")),IF(DI$2="Espèce",IF(DI$3="Tous",SUMIFS('Étape 1 - à remplir'!$F$31:$F$400,'Étape 1 - à remplir'!$D$31:$D$400,MASQ2!CU10,'Étape 1 - à remplir'!$G$31:$G$400,"kg"),SUMIFS('Étape 1 - à remplir'!$F$31:$F$400,'Étape 1 - à remplir'!$D$31:$D$400,MASQ2!CU10,'Étape 1 - à remplir'!$N$31:$N$400,DI$3,'Étape 1 - à remplir'!$G$31:$G$400,"kg"))))))=0,NA(),IF(DI$2="Catégorie",IF(DI$3="Toutes",SUMIFS('Étape 1 - à remplir'!$F$31:$F$400,'Étape 1 - à remplir'!$D$31:$D$400,MASQ2!CU10,'Étape 1 - à remplir'!$G$31:$G$400,"kg"),SUMIFS('Étape 1 - à remplir'!$F$31:$F$400,'Étape 1 - à remplir'!$D$31:$D$400,MASQ2!CU10,'Étape 1 - à remplir'!$C$31:$C$400,DI$3,'Étape 1 - à remplir'!$G$31:$G$400,"kg")),IF(DI$2="Âge",IF(DI$3="Tous",SUMIFS('Étape 1 - à remplir'!$F$31:$F$400,'Étape 1 - à remplir'!$D$31:$D$400,MASQ2!CU10,'Étape 1 - à remplir'!$G$31:$G$400,"kg"),SUMIFS('Étape 1 - à remplir'!$F$31:$F$400,'Étape 1 - à remplir'!$D$31:$D$400,MASQ2!CU10,'Étape 1 - à remplir'!$P$31:$P$400,DI$3,'Étape 1 - à remplir'!$G$31:$G$400,"kg")),IF(DI$2="Atelier",IF(DI$3="Tous",SUMIFS('Étape 1 - à remplir'!$F$31:$F$400,'Étape 1 - à remplir'!$D$31:$D$400,MASQ2!CU10,'Étape 1 - à remplir'!$G$31:$G$400,"kg"),SUMIFS('Étape 1 - à remplir'!$F$31:$F$400,'Étape 1 - à remplir'!$D$31:$D$400,MASQ2!CU10,'Étape 1 - à remplir'!$O$31:$O$400,DI$3,'Étape 1 - à remplir'!$G$31:$G$400,"kg")),IF(DI$2="Espèce",IF(DI$3="Tous",SUMIFS('Étape 1 - à remplir'!$F$31:$F$400,'Étape 1 - à remplir'!$D$31:$D$400,MASQ2!CU10,'Étape 1 - à remplir'!$G$31:$G$400,"kg"),SUMIFS('Étape 1 - à remplir'!$F$31:$F$400,'Étape 1 - à remplir'!$D$31:$D$400,MASQ2!CU10,'Étape 1 - à remplir'!$N$31:$N$400,DI$3,'Étape 1 - à remplir'!$G$31:$G$400,"kg")))))))</f>
        <v>#N/A</v>
      </c>
      <c r="CW10" s="203" t="str">
        <f ca="1"/>
        <v>Infections de l'utérus (métrite, non-délivrance)</v>
      </c>
      <c r="CX10" s="97" t="e">
        <f ca="1"/>
        <v>#N/A</v>
      </c>
      <c r="CY10" s="102" t="str">
        <f t="shared" si="18"/>
        <v>x</v>
      </c>
      <c r="CZ10" s="56" t="str">
        <f t="shared" si="19"/>
        <v>ACTIONIS 50 MG/ML SUSPENSION INJECTABLE POUR PORCINS ET BOVINS</v>
      </c>
      <c r="DA10" s="204" t="e">
        <f>IF(IF(DI$2="Catégorie",IF(DI$3="Toutes",SUMIFS('Étape 1 - à remplir'!$F$31:$F$400,'Étape 1 - à remplir'!$E$31:$E$400,MASQ2!CZ10,'Étape 1 - à remplir'!$G$31:$G$400,"kg"),SUMIFS('Étape 1 - à remplir'!$F$31:$F$400,'Étape 1 - à remplir'!$E$31:$E$400,MASQ2!CZ10,'Étape 1 - à remplir'!$C$31:$C$400,DI$3)),IF(DI$2="Âge",IF(DI$3="Tous",SUMIFS('Étape 1 - à remplir'!$F$31:$F$400,'Étape 1 - à remplir'!$E$31:$E$400,MASQ2!CZ10,'Étape 1 - à remplir'!$G$31:$G$400,"kg"),SUMIFS('Étape 1 - à remplir'!$F$31:$F$400,'Étape 1 - à remplir'!$E$31:$E$400,MASQ2!CZ10,'Étape 1 - à remplir'!$P$31:$P$400,DI$3,'Étape 1 - à remplir'!$G$31:$G$400,"kg")),IF(DI$2="Atelier",IF(DI$3="Tous",SUMIFS('Étape 1 - à remplir'!$F$31:$F$400,'Étape 1 - à remplir'!$E$31:$E$400,MASQ2!CZ10,'Étape 1 - à remplir'!$G$31:$G$400,"kg"),SUMIFS('Étape 1 - à remplir'!$F$31:$F$400,'Étape 1 - à remplir'!$E$31:$E$400,MASQ2!CZ10,'Étape 1 - à remplir'!$O$31:$O$400,DI$3,'Étape 1 - à remplir'!$G$31:$G$400,"kg")),IF(DI$2="Espèce",IF(DI$3="Tous",SUMIFS('Étape 1 - à remplir'!$F$31:$F$400,'Étape 1 - à remplir'!$E$31:$E$400,MASQ2!CZ10,'Étape 1 - à remplir'!$G$31:$G$400,"kg"),SUMIFS('Étape 1 - à remplir'!$F$31:$F$400,'Étape 1 - à remplir'!$E$31:$E$400,MASQ2!CZ10,'Étape 1 - à remplir'!$N$31:$N$400,DI$3,'Étape 1 - à remplir'!$G$31:$G$400,"kg"))))))=0,NA(),IF(DI$2="Catégorie",IF(DI$3="Toutes",SUMIFS('Étape 1 - à remplir'!$F$31:$F$400,'Étape 1 - à remplir'!$E$31:$E$400,MASQ2!CZ10,'Étape 1 - à remplir'!$G$31:$G$400,"kg"),SUMIFS('Étape 1 - à remplir'!$F$31:$F$400,'Étape 1 - à remplir'!$E$31:$E$400,MASQ2!CZ10,'Étape 1 - à remplir'!$C$31:$C$400,DI$3)),IF(DI$2="Âge",IF(DI$3="Tous",SUMIFS('Étape 1 - à remplir'!$F$31:$F$400,'Étape 1 - à remplir'!$E$31:$E$400,MASQ2!CZ10,'Étape 1 - à remplir'!$G$31:$G$400,"kg"),SUMIFS('Étape 1 - à remplir'!$F$31:$F$400,'Étape 1 - à remplir'!$E$31:$E$400,MASQ2!CZ10,'Étape 1 - à remplir'!$P$31:$P$400,DI$3,'Étape 1 - à remplir'!$G$31:$G$400,"kg")),IF(DI$2="Atelier",IF(DI$3="Tous",SUMIFS('Étape 1 - à remplir'!$F$31:$F$400,'Étape 1 - à remplir'!$E$31:$E$400,MASQ2!CZ10,'Étape 1 - à remplir'!$G$31:$G$400,"kg"),SUMIFS('Étape 1 - à remplir'!$F$31:$F$400,'Étape 1 - à remplir'!$E$31:$E$400,MASQ2!CZ10,'Étape 1 - à remplir'!$O$31:$O$400,DI$3,'Étape 1 - à remplir'!$G$31:$G$400,"kg")),IF(DI$2="Espèce",IF(DI$3="Tous",SUMIFS('Étape 1 - à remplir'!$F$31:$F$400,'Étape 1 - à remplir'!$E$31:$E$400,MASQ2!CZ10,'Étape 1 - à remplir'!$G$31:$G$400,"kg"),SUMIFS('Étape 1 - à remplir'!$F$31:$F$400,'Étape 1 - à remplir'!$E$31:$E$400,MASQ2!CZ10,'Étape 1 - à remplir'!$N$31:$N$400,DI$3,'Étape 1 - à remplir'!$G$31:$G$400,"kg")))))))</f>
        <v>#N/A</v>
      </c>
      <c r="DB10" s="104">
        <f t="shared" si="35"/>
        <v>0</v>
      </c>
      <c r="DC10" s="204" t="str">
        <f t="shared" si="20"/>
        <v>Ceftiofur</v>
      </c>
      <c r="DD10" s="204" t="str">
        <f t="shared" si="21"/>
        <v/>
      </c>
      <c r="DE10" s="204" t="str">
        <f t="shared" si="22"/>
        <v/>
      </c>
      <c r="DF10" s="204" t="str">
        <f t="shared" si="23"/>
        <v>Cephalosporines 3&amp;4G</v>
      </c>
      <c r="DG10" s="204" t="str">
        <f t="shared" si="24"/>
        <v/>
      </c>
      <c r="DH10" s="97" t="str">
        <f t="shared" si="25"/>
        <v/>
      </c>
      <c r="DI10" s="78"/>
      <c r="DJ10" s="78"/>
      <c r="DK10" s="77" t="str">
        <f ca="1"/>
        <v>ACTIONIS 50 MG/ML SUSPENSION INJECTABLE POUR PORCINS ET BOVINS</v>
      </c>
      <c r="DL10" s="79" t="e">
        <f ca="1"/>
        <v>#N/A</v>
      </c>
      <c r="DM10" s="102" t="str">
        <f t="shared" si="26"/>
        <v/>
      </c>
      <c r="DN10" s="77" t="str">
        <f t="shared" si="27"/>
        <v>Céfalonium</v>
      </c>
      <c r="DO10" s="104" t="e">
        <f t="shared" si="36"/>
        <v>#N/A</v>
      </c>
      <c r="DP10" s="8" t="str">
        <f ca="1"/>
        <v>Céfalonium</v>
      </c>
      <c r="DQ10" s="97" t="e">
        <f ca="1"/>
        <v>#N/A</v>
      </c>
      <c r="DR10" s="102" t="str">
        <f t="shared" si="28"/>
        <v/>
      </c>
      <c r="DS10" s="56" t="str">
        <f t="shared" si="29"/>
        <v>Lincosamides</v>
      </c>
      <c r="DT10" s="104" t="e">
        <f t="shared" si="37"/>
        <v>#N/A</v>
      </c>
      <c r="DU10" s="8" t="str">
        <f ca="1"/>
        <v>Lincosamides</v>
      </c>
      <c r="DV10" s="97" t="e">
        <f ca="1"/>
        <v>#N/A</v>
      </c>
      <c r="DW10" s="8"/>
      <c r="DX10" s="48" t="str">
        <f t="shared" si="41"/>
        <v/>
      </c>
      <c r="DY10" s="47" t="str" cm="1">
        <f t="array" ref="DY10">IF($DX$3="Catégorie",IF(SUMIFS('Étape 1 - à remplir'!$F$31:$F$400,'Étape 1 - à remplir'!$C$31:$C$400,$DX10,'Étape 1 - à remplir'!$M$31:$M$400,MASQ2!DY$4)=0,"",SUMIFS('Étape 1 - à remplir'!$F$31:$F$400,'Étape 1 - à remplir'!$C$31:$C$400,$DX10,'Étape 1 - à remplir'!$M$31:$M$400,MASQ2!DY$4)/INDEX('Étape 1 - à remplir'!$C$19:$L$28,MATCH(MASQ2!$DX10,'Étape 1 - à remplir'!$L$19:$L$28,0),4)),INDEX($DY$44:$EJ$73,MATCH($DX10,$DX$44:$DX$73,0),DY$4))</f>
        <v/>
      </c>
      <c r="DZ10" s="47" t="str" cm="1">
        <f t="array" aca="1" ref="DZ10" ca="1">IF($DX$3="Catégorie",IF(SUMIFS('Étape 1 - à remplir'!$F$31:$F$400,'Étape 1 - à remplir'!$C$31:$C$400,$DX10,'Étape 1 - à remplir'!$M$31:$M$400,MASQ2!DZ$4)=0,"",SUMIFS('Étape 1 - à remplir'!$F$31:$F$400,'Étape 1 - à remplir'!$C$31:$C$400,$DX10,'Étape 1 - à remplir'!$M$31:$M$400,MASQ2!DZ$4)/INDEX('Étape 1 - à remplir'!$C$19:$L$28,MATCH(MASQ2!$DX10,'Étape 1 - à remplir'!$L$19:$L$28,0),4)),INDEX($DY$44:$EJ$73,MATCH($DX10,$DX$44:$DX$73,0),DZ$4))</f>
        <v/>
      </c>
      <c r="EA10" s="47" t="str" cm="1">
        <f t="array" aca="1" ref="EA10" ca="1">IF($DX$3="Catégorie",IF(SUMIFS('Étape 1 - à remplir'!$F$31:$F$400,'Étape 1 - à remplir'!$C$31:$C$400,$DX10,'Étape 1 - à remplir'!$M$31:$M$400,MASQ2!EA$4)=0,"",SUMIFS('Étape 1 - à remplir'!$F$31:$F$400,'Étape 1 - à remplir'!$C$31:$C$400,$DX10,'Étape 1 - à remplir'!$M$31:$M$400,MASQ2!EA$4)/INDEX('Étape 1 - à remplir'!$C$19:$L$28,MATCH(MASQ2!$DX10,'Étape 1 - à remplir'!$L$19:$L$28,0),4)),INDEX($DY$44:$EJ$73,MATCH($DX10,$DX$44:$DX$73,0),EA$4))</f>
        <v/>
      </c>
      <c r="EB10" s="47" t="str" cm="1">
        <f t="array" aca="1" ref="EB10" ca="1">IF($DX$3="Catégorie",IF(SUMIFS('Étape 1 - à remplir'!$F$31:$F$400,'Étape 1 - à remplir'!$C$31:$C$400,$DX10,'Étape 1 - à remplir'!$M$31:$M$400,MASQ2!EB$4)=0,"",SUMIFS('Étape 1 - à remplir'!$F$31:$F$400,'Étape 1 - à remplir'!$C$31:$C$400,$DX10,'Étape 1 - à remplir'!$M$31:$M$400,MASQ2!EB$4)/INDEX('Étape 1 - à remplir'!$C$19:$L$28,MATCH(MASQ2!$DX10,'Étape 1 - à remplir'!$L$19:$L$28,0),4)),INDEX($DY$44:$EJ$73,MATCH($DX10,$DX$44:$DX$73,0),EB$4))</f>
        <v/>
      </c>
      <c r="EC10" s="47" t="str" cm="1">
        <f t="array" aca="1" ref="EC10" ca="1">IF($DX$3="Catégorie",IF(SUMIFS('Étape 1 - à remplir'!$F$31:$F$400,'Étape 1 - à remplir'!$C$31:$C$400,$DX10,'Étape 1 - à remplir'!$M$31:$M$400,MASQ2!EC$4)=0,"",SUMIFS('Étape 1 - à remplir'!$F$31:$F$400,'Étape 1 - à remplir'!$C$31:$C$400,$DX10,'Étape 1 - à remplir'!$M$31:$M$400,MASQ2!EC$4)/INDEX('Étape 1 - à remplir'!$C$19:$L$28,MATCH(MASQ2!$DX10,'Étape 1 - à remplir'!$L$19:$L$28,0),4)),INDEX($DY$44:$EJ$73,MATCH($DX10,$DX$44:$DX$73,0),EC$4))</f>
        <v/>
      </c>
      <c r="ED10" s="47" t="str" cm="1">
        <f t="array" aca="1" ref="ED10" ca="1">IF($DX$3="Catégorie",IF(SUMIFS('Étape 1 - à remplir'!$F$31:$F$400,'Étape 1 - à remplir'!$C$31:$C$400,$DX10,'Étape 1 - à remplir'!$M$31:$M$400,MASQ2!ED$4)=0,"",SUMIFS('Étape 1 - à remplir'!$F$31:$F$400,'Étape 1 - à remplir'!$C$31:$C$400,$DX10,'Étape 1 - à remplir'!$M$31:$M$400,MASQ2!ED$4)/INDEX('Étape 1 - à remplir'!$C$19:$L$28,MATCH(MASQ2!$DX10,'Étape 1 - à remplir'!$L$19:$L$28,0),4)),INDEX($DY$44:$EJ$73,MATCH($DX10,$DX$44:$DX$73,0),ED$4))</f>
        <v/>
      </c>
      <c r="EE10" s="47" t="str" cm="1">
        <f t="array" aca="1" ref="EE10" ca="1">IF($DX$3="Catégorie",IF(SUMIFS('Étape 1 - à remplir'!$F$31:$F$400,'Étape 1 - à remplir'!$C$31:$C$400,$DX10,'Étape 1 - à remplir'!$M$31:$M$400,MASQ2!EE$4)=0,"",SUMIFS('Étape 1 - à remplir'!$F$31:$F$400,'Étape 1 - à remplir'!$C$31:$C$400,$DX10,'Étape 1 - à remplir'!$M$31:$M$400,MASQ2!EE$4)/INDEX('Étape 1 - à remplir'!$C$19:$L$28,MATCH(MASQ2!$DX10,'Étape 1 - à remplir'!$L$19:$L$28,0),4)),INDEX($DY$44:$EJ$73,MATCH($DX10,$DX$44:$DX$73,0),EE$4))</f>
        <v/>
      </c>
      <c r="EF10" s="47" t="str" cm="1">
        <f t="array" aca="1" ref="EF10" ca="1">IF($DX$3="Catégorie",IF(SUMIFS('Étape 1 - à remplir'!$F$31:$F$400,'Étape 1 - à remplir'!$C$31:$C$400,$DX10,'Étape 1 - à remplir'!$M$31:$M$400,MASQ2!EF$4)=0,"",SUMIFS('Étape 1 - à remplir'!$F$31:$F$400,'Étape 1 - à remplir'!$C$31:$C$400,$DX10,'Étape 1 - à remplir'!$M$31:$M$400,MASQ2!EF$4)/INDEX('Étape 1 - à remplir'!$C$19:$L$28,MATCH(MASQ2!$DX10,'Étape 1 - à remplir'!$L$19:$L$28,0),4)),INDEX($DY$44:$EJ$73,MATCH($DX10,$DX$44:$DX$73,0),EF$4))</f>
        <v/>
      </c>
      <c r="EG10" s="47" t="str" cm="1">
        <f t="array" aca="1" ref="EG10" ca="1">IF($DX$3="Catégorie",IF(SUMIFS('Étape 1 - à remplir'!$F$31:$F$400,'Étape 1 - à remplir'!$C$31:$C$400,$DX10,'Étape 1 - à remplir'!$M$31:$M$400,MASQ2!EG$4)=0,"",SUMIFS('Étape 1 - à remplir'!$F$31:$F$400,'Étape 1 - à remplir'!$C$31:$C$400,$DX10,'Étape 1 - à remplir'!$M$31:$M$400,MASQ2!EG$4)/INDEX('Étape 1 - à remplir'!$C$19:$L$28,MATCH(MASQ2!$DX10,'Étape 1 - à remplir'!$L$19:$L$28,0),4)),INDEX($DY$44:$EJ$73,MATCH($DX10,$DX$44:$DX$73,0),EG$4))</f>
        <v/>
      </c>
      <c r="EH10" s="47" t="str" cm="1">
        <f t="array" aca="1" ref="EH10" ca="1">IF($DX$3="Catégorie",IF(SUMIFS('Étape 1 - à remplir'!$F$31:$F$400,'Étape 1 - à remplir'!$C$31:$C$400,$DX10,'Étape 1 - à remplir'!$M$31:$M$400,MASQ2!EH$4)=0,"",SUMIFS('Étape 1 - à remplir'!$F$31:$F$400,'Étape 1 - à remplir'!$C$31:$C$400,$DX10,'Étape 1 - à remplir'!$M$31:$M$400,MASQ2!EH$4)/INDEX('Étape 1 - à remplir'!$C$19:$L$28,MATCH(MASQ2!$DX10,'Étape 1 - à remplir'!$L$19:$L$28,0),4)),INDEX($DY$44:$EJ$73,MATCH($DX10,$DX$44:$DX$73,0),EH$4))</f>
        <v/>
      </c>
      <c r="EI10" s="47" t="str" cm="1">
        <f t="array" aca="1" ref="EI10" ca="1">IF($DX$3="Catégorie",IF(SUMIFS('Étape 1 - à remplir'!$F$31:$F$400,'Étape 1 - à remplir'!$C$31:$C$400,$DX10,'Étape 1 - à remplir'!$M$31:$M$400,MASQ2!EI$4)=0,"",SUMIFS('Étape 1 - à remplir'!$F$31:$F$400,'Étape 1 - à remplir'!$C$31:$C$400,$DX10,'Étape 1 - à remplir'!$M$31:$M$400,MASQ2!EI$4)/INDEX('Étape 1 - à remplir'!$C$19:$L$28,MATCH(MASQ2!$DX10,'Étape 1 - à remplir'!$L$19:$L$28,0),4)),INDEX($DY$44:$EJ$73,MATCH($DX10,$DX$44:$DX$73,0),EI$4))</f>
        <v/>
      </c>
      <c r="EJ10" s="47" t="str" cm="1">
        <f t="array" aca="1" ref="EJ10" ca="1">IF($DX$3="Catégorie",IF(SUMIFS('Étape 1 - à remplir'!$F$31:$F$400,'Étape 1 - à remplir'!$C$31:$C$400,$DX10,'Étape 1 - à remplir'!$M$31:$M$400,MASQ2!EJ$4)=0,"",SUMIFS('Étape 1 - à remplir'!$F$31:$F$400,'Étape 1 - à remplir'!$C$31:$C$400,$DX10,'Étape 1 - à remplir'!$M$31:$M$400,MASQ2!EJ$4)/INDEX('Étape 1 - à remplir'!$C$19:$L$28,MATCH(MASQ2!$DX10,'Étape 1 - à remplir'!$L$19:$L$28,0),4)),INDEX($DY$44:$EJ$73,MATCH($DX10,$DX$44:$DX$73,0),EJ$4))</f>
        <v/>
      </c>
    </row>
    <row r="11" spans="1:140" x14ac:dyDescent="0.25">
      <c r="A11" s="56" t="str">
        <f>'Étape 1 - à remplir'!L26</f>
        <v/>
      </c>
      <c r="B11" s="8" t="e">
        <f>IF(INDEX('Étape 1 - à remplir'!G$19:L$28,MATCH(MASQ2!A11,'Étape 1 - à remplir'!L$19:L$28,0),1)="animaux",SUMIF('Étape 1 - à remplir'!C$31:C$400,MASQ2!A11,'Étape 1 - à remplir'!F$31:F$400),NA())</f>
        <v>#N/A</v>
      </c>
      <c r="C11" s="97" t="e">
        <f>B11/INDEX('Étape 1 - à remplir'!F$19:L$28,MATCH(MASQ2!A11,'Étape 1 - à remplir'!L$19:L$28,0),1)</f>
        <v>#N/A</v>
      </c>
      <c r="D11" s="8"/>
      <c r="E11" s="56" t="str">
        <f>Données_ATB!CH10</f>
        <v>Infections du pied (panaris)</v>
      </c>
      <c r="F11" s="104" t="e">
        <f>IF(IF(S$2="Catégorie",IF(S$3="Toutes",SUMIFS('Étape 1 - à remplir'!F$31:F$400,'Étape 1 - à remplir'!D$31:D$400,MASQ2!E11,'Étape 1 - à remplir'!G$31:G$400,"animaux"),SUMIFS('Étape 1 - à remplir'!F$31:F$400,'Étape 1 - à remplir'!D$31:D$400,MASQ2!E11,'Étape 1 - à remplir'!C$31:C$400,S$3)),IF(S$2="Âge",IF(S$3="Tous",SUMIFS('Étape 1 - à remplir'!F$31:F$400,'Étape 1 - à remplir'!D$31:D$400,MASQ2!E11,'Étape 1 - à remplir'!G$31:G$400,"animaux"),SUMIFS('Étape 1 - à remplir'!F$31:F$400,'Étape 1 - à remplir'!D$31:D$400,MASQ2!E11,'Étape 1 - à remplir'!P$31:P$400,S$3)),IF(S$2="Atelier",IF(S$3="Tous",SUMIFS('Étape 1 - à remplir'!F$31:F$400,'Étape 1 - à remplir'!D$31:D$400,MASQ2!E11,'Étape 1 - à remplir'!G$31:G$400,"animaux"),SUMIFS('Étape 1 - à remplir'!F$31:F$400,'Étape 1 - à remplir'!D$31:D$400,MASQ2!E11,'Étape 1 - à remplir'!O$31:O$400,S$3)),IF(S$2="Espèce",IF(S$3="Tous",SUMIFS('Étape 1 - à remplir'!F$31:F$400,'Étape 1 - à remplir'!D$31:D$400,MASQ2!E11,'Étape 1 - à remplir'!G$31:G$400,"animaux"),SUMIFS('Étape 1 - à remplir'!F$31:F$400,'Étape 1 - à remplir'!D$31:D$400,MASQ2!E11,'Étape 1 - à remplir'!N$31:N$400,S$3))))))=0,NA(),IF(S$2="Catégorie",IF(S$3="Toutes",SUMIFS('Étape 1 - à remplir'!F$31:F$400,'Étape 1 - à remplir'!D$31:D$400,MASQ2!E11,'Étape 1 - à remplir'!G$31:G$400,"animaux"),SUMIFS('Étape 1 - à remplir'!F$31:F$400,'Étape 1 - à remplir'!D$31:D$400,MASQ2!E11,'Étape 1 - à remplir'!C$31:C$400,S$3)),IF(S$2="Âge",IF(S$3="Tous",SUMIFS('Étape 1 - à remplir'!F$31:F$400,'Étape 1 - à remplir'!D$31:D$400,MASQ2!E11,'Étape 1 - à remplir'!G$31:G$400,"animaux"),SUMIFS('Étape 1 - à remplir'!F$31:F$400,'Étape 1 - à remplir'!D$31:D$400,MASQ2!E11,'Étape 1 - à remplir'!P$31:P$400,S$3)),IF(S$2="Atelier",IF(S$3="Tous",SUMIFS('Étape 1 - à remplir'!F$31:F$400,'Étape 1 - à remplir'!D$31:D$400,MASQ2!E11,'Étape 1 - à remplir'!G$31:G$400,"animaux"),SUMIFS('Étape 1 - à remplir'!F$31:F$400,'Étape 1 - à remplir'!D$31:D$400,MASQ2!E11,'Étape 1 - à remplir'!O$31:O$400,S$3)),IF(S$2="Espèce",IF(S$3="Tous",SUMIFS('Étape 1 - à remplir'!F$31:F$400,'Étape 1 - à remplir'!D$31:D$400,MASQ2!E11,'Étape 1 - à remplir'!G$31:G$400,"animaux"),SUMIFS('Étape 1 - à remplir'!F$31:F$400,'Étape 1 - à remplir'!D$31:D$400,MASQ2!E11,'Étape 1 - à remplir'!N$31:N$400,S$3)))))))</f>
        <v>#N/A</v>
      </c>
      <c r="G11" s="203" t="str">
        <f ca="1"/>
        <v>Infections du pied (panaris)</v>
      </c>
      <c r="H11" s="97" t="e">
        <f ca="1"/>
        <v>#N/A</v>
      </c>
      <c r="I11" s="102" t="str">
        <f>INDEX(Données_ATB!BE:BV,MATCH(MASQ2!J11,Données_ATB!BE:BE,0),18)</f>
        <v/>
      </c>
      <c r="J11" s="77" t="str">
        <f>Données_ATB!BE10</f>
        <v>ACTI-STREPTO</v>
      </c>
      <c r="K11" s="204" t="e">
        <f>IF(IF(S$2="Catégorie",IF(S$3="Toutes",SUMIFS('Étape 1 - à remplir'!$F$31:$F$400,'Étape 1 - à remplir'!$E$31:$E$400,MASQ2!J11,'Étape 1 - à remplir'!$G$31:$G$400,"animaux"),SUMIFS('Étape 1 - à remplir'!$F$31:$F$400,'Étape 1 - à remplir'!$E$31:$E$400,MASQ2!J11,'Étape 1 - à remplir'!$C$31:$C$400,S$3)),IF(S$2="Âge",IF(S$3="Tous",SUMIFS('Étape 1 - à remplir'!$F$31:$F$400,'Étape 1 - à remplir'!$E$31:$E$400,MASQ2!J11,'Étape 1 - à remplir'!$G$31:$G$400,"animaux"),SUMIFS('Étape 1 - à remplir'!$F$31:$F$400,'Étape 1 - à remplir'!$E$31:$E$400,MASQ2!J11,'Étape 1 - à remplir'!$P$31:$P$400,S$3)),IF(S$2="Atelier",IF(S$3="Tous",SUMIFS('Étape 1 - à remplir'!$F$31:$F$400,'Étape 1 - à remplir'!$E$31:$E$400,MASQ2!J11,'Étape 1 - à remplir'!$G$31:$G$400,"animaux"),SUMIFS('Étape 1 - à remplir'!$F$31:$F$400,'Étape 1 - à remplir'!$E$31:$E$400,MASQ2!J11,'Étape 1 - à remplir'!$O$31:$O$400,S$3)),IF(S$2="Espèce",IF(S$3="Tous",SUMIFS('Étape 1 - à remplir'!$F$31:$F$400,'Étape 1 - à remplir'!$E$31:$E$400,MASQ2!J11,'Étape 1 - à remplir'!$G$31:$G$400,"animaux"),SUMIFS('Étape 1 - à remplir'!$F$31:$F$400,'Étape 1 - à remplir'!$E$31:$E$400,MASQ2!J11,'Étape 1 - à remplir'!$N$31:$N$400,S$3))))))=0,NA(),IF(S$2="Catégorie",IF(S$3="Toutes",SUMIFS('Étape 1 - à remplir'!$F$31:$F$400,'Étape 1 - à remplir'!$E$31:$E$400,MASQ2!J11,'Étape 1 - à remplir'!$G$31:$G$400,"animaux"),SUMIFS('Étape 1 - à remplir'!$F$31:$F$400,'Étape 1 - à remplir'!$E$31:$E$400,MASQ2!J11,'Étape 1 - à remplir'!$C$31:$C$400,S$3)),IF(S$2="Âge",IF(S$3="Tous",SUMIFS('Étape 1 - à remplir'!$F$31:$F$400,'Étape 1 - à remplir'!$E$31:$E$400,MASQ2!J11,'Étape 1 - à remplir'!$G$31:$G$400,"animaux"),SUMIFS('Étape 1 - à remplir'!$F$31:$F$400,'Étape 1 - à remplir'!$E$31:$E$400,MASQ2!J11,'Étape 1 - à remplir'!$P$31:$P$400,S$3)),IF(S$2="Atelier",IF(S$3="Tous",SUMIFS('Étape 1 - à remplir'!$F$31:$F$400,'Étape 1 - à remplir'!$E$31:$E$400,MASQ2!J11,'Étape 1 - à remplir'!$G$31:$G$400,"animaux"),SUMIFS('Étape 1 - à remplir'!$F$31:$F$400,'Étape 1 - à remplir'!$E$31:$E$400,MASQ2!J11,'Étape 1 - à remplir'!$O$31:$O$400,S$3)),IF(S$2="Espèce",IF(S$3="Tous",SUMIFS('Étape 1 - à remplir'!$F$31:$F$400,'Étape 1 - à remplir'!$E$31:$E$400,MASQ2!J11,'Étape 1 - à remplir'!$G$31:$G$400,"animaux"),SUMIFS('Étape 1 - à remplir'!$F$31:$F$400,'Étape 1 - à remplir'!$E$31:$E$400,MASQ2!J11,'Étape 1 - à remplir'!$N$31:$N$400,S$3)))))))</f>
        <v>#N/A</v>
      </c>
      <c r="L11" s="97">
        <f t="shared" si="38"/>
        <v>0</v>
      </c>
      <c r="M11" s="56" t="str">
        <f>Données_ATB!BN10</f>
        <v>Dihydrostreptomycine</v>
      </c>
      <c r="N11" s="204" t="str">
        <f>Données_ATB!BO10</f>
        <v/>
      </c>
      <c r="O11" s="97" t="str">
        <f>Données_ATB!BP10</f>
        <v/>
      </c>
      <c r="P11" s="77" t="str">
        <f>Données_ATB!BR10</f>
        <v>Aminoglycosides</v>
      </c>
      <c r="Q11" s="78" t="str">
        <f>Données_ATB!BS10</f>
        <v/>
      </c>
      <c r="R11" s="79" t="str">
        <f>Données_ATB!BT10</f>
        <v/>
      </c>
      <c r="S11" s="78"/>
      <c r="T11" s="78"/>
      <c r="U11" s="77" t="str">
        <f ca="1"/>
        <v>ACTI-STREPTO</v>
      </c>
      <c r="V11" s="79" t="e">
        <f ca="1"/>
        <v>#N/A</v>
      </c>
      <c r="W11" s="102" t="str">
        <f>IF(X11="Colistine","x",IF(INDEX(Données_ATB!CB$3:CC$63,MATCH(X11,Données_ATB!CB$3:CB$63,0),2)="Fluoroquinolones","x",IF(INDEX(Données_ATB!CB$3:CC$63,MATCH(X11,Données_ATB!CB$3:CB$63,0),2)="Cephalosporines 3&amp;4G","x","")))</f>
        <v/>
      </c>
      <c r="X11" s="77" t="str">
        <f>Données_ATB!CB10</f>
        <v>Céfapirine</v>
      </c>
      <c r="Y11" s="104" t="e">
        <f t="shared" si="30"/>
        <v>#N/A</v>
      </c>
      <c r="Z11" s="8" t="str">
        <f ca="1"/>
        <v>Céfapirine</v>
      </c>
      <c r="AA11" s="97" t="e">
        <f ca="1"/>
        <v>#N/A</v>
      </c>
      <c r="AB11" s="102" t="str">
        <f t="shared" si="31"/>
        <v/>
      </c>
      <c r="AC11" s="56" t="str">
        <f>Données_ATB!BY10</f>
        <v>Macrolides</v>
      </c>
      <c r="AD11" s="104" t="e">
        <f t="shared" si="3"/>
        <v>#N/A</v>
      </c>
      <c r="AE11" s="8" t="str">
        <f ca="1"/>
        <v>Macrolides</v>
      </c>
      <c r="AF11" s="97" t="e">
        <f ca="1"/>
        <v>#N/A</v>
      </c>
      <c r="AG11" s="8"/>
      <c r="AH11" s="48" t="str">
        <f t="shared" si="39"/>
        <v/>
      </c>
      <c r="AI11" s="48" t="str" cm="1">
        <f t="array" ref="AI11">IF($AH$3="Catégorie",IF(SUMIFS('Étape 1 - à remplir'!$F$31:$F$400,'Étape 1 - à remplir'!$C$31:$C$400,$AH11,'Étape 1 - à remplir'!$M$31:$M$400,MASQ2!AI$4)=0,"",SUMIFS('Étape 1 - à remplir'!$F$31:$F$400,'Étape 1 - à remplir'!$C$31:$C$400,$AH11,'Étape 1 - à remplir'!$M$31:$M$400,MASQ2!AI$4)/INDEX('Étape 1 - à remplir'!$C$19:$L$28,MATCH(MASQ2!$AH11,'Étape 1 - à remplir'!$L$19:$L$28,0),4)),INDEX($AI$44:$AT$73,MATCH($AH11,$AH$44:$AH$73,0),AI$4))</f>
        <v/>
      </c>
      <c r="AJ11" s="48" t="str" cm="1">
        <f t="array" aca="1" ref="AJ11" ca="1">IF($AH$3="Catégorie",IF(SUMIFS('Étape 1 - à remplir'!$F$31:$F$400,'Étape 1 - à remplir'!$C$31:$C$400,$AH11,'Étape 1 - à remplir'!$M$31:$M$400,MASQ2!AJ$4)=0,"",SUMIFS('Étape 1 - à remplir'!$F$31:$F$400,'Étape 1 - à remplir'!$C$31:$C$400,$AH11,'Étape 1 - à remplir'!$M$31:$M$400,MASQ2!AJ$4)/INDEX('Étape 1 - à remplir'!$C$19:$L$28,MATCH(MASQ2!$AH11,'Étape 1 - à remplir'!$L$19:$L$28,0),4)),INDEX($AI$44:$AT$73,MATCH($AH11,$AH$44:$AH$73,0),AJ$4))</f>
        <v/>
      </c>
      <c r="AK11" s="48" t="str" cm="1">
        <f t="array" aca="1" ref="AK11" ca="1">IF($AH$3="Catégorie",IF(SUMIFS('Étape 1 - à remplir'!$F$31:$F$400,'Étape 1 - à remplir'!$C$31:$C$400,$AH11,'Étape 1 - à remplir'!$M$31:$M$400,MASQ2!AK$4)=0,"",SUMIFS('Étape 1 - à remplir'!$F$31:$F$400,'Étape 1 - à remplir'!$C$31:$C$400,$AH11,'Étape 1 - à remplir'!$M$31:$M$400,MASQ2!AK$4)/INDEX('Étape 1 - à remplir'!$C$19:$L$28,MATCH(MASQ2!$AH11,'Étape 1 - à remplir'!$L$19:$L$28,0),4)),INDEX($AI$44:$AT$73,MATCH($AH11,$AH$44:$AH$73,0),AK$4))</f>
        <v/>
      </c>
      <c r="AL11" s="48" t="str" cm="1">
        <f t="array" aca="1" ref="AL11" ca="1">IF($AH$3="Catégorie",IF(SUMIFS('Étape 1 - à remplir'!$F$31:$F$400,'Étape 1 - à remplir'!$C$31:$C$400,$AH11,'Étape 1 - à remplir'!$M$31:$M$400,MASQ2!AL$4)=0,"",SUMIFS('Étape 1 - à remplir'!$F$31:$F$400,'Étape 1 - à remplir'!$C$31:$C$400,$AH11,'Étape 1 - à remplir'!$M$31:$M$400,MASQ2!AL$4)/INDEX('Étape 1 - à remplir'!$C$19:$L$28,MATCH(MASQ2!$AH11,'Étape 1 - à remplir'!$L$19:$L$28,0),4)),INDEX($AI$44:$AT$73,MATCH($AH11,$AH$44:$AH$73,0),AL$4))</f>
        <v/>
      </c>
      <c r="AM11" s="48" t="str" cm="1">
        <f t="array" aca="1" ref="AM11" ca="1">IF($AH$3="Catégorie",IF(SUMIFS('Étape 1 - à remplir'!$F$31:$F$400,'Étape 1 - à remplir'!$C$31:$C$400,$AH11,'Étape 1 - à remplir'!$M$31:$M$400,MASQ2!AM$4)=0,"",SUMIFS('Étape 1 - à remplir'!$F$31:$F$400,'Étape 1 - à remplir'!$C$31:$C$400,$AH11,'Étape 1 - à remplir'!$M$31:$M$400,MASQ2!AM$4)/INDEX('Étape 1 - à remplir'!$C$19:$L$28,MATCH(MASQ2!$AH11,'Étape 1 - à remplir'!$L$19:$L$28,0),4)),INDEX($AI$44:$AT$73,MATCH($AH11,$AH$44:$AH$73,0),AM$4))</f>
        <v/>
      </c>
      <c r="AN11" s="48" t="str" cm="1">
        <f t="array" aca="1" ref="AN11" ca="1">IF($AH$3="Catégorie",IF(SUMIFS('Étape 1 - à remplir'!$F$31:$F$400,'Étape 1 - à remplir'!$C$31:$C$400,$AH11,'Étape 1 - à remplir'!$M$31:$M$400,MASQ2!AN$4)=0,"",SUMIFS('Étape 1 - à remplir'!$F$31:$F$400,'Étape 1 - à remplir'!$C$31:$C$400,$AH11,'Étape 1 - à remplir'!$M$31:$M$400,MASQ2!AN$4)/INDEX('Étape 1 - à remplir'!$C$19:$L$28,MATCH(MASQ2!$AH11,'Étape 1 - à remplir'!$L$19:$L$28,0),4)),INDEX($AI$44:$AT$73,MATCH($AH11,$AH$44:$AH$73,0),AN$4))</f>
        <v/>
      </c>
      <c r="AO11" s="48" t="str" cm="1">
        <f t="array" aca="1" ref="AO11" ca="1">IF($AH$3="Catégorie",IF(SUMIFS('Étape 1 - à remplir'!$F$31:$F$400,'Étape 1 - à remplir'!$C$31:$C$400,$AH11,'Étape 1 - à remplir'!$M$31:$M$400,MASQ2!AO$4)=0,"",SUMIFS('Étape 1 - à remplir'!$F$31:$F$400,'Étape 1 - à remplir'!$C$31:$C$400,$AH11,'Étape 1 - à remplir'!$M$31:$M$400,MASQ2!AO$4)/INDEX('Étape 1 - à remplir'!$C$19:$L$28,MATCH(MASQ2!$AH11,'Étape 1 - à remplir'!$L$19:$L$28,0),4)),INDEX($AI$44:$AT$73,MATCH($AH11,$AH$44:$AH$73,0),AO$4))</f>
        <v/>
      </c>
      <c r="AP11" s="48" t="str" cm="1">
        <f t="array" aca="1" ref="AP11" ca="1">IF($AH$3="Catégorie",IF(SUMIFS('Étape 1 - à remplir'!$F$31:$F$400,'Étape 1 - à remplir'!$C$31:$C$400,$AH11,'Étape 1 - à remplir'!$M$31:$M$400,MASQ2!AP$4)=0,"",SUMIFS('Étape 1 - à remplir'!$F$31:$F$400,'Étape 1 - à remplir'!$C$31:$C$400,$AH11,'Étape 1 - à remplir'!$M$31:$M$400,MASQ2!AP$4)/INDEX('Étape 1 - à remplir'!$C$19:$L$28,MATCH(MASQ2!$AH11,'Étape 1 - à remplir'!$L$19:$L$28,0),4)),INDEX($AI$44:$AT$73,MATCH($AH11,$AH$44:$AH$73,0),AP$4))</f>
        <v/>
      </c>
      <c r="AQ11" s="48" t="str" cm="1">
        <f t="array" aca="1" ref="AQ11" ca="1">IF($AH$3="Catégorie",IF(SUMIFS('Étape 1 - à remplir'!$F$31:$F$400,'Étape 1 - à remplir'!$C$31:$C$400,$AH11,'Étape 1 - à remplir'!$M$31:$M$400,MASQ2!AQ$4)=0,"",SUMIFS('Étape 1 - à remplir'!$F$31:$F$400,'Étape 1 - à remplir'!$C$31:$C$400,$AH11,'Étape 1 - à remplir'!$M$31:$M$400,MASQ2!AQ$4)/INDEX('Étape 1 - à remplir'!$C$19:$L$28,MATCH(MASQ2!$AH11,'Étape 1 - à remplir'!$L$19:$L$28,0),4)),INDEX($AI$44:$AT$73,MATCH($AH11,$AH$44:$AH$73,0),AQ$4))</f>
        <v/>
      </c>
      <c r="AR11" s="48" t="str" cm="1">
        <f t="array" aca="1" ref="AR11" ca="1">IF($AH$3="Catégorie",IF(SUMIFS('Étape 1 - à remplir'!$F$31:$F$400,'Étape 1 - à remplir'!$C$31:$C$400,$AH11,'Étape 1 - à remplir'!$M$31:$M$400,MASQ2!AR$4)=0,"",SUMIFS('Étape 1 - à remplir'!$F$31:$F$400,'Étape 1 - à remplir'!$C$31:$C$400,$AH11,'Étape 1 - à remplir'!$M$31:$M$400,MASQ2!AR$4)/INDEX('Étape 1 - à remplir'!$C$19:$L$28,MATCH(MASQ2!$AH11,'Étape 1 - à remplir'!$L$19:$L$28,0),4)),INDEX($AI$44:$AT$73,MATCH($AH11,$AH$44:$AH$73,0),AR$4))</f>
        <v/>
      </c>
      <c r="AS11" s="48" t="str" cm="1">
        <f t="array" aca="1" ref="AS11" ca="1">IF($AH$3="Catégorie",IF(SUMIFS('Étape 1 - à remplir'!$F$31:$F$400,'Étape 1 - à remplir'!$C$31:$C$400,$AH11,'Étape 1 - à remplir'!$M$31:$M$400,MASQ2!AS$4)=0,"",SUMIFS('Étape 1 - à remplir'!$F$31:$F$400,'Étape 1 - à remplir'!$C$31:$C$400,$AH11,'Étape 1 - à remplir'!$M$31:$M$400,MASQ2!AS$4)/INDEX('Étape 1 - à remplir'!$C$19:$L$28,MATCH(MASQ2!$AH11,'Étape 1 - à remplir'!$L$19:$L$28,0),4)),INDEX($AI$44:$AT$73,MATCH($AH11,$AH$44:$AH$73,0),AS$4))</f>
        <v/>
      </c>
      <c r="AT11" s="48" t="str" cm="1">
        <f t="array" aca="1" ref="AT11" ca="1">IF($AH$3="Catégorie",IF(SUMIFS('Étape 1 - à remplir'!$F$31:$F$400,'Étape 1 - à remplir'!$C$31:$C$400,$AH11,'Étape 1 - à remplir'!$M$31:$M$400,MASQ2!AT$4)=0,"",SUMIFS('Étape 1 - à remplir'!$F$31:$F$400,'Étape 1 - à remplir'!$C$31:$C$400,$AH11,'Étape 1 - à remplir'!$M$31:$M$400,MASQ2!AT$4)/INDEX('Étape 1 - à remplir'!$C$19:$L$28,MATCH(MASQ2!$AH11,'Étape 1 - à remplir'!$L$19:$L$28,0),4)),INDEX($AI$44:$AT$73,MATCH($AH11,$AH$44:$AH$73,0),AT$4))</f>
        <v/>
      </c>
      <c r="AV11" s="56" t="str">
        <f>'Étape 1 - à remplir'!L26</f>
        <v/>
      </c>
      <c r="AW11" s="8" t="e">
        <f>IF(INDEX('Étape 1 - à remplir'!G$19:L$28,MATCH(AV11,'Étape 1 - à remplir'!L$19:L$28,0),1)="lots",SUMIF('Étape 1 - à remplir'!C$31:C$400,AV11,'Étape 1 - à remplir'!F$31:F$400),NA())</f>
        <v>#N/A</v>
      </c>
      <c r="AX11" s="97" t="e">
        <f>AW11/INDEX('Étape 1 - à remplir'!F$19:L$28,MATCH(AV11,'Étape 1 - à remplir'!L$19:L$28,0),1)</f>
        <v>#N/A</v>
      </c>
      <c r="AY11" s="8"/>
      <c r="AZ11" s="56" t="str">
        <f t="shared" si="4"/>
        <v>Infections du pied (panaris)</v>
      </c>
      <c r="BA11" s="104" t="e">
        <f>IF(IF(BN$2="Catégorie",IF(BN$3="Toutes",SUMIFS('Étape 1 - à remplir'!$F$31:$F$400,'Étape 1 - à remplir'!$D$31:$D$400,MASQ2!AZ11,'Étape 1 - à remplir'!$G$31:$G$400,"lots"),SUMIFS('Étape 1 - à remplir'!$F$31:$F$400,'Étape 1 - à remplir'!$D$31:$D$400,MASQ2!AZ11,'Étape 1 - à remplir'!$C$31:$C$400,BN$3,'Étape 1 - à remplir'!$G$31:$G$400,"lots")),IF(BN$2="Âge",IF(BN$3="Tous",SUMIFS('Étape 1 - à remplir'!$F$31:$F$400,'Étape 1 - à remplir'!$D$31:$D$400,MASQ2!AZ11,'Étape 1 - à remplir'!$G$31:$G$400,"lots"),SUMIFS('Étape 1 - à remplir'!$F$31:$F$400,'Étape 1 - à remplir'!$D$31:$D$400,MASQ2!AZ11,'Étape 1 - à remplir'!$P$31:$P$400,BN$3,'Étape 1 - à remplir'!$G$31:$G$400,"lots")),IF(BN$2="Atelier",IF(BN$3="Tous",SUMIFS('Étape 1 - à remplir'!$F$31:$F$400,'Étape 1 - à remplir'!$D$31:$D$400,MASQ2!AZ11,'Étape 1 - à remplir'!$G$31:$G$400,"lots"),SUMIFS('Étape 1 - à remplir'!$F$31:$F$400,'Étape 1 - à remplir'!$D$31:$D$400,MASQ2!AZ11,'Étape 1 - à remplir'!$O$31:$O$400,BN$3,'Étape 1 - à remplir'!$G$31:$G$400,"lots")),IF(BN$2="Espèce",IF(BN$3="Tous",SUMIFS('Étape 1 - à remplir'!$F$31:$F$400,'Étape 1 - à remplir'!$D$31:$D$400,MASQ2!AZ11,'Étape 1 - à remplir'!$G$31:$G$400,"lots"),SUMIFS('Étape 1 - à remplir'!$F$31:$F$400,'Étape 1 - à remplir'!$D$31:$D$400,MASQ2!AZ11,'Étape 1 - à remplir'!$N$31:$N$400,BN$3,'Étape 1 - à remplir'!$G$31:$G$400,"lots"))))))=0,NA(),IF(BN$2="Catégorie",IF(BN$3="Toutes",SUMIFS('Étape 1 - à remplir'!$F$31:$F$400,'Étape 1 - à remplir'!$D$31:$D$400,MASQ2!AZ11,'Étape 1 - à remplir'!$G$31:$G$400,"lots"),SUMIFS('Étape 1 - à remplir'!$F$31:$F$400,'Étape 1 - à remplir'!$D$31:$D$400,MASQ2!AZ11,'Étape 1 - à remplir'!$C$31:$C$400,BN$3,'Étape 1 - à remplir'!$G$31:$G$400,"lots")),IF(BN$2="Âge",IF(BN$3="Tous",SUMIFS('Étape 1 - à remplir'!$F$31:$F$400,'Étape 1 - à remplir'!$D$31:$D$400,MASQ2!AZ11,'Étape 1 - à remplir'!$G$31:$G$400,"lots"),SUMIFS('Étape 1 - à remplir'!$F$31:$F$400,'Étape 1 - à remplir'!$D$31:$D$400,MASQ2!AZ11,'Étape 1 - à remplir'!$P$31:$P$400,BN$3,'Étape 1 - à remplir'!$G$31:$G$400,"lots")),IF(BN$2="Atelier",IF(BN$3="Tous",SUMIFS('Étape 1 - à remplir'!$F$31:$F$400,'Étape 1 - à remplir'!$D$31:$D$400,MASQ2!AZ11,'Étape 1 - à remplir'!$G$31:$G$400,"lots"),SUMIFS('Étape 1 - à remplir'!$F$31:$F$400,'Étape 1 - à remplir'!$D$31:$D$400,MASQ2!AZ11,'Étape 1 - à remplir'!$O$31:$O$400,BN$3,'Étape 1 - à remplir'!$G$31:$G$400,"lots")),IF(BN$2="Espèce",IF(BN$3="Tous",SUMIFS('Étape 1 - à remplir'!$F$31:$F$400,'Étape 1 - à remplir'!$D$31:$D$400,MASQ2!AZ11,'Étape 1 - à remplir'!$G$31:$G$400,"lots"),SUMIFS('Étape 1 - à remplir'!$F$31:$F$400,'Étape 1 - à remplir'!$D$31:$D$400,MASQ2!AZ11,'Étape 1 - à remplir'!$N$31:$N$400,BN$3,'Étape 1 - à remplir'!$G$31:$G$400,"lots")))))))</f>
        <v>#N/A</v>
      </c>
      <c r="BB11" s="8" t="str">
        <f ca="1"/>
        <v>Infections du pied (panaris)</v>
      </c>
      <c r="BC11" s="97" t="e">
        <f ca="1"/>
        <v>#N/A</v>
      </c>
      <c r="BD11" s="102" t="str">
        <f t="shared" si="5"/>
        <v/>
      </c>
      <c r="BE11" s="56" t="str">
        <f t="shared" si="6"/>
        <v>ACTI-STREPTO</v>
      </c>
      <c r="BF11" s="204" t="e">
        <f>IF(IF(BN$2="Catégorie",IF(BN$3="Toutes",SUMIFS('Étape 1 - à remplir'!$F$31:$F$400,'Étape 1 - à remplir'!$E$31:$E$400,MASQ2!BE11,'Étape 1 - à remplir'!$G$31:$G$400,"lots"),SUMIFS('Étape 1 - à remplir'!$F$31:$F$400,'Étape 1 - à remplir'!$E$31:$E$400,MASQ2!BE11,'Étape 1 - à remplir'!$C$31:$C$400,BN$3)),IF(BN$2="Âge",IF(BN$3="Tous",SUMIFS('Étape 1 - à remplir'!$F$31:$F$400,'Étape 1 - à remplir'!$E$31:$E$400,MASQ2!BE11,'Étape 1 - à remplir'!$G$31:$G$400,"lots"),SUMIFS('Étape 1 - à remplir'!$F$31:$F$400,'Étape 1 - à remplir'!$E$31:$E$400,MASQ2!BE11,'Étape 1 - à remplir'!$P$31:$P$400,BN$3,'Étape 1 - à remplir'!$G$31:$G$400,"lots")),IF(BN$2="Atelier",IF(BN$3="Tous",SUMIFS('Étape 1 - à remplir'!$F$31:$F$400,'Étape 1 - à remplir'!$E$31:$E$400,MASQ2!BE11,'Étape 1 - à remplir'!$G$31:$G$400,"lots"),SUMIFS('Étape 1 - à remplir'!$F$31:$F$400,'Étape 1 - à remplir'!$E$31:$E$400,MASQ2!BE11,'Étape 1 - à remplir'!$O$31:$O$400,BN$3,'Étape 1 - à remplir'!$G$31:$G$400,"lots")),IF(BN$2="Espèce",IF(BN$3="Tous",SUMIFS('Étape 1 - à remplir'!$F$31:$F$400,'Étape 1 - à remplir'!$E$31:$E$400,MASQ2!BE11,'Étape 1 - à remplir'!$G$31:$G$400,"lots"),SUMIFS('Étape 1 - à remplir'!$F$31:$F$400,'Étape 1 - à remplir'!$E$31:$E$400,MASQ2!BE11,'Étape 1 - à remplir'!$N$31:$N$400,BN$3,'Étape 1 - à remplir'!$G$31:$G$400,"lots"))))))=0,NA(),IF(BN$2="Catégorie",IF(BN$3="Toutes",SUMIFS('Étape 1 - à remplir'!$F$31:$F$400,'Étape 1 - à remplir'!$E$31:$E$400,MASQ2!BE11,'Étape 1 - à remplir'!$G$31:$G$400,"lots"),SUMIFS('Étape 1 - à remplir'!$F$31:$F$400,'Étape 1 - à remplir'!$E$31:$E$400,MASQ2!BE11,'Étape 1 - à remplir'!$C$31:$C$400,BN$3)),IF(BN$2="Âge",IF(BN$3="Tous",SUMIFS('Étape 1 - à remplir'!$F$31:$F$400,'Étape 1 - à remplir'!$E$31:$E$400,MASQ2!BE11,'Étape 1 - à remplir'!$G$31:$G$400,"lots"),SUMIFS('Étape 1 - à remplir'!$F$31:$F$400,'Étape 1 - à remplir'!$E$31:$E$400,MASQ2!BE11,'Étape 1 - à remplir'!$P$31:$P$400,BN$3,'Étape 1 - à remplir'!$G$31:$G$400,"lots")),IF(BN$2="Atelier",IF(BN$3="Tous",SUMIFS('Étape 1 - à remplir'!$F$31:$F$400,'Étape 1 - à remplir'!$E$31:$E$400,MASQ2!BE11,'Étape 1 - à remplir'!$G$31:$G$400,"lots"),SUMIFS('Étape 1 - à remplir'!$F$31:$F$400,'Étape 1 - à remplir'!$E$31:$E$400,MASQ2!BE11,'Étape 1 - à remplir'!$O$31:$O$400,BN$3,'Étape 1 - à remplir'!$G$31:$G$400,"lots")),IF(BN$2="Espèce",IF(BN$3="Tous",SUMIFS('Étape 1 - à remplir'!$F$31:$F$400,'Étape 1 - à remplir'!$E$31:$E$400,MASQ2!BE11,'Étape 1 - à remplir'!$G$31:$G$400,"lots"),SUMIFS('Étape 1 - à remplir'!$F$31:$F$400,'Étape 1 - à remplir'!$E$31:$E$400,MASQ2!BE11,'Étape 1 - à remplir'!$N$31:$N$400,BN$3,'Étape 1 - à remplir'!$G$31:$G$400,"lots")))))))</f>
        <v>#N/A</v>
      </c>
      <c r="BG11" s="204">
        <f t="shared" si="32"/>
        <v>0</v>
      </c>
      <c r="BH11" s="204" t="str">
        <f t="shared" si="7"/>
        <v>Dihydrostreptomycine</v>
      </c>
      <c r="BI11" s="204" t="str">
        <f t="shared" si="8"/>
        <v/>
      </c>
      <c r="BJ11" s="204" t="str">
        <f t="shared" si="9"/>
        <v/>
      </c>
      <c r="BK11" s="204" t="str">
        <f t="shared" si="10"/>
        <v>Aminoglycosides</v>
      </c>
      <c r="BL11" s="204" t="str">
        <f t="shared" si="11"/>
        <v/>
      </c>
      <c r="BM11" s="97" t="str">
        <f t="shared" si="12"/>
        <v/>
      </c>
      <c r="BN11" s="78"/>
      <c r="BO11" s="78"/>
      <c r="BP11" s="77" t="str">
        <f ca="1"/>
        <v>ACTI-STREPTO</v>
      </c>
      <c r="BQ11" s="79" t="e">
        <f ca="1"/>
        <v>#N/A</v>
      </c>
      <c r="BR11" s="102" t="str">
        <f t="shared" si="13"/>
        <v/>
      </c>
      <c r="BS11" s="77" t="str">
        <f t="shared" si="14"/>
        <v>Céfapirine</v>
      </c>
      <c r="BT11" s="104" t="e">
        <f t="shared" si="33"/>
        <v>#N/A</v>
      </c>
      <c r="BU11" s="204" t="str">
        <f ca="1"/>
        <v>Céfapirine</v>
      </c>
      <c r="BV11" s="97" t="e">
        <f ca="1"/>
        <v>#N/A</v>
      </c>
      <c r="BW11" s="102" t="str">
        <f t="shared" si="15"/>
        <v/>
      </c>
      <c r="BX11" s="265" t="str">
        <f t="shared" si="16"/>
        <v>Macrolides</v>
      </c>
      <c r="BY11" s="104" t="e">
        <f t="shared" si="34"/>
        <v>#N/A</v>
      </c>
      <c r="BZ11" s="204" t="str">
        <f ca="1"/>
        <v>Macrolides</v>
      </c>
      <c r="CA11" s="97" t="e">
        <f ca="1"/>
        <v>#N/A</v>
      </c>
      <c r="CB11" s="8"/>
      <c r="CC11" s="48" t="str">
        <f t="shared" si="40"/>
        <v/>
      </c>
      <c r="CD11" s="48" t="str" cm="1">
        <f t="array" ref="CD11">IF($CC$3="Catégorie",IF(SUMIFS('Étape 1 - à remplir'!$F$31:$F$400,'Étape 1 - à remplir'!$C$31:$C$400,$CC11,'Étape 1 - à remplir'!$M$31:$M$400,MASQ2!CD$4)=0,"",SUMIFS('Étape 1 - à remplir'!$F$31:$F$400,'Étape 1 - à remplir'!$C$31:$C$400,$CC11,'Étape 1 - à remplir'!$M$31:$M$400,MASQ2!CD$4)/INDEX('Étape 1 - à remplir'!$C$19:$L$28,MATCH(MASQ2!$CC11,'Étape 1 - à remplir'!$L$19:$L$28,0),4)),INDEX($CD$44:$CO$73,MATCH($CC11,$CC$44:$CC$73,0),CD$4))</f>
        <v/>
      </c>
      <c r="CE11" s="48" t="str" cm="1">
        <f t="array" aca="1" ref="CE11" ca="1">IF($CC$3="Catégorie",IF(SUMIFS('Étape 1 - à remplir'!$F$31:$F$400,'Étape 1 - à remplir'!$C$31:$C$400,$CC11,'Étape 1 - à remplir'!$M$31:$M$400,MASQ2!CE$4)=0,"",SUMIFS('Étape 1 - à remplir'!$F$31:$F$400,'Étape 1 - à remplir'!$C$31:$C$400,$CC11,'Étape 1 - à remplir'!$M$31:$M$400,MASQ2!CE$4)/INDEX('Étape 1 - à remplir'!$C$19:$L$28,MATCH(MASQ2!$CC11,'Étape 1 - à remplir'!$L$19:$L$28,0),4)),INDEX($CD$44:$CO$73,MATCH($CC11,$CC$44:$CC$73,0),CE$4))</f>
        <v/>
      </c>
      <c r="CF11" s="48" t="str" cm="1">
        <f t="array" aca="1" ref="CF11" ca="1">IF($CC$3="Catégorie",IF(SUMIFS('Étape 1 - à remplir'!$F$31:$F$400,'Étape 1 - à remplir'!$C$31:$C$400,$CC11,'Étape 1 - à remplir'!$M$31:$M$400,MASQ2!CF$4)=0,"",SUMIFS('Étape 1 - à remplir'!$F$31:$F$400,'Étape 1 - à remplir'!$C$31:$C$400,$CC11,'Étape 1 - à remplir'!$M$31:$M$400,MASQ2!CF$4)/INDEX('Étape 1 - à remplir'!$C$19:$L$28,MATCH(MASQ2!$CC11,'Étape 1 - à remplir'!$L$19:$L$28,0),4)),INDEX($CD$44:$CO$73,MATCH($CC11,$CC$44:$CC$73,0),CF$4))</f>
        <v/>
      </c>
      <c r="CG11" s="48" t="str" cm="1">
        <f t="array" aca="1" ref="CG11" ca="1">IF($CC$3="Catégorie",IF(SUMIFS('Étape 1 - à remplir'!$F$31:$F$400,'Étape 1 - à remplir'!$C$31:$C$400,$CC11,'Étape 1 - à remplir'!$M$31:$M$400,MASQ2!CG$4)=0,"",SUMIFS('Étape 1 - à remplir'!$F$31:$F$400,'Étape 1 - à remplir'!$C$31:$C$400,$CC11,'Étape 1 - à remplir'!$M$31:$M$400,MASQ2!CG$4)/INDEX('Étape 1 - à remplir'!$C$19:$L$28,MATCH(MASQ2!$CC11,'Étape 1 - à remplir'!$L$19:$L$28,0),4)),INDEX($CD$44:$CO$73,MATCH($CC11,$CC$44:$CC$73,0),CG$4))</f>
        <v/>
      </c>
      <c r="CH11" s="48" t="str" cm="1">
        <f t="array" aca="1" ref="CH11" ca="1">IF($CC$3="Catégorie",IF(SUMIFS('Étape 1 - à remplir'!$F$31:$F$400,'Étape 1 - à remplir'!$C$31:$C$400,$CC11,'Étape 1 - à remplir'!$M$31:$M$400,MASQ2!CH$4)=0,"",SUMIFS('Étape 1 - à remplir'!$F$31:$F$400,'Étape 1 - à remplir'!$C$31:$C$400,$CC11,'Étape 1 - à remplir'!$M$31:$M$400,MASQ2!CH$4)/INDEX('Étape 1 - à remplir'!$C$19:$L$28,MATCH(MASQ2!$CC11,'Étape 1 - à remplir'!$L$19:$L$28,0),4)),INDEX($CD$44:$CO$73,MATCH($CC11,$CC$44:$CC$73,0),CH$4))</f>
        <v/>
      </c>
      <c r="CI11" s="48" t="str" cm="1">
        <f t="array" aca="1" ref="CI11" ca="1">IF($CC$3="Catégorie",IF(SUMIFS('Étape 1 - à remplir'!$F$31:$F$400,'Étape 1 - à remplir'!$C$31:$C$400,$CC11,'Étape 1 - à remplir'!$M$31:$M$400,MASQ2!CI$4)=0,"",SUMIFS('Étape 1 - à remplir'!$F$31:$F$400,'Étape 1 - à remplir'!$C$31:$C$400,$CC11,'Étape 1 - à remplir'!$M$31:$M$400,MASQ2!CI$4)/INDEX('Étape 1 - à remplir'!$C$19:$L$28,MATCH(MASQ2!$CC11,'Étape 1 - à remplir'!$L$19:$L$28,0),4)),INDEX($CD$44:$CO$73,MATCH($CC11,$CC$44:$CC$73,0),CI$4))</f>
        <v/>
      </c>
      <c r="CJ11" s="48" t="str" cm="1">
        <f t="array" aca="1" ref="CJ11" ca="1">IF($CC$3="Catégorie",IF(SUMIFS('Étape 1 - à remplir'!$F$31:$F$400,'Étape 1 - à remplir'!$C$31:$C$400,$CC11,'Étape 1 - à remplir'!$M$31:$M$400,MASQ2!CJ$4)=0,"",SUMIFS('Étape 1 - à remplir'!$F$31:$F$400,'Étape 1 - à remplir'!$C$31:$C$400,$CC11,'Étape 1 - à remplir'!$M$31:$M$400,MASQ2!CJ$4)/INDEX('Étape 1 - à remplir'!$C$19:$L$28,MATCH(MASQ2!$CC11,'Étape 1 - à remplir'!$L$19:$L$28,0),4)),INDEX($CD$44:$CO$73,MATCH($CC11,$CC$44:$CC$73,0),CJ$4))</f>
        <v/>
      </c>
      <c r="CK11" s="48" t="str" cm="1">
        <f t="array" aca="1" ref="CK11" ca="1">IF($CC$3="Catégorie",IF(SUMIFS('Étape 1 - à remplir'!$F$31:$F$400,'Étape 1 - à remplir'!$C$31:$C$400,$CC11,'Étape 1 - à remplir'!$M$31:$M$400,MASQ2!CK$4)=0,"",SUMIFS('Étape 1 - à remplir'!$F$31:$F$400,'Étape 1 - à remplir'!$C$31:$C$400,$CC11,'Étape 1 - à remplir'!$M$31:$M$400,MASQ2!CK$4)/INDEX('Étape 1 - à remplir'!$C$19:$L$28,MATCH(MASQ2!$CC11,'Étape 1 - à remplir'!$L$19:$L$28,0),4)),INDEX($CD$44:$CO$73,MATCH($CC11,$CC$44:$CC$73,0),CK$4))</f>
        <v/>
      </c>
      <c r="CL11" s="48" t="str" cm="1">
        <f t="array" aca="1" ref="CL11" ca="1">IF($CC$3="Catégorie",IF(SUMIFS('Étape 1 - à remplir'!$F$31:$F$400,'Étape 1 - à remplir'!$C$31:$C$400,$CC11,'Étape 1 - à remplir'!$M$31:$M$400,MASQ2!CL$4)=0,"",SUMIFS('Étape 1 - à remplir'!$F$31:$F$400,'Étape 1 - à remplir'!$C$31:$C$400,$CC11,'Étape 1 - à remplir'!$M$31:$M$400,MASQ2!CL$4)/INDEX('Étape 1 - à remplir'!$C$19:$L$28,MATCH(MASQ2!$CC11,'Étape 1 - à remplir'!$L$19:$L$28,0),4)),INDEX($CD$44:$CO$73,MATCH($CC11,$CC$44:$CC$73,0),CL$4))</f>
        <v/>
      </c>
      <c r="CM11" s="48" t="str" cm="1">
        <f t="array" aca="1" ref="CM11" ca="1">IF($CC$3="Catégorie",IF(SUMIFS('Étape 1 - à remplir'!$F$31:$F$400,'Étape 1 - à remplir'!$C$31:$C$400,$CC11,'Étape 1 - à remplir'!$M$31:$M$400,MASQ2!CM$4)=0,"",SUMIFS('Étape 1 - à remplir'!$F$31:$F$400,'Étape 1 - à remplir'!$C$31:$C$400,$CC11,'Étape 1 - à remplir'!$M$31:$M$400,MASQ2!CM$4)/INDEX('Étape 1 - à remplir'!$C$19:$L$28,MATCH(MASQ2!$CC11,'Étape 1 - à remplir'!$L$19:$L$28,0),4)),INDEX($CD$44:$CO$73,MATCH($CC11,$CC$44:$CC$73,0),CM$4))</f>
        <v/>
      </c>
      <c r="CN11" s="48" t="str" cm="1">
        <f t="array" aca="1" ref="CN11" ca="1">IF($CC$3="Catégorie",IF(SUMIFS('Étape 1 - à remplir'!$F$31:$F$400,'Étape 1 - à remplir'!$C$31:$C$400,$CC11,'Étape 1 - à remplir'!$M$31:$M$400,MASQ2!CN$4)=0,"",SUMIFS('Étape 1 - à remplir'!$F$31:$F$400,'Étape 1 - à remplir'!$C$31:$C$400,$CC11,'Étape 1 - à remplir'!$M$31:$M$400,MASQ2!CN$4)/INDEX('Étape 1 - à remplir'!$C$19:$L$28,MATCH(MASQ2!$CC11,'Étape 1 - à remplir'!$L$19:$L$28,0),4)),INDEX($CD$44:$CO$73,MATCH($CC11,$CC$44:$CC$73,0),CN$4))</f>
        <v/>
      </c>
      <c r="CO11" s="48" t="str" cm="1">
        <f t="array" aca="1" ref="CO11" ca="1">IF($CC$3="Catégorie",IF(SUMIFS('Étape 1 - à remplir'!$F$31:$F$400,'Étape 1 - à remplir'!$C$31:$C$400,$CC11,'Étape 1 - à remplir'!$M$31:$M$400,MASQ2!CO$4)=0,"",SUMIFS('Étape 1 - à remplir'!$F$31:$F$400,'Étape 1 - à remplir'!$C$31:$C$400,$CC11,'Étape 1 - à remplir'!$M$31:$M$400,MASQ2!CO$4)/INDEX('Étape 1 - à remplir'!$C$19:$L$28,MATCH(MASQ2!$CC11,'Étape 1 - à remplir'!$L$19:$L$28,0),4)),INDEX($CD$44:$CO$73,MATCH($CC11,$CC$44:$CC$73,0),CO$4))</f>
        <v/>
      </c>
      <c r="CQ11" s="56" t="str">
        <f>'Étape 1 - à remplir'!L26</f>
        <v/>
      </c>
      <c r="CR11" s="8" t="e">
        <f>IF(INDEX('Étape 1 - à remplir'!G$19:L$28,MATCH(CQ11,'Étape 1 - à remplir'!L$19:L$28,0),1)="kg",SUMIF('Étape 1 - à remplir'!C$31:C$400,CQ11,'Étape 1 - à remplir'!F$31:F$400),NA())</f>
        <v>#N/A</v>
      </c>
      <c r="CS11" s="97" t="e">
        <f>CR11/INDEX('Étape 1 - à remplir'!F$19:L$28,MATCH(CQ11,'Étape 1 - à remplir'!L$19:L$28,0),1)</f>
        <v>#N/A</v>
      </c>
      <c r="CT11" s="8"/>
      <c r="CU11" s="56" t="str">
        <f t="shared" si="17"/>
        <v>Infections du pied (panaris)</v>
      </c>
      <c r="CV11" s="104" t="e">
        <f>IF(IF(DI$2="Catégorie",IF(DI$3="Toutes",SUMIFS('Étape 1 - à remplir'!$F$31:$F$400,'Étape 1 - à remplir'!$D$31:$D$400,MASQ2!CU11,'Étape 1 - à remplir'!$G$31:$G$400,"kg"),SUMIFS('Étape 1 - à remplir'!$F$31:$F$400,'Étape 1 - à remplir'!$D$31:$D$400,MASQ2!CU11,'Étape 1 - à remplir'!$C$31:$C$400,DI$3,'Étape 1 - à remplir'!$G$31:$G$400,"kg")),IF(DI$2="Âge",IF(DI$3="Tous",SUMIFS('Étape 1 - à remplir'!$F$31:$F$400,'Étape 1 - à remplir'!$D$31:$D$400,MASQ2!CU11,'Étape 1 - à remplir'!$G$31:$G$400,"kg"),SUMIFS('Étape 1 - à remplir'!$F$31:$F$400,'Étape 1 - à remplir'!$D$31:$D$400,MASQ2!CU11,'Étape 1 - à remplir'!$P$31:$P$400,DI$3,'Étape 1 - à remplir'!$G$31:$G$400,"kg")),IF(DI$2="Atelier",IF(DI$3="Tous",SUMIFS('Étape 1 - à remplir'!$F$31:$F$400,'Étape 1 - à remplir'!$D$31:$D$400,MASQ2!CU11,'Étape 1 - à remplir'!$G$31:$G$400,"kg"),SUMIFS('Étape 1 - à remplir'!$F$31:$F$400,'Étape 1 - à remplir'!$D$31:$D$400,MASQ2!CU11,'Étape 1 - à remplir'!$O$31:$O$400,DI$3,'Étape 1 - à remplir'!$G$31:$G$400,"kg")),IF(DI$2="Espèce",IF(DI$3="Tous",SUMIFS('Étape 1 - à remplir'!$F$31:$F$400,'Étape 1 - à remplir'!$D$31:$D$400,MASQ2!CU11,'Étape 1 - à remplir'!$G$31:$G$400,"kg"),SUMIFS('Étape 1 - à remplir'!$F$31:$F$400,'Étape 1 - à remplir'!$D$31:$D$400,MASQ2!CU11,'Étape 1 - à remplir'!$N$31:$N$400,DI$3,'Étape 1 - à remplir'!$G$31:$G$400,"kg"))))))=0,NA(),IF(DI$2="Catégorie",IF(DI$3="Toutes",SUMIFS('Étape 1 - à remplir'!$F$31:$F$400,'Étape 1 - à remplir'!$D$31:$D$400,MASQ2!CU11,'Étape 1 - à remplir'!$G$31:$G$400,"kg"),SUMIFS('Étape 1 - à remplir'!$F$31:$F$400,'Étape 1 - à remplir'!$D$31:$D$400,MASQ2!CU11,'Étape 1 - à remplir'!$C$31:$C$400,DI$3,'Étape 1 - à remplir'!$G$31:$G$400,"kg")),IF(DI$2="Âge",IF(DI$3="Tous",SUMIFS('Étape 1 - à remplir'!$F$31:$F$400,'Étape 1 - à remplir'!$D$31:$D$400,MASQ2!CU11,'Étape 1 - à remplir'!$G$31:$G$400,"kg"),SUMIFS('Étape 1 - à remplir'!$F$31:$F$400,'Étape 1 - à remplir'!$D$31:$D$400,MASQ2!CU11,'Étape 1 - à remplir'!$P$31:$P$400,DI$3,'Étape 1 - à remplir'!$G$31:$G$400,"kg")),IF(DI$2="Atelier",IF(DI$3="Tous",SUMIFS('Étape 1 - à remplir'!$F$31:$F$400,'Étape 1 - à remplir'!$D$31:$D$400,MASQ2!CU11,'Étape 1 - à remplir'!$G$31:$G$400,"kg"),SUMIFS('Étape 1 - à remplir'!$F$31:$F$400,'Étape 1 - à remplir'!$D$31:$D$400,MASQ2!CU11,'Étape 1 - à remplir'!$O$31:$O$400,DI$3,'Étape 1 - à remplir'!$G$31:$G$400,"kg")),IF(DI$2="Espèce",IF(DI$3="Tous",SUMIFS('Étape 1 - à remplir'!$F$31:$F$400,'Étape 1 - à remplir'!$D$31:$D$400,MASQ2!CU11,'Étape 1 - à remplir'!$G$31:$G$400,"kg"),SUMIFS('Étape 1 - à remplir'!$F$31:$F$400,'Étape 1 - à remplir'!$D$31:$D$400,MASQ2!CU11,'Étape 1 - à remplir'!$N$31:$N$400,DI$3,'Étape 1 - à remplir'!$G$31:$G$400,"kg")))))))</f>
        <v>#N/A</v>
      </c>
      <c r="CW11" s="203" t="str">
        <f ca="1"/>
        <v>Infections du pied (panaris)</v>
      </c>
      <c r="CX11" s="97" t="e">
        <f ca="1"/>
        <v>#N/A</v>
      </c>
      <c r="CY11" s="102" t="str">
        <f t="shared" si="18"/>
        <v/>
      </c>
      <c r="CZ11" s="56" t="str">
        <f t="shared" si="19"/>
        <v>ACTI-STREPTO</v>
      </c>
      <c r="DA11" s="204" t="e">
        <f>IF(IF(DI$2="Catégorie",IF(DI$3="Toutes",SUMIFS('Étape 1 - à remplir'!$F$31:$F$400,'Étape 1 - à remplir'!$E$31:$E$400,MASQ2!CZ11,'Étape 1 - à remplir'!$G$31:$G$400,"kg"),SUMIFS('Étape 1 - à remplir'!$F$31:$F$400,'Étape 1 - à remplir'!$E$31:$E$400,MASQ2!CZ11,'Étape 1 - à remplir'!$C$31:$C$400,DI$3)),IF(DI$2="Âge",IF(DI$3="Tous",SUMIFS('Étape 1 - à remplir'!$F$31:$F$400,'Étape 1 - à remplir'!$E$31:$E$400,MASQ2!CZ11,'Étape 1 - à remplir'!$G$31:$G$400,"kg"),SUMIFS('Étape 1 - à remplir'!$F$31:$F$400,'Étape 1 - à remplir'!$E$31:$E$400,MASQ2!CZ11,'Étape 1 - à remplir'!$P$31:$P$400,DI$3,'Étape 1 - à remplir'!$G$31:$G$400,"kg")),IF(DI$2="Atelier",IF(DI$3="Tous",SUMIFS('Étape 1 - à remplir'!$F$31:$F$400,'Étape 1 - à remplir'!$E$31:$E$400,MASQ2!CZ11,'Étape 1 - à remplir'!$G$31:$G$400,"kg"),SUMIFS('Étape 1 - à remplir'!$F$31:$F$400,'Étape 1 - à remplir'!$E$31:$E$400,MASQ2!CZ11,'Étape 1 - à remplir'!$O$31:$O$400,DI$3,'Étape 1 - à remplir'!$G$31:$G$400,"kg")),IF(DI$2="Espèce",IF(DI$3="Tous",SUMIFS('Étape 1 - à remplir'!$F$31:$F$400,'Étape 1 - à remplir'!$E$31:$E$400,MASQ2!CZ11,'Étape 1 - à remplir'!$G$31:$G$400,"kg"),SUMIFS('Étape 1 - à remplir'!$F$31:$F$400,'Étape 1 - à remplir'!$E$31:$E$400,MASQ2!CZ11,'Étape 1 - à remplir'!$N$31:$N$400,DI$3,'Étape 1 - à remplir'!$G$31:$G$400,"kg"))))))=0,NA(),IF(DI$2="Catégorie",IF(DI$3="Toutes",SUMIFS('Étape 1 - à remplir'!$F$31:$F$400,'Étape 1 - à remplir'!$E$31:$E$400,MASQ2!CZ11,'Étape 1 - à remplir'!$G$31:$G$400,"kg"),SUMIFS('Étape 1 - à remplir'!$F$31:$F$400,'Étape 1 - à remplir'!$E$31:$E$400,MASQ2!CZ11,'Étape 1 - à remplir'!$C$31:$C$400,DI$3)),IF(DI$2="Âge",IF(DI$3="Tous",SUMIFS('Étape 1 - à remplir'!$F$31:$F$400,'Étape 1 - à remplir'!$E$31:$E$400,MASQ2!CZ11,'Étape 1 - à remplir'!$G$31:$G$400,"kg"),SUMIFS('Étape 1 - à remplir'!$F$31:$F$400,'Étape 1 - à remplir'!$E$31:$E$400,MASQ2!CZ11,'Étape 1 - à remplir'!$P$31:$P$400,DI$3,'Étape 1 - à remplir'!$G$31:$G$400,"kg")),IF(DI$2="Atelier",IF(DI$3="Tous",SUMIFS('Étape 1 - à remplir'!$F$31:$F$400,'Étape 1 - à remplir'!$E$31:$E$400,MASQ2!CZ11,'Étape 1 - à remplir'!$G$31:$G$400,"kg"),SUMIFS('Étape 1 - à remplir'!$F$31:$F$400,'Étape 1 - à remplir'!$E$31:$E$400,MASQ2!CZ11,'Étape 1 - à remplir'!$O$31:$O$400,DI$3,'Étape 1 - à remplir'!$G$31:$G$400,"kg")),IF(DI$2="Espèce",IF(DI$3="Tous",SUMIFS('Étape 1 - à remplir'!$F$31:$F$400,'Étape 1 - à remplir'!$E$31:$E$400,MASQ2!CZ11,'Étape 1 - à remplir'!$G$31:$G$400,"kg"),SUMIFS('Étape 1 - à remplir'!$F$31:$F$400,'Étape 1 - à remplir'!$E$31:$E$400,MASQ2!CZ11,'Étape 1 - à remplir'!$N$31:$N$400,DI$3,'Étape 1 - à remplir'!$G$31:$G$400,"kg")))))))</f>
        <v>#N/A</v>
      </c>
      <c r="DB11" s="104">
        <f t="shared" si="35"/>
        <v>0</v>
      </c>
      <c r="DC11" s="204" t="str">
        <f t="shared" si="20"/>
        <v>Dihydrostreptomycine</v>
      </c>
      <c r="DD11" s="204" t="str">
        <f t="shared" si="21"/>
        <v/>
      </c>
      <c r="DE11" s="204" t="str">
        <f t="shared" si="22"/>
        <v/>
      </c>
      <c r="DF11" s="204" t="str">
        <f t="shared" si="23"/>
        <v>Aminoglycosides</v>
      </c>
      <c r="DG11" s="204" t="str">
        <f t="shared" si="24"/>
        <v/>
      </c>
      <c r="DH11" s="97" t="str">
        <f t="shared" si="25"/>
        <v/>
      </c>
      <c r="DI11" s="78"/>
      <c r="DJ11" s="78"/>
      <c r="DK11" s="77" t="str">
        <f ca="1"/>
        <v>ACTI-STREPTO</v>
      </c>
      <c r="DL11" s="79" t="e">
        <f ca="1"/>
        <v>#N/A</v>
      </c>
      <c r="DM11" s="102" t="str">
        <f t="shared" si="26"/>
        <v/>
      </c>
      <c r="DN11" s="77" t="str">
        <f t="shared" si="27"/>
        <v>Céfapirine</v>
      </c>
      <c r="DO11" s="104" t="e">
        <f t="shared" si="36"/>
        <v>#N/A</v>
      </c>
      <c r="DP11" s="8" t="str">
        <f ca="1"/>
        <v>Céfapirine</v>
      </c>
      <c r="DQ11" s="97" t="e">
        <f ca="1"/>
        <v>#N/A</v>
      </c>
      <c r="DR11" s="102" t="str">
        <f t="shared" si="28"/>
        <v/>
      </c>
      <c r="DS11" s="56" t="str">
        <f t="shared" si="29"/>
        <v>Macrolides</v>
      </c>
      <c r="DT11" s="104" t="e">
        <f t="shared" si="37"/>
        <v>#N/A</v>
      </c>
      <c r="DU11" s="8" t="str">
        <f ca="1"/>
        <v>Macrolides</v>
      </c>
      <c r="DV11" s="97" t="e">
        <f ca="1"/>
        <v>#N/A</v>
      </c>
      <c r="DW11" s="8"/>
      <c r="DX11" s="48" t="str">
        <f t="shared" si="41"/>
        <v/>
      </c>
      <c r="DY11" s="47" t="str" cm="1">
        <f t="array" ref="DY11">IF($DX$3="Catégorie",IF(SUMIFS('Étape 1 - à remplir'!$F$31:$F$400,'Étape 1 - à remplir'!$C$31:$C$400,$DX11,'Étape 1 - à remplir'!$M$31:$M$400,MASQ2!DY$4)=0,"",SUMIFS('Étape 1 - à remplir'!$F$31:$F$400,'Étape 1 - à remplir'!$C$31:$C$400,$DX11,'Étape 1 - à remplir'!$M$31:$M$400,MASQ2!DY$4)/INDEX('Étape 1 - à remplir'!$C$19:$L$28,MATCH(MASQ2!$DX11,'Étape 1 - à remplir'!$L$19:$L$28,0),4)),INDEX($DY$44:$EJ$73,MATCH($DX11,$DX$44:$DX$73,0),DY$4))</f>
        <v/>
      </c>
      <c r="DZ11" s="47" t="str" cm="1">
        <f t="array" aca="1" ref="DZ11" ca="1">IF($DX$3="Catégorie",IF(SUMIFS('Étape 1 - à remplir'!$F$31:$F$400,'Étape 1 - à remplir'!$C$31:$C$400,$DX11,'Étape 1 - à remplir'!$M$31:$M$400,MASQ2!DZ$4)=0,"",SUMIFS('Étape 1 - à remplir'!$F$31:$F$400,'Étape 1 - à remplir'!$C$31:$C$400,$DX11,'Étape 1 - à remplir'!$M$31:$M$400,MASQ2!DZ$4)/INDEX('Étape 1 - à remplir'!$C$19:$L$28,MATCH(MASQ2!$DX11,'Étape 1 - à remplir'!$L$19:$L$28,0),4)),INDEX($DY$44:$EJ$73,MATCH($DX11,$DX$44:$DX$73,0),DZ$4))</f>
        <v/>
      </c>
      <c r="EA11" s="47" t="str" cm="1">
        <f t="array" aca="1" ref="EA11" ca="1">IF($DX$3="Catégorie",IF(SUMIFS('Étape 1 - à remplir'!$F$31:$F$400,'Étape 1 - à remplir'!$C$31:$C$400,$DX11,'Étape 1 - à remplir'!$M$31:$M$400,MASQ2!EA$4)=0,"",SUMIFS('Étape 1 - à remplir'!$F$31:$F$400,'Étape 1 - à remplir'!$C$31:$C$400,$DX11,'Étape 1 - à remplir'!$M$31:$M$400,MASQ2!EA$4)/INDEX('Étape 1 - à remplir'!$C$19:$L$28,MATCH(MASQ2!$DX11,'Étape 1 - à remplir'!$L$19:$L$28,0),4)),INDEX($DY$44:$EJ$73,MATCH($DX11,$DX$44:$DX$73,0),EA$4))</f>
        <v/>
      </c>
      <c r="EB11" s="47" t="str" cm="1">
        <f t="array" aca="1" ref="EB11" ca="1">IF($DX$3="Catégorie",IF(SUMIFS('Étape 1 - à remplir'!$F$31:$F$400,'Étape 1 - à remplir'!$C$31:$C$400,$DX11,'Étape 1 - à remplir'!$M$31:$M$400,MASQ2!EB$4)=0,"",SUMIFS('Étape 1 - à remplir'!$F$31:$F$400,'Étape 1 - à remplir'!$C$31:$C$400,$DX11,'Étape 1 - à remplir'!$M$31:$M$400,MASQ2!EB$4)/INDEX('Étape 1 - à remplir'!$C$19:$L$28,MATCH(MASQ2!$DX11,'Étape 1 - à remplir'!$L$19:$L$28,0),4)),INDEX($DY$44:$EJ$73,MATCH($DX11,$DX$44:$DX$73,0),EB$4))</f>
        <v/>
      </c>
      <c r="EC11" s="47" t="str" cm="1">
        <f t="array" aca="1" ref="EC11" ca="1">IF($DX$3="Catégorie",IF(SUMIFS('Étape 1 - à remplir'!$F$31:$F$400,'Étape 1 - à remplir'!$C$31:$C$400,$DX11,'Étape 1 - à remplir'!$M$31:$M$400,MASQ2!EC$4)=0,"",SUMIFS('Étape 1 - à remplir'!$F$31:$F$400,'Étape 1 - à remplir'!$C$31:$C$400,$DX11,'Étape 1 - à remplir'!$M$31:$M$400,MASQ2!EC$4)/INDEX('Étape 1 - à remplir'!$C$19:$L$28,MATCH(MASQ2!$DX11,'Étape 1 - à remplir'!$L$19:$L$28,0),4)),INDEX($DY$44:$EJ$73,MATCH($DX11,$DX$44:$DX$73,0),EC$4))</f>
        <v/>
      </c>
      <c r="ED11" s="47" t="str" cm="1">
        <f t="array" aca="1" ref="ED11" ca="1">IF($DX$3="Catégorie",IF(SUMIFS('Étape 1 - à remplir'!$F$31:$F$400,'Étape 1 - à remplir'!$C$31:$C$400,$DX11,'Étape 1 - à remplir'!$M$31:$M$400,MASQ2!ED$4)=0,"",SUMIFS('Étape 1 - à remplir'!$F$31:$F$400,'Étape 1 - à remplir'!$C$31:$C$400,$DX11,'Étape 1 - à remplir'!$M$31:$M$400,MASQ2!ED$4)/INDEX('Étape 1 - à remplir'!$C$19:$L$28,MATCH(MASQ2!$DX11,'Étape 1 - à remplir'!$L$19:$L$28,0),4)),INDEX($DY$44:$EJ$73,MATCH($DX11,$DX$44:$DX$73,0),ED$4))</f>
        <v/>
      </c>
      <c r="EE11" s="47" t="str" cm="1">
        <f t="array" aca="1" ref="EE11" ca="1">IF($DX$3="Catégorie",IF(SUMIFS('Étape 1 - à remplir'!$F$31:$F$400,'Étape 1 - à remplir'!$C$31:$C$400,$DX11,'Étape 1 - à remplir'!$M$31:$M$400,MASQ2!EE$4)=0,"",SUMIFS('Étape 1 - à remplir'!$F$31:$F$400,'Étape 1 - à remplir'!$C$31:$C$400,$DX11,'Étape 1 - à remplir'!$M$31:$M$400,MASQ2!EE$4)/INDEX('Étape 1 - à remplir'!$C$19:$L$28,MATCH(MASQ2!$DX11,'Étape 1 - à remplir'!$L$19:$L$28,0),4)),INDEX($DY$44:$EJ$73,MATCH($DX11,$DX$44:$DX$73,0),EE$4))</f>
        <v/>
      </c>
      <c r="EF11" s="47" t="str" cm="1">
        <f t="array" aca="1" ref="EF11" ca="1">IF($DX$3="Catégorie",IF(SUMIFS('Étape 1 - à remplir'!$F$31:$F$400,'Étape 1 - à remplir'!$C$31:$C$400,$DX11,'Étape 1 - à remplir'!$M$31:$M$400,MASQ2!EF$4)=0,"",SUMIFS('Étape 1 - à remplir'!$F$31:$F$400,'Étape 1 - à remplir'!$C$31:$C$400,$DX11,'Étape 1 - à remplir'!$M$31:$M$400,MASQ2!EF$4)/INDEX('Étape 1 - à remplir'!$C$19:$L$28,MATCH(MASQ2!$DX11,'Étape 1 - à remplir'!$L$19:$L$28,0),4)),INDEX($DY$44:$EJ$73,MATCH($DX11,$DX$44:$DX$73,0),EF$4))</f>
        <v/>
      </c>
      <c r="EG11" s="47" t="str" cm="1">
        <f t="array" aca="1" ref="EG11" ca="1">IF($DX$3="Catégorie",IF(SUMIFS('Étape 1 - à remplir'!$F$31:$F$400,'Étape 1 - à remplir'!$C$31:$C$400,$DX11,'Étape 1 - à remplir'!$M$31:$M$400,MASQ2!EG$4)=0,"",SUMIFS('Étape 1 - à remplir'!$F$31:$F$400,'Étape 1 - à remplir'!$C$31:$C$400,$DX11,'Étape 1 - à remplir'!$M$31:$M$400,MASQ2!EG$4)/INDEX('Étape 1 - à remplir'!$C$19:$L$28,MATCH(MASQ2!$DX11,'Étape 1 - à remplir'!$L$19:$L$28,0),4)),INDEX($DY$44:$EJ$73,MATCH($DX11,$DX$44:$DX$73,0),EG$4))</f>
        <v/>
      </c>
      <c r="EH11" s="47" t="str" cm="1">
        <f t="array" aca="1" ref="EH11" ca="1">IF($DX$3="Catégorie",IF(SUMIFS('Étape 1 - à remplir'!$F$31:$F$400,'Étape 1 - à remplir'!$C$31:$C$400,$DX11,'Étape 1 - à remplir'!$M$31:$M$400,MASQ2!EH$4)=0,"",SUMIFS('Étape 1 - à remplir'!$F$31:$F$400,'Étape 1 - à remplir'!$C$31:$C$400,$DX11,'Étape 1 - à remplir'!$M$31:$M$400,MASQ2!EH$4)/INDEX('Étape 1 - à remplir'!$C$19:$L$28,MATCH(MASQ2!$DX11,'Étape 1 - à remplir'!$L$19:$L$28,0),4)),INDEX($DY$44:$EJ$73,MATCH($DX11,$DX$44:$DX$73,0),EH$4))</f>
        <v/>
      </c>
      <c r="EI11" s="47" t="str" cm="1">
        <f t="array" aca="1" ref="EI11" ca="1">IF($DX$3="Catégorie",IF(SUMIFS('Étape 1 - à remplir'!$F$31:$F$400,'Étape 1 - à remplir'!$C$31:$C$400,$DX11,'Étape 1 - à remplir'!$M$31:$M$400,MASQ2!EI$4)=0,"",SUMIFS('Étape 1 - à remplir'!$F$31:$F$400,'Étape 1 - à remplir'!$C$31:$C$400,$DX11,'Étape 1 - à remplir'!$M$31:$M$400,MASQ2!EI$4)/INDEX('Étape 1 - à remplir'!$C$19:$L$28,MATCH(MASQ2!$DX11,'Étape 1 - à remplir'!$L$19:$L$28,0),4)),INDEX($DY$44:$EJ$73,MATCH($DX11,$DX$44:$DX$73,0),EI$4))</f>
        <v/>
      </c>
      <c r="EJ11" s="47" t="str" cm="1">
        <f t="array" aca="1" ref="EJ11" ca="1">IF($DX$3="Catégorie",IF(SUMIFS('Étape 1 - à remplir'!$F$31:$F$400,'Étape 1 - à remplir'!$C$31:$C$400,$DX11,'Étape 1 - à remplir'!$M$31:$M$400,MASQ2!EJ$4)=0,"",SUMIFS('Étape 1 - à remplir'!$F$31:$F$400,'Étape 1 - à remplir'!$C$31:$C$400,$DX11,'Étape 1 - à remplir'!$M$31:$M$400,MASQ2!EJ$4)/INDEX('Étape 1 - à remplir'!$C$19:$L$28,MATCH(MASQ2!$DX11,'Étape 1 - à remplir'!$L$19:$L$28,0),4)),INDEX($DY$44:$EJ$73,MATCH($DX11,$DX$44:$DX$73,0),EJ$4))</f>
        <v/>
      </c>
    </row>
    <row r="12" spans="1:140" x14ac:dyDescent="0.25">
      <c r="A12" s="56" t="str">
        <f>'Étape 1 - à remplir'!L27</f>
        <v/>
      </c>
      <c r="B12" s="8" t="e">
        <f>IF(INDEX('Étape 1 - à remplir'!G$19:L$28,MATCH(MASQ2!A12,'Étape 1 - à remplir'!L$19:L$28,0),1)="animaux",SUMIF('Étape 1 - à remplir'!C$31:C$400,MASQ2!A12,'Étape 1 - à remplir'!F$31:F$400),NA())</f>
        <v>#N/A</v>
      </c>
      <c r="C12" s="97" t="e">
        <f>B12/INDEX('Étape 1 - à remplir'!F$19:L$28,MATCH(MASQ2!A12,'Étape 1 - à remplir'!L$19:L$28,0),1)</f>
        <v>#N/A</v>
      </c>
      <c r="D12" s="8"/>
      <c r="E12" s="56" t="str">
        <f>Données_ATB!CH11</f>
        <v>Infections produisant des tumeurs profondes</v>
      </c>
      <c r="F12" s="104" t="e">
        <f>IF(IF(S$2="Catégorie",IF(S$3="Toutes",SUMIFS('Étape 1 - à remplir'!F$31:F$400,'Étape 1 - à remplir'!D$31:D$400,MASQ2!E12,'Étape 1 - à remplir'!G$31:G$400,"animaux"),SUMIFS('Étape 1 - à remplir'!F$31:F$400,'Étape 1 - à remplir'!D$31:D$400,MASQ2!E12,'Étape 1 - à remplir'!C$31:C$400,S$3)),IF(S$2="Âge",IF(S$3="Tous",SUMIFS('Étape 1 - à remplir'!F$31:F$400,'Étape 1 - à remplir'!D$31:D$400,MASQ2!E12,'Étape 1 - à remplir'!G$31:G$400,"animaux"),SUMIFS('Étape 1 - à remplir'!F$31:F$400,'Étape 1 - à remplir'!D$31:D$400,MASQ2!E12,'Étape 1 - à remplir'!P$31:P$400,S$3)),IF(S$2="Atelier",IF(S$3="Tous",SUMIFS('Étape 1 - à remplir'!F$31:F$400,'Étape 1 - à remplir'!D$31:D$400,MASQ2!E12,'Étape 1 - à remplir'!G$31:G$400,"animaux"),SUMIFS('Étape 1 - à remplir'!F$31:F$400,'Étape 1 - à remplir'!D$31:D$400,MASQ2!E12,'Étape 1 - à remplir'!O$31:O$400,S$3)),IF(S$2="Espèce",IF(S$3="Tous",SUMIFS('Étape 1 - à remplir'!F$31:F$400,'Étape 1 - à remplir'!D$31:D$400,MASQ2!E12,'Étape 1 - à remplir'!G$31:G$400,"animaux"),SUMIFS('Étape 1 - à remplir'!F$31:F$400,'Étape 1 - à remplir'!D$31:D$400,MASQ2!E12,'Étape 1 - à remplir'!N$31:N$400,S$3))))))=0,NA(),IF(S$2="Catégorie",IF(S$3="Toutes",SUMIFS('Étape 1 - à remplir'!F$31:F$400,'Étape 1 - à remplir'!D$31:D$400,MASQ2!E12,'Étape 1 - à remplir'!G$31:G$400,"animaux"),SUMIFS('Étape 1 - à remplir'!F$31:F$400,'Étape 1 - à remplir'!D$31:D$400,MASQ2!E12,'Étape 1 - à remplir'!C$31:C$400,S$3)),IF(S$2="Âge",IF(S$3="Tous",SUMIFS('Étape 1 - à remplir'!F$31:F$400,'Étape 1 - à remplir'!D$31:D$400,MASQ2!E12,'Étape 1 - à remplir'!G$31:G$400,"animaux"),SUMIFS('Étape 1 - à remplir'!F$31:F$400,'Étape 1 - à remplir'!D$31:D$400,MASQ2!E12,'Étape 1 - à remplir'!P$31:P$400,S$3)),IF(S$2="Atelier",IF(S$3="Tous",SUMIFS('Étape 1 - à remplir'!F$31:F$400,'Étape 1 - à remplir'!D$31:D$400,MASQ2!E12,'Étape 1 - à remplir'!G$31:G$400,"animaux"),SUMIFS('Étape 1 - à remplir'!F$31:F$400,'Étape 1 - à remplir'!D$31:D$400,MASQ2!E12,'Étape 1 - à remplir'!O$31:O$400,S$3)),IF(S$2="Espèce",IF(S$3="Tous",SUMIFS('Étape 1 - à remplir'!F$31:F$400,'Étape 1 - à remplir'!D$31:D$400,MASQ2!E12,'Étape 1 - à remplir'!G$31:G$400,"animaux"),SUMIFS('Étape 1 - à remplir'!F$31:F$400,'Étape 1 - à remplir'!D$31:D$400,MASQ2!E12,'Étape 1 - à remplir'!N$31:N$400,S$3)))))))</f>
        <v>#N/A</v>
      </c>
      <c r="G12" s="203" t="str">
        <f ca="1"/>
        <v>Infections produisant des tumeurs profondes</v>
      </c>
      <c r="H12" s="97" t="e">
        <f ca="1"/>
        <v>#N/A</v>
      </c>
      <c r="I12" s="102" t="str">
        <f>INDEX(Données_ATB!BE:BV,MATCH(MASQ2!J12,Données_ATB!BE:BE,0),18)</f>
        <v/>
      </c>
      <c r="J12" s="77" t="str">
        <f>Données_ATB!BE11</f>
        <v>ACTI-TETRA B</v>
      </c>
      <c r="K12" s="204" t="e">
        <f>IF(IF(S$2="Catégorie",IF(S$3="Toutes",SUMIFS('Étape 1 - à remplir'!$F$31:$F$400,'Étape 1 - à remplir'!$E$31:$E$400,MASQ2!J12,'Étape 1 - à remplir'!$G$31:$G$400,"animaux"),SUMIFS('Étape 1 - à remplir'!$F$31:$F$400,'Étape 1 - à remplir'!$E$31:$E$400,MASQ2!J12,'Étape 1 - à remplir'!$C$31:$C$400,S$3)),IF(S$2="Âge",IF(S$3="Tous",SUMIFS('Étape 1 - à remplir'!$F$31:$F$400,'Étape 1 - à remplir'!$E$31:$E$400,MASQ2!J12,'Étape 1 - à remplir'!$G$31:$G$400,"animaux"),SUMIFS('Étape 1 - à remplir'!$F$31:$F$400,'Étape 1 - à remplir'!$E$31:$E$400,MASQ2!J12,'Étape 1 - à remplir'!$P$31:$P$400,S$3)),IF(S$2="Atelier",IF(S$3="Tous",SUMIFS('Étape 1 - à remplir'!$F$31:$F$400,'Étape 1 - à remplir'!$E$31:$E$400,MASQ2!J12,'Étape 1 - à remplir'!$G$31:$G$400,"animaux"),SUMIFS('Étape 1 - à remplir'!$F$31:$F$400,'Étape 1 - à remplir'!$E$31:$E$400,MASQ2!J12,'Étape 1 - à remplir'!$O$31:$O$400,S$3)),IF(S$2="Espèce",IF(S$3="Tous",SUMIFS('Étape 1 - à remplir'!$F$31:$F$400,'Étape 1 - à remplir'!$E$31:$E$400,MASQ2!J12,'Étape 1 - à remplir'!$G$31:$G$400,"animaux"),SUMIFS('Étape 1 - à remplir'!$F$31:$F$400,'Étape 1 - à remplir'!$E$31:$E$400,MASQ2!J12,'Étape 1 - à remplir'!$N$31:$N$400,S$3))))))=0,NA(),IF(S$2="Catégorie",IF(S$3="Toutes",SUMIFS('Étape 1 - à remplir'!$F$31:$F$400,'Étape 1 - à remplir'!$E$31:$E$400,MASQ2!J12,'Étape 1 - à remplir'!$G$31:$G$400,"animaux"),SUMIFS('Étape 1 - à remplir'!$F$31:$F$400,'Étape 1 - à remplir'!$E$31:$E$400,MASQ2!J12,'Étape 1 - à remplir'!$C$31:$C$400,S$3)),IF(S$2="Âge",IF(S$3="Tous",SUMIFS('Étape 1 - à remplir'!$F$31:$F$400,'Étape 1 - à remplir'!$E$31:$E$400,MASQ2!J12,'Étape 1 - à remplir'!$G$31:$G$400,"animaux"),SUMIFS('Étape 1 - à remplir'!$F$31:$F$400,'Étape 1 - à remplir'!$E$31:$E$400,MASQ2!J12,'Étape 1 - à remplir'!$P$31:$P$400,S$3)),IF(S$2="Atelier",IF(S$3="Tous",SUMIFS('Étape 1 - à remplir'!$F$31:$F$400,'Étape 1 - à remplir'!$E$31:$E$400,MASQ2!J12,'Étape 1 - à remplir'!$G$31:$G$400,"animaux"),SUMIFS('Étape 1 - à remplir'!$F$31:$F$400,'Étape 1 - à remplir'!$E$31:$E$400,MASQ2!J12,'Étape 1 - à remplir'!$O$31:$O$400,S$3)),IF(S$2="Espèce",IF(S$3="Tous",SUMIFS('Étape 1 - à remplir'!$F$31:$F$400,'Étape 1 - à remplir'!$E$31:$E$400,MASQ2!J12,'Étape 1 - à remplir'!$G$31:$G$400,"animaux"),SUMIFS('Étape 1 - à remplir'!$F$31:$F$400,'Étape 1 - à remplir'!$E$31:$E$400,MASQ2!J12,'Étape 1 - à remplir'!$N$31:$N$400,S$3)))))))</f>
        <v>#N/A</v>
      </c>
      <c r="L12" s="97">
        <f t="shared" si="38"/>
        <v>0</v>
      </c>
      <c r="M12" s="56" t="str">
        <f>Données_ATB!BN11</f>
        <v>Oxytétracycline</v>
      </c>
      <c r="N12" s="204" t="str">
        <f>Données_ATB!BO11</f>
        <v/>
      </c>
      <c r="O12" s="97" t="str">
        <f>Données_ATB!BP11</f>
        <v/>
      </c>
      <c r="P12" s="77" t="str">
        <f>Données_ATB!BR11</f>
        <v>Tetracyclines</v>
      </c>
      <c r="Q12" s="78" t="str">
        <f>Données_ATB!BS11</f>
        <v/>
      </c>
      <c r="R12" s="79" t="str">
        <f>Données_ATB!BT11</f>
        <v/>
      </c>
      <c r="S12" s="78"/>
      <c r="T12" s="78"/>
      <c r="U12" s="77" t="str">
        <f ca="1"/>
        <v>ACTI-TETRA B</v>
      </c>
      <c r="V12" s="79" t="e">
        <f ca="1"/>
        <v>#N/A</v>
      </c>
      <c r="W12" s="102" t="str">
        <f>IF(X12="Colistine","x",IF(INDEX(Données_ATB!CB$3:CC$63,MATCH(X12,Données_ATB!CB$3:CB$63,0),2)="Fluoroquinolones","x",IF(INDEX(Données_ATB!CB$3:CC$63,MATCH(X12,Données_ATB!CB$3:CB$63,0),2)="Cephalosporines 3&amp;4G","x","")))</f>
        <v/>
      </c>
      <c r="X12" s="77" t="str">
        <f>Données_ATB!CB11</f>
        <v>Céfazoline</v>
      </c>
      <c r="Y12" s="104" t="e">
        <f t="shared" si="30"/>
        <v>#N/A</v>
      </c>
      <c r="Z12" s="8" t="str">
        <f ca="1"/>
        <v>Céfazoline</v>
      </c>
      <c r="AA12" s="97" t="e">
        <f ca="1"/>
        <v>#N/A</v>
      </c>
      <c r="AB12" s="102" t="str">
        <f t="shared" si="31"/>
        <v/>
      </c>
      <c r="AC12" s="56" t="str">
        <f>Données_ATB!BY11</f>
        <v>Penicillines</v>
      </c>
      <c r="AD12" s="104" t="e">
        <f t="shared" si="3"/>
        <v>#N/A</v>
      </c>
      <c r="AE12" s="8" t="str">
        <f ca="1"/>
        <v>Penicillines</v>
      </c>
      <c r="AF12" s="97" t="e">
        <f ca="1"/>
        <v>#N/A</v>
      </c>
      <c r="AG12" s="8"/>
      <c r="AH12" s="48" t="str">
        <f t="shared" si="39"/>
        <v/>
      </c>
      <c r="AI12" s="48" t="str" cm="1">
        <f t="array" ref="AI12">IF($AH$3="Catégorie",IF(SUMIFS('Étape 1 - à remplir'!$F$31:$F$400,'Étape 1 - à remplir'!$C$31:$C$400,$AH12,'Étape 1 - à remplir'!$M$31:$M$400,MASQ2!AI$4)=0,"",SUMIFS('Étape 1 - à remplir'!$F$31:$F$400,'Étape 1 - à remplir'!$C$31:$C$400,$AH12,'Étape 1 - à remplir'!$M$31:$M$400,MASQ2!AI$4)/INDEX('Étape 1 - à remplir'!$C$19:$L$28,MATCH(MASQ2!$AH12,'Étape 1 - à remplir'!$L$19:$L$28,0),4)),INDEX($AI$44:$AT$73,MATCH($AH12,$AH$44:$AH$73,0),AI$4))</f>
        <v/>
      </c>
      <c r="AJ12" s="48" t="str" cm="1">
        <f t="array" aca="1" ref="AJ12" ca="1">IF($AH$3="Catégorie",IF(SUMIFS('Étape 1 - à remplir'!$F$31:$F$400,'Étape 1 - à remplir'!$C$31:$C$400,$AH12,'Étape 1 - à remplir'!$M$31:$M$400,MASQ2!AJ$4)=0,"",SUMIFS('Étape 1 - à remplir'!$F$31:$F$400,'Étape 1 - à remplir'!$C$31:$C$400,$AH12,'Étape 1 - à remplir'!$M$31:$M$400,MASQ2!AJ$4)/INDEX('Étape 1 - à remplir'!$C$19:$L$28,MATCH(MASQ2!$AH12,'Étape 1 - à remplir'!$L$19:$L$28,0),4)),INDEX($AI$44:$AT$73,MATCH($AH12,$AH$44:$AH$73,0),AJ$4))</f>
        <v/>
      </c>
      <c r="AK12" s="48" t="str" cm="1">
        <f t="array" aca="1" ref="AK12" ca="1">IF($AH$3="Catégorie",IF(SUMIFS('Étape 1 - à remplir'!$F$31:$F$400,'Étape 1 - à remplir'!$C$31:$C$400,$AH12,'Étape 1 - à remplir'!$M$31:$M$400,MASQ2!AK$4)=0,"",SUMIFS('Étape 1 - à remplir'!$F$31:$F$400,'Étape 1 - à remplir'!$C$31:$C$400,$AH12,'Étape 1 - à remplir'!$M$31:$M$400,MASQ2!AK$4)/INDEX('Étape 1 - à remplir'!$C$19:$L$28,MATCH(MASQ2!$AH12,'Étape 1 - à remplir'!$L$19:$L$28,0),4)),INDEX($AI$44:$AT$73,MATCH($AH12,$AH$44:$AH$73,0),AK$4))</f>
        <v/>
      </c>
      <c r="AL12" s="48" t="str" cm="1">
        <f t="array" aca="1" ref="AL12" ca="1">IF($AH$3="Catégorie",IF(SUMIFS('Étape 1 - à remplir'!$F$31:$F$400,'Étape 1 - à remplir'!$C$31:$C$400,$AH12,'Étape 1 - à remplir'!$M$31:$M$400,MASQ2!AL$4)=0,"",SUMIFS('Étape 1 - à remplir'!$F$31:$F$400,'Étape 1 - à remplir'!$C$31:$C$400,$AH12,'Étape 1 - à remplir'!$M$31:$M$400,MASQ2!AL$4)/INDEX('Étape 1 - à remplir'!$C$19:$L$28,MATCH(MASQ2!$AH12,'Étape 1 - à remplir'!$L$19:$L$28,0),4)),INDEX($AI$44:$AT$73,MATCH($AH12,$AH$44:$AH$73,0),AL$4))</f>
        <v/>
      </c>
      <c r="AM12" s="48" t="str" cm="1">
        <f t="array" aca="1" ref="AM12" ca="1">IF($AH$3="Catégorie",IF(SUMIFS('Étape 1 - à remplir'!$F$31:$F$400,'Étape 1 - à remplir'!$C$31:$C$400,$AH12,'Étape 1 - à remplir'!$M$31:$M$400,MASQ2!AM$4)=0,"",SUMIFS('Étape 1 - à remplir'!$F$31:$F$400,'Étape 1 - à remplir'!$C$31:$C$400,$AH12,'Étape 1 - à remplir'!$M$31:$M$400,MASQ2!AM$4)/INDEX('Étape 1 - à remplir'!$C$19:$L$28,MATCH(MASQ2!$AH12,'Étape 1 - à remplir'!$L$19:$L$28,0),4)),INDEX($AI$44:$AT$73,MATCH($AH12,$AH$44:$AH$73,0),AM$4))</f>
        <v/>
      </c>
      <c r="AN12" s="48" t="str" cm="1">
        <f t="array" aca="1" ref="AN12" ca="1">IF($AH$3="Catégorie",IF(SUMIFS('Étape 1 - à remplir'!$F$31:$F$400,'Étape 1 - à remplir'!$C$31:$C$400,$AH12,'Étape 1 - à remplir'!$M$31:$M$400,MASQ2!AN$4)=0,"",SUMIFS('Étape 1 - à remplir'!$F$31:$F$400,'Étape 1 - à remplir'!$C$31:$C$400,$AH12,'Étape 1 - à remplir'!$M$31:$M$400,MASQ2!AN$4)/INDEX('Étape 1 - à remplir'!$C$19:$L$28,MATCH(MASQ2!$AH12,'Étape 1 - à remplir'!$L$19:$L$28,0),4)),INDEX($AI$44:$AT$73,MATCH($AH12,$AH$44:$AH$73,0),AN$4))</f>
        <v/>
      </c>
      <c r="AO12" s="48" t="str" cm="1">
        <f t="array" aca="1" ref="AO12" ca="1">IF($AH$3="Catégorie",IF(SUMIFS('Étape 1 - à remplir'!$F$31:$F$400,'Étape 1 - à remplir'!$C$31:$C$400,$AH12,'Étape 1 - à remplir'!$M$31:$M$400,MASQ2!AO$4)=0,"",SUMIFS('Étape 1 - à remplir'!$F$31:$F$400,'Étape 1 - à remplir'!$C$31:$C$400,$AH12,'Étape 1 - à remplir'!$M$31:$M$400,MASQ2!AO$4)/INDEX('Étape 1 - à remplir'!$C$19:$L$28,MATCH(MASQ2!$AH12,'Étape 1 - à remplir'!$L$19:$L$28,0),4)),INDEX($AI$44:$AT$73,MATCH($AH12,$AH$44:$AH$73,0),AO$4))</f>
        <v/>
      </c>
      <c r="AP12" s="48" t="str" cm="1">
        <f t="array" aca="1" ref="AP12" ca="1">IF($AH$3="Catégorie",IF(SUMIFS('Étape 1 - à remplir'!$F$31:$F$400,'Étape 1 - à remplir'!$C$31:$C$400,$AH12,'Étape 1 - à remplir'!$M$31:$M$400,MASQ2!AP$4)=0,"",SUMIFS('Étape 1 - à remplir'!$F$31:$F$400,'Étape 1 - à remplir'!$C$31:$C$400,$AH12,'Étape 1 - à remplir'!$M$31:$M$400,MASQ2!AP$4)/INDEX('Étape 1 - à remplir'!$C$19:$L$28,MATCH(MASQ2!$AH12,'Étape 1 - à remplir'!$L$19:$L$28,0),4)),INDEX($AI$44:$AT$73,MATCH($AH12,$AH$44:$AH$73,0),AP$4))</f>
        <v/>
      </c>
      <c r="AQ12" s="48" t="str" cm="1">
        <f t="array" aca="1" ref="AQ12" ca="1">IF($AH$3="Catégorie",IF(SUMIFS('Étape 1 - à remplir'!$F$31:$F$400,'Étape 1 - à remplir'!$C$31:$C$400,$AH12,'Étape 1 - à remplir'!$M$31:$M$400,MASQ2!AQ$4)=0,"",SUMIFS('Étape 1 - à remplir'!$F$31:$F$400,'Étape 1 - à remplir'!$C$31:$C$400,$AH12,'Étape 1 - à remplir'!$M$31:$M$400,MASQ2!AQ$4)/INDEX('Étape 1 - à remplir'!$C$19:$L$28,MATCH(MASQ2!$AH12,'Étape 1 - à remplir'!$L$19:$L$28,0),4)),INDEX($AI$44:$AT$73,MATCH($AH12,$AH$44:$AH$73,0),AQ$4))</f>
        <v/>
      </c>
      <c r="AR12" s="48" t="str" cm="1">
        <f t="array" aca="1" ref="AR12" ca="1">IF($AH$3="Catégorie",IF(SUMIFS('Étape 1 - à remplir'!$F$31:$F$400,'Étape 1 - à remplir'!$C$31:$C$400,$AH12,'Étape 1 - à remplir'!$M$31:$M$400,MASQ2!AR$4)=0,"",SUMIFS('Étape 1 - à remplir'!$F$31:$F$400,'Étape 1 - à remplir'!$C$31:$C$400,$AH12,'Étape 1 - à remplir'!$M$31:$M$400,MASQ2!AR$4)/INDEX('Étape 1 - à remplir'!$C$19:$L$28,MATCH(MASQ2!$AH12,'Étape 1 - à remplir'!$L$19:$L$28,0),4)),INDEX($AI$44:$AT$73,MATCH($AH12,$AH$44:$AH$73,0),AR$4))</f>
        <v/>
      </c>
      <c r="AS12" s="48" t="str" cm="1">
        <f t="array" aca="1" ref="AS12" ca="1">IF($AH$3="Catégorie",IF(SUMIFS('Étape 1 - à remplir'!$F$31:$F$400,'Étape 1 - à remplir'!$C$31:$C$400,$AH12,'Étape 1 - à remplir'!$M$31:$M$400,MASQ2!AS$4)=0,"",SUMIFS('Étape 1 - à remplir'!$F$31:$F$400,'Étape 1 - à remplir'!$C$31:$C$400,$AH12,'Étape 1 - à remplir'!$M$31:$M$400,MASQ2!AS$4)/INDEX('Étape 1 - à remplir'!$C$19:$L$28,MATCH(MASQ2!$AH12,'Étape 1 - à remplir'!$L$19:$L$28,0),4)),INDEX($AI$44:$AT$73,MATCH($AH12,$AH$44:$AH$73,0),AS$4))</f>
        <v/>
      </c>
      <c r="AT12" s="48" t="str" cm="1">
        <f t="array" aca="1" ref="AT12" ca="1">IF($AH$3="Catégorie",IF(SUMIFS('Étape 1 - à remplir'!$F$31:$F$400,'Étape 1 - à remplir'!$C$31:$C$400,$AH12,'Étape 1 - à remplir'!$M$31:$M$400,MASQ2!AT$4)=0,"",SUMIFS('Étape 1 - à remplir'!$F$31:$F$400,'Étape 1 - à remplir'!$C$31:$C$400,$AH12,'Étape 1 - à remplir'!$M$31:$M$400,MASQ2!AT$4)/INDEX('Étape 1 - à remplir'!$C$19:$L$28,MATCH(MASQ2!$AH12,'Étape 1 - à remplir'!$L$19:$L$28,0),4)),INDEX($AI$44:$AT$73,MATCH($AH12,$AH$44:$AH$73,0),AT$4))</f>
        <v/>
      </c>
      <c r="AV12" s="56" t="str">
        <f>'Étape 1 - à remplir'!L27</f>
        <v/>
      </c>
      <c r="AW12" s="8" t="e">
        <f>IF(INDEX('Étape 1 - à remplir'!G$19:L$28,MATCH(AV12,'Étape 1 - à remplir'!L$19:L$28,0),1)="lots",SUMIF('Étape 1 - à remplir'!C$31:C$400,AV12,'Étape 1 - à remplir'!F$31:F$400),NA())</f>
        <v>#N/A</v>
      </c>
      <c r="AX12" s="97" t="e">
        <f>AW12/INDEX('Étape 1 - à remplir'!F$19:L$28,MATCH(AV12,'Étape 1 - à remplir'!L$19:L$28,0),1)</f>
        <v>#N/A</v>
      </c>
      <c r="AY12" s="8"/>
      <c r="AZ12" s="56" t="str">
        <f t="shared" si="4"/>
        <v>Infections produisant des tumeurs profondes</v>
      </c>
      <c r="BA12" s="104" t="e">
        <f>IF(IF(BN$2="Catégorie",IF(BN$3="Toutes",SUMIFS('Étape 1 - à remplir'!$F$31:$F$400,'Étape 1 - à remplir'!$D$31:$D$400,MASQ2!AZ12,'Étape 1 - à remplir'!$G$31:$G$400,"lots"),SUMIFS('Étape 1 - à remplir'!$F$31:$F$400,'Étape 1 - à remplir'!$D$31:$D$400,MASQ2!AZ12,'Étape 1 - à remplir'!$C$31:$C$400,BN$3,'Étape 1 - à remplir'!$G$31:$G$400,"lots")),IF(BN$2="Âge",IF(BN$3="Tous",SUMIFS('Étape 1 - à remplir'!$F$31:$F$400,'Étape 1 - à remplir'!$D$31:$D$400,MASQ2!AZ12,'Étape 1 - à remplir'!$G$31:$G$400,"lots"),SUMIFS('Étape 1 - à remplir'!$F$31:$F$400,'Étape 1 - à remplir'!$D$31:$D$400,MASQ2!AZ12,'Étape 1 - à remplir'!$P$31:$P$400,BN$3,'Étape 1 - à remplir'!$G$31:$G$400,"lots")),IF(BN$2="Atelier",IF(BN$3="Tous",SUMIFS('Étape 1 - à remplir'!$F$31:$F$400,'Étape 1 - à remplir'!$D$31:$D$400,MASQ2!AZ12,'Étape 1 - à remplir'!$G$31:$G$400,"lots"),SUMIFS('Étape 1 - à remplir'!$F$31:$F$400,'Étape 1 - à remplir'!$D$31:$D$400,MASQ2!AZ12,'Étape 1 - à remplir'!$O$31:$O$400,BN$3,'Étape 1 - à remplir'!$G$31:$G$400,"lots")),IF(BN$2="Espèce",IF(BN$3="Tous",SUMIFS('Étape 1 - à remplir'!$F$31:$F$400,'Étape 1 - à remplir'!$D$31:$D$400,MASQ2!AZ12,'Étape 1 - à remplir'!$G$31:$G$400,"lots"),SUMIFS('Étape 1 - à remplir'!$F$31:$F$400,'Étape 1 - à remplir'!$D$31:$D$400,MASQ2!AZ12,'Étape 1 - à remplir'!$N$31:$N$400,BN$3,'Étape 1 - à remplir'!$G$31:$G$400,"lots"))))))=0,NA(),IF(BN$2="Catégorie",IF(BN$3="Toutes",SUMIFS('Étape 1 - à remplir'!$F$31:$F$400,'Étape 1 - à remplir'!$D$31:$D$400,MASQ2!AZ12,'Étape 1 - à remplir'!$G$31:$G$400,"lots"),SUMIFS('Étape 1 - à remplir'!$F$31:$F$400,'Étape 1 - à remplir'!$D$31:$D$400,MASQ2!AZ12,'Étape 1 - à remplir'!$C$31:$C$400,BN$3,'Étape 1 - à remplir'!$G$31:$G$400,"lots")),IF(BN$2="Âge",IF(BN$3="Tous",SUMIFS('Étape 1 - à remplir'!$F$31:$F$400,'Étape 1 - à remplir'!$D$31:$D$400,MASQ2!AZ12,'Étape 1 - à remplir'!$G$31:$G$400,"lots"),SUMIFS('Étape 1 - à remplir'!$F$31:$F$400,'Étape 1 - à remplir'!$D$31:$D$400,MASQ2!AZ12,'Étape 1 - à remplir'!$P$31:$P$400,BN$3,'Étape 1 - à remplir'!$G$31:$G$400,"lots")),IF(BN$2="Atelier",IF(BN$3="Tous",SUMIFS('Étape 1 - à remplir'!$F$31:$F$400,'Étape 1 - à remplir'!$D$31:$D$400,MASQ2!AZ12,'Étape 1 - à remplir'!$G$31:$G$400,"lots"),SUMIFS('Étape 1 - à remplir'!$F$31:$F$400,'Étape 1 - à remplir'!$D$31:$D$400,MASQ2!AZ12,'Étape 1 - à remplir'!$O$31:$O$400,BN$3,'Étape 1 - à remplir'!$G$31:$G$400,"lots")),IF(BN$2="Espèce",IF(BN$3="Tous",SUMIFS('Étape 1 - à remplir'!$F$31:$F$400,'Étape 1 - à remplir'!$D$31:$D$400,MASQ2!AZ12,'Étape 1 - à remplir'!$G$31:$G$400,"lots"),SUMIFS('Étape 1 - à remplir'!$F$31:$F$400,'Étape 1 - à remplir'!$D$31:$D$400,MASQ2!AZ12,'Étape 1 - à remplir'!$N$31:$N$400,BN$3,'Étape 1 - à remplir'!$G$31:$G$400,"lots")))))))</f>
        <v>#N/A</v>
      </c>
      <c r="BB12" s="8" t="str">
        <f ca="1"/>
        <v>Infections produisant des tumeurs profondes</v>
      </c>
      <c r="BC12" s="97" t="e">
        <f ca="1"/>
        <v>#N/A</v>
      </c>
      <c r="BD12" s="102" t="str">
        <f t="shared" si="5"/>
        <v/>
      </c>
      <c r="BE12" s="56" t="str">
        <f t="shared" si="6"/>
        <v>ACTI-TETRA B</v>
      </c>
      <c r="BF12" s="204" t="e">
        <f>IF(IF(BN$2="Catégorie",IF(BN$3="Toutes",SUMIFS('Étape 1 - à remplir'!$F$31:$F$400,'Étape 1 - à remplir'!$E$31:$E$400,MASQ2!BE12,'Étape 1 - à remplir'!$G$31:$G$400,"lots"),SUMIFS('Étape 1 - à remplir'!$F$31:$F$400,'Étape 1 - à remplir'!$E$31:$E$400,MASQ2!BE12,'Étape 1 - à remplir'!$C$31:$C$400,BN$3)),IF(BN$2="Âge",IF(BN$3="Tous",SUMIFS('Étape 1 - à remplir'!$F$31:$F$400,'Étape 1 - à remplir'!$E$31:$E$400,MASQ2!BE12,'Étape 1 - à remplir'!$G$31:$G$400,"lots"),SUMIFS('Étape 1 - à remplir'!$F$31:$F$400,'Étape 1 - à remplir'!$E$31:$E$400,MASQ2!BE12,'Étape 1 - à remplir'!$P$31:$P$400,BN$3,'Étape 1 - à remplir'!$G$31:$G$400,"lots")),IF(BN$2="Atelier",IF(BN$3="Tous",SUMIFS('Étape 1 - à remplir'!$F$31:$F$400,'Étape 1 - à remplir'!$E$31:$E$400,MASQ2!BE12,'Étape 1 - à remplir'!$G$31:$G$400,"lots"),SUMIFS('Étape 1 - à remplir'!$F$31:$F$400,'Étape 1 - à remplir'!$E$31:$E$400,MASQ2!BE12,'Étape 1 - à remplir'!$O$31:$O$400,BN$3,'Étape 1 - à remplir'!$G$31:$G$400,"lots")),IF(BN$2="Espèce",IF(BN$3="Tous",SUMIFS('Étape 1 - à remplir'!$F$31:$F$400,'Étape 1 - à remplir'!$E$31:$E$400,MASQ2!BE12,'Étape 1 - à remplir'!$G$31:$G$400,"lots"),SUMIFS('Étape 1 - à remplir'!$F$31:$F$400,'Étape 1 - à remplir'!$E$31:$E$400,MASQ2!BE12,'Étape 1 - à remplir'!$N$31:$N$400,BN$3,'Étape 1 - à remplir'!$G$31:$G$400,"lots"))))))=0,NA(),IF(BN$2="Catégorie",IF(BN$3="Toutes",SUMIFS('Étape 1 - à remplir'!$F$31:$F$400,'Étape 1 - à remplir'!$E$31:$E$400,MASQ2!BE12,'Étape 1 - à remplir'!$G$31:$G$400,"lots"),SUMIFS('Étape 1 - à remplir'!$F$31:$F$400,'Étape 1 - à remplir'!$E$31:$E$400,MASQ2!BE12,'Étape 1 - à remplir'!$C$31:$C$400,BN$3)),IF(BN$2="Âge",IF(BN$3="Tous",SUMIFS('Étape 1 - à remplir'!$F$31:$F$400,'Étape 1 - à remplir'!$E$31:$E$400,MASQ2!BE12,'Étape 1 - à remplir'!$G$31:$G$400,"lots"),SUMIFS('Étape 1 - à remplir'!$F$31:$F$400,'Étape 1 - à remplir'!$E$31:$E$400,MASQ2!BE12,'Étape 1 - à remplir'!$P$31:$P$400,BN$3,'Étape 1 - à remplir'!$G$31:$G$400,"lots")),IF(BN$2="Atelier",IF(BN$3="Tous",SUMIFS('Étape 1 - à remplir'!$F$31:$F$400,'Étape 1 - à remplir'!$E$31:$E$400,MASQ2!BE12,'Étape 1 - à remplir'!$G$31:$G$400,"lots"),SUMIFS('Étape 1 - à remplir'!$F$31:$F$400,'Étape 1 - à remplir'!$E$31:$E$400,MASQ2!BE12,'Étape 1 - à remplir'!$O$31:$O$400,BN$3,'Étape 1 - à remplir'!$G$31:$G$400,"lots")),IF(BN$2="Espèce",IF(BN$3="Tous",SUMIFS('Étape 1 - à remplir'!$F$31:$F$400,'Étape 1 - à remplir'!$E$31:$E$400,MASQ2!BE12,'Étape 1 - à remplir'!$G$31:$G$400,"lots"),SUMIFS('Étape 1 - à remplir'!$F$31:$F$400,'Étape 1 - à remplir'!$E$31:$E$400,MASQ2!BE12,'Étape 1 - à remplir'!$N$31:$N$400,BN$3,'Étape 1 - à remplir'!$G$31:$G$400,"lots")))))))</f>
        <v>#N/A</v>
      </c>
      <c r="BG12" s="204">
        <f t="shared" si="32"/>
        <v>0</v>
      </c>
      <c r="BH12" s="204" t="str">
        <f t="shared" si="7"/>
        <v>Oxytétracycline</v>
      </c>
      <c r="BI12" s="204" t="str">
        <f t="shared" si="8"/>
        <v/>
      </c>
      <c r="BJ12" s="204" t="str">
        <f t="shared" si="9"/>
        <v/>
      </c>
      <c r="BK12" s="204" t="str">
        <f t="shared" si="10"/>
        <v>Tetracyclines</v>
      </c>
      <c r="BL12" s="204" t="str">
        <f t="shared" si="11"/>
        <v/>
      </c>
      <c r="BM12" s="97" t="str">
        <f t="shared" si="12"/>
        <v/>
      </c>
      <c r="BN12" s="78"/>
      <c r="BO12" s="78"/>
      <c r="BP12" s="77" t="str">
        <f ca="1"/>
        <v>ACTI-TETRA B</v>
      </c>
      <c r="BQ12" s="79" t="e">
        <f ca="1"/>
        <v>#N/A</v>
      </c>
      <c r="BR12" s="102" t="str">
        <f t="shared" si="13"/>
        <v/>
      </c>
      <c r="BS12" s="77" t="str">
        <f t="shared" si="14"/>
        <v>Céfazoline</v>
      </c>
      <c r="BT12" s="104" t="e">
        <f t="shared" si="33"/>
        <v>#N/A</v>
      </c>
      <c r="BU12" s="204" t="str">
        <f ca="1"/>
        <v>Céfazoline</v>
      </c>
      <c r="BV12" s="97" t="e">
        <f ca="1"/>
        <v>#N/A</v>
      </c>
      <c r="BW12" s="102" t="str">
        <f t="shared" si="15"/>
        <v/>
      </c>
      <c r="BX12" s="265" t="str">
        <f t="shared" si="16"/>
        <v>Penicillines</v>
      </c>
      <c r="BY12" s="104" t="e">
        <f t="shared" si="34"/>
        <v>#N/A</v>
      </c>
      <c r="BZ12" s="204" t="str">
        <f ca="1"/>
        <v>Penicillines</v>
      </c>
      <c r="CA12" s="97" t="e">
        <f ca="1"/>
        <v>#N/A</v>
      </c>
      <c r="CB12" s="8"/>
      <c r="CC12" s="48" t="str">
        <f t="shared" si="40"/>
        <v/>
      </c>
      <c r="CD12" s="48" t="str" cm="1">
        <f t="array" ref="CD12">IF($CC$3="Catégorie",IF(SUMIFS('Étape 1 - à remplir'!$F$31:$F$400,'Étape 1 - à remplir'!$C$31:$C$400,$CC12,'Étape 1 - à remplir'!$M$31:$M$400,MASQ2!CD$4)=0,"",SUMIFS('Étape 1 - à remplir'!$F$31:$F$400,'Étape 1 - à remplir'!$C$31:$C$400,$CC12,'Étape 1 - à remplir'!$M$31:$M$400,MASQ2!CD$4)/INDEX('Étape 1 - à remplir'!$C$19:$L$28,MATCH(MASQ2!$CC12,'Étape 1 - à remplir'!$L$19:$L$28,0),4)),INDEX($CD$44:$CO$73,MATCH($CC12,$CC$44:$CC$73,0),CD$4))</f>
        <v/>
      </c>
      <c r="CE12" s="48" t="str" cm="1">
        <f t="array" aca="1" ref="CE12" ca="1">IF($CC$3="Catégorie",IF(SUMIFS('Étape 1 - à remplir'!$F$31:$F$400,'Étape 1 - à remplir'!$C$31:$C$400,$CC12,'Étape 1 - à remplir'!$M$31:$M$400,MASQ2!CE$4)=0,"",SUMIFS('Étape 1 - à remplir'!$F$31:$F$400,'Étape 1 - à remplir'!$C$31:$C$400,$CC12,'Étape 1 - à remplir'!$M$31:$M$400,MASQ2!CE$4)/INDEX('Étape 1 - à remplir'!$C$19:$L$28,MATCH(MASQ2!$CC12,'Étape 1 - à remplir'!$L$19:$L$28,0),4)),INDEX($CD$44:$CO$73,MATCH($CC12,$CC$44:$CC$73,0),CE$4))</f>
        <v/>
      </c>
      <c r="CF12" s="48" t="str" cm="1">
        <f t="array" aca="1" ref="CF12" ca="1">IF($CC$3="Catégorie",IF(SUMIFS('Étape 1 - à remplir'!$F$31:$F$400,'Étape 1 - à remplir'!$C$31:$C$400,$CC12,'Étape 1 - à remplir'!$M$31:$M$400,MASQ2!CF$4)=0,"",SUMIFS('Étape 1 - à remplir'!$F$31:$F$400,'Étape 1 - à remplir'!$C$31:$C$400,$CC12,'Étape 1 - à remplir'!$M$31:$M$400,MASQ2!CF$4)/INDEX('Étape 1 - à remplir'!$C$19:$L$28,MATCH(MASQ2!$CC12,'Étape 1 - à remplir'!$L$19:$L$28,0),4)),INDEX($CD$44:$CO$73,MATCH($CC12,$CC$44:$CC$73,0),CF$4))</f>
        <v/>
      </c>
      <c r="CG12" s="48" t="str" cm="1">
        <f t="array" aca="1" ref="CG12" ca="1">IF($CC$3="Catégorie",IF(SUMIFS('Étape 1 - à remplir'!$F$31:$F$400,'Étape 1 - à remplir'!$C$31:$C$400,$CC12,'Étape 1 - à remplir'!$M$31:$M$400,MASQ2!CG$4)=0,"",SUMIFS('Étape 1 - à remplir'!$F$31:$F$400,'Étape 1 - à remplir'!$C$31:$C$400,$CC12,'Étape 1 - à remplir'!$M$31:$M$400,MASQ2!CG$4)/INDEX('Étape 1 - à remplir'!$C$19:$L$28,MATCH(MASQ2!$CC12,'Étape 1 - à remplir'!$L$19:$L$28,0),4)),INDEX($CD$44:$CO$73,MATCH($CC12,$CC$44:$CC$73,0),CG$4))</f>
        <v/>
      </c>
      <c r="CH12" s="48" t="str" cm="1">
        <f t="array" aca="1" ref="CH12" ca="1">IF($CC$3="Catégorie",IF(SUMIFS('Étape 1 - à remplir'!$F$31:$F$400,'Étape 1 - à remplir'!$C$31:$C$400,$CC12,'Étape 1 - à remplir'!$M$31:$M$400,MASQ2!CH$4)=0,"",SUMIFS('Étape 1 - à remplir'!$F$31:$F$400,'Étape 1 - à remplir'!$C$31:$C$400,$CC12,'Étape 1 - à remplir'!$M$31:$M$400,MASQ2!CH$4)/INDEX('Étape 1 - à remplir'!$C$19:$L$28,MATCH(MASQ2!$CC12,'Étape 1 - à remplir'!$L$19:$L$28,0),4)),INDEX($CD$44:$CO$73,MATCH($CC12,$CC$44:$CC$73,0),CH$4))</f>
        <v/>
      </c>
      <c r="CI12" s="48" t="str" cm="1">
        <f t="array" aca="1" ref="CI12" ca="1">IF($CC$3="Catégorie",IF(SUMIFS('Étape 1 - à remplir'!$F$31:$F$400,'Étape 1 - à remplir'!$C$31:$C$400,$CC12,'Étape 1 - à remplir'!$M$31:$M$400,MASQ2!CI$4)=0,"",SUMIFS('Étape 1 - à remplir'!$F$31:$F$400,'Étape 1 - à remplir'!$C$31:$C$400,$CC12,'Étape 1 - à remplir'!$M$31:$M$400,MASQ2!CI$4)/INDEX('Étape 1 - à remplir'!$C$19:$L$28,MATCH(MASQ2!$CC12,'Étape 1 - à remplir'!$L$19:$L$28,0),4)),INDEX($CD$44:$CO$73,MATCH($CC12,$CC$44:$CC$73,0),CI$4))</f>
        <v/>
      </c>
      <c r="CJ12" s="48" t="str" cm="1">
        <f t="array" aca="1" ref="CJ12" ca="1">IF($CC$3="Catégorie",IF(SUMIFS('Étape 1 - à remplir'!$F$31:$F$400,'Étape 1 - à remplir'!$C$31:$C$400,$CC12,'Étape 1 - à remplir'!$M$31:$M$400,MASQ2!CJ$4)=0,"",SUMIFS('Étape 1 - à remplir'!$F$31:$F$400,'Étape 1 - à remplir'!$C$31:$C$400,$CC12,'Étape 1 - à remplir'!$M$31:$M$400,MASQ2!CJ$4)/INDEX('Étape 1 - à remplir'!$C$19:$L$28,MATCH(MASQ2!$CC12,'Étape 1 - à remplir'!$L$19:$L$28,0),4)),INDEX($CD$44:$CO$73,MATCH($CC12,$CC$44:$CC$73,0),CJ$4))</f>
        <v/>
      </c>
      <c r="CK12" s="48" t="str" cm="1">
        <f t="array" aca="1" ref="CK12" ca="1">IF($CC$3="Catégorie",IF(SUMIFS('Étape 1 - à remplir'!$F$31:$F$400,'Étape 1 - à remplir'!$C$31:$C$400,$CC12,'Étape 1 - à remplir'!$M$31:$M$400,MASQ2!CK$4)=0,"",SUMIFS('Étape 1 - à remplir'!$F$31:$F$400,'Étape 1 - à remplir'!$C$31:$C$400,$CC12,'Étape 1 - à remplir'!$M$31:$M$400,MASQ2!CK$4)/INDEX('Étape 1 - à remplir'!$C$19:$L$28,MATCH(MASQ2!$CC12,'Étape 1 - à remplir'!$L$19:$L$28,0),4)),INDEX($CD$44:$CO$73,MATCH($CC12,$CC$44:$CC$73,0),CK$4))</f>
        <v/>
      </c>
      <c r="CL12" s="48" t="str" cm="1">
        <f t="array" aca="1" ref="CL12" ca="1">IF($CC$3="Catégorie",IF(SUMIFS('Étape 1 - à remplir'!$F$31:$F$400,'Étape 1 - à remplir'!$C$31:$C$400,$CC12,'Étape 1 - à remplir'!$M$31:$M$400,MASQ2!CL$4)=0,"",SUMIFS('Étape 1 - à remplir'!$F$31:$F$400,'Étape 1 - à remplir'!$C$31:$C$400,$CC12,'Étape 1 - à remplir'!$M$31:$M$400,MASQ2!CL$4)/INDEX('Étape 1 - à remplir'!$C$19:$L$28,MATCH(MASQ2!$CC12,'Étape 1 - à remplir'!$L$19:$L$28,0),4)),INDEX($CD$44:$CO$73,MATCH($CC12,$CC$44:$CC$73,0),CL$4))</f>
        <v/>
      </c>
      <c r="CM12" s="48" t="str" cm="1">
        <f t="array" aca="1" ref="CM12" ca="1">IF($CC$3="Catégorie",IF(SUMIFS('Étape 1 - à remplir'!$F$31:$F$400,'Étape 1 - à remplir'!$C$31:$C$400,$CC12,'Étape 1 - à remplir'!$M$31:$M$400,MASQ2!CM$4)=0,"",SUMIFS('Étape 1 - à remplir'!$F$31:$F$400,'Étape 1 - à remplir'!$C$31:$C$400,$CC12,'Étape 1 - à remplir'!$M$31:$M$400,MASQ2!CM$4)/INDEX('Étape 1 - à remplir'!$C$19:$L$28,MATCH(MASQ2!$CC12,'Étape 1 - à remplir'!$L$19:$L$28,0),4)),INDEX($CD$44:$CO$73,MATCH($CC12,$CC$44:$CC$73,0),CM$4))</f>
        <v/>
      </c>
      <c r="CN12" s="48" t="str" cm="1">
        <f t="array" aca="1" ref="CN12" ca="1">IF($CC$3="Catégorie",IF(SUMIFS('Étape 1 - à remplir'!$F$31:$F$400,'Étape 1 - à remplir'!$C$31:$C$400,$CC12,'Étape 1 - à remplir'!$M$31:$M$400,MASQ2!CN$4)=0,"",SUMIFS('Étape 1 - à remplir'!$F$31:$F$400,'Étape 1 - à remplir'!$C$31:$C$400,$CC12,'Étape 1 - à remplir'!$M$31:$M$400,MASQ2!CN$4)/INDEX('Étape 1 - à remplir'!$C$19:$L$28,MATCH(MASQ2!$CC12,'Étape 1 - à remplir'!$L$19:$L$28,0),4)),INDEX($CD$44:$CO$73,MATCH($CC12,$CC$44:$CC$73,0),CN$4))</f>
        <v/>
      </c>
      <c r="CO12" s="48" t="str" cm="1">
        <f t="array" aca="1" ref="CO12" ca="1">IF($CC$3="Catégorie",IF(SUMIFS('Étape 1 - à remplir'!$F$31:$F$400,'Étape 1 - à remplir'!$C$31:$C$400,$CC12,'Étape 1 - à remplir'!$M$31:$M$400,MASQ2!CO$4)=0,"",SUMIFS('Étape 1 - à remplir'!$F$31:$F$400,'Étape 1 - à remplir'!$C$31:$C$400,$CC12,'Étape 1 - à remplir'!$M$31:$M$400,MASQ2!CO$4)/INDEX('Étape 1 - à remplir'!$C$19:$L$28,MATCH(MASQ2!$CC12,'Étape 1 - à remplir'!$L$19:$L$28,0),4)),INDEX($CD$44:$CO$73,MATCH($CC12,$CC$44:$CC$73,0),CO$4))</f>
        <v/>
      </c>
      <c r="CQ12" s="56" t="str">
        <f>'Étape 1 - à remplir'!L27</f>
        <v/>
      </c>
      <c r="CR12" s="8" t="e">
        <f>IF(INDEX('Étape 1 - à remplir'!G$19:L$28,MATCH(CQ12,'Étape 1 - à remplir'!L$19:L$28,0),1)="kg",SUMIF('Étape 1 - à remplir'!C$31:C$400,CQ12,'Étape 1 - à remplir'!F$31:F$400),NA())</f>
        <v>#N/A</v>
      </c>
      <c r="CS12" s="97" t="e">
        <f>CR12/INDEX('Étape 1 - à remplir'!F$19:L$28,MATCH(CQ12,'Étape 1 - à remplir'!L$19:L$28,0),1)</f>
        <v>#N/A</v>
      </c>
      <c r="CT12" s="8"/>
      <c r="CU12" s="56" t="str">
        <f t="shared" si="17"/>
        <v>Infections produisant des tumeurs profondes</v>
      </c>
      <c r="CV12" s="104" t="e">
        <f>IF(IF(DI$2="Catégorie",IF(DI$3="Toutes",SUMIFS('Étape 1 - à remplir'!$F$31:$F$400,'Étape 1 - à remplir'!$D$31:$D$400,MASQ2!CU12,'Étape 1 - à remplir'!$G$31:$G$400,"kg"),SUMIFS('Étape 1 - à remplir'!$F$31:$F$400,'Étape 1 - à remplir'!$D$31:$D$400,MASQ2!CU12,'Étape 1 - à remplir'!$C$31:$C$400,DI$3,'Étape 1 - à remplir'!$G$31:$G$400,"kg")),IF(DI$2="Âge",IF(DI$3="Tous",SUMIFS('Étape 1 - à remplir'!$F$31:$F$400,'Étape 1 - à remplir'!$D$31:$D$400,MASQ2!CU12,'Étape 1 - à remplir'!$G$31:$G$400,"kg"),SUMIFS('Étape 1 - à remplir'!$F$31:$F$400,'Étape 1 - à remplir'!$D$31:$D$400,MASQ2!CU12,'Étape 1 - à remplir'!$P$31:$P$400,DI$3,'Étape 1 - à remplir'!$G$31:$G$400,"kg")),IF(DI$2="Atelier",IF(DI$3="Tous",SUMIFS('Étape 1 - à remplir'!$F$31:$F$400,'Étape 1 - à remplir'!$D$31:$D$400,MASQ2!CU12,'Étape 1 - à remplir'!$G$31:$G$400,"kg"),SUMIFS('Étape 1 - à remplir'!$F$31:$F$400,'Étape 1 - à remplir'!$D$31:$D$400,MASQ2!CU12,'Étape 1 - à remplir'!$O$31:$O$400,DI$3,'Étape 1 - à remplir'!$G$31:$G$400,"kg")),IF(DI$2="Espèce",IF(DI$3="Tous",SUMIFS('Étape 1 - à remplir'!$F$31:$F$400,'Étape 1 - à remplir'!$D$31:$D$400,MASQ2!CU12,'Étape 1 - à remplir'!$G$31:$G$400,"kg"),SUMIFS('Étape 1 - à remplir'!$F$31:$F$400,'Étape 1 - à remplir'!$D$31:$D$400,MASQ2!CU12,'Étape 1 - à remplir'!$N$31:$N$400,DI$3,'Étape 1 - à remplir'!$G$31:$G$400,"kg"))))))=0,NA(),IF(DI$2="Catégorie",IF(DI$3="Toutes",SUMIFS('Étape 1 - à remplir'!$F$31:$F$400,'Étape 1 - à remplir'!$D$31:$D$400,MASQ2!CU12,'Étape 1 - à remplir'!$G$31:$G$400,"kg"),SUMIFS('Étape 1 - à remplir'!$F$31:$F$400,'Étape 1 - à remplir'!$D$31:$D$400,MASQ2!CU12,'Étape 1 - à remplir'!$C$31:$C$400,DI$3,'Étape 1 - à remplir'!$G$31:$G$400,"kg")),IF(DI$2="Âge",IF(DI$3="Tous",SUMIFS('Étape 1 - à remplir'!$F$31:$F$400,'Étape 1 - à remplir'!$D$31:$D$400,MASQ2!CU12,'Étape 1 - à remplir'!$G$31:$G$400,"kg"),SUMIFS('Étape 1 - à remplir'!$F$31:$F$400,'Étape 1 - à remplir'!$D$31:$D$400,MASQ2!CU12,'Étape 1 - à remplir'!$P$31:$P$400,DI$3,'Étape 1 - à remplir'!$G$31:$G$400,"kg")),IF(DI$2="Atelier",IF(DI$3="Tous",SUMIFS('Étape 1 - à remplir'!$F$31:$F$400,'Étape 1 - à remplir'!$D$31:$D$400,MASQ2!CU12,'Étape 1 - à remplir'!$G$31:$G$400,"kg"),SUMIFS('Étape 1 - à remplir'!$F$31:$F$400,'Étape 1 - à remplir'!$D$31:$D$400,MASQ2!CU12,'Étape 1 - à remplir'!$O$31:$O$400,DI$3,'Étape 1 - à remplir'!$G$31:$G$400,"kg")),IF(DI$2="Espèce",IF(DI$3="Tous",SUMIFS('Étape 1 - à remplir'!$F$31:$F$400,'Étape 1 - à remplir'!$D$31:$D$400,MASQ2!CU12,'Étape 1 - à remplir'!$G$31:$G$400,"kg"),SUMIFS('Étape 1 - à remplir'!$F$31:$F$400,'Étape 1 - à remplir'!$D$31:$D$400,MASQ2!CU12,'Étape 1 - à remplir'!$N$31:$N$400,DI$3,'Étape 1 - à remplir'!$G$31:$G$400,"kg")))))))</f>
        <v>#N/A</v>
      </c>
      <c r="CW12" s="203" t="str">
        <f ca="1"/>
        <v>Infections produisant des tumeurs profondes</v>
      </c>
      <c r="CX12" s="97" t="e">
        <f ca="1"/>
        <v>#N/A</v>
      </c>
      <c r="CY12" s="102" t="str">
        <f t="shared" si="18"/>
        <v/>
      </c>
      <c r="CZ12" s="56" t="str">
        <f t="shared" si="19"/>
        <v>ACTI-TETRA B</v>
      </c>
      <c r="DA12" s="204" t="e">
        <f>IF(IF(DI$2="Catégorie",IF(DI$3="Toutes",SUMIFS('Étape 1 - à remplir'!$F$31:$F$400,'Étape 1 - à remplir'!$E$31:$E$400,MASQ2!CZ12,'Étape 1 - à remplir'!$G$31:$G$400,"kg"),SUMIFS('Étape 1 - à remplir'!$F$31:$F$400,'Étape 1 - à remplir'!$E$31:$E$400,MASQ2!CZ12,'Étape 1 - à remplir'!$C$31:$C$400,DI$3)),IF(DI$2="Âge",IF(DI$3="Tous",SUMIFS('Étape 1 - à remplir'!$F$31:$F$400,'Étape 1 - à remplir'!$E$31:$E$400,MASQ2!CZ12,'Étape 1 - à remplir'!$G$31:$G$400,"kg"),SUMIFS('Étape 1 - à remplir'!$F$31:$F$400,'Étape 1 - à remplir'!$E$31:$E$400,MASQ2!CZ12,'Étape 1 - à remplir'!$P$31:$P$400,DI$3,'Étape 1 - à remplir'!$G$31:$G$400,"kg")),IF(DI$2="Atelier",IF(DI$3="Tous",SUMIFS('Étape 1 - à remplir'!$F$31:$F$400,'Étape 1 - à remplir'!$E$31:$E$400,MASQ2!CZ12,'Étape 1 - à remplir'!$G$31:$G$400,"kg"),SUMIFS('Étape 1 - à remplir'!$F$31:$F$400,'Étape 1 - à remplir'!$E$31:$E$400,MASQ2!CZ12,'Étape 1 - à remplir'!$O$31:$O$400,DI$3,'Étape 1 - à remplir'!$G$31:$G$400,"kg")),IF(DI$2="Espèce",IF(DI$3="Tous",SUMIFS('Étape 1 - à remplir'!$F$31:$F$400,'Étape 1 - à remplir'!$E$31:$E$400,MASQ2!CZ12,'Étape 1 - à remplir'!$G$31:$G$400,"kg"),SUMIFS('Étape 1 - à remplir'!$F$31:$F$400,'Étape 1 - à remplir'!$E$31:$E$400,MASQ2!CZ12,'Étape 1 - à remplir'!$N$31:$N$400,DI$3,'Étape 1 - à remplir'!$G$31:$G$400,"kg"))))))=0,NA(),IF(DI$2="Catégorie",IF(DI$3="Toutes",SUMIFS('Étape 1 - à remplir'!$F$31:$F$400,'Étape 1 - à remplir'!$E$31:$E$400,MASQ2!CZ12,'Étape 1 - à remplir'!$G$31:$G$400,"kg"),SUMIFS('Étape 1 - à remplir'!$F$31:$F$400,'Étape 1 - à remplir'!$E$31:$E$400,MASQ2!CZ12,'Étape 1 - à remplir'!$C$31:$C$400,DI$3)),IF(DI$2="Âge",IF(DI$3="Tous",SUMIFS('Étape 1 - à remplir'!$F$31:$F$400,'Étape 1 - à remplir'!$E$31:$E$400,MASQ2!CZ12,'Étape 1 - à remplir'!$G$31:$G$400,"kg"),SUMIFS('Étape 1 - à remplir'!$F$31:$F$400,'Étape 1 - à remplir'!$E$31:$E$400,MASQ2!CZ12,'Étape 1 - à remplir'!$P$31:$P$400,DI$3,'Étape 1 - à remplir'!$G$31:$G$400,"kg")),IF(DI$2="Atelier",IF(DI$3="Tous",SUMIFS('Étape 1 - à remplir'!$F$31:$F$400,'Étape 1 - à remplir'!$E$31:$E$400,MASQ2!CZ12,'Étape 1 - à remplir'!$G$31:$G$400,"kg"),SUMIFS('Étape 1 - à remplir'!$F$31:$F$400,'Étape 1 - à remplir'!$E$31:$E$400,MASQ2!CZ12,'Étape 1 - à remplir'!$O$31:$O$400,DI$3,'Étape 1 - à remplir'!$G$31:$G$400,"kg")),IF(DI$2="Espèce",IF(DI$3="Tous",SUMIFS('Étape 1 - à remplir'!$F$31:$F$400,'Étape 1 - à remplir'!$E$31:$E$400,MASQ2!CZ12,'Étape 1 - à remplir'!$G$31:$G$400,"kg"),SUMIFS('Étape 1 - à remplir'!$F$31:$F$400,'Étape 1 - à remplir'!$E$31:$E$400,MASQ2!CZ12,'Étape 1 - à remplir'!$N$31:$N$400,DI$3,'Étape 1 - à remplir'!$G$31:$G$400,"kg")))))))</f>
        <v>#N/A</v>
      </c>
      <c r="DB12" s="104">
        <f t="shared" si="35"/>
        <v>0</v>
      </c>
      <c r="DC12" s="204" t="str">
        <f t="shared" si="20"/>
        <v>Oxytétracycline</v>
      </c>
      <c r="DD12" s="204" t="str">
        <f t="shared" si="21"/>
        <v/>
      </c>
      <c r="DE12" s="204" t="str">
        <f t="shared" si="22"/>
        <v/>
      </c>
      <c r="DF12" s="204" t="str">
        <f t="shared" si="23"/>
        <v>Tetracyclines</v>
      </c>
      <c r="DG12" s="204" t="str">
        <f t="shared" si="24"/>
        <v/>
      </c>
      <c r="DH12" s="97" t="str">
        <f t="shared" si="25"/>
        <v/>
      </c>
      <c r="DI12" s="78"/>
      <c r="DJ12" s="78"/>
      <c r="DK12" s="77" t="str">
        <f ca="1"/>
        <v>ACTI-TETRA B</v>
      </c>
      <c r="DL12" s="79" t="e">
        <f ca="1"/>
        <v>#N/A</v>
      </c>
      <c r="DM12" s="102" t="str">
        <f t="shared" si="26"/>
        <v/>
      </c>
      <c r="DN12" s="77" t="str">
        <f t="shared" si="27"/>
        <v>Céfazoline</v>
      </c>
      <c r="DO12" s="104" t="e">
        <f t="shared" si="36"/>
        <v>#N/A</v>
      </c>
      <c r="DP12" s="8" t="str">
        <f ca="1"/>
        <v>Céfazoline</v>
      </c>
      <c r="DQ12" s="97" t="e">
        <f ca="1"/>
        <v>#N/A</v>
      </c>
      <c r="DR12" s="102" t="str">
        <f t="shared" si="28"/>
        <v/>
      </c>
      <c r="DS12" s="56" t="str">
        <f t="shared" si="29"/>
        <v>Penicillines</v>
      </c>
      <c r="DT12" s="104" t="e">
        <f t="shared" si="37"/>
        <v>#N/A</v>
      </c>
      <c r="DU12" s="8" t="str">
        <f ca="1"/>
        <v>Penicillines</v>
      </c>
      <c r="DV12" s="97" t="e">
        <f ca="1"/>
        <v>#N/A</v>
      </c>
      <c r="DW12" s="8"/>
      <c r="DX12" s="48" t="str">
        <f t="shared" si="41"/>
        <v/>
      </c>
      <c r="DY12" s="47" t="str" cm="1">
        <f t="array" ref="DY12">IF($DX$3="Catégorie",IF(SUMIFS('Étape 1 - à remplir'!$F$31:$F$400,'Étape 1 - à remplir'!$C$31:$C$400,$DX12,'Étape 1 - à remplir'!$M$31:$M$400,MASQ2!DY$4)=0,"",SUMIFS('Étape 1 - à remplir'!$F$31:$F$400,'Étape 1 - à remplir'!$C$31:$C$400,$DX12,'Étape 1 - à remplir'!$M$31:$M$400,MASQ2!DY$4)/INDEX('Étape 1 - à remplir'!$C$19:$L$28,MATCH(MASQ2!$DX12,'Étape 1 - à remplir'!$L$19:$L$28,0),4)),INDEX($DY$44:$EJ$73,MATCH($DX12,$DX$44:$DX$73,0),DY$4))</f>
        <v/>
      </c>
      <c r="DZ12" s="47" t="str" cm="1">
        <f t="array" aca="1" ref="DZ12" ca="1">IF($DX$3="Catégorie",IF(SUMIFS('Étape 1 - à remplir'!$F$31:$F$400,'Étape 1 - à remplir'!$C$31:$C$400,$DX12,'Étape 1 - à remplir'!$M$31:$M$400,MASQ2!DZ$4)=0,"",SUMIFS('Étape 1 - à remplir'!$F$31:$F$400,'Étape 1 - à remplir'!$C$31:$C$400,$DX12,'Étape 1 - à remplir'!$M$31:$M$400,MASQ2!DZ$4)/INDEX('Étape 1 - à remplir'!$C$19:$L$28,MATCH(MASQ2!$DX12,'Étape 1 - à remplir'!$L$19:$L$28,0),4)),INDEX($DY$44:$EJ$73,MATCH($DX12,$DX$44:$DX$73,0),DZ$4))</f>
        <v/>
      </c>
      <c r="EA12" s="47" t="str" cm="1">
        <f t="array" aca="1" ref="EA12" ca="1">IF($DX$3="Catégorie",IF(SUMIFS('Étape 1 - à remplir'!$F$31:$F$400,'Étape 1 - à remplir'!$C$31:$C$400,$DX12,'Étape 1 - à remplir'!$M$31:$M$400,MASQ2!EA$4)=0,"",SUMIFS('Étape 1 - à remplir'!$F$31:$F$400,'Étape 1 - à remplir'!$C$31:$C$400,$DX12,'Étape 1 - à remplir'!$M$31:$M$400,MASQ2!EA$4)/INDEX('Étape 1 - à remplir'!$C$19:$L$28,MATCH(MASQ2!$DX12,'Étape 1 - à remplir'!$L$19:$L$28,0),4)),INDEX($DY$44:$EJ$73,MATCH($DX12,$DX$44:$DX$73,0),EA$4))</f>
        <v/>
      </c>
      <c r="EB12" s="47" t="str" cm="1">
        <f t="array" aca="1" ref="EB12" ca="1">IF($DX$3="Catégorie",IF(SUMIFS('Étape 1 - à remplir'!$F$31:$F$400,'Étape 1 - à remplir'!$C$31:$C$400,$DX12,'Étape 1 - à remplir'!$M$31:$M$400,MASQ2!EB$4)=0,"",SUMIFS('Étape 1 - à remplir'!$F$31:$F$400,'Étape 1 - à remplir'!$C$31:$C$400,$DX12,'Étape 1 - à remplir'!$M$31:$M$400,MASQ2!EB$4)/INDEX('Étape 1 - à remplir'!$C$19:$L$28,MATCH(MASQ2!$DX12,'Étape 1 - à remplir'!$L$19:$L$28,0),4)),INDEX($DY$44:$EJ$73,MATCH($DX12,$DX$44:$DX$73,0),EB$4))</f>
        <v/>
      </c>
      <c r="EC12" s="47" t="str" cm="1">
        <f t="array" aca="1" ref="EC12" ca="1">IF($DX$3="Catégorie",IF(SUMIFS('Étape 1 - à remplir'!$F$31:$F$400,'Étape 1 - à remplir'!$C$31:$C$400,$DX12,'Étape 1 - à remplir'!$M$31:$M$400,MASQ2!EC$4)=0,"",SUMIFS('Étape 1 - à remplir'!$F$31:$F$400,'Étape 1 - à remplir'!$C$31:$C$400,$DX12,'Étape 1 - à remplir'!$M$31:$M$400,MASQ2!EC$4)/INDEX('Étape 1 - à remplir'!$C$19:$L$28,MATCH(MASQ2!$DX12,'Étape 1 - à remplir'!$L$19:$L$28,0),4)),INDEX($DY$44:$EJ$73,MATCH($DX12,$DX$44:$DX$73,0),EC$4))</f>
        <v/>
      </c>
      <c r="ED12" s="47" t="str" cm="1">
        <f t="array" aca="1" ref="ED12" ca="1">IF($DX$3="Catégorie",IF(SUMIFS('Étape 1 - à remplir'!$F$31:$F$400,'Étape 1 - à remplir'!$C$31:$C$400,$DX12,'Étape 1 - à remplir'!$M$31:$M$400,MASQ2!ED$4)=0,"",SUMIFS('Étape 1 - à remplir'!$F$31:$F$400,'Étape 1 - à remplir'!$C$31:$C$400,$DX12,'Étape 1 - à remplir'!$M$31:$M$400,MASQ2!ED$4)/INDEX('Étape 1 - à remplir'!$C$19:$L$28,MATCH(MASQ2!$DX12,'Étape 1 - à remplir'!$L$19:$L$28,0),4)),INDEX($DY$44:$EJ$73,MATCH($DX12,$DX$44:$DX$73,0),ED$4))</f>
        <v/>
      </c>
      <c r="EE12" s="47" t="str" cm="1">
        <f t="array" aca="1" ref="EE12" ca="1">IF($DX$3="Catégorie",IF(SUMIFS('Étape 1 - à remplir'!$F$31:$F$400,'Étape 1 - à remplir'!$C$31:$C$400,$DX12,'Étape 1 - à remplir'!$M$31:$M$400,MASQ2!EE$4)=0,"",SUMIFS('Étape 1 - à remplir'!$F$31:$F$400,'Étape 1 - à remplir'!$C$31:$C$400,$DX12,'Étape 1 - à remplir'!$M$31:$M$400,MASQ2!EE$4)/INDEX('Étape 1 - à remplir'!$C$19:$L$28,MATCH(MASQ2!$DX12,'Étape 1 - à remplir'!$L$19:$L$28,0),4)),INDEX($DY$44:$EJ$73,MATCH($DX12,$DX$44:$DX$73,0),EE$4))</f>
        <v/>
      </c>
      <c r="EF12" s="47" t="str" cm="1">
        <f t="array" aca="1" ref="EF12" ca="1">IF($DX$3="Catégorie",IF(SUMIFS('Étape 1 - à remplir'!$F$31:$F$400,'Étape 1 - à remplir'!$C$31:$C$400,$DX12,'Étape 1 - à remplir'!$M$31:$M$400,MASQ2!EF$4)=0,"",SUMIFS('Étape 1 - à remplir'!$F$31:$F$400,'Étape 1 - à remplir'!$C$31:$C$400,$DX12,'Étape 1 - à remplir'!$M$31:$M$400,MASQ2!EF$4)/INDEX('Étape 1 - à remplir'!$C$19:$L$28,MATCH(MASQ2!$DX12,'Étape 1 - à remplir'!$L$19:$L$28,0),4)),INDEX($DY$44:$EJ$73,MATCH($DX12,$DX$44:$DX$73,0),EF$4))</f>
        <v/>
      </c>
      <c r="EG12" s="47" t="str" cm="1">
        <f t="array" aca="1" ref="EG12" ca="1">IF($DX$3="Catégorie",IF(SUMIFS('Étape 1 - à remplir'!$F$31:$F$400,'Étape 1 - à remplir'!$C$31:$C$400,$DX12,'Étape 1 - à remplir'!$M$31:$M$400,MASQ2!EG$4)=0,"",SUMIFS('Étape 1 - à remplir'!$F$31:$F$400,'Étape 1 - à remplir'!$C$31:$C$400,$DX12,'Étape 1 - à remplir'!$M$31:$M$400,MASQ2!EG$4)/INDEX('Étape 1 - à remplir'!$C$19:$L$28,MATCH(MASQ2!$DX12,'Étape 1 - à remplir'!$L$19:$L$28,0),4)),INDEX($DY$44:$EJ$73,MATCH($DX12,$DX$44:$DX$73,0),EG$4))</f>
        <v/>
      </c>
      <c r="EH12" s="47" t="str" cm="1">
        <f t="array" aca="1" ref="EH12" ca="1">IF($DX$3="Catégorie",IF(SUMIFS('Étape 1 - à remplir'!$F$31:$F$400,'Étape 1 - à remplir'!$C$31:$C$400,$DX12,'Étape 1 - à remplir'!$M$31:$M$400,MASQ2!EH$4)=0,"",SUMIFS('Étape 1 - à remplir'!$F$31:$F$400,'Étape 1 - à remplir'!$C$31:$C$400,$DX12,'Étape 1 - à remplir'!$M$31:$M$400,MASQ2!EH$4)/INDEX('Étape 1 - à remplir'!$C$19:$L$28,MATCH(MASQ2!$DX12,'Étape 1 - à remplir'!$L$19:$L$28,0),4)),INDEX($DY$44:$EJ$73,MATCH($DX12,$DX$44:$DX$73,0),EH$4))</f>
        <v/>
      </c>
      <c r="EI12" s="47" t="str" cm="1">
        <f t="array" aca="1" ref="EI12" ca="1">IF($DX$3="Catégorie",IF(SUMIFS('Étape 1 - à remplir'!$F$31:$F$400,'Étape 1 - à remplir'!$C$31:$C$400,$DX12,'Étape 1 - à remplir'!$M$31:$M$400,MASQ2!EI$4)=0,"",SUMIFS('Étape 1 - à remplir'!$F$31:$F$400,'Étape 1 - à remplir'!$C$31:$C$400,$DX12,'Étape 1 - à remplir'!$M$31:$M$400,MASQ2!EI$4)/INDEX('Étape 1 - à remplir'!$C$19:$L$28,MATCH(MASQ2!$DX12,'Étape 1 - à remplir'!$L$19:$L$28,0),4)),INDEX($DY$44:$EJ$73,MATCH($DX12,$DX$44:$DX$73,0),EI$4))</f>
        <v/>
      </c>
      <c r="EJ12" s="47" t="str" cm="1">
        <f t="array" aca="1" ref="EJ12" ca="1">IF($DX$3="Catégorie",IF(SUMIFS('Étape 1 - à remplir'!$F$31:$F$400,'Étape 1 - à remplir'!$C$31:$C$400,$DX12,'Étape 1 - à remplir'!$M$31:$M$400,MASQ2!EJ$4)=0,"",SUMIFS('Étape 1 - à remplir'!$F$31:$F$400,'Étape 1 - à remplir'!$C$31:$C$400,$DX12,'Étape 1 - à remplir'!$M$31:$M$400,MASQ2!EJ$4)/INDEX('Étape 1 - à remplir'!$C$19:$L$28,MATCH(MASQ2!$DX12,'Étape 1 - à remplir'!$L$19:$L$28,0),4)),INDEX($DY$44:$EJ$73,MATCH($DX12,$DX$44:$DX$73,0),EJ$4))</f>
        <v/>
      </c>
    </row>
    <row r="13" spans="1:140" x14ac:dyDescent="0.25">
      <c r="A13" s="56" t="str">
        <f>'Étape 1 - à remplir'!L28</f>
        <v/>
      </c>
      <c r="B13" s="8" t="e">
        <f>IF(INDEX('Étape 1 - à remplir'!G$19:L$28,MATCH(MASQ2!A13,'Étape 1 - à remplir'!L$19:L$28,0),1)="animaux",SUMIF('Étape 1 - à remplir'!C$31:C$400,MASQ2!A13,'Étape 1 - à remplir'!F$31:F$400),NA())</f>
        <v>#N/A</v>
      </c>
      <c r="C13" s="97" t="e">
        <f>B13/INDEX('Étape 1 - à remplir'!F$19:L$28,MATCH(MASQ2!A13,'Étape 1 - à remplir'!L$19:L$28,0),1)</f>
        <v>#N/A</v>
      </c>
      <c r="D13" s="8"/>
      <c r="E13" s="56" t="str">
        <f>Données_ATB!CH12</f>
        <v>Lésions (cutanées et/ou au niveau des branchies)</v>
      </c>
      <c r="F13" s="104" t="e">
        <f>IF(IF(S$2="Catégorie",IF(S$3="Toutes",SUMIFS('Étape 1 - à remplir'!F$31:F$400,'Étape 1 - à remplir'!D$31:D$400,MASQ2!E13,'Étape 1 - à remplir'!G$31:G$400,"animaux"),SUMIFS('Étape 1 - à remplir'!F$31:F$400,'Étape 1 - à remplir'!D$31:D$400,MASQ2!E13,'Étape 1 - à remplir'!C$31:C$400,S$3)),IF(S$2="Âge",IF(S$3="Tous",SUMIFS('Étape 1 - à remplir'!F$31:F$400,'Étape 1 - à remplir'!D$31:D$400,MASQ2!E13,'Étape 1 - à remplir'!G$31:G$400,"animaux"),SUMIFS('Étape 1 - à remplir'!F$31:F$400,'Étape 1 - à remplir'!D$31:D$400,MASQ2!E13,'Étape 1 - à remplir'!P$31:P$400,S$3)),IF(S$2="Atelier",IF(S$3="Tous",SUMIFS('Étape 1 - à remplir'!F$31:F$400,'Étape 1 - à remplir'!D$31:D$400,MASQ2!E13,'Étape 1 - à remplir'!G$31:G$400,"animaux"),SUMIFS('Étape 1 - à remplir'!F$31:F$400,'Étape 1 - à remplir'!D$31:D$400,MASQ2!E13,'Étape 1 - à remplir'!O$31:O$400,S$3)),IF(S$2="Espèce",IF(S$3="Tous",SUMIFS('Étape 1 - à remplir'!F$31:F$400,'Étape 1 - à remplir'!D$31:D$400,MASQ2!E13,'Étape 1 - à remplir'!G$31:G$400,"animaux"),SUMIFS('Étape 1 - à remplir'!F$31:F$400,'Étape 1 - à remplir'!D$31:D$400,MASQ2!E13,'Étape 1 - à remplir'!N$31:N$400,S$3))))))=0,NA(),IF(S$2="Catégorie",IF(S$3="Toutes",SUMIFS('Étape 1 - à remplir'!F$31:F$400,'Étape 1 - à remplir'!D$31:D$400,MASQ2!E13,'Étape 1 - à remplir'!G$31:G$400,"animaux"),SUMIFS('Étape 1 - à remplir'!F$31:F$400,'Étape 1 - à remplir'!D$31:D$400,MASQ2!E13,'Étape 1 - à remplir'!C$31:C$400,S$3)),IF(S$2="Âge",IF(S$3="Tous",SUMIFS('Étape 1 - à remplir'!F$31:F$400,'Étape 1 - à remplir'!D$31:D$400,MASQ2!E13,'Étape 1 - à remplir'!G$31:G$400,"animaux"),SUMIFS('Étape 1 - à remplir'!F$31:F$400,'Étape 1 - à remplir'!D$31:D$400,MASQ2!E13,'Étape 1 - à remplir'!P$31:P$400,S$3)),IF(S$2="Atelier",IF(S$3="Tous",SUMIFS('Étape 1 - à remplir'!F$31:F$400,'Étape 1 - à remplir'!D$31:D$400,MASQ2!E13,'Étape 1 - à remplir'!G$31:G$400,"animaux"),SUMIFS('Étape 1 - à remplir'!F$31:F$400,'Étape 1 - à remplir'!D$31:D$400,MASQ2!E13,'Étape 1 - à remplir'!O$31:O$400,S$3)),IF(S$2="Espèce",IF(S$3="Tous",SUMIFS('Étape 1 - à remplir'!F$31:F$400,'Étape 1 - à remplir'!D$31:D$400,MASQ2!E13,'Étape 1 - à remplir'!G$31:G$400,"animaux"),SUMIFS('Étape 1 - à remplir'!F$31:F$400,'Étape 1 - à remplir'!D$31:D$400,MASQ2!E13,'Étape 1 - à remplir'!N$31:N$400,S$3)))))))</f>
        <v>#N/A</v>
      </c>
      <c r="G13" s="203" t="str">
        <f ca="1"/>
        <v>Lésions (cutanées et/ou au niveau des branchies)</v>
      </c>
      <c r="H13" s="97" t="e">
        <f ca="1"/>
        <v>#N/A</v>
      </c>
      <c r="I13" s="102" t="str">
        <f>INDEX(Données_ATB!BE:BV,MATCH(MASQ2!J13,Données_ATB!BE:BE,0),18)</f>
        <v/>
      </c>
      <c r="J13" s="77" t="str">
        <f>Données_ATB!BE12</f>
        <v>ACTI-TETRA I</v>
      </c>
      <c r="K13" s="204" t="e">
        <f>IF(IF(S$2="Catégorie",IF(S$3="Toutes",SUMIFS('Étape 1 - à remplir'!$F$31:$F$400,'Étape 1 - à remplir'!$E$31:$E$400,MASQ2!J13,'Étape 1 - à remplir'!$G$31:$G$400,"animaux"),SUMIFS('Étape 1 - à remplir'!$F$31:$F$400,'Étape 1 - à remplir'!$E$31:$E$400,MASQ2!J13,'Étape 1 - à remplir'!$C$31:$C$400,S$3)),IF(S$2="Âge",IF(S$3="Tous",SUMIFS('Étape 1 - à remplir'!$F$31:$F$400,'Étape 1 - à remplir'!$E$31:$E$400,MASQ2!J13,'Étape 1 - à remplir'!$G$31:$G$400,"animaux"),SUMIFS('Étape 1 - à remplir'!$F$31:$F$400,'Étape 1 - à remplir'!$E$31:$E$400,MASQ2!J13,'Étape 1 - à remplir'!$P$31:$P$400,S$3)),IF(S$2="Atelier",IF(S$3="Tous",SUMIFS('Étape 1 - à remplir'!$F$31:$F$400,'Étape 1 - à remplir'!$E$31:$E$400,MASQ2!J13,'Étape 1 - à remplir'!$G$31:$G$400,"animaux"),SUMIFS('Étape 1 - à remplir'!$F$31:$F$400,'Étape 1 - à remplir'!$E$31:$E$400,MASQ2!J13,'Étape 1 - à remplir'!$O$31:$O$400,S$3)),IF(S$2="Espèce",IF(S$3="Tous",SUMIFS('Étape 1 - à remplir'!$F$31:$F$400,'Étape 1 - à remplir'!$E$31:$E$400,MASQ2!J13,'Étape 1 - à remplir'!$G$31:$G$400,"animaux"),SUMIFS('Étape 1 - à remplir'!$F$31:$F$400,'Étape 1 - à remplir'!$E$31:$E$400,MASQ2!J13,'Étape 1 - à remplir'!$N$31:$N$400,S$3))))))=0,NA(),IF(S$2="Catégorie",IF(S$3="Toutes",SUMIFS('Étape 1 - à remplir'!$F$31:$F$400,'Étape 1 - à remplir'!$E$31:$E$400,MASQ2!J13,'Étape 1 - à remplir'!$G$31:$G$400,"animaux"),SUMIFS('Étape 1 - à remplir'!$F$31:$F$400,'Étape 1 - à remplir'!$E$31:$E$400,MASQ2!J13,'Étape 1 - à remplir'!$C$31:$C$400,S$3)),IF(S$2="Âge",IF(S$3="Tous",SUMIFS('Étape 1 - à remplir'!$F$31:$F$400,'Étape 1 - à remplir'!$E$31:$E$400,MASQ2!J13,'Étape 1 - à remplir'!$G$31:$G$400,"animaux"),SUMIFS('Étape 1 - à remplir'!$F$31:$F$400,'Étape 1 - à remplir'!$E$31:$E$400,MASQ2!J13,'Étape 1 - à remplir'!$P$31:$P$400,S$3)),IF(S$2="Atelier",IF(S$3="Tous",SUMIFS('Étape 1 - à remplir'!$F$31:$F$400,'Étape 1 - à remplir'!$E$31:$E$400,MASQ2!J13,'Étape 1 - à remplir'!$G$31:$G$400,"animaux"),SUMIFS('Étape 1 - à remplir'!$F$31:$F$400,'Étape 1 - à remplir'!$E$31:$E$400,MASQ2!J13,'Étape 1 - à remplir'!$O$31:$O$400,S$3)),IF(S$2="Espèce",IF(S$3="Tous",SUMIFS('Étape 1 - à remplir'!$F$31:$F$400,'Étape 1 - à remplir'!$E$31:$E$400,MASQ2!J13,'Étape 1 - à remplir'!$G$31:$G$400,"animaux"),SUMIFS('Étape 1 - à remplir'!$F$31:$F$400,'Étape 1 - à remplir'!$E$31:$E$400,MASQ2!J13,'Étape 1 - à remplir'!$N$31:$N$400,S$3)))))))</f>
        <v>#N/A</v>
      </c>
      <c r="L13" s="97">
        <f t="shared" si="38"/>
        <v>0</v>
      </c>
      <c r="M13" s="56" t="str">
        <f>Données_ATB!BN12</f>
        <v>Oxytétracycline</v>
      </c>
      <c r="N13" s="204" t="str">
        <f>Données_ATB!BO12</f>
        <v/>
      </c>
      <c r="O13" s="97" t="str">
        <f>Données_ATB!BP12</f>
        <v/>
      </c>
      <c r="P13" s="77" t="str">
        <f>Données_ATB!BR12</f>
        <v>Tetracyclines</v>
      </c>
      <c r="Q13" s="78" t="str">
        <f>Données_ATB!BS12</f>
        <v/>
      </c>
      <c r="R13" s="79" t="str">
        <f>Données_ATB!BT12</f>
        <v/>
      </c>
      <c r="S13" s="78"/>
      <c r="T13" s="78"/>
      <c r="U13" s="77" t="str">
        <f ca="1"/>
        <v>ACTI-TETRA I</v>
      </c>
      <c r="V13" s="79" t="e">
        <f ca="1"/>
        <v>#N/A</v>
      </c>
      <c r="W13" s="102" t="str">
        <f>IF(X13="Colistine","x",IF(INDEX(Données_ATB!CB$3:CC$63,MATCH(X13,Données_ATB!CB$3:CB$63,0),2)="Fluoroquinolones","x",IF(INDEX(Données_ATB!CB$3:CC$63,MATCH(X13,Données_ATB!CB$3:CB$63,0),2)="Cephalosporines 3&amp;4G","x","")))</f>
        <v>x</v>
      </c>
      <c r="X13" s="77" t="str">
        <f>Données_ATB!CB12</f>
        <v>Céfopérazone</v>
      </c>
      <c r="Y13" s="104" t="e">
        <f t="shared" si="30"/>
        <v>#N/A</v>
      </c>
      <c r="Z13" s="8" t="str">
        <f ca="1"/>
        <v>Céfopérazone</v>
      </c>
      <c r="AA13" s="97" t="e">
        <f ca="1"/>
        <v>#N/A</v>
      </c>
      <c r="AB13" s="102" t="str">
        <f t="shared" si="31"/>
        <v/>
      </c>
      <c r="AC13" s="56" t="str">
        <f>Données_ATB!BY12</f>
        <v>Phenicoles</v>
      </c>
      <c r="AD13" s="104" t="e">
        <f t="shared" si="3"/>
        <v>#N/A</v>
      </c>
      <c r="AE13" s="8" t="str">
        <f ca="1"/>
        <v>Phenicoles</v>
      </c>
      <c r="AF13" s="97" t="e">
        <f ca="1"/>
        <v>#N/A</v>
      </c>
      <c r="AG13" s="8"/>
      <c r="AH13" s="48" t="str">
        <f t="shared" si="39"/>
        <v/>
      </c>
      <c r="AI13" s="48" t="str" cm="1">
        <f t="array" ref="AI13">IF($AH$3="Catégorie",IF(SUMIFS('Étape 1 - à remplir'!$F$31:$F$400,'Étape 1 - à remplir'!$C$31:$C$400,$AH13,'Étape 1 - à remplir'!$M$31:$M$400,MASQ2!AI$4)=0,"",SUMIFS('Étape 1 - à remplir'!$F$31:$F$400,'Étape 1 - à remplir'!$C$31:$C$400,$AH13,'Étape 1 - à remplir'!$M$31:$M$400,MASQ2!AI$4)/INDEX('Étape 1 - à remplir'!$C$19:$L$28,MATCH(MASQ2!$AH13,'Étape 1 - à remplir'!$L$19:$L$28,0),4)),INDEX($AI$44:$AT$73,MATCH($AH13,$AH$44:$AH$73,0),AI$4))</f>
        <v/>
      </c>
      <c r="AJ13" s="48" t="str" cm="1">
        <f t="array" aca="1" ref="AJ13" ca="1">IF($AH$3="Catégorie",IF(SUMIFS('Étape 1 - à remplir'!$F$31:$F$400,'Étape 1 - à remplir'!$C$31:$C$400,$AH13,'Étape 1 - à remplir'!$M$31:$M$400,MASQ2!AJ$4)=0,"",SUMIFS('Étape 1 - à remplir'!$F$31:$F$400,'Étape 1 - à remplir'!$C$31:$C$400,$AH13,'Étape 1 - à remplir'!$M$31:$M$400,MASQ2!AJ$4)/INDEX('Étape 1 - à remplir'!$C$19:$L$28,MATCH(MASQ2!$AH13,'Étape 1 - à remplir'!$L$19:$L$28,0),4)),INDEX($AI$44:$AT$73,MATCH($AH13,$AH$44:$AH$73,0),AJ$4))</f>
        <v/>
      </c>
      <c r="AK13" s="48" t="str" cm="1">
        <f t="array" aca="1" ref="AK13" ca="1">IF($AH$3="Catégorie",IF(SUMIFS('Étape 1 - à remplir'!$F$31:$F$400,'Étape 1 - à remplir'!$C$31:$C$400,$AH13,'Étape 1 - à remplir'!$M$31:$M$400,MASQ2!AK$4)=0,"",SUMIFS('Étape 1 - à remplir'!$F$31:$F$400,'Étape 1 - à remplir'!$C$31:$C$400,$AH13,'Étape 1 - à remplir'!$M$31:$M$400,MASQ2!AK$4)/INDEX('Étape 1 - à remplir'!$C$19:$L$28,MATCH(MASQ2!$AH13,'Étape 1 - à remplir'!$L$19:$L$28,0),4)),INDEX($AI$44:$AT$73,MATCH($AH13,$AH$44:$AH$73,0),AK$4))</f>
        <v/>
      </c>
      <c r="AL13" s="48" t="str" cm="1">
        <f t="array" aca="1" ref="AL13" ca="1">IF($AH$3="Catégorie",IF(SUMIFS('Étape 1 - à remplir'!$F$31:$F$400,'Étape 1 - à remplir'!$C$31:$C$400,$AH13,'Étape 1 - à remplir'!$M$31:$M$400,MASQ2!AL$4)=0,"",SUMIFS('Étape 1 - à remplir'!$F$31:$F$400,'Étape 1 - à remplir'!$C$31:$C$400,$AH13,'Étape 1 - à remplir'!$M$31:$M$400,MASQ2!AL$4)/INDEX('Étape 1 - à remplir'!$C$19:$L$28,MATCH(MASQ2!$AH13,'Étape 1 - à remplir'!$L$19:$L$28,0),4)),INDEX($AI$44:$AT$73,MATCH($AH13,$AH$44:$AH$73,0),AL$4))</f>
        <v/>
      </c>
      <c r="AM13" s="48" t="str" cm="1">
        <f t="array" aca="1" ref="AM13" ca="1">IF($AH$3="Catégorie",IF(SUMIFS('Étape 1 - à remplir'!$F$31:$F$400,'Étape 1 - à remplir'!$C$31:$C$400,$AH13,'Étape 1 - à remplir'!$M$31:$M$400,MASQ2!AM$4)=0,"",SUMIFS('Étape 1 - à remplir'!$F$31:$F$400,'Étape 1 - à remplir'!$C$31:$C$400,$AH13,'Étape 1 - à remplir'!$M$31:$M$400,MASQ2!AM$4)/INDEX('Étape 1 - à remplir'!$C$19:$L$28,MATCH(MASQ2!$AH13,'Étape 1 - à remplir'!$L$19:$L$28,0),4)),INDEX($AI$44:$AT$73,MATCH($AH13,$AH$44:$AH$73,0),AM$4))</f>
        <v/>
      </c>
      <c r="AN13" s="48" t="str" cm="1">
        <f t="array" aca="1" ref="AN13" ca="1">IF($AH$3="Catégorie",IF(SUMIFS('Étape 1 - à remplir'!$F$31:$F$400,'Étape 1 - à remplir'!$C$31:$C$400,$AH13,'Étape 1 - à remplir'!$M$31:$M$400,MASQ2!AN$4)=0,"",SUMIFS('Étape 1 - à remplir'!$F$31:$F$400,'Étape 1 - à remplir'!$C$31:$C$400,$AH13,'Étape 1 - à remplir'!$M$31:$M$400,MASQ2!AN$4)/INDEX('Étape 1 - à remplir'!$C$19:$L$28,MATCH(MASQ2!$AH13,'Étape 1 - à remplir'!$L$19:$L$28,0),4)),INDEX($AI$44:$AT$73,MATCH($AH13,$AH$44:$AH$73,0),AN$4))</f>
        <v/>
      </c>
      <c r="AO13" s="48" t="str" cm="1">
        <f t="array" aca="1" ref="AO13" ca="1">IF($AH$3="Catégorie",IF(SUMIFS('Étape 1 - à remplir'!$F$31:$F$400,'Étape 1 - à remplir'!$C$31:$C$400,$AH13,'Étape 1 - à remplir'!$M$31:$M$400,MASQ2!AO$4)=0,"",SUMIFS('Étape 1 - à remplir'!$F$31:$F$400,'Étape 1 - à remplir'!$C$31:$C$400,$AH13,'Étape 1 - à remplir'!$M$31:$M$400,MASQ2!AO$4)/INDEX('Étape 1 - à remplir'!$C$19:$L$28,MATCH(MASQ2!$AH13,'Étape 1 - à remplir'!$L$19:$L$28,0),4)),INDEX($AI$44:$AT$73,MATCH($AH13,$AH$44:$AH$73,0),AO$4))</f>
        <v/>
      </c>
      <c r="AP13" s="48" t="str" cm="1">
        <f t="array" aca="1" ref="AP13" ca="1">IF($AH$3="Catégorie",IF(SUMIFS('Étape 1 - à remplir'!$F$31:$F$400,'Étape 1 - à remplir'!$C$31:$C$400,$AH13,'Étape 1 - à remplir'!$M$31:$M$400,MASQ2!AP$4)=0,"",SUMIFS('Étape 1 - à remplir'!$F$31:$F$400,'Étape 1 - à remplir'!$C$31:$C$400,$AH13,'Étape 1 - à remplir'!$M$31:$M$400,MASQ2!AP$4)/INDEX('Étape 1 - à remplir'!$C$19:$L$28,MATCH(MASQ2!$AH13,'Étape 1 - à remplir'!$L$19:$L$28,0),4)),INDEX($AI$44:$AT$73,MATCH($AH13,$AH$44:$AH$73,0),AP$4))</f>
        <v/>
      </c>
      <c r="AQ13" s="48" t="str" cm="1">
        <f t="array" aca="1" ref="AQ13" ca="1">IF($AH$3="Catégorie",IF(SUMIFS('Étape 1 - à remplir'!$F$31:$F$400,'Étape 1 - à remplir'!$C$31:$C$400,$AH13,'Étape 1 - à remplir'!$M$31:$M$400,MASQ2!AQ$4)=0,"",SUMIFS('Étape 1 - à remplir'!$F$31:$F$400,'Étape 1 - à remplir'!$C$31:$C$400,$AH13,'Étape 1 - à remplir'!$M$31:$M$400,MASQ2!AQ$4)/INDEX('Étape 1 - à remplir'!$C$19:$L$28,MATCH(MASQ2!$AH13,'Étape 1 - à remplir'!$L$19:$L$28,0),4)),INDEX($AI$44:$AT$73,MATCH($AH13,$AH$44:$AH$73,0),AQ$4))</f>
        <v/>
      </c>
      <c r="AR13" s="48" t="str" cm="1">
        <f t="array" aca="1" ref="AR13" ca="1">IF($AH$3="Catégorie",IF(SUMIFS('Étape 1 - à remplir'!$F$31:$F$400,'Étape 1 - à remplir'!$C$31:$C$400,$AH13,'Étape 1 - à remplir'!$M$31:$M$400,MASQ2!AR$4)=0,"",SUMIFS('Étape 1 - à remplir'!$F$31:$F$400,'Étape 1 - à remplir'!$C$31:$C$400,$AH13,'Étape 1 - à remplir'!$M$31:$M$400,MASQ2!AR$4)/INDEX('Étape 1 - à remplir'!$C$19:$L$28,MATCH(MASQ2!$AH13,'Étape 1 - à remplir'!$L$19:$L$28,0),4)),INDEX($AI$44:$AT$73,MATCH($AH13,$AH$44:$AH$73,0),AR$4))</f>
        <v/>
      </c>
      <c r="AS13" s="48" t="str" cm="1">
        <f t="array" aca="1" ref="AS13" ca="1">IF($AH$3="Catégorie",IF(SUMIFS('Étape 1 - à remplir'!$F$31:$F$400,'Étape 1 - à remplir'!$C$31:$C$400,$AH13,'Étape 1 - à remplir'!$M$31:$M$400,MASQ2!AS$4)=0,"",SUMIFS('Étape 1 - à remplir'!$F$31:$F$400,'Étape 1 - à remplir'!$C$31:$C$400,$AH13,'Étape 1 - à remplir'!$M$31:$M$400,MASQ2!AS$4)/INDEX('Étape 1 - à remplir'!$C$19:$L$28,MATCH(MASQ2!$AH13,'Étape 1 - à remplir'!$L$19:$L$28,0),4)),INDEX($AI$44:$AT$73,MATCH($AH13,$AH$44:$AH$73,0),AS$4))</f>
        <v/>
      </c>
      <c r="AT13" s="48" t="str" cm="1">
        <f t="array" aca="1" ref="AT13" ca="1">IF($AH$3="Catégorie",IF(SUMIFS('Étape 1 - à remplir'!$F$31:$F$400,'Étape 1 - à remplir'!$C$31:$C$400,$AH13,'Étape 1 - à remplir'!$M$31:$M$400,MASQ2!AT$4)=0,"",SUMIFS('Étape 1 - à remplir'!$F$31:$F$400,'Étape 1 - à remplir'!$C$31:$C$400,$AH13,'Étape 1 - à remplir'!$M$31:$M$400,MASQ2!AT$4)/INDEX('Étape 1 - à remplir'!$C$19:$L$28,MATCH(MASQ2!$AH13,'Étape 1 - à remplir'!$L$19:$L$28,0),4)),INDEX($AI$44:$AT$73,MATCH($AH13,$AH$44:$AH$73,0),AT$4))</f>
        <v/>
      </c>
      <c r="AV13" s="56" t="str">
        <f>'Étape 1 - à remplir'!L28</f>
        <v/>
      </c>
      <c r="AW13" s="8" t="e">
        <f>IF(INDEX('Étape 1 - à remplir'!G$19:L$28,MATCH(AV13,'Étape 1 - à remplir'!L$19:L$28,0),1)="lots",SUMIF('Étape 1 - à remplir'!C$31:C$400,AV13,'Étape 1 - à remplir'!F$31:F$400),NA())</f>
        <v>#N/A</v>
      </c>
      <c r="AX13" s="97" t="e">
        <f>AW13/INDEX('Étape 1 - à remplir'!F$19:L$28,MATCH(AV13,'Étape 1 - à remplir'!L$19:L$28,0),1)</f>
        <v>#N/A</v>
      </c>
      <c r="AY13" s="8"/>
      <c r="AZ13" s="56" t="str">
        <f t="shared" si="4"/>
        <v>Lésions (cutanées et/ou au niveau des branchies)</v>
      </c>
      <c r="BA13" s="104" t="e">
        <f>IF(IF(BN$2="Catégorie",IF(BN$3="Toutes",SUMIFS('Étape 1 - à remplir'!$F$31:$F$400,'Étape 1 - à remplir'!$D$31:$D$400,MASQ2!AZ13,'Étape 1 - à remplir'!$G$31:$G$400,"lots"),SUMIFS('Étape 1 - à remplir'!$F$31:$F$400,'Étape 1 - à remplir'!$D$31:$D$400,MASQ2!AZ13,'Étape 1 - à remplir'!$C$31:$C$400,BN$3,'Étape 1 - à remplir'!$G$31:$G$400,"lots")),IF(BN$2="Âge",IF(BN$3="Tous",SUMIFS('Étape 1 - à remplir'!$F$31:$F$400,'Étape 1 - à remplir'!$D$31:$D$400,MASQ2!AZ13,'Étape 1 - à remplir'!$G$31:$G$400,"lots"),SUMIFS('Étape 1 - à remplir'!$F$31:$F$400,'Étape 1 - à remplir'!$D$31:$D$400,MASQ2!AZ13,'Étape 1 - à remplir'!$P$31:$P$400,BN$3,'Étape 1 - à remplir'!$G$31:$G$400,"lots")),IF(BN$2="Atelier",IF(BN$3="Tous",SUMIFS('Étape 1 - à remplir'!$F$31:$F$400,'Étape 1 - à remplir'!$D$31:$D$400,MASQ2!AZ13,'Étape 1 - à remplir'!$G$31:$G$400,"lots"),SUMIFS('Étape 1 - à remplir'!$F$31:$F$400,'Étape 1 - à remplir'!$D$31:$D$400,MASQ2!AZ13,'Étape 1 - à remplir'!$O$31:$O$400,BN$3,'Étape 1 - à remplir'!$G$31:$G$400,"lots")),IF(BN$2="Espèce",IF(BN$3="Tous",SUMIFS('Étape 1 - à remplir'!$F$31:$F$400,'Étape 1 - à remplir'!$D$31:$D$400,MASQ2!AZ13,'Étape 1 - à remplir'!$G$31:$G$400,"lots"),SUMIFS('Étape 1 - à remplir'!$F$31:$F$400,'Étape 1 - à remplir'!$D$31:$D$400,MASQ2!AZ13,'Étape 1 - à remplir'!$N$31:$N$400,BN$3,'Étape 1 - à remplir'!$G$31:$G$400,"lots"))))))=0,NA(),IF(BN$2="Catégorie",IF(BN$3="Toutes",SUMIFS('Étape 1 - à remplir'!$F$31:$F$400,'Étape 1 - à remplir'!$D$31:$D$400,MASQ2!AZ13,'Étape 1 - à remplir'!$G$31:$G$400,"lots"),SUMIFS('Étape 1 - à remplir'!$F$31:$F$400,'Étape 1 - à remplir'!$D$31:$D$400,MASQ2!AZ13,'Étape 1 - à remplir'!$C$31:$C$400,BN$3,'Étape 1 - à remplir'!$G$31:$G$400,"lots")),IF(BN$2="Âge",IF(BN$3="Tous",SUMIFS('Étape 1 - à remplir'!$F$31:$F$400,'Étape 1 - à remplir'!$D$31:$D$400,MASQ2!AZ13,'Étape 1 - à remplir'!$G$31:$G$400,"lots"),SUMIFS('Étape 1 - à remplir'!$F$31:$F$400,'Étape 1 - à remplir'!$D$31:$D$400,MASQ2!AZ13,'Étape 1 - à remplir'!$P$31:$P$400,BN$3,'Étape 1 - à remplir'!$G$31:$G$400,"lots")),IF(BN$2="Atelier",IF(BN$3="Tous",SUMIFS('Étape 1 - à remplir'!$F$31:$F$400,'Étape 1 - à remplir'!$D$31:$D$400,MASQ2!AZ13,'Étape 1 - à remplir'!$G$31:$G$400,"lots"),SUMIFS('Étape 1 - à remplir'!$F$31:$F$400,'Étape 1 - à remplir'!$D$31:$D$400,MASQ2!AZ13,'Étape 1 - à remplir'!$O$31:$O$400,BN$3,'Étape 1 - à remplir'!$G$31:$G$400,"lots")),IF(BN$2="Espèce",IF(BN$3="Tous",SUMIFS('Étape 1 - à remplir'!$F$31:$F$400,'Étape 1 - à remplir'!$D$31:$D$400,MASQ2!AZ13,'Étape 1 - à remplir'!$G$31:$G$400,"lots"),SUMIFS('Étape 1 - à remplir'!$F$31:$F$400,'Étape 1 - à remplir'!$D$31:$D$400,MASQ2!AZ13,'Étape 1 - à remplir'!$N$31:$N$400,BN$3,'Étape 1 - à remplir'!$G$31:$G$400,"lots")))))))</f>
        <v>#N/A</v>
      </c>
      <c r="BB13" s="8" t="str">
        <f ca="1"/>
        <v>Lésions (cutanées et/ou au niveau des branchies)</v>
      </c>
      <c r="BC13" s="97" t="e">
        <f ca="1"/>
        <v>#N/A</v>
      </c>
      <c r="BD13" s="102" t="str">
        <f t="shared" si="5"/>
        <v/>
      </c>
      <c r="BE13" s="56" t="str">
        <f t="shared" si="6"/>
        <v>ACTI-TETRA I</v>
      </c>
      <c r="BF13" s="204" t="e">
        <f>IF(IF(BN$2="Catégorie",IF(BN$3="Toutes",SUMIFS('Étape 1 - à remplir'!$F$31:$F$400,'Étape 1 - à remplir'!$E$31:$E$400,MASQ2!BE13,'Étape 1 - à remplir'!$G$31:$G$400,"lots"),SUMIFS('Étape 1 - à remplir'!$F$31:$F$400,'Étape 1 - à remplir'!$E$31:$E$400,MASQ2!BE13,'Étape 1 - à remplir'!$C$31:$C$400,BN$3)),IF(BN$2="Âge",IF(BN$3="Tous",SUMIFS('Étape 1 - à remplir'!$F$31:$F$400,'Étape 1 - à remplir'!$E$31:$E$400,MASQ2!BE13,'Étape 1 - à remplir'!$G$31:$G$400,"lots"),SUMIFS('Étape 1 - à remplir'!$F$31:$F$400,'Étape 1 - à remplir'!$E$31:$E$400,MASQ2!BE13,'Étape 1 - à remplir'!$P$31:$P$400,BN$3,'Étape 1 - à remplir'!$G$31:$G$400,"lots")),IF(BN$2="Atelier",IF(BN$3="Tous",SUMIFS('Étape 1 - à remplir'!$F$31:$F$400,'Étape 1 - à remplir'!$E$31:$E$400,MASQ2!BE13,'Étape 1 - à remplir'!$G$31:$G$400,"lots"),SUMIFS('Étape 1 - à remplir'!$F$31:$F$400,'Étape 1 - à remplir'!$E$31:$E$400,MASQ2!BE13,'Étape 1 - à remplir'!$O$31:$O$400,BN$3,'Étape 1 - à remplir'!$G$31:$G$400,"lots")),IF(BN$2="Espèce",IF(BN$3="Tous",SUMIFS('Étape 1 - à remplir'!$F$31:$F$400,'Étape 1 - à remplir'!$E$31:$E$400,MASQ2!BE13,'Étape 1 - à remplir'!$G$31:$G$400,"lots"),SUMIFS('Étape 1 - à remplir'!$F$31:$F$400,'Étape 1 - à remplir'!$E$31:$E$400,MASQ2!BE13,'Étape 1 - à remplir'!$N$31:$N$400,BN$3,'Étape 1 - à remplir'!$G$31:$G$400,"lots"))))))=0,NA(),IF(BN$2="Catégorie",IF(BN$3="Toutes",SUMIFS('Étape 1 - à remplir'!$F$31:$F$400,'Étape 1 - à remplir'!$E$31:$E$400,MASQ2!BE13,'Étape 1 - à remplir'!$G$31:$G$400,"lots"),SUMIFS('Étape 1 - à remplir'!$F$31:$F$400,'Étape 1 - à remplir'!$E$31:$E$400,MASQ2!BE13,'Étape 1 - à remplir'!$C$31:$C$400,BN$3)),IF(BN$2="Âge",IF(BN$3="Tous",SUMIFS('Étape 1 - à remplir'!$F$31:$F$400,'Étape 1 - à remplir'!$E$31:$E$400,MASQ2!BE13,'Étape 1 - à remplir'!$G$31:$G$400,"lots"),SUMIFS('Étape 1 - à remplir'!$F$31:$F$400,'Étape 1 - à remplir'!$E$31:$E$400,MASQ2!BE13,'Étape 1 - à remplir'!$P$31:$P$400,BN$3,'Étape 1 - à remplir'!$G$31:$G$400,"lots")),IF(BN$2="Atelier",IF(BN$3="Tous",SUMIFS('Étape 1 - à remplir'!$F$31:$F$400,'Étape 1 - à remplir'!$E$31:$E$400,MASQ2!BE13,'Étape 1 - à remplir'!$G$31:$G$400,"lots"),SUMIFS('Étape 1 - à remplir'!$F$31:$F$400,'Étape 1 - à remplir'!$E$31:$E$400,MASQ2!BE13,'Étape 1 - à remplir'!$O$31:$O$400,BN$3,'Étape 1 - à remplir'!$G$31:$G$400,"lots")),IF(BN$2="Espèce",IF(BN$3="Tous",SUMIFS('Étape 1 - à remplir'!$F$31:$F$400,'Étape 1 - à remplir'!$E$31:$E$400,MASQ2!BE13,'Étape 1 - à remplir'!$G$31:$G$400,"lots"),SUMIFS('Étape 1 - à remplir'!$F$31:$F$400,'Étape 1 - à remplir'!$E$31:$E$400,MASQ2!BE13,'Étape 1 - à remplir'!$N$31:$N$400,BN$3,'Étape 1 - à remplir'!$G$31:$G$400,"lots")))))))</f>
        <v>#N/A</v>
      </c>
      <c r="BG13" s="204">
        <f t="shared" si="32"/>
        <v>0</v>
      </c>
      <c r="BH13" s="204" t="str">
        <f t="shared" si="7"/>
        <v>Oxytétracycline</v>
      </c>
      <c r="BI13" s="204" t="str">
        <f t="shared" si="8"/>
        <v/>
      </c>
      <c r="BJ13" s="204" t="str">
        <f t="shared" si="9"/>
        <v/>
      </c>
      <c r="BK13" s="204" t="str">
        <f t="shared" si="10"/>
        <v>Tetracyclines</v>
      </c>
      <c r="BL13" s="204" t="str">
        <f t="shared" si="11"/>
        <v/>
      </c>
      <c r="BM13" s="97" t="str">
        <f t="shared" si="12"/>
        <v/>
      </c>
      <c r="BN13" s="78"/>
      <c r="BO13" s="78"/>
      <c r="BP13" s="77" t="str">
        <f ca="1"/>
        <v>ACTI-TETRA I</v>
      </c>
      <c r="BQ13" s="79" t="e">
        <f ca="1"/>
        <v>#N/A</v>
      </c>
      <c r="BR13" s="102" t="str">
        <f t="shared" si="13"/>
        <v>x</v>
      </c>
      <c r="BS13" s="77" t="str">
        <f t="shared" si="14"/>
        <v>Céfopérazone</v>
      </c>
      <c r="BT13" s="104" t="e">
        <f t="shared" si="33"/>
        <v>#N/A</v>
      </c>
      <c r="BU13" s="204" t="str">
        <f ca="1"/>
        <v>Céfopérazone</v>
      </c>
      <c r="BV13" s="97" t="e">
        <f ca="1"/>
        <v>#N/A</v>
      </c>
      <c r="BW13" s="102" t="str">
        <f t="shared" si="15"/>
        <v/>
      </c>
      <c r="BX13" s="265" t="str">
        <f t="shared" si="16"/>
        <v>Phenicoles</v>
      </c>
      <c r="BY13" s="104" t="e">
        <f t="shared" si="34"/>
        <v>#N/A</v>
      </c>
      <c r="BZ13" s="204" t="str">
        <f ca="1"/>
        <v>Phenicoles</v>
      </c>
      <c r="CA13" s="97" t="e">
        <f ca="1"/>
        <v>#N/A</v>
      </c>
      <c r="CB13" s="8"/>
      <c r="CC13" s="48" t="str">
        <f t="shared" si="40"/>
        <v/>
      </c>
      <c r="CD13" s="48" t="str" cm="1">
        <f t="array" ref="CD13">IF($CC$3="Catégorie",IF(SUMIFS('Étape 1 - à remplir'!$F$31:$F$400,'Étape 1 - à remplir'!$C$31:$C$400,$CC13,'Étape 1 - à remplir'!$M$31:$M$400,MASQ2!CD$4)=0,"",SUMIFS('Étape 1 - à remplir'!$F$31:$F$400,'Étape 1 - à remplir'!$C$31:$C$400,$CC13,'Étape 1 - à remplir'!$M$31:$M$400,MASQ2!CD$4)/INDEX('Étape 1 - à remplir'!$C$19:$L$28,MATCH(MASQ2!$CC13,'Étape 1 - à remplir'!$L$19:$L$28,0),4)),INDEX($CD$44:$CO$73,MATCH($CC13,$CC$44:$CC$73,0),CD$4))</f>
        <v/>
      </c>
      <c r="CE13" s="48" t="str" cm="1">
        <f t="array" aca="1" ref="CE13" ca="1">IF($CC$3="Catégorie",IF(SUMIFS('Étape 1 - à remplir'!$F$31:$F$400,'Étape 1 - à remplir'!$C$31:$C$400,$CC13,'Étape 1 - à remplir'!$M$31:$M$400,MASQ2!CE$4)=0,"",SUMIFS('Étape 1 - à remplir'!$F$31:$F$400,'Étape 1 - à remplir'!$C$31:$C$400,$CC13,'Étape 1 - à remplir'!$M$31:$M$400,MASQ2!CE$4)/INDEX('Étape 1 - à remplir'!$C$19:$L$28,MATCH(MASQ2!$CC13,'Étape 1 - à remplir'!$L$19:$L$28,0),4)),INDEX($CD$44:$CO$73,MATCH($CC13,$CC$44:$CC$73,0),CE$4))</f>
        <v/>
      </c>
      <c r="CF13" s="48" t="str" cm="1">
        <f t="array" aca="1" ref="CF13" ca="1">IF($CC$3="Catégorie",IF(SUMIFS('Étape 1 - à remplir'!$F$31:$F$400,'Étape 1 - à remplir'!$C$31:$C$400,$CC13,'Étape 1 - à remplir'!$M$31:$M$400,MASQ2!CF$4)=0,"",SUMIFS('Étape 1 - à remplir'!$F$31:$F$400,'Étape 1 - à remplir'!$C$31:$C$400,$CC13,'Étape 1 - à remplir'!$M$31:$M$400,MASQ2!CF$4)/INDEX('Étape 1 - à remplir'!$C$19:$L$28,MATCH(MASQ2!$CC13,'Étape 1 - à remplir'!$L$19:$L$28,0),4)),INDEX($CD$44:$CO$73,MATCH($CC13,$CC$44:$CC$73,0),CF$4))</f>
        <v/>
      </c>
      <c r="CG13" s="48" t="str" cm="1">
        <f t="array" aca="1" ref="CG13" ca="1">IF($CC$3="Catégorie",IF(SUMIFS('Étape 1 - à remplir'!$F$31:$F$400,'Étape 1 - à remplir'!$C$31:$C$400,$CC13,'Étape 1 - à remplir'!$M$31:$M$400,MASQ2!CG$4)=0,"",SUMIFS('Étape 1 - à remplir'!$F$31:$F$400,'Étape 1 - à remplir'!$C$31:$C$400,$CC13,'Étape 1 - à remplir'!$M$31:$M$400,MASQ2!CG$4)/INDEX('Étape 1 - à remplir'!$C$19:$L$28,MATCH(MASQ2!$CC13,'Étape 1 - à remplir'!$L$19:$L$28,0),4)),INDEX($CD$44:$CO$73,MATCH($CC13,$CC$44:$CC$73,0),CG$4))</f>
        <v/>
      </c>
      <c r="CH13" s="48" t="str" cm="1">
        <f t="array" aca="1" ref="CH13" ca="1">IF($CC$3="Catégorie",IF(SUMIFS('Étape 1 - à remplir'!$F$31:$F$400,'Étape 1 - à remplir'!$C$31:$C$400,$CC13,'Étape 1 - à remplir'!$M$31:$M$400,MASQ2!CH$4)=0,"",SUMIFS('Étape 1 - à remplir'!$F$31:$F$400,'Étape 1 - à remplir'!$C$31:$C$400,$CC13,'Étape 1 - à remplir'!$M$31:$M$400,MASQ2!CH$4)/INDEX('Étape 1 - à remplir'!$C$19:$L$28,MATCH(MASQ2!$CC13,'Étape 1 - à remplir'!$L$19:$L$28,0),4)),INDEX($CD$44:$CO$73,MATCH($CC13,$CC$44:$CC$73,0),CH$4))</f>
        <v/>
      </c>
      <c r="CI13" s="48" t="str" cm="1">
        <f t="array" aca="1" ref="CI13" ca="1">IF($CC$3="Catégorie",IF(SUMIFS('Étape 1 - à remplir'!$F$31:$F$400,'Étape 1 - à remplir'!$C$31:$C$400,$CC13,'Étape 1 - à remplir'!$M$31:$M$400,MASQ2!CI$4)=0,"",SUMIFS('Étape 1 - à remplir'!$F$31:$F$400,'Étape 1 - à remplir'!$C$31:$C$400,$CC13,'Étape 1 - à remplir'!$M$31:$M$400,MASQ2!CI$4)/INDEX('Étape 1 - à remplir'!$C$19:$L$28,MATCH(MASQ2!$CC13,'Étape 1 - à remplir'!$L$19:$L$28,0),4)),INDEX($CD$44:$CO$73,MATCH($CC13,$CC$44:$CC$73,0),CI$4))</f>
        <v/>
      </c>
      <c r="CJ13" s="48" t="str" cm="1">
        <f t="array" aca="1" ref="CJ13" ca="1">IF($CC$3="Catégorie",IF(SUMIFS('Étape 1 - à remplir'!$F$31:$F$400,'Étape 1 - à remplir'!$C$31:$C$400,$CC13,'Étape 1 - à remplir'!$M$31:$M$400,MASQ2!CJ$4)=0,"",SUMIFS('Étape 1 - à remplir'!$F$31:$F$400,'Étape 1 - à remplir'!$C$31:$C$400,$CC13,'Étape 1 - à remplir'!$M$31:$M$400,MASQ2!CJ$4)/INDEX('Étape 1 - à remplir'!$C$19:$L$28,MATCH(MASQ2!$CC13,'Étape 1 - à remplir'!$L$19:$L$28,0),4)),INDEX($CD$44:$CO$73,MATCH($CC13,$CC$44:$CC$73,0),CJ$4))</f>
        <v/>
      </c>
      <c r="CK13" s="48" t="str" cm="1">
        <f t="array" aca="1" ref="CK13" ca="1">IF($CC$3="Catégorie",IF(SUMIFS('Étape 1 - à remplir'!$F$31:$F$400,'Étape 1 - à remplir'!$C$31:$C$400,$CC13,'Étape 1 - à remplir'!$M$31:$M$400,MASQ2!CK$4)=0,"",SUMIFS('Étape 1 - à remplir'!$F$31:$F$400,'Étape 1 - à remplir'!$C$31:$C$400,$CC13,'Étape 1 - à remplir'!$M$31:$M$400,MASQ2!CK$4)/INDEX('Étape 1 - à remplir'!$C$19:$L$28,MATCH(MASQ2!$CC13,'Étape 1 - à remplir'!$L$19:$L$28,0),4)),INDEX($CD$44:$CO$73,MATCH($CC13,$CC$44:$CC$73,0),CK$4))</f>
        <v/>
      </c>
      <c r="CL13" s="48" t="str" cm="1">
        <f t="array" aca="1" ref="CL13" ca="1">IF($CC$3="Catégorie",IF(SUMIFS('Étape 1 - à remplir'!$F$31:$F$400,'Étape 1 - à remplir'!$C$31:$C$400,$CC13,'Étape 1 - à remplir'!$M$31:$M$400,MASQ2!CL$4)=0,"",SUMIFS('Étape 1 - à remplir'!$F$31:$F$400,'Étape 1 - à remplir'!$C$31:$C$400,$CC13,'Étape 1 - à remplir'!$M$31:$M$400,MASQ2!CL$4)/INDEX('Étape 1 - à remplir'!$C$19:$L$28,MATCH(MASQ2!$CC13,'Étape 1 - à remplir'!$L$19:$L$28,0),4)),INDEX($CD$44:$CO$73,MATCH($CC13,$CC$44:$CC$73,0),CL$4))</f>
        <v/>
      </c>
      <c r="CM13" s="48" t="str" cm="1">
        <f t="array" aca="1" ref="CM13" ca="1">IF($CC$3="Catégorie",IF(SUMIFS('Étape 1 - à remplir'!$F$31:$F$400,'Étape 1 - à remplir'!$C$31:$C$400,$CC13,'Étape 1 - à remplir'!$M$31:$M$400,MASQ2!CM$4)=0,"",SUMIFS('Étape 1 - à remplir'!$F$31:$F$400,'Étape 1 - à remplir'!$C$31:$C$400,$CC13,'Étape 1 - à remplir'!$M$31:$M$400,MASQ2!CM$4)/INDEX('Étape 1 - à remplir'!$C$19:$L$28,MATCH(MASQ2!$CC13,'Étape 1 - à remplir'!$L$19:$L$28,0),4)),INDEX($CD$44:$CO$73,MATCH($CC13,$CC$44:$CC$73,0),CM$4))</f>
        <v/>
      </c>
      <c r="CN13" s="48" t="str" cm="1">
        <f t="array" aca="1" ref="CN13" ca="1">IF($CC$3="Catégorie",IF(SUMIFS('Étape 1 - à remplir'!$F$31:$F$400,'Étape 1 - à remplir'!$C$31:$C$400,$CC13,'Étape 1 - à remplir'!$M$31:$M$400,MASQ2!CN$4)=0,"",SUMIFS('Étape 1 - à remplir'!$F$31:$F$400,'Étape 1 - à remplir'!$C$31:$C$400,$CC13,'Étape 1 - à remplir'!$M$31:$M$400,MASQ2!CN$4)/INDEX('Étape 1 - à remplir'!$C$19:$L$28,MATCH(MASQ2!$CC13,'Étape 1 - à remplir'!$L$19:$L$28,0),4)),INDEX($CD$44:$CO$73,MATCH($CC13,$CC$44:$CC$73,0),CN$4))</f>
        <v/>
      </c>
      <c r="CO13" s="48" t="str" cm="1">
        <f t="array" aca="1" ref="CO13" ca="1">IF($CC$3="Catégorie",IF(SUMIFS('Étape 1 - à remplir'!$F$31:$F$400,'Étape 1 - à remplir'!$C$31:$C$400,$CC13,'Étape 1 - à remplir'!$M$31:$M$400,MASQ2!CO$4)=0,"",SUMIFS('Étape 1 - à remplir'!$F$31:$F$400,'Étape 1 - à remplir'!$C$31:$C$400,$CC13,'Étape 1 - à remplir'!$M$31:$M$400,MASQ2!CO$4)/INDEX('Étape 1 - à remplir'!$C$19:$L$28,MATCH(MASQ2!$CC13,'Étape 1 - à remplir'!$L$19:$L$28,0),4)),INDEX($CD$44:$CO$73,MATCH($CC13,$CC$44:$CC$73,0),CO$4))</f>
        <v/>
      </c>
      <c r="CQ13" s="56" t="str">
        <f>'Étape 1 - à remplir'!L28</f>
        <v/>
      </c>
      <c r="CR13" s="8" t="e">
        <f>IF(INDEX('Étape 1 - à remplir'!G$19:L$28,MATCH(CQ13,'Étape 1 - à remplir'!L$19:L$28,0),1)="kg",SUMIF('Étape 1 - à remplir'!C$31:C$400,CQ13,'Étape 1 - à remplir'!F$31:F$400),NA())</f>
        <v>#N/A</v>
      </c>
      <c r="CS13" s="97" t="e">
        <f>CR13/INDEX('Étape 1 - à remplir'!F$19:L$28,MATCH(CQ13,'Étape 1 - à remplir'!L$19:L$28,0),1)</f>
        <v>#N/A</v>
      </c>
      <c r="CT13" s="8"/>
      <c r="CU13" s="56" t="str">
        <f t="shared" si="17"/>
        <v>Lésions (cutanées et/ou au niveau des branchies)</v>
      </c>
      <c r="CV13" s="104" t="e">
        <f>IF(IF(DI$2="Catégorie",IF(DI$3="Toutes",SUMIFS('Étape 1 - à remplir'!$F$31:$F$400,'Étape 1 - à remplir'!$D$31:$D$400,MASQ2!CU13,'Étape 1 - à remplir'!$G$31:$G$400,"kg"),SUMIFS('Étape 1 - à remplir'!$F$31:$F$400,'Étape 1 - à remplir'!$D$31:$D$400,MASQ2!CU13,'Étape 1 - à remplir'!$C$31:$C$400,DI$3,'Étape 1 - à remplir'!$G$31:$G$400,"kg")),IF(DI$2="Âge",IF(DI$3="Tous",SUMIFS('Étape 1 - à remplir'!$F$31:$F$400,'Étape 1 - à remplir'!$D$31:$D$400,MASQ2!CU13,'Étape 1 - à remplir'!$G$31:$G$400,"kg"),SUMIFS('Étape 1 - à remplir'!$F$31:$F$400,'Étape 1 - à remplir'!$D$31:$D$400,MASQ2!CU13,'Étape 1 - à remplir'!$P$31:$P$400,DI$3,'Étape 1 - à remplir'!$G$31:$G$400,"kg")),IF(DI$2="Atelier",IF(DI$3="Tous",SUMIFS('Étape 1 - à remplir'!$F$31:$F$400,'Étape 1 - à remplir'!$D$31:$D$400,MASQ2!CU13,'Étape 1 - à remplir'!$G$31:$G$400,"kg"),SUMIFS('Étape 1 - à remplir'!$F$31:$F$400,'Étape 1 - à remplir'!$D$31:$D$400,MASQ2!CU13,'Étape 1 - à remplir'!$O$31:$O$400,DI$3,'Étape 1 - à remplir'!$G$31:$G$400,"kg")),IF(DI$2="Espèce",IF(DI$3="Tous",SUMIFS('Étape 1 - à remplir'!$F$31:$F$400,'Étape 1 - à remplir'!$D$31:$D$400,MASQ2!CU13,'Étape 1 - à remplir'!$G$31:$G$400,"kg"),SUMIFS('Étape 1 - à remplir'!$F$31:$F$400,'Étape 1 - à remplir'!$D$31:$D$400,MASQ2!CU13,'Étape 1 - à remplir'!$N$31:$N$400,DI$3,'Étape 1 - à remplir'!$G$31:$G$400,"kg"))))))=0,NA(),IF(DI$2="Catégorie",IF(DI$3="Toutes",SUMIFS('Étape 1 - à remplir'!$F$31:$F$400,'Étape 1 - à remplir'!$D$31:$D$400,MASQ2!CU13,'Étape 1 - à remplir'!$G$31:$G$400,"kg"),SUMIFS('Étape 1 - à remplir'!$F$31:$F$400,'Étape 1 - à remplir'!$D$31:$D$400,MASQ2!CU13,'Étape 1 - à remplir'!$C$31:$C$400,DI$3,'Étape 1 - à remplir'!$G$31:$G$400,"kg")),IF(DI$2="Âge",IF(DI$3="Tous",SUMIFS('Étape 1 - à remplir'!$F$31:$F$400,'Étape 1 - à remplir'!$D$31:$D$400,MASQ2!CU13,'Étape 1 - à remplir'!$G$31:$G$400,"kg"),SUMIFS('Étape 1 - à remplir'!$F$31:$F$400,'Étape 1 - à remplir'!$D$31:$D$400,MASQ2!CU13,'Étape 1 - à remplir'!$P$31:$P$400,DI$3,'Étape 1 - à remplir'!$G$31:$G$400,"kg")),IF(DI$2="Atelier",IF(DI$3="Tous",SUMIFS('Étape 1 - à remplir'!$F$31:$F$400,'Étape 1 - à remplir'!$D$31:$D$400,MASQ2!CU13,'Étape 1 - à remplir'!$G$31:$G$400,"kg"),SUMIFS('Étape 1 - à remplir'!$F$31:$F$400,'Étape 1 - à remplir'!$D$31:$D$400,MASQ2!CU13,'Étape 1 - à remplir'!$O$31:$O$400,DI$3,'Étape 1 - à remplir'!$G$31:$G$400,"kg")),IF(DI$2="Espèce",IF(DI$3="Tous",SUMIFS('Étape 1 - à remplir'!$F$31:$F$400,'Étape 1 - à remplir'!$D$31:$D$400,MASQ2!CU13,'Étape 1 - à remplir'!$G$31:$G$400,"kg"),SUMIFS('Étape 1 - à remplir'!$F$31:$F$400,'Étape 1 - à remplir'!$D$31:$D$400,MASQ2!CU13,'Étape 1 - à remplir'!$N$31:$N$400,DI$3,'Étape 1 - à remplir'!$G$31:$G$400,"kg")))))))</f>
        <v>#N/A</v>
      </c>
      <c r="CW13" s="203" t="str">
        <f ca="1"/>
        <v>Lésions (cutanées et/ou au niveau des branchies)</v>
      </c>
      <c r="CX13" s="97" t="e">
        <f ca="1"/>
        <v>#N/A</v>
      </c>
      <c r="CY13" s="102" t="str">
        <f t="shared" si="18"/>
        <v/>
      </c>
      <c r="CZ13" s="56" t="str">
        <f t="shared" si="19"/>
        <v>ACTI-TETRA I</v>
      </c>
      <c r="DA13" s="204" t="e">
        <f>IF(IF(DI$2="Catégorie",IF(DI$3="Toutes",SUMIFS('Étape 1 - à remplir'!$F$31:$F$400,'Étape 1 - à remplir'!$E$31:$E$400,MASQ2!CZ13,'Étape 1 - à remplir'!$G$31:$G$400,"kg"),SUMIFS('Étape 1 - à remplir'!$F$31:$F$400,'Étape 1 - à remplir'!$E$31:$E$400,MASQ2!CZ13,'Étape 1 - à remplir'!$C$31:$C$400,DI$3)),IF(DI$2="Âge",IF(DI$3="Tous",SUMIFS('Étape 1 - à remplir'!$F$31:$F$400,'Étape 1 - à remplir'!$E$31:$E$400,MASQ2!CZ13,'Étape 1 - à remplir'!$G$31:$G$400,"kg"),SUMIFS('Étape 1 - à remplir'!$F$31:$F$400,'Étape 1 - à remplir'!$E$31:$E$400,MASQ2!CZ13,'Étape 1 - à remplir'!$P$31:$P$400,DI$3,'Étape 1 - à remplir'!$G$31:$G$400,"kg")),IF(DI$2="Atelier",IF(DI$3="Tous",SUMIFS('Étape 1 - à remplir'!$F$31:$F$400,'Étape 1 - à remplir'!$E$31:$E$400,MASQ2!CZ13,'Étape 1 - à remplir'!$G$31:$G$400,"kg"),SUMIFS('Étape 1 - à remplir'!$F$31:$F$400,'Étape 1 - à remplir'!$E$31:$E$400,MASQ2!CZ13,'Étape 1 - à remplir'!$O$31:$O$400,DI$3,'Étape 1 - à remplir'!$G$31:$G$400,"kg")),IF(DI$2="Espèce",IF(DI$3="Tous",SUMIFS('Étape 1 - à remplir'!$F$31:$F$400,'Étape 1 - à remplir'!$E$31:$E$400,MASQ2!CZ13,'Étape 1 - à remplir'!$G$31:$G$400,"kg"),SUMIFS('Étape 1 - à remplir'!$F$31:$F$400,'Étape 1 - à remplir'!$E$31:$E$400,MASQ2!CZ13,'Étape 1 - à remplir'!$N$31:$N$400,DI$3,'Étape 1 - à remplir'!$G$31:$G$400,"kg"))))))=0,NA(),IF(DI$2="Catégorie",IF(DI$3="Toutes",SUMIFS('Étape 1 - à remplir'!$F$31:$F$400,'Étape 1 - à remplir'!$E$31:$E$400,MASQ2!CZ13,'Étape 1 - à remplir'!$G$31:$G$400,"kg"),SUMIFS('Étape 1 - à remplir'!$F$31:$F$400,'Étape 1 - à remplir'!$E$31:$E$400,MASQ2!CZ13,'Étape 1 - à remplir'!$C$31:$C$400,DI$3)),IF(DI$2="Âge",IF(DI$3="Tous",SUMIFS('Étape 1 - à remplir'!$F$31:$F$400,'Étape 1 - à remplir'!$E$31:$E$400,MASQ2!CZ13,'Étape 1 - à remplir'!$G$31:$G$400,"kg"),SUMIFS('Étape 1 - à remplir'!$F$31:$F$400,'Étape 1 - à remplir'!$E$31:$E$400,MASQ2!CZ13,'Étape 1 - à remplir'!$P$31:$P$400,DI$3,'Étape 1 - à remplir'!$G$31:$G$400,"kg")),IF(DI$2="Atelier",IF(DI$3="Tous",SUMIFS('Étape 1 - à remplir'!$F$31:$F$400,'Étape 1 - à remplir'!$E$31:$E$400,MASQ2!CZ13,'Étape 1 - à remplir'!$G$31:$G$400,"kg"),SUMIFS('Étape 1 - à remplir'!$F$31:$F$400,'Étape 1 - à remplir'!$E$31:$E$400,MASQ2!CZ13,'Étape 1 - à remplir'!$O$31:$O$400,DI$3,'Étape 1 - à remplir'!$G$31:$G$400,"kg")),IF(DI$2="Espèce",IF(DI$3="Tous",SUMIFS('Étape 1 - à remplir'!$F$31:$F$400,'Étape 1 - à remplir'!$E$31:$E$400,MASQ2!CZ13,'Étape 1 - à remplir'!$G$31:$G$400,"kg"),SUMIFS('Étape 1 - à remplir'!$F$31:$F$400,'Étape 1 - à remplir'!$E$31:$E$400,MASQ2!CZ13,'Étape 1 - à remplir'!$N$31:$N$400,DI$3,'Étape 1 - à remplir'!$G$31:$G$400,"kg")))))))</f>
        <v>#N/A</v>
      </c>
      <c r="DB13" s="104">
        <f t="shared" si="35"/>
        <v>0</v>
      </c>
      <c r="DC13" s="204" t="str">
        <f t="shared" si="20"/>
        <v>Oxytétracycline</v>
      </c>
      <c r="DD13" s="204" t="str">
        <f t="shared" si="21"/>
        <v/>
      </c>
      <c r="DE13" s="204" t="str">
        <f t="shared" si="22"/>
        <v/>
      </c>
      <c r="DF13" s="204" t="str">
        <f t="shared" si="23"/>
        <v>Tetracyclines</v>
      </c>
      <c r="DG13" s="204" t="str">
        <f t="shared" si="24"/>
        <v/>
      </c>
      <c r="DH13" s="97" t="str">
        <f t="shared" si="25"/>
        <v/>
      </c>
      <c r="DI13" s="78"/>
      <c r="DJ13" s="78"/>
      <c r="DK13" s="77" t="str">
        <f ca="1"/>
        <v>ACTI-TETRA I</v>
      </c>
      <c r="DL13" s="79" t="e">
        <f ca="1"/>
        <v>#N/A</v>
      </c>
      <c r="DM13" s="102" t="str">
        <f t="shared" si="26"/>
        <v>x</v>
      </c>
      <c r="DN13" s="77" t="str">
        <f t="shared" si="27"/>
        <v>Céfopérazone</v>
      </c>
      <c r="DO13" s="104" t="e">
        <f t="shared" si="36"/>
        <v>#N/A</v>
      </c>
      <c r="DP13" s="8" t="str">
        <f ca="1"/>
        <v>Céfopérazone</v>
      </c>
      <c r="DQ13" s="97" t="e">
        <f ca="1"/>
        <v>#N/A</v>
      </c>
      <c r="DR13" s="102" t="str">
        <f t="shared" si="28"/>
        <v/>
      </c>
      <c r="DS13" s="56" t="str">
        <f t="shared" si="29"/>
        <v>Phenicoles</v>
      </c>
      <c r="DT13" s="104" t="e">
        <f t="shared" si="37"/>
        <v>#N/A</v>
      </c>
      <c r="DU13" s="8" t="str">
        <f ca="1"/>
        <v>Phenicoles</v>
      </c>
      <c r="DV13" s="97" t="e">
        <f ca="1"/>
        <v>#N/A</v>
      </c>
      <c r="DW13" s="8"/>
      <c r="DX13" s="48" t="str">
        <f t="shared" si="41"/>
        <v/>
      </c>
      <c r="DY13" s="47" t="str" cm="1">
        <f t="array" ref="DY13">IF($DX$3="Catégorie",IF(SUMIFS('Étape 1 - à remplir'!$F$31:$F$400,'Étape 1 - à remplir'!$C$31:$C$400,$DX13,'Étape 1 - à remplir'!$M$31:$M$400,MASQ2!DY$4)=0,"",SUMIFS('Étape 1 - à remplir'!$F$31:$F$400,'Étape 1 - à remplir'!$C$31:$C$400,$DX13,'Étape 1 - à remplir'!$M$31:$M$400,MASQ2!DY$4)/INDEX('Étape 1 - à remplir'!$C$19:$L$28,MATCH(MASQ2!$DX13,'Étape 1 - à remplir'!$L$19:$L$28,0),4)),INDEX($DY$44:$EJ$73,MATCH($DX13,$DX$44:$DX$73,0),DY$4))</f>
        <v/>
      </c>
      <c r="DZ13" s="47" t="str" cm="1">
        <f t="array" aca="1" ref="DZ13" ca="1">IF($DX$3="Catégorie",IF(SUMIFS('Étape 1 - à remplir'!$F$31:$F$400,'Étape 1 - à remplir'!$C$31:$C$400,$DX13,'Étape 1 - à remplir'!$M$31:$M$400,MASQ2!DZ$4)=0,"",SUMIFS('Étape 1 - à remplir'!$F$31:$F$400,'Étape 1 - à remplir'!$C$31:$C$400,$DX13,'Étape 1 - à remplir'!$M$31:$M$400,MASQ2!DZ$4)/INDEX('Étape 1 - à remplir'!$C$19:$L$28,MATCH(MASQ2!$DX13,'Étape 1 - à remplir'!$L$19:$L$28,0),4)),INDEX($DY$44:$EJ$73,MATCH($DX13,$DX$44:$DX$73,0),DZ$4))</f>
        <v/>
      </c>
      <c r="EA13" s="47" t="str" cm="1">
        <f t="array" aca="1" ref="EA13" ca="1">IF($DX$3="Catégorie",IF(SUMIFS('Étape 1 - à remplir'!$F$31:$F$400,'Étape 1 - à remplir'!$C$31:$C$400,$DX13,'Étape 1 - à remplir'!$M$31:$M$400,MASQ2!EA$4)=0,"",SUMIFS('Étape 1 - à remplir'!$F$31:$F$400,'Étape 1 - à remplir'!$C$31:$C$400,$DX13,'Étape 1 - à remplir'!$M$31:$M$400,MASQ2!EA$4)/INDEX('Étape 1 - à remplir'!$C$19:$L$28,MATCH(MASQ2!$DX13,'Étape 1 - à remplir'!$L$19:$L$28,0),4)),INDEX($DY$44:$EJ$73,MATCH($DX13,$DX$44:$DX$73,0),EA$4))</f>
        <v/>
      </c>
      <c r="EB13" s="47" t="str" cm="1">
        <f t="array" aca="1" ref="EB13" ca="1">IF($DX$3="Catégorie",IF(SUMIFS('Étape 1 - à remplir'!$F$31:$F$400,'Étape 1 - à remplir'!$C$31:$C$400,$DX13,'Étape 1 - à remplir'!$M$31:$M$400,MASQ2!EB$4)=0,"",SUMIFS('Étape 1 - à remplir'!$F$31:$F$400,'Étape 1 - à remplir'!$C$31:$C$400,$DX13,'Étape 1 - à remplir'!$M$31:$M$400,MASQ2!EB$4)/INDEX('Étape 1 - à remplir'!$C$19:$L$28,MATCH(MASQ2!$DX13,'Étape 1 - à remplir'!$L$19:$L$28,0),4)),INDEX($DY$44:$EJ$73,MATCH($DX13,$DX$44:$DX$73,0),EB$4))</f>
        <v/>
      </c>
      <c r="EC13" s="47" t="str" cm="1">
        <f t="array" aca="1" ref="EC13" ca="1">IF($DX$3="Catégorie",IF(SUMIFS('Étape 1 - à remplir'!$F$31:$F$400,'Étape 1 - à remplir'!$C$31:$C$400,$DX13,'Étape 1 - à remplir'!$M$31:$M$400,MASQ2!EC$4)=0,"",SUMIFS('Étape 1 - à remplir'!$F$31:$F$400,'Étape 1 - à remplir'!$C$31:$C$400,$DX13,'Étape 1 - à remplir'!$M$31:$M$400,MASQ2!EC$4)/INDEX('Étape 1 - à remplir'!$C$19:$L$28,MATCH(MASQ2!$DX13,'Étape 1 - à remplir'!$L$19:$L$28,0),4)),INDEX($DY$44:$EJ$73,MATCH($DX13,$DX$44:$DX$73,0),EC$4))</f>
        <v/>
      </c>
      <c r="ED13" s="47" t="str" cm="1">
        <f t="array" aca="1" ref="ED13" ca="1">IF($DX$3="Catégorie",IF(SUMIFS('Étape 1 - à remplir'!$F$31:$F$400,'Étape 1 - à remplir'!$C$31:$C$400,$DX13,'Étape 1 - à remplir'!$M$31:$M$400,MASQ2!ED$4)=0,"",SUMIFS('Étape 1 - à remplir'!$F$31:$F$400,'Étape 1 - à remplir'!$C$31:$C$400,$DX13,'Étape 1 - à remplir'!$M$31:$M$400,MASQ2!ED$4)/INDEX('Étape 1 - à remplir'!$C$19:$L$28,MATCH(MASQ2!$DX13,'Étape 1 - à remplir'!$L$19:$L$28,0),4)),INDEX($DY$44:$EJ$73,MATCH($DX13,$DX$44:$DX$73,0),ED$4))</f>
        <v/>
      </c>
      <c r="EE13" s="47" t="str" cm="1">
        <f t="array" aca="1" ref="EE13" ca="1">IF($DX$3="Catégorie",IF(SUMIFS('Étape 1 - à remplir'!$F$31:$F$400,'Étape 1 - à remplir'!$C$31:$C$400,$DX13,'Étape 1 - à remplir'!$M$31:$M$400,MASQ2!EE$4)=0,"",SUMIFS('Étape 1 - à remplir'!$F$31:$F$400,'Étape 1 - à remplir'!$C$31:$C$400,$DX13,'Étape 1 - à remplir'!$M$31:$M$400,MASQ2!EE$4)/INDEX('Étape 1 - à remplir'!$C$19:$L$28,MATCH(MASQ2!$DX13,'Étape 1 - à remplir'!$L$19:$L$28,0),4)),INDEX($DY$44:$EJ$73,MATCH($DX13,$DX$44:$DX$73,0),EE$4))</f>
        <v/>
      </c>
      <c r="EF13" s="47" t="str" cm="1">
        <f t="array" aca="1" ref="EF13" ca="1">IF($DX$3="Catégorie",IF(SUMIFS('Étape 1 - à remplir'!$F$31:$F$400,'Étape 1 - à remplir'!$C$31:$C$400,$DX13,'Étape 1 - à remplir'!$M$31:$M$400,MASQ2!EF$4)=0,"",SUMIFS('Étape 1 - à remplir'!$F$31:$F$400,'Étape 1 - à remplir'!$C$31:$C$400,$DX13,'Étape 1 - à remplir'!$M$31:$M$400,MASQ2!EF$4)/INDEX('Étape 1 - à remplir'!$C$19:$L$28,MATCH(MASQ2!$DX13,'Étape 1 - à remplir'!$L$19:$L$28,0),4)),INDEX($DY$44:$EJ$73,MATCH($DX13,$DX$44:$DX$73,0),EF$4))</f>
        <v/>
      </c>
      <c r="EG13" s="47" t="str" cm="1">
        <f t="array" aca="1" ref="EG13" ca="1">IF($DX$3="Catégorie",IF(SUMIFS('Étape 1 - à remplir'!$F$31:$F$400,'Étape 1 - à remplir'!$C$31:$C$400,$DX13,'Étape 1 - à remplir'!$M$31:$M$400,MASQ2!EG$4)=0,"",SUMIFS('Étape 1 - à remplir'!$F$31:$F$400,'Étape 1 - à remplir'!$C$31:$C$400,$DX13,'Étape 1 - à remplir'!$M$31:$M$400,MASQ2!EG$4)/INDEX('Étape 1 - à remplir'!$C$19:$L$28,MATCH(MASQ2!$DX13,'Étape 1 - à remplir'!$L$19:$L$28,0),4)),INDEX($DY$44:$EJ$73,MATCH($DX13,$DX$44:$DX$73,0),EG$4))</f>
        <v/>
      </c>
      <c r="EH13" s="47" t="str" cm="1">
        <f t="array" aca="1" ref="EH13" ca="1">IF($DX$3="Catégorie",IF(SUMIFS('Étape 1 - à remplir'!$F$31:$F$400,'Étape 1 - à remplir'!$C$31:$C$400,$DX13,'Étape 1 - à remplir'!$M$31:$M$400,MASQ2!EH$4)=0,"",SUMIFS('Étape 1 - à remplir'!$F$31:$F$400,'Étape 1 - à remplir'!$C$31:$C$400,$DX13,'Étape 1 - à remplir'!$M$31:$M$400,MASQ2!EH$4)/INDEX('Étape 1 - à remplir'!$C$19:$L$28,MATCH(MASQ2!$DX13,'Étape 1 - à remplir'!$L$19:$L$28,0),4)),INDEX($DY$44:$EJ$73,MATCH($DX13,$DX$44:$DX$73,0),EH$4))</f>
        <v/>
      </c>
      <c r="EI13" s="47" t="str" cm="1">
        <f t="array" aca="1" ref="EI13" ca="1">IF($DX$3="Catégorie",IF(SUMIFS('Étape 1 - à remplir'!$F$31:$F$400,'Étape 1 - à remplir'!$C$31:$C$400,$DX13,'Étape 1 - à remplir'!$M$31:$M$400,MASQ2!EI$4)=0,"",SUMIFS('Étape 1 - à remplir'!$F$31:$F$400,'Étape 1 - à remplir'!$C$31:$C$400,$DX13,'Étape 1 - à remplir'!$M$31:$M$400,MASQ2!EI$4)/INDEX('Étape 1 - à remplir'!$C$19:$L$28,MATCH(MASQ2!$DX13,'Étape 1 - à remplir'!$L$19:$L$28,0),4)),INDEX($DY$44:$EJ$73,MATCH($DX13,$DX$44:$DX$73,0),EI$4))</f>
        <v/>
      </c>
      <c r="EJ13" s="47" t="str" cm="1">
        <f t="array" aca="1" ref="EJ13" ca="1">IF($DX$3="Catégorie",IF(SUMIFS('Étape 1 - à remplir'!$F$31:$F$400,'Étape 1 - à remplir'!$C$31:$C$400,$DX13,'Étape 1 - à remplir'!$M$31:$M$400,MASQ2!EJ$4)=0,"",SUMIFS('Étape 1 - à remplir'!$F$31:$F$400,'Étape 1 - à remplir'!$C$31:$C$400,$DX13,'Étape 1 - à remplir'!$M$31:$M$400,MASQ2!EJ$4)/INDEX('Étape 1 - à remplir'!$C$19:$L$28,MATCH(MASQ2!$DX13,'Étape 1 - à remplir'!$L$19:$L$28,0),4)),INDEX($DY$44:$EJ$73,MATCH($DX13,$DX$44:$DX$73,0),EJ$4))</f>
        <v/>
      </c>
    </row>
    <row r="14" spans="1:140" x14ac:dyDescent="0.25">
      <c r="A14" s="56"/>
      <c r="B14" s="8"/>
      <c r="C14" s="97"/>
      <c r="D14" s="8"/>
      <c r="E14" s="56" t="str">
        <f>Données_ATB!CH13</f>
        <v>Omphalite (gros nombril)</v>
      </c>
      <c r="F14" s="104" t="e">
        <f>IF(IF(S$2="Catégorie",IF(S$3="Toutes",SUMIFS('Étape 1 - à remplir'!F$31:F$400,'Étape 1 - à remplir'!D$31:D$400,MASQ2!E14,'Étape 1 - à remplir'!G$31:G$400,"animaux"),SUMIFS('Étape 1 - à remplir'!F$31:F$400,'Étape 1 - à remplir'!D$31:D$400,MASQ2!E14,'Étape 1 - à remplir'!C$31:C$400,S$3)),IF(S$2="Âge",IF(S$3="Tous",SUMIFS('Étape 1 - à remplir'!F$31:F$400,'Étape 1 - à remplir'!D$31:D$400,MASQ2!E14,'Étape 1 - à remplir'!G$31:G$400,"animaux"),SUMIFS('Étape 1 - à remplir'!F$31:F$400,'Étape 1 - à remplir'!D$31:D$400,MASQ2!E14,'Étape 1 - à remplir'!P$31:P$400,S$3)),IF(S$2="Atelier",IF(S$3="Tous",SUMIFS('Étape 1 - à remplir'!F$31:F$400,'Étape 1 - à remplir'!D$31:D$400,MASQ2!E14,'Étape 1 - à remplir'!G$31:G$400,"animaux"),SUMIFS('Étape 1 - à remplir'!F$31:F$400,'Étape 1 - à remplir'!D$31:D$400,MASQ2!E14,'Étape 1 - à remplir'!O$31:O$400,S$3)),IF(S$2="Espèce",IF(S$3="Tous",SUMIFS('Étape 1 - à remplir'!F$31:F$400,'Étape 1 - à remplir'!D$31:D$400,MASQ2!E14,'Étape 1 - à remplir'!G$31:G$400,"animaux"),SUMIFS('Étape 1 - à remplir'!F$31:F$400,'Étape 1 - à remplir'!D$31:D$400,MASQ2!E14,'Étape 1 - à remplir'!N$31:N$400,S$3))))))=0,NA(),IF(S$2="Catégorie",IF(S$3="Toutes",SUMIFS('Étape 1 - à remplir'!F$31:F$400,'Étape 1 - à remplir'!D$31:D$400,MASQ2!E14,'Étape 1 - à remplir'!G$31:G$400,"animaux"),SUMIFS('Étape 1 - à remplir'!F$31:F$400,'Étape 1 - à remplir'!D$31:D$400,MASQ2!E14,'Étape 1 - à remplir'!C$31:C$400,S$3)),IF(S$2="Âge",IF(S$3="Tous",SUMIFS('Étape 1 - à remplir'!F$31:F$400,'Étape 1 - à remplir'!D$31:D$400,MASQ2!E14,'Étape 1 - à remplir'!G$31:G$400,"animaux"),SUMIFS('Étape 1 - à remplir'!F$31:F$400,'Étape 1 - à remplir'!D$31:D$400,MASQ2!E14,'Étape 1 - à remplir'!P$31:P$400,S$3)),IF(S$2="Atelier",IF(S$3="Tous",SUMIFS('Étape 1 - à remplir'!F$31:F$400,'Étape 1 - à remplir'!D$31:D$400,MASQ2!E14,'Étape 1 - à remplir'!G$31:G$400,"animaux"),SUMIFS('Étape 1 - à remplir'!F$31:F$400,'Étape 1 - à remplir'!D$31:D$400,MASQ2!E14,'Étape 1 - à remplir'!O$31:O$400,S$3)),IF(S$2="Espèce",IF(S$3="Tous",SUMIFS('Étape 1 - à remplir'!F$31:F$400,'Étape 1 - à remplir'!D$31:D$400,MASQ2!E14,'Étape 1 - à remplir'!G$31:G$400,"animaux"),SUMIFS('Étape 1 - à remplir'!F$31:F$400,'Étape 1 - à remplir'!D$31:D$400,MASQ2!E14,'Étape 1 - à remplir'!N$31:N$400,S$3)))))))</f>
        <v>#N/A</v>
      </c>
      <c r="G14" s="203" t="str">
        <f ca="1"/>
        <v>Omphalite (gros nombril)</v>
      </c>
      <c r="H14" s="97" t="e">
        <f ca="1"/>
        <v>#N/A</v>
      </c>
      <c r="I14" s="102" t="str">
        <f>INDEX(Données_ATB!BE:BV,MATCH(MASQ2!J14,Données_ATB!BE:BE,0),18)</f>
        <v/>
      </c>
      <c r="J14" s="77" t="str">
        <f>Données_ATB!BE13</f>
        <v>ADJUSOL TMP SULFA LIQUIDE</v>
      </c>
      <c r="K14" s="204" t="e">
        <f>IF(IF(S$2="Catégorie",IF(S$3="Toutes",SUMIFS('Étape 1 - à remplir'!$F$31:$F$400,'Étape 1 - à remplir'!$E$31:$E$400,MASQ2!J14,'Étape 1 - à remplir'!$G$31:$G$400,"animaux"),SUMIFS('Étape 1 - à remplir'!$F$31:$F$400,'Étape 1 - à remplir'!$E$31:$E$400,MASQ2!J14,'Étape 1 - à remplir'!$C$31:$C$400,S$3)),IF(S$2="Âge",IF(S$3="Tous",SUMIFS('Étape 1 - à remplir'!$F$31:$F$400,'Étape 1 - à remplir'!$E$31:$E$400,MASQ2!J14,'Étape 1 - à remplir'!$G$31:$G$400,"animaux"),SUMIFS('Étape 1 - à remplir'!$F$31:$F$400,'Étape 1 - à remplir'!$E$31:$E$400,MASQ2!J14,'Étape 1 - à remplir'!$P$31:$P$400,S$3)),IF(S$2="Atelier",IF(S$3="Tous",SUMIFS('Étape 1 - à remplir'!$F$31:$F$400,'Étape 1 - à remplir'!$E$31:$E$400,MASQ2!J14,'Étape 1 - à remplir'!$G$31:$G$400,"animaux"),SUMIFS('Étape 1 - à remplir'!$F$31:$F$400,'Étape 1 - à remplir'!$E$31:$E$400,MASQ2!J14,'Étape 1 - à remplir'!$O$31:$O$400,S$3)),IF(S$2="Espèce",IF(S$3="Tous",SUMIFS('Étape 1 - à remplir'!$F$31:$F$400,'Étape 1 - à remplir'!$E$31:$E$400,MASQ2!J14,'Étape 1 - à remplir'!$G$31:$G$400,"animaux"),SUMIFS('Étape 1 - à remplir'!$F$31:$F$400,'Étape 1 - à remplir'!$E$31:$E$400,MASQ2!J14,'Étape 1 - à remplir'!$N$31:$N$400,S$3))))))=0,NA(),IF(S$2="Catégorie",IF(S$3="Toutes",SUMIFS('Étape 1 - à remplir'!$F$31:$F$400,'Étape 1 - à remplir'!$E$31:$E$400,MASQ2!J14,'Étape 1 - à remplir'!$G$31:$G$400,"animaux"),SUMIFS('Étape 1 - à remplir'!$F$31:$F$400,'Étape 1 - à remplir'!$E$31:$E$400,MASQ2!J14,'Étape 1 - à remplir'!$C$31:$C$400,S$3)),IF(S$2="Âge",IF(S$3="Tous",SUMIFS('Étape 1 - à remplir'!$F$31:$F$400,'Étape 1 - à remplir'!$E$31:$E$400,MASQ2!J14,'Étape 1 - à remplir'!$G$31:$G$400,"animaux"),SUMIFS('Étape 1 - à remplir'!$F$31:$F$400,'Étape 1 - à remplir'!$E$31:$E$400,MASQ2!J14,'Étape 1 - à remplir'!$P$31:$P$400,S$3)),IF(S$2="Atelier",IF(S$3="Tous",SUMIFS('Étape 1 - à remplir'!$F$31:$F$400,'Étape 1 - à remplir'!$E$31:$E$400,MASQ2!J14,'Étape 1 - à remplir'!$G$31:$G$400,"animaux"),SUMIFS('Étape 1 - à remplir'!$F$31:$F$400,'Étape 1 - à remplir'!$E$31:$E$400,MASQ2!J14,'Étape 1 - à remplir'!$O$31:$O$400,S$3)),IF(S$2="Espèce",IF(S$3="Tous",SUMIFS('Étape 1 - à remplir'!$F$31:$F$400,'Étape 1 - à remplir'!$E$31:$E$400,MASQ2!J14,'Étape 1 - à remplir'!$G$31:$G$400,"animaux"),SUMIFS('Étape 1 - à remplir'!$F$31:$F$400,'Étape 1 - à remplir'!$E$31:$E$400,MASQ2!J14,'Étape 1 - à remplir'!$N$31:$N$400,S$3)))))))</f>
        <v>#N/A</v>
      </c>
      <c r="L14" s="97">
        <f t="shared" si="38"/>
        <v>0</v>
      </c>
      <c r="M14" s="56" t="str">
        <f>Données_ATB!BN13</f>
        <v>Sulfadiazine</v>
      </c>
      <c r="N14" s="204" t="str">
        <f>Données_ATB!BO13</f>
        <v>Triméthoprime</v>
      </c>
      <c r="O14" s="97" t="str">
        <f>Données_ATB!BP13</f>
        <v/>
      </c>
      <c r="P14" s="77" t="str">
        <f>Données_ATB!BR13</f>
        <v>Sulfamides</v>
      </c>
      <c r="Q14" s="78" t="str">
        <f>Données_ATB!BS13</f>
        <v>Trimethoprime</v>
      </c>
      <c r="R14" s="79" t="str">
        <f>Données_ATB!BT13</f>
        <v/>
      </c>
      <c r="S14" s="78"/>
      <c r="T14" s="78"/>
      <c r="U14" s="77" t="str">
        <f ca="1"/>
        <v>ADJUSOL TMP SULFA LIQUIDE</v>
      </c>
      <c r="V14" s="79" t="e">
        <f ca="1"/>
        <v>#N/A</v>
      </c>
      <c r="W14" s="102" t="str">
        <f>IF(X14="Colistine","x",IF(INDEX(Données_ATB!CB$3:CC$63,MATCH(X14,Données_ATB!CB$3:CB$63,0),2)="Fluoroquinolones","x",IF(INDEX(Données_ATB!CB$3:CC$63,MATCH(X14,Données_ATB!CB$3:CB$63,0),2)="Cephalosporines 3&amp;4G","x","")))</f>
        <v>x</v>
      </c>
      <c r="X14" s="77" t="str">
        <f>Données_ATB!CB13</f>
        <v>Cefquinome</v>
      </c>
      <c r="Y14" s="104" t="e">
        <f t="shared" si="30"/>
        <v>#N/A</v>
      </c>
      <c r="Z14" s="8" t="str">
        <f ca="1"/>
        <v>Cefquinome</v>
      </c>
      <c r="AA14" s="97" t="e">
        <f ca="1"/>
        <v>#N/A</v>
      </c>
      <c r="AB14" s="102" t="str">
        <f t="shared" si="31"/>
        <v/>
      </c>
      <c r="AC14" s="56" t="str">
        <f>Données_ATB!BY13</f>
        <v>Pleuromutilines</v>
      </c>
      <c r="AD14" s="104" t="e">
        <f t="shared" si="3"/>
        <v>#N/A</v>
      </c>
      <c r="AE14" s="8" t="str">
        <f ca="1"/>
        <v>Pleuromutilines</v>
      </c>
      <c r="AF14" s="97" t="e">
        <f ca="1"/>
        <v>#N/A</v>
      </c>
      <c r="AG14" s="8"/>
      <c r="AH14" s="48" t="str">
        <f t="shared" si="39"/>
        <v/>
      </c>
      <c r="AI14" s="48" t="str" cm="1">
        <f t="array" ref="AI14">IF($AH$3="Catégorie",IF(SUMIFS('Étape 1 - à remplir'!$F$31:$F$400,'Étape 1 - à remplir'!$C$31:$C$400,$AH14,'Étape 1 - à remplir'!$M$31:$M$400,MASQ2!AI$4)=0,"",SUMIFS('Étape 1 - à remplir'!$F$31:$F$400,'Étape 1 - à remplir'!$C$31:$C$400,$AH14,'Étape 1 - à remplir'!$M$31:$M$400,MASQ2!AI$4)/INDEX('Étape 1 - à remplir'!$C$19:$L$28,MATCH(MASQ2!$AH14,'Étape 1 - à remplir'!$L$19:$L$28,0),4)),INDEX($AI$44:$AT$73,MATCH($AH14,$AH$44:$AH$73,0),AI$4))</f>
        <v/>
      </c>
      <c r="AJ14" s="48" t="str" cm="1">
        <f t="array" aca="1" ref="AJ14" ca="1">IF($AH$3="Catégorie",IF(SUMIFS('Étape 1 - à remplir'!$F$31:$F$400,'Étape 1 - à remplir'!$C$31:$C$400,$AH14,'Étape 1 - à remplir'!$M$31:$M$400,MASQ2!AJ$4)=0,"",SUMIFS('Étape 1 - à remplir'!$F$31:$F$400,'Étape 1 - à remplir'!$C$31:$C$400,$AH14,'Étape 1 - à remplir'!$M$31:$M$400,MASQ2!AJ$4)/INDEX('Étape 1 - à remplir'!$C$19:$L$28,MATCH(MASQ2!$AH14,'Étape 1 - à remplir'!$L$19:$L$28,0),4)),INDEX($AI$44:$AT$73,MATCH($AH14,$AH$44:$AH$73,0),AJ$4))</f>
        <v/>
      </c>
      <c r="AK14" s="48" t="str" cm="1">
        <f t="array" aca="1" ref="AK14" ca="1">IF($AH$3="Catégorie",IF(SUMIFS('Étape 1 - à remplir'!$F$31:$F$400,'Étape 1 - à remplir'!$C$31:$C$400,$AH14,'Étape 1 - à remplir'!$M$31:$M$400,MASQ2!AK$4)=0,"",SUMIFS('Étape 1 - à remplir'!$F$31:$F$400,'Étape 1 - à remplir'!$C$31:$C$400,$AH14,'Étape 1 - à remplir'!$M$31:$M$400,MASQ2!AK$4)/INDEX('Étape 1 - à remplir'!$C$19:$L$28,MATCH(MASQ2!$AH14,'Étape 1 - à remplir'!$L$19:$L$28,0),4)),INDEX($AI$44:$AT$73,MATCH($AH14,$AH$44:$AH$73,0),AK$4))</f>
        <v/>
      </c>
      <c r="AL14" s="48" t="str" cm="1">
        <f t="array" aca="1" ref="AL14" ca="1">IF($AH$3="Catégorie",IF(SUMIFS('Étape 1 - à remplir'!$F$31:$F$400,'Étape 1 - à remplir'!$C$31:$C$400,$AH14,'Étape 1 - à remplir'!$M$31:$M$400,MASQ2!AL$4)=0,"",SUMIFS('Étape 1 - à remplir'!$F$31:$F$400,'Étape 1 - à remplir'!$C$31:$C$400,$AH14,'Étape 1 - à remplir'!$M$31:$M$400,MASQ2!AL$4)/INDEX('Étape 1 - à remplir'!$C$19:$L$28,MATCH(MASQ2!$AH14,'Étape 1 - à remplir'!$L$19:$L$28,0),4)),INDEX($AI$44:$AT$73,MATCH($AH14,$AH$44:$AH$73,0),AL$4))</f>
        <v/>
      </c>
      <c r="AM14" s="48" t="str" cm="1">
        <f t="array" aca="1" ref="AM14" ca="1">IF($AH$3="Catégorie",IF(SUMIFS('Étape 1 - à remplir'!$F$31:$F$400,'Étape 1 - à remplir'!$C$31:$C$400,$AH14,'Étape 1 - à remplir'!$M$31:$M$400,MASQ2!AM$4)=0,"",SUMIFS('Étape 1 - à remplir'!$F$31:$F$400,'Étape 1 - à remplir'!$C$31:$C$400,$AH14,'Étape 1 - à remplir'!$M$31:$M$400,MASQ2!AM$4)/INDEX('Étape 1 - à remplir'!$C$19:$L$28,MATCH(MASQ2!$AH14,'Étape 1 - à remplir'!$L$19:$L$28,0),4)),INDEX($AI$44:$AT$73,MATCH($AH14,$AH$44:$AH$73,0),AM$4))</f>
        <v/>
      </c>
      <c r="AN14" s="48" t="str" cm="1">
        <f t="array" aca="1" ref="AN14" ca="1">IF($AH$3="Catégorie",IF(SUMIFS('Étape 1 - à remplir'!$F$31:$F$400,'Étape 1 - à remplir'!$C$31:$C$400,$AH14,'Étape 1 - à remplir'!$M$31:$M$400,MASQ2!AN$4)=0,"",SUMIFS('Étape 1 - à remplir'!$F$31:$F$400,'Étape 1 - à remplir'!$C$31:$C$400,$AH14,'Étape 1 - à remplir'!$M$31:$M$400,MASQ2!AN$4)/INDEX('Étape 1 - à remplir'!$C$19:$L$28,MATCH(MASQ2!$AH14,'Étape 1 - à remplir'!$L$19:$L$28,0),4)),INDEX($AI$44:$AT$73,MATCH($AH14,$AH$44:$AH$73,0),AN$4))</f>
        <v/>
      </c>
      <c r="AO14" s="48" t="str" cm="1">
        <f t="array" aca="1" ref="AO14" ca="1">IF($AH$3="Catégorie",IF(SUMIFS('Étape 1 - à remplir'!$F$31:$F$400,'Étape 1 - à remplir'!$C$31:$C$400,$AH14,'Étape 1 - à remplir'!$M$31:$M$400,MASQ2!AO$4)=0,"",SUMIFS('Étape 1 - à remplir'!$F$31:$F$400,'Étape 1 - à remplir'!$C$31:$C$400,$AH14,'Étape 1 - à remplir'!$M$31:$M$400,MASQ2!AO$4)/INDEX('Étape 1 - à remplir'!$C$19:$L$28,MATCH(MASQ2!$AH14,'Étape 1 - à remplir'!$L$19:$L$28,0),4)),INDEX($AI$44:$AT$73,MATCH($AH14,$AH$44:$AH$73,0),AO$4))</f>
        <v/>
      </c>
      <c r="AP14" s="48" t="str" cm="1">
        <f t="array" aca="1" ref="AP14" ca="1">IF($AH$3="Catégorie",IF(SUMIFS('Étape 1 - à remplir'!$F$31:$F$400,'Étape 1 - à remplir'!$C$31:$C$400,$AH14,'Étape 1 - à remplir'!$M$31:$M$400,MASQ2!AP$4)=0,"",SUMIFS('Étape 1 - à remplir'!$F$31:$F$400,'Étape 1 - à remplir'!$C$31:$C$400,$AH14,'Étape 1 - à remplir'!$M$31:$M$400,MASQ2!AP$4)/INDEX('Étape 1 - à remplir'!$C$19:$L$28,MATCH(MASQ2!$AH14,'Étape 1 - à remplir'!$L$19:$L$28,0),4)),INDEX($AI$44:$AT$73,MATCH($AH14,$AH$44:$AH$73,0),AP$4))</f>
        <v/>
      </c>
      <c r="AQ14" s="48" t="str" cm="1">
        <f t="array" aca="1" ref="AQ14" ca="1">IF($AH$3="Catégorie",IF(SUMIFS('Étape 1 - à remplir'!$F$31:$F$400,'Étape 1 - à remplir'!$C$31:$C$400,$AH14,'Étape 1 - à remplir'!$M$31:$M$400,MASQ2!AQ$4)=0,"",SUMIFS('Étape 1 - à remplir'!$F$31:$F$400,'Étape 1 - à remplir'!$C$31:$C$400,$AH14,'Étape 1 - à remplir'!$M$31:$M$400,MASQ2!AQ$4)/INDEX('Étape 1 - à remplir'!$C$19:$L$28,MATCH(MASQ2!$AH14,'Étape 1 - à remplir'!$L$19:$L$28,0),4)),INDEX($AI$44:$AT$73,MATCH($AH14,$AH$44:$AH$73,0),AQ$4))</f>
        <v/>
      </c>
      <c r="AR14" s="48" t="str" cm="1">
        <f t="array" aca="1" ref="AR14" ca="1">IF($AH$3="Catégorie",IF(SUMIFS('Étape 1 - à remplir'!$F$31:$F$400,'Étape 1 - à remplir'!$C$31:$C$400,$AH14,'Étape 1 - à remplir'!$M$31:$M$400,MASQ2!AR$4)=0,"",SUMIFS('Étape 1 - à remplir'!$F$31:$F$400,'Étape 1 - à remplir'!$C$31:$C$400,$AH14,'Étape 1 - à remplir'!$M$31:$M$400,MASQ2!AR$4)/INDEX('Étape 1 - à remplir'!$C$19:$L$28,MATCH(MASQ2!$AH14,'Étape 1 - à remplir'!$L$19:$L$28,0),4)),INDEX($AI$44:$AT$73,MATCH($AH14,$AH$44:$AH$73,0),AR$4))</f>
        <v/>
      </c>
      <c r="AS14" s="48" t="str" cm="1">
        <f t="array" aca="1" ref="AS14" ca="1">IF($AH$3="Catégorie",IF(SUMIFS('Étape 1 - à remplir'!$F$31:$F$400,'Étape 1 - à remplir'!$C$31:$C$400,$AH14,'Étape 1 - à remplir'!$M$31:$M$400,MASQ2!AS$4)=0,"",SUMIFS('Étape 1 - à remplir'!$F$31:$F$400,'Étape 1 - à remplir'!$C$31:$C$400,$AH14,'Étape 1 - à remplir'!$M$31:$M$400,MASQ2!AS$4)/INDEX('Étape 1 - à remplir'!$C$19:$L$28,MATCH(MASQ2!$AH14,'Étape 1 - à remplir'!$L$19:$L$28,0),4)),INDEX($AI$44:$AT$73,MATCH($AH14,$AH$44:$AH$73,0),AS$4))</f>
        <v/>
      </c>
      <c r="AT14" s="48" t="str" cm="1">
        <f t="array" aca="1" ref="AT14" ca="1">IF($AH$3="Catégorie",IF(SUMIFS('Étape 1 - à remplir'!$F$31:$F$400,'Étape 1 - à remplir'!$C$31:$C$400,$AH14,'Étape 1 - à remplir'!$M$31:$M$400,MASQ2!AT$4)=0,"",SUMIFS('Étape 1 - à remplir'!$F$31:$F$400,'Étape 1 - à remplir'!$C$31:$C$400,$AH14,'Étape 1 - à remplir'!$M$31:$M$400,MASQ2!AT$4)/INDEX('Étape 1 - à remplir'!$C$19:$L$28,MATCH(MASQ2!$AH14,'Étape 1 - à remplir'!$L$19:$L$28,0),4)),INDEX($AI$44:$AT$73,MATCH($AH14,$AH$44:$AH$73,0),AT$4))</f>
        <v/>
      </c>
      <c r="AV14" s="56"/>
      <c r="AW14" s="8"/>
      <c r="AX14" s="97"/>
      <c r="AY14" s="8"/>
      <c r="AZ14" s="56" t="str">
        <f t="shared" si="4"/>
        <v>Omphalite (gros nombril)</v>
      </c>
      <c r="BA14" s="104" t="e">
        <f>IF(IF(BN$2="Catégorie",IF(BN$3="Toutes",SUMIFS('Étape 1 - à remplir'!$F$31:$F$400,'Étape 1 - à remplir'!$D$31:$D$400,MASQ2!AZ14,'Étape 1 - à remplir'!$G$31:$G$400,"lots"),SUMIFS('Étape 1 - à remplir'!$F$31:$F$400,'Étape 1 - à remplir'!$D$31:$D$400,MASQ2!AZ14,'Étape 1 - à remplir'!$C$31:$C$400,BN$3,'Étape 1 - à remplir'!$G$31:$G$400,"lots")),IF(BN$2="Âge",IF(BN$3="Tous",SUMIFS('Étape 1 - à remplir'!$F$31:$F$400,'Étape 1 - à remplir'!$D$31:$D$400,MASQ2!AZ14,'Étape 1 - à remplir'!$G$31:$G$400,"lots"),SUMIFS('Étape 1 - à remplir'!$F$31:$F$400,'Étape 1 - à remplir'!$D$31:$D$400,MASQ2!AZ14,'Étape 1 - à remplir'!$P$31:$P$400,BN$3,'Étape 1 - à remplir'!$G$31:$G$400,"lots")),IF(BN$2="Atelier",IF(BN$3="Tous",SUMIFS('Étape 1 - à remplir'!$F$31:$F$400,'Étape 1 - à remplir'!$D$31:$D$400,MASQ2!AZ14,'Étape 1 - à remplir'!$G$31:$G$400,"lots"),SUMIFS('Étape 1 - à remplir'!$F$31:$F$400,'Étape 1 - à remplir'!$D$31:$D$400,MASQ2!AZ14,'Étape 1 - à remplir'!$O$31:$O$400,BN$3,'Étape 1 - à remplir'!$G$31:$G$400,"lots")),IF(BN$2="Espèce",IF(BN$3="Tous",SUMIFS('Étape 1 - à remplir'!$F$31:$F$400,'Étape 1 - à remplir'!$D$31:$D$400,MASQ2!AZ14,'Étape 1 - à remplir'!$G$31:$G$400,"lots"),SUMIFS('Étape 1 - à remplir'!$F$31:$F$400,'Étape 1 - à remplir'!$D$31:$D$400,MASQ2!AZ14,'Étape 1 - à remplir'!$N$31:$N$400,BN$3,'Étape 1 - à remplir'!$G$31:$G$400,"lots"))))))=0,NA(),IF(BN$2="Catégorie",IF(BN$3="Toutes",SUMIFS('Étape 1 - à remplir'!$F$31:$F$400,'Étape 1 - à remplir'!$D$31:$D$400,MASQ2!AZ14,'Étape 1 - à remplir'!$G$31:$G$400,"lots"),SUMIFS('Étape 1 - à remplir'!$F$31:$F$400,'Étape 1 - à remplir'!$D$31:$D$400,MASQ2!AZ14,'Étape 1 - à remplir'!$C$31:$C$400,BN$3,'Étape 1 - à remplir'!$G$31:$G$400,"lots")),IF(BN$2="Âge",IF(BN$3="Tous",SUMIFS('Étape 1 - à remplir'!$F$31:$F$400,'Étape 1 - à remplir'!$D$31:$D$400,MASQ2!AZ14,'Étape 1 - à remplir'!$G$31:$G$400,"lots"),SUMIFS('Étape 1 - à remplir'!$F$31:$F$400,'Étape 1 - à remplir'!$D$31:$D$400,MASQ2!AZ14,'Étape 1 - à remplir'!$P$31:$P$400,BN$3,'Étape 1 - à remplir'!$G$31:$G$400,"lots")),IF(BN$2="Atelier",IF(BN$3="Tous",SUMIFS('Étape 1 - à remplir'!$F$31:$F$400,'Étape 1 - à remplir'!$D$31:$D$400,MASQ2!AZ14,'Étape 1 - à remplir'!$G$31:$G$400,"lots"),SUMIFS('Étape 1 - à remplir'!$F$31:$F$400,'Étape 1 - à remplir'!$D$31:$D$400,MASQ2!AZ14,'Étape 1 - à remplir'!$O$31:$O$400,BN$3,'Étape 1 - à remplir'!$G$31:$G$400,"lots")),IF(BN$2="Espèce",IF(BN$3="Tous",SUMIFS('Étape 1 - à remplir'!$F$31:$F$400,'Étape 1 - à remplir'!$D$31:$D$400,MASQ2!AZ14,'Étape 1 - à remplir'!$G$31:$G$400,"lots"),SUMIFS('Étape 1 - à remplir'!$F$31:$F$400,'Étape 1 - à remplir'!$D$31:$D$400,MASQ2!AZ14,'Étape 1 - à remplir'!$N$31:$N$400,BN$3,'Étape 1 - à remplir'!$G$31:$G$400,"lots")))))))</f>
        <v>#N/A</v>
      </c>
      <c r="BB14" s="8" t="str">
        <f ca="1"/>
        <v>Omphalite (gros nombril)</v>
      </c>
      <c r="BC14" s="97" t="e">
        <f ca="1"/>
        <v>#N/A</v>
      </c>
      <c r="BD14" s="102" t="str">
        <f t="shared" si="5"/>
        <v/>
      </c>
      <c r="BE14" s="56" t="str">
        <f t="shared" si="6"/>
        <v>ADJUSOL TMP SULFA LIQUIDE</v>
      </c>
      <c r="BF14" s="204" t="e">
        <f>IF(IF(BN$2="Catégorie",IF(BN$3="Toutes",SUMIFS('Étape 1 - à remplir'!$F$31:$F$400,'Étape 1 - à remplir'!$E$31:$E$400,MASQ2!BE14,'Étape 1 - à remplir'!$G$31:$G$400,"lots"),SUMIFS('Étape 1 - à remplir'!$F$31:$F$400,'Étape 1 - à remplir'!$E$31:$E$400,MASQ2!BE14,'Étape 1 - à remplir'!$C$31:$C$400,BN$3)),IF(BN$2="Âge",IF(BN$3="Tous",SUMIFS('Étape 1 - à remplir'!$F$31:$F$400,'Étape 1 - à remplir'!$E$31:$E$400,MASQ2!BE14,'Étape 1 - à remplir'!$G$31:$G$400,"lots"),SUMIFS('Étape 1 - à remplir'!$F$31:$F$400,'Étape 1 - à remplir'!$E$31:$E$400,MASQ2!BE14,'Étape 1 - à remplir'!$P$31:$P$400,BN$3,'Étape 1 - à remplir'!$G$31:$G$400,"lots")),IF(BN$2="Atelier",IF(BN$3="Tous",SUMIFS('Étape 1 - à remplir'!$F$31:$F$400,'Étape 1 - à remplir'!$E$31:$E$400,MASQ2!BE14,'Étape 1 - à remplir'!$G$31:$G$400,"lots"),SUMIFS('Étape 1 - à remplir'!$F$31:$F$400,'Étape 1 - à remplir'!$E$31:$E$400,MASQ2!BE14,'Étape 1 - à remplir'!$O$31:$O$400,BN$3,'Étape 1 - à remplir'!$G$31:$G$400,"lots")),IF(BN$2="Espèce",IF(BN$3="Tous",SUMIFS('Étape 1 - à remplir'!$F$31:$F$400,'Étape 1 - à remplir'!$E$31:$E$400,MASQ2!BE14,'Étape 1 - à remplir'!$G$31:$G$400,"lots"),SUMIFS('Étape 1 - à remplir'!$F$31:$F$400,'Étape 1 - à remplir'!$E$31:$E$400,MASQ2!BE14,'Étape 1 - à remplir'!$N$31:$N$400,BN$3,'Étape 1 - à remplir'!$G$31:$G$400,"lots"))))))=0,NA(),IF(BN$2="Catégorie",IF(BN$3="Toutes",SUMIFS('Étape 1 - à remplir'!$F$31:$F$400,'Étape 1 - à remplir'!$E$31:$E$400,MASQ2!BE14,'Étape 1 - à remplir'!$G$31:$G$400,"lots"),SUMIFS('Étape 1 - à remplir'!$F$31:$F$400,'Étape 1 - à remplir'!$E$31:$E$400,MASQ2!BE14,'Étape 1 - à remplir'!$C$31:$C$400,BN$3)),IF(BN$2="Âge",IF(BN$3="Tous",SUMIFS('Étape 1 - à remplir'!$F$31:$F$400,'Étape 1 - à remplir'!$E$31:$E$400,MASQ2!BE14,'Étape 1 - à remplir'!$G$31:$G$400,"lots"),SUMIFS('Étape 1 - à remplir'!$F$31:$F$400,'Étape 1 - à remplir'!$E$31:$E$400,MASQ2!BE14,'Étape 1 - à remplir'!$P$31:$P$400,BN$3,'Étape 1 - à remplir'!$G$31:$G$400,"lots")),IF(BN$2="Atelier",IF(BN$3="Tous",SUMIFS('Étape 1 - à remplir'!$F$31:$F$400,'Étape 1 - à remplir'!$E$31:$E$400,MASQ2!BE14,'Étape 1 - à remplir'!$G$31:$G$400,"lots"),SUMIFS('Étape 1 - à remplir'!$F$31:$F$400,'Étape 1 - à remplir'!$E$31:$E$400,MASQ2!BE14,'Étape 1 - à remplir'!$O$31:$O$400,BN$3,'Étape 1 - à remplir'!$G$31:$G$400,"lots")),IF(BN$2="Espèce",IF(BN$3="Tous",SUMIFS('Étape 1 - à remplir'!$F$31:$F$400,'Étape 1 - à remplir'!$E$31:$E$400,MASQ2!BE14,'Étape 1 - à remplir'!$G$31:$G$400,"lots"),SUMIFS('Étape 1 - à remplir'!$F$31:$F$400,'Étape 1 - à remplir'!$E$31:$E$400,MASQ2!BE14,'Étape 1 - à remplir'!$N$31:$N$400,BN$3,'Étape 1 - à remplir'!$G$31:$G$400,"lots")))))))</f>
        <v>#N/A</v>
      </c>
      <c r="BG14" s="204">
        <f t="shared" si="32"/>
        <v>0</v>
      </c>
      <c r="BH14" s="204" t="str">
        <f t="shared" si="7"/>
        <v>Sulfadiazine</v>
      </c>
      <c r="BI14" s="204" t="str">
        <f t="shared" si="8"/>
        <v>Triméthoprime</v>
      </c>
      <c r="BJ14" s="204" t="str">
        <f t="shared" si="9"/>
        <v/>
      </c>
      <c r="BK14" s="204" t="str">
        <f t="shared" si="10"/>
        <v>Sulfamides</v>
      </c>
      <c r="BL14" s="204" t="str">
        <f t="shared" si="11"/>
        <v>Trimethoprime</v>
      </c>
      <c r="BM14" s="97" t="str">
        <f t="shared" si="12"/>
        <v/>
      </c>
      <c r="BN14" s="78"/>
      <c r="BO14" s="78"/>
      <c r="BP14" s="77" t="str">
        <f ca="1"/>
        <v>ADJUSOL TMP SULFA LIQUIDE</v>
      </c>
      <c r="BQ14" s="79" t="e">
        <f ca="1"/>
        <v>#N/A</v>
      </c>
      <c r="BR14" s="102" t="str">
        <f t="shared" si="13"/>
        <v>x</v>
      </c>
      <c r="BS14" s="77" t="str">
        <f t="shared" si="14"/>
        <v>Cefquinome</v>
      </c>
      <c r="BT14" s="104" t="e">
        <f t="shared" si="33"/>
        <v>#N/A</v>
      </c>
      <c r="BU14" s="204" t="str">
        <f ca="1"/>
        <v>Cefquinome</v>
      </c>
      <c r="BV14" s="97" t="e">
        <f ca="1"/>
        <v>#N/A</v>
      </c>
      <c r="BW14" s="102" t="str">
        <f t="shared" si="15"/>
        <v/>
      </c>
      <c r="BX14" s="265" t="str">
        <f t="shared" si="16"/>
        <v>Pleuromutilines</v>
      </c>
      <c r="BY14" s="104" t="e">
        <f t="shared" si="34"/>
        <v>#N/A</v>
      </c>
      <c r="BZ14" s="204" t="str">
        <f ca="1"/>
        <v>Pleuromutilines</v>
      </c>
      <c r="CA14" s="97" t="e">
        <f ca="1"/>
        <v>#N/A</v>
      </c>
      <c r="CB14" s="8"/>
      <c r="CC14" s="48" t="str">
        <f t="shared" si="40"/>
        <v/>
      </c>
      <c r="CD14" s="48" t="str" cm="1">
        <f t="array" ref="CD14">IF($CC$3="Catégorie",IF(SUMIFS('Étape 1 - à remplir'!$F$31:$F$400,'Étape 1 - à remplir'!$C$31:$C$400,$CC14,'Étape 1 - à remplir'!$M$31:$M$400,MASQ2!CD$4)=0,"",SUMIFS('Étape 1 - à remplir'!$F$31:$F$400,'Étape 1 - à remplir'!$C$31:$C$400,$CC14,'Étape 1 - à remplir'!$M$31:$M$400,MASQ2!CD$4)/INDEX('Étape 1 - à remplir'!$C$19:$L$28,MATCH(MASQ2!$CC14,'Étape 1 - à remplir'!$L$19:$L$28,0),4)),INDEX($CD$44:$CO$73,MATCH($CC14,$CC$44:$CC$73,0),CD$4))</f>
        <v/>
      </c>
      <c r="CE14" s="48" t="str" cm="1">
        <f t="array" aca="1" ref="CE14" ca="1">IF($CC$3="Catégorie",IF(SUMIFS('Étape 1 - à remplir'!$F$31:$F$400,'Étape 1 - à remplir'!$C$31:$C$400,$CC14,'Étape 1 - à remplir'!$M$31:$M$400,MASQ2!CE$4)=0,"",SUMIFS('Étape 1 - à remplir'!$F$31:$F$400,'Étape 1 - à remplir'!$C$31:$C$400,$CC14,'Étape 1 - à remplir'!$M$31:$M$400,MASQ2!CE$4)/INDEX('Étape 1 - à remplir'!$C$19:$L$28,MATCH(MASQ2!$CC14,'Étape 1 - à remplir'!$L$19:$L$28,0),4)),INDEX($CD$44:$CO$73,MATCH($CC14,$CC$44:$CC$73,0),CE$4))</f>
        <v/>
      </c>
      <c r="CF14" s="48" t="str" cm="1">
        <f t="array" aca="1" ref="CF14" ca="1">IF($CC$3="Catégorie",IF(SUMIFS('Étape 1 - à remplir'!$F$31:$F$400,'Étape 1 - à remplir'!$C$31:$C$400,$CC14,'Étape 1 - à remplir'!$M$31:$M$400,MASQ2!CF$4)=0,"",SUMIFS('Étape 1 - à remplir'!$F$31:$F$400,'Étape 1 - à remplir'!$C$31:$C$400,$CC14,'Étape 1 - à remplir'!$M$31:$M$400,MASQ2!CF$4)/INDEX('Étape 1 - à remplir'!$C$19:$L$28,MATCH(MASQ2!$CC14,'Étape 1 - à remplir'!$L$19:$L$28,0),4)),INDEX($CD$44:$CO$73,MATCH($CC14,$CC$44:$CC$73,0),CF$4))</f>
        <v/>
      </c>
      <c r="CG14" s="48" t="str" cm="1">
        <f t="array" aca="1" ref="CG14" ca="1">IF($CC$3="Catégorie",IF(SUMIFS('Étape 1 - à remplir'!$F$31:$F$400,'Étape 1 - à remplir'!$C$31:$C$400,$CC14,'Étape 1 - à remplir'!$M$31:$M$400,MASQ2!CG$4)=0,"",SUMIFS('Étape 1 - à remplir'!$F$31:$F$400,'Étape 1 - à remplir'!$C$31:$C$400,$CC14,'Étape 1 - à remplir'!$M$31:$M$400,MASQ2!CG$4)/INDEX('Étape 1 - à remplir'!$C$19:$L$28,MATCH(MASQ2!$CC14,'Étape 1 - à remplir'!$L$19:$L$28,0),4)),INDEX($CD$44:$CO$73,MATCH($CC14,$CC$44:$CC$73,0),CG$4))</f>
        <v/>
      </c>
      <c r="CH14" s="48" t="str" cm="1">
        <f t="array" aca="1" ref="CH14" ca="1">IF($CC$3="Catégorie",IF(SUMIFS('Étape 1 - à remplir'!$F$31:$F$400,'Étape 1 - à remplir'!$C$31:$C$400,$CC14,'Étape 1 - à remplir'!$M$31:$M$400,MASQ2!CH$4)=0,"",SUMIFS('Étape 1 - à remplir'!$F$31:$F$400,'Étape 1 - à remplir'!$C$31:$C$400,$CC14,'Étape 1 - à remplir'!$M$31:$M$400,MASQ2!CH$4)/INDEX('Étape 1 - à remplir'!$C$19:$L$28,MATCH(MASQ2!$CC14,'Étape 1 - à remplir'!$L$19:$L$28,0),4)),INDEX($CD$44:$CO$73,MATCH($CC14,$CC$44:$CC$73,0),CH$4))</f>
        <v/>
      </c>
      <c r="CI14" s="48" t="str" cm="1">
        <f t="array" aca="1" ref="CI14" ca="1">IF($CC$3="Catégorie",IF(SUMIFS('Étape 1 - à remplir'!$F$31:$F$400,'Étape 1 - à remplir'!$C$31:$C$400,$CC14,'Étape 1 - à remplir'!$M$31:$M$400,MASQ2!CI$4)=0,"",SUMIFS('Étape 1 - à remplir'!$F$31:$F$400,'Étape 1 - à remplir'!$C$31:$C$400,$CC14,'Étape 1 - à remplir'!$M$31:$M$400,MASQ2!CI$4)/INDEX('Étape 1 - à remplir'!$C$19:$L$28,MATCH(MASQ2!$CC14,'Étape 1 - à remplir'!$L$19:$L$28,0),4)),INDEX($CD$44:$CO$73,MATCH($CC14,$CC$44:$CC$73,0),CI$4))</f>
        <v/>
      </c>
      <c r="CJ14" s="48" t="str" cm="1">
        <f t="array" aca="1" ref="CJ14" ca="1">IF($CC$3="Catégorie",IF(SUMIFS('Étape 1 - à remplir'!$F$31:$F$400,'Étape 1 - à remplir'!$C$31:$C$400,$CC14,'Étape 1 - à remplir'!$M$31:$M$400,MASQ2!CJ$4)=0,"",SUMIFS('Étape 1 - à remplir'!$F$31:$F$400,'Étape 1 - à remplir'!$C$31:$C$400,$CC14,'Étape 1 - à remplir'!$M$31:$M$400,MASQ2!CJ$4)/INDEX('Étape 1 - à remplir'!$C$19:$L$28,MATCH(MASQ2!$CC14,'Étape 1 - à remplir'!$L$19:$L$28,0),4)),INDEX($CD$44:$CO$73,MATCH($CC14,$CC$44:$CC$73,0),CJ$4))</f>
        <v/>
      </c>
      <c r="CK14" s="48" t="str" cm="1">
        <f t="array" aca="1" ref="CK14" ca="1">IF($CC$3="Catégorie",IF(SUMIFS('Étape 1 - à remplir'!$F$31:$F$400,'Étape 1 - à remplir'!$C$31:$C$400,$CC14,'Étape 1 - à remplir'!$M$31:$M$400,MASQ2!CK$4)=0,"",SUMIFS('Étape 1 - à remplir'!$F$31:$F$400,'Étape 1 - à remplir'!$C$31:$C$400,$CC14,'Étape 1 - à remplir'!$M$31:$M$400,MASQ2!CK$4)/INDEX('Étape 1 - à remplir'!$C$19:$L$28,MATCH(MASQ2!$CC14,'Étape 1 - à remplir'!$L$19:$L$28,0),4)),INDEX($CD$44:$CO$73,MATCH($CC14,$CC$44:$CC$73,0),CK$4))</f>
        <v/>
      </c>
      <c r="CL14" s="48" t="str" cm="1">
        <f t="array" aca="1" ref="CL14" ca="1">IF($CC$3="Catégorie",IF(SUMIFS('Étape 1 - à remplir'!$F$31:$F$400,'Étape 1 - à remplir'!$C$31:$C$400,$CC14,'Étape 1 - à remplir'!$M$31:$M$400,MASQ2!CL$4)=0,"",SUMIFS('Étape 1 - à remplir'!$F$31:$F$400,'Étape 1 - à remplir'!$C$31:$C$400,$CC14,'Étape 1 - à remplir'!$M$31:$M$400,MASQ2!CL$4)/INDEX('Étape 1 - à remplir'!$C$19:$L$28,MATCH(MASQ2!$CC14,'Étape 1 - à remplir'!$L$19:$L$28,0),4)),INDEX($CD$44:$CO$73,MATCH($CC14,$CC$44:$CC$73,0),CL$4))</f>
        <v/>
      </c>
      <c r="CM14" s="48" t="str" cm="1">
        <f t="array" aca="1" ref="CM14" ca="1">IF($CC$3="Catégorie",IF(SUMIFS('Étape 1 - à remplir'!$F$31:$F$400,'Étape 1 - à remplir'!$C$31:$C$400,$CC14,'Étape 1 - à remplir'!$M$31:$M$400,MASQ2!CM$4)=0,"",SUMIFS('Étape 1 - à remplir'!$F$31:$F$400,'Étape 1 - à remplir'!$C$31:$C$400,$CC14,'Étape 1 - à remplir'!$M$31:$M$400,MASQ2!CM$4)/INDEX('Étape 1 - à remplir'!$C$19:$L$28,MATCH(MASQ2!$CC14,'Étape 1 - à remplir'!$L$19:$L$28,0),4)),INDEX($CD$44:$CO$73,MATCH($CC14,$CC$44:$CC$73,0),CM$4))</f>
        <v/>
      </c>
      <c r="CN14" s="48" t="str" cm="1">
        <f t="array" aca="1" ref="CN14" ca="1">IF($CC$3="Catégorie",IF(SUMIFS('Étape 1 - à remplir'!$F$31:$F$400,'Étape 1 - à remplir'!$C$31:$C$400,$CC14,'Étape 1 - à remplir'!$M$31:$M$400,MASQ2!CN$4)=0,"",SUMIFS('Étape 1 - à remplir'!$F$31:$F$400,'Étape 1 - à remplir'!$C$31:$C$400,$CC14,'Étape 1 - à remplir'!$M$31:$M$400,MASQ2!CN$4)/INDEX('Étape 1 - à remplir'!$C$19:$L$28,MATCH(MASQ2!$CC14,'Étape 1 - à remplir'!$L$19:$L$28,0),4)),INDEX($CD$44:$CO$73,MATCH($CC14,$CC$44:$CC$73,0),CN$4))</f>
        <v/>
      </c>
      <c r="CO14" s="48" t="str" cm="1">
        <f t="array" aca="1" ref="CO14" ca="1">IF($CC$3="Catégorie",IF(SUMIFS('Étape 1 - à remplir'!$F$31:$F$400,'Étape 1 - à remplir'!$C$31:$C$400,$CC14,'Étape 1 - à remplir'!$M$31:$M$400,MASQ2!CO$4)=0,"",SUMIFS('Étape 1 - à remplir'!$F$31:$F$400,'Étape 1 - à remplir'!$C$31:$C$400,$CC14,'Étape 1 - à remplir'!$M$31:$M$400,MASQ2!CO$4)/INDEX('Étape 1 - à remplir'!$C$19:$L$28,MATCH(MASQ2!$CC14,'Étape 1 - à remplir'!$L$19:$L$28,0),4)),INDEX($CD$44:$CO$73,MATCH($CC14,$CC$44:$CC$73,0),CO$4))</f>
        <v/>
      </c>
      <c r="CQ14" s="56"/>
      <c r="CR14" s="8"/>
      <c r="CS14" s="97"/>
      <c r="CT14" s="8"/>
      <c r="CU14" s="56" t="str">
        <f t="shared" si="17"/>
        <v>Omphalite (gros nombril)</v>
      </c>
      <c r="CV14" s="104" t="e">
        <f>IF(IF(DI$2="Catégorie",IF(DI$3="Toutes",SUMIFS('Étape 1 - à remplir'!$F$31:$F$400,'Étape 1 - à remplir'!$D$31:$D$400,MASQ2!CU14,'Étape 1 - à remplir'!$G$31:$G$400,"kg"),SUMIFS('Étape 1 - à remplir'!$F$31:$F$400,'Étape 1 - à remplir'!$D$31:$D$400,MASQ2!CU14,'Étape 1 - à remplir'!$C$31:$C$400,DI$3,'Étape 1 - à remplir'!$G$31:$G$400,"kg")),IF(DI$2="Âge",IF(DI$3="Tous",SUMIFS('Étape 1 - à remplir'!$F$31:$F$400,'Étape 1 - à remplir'!$D$31:$D$400,MASQ2!CU14,'Étape 1 - à remplir'!$G$31:$G$400,"kg"),SUMIFS('Étape 1 - à remplir'!$F$31:$F$400,'Étape 1 - à remplir'!$D$31:$D$400,MASQ2!CU14,'Étape 1 - à remplir'!$P$31:$P$400,DI$3,'Étape 1 - à remplir'!$G$31:$G$400,"kg")),IF(DI$2="Atelier",IF(DI$3="Tous",SUMIFS('Étape 1 - à remplir'!$F$31:$F$400,'Étape 1 - à remplir'!$D$31:$D$400,MASQ2!CU14,'Étape 1 - à remplir'!$G$31:$G$400,"kg"),SUMIFS('Étape 1 - à remplir'!$F$31:$F$400,'Étape 1 - à remplir'!$D$31:$D$400,MASQ2!CU14,'Étape 1 - à remplir'!$O$31:$O$400,DI$3,'Étape 1 - à remplir'!$G$31:$G$400,"kg")),IF(DI$2="Espèce",IF(DI$3="Tous",SUMIFS('Étape 1 - à remplir'!$F$31:$F$400,'Étape 1 - à remplir'!$D$31:$D$400,MASQ2!CU14,'Étape 1 - à remplir'!$G$31:$G$400,"kg"),SUMIFS('Étape 1 - à remplir'!$F$31:$F$400,'Étape 1 - à remplir'!$D$31:$D$400,MASQ2!CU14,'Étape 1 - à remplir'!$N$31:$N$400,DI$3,'Étape 1 - à remplir'!$G$31:$G$400,"kg"))))))=0,NA(),IF(DI$2="Catégorie",IF(DI$3="Toutes",SUMIFS('Étape 1 - à remplir'!$F$31:$F$400,'Étape 1 - à remplir'!$D$31:$D$400,MASQ2!CU14,'Étape 1 - à remplir'!$G$31:$G$400,"kg"),SUMIFS('Étape 1 - à remplir'!$F$31:$F$400,'Étape 1 - à remplir'!$D$31:$D$400,MASQ2!CU14,'Étape 1 - à remplir'!$C$31:$C$400,DI$3,'Étape 1 - à remplir'!$G$31:$G$400,"kg")),IF(DI$2="Âge",IF(DI$3="Tous",SUMIFS('Étape 1 - à remplir'!$F$31:$F$400,'Étape 1 - à remplir'!$D$31:$D$400,MASQ2!CU14,'Étape 1 - à remplir'!$G$31:$G$400,"kg"),SUMIFS('Étape 1 - à remplir'!$F$31:$F$400,'Étape 1 - à remplir'!$D$31:$D$400,MASQ2!CU14,'Étape 1 - à remplir'!$P$31:$P$400,DI$3,'Étape 1 - à remplir'!$G$31:$G$400,"kg")),IF(DI$2="Atelier",IF(DI$3="Tous",SUMIFS('Étape 1 - à remplir'!$F$31:$F$400,'Étape 1 - à remplir'!$D$31:$D$400,MASQ2!CU14,'Étape 1 - à remplir'!$G$31:$G$400,"kg"),SUMIFS('Étape 1 - à remplir'!$F$31:$F$400,'Étape 1 - à remplir'!$D$31:$D$400,MASQ2!CU14,'Étape 1 - à remplir'!$O$31:$O$400,DI$3,'Étape 1 - à remplir'!$G$31:$G$400,"kg")),IF(DI$2="Espèce",IF(DI$3="Tous",SUMIFS('Étape 1 - à remplir'!$F$31:$F$400,'Étape 1 - à remplir'!$D$31:$D$400,MASQ2!CU14,'Étape 1 - à remplir'!$G$31:$G$400,"kg"),SUMIFS('Étape 1 - à remplir'!$F$31:$F$400,'Étape 1 - à remplir'!$D$31:$D$400,MASQ2!CU14,'Étape 1 - à remplir'!$N$31:$N$400,DI$3,'Étape 1 - à remplir'!$G$31:$G$400,"kg")))))))</f>
        <v>#N/A</v>
      </c>
      <c r="CW14" s="203" t="str">
        <f ca="1"/>
        <v>Omphalite (gros nombril)</v>
      </c>
      <c r="CX14" s="97" t="e">
        <f ca="1"/>
        <v>#N/A</v>
      </c>
      <c r="CY14" s="102" t="str">
        <f t="shared" si="18"/>
        <v/>
      </c>
      <c r="CZ14" s="56" t="str">
        <f t="shared" si="19"/>
        <v>ADJUSOL TMP SULFA LIQUIDE</v>
      </c>
      <c r="DA14" s="204" t="e">
        <f>IF(IF(DI$2="Catégorie",IF(DI$3="Toutes",SUMIFS('Étape 1 - à remplir'!$F$31:$F$400,'Étape 1 - à remplir'!$E$31:$E$400,MASQ2!CZ14,'Étape 1 - à remplir'!$G$31:$G$400,"kg"),SUMIFS('Étape 1 - à remplir'!$F$31:$F$400,'Étape 1 - à remplir'!$E$31:$E$400,MASQ2!CZ14,'Étape 1 - à remplir'!$C$31:$C$400,DI$3)),IF(DI$2="Âge",IF(DI$3="Tous",SUMIFS('Étape 1 - à remplir'!$F$31:$F$400,'Étape 1 - à remplir'!$E$31:$E$400,MASQ2!CZ14,'Étape 1 - à remplir'!$G$31:$G$400,"kg"),SUMIFS('Étape 1 - à remplir'!$F$31:$F$400,'Étape 1 - à remplir'!$E$31:$E$400,MASQ2!CZ14,'Étape 1 - à remplir'!$P$31:$P$400,DI$3,'Étape 1 - à remplir'!$G$31:$G$400,"kg")),IF(DI$2="Atelier",IF(DI$3="Tous",SUMIFS('Étape 1 - à remplir'!$F$31:$F$400,'Étape 1 - à remplir'!$E$31:$E$400,MASQ2!CZ14,'Étape 1 - à remplir'!$G$31:$G$400,"kg"),SUMIFS('Étape 1 - à remplir'!$F$31:$F$400,'Étape 1 - à remplir'!$E$31:$E$400,MASQ2!CZ14,'Étape 1 - à remplir'!$O$31:$O$400,DI$3,'Étape 1 - à remplir'!$G$31:$G$400,"kg")),IF(DI$2="Espèce",IF(DI$3="Tous",SUMIFS('Étape 1 - à remplir'!$F$31:$F$400,'Étape 1 - à remplir'!$E$31:$E$400,MASQ2!CZ14,'Étape 1 - à remplir'!$G$31:$G$400,"kg"),SUMIFS('Étape 1 - à remplir'!$F$31:$F$400,'Étape 1 - à remplir'!$E$31:$E$400,MASQ2!CZ14,'Étape 1 - à remplir'!$N$31:$N$400,DI$3,'Étape 1 - à remplir'!$G$31:$G$400,"kg"))))))=0,NA(),IF(DI$2="Catégorie",IF(DI$3="Toutes",SUMIFS('Étape 1 - à remplir'!$F$31:$F$400,'Étape 1 - à remplir'!$E$31:$E$400,MASQ2!CZ14,'Étape 1 - à remplir'!$G$31:$G$400,"kg"),SUMIFS('Étape 1 - à remplir'!$F$31:$F$400,'Étape 1 - à remplir'!$E$31:$E$400,MASQ2!CZ14,'Étape 1 - à remplir'!$C$31:$C$400,DI$3)),IF(DI$2="Âge",IF(DI$3="Tous",SUMIFS('Étape 1 - à remplir'!$F$31:$F$400,'Étape 1 - à remplir'!$E$31:$E$400,MASQ2!CZ14,'Étape 1 - à remplir'!$G$31:$G$400,"kg"),SUMIFS('Étape 1 - à remplir'!$F$31:$F$400,'Étape 1 - à remplir'!$E$31:$E$400,MASQ2!CZ14,'Étape 1 - à remplir'!$P$31:$P$400,DI$3,'Étape 1 - à remplir'!$G$31:$G$400,"kg")),IF(DI$2="Atelier",IF(DI$3="Tous",SUMIFS('Étape 1 - à remplir'!$F$31:$F$400,'Étape 1 - à remplir'!$E$31:$E$400,MASQ2!CZ14,'Étape 1 - à remplir'!$G$31:$G$400,"kg"),SUMIFS('Étape 1 - à remplir'!$F$31:$F$400,'Étape 1 - à remplir'!$E$31:$E$400,MASQ2!CZ14,'Étape 1 - à remplir'!$O$31:$O$400,DI$3,'Étape 1 - à remplir'!$G$31:$G$400,"kg")),IF(DI$2="Espèce",IF(DI$3="Tous",SUMIFS('Étape 1 - à remplir'!$F$31:$F$400,'Étape 1 - à remplir'!$E$31:$E$400,MASQ2!CZ14,'Étape 1 - à remplir'!$G$31:$G$400,"kg"),SUMIFS('Étape 1 - à remplir'!$F$31:$F$400,'Étape 1 - à remplir'!$E$31:$E$400,MASQ2!CZ14,'Étape 1 - à remplir'!$N$31:$N$400,DI$3,'Étape 1 - à remplir'!$G$31:$G$400,"kg")))))))</f>
        <v>#N/A</v>
      </c>
      <c r="DB14" s="104">
        <f t="shared" si="35"/>
        <v>0</v>
      </c>
      <c r="DC14" s="204" t="str">
        <f t="shared" si="20"/>
        <v>Sulfadiazine</v>
      </c>
      <c r="DD14" s="204" t="str">
        <f t="shared" si="21"/>
        <v>Triméthoprime</v>
      </c>
      <c r="DE14" s="204" t="str">
        <f t="shared" si="22"/>
        <v/>
      </c>
      <c r="DF14" s="204" t="str">
        <f t="shared" si="23"/>
        <v>Sulfamides</v>
      </c>
      <c r="DG14" s="204" t="str">
        <f t="shared" si="24"/>
        <v>Trimethoprime</v>
      </c>
      <c r="DH14" s="97" t="str">
        <f t="shared" si="25"/>
        <v/>
      </c>
      <c r="DI14" s="78"/>
      <c r="DJ14" s="78"/>
      <c r="DK14" s="77" t="str">
        <f ca="1"/>
        <v>ADJUSOL TMP SULFA LIQUIDE</v>
      </c>
      <c r="DL14" s="79" t="e">
        <f ca="1"/>
        <v>#N/A</v>
      </c>
      <c r="DM14" s="102" t="str">
        <f t="shared" si="26"/>
        <v>x</v>
      </c>
      <c r="DN14" s="77" t="str">
        <f t="shared" si="27"/>
        <v>Cefquinome</v>
      </c>
      <c r="DO14" s="104" t="e">
        <f t="shared" si="36"/>
        <v>#N/A</v>
      </c>
      <c r="DP14" s="8" t="str">
        <f ca="1"/>
        <v>Cefquinome</v>
      </c>
      <c r="DQ14" s="97" t="e">
        <f ca="1"/>
        <v>#N/A</v>
      </c>
      <c r="DR14" s="102" t="str">
        <f t="shared" si="28"/>
        <v/>
      </c>
      <c r="DS14" s="56" t="str">
        <f t="shared" si="29"/>
        <v>Pleuromutilines</v>
      </c>
      <c r="DT14" s="104" t="e">
        <f t="shared" si="37"/>
        <v>#N/A</v>
      </c>
      <c r="DU14" s="8" t="str">
        <f ca="1"/>
        <v>Pleuromutilines</v>
      </c>
      <c r="DV14" s="97" t="e">
        <f ca="1"/>
        <v>#N/A</v>
      </c>
      <c r="DW14" s="8"/>
      <c r="DX14" s="48" t="str">
        <f t="shared" si="41"/>
        <v/>
      </c>
      <c r="DY14" s="47" t="str" cm="1">
        <f t="array" ref="DY14">IF($DX$3="Catégorie",IF(SUMIFS('Étape 1 - à remplir'!$F$31:$F$400,'Étape 1 - à remplir'!$C$31:$C$400,$DX14,'Étape 1 - à remplir'!$M$31:$M$400,MASQ2!DY$4)=0,"",SUMIFS('Étape 1 - à remplir'!$F$31:$F$400,'Étape 1 - à remplir'!$C$31:$C$400,$DX14,'Étape 1 - à remplir'!$M$31:$M$400,MASQ2!DY$4)/INDEX('Étape 1 - à remplir'!$C$19:$L$28,MATCH(MASQ2!$DX14,'Étape 1 - à remplir'!$L$19:$L$28,0),4)),INDEX($DY$44:$EJ$73,MATCH($DX14,$DX$44:$DX$73,0),DY$4))</f>
        <v/>
      </c>
      <c r="DZ14" s="47" t="str" cm="1">
        <f t="array" aca="1" ref="DZ14" ca="1">IF($DX$3="Catégorie",IF(SUMIFS('Étape 1 - à remplir'!$F$31:$F$400,'Étape 1 - à remplir'!$C$31:$C$400,$DX14,'Étape 1 - à remplir'!$M$31:$M$400,MASQ2!DZ$4)=0,"",SUMIFS('Étape 1 - à remplir'!$F$31:$F$400,'Étape 1 - à remplir'!$C$31:$C$400,$DX14,'Étape 1 - à remplir'!$M$31:$M$400,MASQ2!DZ$4)/INDEX('Étape 1 - à remplir'!$C$19:$L$28,MATCH(MASQ2!$DX14,'Étape 1 - à remplir'!$L$19:$L$28,0),4)),INDEX($DY$44:$EJ$73,MATCH($DX14,$DX$44:$DX$73,0),DZ$4))</f>
        <v/>
      </c>
      <c r="EA14" s="47" t="str" cm="1">
        <f t="array" aca="1" ref="EA14" ca="1">IF($DX$3="Catégorie",IF(SUMIFS('Étape 1 - à remplir'!$F$31:$F$400,'Étape 1 - à remplir'!$C$31:$C$400,$DX14,'Étape 1 - à remplir'!$M$31:$M$400,MASQ2!EA$4)=0,"",SUMIFS('Étape 1 - à remplir'!$F$31:$F$400,'Étape 1 - à remplir'!$C$31:$C$400,$DX14,'Étape 1 - à remplir'!$M$31:$M$400,MASQ2!EA$4)/INDEX('Étape 1 - à remplir'!$C$19:$L$28,MATCH(MASQ2!$DX14,'Étape 1 - à remplir'!$L$19:$L$28,0),4)),INDEX($DY$44:$EJ$73,MATCH($DX14,$DX$44:$DX$73,0),EA$4))</f>
        <v/>
      </c>
      <c r="EB14" s="47" t="str" cm="1">
        <f t="array" aca="1" ref="EB14" ca="1">IF($DX$3="Catégorie",IF(SUMIFS('Étape 1 - à remplir'!$F$31:$F$400,'Étape 1 - à remplir'!$C$31:$C$400,$DX14,'Étape 1 - à remplir'!$M$31:$M$400,MASQ2!EB$4)=0,"",SUMIFS('Étape 1 - à remplir'!$F$31:$F$400,'Étape 1 - à remplir'!$C$31:$C$400,$DX14,'Étape 1 - à remplir'!$M$31:$M$400,MASQ2!EB$4)/INDEX('Étape 1 - à remplir'!$C$19:$L$28,MATCH(MASQ2!$DX14,'Étape 1 - à remplir'!$L$19:$L$28,0),4)),INDEX($DY$44:$EJ$73,MATCH($DX14,$DX$44:$DX$73,0),EB$4))</f>
        <v/>
      </c>
      <c r="EC14" s="47" t="str" cm="1">
        <f t="array" aca="1" ref="EC14" ca="1">IF($DX$3="Catégorie",IF(SUMIFS('Étape 1 - à remplir'!$F$31:$F$400,'Étape 1 - à remplir'!$C$31:$C$400,$DX14,'Étape 1 - à remplir'!$M$31:$M$400,MASQ2!EC$4)=0,"",SUMIFS('Étape 1 - à remplir'!$F$31:$F$400,'Étape 1 - à remplir'!$C$31:$C$400,$DX14,'Étape 1 - à remplir'!$M$31:$M$400,MASQ2!EC$4)/INDEX('Étape 1 - à remplir'!$C$19:$L$28,MATCH(MASQ2!$DX14,'Étape 1 - à remplir'!$L$19:$L$28,0),4)),INDEX($DY$44:$EJ$73,MATCH($DX14,$DX$44:$DX$73,0),EC$4))</f>
        <v/>
      </c>
      <c r="ED14" s="47" t="str" cm="1">
        <f t="array" aca="1" ref="ED14" ca="1">IF($DX$3="Catégorie",IF(SUMIFS('Étape 1 - à remplir'!$F$31:$F$400,'Étape 1 - à remplir'!$C$31:$C$400,$DX14,'Étape 1 - à remplir'!$M$31:$M$400,MASQ2!ED$4)=0,"",SUMIFS('Étape 1 - à remplir'!$F$31:$F$400,'Étape 1 - à remplir'!$C$31:$C$400,$DX14,'Étape 1 - à remplir'!$M$31:$M$400,MASQ2!ED$4)/INDEX('Étape 1 - à remplir'!$C$19:$L$28,MATCH(MASQ2!$DX14,'Étape 1 - à remplir'!$L$19:$L$28,0),4)),INDEX($DY$44:$EJ$73,MATCH($DX14,$DX$44:$DX$73,0),ED$4))</f>
        <v/>
      </c>
      <c r="EE14" s="47" t="str" cm="1">
        <f t="array" aca="1" ref="EE14" ca="1">IF($DX$3="Catégorie",IF(SUMIFS('Étape 1 - à remplir'!$F$31:$F$400,'Étape 1 - à remplir'!$C$31:$C$400,$DX14,'Étape 1 - à remplir'!$M$31:$M$400,MASQ2!EE$4)=0,"",SUMIFS('Étape 1 - à remplir'!$F$31:$F$400,'Étape 1 - à remplir'!$C$31:$C$400,$DX14,'Étape 1 - à remplir'!$M$31:$M$400,MASQ2!EE$4)/INDEX('Étape 1 - à remplir'!$C$19:$L$28,MATCH(MASQ2!$DX14,'Étape 1 - à remplir'!$L$19:$L$28,0),4)),INDEX($DY$44:$EJ$73,MATCH($DX14,$DX$44:$DX$73,0),EE$4))</f>
        <v/>
      </c>
      <c r="EF14" s="47" t="str" cm="1">
        <f t="array" aca="1" ref="EF14" ca="1">IF($DX$3="Catégorie",IF(SUMIFS('Étape 1 - à remplir'!$F$31:$F$400,'Étape 1 - à remplir'!$C$31:$C$400,$DX14,'Étape 1 - à remplir'!$M$31:$M$400,MASQ2!EF$4)=0,"",SUMIFS('Étape 1 - à remplir'!$F$31:$F$400,'Étape 1 - à remplir'!$C$31:$C$400,$DX14,'Étape 1 - à remplir'!$M$31:$M$400,MASQ2!EF$4)/INDEX('Étape 1 - à remplir'!$C$19:$L$28,MATCH(MASQ2!$DX14,'Étape 1 - à remplir'!$L$19:$L$28,0),4)),INDEX($DY$44:$EJ$73,MATCH($DX14,$DX$44:$DX$73,0),EF$4))</f>
        <v/>
      </c>
      <c r="EG14" s="47" t="str" cm="1">
        <f t="array" aca="1" ref="EG14" ca="1">IF($DX$3="Catégorie",IF(SUMIFS('Étape 1 - à remplir'!$F$31:$F$400,'Étape 1 - à remplir'!$C$31:$C$400,$DX14,'Étape 1 - à remplir'!$M$31:$M$400,MASQ2!EG$4)=0,"",SUMIFS('Étape 1 - à remplir'!$F$31:$F$400,'Étape 1 - à remplir'!$C$31:$C$400,$DX14,'Étape 1 - à remplir'!$M$31:$M$400,MASQ2!EG$4)/INDEX('Étape 1 - à remplir'!$C$19:$L$28,MATCH(MASQ2!$DX14,'Étape 1 - à remplir'!$L$19:$L$28,0),4)),INDEX($DY$44:$EJ$73,MATCH($DX14,$DX$44:$DX$73,0),EG$4))</f>
        <v/>
      </c>
      <c r="EH14" s="47" t="str" cm="1">
        <f t="array" aca="1" ref="EH14" ca="1">IF($DX$3="Catégorie",IF(SUMIFS('Étape 1 - à remplir'!$F$31:$F$400,'Étape 1 - à remplir'!$C$31:$C$400,$DX14,'Étape 1 - à remplir'!$M$31:$M$400,MASQ2!EH$4)=0,"",SUMIFS('Étape 1 - à remplir'!$F$31:$F$400,'Étape 1 - à remplir'!$C$31:$C$400,$DX14,'Étape 1 - à remplir'!$M$31:$M$400,MASQ2!EH$4)/INDEX('Étape 1 - à remplir'!$C$19:$L$28,MATCH(MASQ2!$DX14,'Étape 1 - à remplir'!$L$19:$L$28,0),4)),INDEX($DY$44:$EJ$73,MATCH($DX14,$DX$44:$DX$73,0),EH$4))</f>
        <v/>
      </c>
      <c r="EI14" s="47" t="str" cm="1">
        <f t="array" aca="1" ref="EI14" ca="1">IF($DX$3="Catégorie",IF(SUMIFS('Étape 1 - à remplir'!$F$31:$F$400,'Étape 1 - à remplir'!$C$31:$C$400,$DX14,'Étape 1 - à remplir'!$M$31:$M$400,MASQ2!EI$4)=0,"",SUMIFS('Étape 1 - à remplir'!$F$31:$F$400,'Étape 1 - à remplir'!$C$31:$C$400,$DX14,'Étape 1 - à remplir'!$M$31:$M$400,MASQ2!EI$4)/INDEX('Étape 1 - à remplir'!$C$19:$L$28,MATCH(MASQ2!$DX14,'Étape 1 - à remplir'!$L$19:$L$28,0),4)),INDEX($DY$44:$EJ$73,MATCH($DX14,$DX$44:$DX$73,0),EI$4))</f>
        <v/>
      </c>
      <c r="EJ14" s="47" t="str" cm="1">
        <f t="array" aca="1" ref="EJ14" ca="1">IF($DX$3="Catégorie",IF(SUMIFS('Étape 1 - à remplir'!$F$31:$F$400,'Étape 1 - à remplir'!$C$31:$C$400,$DX14,'Étape 1 - à remplir'!$M$31:$M$400,MASQ2!EJ$4)=0,"",SUMIFS('Étape 1 - à remplir'!$F$31:$F$400,'Étape 1 - à remplir'!$C$31:$C$400,$DX14,'Étape 1 - à remplir'!$M$31:$M$400,MASQ2!EJ$4)/INDEX('Étape 1 - à remplir'!$C$19:$L$28,MATCH(MASQ2!$DX14,'Étape 1 - à remplir'!$L$19:$L$28,0),4)),INDEX($DY$44:$EJ$73,MATCH($DX14,$DX$44:$DX$73,0),EJ$4))</f>
        <v/>
      </c>
    </row>
    <row r="15" spans="1:140" ht="15.75" thickBot="1" x14ac:dyDescent="0.3">
      <c r="A15" s="356" t="s">
        <v>649</v>
      </c>
      <c r="B15" s="358"/>
      <c r="C15" s="359"/>
      <c r="D15" s="8"/>
      <c r="E15" s="56" t="str">
        <f>Données_ATB!CH14</f>
        <v>Opération</v>
      </c>
      <c r="F15" s="104" t="e">
        <f>IF(IF(S$2="Catégorie",IF(S$3="Toutes",SUMIFS('Étape 1 - à remplir'!F$31:F$400,'Étape 1 - à remplir'!D$31:D$400,MASQ2!E15,'Étape 1 - à remplir'!G$31:G$400,"animaux"),SUMIFS('Étape 1 - à remplir'!F$31:F$400,'Étape 1 - à remplir'!D$31:D$400,MASQ2!E15,'Étape 1 - à remplir'!C$31:C$400,S$3)),IF(S$2="Âge",IF(S$3="Tous",SUMIFS('Étape 1 - à remplir'!F$31:F$400,'Étape 1 - à remplir'!D$31:D$400,MASQ2!E15,'Étape 1 - à remplir'!G$31:G$400,"animaux"),SUMIFS('Étape 1 - à remplir'!F$31:F$400,'Étape 1 - à remplir'!D$31:D$400,MASQ2!E15,'Étape 1 - à remplir'!P$31:P$400,S$3)),IF(S$2="Atelier",IF(S$3="Tous",SUMIFS('Étape 1 - à remplir'!F$31:F$400,'Étape 1 - à remplir'!D$31:D$400,MASQ2!E15,'Étape 1 - à remplir'!G$31:G$400,"animaux"),SUMIFS('Étape 1 - à remplir'!F$31:F$400,'Étape 1 - à remplir'!D$31:D$400,MASQ2!E15,'Étape 1 - à remplir'!O$31:O$400,S$3)),IF(S$2="Espèce",IF(S$3="Tous",SUMIFS('Étape 1 - à remplir'!F$31:F$400,'Étape 1 - à remplir'!D$31:D$400,MASQ2!E15,'Étape 1 - à remplir'!G$31:G$400,"animaux"),SUMIFS('Étape 1 - à remplir'!F$31:F$400,'Étape 1 - à remplir'!D$31:D$400,MASQ2!E15,'Étape 1 - à remplir'!N$31:N$400,S$3))))))=0,NA(),IF(S$2="Catégorie",IF(S$3="Toutes",SUMIFS('Étape 1 - à remplir'!F$31:F$400,'Étape 1 - à remplir'!D$31:D$400,MASQ2!E15,'Étape 1 - à remplir'!G$31:G$400,"animaux"),SUMIFS('Étape 1 - à remplir'!F$31:F$400,'Étape 1 - à remplir'!D$31:D$400,MASQ2!E15,'Étape 1 - à remplir'!C$31:C$400,S$3)),IF(S$2="Âge",IF(S$3="Tous",SUMIFS('Étape 1 - à remplir'!F$31:F$400,'Étape 1 - à remplir'!D$31:D$400,MASQ2!E15,'Étape 1 - à remplir'!G$31:G$400,"animaux"),SUMIFS('Étape 1 - à remplir'!F$31:F$400,'Étape 1 - à remplir'!D$31:D$400,MASQ2!E15,'Étape 1 - à remplir'!P$31:P$400,S$3)),IF(S$2="Atelier",IF(S$3="Tous",SUMIFS('Étape 1 - à remplir'!F$31:F$400,'Étape 1 - à remplir'!D$31:D$400,MASQ2!E15,'Étape 1 - à remplir'!G$31:G$400,"animaux"),SUMIFS('Étape 1 - à remplir'!F$31:F$400,'Étape 1 - à remplir'!D$31:D$400,MASQ2!E15,'Étape 1 - à remplir'!O$31:O$400,S$3)),IF(S$2="Espèce",IF(S$3="Tous",SUMIFS('Étape 1 - à remplir'!F$31:F$400,'Étape 1 - à remplir'!D$31:D$400,MASQ2!E15,'Étape 1 - à remplir'!G$31:G$400,"animaux"),SUMIFS('Étape 1 - à remplir'!F$31:F$400,'Étape 1 - à remplir'!D$31:D$400,MASQ2!E15,'Étape 1 - à remplir'!N$31:N$400,S$3)))))))</f>
        <v>#N/A</v>
      </c>
      <c r="G15" s="203" t="str">
        <f ca="1"/>
        <v>Opération</v>
      </c>
      <c r="H15" s="97" t="e">
        <f ca="1"/>
        <v>#N/A</v>
      </c>
      <c r="I15" s="102" t="str">
        <f>INDEX(Données_ATB!BE:BV,MATCH(MASQ2!J15,Données_ATB!BE:BE,0),18)</f>
        <v>x</v>
      </c>
      <c r="J15" s="77" t="str">
        <f>Données_ATB!BE14</f>
        <v>ADVOCINE 180, 180 MG/ML, SOLUTION INJECTABLE POUR BOVINS</v>
      </c>
      <c r="K15" s="204" t="e">
        <f>IF(IF(S$2="Catégorie",IF(S$3="Toutes",SUMIFS('Étape 1 - à remplir'!$F$31:$F$400,'Étape 1 - à remplir'!$E$31:$E$400,MASQ2!J15,'Étape 1 - à remplir'!$G$31:$G$400,"animaux"),SUMIFS('Étape 1 - à remplir'!$F$31:$F$400,'Étape 1 - à remplir'!$E$31:$E$400,MASQ2!J15,'Étape 1 - à remplir'!$C$31:$C$400,S$3)),IF(S$2="Âge",IF(S$3="Tous",SUMIFS('Étape 1 - à remplir'!$F$31:$F$400,'Étape 1 - à remplir'!$E$31:$E$400,MASQ2!J15,'Étape 1 - à remplir'!$G$31:$G$400,"animaux"),SUMIFS('Étape 1 - à remplir'!$F$31:$F$400,'Étape 1 - à remplir'!$E$31:$E$400,MASQ2!J15,'Étape 1 - à remplir'!$P$31:$P$400,S$3)),IF(S$2="Atelier",IF(S$3="Tous",SUMIFS('Étape 1 - à remplir'!$F$31:$F$400,'Étape 1 - à remplir'!$E$31:$E$400,MASQ2!J15,'Étape 1 - à remplir'!$G$31:$G$400,"animaux"),SUMIFS('Étape 1 - à remplir'!$F$31:$F$400,'Étape 1 - à remplir'!$E$31:$E$400,MASQ2!J15,'Étape 1 - à remplir'!$O$31:$O$400,S$3)),IF(S$2="Espèce",IF(S$3="Tous",SUMIFS('Étape 1 - à remplir'!$F$31:$F$400,'Étape 1 - à remplir'!$E$31:$E$400,MASQ2!J15,'Étape 1 - à remplir'!$G$31:$G$400,"animaux"),SUMIFS('Étape 1 - à remplir'!$F$31:$F$400,'Étape 1 - à remplir'!$E$31:$E$400,MASQ2!J15,'Étape 1 - à remplir'!$N$31:$N$400,S$3))))))=0,NA(),IF(S$2="Catégorie",IF(S$3="Toutes",SUMIFS('Étape 1 - à remplir'!$F$31:$F$400,'Étape 1 - à remplir'!$E$31:$E$400,MASQ2!J15,'Étape 1 - à remplir'!$G$31:$G$400,"animaux"),SUMIFS('Étape 1 - à remplir'!$F$31:$F$400,'Étape 1 - à remplir'!$E$31:$E$400,MASQ2!J15,'Étape 1 - à remplir'!$C$31:$C$400,S$3)),IF(S$2="Âge",IF(S$3="Tous",SUMIFS('Étape 1 - à remplir'!$F$31:$F$400,'Étape 1 - à remplir'!$E$31:$E$400,MASQ2!J15,'Étape 1 - à remplir'!$G$31:$G$400,"animaux"),SUMIFS('Étape 1 - à remplir'!$F$31:$F$400,'Étape 1 - à remplir'!$E$31:$E$400,MASQ2!J15,'Étape 1 - à remplir'!$P$31:$P$400,S$3)),IF(S$2="Atelier",IF(S$3="Tous",SUMIFS('Étape 1 - à remplir'!$F$31:$F$400,'Étape 1 - à remplir'!$E$31:$E$400,MASQ2!J15,'Étape 1 - à remplir'!$G$31:$G$400,"animaux"),SUMIFS('Étape 1 - à remplir'!$F$31:$F$400,'Étape 1 - à remplir'!$E$31:$E$400,MASQ2!J15,'Étape 1 - à remplir'!$O$31:$O$400,S$3)),IF(S$2="Espèce",IF(S$3="Tous",SUMIFS('Étape 1 - à remplir'!$F$31:$F$400,'Étape 1 - à remplir'!$E$31:$E$400,MASQ2!J15,'Étape 1 - à remplir'!$G$31:$G$400,"animaux"),SUMIFS('Étape 1 - à remplir'!$F$31:$F$400,'Étape 1 - à remplir'!$E$31:$E$400,MASQ2!J15,'Étape 1 - à remplir'!$N$31:$N$400,S$3)))))))</f>
        <v>#N/A</v>
      </c>
      <c r="L15" s="97">
        <f t="shared" si="38"/>
        <v>0</v>
      </c>
      <c r="M15" s="56" t="str">
        <f>Données_ATB!BN14</f>
        <v>Danofloxacine</v>
      </c>
      <c r="N15" s="204" t="str">
        <f>Données_ATB!BO14</f>
        <v/>
      </c>
      <c r="O15" s="97" t="str">
        <f>Données_ATB!BP14</f>
        <v/>
      </c>
      <c r="P15" s="77" t="str">
        <f>Données_ATB!BR14</f>
        <v>Fluoroquinolones</v>
      </c>
      <c r="Q15" s="78" t="str">
        <f>Données_ATB!BS14</f>
        <v/>
      </c>
      <c r="R15" s="79" t="str">
        <f>Données_ATB!BT14</f>
        <v/>
      </c>
      <c r="S15" s="78"/>
      <c r="T15" s="78"/>
      <c r="U15" s="77" t="str">
        <f ca="1"/>
        <v>ADVOCINE 180, 180 MG/ML, SOLUTION INJECTABLE POUR BOVINS</v>
      </c>
      <c r="V15" s="79" t="e">
        <f ca="1"/>
        <v>#N/A</v>
      </c>
      <c r="W15" s="102" t="str">
        <f>IF(X15="Colistine","x",IF(INDEX(Données_ATB!CB$3:CC$63,MATCH(X15,Données_ATB!CB$3:CB$63,0),2)="Fluoroquinolones","x",IF(INDEX(Données_ATB!CB$3:CC$63,MATCH(X15,Données_ATB!CB$3:CB$63,0),2)="Cephalosporines 3&amp;4G","x","")))</f>
        <v>x</v>
      </c>
      <c r="X15" s="77" t="str">
        <f>Données_ATB!CB14</f>
        <v>Ceftiofur</v>
      </c>
      <c r="Y15" s="104" t="e">
        <f t="shared" si="30"/>
        <v>#N/A</v>
      </c>
      <c r="Z15" s="8" t="str">
        <f ca="1"/>
        <v>Ceftiofur</v>
      </c>
      <c r="AA15" s="97" t="e">
        <f ca="1"/>
        <v>#N/A</v>
      </c>
      <c r="AB15" s="102" t="str">
        <f t="shared" si="31"/>
        <v/>
      </c>
      <c r="AC15" s="56" t="str">
        <f>Données_ATB!BY14</f>
        <v>Polypeptides</v>
      </c>
      <c r="AD15" s="104" t="e">
        <f t="shared" si="3"/>
        <v>#N/A</v>
      </c>
      <c r="AE15" s="8" t="str">
        <f ca="1"/>
        <v>Polypeptides</v>
      </c>
      <c r="AF15" s="97" t="e">
        <f ca="1"/>
        <v>#N/A</v>
      </c>
      <c r="AG15" s="8"/>
      <c r="AI15" s="8"/>
      <c r="AO15" s="8"/>
      <c r="AP15" s="8"/>
      <c r="AQ15" s="8"/>
      <c r="AR15" s="8"/>
      <c r="AS15" s="8"/>
      <c r="AT15" s="97"/>
      <c r="AV15" s="356" t="s">
        <v>649</v>
      </c>
      <c r="AW15" s="358"/>
      <c r="AX15" s="359"/>
      <c r="AY15" s="8"/>
      <c r="AZ15" s="56" t="str">
        <f t="shared" si="4"/>
        <v>Opération</v>
      </c>
      <c r="BA15" s="104" t="e">
        <f>IF(IF(BN$2="Catégorie",IF(BN$3="Toutes",SUMIFS('Étape 1 - à remplir'!$F$31:$F$400,'Étape 1 - à remplir'!$D$31:$D$400,MASQ2!AZ15,'Étape 1 - à remplir'!$G$31:$G$400,"lots"),SUMIFS('Étape 1 - à remplir'!$F$31:$F$400,'Étape 1 - à remplir'!$D$31:$D$400,MASQ2!AZ15,'Étape 1 - à remplir'!$C$31:$C$400,BN$3,'Étape 1 - à remplir'!$G$31:$G$400,"lots")),IF(BN$2="Âge",IF(BN$3="Tous",SUMIFS('Étape 1 - à remplir'!$F$31:$F$400,'Étape 1 - à remplir'!$D$31:$D$400,MASQ2!AZ15,'Étape 1 - à remplir'!$G$31:$G$400,"lots"),SUMIFS('Étape 1 - à remplir'!$F$31:$F$400,'Étape 1 - à remplir'!$D$31:$D$400,MASQ2!AZ15,'Étape 1 - à remplir'!$P$31:$P$400,BN$3,'Étape 1 - à remplir'!$G$31:$G$400,"lots")),IF(BN$2="Atelier",IF(BN$3="Tous",SUMIFS('Étape 1 - à remplir'!$F$31:$F$400,'Étape 1 - à remplir'!$D$31:$D$400,MASQ2!AZ15,'Étape 1 - à remplir'!$G$31:$G$400,"lots"),SUMIFS('Étape 1 - à remplir'!$F$31:$F$400,'Étape 1 - à remplir'!$D$31:$D$400,MASQ2!AZ15,'Étape 1 - à remplir'!$O$31:$O$400,BN$3,'Étape 1 - à remplir'!$G$31:$G$400,"lots")),IF(BN$2="Espèce",IF(BN$3="Tous",SUMIFS('Étape 1 - à remplir'!$F$31:$F$400,'Étape 1 - à remplir'!$D$31:$D$400,MASQ2!AZ15,'Étape 1 - à remplir'!$G$31:$G$400,"lots"),SUMIFS('Étape 1 - à remplir'!$F$31:$F$400,'Étape 1 - à remplir'!$D$31:$D$400,MASQ2!AZ15,'Étape 1 - à remplir'!$N$31:$N$400,BN$3,'Étape 1 - à remplir'!$G$31:$G$400,"lots"))))))=0,NA(),IF(BN$2="Catégorie",IF(BN$3="Toutes",SUMIFS('Étape 1 - à remplir'!$F$31:$F$400,'Étape 1 - à remplir'!$D$31:$D$400,MASQ2!AZ15,'Étape 1 - à remplir'!$G$31:$G$400,"lots"),SUMIFS('Étape 1 - à remplir'!$F$31:$F$400,'Étape 1 - à remplir'!$D$31:$D$400,MASQ2!AZ15,'Étape 1 - à remplir'!$C$31:$C$400,BN$3,'Étape 1 - à remplir'!$G$31:$G$400,"lots")),IF(BN$2="Âge",IF(BN$3="Tous",SUMIFS('Étape 1 - à remplir'!$F$31:$F$400,'Étape 1 - à remplir'!$D$31:$D$400,MASQ2!AZ15,'Étape 1 - à remplir'!$G$31:$G$400,"lots"),SUMIFS('Étape 1 - à remplir'!$F$31:$F$400,'Étape 1 - à remplir'!$D$31:$D$400,MASQ2!AZ15,'Étape 1 - à remplir'!$P$31:$P$400,BN$3,'Étape 1 - à remplir'!$G$31:$G$400,"lots")),IF(BN$2="Atelier",IF(BN$3="Tous",SUMIFS('Étape 1 - à remplir'!$F$31:$F$400,'Étape 1 - à remplir'!$D$31:$D$400,MASQ2!AZ15,'Étape 1 - à remplir'!$G$31:$G$400,"lots"),SUMIFS('Étape 1 - à remplir'!$F$31:$F$400,'Étape 1 - à remplir'!$D$31:$D$400,MASQ2!AZ15,'Étape 1 - à remplir'!$O$31:$O$400,BN$3,'Étape 1 - à remplir'!$G$31:$G$400,"lots")),IF(BN$2="Espèce",IF(BN$3="Tous",SUMIFS('Étape 1 - à remplir'!$F$31:$F$400,'Étape 1 - à remplir'!$D$31:$D$400,MASQ2!AZ15,'Étape 1 - à remplir'!$G$31:$G$400,"lots"),SUMIFS('Étape 1 - à remplir'!$F$31:$F$400,'Étape 1 - à remplir'!$D$31:$D$400,MASQ2!AZ15,'Étape 1 - à remplir'!$N$31:$N$400,BN$3,'Étape 1 - à remplir'!$G$31:$G$400,"lots")))))))</f>
        <v>#N/A</v>
      </c>
      <c r="BB15" s="8" t="str">
        <f ca="1"/>
        <v>Opération</v>
      </c>
      <c r="BC15" s="97" t="e">
        <f ca="1"/>
        <v>#N/A</v>
      </c>
      <c r="BD15" s="102" t="str">
        <f t="shared" si="5"/>
        <v>x</v>
      </c>
      <c r="BE15" s="56" t="str">
        <f t="shared" si="6"/>
        <v>ADVOCINE 180, 180 MG/ML, SOLUTION INJECTABLE POUR BOVINS</v>
      </c>
      <c r="BF15" s="204" t="e">
        <f>IF(IF(BN$2="Catégorie",IF(BN$3="Toutes",SUMIFS('Étape 1 - à remplir'!$F$31:$F$400,'Étape 1 - à remplir'!$E$31:$E$400,MASQ2!BE15,'Étape 1 - à remplir'!$G$31:$G$400,"lots"),SUMIFS('Étape 1 - à remplir'!$F$31:$F$400,'Étape 1 - à remplir'!$E$31:$E$400,MASQ2!BE15,'Étape 1 - à remplir'!$C$31:$C$400,BN$3)),IF(BN$2="Âge",IF(BN$3="Tous",SUMIFS('Étape 1 - à remplir'!$F$31:$F$400,'Étape 1 - à remplir'!$E$31:$E$400,MASQ2!BE15,'Étape 1 - à remplir'!$G$31:$G$400,"lots"),SUMIFS('Étape 1 - à remplir'!$F$31:$F$400,'Étape 1 - à remplir'!$E$31:$E$400,MASQ2!BE15,'Étape 1 - à remplir'!$P$31:$P$400,BN$3,'Étape 1 - à remplir'!$G$31:$G$400,"lots")),IF(BN$2="Atelier",IF(BN$3="Tous",SUMIFS('Étape 1 - à remplir'!$F$31:$F$400,'Étape 1 - à remplir'!$E$31:$E$400,MASQ2!BE15,'Étape 1 - à remplir'!$G$31:$G$400,"lots"),SUMIFS('Étape 1 - à remplir'!$F$31:$F$400,'Étape 1 - à remplir'!$E$31:$E$400,MASQ2!BE15,'Étape 1 - à remplir'!$O$31:$O$400,BN$3,'Étape 1 - à remplir'!$G$31:$G$400,"lots")),IF(BN$2="Espèce",IF(BN$3="Tous",SUMIFS('Étape 1 - à remplir'!$F$31:$F$400,'Étape 1 - à remplir'!$E$31:$E$400,MASQ2!BE15,'Étape 1 - à remplir'!$G$31:$G$400,"lots"),SUMIFS('Étape 1 - à remplir'!$F$31:$F$400,'Étape 1 - à remplir'!$E$31:$E$400,MASQ2!BE15,'Étape 1 - à remplir'!$N$31:$N$400,BN$3,'Étape 1 - à remplir'!$G$31:$G$400,"lots"))))))=0,NA(),IF(BN$2="Catégorie",IF(BN$3="Toutes",SUMIFS('Étape 1 - à remplir'!$F$31:$F$400,'Étape 1 - à remplir'!$E$31:$E$400,MASQ2!BE15,'Étape 1 - à remplir'!$G$31:$G$400,"lots"),SUMIFS('Étape 1 - à remplir'!$F$31:$F$400,'Étape 1 - à remplir'!$E$31:$E$400,MASQ2!BE15,'Étape 1 - à remplir'!$C$31:$C$400,BN$3)),IF(BN$2="Âge",IF(BN$3="Tous",SUMIFS('Étape 1 - à remplir'!$F$31:$F$400,'Étape 1 - à remplir'!$E$31:$E$400,MASQ2!BE15,'Étape 1 - à remplir'!$G$31:$G$400,"lots"),SUMIFS('Étape 1 - à remplir'!$F$31:$F$400,'Étape 1 - à remplir'!$E$31:$E$400,MASQ2!BE15,'Étape 1 - à remplir'!$P$31:$P$400,BN$3,'Étape 1 - à remplir'!$G$31:$G$400,"lots")),IF(BN$2="Atelier",IF(BN$3="Tous",SUMIFS('Étape 1 - à remplir'!$F$31:$F$400,'Étape 1 - à remplir'!$E$31:$E$400,MASQ2!BE15,'Étape 1 - à remplir'!$G$31:$G$400,"lots"),SUMIFS('Étape 1 - à remplir'!$F$31:$F$400,'Étape 1 - à remplir'!$E$31:$E$400,MASQ2!BE15,'Étape 1 - à remplir'!$O$31:$O$400,BN$3,'Étape 1 - à remplir'!$G$31:$G$400,"lots")),IF(BN$2="Espèce",IF(BN$3="Tous",SUMIFS('Étape 1 - à remplir'!$F$31:$F$400,'Étape 1 - à remplir'!$E$31:$E$400,MASQ2!BE15,'Étape 1 - à remplir'!$G$31:$G$400,"lots"),SUMIFS('Étape 1 - à remplir'!$F$31:$F$400,'Étape 1 - à remplir'!$E$31:$E$400,MASQ2!BE15,'Étape 1 - à remplir'!$N$31:$N$400,BN$3,'Étape 1 - à remplir'!$G$31:$G$400,"lots")))))))</f>
        <v>#N/A</v>
      </c>
      <c r="BG15" s="204">
        <f t="shared" si="32"/>
        <v>0</v>
      </c>
      <c r="BH15" s="204" t="str">
        <f t="shared" si="7"/>
        <v>Danofloxacine</v>
      </c>
      <c r="BI15" s="204" t="str">
        <f t="shared" si="8"/>
        <v/>
      </c>
      <c r="BJ15" s="204" t="str">
        <f t="shared" si="9"/>
        <v/>
      </c>
      <c r="BK15" s="204" t="str">
        <f t="shared" si="10"/>
        <v>Fluoroquinolones</v>
      </c>
      <c r="BL15" s="204" t="str">
        <f t="shared" si="11"/>
        <v/>
      </c>
      <c r="BM15" s="97" t="str">
        <f t="shared" si="12"/>
        <v/>
      </c>
      <c r="BN15" s="78"/>
      <c r="BO15" s="78"/>
      <c r="BP15" s="77" t="str">
        <f ca="1"/>
        <v>ADVOCINE 180, 180 MG/ML, SOLUTION INJECTABLE POUR BOVINS</v>
      </c>
      <c r="BQ15" s="79" t="e">
        <f ca="1"/>
        <v>#N/A</v>
      </c>
      <c r="BR15" s="102" t="str">
        <f t="shared" si="13"/>
        <v>x</v>
      </c>
      <c r="BS15" s="77" t="str">
        <f t="shared" si="14"/>
        <v>Ceftiofur</v>
      </c>
      <c r="BT15" s="104" t="e">
        <f t="shared" si="33"/>
        <v>#N/A</v>
      </c>
      <c r="BU15" s="204" t="str">
        <f ca="1"/>
        <v>Ceftiofur</v>
      </c>
      <c r="BV15" s="97" t="e">
        <f ca="1"/>
        <v>#N/A</v>
      </c>
      <c r="BW15" s="102" t="str">
        <f t="shared" si="15"/>
        <v/>
      </c>
      <c r="BX15" s="265" t="str">
        <f t="shared" si="16"/>
        <v>Polypeptides</v>
      </c>
      <c r="BY15" s="104" t="e">
        <f t="shared" si="34"/>
        <v>#N/A</v>
      </c>
      <c r="BZ15" s="204" t="str">
        <f ca="1"/>
        <v>Polypeptides</v>
      </c>
      <c r="CA15" s="97" t="e">
        <f ca="1"/>
        <v>#N/A</v>
      </c>
      <c r="CB15" s="8"/>
      <c r="CC15" s="30"/>
      <c r="CD15" s="8"/>
      <c r="CE15" s="30"/>
      <c r="CF15" s="30"/>
      <c r="CG15" s="30"/>
      <c r="CH15" s="30"/>
      <c r="CI15" s="30"/>
      <c r="CJ15" s="8"/>
      <c r="CK15" s="8"/>
      <c r="CL15" s="8"/>
      <c r="CM15" s="8"/>
      <c r="CN15" s="8"/>
      <c r="CO15" s="97"/>
      <c r="CQ15" s="356" t="s">
        <v>649</v>
      </c>
      <c r="CR15" s="358"/>
      <c r="CS15" s="359"/>
      <c r="CT15" s="8"/>
      <c r="CU15" s="56" t="str">
        <f t="shared" si="17"/>
        <v>Opération</v>
      </c>
      <c r="CV15" s="104" t="e">
        <f>IF(IF(DI$2="Catégorie",IF(DI$3="Toutes",SUMIFS('Étape 1 - à remplir'!$F$31:$F$400,'Étape 1 - à remplir'!$D$31:$D$400,MASQ2!CU15,'Étape 1 - à remplir'!$G$31:$G$400,"kg"),SUMIFS('Étape 1 - à remplir'!$F$31:$F$400,'Étape 1 - à remplir'!$D$31:$D$400,MASQ2!CU15,'Étape 1 - à remplir'!$C$31:$C$400,DI$3,'Étape 1 - à remplir'!$G$31:$G$400,"kg")),IF(DI$2="Âge",IF(DI$3="Tous",SUMIFS('Étape 1 - à remplir'!$F$31:$F$400,'Étape 1 - à remplir'!$D$31:$D$400,MASQ2!CU15,'Étape 1 - à remplir'!$G$31:$G$400,"kg"),SUMIFS('Étape 1 - à remplir'!$F$31:$F$400,'Étape 1 - à remplir'!$D$31:$D$400,MASQ2!CU15,'Étape 1 - à remplir'!$P$31:$P$400,DI$3,'Étape 1 - à remplir'!$G$31:$G$400,"kg")),IF(DI$2="Atelier",IF(DI$3="Tous",SUMIFS('Étape 1 - à remplir'!$F$31:$F$400,'Étape 1 - à remplir'!$D$31:$D$400,MASQ2!CU15,'Étape 1 - à remplir'!$G$31:$G$400,"kg"),SUMIFS('Étape 1 - à remplir'!$F$31:$F$400,'Étape 1 - à remplir'!$D$31:$D$400,MASQ2!CU15,'Étape 1 - à remplir'!$O$31:$O$400,DI$3,'Étape 1 - à remplir'!$G$31:$G$400,"kg")),IF(DI$2="Espèce",IF(DI$3="Tous",SUMIFS('Étape 1 - à remplir'!$F$31:$F$400,'Étape 1 - à remplir'!$D$31:$D$400,MASQ2!CU15,'Étape 1 - à remplir'!$G$31:$G$400,"kg"),SUMIFS('Étape 1 - à remplir'!$F$31:$F$400,'Étape 1 - à remplir'!$D$31:$D$400,MASQ2!CU15,'Étape 1 - à remplir'!$N$31:$N$400,DI$3,'Étape 1 - à remplir'!$G$31:$G$400,"kg"))))))=0,NA(),IF(DI$2="Catégorie",IF(DI$3="Toutes",SUMIFS('Étape 1 - à remplir'!$F$31:$F$400,'Étape 1 - à remplir'!$D$31:$D$400,MASQ2!CU15,'Étape 1 - à remplir'!$G$31:$G$400,"kg"),SUMIFS('Étape 1 - à remplir'!$F$31:$F$400,'Étape 1 - à remplir'!$D$31:$D$400,MASQ2!CU15,'Étape 1 - à remplir'!$C$31:$C$400,DI$3,'Étape 1 - à remplir'!$G$31:$G$400,"kg")),IF(DI$2="Âge",IF(DI$3="Tous",SUMIFS('Étape 1 - à remplir'!$F$31:$F$400,'Étape 1 - à remplir'!$D$31:$D$400,MASQ2!CU15,'Étape 1 - à remplir'!$G$31:$G$400,"kg"),SUMIFS('Étape 1 - à remplir'!$F$31:$F$400,'Étape 1 - à remplir'!$D$31:$D$400,MASQ2!CU15,'Étape 1 - à remplir'!$P$31:$P$400,DI$3,'Étape 1 - à remplir'!$G$31:$G$400,"kg")),IF(DI$2="Atelier",IF(DI$3="Tous",SUMIFS('Étape 1 - à remplir'!$F$31:$F$400,'Étape 1 - à remplir'!$D$31:$D$400,MASQ2!CU15,'Étape 1 - à remplir'!$G$31:$G$400,"kg"),SUMIFS('Étape 1 - à remplir'!$F$31:$F$400,'Étape 1 - à remplir'!$D$31:$D$400,MASQ2!CU15,'Étape 1 - à remplir'!$O$31:$O$400,DI$3,'Étape 1 - à remplir'!$G$31:$G$400,"kg")),IF(DI$2="Espèce",IF(DI$3="Tous",SUMIFS('Étape 1 - à remplir'!$F$31:$F$400,'Étape 1 - à remplir'!$D$31:$D$400,MASQ2!CU15,'Étape 1 - à remplir'!$G$31:$G$400,"kg"),SUMIFS('Étape 1 - à remplir'!$F$31:$F$400,'Étape 1 - à remplir'!$D$31:$D$400,MASQ2!CU15,'Étape 1 - à remplir'!$N$31:$N$400,DI$3,'Étape 1 - à remplir'!$G$31:$G$400,"kg")))))))</f>
        <v>#N/A</v>
      </c>
      <c r="CW15" s="203" t="str">
        <f ca="1"/>
        <v>Opération</v>
      </c>
      <c r="CX15" s="97" t="e">
        <f ca="1"/>
        <v>#N/A</v>
      </c>
      <c r="CY15" s="102" t="str">
        <f t="shared" si="18"/>
        <v>x</v>
      </c>
      <c r="CZ15" s="56" t="str">
        <f t="shared" si="19"/>
        <v>ADVOCINE 180, 180 MG/ML, SOLUTION INJECTABLE POUR BOVINS</v>
      </c>
      <c r="DA15" s="204" t="e">
        <f>IF(IF(DI$2="Catégorie",IF(DI$3="Toutes",SUMIFS('Étape 1 - à remplir'!$F$31:$F$400,'Étape 1 - à remplir'!$E$31:$E$400,MASQ2!CZ15,'Étape 1 - à remplir'!$G$31:$G$400,"kg"),SUMIFS('Étape 1 - à remplir'!$F$31:$F$400,'Étape 1 - à remplir'!$E$31:$E$400,MASQ2!CZ15,'Étape 1 - à remplir'!$C$31:$C$400,DI$3)),IF(DI$2="Âge",IF(DI$3="Tous",SUMIFS('Étape 1 - à remplir'!$F$31:$F$400,'Étape 1 - à remplir'!$E$31:$E$400,MASQ2!CZ15,'Étape 1 - à remplir'!$G$31:$G$400,"kg"),SUMIFS('Étape 1 - à remplir'!$F$31:$F$400,'Étape 1 - à remplir'!$E$31:$E$400,MASQ2!CZ15,'Étape 1 - à remplir'!$P$31:$P$400,DI$3,'Étape 1 - à remplir'!$G$31:$G$400,"kg")),IF(DI$2="Atelier",IF(DI$3="Tous",SUMIFS('Étape 1 - à remplir'!$F$31:$F$400,'Étape 1 - à remplir'!$E$31:$E$400,MASQ2!CZ15,'Étape 1 - à remplir'!$G$31:$G$400,"kg"),SUMIFS('Étape 1 - à remplir'!$F$31:$F$400,'Étape 1 - à remplir'!$E$31:$E$400,MASQ2!CZ15,'Étape 1 - à remplir'!$O$31:$O$400,DI$3,'Étape 1 - à remplir'!$G$31:$G$400,"kg")),IF(DI$2="Espèce",IF(DI$3="Tous",SUMIFS('Étape 1 - à remplir'!$F$31:$F$400,'Étape 1 - à remplir'!$E$31:$E$400,MASQ2!CZ15,'Étape 1 - à remplir'!$G$31:$G$400,"kg"),SUMIFS('Étape 1 - à remplir'!$F$31:$F$400,'Étape 1 - à remplir'!$E$31:$E$400,MASQ2!CZ15,'Étape 1 - à remplir'!$N$31:$N$400,DI$3,'Étape 1 - à remplir'!$G$31:$G$400,"kg"))))))=0,NA(),IF(DI$2="Catégorie",IF(DI$3="Toutes",SUMIFS('Étape 1 - à remplir'!$F$31:$F$400,'Étape 1 - à remplir'!$E$31:$E$400,MASQ2!CZ15,'Étape 1 - à remplir'!$G$31:$G$400,"kg"),SUMIFS('Étape 1 - à remplir'!$F$31:$F$400,'Étape 1 - à remplir'!$E$31:$E$400,MASQ2!CZ15,'Étape 1 - à remplir'!$C$31:$C$400,DI$3)),IF(DI$2="Âge",IF(DI$3="Tous",SUMIFS('Étape 1 - à remplir'!$F$31:$F$400,'Étape 1 - à remplir'!$E$31:$E$400,MASQ2!CZ15,'Étape 1 - à remplir'!$G$31:$G$400,"kg"),SUMIFS('Étape 1 - à remplir'!$F$31:$F$400,'Étape 1 - à remplir'!$E$31:$E$400,MASQ2!CZ15,'Étape 1 - à remplir'!$P$31:$P$400,DI$3,'Étape 1 - à remplir'!$G$31:$G$400,"kg")),IF(DI$2="Atelier",IF(DI$3="Tous",SUMIFS('Étape 1 - à remplir'!$F$31:$F$400,'Étape 1 - à remplir'!$E$31:$E$400,MASQ2!CZ15,'Étape 1 - à remplir'!$G$31:$G$400,"kg"),SUMIFS('Étape 1 - à remplir'!$F$31:$F$400,'Étape 1 - à remplir'!$E$31:$E$400,MASQ2!CZ15,'Étape 1 - à remplir'!$O$31:$O$400,DI$3,'Étape 1 - à remplir'!$G$31:$G$400,"kg")),IF(DI$2="Espèce",IF(DI$3="Tous",SUMIFS('Étape 1 - à remplir'!$F$31:$F$400,'Étape 1 - à remplir'!$E$31:$E$400,MASQ2!CZ15,'Étape 1 - à remplir'!$G$31:$G$400,"kg"),SUMIFS('Étape 1 - à remplir'!$F$31:$F$400,'Étape 1 - à remplir'!$E$31:$E$400,MASQ2!CZ15,'Étape 1 - à remplir'!$N$31:$N$400,DI$3,'Étape 1 - à remplir'!$G$31:$G$400,"kg")))))))</f>
        <v>#N/A</v>
      </c>
      <c r="DB15" s="104">
        <f t="shared" si="35"/>
        <v>0</v>
      </c>
      <c r="DC15" s="204" t="str">
        <f t="shared" si="20"/>
        <v>Danofloxacine</v>
      </c>
      <c r="DD15" s="204" t="str">
        <f t="shared" si="21"/>
        <v/>
      </c>
      <c r="DE15" s="204" t="str">
        <f t="shared" si="22"/>
        <v/>
      </c>
      <c r="DF15" s="204" t="str">
        <f t="shared" si="23"/>
        <v>Fluoroquinolones</v>
      </c>
      <c r="DG15" s="204" t="str">
        <f t="shared" si="24"/>
        <v/>
      </c>
      <c r="DH15" s="97" t="str">
        <f t="shared" si="25"/>
        <v/>
      </c>
      <c r="DI15" s="78"/>
      <c r="DJ15" s="78"/>
      <c r="DK15" s="77" t="str">
        <f ca="1"/>
        <v>ADVOCINE 180, 180 MG/ML, SOLUTION INJECTABLE POUR BOVINS</v>
      </c>
      <c r="DL15" s="79" t="e">
        <f ca="1"/>
        <v>#N/A</v>
      </c>
      <c r="DM15" s="102" t="str">
        <f t="shared" si="26"/>
        <v>x</v>
      </c>
      <c r="DN15" s="77" t="str">
        <f t="shared" si="27"/>
        <v>Ceftiofur</v>
      </c>
      <c r="DO15" s="104" t="e">
        <f t="shared" si="36"/>
        <v>#N/A</v>
      </c>
      <c r="DP15" s="8" t="str">
        <f ca="1"/>
        <v>Ceftiofur</v>
      </c>
      <c r="DQ15" s="97" t="e">
        <f ca="1"/>
        <v>#N/A</v>
      </c>
      <c r="DR15" s="102" t="str">
        <f t="shared" si="28"/>
        <v/>
      </c>
      <c r="DS15" s="56" t="str">
        <f t="shared" si="29"/>
        <v>Polypeptides</v>
      </c>
      <c r="DT15" s="104" t="e">
        <f t="shared" si="37"/>
        <v>#N/A</v>
      </c>
      <c r="DU15" s="8" t="str">
        <f ca="1"/>
        <v>Polypeptides</v>
      </c>
      <c r="DV15" s="97" t="e">
        <f ca="1"/>
        <v>#N/A</v>
      </c>
      <c r="DW15" s="8"/>
      <c r="DX15" s="30"/>
      <c r="DY15" s="8"/>
      <c r="DZ15" s="30"/>
      <c r="EA15" s="30"/>
      <c r="EB15" s="30"/>
      <c r="EC15" s="30"/>
      <c r="ED15" s="30"/>
      <c r="EE15" s="8"/>
      <c r="EF15" s="8"/>
      <c r="EG15" s="8"/>
      <c r="EH15" s="8"/>
      <c r="EI15" s="8"/>
      <c r="EJ15" s="97"/>
    </row>
    <row r="16" spans="1:140" x14ac:dyDescent="0.25">
      <c r="A16" s="56" t="str" cm="1">
        <f t="array" ref="A16:C25">_xlfn._xlws.SORT(A4:C13,3,1)</f>
        <v/>
      </c>
      <c r="B16" s="8" t="e">
        <v>#N/A</v>
      </c>
      <c r="C16" s="97" t="e">
        <v>#N/A</v>
      </c>
      <c r="D16" s="8"/>
      <c r="E16" s="56" t="str">
        <f>Données_ATB!CH15</f>
        <v>Pathologie de l’appareil urinaire</v>
      </c>
      <c r="F16" s="104" t="e">
        <f>IF(IF(S$2="Catégorie",IF(S$3="Toutes",SUMIFS('Étape 1 - à remplir'!F$31:F$400,'Étape 1 - à remplir'!D$31:D$400,MASQ2!E16,'Étape 1 - à remplir'!G$31:G$400,"animaux"),SUMIFS('Étape 1 - à remplir'!F$31:F$400,'Étape 1 - à remplir'!D$31:D$400,MASQ2!E16,'Étape 1 - à remplir'!C$31:C$400,S$3)),IF(S$2="Âge",IF(S$3="Tous",SUMIFS('Étape 1 - à remplir'!F$31:F$400,'Étape 1 - à remplir'!D$31:D$400,MASQ2!E16,'Étape 1 - à remplir'!G$31:G$400,"animaux"),SUMIFS('Étape 1 - à remplir'!F$31:F$400,'Étape 1 - à remplir'!D$31:D$400,MASQ2!E16,'Étape 1 - à remplir'!P$31:P$400,S$3)),IF(S$2="Atelier",IF(S$3="Tous",SUMIFS('Étape 1 - à remplir'!F$31:F$400,'Étape 1 - à remplir'!D$31:D$400,MASQ2!E16,'Étape 1 - à remplir'!G$31:G$400,"animaux"),SUMIFS('Étape 1 - à remplir'!F$31:F$400,'Étape 1 - à remplir'!D$31:D$400,MASQ2!E16,'Étape 1 - à remplir'!O$31:O$400,S$3)),IF(S$2="Espèce",IF(S$3="Tous",SUMIFS('Étape 1 - à remplir'!F$31:F$400,'Étape 1 - à remplir'!D$31:D$400,MASQ2!E16,'Étape 1 - à remplir'!G$31:G$400,"animaux"),SUMIFS('Étape 1 - à remplir'!F$31:F$400,'Étape 1 - à remplir'!D$31:D$400,MASQ2!E16,'Étape 1 - à remplir'!N$31:N$400,S$3))))))=0,NA(),IF(S$2="Catégorie",IF(S$3="Toutes",SUMIFS('Étape 1 - à remplir'!F$31:F$400,'Étape 1 - à remplir'!D$31:D$400,MASQ2!E16,'Étape 1 - à remplir'!G$31:G$400,"animaux"),SUMIFS('Étape 1 - à remplir'!F$31:F$400,'Étape 1 - à remplir'!D$31:D$400,MASQ2!E16,'Étape 1 - à remplir'!C$31:C$400,S$3)),IF(S$2="Âge",IF(S$3="Tous",SUMIFS('Étape 1 - à remplir'!F$31:F$400,'Étape 1 - à remplir'!D$31:D$400,MASQ2!E16,'Étape 1 - à remplir'!G$31:G$400,"animaux"),SUMIFS('Étape 1 - à remplir'!F$31:F$400,'Étape 1 - à remplir'!D$31:D$400,MASQ2!E16,'Étape 1 - à remplir'!P$31:P$400,S$3)),IF(S$2="Atelier",IF(S$3="Tous",SUMIFS('Étape 1 - à remplir'!F$31:F$400,'Étape 1 - à remplir'!D$31:D$400,MASQ2!E16,'Étape 1 - à remplir'!G$31:G$400,"animaux"),SUMIFS('Étape 1 - à remplir'!F$31:F$400,'Étape 1 - à remplir'!D$31:D$400,MASQ2!E16,'Étape 1 - à remplir'!O$31:O$400,S$3)),IF(S$2="Espèce",IF(S$3="Tous",SUMIFS('Étape 1 - à remplir'!F$31:F$400,'Étape 1 - à remplir'!D$31:D$400,MASQ2!E16,'Étape 1 - à remplir'!G$31:G$400,"animaux"),SUMIFS('Étape 1 - à remplir'!F$31:F$400,'Étape 1 - à remplir'!D$31:D$400,MASQ2!E16,'Étape 1 - à remplir'!N$31:N$400,S$3)))))))</f>
        <v>#N/A</v>
      </c>
      <c r="G16" s="203" t="str">
        <f ca="1"/>
        <v>Pathologie de l’appareil urinaire</v>
      </c>
      <c r="H16" s="97" t="e">
        <f ca="1"/>
        <v>#N/A</v>
      </c>
      <c r="I16" s="102" t="str">
        <f>INDEX(Données_ATB!BE:BV,MATCH(MASQ2!J16,Données_ATB!BE:BE,0),18)</f>
        <v>x</v>
      </c>
      <c r="J16" s="77" t="str">
        <f>Données_ATB!BE15</f>
        <v>ADVOCINE 25</v>
      </c>
      <c r="K16" s="204" t="e">
        <f>IF(IF(S$2="Catégorie",IF(S$3="Toutes",SUMIFS('Étape 1 - à remplir'!$F$31:$F$400,'Étape 1 - à remplir'!$E$31:$E$400,MASQ2!J16,'Étape 1 - à remplir'!$G$31:$G$400,"animaux"),SUMIFS('Étape 1 - à remplir'!$F$31:$F$400,'Étape 1 - à remplir'!$E$31:$E$400,MASQ2!J16,'Étape 1 - à remplir'!$C$31:$C$400,S$3)),IF(S$2="Âge",IF(S$3="Tous",SUMIFS('Étape 1 - à remplir'!$F$31:$F$400,'Étape 1 - à remplir'!$E$31:$E$400,MASQ2!J16,'Étape 1 - à remplir'!$G$31:$G$400,"animaux"),SUMIFS('Étape 1 - à remplir'!$F$31:$F$400,'Étape 1 - à remplir'!$E$31:$E$400,MASQ2!J16,'Étape 1 - à remplir'!$P$31:$P$400,S$3)),IF(S$2="Atelier",IF(S$3="Tous",SUMIFS('Étape 1 - à remplir'!$F$31:$F$400,'Étape 1 - à remplir'!$E$31:$E$400,MASQ2!J16,'Étape 1 - à remplir'!$G$31:$G$400,"animaux"),SUMIFS('Étape 1 - à remplir'!$F$31:$F$400,'Étape 1 - à remplir'!$E$31:$E$400,MASQ2!J16,'Étape 1 - à remplir'!$O$31:$O$400,S$3)),IF(S$2="Espèce",IF(S$3="Tous",SUMIFS('Étape 1 - à remplir'!$F$31:$F$400,'Étape 1 - à remplir'!$E$31:$E$400,MASQ2!J16,'Étape 1 - à remplir'!$G$31:$G$400,"animaux"),SUMIFS('Étape 1 - à remplir'!$F$31:$F$400,'Étape 1 - à remplir'!$E$31:$E$400,MASQ2!J16,'Étape 1 - à remplir'!$N$31:$N$400,S$3))))))=0,NA(),IF(S$2="Catégorie",IF(S$3="Toutes",SUMIFS('Étape 1 - à remplir'!$F$31:$F$400,'Étape 1 - à remplir'!$E$31:$E$400,MASQ2!J16,'Étape 1 - à remplir'!$G$31:$G$400,"animaux"),SUMIFS('Étape 1 - à remplir'!$F$31:$F$400,'Étape 1 - à remplir'!$E$31:$E$400,MASQ2!J16,'Étape 1 - à remplir'!$C$31:$C$400,S$3)),IF(S$2="Âge",IF(S$3="Tous",SUMIFS('Étape 1 - à remplir'!$F$31:$F$400,'Étape 1 - à remplir'!$E$31:$E$400,MASQ2!J16,'Étape 1 - à remplir'!$G$31:$G$400,"animaux"),SUMIFS('Étape 1 - à remplir'!$F$31:$F$400,'Étape 1 - à remplir'!$E$31:$E$400,MASQ2!J16,'Étape 1 - à remplir'!$P$31:$P$400,S$3)),IF(S$2="Atelier",IF(S$3="Tous",SUMIFS('Étape 1 - à remplir'!$F$31:$F$400,'Étape 1 - à remplir'!$E$31:$E$400,MASQ2!J16,'Étape 1 - à remplir'!$G$31:$G$400,"animaux"),SUMIFS('Étape 1 - à remplir'!$F$31:$F$400,'Étape 1 - à remplir'!$E$31:$E$400,MASQ2!J16,'Étape 1 - à remplir'!$O$31:$O$400,S$3)),IF(S$2="Espèce",IF(S$3="Tous",SUMIFS('Étape 1 - à remplir'!$F$31:$F$400,'Étape 1 - à remplir'!$E$31:$E$400,MASQ2!J16,'Étape 1 - à remplir'!$G$31:$G$400,"animaux"),SUMIFS('Étape 1 - à remplir'!$F$31:$F$400,'Étape 1 - à remplir'!$E$31:$E$400,MASQ2!J16,'Étape 1 - à remplir'!$N$31:$N$400,S$3)))))))</f>
        <v>#N/A</v>
      </c>
      <c r="L16" s="97">
        <f t="shared" si="38"/>
        <v>0</v>
      </c>
      <c r="M16" s="56" t="str">
        <f>Données_ATB!BN15</f>
        <v>Danofloxacine</v>
      </c>
      <c r="N16" s="204" t="str">
        <f>Données_ATB!BO15</f>
        <v/>
      </c>
      <c r="O16" s="97" t="str">
        <f>Données_ATB!BP15</f>
        <v/>
      </c>
      <c r="P16" s="77" t="str">
        <f>Données_ATB!BR15</f>
        <v>Fluoroquinolones</v>
      </c>
      <c r="Q16" s="78" t="str">
        <f>Données_ATB!BS15</f>
        <v/>
      </c>
      <c r="R16" s="79" t="str">
        <f>Données_ATB!BT15</f>
        <v/>
      </c>
      <c r="S16" s="78"/>
      <c r="T16" s="78"/>
      <c r="U16" s="77" t="str">
        <f ca="1"/>
        <v>ADVOCINE 25</v>
      </c>
      <c r="V16" s="79" t="e">
        <f ca="1"/>
        <v>#N/A</v>
      </c>
      <c r="W16" s="102" t="str">
        <f>IF(X16="Colistine","x",IF(INDEX(Données_ATB!CB$3:CC$63,MATCH(X16,Données_ATB!CB$3:CB$63,0),2)="Fluoroquinolones","x",IF(INDEX(Données_ATB!CB$3:CC$63,MATCH(X16,Données_ATB!CB$3:CB$63,0),2)="Cephalosporines 3&amp;4G","x","")))</f>
        <v/>
      </c>
      <c r="X16" s="77" t="str">
        <f>Données_ATB!CB15</f>
        <v>Chlortétracycline</v>
      </c>
      <c r="Y16" s="104" t="e">
        <f t="shared" si="30"/>
        <v>#N/A</v>
      </c>
      <c r="Z16" s="8" t="str">
        <f ca="1"/>
        <v>Chlortétracycline</v>
      </c>
      <c r="AA16" s="97" t="e">
        <f ca="1"/>
        <v>#N/A</v>
      </c>
      <c r="AB16" s="102" t="str">
        <f t="shared" si="31"/>
        <v/>
      </c>
      <c r="AC16" s="56" t="str">
        <f>Données_ATB!BY15</f>
        <v>Quinolones</v>
      </c>
      <c r="AD16" s="104" t="e">
        <f t="shared" si="3"/>
        <v>#N/A</v>
      </c>
      <c r="AE16" s="8" t="str">
        <f ca="1"/>
        <v>Quinolones</v>
      </c>
      <c r="AF16" s="97" t="e">
        <f ca="1"/>
        <v>#N/A</v>
      </c>
      <c r="AG16" s="8"/>
      <c r="AH16" s="171" t="s">
        <v>4635</v>
      </c>
      <c r="AI16" s="157"/>
      <c r="AJ16" s="346" t="s">
        <v>672</v>
      </c>
      <c r="AK16" s="347"/>
      <c r="AL16" s="348"/>
      <c r="AN16" s="346" t="s">
        <v>673</v>
      </c>
      <c r="AO16" s="347"/>
      <c r="AP16" s="348"/>
      <c r="AR16" s="346" t="s">
        <v>674</v>
      </c>
      <c r="AS16" s="347"/>
      <c r="AT16" s="348"/>
      <c r="AV16" s="56" t="str" cm="1">
        <f t="array" ref="AV16:AX25">_xlfn._xlws.SORT(AV4:AX13,3,1)</f>
        <v/>
      </c>
      <c r="AW16" s="8" t="e">
        <v>#N/A</v>
      </c>
      <c r="AX16" s="97" t="e">
        <v>#N/A</v>
      </c>
      <c r="AY16" s="8"/>
      <c r="AZ16" s="56" t="str">
        <f t="shared" si="4"/>
        <v>Pathologie de l’appareil urinaire</v>
      </c>
      <c r="BA16" s="104" t="e">
        <f>IF(IF(BN$2="Catégorie",IF(BN$3="Toutes",SUMIFS('Étape 1 - à remplir'!$F$31:$F$400,'Étape 1 - à remplir'!$D$31:$D$400,MASQ2!AZ16,'Étape 1 - à remplir'!$G$31:$G$400,"lots"),SUMIFS('Étape 1 - à remplir'!$F$31:$F$400,'Étape 1 - à remplir'!$D$31:$D$400,MASQ2!AZ16,'Étape 1 - à remplir'!$C$31:$C$400,BN$3,'Étape 1 - à remplir'!$G$31:$G$400,"lots")),IF(BN$2="Âge",IF(BN$3="Tous",SUMIFS('Étape 1 - à remplir'!$F$31:$F$400,'Étape 1 - à remplir'!$D$31:$D$400,MASQ2!AZ16,'Étape 1 - à remplir'!$G$31:$G$400,"lots"),SUMIFS('Étape 1 - à remplir'!$F$31:$F$400,'Étape 1 - à remplir'!$D$31:$D$400,MASQ2!AZ16,'Étape 1 - à remplir'!$P$31:$P$400,BN$3,'Étape 1 - à remplir'!$G$31:$G$400,"lots")),IF(BN$2="Atelier",IF(BN$3="Tous",SUMIFS('Étape 1 - à remplir'!$F$31:$F$400,'Étape 1 - à remplir'!$D$31:$D$400,MASQ2!AZ16,'Étape 1 - à remplir'!$G$31:$G$400,"lots"),SUMIFS('Étape 1 - à remplir'!$F$31:$F$400,'Étape 1 - à remplir'!$D$31:$D$400,MASQ2!AZ16,'Étape 1 - à remplir'!$O$31:$O$400,BN$3,'Étape 1 - à remplir'!$G$31:$G$400,"lots")),IF(BN$2="Espèce",IF(BN$3="Tous",SUMIFS('Étape 1 - à remplir'!$F$31:$F$400,'Étape 1 - à remplir'!$D$31:$D$400,MASQ2!AZ16,'Étape 1 - à remplir'!$G$31:$G$400,"lots"),SUMIFS('Étape 1 - à remplir'!$F$31:$F$400,'Étape 1 - à remplir'!$D$31:$D$400,MASQ2!AZ16,'Étape 1 - à remplir'!$N$31:$N$400,BN$3,'Étape 1 - à remplir'!$G$31:$G$400,"lots"))))))=0,NA(),IF(BN$2="Catégorie",IF(BN$3="Toutes",SUMIFS('Étape 1 - à remplir'!$F$31:$F$400,'Étape 1 - à remplir'!$D$31:$D$400,MASQ2!AZ16,'Étape 1 - à remplir'!$G$31:$G$400,"lots"),SUMIFS('Étape 1 - à remplir'!$F$31:$F$400,'Étape 1 - à remplir'!$D$31:$D$400,MASQ2!AZ16,'Étape 1 - à remplir'!$C$31:$C$400,BN$3,'Étape 1 - à remplir'!$G$31:$G$400,"lots")),IF(BN$2="Âge",IF(BN$3="Tous",SUMIFS('Étape 1 - à remplir'!$F$31:$F$400,'Étape 1 - à remplir'!$D$31:$D$400,MASQ2!AZ16,'Étape 1 - à remplir'!$G$31:$G$400,"lots"),SUMIFS('Étape 1 - à remplir'!$F$31:$F$400,'Étape 1 - à remplir'!$D$31:$D$400,MASQ2!AZ16,'Étape 1 - à remplir'!$P$31:$P$400,BN$3,'Étape 1 - à remplir'!$G$31:$G$400,"lots")),IF(BN$2="Atelier",IF(BN$3="Tous",SUMIFS('Étape 1 - à remplir'!$F$31:$F$400,'Étape 1 - à remplir'!$D$31:$D$400,MASQ2!AZ16,'Étape 1 - à remplir'!$G$31:$G$400,"lots"),SUMIFS('Étape 1 - à remplir'!$F$31:$F$400,'Étape 1 - à remplir'!$D$31:$D$400,MASQ2!AZ16,'Étape 1 - à remplir'!$O$31:$O$400,BN$3,'Étape 1 - à remplir'!$G$31:$G$400,"lots")),IF(BN$2="Espèce",IF(BN$3="Tous",SUMIFS('Étape 1 - à remplir'!$F$31:$F$400,'Étape 1 - à remplir'!$D$31:$D$400,MASQ2!AZ16,'Étape 1 - à remplir'!$G$31:$G$400,"lots"),SUMIFS('Étape 1 - à remplir'!$F$31:$F$400,'Étape 1 - à remplir'!$D$31:$D$400,MASQ2!AZ16,'Étape 1 - à remplir'!$N$31:$N$400,BN$3,'Étape 1 - à remplir'!$G$31:$G$400,"lots")))))))</f>
        <v>#N/A</v>
      </c>
      <c r="BB16" s="8" t="str">
        <f ca="1"/>
        <v>Pathologie de l’appareil urinaire</v>
      </c>
      <c r="BC16" s="97" t="e">
        <f ca="1"/>
        <v>#N/A</v>
      </c>
      <c r="BD16" s="102" t="str">
        <f t="shared" si="5"/>
        <v>x</v>
      </c>
      <c r="BE16" s="56" t="str">
        <f t="shared" si="6"/>
        <v>ADVOCINE 25</v>
      </c>
      <c r="BF16" s="204" t="e">
        <f>IF(IF(BN$2="Catégorie",IF(BN$3="Toutes",SUMIFS('Étape 1 - à remplir'!$F$31:$F$400,'Étape 1 - à remplir'!$E$31:$E$400,MASQ2!BE16,'Étape 1 - à remplir'!$G$31:$G$400,"lots"),SUMIFS('Étape 1 - à remplir'!$F$31:$F$400,'Étape 1 - à remplir'!$E$31:$E$400,MASQ2!BE16,'Étape 1 - à remplir'!$C$31:$C$400,BN$3)),IF(BN$2="Âge",IF(BN$3="Tous",SUMIFS('Étape 1 - à remplir'!$F$31:$F$400,'Étape 1 - à remplir'!$E$31:$E$400,MASQ2!BE16,'Étape 1 - à remplir'!$G$31:$G$400,"lots"),SUMIFS('Étape 1 - à remplir'!$F$31:$F$400,'Étape 1 - à remplir'!$E$31:$E$400,MASQ2!BE16,'Étape 1 - à remplir'!$P$31:$P$400,BN$3,'Étape 1 - à remplir'!$G$31:$G$400,"lots")),IF(BN$2="Atelier",IF(BN$3="Tous",SUMIFS('Étape 1 - à remplir'!$F$31:$F$400,'Étape 1 - à remplir'!$E$31:$E$400,MASQ2!BE16,'Étape 1 - à remplir'!$G$31:$G$400,"lots"),SUMIFS('Étape 1 - à remplir'!$F$31:$F$400,'Étape 1 - à remplir'!$E$31:$E$400,MASQ2!BE16,'Étape 1 - à remplir'!$O$31:$O$400,BN$3,'Étape 1 - à remplir'!$G$31:$G$400,"lots")),IF(BN$2="Espèce",IF(BN$3="Tous",SUMIFS('Étape 1 - à remplir'!$F$31:$F$400,'Étape 1 - à remplir'!$E$31:$E$400,MASQ2!BE16,'Étape 1 - à remplir'!$G$31:$G$400,"lots"),SUMIFS('Étape 1 - à remplir'!$F$31:$F$400,'Étape 1 - à remplir'!$E$31:$E$400,MASQ2!BE16,'Étape 1 - à remplir'!$N$31:$N$400,BN$3,'Étape 1 - à remplir'!$G$31:$G$400,"lots"))))))=0,NA(),IF(BN$2="Catégorie",IF(BN$3="Toutes",SUMIFS('Étape 1 - à remplir'!$F$31:$F$400,'Étape 1 - à remplir'!$E$31:$E$400,MASQ2!BE16,'Étape 1 - à remplir'!$G$31:$G$400,"lots"),SUMIFS('Étape 1 - à remplir'!$F$31:$F$400,'Étape 1 - à remplir'!$E$31:$E$400,MASQ2!BE16,'Étape 1 - à remplir'!$C$31:$C$400,BN$3)),IF(BN$2="Âge",IF(BN$3="Tous",SUMIFS('Étape 1 - à remplir'!$F$31:$F$400,'Étape 1 - à remplir'!$E$31:$E$400,MASQ2!BE16,'Étape 1 - à remplir'!$G$31:$G$400,"lots"),SUMIFS('Étape 1 - à remplir'!$F$31:$F$400,'Étape 1 - à remplir'!$E$31:$E$400,MASQ2!BE16,'Étape 1 - à remplir'!$P$31:$P$400,BN$3,'Étape 1 - à remplir'!$G$31:$G$400,"lots")),IF(BN$2="Atelier",IF(BN$3="Tous",SUMIFS('Étape 1 - à remplir'!$F$31:$F$400,'Étape 1 - à remplir'!$E$31:$E$400,MASQ2!BE16,'Étape 1 - à remplir'!$G$31:$G$400,"lots"),SUMIFS('Étape 1 - à remplir'!$F$31:$F$400,'Étape 1 - à remplir'!$E$31:$E$400,MASQ2!BE16,'Étape 1 - à remplir'!$O$31:$O$400,BN$3,'Étape 1 - à remplir'!$G$31:$G$400,"lots")),IF(BN$2="Espèce",IF(BN$3="Tous",SUMIFS('Étape 1 - à remplir'!$F$31:$F$400,'Étape 1 - à remplir'!$E$31:$E$400,MASQ2!BE16,'Étape 1 - à remplir'!$G$31:$G$400,"lots"),SUMIFS('Étape 1 - à remplir'!$F$31:$F$400,'Étape 1 - à remplir'!$E$31:$E$400,MASQ2!BE16,'Étape 1 - à remplir'!$N$31:$N$400,BN$3,'Étape 1 - à remplir'!$G$31:$G$400,"lots")))))))</f>
        <v>#N/A</v>
      </c>
      <c r="BG16" s="204">
        <f t="shared" si="32"/>
        <v>0</v>
      </c>
      <c r="BH16" s="204" t="str">
        <f t="shared" si="7"/>
        <v>Danofloxacine</v>
      </c>
      <c r="BI16" s="204" t="str">
        <f t="shared" si="8"/>
        <v/>
      </c>
      <c r="BJ16" s="204" t="str">
        <f t="shared" si="9"/>
        <v/>
      </c>
      <c r="BK16" s="204" t="str">
        <f t="shared" si="10"/>
        <v>Fluoroquinolones</v>
      </c>
      <c r="BL16" s="204" t="str">
        <f t="shared" si="11"/>
        <v/>
      </c>
      <c r="BM16" s="97" t="str">
        <f t="shared" si="12"/>
        <v/>
      </c>
      <c r="BN16" s="78"/>
      <c r="BO16" s="78"/>
      <c r="BP16" s="77" t="str">
        <f ca="1"/>
        <v>ADVOCINE 25</v>
      </c>
      <c r="BQ16" s="79" t="e">
        <f ca="1"/>
        <v>#N/A</v>
      </c>
      <c r="BR16" s="102" t="str">
        <f t="shared" si="13"/>
        <v/>
      </c>
      <c r="BS16" s="77" t="str">
        <f t="shared" si="14"/>
        <v>Chlortétracycline</v>
      </c>
      <c r="BT16" s="104" t="e">
        <f t="shared" si="33"/>
        <v>#N/A</v>
      </c>
      <c r="BU16" s="204" t="str">
        <f ca="1"/>
        <v>Chlortétracycline</v>
      </c>
      <c r="BV16" s="97" t="e">
        <f ca="1"/>
        <v>#N/A</v>
      </c>
      <c r="BW16" s="102" t="str">
        <f t="shared" si="15"/>
        <v/>
      </c>
      <c r="BX16" s="265" t="str">
        <f t="shared" si="16"/>
        <v>Quinolones</v>
      </c>
      <c r="BY16" s="104" t="e">
        <f t="shared" si="34"/>
        <v>#N/A</v>
      </c>
      <c r="BZ16" s="204" t="str">
        <f ca="1"/>
        <v>Quinolones</v>
      </c>
      <c r="CA16" s="97" t="e">
        <f ca="1"/>
        <v>#N/A</v>
      </c>
      <c r="CB16" s="8"/>
      <c r="CC16" s="171" t="s">
        <v>4635</v>
      </c>
      <c r="CD16" s="157"/>
      <c r="CE16" s="346" t="s">
        <v>672</v>
      </c>
      <c r="CF16" s="347"/>
      <c r="CG16" s="348"/>
      <c r="CH16" s="30"/>
      <c r="CI16" s="346" t="s">
        <v>673</v>
      </c>
      <c r="CJ16" s="347"/>
      <c r="CK16" s="348"/>
      <c r="CL16" s="30"/>
      <c r="CM16" s="346" t="s">
        <v>674</v>
      </c>
      <c r="CN16" s="347"/>
      <c r="CO16" s="348"/>
      <c r="CQ16" s="56" t="str" cm="1">
        <f t="array" ref="CQ16:CS25">_xlfn._xlws.SORT(CQ4:CS13,3,1)</f>
        <v/>
      </c>
      <c r="CR16" s="8" t="e">
        <v>#N/A</v>
      </c>
      <c r="CS16" s="97" t="e">
        <v>#N/A</v>
      </c>
      <c r="CT16" s="8"/>
      <c r="CU16" s="56" t="str">
        <f t="shared" si="17"/>
        <v>Pathologie de l’appareil urinaire</v>
      </c>
      <c r="CV16" s="104" t="e">
        <f>IF(IF(DI$2="Catégorie",IF(DI$3="Toutes",SUMIFS('Étape 1 - à remplir'!$F$31:$F$400,'Étape 1 - à remplir'!$D$31:$D$400,MASQ2!CU16,'Étape 1 - à remplir'!$G$31:$G$400,"kg"),SUMIFS('Étape 1 - à remplir'!$F$31:$F$400,'Étape 1 - à remplir'!$D$31:$D$400,MASQ2!CU16,'Étape 1 - à remplir'!$C$31:$C$400,DI$3,'Étape 1 - à remplir'!$G$31:$G$400,"kg")),IF(DI$2="Âge",IF(DI$3="Tous",SUMIFS('Étape 1 - à remplir'!$F$31:$F$400,'Étape 1 - à remplir'!$D$31:$D$400,MASQ2!CU16,'Étape 1 - à remplir'!$G$31:$G$400,"kg"),SUMIFS('Étape 1 - à remplir'!$F$31:$F$400,'Étape 1 - à remplir'!$D$31:$D$400,MASQ2!CU16,'Étape 1 - à remplir'!$P$31:$P$400,DI$3,'Étape 1 - à remplir'!$G$31:$G$400,"kg")),IF(DI$2="Atelier",IF(DI$3="Tous",SUMIFS('Étape 1 - à remplir'!$F$31:$F$400,'Étape 1 - à remplir'!$D$31:$D$400,MASQ2!CU16,'Étape 1 - à remplir'!$G$31:$G$400,"kg"),SUMIFS('Étape 1 - à remplir'!$F$31:$F$400,'Étape 1 - à remplir'!$D$31:$D$400,MASQ2!CU16,'Étape 1 - à remplir'!$O$31:$O$400,DI$3,'Étape 1 - à remplir'!$G$31:$G$400,"kg")),IF(DI$2="Espèce",IF(DI$3="Tous",SUMIFS('Étape 1 - à remplir'!$F$31:$F$400,'Étape 1 - à remplir'!$D$31:$D$400,MASQ2!CU16,'Étape 1 - à remplir'!$G$31:$G$400,"kg"),SUMIFS('Étape 1 - à remplir'!$F$31:$F$400,'Étape 1 - à remplir'!$D$31:$D$400,MASQ2!CU16,'Étape 1 - à remplir'!$N$31:$N$400,DI$3,'Étape 1 - à remplir'!$G$31:$G$400,"kg"))))))=0,NA(),IF(DI$2="Catégorie",IF(DI$3="Toutes",SUMIFS('Étape 1 - à remplir'!$F$31:$F$400,'Étape 1 - à remplir'!$D$31:$D$400,MASQ2!CU16,'Étape 1 - à remplir'!$G$31:$G$400,"kg"),SUMIFS('Étape 1 - à remplir'!$F$31:$F$400,'Étape 1 - à remplir'!$D$31:$D$400,MASQ2!CU16,'Étape 1 - à remplir'!$C$31:$C$400,DI$3,'Étape 1 - à remplir'!$G$31:$G$400,"kg")),IF(DI$2="Âge",IF(DI$3="Tous",SUMIFS('Étape 1 - à remplir'!$F$31:$F$400,'Étape 1 - à remplir'!$D$31:$D$400,MASQ2!CU16,'Étape 1 - à remplir'!$G$31:$G$400,"kg"),SUMIFS('Étape 1 - à remplir'!$F$31:$F$400,'Étape 1 - à remplir'!$D$31:$D$400,MASQ2!CU16,'Étape 1 - à remplir'!$P$31:$P$400,DI$3,'Étape 1 - à remplir'!$G$31:$G$400,"kg")),IF(DI$2="Atelier",IF(DI$3="Tous",SUMIFS('Étape 1 - à remplir'!$F$31:$F$400,'Étape 1 - à remplir'!$D$31:$D$400,MASQ2!CU16,'Étape 1 - à remplir'!$G$31:$G$400,"kg"),SUMIFS('Étape 1 - à remplir'!$F$31:$F$400,'Étape 1 - à remplir'!$D$31:$D$400,MASQ2!CU16,'Étape 1 - à remplir'!$O$31:$O$400,DI$3,'Étape 1 - à remplir'!$G$31:$G$400,"kg")),IF(DI$2="Espèce",IF(DI$3="Tous",SUMIFS('Étape 1 - à remplir'!$F$31:$F$400,'Étape 1 - à remplir'!$D$31:$D$400,MASQ2!CU16,'Étape 1 - à remplir'!$G$31:$G$400,"kg"),SUMIFS('Étape 1 - à remplir'!$F$31:$F$400,'Étape 1 - à remplir'!$D$31:$D$400,MASQ2!CU16,'Étape 1 - à remplir'!$N$31:$N$400,DI$3,'Étape 1 - à remplir'!$G$31:$G$400,"kg")))))))</f>
        <v>#N/A</v>
      </c>
      <c r="CW16" s="203" t="str">
        <f ca="1"/>
        <v>Pathologie de l’appareil urinaire</v>
      </c>
      <c r="CX16" s="97" t="e">
        <f ca="1"/>
        <v>#N/A</v>
      </c>
      <c r="CY16" s="102" t="str">
        <f t="shared" si="18"/>
        <v>x</v>
      </c>
      <c r="CZ16" s="56" t="str">
        <f t="shared" si="19"/>
        <v>ADVOCINE 25</v>
      </c>
      <c r="DA16" s="204" t="e">
        <f>IF(IF(DI$2="Catégorie",IF(DI$3="Toutes",SUMIFS('Étape 1 - à remplir'!$F$31:$F$400,'Étape 1 - à remplir'!$E$31:$E$400,MASQ2!CZ16,'Étape 1 - à remplir'!$G$31:$G$400,"kg"),SUMIFS('Étape 1 - à remplir'!$F$31:$F$400,'Étape 1 - à remplir'!$E$31:$E$400,MASQ2!CZ16,'Étape 1 - à remplir'!$C$31:$C$400,DI$3)),IF(DI$2="Âge",IF(DI$3="Tous",SUMIFS('Étape 1 - à remplir'!$F$31:$F$400,'Étape 1 - à remplir'!$E$31:$E$400,MASQ2!CZ16,'Étape 1 - à remplir'!$G$31:$G$400,"kg"),SUMIFS('Étape 1 - à remplir'!$F$31:$F$400,'Étape 1 - à remplir'!$E$31:$E$400,MASQ2!CZ16,'Étape 1 - à remplir'!$P$31:$P$400,DI$3,'Étape 1 - à remplir'!$G$31:$G$400,"kg")),IF(DI$2="Atelier",IF(DI$3="Tous",SUMIFS('Étape 1 - à remplir'!$F$31:$F$400,'Étape 1 - à remplir'!$E$31:$E$400,MASQ2!CZ16,'Étape 1 - à remplir'!$G$31:$G$400,"kg"),SUMIFS('Étape 1 - à remplir'!$F$31:$F$400,'Étape 1 - à remplir'!$E$31:$E$400,MASQ2!CZ16,'Étape 1 - à remplir'!$O$31:$O$400,DI$3,'Étape 1 - à remplir'!$G$31:$G$400,"kg")),IF(DI$2="Espèce",IF(DI$3="Tous",SUMIFS('Étape 1 - à remplir'!$F$31:$F$400,'Étape 1 - à remplir'!$E$31:$E$400,MASQ2!CZ16,'Étape 1 - à remplir'!$G$31:$G$400,"kg"),SUMIFS('Étape 1 - à remplir'!$F$31:$F$400,'Étape 1 - à remplir'!$E$31:$E$400,MASQ2!CZ16,'Étape 1 - à remplir'!$N$31:$N$400,DI$3,'Étape 1 - à remplir'!$G$31:$G$400,"kg"))))))=0,NA(),IF(DI$2="Catégorie",IF(DI$3="Toutes",SUMIFS('Étape 1 - à remplir'!$F$31:$F$400,'Étape 1 - à remplir'!$E$31:$E$400,MASQ2!CZ16,'Étape 1 - à remplir'!$G$31:$G$400,"kg"),SUMIFS('Étape 1 - à remplir'!$F$31:$F$400,'Étape 1 - à remplir'!$E$31:$E$400,MASQ2!CZ16,'Étape 1 - à remplir'!$C$31:$C$400,DI$3)),IF(DI$2="Âge",IF(DI$3="Tous",SUMIFS('Étape 1 - à remplir'!$F$31:$F$400,'Étape 1 - à remplir'!$E$31:$E$400,MASQ2!CZ16,'Étape 1 - à remplir'!$G$31:$G$400,"kg"),SUMIFS('Étape 1 - à remplir'!$F$31:$F$400,'Étape 1 - à remplir'!$E$31:$E$400,MASQ2!CZ16,'Étape 1 - à remplir'!$P$31:$P$400,DI$3,'Étape 1 - à remplir'!$G$31:$G$400,"kg")),IF(DI$2="Atelier",IF(DI$3="Tous",SUMIFS('Étape 1 - à remplir'!$F$31:$F$400,'Étape 1 - à remplir'!$E$31:$E$400,MASQ2!CZ16,'Étape 1 - à remplir'!$G$31:$G$400,"kg"),SUMIFS('Étape 1 - à remplir'!$F$31:$F$400,'Étape 1 - à remplir'!$E$31:$E$400,MASQ2!CZ16,'Étape 1 - à remplir'!$O$31:$O$400,DI$3,'Étape 1 - à remplir'!$G$31:$G$400,"kg")),IF(DI$2="Espèce",IF(DI$3="Tous",SUMIFS('Étape 1 - à remplir'!$F$31:$F$400,'Étape 1 - à remplir'!$E$31:$E$400,MASQ2!CZ16,'Étape 1 - à remplir'!$G$31:$G$400,"kg"),SUMIFS('Étape 1 - à remplir'!$F$31:$F$400,'Étape 1 - à remplir'!$E$31:$E$400,MASQ2!CZ16,'Étape 1 - à remplir'!$N$31:$N$400,DI$3,'Étape 1 - à remplir'!$G$31:$G$400,"kg")))))))</f>
        <v>#N/A</v>
      </c>
      <c r="DB16" s="104">
        <f t="shared" si="35"/>
        <v>0</v>
      </c>
      <c r="DC16" s="204" t="str">
        <f t="shared" si="20"/>
        <v>Danofloxacine</v>
      </c>
      <c r="DD16" s="204" t="str">
        <f t="shared" si="21"/>
        <v/>
      </c>
      <c r="DE16" s="204" t="str">
        <f t="shared" si="22"/>
        <v/>
      </c>
      <c r="DF16" s="204" t="str">
        <f t="shared" si="23"/>
        <v>Fluoroquinolones</v>
      </c>
      <c r="DG16" s="204" t="str">
        <f t="shared" si="24"/>
        <v/>
      </c>
      <c r="DH16" s="97" t="str">
        <f t="shared" si="25"/>
        <v/>
      </c>
      <c r="DI16" s="78"/>
      <c r="DJ16" s="78"/>
      <c r="DK16" s="77" t="str">
        <f ca="1"/>
        <v>ADVOCINE 25</v>
      </c>
      <c r="DL16" s="79" t="e">
        <f ca="1"/>
        <v>#N/A</v>
      </c>
      <c r="DM16" s="102" t="str">
        <f t="shared" si="26"/>
        <v/>
      </c>
      <c r="DN16" s="77" t="str">
        <f t="shared" si="27"/>
        <v>Chlortétracycline</v>
      </c>
      <c r="DO16" s="104" t="e">
        <f t="shared" si="36"/>
        <v>#N/A</v>
      </c>
      <c r="DP16" s="8" t="str">
        <f ca="1"/>
        <v>Chlortétracycline</v>
      </c>
      <c r="DQ16" s="97" t="e">
        <f ca="1"/>
        <v>#N/A</v>
      </c>
      <c r="DR16" s="102" t="str">
        <f t="shared" si="28"/>
        <v/>
      </c>
      <c r="DS16" s="56" t="str">
        <f t="shared" si="29"/>
        <v>Quinolones</v>
      </c>
      <c r="DT16" s="104" t="e">
        <f t="shared" si="37"/>
        <v>#N/A</v>
      </c>
      <c r="DU16" s="8" t="str">
        <f ca="1"/>
        <v>Quinolones</v>
      </c>
      <c r="DV16" s="97" t="e">
        <f ca="1"/>
        <v>#N/A</v>
      </c>
      <c r="DW16" s="8"/>
      <c r="DX16" s="171" t="s">
        <v>4635</v>
      </c>
      <c r="DY16" s="157"/>
      <c r="DZ16" s="346" t="s">
        <v>672</v>
      </c>
      <c r="EA16" s="347"/>
      <c r="EB16" s="348"/>
      <c r="EC16" s="30"/>
      <c r="ED16" s="346" t="s">
        <v>673</v>
      </c>
      <c r="EE16" s="347"/>
      <c r="EF16" s="348"/>
      <c r="EG16" s="30"/>
      <c r="EH16" s="346" t="s">
        <v>674</v>
      </c>
      <c r="EI16" s="347"/>
      <c r="EJ16" s="348"/>
    </row>
    <row r="17" spans="1:140" x14ac:dyDescent="0.25">
      <c r="A17" s="56" t="str">
        <v/>
      </c>
      <c r="B17" s="8" t="e">
        <v>#N/A</v>
      </c>
      <c r="C17" s="97" t="e">
        <v>#N/A</v>
      </c>
      <c r="D17" s="8"/>
      <c r="E17" s="56" t="str">
        <f>Données_ATB!CH16</f>
        <v>Pathologie digestive (diarrhées)</v>
      </c>
      <c r="F17" s="104" t="e">
        <f>IF(IF(S$2="Catégorie",IF(S$3="Toutes",SUMIFS('Étape 1 - à remplir'!F$31:F$400,'Étape 1 - à remplir'!D$31:D$400,MASQ2!E17,'Étape 1 - à remplir'!G$31:G$400,"animaux"),SUMIFS('Étape 1 - à remplir'!F$31:F$400,'Étape 1 - à remplir'!D$31:D$400,MASQ2!E17,'Étape 1 - à remplir'!C$31:C$400,S$3)),IF(S$2="Âge",IF(S$3="Tous",SUMIFS('Étape 1 - à remplir'!F$31:F$400,'Étape 1 - à remplir'!D$31:D$400,MASQ2!E17,'Étape 1 - à remplir'!G$31:G$400,"animaux"),SUMIFS('Étape 1 - à remplir'!F$31:F$400,'Étape 1 - à remplir'!D$31:D$400,MASQ2!E17,'Étape 1 - à remplir'!P$31:P$400,S$3)),IF(S$2="Atelier",IF(S$3="Tous",SUMIFS('Étape 1 - à remplir'!F$31:F$400,'Étape 1 - à remplir'!D$31:D$400,MASQ2!E17,'Étape 1 - à remplir'!G$31:G$400,"animaux"),SUMIFS('Étape 1 - à remplir'!F$31:F$400,'Étape 1 - à remplir'!D$31:D$400,MASQ2!E17,'Étape 1 - à remplir'!O$31:O$400,S$3)),IF(S$2="Espèce",IF(S$3="Tous",SUMIFS('Étape 1 - à remplir'!F$31:F$400,'Étape 1 - à remplir'!D$31:D$400,MASQ2!E17,'Étape 1 - à remplir'!G$31:G$400,"animaux"),SUMIFS('Étape 1 - à remplir'!F$31:F$400,'Étape 1 - à remplir'!D$31:D$400,MASQ2!E17,'Étape 1 - à remplir'!N$31:N$400,S$3))))))=0,NA(),IF(S$2="Catégorie",IF(S$3="Toutes",SUMIFS('Étape 1 - à remplir'!F$31:F$400,'Étape 1 - à remplir'!D$31:D$400,MASQ2!E17,'Étape 1 - à remplir'!G$31:G$400,"animaux"),SUMIFS('Étape 1 - à remplir'!F$31:F$400,'Étape 1 - à remplir'!D$31:D$400,MASQ2!E17,'Étape 1 - à remplir'!C$31:C$400,S$3)),IF(S$2="Âge",IF(S$3="Tous",SUMIFS('Étape 1 - à remplir'!F$31:F$400,'Étape 1 - à remplir'!D$31:D$400,MASQ2!E17,'Étape 1 - à remplir'!G$31:G$400,"animaux"),SUMIFS('Étape 1 - à remplir'!F$31:F$400,'Étape 1 - à remplir'!D$31:D$400,MASQ2!E17,'Étape 1 - à remplir'!P$31:P$400,S$3)),IF(S$2="Atelier",IF(S$3="Tous",SUMIFS('Étape 1 - à remplir'!F$31:F$400,'Étape 1 - à remplir'!D$31:D$400,MASQ2!E17,'Étape 1 - à remplir'!G$31:G$400,"animaux"),SUMIFS('Étape 1 - à remplir'!F$31:F$400,'Étape 1 - à remplir'!D$31:D$400,MASQ2!E17,'Étape 1 - à remplir'!O$31:O$400,S$3)),IF(S$2="Espèce",IF(S$3="Tous",SUMIFS('Étape 1 - à remplir'!F$31:F$400,'Étape 1 - à remplir'!D$31:D$400,MASQ2!E17,'Étape 1 - à remplir'!G$31:G$400,"animaux"),SUMIFS('Étape 1 - à remplir'!F$31:F$400,'Étape 1 - à remplir'!D$31:D$400,MASQ2!E17,'Étape 1 - à remplir'!N$31:N$400,S$3)))))))</f>
        <v>#N/A</v>
      </c>
      <c r="G17" s="203" t="str">
        <f ca="1"/>
        <v>Pathologie digestive (diarrhées)</v>
      </c>
      <c r="H17" s="97" t="e">
        <f ca="1"/>
        <v>#N/A</v>
      </c>
      <c r="I17" s="102" t="str">
        <f>INDEX(Données_ATB!BE:BV,MATCH(MASQ2!J17,Données_ATB!BE:BE,0),18)</f>
        <v/>
      </c>
      <c r="J17" s="77" t="str">
        <f>Données_ATB!BE16</f>
        <v>AIVLOSIN 42,5 MG/G POUDRE ORALE POUR PORCS</v>
      </c>
      <c r="K17" s="204" t="e">
        <f>IF(IF(S$2="Catégorie",IF(S$3="Toutes",SUMIFS('Étape 1 - à remplir'!$F$31:$F$400,'Étape 1 - à remplir'!$E$31:$E$400,MASQ2!J17,'Étape 1 - à remplir'!$G$31:$G$400,"animaux"),SUMIFS('Étape 1 - à remplir'!$F$31:$F$400,'Étape 1 - à remplir'!$E$31:$E$400,MASQ2!J17,'Étape 1 - à remplir'!$C$31:$C$400,S$3)),IF(S$2="Âge",IF(S$3="Tous",SUMIFS('Étape 1 - à remplir'!$F$31:$F$400,'Étape 1 - à remplir'!$E$31:$E$400,MASQ2!J17,'Étape 1 - à remplir'!$G$31:$G$400,"animaux"),SUMIFS('Étape 1 - à remplir'!$F$31:$F$400,'Étape 1 - à remplir'!$E$31:$E$400,MASQ2!J17,'Étape 1 - à remplir'!$P$31:$P$400,S$3)),IF(S$2="Atelier",IF(S$3="Tous",SUMIFS('Étape 1 - à remplir'!$F$31:$F$400,'Étape 1 - à remplir'!$E$31:$E$400,MASQ2!J17,'Étape 1 - à remplir'!$G$31:$G$400,"animaux"),SUMIFS('Étape 1 - à remplir'!$F$31:$F$400,'Étape 1 - à remplir'!$E$31:$E$400,MASQ2!J17,'Étape 1 - à remplir'!$O$31:$O$400,S$3)),IF(S$2="Espèce",IF(S$3="Tous",SUMIFS('Étape 1 - à remplir'!$F$31:$F$400,'Étape 1 - à remplir'!$E$31:$E$400,MASQ2!J17,'Étape 1 - à remplir'!$G$31:$G$400,"animaux"),SUMIFS('Étape 1 - à remplir'!$F$31:$F$400,'Étape 1 - à remplir'!$E$31:$E$400,MASQ2!J17,'Étape 1 - à remplir'!$N$31:$N$400,S$3))))))=0,NA(),IF(S$2="Catégorie",IF(S$3="Toutes",SUMIFS('Étape 1 - à remplir'!$F$31:$F$400,'Étape 1 - à remplir'!$E$31:$E$400,MASQ2!J17,'Étape 1 - à remplir'!$G$31:$G$400,"animaux"),SUMIFS('Étape 1 - à remplir'!$F$31:$F$400,'Étape 1 - à remplir'!$E$31:$E$400,MASQ2!J17,'Étape 1 - à remplir'!$C$31:$C$400,S$3)),IF(S$2="Âge",IF(S$3="Tous",SUMIFS('Étape 1 - à remplir'!$F$31:$F$400,'Étape 1 - à remplir'!$E$31:$E$400,MASQ2!J17,'Étape 1 - à remplir'!$G$31:$G$400,"animaux"),SUMIFS('Étape 1 - à remplir'!$F$31:$F$400,'Étape 1 - à remplir'!$E$31:$E$400,MASQ2!J17,'Étape 1 - à remplir'!$P$31:$P$400,S$3)),IF(S$2="Atelier",IF(S$3="Tous",SUMIFS('Étape 1 - à remplir'!$F$31:$F$400,'Étape 1 - à remplir'!$E$31:$E$400,MASQ2!J17,'Étape 1 - à remplir'!$G$31:$G$400,"animaux"),SUMIFS('Étape 1 - à remplir'!$F$31:$F$400,'Étape 1 - à remplir'!$E$31:$E$400,MASQ2!J17,'Étape 1 - à remplir'!$O$31:$O$400,S$3)),IF(S$2="Espèce",IF(S$3="Tous",SUMIFS('Étape 1 - à remplir'!$F$31:$F$400,'Étape 1 - à remplir'!$E$31:$E$400,MASQ2!J17,'Étape 1 - à remplir'!$G$31:$G$400,"animaux"),SUMIFS('Étape 1 - à remplir'!$F$31:$F$400,'Étape 1 - à remplir'!$E$31:$E$400,MASQ2!J17,'Étape 1 - à remplir'!$N$31:$N$400,S$3)))))))</f>
        <v>#N/A</v>
      </c>
      <c r="L17" s="97">
        <f t="shared" si="38"/>
        <v>0</v>
      </c>
      <c r="M17" s="56" t="str">
        <f>Données_ATB!BN16</f>
        <v>Tylvalosine</v>
      </c>
      <c r="N17" s="204" t="str">
        <f>Données_ATB!BO16</f>
        <v/>
      </c>
      <c r="O17" s="97" t="str">
        <f>Données_ATB!BP16</f>
        <v/>
      </c>
      <c r="P17" s="77" t="str">
        <f>Données_ATB!BR16</f>
        <v>Macrolides</v>
      </c>
      <c r="Q17" s="78" t="str">
        <f>Données_ATB!BS16</f>
        <v/>
      </c>
      <c r="R17" s="79" t="str">
        <f>Données_ATB!BT16</f>
        <v/>
      </c>
      <c r="S17" s="78"/>
      <c r="T17" s="78"/>
      <c r="U17" s="77" t="str">
        <f ca="1"/>
        <v>AIVLOSIN 42,5 MG/G POUDRE ORALE POUR PORCS</v>
      </c>
      <c r="V17" s="79" t="e">
        <f ca="1"/>
        <v>#N/A</v>
      </c>
      <c r="W17" s="102" t="str">
        <f>IF(X17="Colistine","x",IF(INDEX(Données_ATB!CB$3:CC$63,MATCH(X17,Données_ATB!CB$3:CB$63,0),2)="Fluoroquinolones","x",IF(INDEX(Données_ATB!CB$3:CC$63,MATCH(X17,Données_ATB!CB$3:CB$63,0),2)="Cephalosporines 3&amp;4G","x","")))</f>
        <v/>
      </c>
      <c r="X17" s="77" t="str">
        <f>Données_ATB!CB16</f>
        <v>Acide clavulanique</v>
      </c>
      <c r="Y17" s="104" t="e">
        <f t="shared" si="30"/>
        <v>#N/A</v>
      </c>
      <c r="Z17" s="8" t="str">
        <f ca="1"/>
        <v>Acide clavulanique</v>
      </c>
      <c r="AA17" s="97" t="e">
        <f ca="1"/>
        <v>#N/A</v>
      </c>
      <c r="AB17" s="102" t="str">
        <f t="shared" si="31"/>
        <v/>
      </c>
      <c r="AC17" s="56" t="str">
        <f>Données_ATB!BY16</f>
        <v>Sulfamides</v>
      </c>
      <c r="AD17" s="104" t="e">
        <f t="shared" si="3"/>
        <v>#N/A</v>
      </c>
      <c r="AE17" s="8" t="str">
        <f ca="1"/>
        <v>Sulfamides</v>
      </c>
      <c r="AF17" s="97" t="e">
        <f ca="1"/>
        <v>#N/A</v>
      </c>
      <c r="AG17" s="8"/>
      <c r="AH17" s="172" t="s">
        <v>670</v>
      </c>
      <c r="AI17" s="8"/>
      <c r="AJ17" s="165" t="s">
        <v>668</v>
      </c>
      <c r="AK17" s="158" t="s">
        <v>668</v>
      </c>
      <c r="AL17" s="166" t="s">
        <v>668</v>
      </c>
      <c r="AN17" s="165" t="s">
        <v>668</v>
      </c>
      <c r="AO17" s="160" t="s">
        <v>668</v>
      </c>
      <c r="AP17" s="166" t="s">
        <v>668</v>
      </c>
      <c r="AR17" s="165" t="s">
        <v>670</v>
      </c>
      <c r="AS17" s="160" t="s">
        <v>670</v>
      </c>
      <c r="AT17" s="166" t="s">
        <v>670</v>
      </c>
      <c r="AV17" s="56" t="str">
        <v/>
      </c>
      <c r="AW17" s="8" t="e">
        <v>#N/A</v>
      </c>
      <c r="AX17" s="97" t="e">
        <v>#N/A</v>
      </c>
      <c r="AY17" s="8"/>
      <c r="AZ17" s="56" t="str">
        <f t="shared" si="4"/>
        <v>Pathologie digestive (diarrhées)</v>
      </c>
      <c r="BA17" s="104" t="e">
        <f>IF(IF(BN$2="Catégorie",IF(BN$3="Toutes",SUMIFS('Étape 1 - à remplir'!$F$31:$F$400,'Étape 1 - à remplir'!$D$31:$D$400,MASQ2!AZ17,'Étape 1 - à remplir'!$G$31:$G$400,"lots"),SUMIFS('Étape 1 - à remplir'!$F$31:$F$400,'Étape 1 - à remplir'!$D$31:$D$400,MASQ2!AZ17,'Étape 1 - à remplir'!$C$31:$C$400,BN$3,'Étape 1 - à remplir'!$G$31:$G$400,"lots")),IF(BN$2="Âge",IF(BN$3="Tous",SUMIFS('Étape 1 - à remplir'!$F$31:$F$400,'Étape 1 - à remplir'!$D$31:$D$400,MASQ2!AZ17,'Étape 1 - à remplir'!$G$31:$G$400,"lots"),SUMIFS('Étape 1 - à remplir'!$F$31:$F$400,'Étape 1 - à remplir'!$D$31:$D$400,MASQ2!AZ17,'Étape 1 - à remplir'!$P$31:$P$400,BN$3,'Étape 1 - à remplir'!$G$31:$G$400,"lots")),IF(BN$2="Atelier",IF(BN$3="Tous",SUMIFS('Étape 1 - à remplir'!$F$31:$F$400,'Étape 1 - à remplir'!$D$31:$D$400,MASQ2!AZ17,'Étape 1 - à remplir'!$G$31:$G$400,"lots"),SUMIFS('Étape 1 - à remplir'!$F$31:$F$400,'Étape 1 - à remplir'!$D$31:$D$400,MASQ2!AZ17,'Étape 1 - à remplir'!$O$31:$O$400,BN$3,'Étape 1 - à remplir'!$G$31:$G$400,"lots")),IF(BN$2="Espèce",IF(BN$3="Tous",SUMIFS('Étape 1 - à remplir'!$F$31:$F$400,'Étape 1 - à remplir'!$D$31:$D$400,MASQ2!AZ17,'Étape 1 - à remplir'!$G$31:$G$400,"lots"),SUMIFS('Étape 1 - à remplir'!$F$31:$F$400,'Étape 1 - à remplir'!$D$31:$D$400,MASQ2!AZ17,'Étape 1 - à remplir'!$N$31:$N$400,BN$3,'Étape 1 - à remplir'!$G$31:$G$400,"lots"))))))=0,NA(),IF(BN$2="Catégorie",IF(BN$3="Toutes",SUMIFS('Étape 1 - à remplir'!$F$31:$F$400,'Étape 1 - à remplir'!$D$31:$D$400,MASQ2!AZ17,'Étape 1 - à remplir'!$G$31:$G$400,"lots"),SUMIFS('Étape 1 - à remplir'!$F$31:$F$400,'Étape 1 - à remplir'!$D$31:$D$400,MASQ2!AZ17,'Étape 1 - à remplir'!$C$31:$C$400,BN$3,'Étape 1 - à remplir'!$G$31:$G$400,"lots")),IF(BN$2="Âge",IF(BN$3="Tous",SUMIFS('Étape 1 - à remplir'!$F$31:$F$400,'Étape 1 - à remplir'!$D$31:$D$400,MASQ2!AZ17,'Étape 1 - à remplir'!$G$31:$G$400,"lots"),SUMIFS('Étape 1 - à remplir'!$F$31:$F$400,'Étape 1 - à remplir'!$D$31:$D$400,MASQ2!AZ17,'Étape 1 - à remplir'!$P$31:$P$400,BN$3,'Étape 1 - à remplir'!$G$31:$G$400,"lots")),IF(BN$2="Atelier",IF(BN$3="Tous",SUMIFS('Étape 1 - à remplir'!$F$31:$F$400,'Étape 1 - à remplir'!$D$31:$D$400,MASQ2!AZ17,'Étape 1 - à remplir'!$G$31:$G$400,"lots"),SUMIFS('Étape 1 - à remplir'!$F$31:$F$400,'Étape 1 - à remplir'!$D$31:$D$400,MASQ2!AZ17,'Étape 1 - à remplir'!$O$31:$O$400,BN$3,'Étape 1 - à remplir'!$G$31:$G$400,"lots")),IF(BN$2="Espèce",IF(BN$3="Tous",SUMIFS('Étape 1 - à remplir'!$F$31:$F$400,'Étape 1 - à remplir'!$D$31:$D$400,MASQ2!AZ17,'Étape 1 - à remplir'!$G$31:$G$400,"lots"),SUMIFS('Étape 1 - à remplir'!$F$31:$F$400,'Étape 1 - à remplir'!$D$31:$D$400,MASQ2!AZ17,'Étape 1 - à remplir'!$N$31:$N$400,BN$3,'Étape 1 - à remplir'!$G$31:$G$400,"lots")))))))</f>
        <v>#N/A</v>
      </c>
      <c r="BB17" s="8" t="str">
        <f ca="1"/>
        <v>Pathologie digestive (diarrhées)</v>
      </c>
      <c r="BC17" s="97" t="e">
        <f ca="1"/>
        <v>#N/A</v>
      </c>
      <c r="BD17" s="102" t="str">
        <f t="shared" si="5"/>
        <v/>
      </c>
      <c r="BE17" s="56" t="str">
        <f t="shared" si="6"/>
        <v>AIVLOSIN 42,5 MG/G POUDRE ORALE POUR PORCS</v>
      </c>
      <c r="BF17" s="204" t="e">
        <f>IF(IF(BN$2="Catégorie",IF(BN$3="Toutes",SUMIFS('Étape 1 - à remplir'!$F$31:$F$400,'Étape 1 - à remplir'!$E$31:$E$400,MASQ2!BE17,'Étape 1 - à remplir'!$G$31:$G$400,"lots"),SUMIFS('Étape 1 - à remplir'!$F$31:$F$400,'Étape 1 - à remplir'!$E$31:$E$400,MASQ2!BE17,'Étape 1 - à remplir'!$C$31:$C$400,BN$3)),IF(BN$2="Âge",IF(BN$3="Tous",SUMIFS('Étape 1 - à remplir'!$F$31:$F$400,'Étape 1 - à remplir'!$E$31:$E$400,MASQ2!BE17,'Étape 1 - à remplir'!$G$31:$G$400,"lots"),SUMIFS('Étape 1 - à remplir'!$F$31:$F$400,'Étape 1 - à remplir'!$E$31:$E$400,MASQ2!BE17,'Étape 1 - à remplir'!$P$31:$P$400,BN$3,'Étape 1 - à remplir'!$G$31:$G$400,"lots")),IF(BN$2="Atelier",IF(BN$3="Tous",SUMIFS('Étape 1 - à remplir'!$F$31:$F$400,'Étape 1 - à remplir'!$E$31:$E$400,MASQ2!BE17,'Étape 1 - à remplir'!$G$31:$G$400,"lots"),SUMIFS('Étape 1 - à remplir'!$F$31:$F$400,'Étape 1 - à remplir'!$E$31:$E$400,MASQ2!BE17,'Étape 1 - à remplir'!$O$31:$O$400,BN$3,'Étape 1 - à remplir'!$G$31:$G$400,"lots")),IF(BN$2="Espèce",IF(BN$3="Tous",SUMIFS('Étape 1 - à remplir'!$F$31:$F$400,'Étape 1 - à remplir'!$E$31:$E$400,MASQ2!BE17,'Étape 1 - à remplir'!$G$31:$G$400,"lots"),SUMIFS('Étape 1 - à remplir'!$F$31:$F$400,'Étape 1 - à remplir'!$E$31:$E$400,MASQ2!BE17,'Étape 1 - à remplir'!$N$31:$N$400,BN$3,'Étape 1 - à remplir'!$G$31:$G$400,"lots"))))))=0,NA(),IF(BN$2="Catégorie",IF(BN$3="Toutes",SUMIFS('Étape 1 - à remplir'!$F$31:$F$400,'Étape 1 - à remplir'!$E$31:$E$400,MASQ2!BE17,'Étape 1 - à remplir'!$G$31:$G$400,"lots"),SUMIFS('Étape 1 - à remplir'!$F$31:$F$400,'Étape 1 - à remplir'!$E$31:$E$400,MASQ2!BE17,'Étape 1 - à remplir'!$C$31:$C$400,BN$3)),IF(BN$2="Âge",IF(BN$3="Tous",SUMIFS('Étape 1 - à remplir'!$F$31:$F$400,'Étape 1 - à remplir'!$E$31:$E$400,MASQ2!BE17,'Étape 1 - à remplir'!$G$31:$G$400,"lots"),SUMIFS('Étape 1 - à remplir'!$F$31:$F$400,'Étape 1 - à remplir'!$E$31:$E$400,MASQ2!BE17,'Étape 1 - à remplir'!$P$31:$P$400,BN$3,'Étape 1 - à remplir'!$G$31:$G$400,"lots")),IF(BN$2="Atelier",IF(BN$3="Tous",SUMIFS('Étape 1 - à remplir'!$F$31:$F$400,'Étape 1 - à remplir'!$E$31:$E$400,MASQ2!BE17,'Étape 1 - à remplir'!$G$31:$G$400,"lots"),SUMIFS('Étape 1 - à remplir'!$F$31:$F$400,'Étape 1 - à remplir'!$E$31:$E$400,MASQ2!BE17,'Étape 1 - à remplir'!$O$31:$O$400,BN$3,'Étape 1 - à remplir'!$G$31:$G$400,"lots")),IF(BN$2="Espèce",IF(BN$3="Tous",SUMIFS('Étape 1 - à remplir'!$F$31:$F$400,'Étape 1 - à remplir'!$E$31:$E$400,MASQ2!BE17,'Étape 1 - à remplir'!$G$31:$G$400,"lots"),SUMIFS('Étape 1 - à remplir'!$F$31:$F$400,'Étape 1 - à remplir'!$E$31:$E$400,MASQ2!BE17,'Étape 1 - à remplir'!$N$31:$N$400,BN$3,'Étape 1 - à remplir'!$G$31:$G$400,"lots")))))))</f>
        <v>#N/A</v>
      </c>
      <c r="BG17" s="204">
        <f t="shared" si="32"/>
        <v>0</v>
      </c>
      <c r="BH17" s="204" t="str">
        <f t="shared" si="7"/>
        <v>Tylvalosine</v>
      </c>
      <c r="BI17" s="204" t="str">
        <f t="shared" si="8"/>
        <v/>
      </c>
      <c r="BJ17" s="204" t="str">
        <f t="shared" si="9"/>
        <v/>
      </c>
      <c r="BK17" s="204" t="str">
        <f t="shared" si="10"/>
        <v>Macrolides</v>
      </c>
      <c r="BL17" s="204" t="str">
        <f t="shared" si="11"/>
        <v/>
      </c>
      <c r="BM17" s="97" t="str">
        <f t="shared" si="12"/>
        <v/>
      </c>
      <c r="BN17" s="78"/>
      <c r="BO17" s="78"/>
      <c r="BP17" s="77" t="str">
        <f ca="1"/>
        <v>AIVLOSIN 42,5 MG/G POUDRE ORALE POUR PORCS</v>
      </c>
      <c r="BQ17" s="79" t="e">
        <f ca="1"/>
        <v>#N/A</v>
      </c>
      <c r="BR17" s="102" t="str">
        <f t="shared" si="13"/>
        <v/>
      </c>
      <c r="BS17" s="77" t="str">
        <f t="shared" si="14"/>
        <v>Acide clavulanique</v>
      </c>
      <c r="BT17" s="104" t="e">
        <f t="shared" si="33"/>
        <v>#N/A</v>
      </c>
      <c r="BU17" s="204" t="str">
        <f ca="1"/>
        <v>Acide clavulanique</v>
      </c>
      <c r="BV17" s="97" t="e">
        <f ca="1"/>
        <v>#N/A</v>
      </c>
      <c r="BW17" s="102" t="str">
        <f t="shared" si="15"/>
        <v/>
      </c>
      <c r="BX17" s="265" t="str">
        <f t="shared" si="16"/>
        <v>Sulfamides</v>
      </c>
      <c r="BY17" s="104" t="e">
        <f t="shared" si="34"/>
        <v>#N/A</v>
      </c>
      <c r="BZ17" s="204" t="str">
        <f ca="1"/>
        <v>Sulfamides</v>
      </c>
      <c r="CA17" s="97" t="e">
        <f ca="1"/>
        <v>#N/A</v>
      </c>
      <c r="CB17" s="8"/>
      <c r="CC17" s="172" t="s">
        <v>670</v>
      </c>
      <c r="CD17" s="8"/>
      <c r="CE17" s="165" t="s">
        <v>668</v>
      </c>
      <c r="CF17" s="158" t="s">
        <v>668</v>
      </c>
      <c r="CG17" s="166" t="s">
        <v>668</v>
      </c>
      <c r="CH17" s="30"/>
      <c r="CI17" s="165" t="s">
        <v>668</v>
      </c>
      <c r="CJ17" s="160" t="s">
        <v>668</v>
      </c>
      <c r="CK17" s="166" t="s">
        <v>668</v>
      </c>
      <c r="CL17" s="30"/>
      <c r="CM17" s="165" t="s">
        <v>670</v>
      </c>
      <c r="CN17" s="160" t="s">
        <v>670</v>
      </c>
      <c r="CO17" s="166" t="s">
        <v>670</v>
      </c>
      <c r="CQ17" s="56" t="str">
        <v/>
      </c>
      <c r="CR17" s="8" t="e">
        <v>#N/A</v>
      </c>
      <c r="CS17" s="97" t="e">
        <v>#N/A</v>
      </c>
      <c r="CT17" s="8"/>
      <c r="CU17" s="56" t="str">
        <f t="shared" si="17"/>
        <v>Pathologie digestive (diarrhées)</v>
      </c>
      <c r="CV17" s="104" t="e">
        <f>IF(IF(DI$2="Catégorie",IF(DI$3="Toutes",SUMIFS('Étape 1 - à remplir'!$F$31:$F$400,'Étape 1 - à remplir'!$D$31:$D$400,MASQ2!CU17,'Étape 1 - à remplir'!$G$31:$G$400,"kg"),SUMIFS('Étape 1 - à remplir'!$F$31:$F$400,'Étape 1 - à remplir'!$D$31:$D$400,MASQ2!CU17,'Étape 1 - à remplir'!$C$31:$C$400,DI$3,'Étape 1 - à remplir'!$G$31:$G$400,"kg")),IF(DI$2="Âge",IF(DI$3="Tous",SUMIFS('Étape 1 - à remplir'!$F$31:$F$400,'Étape 1 - à remplir'!$D$31:$D$400,MASQ2!CU17,'Étape 1 - à remplir'!$G$31:$G$400,"kg"),SUMIFS('Étape 1 - à remplir'!$F$31:$F$400,'Étape 1 - à remplir'!$D$31:$D$400,MASQ2!CU17,'Étape 1 - à remplir'!$P$31:$P$400,DI$3,'Étape 1 - à remplir'!$G$31:$G$400,"kg")),IF(DI$2="Atelier",IF(DI$3="Tous",SUMIFS('Étape 1 - à remplir'!$F$31:$F$400,'Étape 1 - à remplir'!$D$31:$D$400,MASQ2!CU17,'Étape 1 - à remplir'!$G$31:$G$400,"kg"),SUMIFS('Étape 1 - à remplir'!$F$31:$F$400,'Étape 1 - à remplir'!$D$31:$D$400,MASQ2!CU17,'Étape 1 - à remplir'!$O$31:$O$400,DI$3,'Étape 1 - à remplir'!$G$31:$G$400,"kg")),IF(DI$2="Espèce",IF(DI$3="Tous",SUMIFS('Étape 1 - à remplir'!$F$31:$F$400,'Étape 1 - à remplir'!$D$31:$D$400,MASQ2!CU17,'Étape 1 - à remplir'!$G$31:$G$400,"kg"),SUMIFS('Étape 1 - à remplir'!$F$31:$F$400,'Étape 1 - à remplir'!$D$31:$D$400,MASQ2!CU17,'Étape 1 - à remplir'!$N$31:$N$400,DI$3,'Étape 1 - à remplir'!$G$31:$G$400,"kg"))))))=0,NA(),IF(DI$2="Catégorie",IF(DI$3="Toutes",SUMIFS('Étape 1 - à remplir'!$F$31:$F$400,'Étape 1 - à remplir'!$D$31:$D$400,MASQ2!CU17,'Étape 1 - à remplir'!$G$31:$G$400,"kg"),SUMIFS('Étape 1 - à remplir'!$F$31:$F$400,'Étape 1 - à remplir'!$D$31:$D$400,MASQ2!CU17,'Étape 1 - à remplir'!$C$31:$C$400,DI$3,'Étape 1 - à remplir'!$G$31:$G$400,"kg")),IF(DI$2="Âge",IF(DI$3="Tous",SUMIFS('Étape 1 - à remplir'!$F$31:$F$400,'Étape 1 - à remplir'!$D$31:$D$400,MASQ2!CU17,'Étape 1 - à remplir'!$G$31:$G$400,"kg"),SUMIFS('Étape 1 - à remplir'!$F$31:$F$400,'Étape 1 - à remplir'!$D$31:$D$400,MASQ2!CU17,'Étape 1 - à remplir'!$P$31:$P$400,DI$3,'Étape 1 - à remplir'!$G$31:$G$400,"kg")),IF(DI$2="Atelier",IF(DI$3="Tous",SUMIFS('Étape 1 - à remplir'!$F$31:$F$400,'Étape 1 - à remplir'!$D$31:$D$400,MASQ2!CU17,'Étape 1 - à remplir'!$G$31:$G$400,"kg"),SUMIFS('Étape 1 - à remplir'!$F$31:$F$400,'Étape 1 - à remplir'!$D$31:$D$400,MASQ2!CU17,'Étape 1 - à remplir'!$O$31:$O$400,DI$3,'Étape 1 - à remplir'!$G$31:$G$400,"kg")),IF(DI$2="Espèce",IF(DI$3="Tous",SUMIFS('Étape 1 - à remplir'!$F$31:$F$400,'Étape 1 - à remplir'!$D$31:$D$400,MASQ2!CU17,'Étape 1 - à remplir'!$G$31:$G$400,"kg"),SUMIFS('Étape 1 - à remplir'!$F$31:$F$400,'Étape 1 - à remplir'!$D$31:$D$400,MASQ2!CU17,'Étape 1 - à remplir'!$N$31:$N$400,DI$3,'Étape 1 - à remplir'!$G$31:$G$400,"kg")))))))</f>
        <v>#N/A</v>
      </c>
      <c r="CW17" s="203" t="str">
        <f ca="1"/>
        <v>Pathologie digestive (diarrhées)</v>
      </c>
      <c r="CX17" s="97" t="e">
        <f ca="1"/>
        <v>#N/A</v>
      </c>
      <c r="CY17" s="102" t="str">
        <f t="shared" si="18"/>
        <v/>
      </c>
      <c r="CZ17" s="56" t="str">
        <f t="shared" si="19"/>
        <v>AIVLOSIN 42,5 MG/G POUDRE ORALE POUR PORCS</v>
      </c>
      <c r="DA17" s="204" t="e">
        <f>IF(IF(DI$2="Catégorie",IF(DI$3="Toutes",SUMIFS('Étape 1 - à remplir'!$F$31:$F$400,'Étape 1 - à remplir'!$E$31:$E$400,MASQ2!CZ17,'Étape 1 - à remplir'!$G$31:$G$400,"kg"),SUMIFS('Étape 1 - à remplir'!$F$31:$F$400,'Étape 1 - à remplir'!$E$31:$E$400,MASQ2!CZ17,'Étape 1 - à remplir'!$C$31:$C$400,DI$3)),IF(DI$2="Âge",IF(DI$3="Tous",SUMIFS('Étape 1 - à remplir'!$F$31:$F$400,'Étape 1 - à remplir'!$E$31:$E$400,MASQ2!CZ17,'Étape 1 - à remplir'!$G$31:$G$400,"kg"),SUMIFS('Étape 1 - à remplir'!$F$31:$F$400,'Étape 1 - à remplir'!$E$31:$E$400,MASQ2!CZ17,'Étape 1 - à remplir'!$P$31:$P$400,DI$3,'Étape 1 - à remplir'!$G$31:$G$400,"kg")),IF(DI$2="Atelier",IF(DI$3="Tous",SUMIFS('Étape 1 - à remplir'!$F$31:$F$400,'Étape 1 - à remplir'!$E$31:$E$400,MASQ2!CZ17,'Étape 1 - à remplir'!$G$31:$G$400,"kg"),SUMIFS('Étape 1 - à remplir'!$F$31:$F$400,'Étape 1 - à remplir'!$E$31:$E$400,MASQ2!CZ17,'Étape 1 - à remplir'!$O$31:$O$400,DI$3,'Étape 1 - à remplir'!$G$31:$G$400,"kg")),IF(DI$2="Espèce",IF(DI$3="Tous",SUMIFS('Étape 1 - à remplir'!$F$31:$F$400,'Étape 1 - à remplir'!$E$31:$E$400,MASQ2!CZ17,'Étape 1 - à remplir'!$G$31:$G$400,"kg"),SUMIFS('Étape 1 - à remplir'!$F$31:$F$400,'Étape 1 - à remplir'!$E$31:$E$400,MASQ2!CZ17,'Étape 1 - à remplir'!$N$31:$N$400,DI$3,'Étape 1 - à remplir'!$G$31:$G$400,"kg"))))))=0,NA(),IF(DI$2="Catégorie",IF(DI$3="Toutes",SUMIFS('Étape 1 - à remplir'!$F$31:$F$400,'Étape 1 - à remplir'!$E$31:$E$400,MASQ2!CZ17,'Étape 1 - à remplir'!$G$31:$G$400,"kg"),SUMIFS('Étape 1 - à remplir'!$F$31:$F$400,'Étape 1 - à remplir'!$E$31:$E$400,MASQ2!CZ17,'Étape 1 - à remplir'!$C$31:$C$400,DI$3)),IF(DI$2="Âge",IF(DI$3="Tous",SUMIFS('Étape 1 - à remplir'!$F$31:$F$400,'Étape 1 - à remplir'!$E$31:$E$400,MASQ2!CZ17,'Étape 1 - à remplir'!$G$31:$G$400,"kg"),SUMIFS('Étape 1 - à remplir'!$F$31:$F$400,'Étape 1 - à remplir'!$E$31:$E$400,MASQ2!CZ17,'Étape 1 - à remplir'!$P$31:$P$400,DI$3,'Étape 1 - à remplir'!$G$31:$G$400,"kg")),IF(DI$2="Atelier",IF(DI$3="Tous",SUMIFS('Étape 1 - à remplir'!$F$31:$F$400,'Étape 1 - à remplir'!$E$31:$E$400,MASQ2!CZ17,'Étape 1 - à remplir'!$G$31:$G$400,"kg"),SUMIFS('Étape 1 - à remplir'!$F$31:$F$400,'Étape 1 - à remplir'!$E$31:$E$400,MASQ2!CZ17,'Étape 1 - à remplir'!$O$31:$O$400,DI$3,'Étape 1 - à remplir'!$G$31:$G$400,"kg")),IF(DI$2="Espèce",IF(DI$3="Tous",SUMIFS('Étape 1 - à remplir'!$F$31:$F$400,'Étape 1 - à remplir'!$E$31:$E$400,MASQ2!CZ17,'Étape 1 - à remplir'!$G$31:$G$400,"kg"),SUMIFS('Étape 1 - à remplir'!$F$31:$F$400,'Étape 1 - à remplir'!$E$31:$E$400,MASQ2!CZ17,'Étape 1 - à remplir'!$N$31:$N$400,DI$3,'Étape 1 - à remplir'!$G$31:$G$400,"kg")))))))</f>
        <v>#N/A</v>
      </c>
      <c r="DB17" s="104">
        <f t="shared" si="35"/>
        <v>0</v>
      </c>
      <c r="DC17" s="204" t="str">
        <f t="shared" si="20"/>
        <v>Tylvalosine</v>
      </c>
      <c r="DD17" s="204" t="str">
        <f t="shared" si="21"/>
        <v/>
      </c>
      <c r="DE17" s="204" t="str">
        <f t="shared" si="22"/>
        <v/>
      </c>
      <c r="DF17" s="204" t="str">
        <f t="shared" si="23"/>
        <v>Macrolides</v>
      </c>
      <c r="DG17" s="204" t="str">
        <f t="shared" si="24"/>
        <v/>
      </c>
      <c r="DH17" s="97" t="str">
        <f t="shared" si="25"/>
        <v/>
      </c>
      <c r="DI17" s="78"/>
      <c r="DJ17" s="78"/>
      <c r="DK17" s="77" t="str">
        <f ca="1"/>
        <v>AIVLOSIN 42,5 MG/G POUDRE ORALE POUR PORCS</v>
      </c>
      <c r="DL17" s="79" t="e">
        <f ca="1"/>
        <v>#N/A</v>
      </c>
      <c r="DM17" s="102" t="str">
        <f t="shared" si="26"/>
        <v/>
      </c>
      <c r="DN17" s="77" t="str">
        <f t="shared" si="27"/>
        <v>Acide clavulanique</v>
      </c>
      <c r="DO17" s="104" t="e">
        <f t="shared" si="36"/>
        <v>#N/A</v>
      </c>
      <c r="DP17" s="8" t="str">
        <f ca="1"/>
        <v>Acide clavulanique</v>
      </c>
      <c r="DQ17" s="97" t="e">
        <f ca="1"/>
        <v>#N/A</v>
      </c>
      <c r="DR17" s="102" t="str">
        <f t="shared" si="28"/>
        <v/>
      </c>
      <c r="DS17" s="56" t="str">
        <f t="shared" si="29"/>
        <v>Sulfamides</v>
      </c>
      <c r="DT17" s="104" t="e">
        <f t="shared" si="37"/>
        <v>#N/A</v>
      </c>
      <c r="DU17" s="8" t="str">
        <f ca="1"/>
        <v>Sulfamides</v>
      </c>
      <c r="DV17" s="97" t="e">
        <f ca="1"/>
        <v>#N/A</v>
      </c>
      <c r="DW17" s="8"/>
      <c r="DX17" s="172" t="s">
        <v>670</v>
      </c>
      <c r="DY17" s="8"/>
      <c r="DZ17" s="165" t="s">
        <v>668</v>
      </c>
      <c r="EA17" s="158" t="s">
        <v>668</v>
      </c>
      <c r="EB17" s="166" t="s">
        <v>668</v>
      </c>
      <c r="EC17" s="30"/>
      <c r="ED17" s="165" t="s">
        <v>668</v>
      </c>
      <c r="EE17" s="160" t="s">
        <v>668</v>
      </c>
      <c r="EF17" s="166" t="s">
        <v>668</v>
      </c>
      <c r="EG17" s="30"/>
      <c r="EH17" s="165" t="s">
        <v>670</v>
      </c>
      <c r="EI17" s="160" t="s">
        <v>670</v>
      </c>
      <c r="EJ17" s="166" t="s">
        <v>670</v>
      </c>
    </row>
    <row r="18" spans="1:140" x14ac:dyDescent="0.25">
      <c r="A18" s="56" t="str">
        <v/>
      </c>
      <c r="B18" s="8" t="e">
        <v>#N/A</v>
      </c>
      <c r="C18" s="97" t="e">
        <v>#N/A</v>
      </c>
      <c r="D18" s="8"/>
      <c r="E18" s="56" t="str">
        <f>Données_ATB!CH17</f>
        <v>Pathologie respiratoire (pneumonie)</v>
      </c>
      <c r="F18" s="104" t="e">
        <f>IF(IF(S$2="Catégorie",IF(S$3="Toutes",SUMIFS('Étape 1 - à remplir'!F$31:F$400,'Étape 1 - à remplir'!D$31:D$400,MASQ2!E18,'Étape 1 - à remplir'!G$31:G$400,"animaux"),SUMIFS('Étape 1 - à remplir'!F$31:F$400,'Étape 1 - à remplir'!D$31:D$400,MASQ2!E18,'Étape 1 - à remplir'!C$31:C$400,S$3)),IF(S$2="Âge",IF(S$3="Tous",SUMIFS('Étape 1 - à remplir'!F$31:F$400,'Étape 1 - à remplir'!D$31:D$400,MASQ2!E18,'Étape 1 - à remplir'!G$31:G$400,"animaux"),SUMIFS('Étape 1 - à remplir'!F$31:F$400,'Étape 1 - à remplir'!D$31:D$400,MASQ2!E18,'Étape 1 - à remplir'!P$31:P$400,S$3)),IF(S$2="Atelier",IF(S$3="Tous",SUMIFS('Étape 1 - à remplir'!F$31:F$400,'Étape 1 - à remplir'!D$31:D$400,MASQ2!E18,'Étape 1 - à remplir'!G$31:G$400,"animaux"),SUMIFS('Étape 1 - à remplir'!F$31:F$400,'Étape 1 - à remplir'!D$31:D$400,MASQ2!E18,'Étape 1 - à remplir'!O$31:O$400,S$3)),IF(S$2="Espèce",IF(S$3="Tous",SUMIFS('Étape 1 - à remplir'!F$31:F$400,'Étape 1 - à remplir'!D$31:D$400,MASQ2!E18,'Étape 1 - à remplir'!G$31:G$400,"animaux"),SUMIFS('Étape 1 - à remplir'!F$31:F$400,'Étape 1 - à remplir'!D$31:D$400,MASQ2!E18,'Étape 1 - à remplir'!N$31:N$400,S$3))))))=0,NA(),IF(S$2="Catégorie",IF(S$3="Toutes",SUMIFS('Étape 1 - à remplir'!F$31:F$400,'Étape 1 - à remplir'!D$31:D$400,MASQ2!E18,'Étape 1 - à remplir'!G$31:G$400,"animaux"),SUMIFS('Étape 1 - à remplir'!F$31:F$400,'Étape 1 - à remplir'!D$31:D$400,MASQ2!E18,'Étape 1 - à remplir'!C$31:C$400,S$3)),IF(S$2="Âge",IF(S$3="Tous",SUMIFS('Étape 1 - à remplir'!F$31:F$400,'Étape 1 - à remplir'!D$31:D$400,MASQ2!E18,'Étape 1 - à remplir'!G$31:G$400,"animaux"),SUMIFS('Étape 1 - à remplir'!F$31:F$400,'Étape 1 - à remplir'!D$31:D$400,MASQ2!E18,'Étape 1 - à remplir'!P$31:P$400,S$3)),IF(S$2="Atelier",IF(S$3="Tous",SUMIFS('Étape 1 - à remplir'!F$31:F$400,'Étape 1 - à remplir'!D$31:D$400,MASQ2!E18,'Étape 1 - à remplir'!G$31:G$400,"animaux"),SUMIFS('Étape 1 - à remplir'!F$31:F$400,'Étape 1 - à remplir'!D$31:D$400,MASQ2!E18,'Étape 1 - à remplir'!O$31:O$400,S$3)),IF(S$2="Espèce",IF(S$3="Tous",SUMIFS('Étape 1 - à remplir'!F$31:F$400,'Étape 1 - à remplir'!D$31:D$400,MASQ2!E18,'Étape 1 - à remplir'!G$31:G$400,"animaux"),SUMIFS('Étape 1 - à remplir'!F$31:F$400,'Étape 1 - à remplir'!D$31:D$400,MASQ2!E18,'Étape 1 - à remplir'!N$31:N$400,S$3)))))))</f>
        <v>#N/A</v>
      </c>
      <c r="G18" s="203" t="str">
        <f ca="1"/>
        <v>Pathologie respiratoire (pneumonie)</v>
      </c>
      <c r="H18" s="97" t="e">
        <f ca="1"/>
        <v>#N/A</v>
      </c>
      <c r="I18" s="102" t="str">
        <f>INDEX(Données_ATB!BE:BV,MATCH(MASQ2!J18,Données_ATB!BE:BE,0),18)</f>
        <v/>
      </c>
      <c r="J18" s="77" t="str">
        <f>Données_ATB!BE17</f>
        <v>AIVLOSIN 42,5 MG/G PREMELANGE MEDICAMENTEUX POUR PORCS</v>
      </c>
      <c r="K18" s="204" t="e">
        <f>IF(IF(S$2="Catégorie",IF(S$3="Toutes",SUMIFS('Étape 1 - à remplir'!$F$31:$F$400,'Étape 1 - à remplir'!$E$31:$E$400,MASQ2!J18,'Étape 1 - à remplir'!$G$31:$G$400,"animaux"),SUMIFS('Étape 1 - à remplir'!$F$31:$F$400,'Étape 1 - à remplir'!$E$31:$E$400,MASQ2!J18,'Étape 1 - à remplir'!$C$31:$C$400,S$3)),IF(S$2="Âge",IF(S$3="Tous",SUMIFS('Étape 1 - à remplir'!$F$31:$F$400,'Étape 1 - à remplir'!$E$31:$E$400,MASQ2!J18,'Étape 1 - à remplir'!$G$31:$G$400,"animaux"),SUMIFS('Étape 1 - à remplir'!$F$31:$F$400,'Étape 1 - à remplir'!$E$31:$E$400,MASQ2!J18,'Étape 1 - à remplir'!$P$31:$P$400,S$3)),IF(S$2="Atelier",IF(S$3="Tous",SUMIFS('Étape 1 - à remplir'!$F$31:$F$400,'Étape 1 - à remplir'!$E$31:$E$400,MASQ2!J18,'Étape 1 - à remplir'!$G$31:$G$400,"animaux"),SUMIFS('Étape 1 - à remplir'!$F$31:$F$400,'Étape 1 - à remplir'!$E$31:$E$400,MASQ2!J18,'Étape 1 - à remplir'!$O$31:$O$400,S$3)),IF(S$2="Espèce",IF(S$3="Tous",SUMIFS('Étape 1 - à remplir'!$F$31:$F$400,'Étape 1 - à remplir'!$E$31:$E$400,MASQ2!J18,'Étape 1 - à remplir'!$G$31:$G$400,"animaux"),SUMIFS('Étape 1 - à remplir'!$F$31:$F$400,'Étape 1 - à remplir'!$E$31:$E$400,MASQ2!J18,'Étape 1 - à remplir'!$N$31:$N$400,S$3))))))=0,NA(),IF(S$2="Catégorie",IF(S$3="Toutes",SUMIFS('Étape 1 - à remplir'!$F$31:$F$400,'Étape 1 - à remplir'!$E$31:$E$400,MASQ2!J18,'Étape 1 - à remplir'!$G$31:$G$400,"animaux"),SUMIFS('Étape 1 - à remplir'!$F$31:$F$400,'Étape 1 - à remplir'!$E$31:$E$400,MASQ2!J18,'Étape 1 - à remplir'!$C$31:$C$400,S$3)),IF(S$2="Âge",IF(S$3="Tous",SUMIFS('Étape 1 - à remplir'!$F$31:$F$400,'Étape 1 - à remplir'!$E$31:$E$400,MASQ2!J18,'Étape 1 - à remplir'!$G$31:$G$400,"animaux"),SUMIFS('Étape 1 - à remplir'!$F$31:$F$400,'Étape 1 - à remplir'!$E$31:$E$400,MASQ2!J18,'Étape 1 - à remplir'!$P$31:$P$400,S$3)),IF(S$2="Atelier",IF(S$3="Tous",SUMIFS('Étape 1 - à remplir'!$F$31:$F$400,'Étape 1 - à remplir'!$E$31:$E$400,MASQ2!J18,'Étape 1 - à remplir'!$G$31:$G$400,"animaux"),SUMIFS('Étape 1 - à remplir'!$F$31:$F$400,'Étape 1 - à remplir'!$E$31:$E$400,MASQ2!J18,'Étape 1 - à remplir'!$O$31:$O$400,S$3)),IF(S$2="Espèce",IF(S$3="Tous",SUMIFS('Étape 1 - à remplir'!$F$31:$F$400,'Étape 1 - à remplir'!$E$31:$E$400,MASQ2!J18,'Étape 1 - à remplir'!$G$31:$G$400,"animaux"),SUMIFS('Étape 1 - à remplir'!$F$31:$F$400,'Étape 1 - à remplir'!$E$31:$E$400,MASQ2!J18,'Étape 1 - à remplir'!$N$31:$N$400,S$3)))))))</f>
        <v>#N/A</v>
      </c>
      <c r="L18" s="97">
        <f t="shared" si="38"/>
        <v>0</v>
      </c>
      <c r="M18" s="56" t="str">
        <f>Données_ATB!BN17</f>
        <v>Tylvalosine</v>
      </c>
      <c r="N18" s="204" t="str">
        <f>Données_ATB!BO17</f>
        <v/>
      </c>
      <c r="O18" s="97" t="str">
        <f>Données_ATB!BP17</f>
        <v/>
      </c>
      <c r="P18" s="77" t="str">
        <f>Données_ATB!BR17</f>
        <v>Macrolides</v>
      </c>
      <c r="Q18" s="78" t="str">
        <f>Données_ATB!BS17</f>
        <v/>
      </c>
      <c r="R18" s="79" t="str">
        <f>Données_ATB!BT17</f>
        <v/>
      </c>
      <c r="S18" s="78"/>
      <c r="T18" s="78"/>
      <c r="U18" s="77" t="str">
        <f ca="1"/>
        <v>AIVLOSIN 42,5 MG/G PREMELANGE MEDICAMENTEUX POUR PORCS</v>
      </c>
      <c r="V18" s="79" t="e">
        <f ca="1"/>
        <v>#N/A</v>
      </c>
      <c r="W18" s="102" t="str">
        <f>IF(X18="Colistine","x",IF(INDEX(Données_ATB!CB$3:CC$63,MATCH(X18,Données_ATB!CB$3:CB$63,0),2)="Fluoroquinolones","x",IF(INDEX(Données_ATB!CB$3:CC$63,MATCH(X18,Données_ATB!CB$3:CB$63,0),2)="Cephalosporines 3&amp;4G","x","")))</f>
        <v/>
      </c>
      <c r="X18" s="77" t="str">
        <f>Données_ATB!CB17</f>
        <v>Cloxacilline</v>
      </c>
      <c r="Y18" s="104" t="e">
        <f t="shared" si="30"/>
        <v>#N/A</v>
      </c>
      <c r="Z18" s="8" t="str">
        <f ca="1"/>
        <v>Cloxacilline</v>
      </c>
      <c r="AA18" s="97" t="e">
        <f ca="1"/>
        <v>#N/A</v>
      </c>
      <c r="AB18" s="102" t="str">
        <f t="shared" si="31"/>
        <v/>
      </c>
      <c r="AC18" s="56" t="str">
        <f>Données_ATB!BY17</f>
        <v>Tetracyclines</v>
      </c>
      <c r="AD18" s="104" t="e">
        <f t="shared" si="3"/>
        <v>#N/A</v>
      </c>
      <c r="AE18" s="8" t="str">
        <f ca="1"/>
        <v>Tetracyclines</v>
      </c>
      <c r="AF18" s="97" t="e">
        <f ca="1"/>
        <v>#N/A</v>
      </c>
      <c r="AG18" s="8"/>
      <c r="AH18" s="173" t="str">
        <f t="shared" ref="AH18:AH27" si="42">IFERROR(IF(B16="","",A16),"")</f>
        <v/>
      </c>
      <c r="AI18" s="8"/>
      <c r="AJ18" s="167" t="str">
        <f>IF('Étape 1 - à remplir'!G19="animaux",'Étape 1 - à remplir'!E19,"")</f>
        <v/>
      </c>
      <c r="AK18" s="104" t="str" cm="1">
        <f t="array" ref="AK18:AK27">_xlfn._xlws.SORT(AJ18:AJ27,1,1)</f>
        <v/>
      </c>
      <c r="AL18" s="168" t="str">
        <f>AK18</f>
        <v/>
      </c>
      <c r="AN18" s="167" t="str">
        <f>IF('Étape 1 - à remplir'!G19="animaux",'Étape 1 - à remplir'!D19,"")</f>
        <v/>
      </c>
      <c r="AO18" s="104" t="str" cm="1">
        <f t="array" ref="AO18:AO27">_xlfn._xlws.SORT(AN18:AN27,1,1)</f>
        <v/>
      </c>
      <c r="AP18" s="168" t="str">
        <f>AO18</f>
        <v/>
      </c>
      <c r="AR18" s="167" t="str">
        <f>IF('Étape 1 - à remplir'!G19="animaux",'Étape 1 - à remplir'!C19,"")</f>
        <v/>
      </c>
      <c r="AS18" s="104" t="str" cm="1">
        <f t="array" ref="AS18:AS27">_xlfn._xlws.SORT(AR18:AR27,1,1)</f>
        <v/>
      </c>
      <c r="AT18" s="97" t="str">
        <f>AS18</f>
        <v/>
      </c>
      <c r="AV18" s="56" t="str">
        <v/>
      </c>
      <c r="AW18" s="8" t="e">
        <v>#N/A</v>
      </c>
      <c r="AX18" s="97" t="e">
        <v>#N/A</v>
      </c>
      <c r="AY18" s="8"/>
      <c r="AZ18" s="56" t="str">
        <f t="shared" si="4"/>
        <v>Pathologie respiratoire (pneumonie)</v>
      </c>
      <c r="BA18" s="104" t="e">
        <f>IF(IF(BN$2="Catégorie",IF(BN$3="Toutes",SUMIFS('Étape 1 - à remplir'!$F$31:$F$400,'Étape 1 - à remplir'!$D$31:$D$400,MASQ2!AZ18,'Étape 1 - à remplir'!$G$31:$G$400,"lots"),SUMIFS('Étape 1 - à remplir'!$F$31:$F$400,'Étape 1 - à remplir'!$D$31:$D$400,MASQ2!AZ18,'Étape 1 - à remplir'!$C$31:$C$400,BN$3,'Étape 1 - à remplir'!$G$31:$G$400,"lots")),IF(BN$2="Âge",IF(BN$3="Tous",SUMIFS('Étape 1 - à remplir'!$F$31:$F$400,'Étape 1 - à remplir'!$D$31:$D$400,MASQ2!AZ18,'Étape 1 - à remplir'!$G$31:$G$400,"lots"),SUMIFS('Étape 1 - à remplir'!$F$31:$F$400,'Étape 1 - à remplir'!$D$31:$D$400,MASQ2!AZ18,'Étape 1 - à remplir'!$P$31:$P$400,BN$3,'Étape 1 - à remplir'!$G$31:$G$400,"lots")),IF(BN$2="Atelier",IF(BN$3="Tous",SUMIFS('Étape 1 - à remplir'!$F$31:$F$400,'Étape 1 - à remplir'!$D$31:$D$400,MASQ2!AZ18,'Étape 1 - à remplir'!$G$31:$G$400,"lots"),SUMIFS('Étape 1 - à remplir'!$F$31:$F$400,'Étape 1 - à remplir'!$D$31:$D$400,MASQ2!AZ18,'Étape 1 - à remplir'!$O$31:$O$400,BN$3,'Étape 1 - à remplir'!$G$31:$G$400,"lots")),IF(BN$2="Espèce",IF(BN$3="Tous",SUMIFS('Étape 1 - à remplir'!$F$31:$F$400,'Étape 1 - à remplir'!$D$31:$D$400,MASQ2!AZ18,'Étape 1 - à remplir'!$G$31:$G$400,"lots"),SUMIFS('Étape 1 - à remplir'!$F$31:$F$400,'Étape 1 - à remplir'!$D$31:$D$400,MASQ2!AZ18,'Étape 1 - à remplir'!$N$31:$N$400,BN$3,'Étape 1 - à remplir'!$G$31:$G$400,"lots"))))))=0,NA(),IF(BN$2="Catégorie",IF(BN$3="Toutes",SUMIFS('Étape 1 - à remplir'!$F$31:$F$400,'Étape 1 - à remplir'!$D$31:$D$400,MASQ2!AZ18,'Étape 1 - à remplir'!$G$31:$G$400,"lots"),SUMIFS('Étape 1 - à remplir'!$F$31:$F$400,'Étape 1 - à remplir'!$D$31:$D$400,MASQ2!AZ18,'Étape 1 - à remplir'!$C$31:$C$400,BN$3,'Étape 1 - à remplir'!$G$31:$G$400,"lots")),IF(BN$2="Âge",IF(BN$3="Tous",SUMIFS('Étape 1 - à remplir'!$F$31:$F$400,'Étape 1 - à remplir'!$D$31:$D$400,MASQ2!AZ18,'Étape 1 - à remplir'!$G$31:$G$400,"lots"),SUMIFS('Étape 1 - à remplir'!$F$31:$F$400,'Étape 1 - à remplir'!$D$31:$D$400,MASQ2!AZ18,'Étape 1 - à remplir'!$P$31:$P$400,BN$3,'Étape 1 - à remplir'!$G$31:$G$400,"lots")),IF(BN$2="Atelier",IF(BN$3="Tous",SUMIFS('Étape 1 - à remplir'!$F$31:$F$400,'Étape 1 - à remplir'!$D$31:$D$400,MASQ2!AZ18,'Étape 1 - à remplir'!$G$31:$G$400,"lots"),SUMIFS('Étape 1 - à remplir'!$F$31:$F$400,'Étape 1 - à remplir'!$D$31:$D$400,MASQ2!AZ18,'Étape 1 - à remplir'!$O$31:$O$400,BN$3,'Étape 1 - à remplir'!$G$31:$G$400,"lots")),IF(BN$2="Espèce",IF(BN$3="Tous",SUMIFS('Étape 1 - à remplir'!$F$31:$F$400,'Étape 1 - à remplir'!$D$31:$D$400,MASQ2!AZ18,'Étape 1 - à remplir'!$G$31:$G$400,"lots"),SUMIFS('Étape 1 - à remplir'!$F$31:$F$400,'Étape 1 - à remplir'!$D$31:$D$400,MASQ2!AZ18,'Étape 1 - à remplir'!$N$31:$N$400,BN$3,'Étape 1 - à remplir'!$G$31:$G$400,"lots")))))))</f>
        <v>#N/A</v>
      </c>
      <c r="BB18" s="8" t="str">
        <f ca="1"/>
        <v>Pathologie respiratoire (pneumonie)</v>
      </c>
      <c r="BC18" s="97" t="e">
        <f ca="1"/>
        <v>#N/A</v>
      </c>
      <c r="BD18" s="102" t="str">
        <f t="shared" si="5"/>
        <v/>
      </c>
      <c r="BE18" s="56" t="str">
        <f t="shared" si="6"/>
        <v>AIVLOSIN 42,5 MG/G PREMELANGE MEDICAMENTEUX POUR PORCS</v>
      </c>
      <c r="BF18" s="204" t="e">
        <f>IF(IF(BN$2="Catégorie",IF(BN$3="Toutes",SUMIFS('Étape 1 - à remplir'!$F$31:$F$400,'Étape 1 - à remplir'!$E$31:$E$400,MASQ2!BE18,'Étape 1 - à remplir'!$G$31:$G$400,"lots"),SUMIFS('Étape 1 - à remplir'!$F$31:$F$400,'Étape 1 - à remplir'!$E$31:$E$400,MASQ2!BE18,'Étape 1 - à remplir'!$C$31:$C$400,BN$3)),IF(BN$2="Âge",IF(BN$3="Tous",SUMIFS('Étape 1 - à remplir'!$F$31:$F$400,'Étape 1 - à remplir'!$E$31:$E$400,MASQ2!BE18,'Étape 1 - à remplir'!$G$31:$G$400,"lots"),SUMIFS('Étape 1 - à remplir'!$F$31:$F$400,'Étape 1 - à remplir'!$E$31:$E$400,MASQ2!BE18,'Étape 1 - à remplir'!$P$31:$P$400,BN$3,'Étape 1 - à remplir'!$G$31:$G$400,"lots")),IF(BN$2="Atelier",IF(BN$3="Tous",SUMIFS('Étape 1 - à remplir'!$F$31:$F$400,'Étape 1 - à remplir'!$E$31:$E$400,MASQ2!BE18,'Étape 1 - à remplir'!$G$31:$G$400,"lots"),SUMIFS('Étape 1 - à remplir'!$F$31:$F$400,'Étape 1 - à remplir'!$E$31:$E$400,MASQ2!BE18,'Étape 1 - à remplir'!$O$31:$O$400,BN$3,'Étape 1 - à remplir'!$G$31:$G$400,"lots")),IF(BN$2="Espèce",IF(BN$3="Tous",SUMIFS('Étape 1 - à remplir'!$F$31:$F$400,'Étape 1 - à remplir'!$E$31:$E$400,MASQ2!BE18,'Étape 1 - à remplir'!$G$31:$G$400,"lots"),SUMIFS('Étape 1 - à remplir'!$F$31:$F$400,'Étape 1 - à remplir'!$E$31:$E$400,MASQ2!BE18,'Étape 1 - à remplir'!$N$31:$N$400,BN$3,'Étape 1 - à remplir'!$G$31:$G$400,"lots"))))))=0,NA(),IF(BN$2="Catégorie",IF(BN$3="Toutes",SUMIFS('Étape 1 - à remplir'!$F$31:$F$400,'Étape 1 - à remplir'!$E$31:$E$400,MASQ2!BE18,'Étape 1 - à remplir'!$G$31:$G$400,"lots"),SUMIFS('Étape 1 - à remplir'!$F$31:$F$400,'Étape 1 - à remplir'!$E$31:$E$400,MASQ2!BE18,'Étape 1 - à remplir'!$C$31:$C$400,BN$3)),IF(BN$2="Âge",IF(BN$3="Tous",SUMIFS('Étape 1 - à remplir'!$F$31:$F$400,'Étape 1 - à remplir'!$E$31:$E$400,MASQ2!BE18,'Étape 1 - à remplir'!$G$31:$G$400,"lots"),SUMIFS('Étape 1 - à remplir'!$F$31:$F$400,'Étape 1 - à remplir'!$E$31:$E$400,MASQ2!BE18,'Étape 1 - à remplir'!$P$31:$P$400,BN$3,'Étape 1 - à remplir'!$G$31:$G$400,"lots")),IF(BN$2="Atelier",IF(BN$3="Tous",SUMIFS('Étape 1 - à remplir'!$F$31:$F$400,'Étape 1 - à remplir'!$E$31:$E$400,MASQ2!BE18,'Étape 1 - à remplir'!$G$31:$G$400,"lots"),SUMIFS('Étape 1 - à remplir'!$F$31:$F$400,'Étape 1 - à remplir'!$E$31:$E$400,MASQ2!BE18,'Étape 1 - à remplir'!$O$31:$O$400,BN$3,'Étape 1 - à remplir'!$G$31:$G$400,"lots")),IF(BN$2="Espèce",IF(BN$3="Tous",SUMIFS('Étape 1 - à remplir'!$F$31:$F$400,'Étape 1 - à remplir'!$E$31:$E$400,MASQ2!BE18,'Étape 1 - à remplir'!$G$31:$G$400,"lots"),SUMIFS('Étape 1 - à remplir'!$F$31:$F$400,'Étape 1 - à remplir'!$E$31:$E$400,MASQ2!BE18,'Étape 1 - à remplir'!$N$31:$N$400,BN$3,'Étape 1 - à remplir'!$G$31:$G$400,"lots")))))))</f>
        <v>#N/A</v>
      </c>
      <c r="BG18" s="204">
        <f t="shared" si="32"/>
        <v>0</v>
      </c>
      <c r="BH18" s="204" t="str">
        <f t="shared" si="7"/>
        <v>Tylvalosine</v>
      </c>
      <c r="BI18" s="204" t="str">
        <f t="shared" si="8"/>
        <v/>
      </c>
      <c r="BJ18" s="204" t="str">
        <f t="shared" si="9"/>
        <v/>
      </c>
      <c r="BK18" s="204" t="str">
        <f t="shared" si="10"/>
        <v>Macrolides</v>
      </c>
      <c r="BL18" s="204" t="str">
        <f t="shared" si="11"/>
        <v/>
      </c>
      <c r="BM18" s="97" t="str">
        <f t="shared" si="12"/>
        <v/>
      </c>
      <c r="BN18" s="78"/>
      <c r="BO18" s="78"/>
      <c r="BP18" s="77" t="str">
        <f ca="1"/>
        <v>AIVLOSIN 42,5 MG/G PREMELANGE MEDICAMENTEUX POUR PORCS</v>
      </c>
      <c r="BQ18" s="79" t="e">
        <f ca="1"/>
        <v>#N/A</v>
      </c>
      <c r="BR18" s="102" t="str">
        <f t="shared" si="13"/>
        <v/>
      </c>
      <c r="BS18" s="77" t="str">
        <f t="shared" si="14"/>
        <v>Cloxacilline</v>
      </c>
      <c r="BT18" s="104" t="e">
        <f t="shared" si="33"/>
        <v>#N/A</v>
      </c>
      <c r="BU18" s="204" t="str">
        <f ca="1"/>
        <v>Cloxacilline</v>
      </c>
      <c r="BV18" s="97" t="e">
        <f ca="1"/>
        <v>#N/A</v>
      </c>
      <c r="BW18" s="102" t="str">
        <f t="shared" si="15"/>
        <v/>
      </c>
      <c r="BX18" s="265" t="str">
        <f t="shared" si="16"/>
        <v>Tetracyclines</v>
      </c>
      <c r="BY18" s="104" t="e">
        <f t="shared" si="34"/>
        <v>#N/A</v>
      </c>
      <c r="BZ18" s="204" t="str">
        <f ca="1"/>
        <v>Tetracyclines</v>
      </c>
      <c r="CA18" s="97" t="e">
        <f ca="1"/>
        <v>#N/A</v>
      </c>
      <c r="CB18" s="8"/>
      <c r="CC18" s="173" t="str">
        <f t="shared" ref="CC18:CC27" si="43">IFERROR(IF(AW16="","",AV16),"")</f>
        <v/>
      </c>
      <c r="CD18" s="8"/>
      <c r="CE18" s="167" t="str">
        <f>IF('Étape 1 - à remplir'!G19="lots",'Étape 1 - à remplir'!E19,"")</f>
        <v/>
      </c>
      <c r="CF18" s="104" t="str" cm="1">
        <f t="array" ref="CF18:CF27">_xlfn._xlws.SORT(CE18:CE27,1,1)</f>
        <v/>
      </c>
      <c r="CG18" s="168" t="str">
        <f>CF18</f>
        <v/>
      </c>
      <c r="CH18" s="30"/>
      <c r="CI18" s="167" t="str">
        <f>IF('Étape 1 - à remplir'!G19="lots",'Étape 1 - à remplir'!D19,"")</f>
        <v/>
      </c>
      <c r="CJ18" s="104" t="str" cm="1">
        <f t="array" ref="CJ18:CJ27">_xlfn._xlws.SORT(CI18:CI27,1,1)</f>
        <v/>
      </c>
      <c r="CK18" s="168" t="str">
        <f>CJ18</f>
        <v/>
      </c>
      <c r="CL18" s="30"/>
      <c r="CM18" s="167" t="str">
        <f>IF('Étape 1 - à remplir'!G19="lots",'Étape 1 - à remplir'!C19,"")</f>
        <v/>
      </c>
      <c r="CN18" s="104" t="str" cm="1">
        <f t="array" ref="CN18:CN27">_xlfn._xlws.SORT(CM18:CM27,1,1)</f>
        <v/>
      </c>
      <c r="CO18" s="97" t="str">
        <f>CN18</f>
        <v/>
      </c>
      <c r="CQ18" s="56" t="str">
        <v/>
      </c>
      <c r="CR18" s="8" t="e">
        <v>#N/A</v>
      </c>
      <c r="CS18" s="97" t="e">
        <v>#N/A</v>
      </c>
      <c r="CT18" s="8"/>
      <c r="CU18" s="56" t="str">
        <f t="shared" si="17"/>
        <v>Pathologie respiratoire (pneumonie)</v>
      </c>
      <c r="CV18" s="104" t="e">
        <f>IF(IF(DI$2="Catégorie",IF(DI$3="Toutes",SUMIFS('Étape 1 - à remplir'!$F$31:$F$400,'Étape 1 - à remplir'!$D$31:$D$400,MASQ2!CU18,'Étape 1 - à remplir'!$G$31:$G$400,"kg"),SUMIFS('Étape 1 - à remplir'!$F$31:$F$400,'Étape 1 - à remplir'!$D$31:$D$400,MASQ2!CU18,'Étape 1 - à remplir'!$C$31:$C$400,DI$3,'Étape 1 - à remplir'!$G$31:$G$400,"kg")),IF(DI$2="Âge",IF(DI$3="Tous",SUMIFS('Étape 1 - à remplir'!$F$31:$F$400,'Étape 1 - à remplir'!$D$31:$D$400,MASQ2!CU18,'Étape 1 - à remplir'!$G$31:$G$400,"kg"),SUMIFS('Étape 1 - à remplir'!$F$31:$F$400,'Étape 1 - à remplir'!$D$31:$D$400,MASQ2!CU18,'Étape 1 - à remplir'!$P$31:$P$400,DI$3,'Étape 1 - à remplir'!$G$31:$G$400,"kg")),IF(DI$2="Atelier",IF(DI$3="Tous",SUMIFS('Étape 1 - à remplir'!$F$31:$F$400,'Étape 1 - à remplir'!$D$31:$D$400,MASQ2!CU18,'Étape 1 - à remplir'!$G$31:$G$400,"kg"),SUMIFS('Étape 1 - à remplir'!$F$31:$F$400,'Étape 1 - à remplir'!$D$31:$D$400,MASQ2!CU18,'Étape 1 - à remplir'!$O$31:$O$400,DI$3,'Étape 1 - à remplir'!$G$31:$G$400,"kg")),IF(DI$2="Espèce",IF(DI$3="Tous",SUMIFS('Étape 1 - à remplir'!$F$31:$F$400,'Étape 1 - à remplir'!$D$31:$D$400,MASQ2!CU18,'Étape 1 - à remplir'!$G$31:$G$400,"kg"),SUMIFS('Étape 1 - à remplir'!$F$31:$F$400,'Étape 1 - à remplir'!$D$31:$D$400,MASQ2!CU18,'Étape 1 - à remplir'!$N$31:$N$400,DI$3,'Étape 1 - à remplir'!$G$31:$G$400,"kg"))))))=0,NA(),IF(DI$2="Catégorie",IF(DI$3="Toutes",SUMIFS('Étape 1 - à remplir'!$F$31:$F$400,'Étape 1 - à remplir'!$D$31:$D$400,MASQ2!CU18,'Étape 1 - à remplir'!$G$31:$G$400,"kg"),SUMIFS('Étape 1 - à remplir'!$F$31:$F$400,'Étape 1 - à remplir'!$D$31:$D$400,MASQ2!CU18,'Étape 1 - à remplir'!$C$31:$C$400,DI$3,'Étape 1 - à remplir'!$G$31:$G$400,"kg")),IF(DI$2="Âge",IF(DI$3="Tous",SUMIFS('Étape 1 - à remplir'!$F$31:$F$400,'Étape 1 - à remplir'!$D$31:$D$400,MASQ2!CU18,'Étape 1 - à remplir'!$G$31:$G$400,"kg"),SUMIFS('Étape 1 - à remplir'!$F$31:$F$400,'Étape 1 - à remplir'!$D$31:$D$400,MASQ2!CU18,'Étape 1 - à remplir'!$P$31:$P$400,DI$3,'Étape 1 - à remplir'!$G$31:$G$400,"kg")),IF(DI$2="Atelier",IF(DI$3="Tous",SUMIFS('Étape 1 - à remplir'!$F$31:$F$400,'Étape 1 - à remplir'!$D$31:$D$400,MASQ2!CU18,'Étape 1 - à remplir'!$G$31:$G$400,"kg"),SUMIFS('Étape 1 - à remplir'!$F$31:$F$400,'Étape 1 - à remplir'!$D$31:$D$400,MASQ2!CU18,'Étape 1 - à remplir'!$O$31:$O$400,DI$3,'Étape 1 - à remplir'!$G$31:$G$400,"kg")),IF(DI$2="Espèce",IF(DI$3="Tous",SUMIFS('Étape 1 - à remplir'!$F$31:$F$400,'Étape 1 - à remplir'!$D$31:$D$400,MASQ2!CU18,'Étape 1 - à remplir'!$G$31:$G$400,"kg"),SUMIFS('Étape 1 - à remplir'!$F$31:$F$400,'Étape 1 - à remplir'!$D$31:$D$400,MASQ2!CU18,'Étape 1 - à remplir'!$N$31:$N$400,DI$3,'Étape 1 - à remplir'!$G$31:$G$400,"kg")))))))</f>
        <v>#N/A</v>
      </c>
      <c r="CW18" s="203" t="str">
        <f ca="1"/>
        <v>Pathologie respiratoire (pneumonie)</v>
      </c>
      <c r="CX18" s="97" t="e">
        <f ca="1"/>
        <v>#N/A</v>
      </c>
      <c r="CY18" s="102" t="str">
        <f t="shared" si="18"/>
        <v/>
      </c>
      <c r="CZ18" s="56" t="str">
        <f t="shared" si="19"/>
        <v>AIVLOSIN 42,5 MG/G PREMELANGE MEDICAMENTEUX POUR PORCS</v>
      </c>
      <c r="DA18" s="204" t="e">
        <f>IF(IF(DI$2="Catégorie",IF(DI$3="Toutes",SUMIFS('Étape 1 - à remplir'!$F$31:$F$400,'Étape 1 - à remplir'!$E$31:$E$400,MASQ2!CZ18,'Étape 1 - à remplir'!$G$31:$G$400,"kg"),SUMIFS('Étape 1 - à remplir'!$F$31:$F$400,'Étape 1 - à remplir'!$E$31:$E$400,MASQ2!CZ18,'Étape 1 - à remplir'!$C$31:$C$400,DI$3)),IF(DI$2="Âge",IF(DI$3="Tous",SUMIFS('Étape 1 - à remplir'!$F$31:$F$400,'Étape 1 - à remplir'!$E$31:$E$400,MASQ2!CZ18,'Étape 1 - à remplir'!$G$31:$G$400,"kg"),SUMIFS('Étape 1 - à remplir'!$F$31:$F$400,'Étape 1 - à remplir'!$E$31:$E$400,MASQ2!CZ18,'Étape 1 - à remplir'!$P$31:$P$400,DI$3,'Étape 1 - à remplir'!$G$31:$G$400,"kg")),IF(DI$2="Atelier",IF(DI$3="Tous",SUMIFS('Étape 1 - à remplir'!$F$31:$F$400,'Étape 1 - à remplir'!$E$31:$E$400,MASQ2!CZ18,'Étape 1 - à remplir'!$G$31:$G$400,"kg"),SUMIFS('Étape 1 - à remplir'!$F$31:$F$400,'Étape 1 - à remplir'!$E$31:$E$400,MASQ2!CZ18,'Étape 1 - à remplir'!$O$31:$O$400,DI$3,'Étape 1 - à remplir'!$G$31:$G$400,"kg")),IF(DI$2="Espèce",IF(DI$3="Tous",SUMIFS('Étape 1 - à remplir'!$F$31:$F$400,'Étape 1 - à remplir'!$E$31:$E$400,MASQ2!CZ18,'Étape 1 - à remplir'!$G$31:$G$400,"kg"),SUMIFS('Étape 1 - à remplir'!$F$31:$F$400,'Étape 1 - à remplir'!$E$31:$E$400,MASQ2!CZ18,'Étape 1 - à remplir'!$N$31:$N$400,DI$3,'Étape 1 - à remplir'!$G$31:$G$400,"kg"))))))=0,NA(),IF(DI$2="Catégorie",IF(DI$3="Toutes",SUMIFS('Étape 1 - à remplir'!$F$31:$F$400,'Étape 1 - à remplir'!$E$31:$E$400,MASQ2!CZ18,'Étape 1 - à remplir'!$G$31:$G$400,"kg"),SUMIFS('Étape 1 - à remplir'!$F$31:$F$400,'Étape 1 - à remplir'!$E$31:$E$400,MASQ2!CZ18,'Étape 1 - à remplir'!$C$31:$C$400,DI$3)),IF(DI$2="Âge",IF(DI$3="Tous",SUMIFS('Étape 1 - à remplir'!$F$31:$F$400,'Étape 1 - à remplir'!$E$31:$E$400,MASQ2!CZ18,'Étape 1 - à remplir'!$G$31:$G$400,"kg"),SUMIFS('Étape 1 - à remplir'!$F$31:$F$400,'Étape 1 - à remplir'!$E$31:$E$400,MASQ2!CZ18,'Étape 1 - à remplir'!$P$31:$P$400,DI$3,'Étape 1 - à remplir'!$G$31:$G$400,"kg")),IF(DI$2="Atelier",IF(DI$3="Tous",SUMIFS('Étape 1 - à remplir'!$F$31:$F$400,'Étape 1 - à remplir'!$E$31:$E$400,MASQ2!CZ18,'Étape 1 - à remplir'!$G$31:$G$400,"kg"),SUMIFS('Étape 1 - à remplir'!$F$31:$F$400,'Étape 1 - à remplir'!$E$31:$E$400,MASQ2!CZ18,'Étape 1 - à remplir'!$O$31:$O$400,DI$3,'Étape 1 - à remplir'!$G$31:$G$400,"kg")),IF(DI$2="Espèce",IF(DI$3="Tous",SUMIFS('Étape 1 - à remplir'!$F$31:$F$400,'Étape 1 - à remplir'!$E$31:$E$400,MASQ2!CZ18,'Étape 1 - à remplir'!$G$31:$G$400,"kg"),SUMIFS('Étape 1 - à remplir'!$F$31:$F$400,'Étape 1 - à remplir'!$E$31:$E$400,MASQ2!CZ18,'Étape 1 - à remplir'!$N$31:$N$400,DI$3,'Étape 1 - à remplir'!$G$31:$G$400,"kg")))))))</f>
        <v>#N/A</v>
      </c>
      <c r="DB18" s="104">
        <f t="shared" si="35"/>
        <v>0</v>
      </c>
      <c r="DC18" s="204" t="str">
        <f t="shared" si="20"/>
        <v>Tylvalosine</v>
      </c>
      <c r="DD18" s="204" t="str">
        <f t="shared" si="21"/>
        <v/>
      </c>
      <c r="DE18" s="204" t="str">
        <f t="shared" si="22"/>
        <v/>
      </c>
      <c r="DF18" s="204" t="str">
        <f t="shared" si="23"/>
        <v>Macrolides</v>
      </c>
      <c r="DG18" s="204" t="str">
        <f t="shared" si="24"/>
        <v/>
      </c>
      <c r="DH18" s="97" t="str">
        <f t="shared" si="25"/>
        <v/>
      </c>
      <c r="DI18" s="78"/>
      <c r="DJ18" s="78"/>
      <c r="DK18" s="77" t="str">
        <f ca="1"/>
        <v>AIVLOSIN 42,5 MG/G PREMELANGE MEDICAMENTEUX POUR PORCS</v>
      </c>
      <c r="DL18" s="79" t="e">
        <f ca="1"/>
        <v>#N/A</v>
      </c>
      <c r="DM18" s="102" t="str">
        <f t="shared" si="26"/>
        <v/>
      </c>
      <c r="DN18" s="77" t="str">
        <f t="shared" si="27"/>
        <v>Cloxacilline</v>
      </c>
      <c r="DO18" s="104" t="e">
        <f t="shared" si="36"/>
        <v>#N/A</v>
      </c>
      <c r="DP18" s="8" t="str">
        <f ca="1"/>
        <v>Cloxacilline</v>
      </c>
      <c r="DQ18" s="97" t="e">
        <f ca="1"/>
        <v>#N/A</v>
      </c>
      <c r="DR18" s="102" t="str">
        <f t="shared" si="28"/>
        <v/>
      </c>
      <c r="DS18" s="56" t="str">
        <f t="shared" si="29"/>
        <v>Tetracyclines</v>
      </c>
      <c r="DT18" s="104" t="e">
        <f t="shared" si="37"/>
        <v>#N/A</v>
      </c>
      <c r="DU18" s="8" t="str">
        <f ca="1"/>
        <v>Tetracyclines</v>
      </c>
      <c r="DV18" s="97" t="e">
        <f ca="1"/>
        <v>#N/A</v>
      </c>
      <c r="DW18" s="8"/>
      <c r="DX18" s="173" t="str">
        <f t="shared" ref="DX18:DX27" si="44">IFERROR(IF(CR16="","",CQ16),"")</f>
        <v/>
      </c>
      <c r="DY18" s="8"/>
      <c r="DZ18" s="167" t="str">
        <f>IF('Étape 1 - à remplir'!G19="kg",'Étape 1 - à remplir'!E19,"")</f>
        <v/>
      </c>
      <c r="EA18" s="104" t="str" cm="1">
        <f t="array" ref="EA18:EA27">_xlfn._xlws.SORT(DZ18:DZ27,1,1)</f>
        <v/>
      </c>
      <c r="EB18" s="168" t="str">
        <f>EA18</f>
        <v/>
      </c>
      <c r="EC18" s="30"/>
      <c r="ED18" s="167" t="str">
        <f>IF('Étape 1 - à remplir'!G19="kg",'Étape 1 - à remplir'!D19,"")</f>
        <v/>
      </c>
      <c r="EE18" s="104" t="str" cm="1">
        <f t="array" ref="EE18:EE27">_xlfn._xlws.SORT(ED18:ED27,1,1)</f>
        <v/>
      </c>
      <c r="EF18" s="168" t="str">
        <f>EE18</f>
        <v/>
      </c>
      <c r="EG18" s="30"/>
      <c r="EH18" s="167" t="str">
        <f>IF('Étape 1 - à remplir'!G19="kg",'Étape 1 - à remplir'!C19,"")</f>
        <v/>
      </c>
      <c r="EI18" s="104" t="str" cm="1">
        <f t="array" ref="EI18:EI27">_xlfn._xlws.SORT(EH18:EH27,1,1)</f>
        <v/>
      </c>
      <c r="EJ18" s="97" t="str">
        <f>EI18</f>
        <v/>
      </c>
    </row>
    <row r="19" spans="1:140" ht="15.75" thickBot="1" x14ac:dyDescent="0.3">
      <c r="A19" s="56" t="str">
        <v/>
      </c>
      <c r="B19" s="8" t="e">
        <v>#N/A</v>
      </c>
      <c r="C19" s="97" t="e">
        <v>#N/A</v>
      </c>
      <c r="D19" s="8"/>
      <c r="E19" s="56" t="str">
        <f>Données_ATB!CH18</f>
        <v>Préventif</v>
      </c>
      <c r="F19" s="104" t="e">
        <f>IF(IF(S$2="Catégorie",IF(S$3="Toutes",SUMIFS('Étape 1 - à remplir'!F$31:F$400,'Étape 1 - à remplir'!D$31:D$400,MASQ2!E19,'Étape 1 - à remplir'!G$31:G$400,"animaux"),SUMIFS('Étape 1 - à remplir'!F$31:F$400,'Étape 1 - à remplir'!D$31:D$400,MASQ2!E19,'Étape 1 - à remplir'!C$31:C$400,S$3)),IF(S$2="Âge",IF(S$3="Tous",SUMIFS('Étape 1 - à remplir'!F$31:F$400,'Étape 1 - à remplir'!D$31:D$400,MASQ2!E19,'Étape 1 - à remplir'!G$31:G$400,"animaux"),SUMIFS('Étape 1 - à remplir'!F$31:F$400,'Étape 1 - à remplir'!D$31:D$400,MASQ2!E19,'Étape 1 - à remplir'!P$31:P$400,S$3)),IF(S$2="Atelier",IF(S$3="Tous",SUMIFS('Étape 1 - à remplir'!F$31:F$400,'Étape 1 - à remplir'!D$31:D$400,MASQ2!E19,'Étape 1 - à remplir'!G$31:G$400,"animaux"),SUMIFS('Étape 1 - à remplir'!F$31:F$400,'Étape 1 - à remplir'!D$31:D$400,MASQ2!E19,'Étape 1 - à remplir'!O$31:O$400,S$3)),IF(S$2="Espèce",IF(S$3="Tous",SUMIFS('Étape 1 - à remplir'!F$31:F$400,'Étape 1 - à remplir'!D$31:D$400,MASQ2!E19,'Étape 1 - à remplir'!G$31:G$400,"animaux"),SUMIFS('Étape 1 - à remplir'!F$31:F$400,'Étape 1 - à remplir'!D$31:D$400,MASQ2!E19,'Étape 1 - à remplir'!N$31:N$400,S$3))))))=0,NA(),IF(S$2="Catégorie",IF(S$3="Toutes",SUMIFS('Étape 1 - à remplir'!F$31:F$400,'Étape 1 - à remplir'!D$31:D$400,MASQ2!E19,'Étape 1 - à remplir'!G$31:G$400,"animaux"),SUMIFS('Étape 1 - à remplir'!F$31:F$400,'Étape 1 - à remplir'!D$31:D$400,MASQ2!E19,'Étape 1 - à remplir'!C$31:C$400,S$3)),IF(S$2="Âge",IF(S$3="Tous",SUMIFS('Étape 1 - à remplir'!F$31:F$400,'Étape 1 - à remplir'!D$31:D$400,MASQ2!E19,'Étape 1 - à remplir'!G$31:G$400,"animaux"),SUMIFS('Étape 1 - à remplir'!F$31:F$400,'Étape 1 - à remplir'!D$31:D$400,MASQ2!E19,'Étape 1 - à remplir'!P$31:P$400,S$3)),IF(S$2="Atelier",IF(S$3="Tous",SUMIFS('Étape 1 - à remplir'!F$31:F$400,'Étape 1 - à remplir'!D$31:D$400,MASQ2!E19,'Étape 1 - à remplir'!G$31:G$400,"animaux"),SUMIFS('Étape 1 - à remplir'!F$31:F$400,'Étape 1 - à remplir'!D$31:D$400,MASQ2!E19,'Étape 1 - à remplir'!O$31:O$400,S$3)),IF(S$2="Espèce",IF(S$3="Tous",SUMIFS('Étape 1 - à remplir'!F$31:F$400,'Étape 1 - à remplir'!D$31:D$400,MASQ2!E19,'Étape 1 - à remplir'!G$31:G$400,"animaux"),SUMIFS('Étape 1 - à remplir'!F$31:F$400,'Étape 1 - à remplir'!D$31:D$400,MASQ2!E19,'Étape 1 - à remplir'!N$31:N$400,S$3)))))))</f>
        <v>#N/A</v>
      </c>
      <c r="G19" s="203" t="str">
        <f ca="1"/>
        <v>Préventif</v>
      </c>
      <c r="H19" s="97" t="e">
        <f ca="1"/>
        <v>#N/A</v>
      </c>
      <c r="I19" s="102" t="str">
        <f>INDEX(Données_ATB!BE:BV,MATCH(MASQ2!J19,Données_ATB!BE:BE,0),18)</f>
        <v/>
      </c>
      <c r="J19" s="77" t="str">
        <f>Données_ATB!BE18</f>
        <v>AIVLOSIN 625 MG/G GRANULES POUR ADMINISTRATION DANS L'EAU DE BOISSON POUR FAISANS</v>
      </c>
      <c r="K19" s="204" t="e">
        <f>IF(IF(S$2="Catégorie",IF(S$3="Toutes",SUMIFS('Étape 1 - à remplir'!$F$31:$F$400,'Étape 1 - à remplir'!$E$31:$E$400,MASQ2!J19,'Étape 1 - à remplir'!$G$31:$G$400,"animaux"),SUMIFS('Étape 1 - à remplir'!$F$31:$F$400,'Étape 1 - à remplir'!$E$31:$E$400,MASQ2!J19,'Étape 1 - à remplir'!$C$31:$C$400,S$3)),IF(S$2="Âge",IF(S$3="Tous",SUMIFS('Étape 1 - à remplir'!$F$31:$F$400,'Étape 1 - à remplir'!$E$31:$E$400,MASQ2!J19,'Étape 1 - à remplir'!$G$31:$G$400,"animaux"),SUMIFS('Étape 1 - à remplir'!$F$31:$F$400,'Étape 1 - à remplir'!$E$31:$E$400,MASQ2!J19,'Étape 1 - à remplir'!$P$31:$P$400,S$3)),IF(S$2="Atelier",IF(S$3="Tous",SUMIFS('Étape 1 - à remplir'!$F$31:$F$400,'Étape 1 - à remplir'!$E$31:$E$400,MASQ2!J19,'Étape 1 - à remplir'!$G$31:$G$400,"animaux"),SUMIFS('Étape 1 - à remplir'!$F$31:$F$400,'Étape 1 - à remplir'!$E$31:$E$400,MASQ2!J19,'Étape 1 - à remplir'!$O$31:$O$400,S$3)),IF(S$2="Espèce",IF(S$3="Tous",SUMIFS('Étape 1 - à remplir'!$F$31:$F$400,'Étape 1 - à remplir'!$E$31:$E$400,MASQ2!J19,'Étape 1 - à remplir'!$G$31:$G$400,"animaux"),SUMIFS('Étape 1 - à remplir'!$F$31:$F$400,'Étape 1 - à remplir'!$E$31:$E$400,MASQ2!J19,'Étape 1 - à remplir'!$N$31:$N$400,S$3))))))=0,NA(),IF(S$2="Catégorie",IF(S$3="Toutes",SUMIFS('Étape 1 - à remplir'!$F$31:$F$400,'Étape 1 - à remplir'!$E$31:$E$400,MASQ2!J19,'Étape 1 - à remplir'!$G$31:$G$400,"animaux"),SUMIFS('Étape 1 - à remplir'!$F$31:$F$400,'Étape 1 - à remplir'!$E$31:$E$400,MASQ2!J19,'Étape 1 - à remplir'!$C$31:$C$400,S$3)),IF(S$2="Âge",IF(S$3="Tous",SUMIFS('Étape 1 - à remplir'!$F$31:$F$400,'Étape 1 - à remplir'!$E$31:$E$400,MASQ2!J19,'Étape 1 - à remplir'!$G$31:$G$400,"animaux"),SUMIFS('Étape 1 - à remplir'!$F$31:$F$400,'Étape 1 - à remplir'!$E$31:$E$400,MASQ2!J19,'Étape 1 - à remplir'!$P$31:$P$400,S$3)),IF(S$2="Atelier",IF(S$3="Tous",SUMIFS('Étape 1 - à remplir'!$F$31:$F$400,'Étape 1 - à remplir'!$E$31:$E$400,MASQ2!J19,'Étape 1 - à remplir'!$G$31:$G$400,"animaux"),SUMIFS('Étape 1 - à remplir'!$F$31:$F$400,'Étape 1 - à remplir'!$E$31:$E$400,MASQ2!J19,'Étape 1 - à remplir'!$O$31:$O$400,S$3)),IF(S$2="Espèce",IF(S$3="Tous",SUMIFS('Étape 1 - à remplir'!$F$31:$F$400,'Étape 1 - à remplir'!$E$31:$E$400,MASQ2!J19,'Étape 1 - à remplir'!$G$31:$G$400,"animaux"),SUMIFS('Étape 1 - à remplir'!$F$31:$F$400,'Étape 1 - à remplir'!$E$31:$E$400,MASQ2!J19,'Étape 1 - à remplir'!$N$31:$N$400,S$3)))))))</f>
        <v>#N/A</v>
      </c>
      <c r="L19" s="97">
        <f t="shared" si="38"/>
        <v>0</v>
      </c>
      <c r="M19" s="56" t="str">
        <f>Données_ATB!BN18</f>
        <v>Tylvalosine</v>
      </c>
      <c r="N19" s="204" t="str">
        <f>Données_ATB!BO18</f>
        <v/>
      </c>
      <c r="O19" s="97" t="str">
        <f>Données_ATB!BP18</f>
        <v/>
      </c>
      <c r="P19" s="77" t="str">
        <f>Données_ATB!BR18</f>
        <v>Macrolides</v>
      </c>
      <c r="Q19" s="78" t="str">
        <f>Données_ATB!BS18</f>
        <v/>
      </c>
      <c r="R19" s="79" t="str">
        <f>Données_ATB!BT18</f>
        <v/>
      </c>
      <c r="S19" s="78"/>
      <c r="T19" s="78"/>
      <c r="U19" s="77" t="str">
        <f ca="1"/>
        <v>AIVLOSIN 625 MG/G GRANULES POUR ADMINISTRATION DANS L'EAU DE BOISSON POUR FAISANS</v>
      </c>
      <c r="V19" s="79" t="e">
        <f ca="1"/>
        <v>#N/A</v>
      </c>
      <c r="W19" s="102" t="str">
        <f>IF(X19="Colistine","x",IF(INDEX(Données_ATB!CB$3:CC$63,MATCH(X19,Données_ATB!CB$3:CB$63,0),2)="Fluoroquinolones","x",IF(INDEX(Données_ATB!CB$3:CC$63,MATCH(X19,Données_ATB!CB$3:CB$63,0),2)="Cephalosporines 3&amp;4G","x","")))</f>
        <v>x</v>
      </c>
      <c r="X19" s="77" t="str">
        <f>Données_ATB!CB18</f>
        <v>Colistine</v>
      </c>
      <c r="Y19" s="104" t="e">
        <f t="shared" si="30"/>
        <v>#N/A</v>
      </c>
      <c r="Z19" s="8" t="str">
        <f ca="1"/>
        <v>Colistine</v>
      </c>
      <c r="AA19" s="97" t="e">
        <f ca="1"/>
        <v>#N/A</v>
      </c>
      <c r="AB19" s="102" t="str">
        <f t="shared" si="31"/>
        <v/>
      </c>
      <c r="AC19" s="56" t="str">
        <f>Données_ATB!BY18</f>
        <v>Trimethoprime</v>
      </c>
      <c r="AD19" s="104" t="e">
        <f t="shared" si="3"/>
        <v>#N/A</v>
      </c>
      <c r="AE19" s="8" t="str">
        <f ca="1"/>
        <v>Trimethoprime</v>
      </c>
      <c r="AF19" s="97" t="e">
        <f ca="1"/>
        <v>#N/A</v>
      </c>
      <c r="AG19" s="8"/>
      <c r="AH19" s="173" t="str">
        <f t="shared" si="42"/>
        <v/>
      </c>
      <c r="AI19" s="8"/>
      <c r="AJ19" s="167" t="str">
        <f>IF('Étape 1 - à remplir'!G20="animaux",'Étape 1 - à remplir'!E20,"")</f>
        <v/>
      </c>
      <c r="AK19" s="104" t="str">
        <v/>
      </c>
      <c r="AL19" s="168" t="str">
        <f>IF(AK19=AK18,"",AK19)</f>
        <v/>
      </c>
      <c r="AN19" s="167" t="str">
        <f>IF('Étape 1 - à remplir'!G20="animaux",'Étape 1 - à remplir'!D20,"")</f>
        <v/>
      </c>
      <c r="AO19" s="104" t="str">
        <v/>
      </c>
      <c r="AP19" s="168" t="str">
        <f>IF(AO19=AO18,"",AO19)</f>
        <v/>
      </c>
      <c r="AR19" s="167" t="str">
        <f>IF('Étape 1 - à remplir'!G20="animaux",'Étape 1 - à remplir'!C20,"")</f>
        <v/>
      </c>
      <c r="AS19" s="104" t="str">
        <v/>
      </c>
      <c r="AT19" s="97" t="str">
        <f>IF(AS19=AS18,"",AS19)</f>
        <v/>
      </c>
      <c r="AV19" s="56" t="str">
        <v/>
      </c>
      <c r="AW19" s="8" t="e">
        <v>#N/A</v>
      </c>
      <c r="AX19" s="97" t="e">
        <v>#N/A</v>
      </c>
      <c r="AY19" s="8"/>
      <c r="AZ19" s="56" t="str">
        <f t="shared" si="4"/>
        <v>Préventif</v>
      </c>
      <c r="BA19" s="104" t="e">
        <f>IF(IF(BN$2="Catégorie",IF(BN$3="Toutes",SUMIFS('Étape 1 - à remplir'!$F$31:$F$400,'Étape 1 - à remplir'!$D$31:$D$400,MASQ2!AZ19,'Étape 1 - à remplir'!$G$31:$G$400,"lots"),SUMIFS('Étape 1 - à remplir'!$F$31:$F$400,'Étape 1 - à remplir'!$D$31:$D$400,MASQ2!AZ19,'Étape 1 - à remplir'!$C$31:$C$400,BN$3,'Étape 1 - à remplir'!$G$31:$G$400,"lots")),IF(BN$2="Âge",IF(BN$3="Tous",SUMIFS('Étape 1 - à remplir'!$F$31:$F$400,'Étape 1 - à remplir'!$D$31:$D$400,MASQ2!AZ19,'Étape 1 - à remplir'!$G$31:$G$400,"lots"),SUMIFS('Étape 1 - à remplir'!$F$31:$F$400,'Étape 1 - à remplir'!$D$31:$D$400,MASQ2!AZ19,'Étape 1 - à remplir'!$P$31:$P$400,BN$3,'Étape 1 - à remplir'!$G$31:$G$400,"lots")),IF(BN$2="Atelier",IF(BN$3="Tous",SUMIFS('Étape 1 - à remplir'!$F$31:$F$400,'Étape 1 - à remplir'!$D$31:$D$400,MASQ2!AZ19,'Étape 1 - à remplir'!$G$31:$G$400,"lots"),SUMIFS('Étape 1 - à remplir'!$F$31:$F$400,'Étape 1 - à remplir'!$D$31:$D$400,MASQ2!AZ19,'Étape 1 - à remplir'!$O$31:$O$400,BN$3,'Étape 1 - à remplir'!$G$31:$G$400,"lots")),IF(BN$2="Espèce",IF(BN$3="Tous",SUMIFS('Étape 1 - à remplir'!$F$31:$F$400,'Étape 1 - à remplir'!$D$31:$D$400,MASQ2!AZ19,'Étape 1 - à remplir'!$G$31:$G$400,"lots"),SUMIFS('Étape 1 - à remplir'!$F$31:$F$400,'Étape 1 - à remplir'!$D$31:$D$400,MASQ2!AZ19,'Étape 1 - à remplir'!$N$31:$N$400,BN$3,'Étape 1 - à remplir'!$G$31:$G$400,"lots"))))))=0,NA(),IF(BN$2="Catégorie",IF(BN$3="Toutes",SUMIFS('Étape 1 - à remplir'!$F$31:$F$400,'Étape 1 - à remplir'!$D$31:$D$400,MASQ2!AZ19,'Étape 1 - à remplir'!$G$31:$G$400,"lots"),SUMIFS('Étape 1 - à remplir'!$F$31:$F$400,'Étape 1 - à remplir'!$D$31:$D$400,MASQ2!AZ19,'Étape 1 - à remplir'!$C$31:$C$400,BN$3,'Étape 1 - à remplir'!$G$31:$G$400,"lots")),IF(BN$2="Âge",IF(BN$3="Tous",SUMIFS('Étape 1 - à remplir'!$F$31:$F$400,'Étape 1 - à remplir'!$D$31:$D$400,MASQ2!AZ19,'Étape 1 - à remplir'!$G$31:$G$400,"lots"),SUMIFS('Étape 1 - à remplir'!$F$31:$F$400,'Étape 1 - à remplir'!$D$31:$D$400,MASQ2!AZ19,'Étape 1 - à remplir'!$P$31:$P$400,BN$3,'Étape 1 - à remplir'!$G$31:$G$400,"lots")),IF(BN$2="Atelier",IF(BN$3="Tous",SUMIFS('Étape 1 - à remplir'!$F$31:$F$400,'Étape 1 - à remplir'!$D$31:$D$400,MASQ2!AZ19,'Étape 1 - à remplir'!$G$31:$G$400,"lots"),SUMIFS('Étape 1 - à remplir'!$F$31:$F$400,'Étape 1 - à remplir'!$D$31:$D$400,MASQ2!AZ19,'Étape 1 - à remplir'!$O$31:$O$400,BN$3,'Étape 1 - à remplir'!$G$31:$G$400,"lots")),IF(BN$2="Espèce",IF(BN$3="Tous",SUMIFS('Étape 1 - à remplir'!$F$31:$F$400,'Étape 1 - à remplir'!$D$31:$D$400,MASQ2!AZ19,'Étape 1 - à remplir'!$G$31:$G$400,"lots"),SUMIFS('Étape 1 - à remplir'!$F$31:$F$400,'Étape 1 - à remplir'!$D$31:$D$400,MASQ2!AZ19,'Étape 1 - à remplir'!$N$31:$N$400,BN$3,'Étape 1 - à remplir'!$G$31:$G$400,"lots")))))))</f>
        <v>#N/A</v>
      </c>
      <c r="BB19" s="8" t="str">
        <f ca="1"/>
        <v>Préventif</v>
      </c>
      <c r="BC19" s="97" t="e">
        <f ca="1"/>
        <v>#N/A</v>
      </c>
      <c r="BD19" s="102" t="str">
        <f t="shared" si="5"/>
        <v/>
      </c>
      <c r="BE19" s="56" t="str">
        <f t="shared" si="6"/>
        <v>AIVLOSIN 625 MG/G GRANULES POUR ADMINISTRATION DANS L'EAU DE BOISSON POUR FAISANS</v>
      </c>
      <c r="BF19" s="204" t="e">
        <f>IF(IF(BN$2="Catégorie",IF(BN$3="Toutes",SUMIFS('Étape 1 - à remplir'!$F$31:$F$400,'Étape 1 - à remplir'!$E$31:$E$400,MASQ2!BE19,'Étape 1 - à remplir'!$G$31:$G$400,"lots"),SUMIFS('Étape 1 - à remplir'!$F$31:$F$400,'Étape 1 - à remplir'!$E$31:$E$400,MASQ2!BE19,'Étape 1 - à remplir'!$C$31:$C$400,BN$3)),IF(BN$2="Âge",IF(BN$3="Tous",SUMIFS('Étape 1 - à remplir'!$F$31:$F$400,'Étape 1 - à remplir'!$E$31:$E$400,MASQ2!BE19,'Étape 1 - à remplir'!$G$31:$G$400,"lots"),SUMIFS('Étape 1 - à remplir'!$F$31:$F$400,'Étape 1 - à remplir'!$E$31:$E$400,MASQ2!BE19,'Étape 1 - à remplir'!$P$31:$P$400,BN$3,'Étape 1 - à remplir'!$G$31:$G$400,"lots")),IF(BN$2="Atelier",IF(BN$3="Tous",SUMIFS('Étape 1 - à remplir'!$F$31:$F$400,'Étape 1 - à remplir'!$E$31:$E$400,MASQ2!BE19,'Étape 1 - à remplir'!$G$31:$G$400,"lots"),SUMIFS('Étape 1 - à remplir'!$F$31:$F$400,'Étape 1 - à remplir'!$E$31:$E$400,MASQ2!BE19,'Étape 1 - à remplir'!$O$31:$O$400,BN$3,'Étape 1 - à remplir'!$G$31:$G$400,"lots")),IF(BN$2="Espèce",IF(BN$3="Tous",SUMIFS('Étape 1 - à remplir'!$F$31:$F$400,'Étape 1 - à remplir'!$E$31:$E$400,MASQ2!BE19,'Étape 1 - à remplir'!$G$31:$G$400,"lots"),SUMIFS('Étape 1 - à remplir'!$F$31:$F$400,'Étape 1 - à remplir'!$E$31:$E$400,MASQ2!BE19,'Étape 1 - à remplir'!$N$31:$N$400,BN$3,'Étape 1 - à remplir'!$G$31:$G$400,"lots"))))))=0,NA(),IF(BN$2="Catégorie",IF(BN$3="Toutes",SUMIFS('Étape 1 - à remplir'!$F$31:$F$400,'Étape 1 - à remplir'!$E$31:$E$400,MASQ2!BE19,'Étape 1 - à remplir'!$G$31:$G$400,"lots"),SUMIFS('Étape 1 - à remplir'!$F$31:$F$400,'Étape 1 - à remplir'!$E$31:$E$400,MASQ2!BE19,'Étape 1 - à remplir'!$C$31:$C$400,BN$3)),IF(BN$2="Âge",IF(BN$3="Tous",SUMIFS('Étape 1 - à remplir'!$F$31:$F$400,'Étape 1 - à remplir'!$E$31:$E$400,MASQ2!BE19,'Étape 1 - à remplir'!$G$31:$G$400,"lots"),SUMIFS('Étape 1 - à remplir'!$F$31:$F$400,'Étape 1 - à remplir'!$E$31:$E$400,MASQ2!BE19,'Étape 1 - à remplir'!$P$31:$P$400,BN$3,'Étape 1 - à remplir'!$G$31:$G$400,"lots")),IF(BN$2="Atelier",IF(BN$3="Tous",SUMIFS('Étape 1 - à remplir'!$F$31:$F$400,'Étape 1 - à remplir'!$E$31:$E$400,MASQ2!BE19,'Étape 1 - à remplir'!$G$31:$G$400,"lots"),SUMIFS('Étape 1 - à remplir'!$F$31:$F$400,'Étape 1 - à remplir'!$E$31:$E$400,MASQ2!BE19,'Étape 1 - à remplir'!$O$31:$O$400,BN$3,'Étape 1 - à remplir'!$G$31:$G$400,"lots")),IF(BN$2="Espèce",IF(BN$3="Tous",SUMIFS('Étape 1 - à remplir'!$F$31:$F$400,'Étape 1 - à remplir'!$E$31:$E$400,MASQ2!BE19,'Étape 1 - à remplir'!$G$31:$G$400,"lots"),SUMIFS('Étape 1 - à remplir'!$F$31:$F$400,'Étape 1 - à remplir'!$E$31:$E$400,MASQ2!BE19,'Étape 1 - à remplir'!$N$31:$N$400,BN$3,'Étape 1 - à remplir'!$G$31:$G$400,"lots")))))))</f>
        <v>#N/A</v>
      </c>
      <c r="BG19" s="204">
        <f t="shared" si="32"/>
        <v>0</v>
      </c>
      <c r="BH19" s="204" t="str">
        <f t="shared" si="7"/>
        <v>Tylvalosine</v>
      </c>
      <c r="BI19" s="204" t="str">
        <f t="shared" si="8"/>
        <v/>
      </c>
      <c r="BJ19" s="204" t="str">
        <f t="shared" si="9"/>
        <v/>
      </c>
      <c r="BK19" s="204" t="str">
        <f t="shared" si="10"/>
        <v>Macrolides</v>
      </c>
      <c r="BL19" s="204" t="str">
        <f t="shared" si="11"/>
        <v/>
      </c>
      <c r="BM19" s="97" t="str">
        <f t="shared" si="12"/>
        <v/>
      </c>
      <c r="BN19" s="78"/>
      <c r="BO19" s="78"/>
      <c r="BP19" s="77" t="str">
        <f ca="1"/>
        <v>AIVLOSIN 625 MG/G GRANULES POUR ADMINISTRATION DANS L'EAU DE BOISSON POUR FAISANS</v>
      </c>
      <c r="BQ19" s="79" t="e">
        <f ca="1"/>
        <v>#N/A</v>
      </c>
      <c r="BR19" s="102" t="str">
        <f t="shared" si="13"/>
        <v>x</v>
      </c>
      <c r="BS19" s="77" t="str">
        <f t="shared" si="14"/>
        <v>Colistine</v>
      </c>
      <c r="BT19" s="104" t="e">
        <f t="shared" si="33"/>
        <v>#N/A</v>
      </c>
      <c r="BU19" s="204" t="str">
        <f ca="1"/>
        <v>Colistine</v>
      </c>
      <c r="BV19" s="97" t="e">
        <f ca="1"/>
        <v>#N/A</v>
      </c>
      <c r="BW19" s="102" t="str">
        <f t="shared" si="15"/>
        <v/>
      </c>
      <c r="BX19" s="266" t="str">
        <f t="shared" si="16"/>
        <v>Trimethoprime</v>
      </c>
      <c r="BY19" s="105" t="e">
        <f t="shared" si="34"/>
        <v>#N/A</v>
      </c>
      <c r="BZ19" s="100" t="str">
        <f ca="1"/>
        <v>Trimethoprime</v>
      </c>
      <c r="CA19" s="101" t="e">
        <f ca="1"/>
        <v>#N/A</v>
      </c>
      <c r="CB19" s="8"/>
      <c r="CC19" s="173" t="str">
        <f t="shared" si="43"/>
        <v/>
      </c>
      <c r="CD19" s="8"/>
      <c r="CE19" s="167" t="str">
        <f>IF('Étape 1 - à remplir'!G20="lots",'Étape 1 - à remplir'!E20,"")</f>
        <v/>
      </c>
      <c r="CF19" s="104" t="str">
        <v/>
      </c>
      <c r="CG19" s="168" t="str">
        <f>IF(CF19=CF18,"",CF19)</f>
        <v/>
      </c>
      <c r="CH19" s="30"/>
      <c r="CI19" s="167" t="str">
        <f>IF('Étape 1 - à remplir'!G20="lots",'Étape 1 - à remplir'!D20,"")</f>
        <v/>
      </c>
      <c r="CJ19" s="104" t="str">
        <v/>
      </c>
      <c r="CK19" s="168" t="str">
        <f>IF(CJ19=CJ18,"",CJ19)</f>
        <v/>
      </c>
      <c r="CL19" s="30"/>
      <c r="CM19" s="167" t="str">
        <f>IF('Étape 1 - à remplir'!G20="lots",'Étape 1 - à remplir'!C20,"")</f>
        <v/>
      </c>
      <c r="CN19" s="104" t="str">
        <v/>
      </c>
      <c r="CO19" s="97" t="str">
        <f>IF(CN19=CN18,"",CN19)</f>
        <v/>
      </c>
      <c r="CQ19" s="56" t="str">
        <v/>
      </c>
      <c r="CR19" s="8" t="e">
        <v>#N/A</v>
      </c>
      <c r="CS19" s="97" t="e">
        <v>#N/A</v>
      </c>
      <c r="CT19" s="8"/>
      <c r="CU19" s="56" t="str">
        <f t="shared" si="17"/>
        <v>Préventif</v>
      </c>
      <c r="CV19" s="104" t="e">
        <f>IF(IF(DI$2="Catégorie",IF(DI$3="Toutes",SUMIFS('Étape 1 - à remplir'!$F$31:$F$400,'Étape 1 - à remplir'!$D$31:$D$400,MASQ2!CU19,'Étape 1 - à remplir'!$G$31:$G$400,"kg"),SUMIFS('Étape 1 - à remplir'!$F$31:$F$400,'Étape 1 - à remplir'!$D$31:$D$400,MASQ2!CU19,'Étape 1 - à remplir'!$C$31:$C$400,DI$3,'Étape 1 - à remplir'!$G$31:$G$400,"kg")),IF(DI$2="Âge",IF(DI$3="Tous",SUMIFS('Étape 1 - à remplir'!$F$31:$F$400,'Étape 1 - à remplir'!$D$31:$D$400,MASQ2!CU19,'Étape 1 - à remplir'!$G$31:$G$400,"kg"),SUMIFS('Étape 1 - à remplir'!$F$31:$F$400,'Étape 1 - à remplir'!$D$31:$D$400,MASQ2!CU19,'Étape 1 - à remplir'!$P$31:$P$400,DI$3,'Étape 1 - à remplir'!$G$31:$G$400,"kg")),IF(DI$2="Atelier",IF(DI$3="Tous",SUMIFS('Étape 1 - à remplir'!$F$31:$F$400,'Étape 1 - à remplir'!$D$31:$D$400,MASQ2!CU19,'Étape 1 - à remplir'!$G$31:$G$400,"kg"),SUMIFS('Étape 1 - à remplir'!$F$31:$F$400,'Étape 1 - à remplir'!$D$31:$D$400,MASQ2!CU19,'Étape 1 - à remplir'!$O$31:$O$400,DI$3,'Étape 1 - à remplir'!$G$31:$G$400,"kg")),IF(DI$2="Espèce",IF(DI$3="Tous",SUMIFS('Étape 1 - à remplir'!$F$31:$F$400,'Étape 1 - à remplir'!$D$31:$D$400,MASQ2!CU19,'Étape 1 - à remplir'!$G$31:$G$400,"kg"),SUMIFS('Étape 1 - à remplir'!$F$31:$F$400,'Étape 1 - à remplir'!$D$31:$D$400,MASQ2!CU19,'Étape 1 - à remplir'!$N$31:$N$400,DI$3,'Étape 1 - à remplir'!$G$31:$G$400,"kg"))))))=0,NA(),IF(DI$2="Catégorie",IF(DI$3="Toutes",SUMIFS('Étape 1 - à remplir'!$F$31:$F$400,'Étape 1 - à remplir'!$D$31:$D$400,MASQ2!CU19,'Étape 1 - à remplir'!$G$31:$G$400,"kg"),SUMIFS('Étape 1 - à remplir'!$F$31:$F$400,'Étape 1 - à remplir'!$D$31:$D$400,MASQ2!CU19,'Étape 1 - à remplir'!$C$31:$C$400,DI$3,'Étape 1 - à remplir'!$G$31:$G$400,"kg")),IF(DI$2="Âge",IF(DI$3="Tous",SUMIFS('Étape 1 - à remplir'!$F$31:$F$400,'Étape 1 - à remplir'!$D$31:$D$400,MASQ2!CU19,'Étape 1 - à remplir'!$G$31:$G$400,"kg"),SUMIFS('Étape 1 - à remplir'!$F$31:$F$400,'Étape 1 - à remplir'!$D$31:$D$400,MASQ2!CU19,'Étape 1 - à remplir'!$P$31:$P$400,DI$3,'Étape 1 - à remplir'!$G$31:$G$400,"kg")),IF(DI$2="Atelier",IF(DI$3="Tous",SUMIFS('Étape 1 - à remplir'!$F$31:$F$400,'Étape 1 - à remplir'!$D$31:$D$400,MASQ2!CU19,'Étape 1 - à remplir'!$G$31:$G$400,"kg"),SUMIFS('Étape 1 - à remplir'!$F$31:$F$400,'Étape 1 - à remplir'!$D$31:$D$400,MASQ2!CU19,'Étape 1 - à remplir'!$O$31:$O$400,DI$3,'Étape 1 - à remplir'!$G$31:$G$400,"kg")),IF(DI$2="Espèce",IF(DI$3="Tous",SUMIFS('Étape 1 - à remplir'!$F$31:$F$400,'Étape 1 - à remplir'!$D$31:$D$400,MASQ2!CU19,'Étape 1 - à remplir'!$G$31:$G$400,"kg"),SUMIFS('Étape 1 - à remplir'!$F$31:$F$400,'Étape 1 - à remplir'!$D$31:$D$400,MASQ2!CU19,'Étape 1 - à remplir'!$N$31:$N$400,DI$3,'Étape 1 - à remplir'!$G$31:$G$400,"kg")))))))</f>
        <v>#N/A</v>
      </c>
      <c r="CW19" s="203" t="str">
        <f ca="1"/>
        <v>Préventif</v>
      </c>
      <c r="CX19" s="97" t="e">
        <f ca="1"/>
        <v>#N/A</v>
      </c>
      <c r="CY19" s="102" t="str">
        <f t="shared" si="18"/>
        <v/>
      </c>
      <c r="CZ19" s="56" t="str">
        <f t="shared" si="19"/>
        <v>AIVLOSIN 625 MG/G GRANULES POUR ADMINISTRATION DANS L'EAU DE BOISSON POUR FAISANS</v>
      </c>
      <c r="DA19" s="204" t="e">
        <f>IF(IF(DI$2="Catégorie",IF(DI$3="Toutes",SUMIFS('Étape 1 - à remplir'!$F$31:$F$400,'Étape 1 - à remplir'!$E$31:$E$400,MASQ2!CZ19,'Étape 1 - à remplir'!$G$31:$G$400,"kg"),SUMIFS('Étape 1 - à remplir'!$F$31:$F$400,'Étape 1 - à remplir'!$E$31:$E$400,MASQ2!CZ19,'Étape 1 - à remplir'!$C$31:$C$400,DI$3)),IF(DI$2="Âge",IF(DI$3="Tous",SUMIFS('Étape 1 - à remplir'!$F$31:$F$400,'Étape 1 - à remplir'!$E$31:$E$400,MASQ2!CZ19,'Étape 1 - à remplir'!$G$31:$G$400,"kg"),SUMIFS('Étape 1 - à remplir'!$F$31:$F$400,'Étape 1 - à remplir'!$E$31:$E$400,MASQ2!CZ19,'Étape 1 - à remplir'!$P$31:$P$400,DI$3,'Étape 1 - à remplir'!$G$31:$G$400,"kg")),IF(DI$2="Atelier",IF(DI$3="Tous",SUMIFS('Étape 1 - à remplir'!$F$31:$F$400,'Étape 1 - à remplir'!$E$31:$E$400,MASQ2!CZ19,'Étape 1 - à remplir'!$G$31:$G$400,"kg"),SUMIFS('Étape 1 - à remplir'!$F$31:$F$400,'Étape 1 - à remplir'!$E$31:$E$400,MASQ2!CZ19,'Étape 1 - à remplir'!$O$31:$O$400,DI$3,'Étape 1 - à remplir'!$G$31:$G$400,"kg")),IF(DI$2="Espèce",IF(DI$3="Tous",SUMIFS('Étape 1 - à remplir'!$F$31:$F$400,'Étape 1 - à remplir'!$E$31:$E$400,MASQ2!CZ19,'Étape 1 - à remplir'!$G$31:$G$400,"kg"),SUMIFS('Étape 1 - à remplir'!$F$31:$F$400,'Étape 1 - à remplir'!$E$31:$E$400,MASQ2!CZ19,'Étape 1 - à remplir'!$N$31:$N$400,DI$3,'Étape 1 - à remplir'!$G$31:$G$400,"kg"))))))=0,NA(),IF(DI$2="Catégorie",IF(DI$3="Toutes",SUMIFS('Étape 1 - à remplir'!$F$31:$F$400,'Étape 1 - à remplir'!$E$31:$E$400,MASQ2!CZ19,'Étape 1 - à remplir'!$G$31:$G$400,"kg"),SUMIFS('Étape 1 - à remplir'!$F$31:$F$400,'Étape 1 - à remplir'!$E$31:$E$400,MASQ2!CZ19,'Étape 1 - à remplir'!$C$31:$C$400,DI$3)),IF(DI$2="Âge",IF(DI$3="Tous",SUMIFS('Étape 1 - à remplir'!$F$31:$F$400,'Étape 1 - à remplir'!$E$31:$E$400,MASQ2!CZ19,'Étape 1 - à remplir'!$G$31:$G$400,"kg"),SUMIFS('Étape 1 - à remplir'!$F$31:$F$400,'Étape 1 - à remplir'!$E$31:$E$400,MASQ2!CZ19,'Étape 1 - à remplir'!$P$31:$P$400,DI$3,'Étape 1 - à remplir'!$G$31:$G$400,"kg")),IF(DI$2="Atelier",IF(DI$3="Tous",SUMIFS('Étape 1 - à remplir'!$F$31:$F$400,'Étape 1 - à remplir'!$E$31:$E$400,MASQ2!CZ19,'Étape 1 - à remplir'!$G$31:$G$400,"kg"),SUMIFS('Étape 1 - à remplir'!$F$31:$F$400,'Étape 1 - à remplir'!$E$31:$E$400,MASQ2!CZ19,'Étape 1 - à remplir'!$O$31:$O$400,DI$3,'Étape 1 - à remplir'!$G$31:$G$400,"kg")),IF(DI$2="Espèce",IF(DI$3="Tous",SUMIFS('Étape 1 - à remplir'!$F$31:$F$400,'Étape 1 - à remplir'!$E$31:$E$400,MASQ2!CZ19,'Étape 1 - à remplir'!$G$31:$G$400,"kg"),SUMIFS('Étape 1 - à remplir'!$F$31:$F$400,'Étape 1 - à remplir'!$E$31:$E$400,MASQ2!CZ19,'Étape 1 - à remplir'!$N$31:$N$400,DI$3,'Étape 1 - à remplir'!$G$31:$G$400,"kg")))))))</f>
        <v>#N/A</v>
      </c>
      <c r="DB19" s="104">
        <f t="shared" si="35"/>
        <v>0</v>
      </c>
      <c r="DC19" s="204" t="str">
        <f t="shared" si="20"/>
        <v>Tylvalosine</v>
      </c>
      <c r="DD19" s="204" t="str">
        <f t="shared" si="21"/>
        <v/>
      </c>
      <c r="DE19" s="204" t="str">
        <f t="shared" si="22"/>
        <v/>
      </c>
      <c r="DF19" s="204" t="str">
        <f t="shared" si="23"/>
        <v>Macrolides</v>
      </c>
      <c r="DG19" s="204" t="str">
        <f t="shared" si="24"/>
        <v/>
      </c>
      <c r="DH19" s="97" t="str">
        <f t="shared" si="25"/>
        <v/>
      </c>
      <c r="DI19" s="78"/>
      <c r="DJ19" s="78"/>
      <c r="DK19" s="77" t="str">
        <f ca="1"/>
        <v>AIVLOSIN 625 MG/G GRANULES POUR ADMINISTRATION DANS L'EAU DE BOISSON POUR FAISANS</v>
      </c>
      <c r="DL19" s="79" t="e">
        <f ca="1"/>
        <v>#N/A</v>
      </c>
      <c r="DM19" s="102" t="str">
        <f t="shared" si="26"/>
        <v>x</v>
      </c>
      <c r="DN19" s="77" t="str">
        <f t="shared" si="27"/>
        <v>Colistine</v>
      </c>
      <c r="DO19" s="104" t="e">
        <f t="shared" si="36"/>
        <v>#N/A</v>
      </c>
      <c r="DP19" s="8" t="str">
        <f ca="1"/>
        <v>Colistine</v>
      </c>
      <c r="DQ19" s="97" t="e">
        <f ca="1"/>
        <v>#N/A</v>
      </c>
      <c r="DR19" s="102" t="str">
        <f t="shared" si="28"/>
        <v/>
      </c>
      <c r="DS19" s="56" t="str">
        <f t="shared" si="29"/>
        <v>Trimethoprime</v>
      </c>
      <c r="DT19" s="104" t="e">
        <f t="shared" si="37"/>
        <v>#N/A</v>
      </c>
      <c r="DU19" s="8" t="str">
        <f ca="1"/>
        <v>Trimethoprime</v>
      </c>
      <c r="DV19" s="97" t="e">
        <f ca="1"/>
        <v>#N/A</v>
      </c>
      <c r="DW19" s="8"/>
      <c r="DX19" s="173" t="str">
        <f t="shared" si="44"/>
        <v/>
      </c>
      <c r="DY19" s="8"/>
      <c r="DZ19" s="167" t="str">
        <f>IF('Étape 1 - à remplir'!G20="kg",'Étape 1 - à remplir'!E20,"")</f>
        <v/>
      </c>
      <c r="EA19" s="104" t="str">
        <v/>
      </c>
      <c r="EB19" s="168" t="str">
        <f>IF(EA19=EA18,"",EA19)</f>
        <v/>
      </c>
      <c r="EC19" s="30"/>
      <c r="ED19" s="167" t="str">
        <f>IF('Étape 1 - à remplir'!G20="kg",'Étape 1 - à remplir'!D20,"")</f>
        <v/>
      </c>
      <c r="EE19" s="104" t="str">
        <v/>
      </c>
      <c r="EF19" s="168" t="str">
        <f>IF(EE19=EE18,"",EE19)</f>
        <v/>
      </c>
      <c r="EG19" s="30"/>
      <c r="EH19" s="167" t="str">
        <f>IF('Étape 1 - à remplir'!G20="kg",'Étape 1 - à remplir'!C20,"")</f>
        <v/>
      </c>
      <c r="EI19" s="104" t="str">
        <v/>
      </c>
      <c r="EJ19" s="97" t="str">
        <f>IF(EI19=EI18,"",EI19)</f>
        <v/>
      </c>
    </row>
    <row r="20" spans="1:140" x14ac:dyDescent="0.25">
      <c r="A20" s="56" t="str">
        <v/>
      </c>
      <c r="B20" s="8" t="e">
        <v>#N/A</v>
      </c>
      <c r="C20" s="97" t="e">
        <v>#N/A</v>
      </c>
      <c r="D20" s="8"/>
      <c r="E20" s="56" t="str">
        <f>Données_ATB!CH19</f>
        <v>Rouget</v>
      </c>
      <c r="F20" s="104" t="e">
        <f>IF(IF(S$2="Catégorie",IF(S$3="Toutes",SUMIFS('Étape 1 - à remplir'!F$31:F$400,'Étape 1 - à remplir'!D$31:D$400,MASQ2!E20,'Étape 1 - à remplir'!G$31:G$400,"animaux"),SUMIFS('Étape 1 - à remplir'!F$31:F$400,'Étape 1 - à remplir'!D$31:D$400,MASQ2!E20,'Étape 1 - à remplir'!C$31:C$400,S$3)),IF(S$2="Âge",IF(S$3="Tous",SUMIFS('Étape 1 - à remplir'!F$31:F$400,'Étape 1 - à remplir'!D$31:D$400,MASQ2!E20,'Étape 1 - à remplir'!G$31:G$400,"animaux"),SUMIFS('Étape 1 - à remplir'!F$31:F$400,'Étape 1 - à remplir'!D$31:D$400,MASQ2!E20,'Étape 1 - à remplir'!P$31:P$400,S$3)),IF(S$2="Atelier",IF(S$3="Tous",SUMIFS('Étape 1 - à remplir'!F$31:F$400,'Étape 1 - à remplir'!D$31:D$400,MASQ2!E20,'Étape 1 - à remplir'!G$31:G$400,"animaux"),SUMIFS('Étape 1 - à remplir'!F$31:F$400,'Étape 1 - à remplir'!D$31:D$400,MASQ2!E20,'Étape 1 - à remplir'!O$31:O$400,S$3)),IF(S$2="Espèce",IF(S$3="Tous",SUMIFS('Étape 1 - à remplir'!F$31:F$400,'Étape 1 - à remplir'!D$31:D$400,MASQ2!E20,'Étape 1 - à remplir'!G$31:G$400,"animaux"),SUMIFS('Étape 1 - à remplir'!F$31:F$400,'Étape 1 - à remplir'!D$31:D$400,MASQ2!E20,'Étape 1 - à remplir'!N$31:N$400,S$3))))))=0,NA(),IF(S$2="Catégorie",IF(S$3="Toutes",SUMIFS('Étape 1 - à remplir'!F$31:F$400,'Étape 1 - à remplir'!D$31:D$400,MASQ2!E20,'Étape 1 - à remplir'!G$31:G$400,"animaux"),SUMIFS('Étape 1 - à remplir'!F$31:F$400,'Étape 1 - à remplir'!D$31:D$400,MASQ2!E20,'Étape 1 - à remplir'!C$31:C$400,S$3)),IF(S$2="Âge",IF(S$3="Tous",SUMIFS('Étape 1 - à remplir'!F$31:F$400,'Étape 1 - à remplir'!D$31:D$400,MASQ2!E20,'Étape 1 - à remplir'!G$31:G$400,"animaux"),SUMIFS('Étape 1 - à remplir'!F$31:F$400,'Étape 1 - à remplir'!D$31:D$400,MASQ2!E20,'Étape 1 - à remplir'!P$31:P$400,S$3)),IF(S$2="Atelier",IF(S$3="Tous",SUMIFS('Étape 1 - à remplir'!F$31:F$400,'Étape 1 - à remplir'!D$31:D$400,MASQ2!E20,'Étape 1 - à remplir'!G$31:G$400,"animaux"),SUMIFS('Étape 1 - à remplir'!F$31:F$400,'Étape 1 - à remplir'!D$31:D$400,MASQ2!E20,'Étape 1 - à remplir'!O$31:O$400,S$3)),IF(S$2="Espèce",IF(S$3="Tous",SUMIFS('Étape 1 - à remplir'!F$31:F$400,'Étape 1 - à remplir'!D$31:D$400,MASQ2!E20,'Étape 1 - à remplir'!G$31:G$400,"animaux"),SUMIFS('Étape 1 - à remplir'!F$31:F$400,'Étape 1 - à remplir'!D$31:D$400,MASQ2!E20,'Étape 1 - à remplir'!N$31:N$400,S$3)))))))</f>
        <v>#N/A</v>
      </c>
      <c r="G20" s="203" t="str">
        <f ca="1"/>
        <v>Rouget</v>
      </c>
      <c r="H20" s="97" t="e">
        <f ca="1"/>
        <v>#N/A</v>
      </c>
      <c r="I20" s="102" t="str">
        <f>INDEX(Données_ATB!BE:BV,MATCH(MASQ2!J20,Données_ATB!BE:BE,0),18)</f>
        <v/>
      </c>
      <c r="J20" s="77" t="str">
        <f>Données_ATB!BE19</f>
        <v>AIVLOSIN 625 MG/G GRANULES POUR EAU DE BOISSON POUR POULETS/DINDONS</v>
      </c>
      <c r="K20" s="204" t="e">
        <f>IF(IF(S$2="Catégorie",IF(S$3="Toutes",SUMIFS('Étape 1 - à remplir'!$F$31:$F$400,'Étape 1 - à remplir'!$E$31:$E$400,MASQ2!J20,'Étape 1 - à remplir'!$G$31:$G$400,"animaux"),SUMIFS('Étape 1 - à remplir'!$F$31:$F$400,'Étape 1 - à remplir'!$E$31:$E$400,MASQ2!J20,'Étape 1 - à remplir'!$C$31:$C$400,S$3)),IF(S$2="Âge",IF(S$3="Tous",SUMIFS('Étape 1 - à remplir'!$F$31:$F$400,'Étape 1 - à remplir'!$E$31:$E$400,MASQ2!J20,'Étape 1 - à remplir'!$G$31:$G$400,"animaux"),SUMIFS('Étape 1 - à remplir'!$F$31:$F$400,'Étape 1 - à remplir'!$E$31:$E$400,MASQ2!J20,'Étape 1 - à remplir'!$P$31:$P$400,S$3)),IF(S$2="Atelier",IF(S$3="Tous",SUMIFS('Étape 1 - à remplir'!$F$31:$F$400,'Étape 1 - à remplir'!$E$31:$E$400,MASQ2!J20,'Étape 1 - à remplir'!$G$31:$G$400,"animaux"),SUMIFS('Étape 1 - à remplir'!$F$31:$F$400,'Étape 1 - à remplir'!$E$31:$E$400,MASQ2!J20,'Étape 1 - à remplir'!$O$31:$O$400,S$3)),IF(S$2="Espèce",IF(S$3="Tous",SUMIFS('Étape 1 - à remplir'!$F$31:$F$400,'Étape 1 - à remplir'!$E$31:$E$400,MASQ2!J20,'Étape 1 - à remplir'!$G$31:$G$400,"animaux"),SUMIFS('Étape 1 - à remplir'!$F$31:$F$400,'Étape 1 - à remplir'!$E$31:$E$400,MASQ2!J20,'Étape 1 - à remplir'!$N$31:$N$400,S$3))))))=0,NA(),IF(S$2="Catégorie",IF(S$3="Toutes",SUMIFS('Étape 1 - à remplir'!$F$31:$F$400,'Étape 1 - à remplir'!$E$31:$E$400,MASQ2!J20,'Étape 1 - à remplir'!$G$31:$G$400,"animaux"),SUMIFS('Étape 1 - à remplir'!$F$31:$F$400,'Étape 1 - à remplir'!$E$31:$E$400,MASQ2!J20,'Étape 1 - à remplir'!$C$31:$C$400,S$3)),IF(S$2="Âge",IF(S$3="Tous",SUMIFS('Étape 1 - à remplir'!$F$31:$F$400,'Étape 1 - à remplir'!$E$31:$E$400,MASQ2!J20,'Étape 1 - à remplir'!$G$31:$G$400,"animaux"),SUMIFS('Étape 1 - à remplir'!$F$31:$F$400,'Étape 1 - à remplir'!$E$31:$E$400,MASQ2!J20,'Étape 1 - à remplir'!$P$31:$P$400,S$3)),IF(S$2="Atelier",IF(S$3="Tous",SUMIFS('Étape 1 - à remplir'!$F$31:$F$400,'Étape 1 - à remplir'!$E$31:$E$400,MASQ2!J20,'Étape 1 - à remplir'!$G$31:$G$400,"animaux"),SUMIFS('Étape 1 - à remplir'!$F$31:$F$400,'Étape 1 - à remplir'!$E$31:$E$400,MASQ2!J20,'Étape 1 - à remplir'!$O$31:$O$400,S$3)),IF(S$2="Espèce",IF(S$3="Tous",SUMIFS('Étape 1 - à remplir'!$F$31:$F$400,'Étape 1 - à remplir'!$E$31:$E$400,MASQ2!J20,'Étape 1 - à remplir'!$G$31:$G$400,"animaux"),SUMIFS('Étape 1 - à remplir'!$F$31:$F$400,'Étape 1 - à remplir'!$E$31:$E$400,MASQ2!J20,'Étape 1 - à remplir'!$N$31:$N$400,S$3)))))))</f>
        <v>#N/A</v>
      </c>
      <c r="L20" s="97">
        <f t="shared" si="38"/>
        <v>0</v>
      </c>
      <c r="M20" s="56" t="str">
        <f>Données_ATB!BN19</f>
        <v>Tylvalosine</v>
      </c>
      <c r="N20" s="204" t="str">
        <f>Données_ATB!BO19</f>
        <v/>
      </c>
      <c r="O20" s="97" t="str">
        <f>Données_ATB!BP19</f>
        <v/>
      </c>
      <c r="P20" s="77" t="str">
        <f>Données_ATB!BR19</f>
        <v>Macrolides</v>
      </c>
      <c r="Q20" s="78" t="str">
        <f>Données_ATB!BS19</f>
        <v/>
      </c>
      <c r="R20" s="79" t="str">
        <f>Données_ATB!BT19</f>
        <v/>
      </c>
      <c r="S20" s="78"/>
      <c r="T20" s="78"/>
      <c r="U20" s="77" t="str">
        <f ca="1"/>
        <v>AIVLOSIN 625 MG/G GRANULES POUR EAU DE BOISSON POUR POULETS/DINDONS</v>
      </c>
      <c r="V20" s="79" t="e">
        <f ca="1"/>
        <v>#N/A</v>
      </c>
      <c r="W20" s="102" t="str">
        <f>IF(X20="Colistine","x",IF(INDEX(Données_ATB!CB$3:CC$63,MATCH(X20,Données_ATB!CB$3:CB$63,0),2)="Fluoroquinolones","x",IF(INDEX(Données_ATB!CB$3:CC$63,MATCH(X20,Données_ATB!CB$3:CB$63,0),2)="Cephalosporines 3&amp;4G","x","")))</f>
        <v>x</v>
      </c>
      <c r="X20" s="77" t="str">
        <f>Données_ATB!CB19</f>
        <v>Danofloxacine</v>
      </c>
      <c r="Y20" s="104" t="e">
        <f t="shared" si="30"/>
        <v>#N/A</v>
      </c>
      <c r="Z20" s="8" t="str">
        <f ca="1"/>
        <v>Danofloxacine</v>
      </c>
      <c r="AA20" s="97" t="e">
        <f ca="1"/>
        <v>#N/A</v>
      </c>
      <c r="AB20" s="102" t="str">
        <f t="shared" ref="AB20:AB27" si="45">IF(AC20="Colistine","x",IF(AC20="Fluoroquinolones","x",IF(AC20="Céphalosporines de 3G","x",IF(AC20="Céphalosporines de 4G","x",""))))</f>
        <v/>
      </c>
      <c r="AC20" s="193"/>
      <c r="AD20" s="193"/>
      <c r="AE20" s="193"/>
      <c r="AF20" s="193"/>
      <c r="AG20" s="8"/>
      <c r="AH20" s="173" t="str">
        <f t="shared" si="42"/>
        <v/>
      </c>
      <c r="AI20" s="8"/>
      <c r="AJ20" s="167" t="str">
        <f>IF('Étape 1 - à remplir'!G21="animaux",'Étape 1 - à remplir'!E21,"")</f>
        <v/>
      </c>
      <c r="AK20" s="104" t="str">
        <v/>
      </c>
      <c r="AL20" s="168" t="str">
        <f t="shared" ref="AL20:AL27" si="46">IF(AK20=AK19,"",AK20)</f>
        <v/>
      </c>
      <c r="AN20" s="167" t="str">
        <f>IF('Étape 1 - à remplir'!G21="animaux",'Étape 1 - à remplir'!D21,"")</f>
        <v/>
      </c>
      <c r="AO20" s="104" t="str">
        <v/>
      </c>
      <c r="AP20" s="168" t="str">
        <f t="shared" ref="AP20:AP27" si="47">IF(AO20=AO19,"",AO20)</f>
        <v/>
      </c>
      <c r="AR20" s="167" t="str">
        <f>IF('Étape 1 - à remplir'!G21="animaux",'Étape 1 - à remplir'!C21,"")</f>
        <v/>
      </c>
      <c r="AS20" s="104" t="str">
        <v/>
      </c>
      <c r="AT20" s="97" t="str">
        <f t="shared" ref="AT20:AT27" si="48">IF(AS20=AS19,"",AS20)</f>
        <v/>
      </c>
      <c r="AV20" s="56" t="str">
        <v/>
      </c>
      <c r="AW20" s="8" t="e">
        <v>#N/A</v>
      </c>
      <c r="AX20" s="97" t="e">
        <v>#N/A</v>
      </c>
      <c r="AY20" s="8"/>
      <c r="AZ20" s="56" t="str">
        <f t="shared" si="4"/>
        <v>Rouget</v>
      </c>
      <c r="BA20" s="104" t="e">
        <f>IF(IF(BN$2="Catégorie",IF(BN$3="Toutes",SUMIFS('Étape 1 - à remplir'!$F$31:$F$400,'Étape 1 - à remplir'!$D$31:$D$400,MASQ2!AZ20,'Étape 1 - à remplir'!$G$31:$G$400,"lots"),SUMIFS('Étape 1 - à remplir'!$F$31:$F$400,'Étape 1 - à remplir'!$D$31:$D$400,MASQ2!AZ20,'Étape 1 - à remplir'!$C$31:$C$400,BN$3,'Étape 1 - à remplir'!$G$31:$G$400,"lots")),IF(BN$2="Âge",IF(BN$3="Tous",SUMIFS('Étape 1 - à remplir'!$F$31:$F$400,'Étape 1 - à remplir'!$D$31:$D$400,MASQ2!AZ20,'Étape 1 - à remplir'!$G$31:$G$400,"lots"),SUMIFS('Étape 1 - à remplir'!$F$31:$F$400,'Étape 1 - à remplir'!$D$31:$D$400,MASQ2!AZ20,'Étape 1 - à remplir'!$P$31:$P$400,BN$3,'Étape 1 - à remplir'!$G$31:$G$400,"lots")),IF(BN$2="Atelier",IF(BN$3="Tous",SUMIFS('Étape 1 - à remplir'!$F$31:$F$400,'Étape 1 - à remplir'!$D$31:$D$400,MASQ2!AZ20,'Étape 1 - à remplir'!$G$31:$G$400,"lots"),SUMIFS('Étape 1 - à remplir'!$F$31:$F$400,'Étape 1 - à remplir'!$D$31:$D$400,MASQ2!AZ20,'Étape 1 - à remplir'!$O$31:$O$400,BN$3,'Étape 1 - à remplir'!$G$31:$G$400,"lots")),IF(BN$2="Espèce",IF(BN$3="Tous",SUMIFS('Étape 1 - à remplir'!$F$31:$F$400,'Étape 1 - à remplir'!$D$31:$D$400,MASQ2!AZ20,'Étape 1 - à remplir'!$G$31:$G$400,"lots"),SUMIFS('Étape 1 - à remplir'!$F$31:$F$400,'Étape 1 - à remplir'!$D$31:$D$400,MASQ2!AZ20,'Étape 1 - à remplir'!$N$31:$N$400,BN$3,'Étape 1 - à remplir'!$G$31:$G$400,"lots"))))))=0,NA(),IF(BN$2="Catégorie",IF(BN$3="Toutes",SUMIFS('Étape 1 - à remplir'!$F$31:$F$400,'Étape 1 - à remplir'!$D$31:$D$400,MASQ2!AZ20,'Étape 1 - à remplir'!$G$31:$G$400,"lots"),SUMIFS('Étape 1 - à remplir'!$F$31:$F$400,'Étape 1 - à remplir'!$D$31:$D$400,MASQ2!AZ20,'Étape 1 - à remplir'!$C$31:$C$400,BN$3,'Étape 1 - à remplir'!$G$31:$G$400,"lots")),IF(BN$2="Âge",IF(BN$3="Tous",SUMIFS('Étape 1 - à remplir'!$F$31:$F$400,'Étape 1 - à remplir'!$D$31:$D$400,MASQ2!AZ20,'Étape 1 - à remplir'!$G$31:$G$400,"lots"),SUMIFS('Étape 1 - à remplir'!$F$31:$F$400,'Étape 1 - à remplir'!$D$31:$D$400,MASQ2!AZ20,'Étape 1 - à remplir'!$P$31:$P$400,BN$3,'Étape 1 - à remplir'!$G$31:$G$400,"lots")),IF(BN$2="Atelier",IF(BN$3="Tous",SUMIFS('Étape 1 - à remplir'!$F$31:$F$400,'Étape 1 - à remplir'!$D$31:$D$400,MASQ2!AZ20,'Étape 1 - à remplir'!$G$31:$G$400,"lots"),SUMIFS('Étape 1 - à remplir'!$F$31:$F$400,'Étape 1 - à remplir'!$D$31:$D$400,MASQ2!AZ20,'Étape 1 - à remplir'!$O$31:$O$400,BN$3,'Étape 1 - à remplir'!$G$31:$G$400,"lots")),IF(BN$2="Espèce",IF(BN$3="Tous",SUMIFS('Étape 1 - à remplir'!$F$31:$F$400,'Étape 1 - à remplir'!$D$31:$D$400,MASQ2!AZ20,'Étape 1 - à remplir'!$G$31:$G$400,"lots"),SUMIFS('Étape 1 - à remplir'!$F$31:$F$400,'Étape 1 - à remplir'!$D$31:$D$400,MASQ2!AZ20,'Étape 1 - à remplir'!$N$31:$N$400,BN$3,'Étape 1 - à remplir'!$G$31:$G$400,"lots")))))))</f>
        <v>#N/A</v>
      </c>
      <c r="BB20" s="8" t="str">
        <f ca="1"/>
        <v>Rouget</v>
      </c>
      <c r="BC20" s="97" t="e">
        <f ca="1"/>
        <v>#N/A</v>
      </c>
      <c r="BD20" s="102" t="str">
        <f t="shared" si="5"/>
        <v/>
      </c>
      <c r="BE20" s="56" t="str">
        <f t="shared" si="6"/>
        <v>AIVLOSIN 625 MG/G GRANULES POUR EAU DE BOISSON POUR POULETS/DINDONS</v>
      </c>
      <c r="BF20" s="204" t="e">
        <f>IF(IF(BN$2="Catégorie",IF(BN$3="Toutes",SUMIFS('Étape 1 - à remplir'!$F$31:$F$400,'Étape 1 - à remplir'!$E$31:$E$400,MASQ2!BE20,'Étape 1 - à remplir'!$G$31:$G$400,"lots"),SUMIFS('Étape 1 - à remplir'!$F$31:$F$400,'Étape 1 - à remplir'!$E$31:$E$400,MASQ2!BE20,'Étape 1 - à remplir'!$C$31:$C$400,BN$3)),IF(BN$2="Âge",IF(BN$3="Tous",SUMIFS('Étape 1 - à remplir'!$F$31:$F$400,'Étape 1 - à remplir'!$E$31:$E$400,MASQ2!BE20,'Étape 1 - à remplir'!$G$31:$G$400,"lots"),SUMIFS('Étape 1 - à remplir'!$F$31:$F$400,'Étape 1 - à remplir'!$E$31:$E$400,MASQ2!BE20,'Étape 1 - à remplir'!$P$31:$P$400,BN$3,'Étape 1 - à remplir'!$G$31:$G$400,"lots")),IF(BN$2="Atelier",IF(BN$3="Tous",SUMIFS('Étape 1 - à remplir'!$F$31:$F$400,'Étape 1 - à remplir'!$E$31:$E$400,MASQ2!BE20,'Étape 1 - à remplir'!$G$31:$G$400,"lots"),SUMIFS('Étape 1 - à remplir'!$F$31:$F$400,'Étape 1 - à remplir'!$E$31:$E$400,MASQ2!BE20,'Étape 1 - à remplir'!$O$31:$O$400,BN$3,'Étape 1 - à remplir'!$G$31:$G$400,"lots")),IF(BN$2="Espèce",IF(BN$3="Tous",SUMIFS('Étape 1 - à remplir'!$F$31:$F$400,'Étape 1 - à remplir'!$E$31:$E$400,MASQ2!BE20,'Étape 1 - à remplir'!$G$31:$G$400,"lots"),SUMIFS('Étape 1 - à remplir'!$F$31:$F$400,'Étape 1 - à remplir'!$E$31:$E$400,MASQ2!BE20,'Étape 1 - à remplir'!$N$31:$N$400,BN$3,'Étape 1 - à remplir'!$G$31:$G$400,"lots"))))))=0,NA(),IF(BN$2="Catégorie",IF(BN$3="Toutes",SUMIFS('Étape 1 - à remplir'!$F$31:$F$400,'Étape 1 - à remplir'!$E$31:$E$400,MASQ2!BE20,'Étape 1 - à remplir'!$G$31:$G$400,"lots"),SUMIFS('Étape 1 - à remplir'!$F$31:$F$400,'Étape 1 - à remplir'!$E$31:$E$400,MASQ2!BE20,'Étape 1 - à remplir'!$C$31:$C$400,BN$3)),IF(BN$2="Âge",IF(BN$3="Tous",SUMIFS('Étape 1 - à remplir'!$F$31:$F$400,'Étape 1 - à remplir'!$E$31:$E$400,MASQ2!BE20,'Étape 1 - à remplir'!$G$31:$G$400,"lots"),SUMIFS('Étape 1 - à remplir'!$F$31:$F$400,'Étape 1 - à remplir'!$E$31:$E$400,MASQ2!BE20,'Étape 1 - à remplir'!$P$31:$P$400,BN$3,'Étape 1 - à remplir'!$G$31:$G$400,"lots")),IF(BN$2="Atelier",IF(BN$3="Tous",SUMIFS('Étape 1 - à remplir'!$F$31:$F$400,'Étape 1 - à remplir'!$E$31:$E$400,MASQ2!BE20,'Étape 1 - à remplir'!$G$31:$G$400,"lots"),SUMIFS('Étape 1 - à remplir'!$F$31:$F$400,'Étape 1 - à remplir'!$E$31:$E$400,MASQ2!BE20,'Étape 1 - à remplir'!$O$31:$O$400,BN$3,'Étape 1 - à remplir'!$G$31:$G$400,"lots")),IF(BN$2="Espèce",IF(BN$3="Tous",SUMIFS('Étape 1 - à remplir'!$F$31:$F$400,'Étape 1 - à remplir'!$E$31:$E$400,MASQ2!BE20,'Étape 1 - à remplir'!$G$31:$G$400,"lots"),SUMIFS('Étape 1 - à remplir'!$F$31:$F$400,'Étape 1 - à remplir'!$E$31:$E$400,MASQ2!BE20,'Étape 1 - à remplir'!$N$31:$N$400,BN$3,'Étape 1 - à remplir'!$G$31:$G$400,"lots")))))))</f>
        <v>#N/A</v>
      </c>
      <c r="BG20" s="204">
        <f t="shared" si="32"/>
        <v>0</v>
      </c>
      <c r="BH20" s="204" t="str">
        <f t="shared" si="7"/>
        <v>Tylvalosine</v>
      </c>
      <c r="BI20" s="204" t="str">
        <f t="shared" si="8"/>
        <v/>
      </c>
      <c r="BJ20" s="204" t="str">
        <f t="shared" si="9"/>
        <v/>
      </c>
      <c r="BK20" s="204" t="str">
        <f t="shared" si="10"/>
        <v>Macrolides</v>
      </c>
      <c r="BL20" s="204" t="str">
        <f t="shared" si="11"/>
        <v/>
      </c>
      <c r="BM20" s="97" t="str">
        <f t="shared" si="12"/>
        <v/>
      </c>
      <c r="BN20" s="78"/>
      <c r="BO20" s="78"/>
      <c r="BP20" s="77" t="str">
        <f ca="1"/>
        <v>AIVLOSIN 625 MG/G GRANULES POUR EAU DE BOISSON POUR POULETS/DINDONS</v>
      </c>
      <c r="BQ20" s="79" t="e">
        <f ca="1"/>
        <v>#N/A</v>
      </c>
      <c r="BR20" s="102" t="str">
        <f t="shared" si="13"/>
        <v>x</v>
      </c>
      <c r="BS20" s="77" t="str">
        <f t="shared" si="14"/>
        <v>Danofloxacine</v>
      </c>
      <c r="BT20" s="104" t="e">
        <f t="shared" si="33"/>
        <v>#N/A</v>
      </c>
      <c r="BU20" s="204" t="str">
        <f ca="1"/>
        <v>Danofloxacine</v>
      </c>
      <c r="BV20" s="97" t="e">
        <f ca="1"/>
        <v>#N/A</v>
      </c>
      <c r="BW20" s="102" t="str">
        <f t="shared" ref="BW20:BW25" si="49">AB20</f>
        <v/>
      </c>
      <c r="BX20" s="102"/>
      <c r="BY20" s="204"/>
      <c r="BZ20" s="204"/>
      <c r="CA20" s="204"/>
      <c r="CB20" s="8"/>
      <c r="CC20" s="173" t="str">
        <f t="shared" si="43"/>
        <v/>
      </c>
      <c r="CD20" s="8"/>
      <c r="CE20" s="167" t="str">
        <f>IF('Étape 1 - à remplir'!G21="lots",'Étape 1 - à remplir'!E21,"")</f>
        <v/>
      </c>
      <c r="CF20" s="104" t="str">
        <v/>
      </c>
      <c r="CG20" s="168" t="str">
        <f t="shared" ref="CG20:CG27" si="50">IF(CF20=CF19,"",CF20)</f>
        <v/>
      </c>
      <c r="CH20" s="30"/>
      <c r="CI20" s="167" t="str">
        <f>IF('Étape 1 - à remplir'!G21="lots",'Étape 1 - à remplir'!D21,"")</f>
        <v/>
      </c>
      <c r="CJ20" s="104" t="str">
        <v/>
      </c>
      <c r="CK20" s="168" t="str">
        <f t="shared" ref="CK20:CK27" si="51">IF(CJ20=CJ19,"",CJ20)</f>
        <v/>
      </c>
      <c r="CL20" s="30"/>
      <c r="CM20" s="167" t="str">
        <f>IF('Étape 1 - à remplir'!G21="lots",'Étape 1 - à remplir'!C21,"")</f>
        <v/>
      </c>
      <c r="CN20" s="104" t="str">
        <v/>
      </c>
      <c r="CO20" s="97" t="str">
        <f t="shared" ref="CO20:CO27" si="52">IF(CN20=CN19,"",CN20)</f>
        <v/>
      </c>
      <c r="CQ20" s="56" t="str">
        <v/>
      </c>
      <c r="CR20" s="8" t="e">
        <v>#N/A</v>
      </c>
      <c r="CS20" s="97" t="e">
        <v>#N/A</v>
      </c>
      <c r="CT20" s="8"/>
      <c r="CU20" s="56" t="str">
        <f t="shared" si="17"/>
        <v>Rouget</v>
      </c>
      <c r="CV20" s="104" t="e">
        <f>IF(IF(DI$2="Catégorie",IF(DI$3="Toutes",SUMIFS('Étape 1 - à remplir'!$F$31:$F$400,'Étape 1 - à remplir'!$D$31:$D$400,MASQ2!CU20,'Étape 1 - à remplir'!$G$31:$G$400,"kg"),SUMIFS('Étape 1 - à remplir'!$F$31:$F$400,'Étape 1 - à remplir'!$D$31:$D$400,MASQ2!CU20,'Étape 1 - à remplir'!$C$31:$C$400,DI$3,'Étape 1 - à remplir'!$G$31:$G$400,"kg")),IF(DI$2="Âge",IF(DI$3="Tous",SUMIFS('Étape 1 - à remplir'!$F$31:$F$400,'Étape 1 - à remplir'!$D$31:$D$400,MASQ2!CU20,'Étape 1 - à remplir'!$G$31:$G$400,"kg"),SUMIFS('Étape 1 - à remplir'!$F$31:$F$400,'Étape 1 - à remplir'!$D$31:$D$400,MASQ2!CU20,'Étape 1 - à remplir'!$P$31:$P$400,DI$3,'Étape 1 - à remplir'!$G$31:$G$400,"kg")),IF(DI$2="Atelier",IF(DI$3="Tous",SUMIFS('Étape 1 - à remplir'!$F$31:$F$400,'Étape 1 - à remplir'!$D$31:$D$400,MASQ2!CU20,'Étape 1 - à remplir'!$G$31:$G$400,"kg"),SUMIFS('Étape 1 - à remplir'!$F$31:$F$400,'Étape 1 - à remplir'!$D$31:$D$400,MASQ2!CU20,'Étape 1 - à remplir'!$O$31:$O$400,DI$3,'Étape 1 - à remplir'!$G$31:$G$400,"kg")),IF(DI$2="Espèce",IF(DI$3="Tous",SUMIFS('Étape 1 - à remplir'!$F$31:$F$400,'Étape 1 - à remplir'!$D$31:$D$400,MASQ2!CU20,'Étape 1 - à remplir'!$G$31:$G$400,"kg"),SUMIFS('Étape 1 - à remplir'!$F$31:$F$400,'Étape 1 - à remplir'!$D$31:$D$400,MASQ2!CU20,'Étape 1 - à remplir'!$N$31:$N$400,DI$3,'Étape 1 - à remplir'!$G$31:$G$400,"kg"))))))=0,NA(),IF(DI$2="Catégorie",IF(DI$3="Toutes",SUMIFS('Étape 1 - à remplir'!$F$31:$F$400,'Étape 1 - à remplir'!$D$31:$D$400,MASQ2!CU20,'Étape 1 - à remplir'!$G$31:$G$400,"kg"),SUMIFS('Étape 1 - à remplir'!$F$31:$F$400,'Étape 1 - à remplir'!$D$31:$D$400,MASQ2!CU20,'Étape 1 - à remplir'!$C$31:$C$400,DI$3,'Étape 1 - à remplir'!$G$31:$G$400,"kg")),IF(DI$2="Âge",IF(DI$3="Tous",SUMIFS('Étape 1 - à remplir'!$F$31:$F$400,'Étape 1 - à remplir'!$D$31:$D$400,MASQ2!CU20,'Étape 1 - à remplir'!$G$31:$G$400,"kg"),SUMIFS('Étape 1 - à remplir'!$F$31:$F$400,'Étape 1 - à remplir'!$D$31:$D$400,MASQ2!CU20,'Étape 1 - à remplir'!$P$31:$P$400,DI$3,'Étape 1 - à remplir'!$G$31:$G$400,"kg")),IF(DI$2="Atelier",IF(DI$3="Tous",SUMIFS('Étape 1 - à remplir'!$F$31:$F$400,'Étape 1 - à remplir'!$D$31:$D$400,MASQ2!CU20,'Étape 1 - à remplir'!$G$31:$G$400,"kg"),SUMIFS('Étape 1 - à remplir'!$F$31:$F$400,'Étape 1 - à remplir'!$D$31:$D$400,MASQ2!CU20,'Étape 1 - à remplir'!$O$31:$O$400,DI$3,'Étape 1 - à remplir'!$G$31:$G$400,"kg")),IF(DI$2="Espèce",IF(DI$3="Tous",SUMIFS('Étape 1 - à remplir'!$F$31:$F$400,'Étape 1 - à remplir'!$D$31:$D$400,MASQ2!CU20,'Étape 1 - à remplir'!$G$31:$G$400,"kg"),SUMIFS('Étape 1 - à remplir'!$F$31:$F$400,'Étape 1 - à remplir'!$D$31:$D$400,MASQ2!CU20,'Étape 1 - à remplir'!$N$31:$N$400,DI$3,'Étape 1 - à remplir'!$G$31:$G$400,"kg")))))))</f>
        <v>#N/A</v>
      </c>
      <c r="CW20" s="203" t="str">
        <f ca="1"/>
        <v>Rouget</v>
      </c>
      <c r="CX20" s="97" t="e">
        <f ca="1"/>
        <v>#N/A</v>
      </c>
      <c r="CY20" s="102" t="str">
        <f t="shared" si="18"/>
        <v/>
      </c>
      <c r="CZ20" s="56" t="str">
        <f t="shared" si="19"/>
        <v>AIVLOSIN 625 MG/G GRANULES POUR EAU DE BOISSON POUR POULETS/DINDONS</v>
      </c>
      <c r="DA20" s="204" t="e">
        <f>IF(IF(DI$2="Catégorie",IF(DI$3="Toutes",SUMIFS('Étape 1 - à remplir'!$F$31:$F$400,'Étape 1 - à remplir'!$E$31:$E$400,MASQ2!CZ20,'Étape 1 - à remplir'!$G$31:$G$400,"kg"),SUMIFS('Étape 1 - à remplir'!$F$31:$F$400,'Étape 1 - à remplir'!$E$31:$E$400,MASQ2!CZ20,'Étape 1 - à remplir'!$C$31:$C$400,DI$3)),IF(DI$2="Âge",IF(DI$3="Tous",SUMIFS('Étape 1 - à remplir'!$F$31:$F$400,'Étape 1 - à remplir'!$E$31:$E$400,MASQ2!CZ20,'Étape 1 - à remplir'!$G$31:$G$400,"kg"),SUMIFS('Étape 1 - à remplir'!$F$31:$F$400,'Étape 1 - à remplir'!$E$31:$E$400,MASQ2!CZ20,'Étape 1 - à remplir'!$P$31:$P$400,DI$3,'Étape 1 - à remplir'!$G$31:$G$400,"kg")),IF(DI$2="Atelier",IF(DI$3="Tous",SUMIFS('Étape 1 - à remplir'!$F$31:$F$400,'Étape 1 - à remplir'!$E$31:$E$400,MASQ2!CZ20,'Étape 1 - à remplir'!$G$31:$G$400,"kg"),SUMIFS('Étape 1 - à remplir'!$F$31:$F$400,'Étape 1 - à remplir'!$E$31:$E$400,MASQ2!CZ20,'Étape 1 - à remplir'!$O$31:$O$400,DI$3,'Étape 1 - à remplir'!$G$31:$G$400,"kg")),IF(DI$2="Espèce",IF(DI$3="Tous",SUMIFS('Étape 1 - à remplir'!$F$31:$F$400,'Étape 1 - à remplir'!$E$31:$E$400,MASQ2!CZ20,'Étape 1 - à remplir'!$G$31:$G$400,"kg"),SUMIFS('Étape 1 - à remplir'!$F$31:$F$400,'Étape 1 - à remplir'!$E$31:$E$400,MASQ2!CZ20,'Étape 1 - à remplir'!$N$31:$N$400,DI$3,'Étape 1 - à remplir'!$G$31:$G$400,"kg"))))))=0,NA(),IF(DI$2="Catégorie",IF(DI$3="Toutes",SUMIFS('Étape 1 - à remplir'!$F$31:$F$400,'Étape 1 - à remplir'!$E$31:$E$400,MASQ2!CZ20,'Étape 1 - à remplir'!$G$31:$G$400,"kg"),SUMIFS('Étape 1 - à remplir'!$F$31:$F$400,'Étape 1 - à remplir'!$E$31:$E$400,MASQ2!CZ20,'Étape 1 - à remplir'!$C$31:$C$400,DI$3)),IF(DI$2="Âge",IF(DI$3="Tous",SUMIFS('Étape 1 - à remplir'!$F$31:$F$400,'Étape 1 - à remplir'!$E$31:$E$400,MASQ2!CZ20,'Étape 1 - à remplir'!$G$31:$G$400,"kg"),SUMIFS('Étape 1 - à remplir'!$F$31:$F$400,'Étape 1 - à remplir'!$E$31:$E$400,MASQ2!CZ20,'Étape 1 - à remplir'!$P$31:$P$400,DI$3,'Étape 1 - à remplir'!$G$31:$G$400,"kg")),IF(DI$2="Atelier",IF(DI$3="Tous",SUMIFS('Étape 1 - à remplir'!$F$31:$F$400,'Étape 1 - à remplir'!$E$31:$E$400,MASQ2!CZ20,'Étape 1 - à remplir'!$G$31:$G$400,"kg"),SUMIFS('Étape 1 - à remplir'!$F$31:$F$400,'Étape 1 - à remplir'!$E$31:$E$400,MASQ2!CZ20,'Étape 1 - à remplir'!$O$31:$O$400,DI$3,'Étape 1 - à remplir'!$G$31:$G$400,"kg")),IF(DI$2="Espèce",IF(DI$3="Tous",SUMIFS('Étape 1 - à remplir'!$F$31:$F$400,'Étape 1 - à remplir'!$E$31:$E$400,MASQ2!CZ20,'Étape 1 - à remplir'!$G$31:$G$400,"kg"),SUMIFS('Étape 1 - à remplir'!$F$31:$F$400,'Étape 1 - à remplir'!$E$31:$E$400,MASQ2!CZ20,'Étape 1 - à remplir'!$N$31:$N$400,DI$3,'Étape 1 - à remplir'!$G$31:$G$400,"kg")))))))</f>
        <v>#N/A</v>
      </c>
      <c r="DB20" s="104">
        <f t="shared" si="35"/>
        <v>0</v>
      </c>
      <c r="DC20" s="204" t="str">
        <f t="shared" si="20"/>
        <v>Tylvalosine</v>
      </c>
      <c r="DD20" s="204" t="str">
        <f t="shared" si="21"/>
        <v/>
      </c>
      <c r="DE20" s="204" t="str">
        <f t="shared" si="22"/>
        <v/>
      </c>
      <c r="DF20" s="204" t="str">
        <f t="shared" si="23"/>
        <v>Macrolides</v>
      </c>
      <c r="DG20" s="204" t="str">
        <f t="shared" si="24"/>
        <v/>
      </c>
      <c r="DH20" s="97" t="str">
        <f t="shared" si="25"/>
        <v/>
      </c>
      <c r="DI20" s="78"/>
      <c r="DJ20" s="78"/>
      <c r="DK20" s="77" t="str">
        <f ca="1"/>
        <v>AIVLOSIN 625 MG/G GRANULES POUR EAU DE BOISSON POUR POULETS/DINDONS</v>
      </c>
      <c r="DL20" s="79" t="e">
        <f ca="1"/>
        <v>#N/A</v>
      </c>
      <c r="DM20" s="102" t="str">
        <f t="shared" si="26"/>
        <v>x</v>
      </c>
      <c r="DN20" s="77" t="str">
        <f t="shared" si="27"/>
        <v>Danofloxacine</v>
      </c>
      <c r="DO20" s="104" t="e">
        <f t="shared" si="36"/>
        <v>#N/A</v>
      </c>
      <c r="DP20" s="8" t="str">
        <f ca="1"/>
        <v>Danofloxacine</v>
      </c>
      <c r="DQ20" s="97" t="e">
        <f ca="1"/>
        <v>#N/A</v>
      </c>
      <c r="DR20" s="102" t="str">
        <f t="shared" ref="DR20:DR25" si="53">AB20</f>
        <v/>
      </c>
      <c r="DS20" s="193"/>
      <c r="DT20" s="193"/>
      <c r="DU20" s="193"/>
      <c r="DV20" s="193"/>
      <c r="DW20" s="8"/>
      <c r="DX20" s="173" t="str">
        <f t="shared" si="44"/>
        <v/>
      </c>
      <c r="DY20" s="8"/>
      <c r="DZ20" s="167" t="str">
        <f>IF('Étape 1 - à remplir'!G21="kg",'Étape 1 - à remplir'!E21,"")</f>
        <v/>
      </c>
      <c r="EA20" s="104" t="str">
        <v/>
      </c>
      <c r="EB20" s="168" t="str">
        <f t="shared" ref="EB20:EB27" si="54">IF(EA20=EA19,"",EA20)</f>
        <v/>
      </c>
      <c r="EC20" s="30"/>
      <c r="ED20" s="167" t="str">
        <f>IF('Étape 1 - à remplir'!G21="kg",'Étape 1 - à remplir'!D21,"")</f>
        <v/>
      </c>
      <c r="EE20" s="104" t="str">
        <v/>
      </c>
      <c r="EF20" s="168" t="str">
        <f t="shared" ref="EF20:EF27" si="55">IF(EE20=EE19,"",EE20)</f>
        <v/>
      </c>
      <c r="EG20" s="30"/>
      <c r="EH20" s="167" t="str">
        <f>IF('Étape 1 - à remplir'!G21="kg",'Étape 1 - à remplir'!C21,"")</f>
        <v/>
      </c>
      <c r="EI20" s="104" t="str">
        <v/>
      </c>
      <c r="EJ20" s="97" t="str">
        <f t="shared" ref="EJ20:EJ27" si="56">IF(EI20=EI19,"",EI20)</f>
        <v/>
      </c>
    </row>
    <row r="21" spans="1:140" x14ac:dyDescent="0.25">
      <c r="A21" s="56" t="str">
        <v/>
      </c>
      <c r="B21" s="8" t="e">
        <v>#N/A</v>
      </c>
      <c r="C21" s="97" t="e">
        <v>#N/A</v>
      </c>
      <c r="D21" s="8"/>
      <c r="E21" s="56" t="str">
        <f>Données_ATB!CH20</f>
        <v>Septicémie hémorragiques</v>
      </c>
      <c r="F21" s="104" t="e">
        <f>IF(IF(S$2="Catégorie",IF(S$3="Toutes",SUMIFS('Étape 1 - à remplir'!F$31:F$400,'Étape 1 - à remplir'!D$31:D$400,MASQ2!E21,'Étape 1 - à remplir'!G$31:G$400,"animaux"),SUMIFS('Étape 1 - à remplir'!F$31:F$400,'Étape 1 - à remplir'!D$31:D$400,MASQ2!E21,'Étape 1 - à remplir'!C$31:C$400,S$3)),IF(S$2="Âge",IF(S$3="Tous",SUMIFS('Étape 1 - à remplir'!F$31:F$400,'Étape 1 - à remplir'!D$31:D$400,MASQ2!E21,'Étape 1 - à remplir'!G$31:G$400,"animaux"),SUMIFS('Étape 1 - à remplir'!F$31:F$400,'Étape 1 - à remplir'!D$31:D$400,MASQ2!E21,'Étape 1 - à remplir'!P$31:P$400,S$3)),IF(S$2="Atelier",IF(S$3="Tous",SUMIFS('Étape 1 - à remplir'!F$31:F$400,'Étape 1 - à remplir'!D$31:D$400,MASQ2!E21,'Étape 1 - à remplir'!G$31:G$400,"animaux"),SUMIFS('Étape 1 - à remplir'!F$31:F$400,'Étape 1 - à remplir'!D$31:D$400,MASQ2!E21,'Étape 1 - à remplir'!O$31:O$400,S$3)),IF(S$2="Espèce",IF(S$3="Tous",SUMIFS('Étape 1 - à remplir'!F$31:F$400,'Étape 1 - à remplir'!D$31:D$400,MASQ2!E21,'Étape 1 - à remplir'!G$31:G$400,"animaux"),SUMIFS('Étape 1 - à remplir'!F$31:F$400,'Étape 1 - à remplir'!D$31:D$400,MASQ2!E21,'Étape 1 - à remplir'!N$31:N$400,S$3))))))=0,NA(),IF(S$2="Catégorie",IF(S$3="Toutes",SUMIFS('Étape 1 - à remplir'!F$31:F$400,'Étape 1 - à remplir'!D$31:D$400,MASQ2!E21,'Étape 1 - à remplir'!G$31:G$400,"animaux"),SUMIFS('Étape 1 - à remplir'!F$31:F$400,'Étape 1 - à remplir'!D$31:D$400,MASQ2!E21,'Étape 1 - à remplir'!C$31:C$400,S$3)),IF(S$2="Âge",IF(S$3="Tous",SUMIFS('Étape 1 - à remplir'!F$31:F$400,'Étape 1 - à remplir'!D$31:D$400,MASQ2!E21,'Étape 1 - à remplir'!G$31:G$400,"animaux"),SUMIFS('Étape 1 - à remplir'!F$31:F$400,'Étape 1 - à remplir'!D$31:D$400,MASQ2!E21,'Étape 1 - à remplir'!P$31:P$400,S$3)),IF(S$2="Atelier",IF(S$3="Tous",SUMIFS('Étape 1 - à remplir'!F$31:F$400,'Étape 1 - à remplir'!D$31:D$400,MASQ2!E21,'Étape 1 - à remplir'!G$31:G$400,"animaux"),SUMIFS('Étape 1 - à remplir'!F$31:F$400,'Étape 1 - à remplir'!D$31:D$400,MASQ2!E21,'Étape 1 - à remplir'!O$31:O$400,S$3)),IF(S$2="Espèce",IF(S$3="Tous",SUMIFS('Étape 1 - à remplir'!F$31:F$400,'Étape 1 - à remplir'!D$31:D$400,MASQ2!E21,'Étape 1 - à remplir'!G$31:G$400,"animaux"),SUMIFS('Étape 1 - à remplir'!F$31:F$400,'Étape 1 - à remplir'!D$31:D$400,MASQ2!E21,'Étape 1 - à remplir'!N$31:N$400,S$3)))))))</f>
        <v>#N/A</v>
      </c>
      <c r="G21" s="203" t="str">
        <f ca="1"/>
        <v>Septicémie hémorragiques</v>
      </c>
      <c r="H21" s="97" t="e">
        <f ca="1"/>
        <v>#N/A</v>
      </c>
      <c r="I21" s="102" t="str">
        <f>INDEX(Données_ATB!BE:BV,MATCH(MASQ2!J21,Données_ATB!BE:BE,0),18)</f>
        <v/>
      </c>
      <c r="J21" s="77" t="str">
        <f>Données_ATB!BE20</f>
        <v>AIVLOSIN 625 MG/G GRANULES POUR L'EAU DE BOISSON POUR PORCS</v>
      </c>
      <c r="K21" s="204" t="e">
        <f>IF(IF(S$2="Catégorie",IF(S$3="Toutes",SUMIFS('Étape 1 - à remplir'!$F$31:$F$400,'Étape 1 - à remplir'!$E$31:$E$400,MASQ2!J21,'Étape 1 - à remplir'!$G$31:$G$400,"animaux"),SUMIFS('Étape 1 - à remplir'!$F$31:$F$400,'Étape 1 - à remplir'!$E$31:$E$400,MASQ2!J21,'Étape 1 - à remplir'!$C$31:$C$400,S$3)),IF(S$2="Âge",IF(S$3="Tous",SUMIFS('Étape 1 - à remplir'!$F$31:$F$400,'Étape 1 - à remplir'!$E$31:$E$400,MASQ2!J21,'Étape 1 - à remplir'!$G$31:$G$400,"animaux"),SUMIFS('Étape 1 - à remplir'!$F$31:$F$400,'Étape 1 - à remplir'!$E$31:$E$400,MASQ2!J21,'Étape 1 - à remplir'!$P$31:$P$400,S$3)),IF(S$2="Atelier",IF(S$3="Tous",SUMIFS('Étape 1 - à remplir'!$F$31:$F$400,'Étape 1 - à remplir'!$E$31:$E$400,MASQ2!J21,'Étape 1 - à remplir'!$G$31:$G$400,"animaux"),SUMIFS('Étape 1 - à remplir'!$F$31:$F$400,'Étape 1 - à remplir'!$E$31:$E$400,MASQ2!J21,'Étape 1 - à remplir'!$O$31:$O$400,S$3)),IF(S$2="Espèce",IF(S$3="Tous",SUMIFS('Étape 1 - à remplir'!$F$31:$F$400,'Étape 1 - à remplir'!$E$31:$E$400,MASQ2!J21,'Étape 1 - à remplir'!$G$31:$G$400,"animaux"),SUMIFS('Étape 1 - à remplir'!$F$31:$F$400,'Étape 1 - à remplir'!$E$31:$E$400,MASQ2!J21,'Étape 1 - à remplir'!$N$31:$N$400,S$3))))))=0,NA(),IF(S$2="Catégorie",IF(S$3="Toutes",SUMIFS('Étape 1 - à remplir'!$F$31:$F$400,'Étape 1 - à remplir'!$E$31:$E$400,MASQ2!J21,'Étape 1 - à remplir'!$G$31:$G$400,"animaux"),SUMIFS('Étape 1 - à remplir'!$F$31:$F$400,'Étape 1 - à remplir'!$E$31:$E$400,MASQ2!J21,'Étape 1 - à remplir'!$C$31:$C$400,S$3)),IF(S$2="Âge",IF(S$3="Tous",SUMIFS('Étape 1 - à remplir'!$F$31:$F$400,'Étape 1 - à remplir'!$E$31:$E$400,MASQ2!J21,'Étape 1 - à remplir'!$G$31:$G$400,"animaux"),SUMIFS('Étape 1 - à remplir'!$F$31:$F$400,'Étape 1 - à remplir'!$E$31:$E$400,MASQ2!J21,'Étape 1 - à remplir'!$P$31:$P$400,S$3)),IF(S$2="Atelier",IF(S$3="Tous",SUMIFS('Étape 1 - à remplir'!$F$31:$F$400,'Étape 1 - à remplir'!$E$31:$E$400,MASQ2!J21,'Étape 1 - à remplir'!$G$31:$G$400,"animaux"),SUMIFS('Étape 1 - à remplir'!$F$31:$F$400,'Étape 1 - à remplir'!$E$31:$E$400,MASQ2!J21,'Étape 1 - à remplir'!$O$31:$O$400,S$3)),IF(S$2="Espèce",IF(S$3="Tous",SUMIFS('Étape 1 - à remplir'!$F$31:$F$400,'Étape 1 - à remplir'!$E$31:$E$400,MASQ2!J21,'Étape 1 - à remplir'!$G$31:$G$400,"animaux"),SUMIFS('Étape 1 - à remplir'!$F$31:$F$400,'Étape 1 - à remplir'!$E$31:$E$400,MASQ2!J21,'Étape 1 - à remplir'!$N$31:$N$400,S$3)))))))</f>
        <v>#N/A</v>
      </c>
      <c r="L21" s="97">
        <f t="shared" si="38"/>
        <v>0</v>
      </c>
      <c r="M21" s="56" t="str">
        <f>Données_ATB!BN20</f>
        <v>Tylvalosine</v>
      </c>
      <c r="N21" s="204" t="str">
        <f>Données_ATB!BO20</f>
        <v/>
      </c>
      <c r="O21" s="97" t="str">
        <f>Données_ATB!BP20</f>
        <v/>
      </c>
      <c r="P21" s="77" t="str">
        <f>Données_ATB!BR20</f>
        <v>Macrolides</v>
      </c>
      <c r="Q21" s="78" t="str">
        <f>Données_ATB!BS20</f>
        <v/>
      </c>
      <c r="R21" s="79" t="str">
        <f>Données_ATB!BT20</f>
        <v/>
      </c>
      <c r="S21" s="78"/>
      <c r="T21" s="78"/>
      <c r="U21" s="77" t="str">
        <f ca="1"/>
        <v>AIVLOSIN 625 MG/G GRANULES POUR L'EAU DE BOISSON POUR PORCS</v>
      </c>
      <c r="V21" s="79" t="e">
        <f ca="1"/>
        <v>#N/A</v>
      </c>
      <c r="W21" s="102" t="str">
        <f>IF(X21="Colistine","x",IF(INDEX(Données_ATB!CB$3:CC$63,MATCH(X21,Données_ATB!CB$3:CB$63,0),2)="Fluoroquinolones","x",IF(INDEX(Données_ATB!CB$3:CC$63,MATCH(X21,Données_ATB!CB$3:CB$63,0),2)="Cephalosporines 3&amp;4G","x","")))</f>
        <v>x</v>
      </c>
      <c r="X21" s="77" t="str">
        <f>Données_ATB!CB20</f>
        <v>Difloxacine</v>
      </c>
      <c r="Y21" s="104" t="e">
        <f t="shared" si="30"/>
        <v>#N/A</v>
      </c>
      <c r="Z21" s="8" t="str">
        <f ca="1"/>
        <v>Difloxacine</v>
      </c>
      <c r="AA21" s="97" t="e">
        <f ca="1"/>
        <v>#N/A</v>
      </c>
      <c r="AB21" s="102" t="str">
        <f t="shared" si="45"/>
        <v/>
      </c>
      <c r="AC21" s="204"/>
      <c r="AD21" s="204"/>
      <c r="AE21" s="204"/>
      <c r="AF21" s="204"/>
      <c r="AG21" s="8"/>
      <c r="AH21" s="173" t="str">
        <f t="shared" si="42"/>
        <v/>
      </c>
      <c r="AI21" s="8"/>
      <c r="AJ21" s="167" t="str">
        <f>IF('Étape 1 - à remplir'!G22="animaux",'Étape 1 - à remplir'!E22,"")</f>
        <v/>
      </c>
      <c r="AK21" s="104" t="str">
        <v/>
      </c>
      <c r="AL21" s="168" t="str">
        <f t="shared" si="46"/>
        <v/>
      </c>
      <c r="AN21" s="167" t="str">
        <f>IF('Étape 1 - à remplir'!G22="animaux",'Étape 1 - à remplir'!D22,"")</f>
        <v/>
      </c>
      <c r="AO21" s="104" t="str">
        <v/>
      </c>
      <c r="AP21" s="168" t="str">
        <f t="shared" si="47"/>
        <v/>
      </c>
      <c r="AR21" s="167" t="str">
        <f>IF('Étape 1 - à remplir'!G22="animaux",'Étape 1 - à remplir'!C22,"")</f>
        <v/>
      </c>
      <c r="AS21" s="104" t="str">
        <v/>
      </c>
      <c r="AT21" s="97" t="str">
        <f t="shared" si="48"/>
        <v/>
      </c>
      <c r="AV21" s="56" t="str">
        <v/>
      </c>
      <c r="AW21" s="8" t="e">
        <v>#N/A</v>
      </c>
      <c r="AX21" s="97" t="e">
        <v>#N/A</v>
      </c>
      <c r="AY21" s="8"/>
      <c r="AZ21" s="56" t="str">
        <f t="shared" si="4"/>
        <v>Septicémie hémorragiques</v>
      </c>
      <c r="BA21" s="104" t="e">
        <f>IF(IF(BN$2="Catégorie",IF(BN$3="Toutes",SUMIFS('Étape 1 - à remplir'!$F$31:$F$400,'Étape 1 - à remplir'!$D$31:$D$400,MASQ2!AZ21,'Étape 1 - à remplir'!$G$31:$G$400,"lots"),SUMIFS('Étape 1 - à remplir'!$F$31:$F$400,'Étape 1 - à remplir'!$D$31:$D$400,MASQ2!AZ21,'Étape 1 - à remplir'!$C$31:$C$400,BN$3,'Étape 1 - à remplir'!$G$31:$G$400,"lots")),IF(BN$2="Âge",IF(BN$3="Tous",SUMIFS('Étape 1 - à remplir'!$F$31:$F$400,'Étape 1 - à remplir'!$D$31:$D$400,MASQ2!AZ21,'Étape 1 - à remplir'!$G$31:$G$400,"lots"),SUMIFS('Étape 1 - à remplir'!$F$31:$F$400,'Étape 1 - à remplir'!$D$31:$D$400,MASQ2!AZ21,'Étape 1 - à remplir'!$P$31:$P$400,BN$3,'Étape 1 - à remplir'!$G$31:$G$400,"lots")),IF(BN$2="Atelier",IF(BN$3="Tous",SUMIFS('Étape 1 - à remplir'!$F$31:$F$400,'Étape 1 - à remplir'!$D$31:$D$400,MASQ2!AZ21,'Étape 1 - à remplir'!$G$31:$G$400,"lots"),SUMIFS('Étape 1 - à remplir'!$F$31:$F$400,'Étape 1 - à remplir'!$D$31:$D$400,MASQ2!AZ21,'Étape 1 - à remplir'!$O$31:$O$400,BN$3,'Étape 1 - à remplir'!$G$31:$G$400,"lots")),IF(BN$2="Espèce",IF(BN$3="Tous",SUMIFS('Étape 1 - à remplir'!$F$31:$F$400,'Étape 1 - à remplir'!$D$31:$D$400,MASQ2!AZ21,'Étape 1 - à remplir'!$G$31:$G$400,"lots"),SUMIFS('Étape 1 - à remplir'!$F$31:$F$400,'Étape 1 - à remplir'!$D$31:$D$400,MASQ2!AZ21,'Étape 1 - à remplir'!$N$31:$N$400,BN$3,'Étape 1 - à remplir'!$G$31:$G$400,"lots"))))))=0,NA(),IF(BN$2="Catégorie",IF(BN$3="Toutes",SUMIFS('Étape 1 - à remplir'!$F$31:$F$400,'Étape 1 - à remplir'!$D$31:$D$400,MASQ2!AZ21,'Étape 1 - à remplir'!$G$31:$G$400,"lots"),SUMIFS('Étape 1 - à remplir'!$F$31:$F$400,'Étape 1 - à remplir'!$D$31:$D$400,MASQ2!AZ21,'Étape 1 - à remplir'!$C$31:$C$400,BN$3,'Étape 1 - à remplir'!$G$31:$G$400,"lots")),IF(BN$2="Âge",IF(BN$3="Tous",SUMIFS('Étape 1 - à remplir'!$F$31:$F$400,'Étape 1 - à remplir'!$D$31:$D$400,MASQ2!AZ21,'Étape 1 - à remplir'!$G$31:$G$400,"lots"),SUMIFS('Étape 1 - à remplir'!$F$31:$F$400,'Étape 1 - à remplir'!$D$31:$D$400,MASQ2!AZ21,'Étape 1 - à remplir'!$P$31:$P$400,BN$3,'Étape 1 - à remplir'!$G$31:$G$400,"lots")),IF(BN$2="Atelier",IF(BN$3="Tous",SUMIFS('Étape 1 - à remplir'!$F$31:$F$400,'Étape 1 - à remplir'!$D$31:$D$400,MASQ2!AZ21,'Étape 1 - à remplir'!$G$31:$G$400,"lots"),SUMIFS('Étape 1 - à remplir'!$F$31:$F$400,'Étape 1 - à remplir'!$D$31:$D$400,MASQ2!AZ21,'Étape 1 - à remplir'!$O$31:$O$400,BN$3,'Étape 1 - à remplir'!$G$31:$G$400,"lots")),IF(BN$2="Espèce",IF(BN$3="Tous",SUMIFS('Étape 1 - à remplir'!$F$31:$F$400,'Étape 1 - à remplir'!$D$31:$D$400,MASQ2!AZ21,'Étape 1 - à remplir'!$G$31:$G$400,"lots"),SUMIFS('Étape 1 - à remplir'!$F$31:$F$400,'Étape 1 - à remplir'!$D$31:$D$400,MASQ2!AZ21,'Étape 1 - à remplir'!$N$31:$N$400,BN$3,'Étape 1 - à remplir'!$G$31:$G$400,"lots")))))))</f>
        <v>#N/A</v>
      </c>
      <c r="BB21" s="8" t="str">
        <f ca="1"/>
        <v>Septicémie hémorragiques</v>
      </c>
      <c r="BC21" s="97" t="e">
        <f ca="1"/>
        <v>#N/A</v>
      </c>
      <c r="BD21" s="102" t="str">
        <f t="shared" si="5"/>
        <v/>
      </c>
      <c r="BE21" s="56" t="str">
        <f t="shared" si="6"/>
        <v>AIVLOSIN 625 MG/G GRANULES POUR L'EAU DE BOISSON POUR PORCS</v>
      </c>
      <c r="BF21" s="204" t="e">
        <f>IF(IF(BN$2="Catégorie",IF(BN$3="Toutes",SUMIFS('Étape 1 - à remplir'!$F$31:$F$400,'Étape 1 - à remplir'!$E$31:$E$400,MASQ2!BE21,'Étape 1 - à remplir'!$G$31:$G$400,"lots"),SUMIFS('Étape 1 - à remplir'!$F$31:$F$400,'Étape 1 - à remplir'!$E$31:$E$400,MASQ2!BE21,'Étape 1 - à remplir'!$C$31:$C$400,BN$3)),IF(BN$2="Âge",IF(BN$3="Tous",SUMIFS('Étape 1 - à remplir'!$F$31:$F$400,'Étape 1 - à remplir'!$E$31:$E$400,MASQ2!BE21,'Étape 1 - à remplir'!$G$31:$G$400,"lots"),SUMIFS('Étape 1 - à remplir'!$F$31:$F$400,'Étape 1 - à remplir'!$E$31:$E$400,MASQ2!BE21,'Étape 1 - à remplir'!$P$31:$P$400,BN$3,'Étape 1 - à remplir'!$G$31:$G$400,"lots")),IF(BN$2="Atelier",IF(BN$3="Tous",SUMIFS('Étape 1 - à remplir'!$F$31:$F$400,'Étape 1 - à remplir'!$E$31:$E$400,MASQ2!BE21,'Étape 1 - à remplir'!$G$31:$G$400,"lots"),SUMIFS('Étape 1 - à remplir'!$F$31:$F$400,'Étape 1 - à remplir'!$E$31:$E$400,MASQ2!BE21,'Étape 1 - à remplir'!$O$31:$O$400,BN$3,'Étape 1 - à remplir'!$G$31:$G$400,"lots")),IF(BN$2="Espèce",IF(BN$3="Tous",SUMIFS('Étape 1 - à remplir'!$F$31:$F$400,'Étape 1 - à remplir'!$E$31:$E$400,MASQ2!BE21,'Étape 1 - à remplir'!$G$31:$G$400,"lots"),SUMIFS('Étape 1 - à remplir'!$F$31:$F$400,'Étape 1 - à remplir'!$E$31:$E$400,MASQ2!BE21,'Étape 1 - à remplir'!$N$31:$N$400,BN$3,'Étape 1 - à remplir'!$G$31:$G$400,"lots"))))))=0,NA(),IF(BN$2="Catégorie",IF(BN$3="Toutes",SUMIFS('Étape 1 - à remplir'!$F$31:$F$400,'Étape 1 - à remplir'!$E$31:$E$400,MASQ2!BE21,'Étape 1 - à remplir'!$G$31:$G$400,"lots"),SUMIFS('Étape 1 - à remplir'!$F$31:$F$400,'Étape 1 - à remplir'!$E$31:$E$400,MASQ2!BE21,'Étape 1 - à remplir'!$C$31:$C$400,BN$3)),IF(BN$2="Âge",IF(BN$3="Tous",SUMIFS('Étape 1 - à remplir'!$F$31:$F$400,'Étape 1 - à remplir'!$E$31:$E$400,MASQ2!BE21,'Étape 1 - à remplir'!$G$31:$G$400,"lots"),SUMIFS('Étape 1 - à remplir'!$F$31:$F$400,'Étape 1 - à remplir'!$E$31:$E$400,MASQ2!BE21,'Étape 1 - à remplir'!$P$31:$P$400,BN$3,'Étape 1 - à remplir'!$G$31:$G$400,"lots")),IF(BN$2="Atelier",IF(BN$3="Tous",SUMIFS('Étape 1 - à remplir'!$F$31:$F$400,'Étape 1 - à remplir'!$E$31:$E$400,MASQ2!BE21,'Étape 1 - à remplir'!$G$31:$G$400,"lots"),SUMIFS('Étape 1 - à remplir'!$F$31:$F$400,'Étape 1 - à remplir'!$E$31:$E$400,MASQ2!BE21,'Étape 1 - à remplir'!$O$31:$O$400,BN$3,'Étape 1 - à remplir'!$G$31:$G$400,"lots")),IF(BN$2="Espèce",IF(BN$3="Tous",SUMIFS('Étape 1 - à remplir'!$F$31:$F$400,'Étape 1 - à remplir'!$E$31:$E$400,MASQ2!BE21,'Étape 1 - à remplir'!$G$31:$G$400,"lots"),SUMIFS('Étape 1 - à remplir'!$F$31:$F$400,'Étape 1 - à remplir'!$E$31:$E$400,MASQ2!BE21,'Étape 1 - à remplir'!$N$31:$N$400,BN$3,'Étape 1 - à remplir'!$G$31:$G$400,"lots")))))))</f>
        <v>#N/A</v>
      </c>
      <c r="BG21" s="204">
        <f t="shared" si="32"/>
        <v>0</v>
      </c>
      <c r="BH21" s="204" t="str">
        <f t="shared" si="7"/>
        <v>Tylvalosine</v>
      </c>
      <c r="BI21" s="204" t="str">
        <f t="shared" si="8"/>
        <v/>
      </c>
      <c r="BJ21" s="204" t="str">
        <f t="shared" si="9"/>
        <v/>
      </c>
      <c r="BK21" s="204" t="str">
        <f t="shared" si="10"/>
        <v>Macrolides</v>
      </c>
      <c r="BL21" s="204" t="str">
        <f t="shared" si="11"/>
        <v/>
      </c>
      <c r="BM21" s="97" t="str">
        <f t="shared" si="12"/>
        <v/>
      </c>
      <c r="BN21" s="78"/>
      <c r="BO21" s="78"/>
      <c r="BP21" s="77" t="str">
        <f ca="1"/>
        <v>AIVLOSIN 625 MG/G GRANULES POUR L'EAU DE BOISSON POUR PORCS</v>
      </c>
      <c r="BQ21" s="79" t="e">
        <f ca="1"/>
        <v>#N/A</v>
      </c>
      <c r="BR21" s="102" t="str">
        <f t="shared" si="13"/>
        <v>x</v>
      </c>
      <c r="BS21" s="77" t="str">
        <f t="shared" si="14"/>
        <v>Difloxacine</v>
      </c>
      <c r="BT21" s="104" t="e">
        <f t="shared" si="33"/>
        <v>#N/A</v>
      </c>
      <c r="BU21" s="204" t="str">
        <f ca="1"/>
        <v>Difloxacine</v>
      </c>
      <c r="BV21" s="97" t="e">
        <f ca="1"/>
        <v>#N/A</v>
      </c>
      <c r="BW21" s="102" t="str">
        <f t="shared" si="49"/>
        <v/>
      </c>
      <c r="BX21" s="102"/>
      <c r="BY21" s="204"/>
      <c r="BZ21" s="204"/>
      <c r="CA21" s="204"/>
      <c r="CB21" s="8"/>
      <c r="CC21" s="173" t="str">
        <f t="shared" si="43"/>
        <v/>
      </c>
      <c r="CD21" s="8"/>
      <c r="CE21" s="167" t="str">
        <f>IF('Étape 1 - à remplir'!G22="lots",'Étape 1 - à remplir'!E22,"")</f>
        <v/>
      </c>
      <c r="CF21" s="104" t="str">
        <v/>
      </c>
      <c r="CG21" s="168" t="str">
        <f t="shared" si="50"/>
        <v/>
      </c>
      <c r="CH21" s="30"/>
      <c r="CI21" s="167" t="str">
        <f>IF('Étape 1 - à remplir'!G22="lots",'Étape 1 - à remplir'!D22,"")</f>
        <v/>
      </c>
      <c r="CJ21" s="104" t="str">
        <v/>
      </c>
      <c r="CK21" s="168" t="str">
        <f t="shared" si="51"/>
        <v/>
      </c>
      <c r="CL21" s="30"/>
      <c r="CM21" s="167" t="str">
        <f>IF('Étape 1 - à remplir'!G22="lots",'Étape 1 - à remplir'!C22,"")</f>
        <v/>
      </c>
      <c r="CN21" s="104" t="str">
        <v/>
      </c>
      <c r="CO21" s="97" t="str">
        <f t="shared" si="52"/>
        <v/>
      </c>
      <c r="CQ21" s="56" t="str">
        <v/>
      </c>
      <c r="CR21" s="8" t="e">
        <v>#N/A</v>
      </c>
      <c r="CS21" s="97" t="e">
        <v>#N/A</v>
      </c>
      <c r="CT21" s="8"/>
      <c r="CU21" s="56" t="str">
        <f t="shared" si="17"/>
        <v>Septicémie hémorragiques</v>
      </c>
      <c r="CV21" s="104" t="e">
        <f>IF(IF(DI$2="Catégorie",IF(DI$3="Toutes",SUMIFS('Étape 1 - à remplir'!$F$31:$F$400,'Étape 1 - à remplir'!$D$31:$D$400,MASQ2!CU21,'Étape 1 - à remplir'!$G$31:$G$400,"kg"),SUMIFS('Étape 1 - à remplir'!$F$31:$F$400,'Étape 1 - à remplir'!$D$31:$D$400,MASQ2!CU21,'Étape 1 - à remplir'!$C$31:$C$400,DI$3,'Étape 1 - à remplir'!$G$31:$G$400,"kg")),IF(DI$2="Âge",IF(DI$3="Tous",SUMIFS('Étape 1 - à remplir'!$F$31:$F$400,'Étape 1 - à remplir'!$D$31:$D$400,MASQ2!CU21,'Étape 1 - à remplir'!$G$31:$G$400,"kg"),SUMIFS('Étape 1 - à remplir'!$F$31:$F$400,'Étape 1 - à remplir'!$D$31:$D$400,MASQ2!CU21,'Étape 1 - à remplir'!$P$31:$P$400,DI$3,'Étape 1 - à remplir'!$G$31:$G$400,"kg")),IF(DI$2="Atelier",IF(DI$3="Tous",SUMIFS('Étape 1 - à remplir'!$F$31:$F$400,'Étape 1 - à remplir'!$D$31:$D$400,MASQ2!CU21,'Étape 1 - à remplir'!$G$31:$G$400,"kg"),SUMIFS('Étape 1 - à remplir'!$F$31:$F$400,'Étape 1 - à remplir'!$D$31:$D$400,MASQ2!CU21,'Étape 1 - à remplir'!$O$31:$O$400,DI$3,'Étape 1 - à remplir'!$G$31:$G$400,"kg")),IF(DI$2="Espèce",IF(DI$3="Tous",SUMIFS('Étape 1 - à remplir'!$F$31:$F$400,'Étape 1 - à remplir'!$D$31:$D$400,MASQ2!CU21,'Étape 1 - à remplir'!$G$31:$G$400,"kg"),SUMIFS('Étape 1 - à remplir'!$F$31:$F$400,'Étape 1 - à remplir'!$D$31:$D$400,MASQ2!CU21,'Étape 1 - à remplir'!$N$31:$N$400,DI$3,'Étape 1 - à remplir'!$G$31:$G$400,"kg"))))))=0,NA(),IF(DI$2="Catégorie",IF(DI$3="Toutes",SUMIFS('Étape 1 - à remplir'!$F$31:$F$400,'Étape 1 - à remplir'!$D$31:$D$400,MASQ2!CU21,'Étape 1 - à remplir'!$G$31:$G$400,"kg"),SUMIFS('Étape 1 - à remplir'!$F$31:$F$400,'Étape 1 - à remplir'!$D$31:$D$400,MASQ2!CU21,'Étape 1 - à remplir'!$C$31:$C$400,DI$3,'Étape 1 - à remplir'!$G$31:$G$400,"kg")),IF(DI$2="Âge",IF(DI$3="Tous",SUMIFS('Étape 1 - à remplir'!$F$31:$F$400,'Étape 1 - à remplir'!$D$31:$D$400,MASQ2!CU21,'Étape 1 - à remplir'!$G$31:$G$400,"kg"),SUMIFS('Étape 1 - à remplir'!$F$31:$F$400,'Étape 1 - à remplir'!$D$31:$D$400,MASQ2!CU21,'Étape 1 - à remplir'!$P$31:$P$400,DI$3,'Étape 1 - à remplir'!$G$31:$G$400,"kg")),IF(DI$2="Atelier",IF(DI$3="Tous",SUMIFS('Étape 1 - à remplir'!$F$31:$F$400,'Étape 1 - à remplir'!$D$31:$D$400,MASQ2!CU21,'Étape 1 - à remplir'!$G$31:$G$400,"kg"),SUMIFS('Étape 1 - à remplir'!$F$31:$F$400,'Étape 1 - à remplir'!$D$31:$D$400,MASQ2!CU21,'Étape 1 - à remplir'!$O$31:$O$400,DI$3,'Étape 1 - à remplir'!$G$31:$G$400,"kg")),IF(DI$2="Espèce",IF(DI$3="Tous",SUMIFS('Étape 1 - à remplir'!$F$31:$F$400,'Étape 1 - à remplir'!$D$31:$D$400,MASQ2!CU21,'Étape 1 - à remplir'!$G$31:$G$400,"kg"),SUMIFS('Étape 1 - à remplir'!$F$31:$F$400,'Étape 1 - à remplir'!$D$31:$D$400,MASQ2!CU21,'Étape 1 - à remplir'!$N$31:$N$400,DI$3,'Étape 1 - à remplir'!$G$31:$G$400,"kg")))))))</f>
        <v>#N/A</v>
      </c>
      <c r="CW21" s="203" t="str">
        <f ca="1"/>
        <v>Septicémie hémorragiques</v>
      </c>
      <c r="CX21" s="97" t="e">
        <f ca="1"/>
        <v>#N/A</v>
      </c>
      <c r="CY21" s="102" t="str">
        <f t="shared" si="18"/>
        <v/>
      </c>
      <c r="CZ21" s="56" t="str">
        <f t="shared" si="19"/>
        <v>AIVLOSIN 625 MG/G GRANULES POUR L'EAU DE BOISSON POUR PORCS</v>
      </c>
      <c r="DA21" s="204" t="e">
        <f>IF(IF(DI$2="Catégorie",IF(DI$3="Toutes",SUMIFS('Étape 1 - à remplir'!$F$31:$F$400,'Étape 1 - à remplir'!$E$31:$E$400,MASQ2!CZ21,'Étape 1 - à remplir'!$G$31:$G$400,"kg"),SUMIFS('Étape 1 - à remplir'!$F$31:$F$400,'Étape 1 - à remplir'!$E$31:$E$400,MASQ2!CZ21,'Étape 1 - à remplir'!$C$31:$C$400,DI$3)),IF(DI$2="Âge",IF(DI$3="Tous",SUMIFS('Étape 1 - à remplir'!$F$31:$F$400,'Étape 1 - à remplir'!$E$31:$E$400,MASQ2!CZ21,'Étape 1 - à remplir'!$G$31:$G$400,"kg"),SUMIFS('Étape 1 - à remplir'!$F$31:$F$400,'Étape 1 - à remplir'!$E$31:$E$400,MASQ2!CZ21,'Étape 1 - à remplir'!$P$31:$P$400,DI$3,'Étape 1 - à remplir'!$G$31:$G$400,"kg")),IF(DI$2="Atelier",IF(DI$3="Tous",SUMIFS('Étape 1 - à remplir'!$F$31:$F$400,'Étape 1 - à remplir'!$E$31:$E$400,MASQ2!CZ21,'Étape 1 - à remplir'!$G$31:$G$400,"kg"),SUMIFS('Étape 1 - à remplir'!$F$31:$F$400,'Étape 1 - à remplir'!$E$31:$E$400,MASQ2!CZ21,'Étape 1 - à remplir'!$O$31:$O$400,DI$3,'Étape 1 - à remplir'!$G$31:$G$400,"kg")),IF(DI$2="Espèce",IF(DI$3="Tous",SUMIFS('Étape 1 - à remplir'!$F$31:$F$400,'Étape 1 - à remplir'!$E$31:$E$400,MASQ2!CZ21,'Étape 1 - à remplir'!$G$31:$G$400,"kg"),SUMIFS('Étape 1 - à remplir'!$F$31:$F$400,'Étape 1 - à remplir'!$E$31:$E$400,MASQ2!CZ21,'Étape 1 - à remplir'!$N$31:$N$400,DI$3,'Étape 1 - à remplir'!$G$31:$G$400,"kg"))))))=0,NA(),IF(DI$2="Catégorie",IF(DI$3="Toutes",SUMIFS('Étape 1 - à remplir'!$F$31:$F$400,'Étape 1 - à remplir'!$E$31:$E$400,MASQ2!CZ21,'Étape 1 - à remplir'!$G$31:$G$400,"kg"),SUMIFS('Étape 1 - à remplir'!$F$31:$F$400,'Étape 1 - à remplir'!$E$31:$E$400,MASQ2!CZ21,'Étape 1 - à remplir'!$C$31:$C$400,DI$3)),IF(DI$2="Âge",IF(DI$3="Tous",SUMIFS('Étape 1 - à remplir'!$F$31:$F$400,'Étape 1 - à remplir'!$E$31:$E$400,MASQ2!CZ21,'Étape 1 - à remplir'!$G$31:$G$400,"kg"),SUMIFS('Étape 1 - à remplir'!$F$31:$F$400,'Étape 1 - à remplir'!$E$31:$E$400,MASQ2!CZ21,'Étape 1 - à remplir'!$P$31:$P$400,DI$3,'Étape 1 - à remplir'!$G$31:$G$400,"kg")),IF(DI$2="Atelier",IF(DI$3="Tous",SUMIFS('Étape 1 - à remplir'!$F$31:$F$400,'Étape 1 - à remplir'!$E$31:$E$400,MASQ2!CZ21,'Étape 1 - à remplir'!$G$31:$G$400,"kg"),SUMIFS('Étape 1 - à remplir'!$F$31:$F$400,'Étape 1 - à remplir'!$E$31:$E$400,MASQ2!CZ21,'Étape 1 - à remplir'!$O$31:$O$400,DI$3,'Étape 1 - à remplir'!$G$31:$G$400,"kg")),IF(DI$2="Espèce",IF(DI$3="Tous",SUMIFS('Étape 1 - à remplir'!$F$31:$F$400,'Étape 1 - à remplir'!$E$31:$E$400,MASQ2!CZ21,'Étape 1 - à remplir'!$G$31:$G$400,"kg"),SUMIFS('Étape 1 - à remplir'!$F$31:$F$400,'Étape 1 - à remplir'!$E$31:$E$400,MASQ2!CZ21,'Étape 1 - à remplir'!$N$31:$N$400,DI$3,'Étape 1 - à remplir'!$G$31:$G$400,"kg")))))))</f>
        <v>#N/A</v>
      </c>
      <c r="DB21" s="104">
        <f t="shared" si="35"/>
        <v>0</v>
      </c>
      <c r="DC21" s="204" t="str">
        <f t="shared" si="20"/>
        <v>Tylvalosine</v>
      </c>
      <c r="DD21" s="204" t="str">
        <f t="shared" si="21"/>
        <v/>
      </c>
      <c r="DE21" s="204" t="str">
        <f t="shared" si="22"/>
        <v/>
      </c>
      <c r="DF21" s="204" t="str">
        <f t="shared" si="23"/>
        <v>Macrolides</v>
      </c>
      <c r="DG21" s="204" t="str">
        <f t="shared" si="24"/>
        <v/>
      </c>
      <c r="DH21" s="97" t="str">
        <f t="shared" si="25"/>
        <v/>
      </c>
      <c r="DI21" s="78"/>
      <c r="DJ21" s="78"/>
      <c r="DK21" s="77" t="str">
        <f ca="1"/>
        <v>AIVLOSIN 625 MG/G GRANULES POUR L'EAU DE BOISSON POUR PORCS</v>
      </c>
      <c r="DL21" s="79" t="e">
        <f ca="1"/>
        <v>#N/A</v>
      </c>
      <c r="DM21" s="102" t="str">
        <f t="shared" si="26"/>
        <v>x</v>
      </c>
      <c r="DN21" s="77" t="str">
        <f t="shared" si="27"/>
        <v>Difloxacine</v>
      </c>
      <c r="DO21" s="104" t="e">
        <f t="shared" si="36"/>
        <v>#N/A</v>
      </c>
      <c r="DP21" s="8" t="str">
        <f ca="1"/>
        <v>Difloxacine</v>
      </c>
      <c r="DQ21" s="97" t="e">
        <f ca="1"/>
        <v>#N/A</v>
      </c>
      <c r="DR21" s="102" t="str">
        <f t="shared" si="53"/>
        <v/>
      </c>
      <c r="DS21" s="204"/>
      <c r="DT21" s="204"/>
      <c r="DU21" s="204"/>
      <c r="DV21" s="204"/>
      <c r="DW21" s="8"/>
      <c r="DX21" s="173" t="str">
        <f t="shared" si="44"/>
        <v/>
      </c>
      <c r="DY21" s="8"/>
      <c r="DZ21" s="167" t="str">
        <f>IF('Étape 1 - à remplir'!G22="kg",'Étape 1 - à remplir'!E22,"")</f>
        <v/>
      </c>
      <c r="EA21" s="104" t="str">
        <v/>
      </c>
      <c r="EB21" s="168" t="str">
        <f t="shared" si="54"/>
        <v/>
      </c>
      <c r="EC21" s="30"/>
      <c r="ED21" s="167" t="str">
        <f>IF('Étape 1 - à remplir'!G22="kg",'Étape 1 - à remplir'!D22,"")</f>
        <v/>
      </c>
      <c r="EE21" s="104" t="str">
        <v/>
      </c>
      <c r="EF21" s="168" t="str">
        <f t="shared" si="55"/>
        <v/>
      </c>
      <c r="EG21" s="30"/>
      <c r="EH21" s="167" t="str">
        <f>IF('Étape 1 - à remplir'!G22="kg",'Étape 1 - à remplir'!C22,"")</f>
        <v/>
      </c>
      <c r="EI21" s="104" t="str">
        <v/>
      </c>
      <c r="EJ21" s="97" t="str">
        <f t="shared" si="56"/>
        <v/>
      </c>
    </row>
    <row r="22" spans="1:140" x14ac:dyDescent="0.25">
      <c r="A22" s="56" t="str">
        <v/>
      </c>
      <c r="B22" s="8" t="e">
        <v>#N/A</v>
      </c>
      <c r="C22" s="97" t="e">
        <v>#N/A</v>
      </c>
      <c r="D22" s="8"/>
      <c r="E22" s="56" t="str">
        <f>Données_ATB!CH21</f>
        <v>Tarissement</v>
      </c>
      <c r="F22" s="104" t="e">
        <f>IF(IF(S$2="Catégorie",IF(S$3="Toutes",SUMIFS('Étape 1 - à remplir'!F$31:F$400,'Étape 1 - à remplir'!D$31:D$400,MASQ2!E22,'Étape 1 - à remplir'!G$31:G$400,"animaux"),SUMIFS('Étape 1 - à remplir'!F$31:F$400,'Étape 1 - à remplir'!D$31:D$400,MASQ2!E22,'Étape 1 - à remplir'!C$31:C$400,S$3)),IF(S$2="Âge",IF(S$3="Tous",SUMIFS('Étape 1 - à remplir'!F$31:F$400,'Étape 1 - à remplir'!D$31:D$400,MASQ2!E22,'Étape 1 - à remplir'!G$31:G$400,"animaux"),SUMIFS('Étape 1 - à remplir'!F$31:F$400,'Étape 1 - à remplir'!D$31:D$400,MASQ2!E22,'Étape 1 - à remplir'!P$31:P$400,S$3)),IF(S$2="Atelier",IF(S$3="Tous",SUMIFS('Étape 1 - à remplir'!F$31:F$400,'Étape 1 - à remplir'!D$31:D$400,MASQ2!E22,'Étape 1 - à remplir'!G$31:G$400,"animaux"),SUMIFS('Étape 1 - à remplir'!F$31:F$400,'Étape 1 - à remplir'!D$31:D$400,MASQ2!E22,'Étape 1 - à remplir'!O$31:O$400,S$3)),IF(S$2="Espèce",IF(S$3="Tous",SUMIFS('Étape 1 - à remplir'!F$31:F$400,'Étape 1 - à remplir'!D$31:D$400,MASQ2!E22,'Étape 1 - à remplir'!G$31:G$400,"animaux"),SUMIFS('Étape 1 - à remplir'!F$31:F$400,'Étape 1 - à remplir'!D$31:D$400,MASQ2!E22,'Étape 1 - à remplir'!N$31:N$400,S$3))))))=0,NA(),IF(S$2="Catégorie",IF(S$3="Toutes",SUMIFS('Étape 1 - à remplir'!F$31:F$400,'Étape 1 - à remplir'!D$31:D$400,MASQ2!E22,'Étape 1 - à remplir'!G$31:G$400,"animaux"),SUMIFS('Étape 1 - à remplir'!F$31:F$400,'Étape 1 - à remplir'!D$31:D$400,MASQ2!E22,'Étape 1 - à remplir'!C$31:C$400,S$3)),IF(S$2="Âge",IF(S$3="Tous",SUMIFS('Étape 1 - à remplir'!F$31:F$400,'Étape 1 - à remplir'!D$31:D$400,MASQ2!E22,'Étape 1 - à remplir'!G$31:G$400,"animaux"),SUMIFS('Étape 1 - à remplir'!F$31:F$400,'Étape 1 - à remplir'!D$31:D$400,MASQ2!E22,'Étape 1 - à remplir'!P$31:P$400,S$3)),IF(S$2="Atelier",IF(S$3="Tous",SUMIFS('Étape 1 - à remplir'!F$31:F$400,'Étape 1 - à remplir'!D$31:D$400,MASQ2!E22,'Étape 1 - à remplir'!G$31:G$400,"animaux"),SUMIFS('Étape 1 - à remplir'!F$31:F$400,'Étape 1 - à remplir'!D$31:D$400,MASQ2!E22,'Étape 1 - à remplir'!O$31:O$400,S$3)),IF(S$2="Espèce",IF(S$3="Tous",SUMIFS('Étape 1 - à remplir'!F$31:F$400,'Étape 1 - à remplir'!D$31:D$400,MASQ2!E22,'Étape 1 - à remplir'!G$31:G$400,"animaux"),SUMIFS('Étape 1 - à remplir'!F$31:F$400,'Étape 1 - à remplir'!D$31:D$400,MASQ2!E22,'Étape 1 - à remplir'!N$31:N$400,S$3)))))))</f>
        <v>#N/A</v>
      </c>
      <c r="G22" s="203" t="str">
        <f ca="1"/>
        <v>Tarissement</v>
      </c>
      <c r="H22" s="97" t="e">
        <f ca="1"/>
        <v>#N/A</v>
      </c>
      <c r="I22" s="102" t="str">
        <f>INDEX(Données_ATB!BE:BV,MATCH(MASQ2!J22,Données_ATB!BE:BE,0),18)</f>
        <v/>
      </c>
      <c r="J22" s="77" t="str">
        <f>Données_ATB!BE21</f>
        <v>AIVLOSIN 8,5 MG/G POUDRE PAR VOIE ORALE POUR PORCS</v>
      </c>
      <c r="K22" s="204" t="e">
        <f>IF(IF(S$2="Catégorie",IF(S$3="Toutes",SUMIFS('Étape 1 - à remplir'!$F$31:$F$400,'Étape 1 - à remplir'!$E$31:$E$400,MASQ2!J22,'Étape 1 - à remplir'!$G$31:$G$400,"animaux"),SUMIFS('Étape 1 - à remplir'!$F$31:$F$400,'Étape 1 - à remplir'!$E$31:$E$400,MASQ2!J22,'Étape 1 - à remplir'!$C$31:$C$400,S$3)),IF(S$2="Âge",IF(S$3="Tous",SUMIFS('Étape 1 - à remplir'!$F$31:$F$400,'Étape 1 - à remplir'!$E$31:$E$400,MASQ2!J22,'Étape 1 - à remplir'!$G$31:$G$400,"animaux"),SUMIFS('Étape 1 - à remplir'!$F$31:$F$400,'Étape 1 - à remplir'!$E$31:$E$400,MASQ2!J22,'Étape 1 - à remplir'!$P$31:$P$400,S$3)),IF(S$2="Atelier",IF(S$3="Tous",SUMIFS('Étape 1 - à remplir'!$F$31:$F$400,'Étape 1 - à remplir'!$E$31:$E$400,MASQ2!J22,'Étape 1 - à remplir'!$G$31:$G$400,"animaux"),SUMIFS('Étape 1 - à remplir'!$F$31:$F$400,'Étape 1 - à remplir'!$E$31:$E$400,MASQ2!J22,'Étape 1 - à remplir'!$O$31:$O$400,S$3)),IF(S$2="Espèce",IF(S$3="Tous",SUMIFS('Étape 1 - à remplir'!$F$31:$F$400,'Étape 1 - à remplir'!$E$31:$E$400,MASQ2!J22,'Étape 1 - à remplir'!$G$31:$G$400,"animaux"),SUMIFS('Étape 1 - à remplir'!$F$31:$F$400,'Étape 1 - à remplir'!$E$31:$E$400,MASQ2!J22,'Étape 1 - à remplir'!$N$31:$N$400,S$3))))))=0,NA(),IF(S$2="Catégorie",IF(S$3="Toutes",SUMIFS('Étape 1 - à remplir'!$F$31:$F$400,'Étape 1 - à remplir'!$E$31:$E$400,MASQ2!J22,'Étape 1 - à remplir'!$G$31:$G$400,"animaux"),SUMIFS('Étape 1 - à remplir'!$F$31:$F$400,'Étape 1 - à remplir'!$E$31:$E$400,MASQ2!J22,'Étape 1 - à remplir'!$C$31:$C$400,S$3)),IF(S$2="Âge",IF(S$3="Tous",SUMIFS('Étape 1 - à remplir'!$F$31:$F$400,'Étape 1 - à remplir'!$E$31:$E$400,MASQ2!J22,'Étape 1 - à remplir'!$G$31:$G$400,"animaux"),SUMIFS('Étape 1 - à remplir'!$F$31:$F$400,'Étape 1 - à remplir'!$E$31:$E$400,MASQ2!J22,'Étape 1 - à remplir'!$P$31:$P$400,S$3)),IF(S$2="Atelier",IF(S$3="Tous",SUMIFS('Étape 1 - à remplir'!$F$31:$F$400,'Étape 1 - à remplir'!$E$31:$E$400,MASQ2!J22,'Étape 1 - à remplir'!$G$31:$G$400,"animaux"),SUMIFS('Étape 1 - à remplir'!$F$31:$F$400,'Étape 1 - à remplir'!$E$31:$E$400,MASQ2!J22,'Étape 1 - à remplir'!$O$31:$O$400,S$3)),IF(S$2="Espèce",IF(S$3="Tous",SUMIFS('Étape 1 - à remplir'!$F$31:$F$400,'Étape 1 - à remplir'!$E$31:$E$400,MASQ2!J22,'Étape 1 - à remplir'!$G$31:$G$400,"animaux"),SUMIFS('Étape 1 - à remplir'!$F$31:$F$400,'Étape 1 - à remplir'!$E$31:$E$400,MASQ2!J22,'Étape 1 - à remplir'!$N$31:$N$400,S$3)))))))</f>
        <v>#N/A</v>
      </c>
      <c r="L22" s="97">
        <f t="shared" si="38"/>
        <v>0</v>
      </c>
      <c r="M22" s="56" t="str">
        <f>Données_ATB!BN21</f>
        <v>Tylvalosine</v>
      </c>
      <c r="N22" s="204" t="str">
        <f>Données_ATB!BO21</f>
        <v/>
      </c>
      <c r="O22" s="97" t="str">
        <f>Données_ATB!BP21</f>
        <v/>
      </c>
      <c r="P22" s="77" t="str">
        <f>Données_ATB!BR21</f>
        <v>Macrolides</v>
      </c>
      <c r="Q22" s="78" t="str">
        <f>Données_ATB!BS21</f>
        <v/>
      </c>
      <c r="R22" s="79" t="str">
        <f>Données_ATB!BT21</f>
        <v/>
      </c>
      <c r="S22" s="78"/>
      <c r="T22" s="78"/>
      <c r="U22" s="77" t="str">
        <f ca="1"/>
        <v>AIVLOSIN 8,5 MG/G POUDRE PAR VOIE ORALE POUR PORCS</v>
      </c>
      <c r="V22" s="79" t="e">
        <f ca="1"/>
        <v>#N/A</v>
      </c>
      <c r="W22" s="102" t="str">
        <f>IF(X22="Colistine","x",IF(INDEX(Données_ATB!CB$3:CC$63,MATCH(X22,Données_ATB!CB$3:CB$63,0),2)="Fluoroquinolones","x",IF(INDEX(Données_ATB!CB$3:CC$63,MATCH(X22,Données_ATB!CB$3:CB$63,0),2)="Cephalosporines 3&amp;4G","x","")))</f>
        <v/>
      </c>
      <c r="X22" s="77" t="str">
        <f>Données_ATB!CB21</f>
        <v>Dihydrostreptomycine</v>
      </c>
      <c r="Y22" s="104" t="e">
        <f t="shared" si="30"/>
        <v>#N/A</v>
      </c>
      <c r="Z22" s="8" t="str">
        <f ca="1"/>
        <v>Dihydrostreptomycine</v>
      </c>
      <c r="AA22" s="97" t="e">
        <f ca="1"/>
        <v>#N/A</v>
      </c>
      <c r="AB22" s="102" t="str">
        <f t="shared" si="45"/>
        <v/>
      </c>
      <c r="AC22" s="204"/>
      <c r="AD22" s="204"/>
      <c r="AE22" s="204"/>
      <c r="AF22" s="204"/>
      <c r="AG22" s="8"/>
      <c r="AH22" s="173" t="str">
        <f t="shared" si="42"/>
        <v/>
      </c>
      <c r="AI22" s="8"/>
      <c r="AJ22" s="167" t="str">
        <f>IF('Étape 1 - à remplir'!G23="animaux",'Étape 1 - à remplir'!E23,"")</f>
        <v/>
      </c>
      <c r="AK22" s="104" t="str">
        <v/>
      </c>
      <c r="AL22" s="168" t="str">
        <f t="shared" si="46"/>
        <v/>
      </c>
      <c r="AN22" s="167" t="str">
        <f>IF('Étape 1 - à remplir'!G23="animaux",'Étape 1 - à remplir'!D23,"")</f>
        <v/>
      </c>
      <c r="AO22" s="104" t="str">
        <v/>
      </c>
      <c r="AP22" s="168" t="str">
        <f t="shared" si="47"/>
        <v/>
      </c>
      <c r="AR22" s="167" t="str">
        <f>IF('Étape 1 - à remplir'!G23="animaux",'Étape 1 - à remplir'!C23,"")</f>
        <v/>
      </c>
      <c r="AS22" s="104" t="str">
        <v/>
      </c>
      <c r="AT22" s="97" t="str">
        <f t="shared" si="48"/>
        <v/>
      </c>
      <c r="AV22" s="56" t="str">
        <v/>
      </c>
      <c r="AW22" s="8" t="e">
        <v>#N/A</v>
      </c>
      <c r="AX22" s="97" t="e">
        <v>#N/A</v>
      </c>
      <c r="AY22" s="8"/>
      <c r="AZ22" s="56" t="str">
        <f t="shared" si="4"/>
        <v>Tarissement</v>
      </c>
      <c r="BA22" s="104" t="e">
        <f>IF(IF(BN$2="Catégorie",IF(BN$3="Toutes",SUMIFS('Étape 1 - à remplir'!$F$31:$F$400,'Étape 1 - à remplir'!$D$31:$D$400,MASQ2!AZ22,'Étape 1 - à remplir'!$G$31:$G$400,"lots"),SUMIFS('Étape 1 - à remplir'!$F$31:$F$400,'Étape 1 - à remplir'!$D$31:$D$400,MASQ2!AZ22,'Étape 1 - à remplir'!$C$31:$C$400,BN$3,'Étape 1 - à remplir'!$G$31:$G$400,"lots")),IF(BN$2="Âge",IF(BN$3="Tous",SUMIFS('Étape 1 - à remplir'!$F$31:$F$400,'Étape 1 - à remplir'!$D$31:$D$400,MASQ2!AZ22,'Étape 1 - à remplir'!$G$31:$G$400,"lots"),SUMIFS('Étape 1 - à remplir'!$F$31:$F$400,'Étape 1 - à remplir'!$D$31:$D$400,MASQ2!AZ22,'Étape 1 - à remplir'!$P$31:$P$400,BN$3,'Étape 1 - à remplir'!$G$31:$G$400,"lots")),IF(BN$2="Atelier",IF(BN$3="Tous",SUMIFS('Étape 1 - à remplir'!$F$31:$F$400,'Étape 1 - à remplir'!$D$31:$D$400,MASQ2!AZ22,'Étape 1 - à remplir'!$G$31:$G$400,"lots"),SUMIFS('Étape 1 - à remplir'!$F$31:$F$400,'Étape 1 - à remplir'!$D$31:$D$400,MASQ2!AZ22,'Étape 1 - à remplir'!$O$31:$O$400,BN$3,'Étape 1 - à remplir'!$G$31:$G$400,"lots")),IF(BN$2="Espèce",IF(BN$3="Tous",SUMIFS('Étape 1 - à remplir'!$F$31:$F$400,'Étape 1 - à remplir'!$D$31:$D$400,MASQ2!AZ22,'Étape 1 - à remplir'!$G$31:$G$400,"lots"),SUMIFS('Étape 1 - à remplir'!$F$31:$F$400,'Étape 1 - à remplir'!$D$31:$D$400,MASQ2!AZ22,'Étape 1 - à remplir'!$N$31:$N$400,BN$3,'Étape 1 - à remplir'!$G$31:$G$400,"lots"))))))=0,NA(),IF(BN$2="Catégorie",IF(BN$3="Toutes",SUMIFS('Étape 1 - à remplir'!$F$31:$F$400,'Étape 1 - à remplir'!$D$31:$D$400,MASQ2!AZ22,'Étape 1 - à remplir'!$G$31:$G$400,"lots"),SUMIFS('Étape 1 - à remplir'!$F$31:$F$400,'Étape 1 - à remplir'!$D$31:$D$400,MASQ2!AZ22,'Étape 1 - à remplir'!$C$31:$C$400,BN$3,'Étape 1 - à remplir'!$G$31:$G$400,"lots")),IF(BN$2="Âge",IF(BN$3="Tous",SUMIFS('Étape 1 - à remplir'!$F$31:$F$400,'Étape 1 - à remplir'!$D$31:$D$400,MASQ2!AZ22,'Étape 1 - à remplir'!$G$31:$G$400,"lots"),SUMIFS('Étape 1 - à remplir'!$F$31:$F$400,'Étape 1 - à remplir'!$D$31:$D$400,MASQ2!AZ22,'Étape 1 - à remplir'!$P$31:$P$400,BN$3,'Étape 1 - à remplir'!$G$31:$G$400,"lots")),IF(BN$2="Atelier",IF(BN$3="Tous",SUMIFS('Étape 1 - à remplir'!$F$31:$F$400,'Étape 1 - à remplir'!$D$31:$D$400,MASQ2!AZ22,'Étape 1 - à remplir'!$G$31:$G$400,"lots"),SUMIFS('Étape 1 - à remplir'!$F$31:$F$400,'Étape 1 - à remplir'!$D$31:$D$400,MASQ2!AZ22,'Étape 1 - à remplir'!$O$31:$O$400,BN$3,'Étape 1 - à remplir'!$G$31:$G$400,"lots")),IF(BN$2="Espèce",IF(BN$3="Tous",SUMIFS('Étape 1 - à remplir'!$F$31:$F$400,'Étape 1 - à remplir'!$D$31:$D$400,MASQ2!AZ22,'Étape 1 - à remplir'!$G$31:$G$400,"lots"),SUMIFS('Étape 1 - à remplir'!$F$31:$F$400,'Étape 1 - à remplir'!$D$31:$D$400,MASQ2!AZ22,'Étape 1 - à remplir'!$N$31:$N$400,BN$3,'Étape 1 - à remplir'!$G$31:$G$400,"lots")))))))</f>
        <v>#N/A</v>
      </c>
      <c r="BB22" s="204" t="str">
        <f ca="1"/>
        <v>Tarissement</v>
      </c>
      <c r="BC22" s="97" t="e">
        <f ca="1"/>
        <v>#N/A</v>
      </c>
      <c r="BD22" s="102" t="str">
        <f t="shared" si="5"/>
        <v/>
      </c>
      <c r="BE22" s="56" t="str">
        <f t="shared" si="6"/>
        <v>AIVLOSIN 8,5 MG/G POUDRE PAR VOIE ORALE POUR PORCS</v>
      </c>
      <c r="BF22" s="204" t="e">
        <f>IF(IF(BN$2="Catégorie",IF(BN$3="Toutes",SUMIFS('Étape 1 - à remplir'!$F$31:$F$400,'Étape 1 - à remplir'!$E$31:$E$400,MASQ2!BE22,'Étape 1 - à remplir'!$G$31:$G$400,"lots"),SUMIFS('Étape 1 - à remplir'!$F$31:$F$400,'Étape 1 - à remplir'!$E$31:$E$400,MASQ2!BE22,'Étape 1 - à remplir'!$C$31:$C$400,BN$3)),IF(BN$2="Âge",IF(BN$3="Tous",SUMIFS('Étape 1 - à remplir'!$F$31:$F$400,'Étape 1 - à remplir'!$E$31:$E$400,MASQ2!BE22,'Étape 1 - à remplir'!$G$31:$G$400,"lots"),SUMIFS('Étape 1 - à remplir'!$F$31:$F$400,'Étape 1 - à remplir'!$E$31:$E$400,MASQ2!BE22,'Étape 1 - à remplir'!$P$31:$P$400,BN$3,'Étape 1 - à remplir'!$G$31:$G$400,"lots")),IF(BN$2="Atelier",IF(BN$3="Tous",SUMIFS('Étape 1 - à remplir'!$F$31:$F$400,'Étape 1 - à remplir'!$E$31:$E$400,MASQ2!BE22,'Étape 1 - à remplir'!$G$31:$G$400,"lots"),SUMIFS('Étape 1 - à remplir'!$F$31:$F$400,'Étape 1 - à remplir'!$E$31:$E$400,MASQ2!BE22,'Étape 1 - à remplir'!$O$31:$O$400,BN$3,'Étape 1 - à remplir'!$G$31:$G$400,"lots")),IF(BN$2="Espèce",IF(BN$3="Tous",SUMIFS('Étape 1 - à remplir'!$F$31:$F$400,'Étape 1 - à remplir'!$E$31:$E$400,MASQ2!BE22,'Étape 1 - à remplir'!$G$31:$G$400,"lots"),SUMIFS('Étape 1 - à remplir'!$F$31:$F$400,'Étape 1 - à remplir'!$E$31:$E$400,MASQ2!BE22,'Étape 1 - à remplir'!$N$31:$N$400,BN$3,'Étape 1 - à remplir'!$G$31:$G$400,"lots"))))))=0,NA(),IF(BN$2="Catégorie",IF(BN$3="Toutes",SUMIFS('Étape 1 - à remplir'!$F$31:$F$400,'Étape 1 - à remplir'!$E$31:$E$400,MASQ2!BE22,'Étape 1 - à remplir'!$G$31:$G$400,"lots"),SUMIFS('Étape 1 - à remplir'!$F$31:$F$400,'Étape 1 - à remplir'!$E$31:$E$400,MASQ2!BE22,'Étape 1 - à remplir'!$C$31:$C$400,BN$3)),IF(BN$2="Âge",IF(BN$3="Tous",SUMIFS('Étape 1 - à remplir'!$F$31:$F$400,'Étape 1 - à remplir'!$E$31:$E$400,MASQ2!BE22,'Étape 1 - à remplir'!$G$31:$G$400,"lots"),SUMIFS('Étape 1 - à remplir'!$F$31:$F$400,'Étape 1 - à remplir'!$E$31:$E$400,MASQ2!BE22,'Étape 1 - à remplir'!$P$31:$P$400,BN$3,'Étape 1 - à remplir'!$G$31:$G$400,"lots")),IF(BN$2="Atelier",IF(BN$3="Tous",SUMIFS('Étape 1 - à remplir'!$F$31:$F$400,'Étape 1 - à remplir'!$E$31:$E$400,MASQ2!BE22,'Étape 1 - à remplir'!$G$31:$G$400,"lots"),SUMIFS('Étape 1 - à remplir'!$F$31:$F$400,'Étape 1 - à remplir'!$E$31:$E$400,MASQ2!BE22,'Étape 1 - à remplir'!$O$31:$O$400,BN$3,'Étape 1 - à remplir'!$G$31:$G$400,"lots")),IF(BN$2="Espèce",IF(BN$3="Tous",SUMIFS('Étape 1 - à remplir'!$F$31:$F$400,'Étape 1 - à remplir'!$E$31:$E$400,MASQ2!BE22,'Étape 1 - à remplir'!$G$31:$G$400,"lots"),SUMIFS('Étape 1 - à remplir'!$F$31:$F$400,'Étape 1 - à remplir'!$E$31:$E$400,MASQ2!BE22,'Étape 1 - à remplir'!$N$31:$N$400,BN$3,'Étape 1 - à remplir'!$G$31:$G$400,"lots")))))))</f>
        <v>#N/A</v>
      </c>
      <c r="BG22" s="204">
        <f t="shared" si="32"/>
        <v>0</v>
      </c>
      <c r="BH22" s="204" t="str">
        <f t="shared" si="7"/>
        <v>Tylvalosine</v>
      </c>
      <c r="BI22" s="204" t="str">
        <f t="shared" si="8"/>
        <v/>
      </c>
      <c r="BJ22" s="204" t="str">
        <f t="shared" si="9"/>
        <v/>
      </c>
      <c r="BK22" s="204" t="str">
        <f t="shared" si="10"/>
        <v>Macrolides</v>
      </c>
      <c r="BL22" s="204" t="str">
        <f t="shared" si="11"/>
        <v/>
      </c>
      <c r="BM22" s="97" t="str">
        <f t="shared" si="12"/>
        <v/>
      </c>
      <c r="BN22" s="78"/>
      <c r="BO22" s="78"/>
      <c r="BP22" s="77" t="str">
        <f ca="1"/>
        <v>AIVLOSIN 8,5 MG/G POUDRE PAR VOIE ORALE POUR PORCS</v>
      </c>
      <c r="BQ22" s="79" t="e">
        <f ca="1"/>
        <v>#N/A</v>
      </c>
      <c r="BR22" s="102" t="str">
        <f t="shared" si="13"/>
        <v/>
      </c>
      <c r="BS22" s="77" t="str">
        <f t="shared" si="14"/>
        <v>Dihydrostreptomycine</v>
      </c>
      <c r="BT22" s="104" t="e">
        <f t="shared" si="33"/>
        <v>#N/A</v>
      </c>
      <c r="BU22" s="204" t="str">
        <f ca="1"/>
        <v>Dihydrostreptomycine</v>
      </c>
      <c r="BV22" s="97" t="e">
        <f ca="1"/>
        <v>#N/A</v>
      </c>
      <c r="BW22" s="102" t="str">
        <f t="shared" si="49"/>
        <v/>
      </c>
      <c r="BX22" s="102"/>
      <c r="BY22" s="204"/>
      <c r="BZ22" s="204"/>
      <c r="CA22" s="204"/>
      <c r="CB22" s="8"/>
      <c r="CC22" s="173" t="str">
        <f t="shared" si="43"/>
        <v/>
      </c>
      <c r="CD22" s="8"/>
      <c r="CE22" s="167" t="str">
        <f>IF('Étape 1 - à remplir'!G23="lots",'Étape 1 - à remplir'!E23,"")</f>
        <v/>
      </c>
      <c r="CF22" s="104" t="str">
        <v/>
      </c>
      <c r="CG22" s="168" t="str">
        <f t="shared" si="50"/>
        <v/>
      </c>
      <c r="CH22" s="30"/>
      <c r="CI22" s="167" t="str">
        <f>IF('Étape 1 - à remplir'!G23="lots",'Étape 1 - à remplir'!D23,"")</f>
        <v/>
      </c>
      <c r="CJ22" s="104" t="str">
        <v/>
      </c>
      <c r="CK22" s="168" t="str">
        <f t="shared" si="51"/>
        <v/>
      </c>
      <c r="CL22" s="30"/>
      <c r="CM22" s="167" t="str">
        <f>IF('Étape 1 - à remplir'!G23="lots",'Étape 1 - à remplir'!C23,"")</f>
        <v/>
      </c>
      <c r="CN22" s="104" t="str">
        <v/>
      </c>
      <c r="CO22" s="97" t="str">
        <f t="shared" si="52"/>
        <v/>
      </c>
      <c r="CQ22" s="56" t="str">
        <v/>
      </c>
      <c r="CR22" s="8" t="e">
        <v>#N/A</v>
      </c>
      <c r="CS22" s="97" t="e">
        <v>#N/A</v>
      </c>
      <c r="CT22" s="8"/>
      <c r="CU22" s="56" t="str">
        <f t="shared" si="17"/>
        <v>Tarissement</v>
      </c>
      <c r="CV22" s="104" t="e">
        <f>IF(IF(DI$2="Catégorie",IF(DI$3="Toutes",SUMIFS('Étape 1 - à remplir'!$F$31:$F$400,'Étape 1 - à remplir'!$D$31:$D$400,MASQ2!CU22,'Étape 1 - à remplir'!$G$31:$G$400,"kg"),SUMIFS('Étape 1 - à remplir'!$F$31:$F$400,'Étape 1 - à remplir'!$D$31:$D$400,MASQ2!CU22,'Étape 1 - à remplir'!$C$31:$C$400,DI$3,'Étape 1 - à remplir'!$G$31:$G$400,"kg")),IF(DI$2="Âge",IF(DI$3="Tous",SUMIFS('Étape 1 - à remplir'!$F$31:$F$400,'Étape 1 - à remplir'!$D$31:$D$400,MASQ2!CU22,'Étape 1 - à remplir'!$G$31:$G$400,"kg"),SUMIFS('Étape 1 - à remplir'!$F$31:$F$400,'Étape 1 - à remplir'!$D$31:$D$400,MASQ2!CU22,'Étape 1 - à remplir'!$P$31:$P$400,DI$3,'Étape 1 - à remplir'!$G$31:$G$400,"kg")),IF(DI$2="Atelier",IF(DI$3="Tous",SUMIFS('Étape 1 - à remplir'!$F$31:$F$400,'Étape 1 - à remplir'!$D$31:$D$400,MASQ2!CU22,'Étape 1 - à remplir'!$G$31:$G$400,"kg"),SUMIFS('Étape 1 - à remplir'!$F$31:$F$400,'Étape 1 - à remplir'!$D$31:$D$400,MASQ2!CU22,'Étape 1 - à remplir'!$O$31:$O$400,DI$3,'Étape 1 - à remplir'!$G$31:$G$400,"kg")),IF(DI$2="Espèce",IF(DI$3="Tous",SUMIFS('Étape 1 - à remplir'!$F$31:$F$400,'Étape 1 - à remplir'!$D$31:$D$400,MASQ2!CU22,'Étape 1 - à remplir'!$G$31:$G$400,"kg"),SUMIFS('Étape 1 - à remplir'!$F$31:$F$400,'Étape 1 - à remplir'!$D$31:$D$400,MASQ2!CU22,'Étape 1 - à remplir'!$N$31:$N$400,DI$3,'Étape 1 - à remplir'!$G$31:$G$400,"kg"))))))=0,NA(),IF(DI$2="Catégorie",IF(DI$3="Toutes",SUMIFS('Étape 1 - à remplir'!$F$31:$F$400,'Étape 1 - à remplir'!$D$31:$D$400,MASQ2!CU22,'Étape 1 - à remplir'!$G$31:$G$400,"kg"),SUMIFS('Étape 1 - à remplir'!$F$31:$F$400,'Étape 1 - à remplir'!$D$31:$D$400,MASQ2!CU22,'Étape 1 - à remplir'!$C$31:$C$400,DI$3,'Étape 1 - à remplir'!$G$31:$G$400,"kg")),IF(DI$2="Âge",IF(DI$3="Tous",SUMIFS('Étape 1 - à remplir'!$F$31:$F$400,'Étape 1 - à remplir'!$D$31:$D$400,MASQ2!CU22,'Étape 1 - à remplir'!$G$31:$G$400,"kg"),SUMIFS('Étape 1 - à remplir'!$F$31:$F$400,'Étape 1 - à remplir'!$D$31:$D$400,MASQ2!CU22,'Étape 1 - à remplir'!$P$31:$P$400,DI$3,'Étape 1 - à remplir'!$G$31:$G$400,"kg")),IF(DI$2="Atelier",IF(DI$3="Tous",SUMIFS('Étape 1 - à remplir'!$F$31:$F$400,'Étape 1 - à remplir'!$D$31:$D$400,MASQ2!CU22,'Étape 1 - à remplir'!$G$31:$G$400,"kg"),SUMIFS('Étape 1 - à remplir'!$F$31:$F$400,'Étape 1 - à remplir'!$D$31:$D$400,MASQ2!CU22,'Étape 1 - à remplir'!$O$31:$O$400,DI$3,'Étape 1 - à remplir'!$G$31:$G$400,"kg")),IF(DI$2="Espèce",IF(DI$3="Tous",SUMIFS('Étape 1 - à remplir'!$F$31:$F$400,'Étape 1 - à remplir'!$D$31:$D$400,MASQ2!CU22,'Étape 1 - à remplir'!$G$31:$G$400,"kg"),SUMIFS('Étape 1 - à remplir'!$F$31:$F$400,'Étape 1 - à remplir'!$D$31:$D$400,MASQ2!CU22,'Étape 1 - à remplir'!$N$31:$N$400,DI$3,'Étape 1 - à remplir'!$G$31:$G$400,"kg")))))))</f>
        <v>#N/A</v>
      </c>
      <c r="CW22" s="203" t="str">
        <f ca="1"/>
        <v>Tarissement</v>
      </c>
      <c r="CX22" s="97" t="e">
        <f ca="1"/>
        <v>#N/A</v>
      </c>
      <c r="CY22" s="102" t="str">
        <f t="shared" si="18"/>
        <v/>
      </c>
      <c r="CZ22" s="56" t="str">
        <f t="shared" si="19"/>
        <v>AIVLOSIN 8,5 MG/G POUDRE PAR VOIE ORALE POUR PORCS</v>
      </c>
      <c r="DA22" s="204" t="e">
        <f>IF(IF(DI$2="Catégorie",IF(DI$3="Toutes",SUMIFS('Étape 1 - à remplir'!$F$31:$F$400,'Étape 1 - à remplir'!$E$31:$E$400,MASQ2!CZ22,'Étape 1 - à remplir'!$G$31:$G$400,"kg"),SUMIFS('Étape 1 - à remplir'!$F$31:$F$400,'Étape 1 - à remplir'!$E$31:$E$400,MASQ2!CZ22,'Étape 1 - à remplir'!$C$31:$C$400,DI$3)),IF(DI$2="Âge",IF(DI$3="Tous",SUMIFS('Étape 1 - à remplir'!$F$31:$F$400,'Étape 1 - à remplir'!$E$31:$E$400,MASQ2!CZ22,'Étape 1 - à remplir'!$G$31:$G$400,"kg"),SUMIFS('Étape 1 - à remplir'!$F$31:$F$400,'Étape 1 - à remplir'!$E$31:$E$400,MASQ2!CZ22,'Étape 1 - à remplir'!$P$31:$P$400,DI$3,'Étape 1 - à remplir'!$G$31:$G$400,"kg")),IF(DI$2="Atelier",IF(DI$3="Tous",SUMIFS('Étape 1 - à remplir'!$F$31:$F$400,'Étape 1 - à remplir'!$E$31:$E$400,MASQ2!CZ22,'Étape 1 - à remplir'!$G$31:$G$400,"kg"),SUMIFS('Étape 1 - à remplir'!$F$31:$F$400,'Étape 1 - à remplir'!$E$31:$E$400,MASQ2!CZ22,'Étape 1 - à remplir'!$O$31:$O$400,DI$3,'Étape 1 - à remplir'!$G$31:$G$400,"kg")),IF(DI$2="Espèce",IF(DI$3="Tous",SUMIFS('Étape 1 - à remplir'!$F$31:$F$400,'Étape 1 - à remplir'!$E$31:$E$400,MASQ2!CZ22,'Étape 1 - à remplir'!$G$31:$G$400,"kg"),SUMIFS('Étape 1 - à remplir'!$F$31:$F$400,'Étape 1 - à remplir'!$E$31:$E$400,MASQ2!CZ22,'Étape 1 - à remplir'!$N$31:$N$400,DI$3,'Étape 1 - à remplir'!$G$31:$G$400,"kg"))))))=0,NA(),IF(DI$2="Catégorie",IF(DI$3="Toutes",SUMIFS('Étape 1 - à remplir'!$F$31:$F$400,'Étape 1 - à remplir'!$E$31:$E$400,MASQ2!CZ22,'Étape 1 - à remplir'!$G$31:$G$400,"kg"),SUMIFS('Étape 1 - à remplir'!$F$31:$F$400,'Étape 1 - à remplir'!$E$31:$E$400,MASQ2!CZ22,'Étape 1 - à remplir'!$C$31:$C$400,DI$3)),IF(DI$2="Âge",IF(DI$3="Tous",SUMIFS('Étape 1 - à remplir'!$F$31:$F$400,'Étape 1 - à remplir'!$E$31:$E$400,MASQ2!CZ22,'Étape 1 - à remplir'!$G$31:$G$400,"kg"),SUMIFS('Étape 1 - à remplir'!$F$31:$F$400,'Étape 1 - à remplir'!$E$31:$E$400,MASQ2!CZ22,'Étape 1 - à remplir'!$P$31:$P$400,DI$3,'Étape 1 - à remplir'!$G$31:$G$400,"kg")),IF(DI$2="Atelier",IF(DI$3="Tous",SUMIFS('Étape 1 - à remplir'!$F$31:$F$400,'Étape 1 - à remplir'!$E$31:$E$400,MASQ2!CZ22,'Étape 1 - à remplir'!$G$31:$G$400,"kg"),SUMIFS('Étape 1 - à remplir'!$F$31:$F$400,'Étape 1 - à remplir'!$E$31:$E$400,MASQ2!CZ22,'Étape 1 - à remplir'!$O$31:$O$400,DI$3,'Étape 1 - à remplir'!$G$31:$G$400,"kg")),IF(DI$2="Espèce",IF(DI$3="Tous",SUMIFS('Étape 1 - à remplir'!$F$31:$F$400,'Étape 1 - à remplir'!$E$31:$E$400,MASQ2!CZ22,'Étape 1 - à remplir'!$G$31:$G$400,"kg"),SUMIFS('Étape 1 - à remplir'!$F$31:$F$400,'Étape 1 - à remplir'!$E$31:$E$400,MASQ2!CZ22,'Étape 1 - à remplir'!$N$31:$N$400,DI$3,'Étape 1 - à remplir'!$G$31:$G$400,"kg")))))))</f>
        <v>#N/A</v>
      </c>
      <c r="DB22" s="104">
        <f t="shared" si="35"/>
        <v>0</v>
      </c>
      <c r="DC22" s="204" t="str">
        <f t="shared" si="20"/>
        <v>Tylvalosine</v>
      </c>
      <c r="DD22" s="204" t="str">
        <f t="shared" si="21"/>
        <v/>
      </c>
      <c r="DE22" s="204" t="str">
        <f t="shared" si="22"/>
        <v/>
      </c>
      <c r="DF22" s="204" t="str">
        <f t="shared" si="23"/>
        <v>Macrolides</v>
      </c>
      <c r="DG22" s="204" t="str">
        <f t="shared" si="24"/>
        <v/>
      </c>
      <c r="DH22" s="97" t="str">
        <f t="shared" si="25"/>
        <v/>
      </c>
      <c r="DI22" s="78"/>
      <c r="DJ22" s="78"/>
      <c r="DK22" s="77" t="str">
        <f ca="1"/>
        <v>AIVLOSIN 8,5 MG/G POUDRE PAR VOIE ORALE POUR PORCS</v>
      </c>
      <c r="DL22" s="79" t="e">
        <f ca="1"/>
        <v>#N/A</v>
      </c>
      <c r="DM22" s="102" t="str">
        <f t="shared" si="26"/>
        <v/>
      </c>
      <c r="DN22" s="77" t="str">
        <f t="shared" si="27"/>
        <v>Dihydrostreptomycine</v>
      </c>
      <c r="DO22" s="104" t="e">
        <f t="shared" si="36"/>
        <v>#N/A</v>
      </c>
      <c r="DP22" s="8" t="str">
        <f ca="1"/>
        <v>Dihydrostreptomycine</v>
      </c>
      <c r="DQ22" s="97" t="e">
        <f ca="1"/>
        <v>#N/A</v>
      </c>
      <c r="DR22" s="102" t="str">
        <f t="shared" si="53"/>
        <v/>
      </c>
      <c r="DS22" s="204"/>
      <c r="DT22" s="204"/>
      <c r="DU22" s="204"/>
      <c r="DV22" s="204"/>
      <c r="DW22" s="8"/>
      <c r="DX22" s="173" t="str">
        <f t="shared" si="44"/>
        <v/>
      </c>
      <c r="DY22" s="8"/>
      <c r="DZ22" s="167" t="str">
        <f>IF('Étape 1 - à remplir'!G23="kg",'Étape 1 - à remplir'!E23,"")</f>
        <v/>
      </c>
      <c r="EA22" s="104" t="str">
        <v/>
      </c>
      <c r="EB22" s="168" t="str">
        <f t="shared" si="54"/>
        <v/>
      </c>
      <c r="EC22" s="30"/>
      <c r="ED22" s="167" t="str">
        <f>IF('Étape 1 - à remplir'!G23="kg",'Étape 1 - à remplir'!D23,"")</f>
        <v/>
      </c>
      <c r="EE22" s="104" t="str">
        <v/>
      </c>
      <c r="EF22" s="168" t="str">
        <f t="shared" si="55"/>
        <v/>
      </c>
      <c r="EG22" s="30"/>
      <c r="EH22" s="167" t="str">
        <f>IF('Étape 1 - à remplir'!G23="kg",'Étape 1 - à remplir'!C23,"")</f>
        <v/>
      </c>
      <c r="EI22" s="104" t="str">
        <v/>
      </c>
      <c r="EJ22" s="97" t="str">
        <f t="shared" si="56"/>
        <v/>
      </c>
    </row>
    <row r="23" spans="1:140" ht="15.75" thickBot="1" x14ac:dyDescent="0.3">
      <c r="A23" s="56" t="str">
        <v/>
      </c>
      <c r="B23" s="8" t="e">
        <v>#N/A</v>
      </c>
      <c r="C23" s="97" t="e">
        <v>#N/A</v>
      </c>
      <c r="D23" s="8"/>
      <c r="E23" s="99" t="str">
        <f>Données_ATB!CH22</f>
        <v>Autres</v>
      </c>
      <c r="F23" s="104" t="e">
        <f>IF(IF(S$2="Catégorie",IF(S$3="Toutes",SUMIFS('Étape 1 - à remplir'!F$31:F$400,'Étape 1 - à remplir'!D$31:D$400,MASQ2!E23,'Étape 1 - à remplir'!G$31:G$400,"animaux"),SUMIFS('Étape 1 - à remplir'!F$31:F$400,'Étape 1 - à remplir'!D$31:D$400,MASQ2!E23,'Étape 1 - à remplir'!C$31:C$400,S$3)),IF(S$2="Âge",IF(S$3="Tous",SUMIFS('Étape 1 - à remplir'!F$31:F$400,'Étape 1 - à remplir'!D$31:D$400,MASQ2!E23,'Étape 1 - à remplir'!G$31:G$400,"animaux"),SUMIFS('Étape 1 - à remplir'!F$31:F$400,'Étape 1 - à remplir'!D$31:D$400,MASQ2!E23,'Étape 1 - à remplir'!P$31:P$400,S$3)),IF(S$2="Atelier",IF(S$3="Tous",SUMIFS('Étape 1 - à remplir'!F$31:F$400,'Étape 1 - à remplir'!D$31:D$400,MASQ2!E23,'Étape 1 - à remplir'!G$31:G$400,"animaux"),SUMIFS('Étape 1 - à remplir'!F$31:F$400,'Étape 1 - à remplir'!D$31:D$400,MASQ2!E23,'Étape 1 - à remplir'!O$31:O$400,S$3)),IF(S$2="Espèce",IF(S$3="Tous",SUMIFS('Étape 1 - à remplir'!F$31:F$400,'Étape 1 - à remplir'!D$31:D$400,MASQ2!E23,'Étape 1 - à remplir'!G$31:G$400,"animaux"),SUMIFS('Étape 1 - à remplir'!F$31:F$400,'Étape 1 - à remplir'!D$31:D$400,MASQ2!E23,'Étape 1 - à remplir'!N$31:N$400,S$3))))))=0,NA(),IF(S$2="Catégorie",IF(S$3="Toutes",SUMIFS('Étape 1 - à remplir'!F$31:F$400,'Étape 1 - à remplir'!D$31:D$400,MASQ2!E23,'Étape 1 - à remplir'!G$31:G$400,"animaux"),SUMIFS('Étape 1 - à remplir'!F$31:F$400,'Étape 1 - à remplir'!D$31:D$400,MASQ2!E23,'Étape 1 - à remplir'!C$31:C$400,S$3)),IF(S$2="Âge",IF(S$3="Tous",SUMIFS('Étape 1 - à remplir'!F$31:F$400,'Étape 1 - à remplir'!D$31:D$400,MASQ2!E23,'Étape 1 - à remplir'!G$31:G$400,"animaux"),SUMIFS('Étape 1 - à remplir'!F$31:F$400,'Étape 1 - à remplir'!D$31:D$400,MASQ2!E23,'Étape 1 - à remplir'!P$31:P$400,S$3)),IF(S$2="Atelier",IF(S$3="Tous",SUMIFS('Étape 1 - à remplir'!F$31:F$400,'Étape 1 - à remplir'!D$31:D$400,MASQ2!E23,'Étape 1 - à remplir'!G$31:G$400,"animaux"),SUMIFS('Étape 1 - à remplir'!F$31:F$400,'Étape 1 - à remplir'!D$31:D$400,MASQ2!E23,'Étape 1 - à remplir'!O$31:O$400,S$3)),IF(S$2="Espèce",IF(S$3="Tous",SUMIFS('Étape 1 - à remplir'!F$31:F$400,'Étape 1 - à remplir'!D$31:D$400,MASQ2!E23,'Étape 1 - à remplir'!G$31:G$400,"animaux"),SUMIFS('Étape 1 - à remplir'!F$31:F$400,'Étape 1 - à remplir'!D$31:D$400,MASQ2!E23,'Étape 1 - à remplir'!N$31:N$400,S$3)))))))</f>
        <v>#N/A</v>
      </c>
      <c r="G23" s="185" t="str">
        <f ca="1"/>
        <v>Autres</v>
      </c>
      <c r="H23" s="101" t="e">
        <f ca="1"/>
        <v>#N/A</v>
      </c>
      <c r="I23" s="102" t="str">
        <f>INDEX(Données_ATB!BE:BV,MATCH(MASQ2!J23,Données_ATB!BE:BE,0),18)</f>
        <v/>
      </c>
      <c r="J23" s="77" t="str">
        <f>Données_ATB!BE22</f>
        <v>AIVLOSIN 8,5 MG/G PREMELANGE MEDICAMENTEUX POUR PORCS</v>
      </c>
      <c r="K23" s="204" t="e">
        <f>IF(IF(S$2="Catégorie",IF(S$3="Toutes",SUMIFS('Étape 1 - à remplir'!$F$31:$F$400,'Étape 1 - à remplir'!$E$31:$E$400,MASQ2!J23,'Étape 1 - à remplir'!$G$31:$G$400,"animaux"),SUMIFS('Étape 1 - à remplir'!$F$31:$F$400,'Étape 1 - à remplir'!$E$31:$E$400,MASQ2!J23,'Étape 1 - à remplir'!$C$31:$C$400,S$3)),IF(S$2="Âge",IF(S$3="Tous",SUMIFS('Étape 1 - à remplir'!$F$31:$F$400,'Étape 1 - à remplir'!$E$31:$E$400,MASQ2!J23,'Étape 1 - à remplir'!$G$31:$G$400,"animaux"),SUMIFS('Étape 1 - à remplir'!$F$31:$F$400,'Étape 1 - à remplir'!$E$31:$E$400,MASQ2!J23,'Étape 1 - à remplir'!$P$31:$P$400,S$3)),IF(S$2="Atelier",IF(S$3="Tous",SUMIFS('Étape 1 - à remplir'!$F$31:$F$400,'Étape 1 - à remplir'!$E$31:$E$400,MASQ2!J23,'Étape 1 - à remplir'!$G$31:$G$400,"animaux"),SUMIFS('Étape 1 - à remplir'!$F$31:$F$400,'Étape 1 - à remplir'!$E$31:$E$400,MASQ2!J23,'Étape 1 - à remplir'!$O$31:$O$400,S$3)),IF(S$2="Espèce",IF(S$3="Tous",SUMIFS('Étape 1 - à remplir'!$F$31:$F$400,'Étape 1 - à remplir'!$E$31:$E$400,MASQ2!J23,'Étape 1 - à remplir'!$G$31:$G$400,"animaux"),SUMIFS('Étape 1 - à remplir'!$F$31:$F$400,'Étape 1 - à remplir'!$E$31:$E$400,MASQ2!J23,'Étape 1 - à remplir'!$N$31:$N$400,S$3))))))=0,NA(),IF(S$2="Catégorie",IF(S$3="Toutes",SUMIFS('Étape 1 - à remplir'!$F$31:$F$400,'Étape 1 - à remplir'!$E$31:$E$400,MASQ2!J23,'Étape 1 - à remplir'!$G$31:$G$400,"animaux"),SUMIFS('Étape 1 - à remplir'!$F$31:$F$400,'Étape 1 - à remplir'!$E$31:$E$400,MASQ2!J23,'Étape 1 - à remplir'!$C$31:$C$400,S$3)),IF(S$2="Âge",IF(S$3="Tous",SUMIFS('Étape 1 - à remplir'!$F$31:$F$400,'Étape 1 - à remplir'!$E$31:$E$400,MASQ2!J23,'Étape 1 - à remplir'!$G$31:$G$400,"animaux"),SUMIFS('Étape 1 - à remplir'!$F$31:$F$400,'Étape 1 - à remplir'!$E$31:$E$400,MASQ2!J23,'Étape 1 - à remplir'!$P$31:$P$400,S$3)),IF(S$2="Atelier",IF(S$3="Tous",SUMIFS('Étape 1 - à remplir'!$F$31:$F$400,'Étape 1 - à remplir'!$E$31:$E$400,MASQ2!J23,'Étape 1 - à remplir'!$G$31:$G$400,"animaux"),SUMIFS('Étape 1 - à remplir'!$F$31:$F$400,'Étape 1 - à remplir'!$E$31:$E$400,MASQ2!J23,'Étape 1 - à remplir'!$O$31:$O$400,S$3)),IF(S$2="Espèce",IF(S$3="Tous",SUMIFS('Étape 1 - à remplir'!$F$31:$F$400,'Étape 1 - à remplir'!$E$31:$E$400,MASQ2!J23,'Étape 1 - à remplir'!$G$31:$G$400,"animaux"),SUMIFS('Étape 1 - à remplir'!$F$31:$F$400,'Étape 1 - à remplir'!$E$31:$E$400,MASQ2!J23,'Étape 1 - à remplir'!$N$31:$N$400,S$3)))))))</f>
        <v>#N/A</v>
      </c>
      <c r="L23" s="97">
        <f t="shared" si="38"/>
        <v>0</v>
      </c>
      <c r="M23" s="56" t="str">
        <f>Données_ATB!BN22</f>
        <v>Tylvalosine</v>
      </c>
      <c r="N23" s="204" t="str">
        <f>Données_ATB!BO22</f>
        <v/>
      </c>
      <c r="O23" s="97" t="str">
        <f>Données_ATB!BP22</f>
        <v/>
      </c>
      <c r="P23" s="77" t="str">
        <f>Données_ATB!BR22</f>
        <v>Macrolides</v>
      </c>
      <c r="Q23" s="78" t="str">
        <f>Données_ATB!BS22</f>
        <v/>
      </c>
      <c r="R23" s="79" t="str">
        <f>Données_ATB!BT22</f>
        <v/>
      </c>
      <c r="S23" s="78"/>
      <c r="T23" s="78"/>
      <c r="U23" s="77" t="str">
        <f ca="1"/>
        <v>AIVLOSIN 8,5 MG/G PREMELANGE MEDICAMENTEUX POUR PORCS</v>
      </c>
      <c r="V23" s="79" t="e">
        <f ca="1"/>
        <v>#N/A</v>
      </c>
      <c r="W23" s="102" t="str">
        <f>IF(X23="Colistine","x",IF(INDEX(Données_ATB!CB$3:CC$63,MATCH(X23,Données_ATB!CB$3:CB$63,0),2)="Fluoroquinolones","x",IF(INDEX(Données_ATB!CB$3:CC$63,MATCH(X23,Données_ATB!CB$3:CB$63,0),2)="Cephalosporines 3&amp;4G","x","")))</f>
        <v/>
      </c>
      <c r="X23" s="77" t="str">
        <f>Données_ATB!CB22</f>
        <v>Doxycycline</v>
      </c>
      <c r="Y23" s="104" t="e">
        <f t="shared" si="30"/>
        <v>#N/A</v>
      </c>
      <c r="Z23" s="8" t="str">
        <f ca="1"/>
        <v>Doxycycline</v>
      </c>
      <c r="AA23" s="97" t="e">
        <f ca="1"/>
        <v>#N/A</v>
      </c>
      <c r="AB23" s="102" t="str">
        <f t="shared" si="45"/>
        <v/>
      </c>
      <c r="AC23" s="204"/>
      <c r="AD23" s="204"/>
      <c r="AE23" s="204"/>
      <c r="AF23" s="204"/>
      <c r="AG23" s="8"/>
      <c r="AH23" s="173" t="str">
        <f t="shared" si="42"/>
        <v/>
      </c>
      <c r="AI23" s="8"/>
      <c r="AJ23" s="167" t="str">
        <f>IF('Étape 1 - à remplir'!G24="animaux",'Étape 1 - à remplir'!E24,"")</f>
        <v/>
      </c>
      <c r="AK23" s="104" t="str">
        <v/>
      </c>
      <c r="AL23" s="168" t="str">
        <f t="shared" si="46"/>
        <v/>
      </c>
      <c r="AN23" s="167" t="str">
        <f>IF('Étape 1 - à remplir'!G24="animaux",'Étape 1 - à remplir'!D24,"")</f>
        <v/>
      </c>
      <c r="AO23" s="104" t="str">
        <v/>
      </c>
      <c r="AP23" s="168" t="str">
        <f t="shared" si="47"/>
        <v/>
      </c>
      <c r="AR23" s="167" t="str">
        <f>IF('Étape 1 - à remplir'!G24="animaux",'Étape 1 - à remplir'!C24,"")</f>
        <v/>
      </c>
      <c r="AS23" s="104" t="str">
        <v/>
      </c>
      <c r="AT23" s="97" t="str">
        <f t="shared" si="48"/>
        <v/>
      </c>
      <c r="AV23" s="56" t="str">
        <v/>
      </c>
      <c r="AW23" s="8" t="e">
        <v>#N/A</v>
      </c>
      <c r="AX23" s="97" t="e">
        <v>#N/A</v>
      </c>
      <c r="AY23" s="8"/>
      <c r="AZ23" s="99" t="str">
        <f t="shared" si="4"/>
        <v>Autres</v>
      </c>
      <c r="BA23" s="104" t="e">
        <f>IF(IF(BN$2="Catégorie",IF(BN$3="Toutes",SUMIFS('Étape 1 - à remplir'!$F$31:$F$400,'Étape 1 - à remplir'!$D$31:$D$400,MASQ2!AZ23,'Étape 1 - à remplir'!$G$31:$G$400,"lots"),SUMIFS('Étape 1 - à remplir'!$F$31:$F$400,'Étape 1 - à remplir'!$D$31:$D$400,MASQ2!AZ23,'Étape 1 - à remplir'!$C$31:$C$400,BN$3,'Étape 1 - à remplir'!$G$31:$G$400,"lots")),IF(BN$2="Âge",IF(BN$3="Tous",SUMIFS('Étape 1 - à remplir'!$F$31:$F$400,'Étape 1 - à remplir'!$D$31:$D$400,MASQ2!AZ23,'Étape 1 - à remplir'!$G$31:$G$400,"lots"),SUMIFS('Étape 1 - à remplir'!$F$31:$F$400,'Étape 1 - à remplir'!$D$31:$D$400,MASQ2!AZ23,'Étape 1 - à remplir'!$P$31:$P$400,BN$3,'Étape 1 - à remplir'!$G$31:$G$400,"lots")),IF(BN$2="Atelier",IF(BN$3="Tous",SUMIFS('Étape 1 - à remplir'!$F$31:$F$400,'Étape 1 - à remplir'!$D$31:$D$400,MASQ2!AZ23,'Étape 1 - à remplir'!$G$31:$G$400,"lots"),SUMIFS('Étape 1 - à remplir'!$F$31:$F$400,'Étape 1 - à remplir'!$D$31:$D$400,MASQ2!AZ23,'Étape 1 - à remplir'!$O$31:$O$400,BN$3,'Étape 1 - à remplir'!$G$31:$G$400,"lots")),IF(BN$2="Espèce",IF(BN$3="Tous",SUMIFS('Étape 1 - à remplir'!$F$31:$F$400,'Étape 1 - à remplir'!$D$31:$D$400,MASQ2!AZ23,'Étape 1 - à remplir'!$G$31:$G$400,"lots"),SUMIFS('Étape 1 - à remplir'!$F$31:$F$400,'Étape 1 - à remplir'!$D$31:$D$400,MASQ2!AZ23,'Étape 1 - à remplir'!$N$31:$N$400,BN$3,'Étape 1 - à remplir'!$G$31:$G$400,"lots"))))))=0,NA(),IF(BN$2="Catégorie",IF(BN$3="Toutes",SUMIFS('Étape 1 - à remplir'!$F$31:$F$400,'Étape 1 - à remplir'!$D$31:$D$400,MASQ2!AZ23,'Étape 1 - à remplir'!$G$31:$G$400,"lots"),SUMIFS('Étape 1 - à remplir'!$F$31:$F$400,'Étape 1 - à remplir'!$D$31:$D$400,MASQ2!AZ23,'Étape 1 - à remplir'!$C$31:$C$400,BN$3,'Étape 1 - à remplir'!$G$31:$G$400,"lots")),IF(BN$2="Âge",IF(BN$3="Tous",SUMIFS('Étape 1 - à remplir'!$F$31:$F$400,'Étape 1 - à remplir'!$D$31:$D$400,MASQ2!AZ23,'Étape 1 - à remplir'!$G$31:$G$400,"lots"),SUMIFS('Étape 1 - à remplir'!$F$31:$F$400,'Étape 1 - à remplir'!$D$31:$D$400,MASQ2!AZ23,'Étape 1 - à remplir'!$P$31:$P$400,BN$3,'Étape 1 - à remplir'!$G$31:$G$400,"lots")),IF(BN$2="Atelier",IF(BN$3="Tous",SUMIFS('Étape 1 - à remplir'!$F$31:$F$400,'Étape 1 - à remplir'!$D$31:$D$400,MASQ2!AZ23,'Étape 1 - à remplir'!$G$31:$G$400,"lots"),SUMIFS('Étape 1 - à remplir'!$F$31:$F$400,'Étape 1 - à remplir'!$D$31:$D$400,MASQ2!AZ23,'Étape 1 - à remplir'!$O$31:$O$400,BN$3,'Étape 1 - à remplir'!$G$31:$G$400,"lots")),IF(BN$2="Espèce",IF(BN$3="Tous",SUMIFS('Étape 1 - à remplir'!$F$31:$F$400,'Étape 1 - à remplir'!$D$31:$D$400,MASQ2!AZ23,'Étape 1 - à remplir'!$G$31:$G$400,"lots"),SUMIFS('Étape 1 - à remplir'!$F$31:$F$400,'Étape 1 - à remplir'!$D$31:$D$400,MASQ2!AZ23,'Étape 1 - à remplir'!$N$31:$N$400,BN$3,'Étape 1 - à remplir'!$G$31:$G$400,"lots")))))))</f>
        <v>#N/A</v>
      </c>
      <c r="BB23" s="100" t="str">
        <f ca="1"/>
        <v>Autres</v>
      </c>
      <c r="BC23" s="101" t="e">
        <f ca="1"/>
        <v>#N/A</v>
      </c>
      <c r="BD23" s="102" t="str">
        <f t="shared" si="5"/>
        <v/>
      </c>
      <c r="BE23" s="56" t="str">
        <f t="shared" si="6"/>
        <v>AIVLOSIN 8,5 MG/G PREMELANGE MEDICAMENTEUX POUR PORCS</v>
      </c>
      <c r="BF23" s="204" t="e">
        <f>IF(IF(BN$2="Catégorie",IF(BN$3="Toutes",SUMIFS('Étape 1 - à remplir'!$F$31:$F$400,'Étape 1 - à remplir'!$E$31:$E$400,MASQ2!BE23,'Étape 1 - à remplir'!$G$31:$G$400,"lots"),SUMIFS('Étape 1 - à remplir'!$F$31:$F$400,'Étape 1 - à remplir'!$E$31:$E$400,MASQ2!BE23,'Étape 1 - à remplir'!$C$31:$C$400,BN$3)),IF(BN$2="Âge",IF(BN$3="Tous",SUMIFS('Étape 1 - à remplir'!$F$31:$F$400,'Étape 1 - à remplir'!$E$31:$E$400,MASQ2!BE23,'Étape 1 - à remplir'!$G$31:$G$400,"lots"),SUMIFS('Étape 1 - à remplir'!$F$31:$F$400,'Étape 1 - à remplir'!$E$31:$E$400,MASQ2!BE23,'Étape 1 - à remplir'!$P$31:$P$400,BN$3,'Étape 1 - à remplir'!$G$31:$G$400,"lots")),IF(BN$2="Atelier",IF(BN$3="Tous",SUMIFS('Étape 1 - à remplir'!$F$31:$F$400,'Étape 1 - à remplir'!$E$31:$E$400,MASQ2!BE23,'Étape 1 - à remplir'!$G$31:$G$400,"lots"),SUMIFS('Étape 1 - à remplir'!$F$31:$F$400,'Étape 1 - à remplir'!$E$31:$E$400,MASQ2!BE23,'Étape 1 - à remplir'!$O$31:$O$400,BN$3,'Étape 1 - à remplir'!$G$31:$G$400,"lots")),IF(BN$2="Espèce",IF(BN$3="Tous",SUMIFS('Étape 1 - à remplir'!$F$31:$F$400,'Étape 1 - à remplir'!$E$31:$E$400,MASQ2!BE23,'Étape 1 - à remplir'!$G$31:$G$400,"lots"),SUMIFS('Étape 1 - à remplir'!$F$31:$F$400,'Étape 1 - à remplir'!$E$31:$E$400,MASQ2!BE23,'Étape 1 - à remplir'!$N$31:$N$400,BN$3,'Étape 1 - à remplir'!$G$31:$G$400,"lots"))))))=0,NA(),IF(BN$2="Catégorie",IF(BN$3="Toutes",SUMIFS('Étape 1 - à remplir'!$F$31:$F$400,'Étape 1 - à remplir'!$E$31:$E$400,MASQ2!BE23,'Étape 1 - à remplir'!$G$31:$G$400,"lots"),SUMIFS('Étape 1 - à remplir'!$F$31:$F$400,'Étape 1 - à remplir'!$E$31:$E$400,MASQ2!BE23,'Étape 1 - à remplir'!$C$31:$C$400,BN$3)),IF(BN$2="Âge",IF(BN$3="Tous",SUMIFS('Étape 1 - à remplir'!$F$31:$F$400,'Étape 1 - à remplir'!$E$31:$E$400,MASQ2!BE23,'Étape 1 - à remplir'!$G$31:$G$400,"lots"),SUMIFS('Étape 1 - à remplir'!$F$31:$F$400,'Étape 1 - à remplir'!$E$31:$E$400,MASQ2!BE23,'Étape 1 - à remplir'!$P$31:$P$400,BN$3,'Étape 1 - à remplir'!$G$31:$G$400,"lots")),IF(BN$2="Atelier",IF(BN$3="Tous",SUMIFS('Étape 1 - à remplir'!$F$31:$F$400,'Étape 1 - à remplir'!$E$31:$E$400,MASQ2!BE23,'Étape 1 - à remplir'!$G$31:$G$400,"lots"),SUMIFS('Étape 1 - à remplir'!$F$31:$F$400,'Étape 1 - à remplir'!$E$31:$E$400,MASQ2!BE23,'Étape 1 - à remplir'!$O$31:$O$400,BN$3,'Étape 1 - à remplir'!$G$31:$G$400,"lots")),IF(BN$2="Espèce",IF(BN$3="Tous",SUMIFS('Étape 1 - à remplir'!$F$31:$F$400,'Étape 1 - à remplir'!$E$31:$E$400,MASQ2!BE23,'Étape 1 - à remplir'!$G$31:$G$400,"lots"),SUMIFS('Étape 1 - à remplir'!$F$31:$F$400,'Étape 1 - à remplir'!$E$31:$E$400,MASQ2!BE23,'Étape 1 - à remplir'!$N$31:$N$400,BN$3,'Étape 1 - à remplir'!$G$31:$G$400,"lots")))))))</f>
        <v>#N/A</v>
      </c>
      <c r="BG23" s="204">
        <f t="shared" si="32"/>
        <v>0</v>
      </c>
      <c r="BH23" s="204" t="str">
        <f t="shared" si="7"/>
        <v>Tylvalosine</v>
      </c>
      <c r="BI23" s="204" t="str">
        <f t="shared" si="8"/>
        <v/>
      </c>
      <c r="BJ23" s="204" t="str">
        <f t="shared" si="9"/>
        <v/>
      </c>
      <c r="BK23" s="204" t="str">
        <f t="shared" si="10"/>
        <v>Macrolides</v>
      </c>
      <c r="BL23" s="204" t="str">
        <f t="shared" si="11"/>
        <v/>
      </c>
      <c r="BM23" s="97" t="str">
        <f t="shared" si="12"/>
        <v/>
      </c>
      <c r="BN23" s="78"/>
      <c r="BO23" s="78"/>
      <c r="BP23" s="77" t="str">
        <f ca="1"/>
        <v>AIVLOSIN 8,5 MG/G PREMELANGE MEDICAMENTEUX POUR PORCS</v>
      </c>
      <c r="BQ23" s="79" t="e">
        <f ca="1"/>
        <v>#N/A</v>
      </c>
      <c r="BR23" s="102" t="str">
        <f t="shared" si="13"/>
        <v/>
      </c>
      <c r="BS23" s="77" t="str">
        <f t="shared" si="14"/>
        <v>Doxycycline</v>
      </c>
      <c r="BT23" s="104" t="e">
        <f t="shared" si="33"/>
        <v>#N/A</v>
      </c>
      <c r="BU23" s="204" t="str">
        <f ca="1"/>
        <v>Doxycycline</v>
      </c>
      <c r="BV23" s="97" t="e">
        <f ca="1"/>
        <v>#N/A</v>
      </c>
      <c r="BW23" s="102" t="str">
        <f t="shared" si="49"/>
        <v/>
      </c>
      <c r="BX23" s="102"/>
      <c r="BY23" s="204"/>
      <c r="BZ23" s="204"/>
      <c r="CA23" s="204"/>
      <c r="CB23" s="8"/>
      <c r="CC23" s="173" t="str">
        <f t="shared" si="43"/>
        <v/>
      </c>
      <c r="CD23" s="8"/>
      <c r="CE23" s="167" t="str">
        <f>IF('Étape 1 - à remplir'!G24="lots",'Étape 1 - à remplir'!E24,"")</f>
        <v/>
      </c>
      <c r="CF23" s="104" t="str">
        <v/>
      </c>
      <c r="CG23" s="168" t="str">
        <f t="shared" si="50"/>
        <v/>
      </c>
      <c r="CH23" s="30"/>
      <c r="CI23" s="167" t="str">
        <f>IF('Étape 1 - à remplir'!G24="lots",'Étape 1 - à remplir'!D24,"")</f>
        <v/>
      </c>
      <c r="CJ23" s="104" t="str">
        <v/>
      </c>
      <c r="CK23" s="168" t="str">
        <f t="shared" si="51"/>
        <v/>
      </c>
      <c r="CL23" s="30"/>
      <c r="CM23" s="167" t="str">
        <f>IF('Étape 1 - à remplir'!G24="lots",'Étape 1 - à remplir'!C24,"")</f>
        <v/>
      </c>
      <c r="CN23" s="104" t="str">
        <v/>
      </c>
      <c r="CO23" s="97" t="str">
        <f t="shared" si="52"/>
        <v/>
      </c>
      <c r="CQ23" s="56" t="str">
        <v/>
      </c>
      <c r="CR23" s="8" t="e">
        <v>#N/A</v>
      </c>
      <c r="CS23" s="97" t="e">
        <v>#N/A</v>
      </c>
      <c r="CT23" s="8"/>
      <c r="CU23" s="99" t="str">
        <f t="shared" si="17"/>
        <v>Autres</v>
      </c>
      <c r="CV23" s="104" t="e">
        <f>IF(IF(DI$2="Catégorie",IF(DI$3="Toutes",SUMIFS('Étape 1 - à remplir'!$F$31:$F$400,'Étape 1 - à remplir'!$D$31:$D$400,MASQ2!CU23,'Étape 1 - à remplir'!$G$31:$G$400,"kg"),SUMIFS('Étape 1 - à remplir'!$F$31:$F$400,'Étape 1 - à remplir'!$D$31:$D$400,MASQ2!CU23,'Étape 1 - à remplir'!$C$31:$C$400,DI$3,'Étape 1 - à remplir'!$G$31:$G$400,"kg")),IF(DI$2="Âge",IF(DI$3="Tous",SUMIFS('Étape 1 - à remplir'!$F$31:$F$400,'Étape 1 - à remplir'!$D$31:$D$400,MASQ2!CU23,'Étape 1 - à remplir'!$G$31:$G$400,"kg"),SUMIFS('Étape 1 - à remplir'!$F$31:$F$400,'Étape 1 - à remplir'!$D$31:$D$400,MASQ2!CU23,'Étape 1 - à remplir'!$P$31:$P$400,DI$3,'Étape 1 - à remplir'!$G$31:$G$400,"kg")),IF(DI$2="Atelier",IF(DI$3="Tous",SUMIFS('Étape 1 - à remplir'!$F$31:$F$400,'Étape 1 - à remplir'!$D$31:$D$400,MASQ2!CU23,'Étape 1 - à remplir'!$G$31:$G$400,"kg"),SUMIFS('Étape 1 - à remplir'!$F$31:$F$400,'Étape 1 - à remplir'!$D$31:$D$400,MASQ2!CU23,'Étape 1 - à remplir'!$O$31:$O$400,DI$3,'Étape 1 - à remplir'!$G$31:$G$400,"kg")),IF(DI$2="Espèce",IF(DI$3="Tous",SUMIFS('Étape 1 - à remplir'!$F$31:$F$400,'Étape 1 - à remplir'!$D$31:$D$400,MASQ2!CU23,'Étape 1 - à remplir'!$G$31:$G$400,"kg"),SUMIFS('Étape 1 - à remplir'!$F$31:$F$400,'Étape 1 - à remplir'!$D$31:$D$400,MASQ2!CU23,'Étape 1 - à remplir'!$N$31:$N$400,DI$3,'Étape 1 - à remplir'!$G$31:$G$400,"kg"))))))=0,NA(),IF(DI$2="Catégorie",IF(DI$3="Toutes",SUMIFS('Étape 1 - à remplir'!$F$31:$F$400,'Étape 1 - à remplir'!$D$31:$D$400,MASQ2!CU23,'Étape 1 - à remplir'!$G$31:$G$400,"kg"),SUMIFS('Étape 1 - à remplir'!$F$31:$F$400,'Étape 1 - à remplir'!$D$31:$D$400,MASQ2!CU23,'Étape 1 - à remplir'!$C$31:$C$400,DI$3,'Étape 1 - à remplir'!$G$31:$G$400,"kg")),IF(DI$2="Âge",IF(DI$3="Tous",SUMIFS('Étape 1 - à remplir'!$F$31:$F$400,'Étape 1 - à remplir'!$D$31:$D$400,MASQ2!CU23,'Étape 1 - à remplir'!$G$31:$G$400,"kg"),SUMIFS('Étape 1 - à remplir'!$F$31:$F$400,'Étape 1 - à remplir'!$D$31:$D$400,MASQ2!CU23,'Étape 1 - à remplir'!$P$31:$P$400,DI$3,'Étape 1 - à remplir'!$G$31:$G$400,"kg")),IF(DI$2="Atelier",IF(DI$3="Tous",SUMIFS('Étape 1 - à remplir'!$F$31:$F$400,'Étape 1 - à remplir'!$D$31:$D$400,MASQ2!CU23,'Étape 1 - à remplir'!$G$31:$G$400,"kg"),SUMIFS('Étape 1 - à remplir'!$F$31:$F$400,'Étape 1 - à remplir'!$D$31:$D$400,MASQ2!CU23,'Étape 1 - à remplir'!$O$31:$O$400,DI$3,'Étape 1 - à remplir'!$G$31:$G$400,"kg")),IF(DI$2="Espèce",IF(DI$3="Tous",SUMIFS('Étape 1 - à remplir'!$F$31:$F$400,'Étape 1 - à remplir'!$D$31:$D$400,MASQ2!CU23,'Étape 1 - à remplir'!$G$31:$G$400,"kg"),SUMIFS('Étape 1 - à remplir'!$F$31:$F$400,'Étape 1 - à remplir'!$D$31:$D$400,MASQ2!CU23,'Étape 1 - à remplir'!$N$31:$N$400,DI$3,'Étape 1 - à remplir'!$G$31:$G$400,"kg")))))))</f>
        <v>#N/A</v>
      </c>
      <c r="CW23" s="185" t="str">
        <f ca="1"/>
        <v>Autres</v>
      </c>
      <c r="CX23" s="101" t="e">
        <f ca="1"/>
        <v>#N/A</v>
      </c>
      <c r="CY23" s="102" t="str">
        <f t="shared" si="18"/>
        <v/>
      </c>
      <c r="CZ23" s="56" t="str">
        <f t="shared" si="19"/>
        <v>AIVLOSIN 8,5 MG/G PREMELANGE MEDICAMENTEUX POUR PORCS</v>
      </c>
      <c r="DA23" s="204" t="e">
        <f>IF(IF(DI$2="Catégorie",IF(DI$3="Toutes",SUMIFS('Étape 1 - à remplir'!$F$31:$F$400,'Étape 1 - à remplir'!$E$31:$E$400,MASQ2!CZ23,'Étape 1 - à remplir'!$G$31:$G$400,"kg"),SUMIFS('Étape 1 - à remplir'!$F$31:$F$400,'Étape 1 - à remplir'!$E$31:$E$400,MASQ2!CZ23,'Étape 1 - à remplir'!$C$31:$C$400,DI$3)),IF(DI$2="Âge",IF(DI$3="Tous",SUMIFS('Étape 1 - à remplir'!$F$31:$F$400,'Étape 1 - à remplir'!$E$31:$E$400,MASQ2!CZ23,'Étape 1 - à remplir'!$G$31:$G$400,"kg"),SUMIFS('Étape 1 - à remplir'!$F$31:$F$400,'Étape 1 - à remplir'!$E$31:$E$400,MASQ2!CZ23,'Étape 1 - à remplir'!$P$31:$P$400,DI$3,'Étape 1 - à remplir'!$G$31:$G$400,"kg")),IF(DI$2="Atelier",IF(DI$3="Tous",SUMIFS('Étape 1 - à remplir'!$F$31:$F$400,'Étape 1 - à remplir'!$E$31:$E$400,MASQ2!CZ23,'Étape 1 - à remplir'!$G$31:$G$400,"kg"),SUMIFS('Étape 1 - à remplir'!$F$31:$F$400,'Étape 1 - à remplir'!$E$31:$E$400,MASQ2!CZ23,'Étape 1 - à remplir'!$O$31:$O$400,DI$3,'Étape 1 - à remplir'!$G$31:$G$400,"kg")),IF(DI$2="Espèce",IF(DI$3="Tous",SUMIFS('Étape 1 - à remplir'!$F$31:$F$400,'Étape 1 - à remplir'!$E$31:$E$400,MASQ2!CZ23,'Étape 1 - à remplir'!$G$31:$G$400,"kg"),SUMIFS('Étape 1 - à remplir'!$F$31:$F$400,'Étape 1 - à remplir'!$E$31:$E$400,MASQ2!CZ23,'Étape 1 - à remplir'!$N$31:$N$400,DI$3,'Étape 1 - à remplir'!$G$31:$G$400,"kg"))))))=0,NA(),IF(DI$2="Catégorie",IF(DI$3="Toutes",SUMIFS('Étape 1 - à remplir'!$F$31:$F$400,'Étape 1 - à remplir'!$E$31:$E$400,MASQ2!CZ23,'Étape 1 - à remplir'!$G$31:$G$400,"kg"),SUMIFS('Étape 1 - à remplir'!$F$31:$F$400,'Étape 1 - à remplir'!$E$31:$E$400,MASQ2!CZ23,'Étape 1 - à remplir'!$C$31:$C$400,DI$3)),IF(DI$2="Âge",IF(DI$3="Tous",SUMIFS('Étape 1 - à remplir'!$F$31:$F$400,'Étape 1 - à remplir'!$E$31:$E$400,MASQ2!CZ23,'Étape 1 - à remplir'!$G$31:$G$400,"kg"),SUMIFS('Étape 1 - à remplir'!$F$31:$F$400,'Étape 1 - à remplir'!$E$31:$E$400,MASQ2!CZ23,'Étape 1 - à remplir'!$P$31:$P$400,DI$3,'Étape 1 - à remplir'!$G$31:$G$400,"kg")),IF(DI$2="Atelier",IF(DI$3="Tous",SUMIFS('Étape 1 - à remplir'!$F$31:$F$400,'Étape 1 - à remplir'!$E$31:$E$400,MASQ2!CZ23,'Étape 1 - à remplir'!$G$31:$G$400,"kg"),SUMIFS('Étape 1 - à remplir'!$F$31:$F$400,'Étape 1 - à remplir'!$E$31:$E$400,MASQ2!CZ23,'Étape 1 - à remplir'!$O$31:$O$400,DI$3,'Étape 1 - à remplir'!$G$31:$G$400,"kg")),IF(DI$2="Espèce",IF(DI$3="Tous",SUMIFS('Étape 1 - à remplir'!$F$31:$F$400,'Étape 1 - à remplir'!$E$31:$E$400,MASQ2!CZ23,'Étape 1 - à remplir'!$G$31:$G$400,"kg"),SUMIFS('Étape 1 - à remplir'!$F$31:$F$400,'Étape 1 - à remplir'!$E$31:$E$400,MASQ2!CZ23,'Étape 1 - à remplir'!$N$31:$N$400,DI$3,'Étape 1 - à remplir'!$G$31:$G$400,"kg")))))))</f>
        <v>#N/A</v>
      </c>
      <c r="DB23" s="104">
        <f t="shared" si="35"/>
        <v>0</v>
      </c>
      <c r="DC23" s="204" t="str">
        <f t="shared" si="20"/>
        <v>Tylvalosine</v>
      </c>
      <c r="DD23" s="204" t="str">
        <f t="shared" si="21"/>
        <v/>
      </c>
      <c r="DE23" s="204" t="str">
        <f t="shared" si="22"/>
        <v/>
      </c>
      <c r="DF23" s="204" t="str">
        <f t="shared" si="23"/>
        <v>Macrolides</v>
      </c>
      <c r="DG23" s="204" t="str">
        <f t="shared" si="24"/>
        <v/>
      </c>
      <c r="DH23" s="97" t="str">
        <f t="shared" si="25"/>
        <v/>
      </c>
      <c r="DI23" s="78"/>
      <c r="DJ23" s="78"/>
      <c r="DK23" s="77" t="str">
        <f ca="1"/>
        <v>AIVLOSIN 8,5 MG/G PREMELANGE MEDICAMENTEUX POUR PORCS</v>
      </c>
      <c r="DL23" s="79" t="e">
        <f ca="1"/>
        <v>#N/A</v>
      </c>
      <c r="DM23" s="102" t="str">
        <f t="shared" si="26"/>
        <v/>
      </c>
      <c r="DN23" s="77" t="str">
        <f t="shared" si="27"/>
        <v>Doxycycline</v>
      </c>
      <c r="DO23" s="104" t="e">
        <f t="shared" si="36"/>
        <v>#N/A</v>
      </c>
      <c r="DP23" s="8" t="str">
        <f ca="1"/>
        <v>Doxycycline</v>
      </c>
      <c r="DQ23" s="97" t="e">
        <f ca="1"/>
        <v>#N/A</v>
      </c>
      <c r="DR23" s="102" t="str">
        <f t="shared" si="53"/>
        <v/>
      </c>
      <c r="DS23" s="204"/>
      <c r="DT23" s="204"/>
      <c r="DU23" s="204"/>
      <c r="DV23" s="204"/>
      <c r="DW23" s="8"/>
      <c r="DX23" s="173" t="str">
        <f t="shared" si="44"/>
        <v/>
      </c>
      <c r="DY23" s="8"/>
      <c r="DZ23" s="167" t="str">
        <f>IF('Étape 1 - à remplir'!G24="kg",'Étape 1 - à remplir'!E24,"")</f>
        <v/>
      </c>
      <c r="EA23" s="104" t="str">
        <v/>
      </c>
      <c r="EB23" s="168" t="str">
        <f t="shared" si="54"/>
        <v/>
      </c>
      <c r="EC23" s="30"/>
      <c r="ED23" s="167" t="str">
        <f>IF('Étape 1 - à remplir'!G24="kg",'Étape 1 - à remplir'!D24,"")</f>
        <v/>
      </c>
      <c r="EE23" s="104" t="str">
        <v/>
      </c>
      <c r="EF23" s="168" t="str">
        <f t="shared" si="55"/>
        <v/>
      </c>
      <c r="EG23" s="30"/>
      <c r="EH23" s="167" t="str">
        <f>IF('Étape 1 - à remplir'!G24="kg",'Étape 1 - à remplir'!C24,"")</f>
        <v/>
      </c>
      <c r="EI23" s="104" t="str">
        <v/>
      </c>
      <c r="EJ23" s="97" t="str">
        <f t="shared" si="56"/>
        <v/>
      </c>
    </row>
    <row r="24" spans="1:140" x14ac:dyDescent="0.25">
      <c r="A24" s="56" t="str">
        <v/>
      </c>
      <c r="B24" s="8" t="e">
        <v>#N/A</v>
      </c>
      <c r="C24" s="97" t="e">
        <v>#N/A</v>
      </c>
      <c r="D24" s="8"/>
      <c r="E24" s="193"/>
      <c r="F24" s="8"/>
      <c r="G24" s="8"/>
      <c r="H24" s="8"/>
      <c r="I24" s="102" t="str">
        <f>INDEX(Données_ATB!BE:BV,MATCH(MASQ2!J24,Données_ATB!BE:BE,0),18)</f>
        <v/>
      </c>
      <c r="J24" s="77" t="str">
        <f>Données_ATB!BE23</f>
        <v>ALBIOTIC 330 MG /100 MG SOLUTION INTRAMAMMAIRE</v>
      </c>
      <c r="K24" s="204" t="e">
        <f>IF(IF(S$2="Catégorie",IF(S$3="Toutes",SUMIFS('Étape 1 - à remplir'!$F$31:$F$400,'Étape 1 - à remplir'!$E$31:$E$400,MASQ2!J24,'Étape 1 - à remplir'!$G$31:$G$400,"animaux"),SUMIFS('Étape 1 - à remplir'!$F$31:$F$400,'Étape 1 - à remplir'!$E$31:$E$400,MASQ2!J24,'Étape 1 - à remplir'!$C$31:$C$400,S$3)),IF(S$2="Âge",IF(S$3="Tous",SUMIFS('Étape 1 - à remplir'!$F$31:$F$400,'Étape 1 - à remplir'!$E$31:$E$400,MASQ2!J24,'Étape 1 - à remplir'!$G$31:$G$400,"animaux"),SUMIFS('Étape 1 - à remplir'!$F$31:$F$400,'Étape 1 - à remplir'!$E$31:$E$400,MASQ2!J24,'Étape 1 - à remplir'!$P$31:$P$400,S$3)),IF(S$2="Atelier",IF(S$3="Tous",SUMIFS('Étape 1 - à remplir'!$F$31:$F$400,'Étape 1 - à remplir'!$E$31:$E$400,MASQ2!J24,'Étape 1 - à remplir'!$G$31:$G$400,"animaux"),SUMIFS('Étape 1 - à remplir'!$F$31:$F$400,'Étape 1 - à remplir'!$E$31:$E$400,MASQ2!J24,'Étape 1 - à remplir'!$O$31:$O$400,S$3)),IF(S$2="Espèce",IF(S$3="Tous",SUMIFS('Étape 1 - à remplir'!$F$31:$F$400,'Étape 1 - à remplir'!$E$31:$E$400,MASQ2!J24,'Étape 1 - à remplir'!$G$31:$G$400,"animaux"),SUMIFS('Étape 1 - à remplir'!$F$31:$F$400,'Étape 1 - à remplir'!$E$31:$E$400,MASQ2!J24,'Étape 1 - à remplir'!$N$31:$N$400,S$3))))))=0,NA(),IF(S$2="Catégorie",IF(S$3="Toutes",SUMIFS('Étape 1 - à remplir'!$F$31:$F$400,'Étape 1 - à remplir'!$E$31:$E$400,MASQ2!J24,'Étape 1 - à remplir'!$G$31:$G$400,"animaux"),SUMIFS('Étape 1 - à remplir'!$F$31:$F$400,'Étape 1 - à remplir'!$E$31:$E$400,MASQ2!J24,'Étape 1 - à remplir'!$C$31:$C$400,S$3)),IF(S$2="Âge",IF(S$3="Tous",SUMIFS('Étape 1 - à remplir'!$F$31:$F$400,'Étape 1 - à remplir'!$E$31:$E$400,MASQ2!J24,'Étape 1 - à remplir'!$G$31:$G$400,"animaux"),SUMIFS('Étape 1 - à remplir'!$F$31:$F$400,'Étape 1 - à remplir'!$E$31:$E$400,MASQ2!J24,'Étape 1 - à remplir'!$P$31:$P$400,S$3)),IF(S$2="Atelier",IF(S$3="Tous",SUMIFS('Étape 1 - à remplir'!$F$31:$F$400,'Étape 1 - à remplir'!$E$31:$E$400,MASQ2!J24,'Étape 1 - à remplir'!$G$31:$G$400,"animaux"),SUMIFS('Étape 1 - à remplir'!$F$31:$F$400,'Étape 1 - à remplir'!$E$31:$E$400,MASQ2!J24,'Étape 1 - à remplir'!$O$31:$O$400,S$3)),IF(S$2="Espèce",IF(S$3="Tous",SUMIFS('Étape 1 - à remplir'!$F$31:$F$400,'Étape 1 - à remplir'!$E$31:$E$400,MASQ2!J24,'Étape 1 - à remplir'!$G$31:$G$400,"animaux"),SUMIFS('Étape 1 - à remplir'!$F$31:$F$400,'Étape 1 - à remplir'!$E$31:$E$400,MASQ2!J24,'Étape 1 - à remplir'!$N$31:$N$400,S$3)))))))</f>
        <v>#N/A</v>
      </c>
      <c r="L24" s="97">
        <f t="shared" si="38"/>
        <v>0</v>
      </c>
      <c r="M24" s="56" t="str">
        <f>Données_ATB!BN23</f>
        <v>Lincomycine</v>
      </c>
      <c r="N24" s="204" t="str">
        <f>Données_ATB!BO23</f>
        <v>Néomycine</v>
      </c>
      <c r="O24" s="97" t="str">
        <f>Données_ATB!BP23</f>
        <v/>
      </c>
      <c r="P24" s="77" t="str">
        <f>Données_ATB!BR23</f>
        <v>Lincosamides</v>
      </c>
      <c r="Q24" s="78" t="str">
        <f>Données_ATB!BS23</f>
        <v>Aminoglycosides</v>
      </c>
      <c r="R24" s="79" t="str">
        <f>Données_ATB!BT23</f>
        <v/>
      </c>
      <c r="S24" s="78"/>
      <c r="T24" s="78"/>
      <c r="U24" s="77" t="str">
        <f ca="1"/>
        <v>ALBIOTIC 330 MG /100 MG SOLUTION INTRAMAMMAIRE</v>
      </c>
      <c r="V24" s="79" t="e">
        <f ca="1"/>
        <v>#N/A</v>
      </c>
      <c r="W24" s="102" t="str">
        <f>IF(X24="Colistine","x",IF(INDEX(Données_ATB!CB$3:CC$63,MATCH(X24,Données_ATB!CB$3:CB$63,0),2)="Fluoroquinolones","x",IF(INDEX(Données_ATB!CB$3:CC$63,MATCH(X24,Données_ATB!CB$3:CB$63,0),2)="Cephalosporines 3&amp;4G","x","")))</f>
        <v>x</v>
      </c>
      <c r="X24" s="77" t="str">
        <f>Données_ATB!CB23</f>
        <v>Enrofloxacine</v>
      </c>
      <c r="Y24" s="104" t="e">
        <f t="shared" si="30"/>
        <v>#N/A</v>
      </c>
      <c r="Z24" s="8" t="str">
        <f ca="1"/>
        <v>Enrofloxacine</v>
      </c>
      <c r="AA24" s="97" t="e">
        <f ca="1"/>
        <v>#N/A</v>
      </c>
      <c r="AB24" s="102" t="str">
        <f t="shared" si="45"/>
        <v/>
      </c>
      <c r="AC24" s="204"/>
      <c r="AD24" s="204"/>
      <c r="AE24" s="204"/>
      <c r="AF24" s="204"/>
      <c r="AG24" s="8"/>
      <c r="AH24" s="173" t="str">
        <f t="shared" si="42"/>
        <v/>
      </c>
      <c r="AI24" s="8"/>
      <c r="AJ24" s="167" t="str">
        <f>IF('Étape 1 - à remplir'!G25="animaux",'Étape 1 - à remplir'!E25,"")</f>
        <v/>
      </c>
      <c r="AK24" s="104" t="str">
        <v/>
      </c>
      <c r="AL24" s="168" t="str">
        <f t="shared" si="46"/>
        <v/>
      </c>
      <c r="AN24" s="167" t="str">
        <f>IF('Étape 1 - à remplir'!G25="animaux",'Étape 1 - à remplir'!D25,"")</f>
        <v/>
      </c>
      <c r="AO24" s="104" t="str">
        <v/>
      </c>
      <c r="AP24" s="168" t="str">
        <f t="shared" si="47"/>
        <v/>
      </c>
      <c r="AR24" s="167" t="str">
        <f>IF('Étape 1 - à remplir'!G25="animaux",'Étape 1 - à remplir'!C25,"")</f>
        <v/>
      </c>
      <c r="AS24" s="104" t="str">
        <v/>
      </c>
      <c r="AT24" s="97" t="str">
        <f t="shared" si="48"/>
        <v/>
      </c>
      <c r="AV24" s="56" t="str">
        <v/>
      </c>
      <c r="AW24" s="8" t="e">
        <v>#N/A</v>
      </c>
      <c r="AX24" s="97" t="e">
        <v>#N/A</v>
      </c>
      <c r="AY24" s="8"/>
      <c r="AZ24" s="204"/>
      <c r="BA24" s="204"/>
      <c r="BB24" s="204"/>
      <c r="BC24" s="204"/>
      <c r="BD24" s="102" t="str">
        <f t="shared" si="5"/>
        <v/>
      </c>
      <c r="BE24" s="56" t="str">
        <f t="shared" si="6"/>
        <v>ALBIOTIC 330 MG /100 MG SOLUTION INTRAMAMMAIRE</v>
      </c>
      <c r="BF24" s="204" t="e">
        <f>IF(IF(BN$2="Catégorie",IF(BN$3="Toutes",SUMIFS('Étape 1 - à remplir'!$F$31:$F$400,'Étape 1 - à remplir'!$E$31:$E$400,MASQ2!BE24,'Étape 1 - à remplir'!$G$31:$G$400,"lots"),SUMIFS('Étape 1 - à remplir'!$F$31:$F$400,'Étape 1 - à remplir'!$E$31:$E$400,MASQ2!BE24,'Étape 1 - à remplir'!$C$31:$C$400,BN$3)),IF(BN$2="Âge",IF(BN$3="Tous",SUMIFS('Étape 1 - à remplir'!$F$31:$F$400,'Étape 1 - à remplir'!$E$31:$E$400,MASQ2!BE24,'Étape 1 - à remplir'!$G$31:$G$400,"lots"),SUMIFS('Étape 1 - à remplir'!$F$31:$F$400,'Étape 1 - à remplir'!$E$31:$E$400,MASQ2!BE24,'Étape 1 - à remplir'!$P$31:$P$400,BN$3,'Étape 1 - à remplir'!$G$31:$G$400,"lots")),IF(BN$2="Atelier",IF(BN$3="Tous",SUMIFS('Étape 1 - à remplir'!$F$31:$F$400,'Étape 1 - à remplir'!$E$31:$E$400,MASQ2!BE24,'Étape 1 - à remplir'!$G$31:$G$400,"lots"),SUMIFS('Étape 1 - à remplir'!$F$31:$F$400,'Étape 1 - à remplir'!$E$31:$E$400,MASQ2!BE24,'Étape 1 - à remplir'!$O$31:$O$400,BN$3,'Étape 1 - à remplir'!$G$31:$G$400,"lots")),IF(BN$2="Espèce",IF(BN$3="Tous",SUMIFS('Étape 1 - à remplir'!$F$31:$F$400,'Étape 1 - à remplir'!$E$31:$E$400,MASQ2!BE24,'Étape 1 - à remplir'!$G$31:$G$400,"lots"),SUMIFS('Étape 1 - à remplir'!$F$31:$F$400,'Étape 1 - à remplir'!$E$31:$E$400,MASQ2!BE24,'Étape 1 - à remplir'!$N$31:$N$400,BN$3,'Étape 1 - à remplir'!$G$31:$G$400,"lots"))))))=0,NA(),IF(BN$2="Catégorie",IF(BN$3="Toutes",SUMIFS('Étape 1 - à remplir'!$F$31:$F$400,'Étape 1 - à remplir'!$E$31:$E$400,MASQ2!BE24,'Étape 1 - à remplir'!$G$31:$G$400,"lots"),SUMIFS('Étape 1 - à remplir'!$F$31:$F$400,'Étape 1 - à remplir'!$E$31:$E$400,MASQ2!BE24,'Étape 1 - à remplir'!$C$31:$C$400,BN$3)),IF(BN$2="Âge",IF(BN$3="Tous",SUMIFS('Étape 1 - à remplir'!$F$31:$F$400,'Étape 1 - à remplir'!$E$31:$E$400,MASQ2!BE24,'Étape 1 - à remplir'!$G$31:$G$400,"lots"),SUMIFS('Étape 1 - à remplir'!$F$31:$F$400,'Étape 1 - à remplir'!$E$31:$E$400,MASQ2!BE24,'Étape 1 - à remplir'!$P$31:$P$400,BN$3,'Étape 1 - à remplir'!$G$31:$G$400,"lots")),IF(BN$2="Atelier",IF(BN$3="Tous",SUMIFS('Étape 1 - à remplir'!$F$31:$F$400,'Étape 1 - à remplir'!$E$31:$E$400,MASQ2!BE24,'Étape 1 - à remplir'!$G$31:$G$400,"lots"),SUMIFS('Étape 1 - à remplir'!$F$31:$F$400,'Étape 1 - à remplir'!$E$31:$E$400,MASQ2!BE24,'Étape 1 - à remplir'!$O$31:$O$400,BN$3,'Étape 1 - à remplir'!$G$31:$G$400,"lots")),IF(BN$2="Espèce",IF(BN$3="Tous",SUMIFS('Étape 1 - à remplir'!$F$31:$F$400,'Étape 1 - à remplir'!$E$31:$E$400,MASQ2!BE24,'Étape 1 - à remplir'!$G$31:$G$400,"lots"),SUMIFS('Étape 1 - à remplir'!$F$31:$F$400,'Étape 1 - à remplir'!$E$31:$E$400,MASQ2!BE24,'Étape 1 - à remplir'!$N$31:$N$400,BN$3,'Étape 1 - à remplir'!$G$31:$G$400,"lots")))))))</f>
        <v>#N/A</v>
      </c>
      <c r="BG24" s="204">
        <f t="shared" si="32"/>
        <v>0</v>
      </c>
      <c r="BH24" s="204" t="str">
        <f t="shared" si="7"/>
        <v>Lincomycine</v>
      </c>
      <c r="BI24" s="204" t="str">
        <f t="shared" si="8"/>
        <v>Néomycine</v>
      </c>
      <c r="BJ24" s="204" t="str">
        <f t="shared" si="9"/>
        <v/>
      </c>
      <c r="BK24" s="204" t="str">
        <f t="shared" si="10"/>
        <v>Lincosamides</v>
      </c>
      <c r="BL24" s="204" t="str">
        <f t="shared" si="11"/>
        <v>Aminoglycosides</v>
      </c>
      <c r="BM24" s="97" t="str">
        <f t="shared" si="12"/>
        <v/>
      </c>
      <c r="BN24" s="78"/>
      <c r="BO24" s="78"/>
      <c r="BP24" s="77" t="str">
        <f ca="1"/>
        <v>ALBIOTIC 330 MG /100 MG SOLUTION INTRAMAMMAIRE</v>
      </c>
      <c r="BQ24" s="79" t="e">
        <f ca="1"/>
        <v>#N/A</v>
      </c>
      <c r="BR24" s="102" t="str">
        <f t="shared" si="13"/>
        <v>x</v>
      </c>
      <c r="BS24" s="77" t="str">
        <f t="shared" si="14"/>
        <v>Enrofloxacine</v>
      </c>
      <c r="BT24" s="104" t="e">
        <f t="shared" si="33"/>
        <v>#N/A</v>
      </c>
      <c r="BU24" s="204" t="str">
        <f ca="1"/>
        <v>Enrofloxacine</v>
      </c>
      <c r="BV24" s="97" t="e">
        <f ca="1"/>
        <v>#N/A</v>
      </c>
      <c r="BW24" s="102" t="str">
        <f t="shared" si="49"/>
        <v/>
      </c>
      <c r="BX24" s="102"/>
      <c r="BY24" s="204"/>
      <c r="BZ24" s="204"/>
      <c r="CA24" s="204"/>
      <c r="CB24" s="8"/>
      <c r="CC24" s="173" t="str">
        <f t="shared" si="43"/>
        <v/>
      </c>
      <c r="CD24" s="8"/>
      <c r="CE24" s="167" t="str">
        <f>IF('Étape 1 - à remplir'!G25="lots",'Étape 1 - à remplir'!E25,"")</f>
        <v/>
      </c>
      <c r="CF24" s="104" t="str">
        <v/>
      </c>
      <c r="CG24" s="168" t="str">
        <f t="shared" si="50"/>
        <v/>
      </c>
      <c r="CH24" s="30"/>
      <c r="CI24" s="167" t="str">
        <f>IF('Étape 1 - à remplir'!G25="lots",'Étape 1 - à remplir'!D25,"")</f>
        <v/>
      </c>
      <c r="CJ24" s="104" t="str">
        <v/>
      </c>
      <c r="CK24" s="168" t="str">
        <f t="shared" si="51"/>
        <v/>
      </c>
      <c r="CL24" s="30"/>
      <c r="CM24" s="167" t="str">
        <f>IF('Étape 1 - à remplir'!G25="lots",'Étape 1 - à remplir'!C25,"")</f>
        <v/>
      </c>
      <c r="CN24" s="104" t="str">
        <v/>
      </c>
      <c r="CO24" s="97" t="str">
        <f t="shared" si="52"/>
        <v/>
      </c>
      <c r="CQ24" s="56" t="str">
        <v/>
      </c>
      <c r="CR24" s="8" t="e">
        <v>#N/A</v>
      </c>
      <c r="CS24" s="97" t="e">
        <v>#N/A</v>
      </c>
      <c r="CT24" s="8"/>
      <c r="CU24" s="8"/>
      <c r="CV24" s="8"/>
      <c r="CW24" s="8"/>
      <c r="CX24" s="8"/>
      <c r="CY24" s="102" t="str">
        <f t="shared" si="18"/>
        <v/>
      </c>
      <c r="CZ24" s="56" t="str">
        <f t="shared" si="19"/>
        <v>ALBIOTIC 330 MG /100 MG SOLUTION INTRAMAMMAIRE</v>
      </c>
      <c r="DA24" s="204" t="e">
        <f>IF(IF(DI$2="Catégorie",IF(DI$3="Toutes",SUMIFS('Étape 1 - à remplir'!$F$31:$F$400,'Étape 1 - à remplir'!$E$31:$E$400,MASQ2!CZ24,'Étape 1 - à remplir'!$G$31:$G$400,"kg"),SUMIFS('Étape 1 - à remplir'!$F$31:$F$400,'Étape 1 - à remplir'!$E$31:$E$400,MASQ2!CZ24,'Étape 1 - à remplir'!$C$31:$C$400,DI$3)),IF(DI$2="Âge",IF(DI$3="Tous",SUMIFS('Étape 1 - à remplir'!$F$31:$F$400,'Étape 1 - à remplir'!$E$31:$E$400,MASQ2!CZ24,'Étape 1 - à remplir'!$G$31:$G$400,"kg"),SUMIFS('Étape 1 - à remplir'!$F$31:$F$400,'Étape 1 - à remplir'!$E$31:$E$400,MASQ2!CZ24,'Étape 1 - à remplir'!$P$31:$P$400,DI$3,'Étape 1 - à remplir'!$G$31:$G$400,"kg")),IF(DI$2="Atelier",IF(DI$3="Tous",SUMIFS('Étape 1 - à remplir'!$F$31:$F$400,'Étape 1 - à remplir'!$E$31:$E$400,MASQ2!CZ24,'Étape 1 - à remplir'!$G$31:$G$400,"kg"),SUMIFS('Étape 1 - à remplir'!$F$31:$F$400,'Étape 1 - à remplir'!$E$31:$E$400,MASQ2!CZ24,'Étape 1 - à remplir'!$O$31:$O$400,DI$3,'Étape 1 - à remplir'!$G$31:$G$400,"kg")),IF(DI$2="Espèce",IF(DI$3="Tous",SUMIFS('Étape 1 - à remplir'!$F$31:$F$400,'Étape 1 - à remplir'!$E$31:$E$400,MASQ2!CZ24,'Étape 1 - à remplir'!$G$31:$G$400,"kg"),SUMIFS('Étape 1 - à remplir'!$F$31:$F$400,'Étape 1 - à remplir'!$E$31:$E$400,MASQ2!CZ24,'Étape 1 - à remplir'!$N$31:$N$400,DI$3,'Étape 1 - à remplir'!$G$31:$G$400,"kg"))))))=0,NA(),IF(DI$2="Catégorie",IF(DI$3="Toutes",SUMIFS('Étape 1 - à remplir'!$F$31:$F$400,'Étape 1 - à remplir'!$E$31:$E$400,MASQ2!CZ24,'Étape 1 - à remplir'!$G$31:$G$400,"kg"),SUMIFS('Étape 1 - à remplir'!$F$31:$F$400,'Étape 1 - à remplir'!$E$31:$E$400,MASQ2!CZ24,'Étape 1 - à remplir'!$C$31:$C$400,DI$3)),IF(DI$2="Âge",IF(DI$3="Tous",SUMIFS('Étape 1 - à remplir'!$F$31:$F$400,'Étape 1 - à remplir'!$E$31:$E$400,MASQ2!CZ24,'Étape 1 - à remplir'!$G$31:$G$400,"kg"),SUMIFS('Étape 1 - à remplir'!$F$31:$F$400,'Étape 1 - à remplir'!$E$31:$E$400,MASQ2!CZ24,'Étape 1 - à remplir'!$P$31:$P$400,DI$3,'Étape 1 - à remplir'!$G$31:$G$400,"kg")),IF(DI$2="Atelier",IF(DI$3="Tous",SUMIFS('Étape 1 - à remplir'!$F$31:$F$400,'Étape 1 - à remplir'!$E$31:$E$400,MASQ2!CZ24,'Étape 1 - à remplir'!$G$31:$G$400,"kg"),SUMIFS('Étape 1 - à remplir'!$F$31:$F$400,'Étape 1 - à remplir'!$E$31:$E$400,MASQ2!CZ24,'Étape 1 - à remplir'!$O$31:$O$400,DI$3,'Étape 1 - à remplir'!$G$31:$G$400,"kg")),IF(DI$2="Espèce",IF(DI$3="Tous",SUMIFS('Étape 1 - à remplir'!$F$31:$F$400,'Étape 1 - à remplir'!$E$31:$E$400,MASQ2!CZ24,'Étape 1 - à remplir'!$G$31:$G$400,"kg"),SUMIFS('Étape 1 - à remplir'!$F$31:$F$400,'Étape 1 - à remplir'!$E$31:$E$400,MASQ2!CZ24,'Étape 1 - à remplir'!$N$31:$N$400,DI$3,'Étape 1 - à remplir'!$G$31:$G$400,"kg")))))))</f>
        <v>#N/A</v>
      </c>
      <c r="DB24" s="104">
        <f t="shared" si="35"/>
        <v>0</v>
      </c>
      <c r="DC24" s="204" t="str">
        <f t="shared" si="20"/>
        <v>Lincomycine</v>
      </c>
      <c r="DD24" s="204" t="str">
        <f t="shared" si="21"/>
        <v>Néomycine</v>
      </c>
      <c r="DE24" s="204" t="str">
        <f t="shared" si="22"/>
        <v/>
      </c>
      <c r="DF24" s="204" t="str">
        <f t="shared" si="23"/>
        <v>Lincosamides</v>
      </c>
      <c r="DG24" s="204" t="str">
        <f t="shared" si="24"/>
        <v>Aminoglycosides</v>
      </c>
      <c r="DH24" s="97" t="str">
        <f t="shared" si="25"/>
        <v/>
      </c>
      <c r="DI24" s="78"/>
      <c r="DJ24" s="78"/>
      <c r="DK24" s="77" t="str">
        <f ca="1"/>
        <v>ALBIOTIC 330 MG /100 MG SOLUTION INTRAMAMMAIRE</v>
      </c>
      <c r="DL24" s="79" t="e">
        <f ca="1"/>
        <v>#N/A</v>
      </c>
      <c r="DM24" s="102" t="str">
        <f t="shared" si="26"/>
        <v>x</v>
      </c>
      <c r="DN24" s="77" t="str">
        <f t="shared" si="27"/>
        <v>Enrofloxacine</v>
      </c>
      <c r="DO24" s="104" t="e">
        <f t="shared" si="36"/>
        <v>#N/A</v>
      </c>
      <c r="DP24" s="8" t="str">
        <f ca="1"/>
        <v>Enrofloxacine</v>
      </c>
      <c r="DQ24" s="97" t="e">
        <f ca="1"/>
        <v>#N/A</v>
      </c>
      <c r="DR24" s="102" t="str">
        <f t="shared" si="53"/>
        <v/>
      </c>
      <c r="DS24" s="204"/>
      <c r="DT24" s="204"/>
      <c r="DU24" s="204"/>
      <c r="DV24" s="204"/>
      <c r="DW24" s="8"/>
      <c r="DX24" s="173" t="str">
        <f t="shared" si="44"/>
        <v/>
      </c>
      <c r="DY24" s="8"/>
      <c r="DZ24" s="167" t="str">
        <f>IF('Étape 1 - à remplir'!G25="kg",'Étape 1 - à remplir'!E25,"")</f>
        <v/>
      </c>
      <c r="EA24" s="104" t="str">
        <v/>
      </c>
      <c r="EB24" s="168" t="str">
        <f t="shared" si="54"/>
        <v/>
      </c>
      <c r="EC24" s="30"/>
      <c r="ED24" s="167" t="str">
        <f>IF('Étape 1 - à remplir'!G25="kg",'Étape 1 - à remplir'!D25,"")</f>
        <v/>
      </c>
      <c r="EE24" s="104" t="str">
        <v/>
      </c>
      <c r="EF24" s="168" t="str">
        <f t="shared" si="55"/>
        <v/>
      </c>
      <c r="EG24" s="30"/>
      <c r="EH24" s="167" t="str">
        <f>IF('Étape 1 - à remplir'!G25="kg",'Étape 1 - à remplir'!C25,"")</f>
        <v/>
      </c>
      <c r="EI24" s="104" t="str">
        <v/>
      </c>
      <c r="EJ24" s="97" t="str">
        <f t="shared" si="56"/>
        <v/>
      </c>
    </row>
    <row r="25" spans="1:140" ht="15.75" thickBot="1" x14ac:dyDescent="0.3">
      <c r="A25" s="99" t="str">
        <v/>
      </c>
      <c r="B25" s="100" t="e">
        <v>#N/A</v>
      </c>
      <c r="C25" s="101" t="e">
        <v>#N/A</v>
      </c>
      <c r="D25" s="8"/>
      <c r="E25" s="8"/>
      <c r="F25" s="8"/>
      <c r="G25" s="8"/>
      <c r="H25" s="8"/>
      <c r="I25" s="102" t="str">
        <f>INDEX(Données_ATB!BE:BV,MATCH(MASQ2!J25,Données_ATB!BE:BE,0),18)</f>
        <v>x</v>
      </c>
      <c r="J25" s="77" t="str">
        <f>Données_ATB!BE24</f>
        <v>ALLEGROCINE</v>
      </c>
      <c r="K25" s="204" t="e">
        <f>IF(IF(S$2="Catégorie",IF(S$3="Toutes",SUMIFS('Étape 1 - à remplir'!$F$31:$F$400,'Étape 1 - à remplir'!$E$31:$E$400,MASQ2!J25,'Étape 1 - à remplir'!$G$31:$G$400,"animaux"),SUMIFS('Étape 1 - à remplir'!$F$31:$F$400,'Étape 1 - à remplir'!$E$31:$E$400,MASQ2!J25,'Étape 1 - à remplir'!$C$31:$C$400,S$3)),IF(S$2="Âge",IF(S$3="Tous",SUMIFS('Étape 1 - à remplir'!$F$31:$F$400,'Étape 1 - à remplir'!$E$31:$E$400,MASQ2!J25,'Étape 1 - à remplir'!$G$31:$G$400,"animaux"),SUMIFS('Étape 1 - à remplir'!$F$31:$F$400,'Étape 1 - à remplir'!$E$31:$E$400,MASQ2!J25,'Étape 1 - à remplir'!$P$31:$P$400,S$3)),IF(S$2="Atelier",IF(S$3="Tous",SUMIFS('Étape 1 - à remplir'!$F$31:$F$400,'Étape 1 - à remplir'!$E$31:$E$400,MASQ2!J25,'Étape 1 - à remplir'!$G$31:$G$400,"animaux"),SUMIFS('Étape 1 - à remplir'!$F$31:$F$400,'Étape 1 - à remplir'!$E$31:$E$400,MASQ2!J25,'Étape 1 - à remplir'!$O$31:$O$400,S$3)),IF(S$2="Espèce",IF(S$3="Tous",SUMIFS('Étape 1 - à remplir'!$F$31:$F$400,'Étape 1 - à remplir'!$E$31:$E$400,MASQ2!J25,'Étape 1 - à remplir'!$G$31:$G$400,"animaux"),SUMIFS('Étape 1 - à remplir'!$F$31:$F$400,'Étape 1 - à remplir'!$E$31:$E$400,MASQ2!J25,'Étape 1 - à remplir'!$N$31:$N$400,S$3))))))=0,NA(),IF(S$2="Catégorie",IF(S$3="Toutes",SUMIFS('Étape 1 - à remplir'!$F$31:$F$400,'Étape 1 - à remplir'!$E$31:$E$400,MASQ2!J25,'Étape 1 - à remplir'!$G$31:$G$400,"animaux"),SUMIFS('Étape 1 - à remplir'!$F$31:$F$400,'Étape 1 - à remplir'!$E$31:$E$400,MASQ2!J25,'Étape 1 - à remplir'!$C$31:$C$400,S$3)),IF(S$2="Âge",IF(S$3="Tous",SUMIFS('Étape 1 - à remplir'!$F$31:$F$400,'Étape 1 - à remplir'!$E$31:$E$400,MASQ2!J25,'Étape 1 - à remplir'!$G$31:$G$400,"animaux"),SUMIFS('Étape 1 - à remplir'!$F$31:$F$400,'Étape 1 - à remplir'!$E$31:$E$400,MASQ2!J25,'Étape 1 - à remplir'!$P$31:$P$400,S$3)),IF(S$2="Atelier",IF(S$3="Tous",SUMIFS('Étape 1 - à remplir'!$F$31:$F$400,'Étape 1 - à remplir'!$E$31:$E$400,MASQ2!J25,'Étape 1 - à remplir'!$G$31:$G$400,"animaux"),SUMIFS('Étape 1 - à remplir'!$F$31:$F$400,'Étape 1 - à remplir'!$E$31:$E$400,MASQ2!J25,'Étape 1 - à remplir'!$O$31:$O$400,S$3)),IF(S$2="Espèce",IF(S$3="Tous",SUMIFS('Étape 1 - à remplir'!$F$31:$F$400,'Étape 1 - à remplir'!$E$31:$E$400,MASQ2!J25,'Étape 1 - à remplir'!$G$31:$G$400,"animaux"),SUMIFS('Étape 1 - à remplir'!$F$31:$F$400,'Étape 1 - à remplir'!$E$31:$E$400,MASQ2!J25,'Étape 1 - à remplir'!$N$31:$N$400,S$3)))))))</f>
        <v>#N/A</v>
      </c>
      <c r="L25" s="97">
        <f t="shared" si="38"/>
        <v>0</v>
      </c>
      <c r="M25" s="56" t="str">
        <f>Données_ATB!BN24</f>
        <v>Ampicilline</v>
      </c>
      <c r="N25" s="204" t="str">
        <f>Données_ATB!BO24</f>
        <v>Colistine</v>
      </c>
      <c r="O25" s="97" t="str">
        <f>Données_ATB!BP24</f>
        <v/>
      </c>
      <c r="P25" s="77" t="str">
        <f>Données_ATB!BR24</f>
        <v>Penicillines</v>
      </c>
      <c r="Q25" s="78" t="str">
        <f>Données_ATB!BS24</f>
        <v>Polypeptides</v>
      </c>
      <c r="R25" s="79" t="str">
        <f>Données_ATB!BT24</f>
        <v/>
      </c>
      <c r="S25" s="78"/>
      <c r="T25" s="78"/>
      <c r="U25" s="77" t="str">
        <f ca="1"/>
        <v>ALLEGROCINE</v>
      </c>
      <c r="V25" s="79" t="e">
        <f ca="1"/>
        <v>#N/A</v>
      </c>
      <c r="W25" s="102" t="str">
        <f>IF(X25="Colistine","x",IF(INDEX(Données_ATB!CB$3:CC$63,MATCH(X25,Données_ATB!CB$3:CB$63,0),2)="Fluoroquinolones","x",IF(INDEX(Données_ATB!CB$3:CC$63,MATCH(X25,Données_ATB!CB$3:CB$63,0),2)="Cephalosporines 3&amp;4G","x","")))</f>
        <v/>
      </c>
      <c r="X25" s="77" t="str">
        <f>Données_ATB!CB24</f>
        <v>Erythromycine</v>
      </c>
      <c r="Y25" s="104" t="e">
        <f t="shared" si="30"/>
        <v>#N/A</v>
      </c>
      <c r="Z25" s="8" t="str">
        <f ca="1"/>
        <v>Erythromycine</v>
      </c>
      <c r="AA25" s="97" t="e">
        <f ca="1"/>
        <v>#N/A</v>
      </c>
      <c r="AB25" s="102" t="str">
        <f t="shared" si="45"/>
        <v/>
      </c>
      <c r="AC25" s="204"/>
      <c r="AD25" s="204"/>
      <c r="AE25" s="204"/>
      <c r="AF25" s="204"/>
      <c r="AG25" s="8"/>
      <c r="AH25" s="173" t="str">
        <f t="shared" si="42"/>
        <v/>
      </c>
      <c r="AI25" s="8"/>
      <c r="AJ25" s="167" t="str">
        <f>IF('Étape 1 - à remplir'!G26="animaux",'Étape 1 - à remplir'!E26,"")</f>
        <v/>
      </c>
      <c r="AK25" s="104" t="str">
        <v/>
      </c>
      <c r="AL25" s="168" t="str">
        <f t="shared" si="46"/>
        <v/>
      </c>
      <c r="AN25" s="167" t="str">
        <f>IF('Étape 1 - à remplir'!G26="animaux",'Étape 1 - à remplir'!D26,"")</f>
        <v/>
      </c>
      <c r="AO25" s="104" t="str">
        <v/>
      </c>
      <c r="AP25" s="168" t="str">
        <f t="shared" si="47"/>
        <v/>
      </c>
      <c r="AR25" s="167" t="str">
        <f>IF('Étape 1 - à remplir'!G26="animaux",'Étape 1 - à remplir'!C26,"")</f>
        <v/>
      </c>
      <c r="AS25" s="104" t="str">
        <v/>
      </c>
      <c r="AT25" s="97" t="str">
        <f t="shared" si="48"/>
        <v/>
      </c>
      <c r="AV25" s="99" t="str">
        <v/>
      </c>
      <c r="AW25" s="100" t="e">
        <v>#N/A</v>
      </c>
      <c r="AX25" s="101" t="e">
        <v>#N/A</v>
      </c>
      <c r="AY25" s="8"/>
      <c r="AZ25" s="8"/>
      <c r="BA25" s="8"/>
      <c r="BB25" s="8"/>
      <c r="BC25" s="8"/>
      <c r="BD25" s="102" t="str">
        <f t="shared" si="5"/>
        <v>x</v>
      </c>
      <c r="BE25" s="56" t="str">
        <f t="shared" si="6"/>
        <v>ALLEGROCINE</v>
      </c>
      <c r="BF25" s="204" t="e">
        <f>IF(IF(BN$2="Catégorie",IF(BN$3="Toutes",SUMIFS('Étape 1 - à remplir'!$F$31:$F$400,'Étape 1 - à remplir'!$E$31:$E$400,MASQ2!BE25,'Étape 1 - à remplir'!$G$31:$G$400,"lots"),SUMIFS('Étape 1 - à remplir'!$F$31:$F$400,'Étape 1 - à remplir'!$E$31:$E$400,MASQ2!BE25,'Étape 1 - à remplir'!$C$31:$C$400,BN$3)),IF(BN$2="Âge",IF(BN$3="Tous",SUMIFS('Étape 1 - à remplir'!$F$31:$F$400,'Étape 1 - à remplir'!$E$31:$E$400,MASQ2!BE25,'Étape 1 - à remplir'!$G$31:$G$400,"lots"),SUMIFS('Étape 1 - à remplir'!$F$31:$F$400,'Étape 1 - à remplir'!$E$31:$E$400,MASQ2!BE25,'Étape 1 - à remplir'!$P$31:$P$400,BN$3,'Étape 1 - à remplir'!$G$31:$G$400,"lots")),IF(BN$2="Atelier",IF(BN$3="Tous",SUMIFS('Étape 1 - à remplir'!$F$31:$F$400,'Étape 1 - à remplir'!$E$31:$E$400,MASQ2!BE25,'Étape 1 - à remplir'!$G$31:$G$400,"lots"),SUMIFS('Étape 1 - à remplir'!$F$31:$F$400,'Étape 1 - à remplir'!$E$31:$E$400,MASQ2!BE25,'Étape 1 - à remplir'!$O$31:$O$400,BN$3,'Étape 1 - à remplir'!$G$31:$G$400,"lots")),IF(BN$2="Espèce",IF(BN$3="Tous",SUMIFS('Étape 1 - à remplir'!$F$31:$F$400,'Étape 1 - à remplir'!$E$31:$E$400,MASQ2!BE25,'Étape 1 - à remplir'!$G$31:$G$400,"lots"),SUMIFS('Étape 1 - à remplir'!$F$31:$F$400,'Étape 1 - à remplir'!$E$31:$E$400,MASQ2!BE25,'Étape 1 - à remplir'!$N$31:$N$400,BN$3,'Étape 1 - à remplir'!$G$31:$G$400,"lots"))))))=0,NA(),IF(BN$2="Catégorie",IF(BN$3="Toutes",SUMIFS('Étape 1 - à remplir'!$F$31:$F$400,'Étape 1 - à remplir'!$E$31:$E$400,MASQ2!BE25,'Étape 1 - à remplir'!$G$31:$G$400,"lots"),SUMIFS('Étape 1 - à remplir'!$F$31:$F$400,'Étape 1 - à remplir'!$E$31:$E$400,MASQ2!BE25,'Étape 1 - à remplir'!$C$31:$C$400,BN$3)),IF(BN$2="Âge",IF(BN$3="Tous",SUMIFS('Étape 1 - à remplir'!$F$31:$F$400,'Étape 1 - à remplir'!$E$31:$E$400,MASQ2!BE25,'Étape 1 - à remplir'!$G$31:$G$400,"lots"),SUMIFS('Étape 1 - à remplir'!$F$31:$F$400,'Étape 1 - à remplir'!$E$31:$E$400,MASQ2!BE25,'Étape 1 - à remplir'!$P$31:$P$400,BN$3,'Étape 1 - à remplir'!$G$31:$G$400,"lots")),IF(BN$2="Atelier",IF(BN$3="Tous",SUMIFS('Étape 1 - à remplir'!$F$31:$F$400,'Étape 1 - à remplir'!$E$31:$E$400,MASQ2!BE25,'Étape 1 - à remplir'!$G$31:$G$400,"lots"),SUMIFS('Étape 1 - à remplir'!$F$31:$F$400,'Étape 1 - à remplir'!$E$31:$E$400,MASQ2!BE25,'Étape 1 - à remplir'!$O$31:$O$400,BN$3,'Étape 1 - à remplir'!$G$31:$G$400,"lots")),IF(BN$2="Espèce",IF(BN$3="Tous",SUMIFS('Étape 1 - à remplir'!$F$31:$F$400,'Étape 1 - à remplir'!$E$31:$E$400,MASQ2!BE25,'Étape 1 - à remplir'!$G$31:$G$400,"lots"),SUMIFS('Étape 1 - à remplir'!$F$31:$F$400,'Étape 1 - à remplir'!$E$31:$E$400,MASQ2!BE25,'Étape 1 - à remplir'!$N$31:$N$400,BN$3,'Étape 1 - à remplir'!$G$31:$G$400,"lots")))))))</f>
        <v>#N/A</v>
      </c>
      <c r="BG25" s="204">
        <f t="shared" si="32"/>
        <v>0</v>
      </c>
      <c r="BH25" s="204" t="str">
        <f t="shared" si="7"/>
        <v>Ampicilline</v>
      </c>
      <c r="BI25" s="204" t="str">
        <f t="shared" si="8"/>
        <v>Colistine</v>
      </c>
      <c r="BJ25" s="204" t="str">
        <f t="shared" si="9"/>
        <v/>
      </c>
      <c r="BK25" s="204" t="str">
        <f t="shared" si="10"/>
        <v>Penicillines</v>
      </c>
      <c r="BL25" s="204" t="str">
        <f t="shared" si="11"/>
        <v>Polypeptides</v>
      </c>
      <c r="BM25" s="97" t="str">
        <f t="shared" si="12"/>
        <v/>
      </c>
      <c r="BN25" s="78"/>
      <c r="BO25" s="78"/>
      <c r="BP25" s="77" t="str">
        <f ca="1"/>
        <v>ALLEGROCINE</v>
      </c>
      <c r="BQ25" s="79" t="e">
        <f ca="1"/>
        <v>#N/A</v>
      </c>
      <c r="BR25" s="102" t="str">
        <f t="shared" si="13"/>
        <v/>
      </c>
      <c r="BS25" s="77" t="str">
        <f t="shared" si="14"/>
        <v>Erythromycine</v>
      </c>
      <c r="BT25" s="104" t="e">
        <f t="shared" si="33"/>
        <v>#N/A</v>
      </c>
      <c r="BU25" s="204" t="str">
        <f ca="1"/>
        <v>Erythromycine</v>
      </c>
      <c r="BV25" s="97" t="e">
        <f ca="1"/>
        <v>#N/A</v>
      </c>
      <c r="BW25" s="102" t="str">
        <f t="shared" si="49"/>
        <v/>
      </c>
      <c r="BX25" s="102"/>
      <c r="BY25" s="204"/>
      <c r="BZ25" s="204"/>
      <c r="CA25" s="204"/>
      <c r="CB25" s="8"/>
      <c r="CC25" s="173" t="str">
        <f t="shared" si="43"/>
        <v/>
      </c>
      <c r="CD25" s="8"/>
      <c r="CE25" s="167" t="str">
        <f>IF('Étape 1 - à remplir'!G26="lots",'Étape 1 - à remplir'!E26,"")</f>
        <v/>
      </c>
      <c r="CF25" s="104" t="str">
        <v/>
      </c>
      <c r="CG25" s="168" t="str">
        <f t="shared" si="50"/>
        <v/>
      </c>
      <c r="CH25" s="30"/>
      <c r="CI25" s="167" t="str">
        <f>IF('Étape 1 - à remplir'!G26="lots",'Étape 1 - à remplir'!D26,"")</f>
        <v/>
      </c>
      <c r="CJ25" s="104" t="str">
        <v/>
      </c>
      <c r="CK25" s="168" t="str">
        <f t="shared" si="51"/>
        <v/>
      </c>
      <c r="CL25" s="30"/>
      <c r="CM25" s="167" t="str">
        <f>IF('Étape 1 - à remplir'!G26="lots",'Étape 1 - à remplir'!C26,"")</f>
        <v/>
      </c>
      <c r="CN25" s="104" t="str">
        <v/>
      </c>
      <c r="CO25" s="97" t="str">
        <f t="shared" si="52"/>
        <v/>
      </c>
      <c r="CQ25" s="99" t="str">
        <v/>
      </c>
      <c r="CR25" s="100" t="e">
        <v>#N/A</v>
      </c>
      <c r="CS25" s="101" t="e">
        <v>#N/A</v>
      </c>
      <c r="CT25" s="8"/>
      <c r="CU25" s="8"/>
      <c r="CV25" s="8"/>
      <c r="CW25" s="8"/>
      <c r="CX25" s="8"/>
      <c r="CY25" s="102" t="str">
        <f t="shared" si="18"/>
        <v>x</v>
      </c>
      <c r="CZ25" s="56" t="str">
        <f t="shared" si="19"/>
        <v>ALLEGROCINE</v>
      </c>
      <c r="DA25" s="204" t="e">
        <f>IF(IF(DI$2="Catégorie",IF(DI$3="Toutes",SUMIFS('Étape 1 - à remplir'!$F$31:$F$400,'Étape 1 - à remplir'!$E$31:$E$400,MASQ2!CZ25,'Étape 1 - à remplir'!$G$31:$G$400,"kg"),SUMIFS('Étape 1 - à remplir'!$F$31:$F$400,'Étape 1 - à remplir'!$E$31:$E$400,MASQ2!CZ25,'Étape 1 - à remplir'!$C$31:$C$400,DI$3)),IF(DI$2="Âge",IF(DI$3="Tous",SUMIFS('Étape 1 - à remplir'!$F$31:$F$400,'Étape 1 - à remplir'!$E$31:$E$400,MASQ2!CZ25,'Étape 1 - à remplir'!$G$31:$G$400,"kg"),SUMIFS('Étape 1 - à remplir'!$F$31:$F$400,'Étape 1 - à remplir'!$E$31:$E$400,MASQ2!CZ25,'Étape 1 - à remplir'!$P$31:$P$400,DI$3,'Étape 1 - à remplir'!$G$31:$G$400,"kg")),IF(DI$2="Atelier",IF(DI$3="Tous",SUMIFS('Étape 1 - à remplir'!$F$31:$F$400,'Étape 1 - à remplir'!$E$31:$E$400,MASQ2!CZ25,'Étape 1 - à remplir'!$G$31:$G$400,"kg"),SUMIFS('Étape 1 - à remplir'!$F$31:$F$400,'Étape 1 - à remplir'!$E$31:$E$400,MASQ2!CZ25,'Étape 1 - à remplir'!$O$31:$O$400,DI$3,'Étape 1 - à remplir'!$G$31:$G$400,"kg")),IF(DI$2="Espèce",IF(DI$3="Tous",SUMIFS('Étape 1 - à remplir'!$F$31:$F$400,'Étape 1 - à remplir'!$E$31:$E$400,MASQ2!CZ25,'Étape 1 - à remplir'!$G$31:$G$400,"kg"),SUMIFS('Étape 1 - à remplir'!$F$31:$F$400,'Étape 1 - à remplir'!$E$31:$E$400,MASQ2!CZ25,'Étape 1 - à remplir'!$N$31:$N$400,DI$3,'Étape 1 - à remplir'!$G$31:$G$400,"kg"))))))=0,NA(),IF(DI$2="Catégorie",IF(DI$3="Toutes",SUMIFS('Étape 1 - à remplir'!$F$31:$F$400,'Étape 1 - à remplir'!$E$31:$E$400,MASQ2!CZ25,'Étape 1 - à remplir'!$G$31:$G$400,"kg"),SUMIFS('Étape 1 - à remplir'!$F$31:$F$400,'Étape 1 - à remplir'!$E$31:$E$400,MASQ2!CZ25,'Étape 1 - à remplir'!$C$31:$C$400,DI$3)),IF(DI$2="Âge",IF(DI$3="Tous",SUMIFS('Étape 1 - à remplir'!$F$31:$F$400,'Étape 1 - à remplir'!$E$31:$E$400,MASQ2!CZ25,'Étape 1 - à remplir'!$G$31:$G$400,"kg"),SUMIFS('Étape 1 - à remplir'!$F$31:$F$400,'Étape 1 - à remplir'!$E$31:$E$400,MASQ2!CZ25,'Étape 1 - à remplir'!$P$31:$P$400,DI$3,'Étape 1 - à remplir'!$G$31:$G$400,"kg")),IF(DI$2="Atelier",IF(DI$3="Tous",SUMIFS('Étape 1 - à remplir'!$F$31:$F$400,'Étape 1 - à remplir'!$E$31:$E$400,MASQ2!CZ25,'Étape 1 - à remplir'!$G$31:$G$400,"kg"),SUMIFS('Étape 1 - à remplir'!$F$31:$F$400,'Étape 1 - à remplir'!$E$31:$E$400,MASQ2!CZ25,'Étape 1 - à remplir'!$O$31:$O$400,DI$3,'Étape 1 - à remplir'!$G$31:$G$400,"kg")),IF(DI$2="Espèce",IF(DI$3="Tous",SUMIFS('Étape 1 - à remplir'!$F$31:$F$400,'Étape 1 - à remplir'!$E$31:$E$400,MASQ2!CZ25,'Étape 1 - à remplir'!$G$31:$G$400,"kg"),SUMIFS('Étape 1 - à remplir'!$F$31:$F$400,'Étape 1 - à remplir'!$E$31:$E$400,MASQ2!CZ25,'Étape 1 - à remplir'!$N$31:$N$400,DI$3,'Étape 1 - à remplir'!$G$31:$G$400,"kg")))))))</f>
        <v>#N/A</v>
      </c>
      <c r="DB25" s="104">
        <f t="shared" si="35"/>
        <v>0</v>
      </c>
      <c r="DC25" s="204" t="str">
        <f t="shared" si="20"/>
        <v>Ampicilline</v>
      </c>
      <c r="DD25" s="204" t="str">
        <f t="shared" si="21"/>
        <v>Colistine</v>
      </c>
      <c r="DE25" s="204" t="str">
        <f t="shared" si="22"/>
        <v/>
      </c>
      <c r="DF25" s="204" t="str">
        <f t="shared" si="23"/>
        <v>Penicillines</v>
      </c>
      <c r="DG25" s="204" t="str">
        <f t="shared" si="24"/>
        <v>Polypeptides</v>
      </c>
      <c r="DH25" s="97" t="str">
        <f t="shared" si="25"/>
        <v/>
      </c>
      <c r="DI25" s="78"/>
      <c r="DJ25" s="78"/>
      <c r="DK25" s="77" t="str">
        <f ca="1"/>
        <v>ALLEGROCINE</v>
      </c>
      <c r="DL25" s="79" t="e">
        <f ca="1"/>
        <v>#N/A</v>
      </c>
      <c r="DM25" s="102" t="str">
        <f t="shared" si="26"/>
        <v/>
      </c>
      <c r="DN25" s="77" t="str">
        <f t="shared" si="27"/>
        <v>Erythromycine</v>
      </c>
      <c r="DO25" s="104" t="e">
        <f t="shared" si="36"/>
        <v>#N/A</v>
      </c>
      <c r="DP25" s="8" t="str">
        <f ca="1"/>
        <v>Erythromycine</v>
      </c>
      <c r="DQ25" s="97" t="e">
        <f ca="1"/>
        <v>#N/A</v>
      </c>
      <c r="DR25" s="102" t="str">
        <f t="shared" si="53"/>
        <v/>
      </c>
      <c r="DS25" s="204"/>
      <c r="DT25" s="204"/>
      <c r="DU25" s="204"/>
      <c r="DV25" s="204"/>
      <c r="DW25" s="8"/>
      <c r="DX25" s="173" t="str">
        <f t="shared" si="44"/>
        <v/>
      </c>
      <c r="DY25" s="8"/>
      <c r="DZ25" s="167" t="str">
        <f>IF('Étape 1 - à remplir'!G26="kg",'Étape 1 - à remplir'!E26,"")</f>
        <v/>
      </c>
      <c r="EA25" s="104" t="str">
        <v/>
      </c>
      <c r="EB25" s="168" t="str">
        <f t="shared" si="54"/>
        <v/>
      </c>
      <c r="EC25" s="30"/>
      <c r="ED25" s="167" t="str">
        <f>IF('Étape 1 - à remplir'!G26="kg",'Étape 1 - à remplir'!D26,"")</f>
        <v/>
      </c>
      <c r="EE25" s="104" t="str">
        <v/>
      </c>
      <c r="EF25" s="168" t="str">
        <f t="shared" si="55"/>
        <v/>
      </c>
      <c r="EG25" s="30"/>
      <c r="EH25" s="167" t="str">
        <f>IF('Étape 1 - à remplir'!G26="kg",'Étape 1 - à remplir'!C26,"")</f>
        <v/>
      </c>
      <c r="EI25" s="104" t="str">
        <v/>
      </c>
      <c r="EJ25" s="97" t="str">
        <f t="shared" si="56"/>
        <v/>
      </c>
    </row>
    <row r="26" spans="1:140" x14ac:dyDescent="0.25">
      <c r="A26" s="56"/>
      <c r="B26" s="8"/>
      <c r="C26" s="8"/>
      <c r="D26" s="8"/>
      <c r="E26" s="8"/>
      <c r="F26" s="8"/>
      <c r="G26" s="8"/>
      <c r="H26" s="8"/>
      <c r="I26" s="102" t="str">
        <f>INDEX(Données_ATB!BE:BV,MATCH(MASQ2!J26,Données_ATB!BE:BE,0),18)</f>
        <v/>
      </c>
      <c r="J26" s="77" t="str">
        <f>Données_ATB!BE25</f>
        <v>ALTIDOX 433 MG/G POUDRE POUR ADMINISTRATION DANS L'EAU DE BOISSON POUR PORCS, POULETS ET DINDES</v>
      </c>
      <c r="K26" s="204" t="e">
        <f>IF(IF(S$2="Catégorie",IF(S$3="Toutes",SUMIFS('Étape 1 - à remplir'!$F$31:$F$400,'Étape 1 - à remplir'!$E$31:$E$400,MASQ2!J26,'Étape 1 - à remplir'!$G$31:$G$400,"animaux"),SUMIFS('Étape 1 - à remplir'!$F$31:$F$400,'Étape 1 - à remplir'!$E$31:$E$400,MASQ2!J26,'Étape 1 - à remplir'!$C$31:$C$400,S$3)),IF(S$2="Âge",IF(S$3="Tous",SUMIFS('Étape 1 - à remplir'!$F$31:$F$400,'Étape 1 - à remplir'!$E$31:$E$400,MASQ2!J26,'Étape 1 - à remplir'!$G$31:$G$400,"animaux"),SUMIFS('Étape 1 - à remplir'!$F$31:$F$400,'Étape 1 - à remplir'!$E$31:$E$400,MASQ2!J26,'Étape 1 - à remplir'!$P$31:$P$400,S$3)),IF(S$2="Atelier",IF(S$3="Tous",SUMIFS('Étape 1 - à remplir'!$F$31:$F$400,'Étape 1 - à remplir'!$E$31:$E$400,MASQ2!J26,'Étape 1 - à remplir'!$G$31:$G$400,"animaux"),SUMIFS('Étape 1 - à remplir'!$F$31:$F$400,'Étape 1 - à remplir'!$E$31:$E$400,MASQ2!J26,'Étape 1 - à remplir'!$O$31:$O$400,S$3)),IF(S$2="Espèce",IF(S$3="Tous",SUMIFS('Étape 1 - à remplir'!$F$31:$F$400,'Étape 1 - à remplir'!$E$31:$E$400,MASQ2!J26,'Étape 1 - à remplir'!$G$31:$G$400,"animaux"),SUMIFS('Étape 1 - à remplir'!$F$31:$F$400,'Étape 1 - à remplir'!$E$31:$E$400,MASQ2!J26,'Étape 1 - à remplir'!$N$31:$N$400,S$3))))))=0,NA(),IF(S$2="Catégorie",IF(S$3="Toutes",SUMIFS('Étape 1 - à remplir'!$F$31:$F$400,'Étape 1 - à remplir'!$E$31:$E$400,MASQ2!J26,'Étape 1 - à remplir'!$G$31:$G$400,"animaux"),SUMIFS('Étape 1 - à remplir'!$F$31:$F$400,'Étape 1 - à remplir'!$E$31:$E$400,MASQ2!J26,'Étape 1 - à remplir'!$C$31:$C$400,S$3)),IF(S$2="Âge",IF(S$3="Tous",SUMIFS('Étape 1 - à remplir'!$F$31:$F$400,'Étape 1 - à remplir'!$E$31:$E$400,MASQ2!J26,'Étape 1 - à remplir'!$G$31:$G$400,"animaux"),SUMIFS('Étape 1 - à remplir'!$F$31:$F$400,'Étape 1 - à remplir'!$E$31:$E$400,MASQ2!J26,'Étape 1 - à remplir'!$P$31:$P$400,S$3)),IF(S$2="Atelier",IF(S$3="Tous",SUMIFS('Étape 1 - à remplir'!$F$31:$F$400,'Étape 1 - à remplir'!$E$31:$E$400,MASQ2!J26,'Étape 1 - à remplir'!$G$31:$G$400,"animaux"),SUMIFS('Étape 1 - à remplir'!$F$31:$F$400,'Étape 1 - à remplir'!$E$31:$E$400,MASQ2!J26,'Étape 1 - à remplir'!$O$31:$O$400,S$3)),IF(S$2="Espèce",IF(S$3="Tous",SUMIFS('Étape 1 - à remplir'!$F$31:$F$400,'Étape 1 - à remplir'!$E$31:$E$400,MASQ2!J26,'Étape 1 - à remplir'!$G$31:$G$400,"animaux"),SUMIFS('Étape 1 - à remplir'!$F$31:$F$400,'Étape 1 - à remplir'!$E$31:$E$400,MASQ2!J26,'Étape 1 - à remplir'!$N$31:$N$400,S$3)))))))</f>
        <v>#N/A</v>
      </c>
      <c r="L26" s="97">
        <f t="shared" si="38"/>
        <v>0</v>
      </c>
      <c r="M26" s="56" t="str">
        <f>Données_ATB!BN25</f>
        <v>Doxycycline</v>
      </c>
      <c r="N26" s="204" t="str">
        <f>Données_ATB!BO25</f>
        <v/>
      </c>
      <c r="O26" s="97" t="str">
        <f>Données_ATB!BP25</f>
        <v/>
      </c>
      <c r="P26" s="77" t="str">
        <f>Données_ATB!BR25</f>
        <v>Tetracyclines</v>
      </c>
      <c r="Q26" s="78" t="str">
        <f>Données_ATB!BS25</f>
        <v/>
      </c>
      <c r="R26" s="79" t="str">
        <f>Données_ATB!BT25</f>
        <v/>
      </c>
      <c r="S26" s="78"/>
      <c r="T26" s="78"/>
      <c r="U26" s="77" t="str">
        <f ca="1"/>
        <v>ALTIDOX 433 MG/G POUDRE POUR ADMINISTRATION DANS L'EAU DE BOISSON POUR PORCS, POULETS ET DINDES</v>
      </c>
      <c r="V26" s="79" t="e">
        <f ca="1"/>
        <v>#N/A</v>
      </c>
      <c r="W26" s="102" t="str">
        <f>IF(X26="Colistine","x",IF(INDEX(Données_ATB!CB$3:CC$63,MATCH(X26,Données_ATB!CB$3:CB$63,0),2)="Fluoroquinolones","x",IF(INDEX(Données_ATB!CB$3:CC$63,MATCH(X26,Données_ATB!CB$3:CB$63,0),2)="Cephalosporines 3&amp;4G","x","")))</f>
        <v/>
      </c>
      <c r="X26" s="77" t="str">
        <f>Données_ATB!CB25</f>
        <v>Florfénicol</v>
      </c>
      <c r="Y26" s="104" t="e">
        <f t="shared" si="30"/>
        <v>#N/A</v>
      </c>
      <c r="Z26" s="8" t="str">
        <f ca="1"/>
        <v>Florfénicol</v>
      </c>
      <c r="AA26" s="97" t="e">
        <f ca="1"/>
        <v>#N/A</v>
      </c>
      <c r="AB26" s="102" t="str">
        <f t="shared" si="45"/>
        <v/>
      </c>
      <c r="AC26" s="8"/>
      <c r="AD26" s="8"/>
      <c r="AE26" s="8"/>
      <c r="AF26" s="8"/>
      <c r="AG26" s="8"/>
      <c r="AH26" s="173" t="str">
        <f t="shared" si="42"/>
        <v/>
      </c>
      <c r="AI26" s="8"/>
      <c r="AJ26" s="167" t="str">
        <f>IF('Étape 1 - à remplir'!G27="animaux",'Étape 1 - à remplir'!E27,"")</f>
        <v/>
      </c>
      <c r="AK26" s="104" t="str">
        <v/>
      </c>
      <c r="AL26" s="168" t="str">
        <f t="shared" si="46"/>
        <v/>
      </c>
      <c r="AN26" s="167" t="str">
        <f>IF('Étape 1 - à remplir'!G27="animaux",'Étape 1 - à remplir'!D27,"")</f>
        <v/>
      </c>
      <c r="AO26" s="104" t="str">
        <v/>
      </c>
      <c r="AP26" s="168" t="str">
        <f t="shared" si="47"/>
        <v/>
      </c>
      <c r="AR26" s="167" t="str">
        <f>IF('Étape 1 - à remplir'!G27="animaux",'Étape 1 - à remplir'!C27,"")</f>
        <v/>
      </c>
      <c r="AS26" s="104" t="str">
        <v/>
      </c>
      <c r="AT26" s="97" t="str">
        <f t="shared" si="48"/>
        <v/>
      </c>
      <c r="AV26" s="56"/>
      <c r="AW26" s="8"/>
      <c r="AX26" s="8"/>
      <c r="AY26" s="8"/>
      <c r="AZ26" s="8"/>
      <c r="BA26" s="8"/>
      <c r="BB26" s="8"/>
      <c r="BC26" s="8"/>
      <c r="BD26" s="102" t="str">
        <f t="shared" si="5"/>
        <v/>
      </c>
      <c r="BE26" s="56" t="str">
        <f t="shared" si="6"/>
        <v>ALTIDOX 433 MG/G POUDRE POUR ADMINISTRATION DANS L'EAU DE BOISSON POUR PORCS, POULETS ET DINDES</v>
      </c>
      <c r="BF26" s="204" t="e">
        <f>IF(IF(BN$2="Catégorie",IF(BN$3="Toutes",SUMIFS('Étape 1 - à remplir'!$F$31:$F$400,'Étape 1 - à remplir'!$E$31:$E$400,MASQ2!BE26,'Étape 1 - à remplir'!$G$31:$G$400,"lots"),SUMIFS('Étape 1 - à remplir'!$F$31:$F$400,'Étape 1 - à remplir'!$E$31:$E$400,MASQ2!BE26,'Étape 1 - à remplir'!$C$31:$C$400,BN$3)),IF(BN$2="Âge",IF(BN$3="Tous",SUMIFS('Étape 1 - à remplir'!$F$31:$F$400,'Étape 1 - à remplir'!$E$31:$E$400,MASQ2!BE26,'Étape 1 - à remplir'!$G$31:$G$400,"lots"),SUMIFS('Étape 1 - à remplir'!$F$31:$F$400,'Étape 1 - à remplir'!$E$31:$E$400,MASQ2!BE26,'Étape 1 - à remplir'!$P$31:$P$400,BN$3,'Étape 1 - à remplir'!$G$31:$G$400,"lots")),IF(BN$2="Atelier",IF(BN$3="Tous",SUMIFS('Étape 1 - à remplir'!$F$31:$F$400,'Étape 1 - à remplir'!$E$31:$E$400,MASQ2!BE26,'Étape 1 - à remplir'!$G$31:$G$400,"lots"),SUMIFS('Étape 1 - à remplir'!$F$31:$F$400,'Étape 1 - à remplir'!$E$31:$E$400,MASQ2!BE26,'Étape 1 - à remplir'!$O$31:$O$400,BN$3,'Étape 1 - à remplir'!$G$31:$G$400,"lots")),IF(BN$2="Espèce",IF(BN$3="Tous",SUMIFS('Étape 1 - à remplir'!$F$31:$F$400,'Étape 1 - à remplir'!$E$31:$E$400,MASQ2!BE26,'Étape 1 - à remplir'!$G$31:$G$400,"lots"),SUMIFS('Étape 1 - à remplir'!$F$31:$F$400,'Étape 1 - à remplir'!$E$31:$E$400,MASQ2!BE26,'Étape 1 - à remplir'!$N$31:$N$400,BN$3,'Étape 1 - à remplir'!$G$31:$G$400,"lots"))))))=0,NA(),IF(BN$2="Catégorie",IF(BN$3="Toutes",SUMIFS('Étape 1 - à remplir'!$F$31:$F$400,'Étape 1 - à remplir'!$E$31:$E$400,MASQ2!BE26,'Étape 1 - à remplir'!$G$31:$G$400,"lots"),SUMIFS('Étape 1 - à remplir'!$F$31:$F$400,'Étape 1 - à remplir'!$E$31:$E$400,MASQ2!BE26,'Étape 1 - à remplir'!$C$31:$C$400,BN$3)),IF(BN$2="Âge",IF(BN$3="Tous",SUMIFS('Étape 1 - à remplir'!$F$31:$F$400,'Étape 1 - à remplir'!$E$31:$E$400,MASQ2!BE26,'Étape 1 - à remplir'!$G$31:$G$400,"lots"),SUMIFS('Étape 1 - à remplir'!$F$31:$F$400,'Étape 1 - à remplir'!$E$31:$E$400,MASQ2!BE26,'Étape 1 - à remplir'!$P$31:$P$400,BN$3,'Étape 1 - à remplir'!$G$31:$G$400,"lots")),IF(BN$2="Atelier",IF(BN$3="Tous",SUMIFS('Étape 1 - à remplir'!$F$31:$F$400,'Étape 1 - à remplir'!$E$31:$E$400,MASQ2!BE26,'Étape 1 - à remplir'!$G$31:$G$400,"lots"),SUMIFS('Étape 1 - à remplir'!$F$31:$F$400,'Étape 1 - à remplir'!$E$31:$E$400,MASQ2!BE26,'Étape 1 - à remplir'!$O$31:$O$400,BN$3,'Étape 1 - à remplir'!$G$31:$G$400,"lots")),IF(BN$2="Espèce",IF(BN$3="Tous",SUMIFS('Étape 1 - à remplir'!$F$31:$F$400,'Étape 1 - à remplir'!$E$31:$E$400,MASQ2!BE26,'Étape 1 - à remplir'!$G$31:$G$400,"lots"),SUMIFS('Étape 1 - à remplir'!$F$31:$F$400,'Étape 1 - à remplir'!$E$31:$E$400,MASQ2!BE26,'Étape 1 - à remplir'!$N$31:$N$400,BN$3,'Étape 1 - à remplir'!$G$31:$G$400,"lots")))))))</f>
        <v>#N/A</v>
      </c>
      <c r="BG26" s="204">
        <f t="shared" si="32"/>
        <v>0</v>
      </c>
      <c r="BH26" s="204" t="str">
        <f t="shared" si="7"/>
        <v>Doxycycline</v>
      </c>
      <c r="BI26" s="204" t="str">
        <f t="shared" si="8"/>
        <v/>
      </c>
      <c r="BJ26" s="204" t="str">
        <f t="shared" si="9"/>
        <v/>
      </c>
      <c r="BK26" s="204" t="str">
        <f t="shared" si="10"/>
        <v>Tetracyclines</v>
      </c>
      <c r="BL26" s="204" t="str">
        <f t="shared" si="11"/>
        <v/>
      </c>
      <c r="BM26" s="97" t="str">
        <f t="shared" si="12"/>
        <v/>
      </c>
      <c r="BN26" s="78"/>
      <c r="BO26" s="78"/>
      <c r="BP26" s="77" t="str">
        <f ca="1"/>
        <v>ALTIDOX 433 MG/G POUDRE POUR ADMINISTRATION DANS L'EAU DE BOISSON POUR PORCS, POULETS ET DINDES</v>
      </c>
      <c r="BQ26" s="79" t="e">
        <f ca="1"/>
        <v>#N/A</v>
      </c>
      <c r="BR26" s="102" t="str">
        <f t="shared" si="13"/>
        <v/>
      </c>
      <c r="BS26" s="77" t="str">
        <f t="shared" si="14"/>
        <v>Florfénicol</v>
      </c>
      <c r="BT26" s="104" t="e">
        <f t="shared" si="33"/>
        <v>#N/A</v>
      </c>
      <c r="BU26" s="204" t="str">
        <f ca="1"/>
        <v>Florfénicol</v>
      </c>
      <c r="BV26" s="97" t="e">
        <f ca="1"/>
        <v>#N/A</v>
      </c>
      <c r="BW26" s="102" t="str">
        <f t="shared" ref="BW26:BW27" si="57">IF(BX26="Colistine","x",IF(BX26="Fluoroquinolones","x",IF(BX26="Céphalosporines de 3G","x",IF(BX26="Céphalosporines de 4G","x",""))))</f>
        <v/>
      </c>
      <c r="BX26" s="204"/>
      <c r="BY26" s="204"/>
      <c r="BZ26" s="204"/>
      <c r="CA26" s="204"/>
      <c r="CB26" s="8"/>
      <c r="CC26" s="173" t="str">
        <f t="shared" si="43"/>
        <v/>
      </c>
      <c r="CD26" s="8"/>
      <c r="CE26" s="167" t="str">
        <f>IF('Étape 1 - à remplir'!G27="lots",'Étape 1 - à remplir'!E27,"")</f>
        <v/>
      </c>
      <c r="CF26" s="104" t="str">
        <v/>
      </c>
      <c r="CG26" s="168" t="str">
        <f t="shared" si="50"/>
        <v/>
      </c>
      <c r="CH26" s="30"/>
      <c r="CI26" s="167" t="str">
        <f>IF('Étape 1 - à remplir'!G27="lots",'Étape 1 - à remplir'!D27,"")</f>
        <v/>
      </c>
      <c r="CJ26" s="104" t="str">
        <v/>
      </c>
      <c r="CK26" s="168" t="str">
        <f t="shared" si="51"/>
        <v/>
      </c>
      <c r="CL26" s="30"/>
      <c r="CM26" s="167" t="str">
        <f>IF('Étape 1 - à remplir'!G27="lots",'Étape 1 - à remplir'!C27,"")</f>
        <v/>
      </c>
      <c r="CN26" s="104" t="str">
        <v/>
      </c>
      <c r="CO26" s="97" t="str">
        <f t="shared" si="52"/>
        <v/>
      </c>
      <c r="CQ26" s="56"/>
      <c r="CR26" s="8"/>
      <c r="CS26" s="8"/>
      <c r="CT26" s="8"/>
      <c r="CU26" s="8"/>
      <c r="CV26" s="8"/>
      <c r="CW26" s="8"/>
      <c r="CX26" s="8"/>
      <c r="CY26" s="102" t="str">
        <f t="shared" si="18"/>
        <v/>
      </c>
      <c r="CZ26" s="56" t="str">
        <f t="shared" si="19"/>
        <v>ALTIDOX 433 MG/G POUDRE POUR ADMINISTRATION DANS L'EAU DE BOISSON POUR PORCS, POULETS ET DINDES</v>
      </c>
      <c r="DA26" s="204" t="e">
        <f>IF(IF(DI$2="Catégorie",IF(DI$3="Toutes",SUMIFS('Étape 1 - à remplir'!$F$31:$F$400,'Étape 1 - à remplir'!$E$31:$E$400,MASQ2!CZ26,'Étape 1 - à remplir'!$G$31:$G$400,"kg"),SUMIFS('Étape 1 - à remplir'!$F$31:$F$400,'Étape 1 - à remplir'!$E$31:$E$400,MASQ2!CZ26,'Étape 1 - à remplir'!$C$31:$C$400,DI$3)),IF(DI$2="Âge",IF(DI$3="Tous",SUMIFS('Étape 1 - à remplir'!$F$31:$F$400,'Étape 1 - à remplir'!$E$31:$E$400,MASQ2!CZ26,'Étape 1 - à remplir'!$G$31:$G$400,"kg"),SUMIFS('Étape 1 - à remplir'!$F$31:$F$400,'Étape 1 - à remplir'!$E$31:$E$400,MASQ2!CZ26,'Étape 1 - à remplir'!$P$31:$P$400,DI$3,'Étape 1 - à remplir'!$G$31:$G$400,"kg")),IF(DI$2="Atelier",IF(DI$3="Tous",SUMIFS('Étape 1 - à remplir'!$F$31:$F$400,'Étape 1 - à remplir'!$E$31:$E$400,MASQ2!CZ26,'Étape 1 - à remplir'!$G$31:$G$400,"kg"),SUMIFS('Étape 1 - à remplir'!$F$31:$F$400,'Étape 1 - à remplir'!$E$31:$E$400,MASQ2!CZ26,'Étape 1 - à remplir'!$O$31:$O$400,DI$3,'Étape 1 - à remplir'!$G$31:$G$400,"kg")),IF(DI$2="Espèce",IF(DI$3="Tous",SUMIFS('Étape 1 - à remplir'!$F$31:$F$400,'Étape 1 - à remplir'!$E$31:$E$400,MASQ2!CZ26,'Étape 1 - à remplir'!$G$31:$G$400,"kg"),SUMIFS('Étape 1 - à remplir'!$F$31:$F$400,'Étape 1 - à remplir'!$E$31:$E$400,MASQ2!CZ26,'Étape 1 - à remplir'!$N$31:$N$400,DI$3,'Étape 1 - à remplir'!$G$31:$G$400,"kg"))))))=0,NA(),IF(DI$2="Catégorie",IF(DI$3="Toutes",SUMIFS('Étape 1 - à remplir'!$F$31:$F$400,'Étape 1 - à remplir'!$E$31:$E$400,MASQ2!CZ26,'Étape 1 - à remplir'!$G$31:$G$400,"kg"),SUMIFS('Étape 1 - à remplir'!$F$31:$F$400,'Étape 1 - à remplir'!$E$31:$E$400,MASQ2!CZ26,'Étape 1 - à remplir'!$C$31:$C$400,DI$3)),IF(DI$2="Âge",IF(DI$3="Tous",SUMIFS('Étape 1 - à remplir'!$F$31:$F$400,'Étape 1 - à remplir'!$E$31:$E$400,MASQ2!CZ26,'Étape 1 - à remplir'!$G$31:$G$400,"kg"),SUMIFS('Étape 1 - à remplir'!$F$31:$F$400,'Étape 1 - à remplir'!$E$31:$E$400,MASQ2!CZ26,'Étape 1 - à remplir'!$P$31:$P$400,DI$3,'Étape 1 - à remplir'!$G$31:$G$400,"kg")),IF(DI$2="Atelier",IF(DI$3="Tous",SUMIFS('Étape 1 - à remplir'!$F$31:$F$400,'Étape 1 - à remplir'!$E$31:$E$400,MASQ2!CZ26,'Étape 1 - à remplir'!$G$31:$G$400,"kg"),SUMIFS('Étape 1 - à remplir'!$F$31:$F$400,'Étape 1 - à remplir'!$E$31:$E$400,MASQ2!CZ26,'Étape 1 - à remplir'!$O$31:$O$400,DI$3,'Étape 1 - à remplir'!$G$31:$G$400,"kg")),IF(DI$2="Espèce",IF(DI$3="Tous",SUMIFS('Étape 1 - à remplir'!$F$31:$F$400,'Étape 1 - à remplir'!$E$31:$E$400,MASQ2!CZ26,'Étape 1 - à remplir'!$G$31:$G$400,"kg"),SUMIFS('Étape 1 - à remplir'!$F$31:$F$400,'Étape 1 - à remplir'!$E$31:$E$400,MASQ2!CZ26,'Étape 1 - à remplir'!$N$31:$N$400,DI$3,'Étape 1 - à remplir'!$G$31:$G$400,"kg")))))))</f>
        <v>#N/A</v>
      </c>
      <c r="DB26" s="104">
        <f t="shared" si="35"/>
        <v>0</v>
      </c>
      <c r="DC26" s="204" t="str">
        <f t="shared" si="20"/>
        <v>Doxycycline</v>
      </c>
      <c r="DD26" s="204" t="str">
        <f t="shared" si="21"/>
        <v/>
      </c>
      <c r="DE26" s="204" t="str">
        <f t="shared" si="22"/>
        <v/>
      </c>
      <c r="DF26" s="204" t="str">
        <f t="shared" si="23"/>
        <v>Tetracyclines</v>
      </c>
      <c r="DG26" s="204" t="str">
        <f t="shared" si="24"/>
        <v/>
      </c>
      <c r="DH26" s="97" t="str">
        <f t="shared" si="25"/>
        <v/>
      </c>
      <c r="DI26" s="78"/>
      <c r="DJ26" s="78"/>
      <c r="DK26" s="77" t="str">
        <f ca="1"/>
        <v>ALTIDOX 433 MG/G POUDRE POUR ADMINISTRATION DANS L'EAU DE BOISSON POUR PORCS, POULETS ET DINDES</v>
      </c>
      <c r="DL26" s="79" t="e">
        <f ca="1"/>
        <v>#N/A</v>
      </c>
      <c r="DM26" s="102" t="str">
        <f t="shared" si="26"/>
        <v/>
      </c>
      <c r="DN26" s="77" t="str">
        <f t="shared" si="27"/>
        <v>Florfénicol</v>
      </c>
      <c r="DO26" s="104" t="e">
        <f t="shared" si="36"/>
        <v>#N/A</v>
      </c>
      <c r="DP26" s="8" t="str">
        <f ca="1"/>
        <v>Florfénicol</v>
      </c>
      <c r="DQ26" s="97" t="e">
        <f ca="1"/>
        <v>#N/A</v>
      </c>
      <c r="DR26" s="102" t="str">
        <f t="shared" ref="DR26:DR27" si="58">IF(DS26="Colistine","x",IF(DS26="Fluoroquinolones","x",IF(DS26="Céphalosporines de 3G","x",IF(DS26="Céphalosporines de 4G","x",""))))</f>
        <v/>
      </c>
      <c r="DS26" s="204"/>
      <c r="DT26" s="204"/>
      <c r="DU26" s="204"/>
      <c r="DV26" s="204"/>
      <c r="DW26" s="8"/>
      <c r="DX26" s="173" t="str">
        <f t="shared" si="44"/>
        <v/>
      </c>
      <c r="DY26" s="8"/>
      <c r="DZ26" s="167" t="str">
        <f>IF('Étape 1 - à remplir'!G27="kg",'Étape 1 - à remplir'!E27,"")</f>
        <v/>
      </c>
      <c r="EA26" s="104" t="str">
        <v/>
      </c>
      <c r="EB26" s="168" t="str">
        <f t="shared" si="54"/>
        <v/>
      </c>
      <c r="EC26" s="30"/>
      <c r="ED26" s="167" t="str">
        <f>IF('Étape 1 - à remplir'!G27="kg",'Étape 1 - à remplir'!D27,"")</f>
        <v/>
      </c>
      <c r="EE26" s="104" t="str">
        <v/>
      </c>
      <c r="EF26" s="168" t="str">
        <f t="shared" si="55"/>
        <v/>
      </c>
      <c r="EG26" s="30"/>
      <c r="EH26" s="167" t="str">
        <f>IF('Étape 1 - à remplir'!G27="kg",'Étape 1 - à remplir'!C27,"")</f>
        <v/>
      </c>
      <c r="EI26" s="104" t="str">
        <v/>
      </c>
      <c r="EJ26" s="97" t="str">
        <f t="shared" si="56"/>
        <v/>
      </c>
    </row>
    <row r="27" spans="1:140" ht="15.75" thickBot="1" x14ac:dyDescent="0.3">
      <c r="A27" s="56"/>
      <c r="B27" s="8"/>
      <c r="C27" s="8"/>
      <c r="D27" s="8"/>
      <c r="E27" s="8"/>
      <c r="F27" s="8"/>
      <c r="G27" s="8"/>
      <c r="H27" s="8"/>
      <c r="I27" s="102" t="str">
        <f>INDEX(Données_ATB!BE:BV,MATCH(MASQ2!J27,Données_ATB!BE:BE,0),18)</f>
        <v/>
      </c>
      <c r="J27" s="77" t="str">
        <f>Données_ATB!BE26</f>
        <v>AMATIB 697 MG/G POUDRE ORALE POUR PORCS ET POULETS</v>
      </c>
      <c r="K27" s="204" t="e">
        <f>IF(IF(S$2="Catégorie",IF(S$3="Toutes",SUMIFS('Étape 1 - à remplir'!$F$31:$F$400,'Étape 1 - à remplir'!$E$31:$E$400,MASQ2!J27,'Étape 1 - à remplir'!$G$31:$G$400,"animaux"),SUMIFS('Étape 1 - à remplir'!$F$31:$F$400,'Étape 1 - à remplir'!$E$31:$E$400,MASQ2!J27,'Étape 1 - à remplir'!$C$31:$C$400,S$3)),IF(S$2="Âge",IF(S$3="Tous",SUMIFS('Étape 1 - à remplir'!$F$31:$F$400,'Étape 1 - à remplir'!$E$31:$E$400,MASQ2!J27,'Étape 1 - à remplir'!$G$31:$G$400,"animaux"),SUMIFS('Étape 1 - à remplir'!$F$31:$F$400,'Étape 1 - à remplir'!$E$31:$E$400,MASQ2!J27,'Étape 1 - à remplir'!$P$31:$P$400,S$3)),IF(S$2="Atelier",IF(S$3="Tous",SUMIFS('Étape 1 - à remplir'!$F$31:$F$400,'Étape 1 - à remplir'!$E$31:$E$400,MASQ2!J27,'Étape 1 - à remplir'!$G$31:$G$400,"animaux"),SUMIFS('Étape 1 - à remplir'!$F$31:$F$400,'Étape 1 - à remplir'!$E$31:$E$400,MASQ2!J27,'Étape 1 - à remplir'!$O$31:$O$400,S$3)),IF(S$2="Espèce",IF(S$3="Tous",SUMIFS('Étape 1 - à remplir'!$F$31:$F$400,'Étape 1 - à remplir'!$E$31:$E$400,MASQ2!J27,'Étape 1 - à remplir'!$G$31:$G$400,"animaux"),SUMIFS('Étape 1 - à remplir'!$F$31:$F$400,'Étape 1 - à remplir'!$E$31:$E$400,MASQ2!J27,'Étape 1 - à remplir'!$N$31:$N$400,S$3))))))=0,NA(),IF(S$2="Catégorie",IF(S$3="Toutes",SUMIFS('Étape 1 - à remplir'!$F$31:$F$400,'Étape 1 - à remplir'!$E$31:$E$400,MASQ2!J27,'Étape 1 - à remplir'!$G$31:$G$400,"animaux"),SUMIFS('Étape 1 - à remplir'!$F$31:$F$400,'Étape 1 - à remplir'!$E$31:$E$400,MASQ2!J27,'Étape 1 - à remplir'!$C$31:$C$400,S$3)),IF(S$2="Âge",IF(S$3="Tous",SUMIFS('Étape 1 - à remplir'!$F$31:$F$400,'Étape 1 - à remplir'!$E$31:$E$400,MASQ2!J27,'Étape 1 - à remplir'!$G$31:$G$400,"animaux"),SUMIFS('Étape 1 - à remplir'!$F$31:$F$400,'Étape 1 - à remplir'!$E$31:$E$400,MASQ2!J27,'Étape 1 - à remplir'!$P$31:$P$400,S$3)),IF(S$2="Atelier",IF(S$3="Tous",SUMIFS('Étape 1 - à remplir'!$F$31:$F$400,'Étape 1 - à remplir'!$E$31:$E$400,MASQ2!J27,'Étape 1 - à remplir'!$G$31:$G$400,"animaux"),SUMIFS('Étape 1 - à remplir'!$F$31:$F$400,'Étape 1 - à remplir'!$E$31:$E$400,MASQ2!J27,'Étape 1 - à remplir'!$O$31:$O$400,S$3)),IF(S$2="Espèce",IF(S$3="Tous",SUMIFS('Étape 1 - à remplir'!$F$31:$F$400,'Étape 1 - à remplir'!$E$31:$E$400,MASQ2!J27,'Étape 1 - à remplir'!$G$31:$G$400,"animaux"),SUMIFS('Étape 1 - à remplir'!$F$31:$F$400,'Étape 1 - à remplir'!$E$31:$E$400,MASQ2!J27,'Étape 1 - à remplir'!$N$31:$N$400,S$3)))))))</f>
        <v>#N/A</v>
      </c>
      <c r="L27" s="97">
        <f t="shared" si="38"/>
        <v>0</v>
      </c>
      <c r="M27" s="56" t="str">
        <f>Données_ATB!BN26</f>
        <v>Amoxicilline</v>
      </c>
      <c r="N27" s="204" t="str">
        <f>Données_ATB!BO26</f>
        <v/>
      </c>
      <c r="O27" s="97" t="str">
        <f>Données_ATB!BP26</f>
        <v/>
      </c>
      <c r="P27" s="77" t="str">
        <f>Données_ATB!BR26</f>
        <v>Penicillines</v>
      </c>
      <c r="Q27" s="78" t="str">
        <f>Données_ATB!BS26</f>
        <v/>
      </c>
      <c r="R27" s="79" t="str">
        <f>Données_ATB!BT26</f>
        <v/>
      </c>
      <c r="S27" s="78"/>
      <c r="T27" s="78"/>
      <c r="U27" s="77" t="str">
        <f ca="1"/>
        <v>AMATIB 697 MG/G POUDRE ORALE POUR PORCS ET POULETS</v>
      </c>
      <c r="V27" s="79" t="e">
        <f ca="1"/>
        <v>#N/A</v>
      </c>
      <c r="W27" s="102" t="str">
        <f>IF(X27="Colistine","x",IF(INDEX(Données_ATB!CB$3:CC$63,MATCH(X27,Données_ATB!CB$3:CB$63,0),2)="Fluoroquinolones","x",IF(INDEX(Données_ATB!CB$3:CC$63,MATCH(X27,Données_ATB!CB$3:CB$63,0),2)="Cephalosporines 3&amp;4G","x","")))</f>
        <v/>
      </c>
      <c r="X27" s="77" t="str">
        <f>Données_ATB!CB26</f>
        <v>Fluméquine</v>
      </c>
      <c r="Y27" s="104" t="e">
        <f t="shared" si="30"/>
        <v>#N/A</v>
      </c>
      <c r="Z27" s="8" t="str">
        <f ca="1"/>
        <v>Fluméquine</v>
      </c>
      <c r="AA27" s="97" t="e">
        <f ca="1"/>
        <v>#N/A</v>
      </c>
      <c r="AB27" s="102" t="str">
        <f t="shared" si="45"/>
        <v/>
      </c>
      <c r="AC27" s="8"/>
      <c r="AD27" s="8"/>
      <c r="AE27" s="8"/>
      <c r="AF27" s="8"/>
      <c r="AG27" s="8"/>
      <c r="AH27" s="174" t="str">
        <f t="shared" si="42"/>
        <v/>
      </c>
      <c r="AI27" s="8"/>
      <c r="AJ27" s="169" t="str">
        <f>IF('Étape 1 - à remplir'!G28="animaux",'Étape 1 - à remplir'!E28,"")</f>
        <v/>
      </c>
      <c r="AK27" s="105" t="str">
        <v/>
      </c>
      <c r="AL27" s="170" t="str">
        <f t="shared" si="46"/>
        <v/>
      </c>
      <c r="AN27" s="169" t="str">
        <f>IF('Étape 1 - à remplir'!G28="animaux",'Étape 1 - à remplir'!D28,"")</f>
        <v/>
      </c>
      <c r="AO27" s="105" t="str">
        <v/>
      </c>
      <c r="AP27" s="170" t="str">
        <f t="shared" si="47"/>
        <v/>
      </c>
      <c r="AR27" s="169" t="str">
        <f>IF('Étape 1 - à remplir'!G28="animaux",'Étape 1 - à remplir'!C28,"")</f>
        <v/>
      </c>
      <c r="AS27" s="105" t="str">
        <v/>
      </c>
      <c r="AT27" s="101" t="str">
        <f t="shared" si="48"/>
        <v/>
      </c>
      <c r="AV27" s="56"/>
      <c r="AY27" s="8"/>
      <c r="AZ27" s="8"/>
      <c r="BA27" s="8"/>
      <c r="BB27" s="8"/>
      <c r="BC27" s="8"/>
      <c r="BD27" s="102" t="str">
        <f t="shared" si="5"/>
        <v/>
      </c>
      <c r="BE27" s="56" t="str">
        <f t="shared" si="6"/>
        <v>AMATIB 697 MG/G POUDRE ORALE POUR PORCS ET POULETS</v>
      </c>
      <c r="BF27" s="204" t="e">
        <f>IF(IF(BN$2="Catégorie",IF(BN$3="Toutes",SUMIFS('Étape 1 - à remplir'!$F$31:$F$400,'Étape 1 - à remplir'!$E$31:$E$400,MASQ2!BE27,'Étape 1 - à remplir'!$G$31:$G$400,"lots"),SUMIFS('Étape 1 - à remplir'!$F$31:$F$400,'Étape 1 - à remplir'!$E$31:$E$400,MASQ2!BE27,'Étape 1 - à remplir'!$C$31:$C$400,BN$3)),IF(BN$2="Âge",IF(BN$3="Tous",SUMIFS('Étape 1 - à remplir'!$F$31:$F$400,'Étape 1 - à remplir'!$E$31:$E$400,MASQ2!BE27,'Étape 1 - à remplir'!$G$31:$G$400,"lots"),SUMIFS('Étape 1 - à remplir'!$F$31:$F$400,'Étape 1 - à remplir'!$E$31:$E$400,MASQ2!BE27,'Étape 1 - à remplir'!$P$31:$P$400,BN$3,'Étape 1 - à remplir'!$G$31:$G$400,"lots")),IF(BN$2="Atelier",IF(BN$3="Tous",SUMIFS('Étape 1 - à remplir'!$F$31:$F$400,'Étape 1 - à remplir'!$E$31:$E$400,MASQ2!BE27,'Étape 1 - à remplir'!$G$31:$G$400,"lots"),SUMIFS('Étape 1 - à remplir'!$F$31:$F$400,'Étape 1 - à remplir'!$E$31:$E$400,MASQ2!BE27,'Étape 1 - à remplir'!$O$31:$O$400,BN$3,'Étape 1 - à remplir'!$G$31:$G$400,"lots")),IF(BN$2="Espèce",IF(BN$3="Tous",SUMIFS('Étape 1 - à remplir'!$F$31:$F$400,'Étape 1 - à remplir'!$E$31:$E$400,MASQ2!BE27,'Étape 1 - à remplir'!$G$31:$G$400,"lots"),SUMIFS('Étape 1 - à remplir'!$F$31:$F$400,'Étape 1 - à remplir'!$E$31:$E$400,MASQ2!BE27,'Étape 1 - à remplir'!$N$31:$N$400,BN$3,'Étape 1 - à remplir'!$G$31:$G$400,"lots"))))))=0,NA(),IF(BN$2="Catégorie",IF(BN$3="Toutes",SUMIFS('Étape 1 - à remplir'!$F$31:$F$400,'Étape 1 - à remplir'!$E$31:$E$400,MASQ2!BE27,'Étape 1 - à remplir'!$G$31:$G$400,"lots"),SUMIFS('Étape 1 - à remplir'!$F$31:$F$400,'Étape 1 - à remplir'!$E$31:$E$400,MASQ2!BE27,'Étape 1 - à remplir'!$C$31:$C$400,BN$3)),IF(BN$2="Âge",IF(BN$3="Tous",SUMIFS('Étape 1 - à remplir'!$F$31:$F$400,'Étape 1 - à remplir'!$E$31:$E$400,MASQ2!BE27,'Étape 1 - à remplir'!$G$31:$G$400,"lots"),SUMIFS('Étape 1 - à remplir'!$F$31:$F$400,'Étape 1 - à remplir'!$E$31:$E$400,MASQ2!BE27,'Étape 1 - à remplir'!$P$31:$P$400,BN$3,'Étape 1 - à remplir'!$G$31:$G$400,"lots")),IF(BN$2="Atelier",IF(BN$3="Tous",SUMIFS('Étape 1 - à remplir'!$F$31:$F$400,'Étape 1 - à remplir'!$E$31:$E$400,MASQ2!BE27,'Étape 1 - à remplir'!$G$31:$G$400,"lots"),SUMIFS('Étape 1 - à remplir'!$F$31:$F$400,'Étape 1 - à remplir'!$E$31:$E$400,MASQ2!BE27,'Étape 1 - à remplir'!$O$31:$O$400,BN$3,'Étape 1 - à remplir'!$G$31:$G$400,"lots")),IF(BN$2="Espèce",IF(BN$3="Tous",SUMIFS('Étape 1 - à remplir'!$F$31:$F$400,'Étape 1 - à remplir'!$E$31:$E$400,MASQ2!BE27,'Étape 1 - à remplir'!$G$31:$G$400,"lots"),SUMIFS('Étape 1 - à remplir'!$F$31:$F$400,'Étape 1 - à remplir'!$E$31:$E$400,MASQ2!BE27,'Étape 1 - à remplir'!$N$31:$N$400,BN$3,'Étape 1 - à remplir'!$G$31:$G$400,"lots")))))))</f>
        <v>#N/A</v>
      </c>
      <c r="BG27" s="204">
        <f t="shared" si="32"/>
        <v>0</v>
      </c>
      <c r="BH27" s="204" t="str">
        <f t="shared" si="7"/>
        <v>Amoxicilline</v>
      </c>
      <c r="BI27" s="204" t="str">
        <f t="shared" si="8"/>
        <v/>
      </c>
      <c r="BJ27" s="204" t="str">
        <f t="shared" si="9"/>
        <v/>
      </c>
      <c r="BK27" s="204" t="str">
        <f t="shared" si="10"/>
        <v>Penicillines</v>
      </c>
      <c r="BL27" s="204" t="str">
        <f t="shared" si="11"/>
        <v/>
      </c>
      <c r="BM27" s="97" t="str">
        <f t="shared" si="12"/>
        <v/>
      </c>
      <c r="BN27" s="78"/>
      <c r="BO27" s="78"/>
      <c r="BP27" s="77" t="str">
        <f ca="1"/>
        <v>AMATIB 697 MG/G POUDRE ORALE POUR PORCS ET POULETS</v>
      </c>
      <c r="BQ27" s="79" t="e">
        <f ca="1"/>
        <v>#N/A</v>
      </c>
      <c r="BR27" s="102" t="str">
        <f t="shared" si="13"/>
        <v/>
      </c>
      <c r="BS27" s="77" t="str">
        <f t="shared" si="14"/>
        <v>Fluméquine</v>
      </c>
      <c r="BT27" s="104" t="e">
        <f t="shared" si="33"/>
        <v>#N/A</v>
      </c>
      <c r="BU27" s="204" t="str">
        <f ca="1"/>
        <v>Fluméquine</v>
      </c>
      <c r="BV27" s="97" t="e">
        <f ca="1"/>
        <v>#N/A</v>
      </c>
      <c r="BW27" s="102" t="str">
        <f t="shared" si="57"/>
        <v/>
      </c>
      <c r="BX27" s="8"/>
      <c r="BY27" s="8"/>
      <c r="BZ27" s="8"/>
      <c r="CA27" s="8"/>
      <c r="CB27" s="8"/>
      <c r="CC27" s="174" t="str">
        <f t="shared" si="43"/>
        <v/>
      </c>
      <c r="CD27" s="8"/>
      <c r="CE27" s="169" t="str">
        <f>IF('Étape 1 - à remplir'!G28="lots",'Étape 1 - à remplir'!E28,"")</f>
        <v/>
      </c>
      <c r="CF27" s="105" t="str">
        <v/>
      </c>
      <c r="CG27" s="170" t="str">
        <f t="shared" si="50"/>
        <v/>
      </c>
      <c r="CH27" s="30"/>
      <c r="CI27" s="169" t="str">
        <f>IF('Étape 1 - à remplir'!G28="lots",'Étape 1 - à remplir'!D28,"")</f>
        <v/>
      </c>
      <c r="CJ27" s="105" t="str">
        <v/>
      </c>
      <c r="CK27" s="170" t="str">
        <f t="shared" si="51"/>
        <v/>
      </c>
      <c r="CL27" s="30"/>
      <c r="CM27" s="169" t="str">
        <f>IF('Étape 1 - à remplir'!G28="lots",'Étape 1 - à remplir'!C28,"")</f>
        <v/>
      </c>
      <c r="CN27" s="105" t="str">
        <v/>
      </c>
      <c r="CO27" s="101" t="str">
        <f t="shared" si="52"/>
        <v/>
      </c>
      <c r="CQ27" s="56"/>
      <c r="CR27" s="8"/>
      <c r="CS27" s="8"/>
      <c r="CT27" s="8"/>
      <c r="CU27" s="8"/>
      <c r="CV27" s="8"/>
      <c r="CW27" s="8"/>
      <c r="CX27" s="8"/>
      <c r="CY27" s="102" t="str">
        <f t="shared" si="18"/>
        <v/>
      </c>
      <c r="CZ27" s="56" t="str">
        <f t="shared" si="19"/>
        <v>AMATIB 697 MG/G POUDRE ORALE POUR PORCS ET POULETS</v>
      </c>
      <c r="DA27" s="204" t="e">
        <f>IF(IF(DI$2="Catégorie",IF(DI$3="Toutes",SUMIFS('Étape 1 - à remplir'!$F$31:$F$400,'Étape 1 - à remplir'!$E$31:$E$400,MASQ2!CZ27,'Étape 1 - à remplir'!$G$31:$G$400,"kg"),SUMIFS('Étape 1 - à remplir'!$F$31:$F$400,'Étape 1 - à remplir'!$E$31:$E$400,MASQ2!CZ27,'Étape 1 - à remplir'!$C$31:$C$400,DI$3)),IF(DI$2="Âge",IF(DI$3="Tous",SUMIFS('Étape 1 - à remplir'!$F$31:$F$400,'Étape 1 - à remplir'!$E$31:$E$400,MASQ2!CZ27,'Étape 1 - à remplir'!$G$31:$G$400,"kg"),SUMIFS('Étape 1 - à remplir'!$F$31:$F$400,'Étape 1 - à remplir'!$E$31:$E$400,MASQ2!CZ27,'Étape 1 - à remplir'!$P$31:$P$400,DI$3,'Étape 1 - à remplir'!$G$31:$G$400,"kg")),IF(DI$2="Atelier",IF(DI$3="Tous",SUMIFS('Étape 1 - à remplir'!$F$31:$F$400,'Étape 1 - à remplir'!$E$31:$E$400,MASQ2!CZ27,'Étape 1 - à remplir'!$G$31:$G$400,"kg"),SUMIFS('Étape 1 - à remplir'!$F$31:$F$400,'Étape 1 - à remplir'!$E$31:$E$400,MASQ2!CZ27,'Étape 1 - à remplir'!$O$31:$O$400,DI$3,'Étape 1 - à remplir'!$G$31:$G$400,"kg")),IF(DI$2="Espèce",IF(DI$3="Tous",SUMIFS('Étape 1 - à remplir'!$F$31:$F$400,'Étape 1 - à remplir'!$E$31:$E$400,MASQ2!CZ27,'Étape 1 - à remplir'!$G$31:$G$400,"kg"),SUMIFS('Étape 1 - à remplir'!$F$31:$F$400,'Étape 1 - à remplir'!$E$31:$E$400,MASQ2!CZ27,'Étape 1 - à remplir'!$N$31:$N$400,DI$3,'Étape 1 - à remplir'!$G$31:$G$400,"kg"))))))=0,NA(),IF(DI$2="Catégorie",IF(DI$3="Toutes",SUMIFS('Étape 1 - à remplir'!$F$31:$F$400,'Étape 1 - à remplir'!$E$31:$E$400,MASQ2!CZ27,'Étape 1 - à remplir'!$G$31:$G$400,"kg"),SUMIFS('Étape 1 - à remplir'!$F$31:$F$400,'Étape 1 - à remplir'!$E$31:$E$400,MASQ2!CZ27,'Étape 1 - à remplir'!$C$31:$C$400,DI$3)),IF(DI$2="Âge",IF(DI$3="Tous",SUMIFS('Étape 1 - à remplir'!$F$31:$F$400,'Étape 1 - à remplir'!$E$31:$E$400,MASQ2!CZ27,'Étape 1 - à remplir'!$G$31:$G$400,"kg"),SUMIFS('Étape 1 - à remplir'!$F$31:$F$400,'Étape 1 - à remplir'!$E$31:$E$400,MASQ2!CZ27,'Étape 1 - à remplir'!$P$31:$P$400,DI$3,'Étape 1 - à remplir'!$G$31:$G$400,"kg")),IF(DI$2="Atelier",IF(DI$3="Tous",SUMIFS('Étape 1 - à remplir'!$F$31:$F$400,'Étape 1 - à remplir'!$E$31:$E$400,MASQ2!CZ27,'Étape 1 - à remplir'!$G$31:$G$400,"kg"),SUMIFS('Étape 1 - à remplir'!$F$31:$F$400,'Étape 1 - à remplir'!$E$31:$E$400,MASQ2!CZ27,'Étape 1 - à remplir'!$O$31:$O$400,DI$3,'Étape 1 - à remplir'!$G$31:$G$400,"kg")),IF(DI$2="Espèce",IF(DI$3="Tous",SUMIFS('Étape 1 - à remplir'!$F$31:$F$400,'Étape 1 - à remplir'!$E$31:$E$400,MASQ2!CZ27,'Étape 1 - à remplir'!$G$31:$G$400,"kg"),SUMIFS('Étape 1 - à remplir'!$F$31:$F$400,'Étape 1 - à remplir'!$E$31:$E$400,MASQ2!CZ27,'Étape 1 - à remplir'!$N$31:$N$400,DI$3,'Étape 1 - à remplir'!$G$31:$G$400,"kg")))))))</f>
        <v>#N/A</v>
      </c>
      <c r="DB27" s="104">
        <f t="shared" si="35"/>
        <v>0</v>
      </c>
      <c r="DC27" s="204" t="str">
        <f t="shared" si="20"/>
        <v>Amoxicilline</v>
      </c>
      <c r="DD27" s="204" t="str">
        <f t="shared" si="21"/>
        <v/>
      </c>
      <c r="DE27" s="204" t="str">
        <f t="shared" si="22"/>
        <v/>
      </c>
      <c r="DF27" s="204" t="str">
        <f t="shared" si="23"/>
        <v>Penicillines</v>
      </c>
      <c r="DG27" s="204" t="str">
        <f t="shared" si="24"/>
        <v/>
      </c>
      <c r="DH27" s="97" t="str">
        <f t="shared" si="25"/>
        <v/>
      </c>
      <c r="DI27" s="78"/>
      <c r="DJ27" s="78"/>
      <c r="DK27" s="77" t="str">
        <f ca="1"/>
        <v>AMATIB 697 MG/G POUDRE ORALE POUR PORCS ET POULETS</v>
      </c>
      <c r="DL27" s="79" t="e">
        <f ca="1"/>
        <v>#N/A</v>
      </c>
      <c r="DM27" s="102" t="str">
        <f t="shared" si="26"/>
        <v/>
      </c>
      <c r="DN27" s="77" t="str">
        <f t="shared" si="27"/>
        <v>Fluméquine</v>
      </c>
      <c r="DO27" s="104" t="e">
        <f t="shared" si="36"/>
        <v>#N/A</v>
      </c>
      <c r="DP27" s="8" t="str">
        <f ca="1"/>
        <v>Fluméquine</v>
      </c>
      <c r="DQ27" s="97" t="e">
        <f ca="1"/>
        <v>#N/A</v>
      </c>
      <c r="DR27" s="102" t="str">
        <f t="shared" si="58"/>
        <v/>
      </c>
      <c r="DS27" s="8"/>
      <c r="DT27" s="8"/>
      <c r="DU27" s="8"/>
      <c r="DV27" s="8"/>
      <c r="DW27" s="8"/>
      <c r="DX27" s="174" t="str">
        <f t="shared" si="44"/>
        <v/>
      </c>
      <c r="DY27" s="8"/>
      <c r="DZ27" s="169" t="str">
        <f>IF('Étape 1 - à remplir'!G28="kg",'Étape 1 - à remplir'!E28,"")</f>
        <v/>
      </c>
      <c r="EA27" s="105" t="str">
        <v/>
      </c>
      <c r="EB27" s="170" t="str">
        <f t="shared" si="54"/>
        <v/>
      </c>
      <c r="EC27" s="30"/>
      <c r="ED27" s="169" t="str">
        <f>IF('Étape 1 - à remplir'!G28="kg",'Étape 1 - à remplir'!D28,"")</f>
        <v/>
      </c>
      <c r="EE27" s="105" t="str">
        <v/>
      </c>
      <c r="EF27" s="170" t="str">
        <f t="shared" si="55"/>
        <v/>
      </c>
      <c r="EG27" s="30"/>
      <c r="EH27" s="169" t="str">
        <f>IF('Étape 1 - à remplir'!G28="kg",'Étape 1 - à remplir'!C28,"")</f>
        <v/>
      </c>
      <c r="EI27" s="105" t="str">
        <v/>
      </c>
      <c r="EJ27" s="101" t="str">
        <f t="shared" si="56"/>
        <v/>
      </c>
    </row>
    <row r="28" spans="1:140" x14ac:dyDescent="0.25">
      <c r="A28" s="56"/>
      <c r="B28" s="8"/>
      <c r="C28" s="8"/>
      <c r="D28" s="8"/>
      <c r="E28" s="8"/>
      <c r="F28" s="8"/>
      <c r="G28" s="8"/>
      <c r="H28" s="8"/>
      <c r="I28" s="102" t="str">
        <f>INDEX(Données_ATB!BE:BV,MATCH(MASQ2!J28,Données_ATB!BE:BE,0),18)</f>
        <v/>
      </c>
      <c r="J28" s="77" t="str">
        <f>Données_ATB!BE27</f>
        <v>AMDOCYL 697 MG/G POUDRE ORALE POUR PORCS ET POULETS</v>
      </c>
      <c r="K28" s="204" t="e">
        <f>IF(IF(S$2="Catégorie",IF(S$3="Toutes",SUMIFS('Étape 1 - à remplir'!$F$31:$F$400,'Étape 1 - à remplir'!$E$31:$E$400,MASQ2!J28,'Étape 1 - à remplir'!$G$31:$G$400,"animaux"),SUMIFS('Étape 1 - à remplir'!$F$31:$F$400,'Étape 1 - à remplir'!$E$31:$E$400,MASQ2!J28,'Étape 1 - à remplir'!$C$31:$C$400,S$3)),IF(S$2="Âge",IF(S$3="Tous",SUMIFS('Étape 1 - à remplir'!$F$31:$F$400,'Étape 1 - à remplir'!$E$31:$E$400,MASQ2!J28,'Étape 1 - à remplir'!$G$31:$G$400,"animaux"),SUMIFS('Étape 1 - à remplir'!$F$31:$F$400,'Étape 1 - à remplir'!$E$31:$E$400,MASQ2!J28,'Étape 1 - à remplir'!$P$31:$P$400,S$3)),IF(S$2="Atelier",IF(S$3="Tous",SUMIFS('Étape 1 - à remplir'!$F$31:$F$400,'Étape 1 - à remplir'!$E$31:$E$400,MASQ2!J28,'Étape 1 - à remplir'!$G$31:$G$400,"animaux"),SUMIFS('Étape 1 - à remplir'!$F$31:$F$400,'Étape 1 - à remplir'!$E$31:$E$400,MASQ2!J28,'Étape 1 - à remplir'!$O$31:$O$400,S$3)),IF(S$2="Espèce",IF(S$3="Tous",SUMIFS('Étape 1 - à remplir'!$F$31:$F$400,'Étape 1 - à remplir'!$E$31:$E$400,MASQ2!J28,'Étape 1 - à remplir'!$G$31:$G$400,"animaux"),SUMIFS('Étape 1 - à remplir'!$F$31:$F$400,'Étape 1 - à remplir'!$E$31:$E$400,MASQ2!J28,'Étape 1 - à remplir'!$N$31:$N$400,S$3))))))=0,NA(),IF(S$2="Catégorie",IF(S$3="Toutes",SUMIFS('Étape 1 - à remplir'!$F$31:$F$400,'Étape 1 - à remplir'!$E$31:$E$400,MASQ2!J28,'Étape 1 - à remplir'!$G$31:$G$400,"animaux"),SUMIFS('Étape 1 - à remplir'!$F$31:$F$400,'Étape 1 - à remplir'!$E$31:$E$400,MASQ2!J28,'Étape 1 - à remplir'!$C$31:$C$400,S$3)),IF(S$2="Âge",IF(S$3="Tous",SUMIFS('Étape 1 - à remplir'!$F$31:$F$400,'Étape 1 - à remplir'!$E$31:$E$400,MASQ2!J28,'Étape 1 - à remplir'!$G$31:$G$400,"animaux"),SUMIFS('Étape 1 - à remplir'!$F$31:$F$400,'Étape 1 - à remplir'!$E$31:$E$400,MASQ2!J28,'Étape 1 - à remplir'!$P$31:$P$400,S$3)),IF(S$2="Atelier",IF(S$3="Tous",SUMIFS('Étape 1 - à remplir'!$F$31:$F$400,'Étape 1 - à remplir'!$E$31:$E$400,MASQ2!J28,'Étape 1 - à remplir'!$G$31:$G$400,"animaux"),SUMIFS('Étape 1 - à remplir'!$F$31:$F$400,'Étape 1 - à remplir'!$E$31:$E$400,MASQ2!J28,'Étape 1 - à remplir'!$O$31:$O$400,S$3)),IF(S$2="Espèce",IF(S$3="Tous",SUMIFS('Étape 1 - à remplir'!$F$31:$F$400,'Étape 1 - à remplir'!$E$31:$E$400,MASQ2!J28,'Étape 1 - à remplir'!$G$31:$G$400,"animaux"),SUMIFS('Étape 1 - à remplir'!$F$31:$F$400,'Étape 1 - à remplir'!$E$31:$E$400,MASQ2!J28,'Étape 1 - à remplir'!$N$31:$N$400,S$3)))))))</f>
        <v>#N/A</v>
      </c>
      <c r="L28" s="97">
        <f t="shared" si="38"/>
        <v>0</v>
      </c>
      <c r="M28" s="56" t="str">
        <f>Données_ATB!BN27</f>
        <v>Amoxicilline</v>
      </c>
      <c r="N28" s="204" t="str">
        <f>Données_ATB!BO27</f>
        <v/>
      </c>
      <c r="O28" s="97" t="str">
        <f>Données_ATB!BP27</f>
        <v/>
      </c>
      <c r="P28" s="77" t="str">
        <f>Données_ATB!BR27</f>
        <v>Penicillines</v>
      </c>
      <c r="Q28" s="78" t="str">
        <f>Données_ATB!BS27</f>
        <v/>
      </c>
      <c r="R28" s="79" t="str">
        <f>Données_ATB!BT27</f>
        <v/>
      </c>
      <c r="S28" s="78"/>
      <c r="T28" s="78"/>
      <c r="U28" s="77" t="str">
        <f ca="1"/>
        <v>AMDOCYL 697 MG/G POUDRE ORALE POUR PORCS ET POULETS</v>
      </c>
      <c r="V28" s="79" t="e">
        <f ca="1"/>
        <v>#N/A</v>
      </c>
      <c r="W28" s="102" t="str">
        <f>IF(X28="Colistine","x",IF(INDEX(Données_ATB!CB$3:CC$63,MATCH(X28,Données_ATB!CB$3:CB$63,0),2)="Fluoroquinolones","x",IF(INDEX(Données_ATB!CB$3:CC$63,MATCH(X28,Données_ATB!CB$3:CB$63,0),2)="Cephalosporines 3&amp;4G","x","")))</f>
        <v/>
      </c>
      <c r="X28" s="77" t="str">
        <f>Données_ATB!CB27</f>
        <v>Framycétine</v>
      </c>
      <c r="Y28" s="104" t="e">
        <f t="shared" si="30"/>
        <v>#N/A</v>
      </c>
      <c r="Z28" s="8" t="str">
        <f ca="1"/>
        <v>Framycétine</v>
      </c>
      <c r="AA28" s="97" t="e">
        <f ca="1"/>
        <v>#N/A</v>
      </c>
      <c r="AB28" s="102"/>
      <c r="AC28" s="8"/>
      <c r="AD28" s="8"/>
      <c r="AE28" s="8"/>
      <c r="AF28" s="8"/>
      <c r="AG28" s="8"/>
      <c r="AH28" s="8"/>
      <c r="AI28" s="8"/>
      <c r="AJ28" s="8"/>
      <c r="AK28" s="8"/>
      <c r="AL28" s="30"/>
      <c r="AM28" s="8"/>
      <c r="AN28" s="8"/>
      <c r="AO28" s="8"/>
      <c r="AP28" s="8"/>
      <c r="AQ28" s="8"/>
      <c r="AR28" s="8"/>
      <c r="AS28" s="8"/>
      <c r="AT28" s="97"/>
      <c r="AV28" s="56"/>
      <c r="AY28" s="8"/>
      <c r="AZ28" s="8"/>
      <c r="BA28" s="8"/>
      <c r="BB28" s="8"/>
      <c r="BC28" s="8"/>
      <c r="BD28" s="102" t="str">
        <f t="shared" si="5"/>
        <v/>
      </c>
      <c r="BE28" s="56" t="str">
        <f t="shared" si="6"/>
        <v>AMDOCYL 697 MG/G POUDRE ORALE POUR PORCS ET POULETS</v>
      </c>
      <c r="BF28" s="204" t="e">
        <f>IF(IF(BN$2="Catégorie",IF(BN$3="Toutes",SUMIFS('Étape 1 - à remplir'!$F$31:$F$400,'Étape 1 - à remplir'!$E$31:$E$400,MASQ2!BE28,'Étape 1 - à remplir'!$G$31:$G$400,"lots"),SUMIFS('Étape 1 - à remplir'!$F$31:$F$400,'Étape 1 - à remplir'!$E$31:$E$400,MASQ2!BE28,'Étape 1 - à remplir'!$C$31:$C$400,BN$3)),IF(BN$2="Âge",IF(BN$3="Tous",SUMIFS('Étape 1 - à remplir'!$F$31:$F$400,'Étape 1 - à remplir'!$E$31:$E$400,MASQ2!BE28,'Étape 1 - à remplir'!$G$31:$G$400,"lots"),SUMIFS('Étape 1 - à remplir'!$F$31:$F$400,'Étape 1 - à remplir'!$E$31:$E$400,MASQ2!BE28,'Étape 1 - à remplir'!$P$31:$P$400,BN$3,'Étape 1 - à remplir'!$G$31:$G$400,"lots")),IF(BN$2="Atelier",IF(BN$3="Tous",SUMIFS('Étape 1 - à remplir'!$F$31:$F$400,'Étape 1 - à remplir'!$E$31:$E$400,MASQ2!BE28,'Étape 1 - à remplir'!$G$31:$G$400,"lots"),SUMIFS('Étape 1 - à remplir'!$F$31:$F$400,'Étape 1 - à remplir'!$E$31:$E$400,MASQ2!BE28,'Étape 1 - à remplir'!$O$31:$O$400,BN$3,'Étape 1 - à remplir'!$G$31:$G$400,"lots")),IF(BN$2="Espèce",IF(BN$3="Tous",SUMIFS('Étape 1 - à remplir'!$F$31:$F$400,'Étape 1 - à remplir'!$E$31:$E$400,MASQ2!BE28,'Étape 1 - à remplir'!$G$31:$G$400,"lots"),SUMIFS('Étape 1 - à remplir'!$F$31:$F$400,'Étape 1 - à remplir'!$E$31:$E$400,MASQ2!BE28,'Étape 1 - à remplir'!$N$31:$N$400,BN$3,'Étape 1 - à remplir'!$G$31:$G$400,"lots"))))))=0,NA(),IF(BN$2="Catégorie",IF(BN$3="Toutes",SUMIFS('Étape 1 - à remplir'!$F$31:$F$400,'Étape 1 - à remplir'!$E$31:$E$400,MASQ2!BE28,'Étape 1 - à remplir'!$G$31:$G$400,"lots"),SUMIFS('Étape 1 - à remplir'!$F$31:$F$400,'Étape 1 - à remplir'!$E$31:$E$400,MASQ2!BE28,'Étape 1 - à remplir'!$C$31:$C$400,BN$3)),IF(BN$2="Âge",IF(BN$3="Tous",SUMIFS('Étape 1 - à remplir'!$F$31:$F$400,'Étape 1 - à remplir'!$E$31:$E$400,MASQ2!BE28,'Étape 1 - à remplir'!$G$31:$G$400,"lots"),SUMIFS('Étape 1 - à remplir'!$F$31:$F$400,'Étape 1 - à remplir'!$E$31:$E$400,MASQ2!BE28,'Étape 1 - à remplir'!$P$31:$P$400,BN$3,'Étape 1 - à remplir'!$G$31:$G$400,"lots")),IF(BN$2="Atelier",IF(BN$3="Tous",SUMIFS('Étape 1 - à remplir'!$F$31:$F$400,'Étape 1 - à remplir'!$E$31:$E$400,MASQ2!BE28,'Étape 1 - à remplir'!$G$31:$G$400,"lots"),SUMIFS('Étape 1 - à remplir'!$F$31:$F$400,'Étape 1 - à remplir'!$E$31:$E$400,MASQ2!BE28,'Étape 1 - à remplir'!$O$31:$O$400,BN$3,'Étape 1 - à remplir'!$G$31:$G$400,"lots")),IF(BN$2="Espèce",IF(BN$3="Tous",SUMIFS('Étape 1 - à remplir'!$F$31:$F$400,'Étape 1 - à remplir'!$E$31:$E$400,MASQ2!BE28,'Étape 1 - à remplir'!$G$31:$G$400,"lots"),SUMIFS('Étape 1 - à remplir'!$F$31:$F$400,'Étape 1 - à remplir'!$E$31:$E$400,MASQ2!BE28,'Étape 1 - à remplir'!$N$31:$N$400,BN$3,'Étape 1 - à remplir'!$G$31:$G$400,"lots")))))))</f>
        <v>#N/A</v>
      </c>
      <c r="BG28" s="204">
        <f t="shared" si="32"/>
        <v>0</v>
      </c>
      <c r="BH28" s="204" t="str">
        <f t="shared" si="7"/>
        <v>Amoxicilline</v>
      </c>
      <c r="BI28" s="204" t="str">
        <f t="shared" si="8"/>
        <v/>
      </c>
      <c r="BJ28" s="204" t="str">
        <f t="shared" si="9"/>
        <v/>
      </c>
      <c r="BK28" s="204" t="str">
        <f t="shared" si="10"/>
        <v>Penicillines</v>
      </c>
      <c r="BL28" s="204" t="str">
        <f t="shared" si="11"/>
        <v/>
      </c>
      <c r="BM28" s="97" t="str">
        <f t="shared" si="12"/>
        <v/>
      </c>
      <c r="BN28" s="78"/>
      <c r="BO28" s="78"/>
      <c r="BP28" s="77" t="str">
        <f ca="1"/>
        <v>AMDOCYL 697 MG/G POUDRE ORALE POUR PORCS ET POULETS</v>
      </c>
      <c r="BQ28" s="79" t="e">
        <f ca="1"/>
        <v>#N/A</v>
      </c>
      <c r="BR28" s="102" t="str">
        <f t="shared" si="13"/>
        <v/>
      </c>
      <c r="BS28" s="77" t="str">
        <f t="shared" si="14"/>
        <v>Framycétine</v>
      </c>
      <c r="BT28" s="104" t="e">
        <f t="shared" si="33"/>
        <v>#N/A</v>
      </c>
      <c r="BU28" s="204" t="str">
        <f ca="1"/>
        <v>Framycétine</v>
      </c>
      <c r="BV28" s="97" t="e">
        <f ca="1"/>
        <v>#N/A</v>
      </c>
      <c r="BW28" s="8"/>
      <c r="BX28" s="8"/>
      <c r="BY28" s="8"/>
      <c r="BZ28" s="8"/>
      <c r="CA28" s="8"/>
      <c r="CB28" s="8"/>
      <c r="CC28" s="8"/>
      <c r="CD28" s="8"/>
      <c r="CE28" s="8"/>
      <c r="CF28" s="8"/>
      <c r="CG28" s="30"/>
      <c r="CH28" s="8"/>
      <c r="CI28" s="8"/>
      <c r="CJ28" s="8"/>
      <c r="CK28" s="8"/>
      <c r="CL28" s="8"/>
      <c r="CM28" s="8"/>
      <c r="CN28" s="8"/>
      <c r="CO28" s="97"/>
      <c r="CQ28" s="56"/>
      <c r="CR28" s="8"/>
      <c r="CS28" s="8"/>
      <c r="CT28" s="8"/>
      <c r="CU28" s="8"/>
      <c r="CV28" s="8"/>
      <c r="CW28" s="8"/>
      <c r="CX28" s="8"/>
      <c r="CY28" s="102" t="str">
        <f t="shared" si="18"/>
        <v/>
      </c>
      <c r="CZ28" s="56" t="str">
        <f t="shared" si="19"/>
        <v>AMDOCYL 697 MG/G POUDRE ORALE POUR PORCS ET POULETS</v>
      </c>
      <c r="DA28" s="204" t="e">
        <f>IF(IF(DI$2="Catégorie",IF(DI$3="Toutes",SUMIFS('Étape 1 - à remplir'!$F$31:$F$400,'Étape 1 - à remplir'!$E$31:$E$400,MASQ2!CZ28,'Étape 1 - à remplir'!$G$31:$G$400,"kg"),SUMIFS('Étape 1 - à remplir'!$F$31:$F$400,'Étape 1 - à remplir'!$E$31:$E$400,MASQ2!CZ28,'Étape 1 - à remplir'!$C$31:$C$400,DI$3)),IF(DI$2="Âge",IF(DI$3="Tous",SUMIFS('Étape 1 - à remplir'!$F$31:$F$400,'Étape 1 - à remplir'!$E$31:$E$400,MASQ2!CZ28,'Étape 1 - à remplir'!$G$31:$G$400,"kg"),SUMIFS('Étape 1 - à remplir'!$F$31:$F$400,'Étape 1 - à remplir'!$E$31:$E$400,MASQ2!CZ28,'Étape 1 - à remplir'!$P$31:$P$400,DI$3,'Étape 1 - à remplir'!$G$31:$G$400,"kg")),IF(DI$2="Atelier",IF(DI$3="Tous",SUMIFS('Étape 1 - à remplir'!$F$31:$F$400,'Étape 1 - à remplir'!$E$31:$E$400,MASQ2!CZ28,'Étape 1 - à remplir'!$G$31:$G$400,"kg"),SUMIFS('Étape 1 - à remplir'!$F$31:$F$400,'Étape 1 - à remplir'!$E$31:$E$400,MASQ2!CZ28,'Étape 1 - à remplir'!$O$31:$O$400,DI$3,'Étape 1 - à remplir'!$G$31:$G$400,"kg")),IF(DI$2="Espèce",IF(DI$3="Tous",SUMIFS('Étape 1 - à remplir'!$F$31:$F$400,'Étape 1 - à remplir'!$E$31:$E$400,MASQ2!CZ28,'Étape 1 - à remplir'!$G$31:$G$400,"kg"),SUMIFS('Étape 1 - à remplir'!$F$31:$F$400,'Étape 1 - à remplir'!$E$31:$E$400,MASQ2!CZ28,'Étape 1 - à remplir'!$N$31:$N$400,DI$3,'Étape 1 - à remplir'!$G$31:$G$400,"kg"))))))=0,NA(),IF(DI$2="Catégorie",IF(DI$3="Toutes",SUMIFS('Étape 1 - à remplir'!$F$31:$F$400,'Étape 1 - à remplir'!$E$31:$E$400,MASQ2!CZ28,'Étape 1 - à remplir'!$G$31:$G$400,"kg"),SUMIFS('Étape 1 - à remplir'!$F$31:$F$400,'Étape 1 - à remplir'!$E$31:$E$400,MASQ2!CZ28,'Étape 1 - à remplir'!$C$31:$C$400,DI$3)),IF(DI$2="Âge",IF(DI$3="Tous",SUMIFS('Étape 1 - à remplir'!$F$31:$F$400,'Étape 1 - à remplir'!$E$31:$E$400,MASQ2!CZ28,'Étape 1 - à remplir'!$G$31:$G$400,"kg"),SUMIFS('Étape 1 - à remplir'!$F$31:$F$400,'Étape 1 - à remplir'!$E$31:$E$400,MASQ2!CZ28,'Étape 1 - à remplir'!$P$31:$P$400,DI$3,'Étape 1 - à remplir'!$G$31:$G$400,"kg")),IF(DI$2="Atelier",IF(DI$3="Tous",SUMIFS('Étape 1 - à remplir'!$F$31:$F$400,'Étape 1 - à remplir'!$E$31:$E$400,MASQ2!CZ28,'Étape 1 - à remplir'!$G$31:$G$400,"kg"),SUMIFS('Étape 1 - à remplir'!$F$31:$F$400,'Étape 1 - à remplir'!$E$31:$E$400,MASQ2!CZ28,'Étape 1 - à remplir'!$O$31:$O$400,DI$3,'Étape 1 - à remplir'!$G$31:$G$400,"kg")),IF(DI$2="Espèce",IF(DI$3="Tous",SUMIFS('Étape 1 - à remplir'!$F$31:$F$400,'Étape 1 - à remplir'!$E$31:$E$400,MASQ2!CZ28,'Étape 1 - à remplir'!$G$31:$G$400,"kg"),SUMIFS('Étape 1 - à remplir'!$F$31:$F$400,'Étape 1 - à remplir'!$E$31:$E$400,MASQ2!CZ28,'Étape 1 - à remplir'!$N$31:$N$400,DI$3,'Étape 1 - à remplir'!$G$31:$G$400,"kg")))))))</f>
        <v>#N/A</v>
      </c>
      <c r="DB28" s="104">
        <f t="shared" si="35"/>
        <v>0</v>
      </c>
      <c r="DC28" s="204" t="str">
        <f t="shared" si="20"/>
        <v>Amoxicilline</v>
      </c>
      <c r="DD28" s="204" t="str">
        <f t="shared" si="21"/>
        <v/>
      </c>
      <c r="DE28" s="204" t="str">
        <f t="shared" si="22"/>
        <v/>
      </c>
      <c r="DF28" s="204" t="str">
        <f t="shared" si="23"/>
        <v>Penicillines</v>
      </c>
      <c r="DG28" s="204" t="str">
        <f t="shared" si="24"/>
        <v/>
      </c>
      <c r="DH28" s="97" t="str">
        <f t="shared" si="25"/>
        <v/>
      </c>
      <c r="DI28" s="78"/>
      <c r="DJ28" s="78"/>
      <c r="DK28" s="77" t="str">
        <f ca="1"/>
        <v>AMDOCYL 697 MG/G POUDRE ORALE POUR PORCS ET POULETS</v>
      </c>
      <c r="DL28" s="79" t="e">
        <f ca="1"/>
        <v>#N/A</v>
      </c>
      <c r="DM28" s="102" t="str">
        <f t="shared" si="26"/>
        <v/>
      </c>
      <c r="DN28" s="77" t="str">
        <f t="shared" si="27"/>
        <v>Framycétine</v>
      </c>
      <c r="DO28" s="104" t="e">
        <f t="shared" si="36"/>
        <v>#N/A</v>
      </c>
      <c r="DP28" s="8" t="str">
        <f ca="1"/>
        <v>Framycétine</v>
      </c>
      <c r="DQ28" s="97" t="e">
        <f ca="1"/>
        <v>#N/A</v>
      </c>
      <c r="DR28" s="8"/>
      <c r="DS28" s="8"/>
      <c r="DT28" s="8"/>
      <c r="DU28" s="8"/>
      <c r="DV28" s="8"/>
      <c r="DW28" s="8"/>
      <c r="DX28" s="8"/>
      <c r="DY28" s="8"/>
      <c r="DZ28" s="8"/>
      <c r="EA28" s="8"/>
      <c r="EB28" s="30"/>
      <c r="EC28" s="8"/>
      <c r="ED28" s="8"/>
      <c r="EE28" s="8"/>
      <c r="EF28" s="8"/>
      <c r="EG28" s="8"/>
      <c r="EH28" s="8"/>
      <c r="EI28" s="8"/>
      <c r="EJ28" s="97"/>
    </row>
    <row r="29" spans="1:140" ht="15.75" thickBot="1" x14ac:dyDescent="0.3">
      <c r="A29" s="56"/>
      <c r="B29" s="8"/>
      <c r="C29" s="8"/>
      <c r="D29" s="8"/>
      <c r="E29" s="8"/>
      <c r="F29" s="8"/>
      <c r="G29" s="8"/>
      <c r="H29" s="8"/>
      <c r="I29" s="102" t="str">
        <f>INDEX(Données_ATB!BE:BV,MATCH(MASQ2!J29,Données_ATB!BE:BE,0),18)</f>
        <v/>
      </c>
      <c r="J29" s="77" t="str">
        <f>Données_ATB!BE28</f>
        <v>AMDOCYL CTD 697 MG/G POUDRE POUR ADMINISTRATION DANS L'EAU DE BOISSON POUR POULES, DINDES ET CANARDS</v>
      </c>
      <c r="K29" s="204" t="e">
        <f>IF(IF(S$2="Catégorie",IF(S$3="Toutes",SUMIFS('Étape 1 - à remplir'!$F$31:$F$400,'Étape 1 - à remplir'!$E$31:$E$400,MASQ2!J29,'Étape 1 - à remplir'!$G$31:$G$400,"animaux"),SUMIFS('Étape 1 - à remplir'!$F$31:$F$400,'Étape 1 - à remplir'!$E$31:$E$400,MASQ2!J29,'Étape 1 - à remplir'!$C$31:$C$400,S$3)),IF(S$2="Âge",IF(S$3="Tous",SUMIFS('Étape 1 - à remplir'!$F$31:$F$400,'Étape 1 - à remplir'!$E$31:$E$400,MASQ2!J29,'Étape 1 - à remplir'!$G$31:$G$400,"animaux"),SUMIFS('Étape 1 - à remplir'!$F$31:$F$400,'Étape 1 - à remplir'!$E$31:$E$400,MASQ2!J29,'Étape 1 - à remplir'!$P$31:$P$400,S$3)),IF(S$2="Atelier",IF(S$3="Tous",SUMIFS('Étape 1 - à remplir'!$F$31:$F$400,'Étape 1 - à remplir'!$E$31:$E$400,MASQ2!J29,'Étape 1 - à remplir'!$G$31:$G$400,"animaux"),SUMIFS('Étape 1 - à remplir'!$F$31:$F$400,'Étape 1 - à remplir'!$E$31:$E$400,MASQ2!J29,'Étape 1 - à remplir'!$O$31:$O$400,S$3)),IF(S$2="Espèce",IF(S$3="Tous",SUMIFS('Étape 1 - à remplir'!$F$31:$F$400,'Étape 1 - à remplir'!$E$31:$E$400,MASQ2!J29,'Étape 1 - à remplir'!$G$31:$G$400,"animaux"),SUMIFS('Étape 1 - à remplir'!$F$31:$F$400,'Étape 1 - à remplir'!$E$31:$E$400,MASQ2!J29,'Étape 1 - à remplir'!$N$31:$N$400,S$3))))))=0,NA(),IF(S$2="Catégorie",IF(S$3="Toutes",SUMIFS('Étape 1 - à remplir'!$F$31:$F$400,'Étape 1 - à remplir'!$E$31:$E$400,MASQ2!J29,'Étape 1 - à remplir'!$G$31:$G$400,"animaux"),SUMIFS('Étape 1 - à remplir'!$F$31:$F$400,'Étape 1 - à remplir'!$E$31:$E$400,MASQ2!J29,'Étape 1 - à remplir'!$C$31:$C$400,S$3)),IF(S$2="Âge",IF(S$3="Tous",SUMIFS('Étape 1 - à remplir'!$F$31:$F$400,'Étape 1 - à remplir'!$E$31:$E$400,MASQ2!J29,'Étape 1 - à remplir'!$G$31:$G$400,"animaux"),SUMIFS('Étape 1 - à remplir'!$F$31:$F$400,'Étape 1 - à remplir'!$E$31:$E$400,MASQ2!J29,'Étape 1 - à remplir'!$P$31:$P$400,S$3)),IF(S$2="Atelier",IF(S$3="Tous",SUMIFS('Étape 1 - à remplir'!$F$31:$F$400,'Étape 1 - à remplir'!$E$31:$E$400,MASQ2!J29,'Étape 1 - à remplir'!$G$31:$G$400,"animaux"),SUMIFS('Étape 1 - à remplir'!$F$31:$F$400,'Étape 1 - à remplir'!$E$31:$E$400,MASQ2!J29,'Étape 1 - à remplir'!$O$31:$O$400,S$3)),IF(S$2="Espèce",IF(S$3="Tous",SUMIFS('Étape 1 - à remplir'!$F$31:$F$400,'Étape 1 - à remplir'!$E$31:$E$400,MASQ2!J29,'Étape 1 - à remplir'!$G$31:$G$400,"animaux"),SUMIFS('Étape 1 - à remplir'!$F$31:$F$400,'Étape 1 - à remplir'!$E$31:$E$400,MASQ2!J29,'Étape 1 - à remplir'!$N$31:$N$400,S$3)))))))</f>
        <v>#N/A</v>
      </c>
      <c r="L29" s="97">
        <f t="shared" si="38"/>
        <v>0</v>
      </c>
      <c r="M29" s="56" t="str">
        <f>Données_ATB!BN28</f>
        <v>Amoxicilline</v>
      </c>
      <c r="N29" s="204" t="str">
        <f>Données_ATB!BO28</f>
        <v/>
      </c>
      <c r="O29" s="97" t="str">
        <f>Données_ATB!BP28</f>
        <v/>
      </c>
      <c r="P29" s="77" t="str">
        <f>Données_ATB!BR28</f>
        <v>Penicillines</v>
      </c>
      <c r="Q29" s="78" t="str">
        <f>Données_ATB!BS28</f>
        <v/>
      </c>
      <c r="R29" s="79" t="str">
        <f>Données_ATB!BT28</f>
        <v/>
      </c>
      <c r="S29" s="78"/>
      <c r="T29" s="78"/>
      <c r="U29" s="77" t="str">
        <f ca="1"/>
        <v>AMDOCYL CTD 697 MG/G POUDRE POUR ADMINISTRATION DANS L'EAU DE BOISSON POUR POULES, DINDES ET CANARDS</v>
      </c>
      <c r="V29" s="79" t="e">
        <f ca="1"/>
        <v>#N/A</v>
      </c>
      <c r="W29" s="102" t="str">
        <f>IF(X29="Colistine","x",IF(INDEX(Données_ATB!CB$3:CC$63,MATCH(X29,Données_ATB!CB$3:CB$63,0),2)="Fluoroquinolones","x",IF(INDEX(Données_ATB!CB$3:CC$63,MATCH(X29,Données_ATB!CB$3:CB$63,0),2)="Cephalosporines 3&amp;4G","x","")))</f>
        <v/>
      </c>
      <c r="X29" s="77" t="str">
        <f>Données_ATB!CB28</f>
        <v>Gamithromycine</v>
      </c>
      <c r="Y29" s="104" t="e">
        <f t="shared" si="30"/>
        <v>#N/A</v>
      </c>
      <c r="Z29" s="8" t="str">
        <f ca="1"/>
        <v>Gamithromycine</v>
      </c>
      <c r="AA29" s="97" t="e">
        <f ca="1"/>
        <v>#N/A</v>
      </c>
      <c r="AB29" s="102"/>
      <c r="AC29" s="8"/>
      <c r="AD29" s="8"/>
      <c r="AE29" s="8"/>
      <c r="AF29" s="8"/>
      <c r="AG29" s="8"/>
      <c r="AH29" s="8"/>
      <c r="AI29" s="4"/>
      <c r="AJ29" s="4"/>
      <c r="AK29" s="4"/>
      <c r="AL29" s="4"/>
      <c r="AM29" s="4"/>
      <c r="AN29" s="4"/>
      <c r="AO29" s="4"/>
      <c r="AP29" s="4"/>
      <c r="AQ29" s="4"/>
      <c r="AR29" s="4"/>
      <c r="AS29" s="4"/>
      <c r="AT29" s="4"/>
      <c r="AV29" s="56"/>
      <c r="AY29" s="8"/>
      <c r="AZ29" s="8"/>
      <c r="BA29" s="8"/>
      <c r="BB29" s="8"/>
      <c r="BC29" s="8"/>
      <c r="BD29" s="102" t="str">
        <f t="shared" si="5"/>
        <v/>
      </c>
      <c r="BE29" s="56" t="str">
        <f t="shared" si="6"/>
        <v>AMDOCYL CTD 697 MG/G POUDRE POUR ADMINISTRATION DANS L'EAU DE BOISSON POUR POULES, DINDES ET CANARDS</v>
      </c>
      <c r="BF29" s="204" t="e">
        <f>IF(IF(BN$2="Catégorie",IF(BN$3="Toutes",SUMIFS('Étape 1 - à remplir'!$F$31:$F$400,'Étape 1 - à remplir'!$E$31:$E$400,MASQ2!BE29,'Étape 1 - à remplir'!$G$31:$G$400,"lots"),SUMIFS('Étape 1 - à remplir'!$F$31:$F$400,'Étape 1 - à remplir'!$E$31:$E$400,MASQ2!BE29,'Étape 1 - à remplir'!$C$31:$C$400,BN$3)),IF(BN$2="Âge",IF(BN$3="Tous",SUMIFS('Étape 1 - à remplir'!$F$31:$F$400,'Étape 1 - à remplir'!$E$31:$E$400,MASQ2!BE29,'Étape 1 - à remplir'!$G$31:$G$400,"lots"),SUMIFS('Étape 1 - à remplir'!$F$31:$F$400,'Étape 1 - à remplir'!$E$31:$E$400,MASQ2!BE29,'Étape 1 - à remplir'!$P$31:$P$400,BN$3,'Étape 1 - à remplir'!$G$31:$G$400,"lots")),IF(BN$2="Atelier",IF(BN$3="Tous",SUMIFS('Étape 1 - à remplir'!$F$31:$F$400,'Étape 1 - à remplir'!$E$31:$E$400,MASQ2!BE29,'Étape 1 - à remplir'!$G$31:$G$400,"lots"),SUMIFS('Étape 1 - à remplir'!$F$31:$F$400,'Étape 1 - à remplir'!$E$31:$E$400,MASQ2!BE29,'Étape 1 - à remplir'!$O$31:$O$400,BN$3,'Étape 1 - à remplir'!$G$31:$G$400,"lots")),IF(BN$2="Espèce",IF(BN$3="Tous",SUMIFS('Étape 1 - à remplir'!$F$31:$F$400,'Étape 1 - à remplir'!$E$31:$E$400,MASQ2!BE29,'Étape 1 - à remplir'!$G$31:$G$400,"lots"),SUMIFS('Étape 1 - à remplir'!$F$31:$F$400,'Étape 1 - à remplir'!$E$31:$E$400,MASQ2!BE29,'Étape 1 - à remplir'!$N$31:$N$400,BN$3,'Étape 1 - à remplir'!$G$31:$G$400,"lots"))))))=0,NA(),IF(BN$2="Catégorie",IF(BN$3="Toutes",SUMIFS('Étape 1 - à remplir'!$F$31:$F$400,'Étape 1 - à remplir'!$E$31:$E$400,MASQ2!BE29,'Étape 1 - à remplir'!$G$31:$G$400,"lots"),SUMIFS('Étape 1 - à remplir'!$F$31:$F$400,'Étape 1 - à remplir'!$E$31:$E$400,MASQ2!BE29,'Étape 1 - à remplir'!$C$31:$C$400,BN$3)),IF(BN$2="Âge",IF(BN$3="Tous",SUMIFS('Étape 1 - à remplir'!$F$31:$F$400,'Étape 1 - à remplir'!$E$31:$E$400,MASQ2!BE29,'Étape 1 - à remplir'!$G$31:$G$400,"lots"),SUMIFS('Étape 1 - à remplir'!$F$31:$F$400,'Étape 1 - à remplir'!$E$31:$E$400,MASQ2!BE29,'Étape 1 - à remplir'!$P$31:$P$400,BN$3,'Étape 1 - à remplir'!$G$31:$G$400,"lots")),IF(BN$2="Atelier",IF(BN$3="Tous",SUMIFS('Étape 1 - à remplir'!$F$31:$F$400,'Étape 1 - à remplir'!$E$31:$E$400,MASQ2!BE29,'Étape 1 - à remplir'!$G$31:$G$400,"lots"),SUMIFS('Étape 1 - à remplir'!$F$31:$F$400,'Étape 1 - à remplir'!$E$31:$E$400,MASQ2!BE29,'Étape 1 - à remplir'!$O$31:$O$400,BN$3,'Étape 1 - à remplir'!$G$31:$G$400,"lots")),IF(BN$2="Espèce",IF(BN$3="Tous",SUMIFS('Étape 1 - à remplir'!$F$31:$F$400,'Étape 1 - à remplir'!$E$31:$E$400,MASQ2!BE29,'Étape 1 - à remplir'!$G$31:$G$400,"lots"),SUMIFS('Étape 1 - à remplir'!$F$31:$F$400,'Étape 1 - à remplir'!$E$31:$E$400,MASQ2!BE29,'Étape 1 - à remplir'!$N$31:$N$400,BN$3,'Étape 1 - à remplir'!$G$31:$G$400,"lots")))))))</f>
        <v>#N/A</v>
      </c>
      <c r="BG29" s="204">
        <f t="shared" si="32"/>
        <v>0</v>
      </c>
      <c r="BH29" s="204" t="str">
        <f t="shared" si="7"/>
        <v>Amoxicilline</v>
      </c>
      <c r="BI29" s="204" t="str">
        <f t="shared" si="8"/>
        <v/>
      </c>
      <c r="BJ29" s="204" t="str">
        <f t="shared" si="9"/>
        <v/>
      </c>
      <c r="BK29" s="204" t="str">
        <f t="shared" si="10"/>
        <v>Penicillines</v>
      </c>
      <c r="BL29" s="204" t="str">
        <f t="shared" si="11"/>
        <v/>
      </c>
      <c r="BM29" s="97" t="str">
        <f t="shared" si="12"/>
        <v/>
      </c>
      <c r="BN29" s="78"/>
      <c r="BO29" s="78"/>
      <c r="BP29" s="77" t="str">
        <f ca="1"/>
        <v>AMDOCYL CTD 697 MG/G POUDRE POUR ADMINISTRATION DANS L'EAU DE BOISSON POUR POULES, DINDES ET CANARDS</v>
      </c>
      <c r="BQ29" s="79" t="e">
        <f ca="1"/>
        <v>#N/A</v>
      </c>
      <c r="BR29" s="102" t="str">
        <f t="shared" si="13"/>
        <v/>
      </c>
      <c r="BS29" s="77" t="str">
        <f t="shared" si="14"/>
        <v>Gamithromycine</v>
      </c>
      <c r="BT29" s="104" t="e">
        <f t="shared" si="33"/>
        <v>#N/A</v>
      </c>
      <c r="BU29" s="204" t="str">
        <f ca="1"/>
        <v>Gamithromycine</v>
      </c>
      <c r="BV29" s="97" t="e">
        <f ca="1"/>
        <v>#N/A</v>
      </c>
      <c r="BW29" s="8"/>
      <c r="BX29" s="8"/>
      <c r="BY29" s="8"/>
      <c r="BZ29" s="8"/>
      <c r="CA29" s="8"/>
      <c r="CB29" s="8"/>
      <c r="CC29" s="4"/>
      <c r="CD29" s="4"/>
      <c r="CE29" s="4"/>
      <c r="CF29" s="4"/>
      <c r="CG29" s="4"/>
      <c r="CH29" s="4"/>
      <c r="CI29" s="4"/>
      <c r="CJ29" s="4"/>
      <c r="CK29" s="4"/>
      <c r="CL29" s="4"/>
      <c r="CM29" s="4"/>
      <c r="CN29" s="4"/>
      <c r="CO29" s="4"/>
      <c r="CQ29" s="56"/>
      <c r="CR29" s="8"/>
      <c r="CS29" s="8"/>
      <c r="CT29" s="8"/>
      <c r="CU29" s="8"/>
      <c r="CV29" s="8"/>
      <c r="CW29" s="8"/>
      <c r="CX29" s="8"/>
      <c r="CY29" s="102" t="str">
        <f t="shared" si="18"/>
        <v/>
      </c>
      <c r="CZ29" s="56" t="str">
        <f t="shared" si="19"/>
        <v>AMDOCYL CTD 697 MG/G POUDRE POUR ADMINISTRATION DANS L'EAU DE BOISSON POUR POULES, DINDES ET CANARDS</v>
      </c>
      <c r="DA29" s="204" t="e">
        <f>IF(IF(DI$2="Catégorie",IF(DI$3="Toutes",SUMIFS('Étape 1 - à remplir'!$F$31:$F$400,'Étape 1 - à remplir'!$E$31:$E$400,MASQ2!CZ29,'Étape 1 - à remplir'!$G$31:$G$400,"kg"),SUMIFS('Étape 1 - à remplir'!$F$31:$F$400,'Étape 1 - à remplir'!$E$31:$E$400,MASQ2!CZ29,'Étape 1 - à remplir'!$C$31:$C$400,DI$3)),IF(DI$2="Âge",IF(DI$3="Tous",SUMIFS('Étape 1 - à remplir'!$F$31:$F$400,'Étape 1 - à remplir'!$E$31:$E$400,MASQ2!CZ29,'Étape 1 - à remplir'!$G$31:$G$400,"kg"),SUMIFS('Étape 1 - à remplir'!$F$31:$F$400,'Étape 1 - à remplir'!$E$31:$E$400,MASQ2!CZ29,'Étape 1 - à remplir'!$P$31:$P$400,DI$3,'Étape 1 - à remplir'!$G$31:$G$400,"kg")),IF(DI$2="Atelier",IF(DI$3="Tous",SUMIFS('Étape 1 - à remplir'!$F$31:$F$400,'Étape 1 - à remplir'!$E$31:$E$400,MASQ2!CZ29,'Étape 1 - à remplir'!$G$31:$G$400,"kg"),SUMIFS('Étape 1 - à remplir'!$F$31:$F$400,'Étape 1 - à remplir'!$E$31:$E$400,MASQ2!CZ29,'Étape 1 - à remplir'!$O$31:$O$400,DI$3,'Étape 1 - à remplir'!$G$31:$G$400,"kg")),IF(DI$2="Espèce",IF(DI$3="Tous",SUMIFS('Étape 1 - à remplir'!$F$31:$F$400,'Étape 1 - à remplir'!$E$31:$E$400,MASQ2!CZ29,'Étape 1 - à remplir'!$G$31:$G$400,"kg"),SUMIFS('Étape 1 - à remplir'!$F$31:$F$400,'Étape 1 - à remplir'!$E$31:$E$400,MASQ2!CZ29,'Étape 1 - à remplir'!$N$31:$N$400,DI$3,'Étape 1 - à remplir'!$G$31:$G$400,"kg"))))))=0,NA(),IF(DI$2="Catégorie",IF(DI$3="Toutes",SUMIFS('Étape 1 - à remplir'!$F$31:$F$400,'Étape 1 - à remplir'!$E$31:$E$400,MASQ2!CZ29,'Étape 1 - à remplir'!$G$31:$G$400,"kg"),SUMIFS('Étape 1 - à remplir'!$F$31:$F$400,'Étape 1 - à remplir'!$E$31:$E$400,MASQ2!CZ29,'Étape 1 - à remplir'!$C$31:$C$400,DI$3)),IF(DI$2="Âge",IF(DI$3="Tous",SUMIFS('Étape 1 - à remplir'!$F$31:$F$400,'Étape 1 - à remplir'!$E$31:$E$400,MASQ2!CZ29,'Étape 1 - à remplir'!$G$31:$G$400,"kg"),SUMIFS('Étape 1 - à remplir'!$F$31:$F$400,'Étape 1 - à remplir'!$E$31:$E$400,MASQ2!CZ29,'Étape 1 - à remplir'!$P$31:$P$400,DI$3,'Étape 1 - à remplir'!$G$31:$G$400,"kg")),IF(DI$2="Atelier",IF(DI$3="Tous",SUMIFS('Étape 1 - à remplir'!$F$31:$F$400,'Étape 1 - à remplir'!$E$31:$E$400,MASQ2!CZ29,'Étape 1 - à remplir'!$G$31:$G$400,"kg"),SUMIFS('Étape 1 - à remplir'!$F$31:$F$400,'Étape 1 - à remplir'!$E$31:$E$400,MASQ2!CZ29,'Étape 1 - à remplir'!$O$31:$O$400,DI$3,'Étape 1 - à remplir'!$G$31:$G$400,"kg")),IF(DI$2="Espèce",IF(DI$3="Tous",SUMIFS('Étape 1 - à remplir'!$F$31:$F$400,'Étape 1 - à remplir'!$E$31:$E$400,MASQ2!CZ29,'Étape 1 - à remplir'!$G$31:$G$400,"kg"),SUMIFS('Étape 1 - à remplir'!$F$31:$F$400,'Étape 1 - à remplir'!$E$31:$E$400,MASQ2!CZ29,'Étape 1 - à remplir'!$N$31:$N$400,DI$3,'Étape 1 - à remplir'!$G$31:$G$400,"kg")))))))</f>
        <v>#N/A</v>
      </c>
      <c r="DB29" s="104">
        <f t="shared" si="35"/>
        <v>0</v>
      </c>
      <c r="DC29" s="204" t="str">
        <f t="shared" si="20"/>
        <v>Amoxicilline</v>
      </c>
      <c r="DD29" s="204" t="str">
        <f t="shared" si="21"/>
        <v/>
      </c>
      <c r="DE29" s="204" t="str">
        <f t="shared" si="22"/>
        <v/>
      </c>
      <c r="DF29" s="204" t="str">
        <f t="shared" si="23"/>
        <v>Penicillines</v>
      </c>
      <c r="DG29" s="204" t="str">
        <f t="shared" si="24"/>
        <v/>
      </c>
      <c r="DH29" s="97" t="str">
        <f t="shared" si="25"/>
        <v/>
      </c>
      <c r="DI29" s="78"/>
      <c r="DJ29" s="78"/>
      <c r="DK29" s="77" t="str">
        <f ca="1"/>
        <v>AMDOCYL CTD 697 MG/G POUDRE POUR ADMINISTRATION DANS L'EAU DE BOISSON POUR POULES, DINDES ET CANARDS</v>
      </c>
      <c r="DL29" s="79" t="e">
        <f ca="1"/>
        <v>#N/A</v>
      </c>
      <c r="DM29" s="102" t="str">
        <f t="shared" si="26"/>
        <v/>
      </c>
      <c r="DN29" s="77" t="str">
        <f t="shared" si="27"/>
        <v>Gamithromycine</v>
      </c>
      <c r="DO29" s="104" t="e">
        <f t="shared" si="36"/>
        <v>#N/A</v>
      </c>
      <c r="DP29" s="8" t="str">
        <f ca="1"/>
        <v>Gamithromycine</v>
      </c>
      <c r="DQ29" s="97" t="e">
        <f ca="1"/>
        <v>#N/A</v>
      </c>
      <c r="DR29" s="8"/>
      <c r="DS29" s="8"/>
      <c r="DT29" s="8"/>
      <c r="DU29" s="8"/>
      <c r="DV29" s="8"/>
      <c r="DW29" s="8"/>
      <c r="DX29" s="4"/>
      <c r="DY29" s="4"/>
      <c r="DZ29" s="4"/>
      <c r="EA29" s="4"/>
      <c r="EB29" s="4"/>
      <c r="EC29" s="4"/>
      <c r="ED29" s="4"/>
      <c r="EE29" s="4"/>
      <c r="EF29" s="4"/>
      <c r="EG29" s="4"/>
      <c r="EH29" s="4"/>
      <c r="EI29" s="4"/>
      <c r="EJ29" s="4"/>
    </row>
    <row r="30" spans="1:140" ht="15.75" thickBot="1" x14ac:dyDescent="0.3">
      <c r="A30" s="56"/>
      <c r="B30" s="8"/>
      <c r="C30" s="8"/>
      <c r="D30" s="8"/>
      <c r="E30" s="8"/>
      <c r="F30" s="8"/>
      <c r="G30" s="8"/>
      <c r="H30" s="8"/>
      <c r="I30" s="102" t="str">
        <f>INDEX(Données_ATB!BE:BV,MATCH(MASQ2!J30,Données_ATB!BE:BE,0),18)</f>
        <v/>
      </c>
      <c r="J30" s="77" t="str">
        <f>Données_ATB!BE29</f>
        <v>AMIDURENE</v>
      </c>
      <c r="K30" s="204" t="e">
        <f>IF(IF(S$2="Catégorie",IF(S$3="Toutes",SUMIFS('Étape 1 - à remplir'!$F$31:$F$400,'Étape 1 - à remplir'!$E$31:$E$400,MASQ2!J30,'Étape 1 - à remplir'!$G$31:$G$400,"animaux"),SUMIFS('Étape 1 - à remplir'!$F$31:$F$400,'Étape 1 - à remplir'!$E$31:$E$400,MASQ2!J30,'Étape 1 - à remplir'!$C$31:$C$400,S$3)),IF(S$2="Âge",IF(S$3="Tous",SUMIFS('Étape 1 - à remplir'!$F$31:$F$400,'Étape 1 - à remplir'!$E$31:$E$400,MASQ2!J30,'Étape 1 - à remplir'!$G$31:$G$400,"animaux"),SUMIFS('Étape 1 - à remplir'!$F$31:$F$400,'Étape 1 - à remplir'!$E$31:$E$400,MASQ2!J30,'Étape 1 - à remplir'!$P$31:$P$400,S$3)),IF(S$2="Atelier",IF(S$3="Tous",SUMIFS('Étape 1 - à remplir'!$F$31:$F$400,'Étape 1 - à remplir'!$E$31:$E$400,MASQ2!J30,'Étape 1 - à remplir'!$G$31:$G$400,"animaux"),SUMIFS('Étape 1 - à remplir'!$F$31:$F$400,'Étape 1 - à remplir'!$E$31:$E$400,MASQ2!J30,'Étape 1 - à remplir'!$O$31:$O$400,S$3)),IF(S$2="Espèce",IF(S$3="Tous",SUMIFS('Étape 1 - à remplir'!$F$31:$F$400,'Étape 1 - à remplir'!$E$31:$E$400,MASQ2!J30,'Étape 1 - à remplir'!$G$31:$G$400,"animaux"),SUMIFS('Étape 1 - à remplir'!$F$31:$F$400,'Étape 1 - à remplir'!$E$31:$E$400,MASQ2!J30,'Étape 1 - à remplir'!$N$31:$N$400,S$3))))))=0,NA(),IF(S$2="Catégorie",IF(S$3="Toutes",SUMIFS('Étape 1 - à remplir'!$F$31:$F$400,'Étape 1 - à remplir'!$E$31:$E$400,MASQ2!J30,'Étape 1 - à remplir'!$G$31:$G$400,"animaux"),SUMIFS('Étape 1 - à remplir'!$F$31:$F$400,'Étape 1 - à remplir'!$E$31:$E$400,MASQ2!J30,'Étape 1 - à remplir'!$C$31:$C$400,S$3)),IF(S$2="Âge",IF(S$3="Tous",SUMIFS('Étape 1 - à remplir'!$F$31:$F$400,'Étape 1 - à remplir'!$E$31:$E$400,MASQ2!J30,'Étape 1 - à remplir'!$G$31:$G$400,"animaux"),SUMIFS('Étape 1 - à remplir'!$F$31:$F$400,'Étape 1 - à remplir'!$E$31:$E$400,MASQ2!J30,'Étape 1 - à remplir'!$P$31:$P$400,S$3)),IF(S$2="Atelier",IF(S$3="Tous",SUMIFS('Étape 1 - à remplir'!$F$31:$F$400,'Étape 1 - à remplir'!$E$31:$E$400,MASQ2!J30,'Étape 1 - à remplir'!$G$31:$G$400,"animaux"),SUMIFS('Étape 1 - à remplir'!$F$31:$F$400,'Étape 1 - à remplir'!$E$31:$E$400,MASQ2!J30,'Étape 1 - à remplir'!$O$31:$O$400,S$3)),IF(S$2="Espèce",IF(S$3="Tous",SUMIFS('Étape 1 - à remplir'!$F$31:$F$400,'Étape 1 - à remplir'!$E$31:$E$400,MASQ2!J30,'Étape 1 - à remplir'!$G$31:$G$400,"animaux"),SUMIFS('Étape 1 - à remplir'!$F$31:$F$400,'Étape 1 - à remplir'!$E$31:$E$400,MASQ2!J30,'Étape 1 - à remplir'!$N$31:$N$400,S$3)))))))</f>
        <v>#N/A</v>
      </c>
      <c r="L30" s="97">
        <f t="shared" si="38"/>
        <v>0</v>
      </c>
      <c r="M30" s="56" t="str">
        <f>Données_ATB!BN29</f>
        <v>Sulfadiméthoxine</v>
      </c>
      <c r="N30" s="204" t="str">
        <f>Données_ATB!BO29</f>
        <v/>
      </c>
      <c r="O30" s="97" t="str">
        <f>Données_ATB!BP29</f>
        <v/>
      </c>
      <c r="P30" s="77" t="str">
        <f>Données_ATB!BR29</f>
        <v>Sulfamides</v>
      </c>
      <c r="Q30" s="78" t="str">
        <f>Données_ATB!BS29</f>
        <v/>
      </c>
      <c r="R30" s="79" t="str">
        <f>Données_ATB!BT29</f>
        <v/>
      </c>
      <c r="S30" s="78"/>
      <c r="T30" s="78"/>
      <c r="U30" s="77" t="str">
        <f ca="1"/>
        <v>AMIDURENE</v>
      </c>
      <c r="V30" s="79" t="e">
        <f ca="1"/>
        <v>#N/A</v>
      </c>
      <c r="W30" s="102" t="str">
        <f>IF(X30="Colistine","x",IF(INDEX(Données_ATB!CB$3:CC$63,MATCH(X30,Données_ATB!CB$3:CB$63,0),2)="Fluoroquinolones","x",IF(INDEX(Données_ATB!CB$3:CC$63,MATCH(X30,Données_ATB!CB$3:CB$63,0),2)="Cephalosporines 3&amp;4G","x","")))</f>
        <v/>
      </c>
      <c r="X30" s="77" t="str">
        <f>Données_ATB!CB29</f>
        <v>Gentamicine</v>
      </c>
      <c r="Y30" s="104" t="e">
        <f t="shared" si="30"/>
        <v>#N/A</v>
      </c>
      <c r="Z30" s="8" t="str">
        <f ca="1"/>
        <v>Gentamicine</v>
      </c>
      <c r="AA30" s="97" t="e">
        <f ca="1"/>
        <v>#N/A</v>
      </c>
      <c r="AB30" s="102"/>
      <c r="AC30" s="349" t="s">
        <v>667</v>
      </c>
      <c r="AD30" s="350"/>
      <c r="AE30" s="350"/>
      <c r="AF30" s="351"/>
      <c r="AH30" s="175"/>
      <c r="AI30" s="176" t="s">
        <v>4635</v>
      </c>
      <c r="AJ30" s="177" t="s">
        <v>672</v>
      </c>
      <c r="AK30" s="177" t="s">
        <v>673</v>
      </c>
      <c r="AL30" s="178" t="s">
        <v>674</v>
      </c>
      <c r="AM30" s="179"/>
      <c r="AN30" s="179"/>
      <c r="AO30" s="179"/>
      <c r="AP30" s="179"/>
      <c r="AQ30" s="179"/>
      <c r="AR30" s="179"/>
      <c r="AS30" s="179"/>
      <c r="AT30" s="180"/>
      <c r="AV30" s="56"/>
      <c r="AY30" s="8"/>
      <c r="AZ30" s="8"/>
      <c r="BA30" s="8"/>
      <c r="BB30" s="8"/>
      <c r="BC30" s="8"/>
      <c r="BD30" s="102" t="str">
        <f t="shared" si="5"/>
        <v/>
      </c>
      <c r="BE30" s="56" t="str">
        <f t="shared" si="6"/>
        <v>AMIDURENE</v>
      </c>
      <c r="BF30" s="204" t="e">
        <f>IF(IF(BN$2="Catégorie",IF(BN$3="Toutes",SUMIFS('Étape 1 - à remplir'!$F$31:$F$400,'Étape 1 - à remplir'!$E$31:$E$400,MASQ2!BE30,'Étape 1 - à remplir'!$G$31:$G$400,"lots"),SUMIFS('Étape 1 - à remplir'!$F$31:$F$400,'Étape 1 - à remplir'!$E$31:$E$400,MASQ2!BE30,'Étape 1 - à remplir'!$C$31:$C$400,BN$3)),IF(BN$2="Âge",IF(BN$3="Tous",SUMIFS('Étape 1 - à remplir'!$F$31:$F$400,'Étape 1 - à remplir'!$E$31:$E$400,MASQ2!BE30,'Étape 1 - à remplir'!$G$31:$G$400,"lots"),SUMIFS('Étape 1 - à remplir'!$F$31:$F$400,'Étape 1 - à remplir'!$E$31:$E$400,MASQ2!BE30,'Étape 1 - à remplir'!$P$31:$P$400,BN$3,'Étape 1 - à remplir'!$G$31:$G$400,"lots")),IF(BN$2="Atelier",IF(BN$3="Tous",SUMIFS('Étape 1 - à remplir'!$F$31:$F$400,'Étape 1 - à remplir'!$E$31:$E$400,MASQ2!BE30,'Étape 1 - à remplir'!$G$31:$G$400,"lots"),SUMIFS('Étape 1 - à remplir'!$F$31:$F$400,'Étape 1 - à remplir'!$E$31:$E$400,MASQ2!BE30,'Étape 1 - à remplir'!$O$31:$O$400,BN$3,'Étape 1 - à remplir'!$G$31:$G$400,"lots")),IF(BN$2="Espèce",IF(BN$3="Tous",SUMIFS('Étape 1 - à remplir'!$F$31:$F$400,'Étape 1 - à remplir'!$E$31:$E$400,MASQ2!BE30,'Étape 1 - à remplir'!$G$31:$G$400,"lots"),SUMIFS('Étape 1 - à remplir'!$F$31:$F$400,'Étape 1 - à remplir'!$E$31:$E$400,MASQ2!BE30,'Étape 1 - à remplir'!$N$31:$N$400,BN$3,'Étape 1 - à remplir'!$G$31:$G$400,"lots"))))))=0,NA(),IF(BN$2="Catégorie",IF(BN$3="Toutes",SUMIFS('Étape 1 - à remplir'!$F$31:$F$400,'Étape 1 - à remplir'!$E$31:$E$400,MASQ2!BE30,'Étape 1 - à remplir'!$G$31:$G$400,"lots"),SUMIFS('Étape 1 - à remplir'!$F$31:$F$400,'Étape 1 - à remplir'!$E$31:$E$400,MASQ2!BE30,'Étape 1 - à remplir'!$C$31:$C$400,BN$3)),IF(BN$2="Âge",IF(BN$3="Tous",SUMIFS('Étape 1 - à remplir'!$F$31:$F$400,'Étape 1 - à remplir'!$E$31:$E$400,MASQ2!BE30,'Étape 1 - à remplir'!$G$31:$G$400,"lots"),SUMIFS('Étape 1 - à remplir'!$F$31:$F$400,'Étape 1 - à remplir'!$E$31:$E$400,MASQ2!BE30,'Étape 1 - à remplir'!$P$31:$P$400,BN$3,'Étape 1 - à remplir'!$G$31:$G$400,"lots")),IF(BN$2="Atelier",IF(BN$3="Tous",SUMIFS('Étape 1 - à remplir'!$F$31:$F$400,'Étape 1 - à remplir'!$E$31:$E$400,MASQ2!BE30,'Étape 1 - à remplir'!$G$31:$G$400,"lots"),SUMIFS('Étape 1 - à remplir'!$F$31:$F$400,'Étape 1 - à remplir'!$E$31:$E$400,MASQ2!BE30,'Étape 1 - à remplir'!$O$31:$O$400,BN$3,'Étape 1 - à remplir'!$G$31:$G$400,"lots")),IF(BN$2="Espèce",IF(BN$3="Tous",SUMIFS('Étape 1 - à remplir'!$F$31:$F$400,'Étape 1 - à remplir'!$E$31:$E$400,MASQ2!BE30,'Étape 1 - à remplir'!$G$31:$G$400,"lots"),SUMIFS('Étape 1 - à remplir'!$F$31:$F$400,'Étape 1 - à remplir'!$E$31:$E$400,MASQ2!BE30,'Étape 1 - à remplir'!$N$31:$N$400,BN$3,'Étape 1 - à remplir'!$G$31:$G$400,"lots")))))))</f>
        <v>#N/A</v>
      </c>
      <c r="BG30" s="204">
        <f t="shared" si="32"/>
        <v>0</v>
      </c>
      <c r="BH30" s="204" t="str">
        <f t="shared" si="7"/>
        <v>Sulfadiméthoxine</v>
      </c>
      <c r="BI30" s="204" t="str">
        <f t="shared" si="8"/>
        <v/>
      </c>
      <c r="BJ30" s="204" t="str">
        <f t="shared" si="9"/>
        <v/>
      </c>
      <c r="BK30" s="204" t="str">
        <f t="shared" si="10"/>
        <v>Sulfamides</v>
      </c>
      <c r="BL30" s="204" t="str">
        <f t="shared" si="11"/>
        <v/>
      </c>
      <c r="BM30" s="97" t="str">
        <f t="shared" si="12"/>
        <v/>
      </c>
      <c r="BN30" s="78"/>
      <c r="BO30" s="78"/>
      <c r="BP30" s="77" t="str">
        <f ca="1"/>
        <v>AMIDURENE</v>
      </c>
      <c r="BQ30" s="79" t="e">
        <f ca="1"/>
        <v>#N/A</v>
      </c>
      <c r="BR30" s="102" t="str">
        <f t="shared" si="13"/>
        <v/>
      </c>
      <c r="BS30" s="77" t="str">
        <f t="shared" si="14"/>
        <v>Gentamicine</v>
      </c>
      <c r="BT30" s="104" t="e">
        <f t="shared" si="33"/>
        <v>#N/A</v>
      </c>
      <c r="BU30" s="204" t="str">
        <f ca="1"/>
        <v>Gentamicine</v>
      </c>
      <c r="BV30" s="97" t="e">
        <f ca="1"/>
        <v>#N/A</v>
      </c>
      <c r="BW30" s="8"/>
      <c r="BX30" s="349" t="s">
        <v>667</v>
      </c>
      <c r="BY30" s="350"/>
      <c r="BZ30" s="350"/>
      <c r="CA30" s="351"/>
      <c r="CB30" s="8"/>
      <c r="CC30" s="175"/>
      <c r="CD30" s="176" t="s">
        <v>671</v>
      </c>
      <c r="CE30" s="177" t="s">
        <v>672</v>
      </c>
      <c r="CF30" s="177" t="s">
        <v>673</v>
      </c>
      <c r="CG30" s="178" t="s">
        <v>674</v>
      </c>
      <c r="CH30" s="179"/>
      <c r="CI30" s="179"/>
      <c r="CJ30" s="179"/>
      <c r="CK30" s="179"/>
      <c r="CL30" s="179"/>
      <c r="CM30" s="179"/>
      <c r="CN30" s="179"/>
      <c r="CO30" s="180"/>
      <c r="CQ30" s="56"/>
      <c r="CR30" s="8"/>
      <c r="CS30" s="8"/>
      <c r="CT30" s="8"/>
      <c r="CU30" s="8"/>
      <c r="CV30" s="8"/>
      <c r="CW30" s="8"/>
      <c r="CX30" s="8"/>
      <c r="CY30" s="102" t="str">
        <f t="shared" si="18"/>
        <v/>
      </c>
      <c r="CZ30" s="56" t="str">
        <f t="shared" si="19"/>
        <v>AMIDURENE</v>
      </c>
      <c r="DA30" s="204" t="e">
        <f>IF(IF(DI$2="Catégorie",IF(DI$3="Toutes",SUMIFS('Étape 1 - à remplir'!$F$31:$F$400,'Étape 1 - à remplir'!$E$31:$E$400,MASQ2!CZ30,'Étape 1 - à remplir'!$G$31:$G$400,"kg"),SUMIFS('Étape 1 - à remplir'!$F$31:$F$400,'Étape 1 - à remplir'!$E$31:$E$400,MASQ2!CZ30,'Étape 1 - à remplir'!$C$31:$C$400,DI$3)),IF(DI$2="Âge",IF(DI$3="Tous",SUMIFS('Étape 1 - à remplir'!$F$31:$F$400,'Étape 1 - à remplir'!$E$31:$E$400,MASQ2!CZ30,'Étape 1 - à remplir'!$G$31:$G$400,"kg"),SUMIFS('Étape 1 - à remplir'!$F$31:$F$400,'Étape 1 - à remplir'!$E$31:$E$400,MASQ2!CZ30,'Étape 1 - à remplir'!$P$31:$P$400,DI$3,'Étape 1 - à remplir'!$G$31:$G$400,"kg")),IF(DI$2="Atelier",IF(DI$3="Tous",SUMIFS('Étape 1 - à remplir'!$F$31:$F$400,'Étape 1 - à remplir'!$E$31:$E$400,MASQ2!CZ30,'Étape 1 - à remplir'!$G$31:$G$400,"kg"),SUMIFS('Étape 1 - à remplir'!$F$31:$F$400,'Étape 1 - à remplir'!$E$31:$E$400,MASQ2!CZ30,'Étape 1 - à remplir'!$O$31:$O$400,DI$3,'Étape 1 - à remplir'!$G$31:$G$400,"kg")),IF(DI$2="Espèce",IF(DI$3="Tous",SUMIFS('Étape 1 - à remplir'!$F$31:$F$400,'Étape 1 - à remplir'!$E$31:$E$400,MASQ2!CZ30,'Étape 1 - à remplir'!$G$31:$G$400,"kg"),SUMIFS('Étape 1 - à remplir'!$F$31:$F$400,'Étape 1 - à remplir'!$E$31:$E$400,MASQ2!CZ30,'Étape 1 - à remplir'!$N$31:$N$400,DI$3,'Étape 1 - à remplir'!$G$31:$G$400,"kg"))))))=0,NA(),IF(DI$2="Catégorie",IF(DI$3="Toutes",SUMIFS('Étape 1 - à remplir'!$F$31:$F$400,'Étape 1 - à remplir'!$E$31:$E$400,MASQ2!CZ30,'Étape 1 - à remplir'!$G$31:$G$400,"kg"),SUMIFS('Étape 1 - à remplir'!$F$31:$F$400,'Étape 1 - à remplir'!$E$31:$E$400,MASQ2!CZ30,'Étape 1 - à remplir'!$C$31:$C$400,DI$3)),IF(DI$2="Âge",IF(DI$3="Tous",SUMIFS('Étape 1 - à remplir'!$F$31:$F$400,'Étape 1 - à remplir'!$E$31:$E$400,MASQ2!CZ30,'Étape 1 - à remplir'!$G$31:$G$400,"kg"),SUMIFS('Étape 1 - à remplir'!$F$31:$F$400,'Étape 1 - à remplir'!$E$31:$E$400,MASQ2!CZ30,'Étape 1 - à remplir'!$P$31:$P$400,DI$3,'Étape 1 - à remplir'!$G$31:$G$400,"kg")),IF(DI$2="Atelier",IF(DI$3="Tous",SUMIFS('Étape 1 - à remplir'!$F$31:$F$400,'Étape 1 - à remplir'!$E$31:$E$400,MASQ2!CZ30,'Étape 1 - à remplir'!$G$31:$G$400,"kg"),SUMIFS('Étape 1 - à remplir'!$F$31:$F$400,'Étape 1 - à remplir'!$E$31:$E$400,MASQ2!CZ30,'Étape 1 - à remplir'!$O$31:$O$400,DI$3,'Étape 1 - à remplir'!$G$31:$G$400,"kg")),IF(DI$2="Espèce",IF(DI$3="Tous",SUMIFS('Étape 1 - à remplir'!$F$31:$F$400,'Étape 1 - à remplir'!$E$31:$E$400,MASQ2!CZ30,'Étape 1 - à remplir'!$G$31:$G$400,"kg"),SUMIFS('Étape 1 - à remplir'!$F$31:$F$400,'Étape 1 - à remplir'!$E$31:$E$400,MASQ2!CZ30,'Étape 1 - à remplir'!$N$31:$N$400,DI$3,'Étape 1 - à remplir'!$G$31:$G$400,"kg")))))))</f>
        <v>#N/A</v>
      </c>
      <c r="DB30" s="104">
        <f t="shared" si="35"/>
        <v>0</v>
      </c>
      <c r="DC30" s="204" t="str">
        <f t="shared" si="20"/>
        <v>Sulfadiméthoxine</v>
      </c>
      <c r="DD30" s="204" t="str">
        <f t="shared" si="21"/>
        <v/>
      </c>
      <c r="DE30" s="204" t="str">
        <f t="shared" si="22"/>
        <v/>
      </c>
      <c r="DF30" s="204" t="str">
        <f t="shared" si="23"/>
        <v>Sulfamides</v>
      </c>
      <c r="DG30" s="204" t="str">
        <f t="shared" si="24"/>
        <v/>
      </c>
      <c r="DH30" s="97" t="str">
        <f t="shared" si="25"/>
        <v/>
      </c>
      <c r="DI30" s="78"/>
      <c r="DJ30" s="78"/>
      <c r="DK30" s="77" t="str">
        <f ca="1"/>
        <v>AMIDURENE</v>
      </c>
      <c r="DL30" s="79" t="e">
        <f ca="1"/>
        <v>#N/A</v>
      </c>
      <c r="DM30" s="102" t="str">
        <f t="shared" si="26"/>
        <v/>
      </c>
      <c r="DN30" s="77" t="str">
        <f t="shared" si="27"/>
        <v>Gentamicine</v>
      </c>
      <c r="DO30" s="104" t="e">
        <f t="shared" si="36"/>
        <v>#N/A</v>
      </c>
      <c r="DP30" s="8" t="str">
        <f ca="1"/>
        <v>Gentamicine</v>
      </c>
      <c r="DQ30" s="97" t="e">
        <f ca="1"/>
        <v>#N/A</v>
      </c>
      <c r="DR30" s="8"/>
      <c r="DS30" s="349" t="s">
        <v>667</v>
      </c>
      <c r="DT30" s="350"/>
      <c r="DU30" s="350"/>
      <c r="DV30" s="351"/>
      <c r="DW30" s="8"/>
      <c r="DX30" s="175"/>
      <c r="DY30" s="176" t="s">
        <v>4635</v>
      </c>
      <c r="DZ30" s="177" t="s">
        <v>672</v>
      </c>
      <c r="EA30" s="177" t="s">
        <v>673</v>
      </c>
      <c r="EB30" s="178" t="s">
        <v>674</v>
      </c>
      <c r="EC30" s="179"/>
      <c r="ED30" s="179"/>
      <c r="EE30" s="179"/>
      <c r="EF30" s="179"/>
      <c r="EG30" s="179"/>
      <c r="EH30" s="179"/>
      <c r="EI30" s="179"/>
      <c r="EJ30" s="180"/>
    </row>
    <row r="31" spans="1:140" x14ac:dyDescent="0.25">
      <c r="A31" s="56"/>
      <c r="B31" s="8"/>
      <c r="C31" s="8"/>
      <c r="D31" s="8"/>
      <c r="E31" s="8"/>
      <c r="F31" s="8"/>
      <c r="G31" s="8"/>
      <c r="H31" s="8"/>
      <c r="I31" s="102" t="str">
        <f>INDEX(Données_ATB!BE:BV,MATCH(MASQ2!J31,Données_ATB!BE:BE,0),18)</f>
        <v/>
      </c>
      <c r="J31" s="77" t="str">
        <f>Données_ATB!BE30</f>
        <v>AMOXICILLINE CALIER GLOBULIT 50 MG/G PREMELANGE MEDICAMENTEUX</v>
      </c>
      <c r="K31" s="204" t="e">
        <f>IF(IF(S$2="Catégorie",IF(S$3="Toutes",SUMIFS('Étape 1 - à remplir'!$F$31:$F$400,'Étape 1 - à remplir'!$E$31:$E$400,MASQ2!J31,'Étape 1 - à remplir'!$G$31:$G$400,"animaux"),SUMIFS('Étape 1 - à remplir'!$F$31:$F$400,'Étape 1 - à remplir'!$E$31:$E$400,MASQ2!J31,'Étape 1 - à remplir'!$C$31:$C$400,S$3)),IF(S$2="Âge",IF(S$3="Tous",SUMIFS('Étape 1 - à remplir'!$F$31:$F$400,'Étape 1 - à remplir'!$E$31:$E$400,MASQ2!J31,'Étape 1 - à remplir'!$G$31:$G$400,"animaux"),SUMIFS('Étape 1 - à remplir'!$F$31:$F$400,'Étape 1 - à remplir'!$E$31:$E$400,MASQ2!J31,'Étape 1 - à remplir'!$P$31:$P$400,S$3)),IF(S$2="Atelier",IF(S$3="Tous",SUMIFS('Étape 1 - à remplir'!$F$31:$F$400,'Étape 1 - à remplir'!$E$31:$E$400,MASQ2!J31,'Étape 1 - à remplir'!$G$31:$G$400,"animaux"),SUMIFS('Étape 1 - à remplir'!$F$31:$F$400,'Étape 1 - à remplir'!$E$31:$E$400,MASQ2!J31,'Étape 1 - à remplir'!$O$31:$O$400,S$3)),IF(S$2="Espèce",IF(S$3="Tous",SUMIFS('Étape 1 - à remplir'!$F$31:$F$400,'Étape 1 - à remplir'!$E$31:$E$400,MASQ2!J31,'Étape 1 - à remplir'!$G$31:$G$400,"animaux"),SUMIFS('Étape 1 - à remplir'!$F$31:$F$400,'Étape 1 - à remplir'!$E$31:$E$400,MASQ2!J31,'Étape 1 - à remplir'!$N$31:$N$400,S$3))))))=0,NA(),IF(S$2="Catégorie",IF(S$3="Toutes",SUMIFS('Étape 1 - à remplir'!$F$31:$F$400,'Étape 1 - à remplir'!$E$31:$E$400,MASQ2!J31,'Étape 1 - à remplir'!$G$31:$G$400,"animaux"),SUMIFS('Étape 1 - à remplir'!$F$31:$F$400,'Étape 1 - à remplir'!$E$31:$E$400,MASQ2!J31,'Étape 1 - à remplir'!$C$31:$C$400,S$3)),IF(S$2="Âge",IF(S$3="Tous",SUMIFS('Étape 1 - à remplir'!$F$31:$F$400,'Étape 1 - à remplir'!$E$31:$E$400,MASQ2!J31,'Étape 1 - à remplir'!$G$31:$G$400,"animaux"),SUMIFS('Étape 1 - à remplir'!$F$31:$F$400,'Étape 1 - à remplir'!$E$31:$E$400,MASQ2!J31,'Étape 1 - à remplir'!$P$31:$P$400,S$3)),IF(S$2="Atelier",IF(S$3="Tous",SUMIFS('Étape 1 - à remplir'!$F$31:$F$400,'Étape 1 - à remplir'!$E$31:$E$400,MASQ2!J31,'Étape 1 - à remplir'!$G$31:$G$400,"animaux"),SUMIFS('Étape 1 - à remplir'!$F$31:$F$400,'Étape 1 - à remplir'!$E$31:$E$400,MASQ2!J31,'Étape 1 - à remplir'!$O$31:$O$400,S$3)),IF(S$2="Espèce",IF(S$3="Tous",SUMIFS('Étape 1 - à remplir'!$F$31:$F$400,'Étape 1 - à remplir'!$E$31:$E$400,MASQ2!J31,'Étape 1 - à remplir'!$G$31:$G$400,"animaux"),SUMIFS('Étape 1 - à remplir'!$F$31:$F$400,'Étape 1 - à remplir'!$E$31:$E$400,MASQ2!J31,'Étape 1 - à remplir'!$N$31:$N$400,S$3)))))))</f>
        <v>#N/A</v>
      </c>
      <c r="L31" s="97">
        <f t="shared" si="38"/>
        <v>0</v>
      </c>
      <c r="M31" s="56" t="str">
        <f>Données_ATB!BN30</f>
        <v>Amoxicilline</v>
      </c>
      <c r="N31" s="204" t="str">
        <f>Données_ATB!BO30</f>
        <v/>
      </c>
      <c r="O31" s="97" t="str">
        <f>Données_ATB!BP30</f>
        <v/>
      </c>
      <c r="P31" s="77" t="str">
        <f>Données_ATB!BR30</f>
        <v>Penicillines</v>
      </c>
      <c r="Q31" s="78" t="str">
        <f>Données_ATB!BS30</f>
        <v/>
      </c>
      <c r="R31" s="79" t="str">
        <f>Données_ATB!BT30</f>
        <v/>
      </c>
      <c r="S31" s="78"/>
      <c r="T31" s="78"/>
      <c r="U31" s="77" t="str">
        <f ca="1"/>
        <v>AMOXICILLINE CALIER GLOBULIT 50 MG/G PREMELANGE MEDICAMENTEUX</v>
      </c>
      <c r="V31" s="79" t="e">
        <f ca="1"/>
        <v>#N/A</v>
      </c>
      <c r="W31" s="102" t="str">
        <f>IF(X31="Colistine","x",IF(INDEX(Données_ATB!CB$3:CC$63,MATCH(X31,Données_ATB!CB$3:CB$63,0),2)="Fluoroquinolones","x",IF(INDEX(Données_ATB!CB$3:CC$63,MATCH(X31,Données_ATB!CB$3:CB$63,0),2)="Cephalosporines 3&amp;4G","x","")))</f>
        <v/>
      </c>
      <c r="X31" s="77" t="str">
        <f>Données_ATB!CB30</f>
        <v>Kanamycine</v>
      </c>
      <c r="Y31" s="104" t="e">
        <f t="shared" si="30"/>
        <v>#N/A</v>
      </c>
      <c r="Z31" s="8" t="str">
        <f ca="1"/>
        <v>Kanamycine</v>
      </c>
      <c r="AA31" s="97" t="e">
        <f ca="1"/>
        <v>#N/A</v>
      </c>
      <c r="AB31" s="102"/>
      <c r="AC31" s="352" t="s">
        <v>648</v>
      </c>
      <c r="AD31" s="353"/>
      <c r="AE31" s="354" t="s">
        <v>649</v>
      </c>
      <c r="AF31" s="355"/>
      <c r="AH31" s="56"/>
      <c r="AI31" s="163" t="str">
        <f>IF(AH17="","",AH17)</f>
        <v>Toutes</v>
      </c>
      <c r="AJ31" s="8" t="s">
        <v>668</v>
      </c>
      <c r="AK31" s="8" t="s">
        <v>668</v>
      </c>
      <c r="AL31" s="104" t="s">
        <v>670</v>
      </c>
      <c r="AM31" s="8"/>
      <c r="AN31" s="4"/>
      <c r="AO31" s="155"/>
      <c r="AP31" s="155"/>
      <c r="AQ31" s="155"/>
      <c r="AR31" s="155"/>
      <c r="AS31" s="155"/>
      <c r="AT31" s="181"/>
      <c r="AV31" s="56"/>
      <c r="AY31" s="8"/>
      <c r="AZ31" s="8"/>
      <c r="BA31" s="8"/>
      <c r="BB31" s="8"/>
      <c r="BC31" s="8"/>
      <c r="BD31" s="102" t="str">
        <f t="shared" si="5"/>
        <v/>
      </c>
      <c r="BE31" s="56" t="str">
        <f t="shared" si="6"/>
        <v>AMOXICILLINE CALIER GLOBULIT 50 MG/G PREMELANGE MEDICAMENTEUX</v>
      </c>
      <c r="BF31" s="204" t="e">
        <f>IF(IF(BN$2="Catégorie",IF(BN$3="Toutes",SUMIFS('Étape 1 - à remplir'!$F$31:$F$400,'Étape 1 - à remplir'!$E$31:$E$400,MASQ2!BE31,'Étape 1 - à remplir'!$G$31:$G$400,"lots"),SUMIFS('Étape 1 - à remplir'!$F$31:$F$400,'Étape 1 - à remplir'!$E$31:$E$400,MASQ2!BE31,'Étape 1 - à remplir'!$C$31:$C$400,BN$3)),IF(BN$2="Âge",IF(BN$3="Tous",SUMIFS('Étape 1 - à remplir'!$F$31:$F$400,'Étape 1 - à remplir'!$E$31:$E$400,MASQ2!BE31,'Étape 1 - à remplir'!$G$31:$G$400,"lots"),SUMIFS('Étape 1 - à remplir'!$F$31:$F$400,'Étape 1 - à remplir'!$E$31:$E$400,MASQ2!BE31,'Étape 1 - à remplir'!$P$31:$P$400,BN$3,'Étape 1 - à remplir'!$G$31:$G$400,"lots")),IF(BN$2="Atelier",IF(BN$3="Tous",SUMIFS('Étape 1 - à remplir'!$F$31:$F$400,'Étape 1 - à remplir'!$E$31:$E$400,MASQ2!BE31,'Étape 1 - à remplir'!$G$31:$G$400,"lots"),SUMIFS('Étape 1 - à remplir'!$F$31:$F$400,'Étape 1 - à remplir'!$E$31:$E$400,MASQ2!BE31,'Étape 1 - à remplir'!$O$31:$O$400,BN$3,'Étape 1 - à remplir'!$G$31:$G$400,"lots")),IF(BN$2="Espèce",IF(BN$3="Tous",SUMIFS('Étape 1 - à remplir'!$F$31:$F$400,'Étape 1 - à remplir'!$E$31:$E$400,MASQ2!BE31,'Étape 1 - à remplir'!$G$31:$G$400,"lots"),SUMIFS('Étape 1 - à remplir'!$F$31:$F$400,'Étape 1 - à remplir'!$E$31:$E$400,MASQ2!BE31,'Étape 1 - à remplir'!$N$31:$N$400,BN$3,'Étape 1 - à remplir'!$G$31:$G$400,"lots"))))))=0,NA(),IF(BN$2="Catégorie",IF(BN$3="Toutes",SUMIFS('Étape 1 - à remplir'!$F$31:$F$400,'Étape 1 - à remplir'!$E$31:$E$400,MASQ2!BE31,'Étape 1 - à remplir'!$G$31:$G$400,"lots"),SUMIFS('Étape 1 - à remplir'!$F$31:$F$400,'Étape 1 - à remplir'!$E$31:$E$400,MASQ2!BE31,'Étape 1 - à remplir'!$C$31:$C$400,BN$3)),IF(BN$2="Âge",IF(BN$3="Tous",SUMIFS('Étape 1 - à remplir'!$F$31:$F$400,'Étape 1 - à remplir'!$E$31:$E$400,MASQ2!BE31,'Étape 1 - à remplir'!$G$31:$G$400,"lots"),SUMIFS('Étape 1 - à remplir'!$F$31:$F$400,'Étape 1 - à remplir'!$E$31:$E$400,MASQ2!BE31,'Étape 1 - à remplir'!$P$31:$P$400,BN$3,'Étape 1 - à remplir'!$G$31:$G$400,"lots")),IF(BN$2="Atelier",IF(BN$3="Tous",SUMIFS('Étape 1 - à remplir'!$F$31:$F$400,'Étape 1 - à remplir'!$E$31:$E$400,MASQ2!BE31,'Étape 1 - à remplir'!$G$31:$G$400,"lots"),SUMIFS('Étape 1 - à remplir'!$F$31:$F$400,'Étape 1 - à remplir'!$E$31:$E$400,MASQ2!BE31,'Étape 1 - à remplir'!$O$31:$O$400,BN$3,'Étape 1 - à remplir'!$G$31:$G$400,"lots")),IF(BN$2="Espèce",IF(BN$3="Tous",SUMIFS('Étape 1 - à remplir'!$F$31:$F$400,'Étape 1 - à remplir'!$E$31:$E$400,MASQ2!BE31,'Étape 1 - à remplir'!$G$31:$G$400,"lots"),SUMIFS('Étape 1 - à remplir'!$F$31:$F$400,'Étape 1 - à remplir'!$E$31:$E$400,MASQ2!BE31,'Étape 1 - à remplir'!$N$31:$N$400,BN$3,'Étape 1 - à remplir'!$G$31:$G$400,"lots")))))))</f>
        <v>#N/A</v>
      </c>
      <c r="BG31" s="204">
        <f t="shared" si="32"/>
        <v>0</v>
      </c>
      <c r="BH31" s="204" t="str">
        <f t="shared" si="7"/>
        <v>Amoxicilline</v>
      </c>
      <c r="BI31" s="204" t="str">
        <f t="shared" si="8"/>
        <v/>
      </c>
      <c r="BJ31" s="204" t="str">
        <f t="shared" si="9"/>
        <v/>
      </c>
      <c r="BK31" s="204" t="str">
        <f t="shared" si="10"/>
        <v>Penicillines</v>
      </c>
      <c r="BL31" s="204" t="str">
        <f t="shared" si="11"/>
        <v/>
      </c>
      <c r="BM31" s="97" t="str">
        <f t="shared" si="12"/>
        <v/>
      </c>
      <c r="BN31" s="78"/>
      <c r="BO31" s="78"/>
      <c r="BP31" s="77" t="str">
        <f ca="1"/>
        <v>AMOXICILLINE CALIER GLOBULIT 50 MG/G PREMELANGE MEDICAMENTEUX</v>
      </c>
      <c r="BQ31" s="79" t="e">
        <f ca="1"/>
        <v>#N/A</v>
      </c>
      <c r="BR31" s="102" t="str">
        <f t="shared" si="13"/>
        <v/>
      </c>
      <c r="BS31" s="77" t="str">
        <f t="shared" si="14"/>
        <v>Kanamycine</v>
      </c>
      <c r="BT31" s="104" t="e">
        <f t="shared" si="33"/>
        <v>#N/A</v>
      </c>
      <c r="BU31" s="204" t="str">
        <f ca="1"/>
        <v>Kanamycine</v>
      </c>
      <c r="BV31" s="97" t="e">
        <f ca="1"/>
        <v>#N/A</v>
      </c>
      <c r="BW31" s="8"/>
      <c r="BX31" s="352" t="s">
        <v>648</v>
      </c>
      <c r="BY31" s="353"/>
      <c r="BZ31" s="354" t="s">
        <v>649</v>
      </c>
      <c r="CA31" s="355"/>
      <c r="CB31" s="8"/>
      <c r="CC31" s="56"/>
      <c r="CD31" s="163" t="str">
        <f>IF(CC17="","",CC17)</f>
        <v>Toutes</v>
      </c>
      <c r="CE31" s="8" t="s">
        <v>668</v>
      </c>
      <c r="CF31" s="8" t="s">
        <v>668</v>
      </c>
      <c r="CG31" s="104" t="s">
        <v>670</v>
      </c>
      <c r="CH31" s="8"/>
      <c r="CI31" s="4"/>
      <c r="CJ31" s="155"/>
      <c r="CK31" s="155"/>
      <c r="CL31" s="155"/>
      <c r="CM31" s="155"/>
      <c r="CN31" s="155"/>
      <c r="CO31" s="181"/>
      <c r="CQ31" s="56"/>
      <c r="CR31" s="8"/>
      <c r="CS31" s="8"/>
      <c r="CT31" s="8"/>
      <c r="CU31" s="8"/>
      <c r="CV31" s="8"/>
      <c r="CW31" s="8"/>
      <c r="CX31" s="8"/>
      <c r="CY31" s="102" t="str">
        <f t="shared" si="18"/>
        <v/>
      </c>
      <c r="CZ31" s="56" t="str">
        <f t="shared" si="19"/>
        <v>AMOXICILLINE CALIER GLOBULIT 50 MG/G PREMELANGE MEDICAMENTEUX</v>
      </c>
      <c r="DA31" s="204" t="e">
        <f>IF(IF(DI$2="Catégorie",IF(DI$3="Toutes",SUMIFS('Étape 1 - à remplir'!$F$31:$F$400,'Étape 1 - à remplir'!$E$31:$E$400,MASQ2!CZ31,'Étape 1 - à remplir'!$G$31:$G$400,"kg"),SUMIFS('Étape 1 - à remplir'!$F$31:$F$400,'Étape 1 - à remplir'!$E$31:$E$400,MASQ2!CZ31,'Étape 1 - à remplir'!$C$31:$C$400,DI$3)),IF(DI$2="Âge",IF(DI$3="Tous",SUMIFS('Étape 1 - à remplir'!$F$31:$F$400,'Étape 1 - à remplir'!$E$31:$E$400,MASQ2!CZ31,'Étape 1 - à remplir'!$G$31:$G$400,"kg"),SUMIFS('Étape 1 - à remplir'!$F$31:$F$400,'Étape 1 - à remplir'!$E$31:$E$400,MASQ2!CZ31,'Étape 1 - à remplir'!$P$31:$P$400,DI$3,'Étape 1 - à remplir'!$G$31:$G$400,"kg")),IF(DI$2="Atelier",IF(DI$3="Tous",SUMIFS('Étape 1 - à remplir'!$F$31:$F$400,'Étape 1 - à remplir'!$E$31:$E$400,MASQ2!CZ31,'Étape 1 - à remplir'!$G$31:$G$400,"kg"),SUMIFS('Étape 1 - à remplir'!$F$31:$F$400,'Étape 1 - à remplir'!$E$31:$E$400,MASQ2!CZ31,'Étape 1 - à remplir'!$O$31:$O$400,DI$3,'Étape 1 - à remplir'!$G$31:$G$400,"kg")),IF(DI$2="Espèce",IF(DI$3="Tous",SUMIFS('Étape 1 - à remplir'!$F$31:$F$400,'Étape 1 - à remplir'!$E$31:$E$400,MASQ2!CZ31,'Étape 1 - à remplir'!$G$31:$G$400,"kg"),SUMIFS('Étape 1 - à remplir'!$F$31:$F$400,'Étape 1 - à remplir'!$E$31:$E$400,MASQ2!CZ31,'Étape 1 - à remplir'!$N$31:$N$400,DI$3,'Étape 1 - à remplir'!$G$31:$G$400,"kg"))))))=0,NA(),IF(DI$2="Catégorie",IF(DI$3="Toutes",SUMIFS('Étape 1 - à remplir'!$F$31:$F$400,'Étape 1 - à remplir'!$E$31:$E$400,MASQ2!CZ31,'Étape 1 - à remplir'!$G$31:$G$400,"kg"),SUMIFS('Étape 1 - à remplir'!$F$31:$F$400,'Étape 1 - à remplir'!$E$31:$E$400,MASQ2!CZ31,'Étape 1 - à remplir'!$C$31:$C$400,DI$3)),IF(DI$2="Âge",IF(DI$3="Tous",SUMIFS('Étape 1 - à remplir'!$F$31:$F$400,'Étape 1 - à remplir'!$E$31:$E$400,MASQ2!CZ31,'Étape 1 - à remplir'!$G$31:$G$400,"kg"),SUMIFS('Étape 1 - à remplir'!$F$31:$F$400,'Étape 1 - à remplir'!$E$31:$E$400,MASQ2!CZ31,'Étape 1 - à remplir'!$P$31:$P$400,DI$3,'Étape 1 - à remplir'!$G$31:$G$400,"kg")),IF(DI$2="Atelier",IF(DI$3="Tous",SUMIFS('Étape 1 - à remplir'!$F$31:$F$400,'Étape 1 - à remplir'!$E$31:$E$400,MASQ2!CZ31,'Étape 1 - à remplir'!$G$31:$G$400,"kg"),SUMIFS('Étape 1 - à remplir'!$F$31:$F$400,'Étape 1 - à remplir'!$E$31:$E$400,MASQ2!CZ31,'Étape 1 - à remplir'!$O$31:$O$400,DI$3,'Étape 1 - à remplir'!$G$31:$G$400,"kg")),IF(DI$2="Espèce",IF(DI$3="Tous",SUMIFS('Étape 1 - à remplir'!$F$31:$F$400,'Étape 1 - à remplir'!$E$31:$E$400,MASQ2!CZ31,'Étape 1 - à remplir'!$G$31:$G$400,"kg"),SUMIFS('Étape 1 - à remplir'!$F$31:$F$400,'Étape 1 - à remplir'!$E$31:$E$400,MASQ2!CZ31,'Étape 1 - à remplir'!$N$31:$N$400,DI$3,'Étape 1 - à remplir'!$G$31:$G$400,"kg")))))))</f>
        <v>#N/A</v>
      </c>
      <c r="DB31" s="104">
        <f t="shared" si="35"/>
        <v>0</v>
      </c>
      <c r="DC31" s="204" t="str">
        <f t="shared" si="20"/>
        <v>Amoxicilline</v>
      </c>
      <c r="DD31" s="204" t="str">
        <f t="shared" si="21"/>
        <v/>
      </c>
      <c r="DE31" s="204" t="str">
        <f t="shared" si="22"/>
        <v/>
      </c>
      <c r="DF31" s="204" t="str">
        <f t="shared" si="23"/>
        <v>Penicillines</v>
      </c>
      <c r="DG31" s="204" t="str">
        <f t="shared" si="24"/>
        <v/>
      </c>
      <c r="DH31" s="97" t="str">
        <f t="shared" si="25"/>
        <v/>
      </c>
      <c r="DI31" s="78"/>
      <c r="DJ31" s="78"/>
      <c r="DK31" s="77" t="str">
        <f ca="1"/>
        <v>AMOXICILLINE CALIER GLOBULIT 50 MG/G PREMELANGE MEDICAMENTEUX</v>
      </c>
      <c r="DL31" s="79" t="e">
        <f ca="1"/>
        <v>#N/A</v>
      </c>
      <c r="DM31" s="102" t="str">
        <f t="shared" si="26"/>
        <v/>
      </c>
      <c r="DN31" s="77" t="str">
        <f t="shared" si="27"/>
        <v>Kanamycine</v>
      </c>
      <c r="DO31" s="104" t="e">
        <f t="shared" si="36"/>
        <v>#N/A</v>
      </c>
      <c r="DP31" s="8" t="str">
        <f ca="1"/>
        <v>Kanamycine</v>
      </c>
      <c r="DQ31" s="97" t="e">
        <f ca="1"/>
        <v>#N/A</v>
      </c>
      <c r="DR31" s="8"/>
      <c r="DS31" s="352" t="s">
        <v>648</v>
      </c>
      <c r="DT31" s="353"/>
      <c r="DU31" s="354" t="s">
        <v>649</v>
      </c>
      <c r="DV31" s="355"/>
      <c r="DW31" s="8"/>
      <c r="DX31" s="56"/>
      <c r="DY31" s="163" t="str">
        <f>IF(DX17="","",DX17)</f>
        <v>Toutes</v>
      </c>
      <c r="DZ31" s="8" t="s">
        <v>668</v>
      </c>
      <c r="EA31" s="8" t="s">
        <v>668</v>
      </c>
      <c r="EB31" s="104" t="s">
        <v>670</v>
      </c>
      <c r="EC31" s="8"/>
      <c r="ED31" s="4"/>
      <c r="EE31" s="155"/>
      <c r="EF31" s="155"/>
      <c r="EG31" s="155"/>
      <c r="EH31" s="155"/>
      <c r="EI31" s="155"/>
      <c r="EJ31" s="181"/>
    </row>
    <row r="32" spans="1:140" x14ac:dyDescent="0.25">
      <c r="A32" s="56"/>
      <c r="B32" s="8"/>
      <c r="C32" s="8"/>
      <c r="D32" s="8"/>
      <c r="E32" s="8"/>
      <c r="F32" s="8"/>
      <c r="G32" s="8"/>
      <c r="H32" s="8"/>
      <c r="I32" s="102" t="str">
        <f>INDEX(Données_ATB!BE:BV,MATCH(MASQ2!J32,Données_ATB!BE:BE,0),18)</f>
        <v/>
      </c>
      <c r="J32" s="77" t="str">
        <f>Données_ATB!BE31</f>
        <v>AMOXICILLINE GLOBAL VET HEALTH 436 MG/G POUDRE POUR ADMINISTRATION DANS L'EAU DE BOISSON POUR POULETS DINDES CANARDS ET PORCINS</v>
      </c>
      <c r="K32" s="204" t="e">
        <f>IF(IF(S$2="Catégorie",IF(S$3="Toutes",SUMIFS('Étape 1 - à remplir'!$F$31:$F$400,'Étape 1 - à remplir'!$E$31:$E$400,MASQ2!J32,'Étape 1 - à remplir'!$G$31:$G$400,"animaux"),SUMIFS('Étape 1 - à remplir'!$F$31:$F$400,'Étape 1 - à remplir'!$E$31:$E$400,MASQ2!J32,'Étape 1 - à remplir'!$C$31:$C$400,S$3)),IF(S$2="Âge",IF(S$3="Tous",SUMIFS('Étape 1 - à remplir'!$F$31:$F$400,'Étape 1 - à remplir'!$E$31:$E$400,MASQ2!J32,'Étape 1 - à remplir'!$G$31:$G$400,"animaux"),SUMIFS('Étape 1 - à remplir'!$F$31:$F$400,'Étape 1 - à remplir'!$E$31:$E$400,MASQ2!J32,'Étape 1 - à remplir'!$P$31:$P$400,S$3)),IF(S$2="Atelier",IF(S$3="Tous",SUMIFS('Étape 1 - à remplir'!$F$31:$F$400,'Étape 1 - à remplir'!$E$31:$E$400,MASQ2!J32,'Étape 1 - à remplir'!$G$31:$G$400,"animaux"),SUMIFS('Étape 1 - à remplir'!$F$31:$F$400,'Étape 1 - à remplir'!$E$31:$E$400,MASQ2!J32,'Étape 1 - à remplir'!$O$31:$O$400,S$3)),IF(S$2="Espèce",IF(S$3="Tous",SUMIFS('Étape 1 - à remplir'!$F$31:$F$400,'Étape 1 - à remplir'!$E$31:$E$400,MASQ2!J32,'Étape 1 - à remplir'!$G$31:$G$400,"animaux"),SUMIFS('Étape 1 - à remplir'!$F$31:$F$400,'Étape 1 - à remplir'!$E$31:$E$400,MASQ2!J32,'Étape 1 - à remplir'!$N$31:$N$400,S$3))))))=0,NA(),IF(S$2="Catégorie",IF(S$3="Toutes",SUMIFS('Étape 1 - à remplir'!$F$31:$F$400,'Étape 1 - à remplir'!$E$31:$E$400,MASQ2!J32,'Étape 1 - à remplir'!$G$31:$G$400,"animaux"),SUMIFS('Étape 1 - à remplir'!$F$31:$F$400,'Étape 1 - à remplir'!$E$31:$E$400,MASQ2!J32,'Étape 1 - à remplir'!$C$31:$C$400,S$3)),IF(S$2="Âge",IF(S$3="Tous",SUMIFS('Étape 1 - à remplir'!$F$31:$F$400,'Étape 1 - à remplir'!$E$31:$E$400,MASQ2!J32,'Étape 1 - à remplir'!$G$31:$G$400,"animaux"),SUMIFS('Étape 1 - à remplir'!$F$31:$F$400,'Étape 1 - à remplir'!$E$31:$E$400,MASQ2!J32,'Étape 1 - à remplir'!$P$31:$P$400,S$3)),IF(S$2="Atelier",IF(S$3="Tous",SUMIFS('Étape 1 - à remplir'!$F$31:$F$400,'Étape 1 - à remplir'!$E$31:$E$400,MASQ2!J32,'Étape 1 - à remplir'!$G$31:$G$400,"animaux"),SUMIFS('Étape 1 - à remplir'!$F$31:$F$400,'Étape 1 - à remplir'!$E$31:$E$400,MASQ2!J32,'Étape 1 - à remplir'!$O$31:$O$400,S$3)),IF(S$2="Espèce",IF(S$3="Tous",SUMIFS('Étape 1 - à remplir'!$F$31:$F$400,'Étape 1 - à remplir'!$E$31:$E$400,MASQ2!J32,'Étape 1 - à remplir'!$G$31:$G$400,"animaux"),SUMIFS('Étape 1 - à remplir'!$F$31:$F$400,'Étape 1 - à remplir'!$E$31:$E$400,MASQ2!J32,'Étape 1 - à remplir'!$N$31:$N$400,S$3)))))))</f>
        <v>#N/A</v>
      </c>
      <c r="L32" s="97">
        <f t="shared" si="38"/>
        <v>0</v>
      </c>
      <c r="M32" s="56" t="str">
        <f>Données_ATB!BN31</f>
        <v>Amoxicilline</v>
      </c>
      <c r="N32" s="204" t="str">
        <f>Données_ATB!BO31</f>
        <v/>
      </c>
      <c r="O32" s="97" t="str">
        <f>Données_ATB!BP31</f>
        <v/>
      </c>
      <c r="P32" s="77" t="str">
        <f>Données_ATB!BR31</f>
        <v>Penicillines</v>
      </c>
      <c r="Q32" s="78" t="str">
        <f>Données_ATB!BS31</f>
        <v/>
      </c>
      <c r="R32" s="79" t="str">
        <f>Données_ATB!BT31</f>
        <v/>
      </c>
      <c r="S32" s="78"/>
      <c r="T32" s="78"/>
      <c r="U32" s="77" t="str">
        <f ca="1"/>
        <v>AMOXICILLINE GLOBAL VET HEALTH 436 MG/G POUDRE POUR ADMINISTRATION DANS L'EAU DE BOISSON POUR POULETS DINDES CANARDS ET PORCINS</v>
      </c>
      <c r="V32" s="79" t="e">
        <f ca="1"/>
        <v>#N/A</v>
      </c>
      <c r="W32" s="102" t="str">
        <f>IF(X32="Colistine","x",IF(INDEX(Données_ATB!CB$3:CC$63,MATCH(X32,Données_ATB!CB$3:CB$63,0),2)="Fluoroquinolones","x",IF(INDEX(Données_ATB!CB$3:CC$63,MATCH(X32,Données_ATB!CB$3:CB$63,0),2)="Cephalosporines 3&amp;4G","x","")))</f>
        <v/>
      </c>
      <c r="X32" s="77" t="str">
        <f>Données_ATB!CB31</f>
        <v>Lincomycine</v>
      </c>
      <c r="Y32" s="104" t="e">
        <f t="shared" si="30"/>
        <v>#N/A</v>
      </c>
      <c r="Z32" s="8" t="str">
        <f ca="1"/>
        <v>Lincomycine</v>
      </c>
      <c r="AA32" s="97" t="e">
        <f ca="1"/>
        <v>#N/A</v>
      </c>
      <c r="AB32" s="102"/>
      <c r="AC32" s="56" t="str">
        <f>Données_ATB!CF3</f>
        <v>Voie parentérale</v>
      </c>
      <c r="AD32" s="104" t="e">
        <f>IF(IF(S$2="Catégorie",IF(S$3="Toutes",SUMIFS('Étape 1 - à remplir'!F$31:F$400,'Étape 1 - à remplir'!H$31:H$400,MASQ2!AC32,'Étape 1 - à remplir'!G$31:G$400,"animaux"),SUMIFS('Étape 1 - à remplir'!F$31:F$400,'Étape 1 - à remplir'!H$31:H$400,MASQ2!AC32,'Étape 1 - à remplir'!C$31:C$400,S$3)),IF(S$2="Âge",IF(S$3="Tous",SUMIFS('Étape 1 - à remplir'!F$31:F$400,'Étape 1 - à remplir'!H$31:H$400,MASQ2!AC32,'Étape 1 - à remplir'!G$31:G$400,"animaux"),SUMIFS('Étape 1 - à remplir'!F$31:F$400,'Étape 1 - à remplir'!H$31:H$400,MASQ2!AC32,'Étape 1 - à remplir'!P$31:P$400,S$3)),IF(S$2="Atelier",IF(S$3="Tous",SUMIFS('Étape 1 - à remplir'!F$31:F$400,'Étape 1 - à remplir'!H$31:H$400,MASQ2!AC32,'Étape 1 - à remplir'!G$31:G$400,"animaux"),SUMIFS('Étape 1 - à remplir'!F$31:F$400,'Étape 1 - à remplir'!H$31:H$400,MASQ2!AC32,'Étape 1 - à remplir'!O$31:O$400,S$3)),IF(S$2="Espèce",IF(S$3="Tous",SUMIFS('Étape 1 - à remplir'!F$31:F$400,'Étape 1 - à remplir'!H$31:H$400,MASQ2!AC32,'Étape 1 - à remplir'!G$31:G$400,"animaux"),SUMIFS('Étape 1 - à remplir'!F$31:F$400,'Étape 1 - à remplir'!H$31:H$400,MASQ2!AC32,'Étape 1 - à remplir'!N$31:N$400,S$3))))))=0,NA(),IF(S$2="Catégorie",IF(S$3="Toutes",SUMIFS('Étape 1 - à remplir'!F$31:F$400,'Étape 1 - à remplir'!H$31:H$400,MASQ2!AC32,'Étape 1 - à remplir'!G$31:G$400,"animaux"),SUMIFS('Étape 1 - à remplir'!F$31:F$400,'Étape 1 - à remplir'!H$31:H$400,MASQ2!AC32,'Étape 1 - à remplir'!C$31:C$400,S$3)),IF(S$2="Âge",IF(S$3="Tous",SUMIFS('Étape 1 - à remplir'!F$31:F$400,'Étape 1 - à remplir'!H$31:H$400,MASQ2!AC32,'Étape 1 - à remplir'!G$31:G$400,"animaux"),SUMIFS('Étape 1 - à remplir'!F$31:F$400,'Étape 1 - à remplir'!H$31:H$400,MASQ2!AC32,'Étape 1 - à remplir'!P$31:P$400,S$3)),IF(S$2="Atelier",IF(S$3="Tous",SUMIFS('Étape 1 - à remplir'!F$31:F$400,'Étape 1 - à remplir'!H$31:H$400,MASQ2!AC32,'Étape 1 - à remplir'!G$31:G$400,"animaux"),SUMIFS('Étape 1 - à remplir'!F$31:F$400,'Étape 1 - à remplir'!H$31:H$400,MASQ2!AC32,'Étape 1 - à remplir'!O$31:O$400,S$3)),IF(S$2="Espèce",IF(S$3="Tous",SUMIFS('Étape 1 - à remplir'!F$31:F$400,'Étape 1 - à remplir'!H$31:H$400,MASQ2!AC32,'Étape 1 - à remplir'!G$31:G$400,"animaux"),SUMIFS('Étape 1 - à remplir'!F$31:F$400,'Étape 1 - à remplir'!H$31:H$400,MASQ2!AC32,'Étape 1 - à remplir'!N$31:N$400,S$3)))))))</f>
        <v>#N/A</v>
      </c>
      <c r="AE32" s="204" t="str" cm="1">
        <f t="array" ref="AE32:AF38">_xlfn._xlws.SORT(AC32:AD38,2,-1)</f>
        <v>Voie parentérale</v>
      </c>
      <c r="AF32" s="97" t="e">
        <v>#N/A</v>
      </c>
      <c r="AH32" s="56">
        <v>1</v>
      </c>
      <c r="AI32" s="163" t="str">
        <f t="shared" ref="AI32:AI41" si="59">IFERROR(INDEX(AM$32:AN$41,MATCH(AH32,AM$32:AM$41,0),2),"")</f>
        <v/>
      </c>
      <c r="AJ32" s="8" t="str">
        <f t="shared" ref="AJ32:AJ41" si="60">IFERROR(INDEX(AO$32:AP$41,MATCH(AH32,AO$32:AO$41,0),2),"")</f>
        <v/>
      </c>
      <c r="AK32" s="8" t="str">
        <f t="shared" ref="AK32:AK41" si="61">IFERROR(INDEX(AQ$32:AR$41,MATCH(AH32,AQ$32:AQ$41,0),2),"")</f>
        <v/>
      </c>
      <c r="AL32" s="104" t="str">
        <f t="shared" ref="AL32:AL41" si="62">IFERROR(INDEX(AS$32:AT$41,MATCH(AH32,AS$32:AS$41,0),2),"")</f>
        <v/>
      </c>
      <c r="AM32" s="162" t="str">
        <f>IF(AN32="","",IF(MAX(AM$31:AM31)&lt;1,1,MAX(AM$31:AM31)+1))</f>
        <v/>
      </c>
      <c r="AN32" s="161" t="str" cm="1">
        <f t="array" ref="AN32:AN41">_xlfn._xlws.SORT(AH18:AH27,1,1)</f>
        <v/>
      </c>
      <c r="AO32" s="162" t="str">
        <f>IF(AP32="","",IF(MAX(AO$31:AO31)&lt;1,1,MAX(AO$31:AO31)+1))</f>
        <v/>
      </c>
      <c r="AP32" s="158" t="str" cm="1">
        <f t="array" ref="AP32:AP41">_xlfn._xlws.SORT(AL18:AL27,1,1)</f>
        <v/>
      </c>
      <c r="AQ32" s="161" t="str">
        <f>IF(AR32="","",IF(MAX(AQ$31:AQ31)&lt;1,1,MAX(AQ$31:AQ31)+1))</f>
        <v/>
      </c>
      <c r="AR32" s="161" t="str" cm="1">
        <f t="array" ref="AR32:AR41">_xlfn._xlws.SORT(AP18:AP27,1,1)</f>
        <v/>
      </c>
      <c r="AS32" s="162" t="str">
        <f>IF(AT32="","",IF(MAX(AS$31:AS31)&lt;1,1,MAX(AS$31:AS31)+1))</f>
        <v/>
      </c>
      <c r="AT32" s="182" t="str" cm="1">
        <f t="array" ref="AT32:AT41">_xlfn._xlws.SORT(AT18:AT27,1,1)</f>
        <v/>
      </c>
      <c r="AV32" s="56"/>
      <c r="AY32" s="8"/>
      <c r="AZ32" s="8"/>
      <c r="BA32" s="8"/>
      <c r="BB32" s="8"/>
      <c r="BC32" s="8"/>
      <c r="BD32" s="102" t="str">
        <f t="shared" si="5"/>
        <v/>
      </c>
      <c r="BE32" s="56" t="str">
        <f t="shared" si="6"/>
        <v>AMOXICILLINE GLOBAL VET HEALTH 436 MG/G POUDRE POUR ADMINISTRATION DANS L'EAU DE BOISSON POUR POULETS DINDES CANARDS ET PORCINS</v>
      </c>
      <c r="BF32" s="204" t="e">
        <f>IF(IF(BN$2="Catégorie",IF(BN$3="Toutes",SUMIFS('Étape 1 - à remplir'!$F$31:$F$400,'Étape 1 - à remplir'!$E$31:$E$400,MASQ2!BE32,'Étape 1 - à remplir'!$G$31:$G$400,"lots"),SUMIFS('Étape 1 - à remplir'!$F$31:$F$400,'Étape 1 - à remplir'!$E$31:$E$400,MASQ2!BE32,'Étape 1 - à remplir'!$C$31:$C$400,BN$3)),IF(BN$2="Âge",IF(BN$3="Tous",SUMIFS('Étape 1 - à remplir'!$F$31:$F$400,'Étape 1 - à remplir'!$E$31:$E$400,MASQ2!BE32,'Étape 1 - à remplir'!$G$31:$G$400,"lots"),SUMIFS('Étape 1 - à remplir'!$F$31:$F$400,'Étape 1 - à remplir'!$E$31:$E$400,MASQ2!BE32,'Étape 1 - à remplir'!$P$31:$P$400,BN$3,'Étape 1 - à remplir'!$G$31:$G$400,"lots")),IF(BN$2="Atelier",IF(BN$3="Tous",SUMIFS('Étape 1 - à remplir'!$F$31:$F$400,'Étape 1 - à remplir'!$E$31:$E$400,MASQ2!BE32,'Étape 1 - à remplir'!$G$31:$G$400,"lots"),SUMIFS('Étape 1 - à remplir'!$F$31:$F$400,'Étape 1 - à remplir'!$E$31:$E$400,MASQ2!BE32,'Étape 1 - à remplir'!$O$31:$O$400,BN$3,'Étape 1 - à remplir'!$G$31:$G$400,"lots")),IF(BN$2="Espèce",IF(BN$3="Tous",SUMIFS('Étape 1 - à remplir'!$F$31:$F$400,'Étape 1 - à remplir'!$E$31:$E$400,MASQ2!BE32,'Étape 1 - à remplir'!$G$31:$G$400,"lots"),SUMIFS('Étape 1 - à remplir'!$F$31:$F$400,'Étape 1 - à remplir'!$E$31:$E$400,MASQ2!BE32,'Étape 1 - à remplir'!$N$31:$N$400,BN$3,'Étape 1 - à remplir'!$G$31:$G$400,"lots"))))))=0,NA(),IF(BN$2="Catégorie",IF(BN$3="Toutes",SUMIFS('Étape 1 - à remplir'!$F$31:$F$400,'Étape 1 - à remplir'!$E$31:$E$400,MASQ2!BE32,'Étape 1 - à remplir'!$G$31:$G$400,"lots"),SUMIFS('Étape 1 - à remplir'!$F$31:$F$400,'Étape 1 - à remplir'!$E$31:$E$400,MASQ2!BE32,'Étape 1 - à remplir'!$C$31:$C$400,BN$3)),IF(BN$2="Âge",IF(BN$3="Tous",SUMIFS('Étape 1 - à remplir'!$F$31:$F$400,'Étape 1 - à remplir'!$E$31:$E$400,MASQ2!BE32,'Étape 1 - à remplir'!$G$31:$G$400,"lots"),SUMIFS('Étape 1 - à remplir'!$F$31:$F$400,'Étape 1 - à remplir'!$E$31:$E$400,MASQ2!BE32,'Étape 1 - à remplir'!$P$31:$P$400,BN$3,'Étape 1 - à remplir'!$G$31:$G$400,"lots")),IF(BN$2="Atelier",IF(BN$3="Tous",SUMIFS('Étape 1 - à remplir'!$F$31:$F$400,'Étape 1 - à remplir'!$E$31:$E$400,MASQ2!BE32,'Étape 1 - à remplir'!$G$31:$G$400,"lots"),SUMIFS('Étape 1 - à remplir'!$F$31:$F$400,'Étape 1 - à remplir'!$E$31:$E$400,MASQ2!BE32,'Étape 1 - à remplir'!$O$31:$O$400,BN$3,'Étape 1 - à remplir'!$G$31:$G$400,"lots")),IF(BN$2="Espèce",IF(BN$3="Tous",SUMIFS('Étape 1 - à remplir'!$F$31:$F$400,'Étape 1 - à remplir'!$E$31:$E$400,MASQ2!BE32,'Étape 1 - à remplir'!$G$31:$G$400,"lots"),SUMIFS('Étape 1 - à remplir'!$F$31:$F$400,'Étape 1 - à remplir'!$E$31:$E$400,MASQ2!BE32,'Étape 1 - à remplir'!$N$31:$N$400,BN$3,'Étape 1 - à remplir'!$G$31:$G$400,"lots")))))))</f>
        <v>#N/A</v>
      </c>
      <c r="BG32" s="204">
        <f t="shared" si="32"/>
        <v>0</v>
      </c>
      <c r="BH32" s="204" t="str">
        <f t="shared" si="7"/>
        <v>Amoxicilline</v>
      </c>
      <c r="BI32" s="204" t="str">
        <f t="shared" si="8"/>
        <v/>
      </c>
      <c r="BJ32" s="204" t="str">
        <f t="shared" si="9"/>
        <v/>
      </c>
      <c r="BK32" s="204" t="str">
        <f t="shared" si="10"/>
        <v>Penicillines</v>
      </c>
      <c r="BL32" s="204" t="str">
        <f t="shared" si="11"/>
        <v/>
      </c>
      <c r="BM32" s="97" t="str">
        <f t="shared" si="12"/>
        <v/>
      </c>
      <c r="BN32" s="78"/>
      <c r="BO32" s="78"/>
      <c r="BP32" s="77" t="str">
        <f ca="1"/>
        <v>AMOXICILLINE GLOBAL VET HEALTH 436 MG/G POUDRE POUR ADMINISTRATION DANS L'EAU DE BOISSON POUR POULETS DINDES CANARDS ET PORCINS</v>
      </c>
      <c r="BQ32" s="79" t="e">
        <f ca="1"/>
        <v>#N/A</v>
      </c>
      <c r="BR32" s="102" t="str">
        <f t="shared" si="13"/>
        <v/>
      </c>
      <c r="BS32" s="77" t="str">
        <f t="shared" si="14"/>
        <v>Lincomycine</v>
      </c>
      <c r="BT32" s="104" t="e">
        <f t="shared" si="33"/>
        <v>#N/A</v>
      </c>
      <c r="BU32" s="204" t="str">
        <f ca="1"/>
        <v>Lincomycine</v>
      </c>
      <c r="BV32" s="97" t="e">
        <f ca="1"/>
        <v>#N/A</v>
      </c>
      <c r="BW32" s="8"/>
      <c r="BX32" s="56" t="str">
        <f t="shared" ref="BX32:BX38" si="63">AC32</f>
        <v>Voie parentérale</v>
      </c>
      <c r="BY32" s="104" t="e">
        <f>IF(IF(BN$2="Catégorie",IF(BN$3="Toutes",SUMIFS('Étape 1 - à remplir'!$F$31:$F$400,'Étape 1 - à remplir'!$H$31:$H$400,MASQ2!BX32,'Étape 1 - à remplir'!$G$31:$G$400,"lots"),SUMIFS('Étape 1 - à remplir'!$F$31:$F$400,'Étape 1 - à remplir'!$H$31:$H$400,MASQ2!BX32,'Étape 1 - à remplir'!$C$31:$C$400,BN$3,'Étape 1 - à remplir'!$G$31:$G$400,"lots")),IF(BN$2="Âge",IF(BN$3="Tous",SUMIFS('Étape 1 - à remplir'!$F$31:$F$400,'Étape 1 - à remplir'!$H$31:$H$400,MASQ2!BX32,'Étape 1 - à remplir'!$G$31:$G$400,"lots"),SUMIFS('Étape 1 - à remplir'!$F$31:$F$400,'Étape 1 - à remplir'!$H$31:$H$400,MASQ2!BX32,'Étape 1 - à remplir'!$P$31:$P$400,BN$3,'Étape 1 - à remplir'!$G$31:$G$400,"lots")),IF(BN$2="Atelier",IF(BN$3="Tous",SUMIFS('Étape 1 - à remplir'!$F$31:$F$400,'Étape 1 - à remplir'!$H$31:$H$400,MASQ2!BX32,'Étape 1 - à remplir'!$G$31:$G$400,"lots"),SUMIFS('Étape 1 - à remplir'!$F$31:$F$400,'Étape 1 - à remplir'!$H$31:$H$400,MASQ2!BX32,'Étape 1 - à remplir'!$O$31:$O$400,BN$3,'Étape 1 - à remplir'!$G$31:$G$400,"lots")),IF(BN$2="Espèce",IF(BN$3="Tous",SUMIFS('Étape 1 - à remplir'!$F$31:$F$400,'Étape 1 - à remplir'!$H$31:$H$400,MASQ2!BX32,'Étape 1 - à remplir'!$G$31:$G$400,"lots"),SUMIFS('Étape 1 - à remplir'!$F$31:$F$400,'Étape 1 - à remplir'!$H$31:$H$400,MASQ2!BX32,'Étape 1 - à remplir'!$N$31:$N$400,BN$3,'Étape 1 - à remplir'!$G$31:$G$400,"lots"))))))=0,NA(),IF(BN$2="Catégorie",IF(BN$3="Toutes",SUMIFS('Étape 1 - à remplir'!$F$31:$F$400,'Étape 1 - à remplir'!$H$31:$H$400,MASQ2!BX32,'Étape 1 - à remplir'!$G$31:$G$400,"lots"),SUMIFS('Étape 1 - à remplir'!$F$31:$F$400,'Étape 1 - à remplir'!$H$31:$H$400,MASQ2!BX32,'Étape 1 - à remplir'!$C$31:$C$400,BN$3,'Étape 1 - à remplir'!$G$31:$G$400,"lots")),IF(BN$2="Âge",IF(BN$3="Tous",SUMIFS('Étape 1 - à remplir'!$F$31:$F$400,'Étape 1 - à remplir'!$H$31:$H$400,MASQ2!BX32,'Étape 1 - à remplir'!$G$31:$G$400,"lots"),SUMIFS('Étape 1 - à remplir'!$F$31:$F$400,'Étape 1 - à remplir'!$H$31:$H$400,MASQ2!BX32,'Étape 1 - à remplir'!$P$31:$P$400,BN$3,'Étape 1 - à remplir'!$G$31:$G$400,"lots")),IF(BN$2="Atelier",IF(BN$3="Tous",SUMIFS('Étape 1 - à remplir'!$F$31:$F$400,'Étape 1 - à remplir'!$H$31:$H$400,MASQ2!BX32,'Étape 1 - à remplir'!$G$31:$G$400,"lots"),SUMIFS('Étape 1 - à remplir'!$F$31:$F$400,'Étape 1 - à remplir'!$H$31:$H$400,MASQ2!BX32,'Étape 1 - à remplir'!$O$31:$O$400,BN$3,'Étape 1 - à remplir'!$G$31:$G$400,"lots")),IF(BN$2="Espèce",IF(BN$3="Tous",SUMIFS('Étape 1 - à remplir'!$F$31:$F$400,'Étape 1 - à remplir'!$H$31:$H$400,MASQ2!BX32,'Étape 1 - à remplir'!$G$31:$G$400,"lots"),SUMIFS('Étape 1 - à remplir'!$F$31:$F$400,'Étape 1 - à remplir'!$H$31:$H$400,MASQ2!BX32,'Étape 1 - à remplir'!$N$31:$N$400,BN$3,'Étape 1 - à remplir'!$G$31:$G$400,"lots")))))))</f>
        <v>#N/A</v>
      </c>
      <c r="BZ32" s="204" t="str" cm="1">
        <f t="array" ref="BZ32:CA38">_xlfn._xlws.SORT(BX32:BY38,2,-1)</f>
        <v>Voie parentérale</v>
      </c>
      <c r="CA32" s="97" t="e">
        <v>#N/A</v>
      </c>
      <c r="CB32" s="8"/>
      <c r="CC32" s="56">
        <v>1</v>
      </c>
      <c r="CD32" s="163" t="str">
        <f t="shared" ref="CD32:CD41" si="64">IFERROR(INDEX(CH$32:CI$41,MATCH(CC32,CH$32:CH$41,0),2),"")</f>
        <v/>
      </c>
      <c r="CE32" s="8" t="str">
        <f t="shared" ref="CE32:CE41" si="65">IFERROR(INDEX(CJ$32:CK$41,MATCH(CC32,CJ$32:CJ$41,0),2),"")</f>
        <v/>
      </c>
      <c r="CF32" s="8" t="str">
        <f t="shared" ref="CF32:CF41" si="66">IFERROR(INDEX(CL$32:CM$41,MATCH(CC32,CL$32:CL$41,0),2),"")</f>
        <v/>
      </c>
      <c r="CG32" s="104" t="str">
        <f t="shared" ref="CG32:CG41" si="67">IFERROR(INDEX(CN$32:CO$41,MATCH(CC32,CN$32:CN$41,0),2),"")</f>
        <v/>
      </c>
      <c r="CH32" s="162" t="str">
        <f>IF(CI32="","",IF(MAX(CH$31:CH31)&lt;1,1,MAX(CH$31:CH31)+1))</f>
        <v/>
      </c>
      <c r="CI32" s="161" t="str" cm="1">
        <f t="array" ref="CI32:CI41">_xlfn._xlws.SORT(CC18:CC27,1,1)</f>
        <v/>
      </c>
      <c r="CJ32" s="162" t="str">
        <f>IF(CK32="","",IF(MAX(CJ$31:CJ31)&lt;1,1,MAX(CJ$31:CJ31)+1))</f>
        <v/>
      </c>
      <c r="CK32" s="158" t="str" cm="1">
        <f t="array" ref="CK32:CK41">_xlfn._xlws.SORT(CG18:CG27,1,1)</f>
        <v/>
      </c>
      <c r="CL32" s="161" t="str">
        <f>IF(CM32="","",IF(MAX(CL$31:CL31)&lt;1,1,MAX(CL$31:CL31)+1))</f>
        <v/>
      </c>
      <c r="CM32" s="161" t="str" cm="1">
        <f t="array" ref="CM32:CM41">_xlfn._xlws.SORT(CK18:CK27,1,1)</f>
        <v/>
      </c>
      <c r="CN32" s="162" t="str">
        <f>IF(CO32="","",IF(MAX(CN$31:CN31)&lt;1,1,MAX(CN$31:CN31)+1))</f>
        <v/>
      </c>
      <c r="CO32" s="182" t="str" cm="1">
        <f t="array" ref="CO32:CO41">_xlfn._xlws.SORT(CO18:CO27,1,1)</f>
        <v/>
      </c>
      <c r="CQ32" s="56"/>
      <c r="CR32" s="8"/>
      <c r="CS32" s="8"/>
      <c r="CT32" s="8"/>
      <c r="CU32" s="8"/>
      <c r="CV32" s="8"/>
      <c r="CW32" s="8"/>
      <c r="CX32" s="8"/>
      <c r="CY32" s="102" t="str">
        <f t="shared" si="18"/>
        <v/>
      </c>
      <c r="CZ32" s="56" t="str">
        <f t="shared" si="19"/>
        <v>AMOXICILLINE GLOBAL VET HEALTH 436 MG/G POUDRE POUR ADMINISTRATION DANS L'EAU DE BOISSON POUR POULETS DINDES CANARDS ET PORCINS</v>
      </c>
      <c r="DA32" s="204" t="e">
        <f>IF(IF(DI$2="Catégorie",IF(DI$3="Toutes",SUMIFS('Étape 1 - à remplir'!$F$31:$F$400,'Étape 1 - à remplir'!$E$31:$E$400,MASQ2!CZ32,'Étape 1 - à remplir'!$G$31:$G$400,"kg"),SUMIFS('Étape 1 - à remplir'!$F$31:$F$400,'Étape 1 - à remplir'!$E$31:$E$400,MASQ2!CZ32,'Étape 1 - à remplir'!$C$31:$C$400,DI$3)),IF(DI$2="Âge",IF(DI$3="Tous",SUMIFS('Étape 1 - à remplir'!$F$31:$F$400,'Étape 1 - à remplir'!$E$31:$E$400,MASQ2!CZ32,'Étape 1 - à remplir'!$G$31:$G$400,"kg"),SUMIFS('Étape 1 - à remplir'!$F$31:$F$400,'Étape 1 - à remplir'!$E$31:$E$400,MASQ2!CZ32,'Étape 1 - à remplir'!$P$31:$P$400,DI$3,'Étape 1 - à remplir'!$G$31:$G$400,"kg")),IF(DI$2="Atelier",IF(DI$3="Tous",SUMIFS('Étape 1 - à remplir'!$F$31:$F$400,'Étape 1 - à remplir'!$E$31:$E$400,MASQ2!CZ32,'Étape 1 - à remplir'!$G$31:$G$400,"kg"),SUMIFS('Étape 1 - à remplir'!$F$31:$F$400,'Étape 1 - à remplir'!$E$31:$E$400,MASQ2!CZ32,'Étape 1 - à remplir'!$O$31:$O$400,DI$3,'Étape 1 - à remplir'!$G$31:$G$400,"kg")),IF(DI$2="Espèce",IF(DI$3="Tous",SUMIFS('Étape 1 - à remplir'!$F$31:$F$400,'Étape 1 - à remplir'!$E$31:$E$400,MASQ2!CZ32,'Étape 1 - à remplir'!$G$31:$G$400,"kg"),SUMIFS('Étape 1 - à remplir'!$F$31:$F$400,'Étape 1 - à remplir'!$E$31:$E$400,MASQ2!CZ32,'Étape 1 - à remplir'!$N$31:$N$400,DI$3,'Étape 1 - à remplir'!$G$31:$G$400,"kg"))))))=0,NA(),IF(DI$2="Catégorie",IF(DI$3="Toutes",SUMIFS('Étape 1 - à remplir'!$F$31:$F$400,'Étape 1 - à remplir'!$E$31:$E$400,MASQ2!CZ32,'Étape 1 - à remplir'!$G$31:$G$400,"kg"),SUMIFS('Étape 1 - à remplir'!$F$31:$F$400,'Étape 1 - à remplir'!$E$31:$E$400,MASQ2!CZ32,'Étape 1 - à remplir'!$C$31:$C$400,DI$3)),IF(DI$2="Âge",IF(DI$3="Tous",SUMIFS('Étape 1 - à remplir'!$F$31:$F$400,'Étape 1 - à remplir'!$E$31:$E$400,MASQ2!CZ32,'Étape 1 - à remplir'!$G$31:$G$400,"kg"),SUMIFS('Étape 1 - à remplir'!$F$31:$F$400,'Étape 1 - à remplir'!$E$31:$E$400,MASQ2!CZ32,'Étape 1 - à remplir'!$P$31:$P$400,DI$3,'Étape 1 - à remplir'!$G$31:$G$400,"kg")),IF(DI$2="Atelier",IF(DI$3="Tous",SUMIFS('Étape 1 - à remplir'!$F$31:$F$400,'Étape 1 - à remplir'!$E$31:$E$400,MASQ2!CZ32,'Étape 1 - à remplir'!$G$31:$G$400,"kg"),SUMIFS('Étape 1 - à remplir'!$F$31:$F$400,'Étape 1 - à remplir'!$E$31:$E$400,MASQ2!CZ32,'Étape 1 - à remplir'!$O$31:$O$400,DI$3,'Étape 1 - à remplir'!$G$31:$G$400,"kg")),IF(DI$2="Espèce",IF(DI$3="Tous",SUMIFS('Étape 1 - à remplir'!$F$31:$F$400,'Étape 1 - à remplir'!$E$31:$E$400,MASQ2!CZ32,'Étape 1 - à remplir'!$G$31:$G$400,"kg"),SUMIFS('Étape 1 - à remplir'!$F$31:$F$400,'Étape 1 - à remplir'!$E$31:$E$400,MASQ2!CZ32,'Étape 1 - à remplir'!$N$31:$N$400,DI$3,'Étape 1 - à remplir'!$G$31:$G$400,"kg")))))))</f>
        <v>#N/A</v>
      </c>
      <c r="DB32" s="104">
        <f t="shared" si="35"/>
        <v>0</v>
      </c>
      <c r="DC32" s="204" t="str">
        <f t="shared" si="20"/>
        <v>Amoxicilline</v>
      </c>
      <c r="DD32" s="204" t="str">
        <f t="shared" si="21"/>
        <v/>
      </c>
      <c r="DE32" s="204" t="str">
        <f t="shared" si="22"/>
        <v/>
      </c>
      <c r="DF32" s="204" t="str">
        <f t="shared" si="23"/>
        <v>Penicillines</v>
      </c>
      <c r="DG32" s="204" t="str">
        <f t="shared" si="24"/>
        <v/>
      </c>
      <c r="DH32" s="97" t="str">
        <f t="shared" si="25"/>
        <v/>
      </c>
      <c r="DI32" s="78"/>
      <c r="DJ32" s="78"/>
      <c r="DK32" s="77" t="str">
        <f ca="1"/>
        <v>AMOXICILLINE GLOBAL VET HEALTH 436 MG/G POUDRE POUR ADMINISTRATION DANS L'EAU DE BOISSON POUR POULETS DINDES CANARDS ET PORCINS</v>
      </c>
      <c r="DL32" s="79" t="e">
        <f ca="1"/>
        <v>#N/A</v>
      </c>
      <c r="DM32" s="102" t="str">
        <f t="shared" si="26"/>
        <v/>
      </c>
      <c r="DN32" s="77" t="str">
        <f t="shared" si="27"/>
        <v>Lincomycine</v>
      </c>
      <c r="DO32" s="104" t="e">
        <f t="shared" si="36"/>
        <v>#N/A</v>
      </c>
      <c r="DP32" s="8" t="str">
        <f ca="1"/>
        <v>Lincomycine</v>
      </c>
      <c r="DQ32" s="97" t="e">
        <f ca="1"/>
        <v>#N/A</v>
      </c>
      <c r="DR32" s="8"/>
      <c r="DS32" s="56" t="str">
        <f t="shared" ref="DS32:DS38" si="68">AC32</f>
        <v>Voie parentérale</v>
      </c>
      <c r="DT32" s="104" t="e">
        <f>IF(IF(DI$2="Catégorie",IF(DI$3="Toutes",SUMIFS('Étape 1 - à remplir'!$F$31:$F$400,'Étape 1 - à remplir'!$H$31:$H$400,MASQ2!DS32,'Étape 1 - à remplir'!$G$31:$G$400,"kg"),SUMIFS('Étape 1 - à remplir'!$F$31:$F$400,'Étape 1 - à remplir'!$H$31:$H$400,MASQ2!DS32,'Étape 1 - à remplir'!$C$31:$C$400,DI$3,'Étape 1 - à remplir'!$G$31:$G$400,"kg")),IF(DI$2="Âge",IF(DI$3="Tous",SUMIFS('Étape 1 - à remplir'!$F$31:$F$400,'Étape 1 - à remplir'!$H$31:$H$400,MASQ2!DS32,'Étape 1 - à remplir'!$G$31:$G$400,"kg"),SUMIFS('Étape 1 - à remplir'!$F$31:$F$400,'Étape 1 - à remplir'!$H$31:$H$400,MASQ2!DS32,'Étape 1 - à remplir'!$P$31:$P$400,DI$3,'Étape 1 - à remplir'!$G$31:$G$400,"kg")),IF(DI$2="Atelier",IF(DI$3="Tous",SUMIFS('Étape 1 - à remplir'!$F$31:$F$400,'Étape 1 - à remplir'!$H$31:$H$400,MASQ2!DS32,'Étape 1 - à remplir'!$G$31:$G$400,"kg"),SUMIFS('Étape 1 - à remplir'!$F$31:$F$400,'Étape 1 - à remplir'!$H$31:$H$400,MASQ2!DS32,'Étape 1 - à remplir'!$O$31:$O$400,DI$3,'Étape 1 - à remplir'!$G$31:$G$400,"kg")),IF(DI$2="Espèce",IF(DI$3="Tous",SUMIFS('Étape 1 - à remplir'!$F$31:$F$400,'Étape 1 - à remplir'!$H$31:$H$400,MASQ2!DS32,'Étape 1 - à remplir'!$G$31:$G$400,"kg"),SUMIFS('Étape 1 - à remplir'!$F$31:$F$400,'Étape 1 - à remplir'!$H$31:$H$400,MASQ2!DS32,'Étape 1 - à remplir'!$N$31:$N$400,DI$3,'Étape 1 - à remplir'!$G$31:$G$400,"kg"))))))=0,NA(),IF(DI$2="Catégorie",IF(DI$3="Toutes",SUMIFS('Étape 1 - à remplir'!$F$31:$F$400,'Étape 1 - à remplir'!$H$31:$H$400,MASQ2!DS32,'Étape 1 - à remplir'!$G$31:$G$400,"kg"),SUMIFS('Étape 1 - à remplir'!$F$31:$F$400,'Étape 1 - à remplir'!$H$31:$H$400,MASQ2!DS32,'Étape 1 - à remplir'!$C$31:$C$400,DI$3,'Étape 1 - à remplir'!$G$31:$G$400,"kg")),IF(DI$2="Âge",IF(DI$3="Tous",SUMIFS('Étape 1 - à remplir'!$F$31:$F$400,'Étape 1 - à remplir'!$H$31:$H$400,MASQ2!DS32,'Étape 1 - à remplir'!$G$31:$G$400,"kg"),SUMIFS('Étape 1 - à remplir'!$F$31:$F$400,'Étape 1 - à remplir'!$H$31:$H$400,MASQ2!DS32,'Étape 1 - à remplir'!$P$31:$P$400,DI$3,'Étape 1 - à remplir'!$G$31:$G$400,"kg")),IF(DI$2="Atelier",IF(DI$3="Tous",SUMIFS('Étape 1 - à remplir'!$F$31:$F$400,'Étape 1 - à remplir'!$H$31:$H$400,MASQ2!DS32,'Étape 1 - à remplir'!$G$31:$G$400,"kg"),SUMIFS('Étape 1 - à remplir'!$F$31:$F$400,'Étape 1 - à remplir'!$H$31:$H$400,MASQ2!DS32,'Étape 1 - à remplir'!$O$31:$O$400,DI$3,'Étape 1 - à remplir'!$G$31:$G$400,"kg")),IF(DI$2="Espèce",IF(DI$3="Tous",SUMIFS('Étape 1 - à remplir'!$F$31:$F$400,'Étape 1 - à remplir'!$H$31:$H$400,MASQ2!DS32,'Étape 1 - à remplir'!$G$31:$G$400,"kg"),SUMIFS('Étape 1 - à remplir'!$F$31:$F$400,'Étape 1 - à remplir'!$H$31:$H$400,MASQ2!DS32,'Étape 1 - à remplir'!$N$31:$N$400,DI$3,'Étape 1 - à remplir'!$G$31:$G$400,"kg")))))))</f>
        <v>#N/A</v>
      </c>
      <c r="DU32" s="204" t="str" cm="1">
        <f t="array" ref="DU32:DV38">_xlfn._xlws.SORT(DS32:DT38,2,-1)</f>
        <v>Voie parentérale</v>
      </c>
      <c r="DV32" s="97" t="e">
        <v>#N/A</v>
      </c>
      <c r="DW32" s="8"/>
      <c r="DX32" s="56">
        <v>1</v>
      </c>
      <c r="DY32" s="163" t="str">
        <f t="shared" ref="DY32:DY41" si="69">IFERROR(INDEX(EC$32:ED$41,MATCH(DX32,EC$32:EC$41,0),2),"")</f>
        <v/>
      </c>
      <c r="DZ32" s="8" t="str">
        <f t="shared" ref="DZ32:DZ41" si="70">IFERROR(INDEX(EE$32:EF$41,MATCH(DX32,EE$32:EE$41,0),2),"")</f>
        <v/>
      </c>
      <c r="EA32" s="8" t="str">
        <f t="shared" ref="EA32:EA41" si="71">IFERROR(INDEX(EG$32:EH$41,MATCH(DX32,EG$32:EG$41,0),2),"")</f>
        <v/>
      </c>
      <c r="EB32" s="104" t="str">
        <f t="shared" ref="EB32:EB41" si="72">IFERROR(INDEX(EI$32:EJ$41,MATCH(DX32,EI$32:EI$41,0),2),"")</f>
        <v/>
      </c>
      <c r="EC32" s="162" t="str">
        <f>IF(ED32="","",IF(MAX(EC$31:EC31)&lt;1,1,MAX(EC$31:EC31)+1))</f>
        <v/>
      </c>
      <c r="ED32" s="161" t="str" cm="1">
        <f t="array" ref="ED32:ED41">_xlfn._xlws.SORT(DX18:DX27,1,1)</f>
        <v/>
      </c>
      <c r="EE32" s="162" t="str">
        <f>IF(EF32="","",IF(MAX(EE$31:EE31)&lt;1,1,MAX(EE$31:EE31)+1))</f>
        <v/>
      </c>
      <c r="EF32" s="158" t="str" cm="1">
        <f t="array" ref="EF32:EF41">_xlfn._xlws.SORT(EB18:EB27,1,1)</f>
        <v/>
      </c>
      <c r="EG32" s="161" t="str">
        <f>IF(EH32="","",IF(MAX(EG$31:EG31)&lt;1,1,MAX(EG$31:EG31)+1))</f>
        <v/>
      </c>
      <c r="EH32" s="161" t="str" cm="1">
        <f t="array" ref="EH32:EH41">_xlfn._xlws.SORT(EF18:EF27,1,1)</f>
        <v/>
      </c>
      <c r="EI32" s="162" t="str">
        <f>IF(EJ32="","",IF(MAX(EI$31:EI31)&lt;1,1,MAX(EI$31:EI31)+1))</f>
        <v/>
      </c>
      <c r="EJ32" s="182" t="str" cm="1">
        <f t="array" ref="EJ32:EJ41">_xlfn._xlws.SORT(EJ18:EJ27,1,1)</f>
        <v/>
      </c>
    </row>
    <row r="33" spans="1:140" x14ac:dyDescent="0.25">
      <c r="A33" s="56"/>
      <c r="B33" s="8"/>
      <c r="C33" s="8"/>
      <c r="D33" s="8"/>
      <c r="E33" s="8"/>
      <c r="F33" s="8"/>
      <c r="G33" s="8"/>
      <c r="H33" s="8"/>
      <c r="I33" s="102" t="str">
        <f>INDEX(Données_ATB!BE:BV,MATCH(MASQ2!J33,Données_ATB!BE:BE,0),18)</f>
        <v/>
      </c>
      <c r="J33" s="77" t="str">
        <f>Données_ATB!BE32</f>
        <v>AMOXIPRO 10 % POUDRE POUR ADMINISTRATION DANS L’EAU DE BOISSON/ LE LAIT VEAU PORC POULET CANARD DINDE</v>
      </c>
      <c r="K33" s="204" t="e">
        <f>IF(IF(S$2="Catégorie",IF(S$3="Toutes",SUMIFS('Étape 1 - à remplir'!$F$31:$F$400,'Étape 1 - à remplir'!$E$31:$E$400,MASQ2!J33,'Étape 1 - à remplir'!$G$31:$G$400,"animaux"),SUMIFS('Étape 1 - à remplir'!$F$31:$F$400,'Étape 1 - à remplir'!$E$31:$E$400,MASQ2!J33,'Étape 1 - à remplir'!$C$31:$C$400,S$3)),IF(S$2="Âge",IF(S$3="Tous",SUMIFS('Étape 1 - à remplir'!$F$31:$F$400,'Étape 1 - à remplir'!$E$31:$E$400,MASQ2!J33,'Étape 1 - à remplir'!$G$31:$G$400,"animaux"),SUMIFS('Étape 1 - à remplir'!$F$31:$F$400,'Étape 1 - à remplir'!$E$31:$E$400,MASQ2!J33,'Étape 1 - à remplir'!$P$31:$P$400,S$3)),IF(S$2="Atelier",IF(S$3="Tous",SUMIFS('Étape 1 - à remplir'!$F$31:$F$400,'Étape 1 - à remplir'!$E$31:$E$400,MASQ2!J33,'Étape 1 - à remplir'!$G$31:$G$400,"animaux"),SUMIFS('Étape 1 - à remplir'!$F$31:$F$400,'Étape 1 - à remplir'!$E$31:$E$400,MASQ2!J33,'Étape 1 - à remplir'!$O$31:$O$400,S$3)),IF(S$2="Espèce",IF(S$3="Tous",SUMIFS('Étape 1 - à remplir'!$F$31:$F$400,'Étape 1 - à remplir'!$E$31:$E$400,MASQ2!J33,'Étape 1 - à remplir'!$G$31:$G$400,"animaux"),SUMIFS('Étape 1 - à remplir'!$F$31:$F$400,'Étape 1 - à remplir'!$E$31:$E$400,MASQ2!J33,'Étape 1 - à remplir'!$N$31:$N$400,S$3))))))=0,NA(),IF(S$2="Catégorie",IF(S$3="Toutes",SUMIFS('Étape 1 - à remplir'!$F$31:$F$400,'Étape 1 - à remplir'!$E$31:$E$400,MASQ2!J33,'Étape 1 - à remplir'!$G$31:$G$400,"animaux"),SUMIFS('Étape 1 - à remplir'!$F$31:$F$400,'Étape 1 - à remplir'!$E$31:$E$400,MASQ2!J33,'Étape 1 - à remplir'!$C$31:$C$400,S$3)),IF(S$2="Âge",IF(S$3="Tous",SUMIFS('Étape 1 - à remplir'!$F$31:$F$400,'Étape 1 - à remplir'!$E$31:$E$400,MASQ2!J33,'Étape 1 - à remplir'!$G$31:$G$400,"animaux"),SUMIFS('Étape 1 - à remplir'!$F$31:$F$400,'Étape 1 - à remplir'!$E$31:$E$400,MASQ2!J33,'Étape 1 - à remplir'!$P$31:$P$400,S$3)),IF(S$2="Atelier",IF(S$3="Tous",SUMIFS('Étape 1 - à remplir'!$F$31:$F$400,'Étape 1 - à remplir'!$E$31:$E$400,MASQ2!J33,'Étape 1 - à remplir'!$G$31:$G$400,"animaux"),SUMIFS('Étape 1 - à remplir'!$F$31:$F$400,'Étape 1 - à remplir'!$E$31:$E$400,MASQ2!J33,'Étape 1 - à remplir'!$O$31:$O$400,S$3)),IF(S$2="Espèce",IF(S$3="Tous",SUMIFS('Étape 1 - à remplir'!$F$31:$F$400,'Étape 1 - à remplir'!$E$31:$E$400,MASQ2!J33,'Étape 1 - à remplir'!$G$31:$G$400,"animaux"),SUMIFS('Étape 1 - à remplir'!$F$31:$F$400,'Étape 1 - à remplir'!$E$31:$E$400,MASQ2!J33,'Étape 1 - à remplir'!$N$31:$N$400,S$3)))))))</f>
        <v>#N/A</v>
      </c>
      <c r="L33" s="97">
        <f t="shared" si="38"/>
        <v>0</v>
      </c>
      <c r="M33" s="56" t="str">
        <f>Données_ATB!BN32</f>
        <v>Amoxicilline</v>
      </c>
      <c r="N33" s="204" t="str">
        <f>Données_ATB!BO32</f>
        <v/>
      </c>
      <c r="O33" s="97" t="str">
        <f>Données_ATB!BP32</f>
        <v/>
      </c>
      <c r="P33" s="77" t="str">
        <f>Données_ATB!BR32</f>
        <v>Penicillines</v>
      </c>
      <c r="Q33" s="78" t="str">
        <f>Données_ATB!BS32</f>
        <v/>
      </c>
      <c r="R33" s="79" t="str">
        <f>Données_ATB!BT32</f>
        <v/>
      </c>
      <c r="S33" s="78"/>
      <c r="T33" s="78"/>
      <c r="U33" s="77" t="str">
        <f ca="1"/>
        <v>AMOXIPRO 10 % POUDRE POUR ADMINISTRATION DANS L’EAU DE BOISSON/ LE LAIT VEAU PORC POULET CANARD DINDE</v>
      </c>
      <c r="V33" s="79" t="e">
        <f ca="1"/>
        <v>#N/A</v>
      </c>
      <c r="W33" s="102" t="str">
        <f>IF(X33="Colistine","x",IF(INDEX(Données_ATB!CB$3:CC$63,MATCH(X33,Données_ATB!CB$3:CB$63,0),2)="Fluoroquinolones","x",IF(INDEX(Données_ATB!CB$3:CC$63,MATCH(X33,Données_ATB!CB$3:CB$63,0),2)="Cephalosporines 3&amp;4G","x","")))</f>
        <v>x</v>
      </c>
      <c r="X33" s="77" t="str">
        <f>Données_ATB!CB32</f>
        <v>Marbofloxacine</v>
      </c>
      <c r="Y33" s="104" t="e">
        <f t="shared" si="30"/>
        <v>#N/A</v>
      </c>
      <c r="Z33" s="8" t="str">
        <f ca="1"/>
        <v>Marbofloxacine</v>
      </c>
      <c r="AA33" s="97" t="e">
        <f ca="1"/>
        <v>#N/A</v>
      </c>
      <c r="AB33" s="102"/>
      <c r="AC33" s="56" t="str">
        <f>Données_ATB!CF4</f>
        <v>Voie orale  hors prémélanges médicamenteux</v>
      </c>
      <c r="AD33" s="104" t="e">
        <f>IF(IF(S$2="Catégorie",IF(S$3="Toutes",SUMIFS('Étape 1 - à remplir'!F$31:F$400,'Étape 1 - à remplir'!H$31:H$400,MASQ2!AC33,'Étape 1 - à remplir'!G$31:G$400,"animaux"),SUMIFS('Étape 1 - à remplir'!F$31:F$400,'Étape 1 - à remplir'!H$31:H$400,MASQ2!AC33,'Étape 1 - à remplir'!C$31:C$400,S$3)),IF(S$2="Âge",IF(S$3="Tous",SUMIFS('Étape 1 - à remplir'!F$31:F$400,'Étape 1 - à remplir'!H$31:H$400,MASQ2!AC33,'Étape 1 - à remplir'!G$31:G$400,"animaux"),SUMIFS('Étape 1 - à remplir'!F$31:F$400,'Étape 1 - à remplir'!H$31:H$400,MASQ2!AC33,'Étape 1 - à remplir'!P$31:P$400,S$3)),IF(S$2="Atelier",IF(S$3="Tous",SUMIFS('Étape 1 - à remplir'!F$31:F$400,'Étape 1 - à remplir'!H$31:H$400,MASQ2!AC33,'Étape 1 - à remplir'!G$31:G$400,"animaux"),SUMIFS('Étape 1 - à remplir'!F$31:F$400,'Étape 1 - à remplir'!H$31:H$400,MASQ2!AC33,'Étape 1 - à remplir'!O$31:O$400,S$3)),IF(S$2="Espèce",IF(S$3="Tous",SUMIFS('Étape 1 - à remplir'!F$31:F$400,'Étape 1 - à remplir'!H$31:H$400,MASQ2!AC33,'Étape 1 - à remplir'!G$31:G$400,"animaux"),SUMIFS('Étape 1 - à remplir'!F$31:F$400,'Étape 1 - à remplir'!H$31:H$400,MASQ2!AC33,'Étape 1 - à remplir'!N$31:N$400,S$3))))))=0,NA(),IF(S$2="Catégorie",IF(S$3="Toutes",SUMIFS('Étape 1 - à remplir'!F$31:F$400,'Étape 1 - à remplir'!H$31:H$400,MASQ2!AC33,'Étape 1 - à remplir'!G$31:G$400,"animaux"),SUMIFS('Étape 1 - à remplir'!F$31:F$400,'Étape 1 - à remplir'!H$31:H$400,MASQ2!AC33,'Étape 1 - à remplir'!C$31:C$400,S$3)),IF(S$2="Âge",IF(S$3="Tous",SUMIFS('Étape 1 - à remplir'!F$31:F$400,'Étape 1 - à remplir'!H$31:H$400,MASQ2!AC33,'Étape 1 - à remplir'!G$31:G$400,"animaux"),SUMIFS('Étape 1 - à remplir'!F$31:F$400,'Étape 1 - à remplir'!H$31:H$400,MASQ2!AC33,'Étape 1 - à remplir'!P$31:P$400,S$3)),IF(S$2="Atelier",IF(S$3="Tous",SUMIFS('Étape 1 - à remplir'!F$31:F$400,'Étape 1 - à remplir'!H$31:H$400,MASQ2!AC33,'Étape 1 - à remplir'!G$31:G$400,"animaux"),SUMIFS('Étape 1 - à remplir'!F$31:F$400,'Étape 1 - à remplir'!H$31:H$400,MASQ2!AC33,'Étape 1 - à remplir'!O$31:O$400,S$3)),IF(S$2="Espèce",IF(S$3="Tous",SUMIFS('Étape 1 - à remplir'!F$31:F$400,'Étape 1 - à remplir'!H$31:H$400,MASQ2!AC33,'Étape 1 - à remplir'!G$31:G$400,"animaux"),SUMIFS('Étape 1 - à remplir'!F$31:F$400,'Étape 1 - à remplir'!H$31:H$400,MASQ2!AC33,'Étape 1 - à remplir'!N$31:N$400,S$3)))))))</f>
        <v>#N/A</v>
      </c>
      <c r="AE33" s="204" t="str">
        <v>Voie orale  hors prémélanges médicamenteux</v>
      </c>
      <c r="AF33" s="97" t="e">
        <v>#N/A</v>
      </c>
      <c r="AH33" s="56">
        <v>2</v>
      </c>
      <c r="AI33" s="163" t="str">
        <f t="shared" si="59"/>
        <v/>
      </c>
      <c r="AJ33" s="8" t="str">
        <f t="shared" si="60"/>
        <v/>
      </c>
      <c r="AK33" s="8" t="str">
        <f t="shared" si="61"/>
        <v/>
      </c>
      <c r="AL33" s="104" t="str">
        <f t="shared" si="62"/>
        <v/>
      </c>
      <c r="AM33" s="163" t="str">
        <f>IF(AN33="","",IF(MAX(AM$31:AM32)&lt;1,1,MAX(AM$31:AM32)+1))</f>
        <v/>
      </c>
      <c r="AN33" s="8" t="str">
        <v/>
      </c>
      <c r="AO33" s="163" t="str">
        <f>IF(AP33="","",IF(MAX(AO$31:AO32)&lt;1,1,MAX(AO$31:AO32)+1))</f>
        <v/>
      </c>
      <c r="AP33" s="104" t="str">
        <v/>
      </c>
      <c r="AQ33" s="8" t="str">
        <f>IF(AR33="","",IF(MAX(AQ$31:AQ32)&lt;1,1,MAX(AQ$31:AQ32)+1))</f>
        <v/>
      </c>
      <c r="AR33" s="8" t="str">
        <v/>
      </c>
      <c r="AS33" s="163" t="str">
        <f>IF(AT33="","",IF(MAX(AS$31:AS32)&lt;1,1,MAX(AS$31:AS32)+1))</f>
        <v/>
      </c>
      <c r="AT33" s="97" t="str">
        <v/>
      </c>
      <c r="AV33" s="56"/>
      <c r="AY33" s="8"/>
      <c r="AZ33" s="8"/>
      <c r="BA33" s="8"/>
      <c r="BB33" s="8"/>
      <c r="BC33" s="8"/>
      <c r="BD33" s="102" t="str">
        <f t="shared" si="5"/>
        <v/>
      </c>
      <c r="BE33" s="56" t="str">
        <f t="shared" si="6"/>
        <v>AMOXIPRO 10 % POUDRE POUR ADMINISTRATION DANS L’EAU DE BOISSON/ LE LAIT VEAU PORC POULET CANARD DINDE</v>
      </c>
      <c r="BF33" s="204" t="e">
        <f>IF(IF(BN$2="Catégorie",IF(BN$3="Toutes",SUMIFS('Étape 1 - à remplir'!$F$31:$F$400,'Étape 1 - à remplir'!$E$31:$E$400,MASQ2!BE33,'Étape 1 - à remplir'!$G$31:$G$400,"lots"),SUMIFS('Étape 1 - à remplir'!$F$31:$F$400,'Étape 1 - à remplir'!$E$31:$E$400,MASQ2!BE33,'Étape 1 - à remplir'!$C$31:$C$400,BN$3)),IF(BN$2="Âge",IF(BN$3="Tous",SUMIFS('Étape 1 - à remplir'!$F$31:$F$400,'Étape 1 - à remplir'!$E$31:$E$400,MASQ2!BE33,'Étape 1 - à remplir'!$G$31:$G$400,"lots"),SUMIFS('Étape 1 - à remplir'!$F$31:$F$400,'Étape 1 - à remplir'!$E$31:$E$400,MASQ2!BE33,'Étape 1 - à remplir'!$P$31:$P$400,BN$3,'Étape 1 - à remplir'!$G$31:$G$400,"lots")),IF(BN$2="Atelier",IF(BN$3="Tous",SUMIFS('Étape 1 - à remplir'!$F$31:$F$400,'Étape 1 - à remplir'!$E$31:$E$400,MASQ2!BE33,'Étape 1 - à remplir'!$G$31:$G$400,"lots"),SUMIFS('Étape 1 - à remplir'!$F$31:$F$400,'Étape 1 - à remplir'!$E$31:$E$400,MASQ2!BE33,'Étape 1 - à remplir'!$O$31:$O$400,BN$3,'Étape 1 - à remplir'!$G$31:$G$400,"lots")),IF(BN$2="Espèce",IF(BN$3="Tous",SUMIFS('Étape 1 - à remplir'!$F$31:$F$400,'Étape 1 - à remplir'!$E$31:$E$400,MASQ2!BE33,'Étape 1 - à remplir'!$G$31:$G$400,"lots"),SUMIFS('Étape 1 - à remplir'!$F$31:$F$400,'Étape 1 - à remplir'!$E$31:$E$400,MASQ2!BE33,'Étape 1 - à remplir'!$N$31:$N$400,BN$3,'Étape 1 - à remplir'!$G$31:$G$400,"lots"))))))=0,NA(),IF(BN$2="Catégorie",IF(BN$3="Toutes",SUMIFS('Étape 1 - à remplir'!$F$31:$F$400,'Étape 1 - à remplir'!$E$31:$E$400,MASQ2!BE33,'Étape 1 - à remplir'!$G$31:$G$400,"lots"),SUMIFS('Étape 1 - à remplir'!$F$31:$F$400,'Étape 1 - à remplir'!$E$31:$E$400,MASQ2!BE33,'Étape 1 - à remplir'!$C$31:$C$400,BN$3)),IF(BN$2="Âge",IF(BN$3="Tous",SUMIFS('Étape 1 - à remplir'!$F$31:$F$400,'Étape 1 - à remplir'!$E$31:$E$400,MASQ2!BE33,'Étape 1 - à remplir'!$G$31:$G$400,"lots"),SUMIFS('Étape 1 - à remplir'!$F$31:$F$400,'Étape 1 - à remplir'!$E$31:$E$400,MASQ2!BE33,'Étape 1 - à remplir'!$P$31:$P$400,BN$3,'Étape 1 - à remplir'!$G$31:$G$400,"lots")),IF(BN$2="Atelier",IF(BN$3="Tous",SUMIFS('Étape 1 - à remplir'!$F$31:$F$400,'Étape 1 - à remplir'!$E$31:$E$400,MASQ2!BE33,'Étape 1 - à remplir'!$G$31:$G$400,"lots"),SUMIFS('Étape 1 - à remplir'!$F$31:$F$400,'Étape 1 - à remplir'!$E$31:$E$400,MASQ2!BE33,'Étape 1 - à remplir'!$O$31:$O$400,BN$3,'Étape 1 - à remplir'!$G$31:$G$400,"lots")),IF(BN$2="Espèce",IF(BN$3="Tous",SUMIFS('Étape 1 - à remplir'!$F$31:$F$400,'Étape 1 - à remplir'!$E$31:$E$400,MASQ2!BE33,'Étape 1 - à remplir'!$G$31:$G$400,"lots"),SUMIFS('Étape 1 - à remplir'!$F$31:$F$400,'Étape 1 - à remplir'!$E$31:$E$400,MASQ2!BE33,'Étape 1 - à remplir'!$N$31:$N$400,BN$3,'Étape 1 - à remplir'!$G$31:$G$400,"lots")))))))</f>
        <v>#N/A</v>
      </c>
      <c r="BG33" s="204">
        <f t="shared" si="32"/>
        <v>0</v>
      </c>
      <c r="BH33" s="204" t="str">
        <f t="shared" si="7"/>
        <v>Amoxicilline</v>
      </c>
      <c r="BI33" s="204" t="str">
        <f t="shared" si="8"/>
        <v/>
      </c>
      <c r="BJ33" s="204" t="str">
        <f t="shared" si="9"/>
        <v/>
      </c>
      <c r="BK33" s="204" t="str">
        <f t="shared" si="10"/>
        <v>Penicillines</v>
      </c>
      <c r="BL33" s="204" t="str">
        <f t="shared" si="11"/>
        <v/>
      </c>
      <c r="BM33" s="97" t="str">
        <f t="shared" si="12"/>
        <v/>
      </c>
      <c r="BN33" s="78"/>
      <c r="BO33" s="78"/>
      <c r="BP33" s="77" t="str">
        <f ca="1"/>
        <v>AMOXIPRO 10 % POUDRE POUR ADMINISTRATION DANS L’EAU DE BOISSON/ LE LAIT VEAU PORC POULET CANARD DINDE</v>
      </c>
      <c r="BQ33" s="79" t="e">
        <f ca="1"/>
        <v>#N/A</v>
      </c>
      <c r="BR33" s="102" t="str">
        <f t="shared" si="13"/>
        <v>x</v>
      </c>
      <c r="BS33" s="77" t="str">
        <f t="shared" si="14"/>
        <v>Marbofloxacine</v>
      </c>
      <c r="BT33" s="104" t="e">
        <f t="shared" si="33"/>
        <v>#N/A</v>
      </c>
      <c r="BU33" s="204" t="str">
        <f ca="1"/>
        <v>Marbofloxacine</v>
      </c>
      <c r="BV33" s="97" t="e">
        <f ca="1"/>
        <v>#N/A</v>
      </c>
      <c r="BW33" s="8"/>
      <c r="BX33" s="56" t="str">
        <f t="shared" si="63"/>
        <v>Voie orale  hors prémélanges médicamenteux</v>
      </c>
      <c r="BY33" s="104" t="e">
        <f>IF(IF(BN$2="Catégorie",IF(BN$3="Toutes",SUMIFS('Étape 1 - à remplir'!$F$31:$F$400,'Étape 1 - à remplir'!$H$31:$H$400,MASQ2!BX33,'Étape 1 - à remplir'!$G$31:$G$400,"lots"),SUMIFS('Étape 1 - à remplir'!$F$31:$F$400,'Étape 1 - à remplir'!$H$31:$H$400,MASQ2!BX33,'Étape 1 - à remplir'!$C$31:$C$400,BN$3,'Étape 1 - à remplir'!$G$31:$G$400,"lots")),IF(BN$2="Âge",IF(BN$3="Tous",SUMIFS('Étape 1 - à remplir'!$F$31:$F$400,'Étape 1 - à remplir'!$H$31:$H$400,MASQ2!BX33,'Étape 1 - à remplir'!$G$31:$G$400,"lots"),SUMIFS('Étape 1 - à remplir'!$F$31:$F$400,'Étape 1 - à remplir'!$H$31:$H$400,MASQ2!BX33,'Étape 1 - à remplir'!$P$31:$P$400,BN$3,'Étape 1 - à remplir'!$G$31:$G$400,"lots")),IF(BN$2="Atelier",IF(BN$3="Tous",SUMIFS('Étape 1 - à remplir'!$F$31:$F$400,'Étape 1 - à remplir'!$H$31:$H$400,MASQ2!BX33,'Étape 1 - à remplir'!$G$31:$G$400,"lots"),SUMIFS('Étape 1 - à remplir'!$F$31:$F$400,'Étape 1 - à remplir'!$H$31:$H$400,MASQ2!BX33,'Étape 1 - à remplir'!$O$31:$O$400,BN$3,'Étape 1 - à remplir'!$G$31:$G$400,"lots")),IF(BN$2="Espèce",IF(BN$3="Tous",SUMIFS('Étape 1 - à remplir'!$F$31:$F$400,'Étape 1 - à remplir'!$H$31:$H$400,MASQ2!BX33,'Étape 1 - à remplir'!$G$31:$G$400,"lots"),SUMIFS('Étape 1 - à remplir'!$F$31:$F$400,'Étape 1 - à remplir'!$H$31:$H$400,MASQ2!BX33,'Étape 1 - à remplir'!$N$31:$N$400,BN$3,'Étape 1 - à remplir'!$G$31:$G$400,"lots"))))))=0,NA(),IF(BN$2="Catégorie",IF(BN$3="Toutes",SUMIFS('Étape 1 - à remplir'!$F$31:$F$400,'Étape 1 - à remplir'!$H$31:$H$400,MASQ2!BX33,'Étape 1 - à remplir'!$G$31:$G$400,"lots"),SUMIFS('Étape 1 - à remplir'!$F$31:$F$400,'Étape 1 - à remplir'!$H$31:$H$400,MASQ2!BX33,'Étape 1 - à remplir'!$C$31:$C$400,BN$3,'Étape 1 - à remplir'!$G$31:$G$400,"lots")),IF(BN$2="Âge",IF(BN$3="Tous",SUMIFS('Étape 1 - à remplir'!$F$31:$F$400,'Étape 1 - à remplir'!$H$31:$H$400,MASQ2!BX33,'Étape 1 - à remplir'!$G$31:$G$400,"lots"),SUMIFS('Étape 1 - à remplir'!$F$31:$F$400,'Étape 1 - à remplir'!$H$31:$H$400,MASQ2!BX33,'Étape 1 - à remplir'!$P$31:$P$400,BN$3,'Étape 1 - à remplir'!$G$31:$G$400,"lots")),IF(BN$2="Atelier",IF(BN$3="Tous",SUMIFS('Étape 1 - à remplir'!$F$31:$F$400,'Étape 1 - à remplir'!$H$31:$H$400,MASQ2!BX33,'Étape 1 - à remplir'!$G$31:$G$400,"lots"),SUMIFS('Étape 1 - à remplir'!$F$31:$F$400,'Étape 1 - à remplir'!$H$31:$H$400,MASQ2!BX33,'Étape 1 - à remplir'!$O$31:$O$400,BN$3,'Étape 1 - à remplir'!$G$31:$G$400,"lots")),IF(BN$2="Espèce",IF(BN$3="Tous",SUMIFS('Étape 1 - à remplir'!$F$31:$F$400,'Étape 1 - à remplir'!$H$31:$H$400,MASQ2!BX33,'Étape 1 - à remplir'!$G$31:$G$400,"lots"),SUMIFS('Étape 1 - à remplir'!$F$31:$F$400,'Étape 1 - à remplir'!$H$31:$H$400,MASQ2!BX33,'Étape 1 - à remplir'!$N$31:$N$400,BN$3,'Étape 1 - à remplir'!$G$31:$G$400,"lots")))))))</f>
        <v>#N/A</v>
      </c>
      <c r="BZ33" s="204" t="str">
        <v>Voie orale  hors prémélanges médicamenteux</v>
      </c>
      <c r="CA33" s="97" t="e">
        <v>#N/A</v>
      </c>
      <c r="CB33" s="8"/>
      <c r="CC33" s="56">
        <v>2</v>
      </c>
      <c r="CD33" s="163" t="str">
        <f t="shared" si="64"/>
        <v/>
      </c>
      <c r="CE33" s="8" t="str">
        <f t="shared" si="65"/>
        <v/>
      </c>
      <c r="CF33" s="8" t="str">
        <f t="shared" si="66"/>
        <v/>
      </c>
      <c r="CG33" s="104" t="str">
        <f t="shared" si="67"/>
        <v/>
      </c>
      <c r="CH33" s="163" t="str">
        <f>IF(CI33="","",IF(MAX(CH$31:CH32)&lt;1,1,MAX(CH$31:CH32)+1))</f>
        <v/>
      </c>
      <c r="CI33" s="8" t="str">
        <v/>
      </c>
      <c r="CJ33" s="163" t="str">
        <f>IF(CK33="","",IF(MAX(CJ$31:CJ32)&lt;1,1,MAX(CJ$31:CJ32)+1))</f>
        <v/>
      </c>
      <c r="CK33" s="104" t="str">
        <v/>
      </c>
      <c r="CL33" s="8" t="str">
        <f>IF(CM33="","",IF(MAX(CL$31:CL32)&lt;1,1,MAX(CL$31:CL32)+1))</f>
        <v/>
      </c>
      <c r="CM33" s="8" t="str">
        <v/>
      </c>
      <c r="CN33" s="163" t="str">
        <f>IF(CO33="","",IF(MAX(CN$31:CN32)&lt;1,1,MAX(CN$31:CN32)+1))</f>
        <v/>
      </c>
      <c r="CO33" s="97" t="str">
        <v/>
      </c>
      <c r="CQ33" s="56"/>
      <c r="CR33" s="8"/>
      <c r="CS33" s="8"/>
      <c r="CT33" s="8"/>
      <c r="CU33" s="8"/>
      <c r="CV33" s="8"/>
      <c r="CW33" s="8"/>
      <c r="CX33" s="8"/>
      <c r="CY33" s="102" t="str">
        <f t="shared" si="18"/>
        <v/>
      </c>
      <c r="CZ33" s="56" t="str">
        <f t="shared" si="19"/>
        <v>AMOXIPRO 10 % POUDRE POUR ADMINISTRATION DANS L’EAU DE BOISSON/ LE LAIT VEAU PORC POULET CANARD DINDE</v>
      </c>
      <c r="DA33" s="204" t="e">
        <f>IF(IF(DI$2="Catégorie",IF(DI$3="Toutes",SUMIFS('Étape 1 - à remplir'!$F$31:$F$400,'Étape 1 - à remplir'!$E$31:$E$400,MASQ2!CZ33,'Étape 1 - à remplir'!$G$31:$G$400,"kg"),SUMIFS('Étape 1 - à remplir'!$F$31:$F$400,'Étape 1 - à remplir'!$E$31:$E$400,MASQ2!CZ33,'Étape 1 - à remplir'!$C$31:$C$400,DI$3)),IF(DI$2="Âge",IF(DI$3="Tous",SUMIFS('Étape 1 - à remplir'!$F$31:$F$400,'Étape 1 - à remplir'!$E$31:$E$400,MASQ2!CZ33,'Étape 1 - à remplir'!$G$31:$G$400,"kg"),SUMIFS('Étape 1 - à remplir'!$F$31:$F$400,'Étape 1 - à remplir'!$E$31:$E$400,MASQ2!CZ33,'Étape 1 - à remplir'!$P$31:$P$400,DI$3,'Étape 1 - à remplir'!$G$31:$G$400,"kg")),IF(DI$2="Atelier",IF(DI$3="Tous",SUMIFS('Étape 1 - à remplir'!$F$31:$F$400,'Étape 1 - à remplir'!$E$31:$E$400,MASQ2!CZ33,'Étape 1 - à remplir'!$G$31:$G$400,"kg"),SUMIFS('Étape 1 - à remplir'!$F$31:$F$400,'Étape 1 - à remplir'!$E$31:$E$400,MASQ2!CZ33,'Étape 1 - à remplir'!$O$31:$O$400,DI$3,'Étape 1 - à remplir'!$G$31:$G$400,"kg")),IF(DI$2="Espèce",IF(DI$3="Tous",SUMIFS('Étape 1 - à remplir'!$F$31:$F$400,'Étape 1 - à remplir'!$E$31:$E$400,MASQ2!CZ33,'Étape 1 - à remplir'!$G$31:$G$400,"kg"),SUMIFS('Étape 1 - à remplir'!$F$31:$F$400,'Étape 1 - à remplir'!$E$31:$E$400,MASQ2!CZ33,'Étape 1 - à remplir'!$N$31:$N$400,DI$3,'Étape 1 - à remplir'!$G$31:$G$400,"kg"))))))=0,NA(),IF(DI$2="Catégorie",IF(DI$3="Toutes",SUMIFS('Étape 1 - à remplir'!$F$31:$F$400,'Étape 1 - à remplir'!$E$31:$E$400,MASQ2!CZ33,'Étape 1 - à remplir'!$G$31:$G$400,"kg"),SUMIFS('Étape 1 - à remplir'!$F$31:$F$400,'Étape 1 - à remplir'!$E$31:$E$400,MASQ2!CZ33,'Étape 1 - à remplir'!$C$31:$C$400,DI$3)),IF(DI$2="Âge",IF(DI$3="Tous",SUMIFS('Étape 1 - à remplir'!$F$31:$F$400,'Étape 1 - à remplir'!$E$31:$E$400,MASQ2!CZ33,'Étape 1 - à remplir'!$G$31:$G$400,"kg"),SUMIFS('Étape 1 - à remplir'!$F$31:$F$400,'Étape 1 - à remplir'!$E$31:$E$400,MASQ2!CZ33,'Étape 1 - à remplir'!$P$31:$P$400,DI$3,'Étape 1 - à remplir'!$G$31:$G$400,"kg")),IF(DI$2="Atelier",IF(DI$3="Tous",SUMIFS('Étape 1 - à remplir'!$F$31:$F$400,'Étape 1 - à remplir'!$E$31:$E$400,MASQ2!CZ33,'Étape 1 - à remplir'!$G$31:$G$400,"kg"),SUMIFS('Étape 1 - à remplir'!$F$31:$F$400,'Étape 1 - à remplir'!$E$31:$E$400,MASQ2!CZ33,'Étape 1 - à remplir'!$O$31:$O$400,DI$3,'Étape 1 - à remplir'!$G$31:$G$400,"kg")),IF(DI$2="Espèce",IF(DI$3="Tous",SUMIFS('Étape 1 - à remplir'!$F$31:$F$400,'Étape 1 - à remplir'!$E$31:$E$400,MASQ2!CZ33,'Étape 1 - à remplir'!$G$31:$G$400,"kg"),SUMIFS('Étape 1 - à remplir'!$F$31:$F$400,'Étape 1 - à remplir'!$E$31:$E$400,MASQ2!CZ33,'Étape 1 - à remplir'!$N$31:$N$400,DI$3,'Étape 1 - à remplir'!$G$31:$G$400,"kg")))))))</f>
        <v>#N/A</v>
      </c>
      <c r="DB33" s="104">
        <f t="shared" si="35"/>
        <v>0</v>
      </c>
      <c r="DC33" s="204" t="str">
        <f t="shared" si="20"/>
        <v>Amoxicilline</v>
      </c>
      <c r="DD33" s="204" t="str">
        <f t="shared" si="21"/>
        <v/>
      </c>
      <c r="DE33" s="204" t="str">
        <f t="shared" si="22"/>
        <v/>
      </c>
      <c r="DF33" s="204" t="str">
        <f t="shared" si="23"/>
        <v>Penicillines</v>
      </c>
      <c r="DG33" s="204" t="str">
        <f t="shared" si="24"/>
        <v/>
      </c>
      <c r="DH33" s="97" t="str">
        <f t="shared" si="25"/>
        <v/>
      </c>
      <c r="DI33" s="78"/>
      <c r="DJ33" s="78"/>
      <c r="DK33" s="77" t="str">
        <f ca="1"/>
        <v>AMOXIPRO 10 % POUDRE POUR ADMINISTRATION DANS L’EAU DE BOISSON/ LE LAIT VEAU PORC POULET CANARD DINDE</v>
      </c>
      <c r="DL33" s="79" t="e">
        <f ca="1"/>
        <v>#N/A</v>
      </c>
      <c r="DM33" s="102" t="str">
        <f t="shared" si="26"/>
        <v>x</v>
      </c>
      <c r="DN33" s="77" t="str">
        <f t="shared" si="27"/>
        <v>Marbofloxacine</v>
      </c>
      <c r="DO33" s="104" t="e">
        <f t="shared" si="36"/>
        <v>#N/A</v>
      </c>
      <c r="DP33" s="8" t="str">
        <f ca="1"/>
        <v>Marbofloxacine</v>
      </c>
      <c r="DQ33" s="97" t="e">
        <f ca="1"/>
        <v>#N/A</v>
      </c>
      <c r="DR33" s="8"/>
      <c r="DS33" s="56" t="str">
        <f t="shared" si="68"/>
        <v>Voie orale  hors prémélanges médicamenteux</v>
      </c>
      <c r="DT33" s="104" t="e">
        <f>IF(IF(DI$2="Catégorie",IF(DI$3="Toutes",SUMIFS('Étape 1 - à remplir'!$F$31:$F$400,'Étape 1 - à remplir'!$H$31:$H$400,MASQ2!DS33,'Étape 1 - à remplir'!$G$31:$G$400,"kg"),SUMIFS('Étape 1 - à remplir'!$F$31:$F$400,'Étape 1 - à remplir'!$H$31:$H$400,MASQ2!DS33,'Étape 1 - à remplir'!$C$31:$C$400,DI$3,'Étape 1 - à remplir'!$G$31:$G$400,"kg")),IF(DI$2="Âge",IF(DI$3="Tous",SUMIFS('Étape 1 - à remplir'!$F$31:$F$400,'Étape 1 - à remplir'!$H$31:$H$400,MASQ2!DS33,'Étape 1 - à remplir'!$G$31:$G$400,"kg"),SUMIFS('Étape 1 - à remplir'!$F$31:$F$400,'Étape 1 - à remplir'!$H$31:$H$400,MASQ2!DS33,'Étape 1 - à remplir'!$P$31:$P$400,DI$3,'Étape 1 - à remplir'!$G$31:$G$400,"kg")),IF(DI$2="Atelier",IF(DI$3="Tous",SUMIFS('Étape 1 - à remplir'!$F$31:$F$400,'Étape 1 - à remplir'!$H$31:$H$400,MASQ2!DS33,'Étape 1 - à remplir'!$G$31:$G$400,"kg"),SUMIFS('Étape 1 - à remplir'!$F$31:$F$400,'Étape 1 - à remplir'!$H$31:$H$400,MASQ2!DS33,'Étape 1 - à remplir'!$O$31:$O$400,DI$3,'Étape 1 - à remplir'!$G$31:$G$400,"kg")),IF(DI$2="Espèce",IF(DI$3="Tous",SUMIFS('Étape 1 - à remplir'!$F$31:$F$400,'Étape 1 - à remplir'!$H$31:$H$400,MASQ2!DS33,'Étape 1 - à remplir'!$G$31:$G$400,"kg"),SUMIFS('Étape 1 - à remplir'!$F$31:$F$400,'Étape 1 - à remplir'!$H$31:$H$400,MASQ2!DS33,'Étape 1 - à remplir'!$N$31:$N$400,DI$3,'Étape 1 - à remplir'!$G$31:$G$400,"kg"))))))=0,NA(),IF(DI$2="Catégorie",IF(DI$3="Toutes",SUMIFS('Étape 1 - à remplir'!$F$31:$F$400,'Étape 1 - à remplir'!$H$31:$H$400,MASQ2!DS33,'Étape 1 - à remplir'!$G$31:$G$400,"kg"),SUMIFS('Étape 1 - à remplir'!$F$31:$F$400,'Étape 1 - à remplir'!$H$31:$H$400,MASQ2!DS33,'Étape 1 - à remplir'!$C$31:$C$400,DI$3,'Étape 1 - à remplir'!$G$31:$G$400,"kg")),IF(DI$2="Âge",IF(DI$3="Tous",SUMIFS('Étape 1 - à remplir'!$F$31:$F$400,'Étape 1 - à remplir'!$H$31:$H$400,MASQ2!DS33,'Étape 1 - à remplir'!$G$31:$G$400,"kg"),SUMIFS('Étape 1 - à remplir'!$F$31:$F$400,'Étape 1 - à remplir'!$H$31:$H$400,MASQ2!DS33,'Étape 1 - à remplir'!$P$31:$P$400,DI$3,'Étape 1 - à remplir'!$G$31:$G$400,"kg")),IF(DI$2="Atelier",IF(DI$3="Tous",SUMIFS('Étape 1 - à remplir'!$F$31:$F$400,'Étape 1 - à remplir'!$H$31:$H$400,MASQ2!DS33,'Étape 1 - à remplir'!$G$31:$G$400,"kg"),SUMIFS('Étape 1 - à remplir'!$F$31:$F$400,'Étape 1 - à remplir'!$H$31:$H$400,MASQ2!DS33,'Étape 1 - à remplir'!$O$31:$O$400,DI$3,'Étape 1 - à remplir'!$G$31:$G$400,"kg")),IF(DI$2="Espèce",IF(DI$3="Tous",SUMIFS('Étape 1 - à remplir'!$F$31:$F$400,'Étape 1 - à remplir'!$H$31:$H$400,MASQ2!DS33,'Étape 1 - à remplir'!$G$31:$G$400,"kg"),SUMIFS('Étape 1 - à remplir'!$F$31:$F$400,'Étape 1 - à remplir'!$H$31:$H$400,MASQ2!DS33,'Étape 1 - à remplir'!$N$31:$N$400,DI$3,'Étape 1 - à remplir'!$G$31:$G$400,"kg")))))))</f>
        <v>#N/A</v>
      </c>
      <c r="DU33" s="204" t="str">
        <v>Voie orale  hors prémélanges médicamenteux</v>
      </c>
      <c r="DV33" s="97" t="e">
        <v>#N/A</v>
      </c>
      <c r="DW33" s="8"/>
      <c r="DX33" s="56">
        <v>2</v>
      </c>
      <c r="DY33" s="163" t="str">
        <f t="shared" si="69"/>
        <v/>
      </c>
      <c r="DZ33" s="8" t="str">
        <f t="shared" si="70"/>
        <v/>
      </c>
      <c r="EA33" s="8" t="str">
        <f t="shared" si="71"/>
        <v/>
      </c>
      <c r="EB33" s="104" t="str">
        <f t="shared" si="72"/>
        <v/>
      </c>
      <c r="EC33" s="163" t="str">
        <f>IF(ED33="","",IF(MAX(EC$31:EC32)&lt;1,1,MAX(EC$31:EC32)+1))</f>
        <v/>
      </c>
      <c r="ED33" s="8" t="str">
        <v/>
      </c>
      <c r="EE33" s="163" t="str">
        <f>IF(EF33="","",IF(MAX(EE$31:EE32)&lt;1,1,MAX(EE$31:EE32)+1))</f>
        <v/>
      </c>
      <c r="EF33" s="104" t="str">
        <v/>
      </c>
      <c r="EG33" s="8" t="str">
        <f>IF(EH33="","",IF(MAX(EG$31:EG32)&lt;1,1,MAX(EG$31:EG32)+1))</f>
        <v/>
      </c>
      <c r="EH33" s="8" t="str">
        <v/>
      </c>
      <c r="EI33" s="163" t="str">
        <f>IF(EJ33="","",IF(MAX(EI$31:EI32)&lt;1,1,MAX(EI$31:EI32)+1))</f>
        <v/>
      </c>
      <c r="EJ33" s="97" t="str">
        <v/>
      </c>
    </row>
    <row r="34" spans="1:140" x14ac:dyDescent="0.25">
      <c r="A34" s="56"/>
      <c r="B34" s="8"/>
      <c r="C34" s="8"/>
      <c r="D34" s="8"/>
      <c r="E34" s="8"/>
      <c r="F34" s="8"/>
      <c r="G34" s="8"/>
      <c r="H34" s="8"/>
      <c r="I34" s="102" t="str">
        <f>INDEX(Données_ATB!BE:BV,MATCH(MASQ2!J34,Données_ATB!BE:BE,0),18)</f>
        <v/>
      </c>
      <c r="J34" s="77" t="str">
        <f>Données_ATB!BE33</f>
        <v>AMOXIPRO INJECTABLE</v>
      </c>
      <c r="K34" s="204" t="e">
        <f>IF(IF(S$2="Catégorie",IF(S$3="Toutes",SUMIFS('Étape 1 - à remplir'!$F$31:$F$400,'Étape 1 - à remplir'!$E$31:$E$400,MASQ2!J34,'Étape 1 - à remplir'!$G$31:$G$400,"animaux"),SUMIFS('Étape 1 - à remplir'!$F$31:$F$400,'Étape 1 - à remplir'!$E$31:$E$400,MASQ2!J34,'Étape 1 - à remplir'!$C$31:$C$400,S$3)),IF(S$2="Âge",IF(S$3="Tous",SUMIFS('Étape 1 - à remplir'!$F$31:$F$400,'Étape 1 - à remplir'!$E$31:$E$400,MASQ2!J34,'Étape 1 - à remplir'!$G$31:$G$400,"animaux"),SUMIFS('Étape 1 - à remplir'!$F$31:$F$400,'Étape 1 - à remplir'!$E$31:$E$400,MASQ2!J34,'Étape 1 - à remplir'!$P$31:$P$400,S$3)),IF(S$2="Atelier",IF(S$3="Tous",SUMIFS('Étape 1 - à remplir'!$F$31:$F$400,'Étape 1 - à remplir'!$E$31:$E$400,MASQ2!J34,'Étape 1 - à remplir'!$G$31:$G$400,"animaux"),SUMIFS('Étape 1 - à remplir'!$F$31:$F$400,'Étape 1 - à remplir'!$E$31:$E$400,MASQ2!J34,'Étape 1 - à remplir'!$O$31:$O$400,S$3)),IF(S$2="Espèce",IF(S$3="Tous",SUMIFS('Étape 1 - à remplir'!$F$31:$F$400,'Étape 1 - à remplir'!$E$31:$E$400,MASQ2!J34,'Étape 1 - à remplir'!$G$31:$G$400,"animaux"),SUMIFS('Étape 1 - à remplir'!$F$31:$F$400,'Étape 1 - à remplir'!$E$31:$E$400,MASQ2!J34,'Étape 1 - à remplir'!$N$31:$N$400,S$3))))))=0,NA(),IF(S$2="Catégorie",IF(S$3="Toutes",SUMIFS('Étape 1 - à remplir'!$F$31:$F$400,'Étape 1 - à remplir'!$E$31:$E$400,MASQ2!J34,'Étape 1 - à remplir'!$G$31:$G$400,"animaux"),SUMIFS('Étape 1 - à remplir'!$F$31:$F$400,'Étape 1 - à remplir'!$E$31:$E$400,MASQ2!J34,'Étape 1 - à remplir'!$C$31:$C$400,S$3)),IF(S$2="Âge",IF(S$3="Tous",SUMIFS('Étape 1 - à remplir'!$F$31:$F$400,'Étape 1 - à remplir'!$E$31:$E$400,MASQ2!J34,'Étape 1 - à remplir'!$G$31:$G$400,"animaux"),SUMIFS('Étape 1 - à remplir'!$F$31:$F$400,'Étape 1 - à remplir'!$E$31:$E$400,MASQ2!J34,'Étape 1 - à remplir'!$P$31:$P$400,S$3)),IF(S$2="Atelier",IF(S$3="Tous",SUMIFS('Étape 1 - à remplir'!$F$31:$F$400,'Étape 1 - à remplir'!$E$31:$E$400,MASQ2!J34,'Étape 1 - à remplir'!$G$31:$G$400,"animaux"),SUMIFS('Étape 1 - à remplir'!$F$31:$F$400,'Étape 1 - à remplir'!$E$31:$E$400,MASQ2!J34,'Étape 1 - à remplir'!$O$31:$O$400,S$3)),IF(S$2="Espèce",IF(S$3="Tous",SUMIFS('Étape 1 - à remplir'!$F$31:$F$400,'Étape 1 - à remplir'!$E$31:$E$400,MASQ2!J34,'Étape 1 - à remplir'!$G$31:$G$400,"animaux"),SUMIFS('Étape 1 - à remplir'!$F$31:$F$400,'Étape 1 - à remplir'!$E$31:$E$400,MASQ2!J34,'Étape 1 - à remplir'!$N$31:$N$400,S$3)))))))</f>
        <v>#N/A</v>
      </c>
      <c r="L34" s="97">
        <f t="shared" si="38"/>
        <v>0</v>
      </c>
      <c r="M34" s="56" t="str">
        <f>Données_ATB!BN33</f>
        <v>Amoxicilline</v>
      </c>
      <c r="N34" s="204" t="str">
        <f>Données_ATB!BO33</f>
        <v/>
      </c>
      <c r="O34" s="97" t="str">
        <f>Données_ATB!BP33</f>
        <v/>
      </c>
      <c r="P34" s="77" t="str">
        <f>Données_ATB!BR33</f>
        <v>Penicillines</v>
      </c>
      <c r="Q34" s="78" t="str">
        <f>Données_ATB!BS33</f>
        <v/>
      </c>
      <c r="R34" s="79" t="str">
        <f>Données_ATB!BT33</f>
        <v/>
      </c>
      <c r="S34" s="78"/>
      <c r="T34" s="78"/>
      <c r="U34" s="77" t="str">
        <f ca="1"/>
        <v>AMOXIPRO INJECTABLE</v>
      </c>
      <c r="V34" s="79" t="e">
        <f ca="1"/>
        <v>#N/A</v>
      </c>
      <c r="W34" s="102" t="str">
        <f>IF(X34="Colistine","x",IF(INDEX(Données_ATB!CB$3:CC$63,MATCH(X34,Données_ATB!CB$3:CB$63,0),2)="Fluoroquinolones","x",IF(INDEX(Données_ATB!CB$3:CC$63,MATCH(X34,Données_ATB!CB$3:CB$63,0),2)="Cephalosporines 3&amp;4G","x","")))</f>
        <v/>
      </c>
      <c r="X34" s="77" t="str">
        <f>Données_ATB!CB33</f>
        <v>Monensin</v>
      </c>
      <c r="Y34" s="104" t="e">
        <f t="shared" si="30"/>
        <v>#N/A</v>
      </c>
      <c r="Z34" s="8" t="str">
        <f ca="1"/>
        <v>Monensin</v>
      </c>
      <c r="AA34" s="97" t="e">
        <f ca="1"/>
        <v>#N/A</v>
      </c>
      <c r="AB34" s="102"/>
      <c r="AC34" s="56" t="str">
        <f>Données_ATB!CF5</f>
        <v>Voie externe</v>
      </c>
      <c r="AD34" s="104" t="e">
        <f>IF(IF(S$2="Catégorie",IF(S$3="Toutes",SUMIFS('Étape 1 - à remplir'!F$31:F$400,'Étape 1 - à remplir'!H$31:H$400,MASQ2!AC34,'Étape 1 - à remplir'!G$31:G$400,"animaux"),SUMIFS('Étape 1 - à remplir'!F$31:F$400,'Étape 1 - à remplir'!H$31:H$400,MASQ2!AC34,'Étape 1 - à remplir'!C$31:C$400,S$3)),IF(S$2="Âge",IF(S$3="Tous",SUMIFS('Étape 1 - à remplir'!F$31:F$400,'Étape 1 - à remplir'!H$31:H$400,MASQ2!AC34,'Étape 1 - à remplir'!G$31:G$400,"animaux"),SUMIFS('Étape 1 - à remplir'!F$31:F$400,'Étape 1 - à remplir'!H$31:H$400,MASQ2!AC34,'Étape 1 - à remplir'!P$31:P$400,S$3)),IF(S$2="Atelier",IF(S$3="Tous",SUMIFS('Étape 1 - à remplir'!F$31:F$400,'Étape 1 - à remplir'!H$31:H$400,MASQ2!AC34,'Étape 1 - à remplir'!G$31:G$400,"animaux"),SUMIFS('Étape 1 - à remplir'!F$31:F$400,'Étape 1 - à remplir'!H$31:H$400,MASQ2!AC34,'Étape 1 - à remplir'!O$31:O$400,S$3)),IF(S$2="Espèce",IF(S$3="Tous",SUMIFS('Étape 1 - à remplir'!F$31:F$400,'Étape 1 - à remplir'!H$31:H$400,MASQ2!AC34,'Étape 1 - à remplir'!G$31:G$400,"animaux"),SUMIFS('Étape 1 - à remplir'!F$31:F$400,'Étape 1 - à remplir'!H$31:H$400,MASQ2!AC34,'Étape 1 - à remplir'!N$31:N$400,S$3))))))=0,NA(),IF(S$2="Catégorie",IF(S$3="Toutes",SUMIFS('Étape 1 - à remplir'!F$31:F$400,'Étape 1 - à remplir'!H$31:H$400,MASQ2!AC34,'Étape 1 - à remplir'!G$31:G$400,"animaux"),SUMIFS('Étape 1 - à remplir'!F$31:F$400,'Étape 1 - à remplir'!H$31:H$400,MASQ2!AC34,'Étape 1 - à remplir'!C$31:C$400,S$3)),IF(S$2="Âge",IF(S$3="Tous",SUMIFS('Étape 1 - à remplir'!F$31:F$400,'Étape 1 - à remplir'!H$31:H$400,MASQ2!AC34,'Étape 1 - à remplir'!G$31:G$400,"animaux"),SUMIFS('Étape 1 - à remplir'!F$31:F$400,'Étape 1 - à remplir'!H$31:H$400,MASQ2!AC34,'Étape 1 - à remplir'!P$31:P$400,S$3)),IF(S$2="Atelier",IF(S$3="Tous",SUMIFS('Étape 1 - à remplir'!F$31:F$400,'Étape 1 - à remplir'!H$31:H$400,MASQ2!AC34,'Étape 1 - à remplir'!G$31:G$400,"animaux"),SUMIFS('Étape 1 - à remplir'!F$31:F$400,'Étape 1 - à remplir'!H$31:H$400,MASQ2!AC34,'Étape 1 - à remplir'!O$31:O$400,S$3)),IF(S$2="Espèce",IF(S$3="Tous",SUMIFS('Étape 1 - à remplir'!F$31:F$400,'Étape 1 - à remplir'!H$31:H$400,MASQ2!AC34,'Étape 1 - à remplir'!G$31:G$400,"animaux"),SUMIFS('Étape 1 - à remplir'!F$31:F$400,'Étape 1 - à remplir'!H$31:H$400,MASQ2!AC34,'Étape 1 - à remplir'!N$31:N$400,S$3)))))))</f>
        <v>#N/A</v>
      </c>
      <c r="AE34" s="204" t="str">
        <v>Voie externe</v>
      </c>
      <c r="AF34" s="97" t="e">
        <v>#N/A</v>
      </c>
      <c r="AH34" s="56">
        <v>3</v>
      </c>
      <c r="AI34" s="163" t="str">
        <f t="shared" si="59"/>
        <v/>
      </c>
      <c r="AJ34" s="8" t="str">
        <f t="shared" si="60"/>
        <v/>
      </c>
      <c r="AK34" s="8" t="str">
        <f t="shared" si="61"/>
        <v/>
      </c>
      <c r="AL34" s="104" t="str">
        <f t="shared" si="62"/>
        <v/>
      </c>
      <c r="AM34" s="163" t="str">
        <f>IF(AN34="","",IF(MAX(AM$31:AM33)&lt;1,1,MAX(AM$31:AM33)+1))</f>
        <v/>
      </c>
      <c r="AN34" s="8" t="str">
        <v/>
      </c>
      <c r="AO34" s="163" t="str">
        <f>IF(AP34="","",IF(MAX(AO$31:AO33)&lt;1,1,MAX(AO$31:AO33)+1))</f>
        <v/>
      </c>
      <c r="AP34" s="104" t="str">
        <v/>
      </c>
      <c r="AQ34" s="8" t="str">
        <f>IF(AR34="","",IF(MAX(AQ$31:AQ33)&lt;1,1,MAX(AQ$31:AQ33)+1))</f>
        <v/>
      </c>
      <c r="AR34" s="8" t="str">
        <v/>
      </c>
      <c r="AS34" s="163" t="str">
        <f>IF(AT34="","",IF(MAX(AS$31:AS33)&lt;1,1,MAX(AS$31:AS33)+1))</f>
        <v/>
      </c>
      <c r="AT34" s="97" t="str">
        <v/>
      </c>
      <c r="AV34" s="56"/>
      <c r="AY34" s="8"/>
      <c r="AZ34" s="8"/>
      <c r="BA34" s="8"/>
      <c r="BB34" s="8"/>
      <c r="BC34" s="8"/>
      <c r="BD34" s="102" t="str">
        <f t="shared" si="5"/>
        <v/>
      </c>
      <c r="BE34" s="56" t="str">
        <f t="shared" si="6"/>
        <v>AMOXIPRO INJECTABLE</v>
      </c>
      <c r="BF34" s="204" t="e">
        <f>IF(IF(BN$2="Catégorie",IF(BN$3="Toutes",SUMIFS('Étape 1 - à remplir'!$F$31:$F$400,'Étape 1 - à remplir'!$E$31:$E$400,MASQ2!BE34,'Étape 1 - à remplir'!$G$31:$G$400,"lots"),SUMIFS('Étape 1 - à remplir'!$F$31:$F$400,'Étape 1 - à remplir'!$E$31:$E$400,MASQ2!BE34,'Étape 1 - à remplir'!$C$31:$C$400,BN$3)),IF(BN$2="Âge",IF(BN$3="Tous",SUMIFS('Étape 1 - à remplir'!$F$31:$F$400,'Étape 1 - à remplir'!$E$31:$E$400,MASQ2!BE34,'Étape 1 - à remplir'!$G$31:$G$400,"lots"),SUMIFS('Étape 1 - à remplir'!$F$31:$F$400,'Étape 1 - à remplir'!$E$31:$E$400,MASQ2!BE34,'Étape 1 - à remplir'!$P$31:$P$400,BN$3,'Étape 1 - à remplir'!$G$31:$G$400,"lots")),IF(BN$2="Atelier",IF(BN$3="Tous",SUMIFS('Étape 1 - à remplir'!$F$31:$F$400,'Étape 1 - à remplir'!$E$31:$E$400,MASQ2!BE34,'Étape 1 - à remplir'!$G$31:$G$400,"lots"),SUMIFS('Étape 1 - à remplir'!$F$31:$F$400,'Étape 1 - à remplir'!$E$31:$E$400,MASQ2!BE34,'Étape 1 - à remplir'!$O$31:$O$400,BN$3,'Étape 1 - à remplir'!$G$31:$G$400,"lots")),IF(BN$2="Espèce",IF(BN$3="Tous",SUMIFS('Étape 1 - à remplir'!$F$31:$F$400,'Étape 1 - à remplir'!$E$31:$E$400,MASQ2!BE34,'Étape 1 - à remplir'!$G$31:$G$400,"lots"),SUMIFS('Étape 1 - à remplir'!$F$31:$F$400,'Étape 1 - à remplir'!$E$31:$E$400,MASQ2!BE34,'Étape 1 - à remplir'!$N$31:$N$400,BN$3,'Étape 1 - à remplir'!$G$31:$G$400,"lots"))))))=0,NA(),IF(BN$2="Catégorie",IF(BN$3="Toutes",SUMIFS('Étape 1 - à remplir'!$F$31:$F$400,'Étape 1 - à remplir'!$E$31:$E$400,MASQ2!BE34,'Étape 1 - à remplir'!$G$31:$G$400,"lots"),SUMIFS('Étape 1 - à remplir'!$F$31:$F$400,'Étape 1 - à remplir'!$E$31:$E$400,MASQ2!BE34,'Étape 1 - à remplir'!$C$31:$C$400,BN$3)),IF(BN$2="Âge",IF(BN$3="Tous",SUMIFS('Étape 1 - à remplir'!$F$31:$F$400,'Étape 1 - à remplir'!$E$31:$E$400,MASQ2!BE34,'Étape 1 - à remplir'!$G$31:$G$400,"lots"),SUMIFS('Étape 1 - à remplir'!$F$31:$F$400,'Étape 1 - à remplir'!$E$31:$E$400,MASQ2!BE34,'Étape 1 - à remplir'!$P$31:$P$400,BN$3,'Étape 1 - à remplir'!$G$31:$G$400,"lots")),IF(BN$2="Atelier",IF(BN$3="Tous",SUMIFS('Étape 1 - à remplir'!$F$31:$F$400,'Étape 1 - à remplir'!$E$31:$E$400,MASQ2!BE34,'Étape 1 - à remplir'!$G$31:$G$400,"lots"),SUMIFS('Étape 1 - à remplir'!$F$31:$F$400,'Étape 1 - à remplir'!$E$31:$E$400,MASQ2!BE34,'Étape 1 - à remplir'!$O$31:$O$400,BN$3,'Étape 1 - à remplir'!$G$31:$G$400,"lots")),IF(BN$2="Espèce",IF(BN$3="Tous",SUMIFS('Étape 1 - à remplir'!$F$31:$F$400,'Étape 1 - à remplir'!$E$31:$E$400,MASQ2!BE34,'Étape 1 - à remplir'!$G$31:$G$400,"lots"),SUMIFS('Étape 1 - à remplir'!$F$31:$F$400,'Étape 1 - à remplir'!$E$31:$E$400,MASQ2!BE34,'Étape 1 - à remplir'!$N$31:$N$400,BN$3,'Étape 1 - à remplir'!$G$31:$G$400,"lots")))))))</f>
        <v>#N/A</v>
      </c>
      <c r="BG34" s="204">
        <f t="shared" si="32"/>
        <v>0</v>
      </c>
      <c r="BH34" s="204" t="str">
        <f t="shared" si="7"/>
        <v>Amoxicilline</v>
      </c>
      <c r="BI34" s="204" t="str">
        <f t="shared" si="8"/>
        <v/>
      </c>
      <c r="BJ34" s="204" t="str">
        <f t="shared" si="9"/>
        <v/>
      </c>
      <c r="BK34" s="204" t="str">
        <f t="shared" si="10"/>
        <v>Penicillines</v>
      </c>
      <c r="BL34" s="204" t="str">
        <f t="shared" si="11"/>
        <v/>
      </c>
      <c r="BM34" s="97" t="str">
        <f t="shared" si="12"/>
        <v/>
      </c>
      <c r="BN34" s="78"/>
      <c r="BO34" s="78"/>
      <c r="BP34" s="77" t="str">
        <f ca="1"/>
        <v>AMOXIPRO INJECTABLE</v>
      </c>
      <c r="BQ34" s="79" t="e">
        <f ca="1"/>
        <v>#N/A</v>
      </c>
      <c r="BR34" s="102" t="str">
        <f t="shared" si="13"/>
        <v/>
      </c>
      <c r="BS34" s="77" t="str">
        <f t="shared" si="14"/>
        <v>Monensin</v>
      </c>
      <c r="BT34" s="104" t="e">
        <f t="shared" si="33"/>
        <v>#N/A</v>
      </c>
      <c r="BU34" s="204" t="str">
        <f ca="1"/>
        <v>Monensin</v>
      </c>
      <c r="BV34" s="97" t="e">
        <f ca="1"/>
        <v>#N/A</v>
      </c>
      <c r="BW34" s="8"/>
      <c r="BX34" s="56" t="str">
        <f t="shared" si="63"/>
        <v>Voie externe</v>
      </c>
      <c r="BY34" s="104" t="e">
        <f>IF(IF(BN$2="Catégorie",IF(BN$3="Toutes",SUMIFS('Étape 1 - à remplir'!$F$31:$F$400,'Étape 1 - à remplir'!$H$31:$H$400,MASQ2!BX34,'Étape 1 - à remplir'!$G$31:$G$400,"lots"),SUMIFS('Étape 1 - à remplir'!$F$31:$F$400,'Étape 1 - à remplir'!$H$31:$H$400,MASQ2!BX34,'Étape 1 - à remplir'!$C$31:$C$400,BN$3,'Étape 1 - à remplir'!$G$31:$G$400,"lots")),IF(BN$2="Âge",IF(BN$3="Tous",SUMIFS('Étape 1 - à remplir'!$F$31:$F$400,'Étape 1 - à remplir'!$H$31:$H$400,MASQ2!BX34,'Étape 1 - à remplir'!$G$31:$G$400,"lots"),SUMIFS('Étape 1 - à remplir'!$F$31:$F$400,'Étape 1 - à remplir'!$H$31:$H$400,MASQ2!BX34,'Étape 1 - à remplir'!$P$31:$P$400,BN$3,'Étape 1 - à remplir'!$G$31:$G$400,"lots")),IF(BN$2="Atelier",IF(BN$3="Tous",SUMIFS('Étape 1 - à remplir'!$F$31:$F$400,'Étape 1 - à remplir'!$H$31:$H$400,MASQ2!BX34,'Étape 1 - à remplir'!$G$31:$G$400,"lots"),SUMIFS('Étape 1 - à remplir'!$F$31:$F$400,'Étape 1 - à remplir'!$H$31:$H$400,MASQ2!BX34,'Étape 1 - à remplir'!$O$31:$O$400,BN$3,'Étape 1 - à remplir'!$G$31:$G$400,"lots")),IF(BN$2="Espèce",IF(BN$3="Tous",SUMIFS('Étape 1 - à remplir'!$F$31:$F$400,'Étape 1 - à remplir'!$H$31:$H$400,MASQ2!BX34,'Étape 1 - à remplir'!$G$31:$G$400,"lots"),SUMIFS('Étape 1 - à remplir'!$F$31:$F$400,'Étape 1 - à remplir'!$H$31:$H$400,MASQ2!BX34,'Étape 1 - à remplir'!$N$31:$N$400,BN$3,'Étape 1 - à remplir'!$G$31:$G$400,"lots"))))))=0,NA(),IF(BN$2="Catégorie",IF(BN$3="Toutes",SUMIFS('Étape 1 - à remplir'!$F$31:$F$400,'Étape 1 - à remplir'!$H$31:$H$400,MASQ2!BX34,'Étape 1 - à remplir'!$G$31:$G$400,"lots"),SUMIFS('Étape 1 - à remplir'!$F$31:$F$400,'Étape 1 - à remplir'!$H$31:$H$400,MASQ2!BX34,'Étape 1 - à remplir'!$C$31:$C$400,BN$3,'Étape 1 - à remplir'!$G$31:$G$400,"lots")),IF(BN$2="Âge",IF(BN$3="Tous",SUMIFS('Étape 1 - à remplir'!$F$31:$F$400,'Étape 1 - à remplir'!$H$31:$H$400,MASQ2!BX34,'Étape 1 - à remplir'!$G$31:$G$400,"lots"),SUMIFS('Étape 1 - à remplir'!$F$31:$F$400,'Étape 1 - à remplir'!$H$31:$H$400,MASQ2!BX34,'Étape 1 - à remplir'!$P$31:$P$400,BN$3,'Étape 1 - à remplir'!$G$31:$G$400,"lots")),IF(BN$2="Atelier",IF(BN$3="Tous",SUMIFS('Étape 1 - à remplir'!$F$31:$F$400,'Étape 1 - à remplir'!$H$31:$H$400,MASQ2!BX34,'Étape 1 - à remplir'!$G$31:$G$400,"lots"),SUMIFS('Étape 1 - à remplir'!$F$31:$F$400,'Étape 1 - à remplir'!$H$31:$H$400,MASQ2!BX34,'Étape 1 - à remplir'!$O$31:$O$400,BN$3,'Étape 1 - à remplir'!$G$31:$G$400,"lots")),IF(BN$2="Espèce",IF(BN$3="Tous",SUMIFS('Étape 1 - à remplir'!$F$31:$F$400,'Étape 1 - à remplir'!$H$31:$H$400,MASQ2!BX34,'Étape 1 - à remplir'!$G$31:$G$400,"lots"),SUMIFS('Étape 1 - à remplir'!$F$31:$F$400,'Étape 1 - à remplir'!$H$31:$H$400,MASQ2!BX34,'Étape 1 - à remplir'!$N$31:$N$400,BN$3,'Étape 1 - à remplir'!$G$31:$G$400,"lots")))))))</f>
        <v>#N/A</v>
      </c>
      <c r="BZ34" s="204" t="str">
        <v>Voie externe</v>
      </c>
      <c r="CA34" s="97" t="e">
        <v>#N/A</v>
      </c>
      <c r="CB34" s="8"/>
      <c r="CC34" s="56">
        <v>3</v>
      </c>
      <c r="CD34" s="163" t="str">
        <f t="shared" si="64"/>
        <v/>
      </c>
      <c r="CE34" s="8" t="str">
        <f t="shared" si="65"/>
        <v/>
      </c>
      <c r="CF34" s="8" t="str">
        <f t="shared" si="66"/>
        <v/>
      </c>
      <c r="CG34" s="104" t="str">
        <f t="shared" si="67"/>
        <v/>
      </c>
      <c r="CH34" s="163" t="str">
        <f>IF(CI34="","",IF(MAX(CH$31:CH33)&lt;1,1,MAX(CH$31:CH33)+1))</f>
        <v/>
      </c>
      <c r="CI34" s="8" t="str">
        <v/>
      </c>
      <c r="CJ34" s="163" t="str">
        <f>IF(CK34="","",IF(MAX(CJ$31:CJ33)&lt;1,1,MAX(CJ$31:CJ33)+1))</f>
        <v/>
      </c>
      <c r="CK34" s="104" t="str">
        <v/>
      </c>
      <c r="CL34" s="8" t="str">
        <f>IF(CM34="","",IF(MAX(CL$31:CL33)&lt;1,1,MAX(CL$31:CL33)+1))</f>
        <v/>
      </c>
      <c r="CM34" s="8" t="str">
        <v/>
      </c>
      <c r="CN34" s="163" t="str">
        <f>IF(CO34="","",IF(MAX(CN$31:CN33)&lt;1,1,MAX(CN$31:CN33)+1))</f>
        <v/>
      </c>
      <c r="CO34" s="97" t="str">
        <v/>
      </c>
      <c r="CQ34" s="56"/>
      <c r="CR34" s="8"/>
      <c r="CS34" s="8"/>
      <c r="CT34" s="8"/>
      <c r="CU34" s="8"/>
      <c r="CV34" s="8"/>
      <c r="CW34" s="8"/>
      <c r="CX34" s="8"/>
      <c r="CY34" s="102" t="str">
        <f t="shared" si="18"/>
        <v/>
      </c>
      <c r="CZ34" s="56" t="str">
        <f t="shared" si="19"/>
        <v>AMOXIPRO INJECTABLE</v>
      </c>
      <c r="DA34" s="204" t="e">
        <f>IF(IF(DI$2="Catégorie",IF(DI$3="Toutes",SUMIFS('Étape 1 - à remplir'!$F$31:$F$400,'Étape 1 - à remplir'!$E$31:$E$400,MASQ2!CZ34,'Étape 1 - à remplir'!$G$31:$G$400,"kg"),SUMIFS('Étape 1 - à remplir'!$F$31:$F$400,'Étape 1 - à remplir'!$E$31:$E$400,MASQ2!CZ34,'Étape 1 - à remplir'!$C$31:$C$400,DI$3)),IF(DI$2="Âge",IF(DI$3="Tous",SUMIFS('Étape 1 - à remplir'!$F$31:$F$400,'Étape 1 - à remplir'!$E$31:$E$400,MASQ2!CZ34,'Étape 1 - à remplir'!$G$31:$G$400,"kg"),SUMIFS('Étape 1 - à remplir'!$F$31:$F$400,'Étape 1 - à remplir'!$E$31:$E$400,MASQ2!CZ34,'Étape 1 - à remplir'!$P$31:$P$400,DI$3,'Étape 1 - à remplir'!$G$31:$G$400,"kg")),IF(DI$2="Atelier",IF(DI$3="Tous",SUMIFS('Étape 1 - à remplir'!$F$31:$F$400,'Étape 1 - à remplir'!$E$31:$E$400,MASQ2!CZ34,'Étape 1 - à remplir'!$G$31:$G$400,"kg"),SUMIFS('Étape 1 - à remplir'!$F$31:$F$400,'Étape 1 - à remplir'!$E$31:$E$400,MASQ2!CZ34,'Étape 1 - à remplir'!$O$31:$O$400,DI$3,'Étape 1 - à remplir'!$G$31:$G$400,"kg")),IF(DI$2="Espèce",IF(DI$3="Tous",SUMIFS('Étape 1 - à remplir'!$F$31:$F$400,'Étape 1 - à remplir'!$E$31:$E$400,MASQ2!CZ34,'Étape 1 - à remplir'!$G$31:$G$400,"kg"),SUMIFS('Étape 1 - à remplir'!$F$31:$F$400,'Étape 1 - à remplir'!$E$31:$E$400,MASQ2!CZ34,'Étape 1 - à remplir'!$N$31:$N$400,DI$3,'Étape 1 - à remplir'!$G$31:$G$400,"kg"))))))=0,NA(),IF(DI$2="Catégorie",IF(DI$3="Toutes",SUMIFS('Étape 1 - à remplir'!$F$31:$F$400,'Étape 1 - à remplir'!$E$31:$E$400,MASQ2!CZ34,'Étape 1 - à remplir'!$G$31:$G$400,"kg"),SUMIFS('Étape 1 - à remplir'!$F$31:$F$400,'Étape 1 - à remplir'!$E$31:$E$400,MASQ2!CZ34,'Étape 1 - à remplir'!$C$31:$C$400,DI$3)),IF(DI$2="Âge",IF(DI$3="Tous",SUMIFS('Étape 1 - à remplir'!$F$31:$F$400,'Étape 1 - à remplir'!$E$31:$E$400,MASQ2!CZ34,'Étape 1 - à remplir'!$G$31:$G$400,"kg"),SUMIFS('Étape 1 - à remplir'!$F$31:$F$400,'Étape 1 - à remplir'!$E$31:$E$400,MASQ2!CZ34,'Étape 1 - à remplir'!$P$31:$P$400,DI$3,'Étape 1 - à remplir'!$G$31:$G$400,"kg")),IF(DI$2="Atelier",IF(DI$3="Tous",SUMIFS('Étape 1 - à remplir'!$F$31:$F$400,'Étape 1 - à remplir'!$E$31:$E$400,MASQ2!CZ34,'Étape 1 - à remplir'!$G$31:$G$400,"kg"),SUMIFS('Étape 1 - à remplir'!$F$31:$F$400,'Étape 1 - à remplir'!$E$31:$E$400,MASQ2!CZ34,'Étape 1 - à remplir'!$O$31:$O$400,DI$3,'Étape 1 - à remplir'!$G$31:$G$400,"kg")),IF(DI$2="Espèce",IF(DI$3="Tous",SUMIFS('Étape 1 - à remplir'!$F$31:$F$400,'Étape 1 - à remplir'!$E$31:$E$400,MASQ2!CZ34,'Étape 1 - à remplir'!$G$31:$G$400,"kg"),SUMIFS('Étape 1 - à remplir'!$F$31:$F$400,'Étape 1 - à remplir'!$E$31:$E$400,MASQ2!CZ34,'Étape 1 - à remplir'!$N$31:$N$400,DI$3,'Étape 1 - à remplir'!$G$31:$G$400,"kg")))))))</f>
        <v>#N/A</v>
      </c>
      <c r="DB34" s="104">
        <f t="shared" si="35"/>
        <v>0</v>
      </c>
      <c r="DC34" s="204" t="str">
        <f t="shared" si="20"/>
        <v>Amoxicilline</v>
      </c>
      <c r="DD34" s="204" t="str">
        <f t="shared" si="21"/>
        <v/>
      </c>
      <c r="DE34" s="204" t="str">
        <f t="shared" si="22"/>
        <v/>
      </c>
      <c r="DF34" s="204" t="str">
        <f t="shared" si="23"/>
        <v>Penicillines</v>
      </c>
      <c r="DG34" s="204" t="str">
        <f t="shared" si="24"/>
        <v/>
      </c>
      <c r="DH34" s="97" t="str">
        <f t="shared" si="25"/>
        <v/>
      </c>
      <c r="DI34" s="78"/>
      <c r="DJ34" s="78"/>
      <c r="DK34" s="77" t="str">
        <f ca="1"/>
        <v>AMOXIPRO INJECTABLE</v>
      </c>
      <c r="DL34" s="79" t="e">
        <f ca="1"/>
        <v>#N/A</v>
      </c>
      <c r="DM34" s="102" t="str">
        <f t="shared" si="26"/>
        <v/>
      </c>
      <c r="DN34" s="77" t="str">
        <f t="shared" si="27"/>
        <v>Monensin</v>
      </c>
      <c r="DO34" s="104" t="e">
        <f t="shared" si="36"/>
        <v>#N/A</v>
      </c>
      <c r="DP34" s="8" t="str">
        <f ca="1"/>
        <v>Monensin</v>
      </c>
      <c r="DQ34" s="97" t="e">
        <f ca="1"/>
        <v>#N/A</v>
      </c>
      <c r="DR34" s="8"/>
      <c r="DS34" s="56" t="str">
        <f t="shared" si="68"/>
        <v>Voie externe</v>
      </c>
      <c r="DT34" s="104" t="e">
        <f>IF(IF(DI$2="Catégorie",IF(DI$3="Toutes",SUMIFS('Étape 1 - à remplir'!$F$31:$F$400,'Étape 1 - à remplir'!$H$31:$H$400,MASQ2!DS34,'Étape 1 - à remplir'!$G$31:$G$400,"kg"),SUMIFS('Étape 1 - à remplir'!$F$31:$F$400,'Étape 1 - à remplir'!$H$31:$H$400,MASQ2!DS34,'Étape 1 - à remplir'!$C$31:$C$400,DI$3,'Étape 1 - à remplir'!$G$31:$G$400,"kg")),IF(DI$2="Âge",IF(DI$3="Tous",SUMIFS('Étape 1 - à remplir'!$F$31:$F$400,'Étape 1 - à remplir'!$H$31:$H$400,MASQ2!DS34,'Étape 1 - à remplir'!$G$31:$G$400,"kg"),SUMIFS('Étape 1 - à remplir'!$F$31:$F$400,'Étape 1 - à remplir'!$H$31:$H$400,MASQ2!DS34,'Étape 1 - à remplir'!$P$31:$P$400,DI$3,'Étape 1 - à remplir'!$G$31:$G$400,"kg")),IF(DI$2="Atelier",IF(DI$3="Tous",SUMIFS('Étape 1 - à remplir'!$F$31:$F$400,'Étape 1 - à remplir'!$H$31:$H$400,MASQ2!DS34,'Étape 1 - à remplir'!$G$31:$G$400,"kg"),SUMIFS('Étape 1 - à remplir'!$F$31:$F$400,'Étape 1 - à remplir'!$H$31:$H$400,MASQ2!DS34,'Étape 1 - à remplir'!$O$31:$O$400,DI$3,'Étape 1 - à remplir'!$G$31:$G$400,"kg")),IF(DI$2="Espèce",IF(DI$3="Tous",SUMIFS('Étape 1 - à remplir'!$F$31:$F$400,'Étape 1 - à remplir'!$H$31:$H$400,MASQ2!DS34,'Étape 1 - à remplir'!$G$31:$G$400,"kg"),SUMIFS('Étape 1 - à remplir'!$F$31:$F$400,'Étape 1 - à remplir'!$H$31:$H$400,MASQ2!DS34,'Étape 1 - à remplir'!$N$31:$N$400,DI$3,'Étape 1 - à remplir'!$G$31:$G$400,"kg"))))))=0,NA(),IF(DI$2="Catégorie",IF(DI$3="Toutes",SUMIFS('Étape 1 - à remplir'!$F$31:$F$400,'Étape 1 - à remplir'!$H$31:$H$400,MASQ2!DS34,'Étape 1 - à remplir'!$G$31:$G$400,"kg"),SUMIFS('Étape 1 - à remplir'!$F$31:$F$400,'Étape 1 - à remplir'!$H$31:$H$400,MASQ2!DS34,'Étape 1 - à remplir'!$C$31:$C$400,DI$3,'Étape 1 - à remplir'!$G$31:$G$400,"kg")),IF(DI$2="Âge",IF(DI$3="Tous",SUMIFS('Étape 1 - à remplir'!$F$31:$F$400,'Étape 1 - à remplir'!$H$31:$H$400,MASQ2!DS34,'Étape 1 - à remplir'!$G$31:$G$400,"kg"),SUMIFS('Étape 1 - à remplir'!$F$31:$F$400,'Étape 1 - à remplir'!$H$31:$H$400,MASQ2!DS34,'Étape 1 - à remplir'!$P$31:$P$400,DI$3,'Étape 1 - à remplir'!$G$31:$G$400,"kg")),IF(DI$2="Atelier",IF(DI$3="Tous",SUMIFS('Étape 1 - à remplir'!$F$31:$F$400,'Étape 1 - à remplir'!$H$31:$H$400,MASQ2!DS34,'Étape 1 - à remplir'!$G$31:$G$400,"kg"),SUMIFS('Étape 1 - à remplir'!$F$31:$F$400,'Étape 1 - à remplir'!$H$31:$H$400,MASQ2!DS34,'Étape 1 - à remplir'!$O$31:$O$400,DI$3,'Étape 1 - à remplir'!$G$31:$G$400,"kg")),IF(DI$2="Espèce",IF(DI$3="Tous",SUMIFS('Étape 1 - à remplir'!$F$31:$F$400,'Étape 1 - à remplir'!$H$31:$H$400,MASQ2!DS34,'Étape 1 - à remplir'!$G$31:$G$400,"kg"),SUMIFS('Étape 1 - à remplir'!$F$31:$F$400,'Étape 1 - à remplir'!$H$31:$H$400,MASQ2!DS34,'Étape 1 - à remplir'!$N$31:$N$400,DI$3,'Étape 1 - à remplir'!$G$31:$G$400,"kg")))))))</f>
        <v>#N/A</v>
      </c>
      <c r="DU34" s="204" t="str">
        <v>Voie externe</v>
      </c>
      <c r="DV34" s="97" t="e">
        <v>#N/A</v>
      </c>
      <c r="DW34" s="8"/>
      <c r="DX34" s="56">
        <v>3</v>
      </c>
      <c r="DY34" s="163" t="str">
        <f t="shared" si="69"/>
        <v/>
      </c>
      <c r="DZ34" s="8" t="str">
        <f t="shared" si="70"/>
        <v/>
      </c>
      <c r="EA34" s="8" t="str">
        <f t="shared" si="71"/>
        <v/>
      </c>
      <c r="EB34" s="104" t="str">
        <f t="shared" si="72"/>
        <v/>
      </c>
      <c r="EC34" s="163" t="str">
        <f>IF(ED34="","",IF(MAX(EC$31:EC33)&lt;1,1,MAX(EC$31:EC33)+1))</f>
        <v/>
      </c>
      <c r="ED34" s="8" t="str">
        <v/>
      </c>
      <c r="EE34" s="163" t="str">
        <f>IF(EF34="","",IF(MAX(EE$31:EE33)&lt;1,1,MAX(EE$31:EE33)+1))</f>
        <v/>
      </c>
      <c r="EF34" s="104" t="str">
        <v/>
      </c>
      <c r="EG34" s="8" t="str">
        <f>IF(EH34="","",IF(MAX(EG$31:EG33)&lt;1,1,MAX(EG$31:EG33)+1))</f>
        <v/>
      </c>
      <c r="EH34" s="8" t="str">
        <v/>
      </c>
      <c r="EI34" s="163" t="str">
        <f>IF(EJ34="","",IF(MAX(EI$31:EI33)&lt;1,1,MAX(EI$31:EI33)+1))</f>
        <v/>
      </c>
      <c r="EJ34" s="97" t="str">
        <v/>
      </c>
    </row>
    <row r="35" spans="1:140" x14ac:dyDescent="0.25">
      <c r="A35" s="56"/>
      <c r="B35" s="8"/>
      <c r="C35" s="8"/>
      <c r="D35" s="8"/>
      <c r="E35" s="8"/>
      <c r="F35" s="8"/>
      <c r="G35" s="8"/>
      <c r="H35" s="8"/>
      <c r="I35" s="102" t="str">
        <f>INDEX(Données_ATB!BE:BV,MATCH(MASQ2!J35,Données_ATB!BE:BE,0),18)</f>
        <v/>
      </c>
      <c r="J35" s="77" t="str">
        <f>Données_ATB!BE34</f>
        <v>AMOXIVAL 20 % POUDRE ORALE VOLAILLE</v>
      </c>
      <c r="K35" s="204" t="e">
        <f>IF(IF(S$2="Catégorie",IF(S$3="Toutes",SUMIFS('Étape 1 - à remplir'!$F$31:$F$400,'Étape 1 - à remplir'!$E$31:$E$400,MASQ2!J35,'Étape 1 - à remplir'!$G$31:$G$400,"animaux"),SUMIFS('Étape 1 - à remplir'!$F$31:$F$400,'Étape 1 - à remplir'!$E$31:$E$400,MASQ2!J35,'Étape 1 - à remplir'!$C$31:$C$400,S$3)),IF(S$2="Âge",IF(S$3="Tous",SUMIFS('Étape 1 - à remplir'!$F$31:$F$400,'Étape 1 - à remplir'!$E$31:$E$400,MASQ2!J35,'Étape 1 - à remplir'!$G$31:$G$400,"animaux"),SUMIFS('Étape 1 - à remplir'!$F$31:$F$400,'Étape 1 - à remplir'!$E$31:$E$400,MASQ2!J35,'Étape 1 - à remplir'!$P$31:$P$400,S$3)),IF(S$2="Atelier",IF(S$3="Tous",SUMIFS('Étape 1 - à remplir'!$F$31:$F$400,'Étape 1 - à remplir'!$E$31:$E$400,MASQ2!J35,'Étape 1 - à remplir'!$G$31:$G$400,"animaux"),SUMIFS('Étape 1 - à remplir'!$F$31:$F$400,'Étape 1 - à remplir'!$E$31:$E$400,MASQ2!J35,'Étape 1 - à remplir'!$O$31:$O$400,S$3)),IF(S$2="Espèce",IF(S$3="Tous",SUMIFS('Étape 1 - à remplir'!$F$31:$F$400,'Étape 1 - à remplir'!$E$31:$E$400,MASQ2!J35,'Étape 1 - à remplir'!$G$31:$G$400,"animaux"),SUMIFS('Étape 1 - à remplir'!$F$31:$F$400,'Étape 1 - à remplir'!$E$31:$E$400,MASQ2!J35,'Étape 1 - à remplir'!$N$31:$N$400,S$3))))))=0,NA(),IF(S$2="Catégorie",IF(S$3="Toutes",SUMIFS('Étape 1 - à remplir'!$F$31:$F$400,'Étape 1 - à remplir'!$E$31:$E$400,MASQ2!J35,'Étape 1 - à remplir'!$G$31:$G$400,"animaux"),SUMIFS('Étape 1 - à remplir'!$F$31:$F$400,'Étape 1 - à remplir'!$E$31:$E$400,MASQ2!J35,'Étape 1 - à remplir'!$C$31:$C$400,S$3)),IF(S$2="Âge",IF(S$3="Tous",SUMIFS('Étape 1 - à remplir'!$F$31:$F$400,'Étape 1 - à remplir'!$E$31:$E$400,MASQ2!J35,'Étape 1 - à remplir'!$G$31:$G$400,"animaux"),SUMIFS('Étape 1 - à remplir'!$F$31:$F$400,'Étape 1 - à remplir'!$E$31:$E$400,MASQ2!J35,'Étape 1 - à remplir'!$P$31:$P$400,S$3)),IF(S$2="Atelier",IF(S$3="Tous",SUMIFS('Étape 1 - à remplir'!$F$31:$F$400,'Étape 1 - à remplir'!$E$31:$E$400,MASQ2!J35,'Étape 1 - à remplir'!$G$31:$G$400,"animaux"),SUMIFS('Étape 1 - à remplir'!$F$31:$F$400,'Étape 1 - à remplir'!$E$31:$E$400,MASQ2!J35,'Étape 1 - à remplir'!$O$31:$O$400,S$3)),IF(S$2="Espèce",IF(S$3="Tous",SUMIFS('Étape 1 - à remplir'!$F$31:$F$400,'Étape 1 - à remplir'!$E$31:$E$400,MASQ2!J35,'Étape 1 - à remplir'!$G$31:$G$400,"animaux"),SUMIFS('Étape 1 - à remplir'!$F$31:$F$400,'Étape 1 - à remplir'!$E$31:$E$400,MASQ2!J35,'Étape 1 - à remplir'!$N$31:$N$400,S$3)))))))</f>
        <v>#N/A</v>
      </c>
      <c r="L35" s="97">
        <f t="shared" si="38"/>
        <v>0</v>
      </c>
      <c r="M35" s="56" t="str">
        <f>Données_ATB!BN34</f>
        <v>Amoxicilline</v>
      </c>
      <c r="N35" s="204" t="str">
        <f>Données_ATB!BO34</f>
        <v/>
      </c>
      <c r="O35" s="97" t="str">
        <f>Données_ATB!BP34</f>
        <v/>
      </c>
      <c r="P35" s="77" t="str">
        <f>Données_ATB!BR34</f>
        <v>Penicillines</v>
      </c>
      <c r="Q35" s="78" t="str">
        <f>Données_ATB!BS34</f>
        <v/>
      </c>
      <c r="R35" s="79" t="str">
        <f>Données_ATB!BT34</f>
        <v/>
      </c>
      <c r="S35" s="78"/>
      <c r="T35" s="78"/>
      <c r="U35" s="77" t="str">
        <f ca="1"/>
        <v>AMOXIVAL 20 % POUDRE ORALE VOLAILLE</v>
      </c>
      <c r="V35" s="79" t="e">
        <f ca="1"/>
        <v>#N/A</v>
      </c>
      <c r="W35" s="102" t="str">
        <f>IF(X35="Colistine","x",IF(INDEX(Données_ATB!CB$3:CC$63,MATCH(X35,Données_ATB!CB$3:CB$63,0),2)="Fluoroquinolones","x",IF(INDEX(Données_ATB!CB$3:CC$63,MATCH(X35,Données_ATB!CB$3:CB$63,0),2)="Cephalosporines 3&amp;4G","x","")))</f>
        <v/>
      </c>
      <c r="X35" s="77" t="str">
        <f>Données_ATB!CB34</f>
        <v>Nafcilline</v>
      </c>
      <c r="Y35" s="104" t="e">
        <f t="shared" si="30"/>
        <v>#N/A</v>
      </c>
      <c r="Z35" s="8" t="str">
        <f ca="1"/>
        <v>Nafcilline</v>
      </c>
      <c r="AA35" s="97" t="e">
        <f ca="1"/>
        <v>#N/A</v>
      </c>
      <c r="AB35" s="102"/>
      <c r="AC35" s="56" t="str">
        <f>Données_ATB!CF6</f>
        <v>Voie intramammaire</v>
      </c>
      <c r="AD35" s="104" t="e">
        <f>IF(IF(S$2="Catégorie",IF(S$3="Toutes",SUMIFS('Étape 1 - à remplir'!F$31:F$400,'Étape 1 - à remplir'!H$31:H$400,MASQ2!AC35,'Étape 1 - à remplir'!G$31:G$400,"animaux"),SUMIFS('Étape 1 - à remplir'!F$31:F$400,'Étape 1 - à remplir'!H$31:H$400,MASQ2!AC35,'Étape 1 - à remplir'!C$31:C$400,S$3)),IF(S$2="Âge",IF(S$3="Tous",SUMIFS('Étape 1 - à remplir'!F$31:F$400,'Étape 1 - à remplir'!H$31:H$400,MASQ2!AC35,'Étape 1 - à remplir'!G$31:G$400,"animaux"),SUMIFS('Étape 1 - à remplir'!F$31:F$400,'Étape 1 - à remplir'!H$31:H$400,MASQ2!AC35,'Étape 1 - à remplir'!P$31:P$400,S$3)),IF(S$2="Atelier",IF(S$3="Tous",SUMIFS('Étape 1 - à remplir'!F$31:F$400,'Étape 1 - à remplir'!H$31:H$400,MASQ2!AC35,'Étape 1 - à remplir'!G$31:G$400,"animaux"),SUMIFS('Étape 1 - à remplir'!F$31:F$400,'Étape 1 - à remplir'!H$31:H$400,MASQ2!AC35,'Étape 1 - à remplir'!O$31:O$400,S$3)),IF(S$2="Espèce",IF(S$3="Tous",SUMIFS('Étape 1 - à remplir'!F$31:F$400,'Étape 1 - à remplir'!H$31:H$400,MASQ2!AC35,'Étape 1 - à remplir'!G$31:G$400,"animaux"),SUMIFS('Étape 1 - à remplir'!F$31:F$400,'Étape 1 - à remplir'!H$31:H$400,MASQ2!AC35,'Étape 1 - à remplir'!N$31:N$400,S$3))))))=0,NA(),IF(S$2="Catégorie",IF(S$3="Toutes",SUMIFS('Étape 1 - à remplir'!F$31:F$400,'Étape 1 - à remplir'!H$31:H$400,MASQ2!AC35,'Étape 1 - à remplir'!G$31:G$400,"animaux"),SUMIFS('Étape 1 - à remplir'!F$31:F$400,'Étape 1 - à remplir'!H$31:H$400,MASQ2!AC35,'Étape 1 - à remplir'!C$31:C$400,S$3)),IF(S$2="Âge",IF(S$3="Tous",SUMIFS('Étape 1 - à remplir'!F$31:F$400,'Étape 1 - à remplir'!H$31:H$400,MASQ2!AC35,'Étape 1 - à remplir'!G$31:G$400,"animaux"),SUMIFS('Étape 1 - à remplir'!F$31:F$400,'Étape 1 - à remplir'!H$31:H$400,MASQ2!AC35,'Étape 1 - à remplir'!P$31:P$400,S$3)),IF(S$2="Atelier",IF(S$3="Tous",SUMIFS('Étape 1 - à remplir'!F$31:F$400,'Étape 1 - à remplir'!H$31:H$400,MASQ2!AC35,'Étape 1 - à remplir'!G$31:G$400,"animaux"),SUMIFS('Étape 1 - à remplir'!F$31:F$400,'Étape 1 - à remplir'!H$31:H$400,MASQ2!AC35,'Étape 1 - à remplir'!O$31:O$400,S$3)),IF(S$2="Espèce",IF(S$3="Tous",SUMIFS('Étape 1 - à remplir'!F$31:F$400,'Étape 1 - à remplir'!H$31:H$400,MASQ2!AC35,'Étape 1 - à remplir'!G$31:G$400,"animaux"),SUMIFS('Étape 1 - à remplir'!F$31:F$400,'Étape 1 - à remplir'!H$31:H$400,MASQ2!AC35,'Étape 1 - à remplir'!N$31:N$400,S$3)))))))</f>
        <v>#N/A</v>
      </c>
      <c r="AE35" s="204" t="str">
        <v>Voie intramammaire</v>
      </c>
      <c r="AF35" s="97" t="e">
        <v>#N/A</v>
      </c>
      <c r="AH35" s="183">
        <v>4</v>
      </c>
      <c r="AI35" s="163" t="str">
        <f t="shared" si="59"/>
        <v/>
      </c>
      <c r="AJ35" s="8" t="str">
        <f t="shared" si="60"/>
        <v/>
      </c>
      <c r="AK35" s="8" t="str">
        <f t="shared" si="61"/>
        <v/>
      </c>
      <c r="AL35" s="104" t="str">
        <f t="shared" si="62"/>
        <v/>
      </c>
      <c r="AM35" s="163" t="str">
        <f>IF(AN35="","",IF(MAX(AM$31:AM34)&lt;1,1,MAX(AM$31:AM34)+1))</f>
        <v/>
      </c>
      <c r="AN35" s="8" t="str">
        <v/>
      </c>
      <c r="AO35" s="163" t="str">
        <f>IF(AP35="","",IF(MAX(AO$31:AO34)&lt;1,1,MAX(AO$31:AO34)+1))</f>
        <v/>
      </c>
      <c r="AP35" s="104" t="str">
        <v/>
      </c>
      <c r="AQ35" s="8" t="str">
        <f>IF(AR35="","",IF(MAX(AQ$31:AQ34)&lt;1,1,MAX(AQ$31:AQ34)+1))</f>
        <v/>
      </c>
      <c r="AR35" s="8" t="str">
        <v/>
      </c>
      <c r="AS35" s="163" t="str">
        <f>IF(AT35="","",IF(MAX(AS$31:AS34)&lt;1,1,MAX(AS$31:AS34)+1))</f>
        <v/>
      </c>
      <c r="AT35" s="97" t="str">
        <v/>
      </c>
      <c r="AV35" s="56"/>
      <c r="AY35" s="8"/>
      <c r="AZ35" s="8"/>
      <c r="BA35" s="8"/>
      <c r="BB35" s="8"/>
      <c r="BC35" s="8"/>
      <c r="BD35" s="102" t="str">
        <f t="shared" si="5"/>
        <v/>
      </c>
      <c r="BE35" s="56" t="str">
        <f t="shared" si="6"/>
        <v>AMOXIVAL 20 % POUDRE ORALE VOLAILLE</v>
      </c>
      <c r="BF35" s="204" t="e">
        <f>IF(IF(BN$2="Catégorie",IF(BN$3="Toutes",SUMIFS('Étape 1 - à remplir'!$F$31:$F$400,'Étape 1 - à remplir'!$E$31:$E$400,MASQ2!BE35,'Étape 1 - à remplir'!$G$31:$G$400,"lots"),SUMIFS('Étape 1 - à remplir'!$F$31:$F$400,'Étape 1 - à remplir'!$E$31:$E$400,MASQ2!BE35,'Étape 1 - à remplir'!$C$31:$C$400,BN$3)),IF(BN$2="Âge",IF(BN$3="Tous",SUMIFS('Étape 1 - à remplir'!$F$31:$F$400,'Étape 1 - à remplir'!$E$31:$E$400,MASQ2!BE35,'Étape 1 - à remplir'!$G$31:$G$400,"lots"),SUMIFS('Étape 1 - à remplir'!$F$31:$F$400,'Étape 1 - à remplir'!$E$31:$E$400,MASQ2!BE35,'Étape 1 - à remplir'!$P$31:$P$400,BN$3,'Étape 1 - à remplir'!$G$31:$G$400,"lots")),IF(BN$2="Atelier",IF(BN$3="Tous",SUMIFS('Étape 1 - à remplir'!$F$31:$F$400,'Étape 1 - à remplir'!$E$31:$E$400,MASQ2!BE35,'Étape 1 - à remplir'!$G$31:$G$400,"lots"),SUMIFS('Étape 1 - à remplir'!$F$31:$F$400,'Étape 1 - à remplir'!$E$31:$E$400,MASQ2!BE35,'Étape 1 - à remplir'!$O$31:$O$400,BN$3,'Étape 1 - à remplir'!$G$31:$G$400,"lots")),IF(BN$2="Espèce",IF(BN$3="Tous",SUMIFS('Étape 1 - à remplir'!$F$31:$F$400,'Étape 1 - à remplir'!$E$31:$E$400,MASQ2!BE35,'Étape 1 - à remplir'!$G$31:$G$400,"lots"),SUMIFS('Étape 1 - à remplir'!$F$31:$F$400,'Étape 1 - à remplir'!$E$31:$E$400,MASQ2!BE35,'Étape 1 - à remplir'!$N$31:$N$400,BN$3,'Étape 1 - à remplir'!$G$31:$G$400,"lots"))))))=0,NA(),IF(BN$2="Catégorie",IF(BN$3="Toutes",SUMIFS('Étape 1 - à remplir'!$F$31:$F$400,'Étape 1 - à remplir'!$E$31:$E$400,MASQ2!BE35,'Étape 1 - à remplir'!$G$31:$G$400,"lots"),SUMIFS('Étape 1 - à remplir'!$F$31:$F$400,'Étape 1 - à remplir'!$E$31:$E$400,MASQ2!BE35,'Étape 1 - à remplir'!$C$31:$C$400,BN$3)),IF(BN$2="Âge",IF(BN$3="Tous",SUMIFS('Étape 1 - à remplir'!$F$31:$F$400,'Étape 1 - à remplir'!$E$31:$E$400,MASQ2!BE35,'Étape 1 - à remplir'!$G$31:$G$400,"lots"),SUMIFS('Étape 1 - à remplir'!$F$31:$F$400,'Étape 1 - à remplir'!$E$31:$E$400,MASQ2!BE35,'Étape 1 - à remplir'!$P$31:$P$400,BN$3,'Étape 1 - à remplir'!$G$31:$G$400,"lots")),IF(BN$2="Atelier",IF(BN$3="Tous",SUMIFS('Étape 1 - à remplir'!$F$31:$F$400,'Étape 1 - à remplir'!$E$31:$E$400,MASQ2!BE35,'Étape 1 - à remplir'!$G$31:$G$400,"lots"),SUMIFS('Étape 1 - à remplir'!$F$31:$F$400,'Étape 1 - à remplir'!$E$31:$E$400,MASQ2!BE35,'Étape 1 - à remplir'!$O$31:$O$400,BN$3,'Étape 1 - à remplir'!$G$31:$G$400,"lots")),IF(BN$2="Espèce",IF(BN$3="Tous",SUMIFS('Étape 1 - à remplir'!$F$31:$F$400,'Étape 1 - à remplir'!$E$31:$E$400,MASQ2!BE35,'Étape 1 - à remplir'!$G$31:$G$400,"lots"),SUMIFS('Étape 1 - à remplir'!$F$31:$F$400,'Étape 1 - à remplir'!$E$31:$E$400,MASQ2!BE35,'Étape 1 - à remplir'!$N$31:$N$400,BN$3,'Étape 1 - à remplir'!$G$31:$G$400,"lots")))))))</f>
        <v>#N/A</v>
      </c>
      <c r="BG35" s="204">
        <f t="shared" si="32"/>
        <v>0</v>
      </c>
      <c r="BH35" s="204" t="str">
        <f t="shared" si="7"/>
        <v>Amoxicilline</v>
      </c>
      <c r="BI35" s="204" t="str">
        <f t="shared" si="8"/>
        <v/>
      </c>
      <c r="BJ35" s="204" t="str">
        <f t="shared" si="9"/>
        <v/>
      </c>
      <c r="BK35" s="204" t="str">
        <f t="shared" si="10"/>
        <v>Penicillines</v>
      </c>
      <c r="BL35" s="204" t="str">
        <f t="shared" si="11"/>
        <v/>
      </c>
      <c r="BM35" s="97" t="str">
        <f t="shared" si="12"/>
        <v/>
      </c>
      <c r="BN35" s="78"/>
      <c r="BO35" s="78"/>
      <c r="BP35" s="77" t="str">
        <f ca="1"/>
        <v>AMOXIVAL 20 % POUDRE ORALE VOLAILLE</v>
      </c>
      <c r="BQ35" s="79" t="e">
        <f ca="1"/>
        <v>#N/A</v>
      </c>
      <c r="BR35" s="102" t="str">
        <f t="shared" si="13"/>
        <v/>
      </c>
      <c r="BS35" s="77" t="str">
        <f t="shared" si="14"/>
        <v>Nafcilline</v>
      </c>
      <c r="BT35" s="104" t="e">
        <f t="shared" si="33"/>
        <v>#N/A</v>
      </c>
      <c r="BU35" s="204" t="str">
        <f ca="1"/>
        <v>Nafcilline</v>
      </c>
      <c r="BV35" s="97" t="e">
        <f ca="1"/>
        <v>#N/A</v>
      </c>
      <c r="BW35" s="8"/>
      <c r="BX35" s="56" t="str">
        <f t="shared" si="63"/>
        <v>Voie intramammaire</v>
      </c>
      <c r="BY35" s="104" t="e">
        <f>IF(IF(BN$2="Catégorie",IF(BN$3="Toutes",SUMIFS('Étape 1 - à remplir'!$F$31:$F$400,'Étape 1 - à remplir'!$H$31:$H$400,MASQ2!BX35,'Étape 1 - à remplir'!$G$31:$G$400,"lots"),SUMIFS('Étape 1 - à remplir'!$F$31:$F$400,'Étape 1 - à remplir'!$H$31:$H$400,MASQ2!BX35,'Étape 1 - à remplir'!$C$31:$C$400,BN$3,'Étape 1 - à remplir'!$G$31:$G$400,"lots")),IF(BN$2="Âge",IF(BN$3="Tous",SUMIFS('Étape 1 - à remplir'!$F$31:$F$400,'Étape 1 - à remplir'!$H$31:$H$400,MASQ2!BX35,'Étape 1 - à remplir'!$G$31:$G$400,"lots"),SUMIFS('Étape 1 - à remplir'!$F$31:$F$400,'Étape 1 - à remplir'!$H$31:$H$400,MASQ2!BX35,'Étape 1 - à remplir'!$P$31:$P$400,BN$3,'Étape 1 - à remplir'!$G$31:$G$400,"lots")),IF(BN$2="Atelier",IF(BN$3="Tous",SUMIFS('Étape 1 - à remplir'!$F$31:$F$400,'Étape 1 - à remplir'!$H$31:$H$400,MASQ2!BX35,'Étape 1 - à remplir'!$G$31:$G$400,"lots"),SUMIFS('Étape 1 - à remplir'!$F$31:$F$400,'Étape 1 - à remplir'!$H$31:$H$400,MASQ2!BX35,'Étape 1 - à remplir'!$O$31:$O$400,BN$3,'Étape 1 - à remplir'!$G$31:$G$400,"lots")),IF(BN$2="Espèce",IF(BN$3="Tous",SUMIFS('Étape 1 - à remplir'!$F$31:$F$400,'Étape 1 - à remplir'!$H$31:$H$400,MASQ2!BX35,'Étape 1 - à remplir'!$G$31:$G$400,"lots"),SUMIFS('Étape 1 - à remplir'!$F$31:$F$400,'Étape 1 - à remplir'!$H$31:$H$400,MASQ2!BX35,'Étape 1 - à remplir'!$N$31:$N$400,BN$3,'Étape 1 - à remplir'!$G$31:$G$400,"lots"))))))=0,NA(),IF(BN$2="Catégorie",IF(BN$3="Toutes",SUMIFS('Étape 1 - à remplir'!$F$31:$F$400,'Étape 1 - à remplir'!$H$31:$H$400,MASQ2!BX35,'Étape 1 - à remplir'!$G$31:$G$400,"lots"),SUMIFS('Étape 1 - à remplir'!$F$31:$F$400,'Étape 1 - à remplir'!$H$31:$H$400,MASQ2!BX35,'Étape 1 - à remplir'!$C$31:$C$400,BN$3,'Étape 1 - à remplir'!$G$31:$G$400,"lots")),IF(BN$2="Âge",IF(BN$3="Tous",SUMIFS('Étape 1 - à remplir'!$F$31:$F$400,'Étape 1 - à remplir'!$H$31:$H$400,MASQ2!BX35,'Étape 1 - à remplir'!$G$31:$G$400,"lots"),SUMIFS('Étape 1 - à remplir'!$F$31:$F$400,'Étape 1 - à remplir'!$H$31:$H$400,MASQ2!BX35,'Étape 1 - à remplir'!$P$31:$P$400,BN$3,'Étape 1 - à remplir'!$G$31:$G$400,"lots")),IF(BN$2="Atelier",IF(BN$3="Tous",SUMIFS('Étape 1 - à remplir'!$F$31:$F$400,'Étape 1 - à remplir'!$H$31:$H$400,MASQ2!BX35,'Étape 1 - à remplir'!$G$31:$G$400,"lots"),SUMIFS('Étape 1 - à remplir'!$F$31:$F$400,'Étape 1 - à remplir'!$H$31:$H$400,MASQ2!BX35,'Étape 1 - à remplir'!$O$31:$O$400,BN$3,'Étape 1 - à remplir'!$G$31:$G$400,"lots")),IF(BN$2="Espèce",IF(BN$3="Tous",SUMIFS('Étape 1 - à remplir'!$F$31:$F$400,'Étape 1 - à remplir'!$H$31:$H$400,MASQ2!BX35,'Étape 1 - à remplir'!$G$31:$G$400,"lots"),SUMIFS('Étape 1 - à remplir'!$F$31:$F$400,'Étape 1 - à remplir'!$H$31:$H$400,MASQ2!BX35,'Étape 1 - à remplir'!$N$31:$N$400,BN$3,'Étape 1 - à remplir'!$G$31:$G$400,"lots")))))))</f>
        <v>#N/A</v>
      </c>
      <c r="BZ35" s="204" t="str">
        <v>Voie intramammaire</v>
      </c>
      <c r="CA35" s="97" t="e">
        <v>#N/A</v>
      </c>
      <c r="CB35" s="8"/>
      <c r="CC35" s="183">
        <v>4</v>
      </c>
      <c r="CD35" s="163" t="str">
        <f t="shared" si="64"/>
        <v/>
      </c>
      <c r="CE35" s="8" t="str">
        <f t="shared" si="65"/>
        <v/>
      </c>
      <c r="CF35" s="8" t="str">
        <f t="shared" si="66"/>
        <v/>
      </c>
      <c r="CG35" s="104" t="str">
        <f t="shared" si="67"/>
        <v/>
      </c>
      <c r="CH35" s="163" t="str">
        <f>IF(CI35="","",IF(MAX(CH$31:CH34)&lt;1,1,MAX(CH$31:CH34)+1))</f>
        <v/>
      </c>
      <c r="CI35" s="8" t="str">
        <v/>
      </c>
      <c r="CJ35" s="163" t="str">
        <f>IF(CK35="","",IF(MAX(CJ$31:CJ34)&lt;1,1,MAX(CJ$31:CJ34)+1))</f>
        <v/>
      </c>
      <c r="CK35" s="104" t="str">
        <v/>
      </c>
      <c r="CL35" s="8" t="str">
        <f>IF(CM35="","",IF(MAX(CL$31:CL34)&lt;1,1,MAX(CL$31:CL34)+1))</f>
        <v/>
      </c>
      <c r="CM35" s="8" t="str">
        <v/>
      </c>
      <c r="CN35" s="163" t="str">
        <f>IF(CO35="","",IF(MAX(CN$31:CN34)&lt;1,1,MAX(CN$31:CN34)+1))</f>
        <v/>
      </c>
      <c r="CO35" s="97" t="str">
        <v/>
      </c>
      <c r="CQ35" s="56"/>
      <c r="CR35" s="8"/>
      <c r="CS35" s="8"/>
      <c r="CT35" s="8"/>
      <c r="CU35" s="8"/>
      <c r="CV35" s="8"/>
      <c r="CW35" s="8"/>
      <c r="CX35" s="8"/>
      <c r="CY35" s="102" t="str">
        <f t="shared" si="18"/>
        <v/>
      </c>
      <c r="CZ35" s="56" t="str">
        <f t="shared" si="19"/>
        <v>AMOXIVAL 20 % POUDRE ORALE VOLAILLE</v>
      </c>
      <c r="DA35" s="204" t="e">
        <f>IF(IF(DI$2="Catégorie",IF(DI$3="Toutes",SUMIFS('Étape 1 - à remplir'!$F$31:$F$400,'Étape 1 - à remplir'!$E$31:$E$400,MASQ2!CZ35,'Étape 1 - à remplir'!$G$31:$G$400,"kg"),SUMIFS('Étape 1 - à remplir'!$F$31:$F$400,'Étape 1 - à remplir'!$E$31:$E$400,MASQ2!CZ35,'Étape 1 - à remplir'!$C$31:$C$400,DI$3)),IF(DI$2="Âge",IF(DI$3="Tous",SUMIFS('Étape 1 - à remplir'!$F$31:$F$400,'Étape 1 - à remplir'!$E$31:$E$400,MASQ2!CZ35,'Étape 1 - à remplir'!$G$31:$G$400,"kg"),SUMIFS('Étape 1 - à remplir'!$F$31:$F$400,'Étape 1 - à remplir'!$E$31:$E$400,MASQ2!CZ35,'Étape 1 - à remplir'!$P$31:$P$400,DI$3,'Étape 1 - à remplir'!$G$31:$G$400,"kg")),IF(DI$2="Atelier",IF(DI$3="Tous",SUMIFS('Étape 1 - à remplir'!$F$31:$F$400,'Étape 1 - à remplir'!$E$31:$E$400,MASQ2!CZ35,'Étape 1 - à remplir'!$G$31:$G$400,"kg"),SUMIFS('Étape 1 - à remplir'!$F$31:$F$400,'Étape 1 - à remplir'!$E$31:$E$400,MASQ2!CZ35,'Étape 1 - à remplir'!$O$31:$O$400,DI$3,'Étape 1 - à remplir'!$G$31:$G$400,"kg")),IF(DI$2="Espèce",IF(DI$3="Tous",SUMIFS('Étape 1 - à remplir'!$F$31:$F$400,'Étape 1 - à remplir'!$E$31:$E$400,MASQ2!CZ35,'Étape 1 - à remplir'!$G$31:$G$400,"kg"),SUMIFS('Étape 1 - à remplir'!$F$31:$F$400,'Étape 1 - à remplir'!$E$31:$E$400,MASQ2!CZ35,'Étape 1 - à remplir'!$N$31:$N$400,DI$3,'Étape 1 - à remplir'!$G$31:$G$400,"kg"))))))=0,NA(),IF(DI$2="Catégorie",IF(DI$3="Toutes",SUMIFS('Étape 1 - à remplir'!$F$31:$F$400,'Étape 1 - à remplir'!$E$31:$E$400,MASQ2!CZ35,'Étape 1 - à remplir'!$G$31:$G$400,"kg"),SUMIFS('Étape 1 - à remplir'!$F$31:$F$400,'Étape 1 - à remplir'!$E$31:$E$400,MASQ2!CZ35,'Étape 1 - à remplir'!$C$31:$C$400,DI$3)),IF(DI$2="Âge",IF(DI$3="Tous",SUMIFS('Étape 1 - à remplir'!$F$31:$F$400,'Étape 1 - à remplir'!$E$31:$E$400,MASQ2!CZ35,'Étape 1 - à remplir'!$G$31:$G$400,"kg"),SUMIFS('Étape 1 - à remplir'!$F$31:$F$400,'Étape 1 - à remplir'!$E$31:$E$400,MASQ2!CZ35,'Étape 1 - à remplir'!$P$31:$P$400,DI$3,'Étape 1 - à remplir'!$G$31:$G$400,"kg")),IF(DI$2="Atelier",IF(DI$3="Tous",SUMIFS('Étape 1 - à remplir'!$F$31:$F$400,'Étape 1 - à remplir'!$E$31:$E$400,MASQ2!CZ35,'Étape 1 - à remplir'!$G$31:$G$400,"kg"),SUMIFS('Étape 1 - à remplir'!$F$31:$F$400,'Étape 1 - à remplir'!$E$31:$E$400,MASQ2!CZ35,'Étape 1 - à remplir'!$O$31:$O$400,DI$3,'Étape 1 - à remplir'!$G$31:$G$400,"kg")),IF(DI$2="Espèce",IF(DI$3="Tous",SUMIFS('Étape 1 - à remplir'!$F$31:$F$400,'Étape 1 - à remplir'!$E$31:$E$400,MASQ2!CZ35,'Étape 1 - à remplir'!$G$31:$G$400,"kg"),SUMIFS('Étape 1 - à remplir'!$F$31:$F$400,'Étape 1 - à remplir'!$E$31:$E$400,MASQ2!CZ35,'Étape 1 - à remplir'!$N$31:$N$400,DI$3,'Étape 1 - à remplir'!$G$31:$G$400,"kg")))))))</f>
        <v>#N/A</v>
      </c>
      <c r="DB35" s="104">
        <f t="shared" si="35"/>
        <v>0</v>
      </c>
      <c r="DC35" s="204" t="str">
        <f t="shared" si="20"/>
        <v>Amoxicilline</v>
      </c>
      <c r="DD35" s="204" t="str">
        <f t="shared" si="21"/>
        <v/>
      </c>
      <c r="DE35" s="204" t="str">
        <f t="shared" si="22"/>
        <v/>
      </c>
      <c r="DF35" s="204" t="str">
        <f t="shared" si="23"/>
        <v>Penicillines</v>
      </c>
      <c r="DG35" s="204" t="str">
        <f t="shared" si="24"/>
        <v/>
      </c>
      <c r="DH35" s="97" t="str">
        <f t="shared" si="25"/>
        <v/>
      </c>
      <c r="DI35" s="78"/>
      <c r="DJ35" s="78"/>
      <c r="DK35" s="77" t="str">
        <f ca="1"/>
        <v>AMOXIVAL 20 % POUDRE ORALE VOLAILLE</v>
      </c>
      <c r="DL35" s="79" t="e">
        <f ca="1"/>
        <v>#N/A</v>
      </c>
      <c r="DM35" s="102" t="str">
        <f t="shared" si="26"/>
        <v/>
      </c>
      <c r="DN35" s="77" t="str">
        <f t="shared" si="27"/>
        <v>Nafcilline</v>
      </c>
      <c r="DO35" s="104" t="e">
        <f t="shared" si="36"/>
        <v>#N/A</v>
      </c>
      <c r="DP35" s="8" t="str">
        <f ca="1"/>
        <v>Nafcilline</v>
      </c>
      <c r="DQ35" s="97" t="e">
        <f ca="1"/>
        <v>#N/A</v>
      </c>
      <c r="DR35" s="8"/>
      <c r="DS35" s="56" t="str">
        <f t="shared" si="68"/>
        <v>Voie intramammaire</v>
      </c>
      <c r="DT35" s="104" t="e">
        <f>IF(IF(DI$2="Catégorie",IF(DI$3="Toutes",SUMIFS('Étape 1 - à remplir'!$F$31:$F$400,'Étape 1 - à remplir'!$H$31:$H$400,MASQ2!DS35,'Étape 1 - à remplir'!$G$31:$G$400,"kg"),SUMIFS('Étape 1 - à remplir'!$F$31:$F$400,'Étape 1 - à remplir'!$H$31:$H$400,MASQ2!DS35,'Étape 1 - à remplir'!$C$31:$C$400,DI$3,'Étape 1 - à remplir'!$G$31:$G$400,"kg")),IF(DI$2="Âge",IF(DI$3="Tous",SUMIFS('Étape 1 - à remplir'!$F$31:$F$400,'Étape 1 - à remplir'!$H$31:$H$400,MASQ2!DS35,'Étape 1 - à remplir'!$G$31:$G$400,"kg"),SUMIFS('Étape 1 - à remplir'!$F$31:$F$400,'Étape 1 - à remplir'!$H$31:$H$400,MASQ2!DS35,'Étape 1 - à remplir'!$P$31:$P$400,DI$3,'Étape 1 - à remplir'!$G$31:$G$400,"kg")),IF(DI$2="Atelier",IF(DI$3="Tous",SUMIFS('Étape 1 - à remplir'!$F$31:$F$400,'Étape 1 - à remplir'!$H$31:$H$400,MASQ2!DS35,'Étape 1 - à remplir'!$G$31:$G$400,"kg"),SUMIFS('Étape 1 - à remplir'!$F$31:$F$400,'Étape 1 - à remplir'!$H$31:$H$400,MASQ2!DS35,'Étape 1 - à remplir'!$O$31:$O$400,DI$3,'Étape 1 - à remplir'!$G$31:$G$400,"kg")),IF(DI$2="Espèce",IF(DI$3="Tous",SUMIFS('Étape 1 - à remplir'!$F$31:$F$400,'Étape 1 - à remplir'!$H$31:$H$400,MASQ2!DS35,'Étape 1 - à remplir'!$G$31:$G$400,"kg"),SUMIFS('Étape 1 - à remplir'!$F$31:$F$400,'Étape 1 - à remplir'!$H$31:$H$400,MASQ2!DS35,'Étape 1 - à remplir'!$N$31:$N$400,DI$3,'Étape 1 - à remplir'!$G$31:$G$400,"kg"))))))=0,NA(),IF(DI$2="Catégorie",IF(DI$3="Toutes",SUMIFS('Étape 1 - à remplir'!$F$31:$F$400,'Étape 1 - à remplir'!$H$31:$H$400,MASQ2!DS35,'Étape 1 - à remplir'!$G$31:$G$400,"kg"),SUMIFS('Étape 1 - à remplir'!$F$31:$F$400,'Étape 1 - à remplir'!$H$31:$H$400,MASQ2!DS35,'Étape 1 - à remplir'!$C$31:$C$400,DI$3,'Étape 1 - à remplir'!$G$31:$G$400,"kg")),IF(DI$2="Âge",IF(DI$3="Tous",SUMIFS('Étape 1 - à remplir'!$F$31:$F$400,'Étape 1 - à remplir'!$H$31:$H$400,MASQ2!DS35,'Étape 1 - à remplir'!$G$31:$G$400,"kg"),SUMIFS('Étape 1 - à remplir'!$F$31:$F$400,'Étape 1 - à remplir'!$H$31:$H$400,MASQ2!DS35,'Étape 1 - à remplir'!$P$31:$P$400,DI$3,'Étape 1 - à remplir'!$G$31:$G$400,"kg")),IF(DI$2="Atelier",IF(DI$3="Tous",SUMIFS('Étape 1 - à remplir'!$F$31:$F$400,'Étape 1 - à remplir'!$H$31:$H$400,MASQ2!DS35,'Étape 1 - à remplir'!$G$31:$G$400,"kg"),SUMIFS('Étape 1 - à remplir'!$F$31:$F$400,'Étape 1 - à remplir'!$H$31:$H$400,MASQ2!DS35,'Étape 1 - à remplir'!$O$31:$O$400,DI$3,'Étape 1 - à remplir'!$G$31:$G$400,"kg")),IF(DI$2="Espèce",IF(DI$3="Tous",SUMIFS('Étape 1 - à remplir'!$F$31:$F$400,'Étape 1 - à remplir'!$H$31:$H$400,MASQ2!DS35,'Étape 1 - à remplir'!$G$31:$G$400,"kg"),SUMIFS('Étape 1 - à remplir'!$F$31:$F$400,'Étape 1 - à remplir'!$H$31:$H$400,MASQ2!DS35,'Étape 1 - à remplir'!$N$31:$N$400,DI$3,'Étape 1 - à remplir'!$G$31:$G$400,"kg")))))))</f>
        <v>#N/A</v>
      </c>
      <c r="DU35" s="204" t="str">
        <v>Voie intramammaire</v>
      </c>
      <c r="DV35" s="97" t="e">
        <v>#N/A</v>
      </c>
      <c r="DW35" s="8"/>
      <c r="DX35" s="183">
        <v>4</v>
      </c>
      <c r="DY35" s="163" t="str">
        <f t="shared" si="69"/>
        <v/>
      </c>
      <c r="DZ35" s="8" t="str">
        <f t="shared" si="70"/>
        <v/>
      </c>
      <c r="EA35" s="8" t="str">
        <f t="shared" si="71"/>
        <v/>
      </c>
      <c r="EB35" s="104" t="str">
        <f t="shared" si="72"/>
        <v/>
      </c>
      <c r="EC35" s="163" t="str">
        <f>IF(ED35="","",IF(MAX(EC$31:EC34)&lt;1,1,MAX(EC$31:EC34)+1))</f>
        <v/>
      </c>
      <c r="ED35" s="8" t="str">
        <v/>
      </c>
      <c r="EE35" s="163" t="str">
        <f>IF(EF35="","",IF(MAX(EE$31:EE34)&lt;1,1,MAX(EE$31:EE34)+1))</f>
        <v/>
      </c>
      <c r="EF35" s="104" t="str">
        <v/>
      </c>
      <c r="EG35" s="8" t="str">
        <f>IF(EH35="","",IF(MAX(EG$31:EG34)&lt;1,1,MAX(EG$31:EG34)+1))</f>
        <v/>
      </c>
      <c r="EH35" s="8" t="str">
        <v/>
      </c>
      <c r="EI35" s="163" t="str">
        <f>IF(EJ35="","",IF(MAX(EI$31:EI34)&lt;1,1,MAX(EI$31:EI34)+1))</f>
        <v/>
      </c>
      <c r="EJ35" s="97" t="str">
        <v/>
      </c>
    </row>
    <row r="36" spans="1:140" x14ac:dyDescent="0.25">
      <c r="A36" s="56"/>
      <c r="B36" s="8"/>
      <c r="C36" s="8"/>
      <c r="D36" s="8"/>
      <c r="E36" s="8"/>
      <c r="F36" s="8"/>
      <c r="G36" s="8"/>
      <c r="H36" s="8"/>
      <c r="I36" s="102" t="str">
        <f>INDEX(Données_ATB!BE:BV,MATCH(MASQ2!J36,Données_ATB!BE:BE,0),18)</f>
        <v/>
      </c>
      <c r="J36" s="77" t="str">
        <f>Données_ATB!BE35</f>
        <v>AMOXIVAL AMOXICILLINE 40 PREMELANGE MEDICAMENTEUX VOLAILLES</v>
      </c>
      <c r="K36" s="204" t="e">
        <f>IF(IF(S$2="Catégorie",IF(S$3="Toutes",SUMIFS('Étape 1 - à remplir'!$F$31:$F$400,'Étape 1 - à remplir'!$E$31:$E$400,MASQ2!J36,'Étape 1 - à remplir'!$G$31:$G$400,"animaux"),SUMIFS('Étape 1 - à remplir'!$F$31:$F$400,'Étape 1 - à remplir'!$E$31:$E$400,MASQ2!J36,'Étape 1 - à remplir'!$C$31:$C$400,S$3)),IF(S$2="Âge",IF(S$3="Tous",SUMIFS('Étape 1 - à remplir'!$F$31:$F$400,'Étape 1 - à remplir'!$E$31:$E$400,MASQ2!J36,'Étape 1 - à remplir'!$G$31:$G$400,"animaux"),SUMIFS('Étape 1 - à remplir'!$F$31:$F$400,'Étape 1 - à remplir'!$E$31:$E$400,MASQ2!J36,'Étape 1 - à remplir'!$P$31:$P$400,S$3)),IF(S$2="Atelier",IF(S$3="Tous",SUMIFS('Étape 1 - à remplir'!$F$31:$F$400,'Étape 1 - à remplir'!$E$31:$E$400,MASQ2!J36,'Étape 1 - à remplir'!$G$31:$G$400,"animaux"),SUMIFS('Étape 1 - à remplir'!$F$31:$F$400,'Étape 1 - à remplir'!$E$31:$E$400,MASQ2!J36,'Étape 1 - à remplir'!$O$31:$O$400,S$3)),IF(S$2="Espèce",IF(S$3="Tous",SUMIFS('Étape 1 - à remplir'!$F$31:$F$400,'Étape 1 - à remplir'!$E$31:$E$400,MASQ2!J36,'Étape 1 - à remplir'!$G$31:$G$400,"animaux"),SUMIFS('Étape 1 - à remplir'!$F$31:$F$400,'Étape 1 - à remplir'!$E$31:$E$400,MASQ2!J36,'Étape 1 - à remplir'!$N$31:$N$400,S$3))))))=0,NA(),IF(S$2="Catégorie",IF(S$3="Toutes",SUMIFS('Étape 1 - à remplir'!$F$31:$F$400,'Étape 1 - à remplir'!$E$31:$E$400,MASQ2!J36,'Étape 1 - à remplir'!$G$31:$G$400,"animaux"),SUMIFS('Étape 1 - à remplir'!$F$31:$F$400,'Étape 1 - à remplir'!$E$31:$E$400,MASQ2!J36,'Étape 1 - à remplir'!$C$31:$C$400,S$3)),IF(S$2="Âge",IF(S$3="Tous",SUMIFS('Étape 1 - à remplir'!$F$31:$F$400,'Étape 1 - à remplir'!$E$31:$E$400,MASQ2!J36,'Étape 1 - à remplir'!$G$31:$G$400,"animaux"),SUMIFS('Étape 1 - à remplir'!$F$31:$F$400,'Étape 1 - à remplir'!$E$31:$E$400,MASQ2!J36,'Étape 1 - à remplir'!$P$31:$P$400,S$3)),IF(S$2="Atelier",IF(S$3="Tous",SUMIFS('Étape 1 - à remplir'!$F$31:$F$400,'Étape 1 - à remplir'!$E$31:$E$400,MASQ2!J36,'Étape 1 - à remplir'!$G$31:$G$400,"animaux"),SUMIFS('Étape 1 - à remplir'!$F$31:$F$400,'Étape 1 - à remplir'!$E$31:$E$400,MASQ2!J36,'Étape 1 - à remplir'!$O$31:$O$400,S$3)),IF(S$2="Espèce",IF(S$3="Tous",SUMIFS('Étape 1 - à remplir'!$F$31:$F$400,'Étape 1 - à remplir'!$E$31:$E$400,MASQ2!J36,'Étape 1 - à remplir'!$G$31:$G$400,"animaux"),SUMIFS('Étape 1 - à remplir'!$F$31:$F$400,'Étape 1 - à remplir'!$E$31:$E$400,MASQ2!J36,'Étape 1 - à remplir'!$N$31:$N$400,S$3)))))))</f>
        <v>#N/A</v>
      </c>
      <c r="L36" s="97">
        <f t="shared" si="38"/>
        <v>0</v>
      </c>
      <c r="M36" s="56" t="str">
        <f>Données_ATB!BN35</f>
        <v>Amoxicilline</v>
      </c>
      <c r="N36" s="204" t="str">
        <f>Données_ATB!BO35</f>
        <v/>
      </c>
      <c r="O36" s="97" t="str">
        <f>Données_ATB!BP35</f>
        <v/>
      </c>
      <c r="P36" s="77" t="str">
        <f>Données_ATB!BR35</f>
        <v>Penicillines</v>
      </c>
      <c r="Q36" s="78" t="str">
        <f>Données_ATB!BS35</f>
        <v/>
      </c>
      <c r="R36" s="79" t="str">
        <f>Données_ATB!BT35</f>
        <v/>
      </c>
      <c r="S36" s="78"/>
      <c r="T36" s="78"/>
      <c r="U36" s="77" t="str">
        <f ca="1"/>
        <v>AMOXIVAL AMOXICILLINE 40 PREMELANGE MEDICAMENTEUX VOLAILLES</v>
      </c>
      <c r="V36" s="79" t="e">
        <f ca="1"/>
        <v>#N/A</v>
      </c>
      <c r="W36" s="102" t="str">
        <f>IF(X36="Colistine","x",IF(INDEX(Données_ATB!CB$3:CC$63,MATCH(X36,Données_ATB!CB$3:CB$63,0),2)="Fluoroquinolones","x",IF(INDEX(Données_ATB!CB$3:CC$63,MATCH(X36,Données_ATB!CB$3:CB$63,0),2)="Cephalosporines 3&amp;4G","x","")))</f>
        <v/>
      </c>
      <c r="X36" s="77" t="str">
        <f>Données_ATB!CB35</f>
        <v>Néomycine</v>
      </c>
      <c r="Y36" s="104" t="e">
        <f t="shared" si="30"/>
        <v>#N/A</v>
      </c>
      <c r="Z36" s="8" t="str">
        <f ca="1"/>
        <v>Néomycine</v>
      </c>
      <c r="AA36" s="97" t="e">
        <f ca="1"/>
        <v>#N/A</v>
      </c>
      <c r="AB36" s="102"/>
      <c r="AC36" s="56" t="str">
        <f>Données_ATB!CF7</f>
        <v>Prémélanges médicamenteux</v>
      </c>
      <c r="AD36" s="104" t="e">
        <f>IF(IF(S$2="Catégorie",IF(S$3="Toutes",SUMIFS('Étape 1 - à remplir'!F$31:F$400,'Étape 1 - à remplir'!H$31:H$400,MASQ2!AC36,'Étape 1 - à remplir'!G$31:G$400,"animaux"),SUMIFS('Étape 1 - à remplir'!F$31:F$400,'Étape 1 - à remplir'!H$31:H$400,MASQ2!AC36,'Étape 1 - à remplir'!C$31:C$400,S$3)),IF(S$2="Âge",IF(S$3="Tous",SUMIFS('Étape 1 - à remplir'!F$31:F$400,'Étape 1 - à remplir'!H$31:H$400,MASQ2!AC36,'Étape 1 - à remplir'!G$31:G$400,"animaux"),SUMIFS('Étape 1 - à remplir'!F$31:F$400,'Étape 1 - à remplir'!H$31:H$400,MASQ2!AC36,'Étape 1 - à remplir'!P$31:P$400,S$3)),IF(S$2="Atelier",IF(S$3="Tous",SUMIFS('Étape 1 - à remplir'!F$31:F$400,'Étape 1 - à remplir'!H$31:H$400,MASQ2!AC36,'Étape 1 - à remplir'!G$31:G$400,"animaux"),SUMIFS('Étape 1 - à remplir'!F$31:F$400,'Étape 1 - à remplir'!H$31:H$400,MASQ2!AC36,'Étape 1 - à remplir'!O$31:O$400,S$3)),IF(S$2="Espèce",IF(S$3="Tous",SUMIFS('Étape 1 - à remplir'!F$31:F$400,'Étape 1 - à remplir'!H$31:H$400,MASQ2!AC36,'Étape 1 - à remplir'!G$31:G$400,"animaux"),SUMIFS('Étape 1 - à remplir'!F$31:F$400,'Étape 1 - à remplir'!H$31:H$400,MASQ2!AC36,'Étape 1 - à remplir'!N$31:N$400,S$3))))))=0,NA(),IF(S$2="Catégorie",IF(S$3="Toutes",SUMIFS('Étape 1 - à remplir'!F$31:F$400,'Étape 1 - à remplir'!H$31:H$400,MASQ2!AC36,'Étape 1 - à remplir'!G$31:G$400,"animaux"),SUMIFS('Étape 1 - à remplir'!F$31:F$400,'Étape 1 - à remplir'!H$31:H$400,MASQ2!AC36,'Étape 1 - à remplir'!C$31:C$400,S$3)),IF(S$2="Âge",IF(S$3="Tous",SUMIFS('Étape 1 - à remplir'!F$31:F$400,'Étape 1 - à remplir'!H$31:H$400,MASQ2!AC36,'Étape 1 - à remplir'!G$31:G$400,"animaux"),SUMIFS('Étape 1 - à remplir'!F$31:F$400,'Étape 1 - à remplir'!H$31:H$400,MASQ2!AC36,'Étape 1 - à remplir'!P$31:P$400,S$3)),IF(S$2="Atelier",IF(S$3="Tous",SUMIFS('Étape 1 - à remplir'!F$31:F$400,'Étape 1 - à remplir'!H$31:H$400,MASQ2!AC36,'Étape 1 - à remplir'!G$31:G$400,"animaux"),SUMIFS('Étape 1 - à remplir'!F$31:F$400,'Étape 1 - à remplir'!H$31:H$400,MASQ2!AC36,'Étape 1 - à remplir'!O$31:O$400,S$3)),IF(S$2="Espèce",IF(S$3="Tous",SUMIFS('Étape 1 - à remplir'!F$31:F$400,'Étape 1 - à remplir'!H$31:H$400,MASQ2!AC36,'Étape 1 - à remplir'!G$31:G$400,"animaux"),SUMIFS('Étape 1 - à remplir'!F$31:F$400,'Étape 1 - à remplir'!H$31:H$400,MASQ2!AC36,'Étape 1 - à remplir'!N$31:N$400,S$3)))))))</f>
        <v>#N/A</v>
      </c>
      <c r="AE36" s="204" t="str">
        <v>Prémélanges médicamenteux</v>
      </c>
      <c r="AF36" s="97" t="e">
        <v>#N/A</v>
      </c>
      <c r="AH36" s="183">
        <v>5</v>
      </c>
      <c r="AI36" s="163" t="str">
        <f t="shared" si="59"/>
        <v/>
      </c>
      <c r="AJ36" s="8" t="str">
        <f t="shared" si="60"/>
        <v/>
      </c>
      <c r="AK36" s="8" t="str">
        <f t="shared" si="61"/>
        <v/>
      </c>
      <c r="AL36" s="104" t="str">
        <f t="shared" si="62"/>
        <v/>
      </c>
      <c r="AM36" s="163" t="str">
        <f>IF(AN36="","",IF(MAX(AM$31:AM35)&lt;1,1,MAX(AM$31:AM35)+1))</f>
        <v/>
      </c>
      <c r="AN36" s="8" t="str">
        <v/>
      </c>
      <c r="AO36" s="163" t="str">
        <f>IF(AP36="","",IF(MAX(AO$31:AO35)&lt;1,1,MAX(AO$31:AO35)+1))</f>
        <v/>
      </c>
      <c r="AP36" s="104" t="str">
        <v/>
      </c>
      <c r="AQ36" s="8" t="str">
        <f>IF(AR36="","",IF(MAX(AQ$31:AQ35)&lt;1,1,MAX(AQ$31:AQ35)+1))</f>
        <v/>
      </c>
      <c r="AR36" s="8" t="str">
        <v/>
      </c>
      <c r="AS36" s="163" t="str">
        <f>IF(AT36="","",IF(MAX(AS$31:AS35)&lt;1,1,MAX(AS$31:AS35)+1))</f>
        <v/>
      </c>
      <c r="AT36" s="97" t="str">
        <v/>
      </c>
      <c r="AV36" s="56"/>
      <c r="AY36" s="8"/>
      <c r="AZ36" s="8"/>
      <c r="BA36" s="8"/>
      <c r="BB36" s="8"/>
      <c r="BC36" s="8"/>
      <c r="BD36" s="102" t="str">
        <f t="shared" si="5"/>
        <v/>
      </c>
      <c r="BE36" s="56" t="str">
        <f t="shared" si="6"/>
        <v>AMOXIVAL AMOXICILLINE 40 PREMELANGE MEDICAMENTEUX VOLAILLES</v>
      </c>
      <c r="BF36" s="204" t="e">
        <f>IF(IF(BN$2="Catégorie",IF(BN$3="Toutes",SUMIFS('Étape 1 - à remplir'!$F$31:$F$400,'Étape 1 - à remplir'!$E$31:$E$400,MASQ2!BE36,'Étape 1 - à remplir'!$G$31:$G$400,"lots"),SUMIFS('Étape 1 - à remplir'!$F$31:$F$400,'Étape 1 - à remplir'!$E$31:$E$400,MASQ2!BE36,'Étape 1 - à remplir'!$C$31:$C$400,BN$3)),IF(BN$2="Âge",IF(BN$3="Tous",SUMIFS('Étape 1 - à remplir'!$F$31:$F$400,'Étape 1 - à remplir'!$E$31:$E$400,MASQ2!BE36,'Étape 1 - à remplir'!$G$31:$G$400,"lots"),SUMIFS('Étape 1 - à remplir'!$F$31:$F$400,'Étape 1 - à remplir'!$E$31:$E$400,MASQ2!BE36,'Étape 1 - à remplir'!$P$31:$P$400,BN$3,'Étape 1 - à remplir'!$G$31:$G$400,"lots")),IF(BN$2="Atelier",IF(BN$3="Tous",SUMIFS('Étape 1 - à remplir'!$F$31:$F$400,'Étape 1 - à remplir'!$E$31:$E$400,MASQ2!BE36,'Étape 1 - à remplir'!$G$31:$G$400,"lots"),SUMIFS('Étape 1 - à remplir'!$F$31:$F$400,'Étape 1 - à remplir'!$E$31:$E$400,MASQ2!BE36,'Étape 1 - à remplir'!$O$31:$O$400,BN$3,'Étape 1 - à remplir'!$G$31:$G$400,"lots")),IF(BN$2="Espèce",IF(BN$3="Tous",SUMIFS('Étape 1 - à remplir'!$F$31:$F$400,'Étape 1 - à remplir'!$E$31:$E$400,MASQ2!BE36,'Étape 1 - à remplir'!$G$31:$G$400,"lots"),SUMIFS('Étape 1 - à remplir'!$F$31:$F$400,'Étape 1 - à remplir'!$E$31:$E$400,MASQ2!BE36,'Étape 1 - à remplir'!$N$31:$N$400,BN$3,'Étape 1 - à remplir'!$G$31:$G$400,"lots"))))))=0,NA(),IF(BN$2="Catégorie",IF(BN$3="Toutes",SUMIFS('Étape 1 - à remplir'!$F$31:$F$400,'Étape 1 - à remplir'!$E$31:$E$400,MASQ2!BE36,'Étape 1 - à remplir'!$G$31:$G$400,"lots"),SUMIFS('Étape 1 - à remplir'!$F$31:$F$400,'Étape 1 - à remplir'!$E$31:$E$400,MASQ2!BE36,'Étape 1 - à remplir'!$C$31:$C$400,BN$3)),IF(BN$2="Âge",IF(BN$3="Tous",SUMIFS('Étape 1 - à remplir'!$F$31:$F$400,'Étape 1 - à remplir'!$E$31:$E$400,MASQ2!BE36,'Étape 1 - à remplir'!$G$31:$G$400,"lots"),SUMIFS('Étape 1 - à remplir'!$F$31:$F$400,'Étape 1 - à remplir'!$E$31:$E$400,MASQ2!BE36,'Étape 1 - à remplir'!$P$31:$P$400,BN$3,'Étape 1 - à remplir'!$G$31:$G$400,"lots")),IF(BN$2="Atelier",IF(BN$3="Tous",SUMIFS('Étape 1 - à remplir'!$F$31:$F$400,'Étape 1 - à remplir'!$E$31:$E$400,MASQ2!BE36,'Étape 1 - à remplir'!$G$31:$G$400,"lots"),SUMIFS('Étape 1 - à remplir'!$F$31:$F$400,'Étape 1 - à remplir'!$E$31:$E$400,MASQ2!BE36,'Étape 1 - à remplir'!$O$31:$O$400,BN$3,'Étape 1 - à remplir'!$G$31:$G$400,"lots")),IF(BN$2="Espèce",IF(BN$3="Tous",SUMIFS('Étape 1 - à remplir'!$F$31:$F$400,'Étape 1 - à remplir'!$E$31:$E$400,MASQ2!BE36,'Étape 1 - à remplir'!$G$31:$G$400,"lots"),SUMIFS('Étape 1 - à remplir'!$F$31:$F$400,'Étape 1 - à remplir'!$E$31:$E$400,MASQ2!BE36,'Étape 1 - à remplir'!$N$31:$N$400,BN$3,'Étape 1 - à remplir'!$G$31:$G$400,"lots")))))))</f>
        <v>#N/A</v>
      </c>
      <c r="BG36" s="204">
        <f t="shared" si="32"/>
        <v>0</v>
      </c>
      <c r="BH36" s="204" t="str">
        <f t="shared" si="7"/>
        <v>Amoxicilline</v>
      </c>
      <c r="BI36" s="204" t="str">
        <f t="shared" si="8"/>
        <v/>
      </c>
      <c r="BJ36" s="204" t="str">
        <f t="shared" si="9"/>
        <v/>
      </c>
      <c r="BK36" s="204" t="str">
        <f t="shared" si="10"/>
        <v>Penicillines</v>
      </c>
      <c r="BL36" s="204" t="str">
        <f t="shared" si="11"/>
        <v/>
      </c>
      <c r="BM36" s="97" t="str">
        <f t="shared" si="12"/>
        <v/>
      </c>
      <c r="BN36" s="78"/>
      <c r="BO36" s="78"/>
      <c r="BP36" s="77" t="str">
        <f ca="1"/>
        <v>AMOXIVAL AMOXICILLINE 40 PREMELANGE MEDICAMENTEUX VOLAILLES</v>
      </c>
      <c r="BQ36" s="79" t="e">
        <f ca="1"/>
        <v>#N/A</v>
      </c>
      <c r="BR36" s="102" t="str">
        <f t="shared" ref="BR36:BR64" si="73">W36</f>
        <v/>
      </c>
      <c r="BS36" s="77" t="str">
        <f t="shared" ref="BS36:BS64" si="74">X36</f>
        <v>Néomycine</v>
      </c>
      <c r="BT36" s="104" t="e">
        <f t="shared" si="33"/>
        <v>#N/A</v>
      </c>
      <c r="BU36" s="204" t="str">
        <f ca="1"/>
        <v>Néomycine</v>
      </c>
      <c r="BV36" s="97" t="e">
        <f ca="1"/>
        <v>#N/A</v>
      </c>
      <c r="BW36" s="8"/>
      <c r="BX36" s="56" t="str">
        <f t="shared" si="63"/>
        <v>Prémélanges médicamenteux</v>
      </c>
      <c r="BY36" s="104" t="e">
        <f>IF(IF(BN$2="Catégorie",IF(BN$3="Toutes",SUMIFS('Étape 1 - à remplir'!$F$31:$F$400,'Étape 1 - à remplir'!$H$31:$H$400,MASQ2!BX36,'Étape 1 - à remplir'!$G$31:$G$400,"lots"),SUMIFS('Étape 1 - à remplir'!$F$31:$F$400,'Étape 1 - à remplir'!$H$31:$H$400,MASQ2!BX36,'Étape 1 - à remplir'!$C$31:$C$400,BN$3,'Étape 1 - à remplir'!$G$31:$G$400,"lots")),IF(BN$2="Âge",IF(BN$3="Tous",SUMIFS('Étape 1 - à remplir'!$F$31:$F$400,'Étape 1 - à remplir'!$H$31:$H$400,MASQ2!BX36,'Étape 1 - à remplir'!$G$31:$G$400,"lots"),SUMIFS('Étape 1 - à remplir'!$F$31:$F$400,'Étape 1 - à remplir'!$H$31:$H$400,MASQ2!BX36,'Étape 1 - à remplir'!$P$31:$P$400,BN$3,'Étape 1 - à remplir'!$G$31:$G$400,"lots")),IF(BN$2="Atelier",IF(BN$3="Tous",SUMIFS('Étape 1 - à remplir'!$F$31:$F$400,'Étape 1 - à remplir'!$H$31:$H$400,MASQ2!BX36,'Étape 1 - à remplir'!$G$31:$G$400,"lots"),SUMIFS('Étape 1 - à remplir'!$F$31:$F$400,'Étape 1 - à remplir'!$H$31:$H$400,MASQ2!BX36,'Étape 1 - à remplir'!$O$31:$O$400,BN$3,'Étape 1 - à remplir'!$G$31:$G$400,"lots")),IF(BN$2="Espèce",IF(BN$3="Tous",SUMIFS('Étape 1 - à remplir'!$F$31:$F$400,'Étape 1 - à remplir'!$H$31:$H$400,MASQ2!BX36,'Étape 1 - à remplir'!$G$31:$G$400,"lots"),SUMIFS('Étape 1 - à remplir'!$F$31:$F$400,'Étape 1 - à remplir'!$H$31:$H$400,MASQ2!BX36,'Étape 1 - à remplir'!$N$31:$N$400,BN$3,'Étape 1 - à remplir'!$G$31:$G$400,"lots"))))))=0,NA(),IF(BN$2="Catégorie",IF(BN$3="Toutes",SUMIFS('Étape 1 - à remplir'!$F$31:$F$400,'Étape 1 - à remplir'!$H$31:$H$400,MASQ2!BX36,'Étape 1 - à remplir'!$G$31:$G$400,"lots"),SUMIFS('Étape 1 - à remplir'!$F$31:$F$400,'Étape 1 - à remplir'!$H$31:$H$400,MASQ2!BX36,'Étape 1 - à remplir'!$C$31:$C$400,BN$3,'Étape 1 - à remplir'!$G$31:$G$400,"lots")),IF(BN$2="Âge",IF(BN$3="Tous",SUMIFS('Étape 1 - à remplir'!$F$31:$F$400,'Étape 1 - à remplir'!$H$31:$H$400,MASQ2!BX36,'Étape 1 - à remplir'!$G$31:$G$400,"lots"),SUMIFS('Étape 1 - à remplir'!$F$31:$F$400,'Étape 1 - à remplir'!$H$31:$H$400,MASQ2!BX36,'Étape 1 - à remplir'!$P$31:$P$400,BN$3,'Étape 1 - à remplir'!$G$31:$G$400,"lots")),IF(BN$2="Atelier",IF(BN$3="Tous",SUMIFS('Étape 1 - à remplir'!$F$31:$F$400,'Étape 1 - à remplir'!$H$31:$H$400,MASQ2!BX36,'Étape 1 - à remplir'!$G$31:$G$400,"lots"),SUMIFS('Étape 1 - à remplir'!$F$31:$F$400,'Étape 1 - à remplir'!$H$31:$H$400,MASQ2!BX36,'Étape 1 - à remplir'!$O$31:$O$400,BN$3,'Étape 1 - à remplir'!$G$31:$G$400,"lots")),IF(BN$2="Espèce",IF(BN$3="Tous",SUMIFS('Étape 1 - à remplir'!$F$31:$F$400,'Étape 1 - à remplir'!$H$31:$H$400,MASQ2!BX36,'Étape 1 - à remplir'!$G$31:$G$400,"lots"),SUMIFS('Étape 1 - à remplir'!$F$31:$F$400,'Étape 1 - à remplir'!$H$31:$H$400,MASQ2!BX36,'Étape 1 - à remplir'!$N$31:$N$400,BN$3,'Étape 1 - à remplir'!$G$31:$G$400,"lots")))))))</f>
        <v>#N/A</v>
      </c>
      <c r="BZ36" s="204" t="str">
        <v>Prémélanges médicamenteux</v>
      </c>
      <c r="CA36" s="97" t="e">
        <v>#N/A</v>
      </c>
      <c r="CB36" s="8"/>
      <c r="CC36" s="183">
        <v>5</v>
      </c>
      <c r="CD36" s="163" t="str">
        <f t="shared" si="64"/>
        <v/>
      </c>
      <c r="CE36" s="8" t="str">
        <f t="shared" si="65"/>
        <v/>
      </c>
      <c r="CF36" s="8" t="str">
        <f t="shared" si="66"/>
        <v/>
      </c>
      <c r="CG36" s="104" t="str">
        <f t="shared" si="67"/>
        <v/>
      </c>
      <c r="CH36" s="163" t="str">
        <f>IF(CI36="","",IF(MAX(CH$31:CH35)&lt;1,1,MAX(CH$31:CH35)+1))</f>
        <v/>
      </c>
      <c r="CI36" s="8" t="str">
        <v/>
      </c>
      <c r="CJ36" s="163" t="str">
        <f>IF(CK36="","",IF(MAX(CJ$31:CJ35)&lt;1,1,MAX(CJ$31:CJ35)+1))</f>
        <v/>
      </c>
      <c r="CK36" s="104" t="str">
        <v/>
      </c>
      <c r="CL36" s="8" t="str">
        <f>IF(CM36="","",IF(MAX(CL$31:CL35)&lt;1,1,MAX(CL$31:CL35)+1))</f>
        <v/>
      </c>
      <c r="CM36" s="8" t="str">
        <v/>
      </c>
      <c r="CN36" s="163" t="str">
        <f>IF(CO36="","",IF(MAX(CN$31:CN35)&lt;1,1,MAX(CN$31:CN35)+1))</f>
        <v/>
      </c>
      <c r="CO36" s="97" t="str">
        <v/>
      </c>
      <c r="CQ36" s="56"/>
      <c r="CR36" s="8"/>
      <c r="CS36" s="8"/>
      <c r="CT36" s="8"/>
      <c r="CU36" s="8"/>
      <c r="CV36" s="8"/>
      <c r="CW36" s="8"/>
      <c r="CX36" s="8"/>
      <c r="CY36" s="102" t="str">
        <f t="shared" si="18"/>
        <v/>
      </c>
      <c r="CZ36" s="56" t="str">
        <f t="shared" si="19"/>
        <v>AMOXIVAL AMOXICILLINE 40 PREMELANGE MEDICAMENTEUX VOLAILLES</v>
      </c>
      <c r="DA36" s="204" t="e">
        <f>IF(IF(DI$2="Catégorie",IF(DI$3="Toutes",SUMIFS('Étape 1 - à remplir'!$F$31:$F$400,'Étape 1 - à remplir'!$E$31:$E$400,MASQ2!CZ36,'Étape 1 - à remplir'!$G$31:$G$400,"kg"),SUMIFS('Étape 1 - à remplir'!$F$31:$F$400,'Étape 1 - à remplir'!$E$31:$E$400,MASQ2!CZ36,'Étape 1 - à remplir'!$C$31:$C$400,DI$3)),IF(DI$2="Âge",IF(DI$3="Tous",SUMIFS('Étape 1 - à remplir'!$F$31:$F$400,'Étape 1 - à remplir'!$E$31:$E$400,MASQ2!CZ36,'Étape 1 - à remplir'!$G$31:$G$400,"kg"),SUMIFS('Étape 1 - à remplir'!$F$31:$F$400,'Étape 1 - à remplir'!$E$31:$E$400,MASQ2!CZ36,'Étape 1 - à remplir'!$P$31:$P$400,DI$3,'Étape 1 - à remplir'!$G$31:$G$400,"kg")),IF(DI$2="Atelier",IF(DI$3="Tous",SUMIFS('Étape 1 - à remplir'!$F$31:$F$400,'Étape 1 - à remplir'!$E$31:$E$400,MASQ2!CZ36,'Étape 1 - à remplir'!$G$31:$G$400,"kg"),SUMIFS('Étape 1 - à remplir'!$F$31:$F$400,'Étape 1 - à remplir'!$E$31:$E$400,MASQ2!CZ36,'Étape 1 - à remplir'!$O$31:$O$400,DI$3,'Étape 1 - à remplir'!$G$31:$G$400,"kg")),IF(DI$2="Espèce",IF(DI$3="Tous",SUMIFS('Étape 1 - à remplir'!$F$31:$F$400,'Étape 1 - à remplir'!$E$31:$E$400,MASQ2!CZ36,'Étape 1 - à remplir'!$G$31:$G$400,"kg"),SUMIFS('Étape 1 - à remplir'!$F$31:$F$400,'Étape 1 - à remplir'!$E$31:$E$400,MASQ2!CZ36,'Étape 1 - à remplir'!$N$31:$N$400,DI$3,'Étape 1 - à remplir'!$G$31:$G$400,"kg"))))))=0,NA(),IF(DI$2="Catégorie",IF(DI$3="Toutes",SUMIFS('Étape 1 - à remplir'!$F$31:$F$400,'Étape 1 - à remplir'!$E$31:$E$400,MASQ2!CZ36,'Étape 1 - à remplir'!$G$31:$G$400,"kg"),SUMIFS('Étape 1 - à remplir'!$F$31:$F$400,'Étape 1 - à remplir'!$E$31:$E$400,MASQ2!CZ36,'Étape 1 - à remplir'!$C$31:$C$400,DI$3)),IF(DI$2="Âge",IF(DI$3="Tous",SUMIFS('Étape 1 - à remplir'!$F$31:$F$400,'Étape 1 - à remplir'!$E$31:$E$400,MASQ2!CZ36,'Étape 1 - à remplir'!$G$31:$G$400,"kg"),SUMIFS('Étape 1 - à remplir'!$F$31:$F$400,'Étape 1 - à remplir'!$E$31:$E$400,MASQ2!CZ36,'Étape 1 - à remplir'!$P$31:$P$400,DI$3,'Étape 1 - à remplir'!$G$31:$G$400,"kg")),IF(DI$2="Atelier",IF(DI$3="Tous",SUMIFS('Étape 1 - à remplir'!$F$31:$F$400,'Étape 1 - à remplir'!$E$31:$E$400,MASQ2!CZ36,'Étape 1 - à remplir'!$G$31:$G$400,"kg"),SUMIFS('Étape 1 - à remplir'!$F$31:$F$400,'Étape 1 - à remplir'!$E$31:$E$400,MASQ2!CZ36,'Étape 1 - à remplir'!$O$31:$O$400,DI$3,'Étape 1 - à remplir'!$G$31:$G$400,"kg")),IF(DI$2="Espèce",IF(DI$3="Tous",SUMIFS('Étape 1 - à remplir'!$F$31:$F$400,'Étape 1 - à remplir'!$E$31:$E$400,MASQ2!CZ36,'Étape 1 - à remplir'!$G$31:$G$400,"kg"),SUMIFS('Étape 1 - à remplir'!$F$31:$F$400,'Étape 1 - à remplir'!$E$31:$E$400,MASQ2!CZ36,'Étape 1 - à remplir'!$N$31:$N$400,DI$3,'Étape 1 - à remplir'!$G$31:$G$400,"kg")))))))</f>
        <v>#N/A</v>
      </c>
      <c r="DB36" s="104">
        <f t="shared" si="35"/>
        <v>0</v>
      </c>
      <c r="DC36" s="204" t="str">
        <f t="shared" si="20"/>
        <v>Amoxicilline</v>
      </c>
      <c r="DD36" s="204" t="str">
        <f t="shared" si="21"/>
        <v/>
      </c>
      <c r="DE36" s="204" t="str">
        <f t="shared" si="22"/>
        <v/>
      </c>
      <c r="DF36" s="204" t="str">
        <f t="shared" si="23"/>
        <v>Penicillines</v>
      </c>
      <c r="DG36" s="204" t="str">
        <f t="shared" si="24"/>
        <v/>
      </c>
      <c r="DH36" s="97" t="str">
        <f t="shared" si="25"/>
        <v/>
      </c>
      <c r="DI36" s="78"/>
      <c r="DJ36" s="78"/>
      <c r="DK36" s="77" t="str">
        <f ca="1"/>
        <v>AMOXIVAL AMOXICILLINE 40 PREMELANGE MEDICAMENTEUX VOLAILLES</v>
      </c>
      <c r="DL36" s="79" t="e">
        <f ca="1"/>
        <v>#N/A</v>
      </c>
      <c r="DM36" s="102" t="str">
        <f t="shared" ref="DM36:DM64" si="75">W36</f>
        <v/>
      </c>
      <c r="DN36" s="77" t="str">
        <f t="shared" ref="DN36:DN64" si="76">X36</f>
        <v>Néomycine</v>
      </c>
      <c r="DO36" s="104" t="e">
        <f t="shared" si="36"/>
        <v>#N/A</v>
      </c>
      <c r="DP36" s="8" t="str">
        <f ca="1"/>
        <v>Néomycine</v>
      </c>
      <c r="DQ36" s="97" t="e">
        <f ca="1"/>
        <v>#N/A</v>
      </c>
      <c r="DR36" s="8"/>
      <c r="DS36" s="56" t="str">
        <f t="shared" si="68"/>
        <v>Prémélanges médicamenteux</v>
      </c>
      <c r="DT36" s="104" t="e">
        <f>IF(IF(DI$2="Catégorie",IF(DI$3="Toutes",SUMIFS('Étape 1 - à remplir'!$F$31:$F$400,'Étape 1 - à remplir'!$H$31:$H$400,MASQ2!DS36,'Étape 1 - à remplir'!$G$31:$G$400,"kg"),SUMIFS('Étape 1 - à remplir'!$F$31:$F$400,'Étape 1 - à remplir'!$H$31:$H$400,MASQ2!DS36,'Étape 1 - à remplir'!$C$31:$C$400,DI$3,'Étape 1 - à remplir'!$G$31:$G$400,"kg")),IF(DI$2="Âge",IF(DI$3="Tous",SUMIFS('Étape 1 - à remplir'!$F$31:$F$400,'Étape 1 - à remplir'!$H$31:$H$400,MASQ2!DS36,'Étape 1 - à remplir'!$G$31:$G$400,"kg"),SUMIFS('Étape 1 - à remplir'!$F$31:$F$400,'Étape 1 - à remplir'!$H$31:$H$400,MASQ2!DS36,'Étape 1 - à remplir'!$P$31:$P$400,DI$3,'Étape 1 - à remplir'!$G$31:$G$400,"kg")),IF(DI$2="Atelier",IF(DI$3="Tous",SUMIFS('Étape 1 - à remplir'!$F$31:$F$400,'Étape 1 - à remplir'!$H$31:$H$400,MASQ2!DS36,'Étape 1 - à remplir'!$G$31:$G$400,"kg"),SUMIFS('Étape 1 - à remplir'!$F$31:$F$400,'Étape 1 - à remplir'!$H$31:$H$400,MASQ2!DS36,'Étape 1 - à remplir'!$O$31:$O$400,DI$3,'Étape 1 - à remplir'!$G$31:$G$400,"kg")),IF(DI$2="Espèce",IF(DI$3="Tous",SUMIFS('Étape 1 - à remplir'!$F$31:$F$400,'Étape 1 - à remplir'!$H$31:$H$400,MASQ2!DS36,'Étape 1 - à remplir'!$G$31:$G$400,"kg"),SUMIFS('Étape 1 - à remplir'!$F$31:$F$400,'Étape 1 - à remplir'!$H$31:$H$400,MASQ2!DS36,'Étape 1 - à remplir'!$N$31:$N$400,DI$3,'Étape 1 - à remplir'!$G$31:$G$400,"kg"))))))=0,NA(),IF(DI$2="Catégorie",IF(DI$3="Toutes",SUMIFS('Étape 1 - à remplir'!$F$31:$F$400,'Étape 1 - à remplir'!$H$31:$H$400,MASQ2!DS36,'Étape 1 - à remplir'!$G$31:$G$400,"kg"),SUMIFS('Étape 1 - à remplir'!$F$31:$F$400,'Étape 1 - à remplir'!$H$31:$H$400,MASQ2!DS36,'Étape 1 - à remplir'!$C$31:$C$400,DI$3,'Étape 1 - à remplir'!$G$31:$G$400,"kg")),IF(DI$2="Âge",IF(DI$3="Tous",SUMIFS('Étape 1 - à remplir'!$F$31:$F$400,'Étape 1 - à remplir'!$H$31:$H$400,MASQ2!DS36,'Étape 1 - à remplir'!$G$31:$G$400,"kg"),SUMIFS('Étape 1 - à remplir'!$F$31:$F$400,'Étape 1 - à remplir'!$H$31:$H$400,MASQ2!DS36,'Étape 1 - à remplir'!$P$31:$P$400,DI$3,'Étape 1 - à remplir'!$G$31:$G$400,"kg")),IF(DI$2="Atelier",IF(DI$3="Tous",SUMIFS('Étape 1 - à remplir'!$F$31:$F$400,'Étape 1 - à remplir'!$H$31:$H$400,MASQ2!DS36,'Étape 1 - à remplir'!$G$31:$G$400,"kg"),SUMIFS('Étape 1 - à remplir'!$F$31:$F$400,'Étape 1 - à remplir'!$H$31:$H$400,MASQ2!DS36,'Étape 1 - à remplir'!$O$31:$O$400,DI$3,'Étape 1 - à remplir'!$G$31:$G$400,"kg")),IF(DI$2="Espèce",IF(DI$3="Tous",SUMIFS('Étape 1 - à remplir'!$F$31:$F$400,'Étape 1 - à remplir'!$H$31:$H$400,MASQ2!DS36,'Étape 1 - à remplir'!$G$31:$G$400,"kg"),SUMIFS('Étape 1 - à remplir'!$F$31:$F$400,'Étape 1 - à remplir'!$H$31:$H$400,MASQ2!DS36,'Étape 1 - à remplir'!$N$31:$N$400,DI$3,'Étape 1 - à remplir'!$G$31:$G$400,"kg")))))))</f>
        <v>#N/A</v>
      </c>
      <c r="DU36" s="204" t="str">
        <v>Prémélanges médicamenteux</v>
      </c>
      <c r="DV36" s="97" t="e">
        <v>#N/A</v>
      </c>
      <c r="DW36" s="8"/>
      <c r="DX36" s="183">
        <v>5</v>
      </c>
      <c r="DY36" s="163" t="str">
        <f t="shared" si="69"/>
        <v/>
      </c>
      <c r="DZ36" s="8" t="str">
        <f t="shared" si="70"/>
        <v/>
      </c>
      <c r="EA36" s="8" t="str">
        <f t="shared" si="71"/>
        <v/>
      </c>
      <c r="EB36" s="104" t="str">
        <f t="shared" si="72"/>
        <v/>
      </c>
      <c r="EC36" s="163" t="str">
        <f>IF(ED36="","",IF(MAX(EC$31:EC35)&lt;1,1,MAX(EC$31:EC35)+1))</f>
        <v/>
      </c>
      <c r="ED36" s="8" t="str">
        <v/>
      </c>
      <c r="EE36" s="163" t="str">
        <f>IF(EF36="","",IF(MAX(EE$31:EE35)&lt;1,1,MAX(EE$31:EE35)+1))</f>
        <v/>
      </c>
      <c r="EF36" s="104" t="str">
        <v/>
      </c>
      <c r="EG36" s="8" t="str">
        <f>IF(EH36="","",IF(MAX(EG$31:EG35)&lt;1,1,MAX(EG$31:EG35)+1))</f>
        <v/>
      </c>
      <c r="EH36" s="8" t="str">
        <v/>
      </c>
      <c r="EI36" s="163" t="str">
        <f>IF(EJ36="","",IF(MAX(EI$31:EI35)&lt;1,1,MAX(EI$31:EI35)+1))</f>
        <v/>
      </c>
      <c r="EJ36" s="97" t="str">
        <v/>
      </c>
    </row>
    <row r="37" spans="1:140" x14ac:dyDescent="0.25">
      <c r="A37" s="56"/>
      <c r="B37" s="8"/>
      <c r="C37" s="8"/>
      <c r="D37" s="8"/>
      <c r="E37" s="8"/>
      <c r="F37" s="8"/>
      <c r="G37" s="8"/>
      <c r="H37" s="8"/>
      <c r="I37" s="102" t="str">
        <f>INDEX(Données_ATB!BE:BV,MATCH(MASQ2!J37,Données_ATB!BE:BE,0),18)</f>
        <v/>
      </c>
      <c r="J37" s="77" t="str">
        <f>Données_ATB!BE36</f>
        <v>AMPHEN 200 MG/G GRANULES POUR SOLUTION BUVABLE POUR PORCS</v>
      </c>
      <c r="K37" s="204" t="e">
        <f>IF(IF(S$2="Catégorie",IF(S$3="Toutes",SUMIFS('Étape 1 - à remplir'!$F$31:$F$400,'Étape 1 - à remplir'!$E$31:$E$400,MASQ2!J37,'Étape 1 - à remplir'!$G$31:$G$400,"animaux"),SUMIFS('Étape 1 - à remplir'!$F$31:$F$400,'Étape 1 - à remplir'!$E$31:$E$400,MASQ2!J37,'Étape 1 - à remplir'!$C$31:$C$400,S$3)),IF(S$2="Âge",IF(S$3="Tous",SUMIFS('Étape 1 - à remplir'!$F$31:$F$400,'Étape 1 - à remplir'!$E$31:$E$400,MASQ2!J37,'Étape 1 - à remplir'!$G$31:$G$400,"animaux"),SUMIFS('Étape 1 - à remplir'!$F$31:$F$400,'Étape 1 - à remplir'!$E$31:$E$400,MASQ2!J37,'Étape 1 - à remplir'!$P$31:$P$400,S$3)),IF(S$2="Atelier",IF(S$3="Tous",SUMIFS('Étape 1 - à remplir'!$F$31:$F$400,'Étape 1 - à remplir'!$E$31:$E$400,MASQ2!J37,'Étape 1 - à remplir'!$G$31:$G$400,"animaux"),SUMIFS('Étape 1 - à remplir'!$F$31:$F$400,'Étape 1 - à remplir'!$E$31:$E$400,MASQ2!J37,'Étape 1 - à remplir'!$O$31:$O$400,S$3)),IF(S$2="Espèce",IF(S$3="Tous",SUMIFS('Étape 1 - à remplir'!$F$31:$F$400,'Étape 1 - à remplir'!$E$31:$E$400,MASQ2!J37,'Étape 1 - à remplir'!$G$31:$G$400,"animaux"),SUMIFS('Étape 1 - à remplir'!$F$31:$F$400,'Étape 1 - à remplir'!$E$31:$E$400,MASQ2!J37,'Étape 1 - à remplir'!$N$31:$N$400,S$3))))))=0,NA(),IF(S$2="Catégorie",IF(S$3="Toutes",SUMIFS('Étape 1 - à remplir'!$F$31:$F$400,'Étape 1 - à remplir'!$E$31:$E$400,MASQ2!J37,'Étape 1 - à remplir'!$G$31:$G$400,"animaux"),SUMIFS('Étape 1 - à remplir'!$F$31:$F$400,'Étape 1 - à remplir'!$E$31:$E$400,MASQ2!J37,'Étape 1 - à remplir'!$C$31:$C$400,S$3)),IF(S$2="Âge",IF(S$3="Tous",SUMIFS('Étape 1 - à remplir'!$F$31:$F$400,'Étape 1 - à remplir'!$E$31:$E$400,MASQ2!J37,'Étape 1 - à remplir'!$G$31:$G$400,"animaux"),SUMIFS('Étape 1 - à remplir'!$F$31:$F$400,'Étape 1 - à remplir'!$E$31:$E$400,MASQ2!J37,'Étape 1 - à remplir'!$P$31:$P$400,S$3)),IF(S$2="Atelier",IF(S$3="Tous",SUMIFS('Étape 1 - à remplir'!$F$31:$F$400,'Étape 1 - à remplir'!$E$31:$E$400,MASQ2!J37,'Étape 1 - à remplir'!$G$31:$G$400,"animaux"),SUMIFS('Étape 1 - à remplir'!$F$31:$F$400,'Étape 1 - à remplir'!$E$31:$E$400,MASQ2!J37,'Étape 1 - à remplir'!$O$31:$O$400,S$3)),IF(S$2="Espèce",IF(S$3="Tous",SUMIFS('Étape 1 - à remplir'!$F$31:$F$400,'Étape 1 - à remplir'!$E$31:$E$400,MASQ2!J37,'Étape 1 - à remplir'!$G$31:$G$400,"animaux"),SUMIFS('Étape 1 - à remplir'!$F$31:$F$400,'Étape 1 - à remplir'!$E$31:$E$400,MASQ2!J37,'Étape 1 - à remplir'!$N$31:$N$400,S$3)))))))</f>
        <v>#N/A</v>
      </c>
      <c r="L37" s="97">
        <f t="shared" si="38"/>
        <v>0</v>
      </c>
      <c r="M37" s="56" t="str">
        <f>Données_ATB!BN36</f>
        <v>Florfénicol</v>
      </c>
      <c r="N37" s="204" t="str">
        <f>Données_ATB!BO36</f>
        <v/>
      </c>
      <c r="O37" s="97" t="str">
        <f>Données_ATB!BP36</f>
        <v/>
      </c>
      <c r="P37" s="77" t="str">
        <f>Données_ATB!BR36</f>
        <v>Phenicoles</v>
      </c>
      <c r="Q37" s="78" t="str">
        <f>Données_ATB!BS36</f>
        <v/>
      </c>
      <c r="R37" s="79" t="str">
        <f>Données_ATB!BT36</f>
        <v/>
      </c>
      <c r="S37" s="78"/>
      <c r="T37" s="78"/>
      <c r="U37" s="77" t="str">
        <f ca="1"/>
        <v>AMPHEN 200 MG/G GRANULES POUR SOLUTION BUVABLE POUR PORCS</v>
      </c>
      <c r="V37" s="79" t="e">
        <f ca="1"/>
        <v>#N/A</v>
      </c>
      <c r="W37" s="102" t="str">
        <f>IF(X37="Colistine","x",IF(INDEX(Données_ATB!CB$3:CC$63,MATCH(X37,Données_ATB!CB$3:CB$63,0),2)="Fluoroquinolones","x",IF(INDEX(Données_ATB!CB$3:CC$63,MATCH(X37,Données_ATB!CB$3:CB$63,0),2)="Cephalosporines 3&amp;4G","x","")))</f>
        <v/>
      </c>
      <c r="X37" s="77" t="str">
        <f>Données_ATB!CB36</f>
        <v>Acide oxolinique</v>
      </c>
      <c r="Y37" s="104" t="e">
        <f t="shared" si="30"/>
        <v>#N/A</v>
      </c>
      <c r="Z37" s="8" t="str">
        <f ca="1"/>
        <v>Acide oxolinique</v>
      </c>
      <c r="AA37" s="97" t="e">
        <f ca="1"/>
        <v>#N/A</v>
      </c>
      <c r="AB37" s="102"/>
      <c r="AC37" s="56" t="str">
        <f>Données_ATB!CF8</f>
        <v>Voie intra-utérine</v>
      </c>
      <c r="AD37" s="104" t="e">
        <f>IF(IF(S$2="Catégorie",IF(S$3="Toutes",SUMIFS('Étape 1 - à remplir'!F$31:F$400,'Étape 1 - à remplir'!H$31:H$400,MASQ2!AC37,'Étape 1 - à remplir'!G$31:G$400,"animaux"),SUMIFS('Étape 1 - à remplir'!F$31:F$400,'Étape 1 - à remplir'!H$31:H$400,MASQ2!AC37,'Étape 1 - à remplir'!C$31:C$400,S$3)),IF(S$2="Âge",IF(S$3="Tous",SUMIFS('Étape 1 - à remplir'!F$31:F$400,'Étape 1 - à remplir'!H$31:H$400,MASQ2!AC37,'Étape 1 - à remplir'!G$31:G$400,"animaux"),SUMIFS('Étape 1 - à remplir'!F$31:F$400,'Étape 1 - à remplir'!H$31:H$400,MASQ2!AC37,'Étape 1 - à remplir'!P$31:P$400,S$3)),IF(S$2="Atelier",IF(S$3="Tous",SUMIFS('Étape 1 - à remplir'!F$31:F$400,'Étape 1 - à remplir'!H$31:H$400,MASQ2!AC37,'Étape 1 - à remplir'!G$31:G$400,"animaux"),SUMIFS('Étape 1 - à remplir'!F$31:F$400,'Étape 1 - à remplir'!H$31:H$400,MASQ2!AC37,'Étape 1 - à remplir'!O$31:O$400,S$3)),IF(S$2="Espèce",IF(S$3="Tous",SUMIFS('Étape 1 - à remplir'!F$31:F$400,'Étape 1 - à remplir'!H$31:H$400,MASQ2!AC37,'Étape 1 - à remplir'!G$31:G$400,"animaux"),SUMIFS('Étape 1 - à remplir'!F$31:F$400,'Étape 1 - à remplir'!H$31:H$400,MASQ2!AC37,'Étape 1 - à remplir'!N$31:N$400,S$3))))))=0,NA(),IF(S$2="Catégorie",IF(S$3="Toutes",SUMIFS('Étape 1 - à remplir'!F$31:F$400,'Étape 1 - à remplir'!H$31:H$400,MASQ2!AC37,'Étape 1 - à remplir'!G$31:G$400,"animaux"),SUMIFS('Étape 1 - à remplir'!F$31:F$400,'Étape 1 - à remplir'!H$31:H$400,MASQ2!AC37,'Étape 1 - à remplir'!C$31:C$400,S$3)),IF(S$2="Âge",IF(S$3="Tous",SUMIFS('Étape 1 - à remplir'!F$31:F$400,'Étape 1 - à remplir'!H$31:H$400,MASQ2!AC37,'Étape 1 - à remplir'!G$31:G$400,"animaux"),SUMIFS('Étape 1 - à remplir'!F$31:F$400,'Étape 1 - à remplir'!H$31:H$400,MASQ2!AC37,'Étape 1 - à remplir'!P$31:P$400,S$3)),IF(S$2="Atelier",IF(S$3="Tous",SUMIFS('Étape 1 - à remplir'!F$31:F$400,'Étape 1 - à remplir'!H$31:H$400,MASQ2!AC37,'Étape 1 - à remplir'!G$31:G$400,"animaux"),SUMIFS('Étape 1 - à remplir'!F$31:F$400,'Étape 1 - à remplir'!H$31:H$400,MASQ2!AC37,'Étape 1 - à remplir'!O$31:O$400,S$3)),IF(S$2="Espèce",IF(S$3="Tous",SUMIFS('Étape 1 - à remplir'!F$31:F$400,'Étape 1 - à remplir'!H$31:H$400,MASQ2!AC37,'Étape 1 - à remplir'!G$31:G$400,"animaux"),SUMIFS('Étape 1 - à remplir'!F$31:F$400,'Étape 1 - à remplir'!H$31:H$400,MASQ2!AC37,'Étape 1 - à remplir'!N$31:N$400,S$3)))))))</f>
        <v>#N/A</v>
      </c>
      <c r="AE37" s="204" t="str">
        <v>Voie intra-utérine</v>
      </c>
      <c r="AF37" s="97" t="e">
        <v>#N/A</v>
      </c>
      <c r="AH37" s="183">
        <v>6</v>
      </c>
      <c r="AI37" s="163" t="str">
        <f t="shared" si="59"/>
        <v/>
      </c>
      <c r="AJ37" s="8" t="str">
        <f t="shared" si="60"/>
        <v/>
      </c>
      <c r="AK37" s="8" t="str">
        <f t="shared" si="61"/>
        <v/>
      </c>
      <c r="AL37" s="104" t="str">
        <f t="shared" si="62"/>
        <v/>
      </c>
      <c r="AM37" s="163" t="str">
        <f>IF(AN37="","",IF(MAX(AM$31:AM36)&lt;1,1,MAX(AM$31:AM36)+1))</f>
        <v/>
      </c>
      <c r="AN37" s="8" t="str">
        <v/>
      </c>
      <c r="AO37" s="163" t="str">
        <f>IF(AP37="","",IF(MAX(AO$31:AO36)&lt;1,1,MAX(AO$31:AO36)+1))</f>
        <v/>
      </c>
      <c r="AP37" s="104" t="str">
        <v/>
      </c>
      <c r="AQ37" s="8" t="str">
        <f>IF(AR37="","",IF(MAX(AQ$31:AQ36)&lt;1,1,MAX(AQ$31:AQ36)+1))</f>
        <v/>
      </c>
      <c r="AR37" s="8" t="str">
        <v/>
      </c>
      <c r="AS37" s="163" t="str">
        <f>IF(AT37="","",IF(MAX(AS$31:AS36)&lt;1,1,MAX(AS$31:AS36)+1))</f>
        <v/>
      </c>
      <c r="AT37" s="97" t="str">
        <v/>
      </c>
      <c r="AV37" s="56"/>
      <c r="AY37" s="8"/>
      <c r="AZ37" s="8"/>
      <c r="BA37" s="8"/>
      <c r="BB37" s="8"/>
      <c r="BC37" s="8"/>
      <c r="BD37" s="102" t="str">
        <f t="shared" si="5"/>
        <v/>
      </c>
      <c r="BE37" s="56" t="str">
        <f t="shared" si="6"/>
        <v>AMPHEN 200 MG/G GRANULES POUR SOLUTION BUVABLE POUR PORCS</v>
      </c>
      <c r="BF37" s="204" t="e">
        <f>IF(IF(BN$2="Catégorie",IF(BN$3="Toutes",SUMIFS('Étape 1 - à remplir'!$F$31:$F$400,'Étape 1 - à remplir'!$E$31:$E$400,MASQ2!BE37,'Étape 1 - à remplir'!$G$31:$G$400,"lots"),SUMIFS('Étape 1 - à remplir'!$F$31:$F$400,'Étape 1 - à remplir'!$E$31:$E$400,MASQ2!BE37,'Étape 1 - à remplir'!$C$31:$C$400,BN$3)),IF(BN$2="Âge",IF(BN$3="Tous",SUMIFS('Étape 1 - à remplir'!$F$31:$F$400,'Étape 1 - à remplir'!$E$31:$E$400,MASQ2!BE37,'Étape 1 - à remplir'!$G$31:$G$400,"lots"),SUMIFS('Étape 1 - à remplir'!$F$31:$F$400,'Étape 1 - à remplir'!$E$31:$E$400,MASQ2!BE37,'Étape 1 - à remplir'!$P$31:$P$400,BN$3,'Étape 1 - à remplir'!$G$31:$G$400,"lots")),IF(BN$2="Atelier",IF(BN$3="Tous",SUMIFS('Étape 1 - à remplir'!$F$31:$F$400,'Étape 1 - à remplir'!$E$31:$E$400,MASQ2!BE37,'Étape 1 - à remplir'!$G$31:$G$400,"lots"),SUMIFS('Étape 1 - à remplir'!$F$31:$F$400,'Étape 1 - à remplir'!$E$31:$E$400,MASQ2!BE37,'Étape 1 - à remplir'!$O$31:$O$400,BN$3,'Étape 1 - à remplir'!$G$31:$G$400,"lots")),IF(BN$2="Espèce",IF(BN$3="Tous",SUMIFS('Étape 1 - à remplir'!$F$31:$F$400,'Étape 1 - à remplir'!$E$31:$E$400,MASQ2!BE37,'Étape 1 - à remplir'!$G$31:$G$400,"lots"),SUMIFS('Étape 1 - à remplir'!$F$31:$F$400,'Étape 1 - à remplir'!$E$31:$E$400,MASQ2!BE37,'Étape 1 - à remplir'!$N$31:$N$400,BN$3,'Étape 1 - à remplir'!$G$31:$G$400,"lots"))))))=0,NA(),IF(BN$2="Catégorie",IF(BN$3="Toutes",SUMIFS('Étape 1 - à remplir'!$F$31:$F$400,'Étape 1 - à remplir'!$E$31:$E$400,MASQ2!BE37,'Étape 1 - à remplir'!$G$31:$G$400,"lots"),SUMIFS('Étape 1 - à remplir'!$F$31:$F$400,'Étape 1 - à remplir'!$E$31:$E$400,MASQ2!BE37,'Étape 1 - à remplir'!$C$31:$C$400,BN$3)),IF(BN$2="Âge",IF(BN$3="Tous",SUMIFS('Étape 1 - à remplir'!$F$31:$F$400,'Étape 1 - à remplir'!$E$31:$E$400,MASQ2!BE37,'Étape 1 - à remplir'!$G$31:$G$400,"lots"),SUMIFS('Étape 1 - à remplir'!$F$31:$F$400,'Étape 1 - à remplir'!$E$31:$E$400,MASQ2!BE37,'Étape 1 - à remplir'!$P$31:$P$400,BN$3,'Étape 1 - à remplir'!$G$31:$G$400,"lots")),IF(BN$2="Atelier",IF(BN$3="Tous",SUMIFS('Étape 1 - à remplir'!$F$31:$F$400,'Étape 1 - à remplir'!$E$31:$E$400,MASQ2!BE37,'Étape 1 - à remplir'!$G$31:$G$400,"lots"),SUMIFS('Étape 1 - à remplir'!$F$31:$F$400,'Étape 1 - à remplir'!$E$31:$E$400,MASQ2!BE37,'Étape 1 - à remplir'!$O$31:$O$400,BN$3,'Étape 1 - à remplir'!$G$31:$G$400,"lots")),IF(BN$2="Espèce",IF(BN$3="Tous",SUMIFS('Étape 1 - à remplir'!$F$31:$F$400,'Étape 1 - à remplir'!$E$31:$E$400,MASQ2!BE37,'Étape 1 - à remplir'!$G$31:$G$400,"lots"),SUMIFS('Étape 1 - à remplir'!$F$31:$F$400,'Étape 1 - à remplir'!$E$31:$E$400,MASQ2!BE37,'Étape 1 - à remplir'!$N$31:$N$400,BN$3,'Étape 1 - à remplir'!$G$31:$G$400,"lots")))))))</f>
        <v>#N/A</v>
      </c>
      <c r="BG37" s="204">
        <f t="shared" si="32"/>
        <v>0</v>
      </c>
      <c r="BH37" s="204" t="str">
        <f t="shared" si="7"/>
        <v>Florfénicol</v>
      </c>
      <c r="BI37" s="204" t="str">
        <f t="shared" si="8"/>
        <v/>
      </c>
      <c r="BJ37" s="204" t="str">
        <f t="shared" si="9"/>
        <v/>
      </c>
      <c r="BK37" s="204" t="str">
        <f t="shared" si="10"/>
        <v>Phenicoles</v>
      </c>
      <c r="BL37" s="204" t="str">
        <f t="shared" si="11"/>
        <v/>
      </c>
      <c r="BM37" s="97" t="str">
        <f t="shared" si="12"/>
        <v/>
      </c>
      <c r="BN37" s="78"/>
      <c r="BO37" s="78"/>
      <c r="BP37" s="77" t="str">
        <f ca="1"/>
        <v>AMPHEN 200 MG/G GRANULES POUR SOLUTION BUVABLE POUR PORCS</v>
      </c>
      <c r="BQ37" s="79" t="e">
        <f ca="1"/>
        <v>#N/A</v>
      </c>
      <c r="BR37" s="102" t="str">
        <f t="shared" si="73"/>
        <v/>
      </c>
      <c r="BS37" s="77" t="str">
        <f t="shared" si="74"/>
        <v>Acide oxolinique</v>
      </c>
      <c r="BT37" s="104" t="e">
        <f t="shared" si="33"/>
        <v>#N/A</v>
      </c>
      <c r="BU37" s="204" t="str">
        <f ca="1"/>
        <v>Acide oxolinique</v>
      </c>
      <c r="BV37" s="97" t="e">
        <f ca="1"/>
        <v>#N/A</v>
      </c>
      <c r="BW37" s="8"/>
      <c r="BX37" s="56" t="str">
        <f t="shared" si="63"/>
        <v>Voie intra-utérine</v>
      </c>
      <c r="BY37" s="104" t="e">
        <f>IF(IF(BN$2="Catégorie",IF(BN$3="Toutes",SUMIFS('Étape 1 - à remplir'!$F$31:$F$400,'Étape 1 - à remplir'!$H$31:$H$400,MASQ2!BX37,'Étape 1 - à remplir'!$G$31:$G$400,"lots"),SUMIFS('Étape 1 - à remplir'!$F$31:$F$400,'Étape 1 - à remplir'!$H$31:$H$400,MASQ2!BX37,'Étape 1 - à remplir'!$C$31:$C$400,BN$3,'Étape 1 - à remplir'!$G$31:$G$400,"lots")),IF(BN$2="Âge",IF(BN$3="Tous",SUMIFS('Étape 1 - à remplir'!$F$31:$F$400,'Étape 1 - à remplir'!$H$31:$H$400,MASQ2!BX37,'Étape 1 - à remplir'!$G$31:$G$400,"lots"),SUMIFS('Étape 1 - à remplir'!$F$31:$F$400,'Étape 1 - à remplir'!$H$31:$H$400,MASQ2!BX37,'Étape 1 - à remplir'!$P$31:$P$400,BN$3,'Étape 1 - à remplir'!$G$31:$G$400,"lots")),IF(BN$2="Atelier",IF(BN$3="Tous",SUMIFS('Étape 1 - à remplir'!$F$31:$F$400,'Étape 1 - à remplir'!$H$31:$H$400,MASQ2!BX37,'Étape 1 - à remplir'!$G$31:$G$400,"lots"),SUMIFS('Étape 1 - à remplir'!$F$31:$F$400,'Étape 1 - à remplir'!$H$31:$H$400,MASQ2!BX37,'Étape 1 - à remplir'!$O$31:$O$400,BN$3,'Étape 1 - à remplir'!$G$31:$G$400,"lots")),IF(BN$2="Espèce",IF(BN$3="Tous",SUMIFS('Étape 1 - à remplir'!$F$31:$F$400,'Étape 1 - à remplir'!$H$31:$H$400,MASQ2!BX37,'Étape 1 - à remplir'!$G$31:$G$400,"lots"),SUMIFS('Étape 1 - à remplir'!$F$31:$F$400,'Étape 1 - à remplir'!$H$31:$H$400,MASQ2!BX37,'Étape 1 - à remplir'!$N$31:$N$400,BN$3,'Étape 1 - à remplir'!$G$31:$G$400,"lots"))))))=0,NA(),IF(BN$2="Catégorie",IF(BN$3="Toutes",SUMIFS('Étape 1 - à remplir'!$F$31:$F$400,'Étape 1 - à remplir'!$H$31:$H$400,MASQ2!BX37,'Étape 1 - à remplir'!$G$31:$G$400,"lots"),SUMIFS('Étape 1 - à remplir'!$F$31:$F$400,'Étape 1 - à remplir'!$H$31:$H$400,MASQ2!BX37,'Étape 1 - à remplir'!$C$31:$C$400,BN$3,'Étape 1 - à remplir'!$G$31:$G$400,"lots")),IF(BN$2="Âge",IF(BN$3="Tous",SUMIFS('Étape 1 - à remplir'!$F$31:$F$400,'Étape 1 - à remplir'!$H$31:$H$400,MASQ2!BX37,'Étape 1 - à remplir'!$G$31:$G$400,"lots"),SUMIFS('Étape 1 - à remplir'!$F$31:$F$400,'Étape 1 - à remplir'!$H$31:$H$400,MASQ2!BX37,'Étape 1 - à remplir'!$P$31:$P$400,BN$3,'Étape 1 - à remplir'!$G$31:$G$400,"lots")),IF(BN$2="Atelier",IF(BN$3="Tous",SUMIFS('Étape 1 - à remplir'!$F$31:$F$400,'Étape 1 - à remplir'!$H$31:$H$400,MASQ2!BX37,'Étape 1 - à remplir'!$G$31:$G$400,"lots"),SUMIFS('Étape 1 - à remplir'!$F$31:$F$400,'Étape 1 - à remplir'!$H$31:$H$400,MASQ2!BX37,'Étape 1 - à remplir'!$O$31:$O$400,BN$3,'Étape 1 - à remplir'!$G$31:$G$400,"lots")),IF(BN$2="Espèce",IF(BN$3="Tous",SUMIFS('Étape 1 - à remplir'!$F$31:$F$400,'Étape 1 - à remplir'!$H$31:$H$400,MASQ2!BX37,'Étape 1 - à remplir'!$G$31:$G$400,"lots"),SUMIFS('Étape 1 - à remplir'!$F$31:$F$400,'Étape 1 - à remplir'!$H$31:$H$400,MASQ2!BX37,'Étape 1 - à remplir'!$N$31:$N$400,BN$3,'Étape 1 - à remplir'!$G$31:$G$400,"lots")))))))</f>
        <v>#N/A</v>
      </c>
      <c r="BZ37" s="204" t="str">
        <v>Voie intra-utérine</v>
      </c>
      <c r="CA37" s="97" t="e">
        <v>#N/A</v>
      </c>
      <c r="CB37" s="8"/>
      <c r="CC37" s="183">
        <v>6</v>
      </c>
      <c r="CD37" s="163" t="str">
        <f t="shared" si="64"/>
        <v/>
      </c>
      <c r="CE37" s="8" t="str">
        <f t="shared" si="65"/>
        <v/>
      </c>
      <c r="CF37" s="8" t="str">
        <f t="shared" si="66"/>
        <v/>
      </c>
      <c r="CG37" s="104" t="str">
        <f t="shared" si="67"/>
        <v/>
      </c>
      <c r="CH37" s="163" t="str">
        <f>IF(CI37="","",IF(MAX(CH$31:CH36)&lt;1,1,MAX(CH$31:CH36)+1))</f>
        <v/>
      </c>
      <c r="CI37" s="8" t="str">
        <v/>
      </c>
      <c r="CJ37" s="163" t="str">
        <f>IF(CK37="","",IF(MAX(CJ$31:CJ36)&lt;1,1,MAX(CJ$31:CJ36)+1))</f>
        <v/>
      </c>
      <c r="CK37" s="104" t="str">
        <v/>
      </c>
      <c r="CL37" s="8" t="str">
        <f>IF(CM37="","",IF(MAX(CL$31:CL36)&lt;1,1,MAX(CL$31:CL36)+1))</f>
        <v/>
      </c>
      <c r="CM37" s="8" t="str">
        <v/>
      </c>
      <c r="CN37" s="163" t="str">
        <f>IF(CO37="","",IF(MAX(CN$31:CN36)&lt;1,1,MAX(CN$31:CN36)+1))</f>
        <v/>
      </c>
      <c r="CO37" s="97" t="str">
        <v/>
      </c>
      <c r="CQ37" s="56"/>
      <c r="CR37" s="8"/>
      <c r="CS37" s="8"/>
      <c r="CT37" s="8"/>
      <c r="CU37" s="8"/>
      <c r="CV37" s="8"/>
      <c r="CW37" s="8"/>
      <c r="CX37" s="8"/>
      <c r="CY37" s="102" t="str">
        <f t="shared" si="18"/>
        <v/>
      </c>
      <c r="CZ37" s="56" t="str">
        <f t="shared" si="19"/>
        <v>AMPHEN 200 MG/G GRANULES POUR SOLUTION BUVABLE POUR PORCS</v>
      </c>
      <c r="DA37" s="204" t="e">
        <f>IF(IF(DI$2="Catégorie",IF(DI$3="Toutes",SUMIFS('Étape 1 - à remplir'!$F$31:$F$400,'Étape 1 - à remplir'!$E$31:$E$400,MASQ2!CZ37,'Étape 1 - à remplir'!$G$31:$G$400,"kg"),SUMIFS('Étape 1 - à remplir'!$F$31:$F$400,'Étape 1 - à remplir'!$E$31:$E$400,MASQ2!CZ37,'Étape 1 - à remplir'!$C$31:$C$400,DI$3)),IF(DI$2="Âge",IF(DI$3="Tous",SUMIFS('Étape 1 - à remplir'!$F$31:$F$400,'Étape 1 - à remplir'!$E$31:$E$400,MASQ2!CZ37,'Étape 1 - à remplir'!$G$31:$G$400,"kg"),SUMIFS('Étape 1 - à remplir'!$F$31:$F$400,'Étape 1 - à remplir'!$E$31:$E$400,MASQ2!CZ37,'Étape 1 - à remplir'!$P$31:$P$400,DI$3,'Étape 1 - à remplir'!$G$31:$G$400,"kg")),IF(DI$2="Atelier",IF(DI$3="Tous",SUMIFS('Étape 1 - à remplir'!$F$31:$F$400,'Étape 1 - à remplir'!$E$31:$E$400,MASQ2!CZ37,'Étape 1 - à remplir'!$G$31:$G$400,"kg"),SUMIFS('Étape 1 - à remplir'!$F$31:$F$400,'Étape 1 - à remplir'!$E$31:$E$400,MASQ2!CZ37,'Étape 1 - à remplir'!$O$31:$O$400,DI$3,'Étape 1 - à remplir'!$G$31:$G$400,"kg")),IF(DI$2="Espèce",IF(DI$3="Tous",SUMIFS('Étape 1 - à remplir'!$F$31:$F$400,'Étape 1 - à remplir'!$E$31:$E$400,MASQ2!CZ37,'Étape 1 - à remplir'!$G$31:$G$400,"kg"),SUMIFS('Étape 1 - à remplir'!$F$31:$F$400,'Étape 1 - à remplir'!$E$31:$E$400,MASQ2!CZ37,'Étape 1 - à remplir'!$N$31:$N$400,DI$3,'Étape 1 - à remplir'!$G$31:$G$400,"kg"))))))=0,NA(),IF(DI$2="Catégorie",IF(DI$3="Toutes",SUMIFS('Étape 1 - à remplir'!$F$31:$F$400,'Étape 1 - à remplir'!$E$31:$E$400,MASQ2!CZ37,'Étape 1 - à remplir'!$G$31:$G$400,"kg"),SUMIFS('Étape 1 - à remplir'!$F$31:$F$400,'Étape 1 - à remplir'!$E$31:$E$400,MASQ2!CZ37,'Étape 1 - à remplir'!$C$31:$C$400,DI$3)),IF(DI$2="Âge",IF(DI$3="Tous",SUMIFS('Étape 1 - à remplir'!$F$31:$F$400,'Étape 1 - à remplir'!$E$31:$E$400,MASQ2!CZ37,'Étape 1 - à remplir'!$G$31:$G$400,"kg"),SUMIFS('Étape 1 - à remplir'!$F$31:$F$400,'Étape 1 - à remplir'!$E$31:$E$400,MASQ2!CZ37,'Étape 1 - à remplir'!$P$31:$P$400,DI$3,'Étape 1 - à remplir'!$G$31:$G$400,"kg")),IF(DI$2="Atelier",IF(DI$3="Tous",SUMIFS('Étape 1 - à remplir'!$F$31:$F$400,'Étape 1 - à remplir'!$E$31:$E$400,MASQ2!CZ37,'Étape 1 - à remplir'!$G$31:$G$400,"kg"),SUMIFS('Étape 1 - à remplir'!$F$31:$F$400,'Étape 1 - à remplir'!$E$31:$E$400,MASQ2!CZ37,'Étape 1 - à remplir'!$O$31:$O$400,DI$3,'Étape 1 - à remplir'!$G$31:$G$400,"kg")),IF(DI$2="Espèce",IF(DI$3="Tous",SUMIFS('Étape 1 - à remplir'!$F$31:$F$400,'Étape 1 - à remplir'!$E$31:$E$400,MASQ2!CZ37,'Étape 1 - à remplir'!$G$31:$G$400,"kg"),SUMIFS('Étape 1 - à remplir'!$F$31:$F$400,'Étape 1 - à remplir'!$E$31:$E$400,MASQ2!CZ37,'Étape 1 - à remplir'!$N$31:$N$400,DI$3,'Étape 1 - à remplir'!$G$31:$G$400,"kg")))))))</f>
        <v>#N/A</v>
      </c>
      <c r="DB37" s="104">
        <f t="shared" si="35"/>
        <v>0</v>
      </c>
      <c r="DC37" s="204" t="str">
        <f t="shared" si="20"/>
        <v>Florfénicol</v>
      </c>
      <c r="DD37" s="204" t="str">
        <f t="shared" si="21"/>
        <v/>
      </c>
      <c r="DE37" s="204" t="str">
        <f t="shared" si="22"/>
        <v/>
      </c>
      <c r="DF37" s="204" t="str">
        <f t="shared" si="23"/>
        <v>Phenicoles</v>
      </c>
      <c r="DG37" s="204" t="str">
        <f t="shared" si="24"/>
        <v/>
      </c>
      <c r="DH37" s="97" t="str">
        <f t="shared" si="25"/>
        <v/>
      </c>
      <c r="DI37" s="78"/>
      <c r="DJ37" s="78"/>
      <c r="DK37" s="77" t="str">
        <f ca="1"/>
        <v>AMPHEN 200 MG/G GRANULES POUR SOLUTION BUVABLE POUR PORCS</v>
      </c>
      <c r="DL37" s="79" t="e">
        <f ca="1"/>
        <v>#N/A</v>
      </c>
      <c r="DM37" s="102" t="str">
        <f t="shared" si="75"/>
        <v/>
      </c>
      <c r="DN37" s="77" t="str">
        <f t="shared" si="76"/>
        <v>Acide oxolinique</v>
      </c>
      <c r="DO37" s="104" t="e">
        <f t="shared" si="36"/>
        <v>#N/A</v>
      </c>
      <c r="DP37" s="8" t="str">
        <f ca="1"/>
        <v>Acide oxolinique</v>
      </c>
      <c r="DQ37" s="97" t="e">
        <f ca="1"/>
        <v>#N/A</v>
      </c>
      <c r="DR37" s="8"/>
      <c r="DS37" s="56" t="str">
        <f t="shared" si="68"/>
        <v>Voie intra-utérine</v>
      </c>
      <c r="DT37" s="104" t="e">
        <f>IF(IF(DI$2="Catégorie",IF(DI$3="Toutes",SUMIFS('Étape 1 - à remplir'!$F$31:$F$400,'Étape 1 - à remplir'!$H$31:$H$400,MASQ2!DS37,'Étape 1 - à remplir'!$G$31:$G$400,"kg"),SUMIFS('Étape 1 - à remplir'!$F$31:$F$400,'Étape 1 - à remplir'!$H$31:$H$400,MASQ2!DS37,'Étape 1 - à remplir'!$C$31:$C$400,DI$3,'Étape 1 - à remplir'!$G$31:$G$400,"kg")),IF(DI$2="Âge",IF(DI$3="Tous",SUMIFS('Étape 1 - à remplir'!$F$31:$F$400,'Étape 1 - à remplir'!$H$31:$H$400,MASQ2!DS37,'Étape 1 - à remplir'!$G$31:$G$400,"kg"),SUMIFS('Étape 1 - à remplir'!$F$31:$F$400,'Étape 1 - à remplir'!$H$31:$H$400,MASQ2!DS37,'Étape 1 - à remplir'!$P$31:$P$400,DI$3,'Étape 1 - à remplir'!$G$31:$G$400,"kg")),IF(DI$2="Atelier",IF(DI$3="Tous",SUMIFS('Étape 1 - à remplir'!$F$31:$F$400,'Étape 1 - à remplir'!$H$31:$H$400,MASQ2!DS37,'Étape 1 - à remplir'!$G$31:$G$400,"kg"),SUMIFS('Étape 1 - à remplir'!$F$31:$F$400,'Étape 1 - à remplir'!$H$31:$H$400,MASQ2!DS37,'Étape 1 - à remplir'!$O$31:$O$400,DI$3,'Étape 1 - à remplir'!$G$31:$G$400,"kg")),IF(DI$2="Espèce",IF(DI$3="Tous",SUMIFS('Étape 1 - à remplir'!$F$31:$F$400,'Étape 1 - à remplir'!$H$31:$H$400,MASQ2!DS37,'Étape 1 - à remplir'!$G$31:$G$400,"kg"),SUMIFS('Étape 1 - à remplir'!$F$31:$F$400,'Étape 1 - à remplir'!$H$31:$H$400,MASQ2!DS37,'Étape 1 - à remplir'!$N$31:$N$400,DI$3,'Étape 1 - à remplir'!$G$31:$G$400,"kg"))))))=0,NA(),IF(DI$2="Catégorie",IF(DI$3="Toutes",SUMIFS('Étape 1 - à remplir'!$F$31:$F$400,'Étape 1 - à remplir'!$H$31:$H$400,MASQ2!DS37,'Étape 1 - à remplir'!$G$31:$G$400,"kg"),SUMIFS('Étape 1 - à remplir'!$F$31:$F$400,'Étape 1 - à remplir'!$H$31:$H$400,MASQ2!DS37,'Étape 1 - à remplir'!$C$31:$C$400,DI$3,'Étape 1 - à remplir'!$G$31:$G$400,"kg")),IF(DI$2="Âge",IF(DI$3="Tous",SUMIFS('Étape 1 - à remplir'!$F$31:$F$400,'Étape 1 - à remplir'!$H$31:$H$400,MASQ2!DS37,'Étape 1 - à remplir'!$G$31:$G$400,"kg"),SUMIFS('Étape 1 - à remplir'!$F$31:$F$400,'Étape 1 - à remplir'!$H$31:$H$400,MASQ2!DS37,'Étape 1 - à remplir'!$P$31:$P$400,DI$3,'Étape 1 - à remplir'!$G$31:$G$400,"kg")),IF(DI$2="Atelier",IF(DI$3="Tous",SUMIFS('Étape 1 - à remplir'!$F$31:$F$400,'Étape 1 - à remplir'!$H$31:$H$400,MASQ2!DS37,'Étape 1 - à remplir'!$G$31:$G$400,"kg"),SUMIFS('Étape 1 - à remplir'!$F$31:$F$400,'Étape 1 - à remplir'!$H$31:$H$400,MASQ2!DS37,'Étape 1 - à remplir'!$O$31:$O$400,DI$3,'Étape 1 - à remplir'!$G$31:$G$400,"kg")),IF(DI$2="Espèce",IF(DI$3="Tous",SUMIFS('Étape 1 - à remplir'!$F$31:$F$400,'Étape 1 - à remplir'!$H$31:$H$400,MASQ2!DS37,'Étape 1 - à remplir'!$G$31:$G$400,"kg"),SUMIFS('Étape 1 - à remplir'!$F$31:$F$400,'Étape 1 - à remplir'!$H$31:$H$400,MASQ2!DS37,'Étape 1 - à remplir'!$N$31:$N$400,DI$3,'Étape 1 - à remplir'!$G$31:$G$400,"kg")))))))</f>
        <v>#N/A</v>
      </c>
      <c r="DU37" s="204" t="str">
        <v>Voie intra-utérine</v>
      </c>
      <c r="DV37" s="97" t="e">
        <v>#N/A</v>
      </c>
      <c r="DW37" s="8"/>
      <c r="DX37" s="183">
        <v>6</v>
      </c>
      <c r="DY37" s="163" t="str">
        <f t="shared" si="69"/>
        <v/>
      </c>
      <c r="DZ37" s="8" t="str">
        <f t="shared" si="70"/>
        <v/>
      </c>
      <c r="EA37" s="8" t="str">
        <f t="shared" si="71"/>
        <v/>
      </c>
      <c r="EB37" s="104" t="str">
        <f t="shared" si="72"/>
        <v/>
      </c>
      <c r="EC37" s="163" t="str">
        <f>IF(ED37="","",IF(MAX(EC$31:EC36)&lt;1,1,MAX(EC$31:EC36)+1))</f>
        <v/>
      </c>
      <c r="ED37" s="8" t="str">
        <v/>
      </c>
      <c r="EE37" s="163" t="str">
        <f>IF(EF37="","",IF(MAX(EE$31:EE36)&lt;1,1,MAX(EE$31:EE36)+1))</f>
        <v/>
      </c>
      <c r="EF37" s="104" t="str">
        <v/>
      </c>
      <c r="EG37" s="8" t="str">
        <f>IF(EH37="","",IF(MAX(EG$31:EG36)&lt;1,1,MAX(EG$31:EG36)+1))</f>
        <v/>
      </c>
      <c r="EH37" s="8" t="str">
        <v/>
      </c>
      <c r="EI37" s="163" t="str">
        <f>IF(EJ37="","",IF(MAX(EI$31:EI36)&lt;1,1,MAX(EI$31:EI36)+1))</f>
        <v/>
      </c>
      <c r="EJ37" s="97" t="str">
        <v/>
      </c>
    </row>
    <row r="38" spans="1:140" ht="15.75" thickBot="1" x14ac:dyDescent="0.3">
      <c r="A38" s="56"/>
      <c r="B38" s="8"/>
      <c r="C38" s="8"/>
      <c r="D38" s="8"/>
      <c r="E38" s="8"/>
      <c r="F38" s="8"/>
      <c r="G38" s="8"/>
      <c r="H38" s="8"/>
      <c r="I38" s="102" t="str">
        <f>INDEX(Données_ATB!BE:BV,MATCH(MASQ2!J38,Données_ATB!BE:BE,0),18)</f>
        <v/>
      </c>
      <c r="J38" s="77" t="str">
        <f>Données_ATB!BE37</f>
        <v>AMPHOPRIM</v>
      </c>
      <c r="K38" s="204" t="e">
        <f>IF(IF(S$2="Catégorie",IF(S$3="Toutes",SUMIFS('Étape 1 - à remplir'!$F$31:$F$400,'Étape 1 - à remplir'!$E$31:$E$400,MASQ2!J38,'Étape 1 - à remplir'!$G$31:$G$400,"animaux"),SUMIFS('Étape 1 - à remplir'!$F$31:$F$400,'Étape 1 - à remplir'!$E$31:$E$400,MASQ2!J38,'Étape 1 - à remplir'!$C$31:$C$400,S$3)),IF(S$2="Âge",IF(S$3="Tous",SUMIFS('Étape 1 - à remplir'!$F$31:$F$400,'Étape 1 - à remplir'!$E$31:$E$400,MASQ2!J38,'Étape 1 - à remplir'!$G$31:$G$400,"animaux"),SUMIFS('Étape 1 - à remplir'!$F$31:$F$400,'Étape 1 - à remplir'!$E$31:$E$400,MASQ2!J38,'Étape 1 - à remplir'!$P$31:$P$400,S$3)),IF(S$2="Atelier",IF(S$3="Tous",SUMIFS('Étape 1 - à remplir'!$F$31:$F$400,'Étape 1 - à remplir'!$E$31:$E$400,MASQ2!J38,'Étape 1 - à remplir'!$G$31:$G$400,"animaux"),SUMIFS('Étape 1 - à remplir'!$F$31:$F$400,'Étape 1 - à remplir'!$E$31:$E$400,MASQ2!J38,'Étape 1 - à remplir'!$O$31:$O$400,S$3)),IF(S$2="Espèce",IF(S$3="Tous",SUMIFS('Étape 1 - à remplir'!$F$31:$F$400,'Étape 1 - à remplir'!$E$31:$E$400,MASQ2!J38,'Étape 1 - à remplir'!$G$31:$G$400,"animaux"),SUMIFS('Étape 1 - à remplir'!$F$31:$F$400,'Étape 1 - à remplir'!$E$31:$E$400,MASQ2!J38,'Étape 1 - à remplir'!$N$31:$N$400,S$3))))))=0,NA(),IF(S$2="Catégorie",IF(S$3="Toutes",SUMIFS('Étape 1 - à remplir'!$F$31:$F$400,'Étape 1 - à remplir'!$E$31:$E$400,MASQ2!J38,'Étape 1 - à remplir'!$G$31:$G$400,"animaux"),SUMIFS('Étape 1 - à remplir'!$F$31:$F$400,'Étape 1 - à remplir'!$E$31:$E$400,MASQ2!J38,'Étape 1 - à remplir'!$C$31:$C$400,S$3)),IF(S$2="Âge",IF(S$3="Tous",SUMIFS('Étape 1 - à remplir'!$F$31:$F$400,'Étape 1 - à remplir'!$E$31:$E$400,MASQ2!J38,'Étape 1 - à remplir'!$G$31:$G$400,"animaux"),SUMIFS('Étape 1 - à remplir'!$F$31:$F$400,'Étape 1 - à remplir'!$E$31:$E$400,MASQ2!J38,'Étape 1 - à remplir'!$P$31:$P$400,S$3)),IF(S$2="Atelier",IF(S$3="Tous",SUMIFS('Étape 1 - à remplir'!$F$31:$F$400,'Étape 1 - à remplir'!$E$31:$E$400,MASQ2!J38,'Étape 1 - à remplir'!$G$31:$G$400,"animaux"),SUMIFS('Étape 1 - à remplir'!$F$31:$F$400,'Étape 1 - à remplir'!$E$31:$E$400,MASQ2!J38,'Étape 1 - à remplir'!$O$31:$O$400,S$3)),IF(S$2="Espèce",IF(S$3="Tous",SUMIFS('Étape 1 - à remplir'!$F$31:$F$400,'Étape 1 - à remplir'!$E$31:$E$400,MASQ2!J38,'Étape 1 - à remplir'!$G$31:$G$400,"animaux"),SUMIFS('Étape 1 - à remplir'!$F$31:$F$400,'Étape 1 - à remplir'!$E$31:$E$400,MASQ2!J38,'Étape 1 - à remplir'!$N$31:$N$400,S$3)))))))</f>
        <v>#N/A</v>
      </c>
      <c r="L38" s="97">
        <f t="shared" si="38"/>
        <v>0</v>
      </c>
      <c r="M38" s="56" t="str">
        <f>Données_ATB!BN37</f>
        <v>Sulfadimidine</v>
      </c>
      <c r="N38" s="204" t="str">
        <f>Données_ATB!BO37</f>
        <v>Triméthoprime</v>
      </c>
      <c r="O38" s="97" t="str">
        <f>Données_ATB!BP37</f>
        <v/>
      </c>
      <c r="P38" s="77" t="str">
        <f>Données_ATB!BR37</f>
        <v>Sulfamides</v>
      </c>
      <c r="Q38" s="78" t="str">
        <f>Données_ATB!BS37</f>
        <v>Trimethoprime</v>
      </c>
      <c r="R38" s="79" t="str">
        <f>Données_ATB!BT37</f>
        <v/>
      </c>
      <c r="S38" s="78"/>
      <c r="T38" s="78"/>
      <c r="U38" s="77" t="str">
        <f ca="1"/>
        <v>AMPHOPRIM</v>
      </c>
      <c r="V38" s="79" t="e">
        <f ca="1"/>
        <v>#N/A</v>
      </c>
      <c r="W38" s="102" t="str">
        <f>IF(X38="Colistine","x",IF(INDEX(Données_ATB!CB$3:CC$63,MATCH(X38,Données_ATB!CB$3:CB$63,0),2)="Fluoroquinolones","x",IF(INDEX(Données_ATB!CB$3:CC$63,MATCH(X38,Données_ATB!CB$3:CB$63,0),2)="Cephalosporines 3&amp;4G","x","")))</f>
        <v/>
      </c>
      <c r="X38" s="77" t="str">
        <f>Données_ATB!CB37</f>
        <v>Oxytétracycline</v>
      </c>
      <c r="Y38" s="104" t="e">
        <f t="shared" si="30"/>
        <v>#N/A</v>
      </c>
      <c r="Z38" s="8" t="str">
        <f ca="1"/>
        <v>Oxytétracycline</v>
      </c>
      <c r="AA38" s="97" t="e">
        <f ca="1"/>
        <v>#N/A</v>
      </c>
      <c r="AB38" s="102"/>
      <c r="AC38" s="99" t="str">
        <f>Données_ATB!CF9</f>
        <v>Voies parentérale et orale</v>
      </c>
      <c r="AD38" s="104" t="e">
        <f>IF(IF(S$2="Catégorie",IF(S$3="Toutes",SUMIFS('Étape 1 - à remplir'!F$31:F$400,'Étape 1 - à remplir'!H$31:H$400,MASQ2!AC38,'Étape 1 - à remplir'!G$31:G$400,"animaux"),SUMIFS('Étape 1 - à remplir'!F$31:F$400,'Étape 1 - à remplir'!H$31:H$400,MASQ2!AC38,'Étape 1 - à remplir'!C$31:C$400,S$3)),IF(S$2="Âge",IF(S$3="Tous",SUMIFS('Étape 1 - à remplir'!F$31:F$400,'Étape 1 - à remplir'!H$31:H$400,MASQ2!AC38,'Étape 1 - à remplir'!G$31:G$400,"animaux"),SUMIFS('Étape 1 - à remplir'!F$31:F$400,'Étape 1 - à remplir'!H$31:H$400,MASQ2!AC38,'Étape 1 - à remplir'!P$31:P$400,S$3)),IF(S$2="Atelier",IF(S$3="Tous",SUMIFS('Étape 1 - à remplir'!F$31:F$400,'Étape 1 - à remplir'!H$31:H$400,MASQ2!AC38,'Étape 1 - à remplir'!G$31:G$400,"animaux"),SUMIFS('Étape 1 - à remplir'!F$31:F$400,'Étape 1 - à remplir'!H$31:H$400,MASQ2!AC38,'Étape 1 - à remplir'!O$31:O$400,S$3)),IF(S$2="Espèce",IF(S$3="Tous",SUMIFS('Étape 1 - à remplir'!F$31:F$400,'Étape 1 - à remplir'!H$31:H$400,MASQ2!AC38,'Étape 1 - à remplir'!G$31:G$400,"animaux"),SUMIFS('Étape 1 - à remplir'!F$31:F$400,'Étape 1 - à remplir'!H$31:H$400,MASQ2!AC38,'Étape 1 - à remplir'!N$31:N$400,S$3))))))=0,NA(),IF(S$2="Catégorie",IF(S$3="Toutes",SUMIFS('Étape 1 - à remplir'!F$31:F$400,'Étape 1 - à remplir'!H$31:H$400,MASQ2!AC38,'Étape 1 - à remplir'!G$31:G$400,"animaux"),SUMIFS('Étape 1 - à remplir'!F$31:F$400,'Étape 1 - à remplir'!H$31:H$400,MASQ2!AC38,'Étape 1 - à remplir'!C$31:C$400,S$3)),IF(S$2="Âge",IF(S$3="Tous",SUMIFS('Étape 1 - à remplir'!F$31:F$400,'Étape 1 - à remplir'!H$31:H$400,MASQ2!AC38,'Étape 1 - à remplir'!G$31:G$400,"animaux"),SUMIFS('Étape 1 - à remplir'!F$31:F$400,'Étape 1 - à remplir'!H$31:H$400,MASQ2!AC38,'Étape 1 - à remplir'!P$31:P$400,S$3)),IF(S$2="Atelier",IF(S$3="Tous",SUMIFS('Étape 1 - à remplir'!F$31:F$400,'Étape 1 - à remplir'!H$31:H$400,MASQ2!AC38,'Étape 1 - à remplir'!G$31:G$400,"animaux"),SUMIFS('Étape 1 - à remplir'!F$31:F$400,'Étape 1 - à remplir'!H$31:H$400,MASQ2!AC38,'Étape 1 - à remplir'!O$31:O$400,S$3)),IF(S$2="Espèce",IF(S$3="Tous",SUMIFS('Étape 1 - à remplir'!F$31:F$400,'Étape 1 - à remplir'!H$31:H$400,MASQ2!AC38,'Étape 1 - à remplir'!G$31:G$400,"animaux"),SUMIFS('Étape 1 - à remplir'!F$31:F$400,'Étape 1 - à remplir'!H$31:H$400,MASQ2!AC38,'Étape 1 - à remplir'!N$31:N$400,S$3)))))))</f>
        <v>#N/A</v>
      </c>
      <c r="AE38" s="100" t="str">
        <v>Voies parentérale et orale</v>
      </c>
      <c r="AF38" s="101" t="e">
        <v>#N/A</v>
      </c>
      <c r="AH38" s="183">
        <v>7</v>
      </c>
      <c r="AI38" s="163" t="str">
        <f t="shared" si="59"/>
        <v/>
      </c>
      <c r="AJ38" s="8" t="str">
        <f t="shared" si="60"/>
        <v/>
      </c>
      <c r="AK38" s="8" t="str">
        <f t="shared" si="61"/>
        <v/>
      </c>
      <c r="AL38" s="104" t="str">
        <f t="shared" si="62"/>
        <v/>
      </c>
      <c r="AM38" s="163" t="str">
        <f>IF(AN38="","",IF(MAX(AM$31:AM37)&lt;1,1,MAX(AM$31:AM37)+1))</f>
        <v/>
      </c>
      <c r="AN38" s="8" t="str">
        <v/>
      </c>
      <c r="AO38" s="163" t="str">
        <f>IF(AP38="","",IF(MAX(AO$31:AO37)&lt;1,1,MAX(AO$31:AO37)+1))</f>
        <v/>
      </c>
      <c r="AP38" s="104" t="str">
        <v/>
      </c>
      <c r="AQ38" s="8" t="str">
        <f>IF(AR38="","",IF(MAX(AQ$31:AQ37)&lt;1,1,MAX(AQ$31:AQ37)+1))</f>
        <v/>
      </c>
      <c r="AR38" s="8" t="str">
        <v/>
      </c>
      <c r="AS38" s="163" t="str">
        <f>IF(AT38="","",IF(MAX(AS$31:AS37)&lt;1,1,MAX(AS$31:AS37)+1))</f>
        <v/>
      </c>
      <c r="AT38" s="97" t="str">
        <v/>
      </c>
      <c r="AV38" s="56"/>
      <c r="AY38" s="8"/>
      <c r="AZ38" s="8"/>
      <c r="BA38" s="8"/>
      <c r="BB38" s="8"/>
      <c r="BC38" s="8"/>
      <c r="BD38" s="102" t="str">
        <f t="shared" si="5"/>
        <v/>
      </c>
      <c r="BE38" s="56" t="str">
        <f t="shared" si="6"/>
        <v>AMPHOPRIM</v>
      </c>
      <c r="BF38" s="204" t="e">
        <f>IF(IF(BN$2="Catégorie",IF(BN$3="Toutes",SUMIFS('Étape 1 - à remplir'!$F$31:$F$400,'Étape 1 - à remplir'!$E$31:$E$400,MASQ2!BE38,'Étape 1 - à remplir'!$G$31:$G$400,"lots"),SUMIFS('Étape 1 - à remplir'!$F$31:$F$400,'Étape 1 - à remplir'!$E$31:$E$400,MASQ2!BE38,'Étape 1 - à remplir'!$C$31:$C$400,BN$3)),IF(BN$2="Âge",IF(BN$3="Tous",SUMIFS('Étape 1 - à remplir'!$F$31:$F$400,'Étape 1 - à remplir'!$E$31:$E$400,MASQ2!BE38,'Étape 1 - à remplir'!$G$31:$G$400,"lots"),SUMIFS('Étape 1 - à remplir'!$F$31:$F$400,'Étape 1 - à remplir'!$E$31:$E$400,MASQ2!BE38,'Étape 1 - à remplir'!$P$31:$P$400,BN$3,'Étape 1 - à remplir'!$G$31:$G$400,"lots")),IF(BN$2="Atelier",IF(BN$3="Tous",SUMIFS('Étape 1 - à remplir'!$F$31:$F$400,'Étape 1 - à remplir'!$E$31:$E$400,MASQ2!BE38,'Étape 1 - à remplir'!$G$31:$G$400,"lots"),SUMIFS('Étape 1 - à remplir'!$F$31:$F$400,'Étape 1 - à remplir'!$E$31:$E$400,MASQ2!BE38,'Étape 1 - à remplir'!$O$31:$O$400,BN$3,'Étape 1 - à remplir'!$G$31:$G$400,"lots")),IF(BN$2="Espèce",IF(BN$3="Tous",SUMIFS('Étape 1 - à remplir'!$F$31:$F$400,'Étape 1 - à remplir'!$E$31:$E$400,MASQ2!BE38,'Étape 1 - à remplir'!$G$31:$G$400,"lots"),SUMIFS('Étape 1 - à remplir'!$F$31:$F$400,'Étape 1 - à remplir'!$E$31:$E$400,MASQ2!BE38,'Étape 1 - à remplir'!$N$31:$N$400,BN$3,'Étape 1 - à remplir'!$G$31:$G$400,"lots"))))))=0,NA(),IF(BN$2="Catégorie",IF(BN$3="Toutes",SUMIFS('Étape 1 - à remplir'!$F$31:$F$400,'Étape 1 - à remplir'!$E$31:$E$400,MASQ2!BE38,'Étape 1 - à remplir'!$G$31:$G$400,"lots"),SUMIFS('Étape 1 - à remplir'!$F$31:$F$400,'Étape 1 - à remplir'!$E$31:$E$400,MASQ2!BE38,'Étape 1 - à remplir'!$C$31:$C$400,BN$3)),IF(BN$2="Âge",IF(BN$3="Tous",SUMIFS('Étape 1 - à remplir'!$F$31:$F$400,'Étape 1 - à remplir'!$E$31:$E$400,MASQ2!BE38,'Étape 1 - à remplir'!$G$31:$G$400,"lots"),SUMIFS('Étape 1 - à remplir'!$F$31:$F$400,'Étape 1 - à remplir'!$E$31:$E$400,MASQ2!BE38,'Étape 1 - à remplir'!$P$31:$P$400,BN$3,'Étape 1 - à remplir'!$G$31:$G$400,"lots")),IF(BN$2="Atelier",IF(BN$3="Tous",SUMIFS('Étape 1 - à remplir'!$F$31:$F$400,'Étape 1 - à remplir'!$E$31:$E$400,MASQ2!BE38,'Étape 1 - à remplir'!$G$31:$G$400,"lots"),SUMIFS('Étape 1 - à remplir'!$F$31:$F$400,'Étape 1 - à remplir'!$E$31:$E$400,MASQ2!BE38,'Étape 1 - à remplir'!$O$31:$O$400,BN$3,'Étape 1 - à remplir'!$G$31:$G$400,"lots")),IF(BN$2="Espèce",IF(BN$3="Tous",SUMIFS('Étape 1 - à remplir'!$F$31:$F$400,'Étape 1 - à remplir'!$E$31:$E$400,MASQ2!BE38,'Étape 1 - à remplir'!$G$31:$G$400,"lots"),SUMIFS('Étape 1 - à remplir'!$F$31:$F$400,'Étape 1 - à remplir'!$E$31:$E$400,MASQ2!BE38,'Étape 1 - à remplir'!$N$31:$N$400,BN$3,'Étape 1 - à remplir'!$G$31:$G$400,"lots")))))))</f>
        <v>#N/A</v>
      </c>
      <c r="BG38" s="204">
        <f t="shared" si="32"/>
        <v>0</v>
      </c>
      <c r="BH38" s="204" t="str">
        <f t="shared" si="7"/>
        <v>Sulfadimidine</v>
      </c>
      <c r="BI38" s="204" t="str">
        <f t="shared" si="8"/>
        <v>Triméthoprime</v>
      </c>
      <c r="BJ38" s="204" t="str">
        <f t="shared" si="9"/>
        <v/>
      </c>
      <c r="BK38" s="204" t="str">
        <f t="shared" si="10"/>
        <v>Sulfamides</v>
      </c>
      <c r="BL38" s="204" t="str">
        <f t="shared" si="11"/>
        <v>Trimethoprime</v>
      </c>
      <c r="BM38" s="97" t="str">
        <f t="shared" si="12"/>
        <v/>
      </c>
      <c r="BN38" s="78"/>
      <c r="BO38" s="78"/>
      <c r="BP38" s="77" t="str">
        <f ca="1"/>
        <v>AMPHOPRIM</v>
      </c>
      <c r="BQ38" s="79" t="e">
        <f ca="1"/>
        <v>#N/A</v>
      </c>
      <c r="BR38" s="102" t="str">
        <f t="shared" si="73"/>
        <v/>
      </c>
      <c r="BS38" s="77" t="str">
        <f t="shared" si="74"/>
        <v>Oxytétracycline</v>
      </c>
      <c r="BT38" s="104" t="e">
        <f t="shared" si="33"/>
        <v>#N/A</v>
      </c>
      <c r="BU38" s="204" t="str">
        <f ca="1"/>
        <v>Oxytétracycline</v>
      </c>
      <c r="BV38" s="97" t="e">
        <f ca="1"/>
        <v>#N/A</v>
      </c>
      <c r="BW38" s="8"/>
      <c r="BX38" s="99" t="str">
        <f t="shared" si="63"/>
        <v>Voies parentérale et orale</v>
      </c>
      <c r="BY38" s="104" t="e">
        <f>IF(IF(BN$2="Catégorie",IF(BN$3="Toutes",SUMIFS('Étape 1 - à remplir'!$F$31:$F$400,'Étape 1 - à remplir'!$H$31:$H$400,MASQ2!BX38,'Étape 1 - à remplir'!$G$31:$G$400,"lots"),SUMIFS('Étape 1 - à remplir'!$F$31:$F$400,'Étape 1 - à remplir'!$H$31:$H$400,MASQ2!BX38,'Étape 1 - à remplir'!$C$31:$C$400,BN$3,'Étape 1 - à remplir'!$G$31:$G$400,"lots")),IF(BN$2="Âge",IF(BN$3="Tous",SUMIFS('Étape 1 - à remplir'!$F$31:$F$400,'Étape 1 - à remplir'!$H$31:$H$400,MASQ2!BX38,'Étape 1 - à remplir'!$G$31:$G$400,"lots"),SUMIFS('Étape 1 - à remplir'!$F$31:$F$400,'Étape 1 - à remplir'!$H$31:$H$400,MASQ2!BX38,'Étape 1 - à remplir'!$P$31:$P$400,BN$3,'Étape 1 - à remplir'!$G$31:$G$400,"lots")),IF(BN$2="Atelier",IF(BN$3="Tous",SUMIFS('Étape 1 - à remplir'!$F$31:$F$400,'Étape 1 - à remplir'!$H$31:$H$400,MASQ2!BX38,'Étape 1 - à remplir'!$G$31:$G$400,"lots"),SUMIFS('Étape 1 - à remplir'!$F$31:$F$400,'Étape 1 - à remplir'!$H$31:$H$400,MASQ2!BX38,'Étape 1 - à remplir'!$O$31:$O$400,BN$3,'Étape 1 - à remplir'!$G$31:$G$400,"lots")),IF(BN$2="Espèce",IF(BN$3="Tous",SUMIFS('Étape 1 - à remplir'!$F$31:$F$400,'Étape 1 - à remplir'!$H$31:$H$400,MASQ2!BX38,'Étape 1 - à remplir'!$G$31:$G$400,"lots"),SUMIFS('Étape 1 - à remplir'!$F$31:$F$400,'Étape 1 - à remplir'!$H$31:$H$400,MASQ2!BX38,'Étape 1 - à remplir'!$N$31:$N$400,BN$3,'Étape 1 - à remplir'!$G$31:$G$400,"lots"))))))=0,NA(),IF(BN$2="Catégorie",IF(BN$3="Toutes",SUMIFS('Étape 1 - à remplir'!$F$31:$F$400,'Étape 1 - à remplir'!$H$31:$H$400,MASQ2!BX38,'Étape 1 - à remplir'!$G$31:$G$400,"lots"),SUMIFS('Étape 1 - à remplir'!$F$31:$F$400,'Étape 1 - à remplir'!$H$31:$H$400,MASQ2!BX38,'Étape 1 - à remplir'!$C$31:$C$400,BN$3,'Étape 1 - à remplir'!$G$31:$G$400,"lots")),IF(BN$2="Âge",IF(BN$3="Tous",SUMIFS('Étape 1 - à remplir'!$F$31:$F$400,'Étape 1 - à remplir'!$H$31:$H$400,MASQ2!BX38,'Étape 1 - à remplir'!$G$31:$G$400,"lots"),SUMIFS('Étape 1 - à remplir'!$F$31:$F$400,'Étape 1 - à remplir'!$H$31:$H$400,MASQ2!BX38,'Étape 1 - à remplir'!$P$31:$P$400,BN$3,'Étape 1 - à remplir'!$G$31:$G$400,"lots")),IF(BN$2="Atelier",IF(BN$3="Tous",SUMIFS('Étape 1 - à remplir'!$F$31:$F$400,'Étape 1 - à remplir'!$H$31:$H$400,MASQ2!BX38,'Étape 1 - à remplir'!$G$31:$G$400,"lots"),SUMIFS('Étape 1 - à remplir'!$F$31:$F$400,'Étape 1 - à remplir'!$H$31:$H$400,MASQ2!BX38,'Étape 1 - à remplir'!$O$31:$O$400,BN$3,'Étape 1 - à remplir'!$G$31:$G$400,"lots")),IF(BN$2="Espèce",IF(BN$3="Tous",SUMIFS('Étape 1 - à remplir'!$F$31:$F$400,'Étape 1 - à remplir'!$H$31:$H$400,MASQ2!BX38,'Étape 1 - à remplir'!$G$31:$G$400,"lots"),SUMIFS('Étape 1 - à remplir'!$F$31:$F$400,'Étape 1 - à remplir'!$H$31:$H$400,MASQ2!BX38,'Étape 1 - à remplir'!$N$31:$N$400,BN$3,'Étape 1 - à remplir'!$G$31:$G$400,"lots")))))))</f>
        <v>#N/A</v>
      </c>
      <c r="BZ38" s="100" t="str">
        <v>Voies parentérale et orale</v>
      </c>
      <c r="CA38" s="101" t="e">
        <v>#N/A</v>
      </c>
      <c r="CB38" s="8"/>
      <c r="CC38" s="183">
        <v>7</v>
      </c>
      <c r="CD38" s="163" t="str">
        <f t="shared" si="64"/>
        <v/>
      </c>
      <c r="CE38" s="8" t="str">
        <f t="shared" si="65"/>
        <v/>
      </c>
      <c r="CF38" s="8" t="str">
        <f t="shared" si="66"/>
        <v/>
      </c>
      <c r="CG38" s="104" t="str">
        <f t="shared" si="67"/>
        <v/>
      </c>
      <c r="CH38" s="163" t="str">
        <f>IF(CI38="","",IF(MAX(CH$31:CH37)&lt;1,1,MAX(CH$31:CH37)+1))</f>
        <v/>
      </c>
      <c r="CI38" s="8" t="str">
        <v/>
      </c>
      <c r="CJ38" s="163" t="str">
        <f>IF(CK38="","",IF(MAX(CJ$31:CJ37)&lt;1,1,MAX(CJ$31:CJ37)+1))</f>
        <v/>
      </c>
      <c r="CK38" s="104" t="str">
        <v/>
      </c>
      <c r="CL38" s="8" t="str">
        <f>IF(CM38="","",IF(MAX(CL$31:CL37)&lt;1,1,MAX(CL$31:CL37)+1))</f>
        <v/>
      </c>
      <c r="CM38" s="8" t="str">
        <v/>
      </c>
      <c r="CN38" s="163" t="str">
        <f>IF(CO38="","",IF(MAX(CN$31:CN37)&lt;1,1,MAX(CN$31:CN37)+1))</f>
        <v/>
      </c>
      <c r="CO38" s="97" t="str">
        <v/>
      </c>
      <c r="CQ38" s="56"/>
      <c r="CR38" s="8"/>
      <c r="CS38" s="8"/>
      <c r="CT38" s="8"/>
      <c r="CU38" s="8"/>
      <c r="CV38" s="8"/>
      <c r="CW38" s="8"/>
      <c r="CX38" s="8"/>
      <c r="CY38" s="102" t="str">
        <f t="shared" si="18"/>
        <v/>
      </c>
      <c r="CZ38" s="56" t="str">
        <f t="shared" si="19"/>
        <v>AMPHOPRIM</v>
      </c>
      <c r="DA38" s="204" t="e">
        <f>IF(IF(DI$2="Catégorie",IF(DI$3="Toutes",SUMIFS('Étape 1 - à remplir'!$F$31:$F$400,'Étape 1 - à remplir'!$E$31:$E$400,MASQ2!CZ38,'Étape 1 - à remplir'!$G$31:$G$400,"kg"),SUMIFS('Étape 1 - à remplir'!$F$31:$F$400,'Étape 1 - à remplir'!$E$31:$E$400,MASQ2!CZ38,'Étape 1 - à remplir'!$C$31:$C$400,DI$3)),IF(DI$2="Âge",IF(DI$3="Tous",SUMIFS('Étape 1 - à remplir'!$F$31:$F$400,'Étape 1 - à remplir'!$E$31:$E$400,MASQ2!CZ38,'Étape 1 - à remplir'!$G$31:$G$400,"kg"),SUMIFS('Étape 1 - à remplir'!$F$31:$F$400,'Étape 1 - à remplir'!$E$31:$E$400,MASQ2!CZ38,'Étape 1 - à remplir'!$P$31:$P$400,DI$3,'Étape 1 - à remplir'!$G$31:$G$400,"kg")),IF(DI$2="Atelier",IF(DI$3="Tous",SUMIFS('Étape 1 - à remplir'!$F$31:$F$400,'Étape 1 - à remplir'!$E$31:$E$400,MASQ2!CZ38,'Étape 1 - à remplir'!$G$31:$G$400,"kg"),SUMIFS('Étape 1 - à remplir'!$F$31:$F$400,'Étape 1 - à remplir'!$E$31:$E$400,MASQ2!CZ38,'Étape 1 - à remplir'!$O$31:$O$400,DI$3,'Étape 1 - à remplir'!$G$31:$G$400,"kg")),IF(DI$2="Espèce",IF(DI$3="Tous",SUMIFS('Étape 1 - à remplir'!$F$31:$F$400,'Étape 1 - à remplir'!$E$31:$E$400,MASQ2!CZ38,'Étape 1 - à remplir'!$G$31:$G$400,"kg"),SUMIFS('Étape 1 - à remplir'!$F$31:$F$400,'Étape 1 - à remplir'!$E$31:$E$400,MASQ2!CZ38,'Étape 1 - à remplir'!$N$31:$N$400,DI$3,'Étape 1 - à remplir'!$G$31:$G$400,"kg"))))))=0,NA(),IF(DI$2="Catégorie",IF(DI$3="Toutes",SUMIFS('Étape 1 - à remplir'!$F$31:$F$400,'Étape 1 - à remplir'!$E$31:$E$400,MASQ2!CZ38,'Étape 1 - à remplir'!$G$31:$G$400,"kg"),SUMIFS('Étape 1 - à remplir'!$F$31:$F$400,'Étape 1 - à remplir'!$E$31:$E$400,MASQ2!CZ38,'Étape 1 - à remplir'!$C$31:$C$400,DI$3)),IF(DI$2="Âge",IF(DI$3="Tous",SUMIFS('Étape 1 - à remplir'!$F$31:$F$400,'Étape 1 - à remplir'!$E$31:$E$400,MASQ2!CZ38,'Étape 1 - à remplir'!$G$31:$G$400,"kg"),SUMIFS('Étape 1 - à remplir'!$F$31:$F$400,'Étape 1 - à remplir'!$E$31:$E$400,MASQ2!CZ38,'Étape 1 - à remplir'!$P$31:$P$400,DI$3,'Étape 1 - à remplir'!$G$31:$G$400,"kg")),IF(DI$2="Atelier",IF(DI$3="Tous",SUMIFS('Étape 1 - à remplir'!$F$31:$F$400,'Étape 1 - à remplir'!$E$31:$E$400,MASQ2!CZ38,'Étape 1 - à remplir'!$G$31:$G$400,"kg"),SUMIFS('Étape 1 - à remplir'!$F$31:$F$400,'Étape 1 - à remplir'!$E$31:$E$400,MASQ2!CZ38,'Étape 1 - à remplir'!$O$31:$O$400,DI$3,'Étape 1 - à remplir'!$G$31:$G$400,"kg")),IF(DI$2="Espèce",IF(DI$3="Tous",SUMIFS('Étape 1 - à remplir'!$F$31:$F$400,'Étape 1 - à remplir'!$E$31:$E$400,MASQ2!CZ38,'Étape 1 - à remplir'!$G$31:$G$400,"kg"),SUMIFS('Étape 1 - à remplir'!$F$31:$F$400,'Étape 1 - à remplir'!$E$31:$E$400,MASQ2!CZ38,'Étape 1 - à remplir'!$N$31:$N$400,DI$3,'Étape 1 - à remplir'!$G$31:$G$400,"kg")))))))</f>
        <v>#N/A</v>
      </c>
      <c r="DB38" s="104">
        <f t="shared" si="35"/>
        <v>0</v>
      </c>
      <c r="DC38" s="204" t="str">
        <f t="shared" si="20"/>
        <v>Sulfadimidine</v>
      </c>
      <c r="DD38" s="204" t="str">
        <f t="shared" si="21"/>
        <v>Triméthoprime</v>
      </c>
      <c r="DE38" s="204" t="str">
        <f t="shared" si="22"/>
        <v/>
      </c>
      <c r="DF38" s="204" t="str">
        <f t="shared" si="23"/>
        <v>Sulfamides</v>
      </c>
      <c r="DG38" s="204" t="str">
        <f t="shared" si="24"/>
        <v>Trimethoprime</v>
      </c>
      <c r="DH38" s="97" t="str">
        <f t="shared" si="25"/>
        <v/>
      </c>
      <c r="DI38" s="78"/>
      <c r="DJ38" s="78"/>
      <c r="DK38" s="77" t="str">
        <f ca="1"/>
        <v>AMPHOPRIM</v>
      </c>
      <c r="DL38" s="79" t="e">
        <f ca="1"/>
        <v>#N/A</v>
      </c>
      <c r="DM38" s="102" t="str">
        <f t="shared" si="75"/>
        <v/>
      </c>
      <c r="DN38" s="77" t="str">
        <f t="shared" si="76"/>
        <v>Oxytétracycline</v>
      </c>
      <c r="DO38" s="104" t="e">
        <f t="shared" si="36"/>
        <v>#N/A</v>
      </c>
      <c r="DP38" s="8" t="str">
        <f ca="1"/>
        <v>Oxytétracycline</v>
      </c>
      <c r="DQ38" s="97" t="e">
        <f ca="1"/>
        <v>#N/A</v>
      </c>
      <c r="DR38" s="8"/>
      <c r="DS38" s="99" t="str">
        <f t="shared" si="68"/>
        <v>Voies parentérale et orale</v>
      </c>
      <c r="DT38" s="104" t="e">
        <f>IF(IF(DI$2="Catégorie",IF(DI$3="Toutes",SUMIFS('Étape 1 - à remplir'!$F$31:$F$400,'Étape 1 - à remplir'!$H$31:$H$400,MASQ2!DS38,'Étape 1 - à remplir'!$G$31:$G$400,"kg"),SUMIFS('Étape 1 - à remplir'!$F$31:$F$400,'Étape 1 - à remplir'!$H$31:$H$400,MASQ2!DS38,'Étape 1 - à remplir'!$C$31:$C$400,DI$3,'Étape 1 - à remplir'!$G$31:$G$400,"kg")),IF(DI$2="Âge",IF(DI$3="Tous",SUMIFS('Étape 1 - à remplir'!$F$31:$F$400,'Étape 1 - à remplir'!$H$31:$H$400,MASQ2!DS38,'Étape 1 - à remplir'!$G$31:$G$400,"kg"),SUMIFS('Étape 1 - à remplir'!$F$31:$F$400,'Étape 1 - à remplir'!$H$31:$H$400,MASQ2!DS38,'Étape 1 - à remplir'!$P$31:$P$400,DI$3,'Étape 1 - à remplir'!$G$31:$G$400,"kg")),IF(DI$2="Atelier",IF(DI$3="Tous",SUMIFS('Étape 1 - à remplir'!$F$31:$F$400,'Étape 1 - à remplir'!$H$31:$H$400,MASQ2!DS38,'Étape 1 - à remplir'!$G$31:$G$400,"kg"),SUMIFS('Étape 1 - à remplir'!$F$31:$F$400,'Étape 1 - à remplir'!$H$31:$H$400,MASQ2!DS38,'Étape 1 - à remplir'!$O$31:$O$400,DI$3,'Étape 1 - à remplir'!$G$31:$G$400,"kg")),IF(DI$2="Espèce",IF(DI$3="Tous",SUMIFS('Étape 1 - à remplir'!$F$31:$F$400,'Étape 1 - à remplir'!$H$31:$H$400,MASQ2!DS38,'Étape 1 - à remplir'!$G$31:$G$400,"kg"),SUMIFS('Étape 1 - à remplir'!$F$31:$F$400,'Étape 1 - à remplir'!$H$31:$H$400,MASQ2!DS38,'Étape 1 - à remplir'!$N$31:$N$400,DI$3,'Étape 1 - à remplir'!$G$31:$G$400,"kg"))))))=0,NA(),IF(DI$2="Catégorie",IF(DI$3="Toutes",SUMIFS('Étape 1 - à remplir'!$F$31:$F$400,'Étape 1 - à remplir'!$H$31:$H$400,MASQ2!DS38,'Étape 1 - à remplir'!$G$31:$G$400,"kg"),SUMIFS('Étape 1 - à remplir'!$F$31:$F$400,'Étape 1 - à remplir'!$H$31:$H$400,MASQ2!DS38,'Étape 1 - à remplir'!$C$31:$C$400,DI$3,'Étape 1 - à remplir'!$G$31:$G$400,"kg")),IF(DI$2="Âge",IF(DI$3="Tous",SUMIFS('Étape 1 - à remplir'!$F$31:$F$400,'Étape 1 - à remplir'!$H$31:$H$400,MASQ2!DS38,'Étape 1 - à remplir'!$G$31:$G$400,"kg"),SUMIFS('Étape 1 - à remplir'!$F$31:$F$400,'Étape 1 - à remplir'!$H$31:$H$400,MASQ2!DS38,'Étape 1 - à remplir'!$P$31:$P$400,DI$3,'Étape 1 - à remplir'!$G$31:$G$400,"kg")),IF(DI$2="Atelier",IF(DI$3="Tous",SUMIFS('Étape 1 - à remplir'!$F$31:$F$400,'Étape 1 - à remplir'!$H$31:$H$400,MASQ2!DS38,'Étape 1 - à remplir'!$G$31:$G$400,"kg"),SUMIFS('Étape 1 - à remplir'!$F$31:$F$400,'Étape 1 - à remplir'!$H$31:$H$400,MASQ2!DS38,'Étape 1 - à remplir'!$O$31:$O$400,DI$3,'Étape 1 - à remplir'!$G$31:$G$400,"kg")),IF(DI$2="Espèce",IF(DI$3="Tous",SUMIFS('Étape 1 - à remplir'!$F$31:$F$400,'Étape 1 - à remplir'!$H$31:$H$400,MASQ2!DS38,'Étape 1 - à remplir'!$G$31:$G$400,"kg"),SUMIFS('Étape 1 - à remplir'!$F$31:$F$400,'Étape 1 - à remplir'!$H$31:$H$400,MASQ2!DS38,'Étape 1 - à remplir'!$N$31:$N$400,DI$3,'Étape 1 - à remplir'!$G$31:$G$400,"kg")))))))</f>
        <v>#N/A</v>
      </c>
      <c r="DU38" s="100" t="str">
        <v>Voies parentérale et orale</v>
      </c>
      <c r="DV38" s="101" t="e">
        <v>#N/A</v>
      </c>
      <c r="DW38" s="8"/>
      <c r="DX38" s="183">
        <v>7</v>
      </c>
      <c r="DY38" s="163" t="str">
        <f t="shared" si="69"/>
        <v/>
      </c>
      <c r="DZ38" s="8" t="str">
        <f t="shared" si="70"/>
        <v/>
      </c>
      <c r="EA38" s="8" t="str">
        <f t="shared" si="71"/>
        <v/>
      </c>
      <c r="EB38" s="104" t="str">
        <f t="shared" si="72"/>
        <v/>
      </c>
      <c r="EC38" s="163" t="str">
        <f>IF(ED38="","",IF(MAX(EC$31:EC37)&lt;1,1,MAX(EC$31:EC37)+1))</f>
        <v/>
      </c>
      <c r="ED38" s="8" t="str">
        <v/>
      </c>
      <c r="EE38" s="163" t="str">
        <f>IF(EF38="","",IF(MAX(EE$31:EE37)&lt;1,1,MAX(EE$31:EE37)+1))</f>
        <v/>
      </c>
      <c r="EF38" s="104" t="str">
        <v/>
      </c>
      <c r="EG38" s="8" t="str">
        <f>IF(EH38="","",IF(MAX(EG$31:EG37)&lt;1,1,MAX(EG$31:EG37)+1))</f>
        <v/>
      </c>
      <c r="EH38" s="8" t="str">
        <v/>
      </c>
      <c r="EI38" s="163" t="str">
        <f>IF(EJ38="","",IF(MAX(EI$31:EI37)&lt;1,1,MAX(EI$31:EI37)+1))</f>
        <v/>
      </c>
      <c r="EJ38" s="97" t="str">
        <v/>
      </c>
    </row>
    <row r="39" spans="1:140" x14ac:dyDescent="0.25">
      <c r="A39" s="56"/>
      <c r="B39" s="8"/>
      <c r="C39" s="8"/>
      <c r="D39" s="8"/>
      <c r="E39" s="8"/>
      <c r="F39" s="8"/>
      <c r="G39" s="8"/>
      <c r="H39" s="8"/>
      <c r="I39" s="102" t="str">
        <f>INDEX(Données_ATB!BE:BV,MATCH(MASQ2!J39,Données_ATB!BE:BE,0),18)</f>
        <v/>
      </c>
      <c r="J39" s="77" t="str">
        <f>Données_ATB!BE38</f>
        <v>AMPICLOX</v>
      </c>
      <c r="K39" s="204" t="e">
        <f>IF(IF(S$2="Catégorie",IF(S$3="Toutes",SUMIFS('Étape 1 - à remplir'!$F$31:$F$400,'Étape 1 - à remplir'!$E$31:$E$400,MASQ2!J39,'Étape 1 - à remplir'!$G$31:$G$400,"animaux"),SUMIFS('Étape 1 - à remplir'!$F$31:$F$400,'Étape 1 - à remplir'!$E$31:$E$400,MASQ2!J39,'Étape 1 - à remplir'!$C$31:$C$400,S$3)),IF(S$2="Âge",IF(S$3="Tous",SUMIFS('Étape 1 - à remplir'!$F$31:$F$400,'Étape 1 - à remplir'!$E$31:$E$400,MASQ2!J39,'Étape 1 - à remplir'!$G$31:$G$400,"animaux"),SUMIFS('Étape 1 - à remplir'!$F$31:$F$400,'Étape 1 - à remplir'!$E$31:$E$400,MASQ2!J39,'Étape 1 - à remplir'!$P$31:$P$400,S$3)),IF(S$2="Atelier",IF(S$3="Tous",SUMIFS('Étape 1 - à remplir'!$F$31:$F$400,'Étape 1 - à remplir'!$E$31:$E$400,MASQ2!J39,'Étape 1 - à remplir'!$G$31:$G$400,"animaux"),SUMIFS('Étape 1 - à remplir'!$F$31:$F$400,'Étape 1 - à remplir'!$E$31:$E$400,MASQ2!J39,'Étape 1 - à remplir'!$O$31:$O$400,S$3)),IF(S$2="Espèce",IF(S$3="Tous",SUMIFS('Étape 1 - à remplir'!$F$31:$F$400,'Étape 1 - à remplir'!$E$31:$E$400,MASQ2!J39,'Étape 1 - à remplir'!$G$31:$G$400,"animaux"),SUMIFS('Étape 1 - à remplir'!$F$31:$F$400,'Étape 1 - à remplir'!$E$31:$E$400,MASQ2!J39,'Étape 1 - à remplir'!$N$31:$N$400,S$3))))))=0,NA(),IF(S$2="Catégorie",IF(S$3="Toutes",SUMIFS('Étape 1 - à remplir'!$F$31:$F$400,'Étape 1 - à remplir'!$E$31:$E$400,MASQ2!J39,'Étape 1 - à remplir'!$G$31:$G$400,"animaux"),SUMIFS('Étape 1 - à remplir'!$F$31:$F$400,'Étape 1 - à remplir'!$E$31:$E$400,MASQ2!J39,'Étape 1 - à remplir'!$C$31:$C$400,S$3)),IF(S$2="Âge",IF(S$3="Tous",SUMIFS('Étape 1 - à remplir'!$F$31:$F$400,'Étape 1 - à remplir'!$E$31:$E$400,MASQ2!J39,'Étape 1 - à remplir'!$G$31:$G$400,"animaux"),SUMIFS('Étape 1 - à remplir'!$F$31:$F$400,'Étape 1 - à remplir'!$E$31:$E$400,MASQ2!J39,'Étape 1 - à remplir'!$P$31:$P$400,S$3)),IF(S$2="Atelier",IF(S$3="Tous",SUMIFS('Étape 1 - à remplir'!$F$31:$F$400,'Étape 1 - à remplir'!$E$31:$E$400,MASQ2!J39,'Étape 1 - à remplir'!$G$31:$G$400,"animaux"),SUMIFS('Étape 1 - à remplir'!$F$31:$F$400,'Étape 1 - à remplir'!$E$31:$E$400,MASQ2!J39,'Étape 1 - à remplir'!$O$31:$O$400,S$3)),IF(S$2="Espèce",IF(S$3="Tous",SUMIFS('Étape 1 - à remplir'!$F$31:$F$400,'Étape 1 - à remplir'!$E$31:$E$400,MASQ2!J39,'Étape 1 - à remplir'!$G$31:$G$400,"animaux"),SUMIFS('Étape 1 - à remplir'!$F$31:$F$400,'Étape 1 - à remplir'!$E$31:$E$400,MASQ2!J39,'Étape 1 - à remplir'!$N$31:$N$400,S$3)))))))</f>
        <v>#N/A</v>
      </c>
      <c r="L39" s="97">
        <f t="shared" si="38"/>
        <v>0</v>
      </c>
      <c r="M39" s="56" t="str">
        <f>Données_ATB!BN38</f>
        <v>Cloxacilline</v>
      </c>
      <c r="N39" s="204" t="str">
        <f>Données_ATB!BO38</f>
        <v>Ampicilline</v>
      </c>
      <c r="O39" s="97" t="str">
        <f>Données_ATB!BP38</f>
        <v/>
      </c>
      <c r="P39" s="77" t="str">
        <f>Données_ATB!BR38</f>
        <v>Penicillines</v>
      </c>
      <c r="Q39" s="78" t="str">
        <f>Données_ATB!BS38</f>
        <v>Penicillines</v>
      </c>
      <c r="R39" s="79" t="str">
        <f>Données_ATB!BT38</f>
        <v/>
      </c>
      <c r="S39" s="78"/>
      <c r="T39" s="78"/>
      <c r="U39" s="77" t="str">
        <f ca="1"/>
        <v>AMPICLOX</v>
      </c>
      <c r="V39" s="79" t="e">
        <f ca="1"/>
        <v>#N/A</v>
      </c>
      <c r="W39" s="102" t="str">
        <f>IF(X39="Colistine","x",IF(INDEX(Données_ATB!CB$3:CC$63,MATCH(X39,Données_ATB!CB$3:CB$63,0),2)="Fluoroquinolones","x",IF(INDEX(Données_ATB!CB$3:CC$63,MATCH(X39,Données_ATB!CB$3:CB$63,0),2)="Cephalosporines 3&amp;4G","x","")))</f>
        <v/>
      </c>
      <c r="X39" s="77" t="str">
        <f>Données_ATB!CB38</f>
        <v>Paromomycine</v>
      </c>
      <c r="Y39" s="104" t="e">
        <f t="shared" si="30"/>
        <v>#N/A</v>
      </c>
      <c r="Z39" s="8" t="str">
        <f ca="1"/>
        <v>Paromomycine</v>
      </c>
      <c r="AA39" s="97" t="e">
        <f ca="1"/>
        <v>#N/A</v>
      </c>
      <c r="AB39" s="102"/>
      <c r="AC39" s="8"/>
      <c r="AD39" s="8"/>
      <c r="AE39" s="8"/>
      <c r="AF39" s="8"/>
      <c r="AH39" s="183">
        <v>8</v>
      </c>
      <c r="AI39" s="163" t="str">
        <f t="shared" si="59"/>
        <v/>
      </c>
      <c r="AJ39" s="8" t="str">
        <f t="shared" si="60"/>
        <v/>
      </c>
      <c r="AK39" s="8" t="str">
        <f t="shared" si="61"/>
        <v/>
      </c>
      <c r="AL39" s="104" t="str">
        <f t="shared" si="62"/>
        <v/>
      </c>
      <c r="AM39" s="163" t="str">
        <f>IF(AN39="","",IF(MAX(AM$31:AM38)&lt;1,1,MAX(AM$31:AM38)+1))</f>
        <v/>
      </c>
      <c r="AN39" s="8" t="str">
        <v/>
      </c>
      <c r="AO39" s="163" t="str">
        <f>IF(AP39="","",IF(MAX(AO$31:AO38)&lt;1,1,MAX(AO$31:AO38)+1))</f>
        <v/>
      </c>
      <c r="AP39" s="104" t="str">
        <v/>
      </c>
      <c r="AQ39" s="8" t="str">
        <f>IF(AR39="","",IF(MAX(AQ$31:AQ38)&lt;1,1,MAX(AQ$31:AQ38)+1))</f>
        <v/>
      </c>
      <c r="AR39" s="8" t="str">
        <v/>
      </c>
      <c r="AS39" s="163" t="str">
        <f>IF(AT39="","",IF(MAX(AS$31:AS38)&lt;1,1,MAX(AS$31:AS38)+1))</f>
        <v/>
      </c>
      <c r="AT39" s="97" t="str">
        <v/>
      </c>
      <c r="AV39" s="56"/>
      <c r="AW39" s="8"/>
      <c r="AX39" s="8"/>
      <c r="AY39" s="8"/>
      <c r="AZ39" s="8"/>
      <c r="BA39" s="8"/>
      <c r="BB39" s="8"/>
      <c r="BC39" s="8"/>
      <c r="BD39" s="102" t="str">
        <f t="shared" si="5"/>
        <v/>
      </c>
      <c r="BE39" s="56" t="str">
        <f t="shared" si="6"/>
        <v>AMPICLOX</v>
      </c>
      <c r="BF39" s="204" t="e">
        <f>IF(IF(BN$2="Catégorie",IF(BN$3="Toutes",SUMIFS('Étape 1 - à remplir'!$F$31:$F$400,'Étape 1 - à remplir'!$E$31:$E$400,MASQ2!BE39,'Étape 1 - à remplir'!$G$31:$G$400,"lots"),SUMIFS('Étape 1 - à remplir'!$F$31:$F$400,'Étape 1 - à remplir'!$E$31:$E$400,MASQ2!BE39,'Étape 1 - à remplir'!$C$31:$C$400,BN$3)),IF(BN$2="Âge",IF(BN$3="Tous",SUMIFS('Étape 1 - à remplir'!$F$31:$F$400,'Étape 1 - à remplir'!$E$31:$E$400,MASQ2!BE39,'Étape 1 - à remplir'!$G$31:$G$400,"lots"),SUMIFS('Étape 1 - à remplir'!$F$31:$F$400,'Étape 1 - à remplir'!$E$31:$E$400,MASQ2!BE39,'Étape 1 - à remplir'!$P$31:$P$400,BN$3,'Étape 1 - à remplir'!$G$31:$G$400,"lots")),IF(BN$2="Atelier",IF(BN$3="Tous",SUMIFS('Étape 1 - à remplir'!$F$31:$F$400,'Étape 1 - à remplir'!$E$31:$E$400,MASQ2!BE39,'Étape 1 - à remplir'!$G$31:$G$400,"lots"),SUMIFS('Étape 1 - à remplir'!$F$31:$F$400,'Étape 1 - à remplir'!$E$31:$E$400,MASQ2!BE39,'Étape 1 - à remplir'!$O$31:$O$400,BN$3,'Étape 1 - à remplir'!$G$31:$G$400,"lots")),IF(BN$2="Espèce",IF(BN$3="Tous",SUMIFS('Étape 1 - à remplir'!$F$31:$F$400,'Étape 1 - à remplir'!$E$31:$E$400,MASQ2!BE39,'Étape 1 - à remplir'!$G$31:$G$400,"lots"),SUMIFS('Étape 1 - à remplir'!$F$31:$F$400,'Étape 1 - à remplir'!$E$31:$E$400,MASQ2!BE39,'Étape 1 - à remplir'!$N$31:$N$400,BN$3,'Étape 1 - à remplir'!$G$31:$G$400,"lots"))))))=0,NA(),IF(BN$2="Catégorie",IF(BN$3="Toutes",SUMIFS('Étape 1 - à remplir'!$F$31:$F$400,'Étape 1 - à remplir'!$E$31:$E$400,MASQ2!BE39,'Étape 1 - à remplir'!$G$31:$G$400,"lots"),SUMIFS('Étape 1 - à remplir'!$F$31:$F$400,'Étape 1 - à remplir'!$E$31:$E$400,MASQ2!BE39,'Étape 1 - à remplir'!$C$31:$C$400,BN$3)),IF(BN$2="Âge",IF(BN$3="Tous",SUMIFS('Étape 1 - à remplir'!$F$31:$F$400,'Étape 1 - à remplir'!$E$31:$E$400,MASQ2!BE39,'Étape 1 - à remplir'!$G$31:$G$400,"lots"),SUMIFS('Étape 1 - à remplir'!$F$31:$F$400,'Étape 1 - à remplir'!$E$31:$E$400,MASQ2!BE39,'Étape 1 - à remplir'!$P$31:$P$400,BN$3,'Étape 1 - à remplir'!$G$31:$G$400,"lots")),IF(BN$2="Atelier",IF(BN$3="Tous",SUMIFS('Étape 1 - à remplir'!$F$31:$F$400,'Étape 1 - à remplir'!$E$31:$E$400,MASQ2!BE39,'Étape 1 - à remplir'!$G$31:$G$400,"lots"),SUMIFS('Étape 1 - à remplir'!$F$31:$F$400,'Étape 1 - à remplir'!$E$31:$E$400,MASQ2!BE39,'Étape 1 - à remplir'!$O$31:$O$400,BN$3,'Étape 1 - à remplir'!$G$31:$G$400,"lots")),IF(BN$2="Espèce",IF(BN$3="Tous",SUMIFS('Étape 1 - à remplir'!$F$31:$F$400,'Étape 1 - à remplir'!$E$31:$E$400,MASQ2!BE39,'Étape 1 - à remplir'!$G$31:$G$400,"lots"),SUMIFS('Étape 1 - à remplir'!$F$31:$F$400,'Étape 1 - à remplir'!$E$31:$E$400,MASQ2!BE39,'Étape 1 - à remplir'!$N$31:$N$400,BN$3,'Étape 1 - à remplir'!$G$31:$G$400,"lots")))))))</f>
        <v>#N/A</v>
      </c>
      <c r="BG39" s="204">
        <f t="shared" si="32"/>
        <v>0</v>
      </c>
      <c r="BH39" s="204" t="str">
        <f t="shared" si="7"/>
        <v>Cloxacilline</v>
      </c>
      <c r="BI39" s="204" t="str">
        <f t="shared" si="8"/>
        <v>Ampicilline</v>
      </c>
      <c r="BJ39" s="204" t="str">
        <f t="shared" si="9"/>
        <v/>
      </c>
      <c r="BK39" s="204" t="str">
        <f t="shared" si="10"/>
        <v>Penicillines</v>
      </c>
      <c r="BL39" s="204" t="str">
        <f t="shared" si="11"/>
        <v>Penicillines</v>
      </c>
      <c r="BM39" s="97" t="str">
        <f t="shared" si="12"/>
        <v/>
      </c>
      <c r="BN39" s="78"/>
      <c r="BO39" s="78"/>
      <c r="BP39" s="77" t="str">
        <f ca="1"/>
        <v>AMPICLOX</v>
      </c>
      <c r="BQ39" s="79" t="e">
        <f ca="1"/>
        <v>#N/A</v>
      </c>
      <c r="BR39" s="102" t="str">
        <f t="shared" si="73"/>
        <v/>
      </c>
      <c r="BS39" s="77" t="str">
        <f t="shared" si="74"/>
        <v>Paromomycine</v>
      </c>
      <c r="BT39" s="104" t="e">
        <f t="shared" si="33"/>
        <v>#N/A</v>
      </c>
      <c r="BU39" s="204" t="str">
        <f ca="1"/>
        <v>Paromomycine</v>
      </c>
      <c r="BV39" s="97" t="e">
        <f ca="1"/>
        <v>#N/A</v>
      </c>
      <c r="BW39" s="8"/>
      <c r="BX39" s="8"/>
      <c r="BY39" s="8"/>
      <c r="BZ39" s="8"/>
      <c r="CA39" s="8"/>
      <c r="CB39" s="8"/>
      <c r="CC39" s="183">
        <v>8</v>
      </c>
      <c r="CD39" s="163" t="str">
        <f t="shared" si="64"/>
        <v/>
      </c>
      <c r="CE39" s="8" t="str">
        <f t="shared" si="65"/>
        <v/>
      </c>
      <c r="CF39" s="8" t="str">
        <f t="shared" si="66"/>
        <v/>
      </c>
      <c r="CG39" s="104" t="str">
        <f t="shared" si="67"/>
        <v/>
      </c>
      <c r="CH39" s="163" t="str">
        <f>IF(CI39="","",IF(MAX(CH$31:CH38)&lt;1,1,MAX(CH$31:CH38)+1))</f>
        <v/>
      </c>
      <c r="CI39" s="8" t="str">
        <v/>
      </c>
      <c r="CJ39" s="163" t="str">
        <f>IF(CK39="","",IF(MAX(CJ$31:CJ38)&lt;1,1,MAX(CJ$31:CJ38)+1))</f>
        <v/>
      </c>
      <c r="CK39" s="104" t="str">
        <v/>
      </c>
      <c r="CL39" s="8" t="str">
        <f>IF(CM39="","",IF(MAX(CL$31:CL38)&lt;1,1,MAX(CL$31:CL38)+1))</f>
        <v/>
      </c>
      <c r="CM39" s="8" t="str">
        <v/>
      </c>
      <c r="CN39" s="163" t="str">
        <f>IF(CO39="","",IF(MAX(CN$31:CN38)&lt;1,1,MAX(CN$31:CN38)+1))</f>
        <v/>
      </c>
      <c r="CO39" s="97" t="str">
        <v/>
      </c>
      <c r="CQ39" s="56"/>
      <c r="CR39" s="8"/>
      <c r="CS39" s="8"/>
      <c r="CT39" s="8"/>
      <c r="CU39" s="8"/>
      <c r="CV39" s="8"/>
      <c r="CW39" s="8"/>
      <c r="CX39" s="8"/>
      <c r="CY39" s="102" t="str">
        <f t="shared" si="18"/>
        <v/>
      </c>
      <c r="CZ39" s="56" t="str">
        <f t="shared" si="19"/>
        <v>AMPICLOX</v>
      </c>
      <c r="DA39" s="204" t="e">
        <f>IF(IF(DI$2="Catégorie",IF(DI$3="Toutes",SUMIFS('Étape 1 - à remplir'!$F$31:$F$400,'Étape 1 - à remplir'!$E$31:$E$400,MASQ2!CZ39,'Étape 1 - à remplir'!$G$31:$G$400,"kg"),SUMIFS('Étape 1 - à remplir'!$F$31:$F$400,'Étape 1 - à remplir'!$E$31:$E$400,MASQ2!CZ39,'Étape 1 - à remplir'!$C$31:$C$400,DI$3)),IF(DI$2="Âge",IF(DI$3="Tous",SUMIFS('Étape 1 - à remplir'!$F$31:$F$400,'Étape 1 - à remplir'!$E$31:$E$400,MASQ2!CZ39,'Étape 1 - à remplir'!$G$31:$G$400,"kg"),SUMIFS('Étape 1 - à remplir'!$F$31:$F$400,'Étape 1 - à remplir'!$E$31:$E$400,MASQ2!CZ39,'Étape 1 - à remplir'!$P$31:$P$400,DI$3,'Étape 1 - à remplir'!$G$31:$G$400,"kg")),IF(DI$2="Atelier",IF(DI$3="Tous",SUMIFS('Étape 1 - à remplir'!$F$31:$F$400,'Étape 1 - à remplir'!$E$31:$E$400,MASQ2!CZ39,'Étape 1 - à remplir'!$G$31:$G$400,"kg"),SUMIFS('Étape 1 - à remplir'!$F$31:$F$400,'Étape 1 - à remplir'!$E$31:$E$400,MASQ2!CZ39,'Étape 1 - à remplir'!$O$31:$O$400,DI$3,'Étape 1 - à remplir'!$G$31:$G$400,"kg")),IF(DI$2="Espèce",IF(DI$3="Tous",SUMIFS('Étape 1 - à remplir'!$F$31:$F$400,'Étape 1 - à remplir'!$E$31:$E$400,MASQ2!CZ39,'Étape 1 - à remplir'!$G$31:$G$400,"kg"),SUMIFS('Étape 1 - à remplir'!$F$31:$F$400,'Étape 1 - à remplir'!$E$31:$E$400,MASQ2!CZ39,'Étape 1 - à remplir'!$N$31:$N$400,DI$3,'Étape 1 - à remplir'!$G$31:$G$400,"kg"))))))=0,NA(),IF(DI$2="Catégorie",IF(DI$3="Toutes",SUMIFS('Étape 1 - à remplir'!$F$31:$F$400,'Étape 1 - à remplir'!$E$31:$E$400,MASQ2!CZ39,'Étape 1 - à remplir'!$G$31:$G$400,"kg"),SUMIFS('Étape 1 - à remplir'!$F$31:$F$400,'Étape 1 - à remplir'!$E$31:$E$400,MASQ2!CZ39,'Étape 1 - à remplir'!$C$31:$C$400,DI$3)),IF(DI$2="Âge",IF(DI$3="Tous",SUMIFS('Étape 1 - à remplir'!$F$31:$F$400,'Étape 1 - à remplir'!$E$31:$E$400,MASQ2!CZ39,'Étape 1 - à remplir'!$G$31:$G$400,"kg"),SUMIFS('Étape 1 - à remplir'!$F$31:$F$400,'Étape 1 - à remplir'!$E$31:$E$400,MASQ2!CZ39,'Étape 1 - à remplir'!$P$31:$P$400,DI$3,'Étape 1 - à remplir'!$G$31:$G$400,"kg")),IF(DI$2="Atelier",IF(DI$3="Tous",SUMIFS('Étape 1 - à remplir'!$F$31:$F$400,'Étape 1 - à remplir'!$E$31:$E$400,MASQ2!CZ39,'Étape 1 - à remplir'!$G$31:$G$400,"kg"),SUMIFS('Étape 1 - à remplir'!$F$31:$F$400,'Étape 1 - à remplir'!$E$31:$E$400,MASQ2!CZ39,'Étape 1 - à remplir'!$O$31:$O$400,DI$3,'Étape 1 - à remplir'!$G$31:$G$400,"kg")),IF(DI$2="Espèce",IF(DI$3="Tous",SUMIFS('Étape 1 - à remplir'!$F$31:$F$400,'Étape 1 - à remplir'!$E$31:$E$400,MASQ2!CZ39,'Étape 1 - à remplir'!$G$31:$G$400,"kg"),SUMIFS('Étape 1 - à remplir'!$F$31:$F$400,'Étape 1 - à remplir'!$E$31:$E$400,MASQ2!CZ39,'Étape 1 - à remplir'!$N$31:$N$400,DI$3,'Étape 1 - à remplir'!$G$31:$G$400,"kg")))))))</f>
        <v>#N/A</v>
      </c>
      <c r="DB39" s="104">
        <f t="shared" si="35"/>
        <v>0</v>
      </c>
      <c r="DC39" s="204" t="str">
        <f t="shared" si="20"/>
        <v>Cloxacilline</v>
      </c>
      <c r="DD39" s="204" t="str">
        <f t="shared" si="21"/>
        <v>Ampicilline</v>
      </c>
      <c r="DE39" s="204" t="str">
        <f t="shared" si="22"/>
        <v/>
      </c>
      <c r="DF39" s="204" t="str">
        <f t="shared" si="23"/>
        <v>Penicillines</v>
      </c>
      <c r="DG39" s="204" t="str">
        <f t="shared" si="24"/>
        <v>Penicillines</v>
      </c>
      <c r="DH39" s="97" t="str">
        <f t="shared" si="25"/>
        <v/>
      </c>
      <c r="DI39" s="78"/>
      <c r="DJ39" s="78"/>
      <c r="DK39" s="77" t="str">
        <f ca="1"/>
        <v>AMPICLOX</v>
      </c>
      <c r="DL39" s="79" t="e">
        <f ca="1"/>
        <v>#N/A</v>
      </c>
      <c r="DM39" s="102" t="str">
        <f t="shared" si="75"/>
        <v/>
      </c>
      <c r="DN39" s="77" t="str">
        <f t="shared" si="76"/>
        <v>Paromomycine</v>
      </c>
      <c r="DO39" s="104" t="e">
        <f t="shared" si="36"/>
        <v>#N/A</v>
      </c>
      <c r="DP39" s="8" t="str">
        <f ca="1"/>
        <v>Paromomycine</v>
      </c>
      <c r="DQ39" s="97" t="e">
        <f ca="1"/>
        <v>#N/A</v>
      </c>
      <c r="DR39" s="8"/>
      <c r="DS39" s="8"/>
      <c r="DT39" s="8"/>
      <c r="DU39" s="8"/>
      <c r="DV39" s="8"/>
      <c r="DW39" s="8"/>
      <c r="DX39" s="183">
        <v>8</v>
      </c>
      <c r="DY39" s="163" t="str">
        <f t="shared" si="69"/>
        <v/>
      </c>
      <c r="DZ39" s="8" t="str">
        <f t="shared" si="70"/>
        <v/>
      </c>
      <c r="EA39" s="8" t="str">
        <f t="shared" si="71"/>
        <v/>
      </c>
      <c r="EB39" s="104" t="str">
        <f t="shared" si="72"/>
        <v/>
      </c>
      <c r="EC39" s="163" t="str">
        <f>IF(ED39="","",IF(MAX(EC$31:EC38)&lt;1,1,MAX(EC$31:EC38)+1))</f>
        <v/>
      </c>
      <c r="ED39" s="8" t="str">
        <v/>
      </c>
      <c r="EE39" s="163" t="str">
        <f>IF(EF39="","",IF(MAX(EE$31:EE38)&lt;1,1,MAX(EE$31:EE38)+1))</f>
        <v/>
      </c>
      <c r="EF39" s="104" t="str">
        <v/>
      </c>
      <c r="EG39" s="8" t="str">
        <f>IF(EH39="","",IF(MAX(EG$31:EG38)&lt;1,1,MAX(EG$31:EG38)+1))</f>
        <v/>
      </c>
      <c r="EH39" s="8" t="str">
        <v/>
      </c>
      <c r="EI39" s="163" t="str">
        <f>IF(EJ39="","",IF(MAX(EI$31:EI38)&lt;1,1,MAX(EI$31:EI38)+1))</f>
        <v/>
      </c>
      <c r="EJ39" s="97" t="str">
        <v/>
      </c>
    </row>
    <row r="40" spans="1:140" x14ac:dyDescent="0.25">
      <c r="A40" s="56"/>
      <c r="B40" s="8"/>
      <c r="C40" s="8"/>
      <c r="D40" s="8"/>
      <c r="E40" s="8"/>
      <c r="F40" s="8"/>
      <c r="G40" s="8"/>
      <c r="H40" s="8"/>
      <c r="I40" s="102" t="str">
        <f>INDEX(Données_ATB!BE:BV,MATCH(MASQ2!J40,Données_ATB!BE:BE,0),18)</f>
        <v>x</v>
      </c>
      <c r="J40" s="77" t="str">
        <f>Données_ATB!BE39</f>
        <v>AMPICOLINE</v>
      </c>
      <c r="K40" s="204" t="e">
        <f>IF(IF(S$2="Catégorie",IF(S$3="Toutes",SUMIFS('Étape 1 - à remplir'!$F$31:$F$400,'Étape 1 - à remplir'!$E$31:$E$400,MASQ2!J40,'Étape 1 - à remplir'!$G$31:$G$400,"animaux"),SUMIFS('Étape 1 - à remplir'!$F$31:$F$400,'Étape 1 - à remplir'!$E$31:$E$400,MASQ2!J40,'Étape 1 - à remplir'!$C$31:$C$400,S$3)),IF(S$2="Âge",IF(S$3="Tous",SUMIFS('Étape 1 - à remplir'!$F$31:$F$400,'Étape 1 - à remplir'!$E$31:$E$400,MASQ2!J40,'Étape 1 - à remplir'!$G$31:$G$400,"animaux"),SUMIFS('Étape 1 - à remplir'!$F$31:$F$400,'Étape 1 - à remplir'!$E$31:$E$400,MASQ2!J40,'Étape 1 - à remplir'!$P$31:$P$400,S$3)),IF(S$2="Atelier",IF(S$3="Tous",SUMIFS('Étape 1 - à remplir'!$F$31:$F$400,'Étape 1 - à remplir'!$E$31:$E$400,MASQ2!J40,'Étape 1 - à remplir'!$G$31:$G$400,"animaux"),SUMIFS('Étape 1 - à remplir'!$F$31:$F$400,'Étape 1 - à remplir'!$E$31:$E$400,MASQ2!J40,'Étape 1 - à remplir'!$O$31:$O$400,S$3)),IF(S$2="Espèce",IF(S$3="Tous",SUMIFS('Étape 1 - à remplir'!$F$31:$F$400,'Étape 1 - à remplir'!$E$31:$E$400,MASQ2!J40,'Étape 1 - à remplir'!$G$31:$G$400,"animaux"),SUMIFS('Étape 1 - à remplir'!$F$31:$F$400,'Étape 1 - à remplir'!$E$31:$E$400,MASQ2!J40,'Étape 1 - à remplir'!$N$31:$N$400,S$3))))))=0,NA(),IF(S$2="Catégorie",IF(S$3="Toutes",SUMIFS('Étape 1 - à remplir'!$F$31:$F$400,'Étape 1 - à remplir'!$E$31:$E$400,MASQ2!J40,'Étape 1 - à remplir'!$G$31:$G$400,"animaux"),SUMIFS('Étape 1 - à remplir'!$F$31:$F$400,'Étape 1 - à remplir'!$E$31:$E$400,MASQ2!J40,'Étape 1 - à remplir'!$C$31:$C$400,S$3)),IF(S$2="Âge",IF(S$3="Tous",SUMIFS('Étape 1 - à remplir'!$F$31:$F$400,'Étape 1 - à remplir'!$E$31:$E$400,MASQ2!J40,'Étape 1 - à remplir'!$G$31:$G$400,"animaux"),SUMIFS('Étape 1 - à remplir'!$F$31:$F$400,'Étape 1 - à remplir'!$E$31:$E$400,MASQ2!J40,'Étape 1 - à remplir'!$P$31:$P$400,S$3)),IF(S$2="Atelier",IF(S$3="Tous",SUMIFS('Étape 1 - à remplir'!$F$31:$F$400,'Étape 1 - à remplir'!$E$31:$E$400,MASQ2!J40,'Étape 1 - à remplir'!$G$31:$G$400,"animaux"),SUMIFS('Étape 1 - à remplir'!$F$31:$F$400,'Étape 1 - à remplir'!$E$31:$E$400,MASQ2!J40,'Étape 1 - à remplir'!$O$31:$O$400,S$3)),IF(S$2="Espèce",IF(S$3="Tous",SUMIFS('Étape 1 - à remplir'!$F$31:$F$400,'Étape 1 - à remplir'!$E$31:$E$400,MASQ2!J40,'Étape 1 - à remplir'!$G$31:$G$400,"animaux"),SUMIFS('Étape 1 - à remplir'!$F$31:$F$400,'Étape 1 - à remplir'!$E$31:$E$400,MASQ2!J40,'Étape 1 - à remplir'!$N$31:$N$400,S$3)))))))</f>
        <v>#N/A</v>
      </c>
      <c r="L40" s="97">
        <f t="shared" si="38"/>
        <v>0</v>
      </c>
      <c r="M40" s="56" t="str">
        <f>Données_ATB!BN39</f>
        <v>Ampicilline</v>
      </c>
      <c r="N40" s="204" t="str">
        <f>Données_ATB!BO39</f>
        <v>Colistine</v>
      </c>
      <c r="O40" s="97" t="str">
        <f>Données_ATB!BP39</f>
        <v/>
      </c>
      <c r="P40" s="77" t="str">
        <f>Données_ATB!BR39</f>
        <v>Penicillines</v>
      </c>
      <c r="Q40" s="78" t="str">
        <f>Données_ATB!BS39</f>
        <v>Polypeptides</v>
      </c>
      <c r="R40" s="79" t="str">
        <f>Données_ATB!BT39</f>
        <v/>
      </c>
      <c r="S40" s="78"/>
      <c r="T40" s="78"/>
      <c r="U40" s="77" t="str">
        <f ca="1"/>
        <v>AMPICOLINE</v>
      </c>
      <c r="V40" s="79" t="e">
        <f ca="1"/>
        <v>#N/A</v>
      </c>
      <c r="W40" s="102" t="str">
        <f>IF(X40="Colistine","x",IF(INDEX(Données_ATB!CB$3:CC$63,MATCH(X40,Données_ATB!CB$3:CB$63,0),2)="Fluoroquinolones","x",IF(INDEX(Données_ATB!CB$3:CC$63,MATCH(X40,Données_ATB!CB$3:CB$63,0),2)="Cephalosporines 3&amp;4G","x","")))</f>
        <v/>
      </c>
      <c r="X40" s="77" t="str">
        <f>Données_ATB!CB39</f>
        <v>Pénéthamate (ou pénéthacilline)</v>
      </c>
      <c r="Y40" s="104" t="e">
        <f t="shared" si="30"/>
        <v>#N/A</v>
      </c>
      <c r="Z40" s="8" t="str">
        <f ca="1"/>
        <v>Pénéthamate (ou pénéthacilline)</v>
      </c>
      <c r="AA40" s="97" t="e">
        <f ca="1"/>
        <v>#N/A</v>
      </c>
      <c r="AB40" s="102"/>
      <c r="AC40" s="8"/>
      <c r="AD40" s="8"/>
      <c r="AE40" s="8"/>
      <c r="AF40" s="8"/>
      <c r="AH40" s="183">
        <v>9</v>
      </c>
      <c r="AI40" s="163" t="str">
        <f t="shared" si="59"/>
        <v/>
      </c>
      <c r="AJ40" s="8" t="str">
        <f t="shared" si="60"/>
        <v/>
      </c>
      <c r="AK40" s="8" t="str">
        <f t="shared" si="61"/>
        <v/>
      </c>
      <c r="AL40" s="104" t="str">
        <f t="shared" si="62"/>
        <v/>
      </c>
      <c r="AM40" s="163" t="str">
        <f>IF(AN40="","",IF(MAX(AM$31:AM39)&lt;1,1,MAX(AM$31:AM39)+1))</f>
        <v/>
      </c>
      <c r="AN40" s="8" t="str">
        <v/>
      </c>
      <c r="AO40" s="163" t="str">
        <f>IF(AP40="","",IF(MAX(AO$31:AO39)&lt;1,1,MAX(AO$31:AO39)+1))</f>
        <v/>
      </c>
      <c r="AP40" s="104" t="str">
        <v/>
      </c>
      <c r="AQ40" s="8" t="str">
        <f>IF(AR40="","",IF(MAX(AQ$31:AQ39)&lt;1,1,MAX(AQ$31:AQ39)+1))</f>
        <v/>
      </c>
      <c r="AR40" s="8" t="str">
        <v/>
      </c>
      <c r="AS40" s="163" t="str">
        <f>IF(AT40="","",IF(MAX(AS$31:AS39)&lt;1,1,MAX(AS$31:AS39)+1))</f>
        <v/>
      </c>
      <c r="AT40" s="97" t="str">
        <v/>
      </c>
      <c r="AV40" s="56"/>
      <c r="AW40" s="8"/>
      <c r="AX40" s="8"/>
      <c r="AY40" s="8"/>
      <c r="AZ40" s="8"/>
      <c r="BA40" s="8"/>
      <c r="BB40" s="8"/>
      <c r="BC40" s="8"/>
      <c r="BD40" s="102" t="str">
        <f t="shared" si="5"/>
        <v>x</v>
      </c>
      <c r="BE40" s="56" t="str">
        <f t="shared" si="6"/>
        <v>AMPICOLINE</v>
      </c>
      <c r="BF40" s="204" t="e">
        <f>IF(IF(BN$2="Catégorie",IF(BN$3="Toutes",SUMIFS('Étape 1 - à remplir'!$F$31:$F$400,'Étape 1 - à remplir'!$E$31:$E$400,MASQ2!BE40,'Étape 1 - à remplir'!$G$31:$G$400,"lots"),SUMIFS('Étape 1 - à remplir'!$F$31:$F$400,'Étape 1 - à remplir'!$E$31:$E$400,MASQ2!BE40,'Étape 1 - à remplir'!$C$31:$C$400,BN$3)),IF(BN$2="Âge",IF(BN$3="Tous",SUMIFS('Étape 1 - à remplir'!$F$31:$F$400,'Étape 1 - à remplir'!$E$31:$E$400,MASQ2!BE40,'Étape 1 - à remplir'!$G$31:$G$400,"lots"),SUMIFS('Étape 1 - à remplir'!$F$31:$F$400,'Étape 1 - à remplir'!$E$31:$E$400,MASQ2!BE40,'Étape 1 - à remplir'!$P$31:$P$400,BN$3,'Étape 1 - à remplir'!$G$31:$G$400,"lots")),IF(BN$2="Atelier",IF(BN$3="Tous",SUMIFS('Étape 1 - à remplir'!$F$31:$F$400,'Étape 1 - à remplir'!$E$31:$E$400,MASQ2!BE40,'Étape 1 - à remplir'!$G$31:$G$400,"lots"),SUMIFS('Étape 1 - à remplir'!$F$31:$F$400,'Étape 1 - à remplir'!$E$31:$E$400,MASQ2!BE40,'Étape 1 - à remplir'!$O$31:$O$400,BN$3,'Étape 1 - à remplir'!$G$31:$G$400,"lots")),IF(BN$2="Espèce",IF(BN$3="Tous",SUMIFS('Étape 1 - à remplir'!$F$31:$F$400,'Étape 1 - à remplir'!$E$31:$E$400,MASQ2!BE40,'Étape 1 - à remplir'!$G$31:$G$400,"lots"),SUMIFS('Étape 1 - à remplir'!$F$31:$F$400,'Étape 1 - à remplir'!$E$31:$E$400,MASQ2!BE40,'Étape 1 - à remplir'!$N$31:$N$400,BN$3,'Étape 1 - à remplir'!$G$31:$G$400,"lots"))))))=0,NA(),IF(BN$2="Catégorie",IF(BN$3="Toutes",SUMIFS('Étape 1 - à remplir'!$F$31:$F$400,'Étape 1 - à remplir'!$E$31:$E$400,MASQ2!BE40,'Étape 1 - à remplir'!$G$31:$G$400,"lots"),SUMIFS('Étape 1 - à remplir'!$F$31:$F$400,'Étape 1 - à remplir'!$E$31:$E$400,MASQ2!BE40,'Étape 1 - à remplir'!$C$31:$C$400,BN$3)),IF(BN$2="Âge",IF(BN$3="Tous",SUMIFS('Étape 1 - à remplir'!$F$31:$F$400,'Étape 1 - à remplir'!$E$31:$E$400,MASQ2!BE40,'Étape 1 - à remplir'!$G$31:$G$400,"lots"),SUMIFS('Étape 1 - à remplir'!$F$31:$F$400,'Étape 1 - à remplir'!$E$31:$E$400,MASQ2!BE40,'Étape 1 - à remplir'!$P$31:$P$400,BN$3,'Étape 1 - à remplir'!$G$31:$G$400,"lots")),IF(BN$2="Atelier",IF(BN$3="Tous",SUMIFS('Étape 1 - à remplir'!$F$31:$F$400,'Étape 1 - à remplir'!$E$31:$E$400,MASQ2!BE40,'Étape 1 - à remplir'!$G$31:$G$400,"lots"),SUMIFS('Étape 1 - à remplir'!$F$31:$F$400,'Étape 1 - à remplir'!$E$31:$E$400,MASQ2!BE40,'Étape 1 - à remplir'!$O$31:$O$400,BN$3,'Étape 1 - à remplir'!$G$31:$G$400,"lots")),IF(BN$2="Espèce",IF(BN$3="Tous",SUMIFS('Étape 1 - à remplir'!$F$31:$F$400,'Étape 1 - à remplir'!$E$31:$E$400,MASQ2!BE40,'Étape 1 - à remplir'!$G$31:$G$400,"lots"),SUMIFS('Étape 1 - à remplir'!$F$31:$F$400,'Étape 1 - à remplir'!$E$31:$E$400,MASQ2!BE40,'Étape 1 - à remplir'!$N$31:$N$400,BN$3,'Étape 1 - à remplir'!$G$31:$G$400,"lots")))))))</f>
        <v>#N/A</v>
      </c>
      <c r="BG40" s="204">
        <f t="shared" si="32"/>
        <v>0</v>
      </c>
      <c r="BH40" s="204" t="str">
        <f t="shared" si="7"/>
        <v>Ampicilline</v>
      </c>
      <c r="BI40" s="204" t="str">
        <f t="shared" si="8"/>
        <v>Colistine</v>
      </c>
      <c r="BJ40" s="204" t="str">
        <f t="shared" si="9"/>
        <v/>
      </c>
      <c r="BK40" s="204" t="str">
        <f t="shared" si="10"/>
        <v>Penicillines</v>
      </c>
      <c r="BL40" s="204" t="str">
        <f t="shared" si="11"/>
        <v>Polypeptides</v>
      </c>
      <c r="BM40" s="97" t="str">
        <f t="shared" si="12"/>
        <v/>
      </c>
      <c r="BN40" s="78"/>
      <c r="BO40" s="78"/>
      <c r="BP40" s="77" t="str">
        <f ca="1"/>
        <v>AMPICOLINE</v>
      </c>
      <c r="BQ40" s="79" t="e">
        <f ca="1"/>
        <v>#N/A</v>
      </c>
      <c r="BR40" s="102" t="str">
        <f t="shared" si="73"/>
        <v/>
      </c>
      <c r="BS40" s="77" t="str">
        <f t="shared" si="74"/>
        <v>Pénéthamate (ou pénéthacilline)</v>
      </c>
      <c r="BT40" s="104" t="e">
        <f t="shared" si="33"/>
        <v>#N/A</v>
      </c>
      <c r="BU40" s="204" t="str">
        <f ca="1"/>
        <v>Pénéthamate (ou pénéthacilline)</v>
      </c>
      <c r="BV40" s="97" t="e">
        <f ca="1"/>
        <v>#N/A</v>
      </c>
      <c r="BW40" s="8"/>
      <c r="BX40" s="8"/>
      <c r="BY40" s="8"/>
      <c r="BZ40" s="8"/>
      <c r="CA40" s="8"/>
      <c r="CB40" s="8"/>
      <c r="CC40" s="183">
        <v>9</v>
      </c>
      <c r="CD40" s="163" t="str">
        <f t="shared" si="64"/>
        <v/>
      </c>
      <c r="CE40" s="8" t="str">
        <f t="shared" si="65"/>
        <v/>
      </c>
      <c r="CF40" s="8" t="str">
        <f t="shared" si="66"/>
        <v/>
      </c>
      <c r="CG40" s="104" t="str">
        <f t="shared" si="67"/>
        <v/>
      </c>
      <c r="CH40" s="163" t="str">
        <f>IF(CI40="","",IF(MAX(CH$31:CH39)&lt;1,1,MAX(CH$31:CH39)+1))</f>
        <v/>
      </c>
      <c r="CI40" s="8" t="str">
        <v/>
      </c>
      <c r="CJ40" s="163" t="str">
        <f>IF(CK40="","",IF(MAX(CJ$31:CJ39)&lt;1,1,MAX(CJ$31:CJ39)+1))</f>
        <v/>
      </c>
      <c r="CK40" s="104" t="str">
        <v/>
      </c>
      <c r="CL40" s="8" t="str">
        <f>IF(CM40="","",IF(MAX(CL$31:CL39)&lt;1,1,MAX(CL$31:CL39)+1))</f>
        <v/>
      </c>
      <c r="CM40" s="8" t="str">
        <v/>
      </c>
      <c r="CN40" s="163" t="str">
        <f>IF(CO40="","",IF(MAX(CN$31:CN39)&lt;1,1,MAX(CN$31:CN39)+1))</f>
        <v/>
      </c>
      <c r="CO40" s="97" t="str">
        <v/>
      </c>
      <c r="CQ40" s="56"/>
      <c r="CR40" s="8"/>
      <c r="CS40" s="8"/>
      <c r="CT40" s="8"/>
      <c r="CU40" s="8"/>
      <c r="CV40" s="8"/>
      <c r="CW40" s="8"/>
      <c r="CX40" s="8"/>
      <c r="CY40" s="102" t="str">
        <f t="shared" si="18"/>
        <v>x</v>
      </c>
      <c r="CZ40" s="56" t="str">
        <f t="shared" si="19"/>
        <v>AMPICOLINE</v>
      </c>
      <c r="DA40" s="204" t="e">
        <f>IF(IF(DI$2="Catégorie",IF(DI$3="Toutes",SUMIFS('Étape 1 - à remplir'!$F$31:$F$400,'Étape 1 - à remplir'!$E$31:$E$400,MASQ2!CZ40,'Étape 1 - à remplir'!$G$31:$G$400,"kg"),SUMIFS('Étape 1 - à remplir'!$F$31:$F$400,'Étape 1 - à remplir'!$E$31:$E$400,MASQ2!CZ40,'Étape 1 - à remplir'!$C$31:$C$400,DI$3)),IF(DI$2="Âge",IF(DI$3="Tous",SUMIFS('Étape 1 - à remplir'!$F$31:$F$400,'Étape 1 - à remplir'!$E$31:$E$400,MASQ2!CZ40,'Étape 1 - à remplir'!$G$31:$G$400,"kg"),SUMIFS('Étape 1 - à remplir'!$F$31:$F$400,'Étape 1 - à remplir'!$E$31:$E$400,MASQ2!CZ40,'Étape 1 - à remplir'!$P$31:$P$400,DI$3,'Étape 1 - à remplir'!$G$31:$G$400,"kg")),IF(DI$2="Atelier",IF(DI$3="Tous",SUMIFS('Étape 1 - à remplir'!$F$31:$F$400,'Étape 1 - à remplir'!$E$31:$E$400,MASQ2!CZ40,'Étape 1 - à remplir'!$G$31:$G$400,"kg"),SUMIFS('Étape 1 - à remplir'!$F$31:$F$400,'Étape 1 - à remplir'!$E$31:$E$400,MASQ2!CZ40,'Étape 1 - à remplir'!$O$31:$O$400,DI$3,'Étape 1 - à remplir'!$G$31:$G$400,"kg")),IF(DI$2="Espèce",IF(DI$3="Tous",SUMIFS('Étape 1 - à remplir'!$F$31:$F$400,'Étape 1 - à remplir'!$E$31:$E$400,MASQ2!CZ40,'Étape 1 - à remplir'!$G$31:$G$400,"kg"),SUMIFS('Étape 1 - à remplir'!$F$31:$F$400,'Étape 1 - à remplir'!$E$31:$E$400,MASQ2!CZ40,'Étape 1 - à remplir'!$N$31:$N$400,DI$3,'Étape 1 - à remplir'!$G$31:$G$400,"kg"))))))=0,NA(),IF(DI$2="Catégorie",IF(DI$3="Toutes",SUMIFS('Étape 1 - à remplir'!$F$31:$F$400,'Étape 1 - à remplir'!$E$31:$E$400,MASQ2!CZ40,'Étape 1 - à remplir'!$G$31:$G$400,"kg"),SUMIFS('Étape 1 - à remplir'!$F$31:$F$400,'Étape 1 - à remplir'!$E$31:$E$400,MASQ2!CZ40,'Étape 1 - à remplir'!$C$31:$C$400,DI$3)),IF(DI$2="Âge",IF(DI$3="Tous",SUMIFS('Étape 1 - à remplir'!$F$31:$F$400,'Étape 1 - à remplir'!$E$31:$E$400,MASQ2!CZ40,'Étape 1 - à remplir'!$G$31:$G$400,"kg"),SUMIFS('Étape 1 - à remplir'!$F$31:$F$400,'Étape 1 - à remplir'!$E$31:$E$400,MASQ2!CZ40,'Étape 1 - à remplir'!$P$31:$P$400,DI$3,'Étape 1 - à remplir'!$G$31:$G$400,"kg")),IF(DI$2="Atelier",IF(DI$3="Tous",SUMIFS('Étape 1 - à remplir'!$F$31:$F$400,'Étape 1 - à remplir'!$E$31:$E$400,MASQ2!CZ40,'Étape 1 - à remplir'!$G$31:$G$400,"kg"),SUMIFS('Étape 1 - à remplir'!$F$31:$F$400,'Étape 1 - à remplir'!$E$31:$E$400,MASQ2!CZ40,'Étape 1 - à remplir'!$O$31:$O$400,DI$3,'Étape 1 - à remplir'!$G$31:$G$400,"kg")),IF(DI$2="Espèce",IF(DI$3="Tous",SUMIFS('Étape 1 - à remplir'!$F$31:$F$400,'Étape 1 - à remplir'!$E$31:$E$400,MASQ2!CZ40,'Étape 1 - à remplir'!$G$31:$G$400,"kg"),SUMIFS('Étape 1 - à remplir'!$F$31:$F$400,'Étape 1 - à remplir'!$E$31:$E$400,MASQ2!CZ40,'Étape 1 - à remplir'!$N$31:$N$400,DI$3,'Étape 1 - à remplir'!$G$31:$G$400,"kg")))))))</f>
        <v>#N/A</v>
      </c>
      <c r="DB40" s="104">
        <f t="shared" si="35"/>
        <v>0</v>
      </c>
      <c r="DC40" s="204" t="str">
        <f t="shared" si="20"/>
        <v>Ampicilline</v>
      </c>
      <c r="DD40" s="204" t="str">
        <f t="shared" si="21"/>
        <v>Colistine</v>
      </c>
      <c r="DE40" s="204" t="str">
        <f t="shared" si="22"/>
        <v/>
      </c>
      <c r="DF40" s="204" t="str">
        <f t="shared" si="23"/>
        <v>Penicillines</v>
      </c>
      <c r="DG40" s="204" t="str">
        <f t="shared" si="24"/>
        <v>Polypeptides</v>
      </c>
      <c r="DH40" s="97" t="str">
        <f t="shared" si="25"/>
        <v/>
      </c>
      <c r="DI40" s="78"/>
      <c r="DJ40" s="78"/>
      <c r="DK40" s="77" t="str">
        <f ca="1"/>
        <v>AMPICOLINE</v>
      </c>
      <c r="DL40" s="79" t="e">
        <f ca="1"/>
        <v>#N/A</v>
      </c>
      <c r="DM40" s="102" t="str">
        <f t="shared" si="75"/>
        <v/>
      </c>
      <c r="DN40" s="77" t="str">
        <f t="shared" si="76"/>
        <v>Pénéthamate (ou pénéthacilline)</v>
      </c>
      <c r="DO40" s="104" t="e">
        <f t="shared" si="36"/>
        <v>#N/A</v>
      </c>
      <c r="DP40" s="8" t="str">
        <f ca="1"/>
        <v>Pénéthamate (ou pénéthacilline)</v>
      </c>
      <c r="DQ40" s="97" t="e">
        <f ca="1"/>
        <v>#N/A</v>
      </c>
      <c r="DR40" s="8"/>
      <c r="DS40" s="8"/>
      <c r="DT40" s="8"/>
      <c r="DU40" s="8"/>
      <c r="DV40" s="8"/>
      <c r="DW40" s="8"/>
      <c r="DX40" s="183">
        <v>9</v>
      </c>
      <c r="DY40" s="163" t="str">
        <f t="shared" si="69"/>
        <v/>
      </c>
      <c r="DZ40" s="8" t="str">
        <f t="shared" si="70"/>
        <v/>
      </c>
      <c r="EA40" s="8" t="str">
        <f t="shared" si="71"/>
        <v/>
      </c>
      <c r="EB40" s="104" t="str">
        <f t="shared" si="72"/>
        <v/>
      </c>
      <c r="EC40" s="163" t="str">
        <f>IF(ED40="","",IF(MAX(EC$31:EC39)&lt;1,1,MAX(EC$31:EC39)+1))</f>
        <v/>
      </c>
      <c r="ED40" s="8" t="str">
        <v/>
      </c>
      <c r="EE40" s="163" t="str">
        <f>IF(EF40="","",IF(MAX(EE$31:EE39)&lt;1,1,MAX(EE$31:EE39)+1))</f>
        <v/>
      </c>
      <c r="EF40" s="104" t="str">
        <v/>
      </c>
      <c r="EG40" s="8" t="str">
        <f>IF(EH40="","",IF(MAX(EG$31:EG39)&lt;1,1,MAX(EG$31:EG39)+1))</f>
        <v/>
      </c>
      <c r="EH40" s="8" t="str">
        <v/>
      </c>
      <c r="EI40" s="163" t="str">
        <f>IF(EJ40="","",IF(MAX(EI$31:EI39)&lt;1,1,MAX(EI$31:EI39)+1))</f>
        <v/>
      </c>
      <c r="EJ40" s="97" t="str">
        <v/>
      </c>
    </row>
    <row r="41" spans="1:140" ht="15.75" thickBot="1" x14ac:dyDescent="0.3">
      <c r="A41" s="56"/>
      <c r="B41" s="8"/>
      <c r="C41" s="8"/>
      <c r="D41" s="8"/>
      <c r="E41" s="8"/>
      <c r="F41" s="8"/>
      <c r="G41" s="8"/>
      <c r="H41" s="8"/>
      <c r="I41" s="102" t="str">
        <f>INDEX(Données_ATB!BE:BV,MATCH(MASQ2!J41,Données_ATB!BE:BE,0),18)</f>
        <v>x</v>
      </c>
      <c r="J41" s="77" t="str">
        <f>Données_ATB!BE40</f>
        <v>AMPIDEXALONE</v>
      </c>
      <c r="K41" s="204" t="e">
        <f>IF(IF(S$2="Catégorie",IF(S$3="Toutes",SUMIFS('Étape 1 - à remplir'!$F$31:$F$400,'Étape 1 - à remplir'!$E$31:$E$400,MASQ2!J41,'Étape 1 - à remplir'!$G$31:$G$400,"animaux"),SUMIFS('Étape 1 - à remplir'!$F$31:$F$400,'Étape 1 - à remplir'!$E$31:$E$400,MASQ2!J41,'Étape 1 - à remplir'!$C$31:$C$400,S$3)),IF(S$2="Âge",IF(S$3="Tous",SUMIFS('Étape 1 - à remplir'!$F$31:$F$400,'Étape 1 - à remplir'!$E$31:$E$400,MASQ2!J41,'Étape 1 - à remplir'!$G$31:$G$400,"animaux"),SUMIFS('Étape 1 - à remplir'!$F$31:$F$400,'Étape 1 - à remplir'!$E$31:$E$400,MASQ2!J41,'Étape 1 - à remplir'!$P$31:$P$400,S$3)),IF(S$2="Atelier",IF(S$3="Tous",SUMIFS('Étape 1 - à remplir'!$F$31:$F$400,'Étape 1 - à remplir'!$E$31:$E$400,MASQ2!J41,'Étape 1 - à remplir'!$G$31:$G$400,"animaux"),SUMIFS('Étape 1 - à remplir'!$F$31:$F$400,'Étape 1 - à remplir'!$E$31:$E$400,MASQ2!J41,'Étape 1 - à remplir'!$O$31:$O$400,S$3)),IF(S$2="Espèce",IF(S$3="Tous",SUMIFS('Étape 1 - à remplir'!$F$31:$F$400,'Étape 1 - à remplir'!$E$31:$E$400,MASQ2!J41,'Étape 1 - à remplir'!$G$31:$G$400,"animaux"),SUMIFS('Étape 1 - à remplir'!$F$31:$F$400,'Étape 1 - à remplir'!$E$31:$E$400,MASQ2!J41,'Étape 1 - à remplir'!$N$31:$N$400,S$3))))))=0,NA(),IF(S$2="Catégorie",IF(S$3="Toutes",SUMIFS('Étape 1 - à remplir'!$F$31:$F$400,'Étape 1 - à remplir'!$E$31:$E$400,MASQ2!J41,'Étape 1 - à remplir'!$G$31:$G$400,"animaux"),SUMIFS('Étape 1 - à remplir'!$F$31:$F$400,'Étape 1 - à remplir'!$E$31:$E$400,MASQ2!J41,'Étape 1 - à remplir'!$C$31:$C$400,S$3)),IF(S$2="Âge",IF(S$3="Tous",SUMIFS('Étape 1 - à remplir'!$F$31:$F$400,'Étape 1 - à remplir'!$E$31:$E$400,MASQ2!J41,'Étape 1 - à remplir'!$G$31:$G$400,"animaux"),SUMIFS('Étape 1 - à remplir'!$F$31:$F$400,'Étape 1 - à remplir'!$E$31:$E$400,MASQ2!J41,'Étape 1 - à remplir'!$P$31:$P$400,S$3)),IF(S$2="Atelier",IF(S$3="Tous",SUMIFS('Étape 1 - à remplir'!$F$31:$F$400,'Étape 1 - à remplir'!$E$31:$E$400,MASQ2!J41,'Étape 1 - à remplir'!$G$31:$G$400,"animaux"),SUMIFS('Étape 1 - à remplir'!$F$31:$F$400,'Étape 1 - à remplir'!$E$31:$E$400,MASQ2!J41,'Étape 1 - à remplir'!$O$31:$O$400,S$3)),IF(S$2="Espèce",IF(S$3="Tous",SUMIFS('Étape 1 - à remplir'!$F$31:$F$400,'Étape 1 - à remplir'!$E$31:$E$400,MASQ2!J41,'Étape 1 - à remplir'!$G$31:$G$400,"animaux"),SUMIFS('Étape 1 - à remplir'!$F$31:$F$400,'Étape 1 - à remplir'!$E$31:$E$400,MASQ2!J41,'Étape 1 - à remplir'!$N$31:$N$400,S$3)))))))</f>
        <v>#N/A</v>
      </c>
      <c r="L41" s="97">
        <f t="shared" si="38"/>
        <v>0</v>
      </c>
      <c r="M41" s="56" t="str">
        <f>Données_ATB!BN40</f>
        <v>Ampicilline</v>
      </c>
      <c r="N41" s="204" t="str">
        <f>Données_ATB!BO40</f>
        <v>Colistine</v>
      </c>
      <c r="O41" s="97" t="str">
        <f>Données_ATB!BP40</f>
        <v/>
      </c>
      <c r="P41" s="77" t="str">
        <f>Données_ATB!BR40</f>
        <v>Penicillines</v>
      </c>
      <c r="Q41" s="78" t="str">
        <f>Données_ATB!BS40</f>
        <v>Polypeptides</v>
      </c>
      <c r="R41" s="79" t="str">
        <f>Données_ATB!BT40</f>
        <v/>
      </c>
      <c r="S41" s="78"/>
      <c r="T41" s="78"/>
      <c r="U41" s="77" t="str">
        <f ca="1"/>
        <v>AMPIDEXALONE</v>
      </c>
      <c r="V41" s="79" t="e">
        <f ca="1"/>
        <v>#N/A</v>
      </c>
      <c r="W41" s="102" t="str">
        <f>IF(X41="Colistine","x",IF(INDEX(Données_ATB!CB$3:CC$63,MATCH(X41,Données_ATB!CB$3:CB$63,0),2)="Fluoroquinolones","x",IF(INDEX(Données_ATB!CB$3:CC$63,MATCH(X41,Données_ATB!CB$3:CB$63,0),2)="Cephalosporines 3&amp;4G","x","")))</f>
        <v/>
      </c>
      <c r="X41" s="77" t="str">
        <f>Données_ATB!CB40</f>
        <v>Phénoxyméthylpénicilline</v>
      </c>
      <c r="Y41" s="104" t="e">
        <f t="shared" si="30"/>
        <v>#N/A</v>
      </c>
      <c r="Z41" s="8" t="str">
        <f ca="1"/>
        <v>Phénoxyméthylpénicilline</v>
      </c>
      <c r="AA41" s="97" t="e">
        <f ca="1"/>
        <v>#N/A</v>
      </c>
      <c r="AB41" s="102"/>
      <c r="AC41" s="8"/>
      <c r="AD41" s="8"/>
      <c r="AE41" s="8"/>
      <c r="AF41" s="8"/>
      <c r="AH41" s="184">
        <v>10</v>
      </c>
      <c r="AI41" s="185" t="str">
        <f t="shared" si="59"/>
        <v/>
      </c>
      <c r="AJ41" s="100" t="str">
        <f t="shared" si="60"/>
        <v/>
      </c>
      <c r="AK41" s="100" t="str">
        <f t="shared" si="61"/>
        <v/>
      </c>
      <c r="AL41" s="105" t="str">
        <f t="shared" si="62"/>
        <v/>
      </c>
      <c r="AM41" s="185" t="str">
        <f>IF(AN41="","",IF(MAX(AM$31:AM40)&lt;1,1,MAX(AM$31:AM40)+1))</f>
        <v/>
      </c>
      <c r="AN41" s="100" t="str">
        <v/>
      </c>
      <c r="AO41" s="185" t="str">
        <f>IF(AP41="","",IF(MAX(AO$31:AO40)&lt;1,1,MAX(AO$31:AO40)+1))</f>
        <v/>
      </c>
      <c r="AP41" s="105" t="str">
        <v/>
      </c>
      <c r="AQ41" s="100" t="str">
        <f>IF(AR41="","",IF(MAX(AQ$31:AQ40)&lt;1,1,MAX(AQ$31:AQ40)+1))</f>
        <v/>
      </c>
      <c r="AR41" s="100" t="str">
        <v/>
      </c>
      <c r="AS41" s="185" t="str">
        <f>IF(AT41="","",IF(MAX(AS$31:AS40)&lt;1,1,MAX(AS$31:AS40)+1))</f>
        <v/>
      </c>
      <c r="AT41" s="101" t="str">
        <v/>
      </c>
      <c r="AV41" s="56"/>
      <c r="AW41" s="8"/>
      <c r="AX41" s="8"/>
      <c r="AY41" s="8"/>
      <c r="AZ41" s="8"/>
      <c r="BA41" s="8"/>
      <c r="BB41" s="8"/>
      <c r="BC41" s="8"/>
      <c r="BD41" s="102" t="str">
        <f t="shared" si="5"/>
        <v>x</v>
      </c>
      <c r="BE41" s="56" t="str">
        <f t="shared" si="6"/>
        <v>AMPIDEXALONE</v>
      </c>
      <c r="BF41" s="204" t="e">
        <f>IF(IF(BN$2="Catégorie",IF(BN$3="Toutes",SUMIFS('Étape 1 - à remplir'!$F$31:$F$400,'Étape 1 - à remplir'!$E$31:$E$400,MASQ2!BE41,'Étape 1 - à remplir'!$G$31:$G$400,"lots"),SUMIFS('Étape 1 - à remplir'!$F$31:$F$400,'Étape 1 - à remplir'!$E$31:$E$400,MASQ2!BE41,'Étape 1 - à remplir'!$C$31:$C$400,BN$3)),IF(BN$2="Âge",IF(BN$3="Tous",SUMIFS('Étape 1 - à remplir'!$F$31:$F$400,'Étape 1 - à remplir'!$E$31:$E$400,MASQ2!BE41,'Étape 1 - à remplir'!$G$31:$G$400,"lots"),SUMIFS('Étape 1 - à remplir'!$F$31:$F$400,'Étape 1 - à remplir'!$E$31:$E$400,MASQ2!BE41,'Étape 1 - à remplir'!$P$31:$P$400,BN$3,'Étape 1 - à remplir'!$G$31:$G$400,"lots")),IF(BN$2="Atelier",IF(BN$3="Tous",SUMIFS('Étape 1 - à remplir'!$F$31:$F$400,'Étape 1 - à remplir'!$E$31:$E$400,MASQ2!BE41,'Étape 1 - à remplir'!$G$31:$G$400,"lots"),SUMIFS('Étape 1 - à remplir'!$F$31:$F$400,'Étape 1 - à remplir'!$E$31:$E$400,MASQ2!BE41,'Étape 1 - à remplir'!$O$31:$O$400,BN$3,'Étape 1 - à remplir'!$G$31:$G$400,"lots")),IF(BN$2="Espèce",IF(BN$3="Tous",SUMIFS('Étape 1 - à remplir'!$F$31:$F$400,'Étape 1 - à remplir'!$E$31:$E$400,MASQ2!BE41,'Étape 1 - à remplir'!$G$31:$G$400,"lots"),SUMIFS('Étape 1 - à remplir'!$F$31:$F$400,'Étape 1 - à remplir'!$E$31:$E$400,MASQ2!BE41,'Étape 1 - à remplir'!$N$31:$N$400,BN$3,'Étape 1 - à remplir'!$G$31:$G$400,"lots"))))))=0,NA(),IF(BN$2="Catégorie",IF(BN$3="Toutes",SUMIFS('Étape 1 - à remplir'!$F$31:$F$400,'Étape 1 - à remplir'!$E$31:$E$400,MASQ2!BE41,'Étape 1 - à remplir'!$G$31:$G$400,"lots"),SUMIFS('Étape 1 - à remplir'!$F$31:$F$400,'Étape 1 - à remplir'!$E$31:$E$400,MASQ2!BE41,'Étape 1 - à remplir'!$C$31:$C$400,BN$3)),IF(BN$2="Âge",IF(BN$3="Tous",SUMIFS('Étape 1 - à remplir'!$F$31:$F$400,'Étape 1 - à remplir'!$E$31:$E$400,MASQ2!BE41,'Étape 1 - à remplir'!$G$31:$G$400,"lots"),SUMIFS('Étape 1 - à remplir'!$F$31:$F$400,'Étape 1 - à remplir'!$E$31:$E$400,MASQ2!BE41,'Étape 1 - à remplir'!$P$31:$P$400,BN$3,'Étape 1 - à remplir'!$G$31:$G$400,"lots")),IF(BN$2="Atelier",IF(BN$3="Tous",SUMIFS('Étape 1 - à remplir'!$F$31:$F$400,'Étape 1 - à remplir'!$E$31:$E$400,MASQ2!BE41,'Étape 1 - à remplir'!$G$31:$G$400,"lots"),SUMIFS('Étape 1 - à remplir'!$F$31:$F$400,'Étape 1 - à remplir'!$E$31:$E$400,MASQ2!BE41,'Étape 1 - à remplir'!$O$31:$O$400,BN$3,'Étape 1 - à remplir'!$G$31:$G$400,"lots")),IF(BN$2="Espèce",IF(BN$3="Tous",SUMIFS('Étape 1 - à remplir'!$F$31:$F$400,'Étape 1 - à remplir'!$E$31:$E$400,MASQ2!BE41,'Étape 1 - à remplir'!$G$31:$G$400,"lots"),SUMIFS('Étape 1 - à remplir'!$F$31:$F$400,'Étape 1 - à remplir'!$E$31:$E$400,MASQ2!BE41,'Étape 1 - à remplir'!$N$31:$N$400,BN$3,'Étape 1 - à remplir'!$G$31:$G$400,"lots")))))))</f>
        <v>#N/A</v>
      </c>
      <c r="BG41" s="204">
        <f t="shared" si="32"/>
        <v>0</v>
      </c>
      <c r="BH41" s="204" t="str">
        <f t="shared" si="7"/>
        <v>Ampicilline</v>
      </c>
      <c r="BI41" s="204" t="str">
        <f t="shared" si="8"/>
        <v>Colistine</v>
      </c>
      <c r="BJ41" s="204" t="str">
        <f t="shared" si="9"/>
        <v/>
      </c>
      <c r="BK41" s="204" t="str">
        <f t="shared" si="10"/>
        <v>Penicillines</v>
      </c>
      <c r="BL41" s="204" t="str">
        <f t="shared" si="11"/>
        <v>Polypeptides</v>
      </c>
      <c r="BM41" s="97" t="str">
        <f t="shared" si="12"/>
        <v/>
      </c>
      <c r="BN41" s="78"/>
      <c r="BO41" s="78"/>
      <c r="BP41" s="77" t="str">
        <f ca="1"/>
        <v>AMPIDEXALONE</v>
      </c>
      <c r="BQ41" s="79" t="e">
        <f ca="1"/>
        <v>#N/A</v>
      </c>
      <c r="BR41" s="102" t="str">
        <f t="shared" si="73"/>
        <v/>
      </c>
      <c r="BS41" s="77" t="str">
        <f t="shared" si="74"/>
        <v>Phénoxyméthylpénicilline</v>
      </c>
      <c r="BT41" s="104" t="e">
        <f t="shared" si="33"/>
        <v>#N/A</v>
      </c>
      <c r="BU41" s="204" t="str">
        <f ca="1"/>
        <v>Phénoxyméthylpénicilline</v>
      </c>
      <c r="BV41" s="97" t="e">
        <f ca="1"/>
        <v>#N/A</v>
      </c>
      <c r="BW41" s="8"/>
      <c r="BX41" s="8"/>
      <c r="BY41" s="8"/>
      <c r="BZ41" s="8"/>
      <c r="CA41" s="8"/>
      <c r="CB41" s="8"/>
      <c r="CC41" s="184">
        <v>10</v>
      </c>
      <c r="CD41" s="185" t="str">
        <f t="shared" si="64"/>
        <v/>
      </c>
      <c r="CE41" s="100" t="str">
        <f t="shared" si="65"/>
        <v/>
      </c>
      <c r="CF41" s="100" t="str">
        <f t="shared" si="66"/>
        <v/>
      </c>
      <c r="CG41" s="105" t="str">
        <f t="shared" si="67"/>
        <v/>
      </c>
      <c r="CH41" s="185" t="str">
        <f>IF(CI41="","",IF(MAX(CH$31:CH40)&lt;1,1,MAX(CH$31:CH40)+1))</f>
        <v/>
      </c>
      <c r="CI41" s="100" t="str">
        <v/>
      </c>
      <c r="CJ41" s="185" t="str">
        <f>IF(CK41="","",IF(MAX(CJ$31:CJ40)&lt;1,1,MAX(CJ$31:CJ40)+1))</f>
        <v/>
      </c>
      <c r="CK41" s="105" t="str">
        <v/>
      </c>
      <c r="CL41" s="100" t="str">
        <f>IF(CM41="","",IF(MAX(CL$31:CL40)&lt;1,1,MAX(CL$31:CL40)+1))</f>
        <v/>
      </c>
      <c r="CM41" s="100" t="str">
        <v/>
      </c>
      <c r="CN41" s="185" t="str">
        <f>IF(CO41="","",IF(MAX(CN$31:CN40)&lt;1,1,MAX(CN$31:CN40)+1))</f>
        <v/>
      </c>
      <c r="CO41" s="101" t="str">
        <v/>
      </c>
      <c r="CQ41" s="56"/>
      <c r="CR41" s="8"/>
      <c r="CS41" s="8"/>
      <c r="CT41" s="8"/>
      <c r="CU41" s="8"/>
      <c r="CV41" s="8"/>
      <c r="CW41" s="8"/>
      <c r="CX41" s="8"/>
      <c r="CY41" s="102" t="str">
        <f t="shared" si="18"/>
        <v>x</v>
      </c>
      <c r="CZ41" s="56" t="str">
        <f t="shared" si="19"/>
        <v>AMPIDEXALONE</v>
      </c>
      <c r="DA41" s="204" t="e">
        <f>IF(IF(DI$2="Catégorie",IF(DI$3="Toutes",SUMIFS('Étape 1 - à remplir'!$F$31:$F$400,'Étape 1 - à remplir'!$E$31:$E$400,MASQ2!CZ41,'Étape 1 - à remplir'!$G$31:$G$400,"kg"),SUMIFS('Étape 1 - à remplir'!$F$31:$F$400,'Étape 1 - à remplir'!$E$31:$E$400,MASQ2!CZ41,'Étape 1 - à remplir'!$C$31:$C$400,DI$3)),IF(DI$2="Âge",IF(DI$3="Tous",SUMIFS('Étape 1 - à remplir'!$F$31:$F$400,'Étape 1 - à remplir'!$E$31:$E$400,MASQ2!CZ41,'Étape 1 - à remplir'!$G$31:$G$400,"kg"),SUMIFS('Étape 1 - à remplir'!$F$31:$F$400,'Étape 1 - à remplir'!$E$31:$E$400,MASQ2!CZ41,'Étape 1 - à remplir'!$P$31:$P$400,DI$3,'Étape 1 - à remplir'!$G$31:$G$400,"kg")),IF(DI$2="Atelier",IF(DI$3="Tous",SUMIFS('Étape 1 - à remplir'!$F$31:$F$400,'Étape 1 - à remplir'!$E$31:$E$400,MASQ2!CZ41,'Étape 1 - à remplir'!$G$31:$G$400,"kg"),SUMIFS('Étape 1 - à remplir'!$F$31:$F$400,'Étape 1 - à remplir'!$E$31:$E$400,MASQ2!CZ41,'Étape 1 - à remplir'!$O$31:$O$400,DI$3,'Étape 1 - à remplir'!$G$31:$G$400,"kg")),IF(DI$2="Espèce",IF(DI$3="Tous",SUMIFS('Étape 1 - à remplir'!$F$31:$F$400,'Étape 1 - à remplir'!$E$31:$E$400,MASQ2!CZ41,'Étape 1 - à remplir'!$G$31:$G$400,"kg"),SUMIFS('Étape 1 - à remplir'!$F$31:$F$400,'Étape 1 - à remplir'!$E$31:$E$400,MASQ2!CZ41,'Étape 1 - à remplir'!$N$31:$N$400,DI$3,'Étape 1 - à remplir'!$G$31:$G$400,"kg"))))))=0,NA(),IF(DI$2="Catégorie",IF(DI$3="Toutes",SUMIFS('Étape 1 - à remplir'!$F$31:$F$400,'Étape 1 - à remplir'!$E$31:$E$400,MASQ2!CZ41,'Étape 1 - à remplir'!$G$31:$G$400,"kg"),SUMIFS('Étape 1 - à remplir'!$F$31:$F$400,'Étape 1 - à remplir'!$E$31:$E$400,MASQ2!CZ41,'Étape 1 - à remplir'!$C$31:$C$400,DI$3)),IF(DI$2="Âge",IF(DI$3="Tous",SUMIFS('Étape 1 - à remplir'!$F$31:$F$400,'Étape 1 - à remplir'!$E$31:$E$400,MASQ2!CZ41,'Étape 1 - à remplir'!$G$31:$G$400,"kg"),SUMIFS('Étape 1 - à remplir'!$F$31:$F$400,'Étape 1 - à remplir'!$E$31:$E$400,MASQ2!CZ41,'Étape 1 - à remplir'!$P$31:$P$400,DI$3,'Étape 1 - à remplir'!$G$31:$G$400,"kg")),IF(DI$2="Atelier",IF(DI$3="Tous",SUMIFS('Étape 1 - à remplir'!$F$31:$F$400,'Étape 1 - à remplir'!$E$31:$E$400,MASQ2!CZ41,'Étape 1 - à remplir'!$G$31:$G$400,"kg"),SUMIFS('Étape 1 - à remplir'!$F$31:$F$400,'Étape 1 - à remplir'!$E$31:$E$400,MASQ2!CZ41,'Étape 1 - à remplir'!$O$31:$O$400,DI$3,'Étape 1 - à remplir'!$G$31:$G$400,"kg")),IF(DI$2="Espèce",IF(DI$3="Tous",SUMIFS('Étape 1 - à remplir'!$F$31:$F$400,'Étape 1 - à remplir'!$E$31:$E$400,MASQ2!CZ41,'Étape 1 - à remplir'!$G$31:$G$400,"kg"),SUMIFS('Étape 1 - à remplir'!$F$31:$F$400,'Étape 1 - à remplir'!$E$31:$E$400,MASQ2!CZ41,'Étape 1 - à remplir'!$N$31:$N$400,DI$3,'Étape 1 - à remplir'!$G$31:$G$400,"kg")))))))</f>
        <v>#N/A</v>
      </c>
      <c r="DB41" s="104">
        <f t="shared" si="35"/>
        <v>0</v>
      </c>
      <c r="DC41" s="204" t="str">
        <f t="shared" si="20"/>
        <v>Ampicilline</v>
      </c>
      <c r="DD41" s="204" t="str">
        <f t="shared" si="21"/>
        <v>Colistine</v>
      </c>
      <c r="DE41" s="204" t="str">
        <f t="shared" si="22"/>
        <v/>
      </c>
      <c r="DF41" s="204" t="str">
        <f t="shared" si="23"/>
        <v>Penicillines</v>
      </c>
      <c r="DG41" s="204" t="str">
        <f t="shared" si="24"/>
        <v>Polypeptides</v>
      </c>
      <c r="DH41" s="97" t="str">
        <f t="shared" si="25"/>
        <v/>
      </c>
      <c r="DI41" s="78"/>
      <c r="DJ41" s="78"/>
      <c r="DK41" s="77" t="str">
        <f ca="1"/>
        <v>AMPIDEXALONE</v>
      </c>
      <c r="DL41" s="79" t="e">
        <f ca="1"/>
        <v>#N/A</v>
      </c>
      <c r="DM41" s="102" t="str">
        <f t="shared" si="75"/>
        <v/>
      </c>
      <c r="DN41" s="77" t="str">
        <f t="shared" si="76"/>
        <v>Phénoxyméthylpénicilline</v>
      </c>
      <c r="DO41" s="104" t="e">
        <f t="shared" si="36"/>
        <v>#N/A</v>
      </c>
      <c r="DP41" s="8" t="str">
        <f ca="1"/>
        <v>Phénoxyméthylpénicilline</v>
      </c>
      <c r="DQ41" s="97" t="e">
        <f ca="1"/>
        <v>#N/A</v>
      </c>
      <c r="DR41" s="8"/>
      <c r="DS41" s="8"/>
      <c r="DT41" s="8"/>
      <c r="DU41" s="8"/>
      <c r="DV41" s="8"/>
      <c r="DW41" s="8"/>
      <c r="DX41" s="184">
        <v>10</v>
      </c>
      <c r="DY41" s="185" t="str">
        <f t="shared" si="69"/>
        <v/>
      </c>
      <c r="DZ41" s="100" t="str">
        <f t="shared" si="70"/>
        <v/>
      </c>
      <c r="EA41" s="100" t="str">
        <f t="shared" si="71"/>
        <v/>
      </c>
      <c r="EB41" s="105" t="str">
        <f t="shared" si="72"/>
        <v/>
      </c>
      <c r="EC41" s="185" t="str">
        <f>IF(ED41="","",IF(MAX(EC$31:EC40)&lt;1,1,MAX(EC$31:EC40)+1))</f>
        <v/>
      </c>
      <c r="ED41" s="100" t="str">
        <v/>
      </c>
      <c r="EE41" s="185" t="str">
        <f>IF(EF41="","",IF(MAX(EE$31:EE40)&lt;1,1,MAX(EE$31:EE40)+1))</f>
        <v/>
      </c>
      <c r="EF41" s="105" t="str">
        <v/>
      </c>
      <c r="EG41" s="100" t="str">
        <f>IF(EH41="","",IF(MAX(EG$31:EG40)&lt;1,1,MAX(EG$31:EG40)+1))</f>
        <v/>
      </c>
      <c r="EH41" s="100" t="str">
        <v/>
      </c>
      <c r="EI41" s="185" t="str">
        <f>IF(EJ41="","",IF(MAX(EI$31:EI40)&lt;1,1,MAX(EI$31:EI40)+1))</f>
        <v/>
      </c>
      <c r="EJ41" s="101" t="str">
        <v/>
      </c>
    </row>
    <row r="42" spans="1:140" x14ac:dyDescent="0.25">
      <c r="A42" s="56"/>
      <c r="B42" s="8"/>
      <c r="C42" s="8"/>
      <c r="D42" s="8"/>
      <c r="E42" s="8"/>
      <c r="F42" s="8"/>
      <c r="G42" s="8"/>
      <c r="H42" s="8"/>
      <c r="I42" s="102" t="str">
        <f>INDEX(Données_ATB!BE:BV,MATCH(MASQ2!J42,Données_ATB!BE:BE,0),18)</f>
        <v/>
      </c>
      <c r="J42" s="77" t="str">
        <f>Données_ATB!BE41</f>
        <v>AMPIDIAR</v>
      </c>
      <c r="K42" s="204" t="e">
        <f>IF(IF(S$2="Catégorie",IF(S$3="Toutes",SUMIFS('Étape 1 - à remplir'!$F$31:$F$400,'Étape 1 - à remplir'!$E$31:$E$400,MASQ2!J42,'Étape 1 - à remplir'!$G$31:$G$400,"animaux"),SUMIFS('Étape 1 - à remplir'!$F$31:$F$400,'Étape 1 - à remplir'!$E$31:$E$400,MASQ2!J42,'Étape 1 - à remplir'!$C$31:$C$400,S$3)),IF(S$2="Âge",IF(S$3="Tous",SUMIFS('Étape 1 - à remplir'!$F$31:$F$400,'Étape 1 - à remplir'!$E$31:$E$400,MASQ2!J42,'Étape 1 - à remplir'!$G$31:$G$400,"animaux"),SUMIFS('Étape 1 - à remplir'!$F$31:$F$400,'Étape 1 - à remplir'!$E$31:$E$400,MASQ2!J42,'Étape 1 - à remplir'!$P$31:$P$400,S$3)),IF(S$2="Atelier",IF(S$3="Tous",SUMIFS('Étape 1 - à remplir'!$F$31:$F$400,'Étape 1 - à remplir'!$E$31:$E$400,MASQ2!J42,'Étape 1 - à remplir'!$G$31:$G$400,"animaux"),SUMIFS('Étape 1 - à remplir'!$F$31:$F$400,'Étape 1 - à remplir'!$E$31:$E$400,MASQ2!J42,'Étape 1 - à remplir'!$O$31:$O$400,S$3)),IF(S$2="Espèce",IF(S$3="Tous",SUMIFS('Étape 1 - à remplir'!$F$31:$F$400,'Étape 1 - à remplir'!$E$31:$E$400,MASQ2!J42,'Étape 1 - à remplir'!$G$31:$G$400,"animaux"),SUMIFS('Étape 1 - à remplir'!$F$31:$F$400,'Étape 1 - à remplir'!$E$31:$E$400,MASQ2!J42,'Étape 1 - à remplir'!$N$31:$N$400,S$3))))))=0,NA(),IF(S$2="Catégorie",IF(S$3="Toutes",SUMIFS('Étape 1 - à remplir'!$F$31:$F$400,'Étape 1 - à remplir'!$E$31:$E$400,MASQ2!J42,'Étape 1 - à remplir'!$G$31:$G$400,"animaux"),SUMIFS('Étape 1 - à remplir'!$F$31:$F$400,'Étape 1 - à remplir'!$E$31:$E$400,MASQ2!J42,'Étape 1 - à remplir'!$C$31:$C$400,S$3)),IF(S$2="Âge",IF(S$3="Tous",SUMIFS('Étape 1 - à remplir'!$F$31:$F$400,'Étape 1 - à remplir'!$E$31:$E$400,MASQ2!J42,'Étape 1 - à remplir'!$G$31:$G$400,"animaux"),SUMIFS('Étape 1 - à remplir'!$F$31:$F$400,'Étape 1 - à remplir'!$E$31:$E$400,MASQ2!J42,'Étape 1 - à remplir'!$P$31:$P$400,S$3)),IF(S$2="Atelier",IF(S$3="Tous",SUMIFS('Étape 1 - à remplir'!$F$31:$F$400,'Étape 1 - à remplir'!$E$31:$E$400,MASQ2!J42,'Étape 1 - à remplir'!$G$31:$G$400,"animaux"),SUMIFS('Étape 1 - à remplir'!$F$31:$F$400,'Étape 1 - à remplir'!$E$31:$E$400,MASQ2!J42,'Étape 1 - à remplir'!$O$31:$O$400,S$3)),IF(S$2="Espèce",IF(S$3="Tous",SUMIFS('Étape 1 - à remplir'!$F$31:$F$400,'Étape 1 - à remplir'!$E$31:$E$400,MASQ2!J42,'Étape 1 - à remplir'!$G$31:$G$400,"animaux"),SUMIFS('Étape 1 - à remplir'!$F$31:$F$400,'Étape 1 - à remplir'!$E$31:$E$400,MASQ2!J42,'Étape 1 - à remplir'!$N$31:$N$400,S$3)))))))</f>
        <v>#N/A</v>
      </c>
      <c r="L42" s="97">
        <f t="shared" si="38"/>
        <v>0</v>
      </c>
      <c r="M42" s="56" t="str">
        <f>Données_ATB!BN41</f>
        <v>Sulfadiméthoxine</v>
      </c>
      <c r="N42" s="204" t="str">
        <f>Données_ATB!BO41</f>
        <v>Ampicilline</v>
      </c>
      <c r="O42" s="97" t="str">
        <f>Données_ATB!BP41</f>
        <v/>
      </c>
      <c r="P42" s="77" t="str">
        <f>Données_ATB!BR41</f>
        <v>Sulfamides</v>
      </c>
      <c r="Q42" s="78" t="str">
        <f>Données_ATB!BS41</f>
        <v>Penicillines</v>
      </c>
      <c r="R42" s="79" t="str">
        <f>Données_ATB!BT41</f>
        <v/>
      </c>
      <c r="S42" s="78"/>
      <c r="T42" s="78"/>
      <c r="U42" s="77" t="str">
        <f ca="1"/>
        <v>AMPIDIAR</v>
      </c>
      <c r="V42" s="79" t="e">
        <f ca="1"/>
        <v>#N/A</v>
      </c>
      <c r="W42" s="102" t="str">
        <f>IF(X42="Colistine","x",IF(INDEX(Données_ATB!CB$3:CC$63,MATCH(X42,Données_ATB!CB$3:CB$63,0),2)="Fluoroquinolones","x",IF(INDEX(Données_ATB!CB$3:CC$63,MATCH(X42,Données_ATB!CB$3:CB$63,0),2)="Cephalosporines 3&amp;4G","x","")))</f>
        <v/>
      </c>
      <c r="X42" s="77" t="str">
        <f>Données_ATB!CB41</f>
        <v>Pirlimycine</v>
      </c>
      <c r="Y42" s="104" t="e">
        <f t="shared" si="30"/>
        <v>#N/A</v>
      </c>
      <c r="Z42" s="8" t="str">
        <f ca="1"/>
        <v>Pirlimycine</v>
      </c>
      <c r="AA42" s="97" t="e">
        <f ca="1"/>
        <v>#N/A</v>
      </c>
      <c r="AB42" s="102"/>
      <c r="AC42" s="8"/>
      <c r="AD42" s="8"/>
      <c r="AE42" s="8"/>
      <c r="AF42" s="8"/>
      <c r="AG42" s="8"/>
      <c r="AH42" s="4"/>
      <c r="AI42" s="8"/>
      <c r="AJ42" s="8"/>
      <c r="AK42" s="8"/>
      <c r="AL42" s="8"/>
      <c r="AM42" s="8"/>
      <c r="AN42" s="8"/>
      <c r="AO42" s="8"/>
      <c r="AP42" s="8"/>
      <c r="AQ42" s="8"/>
      <c r="AR42" s="8"/>
      <c r="AS42" s="8"/>
      <c r="AT42" s="97"/>
      <c r="AV42" s="56"/>
      <c r="AW42" s="8"/>
      <c r="AX42" s="8"/>
      <c r="AY42" s="8"/>
      <c r="AZ42" s="8"/>
      <c r="BA42" s="8"/>
      <c r="BB42" s="8"/>
      <c r="BC42" s="8"/>
      <c r="BD42" s="102" t="str">
        <f t="shared" si="5"/>
        <v/>
      </c>
      <c r="BE42" s="56" t="str">
        <f t="shared" si="6"/>
        <v>AMPIDIAR</v>
      </c>
      <c r="BF42" s="204" t="e">
        <f>IF(IF(BN$2="Catégorie",IF(BN$3="Toutes",SUMIFS('Étape 1 - à remplir'!$F$31:$F$400,'Étape 1 - à remplir'!$E$31:$E$400,MASQ2!BE42,'Étape 1 - à remplir'!$G$31:$G$400,"lots"),SUMIFS('Étape 1 - à remplir'!$F$31:$F$400,'Étape 1 - à remplir'!$E$31:$E$400,MASQ2!BE42,'Étape 1 - à remplir'!$C$31:$C$400,BN$3)),IF(BN$2="Âge",IF(BN$3="Tous",SUMIFS('Étape 1 - à remplir'!$F$31:$F$400,'Étape 1 - à remplir'!$E$31:$E$400,MASQ2!BE42,'Étape 1 - à remplir'!$G$31:$G$400,"lots"),SUMIFS('Étape 1 - à remplir'!$F$31:$F$400,'Étape 1 - à remplir'!$E$31:$E$400,MASQ2!BE42,'Étape 1 - à remplir'!$P$31:$P$400,BN$3,'Étape 1 - à remplir'!$G$31:$G$400,"lots")),IF(BN$2="Atelier",IF(BN$3="Tous",SUMIFS('Étape 1 - à remplir'!$F$31:$F$400,'Étape 1 - à remplir'!$E$31:$E$400,MASQ2!BE42,'Étape 1 - à remplir'!$G$31:$G$400,"lots"),SUMIFS('Étape 1 - à remplir'!$F$31:$F$400,'Étape 1 - à remplir'!$E$31:$E$400,MASQ2!BE42,'Étape 1 - à remplir'!$O$31:$O$400,BN$3,'Étape 1 - à remplir'!$G$31:$G$400,"lots")),IF(BN$2="Espèce",IF(BN$3="Tous",SUMIFS('Étape 1 - à remplir'!$F$31:$F$400,'Étape 1 - à remplir'!$E$31:$E$400,MASQ2!BE42,'Étape 1 - à remplir'!$G$31:$G$400,"lots"),SUMIFS('Étape 1 - à remplir'!$F$31:$F$400,'Étape 1 - à remplir'!$E$31:$E$400,MASQ2!BE42,'Étape 1 - à remplir'!$N$31:$N$400,BN$3,'Étape 1 - à remplir'!$G$31:$G$400,"lots"))))))=0,NA(),IF(BN$2="Catégorie",IF(BN$3="Toutes",SUMIFS('Étape 1 - à remplir'!$F$31:$F$400,'Étape 1 - à remplir'!$E$31:$E$400,MASQ2!BE42,'Étape 1 - à remplir'!$G$31:$G$400,"lots"),SUMIFS('Étape 1 - à remplir'!$F$31:$F$400,'Étape 1 - à remplir'!$E$31:$E$400,MASQ2!BE42,'Étape 1 - à remplir'!$C$31:$C$400,BN$3)),IF(BN$2="Âge",IF(BN$3="Tous",SUMIFS('Étape 1 - à remplir'!$F$31:$F$400,'Étape 1 - à remplir'!$E$31:$E$400,MASQ2!BE42,'Étape 1 - à remplir'!$G$31:$G$400,"lots"),SUMIFS('Étape 1 - à remplir'!$F$31:$F$400,'Étape 1 - à remplir'!$E$31:$E$400,MASQ2!BE42,'Étape 1 - à remplir'!$P$31:$P$400,BN$3,'Étape 1 - à remplir'!$G$31:$G$400,"lots")),IF(BN$2="Atelier",IF(BN$3="Tous",SUMIFS('Étape 1 - à remplir'!$F$31:$F$400,'Étape 1 - à remplir'!$E$31:$E$400,MASQ2!BE42,'Étape 1 - à remplir'!$G$31:$G$400,"lots"),SUMIFS('Étape 1 - à remplir'!$F$31:$F$400,'Étape 1 - à remplir'!$E$31:$E$400,MASQ2!BE42,'Étape 1 - à remplir'!$O$31:$O$400,BN$3,'Étape 1 - à remplir'!$G$31:$G$400,"lots")),IF(BN$2="Espèce",IF(BN$3="Tous",SUMIFS('Étape 1 - à remplir'!$F$31:$F$400,'Étape 1 - à remplir'!$E$31:$E$400,MASQ2!BE42,'Étape 1 - à remplir'!$G$31:$G$400,"lots"),SUMIFS('Étape 1 - à remplir'!$F$31:$F$400,'Étape 1 - à remplir'!$E$31:$E$400,MASQ2!BE42,'Étape 1 - à remplir'!$N$31:$N$400,BN$3,'Étape 1 - à remplir'!$G$31:$G$400,"lots")))))))</f>
        <v>#N/A</v>
      </c>
      <c r="BG42" s="204">
        <f t="shared" si="32"/>
        <v>0</v>
      </c>
      <c r="BH42" s="204" t="str">
        <f t="shared" si="7"/>
        <v>Sulfadiméthoxine</v>
      </c>
      <c r="BI42" s="204" t="str">
        <f t="shared" si="8"/>
        <v>Ampicilline</v>
      </c>
      <c r="BJ42" s="204" t="str">
        <f t="shared" si="9"/>
        <v/>
      </c>
      <c r="BK42" s="204" t="str">
        <f t="shared" si="10"/>
        <v>Sulfamides</v>
      </c>
      <c r="BL42" s="204" t="str">
        <f t="shared" si="11"/>
        <v>Penicillines</v>
      </c>
      <c r="BM42" s="97" t="str">
        <f t="shared" si="12"/>
        <v/>
      </c>
      <c r="BN42" s="78"/>
      <c r="BO42" s="78"/>
      <c r="BP42" s="77" t="str">
        <f ca="1"/>
        <v>AMPIDIAR</v>
      </c>
      <c r="BQ42" s="79" t="e">
        <f ca="1"/>
        <v>#N/A</v>
      </c>
      <c r="BR42" s="102" t="str">
        <f t="shared" si="73"/>
        <v/>
      </c>
      <c r="BS42" s="77" t="str">
        <f t="shared" si="74"/>
        <v>Pirlimycine</v>
      </c>
      <c r="BT42" s="104" t="e">
        <f t="shared" si="33"/>
        <v>#N/A</v>
      </c>
      <c r="BU42" s="204" t="str">
        <f ca="1"/>
        <v>Pirlimycine</v>
      </c>
      <c r="BV42" s="97" t="e">
        <f ca="1"/>
        <v>#N/A</v>
      </c>
      <c r="BW42" s="8"/>
      <c r="BX42" s="8"/>
      <c r="BY42" s="8"/>
      <c r="BZ42" s="8"/>
      <c r="CA42" s="8"/>
      <c r="CB42" s="8"/>
      <c r="CC42" s="4"/>
      <c r="CD42" s="8"/>
      <c r="CE42" s="8"/>
      <c r="CF42" s="8"/>
      <c r="CG42" s="8"/>
      <c r="CH42" s="8"/>
      <c r="CI42" s="8"/>
      <c r="CJ42" s="8"/>
      <c r="CK42" s="8"/>
      <c r="CL42" s="8"/>
      <c r="CM42" s="8"/>
      <c r="CN42" s="8"/>
      <c r="CO42" s="97"/>
      <c r="CQ42" s="56"/>
      <c r="CR42" s="8"/>
      <c r="CS42" s="8"/>
      <c r="CT42" s="8"/>
      <c r="CU42" s="8"/>
      <c r="CV42" s="8"/>
      <c r="CW42" s="8"/>
      <c r="CX42" s="8"/>
      <c r="CY42" s="102" t="str">
        <f t="shared" si="18"/>
        <v/>
      </c>
      <c r="CZ42" s="56" t="str">
        <f t="shared" si="19"/>
        <v>AMPIDIAR</v>
      </c>
      <c r="DA42" s="204" t="e">
        <f>IF(IF(DI$2="Catégorie",IF(DI$3="Toutes",SUMIFS('Étape 1 - à remplir'!$F$31:$F$400,'Étape 1 - à remplir'!$E$31:$E$400,MASQ2!CZ42,'Étape 1 - à remplir'!$G$31:$G$400,"kg"),SUMIFS('Étape 1 - à remplir'!$F$31:$F$400,'Étape 1 - à remplir'!$E$31:$E$400,MASQ2!CZ42,'Étape 1 - à remplir'!$C$31:$C$400,DI$3)),IF(DI$2="Âge",IF(DI$3="Tous",SUMIFS('Étape 1 - à remplir'!$F$31:$F$400,'Étape 1 - à remplir'!$E$31:$E$400,MASQ2!CZ42,'Étape 1 - à remplir'!$G$31:$G$400,"kg"),SUMIFS('Étape 1 - à remplir'!$F$31:$F$400,'Étape 1 - à remplir'!$E$31:$E$400,MASQ2!CZ42,'Étape 1 - à remplir'!$P$31:$P$400,DI$3,'Étape 1 - à remplir'!$G$31:$G$400,"kg")),IF(DI$2="Atelier",IF(DI$3="Tous",SUMIFS('Étape 1 - à remplir'!$F$31:$F$400,'Étape 1 - à remplir'!$E$31:$E$400,MASQ2!CZ42,'Étape 1 - à remplir'!$G$31:$G$400,"kg"),SUMIFS('Étape 1 - à remplir'!$F$31:$F$400,'Étape 1 - à remplir'!$E$31:$E$400,MASQ2!CZ42,'Étape 1 - à remplir'!$O$31:$O$400,DI$3,'Étape 1 - à remplir'!$G$31:$G$400,"kg")),IF(DI$2="Espèce",IF(DI$3="Tous",SUMIFS('Étape 1 - à remplir'!$F$31:$F$400,'Étape 1 - à remplir'!$E$31:$E$400,MASQ2!CZ42,'Étape 1 - à remplir'!$G$31:$G$400,"kg"),SUMIFS('Étape 1 - à remplir'!$F$31:$F$400,'Étape 1 - à remplir'!$E$31:$E$400,MASQ2!CZ42,'Étape 1 - à remplir'!$N$31:$N$400,DI$3,'Étape 1 - à remplir'!$G$31:$G$400,"kg"))))))=0,NA(),IF(DI$2="Catégorie",IF(DI$3="Toutes",SUMIFS('Étape 1 - à remplir'!$F$31:$F$400,'Étape 1 - à remplir'!$E$31:$E$400,MASQ2!CZ42,'Étape 1 - à remplir'!$G$31:$G$400,"kg"),SUMIFS('Étape 1 - à remplir'!$F$31:$F$400,'Étape 1 - à remplir'!$E$31:$E$400,MASQ2!CZ42,'Étape 1 - à remplir'!$C$31:$C$400,DI$3)),IF(DI$2="Âge",IF(DI$3="Tous",SUMIFS('Étape 1 - à remplir'!$F$31:$F$400,'Étape 1 - à remplir'!$E$31:$E$400,MASQ2!CZ42,'Étape 1 - à remplir'!$G$31:$G$400,"kg"),SUMIFS('Étape 1 - à remplir'!$F$31:$F$400,'Étape 1 - à remplir'!$E$31:$E$400,MASQ2!CZ42,'Étape 1 - à remplir'!$P$31:$P$400,DI$3,'Étape 1 - à remplir'!$G$31:$G$400,"kg")),IF(DI$2="Atelier",IF(DI$3="Tous",SUMIFS('Étape 1 - à remplir'!$F$31:$F$400,'Étape 1 - à remplir'!$E$31:$E$400,MASQ2!CZ42,'Étape 1 - à remplir'!$G$31:$G$400,"kg"),SUMIFS('Étape 1 - à remplir'!$F$31:$F$400,'Étape 1 - à remplir'!$E$31:$E$400,MASQ2!CZ42,'Étape 1 - à remplir'!$O$31:$O$400,DI$3,'Étape 1 - à remplir'!$G$31:$G$400,"kg")),IF(DI$2="Espèce",IF(DI$3="Tous",SUMIFS('Étape 1 - à remplir'!$F$31:$F$400,'Étape 1 - à remplir'!$E$31:$E$400,MASQ2!CZ42,'Étape 1 - à remplir'!$G$31:$G$400,"kg"),SUMIFS('Étape 1 - à remplir'!$F$31:$F$400,'Étape 1 - à remplir'!$E$31:$E$400,MASQ2!CZ42,'Étape 1 - à remplir'!$N$31:$N$400,DI$3,'Étape 1 - à remplir'!$G$31:$G$400,"kg")))))))</f>
        <v>#N/A</v>
      </c>
      <c r="DB42" s="104">
        <f t="shared" si="35"/>
        <v>0</v>
      </c>
      <c r="DC42" s="204" t="str">
        <f t="shared" si="20"/>
        <v>Sulfadiméthoxine</v>
      </c>
      <c r="DD42" s="204" t="str">
        <f t="shared" si="21"/>
        <v>Ampicilline</v>
      </c>
      <c r="DE42" s="204" t="str">
        <f t="shared" si="22"/>
        <v/>
      </c>
      <c r="DF42" s="204" t="str">
        <f t="shared" si="23"/>
        <v>Sulfamides</v>
      </c>
      <c r="DG42" s="204" t="str">
        <f t="shared" si="24"/>
        <v>Penicillines</v>
      </c>
      <c r="DH42" s="97" t="str">
        <f t="shared" si="25"/>
        <v/>
      </c>
      <c r="DI42" s="78"/>
      <c r="DJ42" s="78"/>
      <c r="DK42" s="77" t="str">
        <f ca="1"/>
        <v>AMPIDIAR</v>
      </c>
      <c r="DL42" s="79" t="e">
        <f ca="1"/>
        <v>#N/A</v>
      </c>
      <c r="DM42" s="102" t="str">
        <f t="shared" si="75"/>
        <v/>
      </c>
      <c r="DN42" s="77" t="str">
        <f t="shared" si="76"/>
        <v>Pirlimycine</v>
      </c>
      <c r="DO42" s="104" t="e">
        <f t="shared" si="36"/>
        <v>#N/A</v>
      </c>
      <c r="DP42" s="8" t="str">
        <f ca="1"/>
        <v>Pirlimycine</v>
      </c>
      <c r="DQ42" s="97" t="e">
        <f ca="1"/>
        <v>#N/A</v>
      </c>
      <c r="DR42" s="8"/>
      <c r="DS42" s="8"/>
      <c r="DT42" s="8"/>
      <c r="DU42" s="8"/>
      <c r="DV42" s="8"/>
      <c r="DW42" s="8"/>
      <c r="DX42" s="4"/>
      <c r="DY42" s="8"/>
      <c r="DZ42" s="8"/>
      <c r="EA42" s="8"/>
      <c r="EB42" s="8"/>
      <c r="EC42" s="8"/>
      <c r="ED42" s="8"/>
      <c r="EE42" s="8"/>
      <c r="EF42" s="8"/>
      <c r="EG42" s="8"/>
      <c r="EH42" s="8"/>
      <c r="EI42" s="8"/>
      <c r="EJ42" s="97"/>
    </row>
    <row r="43" spans="1:140" x14ac:dyDescent="0.25">
      <c r="A43" s="56"/>
      <c r="B43" s="8"/>
      <c r="C43" s="8"/>
      <c r="D43" s="8"/>
      <c r="E43" s="8"/>
      <c r="F43" s="8"/>
      <c r="G43" s="8"/>
      <c r="H43" s="8"/>
      <c r="I43" s="102" t="str">
        <f>INDEX(Données_ATB!BE:BV,MATCH(MASQ2!J43,Données_ATB!BE:BE,0),18)</f>
        <v/>
      </c>
      <c r="J43" s="77" t="str">
        <f>Données_ATB!BE42</f>
        <v>AMPIJECT 10 G</v>
      </c>
      <c r="K43" s="204" t="e">
        <f>IF(IF(S$2="Catégorie",IF(S$3="Toutes",SUMIFS('Étape 1 - à remplir'!$F$31:$F$400,'Étape 1 - à remplir'!$E$31:$E$400,MASQ2!J43,'Étape 1 - à remplir'!$G$31:$G$400,"animaux"),SUMIFS('Étape 1 - à remplir'!$F$31:$F$400,'Étape 1 - à remplir'!$E$31:$E$400,MASQ2!J43,'Étape 1 - à remplir'!$C$31:$C$400,S$3)),IF(S$2="Âge",IF(S$3="Tous",SUMIFS('Étape 1 - à remplir'!$F$31:$F$400,'Étape 1 - à remplir'!$E$31:$E$400,MASQ2!J43,'Étape 1 - à remplir'!$G$31:$G$400,"animaux"),SUMIFS('Étape 1 - à remplir'!$F$31:$F$400,'Étape 1 - à remplir'!$E$31:$E$400,MASQ2!J43,'Étape 1 - à remplir'!$P$31:$P$400,S$3)),IF(S$2="Atelier",IF(S$3="Tous",SUMIFS('Étape 1 - à remplir'!$F$31:$F$400,'Étape 1 - à remplir'!$E$31:$E$400,MASQ2!J43,'Étape 1 - à remplir'!$G$31:$G$400,"animaux"),SUMIFS('Étape 1 - à remplir'!$F$31:$F$400,'Étape 1 - à remplir'!$E$31:$E$400,MASQ2!J43,'Étape 1 - à remplir'!$O$31:$O$400,S$3)),IF(S$2="Espèce",IF(S$3="Tous",SUMIFS('Étape 1 - à remplir'!$F$31:$F$400,'Étape 1 - à remplir'!$E$31:$E$400,MASQ2!J43,'Étape 1 - à remplir'!$G$31:$G$400,"animaux"),SUMIFS('Étape 1 - à remplir'!$F$31:$F$400,'Étape 1 - à remplir'!$E$31:$E$400,MASQ2!J43,'Étape 1 - à remplir'!$N$31:$N$400,S$3))))))=0,NA(),IF(S$2="Catégorie",IF(S$3="Toutes",SUMIFS('Étape 1 - à remplir'!$F$31:$F$400,'Étape 1 - à remplir'!$E$31:$E$400,MASQ2!J43,'Étape 1 - à remplir'!$G$31:$G$400,"animaux"),SUMIFS('Étape 1 - à remplir'!$F$31:$F$400,'Étape 1 - à remplir'!$E$31:$E$400,MASQ2!J43,'Étape 1 - à remplir'!$C$31:$C$400,S$3)),IF(S$2="Âge",IF(S$3="Tous",SUMIFS('Étape 1 - à remplir'!$F$31:$F$400,'Étape 1 - à remplir'!$E$31:$E$400,MASQ2!J43,'Étape 1 - à remplir'!$G$31:$G$400,"animaux"),SUMIFS('Étape 1 - à remplir'!$F$31:$F$400,'Étape 1 - à remplir'!$E$31:$E$400,MASQ2!J43,'Étape 1 - à remplir'!$P$31:$P$400,S$3)),IF(S$2="Atelier",IF(S$3="Tous",SUMIFS('Étape 1 - à remplir'!$F$31:$F$400,'Étape 1 - à remplir'!$E$31:$E$400,MASQ2!J43,'Étape 1 - à remplir'!$G$31:$G$400,"animaux"),SUMIFS('Étape 1 - à remplir'!$F$31:$F$400,'Étape 1 - à remplir'!$E$31:$E$400,MASQ2!J43,'Étape 1 - à remplir'!$O$31:$O$400,S$3)),IF(S$2="Espèce",IF(S$3="Tous",SUMIFS('Étape 1 - à remplir'!$F$31:$F$400,'Étape 1 - à remplir'!$E$31:$E$400,MASQ2!J43,'Étape 1 - à remplir'!$G$31:$G$400,"animaux"),SUMIFS('Étape 1 - à remplir'!$F$31:$F$400,'Étape 1 - à remplir'!$E$31:$E$400,MASQ2!J43,'Étape 1 - à remplir'!$N$31:$N$400,S$3)))))))</f>
        <v>#N/A</v>
      </c>
      <c r="L43" s="97">
        <f t="shared" si="38"/>
        <v>0</v>
      </c>
      <c r="M43" s="56" t="str">
        <f>Données_ATB!BN42</f>
        <v>Ampicilline</v>
      </c>
      <c r="N43" s="204" t="str">
        <f>Données_ATB!BO42</f>
        <v/>
      </c>
      <c r="O43" s="97" t="str">
        <f>Données_ATB!BP42</f>
        <v/>
      </c>
      <c r="P43" s="77" t="str">
        <f>Données_ATB!BR42</f>
        <v>Penicillines</v>
      </c>
      <c r="Q43" s="78" t="str">
        <f>Données_ATB!BS42</f>
        <v/>
      </c>
      <c r="R43" s="79" t="str">
        <f>Données_ATB!BT42</f>
        <v/>
      </c>
      <c r="S43" s="78"/>
      <c r="T43" s="78"/>
      <c r="U43" s="77" t="str">
        <f ca="1"/>
        <v>AMPIJECT 10 G</v>
      </c>
      <c r="V43" s="79" t="e">
        <f ca="1"/>
        <v>#N/A</v>
      </c>
      <c r="W43" s="102" t="str">
        <f>IF(X43="Colistine","x",IF(INDEX(Données_ATB!CB$3:CC$63,MATCH(X43,Données_ATB!CB$3:CB$63,0),2)="Fluoroquinolones","x",IF(INDEX(Données_ATB!CB$3:CC$63,MATCH(X43,Données_ATB!CB$3:CB$63,0),2)="Cephalosporines 3&amp;4G","x","")))</f>
        <v/>
      </c>
      <c r="X43" s="77" t="str">
        <f>Données_ATB!CB42</f>
        <v>Rifaximine</v>
      </c>
      <c r="Y43" s="104" t="e">
        <f t="shared" si="30"/>
        <v>#N/A</v>
      </c>
      <c r="Z43" s="8" t="str">
        <f ca="1"/>
        <v>Rifaximine</v>
      </c>
      <c r="AA43" s="97" t="e">
        <f ca="1"/>
        <v>#N/A</v>
      </c>
      <c r="AB43" s="102"/>
      <c r="AC43" s="8"/>
      <c r="AD43" s="8"/>
      <c r="AE43" s="8"/>
      <c r="AF43" s="8"/>
      <c r="AG43" s="8"/>
      <c r="AH43" s="4"/>
      <c r="AI43" s="152">
        <v>1</v>
      </c>
      <c r="AJ43" s="152">
        <v>2</v>
      </c>
      <c r="AK43" s="152">
        <v>3</v>
      </c>
      <c r="AL43" s="152">
        <v>4</v>
      </c>
      <c r="AM43" s="152">
        <v>5</v>
      </c>
      <c r="AN43" s="152">
        <v>6</v>
      </c>
      <c r="AO43" s="152">
        <v>7</v>
      </c>
      <c r="AP43" s="152">
        <v>8</v>
      </c>
      <c r="AQ43" s="152">
        <v>9</v>
      </c>
      <c r="AR43" s="152">
        <v>10</v>
      </c>
      <c r="AS43" s="152">
        <v>11</v>
      </c>
      <c r="AT43" s="152">
        <v>12</v>
      </c>
      <c r="AV43" s="56"/>
      <c r="AW43" s="8"/>
      <c r="AX43" s="8"/>
      <c r="AY43" s="8"/>
      <c r="AZ43" s="8"/>
      <c r="BA43" s="8"/>
      <c r="BB43" s="8"/>
      <c r="BC43" s="8"/>
      <c r="BD43" s="102" t="str">
        <f t="shared" si="5"/>
        <v/>
      </c>
      <c r="BE43" s="56" t="str">
        <f t="shared" si="6"/>
        <v>AMPIJECT 10 G</v>
      </c>
      <c r="BF43" s="204" t="e">
        <f>IF(IF(BN$2="Catégorie",IF(BN$3="Toutes",SUMIFS('Étape 1 - à remplir'!$F$31:$F$400,'Étape 1 - à remplir'!$E$31:$E$400,MASQ2!BE43,'Étape 1 - à remplir'!$G$31:$G$400,"lots"),SUMIFS('Étape 1 - à remplir'!$F$31:$F$400,'Étape 1 - à remplir'!$E$31:$E$400,MASQ2!BE43,'Étape 1 - à remplir'!$C$31:$C$400,BN$3)),IF(BN$2="Âge",IF(BN$3="Tous",SUMIFS('Étape 1 - à remplir'!$F$31:$F$400,'Étape 1 - à remplir'!$E$31:$E$400,MASQ2!BE43,'Étape 1 - à remplir'!$G$31:$G$400,"lots"),SUMIFS('Étape 1 - à remplir'!$F$31:$F$400,'Étape 1 - à remplir'!$E$31:$E$400,MASQ2!BE43,'Étape 1 - à remplir'!$P$31:$P$400,BN$3,'Étape 1 - à remplir'!$G$31:$G$400,"lots")),IF(BN$2="Atelier",IF(BN$3="Tous",SUMIFS('Étape 1 - à remplir'!$F$31:$F$400,'Étape 1 - à remplir'!$E$31:$E$400,MASQ2!BE43,'Étape 1 - à remplir'!$G$31:$G$400,"lots"),SUMIFS('Étape 1 - à remplir'!$F$31:$F$400,'Étape 1 - à remplir'!$E$31:$E$400,MASQ2!BE43,'Étape 1 - à remplir'!$O$31:$O$400,BN$3,'Étape 1 - à remplir'!$G$31:$G$400,"lots")),IF(BN$2="Espèce",IF(BN$3="Tous",SUMIFS('Étape 1 - à remplir'!$F$31:$F$400,'Étape 1 - à remplir'!$E$31:$E$400,MASQ2!BE43,'Étape 1 - à remplir'!$G$31:$G$400,"lots"),SUMIFS('Étape 1 - à remplir'!$F$31:$F$400,'Étape 1 - à remplir'!$E$31:$E$400,MASQ2!BE43,'Étape 1 - à remplir'!$N$31:$N$400,BN$3,'Étape 1 - à remplir'!$G$31:$G$400,"lots"))))))=0,NA(),IF(BN$2="Catégorie",IF(BN$3="Toutes",SUMIFS('Étape 1 - à remplir'!$F$31:$F$400,'Étape 1 - à remplir'!$E$31:$E$400,MASQ2!BE43,'Étape 1 - à remplir'!$G$31:$G$400,"lots"),SUMIFS('Étape 1 - à remplir'!$F$31:$F$400,'Étape 1 - à remplir'!$E$31:$E$400,MASQ2!BE43,'Étape 1 - à remplir'!$C$31:$C$400,BN$3)),IF(BN$2="Âge",IF(BN$3="Tous",SUMIFS('Étape 1 - à remplir'!$F$31:$F$400,'Étape 1 - à remplir'!$E$31:$E$400,MASQ2!BE43,'Étape 1 - à remplir'!$G$31:$G$400,"lots"),SUMIFS('Étape 1 - à remplir'!$F$31:$F$400,'Étape 1 - à remplir'!$E$31:$E$400,MASQ2!BE43,'Étape 1 - à remplir'!$P$31:$P$400,BN$3,'Étape 1 - à remplir'!$G$31:$G$400,"lots")),IF(BN$2="Atelier",IF(BN$3="Tous",SUMIFS('Étape 1 - à remplir'!$F$31:$F$400,'Étape 1 - à remplir'!$E$31:$E$400,MASQ2!BE43,'Étape 1 - à remplir'!$G$31:$G$400,"lots"),SUMIFS('Étape 1 - à remplir'!$F$31:$F$400,'Étape 1 - à remplir'!$E$31:$E$400,MASQ2!BE43,'Étape 1 - à remplir'!$O$31:$O$400,BN$3,'Étape 1 - à remplir'!$G$31:$G$400,"lots")),IF(BN$2="Espèce",IF(BN$3="Tous",SUMIFS('Étape 1 - à remplir'!$F$31:$F$400,'Étape 1 - à remplir'!$E$31:$E$400,MASQ2!BE43,'Étape 1 - à remplir'!$G$31:$G$400,"lots"),SUMIFS('Étape 1 - à remplir'!$F$31:$F$400,'Étape 1 - à remplir'!$E$31:$E$400,MASQ2!BE43,'Étape 1 - à remplir'!$N$31:$N$400,BN$3,'Étape 1 - à remplir'!$G$31:$G$400,"lots")))))))</f>
        <v>#N/A</v>
      </c>
      <c r="BG43" s="204">
        <f t="shared" si="32"/>
        <v>0</v>
      </c>
      <c r="BH43" s="204" t="str">
        <f t="shared" si="7"/>
        <v>Ampicilline</v>
      </c>
      <c r="BI43" s="204" t="str">
        <f t="shared" si="8"/>
        <v/>
      </c>
      <c r="BJ43" s="204" t="str">
        <f t="shared" si="9"/>
        <v/>
      </c>
      <c r="BK43" s="204" t="str">
        <f t="shared" si="10"/>
        <v>Penicillines</v>
      </c>
      <c r="BL43" s="204" t="str">
        <f t="shared" si="11"/>
        <v/>
      </c>
      <c r="BM43" s="97" t="str">
        <f t="shared" si="12"/>
        <v/>
      </c>
      <c r="BN43" s="78"/>
      <c r="BO43" s="78"/>
      <c r="BP43" s="77" t="str">
        <f ca="1"/>
        <v>AMPIJECT 10 G</v>
      </c>
      <c r="BQ43" s="79" t="e">
        <f ca="1"/>
        <v>#N/A</v>
      </c>
      <c r="BR43" s="102" t="str">
        <f t="shared" si="73"/>
        <v/>
      </c>
      <c r="BS43" s="77" t="str">
        <f t="shared" si="74"/>
        <v>Rifaximine</v>
      </c>
      <c r="BT43" s="104" t="e">
        <f t="shared" si="33"/>
        <v>#N/A</v>
      </c>
      <c r="BU43" s="204" t="str">
        <f ca="1"/>
        <v>Rifaximine</v>
      </c>
      <c r="BV43" s="97" t="e">
        <f ca="1"/>
        <v>#N/A</v>
      </c>
      <c r="BW43" s="8"/>
      <c r="BX43" s="8"/>
      <c r="BY43" s="8"/>
      <c r="BZ43" s="8"/>
      <c r="CA43" s="8"/>
      <c r="CB43" s="8"/>
      <c r="CC43" s="4"/>
      <c r="CD43" s="152">
        <v>1</v>
      </c>
      <c r="CE43" s="152">
        <v>2</v>
      </c>
      <c r="CF43" s="152">
        <v>3</v>
      </c>
      <c r="CG43" s="152">
        <v>4</v>
      </c>
      <c r="CH43" s="152">
        <v>5</v>
      </c>
      <c r="CI43" s="152">
        <v>6</v>
      </c>
      <c r="CJ43" s="152">
        <v>7</v>
      </c>
      <c r="CK43" s="152">
        <v>8</v>
      </c>
      <c r="CL43" s="152">
        <v>9</v>
      </c>
      <c r="CM43" s="152">
        <v>10</v>
      </c>
      <c r="CN43" s="152">
        <v>11</v>
      </c>
      <c r="CO43" s="152">
        <v>12</v>
      </c>
      <c r="CQ43" s="56"/>
      <c r="CR43" s="8"/>
      <c r="CS43" s="8"/>
      <c r="CT43" s="8"/>
      <c r="CU43" s="8"/>
      <c r="CV43" s="8"/>
      <c r="CW43" s="8"/>
      <c r="CX43" s="8"/>
      <c r="CY43" s="102" t="str">
        <f t="shared" si="18"/>
        <v/>
      </c>
      <c r="CZ43" s="56" t="str">
        <f t="shared" si="19"/>
        <v>AMPIJECT 10 G</v>
      </c>
      <c r="DA43" s="204" t="e">
        <f>IF(IF(DI$2="Catégorie",IF(DI$3="Toutes",SUMIFS('Étape 1 - à remplir'!$F$31:$F$400,'Étape 1 - à remplir'!$E$31:$E$400,MASQ2!CZ43,'Étape 1 - à remplir'!$G$31:$G$400,"kg"),SUMIFS('Étape 1 - à remplir'!$F$31:$F$400,'Étape 1 - à remplir'!$E$31:$E$400,MASQ2!CZ43,'Étape 1 - à remplir'!$C$31:$C$400,DI$3)),IF(DI$2="Âge",IF(DI$3="Tous",SUMIFS('Étape 1 - à remplir'!$F$31:$F$400,'Étape 1 - à remplir'!$E$31:$E$400,MASQ2!CZ43,'Étape 1 - à remplir'!$G$31:$G$400,"kg"),SUMIFS('Étape 1 - à remplir'!$F$31:$F$400,'Étape 1 - à remplir'!$E$31:$E$400,MASQ2!CZ43,'Étape 1 - à remplir'!$P$31:$P$400,DI$3,'Étape 1 - à remplir'!$G$31:$G$400,"kg")),IF(DI$2="Atelier",IF(DI$3="Tous",SUMIFS('Étape 1 - à remplir'!$F$31:$F$400,'Étape 1 - à remplir'!$E$31:$E$400,MASQ2!CZ43,'Étape 1 - à remplir'!$G$31:$G$400,"kg"),SUMIFS('Étape 1 - à remplir'!$F$31:$F$400,'Étape 1 - à remplir'!$E$31:$E$400,MASQ2!CZ43,'Étape 1 - à remplir'!$O$31:$O$400,DI$3,'Étape 1 - à remplir'!$G$31:$G$400,"kg")),IF(DI$2="Espèce",IF(DI$3="Tous",SUMIFS('Étape 1 - à remplir'!$F$31:$F$400,'Étape 1 - à remplir'!$E$31:$E$400,MASQ2!CZ43,'Étape 1 - à remplir'!$G$31:$G$400,"kg"),SUMIFS('Étape 1 - à remplir'!$F$31:$F$400,'Étape 1 - à remplir'!$E$31:$E$400,MASQ2!CZ43,'Étape 1 - à remplir'!$N$31:$N$400,DI$3,'Étape 1 - à remplir'!$G$31:$G$400,"kg"))))))=0,NA(),IF(DI$2="Catégorie",IF(DI$3="Toutes",SUMIFS('Étape 1 - à remplir'!$F$31:$F$400,'Étape 1 - à remplir'!$E$31:$E$400,MASQ2!CZ43,'Étape 1 - à remplir'!$G$31:$G$400,"kg"),SUMIFS('Étape 1 - à remplir'!$F$31:$F$400,'Étape 1 - à remplir'!$E$31:$E$400,MASQ2!CZ43,'Étape 1 - à remplir'!$C$31:$C$400,DI$3)),IF(DI$2="Âge",IF(DI$3="Tous",SUMIFS('Étape 1 - à remplir'!$F$31:$F$400,'Étape 1 - à remplir'!$E$31:$E$400,MASQ2!CZ43,'Étape 1 - à remplir'!$G$31:$G$400,"kg"),SUMIFS('Étape 1 - à remplir'!$F$31:$F$400,'Étape 1 - à remplir'!$E$31:$E$400,MASQ2!CZ43,'Étape 1 - à remplir'!$P$31:$P$400,DI$3,'Étape 1 - à remplir'!$G$31:$G$400,"kg")),IF(DI$2="Atelier",IF(DI$3="Tous",SUMIFS('Étape 1 - à remplir'!$F$31:$F$400,'Étape 1 - à remplir'!$E$31:$E$400,MASQ2!CZ43,'Étape 1 - à remplir'!$G$31:$G$400,"kg"),SUMIFS('Étape 1 - à remplir'!$F$31:$F$400,'Étape 1 - à remplir'!$E$31:$E$400,MASQ2!CZ43,'Étape 1 - à remplir'!$O$31:$O$400,DI$3,'Étape 1 - à remplir'!$G$31:$G$400,"kg")),IF(DI$2="Espèce",IF(DI$3="Tous",SUMIFS('Étape 1 - à remplir'!$F$31:$F$400,'Étape 1 - à remplir'!$E$31:$E$400,MASQ2!CZ43,'Étape 1 - à remplir'!$G$31:$G$400,"kg"),SUMIFS('Étape 1 - à remplir'!$F$31:$F$400,'Étape 1 - à remplir'!$E$31:$E$400,MASQ2!CZ43,'Étape 1 - à remplir'!$N$31:$N$400,DI$3,'Étape 1 - à remplir'!$G$31:$G$400,"kg")))))))</f>
        <v>#N/A</v>
      </c>
      <c r="DB43" s="104">
        <f t="shared" si="35"/>
        <v>0</v>
      </c>
      <c r="DC43" s="204" t="str">
        <f t="shared" si="20"/>
        <v>Ampicilline</v>
      </c>
      <c r="DD43" s="204" t="str">
        <f t="shared" si="21"/>
        <v/>
      </c>
      <c r="DE43" s="204" t="str">
        <f t="shared" si="22"/>
        <v/>
      </c>
      <c r="DF43" s="204" t="str">
        <f t="shared" si="23"/>
        <v>Penicillines</v>
      </c>
      <c r="DG43" s="204" t="str">
        <f t="shared" si="24"/>
        <v/>
      </c>
      <c r="DH43" s="97" t="str">
        <f t="shared" si="25"/>
        <v/>
      </c>
      <c r="DI43" s="78"/>
      <c r="DJ43" s="78"/>
      <c r="DK43" s="77" t="str">
        <f ca="1"/>
        <v>AMPIJECT 10 G</v>
      </c>
      <c r="DL43" s="79" t="e">
        <f ca="1"/>
        <v>#N/A</v>
      </c>
      <c r="DM43" s="102" t="str">
        <f t="shared" si="75"/>
        <v/>
      </c>
      <c r="DN43" s="77" t="str">
        <f t="shared" si="76"/>
        <v>Rifaximine</v>
      </c>
      <c r="DO43" s="104" t="e">
        <f t="shared" si="36"/>
        <v>#N/A</v>
      </c>
      <c r="DP43" s="8" t="str">
        <f ca="1"/>
        <v>Rifaximine</v>
      </c>
      <c r="DQ43" s="97" t="e">
        <f ca="1"/>
        <v>#N/A</v>
      </c>
      <c r="DR43" s="8"/>
      <c r="DS43" s="8"/>
      <c r="DT43" s="8"/>
      <c r="DU43" s="8"/>
      <c r="DV43" s="8"/>
      <c r="DW43" s="8"/>
      <c r="DX43" s="4"/>
      <c r="DY43" s="152">
        <v>1</v>
      </c>
      <c r="DZ43" s="152">
        <v>2</v>
      </c>
      <c r="EA43" s="152">
        <v>3</v>
      </c>
      <c r="EB43" s="152">
        <v>4</v>
      </c>
      <c r="EC43" s="152">
        <v>5</v>
      </c>
      <c r="ED43" s="152">
        <v>6</v>
      </c>
      <c r="EE43" s="152">
        <v>7</v>
      </c>
      <c r="EF43" s="152">
        <v>8</v>
      </c>
      <c r="EG43" s="152">
        <v>9</v>
      </c>
      <c r="EH43" s="152">
        <v>10</v>
      </c>
      <c r="EI43" s="152">
        <v>11</v>
      </c>
      <c r="EJ43" s="152">
        <v>12</v>
      </c>
    </row>
    <row r="44" spans="1:140" x14ac:dyDescent="0.25">
      <c r="A44" s="56"/>
      <c r="B44" s="8"/>
      <c r="C44" s="8"/>
      <c r="D44" s="8"/>
      <c r="E44" s="8"/>
      <c r="F44" s="8"/>
      <c r="G44" s="8"/>
      <c r="H44" s="8"/>
      <c r="I44" s="102" t="str">
        <f>INDEX(Données_ATB!BE:BV,MATCH(MASQ2!J44,Données_ATB!BE:BE,0),18)</f>
        <v>x</v>
      </c>
      <c r="J44" s="77" t="str">
        <f>Données_ATB!BE43</f>
        <v>AMPIMYCINE DEX</v>
      </c>
      <c r="K44" s="204" t="e">
        <f>IF(IF(S$2="Catégorie",IF(S$3="Toutes",SUMIFS('Étape 1 - à remplir'!$F$31:$F$400,'Étape 1 - à remplir'!$E$31:$E$400,MASQ2!J44,'Étape 1 - à remplir'!$G$31:$G$400,"animaux"),SUMIFS('Étape 1 - à remplir'!$F$31:$F$400,'Étape 1 - à remplir'!$E$31:$E$400,MASQ2!J44,'Étape 1 - à remplir'!$C$31:$C$400,S$3)),IF(S$2="Âge",IF(S$3="Tous",SUMIFS('Étape 1 - à remplir'!$F$31:$F$400,'Étape 1 - à remplir'!$E$31:$E$400,MASQ2!J44,'Étape 1 - à remplir'!$G$31:$G$400,"animaux"),SUMIFS('Étape 1 - à remplir'!$F$31:$F$400,'Étape 1 - à remplir'!$E$31:$E$400,MASQ2!J44,'Étape 1 - à remplir'!$P$31:$P$400,S$3)),IF(S$2="Atelier",IF(S$3="Tous",SUMIFS('Étape 1 - à remplir'!$F$31:$F$400,'Étape 1 - à remplir'!$E$31:$E$400,MASQ2!J44,'Étape 1 - à remplir'!$G$31:$G$400,"animaux"),SUMIFS('Étape 1 - à remplir'!$F$31:$F$400,'Étape 1 - à remplir'!$E$31:$E$400,MASQ2!J44,'Étape 1 - à remplir'!$O$31:$O$400,S$3)),IF(S$2="Espèce",IF(S$3="Tous",SUMIFS('Étape 1 - à remplir'!$F$31:$F$400,'Étape 1 - à remplir'!$E$31:$E$400,MASQ2!J44,'Étape 1 - à remplir'!$G$31:$G$400,"animaux"),SUMIFS('Étape 1 - à remplir'!$F$31:$F$400,'Étape 1 - à remplir'!$E$31:$E$400,MASQ2!J44,'Étape 1 - à remplir'!$N$31:$N$400,S$3))))))=0,NA(),IF(S$2="Catégorie",IF(S$3="Toutes",SUMIFS('Étape 1 - à remplir'!$F$31:$F$400,'Étape 1 - à remplir'!$E$31:$E$400,MASQ2!J44,'Étape 1 - à remplir'!$G$31:$G$400,"animaux"),SUMIFS('Étape 1 - à remplir'!$F$31:$F$400,'Étape 1 - à remplir'!$E$31:$E$400,MASQ2!J44,'Étape 1 - à remplir'!$C$31:$C$400,S$3)),IF(S$2="Âge",IF(S$3="Tous",SUMIFS('Étape 1 - à remplir'!$F$31:$F$400,'Étape 1 - à remplir'!$E$31:$E$400,MASQ2!J44,'Étape 1 - à remplir'!$G$31:$G$400,"animaux"),SUMIFS('Étape 1 - à remplir'!$F$31:$F$400,'Étape 1 - à remplir'!$E$31:$E$400,MASQ2!J44,'Étape 1 - à remplir'!$P$31:$P$400,S$3)),IF(S$2="Atelier",IF(S$3="Tous",SUMIFS('Étape 1 - à remplir'!$F$31:$F$400,'Étape 1 - à remplir'!$E$31:$E$400,MASQ2!J44,'Étape 1 - à remplir'!$G$31:$G$400,"animaux"),SUMIFS('Étape 1 - à remplir'!$F$31:$F$400,'Étape 1 - à remplir'!$E$31:$E$400,MASQ2!J44,'Étape 1 - à remplir'!$O$31:$O$400,S$3)),IF(S$2="Espèce",IF(S$3="Tous",SUMIFS('Étape 1 - à remplir'!$F$31:$F$400,'Étape 1 - à remplir'!$E$31:$E$400,MASQ2!J44,'Étape 1 - à remplir'!$G$31:$G$400,"animaux"),SUMIFS('Étape 1 - à remplir'!$F$31:$F$400,'Étape 1 - à remplir'!$E$31:$E$400,MASQ2!J44,'Étape 1 - à remplir'!$N$31:$N$400,S$3)))))))</f>
        <v>#N/A</v>
      </c>
      <c r="L44" s="97">
        <f t="shared" si="38"/>
        <v>0</v>
      </c>
      <c r="M44" s="56" t="str">
        <f>Données_ATB!BN43</f>
        <v>Ampicilline</v>
      </c>
      <c r="N44" s="204" t="str">
        <f>Données_ATB!BO43</f>
        <v>Colistine</v>
      </c>
      <c r="O44" s="97" t="str">
        <f>Données_ATB!BP43</f>
        <v/>
      </c>
      <c r="P44" s="77" t="str">
        <f>Données_ATB!BR43</f>
        <v>Penicillines</v>
      </c>
      <c r="Q44" s="78" t="str">
        <f>Données_ATB!BS43</f>
        <v>Polypeptides</v>
      </c>
      <c r="R44" s="79" t="str">
        <f>Données_ATB!BT43</f>
        <v/>
      </c>
      <c r="S44" s="78"/>
      <c r="T44" s="78"/>
      <c r="U44" s="77" t="str">
        <f ca="1"/>
        <v>AMPIMYCINE DEX</v>
      </c>
      <c r="V44" s="79" t="e">
        <f ca="1"/>
        <v>#N/A</v>
      </c>
      <c r="W44" s="102" t="str">
        <f>IF(X44="Colistine","x",IF(INDEX(Données_ATB!CB$3:CC$63,MATCH(X44,Données_ATB!CB$3:CB$63,0),2)="Fluoroquinolones","x",IF(INDEX(Données_ATB!CB$3:CC$63,MATCH(X44,Données_ATB!CB$3:CB$63,0),2)="Cephalosporines 3&amp;4G","x","")))</f>
        <v/>
      </c>
      <c r="X44" s="77" t="str">
        <f>Données_ATB!CB43</f>
        <v>Spectinomycine</v>
      </c>
      <c r="Y44" s="104" t="e">
        <f t="shared" si="30"/>
        <v>#N/A</v>
      </c>
      <c r="Z44" s="8" t="str">
        <f ca="1"/>
        <v>Spectinomycine</v>
      </c>
      <c r="AA44" s="97" t="e">
        <f ca="1"/>
        <v>#N/A</v>
      </c>
      <c r="AB44" s="102"/>
      <c r="AC44" s="8"/>
      <c r="AD44" s="8"/>
      <c r="AE44" s="8"/>
      <c r="AF44" s="8"/>
      <c r="AG44" s="8"/>
      <c r="AH44" s="152" t="str">
        <f>AJ32</f>
        <v/>
      </c>
      <c r="AI44" s="162"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remplir'!$M$31:$M$400,MASQ2!AI$43)/SUMIFS('Étape 1 - à remplir'!$F$19:$F$28,'Étape 1 - à remplir'!$E$19:$E$28,MASQ2!$AH44,'Étape 1 - à remplir'!$G$19:$G$28,"animaux"),"")</f>
        <v/>
      </c>
      <c r="AJ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remplir'!$M$31:$M$400,MASQ2!AJ$43)/SUMIFS('Étape 1 - à remplir'!$F$19:$F$28,'Étape 1 - à remplir'!$E$19:$E$28,MASQ2!$AH44,'Étape 1 - à remplir'!$G$19:$G$28,"animaux"),"")</f>
        <v/>
      </c>
      <c r="AK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remplir'!$M$31:$M$400,MASQ2!AK$43)/SUMIFS('Étape 1 - à remplir'!$F$19:$F$28,'Étape 1 - à remplir'!$E$19:$E$28,MASQ2!$AH44,'Étape 1 - à remplir'!$G$19:$G$28,"animaux"),"")</f>
        <v/>
      </c>
      <c r="AL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remplir'!$M$31:$M$400,MASQ2!AL$43)/SUMIFS('Étape 1 - à remplir'!$F$19:$F$28,'Étape 1 - à remplir'!$E$19:$E$28,MASQ2!$AH44,'Étape 1 - à remplir'!$G$19:$G$28,"animaux"),"")</f>
        <v/>
      </c>
      <c r="AM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remplir'!$M$31:$M$400,MASQ2!AM$43)/SUMIFS('Étape 1 - à remplir'!$F$19:$F$28,'Étape 1 - à remplir'!$E$19:$E$28,MASQ2!$AH44,'Étape 1 - à remplir'!$G$19:$G$28,"animaux"),"")</f>
        <v/>
      </c>
      <c r="AN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remplir'!$M$31:$M$400,MASQ2!AN$43)/SUMIFS('Étape 1 - à remplir'!$F$19:$F$28,'Étape 1 - à remplir'!$E$19:$E$28,MASQ2!$AH44,'Étape 1 - à remplir'!$G$19:$G$28,"animaux"),"")</f>
        <v/>
      </c>
      <c r="AO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remplir'!$M$31:$M$400,MASQ2!AO$43)/SUMIFS('Étape 1 - à remplir'!$F$19:$F$28,'Étape 1 - à remplir'!$E$19:$E$28,MASQ2!$AH44,'Étape 1 - à remplir'!$G$19:$G$28,"animaux"),"")</f>
        <v/>
      </c>
      <c r="AP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remplir'!$M$31:$M$400,MASQ2!AP$43)/SUMIFS('Étape 1 - à remplir'!$F$19:$F$28,'Étape 1 - à remplir'!$E$19:$E$28,MASQ2!$AH44,'Étape 1 - à remplir'!$G$19:$G$28,"animaux"),"")</f>
        <v/>
      </c>
      <c r="AQ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remplir'!$M$31:$M$400,MASQ2!AQ$43)/SUMIFS('Étape 1 - à remplir'!$F$19:$F$28,'Étape 1 - à remplir'!$E$19:$E$28,MASQ2!$AH44,'Étape 1 - à remplir'!$G$19:$G$28,"animaux"),"")</f>
        <v/>
      </c>
      <c r="AR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remplir'!$M$31:$M$400,MASQ2!AR$43)/SUMIFS('Étape 1 - à remplir'!$F$19:$F$28,'Étape 1 - à remplir'!$E$19:$E$28,MASQ2!$AH44,'Étape 1 - à remplir'!$G$19:$G$28,"animaux"),"")</f>
        <v/>
      </c>
      <c r="AS44" s="161"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remplir'!$M$31:$M$400,MASQ2!AS$43)/SUMIFS('Étape 1 - à remplir'!$F$19:$F$28,'Étape 1 - à remplir'!$E$19:$E$28,MASQ2!$AH44,'Étape 1 - à remplir'!$G$19:$G$28,"animaux"),"")</f>
        <v/>
      </c>
      <c r="AT44" s="158" t="str">
        <f>IFERROR(SUMIFS('Étape 1 - à remplir'!$F$31:$F$400,'Étape 1 - à remplir'!$C$31:$C$400,IF($AH44="Croissance","*Croissance*",IF($AH44="Veau","*Veau*",IF($AH44="Adulte","*Adulte*",IF($AH44="Agneau","*Agneau*",IF($AH44="Chevreau","*Chevreau*",IF($AH44="Démarrage","*Démarrage*",IF($AH44="Engraissement","*Engraissement*",IF($AH44="Porcelet","*Porcelet*",IF($AH44="Post_sevrage","*Post_sevrage*",IF($AH44="Poulain","*Poulain*",IF($AH44="Poussin","*Poussin*",""))))))))))),'Étape 1 - à remplir'!$G$31:$G$400,"animaux",'Étape 1 - à remplir'!$M$31:$M$400,MASQ2!AT$43)/SUMIFS('Étape 1 - à remplir'!$F$19:$F$28,'Étape 1 - à remplir'!$E$19:$E$28,MASQ2!$AH44,'Étape 1 - à remplir'!$G$19:$G$28,"animaux"),"")</f>
        <v/>
      </c>
      <c r="AV44" s="56"/>
      <c r="AW44" s="8"/>
      <c r="AX44" s="8"/>
      <c r="AY44" s="8"/>
      <c r="AZ44" s="8"/>
      <c r="BA44" s="8"/>
      <c r="BB44" s="8"/>
      <c r="BC44" s="8"/>
      <c r="BD44" s="102" t="str">
        <f t="shared" si="5"/>
        <v>x</v>
      </c>
      <c r="BE44" s="56" t="str">
        <f t="shared" si="6"/>
        <v>AMPIMYCINE DEX</v>
      </c>
      <c r="BF44" s="204" t="e">
        <f>IF(IF(BN$2="Catégorie",IF(BN$3="Toutes",SUMIFS('Étape 1 - à remplir'!$F$31:$F$400,'Étape 1 - à remplir'!$E$31:$E$400,MASQ2!BE44,'Étape 1 - à remplir'!$G$31:$G$400,"lots"),SUMIFS('Étape 1 - à remplir'!$F$31:$F$400,'Étape 1 - à remplir'!$E$31:$E$400,MASQ2!BE44,'Étape 1 - à remplir'!$C$31:$C$400,BN$3)),IF(BN$2="Âge",IF(BN$3="Tous",SUMIFS('Étape 1 - à remplir'!$F$31:$F$400,'Étape 1 - à remplir'!$E$31:$E$400,MASQ2!BE44,'Étape 1 - à remplir'!$G$31:$G$400,"lots"),SUMIFS('Étape 1 - à remplir'!$F$31:$F$400,'Étape 1 - à remplir'!$E$31:$E$400,MASQ2!BE44,'Étape 1 - à remplir'!$P$31:$P$400,BN$3,'Étape 1 - à remplir'!$G$31:$G$400,"lots")),IF(BN$2="Atelier",IF(BN$3="Tous",SUMIFS('Étape 1 - à remplir'!$F$31:$F$400,'Étape 1 - à remplir'!$E$31:$E$400,MASQ2!BE44,'Étape 1 - à remplir'!$G$31:$G$400,"lots"),SUMIFS('Étape 1 - à remplir'!$F$31:$F$400,'Étape 1 - à remplir'!$E$31:$E$400,MASQ2!BE44,'Étape 1 - à remplir'!$O$31:$O$400,BN$3,'Étape 1 - à remplir'!$G$31:$G$400,"lots")),IF(BN$2="Espèce",IF(BN$3="Tous",SUMIFS('Étape 1 - à remplir'!$F$31:$F$400,'Étape 1 - à remplir'!$E$31:$E$400,MASQ2!BE44,'Étape 1 - à remplir'!$G$31:$G$400,"lots"),SUMIFS('Étape 1 - à remplir'!$F$31:$F$400,'Étape 1 - à remplir'!$E$31:$E$400,MASQ2!BE44,'Étape 1 - à remplir'!$N$31:$N$400,BN$3,'Étape 1 - à remplir'!$G$31:$G$400,"lots"))))))=0,NA(),IF(BN$2="Catégorie",IF(BN$3="Toutes",SUMIFS('Étape 1 - à remplir'!$F$31:$F$400,'Étape 1 - à remplir'!$E$31:$E$400,MASQ2!BE44,'Étape 1 - à remplir'!$G$31:$G$400,"lots"),SUMIFS('Étape 1 - à remplir'!$F$31:$F$400,'Étape 1 - à remplir'!$E$31:$E$400,MASQ2!BE44,'Étape 1 - à remplir'!$C$31:$C$400,BN$3)),IF(BN$2="Âge",IF(BN$3="Tous",SUMIFS('Étape 1 - à remplir'!$F$31:$F$400,'Étape 1 - à remplir'!$E$31:$E$400,MASQ2!BE44,'Étape 1 - à remplir'!$G$31:$G$400,"lots"),SUMIFS('Étape 1 - à remplir'!$F$31:$F$400,'Étape 1 - à remplir'!$E$31:$E$400,MASQ2!BE44,'Étape 1 - à remplir'!$P$31:$P$400,BN$3,'Étape 1 - à remplir'!$G$31:$G$400,"lots")),IF(BN$2="Atelier",IF(BN$3="Tous",SUMIFS('Étape 1 - à remplir'!$F$31:$F$400,'Étape 1 - à remplir'!$E$31:$E$400,MASQ2!BE44,'Étape 1 - à remplir'!$G$31:$G$400,"lots"),SUMIFS('Étape 1 - à remplir'!$F$31:$F$400,'Étape 1 - à remplir'!$E$31:$E$400,MASQ2!BE44,'Étape 1 - à remplir'!$O$31:$O$400,BN$3,'Étape 1 - à remplir'!$G$31:$G$400,"lots")),IF(BN$2="Espèce",IF(BN$3="Tous",SUMIFS('Étape 1 - à remplir'!$F$31:$F$400,'Étape 1 - à remplir'!$E$31:$E$400,MASQ2!BE44,'Étape 1 - à remplir'!$G$31:$G$400,"lots"),SUMIFS('Étape 1 - à remplir'!$F$31:$F$400,'Étape 1 - à remplir'!$E$31:$E$400,MASQ2!BE44,'Étape 1 - à remplir'!$N$31:$N$400,BN$3,'Étape 1 - à remplir'!$G$31:$G$400,"lots")))))))</f>
        <v>#N/A</v>
      </c>
      <c r="BG44" s="204">
        <f t="shared" si="32"/>
        <v>0</v>
      </c>
      <c r="BH44" s="204" t="str">
        <f t="shared" si="7"/>
        <v>Ampicilline</v>
      </c>
      <c r="BI44" s="204" t="str">
        <f t="shared" si="8"/>
        <v>Colistine</v>
      </c>
      <c r="BJ44" s="204" t="str">
        <f t="shared" si="9"/>
        <v/>
      </c>
      <c r="BK44" s="204" t="str">
        <f t="shared" si="10"/>
        <v>Penicillines</v>
      </c>
      <c r="BL44" s="204" t="str">
        <f t="shared" si="11"/>
        <v>Polypeptides</v>
      </c>
      <c r="BM44" s="97" t="str">
        <f t="shared" si="12"/>
        <v/>
      </c>
      <c r="BN44" s="78"/>
      <c r="BO44" s="78"/>
      <c r="BP44" s="77" t="str">
        <f ca="1"/>
        <v>AMPIMYCINE DEX</v>
      </c>
      <c r="BQ44" s="79" t="e">
        <f ca="1"/>
        <v>#N/A</v>
      </c>
      <c r="BR44" s="102" t="str">
        <f t="shared" si="73"/>
        <v/>
      </c>
      <c r="BS44" s="77" t="str">
        <f t="shared" si="74"/>
        <v>Spectinomycine</v>
      </c>
      <c r="BT44" s="104" t="e">
        <f t="shared" si="33"/>
        <v>#N/A</v>
      </c>
      <c r="BU44" s="204" t="str">
        <f ca="1"/>
        <v>Spectinomycine</v>
      </c>
      <c r="BV44" s="97" t="e">
        <f ca="1"/>
        <v>#N/A</v>
      </c>
      <c r="BW44" s="8"/>
      <c r="BX44" s="8"/>
      <c r="BY44" s="8"/>
      <c r="BZ44" s="8"/>
      <c r="CA44" s="8"/>
      <c r="CB44" s="8"/>
      <c r="CC44" s="152" t="str">
        <f>CE32</f>
        <v/>
      </c>
      <c r="CD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remplir'!$M$31:$M$400,MASQ2!CD$43)/SUMIFS('Étape 1 - à remplir'!$F$19:$F$28,'Étape 1 - à remplir'!$E$19:$E$28,MASQ2!$CC44,'Étape 1 - à remplir'!$G$19:$G$28,"lots"),"")</f>
        <v/>
      </c>
      <c r="CE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remplir'!$M$31:$M$400,MASQ2!CE$43)/SUMIFS('Étape 1 - à remplir'!$F$19:$F$28,'Étape 1 - à remplir'!$E$19:$E$28,MASQ2!$CC44,'Étape 1 - à remplir'!$G$19:$G$28,"lots"),"")</f>
        <v/>
      </c>
      <c r="CF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remplir'!$M$31:$M$400,MASQ2!CF$43)/SUMIFS('Étape 1 - à remplir'!$F$19:$F$28,'Étape 1 - à remplir'!$E$19:$E$28,MASQ2!$CC44,'Étape 1 - à remplir'!$G$19:$G$28,"lots"),"")</f>
        <v/>
      </c>
      <c r="CG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remplir'!$M$31:$M$400,MASQ2!CG$43)/SUMIFS('Étape 1 - à remplir'!$F$19:$F$28,'Étape 1 - à remplir'!$E$19:$E$28,MASQ2!$CC44,'Étape 1 - à remplir'!$G$19:$G$28,"lots"),"")</f>
        <v/>
      </c>
      <c r="CH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remplir'!$M$31:$M$400,MASQ2!CH$43)/SUMIFS('Étape 1 - à remplir'!$F$19:$F$28,'Étape 1 - à remplir'!$E$19:$E$28,MASQ2!$CC44,'Étape 1 - à remplir'!$G$19:$G$28,"lots"),"")</f>
        <v/>
      </c>
      <c r="CI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remplir'!$M$31:$M$400,MASQ2!CI$43)/SUMIFS('Étape 1 - à remplir'!$F$19:$F$28,'Étape 1 - à remplir'!$E$19:$E$28,MASQ2!$CC44,'Étape 1 - à remplir'!$G$19:$G$28,"lots"),"")</f>
        <v/>
      </c>
      <c r="CJ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remplir'!$M$31:$M$400,MASQ2!CJ$43)/SUMIFS('Étape 1 - à remplir'!$F$19:$F$28,'Étape 1 - à remplir'!$E$19:$E$28,MASQ2!$CC44,'Étape 1 - à remplir'!$G$19:$G$28,"lots"),"")</f>
        <v/>
      </c>
      <c r="CK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remplir'!$M$31:$M$400,MASQ2!CK$43)/SUMIFS('Étape 1 - à remplir'!$F$19:$F$28,'Étape 1 - à remplir'!$E$19:$E$28,MASQ2!$CC44,'Étape 1 - à remplir'!$G$19:$G$28,"lots"),"")</f>
        <v/>
      </c>
      <c r="CL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remplir'!$M$31:$M$400,MASQ2!CL$43)/SUMIFS('Étape 1 - à remplir'!$F$19:$F$28,'Étape 1 - à remplir'!$E$19:$E$28,MASQ2!$CC44,'Étape 1 - à remplir'!$G$19:$G$28,"lots"),"")</f>
        <v/>
      </c>
      <c r="CM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remplir'!$M$31:$M$400,MASQ2!CM$43)/SUMIFS('Étape 1 - à remplir'!$F$19:$F$28,'Étape 1 - à remplir'!$E$19:$E$28,MASQ2!$CC44,'Étape 1 - à remplir'!$G$19:$G$28,"lots"),"")</f>
        <v/>
      </c>
      <c r="CN44" s="16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remplir'!$M$31:$M$400,MASQ2!CN$43)/SUMIFS('Étape 1 - à remplir'!$F$19:$F$28,'Étape 1 - à remplir'!$E$19:$E$28,MASQ2!$CC44,'Étape 1 - à remplir'!$G$19:$G$28,"lots"),"")</f>
        <v/>
      </c>
      <c r="CO44" s="152" t="str">
        <f>IFERROR(SUMIFS('Étape 1 - à remplir'!$F$31:$F$400,'Étape 1 - à remplir'!$C$31:$C$400,IF($CC44="Croissance","*Croissance*",IF($CC44="Veau","*Veau*",IF($CC44="Adulte","*Adulte*",IF($CC44="Agneau","*Agneau*",IF($CC44="Chevreau","*Chevreau*",IF($CC44="Démarrage","*Démarrage*",IF($CC44="Engraissement","*Engraissement*",IF($CC44="Porcelet","*Porcelet*",IF($CC44="Post_sevrage","*Post_sevrage*",IF($CC44="Poulain","*Poulain*",IF($CC44="Poussin","*Poussin*",""))))))))))),'Étape 1 - à remplir'!$G$31:$G$400,"lots",'Étape 1 - à remplir'!$M$31:$M$400,MASQ2!CO$43)/SUMIFS('Étape 1 - à remplir'!$F$19:$F$28,'Étape 1 - à remplir'!$E$19:$E$28,MASQ2!$CC44,'Étape 1 - à remplir'!$G$19:$G$28,"lots"),"")</f>
        <v/>
      </c>
      <c r="CQ44" s="56"/>
      <c r="CR44" s="8"/>
      <c r="CS44" s="8"/>
      <c r="CT44" s="8"/>
      <c r="CU44" s="8"/>
      <c r="CV44" s="8"/>
      <c r="CW44" s="8"/>
      <c r="CX44" s="8"/>
      <c r="CY44" s="102" t="str">
        <f t="shared" si="18"/>
        <v>x</v>
      </c>
      <c r="CZ44" s="56" t="str">
        <f t="shared" si="19"/>
        <v>AMPIMYCINE DEX</v>
      </c>
      <c r="DA44" s="204" t="e">
        <f>IF(IF(DI$2="Catégorie",IF(DI$3="Toutes",SUMIFS('Étape 1 - à remplir'!$F$31:$F$400,'Étape 1 - à remplir'!$E$31:$E$400,MASQ2!CZ44,'Étape 1 - à remplir'!$G$31:$G$400,"kg"),SUMIFS('Étape 1 - à remplir'!$F$31:$F$400,'Étape 1 - à remplir'!$E$31:$E$400,MASQ2!CZ44,'Étape 1 - à remplir'!$C$31:$C$400,DI$3)),IF(DI$2="Âge",IF(DI$3="Tous",SUMIFS('Étape 1 - à remplir'!$F$31:$F$400,'Étape 1 - à remplir'!$E$31:$E$400,MASQ2!CZ44,'Étape 1 - à remplir'!$G$31:$G$400,"kg"),SUMIFS('Étape 1 - à remplir'!$F$31:$F$400,'Étape 1 - à remplir'!$E$31:$E$400,MASQ2!CZ44,'Étape 1 - à remplir'!$P$31:$P$400,DI$3,'Étape 1 - à remplir'!$G$31:$G$400,"kg")),IF(DI$2="Atelier",IF(DI$3="Tous",SUMIFS('Étape 1 - à remplir'!$F$31:$F$400,'Étape 1 - à remplir'!$E$31:$E$400,MASQ2!CZ44,'Étape 1 - à remplir'!$G$31:$G$400,"kg"),SUMIFS('Étape 1 - à remplir'!$F$31:$F$400,'Étape 1 - à remplir'!$E$31:$E$400,MASQ2!CZ44,'Étape 1 - à remplir'!$O$31:$O$400,DI$3,'Étape 1 - à remplir'!$G$31:$G$400,"kg")),IF(DI$2="Espèce",IF(DI$3="Tous",SUMIFS('Étape 1 - à remplir'!$F$31:$F$400,'Étape 1 - à remplir'!$E$31:$E$400,MASQ2!CZ44,'Étape 1 - à remplir'!$G$31:$G$400,"kg"),SUMIFS('Étape 1 - à remplir'!$F$31:$F$400,'Étape 1 - à remplir'!$E$31:$E$400,MASQ2!CZ44,'Étape 1 - à remplir'!$N$31:$N$400,DI$3,'Étape 1 - à remplir'!$G$31:$G$400,"kg"))))))=0,NA(),IF(DI$2="Catégorie",IF(DI$3="Toutes",SUMIFS('Étape 1 - à remplir'!$F$31:$F$400,'Étape 1 - à remplir'!$E$31:$E$400,MASQ2!CZ44,'Étape 1 - à remplir'!$G$31:$G$400,"kg"),SUMIFS('Étape 1 - à remplir'!$F$31:$F$400,'Étape 1 - à remplir'!$E$31:$E$400,MASQ2!CZ44,'Étape 1 - à remplir'!$C$31:$C$400,DI$3)),IF(DI$2="Âge",IF(DI$3="Tous",SUMIFS('Étape 1 - à remplir'!$F$31:$F$400,'Étape 1 - à remplir'!$E$31:$E$400,MASQ2!CZ44,'Étape 1 - à remplir'!$G$31:$G$400,"kg"),SUMIFS('Étape 1 - à remplir'!$F$31:$F$400,'Étape 1 - à remplir'!$E$31:$E$400,MASQ2!CZ44,'Étape 1 - à remplir'!$P$31:$P$400,DI$3,'Étape 1 - à remplir'!$G$31:$G$400,"kg")),IF(DI$2="Atelier",IF(DI$3="Tous",SUMIFS('Étape 1 - à remplir'!$F$31:$F$400,'Étape 1 - à remplir'!$E$31:$E$400,MASQ2!CZ44,'Étape 1 - à remplir'!$G$31:$G$400,"kg"),SUMIFS('Étape 1 - à remplir'!$F$31:$F$400,'Étape 1 - à remplir'!$E$31:$E$400,MASQ2!CZ44,'Étape 1 - à remplir'!$O$31:$O$400,DI$3,'Étape 1 - à remplir'!$G$31:$G$400,"kg")),IF(DI$2="Espèce",IF(DI$3="Tous",SUMIFS('Étape 1 - à remplir'!$F$31:$F$400,'Étape 1 - à remplir'!$E$31:$E$400,MASQ2!CZ44,'Étape 1 - à remplir'!$G$31:$G$400,"kg"),SUMIFS('Étape 1 - à remplir'!$F$31:$F$400,'Étape 1 - à remplir'!$E$31:$E$400,MASQ2!CZ44,'Étape 1 - à remplir'!$N$31:$N$400,DI$3,'Étape 1 - à remplir'!$G$31:$G$400,"kg")))))))</f>
        <v>#N/A</v>
      </c>
      <c r="DB44" s="104">
        <f t="shared" si="35"/>
        <v>0</v>
      </c>
      <c r="DC44" s="204" t="str">
        <f t="shared" si="20"/>
        <v>Ampicilline</v>
      </c>
      <c r="DD44" s="204" t="str">
        <f t="shared" si="21"/>
        <v>Colistine</v>
      </c>
      <c r="DE44" s="204" t="str">
        <f t="shared" si="22"/>
        <v/>
      </c>
      <c r="DF44" s="204" t="str">
        <f t="shared" si="23"/>
        <v>Penicillines</v>
      </c>
      <c r="DG44" s="204" t="str">
        <f t="shared" si="24"/>
        <v>Polypeptides</v>
      </c>
      <c r="DH44" s="97" t="str">
        <f t="shared" si="25"/>
        <v/>
      </c>
      <c r="DI44" s="78"/>
      <c r="DJ44" s="78"/>
      <c r="DK44" s="77" t="str">
        <f ca="1"/>
        <v>AMPIMYCINE DEX</v>
      </c>
      <c r="DL44" s="79" t="e">
        <f ca="1"/>
        <v>#N/A</v>
      </c>
      <c r="DM44" s="102" t="str">
        <f t="shared" si="75"/>
        <v/>
      </c>
      <c r="DN44" s="77" t="str">
        <f t="shared" si="76"/>
        <v>Spectinomycine</v>
      </c>
      <c r="DO44" s="104" t="e">
        <f t="shared" si="36"/>
        <v>#N/A</v>
      </c>
      <c r="DP44" s="8" t="str">
        <f ca="1"/>
        <v>Spectinomycine</v>
      </c>
      <c r="DQ44" s="97" t="e">
        <f ca="1"/>
        <v>#N/A</v>
      </c>
      <c r="DR44" s="8"/>
      <c r="DS44" s="8"/>
      <c r="DT44" s="8"/>
      <c r="DU44" s="8"/>
      <c r="DV44" s="8"/>
      <c r="DW44" s="8"/>
      <c r="DX44" s="162" t="str">
        <f>DZ32</f>
        <v/>
      </c>
      <c r="DY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remplir'!$M$31:$M$400,MASQ2!DY$43)/SUMIFS('Étape 1 - à remplir'!$F$19:$F$28,'Étape 1 - à remplir'!$E$19:$E$28,MASQ2!$DX44,'Étape 1 - à remplir'!$G$19:$G$28,"kg"),"")</f>
        <v/>
      </c>
      <c r="DZ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remplir'!$M$31:$M$400,MASQ2!DZ$43)/SUMIFS('Étape 1 - à remplir'!$F$19:$F$28,'Étape 1 - à remplir'!$E$19:$E$28,MASQ2!$DX44,'Étape 1 - à remplir'!$G$19:$G$28,"kg"),"")</f>
        <v/>
      </c>
      <c r="EA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remplir'!$M$31:$M$400,MASQ2!EA$43)/SUMIFS('Étape 1 - à remplir'!$F$19:$F$28,'Étape 1 - à remplir'!$E$19:$E$28,MASQ2!$DX44,'Étape 1 - à remplir'!$G$19:$G$28,"kg"),"")</f>
        <v/>
      </c>
      <c r="EB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remplir'!$M$31:$M$400,MASQ2!EB$43)/SUMIFS('Étape 1 - à remplir'!$F$19:$F$28,'Étape 1 - à remplir'!$E$19:$E$28,MASQ2!$DX44,'Étape 1 - à remplir'!$G$19:$G$28,"kg"),"")</f>
        <v/>
      </c>
      <c r="EC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remplir'!$M$31:$M$400,MASQ2!EC$43)/SUMIFS('Étape 1 - à remplir'!$F$19:$F$28,'Étape 1 - à remplir'!$E$19:$E$28,MASQ2!$DX44,'Étape 1 - à remplir'!$G$19:$G$28,"kg"),"")</f>
        <v/>
      </c>
      <c r="ED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remplir'!$M$31:$M$400,MASQ2!ED$43)/SUMIFS('Étape 1 - à remplir'!$F$19:$F$28,'Étape 1 - à remplir'!$E$19:$E$28,MASQ2!$DX44,'Étape 1 - à remplir'!$G$19:$G$28,"kg"),"")</f>
        <v/>
      </c>
      <c r="EE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remplir'!$M$31:$M$400,MASQ2!EE$43)/SUMIFS('Étape 1 - à remplir'!$F$19:$F$28,'Étape 1 - à remplir'!$E$19:$E$28,MASQ2!$DX44,'Étape 1 - à remplir'!$G$19:$G$28,"kg"),"")</f>
        <v/>
      </c>
      <c r="EF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remplir'!$M$31:$M$400,MASQ2!EF$43)/SUMIFS('Étape 1 - à remplir'!$F$19:$F$28,'Étape 1 - à remplir'!$E$19:$E$28,MASQ2!$DX44,'Étape 1 - à remplir'!$G$19:$G$28,"kg"),"")</f>
        <v/>
      </c>
      <c r="EG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remplir'!$M$31:$M$400,MASQ2!EG$43)/SUMIFS('Étape 1 - à remplir'!$F$19:$F$28,'Étape 1 - à remplir'!$E$19:$E$28,MASQ2!$DX44,'Étape 1 - à remplir'!$G$19:$G$28,"kg"),"")</f>
        <v/>
      </c>
      <c r="EH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remplir'!$M$31:$M$400,MASQ2!EH$43)/SUMIFS('Étape 1 - à remplir'!$F$19:$F$28,'Étape 1 - à remplir'!$E$19:$E$28,MASQ2!$DX44,'Étape 1 - à remplir'!$G$19:$G$28,"kg"),"")</f>
        <v/>
      </c>
      <c r="EI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remplir'!$M$31:$M$400,MASQ2!EI$43)/SUMIFS('Étape 1 - à remplir'!$F$19:$F$28,'Étape 1 - à remplir'!$E$19:$E$28,MASQ2!$DX44,'Étape 1 - à remplir'!$G$19:$G$28,"kg"),"")</f>
        <v/>
      </c>
      <c r="EJ44" s="162" t="str">
        <f>IFERROR(SUMIFS('Étape 1 - à remplir'!$F$31:$F$400,'Étape 1 - à remplir'!$C$31:$C$400,IF($DX44="Croissance","*Croissance*",IF($DX44="Veau","*Veau*",IF($DX44="Adulte","*Adulte*",IF($DX44="Agneau","*Agneau*",IF($DX44="Chevreau","*Chevreau*",IF($DX44="Démarrage","*Démarrage*",IF($DX44="Engraissement","*Engraissement*",IF($DX44="Porcelet","*Porcelet*",IF($DX44="Post_sevrage","*Post_sevrage*",IF($DX44="Poulain","*Poulain*",IF($DX44="Poussin","*Poussin*",""))))))))))),'Étape 1 - à remplir'!$G$31:$G$400,"kg",'Étape 1 - à remplir'!$M$31:$M$400,MASQ2!EJ$43)/SUMIFS('Étape 1 - à remplir'!$F$19:$F$28,'Étape 1 - à remplir'!$E$19:$E$28,MASQ2!$DX44,'Étape 1 - à remplir'!$G$19:$G$28,"kg"),"")</f>
        <v/>
      </c>
    </row>
    <row r="45" spans="1:140" x14ac:dyDescent="0.25">
      <c r="A45" s="56"/>
      <c r="B45" s="8"/>
      <c r="C45" s="8"/>
      <c r="D45" s="8"/>
      <c r="E45" s="8"/>
      <c r="F45" s="8"/>
      <c r="G45" s="8"/>
      <c r="H45" s="8"/>
      <c r="I45" s="102" t="str">
        <f>INDEX(Données_ATB!BE:BV,MATCH(MASQ2!J45,Données_ATB!BE:BE,0),18)</f>
        <v/>
      </c>
      <c r="J45" s="77" t="str">
        <f>Données_ATB!BE44</f>
        <v>AMPINA</v>
      </c>
      <c r="K45" s="204" t="e">
        <f>IF(IF(S$2="Catégorie",IF(S$3="Toutes",SUMIFS('Étape 1 - à remplir'!$F$31:$F$400,'Étape 1 - à remplir'!$E$31:$E$400,MASQ2!J45,'Étape 1 - à remplir'!$G$31:$G$400,"animaux"),SUMIFS('Étape 1 - à remplir'!$F$31:$F$400,'Étape 1 - à remplir'!$E$31:$E$400,MASQ2!J45,'Étape 1 - à remplir'!$C$31:$C$400,S$3)),IF(S$2="Âge",IF(S$3="Tous",SUMIFS('Étape 1 - à remplir'!$F$31:$F$400,'Étape 1 - à remplir'!$E$31:$E$400,MASQ2!J45,'Étape 1 - à remplir'!$G$31:$G$400,"animaux"),SUMIFS('Étape 1 - à remplir'!$F$31:$F$400,'Étape 1 - à remplir'!$E$31:$E$400,MASQ2!J45,'Étape 1 - à remplir'!$P$31:$P$400,S$3)),IF(S$2="Atelier",IF(S$3="Tous",SUMIFS('Étape 1 - à remplir'!$F$31:$F$400,'Étape 1 - à remplir'!$E$31:$E$400,MASQ2!J45,'Étape 1 - à remplir'!$G$31:$G$400,"animaux"),SUMIFS('Étape 1 - à remplir'!$F$31:$F$400,'Étape 1 - à remplir'!$E$31:$E$400,MASQ2!J45,'Étape 1 - à remplir'!$O$31:$O$400,S$3)),IF(S$2="Espèce",IF(S$3="Tous",SUMIFS('Étape 1 - à remplir'!$F$31:$F$400,'Étape 1 - à remplir'!$E$31:$E$400,MASQ2!J45,'Étape 1 - à remplir'!$G$31:$G$400,"animaux"),SUMIFS('Étape 1 - à remplir'!$F$31:$F$400,'Étape 1 - à remplir'!$E$31:$E$400,MASQ2!J45,'Étape 1 - à remplir'!$N$31:$N$400,S$3))))))=0,NA(),IF(S$2="Catégorie",IF(S$3="Toutes",SUMIFS('Étape 1 - à remplir'!$F$31:$F$400,'Étape 1 - à remplir'!$E$31:$E$400,MASQ2!J45,'Étape 1 - à remplir'!$G$31:$G$400,"animaux"),SUMIFS('Étape 1 - à remplir'!$F$31:$F$400,'Étape 1 - à remplir'!$E$31:$E$400,MASQ2!J45,'Étape 1 - à remplir'!$C$31:$C$400,S$3)),IF(S$2="Âge",IF(S$3="Tous",SUMIFS('Étape 1 - à remplir'!$F$31:$F$400,'Étape 1 - à remplir'!$E$31:$E$400,MASQ2!J45,'Étape 1 - à remplir'!$G$31:$G$400,"animaux"),SUMIFS('Étape 1 - à remplir'!$F$31:$F$400,'Étape 1 - à remplir'!$E$31:$E$400,MASQ2!J45,'Étape 1 - à remplir'!$P$31:$P$400,S$3)),IF(S$2="Atelier",IF(S$3="Tous",SUMIFS('Étape 1 - à remplir'!$F$31:$F$400,'Étape 1 - à remplir'!$E$31:$E$400,MASQ2!J45,'Étape 1 - à remplir'!$G$31:$G$400,"animaux"),SUMIFS('Étape 1 - à remplir'!$F$31:$F$400,'Étape 1 - à remplir'!$E$31:$E$400,MASQ2!J45,'Étape 1 - à remplir'!$O$31:$O$400,S$3)),IF(S$2="Espèce",IF(S$3="Tous",SUMIFS('Étape 1 - à remplir'!$F$31:$F$400,'Étape 1 - à remplir'!$E$31:$E$400,MASQ2!J45,'Étape 1 - à remplir'!$G$31:$G$400,"animaux"),SUMIFS('Étape 1 - à remplir'!$F$31:$F$400,'Étape 1 - à remplir'!$E$31:$E$400,MASQ2!J45,'Étape 1 - à remplir'!$N$31:$N$400,S$3)))))))</f>
        <v>#N/A</v>
      </c>
      <c r="L45" s="97">
        <f t="shared" si="38"/>
        <v>0</v>
      </c>
      <c r="M45" s="56" t="str">
        <f>Données_ATB!BN44</f>
        <v>Ampicilline</v>
      </c>
      <c r="N45" s="204" t="str">
        <f>Données_ATB!BO44</f>
        <v/>
      </c>
      <c r="O45" s="97" t="str">
        <f>Données_ATB!BP44</f>
        <v/>
      </c>
      <c r="P45" s="77" t="str">
        <f>Données_ATB!BR44</f>
        <v>Penicillines</v>
      </c>
      <c r="Q45" s="78" t="str">
        <f>Données_ATB!BS44</f>
        <v/>
      </c>
      <c r="R45" s="79" t="str">
        <f>Données_ATB!BT44</f>
        <v/>
      </c>
      <c r="S45" s="78"/>
      <c r="T45" s="78"/>
      <c r="U45" s="77" t="str">
        <f ca="1"/>
        <v>AMPINA</v>
      </c>
      <c r="V45" s="79" t="e">
        <f ca="1"/>
        <v>#N/A</v>
      </c>
      <c r="W45" s="102" t="str">
        <f>IF(X45="Colistine","x",IF(INDEX(Données_ATB!CB$3:CC$63,MATCH(X45,Données_ATB!CB$3:CB$63,0),2)="Fluoroquinolones","x",IF(INDEX(Données_ATB!CB$3:CC$63,MATCH(X45,Données_ATB!CB$3:CB$63,0),2)="Cephalosporines 3&amp;4G","x","")))</f>
        <v/>
      </c>
      <c r="X45" s="77" t="str">
        <f>Données_ATB!CB44</f>
        <v>Spiramycine</v>
      </c>
      <c r="Y45" s="104" t="e">
        <f t="shared" si="30"/>
        <v>#N/A</v>
      </c>
      <c r="Z45" s="8" t="str">
        <f ca="1"/>
        <v>Spiramycine</v>
      </c>
      <c r="AA45" s="97" t="e">
        <f ca="1"/>
        <v>#N/A</v>
      </c>
      <c r="AB45" s="102"/>
      <c r="AC45" s="8"/>
      <c r="AD45" s="8"/>
      <c r="AE45" s="8"/>
      <c r="AF45" s="8"/>
      <c r="AG45" s="8"/>
      <c r="AH45" s="153" t="str">
        <f>AJ33</f>
        <v/>
      </c>
      <c r="AI45" s="203"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remplir'!$M$31:$M$400,MASQ2!AI$43)/SUMIFS('Étape 1 - à remplir'!$F$19:$F$28,'Étape 1 - à remplir'!$E$19:$E$28,MASQ2!$AH45,'Étape 1 - à remplir'!$G$19:$G$28,"animaux"),"")</f>
        <v/>
      </c>
      <c r="AJ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remplir'!$M$31:$M$400,MASQ2!AJ$43)/SUMIFS('Étape 1 - à remplir'!$F$19:$F$28,'Étape 1 - à remplir'!$E$19:$E$28,MASQ2!$AH45,'Étape 1 - à remplir'!$G$19:$G$28,"animaux"),"")</f>
        <v/>
      </c>
      <c r="AK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remplir'!$M$31:$M$400,MASQ2!AK$43)/SUMIFS('Étape 1 - à remplir'!$F$19:$F$28,'Étape 1 - à remplir'!$E$19:$E$28,MASQ2!$AH45,'Étape 1 - à remplir'!$G$19:$G$28,"animaux"),"")</f>
        <v/>
      </c>
      <c r="AL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remplir'!$M$31:$M$400,MASQ2!AL$43)/SUMIFS('Étape 1 - à remplir'!$F$19:$F$28,'Étape 1 - à remplir'!$E$19:$E$28,MASQ2!$AH45,'Étape 1 - à remplir'!$G$19:$G$28,"animaux"),"")</f>
        <v/>
      </c>
      <c r="AM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remplir'!$M$31:$M$400,MASQ2!AM$43)/SUMIFS('Étape 1 - à remplir'!$F$19:$F$28,'Étape 1 - à remplir'!$E$19:$E$28,MASQ2!$AH45,'Étape 1 - à remplir'!$G$19:$G$28,"animaux"),"")</f>
        <v/>
      </c>
      <c r="AN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remplir'!$M$31:$M$400,MASQ2!AN$43)/SUMIFS('Étape 1 - à remplir'!$F$19:$F$28,'Étape 1 - à remplir'!$E$19:$E$28,MASQ2!$AH45,'Étape 1 - à remplir'!$G$19:$G$28,"animaux"),"")</f>
        <v/>
      </c>
      <c r="AO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remplir'!$M$31:$M$400,MASQ2!AO$43)/SUMIFS('Étape 1 - à remplir'!$F$19:$F$28,'Étape 1 - à remplir'!$E$19:$E$28,MASQ2!$AH45,'Étape 1 - à remplir'!$G$19:$G$28,"animaux"),"")</f>
        <v/>
      </c>
      <c r="AP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remplir'!$M$31:$M$400,MASQ2!AP$43)/SUMIFS('Étape 1 - à remplir'!$F$19:$F$28,'Étape 1 - à remplir'!$E$19:$E$28,MASQ2!$AH45,'Étape 1 - à remplir'!$G$19:$G$28,"animaux"),"")</f>
        <v/>
      </c>
      <c r="AQ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remplir'!$M$31:$M$400,MASQ2!AQ$43)/SUMIFS('Étape 1 - à remplir'!$F$19:$F$28,'Étape 1 - à remplir'!$E$19:$E$28,MASQ2!$AH45,'Étape 1 - à remplir'!$G$19:$G$28,"animaux"),"")</f>
        <v/>
      </c>
      <c r="AR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remplir'!$M$31:$M$400,MASQ2!AR$43)/SUMIFS('Étape 1 - à remplir'!$F$19:$F$28,'Étape 1 - à remplir'!$E$19:$E$28,MASQ2!$AH45,'Étape 1 - à remplir'!$G$19:$G$28,"animaux"),"")</f>
        <v/>
      </c>
      <c r="AS45" s="2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remplir'!$M$31:$M$400,MASQ2!AS$43)/SUMIFS('Étape 1 - à remplir'!$F$19:$F$28,'Étape 1 - à remplir'!$E$19:$E$28,MASQ2!$AH45,'Étape 1 - à remplir'!$G$19:$G$28,"animaux"),"")</f>
        <v/>
      </c>
      <c r="AT45" s="104" t="str">
        <f>IFERROR(SUMIFS('Étape 1 - à remplir'!$F$31:$F$400,'Étape 1 - à remplir'!$C$31:$C$400,IF($AH45="Croissance","*Croissance*",IF($AH45="Veau","*Veau*",IF($AH45="Adulte","*Adulte*",IF($AH45="Agneau","*Agneau*",IF($AH45="Chevreau","*Chevreau*",IF($AH45="Démarrage","*Démarrage*",IF($AH45="Engraissement","*Engraissement*",IF($AH45="Porcelet","*Porcelet*",IF($AH45="Post_sevrage","*Post_sevrage*",IF($AH45="Poulain","*Poulain*",IF($AH45="Poussin","*Poussin*",""))))))))))),'Étape 1 - à remplir'!$G$31:$G$400,"animaux",'Étape 1 - à remplir'!$M$31:$M$400,MASQ2!AT$43)/SUMIFS('Étape 1 - à remplir'!$F$19:$F$28,'Étape 1 - à remplir'!$E$19:$E$28,MASQ2!$AH45,'Étape 1 - à remplir'!$G$19:$G$28,"animaux"),"")</f>
        <v/>
      </c>
      <c r="AV45" s="56"/>
      <c r="AW45" s="8"/>
      <c r="AX45" s="8"/>
      <c r="AY45" s="8"/>
      <c r="AZ45" s="8"/>
      <c r="BA45" s="8"/>
      <c r="BB45" s="8"/>
      <c r="BC45" s="8"/>
      <c r="BD45" s="102" t="str">
        <f t="shared" si="5"/>
        <v/>
      </c>
      <c r="BE45" s="56" t="str">
        <f t="shared" si="6"/>
        <v>AMPINA</v>
      </c>
      <c r="BF45" s="204" t="e">
        <f>IF(IF(BN$2="Catégorie",IF(BN$3="Toutes",SUMIFS('Étape 1 - à remplir'!$F$31:$F$400,'Étape 1 - à remplir'!$E$31:$E$400,MASQ2!BE45,'Étape 1 - à remplir'!$G$31:$G$400,"lots"),SUMIFS('Étape 1 - à remplir'!$F$31:$F$400,'Étape 1 - à remplir'!$E$31:$E$400,MASQ2!BE45,'Étape 1 - à remplir'!$C$31:$C$400,BN$3)),IF(BN$2="Âge",IF(BN$3="Tous",SUMIFS('Étape 1 - à remplir'!$F$31:$F$400,'Étape 1 - à remplir'!$E$31:$E$400,MASQ2!BE45,'Étape 1 - à remplir'!$G$31:$G$400,"lots"),SUMIFS('Étape 1 - à remplir'!$F$31:$F$400,'Étape 1 - à remplir'!$E$31:$E$400,MASQ2!BE45,'Étape 1 - à remplir'!$P$31:$P$400,BN$3,'Étape 1 - à remplir'!$G$31:$G$400,"lots")),IF(BN$2="Atelier",IF(BN$3="Tous",SUMIFS('Étape 1 - à remplir'!$F$31:$F$400,'Étape 1 - à remplir'!$E$31:$E$400,MASQ2!BE45,'Étape 1 - à remplir'!$G$31:$G$400,"lots"),SUMIFS('Étape 1 - à remplir'!$F$31:$F$400,'Étape 1 - à remplir'!$E$31:$E$400,MASQ2!BE45,'Étape 1 - à remplir'!$O$31:$O$400,BN$3,'Étape 1 - à remplir'!$G$31:$G$400,"lots")),IF(BN$2="Espèce",IF(BN$3="Tous",SUMIFS('Étape 1 - à remplir'!$F$31:$F$400,'Étape 1 - à remplir'!$E$31:$E$400,MASQ2!BE45,'Étape 1 - à remplir'!$G$31:$G$400,"lots"),SUMIFS('Étape 1 - à remplir'!$F$31:$F$400,'Étape 1 - à remplir'!$E$31:$E$400,MASQ2!BE45,'Étape 1 - à remplir'!$N$31:$N$400,BN$3,'Étape 1 - à remplir'!$G$31:$G$400,"lots"))))))=0,NA(),IF(BN$2="Catégorie",IF(BN$3="Toutes",SUMIFS('Étape 1 - à remplir'!$F$31:$F$400,'Étape 1 - à remplir'!$E$31:$E$400,MASQ2!BE45,'Étape 1 - à remplir'!$G$31:$G$400,"lots"),SUMIFS('Étape 1 - à remplir'!$F$31:$F$400,'Étape 1 - à remplir'!$E$31:$E$400,MASQ2!BE45,'Étape 1 - à remplir'!$C$31:$C$400,BN$3)),IF(BN$2="Âge",IF(BN$3="Tous",SUMIFS('Étape 1 - à remplir'!$F$31:$F$400,'Étape 1 - à remplir'!$E$31:$E$400,MASQ2!BE45,'Étape 1 - à remplir'!$G$31:$G$400,"lots"),SUMIFS('Étape 1 - à remplir'!$F$31:$F$400,'Étape 1 - à remplir'!$E$31:$E$400,MASQ2!BE45,'Étape 1 - à remplir'!$P$31:$P$400,BN$3,'Étape 1 - à remplir'!$G$31:$G$400,"lots")),IF(BN$2="Atelier",IF(BN$3="Tous",SUMIFS('Étape 1 - à remplir'!$F$31:$F$400,'Étape 1 - à remplir'!$E$31:$E$400,MASQ2!BE45,'Étape 1 - à remplir'!$G$31:$G$400,"lots"),SUMIFS('Étape 1 - à remplir'!$F$31:$F$400,'Étape 1 - à remplir'!$E$31:$E$400,MASQ2!BE45,'Étape 1 - à remplir'!$O$31:$O$400,BN$3,'Étape 1 - à remplir'!$G$31:$G$400,"lots")),IF(BN$2="Espèce",IF(BN$3="Tous",SUMIFS('Étape 1 - à remplir'!$F$31:$F$400,'Étape 1 - à remplir'!$E$31:$E$400,MASQ2!BE45,'Étape 1 - à remplir'!$G$31:$G$400,"lots"),SUMIFS('Étape 1 - à remplir'!$F$31:$F$400,'Étape 1 - à remplir'!$E$31:$E$400,MASQ2!BE45,'Étape 1 - à remplir'!$N$31:$N$400,BN$3,'Étape 1 - à remplir'!$G$31:$G$400,"lots")))))))</f>
        <v>#N/A</v>
      </c>
      <c r="BG45" s="204">
        <f t="shared" si="32"/>
        <v>0</v>
      </c>
      <c r="BH45" s="204" t="str">
        <f t="shared" si="7"/>
        <v>Ampicilline</v>
      </c>
      <c r="BI45" s="204" t="str">
        <f t="shared" si="8"/>
        <v/>
      </c>
      <c r="BJ45" s="204" t="str">
        <f t="shared" si="9"/>
        <v/>
      </c>
      <c r="BK45" s="204" t="str">
        <f t="shared" si="10"/>
        <v>Penicillines</v>
      </c>
      <c r="BL45" s="204" t="str">
        <f t="shared" si="11"/>
        <v/>
      </c>
      <c r="BM45" s="97" t="str">
        <f t="shared" si="12"/>
        <v/>
      </c>
      <c r="BN45" s="78"/>
      <c r="BO45" s="78"/>
      <c r="BP45" s="77" t="str">
        <f ca="1"/>
        <v>AMPINA</v>
      </c>
      <c r="BQ45" s="79" t="e">
        <f ca="1"/>
        <v>#N/A</v>
      </c>
      <c r="BR45" s="102" t="str">
        <f t="shared" si="73"/>
        <v/>
      </c>
      <c r="BS45" s="77" t="str">
        <f t="shared" si="74"/>
        <v>Spiramycine</v>
      </c>
      <c r="BT45" s="104" t="e">
        <f t="shared" si="33"/>
        <v>#N/A</v>
      </c>
      <c r="BU45" s="204" t="str">
        <f ca="1"/>
        <v>Spiramycine</v>
      </c>
      <c r="BV45" s="97" t="e">
        <f ca="1"/>
        <v>#N/A</v>
      </c>
      <c r="BW45" s="8"/>
      <c r="BX45" s="8"/>
      <c r="BY45" s="8"/>
      <c r="BZ45" s="8"/>
      <c r="CA45" s="8"/>
      <c r="CB45" s="8"/>
      <c r="CC45" s="163" t="str">
        <f>CE33</f>
        <v/>
      </c>
      <c r="CD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remplir'!$M$31:$M$400,MASQ2!CD$43)/SUMIFS('Étape 1 - à remplir'!$F$19:$F$28,'Étape 1 - à remplir'!$E$19:$E$28,MASQ2!$CC45,'Étape 1 - à remplir'!$G$19:$G$28,"lots"),"")</f>
        <v/>
      </c>
      <c r="CE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remplir'!$M$31:$M$400,MASQ2!CE$43)/SUMIFS('Étape 1 - à remplir'!$F$19:$F$28,'Étape 1 - à remplir'!$E$19:$E$28,MASQ2!$CC45,'Étape 1 - à remplir'!$G$19:$G$28,"lots"),"")</f>
        <v/>
      </c>
      <c r="CF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remplir'!$M$31:$M$400,MASQ2!CF$43)/SUMIFS('Étape 1 - à remplir'!$F$19:$F$28,'Étape 1 - à remplir'!$E$19:$E$28,MASQ2!$CC45,'Étape 1 - à remplir'!$G$19:$G$28,"lots"),"")</f>
        <v/>
      </c>
      <c r="CG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remplir'!$M$31:$M$400,MASQ2!CG$43)/SUMIFS('Étape 1 - à remplir'!$F$19:$F$28,'Étape 1 - à remplir'!$E$19:$E$28,MASQ2!$CC45,'Étape 1 - à remplir'!$G$19:$G$28,"lots"),"")</f>
        <v/>
      </c>
      <c r="CH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remplir'!$M$31:$M$400,MASQ2!CH$43)/SUMIFS('Étape 1 - à remplir'!$F$19:$F$28,'Étape 1 - à remplir'!$E$19:$E$28,MASQ2!$CC45,'Étape 1 - à remplir'!$G$19:$G$28,"lots"),"")</f>
        <v/>
      </c>
      <c r="CI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remplir'!$M$31:$M$400,MASQ2!CI$43)/SUMIFS('Étape 1 - à remplir'!$F$19:$F$28,'Étape 1 - à remplir'!$E$19:$E$28,MASQ2!$CC45,'Étape 1 - à remplir'!$G$19:$G$28,"lots"),"")</f>
        <v/>
      </c>
      <c r="CJ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remplir'!$M$31:$M$400,MASQ2!CJ$43)/SUMIFS('Étape 1 - à remplir'!$F$19:$F$28,'Étape 1 - à remplir'!$E$19:$E$28,MASQ2!$CC45,'Étape 1 - à remplir'!$G$19:$G$28,"lots"),"")</f>
        <v/>
      </c>
      <c r="CK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remplir'!$M$31:$M$400,MASQ2!CK$43)/SUMIFS('Étape 1 - à remplir'!$F$19:$F$28,'Étape 1 - à remplir'!$E$19:$E$28,MASQ2!$CC45,'Étape 1 - à remplir'!$G$19:$G$28,"lots"),"")</f>
        <v/>
      </c>
      <c r="CL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remplir'!$M$31:$M$400,MASQ2!CL$43)/SUMIFS('Étape 1 - à remplir'!$F$19:$F$28,'Étape 1 - à remplir'!$E$19:$E$28,MASQ2!$CC45,'Étape 1 - à remplir'!$G$19:$G$28,"lots"),"")</f>
        <v/>
      </c>
      <c r="CM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remplir'!$M$31:$M$400,MASQ2!CM$43)/SUMIFS('Étape 1 - à remplir'!$F$19:$F$28,'Étape 1 - à remplir'!$E$19:$E$28,MASQ2!$CC45,'Étape 1 - à remplir'!$G$19:$G$28,"lots"),"")</f>
        <v/>
      </c>
      <c r="CN45" s="16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remplir'!$M$31:$M$400,MASQ2!CN$43)/SUMIFS('Étape 1 - à remplir'!$F$19:$F$28,'Étape 1 - à remplir'!$E$19:$E$28,MASQ2!$CC45,'Étape 1 - à remplir'!$G$19:$G$28,"lots"),"")</f>
        <v/>
      </c>
      <c r="CO45" s="152" t="str">
        <f>IFERROR(SUMIFS('Étape 1 - à remplir'!$F$31:$F$400,'Étape 1 - à remplir'!$C$31:$C$400,IF($CC45="Croissance","*Croissance*",IF($CC45="Veau","*Veau*",IF($CC45="Adulte","*Adulte*",IF($CC45="Agneau","*Agneau*",IF($CC45="Chevreau","*Chevreau*",IF($CC45="Démarrage","*Démarrage*",IF($CC45="Engraissement","*Engraissement*",IF($CC45="Porcelet","*Porcelet*",IF($CC45="Post_sevrage","*Post_sevrage*",IF($CC45="Poulain","*Poulain*",IF($CC45="Poussin","*Poussin*",""))))))))))),'Étape 1 - à remplir'!$G$31:$G$400,"lots",'Étape 1 - à remplir'!$M$31:$M$400,MASQ2!CO$43)/SUMIFS('Étape 1 - à remplir'!$F$19:$F$28,'Étape 1 - à remplir'!$E$19:$E$28,MASQ2!$CC45,'Étape 1 - à remplir'!$G$19:$G$28,"lots"),"")</f>
        <v/>
      </c>
      <c r="CQ45" s="56"/>
      <c r="CR45" s="8"/>
      <c r="CS45" s="8"/>
      <c r="CT45" s="8"/>
      <c r="CU45" s="8"/>
      <c r="CV45" s="8"/>
      <c r="CW45" s="8"/>
      <c r="CX45" s="8"/>
      <c r="CY45" s="102" t="str">
        <f t="shared" si="18"/>
        <v/>
      </c>
      <c r="CZ45" s="56" t="str">
        <f t="shared" si="19"/>
        <v>AMPINA</v>
      </c>
      <c r="DA45" s="204" t="e">
        <f>IF(IF(DI$2="Catégorie",IF(DI$3="Toutes",SUMIFS('Étape 1 - à remplir'!$F$31:$F$400,'Étape 1 - à remplir'!$E$31:$E$400,MASQ2!CZ45,'Étape 1 - à remplir'!$G$31:$G$400,"kg"),SUMIFS('Étape 1 - à remplir'!$F$31:$F$400,'Étape 1 - à remplir'!$E$31:$E$400,MASQ2!CZ45,'Étape 1 - à remplir'!$C$31:$C$400,DI$3)),IF(DI$2="Âge",IF(DI$3="Tous",SUMIFS('Étape 1 - à remplir'!$F$31:$F$400,'Étape 1 - à remplir'!$E$31:$E$400,MASQ2!CZ45,'Étape 1 - à remplir'!$G$31:$G$400,"kg"),SUMIFS('Étape 1 - à remplir'!$F$31:$F$400,'Étape 1 - à remplir'!$E$31:$E$400,MASQ2!CZ45,'Étape 1 - à remplir'!$P$31:$P$400,DI$3,'Étape 1 - à remplir'!$G$31:$G$400,"kg")),IF(DI$2="Atelier",IF(DI$3="Tous",SUMIFS('Étape 1 - à remplir'!$F$31:$F$400,'Étape 1 - à remplir'!$E$31:$E$400,MASQ2!CZ45,'Étape 1 - à remplir'!$G$31:$G$400,"kg"),SUMIFS('Étape 1 - à remplir'!$F$31:$F$400,'Étape 1 - à remplir'!$E$31:$E$400,MASQ2!CZ45,'Étape 1 - à remplir'!$O$31:$O$400,DI$3,'Étape 1 - à remplir'!$G$31:$G$400,"kg")),IF(DI$2="Espèce",IF(DI$3="Tous",SUMIFS('Étape 1 - à remplir'!$F$31:$F$400,'Étape 1 - à remplir'!$E$31:$E$400,MASQ2!CZ45,'Étape 1 - à remplir'!$G$31:$G$400,"kg"),SUMIFS('Étape 1 - à remplir'!$F$31:$F$400,'Étape 1 - à remplir'!$E$31:$E$400,MASQ2!CZ45,'Étape 1 - à remplir'!$N$31:$N$400,DI$3,'Étape 1 - à remplir'!$G$31:$G$400,"kg"))))))=0,NA(),IF(DI$2="Catégorie",IF(DI$3="Toutes",SUMIFS('Étape 1 - à remplir'!$F$31:$F$400,'Étape 1 - à remplir'!$E$31:$E$400,MASQ2!CZ45,'Étape 1 - à remplir'!$G$31:$G$400,"kg"),SUMIFS('Étape 1 - à remplir'!$F$31:$F$400,'Étape 1 - à remplir'!$E$31:$E$400,MASQ2!CZ45,'Étape 1 - à remplir'!$C$31:$C$400,DI$3)),IF(DI$2="Âge",IF(DI$3="Tous",SUMIFS('Étape 1 - à remplir'!$F$31:$F$400,'Étape 1 - à remplir'!$E$31:$E$400,MASQ2!CZ45,'Étape 1 - à remplir'!$G$31:$G$400,"kg"),SUMIFS('Étape 1 - à remplir'!$F$31:$F$400,'Étape 1 - à remplir'!$E$31:$E$400,MASQ2!CZ45,'Étape 1 - à remplir'!$P$31:$P$400,DI$3,'Étape 1 - à remplir'!$G$31:$G$400,"kg")),IF(DI$2="Atelier",IF(DI$3="Tous",SUMIFS('Étape 1 - à remplir'!$F$31:$F$400,'Étape 1 - à remplir'!$E$31:$E$400,MASQ2!CZ45,'Étape 1 - à remplir'!$G$31:$G$400,"kg"),SUMIFS('Étape 1 - à remplir'!$F$31:$F$400,'Étape 1 - à remplir'!$E$31:$E$400,MASQ2!CZ45,'Étape 1 - à remplir'!$O$31:$O$400,DI$3,'Étape 1 - à remplir'!$G$31:$G$400,"kg")),IF(DI$2="Espèce",IF(DI$3="Tous",SUMIFS('Étape 1 - à remplir'!$F$31:$F$400,'Étape 1 - à remplir'!$E$31:$E$400,MASQ2!CZ45,'Étape 1 - à remplir'!$G$31:$G$400,"kg"),SUMIFS('Étape 1 - à remplir'!$F$31:$F$400,'Étape 1 - à remplir'!$E$31:$E$400,MASQ2!CZ45,'Étape 1 - à remplir'!$N$31:$N$400,DI$3,'Étape 1 - à remplir'!$G$31:$G$400,"kg")))))))</f>
        <v>#N/A</v>
      </c>
      <c r="DB45" s="104">
        <f t="shared" si="35"/>
        <v>0</v>
      </c>
      <c r="DC45" s="204" t="str">
        <f t="shared" si="20"/>
        <v>Ampicilline</v>
      </c>
      <c r="DD45" s="204" t="str">
        <f t="shared" si="21"/>
        <v/>
      </c>
      <c r="DE45" s="204" t="str">
        <f t="shared" si="22"/>
        <v/>
      </c>
      <c r="DF45" s="204" t="str">
        <f t="shared" si="23"/>
        <v>Penicillines</v>
      </c>
      <c r="DG45" s="204" t="str">
        <f t="shared" si="24"/>
        <v/>
      </c>
      <c r="DH45" s="97" t="str">
        <f t="shared" si="25"/>
        <v/>
      </c>
      <c r="DI45" s="78"/>
      <c r="DJ45" s="78"/>
      <c r="DK45" s="77" t="str">
        <f ca="1"/>
        <v>AMPINA</v>
      </c>
      <c r="DL45" s="79" t="e">
        <f ca="1"/>
        <v>#N/A</v>
      </c>
      <c r="DM45" s="102" t="str">
        <f t="shared" si="75"/>
        <v/>
      </c>
      <c r="DN45" s="77" t="str">
        <f t="shared" si="76"/>
        <v>Spiramycine</v>
      </c>
      <c r="DO45" s="104" t="e">
        <f t="shared" si="36"/>
        <v>#N/A</v>
      </c>
      <c r="DP45" s="8" t="str">
        <f ca="1"/>
        <v>Spiramycine</v>
      </c>
      <c r="DQ45" s="97" t="e">
        <f ca="1"/>
        <v>#N/A</v>
      </c>
      <c r="DR45" s="8"/>
      <c r="DS45" s="8"/>
      <c r="DT45" s="8"/>
      <c r="DU45" s="8"/>
      <c r="DV45" s="8"/>
      <c r="DW45" s="8"/>
      <c r="DX45" s="163" t="str">
        <f>DZ33</f>
        <v/>
      </c>
      <c r="DY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remplir'!$M$31:$M$400,MASQ2!DY$43)/SUMIFS('Étape 1 - à remplir'!$F$19:$F$28,'Étape 1 - à remplir'!$E$19:$E$28,MASQ2!$DX45,'Étape 1 - à remplir'!$G$19:$G$28,"kg"),"")</f>
        <v/>
      </c>
      <c r="DZ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remplir'!$M$31:$M$400,MASQ2!DZ$43)/SUMIFS('Étape 1 - à remplir'!$F$19:$F$28,'Étape 1 - à remplir'!$E$19:$E$28,MASQ2!$DX45,'Étape 1 - à remplir'!$G$19:$G$28,"kg"),"")</f>
        <v/>
      </c>
      <c r="EA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remplir'!$M$31:$M$400,MASQ2!EA$43)/SUMIFS('Étape 1 - à remplir'!$F$19:$F$28,'Étape 1 - à remplir'!$E$19:$E$28,MASQ2!$DX45,'Étape 1 - à remplir'!$G$19:$G$28,"kg"),"")</f>
        <v/>
      </c>
      <c r="EB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remplir'!$M$31:$M$400,MASQ2!EB$43)/SUMIFS('Étape 1 - à remplir'!$F$19:$F$28,'Étape 1 - à remplir'!$E$19:$E$28,MASQ2!$DX45,'Étape 1 - à remplir'!$G$19:$G$28,"kg"),"")</f>
        <v/>
      </c>
      <c r="EC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remplir'!$M$31:$M$400,MASQ2!EC$43)/SUMIFS('Étape 1 - à remplir'!$F$19:$F$28,'Étape 1 - à remplir'!$E$19:$E$28,MASQ2!$DX45,'Étape 1 - à remplir'!$G$19:$G$28,"kg"),"")</f>
        <v/>
      </c>
      <c r="ED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remplir'!$M$31:$M$400,MASQ2!ED$43)/SUMIFS('Étape 1 - à remplir'!$F$19:$F$28,'Étape 1 - à remplir'!$E$19:$E$28,MASQ2!$DX45,'Étape 1 - à remplir'!$G$19:$G$28,"kg"),"")</f>
        <v/>
      </c>
      <c r="EE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remplir'!$M$31:$M$400,MASQ2!EE$43)/SUMIFS('Étape 1 - à remplir'!$F$19:$F$28,'Étape 1 - à remplir'!$E$19:$E$28,MASQ2!$DX45,'Étape 1 - à remplir'!$G$19:$G$28,"kg"),"")</f>
        <v/>
      </c>
      <c r="EF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remplir'!$M$31:$M$400,MASQ2!EF$43)/SUMIFS('Étape 1 - à remplir'!$F$19:$F$28,'Étape 1 - à remplir'!$E$19:$E$28,MASQ2!$DX45,'Étape 1 - à remplir'!$G$19:$G$28,"kg"),"")</f>
        <v/>
      </c>
      <c r="EG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remplir'!$M$31:$M$400,MASQ2!EG$43)/SUMIFS('Étape 1 - à remplir'!$F$19:$F$28,'Étape 1 - à remplir'!$E$19:$E$28,MASQ2!$DX45,'Étape 1 - à remplir'!$G$19:$G$28,"kg"),"")</f>
        <v/>
      </c>
      <c r="EH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remplir'!$M$31:$M$400,MASQ2!EH$43)/SUMIFS('Étape 1 - à remplir'!$F$19:$F$28,'Étape 1 - à remplir'!$E$19:$E$28,MASQ2!$DX45,'Étape 1 - à remplir'!$G$19:$G$28,"kg"),"")</f>
        <v/>
      </c>
      <c r="EI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remplir'!$M$31:$M$400,MASQ2!EI$43)/SUMIFS('Étape 1 - à remplir'!$F$19:$F$28,'Étape 1 - à remplir'!$E$19:$E$28,MASQ2!$DX45,'Étape 1 - à remplir'!$G$19:$G$28,"kg"),"")</f>
        <v/>
      </c>
      <c r="EJ45" s="162" t="str">
        <f>IFERROR(SUMIFS('Étape 1 - à remplir'!$F$31:$F$400,'Étape 1 - à remplir'!$C$31:$C$400,IF($DX45="Croissance","*Croissance*",IF($DX45="Veau","*Veau*",IF($DX45="Adulte","*Adulte*",IF($DX45="Agneau","*Agneau*",IF($DX45="Chevreau","*Chevreau*",IF($DX45="Démarrage","*Démarrage*",IF($DX45="Engraissement","*Engraissement*",IF($DX45="Porcelet","*Porcelet*",IF($DX45="Post_sevrage","*Post_sevrage*",IF($DX45="Poulain","*Poulain*",IF($DX45="Poussin","*Poussin*",""))))))))))),'Étape 1 - à remplir'!$G$31:$G$400,"kg",'Étape 1 - à remplir'!$M$31:$M$400,MASQ2!EJ$43)/SUMIFS('Étape 1 - à remplir'!$F$19:$F$28,'Étape 1 - à remplir'!$E$19:$E$28,MASQ2!$DX45,'Étape 1 - à remplir'!$G$19:$G$28,"kg"),"")</f>
        <v/>
      </c>
    </row>
    <row r="46" spans="1:140" x14ac:dyDescent="0.25">
      <c r="A46" s="56"/>
      <c r="B46" s="8"/>
      <c r="C46" s="8"/>
      <c r="D46" s="8"/>
      <c r="E46" s="8"/>
      <c r="F46" s="8"/>
      <c r="G46" s="8"/>
      <c r="H46" s="8"/>
      <c r="I46" s="102" t="str">
        <f>INDEX(Données_ATB!BE:BV,MATCH(MASQ2!J46,Données_ATB!BE:BE,0),18)</f>
        <v/>
      </c>
      <c r="J46" s="77" t="str">
        <f>Données_ATB!BE45</f>
        <v>AMPISOL</v>
      </c>
      <c r="K46" s="204" t="e">
        <f>IF(IF(S$2="Catégorie",IF(S$3="Toutes",SUMIFS('Étape 1 - à remplir'!$F$31:$F$400,'Étape 1 - à remplir'!$E$31:$E$400,MASQ2!J46,'Étape 1 - à remplir'!$G$31:$G$400,"animaux"),SUMIFS('Étape 1 - à remplir'!$F$31:$F$400,'Étape 1 - à remplir'!$E$31:$E$400,MASQ2!J46,'Étape 1 - à remplir'!$C$31:$C$400,S$3)),IF(S$2="Âge",IF(S$3="Tous",SUMIFS('Étape 1 - à remplir'!$F$31:$F$400,'Étape 1 - à remplir'!$E$31:$E$400,MASQ2!J46,'Étape 1 - à remplir'!$G$31:$G$400,"animaux"),SUMIFS('Étape 1 - à remplir'!$F$31:$F$400,'Étape 1 - à remplir'!$E$31:$E$400,MASQ2!J46,'Étape 1 - à remplir'!$P$31:$P$400,S$3)),IF(S$2="Atelier",IF(S$3="Tous",SUMIFS('Étape 1 - à remplir'!$F$31:$F$400,'Étape 1 - à remplir'!$E$31:$E$400,MASQ2!J46,'Étape 1 - à remplir'!$G$31:$G$400,"animaux"),SUMIFS('Étape 1 - à remplir'!$F$31:$F$400,'Étape 1 - à remplir'!$E$31:$E$400,MASQ2!J46,'Étape 1 - à remplir'!$O$31:$O$400,S$3)),IF(S$2="Espèce",IF(S$3="Tous",SUMIFS('Étape 1 - à remplir'!$F$31:$F$400,'Étape 1 - à remplir'!$E$31:$E$400,MASQ2!J46,'Étape 1 - à remplir'!$G$31:$G$400,"animaux"),SUMIFS('Étape 1 - à remplir'!$F$31:$F$400,'Étape 1 - à remplir'!$E$31:$E$400,MASQ2!J46,'Étape 1 - à remplir'!$N$31:$N$400,S$3))))))=0,NA(),IF(S$2="Catégorie",IF(S$3="Toutes",SUMIFS('Étape 1 - à remplir'!$F$31:$F$400,'Étape 1 - à remplir'!$E$31:$E$400,MASQ2!J46,'Étape 1 - à remplir'!$G$31:$G$400,"animaux"),SUMIFS('Étape 1 - à remplir'!$F$31:$F$400,'Étape 1 - à remplir'!$E$31:$E$400,MASQ2!J46,'Étape 1 - à remplir'!$C$31:$C$400,S$3)),IF(S$2="Âge",IF(S$3="Tous",SUMIFS('Étape 1 - à remplir'!$F$31:$F$400,'Étape 1 - à remplir'!$E$31:$E$400,MASQ2!J46,'Étape 1 - à remplir'!$G$31:$G$400,"animaux"),SUMIFS('Étape 1 - à remplir'!$F$31:$F$400,'Étape 1 - à remplir'!$E$31:$E$400,MASQ2!J46,'Étape 1 - à remplir'!$P$31:$P$400,S$3)),IF(S$2="Atelier",IF(S$3="Tous",SUMIFS('Étape 1 - à remplir'!$F$31:$F$400,'Étape 1 - à remplir'!$E$31:$E$400,MASQ2!J46,'Étape 1 - à remplir'!$G$31:$G$400,"animaux"),SUMIFS('Étape 1 - à remplir'!$F$31:$F$400,'Étape 1 - à remplir'!$E$31:$E$400,MASQ2!J46,'Étape 1 - à remplir'!$O$31:$O$400,S$3)),IF(S$2="Espèce",IF(S$3="Tous",SUMIFS('Étape 1 - à remplir'!$F$31:$F$400,'Étape 1 - à remplir'!$E$31:$E$400,MASQ2!J46,'Étape 1 - à remplir'!$G$31:$G$400,"animaux"),SUMIFS('Étape 1 - à remplir'!$F$31:$F$400,'Étape 1 - à remplir'!$E$31:$E$400,MASQ2!J46,'Étape 1 - à remplir'!$N$31:$N$400,S$3)))))))</f>
        <v>#N/A</v>
      </c>
      <c r="L46" s="97">
        <f t="shared" si="38"/>
        <v>0</v>
      </c>
      <c r="M46" s="56" t="str">
        <f>Données_ATB!BN45</f>
        <v>Ampicilline</v>
      </c>
      <c r="N46" s="204" t="str">
        <f>Données_ATB!BO45</f>
        <v/>
      </c>
      <c r="O46" s="97" t="str">
        <f>Données_ATB!BP45</f>
        <v/>
      </c>
      <c r="P46" s="77" t="str">
        <f>Données_ATB!BR45</f>
        <v>Penicillines</v>
      </c>
      <c r="Q46" s="78" t="str">
        <f>Données_ATB!BS45</f>
        <v/>
      </c>
      <c r="R46" s="79" t="str">
        <f>Données_ATB!BT45</f>
        <v/>
      </c>
      <c r="S46" s="78"/>
      <c r="T46" s="78"/>
      <c r="U46" s="77" t="str">
        <f ca="1"/>
        <v>AMPISOL</v>
      </c>
      <c r="V46" s="79" t="e">
        <f ca="1"/>
        <v>#N/A</v>
      </c>
      <c r="W46" s="102" t="str">
        <f>IF(X46="Colistine","x",IF(INDEX(Données_ATB!CB$3:CC$63,MATCH(X46,Données_ATB!CB$3:CB$63,0),2)="Fluoroquinolones","x",IF(INDEX(Données_ATB!CB$3:CC$63,MATCH(X46,Données_ATB!CB$3:CB$63,0),2)="Cephalosporines 3&amp;4G","x","")))</f>
        <v/>
      </c>
      <c r="X46" s="77" t="str">
        <f>Données_ATB!CB45</f>
        <v>Sulfadiazine</v>
      </c>
      <c r="Y46" s="104" t="e">
        <f t="shared" si="30"/>
        <v>#N/A</v>
      </c>
      <c r="Z46" s="8" t="str">
        <f ca="1"/>
        <v>Sulfadiazine</v>
      </c>
      <c r="AA46" s="97" t="e">
        <f ca="1"/>
        <v>#N/A</v>
      </c>
      <c r="AB46" s="102"/>
      <c r="AC46" s="8"/>
      <c r="AD46" s="8"/>
      <c r="AE46" s="8"/>
      <c r="AF46" s="8"/>
      <c r="AG46" s="8"/>
      <c r="AH46" s="206" t="str">
        <f t="shared" ref="AH46:AH53" si="77">AJ34</f>
        <v/>
      </c>
      <c r="AI46" s="203"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remplir'!$M$31:$M$400,MASQ2!AI$43)/SUMIFS('Étape 1 - à remplir'!$F$19:$F$28,'Étape 1 - à remplir'!$E$19:$E$28,MASQ2!$AH46,'Étape 1 - à remplir'!$G$19:$G$28,"animaux"),"")</f>
        <v/>
      </c>
      <c r="AJ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remplir'!$M$31:$M$400,MASQ2!AJ$43)/SUMIFS('Étape 1 - à remplir'!$F$19:$F$28,'Étape 1 - à remplir'!$E$19:$E$28,MASQ2!$AH46,'Étape 1 - à remplir'!$G$19:$G$28,"animaux"),"")</f>
        <v/>
      </c>
      <c r="AK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remplir'!$M$31:$M$400,MASQ2!AK$43)/SUMIFS('Étape 1 - à remplir'!$F$19:$F$28,'Étape 1 - à remplir'!$E$19:$E$28,MASQ2!$AH46,'Étape 1 - à remplir'!$G$19:$G$28,"animaux"),"")</f>
        <v/>
      </c>
      <c r="AL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remplir'!$M$31:$M$400,MASQ2!AL$43)/SUMIFS('Étape 1 - à remplir'!$F$19:$F$28,'Étape 1 - à remplir'!$E$19:$E$28,MASQ2!$AH46,'Étape 1 - à remplir'!$G$19:$G$28,"animaux"),"")</f>
        <v/>
      </c>
      <c r="AM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remplir'!$M$31:$M$400,MASQ2!AM$43)/SUMIFS('Étape 1 - à remplir'!$F$19:$F$28,'Étape 1 - à remplir'!$E$19:$E$28,MASQ2!$AH46,'Étape 1 - à remplir'!$G$19:$G$28,"animaux"),"")</f>
        <v/>
      </c>
      <c r="AN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remplir'!$M$31:$M$400,MASQ2!AN$43)/SUMIFS('Étape 1 - à remplir'!$F$19:$F$28,'Étape 1 - à remplir'!$E$19:$E$28,MASQ2!$AH46,'Étape 1 - à remplir'!$G$19:$G$28,"animaux"),"")</f>
        <v/>
      </c>
      <c r="AO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remplir'!$M$31:$M$400,MASQ2!AO$43)/SUMIFS('Étape 1 - à remplir'!$F$19:$F$28,'Étape 1 - à remplir'!$E$19:$E$28,MASQ2!$AH46,'Étape 1 - à remplir'!$G$19:$G$28,"animaux"),"")</f>
        <v/>
      </c>
      <c r="AP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remplir'!$M$31:$M$400,MASQ2!AP$43)/SUMIFS('Étape 1 - à remplir'!$F$19:$F$28,'Étape 1 - à remplir'!$E$19:$E$28,MASQ2!$AH46,'Étape 1 - à remplir'!$G$19:$G$28,"animaux"),"")</f>
        <v/>
      </c>
      <c r="AQ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remplir'!$M$31:$M$400,MASQ2!AQ$43)/SUMIFS('Étape 1 - à remplir'!$F$19:$F$28,'Étape 1 - à remplir'!$E$19:$E$28,MASQ2!$AH46,'Étape 1 - à remplir'!$G$19:$G$28,"animaux"),"")</f>
        <v/>
      </c>
      <c r="AR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remplir'!$M$31:$M$400,MASQ2!AR$43)/SUMIFS('Étape 1 - à remplir'!$F$19:$F$28,'Étape 1 - à remplir'!$E$19:$E$28,MASQ2!$AH46,'Étape 1 - à remplir'!$G$19:$G$28,"animaux"),"")</f>
        <v/>
      </c>
      <c r="AS46" s="2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remplir'!$M$31:$M$400,MASQ2!AS$43)/SUMIFS('Étape 1 - à remplir'!$F$19:$F$28,'Étape 1 - à remplir'!$E$19:$E$28,MASQ2!$AH46,'Étape 1 - à remplir'!$G$19:$G$28,"animaux"),"")</f>
        <v/>
      </c>
      <c r="AT46" s="104" t="str">
        <f>IFERROR(SUMIFS('Étape 1 - à remplir'!$F$31:$F$400,'Étape 1 - à remplir'!$C$31:$C$400,IF($AH46="Croissance","*Croissance*",IF($AH46="Veau","*Veau*",IF($AH46="Adulte","*Adulte*",IF($AH46="Agneau","*Agneau*",IF($AH46="Chevreau","*Chevreau*",IF($AH46="Démarrage","*Démarrage*",IF($AH46="Engraissement","*Engraissement*",IF($AH46="Porcelet","*Porcelet*",IF($AH46="Post_sevrage","*Post_sevrage*",IF($AH46="Poulain","*Poulain*",IF($AH46="Poussin","*Poussin*",""))))))))))),'Étape 1 - à remplir'!$G$31:$G$400,"animaux",'Étape 1 - à remplir'!$M$31:$M$400,MASQ2!AT$43)/SUMIFS('Étape 1 - à remplir'!$F$19:$F$28,'Étape 1 - à remplir'!$E$19:$E$28,MASQ2!$AH46,'Étape 1 - à remplir'!$G$19:$G$28,"animaux"),"")</f>
        <v/>
      </c>
      <c r="AV46" s="56"/>
      <c r="AW46" s="8"/>
      <c r="AX46" s="8"/>
      <c r="AY46" s="8"/>
      <c r="AZ46" s="8"/>
      <c r="BA46" s="8"/>
      <c r="BB46" s="8"/>
      <c r="BC46" s="8"/>
      <c r="BD46" s="102" t="str">
        <f t="shared" si="5"/>
        <v/>
      </c>
      <c r="BE46" s="56" t="str">
        <f t="shared" si="6"/>
        <v>AMPISOL</v>
      </c>
      <c r="BF46" s="204" t="e">
        <f>IF(IF(BN$2="Catégorie",IF(BN$3="Toutes",SUMIFS('Étape 1 - à remplir'!$F$31:$F$400,'Étape 1 - à remplir'!$E$31:$E$400,MASQ2!BE46,'Étape 1 - à remplir'!$G$31:$G$400,"lots"),SUMIFS('Étape 1 - à remplir'!$F$31:$F$400,'Étape 1 - à remplir'!$E$31:$E$400,MASQ2!BE46,'Étape 1 - à remplir'!$C$31:$C$400,BN$3)),IF(BN$2="Âge",IF(BN$3="Tous",SUMIFS('Étape 1 - à remplir'!$F$31:$F$400,'Étape 1 - à remplir'!$E$31:$E$400,MASQ2!BE46,'Étape 1 - à remplir'!$G$31:$G$400,"lots"),SUMIFS('Étape 1 - à remplir'!$F$31:$F$400,'Étape 1 - à remplir'!$E$31:$E$400,MASQ2!BE46,'Étape 1 - à remplir'!$P$31:$P$400,BN$3,'Étape 1 - à remplir'!$G$31:$G$400,"lots")),IF(BN$2="Atelier",IF(BN$3="Tous",SUMIFS('Étape 1 - à remplir'!$F$31:$F$400,'Étape 1 - à remplir'!$E$31:$E$400,MASQ2!BE46,'Étape 1 - à remplir'!$G$31:$G$400,"lots"),SUMIFS('Étape 1 - à remplir'!$F$31:$F$400,'Étape 1 - à remplir'!$E$31:$E$400,MASQ2!BE46,'Étape 1 - à remplir'!$O$31:$O$400,BN$3,'Étape 1 - à remplir'!$G$31:$G$400,"lots")),IF(BN$2="Espèce",IF(BN$3="Tous",SUMIFS('Étape 1 - à remplir'!$F$31:$F$400,'Étape 1 - à remplir'!$E$31:$E$400,MASQ2!BE46,'Étape 1 - à remplir'!$G$31:$G$400,"lots"),SUMIFS('Étape 1 - à remplir'!$F$31:$F$400,'Étape 1 - à remplir'!$E$31:$E$400,MASQ2!BE46,'Étape 1 - à remplir'!$N$31:$N$400,BN$3,'Étape 1 - à remplir'!$G$31:$G$400,"lots"))))))=0,NA(),IF(BN$2="Catégorie",IF(BN$3="Toutes",SUMIFS('Étape 1 - à remplir'!$F$31:$F$400,'Étape 1 - à remplir'!$E$31:$E$400,MASQ2!BE46,'Étape 1 - à remplir'!$G$31:$G$400,"lots"),SUMIFS('Étape 1 - à remplir'!$F$31:$F$400,'Étape 1 - à remplir'!$E$31:$E$400,MASQ2!BE46,'Étape 1 - à remplir'!$C$31:$C$400,BN$3)),IF(BN$2="Âge",IF(BN$3="Tous",SUMIFS('Étape 1 - à remplir'!$F$31:$F$400,'Étape 1 - à remplir'!$E$31:$E$400,MASQ2!BE46,'Étape 1 - à remplir'!$G$31:$G$400,"lots"),SUMIFS('Étape 1 - à remplir'!$F$31:$F$400,'Étape 1 - à remplir'!$E$31:$E$400,MASQ2!BE46,'Étape 1 - à remplir'!$P$31:$P$400,BN$3,'Étape 1 - à remplir'!$G$31:$G$400,"lots")),IF(BN$2="Atelier",IF(BN$3="Tous",SUMIFS('Étape 1 - à remplir'!$F$31:$F$400,'Étape 1 - à remplir'!$E$31:$E$400,MASQ2!BE46,'Étape 1 - à remplir'!$G$31:$G$400,"lots"),SUMIFS('Étape 1 - à remplir'!$F$31:$F$400,'Étape 1 - à remplir'!$E$31:$E$400,MASQ2!BE46,'Étape 1 - à remplir'!$O$31:$O$400,BN$3,'Étape 1 - à remplir'!$G$31:$G$400,"lots")),IF(BN$2="Espèce",IF(BN$3="Tous",SUMIFS('Étape 1 - à remplir'!$F$31:$F$400,'Étape 1 - à remplir'!$E$31:$E$400,MASQ2!BE46,'Étape 1 - à remplir'!$G$31:$G$400,"lots"),SUMIFS('Étape 1 - à remplir'!$F$31:$F$400,'Étape 1 - à remplir'!$E$31:$E$400,MASQ2!BE46,'Étape 1 - à remplir'!$N$31:$N$400,BN$3,'Étape 1 - à remplir'!$G$31:$G$400,"lots")))))))</f>
        <v>#N/A</v>
      </c>
      <c r="BG46" s="204">
        <f t="shared" si="32"/>
        <v>0</v>
      </c>
      <c r="BH46" s="204" t="str">
        <f t="shared" si="7"/>
        <v>Ampicilline</v>
      </c>
      <c r="BI46" s="204" t="str">
        <f t="shared" si="8"/>
        <v/>
      </c>
      <c r="BJ46" s="204" t="str">
        <f t="shared" si="9"/>
        <v/>
      </c>
      <c r="BK46" s="204" t="str">
        <f t="shared" si="10"/>
        <v>Penicillines</v>
      </c>
      <c r="BL46" s="204" t="str">
        <f t="shared" si="11"/>
        <v/>
      </c>
      <c r="BM46" s="97" t="str">
        <f t="shared" si="12"/>
        <v/>
      </c>
      <c r="BN46" s="78"/>
      <c r="BO46" s="78"/>
      <c r="BP46" s="77" t="str">
        <f ca="1"/>
        <v>AMPISOL</v>
      </c>
      <c r="BQ46" s="79" t="e">
        <f ca="1"/>
        <v>#N/A</v>
      </c>
      <c r="BR46" s="102" t="str">
        <f t="shared" si="73"/>
        <v/>
      </c>
      <c r="BS46" s="77" t="str">
        <f t="shared" si="74"/>
        <v>Sulfadiazine</v>
      </c>
      <c r="BT46" s="104" t="e">
        <f t="shared" si="33"/>
        <v>#N/A</v>
      </c>
      <c r="BU46" s="204" t="str">
        <f ca="1"/>
        <v>Sulfadiazine</v>
      </c>
      <c r="BV46" s="97" t="e">
        <f ca="1"/>
        <v>#N/A</v>
      </c>
      <c r="BW46" s="8"/>
      <c r="BX46" s="8"/>
      <c r="BY46" s="8"/>
      <c r="BZ46" s="8"/>
      <c r="CA46" s="8"/>
      <c r="CB46" s="8"/>
      <c r="CC46" s="203" t="str">
        <f t="shared" ref="CC46:CC53" si="78">CE34</f>
        <v/>
      </c>
      <c r="CD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remplir'!$M$31:$M$400,MASQ2!CD$43)/SUMIFS('Étape 1 - à remplir'!$F$19:$F$28,'Étape 1 - à remplir'!$E$19:$E$28,MASQ2!$CC46,'Étape 1 - à remplir'!$G$19:$G$28,"lots"),"")</f>
        <v/>
      </c>
      <c r="CE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remplir'!$M$31:$M$400,MASQ2!CE$43)/SUMIFS('Étape 1 - à remplir'!$F$19:$F$28,'Étape 1 - à remplir'!$E$19:$E$28,MASQ2!$CC46,'Étape 1 - à remplir'!$G$19:$G$28,"lots"),"")</f>
        <v/>
      </c>
      <c r="CF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remplir'!$M$31:$M$400,MASQ2!CF$43)/SUMIFS('Étape 1 - à remplir'!$F$19:$F$28,'Étape 1 - à remplir'!$E$19:$E$28,MASQ2!$CC46,'Étape 1 - à remplir'!$G$19:$G$28,"lots"),"")</f>
        <v/>
      </c>
      <c r="CG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remplir'!$M$31:$M$400,MASQ2!CG$43)/SUMIFS('Étape 1 - à remplir'!$F$19:$F$28,'Étape 1 - à remplir'!$E$19:$E$28,MASQ2!$CC46,'Étape 1 - à remplir'!$G$19:$G$28,"lots"),"")</f>
        <v/>
      </c>
      <c r="CH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remplir'!$M$31:$M$400,MASQ2!CH$43)/SUMIFS('Étape 1 - à remplir'!$F$19:$F$28,'Étape 1 - à remplir'!$E$19:$E$28,MASQ2!$CC46,'Étape 1 - à remplir'!$G$19:$G$28,"lots"),"")</f>
        <v/>
      </c>
      <c r="CI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remplir'!$M$31:$M$400,MASQ2!CI$43)/SUMIFS('Étape 1 - à remplir'!$F$19:$F$28,'Étape 1 - à remplir'!$E$19:$E$28,MASQ2!$CC46,'Étape 1 - à remplir'!$G$19:$G$28,"lots"),"")</f>
        <v/>
      </c>
      <c r="CJ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remplir'!$M$31:$M$400,MASQ2!CJ$43)/SUMIFS('Étape 1 - à remplir'!$F$19:$F$28,'Étape 1 - à remplir'!$E$19:$E$28,MASQ2!$CC46,'Étape 1 - à remplir'!$G$19:$G$28,"lots"),"")</f>
        <v/>
      </c>
      <c r="CK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remplir'!$M$31:$M$400,MASQ2!CK$43)/SUMIFS('Étape 1 - à remplir'!$F$19:$F$28,'Étape 1 - à remplir'!$E$19:$E$28,MASQ2!$CC46,'Étape 1 - à remplir'!$G$19:$G$28,"lots"),"")</f>
        <v/>
      </c>
      <c r="CL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remplir'!$M$31:$M$400,MASQ2!CL$43)/SUMIFS('Étape 1 - à remplir'!$F$19:$F$28,'Étape 1 - à remplir'!$E$19:$E$28,MASQ2!$CC46,'Étape 1 - à remplir'!$G$19:$G$28,"lots"),"")</f>
        <v/>
      </c>
      <c r="CM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remplir'!$M$31:$M$400,MASQ2!CM$43)/SUMIFS('Étape 1 - à remplir'!$F$19:$F$28,'Étape 1 - à remplir'!$E$19:$E$28,MASQ2!$CC46,'Étape 1 - à remplir'!$G$19:$G$28,"lots"),"")</f>
        <v/>
      </c>
      <c r="CN46" s="16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remplir'!$M$31:$M$400,MASQ2!CN$43)/SUMIFS('Étape 1 - à remplir'!$F$19:$F$28,'Étape 1 - à remplir'!$E$19:$E$28,MASQ2!$CC46,'Étape 1 - à remplir'!$G$19:$G$28,"lots"),"")</f>
        <v/>
      </c>
      <c r="CO46" s="152" t="str">
        <f>IFERROR(SUMIFS('Étape 1 - à remplir'!$F$31:$F$400,'Étape 1 - à remplir'!$C$31:$C$400,IF($CC46="Croissance","*Croissance*",IF($CC46="Veau","*Veau*",IF($CC46="Adulte","*Adulte*",IF($CC46="Agneau","*Agneau*",IF($CC46="Chevreau","*Chevreau*",IF($CC46="Démarrage","*Démarrage*",IF($CC46="Engraissement","*Engraissement*",IF($CC46="Porcelet","*Porcelet*",IF($CC46="Post_sevrage","*Post_sevrage*",IF($CC46="Poulain","*Poulain*",IF($CC46="Poussin","*Poussin*",""))))))))))),'Étape 1 - à remplir'!$G$31:$G$400,"lots",'Étape 1 - à remplir'!$M$31:$M$400,MASQ2!CO$43)/SUMIFS('Étape 1 - à remplir'!$F$19:$F$28,'Étape 1 - à remplir'!$E$19:$E$28,MASQ2!$CC46,'Étape 1 - à remplir'!$G$19:$G$28,"lots"),"")</f>
        <v/>
      </c>
      <c r="CQ46" s="56"/>
      <c r="CR46" s="8"/>
      <c r="CS46" s="8"/>
      <c r="CT46" s="8"/>
      <c r="CU46" s="8"/>
      <c r="CV46" s="8"/>
      <c r="CW46" s="8"/>
      <c r="CX46" s="8"/>
      <c r="CY46" s="102" t="str">
        <f t="shared" si="18"/>
        <v/>
      </c>
      <c r="CZ46" s="56" t="str">
        <f t="shared" si="19"/>
        <v>AMPISOL</v>
      </c>
      <c r="DA46" s="204" t="e">
        <f>IF(IF(DI$2="Catégorie",IF(DI$3="Toutes",SUMIFS('Étape 1 - à remplir'!$F$31:$F$400,'Étape 1 - à remplir'!$E$31:$E$400,MASQ2!CZ46,'Étape 1 - à remplir'!$G$31:$G$400,"kg"),SUMIFS('Étape 1 - à remplir'!$F$31:$F$400,'Étape 1 - à remplir'!$E$31:$E$400,MASQ2!CZ46,'Étape 1 - à remplir'!$C$31:$C$400,DI$3)),IF(DI$2="Âge",IF(DI$3="Tous",SUMIFS('Étape 1 - à remplir'!$F$31:$F$400,'Étape 1 - à remplir'!$E$31:$E$400,MASQ2!CZ46,'Étape 1 - à remplir'!$G$31:$G$400,"kg"),SUMIFS('Étape 1 - à remplir'!$F$31:$F$400,'Étape 1 - à remplir'!$E$31:$E$400,MASQ2!CZ46,'Étape 1 - à remplir'!$P$31:$P$400,DI$3,'Étape 1 - à remplir'!$G$31:$G$400,"kg")),IF(DI$2="Atelier",IF(DI$3="Tous",SUMIFS('Étape 1 - à remplir'!$F$31:$F$400,'Étape 1 - à remplir'!$E$31:$E$400,MASQ2!CZ46,'Étape 1 - à remplir'!$G$31:$G$400,"kg"),SUMIFS('Étape 1 - à remplir'!$F$31:$F$400,'Étape 1 - à remplir'!$E$31:$E$400,MASQ2!CZ46,'Étape 1 - à remplir'!$O$31:$O$400,DI$3,'Étape 1 - à remplir'!$G$31:$G$400,"kg")),IF(DI$2="Espèce",IF(DI$3="Tous",SUMIFS('Étape 1 - à remplir'!$F$31:$F$400,'Étape 1 - à remplir'!$E$31:$E$400,MASQ2!CZ46,'Étape 1 - à remplir'!$G$31:$G$400,"kg"),SUMIFS('Étape 1 - à remplir'!$F$31:$F$400,'Étape 1 - à remplir'!$E$31:$E$400,MASQ2!CZ46,'Étape 1 - à remplir'!$N$31:$N$400,DI$3,'Étape 1 - à remplir'!$G$31:$G$400,"kg"))))))=0,NA(),IF(DI$2="Catégorie",IF(DI$3="Toutes",SUMIFS('Étape 1 - à remplir'!$F$31:$F$400,'Étape 1 - à remplir'!$E$31:$E$400,MASQ2!CZ46,'Étape 1 - à remplir'!$G$31:$G$400,"kg"),SUMIFS('Étape 1 - à remplir'!$F$31:$F$400,'Étape 1 - à remplir'!$E$31:$E$400,MASQ2!CZ46,'Étape 1 - à remplir'!$C$31:$C$400,DI$3)),IF(DI$2="Âge",IF(DI$3="Tous",SUMIFS('Étape 1 - à remplir'!$F$31:$F$400,'Étape 1 - à remplir'!$E$31:$E$400,MASQ2!CZ46,'Étape 1 - à remplir'!$G$31:$G$400,"kg"),SUMIFS('Étape 1 - à remplir'!$F$31:$F$400,'Étape 1 - à remplir'!$E$31:$E$400,MASQ2!CZ46,'Étape 1 - à remplir'!$P$31:$P$400,DI$3,'Étape 1 - à remplir'!$G$31:$G$400,"kg")),IF(DI$2="Atelier",IF(DI$3="Tous",SUMIFS('Étape 1 - à remplir'!$F$31:$F$400,'Étape 1 - à remplir'!$E$31:$E$400,MASQ2!CZ46,'Étape 1 - à remplir'!$G$31:$G$400,"kg"),SUMIFS('Étape 1 - à remplir'!$F$31:$F$400,'Étape 1 - à remplir'!$E$31:$E$400,MASQ2!CZ46,'Étape 1 - à remplir'!$O$31:$O$400,DI$3,'Étape 1 - à remplir'!$G$31:$G$400,"kg")),IF(DI$2="Espèce",IF(DI$3="Tous",SUMIFS('Étape 1 - à remplir'!$F$31:$F$400,'Étape 1 - à remplir'!$E$31:$E$400,MASQ2!CZ46,'Étape 1 - à remplir'!$G$31:$G$400,"kg"),SUMIFS('Étape 1 - à remplir'!$F$31:$F$400,'Étape 1 - à remplir'!$E$31:$E$400,MASQ2!CZ46,'Étape 1 - à remplir'!$N$31:$N$400,DI$3,'Étape 1 - à remplir'!$G$31:$G$400,"kg")))))))</f>
        <v>#N/A</v>
      </c>
      <c r="DB46" s="104">
        <f t="shared" si="35"/>
        <v>0</v>
      </c>
      <c r="DC46" s="204" t="str">
        <f t="shared" si="20"/>
        <v>Ampicilline</v>
      </c>
      <c r="DD46" s="204" t="str">
        <f t="shared" si="21"/>
        <v/>
      </c>
      <c r="DE46" s="204" t="str">
        <f t="shared" si="22"/>
        <v/>
      </c>
      <c r="DF46" s="204" t="str">
        <f t="shared" si="23"/>
        <v>Penicillines</v>
      </c>
      <c r="DG46" s="204" t="str">
        <f t="shared" si="24"/>
        <v/>
      </c>
      <c r="DH46" s="97" t="str">
        <f t="shared" si="25"/>
        <v/>
      </c>
      <c r="DI46" s="78"/>
      <c r="DJ46" s="78"/>
      <c r="DK46" s="77" t="str">
        <f ca="1"/>
        <v>AMPISOL</v>
      </c>
      <c r="DL46" s="79" t="e">
        <f ca="1"/>
        <v>#N/A</v>
      </c>
      <c r="DM46" s="102" t="str">
        <f t="shared" si="75"/>
        <v/>
      </c>
      <c r="DN46" s="77" t="str">
        <f t="shared" si="76"/>
        <v>Sulfadiazine</v>
      </c>
      <c r="DO46" s="104" t="e">
        <f t="shared" si="36"/>
        <v>#N/A</v>
      </c>
      <c r="DP46" s="8" t="str">
        <f ca="1"/>
        <v>Sulfadiazine</v>
      </c>
      <c r="DQ46" s="97" t="e">
        <f ca="1"/>
        <v>#N/A</v>
      </c>
      <c r="DR46" s="8"/>
      <c r="DS46" s="8"/>
      <c r="DT46" s="8"/>
      <c r="DU46" s="8"/>
      <c r="DV46" s="8"/>
      <c r="DW46" s="8"/>
      <c r="DX46" s="203" t="str">
        <f t="shared" ref="DX46:DX53" si="79">DZ34</f>
        <v/>
      </c>
      <c r="DY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remplir'!$M$31:$M$400,MASQ2!DY$43)/SUMIFS('Étape 1 - à remplir'!$F$19:$F$28,'Étape 1 - à remplir'!$E$19:$E$28,MASQ2!$DX46,'Étape 1 - à remplir'!$G$19:$G$28,"kg"),"")</f>
        <v/>
      </c>
      <c r="DZ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remplir'!$M$31:$M$400,MASQ2!DZ$43)/SUMIFS('Étape 1 - à remplir'!$F$19:$F$28,'Étape 1 - à remplir'!$E$19:$E$28,MASQ2!$DX46,'Étape 1 - à remplir'!$G$19:$G$28,"kg"),"")</f>
        <v/>
      </c>
      <c r="EA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remplir'!$M$31:$M$400,MASQ2!EA$43)/SUMIFS('Étape 1 - à remplir'!$F$19:$F$28,'Étape 1 - à remplir'!$E$19:$E$28,MASQ2!$DX46,'Étape 1 - à remplir'!$G$19:$G$28,"kg"),"")</f>
        <v/>
      </c>
      <c r="EB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remplir'!$M$31:$M$400,MASQ2!EB$43)/SUMIFS('Étape 1 - à remplir'!$F$19:$F$28,'Étape 1 - à remplir'!$E$19:$E$28,MASQ2!$DX46,'Étape 1 - à remplir'!$G$19:$G$28,"kg"),"")</f>
        <v/>
      </c>
      <c r="EC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remplir'!$M$31:$M$400,MASQ2!EC$43)/SUMIFS('Étape 1 - à remplir'!$F$19:$F$28,'Étape 1 - à remplir'!$E$19:$E$28,MASQ2!$DX46,'Étape 1 - à remplir'!$G$19:$G$28,"kg"),"")</f>
        <v/>
      </c>
      <c r="ED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remplir'!$M$31:$M$400,MASQ2!ED$43)/SUMIFS('Étape 1 - à remplir'!$F$19:$F$28,'Étape 1 - à remplir'!$E$19:$E$28,MASQ2!$DX46,'Étape 1 - à remplir'!$G$19:$G$28,"kg"),"")</f>
        <v/>
      </c>
      <c r="EE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remplir'!$M$31:$M$400,MASQ2!EE$43)/SUMIFS('Étape 1 - à remplir'!$F$19:$F$28,'Étape 1 - à remplir'!$E$19:$E$28,MASQ2!$DX46,'Étape 1 - à remplir'!$G$19:$G$28,"kg"),"")</f>
        <v/>
      </c>
      <c r="EF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remplir'!$M$31:$M$400,MASQ2!EF$43)/SUMIFS('Étape 1 - à remplir'!$F$19:$F$28,'Étape 1 - à remplir'!$E$19:$E$28,MASQ2!$DX46,'Étape 1 - à remplir'!$G$19:$G$28,"kg"),"")</f>
        <v/>
      </c>
      <c r="EG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remplir'!$M$31:$M$400,MASQ2!EG$43)/SUMIFS('Étape 1 - à remplir'!$F$19:$F$28,'Étape 1 - à remplir'!$E$19:$E$28,MASQ2!$DX46,'Étape 1 - à remplir'!$G$19:$G$28,"kg"),"")</f>
        <v/>
      </c>
      <c r="EH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remplir'!$M$31:$M$400,MASQ2!EH$43)/SUMIFS('Étape 1 - à remplir'!$F$19:$F$28,'Étape 1 - à remplir'!$E$19:$E$28,MASQ2!$DX46,'Étape 1 - à remplir'!$G$19:$G$28,"kg"),"")</f>
        <v/>
      </c>
      <c r="EI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remplir'!$M$31:$M$400,MASQ2!EI$43)/SUMIFS('Étape 1 - à remplir'!$F$19:$F$28,'Étape 1 - à remplir'!$E$19:$E$28,MASQ2!$DX46,'Étape 1 - à remplir'!$G$19:$G$28,"kg"),"")</f>
        <v/>
      </c>
      <c r="EJ46" s="162" t="str">
        <f>IFERROR(SUMIFS('Étape 1 - à remplir'!$F$31:$F$400,'Étape 1 - à remplir'!$C$31:$C$400,IF($DX46="Croissance","*Croissance*",IF($DX46="Veau","*Veau*",IF($DX46="Adulte","*Adulte*",IF($DX46="Agneau","*Agneau*",IF($DX46="Chevreau","*Chevreau*",IF($DX46="Démarrage","*Démarrage*",IF($DX46="Engraissement","*Engraissement*",IF($DX46="Porcelet","*Porcelet*",IF($DX46="Post_sevrage","*Post_sevrage*",IF($DX46="Poulain","*Poulain*",IF($DX46="Poussin","*Poussin*",""))))))))))),'Étape 1 - à remplir'!$G$31:$G$400,"kg",'Étape 1 - à remplir'!$M$31:$M$400,MASQ2!EJ$43)/SUMIFS('Étape 1 - à remplir'!$F$19:$F$28,'Étape 1 - à remplir'!$E$19:$E$28,MASQ2!$DX46,'Étape 1 - à remplir'!$G$19:$G$28,"kg"),"")</f>
        <v/>
      </c>
    </row>
    <row r="47" spans="1:140" x14ac:dyDescent="0.25">
      <c r="A47" s="56"/>
      <c r="B47" s="8"/>
      <c r="C47" s="8"/>
      <c r="D47" s="8"/>
      <c r="E47" s="8"/>
      <c r="F47" s="8"/>
      <c r="G47" s="8"/>
      <c r="H47" s="8"/>
      <c r="I47" s="102" t="str">
        <f>INDEX(Données_ATB!BE:BV,MATCH(MASQ2!J47,Données_ATB!BE:BE,0),18)</f>
        <v/>
      </c>
      <c r="J47" s="77" t="str">
        <f>Données_ATB!BE46</f>
        <v>ANIMEDAZON SPRAY</v>
      </c>
      <c r="K47" s="204" t="e">
        <f>IF(IF(S$2="Catégorie",IF(S$3="Toutes",SUMIFS('Étape 1 - à remplir'!$F$31:$F$400,'Étape 1 - à remplir'!$E$31:$E$400,MASQ2!J47,'Étape 1 - à remplir'!$G$31:$G$400,"animaux"),SUMIFS('Étape 1 - à remplir'!$F$31:$F$400,'Étape 1 - à remplir'!$E$31:$E$400,MASQ2!J47,'Étape 1 - à remplir'!$C$31:$C$400,S$3)),IF(S$2="Âge",IF(S$3="Tous",SUMIFS('Étape 1 - à remplir'!$F$31:$F$400,'Étape 1 - à remplir'!$E$31:$E$400,MASQ2!J47,'Étape 1 - à remplir'!$G$31:$G$400,"animaux"),SUMIFS('Étape 1 - à remplir'!$F$31:$F$400,'Étape 1 - à remplir'!$E$31:$E$400,MASQ2!J47,'Étape 1 - à remplir'!$P$31:$P$400,S$3)),IF(S$2="Atelier",IF(S$3="Tous",SUMIFS('Étape 1 - à remplir'!$F$31:$F$400,'Étape 1 - à remplir'!$E$31:$E$400,MASQ2!J47,'Étape 1 - à remplir'!$G$31:$G$400,"animaux"),SUMIFS('Étape 1 - à remplir'!$F$31:$F$400,'Étape 1 - à remplir'!$E$31:$E$400,MASQ2!J47,'Étape 1 - à remplir'!$O$31:$O$400,S$3)),IF(S$2="Espèce",IF(S$3="Tous",SUMIFS('Étape 1 - à remplir'!$F$31:$F$400,'Étape 1 - à remplir'!$E$31:$E$400,MASQ2!J47,'Étape 1 - à remplir'!$G$31:$G$400,"animaux"),SUMIFS('Étape 1 - à remplir'!$F$31:$F$400,'Étape 1 - à remplir'!$E$31:$E$400,MASQ2!J47,'Étape 1 - à remplir'!$N$31:$N$400,S$3))))))=0,NA(),IF(S$2="Catégorie",IF(S$3="Toutes",SUMIFS('Étape 1 - à remplir'!$F$31:$F$400,'Étape 1 - à remplir'!$E$31:$E$400,MASQ2!J47,'Étape 1 - à remplir'!$G$31:$G$400,"animaux"),SUMIFS('Étape 1 - à remplir'!$F$31:$F$400,'Étape 1 - à remplir'!$E$31:$E$400,MASQ2!J47,'Étape 1 - à remplir'!$C$31:$C$400,S$3)),IF(S$2="Âge",IF(S$3="Tous",SUMIFS('Étape 1 - à remplir'!$F$31:$F$400,'Étape 1 - à remplir'!$E$31:$E$400,MASQ2!J47,'Étape 1 - à remplir'!$G$31:$G$400,"animaux"),SUMIFS('Étape 1 - à remplir'!$F$31:$F$400,'Étape 1 - à remplir'!$E$31:$E$400,MASQ2!J47,'Étape 1 - à remplir'!$P$31:$P$400,S$3)),IF(S$2="Atelier",IF(S$3="Tous",SUMIFS('Étape 1 - à remplir'!$F$31:$F$400,'Étape 1 - à remplir'!$E$31:$E$400,MASQ2!J47,'Étape 1 - à remplir'!$G$31:$G$400,"animaux"),SUMIFS('Étape 1 - à remplir'!$F$31:$F$400,'Étape 1 - à remplir'!$E$31:$E$400,MASQ2!J47,'Étape 1 - à remplir'!$O$31:$O$400,S$3)),IF(S$2="Espèce",IF(S$3="Tous",SUMIFS('Étape 1 - à remplir'!$F$31:$F$400,'Étape 1 - à remplir'!$E$31:$E$400,MASQ2!J47,'Étape 1 - à remplir'!$G$31:$G$400,"animaux"),SUMIFS('Étape 1 - à remplir'!$F$31:$F$400,'Étape 1 - à remplir'!$E$31:$E$400,MASQ2!J47,'Étape 1 - à remplir'!$N$31:$N$400,S$3)))))))</f>
        <v>#N/A</v>
      </c>
      <c r="L47" s="97">
        <f t="shared" si="38"/>
        <v>0</v>
      </c>
      <c r="M47" s="56" t="str">
        <f>Données_ATB!BN46</f>
        <v>Chlortétracycline</v>
      </c>
      <c r="N47" s="204" t="str">
        <f>Données_ATB!BO46</f>
        <v/>
      </c>
      <c r="O47" s="97" t="str">
        <f>Données_ATB!BP46</f>
        <v/>
      </c>
      <c r="P47" s="77" t="str">
        <f>Données_ATB!BR46</f>
        <v>Tetracyclines</v>
      </c>
      <c r="Q47" s="78" t="str">
        <f>Données_ATB!BS46</f>
        <v/>
      </c>
      <c r="R47" s="79" t="str">
        <f>Données_ATB!BT46</f>
        <v/>
      </c>
      <c r="S47" s="78"/>
      <c r="T47" s="78"/>
      <c r="U47" s="77" t="str">
        <f ca="1"/>
        <v>ANIMEDAZON SPRAY</v>
      </c>
      <c r="V47" s="79" t="e">
        <f ca="1"/>
        <v>#N/A</v>
      </c>
      <c r="W47" s="102" t="str">
        <f>IF(X47="Colistine","x",IF(INDEX(Données_ATB!CB$3:CC$63,MATCH(X47,Données_ATB!CB$3:CB$63,0),2)="Fluoroquinolones","x",IF(INDEX(Données_ATB!CB$3:CC$63,MATCH(X47,Données_ATB!CB$3:CB$63,0),2)="Cephalosporines 3&amp;4G","x","")))</f>
        <v/>
      </c>
      <c r="X47" s="77" t="str">
        <f>Données_ATB!CB46</f>
        <v>Sulfadiméthoxine</v>
      </c>
      <c r="Y47" s="104" t="e">
        <f t="shared" si="30"/>
        <v>#N/A</v>
      </c>
      <c r="Z47" s="8" t="str">
        <f ca="1"/>
        <v>Sulfadiméthoxine</v>
      </c>
      <c r="AA47" s="97" t="e">
        <f ca="1"/>
        <v>#N/A</v>
      </c>
      <c r="AB47" s="102"/>
      <c r="AC47" s="8"/>
      <c r="AD47" s="8"/>
      <c r="AE47" s="8"/>
      <c r="AF47" s="8"/>
      <c r="AG47" s="8"/>
      <c r="AH47" s="206" t="str">
        <f t="shared" si="77"/>
        <v/>
      </c>
      <c r="AI47" s="203"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remplir'!$M$31:$M$400,MASQ2!AI$43)/SUMIFS('Étape 1 - à remplir'!$F$19:$F$28,'Étape 1 - à remplir'!$E$19:$E$28,MASQ2!$AH47,'Étape 1 - à remplir'!$G$19:$G$28,"animaux"),"")</f>
        <v/>
      </c>
      <c r="AJ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remplir'!$M$31:$M$400,MASQ2!AJ$43)/SUMIFS('Étape 1 - à remplir'!$F$19:$F$28,'Étape 1 - à remplir'!$E$19:$E$28,MASQ2!$AH47,'Étape 1 - à remplir'!$G$19:$G$28,"animaux"),"")</f>
        <v/>
      </c>
      <c r="AK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remplir'!$M$31:$M$400,MASQ2!AK$43)/SUMIFS('Étape 1 - à remplir'!$F$19:$F$28,'Étape 1 - à remplir'!$E$19:$E$28,MASQ2!$AH47,'Étape 1 - à remplir'!$G$19:$G$28,"animaux"),"")</f>
        <v/>
      </c>
      <c r="AL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remplir'!$M$31:$M$400,MASQ2!AL$43)/SUMIFS('Étape 1 - à remplir'!$F$19:$F$28,'Étape 1 - à remplir'!$E$19:$E$28,MASQ2!$AH47,'Étape 1 - à remplir'!$G$19:$G$28,"animaux"),"")</f>
        <v/>
      </c>
      <c r="AM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remplir'!$M$31:$M$400,MASQ2!AM$43)/SUMIFS('Étape 1 - à remplir'!$F$19:$F$28,'Étape 1 - à remplir'!$E$19:$E$28,MASQ2!$AH47,'Étape 1 - à remplir'!$G$19:$G$28,"animaux"),"")</f>
        <v/>
      </c>
      <c r="AN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remplir'!$M$31:$M$400,MASQ2!AN$43)/SUMIFS('Étape 1 - à remplir'!$F$19:$F$28,'Étape 1 - à remplir'!$E$19:$E$28,MASQ2!$AH47,'Étape 1 - à remplir'!$G$19:$G$28,"animaux"),"")</f>
        <v/>
      </c>
      <c r="AO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remplir'!$M$31:$M$400,MASQ2!AO$43)/SUMIFS('Étape 1 - à remplir'!$F$19:$F$28,'Étape 1 - à remplir'!$E$19:$E$28,MASQ2!$AH47,'Étape 1 - à remplir'!$G$19:$G$28,"animaux"),"")</f>
        <v/>
      </c>
      <c r="AP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remplir'!$M$31:$M$400,MASQ2!AP$43)/SUMIFS('Étape 1 - à remplir'!$F$19:$F$28,'Étape 1 - à remplir'!$E$19:$E$28,MASQ2!$AH47,'Étape 1 - à remplir'!$G$19:$G$28,"animaux"),"")</f>
        <v/>
      </c>
      <c r="AQ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remplir'!$M$31:$M$400,MASQ2!AQ$43)/SUMIFS('Étape 1 - à remplir'!$F$19:$F$28,'Étape 1 - à remplir'!$E$19:$E$28,MASQ2!$AH47,'Étape 1 - à remplir'!$G$19:$G$28,"animaux"),"")</f>
        <v/>
      </c>
      <c r="AR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remplir'!$M$31:$M$400,MASQ2!AR$43)/SUMIFS('Étape 1 - à remplir'!$F$19:$F$28,'Étape 1 - à remplir'!$E$19:$E$28,MASQ2!$AH47,'Étape 1 - à remplir'!$G$19:$G$28,"animaux"),"")</f>
        <v/>
      </c>
      <c r="AS47" s="2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remplir'!$M$31:$M$400,MASQ2!AS$43)/SUMIFS('Étape 1 - à remplir'!$F$19:$F$28,'Étape 1 - à remplir'!$E$19:$E$28,MASQ2!$AH47,'Étape 1 - à remplir'!$G$19:$G$28,"animaux"),"")</f>
        <v/>
      </c>
      <c r="AT47" s="104" t="str">
        <f>IFERROR(SUMIFS('Étape 1 - à remplir'!$F$31:$F$400,'Étape 1 - à remplir'!$C$31:$C$400,IF($AH47="Croissance","*Croissance*",IF($AH47="Veau","*Veau*",IF($AH47="Adulte","*Adulte*",IF($AH47="Agneau","*Agneau*",IF($AH47="Chevreau","*Chevreau*",IF($AH47="Démarrage","*Démarrage*",IF($AH47="Engraissement","*Engraissement*",IF($AH47="Porcelet","*Porcelet*",IF($AH47="Post_sevrage","*Post_sevrage*",IF($AH47="Poulain","*Poulain*",IF($AH47="Poussin","*Poussin*",""))))))))))),'Étape 1 - à remplir'!$G$31:$G$400,"animaux",'Étape 1 - à remplir'!$M$31:$M$400,MASQ2!AT$43)/SUMIFS('Étape 1 - à remplir'!$F$19:$F$28,'Étape 1 - à remplir'!$E$19:$E$28,MASQ2!$AH47,'Étape 1 - à remplir'!$G$19:$G$28,"animaux"),"")</f>
        <v/>
      </c>
      <c r="AV47" s="56"/>
      <c r="AW47" s="8"/>
      <c r="AX47" s="8"/>
      <c r="AY47" s="8"/>
      <c r="AZ47" s="8"/>
      <c r="BA47" s="8"/>
      <c r="BB47" s="8"/>
      <c r="BC47" s="8"/>
      <c r="BD47" s="102" t="str">
        <f t="shared" si="5"/>
        <v/>
      </c>
      <c r="BE47" s="56" t="str">
        <f t="shared" si="6"/>
        <v>ANIMEDAZON SPRAY</v>
      </c>
      <c r="BF47" s="204" t="e">
        <f>IF(IF(BN$2="Catégorie",IF(BN$3="Toutes",SUMIFS('Étape 1 - à remplir'!$F$31:$F$400,'Étape 1 - à remplir'!$E$31:$E$400,MASQ2!BE47,'Étape 1 - à remplir'!$G$31:$G$400,"lots"),SUMIFS('Étape 1 - à remplir'!$F$31:$F$400,'Étape 1 - à remplir'!$E$31:$E$400,MASQ2!BE47,'Étape 1 - à remplir'!$C$31:$C$400,BN$3)),IF(BN$2="Âge",IF(BN$3="Tous",SUMIFS('Étape 1 - à remplir'!$F$31:$F$400,'Étape 1 - à remplir'!$E$31:$E$400,MASQ2!BE47,'Étape 1 - à remplir'!$G$31:$G$400,"lots"),SUMIFS('Étape 1 - à remplir'!$F$31:$F$400,'Étape 1 - à remplir'!$E$31:$E$400,MASQ2!BE47,'Étape 1 - à remplir'!$P$31:$P$400,BN$3,'Étape 1 - à remplir'!$G$31:$G$400,"lots")),IF(BN$2="Atelier",IF(BN$3="Tous",SUMIFS('Étape 1 - à remplir'!$F$31:$F$400,'Étape 1 - à remplir'!$E$31:$E$400,MASQ2!BE47,'Étape 1 - à remplir'!$G$31:$G$400,"lots"),SUMIFS('Étape 1 - à remplir'!$F$31:$F$400,'Étape 1 - à remplir'!$E$31:$E$400,MASQ2!BE47,'Étape 1 - à remplir'!$O$31:$O$400,BN$3,'Étape 1 - à remplir'!$G$31:$G$400,"lots")),IF(BN$2="Espèce",IF(BN$3="Tous",SUMIFS('Étape 1 - à remplir'!$F$31:$F$400,'Étape 1 - à remplir'!$E$31:$E$400,MASQ2!BE47,'Étape 1 - à remplir'!$G$31:$G$400,"lots"),SUMIFS('Étape 1 - à remplir'!$F$31:$F$400,'Étape 1 - à remplir'!$E$31:$E$400,MASQ2!BE47,'Étape 1 - à remplir'!$N$31:$N$400,BN$3,'Étape 1 - à remplir'!$G$31:$G$400,"lots"))))))=0,NA(),IF(BN$2="Catégorie",IF(BN$3="Toutes",SUMIFS('Étape 1 - à remplir'!$F$31:$F$400,'Étape 1 - à remplir'!$E$31:$E$400,MASQ2!BE47,'Étape 1 - à remplir'!$G$31:$G$400,"lots"),SUMIFS('Étape 1 - à remplir'!$F$31:$F$400,'Étape 1 - à remplir'!$E$31:$E$400,MASQ2!BE47,'Étape 1 - à remplir'!$C$31:$C$400,BN$3)),IF(BN$2="Âge",IF(BN$3="Tous",SUMIFS('Étape 1 - à remplir'!$F$31:$F$400,'Étape 1 - à remplir'!$E$31:$E$400,MASQ2!BE47,'Étape 1 - à remplir'!$G$31:$G$400,"lots"),SUMIFS('Étape 1 - à remplir'!$F$31:$F$400,'Étape 1 - à remplir'!$E$31:$E$400,MASQ2!BE47,'Étape 1 - à remplir'!$P$31:$P$400,BN$3,'Étape 1 - à remplir'!$G$31:$G$400,"lots")),IF(BN$2="Atelier",IF(BN$3="Tous",SUMIFS('Étape 1 - à remplir'!$F$31:$F$400,'Étape 1 - à remplir'!$E$31:$E$400,MASQ2!BE47,'Étape 1 - à remplir'!$G$31:$G$400,"lots"),SUMIFS('Étape 1 - à remplir'!$F$31:$F$400,'Étape 1 - à remplir'!$E$31:$E$400,MASQ2!BE47,'Étape 1 - à remplir'!$O$31:$O$400,BN$3,'Étape 1 - à remplir'!$G$31:$G$400,"lots")),IF(BN$2="Espèce",IF(BN$3="Tous",SUMIFS('Étape 1 - à remplir'!$F$31:$F$400,'Étape 1 - à remplir'!$E$31:$E$400,MASQ2!BE47,'Étape 1 - à remplir'!$G$31:$G$400,"lots"),SUMIFS('Étape 1 - à remplir'!$F$31:$F$400,'Étape 1 - à remplir'!$E$31:$E$400,MASQ2!BE47,'Étape 1 - à remplir'!$N$31:$N$400,BN$3,'Étape 1 - à remplir'!$G$31:$G$400,"lots")))))))</f>
        <v>#N/A</v>
      </c>
      <c r="BG47" s="204">
        <f t="shared" si="32"/>
        <v>0</v>
      </c>
      <c r="BH47" s="204" t="str">
        <f t="shared" si="7"/>
        <v>Chlortétracycline</v>
      </c>
      <c r="BI47" s="204" t="str">
        <f t="shared" si="8"/>
        <v/>
      </c>
      <c r="BJ47" s="204" t="str">
        <f t="shared" si="9"/>
        <v/>
      </c>
      <c r="BK47" s="204" t="str">
        <f t="shared" si="10"/>
        <v>Tetracyclines</v>
      </c>
      <c r="BL47" s="204" t="str">
        <f t="shared" si="11"/>
        <v/>
      </c>
      <c r="BM47" s="97" t="str">
        <f t="shared" si="12"/>
        <v/>
      </c>
      <c r="BN47" s="78"/>
      <c r="BO47" s="78"/>
      <c r="BP47" s="77" t="str">
        <f ca="1"/>
        <v>ANIMEDAZON SPRAY</v>
      </c>
      <c r="BQ47" s="79" t="e">
        <f ca="1"/>
        <v>#N/A</v>
      </c>
      <c r="BR47" s="102" t="str">
        <f t="shared" si="73"/>
        <v/>
      </c>
      <c r="BS47" s="77" t="str">
        <f t="shared" si="74"/>
        <v>Sulfadiméthoxine</v>
      </c>
      <c r="BT47" s="104" t="e">
        <f t="shared" si="33"/>
        <v>#N/A</v>
      </c>
      <c r="BU47" s="204" t="str">
        <f ca="1"/>
        <v>Sulfadiméthoxine</v>
      </c>
      <c r="BV47" s="97" t="e">
        <f ca="1"/>
        <v>#N/A</v>
      </c>
      <c r="BW47" s="8"/>
      <c r="BX47" s="8"/>
      <c r="BY47" s="8"/>
      <c r="BZ47" s="8"/>
      <c r="CA47" s="8"/>
      <c r="CB47" s="8"/>
      <c r="CC47" s="203" t="str">
        <f t="shared" si="78"/>
        <v/>
      </c>
      <c r="CD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remplir'!$M$31:$M$400,MASQ2!CD$43)/SUMIFS('Étape 1 - à remplir'!$F$19:$F$28,'Étape 1 - à remplir'!$E$19:$E$28,MASQ2!$CC47,'Étape 1 - à remplir'!$G$19:$G$28,"lots"),"")</f>
        <v/>
      </c>
      <c r="CE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remplir'!$M$31:$M$400,MASQ2!CE$43)/SUMIFS('Étape 1 - à remplir'!$F$19:$F$28,'Étape 1 - à remplir'!$E$19:$E$28,MASQ2!$CC47,'Étape 1 - à remplir'!$G$19:$G$28,"lots"),"")</f>
        <v/>
      </c>
      <c r="CF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remplir'!$M$31:$M$400,MASQ2!CF$43)/SUMIFS('Étape 1 - à remplir'!$F$19:$F$28,'Étape 1 - à remplir'!$E$19:$E$28,MASQ2!$CC47,'Étape 1 - à remplir'!$G$19:$G$28,"lots"),"")</f>
        <v/>
      </c>
      <c r="CG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remplir'!$M$31:$M$400,MASQ2!CG$43)/SUMIFS('Étape 1 - à remplir'!$F$19:$F$28,'Étape 1 - à remplir'!$E$19:$E$28,MASQ2!$CC47,'Étape 1 - à remplir'!$G$19:$G$28,"lots"),"")</f>
        <v/>
      </c>
      <c r="CH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remplir'!$M$31:$M$400,MASQ2!CH$43)/SUMIFS('Étape 1 - à remplir'!$F$19:$F$28,'Étape 1 - à remplir'!$E$19:$E$28,MASQ2!$CC47,'Étape 1 - à remplir'!$G$19:$G$28,"lots"),"")</f>
        <v/>
      </c>
      <c r="CI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remplir'!$M$31:$M$400,MASQ2!CI$43)/SUMIFS('Étape 1 - à remplir'!$F$19:$F$28,'Étape 1 - à remplir'!$E$19:$E$28,MASQ2!$CC47,'Étape 1 - à remplir'!$G$19:$G$28,"lots"),"")</f>
        <v/>
      </c>
      <c r="CJ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remplir'!$M$31:$M$400,MASQ2!CJ$43)/SUMIFS('Étape 1 - à remplir'!$F$19:$F$28,'Étape 1 - à remplir'!$E$19:$E$28,MASQ2!$CC47,'Étape 1 - à remplir'!$G$19:$G$28,"lots"),"")</f>
        <v/>
      </c>
      <c r="CK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remplir'!$M$31:$M$400,MASQ2!CK$43)/SUMIFS('Étape 1 - à remplir'!$F$19:$F$28,'Étape 1 - à remplir'!$E$19:$E$28,MASQ2!$CC47,'Étape 1 - à remplir'!$G$19:$G$28,"lots"),"")</f>
        <v/>
      </c>
      <c r="CL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remplir'!$M$31:$M$400,MASQ2!CL$43)/SUMIFS('Étape 1 - à remplir'!$F$19:$F$28,'Étape 1 - à remplir'!$E$19:$E$28,MASQ2!$CC47,'Étape 1 - à remplir'!$G$19:$G$28,"lots"),"")</f>
        <v/>
      </c>
      <c r="CM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remplir'!$M$31:$M$400,MASQ2!CM$43)/SUMIFS('Étape 1 - à remplir'!$F$19:$F$28,'Étape 1 - à remplir'!$E$19:$E$28,MASQ2!$CC47,'Étape 1 - à remplir'!$G$19:$G$28,"lots"),"")</f>
        <v/>
      </c>
      <c r="CN47" s="16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remplir'!$M$31:$M$400,MASQ2!CN$43)/SUMIFS('Étape 1 - à remplir'!$F$19:$F$28,'Étape 1 - à remplir'!$E$19:$E$28,MASQ2!$CC47,'Étape 1 - à remplir'!$G$19:$G$28,"lots"),"")</f>
        <v/>
      </c>
      <c r="CO47" s="152" t="str">
        <f>IFERROR(SUMIFS('Étape 1 - à remplir'!$F$31:$F$400,'Étape 1 - à remplir'!$C$31:$C$400,IF($CC47="Croissance","*Croissance*",IF($CC47="Veau","*Veau*",IF($CC47="Adulte","*Adulte*",IF($CC47="Agneau","*Agneau*",IF($CC47="Chevreau","*Chevreau*",IF($CC47="Démarrage","*Démarrage*",IF($CC47="Engraissement","*Engraissement*",IF($CC47="Porcelet","*Porcelet*",IF($CC47="Post_sevrage","*Post_sevrage*",IF($CC47="Poulain","*Poulain*",IF($CC47="Poussin","*Poussin*",""))))))))))),'Étape 1 - à remplir'!$G$31:$G$400,"lots",'Étape 1 - à remplir'!$M$31:$M$400,MASQ2!CO$43)/SUMIFS('Étape 1 - à remplir'!$F$19:$F$28,'Étape 1 - à remplir'!$E$19:$E$28,MASQ2!$CC47,'Étape 1 - à remplir'!$G$19:$G$28,"lots"),"")</f>
        <v/>
      </c>
      <c r="CQ47" s="56"/>
      <c r="CR47" s="8"/>
      <c r="CS47" s="8"/>
      <c r="CT47" s="8"/>
      <c r="CU47" s="8"/>
      <c r="CV47" s="8"/>
      <c r="CW47" s="8"/>
      <c r="CX47" s="8"/>
      <c r="CY47" s="102" t="str">
        <f t="shared" si="18"/>
        <v/>
      </c>
      <c r="CZ47" s="56" t="str">
        <f t="shared" si="19"/>
        <v>ANIMEDAZON SPRAY</v>
      </c>
      <c r="DA47" s="204" t="e">
        <f>IF(IF(DI$2="Catégorie",IF(DI$3="Toutes",SUMIFS('Étape 1 - à remplir'!$F$31:$F$400,'Étape 1 - à remplir'!$E$31:$E$400,MASQ2!CZ47,'Étape 1 - à remplir'!$G$31:$G$400,"kg"),SUMIFS('Étape 1 - à remplir'!$F$31:$F$400,'Étape 1 - à remplir'!$E$31:$E$400,MASQ2!CZ47,'Étape 1 - à remplir'!$C$31:$C$400,DI$3)),IF(DI$2="Âge",IF(DI$3="Tous",SUMIFS('Étape 1 - à remplir'!$F$31:$F$400,'Étape 1 - à remplir'!$E$31:$E$400,MASQ2!CZ47,'Étape 1 - à remplir'!$G$31:$G$400,"kg"),SUMIFS('Étape 1 - à remplir'!$F$31:$F$400,'Étape 1 - à remplir'!$E$31:$E$400,MASQ2!CZ47,'Étape 1 - à remplir'!$P$31:$P$400,DI$3,'Étape 1 - à remplir'!$G$31:$G$400,"kg")),IF(DI$2="Atelier",IF(DI$3="Tous",SUMIFS('Étape 1 - à remplir'!$F$31:$F$400,'Étape 1 - à remplir'!$E$31:$E$400,MASQ2!CZ47,'Étape 1 - à remplir'!$G$31:$G$400,"kg"),SUMIFS('Étape 1 - à remplir'!$F$31:$F$400,'Étape 1 - à remplir'!$E$31:$E$400,MASQ2!CZ47,'Étape 1 - à remplir'!$O$31:$O$400,DI$3,'Étape 1 - à remplir'!$G$31:$G$400,"kg")),IF(DI$2="Espèce",IF(DI$3="Tous",SUMIFS('Étape 1 - à remplir'!$F$31:$F$400,'Étape 1 - à remplir'!$E$31:$E$400,MASQ2!CZ47,'Étape 1 - à remplir'!$G$31:$G$400,"kg"),SUMIFS('Étape 1 - à remplir'!$F$31:$F$400,'Étape 1 - à remplir'!$E$31:$E$400,MASQ2!CZ47,'Étape 1 - à remplir'!$N$31:$N$400,DI$3,'Étape 1 - à remplir'!$G$31:$G$400,"kg"))))))=0,NA(),IF(DI$2="Catégorie",IF(DI$3="Toutes",SUMIFS('Étape 1 - à remplir'!$F$31:$F$400,'Étape 1 - à remplir'!$E$31:$E$400,MASQ2!CZ47,'Étape 1 - à remplir'!$G$31:$G$400,"kg"),SUMIFS('Étape 1 - à remplir'!$F$31:$F$400,'Étape 1 - à remplir'!$E$31:$E$400,MASQ2!CZ47,'Étape 1 - à remplir'!$C$31:$C$400,DI$3)),IF(DI$2="Âge",IF(DI$3="Tous",SUMIFS('Étape 1 - à remplir'!$F$31:$F$400,'Étape 1 - à remplir'!$E$31:$E$400,MASQ2!CZ47,'Étape 1 - à remplir'!$G$31:$G$400,"kg"),SUMIFS('Étape 1 - à remplir'!$F$31:$F$400,'Étape 1 - à remplir'!$E$31:$E$400,MASQ2!CZ47,'Étape 1 - à remplir'!$P$31:$P$400,DI$3,'Étape 1 - à remplir'!$G$31:$G$400,"kg")),IF(DI$2="Atelier",IF(DI$3="Tous",SUMIFS('Étape 1 - à remplir'!$F$31:$F$400,'Étape 1 - à remplir'!$E$31:$E$400,MASQ2!CZ47,'Étape 1 - à remplir'!$G$31:$G$400,"kg"),SUMIFS('Étape 1 - à remplir'!$F$31:$F$400,'Étape 1 - à remplir'!$E$31:$E$400,MASQ2!CZ47,'Étape 1 - à remplir'!$O$31:$O$400,DI$3,'Étape 1 - à remplir'!$G$31:$G$400,"kg")),IF(DI$2="Espèce",IF(DI$3="Tous",SUMIFS('Étape 1 - à remplir'!$F$31:$F$400,'Étape 1 - à remplir'!$E$31:$E$400,MASQ2!CZ47,'Étape 1 - à remplir'!$G$31:$G$400,"kg"),SUMIFS('Étape 1 - à remplir'!$F$31:$F$400,'Étape 1 - à remplir'!$E$31:$E$400,MASQ2!CZ47,'Étape 1 - à remplir'!$N$31:$N$400,DI$3,'Étape 1 - à remplir'!$G$31:$G$400,"kg")))))))</f>
        <v>#N/A</v>
      </c>
      <c r="DB47" s="104">
        <f t="shared" si="35"/>
        <v>0</v>
      </c>
      <c r="DC47" s="204" t="str">
        <f t="shared" si="20"/>
        <v>Chlortétracycline</v>
      </c>
      <c r="DD47" s="204" t="str">
        <f t="shared" si="21"/>
        <v/>
      </c>
      <c r="DE47" s="204" t="str">
        <f t="shared" si="22"/>
        <v/>
      </c>
      <c r="DF47" s="204" t="str">
        <f t="shared" si="23"/>
        <v>Tetracyclines</v>
      </c>
      <c r="DG47" s="204" t="str">
        <f t="shared" si="24"/>
        <v/>
      </c>
      <c r="DH47" s="97" t="str">
        <f t="shared" si="25"/>
        <v/>
      </c>
      <c r="DI47" s="78"/>
      <c r="DJ47" s="78"/>
      <c r="DK47" s="77" t="str">
        <f ca="1"/>
        <v>ANIMEDAZON SPRAY</v>
      </c>
      <c r="DL47" s="79" t="e">
        <f ca="1"/>
        <v>#N/A</v>
      </c>
      <c r="DM47" s="102" t="str">
        <f t="shared" si="75"/>
        <v/>
      </c>
      <c r="DN47" s="77" t="str">
        <f t="shared" si="76"/>
        <v>Sulfadiméthoxine</v>
      </c>
      <c r="DO47" s="104" t="e">
        <f t="shared" si="36"/>
        <v>#N/A</v>
      </c>
      <c r="DP47" s="8" t="str">
        <f ca="1"/>
        <v>Sulfadiméthoxine</v>
      </c>
      <c r="DQ47" s="97" t="e">
        <f ca="1"/>
        <v>#N/A</v>
      </c>
      <c r="DR47" s="8"/>
      <c r="DS47" s="8"/>
      <c r="DT47" s="8"/>
      <c r="DU47" s="8"/>
      <c r="DV47" s="8"/>
      <c r="DW47" s="8"/>
      <c r="DX47" s="203" t="str">
        <f t="shared" si="79"/>
        <v/>
      </c>
      <c r="DY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remplir'!$M$31:$M$400,MASQ2!DY$43)/SUMIFS('Étape 1 - à remplir'!$F$19:$F$28,'Étape 1 - à remplir'!$E$19:$E$28,MASQ2!$DX47,'Étape 1 - à remplir'!$G$19:$G$28,"kg"),"")</f>
        <v/>
      </c>
      <c r="DZ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remplir'!$M$31:$M$400,MASQ2!DZ$43)/SUMIFS('Étape 1 - à remplir'!$F$19:$F$28,'Étape 1 - à remplir'!$E$19:$E$28,MASQ2!$DX47,'Étape 1 - à remplir'!$G$19:$G$28,"kg"),"")</f>
        <v/>
      </c>
      <c r="EA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remplir'!$M$31:$M$400,MASQ2!EA$43)/SUMIFS('Étape 1 - à remplir'!$F$19:$F$28,'Étape 1 - à remplir'!$E$19:$E$28,MASQ2!$DX47,'Étape 1 - à remplir'!$G$19:$G$28,"kg"),"")</f>
        <v/>
      </c>
      <c r="EB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remplir'!$M$31:$M$400,MASQ2!EB$43)/SUMIFS('Étape 1 - à remplir'!$F$19:$F$28,'Étape 1 - à remplir'!$E$19:$E$28,MASQ2!$DX47,'Étape 1 - à remplir'!$G$19:$G$28,"kg"),"")</f>
        <v/>
      </c>
      <c r="EC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remplir'!$M$31:$M$400,MASQ2!EC$43)/SUMIFS('Étape 1 - à remplir'!$F$19:$F$28,'Étape 1 - à remplir'!$E$19:$E$28,MASQ2!$DX47,'Étape 1 - à remplir'!$G$19:$G$28,"kg"),"")</f>
        <v/>
      </c>
      <c r="ED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remplir'!$M$31:$M$400,MASQ2!ED$43)/SUMIFS('Étape 1 - à remplir'!$F$19:$F$28,'Étape 1 - à remplir'!$E$19:$E$28,MASQ2!$DX47,'Étape 1 - à remplir'!$G$19:$G$28,"kg"),"")</f>
        <v/>
      </c>
      <c r="EE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remplir'!$M$31:$M$400,MASQ2!EE$43)/SUMIFS('Étape 1 - à remplir'!$F$19:$F$28,'Étape 1 - à remplir'!$E$19:$E$28,MASQ2!$DX47,'Étape 1 - à remplir'!$G$19:$G$28,"kg"),"")</f>
        <v/>
      </c>
      <c r="EF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remplir'!$M$31:$M$400,MASQ2!EF$43)/SUMIFS('Étape 1 - à remplir'!$F$19:$F$28,'Étape 1 - à remplir'!$E$19:$E$28,MASQ2!$DX47,'Étape 1 - à remplir'!$G$19:$G$28,"kg"),"")</f>
        <v/>
      </c>
      <c r="EG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remplir'!$M$31:$M$400,MASQ2!EG$43)/SUMIFS('Étape 1 - à remplir'!$F$19:$F$28,'Étape 1 - à remplir'!$E$19:$E$28,MASQ2!$DX47,'Étape 1 - à remplir'!$G$19:$G$28,"kg"),"")</f>
        <v/>
      </c>
      <c r="EH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remplir'!$M$31:$M$400,MASQ2!EH$43)/SUMIFS('Étape 1 - à remplir'!$F$19:$F$28,'Étape 1 - à remplir'!$E$19:$E$28,MASQ2!$DX47,'Étape 1 - à remplir'!$G$19:$G$28,"kg"),"")</f>
        <v/>
      </c>
      <c r="EI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remplir'!$M$31:$M$400,MASQ2!EI$43)/SUMIFS('Étape 1 - à remplir'!$F$19:$F$28,'Étape 1 - à remplir'!$E$19:$E$28,MASQ2!$DX47,'Étape 1 - à remplir'!$G$19:$G$28,"kg"),"")</f>
        <v/>
      </c>
      <c r="EJ47" s="162" t="str">
        <f>IFERROR(SUMIFS('Étape 1 - à remplir'!$F$31:$F$400,'Étape 1 - à remplir'!$C$31:$C$400,IF($DX47="Croissance","*Croissance*",IF($DX47="Veau","*Veau*",IF($DX47="Adulte","*Adulte*",IF($DX47="Agneau","*Agneau*",IF($DX47="Chevreau","*Chevreau*",IF($DX47="Démarrage","*Démarrage*",IF($DX47="Engraissement","*Engraissement*",IF($DX47="Porcelet","*Porcelet*",IF($DX47="Post_sevrage","*Post_sevrage*",IF($DX47="Poulain","*Poulain*",IF($DX47="Poussin","*Poussin*",""))))))))))),'Étape 1 - à remplir'!$G$31:$G$400,"kg",'Étape 1 - à remplir'!$M$31:$M$400,MASQ2!EJ$43)/SUMIFS('Étape 1 - à remplir'!$F$19:$F$28,'Étape 1 - à remplir'!$E$19:$E$28,MASQ2!$DX47,'Étape 1 - à remplir'!$G$19:$G$28,"kg"),"")</f>
        <v/>
      </c>
    </row>
    <row r="48" spans="1:140" x14ac:dyDescent="0.25">
      <c r="A48" s="56"/>
      <c r="B48" s="8"/>
      <c r="C48" s="8"/>
      <c r="D48" s="8"/>
      <c r="E48" s="8"/>
      <c r="F48" s="8"/>
      <c r="G48" s="8"/>
      <c r="H48" s="8"/>
      <c r="I48" s="102" t="str">
        <f>INDEX(Données_ATB!BE:BV,MATCH(MASQ2!J48,Données_ATB!BE:BE,0),18)</f>
        <v/>
      </c>
      <c r="J48" s="77" t="str">
        <f>Données_ATB!BE47</f>
        <v>ANTI CORYZA MOUREAU</v>
      </c>
      <c r="K48" s="204" t="e">
        <f>IF(IF(S$2="Catégorie",IF(S$3="Toutes",SUMIFS('Étape 1 - à remplir'!$F$31:$F$400,'Étape 1 - à remplir'!$E$31:$E$400,MASQ2!J48,'Étape 1 - à remplir'!$G$31:$G$400,"animaux"),SUMIFS('Étape 1 - à remplir'!$F$31:$F$400,'Étape 1 - à remplir'!$E$31:$E$400,MASQ2!J48,'Étape 1 - à remplir'!$C$31:$C$400,S$3)),IF(S$2="Âge",IF(S$3="Tous",SUMIFS('Étape 1 - à remplir'!$F$31:$F$400,'Étape 1 - à remplir'!$E$31:$E$400,MASQ2!J48,'Étape 1 - à remplir'!$G$31:$G$400,"animaux"),SUMIFS('Étape 1 - à remplir'!$F$31:$F$400,'Étape 1 - à remplir'!$E$31:$E$400,MASQ2!J48,'Étape 1 - à remplir'!$P$31:$P$400,S$3)),IF(S$2="Atelier",IF(S$3="Tous",SUMIFS('Étape 1 - à remplir'!$F$31:$F$400,'Étape 1 - à remplir'!$E$31:$E$400,MASQ2!J48,'Étape 1 - à remplir'!$G$31:$G$400,"animaux"),SUMIFS('Étape 1 - à remplir'!$F$31:$F$400,'Étape 1 - à remplir'!$E$31:$E$400,MASQ2!J48,'Étape 1 - à remplir'!$O$31:$O$400,S$3)),IF(S$2="Espèce",IF(S$3="Tous",SUMIFS('Étape 1 - à remplir'!$F$31:$F$400,'Étape 1 - à remplir'!$E$31:$E$400,MASQ2!J48,'Étape 1 - à remplir'!$G$31:$G$400,"animaux"),SUMIFS('Étape 1 - à remplir'!$F$31:$F$400,'Étape 1 - à remplir'!$E$31:$E$400,MASQ2!J48,'Étape 1 - à remplir'!$N$31:$N$400,S$3))))))=0,NA(),IF(S$2="Catégorie",IF(S$3="Toutes",SUMIFS('Étape 1 - à remplir'!$F$31:$F$400,'Étape 1 - à remplir'!$E$31:$E$400,MASQ2!J48,'Étape 1 - à remplir'!$G$31:$G$400,"animaux"),SUMIFS('Étape 1 - à remplir'!$F$31:$F$400,'Étape 1 - à remplir'!$E$31:$E$400,MASQ2!J48,'Étape 1 - à remplir'!$C$31:$C$400,S$3)),IF(S$2="Âge",IF(S$3="Tous",SUMIFS('Étape 1 - à remplir'!$F$31:$F$400,'Étape 1 - à remplir'!$E$31:$E$400,MASQ2!J48,'Étape 1 - à remplir'!$G$31:$G$400,"animaux"),SUMIFS('Étape 1 - à remplir'!$F$31:$F$400,'Étape 1 - à remplir'!$E$31:$E$400,MASQ2!J48,'Étape 1 - à remplir'!$P$31:$P$400,S$3)),IF(S$2="Atelier",IF(S$3="Tous",SUMIFS('Étape 1 - à remplir'!$F$31:$F$400,'Étape 1 - à remplir'!$E$31:$E$400,MASQ2!J48,'Étape 1 - à remplir'!$G$31:$G$400,"animaux"),SUMIFS('Étape 1 - à remplir'!$F$31:$F$400,'Étape 1 - à remplir'!$E$31:$E$400,MASQ2!J48,'Étape 1 - à remplir'!$O$31:$O$400,S$3)),IF(S$2="Espèce",IF(S$3="Tous",SUMIFS('Étape 1 - à remplir'!$F$31:$F$400,'Étape 1 - à remplir'!$E$31:$E$400,MASQ2!J48,'Étape 1 - à remplir'!$G$31:$G$400,"animaux"),SUMIFS('Étape 1 - à remplir'!$F$31:$F$400,'Étape 1 - à remplir'!$E$31:$E$400,MASQ2!J48,'Étape 1 - à remplir'!$N$31:$N$400,S$3)))))))</f>
        <v>#N/A</v>
      </c>
      <c r="L48" s="97">
        <f t="shared" si="38"/>
        <v>0</v>
      </c>
      <c r="M48" s="56" t="str">
        <f>Données_ATB!BN47</f>
        <v>Spiramycine</v>
      </c>
      <c r="N48" s="204" t="str">
        <f>Données_ATB!BO47</f>
        <v/>
      </c>
      <c r="O48" s="97" t="str">
        <f>Données_ATB!BP47</f>
        <v/>
      </c>
      <c r="P48" s="77" t="str">
        <f>Données_ATB!BR47</f>
        <v>Macrolides</v>
      </c>
      <c r="Q48" s="78" t="str">
        <f>Données_ATB!BS47</f>
        <v/>
      </c>
      <c r="R48" s="79" t="str">
        <f>Données_ATB!BT47</f>
        <v/>
      </c>
      <c r="S48" s="78"/>
      <c r="T48" s="78"/>
      <c r="U48" s="77" t="str">
        <f ca="1"/>
        <v>ANTI CORYZA MOUREAU</v>
      </c>
      <c r="V48" s="79" t="e">
        <f ca="1"/>
        <v>#N/A</v>
      </c>
      <c r="W48" s="102" t="str">
        <f>IF(X48="Colistine","x",IF(INDEX(Données_ATB!CB$3:CC$63,MATCH(X48,Données_ATB!CB$3:CB$63,0),2)="Fluoroquinolones","x",IF(INDEX(Données_ATB!CB$3:CC$63,MATCH(X48,Données_ATB!CB$3:CB$63,0),2)="Cephalosporines 3&amp;4G","x","")))</f>
        <v/>
      </c>
      <c r="X48" s="77" t="str">
        <f>Données_ATB!CB47</f>
        <v>Sulfadimidine</v>
      </c>
      <c r="Y48" s="104" t="e">
        <f t="shared" si="30"/>
        <v>#N/A</v>
      </c>
      <c r="Z48" s="8" t="str">
        <f ca="1"/>
        <v>Sulfadimidine</v>
      </c>
      <c r="AA48" s="97" t="e">
        <f ca="1"/>
        <v>#N/A</v>
      </c>
      <c r="AB48" s="102"/>
      <c r="AC48" s="8"/>
      <c r="AD48" s="8"/>
      <c r="AE48" s="8"/>
      <c r="AF48" s="8"/>
      <c r="AG48" s="8"/>
      <c r="AH48" s="206" t="str">
        <f t="shared" si="77"/>
        <v/>
      </c>
      <c r="AI48" s="203"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remplir'!$M$31:$M$400,MASQ2!AI$43)/SUMIFS('Étape 1 - à remplir'!$F$19:$F$28,'Étape 1 - à remplir'!$E$19:$E$28,MASQ2!$AH48,'Étape 1 - à remplir'!$G$19:$G$28,"animaux"),"")</f>
        <v/>
      </c>
      <c r="AJ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remplir'!$M$31:$M$400,MASQ2!AJ$43)/SUMIFS('Étape 1 - à remplir'!$F$19:$F$28,'Étape 1 - à remplir'!$E$19:$E$28,MASQ2!$AH48,'Étape 1 - à remplir'!$G$19:$G$28,"animaux"),"")</f>
        <v/>
      </c>
      <c r="AK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remplir'!$M$31:$M$400,MASQ2!AK$43)/SUMIFS('Étape 1 - à remplir'!$F$19:$F$28,'Étape 1 - à remplir'!$E$19:$E$28,MASQ2!$AH48,'Étape 1 - à remplir'!$G$19:$G$28,"animaux"),"")</f>
        <v/>
      </c>
      <c r="AL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remplir'!$M$31:$M$400,MASQ2!AL$43)/SUMIFS('Étape 1 - à remplir'!$F$19:$F$28,'Étape 1 - à remplir'!$E$19:$E$28,MASQ2!$AH48,'Étape 1 - à remplir'!$G$19:$G$28,"animaux"),"")</f>
        <v/>
      </c>
      <c r="AM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remplir'!$M$31:$M$400,MASQ2!AM$43)/SUMIFS('Étape 1 - à remplir'!$F$19:$F$28,'Étape 1 - à remplir'!$E$19:$E$28,MASQ2!$AH48,'Étape 1 - à remplir'!$G$19:$G$28,"animaux"),"")</f>
        <v/>
      </c>
      <c r="AN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remplir'!$M$31:$M$400,MASQ2!AN$43)/SUMIFS('Étape 1 - à remplir'!$F$19:$F$28,'Étape 1 - à remplir'!$E$19:$E$28,MASQ2!$AH48,'Étape 1 - à remplir'!$G$19:$G$28,"animaux"),"")</f>
        <v/>
      </c>
      <c r="AO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remplir'!$M$31:$M$400,MASQ2!AO$43)/SUMIFS('Étape 1 - à remplir'!$F$19:$F$28,'Étape 1 - à remplir'!$E$19:$E$28,MASQ2!$AH48,'Étape 1 - à remplir'!$G$19:$G$28,"animaux"),"")</f>
        <v/>
      </c>
      <c r="AP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remplir'!$M$31:$M$400,MASQ2!AP$43)/SUMIFS('Étape 1 - à remplir'!$F$19:$F$28,'Étape 1 - à remplir'!$E$19:$E$28,MASQ2!$AH48,'Étape 1 - à remplir'!$G$19:$G$28,"animaux"),"")</f>
        <v/>
      </c>
      <c r="AQ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remplir'!$M$31:$M$400,MASQ2!AQ$43)/SUMIFS('Étape 1 - à remplir'!$F$19:$F$28,'Étape 1 - à remplir'!$E$19:$E$28,MASQ2!$AH48,'Étape 1 - à remplir'!$G$19:$G$28,"animaux"),"")</f>
        <v/>
      </c>
      <c r="AR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remplir'!$M$31:$M$400,MASQ2!AR$43)/SUMIFS('Étape 1 - à remplir'!$F$19:$F$28,'Étape 1 - à remplir'!$E$19:$E$28,MASQ2!$AH48,'Étape 1 - à remplir'!$G$19:$G$28,"animaux"),"")</f>
        <v/>
      </c>
      <c r="AS48" s="2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remplir'!$M$31:$M$400,MASQ2!AS$43)/SUMIFS('Étape 1 - à remplir'!$F$19:$F$28,'Étape 1 - à remplir'!$E$19:$E$28,MASQ2!$AH48,'Étape 1 - à remplir'!$G$19:$G$28,"animaux"),"")</f>
        <v/>
      </c>
      <c r="AT48" s="104" t="str">
        <f>IFERROR(SUMIFS('Étape 1 - à remplir'!$F$31:$F$400,'Étape 1 - à remplir'!$C$31:$C$400,IF($AH48="Croissance","*Croissance*",IF($AH48="Veau","*Veau*",IF($AH48="Adulte","*Adulte*",IF($AH48="Agneau","*Agneau*",IF($AH48="Chevreau","*Chevreau*",IF($AH48="Démarrage","*Démarrage*",IF($AH48="Engraissement","*Engraissement*",IF($AH48="Porcelet","*Porcelet*",IF($AH48="Post_sevrage","*Post_sevrage*",IF($AH48="Poulain","*Poulain*",IF($AH48="Poussin","*Poussin*",""))))))))))),'Étape 1 - à remplir'!$G$31:$G$400,"animaux",'Étape 1 - à remplir'!$M$31:$M$400,MASQ2!AT$43)/SUMIFS('Étape 1 - à remplir'!$F$19:$F$28,'Étape 1 - à remplir'!$E$19:$E$28,MASQ2!$AH48,'Étape 1 - à remplir'!$G$19:$G$28,"animaux"),"")</f>
        <v/>
      </c>
      <c r="AV48" s="56"/>
      <c r="AW48" s="8"/>
      <c r="AX48" s="8"/>
      <c r="AY48" s="8"/>
      <c r="AZ48" s="8"/>
      <c r="BA48" s="8"/>
      <c r="BB48" s="8"/>
      <c r="BC48" s="8"/>
      <c r="BD48" s="102" t="str">
        <f t="shared" si="5"/>
        <v/>
      </c>
      <c r="BE48" s="56" t="str">
        <f t="shared" si="6"/>
        <v>ANTI CORYZA MOUREAU</v>
      </c>
      <c r="BF48" s="204" t="e">
        <f>IF(IF(BN$2="Catégorie",IF(BN$3="Toutes",SUMIFS('Étape 1 - à remplir'!$F$31:$F$400,'Étape 1 - à remplir'!$E$31:$E$400,MASQ2!BE48,'Étape 1 - à remplir'!$G$31:$G$400,"lots"),SUMIFS('Étape 1 - à remplir'!$F$31:$F$400,'Étape 1 - à remplir'!$E$31:$E$400,MASQ2!BE48,'Étape 1 - à remplir'!$C$31:$C$400,BN$3)),IF(BN$2="Âge",IF(BN$3="Tous",SUMIFS('Étape 1 - à remplir'!$F$31:$F$400,'Étape 1 - à remplir'!$E$31:$E$400,MASQ2!BE48,'Étape 1 - à remplir'!$G$31:$G$400,"lots"),SUMIFS('Étape 1 - à remplir'!$F$31:$F$400,'Étape 1 - à remplir'!$E$31:$E$400,MASQ2!BE48,'Étape 1 - à remplir'!$P$31:$P$400,BN$3,'Étape 1 - à remplir'!$G$31:$G$400,"lots")),IF(BN$2="Atelier",IF(BN$3="Tous",SUMIFS('Étape 1 - à remplir'!$F$31:$F$400,'Étape 1 - à remplir'!$E$31:$E$400,MASQ2!BE48,'Étape 1 - à remplir'!$G$31:$G$400,"lots"),SUMIFS('Étape 1 - à remplir'!$F$31:$F$400,'Étape 1 - à remplir'!$E$31:$E$400,MASQ2!BE48,'Étape 1 - à remplir'!$O$31:$O$400,BN$3,'Étape 1 - à remplir'!$G$31:$G$400,"lots")),IF(BN$2="Espèce",IF(BN$3="Tous",SUMIFS('Étape 1 - à remplir'!$F$31:$F$400,'Étape 1 - à remplir'!$E$31:$E$400,MASQ2!BE48,'Étape 1 - à remplir'!$G$31:$G$400,"lots"),SUMIFS('Étape 1 - à remplir'!$F$31:$F$400,'Étape 1 - à remplir'!$E$31:$E$400,MASQ2!BE48,'Étape 1 - à remplir'!$N$31:$N$400,BN$3,'Étape 1 - à remplir'!$G$31:$G$400,"lots"))))))=0,NA(),IF(BN$2="Catégorie",IF(BN$3="Toutes",SUMIFS('Étape 1 - à remplir'!$F$31:$F$400,'Étape 1 - à remplir'!$E$31:$E$400,MASQ2!BE48,'Étape 1 - à remplir'!$G$31:$G$400,"lots"),SUMIFS('Étape 1 - à remplir'!$F$31:$F$400,'Étape 1 - à remplir'!$E$31:$E$400,MASQ2!BE48,'Étape 1 - à remplir'!$C$31:$C$400,BN$3)),IF(BN$2="Âge",IF(BN$3="Tous",SUMIFS('Étape 1 - à remplir'!$F$31:$F$400,'Étape 1 - à remplir'!$E$31:$E$400,MASQ2!BE48,'Étape 1 - à remplir'!$G$31:$G$400,"lots"),SUMIFS('Étape 1 - à remplir'!$F$31:$F$400,'Étape 1 - à remplir'!$E$31:$E$400,MASQ2!BE48,'Étape 1 - à remplir'!$P$31:$P$400,BN$3,'Étape 1 - à remplir'!$G$31:$G$400,"lots")),IF(BN$2="Atelier",IF(BN$3="Tous",SUMIFS('Étape 1 - à remplir'!$F$31:$F$400,'Étape 1 - à remplir'!$E$31:$E$400,MASQ2!BE48,'Étape 1 - à remplir'!$G$31:$G$400,"lots"),SUMIFS('Étape 1 - à remplir'!$F$31:$F$400,'Étape 1 - à remplir'!$E$31:$E$400,MASQ2!BE48,'Étape 1 - à remplir'!$O$31:$O$400,BN$3,'Étape 1 - à remplir'!$G$31:$G$400,"lots")),IF(BN$2="Espèce",IF(BN$3="Tous",SUMIFS('Étape 1 - à remplir'!$F$31:$F$400,'Étape 1 - à remplir'!$E$31:$E$400,MASQ2!BE48,'Étape 1 - à remplir'!$G$31:$G$400,"lots"),SUMIFS('Étape 1 - à remplir'!$F$31:$F$400,'Étape 1 - à remplir'!$E$31:$E$400,MASQ2!BE48,'Étape 1 - à remplir'!$N$31:$N$400,BN$3,'Étape 1 - à remplir'!$G$31:$G$400,"lots")))))))</f>
        <v>#N/A</v>
      </c>
      <c r="BG48" s="204">
        <f t="shared" si="32"/>
        <v>0</v>
      </c>
      <c r="BH48" s="204" t="str">
        <f t="shared" si="7"/>
        <v>Spiramycine</v>
      </c>
      <c r="BI48" s="204" t="str">
        <f t="shared" si="8"/>
        <v/>
      </c>
      <c r="BJ48" s="204" t="str">
        <f t="shared" si="9"/>
        <v/>
      </c>
      <c r="BK48" s="204" t="str">
        <f t="shared" si="10"/>
        <v>Macrolides</v>
      </c>
      <c r="BL48" s="204" t="str">
        <f t="shared" si="11"/>
        <v/>
      </c>
      <c r="BM48" s="97" t="str">
        <f t="shared" si="12"/>
        <v/>
      </c>
      <c r="BN48" s="78"/>
      <c r="BO48" s="78"/>
      <c r="BP48" s="77" t="str">
        <f ca="1"/>
        <v>ANTI CORYZA MOUREAU</v>
      </c>
      <c r="BQ48" s="79" t="e">
        <f ca="1"/>
        <v>#N/A</v>
      </c>
      <c r="BR48" s="102" t="str">
        <f t="shared" si="73"/>
        <v/>
      </c>
      <c r="BS48" s="77" t="str">
        <f t="shared" si="74"/>
        <v>Sulfadimidine</v>
      </c>
      <c r="BT48" s="104" t="e">
        <f t="shared" si="33"/>
        <v>#N/A</v>
      </c>
      <c r="BU48" s="204" t="str">
        <f ca="1"/>
        <v>Sulfadimidine</v>
      </c>
      <c r="BV48" s="97" t="e">
        <f ca="1"/>
        <v>#N/A</v>
      </c>
      <c r="BW48" s="8"/>
      <c r="BX48" s="8"/>
      <c r="BY48" s="8"/>
      <c r="BZ48" s="8"/>
      <c r="CA48" s="8"/>
      <c r="CB48" s="8"/>
      <c r="CC48" s="203" t="str">
        <f t="shared" si="78"/>
        <v/>
      </c>
      <c r="CD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remplir'!$M$31:$M$400,MASQ2!CD$43)/SUMIFS('Étape 1 - à remplir'!$F$19:$F$28,'Étape 1 - à remplir'!$E$19:$E$28,MASQ2!$CC48,'Étape 1 - à remplir'!$G$19:$G$28,"lots"),"")</f>
        <v/>
      </c>
      <c r="CE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remplir'!$M$31:$M$400,MASQ2!CE$43)/SUMIFS('Étape 1 - à remplir'!$F$19:$F$28,'Étape 1 - à remplir'!$E$19:$E$28,MASQ2!$CC48,'Étape 1 - à remplir'!$G$19:$G$28,"lots"),"")</f>
        <v/>
      </c>
      <c r="CF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remplir'!$M$31:$M$400,MASQ2!CF$43)/SUMIFS('Étape 1 - à remplir'!$F$19:$F$28,'Étape 1 - à remplir'!$E$19:$E$28,MASQ2!$CC48,'Étape 1 - à remplir'!$G$19:$G$28,"lots"),"")</f>
        <v/>
      </c>
      <c r="CG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remplir'!$M$31:$M$400,MASQ2!CG$43)/SUMIFS('Étape 1 - à remplir'!$F$19:$F$28,'Étape 1 - à remplir'!$E$19:$E$28,MASQ2!$CC48,'Étape 1 - à remplir'!$G$19:$G$28,"lots"),"")</f>
        <v/>
      </c>
      <c r="CH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remplir'!$M$31:$M$400,MASQ2!CH$43)/SUMIFS('Étape 1 - à remplir'!$F$19:$F$28,'Étape 1 - à remplir'!$E$19:$E$28,MASQ2!$CC48,'Étape 1 - à remplir'!$G$19:$G$28,"lots"),"")</f>
        <v/>
      </c>
      <c r="CI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remplir'!$M$31:$M$400,MASQ2!CI$43)/SUMIFS('Étape 1 - à remplir'!$F$19:$F$28,'Étape 1 - à remplir'!$E$19:$E$28,MASQ2!$CC48,'Étape 1 - à remplir'!$G$19:$G$28,"lots"),"")</f>
        <v/>
      </c>
      <c r="CJ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remplir'!$M$31:$M$400,MASQ2!CJ$43)/SUMIFS('Étape 1 - à remplir'!$F$19:$F$28,'Étape 1 - à remplir'!$E$19:$E$28,MASQ2!$CC48,'Étape 1 - à remplir'!$G$19:$G$28,"lots"),"")</f>
        <v/>
      </c>
      <c r="CK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remplir'!$M$31:$M$400,MASQ2!CK$43)/SUMIFS('Étape 1 - à remplir'!$F$19:$F$28,'Étape 1 - à remplir'!$E$19:$E$28,MASQ2!$CC48,'Étape 1 - à remplir'!$G$19:$G$28,"lots"),"")</f>
        <v/>
      </c>
      <c r="CL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remplir'!$M$31:$M$400,MASQ2!CL$43)/SUMIFS('Étape 1 - à remplir'!$F$19:$F$28,'Étape 1 - à remplir'!$E$19:$E$28,MASQ2!$CC48,'Étape 1 - à remplir'!$G$19:$G$28,"lots"),"")</f>
        <v/>
      </c>
      <c r="CM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remplir'!$M$31:$M$400,MASQ2!CM$43)/SUMIFS('Étape 1 - à remplir'!$F$19:$F$28,'Étape 1 - à remplir'!$E$19:$E$28,MASQ2!$CC48,'Étape 1 - à remplir'!$G$19:$G$28,"lots"),"")</f>
        <v/>
      </c>
      <c r="CN48" s="16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remplir'!$M$31:$M$400,MASQ2!CN$43)/SUMIFS('Étape 1 - à remplir'!$F$19:$F$28,'Étape 1 - à remplir'!$E$19:$E$28,MASQ2!$CC48,'Étape 1 - à remplir'!$G$19:$G$28,"lots"),"")</f>
        <v/>
      </c>
      <c r="CO48" s="152" t="str">
        <f>IFERROR(SUMIFS('Étape 1 - à remplir'!$F$31:$F$400,'Étape 1 - à remplir'!$C$31:$C$400,IF($CC48="Croissance","*Croissance*",IF($CC48="Veau","*Veau*",IF($CC48="Adulte","*Adulte*",IF($CC48="Agneau","*Agneau*",IF($CC48="Chevreau","*Chevreau*",IF($CC48="Démarrage","*Démarrage*",IF($CC48="Engraissement","*Engraissement*",IF($CC48="Porcelet","*Porcelet*",IF($CC48="Post_sevrage","*Post_sevrage*",IF($CC48="Poulain","*Poulain*",IF($CC48="Poussin","*Poussin*",""))))))))))),'Étape 1 - à remplir'!$G$31:$G$400,"lots",'Étape 1 - à remplir'!$M$31:$M$400,MASQ2!CO$43)/SUMIFS('Étape 1 - à remplir'!$F$19:$F$28,'Étape 1 - à remplir'!$E$19:$E$28,MASQ2!$CC48,'Étape 1 - à remplir'!$G$19:$G$28,"lots"),"")</f>
        <v/>
      </c>
      <c r="CQ48" s="56"/>
      <c r="CR48" s="8"/>
      <c r="CS48" s="8"/>
      <c r="CT48" s="8"/>
      <c r="CU48" s="8"/>
      <c r="CV48" s="8"/>
      <c r="CW48" s="8"/>
      <c r="CX48" s="8"/>
      <c r="CY48" s="102" t="str">
        <f t="shared" si="18"/>
        <v/>
      </c>
      <c r="CZ48" s="56" t="str">
        <f t="shared" si="19"/>
        <v>ANTI CORYZA MOUREAU</v>
      </c>
      <c r="DA48" s="204" t="e">
        <f>IF(IF(DI$2="Catégorie",IF(DI$3="Toutes",SUMIFS('Étape 1 - à remplir'!$F$31:$F$400,'Étape 1 - à remplir'!$E$31:$E$400,MASQ2!CZ48,'Étape 1 - à remplir'!$G$31:$G$400,"kg"),SUMIFS('Étape 1 - à remplir'!$F$31:$F$400,'Étape 1 - à remplir'!$E$31:$E$400,MASQ2!CZ48,'Étape 1 - à remplir'!$C$31:$C$400,DI$3)),IF(DI$2="Âge",IF(DI$3="Tous",SUMIFS('Étape 1 - à remplir'!$F$31:$F$400,'Étape 1 - à remplir'!$E$31:$E$400,MASQ2!CZ48,'Étape 1 - à remplir'!$G$31:$G$400,"kg"),SUMIFS('Étape 1 - à remplir'!$F$31:$F$400,'Étape 1 - à remplir'!$E$31:$E$400,MASQ2!CZ48,'Étape 1 - à remplir'!$P$31:$P$400,DI$3,'Étape 1 - à remplir'!$G$31:$G$400,"kg")),IF(DI$2="Atelier",IF(DI$3="Tous",SUMIFS('Étape 1 - à remplir'!$F$31:$F$400,'Étape 1 - à remplir'!$E$31:$E$400,MASQ2!CZ48,'Étape 1 - à remplir'!$G$31:$G$400,"kg"),SUMIFS('Étape 1 - à remplir'!$F$31:$F$400,'Étape 1 - à remplir'!$E$31:$E$400,MASQ2!CZ48,'Étape 1 - à remplir'!$O$31:$O$400,DI$3,'Étape 1 - à remplir'!$G$31:$G$400,"kg")),IF(DI$2="Espèce",IF(DI$3="Tous",SUMIFS('Étape 1 - à remplir'!$F$31:$F$400,'Étape 1 - à remplir'!$E$31:$E$400,MASQ2!CZ48,'Étape 1 - à remplir'!$G$31:$G$400,"kg"),SUMIFS('Étape 1 - à remplir'!$F$31:$F$400,'Étape 1 - à remplir'!$E$31:$E$400,MASQ2!CZ48,'Étape 1 - à remplir'!$N$31:$N$400,DI$3,'Étape 1 - à remplir'!$G$31:$G$400,"kg"))))))=0,NA(),IF(DI$2="Catégorie",IF(DI$3="Toutes",SUMIFS('Étape 1 - à remplir'!$F$31:$F$400,'Étape 1 - à remplir'!$E$31:$E$400,MASQ2!CZ48,'Étape 1 - à remplir'!$G$31:$G$400,"kg"),SUMIFS('Étape 1 - à remplir'!$F$31:$F$400,'Étape 1 - à remplir'!$E$31:$E$400,MASQ2!CZ48,'Étape 1 - à remplir'!$C$31:$C$400,DI$3)),IF(DI$2="Âge",IF(DI$3="Tous",SUMIFS('Étape 1 - à remplir'!$F$31:$F$400,'Étape 1 - à remplir'!$E$31:$E$400,MASQ2!CZ48,'Étape 1 - à remplir'!$G$31:$G$400,"kg"),SUMIFS('Étape 1 - à remplir'!$F$31:$F$400,'Étape 1 - à remplir'!$E$31:$E$400,MASQ2!CZ48,'Étape 1 - à remplir'!$P$31:$P$400,DI$3,'Étape 1 - à remplir'!$G$31:$G$400,"kg")),IF(DI$2="Atelier",IF(DI$3="Tous",SUMIFS('Étape 1 - à remplir'!$F$31:$F$400,'Étape 1 - à remplir'!$E$31:$E$400,MASQ2!CZ48,'Étape 1 - à remplir'!$G$31:$G$400,"kg"),SUMIFS('Étape 1 - à remplir'!$F$31:$F$400,'Étape 1 - à remplir'!$E$31:$E$400,MASQ2!CZ48,'Étape 1 - à remplir'!$O$31:$O$400,DI$3,'Étape 1 - à remplir'!$G$31:$G$400,"kg")),IF(DI$2="Espèce",IF(DI$3="Tous",SUMIFS('Étape 1 - à remplir'!$F$31:$F$400,'Étape 1 - à remplir'!$E$31:$E$400,MASQ2!CZ48,'Étape 1 - à remplir'!$G$31:$G$400,"kg"),SUMIFS('Étape 1 - à remplir'!$F$31:$F$400,'Étape 1 - à remplir'!$E$31:$E$400,MASQ2!CZ48,'Étape 1 - à remplir'!$N$31:$N$400,DI$3,'Étape 1 - à remplir'!$G$31:$G$400,"kg")))))))</f>
        <v>#N/A</v>
      </c>
      <c r="DB48" s="104">
        <f t="shared" si="35"/>
        <v>0</v>
      </c>
      <c r="DC48" s="204" t="str">
        <f t="shared" si="20"/>
        <v>Spiramycine</v>
      </c>
      <c r="DD48" s="204" t="str">
        <f t="shared" si="21"/>
        <v/>
      </c>
      <c r="DE48" s="204" t="str">
        <f t="shared" si="22"/>
        <v/>
      </c>
      <c r="DF48" s="204" t="str">
        <f t="shared" si="23"/>
        <v>Macrolides</v>
      </c>
      <c r="DG48" s="204" t="str">
        <f t="shared" si="24"/>
        <v/>
      </c>
      <c r="DH48" s="97" t="str">
        <f t="shared" si="25"/>
        <v/>
      </c>
      <c r="DI48" s="78"/>
      <c r="DJ48" s="78"/>
      <c r="DK48" s="77" t="str">
        <f ca="1"/>
        <v>ANTI CORYZA MOUREAU</v>
      </c>
      <c r="DL48" s="79" t="e">
        <f ca="1"/>
        <v>#N/A</v>
      </c>
      <c r="DM48" s="102" t="str">
        <f t="shared" si="75"/>
        <v/>
      </c>
      <c r="DN48" s="77" t="str">
        <f t="shared" si="76"/>
        <v>Sulfadimidine</v>
      </c>
      <c r="DO48" s="104" t="e">
        <f t="shared" si="36"/>
        <v>#N/A</v>
      </c>
      <c r="DP48" s="8" t="str">
        <f ca="1"/>
        <v>Sulfadimidine</v>
      </c>
      <c r="DQ48" s="97" t="e">
        <f ca="1"/>
        <v>#N/A</v>
      </c>
      <c r="DR48" s="8"/>
      <c r="DS48" s="8"/>
      <c r="DT48" s="8"/>
      <c r="DU48" s="8"/>
      <c r="DV48" s="8"/>
      <c r="DW48" s="8"/>
      <c r="DX48" s="203" t="str">
        <f t="shared" si="79"/>
        <v/>
      </c>
      <c r="DY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remplir'!$M$31:$M$400,MASQ2!DY$43)/SUMIFS('Étape 1 - à remplir'!$F$19:$F$28,'Étape 1 - à remplir'!$E$19:$E$28,MASQ2!$DX48,'Étape 1 - à remplir'!$G$19:$G$28,"kg"),"")</f>
        <v/>
      </c>
      <c r="DZ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remplir'!$M$31:$M$400,MASQ2!DZ$43)/SUMIFS('Étape 1 - à remplir'!$F$19:$F$28,'Étape 1 - à remplir'!$E$19:$E$28,MASQ2!$DX48,'Étape 1 - à remplir'!$G$19:$G$28,"kg"),"")</f>
        <v/>
      </c>
      <c r="EA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remplir'!$M$31:$M$400,MASQ2!EA$43)/SUMIFS('Étape 1 - à remplir'!$F$19:$F$28,'Étape 1 - à remplir'!$E$19:$E$28,MASQ2!$DX48,'Étape 1 - à remplir'!$G$19:$G$28,"kg"),"")</f>
        <v/>
      </c>
      <c r="EB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remplir'!$M$31:$M$400,MASQ2!EB$43)/SUMIFS('Étape 1 - à remplir'!$F$19:$F$28,'Étape 1 - à remplir'!$E$19:$E$28,MASQ2!$DX48,'Étape 1 - à remplir'!$G$19:$G$28,"kg"),"")</f>
        <v/>
      </c>
      <c r="EC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remplir'!$M$31:$M$400,MASQ2!EC$43)/SUMIFS('Étape 1 - à remplir'!$F$19:$F$28,'Étape 1 - à remplir'!$E$19:$E$28,MASQ2!$DX48,'Étape 1 - à remplir'!$G$19:$G$28,"kg"),"")</f>
        <v/>
      </c>
      <c r="ED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remplir'!$M$31:$M$400,MASQ2!ED$43)/SUMIFS('Étape 1 - à remplir'!$F$19:$F$28,'Étape 1 - à remplir'!$E$19:$E$28,MASQ2!$DX48,'Étape 1 - à remplir'!$G$19:$G$28,"kg"),"")</f>
        <v/>
      </c>
      <c r="EE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remplir'!$M$31:$M$400,MASQ2!EE$43)/SUMIFS('Étape 1 - à remplir'!$F$19:$F$28,'Étape 1 - à remplir'!$E$19:$E$28,MASQ2!$DX48,'Étape 1 - à remplir'!$G$19:$G$28,"kg"),"")</f>
        <v/>
      </c>
      <c r="EF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remplir'!$M$31:$M$400,MASQ2!EF$43)/SUMIFS('Étape 1 - à remplir'!$F$19:$F$28,'Étape 1 - à remplir'!$E$19:$E$28,MASQ2!$DX48,'Étape 1 - à remplir'!$G$19:$G$28,"kg"),"")</f>
        <v/>
      </c>
      <c r="EG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remplir'!$M$31:$M$400,MASQ2!EG$43)/SUMIFS('Étape 1 - à remplir'!$F$19:$F$28,'Étape 1 - à remplir'!$E$19:$E$28,MASQ2!$DX48,'Étape 1 - à remplir'!$G$19:$G$28,"kg"),"")</f>
        <v/>
      </c>
      <c r="EH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remplir'!$M$31:$M$400,MASQ2!EH$43)/SUMIFS('Étape 1 - à remplir'!$F$19:$F$28,'Étape 1 - à remplir'!$E$19:$E$28,MASQ2!$DX48,'Étape 1 - à remplir'!$G$19:$G$28,"kg"),"")</f>
        <v/>
      </c>
      <c r="EI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remplir'!$M$31:$M$400,MASQ2!EI$43)/SUMIFS('Étape 1 - à remplir'!$F$19:$F$28,'Étape 1 - à remplir'!$E$19:$E$28,MASQ2!$DX48,'Étape 1 - à remplir'!$G$19:$G$28,"kg"),"")</f>
        <v/>
      </c>
      <c r="EJ48" s="162" t="str">
        <f>IFERROR(SUMIFS('Étape 1 - à remplir'!$F$31:$F$400,'Étape 1 - à remplir'!$C$31:$C$400,IF($DX48="Croissance","*Croissance*",IF($DX48="Veau","*Veau*",IF($DX48="Adulte","*Adulte*",IF($DX48="Agneau","*Agneau*",IF($DX48="Chevreau","*Chevreau*",IF($DX48="Démarrage","*Démarrage*",IF($DX48="Engraissement","*Engraissement*",IF($DX48="Porcelet","*Porcelet*",IF($DX48="Post_sevrage","*Post_sevrage*",IF($DX48="Poulain","*Poulain*",IF($DX48="Poussin","*Poussin*",""))))))))))),'Étape 1 - à remplir'!$G$31:$G$400,"kg",'Étape 1 - à remplir'!$M$31:$M$400,MASQ2!EJ$43)/SUMIFS('Étape 1 - à remplir'!$F$19:$F$28,'Étape 1 - à remplir'!$E$19:$E$28,MASQ2!$DX48,'Étape 1 - à remplir'!$G$19:$G$28,"kg"),"")</f>
        <v/>
      </c>
    </row>
    <row r="49" spans="1:140" x14ac:dyDescent="0.25">
      <c r="A49" s="56"/>
      <c r="B49" s="8"/>
      <c r="C49" s="8"/>
      <c r="D49" s="8"/>
      <c r="E49" s="8"/>
      <c r="F49" s="8"/>
      <c r="G49" s="8"/>
      <c r="H49" s="8"/>
      <c r="I49" s="102" t="str">
        <f>INDEX(Données_ATB!BE:BV,MATCH(MASQ2!J49,Données_ATB!BE:BE,0),18)</f>
        <v/>
      </c>
      <c r="J49" s="77" t="str">
        <f>Données_ATB!BE48</f>
        <v>APRALAN APRAMYCINE 20-SJ PORC-LAPIN</v>
      </c>
      <c r="K49" s="204" t="e">
        <f>IF(IF(S$2="Catégorie",IF(S$3="Toutes",SUMIFS('Étape 1 - à remplir'!$F$31:$F$400,'Étape 1 - à remplir'!$E$31:$E$400,MASQ2!J49,'Étape 1 - à remplir'!$G$31:$G$400,"animaux"),SUMIFS('Étape 1 - à remplir'!$F$31:$F$400,'Étape 1 - à remplir'!$E$31:$E$400,MASQ2!J49,'Étape 1 - à remplir'!$C$31:$C$400,S$3)),IF(S$2="Âge",IF(S$3="Tous",SUMIFS('Étape 1 - à remplir'!$F$31:$F$400,'Étape 1 - à remplir'!$E$31:$E$400,MASQ2!J49,'Étape 1 - à remplir'!$G$31:$G$400,"animaux"),SUMIFS('Étape 1 - à remplir'!$F$31:$F$400,'Étape 1 - à remplir'!$E$31:$E$400,MASQ2!J49,'Étape 1 - à remplir'!$P$31:$P$400,S$3)),IF(S$2="Atelier",IF(S$3="Tous",SUMIFS('Étape 1 - à remplir'!$F$31:$F$400,'Étape 1 - à remplir'!$E$31:$E$400,MASQ2!J49,'Étape 1 - à remplir'!$G$31:$G$400,"animaux"),SUMIFS('Étape 1 - à remplir'!$F$31:$F$400,'Étape 1 - à remplir'!$E$31:$E$400,MASQ2!J49,'Étape 1 - à remplir'!$O$31:$O$400,S$3)),IF(S$2="Espèce",IF(S$3="Tous",SUMIFS('Étape 1 - à remplir'!$F$31:$F$400,'Étape 1 - à remplir'!$E$31:$E$400,MASQ2!J49,'Étape 1 - à remplir'!$G$31:$G$400,"animaux"),SUMIFS('Étape 1 - à remplir'!$F$31:$F$400,'Étape 1 - à remplir'!$E$31:$E$400,MASQ2!J49,'Étape 1 - à remplir'!$N$31:$N$400,S$3))))))=0,NA(),IF(S$2="Catégorie",IF(S$3="Toutes",SUMIFS('Étape 1 - à remplir'!$F$31:$F$400,'Étape 1 - à remplir'!$E$31:$E$400,MASQ2!J49,'Étape 1 - à remplir'!$G$31:$G$400,"animaux"),SUMIFS('Étape 1 - à remplir'!$F$31:$F$400,'Étape 1 - à remplir'!$E$31:$E$400,MASQ2!J49,'Étape 1 - à remplir'!$C$31:$C$400,S$3)),IF(S$2="Âge",IF(S$3="Tous",SUMIFS('Étape 1 - à remplir'!$F$31:$F$400,'Étape 1 - à remplir'!$E$31:$E$400,MASQ2!J49,'Étape 1 - à remplir'!$G$31:$G$400,"animaux"),SUMIFS('Étape 1 - à remplir'!$F$31:$F$400,'Étape 1 - à remplir'!$E$31:$E$400,MASQ2!J49,'Étape 1 - à remplir'!$P$31:$P$400,S$3)),IF(S$2="Atelier",IF(S$3="Tous",SUMIFS('Étape 1 - à remplir'!$F$31:$F$400,'Étape 1 - à remplir'!$E$31:$E$400,MASQ2!J49,'Étape 1 - à remplir'!$G$31:$G$400,"animaux"),SUMIFS('Étape 1 - à remplir'!$F$31:$F$400,'Étape 1 - à remplir'!$E$31:$E$400,MASQ2!J49,'Étape 1 - à remplir'!$O$31:$O$400,S$3)),IF(S$2="Espèce",IF(S$3="Tous",SUMIFS('Étape 1 - à remplir'!$F$31:$F$400,'Étape 1 - à remplir'!$E$31:$E$400,MASQ2!J49,'Étape 1 - à remplir'!$G$31:$G$400,"animaux"),SUMIFS('Étape 1 - à remplir'!$F$31:$F$400,'Étape 1 - à remplir'!$E$31:$E$400,MASQ2!J49,'Étape 1 - à remplir'!$N$31:$N$400,S$3)))))))</f>
        <v>#N/A</v>
      </c>
      <c r="L49" s="97">
        <f t="shared" si="38"/>
        <v>0</v>
      </c>
      <c r="M49" s="56" t="str">
        <f>Données_ATB!BN48</f>
        <v>Apramycine</v>
      </c>
      <c r="N49" s="204" t="str">
        <f>Données_ATB!BO48</f>
        <v/>
      </c>
      <c r="O49" s="97" t="str">
        <f>Données_ATB!BP48</f>
        <v/>
      </c>
      <c r="P49" s="77" t="str">
        <f>Données_ATB!BR48</f>
        <v>Aminoglycosides</v>
      </c>
      <c r="Q49" s="78" t="str">
        <f>Données_ATB!BS48</f>
        <v/>
      </c>
      <c r="R49" s="79" t="str">
        <f>Données_ATB!BT48</f>
        <v/>
      </c>
      <c r="S49" s="78"/>
      <c r="T49" s="78"/>
      <c r="U49" s="77" t="str">
        <f ca="1"/>
        <v>APRALAN APRAMYCINE 20-SJ PORC-LAPIN</v>
      </c>
      <c r="V49" s="79" t="e">
        <f ca="1"/>
        <v>#N/A</v>
      </c>
      <c r="W49" s="102" t="str">
        <f>IF(X49="Colistine","x",IF(INDEX(Données_ATB!CB$3:CC$63,MATCH(X49,Données_ATB!CB$3:CB$63,0),2)="Fluoroquinolones","x",IF(INDEX(Données_ATB!CB$3:CC$63,MATCH(X49,Données_ATB!CB$3:CB$63,0),2)="Cephalosporines 3&amp;4G","x","")))</f>
        <v/>
      </c>
      <c r="X49" s="77" t="str">
        <f>Données_ATB!CB48</f>
        <v>Sulfadoxine</v>
      </c>
      <c r="Y49" s="104" t="e">
        <f t="shared" si="30"/>
        <v>#N/A</v>
      </c>
      <c r="Z49" s="8" t="str">
        <f ca="1"/>
        <v>Sulfadoxine</v>
      </c>
      <c r="AA49" s="97" t="e">
        <f ca="1"/>
        <v>#N/A</v>
      </c>
      <c r="AB49" s="102"/>
      <c r="AC49" s="8"/>
      <c r="AD49" s="8"/>
      <c r="AE49" s="8"/>
      <c r="AF49" s="8"/>
      <c r="AG49" s="8"/>
      <c r="AH49" s="206" t="str">
        <f t="shared" si="77"/>
        <v/>
      </c>
      <c r="AI49" s="203"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remplir'!$M$31:$M$400,MASQ2!AI$43)/SUMIFS('Étape 1 - à remplir'!$F$19:$F$28,'Étape 1 - à remplir'!$E$19:$E$28,MASQ2!$AH49,'Étape 1 - à remplir'!$G$19:$G$28,"animaux"),"")</f>
        <v/>
      </c>
      <c r="AJ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remplir'!$M$31:$M$400,MASQ2!AJ$43)/SUMIFS('Étape 1 - à remplir'!$F$19:$F$28,'Étape 1 - à remplir'!$E$19:$E$28,MASQ2!$AH49,'Étape 1 - à remplir'!$G$19:$G$28,"animaux"),"")</f>
        <v/>
      </c>
      <c r="AK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remplir'!$M$31:$M$400,MASQ2!AK$43)/SUMIFS('Étape 1 - à remplir'!$F$19:$F$28,'Étape 1 - à remplir'!$E$19:$E$28,MASQ2!$AH49,'Étape 1 - à remplir'!$G$19:$G$28,"animaux"),"")</f>
        <v/>
      </c>
      <c r="AL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remplir'!$M$31:$M$400,MASQ2!AL$43)/SUMIFS('Étape 1 - à remplir'!$F$19:$F$28,'Étape 1 - à remplir'!$E$19:$E$28,MASQ2!$AH49,'Étape 1 - à remplir'!$G$19:$G$28,"animaux"),"")</f>
        <v/>
      </c>
      <c r="AM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remplir'!$M$31:$M$400,MASQ2!AM$43)/SUMIFS('Étape 1 - à remplir'!$F$19:$F$28,'Étape 1 - à remplir'!$E$19:$E$28,MASQ2!$AH49,'Étape 1 - à remplir'!$G$19:$G$28,"animaux"),"")</f>
        <v/>
      </c>
      <c r="AN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remplir'!$M$31:$M$400,MASQ2!AN$43)/SUMIFS('Étape 1 - à remplir'!$F$19:$F$28,'Étape 1 - à remplir'!$E$19:$E$28,MASQ2!$AH49,'Étape 1 - à remplir'!$G$19:$G$28,"animaux"),"")</f>
        <v/>
      </c>
      <c r="AO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remplir'!$M$31:$M$400,MASQ2!AO$43)/SUMIFS('Étape 1 - à remplir'!$F$19:$F$28,'Étape 1 - à remplir'!$E$19:$E$28,MASQ2!$AH49,'Étape 1 - à remplir'!$G$19:$G$28,"animaux"),"")</f>
        <v/>
      </c>
      <c r="AP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remplir'!$M$31:$M$400,MASQ2!AP$43)/SUMIFS('Étape 1 - à remplir'!$F$19:$F$28,'Étape 1 - à remplir'!$E$19:$E$28,MASQ2!$AH49,'Étape 1 - à remplir'!$G$19:$G$28,"animaux"),"")</f>
        <v/>
      </c>
      <c r="AQ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remplir'!$M$31:$M$400,MASQ2!AQ$43)/SUMIFS('Étape 1 - à remplir'!$F$19:$F$28,'Étape 1 - à remplir'!$E$19:$E$28,MASQ2!$AH49,'Étape 1 - à remplir'!$G$19:$G$28,"animaux"),"")</f>
        <v/>
      </c>
      <c r="AR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remplir'!$M$31:$M$400,MASQ2!AR$43)/SUMIFS('Étape 1 - à remplir'!$F$19:$F$28,'Étape 1 - à remplir'!$E$19:$E$28,MASQ2!$AH49,'Étape 1 - à remplir'!$G$19:$G$28,"animaux"),"")</f>
        <v/>
      </c>
      <c r="AS49" s="2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remplir'!$M$31:$M$400,MASQ2!AS$43)/SUMIFS('Étape 1 - à remplir'!$F$19:$F$28,'Étape 1 - à remplir'!$E$19:$E$28,MASQ2!$AH49,'Étape 1 - à remplir'!$G$19:$G$28,"animaux"),"")</f>
        <v/>
      </c>
      <c r="AT49" s="104" t="str">
        <f>IFERROR(SUMIFS('Étape 1 - à remplir'!$F$31:$F$400,'Étape 1 - à remplir'!$C$31:$C$400,IF($AH49="Croissance","*Croissance*",IF($AH49="Veau","*Veau*",IF($AH49="Adulte","*Adulte*",IF($AH49="Agneau","*Agneau*",IF($AH49="Chevreau","*Chevreau*",IF($AH49="Démarrage","*Démarrage*",IF($AH49="Engraissement","*Engraissement*",IF($AH49="Porcelet","*Porcelet*",IF($AH49="Post_sevrage","*Post_sevrage*",IF($AH49="Poulain","*Poulain*",IF($AH49="Poussin","*Poussin*",""))))))))))),'Étape 1 - à remplir'!$G$31:$G$400,"animaux",'Étape 1 - à remplir'!$M$31:$M$400,MASQ2!AT$43)/SUMIFS('Étape 1 - à remplir'!$F$19:$F$28,'Étape 1 - à remplir'!$E$19:$E$28,MASQ2!$AH49,'Étape 1 - à remplir'!$G$19:$G$28,"animaux"),"")</f>
        <v/>
      </c>
      <c r="AV49" s="56"/>
      <c r="AW49" s="8"/>
      <c r="AX49" s="8"/>
      <c r="AY49" s="8"/>
      <c r="AZ49" s="8"/>
      <c r="BA49" s="8"/>
      <c r="BB49" s="8"/>
      <c r="BC49" s="8"/>
      <c r="BD49" s="102" t="str">
        <f t="shared" si="5"/>
        <v/>
      </c>
      <c r="BE49" s="56" t="str">
        <f t="shared" si="6"/>
        <v>APRALAN APRAMYCINE 20-SJ PORC-LAPIN</v>
      </c>
      <c r="BF49" s="204" t="e">
        <f>IF(IF(BN$2="Catégorie",IF(BN$3="Toutes",SUMIFS('Étape 1 - à remplir'!$F$31:$F$400,'Étape 1 - à remplir'!$E$31:$E$400,MASQ2!BE49,'Étape 1 - à remplir'!$G$31:$G$400,"lots"),SUMIFS('Étape 1 - à remplir'!$F$31:$F$400,'Étape 1 - à remplir'!$E$31:$E$400,MASQ2!BE49,'Étape 1 - à remplir'!$C$31:$C$400,BN$3)),IF(BN$2="Âge",IF(BN$3="Tous",SUMIFS('Étape 1 - à remplir'!$F$31:$F$400,'Étape 1 - à remplir'!$E$31:$E$400,MASQ2!BE49,'Étape 1 - à remplir'!$G$31:$G$400,"lots"),SUMIFS('Étape 1 - à remplir'!$F$31:$F$400,'Étape 1 - à remplir'!$E$31:$E$400,MASQ2!BE49,'Étape 1 - à remplir'!$P$31:$P$400,BN$3,'Étape 1 - à remplir'!$G$31:$G$400,"lots")),IF(BN$2="Atelier",IF(BN$3="Tous",SUMIFS('Étape 1 - à remplir'!$F$31:$F$400,'Étape 1 - à remplir'!$E$31:$E$400,MASQ2!BE49,'Étape 1 - à remplir'!$G$31:$G$400,"lots"),SUMIFS('Étape 1 - à remplir'!$F$31:$F$400,'Étape 1 - à remplir'!$E$31:$E$400,MASQ2!BE49,'Étape 1 - à remplir'!$O$31:$O$400,BN$3,'Étape 1 - à remplir'!$G$31:$G$400,"lots")),IF(BN$2="Espèce",IF(BN$3="Tous",SUMIFS('Étape 1 - à remplir'!$F$31:$F$400,'Étape 1 - à remplir'!$E$31:$E$400,MASQ2!BE49,'Étape 1 - à remplir'!$G$31:$G$400,"lots"),SUMIFS('Étape 1 - à remplir'!$F$31:$F$400,'Étape 1 - à remplir'!$E$31:$E$400,MASQ2!BE49,'Étape 1 - à remplir'!$N$31:$N$400,BN$3,'Étape 1 - à remplir'!$G$31:$G$400,"lots"))))))=0,NA(),IF(BN$2="Catégorie",IF(BN$3="Toutes",SUMIFS('Étape 1 - à remplir'!$F$31:$F$400,'Étape 1 - à remplir'!$E$31:$E$400,MASQ2!BE49,'Étape 1 - à remplir'!$G$31:$G$400,"lots"),SUMIFS('Étape 1 - à remplir'!$F$31:$F$400,'Étape 1 - à remplir'!$E$31:$E$400,MASQ2!BE49,'Étape 1 - à remplir'!$C$31:$C$400,BN$3)),IF(BN$2="Âge",IF(BN$3="Tous",SUMIFS('Étape 1 - à remplir'!$F$31:$F$400,'Étape 1 - à remplir'!$E$31:$E$400,MASQ2!BE49,'Étape 1 - à remplir'!$G$31:$G$400,"lots"),SUMIFS('Étape 1 - à remplir'!$F$31:$F$400,'Étape 1 - à remplir'!$E$31:$E$400,MASQ2!BE49,'Étape 1 - à remplir'!$P$31:$P$400,BN$3,'Étape 1 - à remplir'!$G$31:$G$400,"lots")),IF(BN$2="Atelier",IF(BN$3="Tous",SUMIFS('Étape 1 - à remplir'!$F$31:$F$400,'Étape 1 - à remplir'!$E$31:$E$400,MASQ2!BE49,'Étape 1 - à remplir'!$G$31:$G$400,"lots"),SUMIFS('Étape 1 - à remplir'!$F$31:$F$400,'Étape 1 - à remplir'!$E$31:$E$400,MASQ2!BE49,'Étape 1 - à remplir'!$O$31:$O$400,BN$3,'Étape 1 - à remplir'!$G$31:$G$400,"lots")),IF(BN$2="Espèce",IF(BN$3="Tous",SUMIFS('Étape 1 - à remplir'!$F$31:$F$400,'Étape 1 - à remplir'!$E$31:$E$400,MASQ2!BE49,'Étape 1 - à remplir'!$G$31:$G$400,"lots"),SUMIFS('Étape 1 - à remplir'!$F$31:$F$400,'Étape 1 - à remplir'!$E$31:$E$400,MASQ2!BE49,'Étape 1 - à remplir'!$N$31:$N$400,BN$3,'Étape 1 - à remplir'!$G$31:$G$400,"lots")))))))</f>
        <v>#N/A</v>
      </c>
      <c r="BG49" s="204">
        <f t="shared" si="32"/>
        <v>0</v>
      </c>
      <c r="BH49" s="204" t="str">
        <f t="shared" si="7"/>
        <v>Apramycine</v>
      </c>
      <c r="BI49" s="204" t="str">
        <f t="shared" si="8"/>
        <v/>
      </c>
      <c r="BJ49" s="204" t="str">
        <f t="shared" si="9"/>
        <v/>
      </c>
      <c r="BK49" s="204" t="str">
        <f t="shared" si="10"/>
        <v>Aminoglycosides</v>
      </c>
      <c r="BL49" s="204" t="str">
        <f t="shared" si="11"/>
        <v/>
      </c>
      <c r="BM49" s="97" t="str">
        <f t="shared" si="12"/>
        <v/>
      </c>
      <c r="BN49" s="78"/>
      <c r="BO49" s="78"/>
      <c r="BP49" s="77" t="str">
        <f ca="1"/>
        <v>APRALAN APRAMYCINE 20-SJ PORC-LAPIN</v>
      </c>
      <c r="BQ49" s="79" t="e">
        <f ca="1"/>
        <v>#N/A</v>
      </c>
      <c r="BR49" s="102" t="str">
        <f t="shared" si="73"/>
        <v/>
      </c>
      <c r="BS49" s="77" t="str">
        <f t="shared" si="74"/>
        <v>Sulfadoxine</v>
      </c>
      <c r="BT49" s="104" t="e">
        <f t="shared" si="33"/>
        <v>#N/A</v>
      </c>
      <c r="BU49" s="204" t="str">
        <f ca="1"/>
        <v>Sulfadoxine</v>
      </c>
      <c r="BV49" s="97" t="e">
        <f ca="1"/>
        <v>#N/A</v>
      </c>
      <c r="BW49" s="8"/>
      <c r="BX49" s="8"/>
      <c r="BY49" s="8"/>
      <c r="BZ49" s="8"/>
      <c r="CA49" s="8"/>
      <c r="CB49" s="8"/>
      <c r="CC49" s="203" t="str">
        <f t="shared" si="78"/>
        <v/>
      </c>
      <c r="CD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remplir'!$M$31:$M$400,MASQ2!CD$43)/SUMIFS('Étape 1 - à remplir'!$F$19:$F$28,'Étape 1 - à remplir'!$E$19:$E$28,MASQ2!$CC49,'Étape 1 - à remplir'!$G$19:$G$28,"lots"),"")</f>
        <v/>
      </c>
      <c r="CE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remplir'!$M$31:$M$400,MASQ2!CE$43)/SUMIFS('Étape 1 - à remplir'!$F$19:$F$28,'Étape 1 - à remplir'!$E$19:$E$28,MASQ2!$CC49,'Étape 1 - à remplir'!$G$19:$G$28,"lots"),"")</f>
        <v/>
      </c>
      <c r="CF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remplir'!$M$31:$M$400,MASQ2!CF$43)/SUMIFS('Étape 1 - à remplir'!$F$19:$F$28,'Étape 1 - à remplir'!$E$19:$E$28,MASQ2!$CC49,'Étape 1 - à remplir'!$G$19:$G$28,"lots"),"")</f>
        <v/>
      </c>
      <c r="CG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remplir'!$M$31:$M$400,MASQ2!CG$43)/SUMIFS('Étape 1 - à remplir'!$F$19:$F$28,'Étape 1 - à remplir'!$E$19:$E$28,MASQ2!$CC49,'Étape 1 - à remplir'!$G$19:$G$28,"lots"),"")</f>
        <v/>
      </c>
      <c r="CH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remplir'!$M$31:$M$400,MASQ2!CH$43)/SUMIFS('Étape 1 - à remplir'!$F$19:$F$28,'Étape 1 - à remplir'!$E$19:$E$28,MASQ2!$CC49,'Étape 1 - à remplir'!$G$19:$G$28,"lots"),"")</f>
        <v/>
      </c>
      <c r="CI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remplir'!$M$31:$M$400,MASQ2!CI$43)/SUMIFS('Étape 1 - à remplir'!$F$19:$F$28,'Étape 1 - à remplir'!$E$19:$E$28,MASQ2!$CC49,'Étape 1 - à remplir'!$G$19:$G$28,"lots"),"")</f>
        <v/>
      </c>
      <c r="CJ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remplir'!$M$31:$M$400,MASQ2!CJ$43)/SUMIFS('Étape 1 - à remplir'!$F$19:$F$28,'Étape 1 - à remplir'!$E$19:$E$28,MASQ2!$CC49,'Étape 1 - à remplir'!$G$19:$G$28,"lots"),"")</f>
        <v/>
      </c>
      <c r="CK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remplir'!$M$31:$M$400,MASQ2!CK$43)/SUMIFS('Étape 1 - à remplir'!$F$19:$F$28,'Étape 1 - à remplir'!$E$19:$E$28,MASQ2!$CC49,'Étape 1 - à remplir'!$G$19:$G$28,"lots"),"")</f>
        <v/>
      </c>
      <c r="CL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remplir'!$M$31:$M$400,MASQ2!CL$43)/SUMIFS('Étape 1 - à remplir'!$F$19:$F$28,'Étape 1 - à remplir'!$E$19:$E$28,MASQ2!$CC49,'Étape 1 - à remplir'!$G$19:$G$28,"lots"),"")</f>
        <v/>
      </c>
      <c r="CM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remplir'!$M$31:$M$400,MASQ2!CM$43)/SUMIFS('Étape 1 - à remplir'!$F$19:$F$28,'Étape 1 - à remplir'!$E$19:$E$28,MASQ2!$CC49,'Étape 1 - à remplir'!$G$19:$G$28,"lots"),"")</f>
        <v/>
      </c>
      <c r="CN49" s="16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remplir'!$M$31:$M$400,MASQ2!CN$43)/SUMIFS('Étape 1 - à remplir'!$F$19:$F$28,'Étape 1 - à remplir'!$E$19:$E$28,MASQ2!$CC49,'Étape 1 - à remplir'!$G$19:$G$28,"lots"),"")</f>
        <v/>
      </c>
      <c r="CO49" s="152" t="str">
        <f>IFERROR(SUMIFS('Étape 1 - à remplir'!$F$31:$F$400,'Étape 1 - à remplir'!$C$31:$C$400,IF($CC49="Croissance","*Croissance*",IF($CC49="Veau","*Veau*",IF($CC49="Adulte","*Adulte*",IF($CC49="Agneau","*Agneau*",IF($CC49="Chevreau","*Chevreau*",IF($CC49="Démarrage","*Démarrage*",IF($CC49="Engraissement","*Engraissement*",IF($CC49="Porcelet","*Porcelet*",IF($CC49="Post_sevrage","*Post_sevrage*",IF($CC49="Poulain","*Poulain*",IF($CC49="Poussin","*Poussin*",""))))))))))),'Étape 1 - à remplir'!$G$31:$G$400,"lots",'Étape 1 - à remplir'!$M$31:$M$400,MASQ2!CO$43)/SUMIFS('Étape 1 - à remplir'!$F$19:$F$28,'Étape 1 - à remplir'!$E$19:$E$28,MASQ2!$CC49,'Étape 1 - à remplir'!$G$19:$G$28,"lots"),"")</f>
        <v/>
      </c>
      <c r="CQ49" s="56"/>
      <c r="CR49" s="8"/>
      <c r="CS49" s="8"/>
      <c r="CT49" s="8"/>
      <c r="CU49" s="8"/>
      <c r="CV49" s="8"/>
      <c r="CW49" s="8"/>
      <c r="CX49" s="8"/>
      <c r="CY49" s="102" t="str">
        <f t="shared" si="18"/>
        <v/>
      </c>
      <c r="CZ49" s="56" t="str">
        <f t="shared" si="19"/>
        <v>APRALAN APRAMYCINE 20-SJ PORC-LAPIN</v>
      </c>
      <c r="DA49" s="204" t="e">
        <f>IF(IF(DI$2="Catégorie",IF(DI$3="Toutes",SUMIFS('Étape 1 - à remplir'!$F$31:$F$400,'Étape 1 - à remplir'!$E$31:$E$400,MASQ2!CZ49,'Étape 1 - à remplir'!$G$31:$G$400,"kg"),SUMIFS('Étape 1 - à remplir'!$F$31:$F$400,'Étape 1 - à remplir'!$E$31:$E$400,MASQ2!CZ49,'Étape 1 - à remplir'!$C$31:$C$400,DI$3)),IF(DI$2="Âge",IF(DI$3="Tous",SUMIFS('Étape 1 - à remplir'!$F$31:$F$400,'Étape 1 - à remplir'!$E$31:$E$400,MASQ2!CZ49,'Étape 1 - à remplir'!$G$31:$G$400,"kg"),SUMIFS('Étape 1 - à remplir'!$F$31:$F$400,'Étape 1 - à remplir'!$E$31:$E$400,MASQ2!CZ49,'Étape 1 - à remplir'!$P$31:$P$400,DI$3,'Étape 1 - à remplir'!$G$31:$G$400,"kg")),IF(DI$2="Atelier",IF(DI$3="Tous",SUMIFS('Étape 1 - à remplir'!$F$31:$F$400,'Étape 1 - à remplir'!$E$31:$E$400,MASQ2!CZ49,'Étape 1 - à remplir'!$G$31:$G$400,"kg"),SUMIFS('Étape 1 - à remplir'!$F$31:$F$400,'Étape 1 - à remplir'!$E$31:$E$400,MASQ2!CZ49,'Étape 1 - à remplir'!$O$31:$O$400,DI$3,'Étape 1 - à remplir'!$G$31:$G$400,"kg")),IF(DI$2="Espèce",IF(DI$3="Tous",SUMIFS('Étape 1 - à remplir'!$F$31:$F$400,'Étape 1 - à remplir'!$E$31:$E$400,MASQ2!CZ49,'Étape 1 - à remplir'!$G$31:$G$400,"kg"),SUMIFS('Étape 1 - à remplir'!$F$31:$F$400,'Étape 1 - à remplir'!$E$31:$E$400,MASQ2!CZ49,'Étape 1 - à remplir'!$N$31:$N$400,DI$3,'Étape 1 - à remplir'!$G$31:$G$400,"kg"))))))=0,NA(),IF(DI$2="Catégorie",IF(DI$3="Toutes",SUMIFS('Étape 1 - à remplir'!$F$31:$F$400,'Étape 1 - à remplir'!$E$31:$E$400,MASQ2!CZ49,'Étape 1 - à remplir'!$G$31:$G$400,"kg"),SUMIFS('Étape 1 - à remplir'!$F$31:$F$400,'Étape 1 - à remplir'!$E$31:$E$400,MASQ2!CZ49,'Étape 1 - à remplir'!$C$31:$C$400,DI$3)),IF(DI$2="Âge",IF(DI$3="Tous",SUMIFS('Étape 1 - à remplir'!$F$31:$F$400,'Étape 1 - à remplir'!$E$31:$E$400,MASQ2!CZ49,'Étape 1 - à remplir'!$G$31:$G$400,"kg"),SUMIFS('Étape 1 - à remplir'!$F$31:$F$400,'Étape 1 - à remplir'!$E$31:$E$400,MASQ2!CZ49,'Étape 1 - à remplir'!$P$31:$P$400,DI$3,'Étape 1 - à remplir'!$G$31:$G$400,"kg")),IF(DI$2="Atelier",IF(DI$3="Tous",SUMIFS('Étape 1 - à remplir'!$F$31:$F$400,'Étape 1 - à remplir'!$E$31:$E$400,MASQ2!CZ49,'Étape 1 - à remplir'!$G$31:$G$400,"kg"),SUMIFS('Étape 1 - à remplir'!$F$31:$F$400,'Étape 1 - à remplir'!$E$31:$E$400,MASQ2!CZ49,'Étape 1 - à remplir'!$O$31:$O$400,DI$3,'Étape 1 - à remplir'!$G$31:$G$400,"kg")),IF(DI$2="Espèce",IF(DI$3="Tous",SUMIFS('Étape 1 - à remplir'!$F$31:$F$400,'Étape 1 - à remplir'!$E$31:$E$400,MASQ2!CZ49,'Étape 1 - à remplir'!$G$31:$G$400,"kg"),SUMIFS('Étape 1 - à remplir'!$F$31:$F$400,'Étape 1 - à remplir'!$E$31:$E$400,MASQ2!CZ49,'Étape 1 - à remplir'!$N$31:$N$400,DI$3,'Étape 1 - à remplir'!$G$31:$G$400,"kg")))))))</f>
        <v>#N/A</v>
      </c>
      <c r="DB49" s="104">
        <f t="shared" si="35"/>
        <v>0</v>
      </c>
      <c r="DC49" s="204" t="str">
        <f t="shared" si="20"/>
        <v>Apramycine</v>
      </c>
      <c r="DD49" s="204" t="str">
        <f t="shared" si="21"/>
        <v/>
      </c>
      <c r="DE49" s="204" t="str">
        <f t="shared" si="22"/>
        <v/>
      </c>
      <c r="DF49" s="204" t="str">
        <f t="shared" si="23"/>
        <v>Aminoglycosides</v>
      </c>
      <c r="DG49" s="204" t="str">
        <f t="shared" si="24"/>
        <v/>
      </c>
      <c r="DH49" s="97" t="str">
        <f t="shared" si="25"/>
        <v/>
      </c>
      <c r="DI49" s="78"/>
      <c r="DJ49" s="78"/>
      <c r="DK49" s="77" t="str">
        <f ca="1"/>
        <v>APRALAN APRAMYCINE 20-SJ PORC-LAPIN</v>
      </c>
      <c r="DL49" s="79" t="e">
        <f ca="1"/>
        <v>#N/A</v>
      </c>
      <c r="DM49" s="102" t="str">
        <f t="shared" si="75"/>
        <v/>
      </c>
      <c r="DN49" s="77" t="str">
        <f t="shared" si="76"/>
        <v>Sulfadoxine</v>
      </c>
      <c r="DO49" s="104" t="e">
        <f t="shared" si="36"/>
        <v>#N/A</v>
      </c>
      <c r="DP49" s="8" t="str">
        <f ca="1"/>
        <v>Sulfadoxine</v>
      </c>
      <c r="DQ49" s="97" t="e">
        <f ca="1"/>
        <v>#N/A</v>
      </c>
      <c r="DR49" s="8"/>
      <c r="DS49" s="8"/>
      <c r="DT49" s="8"/>
      <c r="DU49" s="8"/>
      <c r="DV49" s="8"/>
      <c r="DW49" s="8"/>
      <c r="DX49" s="203" t="str">
        <f t="shared" si="79"/>
        <v/>
      </c>
      <c r="DY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remplir'!$M$31:$M$400,MASQ2!DY$43)/SUMIFS('Étape 1 - à remplir'!$F$19:$F$28,'Étape 1 - à remplir'!$E$19:$E$28,MASQ2!$DX49,'Étape 1 - à remplir'!$G$19:$G$28,"kg"),"")</f>
        <v/>
      </c>
      <c r="DZ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remplir'!$M$31:$M$400,MASQ2!DZ$43)/SUMIFS('Étape 1 - à remplir'!$F$19:$F$28,'Étape 1 - à remplir'!$E$19:$E$28,MASQ2!$DX49,'Étape 1 - à remplir'!$G$19:$G$28,"kg"),"")</f>
        <v/>
      </c>
      <c r="EA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remplir'!$M$31:$M$400,MASQ2!EA$43)/SUMIFS('Étape 1 - à remplir'!$F$19:$F$28,'Étape 1 - à remplir'!$E$19:$E$28,MASQ2!$DX49,'Étape 1 - à remplir'!$G$19:$G$28,"kg"),"")</f>
        <v/>
      </c>
      <c r="EB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remplir'!$M$31:$M$400,MASQ2!EB$43)/SUMIFS('Étape 1 - à remplir'!$F$19:$F$28,'Étape 1 - à remplir'!$E$19:$E$28,MASQ2!$DX49,'Étape 1 - à remplir'!$G$19:$G$28,"kg"),"")</f>
        <v/>
      </c>
      <c r="EC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remplir'!$M$31:$M$400,MASQ2!EC$43)/SUMIFS('Étape 1 - à remplir'!$F$19:$F$28,'Étape 1 - à remplir'!$E$19:$E$28,MASQ2!$DX49,'Étape 1 - à remplir'!$G$19:$G$28,"kg"),"")</f>
        <v/>
      </c>
      <c r="ED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remplir'!$M$31:$M$400,MASQ2!ED$43)/SUMIFS('Étape 1 - à remplir'!$F$19:$F$28,'Étape 1 - à remplir'!$E$19:$E$28,MASQ2!$DX49,'Étape 1 - à remplir'!$G$19:$G$28,"kg"),"")</f>
        <v/>
      </c>
      <c r="EE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remplir'!$M$31:$M$400,MASQ2!EE$43)/SUMIFS('Étape 1 - à remplir'!$F$19:$F$28,'Étape 1 - à remplir'!$E$19:$E$28,MASQ2!$DX49,'Étape 1 - à remplir'!$G$19:$G$28,"kg"),"")</f>
        <v/>
      </c>
      <c r="EF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remplir'!$M$31:$M$400,MASQ2!EF$43)/SUMIFS('Étape 1 - à remplir'!$F$19:$F$28,'Étape 1 - à remplir'!$E$19:$E$28,MASQ2!$DX49,'Étape 1 - à remplir'!$G$19:$G$28,"kg"),"")</f>
        <v/>
      </c>
      <c r="EG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remplir'!$M$31:$M$400,MASQ2!EG$43)/SUMIFS('Étape 1 - à remplir'!$F$19:$F$28,'Étape 1 - à remplir'!$E$19:$E$28,MASQ2!$DX49,'Étape 1 - à remplir'!$G$19:$G$28,"kg"),"")</f>
        <v/>
      </c>
      <c r="EH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remplir'!$M$31:$M$400,MASQ2!EH$43)/SUMIFS('Étape 1 - à remplir'!$F$19:$F$28,'Étape 1 - à remplir'!$E$19:$E$28,MASQ2!$DX49,'Étape 1 - à remplir'!$G$19:$G$28,"kg"),"")</f>
        <v/>
      </c>
      <c r="EI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remplir'!$M$31:$M$400,MASQ2!EI$43)/SUMIFS('Étape 1 - à remplir'!$F$19:$F$28,'Étape 1 - à remplir'!$E$19:$E$28,MASQ2!$DX49,'Étape 1 - à remplir'!$G$19:$G$28,"kg"),"")</f>
        <v/>
      </c>
      <c r="EJ49" s="162" t="str">
        <f>IFERROR(SUMIFS('Étape 1 - à remplir'!$F$31:$F$400,'Étape 1 - à remplir'!$C$31:$C$400,IF($DX49="Croissance","*Croissance*",IF($DX49="Veau","*Veau*",IF($DX49="Adulte","*Adulte*",IF($DX49="Agneau","*Agneau*",IF($DX49="Chevreau","*Chevreau*",IF($DX49="Démarrage","*Démarrage*",IF($DX49="Engraissement","*Engraissement*",IF($DX49="Porcelet","*Porcelet*",IF($DX49="Post_sevrage","*Post_sevrage*",IF($DX49="Poulain","*Poulain*",IF($DX49="Poussin","*Poussin*",""))))))))))),'Étape 1 - à remplir'!$G$31:$G$400,"kg",'Étape 1 - à remplir'!$M$31:$M$400,MASQ2!EJ$43)/SUMIFS('Étape 1 - à remplir'!$F$19:$F$28,'Étape 1 - à remplir'!$E$19:$E$28,MASQ2!$DX49,'Étape 1 - à remplir'!$G$19:$G$28,"kg"),"")</f>
        <v/>
      </c>
    </row>
    <row r="50" spans="1:140" x14ac:dyDescent="0.25">
      <c r="A50" s="56"/>
      <c r="B50" s="8"/>
      <c r="C50" s="8"/>
      <c r="D50" s="8"/>
      <c r="E50" s="8"/>
      <c r="F50" s="8"/>
      <c r="G50" s="8"/>
      <c r="H50" s="8"/>
      <c r="I50" s="102" t="str">
        <f>INDEX(Données_ATB!BE:BV,MATCH(MASQ2!J50,Données_ATB!BE:BE,0),18)</f>
        <v/>
      </c>
      <c r="J50" s="77" t="str">
        <f>Données_ATB!BE49</f>
        <v>APRALAN BUVABLE POUDRE POUR ADMINISTRATION DANS L’EAU DE BOISSON/LAIT DE REMPLACEMENT POUR PORCS, VEAUX, POULETS ET LAPINS</v>
      </c>
      <c r="K50" s="204" t="e">
        <f>IF(IF(S$2="Catégorie",IF(S$3="Toutes",SUMIFS('Étape 1 - à remplir'!$F$31:$F$400,'Étape 1 - à remplir'!$E$31:$E$400,MASQ2!J50,'Étape 1 - à remplir'!$G$31:$G$400,"animaux"),SUMIFS('Étape 1 - à remplir'!$F$31:$F$400,'Étape 1 - à remplir'!$E$31:$E$400,MASQ2!J50,'Étape 1 - à remplir'!$C$31:$C$400,S$3)),IF(S$2="Âge",IF(S$3="Tous",SUMIFS('Étape 1 - à remplir'!$F$31:$F$400,'Étape 1 - à remplir'!$E$31:$E$400,MASQ2!J50,'Étape 1 - à remplir'!$G$31:$G$400,"animaux"),SUMIFS('Étape 1 - à remplir'!$F$31:$F$400,'Étape 1 - à remplir'!$E$31:$E$400,MASQ2!J50,'Étape 1 - à remplir'!$P$31:$P$400,S$3)),IF(S$2="Atelier",IF(S$3="Tous",SUMIFS('Étape 1 - à remplir'!$F$31:$F$400,'Étape 1 - à remplir'!$E$31:$E$400,MASQ2!J50,'Étape 1 - à remplir'!$G$31:$G$400,"animaux"),SUMIFS('Étape 1 - à remplir'!$F$31:$F$400,'Étape 1 - à remplir'!$E$31:$E$400,MASQ2!J50,'Étape 1 - à remplir'!$O$31:$O$400,S$3)),IF(S$2="Espèce",IF(S$3="Tous",SUMIFS('Étape 1 - à remplir'!$F$31:$F$400,'Étape 1 - à remplir'!$E$31:$E$400,MASQ2!J50,'Étape 1 - à remplir'!$G$31:$G$400,"animaux"),SUMIFS('Étape 1 - à remplir'!$F$31:$F$400,'Étape 1 - à remplir'!$E$31:$E$400,MASQ2!J50,'Étape 1 - à remplir'!$N$31:$N$400,S$3))))))=0,NA(),IF(S$2="Catégorie",IF(S$3="Toutes",SUMIFS('Étape 1 - à remplir'!$F$31:$F$400,'Étape 1 - à remplir'!$E$31:$E$400,MASQ2!J50,'Étape 1 - à remplir'!$G$31:$G$400,"animaux"),SUMIFS('Étape 1 - à remplir'!$F$31:$F$400,'Étape 1 - à remplir'!$E$31:$E$400,MASQ2!J50,'Étape 1 - à remplir'!$C$31:$C$400,S$3)),IF(S$2="Âge",IF(S$3="Tous",SUMIFS('Étape 1 - à remplir'!$F$31:$F$400,'Étape 1 - à remplir'!$E$31:$E$400,MASQ2!J50,'Étape 1 - à remplir'!$G$31:$G$400,"animaux"),SUMIFS('Étape 1 - à remplir'!$F$31:$F$400,'Étape 1 - à remplir'!$E$31:$E$400,MASQ2!J50,'Étape 1 - à remplir'!$P$31:$P$400,S$3)),IF(S$2="Atelier",IF(S$3="Tous",SUMIFS('Étape 1 - à remplir'!$F$31:$F$400,'Étape 1 - à remplir'!$E$31:$E$400,MASQ2!J50,'Étape 1 - à remplir'!$G$31:$G$400,"animaux"),SUMIFS('Étape 1 - à remplir'!$F$31:$F$400,'Étape 1 - à remplir'!$E$31:$E$400,MASQ2!J50,'Étape 1 - à remplir'!$O$31:$O$400,S$3)),IF(S$2="Espèce",IF(S$3="Tous",SUMIFS('Étape 1 - à remplir'!$F$31:$F$400,'Étape 1 - à remplir'!$E$31:$E$400,MASQ2!J50,'Étape 1 - à remplir'!$G$31:$G$400,"animaux"),SUMIFS('Étape 1 - à remplir'!$F$31:$F$400,'Étape 1 - à remplir'!$E$31:$E$400,MASQ2!J50,'Étape 1 - à remplir'!$N$31:$N$400,S$3)))))))</f>
        <v>#N/A</v>
      </c>
      <c r="L50" s="97">
        <f t="shared" si="38"/>
        <v>0</v>
      </c>
      <c r="M50" s="56" t="str">
        <f>Données_ATB!BN49</f>
        <v>Apramycine</v>
      </c>
      <c r="N50" s="204" t="str">
        <f>Données_ATB!BO49</f>
        <v/>
      </c>
      <c r="O50" s="97" t="str">
        <f>Données_ATB!BP49</f>
        <v/>
      </c>
      <c r="P50" s="77" t="str">
        <f>Données_ATB!BR49</f>
        <v>Aminoglycosides</v>
      </c>
      <c r="Q50" s="78" t="str">
        <f>Données_ATB!BS49</f>
        <v/>
      </c>
      <c r="R50" s="79" t="str">
        <f>Données_ATB!BT49</f>
        <v/>
      </c>
      <c r="S50" s="78"/>
      <c r="T50" s="78"/>
      <c r="U50" s="77" t="str">
        <f ca="1"/>
        <v>APRALAN BUVABLE POUDRE POUR ADMINISTRATION DANS L’EAU DE BOISSON/LAIT DE REMPLACEMENT POUR PORCS, VEAUX, POULETS ET LAPINS</v>
      </c>
      <c r="V50" s="79" t="e">
        <f ca="1"/>
        <v>#N/A</v>
      </c>
      <c r="W50" s="102" t="str">
        <f>IF(X50="Colistine","x",IF(INDEX(Données_ATB!CB$3:CC$63,MATCH(X50,Données_ATB!CB$3:CB$63,0),2)="Fluoroquinolones","x",IF(INDEX(Données_ATB!CB$3:CC$63,MATCH(X50,Données_ATB!CB$3:CB$63,0),2)="Cephalosporines 3&amp;4G","x","")))</f>
        <v/>
      </c>
      <c r="X50" s="77" t="str">
        <f>Données_ATB!CB49</f>
        <v>Sulfaguanidine</v>
      </c>
      <c r="Y50" s="104" t="e">
        <f t="shared" si="30"/>
        <v>#N/A</v>
      </c>
      <c r="Z50" s="8" t="str">
        <f ca="1"/>
        <v>Sulfaguanidine</v>
      </c>
      <c r="AA50" s="97" t="e">
        <f ca="1"/>
        <v>#N/A</v>
      </c>
      <c r="AB50" s="102"/>
      <c r="AC50" s="8"/>
      <c r="AD50" s="8"/>
      <c r="AE50" s="8"/>
      <c r="AF50" s="8"/>
      <c r="AG50" s="8"/>
      <c r="AH50" s="206" t="str">
        <f t="shared" si="77"/>
        <v/>
      </c>
      <c r="AI50" s="203"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remplir'!$M$31:$M$400,MASQ2!AI$43)/SUMIFS('Étape 1 - à remplir'!$F$19:$F$28,'Étape 1 - à remplir'!$E$19:$E$28,MASQ2!$AH50,'Étape 1 - à remplir'!$G$19:$G$28,"animaux"),"")</f>
        <v/>
      </c>
      <c r="AJ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remplir'!$M$31:$M$400,MASQ2!AJ$43)/SUMIFS('Étape 1 - à remplir'!$F$19:$F$28,'Étape 1 - à remplir'!$E$19:$E$28,MASQ2!$AH50,'Étape 1 - à remplir'!$G$19:$G$28,"animaux"),"")</f>
        <v/>
      </c>
      <c r="AK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remplir'!$M$31:$M$400,MASQ2!AK$43)/SUMIFS('Étape 1 - à remplir'!$F$19:$F$28,'Étape 1 - à remplir'!$E$19:$E$28,MASQ2!$AH50,'Étape 1 - à remplir'!$G$19:$G$28,"animaux"),"")</f>
        <v/>
      </c>
      <c r="AL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remplir'!$M$31:$M$400,MASQ2!AL$43)/SUMIFS('Étape 1 - à remplir'!$F$19:$F$28,'Étape 1 - à remplir'!$E$19:$E$28,MASQ2!$AH50,'Étape 1 - à remplir'!$G$19:$G$28,"animaux"),"")</f>
        <v/>
      </c>
      <c r="AM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remplir'!$M$31:$M$400,MASQ2!AM$43)/SUMIFS('Étape 1 - à remplir'!$F$19:$F$28,'Étape 1 - à remplir'!$E$19:$E$28,MASQ2!$AH50,'Étape 1 - à remplir'!$G$19:$G$28,"animaux"),"")</f>
        <v/>
      </c>
      <c r="AN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remplir'!$M$31:$M$400,MASQ2!AN$43)/SUMIFS('Étape 1 - à remplir'!$F$19:$F$28,'Étape 1 - à remplir'!$E$19:$E$28,MASQ2!$AH50,'Étape 1 - à remplir'!$G$19:$G$28,"animaux"),"")</f>
        <v/>
      </c>
      <c r="AO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remplir'!$M$31:$M$400,MASQ2!AO$43)/SUMIFS('Étape 1 - à remplir'!$F$19:$F$28,'Étape 1 - à remplir'!$E$19:$E$28,MASQ2!$AH50,'Étape 1 - à remplir'!$G$19:$G$28,"animaux"),"")</f>
        <v/>
      </c>
      <c r="AP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remplir'!$M$31:$M$400,MASQ2!AP$43)/SUMIFS('Étape 1 - à remplir'!$F$19:$F$28,'Étape 1 - à remplir'!$E$19:$E$28,MASQ2!$AH50,'Étape 1 - à remplir'!$G$19:$G$28,"animaux"),"")</f>
        <v/>
      </c>
      <c r="AQ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remplir'!$M$31:$M$400,MASQ2!AQ$43)/SUMIFS('Étape 1 - à remplir'!$F$19:$F$28,'Étape 1 - à remplir'!$E$19:$E$28,MASQ2!$AH50,'Étape 1 - à remplir'!$G$19:$G$28,"animaux"),"")</f>
        <v/>
      </c>
      <c r="AR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remplir'!$M$31:$M$400,MASQ2!AR$43)/SUMIFS('Étape 1 - à remplir'!$F$19:$F$28,'Étape 1 - à remplir'!$E$19:$E$28,MASQ2!$AH50,'Étape 1 - à remplir'!$G$19:$G$28,"animaux"),"")</f>
        <v/>
      </c>
      <c r="AS50" s="2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remplir'!$M$31:$M$400,MASQ2!AS$43)/SUMIFS('Étape 1 - à remplir'!$F$19:$F$28,'Étape 1 - à remplir'!$E$19:$E$28,MASQ2!$AH50,'Étape 1 - à remplir'!$G$19:$G$28,"animaux"),"")</f>
        <v/>
      </c>
      <c r="AT50" s="104" t="str">
        <f>IFERROR(SUMIFS('Étape 1 - à remplir'!$F$31:$F$400,'Étape 1 - à remplir'!$C$31:$C$400,IF($AH50="Croissance","*Croissance*",IF($AH50="Veau","*Veau*",IF($AH50="Adulte","*Adulte*",IF($AH50="Agneau","*Agneau*",IF($AH50="Chevreau","*Chevreau*",IF($AH50="Démarrage","*Démarrage*",IF($AH50="Engraissement","*Engraissement*",IF($AH50="Porcelet","*Porcelet*",IF($AH50="Post_sevrage","*Post_sevrage*",IF($AH50="Poulain","*Poulain*",IF($AH50="Poussin","*Poussin*",""))))))))))),'Étape 1 - à remplir'!$G$31:$G$400,"animaux",'Étape 1 - à remplir'!$M$31:$M$400,MASQ2!AT$43)/SUMIFS('Étape 1 - à remplir'!$F$19:$F$28,'Étape 1 - à remplir'!$E$19:$E$28,MASQ2!$AH50,'Étape 1 - à remplir'!$G$19:$G$28,"animaux"),"")</f>
        <v/>
      </c>
      <c r="AV50" s="56"/>
      <c r="AW50" s="8"/>
      <c r="AX50" s="8"/>
      <c r="AY50" s="8"/>
      <c r="AZ50" s="8"/>
      <c r="BA50" s="8"/>
      <c r="BB50" s="8"/>
      <c r="BC50" s="8"/>
      <c r="BD50" s="102" t="str">
        <f t="shared" si="5"/>
        <v/>
      </c>
      <c r="BE50" s="56" t="str">
        <f t="shared" si="6"/>
        <v>APRALAN BUVABLE POUDRE POUR ADMINISTRATION DANS L’EAU DE BOISSON/LAIT DE REMPLACEMENT POUR PORCS, VEAUX, POULETS ET LAPINS</v>
      </c>
      <c r="BF50" s="204" t="e">
        <f>IF(IF(BN$2="Catégorie",IF(BN$3="Toutes",SUMIFS('Étape 1 - à remplir'!$F$31:$F$400,'Étape 1 - à remplir'!$E$31:$E$400,MASQ2!BE50,'Étape 1 - à remplir'!$G$31:$G$400,"lots"),SUMIFS('Étape 1 - à remplir'!$F$31:$F$400,'Étape 1 - à remplir'!$E$31:$E$400,MASQ2!BE50,'Étape 1 - à remplir'!$C$31:$C$400,BN$3)),IF(BN$2="Âge",IF(BN$3="Tous",SUMIFS('Étape 1 - à remplir'!$F$31:$F$400,'Étape 1 - à remplir'!$E$31:$E$400,MASQ2!BE50,'Étape 1 - à remplir'!$G$31:$G$400,"lots"),SUMIFS('Étape 1 - à remplir'!$F$31:$F$400,'Étape 1 - à remplir'!$E$31:$E$400,MASQ2!BE50,'Étape 1 - à remplir'!$P$31:$P$400,BN$3,'Étape 1 - à remplir'!$G$31:$G$400,"lots")),IF(BN$2="Atelier",IF(BN$3="Tous",SUMIFS('Étape 1 - à remplir'!$F$31:$F$400,'Étape 1 - à remplir'!$E$31:$E$400,MASQ2!BE50,'Étape 1 - à remplir'!$G$31:$G$400,"lots"),SUMIFS('Étape 1 - à remplir'!$F$31:$F$400,'Étape 1 - à remplir'!$E$31:$E$400,MASQ2!BE50,'Étape 1 - à remplir'!$O$31:$O$400,BN$3,'Étape 1 - à remplir'!$G$31:$G$400,"lots")),IF(BN$2="Espèce",IF(BN$3="Tous",SUMIFS('Étape 1 - à remplir'!$F$31:$F$400,'Étape 1 - à remplir'!$E$31:$E$400,MASQ2!BE50,'Étape 1 - à remplir'!$G$31:$G$400,"lots"),SUMIFS('Étape 1 - à remplir'!$F$31:$F$400,'Étape 1 - à remplir'!$E$31:$E$400,MASQ2!BE50,'Étape 1 - à remplir'!$N$31:$N$400,BN$3,'Étape 1 - à remplir'!$G$31:$G$400,"lots"))))))=0,NA(),IF(BN$2="Catégorie",IF(BN$3="Toutes",SUMIFS('Étape 1 - à remplir'!$F$31:$F$400,'Étape 1 - à remplir'!$E$31:$E$400,MASQ2!BE50,'Étape 1 - à remplir'!$G$31:$G$400,"lots"),SUMIFS('Étape 1 - à remplir'!$F$31:$F$400,'Étape 1 - à remplir'!$E$31:$E$400,MASQ2!BE50,'Étape 1 - à remplir'!$C$31:$C$400,BN$3)),IF(BN$2="Âge",IF(BN$3="Tous",SUMIFS('Étape 1 - à remplir'!$F$31:$F$400,'Étape 1 - à remplir'!$E$31:$E$400,MASQ2!BE50,'Étape 1 - à remplir'!$G$31:$G$400,"lots"),SUMIFS('Étape 1 - à remplir'!$F$31:$F$400,'Étape 1 - à remplir'!$E$31:$E$400,MASQ2!BE50,'Étape 1 - à remplir'!$P$31:$P$400,BN$3,'Étape 1 - à remplir'!$G$31:$G$400,"lots")),IF(BN$2="Atelier",IF(BN$3="Tous",SUMIFS('Étape 1 - à remplir'!$F$31:$F$400,'Étape 1 - à remplir'!$E$31:$E$400,MASQ2!BE50,'Étape 1 - à remplir'!$G$31:$G$400,"lots"),SUMIFS('Étape 1 - à remplir'!$F$31:$F$400,'Étape 1 - à remplir'!$E$31:$E$400,MASQ2!BE50,'Étape 1 - à remplir'!$O$31:$O$400,BN$3,'Étape 1 - à remplir'!$G$31:$G$400,"lots")),IF(BN$2="Espèce",IF(BN$3="Tous",SUMIFS('Étape 1 - à remplir'!$F$31:$F$400,'Étape 1 - à remplir'!$E$31:$E$400,MASQ2!BE50,'Étape 1 - à remplir'!$G$31:$G$400,"lots"),SUMIFS('Étape 1 - à remplir'!$F$31:$F$400,'Étape 1 - à remplir'!$E$31:$E$400,MASQ2!BE50,'Étape 1 - à remplir'!$N$31:$N$400,BN$3,'Étape 1 - à remplir'!$G$31:$G$400,"lots")))))))</f>
        <v>#N/A</v>
      </c>
      <c r="BG50" s="204">
        <f t="shared" si="32"/>
        <v>0</v>
      </c>
      <c r="BH50" s="204" t="str">
        <f t="shared" si="7"/>
        <v>Apramycine</v>
      </c>
      <c r="BI50" s="204" t="str">
        <f t="shared" si="8"/>
        <v/>
      </c>
      <c r="BJ50" s="204" t="str">
        <f t="shared" si="9"/>
        <v/>
      </c>
      <c r="BK50" s="204" t="str">
        <f t="shared" si="10"/>
        <v>Aminoglycosides</v>
      </c>
      <c r="BL50" s="204" t="str">
        <f t="shared" si="11"/>
        <v/>
      </c>
      <c r="BM50" s="97" t="str">
        <f t="shared" si="12"/>
        <v/>
      </c>
      <c r="BN50" s="78"/>
      <c r="BO50" s="78"/>
      <c r="BP50" s="77" t="str">
        <f ca="1"/>
        <v>APRALAN BUVABLE POUDRE POUR ADMINISTRATION DANS L’EAU DE BOISSON/LAIT DE REMPLACEMENT POUR PORCS, VEAUX, POULETS ET LAPINS</v>
      </c>
      <c r="BQ50" s="79" t="e">
        <f ca="1"/>
        <v>#N/A</v>
      </c>
      <c r="BR50" s="102" t="str">
        <f t="shared" si="73"/>
        <v/>
      </c>
      <c r="BS50" s="77" t="str">
        <f t="shared" si="74"/>
        <v>Sulfaguanidine</v>
      </c>
      <c r="BT50" s="104" t="e">
        <f t="shared" si="33"/>
        <v>#N/A</v>
      </c>
      <c r="BU50" s="204" t="str">
        <f ca="1"/>
        <v>Sulfaguanidine</v>
      </c>
      <c r="BV50" s="97" t="e">
        <f ca="1"/>
        <v>#N/A</v>
      </c>
      <c r="BW50" s="8"/>
      <c r="BX50" s="8"/>
      <c r="BY50" s="8"/>
      <c r="BZ50" s="8"/>
      <c r="CA50" s="8"/>
      <c r="CB50" s="8"/>
      <c r="CC50" s="203" t="str">
        <f t="shared" si="78"/>
        <v/>
      </c>
      <c r="CD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remplir'!$M$31:$M$400,MASQ2!CD$43)/SUMIFS('Étape 1 - à remplir'!$F$19:$F$28,'Étape 1 - à remplir'!$E$19:$E$28,MASQ2!$CC50,'Étape 1 - à remplir'!$G$19:$G$28,"lots"),"")</f>
        <v/>
      </c>
      <c r="CE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remplir'!$M$31:$M$400,MASQ2!CE$43)/SUMIFS('Étape 1 - à remplir'!$F$19:$F$28,'Étape 1 - à remplir'!$E$19:$E$28,MASQ2!$CC50,'Étape 1 - à remplir'!$G$19:$G$28,"lots"),"")</f>
        <v/>
      </c>
      <c r="CF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remplir'!$M$31:$M$400,MASQ2!CF$43)/SUMIFS('Étape 1 - à remplir'!$F$19:$F$28,'Étape 1 - à remplir'!$E$19:$E$28,MASQ2!$CC50,'Étape 1 - à remplir'!$G$19:$G$28,"lots"),"")</f>
        <v/>
      </c>
      <c r="CG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remplir'!$M$31:$M$400,MASQ2!CG$43)/SUMIFS('Étape 1 - à remplir'!$F$19:$F$28,'Étape 1 - à remplir'!$E$19:$E$28,MASQ2!$CC50,'Étape 1 - à remplir'!$G$19:$G$28,"lots"),"")</f>
        <v/>
      </c>
      <c r="CH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remplir'!$M$31:$M$400,MASQ2!CH$43)/SUMIFS('Étape 1 - à remplir'!$F$19:$F$28,'Étape 1 - à remplir'!$E$19:$E$28,MASQ2!$CC50,'Étape 1 - à remplir'!$G$19:$G$28,"lots"),"")</f>
        <v/>
      </c>
      <c r="CI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remplir'!$M$31:$M$400,MASQ2!CI$43)/SUMIFS('Étape 1 - à remplir'!$F$19:$F$28,'Étape 1 - à remplir'!$E$19:$E$28,MASQ2!$CC50,'Étape 1 - à remplir'!$G$19:$G$28,"lots"),"")</f>
        <v/>
      </c>
      <c r="CJ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remplir'!$M$31:$M$400,MASQ2!CJ$43)/SUMIFS('Étape 1 - à remplir'!$F$19:$F$28,'Étape 1 - à remplir'!$E$19:$E$28,MASQ2!$CC50,'Étape 1 - à remplir'!$G$19:$G$28,"lots"),"")</f>
        <v/>
      </c>
      <c r="CK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remplir'!$M$31:$M$400,MASQ2!CK$43)/SUMIFS('Étape 1 - à remplir'!$F$19:$F$28,'Étape 1 - à remplir'!$E$19:$E$28,MASQ2!$CC50,'Étape 1 - à remplir'!$G$19:$G$28,"lots"),"")</f>
        <v/>
      </c>
      <c r="CL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remplir'!$M$31:$M$400,MASQ2!CL$43)/SUMIFS('Étape 1 - à remplir'!$F$19:$F$28,'Étape 1 - à remplir'!$E$19:$E$28,MASQ2!$CC50,'Étape 1 - à remplir'!$G$19:$G$28,"lots"),"")</f>
        <v/>
      </c>
      <c r="CM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remplir'!$M$31:$M$400,MASQ2!CM$43)/SUMIFS('Étape 1 - à remplir'!$F$19:$F$28,'Étape 1 - à remplir'!$E$19:$E$28,MASQ2!$CC50,'Étape 1 - à remplir'!$G$19:$G$28,"lots"),"")</f>
        <v/>
      </c>
      <c r="CN50" s="16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remplir'!$M$31:$M$400,MASQ2!CN$43)/SUMIFS('Étape 1 - à remplir'!$F$19:$F$28,'Étape 1 - à remplir'!$E$19:$E$28,MASQ2!$CC50,'Étape 1 - à remplir'!$G$19:$G$28,"lots"),"")</f>
        <v/>
      </c>
      <c r="CO50" s="152" t="str">
        <f>IFERROR(SUMIFS('Étape 1 - à remplir'!$F$31:$F$400,'Étape 1 - à remplir'!$C$31:$C$400,IF($CC50="Croissance","*Croissance*",IF($CC50="Veau","*Veau*",IF($CC50="Adulte","*Adulte*",IF($CC50="Agneau","*Agneau*",IF($CC50="Chevreau","*Chevreau*",IF($CC50="Démarrage","*Démarrage*",IF($CC50="Engraissement","*Engraissement*",IF($CC50="Porcelet","*Porcelet*",IF($CC50="Post_sevrage","*Post_sevrage*",IF($CC50="Poulain","*Poulain*",IF($CC50="Poussin","*Poussin*",""))))))))))),'Étape 1 - à remplir'!$G$31:$G$400,"lots",'Étape 1 - à remplir'!$M$31:$M$400,MASQ2!CO$43)/SUMIFS('Étape 1 - à remplir'!$F$19:$F$28,'Étape 1 - à remplir'!$E$19:$E$28,MASQ2!$CC50,'Étape 1 - à remplir'!$G$19:$G$28,"lots"),"")</f>
        <v/>
      </c>
      <c r="CQ50" s="56"/>
      <c r="CR50" s="8"/>
      <c r="CS50" s="8"/>
      <c r="CT50" s="8"/>
      <c r="CU50" s="8"/>
      <c r="CV50" s="8"/>
      <c r="CW50" s="8"/>
      <c r="CX50" s="8"/>
      <c r="CY50" s="102" t="str">
        <f t="shared" si="18"/>
        <v/>
      </c>
      <c r="CZ50" s="56" t="str">
        <f t="shared" si="19"/>
        <v>APRALAN BUVABLE POUDRE POUR ADMINISTRATION DANS L’EAU DE BOISSON/LAIT DE REMPLACEMENT POUR PORCS, VEAUX, POULETS ET LAPINS</v>
      </c>
      <c r="DA50" s="204" t="e">
        <f>IF(IF(DI$2="Catégorie",IF(DI$3="Toutes",SUMIFS('Étape 1 - à remplir'!$F$31:$F$400,'Étape 1 - à remplir'!$E$31:$E$400,MASQ2!CZ50,'Étape 1 - à remplir'!$G$31:$G$400,"kg"),SUMIFS('Étape 1 - à remplir'!$F$31:$F$400,'Étape 1 - à remplir'!$E$31:$E$400,MASQ2!CZ50,'Étape 1 - à remplir'!$C$31:$C$400,DI$3)),IF(DI$2="Âge",IF(DI$3="Tous",SUMIFS('Étape 1 - à remplir'!$F$31:$F$400,'Étape 1 - à remplir'!$E$31:$E$400,MASQ2!CZ50,'Étape 1 - à remplir'!$G$31:$G$400,"kg"),SUMIFS('Étape 1 - à remplir'!$F$31:$F$400,'Étape 1 - à remplir'!$E$31:$E$400,MASQ2!CZ50,'Étape 1 - à remplir'!$P$31:$P$400,DI$3,'Étape 1 - à remplir'!$G$31:$G$400,"kg")),IF(DI$2="Atelier",IF(DI$3="Tous",SUMIFS('Étape 1 - à remplir'!$F$31:$F$400,'Étape 1 - à remplir'!$E$31:$E$400,MASQ2!CZ50,'Étape 1 - à remplir'!$G$31:$G$400,"kg"),SUMIFS('Étape 1 - à remplir'!$F$31:$F$400,'Étape 1 - à remplir'!$E$31:$E$400,MASQ2!CZ50,'Étape 1 - à remplir'!$O$31:$O$400,DI$3,'Étape 1 - à remplir'!$G$31:$G$400,"kg")),IF(DI$2="Espèce",IF(DI$3="Tous",SUMIFS('Étape 1 - à remplir'!$F$31:$F$400,'Étape 1 - à remplir'!$E$31:$E$400,MASQ2!CZ50,'Étape 1 - à remplir'!$G$31:$G$400,"kg"),SUMIFS('Étape 1 - à remplir'!$F$31:$F$400,'Étape 1 - à remplir'!$E$31:$E$400,MASQ2!CZ50,'Étape 1 - à remplir'!$N$31:$N$400,DI$3,'Étape 1 - à remplir'!$G$31:$G$400,"kg"))))))=0,NA(),IF(DI$2="Catégorie",IF(DI$3="Toutes",SUMIFS('Étape 1 - à remplir'!$F$31:$F$400,'Étape 1 - à remplir'!$E$31:$E$400,MASQ2!CZ50,'Étape 1 - à remplir'!$G$31:$G$400,"kg"),SUMIFS('Étape 1 - à remplir'!$F$31:$F$400,'Étape 1 - à remplir'!$E$31:$E$400,MASQ2!CZ50,'Étape 1 - à remplir'!$C$31:$C$400,DI$3)),IF(DI$2="Âge",IF(DI$3="Tous",SUMIFS('Étape 1 - à remplir'!$F$31:$F$400,'Étape 1 - à remplir'!$E$31:$E$400,MASQ2!CZ50,'Étape 1 - à remplir'!$G$31:$G$400,"kg"),SUMIFS('Étape 1 - à remplir'!$F$31:$F$400,'Étape 1 - à remplir'!$E$31:$E$400,MASQ2!CZ50,'Étape 1 - à remplir'!$P$31:$P$400,DI$3,'Étape 1 - à remplir'!$G$31:$G$400,"kg")),IF(DI$2="Atelier",IF(DI$3="Tous",SUMIFS('Étape 1 - à remplir'!$F$31:$F$400,'Étape 1 - à remplir'!$E$31:$E$400,MASQ2!CZ50,'Étape 1 - à remplir'!$G$31:$G$400,"kg"),SUMIFS('Étape 1 - à remplir'!$F$31:$F$400,'Étape 1 - à remplir'!$E$31:$E$400,MASQ2!CZ50,'Étape 1 - à remplir'!$O$31:$O$400,DI$3,'Étape 1 - à remplir'!$G$31:$G$400,"kg")),IF(DI$2="Espèce",IF(DI$3="Tous",SUMIFS('Étape 1 - à remplir'!$F$31:$F$400,'Étape 1 - à remplir'!$E$31:$E$400,MASQ2!CZ50,'Étape 1 - à remplir'!$G$31:$G$400,"kg"),SUMIFS('Étape 1 - à remplir'!$F$31:$F$400,'Étape 1 - à remplir'!$E$31:$E$400,MASQ2!CZ50,'Étape 1 - à remplir'!$N$31:$N$400,DI$3,'Étape 1 - à remplir'!$G$31:$G$400,"kg")))))))</f>
        <v>#N/A</v>
      </c>
      <c r="DB50" s="104">
        <f t="shared" si="35"/>
        <v>0</v>
      </c>
      <c r="DC50" s="204" t="str">
        <f t="shared" si="20"/>
        <v>Apramycine</v>
      </c>
      <c r="DD50" s="204" t="str">
        <f t="shared" si="21"/>
        <v/>
      </c>
      <c r="DE50" s="204" t="str">
        <f t="shared" si="22"/>
        <v/>
      </c>
      <c r="DF50" s="204" t="str">
        <f t="shared" si="23"/>
        <v>Aminoglycosides</v>
      </c>
      <c r="DG50" s="204" t="str">
        <f t="shared" si="24"/>
        <v/>
      </c>
      <c r="DH50" s="97" t="str">
        <f t="shared" si="25"/>
        <v/>
      </c>
      <c r="DI50" s="78"/>
      <c r="DJ50" s="78"/>
      <c r="DK50" s="77" t="str">
        <f ca="1"/>
        <v>APRALAN BUVABLE POUDRE POUR ADMINISTRATION DANS L’EAU DE BOISSON/LAIT DE REMPLACEMENT POUR PORCS, VEAUX, POULETS ET LAPINS</v>
      </c>
      <c r="DL50" s="79" t="e">
        <f ca="1"/>
        <v>#N/A</v>
      </c>
      <c r="DM50" s="102" t="str">
        <f t="shared" si="75"/>
        <v/>
      </c>
      <c r="DN50" s="77" t="str">
        <f t="shared" si="76"/>
        <v>Sulfaguanidine</v>
      </c>
      <c r="DO50" s="104" t="e">
        <f t="shared" si="36"/>
        <v>#N/A</v>
      </c>
      <c r="DP50" s="8" t="str">
        <f ca="1"/>
        <v>Sulfaguanidine</v>
      </c>
      <c r="DQ50" s="97" t="e">
        <f ca="1"/>
        <v>#N/A</v>
      </c>
      <c r="DR50" s="8"/>
      <c r="DS50" s="8"/>
      <c r="DT50" s="8"/>
      <c r="DU50" s="8"/>
      <c r="DV50" s="8"/>
      <c r="DW50" s="8"/>
      <c r="DX50" s="203" t="str">
        <f t="shared" si="79"/>
        <v/>
      </c>
      <c r="DY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remplir'!$M$31:$M$400,MASQ2!DY$43)/SUMIFS('Étape 1 - à remplir'!$F$19:$F$28,'Étape 1 - à remplir'!$E$19:$E$28,MASQ2!$DX50,'Étape 1 - à remplir'!$G$19:$G$28,"kg"),"")</f>
        <v/>
      </c>
      <c r="DZ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remplir'!$M$31:$M$400,MASQ2!DZ$43)/SUMIFS('Étape 1 - à remplir'!$F$19:$F$28,'Étape 1 - à remplir'!$E$19:$E$28,MASQ2!$DX50,'Étape 1 - à remplir'!$G$19:$G$28,"kg"),"")</f>
        <v/>
      </c>
      <c r="EA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remplir'!$M$31:$M$400,MASQ2!EA$43)/SUMIFS('Étape 1 - à remplir'!$F$19:$F$28,'Étape 1 - à remplir'!$E$19:$E$28,MASQ2!$DX50,'Étape 1 - à remplir'!$G$19:$G$28,"kg"),"")</f>
        <v/>
      </c>
      <c r="EB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remplir'!$M$31:$M$400,MASQ2!EB$43)/SUMIFS('Étape 1 - à remplir'!$F$19:$F$28,'Étape 1 - à remplir'!$E$19:$E$28,MASQ2!$DX50,'Étape 1 - à remplir'!$G$19:$G$28,"kg"),"")</f>
        <v/>
      </c>
      <c r="EC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remplir'!$M$31:$M$400,MASQ2!EC$43)/SUMIFS('Étape 1 - à remplir'!$F$19:$F$28,'Étape 1 - à remplir'!$E$19:$E$28,MASQ2!$DX50,'Étape 1 - à remplir'!$G$19:$G$28,"kg"),"")</f>
        <v/>
      </c>
      <c r="ED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remplir'!$M$31:$M$400,MASQ2!ED$43)/SUMIFS('Étape 1 - à remplir'!$F$19:$F$28,'Étape 1 - à remplir'!$E$19:$E$28,MASQ2!$DX50,'Étape 1 - à remplir'!$G$19:$G$28,"kg"),"")</f>
        <v/>
      </c>
      <c r="EE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remplir'!$M$31:$M$400,MASQ2!EE$43)/SUMIFS('Étape 1 - à remplir'!$F$19:$F$28,'Étape 1 - à remplir'!$E$19:$E$28,MASQ2!$DX50,'Étape 1 - à remplir'!$G$19:$G$28,"kg"),"")</f>
        <v/>
      </c>
      <c r="EF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remplir'!$M$31:$M$400,MASQ2!EF$43)/SUMIFS('Étape 1 - à remplir'!$F$19:$F$28,'Étape 1 - à remplir'!$E$19:$E$28,MASQ2!$DX50,'Étape 1 - à remplir'!$G$19:$G$28,"kg"),"")</f>
        <v/>
      </c>
      <c r="EG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remplir'!$M$31:$M$400,MASQ2!EG$43)/SUMIFS('Étape 1 - à remplir'!$F$19:$F$28,'Étape 1 - à remplir'!$E$19:$E$28,MASQ2!$DX50,'Étape 1 - à remplir'!$G$19:$G$28,"kg"),"")</f>
        <v/>
      </c>
      <c r="EH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remplir'!$M$31:$M$400,MASQ2!EH$43)/SUMIFS('Étape 1 - à remplir'!$F$19:$F$28,'Étape 1 - à remplir'!$E$19:$E$28,MASQ2!$DX50,'Étape 1 - à remplir'!$G$19:$G$28,"kg"),"")</f>
        <v/>
      </c>
      <c r="EI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remplir'!$M$31:$M$400,MASQ2!EI$43)/SUMIFS('Étape 1 - à remplir'!$F$19:$F$28,'Étape 1 - à remplir'!$E$19:$E$28,MASQ2!$DX50,'Étape 1 - à remplir'!$G$19:$G$28,"kg"),"")</f>
        <v/>
      </c>
      <c r="EJ50" s="162" t="str">
        <f>IFERROR(SUMIFS('Étape 1 - à remplir'!$F$31:$F$400,'Étape 1 - à remplir'!$C$31:$C$400,IF($DX50="Croissance","*Croissance*",IF($DX50="Veau","*Veau*",IF($DX50="Adulte","*Adulte*",IF($DX50="Agneau","*Agneau*",IF($DX50="Chevreau","*Chevreau*",IF($DX50="Démarrage","*Démarrage*",IF($DX50="Engraissement","*Engraissement*",IF($DX50="Porcelet","*Porcelet*",IF($DX50="Post_sevrage","*Post_sevrage*",IF($DX50="Poulain","*Poulain*",IF($DX50="Poussin","*Poussin*",""))))))))))),'Étape 1 - à remplir'!$G$31:$G$400,"kg",'Étape 1 - à remplir'!$M$31:$M$400,MASQ2!EJ$43)/SUMIFS('Étape 1 - à remplir'!$F$19:$F$28,'Étape 1 - à remplir'!$E$19:$E$28,MASQ2!$DX50,'Étape 1 - à remplir'!$G$19:$G$28,"kg"),"")</f>
        <v/>
      </c>
    </row>
    <row r="51" spans="1:140" x14ac:dyDescent="0.25">
      <c r="A51" s="56"/>
      <c r="B51" s="8"/>
      <c r="C51" s="8"/>
      <c r="D51" s="8"/>
      <c r="E51" s="8"/>
      <c r="F51" s="8"/>
      <c r="G51" s="8"/>
      <c r="H51" s="8"/>
      <c r="I51" s="102" t="str">
        <f>INDEX(Données_ATB!BE:BV,MATCH(MASQ2!J51,Données_ATB!BE:BE,0),18)</f>
        <v/>
      </c>
      <c r="J51" s="77" t="str">
        <f>Données_ATB!BE50</f>
        <v>APRAVET 100 000 UI/G PREMELANGE MEDICAMENTEUX POUR PORCS ET LAPINS</v>
      </c>
      <c r="K51" s="204" t="e">
        <f>IF(IF(S$2="Catégorie",IF(S$3="Toutes",SUMIFS('Étape 1 - à remplir'!$F$31:$F$400,'Étape 1 - à remplir'!$E$31:$E$400,MASQ2!J51,'Étape 1 - à remplir'!$G$31:$G$400,"animaux"),SUMIFS('Étape 1 - à remplir'!$F$31:$F$400,'Étape 1 - à remplir'!$E$31:$E$400,MASQ2!J51,'Étape 1 - à remplir'!$C$31:$C$400,S$3)),IF(S$2="Âge",IF(S$3="Tous",SUMIFS('Étape 1 - à remplir'!$F$31:$F$400,'Étape 1 - à remplir'!$E$31:$E$400,MASQ2!J51,'Étape 1 - à remplir'!$G$31:$G$400,"animaux"),SUMIFS('Étape 1 - à remplir'!$F$31:$F$400,'Étape 1 - à remplir'!$E$31:$E$400,MASQ2!J51,'Étape 1 - à remplir'!$P$31:$P$400,S$3)),IF(S$2="Atelier",IF(S$3="Tous",SUMIFS('Étape 1 - à remplir'!$F$31:$F$400,'Étape 1 - à remplir'!$E$31:$E$400,MASQ2!J51,'Étape 1 - à remplir'!$G$31:$G$400,"animaux"),SUMIFS('Étape 1 - à remplir'!$F$31:$F$400,'Étape 1 - à remplir'!$E$31:$E$400,MASQ2!J51,'Étape 1 - à remplir'!$O$31:$O$400,S$3)),IF(S$2="Espèce",IF(S$3="Tous",SUMIFS('Étape 1 - à remplir'!$F$31:$F$400,'Étape 1 - à remplir'!$E$31:$E$400,MASQ2!J51,'Étape 1 - à remplir'!$G$31:$G$400,"animaux"),SUMIFS('Étape 1 - à remplir'!$F$31:$F$400,'Étape 1 - à remplir'!$E$31:$E$400,MASQ2!J51,'Étape 1 - à remplir'!$N$31:$N$400,S$3))))))=0,NA(),IF(S$2="Catégorie",IF(S$3="Toutes",SUMIFS('Étape 1 - à remplir'!$F$31:$F$400,'Étape 1 - à remplir'!$E$31:$E$400,MASQ2!J51,'Étape 1 - à remplir'!$G$31:$G$400,"animaux"),SUMIFS('Étape 1 - à remplir'!$F$31:$F$400,'Étape 1 - à remplir'!$E$31:$E$400,MASQ2!J51,'Étape 1 - à remplir'!$C$31:$C$400,S$3)),IF(S$2="Âge",IF(S$3="Tous",SUMIFS('Étape 1 - à remplir'!$F$31:$F$400,'Étape 1 - à remplir'!$E$31:$E$400,MASQ2!J51,'Étape 1 - à remplir'!$G$31:$G$400,"animaux"),SUMIFS('Étape 1 - à remplir'!$F$31:$F$400,'Étape 1 - à remplir'!$E$31:$E$400,MASQ2!J51,'Étape 1 - à remplir'!$P$31:$P$400,S$3)),IF(S$2="Atelier",IF(S$3="Tous",SUMIFS('Étape 1 - à remplir'!$F$31:$F$400,'Étape 1 - à remplir'!$E$31:$E$400,MASQ2!J51,'Étape 1 - à remplir'!$G$31:$G$400,"animaux"),SUMIFS('Étape 1 - à remplir'!$F$31:$F$400,'Étape 1 - à remplir'!$E$31:$E$400,MASQ2!J51,'Étape 1 - à remplir'!$O$31:$O$400,S$3)),IF(S$2="Espèce",IF(S$3="Tous",SUMIFS('Étape 1 - à remplir'!$F$31:$F$400,'Étape 1 - à remplir'!$E$31:$E$400,MASQ2!J51,'Étape 1 - à remplir'!$G$31:$G$400,"animaux"),SUMIFS('Étape 1 - à remplir'!$F$31:$F$400,'Étape 1 - à remplir'!$E$31:$E$400,MASQ2!J51,'Étape 1 - à remplir'!$N$31:$N$400,S$3)))))))</f>
        <v>#N/A</v>
      </c>
      <c r="L51" s="97">
        <f t="shared" si="38"/>
        <v>0</v>
      </c>
      <c r="M51" s="56" t="str">
        <f>Données_ATB!BN50</f>
        <v>Apramycine</v>
      </c>
      <c r="N51" s="204" t="str">
        <f>Données_ATB!BO50</f>
        <v/>
      </c>
      <c r="O51" s="97" t="str">
        <f>Données_ATB!BP50</f>
        <v/>
      </c>
      <c r="P51" s="77" t="str">
        <f>Données_ATB!BR50</f>
        <v>Aminoglycosides</v>
      </c>
      <c r="Q51" s="78" t="str">
        <f>Données_ATB!BS50</f>
        <v/>
      </c>
      <c r="R51" s="79" t="str">
        <f>Données_ATB!BT50</f>
        <v/>
      </c>
      <c r="S51" s="78"/>
      <c r="T51" s="78"/>
      <c r="U51" s="77" t="str">
        <f ca="1"/>
        <v>APRAVET 100 000 UI/G PREMELANGE MEDICAMENTEUX POUR PORCS ET LAPINS</v>
      </c>
      <c r="V51" s="79" t="e">
        <f ca="1"/>
        <v>#N/A</v>
      </c>
      <c r="W51" s="102" t="str">
        <f>IF(X51="Colistine","x",IF(INDEX(Données_ATB!CB$3:CC$63,MATCH(X51,Données_ATB!CB$3:CB$63,0),2)="Fluoroquinolones","x",IF(INDEX(Données_ATB!CB$3:CC$63,MATCH(X51,Données_ATB!CB$3:CB$63,0),2)="Cephalosporines 3&amp;4G","x","")))</f>
        <v/>
      </c>
      <c r="X51" s="77" t="str">
        <f>Données_ATB!CB50</f>
        <v>Sulfaméthoxazole</v>
      </c>
      <c r="Y51" s="104" t="e">
        <f t="shared" si="30"/>
        <v>#N/A</v>
      </c>
      <c r="Z51" s="8" t="str">
        <f ca="1"/>
        <v>Sulfaméthoxazole</v>
      </c>
      <c r="AA51" s="97" t="e">
        <f ca="1"/>
        <v>#N/A</v>
      </c>
      <c r="AB51" s="102"/>
      <c r="AC51" s="8"/>
      <c r="AD51" s="8"/>
      <c r="AE51" s="8"/>
      <c r="AF51" s="8"/>
      <c r="AG51" s="8"/>
      <c r="AH51" s="206" t="str">
        <f t="shared" si="77"/>
        <v/>
      </c>
      <c r="AI51" s="203"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remplir'!$M$31:$M$400,MASQ2!AI$43)/SUMIFS('Étape 1 - à remplir'!$F$19:$F$28,'Étape 1 - à remplir'!$E$19:$E$28,MASQ2!$AH51,'Étape 1 - à remplir'!$G$19:$G$28,"animaux"),"")</f>
        <v/>
      </c>
      <c r="AJ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remplir'!$M$31:$M$400,MASQ2!AJ$43)/SUMIFS('Étape 1 - à remplir'!$F$19:$F$28,'Étape 1 - à remplir'!$E$19:$E$28,MASQ2!$AH51,'Étape 1 - à remplir'!$G$19:$G$28,"animaux"),"")</f>
        <v/>
      </c>
      <c r="AK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remplir'!$M$31:$M$400,MASQ2!AK$43)/SUMIFS('Étape 1 - à remplir'!$F$19:$F$28,'Étape 1 - à remplir'!$E$19:$E$28,MASQ2!$AH51,'Étape 1 - à remplir'!$G$19:$G$28,"animaux"),"")</f>
        <v/>
      </c>
      <c r="AL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remplir'!$M$31:$M$400,MASQ2!AL$43)/SUMIFS('Étape 1 - à remplir'!$F$19:$F$28,'Étape 1 - à remplir'!$E$19:$E$28,MASQ2!$AH51,'Étape 1 - à remplir'!$G$19:$G$28,"animaux"),"")</f>
        <v/>
      </c>
      <c r="AM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remplir'!$M$31:$M$400,MASQ2!AM$43)/SUMIFS('Étape 1 - à remplir'!$F$19:$F$28,'Étape 1 - à remplir'!$E$19:$E$28,MASQ2!$AH51,'Étape 1 - à remplir'!$G$19:$G$28,"animaux"),"")</f>
        <v/>
      </c>
      <c r="AN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remplir'!$M$31:$M$400,MASQ2!AN$43)/SUMIFS('Étape 1 - à remplir'!$F$19:$F$28,'Étape 1 - à remplir'!$E$19:$E$28,MASQ2!$AH51,'Étape 1 - à remplir'!$G$19:$G$28,"animaux"),"")</f>
        <v/>
      </c>
      <c r="AO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remplir'!$M$31:$M$400,MASQ2!AO$43)/SUMIFS('Étape 1 - à remplir'!$F$19:$F$28,'Étape 1 - à remplir'!$E$19:$E$28,MASQ2!$AH51,'Étape 1 - à remplir'!$G$19:$G$28,"animaux"),"")</f>
        <v/>
      </c>
      <c r="AP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remplir'!$M$31:$M$400,MASQ2!AP$43)/SUMIFS('Étape 1 - à remplir'!$F$19:$F$28,'Étape 1 - à remplir'!$E$19:$E$28,MASQ2!$AH51,'Étape 1 - à remplir'!$G$19:$G$28,"animaux"),"")</f>
        <v/>
      </c>
      <c r="AQ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remplir'!$M$31:$M$400,MASQ2!AQ$43)/SUMIFS('Étape 1 - à remplir'!$F$19:$F$28,'Étape 1 - à remplir'!$E$19:$E$28,MASQ2!$AH51,'Étape 1 - à remplir'!$G$19:$G$28,"animaux"),"")</f>
        <v/>
      </c>
      <c r="AR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remplir'!$M$31:$M$400,MASQ2!AR$43)/SUMIFS('Étape 1 - à remplir'!$F$19:$F$28,'Étape 1 - à remplir'!$E$19:$E$28,MASQ2!$AH51,'Étape 1 - à remplir'!$G$19:$G$28,"animaux"),"")</f>
        <v/>
      </c>
      <c r="AS51" s="2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remplir'!$M$31:$M$400,MASQ2!AS$43)/SUMIFS('Étape 1 - à remplir'!$F$19:$F$28,'Étape 1 - à remplir'!$E$19:$E$28,MASQ2!$AH51,'Étape 1 - à remplir'!$G$19:$G$28,"animaux"),"")</f>
        <v/>
      </c>
      <c r="AT51" s="104" t="str">
        <f>IFERROR(SUMIFS('Étape 1 - à remplir'!$F$31:$F$400,'Étape 1 - à remplir'!$C$31:$C$400,IF($AH51="Croissance","*Croissance*",IF($AH51="Veau","*Veau*",IF($AH51="Adulte","*Adulte*",IF($AH51="Agneau","*Agneau*",IF($AH51="Chevreau","*Chevreau*",IF($AH51="Démarrage","*Démarrage*",IF($AH51="Engraissement","*Engraissement*",IF($AH51="Porcelet","*Porcelet*",IF($AH51="Post_sevrage","*Post_sevrage*",IF($AH51="Poulain","*Poulain*",IF($AH51="Poussin","*Poussin*",""))))))))))),'Étape 1 - à remplir'!$G$31:$G$400,"animaux",'Étape 1 - à remplir'!$M$31:$M$400,MASQ2!AT$43)/SUMIFS('Étape 1 - à remplir'!$F$19:$F$28,'Étape 1 - à remplir'!$E$19:$E$28,MASQ2!$AH51,'Étape 1 - à remplir'!$G$19:$G$28,"animaux"),"")</f>
        <v/>
      </c>
      <c r="AV51" s="56"/>
      <c r="AW51" s="8"/>
      <c r="AX51" s="8"/>
      <c r="AY51" s="8"/>
      <c r="AZ51" s="8"/>
      <c r="BA51" s="8"/>
      <c r="BB51" s="8"/>
      <c r="BC51" s="8"/>
      <c r="BD51" s="102" t="str">
        <f t="shared" si="5"/>
        <v/>
      </c>
      <c r="BE51" s="56" t="str">
        <f t="shared" si="6"/>
        <v>APRAVET 100 000 UI/G PREMELANGE MEDICAMENTEUX POUR PORCS ET LAPINS</v>
      </c>
      <c r="BF51" s="204" t="e">
        <f>IF(IF(BN$2="Catégorie",IF(BN$3="Toutes",SUMIFS('Étape 1 - à remplir'!$F$31:$F$400,'Étape 1 - à remplir'!$E$31:$E$400,MASQ2!BE51,'Étape 1 - à remplir'!$G$31:$G$400,"lots"),SUMIFS('Étape 1 - à remplir'!$F$31:$F$400,'Étape 1 - à remplir'!$E$31:$E$400,MASQ2!BE51,'Étape 1 - à remplir'!$C$31:$C$400,BN$3)),IF(BN$2="Âge",IF(BN$3="Tous",SUMIFS('Étape 1 - à remplir'!$F$31:$F$400,'Étape 1 - à remplir'!$E$31:$E$400,MASQ2!BE51,'Étape 1 - à remplir'!$G$31:$G$400,"lots"),SUMIFS('Étape 1 - à remplir'!$F$31:$F$400,'Étape 1 - à remplir'!$E$31:$E$400,MASQ2!BE51,'Étape 1 - à remplir'!$P$31:$P$400,BN$3,'Étape 1 - à remplir'!$G$31:$G$400,"lots")),IF(BN$2="Atelier",IF(BN$3="Tous",SUMIFS('Étape 1 - à remplir'!$F$31:$F$400,'Étape 1 - à remplir'!$E$31:$E$400,MASQ2!BE51,'Étape 1 - à remplir'!$G$31:$G$400,"lots"),SUMIFS('Étape 1 - à remplir'!$F$31:$F$400,'Étape 1 - à remplir'!$E$31:$E$400,MASQ2!BE51,'Étape 1 - à remplir'!$O$31:$O$400,BN$3,'Étape 1 - à remplir'!$G$31:$G$400,"lots")),IF(BN$2="Espèce",IF(BN$3="Tous",SUMIFS('Étape 1 - à remplir'!$F$31:$F$400,'Étape 1 - à remplir'!$E$31:$E$400,MASQ2!BE51,'Étape 1 - à remplir'!$G$31:$G$400,"lots"),SUMIFS('Étape 1 - à remplir'!$F$31:$F$400,'Étape 1 - à remplir'!$E$31:$E$400,MASQ2!BE51,'Étape 1 - à remplir'!$N$31:$N$400,BN$3,'Étape 1 - à remplir'!$G$31:$G$400,"lots"))))))=0,NA(),IF(BN$2="Catégorie",IF(BN$3="Toutes",SUMIFS('Étape 1 - à remplir'!$F$31:$F$400,'Étape 1 - à remplir'!$E$31:$E$400,MASQ2!BE51,'Étape 1 - à remplir'!$G$31:$G$400,"lots"),SUMIFS('Étape 1 - à remplir'!$F$31:$F$400,'Étape 1 - à remplir'!$E$31:$E$400,MASQ2!BE51,'Étape 1 - à remplir'!$C$31:$C$400,BN$3)),IF(BN$2="Âge",IF(BN$3="Tous",SUMIFS('Étape 1 - à remplir'!$F$31:$F$400,'Étape 1 - à remplir'!$E$31:$E$400,MASQ2!BE51,'Étape 1 - à remplir'!$G$31:$G$400,"lots"),SUMIFS('Étape 1 - à remplir'!$F$31:$F$400,'Étape 1 - à remplir'!$E$31:$E$400,MASQ2!BE51,'Étape 1 - à remplir'!$P$31:$P$400,BN$3,'Étape 1 - à remplir'!$G$31:$G$400,"lots")),IF(BN$2="Atelier",IF(BN$3="Tous",SUMIFS('Étape 1 - à remplir'!$F$31:$F$400,'Étape 1 - à remplir'!$E$31:$E$400,MASQ2!BE51,'Étape 1 - à remplir'!$G$31:$G$400,"lots"),SUMIFS('Étape 1 - à remplir'!$F$31:$F$400,'Étape 1 - à remplir'!$E$31:$E$400,MASQ2!BE51,'Étape 1 - à remplir'!$O$31:$O$400,BN$3,'Étape 1 - à remplir'!$G$31:$G$400,"lots")),IF(BN$2="Espèce",IF(BN$3="Tous",SUMIFS('Étape 1 - à remplir'!$F$31:$F$400,'Étape 1 - à remplir'!$E$31:$E$400,MASQ2!BE51,'Étape 1 - à remplir'!$G$31:$G$400,"lots"),SUMIFS('Étape 1 - à remplir'!$F$31:$F$400,'Étape 1 - à remplir'!$E$31:$E$400,MASQ2!BE51,'Étape 1 - à remplir'!$N$31:$N$400,BN$3,'Étape 1 - à remplir'!$G$31:$G$400,"lots")))))))</f>
        <v>#N/A</v>
      </c>
      <c r="BG51" s="204">
        <f t="shared" si="32"/>
        <v>0</v>
      </c>
      <c r="BH51" s="204" t="str">
        <f t="shared" si="7"/>
        <v>Apramycine</v>
      </c>
      <c r="BI51" s="204" t="str">
        <f t="shared" si="8"/>
        <v/>
      </c>
      <c r="BJ51" s="204" t="str">
        <f t="shared" si="9"/>
        <v/>
      </c>
      <c r="BK51" s="204" t="str">
        <f t="shared" si="10"/>
        <v>Aminoglycosides</v>
      </c>
      <c r="BL51" s="204" t="str">
        <f t="shared" si="11"/>
        <v/>
      </c>
      <c r="BM51" s="97" t="str">
        <f t="shared" si="12"/>
        <v/>
      </c>
      <c r="BN51" s="78"/>
      <c r="BO51" s="78"/>
      <c r="BP51" s="77" t="str">
        <f ca="1"/>
        <v>APRAVET 100 000 UI/G PREMELANGE MEDICAMENTEUX POUR PORCS ET LAPINS</v>
      </c>
      <c r="BQ51" s="79" t="e">
        <f ca="1"/>
        <v>#N/A</v>
      </c>
      <c r="BR51" s="102" t="str">
        <f t="shared" si="73"/>
        <v/>
      </c>
      <c r="BS51" s="77" t="str">
        <f t="shared" si="74"/>
        <v>Sulfaméthoxazole</v>
      </c>
      <c r="BT51" s="104" t="e">
        <f t="shared" si="33"/>
        <v>#N/A</v>
      </c>
      <c r="BU51" s="204" t="str">
        <f ca="1"/>
        <v>Sulfaméthoxazole</v>
      </c>
      <c r="BV51" s="97" t="e">
        <f ca="1"/>
        <v>#N/A</v>
      </c>
      <c r="BW51" s="8"/>
      <c r="BX51" s="8"/>
      <c r="BY51" s="8"/>
      <c r="BZ51" s="8"/>
      <c r="CA51" s="8"/>
      <c r="CB51" s="8"/>
      <c r="CC51" s="203" t="str">
        <f t="shared" si="78"/>
        <v/>
      </c>
      <c r="CD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remplir'!$M$31:$M$400,MASQ2!CD$43)/SUMIFS('Étape 1 - à remplir'!$F$19:$F$28,'Étape 1 - à remplir'!$E$19:$E$28,MASQ2!$CC51,'Étape 1 - à remplir'!$G$19:$G$28,"lots"),"")</f>
        <v/>
      </c>
      <c r="CE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remplir'!$M$31:$M$400,MASQ2!CE$43)/SUMIFS('Étape 1 - à remplir'!$F$19:$F$28,'Étape 1 - à remplir'!$E$19:$E$28,MASQ2!$CC51,'Étape 1 - à remplir'!$G$19:$G$28,"lots"),"")</f>
        <v/>
      </c>
      <c r="CF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remplir'!$M$31:$M$400,MASQ2!CF$43)/SUMIFS('Étape 1 - à remplir'!$F$19:$F$28,'Étape 1 - à remplir'!$E$19:$E$28,MASQ2!$CC51,'Étape 1 - à remplir'!$G$19:$G$28,"lots"),"")</f>
        <v/>
      </c>
      <c r="CG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remplir'!$M$31:$M$400,MASQ2!CG$43)/SUMIFS('Étape 1 - à remplir'!$F$19:$F$28,'Étape 1 - à remplir'!$E$19:$E$28,MASQ2!$CC51,'Étape 1 - à remplir'!$G$19:$G$28,"lots"),"")</f>
        <v/>
      </c>
      <c r="CH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remplir'!$M$31:$M$400,MASQ2!CH$43)/SUMIFS('Étape 1 - à remplir'!$F$19:$F$28,'Étape 1 - à remplir'!$E$19:$E$28,MASQ2!$CC51,'Étape 1 - à remplir'!$G$19:$G$28,"lots"),"")</f>
        <v/>
      </c>
      <c r="CI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remplir'!$M$31:$M$400,MASQ2!CI$43)/SUMIFS('Étape 1 - à remplir'!$F$19:$F$28,'Étape 1 - à remplir'!$E$19:$E$28,MASQ2!$CC51,'Étape 1 - à remplir'!$G$19:$G$28,"lots"),"")</f>
        <v/>
      </c>
      <c r="CJ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remplir'!$M$31:$M$400,MASQ2!CJ$43)/SUMIFS('Étape 1 - à remplir'!$F$19:$F$28,'Étape 1 - à remplir'!$E$19:$E$28,MASQ2!$CC51,'Étape 1 - à remplir'!$G$19:$G$28,"lots"),"")</f>
        <v/>
      </c>
      <c r="CK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remplir'!$M$31:$M$400,MASQ2!CK$43)/SUMIFS('Étape 1 - à remplir'!$F$19:$F$28,'Étape 1 - à remplir'!$E$19:$E$28,MASQ2!$CC51,'Étape 1 - à remplir'!$G$19:$G$28,"lots"),"")</f>
        <v/>
      </c>
      <c r="CL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remplir'!$M$31:$M$400,MASQ2!CL$43)/SUMIFS('Étape 1 - à remplir'!$F$19:$F$28,'Étape 1 - à remplir'!$E$19:$E$28,MASQ2!$CC51,'Étape 1 - à remplir'!$G$19:$G$28,"lots"),"")</f>
        <v/>
      </c>
      <c r="CM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remplir'!$M$31:$M$400,MASQ2!CM$43)/SUMIFS('Étape 1 - à remplir'!$F$19:$F$28,'Étape 1 - à remplir'!$E$19:$E$28,MASQ2!$CC51,'Étape 1 - à remplir'!$G$19:$G$28,"lots"),"")</f>
        <v/>
      </c>
      <c r="CN51" s="16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remplir'!$M$31:$M$400,MASQ2!CN$43)/SUMIFS('Étape 1 - à remplir'!$F$19:$F$28,'Étape 1 - à remplir'!$E$19:$E$28,MASQ2!$CC51,'Étape 1 - à remplir'!$G$19:$G$28,"lots"),"")</f>
        <v/>
      </c>
      <c r="CO51" s="152" t="str">
        <f>IFERROR(SUMIFS('Étape 1 - à remplir'!$F$31:$F$400,'Étape 1 - à remplir'!$C$31:$C$400,IF($CC51="Croissance","*Croissance*",IF($CC51="Veau","*Veau*",IF($CC51="Adulte","*Adulte*",IF($CC51="Agneau","*Agneau*",IF($CC51="Chevreau","*Chevreau*",IF($CC51="Démarrage","*Démarrage*",IF($CC51="Engraissement","*Engraissement*",IF($CC51="Porcelet","*Porcelet*",IF($CC51="Post_sevrage","*Post_sevrage*",IF($CC51="Poulain","*Poulain*",IF($CC51="Poussin","*Poussin*",""))))))))))),'Étape 1 - à remplir'!$G$31:$G$400,"lots",'Étape 1 - à remplir'!$M$31:$M$400,MASQ2!CO$43)/SUMIFS('Étape 1 - à remplir'!$F$19:$F$28,'Étape 1 - à remplir'!$E$19:$E$28,MASQ2!$CC51,'Étape 1 - à remplir'!$G$19:$G$28,"lots"),"")</f>
        <v/>
      </c>
      <c r="CQ51" s="56"/>
      <c r="CR51" s="8"/>
      <c r="CS51" s="8"/>
      <c r="CT51" s="8"/>
      <c r="CU51" s="8"/>
      <c r="CV51" s="8"/>
      <c r="CW51" s="8"/>
      <c r="CX51" s="8"/>
      <c r="CY51" s="102" t="str">
        <f t="shared" si="18"/>
        <v/>
      </c>
      <c r="CZ51" s="56" t="str">
        <f t="shared" si="19"/>
        <v>APRAVET 100 000 UI/G PREMELANGE MEDICAMENTEUX POUR PORCS ET LAPINS</v>
      </c>
      <c r="DA51" s="204" t="e">
        <f>IF(IF(DI$2="Catégorie",IF(DI$3="Toutes",SUMIFS('Étape 1 - à remplir'!$F$31:$F$400,'Étape 1 - à remplir'!$E$31:$E$400,MASQ2!CZ51,'Étape 1 - à remplir'!$G$31:$G$400,"kg"),SUMIFS('Étape 1 - à remplir'!$F$31:$F$400,'Étape 1 - à remplir'!$E$31:$E$400,MASQ2!CZ51,'Étape 1 - à remplir'!$C$31:$C$400,DI$3)),IF(DI$2="Âge",IF(DI$3="Tous",SUMIFS('Étape 1 - à remplir'!$F$31:$F$400,'Étape 1 - à remplir'!$E$31:$E$400,MASQ2!CZ51,'Étape 1 - à remplir'!$G$31:$G$400,"kg"),SUMIFS('Étape 1 - à remplir'!$F$31:$F$400,'Étape 1 - à remplir'!$E$31:$E$400,MASQ2!CZ51,'Étape 1 - à remplir'!$P$31:$P$400,DI$3,'Étape 1 - à remplir'!$G$31:$G$400,"kg")),IF(DI$2="Atelier",IF(DI$3="Tous",SUMIFS('Étape 1 - à remplir'!$F$31:$F$400,'Étape 1 - à remplir'!$E$31:$E$400,MASQ2!CZ51,'Étape 1 - à remplir'!$G$31:$G$400,"kg"),SUMIFS('Étape 1 - à remplir'!$F$31:$F$400,'Étape 1 - à remplir'!$E$31:$E$400,MASQ2!CZ51,'Étape 1 - à remplir'!$O$31:$O$400,DI$3,'Étape 1 - à remplir'!$G$31:$G$400,"kg")),IF(DI$2="Espèce",IF(DI$3="Tous",SUMIFS('Étape 1 - à remplir'!$F$31:$F$400,'Étape 1 - à remplir'!$E$31:$E$400,MASQ2!CZ51,'Étape 1 - à remplir'!$G$31:$G$400,"kg"),SUMIFS('Étape 1 - à remplir'!$F$31:$F$400,'Étape 1 - à remplir'!$E$31:$E$400,MASQ2!CZ51,'Étape 1 - à remplir'!$N$31:$N$400,DI$3,'Étape 1 - à remplir'!$G$31:$G$400,"kg"))))))=0,NA(),IF(DI$2="Catégorie",IF(DI$3="Toutes",SUMIFS('Étape 1 - à remplir'!$F$31:$F$400,'Étape 1 - à remplir'!$E$31:$E$400,MASQ2!CZ51,'Étape 1 - à remplir'!$G$31:$G$400,"kg"),SUMIFS('Étape 1 - à remplir'!$F$31:$F$400,'Étape 1 - à remplir'!$E$31:$E$400,MASQ2!CZ51,'Étape 1 - à remplir'!$C$31:$C$400,DI$3)),IF(DI$2="Âge",IF(DI$3="Tous",SUMIFS('Étape 1 - à remplir'!$F$31:$F$400,'Étape 1 - à remplir'!$E$31:$E$400,MASQ2!CZ51,'Étape 1 - à remplir'!$G$31:$G$400,"kg"),SUMIFS('Étape 1 - à remplir'!$F$31:$F$400,'Étape 1 - à remplir'!$E$31:$E$400,MASQ2!CZ51,'Étape 1 - à remplir'!$P$31:$P$400,DI$3,'Étape 1 - à remplir'!$G$31:$G$400,"kg")),IF(DI$2="Atelier",IF(DI$3="Tous",SUMIFS('Étape 1 - à remplir'!$F$31:$F$400,'Étape 1 - à remplir'!$E$31:$E$400,MASQ2!CZ51,'Étape 1 - à remplir'!$G$31:$G$400,"kg"),SUMIFS('Étape 1 - à remplir'!$F$31:$F$400,'Étape 1 - à remplir'!$E$31:$E$400,MASQ2!CZ51,'Étape 1 - à remplir'!$O$31:$O$400,DI$3,'Étape 1 - à remplir'!$G$31:$G$400,"kg")),IF(DI$2="Espèce",IF(DI$3="Tous",SUMIFS('Étape 1 - à remplir'!$F$31:$F$400,'Étape 1 - à remplir'!$E$31:$E$400,MASQ2!CZ51,'Étape 1 - à remplir'!$G$31:$G$400,"kg"),SUMIFS('Étape 1 - à remplir'!$F$31:$F$400,'Étape 1 - à remplir'!$E$31:$E$400,MASQ2!CZ51,'Étape 1 - à remplir'!$N$31:$N$400,DI$3,'Étape 1 - à remplir'!$G$31:$G$400,"kg")))))))</f>
        <v>#N/A</v>
      </c>
      <c r="DB51" s="104">
        <f t="shared" si="35"/>
        <v>0</v>
      </c>
      <c r="DC51" s="204" t="str">
        <f t="shared" si="20"/>
        <v>Apramycine</v>
      </c>
      <c r="DD51" s="204" t="str">
        <f t="shared" si="21"/>
        <v/>
      </c>
      <c r="DE51" s="204" t="str">
        <f t="shared" si="22"/>
        <v/>
      </c>
      <c r="DF51" s="204" t="str">
        <f t="shared" si="23"/>
        <v>Aminoglycosides</v>
      </c>
      <c r="DG51" s="204" t="str">
        <f t="shared" si="24"/>
        <v/>
      </c>
      <c r="DH51" s="97" t="str">
        <f t="shared" si="25"/>
        <v/>
      </c>
      <c r="DI51" s="78"/>
      <c r="DJ51" s="78"/>
      <c r="DK51" s="77" t="str">
        <f ca="1"/>
        <v>APRAVET 100 000 UI/G PREMELANGE MEDICAMENTEUX POUR PORCS ET LAPINS</v>
      </c>
      <c r="DL51" s="79" t="e">
        <f ca="1"/>
        <v>#N/A</v>
      </c>
      <c r="DM51" s="102" t="str">
        <f t="shared" si="75"/>
        <v/>
      </c>
      <c r="DN51" s="77" t="str">
        <f t="shared" si="76"/>
        <v>Sulfaméthoxazole</v>
      </c>
      <c r="DO51" s="104" t="e">
        <f t="shared" si="36"/>
        <v>#N/A</v>
      </c>
      <c r="DP51" s="8" t="str">
        <f ca="1"/>
        <v>Sulfaméthoxazole</v>
      </c>
      <c r="DQ51" s="97" t="e">
        <f ca="1"/>
        <v>#N/A</v>
      </c>
      <c r="DR51" s="8"/>
      <c r="DS51" s="8"/>
      <c r="DT51" s="8"/>
      <c r="DU51" s="8"/>
      <c r="DV51" s="8"/>
      <c r="DW51" s="8"/>
      <c r="DX51" s="203" t="str">
        <f t="shared" si="79"/>
        <v/>
      </c>
      <c r="DY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remplir'!$M$31:$M$400,MASQ2!DY$43)/SUMIFS('Étape 1 - à remplir'!$F$19:$F$28,'Étape 1 - à remplir'!$E$19:$E$28,MASQ2!$DX51,'Étape 1 - à remplir'!$G$19:$G$28,"kg"),"")</f>
        <v/>
      </c>
      <c r="DZ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remplir'!$M$31:$M$400,MASQ2!DZ$43)/SUMIFS('Étape 1 - à remplir'!$F$19:$F$28,'Étape 1 - à remplir'!$E$19:$E$28,MASQ2!$DX51,'Étape 1 - à remplir'!$G$19:$G$28,"kg"),"")</f>
        <v/>
      </c>
      <c r="EA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remplir'!$M$31:$M$400,MASQ2!EA$43)/SUMIFS('Étape 1 - à remplir'!$F$19:$F$28,'Étape 1 - à remplir'!$E$19:$E$28,MASQ2!$DX51,'Étape 1 - à remplir'!$G$19:$G$28,"kg"),"")</f>
        <v/>
      </c>
      <c r="EB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remplir'!$M$31:$M$400,MASQ2!EB$43)/SUMIFS('Étape 1 - à remplir'!$F$19:$F$28,'Étape 1 - à remplir'!$E$19:$E$28,MASQ2!$DX51,'Étape 1 - à remplir'!$G$19:$G$28,"kg"),"")</f>
        <v/>
      </c>
      <c r="EC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remplir'!$M$31:$M$400,MASQ2!EC$43)/SUMIFS('Étape 1 - à remplir'!$F$19:$F$28,'Étape 1 - à remplir'!$E$19:$E$28,MASQ2!$DX51,'Étape 1 - à remplir'!$G$19:$G$28,"kg"),"")</f>
        <v/>
      </c>
      <c r="ED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remplir'!$M$31:$M$400,MASQ2!ED$43)/SUMIFS('Étape 1 - à remplir'!$F$19:$F$28,'Étape 1 - à remplir'!$E$19:$E$28,MASQ2!$DX51,'Étape 1 - à remplir'!$G$19:$G$28,"kg"),"")</f>
        <v/>
      </c>
      <c r="EE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remplir'!$M$31:$M$400,MASQ2!EE$43)/SUMIFS('Étape 1 - à remplir'!$F$19:$F$28,'Étape 1 - à remplir'!$E$19:$E$28,MASQ2!$DX51,'Étape 1 - à remplir'!$G$19:$G$28,"kg"),"")</f>
        <v/>
      </c>
      <c r="EF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remplir'!$M$31:$M$400,MASQ2!EF$43)/SUMIFS('Étape 1 - à remplir'!$F$19:$F$28,'Étape 1 - à remplir'!$E$19:$E$28,MASQ2!$DX51,'Étape 1 - à remplir'!$G$19:$G$28,"kg"),"")</f>
        <v/>
      </c>
      <c r="EG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remplir'!$M$31:$M$400,MASQ2!EG$43)/SUMIFS('Étape 1 - à remplir'!$F$19:$F$28,'Étape 1 - à remplir'!$E$19:$E$28,MASQ2!$DX51,'Étape 1 - à remplir'!$G$19:$G$28,"kg"),"")</f>
        <v/>
      </c>
      <c r="EH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remplir'!$M$31:$M$400,MASQ2!EH$43)/SUMIFS('Étape 1 - à remplir'!$F$19:$F$28,'Étape 1 - à remplir'!$E$19:$E$28,MASQ2!$DX51,'Étape 1 - à remplir'!$G$19:$G$28,"kg"),"")</f>
        <v/>
      </c>
      <c r="EI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remplir'!$M$31:$M$400,MASQ2!EI$43)/SUMIFS('Étape 1 - à remplir'!$F$19:$F$28,'Étape 1 - à remplir'!$E$19:$E$28,MASQ2!$DX51,'Étape 1 - à remplir'!$G$19:$G$28,"kg"),"")</f>
        <v/>
      </c>
      <c r="EJ51" s="162" t="str">
        <f>IFERROR(SUMIFS('Étape 1 - à remplir'!$F$31:$F$400,'Étape 1 - à remplir'!$C$31:$C$400,IF($DX51="Croissance","*Croissance*",IF($DX51="Veau","*Veau*",IF($DX51="Adulte","*Adulte*",IF($DX51="Agneau","*Agneau*",IF($DX51="Chevreau","*Chevreau*",IF($DX51="Démarrage","*Démarrage*",IF($DX51="Engraissement","*Engraissement*",IF($DX51="Porcelet","*Porcelet*",IF($DX51="Post_sevrage","*Post_sevrage*",IF($DX51="Poulain","*Poulain*",IF($DX51="Poussin","*Poussin*",""))))))))))),'Étape 1 - à remplir'!$G$31:$G$400,"kg",'Étape 1 - à remplir'!$M$31:$M$400,MASQ2!EJ$43)/SUMIFS('Étape 1 - à remplir'!$F$19:$F$28,'Étape 1 - à remplir'!$E$19:$E$28,MASQ2!$DX51,'Étape 1 - à remplir'!$G$19:$G$28,"kg"),"")</f>
        <v/>
      </c>
    </row>
    <row r="52" spans="1:140" x14ac:dyDescent="0.25">
      <c r="A52" s="56"/>
      <c r="B52" s="8"/>
      <c r="C52" s="8"/>
      <c r="D52" s="8"/>
      <c r="E52" s="8"/>
      <c r="F52" s="8"/>
      <c r="G52" s="8"/>
      <c r="H52" s="8"/>
      <c r="I52" s="102" t="str">
        <f>INDEX(Données_ATB!BE:BV,MATCH(MASQ2!J52,Données_ATB!BE:BE,0),18)</f>
        <v/>
      </c>
      <c r="J52" s="77" t="str">
        <f>Données_ATB!BE51</f>
        <v>APRAVET 552 UI / MG, POUDRE POUR ADMINISTRATION DANS L'EAU DE BOISSON / LE LAIT POUR PORCINS, VEAUX, POULETS ET LAPINS</v>
      </c>
      <c r="K52" s="204" t="e">
        <f>IF(IF(S$2="Catégorie",IF(S$3="Toutes",SUMIFS('Étape 1 - à remplir'!$F$31:$F$400,'Étape 1 - à remplir'!$E$31:$E$400,MASQ2!J52,'Étape 1 - à remplir'!$G$31:$G$400,"animaux"),SUMIFS('Étape 1 - à remplir'!$F$31:$F$400,'Étape 1 - à remplir'!$E$31:$E$400,MASQ2!J52,'Étape 1 - à remplir'!$C$31:$C$400,S$3)),IF(S$2="Âge",IF(S$3="Tous",SUMIFS('Étape 1 - à remplir'!$F$31:$F$400,'Étape 1 - à remplir'!$E$31:$E$400,MASQ2!J52,'Étape 1 - à remplir'!$G$31:$G$400,"animaux"),SUMIFS('Étape 1 - à remplir'!$F$31:$F$400,'Étape 1 - à remplir'!$E$31:$E$400,MASQ2!J52,'Étape 1 - à remplir'!$P$31:$P$400,S$3)),IF(S$2="Atelier",IF(S$3="Tous",SUMIFS('Étape 1 - à remplir'!$F$31:$F$400,'Étape 1 - à remplir'!$E$31:$E$400,MASQ2!J52,'Étape 1 - à remplir'!$G$31:$G$400,"animaux"),SUMIFS('Étape 1 - à remplir'!$F$31:$F$400,'Étape 1 - à remplir'!$E$31:$E$400,MASQ2!J52,'Étape 1 - à remplir'!$O$31:$O$400,S$3)),IF(S$2="Espèce",IF(S$3="Tous",SUMIFS('Étape 1 - à remplir'!$F$31:$F$400,'Étape 1 - à remplir'!$E$31:$E$400,MASQ2!J52,'Étape 1 - à remplir'!$G$31:$G$400,"animaux"),SUMIFS('Étape 1 - à remplir'!$F$31:$F$400,'Étape 1 - à remplir'!$E$31:$E$400,MASQ2!J52,'Étape 1 - à remplir'!$N$31:$N$400,S$3))))))=0,NA(),IF(S$2="Catégorie",IF(S$3="Toutes",SUMIFS('Étape 1 - à remplir'!$F$31:$F$400,'Étape 1 - à remplir'!$E$31:$E$400,MASQ2!J52,'Étape 1 - à remplir'!$G$31:$G$400,"animaux"),SUMIFS('Étape 1 - à remplir'!$F$31:$F$400,'Étape 1 - à remplir'!$E$31:$E$400,MASQ2!J52,'Étape 1 - à remplir'!$C$31:$C$400,S$3)),IF(S$2="Âge",IF(S$3="Tous",SUMIFS('Étape 1 - à remplir'!$F$31:$F$400,'Étape 1 - à remplir'!$E$31:$E$400,MASQ2!J52,'Étape 1 - à remplir'!$G$31:$G$400,"animaux"),SUMIFS('Étape 1 - à remplir'!$F$31:$F$400,'Étape 1 - à remplir'!$E$31:$E$400,MASQ2!J52,'Étape 1 - à remplir'!$P$31:$P$400,S$3)),IF(S$2="Atelier",IF(S$3="Tous",SUMIFS('Étape 1 - à remplir'!$F$31:$F$400,'Étape 1 - à remplir'!$E$31:$E$400,MASQ2!J52,'Étape 1 - à remplir'!$G$31:$G$400,"animaux"),SUMIFS('Étape 1 - à remplir'!$F$31:$F$400,'Étape 1 - à remplir'!$E$31:$E$400,MASQ2!J52,'Étape 1 - à remplir'!$O$31:$O$400,S$3)),IF(S$2="Espèce",IF(S$3="Tous",SUMIFS('Étape 1 - à remplir'!$F$31:$F$400,'Étape 1 - à remplir'!$E$31:$E$400,MASQ2!J52,'Étape 1 - à remplir'!$G$31:$G$400,"animaux"),SUMIFS('Étape 1 - à remplir'!$F$31:$F$400,'Étape 1 - à remplir'!$E$31:$E$400,MASQ2!J52,'Étape 1 - à remplir'!$N$31:$N$400,S$3)))))))</f>
        <v>#N/A</v>
      </c>
      <c r="L52" s="97">
        <f t="shared" si="38"/>
        <v>0</v>
      </c>
      <c r="M52" s="56" t="str">
        <f>Données_ATB!BN51</f>
        <v>Apramycine</v>
      </c>
      <c r="N52" s="204" t="str">
        <f>Données_ATB!BO51</f>
        <v/>
      </c>
      <c r="O52" s="97" t="str">
        <f>Données_ATB!BP51</f>
        <v/>
      </c>
      <c r="P52" s="77" t="str">
        <f>Données_ATB!BR51</f>
        <v>Aminoglycosides</v>
      </c>
      <c r="Q52" s="78" t="str">
        <f>Données_ATB!BS51</f>
        <v/>
      </c>
      <c r="R52" s="79" t="str">
        <f>Données_ATB!BT51</f>
        <v/>
      </c>
      <c r="S52" s="78"/>
      <c r="T52" s="78"/>
      <c r="U52" s="77" t="str">
        <f ca="1"/>
        <v>APRAVET 552 UI / MG, POUDRE POUR ADMINISTRATION DANS L'EAU DE BOISSON / LE LAIT POUR PORCINS, VEAUX, POULETS ET LAPINS</v>
      </c>
      <c r="V52" s="79" t="e">
        <f ca="1"/>
        <v>#N/A</v>
      </c>
      <c r="W52" s="102" t="str">
        <f>IF(X52="Colistine","x",IF(INDEX(Données_ATB!CB$3:CC$63,MATCH(X52,Données_ATB!CB$3:CB$63,0),2)="Fluoroquinolones","x",IF(INDEX(Données_ATB!CB$3:CC$63,MATCH(X52,Données_ATB!CB$3:CB$63,0),2)="Cephalosporines 3&amp;4G","x","")))</f>
        <v/>
      </c>
      <c r="X52" s="77" t="str">
        <f>Données_ATB!CB51</f>
        <v>Sulfaméthoxypyridazine</v>
      </c>
      <c r="Y52" s="104" t="e">
        <f t="shared" si="30"/>
        <v>#N/A</v>
      </c>
      <c r="Z52" s="8" t="str">
        <f ca="1"/>
        <v>Sulfaméthoxypyridazine</v>
      </c>
      <c r="AA52" s="97" t="e">
        <f ca="1"/>
        <v>#N/A</v>
      </c>
      <c r="AB52" s="102"/>
      <c r="AC52" s="8"/>
      <c r="AD52" s="8"/>
      <c r="AE52" s="8"/>
      <c r="AF52" s="8"/>
      <c r="AG52" s="8"/>
      <c r="AH52" s="206" t="str">
        <f t="shared" si="77"/>
        <v/>
      </c>
      <c r="AI52" s="203"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remplir'!$M$31:$M$400,MASQ2!AI$43)/SUMIFS('Étape 1 - à remplir'!$F$19:$F$28,'Étape 1 - à remplir'!$E$19:$E$28,MASQ2!$AH52,'Étape 1 - à remplir'!$G$19:$G$28,"animaux"),"")</f>
        <v/>
      </c>
      <c r="AJ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remplir'!$M$31:$M$400,MASQ2!AJ$43)/SUMIFS('Étape 1 - à remplir'!$F$19:$F$28,'Étape 1 - à remplir'!$E$19:$E$28,MASQ2!$AH52,'Étape 1 - à remplir'!$G$19:$G$28,"animaux"),"")</f>
        <v/>
      </c>
      <c r="AK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remplir'!$M$31:$M$400,MASQ2!AK$43)/SUMIFS('Étape 1 - à remplir'!$F$19:$F$28,'Étape 1 - à remplir'!$E$19:$E$28,MASQ2!$AH52,'Étape 1 - à remplir'!$G$19:$G$28,"animaux"),"")</f>
        <v/>
      </c>
      <c r="AL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remplir'!$M$31:$M$400,MASQ2!AL$43)/SUMIFS('Étape 1 - à remplir'!$F$19:$F$28,'Étape 1 - à remplir'!$E$19:$E$28,MASQ2!$AH52,'Étape 1 - à remplir'!$G$19:$G$28,"animaux"),"")</f>
        <v/>
      </c>
      <c r="AM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remplir'!$M$31:$M$400,MASQ2!AM$43)/SUMIFS('Étape 1 - à remplir'!$F$19:$F$28,'Étape 1 - à remplir'!$E$19:$E$28,MASQ2!$AH52,'Étape 1 - à remplir'!$G$19:$G$28,"animaux"),"")</f>
        <v/>
      </c>
      <c r="AN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remplir'!$M$31:$M$400,MASQ2!AN$43)/SUMIFS('Étape 1 - à remplir'!$F$19:$F$28,'Étape 1 - à remplir'!$E$19:$E$28,MASQ2!$AH52,'Étape 1 - à remplir'!$G$19:$G$28,"animaux"),"")</f>
        <v/>
      </c>
      <c r="AO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remplir'!$M$31:$M$400,MASQ2!AO$43)/SUMIFS('Étape 1 - à remplir'!$F$19:$F$28,'Étape 1 - à remplir'!$E$19:$E$28,MASQ2!$AH52,'Étape 1 - à remplir'!$G$19:$G$28,"animaux"),"")</f>
        <v/>
      </c>
      <c r="AP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remplir'!$M$31:$M$400,MASQ2!AP$43)/SUMIFS('Étape 1 - à remplir'!$F$19:$F$28,'Étape 1 - à remplir'!$E$19:$E$28,MASQ2!$AH52,'Étape 1 - à remplir'!$G$19:$G$28,"animaux"),"")</f>
        <v/>
      </c>
      <c r="AQ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remplir'!$M$31:$M$400,MASQ2!AQ$43)/SUMIFS('Étape 1 - à remplir'!$F$19:$F$28,'Étape 1 - à remplir'!$E$19:$E$28,MASQ2!$AH52,'Étape 1 - à remplir'!$G$19:$G$28,"animaux"),"")</f>
        <v/>
      </c>
      <c r="AR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remplir'!$M$31:$M$400,MASQ2!AR$43)/SUMIFS('Étape 1 - à remplir'!$F$19:$F$28,'Étape 1 - à remplir'!$E$19:$E$28,MASQ2!$AH52,'Étape 1 - à remplir'!$G$19:$G$28,"animaux"),"")</f>
        <v/>
      </c>
      <c r="AS52" s="2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remplir'!$M$31:$M$400,MASQ2!AS$43)/SUMIFS('Étape 1 - à remplir'!$F$19:$F$28,'Étape 1 - à remplir'!$E$19:$E$28,MASQ2!$AH52,'Étape 1 - à remplir'!$G$19:$G$28,"animaux"),"")</f>
        <v/>
      </c>
      <c r="AT52" s="104" t="str">
        <f>IFERROR(SUMIFS('Étape 1 - à remplir'!$F$31:$F$400,'Étape 1 - à remplir'!$C$31:$C$400,IF($AH52="Croissance","*Croissance*",IF($AH52="Veau","*Veau*",IF($AH52="Adulte","*Adulte*",IF($AH52="Agneau","*Agneau*",IF($AH52="Chevreau","*Chevreau*",IF($AH52="Démarrage","*Démarrage*",IF($AH52="Engraissement","*Engraissement*",IF($AH52="Porcelet","*Porcelet*",IF($AH52="Post_sevrage","*Post_sevrage*",IF($AH52="Poulain","*Poulain*",IF($AH52="Poussin","*Poussin*",""))))))))))),'Étape 1 - à remplir'!$G$31:$G$400,"animaux",'Étape 1 - à remplir'!$M$31:$M$400,MASQ2!AT$43)/SUMIFS('Étape 1 - à remplir'!$F$19:$F$28,'Étape 1 - à remplir'!$E$19:$E$28,MASQ2!$AH52,'Étape 1 - à remplir'!$G$19:$G$28,"animaux"),"")</f>
        <v/>
      </c>
      <c r="AV52" s="56"/>
      <c r="AW52" s="8"/>
      <c r="AX52" s="8"/>
      <c r="AY52" s="8"/>
      <c r="AZ52" s="8"/>
      <c r="BA52" s="8"/>
      <c r="BB52" s="8"/>
      <c r="BC52" s="8"/>
      <c r="BD52" s="102" t="str">
        <f t="shared" si="5"/>
        <v/>
      </c>
      <c r="BE52" s="56" t="str">
        <f t="shared" si="6"/>
        <v>APRAVET 552 UI / MG, POUDRE POUR ADMINISTRATION DANS L'EAU DE BOISSON / LE LAIT POUR PORCINS, VEAUX, POULETS ET LAPINS</v>
      </c>
      <c r="BF52" s="204" t="e">
        <f>IF(IF(BN$2="Catégorie",IF(BN$3="Toutes",SUMIFS('Étape 1 - à remplir'!$F$31:$F$400,'Étape 1 - à remplir'!$E$31:$E$400,MASQ2!BE52,'Étape 1 - à remplir'!$G$31:$G$400,"lots"),SUMIFS('Étape 1 - à remplir'!$F$31:$F$400,'Étape 1 - à remplir'!$E$31:$E$400,MASQ2!BE52,'Étape 1 - à remplir'!$C$31:$C$400,BN$3)),IF(BN$2="Âge",IF(BN$3="Tous",SUMIFS('Étape 1 - à remplir'!$F$31:$F$400,'Étape 1 - à remplir'!$E$31:$E$400,MASQ2!BE52,'Étape 1 - à remplir'!$G$31:$G$400,"lots"),SUMIFS('Étape 1 - à remplir'!$F$31:$F$400,'Étape 1 - à remplir'!$E$31:$E$400,MASQ2!BE52,'Étape 1 - à remplir'!$P$31:$P$400,BN$3,'Étape 1 - à remplir'!$G$31:$G$400,"lots")),IF(BN$2="Atelier",IF(BN$3="Tous",SUMIFS('Étape 1 - à remplir'!$F$31:$F$400,'Étape 1 - à remplir'!$E$31:$E$400,MASQ2!BE52,'Étape 1 - à remplir'!$G$31:$G$400,"lots"),SUMIFS('Étape 1 - à remplir'!$F$31:$F$400,'Étape 1 - à remplir'!$E$31:$E$400,MASQ2!BE52,'Étape 1 - à remplir'!$O$31:$O$400,BN$3,'Étape 1 - à remplir'!$G$31:$G$400,"lots")),IF(BN$2="Espèce",IF(BN$3="Tous",SUMIFS('Étape 1 - à remplir'!$F$31:$F$400,'Étape 1 - à remplir'!$E$31:$E$400,MASQ2!BE52,'Étape 1 - à remplir'!$G$31:$G$400,"lots"),SUMIFS('Étape 1 - à remplir'!$F$31:$F$400,'Étape 1 - à remplir'!$E$31:$E$400,MASQ2!BE52,'Étape 1 - à remplir'!$N$31:$N$400,BN$3,'Étape 1 - à remplir'!$G$31:$G$400,"lots"))))))=0,NA(),IF(BN$2="Catégorie",IF(BN$3="Toutes",SUMIFS('Étape 1 - à remplir'!$F$31:$F$400,'Étape 1 - à remplir'!$E$31:$E$400,MASQ2!BE52,'Étape 1 - à remplir'!$G$31:$G$400,"lots"),SUMIFS('Étape 1 - à remplir'!$F$31:$F$400,'Étape 1 - à remplir'!$E$31:$E$400,MASQ2!BE52,'Étape 1 - à remplir'!$C$31:$C$400,BN$3)),IF(BN$2="Âge",IF(BN$3="Tous",SUMIFS('Étape 1 - à remplir'!$F$31:$F$400,'Étape 1 - à remplir'!$E$31:$E$400,MASQ2!BE52,'Étape 1 - à remplir'!$G$31:$G$400,"lots"),SUMIFS('Étape 1 - à remplir'!$F$31:$F$400,'Étape 1 - à remplir'!$E$31:$E$400,MASQ2!BE52,'Étape 1 - à remplir'!$P$31:$P$400,BN$3,'Étape 1 - à remplir'!$G$31:$G$400,"lots")),IF(BN$2="Atelier",IF(BN$3="Tous",SUMIFS('Étape 1 - à remplir'!$F$31:$F$400,'Étape 1 - à remplir'!$E$31:$E$400,MASQ2!BE52,'Étape 1 - à remplir'!$G$31:$G$400,"lots"),SUMIFS('Étape 1 - à remplir'!$F$31:$F$400,'Étape 1 - à remplir'!$E$31:$E$400,MASQ2!BE52,'Étape 1 - à remplir'!$O$31:$O$400,BN$3,'Étape 1 - à remplir'!$G$31:$G$400,"lots")),IF(BN$2="Espèce",IF(BN$3="Tous",SUMIFS('Étape 1 - à remplir'!$F$31:$F$400,'Étape 1 - à remplir'!$E$31:$E$400,MASQ2!BE52,'Étape 1 - à remplir'!$G$31:$G$400,"lots"),SUMIFS('Étape 1 - à remplir'!$F$31:$F$400,'Étape 1 - à remplir'!$E$31:$E$400,MASQ2!BE52,'Étape 1 - à remplir'!$N$31:$N$400,BN$3,'Étape 1 - à remplir'!$G$31:$G$400,"lots")))))))</f>
        <v>#N/A</v>
      </c>
      <c r="BG52" s="204">
        <f t="shared" si="32"/>
        <v>0</v>
      </c>
      <c r="BH52" s="204" t="str">
        <f t="shared" si="7"/>
        <v>Apramycine</v>
      </c>
      <c r="BI52" s="204" t="str">
        <f t="shared" si="8"/>
        <v/>
      </c>
      <c r="BJ52" s="204" t="str">
        <f t="shared" si="9"/>
        <v/>
      </c>
      <c r="BK52" s="204" t="str">
        <f t="shared" si="10"/>
        <v>Aminoglycosides</v>
      </c>
      <c r="BL52" s="204" t="str">
        <f t="shared" si="11"/>
        <v/>
      </c>
      <c r="BM52" s="97" t="str">
        <f t="shared" si="12"/>
        <v/>
      </c>
      <c r="BN52" s="78"/>
      <c r="BO52" s="78"/>
      <c r="BP52" s="77" t="str">
        <f ca="1"/>
        <v>APRAVET 552 UI / MG, POUDRE POUR ADMINISTRATION DANS L'EAU DE BOISSON / LE LAIT POUR PORCINS, VEAUX, POULETS ET LAPINS</v>
      </c>
      <c r="BQ52" s="79" t="e">
        <f ca="1"/>
        <v>#N/A</v>
      </c>
      <c r="BR52" s="102" t="str">
        <f t="shared" si="73"/>
        <v/>
      </c>
      <c r="BS52" s="77" t="str">
        <f t="shared" si="74"/>
        <v>Sulfaméthoxypyridazine</v>
      </c>
      <c r="BT52" s="104" t="e">
        <f t="shared" si="33"/>
        <v>#N/A</v>
      </c>
      <c r="BU52" s="204" t="str">
        <f ca="1"/>
        <v>Sulfaméthoxypyridazine</v>
      </c>
      <c r="BV52" s="97" t="e">
        <f ca="1"/>
        <v>#N/A</v>
      </c>
      <c r="BW52" s="8"/>
      <c r="BX52" s="8"/>
      <c r="BY52" s="8"/>
      <c r="BZ52" s="8"/>
      <c r="CA52" s="8"/>
      <c r="CB52" s="8"/>
      <c r="CC52" s="203" t="str">
        <f t="shared" si="78"/>
        <v/>
      </c>
      <c r="CD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remplir'!$M$31:$M$400,MASQ2!CD$43)/SUMIFS('Étape 1 - à remplir'!$F$19:$F$28,'Étape 1 - à remplir'!$E$19:$E$28,MASQ2!$CC52,'Étape 1 - à remplir'!$G$19:$G$28,"lots"),"")</f>
        <v/>
      </c>
      <c r="CE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remplir'!$M$31:$M$400,MASQ2!CE$43)/SUMIFS('Étape 1 - à remplir'!$F$19:$F$28,'Étape 1 - à remplir'!$E$19:$E$28,MASQ2!$CC52,'Étape 1 - à remplir'!$G$19:$G$28,"lots"),"")</f>
        <v/>
      </c>
      <c r="CF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remplir'!$M$31:$M$400,MASQ2!CF$43)/SUMIFS('Étape 1 - à remplir'!$F$19:$F$28,'Étape 1 - à remplir'!$E$19:$E$28,MASQ2!$CC52,'Étape 1 - à remplir'!$G$19:$G$28,"lots"),"")</f>
        <v/>
      </c>
      <c r="CG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remplir'!$M$31:$M$400,MASQ2!CG$43)/SUMIFS('Étape 1 - à remplir'!$F$19:$F$28,'Étape 1 - à remplir'!$E$19:$E$28,MASQ2!$CC52,'Étape 1 - à remplir'!$G$19:$G$28,"lots"),"")</f>
        <v/>
      </c>
      <c r="CH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remplir'!$M$31:$M$400,MASQ2!CH$43)/SUMIFS('Étape 1 - à remplir'!$F$19:$F$28,'Étape 1 - à remplir'!$E$19:$E$28,MASQ2!$CC52,'Étape 1 - à remplir'!$G$19:$G$28,"lots"),"")</f>
        <v/>
      </c>
      <c r="CI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remplir'!$M$31:$M$400,MASQ2!CI$43)/SUMIFS('Étape 1 - à remplir'!$F$19:$F$28,'Étape 1 - à remplir'!$E$19:$E$28,MASQ2!$CC52,'Étape 1 - à remplir'!$G$19:$G$28,"lots"),"")</f>
        <v/>
      </c>
      <c r="CJ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remplir'!$M$31:$M$400,MASQ2!CJ$43)/SUMIFS('Étape 1 - à remplir'!$F$19:$F$28,'Étape 1 - à remplir'!$E$19:$E$28,MASQ2!$CC52,'Étape 1 - à remplir'!$G$19:$G$28,"lots"),"")</f>
        <v/>
      </c>
      <c r="CK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remplir'!$M$31:$M$400,MASQ2!CK$43)/SUMIFS('Étape 1 - à remplir'!$F$19:$F$28,'Étape 1 - à remplir'!$E$19:$E$28,MASQ2!$CC52,'Étape 1 - à remplir'!$G$19:$G$28,"lots"),"")</f>
        <v/>
      </c>
      <c r="CL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remplir'!$M$31:$M$400,MASQ2!CL$43)/SUMIFS('Étape 1 - à remplir'!$F$19:$F$28,'Étape 1 - à remplir'!$E$19:$E$28,MASQ2!$CC52,'Étape 1 - à remplir'!$G$19:$G$28,"lots"),"")</f>
        <v/>
      </c>
      <c r="CM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remplir'!$M$31:$M$400,MASQ2!CM$43)/SUMIFS('Étape 1 - à remplir'!$F$19:$F$28,'Étape 1 - à remplir'!$E$19:$E$28,MASQ2!$CC52,'Étape 1 - à remplir'!$G$19:$G$28,"lots"),"")</f>
        <v/>
      </c>
      <c r="CN52" s="16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remplir'!$M$31:$M$400,MASQ2!CN$43)/SUMIFS('Étape 1 - à remplir'!$F$19:$F$28,'Étape 1 - à remplir'!$E$19:$E$28,MASQ2!$CC52,'Étape 1 - à remplir'!$G$19:$G$28,"lots"),"")</f>
        <v/>
      </c>
      <c r="CO52" s="152" t="str">
        <f>IFERROR(SUMIFS('Étape 1 - à remplir'!$F$31:$F$400,'Étape 1 - à remplir'!$C$31:$C$400,IF($CC52="Croissance","*Croissance*",IF($CC52="Veau","*Veau*",IF($CC52="Adulte","*Adulte*",IF($CC52="Agneau","*Agneau*",IF($CC52="Chevreau","*Chevreau*",IF($CC52="Démarrage","*Démarrage*",IF($CC52="Engraissement","*Engraissement*",IF($CC52="Porcelet","*Porcelet*",IF($CC52="Post_sevrage","*Post_sevrage*",IF($CC52="Poulain","*Poulain*",IF($CC52="Poussin","*Poussin*",""))))))))))),'Étape 1 - à remplir'!$G$31:$G$400,"lots",'Étape 1 - à remplir'!$M$31:$M$400,MASQ2!CO$43)/SUMIFS('Étape 1 - à remplir'!$F$19:$F$28,'Étape 1 - à remplir'!$E$19:$E$28,MASQ2!$CC52,'Étape 1 - à remplir'!$G$19:$G$28,"lots"),"")</f>
        <v/>
      </c>
      <c r="CQ52" s="56"/>
      <c r="CR52" s="8"/>
      <c r="CS52" s="8"/>
      <c r="CT52" s="8"/>
      <c r="CU52" s="8"/>
      <c r="CV52" s="8"/>
      <c r="CW52" s="8"/>
      <c r="CX52" s="8"/>
      <c r="CY52" s="102" t="str">
        <f t="shared" si="18"/>
        <v/>
      </c>
      <c r="CZ52" s="56" t="str">
        <f t="shared" si="19"/>
        <v>APRAVET 552 UI / MG, POUDRE POUR ADMINISTRATION DANS L'EAU DE BOISSON / LE LAIT POUR PORCINS, VEAUX, POULETS ET LAPINS</v>
      </c>
      <c r="DA52" s="204" t="e">
        <f>IF(IF(DI$2="Catégorie",IF(DI$3="Toutes",SUMIFS('Étape 1 - à remplir'!$F$31:$F$400,'Étape 1 - à remplir'!$E$31:$E$400,MASQ2!CZ52,'Étape 1 - à remplir'!$G$31:$G$400,"kg"),SUMIFS('Étape 1 - à remplir'!$F$31:$F$400,'Étape 1 - à remplir'!$E$31:$E$400,MASQ2!CZ52,'Étape 1 - à remplir'!$C$31:$C$400,DI$3)),IF(DI$2="Âge",IF(DI$3="Tous",SUMIFS('Étape 1 - à remplir'!$F$31:$F$400,'Étape 1 - à remplir'!$E$31:$E$400,MASQ2!CZ52,'Étape 1 - à remplir'!$G$31:$G$400,"kg"),SUMIFS('Étape 1 - à remplir'!$F$31:$F$400,'Étape 1 - à remplir'!$E$31:$E$400,MASQ2!CZ52,'Étape 1 - à remplir'!$P$31:$P$400,DI$3,'Étape 1 - à remplir'!$G$31:$G$400,"kg")),IF(DI$2="Atelier",IF(DI$3="Tous",SUMIFS('Étape 1 - à remplir'!$F$31:$F$400,'Étape 1 - à remplir'!$E$31:$E$400,MASQ2!CZ52,'Étape 1 - à remplir'!$G$31:$G$400,"kg"),SUMIFS('Étape 1 - à remplir'!$F$31:$F$400,'Étape 1 - à remplir'!$E$31:$E$400,MASQ2!CZ52,'Étape 1 - à remplir'!$O$31:$O$400,DI$3,'Étape 1 - à remplir'!$G$31:$G$400,"kg")),IF(DI$2="Espèce",IF(DI$3="Tous",SUMIFS('Étape 1 - à remplir'!$F$31:$F$400,'Étape 1 - à remplir'!$E$31:$E$400,MASQ2!CZ52,'Étape 1 - à remplir'!$G$31:$G$400,"kg"),SUMIFS('Étape 1 - à remplir'!$F$31:$F$400,'Étape 1 - à remplir'!$E$31:$E$400,MASQ2!CZ52,'Étape 1 - à remplir'!$N$31:$N$400,DI$3,'Étape 1 - à remplir'!$G$31:$G$400,"kg"))))))=0,NA(),IF(DI$2="Catégorie",IF(DI$3="Toutes",SUMIFS('Étape 1 - à remplir'!$F$31:$F$400,'Étape 1 - à remplir'!$E$31:$E$400,MASQ2!CZ52,'Étape 1 - à remplir'!$G$31:$G$400,"kg"),SUMIFS('Étape 1 - à remplir'!$F$31:$F$400,'Étape 1 - à remplir'!$E$31:$E$400,MASQ2!CZ52,'Étape 1 - à remplir'!$C$31:$C$400,DI$3)),IF(DI$2="Âge",IF(DI$3="Tous",SUMIFS('Étape 1 - à remplir'!$F$31:$F$400,'Étape 1 - à remplir'!$E$31:$E$400,MASQ2!CZ52,'Étape 1 - à remplir'!$G$31:$G$400,"kg"),SUMIFS('Étape 1 - à remplir'!$F$31:$F$400,'Étape 1 - à remplir'!$E$31:$E$400,MASQ2!CZ52,'Étape 1 - à remplir'!$P$31:$P$400,DI$3,'Étape 1 - à remplir'!$G$31:$G$400,"kg")),IF(DI$2="Atelier",IF(DI$3="Tous",SUMIFS('Étape 1 - à remplir'!$F$31:$F$400,'Étape 1 - à remplir'!$E$31:$E$400,MASQ2!CZ52,'Étape 1 - à remplir'!$G$31:$G$400,"kg"),SUMIFS('Étape 1 - à remplir'!$F$31:$F$400,'Étape 1 - à remplir'!$E$31:$E$400,MASQ2!CZ52,'Étape 1 - à remplir'!$O$31:$O$400,DI$3,'Étape 1 - à remplir'!$G$31:$G$400,"kg")),IF(DI$2="Espèce",IF(DI$3="Tous",SUMIFS('Étape 1 - à remplir'!$F$31:$F$400,'Étape 1 - à remplir'!$E$31:$E$400,MASQ2!CZ52,'Étape 1 - à remplir'!$G$31:$G$400,"kg"),SUMIFS('Étape 1 - à remplir'!$F$31:$F$400,'Étape 1 - à remplir'!$E$31:$E$400,MASQ2!CZ52,'Étape 1 - à remplir'!$N$31:$N$400,DI$3,'Étape 1 - à remplir'!$G$31:$G$400,"kg")))))))</f>
        <v>#N/A</v>
      </c>
      <c r="DB52" s="104">
        <f t="shared" si="35"/>
        <v>0</v>
      </c>
      <c r="DC52" s="204" t="str">
        <f t="shared" si="20"/>
        <v>Apramycine</v>
      </c>
      <c r="DD52" s="204" t="str">
        <f t="shared" si="21"/>
        <v/>
      </c>
      <c r="DE52" s="204" t="str">
        <f t="shared" si="22"/>
        <v/>
      </c>
      <c r="DF52" s="204" t="str">
        <f t="shared" si="23"/>
        <v>Aminoglycosides</v>
      </c>
      <c r="DG52" s="204" t="str">
        <f t="shared" si="24"/>
        <v/>
      </c>
      <c r="DH52" s="97" t="str">
        <f t="shared" si="25"/>
        <v/>
      </c>
      <c r="DI52" s="78"/>
      <c r="DJ52" s="78"/>
      <c r="DK52" s="77" t="str">
        <f ca="1"/>
        <v>APRAVET 552 UI / MG, POUDRE POUR ADMINISTRATION DANS L'EAU DE BOISSON / LE LAIT POUR PORCINS, VEAUX, POULETS ET LAPINS</v>
      </c>
      <c r="DL52" s="79" t="e">
        <f ca="1"/>
        <v>#N/A</v>
      </c>
      <c r="DM52" s="102" t="str">
        <f t="shared" si="75"/>
        <v/>
      </c>
      <c r="DN52" s="77" t="str">
        <f t="shared" si="76"/>
        <v>Sulfaméthoxypyridazine</v>
      </c>
      <c r="DO52" s="104" t="e">
        <f t="shared" si="36"/>
        <v>#N/A</v>
      </c>
      <c r="DP52" s="8" t="str">
        <f ca="1"/>
        <v>Sulfaméthoxypyridazine</v>
      </c>
      <c r="DQ52" s="97" t="e">
        <f ca="1"/>
        <v>#N/A</v>
      </c>
      <c r="DR52" s="8"/>
      <c r="DS52" s="8"/>
      <c r="DT52" s="8"/>
      <c r="DU52" s="8"/>
      <c r="DV52" s="8"/>
      <c r="DW52" s="8"/>
      <c r="DX52" s="203" t="str">
        <f t="shared" si="79"/>
        <v/>
      </c>
      <c r="DY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remplir'!$M$31:$M$400,MASQ2!DY$43)/SUMIFS('Étape 1 - à remplir'!$F$19:$F$28,'Étape 1 - à remplir'!$E$19:$E$28,MASQ2!$DX52,'Étape 1 - à remplir'!$G$19:$G$28,"kg"),"")</f>
        <v/>
      </c>
      <c r="DZ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remplir'!$M$31:$M$400,MASQ2!DZ$43)/SUMIFS('Étape 1 - à remplir'!$F$19:$F$28,'Étape 1 - à remplir'!$E$19:$E$28,MASQ2!$DX52,'Étape 1 - à remplir'!$G$19:$G$28,"kg"),"")</f>
        <v/>
      </c>
      <c r="EA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remplir'!$M$31:$M$400,MASQ2!EA$43)/SUMIFS('Étape 1 - à remplir'!$F$19:$F$28,'Étape 1 - à remplir'!$E$19:$E$28,MASQ2!$DX52,'Étape 1 - à remplir'!$G$19:$G$28,"kg"),"")</f>
        <v/>
      </c>
      <c r="EB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remplir'!$M$31:$M$400,MASQ2!EB$43)/SUMIFS('Étape 1 - à remplir'!$F$19:$F$28,'Étape 1 - à remplir'!$E$19:$E$28,MASQ2!$DX52,'Étape 1 - à remplir'!$G$19:$G$28,"kg"),"")</f>
        <v/>
      </c>
      <c r="EC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remplir'!$M$31:$M$400,MASQ2!EC$43)/SUMIFS('Étape 1 - à remplir'!$F$19:$F$28,'Étape 1 - à remplir'!$E$19:$E$28,MASQ2!$DX52,'Étape 1 - à remplir'!$G$19:$G$28,"kg"),"")</f>
        <v/>
      </c>
      <c r="ED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remplir'!$M$31:$M$400,MASQ2!ED$43)/SUMIFS('Étape 1 - à remplir'!$F$19:$F$28,'Étape 1 - à remplir'!$E$19:$E$28,MASQ2!$DX52,'Étape 1 - à remplir'!$G$19:$G$28,"kg"),"")</f>
        <v/>
      </c>
      <c r="EE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remplir'!$M$31:$M$400,MASQ2!EE$43)/SUMIFS('Étape 1 - à remplir'!$F$19:$F$28,'Étape 1 - à remplir'!$E$19:$E$28,MASQ2!$DX52,'Étape 1 - à remplir'!$G$19:$G$28,"kg"),"")</f>
        <v/>
      </c>
      <c r="EF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remplir'!$M$31:$M$400,MASQ2!EF$43)/SUMIFS('Étape 1 - à remplir'!$F$19:$F$28,'Étape 1 - à remplir'!$E$19:$E$28,MASQ2!$DX52,'Étape 1 - à remplir'!$G$19:$G$28,"kg"),"")</f>
        <v/>
      </c>
      <c r="EG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remplir'!$M$31:$M$400,MASQ2!EG$43)/SUMIFS('Étape 1 - à remplir'!$F$19:$F$28,'Étape 1 - à remplir'!$E$19:$E$28,MASQ2!$DX52,'Étape 1 - à remplir'!$G$19:$G$28,"kg"),"")</f>
        <v/>
      </c>
      <c r="EH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remplir'!$M$31:$M$400,MASQ2!EH$43)/SUMIFS('Étape 1 - à remplir'!$F$19:$F$28,'Étape 1 - à remplir'!$E$19:$E$28,MASQ2!$DX52,'Étape 1 - à remplir'!$G$19:$G$28,"kg"),"")</f>
        <v/>
      </c>
      <c r="EI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remplir'!$M$31:$M$400,MASQ2!EI$43)/SUMIFS('Étape 1 - à remplir'!$F$19:$F$28,'Étape 1 - à remplir'!$E$19:$E$28,MASQ2!$DX52,'Étape 1 - à remplir'!$G$19:$G$28,"kg"),"")</f>
        <v/>
      </c>
      <c r="EJ52" s="162" t="str">
        <f>IFERROR(SUMIFS('Étape 1 - à remplir'!$F$31:$F$400,'Étape 1 - à remplir'!$C$31:$C$400,IF($DX52="Croissance","*Croissance*",IF($DX52="Veau","*Veau*",IF($DX52="Adulte","*Adulte*",IF($DX52="Agneau","*Agneau*",IF($DX52="Chevreau","*Chevreau*",IF($DX52="Démarrage","*Démarrage*",IF($DX52="Engraissement","*Engraissement*",IF($DX52="Porcelet","*Porcelet*",IF($DX52="Post_sevrage","*Post_sevrage*",IF($DX52="Poulain","*Poulain*",IF($DX52="Poussin","*Poussin*",""))))))))))),'Étape 1 - à remplir'!$G$31:$G$400,"kg",'Étape 1 - à remplir'!$M$31:$M$400,MASQ2!EJ$43)/SUMIFS('Étape 1 - à remplir'!$F$19:$F$28,'Étape 1 - à remplir'!$E$19:$E$28,MASQ2!$DX52,'Étape 1 - à remplir'!$G$19:$G$28,"kg"),"")</f>
        <v/>
      </c>
    </row>
    <row r="53" spans="1:140" x14ac:dyDescent="0.25">
      <c r="A53" s="56"/>
      <c r="B53" s="8"/>
      <c r="C53" s="8"/>
      <c r="D53" s="8"/>
      <c r="E53" s="8"/>
      <c r="F53" s="8"/>
      <c r="G53" s="8"/>
      <c r="H53" s="8"/>
      <c r="I53" s="102" t="str">
        <f>INDEX(Données_ATB!BE:BV,MATCH(MASQ2!J53,Données_ATB!BE:BE,0),18)</f>
        <v/>
      </c>
      <c r="J53" s="77" t="str">
        <f>Données_ATB!BE52</f>
        <v>AQUAFLOR 500 MG/G PREMELANGE MEDICAMENTEUX POUR TRUITES ARC-EN-CIEL</v>
      </c>
      <c r="K53" s="204" t="e">
        <f>IF(IF(S$2="Catégorie",IF(S$3="Toutes",SUMIFS('Étape 1 - à remplir'!$F$31:$F$400,'Étape 1 - à remplir'!$E$31:$E$400,MASQ2!J53,'Étape 1 - à remplir'!$G$31:$G$400,"animaux"),SUMIFS('Étape 1 - à remplir'!$F$31:$F$400,'Étape 1 - à remplir'!$E$31:$E$400,MASQ2!J53,'Étape 1 - à remplir'!$C$31:$C$400,S$3)),IF(S$2="Âge",IF(S$3="Tous",SUMIFS('Étape 1 - à remplir'!$F$31:$F$400,'Étape 1 - à remplir'!$E$31:$E$400,MASQ2!J53,'Étape 1 - à remplir'!$G$31:$G$400,"animaux"),SUMIFS('Étape 1 - à remplir'!$F$31:$F$400,'Étape 1 - à remplir'!$E$31:$E$400,MASQ2!J53,'Étape 1 - à remplir'!$P$31:$P$400,S$3)),IF(S$2="Atelier",IF(S$3="Tous",SUMIFS('Étape 1 - à remplir'!$F$31:$F$400,'Étape 1 - à remplir'!$E$31:$E$400,MASQ2!J53,'Étape 1 - à remplir'!$G$31:$G$400,"animaux"),SUMIFS('Étape 1 - à remplir'!$F$31:$F$400,'Étape 1 - à remplir'!$E$31:$E$400,MASQ2!J53,'Étape 1 - à remplir'!$O$31:$O$400,S$3)),IF(S$2="Espèce",IF(S$3="Tous",SUMIFS('Étape 1 - à remplir'!$F$31:$F$400,'Étape 1 - à remplir'!$E$31:$E$400,MASQ2!J53,'Étape 1 - à remplir'!$G$31:$G$400,"animaux"),SUMIFS('Étape 1 - à remplir'!$F$31:$F$400,'Étape 1 - à remplir'!$E$31:$E$400,MASQ2!J53,'Étape 1 - à remplir'!$N$31:$N$400,S$3))))))=0,NA(),IF(S$2="Catégorie",IF(S$3="Toutes",SUMIFS('Étape 1 - à remplir'!$F$31:$F$400,'Étape 1 - à remplir'!$E$31:$E$400,MASQ2!J53,'Étape 1 - à remplir'!$G$31:$G$400,"animaux"),SUMIFS('Étape 1 - à remplir'!$F$31:$F$400,'Étape 1 - à remplir'!$E$31:$E$400,MASQ2!J53,'Étape 1 - à remplir'!$C$31:$C$400,S$3)),IF(S$2="Âge",IF(S$3="Tous",SUMIFS('Étape 1 - à remplir'!$F$31:$F$400,'Étape 1 - à remplir'!$E$31:$E$400,MASQ2!J53,'Étape 1 - à remplir'!$G$31:$G$400,"animaux"),SUMIFS('Étape 1 - à remplir'!$F$31:$F$400,'Étape 1 - à remplir'!$E$31:$E$400,MASQ2!J53,'Étape 1 - à remplir'!$P$31:$P$400,S$3)),IF(S$2="Atelier",IF(S$3="Tous",SUMIFS('Étape 1 - à remplir'!$F$31:$F$400,'Étape 1 - à remplir'!$E$31:$E$400,MASQ2!J53,'Étape 1 - à remplir'!$G$31:$G$400,"animaux"),SUMIFS('Étape 1 - à remplir'!$F$31:$F$400,'Étape 1 - à remplir'!$E$31:$E$400,MASQ2!J53,'Étape 1 - à remplir'!$O$31:$O$400,S$3)),IF(S$2="Espèce",IF(S$3="Tous",SUMIFS('Étape 1 - à remplir'!$F$31:$F$400,'Étape 1 - à remplir'!$E$31:$E$400,MASQ2!J53,'Étape 1 - à remplir'!$G$31:$G$400,"animaux"),SUMIFS('Étape 1 - à remplir'!$F$31:$F$400,'Étape 1 - à remplir'!$E$31:$E$400,MASQ2!J53,'Étape 1 - à remplir'!$N$31:$N$400,S$3)))))))</f>
        <v>#N/A</v>
      </c>
      <c r="L53" s="97">
        <f t="shared" si="38"/>
        <v>0</v>
      </c>
      <c r="M53" s="56" t="str">
        <f>Données_ATB!BN52</f>
        <v>Florfénicol</v>
      </c>
      <c r="N53" s="204" t="str">
        <f>Données_ATB!BO52</f>
        <v/>
      </c>
      <c r="O53" s="97" t="str">
        <f>Données_ATB!BP52</f>
        <v/>
      </c>
      <c r="P53" s="77" t="str">
        <f>Données_ATB!BR52</f>
        <v>Phenicoles</v>
      </c>
      <c r="Q53" s="78" t="str">
        <f>Données_ATB!BS52</f>
        <v/>
      </c>
      <c r="R53" s="79" t="str">
        <f>Données_ATB!BT52</f>
        <v/>
      </c>
      <c r="S53" s="78"/>
      <c r="T53" s="78"/>
      <c r="U53" s="77" t="str">
        <f ca="1"/>
        <v>AQUAFLOR 500 MG/G PREMELANGE MEDICAMENTEUX POUR TRUITES ARC-EN-CIEL</v>
      </c>
      <c r="V53" s="79" t="e">
        <f ca="1"/>
        <v>#N/A</v>
      </c>
      <c r="W53" s="102" t="str">
        <f>IF(X53="Colistine","x",IF(INDEX(Données_ATB!CB$3:CC$63,MATCH(X53,Données_ATB!CB$3:CB$63,0),2)="Fluoroquinolones","x",IF(INDEX(Données_ATB!CB$3:CC$63,MATCH(X53,Données_ATB!CB$3:CB$63,0),2)="Cephalosporines 3&amp;4G","x","")))</f>
        <v/>
      </c>
      <c r="X53" s="77" t="str">
        <f>Données_ATB!CB52</f>
        <v>Sulfanilamide</v>
      </c>
      <c r="Y53" s="104" t="e">
        <f t="shared" si="30"/>
        <v>#N/A</v>
      </c>
      <c r="Z53" s="8" t="str">
        <f ca="1"/>
        <v>Sulfanilamide</v>
      </c>
      <c r="AA53" s="97" t="e">
        <f ca="1"/>
        <v>#N/A</v>
      </c>
      <c r="AB53" s="102"/>
      <c r="AC53" s="8"/>
      <c r="AD53" s="8"/>
      <c r="AE53" s="8"/>
      <c r="AF53" s="8"/>
      <c r="AG53" s="8"/>
      <c r="AH53" s="206" t="str">
        <f t="shared" si="77"/>
        <v/>
      </c>
      <c r="AI53" s="20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remplir'!$M$31:$M$400,MASQ2!AI$43)/SUMIFS('Étape 1 - à remplir'!$F$19:$F$28,'Étape 1 - à remplir'!$E$19:$E$28,MASQ2!$AH53,'Étape 1 - à remplir'!$G$19:$G$28,"animaux"),"")</f>
        <v/>
      </c>
      <c r="AJ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remplir'!$M$31:$M$400,MASQ2!AJ$43)/SUMIFS('Étape 1 - à remplir'!$F$19:$F$28,'Étape 1 - à remplir'!$E$19:$E$28,MASQ2!$AH53,'Étape 1 - à remplir'!$G$19:$G$28,"animaux"),"")</f>
        <v/>
      </c>
      <c r="AK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remplir'!$M$31:$M$400,MASQ2!AK$43)/SUMIFS('Étape 1 - à remplir'!$F$19:$F$28,'Étape 1 - à remplir'!$E$19:$E$28,MASQ2!$AH53,'Étape 1 - à remplir'!$G$19:$G$28,"animaux"),"")</f>
        <v/>
      </c>
      <c r="AL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remplir'!$M$31:$M$400,MASQ2!AL$43)/SUMIFS('Étape 1 - à remplir'!$F$19:$F$28,'Étape 1 - à remplir'!$E$19:$E$28,MASQ2!$AH53,'Étape 1 - à remplir'!$G$19:$G$28,"animaux"),"")</f>
        <v/>
      </c>
      <c r="AM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remplir'!$M$31:$M$400,MASQ2!AM$43)/SUMIFS('Étape 1 - à remplir'!$F$19:$F$28,'Étape 1 - à remplir'!$E$19:$E$28,MASQ2!$AH53,'Étape 1 - à remplir'!$G$19:$G$28,"animaux"),"")</f>
        <v/>
      </c>
      <c r="AN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remplir'!$M$31:$M$400,MASQ2!AN$43)/SUMIFS('Étape 1 - à remplir'!$F$19:$F$28,'Étape 1 - à remplir'!$E$19:$E$28,MASQ2!$AH53,'Étape 1 - à remplir'!$G$19:$G$28,"animaux"),"")</f>
        <v/>
      </c>
      <c r="AO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remplir'!$M$31:$M$400,MASQ2!AO$43)/SUMIFS('Étape 1 - à remplir'!$F$19:$F$28,'Étape 1 - à remplir'!$E$19:$E$28,MASQ2!$AH53,'Étape 1 - à remplir'!$G$19:$G$28,"animaux"),"")</f>
        <v/>
      </c>
      <c r="AP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remplir'!$M$31:$M$400,MASQ2!AP$43)/SUMIFS('Étape 1 - à remplir'!$F$19:$F$28,'Étape 1 - à remplir'!$E$19:$E$28,MASQ2!$AH53,'Étape 1 - à remplir'!$G$19:$G$28,"animaux"),"")</f>
        <v/>
      </c>
      <c r="AQ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remplir'!$M$31:$M$400,MASQ2!AQ$43)/SUMIFS('Étape 1 - à remplir'!$F$19:$F$28,'Étape 1 - à remplir'!$E$19:$E$28,MASQ2!$AH53,'Étape 1 - à remplir'!$G$19:$G$28,"animaux"),"")</f>
        <v/>
      </c>
      <c r="AR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remplir'!$M$31:$M$400,MASQ2!AR$43)/SUMIFS('Étape 1 - à remplir'!$F$19:$F$28,'Étape 1 - à remplir'!$E$19:$E$28,MASQ2!$AH53,'Étape 1 - à remplir'!$G$19:$G$28,"animaux"),"")</f>
        <v/>
      </c>
      <c r="AS53" s="155"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remplir'!$M$31:$M$400,MASQ2!AS$43)/SUMIFS('Étape 1 - à remplir'!$F$19:$F$28,'Étape 1 - à remplir'!$E$19:$E$28,MASQ2!$AH53,'Étape 1 - à remplir'!$G$19:$G$28,"animaux"),"")</f>
        <v/>
      </c>
      <c r="AT53" s="159" t="str">
        <f>IFERROR(SUMIFS('Étape 1 - à remplir'!$F$31:$F$400,'Étape 1 - à remplir'!$C$31:$C$400,IF($AH53="Croissance","*Croissance*",IF($AH53="Veau","*Veau*",IF($AH53="Adulte","*Adulte*",IF($AH53="Agneau","*Agneau*",IF($AH53="Chevreau","*Chevreau*",IF($AH53="Démarrage","*Démarrage*",IF($AH53="Engraissement","*Engraissement*",IF($AH53="Porcelet","*Porcelet*",IF($AH53="Post_sevrage","*Post_sevrage*",IF($AH53="Poulain","*Poulain*",IF($AH53="Poussin","*Poussin*",""))))))))))),'Étape 1 - à remplir'!$G$31:$G$400,"animaux",'Étape 1 - à remplir'!$M$31:$M$400,MASQ2!AT$43)/SUMIFS('Étape 1 - à remplir'!$F$19:$F$28,'Étape 1 - à remplir'!$E$19:$E$28,MASQ2!$AH53,'Étape 1 - à remplir'!$G$19:$G$28,"animaux"),"")</f>
        <v/>
      </c>
      <c r="AV53" s="56"/>
      <c r="AW53" s="8"/>
      <c r="AX53" s="8"/>
      <c r="AY53" s="8"/>
      <c r="AZ53" s="8"/>
      <c r="BA53" s="8"/>
      <c r="BB53" s="8"/>
      <c r="BC53" s="8"/>
      <c r="BD53" s="102" t="str">
        <f t="shared" si="5"/>
        <v/>
      </c>
      <c r="BE53" s="56" t="str">
        <f t="shared" si="6"/>
        <v>AQUAFLOR 500 MG/G PREMELANGE MEDICAMENTEUX POUR TRUITES ARC-EN-CIEL</v>
      </c>
      <c r="BF53" s="204" t="e">
        <f>IF(IF(BN$2="Catégorie",IF(BN$3="Toutes",SUMIFS('Étape 1 - à remplir'!$F$31:$F$400,'Étape 1 - à remplir'!$E$31:$E$400,MASQ2!BE53,'Étape 1 - à remplir'!$G$31:$G$400,"lots"),SUMIFS('Étape 1 - à remplir'!$F$31:$F$400,'Étape 1 - à remplir'!$E$31:$E$400,MASQ2!BE53,'Étape 1 - à remplir'!$C$31:$C$400,BN$3)),IF(BN$2="Âge",IF(BN$3="Tous",SUMIFS('Étape 1 - à remplir'!$F$31:$F$400,'Étape 1 - à remplir'!$E$31:$E$400,MASQ2!BE53,'Étape 1 - à remplir'!$G$31:$G$400,"lots"),SUMIFS('Étape 1 - à remplir'!$F$31:$F$400,'Étape 1 - à remplir'!$E$31:$E$400,MASQ2!BE53,'Étape 1 - à remplir'!$P$31:$P$400,BN$3,'Étape 1 - à remplir'!$G$31:$G$400,"lots")),IF(BN$2="Atelier",IF(BN$3="Tous",SUMIFS('Étape 1 - à remplir'!$F$31:$F$400,'Étape 1 - à remplir'!$E$31:$E$400,MASQ2!BE53,'Étape 1 - à remplir'!$G$31:$G$400,"lots"),SUMIFS('Étape 1 - à remplir'!$F$31:$F$400,'Étape 1 - à remplir'!$E$31:$E$400,MASQ2!BE53,'Étape 1 - à remplir'!$O$31:$O$400,BN$3,'Étape 1 - à remplir'!$G$31:$G$400,"lots")),IF(BN$2="Espèce",IF(BN$3="Tous",SUMIFS('Étape 1 - à remplir'!$F$31:$F$400,'Étape 1 - à remplir'!$E$31:$E$400,MASQ2!BE53,'Étape 1 - à remplir'!$G$31:$G$400,"lots"),SUMIFS('Étape 1 - à remplir'!$F$31:$F$400,'Étape 1 - à remplir'!$E$31:$E$400,MASQ2!BE53,'Étape 1 - à remplir'!$N$31:$N$400,BN$3,'Étape 1 - à remplir'!$G$31:$G$400,"lots"))))))=0,NA(),IF(BN$2="Catégorie",IF(BN$3="Toutes",SUMIFS('Étape 1 - à remplir'!$F$31:$F$400,'Étape 1 - à remplir'!$E$31:$E$400,MASQ2!BE53,'Étape 1 - à remplir'!$G$31:$G$400,"lots"),SUMIFS('Étape 1 - à remplir'!$F$31:$F$400,'Étape 1 - à remplir'!$E$31:$E$400,MASQ2!BE53,'Étape 1 - à remplir'!$C$31:$C$400,BN$3)),IF(BN$2="Âge",IF(BN$3="Tous",SUMIFS('Étape 1 - à remplir'!$F$31:$F$400,'Étape 1 - à remplir'!$E$31:$E$400,MASQ2!BE53,'Étape 1 - à remplir'!$G$31:$G$400,"lots"),SUMIFS('Étape 1 - à remplir'!$F$31:$F$400,'Étape 1 - à remplir'!$E$31:$E$400,MASQ2!BE53,'Étape 1 - à remplir'!$P$31:$P$400,BN$3,'Étape 1 - à remplir'!$G$31:$G$400,"lots")),IF(BN$2="Atelier",IF(BN$3="Tous",SUMIFS('Étape 1 - à remplir'!$F$31:$F$400,'Étape 1 - à remplir'!$E$31:$E$400,MASQ2!BE53,'Étape 1 - à remplir'!$G$31:$G$400,"lots"),SUMIFS('Étape 1 - à remplir'!$F$31:$F$400,'Étape 1 - à remplir'!$E$31:$E$400,MASQ2!BE53,'Étape 1 - à remplir'!$O$31:$O$400,BN$3,'Étape 1 - à remplir'!$G$31:$G$400,"lots")),IF(BN$2="Espèce",IF(BN$3="Tous",SUMIFS('Étape 1 - à remplir'!$F$31:$F$400,'Étape 1 - à remplir'!$E$31:$E$400,MASQ2!BE53,'Étape 1 - à remplir'!$G$31:$G$400,"lots"),SUMIFS('Étape 1 - à remplir'!$F$31:$F$400,'Étape 1 - à remplir'!$E$31:$E$400,MASQ2!BE53,'Étape 1 - à remplir'!$N$31:$N$400,BN$3,'Étape 1 - à remplir'!$G$31:$G$400,"lots")))))))</f>
        <v>#N/A</v>
      </c>
      <c r="BG53" s="204">
        <f t="shared" si="32"/>
        <v>0</v>
      </c>
      <c r="BH53" s="204" t="str">
        <f t="shared" si="7"/>
        <v>Florfénicol</v>
      </c>
      <c r="BI53" s="204" t="str">
        <f t="shared" si="8"/>
        <v/>
      </c>
      <c r="BJ53" s="204" t="str">
        <f t="shared" si="9"/>
        <v/>
      </c>
      <c r="BK53" s="204" t="str">
        <f t="shared" si="10"/>
        <v>Phenicoles</v>
      </c>
      <c r="BL53" s="204" t="str">
        <f t="shared" si="11"/>
        <v/>
      </c>
      <c r="BM53" s="97" t="str">
        <f t="shared" si="12"/>
        <v/>
      </c>
      <c r="BN53" s="78"/>
      <c r="BO53" s="78"/>
      <c r="BP53" s="77" t="str">
        <f ca="1"/>
        <v>AQUAFLOR 500 MG/G PREMELANGE MEDICAMENTEUX POUR TRUITES ARC-EN-CIEL</v>
      </c>
      <c r="BQ53" s="79" t="e">
        <f ca="1"/>
        <v>#N/A</v>
      </c>
      <c r="BR53" s="102" t="str">
        <f t="shared" si="73"/>
        <v/>
      </c>
      <c r="BS53" s="77" t="str">
        <f t="shared" si="74"/>
        <v>Sulfanilamide</v>
      </c>
      <c r="BT53" s="104" t="e">
        <f t="shared" si="33"/>
        <v>#N/A</v>
      </c>
      <c r="BU53" s="204" t="str">
        <f ca="1"/>
        <v>Sulfanilamide</v>
      </c>
      <c r="BV53" s="97" t="e">
        <f ca="1"/>
        <v>#N/A</v>
      </c>
      <c r="BW53" s="8"/>
      <c r="BX53" s="8"/>
      <c r="BY53" s="8"/>
      <c r="BZ53" s="8"/>
      <c r="CA53" s="8"/>
      <c r="CB53" s="8"/>
      <c r="CC53" s="203" t="str">
        <f t="shared" si="78"/>
        <v/>
      </c>
      <c r="CD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remplir'!$M$31:$M$400,MASQ2!CD$43)/SUMIFS('Étape 1 - à remplir'!$F$19:$F$28,'Étape 1 - à remplir'!$E$19:$E$28,MASQ2!$CC53,'Étape 1 - à remplir'!$G$19:$G$28,"lots"),"")</f>
        <v/>
      </c>
      <c r="CE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remplir'!$M$31:$M$400,MASQ2!CE$43)/SUMIFS('Étape 1 - à remplir'!$F$19:$F$28,'Étape 1 - à remplir'!$E$19:$E$28,MASQ2!$CC53,'Étape 1 - à remplir'!$G$19:$G$28,"lots"),"")</f>
        <v/>
      </c>
      <c r="CF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remplir'!$M$31:$M$400,MASQ2!CF$43)/SUMIFS('Étape 1 - à remplir'!$F$19:$F$28,'Étape 1 - à remplir'!$E$19:$E$28,MASQ2!$CC53,'Étape 1 - à remplir'!$G$19:$G$28,"lots"),"")</f>
        <v/>
      </c>
      <c r="CG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remplir'!$M$31:$M$400,MASQ2!CG$43)/SUMIFS('Étape 1 - à remplir'!$F$19:$F$28,'Étape 1 - à remplir'!$E$19:$E$28,MASQ2!$CC53,'Étape 1 - à remplir'!$G$19:$G$28,"lots"),"")</f>
        <v/>
      </c>
      <c r="CH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remplir'!$M$31:$M$400,MASQ2!CH$43)/SUMIFS('Étape 1 - à remplir'!$F$19:$F$28,'Étape 1 - à remplir'!$E$19:$E$28,MASQ2!$CC53,'Étape 1 - à remplir'!$G$19:$G$28,"lots"),"")</f>
        <v/>
      </c>
      <c r="CI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remplir'!$M$31:$M$400,MASQ2!CI$43)/SUMIFS('Étape 1 - à remplir'!$F$19:$F$28,'Étape 1 - à remplir'!$E$19:$E$28,MASQ2!$CC53,'Étape 1 - à remplir'!$G$19:$G$28,"lots"),"")</f>
        <v/>
      </c>
      <c r="CJ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remplir'!$M$31:$M$400,MASQ2!CJ$43)/SUMIFS('Étape 1 - à remplir'!$F$19:$F$28,'Étape 1 - à remplir'!$E$19:$E$28,MASQ2!$CC53,'Étape 1 - à remplir'!$G$19:$G$28,"lots"),"")</f>
        <v/>
      </c>
      <c r="CK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remplir'!$M$31:$M$400,MASQ2!CK$43)/SUMIFS('Étape 1 - à remplir'!$F$19:$F$28,'Étape 1 - à remplir'!$E$19:$E$28,MASQ2!$CC53,'Étape 1 - à remplir'!$G$19:$G$28,"lots"),"")</f>
        <v/>
      </c>
      <c r="CL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remplir'!$M$31:$M$400,MASQ2!CL$43)/SUMIFS('Étape 1 - à remplir'!$F$19:$F$28,'Étape 1 - à remplir'!$E$19:$E$28,MASQ2!$CC53,'Étape 1 - à remplir'!$G$19:$G$28,"lots"),"")</f>
        <v/>
      </c>
      <c r="CM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remplir'!$M$31:$M$400,MASQ2!CM$43)/SUMIFS('Étape 1 - à remplir'!$F$19:$F$28,'Étape 1 - à remplir'!$E$19:$E$28,MASQ2!$CC53,'Étape 1 - à remplir'!$G$19:$G$28,"lots"),"")</f>
        <v/>
      </c>
      <c r="CN53" s="269"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remplir'!$M$31:$M$400,MASQ2!CN$43)/SUMIFS('Étape 1 - à remplir'!$F$19:$F$28,'Étape 1 - à remplir'!$E$19:$E$28,MASQ2!$CC53,'Étape 1 - à remplir'!$G$19:$G$28,"lots"),"")</f>
        <v/>
      </c>
      <c r="CO53" s="270" t="str">
        <f>IFERROR(SUMIFS('Étape 1 - à remplir'!$F$31:$F$400,'Étape 1 - à remplir'!$C$31:$C$400,IF($CC53="Croissance","*Croissance*",IF($CC53="Veau","*Veau*",IF($CC53="Adulte","*Adulte*",IF($CC53="Agneau","*Agneau*",IF($CC53="Chevreau","*Chevreau*",IF($CC53="Démarrage","*Démarrage*",IF($CC53="Engraissement","*Engraissement*",IF($CC53="Porcelet","*Porcelet*",IF($CC53="Post_sevrage","*Post_sevrage*",IF($CC53="Poulain","*Poulain*",IF($CC53="Poussin","*Poussin*",""))))))))))),'Étape 1 - à remplir'!$G$31:$G$400,"lots",'Étape 1 - à remplir'!$M$31:$M$400,MASQ2!CO$43)/SUMIFS('Étape 1 - à remplir'!$F$19:$F$28,'Étape 1 - à remplir'!$E$19:$E$28,MASQ2!$CC53,'Étape 1 - à remplir'!$G$19:$G$28,"lots"),"")</f>
        <v/>
      </c>
      <c r="CQ53" s="56"/>
      <c r="CR53" s="8"/>
      <c r="CS53" s="8"/>
      <c r="CT53" s="8"/>
      <c r="CU53" s="8"/>
      <c r="CV53" s="8"/>
      <c r="CW53" s="8"/>
      <c r="CX53" s="8"/>
      <c r="CY53" s="102" t="str">
        <f t="shared" si="18"/>
        <v/>
      </c>
      <c r="CZ53" s="56" t="str">
        <f t="shared" si="19"/>
        <v>AQUAFLOR 500 MG/G PREMELANGE MEDICAMENTEUX POUR TRUITES ARC-EN-CIEL</v>
      </c>
      <c r="DA53" s="204" t="e">
        <f>IF(IF(DI$2="Catégorie",IF(DI$3="Toutes",SUMIFS('Étape 1 - à remplir'!$F$31:$F$400,'Étape 1 - à remplir'!$E$31:$E$400,MASQ2!CZ53,'Étape 1 - à remplir'!$G$31:$G$400,"kg"),SUMIFS('Étape 1 - à remplir'!$F$31:$F$400,'Étape 1 - à remplir'!$E$31:$E$400,MASQ2!CZ53,'Étape 1 - à remplir'!$C$31:$C$400,DI$3)),IF(DI$2="Âge",IF(DI$3="Tous",SUMIFS('Étape 1 - à remplir'!$F$31:$F$400,'Étape 1 - à remplir'!$E$31:$E$400,MASQ2!CZ53,'Étape 1 - à remplir'!$G$31:$G$400,"kg"),SUMIFS('Étape 1 - à remplir'!$F$31:$F$400,'Étape 1 - à remplir'!$E$31:$E$400,MASQ2!CZ53,'Étape 1 - à remplir'!$P$31:$P$400,DI$3,'Étape 1 - à remplir'!$G$31:$G$400,"kg")),IF(DI$2="Atelier",IF(DI$3="Tous",SUMIFS('Étape 1 - à remplir'!$F$31:$F$400,'Étape 1 - à remplir'!$E$31:$E$400,MASQ2!CZ53,'Étape 1 - à remplir'!$G$31:$G$400,"kg"),SUMIFS('Étape 1 - à remplir'!$F$31:$F$400,'Étape 1 - à remplir'!$E$31:$E$400,MASQ2!CZ53,'Étape 1 - à remplir'!$O$31:$O$400,DI$3,'Étape 1 - à remplir'!$G$31:$G$400,"kg")),IF(DI$2="Espèce",IF(DI$3="Tous",SUMIFS('Étape 1 - à remplir'!$F$31:$F$400,'Étape 1 - à remplir'!$E$31:$E$400,MASQ2!CZ53,'Étape 1 - à remplir'!$G$31:$G$400,"kg"),SUMIFS('Étape 1 - à remplir'!$F$31:$F$400,'Étape 1 - à remplir'!$E$31:$E$400,MASQ2!CZ53,'Étape 1 - à remplir'!$N$31:$N$400,DI$3,'Étape 1 - à remplir'!$G$31:$G$400,"kg"))))))=0,NA(),IF(DI$2="Catégorie",IF(DI$3="Toutes",SUMIFS('Étape 1 - à remplir'!$F$31:$F$400,'Étape 1 - à remplir'!$E$31:$E$400,MASQ2!CZ53,'Étape 1 - à remplir'!$G$31:$G$400,"kg"),SUMIFS('Étape 1 - à remplir'!$F$31:$F$400,'Étape 1 - à remplir'!$E$31:$E$400,MASQ2!CZ53,'Étape 1 - à remplir'!$C$31:$C$400,DI$3)),IF(DI$2="Âge",IF(DI$3="Tous",SUMIFS('Étape 1 - à remplir'!$F$31:$F$400,'Étape 1 - à remplir'!$E$31:$E$400,MASQ2!CZ53,'Étape 1 - à remplir'!$G$31:$G$400,"kg"),SUMIFS('Étape 1 - à remplir'!$F$31:$F$400,'Étape 1 - à remplir'!$E$31:$E$400,MASQ2!CZ53,'Étape 1 - à remplir'!$P$31:$P$400,DI$3,'Étape 1 - à remplir'!$G$31:$G$400,"kg")),IF(DI$2="Atelier",IF(DI$3="Tous",SUMIFS('Étape 1 - à remplir'!$F$31:$F$400,'Étape 1 - à remplir'!$E$31:$E$400,MASQ2!CZ53,'Étape 1 - à remplir'!$G$31:$G$400,"kg"),SUMIFS('Étape 1 - à remplir'!$F$31:$F$400,'Étape 1 - à remplir'!$E$31:$E$400,MASQ2!CZ53,'Étape 1 - à remplir'!$O$31:$O$400,DI$3,'Étape 1 - à remplir'!$G$31:$G$400,"kg")),IF(DI$2="Espèce",IF(DI$3="Tous",SUMIFS('Étape 1 - à remplir'!$F$31:$F$400,'Étape 1 - à remplir'!$E$31:$E$400,MASQ2!CZ53,'Étape 1 - à remplir'!$G$31:$G$400,"kg"),SUMIFS('Étape 1 - à remplir'!$F$31:$F$400,'Étape 1 - à remplir'!$E$31:$E$400,MASQ2!CZ53,'Étape 1 - à remplir'!$N$31:$N$400,DI$3,'Étape 1 - à remplir'!$G$31:$G$400,"kg")))))))</f>
        <v>#N/A</v>
      </c>
      <c r="DB53" s="104">
        <f t="shared" si="35"/>
        <v>0</v>
      </c>
      <c r="DC53" s="204" t="str">
        <f t="shared" si="20"/>
        <v>Florfénicol</v>
      </c>
      <c r="DD53" s="204" t="str">
        <f t="shared" si="21"/>
        <v/>
      </c>
      <c r="DE53" s="204" t="str">
        <f t="shared" si="22"/>
        <v/>
      </c>
      <c r="DF53" s="204" t="str">
        <f t="shared" si="23"/>
        <v>Phenicoles</v>
      </c>
      <c r="DG53" s="204" t="str">
        <f t="shared" si="24"/>
        <v/>
      </c>
      <c r="DH53" s="97" t="str">
        <f t="shared" si="25"/>
        <v/>
      </c>
      <c r="DI53" s="78"/>
      <c r="DJ53" s="78"/>
      <c r="DK53" s="77" t="str">
        <f ca="1"/>
        <v>AQUAFLOR 500 MG/G PREMELANGE MEDICAMENTEUX POUR TRUITES ARC-EN-CIEL</v>
      </c>
      <c r="DL53" s="79" t="e">
        <f ca="1"/>
        <v>#N/A</v>
      </c>
      <c r="DM53" s="102" t="str">
        <f t="shared" si="75"/>
        <v/>
      </c>
      <c r="DN53" s="77" t="str">
        <f t="shared" si="76"/>
        <v>Sulfanilamide</v>
      </c>
      <c r="DO53" s="104" t="e">
        <f t="shared" si="36"/>
        <v>#N/A</v>
      </c>
      <c r="DP53" s="8" t="str">
        <f ca="1"/>
        <v>Sulfanilamide</v>
      </c>
      <c r="DQ53" s="97" t="e">
        <f ca="1"/>
        <v>#N/A</v>
      </c>
      <c r="DR53" s="8"/>
      <c r="DS53" s="8"/>
      <c r="DT53" s="8"/>
      <c r="DU53" s="8"/>
      <c r="DV53" s="8"/>
      <c r="DW53" s="8"/>
      <c r="DX53" s="203" t="str">
        <f t="shared" si="79"/>
        <v/>
      </c>
      <c r="DY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remplir'!$M$31:$M$400,MASQ2!DY$43)/SUMIFS('Étape 1 - à remplir'!$F$19:$F$28,'Étape 1 - à remplir'!$E$19:$E$28,MASQ2!$DX53,'Étape 1 - à remplir'!$G$19:$G$28,"kg"),"")</f>
        <v/>
      </c>
      <c r="DZ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remplir'!$M$31:$M$400,MASQ2!DZ$43)/SUMIFS('Étape 1 - à remplir'!$F$19:$F$28,'Étape 1 - à remplir'!$E$19:$E$28,MASQ2!$DX53,'Étape 1 - à remplir'!$G$19:$G$28,"kg"),"")</f>
        <v/>
      </c>
      <c r="EA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remplir'!$M$31:$M$400,MASQ2!EA$43)/SUMIFS('Étape 1 - à remplir'!$F$19:$F$28,'Étape 1 - à remplir'!$E$19:$E$28,MASQ2!$DX53,'Étape 1 - à remplir'!$G$19:$G$28,"kg"),"")</f>
        <v/>
      </c>
      <c r="EB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remplir'!$M$31:$M$400,MASQ2!EB$43)/SUMIFS('Étape 1 - à remplir'!$F$19:$F$28,'Étape 1 - à remplir'!$E$19:$E$28,MASQ2!$DX53,'Étape 1 - à remplir'!$G$19:$G$28,"kg"),"")</f>
        <v/>
      </c>
      <c r="EC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remplir'!$M$31:$M$400,MASQ2!EC$43)/SUMIFS('Étape 1 - à remplir'!$F$19:$F$28,'Étape 1 - à remplir'!$E$19:$E$28,MASQ2!$DX53,'Étape 1 - à remplir'!$G$19:$G$28,"kg"),"")</f>
        <v/>
      </c>
      <c r="ED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remplir'!$M$31:$M$400,MASQ2!ED$43)/SUMIFS('Étape 1 - à remplir'!$F$19:$F$28,'Étape 1 - à remplir'!$E$19:$E$28,MASQ2!$DX53,'Étape 1 - à remplir'!$G$19:$G$28,"kg"),"")</f>
        <v/>
      </c>
      <c r="EE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remplir'!$M$31:$M$400,MASQ2!EE$43)/SUMIFS('Étape 1 - à remplir'!$F$19:$F$28,'Étape 1 - à remplir'!$E$19:$E$28,MASQ2!$DX53,'Étape 1 - à remplir'!$G$19:$G$28,"kg"),"")</f>
        <v/>
      </c>
      <c r="EF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remplir'!$M$31:$M$400,MASQ2!EF$43)/SUMIFS('Étape 1 - à remplir'!$F$19:$F$28,'Étape 1 - à remplir'!$E$19:$E$28,MASQ2!$DX53,'Étape 1 - à remplir'!$G$19:$G$28,"kg"),"")</f>
        <v/>
      </c>
      <c r="EG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remplir'!$M$31:$M$400,MASQ2!EG$43)/SUMIFS('Étape 1 - à remplir'!$F$19:$F$28,'Étape 1 - à remplir'!$E$19:$E$28,MASQ2!$DX53,'Étape 1 - à remplir'!$G$19:$G$28,"kg"),"")</f>
        <v/>
      </c>
      <c r="EH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remplir'!$M$31:$M$400,MASQ2!EH$43)/SUMIFS('Étape 1 - à remplir'!$F$19:$F$28,'Étape 1 - à remplir'!$E$19:$E$28,MASQ2!$DX53,'Étape 1 - à remplir'!$G$19:$G$28,"kg"),"")</f>
        <v/>
      </c>
      <c r="EI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remplir'!$M$31:$M$400,MASQ2!EI$43)/SUMIFS('Étape 1 - à remplir'!$F$19:$F$28,'Étape 1 - à remplir'!$E$19:$E$28,MASQ2!$DX53,'Étape 1 - à remplir'!$G$19:$G$28,"kg"),"")</f>
        <v/>
      </c>
      <c r="EJ53" s="162" t="str">
        <f>IFERROR(SUMIFS('Étape 1 - à remplir'!$F$31:$F$400,'Étape 1 - à remplir'!$C$31:$C$400,IF($DX53="Croissance","*Croissance*",IF($DX53="Veau","*Veau*",IF($DX53="Adulte","*Adulte*",IF($DX53="Agneau","*Agneau*",IF($DX53="Chevreau","*Chevreau*",IF($DX53="Démarrage","*Démarrage*",IF($DX53="Engraissement","*Engraissement*",IF($DX53="Porcelet","*Porcelet*",IF($DX53="Post_sevrage","*Post_sevrage*",IF($DX53="Poulain","*Poulain*",IF($DX53="Poussin","*Poussin*",""))))))))))),'Étape 1 - à remplir'!$G$31:$G$400,"kg",'Étape 1 - à remplir'!$M$31:$M$400,MASQ2!EJ$43)/SUMIFS('Étape 1 - à remplir'!$F$19:$F$28,'Étape 1 - à remplir'!$E$19:$E$28,MASQ2!$DX53,'Étape 1 - à remplir'!$G$19:$G$28,"kg"),"")</f>
        <v/>
      </c>
    </row>
    <row r="54" spans="1:140" x14ac:dyDescent="0.25">
      <c r="A54" s="56"/>
      <c r="B54" s="8"/>
      <c r="C54" s="8"/>
      <c r="D54" s="8"/>
      <c r="E54" s="8"/>
      <c r="F54" s="8"/>
      <c r="G54" s="8"/>
      <c r="H54" s="8"/>
      <c r="I54" s="102" t="str">
        <f>INDEX(Données_ATB!BE:BV,MATCH(MASQ2!J54,Données_ATB!BE:BE,0),18)</f>
        <v/>
      </c>
      <c r="J54" s="77" t="str">
        <f>Données_ATB!BE53</f>
        <v>ARENTOR DC 250 MG SUSPENSION INTRAMAMMAIRE POUR VACHES TARIES</v>
      </c>
      <c r="K54" s="204" t="e">
        <f>IF(IF(S$2="Catégorie",IF(S$3="Toutes",SUMIFS('Étape 1 - à remplir'!$F$31:$F$400,'Étape 1 - à remplir'!$E$31:$E$400,MASQ2!J54,'Étape 1 - à remplir'!$G$31:$G$400,"animaux"),SUMIFS('Étape 1 - à remplir'!$F$31:$F$400,'Étape 1 - à remplir'!$E$31:$E$400,MASQ2!J54,'Étape 1 - à remplir'!$C$31:$C$400,S$3)),IF(S$2="Âge",IF(S$3="Tous",SUMIFS('Étape 1 - à remplir'!$F$31:$F$400,'Étape 1 - à remplir'!$E$31:$E$400,MASQ2!J54,'Étape 1 - à remplir'!$G$31:$G$400,"animaux"),SUMIFS('Étape 1 - à remplir'!$F$31:$F$400,'Étape 1 - à remplir'!$E$31:$E$400,MASQ2!J54,'Étape 1 - à remplir'!$P$31:$P$400,S$3)),IF(S$2="Atelier",IF(S$3="Tous",SUMIFS('Étape 1 - à remplir'!$F$31:$F$400,'Étape 1 - à remplir'!$E$31:$E$400,MASQ2!J54,'Étape 1 - à remplir'!$G$31:$G$400,"animaux"),SUMIFS('Étape 1 - à remplir'!$F$31:$F$400,'Étape 1 - à remplir'!$E$31:$E$400,MASQ2!J54,'Étape 1 - à remplir'!$O$31:$O$400,S$3)),IF(S$2="Espèce",IF(S$3="Tous",SUMIFS('Étape 1 - à remplir'!$F$31:$F$400,'Étape 1 - à remplir'!$E$31:$E$400,MASQ2!J54,'Étape 1 - à remplir'!$G$31:$G$400,"animaux"),SUMIFS('Étape 1 - à remplir'!$F$31:$F$400,'Étape 1 - à remplir'!$E$31:$E$400,MASQ2!J54,'Étape 1 - à remplir'!$N$31:$N$400,S$3))))))=0,NA(),IF(S$2="Catégorie",IF(S$3="Toutes",SUMIFS('Étape 1 - à remplir'!$F$31:$F$400,'Étape 1 - à remplir'!$E$31:$E$400,MASQ2!J54,'Étape 1 - à remplir'!$G$31:$G$400,"animaux"),SUMIFS('Étape 1 - à remplir'!$F$31:$F$400,'Étape 1 - à remplir'!$E$31:$E$400,MASQ2!J54,'Étape 1 - à remplir'!$C$31:$C$400,S$3)),IF(S$2="Âge",IF(S$3="Tous",SUMIFS('Étape 1 - à remplir'!$F$31:$F$400,'Étape 1 - à remplir'!$E$31:$E$400,MASQ2!J54,'Étape 1 - à remplir'!$G$31:$G$400,"animaux"),SUMIFS('Étape 1 - à remplir'!$F$31:$F$400,'Étape 1 - à remplir'!$E$31:$E$400,MASQ2!J54,'Étape 1 - à remplir'!$P$31:$P$400,S$3)),IF(S$2="Atelier",IF(S$3="Tous",SUMIFS('Étape 1 - à remplir'!$F$31:$F$400,'Étape 1 - à remplir'!$E$31:$E$400,MASQ2!J54,'Étape 1 - à remplir'!$G$31:$G$400,"animaux"),SUMIFS('Étape 1 - à remplir'!$F$31:$F$400,'Étape 1 - à remplir'!$E$31:$E$400,MASQ2!J54,'Étape 1 - à remplir'!$O$31:$O$400,S$3)),IF(S$2="Espèce",IF(S$3="Tous",SUMIFS('Étape 1 - à remplir'!$F$31:$F$400,'Étape 1 - à remplir'!$E$31:$E$400,MASQ2!J54,'Étape 1 - à remplir'!$G$31:$G$400,"animaux"),SUMIFS('Étape 1 - à remplir'!$F$31:$F$400,'Étape 1 - à remplir'!$E$31:$E$400,MASQ2!J54,'Étape 1 - à remplir'!$N$31:$N$400,S$3)))))))</f>
        <v>#N/A</v>
      </c>
      <c r="L54" s="97">
        <f t="shared" si="38"/>
        <v>0</v>
      </c>
      <c r="M54" s="56" t="str">
        <f>Données_ATB!BN53</f>
        <v>Céfalonium</v>
      </c>
      <c r="N54" s="204" t="str">
        <f>Données_ATB!BO53</f>
        <v/>
      </c>
      <c r="O54" s="97" t="str">
        <f>Données_ATB!BP53</f>
        <v/>
      </c>
      <c r="P54" s="77" t="str">
        <f>Données_ATB!BR53</f>
        <v>Cephalosporines 1&amp;2G</v>
      </c>
      <c r="Q54" s="78" t="str">
        <f>Données_ATB!BS53</f>
        <v/>
      </c>
      <c r="R54" s="79" t="str">
        <f>Données_ATB!BT53</f>
        <v/>
      </c>
      <c r="S54" s="78"/>
      <c r="T54" s="78"/>
      <c r="U54" s="77" t="str">
        <f ca="1"/>
        <v>ARENTOR DC 250 MG SUSPENSION INTRAMAMMAIRE POUR VACHES TARIES</v>
      </c>
      <c r="V54" s="79" t="e">
        <f ca="1"/>
        <v>#N/A</v>
      </c>
      <c r="W54" s="102" t="str">
        <f>IF(X54="Colistine","x",IF(INDEX(Données_ATB!CB$3:CC$63,MATCH(X54,Données_ATB!CB$3:CB$63,0),2)="Fluoroquinolones","x",IF(INDEX(Données_ATB!CB$3:CC$63,MATCH(X54,Données_ATB!CB$3:CB$63,0),2)="Cephalosporines 3&amp;4G","x","")))</f>
        <v/>
      </c>
      <c r="X54" s="77" t="str">
        <f>Données_ATB!CB53</f>
        <v>Sulfaquinoxaline</v>
      </c>
      <c r="Y54" s="104" t="e">
        <f t="shared" si="30"/>
        <v>#N/A</v>
      </c>
      <c r="Z54" s="8" t="str">
        <f ca="1"/>
        <v>Sulfaquinoxaline</v>
      </c>
      <c r="AA54" s="97" t="e">
        <f ca="1"/>
        <v>#N/A</v>
      </c>
      <c r="AB54" s="102"/>
      <c r="AC54" s="8"/>
      <c r="AD54" s="8"/>
      <c r="AE54" s="8"/>
      <c r="AF54" s="8"/>
      <c r="AG54" s="8"/>
      <c r="AH54" s="152" t="str">
        <f>AK32</f>
        <v/>
      </c>
      <c r="AI54" s="161" t="str">
        <f>IFERROR(SUMIFS('Étape 1 - à remplir'!$F$31:$F$400,'Étape 1 - à remplir'!$C$31:$C$400,IF($AH54="Lait","*Lait*",IF($AH54="Viande","*Viande*",IF($AH54="Reproduction","*Reproduction*",IF($AH54="Autre","*Autre*",IF($AH54="Loisir","*Loisir*",IF($AH54="Œufs","*Œufs*","")))))),'Étape 1 - à remplir'!$G$31:$G$400,"animaux",'Étape 1 - à remplir'!$M$31:$M$400,MASQ2!AI$43)/SUMIFS('Étape 1 - à remplir'!$F$19:$F$28,'Étape 1 - à remplir'!$D$19:$D$28,MASQ2!$AH54,'Étape 1 - à remplir'!$G$19:$G$28,"animaux"),"")</f>
        <v/>
      </c>
      <c r="AJ54" s="161" t="str">
        <f>IFERROR(SUMIFS('Étape 1 - à remplir'!$F$31:$F$400,'Étape 1 - à remplir'!$C$31:$C$400,IF($AH54="Lait","*Lait*",IF($AH54="Viande","*Viande*",IF($AH54="Reproduction","*Reproduction*",IF($AH54="Autre","*Autre*",IF($AH54="Loisir","*Loisir*",IF($AH54="Œufs","*Œufs*","")))))),'Étape 1 - à remplir'!$G$31:$G$400,"animaux",'Étape 1 - à remplir'!$M$31:$M$400,MASQ2!AJ$43)/SUMIFS('Étape 1 - à remplir'!$F$19:$F$28,'Étape 1 - à remplir'!$D$19:$D$28,MASQ2!$AH54,'Étape 1 - à remplir'!$G$19:$G$28,"animaux"),"")</f>
        <v/>
      </c>
      <c r="AK54" s="161" t="str">
        <f>IFERROR(SUMIFS('Étape 1 - à remplir'!$F$31:$F$400,'Étape 1 - à remplir'!$C$31:$C$400,IF($AH54="Lait","*Lait*",IF($AH54="Viande","*Viande*",IF($AH54="Reproduction","*Reproduction*",IF($AH54="Autre","*Autre*",IF($AH54="Loisir","*Loisir*",IF($AH54="Œufs","*Œufs*","")))))),'Étape 1 - à remplir'!$G$31:$G$400,"animaux",'Étape 1 - à remplir'!$M$31:$M$400,MASQ2!AK$43)/SUMIFS('Étape 1 - à remplir'!$F$19:$F$28,'Étape 1 - à remplir'!$D$19:$D$28,MASQ2!$AH54,'Étape 1 - à remplir'!$G$19:$G$28,"animaux"),"")</f>
        <v/>
      </c>
      <c r="AL54" s="161" t="str">
        <f>IFERROR(SUMIFS('Étape 1 - à remplir'!$F$31:$F$400,'Étape 1 - à remplir'!$C$31:$C$400,IF($AH54="Lait","*Lait*",IF($AH54="Viande","*Viande*",IF($AH54="Reproduction","*Reproduction*",IF($AH54="Autre","*Autre*",IF($AH54="Loisir","*Loisir*",IF($AH54="Œufs","*Œufs*","")))))),'Étape 1 - à remplir'!$G$31:$G$400,"animaux",'Étape 1 - à remplir'!$M$31:$M$400,MASQ2!AL$43)/SUMIFS('Étape 1 - à remplir'!$F$19:$F$28,'Étape 1 - à remplir'!$D$19:$D$28,MASQ2!$AH54,'Étape 1 - à remplir'!$G$19:$G$28,"animaux"),"")</f>
        <v/>
      </c>
      <c r="AM54" s="161" t="str">
        <f>IFERROR(SUMIFS('Étape 1 - à remplir'!$F$31:$F$400,'Étape 1 - à remplir'!$C$31:$C$400,IF($AH54="Lait","*Lait*",IF($AH54="Viande","*Viande*",IF($AH54="Reproduction","*Reproduction*",IF($AH54="Autre","*Autre*",IF($AH54="Loisir","*Loisir*",IF($AH54="Œufs","*Œufs*","")))))),'Étape 1 - à remplir'!$G$31:$G$400,"animaux",'Étape 1 - à remplir'!$M$31:$M$400,MASQ2!AM$43)/SUMIFS('Étape 1 - à remplir'!$F$19:$F$28,'Étape 1 - à remplir'!$D$19:$D$28,MASQ2!$AH54,'Étape 1 - à remplir'!$G$19:$G$28,"animaux"),"")</f>
        <v/>
      </c>
      <c r="AN54" s="161" t="str">
        <f>IFERROR(SUMIFS('Étape 1 - à remplir'!$F$31:$F$400,'Étape 1 - à remplir'!$C$31:$C$400,IF($AH54="Lait","*Lait*",IF($AH54="Viande","*Viande*",IF($AH54="Reproduction","*Reproduction*",IF($AH54="Autre","*Autre*",IF($AH54="Loisir","*Loisir*",IF($AH54="Œufs","*Œufs*","")))))),'Étape 1 - à remplir'!$G$31:$G$400,"animaux",'Étape 1 - à remplir'!$M$31:$M$400,MASQ2!AN$43)/SUMIFS('Étape 1 - à remplir'!$F$19:$F$28,'Étape 1 - à remplir'!$D$19:$D$28,MASQ2!$AH54,'Étape 1 - à remplir'!$G$19:$G$28,"animaux"),"")</f>
        <v/>
      </c>
      <c r="AO54" s="161" t="str">
        <f>IFERROR(SUMIFS('Étape 1 - à remplir'!$F$31:$F$400,'Étape 1 - à remplir'!$C$31:$C$400,IF($AH54="Lait","*Lait*",IF($AH54="Viande","*Viande*",IF($AH54="Reproduction","*Reproduction*",IF($AH54="Autre","*Autre*",IF($AH54="Loisir","*Loisir*",IF($AH54="Œufs","*Œufs*","")))))),'Étape 1 - à remplir'!$G$31:$G$400,"animaux",'Étape 1 - à remplir'!$M$31:$M$400,MASQ2!AO$43)/SUMIFS('Étape 1 - à remplir'!$F$19:$F$28,'Étape 1 - à remplir'!$D$19:$D$28,MASQ2!$AH54,'Étape 1 - à remplir'!$G$19:$G$28,"animaux"),"")</f>
        <v/>
      </c>
      <c r="AP54" s="161" t="str">
        <f>IFERROR(SUMIFS('Étape 1 - à remplir'!$F$31:$F$400,'Étape 1 - à remplir'!$C$31:$C$400,IF($AH54="Lait","*Lait*",IF($AH54="Viande","*Viande*",IF($AH54="Reproduction","*Reproduction*",IF($AH54="Autre","*Autre*",IF($AH54="Loisir","*Loisir*",IF($AH54="Œufs","*Œufs*","")))))),'Étape 1 - à remplir'!$G$31:$G$400,"animaux",'Étape 1 - à remplir'!$M$31:$M$400,MASQ2!AP$43)/SUMIFS('Étape 1 - à remplir'!$F$19:$F$28,'Étape 1 - à remplir'!$D$19:$D$28,MASQ2!$AH54,'Étape 1 - à remplir'!$G$19:$G$28,"animaux"),"")</f>
        <v/>
      </c>
      <c r="AQ54" s="161" t="str">
        <f>IFERROR(SUMIFS('Étape 1 - à remplir'!$F$31:$F$400,'Étape 1 - à remplir'!$C$31:$C$400,IF($AH54="Lait","*Lait*",IF($AH54="Viande","*Viande*",IF($AH54="Reproduction","*Reproduction*",IF($AH54="Autre","*Autre*",IF($AH54="Loisir","*Loisir*",IF($AH54="Œufs","*Œufs*","")))))),'Étape 1 - à remplir'!$G$31:$G$400,"animaux",'Étape 1 - à remplir'!$M$31:$M$400,MASQ2!AQ$43)/SUMIFS('Étape 1 - à remplir'!$F$19:$F$28,'Étape 1 - à remplir'!$D$19:$D$28,MASQ2!$AH54,'Étape 1 - à remplir'!$G$19:$G$28,"animaux"),"")</f>
        <v/>
      </c>
      <c r="AR54" s="161" t="str">
        <f>IFERROR(SUMIFS('Étape 1 - à remplir'!$F$31:$F$400,'Étape 1 - à remplir'!$C$31:$C$400,IF($AH54="Lait","*Lait*",IF($AH54="Viande","*Viande*",IF($AH54="Reproduction","*Reproduction*",IF($AH54="Autre","*Autre*",IF($AH54="Loisir","*Loisir*",IF($AH54="Œufs","*Œufs*","")))))),'Étape 1 - à remplir'!$G$31:$G$400,"animaux",'Étape 1 - à remplir'!$M$31:$M$400,MASQ2!AR$43)/SUMIFS('Étape 1 - à remplir'!$F$19:$F$28,'Étape 1 - à remplir'!$D$19:$D$28,MASQ2!$AH54,'Étape 1 - à remplir'!$G$19:$G$28,"animaux"),"")</f>
        <v/>
      </c>
      <c r="AS54" s="161" t="str">
        <f>IFERROR(SUMIFS('Étape 1 - à remplir'!$F$31:$F$400,'Étape 1 - à remplir'!$C$31:$C$400,IF($AH54="Lait","*Lait*",IF($AH54="Viande","*Viande*",IF($AH54="Reproduction","*Reproduction*",IF($AH54="Autre","*Autre*",IF($AH54="Loisir","*Loisir*",IF($AH54="Œufs","*Œufs*","")))))),'Étape 1 - à remplir'!$G$31:$G$400,"animaux",'Étape 1 - à remplir'!$M$31:$M$400,MASQ2!AS$43)/SUMIFS('Étape 1 - à remplir'!$F$19:$F$28,'Étape 1 - à remplir'!$D$19:$D$28,MASQ2!$AH54,'Étape 1 - à remplir'!$G$19:$G$28,"animaux"),"")</f>
        <v/>
      </c>
      <c r="AT54" s="158" t="str">
        <f>IFERROR(SUMIFS('Étape 1 - à remplir'!$F$31:$F$400,'Étape 1 - à remplir'!$C$31:$C$400,IF($AH54="Lait","*Lait*",IF($AH54="Viande","*Viande*",IF($AH54="Reproduction","*Reproduction*",IF($AH54="Autre","*Autre*",IF($AH54="Loisir","*Loisir*",IF($AH54="Œufs","*Œufs*","")))))),'Étape 1 - à remplir'!$G$31:$G$400,"animaux",'Étape 1 - à remplir'!$M$31:$M$400,MASQ2!AT$43)/SUMIFS('Étape 1 - à remplir'!$F$19:$F$28,'Étape 1 - à remplir'!$D$19:$D$28,MASQ2!$AH54,'Étape 1 - à remplir'!$G$19:$G$28,"animaux"),"")</f>
        <v/>
      </c>
      <c r="AV54" s="56"/>
      <c r="AW54" s="8"/>
      <c r="AX54" s="8"/>
      <c r="AY54" s="8"/>
      <c r="AZ54" s="8"/>
      <c r="BA54" s="8"/>
      <c r="BB54" s="8"/>
      <c r="BC54" s="8"/>
      <c r="BD54" s="102" t="str">
        <f t="shared" si="5"/>
        <v/>
      </c>
      <c r="BE54" s="56" t="str">
        <f t="shared" si="6"/>
        <v>ARENTOR DC 250 MG SUSPENSION INTRAMAMMAIRE POUR VACHES TARIES</v>
      </c>
      <c r="BF54" s="204" t="e">
        <f>IF(IF(BN$2="Catégorie",IF(BN$3="Toutes",SUMIFS('Étape 1 - à remplir'!$F$31:$F$400,'Étape 1 - à remplir'!$E$31:$E$400,MASQ2!BE54,'Étape 1 - à remplir'!$G$31:$G$400,"lots"),SUMIFS('Étape 1 - à remplir'!$F$31:$F$400,'Étape 1 - à remplir'!$E$31:$E$400,MASQ2!BE54,'Étape 1 - à remplir'!$C$31:$C$400,BN$3)),IF(BN$2="Âge",IF(BN$3="Tous",SUMIFS('Étape 1 - à remplir'!$F$31:$F$400,'Étape 1 - à remplir'!$E$31:$E$400,MASQ2!BE54,'Étape 1 - à remplir'!$G$31:$G$400,"lots"),SUMIFS('Étape 1 - à remplir'!$F$31:$F$400,'Étape 1 - à remplir'!$E$31:$E$400,MASQ2!BE54,'Étape 1 - à remplir'!$P$31:$P$400,BN$3,'Étape 1 - à remplir'!$G$31:$G$400,"lots")),IF(BN$2="Atelier",IF(BN$3="Tous",SUMIFS('Étape 1 - à remplir'!$F$31:$F$400,'Étape 1 - à remplir'!$E$31:$E$400,MASQ2!BE54,'Étape 1 - à remplir'!$G$31:$G$400,"lots"),SUMIFS('Étape 1 - à remplir'!$F$31:$F$400,'Étape 1 - à remplir'!$E$31:$E$400,MASQ2!BE54,'Étape 1 - à remplir'!$O$31:$O$400,BN$3,'Étape 1 - à remplir'!$G$31:$G$400,"lots")),IF(BN$2="Espèce",IF(BN$3="Tous",SUMIFS('Étape 1 - à remplir'!$F$31:$F$400,'Étape 1 - à remplir'!$E$31:$E$400,MASQ2!BE54,'Étape 1 - à remplir'!$G$31:$G$400,"lots"),SUMIFS('Étape 1 - à remplir'!$F$31:$F$400,'Étape 1 - à remplir'!$E$31:$E$400,MASQ2!BE54,'Étape 1 - à remplir'!$N$31:$N$400,BN$3,'Étape 1 - à remplir'!$G$31:$G$400,"lots"))))))=0,NA(),IF(BN$2="Catégorie",IF(BN$3="Toutes",SUMIFS('Étape 1 - à remplir'!$F$31:$F$400,'Étape 1 - à remplir'!$E$31:$E$400,MASQ2!BE54,'Étape 1 - à remplir'!$G$31:$G$400,"lots"),SUMIFS('Étape 1 - à remplir'!$F$31:$F$400,'Étape 1 - à remplir'!$E$31:$E$400,MASQ2!BE54,'Étape 1 - à remplir'!$C$31:$C$400,BN$3)),IF(BN$2="Âge",IF(BN$3="Tous",SUMIFS('Étape 1 - à remplir'!$F$31:$F$400,'Étape 1 - à remplir'!$E$31:$E$400,MASQ2!BE54,'Étape 1 - à remplir'!$G$31:$G$400,"lots"),SUMIFS('Étape 1 - à remplir'!$F$31:$F$400,'Étape 1 - à remplir'!$E$31:$E$400,MASQ2!BE54,'Étape 1 - à remplir'!$P$31:$P$400,BN$3,'Étape 1 - à remplir'!$G$31:$G$400,"lots")),IF(BN$2="Atelier",IF(BN$3="Tous",SUMIFS('Étape 1 - à remplir'!$F$31:$F$400,'Étape 1 - à remplir'!$E$31:$E$400,MASQ2!BE54,'Étape 1 - à remplir'!$G$31:$G$400,"lots"),SUMIFS('Étape 1 - à remplir'!$F$31:$F$400,'Étape 1 - à remplir'!$E$31:$E$400,MASQ2!BE54,'Étape 1 - à remplir'!$O$31:$O$400,BN$3,'Étape 1 - à remplir'!$G$31:$G$400,"lots")),IF(BN$2="Espèce",IF(BN$3="Tous",SUMIFS('Étape 1 - à remplir'!$F$31:$F$400,'Étape 1 - à remplir'!$E$31:$E$400,MASQ2!BE54,'Étape 1 - à remplir'!$G$31:$G$400,"lots"),SUMIFS('Étape 1 - à remplir'!$F$31:$F$400,'Étape 1 - à remplir'!$E$31:$E$400,MASQ2!BE54,'Étape 1 - à remplir'!$N$31:$N$400,BN$3,'Étape 1 - à remplir'!$G$31:$G$400,"lots")))))))</f>
        <v>#N/A</v>
      </c>
      <c r="BG54" s="204">
        <f t="shared" si="32"/>
        <v>0</v>
      </c>
      <c r="BH54" s="204" t="str">
        <f t="shared" si="7"/>
        <v>Céfalonium</v>
      </c>
      <c r="BI54" s="204" t="str">
        <f t="shared" si="8"/>
        <v/>
      </c>
      <c r="BJ54" s="204" t="str">
        <f t="shared" si="9"/>
        <v/>
      </c>
      <c r="BK54" s="204" t="str">
        <f t="shared" si="10"/>
        <v>Cephalosporines 1&amp;2G</v>
      </c>
      <c r="BL54" s="204" t="str">
        <f t="shared" si="11"/>
        <v/>
      </c>
      <c r="BM54" s="97" t="str">
        <f t="shared" si="12"/>
        <v/>
      </c>
      <c r="BN54" s="78"/>
      <c r="BO54" s="78"/>
      <c r="BP54" s="77" t="str">
        <f ca="1"/>
        <v>ARENTOR DC 250 MG SUSPENSION INTRAMAMMAIRE POUR VACHES TARIES</v>
      </c>
      <c r="BQ54" s="79" t="e">
        <f ca="1"/>
        <v>#N/A</v>
      </c>
      <c r="BR54" s="102" t="str">
        <f t="shared" si="73"/>
        <v/>
      </c>
      <c r="BS54" s="77" t="str">
        <f t="shared" si="74"/>
        <v>Sulfaquinoxaline</v>
      </c>
      <c r="BT54" s="104" t="e">
        <f t="shared" si="33"/>
        <v>#N/A</v>
      </c>
      <c r="BU54" s="204" t="str">
        <f ca="1"/>
        <v>Sulfaquinoxaline</v>
      </c>
      <c r="BV54" s="97" t="e">
        <f ca="1"/>
        <v>#N/A</v>
      </c>
      <c r="BW54" s="8"/>
      <c r="BX54" s="8"/>
      <c r="BY54" s="8"/>
      <c r="BZ54" s="8"/>
      <c r="CA54" s="8"/>
      <c r="CB54" s="8"/>
      <c r="CC54" s="152" t="str">
        <f>CF32</f>
        <v/>
      </c>
      <c r="CD54" s="163" t="str">
        <f>IFERROR(SUMIFS('Étape 1 - à remplir'!$F$31:$F$400,'Étape 1 - à remplir'!$C$31:$C$400,IF($CC54="Lait","*Lait*",IF($CC54="Viande","*Viande*",IF($CC54="Reproduction","*Reproduction*",IF($CC54="Autre","*Autre*",IF($CC54="Loisir","*Loisir*",IF($CC54="Œufs","*Œufs*","")))))),'Étape 1 - à remplir'!$G$31:$G$400,"lots",'Étape 1 - à remplir'!$M$31:$M$400,MASQ2!CD$43)/SUMIFS('Étape 1 - à remplir'!$F$19:$F$28,'Étape 1 - à remplir'!$D$19:$D$28,MASQ2!$CC54,'Étape 1 - à remplir'!$G$19:$G$28,"lots"),"")</f>
        <v/>
      </c>
      <c r="CE54" s="8" t="str">
        <f>IFERROR(SUMIFS('Étape 1 - à remplir'!$F$31:$F$400,'Étape 1 - à remplir'!$C$31:$C$400,IF($CC54="Lait","*Lait*",IF($CC54="Viande","*Viande*",IF($CC54="Reproduction","*Reproduction*",IF($CC54="Autre","*Autre*",IF($CC54="Loisir","*Loisir*",IF($CC54="Œufs","*Œufs*","")))))),'Étape 1 - à remplir'!$G$31:$G$400,"lots",'Étape 1 - à remplir'!$M$31:$M$400,MASQ2!CE$43)/SUMIFS('Étape 1 - à remplir'!$F$19:$F$28,'Étape 1 - à remplir'!$D$19:$D$28,MASQ2!$CC54,'Étape 1 - à remplir'!$G$19:$G$28,"lots"),"")</f>
        <v/>
      </c>
      <c r="CF54" s="8" t="str">
        <f>IFERROR(SUMIFS('Étape 1 - à remplir'!$F$31:$F$400,'Étape 1 - à remplir'!$C$31:$C$400,IF($CC54="Lait","*Lait*",IF($CC54="Viande","*Viande*",IF($CC54="Reproduction","*Reproduction*",IF($CC54="Autre","*Autre*",IF($CC54="Loisir","*Loisir*",IF($CC54="Œufs","*Œufs*","")))))),'Étape 1 - à remplir'!$G$31:$G$400,"lots",'Étape 1 - à remplir'!$M$31:$M$400,MASQ2!CF$43)/SUMIFS('Étape 1 - à remplir'!$F$19:$F$28,'Étape 1 - à remplir'!$D$19:$D$28,MASQ2!$CC54,'Étape 1 - à remplir'!$G$19:$G$28,"lots"),"")</f>
        <v/>
      </c>
      <c r="CG54" s="8" t="str">
        <f>IFERROR(SUMIFS('Étape 1 - à remplir'!$F$31:$F$400,'Étape 1 - à remplir'!$C$31:$C$400,IF($CC54="Lait","*Lait*",IF($CC54="Viande","*Viande*",IF($CC54="Reproduction","*Reproduction*",IF($CC54="Autre","*Autre*",IF($CC54="Loisir","*Loisir*",IF($CC54="Œufs","*Œufs*","")))))),'Étape 1 - à remplir'!$G$31:$G$400,"lots",'Étape 1 - à remplir'!$M$31:$M$400,MASQ2!CG$43)/SUMIFS('Étape 1 - à remplir'!$F$19:$F$28,'Étape 1 - à remplir'!$D$19:$D$28,MASQ2!$CC54,'Étape 1 - à remplir'!$G$19:$G$28,"lots"),"")</f>
        <v/>
      </c>
      <c r="CH54" s="8" t="str">
        <f>IFERROR(SUMIFS('Étape 1 - à remplir'!$F$31:$F$400,'Étape 1 - à remplir'!$C$31:$C$400,IF($CC54="Lait","*Lait*",IF($CC54="Viande","*Viande*",IF($CC54="Reproduction","*Reproduction*",IF($CC54="Autre","*Autre*",IF($CC54="Loisir","*Loisir*",IF($CC54="Œufs","*Œufs*","")))))),'Étape 1 - à remplir'!$G$31:$G$400,"lots",'Étape 1 - à remplir'!$M$31:$M$400,MASQ2!CH$43)/SUMIFS('Étape 1 - à remplir'!$F$19:$F$28,'Étape 1 - à remplir'!$D$19:$D$28,MASQ2!$CC54,'Étape 1 - à remplir'!$G$19:$G$28,"lots"),"")</f>
        <v/>
      </c>
      <c r="CI54" s="8" t="str">
        <f>IFERROR(SUMIFS('Étape 1 - à remplir'!$F$31:$F$400,'Étape 1 - à remplir'!$C$31:$C$400,IF($CC54="Lait","*Lait*",IF($CC54="Viande","*Viande*",IF($CC54="Reproduction","*Reproduction*",IF($CC54="Autre","*Autre*",IF($CC54="Loisir","*Loisir*",IF($CC54="Œufs","*Œufs*","")))))),'Étape 1 - à remplir'!$G$31:$G$400,"lots",'Étape 1 - à remplir'!$M$31:$M$400,MASQ2!CI$43)/SUMIFS('Étape 1 - à remplir'!$F$19:$F$28,'Étape 1 - à remplir'!$D$19:$D$28,MASQ2!$CC54,'Étape 1 - à remplir'!$G$19:$G$28,"lots"),"")</f>
        <v/>
      </c>
      <c r="CJ54" s="8" t="str">
        <f>IFERROR(SUMIFS('Étape 1 - à remplir'!$F$31:$F$400,'Étape 1 - à remplir'!$C$31:$C$400,IF($CC54="Lait","*Lait*",IF($CC54="Viande","*Viande*",IF($CC54="Reproduction","*Reproduction*",IF($CC54="Autre","*Autre*",IF($CC54="Loisir","*Loisir*",IF($CC54="Œufs","*Œufs*","")))))),'Étape 1 - à remplir'!$G$31:$G$400,"lots",'Étape 1 - à remplir'!$M$31:$M$400,MASQ2!CJ$43)/SUMIFS('Étape 1 - à remplir'!$F$19:$F$28,'Étape 1 - à remplir'!$D$19:$D$28,MASQ2!$CC54,'Étape 1 - à remplir'!$G$19:$G$28,"lots"),"")</f>
        <v/>
      </c>
      <c r="CK54" s="8" t="str">
        <f>IFERROR(SUMIFS('Étape 1 - à remplir'!$F$31:$F$400,'Étape 1 - à remplir'!$C$31:$C$400,IF($CC54="Lait","*Lait*",IF($CC54="Viande","*Viande*",IF($CC54="Reproduction","*Reproduction*",IF($CC54="Autre","*Autre*",IF($CC54="Loisir","*Loisir*",IF($CC54="Œufs","*Œufs*","")))))),'Étape 1 - à remplir'!$G$31:$G$400,"lots",'Étape 1 - à remplir'!$M$31:$M$400,MASQ2!CK$43)/SUMIFS('Étape 1 - à remplir'!$F$19:$F$28,'Étape 1 - à remplir'!$D$19:$D$28,MASQ2!$CC54,'Étape 1 - à remplir'!$G$19:$G$28,"lots"),"")</f>
        <v/>
      </c>
      <c r="CL54" s="8" t="str">
        <f>IFERROR(SUMIFS('Étape 1 - à remplir'!$F$31:$F$400,'Étape 1 - à remplir'!$C$31:$C$400,IF($CC54="Lait","*Lait*",IF($CC54="Viande","*Viande*",IF($CC54="Reproduction","*Reproduction*",IF($CC54="Autre","*Autre*",IF($CC54="Loisir","*Loisir*",IF($CC54="Œufs","*Œufs*","")))))),'Étape 1 - à remplir'!$G$31:$G$400,"lots",'Étape 1 - à remplir'!$M$31:$M$400,MASQ2!CL$43)/SUMIFS('Étape 1 - à remplir'!$F$19:$F$28,'Étape 1 - à remplir'!$D$19:$D$28,MASQ2!$CC54,'Étape 1 - à remplir'!$G$19:$G$28,"lots"),"")</f>
        <v/>
      </c>
      <c r="CM54" s="8" t="str">
        <f>IFERROR(SUMIFS('Étape 1 - à remplir'!$F$31:$F$400,'Étape 1 - à remplir'!$C$31:$C$400,IF($CC54="Lait","*Lait*",IF($CC54="Viande","*Viande*",IF($CC54="Reproduction","*Reproduction*",IF($CC54="Autre","*Autre*",IF($CC54="Loisir","*Loisir*",IF($CC54="Œufs","*Œufs*","")))))),'Étape 1 - à remplir'!$G$31:$G$400,"lots",'Étape 1 - à remplir'!$M$31:$M$400,MASQ2!CM$43)/SUMIFS('Étape 1 - à remplir'!$F$19:$F$28,'Étape 1 - à remplir'!$D$19:$D$28,MASQ2!$CC54,'Étape 1 - à remplir'!$G$19:$G$28,"lots"),"")</f>
        <v/>
      </c>
      <c r="CN54" s="8" t="str">
        <f>IFERROR(SUMIFS('Étape 1 - à remplir'!$F$31:$F$400,'Étape 1 - à remplir'!$C$31:$C$400,IF($CC54="Lait","*Lait*",IF($CC54="Viande","*Viande*",IF($CC54="Reproduction","*Reproduction*",IF($CC54="Autre","*Autre*",IF($CC54="Loisir","*Loisir*",IF($CC54="Œufs","*Œufs*","")))))),'Étape 1 - à remplir'!$G$31:$G$400,"lots",'Étape 1 - à remplir'!$M$31:$M$400,MASQ2!CN$43)/SUMIFS('Étape 1 - à remplir'!$F$19:$F$28,'Étape 1 - à remplir'!$D$19:$D$28,MASQ2!$CC54,'Étape 1 - à remplir'!$G$19:$G$28,"lots"),"")</f>
        <v/>
      </c>
      <c r="CO54" s="104" t="str">
        <f>IFERROR(SUMIFS('Étape 1 - à remplir'!$F$31:$F$400,'Étape 1 - à remplir'!$C$31:$C$400,IF($CC54="Lait","*Lait*",IF($CC54="Viande","*Viande*",IF($CC54="Reproduction","*Reproduction*",IF($CC54="Autre","*Autre*",IF($CC54="Loisir","*Loisir*",IF($CC54="Œufs","*Œufs*","")))))),'Étape 1 - à remplir'!$G$31:$G$400,"lots",'Étape 1 - à remplir'!$M$31:$M$400,MASQ2!CO$43)/SUMIFS('Étape 1 - à remplir'!$F$19:$F$28,'Étape 1 - à remplir'!$D$19:$D$28,MASQ2!$CC54,'Étape 1 - à remplir'!$G$19:$G$28,"lots"),"")</f>
        <v/>
      </c>
      <c r="CQ54" s="56"/>
      <c r="CR54" s="8"/>
      <c r="CS54" s="8"/>
      <c r="CT54" s="8"/>
      <c r="CU54" s="8"/>
      <c r="CV54" s="8"/>
      <c r="CW54" s="8"/>
      <c r="CX54" s="8"/>
      <c r="CY54" s="102" t="str">
        <f t="shared" si="18"/>
        <v/>
      </c>
      <c r="CZ54" s="56" t="str">
        <f t="shared" si="19"/>
        <v>ARENTOR DC 250 MG SUSPENSION INTRAMAMMAIRE POUR VACHES TARIES</v>
      </c>
      <c r="DA54" s="204" t="e">
        <f>IF(IF(DI$2="Catégorie",IF(DI$3="Toutes",SUMIFS('Étape 1 - à remplir'!$F$31:$F$400,'Étape 1 - à remplir'!$E$31:$E$400,MASQ2!CZ54,'Étape 1 - à remplir'!$G$31:$G$400,"kg"),SUMIFS('Étape 1 - à remplir'!$F$31:$F$400,'Étape 1 - à remplir'!$E$31:$E$400,MASQ2!CZ54,'Étape 1 - à remplir'!$C$31:$C$400,DI$3)),IF(DI$2="Âge",IF(DI$3="Tous",SUMIFS('Étape 1 - à remplir'!$F$31:$F$400,'Étape 1 - à remplir'!$E$31:$E$400,MASQ2!CZ54,'Étape 1 - à remplir'!$G$31:$G$400,"kg"),SUMIFS('Étape 1 - à remplir'!$F$31:$F$400,'Étape 1 - à remplir'!$E$31:$E$400,MASQ2!CZ54,'Étape 1 - à remplir'!$P$31:$P$400,DI$3,'Étape 1 - à remplir'!$G$31:$G$400,"kg")),IF(DI$2="Atelier",IF(DI$3="Tous",SUMIFS('Étape 1 - à remplir'!$F$31:$F$400,'Étape 1 - à remplir'!$E$31:$E$400,MASQ2!CZ54,'Étape 1 - à remplir'!$G$31:$G$400,"kg"),SUMIFS('Étape 1 - à remplir'!$F$31:$F$400,'Étape 1 - à remplir'!$E$31:$E$400,MASQ2!CZ54,'Étape 1 - à remplir'!$O$31:$O$400,DI$3,'Étape 1 - à remplir'!$G$31:$G$400,"kg")),IF(DI$2="Espèce",IF(DI$3="Tous",SUMIFS('Étape 1 - à remplir'!$F$31:$F$400,'Étape 1 - à remplir'!$E$31:$E$400,MASQ2!CZ54,'Étape 1 - à remplir'!$G$31:$G$400,"kg"),SUMIFS('Étape 1 - à remplir'!$F$31:$F$400,'Étape 1 - à remplir'!$E$31:$E$400,MASQ2!CZ54,'Étape 1 - à remplir'!$N$31:$N$400,DI$3,'Étape 1 - à remplir'!$G$31:$G$400,"kg"))))))=0,NA(),IF(DI$2="Catégorie",IF(DI$3="Toutes",SUMIFS('Étape 1 - à remplir'!$F$31:$F$400,'Étape 1 - à remplir'!$E$31:$E$400,MASQ2!CZ54,'Étape 1 - à remplir'!$G$31:$G$400,"kg"),SUMIFS('Étape 1 - à remplir'!$F$31:$F$400,'Étape 1 - à remplir'!$E$31:$E$400,MASQ2!CZ54,'Étape 1 - à remplir'!$C$31:$C$400,DI$3)),IF(DI$2="Âge",IF(DI$3="Tous",SUMIFS('Étape 1 - à remplir'!$F$31:$F$400,'Étape 1 - à remplir'!$E$31:$E$400,MASQ2!CZ54,'Étape 1 - à remplir'!$G$31:$G$400,"kg"),SUMIFS('Étape 1 - à remplir'!$F$31:$F$400,'Étape 1 - à remplir'!$E$31:$E$400,MASQ2!CZ54,'Étape 1 - à remplir'!$P$31:$P$400,DI$3,'Étape 1 - à remplir'!$G$31:$G$400,"kg")),IF(DI$2="Atelier",IF(DI$3="Tous",SUMIFS('Étape 1 - à remplir'!$F$31:$F$400,'Étape 1 - à remplir'!$E$31:$E$400,MASQ2!CZ54,'Étape 1 - à remplir'!$G$31:$G$400,"kg"),SUMIFS('Étape 1 - à remplir'!$F$31:$F$400,'Étape 1 - à remplir'!$E$31:$E$400,MASQ2!CZ54,'Étape 1 - à remplir'!$O$31:$O$400,DI$3,'Étape 1 - à remplir'!$G$31:$G$400,"kg")),IF(DI$2="Espèce",IF(DI$3="Tous",SUMIFS('Étape 1 - à remplir'!$F$31:$F$400,'Étape 1 - à remplir'!$E$31:$E$400,MASQ2!CZ54,'Étape 1 - à remplir'!$G$31:$G$400,"kg"),SUMIFS('Étape 1 - à remplir'!$F$31:$F$400,'Étape 1 - à remplir'!$E$31:$E$400,MASQ2!CZ54,'Étape 1 - à remplir'!$N$31:$N$400,DI$3,'Étape 1 - à remplir'!$G$31:$G$400,"kg")))))))</f>
        <v>#N/A</v>
      </c>
      <c r="DB54" s="104">
        <f t="shared" si="35"/>
        <v>0</v>
      </c>
      <c r="DC54" s="204" t="str">
        <f t="shared" si="20"/>
        <v>Céfalonium</v>
      </c>
      <c r="DD54" s="204" t="str">
        <f t="shared" si="21"/>
        <v/>
      </c>
      <c r="DE54" s="204" t="str">
        <f t="shared" si="22"/>
        <v/>
      </c>
      <c r="DF54" s="204" t="str">
        <f t="shared" si="23"/>
        <v>Cephalosporines 1&amp;2G</v>
      </c>
      <c r="DG54" s="204" t="str">
        <f t="shared" si="24"/>
        <v/>
      </c>
      <c r="DH54" s="97" t="str">
        <f t="shared" si="25"/>
        <v/>
      </c>
      <c r="DI54" s="78"/>
      <c r="DJ54" s="78"/>
      <c r="DK54" s="77" t="str">
        <f ca="1"/>
        <v>ARENTOR DC 250 MG SUSPENSION INTRAMAMMAIRE POUR VACHES TARIES</v>
      </c>
      <c r="DL54" s="79" t="e">
        <f ca="1"/>
        <v>#N/A</v>
      </c>
      <c r="DM54" s="102" t="str">
        <f t="shared" si="75"/>
        <v/>
      </c>
      <c r="DN54" s="77" t="str">
        <f t="shared" si="76"/>
        <v>Sulfaquinoxaline</v>
      </c>
      <c r="DO54" s="104" t="e">
        <f t="shared" si="36"/>
        <v>#N/A</v>
      </c>
      <c r="DP54" s="8" t="str">
        <f ca="1"/>
        <v>Sulfaquinoxaline</v>
      </c>
      <c r="DQ54" s="97" t="e">
        <f ca="1"/>
        <v>#N/A</v>
      </c>
      <c r="DR54" s="8"/>
      <c r="DS54" s="8"/>
      <c r="DT54" s="8"/>
      <c r="DU54" s="8"/>
      <c r="DV54" s="8"/>
      <c r="DW54" s="8"/>
      <c r="DX54" s="162" t="str">
        <f>EA32</f>
        <v/>
      </c>
      <c r="DY54" s="162" t="str">
        <f>IFERROR(SUMIFS('Étape 1 - à remplir'!$F$31:$F$400,'Étape 1 - à remplir'!$C$31:$C$400,IF($DX54="Lait","*Lait*",IF($DX54="Viande","*Viande*",IF($DX54="Reproduction","*Reproduction*",IF($DX54="Autre","*Autre*",IF($DX54="Loisir","*Loisir*",IF($DX54="Œufs","*Œufs*","")))))),'Étape 1 - à remplir'!$G$31:$G$400,"kg",'Étape 1 - à remplir'!$M$31:$M$400,MASQ2!DY$43)/SUMIFS('Étape 1 - à remplir'!$F$19:$F$28,'Étape 1 - à remplir'!$D$19:$D$28,MASQ2!$DX54,'Étape 1 - à remplir'!$G$19:$G$28,"kg"),"")</f>
        <v/>
      </c>
      <c r="DZ54" s="161" t="str">
        <f>IFERROR(SUMIFS('Étape 1 - à remplir'!$F$31:$F$400,'Étape 1 - à remplir'!$C$31:$C$400,IF($DX54="Lait","*Lait*",IF($DX54="Viande","*Viande*",IF($DX54="Reproduction","*Reproduction*",IF($DX54="Autre","*Autre*",IF($DX54="Loisir","*Loisir*",IF($DX54="Œufs","*Œufs*","")))))),'Étape 1 - à remplir'!$G$31:$G$400,"kg",'Étape 1 - à remplir'!$M$31:$M$400,MASQ2!DZ$43)/SUMIFS('Étape 1 - à remplir'!$F$19:$F$28,'Étape 1 - à remplir'!$D$19:$D$28,MASQ2!$DX54,'Étape 1 - à remplir'!$G$19:$G$28,"kg"),"")</f>
        <v/>
      </c>
      <c r="EA54" s="161" t="str">
        <f>IFERROR(SUMIFS('Étape 1 - à remplir'!$F$31:$F$400,'Étape 1 - à remplir'!$C$31:$C$400,IF($DX54="Lait","*Lait*",IF($DX54="Viande","*Viande*",IF($DX54="Reproduction","*Reproduction*",IF($DX54="Autre","*Autre*",IF($DX54="Loisir","*Loisir*",IF($DX54="Œufs","*Œufs*","")))))),'Étape 1 - à remplir'!$G$31:$G$400,"kg",'Étape 1 - à remplir'!$M$31:$M$400,MASQ2!EA$43)/SUMIFS('Étape 1 - à remplir'!$F$19:$F$28,'Étape 1 - à remplir'!$D$19:$D$28,MASQ2!$DX54,'Étape 1 - à remplir'!$G$19:$G$28,"kg"),"")</f>
        <v/>
      </c>
      <c r="EB54" s="161" t="str">
        <f>IFERROR(SUMIFS('Étape 1 - à remplir'!$F$31:$F$400,'Étape 1 - à remplir'!$C$31:$C$400,IF($DX54="Lait","*Lait*",IF($DX54="Viande","*Viande*",IF($DX54="Reproduction","*Reproduction*",IF($DX54="Autre","*Autre*",IF($DX54="Loisir","*Loisir*",IF($DX54="Œufs","*Œufs*","")))))),'Étape 1 - à remplir'!$G$31:$G$400,"kg",'Étape 1 - à remplir'!$M$31:$M$400,MASQ2!EB$43)/SUMIFS('Étape 1 - à remplir'!$F$19:$F$28,'Étape 1 - à remplir'!$D$19:$D$28,MASQ2!$DX54,'Étape 1 - à remplir'!$G$19:$G$28,"kg"),"")</f>
        <v/>
      </c>
      <c r="EC54" s="161" t="str">
        <f>IFERROR(SUMIFS('Étape 1 - à remplir'!$F$31:$F$400,'Étape 1 - à remplir'!$C$31:$C$400,IF($DX54="Lait","*Lait*",IF($DX54="Viande","*Viande*",IF($DX54="Reproduction","*Reproduction*",IF($DX54="Autre","*Autre*",IF($DX54="Loisir","*Loisir*",IF($DX54="Œufs","*Œufs*","")))))),'Étape 1 - à remplir'!$G$31:$G$400,"kg",'Étape 1 - à remplir'!$M$31:$M$400,MASQ2!EC$43)/SUMIFS('Étape 1 - à remplir'!$F$19:$F$28,'Étape 1 - à remplir'!$D$19:$D$28,MASQ2!$DX54,'Étape 1 - à remplir'!$G$19:$G$28,"kg"),"")</f>
        <v/>
      </c>
      <c r="ED54" s="161" t="str">
        <f>IFERROR(SUMIFS('Étape 1 - à remplir'!$F$31:$F$400,'Étape 1 - à remplir'!$C$31:$C$400,IF($DX54="Lait","*Lait*",IF($DX54="Viande","*Viande*",IF($DX54="Reproduction","*Reproduction*",IF($DX54="Autre","*Autre*",IF($DX54="Loisir","*Loisir*",IF($DX54="Œufs","*Œufs*","")))))),'Étape 1 - à remplir'!$G$31:$G$400,"kg",'Étape 1 - à remplir'!$M$31:$M$400,MASQ2!ED$43)/SUMIFS('Étape 1 - à remplir'!$F$19:$F$28,'Étape 1 - à remplir'!$D$19:$D$28,MASQ2!$DX54,'Étape 1 - à remplir'!$G$19:$G$28,"kg"),"")</f>
        <v/>
      </c>
      <c r="EE54" s="161" t="str">
        <f>IFERROR(SUMIFS('Étape 1 - à remplir'!$F$31:$F$400,'Étape 1 - à remplir'!$C$31:$C$400,IF($DX54="Lait","*Lait*",IF($DX54="Viande","*Viande*",IF($DX54="Reproduction","*Reproduction*",IF($DX54="Autre","*Autre*",IF($DX54="Loisir","*Loisir*",IF($DX54="Œufs","*Œufs*","")))))),'Étape 1 - à remplir'!$G$31:$G$400,"kg",'Étape 1 - à remplir'!$M$31:$M$400,MASQ2!EE$43)/SUMIFS('Étape 1 - à remplir'!$F$19:$F$28,'Étape 1 - à remplir'!$D$19:$D$28,MASQ2!$DX54,'Étape 1 - à remplir'!$G$19:$G$28,"kg"),"")</f>
        <v/>
      </c>
      <c r="EF54" s="161" t="str">
        <f>IFERROR(SUMIFS('Étape 1 - à remplir'!$F$31:$F$400,'Étape 1 - à remplir'!$C$31:$C$400,IF($DX54="Lait","*Lait*",IF($DX54="Viande","*Viande*",IF($DX54="Reproduction","*Reproduction*",IF($DX54="Autre","*Autre*",IF($DX54="Loisir","*Loisir*",IF($DX54="Œufs","*Œufs*","")))))),'Étape 1 - à remplir'!$G$31:$G$400,"kg",'Étape 1 - à remplir'!$M$31:$M$400,MASQ2!EF$43)/SUMIFS('Étape 1 - à remplir'!$F$19:$F$28,'Étape 1 - à remplir'!$D$19:$D$28,MASQ2!$DX54,'Étape 1 - à remplir'!$G$19:$G$28,"kg"),"")</f>
        <v/>
      </c>
      <c r="EG54" s="161" t="str">
        <f>IFERROR(SUMIFS('Étape 1 - à remplir'!$F$31:$F$400,'Étape 1 - à remplir'!$C$31:$C$400,IF($DX54="Lait","*Lait*",IF($DX54="Viande","*Viande*",IF($DX54="Reproduction","*Reproduction*",IF($DX54="Autre","*Autre*",IF($DX54="Loisir","*Loisir*",IF($DX54="Œufs","*Œufs*","")))))),'Étape 1 - à remplir'!$G$31:$G$400,"kg",'Étape 1 - à remplir'!$M$31:$M$400,MASQ2!EG$43)/SUMIFS('Étape 1 - à remplir'!$F$19:$F$28,'Étape 1 - à remplir'!$D$19:$D$28,MASQ2!$DX54,'Étape 1 - à remplir'!$G$19:$G$28,"kg"),"")</f>
        <v/>
      </c>
      <c r="EH54" s="161" t="str">
        <f>IFERROR(SUMIFS('Étape 1 - à remplir'!$F$31:$F$400,'Étape 1 - à remplir'!$C$31:$C$400,IF($DX54="Lait","*Lait*",IF($DX54="Viande","*Viande*",IF($DX54="Reproduction","*Reproduction*",IF($DX54="Autre","*Autre*",IF($DX54="Loisir","*Loisir*",IF($DX54="Œufs","*Œufs*","")))))),'Étape 1 - à remplir'!$G$31:$G$400,"kg",'Étape 1 - à remplir'!$M$31:$M$400,MASQ2!EH$43)/SUMIFS('Étape 1 - à remplir'!$F$19:$F$28,'Étape 1 - à remplir'!$D$19:$D$28,MASQ2!$DX54,'Étape 1 - à remplir'!$G$19:$G$28,"kg"),"")</f>
        <v/>
      </c>
      <c r="EI54" s="161" t="str">
        <f>IFERROR(SUMIFS('Étape 1 - à remplir'!$F$31:$F$400,'Étape 1 - à remplir'!$C$31:$C$400,IF($DX54="Lait","*Lait*",IF($DX54="Viande","*Viande*",IF($DX54="Reproduction","*Reproduction*",IF($DX54="Autre","*Autre*",IF($DX54="Loisir","*Loisir*",IF($DX54="Œufs","*Œufs*","")))))),'Étape 1 - à remplir'!$G$31:$G$400,"kg",'Étape 1 - à remplir'!$M$31:$M$400,MASQ2!EI$43)/SUMIFS('Étape 1 - à remplir'!$F$19:$F$28,'Étape 1 - à remplir'!$D$19:$D$28,MASQ2!$DX54,'Étape 1 - à remplir'!$G$19:$G$28,"kg"),"")</f>
        <v/>
      </c>
      <c r="EJ54" s="158" t="str">
        <f>IFERROR(SUMIFS('Étape 1 - à remplir'!$F$31:$F$400,'Étape 1 - à remplir'!$C$31:$C$400,IF($DX54="Lait","*Lait*",IF($DX54="Viande","*Viande*",IF($DX54="Reproduction","*Reproduction*",IF($DX54="Autre","*Autre*",IF($DX54="Loisir","*Loisir*",IF($DX54="Œufs","*Œufs*","")))))),'Étape 1 - à remplir'!$G$31:$G$400,"kg",'Étape 1 - à remplir'!$M$31:$M$400,MASQ2!EJ$43)/SUMIFS('Étape 1 - à remplir'!$F$19:$F$28,'Étape 1 - à remplir'!$D$19:$D$28,MASQ2!$DX54,'Étape 1 - à remplir'!$G$19:$G$28,"kg"),"")</f>
        <v/>
      </c>
    </row>
    <row r="55" spans="1:140" x14ac:dyDescent="0.25">
      <c r="A55" s="56"/>
      <c r="B55" s="8"/>
      <c r="C55" s="8"/>
      <c r="D55" s="8"/>
      <c r="E55" s="8"/>
      <c r="F55" s="8"/>
      <c r="G55" s="8"/>
      <c r="H55" s="8"/>
      <c r="I55" s="102" t="str">
        <f>INDEX(Données_ATB!BE:BV,MATCH(MASQ2!J55,Données_ATB!BE:BE,0),18)</f>
        <v/>
      </c>
      <c r="J55" s="77" t="str">
        <f>Données_ATB!BE54</f>
        <v>AUREOMYCINE MERIAL</v>
      </c>
      <c r="K55" s="204" t="e">
        <f>IF(IF(S$2="Catégorie",IF(S$3="Toutes",SUMIFS('Étape 1 - à remplir'!$F$31:$F$400,'Étape 1 - à remplir'!$E$31:$E$400,MASQ2!J55,'Étape 1 - à remplir'!$G$31:$G$400,"animaux"),SUMIFS('Étape 1 - à remplir'!$F$31:$F$400,'Étape 1 - à remplir'!$E$31:$E$400,MASQ2!J55,'Étape 1 - à remplir'!$C$31:$C$400,S$3)),IF(S$2="Âge",IF(S$3="Tous",SUMIFS('Étape 1 - à remplir'!$F$31:$F$400,'Étape 1 - à remplir'!$E$31:$E$400,MASQ2!J55,'Étape 1 - à remplir'!$G$31:$G$400,"animaux"),SUMIFS('Étape 1 - à remplir'!$F$31:$F$400,'Étape 1 - à remplir'!$E$31:$E$400,MASQ2!J55,'Étape 1 - à remplir'!$P$31:$P$400,S$3)),IF(S$2="Atelier",IF(S$3="Tous",SUMIFS('Étape 1 - à remplir'!$F$31:$F$400,'Étape 1 - à remplir'!$E$31:$E$400,MASQ2!J55,'Étape 1 - à remplir'!$G$31:$G$400,"animaux"),SUMIFS('Étape 1 - à remplir'!$F$31:$F$400,'Étape 1 - à remplir'!$E$31:$E$400,MASQ2!J55,'Étape 1 - à remplir'!$O$31:$O$400,S$3)),IF(S$2="Espèce",IF(S$3="Tous",SUMIFS('Étape 1 - à remplir'!$F$31:$F$400,'Étape 1 - à remplir'!$E$31:$E$400,MASQ2!J55,'Étape 1 - à remplir'!$G$31:$G$400,"animaux"),SUMIFS('Étape 1 - à remplir'!$F$31:$F$400,'Étape 1 - à remplir'!$E$31:$E$400,MASQ2!J55,'Étape 1 - à remplir'!$N$31:$N$400,S$3))))))=0,NA(),IF(S$2="Catégorie",IF(S$3="Toutes",SUMIFS('Étape 1 - à remplir'!$F$31:$F$400,'Étape 1 - à remplir'!$E$31:$E$400,MASQ2!J55,'Étape 1 - à remplir'!$G$31:$G$400,"animaux"),SUMIFS('Étape 1 - à remplir'!$F$31:$F$400,'Étape 1 - à remplir'!$E$31:$E$400,MASQ2!J55,'Étape 1 - à remplir'!$C$31:$C$400,S$3)),IF(S$2="Âge",IF(S$3="Tous",SUMIFS('Étape 1 - à remplir'!$F$31:$F$400,'Étape 1 - à remplir'!$E$31:$E$400,MASQ2!J55,'Étape 1 - à remplir'!$G$31:$G$400,"animaux"),SUMIFS('Étape 1 - à remplir'!$F$31:$F$400,'Étape 1 - à remplir'!$E$31:$E$400,MASQ2!J55,'Étape 1 - à remplir'!$P$31:$P$400,S$3)),IF(S$2="Atelier",IF(S$3="Tous",SUMIFS('Étape 1 - à remplir'!$F$31:$F$400,'Étape 1 - à remplir'!$E$31:$E$400,MASQ2!J55,'Étape 1 - à remplir'!$G$31:$G$400,"animaux"),SUMIFS('Étape 1 - à remplir'!$F$31:$F$400,'Étape 1 - à remplir'!$E$31:$E$400,MASQ2!J55,'Étape 1 - à remplir'!$O$31:$O$400,S$3)),IF(S$2="Espèce",IF(S$3="Tous",SUMIFS('Étape 1 - à remplir'!$F$31:$F$400,'Étape 1 - à remplir'!$E$31:$E$400,MASQ2!J55,'Étape 1 - à remplir'!$G$31:$G$400,"animaux"),SUMIFS('Étape 1 - à remplir'!$F$31:$F$400,'Étape 1 - à remplir'!$E$31:$E$400,MASQ2!J55,'Étape 1 - à remplir'!$N$31:$N$400,S$3)))))))</f>
        <v>#N/A</v>
      </c>
      <c r="L55" s="97">
        <f t="shared" si="38"/>
        <v>0</v>
      </c>
      <c r="M55" s="56" t="str">
        <f>Données_ATB!BN54</f>
        <v>Chlortétracycline</v>
      </c>
      <c r="N55" s="204" t="str">
        <f>Données_ATB!BO54</f>
        <v/>
      </c>
      <c r="O55" s="97" t="str">
        <f>Données_ATB!BP54</f>
        <v/>
      </c>
      <c r="P55" s="77" t="str">
        <f>Données_ATB!BR54</f>
        <v>Tetracyclines</v>
      </c>
      <c r="Q55" s="78" t="str">
        <f>Données_ATB!BS54</f>
        <v/>
      </c>
      <c r="R55" s="79" t="str">
        <f>Données_ATB!BT54</f>
        <v/>
      </c>
      <c r="S55" s="78"/>
      <c r="T55" s="78"/>
      <c r="U55" s="77" t="str">
        <f ca="1"/>
        <v>AUREOMYCINE MERIAL</v>
      </c>
      <c r="V55" s="79" t="e">
        <f ca="1"/>
        <v>#N/A</v>
      </c>
      <c r="W55" s="102" t="str">
        <f>IF(X55="Colistine","x",IF(INDEX(Données_ATB!CB$3:CC$63,MATCH(X55,Données_ATB!CB$3:CB$63,0),2)="Fluoroquinolones","x",IF(INDEX(Données_ATB!CB$3:CC$63,MATCH(X55,Données_ATB!CB$3:CB$63,0),2)="Cephalosporines 3&amp;4G","x","")))</f>
        <v/>
      </c>
      <c r="X55" s="77" t="str">
        <f>Données_ATB!CB54</f>
        <v>Tétracycline</v>
      </c>
      <c r="Y55" s="104" t="e">
        <f t="shared" si="30"/>
        <v>#N/A</v>
      </c>
      <c r="Z55" s="8" t="str">
        <f ca="1"/>
        <v>Tétracycline</v>
      </c>
      <c r="AA55" s="97" t="e">
        <f ca="1"/>
        <v>#N/A</v>
      </c>
      <c r="AB55" s="102"/>
      <c r="AC55" s="8"/>
      <c r="AD55" s="8"/>
      <c r="AE55" s="8"/>
      <c r="AF55" s="8"/>
      <c r="AG55" s="8"/>
      <c r="AH55" s="153" t="str">
        <f t="shared" ref="AH55:AH63" si="80">AK33</f>
        <v/>
      </c>
      <c r="AI55" s="8" t="str">
        <f>IFERROR(SUMIFS('Étape 1 - à remplir'!$F$31:$F$400,'Étape 1 - à remplir'!$C$31:$C$400,IF($AH55="Lait","*Lait*",IF($AH55="Viande","*Viande*",IF($AH55="Reproduction","*Reproduction*",IF($AH55="Autre","*Autre*",IF($AH55="Loisir","*Loisir*",IF($AH55="Œufs","*Œufs*","")))))),'Étape 1 - à remplir'!$G$31:$G$400,"animaux",'Étape 1 - à remplir'!$M$31:$M$400,MASQ2!AI$43)/SUMIFS('Étape 1 - à remplir'!$F$19:$F$28,'Étape 1 - à remplir'!$D$19:$D$28,MASQ2!$AH55,'Étape 1 - à remplir'!$G$19:$G$28,"animaux"),"")</f>
        <v/>
      </c>
      <c r="AJ55" s="8" t="str">
        <f>IFERROR(SUMIFS('Étape 1 - à remplir'!$F$31:$F$400,'Étape 1 - à remplir'!$C$31:$C$400,IF($AH55="Lait","*Lait*",IF($AH55="Viande","*Viande*",IF($AH55="Reproduction","*Reproduction*",IF($AH55="Autre","*Autre*",IF($AH55="Loisir","*Loisir*",IF($AH55="Œufs","*Œufs*","")))))),'Étape 1 - à remplir'!$G$31:$G$400,"animaux",'Étape 1 - à remplir'!$M$31:$M$400,MASQ2!AJ$43)/SUMIFS('Étape 1 - à remplir'!$F$19:$F$28,'Étape 1 - à remplir'!$D$19:$D$28,MASQ2!$AH55,'Étape 1 - à remplir'!$G$19:$G$28,"animaux"),"")</f>
        <v/>
      </c>
      <c r="AK55" s="8" t="str">
        <f>IFERROR(SUMIFS('Étape 1 - à remplir'!$F$31:$F$400,'Étape 1 - à remplir'!$C$31:$C$400,IF($AH55="Lait","*Lait*",IF($AH55="Viande","*Viande*",IF($AH55="Reproduction","*Reproduction*",IF($AH55="Autre","*Autre*",IF($AH55="Loisir","*Loisir*",IF($AH55="Œufs","*Œufs*","")))))),'Étape 1 - à remplir'!$G$31:$G$400,"animaux",'Étape 1 - à remplir'!$M$31:$M$400,MASQ2!AK$43)/SUMIFS('Étape 1 - à remplir'!$F$19:$F$28,'Étape 1 - à remplir'!$D$19:$D$28,MASQ2!$AH55,'Étape 1 - à remplir'!$G$19:$G$28,"animaux"),"")</f>
        <v/>
      </c>
      <c r="AL55" s="8" t="str">
        <f>IFERROR(SUMIFS('Étape 1 - à remplir'!$F$31:$F$400,'Étape 1 - à remplir'!$C$31:$C$400,IF($AH55="Lait","*Lait*",IF($AH55="Viande","*Viande*",IF($AH55="Reproduction","*Reproduction*",IF($AH55="Autre","*Autre*",IF($AH55="Loisir","*Loisir*",IF($AH55="Œufs","*Œufs*","")))))),'Étape 1 - à remplir'!$G$31:$G$400,"animaux",'Étape 1 - à remplir'!$M$31:$M$400,MASQ2!AL$43)/SUMIFS('Étape 1 - à remplir'!$F$19:$F$28,'Étape 1 - à remplir'!$D$19:$D$28,MASQ2!$AH55,'Étape 1 - à remplir'!$G$19:$G$28,"animaux"),"")</f>
        <v/>
      </c>
      <c r="AM55" s="8" t="str">
        <f>IFERROR(SUMIFS('Étape 1 - à remplir'!$F$31:$F$400,'Étape 1 - à remplir'!$C$31:$C$400,IF($AH55="Lait","*Lait*",IF($AH55="Viande","*Viande*",IF($AH55="Reproduction","*Reproduction*",IF($AH55="Autre","*Autre*",IF($AH55="Loisir","*Loisir*",IF($AH55="Œufs","*Œufs*","")))))),'Étape 1 - à remplir'!$G$31:$G$400,"animaux",'Étape 1 - à remplir'!$M$31:$M$400,MASQ2!AM$43)/SUMIFS('Étape 1 - à remplir'!$F$19:$F$28,'Étape 1 - à remplir'!$D$19:$D$28,MASQ2!$AH55,'Étape 1 - à remplir'!$G$19:$G$28,"animaux"),"")</f>
        <v/>
      </c>
      <c r="AN55" s="8" t="str">
        <f>IFERROR(SUMIFS('Étape 1 - à remplir'!$F$31:$F$400,'Étape 1 - à remplir'!$C$31:$C$400,IF($AH55="Lait","*Lait*",IF($AH55="Viande","*Viande*",IF($AH55="Reproduction","*Reproduction*",IF($AH55="Autre","*Autre*",IF($AH55="Loisir","*Loisir*",IF($AH55="Œufs","*Œufs*","")))))),'Étape 1 - à remplir'!$G$31:$G$400,"animaux",'Étape 1 - à remplir'!$M$31:$M$400,MASQ2!AN$43)/SUMIFS('Étape 1 - à remplir'!$F$19:$F$28,'Étape 1 - à remplir'!$D$19:$D$28,MASQ2!$AH55,'Étape 1 - à remplir'!$G$19:$G$28,"animaux"),"")</f>
        <v/>
      </c>
      <c r="AO55" s="8" t="str">
        <f>IFERROR(SUMIFS('Étape 1 - à remplir'!$F$31:$F$400,'Étape 1 - à remplir'!$C$31:$C$400,IF($AH55="Lait","*Lait*",IF($AH55="Viande","*Viande*",IF($AH55="Reproduction","*Reproduction*",IF($AH55="Autre","*Autre*",IF($AH55="Loisir","*Loisir*",IF($AH55="Œufs","*Œufs*","")))))),'Étape 1 - à remplir'!$G$31:$G$400,"animaux",'Étape 1 - à remplir'!$M$31:$M$400,MASQ2!AO$43)/SUMIFS('Étape 1 - à remplir'!$F$19:$F$28,'Étape 1 - à remplir'!$D$19:$D$28,MASQ2!$AH55,'Étape 1 - à remplir'!$G$19:$G$28,"animaux"),"")</f>
        <v/>
      </c>
      <c r="AP55" s="8" t="str">
        <f>IFERROR(SUMIFS('Étape 1 - à remplir'!$F$31:$F$400,'Étape 1 - à remplir'!$C$31:$C$400,IF($AH55="Lait","*Lait*",IF($AH55="Viande","*Viande*",IF($AH55="Reproduction","*Reproduction*",IF($AH55="Autre","*Autre*",IF($AH55="Loisir","*Loisir*",IF($AH55="Œufs","*Œufs*","")))))),'Étape 1 - à remplir'!$G$31:$G$400,"animaux",'Étape 1 - à remplir'!$M$31:$M$400,MASQ2!AP$43)/SUMIFS('Étape 1 - à remplir'!$F$19:$F$28,'Étape 1 - à remplir'!$D$19:$D$28,MASQ2!$AH55,'Étape 1 - à remplir'!$G$19:$G$28,"animaux"),"")</f>
        <v/>
      </c>
      <c r="AQ55" s="8" t="str">
        <f>IFERROR(SUMIFS('Étape 1 - à remplir'!$F$31:$F$400,'Étape 1 - à remplir'!$C$31:$C$400,IF($AH55="Lait","*Lait*",IF($AH55="Viande","*Viande*",IF($AH55="Reproduction","*Reproduction*",IF($AH55="Autre","*Autre*",IF($AH55="Loisir","*Loisir*",IF($AH55="Œufs","*Œufs*","")))))),'Étape 1 - à remplir'!$G$31:$G$400,"animaux",'Étape 1 - à remplir'!$M$31:$M$400,MASQ2!AQ$43)/SUMIFS('Étape 1 - à remplir'!$F$19:$F$28,'Étape 1 - à remplir'!$D$19:$D$28,MASQ2!$AH55,'Étape 1 - à remplir'!$G$19:$G$28,"animaux"),"")</f>
        <v/>
      </c>
      <c r="AR55" s="8" t="str">
        <f>IFERROR(SUMIFS('Étape 1 - à remplir'!$F$31:$F$400,'Étape 1 - à remplir'!$C$31:$C$400,IF($AH55="Lait","*Lait*",IF($AH55="Viande","*Viande*",IF($AH55="Reproduction","*Reproduction*",IF($AH55="Autre","*Autre*",IF($AH55="Loisir","*Loisir*",IF($AH55="Œufs","*Œufs*","")))))),'Étape 1 - à remplir'!$G$31:$G$400,"animaux",'Étape 1 - à remplir'!$M$31:$M$400,MASQ2!AR$43)/SUMIFS('Étape 1 - à remplir'!$F$19:$F$28,'Étape 1 - à remplir'!$D$19:$D$28,MASQ2!$AH55,'Étape 1 - à remplir'!$G$19:$G$28,"animaux"),"")</f>
        <v/>
      </c>
      <c r="AS55" s="8" t="str">
        <f>IFERROR(SUMIFS('Étape 1 - à remplir'!$F$31:$F$400,'Étape 1 - à remplir'!$C$31:$C$400,IF($AH55="Lait","*Lait*",IF($AH55="Viande","*Viande*",IF($AH55="Reproduction","*Reproduction*",IF($AH55="Autre","*Autre*",IF($AH55="Loisir","*Loisir*",IF($AH55="Œufs","*Œufs*","")))))),'Étape 1 - à remplir'!$G$31:$G$400,"animaux",'Étape 1 - à remplir'!$M$31:$M$400,MASQ2!AS$43)/SUMIFS('Étape 1 - à remplir'!$F$19:$F$28,'Étape 1 - à remplir'!$D$19:$D$28,MASQ2!$AH55,'Étape 1 - à remplir'!$G$19:$G$28,"animaux"),"")</f>
        <v/>
      </c>
      <c r="AT55" s="104" t="str">
        <f>IFERROR(SUMIFS('Étape 1 - à remplir'!$F$31:$F$400,'Étape 1 - à remplir'!$C$31:$C$400,IF($AH55="Lait","*Lait*",IF($AH55="Viande","*Viande*",IF($AH55="Reproduction","*Reproduction*",IF($AH55="Autre","*Autre*",IF($AH55="Loisir","*Loisir*",IF($AH55="Œufs","*Œufs*","")))))),'Étape 1 - à remplir'!$G$31:$G$400,"animaux",'Étape 1 - à remplir'!$M$31:$M$400,MASQ2!AT$43)/SUMIFS('Étape 1 - à remplir'!$F$19:$F$28,'Étape 1 - à remplir'!$D$19:$D$28,MASQ2!$AH55,'Étape 1 - à remplir'!$G$19:$G$28,"animaux"),"")</f>
        <v/>
      </c>
      <c r="AV55" s="56"/>
      <c r="AW55" s="8"/>
      <c r="AX55" s="8"/>
      <c r="AY55" s="8"/>
      <c r="AZ55" s="8"/>
      <c r="BA55" s="8"/>
      <c r="BB55" s="8"/>
      <c r="BC55" s="8"/>
      <c r="BD55" s="102" t="str">
        <f t="shared" si="5"/>
        <v/>
      </c>
      <c r="BE55" s="56" t="str">
        <f t="shared" si="6"/>
        <v>AUREOMYCINE MERIAL</v>
      </c>
      <c r="BF55" s="204" t="e">
        <f>IF(IF(BN$2="Catégorie",IF(BN$3="Toutes",SUMIFS('Étape 1 - à remplir'!$F$31:$F$400,'Étape 1 - à remplir'!$E$31:$E$400,MASQ2!BE55,'Étape 1 - à remplir'!$G$31:$G$400,"lots"),SUMIFS('Étape 1 - à remplir'!$F$31:$F$400,'Étape 1 - à remplir'!$E$31:$E$400,MASQ2!BE55,'Étape 1 - à remplir'!$C$31:$C$400,BN$3)),IF(BN$2="Âge",IF(BN$3="Tous",SUMIFS('Étape 1 - à remplir'!$F$31:$F$400,'Étape 1 - à remplir'!$E$31:$E$400,MASQ2!BE55,'Étape 1 - à remplir'!$G$31:$G$400,"lots"),SUMIFS('Étape 1 - à remplir'!$F$31:$F$400,'Étape 1 - à remplir'!$E$31:$E$400,MASQ2!BE55,'Étape 1 - à remplir'!$P$31:$P$400,BN$3,'Étape 1 - à remplir'!$G$31:$G$400,"lots")),IF(BN$2="Atelier",IF(BN$3="Tous",SUMIFS('Étape 1 - à remplir'!$F$31:$F$400,'Étape 1 - à remplir'!$E$31:$E$400,MASQ2!BE55,'Étape 1 - à remplir'!$G$31:$G$400,"lots"),SUMIFS('Étape 1 - à remplir'!$F$31:$F$400,'Étape 1 - à remplir'!$E$31:$E$400,MASQ2!BE55,'Étape 1 - à remplir'!$O$31:$O$400,BN$3,'Étape 1 - à remplir'!$G$31:$G$400,"lots")),IF(BN$2="Espèce",IF(BN$3="Tous",SUMIFS('Étape 1 - à remplir'!$F$31:$F$400,'Étape 1 - à remplir'!$E$31:$E$400,MASQ2!BE55,'Étape 1 - à remplir'!$G$31:$G$400,"lots"),SUMIFS('Étape 1 - à remplir'!$F$31:$F$400,'Étape 1 - à remplir'!$E$31:$E$400,MASQ2!BE55,'Étape 1 - à remplir'!$N$31:$N$400,BN$3,'Étape 1 - à remplir'!$G$31:$G$400,"lots"))))))=0,NA(),IF(BN$2="Catégorie",IF(BN$3="Toutes",SUMIFS('Étape 1 - à remplir'!$F$31:$F$400,'Étape 1 - à remplir'!$E$31:$E$400,MASQ2!BE55,'Étape 1 - à remplir'!$G$31:$G$400,"lots"),SUMIFS('Étape 1 - à remplir'!$F$31:$F$400,'Étape 1 - à remplir'!$E$31:$E$400,MASQ2!BE55,'Étape 1 - à remplir'!$C$31:$C$400,BN$3)),IF(BN$2="Âge",IF(BN$3="Tous",SUMIFS('Étape 1 - à remplir'!$F$31:$F$400,'Étape 1 - à remplir'!$E$31:$E$400,MASQ2!BE55,'Étape 1 - à remplir'!$G$31:$G$400,"lots"),SUMIFS('Étape 1 - à remplir'!$F$31:$F$400,'Étape 1 - à remplir'!$E$31:$E$400,MASQ2!BE55,'Étape 1 - à remplir'!$P$31:$P$400,BN$3,'Étape 1 - à remplir'!$G$31:$G$400,"lots")),IF(BN$2="Atelier",IF(BN$3="Tous",SUMIFS('Étape 1 - à remplir'!$F$31:$F$400,'Étape 1 - à remplir'!$E$31:$E$400,MASQ2!BE55,'Étape 1 - à remplir'!$G$31:$G$400,"lots"),SUMIFS('Étape 1 - à remplir'!$F$31:$F$400,'Étape 1 - à remplir'!$E$31:$E$400,MASQ2!BE55,'Étape 1 - à remplir'!$O$31:$O$400,BN$3,'Étape 1 - à remplir'!$G$31:$G$400,"lots")),IF(BN$2="Espèce",IF(BN$3="Tous",SUMIFS('Étape 1 - à remplir'!$F$31:$F$400,'Étape 1 - à remplir'!$E$31:$E$400,MASQ2!BE55,'Étape 1 - à remplir'!$G$31:$G$400,"lots"),SUMIFS('Étape 1 - à remplir'!$F$31:$F$400,'Étape 1 - à remplir'!$E$31:$E$400,MASQ2!BE55,'Étape 1 - à remplir'!$N$31:$N$400,BN$3,'Étape 1 - à remplir'!$G$31:$G$400,"lots")))))))</f>
        <v>#N/A</v>
      </c>
      <c r="BG55" s="204">
        <f t="shared" si="32"/>
        <v>0</v>
      </c>
      <c r="BH55" s="204" t="str">
        <f t="shared" si="7"/>
        <v>Chlortétracycline</v>
      </c>
      <c r="BI55" s="204" t="str">
        <f t="shared" si="8"/>
        <v/>
      </c>
      <c r="BJ55" s="204" t="str">
        <f t="shared" si="9"/>
        <v/>
      </c>
      <c r="BK55" s="204" t="str">
        <f t="shared" si="10"/>
        <v>Tetracyclines</v>
      </c>
      <c r="BL55" s="204" t="str">
        <f t="shared" si="11"/>
        <v/>
      </c>
      <c r="BM55" s="97" t="str">
        <f t="shared" si="12"/>
        <v/>
      </c>
      <c r="BN55" s="78"/>
      <c r="BO55" s="78"/>
      <c r="BP55" s="77" t="str">
        <f ca="1"/>
        <v>AUREOMYCINE MERIAL</v>
      </c>
      <c r="BQ55" s="79" t="e">
        <f ca="1"/>
        <v>#N/A</v>
      </c>
      <c r="BR55" s="102" t="str">
        <f t="shared" si="73"/>
        <v/>
      </c>
      <c r="BS55" s="77" t="str">
        <f t="shared" si="74"/>
        <v>Tétracycline</v>
      </c>
      <c r="BT55" s="104" t="e">
        <f t="shared" si="33"/>
        <v>#N/A</v>
      </c>
      <c r="BU55" s="204" t="str">
        <f ca="1"/>
        <v>Tétracycline</v>
      </c>
      <c r="BV55" s="97" t="e">
        <f ca="1"/>
        <v>#N/A</v>
      </c>
      <c r="BW55" s="8"/>
      <c r="BX55" s="8"/>
      <c r="BY55" s="8"/>
      <c r="BZ55" s="8"/>
      <c r="CA55" s="8"/>
      <c r="CB55" s="8"/>
      <c r="CC55" s="153" t="str">
        <f t="shared" ref="CC55:CC63" si="81">CF33</f>
        <v/>
      </c>
      <c r="CD55" s="163" t="str">
        <f>IFERROR(SUMIFS('Étape 1 - à remplir'!$F$31:$F$400,'Étape 1 - à remplir'!$C$31:$C$400,IF($CC55="Lait","*Lait*",IF($CC55="Viande","*Viande*",IF($CC55="Reproduction","*Reproduction*",IF($CC55="Autre","*Autre*",IF($CC55="Loisir","*Loisir*",IF($CC55="Œufs","*Œufs*","")))))),'Étape 1 - à remplir'!$G$31:$G$400,"lots",'Étape 1 - à remplir'!$M$31:$M$400,MASQ2!CD$43)/SUMIFS('Étape 1 - à remplir'!$F$19:$F$28,'Étape 1 - à remplir'!$D$19:$D$28,MASQ2!$CC55,'Étape 1 - à remplir'!$G$19:$G$28,"lots"),"")</f>
        <v/>
      </c>
      <c r="CE55" s="8" t="str">
        <f>IFERROR(SUMIFS('Étape 1 - à remplir'!$F$31:$F$400,'Étape 1 - à remplir'!$C$31:$C$400,IF($CC55="Lait","*Lait*",IF($CC55="Viande","*Viande*",IF($CC55="Reproduction","*Reproduction*",IF($CC55="Autre","*Autre*",IF($CC55="Loisir","*Loisir*",IF($CC55="Œufs","*Œufs*","")))))),'Étape 1 - à remplir'!$G$31:$G$400,"lots",'Étape 1 - à remplir'!$M$31:$M$400,MASQ2!CE$43)/SUMIFS('Étape 1 - à remplir'!$F$19:$F$28,'Étape 1 - à remplir'!$D$19:$D$28,MASQ2!$CC55,'Étape 1 - à remplir'!$G$19:$G$28,"lots"),"")</f>
        <v/>
      </c>
      <c r="CF55" s="8" t="str">
        <f>IFERROR(SUMIFS('Étape 1 - à remplir'!$F$31:$F$400,'Étape 1 - à remplir'!$C$31:$C$400,IF($CC55="Lait","*Lait*",IF($CC55="Viande","*Viande*",IF($CC55="Reproduction","*Reproduction*",IF($CC55="Autre","*Autre*",IF($CC55="Loisir","*Loisir*",IF($CC55="Œufs","*Œufs*","")))))),'Étape 1 - à remplir'!$G$31:$G$400,"lots",'Étape 1 - à remplir'!$M$31:$M$400,MASQ2!CF$43)/SUMIFS('Étape 1 - à remplir'!$F$19:$F$28,'Étape 1 - à remplir'!$D$19:$D$28,MASQ2!$CC55,'Étape 1 - à remplir'!$G$19:$G$28,"lots"),"")</f>
        <v/>
      </c>
      <c r="CG55" s="8" t="str">
        <f>IFERROR(SUMIFS('Étape 1 - à remplir'!$F$31:$F$400,'Étape 1 - à remplir'!$C$31:$C$400,IF($CC55="Lait","*Lait*",IF($CC55="Viande","*Viande*",IF($CC55="Reproduction","*Reproduction*",IF($CC55="Autre","*Autre*",IF($CC55="Loisir","*Loisir*",IF($CC55="Œufs","*Œufs*","")))))),'Étape 1 - à remplir'!$G$31:$G$400,"lots",'Étape 1 - à remplir'!$M$31:$M$400,MASQ2!CG$43)/SUMIFS('Étape 1 - à remplir'!$F$19:$F$28,'Étape 1 - à remplir'!$D$19:$D$28,MASQ2!$CC55,'Étape 1 - à remplir'!$G$19:$G$28,"lots"),"")</f>
        <v/>
      </c>
      <c r="CH55" s="8" t="str">
        <f>IFERROR(SUMIFS('Étape 1 - à remplir'!$F$31:$F$400,'Étape 1 - à remplir'!$C$31:$C$400,IF($CC55="Lait","*Lait*",IF($CC55="Viande","*Viande*",IF($CC55="Reproduction","*Reproduction*",IF($CC55="Autre","*Autre*",IF($CC55="Loisir","*Loisir*",IF($CC55="Œufs","*Œufs*","")))))),'Étape 1 - à remplir'!$G$31:$G$400,"lots",'Étape 1 - à remplir'!$M$31:$M$400,MASQ2!CH$43)/SUMIFS('Étape 1 - à remplir'!$F$19:$F$28,'Étape 1 - à remplir'!$D$19:$D$28,MASQ2!$CC55,'Étape 1 - à remplir'!$G$19:$G$28,"lots"),"")</f>
        <v/>
      </c>
      <c r="CI55" s="8" t="str">
        <f>IFERROR(SUMIFS('Étape 1 - à remplir'!$F$31:$F$400,'Étape 1 - à remplir'!$C$31:$C$400,IF($CC55="Lait","*Lait*",IF($CC55="Viande","*Viande*",IF($CC55="Reproduction","*Reproduction*",IF($CC55="Autre","*Autre*",IF($CC55="Loisir","*Loisir*",IF($CC55="Œufs","*Œufs*","")))))),'Étape 1 - à remplir'!$G$31:$G$400,"lots",'Étape 1 - à remplir'!$M$31:$M$400,MASQ2!CI$43)/SUMIFS('Étape 1 - à remplir'!$F$19:$F$28,'Étape 1 - à remplir'!$D$19:$D$28,MASQ2!$CC55,'Étape 1 - à remplir'!$G$19:$G$28,"lots"),"")</f>
        <v/>
      </c>
      <c r="CJ55" s="8" t="str">
        <f>IFERROR(SUMIFS('Étape 1 - à remplir'!$F$31:$F$400,'Étape 1 - à remplir'!$C$31:$C$400,IF($CC55="Lait","*Lait*",IF($CC55="Viande","*Viande*",IF($CC55="Reproduction","*Reproduction*",IF($CC55="Autre","*Autre*",IF($CC55="Loisir","*Loisir*",IF($CC55="Œufs","*Œufs*","")))))),'Étape 1 - à remplir'!$G$31:$G$400,"lots",'Étape 1 - à remplir'!$M$31:$M$400,MASQ2!CJ$43)/SUMIFS('Étape 1 - à remplir'!$F$19:$F$28,'Étape 1 - à remplir'!$D$19:$D$28,MASQ2!$CC55,'Étape 1 - à remplir'!$G$19:$G$28,"lots"),"")</f>
        <v/>
      </c>
      <c r="CK55" s="8" t="str">
        <f>IFERROR(SUMIFS('Étape 1 - à remplir'!$F$31:$F$400,'Étape 1 - à remplir'!$C$31:$C$400,IF($CC55="Lait","*Lait*",IF($CC55="Viande","*Viande*",IF($CC55="Reproduction","*Reproduction*",IF($CC55="Autre","*Autre*",IF($CC55="Loisir","*Loisir*",IF($CC55="Œufs","*Œufs*","")))))),'Étape 1 - à remplir'!$G$31:$G$400,"lots",'Étape 1 - à remplir'!$M$31:$M$400,MASQ2!CK$43)/SUMIFS('Étape 1 - à remplir'!$F$19:$F$28,'Étape 1 - à remplir'!$D$19:$D$28,MASQ2!$CC55,'Étape 1 - à remplir'!$G$19:$G$28,"lots"),"")</f>
        <v/>
      </c>
      <c r="CL55" s="8" t="str">
        <f>IFERROR(SUMIFS('Étape 1 - à remplir'!$F$31:$F$400,'Étape 1 - à remplir'!$C$31:$C$400,IF($CC55="Lait","*Lait*",IF($CC55="Viande","*Viande*",IF($CC55="Reproduction","*Reproduction*",IF($CC55="Autre","*Autre*",IF($CC55="Loisir","*Loisir*",IF($CC55="Œufs","*Œufs*","")))))),'Étape 1 - à remplir'!$G$31:$G$400,"lots",'Étape 1 - à remplir'!$M$31:$M$400,MASQ2!CL$43)/SUMIFS('Étape 1 - à remplir'!$F$19:$F$28,'Étape 1 - à remplir'!$D$19:$D$28,MASQ2!$CC55,'Étape 1 - à remplir'!$G$19:$G$28,"lots"),"")</f>
        <v/>
      </c>
      <c r="CM55" s="8" t="str">
        <f>IFERROR(SUMIFS('Étape 1 - à remplir'!$F$31:$F$400,'Étape 1 - à remplir'!$C$31:$C$400,IF($CC55="Lait","*Lait*",IF($CC55="Viande","*Viande*",IF($CC55="Reproduction","*Reproduction*",IF($CC55="Autre","*Autre*",IF($CC55="Loisir","*Loisir*",IF($CC55="Œufs","*Œufs*","")))))),'Étape 1 - à remplir'!$G$31:$G$400,"lots",'Étape 1 - à remplir'!$M$31:$M$400,MASQ2!CM$43)/SUMIFS('Étape 1 - à remplir'!$F$19:$F$28,'Étape 1 - à remplir'!$D$19:$D$28,MASQ2!$CC55,'Étape 1 - à remplir'!$G$19:$G$28,"lots"),"")</f>
        <v/>
      </c>
      <c r="CN55" s="8" t="str">
        <f>IFERROR(SUMIFS('Étape 1 - à remplir'!$F$31:$F$400,'Étape 1 - à remplir'!$C$31:$C$400,IF($CC55="Lait","*Lait*",IF($CC55="Viande","*Viande*",IF($CC55="Reproduction","*Reproduction*",IF($CC55="Autre","*Autre*",IF($CC55="Loisir","*Loisir*",IF($CC55="Œufs","*Œufs*","")))))),'Étape 1 - à remplir'!$G$31:$G$400,"lots",'Étape 1 - à remplir'!$M$31:$M$400,MASQ2!CN$43)/SUMIFS('Étape 1 - à remplir'!$F$19:$F$28,'Étape 1 - à remplir'!$D$19:$D$28,MASQ2!$CC55,'Étape 1 - à remplir'!$G$19:$G$28,"lots"),"")</f>
        <v/>
      </c>
      <c r="CO55" s="104" t="str">
        <f>IFERROR(SUMIFS('Étape 1 - à remplir'!$F$31:$F$400,'Étape 1 - à remplir'!$C$31:$C$400,IF($CC55="Lait","*Lait*",IF($CC55="Viande","*Viande*",IF($CC55="Reproduction","*Reproduction*",IF($CC55="Autre","*Autre*",IF($CC55="Loisir","*Loisir*",IF($CC55="Œufs","*Œufs*","")))))),'Étape 1 - à remplir'!$G$31:$G$400,"lots",'Étape 1 - à remplir'!$M$31:$M$400,MASQ2!CO$43)/SUMIFS('Étape 1 - à remplir'!$F$19:$F$28,'Étape 1 - à remplir'!$D$19:$D$28,MASQ2!$CC55,'Étape 1 - à remplir'!$G$19:$G$28,"lots"),"")</f>
        <v/>
      </c>
      <c r="CQ55" s="56"/>
      <c r="CR55" s="8"/>
      <c r="CS55" s="8"/>
      <c r="CT55" s="8"/>
      <c r="CU55" s="8"/>
      <c r="CV55" s="8"/>
      <c r="CW55" s="8"/>
      <c r="CX55" s="8"/>
      <c r="CY55" s="102" t="str">
        <f t="shared" si="18"/>
        <v/>
      </c>
      <c r="CZ55" s="56" t="str">
        <f t="shared" si="19"/>
        <v>AUREOMYCINE MERIAL</v>
      </c>
      <c r="DA55" s="204" t="e">
        <f>IF(IF(DI$2="Catégorie",IF(DI$3="Toutes",SUMIFS('Étape 1 - à remplir'!$F$31:$F$400,'Étape 1 - à remplir'!$E$31:$E$400,MASQ2!CZ55,'Étape 1 - à remplir'!$G$31:$G$400,"kg"),SUMIFS('Étape 1 - à remplir'!$F$31:$F$400,'Étape 1 - à remplir'!$E$31:$E$400,MASQ2!CZ55,'Étape 1 - à remplir'!$C$31:$C$400,DI$3)),IF(DI$2="Âge",IF(DI$3="Tous",SUMIFS('Étape 1 - à remplir'!$F$31:$F$400,'Étape 1 - à remplir'!$E$31:$E$400,MASQ2!CZ55,'Étape 1 - à remplir'!$G$31:$G$400,"kg"),SUMIFS('Étape 1 - à remplir'!$F$31:$F$400,'Étape 1 - à remplir'!$E$31:$E$400,MASQ2!CZ55,'Étape 1 - à remplir'!$P$31:$P$400,DI$3,'Étape 1 - à remplir'!$G$31:$G$400,"kg")),IF(DI$2="Atelier",IF(DI$3="Tous",SUMIFS('Étape 1 - à remplir'!$F$31:$F$400,'Étape 1 - à remplir'!$E$31:$E$400,MASQ2!CZ55,'Étape 1 - à remplir'!$G$31:$G$400,"kg"),SUMIFS('Étape 1 - à remplir'!$F$31:$F$400,'Étape 1 - à remplir'!$E$31:$E$400,MASQ2!CZ55,'Étape 1 - à remplir'!$O$31:$O$400,DI$3,'Étape 1 - à remplir'!$G$31:$G$400,"kg")),IF(DI$2="Espèce",IF(DI$3="Tous",SUMIFS('Étape 1 - à remplir'!$F$31:$F$400,'Étape 1 - à remplir'!$E$31:$E$400,MASQ2!CZ55,'Étape 1 - à remplir'!$G$31:$G$400,"kg"),SUMIFS('Étape 1 - à remplir'!$F$31:$F$400,'Étape 1 - à remplir'!$E$31:$E$400,MASQ2!CZ55,'Étape 1 - à remplir'!$N$31:$N$400,DI$3,'Étape 1 - à remplir'!$G$31:$G$400,"kg"))))))=0,NA(),IF(DI$2="Catégorie",IF(DI$3="Toutes",SUMIFS('Étape 1 - à remplir'!$F$31:$F$400,'Étape 1 - à remplir'!$E$31:$E$400,MASQ2!CZ55,'Étape 1 - à remplir'!$G$31:$G$400,"kg"),SUMIFS('Étape 1 - à remplir'!$F$31:$F$400,'Étape 1 - à remplir'!$E$31:$E$400,MASQ2!CZ55,'Étape 1 - à remplir'!$C$31:$C$400,DI$3)),IF(DI$2="Âge",IF(DI$3="Tous",SUMIFS('Étape 1 - à remplir'!$F$31:$F$400,'Étape 1 - à remplir'!$E$31:$E$400,MASQ2!CZ55,'Étape 1 - à remplir'!$G$31:$G$400,"kg"),SUMIFS('Étape 1 - à remplir'!$F$31:$F$400,'Étape 1 - à remplir'!$E$31:$E$400,MASQ2!CZ55,'Étape 1 - à remplir'!$P$31:$P$400,DI$3,'Étape 1 - à remplir'!$G$31:$G$400,"kg")),IF(DI$2="Atelier",IF(DI$3="Tous",SUMIFS('Étape 1 - à remplir'!$F$31:$F$400,'Étape 1 - à remplir'!$E$31:$E$400,MASQ2!CZ55,'Étape 1 - à remplir'!$G$31:$G$400,"kg"),SUMIFS('Étape 1 - à remplir'!$F$31:$F$400,'Étape 1 - à remplir'!$E$31:$E$400,MASQ2!CZ55,'Étape 1 - à remplir'!$O$31:$O$400,DI$3,'Étape 1 - à remplir'!$G$31:$G$400,"kg")),IF(DI$2="Espèce",IF(DI$3="Tous",SUMIFS('Étape 1 - à remplir'!$F$31:$F$400,'Étape 1 - à remplir'!$E$31:$E$400,MASQ2!CZ55,'Étape 1 - à remplir'!$G$31:$G$400,"kg"),SUMIFS('Étape 1 - à remplir'!$F$31:$F$400,'Étape 1 - à remplir'!$E$31:$E$400,MASQ2!CZ55,'Étape 1 - à remplir'!$N$31:$N$400,DI$3,'Étape 1 - à remplir'!$G$31:$G$400,"kg")))))))</f>
        <v>#N/A</v>
      </c>
      <c r="DB55" s="104">
        <f t="shared" si="35"/>
        <v>0</v>
      </c>
      <c r="DC55" s="204" t="str">
        <f t="shared" si="20"/>
        <v>Chlortétracycline</v>
      </c>
      <c r="DD55" s="204" t="str">
        <f t="shared" si="21"/>
        <v/>
      </c>
      <c r="DE55" s="204" t="str">
        <f t="shared" si="22"/>
        <v/>
      </c>
      <c r="DF55" s="204" t="str">
        <f t="shared" si="23"/>
        <v>Tetracyclines</v>
      </c>
      <c r="DG55" s="204" t="str">
        <f t="shared" si="24"/>
        <v/>
      </c>
      <c r="DH55" s="97" t="str">
        <f t="shared" si="25"/>
        <v/>
      </c>
      <c r="DI55" s="78"/>
      <c r="DJ55" s="78"/>
      <c r="DK55" s="77" t="str">
        <f ca="1"/>
        <v>AUREOMYCINE MERIAL</v>
      </c>
      <c r="DL55" s="79" t="e">
        <f ca="1"/>
        <v>#N/A</v>
      </c>
      <c r="DM55" s="102" t="str">
        <f t="shared" si="75"/>
        <v/>
      </c>
      <c r="DN55" s="77" t="str">
        <f t="shared" si="76"/>
        <v>Tétracycline</v>
      </c>
      <c r="DO55" s="104" t="e">
        <f t="shared" si="36"/>
        <v>#N/A</v>
      </c>
      <c r="DP55" s="8" t="str">
        <f ca="1"/>
        <v>Tétracycline</v>
      </c>
      <c r="DQ55" s="97" t="e">
        <f ca="1"/>
        <v>#N/A</v>
      </c>
      <c r="DR55" s="8"/>
      <c r="DS55" s="8"/>
      <c r="DT55" s="8"/>
      <c r="DU55" s="8"/>
      <c r="DV55" s="8"/>
      <c r="DW55" s="8"/>
      <c r="DX55" s="163" t="str">
        <f t="shared" ref="DX55:DX63" si="82">EA33</f>
        <v/>
      </c>
      <c r="DY55" s="163" t="str">
        <f>IFERROR(SUMIFS('Étape 1 - à remplir'!$F$31:$F$400,'Étape 1 - à remplir'!$C$31:$C$400,IF($DX55="Lait","*Lait*",IF($DX55="Viande","*Viande*",IF($DX55="Reproduction","*Reproduction*",IF($DX55="Autre","*Autre*",IF($DX55="Loisir","*Loisir*",IF($DX55="Œufs","*Œufs*","")))))),'Étape 1 - à remplir'!$G$31:$G$400,"kg",'Étape 1 - à remplir'!$M$31:$M$400,MASQ2!DY$43)/SUMIFS('Étape 1 - à remplir'!$F$19:$F$28,'Étape 1 - à remplir'!$D$19:$D$28,MASQ2!$DX55,'Étape 1 - à remplir'!$G$19:$G$28,"kg"),"")</f>
        <v/>
      </c>
      <c r="DZ55" s="8" t="str">
        <f>IFERROR(SUMIFS('Étape 1 - à remplir'!$F$31:$F$400,'Étape 1 - à remplir'!$C$31:$C$400,IF($DX55="Lait","*Lait*",IF($DX55="Viande","*Viande*",IF($DX55="Reproduction","*Reproduction*",IF($DX55="Autre","*Autre*",IF($DX55="Loisir","*Loisir*",IF($DX55="Œufs","*Œufs*","")))))),'Étape 1 - à remplir'!$G$31:$G$400,"kg",'Étape 1 - à remplir'!$M$31:$M$400,MASQ2!DZ$43)/SUMIFS('Étape 1 - à remplir'!$F$19:$F$28,'Étape 1 - à remplir'!$D$19:$D$28,MASQ2!$DX55,'Étape 1 - à remplir'!$G$19:$G$28,"kg"),"")</f>
        <v/>
      </c>
      <c r="EA55" s="8" t="str">
        <f>IFERROR(SUMIFS('Étape 1 - à remplir'!$F$31:$F$400,'Étape 1 - à remplir'!$C$31:$C$400,IF($DX55="Lait","*Lait*",IF($DX55="Viande","*Viande*",IF($DX55="Reproduction","*Reproduction*",IF($DX55="Autre","*Autre*",IF($DX55="Loisir","*Loisir*",IF($DX55="Œufs","*Œufs*","")))))),'Étape 1 - à remplir'!$G$31:$G$400,"kg",'Étape 1 - à remplir'!$M$31:$M$400,MASQ2!EA$43)/SUMIFS('Étape 1 - à remplir'!$F$19:$F$28,'Étape 1 - à remplir'!$D$19:$D$28,MASQ2!$DX55,'Étape 1 - à remplir'!$G$19:$G$28,"kg"),"")</f>
        <v/>
      </c>
      <c r="EB55" s="8" t="str">
        <f>IFERROR(SUMIFS('Étape 1 - à remplir'!$F$31:$F$400,'Étape 1 - à remplir'!$C$31:$C$400,IF($DX55="Lait","*Lait*",IF($DX55="Viande","*Viande*",IF($DX55="Reproduction","*Reproduction*",IF($DX55="Autre","*Autre*",IF($DX55="Loisir","*Loisir*",IF($DX55="Œufs","*Œufs*","")))))),'Étape 1 - à remplir'!$G$31:$G$400,"kg",'Étape 1 - à remplir'!$M$31:$M$400,MASQ2!EB$43)/SUMIFS('Étape 1 - à remplir'!$F$19:$F$28,'Étape 1 - à remplir'!$D$19:$D$28,MASQ2!$DX55,'Étape 1 - à remplir'!$G$19:$G$28,"kg"),"")</f>
        <v/>
      </c>
      <c r="EC55" s="8" t="str">
        <f>IFERROR(SUMIFS('Étape 1 - à remplir'!$F$31:$F$400,'Étape 1 - à remplir'!$C$31:$C$400,IF($DX55="Lait","*Lait*",IF($DX55="Viande","*Viande*",IF($DX55="Reproduction","*Reproduction*",IF($DX55="Autre","*Autre*",IF($DX55="Loisir","*Loisir*",IF($DX55="Œufs","*Œufs*","")))))),'Étape 1 - à remplir'!$G$31:$G$400,"kg",'Étape 1 - à remplir'!$M$31:$M$400,MASQ2!EC$43)/SUMIFS('Étape 1 - à remplir'!$F$19:$F$28,'Étape 1 - à remplir'!$D$19:$D$28,MASQ2!$DX55,'Étape 1 - à remplir'!$G$19:$G$28,"kg"),"")</f>
        <v/>
      </c>
      <c r="ED55" s="8" t="str">
        <f>IFERROR(SUMIFS('Étape 1 - à remplir'!$F$31:$F$400,'Étape 1 - à remplir'!$C$31:$C$400,IF($DX55="Lait","*Lait*",IF($DX55="Viande","*Viande*",IF($DX55="Reproduction","*Reproduction*",IF($DX55="Autre","*Autre*",IF($DX55="Loisir","*Loisir*",IF($DX55="Œufs","*Œufs*","")))))),'Étape 1 - à remplir'!$G$31:$G$400,"kg",'Étape 1 - à remplir'!$M$31:$M$400,MASQ2!ED$43)/SUMIFS('Étape 1 - à remplir'!$F$19:$F$28,'Étape 1 - à remplir'!$D$19:$D$28,MASQ2!$DX55,'Étape 1 - à remplir'!$G$19:$G$28,"kg"),"")</f>
        <v/>
      </c>
      <c r="EE55" s="8" t="str">
        <f>IFERROR(SUMIFS('Étape 1 - à remplir'!$F$31:$F$400,'Étape 1 - à remplir'!$C$31:$C$400,IF($DX55="Lait","*Lait*",IF($DX55="Viande","*Viande*",IF($DX55="Reproduction","*Reproduction*",IF($DX55="Autre","*Autre*",IF($DX55="Loisir","*Loisir*",IF($DX55="Œufs","*Œufs*","")))))),'Étape 1 - à remplir'!$G$31:$G$400,"kg",'Étape 1 - à remplir'!$M$31:$M$400,MASQ2!EE$43)/SUMIFS('Étape 1 - à remplir'!$F$19:$F$28,'Étape 1 - à remplir'!$D$19:$D$28,MASQ2!$DX55,'Étape 1 - à remplir'!$G$19:$G$28,"kg"),"")</f>
        <v/>
      </c>
      <c r="EF55" s="8" t="str">
        <f>IFERROR(SUMIFS('Étape 1 - à remplir'!$F$31:$F$400,'Étape 1 - à remplir'!$C$31:$C$400,IF($DX55="Lait","*Lait*",IF($DX55="Viande","*Viande*",IF($DX55="Reproduction","*Reproduction*",IF($DX55="Autre","*Autre*",IF($DX55="Loisir","*Loisir*",IF($DX55="Œufs","*Œufs*","")))))),'Étape 1 - à remplir'!$G$31:$G$400,"kg",'Étape 1 - à remplir'!$M$31:$M$400,MASQ2!EF$43)/SUMIFS('Étape 1 - à remplir'!$F$19:$F$28,'Étape 1 - à remplir'!$D$19:$D$28,MASQ2!$DX55,'Étape 1 - à remplir'!$G$19:$G$28,"kg"),"")</f>
        <v/>
      </c>
      <c r="EG55" s="8" t="str">
        <f>IFERROR(SUMIFS('Étape 1 - à remplir'!$F$31:$F$400,'Étape 1 - à remplir'!$C$31:$C$400,IF($DX55="Lait","*Lait*",IF($DX55="Viande","*Viande*",IF($DX55="Reproduction","*Reproduction*",IF($DX55="Autre","*Autre*",IF($DX55="Loisir","*Loisir*",IF($DX55="Œufs","*Œufs*","")))))),'Étape 1 - à remplir'!$G$31:$G$400,"kg",'Étape 1 - à remplir'!$M$31:$M$400,MASQ2!EG$43)/SUMIFS('Étape 1 - à remplir'!$F$19:$F$28,'Étape 1 - à remplir'!$D$19:$D$28,MASQ2!$DX55,'Étape 1 - à remplir'!$G$19:$G$28,"kg"),"")</f>
        <v/>
      </c>
      <c r="EH55" s="8" t="str">
        <f>IFERROR(SUMIFS('Étape 1 - à remplir'!$F$31:$F$400,'Étape 1 - à remplir'!$C$31:$C$400,IF($DX55="Lait","*Lait*",IF($DX55="Viande","*Viande*",IF($DX55="Reproduction","*Reproduction*",IF($DX55="Autre","*Autre*",IF($DX55="Loisir","*Loisir*",IF($DX55="Œufs","*Œufs*","")))))),'Étape 1 - à remplir'!$G$31:$G$400,"kg",'Étape 1 - à remplir'!$M$31:$M$400,MASQ2!EH$43)/SUMIFS('Étape 1 - à remplir'!$F$19:$F$28,'Étape 1 - à remplir'!$D$19:$D$28,MASQ2!$DX55,'Étape 1 - à remplir'!$G$19:$G$28,"kg"),"")</f>
        <v/>
      </c>
      <c r="EI55" s="8" t="str">
        <f>IFERROR(SUMIFS('Étape 1 - à remplir'!$F$31:$F$400,'Étape 1 - à remplir'!$C$31:$C$400,IF($DX55="Lait","*Lait*",IF($DX55="Viande","*Viande*",IF($DX55="Reproduction","*Reproduction*",IF($DX55="Autre","*Autre*",IF($DX55="Loisir","*Loisir*",IF($DX55="Œufs","*Œufs*","")))))),'Étape 1 - à remplir'!$G$31:$G$400,"kg",'Étape 1 - à remplir'!$M$31:$M$400,MASQ2!EI$43)/SUMIFS('Étape 1 - à remplir'!$F$19:$F$28,'Étape 1 - à remplir'!$D$19:$D$28,MASQ2!$DX55,'Étape 1 - à remplir'!$G$19:$G$28,"kg"),"")</f>
        <v/>
      </c>
      <c r="EJ55" s="104" t="str">
        <f>IFERROR(SUMIFS('Étape 1 - à remplir'!$F$31:$F$400,'Étape 1 - à remplir'!$C$31:$C$400,IF($DX55="Lait","*Lait*",IF($DX55="Viande","*Viande*",IF($DX55="Reproduction","*Reproduction*",IF($DX55="Autre","*Autre*",IF($DX55="Loisir","*Loisir*",IF($DX55="Œufs","*Œufs*","")))))),'Étape 1 - à remplir'!$G$31:$G$400,"kg",'Étape 1 - à remplir'!$M$31:$M$400,MASQ2!EJ$43)/SUMIFS('Étape 1 - à remplir'!$F$19:$F$28,'Étape 1 - à remplir'!$D$19:$D$28,MASQ2!$DX55,'Étape 1 - à remplir'!$G$19:$G$28,"kg"),"")</f>
        <v/>
      </c>
    </row>
    <row r="56" spans="1:140" x14ac:dyDescent="0.25">
      <c r="A56" s="56"/>
      <c r="B56" s="8"/>
      <c r="C56" s="8"/>
      <c r="D56" s="8"/>
      <c r="E56" s="8"/>
      <c r="F56" s="8"/>
      <c r="G56" s="8"/>
      <c r="H56" s="8"/>
      <c r="I56" s="102" t="str">
        <f>INDEX(Données_ATB!BE:BV,MATCH(MASQ2!J56,Données_ATB!BE:BE,0),18)</f>
        <v/>
      </c>
      <c r="J56" s="77" t="str">
        <f>Données_ATB!BE55</f>
        <v>AUROFAC CHLORTETRACYCLINE 93 PORC ET AGNEAU-CHEVREAU SEVRES</v>
      </c>
      <c r="K56" s="204" t="e">
        <f>IF(IF(S$2="Catégorie",IF(S$3="Toutes",SUMIFS('Étape 1 - à remplir'!$F$31:$F$400,'Étape 1 - à remplir'!$E$31:$E$400,MASQ2!J56,'Étape 1 - à remplir'!$G$31:$G$400,"animaux"),SUMIFS('Étape 1 - à remplir'!$F$31:$F$400,'Étape 1 - à remplir'!$E$31:$E$400,MASQ2!J56,'Étape 1 - à remplir'!$C$31:$C$400,S$3)),IF(S$2="Âge",IF(S$3="Tous",SUMIFS('Étape 1 - à remplir'!$F$31:$F$400,'Étape 1 - à remplir'!$E$31:$E$400,MASQ2!J56,'Étape 1 - à remplir'!$G$31:$G$400,"animaux"),SUMIFS('Étape 1 - à remplir'!$F$31:$F$400,'Étape 1 - à remplir'!$E$31:$E$400,MASQ2!J56,'Étape 1 - à remplir'!$P$31:$P$400,S$3)),IF(S$2="Atelier",IF(S$3="Tous",SUMIFS('Étape 1 - à remplir'!$F$31:$F$400,'Étape 1 - à remplir'!$E$31:$E$400,MASQ2!J56,'Étape 1 - à remplir'!$G$31:$G$400,"animaux"),SUMIFS('Étape 1 - à remplir'!$F$31:$F$400,'Étape 1 - à remplir'!$E$31:$E$400,MASQ2!J56,'Étape 1 - à remplir'!$O$31:$O$400,S$3)),IF(S$2="Espèce",IF(S$3="Tous",SUMIFS('Étape 1 - à remplir'!$F$31:$F$400,'Étape 1 - à remplir'!$E$31:$E$400,MASQ2!J56,'Étape 1 - à remplir'!$G$31:$G$400,"animaux"),SUMIFS('Étape 1 - à remplir'!$F$31:$F$400,'Étape 1 - à remplir'!$E$31:$E$400,MASQ2!J56,'Étape 1 - à remplir'!$N$31:$N$400,S$3))))))=0,NA(),IF(S$2="Catégorie",IF(S$3="Toutes",SUMIFS('Étape 1 - à remplir'!$F$31:$F$400,'Étape 1 - à remplir'!$E$31:$E$400,MASQ2!J56,'Étape 1 - à remplir'!$G$31:$G$400,"animaux"),SUMIFS('Étape 1 - à remplir'!$F$31:$F$400,'Étape 1 - à remplir'!$E$31:$E$400,MASQ2!J56,'Étape 1 - à remplir'!$C$31:$C$400,S$3)),IF(S$2="Âge",IF(S$3="Tous",SUMIFS('Étape 1 - à remplir'!$F$31:$F$400,'Étape 1 - à remplir'!$E$31:$E$400,MASQ2!J56,'Étape 1 - à remplir'!$G$31:$G$400,"animaux"),SUMIFS('Étape 1 - à remplir'!$F$31:$F$400,'Étape 1 - à remplir'!$E$31:$E$400,MASQ2!J56,'Étape 1 - à remplir'!$P$31:$P$400,S$3)),IF(S$2="Atelier",IF(S$3="Tous",SUMIFS('Étape 1 - à remplir'!$F$31:$F$400,'Étape 1 - à remplir'!$E$31:$E$400,MASQ2!J56,'Étape 1 - à remplir'!$G$31:$G$400,"animaux"),SUMIFS('Étape 1 - à remplir'!$F$31:$F$400,'Étape 1 - à remplir'!$E$31:$E$400,MASQ2!J56,'Étape 1 - à remplir'!$O$31:$O$400,S$3)),IF(S$2="Espèce",IF(S$3="Tous",SUMIFS('Étape 1 - à remplir'!$F$31:$F$400,'Étape 1 - à remplir'!$E$31:$E$400,MASQ2!J56,'Étape 1 - à remplir'!$G$31:$G$400,"animaux"),SUMIFS('Étape 1 - à remplir'!$F$31:$F$400,'Étape 1 - à remplir'!$E$31:$E$400,MASQ2!J56,'Étape 1 - à remplir'!$N$31:$N$400,S$3)))))))</f>
        <v>#N/A</v>
      </c>
      <c r="L56" s="97">
        <f t="shared" si="38"/>
        <v>0</v>
      </c>
      <c r="M56" s="56" t="str">
        <f>Données_ATB!BN55</f>
        <v>Chlortétracycline</v>
      </c>
      <c r="N56" s="204" t="str">
        <f>Données_ATB!BO55</f>
        <v/>
      </c>
      <c r="O56" s="97" t="str">
        <f>Données_ATB!BP55</f>
        <v/>
      </c>
      <c r="P56" s="77" t="str">
        <f>Données_ATB!BR55</f>
        <v>Tetracyclines</v>
      </c>
      <c r="Q56" s="78" t="str">
        <f>Données_ATB!BS55</f>
        <v/>
      </c>
      <c r="R56" s="79" t="str">
        <f>Données_ATB!BT55</f>
        <v/>
      </c>
      <c r="S56" s="78"/>
      <c r="T56" s="78"/>
      <c r="U56" s="77" t="str">
        <f ca="1"/>
        <v>AUROFAC CHLORTETRACYCLINE 93 PORC ET AGNEAU-CHEVREAU SEVRES</v>
      </c>
      <c r="V56" s="79" t="e">
        <f ca="1"/>
        <v>#N/A</v>
      </c>
      <c r="W56" s="102" t="str">
        <f>IF(X56="Colistine","x",IF(INDEX(Données_ATB!CB$3:CC$63,MATCH(X56,Données_ATB!CB$3:CB$63,0),2)="Fluoroquinolones","x",IF(INDEX(Données_ATB!CB$3:CC$63,MATCH(X56,Données_ATB!CB$3:CB$63,0),2)="Cephalosporines 3&amp;4G","x","")))</f>
        <v/>
      </c>
      <c r="X56" s="77" t="str">
        <f>Données_ATB!CB55</f>
        <v>Thiamphénicol</v>
      </c>
      <c r="Y56" s="104" t="e">
        <f t="shared" si="30"/>
        <v>#N/A</v>
      </c>
      <c r="Z56" s="8" t="str">
        <f ca="1"/>
        <v>Thiamphénicol</v>
      </c>
      <c r="AA56" s="97" t="e">
        <f ca="1"/>
        <v>#N/A</v>
      </c>
      <c r="AB56" s="102"/>
      <c r="AC56" s="8"/>
      <c r="AD56" s="8"/>
      <c r="AE56" s="8"/>
      <c r="AF56" s="8"/>
      <c r="AG56" s="8"/>
      <c r="AH56" s="153" t="str">
        <f t="shared" si="80"/>
        <v/>
      </c>
      <c r="AI56" s="8" t="str">
        <f>IFERROR(SUMIFS('Étape 1 - à remplir'!$F$31:$F$400,'Étape 1 - à remplir'!$C$31:$C$400,IF($AH56="Lait","*Lait*",IF($AH56="Viande","*Viande*",IF($AH56="Reproduction","*Reproduction*",IF($AH56="Autre","*Autre*",IF($AH56="Loisir","*Loisir*",IF($AH56="Œufs","*Œufs*","")))))),'Étape 1 - à remplir'!$G$31:$G$400,"animaux",'Étape 1 - à remplir'!$M$31:$M$400,MASQ2!AI$43)/SUMIFS('Étape 1 - à remplir'!$F$19:$F$28,'Étape 1 - à remplir'!$D$19:$D$28,MASQ2!$AH56,'Étape 1 - à remplir'!$G$19:$G$28,"animaux"),"")</f>
        <v/>
      </c>
      <c r="AJ56" s="8" t="str">
        <f>IFERROR(SUMIFS('Étape 1 - à remplir'!$F$31:$F$400,'Étape 1 - à remplir'!$C$31:$C$400,IF($AH56="Lait","*Lait*",IF($AH56="Viande","*Viande*",IF($AH56="Reproduction","*Reproduction*",IF($AH56="Autre","*Autre*",IF($AH56="Loisir","*Loisir*",IF($AH56="Œufs","*Œufs*","")))))),'Étape 1 - à remplir'!$G$31:$G$400,"animaux",'Étape 1 - à remplir'!$M$31:$M$400,MASQ2!AJ$43)/SUMIFS('Étape 1 - à remplir'!$F$19:$F$28,'Étape 1 - à remplir'!$D$19:$D$28,MASQ2!$AH56,'Étape 1 - à remplir'!$G$19:$G$28,"animaux"),"")</f>
        <v/>
      </c>
      <c r="AK56" s="8" t="str">
        <f>IFERROR(SUMIFS('Étape 1 - à remplir'!$F$31:$F$400,'Étape 1 - à remplir'!$C$31:$C$400,IF($AH56="Lait","*Lait*",IF($AH56="Viande","*Viande*",IF($AH56="Reproduction","*Reproduction*",IF($AH56="Autre","*Autre*",IF($AH56="Loisir","*Loisir*",IF($AH56="Œufs","*Œufs*","")))))),'Étape 1 - à remplir'!$G$31:$G$400,"animaux",'Étape 1 - à remplir'!$M$31:$M$400,MASQ2!AK$43)/SUMIFS('Étape 1 - à remplir'!$F$19:$F$28,'Étape 1 - à remplir'!$D$19:$D$28,MASQ2!$AH56,'Étape 1 - à remplir'!$G$19:$G$28,"animaux"),"")</f>
        <v/>
      </c>
      <c r="AL56" s="8" t="str">
        <f>IFERROR(SUMIFS('Étape 1 - à remplir'!$F$31:$F$400,'Étape 1 - à remplir'!$C$31:$C$400,IF($AH56="Lait","*Lait*",IF($AH56="Viande","*Viande*",IF($AH56="Reproduction","*Reproduction*",IF($AH56="Autre","*Autre*",IF($AH56="Loisir","*Loisir*",IF($AH56="Œufs","*Œufs*","")))))),'Étape 1 - à remplir'!$G$31:$G$400,"animaux",'Étape 1 - à remplir'!$M$31:$M$400,MASQ2!AL$43)/SUMIFS('Étape 1 - à remplir'!$F$19:$F$28,'Étape 1 - à remplir'!$D$19:$D$28,MASQ2!$AH56,'Étape 1 - à remplir'!$G$19:$G$28,"animaux"),"")</f>
        <v/>
      </c>
      <c r="AM56" s="8" t="str">
        <f>IFERROR(SUMIFS('Étape 1 - à remplir'!$F$31:$F$400,'Étape 1 - à remplir'!$C$31:$C$400,IF($AH56="Lait","*Lait*",IF($AH56="Viande","*Viande*",IF($AH56="Reproduction","*Reproduction*",IF($AH56="Autre","*Autre*",IF($AH56="Loisir","*Loisir*",IF($AH56="Œufs","*Œufs*","")))))),'Étape 1 - à remplir'!$G$31:$G$400,"animaux",'Étape 1 - à remplir'!$M$31:$M$400,MASQ2!AM$43)/SUMIFS('Étape 1 - à remplir'!$F$19:$F$28,'Étape 1 - à remplir'!$D$19:$D$28,MASQ2!$AH56,'Étape 1 - à remplir'!$G$19:$G$28,"animaux"),"")</f>
        <v/>
      </c>
      <c r="AN56" s="8" t="str">
        <f>IFERROR(SUMIFS('Étape 1 - à remplir'!$F$31:$F$400,'Étape 1 - à remplir'!$C$31:$C$400,IF($AH56="Lait","*Lait*",IF($AH56="Viande","*Viande*",IF($AH56="Reproduction","*Reproduction*",IF($AH56="Autre","*Autre*",IF($AH56="Loisir","*Loisir*",IF($AH56="Œufs","*Œufs*","")))))),'Étape 1 - à remplir'!$G$31:$G$400,"animaux",'Étape 1 - à remplir'!$M$31:$M$400,MASQ2!AN$43)/SUMIFS('Étape 1 - à remplir'!$F$19:$F$28,'Étape 1 - à remplir'!$D$19:$D$28,MASQ2!$AH56,'Étape 1 - à remplir'!$G$19:$G$28,"animaux"),"")</f>
        <v/>
      </c>
      <c r="AO56" s="8" t="str">
        <f>IFERROR(SUMIFS('Étape 1 - à remplir'!$F$31:$F$400,'Étape 1 - à remplir'!$C$31:$C$400,IF($AH56="Lait","*Lait*",IF($AH56="Viande","*Viande*",IF($AH56="Reproduction","*Reproduction*",IF($AH56="Autre","*Autre*",IF($AH56="Loisir","*Loisir*",IF($AH56="Œufs","*Œufs*","")))))),'Étape 1 - à remplir'!$G$31:$G$400,"animaux",'Étape 1 - à remplir'!$M$31:$M$400,MASQ2!AO$43)/SUMIFS('Étape 1 - à remplir'!$F$19:$F$28,'Étape 1 - à remplir'!$D$19:$D$28,MASQ2!$AH56,'Étape 1 - à remplir'!$G$19:$G$28,"animaux"),"")</f>
        <v/>
      </c>
      <c r="AP56" s="8" t="str">
        <f>IFERROR(SUMIFS('Étape 1 - à remplir'!$F$31:$F$400,'Étape 1 - à remplir'!$C$31:$C$400,IF($AH56="Lait","*Lait*",IF($AH56="Viande","*Viande*",IF($AH56="Reproduction","*Reproduction*",IF($AH56="Autre","*Autre*",IF($AH56="Loisir","*Loisir*",IF($AH56="Œufs","*Œufs*","")))))),'Étape 1 - à remplir'!$G$31:$G$400,"animaux",'Étape 1 - à remplir'!$M$31:$M$400,MASQ2!AP$43)/SUMIFS('Étape 1 - à remplir'!$F$19:$F$28,'Étape 1 - à remplir'!$D$19:$D$28,MASQ2!$AH56,'Étape 1 - à remplir'!$G$19:$G$28,"animaux"),"")</f>
        <v/>
      </c>
      <c r="AQ56" s="8" t="str">
        <f>IFERROR(SUMIFS('Étape 1 - à remplir'!$F$31:$F$400,'Étape 1 - à remplir'!$C$31:$C$400,IF($AH56="Lait","*Lait*",IF($AH56="Viande","*Viande*",IF($AH56="Reproduction","*Reproduction*",IF($AH56="Autre","*Autre*",IF($AH56="Loisir","*Loisir*",IF($AH56="Œufs","*Œufs*","")))))),'Étape 1 - à remplir'!$G$31:$G$400,"animaux",'Étape 1 - à remplir'!$M$31:$M$400,MASQ2!AQ$43)/SUMIFS('Étape 1 - à remplir'!$F$19:$F$28,'Étape 1 - à remplir'!$D$19:$D$28,MASQ2!$AH56,'Étape 1 - à remplir'!$G$19:$G$28,"animaux"),"")</f>
        <v/>
      </c>
      <c r="AR56" s="8" t="str">
        <f>IFERROR(SUMIFS('Étape 1 - à remplir'!$F$31:$F$400,'Étape 1 - à remplir'!$C$31:$C$400,IF($AH56="Lait","*Lait*",IF($AH56="Viande","*Viande*",IF($AH56="Reproduction","*Reproduction*",IF($AH56="Autre","*Autre*",IF($AH56="Loisir","*Loisir*",IF($AH56="Œufs","*Œufs*","")))))),'Étape 1 - à remplir'!$G$31:$G$400,"animaux",'Étape 1 - à remplir'!$M$31:$M$400,MASQ2!AR$43)/SUMIFS('Étape 1 - à remplir'!$F$19:$F$28,'Étape 1 - à remplir'!$D$19:$D$28,MASQ2!$AH56,'Étape 1 - à remplir'!$G$19:$G$28,"animaux"),"")</f>
        <v/>
      </c>
      <c r="AS56" s="8" t="str">
        <f>IFERROR(SUMIFS('Étape 1 - à remplir'!$F$31:$F$400,'Étape 1 - à remplir'!$C$31:$C$400,IF($AH56="Lait","*Lait*",IF($AH56="Viande","*Viande*",IF($AH56="Reproduction","*Reproduction*",IF($AH56="Autre","*Autre*",IF($AH56="Loisir","*Loisir*",IF($AH56="Œufs","*Œufs*","")))))),'Étape 1 - à remplir'!$G$31:$G$400,"animaux",'Étape 1 - à remplir'!$M$31:$M$400,MASQ2!AS$43)/SUMIFS('Étape 1 - à remplir'!$F$19:$F$28,'Étape 1 - à remplir'!$D$19:$D$28,MASQ2!$AH56,'Étape 1 - à remplir'!$G$19:$G$28,"animaux"),"")</f>
        <v/>
      </c>
      <c r="AT56" s="104" t="str">
        <f>IFERROR(SUMIFS('Étape 1 - à remplir'!$F$31:$F$400,'Étape 1 - à remplir'!$C$31:$C$400,IF($AH56="Lait","*Lait*",IF($AH56="Viande","*Viande*",IF($AH56="Reproduction","*Reproduction*",IF($AH56="Autre","*Autre*",IF($AH56="Loisir","*Loisir*",IF($AH56="Œufs","*Œufs*","")))))),'Étape 1 - à remplir'!$G$31:$G$400,"animaux",'Étape 1 - à remplir'!$M$31:$M$400,MASQ2!AT$43)/SUMIFS('Étape 1 - à remplir'!$F$19:$F$28,'Étape 1 - à remplir'!$D$19:$D$28,MASQ2!$AH56,'Étape 1 - à remplir'!$G$19:$G$28,"animaux"),"")</f>
        <v/>
      </c>
      <c r="AV56" s="56"/>
      <c r="AW56" s="8"/>
      <c r="AX56" s="8"/>
      <c r="AY56" s="8"/>
      <c r="AZ56" s="8"/>
      <c r="BA56" s="8"/>
      <c r="BB56" s="8"/>
      <c r="BC56" s="8"/>
      <c r="BD56" s="102" t="str">
        <f t="shared" si="5"/>
        <v/>
      </c>
      <c r="BE56" s="56" t="str">
        <f t="shared" si="6"/>
        <v>AUROFAC CHLORTETRACYCLINE 93 PORC ET AGNEAU-CHEVREAU SEVRES</v>
      </c>
      <c r="BF56" s="204" t="e">
        <f>IF(IF(BN$2="Catégorie",IF(BN$3="Toutes",SUMIFS('Étape 1 - à remplir'!$F$31:$F$400,'Étape 1 - à remplir'!$E$31:$E$400,MASQ2!BE56,'Étape 1 - à remplir'!$G$31:$G$400,"lots"),SUMIFS('Étape 1 - à remplir'!$F$31:$F$400,'Étape 1 - à remplir'!$E$31:$E$400,MASQ2!BE56,'Étape 1 - à remplir'!$C$31:$C$400,BN$3)),IF(BN$2="Âge",IF(BN$3="Tous",SUMIFS('Étape 1 - à remplir'!$F$31:$F$400,'Étape 1 - à remplir'!$E$31:$E$400,MASQ2!BE56,'Étape 1 - à remplir'!$G$31:$G$400,"lots"),SUMIFS('Étape 1 - à remplir'!$F$31:$F$400,'Étape 1 - à remplir'!$E$31:$E$400,MASQ2!BE56,'Étape 1 - à remplir'!$P$31:$P$400,BN$3,'Étape 1 - à remplir'!$G$31:$G$400,"lots")),IF(BN$2="Atelier",IF(BN$3="Tous",SUMIFS('Étape 1 - à remplir'!$F$31:$F$400,'Étape 1 - à remplir'!$E$31:$E$400,MASQ2!BE56,'Étape 1 - à remplir'!$G$31:$G$400,"lots"),SUMIFS('Étape 1 - à remplir'!$F$31:$F$400,'Étape 1 - à remplir'!$E$31:$E$400,MASQ2!BE56,'Étape 1 - à remplir'!$O$31:$O$400,BN$3,'Étape 1 - à remplir'!$G$31:$G$400,"lots")),IF(BN$2="Espèce",IF(BN$3="Tous",SUMIFS('Étape 1 - à remplir'!$F$31:$F$400,'Étape 1 - à remplir'!$E$31:$E$400,MASQ2!BE56,'Étape 1 - à remplir'!$G$31:$G$400,"lots"),SUMIFS('Étape 1 - à remplir'!$F$31:$F$400,'Étape 1 - à remplir'!$E$31:$E$400,MASQ2!BE56,'Étape 1 - à remplir'!$N$31:$N$400,BN$3,'Étape 1 - à remplir'!$G$31:$G$400,"lots"))))))=0,NA(),IF(BN$2="Catégorie",IF(BN$3="Toutes",SUMIFS('Étape 1 - à remplir'!$F$31:$F$400,'Étape 1 - à remplir'!$E$31:$E$400,MASQ2!BE56,'Étape 1 - à remplir'!$G$31:$G$400,"lots"),SUMIFS('Étape 1 - à remplir'!$F$31:$F$400,'Étape 1 - à remplir'!$E$31:$E$400,MASQ2!BE56,'Étape 1 - à remplir'!$C$31:$C$400,BN$3)),IF(BN$2="Âge",IF(BN$3="Tous",SUMIFS('Étape 1 - à remplir'!$F$31:$F$400,'Étape 1 - à remplir'!$E$31:$E$400,MASQ2!BE56,'Étape 1 - à remplir'!$G$31:$G$400,"lots"),SUMIFS('Étape 1 - à remplir'!$F$31:$F$400,'Étape 1 - à remplir'!$E$31:$E$400,MASQ2!BE56,'Étape 1 - à remplir'!$P$31:$P$400,BN$3,'Étape 1 - à remplir'!$G$31:$G$400,"lots")),IF(BN$2="Atelier",IF(BN$3="Tous",SUMIFS('Étape 1 - à remplir'!$F$31:$F$400,'Étape 1 - à remplir'!$E$31:$E$400,MASQ2!BE56,'Étape 1 - à remplir'!$G$31:$G$400,"lots"),SUMIFS('Étape 1 - à remplir'!$F$31:$F$400,'Étape 1 - à remplir'!$E$31:$E$400,MASQ2!BE56,'Étape 1 - à remplir'!$O$31:$O$400,BN$3,'Étape 1 - à remplir'!$G$31:$G$400,"lots")),IF(BN$2="Espèce",IF(BN$3="Tous",SUMIFS('Étape 1 - à remplir'!$F$31:$F$400,'Étape 1 - à remplir'!$E$31:$E$400,MASQ2!BE56,'Étape 1 - à remplir'!$G$31:$G$400,"lots"),SUMIFS('Étape 1 - à remplir'!$F$31:$F$400,'Étape 1 - à remplir'!$E$31:$E$400,MASQ2!BE56,'Étape 1 - à remplir'!$N$31:$N$400,BN$3,'Étape 1 - à remplir'!$G$31:$G$400,"lots")))))))</f>
        <v>#N/A</v>
      </c>
      <c r="BG56" s="204">
        <f t="shared" si="32"/>
        <v>0</v>
      </c>
      <c r="BH56" s="204" t="str">
        <f t="shared" si="7"/>
        <v>Chlortétracycline</v>
      </c>
      <c r="BI56" s="204" t="str">
        <f t="shared" si="8"/>
        <v/>
      </c>
      <c r="BJ56" s="204" t="str">
        <f t="shared" si="9"/>
        <v/>
      </c>
      <c r="BK56" s="204" t="str">
        <f t="shared" si="10"/>
        <v>Tetracyclines</v>
      </c>
      <c r="BL56" s="204" t="str">
        <f t="shared" si="11"/>
        <v/>
      </c>
      <c r="BM56" s="97" t="str">
        <f t="shared" si="12"/>
        <v/>
      </c>
      <c r="BN56" s="78"/>
      <c r="BO56" s="78"/>
      <c r="BP56" s="77" t="str">
        <f ca="1"/>
        <v>AUROFAC CHLORTETRACYCLINE 93 PORC ET AGNEAU-CHEVREAU SEVRES</v>
      </c>
      <c r="BQ56" s="79" t="e">
        <f ca="1"/>
        <v>#N/A</v>
      </c>
      <c r="BR56" s="102" t="str">
        <f t="shared" si="73"/>
        <v/>
      </c>
      <c r="BS56" s="77" t="str">
        <f t="shared" si="74"/>
        <v>Thiamphénicol</v>
      </c>
      <c r="BT56" s="104" t="e">
        <f t="shared" si="33"/>
        <v>#N/A</v>
      </c>
      <c r="BU56" s="204" t="str">
        <f ca="1"/>
        <v>Thiamphénicol</v>
      </c>
      <c r="BV56" s="97" t="e">
        <f ca="1"/>
        <v>#N/A</v>
      </c>
      <c r="BW56" s="8"/>
      <c r="BX56" s="8"/>
      <c r="BY56" s="8"/>
      <c r="BZ56" s="8"/>
      <c r="CA56" s="8"/>
      <c r="CB56" s="8"/>
      <c r="CC56" s="153" t="str">
        <f t="shared" si="81"/>
        <v/>
      </c>
      <c r="CD56" s="163" t="str">
        <f>IFERROR(SUMIFS('Étape 1 - à remplir'!$F$31:$F$400,'Étape 1 - à remplir'!$C$31:$C$400,IF($CC56="Lait","*Lait*",IF($CC56="Viande","*Viande*",IF($CC56="Reproduction","*Reproduction*",IF($CC56="Autre","*Autre*",IF($CC56="Loisir","*Loisir*",IF($CC56="Œufs","*Œufs*","")))))),'Étape 1 - à remplir'!$G$31:$G$400,"lots",'Étape 1 - à remplir'!$M$31:$M$400,MASQ2!CD$43)/SUMIFS('Étape 1 - à remplir'!$F$19:$F$28,'Étape 1 - à remplir'!$D$19:$D$28,MASQ2!$CC56,'Étape 1 - à remplir'!$G$19:$G$28,"lots"),"")</f>
        <v/>
      </c>
      <c r="CE56" s="8" t="str">
        <f>IFERROR(SUMIFS('Étape 1 - à remplir'!$F$31:$F$400,'Étape 1 - à remplir'!$C$31:$C$400,IF($CC56="Lait","*Lait*",IF($CC56="Viande","*Viande*",IF($CC56="Reproduction","*Reproduction*",IF($CC56="Autre","*Autre*",IF($CC56="Loisir","*Loisir*",IF($CC56="Œufs","*Œufs*","")))))),'Étape 1 - à remplir'!$G$31:$G$400,"lots",'Étape 1 - à remplir'!$M$31:$M$400,MASQ2!CE$43)/SUMIFS('Étape 1 - à remplir'!$F$19:$F$28,'Étape 1 - à remplir'!$D$19:$D$28,MASQ2!$CC56,'Étape 1 - à remplir'!$G$19:$G$28,"lots"),"")</f>
        <v/>
      </c>
      <c r="CF56" s="8" t="str">
        <f>IFERROR(SUMIFS('Étape 1 - à remplir'!$F$31:$F$400,'Étape 1 - à remplir'!$C$31:$C$400,IF($CC56="Lait","*Lait*",IF($CC56="Viande","*Viande*",IF($CC56="Reproduction","*Reproduction*",IF($CC56="Autre","*Autre*",IF($CC56="Loisir","*Loisir*",IF($CC56="Œufs","*Œufs*","")))))),'Étape 1 - à remplir'!$G$31:$G$400,"lots",'Étape 1 - à remplir'!$M$31:$M$400,MASQ2!CF$43)/SUMIFS('Étape 1 - à remplir'!$F$19:$F$28,'Étape 1 - à remplir'!$D$19:$D$28,MASQ2!$CC56,'Étape 1 - à remplir'!$G$19:$G$28,"lots"),"")</f>
        <v/>
      </c>
      <c r="CG56" s="8" t="str">
        <f>IFERROR(SUMIFS('Étape 1 - à remplir'!$F$31:$F$400,'Étape 1 - à remplir'!$C$31:$C$400,IF($CC56="Lait","*Lait*",IF($CC56="Viande","*Viande*",IF($CC56="Reproduction","*Reproduction*",IF($CC56="Autre","*Autre*",IF($CC56="Loisir","*Loisir*",IF($CC56="Œufs","*Œufs*","")))))),'Étape 1 - à remplir'!$G$31:$G$400,"lots",'Étape 1 - à remplir'!$M$31:$M$400,MASQ2!CG$43)/SUMIFS('Étape 1 - à remplir'!$F$19:$F$28,'Étape 1 - à remplir'!$D$19:$D$28,MASQ2!$CC56,'Étape 1 - à remplir'!$G$19:$G$28,"lots"),"")</f>
        <v/>
      </c>
      <c r="CH56" s="8" t="str">
        <f>IFERROR(SUMIFS('Étape 1 - à remplir'!$F$31:$F$400,'Étape 1 - à remplir'!$C$31:$C$400,IF($CC56="Lait","*Lait*",IF($CC56="Viande","*Viande*",IF($CC56="Reproduction","*Reproduction*",IF($CC56="Autre","*Autre*",IF($CC56="Loisir","*Loisir*",IF($CC56="Œufs","*Œufs*","")))))),'Étape 1 - à remplir'!$G$31:$G$400,"lots",'Étape 1 - à remplir'!$M$31:$M$400,MASQ2!CH$43)/SUMIFS('Étape 1 - à remplir'!$F$19:$F$28,'Étape 1 - à remplir'!$D$19:$D$28,MASQ2!$CC56,'Étape 1 - à remplir'!$G$19:$G$28,"lots"),"")</f>
        <v/>
      </c>
      <c r="CI56" s="8" t="str">
        <f>IFERROR(SUMIFS('Étape 1 - à remplir'!$F$31:$F$400,'Étape 1 - à remplir'!$C$31:$C$400,IF($CC56="Lait","*Lait*",IF($CC56="Viande","*Viande*",IF($CC56="Reproduction","*Reproduction*",IF($CC56="Autre","*Autre*",IF($CC56="Loisir","*Loisir*",IF($CC56="Œufs","*Œufs*","")))))),'Étape 1 - à remplir'!$G$31:$G$400,"lots",'Étape 1 - à remplir'!$M$31:$M$400,MASQ2!CI$43)/SUMIFS('Étape 1 - à remplir'!$F$19:$F$28,'Étape 1 - à remplir'!$D$19:$D$28,MASQ2!$CC56,'Étape 1 - à remplir'!$G$19:$G$28,"lots"),"")</f>
        <v/>
      </c>
      <c r="CJ56" s="8" t="str">
        <f>IFERROR(SUMIFS('Étape 1 - à remplir'!$F$31:$F$400,'Étape 1 - à remplir'!$C$31:$C$400,IF($CC56="Lait","*Lait*",IF($CC56="Viande","*Viande*",IF($CC56="Reproduction","*Reproduction*",IF($CC56="Autre","*Autre*",IF($CC56="Loisir","*Loisir*",IF($CC56="Œufs","*Œufs*","")))))),'Étape 1 - à remplir'!$G$31:$G$400,"lots",'Étape 1 - à remplir'!$M$31:$M$400,MASQ2!CJ$43)/SUMIFS('Étape 1 - à remplir'!$F$19:$F$28,'Étape 1 - à remplir'!$D$19:$D$28,MASQ2!$CC56,'Étape 1 - à remplir'!$G$19:$G$28,"lots"),"")</f>
        <v/>
      </c>
      <c r="CK56" s="8" t="str">
        <f>IFERROR(SUMIFS('Étape 1 - à remplir'!$F$31:$F$400,'Étape 1 - à remplir'!$C$31:$C$400,IF($CC56="Lait","*Lait*",IF($CC56="Viande","*Viande*",IF($CC56="Reproduction","*Reproduction*",IF($CC56="Autre","*Autre*",IF($CC56="Loisir","*Loisir*",IF($CC56="Œufs","*Œufs*","")))))),'Étape 1 - à remplir'!$G$31:$G$400,"lots",'Étape 1 - à remplir'!$M$31:$M$400,MASQ2!CK$43)/SUMIFS('Étape 1 - à remplir'!$F$19:$F$28,'Étape 1 - à remplir'!$D$19:$D$28,MASQ2!$CC56,'Étape 1 - à remplir'!$G$19:$G$28,"lots"),"")</f>
        <v/>
      </c>
      <c r="CL56" s="8" t="str">
        <f>IFERROR(SUMIFS('Étape 1 - à remplir'!$F$31:$F$400,'Étape 1 - à remplir'!$C$31:$C$400,IF($CC56="Lait","*Lait*",IF($CC56="Viande","*Viande*",IF($CC56="Reproduction","*Reproduction*",IF($CC56="Autre","*Autre*",IF($CC56="Loisir","*Loisir*",IF($CC56="Œufs","*Œufs*","")))))),'Étape 1 - à remplir'!$G$31:$G$400,"lots",'Étape 1 - à remplir'!$M$31:$M$400,MASQ2!CL$43)/SUMIFS('Étape 1 - à remplir'!$F$19:$F$28,'Étape 1 - à remplir'!$D$19:$D$28,MASQ2!$CC56,'Étape 1 - à remplir'!$G$19:$G$28,"lots"),"")</f>
        <v/>
      </c>
      <c r="CM56" s="8" t="str">
        <f>IFERROR(SUMIFS('Étape 1 - à remplir'!$F$31:$F$400,'Étape 1 - à remplir'!$C$31:$C$400,IF($CC56="Lait","*Lait*",IF($CC56="Viande","*Viande*",IF($CC56="Reproduction","*Reproduction*",IF($CC56="Autre","*Autre*",IF($CC56="Loisir","*Loisir*",IF($CC56="Œufs","*Œufs*","")))))),'Étape 1 - à remplir'!$G$31:$G$400,"lots",'Étape 1 - à remplir'!$M$31:$M$400,MASQ2!CM$43)/SUMIFS('Étape 1 - à remplir'!$F$19:$F$28,'Étape 1 - à remplir'!$D$19:$D$28,MASQ2!$CC56,'Étape 1 - à remplir'!$G$19:$G$28,"lots"),"")</f>
        <v/>
      </c>
      <c r="CN56" s="8" t="str">
        <f>IFERROR(SUMIFS('Étape 1 - à remplir'!$F$31:$F$400,'Étape 1 - à remplir'!$C$31:$C$400,IF($CC56="Lait","*Lait*",IF($CC56="Viande","*Viande*",IF($CC56="Reproduction","*Reproduction*",IF($CC56="Autre","*Autre*",IF($CC56="Loisir","*Loisir*",IF($CC56="Œufs","*Œufs*","")))))),'Étape 1 - à remplir'!$G$31:$G$400,"lots",'Étape 1 - à remplir'!$M$31:$M$400,MASQ2!CN$43)/SUMIFS('Étape 1 - à remplir'!$F$19:$F$28,'Étape 1 - à remplir'!$D$19:$D$28,MASQ2!$CC56,'Étape 1 - à remplir'!$G$19:$G$28,"lots"),"")</f>
        <v/>
      </c>
      <c r="CO56" s="104" t="str">
        <f>IFERROR(SUMIFS('Étape 1 - à remplir'!$F$31:$F$400,'Étape 1 - à remplir'!$C$31:$C$400,IF($CC56="Lait","*Lait*",IF($CC56="Viande","*Viande*",IF($CC56="Reproduction","*Reproduction*",IF($CC56="Autre","*Autre*",IF($CC56="Loisir","*Loisir*",IF($CC56="Œufs","*Œufs*","")))))),'Étape 1 - à remplir'!$G$31:$G$400,"lots",'Étape 1 - à remplir'!$M$31:$M$400,MASQ2!CO$43)/SUMIFS('Étape 1 - à remplir'!$F$19:$F$28,'Étape 1 - à remplir'!$D$19:$D$28,MASQ2!$CC56,'Étape 1 - à remplir'!$G$19:$G$28,"lots"),"")</f>
        <v/>
      </c>
      <c r="CQ56" s="56"/>
      <c r="CR56" s="8"/>
      <c r="CS56" s="8"/>
      <c r="CT56" s="8"/>
      <c r="CU56" s="8"/>
      <c r="CV56" s="8"/>
      <c r="CW56" s="8"/>
      <c r="CX56" s="8"/>
      <c r="CY56" s="102" t="str">
        <f t="shared" si="18"/>
        <v/>
      </c>
      <c r="CZ56" s="56" t="str">
        <f t="shared" si="19"/>
        <v>AUROFAC CHLORTETRACYCLINE 93 PORC ET AGNEAU-CHEVREAU SEVRES</v>
      </c>
      <c r="DA56" s="204" t="e">
        <f>IF(IF(DI$2="Catégorie",IF(DI$3="Toutes",SUMIFS('Étape 1 - à remplir'!$F$31:$F$400,'Étape 1 - à remplir'!$E$31:$E$400,MASQ2!CZ56,'Étape 1 - à remplir'!$G$31:$G$400,"kg"),SUMIFS('Étape 1 - à remplir'!$F$31:$F$400,'Étape 1 - à remplir'!$E$31:$E$400,MASQ2!CZ56,'Étape 1 - à remplir'!$C$31:$C$400,DI$3)),IF(DI$2="Âge",IF(DI$3="Tous",SUMIFS('Étape 1 - à remplir'!$F$31:$F$400,'Étape 1 - à remplir'!$E$31:$E$400,MASQ2!CZ56,'Étape 1 - à remplir'!$G$31:$G$400,"kg"),SUMIFS('Étape 1 - à remplir'!$F$31:$F$400,'Étape 1 - à remplir'!$E$31:$E$400,MASQ2!CZ56,'Étape 1 - à remplir'!$P$31:$P$400,DI$3,'Étape 1 - à remplir'!$G$31:$G$400,"kg")),IF(DI$2="Atelier",IF(DI$3="Tous",SUMIFS('Étape 1 - à remplir'!$F$31:$F$400,'Étape 1 - à remplir'!$E$31:$E$400,MASQ2!CZ56,'Étape 1 - à remplir'!$G$31:$G$400,"kg"),SUMIFS('Étape 1 - à remplir'!$F$31:$F$400,'Étape 1 - à remplir'!$E$31:$E$400,MASQ2!CZ56,'Étape 1 - à remplir'!$O$31:$O$400,DI$3,'Étape 1 - à remplir'!$G$31:$G$400,"kg")),IF(DI$2="Espèce",IF(DI$3="Tous",SUMIFS('Étape 1 - à remplir'!$F$31:$F$400,'Étape 1 - à remplir'!$E$31:$E$400,MASQ2!CZ56,'Étape 1 - à remplir'!$G$31:$G$400,"kg"),SUMIFS('Étape 1 - à remplir'!$F$31:$F$400,'Étape 1 - à remplir'!$E$31:$E$400,MASQ2!CZ56,'Étape 1 - à remplir'!$N$31:$N$400,DI$3,'Étape 1 - à remplir'!$G$31:$G$400,"kg"))))))=0,NA(),IF(DI$2="Catégorie",IF(DI$3="Toutes",SUMIFS('Étape 1 - à remplir'!$F$31:$F$400,'Étape 1 - à remplir'!$E$31:$E$400,MASQ2!CZ56,'Étape 1 - à remplir'!$G$31:$G$400,"kg"),SUMIFS('Étape 1 - à remplir'!$F$31:$F$400,'Étape 1 - à remplir'!$E$31:$E$400,MASQ2!CZ56,'Étape 1 - à remplir'!$C$31:$C$400,DI$3)),IF(DI$2="Âge",IF(DI$3="Tous",SUMIFS('Étape 1 - à remplir'!$F$31:$F$400,'Étape 1 - à remplir'!$E$31:$E$400,MASQ2!CZ56,'Étape 1 - à remplir'!$G$31:$G$400,"kg"),SUMIFS('Étape 1 - à remplir'!$F$31:$F$400,'Étape 1 - à remplir'!$E$31:$E$400,MASQ2!CZ56,'Étape 1 - à remplir'!$P$31:$P$400,DI$3,'Étape 1 - à remplir'!$G$31:$G$400,"kg")),IF(DI$2="Atelier",IF(DI$3="Tous",SUMIFS('Étape 1 - à remplir'!$F$31:$F$400,'Étape 1 - à remplir'!$E$31:$E$400,MASQ2!CZ56,'Étape 1 - à remplir'!$G$31:$G$400,"kg"),SUMIFS('Étape 1 - à remplir'!$F$31:$F$400,'Étape 1 - à remplir'!$E$31:$E$400,MASQ2!CZ56,'Étape 1 - à remplir'!$O$31:$O$400,DI$3,'Étape 1 - à remplir'!$G$31:$G$400,"kg")),IF(DI$2="Espèce",IF(DI$3="Tous",SUMIFS('Étape 1 - à remplir'!$F$31:$F$400,'Étape 1 - à remplir'!$E$31:$E$400,MASQ2!CZ56,'Étape 1 - à remplir'!$G$31:$G$400,"kg"),SUMIFS('Étape 1 - à remplir'!$F$31:$F$400,'Étape 1 - à remplir'!$E$31:$E$400,MASQ2!CZ56,'Étape 1 - à remplir'!$N$31:$N$400,DI$3,'Étape 1 - à remplir'!$G$31:$G$400,"kg")))))))</f>
        <v>#N/A</v>
      </c>
      <c r="DB56" s="104">
        <f t="shared" si="35"/>
        <v>0</v>
      </c>
      <c r="DC56" s="204" t="str">
        <f t="shared" si="20"/>
        <v>Chlortétracycline</v>
      </c>
      <c r="DD56" s="204" t="str">
        <f t="shared" si="21"/>
        <v/>
      </c>
      <c r="DE56" s="204" t="str">
        <f t="shared" si="22"/>
        <v/>
      </c>
      <c r="DF56" s="204" t="str">
        <f t="shared" si="23"/>
        <v>Tetracyclines</v>
      </c>
      <c r="DG56" s="204" t="str">
        <f t="shared" si="24"/>
        <v/>
      </c>
      <c r="DH56" s="97" t="str">
        <f t="shared" si="25"/>
        <v/>
      </c>
      <c r="DI56" s="78"/>
      <c r="DJ56" s="78"/>
      <c r="DK56" s="77" t="str">
        <f ca="1"/>
        <v>AUROFAC CHLORTETRACYCLINE 93 PORC ET AGNEAU-CHEVREAU SEVRES</v>
      </c>
      <c r="DL56" s="79" t="e">
        <f ca="1"/>
        <v>#N/A</v>
      </c>
      <c r="DM56" s="102" t="str">
        <f t="shared" si="75"/>
        <v/>
      </c>
      <c r="DN56" s="77" t="str">
        <f t="shared" si="76"/>
        <v>Thiamphénicol</v>
      </c>
      <c r="DO56" s="104" t="e">
        <f t="shared" si="36"/>
        <v>#N/A</v>
      </c>
      <c r="DP56" s="8" t="str">
        <f ca="1"/>
        <v>Thiamphénicol</v>
      </c>
      <c r="DQ56" s="97" t="e">
        <f ca="1"/>
        <v>#N/A</v>
      </c>
      <c r="DR56" s="8"/>
      <c r="DS56" s="8"/>
      <c r="DT56" s="8"/>
      <c r="DU56" s="8"/>
      <c r="DV56" s="8"/>
      <c r="DW56" s="8"/>
      <c r="DX56" s="163" t="str">
        <f t="shared" si="82"/>
        <v/>
      </c>
      <c r="DY56" s="163" t="str">
        <f>IFERROR(SUMIFS('Étape 1 - à remplir'!$F$31:$F$400,'Étape 1 - à remplir'!$C$31:$C$400,IF($DX56="Lait","*Lait*",IF($DX56="Viande","*Viande*",IF($DX56="Reproduction","*Reproduction*",IF($DX56="Autre","*Autre*",IF($DX56="Loisir","*Loisir*",IF($DX56="Œufs","*Œufs*","")))))),'Étape 1 - à remplir'!$G$31:$G$400,"kg",'Étape 1 - à remplir'!$M$31:$M$400,MASQ2!DY$43)/SUMIFS('Étape 1 - à remplir'!$F$19:$F$28,'Étape 1 - à remplir'!$D$19:$D$28,MASQ2!$DX56,'Étape 1 - à remplir'!$G$19:$G$28,"kg"),"")</f>
        <v/>
      </c>
      <c r="DZ56" s="8" t="str">
        <f>IFERROR(SUMIFS('Étape 1 - à remplir'!$F$31:$F$400,'Étape 1 - à remplir'!$C$31:$C$400,IF($DX56="Lait","*Lait*",IF($DX56="Viande","*Viande*",IF($DX56="Reproduction","*Reproduction*",IF($DX56="Autre","*Autre*",IF($DX56="Loisir","*Loisir*",IF($DX56="Œufs","*Œufs*","")))))),'Étape 1 - à remplir'!$G$31:$G$400,"kg",'Étape 1 - à remplir'!$M$31:$M$400,MASQ2!DZ$43)/SUMIFS('Étape 1 - à remplir'!$F$19:$F$28,'Étape 1 - à remplir'!$D$19:$D$28,MASQ2!$DX56,'Étape 1 - à remplir'!$G$19:$G$28,"kg"),"")</f>
        <v/>
      </c>
      <c r="EA56" s="8" t="str">
        <f>IFERROR(SUMIFS('Étape 1 - à remplir'!$F$31:$F$400,'Étape 1 - à remplir'!$C$31:$C$400,IF($DX56="Lait","*Lait*",IF($DX56="Viande","*Viande*",IF($DX56="Reproduction","*Reproduction*",IF($DX56="Autre","*Autre*",IF($DX56="Loisir","*Loisir*",IF($DX56="Œufs","*Œufs*","")))))),'Étape 1 - à remplir'!$G$31:$G$400,"kg",'Étape 1 - à remplir'!$M$31:$M$400,MASQ2!EA$43)/SUMIFS('Étape 1 - à remplir'!$F$19:$F$28,'Étape 1 - à remplir'!$D$19:$D$28,MASQ2!$DX56,'Étape 1 - à remplir'!$G$19:$G$28,"kg"),"")</f>
        <v/>
      </c>
      <c r="EB56" s="8" t="str">
        <f>IFERROR(SUMIFS('Étape 1 - à remplir'!$F$31:$F$400,'Étape 1 - à remplir'!$C$31:$C$400,IF($DX56="Lait","*Lait*",IF($DX56="Viande","*Viande*",IF($DX56="Reproduction","*Reproduction*",IF($DX56="Autre","*Autre*",IF($DX56="Loisir","*Loisir*",IF($DX56="Œufs","*Œufs*","")))))),'Étape 1 - à remplir'!$G$31:$G$400,"kg",'Étape 1 - à remplir'!$M$31:$M$400,MASQ2!EB$43)/SUMIFS('Étape 1 - à remplir'!$F$19:$F$28,'Étape 1 - à remplir'!$D$19:$D$28,MASQ2!$DX56,'Étape 1 - à remplir'!$G$19:$G$28,"kg"),"")</f>
        <v/>
      </c>
      <c r="EC56" s="8" t="str">
        <f>IFERROR(SUMIFS('Étape 1 - à remplir'!$F$31:$F$400,'Étape 1 - à remplir'!$C$31:$C$400,IF($DX56="Lait","*Lait*",IF($DX56="Viande","*Viande*",IF($DX56="Reproduction","*Reproduction*",IF($DX56="Autre","*Autre*",IF($DX56="Loisir","*Loisir*",IF($DX56="Œufs","*Œufs*","")))))),'Étape 1 - à remplir'!$G$31:$G$400,"kg",'Étape 1 - à remplir'!$M$31:$M$400,MASQ2!EC$43)/SUMIFS('Étape 1 - à remplir'!$F$19:$F$28,'Étape 1 - à remplir'!$D$19:$D$28,MASQ2!$DX56,'Étape 1 - à remplir'!$G$19:$G$28,"kg"),"")</f>
        <v/>
      </c>
      <c r="ED56" s="8" t="str">
        <f>IFERROR(SUMIFS('Étape 1 - à remplir'!$F$31:$F$400,'Étape 1 - à remplir'!$C$31:$C$400,IF($DX56="Lait","*Lait*",IF($DX56="Viande","*Viande*",IF($DX56="Reproduction","*Reproduction*",IF($DX56="Autre","*Autre*",IF($DX56="Loisir","*Loisir*",IF($DX56="Œufs","*Œufs*","")))))),'Étape 1 - à remplir'!$G$31:$G$400,"kg",'Étape 1 - à remplir'!$M$31:$M$400,MASQ2!ED$43)/SUMIFS('Étape 1 - à remplir'!$F$19:$F$28,'Étape 1 - à remplir'!$D$19:$D$28,MASQ2!$DX56,'Étape 1 - à remplir'!$G$19:$G$28,"kg"),"")</f>
        <v/>
      </c>
      <c r="EE56" s="8" t="str">
        <f>IFERROR(SUMIFS('Étape 1 - à remplir'!$F$31:$F$400,'Étape 1 - à remplir'!$C$31:$C$400,IF($DX56="Lait","*Lait*",IF($DX56="Viande","*Viande*",IF($DX56="Reproduction","*Reproduction*",IF($DX56="Autre","*Autre*",IF($DX56="Loisir","*Loisir*",IF($DX56="Œufs","*Œufs*","")))))),'Étape 1 - à remplir'!$G$31:$G$400,"kg",'Étape 1 - à remplir'!$M$31:$M$400,MASQ2!EE$43)/SUMIFS('Étape 1 - à remplir'!$F$19:$F$28,'Étape 1 - à remplir'!$D$19:$D$28,MASQ2!$DX56,'Étape 1 - à remplir'!$G$19:$G$28,"kg"),"")</f>
        <v/>
      </c>
      <c r="EF56" s="8" t="str">
        <f>IFERROR(SUMIFS('Étape 1 - à remplir'!$F$31:$F$400,'Étape 1 - à remplir'!$C$31:$C$400,IF($DX56="Lait","*Lait*",IF($DX56="Viande","*Viande*",IF($DX56="Reproduction","*Reproduction*",IF($DX56="Autre","*Autre*",IF($DX56="Loisir","*Loisir*",IF($DX56="Œufs","*Œufs*","")))))),'Étape 1 - à remplir'!$G$31:$G$400,"kg",'Étape 1 - à remplir'!$M$31:$M$400,MASQ2!EF$43)/SUMIFS('Étape 1 - à remplir'!$F$19:$F$28,'Étape 1 - à remplir'!$D$19:$D$28,MASQ2!$DX56,'Étape 1 - à remplir'!$G$19:$G$28,"kg"),"")</f>
        <v/>
      </c>
      <c r="EG56" s="8" t="str">
        <f>IFERROR(SUMIFS('Étape 1 - à remplir'!$F$31:$F$400,'Étape 1 - à remplir'!$C$31:$C$400,IF($DX56="Lait","*Lait*",IF($DX56="Viande","*Viande*",IF($DX56="Reproduction","*Reproduction*",IF($DX56="Autre","*Autre*",IF($DX56="Loisir","*Loisir*",IF($DX56="Œufs","*Œufs*","")))))),'Étape 1 - à remplir'!$G$31:$G$400,"kg",'Étape 1 - à remplir'!$M$31:$M$400,MASQ2!EG$43)/SUMIFS('Étape 1 - à remplir'!$F$19:$F$28,'Étape 1 - à remplir'!$D$19:$D$28,MASQ2!$DX56,'Étape 1 - à remplir'!$G$19:$G$28,"kg"),"")</f>
        <v/>
      </c>
      <c r="EH56" s="8" t="str">
        <f>IFERROR(SUMIFS('Étape 1 - à remplir'!$F$31:$F$400,'Étape 1 - à remplir'!$C$31:$C$400,IF($DX56="Lait","*Lait*",IF($DX56="Viande","*Viande*",IF($DX56="Reproduction","*Reproduction*",IF($DX56="Autre","*Autre*",IF($DX56="Loisir","*Loisir*",IF($DX56="Œufs","*Œufs*","")))))),'Étape 1 - à remplir'!$G$31:$G$400,"kg",'Étape 1 - à remplir'!$M$31:$M$400,MASQ2!EH$43)/SUMIFS('Étape 1 - à remplir'!$F$19:$F$28,'Étape 1 - à remplir'!$D$19:$D$28,MASQ2!$DX56,'Étape 1 - à remplir'!$G$19:$G$28,"kg"),"")</f>
        <v/>
      </c>
      <c r="EI56" s="8" t="str">
        <f>IFERROR(SUMIFS('Étape 1 - à remplir'!$F$31:$F$400,'Étape 1 - à remplir'!$C$31:$C$400,IF($DX56="Lait","*Lait*",IF($DX56="Viande","*Viande*",IF($DX56="Reproduction","*Reproduction*",IF($DX56="Autre","*Autre*",IF($DX56="Loisir","*Loisir*",IF($DX56="Œufs","*Œufs*","")))))),'Étape 1 - à remplir'!$G$31:$G$400,"kg",'Étape 1 - à remplir'!$M$31:$M$400,MASQ2!EI$43)/SUMIFS('Étape 1 - à remplir'!$F$19:$F$28,'Étape 1 - à remplir'!$D$19:$D$28,MASQ2!$DX56,'Étape 1 - à remplir'!$G$19:$G$28,"kg"),"")</f>
        <v/>
      </c>
      <c r="EJ56" s="104" t="str">
        <f>IFERROR(SUMIFS('Étape 1 - à remplir'!$F$31:$F$400,'Étape 1 - à remplir'!$C$31:$C$400,IF($DX56="Lait","*Lait*",IF($DX56="Viande","*Viande*",IF($DX56="Reproduction","*Reproduction*",IF($DX56="Autre","*Autre*",IF($DX56="Loisir","*Loisir*",IF($DX56="Œufs","*Œufs*","")))))),'Étape 1 - à remplir'!$G$31:$G$400,"kg",'Étape 1 - à remplir'!$M$31:$M$400,MASQ2!EJ$43)/SUMIFS('Étape 1 - à remplir'!$F$19:$F$28,'Étape 1 - à remplir'!$D$19:$D$28,MASQ2!$DX56,'Étape 1 - à remplir'!$G$19:$G$28,"kg"),"")</f>
        <v/>
      </c>
    </row>
    <row r="57" spans="1:140" x14ac:dyDescent="0.25">
      <c r="A57" s="56"/>
      <c r="B57" s="8"/>
      <c r="C57" s="8"/>
      <c r="D57" s="8"/>
      <c r="E57" s="8"/>
      <c r="F57" s="8"/>
      <c r="G57" s="8"/>
      <c r="H57" s="8"/>
      <c r="I57" s="102" t="str">
        <f>INDEX(Données_ATB!BE:BV,MATCH(MASQ2!J57,Données_ATB!BE:BE,0),18)</f>
        <v/>
      </c>
      <c r="J57" s="77" t="str">
        <f>Données_ATB!BE56</f>
        <v>AVEMIX N° 150</v>
      </c>
      <c r="K57" s="204" t="e">
        <f>IF(IF(S$2="Catégorie",IF(S$3="Toutes",SUMIFS('Étape 1 - à remplir'!$F$31:$F$400,'Étape 1 - à remplir'!$E$31:$E$400,MASQ2!J57,'Étape 1 - à remplir'!$G$31:$G$400,"animaux"),SUMIFS('Étape 1 - à remplir'!$F$31:$F$400,'Étape 1 - à remplir'!$E$31:$E$400,MASQ2!J57,'Étape 1 - à remplir'!$C$31:$C$400,S$3)),IF(S$2="Âge",IF(S$3="Tous",SUMIFS('Étape 1 - à remplir'!$F$31:$F$400,'Étape 1 - à remplir'!$E$31:$E$400,MASQ2!J57,'Étape 1 - à remplir'!$G$31:$G$400,"animaux"),SUMIFS('Étape 1 - à remplir'!$F$31:$F$400,'Étape 1 - à remplir'!$E$31:$E$400,MASQ2!J57,'Étape 1 - à remplir'!$P$31:$P$400,S$3)),IF(S$2="Atelier",IF(S$3="Tous",SUMIFS('Étape 1 - à remplir'!$F$31:$F$400,'Étape 1 - à remplir'!$E$31:$E$400,MASQ2!J57,'Étape 1 - à remplir'!$G$31:$G$400,"animaux"),SUMIFS('Étape 1 - à remplir'!$F$31:$F$400,'Étape 1 - à remplir'!$E$31:$E$400,MASQ2!J57,'Étape 1 - à remplir'!$O$31:$O$400,S$3)),IF(S$2="Espèce",IF(S$3="Tous",SUMIFS('Étape 1 - à remplir'!$F$31:$F$400,'Étape 1 - à remplir'!$E$31:$E$400,MASQ2!J57,'Étape 1 - à remplir'!$G$31:$G$400,"animaux"),SUMIFS('Étape 1 - à remplir'!$F$31:$F$400,'Étape 1 - à remplir'!$E$31:$E$400,MASQ2!J57,'Étape 1 - à remplir'!$N$31:$N$400,S$3))))))=0,NA(),IF(S$2="Catégorie",IF(S$3="Toutes",SUMIFS('Étape 1 - à remplir'!$F$31:$F$400,'Étape 1 - à remplir'!$E$31:$E$400,MASQ2!J57,'Étape 1 - à remplir'!$G$31:$G$400,"animaux"),SUMIFS('Étape 1 - à remplir'!$F$31:$F$400,'Étape 1 - à remplir'!$E$31:$E$400,MASQ2!J57,'Étape 1 - à remplir'!$C$31:$C$400,S$3)),IF(S$2="Âge",IF(S$3="Tous",SUMIFS('Étape 1 - à remplir'!$F$31:$F$400,'Étape 1 - à remplir'!$E$31:$E$400,MASQ2!J57,'Étape 1 - à remplir'!$G$31:$G$400,"animaux"),SUMIFS('Étape 1 - à remplir'!$F$31:$F$400,'Étape 1 - à remplir'!$E$31:$E$400,MASQ2!J57,'Étape 1 - à remplir'!$P$31:$P$400,S$3)),IF(S$2="Atelier",IF(S$3="Tous",SUMIFS('Étape 1 - à remplir'!$F$31:$F$400,'Étape 1 - à remplir'!$E$31:$E$400,MASQ2!J57,'Étape 1 - à remplir'!$G$31:$G$400,"animaux"),SUMIFS('Étape 1 - à remplir'!$F$31:$F$400,'Étape 1 - à remplir'!$E$31:$E$400,MASQ2!J57,'Étape 1 - à remplir'!$O$31:$O$400,S$3)),IF(S$2="Espèce",IF(S$3="Tous",SUMIFS('Étape 1 - à remplir'!$F$31:$F$400,'Étape 1 - à remplir'!$E$31:$E$400,MASQ2!J57,'Étape 1 - à remplir'!$G$31:$G$400,"animaux"),SUMIFS('Étape 1 - à remplir'!$F$31:$F$400,'Étape 1 - à remplir'!$E$31:$E$400,MASQ2!J57,'Étape 1 - à remplir'!$N$31:$N$400,S$3)))))))</f>
        <v>#N/A</v>
      </c>
      <c r="L57" s="97">
        <f t="shared" si="38"/>
        <v>0</v>
      </c>
      <c r="M57" s="56" t="str">
        <f>Données_ATB!BN56</f>
        <v>Sulfaméthoxypyridazine</v>
      </c>
      <c r="N57" s="204" t="str">
        <f>Données_ATB!BO56</f>
        <v>Triméthoprime</v>
      </c>
      <c r="O57" s="97" t="str">
        <f>Données_ATB!BP56</f>
        <v/>
      </c>
      <c r="P57" s="77" t="str">
        <f>Données_ATB!BR56</f>
        <v>Sulfamides</v>
      </c>
      <c r="Q57" s="78" t="str">
        <f>Données_ATB!BS56</f>
        <v>Trimethoprime</v>
      </c>
      <c r="R57" s="79" t="str">
        <f>Données_ATB!BT56</f>
        <v/>
      </c>
      <c r="S57" s="78"/>
      <c r="T57" s="78"/>
      <c r="U57" s="77" t="str">
        <f ca="1"/>
        <v>AVEMIX N° 150</v>
      </c>
      <c r="V57" s="79" t="e">
        <f ca="1"/>
        <v>#N/A</v>
      </c>
      <c r="W57" s="102" t="str">
        <f>IF(X57="Colistine","x",IF(INDEX(Données_ATB!CB$3:CC$63,MATCH(X57,Données_ATB!CB$3:CB$63,0),2)="Fluoroquinolones","x",IF(INDEX(Données_ATB!CB$3:CC$63,MATCH(X57,Données_ATB!CB$3:CB$63,0),2)="Cephalosporines 3&amp;4G","x","")))</f>
        <v/>
      </c>
      <c r="X57" s="77" t="str">
        <f>Données_ATB!CB56</f>
        <v>Tiamuline</v>
      </c>
      <c r="Y57" s="104" t="e">
        <f t="shared" si="30"/>
        <v>#N/A</v>
      </c>
      <c r="Z57" s="8" t="str">
        <f ca="1"/>
        <v>Tiamuline</v>
      </c>
      <c r="AA57" s="97" t="e">
        <f ca="1"/>
        <v>#N/A</v>
      </c>
      <c r="AB57" s="102"/>
      <c r="AC57" s="8"/>
      <c r="AD57" s="8"/>
      <c r="AE57" s="8"/>
      <c r="AF57" s="8"/>
      <c r="AG57" s="8"/>
      <c r="AH57" s="153" t="str">
        <f t="shared" si="80"/>
        <v/>
      </c>
      <c r="AI57" s="8" t="str">
        <f>IFERROR(SUMIFS('Étape 1 - à remplir'!$F$31:$F$400,'Étape 1 - à remplir'!$C$31:$C$400,IF($AH57="Lait","*Lait*",IF($AH57="Viande","*Viande*",IF($AH57="Reproduction","*Reproduction*",IF($AH57="Autre","*Autre*",IF($AH57="Loisir","*Loisir*",IF($AH57="Œufs","*Œufs*","")))))),'Étape 1 - à remplir'!$G$31:$G$400,"animaux",'Étape 1 - à remplir'!$M$31:$M$400,MASQ2!AI$43)/SUMIFS('Étape 1 - à remplir'!$F$19:$F$28,'Étape 1 - à remplir'!$D$19:$D$28,MASQ2!$AH57,'Étape 1 - à remplir'!$G$19:$G$28,"animaux"),"")</f>
        <v/>
      </c>
      <c r="AJ57" s="8" t="str">
        <f>IFERROR(SUMIFS('Étape 1 - à remplir'!$F$31:$F$400,'Étape 1 - à remplir'!$C$31:$C$400,IF($AH57="Lait","*Lait*",IF($AH57="Viande","*Viande*",IF($AH57="Reproduction","*Reproduction*",IF($AH57="Autre","*Autre*",IF($AH57="Loisir","*Loisir*",IF($AH57="Œufs","*Œufs*","")))))),'Étape 1 - à remplir'!$G$31:$G$400,"animaux",'Étape 1 - à remplir'!$M$31:$M$400,MASQ2!AJ$43)/SUMIFS('Étape 1 - à remplir'!$F$19:$F$28,'Étape 1 - à remplir'!$D$19:$D$28,MASQ2!$AH57,'Étape 1 - à remplir'!$G$19:$G$28,"animaux"),"")</f>
        <v/>
      </c>
      <c r="AK57" s="8" t="str">
        <f>IFERROR(SUMIFS('Étape 1 - à remplir'!$F$31:$F$400,'Étape 1 - à remplir'!$C$31:$C$400,IF($AH57="Lait","*Lait*",IF($AH57="Viande","*Viande*",IF($AH57="Reproduction","*Reproduction*",IF($AH57="Autre","*Autre*",IF($AH57="Loisir","*Loisir*",IF($AH57="Œufs","*Œufs*","")))))),'Étape 1 - à remplir'!$G$31:$G$400,"animaux",'Étape 1 - à remplir'!$M$31:$M$400,MASQ2!AK$43)/SUMIFS('Étape 1 - à remplir'!$F$19:$F$28,'Étape 1 - à remplir'!$D$19:$D$28,MASQ2!$AH57,'Étape 1 - à remplir'!$G$19:$G$28,"animaux"),"")</f>
        <v/>
      </c>
      <c r="AL57" s="8" t="str">
        <f>IFERROR(SUMIFS('Étape 1 - à remplir'!$F$31:$F$400,'Étape 1 - à remplir'!$C$31:$C$400,IF($AH57="Lait","*Lait*",IF($AH57="Viande","*Viande*",IF($AH57="Reproduction","*Reproduction*",IF($AH57="Autre","*Autre*",IF($AH57="Loisir","*Loisir*",IF($AH57="Œufs","*Œufs*","")))))),'Étape 1 - à remplir'!$G$31:$G$400,"animaux",'Étape 1 - à remplir'!$M$31:$M$400,MASQ2!AL$43)/SUMIFS('Étape 1 - à remplir'!$F$19:$F$28,'Étape 1 - à remplir'!$D$19:$D$28,MASQ2!$AH57,'Étape 1 - à remplir'!$G$19:$G$28,"animaux"),"")</f>
        <v/>
      </c>
      <c r="AM57" s="8" t="str">
        <f>IFERROR(SUMIFS('Étape 1 - à remplir'!$F$31:$F$400,'Étape 1 - à remplir'!$C$31:$C$400,IF($AH57="Lait","*Lait*",IF($AH57="Viande","*Viande*",IF($AH57="Reproduction","*Reproduction*",IF($AH57="Autre","*Autre*",IF($AH57="Loisir","*Loisir*",IF($AH57="Œufs","*Œufs*","")))))),'Étape 1 - à remplir'!$G$31:$G$400,"animaux",'Étape 1 - à remplir'!$M$31:$M$400,MASQ2!AM$43)/SUMIFS('Étape 1 - à remplir'!$F$19:$F$28,'Étape 1 - à remplir'!$D$19:$D$28,MASQ2!$AH57,'Étape 1 - à remplir'!$G$19:$G$28,"animaux"),"")</f>
        <v/>
      </c>
      <c r="AN57" s="8" t="str">
        <f>IFERROR(SUMIFS('Étape 1 - à remplir'!$F$31:$F$400,'Étape 1 - à remplir'!$C$31:$C$400,IF($AH57="Lait","*Lait*",IF($AH57="Viande","*Viande*",IF($AH57="Reproduction","*Reproduction*",IF($AH57="Autre","*Autre*",IF($AH57="Loisir","*Loisir*",IF($AH57="Œufs","*Œufs*","")))))),'Étape 1 - à remplir'!$G$31:$G$400,"animaux",'Étape 1 - à remplir'!$M$31:$M$400,MASQ2!AN$43)/SUMIFS('Étape 1 - à remplir'!$F$19:$F$28,'Étape 1 - à remplir'!$D$19:$D$28,MASQ2!$AH57,'Étape 1 - à remplir'!$G$19:$G$28,"animaux"),"")</f>
        <v/>
      </c>
      <c r="AO57" s="8" t="str">
        <f>IFERROR(SUMIFS('Étape 1 - à remplir'!$F$31:$F$400,'Étape 1 - à remplir'!$C$31:$C$400,IF($AH57="Lait","*Lait*",IF($AH57="Viande","*Viande*",IF($AH57="Reproduction","*Reproduction*",IF($AH57="Autre","*Autre*",IF($AH57="Loisir","*Loisir*",IF($AH57="Œufs","*Œufs*","")))))),'Étape 1 - à remplir'!$G$31:$G$400,"animaux",'Étape 1 - à remplir'!$M$31:$M$400,MASQ2!AO$43)/SUMIFS('Étape 1 - à remplir'!$F$19:$F$28,'Étape 1 - à remplir'!$D$19:$D$28,MASQ2!$AH57,'Étape 1 - à remplir'!$G$19:$G$28,"animaux"),"")</f>
        <v/>
      </c>
      <c r="AP57" s="8" t="str">
        <f>IFERROR(SUMIFS('Étape 1 - à remplir'!$F$31:$F$400,'Étape 1 - à remplir'!$C$31:$C$400,IF($AH57="Lait","*Lait*",IF($AH57="Viande","*Viande*",IF($AH57="Reproduction","*Reproduction*",IF($AH57="Autre","*Autre*",IF($AH57="Loisir","*Loisir*",IF($AH57="Œufs","*Œufs*","")))))),'Étape 1 - à remplir'!$G$31:$G$400,"animaux",'Étape 1 - à remplir'!$M$31:$M$400,MASQ2!AP$43)/SUMIFS('Étape 1 - à remplir'!$F$19:$F$28,'Étape 1 - à remplir'!$D$19:$D$28,MASQ2!$AH57,'Étape 1 - à remplir'!$G$19:$G$28,"animaux"),"")</f>
        <v/>
      </c>
      <c r="AQ57" s="8" t="str">
        <f>IFERROR(SUMIFS('Étape 1 - à remplir'!$F$31:$F$400,'Étape 1 - à remplir'!$C$31:$C$400,IF($AH57="Lait","*Lait*",IF($AH57="Viande","*Viande*",IF($AH57="Reproduction","*Reproduction*",IF($AH57="Autre","*Autre*",IF($AH57="Loisir","*Loisir*",IF($AH57="Œufs","*Œufs*","")))))),'Étape 1 - à remplir'!$G$31:$G$400,"animaux",'Étape 1 - à remplir'!$M$31:$M$400,MASQ2!AQ$43)/SUMIFS('Étape 1 - à remplir'!$F$19:$F$28,'Étape 1 - à remplir'!$D$19:$D$28,MASQ2!$AH57,'Étape 1 - à remplir'!$G$19:$G$28,"animaux"),"")</f>
        <v/>
      </c>
      <c r="AR57" s="8" t="str">
        <f>IFERROR(SUMIFS('Étape 1 - à remplir'!$F$31:$F$400,'Étape 1 - à remplir'!$C$31:$C$400,IF($AH57="Lait","*Lait*",IF($AH57="Viande","*Viande*",IF($AH57="Reproduction","*Reproduction*",IF($AH57="Autre","*Autre*",IF($AH57="Loisir","*Loisir*",IF($AH57="Œufs","*Œufs*","")))))),'Étape 1 - à remplir'!$G$31:$G$400,"animaux",'Étape 1 - à remplir'!$M$31:$M$400,MASQ2!AR$43)/SUMIFS('Étape 1 - à remplir'!$F$19:$F$28,'Étape 1 - à remplir'!$D$19:$D$28,MASQ2!$AH57,'Étape 1 - à remplir'!$G$19:$G$28,"animaux"),"")</f>
        <v/>
      </c>
      <c r="AS57" s="8" t="str">
        <f>IFERROR(SUMIFS('Étape 1 - à remplir'!$F$31:$F$400,'Étape 1 - à remplir'!$C$31:$C$400,IF($AH57="Lait","*Lait*",IF($AH57="Viande","*Viande*",IF($AH57="Reproduction","*Reproduction*",IF($AH57="Autre","*Autre*",IF($AH57="Loisir","*Loisir*",IF($AH57="Œufs","*Œufs*","")))))),'Étape 1 - à remplir'!$G$31:$G$400,"animaux",'Étape 1 - à remplir'!$M$31:$M$400,MASQ2!AS$43)/SUMIFS('Étape 1 - à remplir'!$F$19:$F$28,'Étape 1 - à remplir'!$D$19:$D$28,MASQ2!$AH57,'Étape 1 - à remplir'!$G$19:$G$28,"animaux"),"")</f>
        <v/>
      </c>
      <c r="AT57" s="104" t="str">
        <f>IFERROR(SUMIFS('Étape 1 - à remplir'!$F$31:$F$400,'Étape 1 - à remplir'!$C$31:$C$400,IF($AH57="Lait","*Lait*",IF($AH57="Viande","*Viande*",IF($AH57="Reproduction","*Reproduction*",IF($AH57="Autre","*Autre*",IF($AH57="Loisir","*Loisir*",IF($AH57="Œufs","*Œufs*","")))))),'Étape 1 - à remplir'!$G$31:$G$400,"animaux",'Étape 1 - à remplir'!$M$31:$M$400,MASQ2!AT$43)/SUMIFS('Étape 1 - à remplir'!$F$19:$F$28,'Étape 1 - à remplir'!$D$19:$D$28,MASQ2!$AH57,'Étape 1 - à remplir'!$G$19:$G$28,"animaux"),"")</f>
        <v/>
      </c>
      <c r="AV57" s="56"/>
      <c r="AW57" s="8"/>
      <c r="AX57" s="8"/>
      <c r="AY57" s="8"/>
      <c r="AZ57" s="8"/>
      <c r="BA57" s="8"/>
      <c r="BB57" s="8"/>
      <c r="BC57" s="8"/>
      <c r="BD57" s="102" t="str">
        <f t="shared" si="5"/>
        <v/>
      </c>
      <c r="BE57" s="56" t="str">
        <f t="shared" si="6"/>
        <v>AVEMIX N° 150</v>
      </c>
      <c r="BF57" s="204" t="e">
        <f>IF(IF(BN$2="Catégorie",IF(BN$3="Toutes",SUMIFS('Étape 1 - à remplir'!$F$31:$F$400,'Étape 1 - à remplir'!$E$31:$E$400,MASQ2!BE57,'Étape 1 - à remplir'!$G$31:$G$400,"lots"),SUMIFS('Étape 1 - à remplir'!$F$31:$F$400,'Étape 1 - à remplir'!$E$31:$E$400,MASQ2!BE57,'Étape 1 - à remplir'!$C$31:$C$400,BN$3)),IF(BN$2="Âge",IF(BN$3="Tous",SUMIFS('Étape 1 - à remplir'!$F$31:$F$400,'Étape 1 - à remplir'!$E$31:$E$400,MASQ2!BE57,'Étape 1 - à remplir'!$G$31:$G$400,"lots"),SUMIFS('Étape 1 - à remplir'!$F$31:$F$400,'Étape 1 - à remplir'!$E$31:$E$400,MASQ2!BE57,'Étape 1 - à remplir'!$P$31:$P$400,BN$3,'Étape 1 - à remplir'!$G$31:$G$400,"lots")),IF(BN$2="Atelier",IF(BN$3="Tous",SUMIFS('Étape 1 - à remplir'!$F$31:$F$400,'Étape 1 - à remplir'!$E$31:$E$400,MASQ2!BE57,'Étape 1 - à remplir'!$G$31:$G$400,"lots"),SUMIFS('Étape 1 - à remplir'!$F$31:$F$400,'Étape 1 - à remplir'!$E$31:$E$400,MASQ2!BE57,'Étape 1 - à remplir'!$O$31:$O$400,BN$3,'Étape 1 - à remplir'!$G$31:$G$400,"lots")),IF(BN$2="Espèce",IF(BN$3="Tous",SUMIFS('Étape 1 - à remplir'!$F$31:$F$400,'Étape 1 - à remplir'!$E$31:$E$400,MASQ2!BE57,'Étape 1 - à remplir'!$G$31:$G$400,"lots"),SUMIFS('Étape 1 - à remplir'!$F$31:$F$400,'Étape 1 - à remplir'!$E$31:$E$400,MASQ2!BE57,'Étape 1 - à remplir'!$N$31:$N$400,BN$3,'Étape 1 - à remplir'!$G$31:$G$400,"lots"))))))=0,NA(),IF(BN$2="Catégorie",IF(BN$3="Toutes",SUMIFS('Étape 1 - à remplir'!$F$31:$F$400,'Étape 1 - à remplir'!$E$31:$E$400,MASQ2!BE57,'Étape 1 - à remplir'!$G$31:$G$400,"lots"),SUMIFS('Étape 1 - à remplir'!$F$31:$F$400,'Étape 1 - à remplir'!$E$31:$E$400,MASQ2!BE57,'Étape 1 - à remplir'!$C$31:$C$400,BN$3)),IF(BN$2="Âge",IF(BN$3="Tous",SUMIFS('Étape 1 - à remplir'!$F$31:$F$400,'Étape 1 - à remplir'!$E$31:$E$400,MASQ2!BE57,'Étape 1 - à remplir'!$G$31:$G$400,"lots"),SUMIFS('Étape 1 - à remplir'!$F$31:$F$400,'Étape 1 - à remplir'!$E$31:$E$400,MASQ2!BE57,'Étape 1 - à remplir'!$P$31:$P$400,BN$3,'Étape 1 - à remplir'!$G$31:$G$400,"lots")),IF(BN$2="Atelier",IF(BN$3="Tous",SUMIFS('Étape 1 - à remplir'!$F$31:$F$400,'Étape 1 - à remplir'!$E$31:$E$400,MASQ2!BE57,'Étape 1 - à remplir'!$G$31:$G$400,"lots"),SUMIFS('Étape 1 - à remplir'!$F$31:$F$400,'Étape 1 - à remplir'!$E$31:$E$400,MASQ2!BE57,'Étape 1 - à remplir'!$O$31:$O$400,BN$3,'Étape 1 - à remplir'!$G$31:$G$400,"lots")),IF(BN$2="Espèce",IF(BN$3="Tous",SUMIFS('Étape 1 - à remplir'!$F$31:$F$400,'Étape 1 - à remplir'!$E$31:$E$400,MASQ2!BE57,'Étape 1 - à remplir'!$G$31:$G$400,"lots"),SUMIFS('Étape 1 - à remplir'!$F$31:$F$400,'Étape 1 - à remplir'!$E$31:$E$400,MASQ2!BE57,'Étape 1 - à remplir'!$N$31:$N$400,BN$3,'Étape 1 - à remplir'!$G$31:$G$400,"lots")))))))</f>
        <v>#N/A</v>
      </c>
      <c r="BG57" s="204">
        <f t="shared" si="32"/>
        <v>0</v>
      </c>
      <c r="BH57" s="204" t="str">
        <f t="shared" si="7"/>
        <v>Sulfaméthoxypyridazine</v>
      </c>
      <c r="BI57" s="204" t="str">
        <f t="shared" si="8"/>
        <v>Triméthoprime</v>
      </c>
      <c r="BJ57" s="204" t="str">
        <f t="shared" si="9"/>
        <v/>
      </c>
      <c r="BK57" s="204" t="str">
        <f t="shared" si="10"/>
        <v>Sulfamides</v>
      </c>
      <c r="BL57" s="204" t="str">
        <f t="shared" si="11"/>
        <v>Trimethoprime</v>
      </c>
      <c r="BM57" s="97" t="str">
        <f t="shared" si="12"/>
        <v/>
      </c>
      <c r="BN57" s="78"/>
      <c r="BO57" s="78"/>
      <c r="BP57" s="77" t="str">
        <f ca="1"/>
        <v>AVEMIX N° 150</v>
      </c>
      <c r="BQ57" s="79" t="e">
        <f ca="1"/>
        <v>#N/A</v>
      </c>
      <c r="BR57" s="102" t="str">
        <f t="shared" si="73"/>
        <v/>
      </c>
      <c r="BS57" s="77" t="str">
        <f t="shared" si="74"/>
        <v>Tiamuline</v>
      </c>
      <c r="BT57" s="104" t="e">
        <f t="shared" si="33"/>
        <v>#N/A</v>
      </c>
      <c r="BU57" s="204" t="str">
        <f ca="1"/>
        <v>Tiamuline</v>
      </c>
      <c r="BV57" s="97" t="e">
        <f ca="1"/>
        <v>#N/A</v>
      </c>
      <c r="BW57" s="8"/>
      <c r="BX57" s="8"/>
      <c r="BY57" s="8"/>
      <c r="BZ57" s="8"/>
      <c r="CA57" s="8"/>
      <c r="CB57" s="8"/>
      <c r="CC57" s="153" t="str">
        <f t="shared" si="81"/>
        <v/>
      </c>
      <c r="CD57" s="163" t="str">
        <f>IFERROR(SUMIFS('Étape 1 - à remplir'!$F$31:$F$400,'Étape 1 - à remplir'!$C$31:$C$400,IF($CC57="Lait","*Lait*",IF($CC57="Viande","*Viande*",IF($CC57="Reproduction","*Reproduction*",IF($CC57="Autre","*Autre*",IF($CC57="Loisir","*Loisir*",IF($CC57="Œufs","*Œufs*","")))))),'Étape 1 - à remplir'!$G$31:$G$400,"lots",'Étape 1 - à remplir'!$M$31:$M$400,MASQ2!CD$43)/SUMIFS('Étape 1 - à remplir'!$F$19:$F$28,'Étape 1 - à remplir'!$D$19:$D$28,MASQ2!$CC57,'Étape 1 - à remplir'!$G$19:$G$28,"lots"),"")</f>
        <v/>
      </c>
      <c r="CE57" s="8" t="str">
        <f>IFERROR(SUMIFS('Étape 1 - à remplir'!$F$31:$F$400,'Étape 1 - à remplir'!$C$31:$C$400,IF($CC57="Lait","*Lait*",IF($CC57="Viande","*Viande*",IF($CC57="Reproduction","*Reproduction*",IF($CC57="Autre","*Autre*",IF($CC57="Loisir","*Loisir*",IF($CC57="Œufs","*Œufs*","")))))),'Étape 1 - à remplir'!$G$31:$G$400,"lots",'Étape 1 - à remplir'!$M$31:$M$400,MASQ2!CE$43)/SUMIFS('Étape 1 - à remplir'!$F$19:$F$28,'Étape 1 - à remplir'!$D$19:$D$28,MASQ2!$CC57,'Étape 1 - à remplir'!$G$19:$G$28,"lots"),"")</f>
        <v/>
      </c>
      <c r="CF57" s="8" t="str">
        <f>IFERROR(SUMIFS('Étape 1 - à remplir'!$F$31:$F$400,'Étape 1 - à remplir'!$C$31:$C$400,IF($CC57="Lait","*Lait*",IF($CC57="Viande","*Viande*",IF($CC57="Reproduction","*Reproduction*",IF($CC57="Autre","*Autre*",IF($CC57="Loisir","*Loisir*",IF($CC57="Œufs","*Œufs*","")))))),'Étape 1 - à remplir'!$G$31:$G$400,"lots",'Étape 1 - à remplir'!$M$31:$M$400,MASQ2!CF$43)/SUMIFS('Étape 1 - à remplir'!$F$19:$F$28,'Étape 1 - à remplir'!$D$19:$D$28,MASQ2!$CC57,'Étape 1 - à remplir'!$G$19:$G$28,"lots"),"")</f>
        <v/>
      </c>
      <c r="CG57" s="8" t="str">
        <f>IFERROR(SUMIFS('Étape 1 - à remplir'!$F$31:$F$400,'Étape 1 - à remplir'!$C$31:$C$400,IF($CC57="Lait","*Lait*",IF($CC57="Viande","*Viande*",IF($CC57="Reproduction","*Reproduction*",IF($CC57="Autre","*Autre*",IF($CC57="Loisir","*Loisir*",IF($CC57="Œufs","*Œufs*","")))))),'Étape 1 - à remplir'!$G$31:$G$400,"lots",'Étape 1 - à remplir'!$M$31:$M$400,MASQ2!CG$43)/SUMIFS('Étape 1 - à remplir'!$F$19:$F$28,'Étape 1 - à remplir'!$D$19:$D$28,MASQ2!$CC57,'Étape 1 - à remplir'!$G$19:$G$28,"lots"),"")</f>
        <v/>
      </c>
      <c r="CH57" s="8" t="str">
        <f>IFERROR(SUMIFS('Étape 1 - à remplir'!$F$31:$F$400,'Étape 1 - à remplir'!$C$31:$C$400,IF($CC57="Lait","*Lait*",IF($CC57="Viande","*Viande*",IF($CC57="Reproduction","*Reproduction*",IF($CC57="Autre","*Autre*",IF($CC57="Loisir","*Loisir*",IF($CC57="Œufs","*Œufs*","")))))),'Étape 1 - à remplir'!$G$31:$G$400,"lots",'Étape 1 - à remplir'!$M$31:$M$400,MASQ2!CH$43)/SUMIFS('Étape 1 - à remplir'!$F$19:$F$28,'Étape 1 - à remplir'!$D$19:$D$28,MASQ2!$CC57,'Étape 1 - à remplir'!$G$19:$G$28,"lots"),"")</f>
        <v/>
      </c>
      <c r="CI57" s="8" t="str">
        <f>IFERROR(SUMIFS('Étape 1 - à remplir'!$F$31:$F$400,'Étape 1 - à remplir'!$C$31:$C$400,IF($CC57="Lait","*Lait*",IF($CC57="Viande","*Viande*",IF($CC57="Reproduction","*Reproduction*",IF($CC57="Autre","*Autre*",IF($CC57="Loisir","*Loisir*",IF($CC57="Œufs","*Œufs*","")))))),'Étape 1 - à remplir'!$G$31:$G$400,"lots",'Étape 1 - à remplir'!$M$31:$M$400,MASQ2!CI$43)/SUMIFS('Étape 1 - à remplir'!$F$19:$F$28,'Étape 1 - à remplir'!$D$19:$D$28,MASQ2!$CC57,'Étape 1 - à remplir'!$G$19:$G$28,"lots"),"")</f>
        <v/>
      </c>
      <c r="CJ57" s="8" t="str">
        <f>IFERROR(SUMIFS('Étape 1 - à remplir'!$F$31:$F$400,'Étape 1 - à remplir'!$C$31:$C$400,IF($CC57="Lait","*Lait*",IF($CC57="Viande","*Viande*",IF($CC57="Reproduction","*Reproduction*",IF($CC57="Autre","*Autre*",IF($CC57="Loisir","*Loisir*",IF($CC57="Œufs","*Œufs*","")))))),'Étape 1 - à remplir'!$G$31:$G$400,"lots",'Étape 1 - à remplir'!$M$31:$M$400,MASQ2!CJ$43)/SUMIFS('Étape 1 - à remplir'!$F$19:$F$28,'Étape 1 - à remplir'!$D$19:$D$28,MASQ2!$CC57,'Étape 1 - à remplir'!$G$19:$G$28,"lots"),"")</f>
        <v/>
      </c>
      <c r="CK57" s="8" t="str">
        <f>IFERROR(SUMIFS('Étape 1 - à remplir'!$F$31:$F$400,'Étape 1 - à remplir'!$C$31:$C$400,IF($CC57="Lait","*Lait*",IF($CC57="Viande","*Viande*",IF($CC57="Reproduction","*Reproduction*",IF($CC57="Autre","*Autre*",IF($CC57="Loisir","*Loisir*",IF($CC57="Œufs","*Œufs*","")))))),'Étape 1 - à remplir'!$G$31:$G$400,"lots",'Étape 1 - à remplir'!$M$31:$M$400,MASQ2!CK$43)/SUMIFS('Étape 1 - à remplir'!$F$19:$F$28,'Étape 1 - à remplir'!$D$19:$D$28,MASQ2!$CC57,'Étape 1 - à remplir'!$G$19:$G$28,"lots"),"")</f>
        <v/>
      </c>
      <c r="CL57" s="8" t="str">
        <f>IFERROR(SUMIFS('Étape 1 - à remplir'!$F$31:$F$400,'Étape 1 - à remplir'!$C$31:$C$400,IF($CC57="Lait","*Lait*",IF($CC57="Viande","*Viande*",IF($CC57="Reproduction","*Reproduction*",IF($CC57="Autre","*Autre*",IF($CC57="Loisir","*Loisir*",IF($CC57="Œufs","*Œufs*","")))))),'Étape 1 - à remplir'!$G$31:$G$400,"lots",'Étape 1 - à remplir'!$M$31:$M$400,MASQ2!CL$43)/SUMIFS('Étape 1 - à remplir'!$F$19:$F$28,'Étape 1 - à remplir'!$D$19:$D$28,MASQ2!$CC57,'Étape 1 - à remplir'!$G$19:$G$28,"lots"),"")</f>
        <v/>
      </c>
      <c r="CM57" s="8" t="str">
        <f>IFERROR(SUMIFS('Étape 1 - à remplir'!$F$31:$F$400,'Étape 1 - à remplir'!$C$31:$C$400,IF($CC57="Lait","*Lait*",IF($CC57="Viande","*Viande*",IF($CC57="Reproduction","*Reproduction*",IF($CC57="Autre","*Autre*",IF($CC57="Loisir","*Loisir*",IF($CC57="Œufs","*Œufs*","")))))),'Étape 1 - à remplir'!$G$31:$G$400,"lots",'Étape 1 - à remplir'!$M$31:$M$400,MASQ2!CM$43)/SUMIFS('Étape 1 - à remplir'!$F$19:$F$28,'Étape 1 - à remplir'!$D$19:$D$28,MASQ2!$CC57,'Étape 1 - à remplir'!$G$19:$G$28,"lots"),"")</f>
        <v/>
      </c>
      <c r="CN57" s="8" t="str">
        <f>IFERROR(SUMIFS('Étape 1 - à remplir'!$F$31:$F$400,'Étape 1 - à remplir'!$C$31:$C$400,IF($CC57="Lait","*Lait*",IF($CC57="Viande","*Viande*",IF($CC57="Reproduction","*Reproduction*",IF($CC57="Autre","*Autre*",IF($CC57="Loisir","*Loisir*",IF($CC57="Œufs","*Œufs*","")))))),'Étape 1 - à remplir'!$G$31:$G$400,"lots",'Étape 1 - à remplir'!$M$31:$M$400,MASQ2!CN$43)/SUMIFS('Étape 1 - à remplir'!$F$19:$F$28,'Étape 1 - à remplir'!$D$19:$D$28,MASQ2!$CC57,'Étape 1 - à remplir'!$G$19:$G$28,"lots"),"")</f>
        <v/>
      </c>
      <c r="CO57" s="104" t="str">
        <f>IFERROR(SUMIFS('Étape 1 - à remplir'!$F$31:$F$400,'Étape 1 - à remplir'!$C$31:$C$400,IF($CC57="Lait","*Lait*",IF($CC57="Viande","*Viande*",IF($CC57="Reproduction","*Reproduction*",IF($CC57="Autre","*Autre*",IF($CC57="Loisir","*Loisir*",IF($CC57="Œufs","*Œufs*","")))))),'Étape 1 - à remplir'!$G$31:$G$400,"lots",'Étape 1 - à remplir'!$M$31:$M$400,MASQ2!CO$43)/SUMIFS('Étape 1 - à remplir'!$F$19:$F$28,'Étape 1 - à remplir'!$D$19:$D$28,MASQ2!$CC57,'Étape 1 - à remplir'!$G$19:$G$28,"lots"),"")</f>
        <v/>
      </c>
      <c r="CQ57" s="56"/>
      <c r="CR57" s="8"/>
      <c r="CS57" s="8"/>
      <c r="CT57" s="8"/>
      <c r="CU57" s="8"/>
      <c r="CV57" s="8"/>
      <c r="CW57" s="8"/>
      <c r="CX57" s="8"/>
      <c r="CY57" s="102" t="str">
        <f t="shared" si="18"/>
        <v/>
      </c>
      <c r="CZ57" s="56" t="str">
        <f t="shared" si="19"/>
        <v>AVEMIX N° 150</v>
      </c>
      <c r="DA57" s="204" t="e">
        <f>IF(IF(DI$2="Catégorie",IF(DI$3="Toutes",SUMIFS('Étape 1 - à remplir'!$F$31:$F$400,'Étape 1 - à remplir'!$E$31:$E$400,MASQ2!CZ57,'Étape 1 - à remplir'!$G$31:$G$400,"kg"),SUMIFS('Étape 1 - à remplir'!$F$31:$F$400,'Étape 1 - à remplir'!$E$31:$E$400,MASQ2!CZ57,'Étape 1 - à remplir'!$C$31:$C$400,DI$3)),IF(DI$2="Âge",IF(DI$3="Tous",SUMIFS('Étape 1 - à remplir'!$F$31:$F$400,'Étape 1 - à remplir'!$E$31:$E$400,MASQ2!CZ57,'Étape 1 - à remplir'!$G$31:$G$400,"kg"),SUMIFS('Étape 1 - à remplir'!$F$31:$F$400,'Étape 1 - à remplir'!$E$31:$E$400,MASQ2!CZ57,'Étape 1 - à remplir'!$P$31:$P$400,DI$3,'Étape 1 - à remplir'!$G$31:$G$400,"kg")),IF(DI$2="Atelier",IF(DI$3="Tous",SUMIFS('Étape 1 - à remplir'!$F$31:$F$400,'Étape 1 - à remplir'!$E$31:$E$400,MASQ2!CZ57,'Étape 1 - à remplir'!$G$31:$G$400,"kg"),SUMIFS('Étape 1 - à remplir'!$F$31:$F$400,'Étape 1 - à remplir'!$E$31:$E$400,MASQ2!CZ57,'Étape 1 - à remplir'!$O$31:$O$400,DI$3,'Étape 1 - à remplir'!$G$31:$G$400,"kg")),IF(DI$2="Espèce",IF(DI$3="Tous",SUMIFS('Étape 1 - à remplir'!$F$31:$F$400,'Étape 1 - à remplir'!$E$31:$E$400,MASQ2!CZ57,'Étape 1 - à remplir'!$G$31:$G$400,"kg"),SUMIFS('Étape 1 - à remplir'!$F$31:$F$400,'Étape 1 - à remplir'!$E$31:$E$400,MASQ2!CZ57,'Étape 1 - à remplir'!$N$31:$N$400,DI$3,'Étape 1 - à remplir'!$G$31:$G$400,"kg"))))))=0,NA(),IF(DI$2="Catégorie",IF(DI$3="Toutes",SUMIFS('Étape 1 - à remplir'!$F$31:$F$400,'Étape 1 - à remplir'!$E$31:$E$400,MASQ2!CZ57,'Étape 1 - à remplir'!$G$31:$G$400,"kg"),SUMIFS('Étape 1 - à remplir'!$F$31:$F$400,'Étape 1 - à remplir'!$E$31:$E$400,MASQ2!CZ57,'Étape 1 - à remplir'!$C$31:$C$400,DI$3)),IF(DI$2="Âge",IF(DI$3="Tous",SUMIFS('Étape 1 - à remplir'!$F$31:$F$400,'Étape 1 - à remplir'!$E$31:$E$400,MASQ2!CZ57,'Étape 1 - à remplir'!$G$31:$G$400,"kg"),SUMIFS('Étape 1 - à remplir'!$F$31:$F$400,'Étape 1 - à remplir'!$E$31:$E$400,MASQ2!CZ57,'Étape 1 - à remplir'!$P$31:$P$400,DI$3,'Étape 1 - à remplir'!$G$31:$G$400,"kg")),IF(DI$2="Atelier",IF(DI$3="Tous",SUMIFS('Étape 1 - à remplir'!$F$31:$F$400,'Étape 1 - à remplir'!$E$31:$E$400,MASQ2!CZ57,'Étape 1 - à remplir'!$G$31:$G$400,"kg"),SUMIFS('Étape 1 - à remplir'!$F$31:$F$400,'Étape 1 - à remplir'!$E$31:$E$400,MASQ2!CZ57,'Étape 1 - à remplir'!$O$31:$O$400,DI$3,'Étape 1 - à remplir'!$G$31:$G$400,"kg")),IF(DI$2="Espèce",IF(DI$3="Tous",SUMIFS('Étape 1 - à remplir'!$F$31:$F$400,'Étape 1 - à remplir'!$E$31:$E$400,MASQ2!CZ57,'Étape 1 - à remplir'!$G$31:$G$400,"kg"),SUMIFS('Étape 1 - à remplir'!$F$31:$F$400,'Étape 1 - à remplir'!$E$31:$E$400,MASQ2!CZ57,'Étape 1 - à remplir'!$N$31:$N$400,DI$3,'Étape 1 - à remplir'!$G$31:$G$400,"kg")))))))</f>
        <v>#N/A</v>
      </c>
      <c r="DB57" s="104">
        <f t="shared" si="35"/>
        <v>0</v>
      </c>
      <c r="DC57" s="204" t="str">
        <f t="shared" si="20"/>
        <v>Sulfaméthoxypyridazine</v>
      </c>
      <c r="DD57" s="204" t="str">
        <f t="shared" si="21"/>
        <v>Triméthoprime</v>
      </c>
      <c r="DE57" s="204" t="str">
        <f t="shared" si="22"/>
        <v/>
      </c>
      <c r="DF57" s="204" t="str">
        <f t="shared" si="23"/>
        <v>Sulfamides</v>
      </c>
      <c r="DG57" s="204" t="str">
        <f t="shared" si="24"/>
        <v>Trimethoprime</v>
      </c>
      <c r="DH57" s="97" t="str">
        <f t="shared" si="25"/>
        <v/>
      </c>
      <c r="DI57" s="78"/>
      <c r="DJ57" s="78"/>
      <c r="DK57" s="77" t="str">
        <f ca="1"/>
        <v>AVEMIX N° 150</v>
      </c>
      <c r="DL57" s="79" t="e">
        <f ca="1"/>
        <v>#N/A</v>
      </c>
      <c r="DM57" s="102" t="str">
        <f t="shared" si="75"/>
        <v/>
      </c>
      <c r="DN57" s="77" t="str">
        <f t="shared" si="76"/>
        <v>Tiamuline</v>
      </c>
      <c r="DO57" s="104" t="e">
        <f t="shared" si="36"/>
        <v>#N/A</v>
      </c>
      <c r="DP57" s="8" t="str">
        <f ca="1"/>
        <v>Tiamuline</v>
      </c>
      <c r="DQ57" s="97" t="e">
        <f ca="1"/>
        <v>#N/A</v>
      </c>
      <c r="DR57" s="8"/>
      <c r="DS57" s="8"/>
      <c r="DT57" s="8"/>
      <c r="DU57" s="8"/>
      <c r="DV57" s="8"/>
      <c r="DW57" s="8"/>
      <c r="DX57" s="163" t="str">
        <f t="shared" si="82"/>
        <v/>
      </c>
      <c r="DY57" s="163" t="str">
        <f>IFERROR(SUMIFS('Étape 1 - à remplir'!$F$31:$F$400,'Étape 1 - à remplir'!$C$31:$C$400,IF($DX57="Lait","*Lait*",IF($DX57="Viande","*Viande*",IF($DX57="Reproduction","*Reproduction*",IF($DX57="Autre","*Autre*",IF($DX57="Loisir","*Loisir*",IF($DX57="Œufs","*Œufs*","")))))),'Étape 1 - à remplir'!$G$31:$G$400,"kg",'Étape 1 - à remplir'!$M$31:$M$400,MASQ2!DY$43)/SUMIFS('Étape 1 - à remplir'!$F$19:$F$28,'Étape 1 - à remplir'!$D$19:$D$28,MASQ2!$DX57,'Étape 1 - à remplir'!$G$19:$G$28,"kg"),"")</f>
        <v/>
      </c>
      <c r="DZ57" s="8" t="str">
        <f>IFERROR(SUMIFS('Étape 1 - à remplir'!$F$31:$F$400,'Étape 1 - à remplir'!$C$31:$C$400,IF($DX57="Lait","*Lait*",IF($DX57="Viande","*Viande*",IF($DX57="Reproduction","*Reproduction*",IF($DX57="Autre","*Autre*",IF($DX57="Loisir","*Loisir*",IF($DX57="Œufs","*Œufs*","")))))),'Étape 1 - à remplir'!$G$31:$G$400,"kg",'Étape 1 - à remplir'!$M$31:$M$400,MASQ2!DZ$43)/SUMIFS('Étape 1 - à remplir'!$F$19:$F$28,'Étape 1 - à remplir'!$D$19:$D$28,MASQ2!$DX57,'Étape 1 - à remplir'!$G$19:$G$28,"kg"),"")</f>
        <v/>
      </c>
      <c r="EA57" s="8" t="str">
        <f>IFERROR(SUMIFS('Étape 1 - à remplir'!$F$31:$F$400,'Étape 1 - à remplir'!$C$31:$C$400,IF($DX57="Lait","*Lait*",IF($DX57="Viande","*Viande*",IF($DX57="Reproduction","*Reproduction*",IF($DX57="Autre","*Autre*",IF($DX57="Loisir","*Loisir*",IF($DX57="Œufs","*Œufs*","")))))),'Étape 1 - à remplir'!$G$31:$G$400,"kg",'Étape 1 - à remplir'!$M$31:$M$400,MASQ2!EA$43)/SUMIFS('Étape 1 - à remplir'!$F$19:$F$28,'Étape 1 - à remplir'!$D$19:$D$28,MASQ2!$DX57,'Étape 1 - à remplir'!$G$19:$G$28,"kg"),"")</f>
        <v/>
      </c>
      <c r="EB57" s="8" t="str">
        <f>IFERROR(SUMIFS('Étape 1 - à remplir'!$F$31:$F$400,'Étape 1 - à remplir'!$C$31:$C$400,IF($DX57="Lait","*Lait*",IF($DX57="Viande","*Viande*",IF($DX57="Reproduction","*Reproduction*",IF($DX57="Autre","*Autre*",IF($DX57="Loisir","*Loisir*",IF($DX57="Œufs","*Œufs*","")))))),'Étape 1 - à remplir'!$G$31:$G$400,"kg",'Étape 1 - à remplir'!$M$31:$M$400,MASQ2!EB$43)/SUMIFS('Étape 1 - à remplir'!$F$19:$F$28,'Étape 1 - à remplir'!$D$19:$D$28,MASQ2!$DX57,'Étape 1 - à remplir'!$G$19:$G$28,"kg"),"")</f>
        <v/>
      </c>
      <c r="EC57" s="8" t="str">
        <f>IFERROR(SUMIFS('Étape 1 - à remplir'!$F$31:$F$400,'Étape 1 - à remplir'!$C$31:$C$400,IF($DX57="Lait","*Lait*",IF($DX57="Viande","*Viande*",IF($DX57="Reproduction","*Reproduction*",IF($DX57="Autre","*Autre*",IF($DX57="Loisir","*Loisir*",IF($DX57="Œufs","*Œufs*","")))))),'Étape 1 - à remplir'!$G$31:$G$400,"kg",'Étape 1 - à remplir'!$M$31:$M$400,MASQ2!EC$43)/SUMIFS('Étape 1 - à remplir'!$F$19:$F$28,'Étape 1 - à remplir'!$D$19:$D$28,MASQ2!$DX57,'Étape 1 - à remplir'!$G$19:$G$28,"kg"),"")</f>
        <v/>
      </c>
      <c r="ED57" s="8" t="str">
        <f>IFERROR(SUMIFS('Étape 1 - à remplir'!$F$31:$F$400,'Étape 1 - à remplir'!$C$31:$C$400,IF($DX57="Lait","*Lait*",IF($DX57="Viande","*Viande*",IF($DX57="Reproduction","*Reproduction*",IF($DX57="Autre","*Autre*",IF($DX57="Loisir","*Loisir*",IF($DX57="Œufs","*Œufs*","")))))),'Étape 1 - à remplir'!$G$31:$G$400,"kg",'Étape 1 - à remplir'!$M$31:$M$400,MASQ2!ED$43)/SUMIFS('Étape 1 - à remplir'!$F$19:$F$28,'Étape 1 - à remplir'!$D$19:$D$28,MASQ2!$DX57,'Étape 1 - à remplir'!$G$19:$G$28,"kg"),"")</f>
        <v/>
      </c>
      <c r="EE57" s="8" t="str">
        <f>IFERROR(SUMIFS('Étape 1 - à remplir'!$F$31:$F$400,'Étape 1 - à remplir'!$C$31:$C$400,IF($DX57="Lait","*Lait*",IF($DX57="Viande","*Viande*",IF($DX57="Reproduction","*Reproduction*",IF($DX57="Autre","*Autre*",IF($DX57="Loisir","*Loisir*",IF($DX57="Œufs","*Œufs*","")))))),'Étape 1 - à remplir'!$G$31:$G$400,"kg",'Étape 1 - à remplir'!$M$31:$M$400,MASQ2!EE$43)/SUMIFS('Étape 1 - à remplir'!$F$19:$F$28,'Étape 1 - à remplir'!$D$19:$D$28,MASQ2!$DX57,'Étape 1 - à remplir'!$G$19:$G$28,"kg"),"")</f>
        <v/>
      </c>
      <c r="EF57" s="8" t="str">
        <f>IFERROR(SUMIFS('Étape 1 - à remplir'!$F$31:$F$400,'Étape 1 - à remplir'!$C$31:$C$400,IF($DX57="Lait","*Lait*",IF($DX57="Viande","*Viande*",IF($DX57="Reproduction","*Reproduction*",IF($DX57="Autre","*Autre*",IF($DX57="Loisir","*Loisir*",IF($DX57="Œufs","*Œufs*","")))))),'Étape 1 - à remplir'!$G$31:$G$400,"kg",'Étape 1 - à remplir'!$M$31:$M$400,MASQ2!EF$43)/SUMIFS('Étape 1 - à remplir'!$F$19:$F$28,'Étape 1 - à remplir'!$D$19:$D$28,MASQ2!$DX57,'Étape 1 - à remplir'!$G$19:$G$28,"kg"),"")</f>
        <v/>
      </c>
      <c r="EG57" s="8" t="str">
        <f>IFERROR(SUMIFS('Étape 1 - à remplir'!$F$31:$F$400,'Étape 1 - à remplir'!$C$31:$C$400,IF($DX57="Lait","*Lait*",IF($DX57="Viande","*Viande*",IF($DX57="Reproduction","*Reproduction*",IF($DX57="Autre","*Autre*",IF($DX57="Loisir","*Loisir*",IF($DX57="Œufs","*Œufs*","")))))),'Étape 1 - à remplir'!$G$31:$G$400,"kg",'Étape 1 - à remplir'!$M$31:$M$400,MASQ2!EG$43)/SUMIFS('Étape 1 - à remplir'!$F$19:$F$28,'Étape 1 - à remplir'!$D$19:$D$28,MASQ2!$DX57,'Étape 1 - à remplir'!$G$19:$G$28,"kg"),"")</f>
        <v/>
      </c>
      <c r="EH57" s="8" t="str">
        <f>IFERROR(SUMIFS('Étape 1 - à remplir'!$F$31:$F$400,'Étape 1 - à remplir'!$C$31:$C$400,IF($DX57="Lait","*Lait*",IF($DX57="Viande","*Viande*",IF($DX57="Reproduction","*Reproduction*",IF($DX57="Autre","*Autre*",IF($DX57="Loisir","*Loisir*",IF($DX57="Œufs","*Œufs*","")))))),'Étape 1 - à remplir'!$G$31:$G$400,"kg",'Étape 1 - à remplir'!$M$31:$M$400,MASQ2!EH$43)/SUMIFS('Étape 1 - à remplir'!$F$19:$F$28,'Étape 1 - à remplir'!$D$19:$D$28,MASQ2!$DX57,'Étape 1 - à remplir'!$G$19:$G$28,"kg"),"")</f>
        <v/>
      </c>
      <c r="EI57" s="8" t="str">
        <f>IFERROR(SUMIFS('Étape 1 - à remplir'!$F$31:$F$400,'Étape 1 - à remplir'!$C$31:$C$400,IF($DX57="Lait","*Lait*",IF($DX57="Viande","*Viande*",IF($DX57="Reproduction","*Reproduction*",IF($DX57="Autre","*Autre*",IF($DX57="Loisir","*Loisir*",IF($DX57="Œufs","*Œufs*","")))))),'Étape 1 - à remplir'!$G$31:$G$400,"kg",'Étape 1 - à remplir'!$M$31:$M$400,MASQ2!EI$43)/SUMIFS('Étape 1 - à remplir'!$F$19:$F$28,'Étape 1 - à remplir'!$D$19:$D$28,MASQ2!$DX57,'Étape 1 - à remplir'!$G$19:$G$28,"kg"),"")</f>
        <v/>
      </c>
      <c r="EJ57" s="104" t="str">
        <f>IFERROR(SUMIFS('Étape 1 - à remplir'!$F$31:$F$400,'Étape 1 - à remplir'!$C$31:$C$400,IF($DX57="Lait","*Lait*",IF($DX57="Viande","*Viande*",IF($DX57="Reproduction","*Reproduction*",IF($DX57="Autre","*Autre*",IF($DX57="Loisir","*Loisir*",IF($DX57="Œufs","*Œufs*","")))))),'Étape 1 - à remplir'!$G$31:$G$400,"kg",'Étape 1 - à remplir'!$M$31:$M$400,MASQ2!EJ$43)/SUMIFS('Étape 1 - à remplir'!$F$19:$F$28,'Étape 1 - à remplir'!$D$19:$D$28,MASQ2!$DX57,'Étape 1 - à remplir'!$G$19:$G$28,"kg"),"")</f>
        <v/>
      </c>
    </row>
    <row r="58" spans="1:140" x14ac:dyDescent="0.25">
      <c r="A58" s="56"/>
      <c r="B58" s="8"/>
      <c r="C58" s="8"/>
      <c r="D58" s="8"/>
      <c r="E58" s="8"/>
      <c r="F58" s="8"/>
      <c r="G58" s="8"/>
      <c r="H58" s="8"/>
      <c r="I58" s="102" t="str">
        <f>INDEX(Données_ATB!BE:BV,MATCH(MASQ2!J58,Données_ATB!BE:BE,0),18)</f>
        <v/>
      </c>
      <c r="J58" s="77" t="str">
        <f>Données_ATB!BE57</f>
        <v>AXENTYL</v>
      </c>
      <c r="K58" s="204" t="e">
        <f>IF(IF(S$2="Catégorie",IF(S$3="Toutes",SUMIFS('Étape 1 - à remplir'!$F$31:$F$400,'Étape 1 - à remplir'!$E$31:$E$400,MASQ2!J58,'Étape 1 - à remplir'!$G$31:$G$400,"animaux"),SUMIFS('Étape 1 - à remplir'!$F$31:$F$400,'Étape 1 - à remplir'!$E$31:$E$400,MASQ2!J58,'Étape 1 - à remplir'!$C$31:$C$400,S$3)),IF(S$2="Âge",IF(S$3="Tous",SUMIFS('Étape 1 - à remplir'!$F$31:$F$400,'Étape 1 - à remplir'!$E$31:$E$400,MASQ2!J58,'Étape 1 - à remplir'!$G$31:$G$400,"animaux"),SUMIFS('Étape 1 - à remplir'!$F$31:$F$400,'Étape 1 - à remplir'!$E$31:$E$400,MASQ2!J58,'Étape 1 - à remplir'!$P$31:$P$400,S$3)),IF(S$2="Atelier",IF(S$3="Tous",SUMIFS('Étape 1 - à remplir'!$F$31:$F$400,'Étape 1 - à remplir'!$E$31:$E$400,MASQ2!J58,'Étape 1 - à remplir'!$G$31:$G$400,"animaux"),SUMIFS('Étape 1 - à remplir'!$F$31:$F$400,'Étape 1 - à remplir'!$E$31:$E$400,MASQ2!J58,'Étape 1 - à remplir'!$O$31:$O$400,S$3)),IF(S$2="Espèce",IF(S$3="Tous",SUMIFS('Étape 1 - à remplir'!$F$31:$F$400,'Étape 1 - à remplir'!$E$31:$E$400,MASQ2!J58,'Étape 1 - à remplir'!$G$31:$G$400,"animaux"),SUMIFS('Étape 1 - à remplir'!$F$31:$F$400,'Étape 1 - à remplir'!$E$31:$E$400,MASQ2!J58,'Étape 1 - à remplir'!$N$31:$N$400,S$3))))))=0,NA(),IF(S$2="Catégorie",IF(S$3="Toutes",SUMIFS('Étape 1 - à remplir'!$F$31:$F$400,'Étape 1 - à remplir'!$E$31:$E$400,MASQ2!J58,'Étape 1 - à remplir'!$G$31:$G$400,"animaux"),SUMIFS('Étape 1 - à remplir'!$F$31:$F$400,'Étape 1 - à remplir'!$E$31:$E$400,MASQ2!J58,'Étape 1 - à remplir'!$C$31:$C$400,S$3)),IF(S$2="Âge",IF(S$3="Tous",SUMIFS('Étape 1 - à remplir'!$F$31:$F$400,'Étape 1 - à remplir'!$E$31:$E$400,MASQ2!J58,'Étape 1 - à remplir'!$G$31:$G$400,"animaux"),SUMIFS('Étape 1 - à remplir'!$F$31:$F$400,'Étape 1 - à remplir'!$E$31:$E$400,MASQ2!J58,'Étape 1 - à remplir'!$P$31:$P$400,S$3)),IF(S$2="Atelier",IF(S$3="Tous",SUMIFS('Étape 1 - à remplir'!$F$31:$F$400,'Étape 1 - à remplir'!$E$31:$E$400,MASQ2!J58,'Étape 1 - à remplir'!$G$31:$G$400,"animaux"),SUMIFS('Étape 1 - à remplir'!$F$31:$F$400,'Étape 1 - à remplir'!$E$31:$E$400,MASQ2!J58,'Étape 1 - à remplir'!$O$31:$O$400,S$3)),IF(S$2="Espèce",IF(S$3="Tous",SUMIFS('Étape 1 - à remplir'!$F$31:$F$400,'Étape 1 - à remplir'!$E$31:$E$400,MASQ2!J58,'Étape 1 - à remplir'!$G$31:$G$400,"animaux"),SUMIFS('Étape 1 - à remplir'!$F$31:$F$400,'Étape 1 - à remplir'!$E$31:$E$400,MASQ2!J58,'Étape 1 - à remplir'!$N$31:$N$400,S$3)))))))</f>
        <v>#N/A</v>
      </c>
      <c r="L58" s="97">
        <f t="shared" si="38"/>
        <v>0</v>
      </c>
      <c r="M58" s="56" t="str">
        <f>Données_ATB!BN57</f>
        <v>Tylosine</v>
      </c>
      <c r="N58" s="204" t="str">
        <f>Données_ATB!BO57</f>
        <v/>
      </c>
      <c r="O58" s="97" t="str">
        <f>Données_ATB!BP57</f>
        <v/>
      </c>
      <c r="P58" s="77" t="str">
        <f>Données_ATB!BR57</f>
        <v>Macrolides</v>
      </c>
      <c r="Q58" s="78" t="str">
        <f>Données_ATB!BS57</f>
        <v/>
      </c>
      <c r="R58" s="79" t="str">
        <f>Données_ATB!BT57</f>
        <v/>
      </c>
      <c r="S58" s="78"/>
      <c r="T58" s="78"/>
      <c r="U58" s="77" t="str">
        <f ca="1"/>
        <v>AXENTYL</v>
      </c>
      <c r="V58" s="79" t="e">
        <f ca="1"/>
        <v>#N/A</v>
      </c>
      <c r="W58" s="102" t="str">
        <f>IF(X58="Colistine","x",IF(INDEX(Données_ATB!CB$3:CC$63,MATCH(X58,Données_ATB!CB$3:CB$63,0),2)="Fluoroquinolones","x",IF(INDEX(Données_ATB!CB$3:CC$63,MATCH(X58,Données_ATB!CB$3:CB$63,0),2)="Cephalosporines 3&amp;4G","x","")))</f>
        <v/>
      </c>
      <c r="X58" s="77" t="str">
        <f>Données_ATB!CB57</f>
        <v>Tildipirosine</v>
      </c>
      <c r="Y58" s="104" t="e">
        <f t="shared" si="30"/>
        <v>#N/A</v>
      </c>
      <c r="Z58" s="8" t="str">
        <f ca="1"/>
        <v>Tildipirosine</v>
      </c>
      <c r="AA58" s="97" t="e">
        <f ca="1"/>
        <v>#N/A</v>
      </c>
      <c r="AB58" s="102"/>
      <c r="AC58" s="8"/>
      <c r="AD58" s="8"/>
      <c r="AE58" s="8"/>
      <c r="AF58" s="8"/>
      <c r="AG58" s="8"/>
      <c r="AH58" s="153" t="str">
        <f t="shared" si="80"/>
        <v/>
      </c>
      <c r="AI58" s="8" t="str">
        <f>IFERROR(SUMIFS('Étape 1 - à remplir'!$F$31:$F$400,'Étape 1 - à remplir'!$C$31:$C$400,IF($AH58="Lait","*Lait*",IF($AH58="Viande","*Viande*",IF($AH58="Reproduction","*Reproduction*",IF($AH58="Autre","*Autre*",IF($AH58="Loisir","*Loisir*",IF($AH58="Œufs","*Œufs*","")))))),'Étape 1 - à remplir'!$G$31:$G$400,"animaux",'Étape 1 - à remplir'!$M$31:$M$400,MASQ2!AI$43)/SUMIFS('Étape 1 - à remplir'!$F$19:$F$28,'Étape 1 - à remplir'!$D$19:$D$28,MASQ2!$AH58,'Étape 1 - à remplir'!$G$19:$G$28,"animaux"),"")</f>
        <v/>
      </c>
      <c r="AJ58" s="8" t="str">
        <f>IFERROR(SUMIFS('Étape 1 - à remplir'!$F$31:$F$400,'Étape 1 - à remplir'!$C$31:$C$400,IF($AH58="Lait","*Lait*",IF($AH58="Viande","*Viande*",IF($AH58="Reproduction","*Reproduction*",IF($AH58="Autre","*Autre*",IF($AH58="Loisir","*Loisir*",IF($AH58="Œufs","*Œufs*","")))))),'Étape 1 - à remplir'!$G$31:$G$400,"animaux",'Étape 1 - à remplir'!$M$31:$M$400,MASQ2!AJ$43)/SUMIFS('Étape 1 - à remplir'!$F$19:$F$28,'Étape 1 - à remplir'!$D$19:$D$28,MASQ2!$AH58,'Étape 1 - à remplir'!$G$19:$G$28,"animaux"),"")</f>
        <v/>
      </c>
      <c r="AK58" s="8" t="str">
        <f>IFERROR(SUMIFS('Étape 1 - à remplir'!$F$31:$F$400,'Étape 1 - à remplir'!$C$31:$C$400,IF($AH58="Lait","*Lait*",IF($AH58="Viande","*Viande*",IF($AH58="Reproduction","*Reproduction*",IF($AH58="Autre","*Autre*",IF($AH58="Loisir","*Loisir*",IF($AH58="Œufs","*Œufs*","")))))),'Étape 1 - à remplir'!$G$31:$G$400,"animaux",'Étape 1 - à remplir'!$M$31:$M$400,MASQ2!AK$43)/SUMIFS('Étape 1 - à remplir'!$F$19:$F$28,'Étape 1 - à remplir'!$D$19:$D$28,MASQ2!$AH58,'Étape 1 - à remplir'!$G$19:$G$28,"animaux"),"")</f>
        <v/>
      </c>
      <c r="AL58" s="8" t="str">
        <f>IFERROR(SUMIFS('Étape 1 - à remplir'!$F$31:$F$400,'Étape 1 - à remplir'!$C$31:$C$400,IF($AH58="Lait","*Lait*",IF($AH58="Viande","*Viande*",IF($AH58="Reproduction","*Reproduction*",IF($AH58="Autre","*Autre*",IF($AH58="Loisir","*Loisir*",IF($AH58="Œufs","*Œufs*","")))))),'Étape 1 - à remplir'!$G$31:$G$400,"animaux",'Étape 1 - à remplir'!$M$31:$M$400,MASQ2!AL$43)/SUMIFS('Étape 1 - à remplir'!$F$19:$F$28,'Étape 1 - à remplir'!$D$19:$D$28,MASQ2!$AH58,'Étape 1 - à remplir'!$G$19:$G$28,"animaux"),"")</f>
        <v/>
      </c>
      <c r="AM58" s="8" t="str">
        <f>IFERROR(SUMIFS('Étape 1 - à remplir'!$F$31:$F$400,'Étape 1 - à remplir'!$C$31:$C$400,IF($AH58="Lait","*Lait*",IF($AH58="Viande","*Viande*",IF($AH58="Reproduction","*Reproduction*",IF($AH58="Autre","*Autre*",IF($AH58="Loisir","*Loisir*",IF($AH58="Œufs","*Œufs*","")))))),'Étape 1 - à remplir'!$G$31:$G$400,"animaux",'Étape 1 - à remplir'!$M$31:$M$400,MASQ2!AM$43)/SUMIFS('Étape 1 - à remplir'!$F$19:$F$28,'Étape 1 - à remplir'!$D$19:$D$28,MASQ2!$AH58,'Étape 1 - à remplir'!$G$19:$G$28,"animaux"),"")</f>
        <v/>
      </c>
      <c r="AN58" s="8" t="str">
        <f>IFERROR(SUMIFS('Étape 1 - à remplir'!$F$31:$F$400,'Étape 1 - à remplir'!$C$31:$C$400,IF($AH58="Lait","*Lait*",IF($AH58="Viande","*Viande*",IF($AH58="Reproduction","*Reproduction*",IF($AH58="Autre","*Autre*",IF($AH58="Loisir","*Loisir*",IF($AH58="Œufs","*Œufs*","")))))),'Étape 1 - à remplir'!$G$31:$G$400,"animaux",'Étape 1 - à remplir'!$M$31:$M$400,MASQ2!AN$43)/SUMIFS('Étape 1 - à remplir'!$F$19:$F$28,'Étape 1 - à remplir'!$D$19:$D$28,MASQ2!$AH58,'Étape 1 - à remplir'!$G$19:$G$28,"animaux"),"")</f>
        <v/>
      </c>
      <c r="AO58" s="8" t="str">
        <f>IFERROR(SUMIFS('Étape 1 - à remplir'!$F$31:$F$400,'Étape 1 - à remplir'!$C$31:$C$400,IF($AH58="Lait","*Lait*",IF($AH58="Viande","*Viande*",IF($AH58="Reproduction","*Reproduction*",IF($AH58="Autre","*Autre*",IF($AH58="Loisir","*Loisir*",IF($AH58="Œufs","*Œufs*","")))))),'Étape 1 - à remplir'!$G$31:$G$400,"animaux",'Étape 1 - à remplir'!$M$31:$M$400,MASQ2!AO$43)/SUMIFS('Étape 1 - à remplir'!$F$19:$F$28,'Étape 1 - à remplir'!$D$19:$D$28,MASQ2!$AH58,'Étape 1 - à remplir'!$G$19:$G$28,"animaux"),"")</f>
        <v/>
      </c>
      <c r="AP58" s="8" t="str">
        <f>IFERROR(SUMIFS('Étape 1 - à remplir'!$F$31:$F$400,'Étape 1 - à remplir'!$C$31:$C$400,IF($AH58="Lait","*Lait*",IF($AH58="Viande","*Viande*",IF($AH58="Reproduction","*Reproduction*",IF($AH58="Autre","*Autre*",IF($AH58="Loisir","*Loisir*",IF($AH58="Œufs","*Œufs*","")))))),'Étape 1 - à remplir'!$G$31:$G$400,"animaux",'Étape 1 - à remplir'!$M$31:$M$400,MASQ2!AP$43)/SUMIFS('Étape 1 - à remplir'!$F$19:$F$28,'Étape 1 - à remplir'!$D$19:$D$28,MASQ2!$AH58,'Étape 1 - à remplir'!$G$19:$G$28,"animaux"),"")</f>
        <v/>
      </c>
      <c r="AQ58" s="8" t="str">
        <f>IFERROR(SUMIFS('Étape 1 - à remplir'!$F$31:$F$400,'Étape 1 - à remplir'!$C$31:$C$400,IF($AH58="Lait","*Lait*",IF($AH58="Viande","*Viande*",IF($AH58="Reproduction","*Reproduction*",IF($AH58="Autre","*Autre*",IF($AH58="Loisir","*Loisir*",IF($AH58="Œufs","*Œufs*","")))))),'Étape 1 - à remplir'!$G$31:$G$400,"animaux",'Étape 1 - à remplir'!$M$31:$M$400,MASQ2!AQ$43)/SUMIFS('Étape 1 - à remplir'!$F$19:$F$28,'Étape 1 - à remplir'!$D$19:$D$28,MASQ2!$AH58,'Étape 1 - à remplir'!$G$19:$G$28,"animaux"),"")</f>
        <v/>
      </c>
      <c r="AR58" s="8" t="str">
        <f>IFERROR(SUMIFS('Étape 1 - à remplir'!$F$31:$F$400,'Étape 1 - à remplir'!$C$31:$C$400,IF($AH58="Lait","*Lait*",IF($AH58="Viande","*Viande*",IF($AH58="Reproduction","*Reproduction*",IF($AH58="Autre","*Autre*",IF($AH58="Loisir","*Loisir*",IF($AH58="Œufs","*Œufs*","")))))),'Étape 1 - à remplir'!$G$31:$G$400,"animaux",'Étape 1 - à remplir'!$M$31:$M$400,MASQ2!AR$43)/SUMIFS('Étape 1 - à remplir'!$F$19:$F$28,'Étape 1 - à remplir'!$D$19:$D$28,MASQ2!$AH58,'Étape 1 - à remplir'!$G$19:$G$28,"animaux"),"")</f>
        <v/>
      </c>
      <c r="AS58" s="8" t="str">
        <f>IFERROR(SUMIFS('Étape 1 - à remplir'!$F$31:$F$400,'Étape 1 - à remplir'!$C$31:$C$400,IF($AH58="Lait","*Lait*",IF($AH58="Viande","*Viande*",IF($AH58="Reproduction","*Reproduction*",IF($AH58="Autre","*Autre*",IF($AH58="Loisir","*Loisir*",IF($AH58="Œufs","*Œufs*","")))))),'Étape 1 - à remplir'!$G$31:$G$400,"animaux",'Étape 1 - à remplir'!$M$31:$M$400,MASQ2!AS$43)/SUMIFS('Étape 1 - à remplir'!$F$19:$F$28,'Étape 1 - à remplir'!$D$19:$D$28,MASQ2!$AH58,'Étape 1 - à remplir'!$G$19:$G$28,"animaux"),"")</f>
        <v/>
      </c>
      <c r="AT58" s="104" t="str">
        <f>IFERROR(SUMIFS('Étape 1 - à remplir'!$F$31:$F$400,'Étape 1 - à remplir'!$C$31:$C$400,IF($AH58="Lait","*Lait*",IF($AH58="Viande","*Viande*",IF($AH58="Reproduction","*Reproduction*",IF($AH58="Autre","*Autre*",IF($AH58="Loisir","*Loisir*",IF($AH58="Œufs","*Œufs*","")))))),'Étape 1 - à remplir'!$G$31:$G$400,"animaux",'Étape 1 - à remplir'!$M$31:$M$400,MASQ2!AT$43)/SUMIFS('Étape 1 - à remplir'!$F$19:$F$28,'Étape 1 - à remplir'!$D$19:$D$28,MASQ2!$AH58,'Étape 1 - à remplir'!$G$19:$G$28,"animaux"),"")</f>
        <v/>
      </c>
      <c r="AV58" s="56"/>
      <c r="AW58" s="8"/>
      <c r="AX58" s="8"/>
      <c r="AY58" s="8"/>
      <c r="AZ58" s="8"/>
      <c r="BA58" s="8"/>
      <c r="BB58" s="8"/>
      <c r="BC58" s="8"/>
      <c r="BD58" s="102" t="str">
        <f t="shared" si="5"/>
        <v/>
      </c>
      <c r="BE58" s="56" t="str">
        <f t="shared" si="6"/>
        <v>AXENTYL</v>
      </c>
      <c r="BF58" s="204" t="e">
        <f>IF(IF(BN$2="Catégorie",IF(BN$3="Toutes",SUMIFS('Étape 1 - à remplir'!$F$31:$F$400,'Étape 1 - à remplir'!$E$31:$E$400,MASQ2!BE58,'Étape 1 - à remplir'!$G$31:$G$400,"lots"),SUMIFS('Étape 1 - à remplir'!$F$31:$F$400,'Étape 1 - à remplir'!$E$31:$E$400,MASQ2!BE58,'Étape 1 - à remplir'!$C$31:$C$400,BN$3)),IF(BN$2="Âge",IF(BN$3="Tous",SUMIFS('Étape 1 - à remplir'!$F$31:$F$400,'Étape 1 - à remplir'!$E$31:$E$400,MASQ2!BE58,'Étape 1 - à remplir'!$G$31:$G$400,"lots"),SUMIFS('Étape 1 - à remplir'!$F$31:$F$400,'Étape 1 - à remplir'!$E$31:$E$400,MASQ2!BE58,'Étape 1 - à remplir'!$P$31:$P$400,BN$3,'Étape 1 - à remplir'!$G$31:$G$400,"lots")),IF(BN$2="Atelier",IF(BN$3="Tous",SUMIFS('Étape 1 - à remplir'!$F$31:$F$400,'Étape 1 - à remplir'!$E$31:$E$400,MASQ2!BE58,'Étape 1 - à remplir'!$G$31:$G$400,"lots"),SUMIFS('Étape 1 - à remplir'!$F$31:$F$400,'Étape 1 - à remplir'!$E$31:$E$400,MASQ2!BE58,'Étape 1 - à remplir'!$O$31:$O$400,BN$3,'Étape 1 - à remplir'!$G$31:$G$400,"lots")),IF(BN$2="Espèce",IF(BN$3="Tous",SUMIFS('Étape 1 - à remplir'!$F$31:$F$400,'Étape 1 - à remplir'!$E$31:$E$400,MASQ2!BE58,'Étape 1 - à remplir'!$G$31:$G$400,"lots"),SUMIFS('Étape 1 - à remplir'!$F$31:$F$400,'Étape 1 - à remplir'!$E$31:$E$400,MASQ2!BE58,'Étape 1 - à remplir'!$N$31:$N$400,BN$3,'Étape 1 - à remplir'!$G$31:$G$400,"lots"))))))=0,NA(),IF(BN$2="Catégorie",IF(BN$3="Toutes",SUMIFS('Étape 1 - à remplir'!$F$31:$F$400,'Étape 1 - à remplir'!$E$31:$E$400,MASQ2!BE58,'Étape 1 - à remplir'!$G$31:$G$400,"lots"),SUMIFS('Étape 1 - à remplir'!$F$31:$F$400,'Étape 1 - à remplir'!$E$31:$E$400,MASQ2!BE58,'Étape 1 - à remplir'!$C$31:$C$400,BN$3)),IF(BN$2="Âge",IF(BN$3="Tous",SUMIFS('Étape 1 - à remplir'!$F$31:$F$400,'Étape 1 - à remplir'!$E$31:$E$400,MASQ2!BE58,'Étape 1 - à remplir'!$G$31:$G$400,"lots"),SUMIFS('Étape 1 - à remplir'!$F$31:$F$400,'Étape 1 - à remplir'!$E$31:$E$400,MASQ2!BE58,'Étape 1 - à remplir'!$P$31:$P$400,BN$3,'Étape 1 - à remplir'!$G$31:$G$400,"lots")),IF(BN$2="Atelier",IF(BN$3="Tous",SUMIFS('Étape 1 - à remplir'!$F$31:$F$400,'Étape 1 - à remplir'!$E$31:$E$400,MASQ2!BE58,'Étape 1 - à remplir'!$G$31:$G$400,"lots"),SUMIFS('Étape 1 - à remplir'!$F$31:$F$400,'Étape 1 - à remplir'!$E$31:$E$400,MASQ2!BE58,'Étape 1 - à remplir'!$O$31:$O$400,BN$3,'Étape 1 - à remplir'!$G$31:$G$400,"lots")),IF(BN$2="Espèce",IF(BN$3="Tous",SUMIFS('Étape 1 - à remplir'!$F$31:$F$400,'Étape 1 - à remplir'!$E$31:$E$400,MASQ2!BE58,'Étape 1 - à remplir'!$G$31:$G$400,"lots"),SUMIFS('Étape 1 - à remplir'!$F$31:$F$400,'Étape 1 - à remplir'!$E$31:$E$400,MASQ2!BE58,'Étape 1 - à remplir'!$N$31:$N$400,BN$3,'Étape 1 - à remplir'!$G$31:$G$400,"lots")))))))</f>
        <v>#N/A</v>
      </c>
      <c r="BG58" s="204">
        <f t="shared" si="32"/>
        <v>0</v>
      </c>
      <c r="BH58" s="204" t="str">
        <f t="shared" si="7"/>
        <v>Tylosine</v>
      </c>
      <c r="BI58" s="204" t="str">
        <f t="shared" si="8"/>
        <v/>
      </c>
      <c r="BJ58" s="204" t="str">
        <f t="shared" si="9"/>
        <v/>
      </c>
      <c r="BK58" s="204" t="str">
        <f t="shared" si="10"/>
        <v>Macrolides</v>
      </c>
      <c r="BL58" s="204" t="str">
        <f t="shared" si="11"/>
        <v/>
      </c>
      <c r="BM58" s="97" t="str">
        <f t="shared" si="12"/>
        <v/>
      </c>
      <c r="BN58" s="78"/>
      <c r="BO58" s="78"/>
      <c r="BP58" s="77" t="str">
        <f ca="1"/>
        <v>AXENTYL</v>
      </c>
      <c r="BQ58" s="79" t="e">
        <f ca="1"/>
        <v>#N/A</v>
      </c>
      <c r="BR58" s="102" t="str">
        <f t="shared" si="73"/>
        <v/>
      </c>
      <c r="BS58" s="77" t="str">
        <f t="shared" si="74"/>
        <v>Tildipirosine</v>
      </c>
      <c r="BT58" s="104" t="e">
        <f t="shared" si="33"/>
        <v>#N/A</v>
      </c>
      <c r="BU58" s="204" t="str">
        <f ca="1"/>
        <v>Tildipirosine</v>
      </c>
      <c r="BV58" s="97" t="e">
        <f ca="1"/>
        <v>#N/A</v>
      </c>
      <c r="BW58" s="8"/>
      <c r="BX58" s="8"/>
      <c r="BY58" s="8"/>
      <c r="BZ58" s="8"/>
      <c r="CA58" s="8"/>
      <c r="CB58" s="8"/>
      <c r="CC58" s="153" t="str">
        <f t="shared" si="81"/>
        <v/>
      </c>
      <c r="CD58" s="163" t="str">
        <f>IFERROR(SUMIFS('Étape 1 - à remplir'!$F$31:$F$400,'Étape 1 - à remplir'!$C$31:$C$400,IF($CC58="Lait","*Lait*",IF($CC58="Viande","*Viande*",IF($CC58="Reproduction","*Reproduction*",IF($CC58="Autre","*Autre*",IF($CC58="Loisir","*Loisir*",IF($CC58="Œufs","*Œufs*","")))))),'Étape 1 - à remplir'!$G$31:$G$400,"lots",'Étape 1 - à remplir'!$M$31:$M$400,MASQ2!CD$43)/SUMIFS('Étape 1 - à remplir'!$F$19:$F$28,'Étape 1 - à remplir'!$D$19:$D$28,MASQ2!$CC58,'Étape 1 - à remplir'!$G$19:$G$28,"lots"),"")</f>
        <v/>
      </c>
      <c r="CE58" s="8" t="str">
        <f>IFERROR(SUMIFS('Étape 1 - à remplir'!$F$31:$F$400,'Étape 1 - à remplir'!$C$31:$C$400,IF($CC58="Lait","*Lait*",IF($CC58="Viande","*Viande*",IF($CC58="Reproduction","*Reproduction*",IF($CC58="Autre","*Autre*",IF($CC58="Loisir","*Loisir*",IF($CC58="Œufs","*Œufs*","")))))),'Étape 1 - à remplir'!$G$31:$G$400,"lots",'Étape 1 - à remplir'!$M$31:$M$400,MASQ2!CE$43)/SUMIFS('Étape 1 - à remplir'!$F$19:$F$28,'Étape 1 - à remplir'!$D$19:$D$28,MASQ2!$CC58,'Étape 1 - à remplir'!$G$19:$G$28,"lots"),"")</f>
        <v/>
      </c>
      <c r="CF58" s="8" t="str">
        <f>IFERROR(SUMIFS('Étape 1 - à remplir'!$F$31:$F$400,'Étape 1 - à remplir'!$C$31:$C$400,IF($CC58="Lait","*Lait*",IF($CC58="Viande","*Viande*",IF($CC58="Reproduction","*Reproduction*",IF($CC58="Autre","*Autre*",IF($CC58="Loisir","*Loisir*",IF($CC58="Œufs","*Œufs*","")))))),'Étape 1 - à remplir'!$G$31:$G$400,"lots",'Étape 1 - à remplir'!$M$31:$M$400,MASQ2!CF$43)/SUMIFS('Étape 1 - à remplir'!$F$19:$F$28,'Étape 1 - à remplir'!$D$19:$D$28,MASQ2!$CC58,'Étape 1 - à remplir'!$G$19:$G$28,"lots"),"")</f>
        <v/>
      </c>
      <c r="CG58" s="8" t="str">
        <f>IFERROR(SUMIFS('Étape 1 - à remplir'!$F$31:$F$400,'Étape 1 - à remplir'!$C$31:$C$400,IF($CC58="Lait","*Lait*",IF($CC58="Viande","*Viande*",IF($CC58="Reproduction","*Reproduction*",IF($CC58="Autre","*Autre*",IF($CC58="Loisir","*Loisir*",IF($CC58="Œufs","*Œufs*","")))))),'Étape 1 - à remplir'!$G$31:$G$400,"lots",'Étape 1 - à remplir'!$M$31:$M$400,MASQ2!CG$43)/SUMIFS('Étape 1 - à remplir'!$F$19:$F$28,'Étape 1 - à remplir'!$D$19:$D$28,MASQ2!$CC58,'Étape 1 - à remplir'!$G$19:$G$28,"lots"),"")</f>
        <v/>
      </c>
      <c r="CH58" s="8" t="str">
        <f>IFERROR(SUMIFS('Étape 1 - à remplir'!$F$31:$F$400,'Étape 1 - à remplir'!$C$31:$C$400,IF($CC58="Lait","*Lait*",IF($CC58="Viande","*Viande*",IF($CC58="Reproduction","*Reproduction*",IF($CC58="Autre","*Autre*",IF($CC58="Loisir","*Loisir*",IF($CC58="Œufs","*Œufs*","")))))),'Étape 1 - à remplir'!$G$31:$G$400,"lots",'Étape 1 - à remplir'!$M$31:$M$400,MASQ2!CH$43)/SUMIFS('Étape 1 - à remplir'!$F$19:$F$28,'Étape 1 - à remplir'!$D$19:$D$28,MASQ2!$CC58,'Étape 1 - à remplir'!$G$19:$G$28,"lots"),"")</f>
        <v/>
      </c>
      <c r="CI58" s="8" t="str">
        <f>IFERROR(SUMIFS('Étape 1 - à remplir'!$F$31:$F$400,'Étape 1 - à remplir'!$C$31:$C$400,IF($CC58="Lait","*Lait*",IF($CC58="Viande","*Viande*",IF($CC58="Reproduction","*Reproduction*",IF($CC58="Autre","*Autre*",IF($CC58="Loisir","*Loisir*",IF($CC58="Œufs","*Œufs*","")))))),'Étape 1 - à remplir'!$G$31:$G$400,"lots",'Étape 1 - à remplir'!$M$31:$M$400,MASQ2!CI$43)/SUMIFS('Étape 1 - à remplir'!$F$19:$F$28,'Étape 1 - à remplir'!$D$19:$D$28,MASQ2!$CC58,'Étape 1 - à remplir'!$G$19:$G$28,"lots"),"")</f>
        <v/>
      </c>
      <c r="CJ58" s="8" t="str">
        <f>IFERROR(SUMIFS('Étape 1 - à remplir'!$F$31:$F$400,'Étape 1 - à remplir'!$C$31:$C$400,IF($CC58="Lait","*Lait*",IF($CC58="Viande","*Viande*",IF($CC58="Reproduction","*Reproduction*",IF($CC58="Autre","*Autre*",IF($CC58="Loisir","*Loisir*",IF($CC58="Œufs","*Œufs*","")))))),'Étape 1 - à remplir'!$G$31:$G$400,"lots",'Étape 1 - à remplir'!$M$31:$M$400,MASQ2!CJ$43)/SUMIFS('Étape 1 - à remplir'!$F$19:$F$28,'Étape 1 - à remplir'!$D$19:$D$28,MASQ2!$CC58,'Étape 1 - à remplir'!$G$19:$G$28,"lots"),"")</f>
        <v/>
      </c>
      <c r="CK58" s="8" t="str">
        <f>IFERROR(SUMIFS('Étape 1 - à remplir'!$F$31:$F$400,'Étape 1 - à remplir'!$C$31:$C$400,IF($CC58="Lait","*Lait*",IF($CC58="Viande","*Viande*",IF($CC58="Reproduction","*Reproduction*",IF($CC58="Autre","*Autre*",IF($CC58="Loisir","*Loisir*",IF($CC58="Œufs","*Œufs*","")))))),'Étape 1 - à remplir'!$G$31:$G$400,"lots",'Étape 1 - à remplir'!$M$31:$M$400,MASQ2!CK$43)/SUMIFS('Étape 1 - à remplir'!$F$19:$F$28,'Étape 1 - à remplir'!$D$19:$D$28,MASQ2!$CC58,'Étape 1 - à remplir'!$G$19:$G$28,"lots"),"")</f>
        <v/>
      </c>
      <c r="CL58" s="8" t="str">
        <f>IFERROR(SUMIFS('Étape 1 - à remplir'!$F$31:$F$400,'Étape 1 - à remplir'!$C$31:$C$400,IF($CC58="Lait","*Lait*",IF($CC58="Viande","*Viande*",IF($CC58="Reproduction","*Reproduction*",IF($CC58="Autre","*Autre*",IF($CC58="Loisir","*Loisir*",IF($CC58="Œufs","*Œufs*","")))))),'Étape 1 - à remplir'!$G$31:$G$400,"lots",'Étape 1 - à remplir'!$M$31:$M$400,MASQ2!CL$43)/SUMIFS('Étape 1 - à remplir'!$F$19:$F$28,'Étape 1 - à remplir'!$D$19:$D$28,MASQ2!$CC58,'Étape 1 - à remplir'!$G$19:$G$28,"lots"),"")</f>
        <v/>
      </c>
      <c r="CM58" s="8" t="str">
        <f>IFERROR(SUMIFS('Étape 1 - à remplir'!$F$31:$F$400,'Étape 1 - à remplir'!$C$31:$C$400,IF($CC58="Lait","*Lait*",IF($CC58="Viande","*Viande*",IF($CC58="Reproduction","*Reproduction*",IF($CC58="Autre","*Autre*",IF($CC58="Loisir","*Loisir*",IF($CC58="Œufs","*Œufs*","")))))),'Étape 1 - à remplir'!$G$31:$G$400,"lots",'Étape 1 - à remplir'!$M$31:$M$400,MASQ2!CM$43)/SUMIFS('Étape 1 - à remplir'!$F$19:$F$28,'Étape 1 - à remplir'!$D$19:$D$28,MASQ2!$CC58,'Étape 1 - à remplir'!$G$19:$G$28,"lots"),"")</f>
        <v/>
      </c>
      <c r="CN58" s="8" t="str">
        <f>IFERROR(SUMIFS('Étape 1 - à remplir'!$F$31:$F$400,'Étape 1 - à remplir'!$C$31:$C$400,IF($CC58="Lait","*Lait*",IF($CC58="Viande","*Viande*",IF($CC58="Reproduction","*Reproduction*",IF($CC58="Autre","*Autre*",IF($CC58="Loisir","*Loisir*",IF($CC58="Œufs","*Œufs*","")))))),'Étape 1 - à remplir'!$G$31:$G$400,"lots",'Étape 1 - à remplir'!$M$31:$M$400,MASQ2!CN$43)/SUMIFS('Étape 1 - à remplir'!$F$19:$F$28,'Étape 1 - à remplir'!$D$19:$D$28,MASQ2!$CC58,'Étape 1 - à remplir'!$G$19:$G$28,"lots"),"")</f>
        <v/>
      </c>
      <c r="CO58" s="104" t="str">
        <f>IFERROR(SUMIFS('Étape 1 - à remplir'!$F$31:$F$400,'Étape 1 - à remplir'!$C$31:$C$400,IF($CC58="Lait","*Lait*",IF($CC58="Viande","*Viande*",IF($CC58="Reproduction","*Reproduction*",IF($CC58="Autre","*Autre*",IF($CC58="Loisir","*Loisir*",IF($CC58="Œufs","*Œufs*","")))))),'Étape 1 - à remplir'!$G$31:$G$400,"lots",'Étape 1 - à remplir'!$M$31:$M$400,MASQ2!CO$43)/SUMIFS('Étape 1 - à remplir'!$F$19:$F$28,'Étape 1 - à remplir'!$D$19:$D$28,MASQ2!$CC58,'Étape 1 - à remplir'!$G$19:$G$28,"lots"),"")</f>
        <v/>
      </c>
      <c r="CQ58" s="56"/>
      <c r="CR58" s="8"/>
      <c r="CS58" s="8"/>
      <c r="CT58" s="8"/>
      <c r="CU58" s="8"/>
      <c r="CV58" s="8"/>
      <c r="CW58" s="8"/>
      <c r="CX58" s="8"/>
      <c r="CY58" s="102" t="str">
        <f t="shared" si="18"/>
        <v/>
      </c>
      <c r="CZ58" s="56" t="str">
        <f t="shared" si="19"/>
        <v>AXENTYL</v>
      </c>
      <c r="DA58" s="204" t="e">
        <f>IF(IF(DI$2="Catégorie",IF(DI$3="Toutes",SUMIFS('Étape 1 - à remplir'!$F$31:$F$400,'Étape 1 - à remplir'!$E$31:$E$400,MASQ2!CZ58,'Étape 1 - à remplir'!$G$31:$G$400,"kg"),SUMIFS('Étape 1 - à remplir'!$F$31:$F$400,'Étape 1 - à remplir'!$E$31:$E$400,MASQ2!CZ58,'Étape 1 - à remplir'!$C$31:$C$400,DI$3)),IF(DI$2="Âge",IF(DI$3="Tous",SUMIFS('Étape 1 - à remplir'!$F$31:$F$400,'Étape 1 - à remplir'!$E$31:$E$400,MASQ2!CZ58,'Étape 1 - à remplir'!$G$31:$G$400,"kg"),SUMIFS('Étape 1 - à remplir'!$F$31:$F$400,'Étape 1 - à remplir'!$E$31:$E$400,MASQ2!CZ58,'Étape 1 - à remplir'!$P$31:$P$400,DI$3,'Étape 1 - à remplir'!$G$31:$G$400,"kg")),IF(DI$2="Atelier",IF(DI$3="Tous",SUMIFS('Étape 1 - à remplir'!$F$31:$F$400,'Étape 1 - à remplir'!$E$31:$E$400,MASQ2!CZ58,'Étape 1 - à remplir'!$G$31:$G$400,"kg"),SUMIFS('Étape 1 - à remplir'!$F$31:$F$400,'Étape 1 - à remplir'!$E$31:$E$400,MASQ2!CZ58,'Étape 1 - à remplir'!$O$31:$O$400,DI$3,'Étape 1 - à remplir'!$G$31:$G$400,"kg")),IF(DI$2="Espèce",IF(DI$3="Tous",SUMIFS('Étape 1 - à remplir'!$F$31:$F$400,'Étape 1 - à remplir'!$E$31:$E$400,MASQ2!CZ58,'Étape 1 - à remplir'!$G$31:$G$400,"kg"),SUMIFS('Étape 1 - à remplir'!$F$31:$F$400,'Étape 1 - à remplir'!$E$31:$E$400,MASQ2!CZ58,'Étape 1 - à remplir'!$N$31:$N$400,DI$3,'Étape 1 - à remplir'!$G$31:$G$400,"kg"))))))=0,NA(),IF(DI$2="Catégorie",IF(DI$3="Toutes",SUMIFS('Étape 1 - à remplir'!$F$31:$F$400,'Étape 1 - à remplir'!$E$31:$E$400,MASQ2!CZ58,'Étape 1 - à remplir'!$G$31:$G$400,"kg"),SUMIFS('Étape 1 - à remplir'!$F$31:$F$400,'Étape 1 - à remplir'!$E$31:$E$400,MASQ2!CZ58,'Étape 1 - à remplir'!$C$31:$C$400,DI$3)),IF(DI$2="Âge",IF(DI$3="Tous",SUMIFS('Étape 1 - à remplir'!$F$31:$F$400,'Étape 1 - à remplir'!$E$31:$E$400,MASQ2!CZ58,'Étape 1 - à remplir'!$G$31:$G$400,"kg"),SUMIFS('Étape 1 - à remplir'!$F$31:$F$400,'Étape 1 - à remplir'!$E$31:$E$400,MASQ2!CZ58,'Étape 1 - à remplir'!$P$31:$P$400,DI$3,'Étape 1 - à remplir'!$G$31:$G$400,"kg")),IF(DI$2="Atelier",IF(DI$3="Tous",SUMIFS('Étape 1 - à remplir'!$F$31:$F$400,'Étape 1 - à remplir'!$E$31:$E$400,MASQ2!CZ58,'Étape 1 - à remplir'!$G$31:$G$400,"kg"),SUMIFS('Étape 1 - à remplir'!$F$31:$F$400,'Étape 1 - à remplir'!$E$31:$E$400,MASQ2!CZ58,'Étape 1 - à remplir'!$O$31:$O$400,DI$3,'Étape 1 - à remplir'!$G$31:$G$400,"kg")),IF(DI$2="Espèce",IF(DI$3="Tous",SUMIFS('Étape 1 - à remplir'!$F$31:$F$400,'Étape 1 - à remplir'!$E$31:$E$400,MASQ2!CZ58,'Étape 1 - à remplir'!$G$31:$G$400,"kg"),SUMIFS('Étape 1 - à remplir'!$F$31:$F$400,'Étape 1 - à remplir'!$E$31:$E$400,MASQ2!CZ58,'Étape 1 - à remplir'!$N$31:$N$400,DI$3,'Étape 1 - à remplir'!$G$31:$G$400,"kg")))))))</f>
        <v>#N/A</v>
      </c>
      <c r="DB58" s="104">
        <f t="shared" si="35"/>
        <v>0</v>
      </c>
      <c r="DC58" s="204" t="str">
        <f t="shared" si="20"/>
        <v>Tylosine</v>
      </c>
      <c r="DD58" s="204" t="str">
        <f t="shared" si="21"/>
        <v/>
      </c>
      <c r="DE58" s="204" t="str">
        <f t="shared" si="22"/>
        <v/>
      </c>
      <c r="DF58" s="204" t="str">
        <f t="shared" si="23"/>
        <v>Macrolides</v>
      </c>
      <c r="DG58" s="204" t="str">
        <f t="shared" si="24"/>
        <v/>
      </c>
      <c r="DH58" s="97" t="str">
        <f t="shared" si="25"/>
        <v/>
      </c>
      <c r="DI58" s="78"/>
      <c r="DJ58" s="78"/>
      <c r="DK58" s="77" t="str">
        <f ca="1"/>
        <v>AXENTYL</v>
      </c>
      <c r="DL58" s="79" t="e">
        <f ca="1"/>
        <v>#N/A</v>
      </c>
      <c r="DM58" s="102" t="str">
        <f t="shared" si="75"/>
        <v/>
      </c>
      <c r="DN58" s="77" t="str">
        <f t="shared" si="76"/>
        <v>Tildipirosine</v>
      </c>
      <c r="DO58" s="104" t="e">
        <f t="shared" si="36"/>
        <v>#N/A</v>
      </c>
      <c r="DP58" s="8" t="str">
        <f ca="1"/>
        <v>Tildipirosine</v>
      </c>
      <c r="DQ58" s="97" t="e">
        <f ca="1"/>
        <v>#N/A</v>
      </c>
      <c r="DR58" s="8"/>
      <c r="DS58" s="8"/>
      <c r="DT58" s="8"/>
      <c r="DU58" s="8"/>
      <c r="DV58" s="8"/>
      <c r="DW58" s="8"/>
      <c r="DX58" s="163" t="str">
        <f t="shared" si="82"/>
        <v/>
      </c>
      <c r="DY58" s="163" t="str">
        <f>IFERROR(SUMIFS('Étape 1 - à remplir'!$F$31:$F$400,'Étape 1 - à remplir'!$C$31:$C$400,IF($DX58="Lait","*Lait*",IF($DX58="Viande","*Viande*",IF($DX58="Reproduction","*Reproduction*",IF($DX58="Autre","*Autre*",IF($DX58="Loisir","*Loisir*",IF($DX58="Œufs","*Œufs*","")))))),'Étape 1 - à remplir'!$G$31:$G$400,"kg",'Étape 1 - à remplir'!$M$31:$M$400,MASQ2!DY$43)/SUMIFS('Étape 1 - à remplir'!$F$19:$F$28,'Étape 1 - à remplir'!$D$19:$D$28,MASQ2!$DX58,'Étape 1 - à remplir'!$G$19:$G$28,"kg"),"")</f>
        <v/>
      </c>
      <c r="DZ58" s="8" t="str">
        <f>IFERROR(SUMIFS('Étape 1 - à remplir'!$F$31:$F$400,'Étape 1 - à remplir'!$C$31:$C$400,IF($DX58="Lait","*Lait*",IF($DX58="Viande","*Viande*",IF($DX58="Reproduction","*Reproduction*",IF($DX58="Autre","*Autre*",IF($DX58="Loisir","*Loisir*",IF($DX58="Œufs","*Œufs*","")))))),'Étape 1 - à remplir'!$G$31:$G$400,"kg",'Étape 1 - à remplir'!$M$31:$M$400,MASQ2!DZ$43)/SUMIFS('Étape 1 - à remplir'!$F$19:$F$28,'Étape 1 - à remplir'!$D$19:$D$28,MASQ2!$DX58,'Étape 1 - à remplir'!$G$19:$G$28,"kg"),"")</f>
        <v/>
      </c>
      <c r="EA58" s="8" t="str">
        <f>IFERROR(SUMIFS('Étape 1 - à remplir'!$F$31:$F$400,'Étape 1 - à remplir'!$C$31:$C$400,IF($DX58="Lait","*Lait*",IF($DX58="Viande","*Viande*",IF($DX58="Reproduction","*Reproduction*",IF($DX58="Autre","*Autre*",IF($DX58="Loisir","*Loisir*",IF($DX58="Œufs","*Œufs*","")))))),'Étape 1 - à remplir'!$G$31:$G$400,"kg",'Étape 1 - à remplir'!$M$31:$M$400,MASQ2!EA$43)/SUMIFS('Étape 1 - à remplir'!$F$19:$F$28,'Étape 1 - à remplir'!$D$19:$D$28,MASQ2!$DX58,'Étape 1 - à remplir'!$G$19:$G$28,"kg"),"")</f>
        <v/>
      </c>
      <c r="EB58" s="8" t="str">
        <f>IFERROR(SUMIFS('Étape 1 - à remplir'!$F$31:$F$400,'Étape 1 - à remplir'!$C$31:$C$400,IF($DX58="Lait","*Lait*",IF($DX58="Viande","*Viande*",IF($DX58="Reproduction","*Reproduction*",IF($DX58="Autre","*Autre*",IF($DX58="Loisir","*Loisir*",IF($DX58="Œufs","*Œufs*","")))))),'Étape 1 - à remplir'!$G$31:$G$400,"kg",'Étape 1 - à remplir'!$M$31:$M$400,MASQ2!EB$43)/SUMIFS('Étape 1 - à remplir'!$F$19:$F$28,'Étape 1 - à remplir'!$D$19:$D$28,MASQ2!$DX58,'Étape 1 - à remplir'!$G$19:$G$28,"kg"),"")</f>
        <v/>
      </c>
      <c r="EC58" s="8" t="str">
        <f>IFERROR(SUMIFS('Étape 1 - à remplir'!$F$31:$F$400,'Étape 1 - à remplir'!$C$31:$C$400,IF($DX58="Lait","*Lait*",IF($DX58="Viande","*Viande*",IF($DX58="Reproduction","*Reproduction*",IF($DX58="Autre","*Autre*",IF($DX58="Loisir","*Loisir*",IF($DX58="Œufs","*Œufs*","")))))),'Étape 1 - à remplir'!$G$31:$G$400,"kg",'Étape 1 - à remplir'!$M$31:$M$400,MASQ2!EC$43)/SUMIFS('Étape 1 - à remplir'!$F$19:$F$28,'Étape 1 - à remplir'!$D$19:$D$28,MASQ2!$DX58,'Étape 1 - à remplir'!$G$19:$G$28,"kg"),"")</f>
        <v/>
      </c>
      <c r="ED58" s="8" t="str">
        <f>IFERROR(SUMIFS('Étape 1 - à remplir'!$F$31:$F$400,'Étape 1 - à remplir'!$C$31:$C$400,IF($DX58="Lait","*Lait*",IF($DX58="Viande","*Viande*",IF($DX58="Reproduction","*Reproduction*",IF($DX58="Autre","*Autre*",IF($DX58="Loisir","*Loisir*",IF($DX58="Œufs","*Œufs*","")))))),'Étape 1 - à remplir'!$G$31:$G$400,"kg",'Étape 1 - à remplir'!$M$31:$M$400,MASQ2!ED$43)/SUMIFS('Étape 1 - à remplir'!$F$19:$F$28,'Étape 1 - à remplir'!$D$19:$D$28,MASQ2!$DX58,'Étape 1 - à remplir'!$G$19:$G$28,"kg"),"")</f>
        <v/>
      </c>
      <c r="EE58" s="8" t="str">
        <f>IFERROR(SUMIFS('Étape 1 - à remplir'!$F$31:$F$400,'Étape 1 - à remplir'!$C$31:$C$400,IF($DX58="Lait","*Lait*",IF($DX58="Viande","*Viande*",IF($DX58="Reproduction","*Reproduction*",IF($DX58="Autre","*Autre*",IF($DX58="Loisir","*Loisir*",IF($DX58="Œufs","*Œufs*","")))))),'Étape 1 - à remplir'!$G$31:$G$400,"kg",'Étape 1 - à remplir'!$M$31:$M$400,MASQ2!EE$43)/SUMIFS('Étape 1 - à remplir'!$F$19:$F$28,'Étape 1 - à remplir'!$D$19:$D$28,MASQ2!$DX58,'Étape 1 - à remplir'!$G$19:$G$28,"kg"),"")</f>
        <v/>
      </c>
      <c r="EF58" s="8" t="str">
        <f>IFERROR(SUMIFS('Étape 1 - à remplir'!$F$31:$F$400,'Étape 1 - à remplir'!$C$31:$C$400,IF($DX58="Lait","*Lait*",IF($DX58="Viande","*Viande*",IF($DX58="Reproduction","*Reproduction*",IF($DX58="Autre","*Autre*",IF($DX58="Loisir","*Loisir*",IF($DX58="Œufs","*Œufs*","")))))),'Étape 1 - à remplir'!$G$31:$G$400,"kg",'Étape 1 - à remplir'!$M$31:$M$400,MASQ2!EF$43)/SUMIFS('Étape 1 - à remplir'!$F$19:$F$28,'Étape 1 - à remplir'!$D$19:$D$28,MASQ2!$DX58,'Étape 1 - à remplir'!$G$19:$G$28,"kg"),"")</f>
        <v/>
      </c>
      <c r="EG58" s="8" t="str">
        <f>IFERROR(SUMIFS('Étape 1 - à remplir'!$F$31:$F$400,'Étape 1 - à remplir'!$C$31:$C$400,IF($DX58="Lait","*Lait*",IF($DX58="Viande","*Viande*",IF($DX58="Reproduction","*Reproduction*",IF($DX58="Autre","*Autre*",IF($DX58="Loisir","*Loisir*",IF($DX58="Œufs","*Œufs*","")))))),'Étape 1 - à remplir'!$G$31:$G$400,"kg",'Étape 1 - à remplir'!$M$31:$M$400,MASQ2!EG$43)/SUMIFS('Étape 1 - à remplir'!$F$19:$F$28,'Étape 1 - à remplir'!$D$19:$D$28,MASQ2!$DX58,'Étape 1 - à remplir'!$G$19:$G$28,"kg"),"")</f>
        <v/>
      </c>
      <c r="EH58" s="8" t="str">
        <f>IFERROR(SUMIFS('Étape 1 - à remplir'!$F$31:$F$400,'Étape 1 - à remplir'!$C$31:$C$400,IF($DX58="Lait","*Lait*",IF($DX58="Viande","*Viande*",IF($DX58="Reproduction","*Reproduction*",IF($DX58="Autre","*Autre*",IF($DX58="Loisir","*Loisir*",IF($DX58="Œufs","*Œufs*","")))))),'Étape 1 - à remplir'!$G$31:$G$400,"kg",'Étape 1 - à remplir'!$M$31:$M$400,MASQ2!EH$43)/SUMIFS('Étape 1 - à remplir'!$F$19:$F$28,'Étape 1 - à remplir'!$D$19:$D$28,MASQ2!$DX58,'Étape 1 - à remplir'!$G$19:$G$28,"kg"),"")</f>
        <v/>
      </c>
      <c r="EI58" s="8" t="str">
        <f>IFERROR(SUMIFS('Étape 1 - à remplir'!$F$31:$F$400,'Étape 1 - à remplir'!$C$31:$C$400,IF($DX58="Lait","*Lait*",IF($DX58="Viande","*Viande*",IF($DX58="Reproduction","*Reproduction*",IF($DX58="Autre","*Autre*",IF($DX58="Loisir","*Loisir*",IF($DX58="Œufs","*Œufs*","")))))),'Étape 1 - à remplir'!$G$31:$G$400,"kg",'Étape 1 - à remplir'!$M$31:$M$400,MASQ2!EI$43)/SUMIFS('Étape 1 - à remplir'!$F$19:$F$28,'Étape 1 - à remplir'!$D$19:$D$28,MASQ2!$DX58,'Étape 1 - à remplir'!$G$19:$G$28,"kg"),"")</f>
        <v/>
      </c>
      <c r="EJ58" s="104" t="str">
        <f>IFERROR(SUMIFS('Étape 1 - à remplir'!$F$31:$F$400,'Étape 1 - à remplir'!$C$31:$C$400,IF($DX58="Lait","*Lait*",IF($DX58="Viande","*Viande*",IF($DX58="Reproduction","*Reproduction*",IF($DX58="Autre","*Autre*",IF($DX58="Loisir","*Loisir*",IF($DX58="Œufs","*Œufs*","")))))),'Étape 1 - à remplir'!$G$31:$G$400,"kg",'Étape 1 - à remplir'!$M$31:$M$400,MASQ2!EJ$43)/SUMIFS('Étape 1 - à remplir'!$F$19:$F$28,'Étape 1 - à remplir'!$D$19:$D$28,MASQ2!$DX58,'Étape 1 - à remplir'!$G$19:$G$28,"kg"),"")</f>
        <v/>
      </c>
    </row>
    <row r="59" spans="1:140" x14ac:dyDescent="0.25">
      <c r="A59" s="56"/>
      <c r="B59" s="8"/>
      <c r="C59" s="8"/>
      <c r="D59" s="8"/>
      <c r="E59" s="8"/>
      <c r="F59" s="8"/>
      <c r="G59" s="8"/>
      <c r="H59" s="8"/>
      <c r="I59" s="102" t="str">
        <f>INDEX(Données_ATB!BE:BV,MATCH(MASQ2!J59,Données_ATB!BE:BE,0),18)</f>
        <v/>
      </c>
      <c r="J59" s="77" t="str">
        <f>Données_ATB!BE58</f>
        <v>AXENTYL 200 MG/ML SOLUTION INJECTABLE POUR BOVINS, OVINS, CAPRINS ET PORCINS</v>
      </c>
      <c r="K59" s="204" t="e">
        <f>IF(IF(S$2="Catégorie",IF(S$3="Toutes",SUMIFS('Étape 1 - à remplir'!$F$31:$F$400,'Étape 1 - à remplir'!$E$31:$E$400,MASQ2!J59,'Étape 1 - à remplir'!$G$31:$G$400,"animaux"),SUMIFS('Étape 1 - à remplir'!$F$31:$F$400,'Étape 1 - à remplir'!$E$31:$E$400,MASQ2!J59,'Étape 1 - à remplir'!$C$31:$C$400,S$3)),IF(S$2="Âge",IF(S$3="Tous",SUMIFS('Étape 1 - à remplir'!$F$31:$F$400,'Étape 1 - à remplir'!$E$31:$E$400,MASQ2!J59,'Étape 1 - à remplir'!$G$31:$G$400,"animaux"),SUMIFS('Étape 1 - à remplir'!$F$31:$F$400,'Étape 1 - à remplir'!$E$31:$E$400,MASQ2!J59,'Étape 1 - à remplir'!$P$31:$P$400,S$3)),IF(S$2="Atelier",IF(S$3="Tous",SUMIFS('Étape 1 - à remplir'!$F$31:$F$400,'Étape 1 - à remplir'!$E$31:$E$400,MASQ2!J59,'Étape 1 - à remplir'!$G$31:$G$400,"animaux"),SUMIFS('Étape 1 - à remplir'!$F$31:$F$400,'Étape 1 - à remplir'!$E$31:$E$400,MASQ2!J59,'Étape 1 - à remplir'!$O$31:$O$400,S$3)),IF(S$2="Espèce",IF(S$3="Tous",SUMIFS('Étape 1 - à remplir'!$F$31:$F$400,'Étape 1 - à remplir'!$E$31:$E$400,MASQ2!J59,'Étape 1 - à remplir'!$G$31:$G$400,"animaux"),SUMIFS('Étape 1 - à remplir'!$F$31:$F$400,'Étape 1 - à remplir'!$E$31:$E$400,MASQ2!J59,'Étape 1 - à remplir'!$N$31:$N$400,S$3))))))=0,NA(),IF(S$2="Catégorie",IF(S$3="Toutes",SUMIFS('Étape 1 - à remplir'!$F$31:$F$400,'Étape 1 - à remplir'!$E$31:$E$400,MASQ2!J59,'Étape 1 - à remplir'!$G$31:$G$400,"animaux"),SUMIFS('Étape 1 - à remplir'!$F$31:$F$400,'Étape 1 - à remplir'!$E$31:$E$400,MASQ2!J59,'Étape 1 - à remplir'!$C$31:$C$400,S$3)),IF(S$2="Âge",IF(S$3="Tous",SUMIFS('Étape 1 - à remplir'!$F$31:$F$400,'Étape 1 - à remplir'!$E$31:$E$400,MASQ2!J59,'Étape 1 - à remplir'!$G$31:$G$400,"animaux"),SUMIFS('Étape 1 - à remplir'!$F$31:$F$400,'Étape 1 - à remplir'!$E$31:$E$400,MASQ2!J59,'Étape 1 - à remplir'!$P$31:$P$400,S$3)),IF(S$2="Atelier",IF(S$3="Tous",SUMIFS('Étape 1 - à remplir'!$F$31:$F$400,'Étape 1 - à remplir'!$E$31:$E$400,MASQ2!J59,'Étape 1 - à remplir'!$G$31:$G$400,"animaux"),SUMIFS('Étape 1 - à remplir'!$F$31:$F$400,'Étape 1 - à remplir'!$E$31:$E$400,MASQ2!J59,'Étape 1 - à remplir'!$O$31:$O$400,S$3)),IF(S$2="Espèce",IF(S$3="Tous",SUMIFS('Étape 1 - à remplir'!$F$31:$F$400,'Étape 1 - à remplir'!$E$31:$E$400,MASQ2!J59,'Étape 1 - à remplir'!$G$31:$G$400,"animaux"),SUMIFS('Étape 1 - à remplir'!$F$31:$F$400,'Étape 1 - à remplir'!$E$31:$E$400,MASQ2!J59,'Étape 1 - à remplir'!$N$31:$N$400,S$3)))))))</f>
        <v>#N/A</v>
      </c>
      <c r="L59" s="97">
        <f t="shared" si="38"/>
        <v>0</v>
      </c>
      <c r="M59" s="56" t="str">
        <f>Données_ATB!BN58</f>
        <v>Tylosine</v>
      </c>
      <c r="N59" s="204" t="str">
        <f>Données_ATB!BO58</f>
        <v/>
      </c>
      <c r="O59" s="97" t="str">
        <f>Données_ATB!BP58</f>
        <v/>
      </c>
      <c r="P59" s="77" t="str">
        <f>Données_ATB!BR58</f>
        <v>Macrolides</v>
      </c>
      <c r="Q59" s="78" t="str">
        <f>Données_ATB!BS58</f>
        <v/>
      </c>
      <c r="R59" s="79" t="str">
        <f>Données_ATB!BT58</f>
        <v/>
      </c>
      <c r="S59" s="78"/>
      <c r="T59" s="78"/>
      <c r="U59" s="77" t="str">
        <f ca="1"/>
        <v>AXENTYL 200 MG/ML SOLUTION INJECTABLE POUR BOVINS, OVINS, CAPRINS ET PORCINS</v>
      </c>
      <c r="V59" s="79" t="e">
        <f ca="1"/>
        <v>#N/A</v>
      </c>
      <c r="W59" s="102" t="str">
        <f>IF(X59="Colistine","x",IF(INDEX(Données_ATB!CB$3:CC$63,MATCH(X59,Données_ATB!CB$3:CB$63,0),2)="Fluoroquinolones","x",IF(INDEX(Données_ATB!CB$3:CC$63,MATCH(X59,Données_ATB!CB$3:CB$63,0),2)="Cephalosporines 3&amp;4G","x","")))</f>
        <v/>
      </c>
      <c r="X59" s="77" t="str">
        <f>Données_ATB!CB58</f>
        <v>Tilmicosine</v>
      </c>
      <c r="Y59" s="104" t="e">
        <f t="shared" si="30"/>
        <v>#N/A</v>
      </c>
      <c r="Z59" s="8" t="str">
        <f ca="1"/>
        <v>Tilmicosine</v>
      </c>
      <c r="AA59" s="97" t="e">
        <f ca="1"/>
        <v>#N/A</v>
      </c>
      <c r="AB59" s="102"/>
      <c r="AC59" s="8"/>
      <c r="AD59" s="8"/>
      <c r="AE59" s="8"/>
      <c r="AF59" s="8"/>
      <c r="AG59" s="8"/>
      <c r="AH59" s="153" t="str">
        <f t="shared" si="80"/>
        <v/>
      </c>
      <c r="AI59" s="8" t="str">
        <f>IFERROR(SUMIFS('Étape 1 - à remplir'!$F$31:$F$400,'Étape 1 - à remplir'!$C$31:$C$400,IF($AH59="Lait","*Lait*",IF($AH59="Viande","*Viande*",IF($AH59="Reproduction","*Reproduction*",IF($AH59="Autre","*Autre*",IF($AH59="Loisir","*Loisir*",IF($AH59="Œufs","*Œufs*","")))))),'Étape 1 - à remplir'!$G$31:$G$400,"animaux",'Étape 1 - à remplir'!$M$31:$M$400,MASQ2!AI$43)/SUMIFS('Étape 1 - à remplir'!$F$19:$F$28,'Étape 1 - à remplir'!$D$19:$D$28,MASQ2!$AH59,'Étape 1 - à remplir'!$G$19:$G$28,"animaux"),"")</f>
        <v/>
      </c>
      <c r="AJ59" s="8" t="str">
        <f>IFERROR(SUMIFS('Étape 1 - à remplir'!$F$31:$F$400,'Étape 1 - à remplir'!$C$31:$C$400,IF($AH59="Lait","*Lait*",IF($AH59="Viande","*Viande*",IF($AH59="Reproduction","*Reproduction*",IF($AH59="Autre","*Autre*",IF($AH59="Loisir","*Loisir*",IF($AH59="Œufs","*Œufs*","")))))),'Étape 1 - à remplir'!$G$31:$G$400,"animaux",'Étape 1 - à remplir'!$M$31:$M$400,MASQ2!AJ$43)/SUMIFS('Étape 1 - à remplir'!$F$19:$F$28,'Étape 1 - à remplir'!$D$19:$D$28,MASQ2!$AH59,'Étape 1 - à remplir'!$G$19:$G$28,"animaux"),"")</f>
        <v/>
      </c>
      <c r="AK59" s="8" t="str">
        <f>IFERROR(SUMIFS('Étape 1 - à remplir'!$F$31:$F$400,'Étape 1 - à remplir'!$C$31:$C$400,IF($AH59="Lait","*Lait*",IF($AH59="Viande","*Viande*",IF($AH59="Reproduction","*Reproduction*",IF($AH59="Autre","*Autre*",IF($AH59="Loisir","*Loisir*",IF($AH59="Œufs","*Œufs*","")))))),'Étape 1 - à remplir'!$G$31:$G$400,"animaux",'Étape 1 - à remplir'!$M$31:$M$400,MASQ2!AK$43)/SUMIFS('Étape 1 - à remplir'!$F$19:$F$28,'Étape 1 - à remplir'!$D$19:$D$28,MASQ2!$AH59,'Étape 1 - à remplir'!$G$19:$G$28,"animaux"),"")</f>
        <v/>
      </c>
      <c r="AL59" s="8" t="str">
        <f>IFERROR(SUMIFS('Étape 1 - à remplir'!$F$31:$F$400,'Étape 1 - à remplir'!$C$31:$C$400,IF($AH59="Lait","*Lait*",IF($AH59="Viande","*Viande*",IF($AH59="Reproduction","*Reproduction*",IF($AH59="Autre","*Autre*",IF($AH59="Loisir","*Loisir*",IF($AH59="Œufs","*Œufs*","")))))),'Étape 1 - à remplir'!$G$31:$G$400,"animaux",'Étape 1 - à remplir'!$M$31:$M$400,MASQ2!AL$43)/SUMIFS('Étape 1 - à remplir'!$F$19:$F$28,'Étape 1 - à remplir'!$D$19:$D$28,MASQ2!$AH59,'Étape 1 - à remplir'!$G$19:$G$28,"animaux"),"")</f>
        <v/>
      </c>
      <c r="AM59" s="8" t="str">
        <f>IFERROR(SUMIFS('Étape 1 - à remplir'!$F$31:$F$400,'Étape 1 - à remplir'!$C$31:$C$400,IF($AH59="Lait","*Lait*",IF($AH59="Viande","*Viande*",IF($AH59="Reproduction","*Reproduction*",IF($AH59="Autre","*Autre*",IF($AH59="Loisir","*Loisir*",IF($AH59="Œufs","*Œufs*","")))))),'Étape 1 - à remplir'!$G$31:$G$400,"animaux",'Étape 1 - à remplir'!$M$31:$M$400,MASQ2!AM$43)/SUMIFS('Étape 1 - à remplir'!$F$19:$F$28,'Étape 1 - à remplir'!$D$19:$D$28,MASQ2!$AH59,'Étape 1 - à remplir'!$G$19:$G$28,"animaux"),"")</f>
        <v/>
      </c>
      <c r="AN59" s="8" t="str">
        <f>IFERROR(SUMIFS('Étape 1 - à remplir'!$F$31:$F$400,'Étape 1 - à remplir'!$C$31:$C$400,IF($AH59="Lait","*Lait*",IF($AH59="Viande","*Viande*",IF($AH59="Reproduction","*Reproduction*",IF($AH59="Autre","*Autre*",IF($AH59="Loisir","*Loisir*",IF($AH59="Œufs","*Œufs*","")))))),'Étape 1 - à remplir'!$G$31:$G$400,"animaux",'Étape 1 - à remplir'!$M$31:$M$400,MASQ2!AN$43)/SUMIFS('Étape 1 - à remplir'!$F$19:$F$28,'Étape 1 - à remplir'!$D$19:$D$28,MASQ2!$AH59,'Étape 1 - à remplir'!$G$19:$G$28,"animaux"),"")</f>
        <v/>
      </c>
      <c r="AO59" s="8" t="str">
        <f>IFERROR(SUMIFS('Étape 1 - à remplir'!$F$31:$F$400,'Étape 1 - à remplir'!$C$31:$C$400,IF($AH59="Lait","*Lait*",IF($AH59="Viande","*Viande*",IF($AH59="Reproduction","*Reproduction*",IF($AH59="Autre","*Autre*",IF($AH59="Loisir","*Loisir*",IF($AH59="Œufs","*Œufs*","")))))),'Étape 1 - à remplir'!$G$31:$G$400,"animaux",'Étape 1 - à remplir'!$M$31:$M$400,MASQ2!AO$43)/SUMIFS('Étape 1 - à remplir'!$F$19:$F$28,'Étape 1 - à remplir'!$D$19:$D$28,MASQ2!$AH59,'Étape 1 - à remplir'!$G$19:$G$28,"animaux"),"")</f>
        <v/>
      </c>
      <c r="AP59" s="8" t="str">
        <f>IFERROR(SUMIFS('Étape 1 - à remplir'!$F$31:$F$400,'Étape 1 - à remplir'!$C$31:$C$400,IF($AH59="Lait","*Lait*",IF($AH59="Viande","*Viande*",IF($AH59="Reproduction","*Reproduction*",IF($AH59="Autre","*Autre*",IF($AH59="Loisir","*Loisir*",IF($AH59="Œufs","*Œufs*","")))))),'Étape 1 - à remplir'!$G$31:$G$400,"animaux",'Étape 1 - à remplir'!$M$31:$M$400,MASQ2!AP$43)/SUMIFS('Étape 1 - à remplir'!$F$19:$F$28,'Étape 1 - à remplir'!$D$19:$D$28,MASQ2!$AH59,'Étape 1 - à remplir'!$G$19:$G$28,"animaux"),"")</f>
        <v/>
      </c>
      <c r="AQ59" s="8" t="str">
        <f>IFERROR(SUMIFS('Étape 1 - à remplir'!$F$31:$F$400,'Étape 1 - à remplir'!$C$31:$C$400,IF($AH59="Lait","*Lait*",IF($AH59="Viande","*Viande*",IF($AH59="Reproduction","*Reproduction*",IF($AH59="Autre","*Autre*",IF($AH59="Loisir","*Loisir*",IF($AH59="Œufs","*Œufs*","")))))),'Étape 1 - à remplir'!$G$31:$G$400,"animaux",'Étape 1 - à remplir'!$M$31:$M$400,MASQ2!AQ$43)/SUMIFS('Étape 1 - à remplir'!$F$19:$F$28,'Étape 1 - à remplir'!$D$19:$D$28,MASQ2!$AH59,'Étape 1 - à remplir'!$G$19:$G$28,"animaux"),"")</f>
        <v/>
      </c>
      <c r="AR59" s="8" t="str">
        <f>IFERROR(SUMIFS('Étape 1 - à remplir'!$F$31:$F$400,'Étape 1 - à remplir'!$C$31:$C$400,IF($AH59="Lait","*Lait*",IF($AH59="Viande","*Viande*",IF($AH59="Reproduction","*Reproduction*",IF($AH59="Autre","*Autre*",IF($AH59="Loisir","*Loisir*",IF($AH59="Œufs","*Œufs*","")))))),'Étape 1 - à remplir'!$G$31:$G$400,"animaux",'Étape 1 - à remplir'!$M$31:$M$400,MASQ2!AR$43)/SUMIFS('Étape 1 - à remplir'!$F$19:$F$28,'Étape 1 - à remplir'!$D$19:$D$28,MASQ2!$AH59,'Étape 1 - à remplir'!$G$19:$G$28,"animaux"),"")</f>
        <v/>
      </c>
      <c r="AS59" s="8" t="str">
        <f>IFERROR(SUMIFS('Étape 1 - à remplir'!$F$31:$F$400,'Étape 1 - à remplir'!$C$31:$C$400,IF($AH59="Lait","*Lait*",IF($AH59="Viande","*Viande*",IF($AH59="Reproduction","*Reproduction*",IF($AH59="Autre","*Autre*",IF($AH59="Loisir","*Loisir*",IF($AH59="Œufs","*Œufs*","")))))),'Étape 1 - à remplir'!$G$31:$G$400,"animaux",'Étape 1 - à remplir'!$M$31:$M$400,MASQ2!AS$43)/SUMIFS('Étape 1 - à remplir'!$F$19:$F$28,'Étape 1 - à remplir'!$D$19:$D$28,MASQ2!$AH59,'Étape 1 - à remplir'!$G$19:$G$28,"animaux"),"")</f>
        <v/>
      </c>
      <c r="AT59" s="104" t="str">
        <f>IFERROR(SUMIFS('Étape 1 - à remplir'!$F$31:$F$400,'Étape 1 - à remplir'!$C$31:$C$400,IF($AH59="Lait","*Lait*",IF($AH59="Viande","*Viande*",IF($AH59="Reproduction","*Reproduction*",IF($AH59="Autre","*Autre*",IF($AH59="Loisir","*Loisir*",IF($AH59="Œufs","*Œufs*","")))))),'Étape 1 - à remplir'!$G$31:$G$400,"animaux",'Étape 1 - à remplir'!$M$31:$M$400,MASQ2!AT$43)/SUMIFS('Étape 1 - à remplir'!$F$19:$F$28,'Étape 1 - à remplir'!$D$19:$D$28,MASQ2!$AH59,'Étape 1 - à remplir'!$G$19:$G$28,"animaux"),"")</f>
        <v/>
      </c>
      <c r="AV59" s="56"/>
      <c r="AW59" s="8"/>
      <c r="AX59" s="8"/>
      <c r="AY59" s="8"/>
      <c r="AZ59" s="8"/>
      <c r="BA59" s="8"/>
      <c r="BB59" s="8"/>
      <c r="BC59" s="8"/>
      <c r="BD59" s="102" t="str">
        <f t="shared" si="5"/>
        <v/>
      </c>
      <c r="BE59" s="56" t="str">
        <f t="shared" si="6"/>
        <v>AXENTYL 200 MG/ML SOLUTION INJECTABLE POUR BOVINS, OVINS, CAPRINS ET PORCINS</v>
      </c>
      <c r="BF59" s="204" t="e">
        <f>IF(IF(BN$2="Catégorie",IF(BN$3="Toutes",SUMIFS('Étape 1 - à remplir'!$F$31:$F$400,'Étape 1 - à remplir'!$E$31:$E$400,MASQ2!BE59,'Étape 1 - à remplir'!$G$31:$G$400,"lots"),SUMIFS('Étape 1 - à remplir'!$F$31:$F$400,'Étape 1 - à remplir'!$E$31:$E$400,MASQ2!BE59,'Étape 1 - à remplir'!$C$31:$C$400,BN$3)),IF(BN$2="Âge",IF(BN$3="Tous",SUMIFS('Étape 1 - à remplir'!$F$31:$F$400,'Étape 1 - à remplir'!$E$31:$E$400,MASQ2!BE59,'Étape 1 - à remplir'!$G$31:$G$400,"lots"),SUMIFS('Étape 1 - à remplir'!$F$31:$F$400,'Étape 1 - à remplir'!$E$31:$E$400,MASQ2!BE59,'Étape 1 - à remplir'!$P$31:$P$400,BN$3,'Étape 1 - à remplir'!$G$31:$G$400,"lots")),IF(BN$2="Atelier",IF(BN$3="Tous",SUMIFS('Étape 1 - à remplir'!$F$31:$F$400,'Étape 1 - à remplir'!$E$31:$E$400,MASQ2!BE59,'Étape 1 - à remplir'!$G$31:$G$400,"lots"),SUMIFS('Étape 1 - à remplir'!$F$31:$F$400,'Étape 1 - à remplir'!$E$31:$E$400,MASQ2!BE59,'Étape 1 - à remplir'!$O$31:$O$400,BN$3,'Étape 1 - à remplir'!$G$31:$G$400,"lots")),IF(BN$2="Espèce",IF(BN$3="Tous",SUMIFS('Étape 1 - à remplir'!$F$31:$F$400,'Étape 1 - à remplir'!$E$31:$E$400,MASQ2!BE59,'Étape 1 - à remplir'!$G$31:$G$400,"lots"),SUMIFS('Étape 1 - à remplir'!$F$31:$F$400,'Étape 1 - à remplir'!$E$31:$E$400,MASQ2!BE59,'Étape 1 - à remplir'!$N$31:$N$400,BN$3,'Étape 1 - à remplir'!$G$31:$G$400,"lots"))))))=0,NA(),IF(BN$2="Catégorie",IF(BN$3="Toutes",SUMIFS('Étape 1 - à remplir'!$F$31:$F$400,'Étape 1 - à remplir'!$E$31:$E$400,MASQ2!BE59,'Étape 1 - à remplir'!$G$31:$G$400,"lots"),SUMIFS('Étape 1 - à remplir'!$F$31:$F$400,'Étape 1 - à remplir'!$E$31:$E$400,MASQ2!BE59,'Étape 1 - à remplir'!$C$31:$C$400,BN$3)),IF(BN$2="Âge",IF(BN$3="Tous",SUMIFS('Étape 1 - à remplir'!$F$31:$F$400,'Étape 1 - à remplir'!$E$31:$E$400,MASQ2!BE59,'Étape 1 - à remplir'!$G$31:$G$400,"lots"),SUMIFS('Étape 1 - à remplir'!$F$31:$F$400,'Étape 1 - à remplir'!$E$31:$E$400,MASQ2!BE59,'Étape 1 - à remplir'!$P$31:$P$400,BN$3,'Étape 1 - à remplir'!$G$31:$G$400,"lots")),IF(BN$2="Atelier",IF(BN$3="Tous",SUMIFS('Étape 1 - à remplir'!$F$31:$F$400,'Étape 1 - à remplir'!$E$31:$E$400,MASQ2!BE59,'Étape 1 - à remplir'!$G$31:$G$400,"lots"),SUMIFS('Étape 1 - à remplir'!$F$31:$F$400,'Étape 1 - à remplir'!$E$31:$E$400,MASQ2!BE59,'Étape 1 - à remplir'!$O$31:$O$400,BN$3,'Étape 1 - à remplir'!$G$31:$G$400,"lots")),IF(BN$2="Espèce",IF(BN$3="Tous",SUMIFS('Étape 1 - à remplir'!$F$31:$F$400,'Étape 1 - à remplir'!$E$31:$E$400,MASQ2!BE59,'Étape 1 - à remplir'!$G$31:$G$400,"lots"),SUMIFS('Étape 1 - à remplir'!$F$31:$F$400,'Étape 1 - à remplir'!$E$31:$E$400,MASQ2!BE59,'Étape 1 - à remplir'!$N$31:$N$400,BN$3,'Étape 1 - à remplir'!$G$31:$G$400,"lots")))))))</f>
        <v>#N/A</v>
      </c>
      <c r="BG59" s="204">
        <f t="shared" si="32"/>
        <v>0</v>
      </c>
      <c r="BH59" s="204" t="str">
        <f t="shared" si="7"/>
        <v>Tylosine</v>
      </c>
      <c r="BI59" s="204" t="str">
        <f t="shared" si="8"/>
        <v/>
      </c>
      <c r="BJ59" s="204" t="str">
        <f t="shared" si="9"/>
        <v/>
      </c>
      <c r="BK59" s="204" t="str">
        <f t="shared" si="10"/>
        <v>Macrolides</v>
      </c>
      <c r="BL59" s="204" t="str">
        <f t="shared" si="11"/>
        <v/>
      </c>
      <c r="BM59" s="97" t="str">
        <f t="shared" si="12"/>
        <v/>
      </c>
      <c r="BN59" s="78"/>
      <c r="BO59" s="78"/>
      <c r="BP59" s="77" t="str">
        <f ca="1"/>
        <v>AXENTYL 200 MG/ML SOLUTION INJECTABLE POUR BOVINS, OVINS, CAPRINS ET PORCINS</v>
      </c>
      <c r="BQ59" s="79" t="e">
        <f ca="1"/>
        <v>#N/A</v>
      </c>
      <c r="BR59" s="102" t="str">
        <f t="shared" si="73"/>
        <v/>
      </c>
      <c r="BS59" s="77" t="str">
        <f t="shared" si="74"/>
        <v>Tilmicosine</v>
      </c>
      <c r="BT59" s="104" t="e">
        <f t="shared" si="33"/>
        <v>#N/A</v>
      </c>
      <c r="BU59" s="204" t="str">
        <f ca="1"/>
        <v>Tilmicosine</v>
      </c>
      <c r="BV59" s="97" t="e">
        <f ca="1"/>
        <v>#N/A</v>
      </c>
      <c r="BW59" s="8"/>
      <c r="BX59" s="8"/>
      <c r="BY59" s="8"/>
      <c r="BZ59" s="8"/>
      <c r="CA59" s="8"/>
      <c r="CB59" s="8"/>
      <c r="CC59" s="153" t="str">
        <f t="shared" si="81"/>
        <v/>
      </c>
      <c r="CD59" s="163" t="str">
        <f>IFERROR(SUMIFS('Étape 1 - à remplir'!$F$31:$F$400,'Étape 1 - à remplir'!$C$31:$C$400,IF($CC59="Lait","*Lait*",IF($CC59="Viande","*Viande*",IF($CC59="Reproduction","*Reproduction*",IF($CC59="Autre","*Autre*",IF($CC59="Loisir","*Loisir*",IF($CC59="Œufs","*Œufs*","")))))),'Étape 1 - à remplir'!$G$31:$G$400,"lots",'Étape 1 - à remplir'!$M$31:$M$400,MASQ2!CD$43)/SUMIFS('Étape 1 - à remplir'!$F$19:$F$28,'Étape 1 - à remplir'!$D$19:$D$28,MASQ2!$CC59,'Étape 1 - à remplir'!$G$19:$G$28,"lots"),"")</f>
        <v/>
      </c>
      <c r="CE59" s="8" t="str">
        <f>IFERROR(SUMIFS('Étape 1 - à remplir'!$F$31:$F$400,'Étape 1 - à remplir'!$C$31:$C$400,IF($CC59="Lait","*Lait*",IF($CC59="Viande","*Viande*",IF($CC59="Reproduction","*Reproduction*",IF($CC59="Autre","*Autre*",IF($CC59="Loisir","*Loisir*",IF($CC59="Œufs","*Œufs*","")))))),'Étape 1 - à remplir'!$G$31:$G$400,"lots",'Étape 1 - à remplir'!$M$31:$M$400,MASQ2!CE$43)/SUMIFS('Étape 1 - à remplir'!$F$19:$F$28,'Étape 1 - à remplir'!$D$19:$D$28,MASQ2!$CC59,'Étape 1 - à remplir'!$G$19:$G$28,"lots"),"")</f>
        <v/>
      </c>
      <c r="CF59" s="8" t="str">
        <f>IFERROR(SUMIFS('Étape 1 - à remplir'!$F$31:$F$400,'Étape 1 - à remplir'!$C$31:$C$400,IF($CC59="Lait","*Lait*",IF($CC59="Viande","*Viande*",IF($CC59="Reproduction","*Reproduction*",IF($CC59="Autre","*Autre*",IF($CC59="Loisir","*Loisir*",IF($CC59="Œufs","*Œufs*","")))))),'Étape 1 - à remplir'!$G$31:$G$400,"lots",'Étape 1 - à remplir'!$M$31:$M$400,MASQ2!CF$43)/SUMIFS('Étape 1 - à remplir'!$F$19:$F$28,'Étape 1 - à remplir'!$D$19:$D$28,MASQ2!$CC59,'Étape 1 - à remplir'!$G$19:$G$28,"lots"),"")</f>
        <v/>
      </c>
      <c r="CG59" s="8" t="str">
        <f>IFERROR(SUMIFS('Étape 1 - à remplir'!$F$31:$F$400,'Étape 1 - à remplir'!$C$31:$C$400,IF($CC59="Lait","*Lait*",IF($CC59="Viande","*Viande*",IF($CC59="Reproduction","*Reproduction*",IF($CC59="Autre","*Autre*",IF($CC59="Loisir","*Loisir*",IF($CC59="Œufs","*Œufs*","")))))),'Étape 1 - à remplir'!$G$31:$G$400,"lots",'Étape 1 - à remplir'!$M$31:$M$400,MASQ2!CG$43)/SUMIFS('Étape 1 - à remplir'!$F$19:$F$28,'Étape 1 - à remplir'!$D$19:$D$28,MASQ2!$CC59,'Étape 1 - à remplir'!$G$19:$G$28,"lots"),"")</f>
        <v/>
      </c>
      <c r="CH59" s="8" t="str">
        <f>IFERROR(SUMIFS('Étape 1 - à remplir'!$F$31:$F$400,'Étape 1 - à remplir'!$C$31:$C$400,IF($CC59="Lait","*Lait*",IF($CC59="Viande","*Viande*",IF($CC59="Reproduction","*Reproduction*",IF($CC59="Autre","*Autre*",IF($CC59="Loisir","*Loisir*",IF($CC59="Œufs","*Œufs*","")))))),'Étape 1 - à remplir'!$G$31:$G$400,"lots",'Étape 1 - à remplir'!$M$31:$M$400,MASQ2!CH$43)/SUMIFS('Étape 1 - à remplir'!$F$19:$F$28,'Étape 1 - à remplir'!$D$19:$D$28,MASQ2!$CC59,'Étape 1 - à remplir'!$G$19:$G$28,"lots"),"")</f>
        <v/>
      </c>
      <c r="CI59" s="8" t="str">
        <f>IFERROR(SUMIFS('Étape 1 - à remplir'!$F$31:$F$400,'Étape 1 - à remplir'!$C$31:$C$400,IF($CC59="Lait","*Lait*",IF($CC59="Viande","*Viande*",IF($CC59="Reproduction","*Reproduction*",IF($CC59="Autre","*Autre*",IF($CC59="Loisir","*Loisir*",IF($CC59="Œufs","*Œufs*","")))))),'Étape 1 - à remplir'!$G$31:$G$400,"lots",'Étape 1 - à remplir'!$M$31:$M$400,MASQ2!CI$43)/SUMIFS('Étape 1 - à remplir'!$F$19:$F$28,'Étape 1 - à remplir'!$D$19:$D$28,MASQ2!$CC59,'Étape 1 - à remplir'!$G$19:$G$28,"lots"),"")</f>
        <v/>
      </c>
      <c r="CJ59" s="8" t="str">
        <f>IFERROR(SUMIFS('Étape 1 - à remplir'!$F$31:$F$400,'Étape 1 - à remplir'!$C$31:$C$400,IF($CC59="Lait","*Lait*",IF($CC59="Viande","*Viande*",IF($CC59="Reproduction","*Reproduction*",IF($CC59="Autre","*Autre*",IF($CC59="Loisir","*Loisir*",IF($CC59="Œufs","*Œufs*","")))))),'Étape 1 - à remplir'!$G$31:$G$400,"lots",'Étape 1 - à remplir'!$M$31:$M$400,MASQ2!CJ$43)/SUMIFS('Étape 1 - à remplir'!$F$19:$F$28,'Étape 1 - à remplir'!$D$19:$D$28,MASQ2!$CC59,'Étape 1 - à remplir'!$G$19:$G$28,"lots"),"")</f>
        <v/>
      </c>
      <c r="CK59" s="8" t="str">
        <f>IFERROR(SUMIFS('Étape 1 - à remplir'!$F$31:$F$400,'Étape 1 - à remplir'!$C$31:$C$400,IF($CC59="Lait","*Lait*",IF($CC59="Viande","*Viande*",IF($CC59="Reproduction","*Reproduction*",IF($CC59="Autre","*Autre*",IF($CC59="Loisir","*Loisir*",IF($CC59="Œufs","*Œufs*","")))))),'Étape 1 - à remplir'!$G$31:$G$400,"lots",'Étape 1 - à remplir'!$M$31:$M$400,MASQ2!CK$43)/SUMIFS('Étape 1 - à remplir'!$F$19:$F$28,'Étape 1 - à remplir'!$D$19:$D$28,MASQ2!$CC59,'Étape 1 - à remplir'!$G$19:$G$28,"lots"),"")</f>
        <v/>
      </c>
      <c r="CL59" s="8" t="str">
        <f>IFERROR(SUMIFS('Étape 1 - à remplir'!$F$31:$F$400,'Étape 1 - à remplir'!$C$31:$C$400,IF($CC59="Lait","*Lait*",IF($CC59="Viande","*Viande*",IF($CC59="Reproduction","*Reproduction*",IF($CC59="Autre","*Autre*",IF($CC59="Loisir","*Loisir*",IF($CC59="Œufs","*Œufs*","")))))),'Étape 1 - à remplir'!$G$31:$G$400,"lots",'Étape 1 - à remplir'!$M$31:$M$400,MASQ2!CL$43)/SUMIFS('Étape 1 - à remplir'!$F$19:$F$28,'Étape 1 - à remplir'!$D$19:$D$28,MASQ2!$CC59,'Étape 1 - à remplir'!$G$19:$G$28,"lots"),"")</f>
        <v/>
      </c>
      <c r="CM59" s="8" t="str">
        <f>IFERROR(SUMIFS('Étape 1 - à remplir'!$F$31:$F$400,'Étape 1 - à remplir'!$C$31:$C$400,IF($CC59="Lait","*Lait*",IF($CC59="Viande","*Viande*",IF($CC59="Reproduction","*Reproduction*",IF($CC59="Autre","*Autre*",IF($CC59="Loisir","*Loisir*",IF($CC59="Œufs","*Œufs*","")))))),'Étape 1 - à remplir'!$G$31:$G$400,"lots",'Étape 1 - à remplir'!$M$31:$M$400,MASQ2!CM$43)/SUMIFS('Étape 1 - à remplir'!$F$19:$F$28,'Étape 1 - à remplir'!$D$19:$D$28,MASQ2!$CC59,'Étape 1 - à remplir'!$G$19:$G$28,"lots"),"")</f>
        <v/>
      </c>
      <c r="CN59" s="8" t="str">
        <f>IFERROR(SUMIFS('Étape 1 - à remplir'!$F$31:$F$400,'Étape 1 - à remplir'!$C$31:$C$400,IF($CC59="Lait","*Lait*",IF($CC59="Viande","*Viande*",IF($CC59="Reproduction","*Reproduction*",IF($CC59="Autre","*Autre*",IF($CC59="Loisir","*Loisir*",IF($CC59="Œufs","*Œufs*","")))))),'Étape 1 - à remplir'!$G$31:$G$400,"lots",'Étape 1 - à remplir'!$M$31:$M$400,MASQ2!CN$43)/SUMIFS('Étape 1 - à remplir'!$F$19:$F$28,'Étape 1 - à remplir'!$D$19:$D$28,MASQ2!$CC59,'Étape 1 - à remplir'!$G$19:$G$28,"lots"),"")</f>
        <v/>
      </c>
      <c r="CO59" s="104" t="str">
        <f>IFERROR(SUMIFS('Étape 1 - à remplir'!$F$31:$F$400,'Étape 1 - à remplir'!$C$31:$C$400,IF($CC59="Lait","*Lait*",IF($CC59="Viande","*Viande*",IF($CC59="Reproduction","*Reproduction*",IF($CC59="Autre","*Autre*",IF($CC59="Loisir","*Loisir*",IF($CC59="Œufs","*Œufs*","")))))),'Étape 1 - à remplir'!$G$31:$G$400,"lots",'Étape 1 - à remplir'!$M$31:$M$400,MASQ2!CO$43)/SUMIFS('Étape 1 - à remplir'!$F$19:$F$28,'Étape 1 - à remplir'!$D$19:$D$28,MASQ2!$CC59,'Étape 1 - à remplir'!$G$19:$G$28,"lots"),"")</f>
        <v/>
      </c>
      <c r="CQ59" s="56"/>
      <c r="CR59" s="8"/>
      <c r="CS59" s="8"/>
      <c r="CT59" s="8"/>
      <c r="CU59" s="8"/>
      <c r="CV59" s="8"/>
      <c r="CW59" s="8"/>
      <c r="CX59" s="8"/>
      <c r="CY59" s="102" t="str">
        <f t="shared" si="18"/>
        <v/>
      </c>
      <c r="CZ59" s="56" t="str">
        <f t="shared" si="19"/>
        <v>AXENTYL 200 MG/ML SOLUTION INJECTABLE POUR BOVINS, OVINS, CAPRINS ET PORCINS</v>
      </c>
      <c r="DA59" s="204" t="e">
        <f>IF(IF(DI$2="Catégorie",IF(DI$3="Toutes",SUMIFS('Étape 1 - à remplir'!$F$31:$F$400,'Étape 1 - à remplir'!$E$31:$E$400,MASQ2!CZ59,'Étape 1 - à remplir'!$G$31:$G$400,"kg"),SUMIFS('Étape 1 - à remplir'!$F$31:$F$400,'Étape 1 - à remplir'!$E$31:$E$400,MASQ2!CZ59,'Étape 1 - à remplir'!$C$31:$C$400,DI$3)),IF(DI$2="Âge",IF(DI$3="Tous",SUMIFS('Étape 1 - à remplir'!$F$31:$F$400,'Étape 1 - à remplir'!$E$31:$E$400,MASQ2!CZ59,'Étape 1 - à remplir'!$G$31:$G$400,"kg"),SUMIFS('Étape 1 - à remplir'!$F$31:$F$400,'Étape 1 - à remplir'!$E$31:$E$400,MASQ2!CZ59,'Étape 1 - à remplir'!$P$31:$P$400,DI$3,'Étape 1 - à remplir'!$G$31:$G$400,"kg")),IF(DI$2="Atelier",IF(DI$3="Tous",SUMIFS('Étape 1 - à remplir'!$F$31:$F$400,'Étape 1 - à remplir'!$E$31:$E$400,MASQ2!CZ59,'Étape 1 - à remplir'!$G$31:$G$400,"kg"),SUMIFS('Étape 1 - à remplir'!$F$31:$F$400,'Étape 1 - à remplir'!$E$31:$E$400,MASQ2!CZ59,'Étape 1 - à remplir'!$O$31:$O$400,DI$3,'Étape 1 - à remplir'!$G$31:$G$400,"kg")),IF(DI$2="Espèce",IF(DI$3="Tous",SUMIFS('Étape 1 - à remplir'!$F$31:$F$400,'Étape 1 - à remplir'!$E$31:$E$400,MASQ2!CZ59,'Étape 1 - à remplir'!$G$31:$G$400,"kg"),SUMIFS('Étape 1 - à remplir'!$F$31:$F$400,'Étape 1 - à remplir'!$E$31:$E$400,MASQ2!CZ59,'Étape 1 - à remplir'!$N$31:$N$400,DI$3,'Étape 1 - à remplir'!$G$31:$G$400,"kg"))))))=0,NA(),IF(DI$2="Catégorie",IF(DI$3="Toutes",SUMIFS('Étape 1 - à remplir'!$F$31:$F$400,'Étape 1 - à remplir'!$E$31:$E$400,MASQ2!CZ59,'Étape 1 - à remplir'!$G$31:$G$400,"kg"),SUMIFS('Étape 1 - à remplir'!$F$31:$F$400,'Étape 1 - à remplir'!$E$31:$E$400,MASQ2!CZ59,'Étape 1 - à remplir'!$C$31:$C$400,DI$3)),IF(DI$2="Âge",IF(DI$3="Tous",SUMIFS('Étape 1 - à remplir'!$F$31:$F$400,'Étape 1 - à remplir'!$E$31:$E$400,MASQ2!CZ59,'Étape 1 - à remplir'!$G$31:$G$400,"kg"),SUMIFS('Étape 1 - à remplir'!$F$31:$F$400,'Étape 1 - à remplir'!$E$31:$E$400,MASQ2!CZ59,'Étape 1 - à remplir'!$P$31:$P$400,DI$3,'Étape 1 - à remplir'!$G$31:$G$400,"kg")),IF(DI$2="Atelier",IF(DI$3="Tous",SUMIFS('Étape 1 - à remplir'!$F$31:$F$400,'Étape 1 - à remplir'!$E$31:$E$400,MASQ2!CZ59,'Étape 1 - à remplir'!$G$31:$G$400,"kg"),SUMIFS('Étape 1 - à remplir'!$F$31:$F$400,'Étape 1 - à remplir'!$E$31:$E$400,MASQ2!CZ59,'Étape 1 - à remplir'!$O$31:$O$400,DI$3,'Étape 1 - à remplir'!$G$31:$G$400,"kg")),IF(DI$2="Espèce",IF(DI$3="Tous",SUMIFS('Étape 1 - à remplir'!$F$31:$F$400,'Étape 1 - à remplir'!$E$31:$E$400,MASQ2!CZ59,'Étape 1 - à remplir'!$G$31:$G$400,"kg"),SUMIFS('Étape 1 - à remplir'!$F$31:$F$400,'Étape 1 - à remplir'!$E$31:$E$400,MASQ2!CZ59,'Étape 1 - à remplir'!$N$31:$N$400,DI$3,'Étape 1 - à remplir'!$G$31:$G$400,"kg")))))))</f>
        <v>#N/A</v>
      </c>
      <c r="DB59" s="104">
        <f t="shared" si="35"/>
        <v>0</v>
      </c>
      <c r="DC59" s="204" t="str">
        <f t="shared" si="20"/>
        <v>Tylosine</v>
      </c>
      <c r="DD59" s="204" t="str">
        <f t="shared" si="21"/>
        <v/>
      </c>
      <c r="DE59" s="204" t="str">
        <f t="shared" si="22"/>
        <v/>
      </c>
      <c r="DF59" s="204" t="str">
        <f t="shared" si="23"/>
        <v>Macrolides</v>
      </c>
      <c r="DG59" s="204" t="str">
        <f t="shared" si="24"/>
        <v/>
      </c>
      <c r="DH59" s="97" t="str">
        <f t="shared" si="25"/>
        <v/>
      </c>
      <c r="DI59" s="78"/>
      <c r="DJ59" s="78"/>
      <c r="DK59" s="77" t="str">
        <f ca="1"/>
        <v>AXENTYL 200 MG/ML SOLUTION INJECTABLE POUR BOVINS, OVINS, CAPRINS ET PORCINS</v>
      </c>
      <c r="DL59" s="79" t="e">
        <f ca="1"/>
        <v>#N/A</v>
      </c>
      <c r="DM59" s="102" t="str">
        <f t="shared" si="75"/>
        <v/>
      </c>
      <c r="DN59" s="77" t="str">
        <f t="shared" si="76"/>
        <v>Tilmicosine</v>
      </c>
      <c r="DO59" s="104" t="e">
        <f t="shared" si="36"/>
        <v>#N/A</v>
      </c>
      <c r="DP59" s="8" t="str">
        <f ca="1"/>
        <v>Tilmicosine</v>
      </c>
      <c r="DQ59" s="97" t="e">
        <f ca="1"/>
        <v>#N/A</v>
      </c>
      <c r="DR59" s="8"/>
      <c r="DS59" s="8"/>
      <c r="DT59" s="8"/>
      <c r="DU59" s="8"/>
      <c r="DV59" s="8"/>
      <c r="DW59" s="8"/>
      <c r="DX59" s="163" t="str">
        <f t="shared" si="82"/>
        <v/>
      </c>
      <c r="DY59" s="163" t="str">
        <f>IFERROR(SUMIFS('Étape 1 - à remplir'!$F$31:$F$400,'Étape 1 - à remplir'!$C$31:$C$400,IF($DX59="Lait","*Lait*",IF($DX59="Viande","*Viande*",IF($DX59="Reproduction","*Reproduction*",IF($DX59="Autre","*Autre*",IF($DX59="Loisir","*Loisir*",IF($DX59="Œufs","*Œufs*","")))))),'Étape 1 - à remplir'!$G$31:$G$400,"kg",'Étape 1 - à remplir'!$M$31:$M$400,MASQ2!DY$43)/SUMIFS('Étape 1 - à remplir'!$F$19:$F$28,'Étape 1 - à remplir'!$D$19:$D$28,MASQ2!$DX59,'Étape 1 - à remplir'!$G$19:$G$28,"kg"),"")</f>
        <v/>
      </c>
      <c r="DZ59" s="8" t="str">
        <f>IFERROR(SUMIFS('Étape 1 - à remplir'!$F$31:$F$400,'Étape 1 - à remplir'!$C$31:$C$400,IF($DX59="Lait","*Lait*",IF($DX59="Viande","*Viande*",IF($DX59="Reproduction","*Reproduction*",IF($DX59="Autre","*Autre*",IF($DX59="Loisir","*Loisir*",IF($DX59="Œufs","*Œufs*","")))))),'Étape 1 - à remplir'!$G$31:$G$400,"kg",'Étape 1 - à remplir'!$M$31:$M$400,MASQ2!DZ$43)/SUMIFS('Étape 1 - à remplir'!$F$19:$F$28,'Étape 1 - à remplir'!$D$19:$D$28,MASQ2!$DX59,'Étape 1 - à remplir'!$G$19:$G$28,"kg"),"")</f>
        <v/>
      </c>
      <c r="EA59" s="8" t="str">
        <f>IFERROR(SUMIFS('Étape 1 - à remplir'!$F$31:$F$400,'Étape 1 - à remplir'!$C$31:$C$400,IF($DX59="Lait","*Lait*",IF($DX59="Viande","*Viande*",IF($DX59="Reproduction","*Reproduction*",IF($DX59="Autre","*Autre*",IF($DX59="Loisir","*Loisir*",IF($DX59="Œufs","*Œufs*","")))))),'Étape 1 - à remplir'!$G$31:$G$400,"kg",'Étape 1 - à remplir'!$M$31:$M$400,MASQ2!EA$43)/SUMIFS('Étape 1 - à remplir'!$F$19:$F$28,'Étape 1 - à remplir'!$D$19:$D$28,MASQ2!$DX59,'Étape 1 - à remplir'!$G$19:$G$28,"kg"),"")</f>
        <v/>
      </c>
      <c r="EB59" s="8" t="str">
        <f>IFERROR(SUMIFS('Étape 1 - à remplir'!$F$31:$F$400,'Étape 1 - à remplir'!$C$31:$C$400,IF($DX59="Lait","*Lait*",IF($DX59="Viande","*Viande*",IF($DX59="Reproduction","*Reproduction*",IF($DX59="Autre","*Autre*",IF($DX59="Loisir","*Loisir*",IF($DX59="Œufs","*Œufs*","")))))),'Étape 1 - à remplir'!$G$31:$G$400,"kg",'Étape 1 - à remplir'!$M$31:$M$400,MASQ2!EB$43)/SUMIFS('Étape 1 - à remplir'!$F$19:$F$28,'Étape 1 - à remplir'!$D$19:$D$28,MASQ2!$DX59,'Étape 1 - à remplir'!$G$19:$G$28,"kg"),"")</f>
        <v/>
      </c>
      <c r="EC59" s="8" t="str">
        <f>IFERROR(SUMIFS('Étape 1 - à remplir'!$F$31:$F$400,'Étape 1 - à remplir'!$C$31:$C$400,IF($DX59="Lait","*Lait*",IF($DX59="Viande","*Viande*",IF($DX59="Reproduction","*Reproduction*",IF($DX59="Autre","*Autre*",IF($DX59="Loisir","*Loisir*",IF($DX59="Œufs","*Œufs*","")))))),'Étape 1 - à remplir'!$G$31:$G$400,"kg",'Étape 1 - à remplir'!$M$31:$M$400,MASQ2!EC$43)/SUMIFS('Étape 1 - à remplir'!$F$19:$F$28,'Étape 1 - à remplir'!$D$19:$D$28,MASQ2!$DX59,'Étape 1 - à remplir'!$G$19:$G$28,"kg"),"")</f>
        <v/>
      </c>
      <c r="ED59" s="8" t="str">
        <f>IFERROR(SUMIFS('Étape 1 - à remplir'!$F$31:$F$400,'Étape 1 - à remplir'!$C$31:$C$400,IF($DX59="Lait","*Lait*",IF($DX59="Viande","*Viande*",IF($DX59="Reproduction","*Reproduction*",IF($DX59="Autre","*Autre*",IF($DX59="Loisir","*Loisir*",IF($DX59="Œufs","*Œufs*","")))))),'Étape 1 - à remplir'!$G$31:$G$400,"kg",'Étape 1 - à remplir'!$M$31:$M$400,MASQ2!ED$43)/SUMIFS('Étape 1 - à remplir'!$F$19:$F$28,'Étape 1 - à remplir'!$D$19:$D$28,MASQ2!$DX59,'Étape 1 - à remplir'!$G$19:$G$28,"kg"),"")</f>
        <v/>
      </c>
      <c r="EE59" s="8" t="str">
        <f>IFERROR(SUMIFS('Étape 1 - à remplir'!$F$31:$F$400,'Étape 1 - à remplir'!$C$31:$C$400,IF($DX59="Lait","*Lait*",IF($DX59="Viande","*Viande*",IF($DX59="Reproduction","*Reproduction*",IF($DX59="Autre","*Autre*",IF($DX59="Loisir","*Loisir*",IF($DX59="Œufs","*Œufs*","")))))),'Étape 1 - à remplir'!$G$31:$G$400,"kg",'Étape 1 - à remplir'!$M$31:$M$400,MASQ2!EE$43)/SUMIFS('Étape 1 - à remplir'!$F$19:$F$28,'Étape 1 - à remplir'!$D$19:$D$28,MASQ2!$DX59,'Étape 1 - à remplir'!$G$19:$G$28,"kg"),"")</f>
        <v/>
      </c>
      <c r="EF59" s="8" t="str">
        <f>IFERROR(SUMIFS('Étape 1 - à remplir'!$F$31:$F$400,'Étape 1 - à remplir'!$C$31:$C$400,IF($DX59="Lait","*Lait*",IF($DX59="Viande","*Viande*",IF($DX59="Reproduction","*Reproduction*",IF($DX59="Autre","*Autre*",IF($DX59="Loisir","*Loisir*",IF($DX59="Œufs","*Œufs*","")))))),'Étape 1 - à remplir'!$G$31:$G$400,"kg",'Étape 1 - à remplir'!$M$31:$M$400,MASQ2!EF$43)/SUMIFS('Étape 1 - à remplir'!$F$19:$F$28,'Étape 1 - à remplir'!$D$19:$D$28,MASQ2!$DX59,'Étape 1 - à remplir'!$G$19:$G$28,"kg"),"")</f>
        <v/>
      </c>
      <c r="EG59" s="8" t="str">
        <f>IFERROR(SUMIFS('Étape 1 - à remplir'!$F$31:$F$400,'Étape 1 - à remplir'!$C$31:$C$400,IF($DX59="Lait","*Lait*",IF($DX59="Viande","*Viande*",IF($DX59="Reproduction","*Reproduction*",IF($DX59="Autre","*Autre*",IF($DX59="Loisir","*Loisir*",IF($DX59="Œufs","*Œufs*","")))))),'Étape 1 - à remplir'!$G$31:$G$400,"kg",'Étape 1 - à remplir'!$M$31:$M$400,MASQ2!EG$43)/SUMIFS('Étape 1 - à remplir'!$F$19:$F$28,'Étape 1 - à remplir'!$D$19:$D$28,MASQ2!$DX59,'Étape 1 - à remplir'!$G$19:$G$28,"kg"),"")</f>
        <v/>
      </c>
      <c r="EH59" s="8" t="str">
        <f>IFERROR(SUMIFS('Étape 1 - à remplir'!$F$31:$F$400,'Étape 1 - à remplir'!$C$31:$C$400,IF($DX59="Lait","*Lait*",IF($DX59="Viande","*Viande*",IF($DX59="Reproduction","*Reproduction*",IF($DX59="Autre","*Autre*",IF($DX59="Loisir","*Loisir*",IF($DX59="Œufs","*Œufs*","")))))),'Étape 1 - à remplir'!$G$31:$G$400,"kg",'Étape 1 - à remplir'!$M$31:$M$400,MASQ2!EH$43)/SUMIFS('Étape 1 - à remplir'!$F$19:$F$28,'Étape 1 - à remplir'!$D$19:$D$28,MASQ2!$DX59,'Étape 1 - à remplir'!$G$19:$G$28,"kg"),"")</f>
        <v/>
      </c>
      <c r="EI59" s="8" t="str">
        <f>IFERROR(SUMIFS('Étape 1 - à remplir'!$F$31:$F$400,'Étape 1 - à remplir'!$C$31:$C$400,IF($DX59="Lait","*Lait*",IF($DX59="Viande","*Viande*",IF($DX59="Reproduction","*Reproduction*",IF($DX59="Autre","*Autre*",IF($DX59="Loisir","*Loisir*",IF($DX59="Œufs","*Œufs*","")))))),'Étape 1 - à remplir'!$G$31:$G$400,"kg",'Étape 1 - à remplir'!$M$31:$M$400,MASQ2!EI$43)/SUMIFS('Étape 1 - à remplir'!$F$19:$F$28,'Étape 1 - à remplir'!$D$19:$D$28,MASQ2!$DX59,'Étape 1 - à remplir'!$G$19:$G$28,"kg"),"")</f>
        <v/>
      </c>
      <c r="EJ59" s="104" t="str">
        <f>IFERROR(SUMIFS('Étape 1 - à remplir'!$F$31:$F$400,'Étape 1 - à remplir'!$C$31:$C$400,IF($DX59="Lait","*Lait*",IF($DX59="Viande","*Viande*",IF($DX59="Reproduction","*Reproduction*",IF($DX59="Autre","*Autre*",IF($DX59="Loisir","*Loisir*",IF($DX59="Œufs","*Œufs*","")))))),'Étape 1 - à remplir'!$G$31:$G$400,"kg",'Étape 1 - à remplir'!$M$31:$M$400,MASQ2!EJ$43)/SUMIFS('Étape 1 - à remplir'!$F$19:$F$28,'Étape 1 - à remplir'!$D$19:$D$28,MASQ2!$DX59,'Étape 1 - à remplir'!$G$19:$G$28,"kg"),"")</f>
        <v/>
      </c>
    </row>
    <row r="60" spans="1:140" x14ac:dyDescent="0.25">
      <c r="A60" s="56"/>
      <c r="B60" s="8"/>
      <c r="C60" s="8"/>
      <c r="D60" s="8"/>
      <c r="E60" s="8"/>
      <c r="F60" s="8"/>
      <c r="G60" s="8"/>
      <c r="H60" s="8"/>
      <c r="I60" s="102" t="str">
        <f>INDEX(Données_ATB!BE:BV,MATCH(MASQ2!J60,Données_ATB!BE:BE,0),18)</f>
        <v/>
      </c>
      <c r="J60" s="77" t="str">
        <f>Données_ATB!BE59</f>
        <v>AXILLIN</v>
      </c>
      <c r="K60" s="204" t="e">
        <f>IF(IF(S$2="Catégorie",IF(S$3="Toutes",SUMIFS('Étape 1 - à remplir'!$F$31:$F$400,'Étape 1 - à remplir'!$E$31:$E$400,MASQ2!J60,'Étape 1 - à remplir'!$G$31:$G$400,"animaux"),SUMIFS('Étape 1 - à remplir'!$F$31:$F$400,'Étape 1 - à remplir'!$E$31:$E$400,MASQ2!J60,'Étape 1 - à remplir'!$C$31:$C$400,S$3)),IF(S$2="Âge",IF(S$3="Tous",SUMIFS('Étape 1 - à remplir'!$F$31:$F$400,'Étape 1 - à remplir'!$E$31:$E$400,MASQ2!J60,'Étape 1 - à remplir'!$G$31:$G$400,"animaux"),SUMIFS('Étape 1 - à remplir'!$F$31:$F$400,'Étape 1 - à remplir'!$E$31:$E$400,MASQ2!J60,'Étape 1 - à remplir'!$P$31:$P$400,S$3)),IF(S$2="Atelier",IF(S$3="Tous",SUMIFS('Étape 1 - à remplir'!$F$31:$F$400,'Étape 1 - à remplir'!$E$31:$E$400,MASQ2!J60,'Étape 1 - à remplir'!$G$31:$G$400,"animaux"),SUMIFS('Étape 1 - à remplir'!$F$31:$F$400,'Étape 1 - à remplir'!$E$31:$E$400,MASQ2!J60,'Étape 1 - à remplir'!$O$31:$O$400,S$3)),IF(S$2="Espèce",IF(S$3="Tous",SUMIFS('Étape 1 - à remplir'!$F$31:$F$400,'Étape 1 - à remplir'!$E$31:$E$400,MASQ2!J60,'Étape 1 - à remplir'!$G$31:$G$400,"animaux"),SUMIFS('Étape 1 - à remplir'!$F$31:$F$400,'Étape 1 - à remplir'!$E$31:$E$400,MASQ2!J60,'Étape 1 - à remplir'!$N$31:$N$400,S$3))))))=0,NA(),IF(S$2="Catégorie",IF(S$3="Toutes",SUMIFS('Étape 1 - à remplir'!$F$31:$F$400,'Étape 1 - à remplir'!$E$31:$E$400,MASQ2!J60,'Étape 1 - à remplir'!$G$31:$G$400,"animaux"),SUMIFS('Étape 1 - à remplir'!$F$31:$F$400,'Étape 1 - à remplir'!$E$31:$E$400,MASQ2!J60,'Étape 1 - à remplir'!$C$31:$C$400,S$3)),IF(S$2="Âge",IF(S$3="Tous",SUMIFS('Étape 1 - à remplir'!$F$31:$F$400,'Étape 1 - à remplir'!$E$31:$E$400,MASQ2!J60,'Étape 1 - à remplir'!$G$31:$G$400,"animaux"),SUMIFS('Étape 1 - à remplir'!$F$31:$F$400,'Étape 1 - à remplir'!$E$31:$E$400,MASQ2!J60,'Étape 1 - à remplir'!$P$31:$P$400,S$3)),IF(S$2="Atelier",IF(S$3="Tous",SUMIFS('Étape 1 - à remplir'!$F$31:$F$400,'Étape 1 - à remplir'!$E$31:$E$400,MASQ2!J60,'Étape 1 - à remplir'!$G$31:$G$400,"animaux"),SUMIFS('Étape 1 - à remplir'!$F$31:$F$400,'Étape 1 - à remplir'!$E$31:$E$400,MASQ2!J60,'Étape 1 - à remplir'!$O$31:$O$400,S$3)),IF(S$2="Espèce",IF(S$3="Tous",SUMIFS('Étape 1 - à remplir'!$F$31:$F$400,'Étape 1 - à remplir'!$E$31:$E$400,MASQ2!J60,'Étape 1 - à remplir'!$G$31:$G$400,"animaux"),SUMIFS('Étape 1 - à remplir'!$F$31:$F$400,'Étape 1 - à remplir'!$E$31:$E$400,MASQ2!J60,'Étape 1 - à remplir'!$N$31:$N$400,S$3)))))))</f>
        <v>#N/A</v>
      </c>
      <c r="L60" s="97">
        <f t="shared" si="38"/>
        <v>0</v>
      </c>
      <c r="M60" s="56" t="str">
        <f>Données_ATB!BN59</f>
        <v>Amoxicilline</v>
      </c>
      <c r="N60" s="204" t="str">
        <f>Données_ATB!BO59</f>
        <v/>
      </c>
      <c r="O60" s="97" t="str">
        <f>Données_ATB!BP59</f>
        <v/>
      </c>
      <c r="P60" s="77" t="str">
        <f>Données_ATB!BR59</f>
        <v>Penicillines</v>
      </c>
      <c r="Q60" s="78" t="str">
        <f>Données_ATB!BS59</f>
        <v/>
      </c>
      <c r="R60" s="79" t="str">
        <f>Données_ATB!BT59</f>
        <v/>
      </c>
      <c r="S60" s="78"/>
      <c r="T60" s="78"/>
      <c r="U60" s="77" t="str">
        <f ca="1"/>
        <v>AXILLIN</v>
      </c>
      <c r="V60" s="79" t="e">
        <f ca="1"/>
        <v>#N/A</v>
      </c>
      <c r="W60" s="102" t="str">
        <f>IF(X60="Colistine","x",IF(INDEX(Données_ATB!CB$3:CC$63,MATCH(X60,Données_ATB!CB$3:CB$63,0),2)="Fluoroquinolones","x",IF(INDEX(Données_ATB!CB$3:CC$63,MATCH(X60,Données_ATB!CB$3:CB$63,0),2)="Cephalosporines 3&amp;4G","x","")))</f>
        <v/>
      </c>
      <c r="X60" s="77" t="str">
        <f>Données_ATB!CB59</f>
        <v>Triméthoprime</v>
      </c>
      <c r="Y60" s="104" t="e">
        <f t="shared" si="30"/>
        <v>#N/A</v>
      </c>
      <c r="Z60" s="8" t="str">
        <f ca="1"/>
        <v>Triméthoprime</v>
      </c>
      <c r="AA60" s="97" t="e">
        <f ca="1"/>
        <v>#N/A</v>
      </c>
      <c r="AB60" s="102"/>
      <c r="AC60" s="8"/>
      <c r="AD60" s="8"/>
      <c r="AE60" s="8"/>
      <c r="AF60" s="8"/>
      <c r="AG60" s="8"/>
      <c r="AH60" s="153" t="str">
        <f t="shared" si="80"/>
        <v/>
      </c>
      <c r="AI60" s="8" t="str">
        <f>IFERROR(SUMIFS('Étape 1 - à remplir'!$F$31:$F$400,'Étape 1 - à remplir'!$C$31:$C$400,IF($AH60="Lait","*Lait*",IF($AH60="Viande","*Viande*",IF($AH60="Reproduction","*Reproduction*",IF($AH60="Autre","*Autre*",IF($AH60="Loisir","*Loisir*",IF($AH60="Œufs","*Œufs*","")))))),'Étape 1 - à remplir'!$G$31:$G$400,"animaux",'Étape 1 - à remplir'!$M$31:$M$400,MASQ2!AI$43)/SUMIFS('Étape 1 - à remplir'!$F$19:$F$28,'Étape 1 - à remplir'!$D$19:$D$28,MASQ2!$AH60,'Étape 1 - à remplir'!$G$19:$G$28,"animaux"),"")</f>
        <v/>
      </c>
      <c r="AJ60" s="8" t="str">
        <f>IFERROR(SUMIFS('Étape 1 - à remplir'!$F$31:$F$400,'Étape 1 - à remplir'!$C$31:$C$400,IF($AH60="Lait","*Lait*",IF($AH60="Viande","*Viande*",IF($AH60="Reproduction","*Reproduction*",IF($AH60="Autre","*Autre*",IF($AH60="Loisir","*Loisir*",IF($AH60="Œufs","*Œufs*","")))))),'Étape 1 - à remplir'!$G$31:$G$400,"animaux",'Étape 1 - à remplir'!$M$31:$M$400,MASQ2!AJ$43)/SUMIFS('Étape 1 - à remplir'!$F$19:$F$28,'Étape 1 - à remplir'!$D$19:$D$28,MASQ2!$AH60,'Étape 1 - à remplir'!$G$19:$G$28,"animaux"),"")</f>
        <v/>
      </c>
      <c r="AK60" s="8" t="str">
        <f>IFERROR(SUMIFS('Étape 1 - à remplir'!$F$31:$F$400,'Étape 1 - à remplir'!$C$31:$C$400,IF($AH60="Lait","*Lait*",IF($AH60="Viande","*Viande*",IF($AH60="Reproduction","*Reproduction*",IF($AH60="Autre","*Autre*",IF($AH60="Loisir","*Loisir*",IF($AH60="Œufs","*Œufs*","")))))),'Étape 1 - à remplir'!$G$31:$G$400,"animaux",'Étape 1 - à remplir'!$M$31:$M$400,MASQ2!AK$43)/SUMIFS('Étape 1 - à remplir'!$F$19:$F$28,'Étape 1 - à remplir'!$D$19:$D$28,MASQ2!$AH60,'Étape 1 - à remplir'!$G$19:$G$28,"animaux"),"")</f>
        <v/>
      </c>
      <c r="AL60" s="8" t="str">
        <f>IFERROR(SUMIFS('Étape 1 - à remplir'!$F$31:$F$400,'Étape 1 - à remplir'!$C$31:$C$400,IF($AH60="Lait","*Lait*",IF($AH60="Viande","*Viande*",IF($AH60="Reproduction","*Reproduction*",IF($AH60="Autre","*Autre*",IF($AH60="Loisir","*Loisir*",IF($AH60="Œufs","*Œufs*","")))))),'Étape 1 - à remplir'!$G$31:$G$400,"animaux",'Étape 1 - à remplir'!$M$31:$M$400,MASQ2!AL$43)/SUMIFS('Étape 1 - à remplir'!$F$19:$F$28,'Étape 1 - à remplir'!$D$19:$D$28,MASQ2!$AH60,'Étape 1 - à remplir'!$G$19:$G$28,"animaux"),"")</f>
        <v/>
      </c>
      <c r="AM60" s="8" t="str">
        <f>IFERROR(SUMIFS('Étape 1 - à remplir'!$F$31:$F$400,'Étape 1 - à remplir'!$C$31:$C$400,IF($AH60="Lait","*Lait*",IF($AH60="Viande","*Viande*",IF($AH60="Reproduction","*Reproduction*",IF($AH60="Autre","*Autre*",IF($AH60="Loisir","*Loisir*",IF($AH60="Œufs","*Œufs*","")))))),'Étape 1 - à remplir'!$G$31:$G$400,"animaux",'Étape 1 - à remplir'!$M$31:$M$400,MASQ2!AM$43)/SUMIFS('Étape 1 - à remplir'!$F$19:$F$28,'Étape 1 - à remplir'!$D$19:$D$28,MASQ2!$AH60,'Étape 1 - à remplir'!$G$19:$G$28,"animaux"),"")</f>
        <v/>
      </c>
      <c r="AN60" s="8" t="str">
        <f>IFERROR(SUMIFS('Étape 1 - à remplir'!$F$31:$F$400,'Étape 1 - à remplir'!$C$31:$C$400,IF($AH60="Lait","*Lait*",IF($AH60="Viande","*Viande*",IF($AH60="Reproduction","*Reproduction*",IF($AH60="Autre","*Autre*",IF($AH60="Loisir","*Loisir*",IF($AH60="Œufs","*Œufs*","")))))),'Étape 1 - à remplir'!$G$31:$G$400,"animaux",'Étape 1 - à remplir'!$M$31:$M$400,MASQ2!AN$43)/SUMIFS('Étape 1 - à remplir'!$F$19:$F$28,'Étape 1 - à remplir'!$D$19:$D$28,MASQ2!$AH60,'Étape 1 - à remplir'!$G$19:$G$28,"animaux"),"")</f>
        <v/>
      </c>
      <c r="AO60" s="8" t="str">
        <f>IFERROR(SUMIFS('Étape 1 - à remplir'!$F$31:$F$400,'Étape 1 - à remplir'!$C$31:$C$400,IF($AH60="Lait","*Lait*",IF($AH60="Viande","*Viande*",IF($AH60="Reproduction","*Reproduction*",IF($AH60="Autre","*Autre*",IF($AH60="Loisir","*Loisir*",IF($AH60="Œufs","*Œufs*","")))))),'Étape 1 - à remplir'!$G$31:$G$400,"animaux",'Étape 1 - à remplir'!$M$31:$M$400,MASQ2!AO$43)/SUMIFS('Étape 1 - à remplir'!$F$19:$F$28,'Étape 1 - à remplir'!$D$19:$D$28,MASQ2!$AH60,'Étape 1 - à remplir'!$G$19:$G$28,"animaux"),"")</f>
        <v/>
      </c>
      <c r="AP60" s="8" t="str">
        <f>IFERROR(SUMIFS('Étape 1 - à remplir'!$F$31:$F$400,'Étape 1 - à remplir'!$C$31:$C$400,IF($AH60="Lait","*Lait*",IF($AH60="Viande","*Viande*",IF($AH60="Reproduction","*Reproduction*",IF($AH60="Autre","*Autre*",IF($AH60="Loisir","*Loisir*",IF($AH60="Œufs","*Œufs*","")))))),'Étape 1 - à remplir'!$G$31:$G$400,"animaux",'Étape 1 - à remplir'!$M$31:$M$400,MASQ2!AP$43)/SUMIFS('Étape 1 - à remplir'!$F$19:$F$28,'Étape 1 - à remplir'!$D$19:$D$28,MASQ2!$AH60,'Étape 1 - à remplir'!$G$19:$G$28,"animaux"),"")</f>
        <v/>
      </c>
      <c r="AQ60" s="8" t="str">
        <f>IFERROR(SUMIFS('Étape 1 - à remplir'!$F$31:$F$400,'Étape 1 - à remplir'!$C$31:$C$400,IF($AH60="Lait","*Lait*",IF($AH60="Viande","*Viande*",IF($AH60="Reproduction","*Reproduction*",IF($AH60="Autre","*Autre*",IF($AH60="Loisir","*Loisir*",IF($AH60="Œufs","*Œufs*","")))))),'Étape 1 - à remplir'!$G$31:$G$400,"animaux",'Étape 1 - à remplir'!$M$31:$M$400,MASQ2!AQ$43)/SUMIFS('Étape 1 - à remplir'!$F$19:$F$28,'Étape 1 - à remplir'!$D$19:$D$28,MASQ2!$AH60,'Étape 1 - à remplir'!$G$19:$G$28,"animaux"),"")</f>
        <v/>
      </c>
      <c r="AR60" s="8" t="str">
        <f>IFERROR(SUMIFS('Étape 1 - à remplir'!$F$31:$F$400,'Étape 1 - à remplir'!$C$31:$C$400,IF($AH60="Lait","*Lait*",IF($AH60="Viande","*Viande*",IF($AH60="Reproduction","*Reproduction*",IF($AH60="Autre","*Autre*",IF($AH60="Loisir","*Loisir*",IF($AH60="Œufs","*Œufs*","")))))),'Étape 1 - à remplir'!$G$31:$G$400,"animaux",'Étape 1 - à remplir'!$M$31:$M$400,MASQ2!AR$43)/SUMIFS('Étape 1 - à remplir'!$F$19:$F$28,'Étape 1 - à remplir'!$D$19:$D$28,MASQ2!$AH60,'Étape 1 - à remplir'!$G$19:$G$28,"animaux"),"")</f>
        <v/>
      </c>
      <c r="AS60" s="8" t="str">
        <f>IFERROR(SUMIFS('Étape 1 - à remplir'!$F$31:$F$400,'Étape 1 - à remplir'!$C$31:$C$400,IF($AH60="Lait","*Lait*",IF($AH60="Viande","*Viande*",IF($AH60="Reproduction","*Reproduction*",IF($AH60="Autre","*Autre*",IF($AH60="Loisir","*Loisir*",IF($AH60="Œufs","*Œufs*","")))))),'Étape 1 - à remplir'!$G$31:$G$400,"animaux",'Étape 1 - à remplir'!$M$31:$M$400,MASQ2!AS$43)/SUMIFS('Étape 1 - à remplir'!$F$19:$F$28,'Étape 1 - à remplir'!$D$19:$D$28,MASQ2!$AH60,'Étape 1 - à remplir'!$G$19:$G$28,"animaux"),"")</f>
        <v/>
      </c>
      <c r="AT60" s="104" t="str">
        <f>IFERROR(SUMIFS('Étape 1 - à remplir'!$F$31:$F$400,'Étape 1 - à remplir'!$C$31:$C$400,IF($AH60="Lait","*Lait*",IF($AH60="Viande","*Viande*",IF($AH60="Reproduction","*Reproduction*",IF($AH60="Autre","*Autre*",IF($AH60="Loisir","*Loisir*",IF($AH60="Œufs","*Œufs*","")))))),'Étape 1 - à remplir'!$G$31:$G$400,"animaux",'Étape 1 - à remplir'!$M$31:$M$400,MASQ2!AT$43)/SUMIFS('Étape 1 - à remplir'!$F$19:$F$28,'Étape 1 - à remplir'!$D$19:$D$28,MASQ2!$AH60,'Étape 1 - à remplir'!$G$19:$G$28,"animaux"),"")</f>
        <v/>
      </c>
      <c r="AV60" s="56"/>
      <c r="AW60" s="8"/>
      <c r="AX60" s="8"/>
      <c r="AY60" s="8"/>
      <c r="AZ60" s="8"/>
      <c r="BA60" s="8"/>
      <c r="BB60" s="8"/>
      <c r="BC60" s="8"/>
      <c r="BD60" s="102" t="str">
        <f t="shared" si="5"/>
        <v/>
      </c>
      <c r="BE60" s="56" t="str">
        <f t="shared" si="6"/>
        <v>AXILLIN</v>
      </c>
      <c r="BF60" s="204" t="e">
        <f>IF(IF(BN$2="Catégorie",IF(BN$3="Toutes",SUMIFS('Étape 1 - à remplir'!$F$31:$F$400,'Étape 1 - à remplir'!$E$31:$E$400,MASQ2!BE60,'Étape 1 - à remplir'!$G$31:$G$400,"lots"),SUMIFS('Étape 1 - à remplir'!$F$31:$F$400,'Étape 1 - à remplir'!$E$31:$E$400,MASQ2!BE60,'Étape 1 - à remplir'!$C$31:$C$400,BN$3)),IF(BN$2="Âge",IF(BN$3="Tous",SUMIFS('Étape 1 - à remplir'!$F$31:$F$400,'Étape 1 - à remplir'!$E$31:$E$400,MASQ2!BE60,'Étape 1 - à remplir'!$G$31:$G$400,"lots"),SUMIFS('Étape 1 - à remplir'!$F$31:$F$400,'Étape 1 - à remplir'!$E$31:$E$400,MASQ2!BE60,'Étape 1 - à remplir'!$P$31:$P$400,BN$3,'Étape 1 - à remplir'!$G$31:$G$400,"lots")),IF(BN$2="Atelier",IF(BN$3="Tous",SUMIFS('Étape 1 - à remplir'!$F$31:$F$400,'Étape 1 - à remplir'!$E$31:$E$400,MASQ2!BE60,'Étape 1 - à remplir'!$G$31:$G$400,"lots"),SUMIFS('Étape 1 - à remplir'!$F$31:$F$400,'Étape 1 - à remplir'!$E$31:$E$400,MASQ2!BE60,'Étape 1 - à remplir'!$O$31:$O$400,BN$3,'Étape 1 - à remplir'!$G$31:$G$400,"lots")),IF(BN$2="Espèce",IF(BN$3="Tous",SUMIFS('Étape 1 - à remplir'!$F$31:$F$400,'Étape 1 - à remplir'!$E$31:$E$400,MASQ2!BE60,'Étape 1 - à remplir'!$G$31:$G$400,"lots"),SUMIFS('Étape 1 - à remplir'!$F$31:$F$400,'Étape 1 - à remplir'!$E$31:$E$400,MASQ2!BE60,'Étape 1 - à remplir'!$N$31:$N$400,BN$3,'Étape 1 - à remplir'!$G$31:$G$400,"lots"))))))=0,NA(),IF(BN$2="Catégorie",IF(BN$3="Toutes",SUMIFS('Étape 1 - à remplir'!$F$31:$F$400,'Étape 1 - à remplir'!$E$31:$E$400,MASQ2!BE60,'Étape 1 - à remplir'!$G$31:$G$400,"lots"),SUMIFS('Étape 1 - à remplir'!$F$31:$F$400,'Étape 1 - à remplir'!$E$31:$E$400,MASQ2!BE60,'Étape 1 - à remplir'!$C$31:$C$400,BN$3)),IF(BN$2="Âge",IF(BN$3="Tous",SUMIFS('Étape 1 - à remplir'!$F$31:$F$400,'Étape 1 - à remplir'!$E$31:$E$400,MASQ2!BE60,'Étape 1 - à remplir'!$G$31:$G$400,"lots"),SUMIFS('Étape 1 - à remplir'!$F$31:$F$400,'Étape 1 - à remplir'!$E$31:$E$400,MASQ2!BE60,'Étape 1 - à remplir'!$P$31:$P$400,BN$3,'Étape 1 - à remplir'!$G$31:$G$400,"lots")),IF(BN$2="Atelier",IF(BN$3="Tous",SUMIFS('Étape 1 - à remplir'!$F$31:$F$400,'Étape 1 - à remplir'!$E$31:$E$400,MASQ2!BE60,'Étape 1 - à remplir'!$G$31:$G$400,"lots"),SUMIFS('Étape 1 - à remplir'!$F$31:$F$400,'Étape 1 - à remplir'!$E$31:$E$400,MASQ2!BE60,'Étape 1 - à remplir'!$O$31:$O$400,BN$3,'Étape 1 - à remplir'!$G$31:$G$400,"lots")),IF(BN$2="Espèce",IF(BN$3="Tous",SUMIFS('Étape 1 - à remplir'!$F$31:$F$400,'Étape 1 - à remplir'!$E$31:$E$400,MASQ2!BE60,'Étape 1 - à remplir'!$G$31:$G$400,"lots"),SUMIFS('Étape 1 - à remplir'!$F$31:$F$400,'Étape 1 - à remplir'!$E$31:$E$400,MASQ2!BE60,'Étape 1 - à remplir'!$N$31:$N$400,BN$3,'Étape 1 - à remplir'!$G$31:$G$400,"lots")))))))</f>
        <v>#N/A</v>
      </c>
      <c r="BG60" s="204">
        <f t="shared" si="32"/>
        <v>0</v>
      </c>
      <c r="BH60" s="204" t="str">
        <f t="shared" si="7"/>
        <v>Amoxicilline</v>
      </c>
      <c r="BI60" s="204" t="str">
        <f t="shared" si="8"/>
        <v/>
      </c>
      <c r="BJ60" s="204" t="str">
        <f t="shared" si="9"/>
        <v/>
      </c>
      <c r="BK60" s="204" t="str">
        <f t="shared" si="10"/>
        <v>Penicillines</v>
      </c>
      <c r="BL60" s="204" t="str">
        <f t="shared" si="11"/>
        <v/>
      </c>
      <c r="BM60" s="97" t="str">
        <f t="shared" si="12"/>
        <v/>
      </c>
      <c r="BN60" s="78"/>
      <c r="BO60" s="78"/>
      <c r="BP60" s="77" t="str">
        <f ca="1"/>
        <v>AXILLIN</v>
      </c>
      <c r="BQ60" s="79" t="e">
        <f ca="1"/>
        <v>#N/A</v>
      </c>
      <c r="BR60" s="102" t="str">
        <f t="shared" si="73"/>
        <v/>
      </c>
      <c r="BS60" s="77" t="str">
        <f t="shared" si="74"/>
        <v>Triméthoprime</v>
      </c>
      <c r="BT60" s="104" t="e">
        <f t="shared" si="33"/>
        <v>#N/A</v>
      </c>
      <c r="BU60" s="204" t="str">
        <f ca="1"/>
        <v>Triméthoprime</v>
      </c>
      <c r="BV60" s="97" t="e">
        <f ca="1"/>
        <v>#N/A</v>
      </c>
      <c r="BW60" s="8"/>
      <c r="BX60" s="8"/>
      <c r="BY60" s="8"/>
      <c r="BZ60" s="8"/>
      <c r="CA60" s="8"/>
      <c r="CB60" s="8"/>
      <c r="CC60" s="153" t="str">
        <f t="shared" si="81"/>
        <v/>
      </c>
      <c r="CD60" s="163" t="str">
        <f>IFERROR(SUMIFS('Étape 1 - à remplir'!$F$31:$F$400,'Étape 1 - à remplir'!$C$31:$C$400,IF($CC60="Lait","*Lait*",IF($CC60="Viande","*Viande*",IF($CC60="Reproduction","*Reproduction*",IF($CC60="Autre","*Autre*",IF($CC60="Loisir","*Loisir*",IF($CC60="Œufs","*Œufs*","")))))),'Étape 1 - à remplir'!$G$31:$G$400,"lots",'Étape 1 - à remplir'!$M$31:$M$400,MASQ2!CD$43)/SUMIFS('Étape 1 - à remplir'!$F$19:$F$28,'Étape 1 - à remplir'!$D$19:$D$28,MASQ2!$CC60,'Étape 1 - à remplir'!$G$19:$G$28,"lots"),"")</f>
        <v/>
      </c>
      <c r="CE60" s="8" t="str">
        <f>IFERROR(SUMIFS('Étape 1 - à remplir'!$F$31:$F$400,'Étape 1 - à remplir'!$C$31:$C$400,IF($CC60="Lait","*Lait*",IF($CC60="Viande","*Viande*",IF($CC60="Reproduction","*Reproduction*",IF($CC60="Autre","*Autre*",IF($CC60="Loisir","*Loisir*",IF($CC60="Œufs","*Œufs*","")))))),'Étape 1 - à remplir'!$G$31:$G$400,"lots",'Étape 1 - à remplir'!$M$31:$M$400,MASQ2!CE$43)/SUMIFS('Étape 1 - à remplir'!$F$19:$F$28,'Étape 1 - à remplir'!$D$19:$D$28,MASQ2!$CC60,'Étape 1 - à remplir'!$G$19:$G$28,"lots"),"")</f>
        <v/>
      </c>
      <c r="CF60" s="8" t="str">
        <f>IFERROR(SUMIFS('Étape 1 - à remplir'!$F$31:$F$400,'Étape 1 - à remplir'!$C$31:$C$400,IF($CC60="Lait","*Lait*",IF($CC60="Viande","*Viande*",IF($CC60="Reproduction","*Reproduction*",IF($CC60="Autre","*Autre*",IF($CC60="Loisir","*Loisir*",IF($CC60="Œufs","*Œufs*","")))))),'Étape 1 - à remplir'!$G$31:$G$400,"lots",'Étape 1 - à remplir'!$M$31:$M$400,MASQ2!CF$43)/SUMIFS('Étape 1 - à remplir'!$F$19:$F$28,'Étape 1 - à remplir'!$D$19:$D$28,MASQ2!$CC60,'Étape 1 - à remplir'!$G$19:$G$28,"lots"),"")</f>
        <v/>
      </c>
      <c r="CG60" s="8" t="str">
        <f>IFERROR(SUMIFS('Étape 1 - à remplir'!$F$31:$F$400,'Étape 1 - à remplir'!$C$31:$C$400,IF($CC60="Lait","*Lait*",IF($CC60="Viande","*Viande*",IF($CC60="Reproduction","*Reproduction*",IF($CC60="Autre","*Autre*",IF($CC60="Loisir","*Loisir*",IF($CC60="Œufs","*Œufs*","")))))),'Étape 1 - à remplir'!$G$31:$G$400,"lots",'Étape 1 - à remplir'!$M$31:$M$400,MASQ2!CG$43)/SUMIFS('Étape 1 - à remplir'!$F$19:$F$28,'Étape 1 - à remplir'!$D$19:$D$28,MASQ2!$CC60,'Étape 1 - à remplir'!$G$19:$G$28,"lots"),"")</f>
        <v/>
      </c>
      <c r="CH60" s="8" t="str">
        <f>IFERROR(SUMIFS('Étape 1 - à remplir'!$F$31:$F$400,'Étape 1 - à remplir'!$C$31:$C$400,IF($CC60="Lait","*Lait*",IF($CC60="Viande","*Viande*",IF($CC60="Reproduction","*Reproduction*",IF($CC60="Autre","*Autre*",IF($CC60="Loisir","*Loisir*",IF($CC60="Œufs","*Œufs*","")))))),'Étape 1 - à remplir'!$G$31:$G$400,"lots",'Étape 1 - à remplir'!$M$31:$M$400,MASQ2!CH$43)/SUMIFS('Étape 1 - à remplir'!$F$19:$F$28,'Étape 1 - à remplir'!$D$19:$D$28,MASQ2!$CC60,'Étape 1 - à remplir'!$G$19:$G$28,"lots"),"")</f>
        <v/>
      </c>
      <c r="CI60" s="8" t="str">
        <f>IFERROR(SUMIFS('Étape 1 - à remplir'!$F$31:$F$400,'Étape 1 - à remplir'!$C$31:$C$400,IF($CC60="Lait","*Lait*",IF($CC60="Viande","*Viande*",IF($CC60="Reproduction","*Reproduction*",IF($CC60="Autre","*Autre*",IF($CC60="Loisir","*Loisir*",IF($CC60="Œufs","*Œufs*","")))))),'Étape 1 - à remplir'!$G$31:$G$400,"lots",'Étape 1 - à remplir'!$M$31:$M$400,MASQ2!CI$43)/SUMIFS('Étape 1 - à remplir'!$F$19:$F$28,'Étape 1 - à remplir'!$D$19:$D$28,MASQ2!$CC60,'Étape 1 - à remplir'!$G$19:$G$28,"lots"),"")</f>
        <v/>
      </c>
      <c r="CJ60" s="8" t="str">
        <f>IFERROR(SUMIFS('Étape 1 - à remplir'!$F$31:$F$400,'Étape 1 - à remplir'!$C$31:$C$400,IF($CC60="Lait","*Lait*",IF($CC60="Viande","*Viande*",IF($CC60="Reproduction","*Reproduction*",IF($CC60="Autre","*Autre*",IF($CC60="Loisir","*Loisir*",IF($CC60="Œufs","*Œufs*","")))))),'Étape 1 - à remplir'!$G$31:$G$400,"lots",'Étape 1 - à remplir'!$M$31:$M$400,MASQ2!CJ$43)/SUMIFS('Étape 1 - à remplir'!$F$19:$F$28,'Étape 1 - à remplir'!$D$19:$D$28,MASQ2!$CC60,'Étape 1 - à remplir'!$G$19:$G$28,"lots"),"")</f>
        <v/>
      </c>
      <c r="CK60" s="8" t="str">
        <f>IFERROR(SUMIFS('Étape 1 - à remplir'!$F$31:$F$400,'Étape 1 - à remplir'!$C$31:$C$400,IF($CC60="Lait","*Lait*",IF($CC60="Viande","*Viande*",IF($CC60="Reproduction","*Reproduction*",IF($CC60="Autre","*Autre*",IF($CC60="Loisir","*Loisir*",IF($CC60="Œufs","*Œufs*","")))))),'Étape 1 - à remplir'!$G$31:$G$400,"lots",'Étape 1 - à remplir'!$M$31:$M$400,MASQ2!CK$43)/SUMIFS('Étape 1 - à remplir'!$F$19:$F$28,'Étape 1 - à remplir'!$D$19:$D$28,MASQ2!$CC60,'Étape 1 - à remplir'!$G$19:$G$28,"lots"),"")</f>
        <v/>
      </c>
      <c r="CL60" s="8" t="str">
        <f>IFERROR(SUMIFS('Étape 1 - à remplir'!$F$31:$F$400,'Étape 1 - à remplir'!$C$31:$C$400,IF($CC60="Lait","*Lait*",IF($CC60="Viande","*Viande*",IF($CC60="Reproduction","*Reproduction*",IF($CC60="Autre","*Autre*",IF($CC60="Loisir","*Loisir*",IF($CC60="Œufs","*Œufs*","")))))),'Étape 1 - à remplir'!$G$31:$G$400,"lots",'Étape 1 - à remplir'!$M$31:$M$400,MASQ2!CL$43)/SUMIFS('Étape 1 - à remplir'!$F$19:$F$28,'Étape 1 - à remplir'!$D$19:$D$28,MASQ2!$CC60,'Étape 1 - à remplir'!$G$19:$G$28,"lots"),"")</f>
        <v/>
      </c>
      <c r="CM60" s="8" t="str">
        <f>IFERROR(SUMIFS('Étape 1 - à remplir'!$F$31:$F$400,'Étape 1 - à remplir'!$C$31:$C$400,IF($CC60="Lait","*Lait*",IF($CC60="Viande","*Viande*",IF($CC60="Reproduction","*Reproduction*",IF($CC60="Autre","*Autre*",IF($CC60="Loisir","*Loisir*",IF($CC60="Œufs","*Œufs*","")))))),'Étape 1 - à remplir'!$G$31:$G$400,"lots",'Étape 1 - à remplir'!$M$31:$M$400,MASQ2!CM$43)/SUMIFS('Étape 1 - à remplir'!$F$19:$F$28,'Étape 1 - à remplir'!$D$19:$D$28,MASQ2!$CC60,'Étape 1 - à remplir'!$G$19:$G$28,"lots"),"")</f>
        <v/>
      </c>
      <c r="CN60" s="8" t="str">
        <f>IFERROR(SUMIFS('Étape 1 - à remplir'!$F$31:$F$400,'Étape 1 - à remplir'!$C$31:$C$400,IF($CC60="Lait","*Lait*",IF($CC60="Viande","*Viande*",IF($CC60="Reproduction","*Reproduction*",IF($CC60="Autre","*Autre*",IF($CC60="Loisir","*Loisir*",IF($CC60="Œufs","*Œufs*","")))))),'Étape 1 - à remplir'!$G$31:$G$400,"lots",'Étape 1 - à remplir'!$M$31:$M$400,MASQ2!CN$43)/SUMIFS('Étape 1 - à remplir'!$F$19:$F$28,'Étape 1 - à remplir'!$D$19:$D$28,MASQ2!$CC60,'Étape 1 - à remplir'!$G$19:$G$28,"lots"),"")</f>
        <v/>
      </c>
      <c r="CO60" s="104" t="str">
        <f>IFERROR(SUMIFS('Étape 1 - à remplir'!$F$31:$F$400,'Étape 1 - à remplir'!$C$31:$C$400,IF($CC60="Lait","*Lait*",IF($CC60="Viande","*Viande*",IF($CC60="Reproduction","*Reproduction*",IF($CC60="Autre","*Autre*",IF($CC60="Loisir","*Loisir*",IF($CC60="Œufs","*Œufs*","")))))),'Étape 1 - à remplir'!$G$31:$G$400,"lots",'Étape 1 - à remplir'!$M$31:$M$400,MASQ2!CO$43)/SUMIFS('Étape 1 - à remplir'!$F$19:$F$28,'Étape 1 - à remplir'!$D$19:$D$28,MASQ2!$CC60,'Étape 1 - à remplir'!$G$19:$G$28,"lots"),"")</f>
        <v/>
      </c>
      <c r="CQ60" s="56"/>
      <c r="CR60" s="8"/>
      <c r="CS60" s="8"/>
      <c r="CT60" s="8"/>
      <c r="CU60" s="8"/>
      <c r="CV60" s="8"/>
      <c r="CW60" s="8"/>
      <c r="CX60" s="8"/>
      <c r="CY60" s="102" t="str">
        <f t="shared" si="18"/>
        <v/>
      </c>
      <c r="CZ60" s="56" t="str">
        <f t="shared" si="19"/>
        <v>AXILLIN</v>
      </c>
      <c r="DA60" s="204" t="e">
        <f>IF(IF(DI$2="Catégorie",IF(DI$3="Toutes",SUMIFS('Étape 1 - à remplir'!$F$31:$F$400,'Étape 1 - à remplir'!$E$31:$E$400,MASQ2!CZ60,'Étape 1 - à remplir'!$G$31:$G$400,"kg"),SUMIFS('Étape 1 - à remplir'!$F$31:$F$400,'Étape 1 - à remplir'!$E$31:$E$400,MASQ2!CZ60,'Étape 1 - à remplir'!$C$31:$C$400,DI$3)),IF(DI$2="Âge",IF(DI$3="Tous",SUMIFS('Étape 1 - à remplir'!$F$31:$F$400,'Étape 1 - à remplir'!$E$31:$E$400,MASQ2!CZ60,'Étape 1 - à remplir'!$G$31:$G$400,"kg"),SUMIFS('Étape 1 - à remplir'!$F$31:$F$400,'Étape 1 - à remplir'!$E$31:$E$400,MASQ2!CZ60,'Étape 1 - à remplir'!$P$31:$P$400,DI$3,'Étape 1 - à remplir'!$G$31:$G$400,"kg")),IF(DI$2="Atelier",IF(DI$3="Tous",SUMIFS('Étape 1 - à remplir'!$F$31:$F$400,'Étape 1 - à remplir'!$E$31:$E$400,MASQ2!CZ60,'Étape 1 - à remplir'!$G$31:$G$400,"kg"),SUMIFS('Étape 1 - à remplir'!$F$31:$F$400,'Étape 1 - à remplir'!$E$31:$E$400,MASQ2!CZ60,'Étape 1 - à remplir'!$O$31:$O$400,DI$3,'Étape 1 - à remplir'!$G$31:$G$400,"kg")),IF(DI$2="Espèce",IF(DI$3="Tous",SUMIFS('Étape 1 - à remplir'!$F$31:$F$400,'Étape 1 - à remplir'!$E$31:$E$400,MASQ2!CZ60,'Étape 1 - à remplir'!$G$31:$G$400,"kg"),SUMIFS('Étape 1 - à remplir'!$F$31:$F$400,'Étape 1 - à remplir'!$E$31:$E$400,MASQ2!CZ60,'Étape 1 - à remplir'!$N$31:$N$400,DI$3,'Étape 1 - à remplir'!$G$31:$G$400,"kg"))))))=0,NA(),IF(DI$2="Catégorie",IF(DI$3="Toutes",SUMIFS('Étape 1 - à remplir'!$F$31:$F$400,'Étape 1 - à remplir'!$E$31:$E$400,MASQ2!CZ60,'Étape 1 - à remplir'!$G$31:$G$400,"kg"),SUMIFS('Étape 1 - à remplir'!$F$31:$F$400,'Étape 1 - à remplir'!$E$31:$E$400,MASQ2!CZ60,'Étape 1 - à remplir'!$C$31:$C$400,DI$3)),IF(DI$2="Âge",IF(DI$3="Tous",SUMIFS('Étape 1 - à remplir'!$F$31:$F$400,'Étape 1 - à remplir'!$E$31:$E$400,MASQ2!CZ60,'Étape 1 - à remplir'!$G$31:$G$400,"kg"),SUMIFS('Étape 1 - à remplir'!$F$31:$F$400,'Étape 1 - à remplir'!$E$31:$E$400,MASQ2!CZ60,'Étape 1 - à remplir'!$P$31:$P$400,DI$3,'Étape 1 - à remplir'!$G$31:$G$400,"kg")),IF(DI$2="Atelier",IF(DI$3="Tous",SUMIFS('Étape 1 - à remplir'!$F$31:$F$400,'Étape 1 - à remplir'!$E$31:$E$400,MASQ2!CZ60,'Étape 1 - à remplir'!$G$31:$G$400,"kg"),SUMIFS('Étape 1 - à remplir'!$F$31:$F$400,'Étape 1 - à remplir'!$E$31:$E$400,MASQ2!CZ60,'Étape 1 - à remplir'!$O$31:$O$400,DI$3,'Étape 1 - à remplir'!$G$31:$G$400,"kg")),IF(DI$2="Espèce",IF(DI$3="Tous",SUMIFS('Étape 1 - à remplir'!$F$31:$F$400,'Étape 1 - à remplir'!$E$31:$E$400,MASQ2!CZ60,'Étape 1 - à remplir'!$G$31:$G$400,"kg"),SUMIFS('Étape 1 - à remplir'!$F$31:$F$400,'Étape 1 - à remplir'!$E$31:$E$400,MASQ2!CZ60,'Étape 1 - à remplir'!$N$31:$N$400,DI$3,'Étape 1 - à remplir'!$G$31:$G$400,"kg")))))))</f>
        <v>#N/A</v>
      </c>
      <c r="DB60" s="104">
        <f t="shared" si="35"/>
        <v>0</v>
      </c>
      <c r="DC60" s="204" t="str">
        <f t="shared" si="20"/>
        <v>Amoxicilline</v>
      </c>
      <c r="DD60" s="204" t="str">
        <f t="shared" si="21"/>
        <v/>
      </c>
      <c r="DE60" s="204" t="str">
        <f t="shared" si="22"/>
        <v/>
      </c>
      <c r="DF60" s="204" t="str">
        <f t="shared" si="23"/>
        <v>Penicillines</v>
      </c>
      <c r="DG60" s="204" t="str">
        <f t="shared" si="24"/>
        <v/>
      </c>
      <c r="DH60" s="97" t="str">
        <f t="shared" si="25"/>
        <v/>
      </c>
      <c r="DI60" s="78"/>
      <c r="DJ60" s="78"/>
      <c r="DK60" s="77" t="str">
        <f ca="1"/>
        <v>AXILLIN</v>
      </c>
      <c r="DL60" s="79" t="e">
        <f ca="1"/>
        <v>#N/A</v>
      </c>
      <c r="DM60" s="102" t="str">
        <f t="shared" si="75"/>
        <v/>
      </c>
      <c r="DN60" s="77" t="str">
        <f t="shared" si="76"/>
        <v>Triméthoprime</v>
      </c>
      <c r="DO60" s="104" t="e">
        <f t="shared" si="36"/>
        <v>#N/A</v>
      </c>
      <c r="DP60" s="8" t="str">
        <f ca="1"/>
        <v>Triméthoprime</v>
      </c>
      <c r="DQ60" s="97" t="e">
        <f ca="1"/>
        <v>#N/A</v>
      </c>
      <c r="DR60" s="8"/>
      <c r="DS60" s="8"/>
      <c r="DT60" s="8"/>
      <c r="DU60" s="8"/>
      <c r="DV60" s="8"/>
      <c r="DW60" s="8"/>
      <c r="DX60" s="163" t="str">
        <f t="shared" si="82"/>
        <v/>
      </c>
      <c r="DY60" s="163" t="str">
        <f>IFERROR(SUMIFS('Étape 1 - à remplir'!$F$31:$F$400,'Étape 1 - à remplir'!$C$31:$C$400,IF($DX60="Lait","*Lait*",IF($DX60="Viande","*Viande*",IF($DX60="Reproduction","*Reproduction*",IF($DX60="Autre","*Autre*",IF($DX60="Loisir","*Loisir*",IF($DX60="Œufs","*Œufs*","")))))),'Étape 1 - à remplir'!$G$31:$G$400,"kg",'Étape 1 - à remplir'!$M$31:$M$400,MASQ2!DY$43)/SUMIFS('Étape 1 - à remplir'!$F$19:$F$28,'Étape 1 - à remplir'!$D$19:$D$28,MASQ2!$DX60,'Étape 1 - à remplir'!$G$19:$G$28,"kg"),"")</f>
        <v/>
      </c>
      <c r="DZ60" s="8" t="str">
        <f>IFERROR(SUMIFS('Étape 1 - à remplir'!$F$31:$F$400,'Étape 1 - à remplir'!$C$31:$C$400,IF($DX60="Lait","*Lait*",IF($DX60="Viande","*Viande*",IF($DX60="Reproduction","*Reproduction*",IF($DX60="Autre","*Autre*",IF($DX60="Loisir","*Loisir*",IF($DX60="Œufs","*Œufs*","")))))),'Étape 1 - à remplir'!$G$31:$G$400,"kg",'Étape 1 - à remplir'!$M$31:$M$400,MASQ2!DZ$43)/SUMIFS('Étape 1 - à remplir'!$F$19:$F$28,'Étape 1 - à remplir'!$D$19:$D$28,MASQ2!$DX60,'Étape 1 - à remplir'!$G$19:$G$28,"kg"),"")</f>
        <v/>
      </c>
      <c r="EA60" s="8" t="str">
        <f>IFERROR(SUMIFS('Étape 1 - à remplir'!$F$31:$F$400,'Étape 1 - à remplir'!$C$31:$C$400,IF($DX60="Lait","*Lait*",IF($DX60="Viande","*Viande*",IF($DX60="Reproduction","*Reproduction*",IF($DX60="Autre","*Autre*",IF($DX60="Loisir","*Loisir*",IF($DX60="Œufs","*Œufs*","")))))),'Étape 1 - à remplir'!$G$31:$G$400,"kg",'Étape 1 - à remplir'!$M$31:$M$400,MASQ2!EA$43)/SUMIFS('Étape 1 - à remplir'!$F$19:$F$28,'Étape 1 - à remplir'!$D$19:$D$28,MASQ2!$DX60,'Étape 1 - à remplir'!$G$19:$G$28,"kg"),"")</f>
        <v/>
      </c>
      <c r="EB60" s="8" t="str">
        <f>IFERROR(SUMIFS('Étape 1 - à remplir'!$F$31:$F$400,'Étape 1 - à remplir'!$C$31:$C$400,IF($DX60="Lait","*Lait*",IF($DX60="Viande","*Viande*",IF($DX60="Reproduction","*Reproduction*",IF($DX60="Autre","*Autre*",IF($DX60="Loisir","*Loisir*",IF($DX60="Œufs","*Œufs*","")))))),'Étape 1 - à remplir'!$G$31:$G$400,"kg",'Étape 1 - à remplir'!$M$31:$M$400,MASQ2!EB$43)/SUMIFS('Étape 1 - à remplir'!$F$19:$F$28,'Étape 1 - à remplir'!$D$19:$D$28,MASQ2!$DX60,'Étape 1 - à remplir'!$G$19:$G$28,"kg"),"")</f>
        <v/>
      </c>
      <c r="EC60" s="8" t="str">
        <f>IFERROR(SUMIFS('Étape 1 - à remplir'!$F$31:$F$400,'Étape 1 - à remplir'!$C$31:$C$400,IF($DX60="Lait","*Lait*",IF($DX60="Viande","*Viande*",IF($DX60="Reproduction","*Reproduction*",IF($DX60="Autre","*Autre*",IF($DX60="Loisir","*Loisir*",IF($DX60="Œufs","*Œufs*","")))))),'Étape 1 - à remplir'!$G$31:$G$400,"kg",'Étape 1 - à remplir'!$M$31:$M$400,MASQ2!EC$43)/SUMIFS('Étape 1 - à remplir'!$F$19:$F$28,'Étape 1 - à remplir'!$D$19:$D$28,MASQ2!$DX60,'Étape 1 - à remplir'!$G$19:$G$28,"kg"),"")</f>
        <v/>
      </c>
      <c r="ED60" s="8" t="str">
        <f>IFERROR(SUMIFS('Étape 1 - à remplir'!$F$31:$F$400,'Étape 1 - à remplir'!$C$31:$C$400,IF($DX60="Lait","*Lait*",IF($DX60="Viande","*Viande*",IF($DX60="Reproduction","*Reproduction*",IF($DX60="Autre","*Autre*",IF($DX60="Loisir","*Loisir*",IF($DX60="Œufs","*Œufs*","")))))),'Étape 1 - à remplir'!$G$31:$G$400,"kg",'Étape 1 - à remplir'!$M$31:$M$400,MASQ2!ED$43)/SUMIFS('Étape 1 - à remplir'!$F$19:$F$28,'Étape 1 - à remplir'!$D$19:$D$28,MASQ2!$DX60,'Étape 1 - à remplir'!$G$19:$G$28,"kg"),"")</f>
        <v/>
      </c>
      <c r="EE60" s="8" t="str">
        <f>IFERROR(SUMIFS('Étape 1 - à remplir'!$F$31:$F$400,'Étape 1 - à remplir'!$C$31:$C$400,IF($DX60="Lait","*Lait*",IF($DX60="Viande","*Viande*",IF($DX60="Reproduction","*Reproduction*",IF($DX60="Autre","*Autre*",IF($DX60="Loisir","*Loisir*",IF($DX60="Œufs","*Œufs*","")))))),'Étape 1 - à remplir'!$G$31:$G$400,"kg",'Étape 1 - à remplir'!$M$31:$M$400,MASQ2!EE$43)/SUMIFS('Étape 1 - à remplir'!$F$19:$F$28,'Étape 1 - à remplir'!$D$19:$D$28,MASQ2!$DX60,'Étape 1 - à remplir'!$G$19:$G$28,"kg"),"")</f>
        <v/>
      </c>
      <c r="EF60" s="8" t="str">
        <f>IFERROR(SUMIFS('Étape 1 - à remplir'!$F$31:$F$400,'Étape 1 - à remplir'!$C$31:$C$400,IF($DX60="Lait","*Lait*",IF($DX60="Viande","*Viande*",IF($DX60="Reproduction","*Reproduction*",IF($DX60="Autre","*Autre*",IF($DX60="Loisir","*Loisir*",IF($DX60="Œufs","*Œufs*","")))))),'Étape 1 - à remplir'!$G$31:$G$400,"kg",'Étape 1 - à remplir'!$M$31:$M$400,MASQ2!EF$43)/SUMIFS('Étape 1 - à remplir'!$F$19:$F$28,'Étape 1 - à remplir'!$D$19:$D$28,MASQ2!$DX60,'Étape 1 - à remplir'!$G$19:$G$28,"kg"),"")</f>
        <v/>
      </c>
      <c r="EG60" s="8" t="str">
        <f>IFERROR(SUMIFS('Étape 1 - à remplir'!$F$31:$F$400,'Étape 1 - à remplir'!$C$31:$C$400,IF($DX60="Lait","*Lait*",IF($DX60="Viande","*Viande*",IF($DX60="Reproduction","*Reproduction*",IF($DX60="Autre","*Autre*",IF($DX60="Loisir","*Loisir*",IF($DX60="Œufs","*Œufs*","")))))),'Étape 1 - à remplir'!$G$31:$G$400,"kg",'Étape 1 - à remplir'!$M$31:$M$400,MASQ2!EG$43)/SUMIFS('Étape 1 - à remplir'!$F$19:$F$28,'Étape 1 - à remplir'!$D$19:$D$28,MASQ2!$DX60,'Étape 1 - à remplir'!$G$19:$G$28,"kg"),"")</f>
        <v/>
      </c>
      <c r="EH60" s="8" t="str">
        <f>IFERROR(SUMIFS('Étape 1 - à remplir'!$F$31:$F$400,'Étape 1 - à remplir'!$C$31:$C$400,IF($DX60="Lait","*Lait*",IF($DX60="Viande","*Viande*",IF($DX60="Reproduction","*Reproduction*",IF($DX60="Autre","*Autre*",IF($DX60="Loisir","*Loisir*",IF($DX60="Œufs","*Œufs*","")))))),'Étape 1 - à remplir'!$G$31:$G$400,"kg",'Étape 1 - à remplir'!$M$31:$M$400,MASQ2!EH$43)/SUMIFS('Étape 1 - à remplir'!$F$19:$F$28,'Étape 1 - à remplir'!$D$19:$D$28,MASQ2!$DX60,'Étape 1 - à remplir'!$G$19:$G$28,"kg"),"")</f>
        <v/>
      </c>
      <c r="EI60" s="8" t="str">
        <f>IFERROR(SUMIFS('Étape 1 - à remplir'!$F$31:$F$400,'Étape 1 - à remplir'!$C$31:$C$400,IF($DX60="Lait","*Lait*",IF($DX60="Viande","*Viande*",IF($DX60="Reproduction","*Reproduction*",IF($DX60="Autre","*Autre*",IF($DX60="Loisir","*Loisir*",IF($DX60="Œufs","*Œufs*","")))))),'Étape 1 - à remplir'!$G$31:$G$400,"kg",'Étape 1 - à remplir'!$M$31:$M$400,MASQ2!EI$43)/SUMIFS('Étape 1 - à remplir'!$F$19:$F$28,'Étape 1 - à remplir'!$D$19:$D$28,MASQ2!$DX60,'Étape 1 - à remplir'!$G$19:$G$28,"kg"),"")</f>
        <v/>
      </c>
      <c r="EJ60" s="104" t="str">
        <f>IFERROR(SUMIFS('Étape 1 - à remplir'!$F$31:$F$400,'Étape 1 - à remplir'!$C$31:$C$400,IF($DX60="Lait","*Lait*",IF($DX60="Viande","*Viande*",IF($DX60="Reproduction","*Reproduction*",IF($DX60="Autre","*Autre*",IF($DX60="Loisir","*Loisir*",IF($DX60="Œufs","*Œufs*","")))))),'Étape 1 - à remplir'!$G$31:$G$400,"kg",'Étape 1 - à remplir'!$M$31:$M$400,MASQ2!EJ$43)/SUMIFS('Étape 1 - à remplir'!$F$19:$F$28,'Étape 1 - à remplir'!$D$19:$D$28,MASQ2!$DX60,'Étape 1 - à remplir'!$G$19:$G$28,"kg"),"")</f>
        <v/>
      </c>
    </row>
    <row r="61" spans="1:140" x14ac:dyDescent="0.25">
      <c r="A61" s="56"/>
      <c r="B61" s="8"/>
      <c r="C61" s="8"/>
      <c r="D61" s="8"/>
      <c r="E61" s="8"/>
      <c r="F61" s="8"/>
      <c r="G61" s="8"/>
      <c r="H61" s="8"/>
      <c r="I61" s="102" t="str">
        <f>INDEX(Données_ATB!BE:BV,MATCH(MASQ2!J61,Données_ATB!BE:BE,0),18)</f>
        <v/>
      </c>
      <c r="J61" s="77" t="str">
        <f>Données_ATB!BE60</f>
        <v>BAYCUBIS 293 MG/G POUDRE POUR SOLUTION BUVABLE POUR POULETS</v>
      </c>
      <c r="K61" s="204" t="e">
        <f>IF(IF(S$2="Catégorie",IF(S$3="Toutes",SUMIFS('Étape 1 - à remplir'!$F$31:$F$400,'Étape 1 - à remplir'!$E$31:$E$400,MASQ2!J61,'Étape 1 - à remplir'!$G$31:$G$400,"animaux"),SUMIFS('Étape 1 - à remplir'!$F$31:$F$400,'Étape 1 - à remplir'!$E$31:$E$400,MASQ2!J61,'Étape 1 - à remplir'!$C$31:$C$400,S$3)),IF(S$2="Âge",IF(S$3="Tous",SUMIFS('Étape 1 - à remplir'!$F$31:$F$400,'Étape 1 - à remplir'!$E$31:$E$400,MASQ2!J61,'Étape 1 - à remplir'!$G$31:$G$400,"animaux"),SUMIFS('Étape 1 - à remplir'!$F$31:$F$400,'Étape 1 - à remplir'!$E$31:$E$400,MASQ2!J61,'Étape 1 - à remplir'!$P$31:$P$400,S$3)),IF(S$2="Atelier",IF(S$3="Tous",SUMIFS('Étape 1 - à remplir'!$F$31:$F$400,'Étape 1 - à remplir'!$E$31:$E$400,MASQ2!J61,'Étape 1 - à remplir'!$G$31:$G$400,"animaux"),SUMIFS('Étape 1 - à remplir'!$F$31:$F$400,'Étape 1 - à remplir'!$E$31:$E$400,MASQ2!J61,'Étape 1 - à remplir'!$O$31:$O$400,S$3)),IF(S$2="Espèce",IF(S$3="Tous",SUMIFS('Étape 1 - à remplir'!$F$31:$F$400,'Étape 1 - à remplir'!$E$31:$E$400,MASQ2!J61,'Étape 1 - à remplir'!$G$31:$G$400,"animaux"),SUMIFS('Étape 1 - à remplir'!$F$31:$F$400,'Étape 1 - à remplir'!$E$31:$E$400,MASQ2!J61,'Étape 1 - à remplir'!$N$31:$N$400,S$3))))))=0,NA(),IF(S$2="Catégorie",IF(S$3="Toutes",SUMIFS('Étape 1 - à remplir'!$F$31:$F$400,'Étape 1 - à remplir'!$E$31:$E$400,MASQ2!J61,'Étape 1 - à remplir'!$G$31:$G$400,"animaux"),SUMIFS('Étape 1 - à remplir'!$F$31:$F$400,'Étape 1 - à remplir'!$E$31:$E$400,MASQ2!J61,'Étape 1 - à remplir'!$C$31:$C$400,S$3)),IF(S$2="Âge",IF(S$3="Tous",SUMIFS('Étape 1 - à remplir'!$F$31:$F$400,'Étape 1 - à remplir'!$E$31:$E$400,MASQ2!J61,'Étape 1 - à remplir'!$G$31:$G$400,"animaux"),SUMIFS('Étape 1 - à remplir'!$F$31:$F$400,'Étape 1 - à remplir'!$E$31:$E$400,MASQ2!J61,'Étape 1 - à remplir'!$P$31:$P$400,S$3)),IF(S$2="Atelier",IF(S$3="Tous",SUMIFS('Étape 1 - à remplir'!$F$31:$F$400,'Étape 1 - à remplir'!$E$31:$E$400,MASQ2!J61,'Étape 1 - à remplir'!$G$31:$G$400,"animaux"),SUMIFS('Étape 1 - à remplir'!$F$31:$F$400,'Étape 1 - à remplir'!$E$31:$E$400,MASQ2!J61,'Étape 1 - à remplir'!$O$31:$O$400,S$3)),IF(S$2="Espèce",IF(S$3="Tous",SUMIFS('Étape 1 - à remplir'!$F$31:$F$400,'Étape 1 - à remplir'!$E$31:$E$400,MASQ2!J61,'Étape 1 - à remplir'!$G$31:$G$400,"animaux"),SUMIFS('Étape 1 - à remplir'!$F$31:$F$400,'Étape 1 - à remplir'!$E$31:$E$400,MASQ2!J61,'Étape 1 - à remplir'!$N$31:$N$400,S$3)))))))</f>
        <v>#N/A</v>
      </c>
      <c r="L61" s="97">
        <f t="shared" si="38"/>
        <v>0</v>
      </c>
      <c r="M61" s="56" t="str">
        <f>Données_ATB!BN60</f>
        <v>Phénoxyméthylpénicilline</v>
      </c>
      <c r="N61" s="204" t="str">
        <f>Données_ATB!BO60</f>
        <v/>
      </c>
      <c r="O61" s="97" t="str">
        <f>Données_ATB!BP60</f>
        <v/>
      </c>
      <c r="P61" s="77" t="str">
        <f>Données_ATB!BR60</f>
        <v>Penicillines</v>
      </c>
      <c r="Q61" s="78" t="str">
        <f>Données_ATB!BS60</f>
        <v/>
      </c>
      <c r="R61" s="79" t="str">
        <f>Données_ATB!BT60</f>
        <v/>
      </c>
      <c r="S61" s="78"/>
      <c r="T61" s="78"/>
      <c r="U61" s="77" t="str">
        <f ca="1"/>
        <v>BAYCUBIS 293 MG/G POUDRE POUR SOLUTION BUVABLE POUR POULETS</v>
      </c>
      <c r="V61" s="79" t="e">
        <f ca="1"/>
        <v>#N/A</v>
      </c>
      <c r="W61" s="102" t="str">
        <f>IF(X61="Colistine","x",IF(INDEX(Données_ATB!CB$3:CC$63,MATCH(X61,Données_ATB!CB$3:CB$63,0),2)="Fluoroquinolones","x",IF(INDEX(Données_ATB!CB$3:CC$63,MATCH(X61,Données_ATB!CB$3:CB$63,0),2)="Cephalosporines 3&amp;4G","x","")))</f>
        <v/>
      </c>
      <c r="X61" s="77" t="str">
        <f>Données_ATB!CB60</f>
        <v>Tulathromycine</v>
      </c>
      <c r="Y61" s="104" t="e">
        <f t="shared" si="30"/>
        <v>#N/A</v>
      </c>
      <c r="Z61" s="8" t="str">
        <f ca="1"/>
        <v>Tulathromycine</v>
      </c>
      <c r="AA61" s="97" t="e">
        <f ca="1"/>
        <v>#N/A</v>
      </c>
      <c r="AB61" s="102"/>
      <c r="AC61" s="8"/>
      <c r="AD61" s="8"/>
      <c r="AE61" s="8"/>
      <c r="AF61" s="8"/>
      <c r="AG61" s="8"/>
      <c r="AH61" s="153" t="str">
        <f t="shared" si="80"/>
        <v/>
      </c>
      <c r="AI61" s="8" t="str">
        <f>IFERROR(SUMIFS('Étape 1 - à remplir'!$F$31:$F$400,'Étape 1 - à remplir'!$C$31:$C$400,IF($AH61="Lait","*Lait*",IF($AH61="Viande","*Viande*",IF($AH61="Reproduction","*Reproduction*",IF($AH61="Autre","*Autre*",IF($AH61="Loisir","*Loisir*",IF($AH61="Œufs","*Œufs*","")))))),'Étape 1 - à remplir'!$G$31:$G$400,"animaux",'Étape 1 - à remplir'!$M$31:$M$400,MASQ2!AI$43)/SUMIFS('Étape 1 - à remplir'!$F$19:$F$28,'Étape 1 - à remplir'!$D$19:$D$28,MASQ2!$AH61,'Étape 1 - à remplir'!$G$19:$G$28,"animaux"),"")</f>
        <v/>
      </c>
      <c r="AJ61" s="8" t="str">
        <f>IFERROR(SUMIFS('Étape 1 - à remplir'!$F$31:$F$400,'Étape 1 - à remplir'!$C$31:$C$400,IF($AH61="Lait","*Lait*",IF($AH61="Viande","*Viande*",IF($AH61="Reproduction","*Reproduction*",IF($AH61="Autre","*Autre*",IF($AH61="Loisir","*Loisir*",IF($AH61="Œufs","*Œufs*","")))))),'Étape 1 - à remplir'!$G$31:$G$400,"animaux",'Étape 1 - à remplir'!$M$31:$M$400,MASQ2!AJ$43)/SUMIFS('Étape 1 - à remplir'!$F$19:$F$28,'Étape 1 - à remplir'!$D$19:$D$28,MASQ2!$AH61,'Étape 1 - à remplir'!$G$19:$G$28,"animaux"),"")</f>
        <v/>
      </c>
      <c r="AK61" s="8" t="str">
        <f>IFERROR(SUMIFS('Étape 1 - à remplir'!$F$31:$F$400,'Étape 1 - à remplir'!$C$31:$C$400,IF($AH61="Lait","*Lait*",IF($AH61="Viande","*Viande*",IF($AH61="Reproduction","*Reproduction*",IF($AH61="Autre","*Autre*",IF($AH61="Loisir","*Loisir*",IF($AH61="Œufs","*Œufs*","")))))),'Étape 1 - à remplir'!$G$31:$G$400,"animaux",'Étape 1 - à remplir'!$M$31:$M$400,MASQ2!AK$43)/SUMIFS('Étape 1 - à remplir'!$F$19:$F$28,'Étape 1 - à remplir'!$D$19:$D$28,MASQ2!$AH61,'Étape 1 - à remplir'!$G$19:$G$28,"animaux"),"")</f>
        <v/>
      </c>
      <c r="AL61" s="8" t="str">
        <f>IFERROR(SUMIFS('Étape 1 - à remplir'!$F$31:$F$400,'Étape 1 - à remplir'!$C$31:$C$400,IF($AH61="Lait","*Lait*",IF($AH61="Viande","*Viande*",IF($AH61="Reproduction","*Reproduction*",IF($AH61="Autre","*Autre*",IF($AH61="Loisir","*Loisir*",IF($AH61="Œufs","*Œufs*","")))))),'Étape 1 - à remplir'!$G$31:$G$400,"animaux",'Étape 1 - à remplir'!$M$31:$M$400,MASQ2!AL$43)/SUMIFS('Étape 1 - à remplir'!$F$19:$F$28,'Étape 1 - à remplir'!$D$19:$D$28,MASQ2!$AH61,'Étape 1 - à remplir'!$G$19:$G$28,"animaux"),"")</f>
        <v/>
      </c>
      <c r="AM61" s="8" t="str">
        <f>IFERROR(SUMIFS('Étape 1 - à remplir'!$F$31:$F$400,'Étape 1 - à remplir'!$C$31:$C$400,IF($AH61="Lait","*Lait*",IF($AH61="Viande","*Viande*",IF($AH61="Reproduction","*Reproduction*",IF($AH61="Autre","*Autre*",IF($AH61="Loisir","*Loisir*",IF($AH61="Œufs","*Œufs*","")))))),'Étape 1 - à remplir'!$G$31:$G$400,"animaux",'Étape 1 - à remplir'!$M$31:$M$400,MASQ2!AM$43)/SUMIFS('Étape 1 - à remplir'!$F$19:$F$28,'Étape 1 - à remplir'!$D$19:$D$28,MASQ2!$AH61,'Étape 1 - à remplir'!$G$19:$G$28,"animaux"),"")</f>
        <v/>
      </c>
      <c r="AN61" s="8" t="str">
        <f>IFERROR(SUMIFS('Étape 1 - à remplir'!$F$31:$F$400,'Étape 1 - à remplir'!$C$31:$C$400,IF($AH61="Lait","*Lait*",IF($AH61="Viande","*Viande*",IF($AH61="Reproduction","*Reproduction*",IF($AH61="Autre","*Autre*",IF($AH61="Loisir","*Loisir*",IF($AH61="Œufs","*Œufs*","")))))),'Étape 1 - à remplir'!$G$31:$G$400,"animaux",'Étape 1 - à remplir'!$M$31:$M$400,MASQ2!AN$43)/SUMIFS('Étape 1 - à remplir'!$F$19:$F$28,'Étape 1 - à remplir'!$D$19:$D$28,MASQ2!$AH61,'Étape 1 - à remplir'!$G$19:$G$28,"animaux"),"")</f>
        <v/>
      </c>
      <c r="AO61" s="8" t="str">
        <f>IFERROR(SUMIFS('Étape 1 - à remplir'!$F$31:$F$400,'Étape 1 - à remplir'!$C$31:$C$400,IF($AH61="Lait","*Lait*",IF($AH61="Viande","*Viande*",IF($AH61="Reproduction","*Reproduction*",IF($AH61="Autre","*Autre*",IF($AH61="Loisir","*Loisir*",IF($AH61="Œufs","*Œufs*","")))))),'Étape 1 - à remplir'!$G$31:$G$400,"animaux",'Étape 1 - à remplir'!$M$31:$M$400,MASQ2!AO$43)/SUMIFS('Étape 1 - à remplir'!$F$19:$F$28,'Étape 1 - à remplir'!$D$19:$D$28,MASQ2!$AH61,'Étape 1 - à remplir'!$G$19:$G$28,"animaux"),"")</f>
        <v/>
      </c>
      <c r="AP61" s="8" t="str">
        <f>IFERROR(SUMIFS('Étape 1 - à remplir'!$F$31:$F$400,'Étape 1 - à remplir'!$C$31:$C$400,IF($AH61="Lait","*Lait*",IF($AH61="Viande","*Viande*",IF($AH61="Reproduction","*Reproduction*",IF($AH61="Autre","*Autre*",IF($AH61="Loisir","*Loisir*",IF($AH61="Œufs","*Œufs*","")))))),'Étape 1 - à remplir'!$G$31:$G$400,"animaux",'Étape 1 - à remplir'!$M$31:$M$400,MASQ2!AP$43)/SUMIFS('Étape 1 - à remplir'!$F$19:$F$28,'Étape 1 - à remplir'!$D$19:$D$28,MASQ2!$AH61,'Étape 1 - à remplir'!$G$19:$G$28,"animaux"),"")</f>
        <v/>
      </c>
      <c r="AQ61" s="8" t="str">
        <f>IFERROR(SUMIFS('Étape 1 - à remplir'!$F$31:$F$400,'Étape 1 - à remplir'!$C$31:$C$400,IF($AH61="Lait","*Lait*",IF($AH61="Viande","*Viande*",IF($AH61="Reproduction","*Reproduction*",IF($AH61="Autre","*Autre*",IF($AH61="Loisir","*Loisir*",IF($AH61="Œufs","*Œufs*","")))))),'Étape 1 - à remplir'!$G$31:$G$400,"animaux",'Étape 1 - à remplir'!$M$31:$M$400,MASQ2!AQ$43)/SUMIFS('Étape 1 - à remplir'!$F$19:$F$28,'Étape 1 - à remplir'!$D$19:$D$28,MASQ2!$AH61,'Étape 1 - à remplir'!$G$19:$G$28,"animaux"),"")</f>
        <v/>
      </c>
      <c r="AR61" s="8" t="str">
        <f>IFERROR(SUMIFS('Étape 1 - à remplir'!$F$31:$F$400,'Étape 1 - à remplir'!$C$31:$C$400,IF($AH61="Lait","*Lait*",IF($AH61="Viande","*Viande*",IF($AH61="Reproduction","*Reproduction*",IF($AH61="Autre","*Autre*",IF($AH61="Loisir","*Loisir*",IF($AH61="Œufs","*Œufs*","")))))),'Étape 1 - à remplir'!$G$31:$G$400,"animaux",'Étape 1 - à remplir'!$M$31:$M$400,MASQ2!AR$43)/SUMIFS('Étape 1 - à remplir'!$F$19:$F$28,'Étape 1 - à remplir'!$D$19:$D$28,MASQ2!$AH61,'Étape 1 - à remplir'!$G$19:$G$28,"animaux"),"")</f>
        <v/>
      </c>
      <c r="AS61" s="8" t="str">
        <f>IFERROR(SUMIFS('Étape 1 - à remplir'!$F$31:$F$400,'Étape 1 - à remplir'!$C$31:$C$400,IF($AH61="Lait","*Lait*",IF($AH61="Viande","*Viande*",IF($AH61="Reproduction","*Reproduction*",IF($AH61="Autre","*Autre*",IF($AH61="Loisir","*Loisir*",IF($AH61="Œufs","*Œufs*","")))))),'Étape 1 - à remplir'!$G$31:$G$400,"animaux",'Étape 1 - à remplir'!$M$31:$M$400,MASQ2!AS$43)/SUMIFS('Étape 1 - à remplir'!$F$19:$F$28,'Étape 1 - à remplir'!$D$19:$D$28,MASQ2!$AH61,'Étape 1 - à remplir'!$G$19:$G$28,"animaux"),"")</f>
        <v/>
      </c>
      <c r="AT61" s="104" t="str">
        <f>IFERROR(SUMIFS('Étape 1 - à remplir'!$F$31:$F$400,'Étape 1 - à remplir'!$C$31:$C$400,IF($AH61="Lait","*Lait*",IF($AH61="Viande","*Viande*",IF($AH61="Reproduction","*Reproduction*",IF($AH61="Autre","*Autre*",IF($AH61="Loisir","*Loisir*",IF($AH61="Œufs","*Œufs*","")))))),'Étape 1 - à remplir'!$G$31:$G$400,"animaux",'Étape 1 - à remplir'!$M$31:$M$400,MASQ2!AT$43)/SUMIFS('Étape 1 - à remplir'!$F$19:$F$28,'Étape 1 - à remplir'!$D$19:$D$28,MASQ2!$AH61,'Étape 1 - à remplir'!$G$19:$G$28,"animaux"),"")</f>
        <v/>
      </c>
      <c r="AV61" s="56"/>
      <c r="AW61" s="8"/>
      <c r="AX61" s="8"/>
      <c r="AY61" s="8"/>
      <c r="AZ61" s="8"/>
      <c r="BA61" s="8"/>
      <c r="BB61" s="8"/>
      <c r="BC61" s="8"/>
      <c r="BD61" s="102" t="str">
        <f t="shared" si="5"/>
        <v/>
      </c>
      <c r="BE61" s="56" t="str">
        <f t="shared" si="6"/>
        <v>BAYCUBIS 293 MG/G POUDRE POUR SOLUTION BUVABLE POUR POULETS</v>
      </c>
      <c r="BF61" s="204" t="e">
        <f>IF(IF(BN$2="Catégorie",IF(BN$3="Toutes",SUMIFS('Étape 1 - à remplir'!$F$31:$F$400,'Étape 1 - à remplir'!$E$31:$E$400,MASQ2!BE61,'Étape 1 - à remplir'!$G$31:$G$400,"lots"),SUMIFS('Étape 1 - à remplir'!$F$31:$F$400,'Étape 1 - à remplir'!$E$31:$E$400,MASQ2!BE61,'Étape 1 - à remplir'!$C$31:$C$400,BN$3)),IF(BN$2="Âge",IF(BN$3="Tous",SUMIFS('Étape 1 - à remplir'!$F$31:$F$400,'Étape 1 - à remplir'!$E$31:$E$400,MASQ2!BE61,'Étape 1 - à remplir'!$G$31:$G$400,"lots"),SUMIFS('Étape 1 - à remplir'!$F$31:$F$400,'Étape 1 - à remplir'!$E$31:$E$400,MASQ2!BE61,'Étape 1 - à remplir'!$P$31:$P$400,BN$3,'Étape 1 - à remplir'!$G$31:$G$400,"lots")),IF(BN$2="Atelier",IF(BN$3="Tous",SUMIFS('Étape 1 - à remplir'!$F$31:$F$400,'Étape 1 - à remplir'!$E$31:$E$400,MASQ2!BE61,'Étape 1 - à remplir'!$G$31:$G$400,"lots"),SUMIFS('Étape 1 - à remplir'!$F$31:$F$400,'Étape 1 - à remplir'!$E$31:$E$400,MASQ2!BE61,'Étape 1 - à remplir'!$O$31:$O$400,BN$3,'Étape 1 - à remplir'!$G$31:$G$400,"lots")),IF(BN$2="Espèce",IF(BN$3="Tous",SUMIFS('Étape 1 - à remplir'!$F$31:$F$400,'Étape 1 - à remplir'!$E$31:$E$400,MASQ2!BE61,'Étape 1 - à remplir'!$G$31:$G$400,"lots"),SUMIFS('Étape 1 - à remplir'!$F$31:$F$400,'Étape 1 - à remplir'!$E$31:$E$400,MASQ2!BE61,'Étape 1 - à remplir'!$N$31:$N$400,BN$3,'Étape 1 - à remplir'!$G$31:$G$400,"lots"))))))=0,NA(),IF(BN$2="Catégorie",IF(BN$3="Toutes",SUMIFS('Étape 1 - à remplir'!$F$31:$F$400,'Étape 1 - à remplir'!$E$31:$E$400,MASQ2!BE61,'Étape 1 - à remplir'!$G$31:$G$400,"lots"),SUMIFS('Étape 1 - à remplir'!$F$31:$F$400,'Étape 1 - à remplir'!$E$31:$E$400,MASQ2!BE61,'Étape 1 - à remplir'!$C$31:$C$400,BN$3)),IF(BN$2="Âge",IF(BN$3="Tous",SUMIFS('Étape 1 - à remplir'!$F$31:$F$400,'Étape 1 - à remplir'!$E$31:$E$400,MASQ2!BE61,'Étape 1 - à remplir'!$G$31:$G$400,"lots"),SUMIFS('Étape 1 - à remplir'!$F$31:$F$400,'Étape 1 - à remplir'!$E$31:$E$400,MASQ2!BE61,'Étape 1 - à remplir'!$P$31:$P$400,BN$3,'Étape 1 - à remplir'!$G$31:$G$400,"lots")),IF(BN$2="Atelier",IF(BN$3="Tous",SUMIFS('Étape 1 - à remplir'!$F$31:$F$400,'Étape 1 - à remplir'!$E$31:$E$400,MASQ2!BE61,'Étape 1 - à remplir'!$G$31:$G$400,"lots"),SUMIFS('Étape 1 - à remplir'!$F$31:$F$400,'Étape 1 - à remplir'!$E$31:$E$400,MASQ2!BE61,'Étape 1 - à remplir'!$O$31:$O$400,BN$3,'Étape 1 - à remplir'!$G$31:$G$400,"lots")),IF(BN$2="Espèce",IF(BN$3="Tous",SUMIFS('Étape 1 - à remplir'!$F$31:$F$400,'Étape 1 - à remplir'!$E$31:$E$400,MASQ2!BE61,'Étape 1 - à remplir'!$G$31:$G$400,"lots"),SUMIFS('Étape 1 - à remplir'!$F$31:$F$400,'Étape 1 - à remplir'!$E$31:$E$400,MASQ2!BE61,'Étape 1 - à remplir'!$N$31:$N$400,BN$3,'Étape 1 - à remplir'!$G$31:$G$400,"lots")))))))</f>
        <v>#N/A</v>
      </c>
      <c r="BG61" s="204">
        <f t="shared" si="32"/>
        <v>0</v>
      </c>
      <c r="BH61" s="204" t="str">
        <f t="shared" si="7"/>
        <v>Phénoxyméthylpénicilline</v>
      </c>
      <c r="BI61" s="204" t="str">
        <f t="shared" si="8"/>
        <v/>
      </c>
      <c r="BJ61" s="204" t="str">
        <f t="shared" si="9"/>
        <v/>
      </c>
      <c r="BK61" s="204" t="str">
        <f t="shared" si="10"/>
        <v>Penicillines</v>
      </c>
      <c r="BL61" s="204" t="str">
        <f t="shared" si="11"/>
        <v/>
      </c>
      <c r="BM61" s="97" t="str">
        <f t="shared" si="12"/>
        <v/>
      </c>
      <c r="BN61" s="78"/>
      <c r="BO61" s="78"/>
      <c r="BP61" s="77" t="str">
        <f ca="1"/>
        <v>BAYCUBIS 293 MG/G POUDRE POUR SOLUTION BUVABLE POUR POULETS</v>
      </c>
      <c r="BQ61" s="79" t="e">
        <f ca="1"/>
        <v>#N/A</v>
      </c>
      <c r="BR61" s="102" t="str">
        <f t="shared" si="73"/>
        <v/>
      </c>
      <c r="BS61" s="77" t="str">
        <f t="shared" si="74"/>
        <v>Tulathromycine</v>
      </c>
      <c r="BT61" s="104" t="e">
        <f t="shared" si="33"/>
        <v>#N/A</v>
      </c>
      <c r="BU61" s="204" t="str">
        <f ca="1"/>
        <v>Tulathromycine</v>
      </c>
      <c r="BV61" s="97" t="e">
        <f ca="1"/>
        <v>#N/A</v>
      </c>
      <c r="BW61" s="8"/>
      <c r="BX61" s="8"/>
      <c r="BY61" s="8"/>
      <c r="BZ61" s="8"/>
      <c r="CA61" s="8"/>
      <c r="CB61" s="8"/>
      <c r="CC61" s="153" t="str">
        <f t="shared" si="81"/>
        <v/>
      </c>
      <c r="CD61" s="163" t="str">
        <f>IFERROR(SUMIFS('Étape 1 - à remplir'!$F$31:$F$400,'Étape 1 - à remplir'!$C$31:$C$400,IF($CC61="Lait","*Lait*",IF($CC61="Viande","*Viande*",IF($CC61="Reproduction","*Reproduction*",IF($CC61="Autre","*Autre*",IF($CC61="Loisir","*Loisir*",IF($CC61="Œufs","*Œufs*","")))))),'Étape 1 - à remplir'!$G$31:$G$400,"lots",'Étape 1 - à remplir'!$M$31:$M$400,MASQ2!CD$43)/SUMIFS('Étape 1 - à remplir'!$F$19:$F$28,'Étape 1 - à remplir'!$D$19:$D$28,MASQ2!$CC61,'Étape 1 - à remplir'!$G$19:$G$28,"lots"),"")</f>
        <v/>
      </c>
      <c r="CE61" s="8" t="str">
        <f>IFERROR(SUMIFS('Étape 1 - à remplir'!$F$31:$F$400,'Étape 1 - à remplir'!$C$31:$C$400,IF($CC61="Lait","*Lait*",IF($CC61="Viande","*Viande*",IF($CC61="Reproduction","*Reproduction*",IF($CC61="Autre","*Autre*",IF($CC61="Loisir","*Loisir*",IF($CC61="Œufs","*Œufs*","")))))),'Étape 1 - à remplir'!$G$31:$G$400,"lots",'Étape 1 - à remplir'!$M$31:$M$400,MASQ2!CE$43)/SUMIFS('Étape 1 - à remplir'!$F$19:$F$28,'Étape 1 - à remplir'!$D$19:$D$28,MASQ2!$CC61,'Étape 1 - à remplir'!$G$19:$G$28,"lots"),"")</f>
        <v/>
      </c>
      <c r="CF61" s="8" t="str">
        <f>IFERROR(SUMIFS('Étape 1 - à remplir'!$F$31:$F$400,'Étape 1 - à remplir'!$C$31:$C$400,IF($CC61="Lait","*Lait*",IF($CC61="Viande","*Viande*",IF($CC61="Reproduction","*Reproduction*",IF($CC61="Autre","*Autre*",IF($CC61="Loisir","*Loisir*",IF($CC61="Œufs","*Œufs*","")))))),'Étape 1 - à remplir'!$G$31:$G$400,"lots",'Étape 1 - à remplir'!$M$31:$M$400,MASQ2!CF$43)/SUMIFS('Étape 1 - à remplir'!$F$19:$F$28,'Étape 1 - à remplir'!$D$19:$D$28,MASQ2!$CC61,'Étape 1 - à remplir'!$G$19:$G$28,"lots"),"")</f>
        <v/>
      </c>
      <c r="CG61" s="8" t="str">
        <f>IFERROR(SUMIFS('Étape 1 - à remplir'!$F$31:$F$400,'Étape 1 - à remplir'!$C$31:$C$400,IF($CC61="Lait","*Lait*",IF($CC61="Viande","*Viande*",IF($CC61="Reproduction","*Reproduction*",IF($CC61="Autre","*Autre*",IF($CC61="Loisir","*Loisir*",IF($CC61="Œufs","*Œufs*","")))))),'Étape 1 - à remplir'!$G$31:$G$400,"lots",'Étape 1 - à remplir'!$M$31:$M$400,MASQ2!CG$43)/SUMIFS('Étape 1 - à remplir'!$F$19:$F$28,'Étape 1 - à remplir'!$D$19:$D$28,MASQ2!$CC61,'Étape 1 - à remplir'!$G$19:$G$28,"lots"),"")</f>
        <v/>
      </c>
      <c r="CH61" s="8" t="str">
        <f>IFERROR(SUMIFS('Étape 1 - à remplir'!$F$31:$F$400,'Étape 1 - à remplir'!$C$31:$C$400,IF($CC61="Lait","*Lait*",IF($CC61="Viande","*Viande*",IF($CC61="Reproduction","*Reproduction*",IF($CC61="Autre","*Autre*",IF($CC61="Loisir","*Loisir*",IF($CC61="Œufs","*Œufs*","")))))),'Étape 1 - à remplir'!$G$31:$G$400,"lots",'Étape 1 - à remplir'!$M$31:$M$400,MASQ2!CH$43)/SUMIFS('Étape 1 - à remplir'!$F$19:$F$28,'Étape 1 - à remplir'!$D$19:$D$28,MASQ2!$CC61,'Étape 1 - à remplir'!$G$19:$G$28,"lots"),"")</f>
        <v/>
      </c>
      <c r="CI61" s="8" t="str">
        <f>IFERROR(SUMIFS('Étape 1 - à remplir'!$F$31:$F$400,'Étape 1 - à remplir'!$C$31:$C$400,IF($CC61="Lait","*Lait*",IF($CC61="Viande","*Viande*",IF($CC61="Reproduction","*Reproduction*",IF($CC61="Autre","*Autre*",IF($CC61="Loisir","*Loisir*",IF($CC61="Œufs","*Œufs*","")))))),'Étape 1 - à remplir'!$G$31:$G$400,"lots",'Étape 1 - à remplir'!$M$31:$M$400,MASQ2!CI$43)/SUMIFS('Étape 1 - à remplir'!$F$19:$F$28,'Étape 1 - à remplir'!$D$19:$D$28,MASQ2!$CC61,'Étape 1 - à remplir'!$G$19:$G$28,"lots"),"")</f>
        <v/>
      </c>
      <c r="CJ61" s="8" t="str">
        <f>IFERROR(SUMIFS('Étape 1 - à remplir'!$F$31:$F$400,'Étape 1 - à remplir'!$C$31:$C$400,IF($CC61="Lait","*Lait*",IF($CC61="Viande","*Viande*",IF($CC61="Reproduction","*Reproduction*",IF($CC61="Autre","*Autre*",IF($CC61="Loisir","*Loisir*",IF($CC61="Œufs","*Œufs*","")))))),'Étape 1 - à remplir'!$G$31:$G$400,"lots",'Étape 1 - à remplir'!$M$31:$M$400,MASQ2!CJ$43)/SUMIFS('Étape 1 - à remplir'!$F$19:$F$28,'Étape 1 - à remplir'!$D$19:$D$28,MASQ2!$CC61,'Étape 1 - à remplir'!$G$19:$G$28,"lots"),"")</f>
        <v/>
      </c>
      <c r="CK61" s="8" t="str">
        <f>IFERROR(SUMIFS('Étape 1 - à remplir'!$F$31:$F$400,'Étape 1 - à remplir'!$C$31:$C$400,IF($CC61="Lait","*Lait*",IF($CC61="Viande","*Viande*",IF($CC61="Reproduction","*Reproduction*",IF($CC61="Autre","*Autre*",IF($CC61="Loisir","*Loisir*",IF($CC61="Œufs","*Œufs*","")))))),'Étape 1 - à remplir'!$G$31:$G$400,"lots",'Étape 1 - à remplir'!$M$31:$M$400,MASQ2!CK$43)/SUMIFS('Étape 1 - à remplir'!$F$19:$F$28,'Étape 1 - à remplir'!$D$19:$D$28,MASQ2!$CC61,'Étape 1 - à remplir'!$G$19:$G$28,"lots"),"")</f>
        <v/>
      </c>
      <c r="CL61" s="8" t="str">
        <f>IFERROR(SUMIFS('Étape 1 - à remplir'!$F$31:$F$400,'Étape 1 - à remplir'!$C$31:$C$400,IF($CC61="Lait","*Lait*",IF($CC61="Viande","*Viande*",IF($CC61="Reproduction","*Reproduction*",IF($CC61="Autre","*Autre*",IF($CC61="Loisir","*Loisir*",IF($CC61="Œufs","*Œufs*","")))))),'Étape 1 - à remplir'!$G$31:$G$400,"lots",'Étape 1 - à remplir'!$M$31:$M$400,MASQ2!CL$43)/SUMIFS('Étape 1 - à remplir'!$F$19:$F$28,'Étape 1 - à remplir'!$D$19:$D$28,MASQ2!$CC61,'Étape 1 - à remplir'!$G$19:$G$28,"lots"),"")</f>
        <v/>
      </c>
      <c r="CM61" s="8" t="str">
        <f>IFERROR(SUMIFS('Étape 1 - à remplir'!$F$31:$F$400,'Étape 1 - à remplir'!$C$31:$C$400,IF($CC61="Lait","*Lait*",IF($CC61="Viande","*Viande*",IF($CC61="Reproduction","*Reproduction*",IF($CC61="Autre","*Autre*",IF($CC61="Loisir","*Loisir*",IF($CC61="Œufs","*Œufs*","")))))),'Étape 1 - à remplir'!$G$31:$G$400,"lots",'Étape 1 - à remplir'!$M$31:$M$400,MASQ2!CM$43)/SUMIFS('Étape 1 - à remplir'!$F$19:$F$28,'Étape 1 - à remplir'!$D$19:$D$28,MASQ2!$CC61,'Étape 1 - à remplir'!$G$19:$G$28,"lots"),"")</f>
        <v/>
      </c>
      <c r="CN61" s="8" t="str">
        <f>IFERROR(SUMIFS('Étape 1 - à remplir'!$F$31:$F$400,'Étape 1 - à remplir'!$C$31:$C$400,IF($CC61="Lait","*Lait*",IF($CC61="Viande","*Viande*",IF($CC61="Reproduction","*Reproduction*",IF($CC61="Autre","*Autre*",IF($CC61="Loisir","*Loisir*",IF($CC61="Œufs","*Œufs*","")))))),'Étape 1 - à remplir'!$G$31:$G$400,"lots",'Étape 1 - à remplir'!$M$31:$M$400,MASQ2!CN$43)/SUMIFS('Étape 1 - à remplir'!$F$19:$F$28,'Étape 1 - à remplir'!$D$19:$D$28,MASQ2!$CC61,'Étape 1 - à remplir'!$G$19:$G$28,"lots"),"")</f>
        <v/>
      </c>
      <c r="CO61" s="104" t="str">
        <f>IFERROR(SUMIFS('Étape 1 - à remplir'!$F$31:$F$400,'Étape 1 - à remplir'!$C$31:$C$400,IF($CC61="Lait","*Lait*",IF($CC61="Viande","*Viande*",IF($CC61="Reproduction","*Reproduction*",IF($CC61="Autre","*Autre*",IF($CC61="Loisir","*Loisir*",IF($CC61="Œufs","*Œufs*","")))))),'Étape 1 - à remplir'!$G$31:$G$400,"lots",'Étape 1 - à remplir'!$M$31:$M$400,MASQ2!CO$43)/SUMIFS('Étape 1 - à remplir'!$F$19:$F$28,'Étape 1 - à remplir'!$D$19:$D$28,MASQ2!$CC61,'Étape 1 - à remplir'!$G$19:$G$28,"lots"),"")</f>
        <v/>
      </c>
      <c r="CQ61" s="56"/>
      <c r="CR61" s="8"/>
      <c r="CS61" s="8"/>
      <c r="CT61" s="8"/>
      <c r="CU61" s="8"/>
      <c r="CV61" s="8"/>
      <c r="CW61" s="8"/>
      <c r="CX61" s="8"/>
      <c r="CY61" s="102" t="str">
        <f t="shared" si="18"/>
        <v/>
      </c>
      <c r="CZ61" s="56" t="str">
        <f t="shared" si="19"/>
        <v>BAYCUBIS 293 MG/G POUDRE POUR SOLUTION BUVABLE POUR POULETS</v>
      </c>
      <c r="DA61" s="204" t="e">
        <f>IF(IF(DI$2="Catégorie",IF(DI$3="Toutes",SUMIFS('Étape 1 - à remplir'!$F$31:$F$400,'Étape 1 - à remplir'!$E$31:$E$400,MASQ2!CZ61,'Étape 1 - à remplir'!$G$31:$G$400,"kg"),SUMIFS('Étape 1 - à remplir'!$F$31:$F$400,'Étape 1 - à remplir'!$E$31:$E$400,MASQ2!CZ61,'Étape 1 - à remplir'!$C$31:$C$400,DI$3)),IF(DI$2="Âge",IF(DI$3="Tous",SUMIFS('Étape 1 - à remplir'!$F$31:$F$400,'Étape 1 - à remplir'!$E$31:$E$400,MASQ2!CZ61,'Étape 1 - à remplir'!$G$31:$G$400,"kg"),SUMIFS('Étape 1 - à remplir'!$F$31:$F$400,'Étape 1 - à remplir'!$E$31:$E$400,MASQ2!CZ61,'Étape 1 - à remplir'!$P$31:$P$400,DI$3,'Étape 1 - à remplir'!$G$31:$G$400,"kg")),IF(DI$2="Atelier",IF(DI$3="Tous",SUMIFS('Étape 1 - à remplir'!$F$31:$F$400,'Étape 1 - à remplir'!$E$31:$E$400,MASQ2!CZ61,'Étape 1 - à remplir'!$G$31:$G$400,"kg"),SUMIFS('Étape 1 - à remplir'!$F$31:$F$400,'Étape 1 - à remplir'!$E$31:$E$400,MASQ2!CZ61,'Étape 1 - à remplir'!$O$31:$O$400,DI$3,'Étape 1 - à remplir'!$G$31:$G$400,"kg")),IF(DI$2="Espèce",IF(DI$3="Tous",SUMIFS('Étape 1 - à remplir'!$F$31:$F$400,'Étape 1 - à remplir'!$E$31:$E$400,MASQ2!CZ61,'Étape 1 - à remplir'!$G$31:$G$400,"kg"),SUMIFS('Étape 1 - à remplir'!$F$31:$F$400,'Étape 1 - à remplir'!$E$31:$E$400,MASQ2!CZ61,'Étape 1 - à remplir'!$N$31:$N$400,DI$3,'Étape 1 - à remplir'!$G$31:$G$400,"kg"))))))=0,NA(),IF(DI$2="Catégorie",IF(DI$3="Toutes",SUMIFS('Étape 1 - à remplir'!$F$31:$F$400,'Étape 1 - à remplir'!$E$31:$E$400,MASQ2!CZ61,'Étape 1 - à remplir'!$G$31:$G$400,"kg"),SUMIFS('Étape 1 - à remplir'!$F$31:$F$400,'Étape 1 - à remplir'!$E$31:$E$400,MASQ2!CZ61,'Étape 1 - à remplir'!$C$31:$C$400,DI$3)),IF(DI$2="Âge",IF(DI$3="Tous",SUMIFS('Étape 1 - à remplir'!$F$31:$F$400,'Étape 1 - à remplir'!$E$31:$E$400,MASQ2!CZ61,'Étape 1 - à remplir'!$G$31:$G$400,"kg"),SUMIFS('Étape 1 - à remplir'!$F$31:$F$400,'Étape 1 - à remplir'!$E$31:$E$400,MASQ2!CZ61,'Étape 1 - à remplir'!$P$31:$P$400,DI$3,'Étape 1 - à remplir'!$G$31:$G$400,"kg")),IF(DI$2="Atelier",IF(DI$3="Tous",SUMIFS('Étape 1 - à remplir'!$F$31:$F$400,'Étape 1 - à remplir'!$E$31:$E$400,MASQ2!CZ61,'Étape 1 - à remplir'!$G$31:$G$400,"kg"),SUMIFS('Étape 1 - à remplir'!$F$31:$F$400,'Étape 1 - à remplir'!$E$31:$E$400,MASQ2!CZ61,'Étape 1 - à remplir'!$O$31:$O$400,DI$3,'Étape 1 - à remplir'!$G$31:$G$400,"kg")),IF(DI$2="Espèce",IF(DI$3="Tous",SUMIFS('Étape 1 - à remplir'!$F$31:$F$400,'Étape 1 - à remplir'!$E$31:$E$400,MASQ2!CZ61,'Étape 1 - à remplir'!$G$31:$G$400,"kg"),SUMIFS('Étape 1 - à remplir'!$F$31:$F$400,'Étape 1 - à remplir'!$E$31:$E$400,MASQ2!CZ61,'Étape 1 - à remplir'!$N$31:$N$400,DI$3,'Étape 1 - à remplir'!$G$31:$G$400,"kg")))))))</f>
        <v>#N/A</v>
      </c>
      <c r="DB61" s="104">
        <f t="shared" si="35"/>
        <v>0</v>
      </c>
      <c r="DC61" s="204" t="str">
        <f t="shared" si="20"/>
        <v>Phénoxyméthylpénicilline</v>
      </c>
      <c r="DD61" s="204" t="str">
        <f t="shared" si="21"/>
        <v/>
      </c>
      <c r="DE61" s="204" t="str">
        <f t="shared" si="22"/>
        <v/>
      </c>
      <c r="DF61" s="204" t="str">
        <f t="shared" si="23"/>
        <v>Penicillines</v>
      </c>
      <c r="DG61" s="204" t="str">
        <f t="shared" si="24"/>
        <v/>
      </c>
      <c r="DH61" s="97" t="str">
        <f t="shared" si="25"/>
        <v/>
      </c>
      <c r="DI61" s="78"/>
      <c r="DJ61" s="78"/>
      <c r="DK61" s="77" t="str">
        <f ca="1"/>
        <v>BAYCUBIS 293 MG/G POUDRE POUR SOLUTION BUVABLE POUR POULETS</v>
      </c>
      <c r="DL61" s="79" t="e">
        <f ca="1"/>
        <v>#N/A</v>
      </c>
      <c r="DM61" s="102" t="str">
        <f t="shared" si="75"/>
        <v/>
      </c>
      <c r="DN61" s="77" t="str">
        <f t="shared" si="76"/>
        <v>Tulathromycine</v>
      </c>
      <c r="DO61" s="104" t="e">
        <f t="shared" si="36"/>
        <v>#N/A</v>
      </c>
      <c r="DP61" s="8" t="str">
        <f ca="1"/>
        <v>Tulathromycine</v>
      </c>
      <c r="DQ61" s="97" t="e">
        <f ca="1"/>
        <v>#N/A</v>
      </c>
      <c r="DR61" s="8"/>
      <c r="DS61" s="8"/>
      <c r="DT61" s="8"/>
      <c r="DU61" s="8"/>
      <c r="DV61" s="8"/>
      <c r="DW61" s="8"/>
      <c r="DX61" s="163" t="str">
        <f t="shared" si="82"/>
        <v/>
      </c>
      <c r="DY61" s="163" t="str">
        <f>IFERROR(SUMIFS('Étape 1 - à remplir'!$F$31:$F$400,'Étape 1 - à remplir'!$C$31:$C$400,IF($DX61="Lait","*Lait*",IF($DX61="Viande","*Viande*",IF($DX61="Reproduction","*Reproduction*",IF($DX61="Autre","*Autre*",IF($DX61="Loisir","*Loisir*",IF($DX61="Œufs","*Œufs*","")))))),'Étape 1 - à remplir'!$G$31:$G$400,"kg",'Étape 1 - à remplir'!$M$31:$M$400,MASQ2!DY$43)/SUMIFS('Étape 1 - à remplir'!$F$19:$F$28,'Étape 1 - à remplir'!$D$19:$D$28,MASQ2!$DX61,'Étape 1 - à remplir'!$G$19:$G$28,"kg"),"")</f>
        <v/>
      </c>
      <c r="DZ61" s="8" t="str">
        <f>IFERROR(SUMIFS('Étape 1 - à remplir'!$F$31:$F$400,'Étape 1 - à remplir'!$C$31:$C$400,IF($DX61="Lait","*Lait*",IF($DX61="Viande","*Viande*",IF($DX61="Reproduction","*Reproduction*",IF($DX61="Autre","*Autre*",IF($DX61="Loisir","*Loisir*",IF($DX61="Œufs","*Œufs*","")))))),'Étape 1 - à remplir'!$G$31:$G$400,"kg",'Étape 1 - à remplir'!$M$31:$M$400,MASQ2!DZ$43)/SUMIFS('Étape 1 - à remplir'!$F$19:$F$28,'Étape 1 - à remplir'!$D$19:$D$28,MASQ2!$DX61,'Étape 1 - à remplir'!$G$19:$G$28,"kg"),"")</f>
        <v/>
      </c>
      <c r="EA61" s="8" t="str">
        <f>IFERROR(SUMIFS('Étape 1 - à remplir'!$F$31:$F$400,'Étape 1 - à remplir'!$C$31:$C$400,IF($DX61="Lait","*Lait*",IF($DX61="Viande","*Viande*",IF($DX61="Reproduction","*Reproduction*",IF($DX61="Autre","*Autre*",IF($DX61="Loisir","*Loisir*",IF($DX61="Œufs","*Œufs*","")))))),'Étape 1 - à remplir'!$G$31:$G$400,"kg",'Étape 1 - à remplir'!$M$31:$M$400,MASQ2!EA$43)/SUMIFS('Étape 1 - à remplir'!$F$19:$F$28,'Étape 1 - à remplir'!$D$19:$D$28,MASQ2!$DX61,'Étape 1 - à remplir'!$G$19:$G$28,"kg"),"")</f>
        <v/>
      </c>
      <c r="EB61" s="8" t="str">
        <f>IFERROR(SUMIFS('Étape 1 - à remplir'!$F$31:$F$400,'Étape 1 - à remplir'!$C$31:$C$400,IF($DX61="Lait","*Lait*",IF($DX61="Viande","*Viande*",IF($DX61="Reproduction","*Reproduction*",IF($DX61="Autre","*Autre*",IF($DX61="Loisir","*Loisir*",IF($DX61="Œufs","*Œufs*","")))))),'Étape 1 - à remplir'!$G$31:$G$400,"kg",'Étape 1 - à remplir'!$M$31:$M$400,MASQ2!EB$43)/SUMIFS('Étape 1 - à remplir'!$F$19:$F$28,'Étape 1 - à remplir'!$D$19:$D$28,MASQ2!$DX61,'Étape 1 - à remplir'!$G$19:$G$28,"kg"),"")</f>
        <v/>
      </c>
      <c r="EC61" s="8" t="str">
        <f>IFERROR(SUMIFS('Étape 1 - à remplir'!$F$31:$F$400,'Étape 1 - à remplir'!$C$31:$C$400,IF($DX61="Lait","*Lait*",IF($DX61="Viande","*Viande*",IF($DX61="Reproduction","*Reproduction*",IF($DX61="Autre","*Autre*",IF($DX61="Loisir","*Loisir*",IF($DX61="Œufs","*Œufs*","")))))),'Étape 1 - à remplir'!$G$31:$G$400,"kg",'Étape 1 - à remplir'!$M$31:$M$400,MASQ2!EC$43)/SUMIFS('Étape 1 - à remplir'!$F$19:$F$28,'Étape 1 - à remplir'!$D$19:$D$28,MASQ2!$DX61,'Étape 1 - à remplir'!$G$19:$G$28,"kg"),"")</f>
        <v/>
      </c>
      <c r="ED61" s="8" t="str">
        <f>IFERROR(SUMIFS('Étape 1 - à remplir'!$F$31:$F$400,'Étape 1 - à remplir'!$C$31:$C$400,IF($DX61="Lait","*Lait*",IF($DX61="Viande","*Viande*",IF($DX61="Reproduction","*Reproduction*",IF($DX61="Autre","*Autre*",IF($DX61="Loisir","*Loisir*",IF($DX61="Œufs","*Œufs*","")))))),'Étape 1 - à remplir'!$G$31:$G$400,"kg",'Étape 1 - à remplir'!$M$31:$M$400,MASQ2!ED$43)/SUMIFS('Étape 1 - à remplir'!$F$19:$F$28,'Étape 1 - à remplir'!$D$19:$D$28,MASQ2!$DX61,'Étape 1 - à remplir'!$G$19:$G$28,"kg"),"")</f>
        <v/>
      </c>
      <c r="EE61" s="8" t="str">
        <f>IFERROR(SUMIFS('Étape 1 - à remplir'!$F$31:$F$400,'Étape 1 - à remplir'!$C$31:$C$400,IF($DX61="Lait","*Lait*",IF($DX61="Viande","*Viande*",IF($DX61="Reproduction","*Reproduction*",IF($DX61="Autre","*Autre*",IF($DX61="Loisir","*Loisir*",IF($DX61="Œufs","*Œufs*","")))))),'Étape 1 - à remplir'!$G$31:$G$400,"kg",'Étape 1 - à remplir'!$M$31:$M$400,MASQ2!EE$43)/SUMIFS('Étape 1 - à remplir'!$F$19:$F$28,'Étape 1 - à remplir'!$D$19:$D$28,MASQ2!$DX61,'Étape 1 - à remplir'!$G$19:$G$28,"kg"),"")</f>
        <v/>
      </c>
      <c r="EF61" s="8" t="str">
        <f>IFERROR(SUMIFS('Étape 1 - à remplir'!$F$31:$F$400,'Étape 1 - à remplir'!$C$31:$C$400,IF($DX61="Lait","*Lait*",IF($DX61="Viande","*Viande*",IF($DX61="Reproduction","*Reproduction*",IF($DX61="Autre","*Autre*",IF($DX61="Loisir","*Loisir*",IF($DX61="Œufs","*Œufs*","")))))),'Étape 1 - à remplir'!$G$31:$G$400,"kg",'Étape 1 - à remplir'!$M$31:$M$400,MASQ2!EF$43)/SUMIFS('Étape 1 - à remplir'!$F$19:$F$28,'Étape 1 - à remplir'!$D$19:$D$28,MASQ2!$DX61,'Étape 1 - à remplir'!$G$19:$G$28,"kg"),"")</f>
        <v/>
      </c>
      <c r="EG61" s="8" t="str">
        <f>IFERROR(SUMIFS('Étape 1 - à remplir'!$F$31:$F$400,'Étape 1 - à remplir'!$C$31:$C$400,IF($DX61="Lait","*Lait*",IF($DX61="Viande","*Viande*",IF($DX61="Reproduction","*Reproduction*",IF($DX61="Autre","*Autre*",IF($DX61="Loisir","*Loisir*",IF($DX61="Œufs","*Œufs*","")))))),'Étape 1 - à remplir'!$G$31:$G$400,"kg",'Étape 1 - à remplir'!$M$31:$M$400,MASQ2!EG$43)/SUMIFS('Étape 1 - à remplir'!$F$19:$F$28,'Étape 1 - à remplir'!$D$19:$D$28,MASQ2!$DX61,'Étape 1 - à remplir'!$G$19:$G$28,"kg"),"")</f>
        <v/>
      </c>
      <c r="EH61" s="8" t="str">
        <f>IFERROR(SUMIFS('Étape 1 - à remplir'!$F$31:$F$400,'Étape 1 - à remplir'!$C$31:$C$400,IF($DX61="Lait","*Lait*",IF($DX61="Viande","*Viande*",IF($DX61="Reproduction","*Reproduction*",IF($DX61="Autre","*Autre*",IF($DX61="Loisir","*Loisir*",IF($DX61="Œufs","*Œufs*","")))))),'Étape 1 - à remplir'!$G$31:$G$400,"kg",'Étape 1 - à remplir'!$M$31:$M$400,MASQ2!EH$43)/SUMIFS('Étape 1 - à remplir'!$F$19:$F$28,'Étape 1 - à remplir'!$D$19:$D$28,MASQ2!$DX61,'Étape 1 - à remplir'!$G$19:$G$28,"kg"),"")</f>
        <v/>
      </c>
      <c r="EI61" s="8" t="str">
        <f>IFERROR(SUMIFS('Étape 1 - à remplir'!$F$31:$F$400,'Étape 1 - à remplir'!$C$31:$C$400,IF($DX61="Lait","*Lait*",IF($DX61="Viande","*Viande*",IF($DX61="Reproduction","*Reproduction*",IF($DX61="Autre","*Autre*",IF($DX61="Loisir","*Loisir*",IF($DX61="Œufs","*Œufs*","")))))),'Étape 1 - à remplir'!$G$31:$G$400,"kg",'Étape 1 - à remplir'!$M$31:$M$400,MASQ2!EI$43)/SUMIFS('Étape 1 - à remplir'!$F$19:$F$28,'Étape 1 - à remplir'!$D$19:$D$28,MASQ2!$DX61,'Étape 1 - à remplir'!$G$19:$G$28,"kg"),"")</f>
        <v/>
      </c>
      <c r="EJ61" s="104" t="str">
        <f>IFERROR(SUMIFS('Étape 1 - à remplir'!$F$31:$F$400,'Étape 1 - à remplir'!$C$31:$C$400,IF($DX61="Lait","*Lait*",IF($DX61="Viande","*Viande*",IF($DX61="Reproduction","*Reproduction*",IF($DX61="Autre","*Autre*",IF($DX61="Loisir","*Loisir*",IF($DX61="Œufs","*Œufs*","")))))),'Étape 1 - à remplir'!$G$31:$G$400,"kg",'Étape 1 - à remplir'!$M$31:$M$400,MASQ2!EJ$43)/SUMIFS('Étape 1 - à remplir'!$F$19:$F$28,'Étape 1 - à remplir'!$D$19:$D$28,MASQ2!$DX61,'Étape 1 - à remplir'!$G$19:$G$28,"kg"),"")</f>
        <v/>
      </c>
    </row>
    <row r="62" spans="1:140" x14ac:dyDescent="0.25">
      <c r="A62" s="56"/>
      <c r="B62" s="8"/>
      <c r="C62" s="8"/>
      <c r="D62" s="8"/>
      <c r="E62" s="8"/>
      <c r="F62" s="8"/>
      <c r="G62" s="8"/>
      <c r="H62" s="8"/>
      <c r="I62" s="102" t="str">
        <f>INDEX(Données_ATB!BE:BV,MATCH(MASQ2!J62,Données_ATB!BE:BE,0),18)</f>
        <v>x</v>
      </c>
      <c r="J62" s="77" t="str">
        <f>Données_ATB!BE61</f>
        <v>BAYTRIL 10 % SOLUTION BUVABLE</v>
      </c>
      <c r="K62" s="204" t="e">
        <f>IF(IF(S$2="Catégorie",IF(S$3="Toutes",SUMIFS('Étape 1 - à remplir'!$F$31:$F$400,'Étape 1 - à remplir'!$E$31:$E$400,MASQ2!J62,'Étape 1 - à remplir'!$G$31:$G$400,"animaux"),SUMIFS('Étape 1 - à remplir'!$F$31:$F$400,'Étape 1 - à remplir'!$E$31:$E$400,MASQ2!J62,'Étape 1 - à remplir'!$C$31:$C$400,S$3)),IF(S$2="Âge",IF(S$3="Tous",SUMIFS('Étape 1 - à remplir'!$F$31:$F$400,'Étape 1 - à remplir'!$E$31:$E$400,MASQ2!J62,'Étape 1 - à remplir'!$G$31:$G$400,"animaux"),SUMIFS('Étape 1 - à remplir'!$F$31:$F$400,'Étape 1 - à remplir'!$E$31:$E$400,MASQ2!J62,'Étape 1 - à remplir'!$P$31:$P$400,S$3)),IF(S$2="Atelier",IF(S$3="Tous",SUMIFS('Étape 1 - à remplir'!$F$31:$F$400,'Étape 1 - à remplir'!$E$31:$E$400,MASQ2!J62,'Étape 1 - à remplir'!$G$31:$G$400,"animaux"),SUMIFS('Étape 1 - à remplir'!$F$31:$F$400,'Étape 1 - à remplir'!$E$31:$E$400,MASQ2!J62,'Étape 1 - à remplir'!$O$31:$O$400,S$3)),IF(S$2="Espèce",IF(S$3="Tous",SUMIFS('Étape 1 - à remplir'!$F$31:$F$400,'Étape 1 - à remplir'!$E$31:$E$400,MASQ2!J62,'Étape 1 - à remplir'!$G$31:$G$400,"animaux"),SUMIFS('Étape 1 - à remplir'!$F$31:$F$400,'Étape 1 - à remplir'!$E$31:$E$400,MASQ2!J62,'Étape 1 - à remplir'!$N$31:$N$400,S$3))))))=0,NA(),IF(S$2="Catégorie",IF(S$3="Toutes",SUMIFS('Étape 1 - à remplir'!$F$31:$F$400,'Étape 1 - à remplir'!$E$31:$E$400,MASQ2!J62,'Étape 1 - à remplir'!$G$31:$G$400,"animaux"),SUMIFS('Étape 1 - à remplir'!$F$31:$F$400,'Étape 1 - à remplir'!$E$31:$E$400,MASQ2!J62,'Étape 1 - à remplir'!$C$31:$C$400,S$3)),IF(S$2="Âge",IF(S$3="Tous",SUMIFS('Étape 1 - à remplir'!$F$31:$F$400,'Étape 1 - à remplir'!$E$31:$E$400,MASQ2!J62,'Étape 1 - à remplir'!$G$31:$G$400,"animaux"),SUMIFS('Étape 1 - à remplir'!$F$31:$F$400,'Étape 1 - à remplir'!$E$31:$E$400,MASQ2!J62,'Étape 1 - à remplir'!$P$31:$P$400,S$3)),IF(S$2="Atelier",IF(S$3="Tous",SUMIFS('Étape 1 - à remplir'!$F$31:$F$400,'Étape 1 - à remplir'!$E$31:$E$400,MASQ2!J62,'Étape 1 - à remplir'!$G$31:$G$400,"animaux"),SUMIFS('Étape 1 - à remplir'!$F$31:$F$400,'Étape 1 - à remplir'!$E$31:$E$400,MASQ2!J62,'Étape 1 - à remplir'!$O$31:$O$400,S$3)),IF(S$2="Espèce",IF(S$3="Tous",SUMIFS('Étape 1 - à remplir'!$F$31:$F$400,'Étape 1 - à remplir'!$E$31:$E$400,MASQ2!J62,'Étape 1 - à remplir'!$G$31:$G$400,"animaux"),SUMIFS('Étape 1 - à remplir'!$F$31:$F$400,'Étape 1 - à remplir'!$E$31:$E$400,MASQ2!J62,'Étape 1 - à remplir'!$N$31:$N$400,S$3)))))))</f>
        <v>#N/A</v>
      </c>
      <c r="L62" s="97">
        <f t="shared" si="38"/>
        <v>0</v>
      </c>
      <c r="M62" s="56" t="str">
        <f>Données_ATB!BN61</f>
        <v>Enrofloxacine</v>
      </c>
      <c r="N62" s="204" t="str">
        <f>Données_ATB!BO61</f>
        <v/>
      </c>
      <c r="O62" s="97" t="str">
        <f>Données_ATB!BP61</f>
        <v/>
      </c>
      <c r="P62" s="77" t="str">
        <f>Données_ATB!BR61</f>
        <v>Fluoroquinolones</v>
      </c>
      <c r="Q62" s="78" t="str">
        <f>Données_ATB!BS61</f>
        <v/>
      </c>
      <c r="R62" s="79" t="str">
        <f>Données_ATB!BT61</f>
        <v/>
      </c>
      <c r="S62" s="78"/>
      <c r="T62" s="78"/>
      <c r="U62" s="77" t="str">
        <f ca="1"/>
        <v>BAYTRIL 10 % SOLUTION BUVABLE</v>
      </c>
      <c r="V62" s="79" t="e">
        <f ca="1"/>
        <v>#N/A</v>
      </c>
      <c r="W62" s="102" t="str">
        <f>IF(X62="Colistine","x",IF(INDEX(Données_ATB!CB$3:CC$63,MATCH(X62,Données_ATB!CB$3:CB$63,0),2)="Fluoroquinolones","x",IF(INDEX(Données_ATB!CB$3:CC$63,MATCH(X62,Données_ATB!CB$3:CB$63,0),2)="Cephalosporines 3&amp;4G","x","")))</f>
        <v/>
      </c>
      <c r="X62" s="77" t="str">
        <f>Données_ATB!CB61</f>
        <v>Tylosine</v>
      </c>
      <c r="Y62" s="104" t="e">
        <f t="shared" si="30"/>
        <v>#N/A</v>
      </c>
      <c r="Z62" s="8" t="str">
        <f ca="1"/>
        <v>Tylosine</v>
      </c>
      <c r="AA62" s="97" t="e">
        <f ca="1"/>
        <v>#N/A</v>
      </c>
      <c r="AB62" s="102"/>
      <c r="AC62" s="8"/>
      <c r="AD62" s="8"/>
      <c r="AE62" s="8"/>
      <c r="AF62" s="8"/>
      <c r="AG62" s="8"/>
      <c r="AH62" s="153" t="str">
        <f t="shared" si="80"/>
        <v/>
      </c>
      <c r="AI62" s="8" t="str">
        <f>IFERROR(SUMIFS('Étape 1 - à remplir'!$F$31:$F$400,'Étape 1 - à remplir'!$C$31:$C$400,IF($AH62="Lait","*Lait*",IF($AH62="Viande","*Viande*",IF($AH62="Reproduction","*Reproduction*",IF($AH62="Autre","*Autre*",IF($AH62="Loisir","*Loisir*",IF($AH62="Œufs","*Œufs*","")))))),'Étape 1 - à remplir'!$G$31:$G$400,"animaux",'Étape 1 - à remplir'!$M$31:$M$400,MASQ2!AI$43)/SUMIFS('Étape 1 - à remplir'!$F$19:$F$28,'Étape 1 - à remplir'!$D$19:$D$28,MASQ2!$AH62,'Étape 1 - à remplir'!$G$19:$G$28,"animaux"),"")</f>
        <v/>
      </c>
      <c r="AJ62" s="8" t="str">
        <f>IFERROR(SUMIFS('Étape 1 - à remplir'!$F$31:$F$400,'Étape 1 - à remplir'!$C$31:$C$400,IF($AH62="Lait","*Lait*",IF($AH62="Viande","*Viande*",IF($AH62="Reproduction","*Reproduction*",IF($AH62="Autre","*Autre*",IF($AH62="Loisir","*Loisir*",IF($AH62="Œufs","*Œufs*","")))))),'Étape 1 - à remplir'!$G$31:$G$400,"animaux",'Étape 1 - à remplir'!$M$31:$M$400,MASQ2!AJ$43)/SUMIFS('Étape 1 - à remplir'!$F$19:$F$28,'Étape 1 - à remplir'!$D$19:$D$28,MASQ2!$AH62,'Étape 1 - à remplir'!$G$19:$G$28,"animaux"),"")</f>
        <v/>
      </c>
      <c r="AK62" s="8" t="str">
        <f>IFERROR(SUMIFS('Étape 1 - à remplir'!$F$31:$F$400,'Étape 1 - à remplir'!$C$31:$C$400,IF($AH62="Lait","*Lait*",IF($AH62="Viande","*Viande*",IF($AH62="Reproduction","*Reproduction*",IF($AH62="Autre","*Autre*",IF($AH62="Loisir","*Loisir*",IF($AH62="Œufs","*Œufs*","")))))),'Étape 1 - à remplir'!$G$31:$G$400,"animaux",'Étape 1 - à remplir'!$M$31:$M$400,MASQ2!AK$43)/SUMIFS('Étape 1 - à remplir'!$F$19:$F$28,'Étape 1 - à remplir'!$D$19:$D$28,MASQ2!$AH62,'Étape 1 - à remplir'!$G$19:$G$28,"animaux"),"")</f>
        <v/>
      </c>
      <c r="AL62" s="8" t="str">
        <f>IFERROR(SUMIFS('Étape 1 - à remplir'!$F$31:$F$400,'Étape 1 - à remplir'!$C$31:$C$400,IF($AH62="Lait","*Lait*",IF($AH62="Viande","*Viande*",IF($AH62="Reproduction","*Reproduction*",IF($AH62="Autre","*Autre*",IF($AH62="Loisir","*Loisir*",IF($AH62="Œufs","*Œufs*","")))))),'Étape 1 - à remplir'!$G$31:$G$400,"animaux",'Étape 1 - à remplir'!$M$31:$M$400,MASQ2!AL$43)/SUMIFS('Étape 1 - à remplir'!$F$19:$F$28,'Étape 1 - à remplir'!$D$19:$D$28,MASQ2!$AH62,'Étape 1 - à remplir'!$G$19:$G$28,"animaux"),"")</f>
        <v/>
      </c>
      <c r="AM62" s="8" t="str">
        <f>IFERROR(SUMIFS('Étape 1 - à remplir'!$F$31:$F$400,'Étape 1 - à remplir'!$C$31:$C$400,IF($AH62="Lait","*Lait*",IF($AH62="Viande","*Viande*",IF($AH62="Reproduction","*Reproduction*",IF($AH62="Autre","*Autre*",IF($AH62="Loisir","*Loisir*",IF($AH62="Œufs","*Œufs*","")))))),'Étape 1 - à remplir'!$G$31:$G$400,"animaux",'Étape 1 - à remplir'!$M$31:$M$400,MASQ2!AM$43)/SUMIFS('Étape 1 - à remplir'!$F$19:$F$28,'Étape 1 - à remplir'!$D$19:$D$28,MASQ2!$AH62,'Étape 1 - à remplir'!$G$19:$G$28,"animaux"),"")</f>
        <v/>
      </c>
      <c r="AN62" s="8" t="str">
        <f>IFERROR(SUMIFS('Étape 1 - à remplir'!$F$31:$F$400,'Étape 1 - à remplir'!$C$31:$C$400,IF($AH62="Lait","*Lait*",IF($AH62="Viande","*Viande*",IF($AH62="Reproduction","*Reproduction*",IF($AH62="Autre","*Autre*",IF($AH62="Loisir","*Loisir*",IF($AH62="Œufs","*Œufs*","")))))),'Étape 1 - à remplir'!$G$31:$G$400,"animaux",'Étape 1 - à remplir'!$M$31:$M$400,MASQ2!AN$43)/SUMIFS('Étape 1 - à remplir'!$F$19:$F$28,'Étape 1 - à remplir'!$D$19:$D$28,MASQ2!$AH62,'Étape 1 - à remplir'!$G$19:$G$28,"animaux"),"")</f>
        <v/>
      </c>
      <c r="AO62" s="8" t="str">
        <f>IFERROR(SUMIFS('Étape 1 - à remplir'!$F$31:$F$400,'Étape 1 - à remplir'!$C$31:$C$400,IF($AH62="Lait","*Lait*",IF($AH62="Viande","*Viande*",IF($AH62="Reproduction","*Reproduction*",IF($AH62="Autre","*Autre*",IF($AH62="Loisir","*Loisir*",IF($AH62="Œufs","*Œufs*","")))))),'Étape 1 - à remplir'!$G$31:$G$400,"animaux",'Étape 1 - à remplir'!$M$31:$M$400,MASQ2!AO$43)/SUMIFS('Étape 1 - à remplir'!$F$19:$F$28,'Étape 1 - à remplir'!$D$19:$D$28,MASQ2!$AH62,'Étape 1 - à remplir'!$G$19:$G$28,"animaux"),"")</f>
        <v/>
      </c>
      <c r="AP62" s="8" t="str">
        <f>IFERROR(SUMIFS('Étape 1 - à remplir'!$F$31:$F$400,'Étape 1 - à remplir'!$C$31:$C$400,IF($AH62="Lait","*Lait*",IF($AH62="Viande","*Viande*",IF($AH62="Reproduction","*Reproduction*",IF($AH62="Autre","*Autre*",IF($AH62="Loisir","*Loisir*",IF($AH62="Œufs","*Œufs*","")))))),'Étape 1 - à remplir'!$G$31:$G$400,"animaux",'Étape 1 - à remplir'!$M$31:$M$400,MASQ2!AP$43)/SUMIFS('Étape 1 - à remplir'!$F$19:$F$28,'Étape 1 - à remplir'!$D$19:$D$28,MASQ2!$AH62,'Étape 1 - à remplir'!$G$19:$G$28,"animaux"),"")</f>
        <v/>
      </c>
      <c r="AQ62" s="8" t="str">
        <f>IFERROR(SUMIFS('Étape 1 - à remplir'!$F$31:$F$400,'Étape 1 - à remplir'!$C$31:$C$400,IF($AH62="Lait","*Lait*",IF($AH62="Viande","*Viande*",IF($AH62="Reproduction","*Reproduction*",IF($AH62="Autre","*Autre*",IF($AH62="Loisir","*Loisir*",IF($AH62="Œufs","*Œufs*","")))))),'Étape 1 - à remplir'!$G$31:$G$400,"animaux",'Étape 1 - à remplir'!$M$31:$M$400,MASQ2!AQ$43)/SUMIFS('Étape 1 - à remplir'!$F$19:$F$28,'Étape 1 - à remplir'!$D$19:$D$28,MASQ2!$AH62,'Étape 1 - à remplir'!$G$19:$G$28,"animaux"),"")</f>
        <v/>
      </c>
      <c r="AR62" s="8" t="str">
        <f>IFERROR(SUMIFS('Étape 1 - à remplir'!$F$31:$F$400,'Étape 1 - à remplir'!$C$31:$C$400,IF($AH62="Lait","*Lait*",IF($AH62="Viande","*Viande*",IF($AH62="Reproduction","*Reproduction*",IF($AH62="Autre","*Autre*",IF($AH62="Loisir","*Loisir*",IF($AH62="Œufs","*Œufs*","")))))),'Étape 1 - à remplir'!$G$31:$G$400,"animaux",'Étape 1 - à remplir'!$M$31:$M$400,MASQ2!AR$43)/SUMIFS('Étape 1 - à remplir'!$F$19:$F$28,'Étape 1 - à remplir'!$D$19:$D$28,MASQ2!$AH62,'Étape 1 - à remplir'!$G$19:$G$28,"animaux"),"")</f>
        <v/>
      </c>
      <c r="AS62" s="8" t="str">
        <f>IFERROR(SUMIFS('Étape 1 - à remplir'!$F$31:$F$400,'Étape 1 - à remplir'!$C$31:$C$400,IF($AH62="Lait","*Lait*",IF($AH62="Viande","*Viande*",IF($AH62="Reproduction","*Reproduction*",IF($AH62="Autre","*Autre*",IF($AH62="Loisir","*Loisir*",IF($AH62="Œufs","*Œufs*","")))))),'Étape 1 - à remplir'!$G$31:$G$400,"animaux",'Étape 1 - à remplir'!$M$31:$M$400,MASQ2!AS$43)/SUMIFS('Étape 1 - à remplir'!$F$19:$F$28,'Étape 1 - à remplir'!$D$19:$D$28,MASQ2!$AH62,'Étape 1 - à remplir'!$G$19:$G$28,"animaux"),"")</f>
        <v/>
      </c>
      <c r="AT62" s="104" t="str">
        <f>IFERROR(SUMIFS('Étape 1 - à remplir'!$F$31:$F$400,'Étape 1 - à remplir'!$C$31:$C$400,IF($AH62="Lait","*Lait*",IF($AH62="Viande","*Viande*",IF($AH62="Reproduction","*Reproduction*",IF($AH62="Autre","*Autre*",IF($AH62="Loisir","*Loisir*",IF($AH62="Œufs","*Œufs*","")))))),'Étape 1 - à remplir'!$G$31:$G$400,"animaux",'Étape 1 - à remplir'!$M$31:$M$400,MASQ2!AT$43)/SUMIFS('Étape 1 - à remplir'!$F$19:$F$28,'Étape 1 - à remplir'!$D$19:$D$28,MASQ2!$AH62,'Étape 1 - à remplir'!$G$19:$G$28,"animaux"),"")</f>
        <v/>
      </c>
      <c r="AV62" s="56"/>
      <c r="AW62" s="8"/>
      <c r="AX62" s="8"/>
      <c r="AY62" s="8"/>
      <c r="AZ62" s="8"/>
      <c r="BA62" s="8"/>
      <c r="BB62" s="8"/>
      <c r="BC62" s="8"/>
      <c r="BD62" s="102" t="str">
        <f t="shared" si="5"/>
        <v>x</v>
      </c>
      <c r="BE62" s="56" t="str">
        <f t="shared" si="6"/>
        <v>BAYTRIL 10 % SOLUTION BUVABLE</v>
      </c>
      <c r="BF62" s="204" t="e">
        <f>IF(IF(BN$2="Catégorie",IF(BN$3="Toutes",SUMIFS('Étape 1 - à remplir'!$F$31:$F$400,'Étape 1 - à remplir'!$E$31:$E$400,MASQ2!BE62,'Étape 1 - à remplir'!$G$31:$G$400,"lots"),SUMIFS('Étape 1 - à remplir'!$F$31:$F$400,'Étape 1 - à remplir'!$E$31:$E$400,MASQ2!BE62,'Étape 1 - à remplir'!$C$31:$C$400,BN$3)),IF(BN$2="Âge",IF(BN$3="Tous",SUMIFS('Étape 1 - à remplir'!$F$31:$F$400,'Étape 1 - à remplir'!$E$31:$E$400,MASQ2!BE62,'Étape 1 - à remplir'!$G$31:$G$400,"lots"),SUMIFS('Étape 1 - à remplir'!$F$31:$F$400,'Étape 1 - à remplir'!$E$31:$E$400,MASQ2!BE62,'Étape 1 - à remplir'!$P$31:$P$400,BN$3,'Étape 1 - à remplir'!$G$31:$G$400,"lots")),IF(BN$2="Atelier",IF(BN$3="Tous",SUMIFS('Étape 1 - à remplir'!$F$31:$F$400,'Étape 1 - à remplir'!$E$31:$E$400,MASQ2!BE62,'Étape 1 - à remplir'!$G$31:$G$400,"lots"),SUMIFS('Étape 1 - à remplir'!$F$31:$F$400,'Étape 1 - à remplir'!$E$31:$E$400,MASQ2!BE62,'Étape 1 - à remplir'!$O$31:$O$400,BN$3,'Étape 1 - à remplir'!$G$31:$G$400,"lots")),IF(BN$2="Espèce",IF(BN$3="Tous",SUMIFS('Étape 1 - à remplir'!$F$31:$F$400,'Étape 1 - à remplir'!$E$31:$E$400,MASQ2!BE62,'Étape 1 - à remplir'!$G$31:$G$400,"lots"),SUMIFS('Étape 1 - à remplir'!$F$31:$F$400,'Étape 1 - à remplir'!$E$31:$E$400,MASQ2!BE62,'Étape 1 - à remplir'!$N$31:$N$400,BN$3,'Étape 1 - à remplir'!$G$31:$G$400,"lots"))))))=0,NA(),IF(BN$2="Catégorie",IF(BN$3="Toutes",SUMIFS('Étape 1 - à remplir'!$F$31:$F$400,'Étape 1 - à remplir'!$E$31:$E$400,MASQ2!BE62,'Étape 1 - à remplir'!$G$31:$G$400,"lots"),SUMIFS('Étape 1 - à remplir'!$F$31:$F$400,'Étape 1 - à remplir'!$E$31:$E$400,MASQ2!BE62,'Étape 1 - à remplir'!$C$31:$C$400,BN$3)),IF(BN$2="Âge",IF(BN$3="Tous",SUMIFS('Étape 1 - à remplir'!$F$31:$F$400,'Étape 1 - à remplir'!$E$31:$E$400,MASQ2!BE62,'Étape 1 - à remplir'!$G$31:$G$400,"lots"),SUMIFS('Étape 1 - à remplir'!$F$31:$F$400,'Étape 1 - à remplir'!$E$31:$E$400,MASQ2!BE62,'Étape 1 - à remplir'!$P$31:$P$400,BN$3,'Étape 1 - à remplir'!$G$31:$G$400,"lots")),IF(BN$2="Atelier",IF(BN$3="Tous",SUMIFS('Étape 1 - à remplir'!$F$31:$F$400,'Étape 1 - à remplir'!$E$31:$E$400,MASQ2!BE62,'Étape 1 - à remplir'!$G$31:$G$400,"lots"),SUMIFS('Étape 1 - à remplir'!$F$31:$F$400,'Étape 1 - à remplir'!$E$31:$E$400,MASQ2!BE62,'Étape 1 - à remplir'!$O$31:$O$400,BN$3,'Étape 1 - à remplir'!$G$31:$G$400,"lots")),IF(BN$2="Espèce",IF(BN$3="Tous",SUMIFS('Étape 1 - à remplir'!$F$31:$F$400,'Étape 1 - à remplir'!$E$31:$E$400,MASQ2!BE62,'Étape 1 - à remplir'!$G$31:$G$400,"lots"),SUMIFS('Étape 1 - à remplir'!$F$31:$F$400,'Étape 1 - à remplir'!$E$31:$E$400,MASQ2!BE62,'Étape 1 - à remplir'!$N$31:$N$400,BN$3,'Étape 1 - à remplir'!$G$31:$G$400,"lots")))))))</f>
        <v>#N/A</v>
      </c>
      <c r="BG62" s="204">
        <f t="shared" si="32"/>
        <v>0</v>
      </c>
      <c r="BH62" s="204" t="str">
        <f t="shared" si="7"/>
        <v>Enrofloxacine</v>
      </c>
      <c r="BI62" s="204" t="str">
        <f t="shared" si="8"/>
        <v/>
      </c>
      <c r="BJ62" s="204" t="str">
        <f t="shared" si="9"/>
        <v/>
      </c>
      <c r="BK62" s="204" t="str">
        <f t="shared" si="10"/>
        <v>Fluoroquinolones</v>
      </c>
      <c r="BL62" s="204" t="str">
        <f t="shared" si="11"/>
        <v/>
      </c>
      <c r="BM62" s="97" t="str">
        <f t="shared" si="12"/>
        <v/>
      </c>
      <c r="BN62" s="78"/>
      <c r="BO62" s="78"/>
      <c r="BP62" s="77" t="str">
        <f ca="1"/>
        <v>BAYTRIL 10 % SOLUTION BUVABLE</v>
      </c>
      <c r="BQ62" s="79" t="e">
        <f ca="1"/>
        <v>#N/A</v>
      </c>
      <c r="BR62" s="102" t="str">
        <f t="shared" si="73"/>
        <v/>
      </c>
      <c r="BS62" s="77" t="str">
        <f t="shared" si="74"/>
        <v>Tylosine</v>
      </c>
      <c r="BT62" s="104" t="e">
        <f t="shared" si="33"/>
        <v>#N/A</v>
      </c>
      <c r="BU62" s="204" t="str">
        <f ca="1"/>
        <v>Tylosine</v>
      </c>
      <c r="BV62" s="97" t="e">
        <f ca="1"/>
        <v>#N/A</v>
      </c>
      <c r="BW62" s="8"/>
      <c r="BX62" s="8"/>
      <c r="BY62" s="8"/>
      <c r="BZ62" s="8"/>
      <c r="CA62" s="8"/>
      <c r="CB62" s="8"/>
      <c r="CC62" s="153" t="str">
        <f t="shared" si="81"/>
        <v/>
      </c>
      <c r="CD62" s="163" t="str">
        <f>IFERROR(SUMIFS('Étape 1 - à remplir'!$F$31:$F$400,'Étape 1 - à remplir'!$C$31:$C$400,IF($CC62="Lait","*Lait*",IF($CC62="Viande","*Viande*",IF($CC62="Reproduction","*Reproduction*",IF($CC62="Autre","*Autre*",IF($CC62="Loisir","*Loisir*",IF($CC62="Œufs","*Œufs*","")))))),'Étape 1 - à remplir'!$G$31:$G$400,"lots",'Étape 1 - à remplir'!$M$31:$M$400,MASQ2!CD$43)/SUMIFS('Étape 1 - à remplir'!$F$19:$F$28,'Étape 1 - à remplir'!$D$19:$D$28,MASQ2!$CC62,'Étape 1 - à remplir'!$G$19:$G$28,"lots"),"")</f>
        <v/>
      </c>
      <c r="CE62" s="8" t="str">
        <f>IFERROR(SUMIFS('Étape 1 - à remplir'!$F$31:$F$400,'Étape 1 - à remplir'!$C$31:$C$400,IF($CC62="Lait","*Lait*",IF($CC62="Viande","*Viande*",IF($CC62="Reproduction","*Reproduction*",IF($CC62="Autre","*Autre*",IF($CC62="Loisir","*Loisir*",IF($CC62="Œufs","*Œufs*","")))))),'Étape 1 - à remplir'!$G$31:$G$400,"lots",'Étape 1 - à remplir'!$M$31:$M$400,MASQ2!CE$43)/SUMIFS('Étape 1 - à remplir'!$F$19:$F$28,'Étape 1 - à remplir'!$D$19:$D$28,MASQ2!$CC62,'Étape 1 - à remplir'!$G$19:$G$28,"lots"),"")</f>
        <v/>
      </c>
      <c r="CF62" s="8" t="str">
        <f>IFERROR(SUMIFS('Étape 1 - à remplir'!$F$31:$F$400,'Étape 1 - à remplir'!$C$31:$C$400,IF($CC62="Lait","*Lait*",IF($CC62="Viande","*Viande*",IF($CC62="Reproduction","*Reproduction*",IF($CC62="Autre","*Autre*",IF($CC62="Loisir","*Loisir*",IF($CC62="Œufs","*Œufs*","")))))),'Étape 1 - à remplir'!$G$31:$G$400,"lots",'Étape 1 - à remplir'!$M$31:$M$400,MASQ2!CF$43)/SUMIFS('Étape 1 - à remplir'!$F$19:$F$28,'Étape 1 - à remplir'!$D$19:$D$28,MASQ2!$CC62,'Étape 1 - à remplir'!$G$19:$G$28,"lots"),"")</f>
        <v/>
      </c>
      <c r="CG62" s="8" t="str">
        <f>IFERROR(SUMIFS('Étape 1 - à remplir'!$F$31:$F$400,'Étape 1 - à remplir'!$C$31:$C$400,IF($CC62="Lait","*Lait*",IF($CC62="Viande","*Viande*",IF($CC62="Reproduction","*Reproduction*",IF($CC62="Autre","*Autre*",IF($CC62="Loisir","*Loisir*",IF($CC62="Œufs","*Œufs*","")))))),'Étape 1 - à remplir'!$G$31:$G$400,"lots",'Étape 1 - à remplir'!$M$31:$M$400,MASQ2!CG$43)/SUMIFS('Étape 1 - à remplir'!$F$19:$F$28,'Étape 1 - à remplir'!$D$19:$D$28,MASQ2!$CC62,'Étape 1 - à remplir'!$G$19:$G$28,"lots"),"")</f>
        <v/>
      </c>
      <c r="CH62" s="8" t="str">
        <f>IFERROR(SUMIFS('Étape 1 - à remplir'!$F$31:$F$400,'Étape 1 - à remplir'!$C$31:$C$400,IF($CC62="Lait","*Lait*",IF($CC62="Viande","*Viande*",IF($CC62="Reproduction","*Reproduction*",IF($CC62="Autre","*Autre*",IF($CC62="Loisir","*Loisir*",IF($CC62="Œufs","*Œufs*","")))))),'Étape 1 - à remplir'!$G$31:$G$400,"lots",'Étape 1 - à remplir'!$M$31:$M$400,MASQ2!CH$43)/SUMIFS('Étape 1 - à remplir'!$F$19:$F$28,'Étape 1 - à remplir'!$D$19:$D$28,MASQ2!$CC62,'Étape 1 - à remplir'!$G$19:$G$28,"lots"),"")</f>
        <v/>
      </c>
      <c r="CI62" s="8" t="str">
        <f>IFERROR(SUMIFS('Étape 1 - à remplir'!$F$31:$F$400,'Étape 1 - à remplir'!$C$31:$C$400,IF($CC62="Lait","*Lait*",IF($CC62="Viande","*Viande*",IF($CC62="Reproduction","*Reproduction*",IF($CC62="Autre","*Autre*",IF($CC62="Loisir","*Loisir*",IF($CC62="Œufs","*Œufs*","")))))),'Étape 1 - à remplir'!$G$31:$G$400,"lots",'Étape 1 - à remplir'!$M$31:$M$400,MASQ2!CI$43)/SUMIFS('Étape 1 - à remplir'!$F$19:$F$28,'Étape 1 - à remplir'!$D$19:$D$28,MASQ2!$CC62,'Étape 1 - à remplir'!$G$19:$G$28,"lots"),"")</f>
        <v/>
      </c>
      <c r="CJ62" s="8" t="str">
        <f>IFERROR(SUMIFS('Étape 1 - à remplir'!$F$31:$F$400,'Étape 1 - à remplir'!$C$31:$C$400,IF($CC62="Lait","*Lait*",IF($CC62="Viande","*Viande*",IF($CC62="Reproduction","*Reproduction*",IF($CC62="Autre","*Autre*",IF($CC62="Loisir","*Loisir*",IF($CC62="Œufs","*Œufs*","")))))),'Étape 1 - à remplir'!$G$31:$G$400,"lots",'Étape 1 - à remplir'!$M$31:$M$400,MASQ2!CJ$43)/SUMIFS('Étape 1 - à remplir'!$F$19:$F$28,'Étape 1 - à remplir'!$D$19:$D$28,MASQ2!$CC62,'Étape 1 - à remplir'!$G$19:$G$28,"lots"),"")</f>
        <v/>
      </c>
      <c r="CK62" s="8" t="str">
        <f>IFERROR(SUMIFS('Étape 1 - à remplir'!$F$31:$F$400,'Étape 1 - à remplir'!$C$31:$C$400,IF($CC62="Lait","*Lait*",IF($CC62="Viande","*Viande*",IF($CC62="Reproduction","*Reproduction*",IF($CC62="Autre","*Autre*",IF($CC62="Loisir","*Loisir*",IF($CC62="Œufs","*Œufs*","")))))),'Étape 1 - à remplir'!$G$31:$G$400,"lots",'Étape 1 - à remplir'!$M$31:$M$400,MASQ2!CK$43)/SUMIFS('Étape 1 - à remplir'!$F$19:$F$28,'Étape 1 - à remplir'!$D$19:$D$28,MASQ2!$CC62,'Étape 1 - à remplir'!$G$19:$G$28,"lots"),"")</f>
        <v/>
      </c>
      <c r="CL62" s="8" t="str">
        <f>IFERROR(SUMIFS('Étape 1 - à remplir'!$F$31:$F$400,'Étape 1 - à remplir'!$C$31:$C$400,IF($CC62="Lait","*Lait*",IF($CC62="Viande","*Viande*",IF($CC62="Reproduction","*Reproduction*",IF($CC62="Autre","*Autre*",IF($CC62="Loisir","*Loisir*",IF($CC62="Œufs","*Œufs*","")))))),'Étape 1 - à remplir'!$G$31:$G$400,"lots",'Étape 1 - à remplir'!$M$31:$M$400,MASQ2!CL$43)/SUMIFS('Étape 1 - à remplir'!$F$19:$F$28,'Étape 1 - à remplir'!$D$19:$D$28,MASQ2!$CC62,'Étape 1 - à remplir'!$G$19:$G$28,"lots"),"")</f>
        <v/>
      </c>
      <c r="CM62" s="8" t="str">
        <f>IFERROR(SUMIFS('Étape 1 - à remplir'!$F$31:$F$400,'Étape 1 - à remplir'!$C$31:$C$400,IF($CC62="Lait","*Lait*",IF($CC62="Viande","*Viande*",IF($CC62="Reproduction","*Reproduction*",IF($CC62="Autre","*Autre*",IF($CC62="Loisir","*Loisir*",IF($CC62="Œufs","*Œufs*","")))))),'Étape 1 - à remplir'!$G$31:$G$400,"lots",'Étape 1 - à remplir'!$M$31:$M$400,MASQ2!CM$43)/SUMIFS('Étape 1 - à remplir'!$F$19:$F$28,'Étape 1 - à remplir'!$D$19:$D$28,MASQ2!$CC62,'Étape 1 - à remplir'!$G$19:$G$28,"lots"),"")</f>
        <v/>
      </c>
      <c r="CN62" s="8" t="str">
        <f>IFERROR(SUMIFS('Étape 1 - à remplir'!$F$31:$F$400,'Étape 1 - à remplir'!$C$31:$C$400,IF($CC62="Lait","*Lait*",IF($CC62="Viande","*Viande*",IF($CC62="Reproduction","*Reproduction*",IF($CC62="Autre","*Autre*",IF($CC62="Loisir","*Loisir*",IF($CC62="Œufs","*Œufs*","")))))),'Étape 1 - à remplir'!$G$31:$G$400,"lots",'Étape 1 - à remplir'!$M$31:$M$400,MASQ2!CN$43)/SUMIFS('Étape 1 - à remplir'!$F$19:$F$28,'Étape 1 - à remplir'!$D$19:$D$28,MASQ2!$CC62,'Étape 1 - à remplir'!$G$19:$G$28,"lots"),"")</f>
        <v/>
      </c>
      <c r="CO62" s="104" t="str">
        <f>IFERROR(SUMIFS('Étape 1 - à remplir'!$F$31:$F$400,'Étape 1 - à remplir'!$C$31:$C$400,IF($CC62="Lait","*Lait*",IF($CC62="Viande","*Viande*",IF($CC62="Reproduction","*Reproduction*",IF($CC62="Autre","*Autre*",IF($CC62="Loisir","*Loisir*",IF($CC62="Œufs","*Œufs*","")))))),'Étape 1 - à remplir'!$G$31:$G$400,"lots",'Étape 1 - à remplir'!$M$31:$M$400,MASQ2!CO$43)/SUMIFS('Étape 1 - à remplir'!$F$19:$F$28,'Étape 1 - à remplir'!$D$19:$D$28,MASQ2!$CC62,'Étape 1 - à remplir'!$G$19:$G$28,"lots"),"")</f>
        <v/>
      </c>
      <c r="CQ62" s="56"/>
      <c r="CR62" s="8"/>
      <c r="CS62" s="8"/>
      <c r="CT62" s="8"/>
      <c r="CU62" s="8"/>
      <c r="CV62" s="8"/>
      <c r="CW62" s="8"/>
      <c r="CX62" s="8"/>
      <c r="CY62" s="102" t="str">
        <f t="shared" si="18"/>
        <v>x</v>
      </c>
      <c r="CZ62" s="56" t="str">
        <f t="shared" si="19"/>
        <v>BAYTRIL 10 % SOLUTION BUVABLE</v>
      </c>
      <c r="DA62" s="204" t="e">
        <f>IF(IF(DI$2="Catégorie",IF(DI$3="Toutes",SUMIFS('Étape 1 - à remplir'!$F$31:$F$400,'Étape 1 - à remplir'!$E$31:$E$400,MASQ2!CZ62,'Étape 1 - à remplir'!$G$31:$G$400,"kg"),SUMIFS('Étape 1 - à remplir'!$F$31:$F$400,'Étape 1 - à remplir'!$E$31:$E$400,MASQ2!CZ62,'Étape 1 - à remplir'!$C$31:$C$400,DI$3)),IF(DI$2="Âge",IF(DI$3="Tous",SUMIFS('Étape 1 - à remplir'!$F$31:$F$400,'Étape 1 - à remplir'!$E$31:$E$400,MASQ2!CZ62,'Étape 1 - à remplir'!$G$31:$G$400,"kg"),SUMIFS('Étape 1 - à remplir'!$F$31:$F$400,'Étape 1 - à remplir'!$E$31:$E$400,MASQ2!CZ62,'Étape 1 - à remplir'!$P$31:$P$400,DI$3,'Étape 1 - à remplir'!$G$31:$G$400,"kg")),IF(DI$2="Atelier",IF(DI$3="Tous",SUMIFS('Étape 1 - à remplir'!$F$31:$F$400,'Étape 1 - à remplir'!$E$31:$E$400,MASQ2!CZ62,'Étape 1 - à remplir'!$G$31:$G$400,"kg"),SUMIFS('Étape 1 - à remplir'!$F$31:$F$400,'Étape 1 - à remplir'!$E$31:$E$400,MASQ2!CZ62,'Étape 1 - à remplir'!$O$31:$O$400,DI$3,'Étape 1 - à remplir'!$G$31:$G$400,"kg")),IF(DI$2="Espèce",IF(DI$3="Tous",SUMIFS('Étape 1 - à remplir'!$F$31:$F$400,'Étape 1 - à remplir'!$E$31:$E$400,MASQ2!CZ62,'Étape 1 - à remplir'!$G$31:$G$400,"kg"),SUMIFS('Étape 1 - à remplir'!$F$31:$F$400,'Étape 1 - à remplir'!$E$31:$E$400,MASQ2!CZ62,'Étape 1 - à remplir'!$N$31:$N$400,DI$3,'Étape 1 - à remplir'!$G$31:$G$400,"kg"))))))=0,NA(),IF(DI$2="Catégorie",IF(DI$3="Toutes",SUMIFS('Étape 1 - à remplir'!$F$31:$F$400,'Étape 1 - à remplir'!$E$31:$E$400,MASQ2!CZ62,'Étape 1 - à remplir'!$G$31:$G$400,"kg"),SUMIFS('Étape 1 - à remplir'!$F$31:$F$400,'Étape 1 - à remplir'!$E$31:$E$400,MASQ2!CZ62,'Étape 1 - à remplir'!$C$31:$C$400,DI$3)),IF(DI$2="Âge",IF(DI$3="Tous",SUMIFS('Étape 1 - à remplir'!$F$31:$F$400,'Étape 1 - à remplir'!$E$31:$E$400,MASQ2!CZ62,'Étape 1 - à remplir'!$G$31:$G$400,"kg"),SUMIFS('Étape 1 - à remplir'!$F$31:$F$400,'Étape 1 - à remplir'!$E$31:$E$400,MASQ2!CZ62,'Étape 1 - à remplir'!$P$31:$P$400,DI$3,'Étape 1 - à remplir'!$G$31:$G$400,"kg")),IF(DI$2="Atelier",IF(DI$3="Tous",SUMIFS('Étape 1 - à remplir'!$F$31:$F$400,'Étape 1 - à remplir'!$E$31:$E$400,MASQ2!CZ62,'Étape 1 - à remplir'!$G$31:$G$400,"kg"),SUMIFS('Étape 1 - à remplir'!$F$31:$F$400,'Étape 1 - à remplir'!$E$31:$E$400,MASQ2!CZ62,'Étape 1 - à remplir'!$O$31:$O$400,DI$3,'Étape 1 - à remplir'!$G$31:$G$400,"kg")),IF(DI$2="Espèce",IF(DI$3="Tous",SUMIFS('Étape 1 - à remplir'!$F$31:$F$400,'Étape 1 - à remplir'!$E$31:$E$400,MASQ2!CZ62,'Étape 1 - à remplir'!$G$31:$G$400,"kg"),SUMIFS('Étape 1 - à remplir'!$F$31:$F$400,'Étape 1 - à remplir'!$E$31:$E$400,MASQ2!CZ62,'Étape 1 - à remplir'!$N$31:$N$400,DI$3,'Étape 1 - à remplir'!$G$31:$G$400,"kg")))))))</f>
        <v>#N/A</v>
      </c>
      <c r="DB62" s="104">
        <f t="shared" si="35"/>
        <v>0</v>
      </c>
      <c r="DC62" s="204" t="str">
        <f t="shared" si="20"/>
        <v>Enrofloxacine</v>
      </c>
      <c r="DD62" s="204" t="str">
        <f t="shared" si="21"/>
        <v/>
      </c>
      <c r="DE62" s="204" t="str">
        <f t="shared" si="22"/>
        <v/>
      </c>
      <c r="DF62" s="204" t="str">
        <f t="shared" si="23"/>
        <v>Fluoroquinolones</v>
      </c>
      <c r="DG62" s="204" t="str">
        <f t="shared" si="24"/>
        <v/>
      </c>
      <c r="DH62" s="97" t="str">
        <f t="shared" si="25"/>
        <v/>
      </c>
      <c r="DI62" s="78"/>
      <c r="DJ62" s="78"/>
      <c r="DK62" s="77" t="str">
        <f ca="1"/>
        <v>BAYTRIL 10 % SOLUTION BUVABLE</v>
      </c>
      <c r="DL62" s="79" t="e">
        <f ca="1"/>
        <v>#N/A</v>
      </c>
      <c r="DM62" s="102" t="str">
        <f t="shared" si="75"/>
        <v/>
      </c>
      <c r="DN62" s="77" t="str">
        <f t="shared" si="76"/>
        <v>Tylosine</v>
      </c>
      <c r="DO62" s="104" t="e">
        <f t="shared" si="36"/>
        <v>#N/A</v>
      </c>
      <c r="DP62" s="8" t="str">
        <f ca="1"/>
        <v>Tylosine</v>
      </c>
      <c r="DQ62" s="97" t="e">
        <f ca="1"/>
        <v>#N/A</v>
      </c>
      <c r="DR62" s="8"/>
      <c r="DS62" s="8"/>
      <c r="DT62" s="8"/>
      <c r="DU62" s="8"/>
      <c r="DV62" s="8"/>
      <c r="DW62" s="8"/>
      <c r="DX62" s="163" t="str">
        <f t="shared" si="82"/>
        <v/>
      </c>
      <c r="DY62" s="163" t="str">
        <f>IFERROR(SUMIFS('Étape 1 - à remplir'!$F$31:$F$400,'Étape 1 - à remplir'!$C$31:$C$400,IF($DX62="Lait","*Lait*",IF($DX62="Viande","*Viande*",IF($DX62="Reproduction","*Reproduction*",IF($DX62="Autre","*Autre*",IF($DX62="Loisir","*Loisir*",IF($DX62="Œufs","*Œufs*","")))))),'Étape 1 - à remplir'!$G$31:$G$400,"kg",'Étape 1 - à remplir'!$M$31:$M$400,MASQ2!DY$43)/SUMIFS('Étape 1 - à remplir'!$F$19:$F$28,'Étape 1 - à remplir'!$D$19:$D$28,MASQ2!$DX62,'Étape 1 - à remplir'!$G$19:$G$28,"kg"),"")</f>
        <v/>
      </c>
      <c r="DZ62" s="8" t="str">
        <f>IFERROR(SUMIFS('Étape 1 - à remplir'!$F$31:$F$400,'Étape 1 - à remplir'!$C$31:$C$400,IF($DX62="Lait","*Lait*",IF($DX62="Viande","*Viande*",IF($DX62="Reproduction","*Reproduction*",IF($DX62="Autre","*Autre*",IF($DX62="Loisir","*Loisir*",IF($DX62="Œufs","*Œufs*","")))))),'Étape 1 - à remplir'!$G$31:$G$400,"kg",'Étape 1 - à remplir'!$M$31:$M$400,MASQ2!DZ$43)/SUMIFS('Étape 1 - à remplir'!$F$19:$F$28,'Étape 1 - à remplir'!$D$19:$D$28,MASQ2!$DX62,'Étape 1 - à remplir'!$G$19:$G$28,"kg"),"")</f>
        <v/>
      </c>
      <c r="EA62" s="8" t="str">
        <f>IFERROR(SUMIFS('Étape 1 - à remplir'!$F$31:$F$400,'Étape 1 - à remplir'!$C$31:$C$400,IF($DX62="Lait","*Lait*",IF($DX62="Viande","*Viande*",IF($DX62="Reproduction","*Reproduction*",IF($DX62="Autre","*Autre*",IF($DX62="Loisir","*Loisir*",IF($DX62="Œufs","*Œufs*","")))))),'Étape 1 - à remplir'!$G$31:$G$400,"kg",'Étape 1 - à remplir'!$M$31:$M$400,MASQ2!EA$43)/SUMIFS('Étape 1 - à remplir'!$F$19:$F$28,'Étape 1 - à remplir'!$D$19:$D$28,MASQ2!$DX62,'Étape 1 - à remplir'!$G$19:$G$28,"kg"),"")</f>
        <v/>
      </c>
      <c r="EB62" s="8" t="str">
        <f>IFERROR(SUMIFS('Étape 1 - à remplir'!$F$31:$F$400,'Étape 1 - à remplir'!$C$31:$C$400,IF($DX62="Lait","*Lait*",IF($DX62="Viande","*Viande*",IF($DX62="Reproduction","*Reproduction*",IF($DX62="Autre","*Autre*",IF($DX62="Loisir","*Loisir*",IF($DX62="Œufs","*Œufs*","")))))),'Étape 1 - à remplir'!$G$31:$G$400,"kg",'Étape 1 - à remplir'!$M$31:$M$400,MASQ2!EB$43)/SUMIFS('Étape 1 - à remplir'!$F$19:$F$28,'Étape 1 - à remplir'!$D$19:$D$28,MASQ2!$DX62,'Étape 1 - à remplir'!$G$19:$G$28,"kg"),"")</f>
        <v/>
      </c>
      <c r="EC62" s="8" t="str">
        <f>IFERROR(SUMIFS('Étape 1 - à remplir'!$F$31:$F$400,'Étape 1 - à remplir'!$C$31:$C$400,IF($DX62="Lait","*Lait*",IF($DX62="Viande","*Viande*",IF($DX62="Reproduction","*Reproduction*",IF($DX62="Autre","*Autre*",IF($DX62="Loisir","*Loisir*",IF($DX62="Œufs","*Œufs*","")))))),'Étape 1 - à remplir'!$G$31:$G$400,"kg",'Étape 1 - à remplir'!$M$31:$M$400,MASQ2!EC$43)/SUMIFS('Étape 1 - à remplir'!$F$19:$F$28,'Étape 1 - à remplir'!$D$19:$D$28,MASQ2!$DX62,'Étape 1 - à remplir'!$G$19:$G$28,"kg"),"")</f>
        <v/>
      </c>
      <c r="ED62" s="8" t="str">
        <f>IFERROR(SUMIFS('Étape 1 - à remplir'!$F$31:$F$400,'Étape 1 - à remplir'!$C$31:$C$400,IF($DX62="Lait","*Lait*",IF($DX62="Viande","*Viande*",IF($DX62="Reproduction","*Reproduction*",IF($DX62="Autre","*Autre*",IF($DX62="Loisir","*Loisir*",IF($DX62="Œufs","*Œufs*","")))))),'Étape 1 - à remplir'!$G$31:$G$400,"kg",'Étape 1 - à remplir'!$M$31:$M$400,MASQ2!ED$43)/SUMIFS('Étape 1 - à remplir'!$F$19:$F$28,'Étape 1 - à remplir'!$D$19:$D$28,MASQ2!$DX62,'Étape 1 - à remplir'!$G$19:$G$28,"kg"),"")</f>
        <v/>
      </c>
      <c r="EE62" s="8" t="str">
        <f>IFERROR(SUMIFS('Étape 1 - à remplir'!$F$31:$F$400,'Étape 1 - à remplir'!$C$31:$C$400,IF($DX62="Lait","*Lait*",IF($DX62="Viande","*Viande*",IF($DX62="Reproduction","*Reproduction*",IF($DX62="Autre","*Autre*",IF($DX62="Loisir","*Loisir*",IF($DX62="Œufs","*Œufs*","")))))),'Étape 1 - à remplir'!$G$31:$G$400,"kg",'Étape 1 - à remplir'!$M$31:$M$400,MASQ2!EE$43)/SUMIFS('Étape 1 - à remplir'!$F$19:$F$28,'Étape 1 - à remplir'!$D$19:$D$28,MASQ2!$DX62,'Étape 1 - à remplir'!$G$19:$G$28,"kg"),"")</f>
        <v/>
      </c>
      <c r="EF62" s="8" t="str">
        <f>IFERROR(SUMIFS('Étape 1 - à remplir'!$F$31:$F$400,'Étape 1 - à remplir'!$C$31:$C$400,IF($DX62="Lait","*Lait*",IF($DX62="Viande","*Viande*",IF($DX62="Reproduction","*Reproduction*",IF($DX62="Autre","*Autre*",IF($DX62="Loisir","*Loisir*",IF($DX62="Œufs","*Œufs*","")))))),'Étape 1 - à remplir'!$G$31:$G$400,"kg",'Étape 1 - à remplir'!$M$31:$M$400,MASQ2!EF$43)/SUMIFS('Étape 1 - à remplir'!$F$19:$F$28,'Étape 1 - à remplir'!$D$19:$D$28,MASQ2!$DX62,'Étape 1 - à remplir'!$G$19:$G$28,"kg"),"")</f>
        <v/>
      </c>
      <c r="EG62" s="8" t="str">
        <f>IFERROR(SUMIFS('Étape 1 - à remplir'!$F$31:$F$400,'Étape 1 - à remplir'!$C$31:$C$400,IF($DX62="Lait","*Lait*",IF($DX62="Viande","*Viande*",IF($DX62="Reproduction","*Reproduction*",IF($DX62="Autre","*Autre*",IF($DX62="Loisir","*Loisir*",IF($DX62="Œufs","*Œufs*","")))))),'Étape 1 - à remplir'!$G$31:$G$400,"kg",'Étape 1 - à remplir'!$M$31:$M$400,MASQ2!EG$43)/SUMIFS('Étape 1 - à remplir'!$F$19:$F$28,'Étape 1 - à remplir'!$D$19:$D$28,MASQ2!$DX62,'Étape 1 - à remplir'!$G$19:$G$28,"kg"),"")</f>
        <v/>
      </c>
      <c r="EH62" s="8" t="str">
        <f>IFERROR(SUMIFS('Étape 1 - à remplir'!$F$31:$F$400,'Étape 1 - à remplir'!$C$31:$C$400,IF($DX62="Lait","*Lait*",IF($DX62="Viande","*Viande*",IF($DX62="Reproduction","*Reproduction*",IF($DX62="Autre","*Autre*",IF($DX62="Loisir","*Loisir*",IF($DX62="Œufs","*Œufs*","")))))),'Étape 1 - à remplir'!$G$31:$G$400,"kg",'Étape 1 - à remplir'!$M$31:$M$400,MASQ2!EH$43)/SUMIFS('Étape 1 - à remplir'!$F$19:$F$28,'Étape 1 - à remplir'!$D$19:$D$28,MASQ2!$DX62,'Étape 1 - à remplir'!$G$19:$G$28,"kg"),"")</f>
        <v/>
      </c>
      <c r="EI62" s="8" t="str">
        <f>IFERROR(SUMIFS('Étape 1 - à remplir'!$F$31:$F$400,'Étape 1 - à remplir'!$C$31:$C$400,IF($DX62="Lait","*Lait*",IF($DX62="Viande","*Viande*",IF($DX62="Reproduction","*Reproduction*",IF($DX62="Autre","*Autre*",IF($DX62="Loisir","*Loisir*",IF($DX62="Œufs","*Œufs*","")))))),'Étape 1 - à remplir'!$G$31:$G$400,"kg",'Étape 1 - à remplir'!$M$31:$M$400,MASQ2!EI$43)/SUMIFS('Étape 1 - à remplir'!$F$19:$F$28,'Étape 1 - à remplir'!$D$19:$D$28,MASQ2!$DX62,'Étape 1 - à remplir'!$G$19:$G$28,"kg"),"")</f>
        <v/>
      </c>
      <c r="EJ62" s="104" t="str">
        <f>IFERROR(SUMIFS('Étape 1 - à remplir'!$F$31:$F$400,'Étape 1 - à remplir'!$C$31:$C$400,IF($DX62="Lait","*Lait*",IF($DX62="Viande","*Viande*",IF($DX62="Reproduction","*Reproduction*",IF($DX62="Autre","*Autre*",IF($DX62="Loisir","*Loisir*",IF($DX62="Œufs","*Œufs*","")))))),'Étape 1 - à remplir'!$G$31:$G$400,"kg",'Étape 1 - à remplir'!$M$31:$M$400,MASQ2!EJ$43)/SUMIFS('Étape 1 - à remplir'!$F$19:$F$28,'Étape 1 - à remplir'!$D$19:$D$28,MASQ2!$DX62,'Étape 1 - à remplir'!$G$19:$G$28,"kg"),"")</f>
        <v/>
      </c>
    </row>
    <row r="63" spans="1:140" x14ac:dyDescent="0.25">
      <c r="A63" s="56"/>
      <c r="B63" s="8"/>
      <c r="C63" s="8"/>
      <c r="D63" s="8"/>
      <c r="E63" s="8"/>
      <c r="F63" s="8"/>
      <c r="G63" s="8"/>
      <c r="H63" s="8"/>
      <c r="I63" s="102" t="str">
        <f>INDEX(Données_ATB!BE:BV,MATCH(MASQ2!J63,Données_ATB!BE:BE,0),18)</f>
        <v>x</v>
      </c>
      <c r="J63" s="77" t="str">
        <f>Données_ATB!BE62</f>
        <v>BAYTRIL 10 % SOLUTION INJECTABLE</v>
      </c>
      <c r="K63" s="204" t="e">
        <f>IF(IF(S$2="Catégorie",IF(S$3="Toutes",SUMIFS('Étape 1 - à remplir'!$F$31:$F$400,'Étape 1 - à remplir'!$E$31:$E$400,MASQ2!J63,'Étape 1 - à remplir'!$G$31:$G$400,"animaux"),SUMIFS('Étape 1 - à remplir'!$F$31:$F$400,'Étape 1 - à remplir'!$E$31:$E$400,MASQ2!J63,'Étape 1 - à remplir'!$C$31:$C$400,S$3)),IF(S$2="Âge",IF(S$3="Tous",SUMIFS('Étape 1 - à remplir'!$F$31:$F$400,'Étape 1 - à remplir'!$E$31:$E$400,MASQ2!J63,'Étape 1 - à remplir'!$G$31:$G$400,"animaux"),SUMIFS('Étape 1 - à remplir'!$F$31:$F$400,'Étape 1 - à remplir'!$E$31:$E$400,MASQ2!J63,'Étape 1 - à remplir'!$P$31:$P$400,S$3)),IF(S$2="Atelier",IF(S$3="Tous",SUMIFS('Étape 1 - à remplir'!$F$31:$F$400,'Étape 1 - à remplir'!$E$31:$E$400,MASQ2!J63,'Étape 1 - à remplir'!$G$31:$G$400,"animaux"),SUMIFS('Étape 1 - à remplir'!$F$31:$F$400,'Étape 1 - à remplir'!$E$31:$E$400,MASQ2!J63,'Étape 1 - à remplir'!$O$31:$O$400,S$3)),IF(S$2="Espèce",IF(S$3="Tous",SUMIFS('Étape 1 - à remplir'!$F$31:$F$400,'Étape 1 - à remplir'!$E$31:$E$400,MASQ2!J63,'Étape 1 - à remplir'!$G$31:$G$400,"animaux"),SUMIFS('Étape 1 - à remplir'!$F$31:$F$400,'Étape 1 - à remplir'!$E$31:$E$400,MASQ2!J63,'Étape 1 - à remplir'!$N$31:$N$400,S$3))))))=0,NA(),IF(S$2="Catégorie",IF(S$3="Toutes",SUMIFS('Étape 1 - à remplir'!$F$31:$F$400,'Étape 1 - à remplir'!$E$31:$E$400,MASQ2!J63,'Étape 1 - à remplir'!$G$31:$G$400,"animaux"),SUMIFS('Étape 1 - à remplir'!$F$31:$F$400,'Étape 1 - à remplir'!$E$31:$E$400,MASQ2!J63,'Étape 1 - à remplir'!$C$31:$C$400,S$3)),IF(S$2="Âge",IF(S$3="Tous",SUMIFS('Étape 1 - à remplir'!$F$31:$F$400,'Étape 1 - à remplir'!$E$31:$E$400,MASQ2!J63,'Étape 1 - à remplir'!$G$31:$G$400,"animaux"),SUMIFS('Étape 1 - à remplir'!$F$31:$F$400,'Étape 1 - à remplir'!$E$31:$E$400,MASQ2!J63,'Étape 1 - à remplir'!$P$31:$P$400,S$3)),IF(S$2="Atelier",IF(S$3="Tous",SUMIFS('Étape 1 - à remplir'!$F$31:$F$400,'Étape 1 - à remplir'!$E$31:$E$400,MASQ2!J63,'Étape 1 - à remplir'!$G$31:$G$400,"animaux"),SUMIFS('Étape 1 - à remplir'!$F$31:$F$400,'Étape 1 - à remplir'!$E$31:$E$400,MASQ2!J63,'Étape 1 - à remplir'!$O$31:$O$400,S$3)),IF(S$2="Espèce",IF(S$3="Tous",SUMIFS('Étape 1 - à remplir'!$F$31:$F$400,'Étape 1 - à remplir'!$E$31:$E$400,MASQ2!J63,'Étape 1 - à remplir'!$G$31:$G$400,"animaux"),SUMIFS('Étape 1 - à remplir'!$F$31:$F$400,'Étape 1 - à remplir'!$E$31:$E$400,MASQ2!J63,'Étape 1 - à remplir'!$N$31:$N$400,S$3)))))))</f>
        <v>#N/A</v>
      </c>
      <c r="L63" s="97">
        <f t="shared" si="38"/>
        <v>0</v>
      </c>
      <c r="M63" s="56" t="str">
        <f>Données_ATB!BN62</f>
        <v>Enrofloxacine</v>
      </c>
      <c r="N63" s="204" t="str">
        <f>Données_ATB!BO62</f>
        <v/>
      </c>
      <c r="O63" s="97" t="str">
        <f>Données_ATB!BP62</f>
        <v/>
      </c>
      <c r="P63" s="77" t="str">
        <f>Données_ATB!BR62</f>
        <v>Fluoroquinolones</v>
      </c>
      <c r="Q63" s="78" t="str">
        <f>Données_ATB!BS62</f>
        <v/>
      </c>
      <c r="R63" s="79" t="str">
        <f>Données_ATB!BT62</f>
        <v/>
      </c>
      <c r="S63" s="78"/>
      <c r="T63" s="78"/>
      <c r="U63" s="77" t="str">
        <f ca="1"/>
        <v>BAYTRIL 10 % SOLUTION INJECTABLE</v>
      </c>
      <c r="V63" s="79" t="e">
        <f ca="1"/>
        <v>#N/A</v>
      </c>
      <c r="W63" s="102" t="str">
        <f>IF(X63="Colistine","x",IF(INDEX(Données_ATB!CB$3:CC$63,MATCH(X63,Données_ATB!CB$3:CB$63,0),2)="Fluoroquinolones","x",IF(INDEX(Données_ATB!CB$3:CC$63,MATCH(X63,Données_ATB!CB$3:CB$63,0),2)="Cephalosporines 3&amp;4G","x","")))</f>
        <v/>
      </c>
      <c r="X63" s="77" t="str">
        <f>Données_ATB!CB62</f>
        <v>Tylvalosine</v>
      </c>
      <c r="Y63" s="104" t="e">
        <f t="shared" si="30"/>
        <v>#N/A</v>
      </c>
      <c r="Z63" s="8" t="str">
        <f ca="1"/>
        <v>Tylvalosine</v>
      </c>
      <c r="AA63" s="97" t="e">
        <f ca="1"/>
        <v>#N/A</v>
      </c>
      <c r="AB63" s="102"/>
      <c r="AC63" s="8"/>
      <c r="AD63" s="8"/>
      <c r="AE63" s="8"/>
      <c r="AF63" s="8"/>
      <c r="AG63" s="8"/>
      <c r="AH63" s="154" t="str">
        <f t="shared" si="80"/>
        <v/>
      </c>
      <c r="AI63" s="8" t="str">
        <f>IFERROR(SUMIFS('Étape 1 - à remplir'!$F$31:$F$400,'Étape 1 - à remplir'!$C$31:$C$400,IF($AH63="Lait","*Lait*",IF($AH63="Viande","*Viande*",IF($AH63="Reproduction","*Reproduction*",IF($AH63="Autre","*Autre*",IF($AH63="Loisir","*Loisir*",IF($AH63="Œufs","*Œufs*","")))))),'Étape 1 - à remplir'!$G$31:$G$400,"animaux",'Étape 1 - à remplir'!$M$31:$M$400,MASQ2!AI$43)/SUMIFS('Étape 1 - à remplir'!$F$19:$F$28,'Étape 1 - à remplir'!$D$19:$D$28,MASQ2!$AH63,'Étape 1 - à remplir'!$G$19:$G$28,"animaux"),"")</f>
        <v/>
      </c>
      <c r="AJ63" s="8" t="str">
        <f>IFERROR(SUMIFS('Étape 1 - à remplir'!$F$31:$F$400,'Étape 1 - à remplir'!$C$31:$C$400,IF($AH63="Lait","*Lait*",IF($AH63="Viande","*Viande*",IF($AH63="Reproduction","*Reproduction*",IF($AH63="Autre","*Autre*",IF($AH63="Loisir","*Loisir*",IF($AH63="Œufs","*Œufs*","")))))),'Étape 1 - à remplir'!$G$31:$G$400,"animaux",'Étape 1 - à remplir'!$M$31:$M$400,MASQ2!AJ$43)/SUMIFS('Étape 1 - à remplir'!$F$19:$F$28,'Étape 1 - à remplir'!$D$19:$D$28,MASQ2!$AH63,'Étape 1 - à remplir'!$G$19:$G$28,"animaux"),"")</f>
        <v/>
      </c>
      <c r="AK63" s="8" t="str">
        <f>IFERROR(SUMIFS('Étape 1 - à remplir'!$F$31:$F$400,'Étape 1 - à remplir'!$C$31:$C$400,IF($AH63="Lait","*Lait*",IF($AH63="Viande","*Viande*",IF($AH63="Reproduction","*Reproduction*",IF($AH63="Autre","*Autre*",IF($AH63="Loisir","*Loisir*",IF($AH63="Œufs","*Œufs*","")))))),'Étape 1 - à remplir'!$G$31:$G$400,"animaux",'Étape 1 - à remplir'!$M$31:$M$400,MASQ2!AK$43)/SUMIFS('Étape 1 - à remplir'!$F$19:$F$28,'Étape 1 - à remplir'!$D$19:$D$28,MASQ2!$AH63,'Étape 1 - à remplir'!$G$19:$G$28,"animaux"),"")</f>
        <v/>
      </c>
      <c r="AL63" s="8" t="str">
        <f>IFERROR(SUMIFS('Étape 1 - à remplir'!$F$31:$F$400,'Étape 1 - à remplir'!$C$31:$C$400,IF($AH63="Lait","*Lait*",IF($AH63="Viande","*Viande*",IF($AH63="Reproduction","*Reproduction*",IF($AH63="Autre","*Autre*",IF($AH63="Loisir","*Loisir*",IF($AH63="Œufs","*Œufs*","")))))),'Étape 1 - à remplir'!$G$31:$G$400,"animaux",'Étape 1 - à remplir'!$M$31:$M$400,MASQ2!AL$43)/SUMIFS('Étape 1 - à remplir'!$F$19:$F$28,'Étape 1 - à remplir'!$D$19:$D$28,MASQ2!$AH63,'Étape 1 - à remplir'!$G$19:$G$28,"animaux"),"")</f>
        <v/>
      </c>
      <c r="AM63" s="8" t="str">
        <f>IFERROR(SUMIFS('Étape 1 - à remplir'!$F$31:$F$400,'Étape 1 - à remplir'!$C$31:$C$400,IF($AH63="Lait","*Lait*",IF($AH63="Viande","*Viande*",IF($AH63="Reproduction","*Reproduction*",IF($AH63="Autre","*Autre*",IF($AH63="Loisir","*Loisir*",IF($AH63="Œufs","*Œufs*","")))))),'Étape 1 - à remplir'!$G$31:$G$400,"animaux",'Étape 1 - à remplir'!$M$31:$M$400,MASQ2!AM$43)/SUMIFS('Étape 1 - à remplir'!$F$19:$F$28,'Étape 1 - à remplir'!$D$19:$D$28,MASQ2!$AH63,'Étape 1 - à remplir'!$G$19:$G$28,"animaux"),"")</f>
        <v/>
      </c>
      <c r="AN63" s="8" t="str">
        <f>IFERROR(SUMIFS('Étape 1 - à remplir'!$F$31:$F$400,'Étape 1 - à remplir'!$C$31:$C$400,IF($AH63="Lait","*Lait*",IF($AH63="Viande","*Viande*",IF($AH63="Reproduction","*Reproduction*",IF($AH63="Autre","*Autre*",IF($AH63="Loisir","*Loisir*",IF($AH63="Œufs","*Œufs*","")))))),'Étape 1 - à remplir'!$G$31:$G$400,"animaux",'Étape 1 - à remplir'!$M$31:$M$400,MASQ2!AN$43)/SUMIFS('Étape 1 - à remplir'!$F$19:$F$28,'Étape 1 - à remplir'!$D$19:$D$28,MASQ2!$AH63,'Étape 1 - à remplir'!$G$19:$G$28,"animaux"),"")</f>
        <v/>
      </c>
      <c r="AO63" s="8" t="str">
        <f>IFERROR(SUMIFS('Étape 1 - à remplir'!$F$31:$F$400,'Étape 1 - à remplir'!$C$31:$C$400,IF($AH63="Lait","*Lait*",IF($AH63="Viande","*Viande*",IF($AH63="Reproduction","*Reproduction*",IF($AH63="Autre","*Autre*",IF($AH63="Loisir","*Loisir*",IF($AH63="Œufs","*Œufs*","")))))),'Étape 1 - à remplir'!$G$31:$G$400,"animaux",'Étape 1 - à remplir'!$M$31:$M$400,MASQ2!AO$43)/SUMIFS('Étape 1 - à remplir'!$F$19:$F$28,'Étape 1 - à remplir'!$D$19:$D$28,MASQ2!$AH63,'Étape 1 - à remplir'!$G$19:$G$28,"animaux"),"")</f>
        <v/>
      </c>
      <c r="AP63" s="8" t="str">
        <f>IFERROR(SUMIFS('Étape 1 - à remplir'!$F$31:$F$400,'Étape 1 - à remplir'!$C$31:$C$400,IF($AH63="Lait","*Lait*",IF($AH63="Viande","*Viande*",IF($AH63="Reproduction","*Reproduction*",IF($AH63="Autre","*Autre*",IF($AH63="Loisir","*Loisir*",IF($AH63="Œufs","*Œufs*","")))))),'Étape 1 - à remplir'!$G$31:$G$400,"animaux",'Étape 1 - à remplir'!$M$31:$M$400,MASQ2!AP$43)/SUMIFS('Étape 1 - à remplir'!$F$19:$F$28,'Étape 1 - à remplir'!$D$19:$D$28,MASQ2!$AH63,'Étape 1 - à remplir'!$G$19:$G$28,"animaux"),"")</f>
        <v/>
      </c>
      <c r="AQ63" s="8" t="str">
        <f>IFERROR(SUMIFS('Étape 1 - à remplir'!$F$31:$F$400,'Étape 1 - à remplir'!$C$31:$C$400,IF($AH63="Lait","*Lait*",IF($AH63="Viande","*Viande*",IF($AH63="Reproduction","*Reproduction*",IF($AH63="Autre","*Autre*",IF($AH63="Loisir","*Loisir*",IF($AH63="Œufs","*Œufs*","")))))),'Étape 1 - à remplir'!$G$31:$G$400,"animaux",'Étape 1 - à remplir'!$M$31:$M$400,MASQ2!AQ$43)/SUMIFS('Étape 1 - à remplir'!$F$19:$F$28,'Étape 1 - à remplir'!$D$19:$D$28,MASQ2!$AH63,'Étape 1 - à remplir'!$G$19:$G$28,"animaux"),"")</f>
        <v/>
      </c>
      <c r="AR63" s="8" t="str">
        <f>IFERROR(SUMIFS('Étape 1 - à remplir'!$F$31:$F$400,'Étape 1 - à remplir'!$C$31:$C$400,IF($AH63="Lait","*Lait*",IF($AH63="Viande","*Viande*",IF($AH63="Reproduction","*Reproduction*",IF($AH63="Autre","*Autre*",IF($AH63="Loisir","*Loisir*",IF($AH63="Œufs","*Œufs*","")))))),'Étape 1 - à remplir'!$G$31:$G$400,"animaux",'Étape 1 - à remplir'!$M$31:$M$400,MASQ2!AR$43)/SUMIFS('Étape 1 - à remplir'!$F$19:$F$28,'Étape 1 - à remplir'!$D$19:$D$28,MASQ2!$AH63,'Étape 1 - à remplir'!$G$19:$G$28,"animaux"),"")</f>
        <v/>
      </c>
      <c r="AS63" s="8" t="str">
        <f>IFERROR(SUMIFS('Étape 1 - à remplir'!$F$31:$F$400,'Étape 1 - à remplir'!$C$31:$C$400,IF($AH63="Lait","*Lait*",IF($AH63="Viande","*Viande*",IF($AH63="Reproduction","*Reproduction*",IF($AH63="Autre","*Autre*",IF($AH63="Loisir","*Loisir*",IF($AH63="Œufs","*Œufs*","")))))),'Étape 1 - à remplir'!$G$31:$G$400,"animaux",'Étape 1 - à remplir'!$M$31:$M$400,MASQ2!AS$43)/SUMIFS('Étape 1 - à remplir'!$F$19:$F$28,'Étape 1 - à remplir'!$D$19:$D$28,MASQ2!$AH63,'Étape 1 - à remplir'!$G$19:$G$28,"animaux"),"")</f>
        <v/>
      </c>
      <c r="AT63" s="104" t="str">
        <f>IFERROR(SUMIFS('Étape 1 - à remplir'!$F$31:$F$400,'Étape 1 - à remplir'!$C$31:$C$400,IF($AH63="Lait","*Lait*",IF($AH63="Viande","*Viande*",IF($AH63="Reproduction","*Reproduction*",IF($AH63="Autre","*Autre*",IF($AH63="Loisir","*Loisir*",IF($AH63="Œufs","*Œufs*","")))))),'Étape 1 - à remplir'!$G$31:$G$400,"animaux",'Étape 1 - à remplir'!$M$31:$M$400,MASQ2!AT$43)/SUMIFS('Étape 1 - à remplir'!$F$19:$F$28,'Étape 1 - à remplir'!$D$19:$D$28,MASQ2!$AH63,'Étape 1 - à remplir'!$G$19:$G$28,"animaux"),"")</f>
        <v/>
      </c>
      <c r="AV63" s="56"/>
      <c r="AW63" s="8"/>
      <c r="AX63" s="8"/>
      <c r="AY63" s="8"/>
      <c r="AZ63" s="8"/>
      <c r="BA63" s="8"/>
      <c r="BB63" s="8"/>
      <c r="BC63" s="8"/>
      <c r="BD63" s="102" t="str">
        <f t="shared" si="5"/>
        <v>x</v>
      </c>
      <c r="BE63" s="56" t="str">
        <f t="shared" si="6"/>
        <v>BAYTRIL 10 % SOLUTION INJECTABLE</v>
      </c>
      <c r="BF63" s="204" t="e">
        <f>IF(IF(BN$2="Catégorie",IF(BN$3="Toutes",SUMIFS('Étape 1 - à remplir'!$F$31:$F$400,'Étape 1 - à remplir'!$E$31:$E$400,MASQ2!BE63,'Étape 1 - à remplir'!$G$31:$G$400,"lots"),SUMIFS('Étape 1 - à remplir'!$F$31:$F$400,'Étape 1 - à remplir'!$E$31:$E$400,MASQ2!BE63,'Étape 1 - à remplir'!$C$31:$C$400,BN$3)),IF(BN$2="Âge",IF(BN$3="Tous",SUMIFS('Étape 1 - à remplir'!$F$31:$F$400,'Étape 1 - à remplir'!$E$31:$E$400,MASQ2!BE63,'Étape 1 - à remplir'!$G$31:$G$400,"lots"),SUMIFS('Étape 1 - à remplir'!$F$31:$F$400,'Étape 1 - à remplir'!$E$31:$E$400,MASQ2!BE63,'Étape 1 - à remplir'!$P$31:$P$400,BN$3,'Étape 1 - à remplir'!$G$31:$G$400,"lots")),IF(BN$2="Atelier",IF(BN$3="Tous",SUMIFS('Étape 1 - à remplir'!$F$31:$F$400,'Étape 1 - à remplir'!$E$31:$E$400,MASQ2!BE63,'Étape 1 - à remplir'!$G$31:$G$400,"lots"),SUMIFS('Étape 1 - à remplir'!$F$31:$F$400,'Étape 1 - à remplir'!$E$31:$E$400,MASQ2!BE63,'Étape 1 - à remplir'!$O$31:$O$400,BN$3,'Étape 1 - à remplir'!$G$31:$G$400,"lots")),IF(BN$2="Espèce",IF(BN$3="Tous",SUMIFS('Étape 1 - à remplir'!$F$31:$F$400,'Étape 1 - à remplir'!$E$31:$E$400,MASQ2!BE63,'Étape 1 - à remplir'!$G$31:$G$400,"lots"),SUMIFS('Étape 1 - à remplir'!$F$31:$F$400,'Étape 1 - à remplir'!$E$31:$E$400,MASQ2!BE63,'Étape 1 - à remplir'!$N$31:$N$400,BN$3,'Étape 1 - à remplir'!$G$31:$G$400,"lots"))))))=0,NA(),IF(BN$2="Catégorie",IF(BN$3="Toutes",SUMIFS('Étape 1 - à remplir'!$F$31:$F$400,'Étape 1 - à remplir'!$E$31:$E$400,MASQ2!BE63,'Étape 1 - à remplir'!$G$31:$G$400,"lots"),SUMIFS('Étape 1 - à remplir'!$F$31:$F$400,'Étape 1 - à remplir'!$E$31:$E$400,MASQ2!BE63,'Étape 1 - à remplir'!$C$31:$C$400,BN$3)),IF(BN$2="Âge",IF(BN$3="Tous",SUMIFS('Étape 1 - à remplir'!$F$31:$F$400,'Étape 1 - à remplir'!$E$31:$E$400,MASQ2!BE63,'Étape 1 - à remplir'!$G$31:$G$400,"lots"),SUMIFS('Étape 1 - à remplir'!$F$31:$F$400,'Étape 1 - à remplir'!$E$31:$E$400,MASQ2!BE63,'Étape 1 - à remplir'!$P$31:$P$400,BN$3,'Étape 1 - à remplir'!$G$31:$G$400,"lots")),IF(BN$2="Atelier",IF(BN$3="Tous",SUMIFS('Étape 1 - à remplir'!$F$31:$F$400,'Étape 1 - à remplir'!$E$31:$E$400,MASQ2!BE63,'Étape 1 - à remplir'!$G$31:$G$400,"lots"),SUMIFS('Étape 1 - à remplir'!$F$31:$F$400,'Étape 1 - à remplir'!$E$31:$E$400,MASQ2!BE63,'Étape 1 - à remplir'!$O$31:$O$400,BN$3,'Étape 1 - à remplir'!$G$31:$G$400,"lots")),IF(BN$2="Espèce",IF(BN$3="Tous",SUMIFS('Étape 1 - à remplir'!$F$31:$F$400,'Étape 1 - à remplir'!$E$31:$E$400,MASQ2!BE63,'Étape 1 - à remplir'!$G$31:$G$400,"lots"),SUMIFS('Étape 1 - à remplir'!$F$31:$F$400,'Étape 1 - à remplir'!$E$31:$E$400,MASQ2!BE63,'Étape 1 - à remplir'!$N$31:$N$400,BN$3,'Étape 1 - à remplir'!$G$31:$G$400,"lots")))))))</f>
        <v>#N/A</v>
      </c>
      <c r="BG63" s="204">
        <f t="shared" si="32"/>
        <v>0</v>
      </c>
      <c r="BH63" s="204" t="str">
        <f t="shared" si="7"/>
        <v>Enrofloxacine</v>
      </c>
      <c r="BI63" s="204" t="str">
        <f t="shared" si="8"/>
        <v/>
      </c>
      <c r="BJ63" s="204" t="str">
        <f t="shared" si="9"/>
        <v/>
      </c>
      <c r="BK63" s="204" t="str">
        <f t="shared" si="10"/>
        <v>Fluoroquinolones</v>
      </c>
      <c r="BL63" s="204" t="str">
        <f t="shared" si="11"/>
        <v/>
      </c>
      <c r="BM63" s="97" t="str">
        <f t="shared" si="12"/>
        <v/>
      </c>
      <c r="BN63" s="78"/>
      <c r="BO63" s="78"/>
      <c r="BP63" s="77" t="str">
        <f ca="1"/>
        <v>BAYTRIL 10 % SOLUTION INJECTABLE</v>
      </c>
      <c r="BQ63" s="79" t="e">
        <f ca="1"/>
        <v>#N/A</v>
      </c>
      <c r="BR63" s="102" t="str">
        <f t="shared" si="73"/>
        <v/>
      </c>
      <c r="BS63" s="77" t="str">
        <f t="shared" si="74"/>
        <v>Tylvalosine</v>
      </c>
      <c r="BT63" s="104" t="e">
        <f t="shared" si="33"/>
        <v>#N/A</v>
      </c>
      <c r="BU63" s="204" t="str">
        <f ca="1"/>
        <v>Tylvalosine</v>
      </c>
      <c r="BV63" s="97" t="e">
        <f ca="1"/>
        <v>#N/A</v>
      </c>
      <c r="BW63" s="8"/>
      <c r="BX63" s="8"/>
      <c r="BY63" s="8"/>
      <c r="BZ63" s="8"/>
      <c r="CA63" s="8"/>
      <c r="CB63" s="8"/>
      <c r="CC63" s="154" t="str">
        <f t="shared" si="81"/>
        <v/>
      </c>
      <c r="CD63" s="164" t="str">
        <f>IFERROR(SUMIFS('Étape 1 - à remplir'!$F$31:$F$400,'Étape 1 - à remplir'!$C$31:$C$400,IF($CC63="Lait","*Lait*",IF($CC63="Viande","*Viande*",IF($CC63="Reproduction","*Reproduction*",IF($CC63="Autre","*Autre*",IF($CC63="Loisir","*Loisir*",IF($CC63="Œufs","*Œufs*","")))))),'Étape 1 - à remplir'!$G$31:$G$400,"lots",'Étape 1 - à remplir'!$M$31:$M$400,MASQ2!CD$43)/SUMIFS('Étape 1 - à remplir'!$F$19:$F$28,'Étape 1 - à remplir'!$D$19:$D$28,MASQ2!$CC63,'Étape 1 - à remplir'!$G$19:$G$28,"lots"),"")</f>
        <v/>
      </c>
      <c r="CE63" s="155" t="str">
        <f>IFERROR(SUMIFS('Étape 1 - à remplir'!$F$31:$F$400,'Étape 1 - à remplir'!$C$31:$C$400,IF($CC63="Lait","*Lait*",IF($CC63="Viande","*Viande*",IF($CC63="Reproduction","*Reproduction*",IF($CC63="Autre","*Autre*",IF($CC63="Loisir","*Loisir*",IF($CC63="Œufs","*Œufs*","")))))),'Étape 1 - à remplir'!$G$31:$G$400,"lots",'Étape 1 - à remplir'!$M$31:$M$400,MASQ2!CE$43)/SUMIFS('Étape 1 - à remplir'!$F$19:$F$28,'Étape 1 - à remplir'!$D$19:$D$28,MASQ2!$CC63,'Étape 1 - à remplir'!$G$19:$G$28,"lots"),"")</f>
        <v/>
      </c>
      <c r="CF63" s="155" t="str">
        <f>IFERROR(SUMIFS('Étape 1 - à remplir'!$F$31:$F$400,'Étape 1 - à remplir'!$C$31:$C$400,IF($CC63="Lait","*Lait*",IF($CC63="Viande","*Viande*",IF($CC63="Reproduction","*Reproduction*",IF($CC63="Autre","*Autre*",IF($CC63="Loisir","*Loisir*",IF($CC63="Œufs","*Œufs*","")))))),'Étape 1 - à remplir'!$G$31:$G$400,"lots",'Étape 1 - à remplir'!$M$31:$M$400,MASQ2!CF$43)/SUMIFS('Étape 1 - à remplir'!$F$19:$F$28,'Étape 1 - à remplir'!$D$19:$D$28,MASQ2!$CC63,'Étape 1 - à remplir'!$G$19:$G$28,"lots"),"")</f>
        <v/>
      </c>
      <c r="CG63" s="155" t="str">
        <f>IFERROR(SUMIFS('Étape 1 - à remplir'!$F$31:$F$400,'Étape 1 - à remplir'!$C$31:$C$400,IF($CC63="Lait","*Lait*",IF($CC63="Viande","*Viande*",IF($CC63="Reproduction","*Reproduction*",IF($CC63="Autre","*Autre*",IF($CC63="Loisir","*Loisir*",IF($CC63="Œufs","*Œufs*","")))))),'Étape 1 - à remplir'!$G$31:$G$400,"lots",'Étape 1 - à remplir'!$M$31:$M$400,MASQ2!CG$43)/SUMIFS('Étape 1 - à remplir'!$F$19:$F$28,'Étape 1 - à remplir'!$D$19:$D$28,MASQ2!$CC63,'Étape 1 - à remplir'!$G$19:$G$28,"lots"),"")</f>
        <v/>
      </c>
      <c r="CH63" s="155" t="str">
        <f>IFERROR(SUMIFS('Étape 1 - à remplir'!$F$31:$F$400,'Étape 1 - à remplir'!$C$31:$C$400,IF($CC63="Lait","*Lait*",IF($CC63="Viande","*Viande*",IF($CC63="Reproduction","*Reproduction*",IF($CC63="Autre","*Autre*",IF($CC63="Loisir","*Loisir*",IF($CC63="Œufs","*Œufs*","")))))),'Étape 1 - à remplir'!$G$31:$G$400,"lots",'Étape 1 - à remplir'!$M$31:$M$400,MASQ2!CH$43)/SUMIFS('Étape 1 - à remplir'!$F$19:$F$28,'Étape 1 - à remplir'!$D$19:$D$28,MASQ2!$CC63,'Étape 1 - à remplir'!$G$19:$G$28,"lots"),"")</f>
        <v/>
      </c>
      <c r="CI63" s="155" t="str">
        <f>IFERROR(SUMIFS('Étape 1 - à remplir'!$F$31:$F$400,'Étape 1 - à remplir'!$C$31:$C$400,IF($CC63="Lait","*Lait*",IF($CC63="Viande","*Viande*",IF($CC63="Reproduction","*Reproduction*",IF($CC63="Autre","*Autre*",IF($CC63="Loisir","*Loisir*",IF($CC63="Œufs","*Œufs*","")))))),'Étape 1 - à remplir'!$G$31:$G$400,"lots",'Étape 1 - à remplir'!$M$31:$M$400,MASQ2!CI$43)/SUMIFS('Étape 1 - à remplir'!$F$19:$F$28,'Étape 1 - à remplir'!$D$19:$D$28,MASQ2!$CC63,'Étape 1 - à remplir'!$G$19:$G$28,"lots"),"")</f>
        <v/>
      </c>
      <c r="CJ63" s="155" t="str">
        <f>IFERROR(SUMIFS('Étape 1 - à remplir'!$F$31:$F$400,'Étape 1 - à remplir'!$C$31:$C$400,IF($CC63="Lait","*Lait*",IF($CC63="Viande","*Viande*",IF($CC63="Reproduction","*Reproduction*",IF($CC63="Autre","*Autre*",IF($CC63="Loisir","*Loisir*",IF($CC63="Œufs","*Œufs*","")))))),'Étape 1 - à remplir'!$G$31:$G$400,"lots",'Étape 1 - à remplir'!$M$31:$M$400,MASQ2!CJ$43)/SUMIFS('Étape 1 - à remplir'!$F$19:$F$28,'Étape 1 - à remplir'!$D$19:$D$28,MASQ2!$CC63,'Étape 1 - à remplir'!$G$19:$G$28,"lots"),"")</f>
        <v/>
      </c>
      <c r="CK63" s="155" t="str">
        <f>IFERROR(SUMIFS('Étape 1 - à remplir'!$F$31:$F$400,'Étape 1 - à remplir'!$C$31:$C$400,IF($CC63="Lait","*Lait*",IF($CC63="Viande","*Viande*",IF($CC63="Reproduction","*Reproduction*",IF($CC63="Autre","*Autre*",IF($CC63="Loisir","*Loisir*",IF($CC63="Œufs","*Œufs*","")))))),'Étape 1 - à remplir'!$G$31:$G$400,"lots",'Étape 1 - à remplir'!$M$31:$M$400,MASQ2!CK$43)/SUMIFS('Étape 1 - à remplir'!$F$19:$F$28,'Étape 1 - à remplir'!$D$19:$D$28,MASQ2!$CC63,'Étape 1 - à remplir'!$G$19:$G$28,"lots"),"")</f>
        <v/>
      </c>
      <c r="CL63" s="155" t="str">
        <f>IFERROR(SUMIFS('Étape 1 - à remplir'!$F$31:$F$400,'Étape 1 - à remplir'!$C$31:$C$400,IF($CC63="Lait","*Lait*",IF($CC63="Viande","*Viande*",IF($CC63="Reproduction","*Reproduction*",IF($CC63="Autre","*Autre*",IF($CC63="Loisir","*Loisir*",IF($CC63="Œufs","*Œufs*","")))))),'Étape 1 - à remplir'!$G$31:$G$400,"lots",'Étape 1 - à remplir'!$M$31:$M$400,MASQ2!CL$43)/SUMIFS('Étape 1 - à remplir'!$F$19:$F$28,'Étape 1 - à remplir'!$D$19:$D$28,MASQ2!$CC63,'Étape 1 - à remplir'!$G$19:$G$28,"lots"),"")</f>
        <v/>
      </c>
      <c r="CM63" s="155" t="str">
        <f>IFERROR(SUMIFS('Étape 1 - à remplir'!$F$31:$F$400,'Étape 1 - à remplir'!$C$31:$C$400,IF($CC63="Lait","*Lait*",IF($CC63="Viande","*Viande*",IF($CC63="Reproduction","*Reproduction*",IF($CC63="Autre","*Autre*",IF($CC63="Loisir","*Loisir*",IF($CC63="Œufs","*Œufs*","")))))),'Étape 1 - à remplir'!$G$31:$G$400,"lots",'Étape 1 - à remplir'!$M$31:$M$400,MASQ2!CM$43)/SUMIFS('Étape 1 - à remplir'!$F$19:$F$28,'Étape 1 - à remplir'!$D$19:$D$28,MASQ2!$CC63,'Étape 1 - à remplir'!$G$19:$G$28,"lots"),"")</f>
        <v/>
      </c>
      <c r="CN63" s="155" t="str">
        <f>IFERROR(SUMIFS('Étape 1 - à remplir'!$F$31:$F$400,'Étape 1 - à remplir'!$C$31:$C$400,IF($CC63="Lait","*Lait*",IF($CC63="Viande","*Viande*",IF($CC63="Reproduction","*Reproduction*",IF($CC63="Autre","*Autre*",IF($CC63="Loisir","*Loisir*",IF($CC63="Œufs","*Œufs*","")))))),'Étape 1 - à remplir'!$G$31:$G$400,"lots",'Étape 1 - à remplir'!$M$31:$M$400,MASQ2!CN$43)/SUMIFS('Étape 1 - à remplir'!$F$19:$F$28,'Étape 1 - à remplir'!$D$19:$D$28,MASQ2!$CC63,'Étape 1 - à remplir'!$G$19:$G$28,"lots"),"")</f>
        <v/>
      </c>
      <c r="CO63" s="159" t="str">
        <f>IFERROR(SUMIFS('Étape 1 - à remplir'!$F$31:$F$400,'Étape 1 - à remplir'!$C$31:$C$400,IF($CC63="Lait","*Lait*",IF($CC63="Viande","*Viande*",IF($CC63="Reproduction","*Reproduction*",IF($CC63="Autre","*Autre*",IF($CC63="Loisir","*Loisir*",IF($CC63="Œufs","*Œufs*","")))))),'Étape 1 - à remplir'!$G$31:$G$400,"lots",'Étape 1 - à remplir'!$M$31:$M$400,MASQ2!CO$43)/SUMIFS('Étape 1 - à remplir'!$F$19:$F$28,'Étape 1 - à remplir'!$D$19:$D$28,MASQ2!$CC63,'Étape 1 - à remplir'!$G$19:$G$28,"lots"),"")</f>
        <v/>
      </c>
      <c r="CQ63" s="56"/>
      <c r="CR63" s="8"/>
      <c r="CS63" s="8"/>
      <c r="CT63" s="8"/>
      <c r="CU63" s="8"/>
      <c r="CV63" s="8"/>
      <c r="CW63" s="8"/>
      <c r="CX63" s="8"/>
      <c r="CY63" s="102" t="str">
        <f t="shared" si="18"/>
        <v>x</v>
      </c>
      <c r="CZ63" s="56" t="str">
        <f t="shared" si="19"/>
        <v>BAYTRIL 10 % SOLUTION INJECTABLE</v>
      </c>
      <c r="DA63" s="204" t="e">
        <f>IF(IF(DI$2="Catégorie",IF(DI$3="Toutes",SUMIFS('Étape 1 - à remplir'!$F$31:$F$400,'Étape 1 - à remplir'!$E$31:$E$400,MASQ2!CZ63,'Étape 1 - à remplir'!$G$31:$G$400,"kg"),SUMIFS('Étape 1 - à remplir'!$F$31:$F$400,'Étape 1 - à remplir'!$E$31:$E$400,MASQ2!CZ63,'Étape 1 - à remplir'!$C$31:$C$400,DI$3)),IF(DI$2="Âge",IF(DI$3="Tous",SUMIFS('Étape 1 - à remplir'!$F$31:$F$400,'Étape 1 - à remplir'!$E$31:$E$400,MASQ2!CZ63,'Étape 1 - à remplir'!$G$31:$G$400,"kg"),SUMIFS('Étape 1 - à remplir'!$F$31:$F$400,'Étape 1 - à remplir'!$E$31:$E$400,MASQ2!CZ63,'Étape 1 - à remplir'!$P$31:$P$400,DI$3,'Étape 1 - à remplir'!$G$31:$G$400,"kg")),IF(DI$2="Atelier",IF(DI$3="Tous",SUMIFS('Étape 1 - à remplir'!$F$31:$F$400,'Étape 1 - à remplir'!$E$31:$E$400,MASQ2!CZ63,'Étape 1 - à remplir'!$G$31:$G$400,"kg"),SUMIFS('Étape 1 - à remplir'!$F$31:$F$400,'Étape 1 - à remplir'!$E$31:$E$400,MASQ2!CZ63,'Étape 1 - à remplir'!$O$31:$O$400,DI$3,'Étape 1 - à remplir'!$G$31:$G$400,"kg")),IF(DI$2="Espèce",IF(DI$3="Tous",SUMIFS('Étape 1 - à remplir'!$F$31:$F$400,'Étape 1 - à remplir'!$E$31:$E$400,MASQ2!CZ63,'Étape 1 - à remplir'!$G$31:$G$400,"kg"),SUMIFS('Étape 1 - à remplir'!$F$31:$F$400,'Étape 1 - à remplir'!$E$31:$E$400,MASQ2!CZ63,'Étape 1 - à remplir'!$N$31:$N$400,DI$3,'Étape 1 - à remplir'!$G$31:$G$400,"kg"))))))=0,NA(),IF(DI$2="Catégorie",IF(DI$3="Toutes",SUMIFS('Étape 1 - à remplir'!$F$31:$F$400,'Étape 1 - à remplir'!$E$31:$E$400,MASQ2!CZ63,'Étape 1 - à remplir'!$G$31:$G$400,"kg"),SUMIFS('Étape 1 - à remplir'!$F$31:$F$400,'Étape 1 - à remplir'!$E$31:$E$400,MASQ2!CZ63,'Étape 1 - à remplir'!$C$31:$C$400,DI$3)),IF(DI$2="Âge",IF(DI$3="Tous",SUMIFS('Étape 1 - à remplir'!$F$31:$F$400,'Étape 1 - à remplir'!$E$31:$E$400,MASQ2!CZ63,'Étape 1 - à remplir'!$G$31:$G$400,"kg"),SUMIFS('Étape 1 - à remplir'!$F$31:$F$400,'Étape 1 - à remplir'!$E$31:$E$400,MASQ2!CZ63,'Étape 1 - à remplir'!$P$31:$P$400,DI$3,'Étape 1 - à remplir'!$G$31:$G$400,"kg")),IF(DI$2="Atelier",IF(DI$3="Tous",SUMIFS('Étape 1 - à remplir'!$F$31:$F$400,'Étape 1 - à remplir'!$E$31:$E$400,MASQ2!CZ63,'Étape 1 - à remplir'!$G$31:$G$400,"kg"),SUMIFS('Étape 1 - à remplir'!$F$31:$F$400,'Étape 1 - à remplir'!$E$31:$E$400,MASQ2!CZ63,'Étape 1 - à remplir'!$O$31:$O$400,DI$3,'Étape 1 - à remplir'!$G$31:$G$400,"kg")),IF(DI$2="Espèce",IF(DI$3="Tous",SUMIFS('Étape 1 - à remplir'!$F$31:$F$400,'Étape 1 - à remplir'!$E$31:$E$400,MASQ2!CZ63,'Étape 1 - à remplir'!$G$31:$G$400,"kg"),SUMIFS('Étape 1 - à remplir'!$F$31:$F$400,'Étape 1 - à remplir'!$E$31:$E$400,MASQ2!CZ63,'Étape 1 - à remplir'!$N$31:$N$400,DI$3,'Étape 1 - à remplir'!$G$31:$G$400,"kg")))))))</f>
        <v>#N/A</v>
      </c>
      <c r="DB63" s="104">
        <f t="shared" si="35"/>
        <v>0</v>
      </c>
      <c r="DC63" s="204" t="str">
        <f t="shared" si="20"/>
        <v>Enrofloxacine</v>
      </c>
      <c r="DD63" s="204" t="str">
        <f t="shared" si="21"/>
        <v/>
      </c>
      <c r="DE63" s="204" t="str">
        <f t="shared" si="22"/>
        <v/>
      </c>
      <c r="DF63" s="204" t="str">
        <f t="shared" si="23"/>
        <v>Fluoroquinolones</v>
      </c>
      <c r="DG63" s="204" t="str">
        <f t="shared" si="24"/>
        <v/>
      </c>
      <c r="DH63" s="97" t="str">
        <f t="shared" si="25"/>
        <v/>
      </c>
      <c r="DI63" s="78"/>
      <c r="DJ63" s="78"/>
      <c r="DK63" s="77" t="str">
        <f ca="1"/>
        <v>BAYTRIL 10 % SOLUTION INJECTABLE</v>
      </c>
      <c r="DL63" s="79" t="e">
        <f ca="1"/>
        <v>#N/A</v>
      </c>
      <c r="DM63" s="102" t="str">
        <f t="shared" si="75"/>
        <v/>
      </c>
      <c r="DN63" s="77" t="str">
        <f t="shared" si="76"/>
        <v>Tylvalosine</v>
      </c>
      <c r="DO63" s="104" t="e">
        <f t="shared" si="36"/>
        <v>#N/A</v>
      </c>
      <c r="DP63" s="8" t="str">
        <f ca="1"/>
        <v>Tylvalosine</v>
      </c>
      <c r="DQ63" s="97" t="e">
        <f ca="1"/>
        <v>#N/A</v>
      </c>
      <c r="DR63" s="8"/>
      <c r="DS63" s="8"/>
      <c r="DT63" s="8"/>
      <c r="DU63" s="8"/>
      <c r="DV63" s="8"/>
      <c r="DW63" s="8"/>
      <c r="DX63" s="164" t="str">
        <f t="shared" si="82"/>
        <v/>
      </c>
      <c r="DY63" s="163" t="str">
        <f>IFERROR(SUMIFS('Étape 1 - à remplir'!$F$31:$F$400,'Étape 1 - à remplir'!$C$31:$C$400,IF($DX63="Lait","*Lait*",IF($DX63="Viande","*Viande*",IF($DX63="Reproduction","*Reproduction*",IF($DX63="Autre","*Autre*",IF($DX63="Loisir","*Loisir*",IF($DX63="Œufs","*Œufs*","")))))),'Étape 1 - à remplir'!$G$31:$G$400,"kg",'Étape 1 - à remplir'!$M$31:$M$400,MASQ2!DY$43)/SUMIFS('Étape 1 - à remplir'!$F$19:$F$28,'Étape 1 - à remplir'!$D$19:$D$28,MASQ2!$DX63,'Étape 1 - à remplir'!$G$19:$G$28,"kg"),"")</f>
        <v/>
      </c>
      <c r="DZ63" s="8" t="str">
        <f>IFERROR(SUMIFS('Étape 1 - à remplir'!$F$31:$F$400,'Étape 1 - à remplir'!$C$31:$C$400,IF($DX63="Lait","*Lait*",IF($DX63="Viande","*Viande*",IF($DX63="Reproduction","*Reproduction*",IF($DX63="Autre","*Autre*",IF($DX63="Loisir","*Loisir*",IF($DX63="Œufs","*Œufs*","")))))),'Étape 1 - à remplir'!$G$31:$G$400,"kg",'Étape 1 - à remplir'!$M$31:$M$400,MASQ2!DZ$43)/SUMIFS('Étape 1 - à remplir'!$F$19:$F$28,'Étape 1 - à remplir'!$D$19:$D$28,MASQ2!$DX63,'Étape 1 - à remplir'!$G$19:$G$28,"kg"),"")</f>
        <v/>
      </c>
      <c r="EA63" s="8" t="str">
        <f>IFERROR(SUMIFS('Étape 1 - à remplir'!$F$31:$F$400,'Étape 1 - à remplir'!$C$31:$C$400,IF($DX63="Lait","*Lait*",IF($DX63="Viande","*Viande*",IF($DX63="Reproduction","*Reproduction*",IF($DX63="Autre","*Autre*",IF($DX63="Loisir","*Loisir*",IF($DX63="Œufs","*Œufs*","")))))),'Étape 1 - à remplir'!$G$31:$G$400,"kg",'Étape 1 - à remplir'!$M$31:$M$400,MASQ2!EA$43)/SUMIFS('Étape 1 - à remplir'!$F$19:$F$28,'Étape 1 - à remplir'!$D$19:$D$28,MASQ2!$DX63,'Étape 1 - à remplir'!$G$19:$G$28,"kg"),"")</f>
        <v/>
      </c>
      <c r="EB63" s="8" t="str">
        <f>IFERROR(SUMIFS('Étape 1 - à remplir'!$F$31:$F$400,'Étape 1 - à remplir'!$C$31:$C$400,IF($DX63="Lait","*Lait*",IF($DX63="Viande","*Viande*",IF($DX63="Reproduction","*Reproduction*",IF($DX63="Autre","*Autre*",IF($DX63="Loisir","*Loisir*",IF($DX63="Œufs","*Œufs*","")))))),'Étape 1 - à remplir'!$G$31:$G$400,"kg",'Étape 1 - à remplir'!$M$31:$M$400,MASQ2!EB$43)/SUMIFS('Étape 1 - à remplir'!$F$19:$F$28,'Étape 1 - à remplir'!$D$19:$D$28,MASQ2!$DX63,'Étape 1 - à remplir'!$G$19:$G$28,"kg"),"")</f>
        <v/>
      </c>
      <c r="EC63" s="8" t="str">
        <f>IFERROR(SUMIFS('Étape 1 - à remplir'!$F$31:$F$400,'Étape 1 - à remplir'!$C$31:$C$400,IF($DX63="Lait","*Lait*",IF($DX63="Viande","*Viande*",IF($DX63="Reproduction","*Reproduction*",IF($DX63="Autre","*Autre*",IF($DX63="Loisir","*Loisir*",IF($DX63="Œufs","*Œufs*","")))))),'Étape 1 - à remplir'!$G$31:$G$400,"kg",'Étape 1 - à remplir'!$M$31:$M$400,MASQ2!EC$43)/SUMIFS('Étape 1 - à remplir'!$F$19:$F$28,'Étape 1 - à remplir'!$D$19:$D$28,MASQ2!$DX63,'Étape 1 - à remplir'!$G$19:$G$28,"kg"),"")</f>
        <v/>
      </c>
      <c r="ED63" s="8" t="str">
        <f>IFERROR(SUMIFS('Étape 1 - à remplir'!$F$31:$F$400,'Étape 1 - à remplir'!$C$31:$C$400,IF($DX63="Lait","*Lait*",IF($DX63="Viande","*Viande*",IF($DX63="Reproduction","*Reproduction*",IF($DX63="Autre","*Autre*",IF($DX63="Loisir","*Loisir*",IF($DX63="Œufs","*Œufs*","")))))),'Étape 1 - à remplir'!$G$31:$G$400,"kg",'Étape 1 - à remplir'!$M$31:$M$400,MASQ2!ED$43)/SUMIFS('Étape 1 - à remplir'!$F$19:$F$28,'Étape 1 - à remplir'!$D$19:$D$28,MASQ2!$DX63,'Étape 1 - à remplir'!$G$19:$G$28,"kg"),"")</f>
        <v/>
      </c>
      <c r="EE63" s="8" t="str">
        <f>IFERROR(SUMIFS('Étape 1 - à remplir'!$F$31:$F$400,'Étape 1 - à remplir'!$C$31:$C$400,IF($DX63="Lait","*Lait*",IF($DX63="Viande","*Viande*",IF($DX63="Reproduction","*Reproduction*",IF($DX63="Autre","*Autre*",IF($DX63="Loisir","*Loisir*",IF($DX63="Œufs","*Œufs*","")))))),'Étape 1 - à remplir'!$G$31:$G$400,"kg",'Étape 1 - à remplir'!$M$31:$M$400,MASQ2!EE$43)/SUMIFS('Étape 1 - à remplir'!$F$19:$F$28,'Étape 1 - à remplir'!$D$19:$D$28,MASQ2!$DX63,'Étape 1 - à remplir'!$G$19:$G$28,"kg"),"")</f>
        <v/>
      </c>
      <c r="EF63" s="8" t="str">
        <f>IFERROR(SUMIFS('Étape 1 - à remplir'!$F$31:$F$400,'Étape 1 - à remplir'!$C$31:$C$400,IF($DX63="Lait","*Lait*",IF($DX63="Viande","*Viande*",IF($DX63="Reproduction","*Reproduction*",IF($DX63="Autre","*Autre*",IF($DX63="Loisir","*Loisir*",IF($DX63="Œufs","*Œufs*","")))))),'Étape 1 - à remplir'!$G$31:$G$400,"kg",'Étape 1 - à remplir'!$M$31:$M$400,MASQ2!EF$43)/SUMIFS('Étape 1 - à remplir'!$F$19:$F$28,'Étape 1 - à remplir'!$D$19:$D$28,MASQ2!$DX63,'Étape 1 - à remplir'!$G$19:$G$28,"kg"),"")</f>
        <v/>
      </c>
      <c r="EG63" s="8" t="str">
        <f>IFERROR(SUMIFS('Étape 1 - à remplir'!$F$31:$F$400,'Étape 1 - à remplir'!$C$31:$C$400,IF($DX63="Lait","*Lait*",IF($DX63="Viande","*Viande*",IF($DX63="Reproduction","*Reproduction*",IF($DX63="Autre","*Autre*",IF($DX63="Loisir","*Loisir*",IF($DX63="Œufs","*Œufs*","")))))),'Étape 1 - à remplir'!$G$31:$G$400,"kg",'Étape 1 - à remplir'!$M$31:$M$400,MASQ2!EG$43)/SUMIFS('Étape 1 - à remplir'!$F$19:$F$28,'Étape 1 - à remplir'!$D$19:$D$28,MASQ2!$DX63,'Étape 1 - à remplir'!$G$19:$G$28,"kg"),"")</f>
        <v/>
      </c>
      <c r="EH63" s="8" t="str">
        <f>IFERROR(SUMIFS('Étape 1 - à remplir'!$F$31:$F$400,'Étape 1 - à remplir'!$C$31:$C$400,IF($DX63="Lait","*Lait*",IF($DX63="Viande","*Viande*",IF($DX63="Reproduction","*Reproduction*",IF($DX63="Autre","*Autre*",IF($DX63="Loisir","*Loisir*",IF($DX63="Œufs","*Œufs*","")))))),'Étape 1 - à remplir'!$G$31:$G$400,"kg",'Étape 1 - à remplir'!$M$31:$M$400,MASQ2!EH$43)/SUMIFS('Étape 1 - à remplir'!$F$19:$F$28,'Étape 1 - à remplir'!$D$19:$D$28,MASQ2!$DX63,'Étape 1 - à remplir'!$G$19:$G$28,"kg"),"")</f>
        <v/>
      </c>
      <c r="EI63" s="8" t="str">
        <f>IFERROR(SUMIFS('Étape 1 - à remplir'!$F$31:$F$400,'Étape 1 - à remplir'!$C$31:$C$400,IF($DX63="Lait","*Lait*",IF($DX63="Viande","*Viande*",IF($DX63="Reproduction","*Reproduction*",IF($DX63="Autre","*Autre*",IF($DX63="Loisir","*Loisir*",IF($DX63="Œufs","*Œufs*","")))))),'Étape 1 - à remplir'!$G$31:$G$400,"kg",'Étape 1 - à remplir'!$M$31:$M$400,MASQ2!EI$43)/SUMIFS('Étape 1 - à remplir'!$F$19:$F$28,'Étape 1 - à remplir'!$D$19:$D$28,MASQ2!$DX63,'Étape 1 - à remplir'!$G$19:$G$28,"kg"),"")</f>
        <v/>
      </c>
      <c r="EJ63" s="104" t="str">
        <f>IFERROR(SUMIFS('Étape 1 - à remplir'!$F$31:$F$400,'Étape 1 - à remplir'!$C$31:$C$400,IF($DX63="Lait","*Lait*",IF($DX63="Viande","*Viande*",IF($DX63="Reproduction","*Reproduction*",IF($DX63="Autre","*Autre*",IF($DX63="Loisir","*Loisir*",IF($DX63="Œufs","*Œufs*","")))))),'Étape 1 - à remplir'!$G$31:$G$400,"kg",'Étape 1 - à remplir'!$M$31:$M$400,MASQ2!EJ$43)/SUMIFS('Étape 1 - à remplir'!$F$19:$F$28,'Étape 1 - à remplir'!$D$19:$D$28,MASQ2!$DX63,'Étape 1 - à remplir'!$G$19:$G$28,"kg"),"")</f>
        <v/>
      </c>
    </row>
    <row r="64" spans="1:140" ht="15.75" thickBot="1" x14ac:dyDescent="0.3">
      <c r="A64" s="56"/>
      <c r="B64" s="8"/>
      <c r="C64" s="8"/>
      <c r="D64" s="8"/>
      <c r="E64" s="8"/>
      <c r="F64" s="8"/>
      <c r="G64" s="8"/>
      <c r="H64" s="8"/>
      <c r="I64" s="102" t="str">
        <f>INDEX(Données_ATB!BE:BV,MATCH(MASQ2!J64,Données_ATB!BE:BE,0),18)</f>
        <v>x</v>
      </c>
      <c r="J64" s="77" t="str">
        <f>Données_ATB!BE63</f>
        <v>BAYTRIL 1NJECT PORC</v>
      </c>
      <c r="K64" s="204" t="e">
        <f>IF(IF(S$2="Catégorie",IF(S$3="Toutes",SUMIFS('Étape 1 - à remplir'!$F$31:$F$400,'Étape 1 - à remplir'!$E$31:$E$400,MASQ2!J64,'Étape 1 - à remplir'!$G$31:$G$400,"animaux"),SUMIFS('Étape 1 - à remplir'!$F$31:$F$400,'Étape 1 - à remplir'!$E$31:$E$400,MASQ2!J64,'Étape 1 - à remplir'!$C$31:$C$400,S$3)),IF(S$2="Âge",IF(S$3="Tous",SUMIFS('Étape 1 - à remplir'!$F$31:$F$400,'Étape 1 - à remplir'!$E$31:$E$400,MASQ2!J64,'Étape 1 - à remplir'!$G$31:$G$400,"animaux"),SUMIFS('Étape 1 - à remplir'!$F$31:$F$400,'Étape 1 - à remplir'!$E$31:$E$400,MASQ2!J64,'Étape 1 - à remplir'!$P$31:$P$400,S$3)),IF(S$2="Atelier",IF(S$3="Tous",SUMIFS('Étape 1 - à remplir'!$F$31:$F$400,'Étape 1 - à remplir'!$E$31:$E$400,MASQ2!J64,'Étape 1 - à remplir'!$G$31:$G$400,"animaux"),SUMIFS('Étape 1 - à remplir'!$F$31:$F$400,'Étape 1 - à remplir'!$E$31:$E$400,MASQ2!J64,'Étape 1 - à remplir'!$O$31:$O$400,S$3)),IF(S$2="Espèce",IF(S$3="Tous",SUMIFS('Étape 1 - à remplir'!$F$31:$F$400,'Étape 1 - à remplir'!$E$31:$E$400,MASQ2!J64,'Étape 1 - à remplir'!$G$31:$G$400,"animaux"),SUMIFS('Étape 1 - à remplir'!$F$31:$F$400,'Étape 1 - à remplir'!$E$31:$E$400,MASQ2!J64,'Étape 1 - à remplir'!$N$31:$N$400,S$3))))))=0,NA(),IF(S$2="Catégorie",IF(S$3="Toutes",SUMIFS('Étape 1 - à remplir'!$F$31:$F$400,'Étape 1 - à remplir'!$E$31:$E$400,MASQ2!J64,'Étape 1 - à remplir'!$G$31:$G$400,"animaux"),SUMIFS('Étape 1 - à remplir'!$F$31:$F$400,'Étape 1 - à remplir'!$E$31:$E$400,MASQ2!J64,'Étape 1 - à remplir'!$C$31:$C$400,S$3)),IF(S$2="Âge",IF(S$3="Tous",SUMIFS('Étape 1 - à remplir'!$F$31:$F$400,'Étape 1 - à remplir'!$E$31:$E$400,MASQ2!J64,'Étape 1 - à remplir'!$G$31:$G$400,"animaux"),SUMIFS('Étape 1 - à remplir'!$F$31:$F$400,'Étape 1 - à remplir'!$E$31:$E$400,MASQ2!J64,'Étape 1 - à remplir'!$P$31:$P$400,S$3)),IF(S$2="Atelier",IF(S$3="Tous",SUMIFS('Étape 1 - à remplir'!$F$31:$F$400,'Étape 1 - à remplir'!$E$31:$E$400,MASQ2!J64,'Étape 1 - à remplir'!$G$31:$G$400,"animaux"),SUMIFS('Étape 1 - à remplir'!$F$31:$F$400,'Étape 1 - à remplir'!$E$31:$E$400,MASQ2!J64,'Étape 1 - à remplir'!$O$31:$O$400,S$3)),IF(S$2="Espèce",IF(S$3="Tous",SUMIFS('Étape 1 - à remplir'!$F$31:$F$400,'Étape 1 - à remplir'!$E$31:$E$400,MASQ2!J64,'Étape 1 - à remplir'!$G$31:$G$400,"animaux"),SUMIFS('Étape 1 - à remplir'!$F$31:$F$400,'Étape 1 - à remplir'!$E$31:$E$400,MASQ2!J64,'Étape 1 - à remplir'!$N$31:$N$400,S$3)))))))</f>
        <v>#N/A</v>
      </c>
      <c r="L64" s="97">
        <f t="shared" si="38"/>
        <v>0</v>
      </c>
      <c r="M64" s="56" t="str">
        <f>Données_ATB!BN63</f>
        <v>Enrofloxacine</v>
      </c>
      <c r="N64" s="204" t="str">
        <f>Données_ATB!BO63</f>
        <v/>
      </c>
      <c r="O64" s="97" t="str">
        <f>Données_ATB!BP63</f>
        <v/>
      </c>
      <c r="P64" s="77" t="str">
        <f>Données_ATB!BR63</f>
        <v>Fluoroquinolones</v>
      </c>
      <c r="Q64" s="78" t="str">
        <f>Données_ATB!BS63</f>
        <v/>
      </c>
      <c r="R64" s="79" t="str">
        <f>Données_ATB!BT63</f>
        <v/>
      </c>
      <c r="S64" s="78"/>
      <c r="T64" s="78"/>
      <c r="U64" s="77" t="str">
        <f ca="1"/>
        <v>BAYTRIL 1NJECT PORC</v>
      </c>
      <c r="V64" s="79" t="e">
        <f ca="1"/>
        <v>#N/A</v>
      </c>
      <c r="W64" s="102" t="str">
        <f>IF(X64="Colistine","x",IF(INDEX(Données_ATB!CB$3:CC$63,MATCH(X64,Données_ATB!CB$3:CB$63,0),2)="Fluoroquinolones","x",IF(INDEX(Données_ATB!CB$3:CC$63,MATCH(X64,Données_ATB!CB$3:CB$63,0),2)="Cephalosporines 3&amp;4G","x","")))</f>
        <v/>
      </c>
      <c r="X64" s="106" t="str">
        <f>Données_ATB!CB63</f>
        <v>Valnémuline</v>
      </c>
      <c r="Y64" s="104" t="e">
        <f t="shared" si="30"/>
        <v>#N/A</v>
      </c>
      <c r="Z64" s="100" t="str">
        <f ca="1"/>
        <v>Valnémuline</v>
      </c>
      <c r="AA64" s="101" t="e">
        <f ca="1"/>
        <v>#N/A</v>
      </c>
      <c r="AB64" s="102"/>
      <c r="AC64" s="8"/>
      <c r="AD64" s="8"/>
      <c r="AE64" s="8"/>
      <c r="AF64" s="8"/>
      <c r="AG64" s="8"/>
      <c r="AH64" s="162" t="str">
        <f>AL32</f>
        <v/>
      </c>
      <c r="AI64" s="162"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remplir'!$M$31:$M$400,MASQ2!AI$43)/SUMIFS('Étape 1 - à remplir'!$F$19:$F$28,'Étape 1 - à remplir'!$C$19:$C$28,MASQ2!$AH64,'Étape 1 - à remplir'!$G$19:$G$28,"animaux"),"")</f>
        <v/>
      </c>
      <c r="AJ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remplir'!$M$31:$M$400,MASQ2!AJ$43)/SUMIFS('Étape 1 - à remplir'!$F$19:$F$28,'Étape 1 - à remplir'!$C$19:$C$28,MASQ2!$AH64,'Étape 1 - à remplir'!$G$19:$G$28,"animaux"),"")</f>
        <v/>
      </c>
      <c r="AK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remplir'!$M$31:$M$400,MASQ2!AK$43)/SUMIFS('Étape 1 - à remplir'!$F$19:$F$28,'Étape 1 - à remplir'!$C$19:$C$28,MASQ2!$AH64,'Étape 1 - à remplir'!$G$19:$G$28,"animaux"),"")</f>
        <v/>
      </c>
      <c r="AL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remplir'!$M$31:$M$400,MASQ2!AL$43)/SUMIFS('Étape 1 - à remplir'!$F$19:$F$28,'Étape 1 - à remplir'!$C$19:$C$28,MASQ2!$AH64,'Étape 1 - à remplir'!$G$19:$G$28,"animaux"),"")</f>
        <v/>
      </c>
      <c r="AM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remplir'!$M$31:$M$400,MASQ2!AM$43)/SUMIFS('Étape 1 - à remplir'!$F$19:$F$28,'Étape 1 - à remplir'!$C$19:$C$28,MASQ2!$AH64,'Étape 1 - à remplir'!$G$19:$G$28,"animaux"),"")</f>
        <v/>
      </c>
      <c r="AN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remplir'!$M$31:$M$400,MASQ2!AN$43)/SUMIFS('Étape 1 - à remplir'!$F$19:$F$28,'Étape 1 - à remplir'!$C$19:$C$28,MASQ2!$AH64,'Étape 1 - à remplir'!$G$19:$G$28,"animaux"),"")</f>
        <v/>
      </c>
      <c r="AO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remplir'!$M$31:$M$400,MASQ2!AO$43)/SUMIFS('Étape 1 - à remplir'!$F$19:$F$28,'Étape 1 - à remplir'!$C$19:$C$28,MASQ2!$AH64,'Étape 1 - à remplir'!$G$19:$G$28,"animaux"),"")</f>
        <v/>
      </c>
      <c r="AP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remplir'!$M$31:$M$400,MASQ2!AP$43)/SUMIFS('Étape 1 - à remplir'!$F$19:$F$28,'Étape 1 - à remplir'!$C$19:$C$28,MASQ2!$AH64,'Étape 1 - à remplir'!$G$19:$G$28,"animaux"),"")</f>
        <v/>
      </c>
      <c r="AQ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remplir'!$M$31:$M$400,MASQ2!AQ$43)/SUMIFS('Étape 1 - à remplir'!$F$19:$F$28,'Étape 1 - à remplir'!$C$19:$C$28,MASQ2!$AH64,'Étape 1 - à remplir'!$G$19:$G$28,"animaux"),"")</f>
        <v/>
      </c>
      <c r="AR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remplir'!$M$31:$M$400,MASQ2!AR$43)/SUMIFS('Étape 1 - à remplir'!$F$19:$F$28,'Étape 1 - à remplir'!$C$19:$C$28,MASQ2!$AH64,'Étape 1 - à remplir'!$G$19:$G$28,"animaux"),"")</f>
        <v/>
      </c>
      <c r="AS64" s="161"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remplir'!$M$31:$M$400,MASQ2!AS$43)/SUMIFS('Étape 1 - à remplir'!$F$19:$F$28,'Étape 1 - à remplir'!$C$19:$C$28,MASQ2!$AH64,'Étape 1 - à remplir'!$G$19:$G$28,"animaux"),"")</f>
        <v/>
      </c>
      <c r="AT64" s="158" t="str">
        <f>IFERROR(SUMIFS('Étape 1 - à remplir'!$F$31:$F$400,'Étape 1 - à remplir'!$C$31:$C$400,IF($AH64="Bovin","Bovin*",IF($AH64="Ovin","Ovin*",IF($AH64="Caprin","Caprin*",IF($AH64="Porcin","Porcin*",IF($AH64="Equin","Equin*",IF($AH64="Volaille","Volaille*",IF($AH64="Poisson","Poisson*",IF($AH64="Autre","Autre*","")))))))),'Étape 1 - à remplir'!$G$31:$G$400,"animaux",'Étape 1 - à remplir'!$M$31:$M$400,MASQ2!AT$43)/SUMIFS('Étape 1 - à remplir'!$F$19:$F$28,'Étape 1 - à remplir'!$C$19:$C$28,MASQ2!$AH64,'Étape 1 - à remplir'!$G$19:$G$28,"animaux"),"")</f>
        <v/>
      </c>
      <c r="AV64" s="56"/>
      <c r="AW64" s="8"/>
      <c r="AX64" s="8"/>
      <c r="AY64" s="8"/>
      <c r="AZ64" s="8"/>
      <c r="BA64" s="8"/>
      <c r="BB64" s="8"/>
      <c r="BC64" s="8"/>
      <c r="BD64" s="102" t="str">
        <f t="shared" si="5"/>
        <v>x</v>
      </c>
      <c r="BE64" s="56" t="str">
        <f t="shared" si="6"/>
        <v>BAYTRIL 1NJECT PORC</v>
      </c>
      <c r="BF64" s="204" t="e">
        <f>IF(IF(BN$2="Catégorie",IF(BN$3="Toutes",SUMIFS('Étape 1 - à remplir'!$F$31:$F$400,'Étape 1 - à remplir'!$E$31:$E$400,MASQ2!BE64,'Étape 1 - à remplir'!$G$31:$G$400,"lots"),SUMIFS('Étape 1 - à remplir'!$F$31:$F$400,'Étape 1 - à remplir'!$E$31:$E$400,MASQ2!BE64,'Étape 1 - à remplir'!$C$31:$C$400,BN$3)),IF(BN$2="Âge",IF(BN$3="Tous",SUMIFS('Étape 1 - à remplir'!$F$31:$F$400,'Étape 1 - à remplir'!$E$31:$E$400,MASQ2!BE64,'Étape 1 - à remplir'!$G$31:$G$400,"lots"),SUMIFS('Étape 1 - à remplir'!$F$31:$F$400,'Étape 1 - à remplir'!$E$31:$E$400,MASQ2!BE64,'Étape 1 - à remplir'!$P$31:$P$400,BN$3,'Étape 1 - à remplir'!$G$31:$G$400,"lots")),IF(BN$2="Atelier",IF(BN$3="Tous",SUMIFS('Étape 1 - à remplir'!$F$31:$F$400,'Étape 1 - à remplir'!$E$31:$E$400,MASQ2!BE64,'Étape 1 - à remplir'!$G$31:$G$400,"lots"),SUMIFS('Étape 1 - à remplir'!$F$31:$F$400,'Étape 1 - à remplir'!$E$31:$E$400,MASQ2!BE64,'Étape 1 - à remplir'!$O$31:$O$400,BN$3,'Étape 1 - à remplir'!$G$31:$G$400,"lots")),IF(BN$2="Espèce",IF(BN$3="Tous",SUMIFS('Étape 1 - à remplir'!$F$31:$F$400,'Étape 1 - à remplir'!$E$31:$E$400,MASQ2!BE64,'Étape 1 - à remplir'!$G$31:$G$400,"lots"),SUMIFS('Étape 1 - à remplir'!$F$31:$F$400,'Étape 1 - à remplir'!$E$31:$E$400,MASQ2!BE64,'Étape 1 - à remplir'!$N$31:$N$400,BN$3,'Étape 1 - à remplir'!$G$31:$G$400,"lots"))))))=0,NA(),IF(BN$2="Catégorie",IF(BN$3="Toutes",SUMIFS('Étape 1 - à remplir'!$F$31:$F$400,'Étape 1 - à remplir'!$E$31:$E$400,MASQ2!BE64,'Étape 1 - à remplir'!$G$31:$G$400,"lots"),SUMIFS('Étape 1 - à remplir'!$F$31:$F$400,'Étape 1 - à remplir'!$E$31:$E$400,MASQ2!BE64,'Étape 1 - à remplir'!$C$31:$C$400,BN$3)),IF(BN$2="Âge",IF(BN$3="Tous",SUMIFS('Étape 1 - à remplir'!$F$31:$F$400,'Étape 1 - à remplir'!$E$31:$E$400,MASQ2!BE64,'Étape 1 - à remplir'!$G$31:$G$400,"lots"),SUMIFS('Étape 1 - à remplir'!$F$31:$F$400,'Étape 1 - à remplir'!$E$31:$E$400,MASQ2!BE64,'Étape 1 - à remplir'!$P$31:$P$400,BN$3,'Étape 1 - à remplir'!$G$31:$G$400,"lots")),IF(BN$2="Atelier",IF(BN$3="Tous",SUMIFS('Étape 1 - à remplir'!$F$31:$F$400,'Étape 1 - à remplir'!$E$31:$E$400,MASQ2!BE64,'Étape 1 - à remplir'!$G$31:$G$400,"lots"),SUMIFS('Étape 1 - à remplir'!$F$31:$F$400,'Étape 1 - à remplir'!$E$31:$E$400,MASQ2!BE64,'Étape 1 - à remplir'!$O$31:$O$400,BN$3,'Étape 1 - à remplir'!$G$31:$G$400,"lots")),IF(BN$2="Espèce",IF(BN$3="Tous",SUMIFS('Étape 1 - à remplir'!$F$31:$F$400,'Étape 1 - à remplir'!$E$31:$E$400,MASQ2!BE64,'Étape 1 - à remplir'!$G$31:$G$400,"lots"),SUMIFS('Étape 1 - à remplir'!$F$31:$F$400,'Étape 1 - à remplir'!$E$31:$E$400,MASQ2!BE64,'Étape 1 - à remplir'!$N$31:$N$400,BN$3,'Étape 1 - à remplir'!$G$31:$G$400,"lots")))))))</f>
        <v>#N/A</v>
      </c>
      <c r="BG64" s="204">
        <f t="shared" si="32"/>
        <v>0</v>
      </c>
      <c r="BH64" s="204" t="str">
        <f t="shared" si="7"/>
        <v>Enrofloxacine</v>
      </c>
      <c r="BI64" s="204" t="str">
        <f t="shared" si="8"/>
        <v/>
      </c>
      <c r="BJ64" s="204" t="str">
        <f t="shared" si="9"/>
        <v/>
      </c>
      <c r="BK64" s="204" t="str">
        <f t="shared" si="10"/>
        <v>Fluoroquinolones</v>
      </c>
      <c r="BL64" s="204" t="str">
        <f t="shared" si="11"/>
        <v/>
      </c>
      <c r="BM64" s="97" t="str">
        <f t="shared" si="12"/>
        <v/>
      </c>
      <c r="BN64" s="78"/>
      <c r="BO64" s="78"/>
      <c r="BP64" s="77" t="str">
        <f ca="1"/>
        <v>BAYTRIL 1NJECT PORC</v>
      </c>
      <c r="BQ64" s="79" t="e">
        <f ca="1"/>
        <v>#N/A</v>
      </c>
      <c r="BR64" s="102" t="str">
        <f t="shared" si="73"/>
        <v/>
      </c>
      <c r="BS64" s="106" t="str">
        <f t="shared" si="74"/>
        <v>Valnémuline</v>
      </c>
      <c r="BT64" s="105" t="e">
        <f t="shared" si="33"/>
        <v>#N/A</v>
      </c>
      <c r="BU64" s="100" t="str">
        <f ca="1"/>
        <v>Valnémuline</v>
      </c>
      <c r="BV64" s="101" t="e">
        <f ca="1"/>
        <v>#N/A</v>
      </c>
      <c r="BW64" s="8"/>
      <c r="BX64" s="8"/>
      <c r="BY64" s="8"/>
      <c r="BZ64" s="8"/>
      <c r="CA64" s="8"/>
      <c r="CB64" s="8"/>
      <c r="CC64" s="162" t="str">
        <f>CG32</f>
        <v/>
      </c>
      <c r="CD64" s="162" t="str">
        <f>IFERROR(SUMIFS('Étape 1 - à remplir'!$F$31:$F$400,'Étape 1 - à remplir'!$C$31:$C$400,IF($CC64="Bovin","Bovin*",IF($CC64="Ovin","Ovin*",IF($CC64="Caprin","Caprin*",IF($CC64="Porcin","Porcin*",IF($CC64="Equin","Equin*",IF($CC64="Volaille","Volaille*",IF($CC64="Poisson","Poisson*",IF($CC64="Autre","Autre*","")))))))),'Étape 1 - à remplir'!$G$31:$G$400,"lots",'Étape 1 - à remplir'!$M$31:$M$400,MASQ2!CD$43)/SUMIFS('Étape 1 - à remplir'!$F$19:$F$28,'Étape 1 - à remplir'!$C$19:$C$28,MASQ2!$CC64,'Étape 1 - à remplir'!$G$19:$G$28,"lots"),"")</f>
        <v/>
      </c>
      <c r="CE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remplir'!$M$31:$M$400,MASQ2!CE$43)/SUMIFS('Étape 1 - à remplir'!$F$19:$F$28,'Étape 1 - à remplir'!$C$19:$C$28,MASQ2!$CC64,'Étape 1 - à remplir'!$G$19:$G$28,"lots"),"")</f>
        <v/>
      </c>
      <c r="CF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remplir'!$M$31:$M$400,MASQ2!CF$43)/SUMIFS('Étape 1 - à remplir'!$F$19:$F$28,'Étape 1 - à remplir'!$C$19:$C$28,MASQ2!$CC64,'Étape 1 - à remplir'!$G$19:$G$28,"lots"),"")</f>
        <v/>
      </c>
      <c r="CG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remplir'!$M$31:$M$400,MASQ2!CG$43)/SUMIFS('Étape 1 - à remplir'!$F$19:$F$28,'Étape 1 - à remplir'!$C$19:$C$28,MASQ2!$CC64,'Étape 1 - à remplir'!$G$19:$G$28,"lots"),"")</f>
        <v/>
      </c>
      <c r="CH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remplir'!$M$31:$M$400,MASQ2!CH$43)/SUMIFS('Étape 1 - à remplir'!$F$19:$F$28,'Étape 1 - à remplir'!$C$19:$C$28,MASQ2!$CC64,'Étape 1 - à remplir'!$G$19:$G$28,"lots"),"")</f>
        <v/>
      </c>
      <c r="CI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remplir'!$M$31:$M$400,MASQ2!CI$43)/SUMIFS('Étape 1 - à remplir'!$F$19:$F$28,'Étape 1 - à remplir'!$C$19:$C$28,MASQ2!$CC64,'Étape 1 - à remplir'!$G$19:$G$28,"lots"),"")</f>
        <v/>
      </c>
      <c r="CJ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remplir'!$M$31:$M$400,MASQ2!CJ$43)/SUMIFS('Étape 1 - à remplir'!$F$19:$F$28,'Étape 1 - à remplir'!$C$19:$C$28,MASQ2!$CC64,'Étape 1 - à remplir'!$G$19:$G$28,"lots"),"")</f>
        <v/>
      </c>
      <c r="CK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remplir'!$M$31:$M$400,MASQ2!CK$43)/SUMIFS('Étape 1 - à remplir'!$F$19:$F$28,'Étape 1 - à remplir'!$C$19:$C$28,MASQ2!$CC64,'Étape 1 - à remplir'!$G$19:$G$28,"lots"),"")</f>
        <v/>
      </c>
      <c r="CL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remplir'!$M$31:$M$400,MASQ2!CL$43)/SUMIFS('Étape 1 - à remplir'!$F$19:$F$28,'Étape 1 - à remplir'!$C$19:$C$28,MASQ2!$CC64,'Étape 1 - à remplir'!$G$19:$G$28,"lots"),"")</f>
        <v/>
      </c>
      <c r="CM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remplir'!$M$31:$M$400,MASQ2!CM$43)/SUMIFS('Étape 1 - à remplir'!$F$19:$F$28,'Étape 1 - à remplir'!$C$19:$C$28,MASQ2!$CC64,'Étape 1 - à remplir'!$G$19:$G$28,"lots"),"")</f>
        <v/>
      </c>
      <c r="CN64" s="161" t="str">
        <f>IFERROR(SUMIFS('Étape 1 - à remplir'!$F$31:$F$400,'Étape 1 - à remplir'!$C$31:$C$400,IF($CC64="Bovin","Bovin*",IF($CC64="Ovin","Ovin*",IF($CC64="Caprin","Caprin*",IF($CC64="Porcin","Porcin*",IF($CC64="Equin","Equin*",IF($CC64="Volaille","Volaille*",IF($CC64="Poisson","Poisson*",IF($CC64="Autre","Autre*","")))))))),'Étape 1 - à remplir'!$G$31:$G$400,"lots",'Étape 1 - à remplir'!$M$31:$M$400,MASQ2!CN$43)/SUMIFS('Étape 1 - à remplir'!$F$19:$F$28,'Étape 1 - à remplir'!$C$19:$C$28,MASQ2!$CC64,'Étape 1 - à remplir'!$G$19:$G$28,"lots"),"")</f>
        <v/>
      </c>
      <c r="CO64" s="158" t="str">
        <f>IFERROR(SUMIFS('Étape 1 - à remplir'!$F$31:$F$400,'Étape 1 - à remplir'!$C$31:$C$400,IF($CC64="Bovin","Bovin*",IF($CC64="Ovin","Ovin*",IF($CC64="Caprin","Caprin*",IF($CC64="Porcin","Porcin*",IF($CC64="Equin","Equin*",IF($CC64="Volaille","Volaille*",IF($CC64="Poisson","Poisson*",IF($CC64="Autre","Autre*","")))))))),'Étape 1 - à remplir'!$G$31:$G$400,"lots",'Étape 1 - à remplir'!$M$31:$M$400,MASQ2!CO$43)/SUMIFS('Étape 1 - à remplir'!$F$19:$F$28,'Étape 1 - à remplir'!$C$19:$C$28,MASQ2!$CC64,'Étape 1 - à remplir'!$G$19:$G$28,"lots"),"")</f>
        <v/>
      </c>
      <c r="CQ64" s="56"/>
      <c r="CR64" s="8"/>
      <c r="CS64" s="8"/>
      <c r="CT64" s="8"/>
      <c r="CU64" s="8"/>
      <c r="CV64" s="8"/>
      <c r="CW64" s="8"/>
      <c r="CX64" s="8"/>
      <c r="CY64" s="102" t="str">
        <f t="shared" si="18"/>
        <v>x</v>
      </c>
      <c r="CZ64" s="56" t="str">
        <f t="shared" si="19"/>
        <v>BAYTRIL 1NJECT PORC</v>
      </c>
      <c r="DA64" s="204" t="e">
        <f>IF(IF(DI$2="Catégorie",IF(DI$3="Toutes",SUMIFS('Étape 1 - à remplir'!$F$31:$F$400,'Étape 1 - à remplir'!$E$31:$E$400,MASQ2!CZ64,'Étape 1 - à remplir'!$G$31:$G$400,"kg"),SUMIFS('Étape 1 - à remplir'!$F$31:$F$400,'Étape 1 - à remplir'!$E$31:$E$400,MASQ2!CZ64,'Étape 1 - à remplir'!$C$31:$C$400,DI$3)),IF(DI$2="Âge",IF(DI$3="Tous",SUMIFS('Étape 1 - à remplir'!$F$31:$F$400,'Étape 1 - à remplir'!$E$31:$E$400,MASQ2!CZ64,'Étape 1 - à remplir'!$G$31:$G$400,"kg"),SUMIFS('Étape 1 - à remplir'!$F$31:$F$400,'Étape 1 - à remplir'!$E$31:$E$400,MASQ2!CZ64,'Étape 1 - à remplir'!$P$31:$P$400,DI$3,'Étape 1 - à remplir'!$G$31:$G$400,"kg")),IF(DI$2="Atelier",IF(DI$3="Tous",SUMIFS('Étape 1 - à remplir'!$F$31:$F$400,'Étape 1 - à remplir'!$E$31:$E$400,MASQ2!CZ64,'Étape 1 - à remplir'!$G$31:$G$400,"kg"),SUMIFS('Étape 1 - à remplir'!$F$31:$F$400,'Étape 1 - à remplir'!$E$31:$E$400,MASQ2!CZ64,'Étape 1 - à remplir'!$O$31:$O$400,DI$3,'Étape 1 - à remplir'!$G$31:$G$400,"kg")),IF(DI$2="Espèce",IF(DI$3="Tous",SUMIFS('Étape 1 - à remplir'!$F$31:$F$400,'Étape 1 - à remplir'!$E$31:$E$400,MASQ2!CZ64,'Étape 1 - à remplir'!$G$31:$G$400,"kg"),SUMIFS('Étape 1 - à remplir'!$F$31:$F$400,'Étape 1 - à remplir'!$E$31:$E$400,MASQ2!CZ64,'Étape 1 - à remplir'!$N$31:$N$400,DI$3,'Étape 1 - à remplir'!$G$31:$G$400,"kg"))))))=0,NA(),IF(DI$2="Catégorie",IF(DI$3="Toutes",SUMIFS('Étape 1 - à remplir'!$F$31:$F$400,'Étape 1 - à remplir'!$E$31:$E$400,MASQ2!CZ64,'Étape 1 - à remplir'!$G$31:$G$400,"kg"),SUMIFS('Étape 1 - à remplir'!$F$31:$F$400,'Étape 1 - à remplir'!$E$31:$E$400,MASQ2!CZ64,'Étape 1 - à remplir'!$C$31:$C$400,DI$3)),IF(DI$2="Âge",IF(DI$3="Tous",SUMIFS('Étape 1 - à remplir'!$F$31:$F$400,'Étape 1 - à remplir'!$E$31:$E$400,MASQ2!CZ64,'Étape 1 - à remplir'!$G$31:$G$400,"kg"),SUMIFS('Étape 1 - à remplir'!$F$31:$F$400,'Étape 1 - à remplir'!$E$31:$E$400,MASQ2!CZ64,'Étape 1 - à remplir'!$P$31:$P$400,DI$3,'Étape 1 - à remplir'!$G$31:$G$400,"kg")),IF(DI$2="Atelier",IF(DI$3="Tous",SUMIFS('Étape 1 - à remplir'!$F$31:$F$400,'Étape 1 - à remplir'!$E$31:$E$400,MASQ2!CZ64,'Étape 1 - à remplir'!$G$31:$G$400,"kg"),SUMIFS('Étape 1 - à remplir'!$F$31:$F$400,'Étape 1 - à remplir'!$E$31:$E$400,MASQ2!CZ64,'Étape 1 - à remplir'!$O$31:$O$400,DI$3,'Étape 1 - à remplir'!$G$31:$G$400,"kg")),IF(DI$2="Espèce",IF(DI$3="Tous",SUMIFS('Étape 1 - à remplir'!$F$31:$F$400,'Étape 1 - à remplir'!$E$31:$E$400,MASQ2!CZ64,'Étape 1 - à remplir'!$G$31:$G$400,"kg"),SUMIFS('Étape 1 - à remplir'!$F$31:$F$400,'Étape 1 - à remplir'!$E$31:$E$400,MASQ2!CZ64,'Étape 1 - à remplir'!$N$31:$N$400,DI$3,'Étape 1 - à remplir'!$G$31:$G$400,"kg")))))))</f>
        <v>#N/A</v>
      </c>
      <c r="DB64" s="104">
        <f t="shared" si="35"/>
        <v>0</v>
      </c>
      <c r="DC64" s="204" t="str">
        <f t="shared" si="20"/>
        <v>Enrofloxacine</v>
      </c>
      <c r="DD64" s="204" t="str">
        <f t="shared" si="21"/>
        <v/>
      </c>
      <c r="DE64" s="204" t="str">
        <f t="shared" si="22"/>
        <v/>
      </c>
      <c r="DF64" s="204" t="str">
        <f t="shared" si="23"/>
        <v>Fluoroquinolones</v>
      </c>
      <c r="DG64" s="204" t="str">
        <f t="shared" si="24"/>
        <v/>
      </c>
      <c r="DH64" s="97" t="str">
        <f t="shared" si="25"/>
        <v/>
      </c>
      <c r="DI64" s="78"/>
      <c r="DJ64" s="78"/>
      <c r="DK64" s="77" t="str">
        <f ca="1"/>
        <v>BAYTRIL 1NJECT PORC</v>
      </c>
      <c r="DL64" s="79" t="e">
        <f ca="1"/>
        <v>#N/A</v>
      </c>
      <c r="DM64" s="102" t="str">
        <f t="shared" si="75"/>
        <v/>
      </c>
      <c r="DN64" s="106" t="str">
        <f t="shared" si="76"/>
        <v>Valnémuline</v>
      </c>
      <c r="DO64" s="105" t="e">
        <f t="shared" si="36"/>
        <v>#N/A</v>
      </c>
      <c r="DP64" s="100" t="str">
        <f ca="1"/>
        <v>Valnémuline</v>
      </c>
      <c r="DQ64" s="101" t="e">
        <f ca="1"/>
        <v>#N/A</v>
      </c>
      <c r="DR64" s="8"/>
      <c r="DS64" s="8"/>
      <c r="DT64" s="8"/>
      <c r="DU64" s="8"/>
      <c r="DV64" s="8"/>
      <c r="DW64" s="8"/>
      <c r="DX64" s="162" t="str">
        <f>EB32</f>
        <v/>
      </c>
      <c r="DY64" s="162" t="str">
        <f>IFERROR(SUMIFS('Étape 1 - à remplir'!$F$31:$F$400,'Étape 1 - à remplir'!$C$31:$C$400,IF($DX64="Bovin","Bovin*",IF($DX64="Ovin","Ovin*",IF($DX64="Caprin","Caprin*",IF($DX64="Porcin","Porcin*",IF($DX64="Equin","Equin*",IF($DX64="Volaille","Volaille*",IF($DX64="Poisson","Poisson*",IF($DX64="Autre","Autre*","")))))))),'Étape 1 - à remplir'!$G$31:$G$400,"kg",'Étape 1 - à remplir'!$M$31:$M$400,MASQ2!DY$43)/SUMIFS('Étape 1 - à remplir'!$F$19:$F$28,'Étape 1 - à remplir'!$C$19:$C$28,MASQ2!$DX64,'Étape 1 - à remplir'!$G$19:$G$28,"kg"),"")</f>
        <v/>
      </c>
      <c r="DZ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remplir'!$M$31:$M$400,MASQ2!DZ$43)/SUMIFS('Étape 1 - à remplir'!$F$19:$F$28,'Étape 1 - à remplir'!$C$19:$C$28,MASQ2!$DX64,'Étape 1 - à remplir'!$G$19:$G$28,"kg"),"")</f>
        <v/>
      </c>
      <c r="EA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remplir'!$M$31:$M$400,MASQ2!EA$43)/SUMIFS('Étape 1 - à remplir'!$F$19:$F$28,'Étape 1 - à remplir'!$C$19:$C$28,MASQ2!$DX64,'Étape 1 - à remplir'!$G$19:$G$28,"kg"),"")</f>
        <v/>
      </c>
      <c r="EB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remplir'!$M$31:$M$400,MASQ2!EB$43)/SUMIFS('Étape 1 - à remplir'!$F$19:$F$28,'Étape 1 - à remplir'!$C$19:$C$28,MASQ2!$DX64,'Étape 1 - à remplir'!$G$19:$G$28,"kg"),"")</f>
        <v/>
      </c>
      <c r="EC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remplir'!$M$31:$M$400,MASQ2!EC$43)/SUMIFS('Étape 1 - à remplir'!$F$19:$F$28,'Étape 1 - à remplir'!$C$19:$C$28,MASQ2!$DX64,'Étape 1 - à remplir'!$G$19:$G$28,"kg"),"")</f>
        <v/>
      </c>
      <c r="ED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remplir'!$M$31:$M$400,MASQ2!ED$43)/SUMIFS('Étape 1 - à remplir'!$F$19:$F$28,'Étape 1 - à remplir'!$C$19:$C$28,MASQ2!$DX64,'Étape 1 - à remplir'!$G$19:$G$28,"kg"),"")</f>
        <v/>
      </c>
      <c r="EE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remplir'!$M$31:$M$400,MASQ2!EE$43)/SUMIFS('Étape 1 - à remplir'!$F$19:$F$28,'Étape 1 - à remplir'!$C$19:$C$28,MASQ2!$DX64,'Étape 1 - à remplir'!$G$19:$G$28,"kg"),"")</f>
        <v/>
      </c>
      <c r="EF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remplir'!$M$31:$M$400,MASQ2!EF$43)/SUMIFS('Étape 1 - à remplir'!$F$19:$F$28,'Étape 1 - à remplir'!$C$19:$C$28,MASQ2!$DX64,'Étape 1 - à remplir'!$G$19:$G$28,"kg"),"")</f>
        <v/>
      </c>
      <c r="EG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remplir'!$M$31:$M$400,MASQ2!EG$43)/SUMIFS('Étape 1 - à remplir'!$F$19:$F$28,'Étape 1 - à remplir'!$C$19:$C$28,MASQ2!$DX64,'Étape 1 - à remplir'!$G$19:$G$28,"kg"),"")</f>
        <v/>
      </c>
      <c r="EH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remplir'!$M$31:$M$400,MASQ2!EH$43)/SUMIFS('Étape 1 - à remplir'!$F$19:$F$28,'Étape 1 - à remplir'!$C$19:$C$28,MASQ2!$DX64,'Étape 1 - à remplir'!$G$19:$G$28,"kg"),"")</f>
        <v/>
      </c>
      <c r="EI64" s="161" t="str">
        <f>IFERROR(SUMIFS('Étape 1 - à remplir'!$F$31:$F$400,'Étape 1 - à remplir'!$C$31:$C$400,IF($DX64="Bovin","Bovin*",IF($DX64="Ovin","Ovin*",IF($DX64="Caprin","Caprin*",IF($DX64="Porcin","Porcin*",IF($DX64="Equin","Equin*",IF($DX64="Volaille","Volaille*",IF($DX64="Poisson","Poisson*",IF($DX64="Autre","Autre*","")))))))),'Étape 1 - à remplir'!$G$31:$G$400,"kg",'Étape 1 - à remplir'!$M$31:$M$400,MASQ2!EI$43)/SUMIFS('Étape 1 - à remplir'!$F$19:$F$28,'Étape 1 - à remplir'!$C$19:$C$28,MASQ2!$DX64,'Étape 1 - à remplir'!$G$19:$G$28,"kg"),"")</f>
        <v/>
      </c>
      <c r="EJ64" s="158" t="str">
        <f>IFERROR(SUMIFS('Étape 1 - à remplir'!$F$31:$F$400,'Étape 1 - à remplir'!$C$31:$C$400,IF($DX64="Bovin","Bovin*",IF($DX64="Ovin","Ovin*",IF($DX64="Caprin","Caprin*",IF($DX64="Porcin","Porcin*",IF($DX64="Equin","Equin*",IF($DX64="Volaille","Volaille*",IF($DX64="Poisson","Poisson*",IF($DX64="Autre","Autre*","")))))))),'Étape 1 - à remplir'!$G$31:$G$400,"kg",'Étape 1 - à remplir'!$M$31:$M$400,MASQ2!EJ$43)/SUMIFS('Étape 1 - à remplir'!$F$19:$F$28,'Étape 1 - à remplir'!$C$19:$C$28,MASQ2!$DX64,'Étape 1 - à remplir'!$G$19:$G$28,"kg"),"")</f>
        <v/>
      </c>
    </row>
    <row r="65" spans="1:140" x14ac:dyDescent="0.25">
      <c r="A65" s="56"/>
      <c r="B65" s="8"/>
      <c r="C65" s="8"/>
      <c r="D65" s="8"/>
      <c r="E65" s="8"/>
      <c r="F65" s="8"/>
      <c r="G65" s="8"/>
      <c r="H65" s="8"/>
      <c r="I65" s="102" t="str">
        <f>INDEX(Données_ATB!BE:BV,MATCH(MASQ2!J65,Données_ATB!BE:BE,0),18)</f>
        <v>x</v>
      </c>
      <c r="J65" s="77" t="str">
        <f>Données_ATB!BE64</f>
        <v>BAYTRIL 2,5 % SOLUTION BUVABLE</v>
      </c>
      <c r="K65" s="204" t="e">
        <f>IF(IF(S$2="Catégorie",IF(S$3="Toutes",SUMIFS('Étape 1 - à remplir'!$F$31:$F$400,'Étape 1 - à remplir'!$E$31:$E$400,MASQ2!J65,'Étape 1 - à remplir'!$G$31:$G$400,"animaux"),SUMIFS('Étape 1 - à remplir'!$F$31:$F$400,'Étape 1 - à remplir'!$E$31:$E$400,MASQ2!J65,'Étape 1 - à remplir'!$C$31:$C$400,S$3)),IF(S$2="Âge",IF(S$3="Tous",SUMIFS('Étape 1 - à remplir'!$F$31:$F$400,'Étape 1 - à remplir'!$E$31:$E$400,MASQ2!J65,'Étape 1 - à remplir'!$G$31:$G$400,"animaux"),SUMIFS('Étape 1 - à remplir'!$F$31:$F$400,'Étape 1 - à remplir'!$E$31:$E$400,MASQ2!J65,'Étape 1 - à remplir'!$P$31:$P$400,S$3)),IF(S$2="Atelier",IF(S$3="Tous",SUMIFS('Étape 1 - à remplir'!$F$31:$F$400,'Étape 1 - à remplir'!$E$31:$E$400,MASQ2!J65,'Étape 1 - à remplir'!$G$31:$G$400,"animaux"),SUMIFS('Étape 1 - à remplir'!$F$31:$F$400,'Étape 1 - à remplir'!$E$31:$E$400,MASQ2!J65,'Étape 1 - à remplir'!$O$31:$O$400,S$3)),IF(S$2="Espèce",IF(S$3="Tous",SUMIFS('Étape 1 - à remplir'!$F$31:$F$400,'Étape 1 - à remplir'!$E$31:$E$400,MASQ2!J65,'Étape 1 - à remplir'!$G$31:$G$400,"animaux"),SUMIFS('Étape 1 - à remplir'!$F$31:$F$400,'Étape 1 - à remplir'!$E$31:$E$400,MASQ2!J65,'Étape 1 - à remplir'!$N$31:$N$400,S$3))))))=0,NA(),IF(S$2="Catégorie",IF(S$3="Toutes",SUMIFS('Étape 1 - à remplir'!$F$31:$F$400,'Étape 1 - à remplir'!$E$31:$E$400,MASQ2!J65,'Étape 1 - à remplir'!$G$31:$G$400,"animaux"),SUMIFS('Étape 1 - à remplir'!$F$31:$F$400,'Étape 1 - à remplir'!$E$31:$E$400,MASQ2!J65,'Étape 1 - à remplir'!$C$31:$C$400,S$3)),IF(S$2="Âge",IF(S$3="Tous",SUMIFS('Étape 1 - à remplir'!$F$31:$F$400,'Étape 1 - à remplir'!$E$31:$E$400,MASQ2!J65,'Étape 1 - à remplir'!$G$31:$G$400,"animaux"),SUMIFS('Étape 1 - à remplir'!$F$31:$F$400,'Étape 1 - à remplir'!$E$31:$E$400,MASQ2!J65,'Étape 1 - à remplir'!$P$31:$P$400,S$3)),IF(S$2="Atelier",IF(S$3="Tous",SUMIFS('Étape 1 - à remplir'!$F$31:$F$400,'Étape 1 - à remplir'!$E$31:$E$400,MASQ2!J65,'Étape 1 - à remplir'!$G$31:$G$400,"animaux"),SUMIFS('Étape 1 - à remplir'!$F$31:$F$400,'Étape 1 - à remplir'!$E$31:$E$400,MASQ2!J65,'Étape 1 - à remplir'!$O$31:$O$400,S$3)),IF(S$2="Espèce",IF(S$3="Tous",SUMIFS('Étape 1 - à remplir'!$F$31:$F$400,'Étape 1 - à remplir'!$E$31:$E$400,MASQ2!J65,'Étape 1 - à remplir'!$G$31:$G$400,"animaux"),SUMIFS('Étape 1 - à remplir'!$F$31:$F$400,'Étape 1 - à remplir'!$E$31:$E$400,MASQ2!J65,'Étape 1 - à remplir'!$N$31:$N$400,S$3)))))))</f>
        <v>#N/A</v>
      </c>
      <c r="L65" s="97">
        <f t="shared" si="38"/>
        <v>0</v>
      </c>
      <c r="M65" s="56" t="str">
        <f>Données_ATB!BN64</f>
        <v>Enrofloxacine</v>
      </c>
      <c r="N65" s="204" t="str">
        <f>Données_ATB!BO64</f>
        <v/>
      </c>
      <c r="O65" s="97" t="str">
        <f>Données_ATB!BP64</f>
        <v/>
      </c>
      <c r="P65" s="77" t="str">
        <f>Données_ATB!BR64</f>
        <v>Fluoroquinolones</v>
      </c>
      <c r="Q65" s="78" t="str">
        <f>Données_ATB!BS64</f>
        <v/>
      </c>
      <c r="R65" s="79" t="str">
        <f>Données_ATB!BT64</f>
        <v/>
      </c>
      <c r="S65" s="78"/>
      <c r="T65" s="78"/>
      <c r="U65" s="77" t="str">
        <f ca="1"/>
        <v>BAYTRIL 2,5 % SOLUTION BUVABLE</v>
      </c>
      <c r="V65" s="79" t="e">
        <f ca="1"/>
        <v>#N/A</v>
      </c>
      <c r="W65" s="102"/>
      <c r="X65" s="78"/>
      <c r="Y65" s="8"/>
      <c r="Z65" s="8"/>
      <c r="AA65" s="8"/>
      <c r="AB65" s="102"/>
      <c r="AC65" s="8"/>
      <c r="AD65" s="8"/>
      <c r="AE65" s="8"/>
      <c r="AF65" s="8"/>
      <c r="AG65" s="8"/>
      <c r="AH65" s="163" t="str">
        <f t="shared" ref="AH65:AH73" si="83">AL33</f>
        <v/>
      </c>
      <c r="AI65" s="163"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remplir'!$M$31:$M$400,MASQ2!AI$43)/SUMIFS('Étape 1 - à remplir'!$F$19:$F$28,'Étape 1 - à remplir'!$C$19:$C$28,MASQ2!$AH65,'Étape 1 - à remplir'!$G$19:$G$28,"animaux"),"")</f>
        <v/>
      </c>
      <c r="AJ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remplir'!$M$31:$M$400,MASQ2!AJ$43)/SUMIFS('Étape 1 - à remplir'!$F$19:$F$28,'Étape 1 - à remplir'!$C$19:$C$28,MASQ2!$AH65,'Étape 1 - à remplir'!$G$19:$G$28,"animaux"),"")</f>
        <v/>
      </c>
      <c r="AK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remplir'!$M$31:$M$400,MASQ2!AK$43)/SUMIFS('Étape 1 - à remplir'!$F$19:$F$28,'Étape 1 - à remplir'!$C$19:$C$28,MASQ2!$AH65,'Étape 1 - à remplir'!$G$19:$G$28,"animaux"),"")</f>
        <v/>
      </c>
      <c r="AL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remplir'!$M$31:$M$400,MASQ2!AL$43)/SUMIFS('Étape 1 - à remplir'!$F$19:$F$28,'Étape 1 - à remplir'!$C$19:$C$28,MASQ2!$AH65,'Étape 1 - à remplir'!$G$19:$G$28,"animaux"),"")</f>
        <v/>
      </c>
      <c r="AM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remplir'!$M$31:$M$400,MASQ2!AM$43)/SUMIFS('Étape 1 - à remplir'!$F$19:$F$28,'Étape 1 - à remplir'!$C$19:$C$28,MASQ2!$AH65,'Étape 1 - à remplir'!$G$19:$G$28,"animaux"),"")</f>
        <v/>
      </c>
      <c r="AN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remplir'!$M$31:$M$400,MASQ2!AN$43)/SUMIFS('Étape 1 - à remplir'!$F$19:$F$28,'Étape 1 - à remplir'!$C$19:$C$28,MASQ2!$AH65,'Étape 1 - à remplir'!$G$19:$G$28,"animaux"),"")</f>
        <v/>
      </c>
      <c r="AO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remplir'!$M$31:$M$400,MASQ2!AO$43)/SUMIFS('Étape 1 - à remplir'!$F$19:$F$28,'Étape 1 - à remplir'!$C$19:$C$28,MASQ2!$AH65,'Étape 1 - à remplir'!$G$19:$G$28,"animaux"),"")</f>
        <v/>
      </c>
      <c r="AP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remplir'!$M$31:$M$400,MASQ2!AP$43)/SUMIFS('Étape 1 - à remplir'!$F$19:$F$28,'Étape 1 - à remplir'!$C$19:$C$28,MASQ2!$AH65,'Étape 1 - à remplir'!$G$19:$G$28,"animaux"),"")</f>
        <v/>
      </c>
      <c r="AQ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remplir'!$M$31:$M$400,MASQ2!AQ$43)/SUMIFS('Étape 1 - à remplir'!$F$19:$F$28,'Étape 1 - à remplir'!$C$19:$C$28,MASQ2!$AH65,'Étape 1 - à remplir'!$G$19:$G$28,"animaux"),"")</f>
        <v/>
      </c>
      <c r="AR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remplir'!$M$31:$M$400,MASQ2!AR$43)/SUMIFS('Étape 1 - à remplir'!$F$19:$F$28,'Étape 1 - à remplir'!$C$19:$C$28,MASQ2!$AH65,'Étape 1 - à remplir'!$G$19:$G$28,"animaux"),"")</f>
        <v/>
      </c>
      <c r="AS65" s="8"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remplir'!$M$31:$M$400,MASQ2!AS$43)/SUMIFS('Étape 1 - à remplir'!$F$19:$F$28,'Étape 1 - à remplir'!$C$19:$C$28,MASQ2!$AH65,'Étape 1 - à remplir'!$G$19:$G$28,"animaux"),"")</f>
        <v/>
      </c>
      <c r="AT65" s="104" t="str">
        <f>IFERROR(SUMIFS('Étape 1 - à remplir'!$F$31:$F$400,'Étape 1 - à remplir'!$C$31:$C$400,IF($AH65="Bovin","Bovin*",IF($AH65="Ovin","Ovin*",IF($AH65="Caprin","Caprin*",IF($AH65="Porcin","Porcin*",IF($AH65="Equin","Equin*",IF($AH65="Volaille","Volaille*",IF($AH65="Poisson","Poisson*",IF($AH65="Autre","Autre*","")))))))),'Étape 1 - à remplir'!$G$31:$G$400,"animaux",'Étape 1 - à remplir'!$M$31:$M$400,MASQ2!AT$43)/SUMIFS('Étape 1 - à remplir'!$F$19:$F$28,'Étape 1 - à remplir'!$C$19:$C$28,MASQ2!$AH65,'Étape 1 - à remplir'!$G$19:$G$28,"animaux"),"")</f>
        <v/>
      </c>
      <c r="AV65" s="56"/>
      <c r="AW65" s="8"/>
      <c r="AX65" s="8"/>
      <c r="AY65" s="8"/>
      <c r="AZ65" s="8"/>
      <c r="BA65" s="8"/>
      <c r="BB65" s="8"/>
      <c r="BC65" s="8"/>
      <c r="BD65" s="102" t="str">
        <f t="shared" si="5"/>
        <v>x</v>
      </c>
      <c r="BE65" s="56" t="str">
        <f t="shared" si="6"/>
        <v>BAYTRIL 2,5 % SOLUTION BUVABLE</v>
      </c>
      <c r="BF65" s="204" t="e">
        <f>IF(IF(BN$2="Catégorie",IF(BN$3="Toutes",SUMIFS('Étape 1 - à remplir'!$F$31:$F$400,'Étape 1 - à remplir'!$E$31:$E$400,MASQ2!BE65,'Étape 1 - à remplir'!$G$31:$G$400,"lots"),SUMIFS('Étape 1 - à remplir'!$F$31:$F$400,'Étape 1 - à remplir'!$E$31:$E$400,MASQ2!BE65,'Étape 1 - à remplir'!$C$31:$C$400,BN$3)),IF(BN$2="Âge",IF(BN$3="Tous",SUMIFS('Étape 1 - à remplir'!$F$31:$F$400,'Étape 1 - à remplir'!$E$31:$E$400,MASQ2!BE65,'Étape 1 - à remplir'!$G$31:$G$400,"lots"),SUMIFS('Étape 1 - à remplir'!$F$31:$F$400,'Étape 1 - à remplir'!$E$31:$E$400,MASQ2!BE65,'Étape 1 - à remplir'!$P$31:$P$400,BN$3,'Étape 1 - à remplir'!$G$31:$G$400,"lots")),IF(BN$2="Atelier",IF(BN$3="Tous",SUMIFS('Étape 1 - à remplir'!$F$31:$F$400,'Étape 1 - à remplir'!$E$31:$E$400,MASQ2!BE65,'Étape 1 - à remplir'!$G$31:$G$400,"lots"),SUMIFS('Étape 1 - à remplir'!$F$31:$F$400,'Étape 1 - à remplir'!$E$31:$E$400,MASQ2!BE65,'Étape 1 - à remplir'!$O$31:$O$400,BN$3,'Étape 1 - à remplir'!$G$31:$G$400,"lots")),IF(BN$2="Espèce",IF(BN$3="Tous",SUMIFS('Étape 1 - à remplir'!$F$31:$F$400,'Étape 1 - à remplir'!$E$31:$E$400,MASQ2!BE65,'Étape 1 - à remplir'!$G$31:$G$400,"lots"),SUMIFS('Étape 1 - à remplir'!$F$31:$F$400,'Étape 1 - à remplir'!$E$31:$E$400,MASQ2!BE65,'Étape 1 - à remplir'!$N$31:$N$400,BN$3,'Étape 1 - à remplir'!$G$31:$G$400,"lots"))))))=0,NA(),IF(BN$2="Catégorie",IF(BN$3="Toutes",SUMIFS('Étape 1 - à remplir'!$F$31:$F$400,'Étape 1 - à remplir'!$E$31:$E$400,MASQ2!BE65,'Étape 1 - à remplir'!$G$31:$G$400,"lots"),SUMIFS('Étape 1 - à remplir'!$F$31:$F$400,'Étape 1 - à remplir'!$E$31:$E$400,MASQ2!BE65,'Étape 1 - à remplir'!$C$31:$C$400,BN$3)),IF(BN$2="Âge",IF(BN$3="Tous",SUMIFS('Étape 1 - à remplir'!$F$31:$F$400,'Étape 1 - à remplir'!$E$31:$E$400,MASQ2!BE65,'Étape 1 - à remplir'!$G$31:$G$400,"lots"),SUMIFS('Étape 1 - à remplir'!$F$31:$F$400,'Étape 1 - à remplir'!$E$31:$E$400,MASQ2!BE65,'Étape 1 - à remplir'!$P$31:$P$400,BN$3,'Étape 1 - à remplir'!$G$31:$G$400,"lots")),IF(BN$2="Atelier",IF(BN$3="Tous",SUMIFS('Étape 1 - à remplir'!$F$31:$F$400,'Étape 1 - à remplir'!$E$31:$E$400,MASQ2!BE65,'Étape 1 - à remplir'!$G$31:$G$400,"lots"),SUMIFS('Étape 1 - à remplir'!$F$31:$F$400,'Étape 1 - à remplir'!$E$31:$E$400,MASQ2!BE65,'Étape 1 - à remplir'!$O$31:$O$400,BN$3,'Étape 1 - à remplir'!$G$31:$G$400,"lots")),IF(BN$2="Espèce",IF(BN$3="Tous",SUMIFS('Étape 1 - à remplir'!$F$31:$F$400,'Étape 1 - à remplir'!$E$31:$E$400,MASQ2!BE65,'Étape 1 - à remplir'!$G$31:$G$400,"lots"),SUMIFS('Étape 1 - à remplir'!$F$31:$F$400,'Étape 1 - à remplir'!$E$31:$E$400,MASQ2!BE65,'Étape 1 - à remplir'!$N$31:$N$400,BN$3,'Étape 1 - à remplir'!$G$31:$G$400,"lots")))))))</f>
        <v>#N/A</v>
      </c>
      <c r="BG65" s="204">
        <f t="shared" si="32"/>
        <v>0</v>
      </c>
      <c r="BH65" s="204" t="str">
        <f t="shared" si="7"/>
        <v>Enrofloxacine</v>
      </c>
      <c r="BI65" s="204" t="str">
        <f t="shared" si="8"/>
        <v/>
      </c>
      <c r="BJ65" s="204" t="str">
        <f t="shared" si="9"/>
        <v/>
      </c>
      <c r="BK65" s="204" t="str">
        <f t="shared" si="10"/>
        <v>Fluoroquinolones</v>
      </c>
      <c r="BL65" s="204" t="str">
        <f t="shared" si="11"/>
        <v/>
      </c>
      <c r="BM65" s="97" t="str">
        <f t="shared" si="12"/>
        <v/>
      </c>
      <c r="BN65" s="78"/>
      <c r="BO65" s="78"/>
      <c r="BP65" s="77" t="str">
        <f ca="1"/>
        <v>BAYTRIL 2,5 % SOLUTION BUVABLE</v>
      </c>
      <c r="BQ65" s="79" t="e">
        <f ca="1"/>
        <v>#N/A</v>
      </c>
      <c r="BR65" s="102"/>
      <c r="BS65" s="78"/>
      <c r="BT65" s="8"/>
      <c r="BU65" s="8"/>
      <c r="BV65" s="8"/>
      <c r="BW65" s="8"/>
      <c r="BX65" s="8"/>
      <c r="BY65" s="8"/>
      <c r="BZ65" s="8"/>
      <c r="CA65" s="8"/>
      <c r="CB65" s="8"/>
      <c r="CC65" s="163" t="str">
        <f t="shared" ref="CC65:CC73" si="84">CG33</f>
        <v/>
      </c>
      <c r="CD65" s="163" t="str">
        <f>IFERROR(SUMIFS('Étape 1 - à remplir'!$F$31:$F$400,'Étape 1 - à remplir'!$C$31:$C$400,IF($CC65="Bovin","Bovin*",IF($CC65="Ovin","Ovin*",IF($CC65="Caprin","Caprin*",IF($CC65="Porcin","Porcin*",IF($CC65="Equin","Equin*",IF($CC65="Volaille","Volaille*",IF($CC65="Poisson","Poisson*",IF($CC65="Autre","Autre*","")))))))),'Étape 1 - à remplir'!$G$31:$G$400,"lots",'Étape 1 - à remplir'!$M$31:$M$400,MASQ2!CD$43)/SUMIFS('Étape 1 - à remplir'!$F$19:$F$28,'Étape 1 - à remplir'!$C$19:$C$28,MASQ2!$CC65,'Étape 1 - à remplir'!$G$19:$G$28,"lots"),"")</f>
        <v/>
      </c>
      <c r="CE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remplir'!$M$31:$M$400,MASQ2!CE$43)/SUMIFS('Étape 1 - à remplir'!$F$19:$F$28,'Étape 1 - à remplir'!$C$19:$C$28,MASQ2!$CC65,'Étape 1 - à remplir'!$G$19:$G$28,"lots"),"")</f>
        <v/>
      </c>
      <c r="CF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remplir'!$M$31:$M$400,MASQ2!CF$43)/SUMIFS('Étape 1 - à remplir'!$F$19:$F$28,'Étape 1 - à remplir'!$C$19:$C$28,MASQ2!$CC65,'Étape 1 - à remplir'!$G$19:$G$28,"lots"),"")</f>
        <v/>
      </c>
      <c r="CG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remplir'!$M$31:$M$400,MASQ2!CG$43)/SUMIFS('Étape 1 - à remplir'!$F$19:$F$28,'Étape 1 - à remplir'!$C$19:$C$28,MASQ2!$CC65,'Étape 1 - à remplir'!$G$19:$G$28,"lots"),"")</f>
        <v/>
      </c>
      <c r="CH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remplir'!$M$31:$M$400,MASQ2!CH$43)/SUMIFS('Étape 1 - à remplir'!$F$19:$F$28,'Étape 1 - à remplir'!$C$19:$C$28,MASQ2!$CC65,'Étape 1 - à remplir'!$G$19:$G$28,"lots"),"")</f>
        <v/>
      </c>
      <c r="CI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remplir'!$M$31:$M$400,MASQ2!CI$43)/SUMIFS('Étape 1 - à remplir'!$F$19:$F$28,'Étape 1 - à remplir'!$C$19:$C$28,MASQ2!$CC65,'Étape 1 - à remplir'!$G$19:$G$28,"lots"),"")</f>
        <v/>
      </c>
      <c r="CJ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remplir'!$M$31:$M$400,MASQ2!CJ$43)/SUMIFS('Étape 1 - à remplir'!$F$19:$F$28,'Étape 1 - à remplir'!$C$19:$C$28,MASQ2!$CC65,'Étape 1 - à remplir'!$G$19:$G$28,"lots"),"")</f>
        <v/>
      </c>
      <c r="CK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remplir'!$M$31:$M$400,MASQ2!CK$43)/SUMIFS('Étape 1 - à remplir'!$F$19:$F$28,'Étape 1 - à remplir'!$C$19:$C$28,MASQ2!$CC65,'Étape 1 - à remplir'!$G$19:$G$28,"lots"),"")</f>
        <v/>
      </c>
      <c r="CL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remplir'!$M$31:$M$400,MASQ2!CL$43)/SUMIFS('Étape 1 - à remplir'!$F$19:$F$28,'Étape 1 - à remplir'!$C$19:$C$28,MASQ2!$CC65,'Étape 1 - à remplir'!$G$19:$G$28,"lots"),"")</f>
        <v/>
      </c>
      <c r="CM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remplir'!$M$31:$M$400,MASQ2!CM$43)/SUMIFS('Étape 1 - à remplir'!$F$19:$F$28,'Étape 1 - à remplir'!$C$19:$C$28,MASQ2!$CC65,'Étape 1 - à remplir'!$G$19:$G$28,"lots"),"")</f>
        <v/>
      </c>
      <c r="CN65" s="8" t="str">
        <f>IFERROR(SUMIFS('Étape 1 - à remplir'!$F$31:$F$400,'Étape 1 - à remplir'!$C$31:$C$400,IF($CC65="Bovin","Bovin*",IF($CC65="Ovin","Ovin*",IF($CC65="Caprin","Caprin*",IF($CC65="Porcin","Porcin*",IF($CC65="Equin","Equin*",IF($CC65="Volaille","Volaille*",IF($CC65="Poisson","Poisson*",IF($CC65="Autre","Autre*","")))))))),'Étape 1 - à remplir'!$G$31:$G$400,"lots",'Étape 1 - à remplir'!$M$31:$M$400,MASQ2!CN$43)/SUMIFS('Étape 1 - à remplir'!$F$19:$F$28,'Étape 1 - à remplir'!$C$19:$C$28,MASQ2!$CC65,'Étape 1 - à remplir'!$G$19:$G$28,"lots"),"")</f>
        <v/>
      </c>
      <c r="CO65" s="104" t="str">
        <f>IFERROR(SUMIFS('Étape 1 - à remplir'!$F$31:$F$400,'Étape 1 - à remplir'!$C$31:$C$400,IF($CC65="Bovin","Bovin*",IF($CC65="Ovin","Ovin*",IF($CC65="Caprin","Caprin*",IF($CC65="Porcin","Porcin*",IF($CC65="Equin","Equin*",IF($CC65="Volaille","Volaille*",IF($CC65="Poisson","Poisson*",IF($CC65="Autre","Autre*","")))))))),'Étape 1 - à remplir'!$G$31:$G$400,"lots",'Étape 1 - à remplir'!$M$31:$M$400,MASQ2!CO$43)/SUMIFS('Étape 1 - à remplir'!$F$19:$F$28,'Étape 1 - à remplir'!$C$19:$C$28,MASQ2!$CC65,'Étape 1 - à remplir'!$G$19:$G$28,"lots"),"")</f>
        <v/>
      </c>
      <c r="CQ65" s="56"/>
      <c r="CR65" s="8"/>
      <c r="CS65" s="8"/>
      <c r="CT65" s="8"/>
      <c r="CU65" s="8"/>
      <c r="CV65" s="8"/>
      <c r="CW65" s="8"/>
      <c r="CX65" s="8"/>
      <c r="CY65" s="102" t="str">
        <f t="shared" si="18"/>
        <v>x</v>
      </c>
      <c r="CZ65" s="56" t="str">
        <f t="shared" si="19"/>
        <v>BAYTRIL 2,5 % SOLUTION BUVABLE</v>
      </c>
      <c r="DA65" s="204" t="e">
        <f>IF(IF(DI$2="Catégorie",IF(DI$3="Toutes",SUMIFS('Étape 1 - à remplir'!$F$31:$F$400,'Étape 1 - à remplir'!$E$31:$E$400,MASQ2!CZ65,'Étape 1 - à remplir'!$G$31:$G$400,"kg"),SUMIFS('Étape 1 - à remplir'!$F$31:$F$400,'Étape 1 - à remplir'!$E$31:$E$400,MASQ2!CZ65,'Étape 1 - à remplir'!$C$31:$C$400,DI$3)),IF(DI$2="Âge",IF(DI$3="Tous",SUMIFS('Étape 1 - à remplir'!$F$31:$F$400,'Étape 1 - à remplir'!$E$31:$E$400,MASQ2!CZ65,'Étape 1 - à remplir'!$G$31:$G$400,"kg"),SUMIFS('Étape 1 - à remplir'!$F$31:$F$400,'Étape 1 - à remplir'!$E$31:$E$400,MASQ2!CZ65,'Étape 1 - à remplir'!$P$31:$P$400,DI$3,'Étape 1 - à remplir'!$G$31:$G$400,"kg")),IF(DI$2="Atelier",IF(DI$3="Tous",SUMIFS('Étape 1 - à remplir'!$F$31:$F$400,'Étape 1 - à remplir'!$E$31:$E$400,MASQ2!CZ65,'Étape 1 - à remplir'!$G$31:$G$400,"kg"),SUMIFS('Étape 1 - à remplir'!$F$31:$F$400,'Étape 1 - à remplir'!$E$31:$E$400,MASQ2!CZ65,'Étape 1 - à remplir'!$O$31:$O$400,DI$3,'Étape 1 - à remplir'!$G$31:$G$400,"kg")),IF(DI$2="Espèce",IF(DI$3="Tous",SUMIFS('Étape 1 - à remplir'!$F$31:$F$400,'Étape 1 - à remplir'!$E$31:$E$400,MASQ2!CZ65,'Étape 1 - à remplir'!$G$31:$G$400,"kg"),SUMIFS('Étape 1 - à remplir'!$F$31:$F$400,'Étape 1 - à remplir'!$E$31:$E$400,MASQ2!CZ65,'Étape 1 - à remplir'!$N$31:$N$400,DI$3,'Étape 1 - à remplir'!$G$31:$G$400,"kg"))))))=0,NA(),IF(DI$2="Catégorie",IF(DI$3="Toutes",SUMIFS('Étape 1 - à remplir'!$F$31:$F$400,'Étape 1 - à remplir'!$E$31:$E$400,MASQ2!CZ65,'Étape 1 - à remplir'!$G$31:$G$400,"kg"),SUMIFS('Étape 1 - à remplir'!$F$31:$F$400,'Étape 1 - à remplir'!$E$31:$E$400,MASQ2!CZ65,'Étape 1 - à remplir'!$C$31:$C$400,DI$3)),IF(DI$2="Âge",IF(DI$3="Tous",SUMIFS('Étape 1 - à remplir'!$F$31:$F$400,'Étape 1 - à remplir'!$E$31:$E$400,MASQ2!CZ65,'Étape 1 - à remplir'!$G$31:$G$400,"kg"),SUMIFS('Étape 1 - à remplir'!$F$31:$F$400,'Étape 1 - à remplir'!$E$31:$E$400,MASQ2!CZ65,'Étape 1 - à remplir'!$P$31:$P$400,DI$3,'Étape 1 - à remplir'!$G$31:$G$400,"kg")),IF(DI$2="Atelier",IF(DI$3="Tous",SUMIFS('Étape 1 - à remplir'!$F$31:$F$400,'Étape 1 - à remplir'!$E$31:$E$400,MASQ2!CZ65,'Étape 1 - à remplir'!$G$31:$G$400,"kg"),SUMIFS('Étape 1 - à remplir'!$F$31:$F$400,'Étape 1 - à remplir'!$E$31:$E$400,MASQ2!CZ65,'Étape 1 - à remplir'!$O$31:$O$400,DI$3,'Étape 1 - à remplir'!$G$31:$G$400,"kg")),IF(DI$2="Espèce",IF(DI$3="Tous",SUMIFS('Étape 1 - à remplir'!$F$31:$F$400,'Étape 1 - à remplir'!$E$31:$E$400,MASQ2!CZ65,'Étape 1 - à remplir'!$G$31:$G$400,"kg"),SUMIFS('Étape 1 - à remplir'!$F$31:$F$400,'Étape 1 - à remplir'!$E$31:$E$400,MASQ2!CZ65,'Étape 1 - à remplir'!$N$31:$N$400,DI$3,'Étape 1 - à remplir'!$G$31:$G$400,"kg")))))))</f>
        <v>#N/A</v>
      </c>
      <c r="DB65" s="104">
        <f t="shared" si="35"/>
        <v>0</v>
      </c>
      <c r="DC65" s="204" t="str">
        <f t="shared" si="20"/>
        <v>Enrofloxacine</v>
      </c>
      <c r="DD65" s="204" t="str">
        <f t="shared" si="21"/>
        <v/>
      </c>
      <c r="DE65" s="204" t="str">
        <f t="shared" si="22"/>
        <v/>
      </c>
      <c r="DF65" s="204" t="str">
        <f t="shared" si="23"/>
        <v>Fluoroquinolones</v>
      </c>
      <c r="DG65" s="204" t="str">
        <f t="shared" si="24"/>
        <v/>
      </c>
      <c r="DH65" s="97" t="str">
        <f t="shared" si="25"/>
        <v/>
      </c>
      <c r="DI65" s="78"/>
      <c r="DJ65" s="78"/>
      <c r="DK65" s="77" t="str">
        <f ca="1"/>
        <v>BAYTRIL 2,5 % SOLUTION BUVABLE</v>
      </c>
      <c r="DL65" s="79" t="e">
        <f ca="1"/>
        <v>#N/A</v>
      </c>
      <c r="DM65" s="102"/>
      <c r="DN65" s="8"/>
      <c r="DO65" s="8"/>
      <c r="DP65" s="8"/>
      <c r="DQ65" s="8"/>
      <c r="DR65" s="8"/>
      <c r="DS65" s="8"/>
      <c r="DT65" s="8"/>
      <c r="DU65" s="8"/>
      <c r="DV65" s="8"/>
      <c r="DW65" s="8"/>
      <c r="DX65" s="163" t="str">
        <f t="shared" ref="DX65:DX73" si="85">EB33</f>
        <v/>
      </c>
      <c r="DY65" s="163" t="str">
        <f>IFERROR(SUMIFS('Étape 1 - à remplir'!$F$31:$F$400,'Étape 1 - à remplir'!$C$31:$C$400,IF($DX65="Bovin","Bovin*",IF($DX65="Ovin","Ovin*",IF($DX65="Caprin","Caprin*",IF($DX65="Porcin","Porcin*",IF($DX65="Equin","Equin*",IF($DX65="Volaille","Volaille*",IF($DX65="Poisson","Poisson*",IF($DX65="Autre","Autre*","")))))))),'Étape 1 - à remplir'!$G$31:$G$400,"kg",'Étape 1 - à remplir'!$M$31:$M$400,MASQ2!DY$43)/SUMIFS('Étape 1 - à remplir'!$F$19:$F$28,'Étape 1 - à remplir'!$C$19:$C$28,MASQ2!$DX65,'Étape 1 - à remplir'!$G$19:$G$28,"kg"),"")</f>
        <v/>
      </c>
      <c r="DZ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remplir'!$M$31:$M$400,MASQ2!DZ$43)/SUMIFS('Étape 1 - à remplir'!$F$19:$F$28,'Étape 1 - à remplir'!$C$19:$C$28,MASQ2!$DX65,'Étape 1 - à remplir'!$G$19:$G$28,"kg"),"")</f>
        <v/>
      </c>
      <c r="EA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remplir'!$M$31:$M$400,MASQ2!EA$43)/SUMIFS('Étape 1 - à remplir'!$F$19:$F$28,'Étape 1 - à remplir'!$C$19:$C$28,MASQ2!$DX65,'Étape 1 - à remplir'!$G$19:$G$28,"kg"),"")</f>
        <v/>
      </c>
      <c r="EB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remplir'!$M$31:$M$400,MASQ2!EB$43)/SUMIFS('Étape 1 - à remplir'!$F$19:$F$28,'Étape 1 - à remplir'!$C$19:$C$28,MASQ2!$DX65,'Étape 1 - à remplir'!$G$19:$G$28,"kg"),"")</f>
        <v/>
      </c>
      <c r="EC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remplir'!$M$31:$M$400,MASQ2!EC$43)/SUMIFS('Étape 1 - à remplir'!$F$19:$F$28,'Étape 1 - à remplir'!$C$19:$C$28,MASQ2!$DX65,'Étape 1 - à remplir'!$G$19:$G$28,"kg"),"")</f>
        <v/>
      </c>
      <c r="ED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remplir'!$M$31:$M$400,MASQ2!ED$43)/SUMIFS('Étape 1 - à remplir'!$F$19:$F$28,'Étape 1 - à remplir'!$C$19:$C$28,MASQ2!$DX65,'Étape 1 - à remplir'!$G$19:$G$28,"kg"),"")</f>
        <v/>
      </c>
      <c r="EE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remplir'!$M$31:$M$400,MASQ2!EE$43)/SUMIFS('Étape 1 - à remplir'!$F$19:$F$28,'Étape 1 - à remplir'!$C$19:$C$28,MASQ2!$DX65,'Étape 1 - à remplir'!$G$19:$G$28,"kg"),"")</f>
        <v/>
      </c>
      <c r="EF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remplir'!$M$31:$M$400,MASQ2!EF$43)/SUMIFS('Étape 1 - à remplir'!$F$19:$F$28,'Étape 1 - à remplir'!$C$19:$C$28,MASQ2!$DX65,'Étape 1 - à remplir'!$G$19:$G$28,"kg"),"")</f>
        <v/>
      </c>
      <c r="EG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remplir'!$M$31:$M$400,MASQ2!EG$43)/SUMIFS('Étape 1 - à remplir'!$F$19:$F$28,'Étape 1 - à remplir'!$C$19:$C$28,MASQ2!$DX65,'Étape 1 - à remplir'!$G$19:$G$28,"kg"),"")</f>
        <v/>
      </c>
      <c r="EH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remplir'!$M$31:$M$400,MASQ2!EH$43)/SUMIFS('Étape 1 - à remplir'!$F$19:$F$28,'Étape 1 - à remplir'!$C$19:$C$28,MASQ2!$DX65,'Étape 1 - à remplir'!$G$19:$G$28,"kg"),"")</f>
        <v/>
      </c>
      <c r="EI65" s="8" t="str">
        <f>IFERROR(SUMIFS('Étape 1 - à remplir'!$F$31:$F$400,'Étape 1 - à remplir'!$C$31:$C$400,IF($DX65="Bovin","Bovin*",IF($DX65="Ovin","Ovin*",IF($DX65="Caprin","Caprin*",IF($DX65="Porcin","Porcin*",IF($DX65="Equin","Equin*",IF($DX65="Volaille","Volaille*",IF($DX65="Poisson","Poisson*",IF($DX65="Autre","Autre*","")))))))),'Étape 1 - à remplir'!$G$31:$G$400,"kg",'Étape 1 - à remplir'!$M$31:$M$400,MASQ2!EI$43)/SUMIFS('Étape 1 - à remplir'!$F$19:$F$28,'Étape 1 - à remplir'!$C$19:$C$28,MASQ2!$DX65,'Étape 1 - à remplir'!$G$19:$G$28,"kg"),"")</f>
        <v/>
      </c>
      <c r="EJ65" s="104" t="str">
        <f>IFERROR(SUMIFS('Étape 1 - à remplir'!$F$31:$F$400,'Étape 1 - à remplir'!$C$31:$C$400,IF($DX65="Bovin","Bovin*",IF($DX65="Ovin","Ovin*",IF($DX65="Caprin","Caprin*",IF($DX65="Porcin","Porcin*",IF($DX65="Equin","Equin*",IF($DX65="Volaille","Volaille*",IF($DX65="Poisson","Poisson*",IF($DX65="Autre","Autre*","")))))))),'Étape 1 - à remplir'!$G$31:$G$400,"kg",'Étape 1 - à remplir'!$M$31:$M$400,MASQ2!EJ$43)/SUMIFS('Étape 1 - à remplir'!$F$19:$F$28,'Étape 1 - à remplir'!$C$19:$C$28,MASQ2!$DX65,'Étape 1 - à remplir'!$G$19:$G$28,"kg"),"")</f>
        <v/>
      </c>
    </row>
    <row r="66" spans="1:140" x14ac:dyDescent="0.25">
      <c r="A66" s="56"/>
      <c r="B66" s="8"/>
      <c r="C66" s="8"/>
      <c r="D66" s="8"/>
      <c r="E66" s="8"/>
      <c r="F66" s="8"/>
      <c r="G66" s="8"/>
      <c r="H66" s="8"/>
      <c r="I66" s="102" t="str">
        <f>INDEX(Données_ATB!BE:BV,MATCH(MASQ2!J66,Données_ATB!BE:BE,0),18)</f>
        <v>x</v>
      </c>
      <c r="J66" s="77" t="str">
        <f>Données_ATB!BE65</f>
        <v>BAYTRIL 2,5 % SOLUTION INJECTABLE</v>
      </c>
      <c r="K66" s="204" t="e">
        <f>IF(IF(S$2="Catégorie",IF(S$3="Toutes",SUMIFS('Étape 1 - à remplir'!$F$31:$F$400,'Étape 1 - à remplir'!$E$31:$E$400,MASQ2!J66,'Étape 1 - à remplir'!$G$31:$G$400,"animaux"),SUMIFS('Étape 1 - à remplir'!$F$31:$F$400,'Étape 1 - à remplir'!$E$31:$E$400,MASQ2!J66,'Étape 1 - à remplir'!$C$31:$C$400,S$3)),IF(S$2="Âge",IF(S$3="Tous",SUMIFS('Étape 1 - à remplir'!$F$31:$F$400,'Étape 1 - à remplir'!$E$31:$E$400,MASQ2!J66,'Étape 1 - à remplir'!$G$31:$G$400,"animaux"),SUMIFS('Étape 1 - à remplir'!$F$31:$F$400,'Étape 1 - à remplir'!$E$31:$E$400,MASQ2!J66,'Étape 1 - à remplir'!$P$31:$P$400,S$3)),IF(S$2="Atelier",IF(S$3="Tous",SUMIFS('Étape 1 - à remplir'!$F$31:$F$400,'Étape 1 - à remplir'!$E$31:$E$400,MASQ2!J66,'Étape 1 - à remplir'!$G$31:$G$400,"animaux"),SUMIFS('Étape 1 - à remplir'!$F$31:$F$400,'Étape 1 - à remplir'!$E$31:$E$400,MASQ2!J66,'Étape 1 - à remplir'!$O$31:$O$400,S$3)),IF(S$2="Espèce",IF(S$3="Tous",SUMIFS('Étape 1 - à remplir'!$F$31:$F$400,'Étape 1 - à remplir'!$E$31:$E$400,MASQ2!J66,'Étape 1 - à remplir'!$G$31:$G$400,"animaux"),SUMIFS('Étape 1 - à remplir'!$F$31:$F$400,'Étape 1 - à remplir'!$E$31:$E$400,MASQ2!J66,'Étape 1 - à remplir'!$N$31:$N$400,S$3))))))=0,NA(),IF(S$2="Catégorie",IF(S$3="Toutes",SUMIFS('Étape 1 - à remplir'!$F$31:$F$400,'Étape 1 - à remplir'!$E$31:$E$400,MASQ2!J66,'Étape 1 - à remplir'!$G$31:$G$400,"animaux"),SUMIFS('Étape 1 - à remplir'!$F$31:$F$400,'Étape 1 - à remplir'!$E$31:$E$400,MASQ2!J66,'Étape 1 - à remplir'!$C$31:$C$400,S$3)),IF(S$2="Âge",IF(S$3="Tous",SUMIFS('Étape 1 - à remplir'!$F$31:$F$400,'Étape 1 - à remplir'!$E$31:$E$400,MASQ2!J66,'Étape 1 - à remplir'!$G$31:$G$400,"animaux"),SUMIFS('Étape 1 - à remplir'!$F$31:$F$400,'Étape 1 - à remplir'!$E$31:$E$400,MASQ2!J66,'Étape 1 - à remplir'!$P$31:$P$400,S$3)),IF(S$2="Atelier",IF(S$3="Tous",SUMIFS('Étape 1 - à remplir'!$F$31:$F$400,'Étape 1 - à remplir'!$E$31:$E$400,MASQ2!J66,'Étape 1 - à remplir'!$G$31:$G$400,"animaux"),SUMIFS('Étape 1 - à remplir'!$F$31:$F$400,'Étape 1 - à remplir'!$E$31:$E$400,MASQ2!J66,'Étape 1 - à remplir'!$O$31:$O$400,S$3)),IF(S$2="Espèce",IF(S$3="Tous",SUMIFS('Étape 1 - à remplir'!$F$31:$F$400,'Étape 1 - à remplir'!$E$31:$E$400,MASQ2!J66,'Étape 1 - à remplir'!$G$31:$G$400,"animaux"),SUMIFS('Étape 1 - à remplir'!$F$31:$F$400,'Étape 1 - à remplir'!$E$31:$E$400,MASQ2!J66,'Étape 1 - à remplir'!$N$31:$N$400,S$3)))))))</f>
        <v>#N/A</v>
      </c>
      <c r="L66" s="97">
        <f t="shared" si="38"/>
        <v>0</v>
      </c>
      <c r="M66" s="56" t="str">
        <f>Données_ATB!BN65</f>
        <v>Enrofloxacine</v>
      </c>
      <c r="N66" s="204" t="str">
        <f>Données_ATB!BO65</f>
        <v/>
      </c>
      <c r="O66" s="97" t="str">
        <f>Données_ATB!BP65</f>
        <v/>
      </c>
      <c r="P66" s="77" t="str">
        <f>Données_ATB!BR65</f>
        <v>Fluoroquinolones</v>
      </c>
      <c r="Q66" s="78" t="str">
        <f>Données_ATB!BS65</f>
        <v/>
      </c>
      <c r="R66" s="79" t="str">
        <f>Données_ATB!BT65</f>
        <v/>
      </c>
      <c r="S66" s="78"/>
      <c r="T66" s="78"/>
      <c r="U66" s="77" t="str">
        <f ca="1"/>
        <v>BAYTRIL 2,5 % SOLUTION INJECTABLE</v>
      </c>
      <c r="V66" s="79" t="e">
        <f ca="1"/>
        <v>#N/A</v>
      </c>
      <c r="W66" s="102"/>
      <c r="X66" s="78"/>
      <c r="Y66" s="8"/>
      <c r="Z66" s="8"/>
      <c r="AA66" s="8"/>
      <c r="AB66" s="102"/>
      <c r="AC66" s="8"/>
      <c r="AD66" s="8"/>
      <c r="AE66" s="8"/>
      <c r="AF66" s="8"/>
      <c r="AG66" s="8"/>
      <c r="AH66" s="163" t="str">
        <f t="shared" si="83"/>
        <v/>
      </c>
      <c r="AI66" s="163"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remplir'!$M$31:$M$400,MASQ2!AI$43)/SUMIFS('Étape 1 - à remplir'!$F$19:$F$28,'Étape 1 - à remplir'!$C$19:$C$28,MASQ2!$AH66,'Étape 1 - à remplir'!$G$19:$G$28,"animaux"),"")</f>
        <v/>
      </c>
      <c r="AJ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remplir'!$M$31:$M$400,MASQ2!AJ$43)/SUMIFS('Étape 1 - à remplir'!$F$19:$F$28,'Étape 1 - à remplir'!$C$19:$C$28,MASQ2!$AH66,'Étape 1 - à remplir'!$G$19:$G$28,"animaux"),"")</f>
        <v/>
      </c>
      <c r="AK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remplir'!$M$31:$M$400,MASQ2!AK$43)/SUMIFS('Étape 1 - à remplir'!$F$19:$F$28,'Étape 1 - à remplir'!$C$19:$C$28,MASQ2!$AH66,'Étape 1 - à remplir'!$G$19:$G$28,"animaux"),"")</f>
        <v/>
      </c>
      <c r="AL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remplir'!$M$31:$M$400,MASQ2!AL$43)/SUMIFS('Étape 1 - à remplir'!$F$19:$F$28,'Étape 1 - à remplir'!$C$19:$C$28,MASQ2!$AH66,'Étape 1 - à remplir'!$G$19:$G$28,"animaux"),"")</f>
        <v/>
      </c>
      <c r="AM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remplir'!$M$31:$M$400,MASQ2!AM$43)/SUMIFS('Étape 1 - à remplir'!$F$19:$F$28,'Étape 1 - à remplir'!$C$19:$C$28,MASQ2!$AH66,'Étape 1 - à remplir'!$G$19:$G$28,"animaux"),"")</f>
        <v/>
      </c>
      <c r="AN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remplir'!$M$31:$M$400,MASQ2!AN$43)/SUMIFS('Étape 1 - à remplir'!$F$19:$F$28,'Étape 1 - à remplir'!$C$19:$C$28,MASQ2!$AH66,'Étape 1 - à remplir'!$G$19:$G$28,"animaux"),"")</f>
        <v/>
      </c>
      <c r="AO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remplir'!$M$31:$M$400,MASQ2!AO$43)/SUMIFS('Étape 1 - à remplir'!$F$19:$F$28,'Étape 1 - à remplir'!$C$19:$C$28,MASQ2!$AH66,'Étape 1 - à remplir'!$G$19:$G$28,"animaux"),"")</f>
        <v/>
      </c>
      <c r="AP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remplir'!$M$31:$M$400,MASQ2!AP$43)/SUMIFS('Étape 1 - à remplir'!$F$19:$F$28,'Étape 1 - à remplir'!$C$19:$C$28,MASQ2!$AH66,'Étape 1 - à remplir'!$G$19:$G$28,"animaux"),"")</f>
        <v/>
      </c>
      <c r="AQ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remplir'!$M$31:$M$400,MASQ2!AQ$43)/SUMIFS('Étape 1 - à remplir'!$F$19:$F$28,'Étape 1 - à remplir'!$C$19:$C$28,MASQ2!$AH66,'Étape 1 - à remplir'!$G$19:$G$28,"animaux"),"")</f>
        <v/>
      </c>
      <c r="AR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remplir'!$M$31:$M$400,MASQ2!AR$43)/SUMIFS('Étape 1 - à remplir'!$F$19:$F$28,'Étape 1 - à remplir'!$C$19:$C$28,MASQ2!$AH66,'Étape 1 - à remplir'!$G$19:$G$28,"animaux"),"")</f>
        <v/>
      </c>
      <c r="AS66" s="8"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remplir'!$M$31:$M$400,MASQ2!AS$43)/SUMIFS('Étape 1 - à remplir'!$F$19:$F$28,'Étape 1 - à remplir'!$C$19:$C$28,MASQ2!$AH66,'Étape 1 - à remplir'!$G$19:$G$28,"animaux"),"")</f>
        <v/>
      </c>
      <c r="AT66" s="104" t="str">
        <f>IFERROR(SUMIFS('Étape 1 - à remplir'!$F$31:$F$400,'Étape 1 - à remplir'!$C$31:$C$400,IF($AH66="Bovin","Bovin*",IF($AH66="Ovin","Ovin*",IF($AH66="Caprin","Caprin*",IF($AH66="Porcin","Porcin*",IF($AH66="Equin","Equin*",IF($AH66="Volaille","Volaille*",IF($AH66="Poisson","Poisson*",IF($AH66="Autre","Autre*","")))))))),'Étape 1 - à remplir'!$G$31:$G$400,"animaux",'Étape 1 - à remplir'!$M$31:$M$400,MASQ2!AT$43)/SUMIFS('Étape 1 - à remplir'!$F$19:$F$28,'Étape 1 - à remplir'!$C$19:$C$28,MASQ2!$AH66,'Étape 1 - à remplir'!$G$19:$G$28,"animaux"),"")</f>
        <v/>
      </c>
      <c r="AV66" s="56"/>
      <c r="AW66" s="8"/>
      <c r="AX66" s="8"/>
      <c r="AY66" s="8"/>
      <c r="AZ66" s="8"/>
      <c r="BA66" s="8"/>
      <c r="BB66" s="8"/>
      <c r="BC66" s="8"/>
      <c r="BD66" s="102" t="str">
        <f t="shared" si="5"/>
        <v>x</v>
      </c>
      <c r="BE66" s="56" t="str">
        <f t="shared" si="6"/>
        <v>BAYTRIL 2,5 % SOLUTION INJECTABLE</v>
      </c>
      <c r="BF66" s="204" t="e">
        <f>IF(IF(BN$2="Catégorie",IF(BN$3="Toutes",SUMIFS('Étape 1 - à remplir'!$F$31:$F$400,'Étape 1 - à remplir'!$E$31:$E$400,MASQ2!BE66,'Étape 1 - à remplir'!$G$31:$G$400,"lots"),SUMIFS('Étape 1 - à remplir'!$F$31:$F$400,'Étape 1 - à remplir'!$E$31:$E$400,MASQ2!BE66,'Étape 1 - à remplir'!$C$31:$C$400,BN$3)),IF(BN$2="Âge",IF(BN$3="Tous",SUMIFS('Étape 1 - à remplir'!$F$31:$F$400,'Étape 1 - à remplir'!$E$31:$E$400,MASQ2!BE66,'Étape 1 - à remplir'!$G$31:$G$400,"lots"),SUMIFS('Étape 1 - à remplir'!$F$31:$F$400,'Étape 1 - à remplir'!$E$31:$E$400,MASQ2!BE66,'Étape 1 - à remplir'!$P$31:$P$400,BN$3,'Étape 1 - à remplir'!$G$31:$G$400,"lots")),IF(BN$2="Atelier",IF(BN$3="Tous",SUMIFS('Étape 1 - à remplir'!$F$31:$F$400,'Étape 1 - à remplir'!$E$31:$E$400,MASQ2!BE66,'Étape 1 - à remplir'!$G$31:$G$400,"lots"),SUMIFS('Étape 1 - à remplir'!$F$31:$F$400,'Étape 1 - à remplir'!$E$31:$E$400,MASQ2!BE66,'Étape 1 - à remplir'!$O$31:$O$400,BN$3,'Étape 1 - à remplir'!$G$31:$G$400,"lots")),IF(BN$2="Espèce",IF(BN$3="Tous",SUMIFS('Étape 1 - à remplir'!$F$31:$F$400,'Étape 1 - à remplir'!$E$31:$E$400,MASQ2!BE66,'Étape 1 - à remplir'!$G$31:$G$400,"lots"),SUMIFS('Étape 1 - à remplir'!$F$31:$F$400,'Étape 1 - à remplir'!$E$31:$E$400,MASQ2!BE66,'Étape 1 - à remplir'!$N$31:$N$400,BN$3,'Étape 1 - à remplir'!$G$31:$G$400,"lots"))))))=0,NA(),IF(BN$2="Catégorie",IF(BN$3="Toutes",SUMIFS('Étape 1 - à remplir'!$F$31:$F$400,'Étape 1 - à remplir'!$E$31:$E$400,MASQ2!BE66,'Étape 1 - à remplir'!$G$31:$G$400,"lots"),SUMIFS('Étape 1 - à remplir'!$F$31:$F$400,'Étape 1 - à remplir'!$E$31:$E$400,MASQ2!BE66,'Étape 1 - à remplir'!$C$31:$C$400,BN$3)),IF(BN$2="Âge",IF(BN$3="Tous",SUMIFS('Étape 1 - à remplir'!$F$31:$F$400,'Étape 1 - à remplir'!$E$31:$E$400,MASQ2!BE66,'Étape 1 - à remplir'!$G$31:$G$400,"lots"),SUMIFS('Étape 1 - à remplir'!$F$31:$F$400,'Étape 1 - à remplir'!$E$31:$E$400,MASQ2!BE66,'Étape 1 - à remplir'!$P$31:$P$400,BN$3,'Étape 1 - à remplir'!$G$31:$G$400,"lots")),IF(BN$2="Atelier",IF(BN$3="Tous",SUMIFS('Étape 1 - à remplir'!$F$31:$F$400,'Étape 1 - à remplir'!$E$31:$E$400,MASQ2!BE66,'Étape 1 - à remplir'!$G$31:$G$400,"lots"),SUMIFS('Étape 1 - à remplir'!$F$31:$F$400,'Étape 1 - à remplir'!$E$31:$E$400,MASQ2!BE66,'Étape 1 - à remplir'!$O$31:$O$400,BN$3,'Étape 1 - à remplir'!$G$31:$G$400,"lots")),IF(BN$2="Espèce",IF(BN$3="Tous",SUMIFS('Étape 1 - à remplir'!$F$31:$F$400,'Étape 1 - à remplir'!$E$31:$E$400,MASQ2!BE66,'Étape 1 - à remplir'!$G$31:$G$400,"lots"),SUMIFS('Étape 1 - à remplir'!$F$31:$F$400,'Étape 1 - à remplir'!$E$31:$E$400,MASQ2!BE66,'Étape 1 - à remplir'!$N$31:$N$400,BN$3,'Étape 1 - à remplir'!$G$31:$G$400,"lots")))))))</f>
        <v>#N/A</v>
      </c>
      <c r="BG66" s="204">
        <f t="shared" si="32"/>
        <v>0</v>
      </c>
      <c r="BH66" s="204" t="str">
        <f t="shared" si="7"/>
        <v>Enrofloxacine</v>
      </c>
      <c r="BI66" s="204" t="str">
        <f t="shared" si="8"/>
        <v/>
      </c>
      <c r="BJ66" s="204" t="str">
        <f t="shared" si="9"/>
        <v/>
      </c>
      <c r="BK66" s="204" t="str">
        <f t="shared" si="10"/>
        <v>Fluoroquinolones</v>
      </c>
      <c r="BL66" s="204" t="str">
        <f t="shared" si="11"/>
        <v/>
      </c>
      <c r="BM66" s="97" t="str">
        <f t="shared" si="12"/>
        <v/>
      </c>
      <c r="BN66" s="78"/>
      <c r="BO66" s="78"/>
      <c r="BP66" s="77" t="str">
        <f ca="1"/>
        <v>BAYTRIL 2,5 % SOLUTION INJECTABLE</v>
      </c>
      <c r="BQ66" s="79" t="e">
        <f ca="1"/>
        <v>#N/A</v>
      </c>
      <c r="BR66" s="102"/>
      <c r="BS66" s="78"/>
      <c r="BT66" s="8"/>
      <c r="BU66" s="8"/>
      <c r="BV66" s="8"/>
      <c r="BW66" s="8"/>
      <c r="BX66" s="8"/>
      <c r="BY66" s="8"/>
      <c r="BZ66" s="8"/>
      <c r="CA66" s="8"/>
      <c r="CB66" s="8"/>
      <c r="CC66" s="163" t="str">
        <f t="shared" si="84"/>
        <v/>
      </c>
      <c r="CD66" s="163" t="str">
        <f>IFERROR(SUMIFS('Étape 1 - à remplir'!$F$31:$F$400,'Étape 1 - à remplir'!$C$31:$C$400,IF($CC66="Bovin","Bovin*",IF($CC66="Ovin","Ovin*",IF($CC66="Caprin","Caprin*",IF($CC66="Porcin","Porcin*",IF($CC66="Equin","Equin*",IF($CC66="Volaille","Volaille*",IF($CC66="Poisson","Poisson*",IF($CC66="Autre","Autre*","")))))))),'Étape 1 - à remplir'!$G$31:$G$400,"lots",'Étape 1 - à remplir'!$M$31:$M$400,MASQ2!CD$43)/SUMIFS('Étape 1 - à remplir'!$F$19:$F$28,'Étape 1 - à remplir'!$C$19:$C$28,MASQ2!$CC66,'Étape 1 - à remplir'!$G$19:$G$28,"lots"),"")</f>
        <v/>
      </c>
      <c r="CE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remplir'!$M$31:$M$400,MASQ2!CE$43)/SUMIFS('Étape 1 - à remplir'!$F$19:$F$28,'Étape 1 - à remplir'!$C$19:$C$28,MASQ2!$CC66,'Étape 1 - à remplir'!$G$19:$G$28,"lots"),"")</f>
        <v/>
      </c>
      <c r="CF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remplir'!$M$31:$M$400,MASQ2!CF$43)/SUMIFS('Étape 1 - à remplir'!$F$19:$F$28,'Étape 1 - à remplir'!$C$19:$C$28,MASQ2!$CC66,'Étape 1 - à remplir'!$G$19:$G$28,"lots"),"")</f>
        <v/>
      </c>
      <c r="CG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remplir'!$M$31:$M$400,MASQ2!CG$43)/SUMIFS('Étape 1 - à remplir'!$F$19:$F$28,'Étape 1 - à remplir'!$C$19:$C$28,MASQ2!$CC66,'Étape 1 - à remplir'!$G$19:$G$28,"lots"),"")</f>
        <v/>
      </c>
      <c r="CH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remplir'!$M$31:$M$400,MASQ2!CH$43)/SUMIFS('Étape 1 - à remplir'!$F$19:$F$28,'Étape 1 - à remplir'!$C$19:$C$28,MASQ2!$CC66,'Étape 1 - à remplir'!$G$19:$G$28,"lots"),"")</f>
        <v/>
      </c>
      <c r="CI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remplir'!$M$31:$M$400,MASQ2!CI$43)/SUMIFS('Étape 1 - à remplir'!$F$19:$F$28,'Étape 1 - à remplir'!$C$19:$C$28,MASQ2!$CC66,'Étape 1 - à remplir'!$G$19:$G$28,"lots"),"")</f>
        <v/>
      </c>
      <c r="CJ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remplir'!$M$31:$M$400,MASQ2!CJ$43)/SUMIFS('Étape 1 - à remplir'!$F$19:$F$28,'Étape 1 - à remplir'!$C$19:$C$28,MASQ2!$CC66,'Étape 1 - à remplir'!$G$19:$G$28,"lots"),"")</f>
        <v/>
      </c>
      <c r="CK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remplir'!$M$31:$M$400,MASQ2!CK$43)/SUMIFS('Étape 1 - à remplir'!$F$19:$F$28,'Étape 1 - à remplir'!$C$19:$C$28,MASQ2!$CC66,'Étape 1 - à remplir'!$G$19:$G$28,"lots"),"")</f>
        <v/>
      </c>
      <c r="CL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remplir'!$M$31:$M$400,MASQ2!CL$43)/SUMIFS('Étape 1 - à remplir'!$F$19:$F$28,'Étape 1 - à remplir'!$C$19:$C$28,MASQ2!$CC66,'Étape 1 - à remplir'!$G$19:$G$28,"lots"),"")</f>
        <v/>
      </c>
      <c r="CM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remplir'!$M$31:$M$400,MASQ2!CM$43)/SUMIFS('Étape 1 - à remplir'!$F$19:$F$28,'Étape 1 - à remplir'!$C$19:$C$28,MASQ2!$CC66,'Étape 1 - à remplir'!$G$19:$G$28,"lots"),"")</f>
        <v/>
      </c>
      <c r="CN66" s="8" t="str">
        <f>IFERROR(SUMIFS('Étape 1 - à remplir'!$F$31:$F$400,'Étape 1 - à remplir'!$C$31:$C$400,IF($CC66="Bovin","Bovin*",IF($CC66="Ovin","Ovin*",IF($CC66="Caprin","Caprin*",IF($CC66="Porcin","Porcin*",IF($CC66="Equin","Equin*",IF($CC66="Volaille","Volaille*",IF($CC66="Poisson","Poisson*",IF($CC66="Autre","Autre*","")))))))),'Étape 1 - à remplir'!$G$31:$G$400,"lots",'Étape 1 - à remplir'!$M$31:$M$400,MASQ2!CN$43)/SUMIFS('Étape 1 - à remplir'!$F$19:$F$28,'Étape 1 - à remplir'!$C$19:$C$28,MASQ2!$CC66,'Étape 1 - à remplir'!$G$19:$G$28,"lots"),"")</f>
        <v/>
      </c>
      <c r="CO66" s="104" t="str">
        <f>IFERROR(SUMIFS('Étape 1 - à remplir'!$F$31:$F$400,'Étape 1 - à remplir'!$C$31:$C$400,IF($CC66="Bovin","Bovin*",IF($CC66="Ovin","Ovin*",IF($CC66="Caprin","Caprin*",IF($CC66="Porcin","Porcin*",IF($CC66="Equin","Equin*",IF($CC66="Volaille","Volaille*",IF($CC66="Poisson","Poisson*",IF($CC66="Autre","Autre*","")))))))),'Étape 1 - à remplir'!$G$31:$G$400,"lots",'Étape 1 - à remplir'!$M$31:$M$400,MASQ2!CO$43)/SUMIFS('Étape 1 - à remplir'!$F$19:$F$28,'Étape 1 - à remplir'!$C$19:$C$28,MASQ2!$CC66,'Étape 1 - à remplir'!$G$19:$G$28,"lots"),"")</f>
        <v/>
      </c>
      <c r="CQ66" s="56"/>
      <c r="CR66" s="8"/>
      <c r="CS66" s="8"/>
      <c r="CT66" s="8"/>
      <c r="CU66" s="8"/>
      <c r="CV66" s="8"/>
      <c r="CW66" s="8"/>
      <c r="CX66" s="8"/>
      <c r="CY66" s="102" t="str">
        <f t="shared" si="18"/>
        <v>x</v>
      </c>
      <c r="CZ66" s="56" t="str">
        <f t="shared" si="19"/>
        <v>BAYTRIL 2,5 % SOLUTION INJECTABLE</v>
      </c>
      <c r="DA66" s="204" t="e">
        <f>IF(IF(DI$2="Catégorie",IF(DI$3="Toutes",SUMIFS('Étape 1 - à remplir'!$F$31:$F$400,'Étape 1 - à remplir'!$E$31:$E$400,MASQ2!CZ66,'Étape 1 - à remplir'!$G$31:$G$400,"kg"),SUMIFS('Étape 1 - à remplir'!$F$31:$F$400,'Étape 1 - à remplir'!$E$31:$E$400,MASQ2!CZ66,'Étape 1 - à remplir'!$C$31:$C$400,DI$3)),IF(DI$2="Âge",IF(DI$3="Tous",SUMIFS('Étape 1 - à remplir'!$F$31:$F$400,'Étape 1 - à remplir'!$E$31:$E$400,MASQ2!CZ66,'Étape 1 - à remplir'!$G$31:$G$400,"kg"),SUMIFS('Étape 1 - à remplir'!$F$31:$F$400,'Étape 1 - à remplir'!$E$31:$E$400,MASQ2!CZ66,'Étape 1 - à remplir'!$P$31:$P$400,DI$3,'Étape 1 - à remplir'!$G$31:$G$400,"kg")),IF(DI$2="Atelier",IF(DI$3="Tous",SUMIFS('Étape 1 - à remplir'!$F$31:$F$400,'Étape 1 - à remplir'!$E$31:$E$400,MASQ2!CZ66,'Étape 1 - à remplir'!$G$31:$G$400,"kg"),SUMIFS('Étape 1 - à remplir'!$F$31:$F$400,'Étape 1 - à remplir'!$E$31:$E$400,MASQ2!CZ66,'Étape 1 - à remplir'!$O$31:$O$400,DI$3,'Étape 1 - à remplir'!$G$31:$G$400,"kg")),IF(DI$2="Espèce",IF(DI$3="Tous",SUMIFS('Étape 1 - à remplir'!$F$31:$F$400,'Étape 1 - à remplir'!$E$31:$E$400,MASQ2!CZ66,'Étape 1 - à remplir'!$G$31:$G$400,"kg"),SUMIFS('Étape 1 - à remplir'!$F$31:$F$400,'Étape 1 - à remplir'!$E$31:$E$400,MASQ2!CZ66,'Étape 1 - à remplir'!$N$31:$N$400,DI$3,'Étape 1 - à remplir'!$G$31:$G$400,"kg"))))))=0,NA(),IF(DI$2="Catégorie",IF(DI$3="Toutes",SUMIFS('Étape 1 - à remplir'!$F$31:$F$400,'Étape 1 - à remplir'!$E$31:$E$400,MASQ2!CZ66,'Étape 1 - à remplir'!$G$31:$G$400,"kg"),SUMIFS('Étape 1 - à remplir'!$F$31:$F$400,'Étape 1 - à remplir'!$E$31:$E$400,MASQ2!CZ66,'Étape 1 - à remplir'!$C$31:$C$400,DI$3)),IF(DI$2="Âge",IF(DI$3="Tous",SUMIFS('Étape 1 - à remplir'!$F$31:$F$400,'Étape 1 - à remplir'!$E$31:$E$400,MASQ2!CZ66,'Étape 1 - à remplir'!$G$31:$G$400,"kg"),SUMIFS('Étape 1 - à remplir'!$F$31:$F$400,'Étape 1 - à remplir'!$E$31:$E$400,MASQ2!CZ66,'Étape 1 - à remplir'!$P$31:$P$400,DI$3,'Étape 1 - à remplir'!$G$31:$G$400,"kg")),IF(DI$2="Atelier",IF(DI$3="Tous",SUMIFS('Étape 1 - à remplir'!$F$31:$F$400,'Étape 1 - à remplir'!$E$31:$E$400,MASQ2!CZ66,'Étape 1 - à remplir'!$G$31:$G$400,"kg"),SUMIFS('Étape 1 - à remplir'!$F$31:$F$400,'Étape 1 - à remplir'!$E$31:$E$400,MASQ2!CZ66,'Étape 1 - à remplir'!$O$31:$O$400,DI$3,'Étape 1 - à remplir'!$G$31:$G$400,"kg")),IF(DI$2="Espèce",IF(DI$3="Tous",SUMIFS('Étape 1 - à remplir'!$F$31:$F$400,'Étape 1 - à remplir'!$E$31:$E$400,MASQ2!CZ66,'Étape 1 - à remplir'!$G$31:$G$400,"kg"),SUMIFS('Étape 1 - à remplir'!$F$31:$F$400,'Étape 1 - à remplir'!$E$31:$E$400,MASQ2!CZ66,'Étape 1 - à remplir'!$N$31:$N$400,DI$3,'Étape 1 - à remplir'!$G$31:$G$400,"kg")))))))</f>
        <v>#N/A</v>
      </c>
      <c r="DB66" s="104">
        <f t="shared" si="35"/>
        <v>0</v>
      </c>
      <c r="DC66" s="204" t="str">
        <f t="shared" si="20"/>
        <v>Enrofloxacine</v>
      </c>
      <c r="DD66" s="204" t="str">
        <f t="shared" si="21"/>
        <v/>
      </c>
      <c r="DE66" s="204" t="str">
        <f t="shared" si="22"/>
        <v/>
      </c>
      <c r="DF66" s="204" t="str">
        <f t="shared" si="23"/>
        <v>Fluoroquinolones</v>
      </c>
      <c r="DG66" s="204" t="str">
        <f t="shared" si="24"/>
        <v/>
      </c>
      <c r="DH66" s="97" t="str">
        <f t="shared" si="25"/>
        <v/>
      </c>
      <c r="DI66" s="78"/>
      <c r="DJ66" s="78"/>
      <c r="DK66" s="77" t="str">
        <f ca="1"/>
        <v>BAYTRIL 2,5 % SOLUTION INJECTABLE</v>
      </c>
      <c r="DL66" s="79" t="e">
        <f ca="1"/>
        <v>#N/A</v>
      </c>
      <c r="DM66" s="102"/>
      <c r="DN66" s="8"/>
      <c r="DO66" s="8"/>
      <c r="DP66" s="8"/>
      <c r="DQ66" s="8"/>
      <c r="DR66" s="8"/>
      <c r="DS66" s="8"/>
      <c r="DT66" s="8"/>
      <c r="DU66" s="8"/>
      <c r="DV66" s="8"/>
      <c r="DW66" s="8"/>
      <c r="DX66" s="163" t="str">
        <f t="shared" si="85"/>
        <v/>
      </c>
      <c r="DY66" s="163" t="str">
        <f>IFERROR(SUMIFS('Étape 1 - à remplir'!$F$31:$F$400,'Étape 1 - à remplir'!$C$31:$C$400,IF($DX66="Bovin","Bovin*",IF($DX66="Ovin","Ovin*",IF($DX66="Caprin","Caprin*",IF($DX66="Porcin","Porcin*",IF($DX66="Equin","Equin*",IF($DX66="Volaille","Volaille*",IF($DX66="Poisson","Poisson*",IF($DX66="Autre","Autre*","")))))))),'Étape 1 - à remplir'!$G$31:$G$400,"kg",'Étape 1 - à remplir'!$M$31:$M$400,MASQ2!DY$43)/SUMIFS('Étape 1 - à remplir'!$F$19:$F$28,'Étape 1 - à remplir'!$C$19:$C$28,MASQ2!$DX66,'Étape 1 - à remplir'!$G$19:$G$28,"kg"),"")</f>
        <v/>
      </c>
      <c r="DZ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remplir'!$M$31:$M$400,MASQ2!DZ$43)/SUMIFS('Étape 1 - à remplir'!$F$19:$F$28,'Étape 1 - à remplir'!$C$19:$C$28,MASQ2!$DX66,'Étape 1 - à remplir'!$G$19:$G$28,"kg"),"")</f>
        <v/>
      </c>
      <c r="EA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remplir'!$M$31:$M$400,MASQ2!EA$43)/SUMIFS('Étape 1 - à remplir'!$F$19:$F$28,'Étape 1 - à remplir'!$C$19:$C$28,MASQ2!$DX66,'Étape 1 - à remplir'!$G$19:$G$28,"kg"),"")</f>
        <v/>
      </c>
      <c r="EB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remplir'!$M$31:$M$400,MASQ2!EB$43)/SUMIFS('Étape 1 - à remplir'!$F$19:$F$28,'Étape 1 - à remplir'!$C$19:$C$28,MASQ2!$DX66,'Étape 1 - à remplir'!$G$19:$G$28,"kg"),"")</f>
        <v/>
      </c>
      <c r="EC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remplir'!$M$31:$M$400,MASQ2!EC$43)/SUMIFS('Étape 1 - à remplir'!$F$19:$F$28,'Étape 1 - à remplir'!$C$19:$C$28,MASQ2!$DX66,'Étape 1 - à remplir'!$G$19:$G$28,"kg"),"")</f>
        <v/>
      </c>
      <c r="ED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remplir'!$M$31:$M$400,MASQ2!ED$43)/SUMIFS('Étape 1 - à remplir'!$F$19:$F$28,'Étape 1 - à remplir'!$C$19:$C$28,MASQ2!$DX66,'Étape 1 - à remplir'!$G$19:$G$28,"kg"),"")</f>
        <v/>
      </c>
      <c r="EE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remplir'!$M$31:$M$400,MASQ2!EE$43)/SUMIFS('Étape 1 - à remplir'!$F$19:$F$28,'Étape 1 - à remplir'!$C$19:$C$28,MASQ2!$DX66,'Étape 1 - à remplir'!$G$19:$G$28,"kg"),"")</f>
        <v/>
      </c>
      <c r="EF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remplir'!$M$31:$M$400,MASQ2!EF$43)/SUMIFS('Étape 1 - à remplir'!$F$19:$F$28,'Étape 1 - à remplir'!$C$19:$C$28,MASQ2!$DX66,'Étape 1 - à remplir'!$G$19:$G$28,"kg"),"")</f>
        <v/>
      </c>
      <c r="EG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remplir'!$M$31:$M$400,MASQ2!EG$43)/SUMIFS('Étape 1 - à remplir'!$F$19:$F$28,'Étape 1 - à remplir'!$C$19:$C$28,MASQ2!$DX66,'Étape 1 - à remplir'!$G$19:$G$28,"kg"),"")</f>
        <v/>
      </c>
      <c r="EH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remplir'!$M$31:$M$400,MASQ2!EH$43)/SUMIFS('Étape 1 - à remplir'!$F$19:$F$28,'Étape 1 - à remplir'!$C$19:$C$28,MASQ2!$DX66,'Étape 1 - à remplir'!$G$19:$G$28,"kg"),"")</f>
        <v/>
      </c>
      <c r="EI66" s="8" t="str">
        <f>IFERROR(SUMIFS('Étape 1 - à remplir'!$F$31:$F$400,'Étape 1 - à remplir'!$C$31:$C$400,IF($DX66="Bovin","Bovin*",IF($DX66="Ovin","Ovin*",IF($DX66="Caprin","Caprin*",IF($DX66="Porcin","Porcin*",IF($DX66="Equin","Equin*",IF($DX66="Volaille","Volaille*",IF($DX66="Poisson","Poisson*",IF($DX66="Autre","Autre*","")))))))),'Étape 1 - à remplir'!$G$31:$G$400,"kg",'Étape 1 - à remplir'!$M$31:$M$400,MASQ2!EI$43)/SUMIFS('Étape 1 - à remplir'!$F$19:$F$28,'Étape 1 - à remplir'!$C$19:$C$28,MASQ2!$DX66,'Étape 1 - à remplir'!$G$19:$G$28,"kg"),"")</f>
        <v/>
      </c>
      <c r="EJ66" s="104" t="str">
        <f>IFERROR(SUMIFS('Étape 1 - à remplir'!$F$31:$F$400,'Étape 1 - à remplir'!$C$31:$C$400,IF($DX66="Bovin","Bovin*",IF($DX66="Ovin","Ovin*",IF($DX66="Caprin","Caprin*",IF($DX66="Porcin","Porcin*",IF($DX66="Equin","Equin*",IF($DX66="Volaille","Volaille*",IF($DX66="Poisson","Poisson*",IF($DX66="Autre","Autre*","")))))))),'Étape 1 - à remplir'!$G$31:$G$400,"kg",'Étape 1 - à remplir'!$M$31:$M$400,MASQ2!EJ$43)/SUMIFS('Étape 1 - à remplir'!$F$19:$F$28,'Étape 1 - à remplir'!$C$19:$C$28,MASQ2!$DX66,'Étape 1 - à remplir'!$G$19:$G$28,"kg"),"")</f>
        <v/>
      </c>
    </row>
    <row r="67" spans="1:140" x14ac:dyDescent="0.25">
      <c r="A67" s="56"/>
      <c r="B67" s="8"/>
      <c r="C67" s="8"/>
      <c r="D67" s="8"/>
      <c r="E67" s="8"/>
      <c r="F67" s="8"/>
      <c r="G67" s="8"/>
      <c r="H67" s="8"/>
      <c r="I67" s="102" t="str">
        <f>INDEX(Données_ATB!BE:BV,MATCH(MASQ2!J67,Données_ATB!BE:BE,0),18)</f>
        <v>x</v>
      </c>
      <c r="J67" s="77" t="str">
        <f>Données_ATB!BE66</f>
        <v>BAYTRIL 5 % SOLUTION INJECTABLE</v>
      </c>
      <c r="K67" s="204" t="e">
        <f>IF(IF(S$2="Catégorie",IF(S$3="Toutes",SUMIFS('Étape 1 - à remplir'!$F$31:$F$400,'Étape 1 - à remplir'!$E$31:$E$400,MASQ2!J67,'Étape 1 - à remplir'!$G$31:$G$400,"animaux"),SUMIFS('Étape 1 - à remplir'!$F$31:$F$400,'Étape 1 - à remplir'!$E$31:$E$400,MASQ2!J67,'Étape 1 - à remplir'!$C$31:$C$400,S$3)),IF(S$2="Âge",IF(S$3="Tous",SUMIFS('Étape 1 - à remplir'!$F$31:$F$400,'Étape 1 - à remplir'!$E$31:$E$400,MASQ2!J67,'Étape 1 - à remplir'!$G$31:$G$400,"animaux"),SUMIFS('Étape 1 - à remplir'!$F$31:$F$400,'Étape 1 - à remplir'!$E$31:$E$400,MASQ2!J67,'Étape 1 - à remplir'!$P$31:$P$400,S$3)),IF(S$2="Atelier",IF(S$3="Tous",SUMIFS('Étape 1 - à remplir'!$F$31:$F$400,'Étape 1 - à remplir'!$E$31:$E$400,MASQ2!J67,'Étape 1 - à remplir'!$G$31:$G$400,"animaux"),SUMIFS('Étape 1 - à remplir'!$F$31:$F$400,'Étape 1 - à remplir'!$E$31:$E$400,MASQ2!J67,'Étape 1 - à remplir'!$O$31:$O$400,S$3)),IF(S$2="Espèce",IF(S$3="Tous",SUMIFS('Étape 1 - à remplir'!$F$31:$F$400,'Étape 1 - à remplir'!$E$31:$E$400,MASQ2!J67,'Étape 1 - à remplir'!$G$31:$G$400,"animaux"),SUMIFS('Étape 1 - à remplir'!$F$31:$F$400,'Étape 1 - à remplir'!$E$31:$E$400,MASQ2!J67,'Étape 1 - à remplir'!$N$31:$N$400,S$3))))))=0,NA(),IF(S$2="Catégorie",IF(S$3="Toutes",SUMIFS('Étape 1 - à remplir'!$F$31:$F$400,'Étape 1 - à remplir'!$E$31:$E$400,MASQ2!J67,'Étape 1 - à remplir'!$G$31:$G$400,"animaux"),SUMIFS('Étape 1 - à remplir'!$F$31:$F$400,'Étape 1 - à remplir'!$E$31:$E$400,MASQ2!J67,'Étape 1 - à remplir'!$C$31:$C$400,S$3)),IF(S$2="Âge",IF(S$3="Tous",SUMIFS('Étape 1 - à remplir'!$F$31:$F$400,'Étape 1 - à remplir'!$E$31:$E$400,MASQ2!J67,'Étape 1 - à remplir'!$G$31:$G$400,"animaux"),SUMIFS('Étape 1 - à remplir'!$F$31:$F$400,'Étape 1 - à remplir'!$E$31:$E$400,MASQ2!J67,'Étape 1 - à remplir'!$P$31:$P$400,S$3)),IF(S$2="Atelier",IF(S$3="Tous",SUMIFS('Étape 1 - à remplir'!$F$31:$F$400,'Étape 1 - à remplir'!$E$31:$E$400,MASQ2!J67,'Étape 1 - à remplir'!$G$31:$G$400,"animaux"),SUMIFS('Étape 1 - à remplir'!$F$31:$F$400,'Étape 1 - à remplir'!$E$31:$E$400,MASQ2!J67,'Étape 1 - à remplir'!$O$31:$O$400,S$3)),IF(S$2="Espèce",IF(S$3="Tous",SUMIFS('Étape 1 - à remplir'!$F$31:$F$400,'Étape 1 - à remplir'!$E$31:$E$400,MASQ2!J67,'Étape 1 - à remplir'!$G$31:$G$400,"animaux"),SUMIFS('Étape 1 - à remplir'!$F$31:$F$400,'Étape 1 - à remplir'!$E$31:$E$400,MASQ2!J67,'Étape 1 - à remplir'!$N$31:$N$400,S$3)))))))</f>
        <v>#N/A</v>
      </c>
      <c r="L67" s="97">
        <f t="shared" si="38"/>
        <v>0</v>
      </c>
      <c r="M67" s="56" t="str">
        <f>Données_ATB!BN66</f>
        <v>Enrofloxacine</v>
      </c>
      <c r="N67" s="204" t="str">
        <f>Données_ATB!BO66</f>
        <v/>
      </c>
      <c r="O67" s="97" t="str">
        <f>Données_ATB!BP66</f>
        <v/>
      </c>
      <c r="P67" s="77" t="str">
        <f>Données_ATB!BR66</f>
        <v>Fluoroquinolones</v>
      </c>
      <c r="Q67" s="78" t="str">
        <f>Données_ATB!BS66</f>
        <v/>
      </c>
      <c r="R67" s="79" t="str">
        <f>Données_ATB!BT66</f>
        <v/>
      </c>
      <c r="S67" s="78"/>
      <c r="T67" s="78"/>
      <c r="U67" s="77" t="str">
        <f ca="1"/>
        <v>BAYTRIL 5 % SOLUTION INJECTABLE</v>
      </c>
      <c r="V67" s="79" t="e">
        <f ca="1"/>
        <v>#N/A</v>
      </c>
      <c r="W67" s="102"/>
      <c r="X67" s="78"/>
      <c r="Y67" s="8"/>
      <c r="Z67" s="8"/>
      <c r="AA67" s="8"/>
      <c r="AB67" s="102"/>
      <c r="AC67" s="8"/>
      <c r="AD67" s="8"/>
      <c r="AE67" s="8"/>
      <c r="AF67" s="8"/>
      <c r="AG67" s="8"/>
      <c r="AH67" s="163" t="str">
        <f t="shared" si="83"/>
        <v/>
      </c>
      <c r="AI67" s="163"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remplir'!$M$31:$M$400,MASQ2!AI$43)/SUMIFS('Étape 1 - à remplir'!$F$19:$F$28,'Étape 1 - à remplir'!$C$19:$C$28,MASQ2!$AH67,'Étape 1 - à remplir'!$G$19:$G$28,"animaux"),"")</f>
        <v/>
      </c>
      <c r="AJ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remplir'!$M$31:$M$400,MASQ2!AJ$43)/SUMIFS('Étape 1 - à remplir'!$F$19:$F$28,'Étape 1 - à remplir'!$C$19:$C$28,MASQ2!$AH67,'Étape 1 - à remplir'!$G$19:$G$28,"animaux"),"")</f>
        <v/>
      </c>
      <c r="AK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remplir'!$M$31:$M$400,MASQ2!AK$43)/SUMIFS('Étape 1 - à remplir'!$F$19:$F$28,'Étape 1 - à remplir'!$C$19:$C$28,MASQ2!$AH67,'Étape 1 - à remplir'!$G$19:$G$28,"animaux"),"")</f>
        <v/>
      </c>
      <c r="AL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remplir'!$M$31:$M$400,MASQ2!AL$43)/SUMIFS('Étape 1 - à remplir'!$F$19:$F$28,'Étape 1 - à remplir'!$C$19:$C$28,MASQ2!$AH67,'Étape 1 - à remplir'!$G$19:$G$28,"animaux"),"")</f>
        <v/>
      </c>
      <c r="AM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remplir'!$M$31:$M$400,MASQ2!AM$43)/SUMIFS('Étape 1 - à remplir'!$F$19:$F$28,'Étape 1 - à remplir'!$C$19:$C$28,MASQ2!$AH67,'Étape 1 - à remplir'!$G$19:$G$28,"animaux"),"")</f>
        <v/>
      </c>
      <c r="AN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remplir'!$M$31:$M$400,MASQ2!AN$43)/SUMIFS('Étape 1 - à remplir'!$F$19:$F$28,'Étape 1 - à remplir'!$C$19:$C$28,MASQ2!$AH67,'Étape 1 - à remplir'!$G$19:$G$28,"animaux"),"")</f>
        <v/>
      </c>
      <c r="AO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remplir'!$M$31:$M$400,MASQ2!AO$43)/SUMIFS('Étape 1 - à remplir'!$F$19:$F$28,'Étape 1 - à remplir'!$C$19:$C$28,MASQ2!$AH67,'Étape 1 - à remplir'!$G$19:$G$28,"animaux"),"")</f>
        <v/>
      </c>
      <c r="AP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remplir'!$M$31:$M$400,MASQ2!AP$43)/SUMIFS('Étape 1 - à remplir'!$F$19:$F$28,'Étape 1 - à remplir'!$C$19:$C$28,MASQ2!$AH67,'Étape 1 - à remplir'!$G$19:$G$28,"animaux"),"")</f>
        <v/>
      </c>
      <c r="AQ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remplir'!$M$31:$M$400,MASQ2!AQ$43)/SUMIFS('Étape 1 - à remplir'!$F$19:$F$28,'Étape 1 - à remplir'!$C$19:$C$28,MASQ2!$AH67,'Étape 1 - à remplir'!$G$19:$G$28,"animaux"),"")</f>
        <v/>
      </c>
      <c r="AR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remplir'!$M$31:$M$400,MASQ2!AR$43)/SUMIFS('Étape 1 - à remplir'!$F$19:$F$28,'Étape 1 - à remplir'!$C$19:$C$28,MASQ2!$AH67,'Étape 1 - à remplir'!$G$19:$G$28,"animaux"),"")</f>
        <v/>
      </c>
      <c r="AS67" s="8"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remplir'!$M$31:$M$400,MASQ2!AS$43)/SUMIFS('Étape 1 - à remplir'!$F$19:$F$28,'Étape 1 - à remplir'!$C$19:$C$28,MASQ2!$AH67,'Étape 1 - à remplir'!$G$19:$G$28,"animaux"),"")</f>
        <v/>
      </c>
      <c r="AT67" s="104" t="str">
        <f>IFERROR(SUMIFS('Étape 1 - à remplir'!$F$31:$F$400,'Étape 1 - à remplir'!$C$31:$C$400,IF($AH67="Bovin","Bovin*",IF($AH67="Ovin","Ovin*",IF($AH67="Caprin","Caprin*",IF($AH67="Porcin","Porcin*",IF($AH67="Equin","Equin*",IF($AH67="Volaille","Volaille*",IF($AH67="Poisson","Poisson*",IF($AH67="Autre","Autre*","")))))))),'Étape 1 - à remplir'!$G$31:$G$400,"animaux",'Étape 1 - à remplir'!$M$31:$M$400,MASQ2!AT$43)/SUMIFS('Étape 1 - à remplir'!$F$19:$F$28,'Étape 1 - à remplir'!$C$19:$C$28,MASQ2!$AH67,'Étape 1 - à remplir'!$G$19:$G$28,"animaux"),"")</f>
        <v/>
      </c>
      <c r="AV67" s="56"/>
      <c r="AW67" s="8"/>
      <c r="AX67" s="8"/>
      <c r="AY67" s="8"/>
      <c r="AZ67" s="8"/>
      <c r="BA67" s="8"/>
      <c r="BB67" s="8"/>
      <c r="BC67" s="8"/>
      <c r="BD67" s="102" t="str">
        <f t="shared" si="5"/>
        <v>x</v>
      </c>
      <c r="BE67" s="56" t="str">
        <f t="shared" si="6"/>
        <v>BAYTRIL 5 % SOLUTION INJECTABLE</v>
      </c>
      <c r="BF67" s="204" t="e">
        <f>IF(IF(BN$2="Catégorie",IF(BN$3="Toutes",SUMIFS('Étape 1 - à remplir'!$F$31:$F$400,'Étape 1 - à remplir'!$E$31:$E$400,MASQ2!BE67,'Étape 1 - à remplir'!$G$31:$G$400,"lots"),SUMIFS('Étape 1 - à remplir'!$F$31:$F$400,'Étape 1 - à remplir'!$E$31:$E$400,MASQ2!BE67,'Étape 1 - à remplir'!$C$31:$C$400,BN$3)),IF(BN$2="Âge",IF(BN$3="Tous",SUMIFS('Étape 1 - à remplir'!$F$31:$F$400,'Étape 1 - à remplir'!$E$31:$E$400,MASQ2!BE67,'Étape 1 - à remplir'!$G$31:$G$400,"lots"),SUMIFS('Étape 1 - à remplir'!$F$31:$F$400,'Étape 1 - à remplir'!$E$31:$E$400,MASQ2!BE67,'Étape 1 - à remplir'!$P$31:$P$400,BN$3,'Étape 1 - à remplir'!$G$31:$G$400,"lots")),IF(BN$2="Atelier",IF(BN$3="Tous",SUMIFS('Étape 1 - à remplir'!$F$31:$F$400,'Étape 1 - à remplir'!$E$31:$E$400,MASQ2!BE67,'Étape 1 - à remplir'!$G$31:$G$400,"lots"),SUMIFS('Étape 1 - à remplir'!$F$31:$F$400,'Étape 1 - à remplir'!$E$31:$E$400,MASQ2!BE67,'Étape 1 - à remplir'!$O$31:$O$400,BN$3,'Étape 1 - à remplir'!$G$31:$G$400,"lots")),IF(BN$2="Espèce",IF(BN$3="Tous",SUMIFS('Étape 1 - à remplir'!$F$31:$F$400,'Étape 1 - à remplir'!$E$31:$E$400,MASQ2!BE67,'Étape 1 - à remplir'!$G$31:$G$400,"lots"),SUMIFS('Étape 1 - à remplir'!$F$31:$F$400,'Étape 1 - à remplir'!$E$31:$E$400,MASQ2!BE67,'Étape 1 - à remplir'!$N$31:$N$400,BN$3,'Étape 1 - à remplir'!$G$31:$G$400,"lots"))))))=0,NA(),IF(BN$2="Catégorie",IF(BN$3="Toutes",SUMIFS('Étape 1 - à remplir'!$F$31:$F$400,'Étape 1 - à remplir'!$E$31:$E$400,MASQ2!BE67,'Étape 1 - à remplir'!$G$31:$G$400,"lots"),SUMIFS('Étape 1 - à remplir'!$F$31:$F$400,'Étape 1 - à remplir'!$E$31:$E$400,MASQ2!BE67,'Étape 1 - à remplir'!$C$31:$C$400,BN$3)),IF(BN$2="Âge",IF(BN$3="Tous",SUMIFS('Étape 1 - à remplir'!$F$31:$F$400,'Étape 1 - à remplir'!$E$31:$E$400,MASQ2!BE67,'Étape 1 - à remplir'!$G$31:$G$400,"lots"),SUMIFS('Étape 1 - à remplir'!$F$31:$F$400,'Étape 1 - à remplir'!$E$31:$E$400,MASQ2!BE67,'Étape 1 - à remplir'!$P$31:$P$400,BN$3,'Étape 1 - à remplir'!$G$31:$G$400,"lots")),IF(BN$2="Atelier",IF(BN$3="Tous",SUMIFS('Étape 1 - à remplir'!$F$31:$F$400,'Étape 1 - à remplir'!$E$31:$E$400,MASQ2!BE67,'Étape 1 - à remplir'!$G$31:$G$400,"lots"),SUMIFS('Étape 1 - à remplir'!$F$31:$F$400,'Étape 1 - à remplir'!$E$31:$E$400,MASQ2!BE67,'Étape 1 - à remplir'!$O$31:$O$400,BN$3,'Étape 1 - à remplir'!$G$31:$G$400,"lots")),IF(BN$2="Espèce",IF(BN$3="Tous",SUMIFS('Étape 1 - à remplir'!$F$31:$F$400,'Étape 1 - à remplir'!$E$31:$E$400,MASQ2!BE67,'Étape 1 - à remplir'!$G$31:$G$400,"lots"),SUMIFS('Étape 1 - à remplir'!$F$31:$F$400,'Étape 1 - à remplir'!$E$31:$E$400,MASQ2!BE67,'Étape 1 - à remplir'!$N$31:$N$400,BN$3,'Étape 1 - à remplir'!$G$31:$G$400,"lots")))))))</f>
        <v>#N/A</v>
      </c>
      <c r="BG67" s="204">
        <f t="shared" si="32"/>
        <v>0</v>
      </c>
      <c r="BH67" s="204" t="str">
        <f t="shared" si="7"/>
        <v>Enrofloxacine</v>
      </c>
      <c r="BI67" s="204" t="str">
        <f t="shared" si="8"/>
        <v/>
      </c>
      <c r="BJ67" s="204" t="str">
        <f t="shared" si="9"/>
        <v/>
      </c>
      <c r="BK67" s="204" t="str">
        <f t="shared" si="10"/>
        <v>Fluoroquinolones</v>
      </c>
      <c r="BL67" s="204" t="str">
        <f t="shared" si="11"/>
        <v/>
      </c>
      <c r="BM67" s="97" t="str">
        <f t="shared" si="12"/>
        <v/>
      </c>
      <c r="BN67" s="78"/>
      <c r="BO67" s="78"/>
      <c r="BP67" s="77" t="str">
        <f ca="1"/>
        <v>BAYTRIL 5 % SOLUTION INJECTABLE</v>
      </c>
      <c r="BQ67" s="79" t="e">
        <f ca="1"/>
        <v>#N/A</v>
      </c>
      <c r="BR67" s="102"/>
      <c r="BS67" s="78"/>
      <c r="BT67" s="8"/>
      <c r="BU67" s="8"/>
      <c r="BV67" s="8"/>
      <c r="BW67" s="8"/>
      <c r="BX67" s="8"/>
      <c r="BY67" s="8"/>
      <c r="BZ67" s="8"/>
      <c r="CA67" s="8"/>
      <c r="CB67" s="8"/>
      <c r="CC67" s="163" t="str">
        <f t="shared" si="84"/>
        <v/>
      </c>
      <c r="CD67" s="163" t="str">
        <f>IFERROR(SUMIFS('Étape 1 - à remplir'!$F$31:$F$400,'Étape 1 - à remplir'!$C$31:$C$400,IF($CC67="Bovin","Bovin*",IF($CC67="Ovin","Ovin*",IF($CC67="Caprin","Caprin*",IF($CC67="Porcin","Porcin*",IF($CC67="Equin","Equin*",IF($CC67="Volaille","Volaille*",IF($CC67="Poisson","Poisson*",IF($CC67="Autre","Autre*","")))))))),'Étape 1 - à remplir'!$G$31:$G$400,"lots",'Étape 1 - à remplir'!$M$31:$M$400,MASQ2!CD$43)/SUMIFS('Étape 1 - à remplir'!$F$19:$F$28,'Étape 1 - à remplir'!$C$19:$C$28,MASQ2!$CC67,'Étape 1 - à remplir'!$G$19:$G$28,"lots"),"")</f>
        <v/>
      </c>
      <c r="CE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remplir'!$M$31:$M$400,MASQ2!CE$43)/SUMIFS('Étape 1 - à remplir'!$F$19:$F$28,'Étape 1 - à remplir'!$C$19:$C$28,MASQ2!$CC67,'Étape 1 - à remplir'!$G$19:$G$28,"lots"),"")</f>
        <v/>
      </c>
      <c r="CF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remplir'!$M$31:$M$400,MASQ2!CF$43)/SUMIFS('Étape 1 - à remplir'!$F$19:$F$28,'Étape 1 - à remplir'!$C$19:$C$28,MASQ2!$CC67,'Étape 1 - à remplir'!$G$19:$G$28,"lots"),"")</f>
        <v/>
      </c>
      <c r="CG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remplir'!$M$31:$M$400,MASQ2!CG$43)/SUMIFS('Étape 1 - à remplir'!$F$19:$F$28,'Étape 1 - à remplir'!$C$19:$C$28,MASQ2!$CC67,'Étape 1 - à remplir'!$G$19:$G$28,"lots"),"")</f>
        <v/>
      </c>
      <c r="CH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remplir'!$M$31:$M$400,MASQ2!CH$43)/SUMIFS('Étape 1 - à remplir'!$F$19:$F$28,'Étape 1 - à remplir'!$C$19:$C$28,MASQ2!$CC67,'Étape 1 - à remplir'!$G$19:$G$28,"lots"),"")</f>
        <v/>
      </c>
      <c r="CI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remplir'!$M$31:$M$400,MASQ2!CI$43)/SUMIFS('Étape 1 - à remplir'!$F$19:$F$28,'Étape 1 - à remplir'!$C$19:$C$28,MASQ2!$CC67,'Étape 1 - à remplir'!$G$19:$G$28,"lots"),"")</f>
        <v/>
      </c>
      <c r="CJ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remplir'!$M$31:$M$400,MASQ2!CJ$43)/SUMIFS('Étape 1 - à remplir'!$F$19:$F$28,'Étape 1 - à remplir'!$C$19:$C$28,MASQ2!$CC67,'Étape 1 - à remplir'!$G$19:$G$28,"lots"),"")</f>
        <v/>
      </c>
      <c r="CK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remplir'!$M$31:$M$400,MASQ2!CK$43)/SUMIFS('Étape 1 - à remplir'!$F$19:$F$28,'Étape 1 - à remplir'!$C$19:$C$28,MASQ2!$CC67,'Étape 1 - à remplir'!$G$19:$G$28,"lots"),"")</f>
        <v/>
      </c>
      <c r="CL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remplir'!$M$31:$M$400,MASQ2!CL$43)/SUMIFS('Étape 1 - à remplir'!$F$19:$F$28,'Étape 1 - à remplir'!$C$19:$C$28,MASQ2!$CC67,'Étape 1 - à remplir'!$G$19:$G$28,"lots"),"")</f>
        <v/>
      </c>
      <c r="CM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remplir'!$M$31:$M$400,MASQ2!CM$43)/SUMIFS('Étape 1 - à remplir'!$F$19:$F$28,'Étape 1 - à remplir'!$C$19:$C$28,MASQ2!$CC67,'Étape 1 - à remplir'!$G$19:$G$28,"lots"),"")</f>
        <v/>
      </c>
      <c r="CN67" s="8" t="str">
        <f>IFERROR(SUMIFS('Étape 1 - à remplir'!$F$31:$F$400,'Étape 1 - à remplir'!$C$31:$C$400,IF($CC67="Bovin","Bovin*",IF($CC67="Ovin","Ovin*",IF($CC67="Caprin","Caprin*",IF($CC67="Porcin","Porcin*",IF($CC67="Equin","Equin*",IF($CC67="Volaille","Volaille*",IF($CC67="Poisson","Poisson*",IF($CC67="Autre","Autre*","")))))))),'Étape 1 - à remplir'!$G$31:$G$400,"lots",'Étape 1 - à remplir'!$M$31:$M$400,MASQ2!CN$43)/SUMIFS('Étape 1 - à remplir'!$F$19:$F$28,'Étape 1 - à remplir'!$C$19:$C$28,MASQ2!$CC67,'Étape 1 - à remplir'!$G$19:$G$28,"lots"),"")</f>
        <v/>
      </c>
      <c r="CO67" s="104" t="str">
        <f>IFERROR(SUMIFS('Étape 1 - à remplir'!$F$31:$F$400,'Étape 1 - à remplir'!$C$31:$C$400,IF($CC67="Bovin","Bovin*",IF($CC67="Ovin","Ovin*",IF($CC67="Caprin","Caprin*",IF($CC67="Porcin","Porcin*",IF($CC67="Equin","Equin*",IF($CC67="Volaille","Volaille*",IF($CC67="Poisson","Poisson*",IF($CC67="Autre","Autre*","")))))))),'Étape 1 - à remplir'!$G$31:$G$400,"lots",'Étape 1 - à remplir'!$M$31:$M$400,MASQ2!CO$43)/SUMIFS('Étape 1 - à remplir'!$F$19:$F$28,'Étape 1 - à remplir'!$C$19:$C$28,MASQ2!$CC67,'Étape 1 - à remplir'!$G$19:$G$28,"lots"),"")</f>
        <v/>
      </c>
      <c r="CQ67" s="56"/>
      <c r="CR67" s="8"/>
      <c r="CS67" s="8"/>
      <c r="CT67" s="8"/>
      <c r="CU67" s="8"/>
      <c r="CV67" s="8"/>
      <c r="CW67" s="8"/>
      <c r="CX67" s="8"/>
      <c r="CY67" s="102" t="str">
        <f t="shared" si="18"/>
        <v>x</v>
      </c>
      <c r="CZ67" s="56" t="str">
        <f t="shared" si="19"/>
        <v>BAYTRIL 5 % SOLUTION INJECTABLE</v>
      </c>
      <c r="DA67" s="204" t="e">
        <f>IF(IF(DI$2="Catégorie",IF(DI$3="Toutes",SUMIFS('Étape 1 - à remplir'!$F$31:$F$400,'Étape 1 - à remplir'!$E$31:$E$400,MASQ2!CZ67,'Étape 1 - à remplir'!$G$31:$G$400,"kg"),SUMIFS('Étape 1 - à remplir'!$F$31:$F$400,'Étape 1 - à remplir'!$E$31:$E$400,MASQ2!CZ67,'Étape 1 - à remplir'!$C$31:$C$400,DI$3)),IF(DI$2="Âge",IF(DI$3="Tous",SUMIFS('Étape 1 - à remplir'!$F$31:$F$400,'Étape 1 - à remplir'!$E$31:$E$400,MASQ2!CZ67,'Étape 1 - à remplir'!$G$31:$G$400,"kg"),SUMIFS('Étape 1 - à remplir'!$F$31:$F$400,'Étape 1 - à remplir'!$E$31:$E$400,MASQ2!CZ67,'Étape 1 - à remplir'!$P$31:$P$400,DI$3,'Étape 1 - à remplir'!$G$31:$G$400,"kg")),IF(DI$2="Atelier",IF(DI$3="Tous",SUMIFS('Étape 1 - à remplir'!$F$31:$F$400,'Étape 1 - à remplir'!$E$31:$E$400,MASQ2!CZ67,'Étape 1 - à remplir'!$G$31:$G$400,"kg"),SUMIFS('Étape 1 - à remplir'!$F$31:$F$400,'Étape 1 - à remplir'!$E$31:$E$400,MASQ2!CZ67,'Étape 1 - à remplir'!$O$31:$O$400,DI$3,'Étape 1 - à remplir'!$G$31:$G$400,"kg")),IF(DI$2="Espèce",IF(DI$3="Tous",SUMIFS('Étape 1 - à remplir'!$F$31:$F$400,'Étape 1 - à remplir'!$E$31:$E$400,MASQ2!CZ67,'Étape 1 - à remplir'!$G$31:$G$400,"kg"),SUMIFS('Étape 1 - à remplir'!$F$31:$F$400,'Étape 1 - à remplir'!$E$31:$E$400,MASQ2!CZ67,'Étape 1 - à remplir'!$N$31:$N$400,DI$3,'Étape 1 - à remplir'!$G$31:$G$400,"kg"))))))=0,NA(),IF(DI$2="Catégorie",IF(DI$3="Toutes",SUMIFS('Étape 1 - à remplir'!$F$31:$F$400,'Étape 1 - à remplir'!$E$31:$E$400,MASQ2!CZ67,'Étape 1 - à remplir'!$G$31:$G$400,"kg"),SUMIFS('Étape 1 - à remplir'!$F$31:$F$400,'Étape 1 - à remplir'!$E$31:$E$400,MASQ2!CZ67,'Étape 1 - à remplir'!$C$31:$C$400,DI$3)),IF(DI$2="Âge",IF(DI$3="Tous",SUMIFS('Étape 1 - à remplir'!$F$31:$F$400,'Étape 1 - à remplir'!$E$31:$E$400,MASQ2!CZ67,'Étape 1 - à remplir'!$G$31:$G$400,"kg"),SUMIFS('Étape 1 - à remplir'!$F$31:$F$400,'Étape 1 - à remplir'!$E$31:$E$400,MASQ2!CZ67,'Étape 1 - à remplir'!$P$31:$P$400,DI$3,'Étape 1 - à remplir'!$G$31:$G$400,"kg")),IF(DI$2="Atelier",IF(DI$3="Tous",SUMIFS('Étape 1 - à remplir'!$F$31:$F$400,'Étape 1 - à remplir'!$E$31:$E$400,MASQ2!CZ67,'Étape 1 - à remplir'!$G$31:$G$400,"kg"),SUMIFS('Étape 1 - à remplir'!$F$31:$F$400,'Étape 1 - à remplir'!$E$31:$E$400,MASQ2!CZ67,'Étape 1 - à remplir'!$O$31:$O$400,DI$3,'Étape 1 - à remplir'!$G$31:$G$400,"kg")),IF(DI$2="Espèce",IF(DI$3="Tous",SUMIFS('Étape 1 - à remplir'!$F$31:$F$400,'Étape 1 - à remplir'!$E$31:$E$400,MASQ2!CZ67,'Étape 1 - à remplir'!$G$31:$G$400,"kg"),SUMIFS('Étape 1 - à remplir'!$F$31:$F$400,'Étape 1 - à remplir'!$E$31:$E$400,MASQ2!CZ67,'Étape 1 - à remplir'!$N$31:$N$400,DI$3,'Étape 1 - à remplir'!$G$31:$G$400,"kg")))))))</f>
        <v>#N/A</v>
      </c>
      <c r="DB67" s="104">
        <f t="shared" si="35"/>
        <v>0</v>
      </c>
      <c r="DC67" s="204" t="str">
        <f t="shared" si="20"/>
        <v>Enrofloxacine</v>
      </c>
      <c r="DD67" s="204" t="str">
        <f t="shared" si="21"/>
        <v/>
      </c>
      <c r="DE67" s="204" t="str">
        <f t="shared" si="22"/>
        <v/>
      </c>
      <c r="DF67" s="204" t="str">
        <f t="shared" si="23"/>
        <v>Fluoroquinolones</v>
      </c>
      <c r="DG67" s="204" t="str">
        <f t="shared" si="24"/>
        <v/>
      </c>
      <c r="DH67" s="97" t="str">
        <f t="shared" si="25"/>
        <v/>
      </c>
      <c r="DI67" s="78"/>
      <c r="DJ67" s="78"/>
      <c r="DK67" s="77" t="str">
        <f ca="1"/>
        <v>BAYTRIL 5 % SOLUTION INJECTABLE</v>
      </c>
      <c r="DL67" s="79" t="e">
        <f ca="1"/>
        <v>#N/A</v>
      </c>
      <c r="DM67" s="102"/>
      <c r="DN67" s="8"/>
      <c r="DO67" s="8"/>
      <c r="DP67" s="8"/>
      <c r="DQ67" s="8"/>
      <c r="DR67" s="8"/>
      <c r="DS67" s="8"/>
      <c r="DT67" s="8"/>
      <c r="DU67" s="8"/>
      <c r="DV67" s="8"/>
      <c r="DW67" s="8"/>
      <c r="DX67" s="163" t="str">
        <f t="shared" si="85"/>
        <v/>
      </c>
      <c r="DY67" s="163" t="str">
        <f>IFERROR(SUMIFS('Étape 1 - à remplir'!$F$31:$F$400,'Étape 1 - à remplir'!$C$31:$C$400,IF($DX67="Bovin","Bovin*",IF($DX67="Ovin","Ovin*",IF($DX67="Caprin","Caprin*",IF($DX67="Porcin","Porcin*",IF($DX67="Equin","Equin*",IF($DX67="Volaille","Volaille*",IF($DX67="Poisson","Poisson*",IF($DX67="Autre","Autre*","")))))))),'Étape 1 - à remplir'!$G$31:$G$400,"kg",'Étape 1 - à remplir'!$M$31:$M$400,MASQ2!DY$43)/SUMIFS('Étape 1 - à remplir'!$F$19:$F$28,'Étape 1 - à remplir'!$C$19:$C$28,MASQ2!$DX67,'Étape 1 - à remplir'!$G$19:$G$28,"kg"),"")</f>
        <v/>
      </c>
      <c r="DZ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remplir'!$M$31:$M$400,MASQ2!DZ$43)/SUMIFS('Étape 1 - à remplir'!$F$19:$F$28,'Étape 1 - à remplir'!$C$19:$C$28,MASQ2!$DX67,'Étape 1 - à remplir'!$G$19:$G$28,"kg"),"")</f>
        <v/>
      </c>
      <c r="EA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remplir'!$M$31:$M$400,MASQ2!EA$43)/SUMIFS('Étape 1 - à remplir'!$F$19:$F$28,'Étape 1 - à remplir'!$C$19:$C$28,MASQ2!$DX67,'Étape 1 - à remplir'!$G$19:$G$28,"kg"),"")</f>
        <v/>
      </c>
      <c r="EB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remplir'!$M$31:$M$400,MASQ2!EB$43)/SUMIFS('Étape 1 - à remplir'!$F$19:$F$28,'Étape 1 - à remplir'!$C$19:$C$28,MASQ2!$DX67,'Étape 1 - à remplir'!$G$19:$G$28,"kg"),"")</f>
        <v/>
      </c>
      <c r="EC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remplir'!$M$31:$M$400,MASQ2!EC$43)/SUMIFS('Étape 1 - à remplir'!$F$19:$F$28,'Étape 1 - à remplir'!$C$19:$C$28,MASQ2!$DX67,'Étape 1 - à remplir'!$G$19:$G$28,"kg"),"")</f>
        <v/>
      </c>
      <c r="ED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remplir'!$M$31:$M$400,MASQ2!ED$43)/SUMIFS('Étape 1 - à remplir'!$F$19:$F$28,'Étape 1 - à remplir'!$C$19:$C$28,MASQ2!$DX67,'Étape 1 - à remplir'!$G$19:$G$28,"kg"),"")</f>
        <v/>
      </c>
      <c r="EE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remplir'!$M$31:$M$400,MASQ2!EE$43)/SUMIFS('Étape 1 - à remplir'!$F$19:$F$28,'Étape 1 - à remplir'!$C$19:$C$28,MASQ2!$DX67,'Étape 1 - à remplir'!$G$19:$G$28,"kg"),"")</f>
        <v/>
      </c>
      <c r="EF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remplir'!$M$31:$M$400,MASQ2!EF$43)/SUMIFS('Étape 1 - à remplir'!$F$19:$F$28,'Étape 1 - à remplir'!$C$19:$C$28,MASQ2!$DX67,'Étape 1 - à remplir'!$G$19:$G$28,"kg"),"")</f>
        <v/>
      </c>
      <c r="EG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remplir'!$M$31:$M$400,MASQ2!EG$43)/SUMIFS('Étape 1 - à remplir'!$F$19:$F$28,'Étape 1 - à remplir'!$C$19:$C$28,MASQ2!$DX67,'Étape 1 - à remplir'!$G$19:$G$28,"kg"),"")</f>
        <v/>
      </c>
      <c r="EH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remplir'!$M$31:$M$400,MASQ2!EH$43)/SUMIFS('Étape 1 - à remplir'!$F$19:$F$28,'Étape 1 - à remplir'!$C$19:$C$28,MASQ2!$DX67,'Étape 1 - à remplir'!$G$19:$G$28,"kg"),"")</f>
        <v/>
      </c>
      <c r="EI67" s="8" t="str">
        <f>IFERROR(SUMIFS('Étape 1 - à remplir'!$F$31:$F$400,'Étape 1 - à remplir'!$C$31:$C$400,IF($DX67="Bovin","Bovin*",IF($DX67="Ovin","Ovin*",IF($DX67="Caprin","Caprin*",IF($DX67="Porcin","Porcin*",IF($DX67="Equin","Equin*",IF($DX67="Volaille","Volaille*",IF($DX67="Poisson","Poisson*",IF($DX67="Autre","Autre*","")))))))),'Étape 1 - à remplir'!$G$31:$G$400,"kg",'Étape 1 - à remplir'!$M$31:$M$400,MASQ2!EI$43)/SUMIFS('Étape 1 - à remplir'!$F$19:$F$28,'Étape 1 - à remplir'!$C$19:$C$28,MASQ2!$DX67,'Étape 1 - à remplir'!$G$19:$G$28,"kg"),"")</f>
        <v/>
      </c>
      <c r="EJ67" s="104" t="str">
        <f>IFERROR(SUMIFS('Étape 1 - à remplir'!$F$31:$F$400,'Étape 1 - à remplir'!$C$31:$C$400,IF($DX67="Bovin","Bovin*",IF($DX67="Ovin","Ovin*",IF($DX67="Caprin","Caprin*",IF($DX67="Porcin","Porcin*",IF($DX67="Equin","Equin*",IF($DX67="Volaille","Volaille*",IF($DX67="Poisson","Poisson*",IF($DX67="Autre","Autre*","")))))))),'Étape 1 - à remplir'!$G$31:$G$400,"kg",'Étape 1 - à remplir'!$M$31:$M$400,MASQ2!EJ$43)/SUMIFS('Étape 1 - à remplir'!$F$19:$F$28,'Étape 1 - à remplir'!$C$19:$C$28,MASQ2!$DX67,'Étape 1 - à remplir'!$G$19:$G$28,"kg"),"")</f>
        <v/>
      </c>
    </row>
    <row r="68" spans="1:140" x14ac:dyDescent="0.25">
      <c r="A68" s="56"/>
      <c r="B68" s="8"/>
      <c r="C68" s="8"/>
      <c r="D68" s="8"/>
      <c r="E68" s="8"/>
      <c r="F68" s="8"/>
      <c r="G68" s="8"/>
      <c r="H68" s="8"/>
      <c r="I68" s="102" t="str">
        <f>INDEX(Données_ATB!BE:BV,MATCH(MASQ2!J68,Données_ATB!BE:BE,0),18)</f>
        <v>x</v>
      </c>
      <c r="J68" s="77" t="str">
        <f>Données_ATB!BE67</f>
        <v>BAYTRIL BOLUS</v>
      </c>
      <c r="K68" s="204" t="e">
        <f>IF(IF(S$2="Catégorie",IF(S$3="Toutes",SUMIFS('Étape 1 - à remplir'!$F$31:$F$400,'Étape 1 - à remplir'!$E$31:$E$400,MASQ2!J68,'Étape 1 - à remplir'!$G$31:$G$400,"animaux"),SUMIFS('Étape 1 - à remplir'!$F$31:$F$400,'Étape 1 - à remplir'!$E$31:$E$400,MASQ2!J68,'Étape 1 - à remplir'!$C$31:$C$400,S$3)),IF(S$2="Âge",IF(S$3="Tous",SUMIFS('Étape 1 - à remplir'!$F$31:$F$400,'Étape 1 - à remplir'!$E$31:$E$400,MASQ2!J68,'Étape 1 - à remplir'!$G$31:$G$400,"animaux"),SUMIFS('Étape 1 - à remplir'!$F$31:$F$400,'Étape 1 - à remplir'!$E$31:$E$400,MASQ2!J68,'Étape 1 - à remplir'!$P$31:$P$400,S$3)),IF(S$2="Atelier",IF(S$3="Tous",SUMIFS('Étape 1 - à remplir'!$F$31:$F$400,'Étape 1 - à remplir'!$E$31:$E$400,MASQ2!J68,'Étape 1 - à remplir'!$G$31:$G$400,"animaux"),SUMIFS('Étape 1 - à remplir'!$F$31:$F$400,'Étape 1 - à remplir'!$E$31:$E$400,MASQ2!J68,'Étape 1 - à remplir'!$O$31:$O$400,S$3)),IF(S$2="Espèce",IF(S$3="Tous",SUMIFS('Étape 1 - à remplir'!$F$31:$F$400,'Étape 1 - à remplir'!$E$31:$E$400,MASQ2!J68,'Étape 1 - à remplir'!$G$31:$G$400,"animaux"),SUMIFS('Étape 1 - à remplir'!$F$31:$F$400,'Étape 1 - à remplir'!$E$31:$E$400,MASQ2!J68,'Étape 1 - à remplir'!$N$31:$N$400,S$3))))))=0,NA(),IF(S$2="Catégorie",IF(S$3="Toutes",SUMIFS('Étape 1 - à remplir'!$F$31:$F$400,'Étape 1 - à remplir'!$E$31:$E$400,MASQ2!J68,'Étape 1 - à remplir'!$G$31:$G$400,"animaux"),SUMIFS('Étape 1 - à remplir'!$F$31:$F$400,'Étape 1 - à remplir'!$E$31:$E$400,MASQ2!J68,'Étape 1 - à remplir'!$C$31:$C$400,S$3)),IF(S$2="Âge",IF(S$3="Tous",SUMIFS('Étape 1 - à remplir'!$F$31:$F$400,'Étape 1 - à remplir'!$E$31:$E$400,MASQ2!J68,'Étape 1 - à remplir'!$G$31:$G$400,"animaux"),SUMIFS('Étape 1 - à remplir'!$F$31:$F$400,'Étape 1 - à remplir'!$E$31:$E$400,MASQ2!J68,'Étape 1 - à remplir'!$P$31:$P$400,S$3)),IF(S$2="Atelier",IF(S$3="Tous",SUMIFS('Étape 1 - à remplir'!$F$31:$F$400,'Étape 1 - à remplir'!$E$31:$E$400,MASQ2!J68,'Étape 1 - à remplir'!$G$31:$G$400,"animaux"),SUMIFS('Étape 1 - à remplir'!$F$31:$F$400,'Étape 1 - à remplir'!$E$31:$E$400,MASQ2!J68,'Étape 1 - à remplir'!$O$31:$O$400,S$3)),IF(S$2="Espèce",IF(S$3="Tous",SUMIFS('Étape 1 - à remplir'!$F$31:$F$400,'Étape 1 - à remplir'!$E$31:$E$400,MASQ2!J68,'Étape 1 - à remplir'!$G$31:$G$400,"animaux"),SUMIFS('Étape 1 - à remplir'!$F$31:$F$400,'Étape 1 - à remplir'!$E$31:$E$400,MASQ2!J68,'Étape 1 - à remplir'!$N$31:$N$400,S$3)))))))</f>
        <v>#N/A</v>
      </c>
      <c r="L68" s="97">
        <f t="shared" si="38"/>
        <v>0</v>
      </c>
      <c r="M68" s="56" t="str">
        <f>Données_ATB!BN67</f>
        <v>Enrofloxacine</v>
      </c>
      <c r="N68" s="204" t="str">
        <f>Données_ATB!BO67</f>
        <v/>
      </c>
      <c r="O68" s="97" t="str">
        <f>Données_ATB!BP67</f>
        <v/>
      </c>
      <c r="P68" s="77" t="str">
        <f>Données_ATB!BR67</f>
        <v>Fluoroquinolones</v>
      </c>
      <c r="Q68" s="78" t="str">
        <f>Données_ATB!BS67</f>
        <v/>
      </c>
      <c r="R68" s="79" t="str">
        <f>Données_ATB!BT67</f>
        <v/>
      </c>
      <c r="S68" s="78"/>
      <c r="T68" s="78"/>
      <c r="U68" s="77" t="str">
        <f ca="1"/>
        <v>BAYTRIL BOLUS</v>
      </c>
      <c r="V68" s="79" t="e">
        <f ca="1"/>
        <v>#N/A</v>
      </c>
      <c r="W68" s="102"/>
      <c r="X68" s="78"/>
      <c r="Y68" s="8"/>
      <c r="Z68" s="8"/>
      <c r="AA68" s="8"/>
      <c r="AB68" s="102"/>
      <c r="AC68" s="8"/>
      <c r="AD68" s="8"/>
      <c r="AE68" s="8"/>
      <c r="AF68" s="8"/>
      <c r="AG68" s="8"/>
      <c r="AH68" s="163" t="str">
        <f t="shared" si="83"/>
        <v/>
      </c>
      <c r="AI68" s="163"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remplir'!$M$31:$M$400,MASQ2!AI$43)/SUMIFS('Étape 1 - à remplir'!$F$19:$F$28,'Étape 1 - à remplir'!$C$19:$C$28,MASQ2!$AH68,'Étape 1 - à remplir'!$G$19:$G$28,"animaux"),"")</f>
        <v/>
      </c>
      <c r="AJ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remplir'!$M$31:$M$400,MASQ2!AJ$43)/SUMIFS('Étape 1 - à remplir'!$F$19:$F$28,'Étape 1 - à remplir'!$C$19:$C$28,MASQ2!$AH68,'Étape 1 - à remplir'!$G$19:$G$28,"animaux"),"")</f>
        <v/>
      </c>
      <c r="AK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remplir'!$M$31:$M$400,MASQ2!AK$43)/SUMIFS('Étape 1 - à remplir'!$F$19:$F$28,'Étape 1 - à remplir'!$C$19:$C$28,MASQ2!$AH68,'Étape 1 - à remplir'!$G$19:$G$28,"animaux"),"")</f>
        <v/>
      </c>
      <c r="AL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remplir'!$M$31:$M$400,MASQ2!AL$43)/SUMIFS('Étape 1 - à remplir'!$F$19:$F$28,'Étape 1 - à remplir'!$C$19:$C$28,MASQ2!$AH68,'Étape 1 - à remplir'!$G$19:$G$28,"animaux"),"")</f>
        <v/>
      </c>
      <c r="AM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remplir'!$M$31:$M$400,MASQ2!AM$43)/SUMIFS('Étape 1 - à remplir'!$F$19:$F$28,'Étape 1 - à remplir'!$C$19:$C$28,MASQ2!$AH68,'Étape 1 - à remplir'!$G$19:$G$28,"animaux"),"")</f>
        <v/>
      </c>
      <c r="AN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remplir'!$M$31:$M$400,MASQ2!AN$43)/SUMIFS('Étape 1 - à remplir'!$F$19:$F$28,'Étape 1 - à remplir'!$C$19:$C$28,MASQ2!$AH68,'Étape 1 - à remplir'!$G$19:$G$28,"animaux"),"")</f>
        <v/>
      </c>
      <c r="AO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remplir'!$M$31:$M$400,MASQ2!AO$43)/SUMIFS('Étape 1 - à remplir'!$F$19:$F$28,'Étape 1 - à remplir'!$C$19:$C$28,MASQ2!$AH68,'Étape 1 - à remplir'!$G$19:$G$28,"animaux"),"")</f>
        <v/>
      </c>
      <c r="AP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remplir'!$M$31:$M$400,MASQ2!AP$43)/SUMIFS('Étape 1 - à remplir'!$F$19:$F$28,'Étape 1 - à remplir'!$C$19:$C$28,MASQ2!$AH68,'Étape 1 - à remplir'!$G$19:$G$28,"animaux"),"")</f>
        <v/>
      </c>
      <c r="AQ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remplir'!$M$31:$M$400,MASQ2!AQ$43)/SUMIFS('Étape 1 - à remplir'!$F$19:$F$28,'Étape 1 - à remplir'!$C$19:$C$28,MASQ2!$AH68,'Étape 1 - à remplir'!$G$19:$G$28,"animaux"),"")</f>
        <v/>
      </c>
      <c r="AR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remplir'!$M$31:$M$400,MASQ2!AR$43)/SUMIFS('Étape 1 - à remplir'!$F$19:$F$28,'Étape 1 - à remplir'!$C$19:$C$28,MASQ2!$AH68,'Étape 1 - à remplir'!$G$19:$G$28,"animaux"),"")</f>
        <v/>
      </c>
      <c r="AS68" s="8"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remplir'!$M$31:$M$400,MASQ2!AS$43)/SUMIFS('Étape 1 - à remplir'!$F$19:$F$28,'Étape 1 - à remplir'!$C$19:$C$28,MASQ2!$AH68,'Étape 1 - à remplir'!$G$19:$G$28,"animaux"),"")</f>
        <v/>
      </c>
      <c r="AT68" s="104" t="str">
        <f>IFERROR(SUMIFS('Étape 1 - à remplir'!$F$31:$F$400,'Étape 1 - à remplir'!$C$31:$C$400,IF($AH68="Bovin","Bovin*",IF($AH68="Ovin","Ovin*",IF($AH68="Caprin","Caprin*",IF($AH68="Porcin","Porcin*",IF($AH68="Equin","Equin*",IF($AH68="Volaille","Volaille*",IF($AH68="Poisson","Poisson*",IF($AH68="Autre","Autre*","")))))))),'Étape 1 - à remplir'!$G$31:$G$400,"animaux",'Étape 1 - à remplir'!$M$31:$M$400,MASQ2!AT$43)/SUMIFS('Étape 1 - à remplir'!$F$19:$F$28,'Étape 1 - à remplir'!$C$19:$C$28,MASQ2!$AH68,'Étape 1 - à remplir'!$G$19:$G$28,"animaux"),"")</f>
        <v/>
      </c>
      <c r="AV68" s="56"/>
      <c r="AW68" s="8"/>
      <c r="AX68" s="8"/>
      <c r="AY68" s="8"/>
      <c r="AZ68" s="8"/>
      <c r="BA68" s="8"/>
      <c r="BB68" s="8"/>
      <c r="BC68" s="8"/>
      <c r="BD68" s="102" t="str">
        <f t="shared" ref="BD68:BD131" si="86">I68</f>
        <v>x</v>
      </c>
      <c r="BE68" s="56" t="str">
        <f t="shared" ref="BE68:BE131" si="87">J68</f>
        <v>BAYTRIL BOLUS</v>
      </c>
      <c r="BF68" s="204" t="e">
        <f>IF(IF(BN$2="Catégorie",IF(BN$3="Toutes",SUMIFS('Étape 1 - à remplir'!$F$31:$F$400,'Étape 1 - à remplir'!$E$31:$E$400,MASQ2!BE68,'Étape 1 - à remplir'!$G$31:$G$400,"lots"),SUMIFS('Étape 1 - à remplir'!$F$31:$F$400,'Étape 1 - à remplir'!$E$31:$E$400,MASQ2!BE68,'Étape 1 - à remplir'!$C$31:$C$400,BN$3)),IF(BN$2="Âge",IF(BN$3="Tous",SUMIFS('Étape 1 - à remplir'!$F$31:$F$400,'Étape 1 - à remplir'!$E$31:$E$400,MASQ2!BE68,'Étape 1 - à remplir'!$G$31:$G$400,"lots"),SUMIFS('Étape 1 - à remplir'!$F$31:$F$400,'Étape 1 - à remplir'!$E$31:$E$400,MASQ2!BE68,'Étape 1 - à remplir'!$P$31:$P$400,BN$3,'Étape 1 - à remplir'!$G$31:$G$400,"lots")),IF(BN$2="Atelier",IF(BN$3="Tous",SUMIFS('Étape 1 - à remplir'!$F$31:$F$400,'Étape 1 - à remplir'!$E$31:$E$400,MASQ2!BE68,'Étape 1 - à remplir'!$G$31:$G$400,"lots"),SUMIFS('Étape 1 - à remplir'!$F$31:$F$400,'Étape 1 - à remplir'!$E$31:$E$400,MASQ2!BE68,'Étape 1 - à remplir'!$O$31:$O$400,BN$3,'Étape 1 - à remplir'!$G$31:$G$400,"lots")),IF(BN$2="Espèce",IF(BN$3="Tous",SUMIFS('Étape 1 - à remplir'!$F$31:$F$400,'Étape 1 - à remplir'!$E$31:$E$400,MASQ2!BE68,'Étape 1 - à remplir'!$G$31:$G$400,"lots"),SUMIFS('Étape 1 - à remplir'!$F$31:$F$400,'Étape 1 - à remplir'!$E$31:$E$400,MASQ2!BE68,'Étape 1 - à remplir'!$N$31:$N$400,BN$3,'Étape 1 - à remplir'!$G$31:$G$400,"lots"))))))=0,NA(),IF(BN$2="Catégorie",IF(BN$3="Toutes",SUMIFS('Étape 1 - à remplir'!$F$31:$F$400,'Étape 1 - à remplir'!$E$31:$E$400,MASQ2!BE68,'Étape 1 - à remplir'!$G$31:$G$400,"lots"),SUMIFS('Étape 1 - à remplir'!$F$31:$F$400,'Étape 1 - à remplir'!$E$31:$E$400,MASQ2!BE68,'Étape 1 - à remplir'!$C$31:$C$400,BN$3)),IF(BN$2="Âge",IF(BN$3="Tous",SUMIFS('Étape 1 - à remplir'!$F$31:$F$400,'Étape 1 - à remplir'!$E$31:$E$400,MASQ2!BE68,'Étape 1 - à remplir'!$G$31:$G$400,"lots"),SUMIFS('Étape 1 - à remplir'!$F$31:$F$400,'Étape 1 - à remplir'!$E$31:$E$400,MASQ2!BE68,'Étape 1 - à remplir'!$P$31:$P$400,BN$3,'Étape 1 - à remplir'!$G$31:$G$400,"lots")),IF(BN$2="Atelier",IF(BN$3="Tous",SUMIFS('Étape 1 - à remplir'!$F$31:$F$400,'Étape 1 - à remplir'!$E$31:$E$400,MASQ2!BE68,'Étape 1 - à remplir'!$G$31:$G$400,"lots"),SUMIFS('Étape 1 - à remplir'!$F$31:$F$400,'Étape 1 - à remplir'!$E$31:$E$400,MASQ2!BE68,'Étape 1 - à remplir'!$O$31:$O$400,BN$3,'Étape 1 - à remplir'!$G$31:$G$400,"lots")),IF(BN$2="Espèce",IF(BN$3="Tous",SUMIFS('Étape 1 - à remplir'!$F$31:$F$400,'Étape 1 - à remplir'!$E$31:$E$400,MASQ2!BE68,'Étape 1 - à remplir'!$G$31:$G$400,"lots"),SUMIFS('Étape 1 - à remplir'!$F$31:$F$400,'Étape 1 - à remplir'!$E$31:$E$400,MASQ2!BE68,'Étape 1 - à remplir'!$N$31:$N$400,BN$3,'Étape 1 - à remplir'!$G$31:$G$400,"lots")))))))</f>
        <v>#N/A</v>
      </c>
      <c r="BG68" s="204">
        <f t="shared" si="32"/>
        <v>0</v>
      </c>
      <c r="BH68" s="204" t="str">
        <f t="shared" ref="BH68:BH131" si="88">M68</f>
        <v>Enrofloxacine</v>
      </c>
      <c r="BI68" s="204" t="str">
        <f t="shared" ref="BI68:BI131" si="89">N68</f>
        <v/>
      </c>
      <c r="BJ68" s="204" t="str">
        <f t="shared" ref="BJ68:BJ131" si="90">O68</f>
        <v/>
      </c>
      <c r="BK68" s="204" t="str">
        <f t="shared" ref="BK68:BK131" si="91">P68</f>
        <v>Fluoroquinolones</v>
      </c>
      <c r="BL68" s="204" t="str">
        <f t="shared" ref="BL68:BL131" si="92">Q68</f>
        <v/>
      </c>
      <c r="BM68" s="97" t="str">
        <f t="shared" ref="BM68:BM131" si="93">R68</f>
        <v/>
      </c>
      <c r="BN68" s="78"/>
      <c r="BO68" s="78"/>
      <c r="BP68" s="77" t="str">
        <f ca="1"/>
        <v>BAYTRIL BOLUS</v>
      </c>
      <c r="BQ68" s="79" t="e">
        <f ca="1"/>
        <v>#N/A</v>
      </c>
      <c r="BR68" s="102"/>
      <c r="BS68" s="8"/>
      <c r="BT68" s="8"/>
      <c r="BU68" s="8"/>
      <c r="BV68" s="8"/>
      <c r="BW68" s="8"/>
      <c r="BX68" s="8"/>
      <c r="BY68" s="8"/>
      <c r="BZ68" s="8"/>
      <c r="CA68" s="8"/>
      <c r="CB68" s="8"/>
      <c r="CC68" s="163" t="str">
        <f t="shared" si="84"/>
        <v/>
      </c>
      <c r="CD68" s="163" t="str">
        <f>IFERROR(SUMIFS('Étape 1 - à remplir'!$F$31:$F$400,'Étape 1 - à remplir'!$C$31:$C$400,IF($CC68="Bovin","Bovin*",IF($CC68="Ovin","Ovin*",IF($CC68="Caprin","Caprin*",IF($CC68="Porcin","Porcin*",IF($CC68="Equin","Equin*",IF($CC68="Volaille","Volaille*",IF($CC68="Poisson","Poisson*",IF($CC68="Autre","Autre*","")))))))),'Étape 1 - à remplir'!$G$31:$G$400,"lots",'Étape 1 - à remplir'!$M$31:$M$400,MASQ2!CD$43)/SUMIFS('Étape 1 - à remplir'!$F$19:$F$28,'Étape 1 - à remplir'!$C$19:$C$28,MASQ2!$CC68,'Étape 1 - à remplir'!$G$19:$G$28,"lots"),"")</f>
        <v/>
      </c>
      <c r="CE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remplir'!$M$31:$M$400,MASQ2!CE$43)/SUMIFS('Étape 1 - à remplir'!$F$19:$F$28,'Étape 1 - à remplir'!$C$19:$C$28,MASQ2!$CC68,'Étape 1 - à remplir'!$G$19:$G$28,"lots"),"")</f>
        <v/>
      </c>
      <c r="CF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remplir'!$M$31:$M$400,MASQ2!CF$43)/SUMIFS('Étape 1 - à remplir'!$F$19:$F$28,'Étape 1 - à remplir'!$C$19:$C$28,MASQ2!$CC68,'Étape 1 - à remplir'!$G$19:$G$28,"lots"),"")</f>
        <v/>
      </c>
      <c r="CG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remplir'!$M$31:$M$400,MASQ2!CG$43)/SUMIFS('Étape 1 - à remplir'!$F$19:$F$28,'Étape 1 - à remplir'!$C$19:$C$28,MASQ2!$CC68,'Étape 1 - à remplir'!$G$19:$G$28,"lots"),"")</f>
        <v/>
      </c>
      <c r="CH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remplir'!$M$31:$M$400,MASQ2!CH$43)/SUMIFS('Étape 1 - à remplir'!$F$19:$F$28,'Étape 1 - à remplir'!$C$19:$C$28,MASQ2!$CC68,'Étape 1 - à remplir'!$G$19:$G$28,"lots"),"")</f>
        <v/>
      </c>
      <c r="CI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remplir'!$M$31:$M$400,MASQ2!CI$43)/SUMIFS('Étape 1 - à remplir'!$F$19:$F$28,'Étape 1 - à remplir'!$C$19:$C$28,MASQ2!$CC68,'Étape 1 - à remplir'!$G$19:$G$28,"lots"),"")</f>
        <v/>
      </c>
      <c r="CJ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remplir'!$M$31:$M$400,MASQ2!CJ$43)/SUMIFS('Étape 1 - à remplir'!$F$19:$F$28,'Étape 1 - à remplir'!$C$19:$C$28,MASQ2!$CC68,'Étape 1 - à remplir'!$G$19:$G$28,"lots"),"")</f>
        <v/>
      </c>
      <c r="CK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remplir'!$M$31:$M$400,MASQ2!CK$43)/SUMIFS('Étape 1 - à remplir'!$F$19:$F$28,'Étape 1 - à remplir'!$C$19:$C$28,MASQ2!$CC68,'Étape 1 - à remplir'!$G$19:$G$28,"lots"),"")</f>
        <v/>
      </c>
      <c r="CL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remplir'!$M$31:$M$400,MASQ2!CL$43)/SUMIFS('Étape 1 - à remplir'!$F$19:$F$28,'Étape 1 - à remplir'!$C$19:$C$28,MASQ2!$CC68,'Étape 1 - à remplir'!$G$19:$G$28,"lots"),"")</f>
        <v/>
      </c>
      <c r="CM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remplir'!$M$31:$M$400,MASQ2!CM$43)/SUMIFS('Étape 1 - à remplir'!$F$19:$F$28,'Étape 1 - à remplir'!$C$19:$C$28,MASQ2!$CC68,'Étape 1 - à remplir'!$G$19:$G$28,"lots"),"")</f>
        <v/>
      </c>
      <c r="CN68" s="8" t="str">
        <f>IFERROR(SUMIFS('Étape 1 - à remplir'!$F$31:$F$400,'Étape 1 - à remplir'!$C$31:$C$400,IF($CC68="Bovin","Bovin*",IF($CC68="Ovin","Ovin*",IF($CC68="Caprin","Caprin*",IF($CC68="Porcin","Porcin*",IF($CC68="Equin","Equin*",IF($CC68="Volaille","Volaille*",IF($CC68="Poisson","Poisson*",IF($CC68="Autre","Autre*","")))))))),'Étape 1 - à remplir'!$G$31:$G$400,"lots",'Étape 1 - à remplir'!$M$31:$M$400,MASQ2!CN$43)/SUMIFS('Étape 1 - à remplir'!$F$19:$F$28,'Étape 1 - à remplir'!$C$19:$C$28,MASQ2!$CC68,'Étape 1 - à remplir'!$G$19:$G$28,"lots"),"")</f>
        <v/>
      </c>
      <c r="CO68" s="104" t="str">
        <f>IFERROR(SUMIFS('Étape 1 - à remplir'!$F$31:$F$400,'Étape 1 - à remplir'!$C$31:$C$400,IF($CC68="Bovin","Bovin*",IF($CC68="Ovin","Ovin*",IF($CC68="Caprin","Caprin*",IF($CC68="Porcin","Porcin*",IF($CC68="Equin","Equin*",IF($CC68="Volaille","Volaille*",IF($CC68="Poisson","Poisson*",IF($CC68="Autre","Autre*","")))))))),'Étape 1 - à remplir'!$G$31:$G$400,"lots",'Étape 1 - à remplir'!$M$31:$M$400,MASQ2!CO$43)/SUMIFS('Étape 1 - à remplir'!$F$19:$F$28,'Étape 1 - à remplir'!$C$19:$C$28,MASQ2!$CC68,'Étape 1 - à remplir'!$G$19:$G$28,"lots"),"")</f>
        <v/>
      </c>
      <c r="CQ68" s="56"/>
      <c r="CR68" s="8"/>
      <c r="CS68" s="8"/>
      <c r="CT68" s="8"/>
      <c r="CU68" s="8"/>
      <c r="CV68" s="8"/>
      <c r="CW68" s="8"/>
      <c r="CX68" s="8"/>
      <c r="CY68" s="102" t="str">
        <f t="shared" ref="CY68:CY131" si="94">I68</f>
        <v>x</v>
      </c>
      <c r="CZ68" s="56" t="str">
        <f t="shared" ref="CZ68:CZ131" si="95">J68</f>
        <v>BAYTRIL BOLUS</v>
      </c>
      <c r="DA68" s="204" t="e">
        <f>IF(IF(DI$2="Catégorie",IF(DI$3="Toutes",SUMIFS('Étape 1 - à remplir'!$F$31:$F$400,'Étape 1 - à remplir'!$E$31:$E$400,MASQ2!CZ68,'Étape 1 - à remplir'!$G$31:$G$400,"kg"),SUMIFS('Étape 1 - à remplir'!$F$31:$F$400,'Étape 1 - à remplir'!$E$31:$E$400,MASQ2!CZ68,'Étape 1 - à remplir'!$C$31:$C$400,DI$3)),IF(DI$2="Âge",IF(DI$3="Tous",SUMIFS('Étape 1 - à remplir'!$F$31:$F$400,'Étape 1 - à remplir'!$E$31:$E$400,MASQ2!CZ68,'Étape 1 - à remplir'!$G$31:$G$400,"kg"),SUMIFS('Étape 1 - à remplir'!$F$31:$F$400,'Étape 1 - à remplir'!$E$31:$E$400,MASQ2!CZ68,'Étape 1 - à remplir'!$P$31:$P$400,DI$3,'Étape 1 - à remplir'!$G$31:$G$400,"kg")),IF(DI$2="Atelier",IF(DI$3="Tous",SUMIFS('Étape 1 - à remplir'!$F$31:$F$400,'Étape 1 - à remplir'!$E$31:$E$400,MASQ2!CZ68,'Étape 1 - à remplir'!$G$31:$G$400,"kg"),SUMIFS('Étape 1 - à remplir'!$F$31:$F$400,'Étape 1 - à remplir'!$E$31:$E$400,MASQ2!CZ68,'Étape 1 - à remplir'!$O$31:$O$400,DI$3,'Étape 1 - à remplir'!$G$31:$G$400,"kg")),IF(DI$2="Espèce",IF(DI$3="Tous",SUMIFS('Étape 1 - à remplir'!$F$31:$F$400,'Étape 1 - à remplir'!$E$31:$E$400,MASQ2!CZ68,'Étape 1 - à remplir'!$G$31:$G$400,"kg"),SUMIFS('Étape 1 - à remplir'!$F$31:$F$400,'Étape 1 - à remplir'!$E$31:$E$400,MASQ2!CZ68,'Étape 1 - à remplir'!$N$31:$N$400,DI$3,'Étape 1 - à remplir'!$G$31:$G$400,"kg"))))))=0,NA(),IF(DI$2="Catégorie",IF(DI$3="Toutes",SUMIFS('Étape 1 - à remplir'!$F$31:$F$400,'Étape 1 - à remplir'!$E$31:$E$400,MASQ2!CZ68,'Étape 1 - à remplir'!$G$31:$G$400,"kg"),SUMIFS('Étape 1 - à remplir'!$F$31:$F$400,'Étape 1 - à remplir'!$E$31:$E$400,MASQ2!CZ68,'Étape 1 - à remplir'!$C$31:$C$400,DI$3)),IF(DI$2="Âge",IF(DI$3="Tous",SUMIFS('Étape 1 - à remplir'!$F$31:$F$400,'Étape 1 - à remplir'!$E$31:$E$400,MASQ2!CZ68,'Étape 1 - à remplir'!$G$31:$G$400,"kg"),SUMIFS('Étape 1 - à remplir'!$F$31:$F$400,'Étape 1 - à remplir'!$E$31:$E$400,MASQ2!CZ68,'Étape 1 - à remplir'!$P$31:$P$400,DI$3,'Étape 1 - à remplir'!$G$31:$G$400,"kg")),IF(DI$2="Atelier",IF(DI$3="Tous",SUMIFS('Étape 1 - à remplir'!$F$31:$F$400,'Étape 1 - à remplir'!$E$31:$E$400,MASQ2!CZ68,'Étape 1 - à remplir'!$G$31:$G$400,"kg"),SUMIFS('Étape 1 - à remplir'!$F$31:$F$400,'Étape 1 - à remplir'!$E$31:$E$400,MASQ2!CZ68,'Étape 1 - à remplir'!$O$31:$O$400,DI$3,'Étape 1 - à remplir'!$G$31:$G$400,"kg")),IF(DI$2="Espèce",IF(DI$3="Tous",SUMIFS('Étape 1 - à remplir'!$F$31:$F$400,'Étape 1 - à remplir'!$E$31:$E$400,MASQ2!CZ68,'Étape 1 - à remplir'!$G$31:$G$400,"kg"),SUMIFS('Étape 1 - à remplir'!$F$31:$F$400,'Étape 1 - à remplir'!$E$31:$E$400,MASQ2!CZ68,'Étape 1 - à remplir'!$N$31:$N$400,DI$3,'Étape 1 - à remplir'!$G$31:$G$400,"kg")))))))</f>
        <v>#N/A</v>
      </c>
      <c r="DB68" s="104">
        <f t="shared" si="35"/>
        <v>0</v>
      </c>
      <c r="DC68" s="204" t="str">
        <f t="shared" ref="DC68:DC131" si="96">M68</f>
        <v>Enrofloxacine</v>
      </c>
      <c r="DD68" s="204" t="str">
        <f t="shared" ref="DD68:DD131" si="97">N68</f>
        <v/>
      </c>
      <c r="DE68" s="204" t="str">
        <f t="shared" ref="DE68:DE131" si="98">O68</f>
        <v/>
      </c>
      <c r="DF68" s="204" t="str">
        <f t="shared" ref="DF68:DF131" si="99">P68</f>
        <v>Fluoroquinolones</v>
      </c>
      <c r="DG68" s="204" t="str">
        <f t="shared" ref="DG68:DG131" si="100">Q68</f>
        <v/>
      </c>
      <c r="DH68" s="97" t="str">
        <f t="shared" ref="DH68:DH131" si="101">R68</f>
        <v/>
      </c>
      <c r="DI68" s="78"/>
      <c r="DJ68" s="78"/>
      <c r="DK68" s="77" t="str">
        <f ca="1"/>
        <v>BAYTRIL BOLUS</v>
      </c>
      <c r="DL68" s="79" t="e">
        <f ca="1"/>
        <v>#N/A</v>
      </c>
      <c r="DM68" s="102"/>
      <c r="DN68" s="8"/>
      <c r="DO68" s="8"/>
      <c r="DP68" s="8"/>
      <c r="DQ68" s="8"/>
      <c r="DR68" s="8"/>
      <c r="DS68" s="8"/>
      <c r="DT68" s="8"/>
      <c r="DU68" s="8"/>
      <c r="DV68" s="8"/>
      <c r="DW68" s="8"/>
      <c r="DX68" s="163" t="str">
        <f t="shared" si="85"/>
        <v/>
      </c>
      <c r="DY68" s="163" t="str">
        <f>IFERROR(SUMIFS('Étape 1 - à remplir'!$F$31:$F$400,'Étape 1 - à remplir'!$C$31:$C$400,IF($DX68="Bovin","Bovin*",IF($DX68="Ovin","Ovin*",IF($DX68="Caprin","Caprin*",IF($DX68="Porcin","Porcin*",IF($DX68="Equin","Equin*",IF($DX68="Volaille","Volaille*",IF($DX68="Poisson","Poisson*",IF($DX68="Autre","Autre*","")))))))),'Étape 1 - à remplir'!$G$31:$G$400,"kg",'Étape 1 - à remplir'!$M$31:$M$400,MASQ2!DY$43)/SUMIFS('Étape 1 - à remplir'!$F$19:$F$28,'Étape 1 - à remplir'!$C$19:$C$28,MASQ2!$DX68,'Étape 1 - à remplir'!$G$19:$G$28,"kg"),"")</f>
        <v/>
      </c>
      <c r="DZ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remplir'!$M$31:$M$400,MASQ2!DZ$43)/SUMIFS('Étape 1 - à remplir'!$F$19:$F$28,'Étape 1 - à remplir'!$C$19:$C$28,MASQ2!$DX68,'Étape 1 - à remplir'!$G$19:$G$28,"kg"),"")</f>
        <v/>
      </c>
      <c r="EA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remplir'!$M$31:$M$400,MASQ2!EA$43)/SUMIFS('Étape 1 - à remplir'!$F$19:$F$28,'Étape 1 - à remplir'!$C$19:$C$28,MASQ2!$DX68,'Étape 1 - à remplir'!$G$19:$G$28,"kg"),"")</f>
        <v/>
      </c>
      <c r="EB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remplir'!$M$31:$M$400,MASQ2!EB$43)/SUMIFS('Étape 1 - à remplir'!$F$19:$F$28,'Étape 1 - à remplir'!$C$19:$C$28,MASQ2!$DX68,'Étape 1 - à remplir'!$G$19:$G$28,"kg"),"")</f>
        <v/>
      </c>
      <c r="EC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remplir'!$M$31:$M$400,MASQ2!EC$43)/SUMIFS('Étape 1 - à remplir'!$F$19:$F$28,'Étape 1 - à remplir'!$C$19:$C$28,MASQ2!$DX68,'Étape 1 - à remplir'!$G$19:$G$28,"kg"),"")</f>
        <v/>
      </c>
      <c r="ED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remplir'!$M$31:$M$400,MASQ2!ED$43)/SUMIFS('Étape 1 - à remplir'!$F$19:$F$28,'Étape 1 - à remplir'!$C$19:$C$28,MASQ2!$DX68,'Étape 1 - à remplir'!$G$19:$G$28,"kg"),"")</f>
        <v/>
      </c>
      <c r="EE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remplir'!$M$31:$M$400,MASQ2!EE$43)/SUMIFS('Étape 1 - à remplir'!$F$19:$F$28,'Étape 1 - à remplir'!$C$19:$C$28,MASQ2!$DX68,'Étape 1 - à remplir'!$G$19:$G$28,"kg"),"")</f>
        <v/>
      </c>
      <c r="EF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remplir'!$M$31:$M$400,MASQ2!EF$43)/SUMIFS('Étape 1 - à remplir'!$F$19:$F$28,'Étape 1 - à remplir'!$C$19:$C$28,MASQ2!$DX68,'Étape 1 - à remplir'!$G$19:$G$28,"kg"),"")</f>
        <v/>
      </c>
      <c r="EG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remplir'!$M$31:$M$400,MASQ2!EG$43)/SUMIFS('Étape 1 - à remplir'!$F$19:$F$28,'Étape 1 - à remplir'!$C$19:$C$28,MASQ2!$DX68,'Étape 1 - à remplir'!$G$19:$G$28,"kg"),"")</f>
        <v/>
      </c>
      <c r="EH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remplir'!$M$31:$M$400,MASQ2!EH$43)/SUMIFS('Étape 1 - à remplir'!$F$19:$F$28,'Étape 1 - à remplir'!$C$19:$C$28,MASQ2!$DX68,'Étape 1 - à remplir'!$G$19:$G$28,"kg"),"")</f>
        <v/>
      </c>
      <c r="EI68" s="8" t="str">
        <f>IFERROR(SUMIFS('Étape 1 - à remplir'!$F$31:$F$400,'Étape 1 - à remplir'!$C$31:$C$400,IF($DX68="Bovin","Bovin*",IF($DX68="Ovin","Ovin*",IF($DX68="Caprin","Caprin*",IF($DX68="Porcin","Porcin*",IF($DX68="Equin","Equin*",IF($DX68="Volaille","Volaille*",IF($DX68="Poisson","Poisson*",IF($DX68="Autre","Autre*","")))))))),'Étape 1 - à remplir'!$G$31:$G$400,"kg",'Étape 1 - à remplir'!$M$31:$M$400,MASQ2!EI$43)/SUMIFS('Étape 1 - à remplir'!$F$19:$F$28,'Étape 1 - à remplir'!$C$19:$C$28,MASQ2!$DX68,'Étape 1 - à remplir'!$G$19:$G$28,"kg"),"")</f>
        <v/>
      </c>
      <c r="EJ68" s="104" t="str">
        <f>IFERROR(SUMIFS('Étape 1 - à remplir'!$F$31:$F$400,'Étape 1 - à remplir'!$C$31:$C$400,IF($DX68="Bovin","Bovin*",IF($DX68="Ovin","Ovin*",IF($DX68="Caprin","Caprin*",IF($DX68="Porcin","Porcin*",IF($DX68="Equin","Equin*",IF($DX68="Volaille","Volaille*",IF($DX68="Poisson","Poisson*",IF($DX68="Autre","Autre*","")))))))),'Étape 1 - à remplir'!$G$31:$G$400,"kg",'Étape 1 - à remplir'!$M$31:$M$400,MASQ2!EJ$43)/SUMIFS('Étape 1 - à remplir'!$F$19:$F$28,'Étape 1 - à remplir'!$C$19:$C$28,MASQ2!$DX68,'Étape 1 - à remplir'!$G$19:$G$28,"kg"),"")</f>
        <v/>
      </c>
    </row>
    <row r="69" spans="1:140" x14ac:dyDescent="0.25">
      <c r="A69" s="56"/>
      <c r="B69" s="8"/>
      <c r="C69" s="8"/>
      <c r="D69" s="8"/>
      <c r="E69" s="8"/>
      <c r="F69" s="8"/>
      <c r="G69" s="8"/>
      <c r="H69" s="8"/>
      <c r="I69" s="102" t="str">
        <f>INDEX(Données_ATB!BE:BV,MATCH(MASQ2!J69,Données_ATB!BE:BE,0),18)</f>
        <v>x</v>
      </c>
      <c r="J69" s="77" t="str">
        <f>Données_ATB!BE68</f>
        <v>BAYTRIL XM 100 MG/ML SOLUTION INJECTABLE POUR BOVINS ET PORCINS</v>
      </c>
      <c r="K69" s="204" t="e">
        <f>IF(IF(S$2="Catégorie",IF(S$3="Toutes",SUMIFS('Étape 1 - à remplir'!$F$31:$F$400,'Étape 1 - à remplir'!$E$31:$E$400,MASQ2!J69,'Étape 1 - à remplir'!$G$31:$G$400,"animaux"),SUMIFS('Étape 1 - à remplir'!$F$31:$F$400,'Étape 1 - à remplir'!$E$31:$E$400,MASQ2!J69,'Étape 1 - à remplir'!$C$31:$C$400,S$3)),IF(S$2="Âge",IF(S$3="Tous",SUMIFS('Étape 1 - à remplir'!$F$31:$F$400,'Étape 1 - à remplir'!$E$31:$E$400,MASQ2!J69,'Étape 1 - à remplir'!$G$31:$G$400,"animaux"),SUMIFS('Étape 1 - à remplir'!$F$31:$F$400,'Étape 1 - à remplir'!$E$31:$E$400,MASQ2!J69,'Étape 1 - à remplir'!$P$31:$P$400,S$3)),IF(S$2="Atelier",IF(S$3="Tous",SUMIFS('Étape 1 - à remplir'!$F$31:$F$400,'Étape 1 - à remplir'!$E$31:$E$400,MASQ2!J69,'Étape 1 - à remplir'!$G$31:$G$400,"animaux"),SUMIFS('Étape 1 - à remplir'!$F$31:$F$400,'Étape 1 - à remplir'!$E$31:$E$400,MASQ2!J69,'Étape 1 - à remplir'!$O$31:$O$400,S$3)),IF(S$2="Espèce",IF(S$3="Tous",SUMIFS('Étape 1 - à remplir'!$F$31:$F$400,'Étape 1 - à remplir'!$E$31:$E$400,MASQ2!J69,'Étape 1 - à remplir'!$G$31:$G$400,"animaux"),SUMIFS('Étape 1 - à remplir'!$F$31:$F$400,'Étape 1 - à remplir'!$E$31:$E$400,MASQ2!J69,'Étape 1 - à remplir'!$N$31:$N$400,S$3))))))=0,NA(),IF(S$2="Catégorie",IF(S$3="Toutes",SUMIFS('Étape 1 - à remplir'!$F$31:$F$400,'Étape 1 - à remplir'!$E$31:$E$400,MASQ2!J69,'Étape 1 - à remplir'!$G$31:$G$400,"animaux"),SUMIFS('Étape 1 - à remplir'!$F$31:$F$400,'Étape 1 - à remplir'!$E$31:$E$400,MASQ2!J69,'Étape 1 - à remplir'!$C$31:$C$400,S$3)),IF(S$2="Âge",IF(S$3="Tous",SUMIFS('Étape 1 - à remplir'!$F$31:$F$400,'Étape 1 - à remplir'!$E$31:$E$400,MASQ2!J69,'Étape 1 - à remplir'!$G$31:$G$400,"animaux"),SUMIFS('Étape 1 - à remplir'!$F$31:$F$400,'Étape 1 - à remplir'!$E$31:$E$400,MASQ2!J69,'Étape 1 - à remplir'!$P$31:$P$400,S$3)),IF(S$2="Atelier",IF(S$3="Tous",SUMIFS('Étape 1 - à remplir'!$F$31:$F$400,'Étape 1 - à remplir'!$E$31:$E$400,MASQ2!J69,'Étape 1 - à remplir'!$G$31:$G$400,"animaux"),SUMIFS('Étape 1 - à remplir'!$F$31:$F$400,'Étape 1 - à remplir'!$E$31:$E$400,MASQ2!J69,'Étape 1 - à remplir'!$O$31:$O$400,S$3)),IF(S$2="Espèce",IF(S$3="Tous",SUMIFS('Étape 1 - à remplir'!$F$31:$F$400,'Étape 1 - à remplir'!$E$31:$E$400,MASQ2!J69,'Étape 1 - à remplir'!$G$31:$G$400,"animaux"),SUMIFS('Étape 1 - à remplir'!$F$31:$F$400,'Étape 1 - à remplir'!$E$31:$E$400,MASQ2!J69,'Étape 1 - à remplir'!$N$31:$N$400,S$3)))))))</f>
        <v>#N/A</v>
      </c>
      <c r="L69" s="97">
        <f t="shared" si="38"/>
        <v>0</v>
      </c>
      <c r="M69" s="56" t="str">
        <f>Données_ATB!BN68</f>
        <v>Enrofloxacine</v>
      </c>
      <c r="N69" s="204" t="str">
        <f>Données_ATB!BO68</f>
        <v/>
      </c>
      <c r="O69" s="97" t="str">
        <f>Données_ATB!BP68</f>
        <v/>
      </c>
      <c r="P69" s="77" t="str">
        <f>Données_ATB!BR68</f>
        <v>Fluoroquinolones</v>
      </c>
      <c r="Q69" s="78" t="str">
        <f>Données_ATB!BS68</f>
        <v/>
      </c>
      <c r="R69" s="79" t="str">
        <f>Données_ATB!BT68</f>
        <v/>
      </c>
      <c r="S69" s="78"/>
      <c r="T69" s="78"/>
      <c r="U69" s="77" t="str">
        <f ca="1"/>
        <v>BAYTRIL XM 100 MG/ML SOLUTION INJECTABLE POUR BOVINS ET PORCINS</v>
      </c>
      <c r="V69" s="79" t="e">
        <f ca="1"/>
        <v>#N/A</v>
      </c>
      <c r="W69" s="102"/>
      <c r="X69" s="78"/>
      <c r="Y69" s="8"/>
      <c r="Z69" s="8"/>
      <c r="AA69" s="8"/>
      <c r="AB69" s="102"/>
      <c r="AC69" s="8"/>
      <c r="AD69" s="8"/>
      <c r="AE69" s="8"/>
      <c r="AF69" s="8"/>
      <c r="AG69" s="8"/>
      <c r="AH69" s="163" t="str">
        <f t="shared" si="83"/>
        <v/>
      </c>
      <c r="AI69" s="163"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remplir'!$M$31:$M$400,MASQ2!AI$43)/SUMIFS('Étape 1 - à remplir'!$F$19:$F$28,'Étape 1 - à remplir'!$C$19:$C$28,MASQ2!$AH69,'Étape 1 - à remplir'!$G$19:$G$28,"animaux"),"")</f>
        <v/>
      </c>
      <c r="AJ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remplir'!$M$31:$M$400,MASQ2!AJ$43)/SUMIFS('Étape 1 - à remplir'!$F$19:$F$28,'Étape 1 - à remplir'!$C$19:$C$28,MASQ2!$AH69,'Étape 1 - à remplir'!$G$19:$G$28,"animaux"),"")</f>
        <v/>
      </c>
      <c r="AK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remplir'!$M$31:$M$400,MASQ2!AK$43)/SUMIFS('Étape 1 - à remplir'!$F$19:$F$28,'Étape 1 - à remplir'!$C$19:$C$28,MASQ2!$AH69,'Étape 1 - à remplir'!$G$19:$G$28,"animaux"),"")</f>
        <v/>
      </c>
      <c r="AL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remplir'!$M$31:$M$400,MASQ2!AL$43)/SUMIFS('Étape 1 - à remplir'!$F$19:$F$28,'Étape 1 - à remplir'!$C$19:$C$28,MASQ2!$AH69,'Étape 1 - à remplir'!$G$19:$G$28,"animaux"),"")</f>
        <v/>
      </c>
      <c r="AM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remplir'!$M$31:$M$400,MASQ2!AM$43)/SUMIFS('Étape 1 - à remplir'!$F$19:$F$28,'Étape 1 - à remplir'!$C$19:$C$28,MASQ2!$AH69,'Étape 1 - à remplir'!$G$19:$G$28,"animaux"),"")</f>
        <v/>
      </c>
      <c r="AN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remplir'!$M$31:$M$400,MASQ2!AN$43)/SUMIFS('Étape 1 - à remplir'!$F$19:$F$28,'Étape 1 - à remplir'!$C$19:$C$28,MASQ2!$AH69,'Étape 1 - à remplir'!$G$19:$G$28,"animaux"),"")</f>
        <v/>
      </c>
      <c r="AO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remplir'!$M$31:$M$400,MASQ2!AO$43)/SUMIFS('Étape 1 - à remplir'!$F$19:$F$28,'Étape 1 - à remplir'!$C$19:$C$28,MASQ2!$AH69,'Étape 1 - à remplir'!$G$19:$G$28,"animaux"),"")</f>
        <v/>
      </c>
      <c r="AP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remplir'!$M$31:$M$400,MASQ2!AP$43)/SUMIFS('Étape 1 - à remplir'!$F$19:$F$28,'Étape 1 - à remplir'!$C$19:$C$28,MASQ2!$AH69,'Étape 1 - à remplir'!$G$19:$G$28,"animaux"),"")</f>
        <v/>
      </c>
      <c r="AQ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remplir'!$M$31:$M$400,MASQ2!AQ$43)/SUMIFS('Étape 1 - à remplir'!$F$19:$F$28,'Étape 1 - à remplir'!$C$19:$C$28,MASQ2!$AH69,'Étape 1 - à remplir'!$G$19:$G$28,"animaux"),"")</f>
        <v/>
      </c>
      <c r="AR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remplir'!$M$31:$M$400,MASQ2!AR$43)/SUMIFS('Étape 1 - à remplir'!$F$19:$F$28,'Étape 1 - à remplir'!$C$19:$C$28,MASQ2!$AH69,'Étape 1 - à remplir'!$G$19:$G$28,"animaux"),"")</f>
        <v/>
      </c>
      <c r="AS69" s="8"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remplir'!$M$31:$M$400,MASQ2!AS$43)/SUMIFS('Étape 1 - à remplir'!$F$19:$F$28,'Étape 1 - à remplir'!$C$19:$C$28,MASQ2!$AH69,'Étape 1 - à remplir'!$G$19:$G$28,"animaux"),"")</f>
        <v/>
      </c>
      <c r="AT69" s="104" t="str">
        <f>IFERROR(SUMIFS('Étape 1 - à remplir'!$F$31:$F$400,'Étape 1 - à remplir'!$C$31:$C$400,IF($AH69="Bovin","Bovin*",IF($AH69="Ovin","Ovin*",IF($AH69="Caprin","Caprin*",IF($AH69="Porcin","Porcin*",IF($AH69="Equin","Equin*",IF($AH69="Volaille","Volaille*",IF($AH69="Poisson","Poisson*",IF($AH69="Autre","Autre*","")))))))),'Étape 1 - à remplir'!$G$31:$G$400,"animaux",'Étape 1 - à remplir'!$M$31:$M$400,MASQ2!AT$43)/SUMIFS('Étape 1 - à remplir'!$F$19:$F$28,'Étape 1 - à remplir'!$C$19:$C$28,MASQ2!$AH69,'Étape 1 - à remplir'!$G$19:$G$28,"animaux"),"")</f>
        <v/>
      </c>
      <c r="AV69" s="56"/>
      <c r="AW69" s="8"/>
      <c r="AX69" s="8"/>
      <c r="AY69" s="8"/>
      <c r="AZ69" s="8"/>
      <c r="BA69" s="8"/>
      <c r="BB69" s="8"/>
      <c r="BC69" s="8"/>
      <c r="BD69" s="102" t="str">
        <f t="shared" si="86"/>
        <v>x</v>
      </c>
      <c r="BE69" s="56" t="str">
        <f t="shared" si="87"/>
        <v>BAYTRIL XM 100 MG/ML SOLUTION INJECTABLE POUR BOVINS ET PORCINS</v>
      </c>
      <c r="BF69" s="204" t="e">
        <f>IF(IF(BN$2="Catégorie",IF(BN$3="Toutes",SUMIFS('Étape 1 - à remplir'!$F$31:$F$400,'Étape 1 - à remplir'!$E$31:$E$400,MASQ2!BE69,'Étape 1 - à remplir'!$G$31:$G$400,"lots"),SUMIFS('Étape 1 - à remplir'!$F$31:$F$400,'Étape 1 - à remplir'!$E$31:$E$400,MASQ2!BE69,'Étape 1 - à remplir'!$C$31:$C$400,BN$3)),IF(BN$2="Âge",IF(BN$3="Tous",SUMIFS('Étape 1 - à remplir'!$F$31:$F$400,'Étape 1 - à remplir'!$E$31:$E$400,MASQ2!BE69,'Étape 1 - à remplir'!$G$31:$G$400,"lots"),SUMIFS('Étape 1 - à remplir'!$F$31:$F$400,'Étape 1 - à remplir'!$E$31:$E$400,MASQ2!BE69,'Étape 1 - à remplir'!$P$31:$P$400,BN$3,'Étape 1 - à remplir'!$G$31:$G$400,"lots")),IF(BN$2="Atelier",IF(BN$3="Tous",SUMIFS('Étape 1 - à remplir'!$F$31:$F$400,'Étape 1 - à remplir'!$E$31:$E$400,MASQ2!BE69,'Étape 1 - à remplir'!$G$31:$G$400,"lots"),SUMIFS('Étape 1 - à remplir'!$F$31:$F$400,'Étape 1 - à remplir'!$E$31:$E$400,MASQ2!BE69,'Étape 1 - à remplir'!$O$31:$O$400,BN$3,'Étape 1 - à remplir'!$G$31:$G$400,"lots")),IF(BN$2="Espèce",IF(BN$3="Tous",SUMIFS('Étape 1 - à remplir'!$F$31:$F$400,'Étape 1 - à remplir'!$E$31:$E$400,MASQ2!BE69,'Étape 1 - à remplir'!$G$31:$G$400,"lots"),SUMIFS('Étape 1 - à remplir'!$F$31:$F$400,'Étape 1 - à remplir'!$E$31:$E$400,MASQ2!BE69,'Étape 1 - à remplir'!$N$31:$N$400,BN$3,'Étape 1 - à remplir'!$G$31:$G$400,"lots"))))))=0,NA(),IF(BN$2="Catégorie",IF(BN$3="Toutes",SUMIFS('Étape 1 - à remplir'!$F$31:$F$400,'Étape 1 - à remplir'!$E$31:$E$400,MASQ2!BE69,'Étape 1 - à remplir'!$G$31:$G$400,"lots"),SUMIFS('Étape 1 - à remplir'!$F$31:$F$400,'Étape 1 - à remplir'!$E$31:$E$400,MASQ2!BE69,'Étape 1 - à remplir'!$C$31:$C$400,BN$3)),IF(BN$2="Âge",IF(BN$3="Tous",SUMIFS('Étape 1 - à remplir'!$F$31:$F$400,'Étape 1 - à remplir'!$E$31:$E$400,MASQ2!BE69,'Étape 1 - à remplir'!$G$31:$G$400,"lots"),SUMIFS('Étape 1 - à remplir'!$F$31:$F$400,'Étape 1 - à remplir'!$E$31:$E$400,MASQ2!BE69,'Étape 1 - à remplir'!$P$31:$P$400,BN$3,'Étape 1 - à remplir'!$G$31:$G$400,"lots")),IF(BN$2="Atelier",IF(BN$3="Tous",SUMIFS('Étape 1 - à remplir'!$F$31:$F$400,'Étape 1 - à remplir'!$E$31:$E$400,MASQ2!BE69,'Étape 1 - à remplir'!$G$31:$G$400,"lots"),SUMIFS('Étape 1 - à remplir'!$F$31:$F$400,'Étape 1 - à remplir'!$E$31:$E$400,MASQ2!BE69,'Étape 1 - à remplir'!$O$31:$O$400,BN$3,'Étape 1 - à remplir'!$G$31:$G$400,"lots")),IF(BN$2="Espèce",IF(BN$3="Tous",SUMIFS('Étape 1 - à remplir'!$F$31:$F$400,'Étape 1 - à remplir'!$E$31:$E$400,MASQ2!BE69,'Étape 1 - à remplir'!$G$31:$G$400,"lots"),SUMIFS('Étape 1 - à remplir'!$F$31:$F$400,'Étape 1 - à remplir'!$E$31:$E$400,MASQ2!BE69,'Étape 1 - à remplir'!$N$31:$N$400,BN$3,'Étape 1 - à remplir'!$G$31:$G$400,"lots")))))))</f>
        <v>#N/A</v>
      </c>
      <c r="BG69" s="204">
        <f t="shared" ref="BG69:BG132" si="102">IFERROR(BF69,0)</f>
        <v>0</v>
      </c>
      <c r="BH69" s="204" t="str">
        <f t="shared" si="88"/>
        <v>Enrofloxacine</v>
      </c>
      <c r="BI69" s="204" t="str">
        <f t="shared" si="89"/>
        <v/>
      </c>
      <c r="BJ69" s="204" t="str">
        <f t="shared" si="90"/>
        <v/>
      </c>
      <c r="BK69" s="204" t="str">
        <f t="shared" si="91"/>
        <v>Fluoroquinolones</v>
      </c>
      <c r="BL69" s="204" t="str">
        <f t="shared" si="92"/>
        <v/>
      </c>
      <c r="BM69" s="97" t="str">
        <f t="shared" si="93"/>
        <v/>
      </c>
      <c r="BN69" s="78"/>
      <c r="BO69" s="78"/>
      <c r="BP69" s="77" t="str">
        <f ca="1"/>
        <v>BAYTRIL XM 100 MG/ML SOLUTION INJECTABLE POUR BOVINS ET PORCINS</v>
      </c>
      <c r="BQ69" s="79" t="e">
        <f ca="1"/>
        <v>#N/A</v>
      </c>
      <c r="BR69" s="102"/>
      <c r="BS69" s="8"/>
      <c r="BT69" s="8"/>
      <c r="BU69" s="8"/>
      <c r="BV69" s="8"/>
      <c r="BW69" s="8"/>
      <c r="BX69" s="8"/>
      <c r="BY69" s="8"/>
      <c r="BZ69" s="8"/>
      <c r="CA69" s="8"/>
      <c r="CB69" s="8"/>
      <c r="CC69" s="163" t="str">
        <f t="shared" si="84"/>
        <v/>
      </c>
      <c r="CD69" s="163" t="str">
        <f>IFERROR(SUMIFS('Étape 1 - à remplir'!$F$31:$F$400,'Étape 1 - à remplir'!$C$31:$C$400,IF($CC69="Bovin","Bovin*",IF($CC69="Ovin","Ovin*",IF($CC69="Caprin","Caprin*",IF($CC69="Porcin","Porcin*",IF($CC69="Equin","Equin*",IF($CC69="Volaille","Volaille*",IF($CC69="Poisson","Poisson*",IF($CC69="Autre","Autre*","")))))))),'Étape 1 - à remplir'!$G$31:$G$400,"lots",'Étape 1 - à remplir'!$M$31:$M$400,MASQ2!CD$43)/SUMIFS('Étape 1 - à remplir'!$F$19:$F$28,'Étape 1 - à remplir'!$C$19:$C$28,MASQ2!$CC69,'Étape 1 - à remplir'!$G$19:$G$28,"lots"),"")</f>
        <v/>
      </c>
      <c r="CE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remplir'!$M$31:$M$400,MASQ2!CE$43)/SUMIFS('Étape 1 - à remplir'!$F$19:$F$28,'Étape 1 - à remplir'!$C$19:$C$28,MASQ2!$CC69,'Étape 1 - à remplir'!$G$19:$G$28,"lots"),"")</f>
        <v/>
      </c>
      <c r="CF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remplir'!$M$31:$M$400,MASQ2!CF$43)/SUMIFS('Étape 1 - à remplir'!$F$19:$F$28,'Étape 1 - à remplir'!$C$19:$C$28,MASQ2!$CC69,'Étape 1 - à remplir'!$G$19:$G$28,"lots"),"")</f>
        <v/>
      </c>
      <c r="CG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remplir'!$M$31:$M$400,MASQ2!CG$43)/SUMIFS('Étape 1 - à remplir'!$F$19:$F$28,'Étape 1 - à remplir'!$C$19:$C$28,MASQ2!$CC69,'Étape 1 - à remplir'!$G$19:$G$28,"lots"),"")</f>
        <v/>
      </c>
      <c r="CH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remplir'!$M$31:$M$400,MASQ2!CH$43)/SUMIFS('Étape 1 - à remplir'!$F$19:$F$28,'Étape 1 - à remplir'!$C$19:$C$28,MASQ2!$CC69,'Étape 1 - à remplir'!$G$19:$G$28,"lots"),"")</f>
        <v/>
      </c>
      <c r="CI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remplir'!$M$31:$M$400,MASQ2!CI$43)/SUMIFS('Étape 1 - à remplir'!$F$19:$F$28,'Étape 1 - à remplir'!$C$19:$C$28,MASQ2!$CC69,'Étape 1 - à remplir'!$G$19:$G$28,"lots"),"")</f>
        <v/>
      </c>
      <c r="CJ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remplir'!$M$31:$M$400,MASQ2!CJ$43)/SUMIFS('Étape 1 - à remplir'!$F$19:$F$28,'Étape 1 - à remplir'!$C$19:$C$28,MASQ2!$CC69,'Étape 1 - à remplir'!$G$19:$G$28,"lots"),"")</f>
        <v/>
      </c>
      <c r="CK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remplir'!$M$31:$M$400,MASQ2!CK$43)/SUMIFS('Étape 1 - à remplir'!$F$19:$F$28,'Étape 1 - à remplir'!$C$19:$C$28,MASQ2!$CC69,'Étape 1 - à remplir'!$G$19:$G$28,"lots"),"")</f>
        <v/>
      </c>
      <c r="CL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remplir'!$M$31:$M$400,MASQ2!CL$43)/SUMIFS('Étape 1 - à remplir'!$F$19:$F$28,'Étape 1 - à remplir'!$C$19:$C$28,MASQ2!$CC69,'Étape 1 - à remplir'!$G$19:$G$28,"lots"),"")</f>
        <v/>
      </c>
      <c r="CM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remplir'!$M$31:$M$400,MASQ2!CM$43)/SUMIFS('Étape 1 - à remplir'!$F$19:$F$28,'Étape 1 - à remplir'!$C$19:$C$28,MASQ2!$CC69,'Étape 1 - à remplir'!$G$19:$G$28,"lots"),"")</f>
        <v/>
      </c>
      <c r="CN69" s="8" t="str">
        <f>IFERROR(SUMIFS('Étape 1 - à remplir'!$F$31:$F$400,'Étape 1 - à remplir'!$C$31:$C$400,IF($CC69="Bovin","Bovin*",IF($CC69="Ovin","Ovin*",IF($CC69="Caprin","Caprin*",IF($CC69="Porcin","Porcin*",IF($CC69="Equin","Equin*",IF($CC69="Volaille","Volaille*",IF($CC69="Poisson","Poisson*",IF($CC69="Autre","Autre*","")))))))),'Étape 1 - à remplir'!$G$31:$G$400,"lots",'Étape 1 - à remplir'!$M$31:$M$400,MASQ2!CN$43)/SUMIFS('Étape 1 - à remplir'!$F$19:$F$28,'Étape 1 - à remplir'!$C$19:$C$28,MASQ2!$CC69,'Étape 1 - à remplir'!$G$19:$G$28,"lots"),"")</f>
        <v/>
      </c>
      <c r="CO69" s="104" t="str">
        <f>IFERROR(SUMIFS('Étape 1 - à remplir'!$F$31:$F$400,'Étape 1 - à remplir'!$C$31:$C$400,IF($CC69="Bovin","Bovin*",IF($CC69="Ovin","Ovin*",IF($CC69="Caprin","Caprin*",IF($CC69="Porcin","Porcin*",IF($CC69="Equin","Equin*",IF($CC69="Volaille","Volaille*",IF($CC69="Poisson","Poisson*",IF($CC69="Autre","Autre*","")))))))),'Étape 1 - à remplir'!$G$31:$G$400,"lots",'Étape 1 - à remplir'!$M$31:$M$400,MASQ2!CO$43)/SUMIFS('Étape 1 - à remplir'!$F$19:$F$28,'Étape 1 - à remplir'!$C$19:$C$28,MASQ2!$CC69,'Étape 1 - à remplir'!$G$19:$G$28,"lots"),"")</f>
        <v/>
      </c>
      <c r="CQ69" s="56"/>
      <c r="CR69" s="8"/>
      <c r="CS69" s="8"/>
      <c r="CT69" s="8"/>
      <c r="CU69" s="8"/>
      <c r="CV69" s="8"/>
      <c r="CW69" s="8"/>
      <c r="CX69" s="8"/>
      <c r="CY69" s="102" t="str">
        <f t="shared" si="94"/>
        <v>x</v>
      </c>
      <c r="CZ69" s="56" t="str">
        <f t="shared" si="95"/>
        <v>BAYTRIL XM 100 MG/ML SOLUTION INJECTABLE POUR BOVINS ET PORCINS</v>
      </c>
      <c r="DA69" s="204" t="e">
        <f>IF(IF(DI$2="Catégorie",IF(DI$3="Toutes",SUMIFS('Étape 1 - à remplir'!$F$31:$F$400,'Étape 1 - à remplir'!$E$31:$E$400,MASQ2!CZ69,'Étape 1 - à remplir'!$G$31:$G$400,"kg"),SUMIFS('Étape 1 - à remplir'!$F$31:$F$400,'Étape 1 - à remplir'!$E$31:$E$400,MASQ2!CZ69,'Étape 1 - à remplir'!$C$31:$C$400,DI$3)),IF(DI$2="Âge",IF(DI$3="Tous",SUMIFS('Étape 1 - à remplir'!$F$31:$F$400,'Étape 1 - à remplir'!$E$31:$E$400,MASQ2!CZ69,'Étape 1 - à remplir'!$G$31:$G$400,"kg"),SUMIFS('Étape 1 - à remplir'!$F$31:$F$400,'Étape 1 - à remplir'!$E$31:$E$400,MASQ2!CZ69,'Étape 1 - à remplir'!$P$31:$P$400,DI$3,'Étape 1 - à remplir'!$G$31:$G$400,"kg")),IF(DI$2="Atelier",IF(DI$3="Tous",SUMIFS('Étape 1 - à remplir'!$F$31:$F$400,'Étape 1 - à remplir'!$E$31:$E$400,MASQ2!CZ69,'Étape 1 - à remplir'!$G$31:$G$400,"kg"),SUMIFS('Étape 1 - à remplir'!$F$31:$F$400,'Étape 1 - à remplir'!$E$31:$E$400,MASQ2!CZ69,'Étape 1 - à remplir'!$O$31:$O$400,DI$3,'Étape 1 - à remplir'!$G$31:$G$400,"kg")),IF(DI$2="Espèce",IF(DI$3="Tous",SUMIFS('Étape 1 - à remplir'!$F$31:$F$400,'Étape 1 - à remplir'!$E$31:$E$400,MASQ2!CZ69,'Étape 1 - à remplir'!$G$31:$G$400,"kg"),SUMIFS('Étape 1 - à remplir'!$F$31:$F$400,'Étape 1 - à remplir'!$E$31:$E$400,MASQ2!CZ69,'Étape 1 - à remplir'!$N$31:$N$400,DI$3,'Étape 1 - à remplir'!$G$31:$G$400,"kg"))))))=0,NA(),IF(DI$2="Catégorie",IF(DI$3="Toutes",SUMIFS('Étape 1 - à remplir'!$F$31:$F$400,'Étape 1 - à remplir'!$E$31:$E$400,MASQ2!CZ69,'Étape 1 - à remplir'!$G$31:$G$400,"kg"),SUMIFS('Étape 1 - à remplir'!$F$31:$F$400,'Étape 1 - à remplir'!$E$31:$E$400,MASQ2!CZ69,'Étape 1 - à remplir'!$C$31:$C$400,DI$3)),IF(DI$2="Âge",IF(DI$3="Tous",SUMIFS('Étape 1 - à remplir'!$F$31:$F$400,'Étape 1 - à remplir'!$E$31:$E$400,MASQ2!CZ69,'Étape 1 - à remplir'!$G$31:$G$400,"kg"),SUMIFS('Étape 1 - à remplir'!$F$31:$F$400,'Étape 1 - à remplir'!$E$31:$E$400,MASQ2!CZ69,'Étape 1 - à remplir'!$P$31:$P$400,DI$3,'Étape 1 - à remplir'!$G$31:$G$400,"kg")),IF(DI$2="Atelier",IF(DI$3="Tous",SUMIFS('Étape 1 - à remplir'!$F$31:$F$400,'Étape 1 - à remplir'!$E$31:$E$400,MASQ2!CZ69,'Étape 1 - à remplir'!$G$31:$G$400,"kg"),SUMIFS('Étape 1 - à remplir'!$F$31:$F$400,'Étape 1 - à remplir'!$E$31:$E$400,MASQ2!CZ69,'Étape 1 - à remplir'!$O$31:$O$400,DI$3,'Étape 1 - à remplir'!$G$31:$G$400,"kg")),IF(DI$2="Espèce",IF(DI$3="Tous",SUMIFS('Étape 1 - à remplir'!$F$31:$F$400,'Étape 1 - à remplir'!$E$31:$E$400,MASQ2!CZ69,'Étape 1 - à remplir'!$G$31:$G$400,"kg"),SUMIFS('Étape 1 - à remplir'!$F$31:$F$400,'Étape 1 - à remplir'!$E$31:$E$400,MASQ2!CZ69,'Étape 1 - à remplir'!$N$31:$N$400,DI$3,'Étape 1 - à remplir'!$G$31:$G$400,"kg")))))))</f>
        <v>#N/A</v>
      </c>
      <c r="DB69" s="104">
        <f t="shared" ref="DB69:DB132" si="103">IFERROR(DA69,0)</f>
        <v>0</v>
      </c>
      <c r="DC69" s="204" t="str">
        <f t="shared" si="96"/>
        <v>Enrofloxacine</v>
      </c>
      <c r="DD69" s="204" t="str">
        <f t="shared" si="97"/>
        <v/>
      </c>
      <c r="DE69" s="204" t="str">
        <f t="shared" si="98"/>
        <v/>
      </c>
      <c r="DF69" s="204" t="str">
        <f t="shared" si="99"/>
        <v>Fluoroquinolones</v>
      </c>
      <c r="DG69" s="204" t="str">
        <f t="shared" si="100"/>
        <v/>
      </c>
      <c r="DH69" s="97" t="str">
        <f t="shared" si="101"/>
        <v/>
      </c>
      <c r="DI69" s="78"/>
      <c r="DJ69" s="78"/>
      <c r="DK69" s="77" t="str">
        <f ca="1"/>
        <v>BAYTRIL XM 100 MG/ML SOLUTION INJECTABLE POUR BOVINS ET PORCINS</v>
      </c>
      <c r="DL69" s="79" t="e">
        <f ca="1"/>
        <v>#N/A</v>
      </c>
      <c r="DM69" s="102"/>
      <c r="DN69" s="8"/>
      <c r="DO69" s="8"/>
      <c r="DP69" s="8"/>
      <c r="DQ69" s="8"/>
      <c r="DR69" s="8"/>
      <c r="DS69" s="8"/>
      <c r="DT69" s="8"/>
      <c r="DU69" s="8"/>
      <c r="DV69" s="8"/>
      <c r="DW69" s="8"/>
      <c r="DX69" s="163" t="str">
        <f t="shared" si="85"/>
        <v/>
      </c>
      <c r="DY69" s="163" t="str">
        <f>IFERROR(SUMIFS('Étape 1 - à remplir'!$F$31:$F$400,'Étape 1 - à remplir'!$C$31:$C$400,IF($DX69="Bovin","Bovin*",IF($DX69="Ovin","Ovin*",IF($DX69="Caprin","Caprin*",IF($DX69="Porcin","Porcin*",IF($DX69="Equin","Equin*",IF($DX69="Volaille","Volaille*",IF($DX69="Poisson","Poisson*",IF($DX69="Autre","Autre*","")))))))),'Étape 1 - à remplir'!$G$31:$G$400,"kg",'Étape 1 - à remplir'!$M$31:$M$400,MASQ2!DY$43)/SUMIFS('Étape 1 - à remplir'!$F$19:$F$28,'Étape 1 - à remplir'!$C$19:$C$28,MASQ2!$DX69,'Étape 1 - à remplir'!$G$19:$G$28,"kg"),"")</f>
        <v/>
      </c>
      <c r="DZ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remplir'!$M$31:$M$400,MASQ2!DZ$43)/SUMIFS('Étape 1 - à remplir'!$F$19:$F$28,'Étape 1 - à remplir'!$C$19:$C$28,MASQ2!$DX69,'Étape 1 - à remplir'!$G$19:$G$28,"kg"),"")</f>
        <v/>
      </c>
      <c r="EA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remplir'!$M$31:$M$400,MASQ2!EA$43)/SUMIFS('Étape 1 - à remplir'!$F$19:$F$28,'Étape 1 - à remplir'!$C$19:$C$28,MASQ2!$DX69,'Étape 1 - à remplir'!$G$19:$G$28,"kg"),"")</f>
        <v/>
      </c>
      <c r="EB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remplir'!$M$31:$M$400,MASQ2!EB$43)/SUMIFS('Étape 1 - à remplir'!$F$19:$F$28,'Étape 1 - à remplir'!$C$19:$C$28,MASQ2!$DX69,'Étape 1 - à remplir'!$G$19:$G$28,"kg"),"")</f>
        <v/>
      </c>
      <c r="EC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remplir'!$M$31:$M$400,MASQ2!EC$43)/SUMIFS('Étape 1 - à remplir'!$F$19:$F$28,'Étape 1 - à remplir'!$C$19:$C$28,MASQ2!$DX69,'Étape 1 - à remplir'!$G$19:$G$28,"kg"),"")</f>
        <v/>
      </c>
      <c r="ED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remplir'!$M$31:$M$400,MASQ2!ED$43)/SUMIFS('Étape 1 - à remplir'!$F$19:$F$28,'Étape 1 - à remplir'!$C$19:$C$28,MASQ2!$DX69,'Étape 1 - à remplir'!$G$19:$G$28,"kg"),"")</f>
        <v/>
      </c>
      <c r="EE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remplir'!$M$31:$M$400,MASQ2!EE$43)/SUMIFS('Étape 1 - à remplir'!$F$19:$F$28,'Étape 1 - à remplir'!$C$19:$C$28,MASQ2!$DX69,'Étape 1 - à remplir'!$G$19:$G$28,"kg"),"")</f>
        <v/>
      </c>
      <c r="EF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remplir'!$M$31:$M$400,MASQ2!EF$43)/SUMIFS('Étape 1 - à remplir'!$F$19:$F$28,'Étape 1 - à remplir'!$C$19:$C$28,MASQ2!$DX69,'Étape 1 - à remplir'!$G$19:$G$28,"kg"),"")</f>
        <v/>
      </c>
      <c r="EG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remplir'!$M$31:$M$400,MASQ2!EG$43)/SUMIFS('Étape 1 - à remplir'!$F$19:$F$28,'Étape 1 - à remplir'!$C$19:$C$28,MASQ2!$DX69,'Étape 1 - à remplir'!$G$19:$G$28,"kg"),"")</f>
        <v/>
      </c>
      <c r="EH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remplir'!$M$31:$M$400,MASQ2!EH$43)/SUMIFS('Étape 1 - à remplir'!$F$19:$F$28,'Étape 1 - à remplir'!$C$19:$C$28,MASQ2!$DX69,'Étape 1 - à remplir'!$G$19:$G$28,"kg"),"")</f>
        <v/>
      </c>
      <c r="EI69" s="8" t="str">
        <f>IFERROR(SUMIFS('Étape 1 - à remplir'!$F$31:$F$400,'Étape 1 - à remplir'!$C$31:$C$400,IF($DX69="Bovin","Bovin*",IF($DX69="Ovin","Ovin*",IF($DX69="Caprin","Caprin*",IF($DX69="Porcin","Porcin*",IF($DX69="Equin","Equin*",IF($DX69="Volaille","Volaille*",IF($DX69="Poisson","Poisson*",IF($DX69="Autre","Autre*","")))))))),'Étape 1 - à remplir'!$G$31:$G$400,"kg",'Étape 1 - à remplir'!$M$31:$M$400,MASQ2!EI$43)/SUMIFS('Étape 1 - à remplir'!$F$19:$F$28,'Étape 1 - à remplir'!$C$19:$C$28,MASQ2!$DX69,'Étape 1 - à remplir'!$G$19:$G$28,"kg"),"")</f>
        <v/>
      </c>
      <c r="EJ69" s="104" t="str">
        <f>IFERROR(SUMIFS('Étape 1 - à remplir'!$F$31:$F$400,'Étape 1 - à remplir'!$C$31:$C$400,IF($DX69="Bovin","Bovin*",IF($DX69="Ovin","Ovin*",IF($DX69="Caprin","Caprin*",IF($DX69="Porcin","Porcin*",IF($DX69="Equin","Equin*",IF($DX69="Volaille","Volaille*",IF($DX69="Poisson","Poisson*",IF($DX69="Autre","Autre*","")))))))),'Étape 1 - à remplir'!$G$31:$G$400,"kg",'Étape 1 - à remplir'!$M$31:$M$400,MASQ2!EJ$43)/SUMIFS('Étape 1 - à remplir'!$F$19:$F$28,'Étape 1 - à remplir'!$C$19:$C$28,MASQ2!$DX69,'Étape 1 - à remplir'!$G$19:$G$28,"kg"),"")</f>
        <v/>
      </c>
    </row>
    <row r="70" spans="1:140" x14ac:dyDescent="0.25">
      <c r="A70" s="56"/>
      <c r="B70" s="8"/>
      <c r="C70" s="8"/>
      <c r="D70" s="8"/>
      <c r="E70" s="8"/>
      <c r="F70" s="8"/>
      <c r="G70" s="8"/>
      <c r="H70" s="8"/>
      <c r="I70" s="102" t="str">
        <f>INDEX(Données_ATB!BE:BV,MATCH(MASQ2!J70,Données_ATB!BE:BE,0),18)</f>
        <v>x</v>
      </c>
      <c r="J70" s="77" t="str">
        <f>Données_ATB!BE69</f>
        <v>BELCOMYCINE S</v>
      </c>
      <c r="K70" s="204" t="e">
        <f>IF(IF(S$2="Catégorie",IF(S$3="Toutes",SUMIFS('Étape 1 - à remplir'!$F$31:$F$400,'Étape 1 - à remplir'!$E$31:$E$400,MASQ2!J70,'Étape 1 - à remplir'!$G$31:$G$400,"animaux"),SUMIFS('Étape 1 - à remplir'!$F$31:$F$400,'Étape 1 - à remplir'!$E$31:$E$400,MASQ2!J70,'Étape 1 - à remplir'!$C$31:$C$400,S$3)),IF(S$2="Âge",IF(S$3="Tous",SUMIFS('Étape 1 - à remplir'!$F$31:$F$400,'Étape 1 - à remplir'!$E$31:$E$400,MASQ2!J70,'Étape 1 - à remplir'!$G$31:$G$400,"animaux"),SUMIFS('Étape 1 - à remplir'!$F$31:$F$400,'Étape 1 - à remplir'!$E$31:$E$400,MASQ2!J70,'Étape 1 - à remplir'!$P$31:$P$400,S$3)),IF(S$2="Atelier",IF(S$3="Tous",SUMIFS('Étape 1 - à remplir'!$F$31:$F$400,'Étape 1 - à remplir'!$E$31:$E$400,MASQ2!J70,'Étape 1 - à remplir'!$G$31:$G$400,"animaux"),SUMIFS('Étape 1 - à remplir'!$F$31:$F$400,'Étape 1 - à remplir'!$E$31:$E$400,MASQ2!J70,'Étape 1 - à remplir'!$O$31:$O$400,S$3)),IF(S$2="Espèce",IF(S$3="Tous",SUMIFS('Étape 1 - à remplir'!$F$31:$F$400,'Étape 1 - à remplir'!$E$31:$E$400,MASQ2!J70,'Étape 1 - à remplir'!$G$31:$G$400,"animaux"),SUMIFS('Étape 1 - à remplir'!$F$31:$F$400,'Étape 1 - à remplir'!$E$31:$E$400,MASQ2!J70,'Étape 1 - à remplir'!$N$31:$N$400,S$3))))))=0,NA(),IF(S$2="Catégorie",IF(S$3="Toutes",SUMIFS('Étape 1 - à remplir'!$F$31:$F$400,'Étape 1 - à remplir'!$E$31:$E$400,MASQ2!J70,'Étape 1 - à remplir'!$G$31:$G$400,"animaux"),SUMIFS('Étape 1 - à remplir'!$F$31:$F$400,'Étape 1 - à remplir'!$E$31:$E$400,MASQ2!J70,'Étape 1 - à remplir'!$C$31:$C$400,S$3)),IF(S$2="Âge",IF(S$3="Tous",SUMIFS('Étape 1 - à remplir'!$F$31:$F$400,'Étape 1 - à remplir'!$E$31:$E$400,MASQ2!J70,'Étape 1 - à remplir'!$G$31:$G$400,"animaux"),SUMIFS('Étape 1 - à remplir'!$F$31:$F$400,'Étape 1 - à remplir'!$E$31:$E$400,MASQ2!J70,'Étape 1 - à remplir'!$P$31:$P$400,S$3)),IF(S$2="Atelier",IF(S$3="Tous",SUMIFS('Étape 1 - à remplir'!$F$31:$F$400,'Étape 1 - à remplir'!$E$31:$E$400,MASQ2!J70,'Étape 1 - à remplir'!$G$31:$G$400,"animaux"),SUMIFS('Étape 1 - à remplir'!$F$31:$F$400,'Étape 1 - à remplir'!$E$31:$E$400,MASQ2!J70,'Étape 1 - à remplir'!$O$31:$O$400,S$3)),IF(S$2="Espèce",IF(S$3="Tous",SUMIFS('Étape 1 - à remplir'!$F$31:$F$400,'Étape 1 - à remplir'!$E$31:$E$400,MASQ2!J70,'Étape 1 - à remplir'!$G$31:$G$400,"animaux"),SUMIFS('Étape 1 - à remplir'!$F$31:$F$400,'Étape 1 - à remplir'!$E$31:$E$400,MASQ2!J70,'Étape 1 - à remplir'!$N$31:$N$400,S$3)))))))</f>
        <v>#N/A</v>
      </c>
      <c r="L70" s="97">
        <f t="shared" ref="L70:L133" si="104">IFERROR(K70,0)</f>
        <v>0</v>
      </c>
      <c r="M70" s="56" t="str">
        <f>Données_ATB!BN69</f>
        <v>Colistine</v>
      </c>
      <c r="N70" s="204" t="str">
        <f>Données_ATB!BO69</f>
        <v/>
      </c>
      <c r="O70" s="97" t="str">
        <f>Données_ATB!BP69</f>
        <v/>
      </c>
      <c r="P70" s="77" t="str">
        <f>Données_ATB!BR69</f>
        <v>Polypeptides</v>
      </c>
      <c r="Q70" s="78" t="str">
        <f>Données_ATB!BS69</f>
        <v/>
      </c>
      <c r="R70" s="79" t="str">
        <f>Données_ATB!BT69</f>
        <v/>
      </c>
      <c r="S70" s="78"/>
      <c r="T70" s="78"/>
      <c r="U70" s="77" t="str">
        <f ca="1"/>
        <v>BELCOMYCINE S</v>
      </c>
      <c r="V70" s="79" t="e">
        <f ca="1"/>
        <v>#N/A</v>
      </c>
      <c r="W70" s="102"/>
      <c r="X70" s="78"/>
      <c r="Y70" s="8"/>
      <c r="Z70" s="8"/>
      <c r="AA70" s="8"/>
      <c r="AB70" s="102"/>
      <c r="AC70" s="8"/>
      <c r="AD70" s="8"/>
      <c r="AE70" s="8"/>
      <c r="AF70" s="8"/>
      <c r="AG70" s="8"/>
      <c r="AH70" s="163" t="str">
        <f t="shared" si="83"/>
        <v/>
      </c>
      <c r="AI70" s="163"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remplir'!$M$31:$M$400,MASQ2!AI$43)/SUMIFS('Étape 1 - à remplir'!$F$19:$F$28,'Étape 1 - à remplir'!$C$19:$C$28,MASQ2!$AH70,'Étape 1 - à remplir'!$G$19:$G$28,"animaux"),"")</f>
        <v/>
      </c>
      <c r="AJ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remplir'!$M$31:$M$400,MASQ2!AJ$43)/SUMIFS('Étape 1 - à remplir'!$F$19:$F$28,'Étape 1 - à remplir'!$C$19:$C$28,MASQ2!$AH70,'Étape 1 - à remplir'!$G$19:$G$28,"animaux"),"")</f>
        <v/>
      </c>
      <c r="AK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remplir'!$M$31:$M$400,MASQ2!AK$43)/SUMIFS('Étape 1 - à remplir'!$F$19:$F$28,'Étape 1 - à remplir'!$C$19:$C$28,MASQ2!$AH70,'Étape 1 - à remplir'!$G$19:$G$28,"animaux"),"")</f>
        <v/>
      </c>
      <c r="AL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remplir'!$M$31:$M$400,MASQ2!AL$43)/SUMIFS('Étape 1 - à remplir'!$F$19:$F$28,'Étape 1 - à remplir'!$C$19:$C$28,MASQ2!$AH70,'Étape 1 - à remplir'!$G$19:$G$28,"animaux"),"")</f>
        <v/>
      </c>
      <c r="AM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remplir'!$M$31:$M$400,MASQ2!AM$43)/SUMIFS('Étape 1 - à remplir'!$F$19:$F$28,'Étape 1 - à remplir'!$C$19:$C$28,MASQ2!$AH70,'Étape 1 - à remplir'!$G$19:$G$28,"animaux"),"")</f>
        <v/>
      </c>
      <c r="AN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remplir'!$M$31:$M$400,MASQ2!AN$43)/SUMIFS('Étape 1 - à remplir'!$F$19:$F$28,'Étape 1 - à remplir'!$C$19:$C$28,MASQ2!$AH70,'Étape 1 - à remplir'!$G$19:$G$28,"animaux"),"")</f>
        <v/>
      </c>
      <c r="AO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remplir'!$M$31:$M$400,MASQ2!AO$43)/SUMIFS('Étape 1 - à remplir'!$F$19:$F$28,'Étape 1 - à remplir'!$C$19:$C$28,MASQ2!$AH70,'Étape 1 - à remplir'!$G$19:$G$28,"animaux"),"")</f>
        <v/>
      </c>
      <c r="AP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remplir'!$M$31:$M$400,MASQ2!AP$43)/SUMIFS('Étape 1 - à remplir'!$F$19:$F$28,'Étape 1 - à remplir'!$C$19:$C$28,MASQ2!$AH70,'Étape 1 - à remplir'!$G$19:$G$28,"animaux"),"")</f>
        <v/>
      </c>
      <c r="AQ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remplir'!$M$31:$M$400,MASQ2!AQ$43)/SUMIFS('Étape 1 - à remplir'!$F$19:$F$28,'Étape 1 - à remplir'!$C$19:$C$28,MASQ2!$AH70,'Étape 1 - à remplir'!$G$19:$G$28,"animaux"),"")</f>
        <v/>
      </c>
      <c r="AR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remplir'!$M$31:$M$400,MASQ2!AR$43)/SUMIFS('Étape 1 - à remplir'!$F$19:$F$28,'Étape 1 - à remplir'!$C$19:$C$28,MASQ2!$AH70,'Étape 1 - à remplir'!$G$19:$G$28,"animaux"),"")</f>
        <v/>
      </c>
      <c r="AS70" s="8"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remplir'!$M$31:$M$400,MASQ2!AS$43)/SUMIFS('Étape 1 - à remplir'!$F$19:$F$28,'Étape 1 - à remplir'!$C$19:$C$28,MASQ2!$AH70,'Étape 1 - à remplir'!$G$19:$G$28,"animaux"),"")</f>
        <v/>
      </c>
      <c r="AT70" s="104" t="str">
        <f>IFERROR(SUMIFS('Étape 1 - à remplir'!$F$31:$F$400,'Étape 1 - à remplir'!$C$31:$C$400,IF($AH70="Bovin","Bovin*",IF($AH70="Ovin","Ovin*",IF($AH70="Caprin","Caprin*",IF($AH70="Porcin","Porcin*",IF($AH70="Equin","Equin*",IF($AH70="Volaille","Volaille*",IF($AH70="Poisson","Poisson*",IF($AH70="Autre","Autre*","")))))))),'Étape 1 - à remplir'!$G$31:$G$400,"animaux",'Étape 1 - à remplir'!$M$31:$M$400,MASQ2!AT$43)/SUMIFS('Étape 1 - à remplir'!$F$19:$F$28,'Étape 1 - à remplir'!$C$19:$C$28,MASQ2!$AH70,'Étape 1 - à remplir'!$G$19:$G$28,"animaux"),"")</f>
        <v/>
      </c>
      <c r="AV70" s="56"/>
      <c r="AW70" s="8"/>
      <c r="AX70" s="8"/>
      <c r="AY70" s="8"/>
      <c r="AZ70" s="8"/>
      <c r="BA70" s="8"/>
      <c r="BB70" s="8"/>
      <c r="BC70" s="8"/>
      <c r="BD70" s="102" t="str">
        <f t="shared" si="86"/>
        <v>x</v>
      </c>
      <c r="BE70" s="56" t="str">
        <f t="shared" si="87"/>
        <v>BELCOMYCINE S</v>
      </c>
      <c r="BF70" s="204" t="e">
        <f>IF(IF(BN$2="Catégorie",IF(BN$3="Toutes",SUMIFS('Étape 1 - à remplir'!$F$31:$F$400,'Étape 1 - à remplir'!$E$31:$E$400,MASQ2!BE70,'Étape 1 - à remplir'!$G$31:$G$400,"lots"),SUMIFS('Étape 1 - à remplir'!$F$31:$F$400,'Étape 1 - à remplir'!$E$31:$E$400,MASQ2!BE70,'Étape 1 - à remplir'!$C$31:$C$400,BN$3)),IF(BN$2="Âge",IF(BN$3="Tous",SUMIFS('Étape 1 - à remplir'!$F$31:$F$400,'Étape 1 - à remplir'!$E$31:$E$400,MASQ2!BE70,'Étape 1 - à remplir'!$G$31:$G$400,"lots"),SUMIFS('Étape 1 - à remplir'!$F$31:$F$400,'Étape 1 - à remplir'!$E$31:$E$400,MASQ2!BE70,'Étape 1 - à remplir'!$P$31:$P$400,BN$3,'Étape 1 - à remplir'!$G$31:$G$400,"lots")),IF(BN$2="Atelier",IF(BN$3="Tous",SUMIFS('Étape 1 - à remplir'!$F$31:$F$400,'Étape 1 - à remplir'!$E$31:$E$400,MASQ2!BE70,'Étape 1 - à remplir'!$G$31:$G$400,"lots"),SUMIFS('Étape 1 - à remplir'!$F$31:$F$400,'Étape 1 - à remplir'!$E$31:$E$400,MASQ2!BE70,'Étape 1 - à remplir'!$O$31:$O$400,BN$3,'Étape 1 - à remplir'!$G$31:$G$400,"lots")),IF(BN$2="Espèce",IF(BN$3="Tous",SUMIFS('Étape 1 - à remplir'!$F$31:$F$400,'Étape 1 - à remplir'!$E$31:$E$400,MASQ2!BE70,'Étape 1 - à remplir'!$G$31:$G$400,"lots"),SUMIFS('Étape 1 - à remplir'!$F$31:$F$400,'Étape 1 - à remplir'!$E$31:$E$400,MASQ2!BE70,'Étape 1 - à remplir'!$N$31:$N$400,BN$3,'Étape 1 - à remplir'!$G$31:$G$400,"lots"))))))=0,NA(),IF(BN$2="Catégorie",IF(BN$3="Toutes",SUMIFS('Étape 1 - à remplir'!$F$31:$F$400,'Étape 1 - à remplir'!$E$31:$E$400,MASQ2!BE70,'Étape 1 - à remplir'!$G$31:$G$400,"lots"),SUMIFS('Étape 1 - à remplir'!$F$31:$F$400,'Étape 1 - à remplir'!$E$31:$E$400,MASQ2!BE70,'Étape 1 - à remplir'!$C$31:$C$400,BN$3)),IF(BN$2="Âge",IF(BN$3="Tous",SUMIFS('Étape 1 - à remplir'!$F$31:$F$400,'Étape 1 - à remplir'!$E$31:$E$400,MASQ2!BE70,'Étape 1 - à remplir'!$G$31:$G$400,"lots"),SUMIFS('Étape 1 - à remplir'!$F$31:$F$400,'Étape 1 - à remplir'!$E$31:$E$400,MASQ2!BE70,'Étape 1 - à remplir'!$P$31:$P$400,BN$3,'Étape 1 - à remplir'!$G$31:$G$400,"lots")),IF(BN$2="Atelier",IF(BN$3="Tous",SUMIFS('Étape 1 - à remplir'!$F$31:$F$400,'Étape 1 - à remplir'!$E$31:$E$400,MASQ2!BE70,'Étape 1 - à remplir'!$G$31:$G$400,"lots"),SUMIFS('Étape 1 - à remplir'!$F$31:$F$400,'Étape 1 - à remplir'!$E$31:$E$400,MASQ2!BE70,'Étape 1 - à remplir'!$O$31:$O$400,BN$3,'Étape 1 - à remplir'!$G$31:$G$400,"lots")),IF(BN$2="Espèce",IF(BN$3="Tous",SUMIFS('Étape 1 - à remplir'!$F$31:$F$400,'Étape 1 - à remplir'!$E$31:$E$400,MASQ2!BE70,'Étape 1 - à remplir'!$G$31:$G$400,"lots"),SUMIFS('Étape 1 - à remplir'!$F$31:$F$400,'Étape 1 - à remplir'!$E$31:$E$400,MASQ2!BE70,'Étape 1 - à remplir'!$N$31:$N$400,BN$3,'Étape 1 - à remplir'!$G$31:$G$400,"lots")))))))</f>
        <v>#N/A</v>
      </c>
      <c r="BG70" s="204">
        <f t="shared" si="102"/>
        <v>0</v>
      </c>
      <c r="BH70" s="204" t="str">
        <f t="shared" si="88"/>
        <v>Colistine</v>
      </c>
      <c r="BI70" s="204" t="str">
        <f t="shared" si="89"/>
        <v/>
      </c>
      <c r="BJ70" s="204" t="str">
        <f t="shared" si="90"/>
        <v/>
      </c>
      <c r="BK70" s="204" t="str">
        <f t="shared" si="91"/>
        <v>Polypeptides</v>
      </c>
      <c r="BL70" s="204" t="str">
        <f t="shared" si="92"/>
        <v/>
      </c>
      <c r="BM70" s="97" t="str">
        <f t="shared" si="93"/>
        <v/>
      </c>
      <c r="BN70" s="78"/>
      <c r="BO70" s="78"/>
      <c r="BP70" s="77" t="str">
        <f ca="1"/>
        <v>BELCOMYCINE S</v>
      </c>
      <c r="BQ70" s="79" t="e">
        <f ca="1"/>
        <v>#N/A</v>
      </c>
      <c r="BR70" s="102"/>
      <c r="BS70" s="8"/>
      <c r="BT70" s="8"/>
      <c r="BU70" s="8"/>
      <c r="BV70" s="8"/>
      <c r="BW70" s="8"/>
      <c r="BX70" s="8"/>
      <c r="BY70" s="8"/>
      <c r="BZ70" s="8"/>
      <c r="CA70" s="8"/>
      <c r="CB70" s="8"/>
      <c r="CC70" s="163" t="str">
        <f t="shared" si="84"/>
        <v/>
      </c>
      <c r="CD70" s="163" t="str">
        <f>IFERROR(SUMIFS('Étape 1 - à remplir'!$F$31:$F$400,'Étape 1 - à remplir'!$C$31:$C$400,IF($CC70="Bovin","Bovin*",IF($CC70="Ovin","Ovin*",IF($CC70="Caprin","Caprin*",IF($CC70="Porcin","Porcin*",IF($CC70="Equin","Equin*",IF($CC70="Volaille","Volaille*",IF($CC70="Poisson","Poisson*",IF($CC70="Autre","Autre*","")))))))),'Étape 1 - à remplir'!$G$31:$G$400,"lots",'Étape 1 - à remplir'!$M$31:$M$400,MASQ2!CD$43)/SUMIFS('Étape 1 - à remplir'!$F$19:$F$28,'Étape 1 - à remplir'!$C$19:$C$28,MASQ2!$CC70,'Étape 1 - à remplir'!$G$19:$G$28,"lots"),"")</f>
        <v/>
      </c>
      <c r="CE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remplir'!$M$31:$M$400,MASQ2!CE$43)/SUMIFS('Étape 1 - à remplir'!$F$19:$F$28,'Étape 1 - à remplir'!$C$19:$C$28,MASQ2!$CC70,'Étape 1 - à remplir'!$G$19:$G$28,"lots"),"")</f>
        <v/>
      </c>
      <c r="CF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remplir'!$M$31:$M$400,MASQ2!CF$43)/SUMIFS('Étape 1 - à remplir'!$F$19:$F$28,'Étape 1 - à remplir'!$C$19:$C$28,MASQ2!$CC70,'Étape 1 - à remplir'!$G$19:$G$28,"lots"),"")</f>
        <v/>
      </c>
      <c r="CG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remplir'!$M$31:$M$400,MASQ2!CG$43)/SUMIFS('Étape 1 - à remplir'!$F$19:$F$28,'Étape 1 - à remplir'!$C$19:$C$28,MASQ2!$CC70,'Étape 1 - à remplir'!$G$19:$G$28,"lots"),"")</f>
        <v/>
      </c>
      <c r="CH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remplir'!$M$31:$M$400,MASQ2!CH$43)/SUMIFS('Étape 1 - à remplir'!$F$19:$F$28,'Étape 1 - à remplir'!$C$19:$C$28,MASQ2!$CC70,'Étape 1 - à remplir'!$G$19:$G$28,"lots"),"")</f>
        <v/>
      </c>
      <c r="CI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remplir'!$M$31:$M$400,MASQ2!CI$43)/SUMIFS('Étape 1 - à remplir'!$F$19:$F$28,'Étape 1 - à remplir'!$C$19:$C$28,MASQ2!$CC70,'Étape 1 - à remplir'!$G$19:$G$28,"lots"),"")</f>
        <v/>
      </c>
      <c r="CJ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remplir'!$M$31:$M$400,MASQ2!CJ$43)/SUMIFS('Étape 1 - à remplir'!$F$19:$F$28,'Étape 1 - à remplir'!$C$19:$C$28,MASQ2!$CC70,'Étape 1 - à remplir'!$G$19:$G$28,"lots"),"")</f>
        <v/>
      </c>
      <c r="CK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remplir'!$M$31:$M$400,MASQ2!CK$43)/SUMIFS('Étape 1 - à remplir'!$F$19:$F$28,'Étape 1 - à remplir'!$C$19:$C$28,MASQ2!$CC70,'Étape 1 - à remplir'!$G$19:$G$28,"lots"),"")</f>
        <v/>
      </c>
      <c r="CL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remplir'!$M$31:$M$400,MASQ2!CL$43)/SUMIFS('Étape 1 - à remplir'!$F$19:$F$28,'Étape 1 - à remplir'!$C$19:$C$28,MASQ2!$CC70,'Étape 1 - à remplir'!$G$19:$G$28,"lots"),"")</f>
        <v/>
      </c>
      <c r="CM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remplir'!$M$31:$M$400,MASQ2!CM$43)/SUMIFS('Étape 1 - à remplir'!$F$19:$F$28,'Étape 1 - à remplir'!$C$19:$C$28,MASQ2!$CC70,'Étape 1 - à remplir'!$G$19:$G$28,"lots"),"")</f>
        <v/>
      </c>
      <c r="CN70" s="8" t="str">
        <f>IFERROR(SUMIFS('Étape 1 - à remplir'!$F$31:$F$400,'Étape 1 - à remplir'!$C$31:$C$400,IF($CC70="Bovin","Bovin*",IF($CC70="Ovin","Ovin*",IF($CC70="Caprin","Caprin*",IF($CC70="Porcin","Porcin*",IF($CC70="Equin","Equin*",IF($CC70="Volaille","Volaille*",IF($CC70="Poisson","Poisson*",IF($CC70="Autre","Autre*","")))))))),'Étape 1 - à remplir'!$G$31:$G$400,"lots",'Étape 1 - à remplir'!$M$31:$M$400,MASQ2!CN$43)/SUMIFS('Étape 1 - à remplir'!$F$19:$F$28,'Étape 1 - à remplir'!$C$19:$C$28,MASQ2!$CC70,'Étape 1 - à remplir'!$G$19:$G$28,"lots"),"")</f>
        <v/>
      </c>
      <c r="CO70" s="104" t="str">
        <f>IFERROR(SUMIFS('Étape 1 - à remplir'!$F$31:$F$400,'Étape 1 - à remplir'!$C$31:$C$400,IF($CC70="Bovin","Bovin*",IF($CC70="Ovin","Ovin*",IF($CC70="Caprin","Caprin*",IF($CC70="Porcin","Porcin*",IF($CC70="Equin","Equin*",IF($CC70="Volaille","Volaille*",IF($CC70="Poisson","Poisson*",IF($CC70="Autre","Autre*","")))))))),'Étape 1 - à remplir'!$G$31:$G$400,"lots",'Étape 1 - à remplir'!$M$31:$M$400,MASQ2!CO$43)/SUMIFS('Étape 1 - à remplir'!$F$19:$F$28,'Étape 1 - à remplir'!$C$19:$C$28,MASQ2!$CC70,'Étape 1 - à remplir'!$G$19:$G$28,"lots"),"")</f>
        <v/>
      </c>
      <c r="CQ70" s="56"/>
      <c r="CR70" s="8"/>
      <c r="CS70" s="8"/>
      <c r="CT70" s="8"/>
      <c r="CU70" s="8"/>
      <c r="CV70" s="8"/>
      <c r="CW70" s="8"/>
      <c r="CX70" s="8"/>
      <c r="CY70" s="102" t="str">
        <f t="shared" si="94"/>
        <v>x</v>
      </c>
      <c r="CZ70" s="56" t="str">
        <f t="shared" si="95"/>
        <v>BELCOMYCINE S</v>
      </c>
      <c r="DA70" s="204" t="e">
        <f>IF(IF(DI$2="Catégorie",IF(DI$3="Toutes",SUMIFS('Étape 1 - à remplir'!$F$31:$F$400,'Étape 1 - à remplir'!$E$31:$E$400,MASQ2!CZ70,'Étape 1 - à remplir'!$G$31:$G$400,"kg"),SUMIFS('Étape 1 - à remplir'!$F$31:$F$400,'Étape 1 - à remplir'!$E$31:$E$400,MASQ2!CZ70,'Étape 1 - à remplir'!$C$31:$C$400,DI$3)),IF(DI$2="Âge",IF(DI$3="Tous",SUMIFS('Étape 1 - à remplir'!$F$31:$F$400,'Étape 1 - à remplir'!$E$31:$E$400,MASQ2!CZ70,'Étape 1 - à remplir'!$G$31:$G$400,"kg"),SUMIFS('Étape 1 - à remplir'!$F$31:$F$400,'Étape 1 - à remplir'!$E$31:$E$400,MASQ2!CZ70,'Étape 1 - à remplir'!$P$31:$P$400,DI$3,'Étape 1 - à remplir'!$G$31:$G$400,"kg")),IF(DI$2="Atelier",IF(DI$3="Tous",SUMIFS('Étape 1 - à remplir'!$F$31:$F$400,'Étape 1 - à remplir'!$E$31:$E$400,MASQ2!CZ70,'Étape 1 - à remplir'!$G$31:$G$400,"kg"),SUMIFS('Étape 1 - à remplir'!$F$31:$F$400,'Étape 1 - à remplir'!$E$31:$E$400,MASQ2!CZ70,'Étape 1 - à remplir'!$O$31:$O$400,DI$3,'Étape 1 - à remplir'!$G$31:$G$400,"kg")),IF(DI$2="Espèce",IF(DI$3="Tous",SUMIFS('Étape 1 - à remplir'!$F$31:$F$400,'Étape 1 - à remplir'!$E$31:$E$400,MASQ2!CZ70,'Étape 1 - à remplir'!$G$31:$G$400,"kg"),SUMIFS('Étape 1 - à remplir'!$F$31:$F$400,'Étape 1 - à remplir'!$E$31:$E$400,MASQ2!CZ70,'Étape 1 - à remplir'!$N$31:$N$400,DI$3,'Étape 1 - à remplir'!$G$31:$G$400,"kg"))))))=0,NA(),IF(DI$2="Catégorie",IF(DI$3="Toutes",SUMIFS('Étape 1 - à remplir'!$F$31:$F$400,'Étape 1 - à remplir'!$E$31:$E$400,MASQ2!CZ70,'Étape 1 - à remplir'!$G$31:$G$400,"kg"),SUMIFS('Étape 1 - à remplir'!$F$31:$F$400,'Étape 1 - à remplir'!$E$31:$E$400,MASQ2!CZ70,'Étape 1 - à remplir'!$C$31:$C$400,DI$3)),IF(DI$2="Âge",IF(DI$3="Tous",SUMIFS('Étape 1 - à remplir'!$F$31:$F$400,'Étape 1 - à remplir'!$E$31:$E$400,MASQ2!CZ70,'Étape 1 - à remplir'!$G$31:$G$400,"kg"),SUMIFS('Étape 1 - à remplir'!$F$31:$F$400,'Étape 1 - à remplir'!$E$31:$E$400,MASQ2!CZ70,'Étape 1 - à remplir'!$P$31:$P$400,DI$3,'Étape 1 - à remplir'!$G$31:$G$400,"kg")),IF(DI$2="Atelier",IF(DI$3="Tous",SUMIFS('Étape 1 - à remplir'!$F$31:$F$400,'Étape 1 - à remplir'!$E$31:$E$400,MASQ2!CZ70,'Étape 1 - à remplir'!$G$31:$G$400,"kg"),SUMIFS('Étape 1 - à remplir'!$F$31:$F$400,'Étape 1 - à remplir'!$E$31:$E$400,MASQ2!CZ70,'Étape 1 - à remplir'!$O$31:$O$400,DI$3,'Étape 1 - à remplir'!$G$31:$G$400,"kg")),IF(DI$2="Espèce",IF(DI$3="Tous",SUMIFS('Étape 1 - à remplir'!$F$31:$F$400,'Étape 1 - à remplir'!$E$31:$E$400,MASQ2!CZ70,'Étape 1 - à remplir'!$G$31:$G$400,"kg"),SUMIFS('Étape 1 - à remplir'!$F$31:$F$400,'Étape 1 - à remplir'!$E$31:$E$400,MASQ2!CZ70,'Étape 1 - à remplir'!$N$31:$N$400,DI$3,'Étape 1 - à remplir'!$G$31:$G$400,"kg")))))))</f>
        <v>#N/A</v>
      </c>
      <c r="DB70" s="104">
        <f t="shared" si="103"/>
        <v>0</v>
      </c>
      <c r="DC70" s="204" t="str">
        <f t="shared" si="96"/>
        <v>Colistine</v>
      </c>
      <c r="DD70" s="204" t="str">
        <f t="shared" si="97"/>
        <v/>
      </c>
      <c r="DE70" s="204" t="str">
        <f t="shared" si="98"/>
        <v/>
      </c>
      <c r="DF70" s="204" t="str">
        <f t="shared" si="99"/>
        <v>Polypeptides</v>
      </c>
      <c r="DG70" s="204" t="str">
        <f t="shared" si="100"/>
        <v/>
      </c>
      <c r="DH70" s="97" t="str">
        <f t="shared" si="101"/>
        <v/>
      </c>
      <c r="DI70" s="78"/>
      <c r="DJ70" s="78"/>
      <c r="DK70" s="77" t="str">
        <f ca="1"/>
        <v>BELCOMYCINE S</v>
      </c>
      <c r="DL70" s="79" t="e">
        <f ca="1"/>
        <v>#N/A</v>
      </c>
      <c r="DM70" s="102"/>
      <c r="DN70" s="8"/>
      <c r="DO70" s="8"/>
      <c r="DP70" s="8"/>
      <c r="DQ70" s="8"/>
      <c r="DR70" s="8"/>
      <c r="DS70" s="8"/>
      <c r="DT70" s="8"/>
      <c r="DU70" s="8"/>
      <c r="DV70" s="8"/>
      <c r="DW70" s="8"/>
      <c r="DX70" s="163" t="str">
        <f t="shared" si="85"/>
        <v/>
      </c>
      <c r="DY70" s="163" t="str">
        <f>IFERROR(SUMIFS('Étape 1 - à remplir'!$F$31:$F$400,'Étape 1 - à remplir'!$C$31:$C$400,IF($DX70="Bovin","Bovin*",IF($DX70="Ovin","Ovin*",IF($DX70="Caprin","Caprin*",IF($DX70="Porcin","Porcin*",IF($DX70="Equin","Equin*",IF($DX70="Volaille","Volaille*",IF($DX70="Poisson","Poisson*",IF($DX70="Autre","Autre*","")))))))),'Étape 1 - à remplir'!$G$31:$G$400,"kg",'Étape 1 - à remplir'!$M$31:$M$400,MASQ2!DY$43)/SUMIFS('Étape 1 - à remplir'!$F$19:$F$28,'Étape 1 - à remplir'!$C$19:$C$28,MASQ2!$DX70,'Étape 1 - à remplir'!$G$19:$G$28,"kg"),"")</f>
        <v/>
      </c>
      <c r="DZ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remplir'!$M$31:$M$400,MASQ2!DZ$43)/SUMIFS('Étape 1 - à remplir'!$F$19:$F$28,'Étape 1 - à remplir'!$C$19:$C$28,MASQ2!$DX70,'Étape 1 - à remplir'!$G$19:$G$28,"kg"),"")</f>
        <v/>
      </c>
      <c r="EA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remplir'!$M$31:$M$400,MASQ2!EA$43)/SUMIFS('Étape 1 - à remplir'!$F$19:$F$28,'Étape 1 - à remplir'!$C$19:$C$28,MASQ2!$DX70,'Étape 1 - à remplir'!$G$19:$G$28,"kg"),"")</f>
        <v/>
      </c>
      <c r="EB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remplir'!$M$31:$M$400,MASQ2!EB$43)/SUMIFS('Étape 1 - à remplir'!$F$19:$F$28,'Étape 1 - à remplir'!$C$19:$C$28,MASQ2!$DX70,'Étape 1 - à remplir'!$G$19:$G$28,"kg"),"")</f>
        <v/>
      </c>
      <c r="EC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remplir'!$M$31:$M$400,MASQ2!EC$43)/SUMIFS('Étape 1 - à remplir'!$F$19:$F$28,'Étape 1 - à remplir'!$C$19:$C$28,MASQ2!$DX70,'Étape 1 - à remplir'!$G$19:$G$28,"kg"),"")</f>
        <v/>
      </c>
      <c r="ED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remplir'!$M$31:$M$400,MASQ2!ED$43)/SUMIFS('Étape 1 - à remplir'!$F$19:$F$28,'Étape 1 - à remplir'!$C$19:$C$28,MASQ2!$DX70,'Étape 1 - à remplir'!$G$19:$G$28,"kg"),"")</f>
        <v/>
      </c>
      <c r="EE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remplir'!$M$31:$M$400,MASQ2!EE$43)/SUMIFS('Étape 1 - à remplir'!$F$19:$F$28,'Étape 1 - à remplir'!$C$19:$C$28,MASQ2!$DX70,'Étape 1 - à remplir'!$G$19:$G$28,"kg"),"")</f>
        <v/>
      </c>
      <c r="EF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remplir'!$M$31:$M$400,MASQ2!EF$43)/SUMIFS('Étape 1 - à remplir'!$F$19:$F$28,'Étape 1 - à remplir'!$C$19:$C$28,MASQ2!$DX70,'Étape 1 - à remplir'!$G$19:$G$28,"kg"),"")</f>
        <v/>
      </c>
      <c r="EG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remplir'!$M$31:$M$400,MASQ2!EG$43)/SUMIFS('Étape 1 - à remplir'!$F$19:$F$28,'Étape 1 - à remplir'!$C$19:$C$28,MASQ2!$DX70,'Étape 1 - à remplir'!$G$19:$G$28,"kg"),"")</f>
        <v/>
      </c>
      <c r="EH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remplir'!$M$31:$M$400,MASQ2!EH$43)/SUMIFS('Étape 1 - à remplir'!$F$19:$F$28,'Étape 1 - à remplir'!$C$19:$C$28,MASQ2!$DX70,'Étape 1 - à remplir'!$G$19:$G$28,"kg"),"")</f>
        <v/>
      </c>
      <c r="EI70" s="8" t="str">
        <f>IFERROR(SUMIFS('Étape 1 - à remplir'!$F$31:$F$400,'Étape 1 - à remplir'!$C$31:$C$400,IF($DX70="Bovin","Bovin*",IF($DX70="Ovin","Ovin*",IF($DX70="Caprin","Caprin*",IF($DX70="Porcin","Porcin*",IF($DX70="Equin","Equin*",IF($DX70="Volaille","Volaille*",IF($DX70="Poisson","Poisson*",IF($DX70="Autre","Autre*","")))))))),'Étape 1 - à remplir'!$G$31:$G$400,"kg",'Étape 1 - à remplir'!$M$31:$M$400,MASQ2!EI$43)/SUMIFS('Étape 1 - à remplir'!$F$19:$F$28,'Étape 1 - à remplir'!$C$19:$C$28,MASQ2!$DX70,'Étape 1 - à remplir'!$G$19:$G$28,"kg"),"")</f>
        <v/>
      </c>
      <c r="EJ70" s="104" t="str">
        <f>IFERROR(SUMIFS('Étape 1 - à remplir'!$F$31:$F$400,'Étape 1 - à remplir'!$C$31:$C$400,IF($DX70="Bovin","Bovin*",IF($DX70="Ovin","Ovin*",IF($DX70="Caprin","Caprin*",IF($DX70="Porcin","Porcin*",IF($DX70="Equin","Equin*",IF($DX70="Volaille","Volaille*",IF($DX70="Poisson","Poisson*",IF($DX70="Autre","Autre*","")))))))),'Étape 1 - à remplir'!$G$31:$G$400,"kg",'Étape 1 - à remplir'!$M$31:$M$400,MASQ2!EJ$43)/SUMIFS('Étape 1 - à remplir'!$F$19:$F$28,'Étape 1 - à remplir'!$C$19:$C$28,MASQ2!$DX70,'Étape 1 - à remplir'!$G$19:$G$28,"kg"),"")</f>
        <v/>
      </c>
    </row>
    <row r="71" spans="1:140" x14ac:dyDescent="0.25">
      <c r="A71" s="56"/>
      <c r="B71" s="8"/>
      <c r="C71" s="8"/>
      <c r="D71" s="8"/>
      <c r="E71" s="8"/>
      <c r="F71" s="8"/>
      <c r="G71" s="8"/>
      <c r="H71" s="8"/>
      <c r="I71" s="102" t="str">
        <f>INDEX(Données_ATB!BE:BV,MATCH(MASQ2!J71,Données_ATB!BE:BE,0),18)</f>
        <v>x</v>
      </c>
      <c r="J71" s="77" t="str">
        <f>Données_ATB!BE70</f>
        <v>BELCOPENI 5</v>
      </c>
      <c r="K71" s="204" t="e">
        <f>IF(IF(S$2="Catégorie",IF(S$3="Toutes",SUMIFS('Étape 1 - à remplir'!$F$31:$F$400,'Étape 1 - à remplir'!$E$31:$E$400,MASQ2!J71,'Étape 1 - à remplir'!$G$31:$G$400,"animaux"),SUMIFS('Étape 1 - à remplir'!$F$31:$F$400,'Étape 1 - à remplir'!$E$31:$E$400,MASQ2!J71,'Étape 1 - à remplir'!$C$31:$C$400,S$3)),IF(S$2="Âge",IF(S$3="Tous",SUMIFS('Étape 1 - à remplir'!$F$31:$F$400,'Étape 1 - à remplir'!$E$31:$E$400,MASQ2!J71,'Étape 1 - à remplir'!$G$31:$G$400,"animaux"),SUMIFS('Étape 1 - à remplir'!$F$31:$F$400,'Étape 1 - à remplir'!$E$31:$E$400,MASQ2!J71,'Étape 1 - à remplir'!$P$31:$P$400,S$3)),IF(S$2="Atelier",IF(S$3="Tous",SUMIFS('Étape 1 - à remplir'!$F$31:$F$400,'Étape 1 - à remplir'!$E$31:$E$400,MASQ2!J71,'Étape 1 - à remplir'!$G$31:$G$400,"animaux"),SUMIFS('Étape 1 - à remplir'!$F$31:$F$400,'Étape 1 - à remplir'!$E$31:$E$400,MASQ2!J71,'Étape 1 - à remplir'!$O$31:$O$400,S$3)),IF(S$2="Espèce",IF(S$3="Tous",SUMIFS('Étape 1 - à remplir'!$F$31:$F$400,'Étape 1 - à remplir'!$E$31:$E$400,MASQ2!J71,'Étape 1 - à remplir'!$G$31:$G$400,"animaux"),SUMIFS('Étape 1 - à remplir'!$F$31:$F$400,'Étape 1 - à remplir'!$E$31:$E$400,MASQ2!J71,'Étape 1 - à remplir'!$N$31:$N$400,S$3))))))=0,NA(),IF(S$2="Catégorie",IF(S$3="Toutes",SUMIFS('Étape 1 - à remplir'!$F$31:$F$400,'Étape 1 - à remplir'!$E$31:$E$400,MASQ2!J71,'Étape 1 - à remplir'!$G$31:$G$400,"animaux"),SUMIFS('Étape 1 - à remplir'!$F$31:$F$400,'Étape 1 - à remplir'!$E$31:$E$400,MASQ2!J71,'Étape 1 - à remplir'!$C$31:$C$400,S$3)),IF(S$2="Âge",IF(S$3="Tous",SUMIFS('Étape 1 - à remplir'!$F$31:$F$400,'Étape 1 - à remplir'!$E$31:$E$400,MASQ2!J71,'Étape 1 - à remplir'!$G$31:$G$400,"animaux"),SUMIFS('Étape 1 - à remplir'!$F$31:$F$400,'Étape 1 - à remplir'!$E$31:$E$400,MASQ2!J71,'Étape 1 - à remplir'!$P$31:$P$400,S$3)),IF(S$2="Atelier",IF(S$3="Tous",SUMIFS('Étape 1 - à remplir'!$F$31:$F$400,'Étape 1 - à remplir'!$E$31:$E$400,MASQ2!J71,'Étape 1 - à remplir'!$G$31:$G$400,"animaux"),SUMIFS('Étape 1 - à remplir'!$F$31:$F$400,'Étape 1 - à remplir'!$E$31:$E$400,MASQ2!J71,'Étape 1 - à remplir'!$O$31:$O$400,S$3)),IF(S$2="Espèce",IF(S$3="Tous",SUMIFS('Étape 1 - à remplir'!$F$31:$F$400,'Étape 1 - à remplir'!$E$31:$E$400,MASQ2!J71,'Étape 1 - à remplir'!$G$31:$G$400,"animaux"),SUMIFS('Étape 1 - à remplir'!$F$31:$F$400,'Étape 1 - à remplir'!$E$31:$E$400,MASQ2!J71,'Étape 1 - à remplir'!$N$31:$N$400,S$3)))))))</f>
        <v>#N/A</v>
      </c>
      <c r="L71" s="97">
        <f t="shared" si="104"/>
        <v>0</v>
      </c>
      <c r="M71" s="56" t="str">
        <f>Données_ATB!BN70</f>
        <v>Benzylpénicilline</v>
      </c>
      <c r="N71" s="204" t="str">
        <f>Données_ATB!BO70</f>
        <v>Colistine</v>
      </c>
      <c r="O71" s="97" t="str">
        <f>Données_ATB!BP70</f>
        <v/>
      </c>
      <c r="P71" s="77" t="str">
        <f>Données_ATB!BR70</f>
        <v>Penicillines</v>
      </c>
      <c r="Q71" s="78" t="str">
        <f>Données_ATB!BS70</f>
        <v>Polypeptides</v>
      </c>
      <c r="R71" s="79" t="str">
        <f>Données_ATB!BT70</f>
        <v/>
      </c>
      <c r="S71" s="78"/>
      <c r="T71" s="78"/>
      <c r="U71" s="77" t="str">
        <f ca="1"/>
        <v>BELCOPENI 5</v>
      </c>
      <c r="V71" s="79" t="e">
        <f ca="1"/>
        <v>#N/A</v>
      </c>
      <c r="W71" s="102"/>
      <c r="X71" s="78"/>
      <c r="Y71" s="8"/>
      <c r="Z71" s="8"/>
      <c r="AA71" s="8"/>
      <c r="AB71" s="102"/>
      <c r="AC71" s="8"/>
      <c r="AD71" s="8"/>
      <c r="AE71" s="8"/>
      <c r="AF71" s="8"/>
      <c r="AG71" s="8"/>
      <c r="AH71" s="163" t="str">
        <f t="shared" si="83"/>
        <v/>
      </c>
      <c r="AI71" s="163"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remplir'!$M$31:$M$400,MASQ2!AI$43)/SUMIFS('Étape 1 - à remplir'!$F$19:$F$28,'Étape 1 - à remplir'!$C$19:$C$28,MASQ2!$AH71,'Étape 1 - à remplir'!$G$19:$G$28,"animaux"),"")</f>
        <v/>
      </c>
      <c r="AJ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remplir'!$M$31:$M$400,MASQ2!AJ$43)/SUMIFS('Étape 1 - à remplir'!$F$19:$F$28,'Étape 1 - à remplir'!$C$19:$C$28,MASQ2!$AH71,'Étape 1 - à remplir'!$G$19:$G$28,"animaux"),"")</f>
        <v/>
      </c>
      <c r="AK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remplir'!$M$31:$M$400,MASQ2!AK$43)/SUMIFS('Étape 1 - à remplir'!$F$19:$F$28,'Étape 1 - à remplir'!$C$19:$C$28,MASQ2!$AH71,'Étape 1 - à remplir'!$G$19:$G$28,"animaux"),"")</f>
        <v/>
      </c>
      <c r="AL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remplir'!$M$31:$M$400,MASQ2!AL$43)/SUMIFS('Étape 1 - à remplir'!$F$19:$F$28,'Étape 1 - à remplir'!$C$19:$C$28,MASQ2!$AH71,'Étape 1 - à remplir'!$G$19:$G$28,"animaux"),"")</f>
        <v/>
      </c>
      <c r="AM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remplir'!$M$31:$M$400,MASQ2!AM$43)/SUMIFS('Étape 1 - à remplir'!$F$19:$F$28,'Étape 1 - à remplir'!$C$19:$C$28,MASQ2!$AH71,'Étape 1 - à remplir'!$G$19:$G$28,"animaux"),"")</f>
        <v/>
      </c>
      <c r="AN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remplir'!$M$31:$M$400,MASQ2!AN$43)/SUMIFS('Étape 1 - à remplir'!$F$19:$F$28,'Étape 1 - à remplir'!$C$19:$C$28,MASQ2!$AH71,'Étape 1 - à remplir'!$G$19:$G$28,"animaux"),"")</f>
        <v/>
      </c>
      <c r="AO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remplir'!$M$31:$M$400,MASQ2!AO$43)/SUMIFS('Étape 1 - à remplir'!$F$19:$F$28,'Étape 1 - à remplir'!$C$19:$C$28,MASQ2!$AH71,'Étape 1 - à remplir'!$G$19:$G$28,"animaux"),"")</f>
        <v/>
      </c>
      <c r="AP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remplir'!$M$31:$M$400,MASQ2!AP$43)/SUMIFS('Étape 1 - à remplir'!$F$19:$F$28,'Étape 1 - à remplir'!$C$19:$C$28,MASQ2!$AH71,'Étape 1 - à remplir'!$G$19:$G$28,"animaux"),"")</f>
        <v/>
      </c>
      <c r="AQ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remplir'!$M$31:$M$400,MASQ2!AQ$43)/SUMIFS('Étape 1 - à remplir'!$F$19:$F$28,'Étape 1 - à remplir'!$C$19:$C$28,MASQ2!$AH71,'Étape 1 - à remplir'!$G$19:$G$28,"animaux"),"")</f>
        <v/>
      </c>
      <c r="AR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remplir'!$M$31:$M$400,MASQ2!AR$43)/SUMIFS('Étape 1 - à remplir'!$F$19:$F$28,'Étape 1 - à remplir'!$C$19:$C$28,MASQ2!$AH71,'Étape 1 - à remplir'!$G$19:$G$28,"animaux"),"")</f>
        <v/>
      </c>
      <c r="AS71" s="8"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remplir'!$M$31:$M$400,MASQ2!AS$43)/SUMIFS('Étape 1 - à remplir'!$F$19:$F$28,'Étape 1 - à remplir'!$C$19:$C$28,MASQ2!$AH71,'Étape 1 - à remplir'!$G$19:$G$28,"animaux"),"")</f>
        <v/>
      </c>
      <c r="AT71" s="104" t="str">
        <f>IFERROR(SUMIFS('Étape 1 - à remplir'!$F$31:$F$400,'Étape 1 - à remplir'!$C$31:$C$400,IF($AH71="Bovin","Bovin*",IF($AH71="Ovin","Ovin*",IF($AH71="Caprin","Caprin*",IF($AH71="Porcin","Porcin*",IF($AH71="Equin","Equin*",IF($AH71="Volaille","Volaille*",IF($AH71="Poisson","Poisson*",IF($AH71="Autre","Autre*","")))))))),'Étape 1 - à remplir'!$G$31:$G$400,"animaux",'Étape 1 - à remplir'!$M$31:$M$400,MASQ2!AT$43)/SUMIFS('Étape 1 - à remplir'!$F$19:$F$28,'Étape 1 - à remplir'!$C$19:$C$28,MASQ2!$AH71,'Étape 1 - à remplir'!$G$19:$G$28,"animaux"),"")</f>
        <v/>
      </c>
      <c r="AV71" s="56"/>
      <c r="AW71" s="8"/>
      <c r="AX71" s="8"/>
      <c r="AY71" s="8"/>
      <c r="AZ71" s="8"/>
      <c r="BA71" s="8"/>
      <c r="BB71" s="8"/>
      <c r="BC71" s="8"/>
      <c r="BD71" s="102" t="str">
        <f t="shared" si="86"/>
        <v>x</v>
      </c>
      <c r="BE71" s="56" t="str">
        <f t="shared" si="87"/>
        <v>BELCOPENI 5</v>
      </c>
      <c r="BF71" s="204" t="e">
        <f>IF(IF(BN$2="Catégorie",IF(BN$3="Toutes",SUMIFS('Étape 1 - à remplir'!$F$31:$F$400,'Étape 1 - à remplir'!$E$31:$E$400,MASQ2!BE71,'Étape 1 - à remplir'!$G$31:$G$400,"lots"),SUMIFS('Étape 1 - à remplir'!$F$31:$F$400,'Étape 1 - à remplir'!$E$31:$E$400,MASQ2!BE71,'Étape 1 - à remplir'!$C$31:$C$400,BN$3)),IF(BN$2="Âge",IF(BN$3="Tous",SUMIFS('Étape 1 - à remplir'!$F$31:$F$400,'Étape 1 - à remplir'!$E$31:$E$400,MASQ2!BE71,'Étape 1 - à remplir'!$G$31:$G$400,"lots"),SUMIFS('Étape 1 - à remplir'!$F$31:$F$400,'Étape 1 - à remplir'!$E$31:$E$400,MASQ2!BE71,'Étape 1 - à remplir'!$P$31:$P$400,BN$3,'Étape 1 - à remplir'!$G$31:$G$400,"lots")),IF(BN$2="Atelier",IF(BN$3="Tous",SUMIFS('Étape 1 - à remplir'!$F$31:$F$400,'Étape 1 - à remplir'!$E$31:$E$400,MASQ2!BE71,'Étape 1 - à remplir'!$G$31:$G$400,"lots"),SUMIFS('Étape 1 - à remplir'!$F$31:$F$400,'Étape 1 - à remplir'!$E$31:$E$400,MASQ2!BE71,'Étape 1 - à remplir'!$O$31:$O$400,BN$3,'Étape 1 - à remplir'!$G$31:$G$400,"lots")),IF(BN$2="Espèce",IF(BN$3="Tous",SUMIFS('Étape 1 - à remplir'!$F$31:$F$400,'Étape 1 - à remplir'!$E$31:$E$400,MASQ2!BE71,'Étape 1 - à remplir'!$G$31:$G$400,"lots"),SUMIFS('Étape 1 - à remplir'!$F$31:$F$400,'Étape 1 - à remplir'!$E$31:$E$400,MASQ2!BE71,'Étape 1 - à remplir'!$N$31:$N$400,BN$3,'Étape 1 - à remplir'!$G$31:$G$400,"lots"))))))=0,NA(),IF(BN$2="Catégorie",IF(BN$3="Toutes",SUMIFS('Étape 1 - à remplir'!$F$31:$F$400,'Étape 1 - à remplir'!$E$31:$E$400,MASQ2!BE71,'Étape 1 - à remplir'!$G$31:$G$400,"lots"),SUMIFS('Étape 1 - à remplir'!$F$31:$F$400,'Étape 1 - à remplir'!$E$31:$E$400,MASQ2!BE71,'Étape 1 - à remplir'!$C$31:$C$400,BN$3)),IF(BN$2="Âge",IF(BN$3="Tous",SUMIFS('Étape 1 - à remplir'!$F$31:$F$400,'Étape 1 - à remplir'!$E$31:$E$400,MASQ2!BE71,'Étape 1 - à remplir'!$G$31:$G$400,"lots"),SUMIFS('Étape 1 - à remplir'!$F$31:$F$400,'Étape 1 - à remplir'!$E$31:$E$400,MASQ2!BE71,'Étape 1 - à remplir'!$P$31:$P$400,BN$3,'Étape 1 - à remplir'!$G$31:$G$400,"lots")),IF(BN$2="Atelier",IF(BN$3="Tous",SUMIFS('Étape 1 - à remplir'!$F$31:$F$400,'Étape 1 - à remplir'!$E$31:$E$400,MASQ2!BE71,'Étape 1 - à remplir'!$G$31:$G$400,"lots"),SUMIFS('Étape 1 - à remplir'!$F$31:$F$400,'Étape 1 - à remplir'!$E$31:$E$400,MASQ2!BE71,'Étape 1 - à remplir'!$O$31:$O$400,BN$3,'Étape 1 - à remplir'!$G$31:$G$400,"lots")),IF(BN$2="Espèce",IF(BN$3="Tous",SUMIFS('Étape 1 - à remplir'!$F$31:$F$400,'Étape 1 - à remplir'!$E$31:$E$400,MASQ2!BE71,'Étape 1 - à remplir'!$G$31:$G$400,"lots"),SUMIFS('Étape 1 - à remplir'!$F$31:$F$400,'Étape 1 - à remplir'!$E$31:$E$400,MASQ2!BE71,'Étape 1 - à remplir'!$N$31:$N$400,BN$3,'Étape 1 - à remplir'!$G$31:$G$400,"lots")))))))</f>
        <v>#N/A</v>
      </c>
      <c r="BG71" s="204">
        <f t="shared" si="102"/>
        <v>0</v>
      </c>
      <c r="BH71" s="204" t="str">
        <f t="shared" si="88"/>
        <v>Benzylpénicilline</v>
      </c>
      <c r="BI71" s="204" t="str">
        <f t="shared" si="89"/>
        <v>Colistine</v>
      </c>
      <c r="BJ71" s="204" t="str">
        <f t="shared" si="90"/>
        <v/>
      </c>
      <c r="BK71" s="204" t="str">
        <f t="shared" si="91"/>
        <v>Penicillines</v>
      </c>
      <c r="BL71" s="204" t="str">
        <f t="shared" si="92"/>
        <v>Polypeptides</v>
      </c>
      <c r="BM71" s="97" t="str">
        <f t="shared" si="93"/>
        <v/>
      </c>
      <c r="BN71" s="78"/>
      <c r="BO71" s="78"/>
      <c r="BP71" s="77" t="str">
        <f ca="1"/>
        <v>BELCOPENI 5</v>
      </c>
      <c r="BQ71" s="79" t="e">
        <f ca="1"/>
        <v>#N/A</v>
      </c>
      <c r="BR71" s="102"/>
      <c r="BS71" s="8"/>
      <c r="BT71" s="8"/>
      <c r="BU71" s="8"/>
      <c r="BV71" s="8"/>
      <c r="BW71" s="8"/>
      <c r="BX71" s="8"/>
      <c r="BY71" s="8"/>
      <c r="BZ71" s="8"/>
      <c r="CA71" s="8"/>
      <c r="CB71" s="8"/>
      <c r="CC71" s="163" t="str">
        <f t="shared" si="84"/>
        <v/>
      </c>
      <c r="CD71" s="163" t="str">
        <f>IFERROR(SUMIFS('Étape 1 - à remplir'!$F$31:$F$400,'Étape 1 - à remplir'!$C$31:$C$400,IF($CC71="Bovin","Bovin*",IF($CC71="Ovin","Ovin*",IF($CC71="Caprin","Caprin*",IF($CC71="Porcin","Porcin*",IF($CC71="Equin","Equin*",IF($CC71="Volaille","Volaille*",IF($CC71="Poisson","Poisson*",IF($CC71="Autre","Autre*","")))))))),'Étape 1 - à remplir'!$G$31:$G$400,"lots",'Étape 1 - à remplir'!$M$31:$M$400,MASQ2!CD$43)/SUMIFS('Étape 1 - à remplir'!$F$19:$F$28,'Étape 1 - à remplir'!$C$19:$C$28,MASQ2!$CC71,'Étape 1 - à remplir'!$G$19:$G$28,"lots"),"")</f>
        <v/>
      </c>
      <c r="CE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remplir'!$M$31:$M$400,MASQ2!CE$43)/SUMIFS('Étape 1 - à remplir'!$F$19:$F$28,'Étape 1 - à remplir'!$C$19:$C$28,MASQ2!$CC71,'Étape 1 - à remplir'!$G$19:$G$28,"lots"),"")</f>
        <v/>
      </c>
      <c r="CF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remplir'!$M$31:$M$400,MASQ2!CF$43)/SUMIFS('Étape 1 - à remplir'!$F$19:$F$28,'Étape 1 - à remplir'!$C$19:$C$28,MASQ2!$CC71,'Étape 1 - à remplir'!$G$19:$G$28,"lots"),"")</f>
        <v/>
      </c>
      <c r="CG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remplir'!$M$31:$M$400,MASQ2!CG$43)/SUMIFS('Étape 1 - à remplir'!$F$19:$F$28,'Étape 1 - à remplir'!$C$19:$C$28,MASQ2!$CC71,'Étape 1 - à remplir'!$G$19:$G$28,"lots"),"")</f>
        <v/>
      </c>
      <c r="CH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remplir'!$M$31:$M$400,MASQ2!CH$43)/SUMIFS('Étape 1 - à remplir'!$F$19:$F$28,'Étape 1 - à remplir'!$C$19:$C$28,MASQ2!$CC71,'Étape 1 - à remplir'!$G$19:$G$28,"lots"),"")</f>
        <v/>
      </c>
      <c r="CI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remplir'!$M$31:$M$400,MASQ2!CI$43)/SUMIFS('Étape 1 - à remplir'!$F$19:$F$28,'Étape 1 - à remplir'!$C$19:$C$28,MASQ2!$CC71,'Étape 1 - à remplir'!$G$19:$G$28,"lots"),"")</f>
        <v/>
      </c>
      <c r="CJ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remplir'!$M$31:$M$400,MASQ2!CJ$43)/SUMIFS('Étape 1 - à remplir'!$F$19:$F$28,'Étape 1 - à remplir'!$C$19:$C$28,MASQ2!$CC71,'Étape 1 - à remplir'!$G$19:$G$28,"lots"),"")</f>
        <v/>
      </c>
      <c r="CK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remplir'!$M$31:$M$400,MASQ2!CK$43)/SUMIFS('Étape 1 - à remplir'!$F$19:$F$28,'Étape 1 - à remplir'!$C$19:$C$28,MASQ2!$CC71,'Étape 1 - à remplir'!$G$19:$G$28,"lots"),"")</f>
        <v/>
      </c>
      <c r="CL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remplir'!$M$31:$M$400,MASQ2!CL$43)/SUMIFS('Étape 1 - à remplir'!$F$19:$F$28,'Étape 1 - à remplir'!$C$19:$C$28,MASQ2!$CC71,'Étape 1 - à remplir'!$G$19:$G$28,"lots"),"")</f>
        <v/>
      </c>
      <c r="CM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remplir'!$M$31:$M$400,MASQ2!CM$43)/SUMIFS('Étape 1 - à remplir'!$F$19:$F$28,'Étape 1 - à remplir'!$C$19:$C$28,MASQ2!$CC71,'Étape 1 - à remplir'!$G$19:$G$28,"lots"),"")</f>
        <v/>
      </c>
      <c r="CN71" s="8" t="str">
        <f>IFERROR(SUMIFS('Étape 1 - à remplir'!$F$31:$F$400,'Étape 1 - à remplir'!$C$31:$C$400,IF($CC71="Bovin","Bovin*",IF($CC71="Ovin","Ovin*",IF($CC71="Caprin","Caprin*",IF($CC71="Porcin","Porcin*",IF($CC71="Equin","Equin*",IF($CC71="Volaille","Volaille*",IF($CC71="Poisson","Poisson*",IF($CC71="Autre","Autre*","")))))))),'Étape 1 - à remplir'!$G$31:$G$400,"lots",'Étape 1 - à remplir'!$M$31:$M$400,MASQ2!CN$43)/SUMIFS('Étape 1 - à remplir'!$F$19:$F$28,'Étape 1 - à remplir'!$C$19:$C$28,MASQ2!$CC71,'Étape 1 - à remplir'!$G$19:$G$28,"lots"),"")</f>
        <v/>
      </c>
      <c r="CO71" s="104" t="str">
        <f>IFERROR(SUMIFS('Étape 1 - à remplir'!$F$31:$F$400,'Étape 1 - à remplir'!$C$31:$C$400,IF($CC71="Bovin","Bovin*",IF($CC71="Ovin","Ovin*",IF($CC71="Caprin","Caprin*",IF($CC71="Porcin","Porcin*",IF($CC71="Equin","Equin*",IF($CC71="Volaille","Volaille*",IF($CC71="Poisson","Poisson*",IF($CC71="Autre","Autre*","")))))))),'Étape 1 - à remplir'!$G$31:$G$400,"lots",'Étape 1 - à remplir'!$M$31:$M$400,MASQ2!CO$43)/SUMIFS('Étape 1 - à remplir'!$F$19:$F$28,'Étape 1 - à remplir'!$C$19:$C$28,MASQ2!$CC71,'Étape 1 - à remplir'!$G$19:$G$28,"lots"),"")</f>
        <v/>
      </c>
      <c r="CQ71" s="56"/>
      <c r="CR71" s="8"/>
      <c r="CS71" s="8"/>
      <c r="CT71" s="8"/>
      <c r="CU71" s="8"/>
      <c r="CV71" s="8"/>
      <c r="CW71" s="8"/>
      <c r="CX71" s="8"/>
      <c r="CY71" s="102" t="str">
        <f t="shared" si="94"/>
        <v>x</v>
      </c>
      <c r="CZ71" s="56" t="str">
        <f t="shared" si="95"/>
        <v>BELCOPENI 5</v>
      </c>
      <c r="DA71" s="204" t="e">
        <f>IF(IF(DI$2="Catégorie",IF(DI$3="Toutes",SUMIFS('Étape 1 - à remplir'!$F$31:$F$400,'Étape 1 - à remplir'!$E$31:$E$400,MASQ2!CZ71,'Étape 1 - à remplir'!$G$31:$G$400,"kg"),SUMIFS('Étape 1 - à remplir'!$F$31:$F$400,'Étape 1 - à remplir'!$E$31:$E$400,MASQ2!CZ71,'Étape 1 - à remplir'!$C$31:$C$400,DI$3)),IF(DI$2="Âge",IF(DI$3="Tous",SUMIFS('Étape 1 - à remplir'!$F$31:$F$400,'Étape 1 - à remplir'!$E$31:$E$400,MASQ2!CZ71,'Étape 1 - à remplir'!$G$31:$G$400,"kg"),SUMIFS('Étape 1 - à remplir'!$F$31:$F$400,'Étape 1 - à remplir'!$E$31:$E$400,MASQ2!CZ71,'Étape 1 - à remplir'!$P$31:$P$400,DI$3,'Étape 1 - à remplir'!$G$31:$G$400,"kg")),IF(DI$2="Atelier",IF(DI$3="Tous",SUMIFS('Étape 1 - à remplir'!$F$31:$F$400,'Étape 1 - à remplir'!$E$31:$E$400,MASQ2!CZ71,'Étape 1 - à remplir'!$G$31:$G$400,"kg"),SUMIFS('Étape 1 - à remplir'!$F$31:$F$400,'Étape 1 - à remplir'!$E$31:$E$400,MASQ2!CZ71,'Étape 1 - à remplir'!$O$31:$O$400,DI$3,'Étape 1 - à remplir'!$G$31:$G$400,"kg")),IF(DI$2="Espèce",IF(DI$3="Tous",SUMIFS('Étape 1 - à remplir'!$F$31:$F$400,'Étape 1 - à remplir'!$E$31:$E$400,MASQ2!CZ71,'Étape 1 - à remplir'!$G$31:$G$400,"kg"),SUMIFS('Étape 1 - à remplir'!$F$31:$F$400,'Étape 1 - à remplir'!$E$31:$E$400,MASQ2!CZ71,'Étape 1 - à remplir'!$N$31:$N$400,DI$3,'Étape 1 - à remplir'!$G$31:$G$400,"kg"))))))=0,NA(),IF(DI$2="Catégorie",IF(DI$3="Toutes",SUMIFS('Étape 1 - à remplir'!$F$31:$F$400,'Étape 1 - à remplir'!$E$31:$E$400,MASQ2!CZ71,'Étape 1 - à remplir'!$G$31:$G$400,"kg"),SUMIFS('Étape 1 - à remplir'!$F$31:$F$400,'Étape 1 - à remplir'!$E$31:$E$400,MASQ2!CZ71,'Étape 1 - à remplir'!$C$31:$C$400,DI$3)),IF(DI$2="Âge",IF(DI$3="Tous",SUMIFS('Étape 1 - à remplir'!$F$31:$F$400,'Étape 1 - à remplir'!$E$31:$E$400,MASQ2!CZ71,'Étape 1 - à remplir'!$G$31:$G$400,"kg"),SUMIFS('Étape 1 - à remplir'!$F$31:$F$400,'Étape 1 - à remplir'!$E$31:$E$400,MASQ2!CZ71,'Étape 1 - à remplir'!$P$31:$P$400,DI$3,'Étape 1 - à remplir'!$G$31:$G$400,"kg")),IF(DI$2="Atelier",IF(DI$3="Tous",SUMIFS('Étape 1 - à remplir'!$F$31:$F$400,'Étape 1 - à remplir'!$E$31:$E$400,MASQ2!CZ71,'Étape 1 - à remplir'!$G$31:$G$400,"kg"),SUMIFS('Étape 1 - à remplir'!$F$31:$F$400,'Étape 1 - à remplir'!$E$31:$E$400,MASQ2!CZ71,'Étape 1 - à remplir'!$O$31:$O$400,DI$3,'Étape 1 - à remplir'!$G$31:$G$400,"kg")),IF(DI$2="Espèce",IF(DI$3="Tous",SUMIFS('Étape 1 - à remplir'!$F$31:$F$400,'Étape 1 - à remplir'!$E$31:$E$400,MASQ2!CZ71,'Étape 1 - à remplir'!$G$31:$G$400,"kg"),SUMIFS('Étape 1 - à remplir'!$F$31:$F$400,'Étape 1 - à remplir'!$E$31:$E$400,MASQ2!CZ71,'Étape 1 - à remplir'!$N$31:$N$400,DI$3,'Étape 1 - à remplir'!$G$31:$G$400,"kg")))))))</f>
        <v>#N/A</v>
      </c>
      <c r="DB71" s="104">
        <f t="shared" si="103"/>
        <v>0</v>
      </c>
      <c r="DC71" s="204" t="str">
        <f t="shared" si="96"/>
        <v>Benzylpénicilline</v>
      </c>
      <c r="DD71" s="204" t="str">
        <f t="shared" si="97"/>
        <v>Colistine</v>
      </c>
      <c r="DE71" s="204" t="str">
        <f t="shared" si="98"/>
        <v/>
      </c>
      <c r="DF71" s="204" t="str">
        <f t="shared" si="99"/>
        <v>Penicillines</v>
      </c>
      <c r="DG71" s="204" t="str">
        <f t="shared" si="100"/>
        <v>Polypeptides</v>
      </c>
      <c r="DH71" s="97" t="str">
        <f t="shared" si="101"/>
        <v/>
      </c>
      <c r="DI71" s="78"/>
      <c r="DJ71" s="78"/>
      <c r="DK71" s="77" t="str">
        <f ca="1"/>
        <v>BELCOPENI 5</v>
      </c>
      <c r="DL71" s="79" t="e">
        <f ca="1"/>
        <v>#N/A</v>
      </c>
      <c r="DM71" s="102"/>
      <c r="DN71" s="8"/>
      <c r="DO71" s="8"/>
      <c r="DP71" s="8"/>
      <c r="DQ71" s="8"/>
      <c r="DR71" s="8"/>
      <c r="DS71" s="8"/>
      <c r="DT71" s="8"/>
      <c r="DU71" s="8"/>
      <c r="DV71" s="8"/>
      <c r="DW71" s="8"/>
      <c r="DX71" s="163" t="str">
        <f t="shared" si="85"/>
        <v/>
      </c>
      <c r="DY71" s="163" t="str">
        <f>IFERROR(SUMIFS('Étape 1 - à remplir'!$F$31:$F$400,'Étape 1 - à remplir'!$C$31:$C$400,IF($DX71="Bovin","Bovin*",IF($DX71="Ovin","Ovin*",IF($DX71="Caprin","Caprin*",IF($DX71="Porcin","Porcin*",IF($DX71="Equin","Equin*",IF($DX71="Volaille","Volaille*",IF($DX71="Poisson","Poisson*",IF($DX71="Autre","Autre*","")))))))),'Étape 1 - à remplir'!$G$31:$G$400,"kg",'Étape 1 - à remplir'!$M$31:$M$400,MASQ2!DY$43)/SUMIFS('Étape 1 - à remplir'!$F$19:$F$28,'Étape 1 - à remplir'!$C$19:$C$28,MASQ2!$DX71,'Étape 1 - à remplir'!$G$19:$G$28,"kg"),"")</f>
        <v/>
      </c>
      <c r="DZ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remplir'!$M$31:$M$400,MASQ2!DZ$43)/SUMIFS('Étape 1 - à remplir'!$F$19:$F$28,'Étape 1 - à remplir'!$C$19:$C$28,MASQ2!$DX71,'Étape 1 - à remplir'!$G$19:$G$28,"kg"),"")</f>
        <v/>
      </c>
      <c r="EA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remplir'!$M$31:$M$400,MASQ2!EA$43)/SUMIFS('Étape 1 - à remplir'!$F$19:$F$28,'Étape 1 - à remplir'!$C$19:$C$28,MASQ2!$DX71,'Étape 1 - à remplir'!$G$19:$G$28,"kg"),"")</f>
        <v/>
      </c>
      <c r="EB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remplir'!$M$31:$M$400,MASQ2!EB$43)/SUMIFS('Étape 1 - à remplir'!$F$19:$F$28,'Étape 1 - à remplir'!$C$19:$C$28,MASQ2!$DX71,'Étape 1 - à remplir'!$G$19:$G$28,"kg"),"")</f>
        <v/>
      </c>
      <c r="EC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remplir'!$M$31:$M$400,MASQ2!EC$43)/SUMIFS('Étape 1 - à remplir'!$F$19:$F$28,'Étape 1 - à remplir'!$C$19:$C$28,MASQ2!$DX71,'Étape 1 - à remplir'!$G$19:$G$28,"kg"),"")</f>
        <v/>
      </c>
      <c r="ED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remplir'!$M$31:$M$400,MASQ2!ED$43)/SUMIFS('Étape 1 - à remplir'!$F$19:$F$28,'Étape 1 - à remplir'!$C$19:$C$28,MASQ2!$DX71,'Étape 1 - à remplir'!$G$19:$G$28,"kg"),"")</f>
        <v/>
      </c>
      <c r="EE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remplir'!$M$31:$M$400,MASQ2!EE$43)/SUMIFS('Étape 1 - à remplir'!$F$19:$F$28,'Étape 1 - à remplir'!$C$19:$C$28,MASQ2!$DX71,'Étape 1 - à remplir'!$G$19:$G$28,"kg"),"")</f>
        <v/>
      </c>
      <c r="EF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remplir'!$M$31:$M$400,MASQ2!EF$43)/SUMIFS('Étape 1 - à remplir'!$F$19:$F$28,'Étape 1 - à remplir'!$C$19:$C$28,MASQ2!$DX71,'Étape 1 - à remplir'!$G$19:$G$28,"kg"),"")</f>
        <v/>
      </c>
      <c r="EG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remplir'!$M$31:$M$400,MASQ2!EG$43)/SUMIFS('Étape 1 - à remplir'!$F$19:$F$28,'Étape 1 - à remplir'!$C$19:$C$28,MASQ2!$DX71,'Étape 1 - à remplir'!$G$19:$G$28,"kg"),"")</f>
        <v/>
      </c>
      <c r="EH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remplir'!$M$31:$M$400,MASQ2!EH$43)/SUMIFS('Étape 1 - à remplir'!$F$19:$F$28,'Étape 1 - à remplir'!$C$19:$C$28,MASQ2!$DX71,'Étape 1 - à remplir'!$G$19:$G$28,"kg"),"")</f>
        <v/>
      </c>
      <c r="EI71" s="8" t="str">
        <f>IFERROR(SUMIFS('Étape 1 - à remplir'!$F$31:$F$400,'Étape 1 - à remplir'!$C$31:$C$400,IF($DX71="Bovin","Bovin*",IF($DX71="Ovin","Ovin*",IF($DX71="Caprin","Caprin*",IF($DX71="Porcin","Porcin*",IF($DX71="Equin","Equin*",IF($DX71="Volaille","Volaille*",IF($DX71="Poisson","Poisson*",IF($DX71="Autre","Autre*","")))))))),'Étape 1 - à remplir'!$G$31:$G$400,"kg",'Étape 1 - à remplir'!$M$31:$M$400,MASQ2!EI$43)/SUMIFS('Étape 1 - à remplir'!$F$19:$F$28,'Étape 1 - à remplir'!$C$19:$C$28,MASQ2!$DX71,'Étape 1 - à remplir'!$G$19:$G$28,"kg"),"")</f>
        <v/>
      </c>
      <c r="EJ71" s="104" t="str">
        <f>IFERROR(SUMIFS('Étape 1 - à remplir'!$F$31:$F$400,'Étape 1 - à remplir'!$C$31:$C$400,IF($DX71="Bovin","Bovin*",IF($DX71="Ovin","Ovin*",IF($DX71="Caprin","Caprin*",IF($DX71="Porcin","Porcin*",IF($DX71="Equin","Equin*",IF($DX71="Volaille","Volaille*",IF($DX71="Poisson","Poisson*",IF($DX71="Autre","Autre*","")))))))),'Étape 1 - à remplir'!$G$31:$G$400,"kg",'Étape 1 - à remplir'!$M$31:$M$400,MASQ2!EJ$43)/SUMIFS('Étape 1 - à remplir'!$F$19:$F$28,'Étape 1 - à remplir'!$C$19:$C$28,MASQ2!$DX71,'Étape 1 - à remplir'!$G$19:$G$28,"kg"),"")</f>
        <v/>
      </c>
    </row>
    <row r="72" spans="1:140" x14ac:dyDescent="0.25">
      <c r="A72" s="56"/>
      <c r="B72" s="8"/>
      <c r="C72" s="8"/>
      <c r="D72" s="8"/>
      <c r="E72" s="8"/>
      <c r="F72" s="8"/>
      <c r="G72" s="8"/>
      <c r="H72" s="8"/>
      <c r="I72" s="102" t="str">
        <f>INDEX(Données_ATB!BE:BV,MATCH(MASQ2!J72,Données_ATB!BE:BE,0),18)</f>
        <v/>
      </c>
      <c r="J72" s="77" t="str">
        <f>Données_ATB!BE71</f>
        <v>BIAMULINE</v>
      </c>
      <c r="K72" s="204" t="e">
        <f>IF(IF(S$2="Catégorie",IF(S$3="Toutes",SUMIFS('Étape 1 - à remplir'!$F$31:$F$400,'Étape 1 - à remplir'!$E$31:$E$400,MASQ2!J72,'Étape 1 - à remplir'!$G$31:$G$400,"animaux"),SUMIFS('Étape 1 - à remplir'!$F$31:$F$400,'Étape 1 - à remplir'!$E$31:$E$400,MASQ2!J72,'Étape 1 - à remplir'!$C$31:$C$400,S$3)),IF(S$2="Âge",IF(S$3="Tous",SUMIFS('Étape 1 - à remplir'!$F$31:$F$400,'Étape 1 - à remplir'!$E$31:$E$400,MASQ2!J72,'Étape 1 - à remplir'!$G$31:$G$400,"animaux"),SUMIFS('Étape 1 - à remplir'!$F$31:$F$400,'Étape 1 - à remplir'!$E$31:$E$400,MASQ2!J72,'Étape 1 - à remplir'!$P$31:$P$400,S$3)),IF(S$2="Atelier",IF(S$3="Tous",SUMIFS('Étape 1 - à remplir'!$F$31:$F$400,'Étape 1 - à remplir'!$E$31:$E$400,MASQ2!J72,'Étape 1 - à remplir'!$G$31:$G$400,"animaux"),SUMIFS('Étape 1 - à remplir'!$F$31:$F$400,'Étape 1 - à remplir'!$E$31:$E$400,MASQ2!J72,'Étape 1 - à remplir'!$O$31:$O$400,S$3)),IF(S$2="Espèce",IF(S$3="Tous",SUMIFS('Étape 1 - à remplir'!$F$31:$F$400,'Étape 1 - à remplir'!$E$31:$E$400,MASQ2!J72,'Étape 1 - à remplir'!$G$31:$G$400,"animaux"),SUMIFS('Étape 1 - à remplir'!$F$31:$F$400,'Étape 1 - à remplir'!$E$31:$E$400,MASQ2!J72,'Étape 1 - à remplir'!$N$31:$N$400,S$3))))))=0,NA(),IF(S$2="Catégorie",IF(S$3="Toutes",SUMIFS('Étape 1 - à remplir'!$F$31:$F$400,'Étape 1 - à remplir'!$E$31:$E$400,MASQ2!J72,'Étape 1 - à remplir'!$G$31:$G$400,"animaux"),SUMIFS('Étape 1 - à remplir'!$F$31:$F$400,'Étape 1 - à remplir'!$E$31:$E$400,MASQ2!J72,'Étape 1 - à remplir'!$C$31:$C$400,S$3)),IF(S$2="Âge",IF(S$3="Tous",SUMIFS('Étape 1 - à remplir'!$F$31:$F$400,'Étape 1 - à remplir'!$E$31:$E$400,MASQ2!J72,'Étape 1 - à remplir'!$G$31:$G$400,"animaux"),SUMIFS('Étape 1 - à remplir'!$F$31:$F$400,'Étape 1 - à remplir'!$E$31:$E$400,MASQ2!J72,'Étape 1 - à remplir'!$P$31:$P$400,S$3)),IF(S$2="Atelier",IF(S$3="Tous",SUMIFS('Étape 1 - à remplir'!$F$31:$F$400,'Étape 1 - à remplir'!$E$31:$E$400,MASQ2!J72,'Étape 1 - à remplir'!$G$31:$G$400,"animaux"),SUMIFS('Étape 1 - à remplir'!$F$31:$F$400,'Étape 1 - à remplir'!$E$31:$E$400,MASQ2!J72,'Étape 1 - à remplir'!$O$31:$O$400,S$3)),IF(S$2="Espèce",IF(S$3="Tous",SUMIFS('Étape 1 - à remplir'!$F$31:$F$400,'Étape 1 - à remplir'!$E$31:$E$400,MASQ2!J72,'Étape 1 - à remplir'!$G$31:$G$400,"animaux"),SUMIFS('Étape 1 - à remplir'!$F$31:$F$400,'Étape 1 - à remplir'!$E$31:$E$400,MASQ2!J72,'Étape 1 - à remplir'!$N$31:$N$400,S$3)))))))</f>
        <v>#N/A</v>
      </c>
      <c r="L72" s="97">
        <f t="shared" si="104"/>
        <v>0</v>
      </c>
      <c r="M72" s="56" t="str">
        <f>Données_ATB!BN71</f>
        <v>Tiamuline</v>
      </c>
      <c r="N72" s="204" t="str">
        <f>Données_ATB!BO71</f>
        <v/>
      </c>
      <c r="O72" s="97" t="str">
        <f>Données_ATB!BP71</f>
        <v/>
      </c>
      <c r="P72" s="77" t="str">
        <f>Données_ATB!BR71</f>
        <v>Pleuromutilines</v>
      </c>
      <c r="Q72" s="78" t="str">
        <f>Données_ATB!BS71</f>
        <v/>
      </c>
      <c r="R72" s="79" t="str">
        <f>Données_ATB!BT71</f>
        <v/>
      </c>
      <c r="S72" s="78"/>
      <c r="T72" s="78"/>
      <c r="U72" s="77" t="str">
        <f ca="1"/>
        <v>BIAMULINE</v>
      </c>
      <c r="V72" s="79" t="e">
        <f ca="1"/>
        <v>#N/A</v>
      </c>
      <c r="W72" s="102"/>
      <c r="X72" s="78"/>
      <c r="Y72" s="8"/>
      <c r="Z72" s="8"/>
      <c r="AA72" s="8"/>
      <c r="AB72" s="102"/>
      <c r="AC72" s="8"/>
      <c r="AD72" s="8"/>
      <c r="AE72" s="8"/>
      <c r="AF72" s="8"/>
      <c r="AG72" s="8"/>
      <c r="AH72" s="163" t="str">
        <f t="shared" si="83"/>
        <v/>
      </c>
      <c r="AI72" s="163"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remplir'!$M$31:$M$400,MASQ2!AI$43)/SUMIFS('Étape 1 - à remplir'!$F$19:$F$28,'Étape 1 - à remplir'!$C$19:$C$28,MASQ2!$AH72,'Étape 1 - à remplir'!$G$19:$G$28,"animaux"),"")</f>
        <v/>
      </c>
      <c r="AJ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remplir'!$M$31:$M$400,MASQ2!AJ$43)/SUMIFS('Étape 1 - à remplir'!$F$19:$F$28,'Étape 1 - à remplir'!$C$19:$C$28,MASQ2!$AH72,'Étape 1 - à remplir'!$G$19:$G$28,"animaux"),"")</f>
        <v/>
      </c>
      <c r="AK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remplir'!$M$31:$M$400,MASQ2!AK$43)/SUMIFS('Étape 1 - à remplir'!$F$19:$F$28,'Étape 1 - à remplir'!$C$19:$C$28,MASQ2!$AH72,'Étape 1 - à remplir'!$G$19:$G$28,"animaux"),"")</f>
        <v/>
      </c>
      <c r="AL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remplir'!$M$31:$M$400,MASQ2!AL$43)/SUMIFS('Étape 1 - à remplir'!$F$19:$F$28,'Étape 1 - à remplir'!$C$19:$C$28,MASQ2!$AH72,'Étape 1 - à remplir'!$G$19:$G$28,"animaux"),"")</f>
        <v/>
      </c>
      <c r="AM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remplir'!$M$31:$M$400,MASQ2!AM$43)/SUMIFS('Étape 1 - à remplir'!$F$19:$F$28,'Étape 1 - à remplir'!$C$19:$C$28,MASQ2!$AH72,'Étape 1 - à remplir'!$G$19:$G$28,"animaux"),"")</f>
        <v/>
      </c>
      <c r="AN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remplir'!$M$31:$M$400,MASQ2!AN$43)/SUMIFS('Étape 1 - à remplir'!$F$19:$F$28,'Étape 1 - à remplir'!$C$19:$C$28,MASQ2!$AH72,'Étape 1 - à remplir'!$G$19:$G$28,"animaux"),"")</f>
        <v/>
      </c>
      <c r="AO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remplir'!$M$31:$M$400,MASQ2!AO$43)/SUMIFS('Étape 1 - à remplir'!$F$19:$F$28,'Étape 1 - à remplir'!$C$19:$C$28,MASQ2!$AH72,'Étape 1 - à remplir'!$G$19:$G$28,"animaux"),"")</f>
        <v/>
      </c>
      <c r="AP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remplir'!$M$31:$M$400,MASQ2!AP$43)/SUMIFS('Étape 1 - à remplir'!$F$19:$F$28,'Étape 1 - à remplir'!$C$19:$C$28,MASQ2!$AH72,'Étape 1 - à remplir'!$G$19:$G$28,"animaux"),"")</f>
        <v/>
      </c>
      <c r="AQ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remplir'!$M$31:$M$400,MASQ2!AQ$43)/SUMIFS('Étape 1 - à remplir'!$F$19:$F$28,'Étape 1 - à remplir'!$C$19:$C$28,MASQ2!$AH72,'Étape 1 - à remplir'!$G$19:$G$28,"animaux"),"")</f>
        <v/>
      </c>
      <c r="AR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remplir'!$M$31:$M$400,MASQ2!AR$43)/SUMIFS('Étape 1 - à remplir'!$F$19:$F$28,'Étape 1 - à remplir'!$C$19:$C$28,MASQ2!$AH72,'Étape 1 - à remplir'!$G$19:$G$28,"animaux"),"")</f>
        <v/>
      </c>
      <c r="AS72" s="8"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remplir'!$M$31:$M$400,MASQ2!AS$43)/SUMIFS('Étape 1 - à remplir'!$F$19:$F$28,'Étape 1 - à remplir'!$C$19:$C$28,MASQ2!$AH72,'Étape 1 - à remplir'!$G$19:$G$28,"animaux"),"")</f>
        <v/>
      </c>
      <c r="AT72" s="104" t="str">
        <f>IFERROR(SUMIFS('Étape 1 - à remplir'!$F$31:$F$400,'Étape 1 - à remplir'!$C$31:$C$400,IF($AH72="Bovin","Bovin*",IF($AH72="Ovin","Ovin*",IF($AH72="Caprin","Caprin*",IF($AH72="Porcin","Porcin*",IF($AH72="Equin","Equin*",IF($AH72="Volaille","Volaille*",IF($AH72="Poisson","Poisson*",IF($AH72="Autre","Autre*","")))))))),'Étape 1 - à remplir'!$G$31:$G$400,"animaux",'Étape 1 - à remplir'!$M$31:$M$400,MASQ2!AT$43)/SUMIFS('Étape 1 - à remplir'!$F$19:$F$28,'Étape 1 - à remplir'!$C$19:$C$28,MASQ2!$AH72,'Étape 1 - à remplir'!$G$19:$G$28,"animaux"),"")</f>
        <v/>
      </c>
      <c r="AV72" s="56"/>
      <c r="AW72" s="8"/>
      <c r="AX72" s="8"/>
      <c r="AY72" s="8"/>
      <c r="AZ72" s="8"/>
      <c r="BA72" s="8"/>
      <c r="BB72" s="8"/>
      <c r="BC72" s="8"/>
      <c r="BD72" s="102" t="str">
        <f t="shared" si="86"/>
        <v/>
      </c>
      <c r="BE72" s="56" t="str">
        <f t="shared" si="87"/>
        <v>BIAMULINE</v>
      </c>
      <c r="BF72" s="204" t="e">
        <f>IF(IF(BN$2="Catégorie",IF(BN$3="Toutes",SUMIFS('Étape 1 - à remplir'!$F$31:$F$400,'Étape 1 - à remplir'!$E$31:$E$400,MASQ2!BE72,'Étape 1 - à remplir'!$G$31:$G$400,"lots"),SUMIFS('Étape 1 - à remplir'!$F$31:$F$400,'Étape 1 - à remplir'!$E$31:$E$400,MASQ2!BE72,'Étape 1 - à remplir'!$C$31:$C$400,BN$3)),IF(BN$2="Âge",IF(BN$3="Tous",SUMIFS('Étape 1 - à remplir'!$F$31:$F$400,'Étape 1 - à remplir'!$E$31:$E$400,MASQ2!BE72,'Étape 1 - à remplir'!$G$31:$G$400,"lots"),SUMIFS('Étape 1 - à remplir'!$F$31:$F$400,'Étape 1 - à remplir'!$E$31:$E$400,MASQ2!BE72,'Étape 1 - à remplir'!$P$31:$P$400,BN$3,'Étape 1 - à remplir'!$G$31:$G$400,"lots")),IF(BN$2="Atelier",IF(BN$3="Tous",SUMIFS('Étape 1 - à remplir'!$F$31:$F$400,'Étape 1 - à remplir'!$E$31:$E$400,MASQ2!BE72,'Étape 1 - à remplir'!$G$31:$G$400,"lots"),SUMIFS('Étape 1 - à remplir'!$F$31:$F$400,'Étape 1 - à remplir'!$E$31:$E$400,MASQ2!BE72,'Étape 1 - à remplir'!$O$31:$O$400,BN$3,'Étape 1 - à remplir'!$G$31:$G$400,"lots")),IF(BN$2="Espèce",IF(BN$3="Tous",SUMIFS('Étape 1 - à remplir'!$F$31:$F$400,'Étape 1 - à remplir'!$E$31:$E$400,MASQ2!BE72,'Étape 1 - à remplir'!$G$31:$G$400,"lots"),SUMIFS('Étape 1 - à remplir'!$F$31:$F$400,'Étape 1 - à remplir'!$E$31:$E$400,MASQ2!BE72,'Étape 1 - à remplir'!$N$31:$N$400,BN$3,'Étape 1 - à remplir'!$G$31:$G$400,"lots"))))))=0,NA(),IF(BN$2="Catégorie",IF(BN$3="Toutes",SUMIFS('Étape 1 - à remplir'!$F$31:$F$400,'Étape 1 - à remplir'!$E$31:$E$400,MASQ2!BE72,'Étape 1 - à remplir'!$G$31:$G$400,"lots"),SUMIFS('Étape 1 - à remplir'!$F$31:$F$400,'Étape 1 - à remplir'!$E$31:$E$400,MASQ2!BE72,'Étape 1 - à remplir'!$C$31:$C$400,BN$3)),IF(BN$2="Âge",IF(BN$3="Tous",SUMIFS('Étape 1 - à remplir'!$F$31:$F$400,'Étape 1 - à remplir'!$E$31:$E$400,MASQ2!BE72,'Étape 1 - à remplir'!$G$31:$G$400,"lots"),SUMIFS('Étape 1 - à remplir'!$F$31:$F$400,'Étape 1 - à remplir'!$E$31:$E$400,MASQ2!BE72,'Étape 1 - à remplir'!$P$31:$P$400,BN$3,'Étape 1 - à remplir'!$G$31:$G$400,"lots")),IF(BN$2="Atelier",IF(BN$3="Tous",SUMIFS('Étape 1 - à remplir'!$F$31:$F$400,'Étape 1 - à remplir'!$E$31:$E$400,MASQ2!BE72,'Étape 1 - à remplir'!$G$31:$G$400,"lots"),SUMIFS('Étape 1 - à remplir'!$F$31:$F$400,'Étape 1 - à remplir'!$E$31:$E$400,MASQ2!BE72,'Étape 1 - à remplir'!$O$31:$O$400,BN$3,'Étape 1 - à remplir'!$G$31:$G$400,"lots")),IF(BN$2="Espèce",IF(BN$3="Tous",SUMIFS('Étape 1 - à remplir'!$F$31:$F$400,'Étape 1 - à remplir'!$E$31:$E$400,MASQ2!BE72,'Étape 1 - à remplir'!$G$31:$G$400,"lots"),SUMIFS('Étape 1 - à remplir'!$F$31:$F$400,'Étape 1 - à remplir'!$E$31:$E$400,MASQ2!BE72,'Étape 1 - à remplir'!$N$31:$N$400,BN$3,'Étape 1 - à remplir'!$G$31:$G$400,"lots")))))))</f>
        <v>#N/A</v>
      </c>
      <c r="BG72" s="204">
        <f t="shared" si="102"/>
        <v>0</v>
      </c>
      <c r="BH72" s="204" t="str">
        <f t="shared" si="88"/>
        <v>Tiamuline</v>
      </c>
      <c r="BI72" s="204" t="str">
        <f t="shared" si="89"/>
        <v/>
      </c>
      <c r="BJ72" s="204" t="str">
        <f t="shared" si="90"/>
        <v/>
      </c>
      <c r="BK72" s="204" t="str">
        <f t="shared" si="91"/>
        <v>Pleuromutilines</v>
      </c>
      <c r="BL72" s="204" t="str">
        <f t="shared" si="92"/>
        <v/>
      </c>
      <c r="BM72" s="97" t="str">
        <f t="shared" si="93"/>
        <v/>
      </c>
      <c r="BN72" s="78"/>
      <c r="BO72" s="78"/>
      <c r="BP72" s="77" t="str">
        <f ca="1"/>
        <v>BIAMULINE</v>
      </c>
      <c r="BQ72" s="79" t="e">
        <f ca="1"/>
        <v>#N/A</v>
      </c>
      <c r="BR72" s="102"/>
      <c r="BS72" s="8"/>
      <c r="BT72" s="8"/>
      <c r="BU72" s="8"/>
      <c r="BV72" s="8"/>
      <c r="BW72" s="8"/>
      <c r="BX72" s="8"/>
      <c r="BY72" s="8"/>
      <c r="BZ72" s="8"/>
      <c r="CA72" s="8"/>
      <c r="CB72" s="8"/>
      <c r="CC72" s="163" t="str">
        <f t="shared" si="84"/>
        <v/>
      </c>
      <c r="CD72" s="163" t="str">
        <f>IFERROR(SUMIFS('Étape 1 - à remplir'!$F$31:$F$400,'Étape 1 - à remplir'!$C$31:$C$400,IF($CC72="Bovin","Bovin*",IF($CC72="Ovin","Ovin*",IF($CC72="Caprin","Caprin*",IF($CC72="Porcin","Porcin*",IF($CC72="Equin","Equin*",IF($CC72="Volaille","Volaille*",IF($CC72="Poisson","Poisson*",IF($CC72="Autre","Autre*","")))))))),'Étape 1 - à remplir'!$G$31:$G$400,"lots",'Étape 1 - à remplir'!$M$31:$M$400,MASQ2!CD$43)/SUMIFS('Étape 1 - à remplir'!$F$19:$F$28,'Étape 1 - à remplir'!$C$19:$C$28,MASQ2!$CC72,'Étape 1 - à remplir'!$G$19:$G$28,"lots"),"")</f>
        <v/>
      </c>
      <c r="CE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remplir'!$M$31:$M$400,MASQ2!CE$43)/SUMIFS('Étape 1 - à remplir'!$F$19:$F$28,'Étape 1 - à remplir'!$C$19:$C$28,MASQ2!$CC72,'Étape 1 - à remplir'!$G$19:$G$28,"lots"),"")</f>
        <v/>
      </c>
      <c r="CF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remplir'!$M$31:$M$400,MASQ2!CF$43)/SUMIFS('Étape 1 - à remplir'!$F$19:$F$28,'Étape 1 - à remplir'!$C$19:$C$28,MASQ2!$CC72,'Étape 1 - à remplir'!$G$19:$G$28,"lots"),"")</f>
        <v/>
      </c>
      <c r="CG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remplir'!$M$31:$M$400,MASQ2!CG$43)/SUMIFS('Étape 1 - à remplir'!$F$19:$F$28,'Étape 1 - à remplir'!$C$19:$C$28,MASQ2!$CC72,'Étape 1 - à remplir'!$G$19:$G$28,"lots"),"")</f>
        <v/>
      </c>
      <c r="CH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remplir'!$M$31:$M$400,MASQ2!CH$43)/SUMIFS('Étape 1 - à remplir'!$F$19:$F$28,'Étape 1 - à remplir'!$C$19:$C$28,MASQ2!$CC72,'Étape 1 - à remplir'!$G$19:$G$28,"lots"),"")</f>
        <v/>
      </c>
      <c r="CI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remplir'!$M$31:$M$400,MASQ2!CI$43)/SUMIFS('Étape 1 - à remplir'!$F$19:$F$28,'Étape 1 - à remplir'!$C$19:$C$28,MASQ2!$CC72,'Étape 1 - à remplir'!$G$19:$G$28,"lots"),"")</f>
        <v/>
      </c>
      <c r="CJ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remplir'!$M$31:$M$400,MASQ2!CJ$43)/SUMIFS('Étape 1 - à remplir'!$F$19:$F$28,'Étape 1 - à remplir'!$C$19:$C$28,MASQ2!$CC72,'Étape 1 - à remplir'!$G$19:$G$28,"lots"),"")</f>
        <v/>
      </c>
      <c r="CK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remplir'!$M$31:$M$400,MASQ2!CK$43)/SUMIFS('Étape 1 - à remplir'!$F$19:$F$28,'Étape 1 - à remplir'!$C$19:$C$28,MASQ2!$CC72,'Étape 1 - à remplir'!$G$19:$G$28,"lots"),"")</f>
        <v/>
      </c>
      <c r="CL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remplir'!$M$31:$M$400,MASQ2!CL$43)/SUMIFS('Étape 1 - à remplir'!$F$19:$F$28,'Étape 1 - à remplir'!$C$19:$C$28,MASQ2!$CC72,'Étape 1 - à remplir'!$G$19:$G$28,"lots"),"")</f>
        <v/>
      </c>
      <c r="CM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remplir'!$M$31:$M$400,MASQ2!CM$43)/SUMIFS('Étape 1 - à remplir'!$F$19:$F$28,'Étape 1 - à remplir'!$C$19:$C$28,MASQ2!$CC72,'Étape 1 - à remplir'!$G$19:$G$28,"lots"),"")</f>
        <v/>
      </c>
      <c r="CN72" s="8" t="str">
        <f>IFERROR(SUMIFS('Étape 1 - à remplir'!$F$31:$F$400,'Étape 1 - à remplir'!$C$31:$C$400,IF($CC72="Bovin","Bovin*",IF($CC72="Ovin","Ovin*",IF($CC72="Caprin","Caprin*",IF($CC72="Porcin","Porcin*",IF($CC72="Equin","Equin*",IF($CC72="Volaille","Volaille*",IF($CC72="Poisson","Poisson*",IF($CC72="Autre","Autre*","")))))))),'Étape 1 - à remplir'!$G$31:$G$400,"lots",'Étape 1 - à remplir'!$M$31:$M$400,MASQ2!CN$43)/SUMIFS('Étape 1 - à remplir'!$F$19:$F$28,'Étape 1 - à remplir'!$C$19:$C$28,MASQ2!$CC72,'Étape 1 - à remplir'!$G$19:$G$28,"lots"),"")</f>
        <v/>
      </c>
      <c r="CO72" s="104" t="str">
        <f>IFERROR(SUMIFS('Étape 1 - à remplir'!$F$31:$F$400,'Étape 1 - à remplir'!$C$31:$C$400,IF($CC72="Bovin","Bovin*",IF($CC72="Ovin","Ovin*",IF($CC72="Caprin","Caprin*",IF($CC72="Porcin","Porcin*",IF($CC72="Equin","Equin*",IF($CC72="Volaille","Volaille*",IF($CC72="Poisson","Poisson*",IF($CC72="Autre","Autre*","")))))))),'Étape 1 - à remplir'!$G$31:$G$400,"lots",'Étape 1 - à remplir'!$M$31:$M$400,MASQ2!CO$43)/SUMIFS('Étape 1 - à remplir'!$F$19:$F$28,'Étape 1 - à remplir'!$C$19:$C$28,MASQ2!$CC72,'Étape 1 - à remplir'!$G$19:$G$28,"lots"),"")</f>
        <v/>
      </c>
      <c r="CQ72" s="56"/>
      <c r="CR72" s="8"/>
      <c r="CS72" s="8"/>
      <c r="CT72" s="8"/>
      <c r="CU72" s="8"/>
      <c r="CV72" s="8"/>
      <c r="CW72" s="8"/>
      <c r="CX72" s="8"/>
      <c r="CY72" s="102" t="str">
        <f t="shared" si="94"/>
        <v/>
      </c>
      <c r="CZ72" s="56" t="str">
        <f t="shared" si="95"/>
        <v>BIAMULINE</v>
      </c>
      <c r="DA72" s="204" t="e">
        <f>IF(IF(DI$2="Catégorie",IF(DI$3="Toutes",SUMIFS('Étape 1 - à remplir'!$F$31:$F$400,'Étape 1 - à remplir'!$E$31:$E$400,MASQ2!CZ72,'Étape 1 - à remplir'!$G$31:$G$400,"kg"),SUMIFS('Étape 1 - à remplir'!$F$31:$F$400,'Étape 1 - à remplir'!$E$31:$E$400,MASQ2!CZ72,'Étape 1 - à remplir'!$C$31:$C$400,DI$3)),IF(DI$2="Âge",IF(DI$3="Tous",SUMIFS('Étape 1 - à remplir'!$F$31:$F$400,'Étape 1 - à remplir'!$E$31:$E$400,MASQ2!CZ72,'Étape 1 - à remplir'!$G$31:$G$400,"kg"),SUMIFS('Étape 1 - à remplir'!$F$31:$F$400,'Étape 1 - à remplir'!$E$31:$E$400,MASQ2!CZ72,'Étape 1 - à remplir'!$P$31:$P$400,DI$3,'Étape 1 - à remplir'!$G$31:$G$400,"kg")),IF(DI$2="Atelier",IF(DI$3="Tous",SUMIFS('Étape 1 - à remplir'!$F$31:$F$400,'Étape 1 - à remplir'!$E$31:$E$400,MASQ2!CZ72,'Étape 1 - à remplir'!$G$31:$G$400,"kg"),SUMIFS('Étape 1 - à remplir'!$F$31:$F$400,'Étape 1 - à remplir'!$E$31:$E$400,MASQ2!CZ72,'Étape 1 - à remplir'!$O$31:$O$400,DI$3,'Étape 1 - à remplir'!$G$31:$G$400,"kg")),IF(DI$2="Espèce",IF(DI$3="Tous",SUMIFS('Étape 1 - à remplir'!$F$31:$F$400,'Étape 1 - à remplir'!$E$31:$E$400,MASQ2!CZ72,'Étape 1 - à remplir'!$G$31:$G$400,"kg"),SUMIFS('Étape 1 - à remplir'!$F$31:$F$400,'Étape 1 - à remplir'!$E$31:$E$400,MASQ2!CZ72,'Étape 1 - à remplir'!$N$31:$N$400,DI$3,'Étape 1 - à remplir'!$G$31:$G$400,"kg"))))))=0,NA(),IF(DI$2="Catégorie",IF(DI$3="Toutes",SUMIFS('Étape 1 - à remplir'!$F$31:$F$400,'Étape 1 - à remplir'!$E$31:$E$400,MASQ2!CZ72,'Étape 1 - à remplir'!$G$31:$G$400,"kg"),SUMIFS('Étape 1 - à remplir'!$F$31:$F$400,'Étape 1 - à remplir'!$E$31:$E$400,MASQ2!CZ72,'Étape 1 - à remplir'!$C$31:$C$400,DI$3)),IF(DI$2="Âge",IF(DI$3="Tous",SUMIFS('Étape 1 - à remplir'!$F$31:$F$400,'Étape 1 - à remplir'!$E$31:$E$400,MASQ2!CZ72,'Étape 1 - à remplir'!$G$31:$G$400,"kg"),SUMIFS('Étape 1 - à remplir'!$F$31:$F$400,'Étape 1 - à remplir'!$E$31:$E$400,MASQ2!CZ72,'Étape 1 - à remplir'!$P$31:$P$400,DI$3,'Étape 1 - à remplir'!$G$31:$G$400,"kg")),IF(DI$2="Atelier",IF(DI$3="Tous",SUMIFS('Étape 1 - à remplir'!$F$31:$F$400,'Étape 1 - à remplir'!$E$31:$E$400,MASQ2!CZ72,'Étape 1 - à remplir'!$G$31:$G$400,"kg"),SUMIFS('Étape 1 - à remplir'!$F$31:$F$400,'Étape 1 - à remplir'!$E$31:$E$400,MASQ2!CZ72,'Étape 1 - à remplir'!$O$31:$O$400,DI$3,'Étape 1 - à remplir'!$G$31:$G$400,"kg")),IF(DI$2="Espèce",IF(DI$3="Tous",SUMIFS('Étape 1 - à remplir'!$F$31:$F$400,'Étape 1 - à remplir'!$E$31:$E$400,MASQ2!CZ72,'Étape 1 - à remplir'!$G$31:$G$400,"kg"),SUMIFS('Étape 1 - à remplir'!$F$31:$F$400,'Étape 1 - à remplir'!$E$31:$E$400,MASQ2!CZ72,'Étape 1 - à remplir'!$N$31:$N$400,DI$3,'Étape 1 - à remplir'!$G$31:$G$400,"kg")))))))</f>
        <v>#N/A</v>
      </c>
      <c r="DB72" s="104">
        <f t="shared" si="103"/>
        <v>0</v>
      </c>
      <c r="DC72" s="204" t="str">
        <f t="shared" si="96"/>
        <v>Tiamuline</v>
      </c>
      <c r="DD72" s="204" t="str">
        <f t="shared" si="97"/>
        <v/>
      </c>
      <c r="DE72" s="204" t="str">
        <f t="shared" si="98"/>
        <v/>
      </c>
      <c r="DF72" s="204" t="str">
        <f t="shared" si="99"/>
        <v>Pleuromutilines</v>
      </c>
      <c r="DG72" s="204" t="str">
        <f t="shared" si="100"/>
        <v/>
      </c>
      <c r="DH72" s="97" t="str">
        <f t="shared" si="101"/>
        <v/>
      </c>
      <c r="DI72" s="78"/>
      <c r="DJ72" s="78"/>
      <c r="DK72" s="77" t="str">
        <f ca="1"/>
        <v>BIAMULINE</v>
      </c>
      <c r="DL72" s="79" t="e">
        <f ca="1"/>
        <v>#N/A</v>
      </c>
      <c r="DM72" s="102"/>
      <c r="DN72" s="8"/>
      <c r="DO72" s="8"/>
      <c r="DP72" s="8"/>
      <c r="DQ72" s="8"/>
      <c r="DR72" s="8"/>
      <c r="DS72" s="8"/>
      <c r="DT72" s="8"/>
      <c r="DU72" s="8"/>
      <c r="DV72" s="8"/>
      <c r="DW72" s="8"/>
      <c r="DX72" s="163" t="str">
        <f t="shared" si="85"/>
        <v/>
      </c>
      <c r="DY72" s="163" t="str">
        <f>IFERROR(SUMIFS('Étape 1 - à remplir'!$F$31:$F$400,'Étape 1 - à remplir'!$C$31:$C$400,IF($DX72="Bovin","Bovin*",IF($DX72="Ovin","Ovin*",IF($DX72="Caprin","Caprin*",IF($DX72="Porcin","Porcin*",IF($DX72="Equin","Equin*",IF($DX72="Volaille","Volaille*",IF($DX72="Poisson","Poisson*",IF($DX72="Autre","Autre*","")))))))),'Étape 1 - à remplir'!$G$31:$G$400,"kg",'Étape 1 - à remplir'!$M$31:$M$400,MASQ2!DY$43)/SUMIFS('Étape 1 - à remplir'!$F$19:$F$28,'Étape 1 - à remplir'!$C$19:$C$28,MASQ2!$DX72,'Étape 1 - à remplir'!$G$19:$G$28,"kg"),"")</f>
        <v/>
      </c>
      <c r="DZ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remplir'!$M$31:$M$400,MASQ2!DZ$43)/SUMIFS('Étape 1 - à remplir'!$F$19:$F$28,'Étape 1 - à remplir'!$C$19:$C$28,MASQ2!$DX72,'Étape 1 - à remplir'!$G$19:$G$28,"kg"),"")</f>
        <v/>
      </c>
      <c r="EA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remplir'!$M$31:$M$400,MASQ2!EA$43)/SUMIFS('Étape 1 - à remplir'!$F$19:$F$28,'Étape 1 - à remplir'!$C$19:$C$28,MASQ2!$DX72,'Étape 1 - à remplir'!$G$19:$G$28,"kg"),"")</f>
        <v/>
      </c>
      <c r="EB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remplir'!$M$31:$M$400,MASQ2!EB$43)/SUMIFS('Étape 1 - à remplir'!$F$19:$F$28,'Étape 1 - à remplir'!$C$19:$C$28,MASQ2!$DX72,'Étape 1 - à remplir'!$G$19:$G$28,"kg"),"")</f>
        <v/>
      </c>
      <c r="EC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remplir'!$M$31:$M$400,MASQ2!EC$43)/SUMIFS('Étape 1 - à remplir'!$F$19:$F$28,'Étape 1 - à remplir'!$C$19:$C$28,MASQ2!$DX72,'Étape 1 - à remplir'!$G$19:$G$28,"kg"),"")</f>
        <v/>
      </c>
      <c r="ED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remplir'!$M$31:$M$400,MASQ2!ED$43)/SUMIFS('Étape 1 - à remplir'!$F$19:$F$28,'Étape 1 - à remplir'!$C$19:$C$28,MASQ2!$DX72,'Étape 1 - à remplir'!$G$19:$G$28,"kg"),"")</f>
        <v/>
      </c>
      <c r="EE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remplir'!$M$31:$M$400,MASQ2!EE$43)/SUMIFS('Étape 1 - à remplir'!$F$19:$F$28,'Étape 1 - à remplir'!$C$19:$C$28,MASQ2!$DX72,'Étape 1 - à remplir'!$G$19:$G$28,"kg"),"")</f>
        <v/>
      </c>
      <c r="EF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remplir'!$M$31:$M$400,MASQ2!EF$43)/SUMIFS('Étape 1 - à remplir'!$F$19:$F$28,'Étape 1 - à remplir'!$C$19:$C$28,MASQ2!$DX72,'Étape 1 - à remplir'!$G$19:$G$28,"kg"),"")</f>
        <v/>
      </c>
      <c r="EG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remplir'!$M$31:$M$400,MASQ2!EG$43)/SUMIFS('Étape 1 - à remplir'!$F$19:$F$28,'Étape 1 - à remplir'!$C$19:$C$28,MASQ2!$DX72,'Étape 1 - à remplir'!$G$19:$G$28,"kg"),"")</f>
        <v/>
      </c>
      <c r="EH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remplir'!$M$31:$M$400,MASQ2!EH$43)/SUMIFS('Étape 1 - à remplir'!$F$19:$F$28,'Étape 1 - à remplir'!$C$19:$C$28,MASQ2!$DX72,'Étape 1 - à remplir'!$G$19:$G$28,"kg"),"")</f>
        <v/>
      </c>
      <c r="EI72" s="8" t="str">
        <f>IFERROR(SUMIFS('Étape 1 - à remplir'!$F$31:$F$400,'Étape 1 - à remplir'!$C$31:$C$400,IF($DX72="Bovin","Bovin*",IF($DX72="Ovin","Ovin*",IF($DX72="Caprin","Caprin*",IF($DX72="Porcin","Porcin*",IF($DX72="Equin","Equin*",IF($DX72="Volaille","Volaille*",IF($DX72="Poisson","Poisson*",IF($DX72="Autre","Autre*","")))))))),'Étape 1 - à remplir'!$G$31:$G$400,"kg",'Étape 1 - à remplir'!$M$31:$M$400,MASQ2!EI$43)/SUMIFS('Étape 1 - à remplir'!$F$19:$F$28,'Étape 1 - à remplir'!$C$19:$C$28,MASQ2!$DX72,'Étape 1 - à remplir'!$G$19:$G$28,"kg"),"")</f>
        <v/>
      </c>
      <c r="EJ72" s="104" t="str">
        <f>IFERROR(SUMIFS('Étape 1 - à remplir'!$F$31:$F$400,'Étape 1 - à remplir'!$C$31:$C$400,IF($DX72="Bovin","Bovin*",IF($DX72="Ovin","Ovin*",IF($DX72="Caprin","Caprin*",IF($DX72="Porcin","Porcin*",IF($DX72="Equin","Equin*",IF($DX72="Volaille","Volaille*",IF($DX72="Poisson","Poisson*",IF($DX72="Autre","Autre*","")))))))),'Étape 1 - à remplir'!$G$31:$G$400,"kg",'Étape 1 - à remplir'!$M$31:$M$400,MASQ2!EJ$43)/SUMIFS('Étape 1 - à remplir'!$F$19:$F$28,'Étape 1 - à remplir'!$C$19:$C$28,MASQ2!$DX72,'Étape 1 - à remplir'!$G$19:$G$28,"kg"),"")</f>
        <v/>
      </c>
    </row>
    <row r="73" spans="1:140" x14ac:dyDescent="0.25">
      <c r="A73" s="56"/>
      <c r="B73" s="8"/>
      <c r="C73" s="8"/>
      <c r="D73" s="8"/>
      <c r="E73" s="8"/>
      <c r="F73" s="8"/>
      <c r="G73" s="8"/>
      <c r="H73" s="8"/>
      <c r="I73" s="102" t="str">
        <f>INDEX(Données_ATB!BE:BV,MATCH(MASQ2!J73,Données_ATB!BE:BE,0),18)</f>
        <v/>
      </c>
      <c r="J73" s="77" t="str">
        <f>Données_ATB!BE72</f>
        <v>BIAPRIM BUVABLE</v>
      </c>
      <c r="K73" s="204" t="e">
        <f>IF(IF(S$2="Catégorie",IF(S$3="Toutes",SUMIFS('Étape 1 - à remplir'!$F$31:$F$400,'Étape 1 - à remplir'!$E$31:$E$400,MASQ2!J73,'Étape 1 - à remplir'!$G$31:$G$400,"animaux"),SUMIFS('Étape 1 - à remplir'!$F$31:$F$400,'Étape 1 - à remplir'!$E$31:$E$400,MASQ2!J73,'Étape 1 - à remplir'!$C$31:$C$400,S$3)),IF(S$2="Âge",IF(S$3="Tous",SUMIFS('Étape 1 - à remplir'!$F$31:$F$400,'Étape 1 - à remplir'!$E$31:$E$400,MASQ2!J73,'Étape 1 - à remplir'!$G$31:$G$400,"animaux"),SUMIFS('Étape 1 - à remplir'!$F$31:$F$400,'Étape 1 - à remplir'!$E$31:$E$400,MASQ2!J73,'Étape 1 - à remplir'!$P$31:$P$400,S$3)),IF(S$2="Atelier",IF(S$3="Tous",SUMIFS('Étape 1 - à remplir'!$F$31:$F$400,'Étape 1 - à remplir'!$E$31:$E$400,MASQ2!J73,'Étape 1 - à remplir'!$G$31:$G$400,"animaux"),SUMIFS('Étape 1 - à remplir'!$F$31:$F$400,'Étape 1 - à remplir'!$E$31:$E$400,MASQ2!J73,'Étape 1 - à remplir'!$O$31:$O$400,S$3)),IF(S$2="Espèce",IF(S$3="Tous",SUMIFS('Étape 1 - à remplir'!$F$31:$F$400,'Étape 1 - à remplir'!$E$31:$E$400,MASQ2!J73,'Étape 1 - à remplir'!$G$31:$G$400,"animaux"),SUMIFS('Étape 1 - à remplir'!$F$31:$F$400,'Étape 1 - à remplir'!$E$31:$E$400,MASQ2!J73,'Étape 1 - à remplir'!$N$31:$N$400,S$3))))))=0,NA(),IF(S$2="Catégorie",IF(S$3="Toutes",SUMIFS('Étape 1 - à remplir'!$F$31:$F$400,'Étape 1 - à remplir'!$E$31:$E$400,MASQ2!J73,'Étape 1 - à remplir'!$G$31:$G$400,"animaux"),SUMIFS('Étape 1 - à remplir'!$F$31:$F$400,'Étape 1 - à remplir'!$E$31:$E$400,MASQ2!J73,'Étape 1 - à remplir'!$C$31:$C$400,S$3)),IF(S$2="Âge",IF(S$3="Tous",SUMIFS('Étape 1 - à remplir'!$F$31:$F$400,'Étape 1 - à remplir'!$E$31:$E$400,MASQ2!J73,'Étape 1 - à remplir'!$G$31:$G$400,"animaux"),SUMIFS('Étape 1 - à remplir'!$F$31:$F$400,'Étape 1 - à remplir'!$E$31:$E$400,MASQ2!J73,'Étape 1 - à remplir'!$P$31:$P$400,S$3)),IF(S$2="Atelier",IF(S$3="Tous",SUMIFS('Étape 1 - à remplir'!$F$31:$F$400,'Étape 1 - à remplir'!$E$31:$E$400,MASQ2!J73,'Étape 1 - à remplir'!$G$31:$G$400,"animaux"),SUMIFS('Étape 1 - à remplir'!$F$31:$F$400,'Étape 1 - à remplir'!$E$31:$E$400,MASQ2!J73,'Étape 1 - à remplir'!$O$31:$O$400,S$3)),IF(S$2="Espèce",IF(S$3="Tous",SUMIFS('Étape 1 - à remplir'!$F$31:$F$400,'Étape 1 - à remplir'!$E$31:$E$400,MASQ2!J73,'Étape 1 - à remplir'!$G$31:$G$400,"animaux"),SUMIFS('Étape 1 - à remplir'!$F$31:$F$400,'Étape 1 - à remplir'!$E$31:$E$400,MASQ2!J73,'Étape 1 - à remplir'!$N$31:$N$400,S$3)))))))</f>
        <v>#N/A</v>
      </c>
      <c r="L73" s="97">
        <f t="shared" si="104"/>
        <v>0</v>
      </c>
      <c r="M73" s="56" t="str">
        <f>Données_ATB!BN72</f>
        <v>Sulfadiméthoxine</v>
      </c>
      <c r="N73" s="204" t="str">
        <f>Données_ATB!BO72</f>
        <v>Triméthoprime</v>
      </c>
      <c r="O73" s="97" t="str">
        <f>Données_ATB!BP72</f>
        <v/>
      </c>
      <c r="P73" s="77" t="str">
        <f>Données_ATB!BR72</f>
        <v>Sulfamides</v>
      </c>
      <c r="Q73" s="78" t="str">
        <f>Données_ATB!BS72</f>
        <v>Trimethoprime</v>
      </c>
      <c r="R73" s="79" t="str">
        <f>Données_ATB!BT72</f>
        <v/>
      </c>
      <c r="S73" s="78"/>
      <c r="T73" s="78"/>
      <c r="U73" s="77" t="str">
        <f ca="1"/>
        <v>BIAPRIM BUVABLE</v>
      </c>
      <c r="V73" s="79" t="e">
        <f ca="1"/>
        <v>#N/A</v>
      </c>
      <c r="W73" s="102"/>
      <c r="X73" s="78"/>
      <c r="Y73" s="8"/>
      <c r="Z73" s="8"/>
      <c r="AA73" s="8"/>
      <c r="AB73" s="102"/>
      <c r="AC73" s="8"/>
      <c r="AD73" s="8"/>
      <c r="AE73" s="8"/>
      <c r="AF73" s="8"/>
      <c r="AG73" s="8"/>
      <c r="AH73" s="164" t="str">
        <f t="shared" si="83"/>
        <v/>
      </c>
      <c r="AI73" s="164"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remplir'!$M$31:$M$400,MASQ2!AI$43)/SUMIFS('Étape 1 - à remplir'!$F$19:$F$28,'Étape 1 - à remplir'!$C$19:$C$28,MASQ2!$AH73,'Étape 1 - à remplir'!$G$19:$G$28,"animaux"),"")</f>
        <v/>
      </c>
      <c r="AJ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remplir'!$M$31:$M$400,MASQ2!AJ$43)/SUMIFS('Étape 1 - à remplir'!$F$19:$F$28,'Étape 1 - à remplir'!$C$19:$C$28,MASQ2!$AH73,'Étape 1 - à remplir'!$G$19:$G$28,"animaux"),"")</f>
        <v/>
      </c>
      <c r="AK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remplir'!$M$31:$M$400,MASQ2!AK$43)/SUMIFS('Étape 1 - à remplir'!$F$19:$F$28,'Étape 1 - à remplir'!$C$19:$C$28,MASQ2!$AH73,'Étape 1 - à remplir'!$G$19:$G$28,"animaux"),"")</f>
        <v/>
      </c>
      <c r="AL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remplir'!$M$31:$M$400,MASQ2!AL$43)/SUMIFS('Étape 1 - à remplir'!$F$19:$F$28,'Étape 1 - à remplir'!$C$19:$C$28,MASQ2!$AH73,'Étape 1 - à remplir'!$G$19:$G$28,"animaux"),"")</f>
        <v/>
      </c>
      <c r="AM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remplir'!$M$31:$M$400,MASQ2!AM$43)/SUMIFS('Étape 1 - à remplir'!$F$19:$F$28,'Étape 1 - à remplir'!$C$19:$C$28,MASQ2!$AH73,'Étape 1 - à remplir'!$G$19:$G$28,"animaux"),"")</f>
        <v/>
      </c>
      <c r="AN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remplir'!$M$31:$M$400,MASQ2!AN$43)/SUMIFS('Étape 1 - à remplir'!$F$19:$F$28,'Étape 1 - à remplir'!$C$19:$C$28,MASQ2!$AH73,'Étape 1 - à remplir'!$G$19:$G$28,"animaux"),"")</f>
        <v/>
      </c>
      <c r="AO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remplir'!$M$31:$M$400,MASQ2!AO$43)/SUMIFS('Étape 1 - à remplir'!$F$19:$F$28,'Étape 1 - à remplir'!$C$19:$C$28,MASQ2!$AH73,'Étape 1 - à remplir'!$G$19:$G$28,"animaux"),"")</f>
        <v/>
      </c>
      <c r="AP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remplir'!$M$31:$M$400,MASQ2!AP$43)/SUMIFS('Étape 1 - à remplir'!$F$19:$F$28,'Étape 1 - à remplir'!$C$19:$C$28,MASQ2!$AH73,'Étape 1 - à remplir'!$G$19:$G$28,"animaux"),"")</f>
        <v/>
      </c>
      <c r="AQ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remplir'!$M$31:$M$400,MASQ2!AQ$43)/SUMIFS('Étape 1 - à remplir'!$F$19:$F$28,'Étape 1 - à remplir'!$C$19:$C$28,MASQ2!$AH73,'Étape 1 - à remplir'!$G$19:$G$28,"animaux"),"")</f>
        <v/>
      </c>
      <c r="AR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remplir'!$M$31:$M$400,MASQ2!AR$43)/SUMIFS('Étape 1 - à remplir'!$F$19:$F$28,'Étape 1 - à remplir'!$C$19:$C$28,MASQ2!$AH73,'Étape 1 - à remplir'!$G$19:$G$28,"animaux"),"")</f>
        <v/>
      </c>
      <c r="AS73" s="155"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remplir'!$M$31:$M$400,MASQ2!AS$43)/SUMIFS('Étape 1 - à remplir'!$F$19:$F$28,'Étape 1 - à remplir'!$C$19:$C$28,MASQ2!$AH73,'Étape 1 - à remplir'!$G$19:$G$28,"animaux"),"")</f>
        <v/>
      </c>
      <c r="AT73" s="159" t="str">
        <f>IFERROR(SUMIFS('Étape 1 - à remplir'!$F$31:$F$400,'Étape 1 - à remplir'!$C$31:$C$400,IF($AH73="Bovin","Bovin*",IF($AH73="Ovin","Ovin*",IF($AH73="Caprin","Caprin*",IF($AH73="Porcin","Porcin*",IF($AH73="Equin","Equin*",IF($AH73="Volaille","Volaille*",IF($AH73="Poisson","Poisson*",IF($AH73="Autre","Autre*","")))))))),'Étape 1 - à remplir'!$G$31:$G$400,"animaux",'Étape 1 - à remplir'!$M$31:$M$400,MASQ2!AT$43)/SUMIFS('Étape 1 - à remplir'!$F$19:$F$28,'Étape 1 - à remplir'!$C$19:$C$28,MASQ2!$AH73,'Étape 1 - à remplir'!$G$19:$G$28,"animaux"),"")</f>
        <v/>
      </c>
      <c r="AV73" s="56"/>
      <c r="AW73" s="8"/>
      <c r="AX73" s="8"/>
      <c r="AY73" s="8"/>
      <c r="AZ73" s="8"/>
      <c r="BA73" s="8"/>
      <c r="BB73" s="8"/>
      <c r="BC73" s="8"/>
      <c r="BD73" s="102" t="str">
        <f t="shared" si="86"/>
        <v/>
      </c>
      <c r="BE73" s="56" t="str">
        <f t="shared" si="87"/>
        <v>BIAPRIM BUVABLE</v>
      </c>
      <c r="BF73" s="204" t="e">
        <f>IF(IF(BN$2="Catégorie",IF(BN$3="Toutes",SUMIFS('Étape 1 - à remplir'!$F$31:$F$400,'Étape 1 - à remplir'!$E$31:$E$400,MASQ2!BE73,'Étape 1 - à remplir'!$G$31:$G$400,"lots"),SUMIFS('Étape 1 - à remplir'!$F$31:$F$400,'Étape 1 - à remplir'!$E$31:$E$400,MASQ2!BE73,'Étape 1 - à remplir'!$C$31:$C$400,BN$3)),IF(BN$2="Âge",IF(BN$3="Tous",SUMIFS('Étape 1 - à remplir'!$F$31:$F$400,'Étape 1 - à remplir'!$E$31:$E$400,MASQ2!BE73,'Étape 1 - à remplir'!$G$31:$G$400,"lots"),SUMIFS('Étape 1 - à remplir'!$F$31:$F$400,'Étape 1 - à remplir'!$E$31:$E$400,MASQ2!BE73,'Étape 1 - à remplir'!$P$31:$P$400,BN$3,'Étape 1 - à remplir'!$G$31:$G$400,"lots")),IF(BN$2="Atelier",IF(BN$3="Tous",SUMIFS('Étape 1 - à remplir'!$F$31:$F$400,'Étape 1 - à remplir'!$E$31:$E$400,MASQ2!BE73,'Étape 1 - à remplir'!$G$31:$G$400,"lots"),SUMIFS('Étape 1 - à remplir'!$F$31:$F$400,'Étape 1 - à remplir'!$E$31:$E$400,MASQ2!BE73,'Étape 1 - à remplir'!$O$31:$O$400,BN$3,'Étape 1 - à remplir'!$G$31:$G$400,"lots")),IF(BN$2="Espèce",IF(BN$3="Tous",SUMIFS('Étape 1 - à remplir'!$F$31:$F$400,'Étape 1 - à remplir'!$E$31:$E$400,MASQ2!BE73,'Étape 1 - à remplir'!$G$31:$G$400,"lots"),SUMIFS('Étape 1 - à remplir'!$F$31:$F$400,'Étape 1 - à remplir'!$E$31:$E$400,MASQ2!BE73,'Étape 1 - à remplir'!$N$31:$N$400,BN$3,'Étape 1 - à remplir'!$G$31:$G$400,"lots"))))))=0,NA(),IF(BN$2="Catégorie",IF(BN$3="Toutes",SUMIFS('Étape 1 - à remplir'!$F$31:$F$400,'Étape 1 - à remplir'!$E$31:$E$400,MASQ2!BE73,'Étape 1 - à remplir'!$G$31:$G$400,"lots"),SUMIFS('Étape 1 - à remplir'!$F$31:$F$400,'Étape 1 - à remplir'!$E$31:$E$400,MASQ2!BE73,'Étape 1 - à remplir'!$C$31:$C$400,BN$3)),IF(BN$2="Âge",IF(BN$3="Tous",SUMIFS('Étape 1 - à remplir'!$F$31:$F$400,'Étape 1 - à remplir'!$E$31:$E$400,MASQ2!BE73,'Étape 1 - à remplir'!$G$31:$G$400,"lots"),SUMIFS('Étape 1 - à remplir'!$F$31:$F$400,'Étape 1 - à remplir'!$E$31:$E$400,MASQ2!BE73,'Étape 1 - à remplir'!$P$31:$P$400,BN$3,'Étape 1 - à remplir'!$G$31:$G$400,"lots")),IF(BN$2="Atelier",IF(BN$3="Tous",SUMIFS('Étape 1 - à remplir'!$F$31:$F$400,'Étape 1 - à remplir'!$E$31:$E$400,MASQ2!BE73,'Étape 1 - à remplir'!$G$31:$G$400,"lots"),SUMIFS('Étape 1 - à remplir'!$F$31:$F$400,'Étape 1 - à remplir'!$E$31:$E$400,MASQ2!BE73,'Étape 1 - à remplir'!$O$31:$O$400,BN$3,'Étape 1 - à remplir'!$G$31:$G$400,"lots")),IF(BN$2="Espèce",IF(BN$3="Tous",SUMIFS('Étape 1 - à remplir'!$F$31:$F$400,'Étape 1 - à remplir'!$E$31:$E$400,MASQ2!BE73,'Étape 1 - à remplir'!$G$31:$G$400,"lots"),SUMIFS('Étape 1 - à remplir'!$F$31:$F$400,'Étape 1 - à remplir'!$E$31:$E$400,MASQ2!BE73,'Étape 1 - à remplir'!$N$31:$N$400,BN$3,'Étape 1 - à remplir'!$G$31:$G$400,"lots")))))))</f>
        <v>#N/A</v>
      </c>
      <c r="BG73" s="204">
        <f t="shared" si="102"/>
        <v>0</v>
      </c>
      <c r="BH73" s="204" t="str">
        <f t="shared" si="88"/>
        <v>Sulfadiméthoxine</v>
      </c>
      <c r="BI73" s="204" t="str">
        <f t="shared" si="89"/>
        <v>Triméthoprime</v>
      </c>
      <c r="BJ73" s="204" t="str">
        <f t="shared" si="90"/>
        <v/>
      </c>
      <c r="BK73" s="204" t="str">
        <f t="shared" si="91"/>
        <v>Sulfamides</v>
      </c>
      <c r="BL73" s="204" t="str">
        <f t="shared" si="92"/>
        <v>Trimethoprime</v>
      </c>
      <c r="BM73" s="97" t="str">
        <f t="shared" si="93"/>
        <v/>
      </c>
      <c r="BN73" s="78"/>
      <c r="BO73" s="78"/>
      <c r="BP73" s="77" t="str">
        <f ca="1"/>
        <v>BIAPRIM BUVABLE</v>
      </c>
      <c r="BQ73" s="79" t="e">
        <f ca="1"/>
        <v>#N/A</v>
      </c>
      <c r="BR73" s="102"/>
      <c r="BS73" s="8"/>
      <c r="BT73" s="8"/>
      <c r="BU73" s="8"/>
      <c r="BV73" s="8"/>
      <c r="BW73" s="8"/>
      <c r="BX73" s="8"/>
      <c r="BY73" s="8"/>
      <c r="BZ73" s="8"/>
      <c r="CA73" s="8"/>
      <c r="CB73" s="8"/>
      <c r="CC73" s="164" t="str">
        <f t="shared" si="84"/>
        <v/>
      </c>
      <c r="CD73" s="164" t="str">
        <f>IFERROR(SUMIFS('Étape 1 - à remplir'!$F$31:$F$400,'Étape 1 - à remplir'!$C$31:$C$400,IF($CC73="Bovin","Bovin*",IF($CC73="Ovin","Ovin*",IF($CC73="Caprin","Caprin*",IF($CC73="Porcin","Porcin*",IF($CC73="Equin","Equin*",IF($CC73="Volaille","Volaille*",IF($CC73="Poisson","Poisson*",IF($CC73="Autre","Autre*","")))))))),'Étape 1 - à remplir'!$G$31:$G$400,"lots",'Étape 1 - à remplir'!$M$31:$M$400,MASQ2!CD$43)/SUMIFS('Étape 1 - à remplir'!$F$19:$F$28,'Étape 1 - à remplir'!$C$19:$C$28,MASQ2!$CC73,'Étape 1 - à remplir'!$G$19:$G$28,"lots"),"")</f>
        <v/>
      </c>
      <c r="CE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remplir'!$M$31:$M$400,MASQ2!CE$43)/SUMIFS('Étape 1 - à remplir'!$F$19:$F$28,'Étape 1 - à remplir'!$C$19:$C$28,MASQ2!$CC73,'Étape 1 - à remplir'!$G$19:$G$28,"lots"),"")</f>
        <v/>
      </c>
      <c r="CF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remplir'!$M$31:$M$400,MASQ2!CF$43)/SUMIFS('Étape 1 - à remplir'!$F$19:$F$28,'Étape 1 - à remplir'!$C$19:$C$28,MASQ2!$CC73,'Étape 1 - à remplir'!$G$19:$G$28,"lots"),"")</f>
        <v/>
      </c>
      <c r="CG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remplir'!$M$31:$M$400,MASQ2!CG$43)/SUMIFS('Étape 1 - à remplir'!$F$19:$F$28,'Étape 1 - à remplir'!$C$19:$C$28,MASQ2!$CC73,'Étape 1 - à remplir'!$G$19:$G$28,"lots"),"")</f>
        <v/>
      </c>
      <c r="CH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remplir'!$M$31:$M$400,MASQ2!CH$43)/SUMIFS('Étape 1 - à remplir'!$F$19:$F$28,'Étape 1 - à remplir'!$C$19:$C$28,MASQ2!$CC73,'Étape 1 - à remplir'!$G$19:$G$28,"lots"),"")</f>
        <v/>
      </c>
      <c r="CI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remplir'!$M$31:$M$400,MASQ2!CI$43)/SUMIFS('Étape 1 - à remplir'!$F$19:$F$28,'Étape 1 - à remplir'!$C$19:$C$28,MASQ2!$CC73,'Étape 1 - à remplir'!$G$19:$G$28,"lots"),"")</f>
        <v/>
      </c>
      <c r="CJ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remplir'!$M$31:$M$400,MASQ2!CJ$43)/SUMIFS('Étape 1 - à remplir'!$F$19:$F$28,'Étape 1 - à remplir'!$C$19:$C$28,MASQ2!$CC73,'Étape 1 - à remplir'!$G$19:$G$28,"lots"),"")</f>
        <v/>
      </c>
      <c r="CK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remplir'!$M$31:$M$400,MASQ2!CK$43)/SUMIFS('Étape 1 - à remplir'!$F$19:$F$28,'Étape 1 - à remplir'!$C$19:$C$28,MASQ2!$CC73,'Étape 1 - à remplir'!$G$19:$G$28,"lots"),"")</f>
        <v/>
      </c>
      <c r="CL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remplir'!$M$31:$M$400,MASQ2!CL$43)/SUMIFS('Étape 1 - à remplir'!$F$19:$F$28,'Étape 1 - à remplir'!$C$19:$C$28,MASQ2!$CC73,'Étape 1 - à remplir'!$G$19:$G$28,"lots"),"")</f>
        <v/>
      </c>
      <c r="CM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remplir'!$M$31:$M$400,MASQ2!CM$43)/SUMIFS('Étape 1 - à remplir'!$F$19:$F$28,'Étape 1 - à remplir'!$C$19:$C$28,MASQ2!$CC73,'Étape 1 - à remplir'!$G$19:$G$28,"lots"),"")</f>
        <v/>
      </c>
      <c r="CN73" s="155" t="str">
        <f>IFERROR(SUMIFS('Étape 1 - à remplir'!$F$31:$F$400,'Étape 1 - à remplir'!$C$31:$C$400,IF($CC73="Bovin","Bovin*",IF($CC73="Ovin","Ovin*",IF($CC73="Caprin","Caprin*",IF($CC73="Porcin","Porcin*",IF($CC73="Equin","Equin*",IF($CC73="Volaille","Volaille*",IF($CC73="Poisson","Poisson*",IF($CC73="Autre","Autre*","")))))))),'Étape 1 - à remplir'!$G$31:$G$400,"lots",'Étape 1 - à remplir'!$M$31:$M$400,MASQ2!CN$43)/SUMIFS('Étape 1 - à remplir'!$F$19:$F$28,'Étape 1 - à remplir'!$C$19:$C$28,MASQ2!$CC73,'Étape 1 - à remplir'!$G$19:$G$28,"lots"),"")</f>
        <v/>
      </c>
      <c r="CO73" s="159" t="str">
        <f>IFERROR(SUMIFS('Étape 1 - à remplir'!$F$31:$F$400,'Étape 1 - à remplir'!$C$31:$C$400,IF($CC73="Bovin","Bovin*",IF($CC73="Ovin","Ovin*",IF($CC73="Caprin","Caprin*",IF($CC73="Porcin","Porcin*",IF($CC73="Equin","Equin*",IF($CC73="Volaille","Volaille*",IF($CC73="Poisson","Poisson*",IF($CC73="Autre","Autre*","")))))))),'Étape 1 - à remplir'!$G$31:$G$400,"lots",'Étape 1 - à remplir'!$M$31:$M$400,MASQ2!CO$43)/SUMIFS('Étape 1 - à remplir'!$F$19:$F$28,'Étape 1 - à remplir'!$C$19:$C$28,MASQ2!$CC73,'Étape 1 - à remplir'!$G$19:$G$28,"lots"),"")</f>
        <v/>
      </c>
      <c r="CQ73" s="56"/>
      <c r="CR73" s="8"/>
      <c r="CS73" s="8"/>
      <c r="CT73" s="8"/>
      <c r="CU73" s="8"/>
      <c r="CV73" s="8"/>
      <c r="CW73" s="8"/>
      <c r="CX73" s="8"/>
      <c r="CY73" s="102" t="str">
        <f t="shared" si="94"/>
        <v/>
      </c>
      <c r="CZ73" s="56" t="str">
        <f t="shared" si="95"/>
        <v>BIAPRIM BUVABLE</v>
      </c>
      <c r="DA73" s="204" t="e">
        <f>IF(IF(DI$2="Catégorie",IF(DI$3="Toutes",SUMIFS('Étape 1 - à remplir'!$F$31:$F$400,'Étape 1 - à remplir'!$E$31:$E$400,MASQ2!CZ73,'Étape 1 - à remplir'!$G$31:$G$400,"kg"),SUMIFS('Étape 1 - à remplir'!$F$31:$F$400,'Étape 1 - à remplir'!$E$31:$E$400,MASQ2!CZ73,'Étape 1 - à remplir'!$C$31:$C$400,DI$3)),IF(DI$2="Âge",IF(DI$3="Tous",SUMIFS('Étape 1 - à remplir'!$F$31:$F$400,'Étape 1 - à remplir'!$E$31:$E$400,MASQ2!CZ73,'Étape 1 - à remplir'!$G$31:$G$400,"kg"),SUMIFS('Étape 1 - à remplir'!$F$31:$F$400,'Étape 1 - à remplir'!$E$31:$E$400,MASQ2!CZ73,'Étape 1 - à remplir'!$P$31:$P$400,DI$3,'Étape 1 - à remplir'!$G$31:$G$400,"kg")),IF(DI$2="Atelier",IF(DI$3="Tous",SUMIFS('Étape 1 - à remplir'!$F$31:$F$400,'Étape 1 - à remplir'!$E$31:$E$400,MASQ2!CZ73,'Étape 1 - à remplir'!$G$31:$G$400,"kg"),SUMIFS('Étape 1 - à remplir'!$F$31:$F$400,'Étape 1 - à remplir'!$E$31:$E$400,MASQ2!CZ73,'Étape 1 - à remplir'!$O$31:$O$400,DI$3,'Étape 1 - à remplir'!$G$31:$G$400,"kg")),IF(DI$2="Espèce",IF(DI$3="Tous",SUMIFS('Étape 1 - à remplir'!$F$31:$F$400,'Étape 1 - à remplir'!$E$31:$E$400,MASQ2!CZ73,'Étape 1 - à remplir'!$G$31:$G$400,"kg"),SUMIFS('Étape 1 - à remplir'!$F$31:$F$400,'Étape 1 - à remplir'!$E$31:$E$400,MASQ2!CZ73,'Étape 1 - à remplir'!$N$31:$N$400,DI$3,'Étape 1 - à remplir'!$G$31:$G$400,"kg"))))))=0,NA(),IF(DI$2="Catégorie",IF(DI$3="Toutes",SUMIFS('Étape 1 - à remplir'!$F$31:$F$400,'Étape 1 - à remplir'!$E$31:$E$400,MASQ2!CZ73,'Étape 1 - à remplir'!$G$31:$G$400,"kg"),SUMIFS('Étape 1 - à remplir'!$F$31:$F$400,'Étape 1 - à remplir'!$E$31:$E$400,MASQ2!CZ73,'Étape 1 - à remplir'!$C$31:$C$400,DI$3)),IF(DI$2="Âge",IF(DI$3="Tous",SUMIFS('Étape 1 - à remplir'!$F$31:$F$400,'Étape 1 - à remplir'!$E$31:$E$400,MASQ2!CZ73,'Étape 1 - à remplir'!$G$31:$G$400,"kg"),SUMIFS('Étape 1 - à remplir'!$F$31:$F$400,'Étape 1 - à remplir'!$E$31:$E$400,MASQ2!CZ73,'Étape 1 - à remplir'!$P$31:$P$400,DI$3,'Étape 1 - à remplir'!$G$31:$G$400,"kg")),IF(DI$2="Atelier",IF(DI$3="Tous",SUMIFS('Étape 1 - à remplir'!$F$31:$F$400,'Étape 1 - à remplir'!$E$31:$E$400,MASQ2!CZ73,'Étape 1 - à remplir'!$G$31:$G$400,"kg"),SUMIFS('Étape 1 - à remplir'!$F$31:$F$400,'Étape 1 - à remplir'!$E$31:$E$400,MASQ2!CZ73,'Étape 1 - à remplir'!$O$31:$O$400,DI$3,'Étape 1 - à remplir'!$G$31:$G$400,"kg")),IF(DI$2="Espèce",IF(DI$3="Tous",SUMIFS('Étape 1 - à remplir'!$F$31:$F$400,'Étape 1 - à remplir'!$E$31:$E$400,MASQ2!CZ73,'Étape 1 - à remplir'!$G$31:$G$400,"kg"),SUMIFS('Étape 1 - à remplir'!$F$31:$F$400,'Étape 1 - à remplir'!$E$31:$E$400,MASQ2!CZ73,'Étape 1 - à remplir'!$N$31:$N$400,DI$3,'Étape 1 - à remplir'!$G$31:$G$400,"kg")))))))</f>
        <v>#N/A</v>
      </c>
      <c r="DB73" s="104">
        <f t="shared" si="103"/>
        <v>0</v>
      </c>
      <c r="DC73" s="204" t="str">
        <f t="shared" si="96"/>
        <v>Sulfadiméthoxine</v>
      </c>
      <c r="DD73" s="204" t="str">
        <f t="shared" si="97"/>
        <v>Triméthoprime</v>
      </c>
      <c r="DE73" s="204" t="str">
        <f t="shared" si="98"/>
        <v/>
      </c>
      <c r="DF73" s="204" t="str">
        <f t="shared" si="99"/>
        <v>Sulfamides</v>
      </c>
      <c r="DG73" s="204" t="str">
        <f t="shared" si="100"/>
        <v>Trimethoprime</v>
      </c>
      <c r="DH73" s="97" t="str">
        <f t="shared" si="101"/>
        <v/>
      </c>
      <c r="DI73" s="78"/>
      <c r="DJ73" s="78"/>
      <c r="DK73" s="77" t="str">
        <f ca="1"/>
        <v>BIAPRIM BUVABLE</v>
      </c>
      <c r="DL73" s="79" t="e">
        <f ca="1"/>
        <v>#N/A</v>
      </c>
      <c r="DM73" s="102"/>
      <c r="DN73" s="8"/>
      <c r="DO73" s="8"/>
      <c r="DP73" s="8"/>
      <c r="DQ73" s="8"/>
      <c r="DR73" s="8"/>
      <c r="DS73" s="8"/>
      <c r="DT73" s="8"/>
      <c r="DU73" s="8"/>
      <c r="DV73" s="8"/>
      <c r="DW73" s="8"/>
      <c r="DX73" s="164" t="str">
        <f t="shared" si="85"/>
        <v/>
      </c>
      <c r="DY73" s="164" t="str">
        <f>IFERROR(SUMIFS('Étape 1 - à remplir'!$F$31:$F$400,'Étape 1 - à remplir'!$C$31:$C$400,IF($DX73="Bovin","Bovin*",IF($DX73="Ovin","Ovin*",IF($DX73="Caprin","Caprin*",IF($DX73="Porcin","Porcin*",IF($DX73="Equin","Equin*",IF($DX73="Volaille","Volaille*",IF($DX73="Poisson","Poisson*",IF($DX73="Autre","Autre*","")))))))),'Étape 1 - à remplir'!$G$31:$G$400,"kg",'Étape 1 - à remplir'!$M$31:$M$400,MASQ2!DY$43)/SUMIFS('Étape 1 - à remplir'!$F$19:$F$28,'Étape 1 - à remplir'!$C$19:$C$28,MASQ2!$DX73,'Étape 1 - à remplir'!$G$19:$G$28,"kg"),"")</f>
        <v/>
      </c>
      <c r="DZ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remplir'!$M$31:$M$400,MASQ2!DZ$43)/SUMIFS('Étape 1 - à remplir'!$F$19:$F$28,'Étape 1 - à remplir'!$C$19:$C$28,MASQ2!$DX73,'Étape 1 - à remplir'!$G$19:$G$28,"kg"),"")</f>
        <v/>
      </c>
      <c r="EA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remplir'!$M$31:$M$400,MASQ2!EA$43)/SUMIFS('Étape 1 - à remplir'!$F$19:$F$28,'Étape 1 - à remplir'!$C$19:$C$28,MASQ2!$DX73,'Étape 1 - à remplir'!$G$19:$G$28,"kg"),"")</f>
        <v/>
      </c>
      <c r="EB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remplir'!$M$31:$M$400,MASQ2!EB$43)/SUMIFS('Étape 1 - à remplir'!$F$19:$F$28,'Étape 1 - à remplir'!$C$19:$C$28,MASQ2!$DX73,'Étape 1 - à remplir'!$G$19:$G$28,"kg"),"")</f>
        <v/>
      </c>
      <c r="EC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remplir'!$M$31:$M$400,MASQ2!EC$43)/SUMIFS('Étape 1 - à remplir'!$F$19:$F$28,'Étape 1 - à remplir'!$C$19:$C$28,MASQ2!$DX73,'Étape 1 - à remplir'!$G$19:$G$28,"kg"),"")</f>
        <v/>
      </c>
      <c r="ED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remplir'!$M$31:$M$400,MASQ2!ED$43)/SUMIFS('Étape 1 - à remplir'!$F$19:$F$28,'Étape 1 - à remplir'!$C$19:$C$28,MASQ2!$DX73,'Étape 1 - à remplir'!$G$19:$G$28,"kg"),"")</f>
        <v/>
      </c>
      <c r="EE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remplir'!$M$31:$M$400,MASQ2!EE$43)/SUMIFS('Étape 1 - à remplir'!$F$19:$F$28,'Étape 1 - à remplir'!$C$19:$C$28,MASQ2!$DX73,'Étape 1 - à remplir'!$G$19:$G$28,"kg"),"")</f>
        <v/>
      </c>
      <c r="EF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remplir'!$M$31:$M$400,MASQ2!EF$43)/SUMIFS('Étape 1 - à remplir'!$F$19:$F$28,'Étape 1 - à remplir'!$C$19:$C$28,MASQ2!$DX73,'Étape 1 - à remplir'!$G$19:$G$28,"kg"),"")</f>
        <v/>
      </c>
      <c r="EG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remplir'!$M$31:$M$400,MASQ2!EG$43)/SUMIFS('Étape 1 - à remplir'!$F$19:$F$28,'Étape 1 - à remplir'!$C$19:$C$28,MASQ2!$DX73,'Étape 1 - à remplir'!$G$19:$G$28,"kg"),"")</f>
        <v/>
      </c>
      <c r="EH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remplir'!$M$31:$M$400,MASQ2!EH$43)/SUMIFS('Étape 1 - à remplir'!$F$19:$F$28,'Étape 1 - à remplir'!$C$19:$C$28,MASQ2!$DX73,'Étape 1 - à remplir'!$G$19:$G$28,"kg"),"")</f>
        <v/>
      </c>
      <c r="EI73" s="155" t="str">
        <f>IFERROR(SUMIFS('Étape 1 - à remplir'!$F$31:$F$400,'Étape 1 - à remplir'!$C$31:$C$400,IF($DX73="Bovin","Bovin*",IF($DX73="Ovin","Ovin*",IF($DX73="Caprin","Caprin*",IF($DX73="Porcin","Porcin*",IF($DX73="Equin","Equin*",IF($DX73="Volaille","Volaille*",IF($DX73="Poisson","Poisson*",IF($DX73="Autre","Autre*","")))))))),'Étape 1 - à remplir'!$G$31:$G$400,"kg",'Étape 1 - à remplir'!$M$31:$M$400,MASQ2!EI$43)/SUMIFS('Étape 1 - à remplir'!$F$19:$F$28,'Étape 1 - à remplir'!$C$19:$C$28,MASQ2!$DX73,'Étape 1 - à remplir'!$G$19:$G$28,"kg"),"")</f>
        <v/>
      </c>
      <c r="EJ73" s="159" t="str">
        <f>IFERROR(SUMIFS('Étape 1 - à remplir'!$F$31:$F$400,'Étape 1 - à remplir'!$C$31:$C$400,IF($DX73="Bovin","Bovin*",IF($DX73="Ovin","Ovin*",IF($DX73="Caprin","Caprin*",IF($DX73="Porcin","Porcin*",IF($DX73="Equin","Equin*",IF($DX73="Volaille","Volaille*",IF($DX73="Poisson","Poisson*",IF($DX73="Autre","Autre*","")))))))),'Étape 1 - à remplir'!$G$31:$G$400,"kg",'Étape 1 - à remplir'!$M$31:$M$400,MASQ2!EJ$43)/SUMIFS('Étape 1 - à remplir'!$F$19:$F$28,'Étape 1 - à remplir'!$C$19:$C$28,MASQ2!$DX73,'Étape 1 - à remplir'!$G$19:$G$28,"kg"),"")</f>
        <v/>
      </c>
    </row>
    <row r="74" spans="1:140" x14ac:dyDescent="0.25">
      <c r="A74" s="56"/>
      <c r="B74" s="8"/>
      <c r="C74" s="8"/>
      <c r="D74" s="8"/>
      <c r="E74" s="8"/>
      <c r="F74" s="8"/>
      <c r="G74" s="8"/>
      <c r="H74" s="8"/>
      <c r="I74" s="102" t="str">
        <f>INDEX(Données_ATB!BE:BV,MATCH(MASQ2!J74,Données_ATB!BE:BE,0),18)</f>
        <v/>
      </c>
      <c r="J74" s="77" t="str">
        <f>Données_ATB!BE73</f>
        <v>BILOVET 200 MG/ML SOLUTION INJECTABLE</v>
      </c>
      <c r="K74" s="204" t="e">
        <f>IF(IF(S$2="Catégorie",IF(S$3="Toutes",SUMIFS('Étape 1 - à remplir'!$F$31:$F$400,'Étape 1 - à remplir'!$E$31:$E$400,MASQ2!J74,'Étape 1 - à remplir'!$G$31:$G$400,"animaux"),SUMIFS('Étape 1 - à remplir'!$F$31:$F$400,'Étape 1 - à remplir'!$E$31:$E$400,MASQ2!J74,'Étape 1 - à remplir'!$C$31:$C$400,S$3)),IF(S$2="Âge",IF(S$3="Tous",SUMIFS('Étape 1 - à remplir'!$F$31:$F$400,'Étape 1 - à remplir'!$E$31:$E$400,MASQ2!J74,'Étape 1 - à remplir'!$G$31:$G$400,"animaux"),SUMIFS('Étape 1 - à remplir'!$F$31:$F$400,'Étape 1 - à remplir'!$E$31:$E$400,MASQ2!J74,'Étape 1 - à remplir'!$P$31:$P$400,S$3)),IF(S$2="Atelier",IF(S$3="Tous",SUMIFS('Étape 1 - à remplir'!$F$31:$F$400,'Étape 1 - à remplir'!$E$31:$E$400,MASQ2!J74,'Étape 1 - à remplir'!$G$31:$G$400,"animaux"),SUMIFS('Étape 1 - à remplir'!$F$31:$F$400,'Étape 1 - à remplir'!$E$31:$E$400,MASQ2!J74,'Étape 1 - à remplir'!$O$31:$O$400,S$3)),IF(S$2="Espèce",IF(S$3="Tous",SUMIFS('Étape 1 - à remplir'!$F$31:$F$400,'Étape 1 - à remplir'!$E$31:$E$400,MASQ2!J74,'Étape 1 - à remplir'!$G$31:$G$400,"animaux"),SUMIFS('Étape 1 - à remplir'!$F$31:$F$400,'Étape 1 - à remplir'!$E$31:$E$400,MASQ2!J74,'Étape 1 - à remplir'!$N$31:$N$400,S$3))))))=0,NA(),IF(S$2="Catégorie",IF(S$3="Toutes",SUMIFS('Étape 1 - à remplir'!$F$31:$F$400,'Étape 1 - à remplir'!$E$31:$E$400,MASQ2!J74,'Étape 1 - à remplir'!$G$31:$G$400,"animaux"),SUMIFS('Étape 1 - à remplir'!$F$31:$F$400,'Étape 1 - à remplir'!$E$31:$E$400,MASQ2!J74,'Étape 1 - à remplir'!$C$31:$C$400,S$3)),IF(S$2="Âge",IF(S$3="Tous",SUMIFS('Étape 1 - à remplir'!$F$31:$F$400,'Étape 1 - à remplir'!$E$31:$E$400,MASQ2!J74,'Étape 1 - à remplir'!$G$31:$G$400,"animaux"),SUMIFS('Étape 1 - à remplir'!$F$31:$F$400,'Étape 1 - à remplir'!$E$31:$E$400,MASQ2!J74,'Étape 1 - à remplir'!$P$31:$P$400,S$3)),IF(S$2="Atelier",IF(S$3="Tous",SUMIFS('Étape 1 - à remplir'!$F$31:$F$400,'Étape 1 - à remplir'!$E$31:$E$400,MASQ2!J74,'Étape 1 - à remplir'!$G$31:$G$400,"animaux"),SUMIFS('Étape 1 - à remplir'!$F$31:$F$400,'Étape 1 - à remplir'!$E$31:$E$400,MASQ2!J74,'Étape 1 - à remplir'!$O$31:$O$400,S$3)),IF(S$2="Espèce",IF(S$3="Tous",SUMIFS('Étape 1 - à remplir'!$F$31:$F$400,'Étape 1 - à remplir'!$E$31:$E$400,MASQ2!J74,'Étape 1 - à remplir'!$G$31:$G$400,"animaux"),SUMIFS('Étape 1 - à remplir'!$F$31:$F$400,'Étape 1 - à remplir'!$E$31:$E$400,MASQ2!J74,'Étape 1 - à remplir'!$N$31:$N$400,S$3)))))))</f>
        <v>#N/A</v>
      </c>
      <c r="L74" s="97">
        <f t="shared" si="104"/>
        <v>0</v>
      </c>
      <c r="M74" s="56" t="str">
        <f>Données_ATB!BN73</f>
        <v>Tylosine</v>
      </c>
      <c r="N74" s="204" t="str">
        <f>Données_ATB!BO73</f>
        <v/>
      </c>
      <c r="O74" s="97" t="str">
        <f>Données_ATB!BP73</f>
        <v/>
      </c>
      <c r="P74" s="77" t="str">
        <f>Données_ATB!BR73</f>
        <v>Macrolides</v>
      </c>
      <c r="Q74" s="78" t="str">
        <f>Données_ATB!BS73</f>
        <v/>
      </c>
      <c r="R74" s="79" t="str">
        <f>Données_ATB!BT73</f>
        <v/>
      </c>
      <c r="S74" s="78"/>
      <c r="T74" s="78"/>
      <c r="U74" s="77" t="str">
        <f ca="1"/>
        <v>BILOVET 200 MG/ML SOLUTION INJECTABLE</v>
      </c>
      <c r="V74" s="79" t="e">
        <f ca="1"/>
        <v>#N/A</v>
      </c>
      <c r="W74" s="102"/>
      <c r="X74" s="78"/>
      <c r="Y74" s="8"/>
      <c r="Z74" s="8"/>
      <c r="AA74" s="8"/>
      <c r="AB74" s="102"/>
      <c r="AC74" s="8"/>
      <c r="AD74" s="8"/>
      <c r="AE74" s="8"/>
      <c r="AF74" s="8"/>
      <c r="AG74" s="8"/>
      <c r="AI74" s="8"/>
      <c r="AJ74" s="8"/>
      <c r="AK74" s="8"/>
      <c r="AL74" s="8"/>
      <c r="AM74" s="8"/>
      <c r="AN74" s="8"/>
      <c r="AO74" s="8"/>
      <c r="AP74" s="8"/>
      <c r="AQ74" s="8"/>
      <c r="AR74" s="8"/>
      <c r="AS74" s="8"/>
      <c r="AT74" s="97"/>
      <c r="AV74" s="56"/>
      <c r="AW74" s="8"/>
      <c r="AX74" s="8"/>
      <c r="AY74" s="8"/>
      <c r="AZ74" s="8"/>
      <c r="BA74" s="8"/>
      <c r="BB74" s="8"/>
      <c r="BC74" s="8"/>
      <c r="BD74" s="102" t="str">
        <f t="shared" si="86"/>
        <v/>
      </c>
      <c r="BE74" s="56" t="str">
        <f t="shared" si="87"/>
        <v>BILOVET 200 MG/ML SOLUTION INJECTABLE</v>
      </c>
      <c r="BF74" s="204" t="e">
        <f>IF(IF(BN$2="Catégorie",IF(BN$3="Toutes",SUMIFS('Étape 1 - à remplir'!$F$31:$F$400,'Étape 1 - à remplir'!$E$31:$E$400,MASQ2!BE74,'Étape 1 - à remplir'!$G$31:$G$400,"lots"),SUMIFS('Étape 1 - à remplir'!$F$31:$F$400,'Étape 1 - à remplir'!$E$31:$E$400,MASQ2!BE74,'Étape 1 - à remplir'!$C$31:$C$400,BN$3)),IF(BN$2="Âge",IF(BN$3="Tous",SUMIFS('Étape 1 - à remplir'!$F$31:$F$400,'Étape 1 - à remplir'!$E$31:$E$400,MASQ2!BE74,'Étape 1 - à remplir'!$G$31:$G$400,"lots"),SUMIFS('Étape 1 - à remplir'!$F$31:$F$400,'Étape 1 - à remplir'!$E$31:$E$400,MASQ2!BE74,'Étape 1 - à remplir'!$P$31:$P$400,BN$3,'Étape 1 - à remplir'!$G$31:$G$400,"lots")),IF(BN$2="Atelier",IF(BN$3="Tous",SUMIFS('Étape 1 - à remplir'!$F$31:$F$400,'Étape 1 - à remplir'!$E$31:$E$400,MASQ2!BE74,'Étape 1 - à remplir'!$G$31:$G$400,"lots"),SUMIFS('Étape 1 - à remplir'!$F$31:$F$400,'Étape 1 - à remplir'!$E$31:$E$400,MASQ2!BE74,'Étape 1 - à remplir'!$O$31:$O$400,BN$3,'Étape 1 - à remplir'!$G$31:$G$400,"lots")),IF(BN$2="Espèce",IF(BN$3="Tous",SUMIFS('Étape 1 - à remplir'!$F$31:$F$400,'Étape 1 - à remplir'!$E$31:$E$400,MASQ2!BE74,'Étape 1 - à remplir'!$G$31:$G$400,"lots"),SUMIFS('Étape 1 - à remplir'!$F$31:$F$400,'Étape 1 - à remplir'!$E$31:$E$400,MASQ2!BE74,'Étape 1 - à remplir'!$N$31:$N$400,BN$3,'Étape 1 - à remplir'!$G$31:$G$400,"lots"))))))=0,NA(),IF(BN$2="Catégorie",IF(BN$3="Toutes",SUMIFS('Étape 1 - à remplir'!$F$31:$F$400,'Étape 1 - à remplir'!$E$31:$E$400,MASQ2!BE74,'Étape 1 - à remplir'!$G$31:$G$400,"lots"),SUMIFS('Étape 1 - à remplir'!$F$31:$F$400,'Étape 1 - à remplir'!$E$31:$E$400,MASQ2!BE74,'Étape 1 - à remplir'!$C$31:$C$400,BN$3)),IF(BN$2="Âge",IF(BN$3="Tous",SUMIFS('Étape 1 - à remplir'!$F$31:$F$400,'Étape 1 - à remplir'!$E$31:$E$400,MASQ2!BE74,'Étape 1 - à remplir'!$G$31:$G$400,"lots"),SUMIFS('Étape 1 - à remplir'!$F$31:$F$400,'Étape 1 - à remplir'!$E$31:$E$400,MASQ2!BE74,'Étape 1 - à remplir'!$P$31:$P$400,BN$3,'Étape 1 - à remplir'!$G$31:$G$400,"lots")),IF(BN$2="Atelier",IF(BN$3="Tous",SUMIFS('Étape 1 - à remplir'!$F$31:$F$400,'Étape 1 - à remplir'!$E$31:$E$400,MASQ2!BE74,'Étape 1 - à remplir'!$G$31:$G$400,"lots"),SUMIFS('Étape 1 - à remplir'!$F$31:$F$400,'Étape 1 - à remplir'!$E$31:$E$400,MASQ2!BE74,'Étape 1 - à remplir'!$O$31:$O$400,BN$3,'Étape 1 - à remplir'!$G$31:$G$400,"lots")),IF(BN$2="Espèce",IF(BN$3="Tous",SUMIFS('Étape 1 - à remplir'!$F$31:$F$400,'Étape 1 - à remplir'!$E$31:$E$400,MASQ2!BE74,'Étape 1 - à remplir'!$G$31:$G$400,"lots"),SUMIFS('Étape 1 - à remplir'!$F$31:$F$400,'Étape 1 - à remplir'!$E$31:$E$400,MASQ2!BE74,'Étape 1 - à remplir'!$N$31:$N$400,BN$3,'Étape 1 - à remplir'!$G$31:$G$400,"lots")))))))</f>
        <v>#N/A</v>
      </c>
      <c r="BG74" s="204">
        <f t="shared" si="102"/>
        <v>0</v>
      </c>
      <c r="BH74" s="204" t="str">
        <f t="shared" si="88"/>
        <v>Tylosine</v>
      </c>
      <c r="BI74" s="204" t="str">
        <f t="shared" si="89"/>
        <v/>
      </c>
      <c r="BJ74" s="204" t="str">
        <f t="shared" si="90"/>
        <v/>
      </c>
      <c r="BK74" s="204" t="str">
        <f t="shared" si="91"/>
        <v>Macrolides</v>
      </c>
      <c r="BL74" s="204" t="str">
        <f t="shared" si="92"/>
        <v/>
      </c>
      <c r="BM74" s="97" t="str">
        <f t="shared" si="93"/>
        <v/>
      </c>
      <c r="BN74" s="78"/>
      <c r="BO74" s="78"/>
      <c r="BP74" s="77" t="str">
        <f ca="1"/>
        <v>BILOVET 200 MG/ML SOLUTION INJECTABLE</v>
      </c>
      <c r="BQ74" s="79" t="e">
        <f ca="1"/>
        <v>#N/A</v>
      </c>
      <c r="BR74" s="102"/>
      <c r="BS74" s="8"/>
      <c r="BT74" s="8"/>
      <c r="BU74" s="8"/>
      <c r="BV74" s="8"/>
      <c r="BW74" s="8"/>
      <c r="BX74" s="8"/>
      <c r="BY74" s="8"/>
      <c r="BZ74" s="8"/>
      <c r="CA74" s="8"/>
      <c r="CB74" s="8"/>
      <c r="CC74" s="8"/>
      <c r="CD74" s="8"/>
      <c r="CE74" s="8"/>
      <c r="CF74" s="8"/>
      <c r="CG74" s="8"/>
      <c r="CH74" s="8"/>
      <c r="CI74" s="8"/>
      <c r="CJ74" s="8"/>
      <c r="CK74" s="8"/>
      <c r="CL74" s="8"/>
      <c r="CM74" s="8"/>
      <c r="CN74" s="8"/>
      <c r="CO74" s="97"/>
      <c r="CQ74" s="56"/>
      <c r="CR74" s="8"/>
      <c r="CS74" s="8"/>
      <c r="CT74" s="8"/>
      <c r="CU74" s="8"/>
      <c r="CV74" s="8"/>
      <c r="CW74" s="8"/>
      <c r="CX74" s="8"/>
      <c r="CY74" s="102" t="str">
        <f t="shared" si="94"/>
        <v/>
      </c>
      <c r="CZ74" s="56" t="str">
        <f t="shared" si="95"/>
        <v>BILOVET 200 MG/ML SOLUTION INJECTABLE</v>
      </c>
      <c r="DA74" s="204" t="e">
        <f>IF(IF(DI$2="Catégorie",IF(DI$3="Toutes",SUMIFS('Étape 1 - à remplir'!$F$31:$F$400,'Étape 1 - à remplir'!$E$31:$E$400,MASQ2!CZ74,'Étape 1 - à remplir'!$G$31:$G$400,"kg"),SUMIFS('Étape 1 - à remplir'!$F$31:$F$400,'Étape 1 - à remplir'!$E$31:$E$400,MASQ2!CZ74,'Étape 1 - à remplir'!$C$31:$C$400,DI$3)),IF(DI$2="Âge",IF(DI$3="Tous",SUMIFS('Étape 1 - à remplir'!$F$31:$F$400,'Étape 1 - à remplir'!$E$31:$E$400,MASQ2!CZ74,'Étape 1 - à remplir'!$G$31:$G$400,"kg"),SUMIFS('Étape 1 - à remplir'!$F$31:$F$400,'Étape 1 - à remplir'!$E$31:$E$400,MASQ2!CZ74,'Étape 1 - à remplir'!$P$31:$P$400,DI$3,'Étape 1 - à remplir'!$G$31:$G$400,"kg")),IF(DI$2="Atelier",IF(DI$3="Tous",SUMIFS('Étape 1 - à remplir'!$F$31:$F$400,'Étape 1 - à remplir'!$E$31:$E$400,MASQ2!CZ74,'Étape 1 - à remplir'!$G$31:$G$400,"kg"),SUMIFS('Étape 1 - à remplir'!$F$31:$F$400,'Étape 1 - à remplir'!$E$31:$E$400,MASQ2!CZ74,'Étape 1 - à remplir'!$O$31:$O$400,DI$3,'Étape 1 - à remplir'!$G$31:$G$400,"kg")),IF(DI$2="Espèce",IF(DI$3="Tous",SUMIFS('Étape 1 - à remplir'!$F$31:$F$400,'Étape 1 - à remplir'!$E$31:$E$400,MASQ2!CZ74,'Étape 1 - à remplir'!$G$31:$G$400,"kg"),SUMIFS('Étape 1 - à remplir'!$F$31:$F$400,'Étape 1 - à remplir'!$E$31:$E$400,MASQ2!CZ74,'Étape 1 - à remplir'!$N$31:$N$400,DI$3,'Étape 1 - à remplir'!$G$31:$G$400,"kg"))))))=0,NA(),IF(DI$2="Catégorie",IF(DI$3="Toutes",SUMIFS('Étape 1 - à remplir'!$F$31:$F$400,'Étape 1 - à remplir'!$E$31:$E$400,MASQ2!CZ74,'Étape 1 - à remplir'!$G$31:$G$400,"kg"),SUMIFS('Étape 1 - à remplir'!$F$31:$F$400,'Étape 1 - à remplir'!$E$31:$E$400,MASQ2!CZ74,'Étape 1 - à remplir'!$C$31:$C$400,DI$3)),IF(DI$2="Âge",IF(DI$3="Tous",SUMIFS('Étape 1 - à remplir'!$F$31:$F$400,'Étape 1 - à remplir'!$E$31:$E$400,MASQ2!CZ74,'Étape 1 - à remplir'!$G$31:$G$400,"kg"),SUMIFS('Étape 1 - à remplir'!$F$31:$F$400,'Étape 1 - à remplir'!$E$31:$E$400,MASQ2!CZ74,'Étape 1 - à remplir'!$P$31:$P$400,DI$3,'Étape 1 - à remplir'!$G$31:$G$400,"kg")),IF(DI$2="Atelier",IF(DI$3="Tous",SUMIFS('Étape 1 - à remplir'!$F$31:$F$400,'Étape 1 - à remplir'!$E$31:$E$400,MASQ2!CZ74,'Étape 1 - à remplir'!$G$31:$G$400,"kg"),SUMIFS('Étape 1 - à remplir'!$F$31:$F$400,'Étape 1 - à remplir'!$E$31:$E$400,MASQ2!CZ74,'Étape 1 - à remplir'!$O$31:$O$400,DI$3,'Étape 1 - à remplir'!$G$31:$G$400,"kg")),IF(DI$2="Espèce",IF(DI$3="Tous",SUMIFS('Étape 1 - à remplir'!$F$31:$F$400,'Étape 1 - à remplir'!$E$31:$E$400,MASQ2!CZ74,'Étape 1 - à remplir'!$G$31:$G$400,"kg"),SUMIFS('Étape 1 - à remplir'!$F$31:$F$400,'Étape 1 - à remplir'!$E$31:$E$400,MASQ2!CZ74,'Étape 1 - à remplir'!$N$31:$N$400,DI$3,'Étape 1 - à remplir'!$G$31:$G$400,"kg")))))))</f>
        <v>#N/A</v>
      </c>
      <c r="DB74" s="104">
        <f t="shared" si="103"/>
        <v>0</v>
      </c>
      <c r="DC74" s="204" t="str">
        <f t="shared" si="96"/>
        <v>Tylosine</v>
      </c>
      <c r="DD74" s="204" t="str">
        <f t="shared" si="97"/>
        <v/>
      </c>
      <c r="DE74" s="204" t="str">
        <f t="shared" si="98"/>
        <v/>
      </c>
      <c r="DF74" s="204" t="str">
        <f t="shared" si="99"/>
        <v>Macrolides</v>
      </c>
      <c r="DG74" s="204" t="str">
        <f t="shared" si="100"/>
        <v/>
      </c>
      <c r="DH74" s="97" t="str">
        <f t="shared" si="101"/>
        <v/>
      </c>
      <c r="DI74" s="78"/>
      <c r="DJ74" s="78"/>
      <c r="DK74" s="77" t="str">
        <f ca="1"/>
        <v>BILOVET 200 MG/ML SOLUTION INJECTABLE</v>
      </c>
      <c r="DL74" s="79" t="e">
        <f ca="1"/>
        <v>#N/A</v>
      </c>
      <c r="DM74" s="102"/>
      <c r="DN74" s="8"/>
      <c r="DO74" s="8"/>
      <c r="DP74" s="8"/>
      <c r="DQ74" s="8"/>
      <c r="DR74" s="8"/>
      <c r="DS74" s="8"/>
      <c r="DT74" s="8"/>
      <c r="DU74" s="8"/>
      <c r="DV74" s="8"/>
      <c r="DW74" s="8"/>
      <c r="DX74" s="8"/>
      <c r="DY74" s="8"/>
      <c r="DZ74" s="8"/>
      <c r="EA74" s="8"/>
      <c r="EB74" s="8"/>
      <c r="EC74" s="8"/>
      <c r="ED74" s="8"/>
      <c r="EE74" s="8"/>
      <c r="EF74" s="8"/>
      <c r="EG74" s="8"/>
      <c r="EH74" s="8"/>
      <c r="EI74" s="8"/>
      <c r="EJ74" s="97"/>
    </row>
    <row r="75" spans="1:140" x14ac:dyDescent="0.25">
      <c r="A75" s="56"/>
      <c r="B75" s="8"/>
      <c r="C75" s="8"/>
      <c r="D75" s="8"/>
      <c r="E75" s="8"/>
      <c r="F75" s="8"/>
      <c r="G75" s="8"/>
      <c r="H75" s="8"/>
      <c r="I75" s="102" t="str">
        <f>INDEX(Données_ATB!BE:BV,MATCH(MASQ2!J75,Données_ATB!BE:BE,0),18)</f>
        <v/>
      </c>
      <c r="J75" s="77" t="str">
        <f>Données_ATB!BE74</f>
        <v>BIMOXYL LA 150 MG/ML SUSPENSION INJECTABLE POUR BOVINS OVINS ET PORCINS</v>
      </c>
      <c r="K75" s="204" t="e">
        <f>IF(IF(S$2="Catégorie",IF(S$3="Toutes",SUMIFS('Étape 1 - à remplir'!$F$31:$F$400,'Étape 1 - à remplir'!$E$31:$E$400,MASQ2!J75,'Étape 1 - à remplir'!$G$31:$G$400,"animaux"),SUMIFS('Étape 1 - à remplir'!$F$31:$F$400,'Étape 1 - à remplir'!$E$31:$E$400,MASQ2!J75,'Étape 1 - à remplir'!$C$31:$C$400,S$3)),IF(S$2="Âge",IF(S$3="Tous",SUMIFS('Étape 1 - à remplir'!$F$31:$F$400,'Étape 1 - à remplir'!$E$31:$E$400,MASQ2!J75,'Étape 1 - à remplir'!$G$31:$G$400,"animaux"),SUMIFS('Étape 1 - à remplir'!$F$31:$F$400,'Étape 1 - à remplir'!$E$31:$E$400,MASQ2!J75,'Étape 1 - à remplir'!$P$31:$P$400,S$3)),IF(S$2="Atelier",IF(S$3="Tous",SUMIFS('Étape 1 - à remplir'!$F$31:$F$400,'Étape 1 - à remplir'!$E$31:$E$400,MASQ2!J75,'Étape 1 - à remplir'!$G$31:$G$400,"animaux"),SUMIFS('Étape 1 - à remplir'!$F$31:$F$400,'Étape 1 - à remplir'!$E$31:$E$400,MASQ2!J75,'Étape 1 - à remplir'!$O$31:$O$400,S$3)),IF(S$2="Espèce",IF(S$3="Tous",SUMIFS('Étape 1 - à remplir'!$F$31:$F$400,'Étape 1 - à remplir'!$E$31:$E$400,MASQ2!J75,'Étape 1 - à remplir'!$G$31:$G$400,"animaux"),SUMIFS('Étape 1 - à remplir'!$F$31:$F$400,'Étape 1 - à remplir'!$E$31:$E$400,MASQ2!J75,'Étape 1 - à remplir'!$N$31:$N$400,S$3))))))=0,NA(),IF(S$2="Catégorie",IF(S$3="Toutes",SUMIFS('Étape 1 - à remplir'!$F$31:$F$400,'Étape 1 - à remplir'!$E$31:$E$400,MASQ2!J75,'Étape 1 - à remplir'!$G$31:$G$400,"animaux"),SUMIFS('Étape 1 - à remplir'!$F$31:$F$400,'Étape 1 - à remplir'!$E$31:$E$400,MASQ2!J75,'Étape 1 - à remplir'!$C$31:$C$400,S$3)),IF(S$2="Âge",IF(S$3="Tous",SUMIFS('Étape 1 - à remplir'!$F$31:$F$400,'Étape 1 - à remplir'!$E$31:$E$400,MASQ2!J75,'Étape 1 - à remplir'!$G$31:$G$400,"animaux"),SUMIFS('Étape 1 - à remplir'!$F$31:$F$400,'Étape 1 - à remplir'!$E$31:$E$400,MASQ2!J75,'Étape 1 - à remplir'!$P$31:$P$400,S$3)),IF(S$2="Atelier",IF(S$3="Tous",SUMIFS('Étape 1 - à remplir'!$F$31:$F$400,'Étape 1 - à remplir'!$E$31:$E$400,MASQ2!J75,'Étape 1 - à remplir'!$G$31:$G$400,"animaux"),SUMIFS('Étape 1 - à remplir'!$F$31:$F$400,'Étape 1 - à remplir'!$E$31:$E$400,MASQ2!J75,'Étape 1 - à remplir'!$O$31:$O$400,S$3)),IF(S$2="Espèce",IF(S$3="Tous",SUMIFS('Étape 1 - à remplir'!$F$31:$F$400,'Étape 1 - à remplir'!$E$31:$E$400,MASQ2!J75,'Étape 1 - à remplir'!$G$31:$G$400,"animaux"),SUMIFS('Étape 1 - à remplir'!$F$31:$F$400,'Étape 1 - à remplir'!$E$31:$E$400,MASQ2!J75,'Étape 1 - à remplir'!$N$31:$N$400,S$3)))))))</f>
        <v>#N/A</v>
      </c>
      <c r="L75" s="97">
        <f t="shared" si="104"/>
        <v>0</v>
      </c>
      <c r="M75" s="56" t="str">
        <f>Données_ATB!BN74</f>
        <v>Amoxicilline</v>
      </c>
      <c r="N75" s="204" t="str">
        <f>Données_ATB!BO74</f>
        <v/>
      </c>
      <c r="O75" s="97" t="str">
        <f>Données_ATB!BP74</f>
        <v/>
      </c>
      <c r="P75" s="77" t="str">
        <f>Données_ATB!BR74</f>
        <v>Penicillines</v>
      </c>
      <c r="Q75" s="78" t="str">
        <f>Données_ATB!BS74</f>
        <v/>
      </c>
      <c r="R75" s="79" t="str">
        <f>Données_ATB!BT74</f>
        <v/>
      </c>
      <c r="S75" s="78"/>
      <c r="T75" s="78"/>
      <c r="U75" s="77" t="str">
        <f ca="1"/>
        <v>BIMOXYL LA 150 MG/ML SUSPENSION INJECTABLE POUR BOVINS OVINS ET PORCINS</v>
      </c>
      <c r="V75" s="79" t="e">
        <f ca="1"/>
        <v>#N/A</v>
      </c>
      <c r="W75" s="102"/>
      <c r="X75" s="78"/>
      <c r="Y75" s="8"/>
      <c r="Z75" s="8"/>
      <c r="AA75" s="8"/>
      <c r="AB75" s="102"/>
      <c r="AC75" s="8"/>
      <c r="AD75" s="8"/>
      <c r="AE75" s="8"/>
      <c r="AF75" s="8"/>
      <c r="AG75" s="8"/>
      <c r="AI75" s="8"/>
      <c r="AJ75" s="8"/>
      <c r="AK75" s="8"/>
      <c r="AL75" s="8"/>
      <c r="AM75" s="8"/>
      <c r="AN75" s="8"/>
      <c r="AO75" s="8"/>
      <c r="AP75" s="8"/>
      <c r="AQ75" s="8"/>
      <c r="AR75" s="8"/>
      <c r="AS75" s="8"/>
      <c r="AT75" s="97"/>
      <c r="AV75" s="56"/>
      <c r="AW75" s="8"/>
      <c r="AX75" s="8"/>
      <c r="AY75" s="8"/>
      <c r="AZ75" s="8"/>
      <c r="BA75" s="8"/>
      <c r="BB75" s="8"/>
      <c r="BC75" s="8"/>
      <c r="BD75" s="102" t="str">
        <f t="shared" si="86"/>
        <v/>
      </c>
      <c r="BE75" s="56" t="str">
        <f t="shared" si="87"/>
        <v>BIMOXYL LA 150 MG/ML SUSPENSION INJECTABLE POUR BOVINS OVINS ET PORCINS</v>
      </c>
      <c r="BF75" s="204" t="e">
        <f>IF(IF(BN$2="Catégorie",IF(BN$3="Toutes",SUMIFS('Étape 1 - à remplir'!$F$31:$F$400,'Étape 1 - à remplir'!$E$31:$E$400,MASQ2!BE75,'Étape 1 - à remplir'!$G$31:$G$400,"lots"),SUMIFS('Étape 1 - à remplir'!$F$31:$F$400,'Étape 1 - à remplir'!$E$31:$E$400,MASQ2!BE75,'Étape 1 - à remplir'!$C$31:$C$400,BN$3)),IF(BN$2="Âge",IF(BN$3="Tous",SUMIFS('Étape 1 - à remplir'!$F$31:$F$400,'Étape 1 - à remplir'!$E$31:$E$400,MASQ2!BE75,'Étape 1 - à remplir'!$G$31:$G$400,"lots"),SUMIFS('Étape 1 - à remplir'!$F$31:$F$400,'Étape 1 - à remplir'!$E$31:$E$400,MASQ2!BE75,'Étape 1 - à remplir'!$P$31:$P$400,BN$3,'Étape 1 - à remplir'!$G$31:$G$400,"lots")),IF(BN$2="Atelier",IF(BN$3="Tous",SUMIFS('Étape 1 - à remplir'!$F$31:$F$400,'Étape 1 - à remplir'!$E$31:$E$400,MASQ2!BE75,'Étape 1 - à remplir'!$G$31:$G$400,"lots"),SUMIFS('Étape 1 - à remplir'!$F$31:$F$400,'Étape 1 - à remplir'!$E$31:$E$400,MASQ2!BE75,'Étape 1 - à remplir'!$O$31:$O$400,BN$3,'Étape 1 - à remplir'!$G$31:$G$400,"lots")),IF(BN$2="Espèce",IF(BN$3="Tous",SUMIFS('Étape 1 - à remplir'!$F$31:$F$400,'Étape 1 - à remplir'!$E$31:$E$400,MASQ2!BE75,'Étape 1 - à remplir'!$G$31:$G$400,"lots"),SUMIFS('Étape 1 - à remplir'!$F$31:$F$400,'Étape 1 - à remplir'!$E$31:$E$400,MASQ2!BE75,'Étape 1 - à remplir'!$N$31:$N$400,BN$3,'Étape 1 - à remplir'!$G$31:$G$400,"lots"))))))=0,NA(),IF(BN$2="Catégorie",IF(BN$3="Toutes",SUMIFS('Étape 1 - à remplir'!$F$31:$F$400,'Étape 1 - à remplir'!$E$31:$E$400,MASQ2!BE75,'Étape 1 - à remplir'!$G$31:$G$400,"lots"),SUMIFS('Étape 1 - à remplir'!$F$31:$F$400,'Étape 1 - à remplir'!$E$31:$E$400,MASQ2!BE75,'Étape 1 - à remplir'!$C$31:$C$400,BN$3)),IF(BN$2="Âge",IF(BN$3="Tous",SUMIFS('Étape 1 - à remplir'!$F$31:$F$400,'Étape 1 - à remplir'!$E$31:$E$400,MASQ2!BE75,'Étape 1 - à remplir'!$G$31:$G$400,"lots"),SUMIFS('Étape 1 - à remplir'!$F$31:$F$400,'Étape 1 - à remplir'!$E$31:$E$400,MASQ2!BE75,'Étape 1 - à remplir'!$P$31:$P$400,BN$3,'Étape 1 - à remplir'!$G$31:$G$400,"lots")),IF(BN$2="Atelier",IF(BN$3="Tous",SUMIFS('Étape 1 - à remplir'!$F$31:$F$400,'Étape 1 - à remplir'!$E$31:$E$400,MASQ2!BE75,'Étape 1 - à remplir'!$G$31:$G$400,"lots"),SUMIFS('Étape 1 - à remplir'!$F$31:$F$400,'Étape 1 - à remplir'!$E$31:$E$400,MASQ2!BE75,'Étape 1 - à remplir'!$O$31:$O$400,BN$3,'Étape 1 - à remplir'!$G$31:$G$400,"lots")),IF(BN$2="Espèce",IF(BN$3="Tous",SUMIFS('Étape 1 - à remplir'!$F$31:$F$400,'Étape 1 - à remplir'!$E$31:$E$400,MASQ2!BE75,'Étape 1 - à remplir'!$G$31:$G$400,"lots"),SUMIFS('Étape 1 - à remplir'!$F$31:$F$400,'Étape 1 - à remplir'!$E$31:$E$400,MASQ2!BE75,'Étape 1 - à remplir'!$N$31:$N$400,BN$3,'Étape 1 - à remplir'!$G$31:$G$400,"lots")))))))</f>
        <v>#N/A</v>
      </c>
      <c r="BG75" s="204">
        <f t="shared" si="102"/>
        <v>0</v>
      </c>
      <c r="BH75" s="204" t="str">
        <f t="shared" si="88"/>
        <v>Amoxicilline</v>
      </c>
      <c r="BI75" s="204" t="str">
        <f t="shared" si="89"/>
        <v/>
      </c>
      <c r="BJ75" s="204" t="str">
        <f t="shared" si="90"/>
        <v/>
      </c>
      <c r="BK75" s="204" t="str">
        <f t="shared" si="91"/>
        <v>Penicillines</v>
      </c>
      <c r="BL75" s="204" t="str">
        <f t="shared" si="92"/>
        <v/>
      </c>
      <c r="BM75" s="97" t="str">
        <f t="shared" si="93"/>
        <v/>
      </c>
      <c r="BN75" s="78"/>
      <c r="BO75" s="78"/>
      <c r="BP75" s="77" t="str">
        <f ca="1"/>
        <v>BIMOXYL LA 150 MG/ML SUSPENSION INJECTABLE POUR BOVINS OVINS ET PORCINS</v>
      </c>
      <c r="BQ75" s="79" t="e">
        <f ca="1"/>
        <v>#N/A</v>
      </c>
      <c r="BR75" s="102"/>
      <c r="BS75" s="8"/>
      <c r="BT75" s="8"/>
      <c r="BU75" s="8"/>
      <c r="BV75" s="8"/>
      <c r="BW75" s="8"/>
      <c r="BX75" s="8"/>
      <c r="BY75" s="8"/>
      <c r="BZ75" s="8"/>
      <c r="CA75" s="8"/>
      <c r="CB75" s="8"/>
      <c r="CC75" s="8"/>
      <c r="CD75" s="8"/>
      <c r="CE75" s="8"/>
      <c r="CF75" s="8"/>
      <c r="CG75" s="8"/>
      <c r="CH75" s="8"/>
      <c r="CI75" s="8"/>
      <c r="CJ75" s="8"/>
      <c r="CK75" s="8"/>
      <c r="CL75" s="8"/>
      <c r="CM75" s="8"/>
      <c r="CN75" s="8"/>
      <c r="CO75" s="97"/>
      <c r="CQ75" s="56"/>
      <c r="CR75" s="8"/>
      <c r="CS75" s="8"/>
      <c r="CT75" s="8"/>
      <c r="CU75" s="8"/>
      <c r="CV75" s="8"/>
      <c r="CW75" s="8"/>
      <c r="CX75" s="8"/>
      <c r="CY75" s="102" t="str">
        <f t="shared" si="94"/>
        <v/>
      </c>
      <c r="CZ75" s="56" t="str">
        <f t="shared" si="95"/>
        <v>BIMOXYL LA 150 MG/ML SUSPENSION INJECTABLE POUR BOVINS OVINS ET PORCINS</v>
      </c>
      <c r="DA75" s="204" t="e">
        <f>IF(IF(DI$2="Catégorie",IF(DI$3="Toutes",SUMIFS('Étape 1 - à remplir'!$F$31:$F$400,'Étape 1 - à remplir'!$E$31:$E$400,MASQ2!CZ75,'Étape 1 - à remplir'!$G$31:$G$400,"kg"),SUMIFS('Étape 1 - à remplir'!$F$31:$F$400,'Étape 1 - à remplir'!$E$31:$E$400,MASQ2!CZ75,'Étape 1 - à remplir'!$C$31:$C$400,DI$3)),IF(DI$2="Âge",IF(DI$3="Tous",SUMIFS('Étape 1 - à remplir'!$F$31:$F$400,'Étape 1 - à remplir'!$E$31:$E$400,MASQ2!CZ75,'Étape 1 - à remplir'!$G$31:$G$400,"kg"),SUMIFS('Étape 1 - à remplir'!$F$31:$F$400,'Étape 1 - à remplir'!$E$31:$E$400,MASQ2!CZ75,'Étape 1 - à remplir'!$P$31:$P$400,DI$3,'Étape 1 - à remplir'!$G$31:$G$400,"kg")),IF(DI$2="Atelier",IF(DI$3="Tous",SUMIFS('Étape 1 - à remplir'!$F$31:$F$400,'Étape 1 - à remplir'!$E$31:$E$400,MASQ2!CZ75,'Étape 1 - à remplir'!$G$31:$G$400,"kg"),SUMIFS('Étape 1 - à remplir'!$F$31:$F$400,'Étape 1 - à remplir'!$E$31:$E$400,MASQ2!CZ75,'Étape 1 - à remplir'!$O$31:$O$400,DI$3,'Étape 1 - à remplir'!$G$31:$G$400,"kg")),IF(DI$2="Espèce",IF(DI$3="Tous",SUMIFS('Étape 1 - à remplir'!$F$31:$F$400,'Étape 1 - à remplir'!$E$31:$E$400,MASQ2!CZ75,'Étape 1 - à remplir'!$G$31:$G$400,"kg"),SUMIFS('Étape 1 - à remplir'!$F$31:$F$400,'Étape 1 - à remplir'!$E$31:$E$400,MASQ2!CZ75,'Étape 1 - à remplir'!$N$31:$N$400,DI$3,'Étape 1 - à remplir'!$G$31:$G$400,"kg"))))))=0,NA(),IF(DI$2="Catégorie",IF(DI$3="Toutes",SUMIFS('Étape 1 - à remplir'!$F$31:$F$400,'Étape 1 - à remplir'!$E$31:$E$400,MASQ2!CZ75,'Étape 1 - à remplir'!$G$31:$G$400,"kg"),SUMIFS('Étape 1 - à remplir'!$F$31:$F$400,'Étape 1 - à remplir'!$E$31:$E$400,MASQ2!CZ75,'Étape 1 - à remplir'!$C$31:$C$400,DI$3)),IF(DI$2="Âge",IF(DI$3="Tous",SUMIFS('Étape 1 - à remplir'!$F$31:$F$400,'Étape 1 - à remplir'!$E$31:$E$400,MASQ2!CZ75,'Étape 1 - à remplir'!$G$31:$G$400,"kg"),SUMIFS('Étape 1 - à remplir'!$F$31:$F$400,'Étape 1 - à remplir'!$E$31:$E$400,MASQ2!CZ75,'Étape 1 - à remplir'!$P$31:$P$400,DI$3,'Étape 1 - à remplir'!$G$31:$G$400,"kg")),IF(DI$2="Atelier",IF(DI$3="Tous",SUMIFS('Étape 1 - à remplir'!$F$31:$F$400,'Étape 1 - à remplir'!$E$31:$E$400,MASQ2!CZ75,'Étape 1 - à remplir'!$G$31:$G$400,"kg"),SUMIFS('Étape 1 - à remplir'!$F$31:$F$400,'Étape 1 - à remplir'!$E$31:$E$400,MASQ2!CZ75,'Étape 1 - à remplir'!$O$31:$O$400,DI$3,'Étape 1 - à remplir'!$G$31:$G$400,"kg")),IF(DI$2="Espèce",IF(DI$3="Tous",SUMIFS('Étape 1 - à remplir'!$F$31:$F$400,'Étape 1 - à remplir'!$E$31:$E$400,MASQ2!CZ75,'Étape 1 - à remplir'!$G$31:$G$400,"kg"),SUMIFS('Étape 1 - à remplir'!$F$31:$F$400,'Étape 1 - à remplir'!$E$31:$E$400,MASQ2!CZ75,'Étape 1 - à remplir'!$N$31:$N$400,DI$3,'Étape 1 - à remplir'!$G$31:$G$400,"kg")))))))</f>
        <v>#N/A</v>
      </c>
      <c r="DB75" s="104">
        <f t="shared" si="103"/>
        <v>0</v>
      </c>
      <c r="DC75" s="204" t="str">
        <f t="shared" si="96"/>
        <v>Amoxicilline</v>
      </c>
      <c r="DD75" s="204" t="str">
        <f t="shared" si="97"/>
        <v/>
      </c>
      <c r="DE75" s="204" t="str">
        <f t="shared" si="98"/>
        <v/>
      </c>
      <c r="DF75" s="204" t="str">
        <f t="shared" si="99"/>
        <v>Penicillines</v>
      </c>
      <c r="DG75" s="204" t="str">
        <f t="shared" si="100"/>
        <v/>
      </c>
      <c r="DH75" s="97" t="str">
        <f t="shared" si="101"/>
        <v/>
      </c>
      <c r="DI75" s="78"/>
      <c r="DJ75" s="78"/>
      <c r="DK75" s="77" t="str">
        <f ca="1"/>
        <v>BIMOXYL LA 150 MG/ML SUSPENSION INJECTABLE POUR BOVINS OVINS ET PORCINS</v>
      </c>
      <c r="DL75" s="79" t="e">
        <f ca="1"/>
        <v>#N/A</v>
      </c>
      <c r="DM75" s="102"/>
      <c r="DN75" s="8"/>
      <c r="DO75" s="8"/>
      <c r="DP75" s="8"/>
      <c r="DQ75" s="8"/>
      <c r="DR75" s="8"/>
      <c r="DS75" s="8"/>
      <c r="DT75" s="8"/>
      <c r="DU75" s="8"/>
      <c r="DV75" s="8"/>
      <c r="DW75" s="8"/>
      <c r="DX75" s="8"/>
      <c r="DY75" s="8"/>
      <c r="DZ75" s="8"/>
      <c r="EA75" s="8"/>
      <c r="EB75" s="8"/>
      <c r="EC75" s="8"/>
      <c r="ED75" s="8"/>
      <c r="EE75" s="8"/>
      <c r="EF75" s="8"/>
      <c r="EG75" s="8"/>
      <c r="EH75" s="8"/>
      <c r="EI75" s="8"/>
      <c r="EJ75" s="97"/>
    </row>
    <row r="76" spans="1:140" x14ac:dyDescent="0.25">
      <c r="A76" s="56"/>
      <c r="B76" s="8"/>
      <c r="C76" s="8"/>
      <c r="D76" s="8"/>
      <c r="E76" s="8"/>
      <c r="F76" s="8"/>
      <c r="G76" s="8"/>
      <c r="H76" s="8"/>
      <c r="I76" s="102" t="str">
        <f>INDEX(Données_ATB!BE:BV,MATCH(MASQ2!J76,Données_ATB!BE:BE,0),18)</f>
        <v/>
      </c>
      <c r="J76" s="77" t="str">
        <f>Données_ATB!BE75</f>
        <v>BIOAMOXI</v>
      </c>
      <c r="K76" s="204" t="e">
        <f>IF(IF(S$2="Catégorie",IF(S$3="Toutes",SUMIFS('Étape 1 - à remplir'!$F$31:$F$400,'Étape 1 - à remplir'!$E$31:$E$400,MASQ2!J76,'Étape 1 - à remplir'!$G$31:$G$400,"animaux"),SUMIFS('Étape 1 - à remplir'!$F$31:$F$400,'Étape 1 - à remplir'!$E$31:$E$400,MASQ2!J76,'Étape 1 - à remplir'!$C$31:$C$400,S$3)),IF(S$2="Âge",IF(S$3="Tous",SUMIFS('Étape 1 - à remplir'!$F$31:$F$400,'Étape 1 - à remplir'!$E$31:$E$400,MASQ2!J76,'Étape 1 - à remplir'!$G$31:$G$400,"animaux"),SUMIFS('Étape 1 - à remplir'!$F$31:$F$400,'Étape 1 - à remplir'!$E$31:$E$400,MASQ2!J76,'Étape 1 - à remplir'!$P$31:$P$400,S$3)),IF(S$2="Atelier",IF(S$3="Tous",SUMIFS('Étape 1 - à remplir'!$F$31:$F$400,'Étape 1 - à remplir'!$E$31:$E$400,MASQ2!J76,'Étape 1 - à remplir'!$G$31:$G$400,"animaux"),SUMIFS('Étape 1 - à remplir'!$F$31:$F$400,'Étape 1 - à remplir'!$E$31:$E$400,MASQ2!J76,'Étape 1 - à remplir'!$O$31:$O$400,S$3)),IF(S$2="Espèce",IF(S$3="Tous",SUMIFS('Étape 1 - à remplir'!$F$31:$F$400,'Étape 1 - à remplir'!$E$31:$E$400,MASQ2!J76,'Étape 1 - à remplir'!$G$31:$G$400,"animaux"),SUMIFS('Étape 1 - à remplir'!$F$31:$F$400,'Étape 1 - à remplir'!$E$31:$E$400,MASQ2!J76,'Étape 1 - à remplir'!$N$31:$N$400,S$3))))))=0,NA(),IF(S$2="Catégorie",IF(S$3="Toutes",SUMIFS('Étape 1 - à remplir'!$F$31:$F$400,'Étape 1 - à remplir'!$E$31:$E$400,MASQ2!J76,'Étape 1 - à remplir'!$G$31:$G$400,"animaux"),SUMIFS('Étape 1 - à remplir'!$F$31:$F$400,'Étape 1 - à remplir'!$E$31:$E$400,MASQ2!J76,'Étape 1 - à remplir'!$C$31:$C$400,S$3)),IF(S$2="Âge",IF(S$3="Tous",SUMIFS('Étape 1 - à remplir'!$F$31:$F$400,'Étape 1 - à remplir'!$E$31:$E$400,MASQ2!J76,'Étape 1 - à remplir'!$G$31:$G$400,"animaux"),SUMIFS('Étape 1 - à remplir'!$F$31:$F$400,'Étape 1 - à remplir'!$E$31:$E$400,MASQ2!J76,'Étape 1 - à remplir'!$P$31:$P$400,S$3)),IF(S$2="Atelier",IF(S$3="Tous",SUMIFS('Étape 1 - à remplir'!$F$31:$F$400,'Étape 1 - à remplir'!$E$31:$E$400,MASQ2!J76,'Étape 1 - à remplir'!$G$31:$G$400,"animaux"),SUMIFS('Étape 1 - à remplir'!$F$31:$F$400,'Étape 1 - à remplir'!$E$31:$E$400,MASQ2!J76,'Étape 1 - à remplir'!$O$31:$O$400,S$3)),IF(S$2="Espèce",IF(S$3="Tous",SUMIFS('Étape 1 - à remplir'!$F$31:$F$400,'Étape 1 - à remplir'!$E$31:$E$400,MASQ2!J76,'Étape 1 - à remplir'!$G$31:$G$400,"animaux"),SUMIFS('Étape 1 - à remplir'!$F$31:$F$400,'Étape 1 - à remplir'!$E$31:$E$400,MASQ2!J76,'Étape 1 - à remplir'!$N$31:$N$400,S$3)))))))</f>
        <v>#N/A</v>
      </c>
      <c r="L76" s="97">
        <f t="shared" si="104"/>
        <v>0</v>
      </c>
      <c r="M76" s="56" t="str">
        <f>Données_ATB!BN75</f>
        <v>Amoxicilline</v>
      </c>
      <c r="N76" s="204" t="str">
        <f>Données_ATB!BO75</f>
        <v/>
      </c>
      <c r="O76" s="97" t="str">
        <f>Données_ATB!BP75</f>
        <v/>
      </c>
      <c r="P76" s="77" t="str">
        <f>Données_ATB!BR75</f>
        <v>Penicillines</v>
      </c>
      <c r="Q76" s="78" t="str">
        <f>Données_ATB!BS75</f>
        <v/>
      </c>
      <c r="R76" s="79" t="str">
        <f>Données_ATB!BT75</f>
        <v/>
      </c>
      <c r="S76" s="78"/>
      <c r="T76" s="78"/>
      <c r="U76" s="77" t="str">
        <f ca="1"/>
        <v>BIOAMOXI</v>
      </c>
      <c r="V76" s="79" t="e">
        <f ca="1"/>
        <v>#N/A</v>
      </c>
      <c r="W76" s="102"/>
      <c r="X76" s="78"/>
      <c r="Y76" s="8"/>
      <c r="Z76" s="8"/>
      <c r="AA76" s="8"/>
      <c r="AB76" s="102"/>
      <c r="AC76" s="8"/>
      <c r="AD76" s="8"/>
      <c r="AE76" s="8"/>
      <c r="AF76" s="8"/>
      <c r="AG76" s="8"/>
      <c r="AI76" s="8"/>
      <c r="AJ76" s="8"/>
      <c r="AK76" s="8"/>
      <c r="AL76" s="8"/>
      <c r="AM76" s="8"/>
      <c r="AN76" s="8"/>
      <c r="AO76" s="8"/>
      <c r="AP76" s="8"/>
      <c r="AQ76" s="8"/>
      <c r="AR76" s="8"/>
      <c r="AS76" s="8"/>
      <c r="AT76" s="97"/>
      <c r="AV76" s="56"/>
      <c r="AW76" s="8"/>
      <c r="AX76" s="8"/>
      <c r="AY76" s="8"/>
      <c r="AZ76" s="8"/>
      <c r="BA76" s="8"/>
      <c r="BB76" s="8"/>
      <c r="BC76" s="8"/>
      <c r="BD76" s="102" t="str">
        <f t="shared" si="86"/>
        <v/>
      </c>
      <c r="BE76" s="56" t="str">
        <f t="shared" si="87"/>
        <v>BIOAMOXI</v>
      </c>
      <c r="BF76" s="204" t="e">
        <f>IF(IF(BN$2="Catégorie",IF(BN$3="Toutes",SUMIFS('Étape 1 - à remplir'!$F$31:$F$400,'Étape 1 - à remplir'!$E$31:$E$400,MASQ2!BE76,'Étape 1 - à remplir'!$G$31:$G$400,"lots"),SUMIFS('Étape 1 - à remplir'!$F$31:$F$400,'Étape 1 - à remplir'!$E$31:$E$400,MASQ2!BE76,'Étape 1 - à remplir'!$C$31:$C$400,BN$3)),IF(BN$2="Âge",IF(BN$3="Tous",SUMIFS('Étape 1 - à remplir'!$F$31:$F$400,'Étape 1 - à remplir'!$E$31:$E$400,MASQ2!BE76,'Étape 1 - à remplir'!$G$31:$G$400,"lots"),SUMIFS('Étape 1 - à remplir'!$F$31:$F$400,'Étape 1 - à remplir'!$E$31:$E$400,MASQ2!BE76,'Étape 1 - à remplir'!$P$31:$P$400,BN$3,'Étape 1 - à remplir'!$G$31:$G$400,"lots")),IF(BN$2="Atelier",IF(BN$3="Tous",SUMIFS('Étape 1 - à remplir'!$F$31:$F$400,'Étape 1 - à remplir'!$E$31:$E$400,MASQ2!BE76,'Étape 1 - à remplir'!$G$31:$G$400,"lots"),SUMIFS('Étape 1 - à remplir'!$F$31:$F$400,'Étape 1 - à remplir'!$E$31:$E$400,MASQ2!BE76,'Étape 1 - à remplir'!$O$31:$O$400,BN$3,'Étape 1 - à remplir'!$G$31:$G$400,"lots")),IF(BN$2="Espèce",IF(BN$3="Tous",SUMIFS('Étape 1 - à remplir'!$F$31:$F$400,'Étape 1 - à remplir'!$E$31:$E$400,MASQ2!BE76,'Étape 1 - à remplir'!$G$31:$G$400,"lots"),SUMIFS('Étape 1 - à remplir'!$F$31:$F$400,'Étape 1 - à remplir'!$E$31:$E$400,MASQ2!BE76,'Étape 1 - à remplir'!$N$31:$N$400,BN$3,'Étape 1 - à remplir'!$G$31:$G$400,"lots"))))))=0,NA(),IF(BN$2="Catégorie",IF(BN$3="Toutes",SUMIFS('Étape 1 - à remplir'!$F$31:$F$400,'Étape 1 - à remplir'!$E$31:$E$400,MASQ2!BE76,'Étape 1 - à remplir'!$G$31:$G$400,"lots"),SUMIFS('Étape 1 - à remplir'!$F$31:$F$400,'Étape 1 - à remplir'!$E$31:$E$400,MASQ2!BE76,'Étape 1 - à remplir'!$C$31:$C$400,BN$3)),IF(BN$2="Âge",IF(BN$3="Tous",SUMIFS('Étape 1 - à remplir'!$F$31:$F$400,'Étape 1 - à remplir'!$E$31:$E$400,MASQ2!BE76,'Étape 1 - à remplir'!$G$31:$G$400,"lots"),SUMIFS('Étape 1 - à remplir'!$F$31:$F$400,'Étape 1 - à remplir'!$E$31:$E$400,MASQ2!BE76,'Étape 1 - à remplir'!$P$31:$P$400,BN$3,'Étape 1 - à remplir'!$G$31:$G$400,"lots")),IF(BN$2="Atelier",IF(BN$3="Tous",SUMIFS('Étape 1 - à remplir'!$F$31:$F$400,'Étape 1 - à remplir'!$E$31:$E$400,MASQ2!BE76,'Étape 1 - à remplir'!$G$31:$G$400,"lots"),SUMIFS('Étape 1 - à remplir'!$F$31:$F$400,'Étape 1 - à remplir'!$E$31:$E$400,MASQ2!BE76,'Étape 1 - à remplir'!$O$31:$O$400,BN$3,'Étape 1 - à remplir'!$G$31:$G$400,"lots")),IF(BN$2="Espèce",IF(BN$3="Tous",SUMIFS('Étape 1 - à remplir'!$F$31:$F$400,'Étape 1 - à remplir'!$E$31:$E$400,MASQ2!BE76,'Étape 1 - à remplir'!$G$31:$G$400,"lots"),SUMIFS('Étape 1 - à remplir'!$F$31:$F$400,'Étape 1 - à remplir'!$E$31:$E$400,MASQ2!BE76,'Étape 1 - à remplir'!$N$31:$N$400,BN$3,'Étape 1 - à remplir'!$G$31:$G$400,"lots")))))))</f>
        <v>#N/A</v>
      </c>
      <c r="BG76" s="204">
        <f t="shared" si="102"/>
        <v>0</v>
      </c>
      <c r="BH76" s="204" t="str">
        <f t="shared" si="88"/>
        <v>Amoxicilline</v>
      </c>
      <c r="BI76" s="204" t="str">
        <f t="shared" si="89"/>
        <v/>
      </c>
      <c r="BJ76" s="204" t="str">
        <f t="shared" si="90"/>
        <v/>
      </c>
      <c r="BK76" s="204" t="str">
        <f t="shared" si="91"/>
        <v>Penicillines</v>
      </c>
      <c r="BL76" s="204" t="str">
        <f t="shared" si="92"/>
        <v/>
      </c>
      <c r="BM76" s="97" t="str">
        <f t="shared" si="93"/>
        <v/>
      </c>
      <c r="BN76" s="78"/>
      <c r="BO76" s="78"/>
      <c r="BP76" s="77" t="str">
        <f ca="1"/>
        <v>BIOAMOXI</v>
      </c>
      <c r="BQ76" s="79" t="e">
        <f ca="1"/>
        <v>#N/A</v>
      </c>
      <c r="BR76" s="102"/>
      <c r="BS76" s="8"/>
      <c r="BT76" s="8"/>
      <c r="BU76" s="8"/>
      <c r="BV76" s="8"/>
      <c r="BW76" s="8"/>
      <c r="BX76" s="8"/>
      <c r="BY76" s="8"/>
      <c r="BZ76" s="8"/>
      <c r="CA76" s="8"/>
      <c r="CB76" s="8"/>
      <c r="CC76" s="8"/>
      <c r="CD76" s="8"/>
      <c r="CE76" s="8"/>
      <c r="CF76" s="8"/>
      <c r="CG76" s="8"/>
      <c r="CH76" s="8"/>
      <c r="CI76" s="8"/>
      <c r="CJ76" s="8"/>
      <c r="CK76" s="8"/>
      <c r="CL76" s="8"/>
      <c r="CM76" s="8"/>
      <c r="CN76" s="8"/>
      <c r="CO76" s="97"/>
      <c r="CQ76" s="56"/>
      <c r="CR76" s="8"/>
      <c r="CS76" s="8"/>
      <c r="CT76" s="8"/>
      <c r="CU76" s="8"/>
      <c r="CV76" s="8"/>
      <c r="CW76" s="8"/>
      <c r="CX76" s="8"/>
      <c r="CY76" s="102" t="str">
        <f t="shared" si="94"/>
        <v/>
      </c>
      <c r="CZ76" s="56" t="str">
        <f t="shared" si="95"/>
        <v>BIOAMOXI</v>
      </c>
      <c r="DA76" s="204" t="e">
        <f>IF(IF(DI$2="Catégorie",IF(DI$3="Toutes",SUMIFS('Étape 1 - à remplir'!$F$31:$F$400,'Étape 1 - à remplir'!$E$31:$E$400,MASQ2!CZ76,'Étape 1 - à remplir'!$G$31:$G$400,"kg"),SUMIFS('Étape 1 - à remplir'!$F$31:$F$400,'Étape 1 - à remplir'!$E$31:$E$400,MASQ2!CZ76,'Étape 1 - à remplir'!$C$31:$C$400,DI$3)),IF(DI$2="Âge",IF(DI$3="Tous",SUMIFS('Étape 1 - à remplir'!$F$31:$F$400,'Étape 1 - à remplir'!$E$31:$E$400,MASQ2!CZ76,'Étape 1 - à remplir'!$G$31:$G$400,"kg"),SUMIFS('Étape 1 - à remplir'!$F$31:$F$400,'Étape 1 - à remplir'!$E$31:$E$400,MASQ2!CZ76,'Étape 1 - à remplir'!$P$31:$P$400,DI$3,'Étape 1 - à remplir'!$G$31:$G$400,"kg")),IF(DI$2="Atelier",IF(DI$3="Tous",SUMIFS('Étape 1 - à remplir'!$F$31:$F$400,'Étape 1 - à remplir'!$E$31:$E$400,MASQ2!CZ76,'Étape 1 - à remplir'!$G$31:$G$400,"kg"),SUMIFS('Étape 1 - à remplir'!$F$31:$F$400,'Étape 1 - à remplir'!$E$31:$E$400,MASQ2!CZ76,'Étape 1 - à remplir'!$O$31:$O$400,DI$3,'Étape 1 - à remplir'!$G$31:$G$400,"kg")),IF(DI$2="Espèce",IF(DI$3="Tous",SUMIFS('Étape 1 - à remplir'!$F$31:$F$400,'Étape 1 - à remplir'!$E$31:$E$400,MASQ2!CZ76,'Étape 1 - à remplir'!$G$31:$G$400,"kg"),SUMIFS('Étape 1 - à remplir'!$F$31:$F$400,'Étape 1 - à remplir'!$E$31:$E$400,MASQ2!CZ76,'Étape 1 - à remplir'!$N$31:$N$400,DI$3,'Étape 1 - à remplir'!$G$31:$G$400,"kg"))))))=0,NA(),IF(DI$2="Catégorie",IF(DI$3="Toutes",SUMIFS('Étape 1 - à remplir'!$F$31:$F$400,'Étape 1 - à remplir'!$E$31:$E$400,MASQ2!CZ76,'Étape 1 - à remplir'!$G$31:$G$400,"kg"),SUMIFS('Étape 1 - à remplir'!$F$31:$F$400,'Étape 1 - à remplir'!$E$31:$E$400,MASQ2!CZ76,'Étape 1 - à remplir'!$C$31:$C$400,DI$3)),IF(DI$2="Âge",IF(DI$3="Tous",SUMIFS('Étape 1 - à remplir'!$F$31:$F$400,'Étape 1 - à remplir'!$E$31:$E$400,MASQ2!CZ76,'Étape 1 - à remplir'!$G$31:$G$400,"kg"),SUMIFS('Étape 1 - à remplir'!$F$31:$F$400,'Étape 1 - à remplir'!$E$31:$E$400,MASQ2!CZ76,'Étape 1 - à remplir'!$P$31:$P$400,DI$3,'Étape 1 - à remplir'!$G$31:$G$400,"kg")),IF(DI$2="Atelier",IF(DI$3="Tous",SUMIFS('Étape 1 - à remplir'!$F$31:$F$400,'Étape 1 - à remplir'!$E$31:$E$400,MASQ2!CZ76,'Étape 1 - à remplir'!$G$31:$G$400,"kg"),SUMIFS('Étape 1 - à remplir'!$F$31:$F$400,'Étape 1 - à remplir'!$E$31:$E$400,MASQ2!CZ76,'Étape 1 - à remplir'!$O$31:$O$400,DI$3,'Étape 1 - à remplir'!$G$31:$G$400,"kg")),IF(DI$2="Espèce",IF(DI$3="Tous",SUMIFS('Étape 1 - à remplir'!$F$31:$F$400,'Étape 1 - à remplir'!$E$31:$E$400,MASQ2!CZ76,'Étape 1 - à remplir'!$G$31:$G$400,"kg"),SUMIFS('Étape 1 - à remplir'!$F$31:$F$400,'Étape 1 - à remplir'!$E$31:$E$400,MASQ2!CZ76,'Étape 1 - à remplir'!$N$31:$N$400,DI$3,'Étape 1 - à remplir'!$G$31:$G$400,"kg")))))))</f>
        <v>#N/A</v>
      </c>
      <c r="DB76" s="104">
        <f t="shared" si="103"/>
        <v>0</v>
      </c>
      <c r="DC76" s="204" t="str">
        <f t="shared" si="96"/>
        <v>Amoxicilline</v>
      </c>
      <c r="DD76" s="204" t="str">
        <f t="shared" si="97"/>
        <v/>
      </c>
      <c r="DE76" s="204" t="str">
        <f t="shared" si="98"/>
        <v/>
      </c>
      <c r="DF76" s="204" t="str">
        <f t="shared" si="99"/>
        <v>Penicillines</v>
      </c>
      <c r="DG76" s="204" t="str">
        <f t="shared" si="100"/>
        <v/>
      </c>
      <c r="DH76" s="97" t="str">
        <f t="shared" si="101"/>
        <v/>
      </c>
      <c r="DI76" s="78"/>
      <c r="DJ76" s="78"/>
      <c r="DK76" s="77" t="str">
        <f ca="1"/>
        <v>BIOAMOXI</v>
      </c>
      <c r="DL76" s="79" t="e">
        <f ca="1"/>
        <v>#N/A</v>
      </c>
      <c r="DM76" s="102"/>
      <c r="DN76" s="8"/>
      <c r="DO76" s="8"/>
      <c r="DP76" s="8"/>
      <c r="DQ76" s="8"/>
      <c r="DR76" s="8"/>
      <c r="DS76" s="8"/>
      <c r="DT76" s="8"/>
      <c r="DU76" s="8"/>
      <c r="DV76" s="8"/>
      <c r="DW76" s="8"/>
      <c r="DX76" s="8"/>
      <c r="DY76" s="8"/>
      <c r="DZ76" s="8"/>
      <c r="EA76" s="8"/>
      <c r="EB76" s="8"/>
      <c r="EC76" s="8"/>
      <c r="ED76" s="8"/>
      <c r="EE76" s="8"/>
      <c r="EF76" s="8"/>
      <c r="EG76" s="8"/>
      <c r="EH76" s="8"/>
      <c r="EI76" s="8"/>
      <c r="EJ76" s="97"/>
    </row>
    <row r="77" spans="1:140" x14ac:dyDescent="0.25">
      <c r="A77" s="56"/>
      <c r="B77" s="8"/>
      <c r="C77" s="8"/>
      <c r="D77" s="8"/>
      <c r="E77" s="8"/>
      <c r="F77" s="8"/>
      <c r="G77" s="8"/>
      <c r="H77" s="8"/>
      <c r="I77" s="102" t="str">
        <f>INDEX(Données_ATB!BE:BV,MATCH(MASQ2!J77,Données_ATB!BE:BE,0),18)</f>
        <v>x</v>
      </c>
      <c r="J77" s="77" t="str">
        <f>Données_ATB!BE76</f>
        <v>BIOREPAS</v>
      </c>
      <c r="K77" s="204" t="e">
        <f>IF(IF(S$2="Catégorie",IF(S$3="Toutes",SUMIFS('Étape 1 - à remplir'!$F$31:$F$400,'Étape 1 - à remplir'!$E$31:$E$400,MASQ2!J77,'Étape 1 - à remplir'!$G$31:$G$400,"animaux"),SUMIFS('Étape 1 - à remplir'!$F$31:$F$400,'Étape 1 - à remplir'!$E$31:$E$400,MASQ2!J77,'Étape 1 - à remplir'!$C$31:$C$400,S$3)),IF(S$2="Âge",IF(S$3="Tous",SUMIFS('Étape 1 - à remplir'!$F$31:$F$400,'Étape 1 - à remplir'!$E$31:$E$400,MASQ2!J77,'Étape 1 - à remplir'!$G$31:$G$400,"animaux"),SUMIFS('Étape 1 - à remplir'!$F$31:$F$400,'Étape 1 - à remplir'!$E$31:$E$400,MASQ2!J77,'Étape 1 - à remplir'!$P$31:$P$400,S$3)),IF(S$2="Atelier",IF(S$3="Tous",SUMIFS('Étape 1 - à remplir'!$F$31:$F$400,'Étape 1 - à remplir'!$E$31:$E$400,MASQ2!J77,'Étape 1 - à remplir'!$G$31:$G$400,"animaux"),SUMIFS('Étape 1 - à remplir'!$F$31:$F$400,'Étape 1 - à remplir'!$E$31:$E$400,MASQ2!J77,'Étape 1 - à remplir'!$O$31:$O$400,S$3)),IF(S$2="Espèce",IF(S$3="Tous",SUMIFS('Étape 1 - à remplir'!$F$31:$F$400,'Étape 1 - à remplir'!$E$31:$E$400,MASQ2!J77,'Étape 1 - à remplir'!$G$31:$G$400,"animaux"),SUMIFS('Étape 1 - à remplir'!$F$31:$F$400,'Étape 1 - à remplir'!$E$31:$E$400,MASQ2!J77,'Étape 1 - à remplir'!$N$31:$N$400,S$3))))))=0,NA(),IF(S$2="Catégorie",IF(S$3="Toutes",SUMIFS('Étape 1 - à remplir'!$F$31:$F$400,'Étape 1 - à remplir'!$E$31:$E$400,MASQ2!J77,'Étape 1 - à remplir'!$G$31:$G$400,"animaux"),SUMIFS('Étape 1 - à remplir'!$F$31:$F$400,'Étape 1 - à remplir'!$E$31:$E$400,MASQ2!J77,'Étape 1 - à remplir'!$C$31:$C$400,S$3)),IF(S$2="Âge",IF(S$3="Tous",SUMIFS('Étape 1 - à remplir'!$F$31:$F$400,'Étape 1 - à remplir'!$E$31:$E$400,MASQ2!J77,'Étape 1 - à remplir'!$G$31:$G$400,"animaux"),SUMIFS('Étape 1 - à remplir'!$F$31:$F$400,'Étape 1 - à remplir'!$E$31:$E$400,MASQ2!J77,'Étape 1 - à remplir'!$P$31:$P$400,S$3)),IF(S$2="Atelier",IF(S$3="Tous",SUMIFS('Étape 1 - à remplir'!$F$31:$F$400,'Étape 1 - à remplir'!$E$31:$E$400,MASQ2!J77,'Étape 1 - à remplir'!$G$31:$G$400,"animaux"),SUMIFS('Étape 1 - à remplir'!$F$31:$F$400,'Étape 1 - à remplir'!$E$31:$E$400,MASQ2!J77,'Étape 1 - à remplir'!$O$31:$O$400,S$3)),IF(S$2="Espèce",IF(S$3="Tous",SUMIFS('Étape 1 - à remplir'!$F$31:$F$400,'Étape 1 - à remplir'!$E$31:$E$400,MASQ2!J77,'Étape 1 - à remplir'!$G$31:$G$400,"animaux"),SUMIFS('Étape 1 - à remplir'!$F$31:$F$400,'Étape 1 - à remplir'!$E$31:$E$400,MASQ2!J77,'Étape 1 - à remplir'!$N$31:$N$400,S$3)))))))</f>
        <v>#N/A</v>
      </c>
      <c r="L77" s="97">
        <f t="shared" si="104"/>
        <v>0</v>
      </c>
      <c r="M77" s="56" t="str">
        <f>Données_ATB!BN76</f>
        <v>Colistine</v>
      </c>
      <c r="N77" s="204" t="str">
        <f>Données_ATB!BO76</f>
        <v/>
      </c>
      <c r="O77" s="97" t="str">
        <f>Données_ATB!BP76</f>
        <v/>
      </c>
      <c r="P77" s="77" t="str">
        <f>Données_ATB!BR76</f>
        <v>Polypeptides</v>
      </c>
      <c r="Q77" s="78" t="str">
        <f>Données_ATB!BS76</f>
        <v/>
      </c>
      <c r="R77" s="79" t="str">
        <f>Données_ATB!BT76</f>
        <v/>
      </c>
      <c r="S77" s="78"/>
      <c r="T77" s="78"/>
      <c r="U77" s="77" t="str">
        <f ca="1"/>
        <v>BIOREPAS</v>
      </c>
      <c r="V77" s="79" t="e">
        <f ca="1"/>
        <v>#N/A</v>
      </c>
      <c r="W77" s="102"/>
      <c r="X77" s="78"/>
      <c r="Y77" s="8"/>
      <c r="Z77" s="8"/>
      <c r="AA77" s="8"/>
      <c r="AB77" s="102"/>
      <c r="AC77" s="8"/>
      <c r="AD77" s="8"/>
      <c r="AE77" s="8"/>
      <c r="AF77" s="8"/>
      <c r="AG77" s="8"/>
      <c r="AI77" s="8"/>
      <c r="AJ77" s="8"/>
      <c r="AK77" s="8"/>
      <c r="AL77" s="8"/>
      <c r="AM77" s="8"/>
      <c r="AN77" s="8"/>
      <c r="AO77" s="8"/>
      <c r="AP77" s="8"/>
      <c r="AQ77" s="8"/>
      <c r="AR77" s="8"/>
      <c r="AS77" s="8"/>
      <c r="AT77" s="97"/>
      <c r="AV77" s="56"/>
      <c r="AW77" s="8"/>
      <c r="AX77" s="8"/>
      <c r="AY77" s="8"/>
      <c r="AZ77" s="8"/>
      <c r="BA77" s="8"/>
      <c r="BB77" s="8"/>
      <c r="BC77" s="8"/>
      <c r="BD77" s="102" t="str">
        <f t="shared" si="86"/>
        <v>x</v>
      </c>
      <c r="BE77" s="56" t="str">
        <f t="shared" si="87"/>
        <v>BIOREPAS</v>
      </c>
      <c r="BF77" s="204" t="e">
        <f>IF(IF(BN$2="Catégorie",IF(BN$3="Toutes",SUMIFS('Étape 1 - à remplir'!$F$31:$F$400,'Étape 1 - à remplir'!$E$31:$E$400,MASQ2!BE77,'Étape 1 - à remplir'!$G$31:$G$400,"lots"),SUMIFS('Étape 1 - à remplir'!$F$31:$F$400,'Étape 1 - à remplir'!$E$31:$E$400,MASQ2!BE77,'Étape 1 - à remplir'!$C$31:$C$400,BN$3)),IF(BN$2="Âge",IF(BN$3="Tous",SUMIFS('Étape 1 - à remplir'!$F$31:$F$400,'Étape 1 - à remplir'!$E$31:$E$400,MASQ2!BE77,'Étape 1 - à remplir'!$G$31:$G$400,"lots"),SUMIFS('Étape 1 - à remplir'!$F$31:$F$400,'Étape 1 - à remplir'!$E$31:$E$400,MASQ2!BE77,'Étape 1 - à remplir'!$P$31:$P$400,BN$3,'Étape 1 - à remplir'!$G$31:$G$400,"lots")),IF(BN$2="Atelier",IF(BN$3="Tous",SUMIFS('Étape 1 - à remplir'!$F$31:$F$400,'Étape 1 - à remplir'!$E$31:$E$400,MASQ2!BE77,'Étape 1 - à remplir'!$G$31:$G$400,"lots"),SUMIFS('Étape 1 - à remplir'!$F$31:$F$400,'Étape 1 - à remplir'!$E$31:$E$400,MASQ2!BE77,'Étape 1 - à remplir'!$O$31:$O$400,BN$3,'Étape 1 - à remplir'!$G$31:$G$400,"lots")),IF(BN$2="Espèce",IF(BN$3="Tous",SUMIFS('Étape 1 - à remplir'!$F$31:$F$400,'Étape 1 - à remplir'!$E$31:$E$400,MASQ2!BE77,'Étape 1 - à remplir'!$G$31:$G$400,"lots"),SUMIFS('Étape 1 - à remplir'!$F$31:$F$400,'Étape 1 - à remplir'!$E$31:$E$400,MASQ2!BE77,'Étape 1 - à remplir'!$N$31:$N$400,BN$3,'Étape 1 - à remplir'!$G$31:$G$400,"lots"))))))=0,NA(),IF(BN$2="Catégorie",IF(BN$3="Toutes",SUMIFS('Étape 1 - à remplir'!$F$31:$F$400,'Étape 1 - à remplir'!$E$31:$E$400,MASQ2!BE77,'Étape 1 - à remplir'!$G$31:$G$400,"lots"),SUMIFS('Étape 1 - à remplir'!$F$31:$F$400,'Étape 1 - à remplir'!$E$31:$E$400,MASQ2!BE77,'Étape 1 - à remplir'!$C$31:$C$400,BN$3)),IF(BN$2="Âge",IF(BN$3="Tous",SUMIFS('Étape 1 - à remplir'!$F$31:$F$400,'Étape 1 - à remplir'!$E$31:$E$400,MASQ2!BE77,'Étape 1 - à remplir'!$G$31:$G$400,"lots"),SUMIFS('Étape 1 - à remplir'!$F$31:$F$400,'Étape 1 - à remplir'!$E$31:$E$400,MASQ2!BE77,'Étape 1 - à remplir'!$P$31:$P$400,BN$3,'Étape 1 - à remplir'!$G$31:$G$400,"lots")),IF(BN$2="Atelier",IF(BN$3="Tous",SUMIFS('Étape 1 - à remplir'!$F$31:$F$400,'Étape 1 - à remplir'!$E$31:$E$400,MASQ2!BE77,'Étape 1 - à remplir'!$G$31:$G$400,"lots"),SUMIFS('Étape 1 - à remplir'!$F$31:$F$400,'Étape 1 - à remplir'!$E$31:$E$400,MASQ2!BE77,'Étape 1 - à remplir'!$O$31:$O$400,BN$3,'Étape 1 - à remplir'!$G$31:$G$400,"lots")),IF(BN$2="Espèce",IF(BN$3="Tous",SUMIFS('Étape 1 - à remplir'!$F$31:$F$400,'Étape 1 - à remplir'!$E$31:$E$400,MASQ2!BE77,'Étape 1 - à remplir'!$G$31:$G$400,"lots"),SUMIFS('Étape 1 - à remplir'!$F$31:$F$400,'Étape 1 - à remplir'!$E$31:$E$400,MASQ2!BE77,'Étape 1 - à remplir'!$N$31:$N$400,BN$3,'Étape 1 - à remplir'!$G$31:$G$400,"lots")))))))</f>
        <v>#N/A</v>
      </c>
      <c r="BG77" s="204">
        <f t="shared" si="102"/>
        <v>0</v>
      </c>
      <c r="BH77" s="204" t="str">
        <f t="shared" si="88"/>
        <v>Colistine</v>
      </c>
      <c r="BI77" s="204" t="str">
        <f t="shared" si="89"/>
        <v/>
      </c>
      <c r="BJ77" s="204" t="str">
        <f t="shared" si="90"/>
        <v/>
      </c>
      <c r="BK77" s="204" t="str">
        <f t="shared" si="91"/>
        <v>Polypeptides</v>
      </c>
      <c r="BL77" s="204" t="str">
        <f t="shared" si="92"/>
        <v/>
      </c>
      <c r="BM77" s="97" t="str">
        <f t="shared" si="93"/>
        <v/>
      </c>
      <c r="BN77" s="78"/>
      <c r="BO77" s="78"/>
      <c r="BP77" s="77" t="str">
        <f ca="1"/>
        <v>BIOREPAS</v>
      </c>
      <c r="BQ77" s="79" t="e">
        <f ca="1"/>
        <v>#N/A</v>
      </c>
      <c r="BR77" s="102"/>
      <c r="BS77" s="8"/>
      <c r="BT77" s="8"/>
      <c r="BU77" s="8"/>
      <c r="BV77" s="8"/>
      <c r="BW77" s="8"/>
      <c r="BX77" s="8"/>
      <c r="BY77" s="8"/>
      <c r="BZ77" s="8"/>
      <c r="CA77" s="8"/>
      <c r="CB77" s="8"/>
      <c r="CC77" s="8"/>
      <c r="CD77" s="8"/>
      <c r="CE77" s="8"/>
      <c r="CF77" s="8"/>
      <c r="CG77" s="8"/>
      <c r="CH77" s="8"/>
      <c r="CI77" s="8"/>
      <c r="CJ77" s="8"/>
      <c r="CK77" s="8"/>
      <c r="CL77" s="8"/>
      <c r="CM77" s="8"/>
      <c r="CN77" s="8"/>
      <c r="CO77" s="97"/>
      <c r="CQ77" s="56"/>
      <c r="CR77" s="8"/>
      <c r="CS77" s="8"/>
      <c r="CT77" s="8"/>
      <c r="CU77" s="8"/>
      <c r="CV77" s="8"/>
      <c r="CW77" s="8"/>
      <c r="CX77" s="8"/>
      <c r="CY77" s="102" t="str">
        <f t="shared" si="94"/>
        <v>x</v>
      </c>
      <c r="CZ77" s="56" t="str">
        <f t="shared" si="95"/>
        <v>BIOREPAS</v>
      </c>
      <c r="DA77" s="204" t="e">
        <f>IF(IF(DI$2="Catégorie",IF(DI$3="Toutes",SUMIFS('Étape 1 - à remplir'!$F$31:$F$400,'Étape 1 - à remplir'!$E$31:$E$400,MASQ2!CZ77,'Étape 1 - à remplir'!$G$31:$G$400,"kg"),SUMIFS('Étape 1 - à remplir'!$F$31:$F$400,'Étape 1 - à remplir'!$E$31:$E$400,MASQ2!CZ77,'Étape 1 - à remplir'!$C$31:$C$400,DI$3)),IF(DI$2="Âge",IF(DI$3="Tous",SUMIFS('Étape 1 - à remplir'!$F$31:$F$400,'Étape 1 - à remplir'!$E$31:$E$400,MASQ2!CZ77,'Étape 1 - à remplir'!$G$31:$G$400,"kg"),SUMIFS('Étape 1 - à remplir'!$F$31:$F$400,'Étape 1 - à remplir'!$E$31:$E$400,MASQ2!CZ77,'Étape 1 - à remplir'!$P$31:$P$400,DI$3,'Étape 1 - à remplir'!$G$31:$G$400,"kg")),IF(DI$2="Atelier",IF(DI$3="Tous",SUMIFS('Étape 1 - à remplir'!$F$31:$F$400,'Étape 1 - à remplir'!$E$31:$E$400,MASQ2!CZ77,'Étape 1 - à remplir'!$G$31:$G$400,"kg"),SUMIFS('Étape 1 - à remplir'!$F$31:$F$400,'Étape 1 - à remplir'!$E$31:$E$400,MASQ2!CZ77,'Étape 1 - à remplir'!$O$31:$O$400,DI$3,'Étape 1 - à remplir'!$G$31:$G$400,"kg")),IF(DI$2="Espèce",IF(DI$3="Tous",SUMIFS('Étape 1 - à remplir'!$F$31:$F$400,'Étape 1 - à remplir'!$E$31:$E$400,MASQ2!CZ77,'Étape 1 - à remplir'!$G$31:$G$400,"kg"),SUMIFS('Étape 1 - à remplir'!$F$31:$F$400,'Étape 1 - à remplir'!$E$31:$E$400,MASQ2!CZ77,'Étape 1 - à remplir'!$N$31:$N$400,DI$3,'Étape 1 - à remplir'!$G$31:$G$400,"kg"))))))=0,NA(),IF(DI$2="Catégorie",IF(DI$3="Toutes",SUMIFS('Étape 1 - à remplir'!$F$31:$F$400,'Étape 1 - à remplir'!$E$31:$E$400,MASQ2!CZ77,'Étape 1 - à remplir'!$G$31:$G$400,"kg"),SUMIFS('Étape 1 - à remplir'!$F$31:$F$400,'Étape 1 - à remplir'!$E$31:$E$400,MASQ2!CZ77,'Étape 1 - à remplir'!$C$31:$C$400,DI$3)),IF(DI$2="Âge",IF(DI$3="Tous",SUMIFS('Étape 1 - à remplir'!$F$31:$F$400,'Étape 1 - à remplir'!$E$31:$E$400,MASQ2!CZ77,'Étape 1 - à remplir'!$G$31:$G$400,"kg"),SUMIFS('Étape 1 - à remplir'!$F$31:$F$400,'Étape 1 - à remplir'!$E$31:$E$400,MASQ2!CZ77,'Étape 1 - à remplir'!$P$31:$P$400,DI$3,'Étape 1 - à remplir'!$G$31:$G$400,"kg")),IF(DI$2="Atelier",IF(DI$3="Tous",SUMIFS('Étape 1 - à remplir'!$F$31:$F$400,'Étape 1 - à remplir'!$E$31:$E$400,MASQ2!CZ77,'Étape 1 - à remplir'!$G$31:$G$400,"kg"),SUMIFS('Étape 1 - à remplir'!$F$31:$F$400,'Étape 1 - à remplir'!$E$31:$E$400,MASQ2!CZ77,'Étape 1 - à remplir'!$O$31:$O$400,DI$3,'Étape 1 - à remplir'!$G$31:$G$400,"kg")),IF(DI$2="Espèce",IF(DI$3="Tous",SUMIFS('Étape 1 - à remplir'!$F$31:$F$400,'Étape 1 - à remplir'!$E$31:$E$400,MASQ2!CZ77,'Étape 1 - à remplir'!$G$31:$G$400,"kg"),SUMIFS('Étape 1 - à remplir'!$F$31:$F$400,'Étape 1 - à remplir'!$E$31:$E$400,MASQ2!CZ77,'Étape 1 - à remplir'!$N$31:$N$400,DI$3,'Étape 1 - à remplir'!$G$31:$G$400,"kg")))))))</f>
        <v>#N/A</v>
      </c>
      <c r="DB77" s="104">
        <f t="shared" si="103"/>
        <v>0</v>
      </c>
      <c r="DC77" s="204" t="str">
        <f t="shared" si="96"/>
        <v>Colistine</v>
      </c>
      <c r="DD77" s="204" t="str">
        <f t="shared" si="97"/>
        <v/>
      </c>
      <c r="DE77" s="204" t="str">
        <f t="shared" si="98"/>
        <v/>
      </c>
      <c r="DF77" s="204" t="str">
        <f t="shared" si="99"/>
        <v>Polypeptides</v>
      </c>
      <c r="DG77" s="204" t="str">
        <f t="shared" si="100"/>
        <v/>
      </c>
      <c r="DH77" s="97" t="str">
        <f t="shared" si="101"/>
        <v/>
      </c>
      <c r="DI77" s="78"/>
      <c r="DJ77" s="78"/>
      <c r="DK77" s="77" t="str">
        <f ca="1"/>
        <v>BIOREPAS</v>
      </c>
      <c r="DL77" s="79" t="e">
        <f ca="1"/>
        <v>#N/A</v>
      </c>
      <c r="DM77" s="102"/>
      <c r="DN77" s="8"/>
      <c r="DO77" s="8"/>
      <c r="DP77" s="8"/>
      <c r="DQ77" s="8"/>
      <c r="DR77" s="8"/>
      <c r="DS77" s="8"/>
      <c r="DT77" s="8"/>
      <c r="DU77" s="8"/>
      <c r="DV77" s="8"/>
      <c r="DW77" s="8"/>
      <c r="DX77" s="8"/>
      <c r="DY77" s="8"/>
      <c r="DZ77" s="8"/>
      <c r="EA77" s="8"/>
      <c r="EB77" s="8"/>
      <c r="EC77" s="8"/>
      <c r="ED77" s="8"/>
      <c r="EE77" s="8"/>
      <c r="EF77" s="8"/>
      <c r="EG77" s="8"/>
      <c r="EH77" s="8"/>
      <c r="EI77" s="8"/>
      <c r="EJ77" s="97"/>
    </row>
    <row r="78" spans="1:140" x14ac:dyDescent="0.25">
      <c r="A78" s="56"/>
      <c r="B78" s="8"/>
      <c r="C78" s="8"/>
      <c r="D78" s="8"/>
      <c r="E78" s="8"/>
      <c r="F78" s="8"/>
      <c r="G78" s="8"/>
      <c r="H78" s="8"/>
      <c r="I78" s="102" t="str">
        <f>INDEX(Données_ATB!BE:BV,MATCH(MASQ2!J78,Données_ATB!BE:BE,0),18)</f>
        <v/>
      </c>
      <c r="J78" s="77" t="str">
        <f>Données_ATB!BE77</f>
        <v>BIOTORNIS</v>
      </c>
      <c r="K78" s="204" t="e">
        <f>IF(IF(S$2="Catégorie",IF(S$3="Toutes",SUMIFS('Étape 1 - à remplir'!$F$31:$F$400,'Étape 1 - à remplir'!$E$31:$E$400,MASQ2!J78,'Étape 1 - à remplir'!$G$31:$G$400,"animaux"),SUMIFS('Étape 1 - à remplir'!$F$31:$F$400,'Étape 1 - à remplir'!$E$31:$E$400,MASQ2!J78,'Étape 1 - à remplir'!$C$31:$C$400,S$3)),IF(S$2="Âge",IF(S$3="Tous",SUMIFS('Étape 1 - à remplir'!$F$31:$F$400,'Étape 1 - à remplir'!$E$31:$E$400,MASQ2!J78,'Étape 1 - à remplir'!$G$31:$G$400,"animaux"),SUMIFS('Étape 1 - à remplir'!$F$31:$F$400,'Étape 1 - à remplir'!$E$31:$E$400,MASQ2!J78,'Étape 1 - à remplir'!$P$31:$P$400,S$3)),IF(S$2="Atelier",IF(S$3="Tous",SUMIFS('Étape 1 - à remplir'!$F$31:$F$400,'Étape 1 - à remplir'!$E$31:$E$400,MASQ2!J78,'Étape 1 - à remplir'!$G$31:$G$400,"animaux"),SUMIFS('Étape 1 - à remplir'!$F$31:$F$400,'Étape 1 - à remplir'!$E$31:$E$400,MASQ2!J78,'Étape 1 - à remplir'!$O$31:$O$400,S$3)),IF(S$2="Espèce",IF(S$3="Tous",SUMIFS('Étape 1 - à remplir'!$F$31:$F$400,'Étape 1 - à remplir'!$E$31:$E$400,MASQ2!J78,'Étape 1 - à remplir'!$G$31:$G$400,"animaux"),SUMIFS('Étape 1 - à remplir'!$F$31:$F$400,'Étape 1 - à remplir'!$E$31:$E$400,MASQ2!J78,'Étape 1 - à remplir'!$N$31:$N$400,S$3))))))=0,NA(),IF(S$2="Catégorie",IF(S$3="Toutes",SUMIFS('Étape 1 - à remplir'!$F$31:$F$400,'Étape 1 - à remplir'!$E$31:$E$400,MASQ2!J78,'Étape 1 - à remplir'!$G$31:$G$400,"animaux"),SUMIFS('Étape 1 - à remplir'!$F$31:$F$400,'Étape 1 - à remplir'!$E$31:$E$400,MASQ2!J78,'Étape 1 - à remplir'!$C$31:$C$400,S$3)),IF(S$2="Âge",IF(S$3="Tous",SUMIFS('Étape 1 - à remplir'!$F$31:$F$400,'Étape 1 - à remplir'!$E$31:$E$400,MASQ2!J78,'Étape 1 - à remplir'!$G$31:$G$400,"animaux"),SUMIFS('Étape 1 - à remplir'!$F$31:$F$400,'Étape 1 - à remplir'!$E$31:$E$400,MASQ2!J78,'Étape 1 - à remplir'!$P$31:$P$400,S$3)),IF(S$2="Atelier",IF(S$3="Tous",SUMIFS('Étape 1 - à remplir'!$F$31:$F$400,'Étape 1 - à remplir'!$E$31:$E$400,MASQ2!J78,'Étape 1 - à remplir'!$G$31:$G$400,"animaux"),SUMIFS('Étape 1 - à remplir'!$F$31:$F$400,'Étape 1 - à remplir'!$E$31:$E$400,MASQ2!J78,'Étape 1 - à remplir'!$O$31:$O$400,S$3)),IF(S$2="Espèce",IF(S$3="Tous",SUMIFS('Étape 1 - à remplir'!$F$31:$F$400,'Étape 1 - à remplir'!$E$31:$E$400,MASQ2!J78,'Étape 1 - à remplir'!$G$31:$G$400,"animaux"),SUMIFS('Étape 1 - à remplir'!$F$31:$F$400,'Étape 1 - à remplir'!$E$31:$E$400,MASQ2!J78,'Étape 1 - à remplir'!$N$31:$N$400,S$3)))))))</f>
        <v>#N/A</v>
      </c>
      <c r="L78" s="97">
        <f t="shared" si="104"/>
        <v>0</v>
      </c>
      <c r="M78" s="56" t="str">
        <f>Données_ATB!BN77</f>
        <v>Amoxicilline</v>
      </c>
      <c r="N78" s="204" t="str">
        <f>Données_ATB!BO77</f>
        <v/>
      </c>
      <c r="O78" s="97" t="str">
        <f>Données_ATB!BP77</f>
        <v/>
      </c>
      <c r="P78" s="77" t="str">
        <f>Données_ATB!BR77</f>
        <v>Penicillines</v>
      </c>
      <c r="Q78" s="78" t="str">
        <f>Données_ATB!BS77</f>
        <v/>
      </c>
      <c r="R78" s="79" t="str">
        <f>Données_ATB!BT77</f>
        <v/>
      </c>
      <c r="S78" s="78"/>
      <c r="T78" s="78"/>
      <c r="U78" s="77" t="str">
        <f ca="1"/>
        <v>BIOTORNIS</v>
      </c>
      <c r="V78" s="79" t="e">
        <f ca="1"/>
        <v>#N/A</v>
      </c>
      <c r="W78" s="102"/>
      <c r="X78" s="78"/>
      <c r="Y78" s="8"/>
      <c r="Z78" s="8"/>
      <c r="AA78" s="8"/>
      <c r="AB78" s="102"/>
      <c r="AC78" s="8"/>
      <c r="AD78" s="8"/>
      <c r="AE78" s="8"/>
      <c r="AF78" s="8"/>
      <c r="AG78" s="8"/>
      <c r="AI78" s="8"/>
      <c r="AJ78" s="8"/>
      <c r="AK78" s="8"/>
      <c r="AL78" s="8"/>
      <c r="AM78" s="8"/>
      <c r="AN78" s="8"/>
      <c r="AO78" s="8"/>
      <c r="AP78" s="8"/>
      <c r="AQ78" s="8"/>
      <c r="AR78" s="8"/>
      <c r="AS78" s="8"/>
      <c r="AT78" s="97"/>
      <c r="AV78" s="56"/>
      <c r="AW78" s="8"/>
      <c r="AX78" s="8"/>
      <c r="AY78" s="8"/>
      <c r="AZ78" s="8"/>
      <c r="BA78" s="8"/>
      <c r="BB78" s="8"/>
      <c r="BC78" s="8"/>
      <c r="BD78" s="102" t="str">
        <f t="shared" si="86"/>
        <v/>
      </c>
      <c r="BE78" s="56" t="str">
        <f t="shared" si="87"/>
        <v>BIOTORNIS</v>
      </c>
      <c r="BF78" s="204" t="e">
        <f>IF(IF(BN$2="Catégorie",IF(BN$3="Toutes",SUMIFS('Étape 1 - à remplir'!$F$31:$F$400,'Étape 1 - à remplir'!$E$31:$E$400,MASQ2!BE78,'Étape 1 - à remplir'!$G$31:$G$400,"lots"),SUMIFS('Étape 1 - à remplir'!$F$31:$F$400,'Étape 1 - à remplir'!$E$31:$E$400,MASQ2!BE78,'Étape 1 - à remplir'!$C$31:$C$400,BN$3)),IF(BN$2="Âge",IF(BN$3="Tous",SUMIFS('Étape 1 - à remplir'!$F$31:$F$400,'Étape 1 - à remplir'!$E$31:$E$400,MASQ2!BE78,'Étape 1 - à remplir'!$G$31:$G$400,"lots"),SUMIFS('Étape 1 - à remplir'!$F$31:$F$400,'Étape 1 - à remplir'!$E$31:$E$400,MASQ2!BE78,'Étape 1 - à remplir'!$P$31:$P$400,BN$3,'Étape 1 - à remplir'!$G$31:$G$400,"lots")),IF(BN$2="Atelier",IF(BN$3="Tous",SUMIFS('Étape 1 - à remplir'!$F$31:$F$400,'Étape 1 - à remplir'!$E$31:$E$400,MASQ2!BE78,'Étape 1 - à remplir'!$G$31:$G$400,"lots"),SUMIFS('Étape 1 - à remplir'!$F$31:$F$400,'Étape 1 - à remplir'!$E$31:$E$400,MASQ2!BE78,'Étape 1 - à remplir'!$O$31:$O$400,BN$3,'Étape 1 - à remplir'!$G$31:$G$400,"lots")),IF(BN$2="Espèce",IF(BN$3="Tous",SUMIFS('Étape 1 - à remplir'!$F$31:$F$400,'Étape 1 - à remplir'!$E$31:$E$400,MASQ2!BE78,'Étape 1 - à remplir'!$G$31:$G$400,"lots"),SUMIFS('Étape 1 - à remplir'!$F$31:$F$400,'Étape 1 - à remplir'!$E$31:$E$400,MASQ2!BE78,'Étape 1 - à remplir'!$N$31:$N$400,BN$3,'Étape 1 - à remplir'!$G$31:$G$400,"lots"))))))=0,NA(),IF(BN$2="Catégorie",IF(BN$3="Toutes",SUMIFS('Étape 1 - à remplir'!$F$31:$F$400,'Étape 1 - à remplir'!$E$31:$E$400,MASQ2!BE78,'Étape 1 - à remplir'!$G$31:$G$400,"lots"),SUMIFS('Étape 1 - à remplir'!$F$31:$F$400,'Étape 1 - à remplir'!$E$31:$E$400,MASQ2!BE78,'Étape 1 - à remplir'!$C$31:$C$400,BN$3)),IF(BN$2="Âge",IF(BN$3="Tous",SUMIFS('Étape 1 - à remplir'!$F$31:$F$400,'Étape 1 - à remplir'!$E$31:$E$400,MASQ2!BE78,'Étape 1 - à remplir'!$G$31:$G$400,"lots"),SUMIFS('Étape 1 - à remplir'!$F$31:$F$400,'Étape 1 - à remplir'!$E$31:$E$400,MASQ2!BE78,'Étape 1 - à remplir'!$P$31:$P$400,BN$3,'Étape 1 - à remplir'!$G$31:$G$400,"lots")),IF(BN$2="Atelier",IF(BN$3="Tous",SUMIFS('Étape 1 - à remplir'!$F$31:$F$400,'Étape 1 - à remplir'!$E$31:$E$400,MASQ2!BE78,'Étape 1 - à remplir'!$G$31:$G$400,"lots"),SUMIFS('Étape 1 - à remplir'!$F$31:$F$400,'Étape 1 - à remplir'!$E$31:$E$400,MASQ2!BE78,'Étape 1 - à remplir'!$O$31:$O$400,BN$3,'Étape 1 - à remplir'!$G$31:$G$400,"lots")),IF(BN$2="Espèce",IF(BN$3="Tous",SUMIFS('Étape 1 - à remplir'!$F$31:$F$400,'Étape 1 - à remplir'!$E$31:$E$400,MASQ2!BE78,'Étape 1 - à remplir'!$G$31:$G$400,"lots"),SUMIFS('Étape 1 - à remplir'!$F$31:$F$400,'Étape 1 - à remplir'!$E$31:$E$400,MASQ2!BE78,'Étape 1 - à remplir'!$N$31:$N$400,BN$3,'Étape 1 - à remplir'!$G$31:$G$400,"lots")))))))</f>
        <v>#N/A</v>
      </c>
      <c r="BG78" s="204">
        <f t="shared" si="102"/>
        <v>0</v>
      </c>
      <c r="BH78" s="204" t="str">
        <f t="shared" si="88"/>
        <v>Amoxicilline</v>
      </c>
      <c r="BI78" s="204" t="str">
        <f t="shared" si="89"/>
        <v/>
      </c>
      <c r="BJ78" s="204" t="str">
        <f t="shared" si="90"/>
        <v/>
      </c>
      <c r="BK78" s="204" t="str">
        <f t="shared" si="91"/>
        <v>Penicillines</v>
      </c>
      <c r="BL78" s="204" t="str">
        <f t="shared" si="92"/>
        <v/>
      </c>
      <c r="BM78" s="97" t="str">
        <f t="shared" si="93"/>
        <v/>
      </c>
      <c r="BN78" s="78"/>
      <c r="BO78" s="78"/>
      <c r="BP78" s="77" t="str">
        <f ca="1"/>
        <v>BIOTORNIS</v>
      </c>
      <c r="BQ78" s="79" t="e">
        <f ca="1"/>
        <v>#N/A</v>
      </c>
      <c r="BR78" s="102"/>
      <c r="BS78" s="8"/>
      <c r="BT78" s="8"/>
      <c r="BU78" s="8"/>
      <c r="BV78" s="8"/>
      <c r="BW78" s="8"/>
      <c r="BX78" s="8"/>
      <c r="BY78" s="8"/>
      <c r="BZ78" s="8"/>
      <c r="CA78" s="8"/>
      <c r="CB78" s="8"/>
      <c r="CC78" s="8"/>
      <c r="CD78" s="8"/>
      <c r="CE78" s="8"/>
      <c r="CF78" s="8"/>
      <c r="CG78" s="8"/>
      <c r="CH78" s="8"/>
      <c r="CI78" s="8"/>
      <c r="CJ78" s="8"/>
      <c r="CK78" s="8"/>
      <c r="CL78" s="8"/>
      <c r="CM78" s="8"/>
      <c r="CN78" s="8"/>
      <c r="CO78" s="97"/>
      <c r="CQ78" s="56"/>
      <c r="CR78" s="8"/>
      <c r="CS78" s="8"/>
      <c r="CT78" s="8"/>
      <c r="CU78" s="8"/>
      <c r="CV78" s="8"/>
      <c r="CW78" s="8"/>
      <c r="CX78" s="8"/>
      <c r="CY78" s="102" t="str">
        <f t="shared" si="94"/>
        <v/>
      </c>
      <c r="CZ78" s="56" t="str">
        <f t="shared" si="95"/>
        <v>BIOTORNIS</v>
      </c>
      <c r="DA78" s="204" t="e">
        <f>IF(IF(DI$2="Catégorie",IF(DI$3="Toutes",SUMIFS('Étape 1 - à remplir'!$F$31:$F$400,'Étape 1 - à remplir'!$E$31:$E$400,MASQ2!CZ78,'Étape 1 - à remplir'!$G$31:$G$400,"kg"),SUMIFS('Étape 1 - à remplir'!$F$31:$F$400,'Étape 1 - à remplir'!$E$31:$E$400,MASQ2!CZ78,'Étape 1 - à remplir'!$C$31:$C$400,DI$3)),IF(DI$2="Âge",IF(DI$3="Tous",SUMIFS('Étape 1 - à remplir'!$F$31:$F$400,'Étape 1 - à remplir'!$E$31:$E$400,MASQ2!CZ78,'Étape 1 - à remplir'!$G$31:$G$400,"kg"),SUMIFS('Étape 1 - à remplir'!$F$31:$F$400,'Étape 1 - à remplir'!$E$31:$E$400,MASQ2!CZ78,'Étape 1 - à remplir'!$P$31:$P$400,DI$3,'Étape 1 - à remplir'!$G$31:$G$400,"kg")),IF(DI$2="Atelier",IF(DI$3="Tous",SUMIFS('Étape 1 - à remplir'!$F$31:$F$400,'Étape 1 - à remplir'!$E$31:$E$400,MASQ2!CZ78,'Étape 1 - à remplir'!$G$31:$G$400,"kg"),SUMIFS('Étape 1 - à remplir'!$F$31:$F$400,'Étape 1 - à remplir'!$E$31:$E$400,MASQ2!CZ78,'Étape 1 - à remplir'!$O$31:$O$400,DI$3,'Étape 1 - à remplir'!$G$31:$G$400,"kg")),IF(DI$2="Espèce",IF(DI$3="Tous",SUMIFS('Étape 1 - à remplir'!$F$31:$F$400,'Étape 1 - à remplir'!$E$31:$E$400,MASQ2!CZ78,'Étape 1 - à remplir'!$G$31:$G$400,"kg"),SUMIFS('Étape 1 - à remplir'!$F$31:$F$400,'Étape 1 - à remplir'!$E$31:$E$400,MASQ2!CZ78,'Étape 1 - à remplir'!$N$31:$N$400,DI$3,'Étape 1 - à remplir'!$G$31:$G$400,"kg"))))))=0,NA(),IF(DI$2="Catégorie",IF(DI$3="Toutes",SUMIFS('Étape 1 - à remplir'!$F$31:$F$400,'Étape 1 - à remplir'!$E$31:$E$400,MASQ2!CZ78,'Étape 1 - à remplir'!$G$31:$G$400,"kg"),SUMIFS('Étape 1 - à remplir'!$F$31:$F$400,'Étape 1 - à remplir'!$E$31:$E$400,MASQ2!CZ78,'Étape 1 - à remplir'!$C$31:$C$400,DI$3)),IF(DI$2="Âge",IF(DI$3="Tous",SUMIFS('Étape 1 - à remplir'!$F$31:$F$400,'Étape 1 - à remplir'!$E$31:$E$400,MASQ2!CZ78,'Étape 1 - à remplir'!$G$31:$G$400,"kg"),SUMIFS('Étape 1 - à remplir'!$F$31:$F$400,'Étape 1 - à remplir'!$E$31:$E$400,MASQ2!CZ78,'Étape 1 - à remplir'!$P$31:$P$400,DI$3,'Étape 1 - à remplir'!$G$31:$G$400,"kg")),IF(DI$2="Atelier",IF(DI$3="Tous",SUMIFS('Étape 1 - à remplir'!$F$31:$F$400,'Étape 1 - à remplir'!$E$31:$E$400,MASQ2!CZ78,'Étape 1 - à remplir'!$G$31:$G$400,"kg"),SUMIFS('Étape 1 - à remplir'!$F$31:$F$400,'Étape 1 - à remplir'!$E$31:$E$400,MASQ2!CZ78,'Étape 1 - à remplir'!$O$31:$O$400,DI$3,'Étape 1 - à remplir'!$G$31:$G$400,"kg")),IF(DI$2="Espèce",IF(DI$3="Tous",SUMIFS('Étape 1 - à remplir'!$F$31:$F$400,'Étape 1 - à remplir'!$E$31:$E$400,MASQ2!CZ78,'Étape 1 - à remplir'!$G$31:$G$400,"kg"),SUMIFS('Étape 1 - à remplir'!$F$31:$F$400,'Étape 1 - à remplir'!$E$31:$E$400,MASQ2!CZ78,'Étape 1 - à remplir'!$N$31:$N$400,DI$3,'Étape 1 - à remplir'!$G$31:$G$400,"kg")))))))</f>
        <v>#N/A</v>
      </c>
      <c r="DB78" s="104">
        <f t="shared" si="103"/>
        <v>0</v>
      </c>
      <c r="DC78" s="204" t="str">
        <f t="shared" si="96"/>
        <v>Amoxicilline</v>
      </c>
      <c r="DD78" s="204" t="str">
        <f t="shared" si="97"/>
        <v/>
      </c>
      <c r="DE78" s="204" t="str">
        <f t="shared" si="98"/>
        <v/>
      </c>
      <c r="DF78" s="204" t="str">
        <f t="shared" si="99"/>
        <v>Penicillines</v>
      </c>
      <c r="DG78" s="204" t="str">
        <f t="shared" si="100"/>
        <v/>
      </c>
      <c r="DH78" s="97" t="str">
        <f t="shared" si="101"/>
        <v/>
      </c>
      <c r="DI78" s="78"/>
      <c r="DJ78" s="78"/>
      <c r="DK78" s="77" t="str">
        <f ca="1"/>
        <v>BIOTORNIS</v>
      </c>
      <c r="DL78" s="79" t="e">
        <f ca="1"/>
        <v>#N/A</v>
      </c>
      <c r="DM78" s="102"/>
      <c r="DN78" s="8"/>
      <c r="DO78" s="8"/>
      <c r="DP78" s="8"/>
      <c r="DQ78" s="8"/>
      <c r="DR78" s="8"/>
      <c r="DS78" s="8"/>
      <c r="DT78" s="8"/>
      <c r="DU78" s="8"/>
      <c r="DV78" s="8"/>
      <c r="DW78" s="8"/>
      <c r="DX78" s="8"/>
      <c r="DY78" s="8"/>
      <c r="DZ78" s="8"/>
      <c r="EA78" s="8"/>
      <c r="EB78" s="8"/>
      <c r="EC78" s="8"/>
      <c r="ED78" s="8"/>
      <c r="EE78" s="8"/>
      <c r="EF78" s="8"/>
      <c r="EG78" s="8"/>
      <c r="EH78" s="8"/>
      <c r="EI78" s="8"/>
      <c r="EJ78" s="97"/>
    </row>
    <row r="79" spans="1:140" x14ac:dyDescent="0.25">
      <c r="A79" s="56"/>
      <c r="B79" s="8"/>
      <c r="C79" s="8"/>
      <c r="D79" s="8"/>
      <c r="E79" s="8"/>
      <c r="F79" s="8"/>
      <c r="G79" s="8"/>
      <c r="H79" s="8"/>
      <c r="I79" s="102" t="str">
        <f>INDEX(Données_ATB!BE:BV,MATCH(MASQ2!J79,Données_ATB!BE:BE,0),18)</f>
        <v>x</v>
      </c>
      <c r="J79" s="77" t="str">
        <f>Données_ATB!BE78</f>
        <v>BOFLOX 100 MG/ML SOLUTION INJECTABLE POUR BOVINS ET PORCINS</v>
      </c>
      <c r="K79" s="204" t="e">
        <f>IF(IF(S$2="Catégorie",IF(S$3="Toutes",SUMIFS('Étape 1 - à remplir'!$F$31:$F$400,'Étape 1 - à remplir'!$E$31:$E$400,MASQ2!J79,'Étape 1 - à remplir'!$G$31:$G$400,"animaux"),SUMIFS('Étape 1 - à remplir'!$F$31:$F$400,'Étape 1 - à remplir'!$E$31:$E$400,MASQ2!J79,'Étape 1 - à remplir'!$C$31:$C$400,S$3)),IF(S$2="Âge",IF(S$3="Tous",SUMIFS('Étape 1 - à remplir'!$F$31:$F$400,'Étape 1 - à remplir'!$E$31:$E$400,MASQ2!J79,'Étape 1 - à remplir'!$G$31:$G$400,"animaux"),SUMIFS('Étape 1 - à remplir'!$F$31:$F$400,'Étape 1 - à remplir'!$E$31:$E$400,MASQ2!J79,'Étape 1 - à remplir'!$P$31:$P$400,S$3)),IF(S$2="Atelier",IF(S$3="Tous",SUMIFS('Étape 1 - à remplir'!$F$31:$F$400,'Étape 1 - à remplir'!$E$31:$E$400,MASQ2!J79,'Étape 1 - à remplir'!$G$31:$G$400,"animaux"),SUMIFS('Étape 1 - à remplir'!$F$31:$F$400,'Étape 1 - à remplir'!$E$31:$E$400,MASQ2!J79,'Étape 1 - à remplir'!$O$31:$O$400,S$3)),IF(S$2="Espèce",IF(S$3="Tous",SUMIFS('Étape 1 - à remplir'!$F$31:$F$400,'Étape 1 - à remplir'!$E$31:$E$400,MASQ2!J79,'Étape 1 - à remplir'!$G$31:$G$400,"animaux"),SUMIFS('Étape 1 - à remplir'!$F$31:$F$400,'Étape 1 - à remplir'!$E$31:$E$400,MASQ2!J79,'Étape 1 - à remplir'!$N$31:$N$400,S$3))))))=0,NA(),IF(S$2="Catégorie",IF(S$3="Toutes",SUMIFS('Étape 1 - à remplir'!$F$31:$F$400,'Étape 1 - à remplir'!$E$31:$E$400,MASQ2!J79,'Étape 1 - à remplir'!$G$31:$G$400,"animaux"),SUMIFS('Étape 1 - à remplir'!$F$31:$F$400,'Étape 1 - à remplir'!$E$31:$E$400,MASQ2!J79,'Étape 1 - à remplir'!$C$31:$C$400,S$3)),IF(S$2="Âge",IF(S$3="Tous",SUMIFS('Étape 1 - à remplir'!$F$31:$F$400,'Étape 1 - à remplir'!$E$31:$E$400,MASQ2!J79,'Étape 1 - à remplir'!$G$31:$G$400,"animaux"),SUMIFS('Étape 1 - à remplir'!$F$31:$F$400,'Étape 1 - à remplir'!$E$31:$E$400,MASQ2!J79,'Étape 1 - à remplir'!$P$31:$P$400,S$3)),IF(S$2="Atelier",IF(S$3="Tous",SUMIFS('Étape 1 - à remplir'!$F$31:$F$400,'Étape 1 - à remplir'!$E$31:$E$400,MASQ2!J79,'Étape 1 - à remplir'!$G$31:$G$400,"animaux"),SUMIFS('Étape 1 - à remplir'!$F$31:$F$400,'Étape 1 - à remplir'!$E$31:$E$400,MASQ2!J79,'Étape 1 - à remplir'!$O$31:$O$400,S$3)),IF(S$2="Espèce",IF(S$3="Tous",SUMIFS('Étape 1 - à remplir'!$F$31:$F$400,'Étape 1 - à remplir'!$E$31:$E$400,MASQ2!J79,'Étape 1 - à remplir'!$G$31:$G$400,"animaux"),SUMIFS('Étape 1 - à remplir'!$F$31:$F$400,'Étape 1 - à remplir'!$E$31:$E$400,MASQ2!J79,'Étape 1 - à remplir'!$N$31:$N$400,S$3)))))))</f>
        <v>#N/A</v>
      </c>
      <c r="L79" s="97">
        <f t="shared" si="104"/>
        <v>0</v>
      </c>
      <c r="M79" s="56" t="str">
        <f>Données_ATB!BN78</f>
        <v>Marbofloxacine</v>
      </c>
      <c r="N79" s="204" t="str">
        <f>Données_ATB!BO78</f>
        <v/>
      </c>
      <c r="O79" s="97" t="str">
        <f>Données_ATB!BP78</f>
        <v/>
      </c>
      <c r="P79" s="77" t="str">
        <f>Données_ATB!BR78</f>
        <v>Fluoroquinolones</v>
      </c>
      <c r="Q79" s="78" t="str">
        <f>Données_ATB!BS78</f>
        <v/>
      </c>
      <c r="R79" s="79" t="str">
        <f>Données_ATB!BT78</f>
        <v/>
      </c>
      <c r="S79" s="78"/>
      <c r="T79" s="78"/>
      <c r="U79" s="77" t="str">
        <f ca="1"/>
        <v>BOFLOX 100 MG/ML SOLUTION INJECTABLE POUR BOVINS ET PORCINS</v>
      </c>
      <c r="V79" s="79" t="e">
        <f ca="1"/>
        <v>#N/A</v>
      </c>
      <c r="W79" s="102"/>
      <c r="X79" s="78"/>
      <c r="Y79" s="8"/>
      <c r="Z79" s="8"/>
      <c r="AA79" s="8"/>
      <c r="AB79" s="102"/>
      <c r="AC79" s="8"/>
      <c r="AD79" s="8"/>
      <c r="AE79" s="8"/>
      <c r="AF79" s="8"/>
      <c r="AG79" s="8"/>
      <c r="AI79" s="8"/>
      <c r="AJ79" s="8"/>
      <c r="AK79" s="8"/>
      <c r="AL79" s="8"/>
      <c r="AM79" s="8"/>
      <c r="AN79" s="8"/>
      <c r="AO79" s="8"/>
      <c r="AP79" s="8"/>
      <c r="AQ79" s="8"/>
      <c r="AR79" s="8"/>
      <c r="AS79" s="8"/>
      <c r="AT79" s="97"/>
      <c r="AV79" s="56"/>
      <c r="AW79" s="8"/>
      <c r="AX79" s="8"/>
      <c r="AY79" s="8"/>
      <c r="AZ79" s="8"/>
      <c r="BA79" s="8"/>
      <c r="BB79" s="8"/>
      <c r="BC79" s="8"/>
      <c r="BD79" s="102" t="str">
        <f t="shared" si="86"/>
        <v>x</v>
      </c>
      <c r="BE79" s="56" t="str">
        <f t="shared" si="87"/>
        <v>BOFLOX 100 MG/ML SOLUTION INJECTABLE POUR BOVINS ET PORCINS</v>
      </c>
      <c r="BF79" s="204" t="e">
        <f>IF(IF(BN$2="Catégorie",IF(BN$3="Toutes",SUMIFS('Étape 1 - à remplir'!$F$31:$F$400,'Étape 1 - à remplir'!$E$31:$E$400,MASQ2!BE79,'Étape 1 - à remplir'!$G$31:$G$400,"lots"),SUMIFS('Étape 1 - à remplir'!$F$31:$F$400,'Étape 1 - à remplir'!$E$31:$E$400,MASQ2!BE79,'Étape 1 - à remplir'!$C$31:$C$400,BN$3)),IF(BN$2="Âge",IF(BN$3="Tous",SUMIFS('Étape 1 - à remplir'!$F$31:$F$400,'Étape 1 - à remplir'!$E$31:$E$400,MASQ2!BE79,'Étape 1 - à remplir'!$G$31:$G$400,"lots"),SUMIFS('Étape 1 - à remplir'!$F$31:$F$400,'Étape 1 - à remplir'!$E$31:$E$400,MASQ2!BE79,'Étape 1 - à remplir'!$P$31:$P$400,BN$3,'Étape 1 - à remplir'!$G$31:$G$400,"lots")),IF(BN$2="Atelier",IF(BN$3="Tous",SUMIFS('Étape 1 - à remplir'!$F$31:$F$400,'Étape 1 - à remplir'!$E$31:$E$400,MASQ2!BE79,'Étape 1 - à remplir'!$G$31:$G$400,"lots"),SUMIFS('Étape 1 - à remplir'!$F$31:$F$400,'Étape 1 - à remplir'!$E$31:$E$400,MASQ2!BE79,'Étape 1 - à remplir'!$O$31:$O$400,BN$3,'Étape 1 - à remplir'!$G$31:$G$400,"lots")),IF(BN$2="Espèce",IF(BN$3="Tous",SUMIFS('Étape 1 - à remplir'!$F$31:$F$400,'Étape 1 - à remplir'!$E$31:$E$400,MASQ2!BE79,'Étape 1 - à remplir'!$G$31:$G$400,"lots"),SUMIFS('Étape 1 - à remplir'!$F$31:$F$400,'Étape 1 - à remplir'!$E$31:$E$400,MASQ2!BE79,'Étape 1 - à remplir'!$N$31:$N$400,BN$3,'Étape 1 - à remplir'!$G$31:$G$400,"lots"))))))=0,NA(),IF(BN$2="Catégorie",IF(BN$3="Toutes",SUMIFS('Étape 1 - à remplir'!$F$31:$F$400,'Étape 1 - à remplir'!$E$31:$E$400,MASQ2!BE79,'Étape 1 - à remplir'!$G$31:$G$400,"lots"),SUMIFS('Étape 1 - à remplir'!$F$31:$F$400,'Étape 1 - à remplir'!$E$31:$E$400,MASQ2!BE79,'Étape 1 - à remplir'!$C$31:$C$400,BN$3)),IF(BN$2="Âge",IF(BN$3="Tous",SUMIFS('Étape 1 - à remplir'!$F$31:$F$400,'Étape 1 - à remplir'!$E$31:$E$400,MASQ2!BE79,'Étape 1 - à remplir'!$G$31:$G$400,"lots"),SUMIFS('Étape 1 - à remplir'!$F$31:$F$400,'Étape 1 - à remplir'!$E$31:$E$400,MASQ2!BE79,'Étape 1 - à remplir'!$P$31:$P$400,BN$3,'Étape 1 - à remplir'!$G$31:$G$400,"lots")),IF(BN$2="Atelier",IF(BN$3="Tous",SUMIFS('Étape 1 - à remplir'!$F$31:$F$400,'Étape 1 - à remplir'!$E$31:$E$400,MASQ2!BE79,'Étape 1 - à remplir'!$G$31:$G$400,"lots"),SUMIFS('Étape 1 - à remplir'!$F$31:$F$400,'Étape 1 - à remplir'!$E$31:$E$400,MASQ2!BE79,'Étape 1 - à remplir'!$O$31:$O$400,BN$3,'Étape 1 - à remplir'!$G$31:$G$400,"lots")),IF(BN$2="Espèce",IF(BN$3="Tous",SUMIFS('Étape 1 - à remplir'!$F$31:$F$400,'Étape 1 - à remplir'!$E$31:$E$400,MASQ2!BE79,'Étape 1 - à remplir'!$G$31:$G$400,"lots"),SUMIFS('Étape 1 - à remplir'!$F$31:$F$400,'Étape 1 - à remplir'!$E$31:$E$400,MASQ2!BE79,'Étape 1 - à remplir'!$N$31:$N$400,BN$3,'Étape 1 - à remplir'!$G$31:$G$400,"lots")))))))</f>
        <v>#N/A</v>
      </c>
      <c r="BG79" s="204">
        <f t="shared" si="102"/>
        <v>0</v>
      </c>
      <c r="BH79" s="204" t="str">
        <f t="shared" si="88"/>
        <v>Marbofloxacine</v>
      </c>
      <c r="BI79" s="204" t="str">
        <f t="shared" si="89"/>
        <v/>
      </c>
      <c r="BJ79" s="204" t="str">
        <f t="shared" si="90"/>
        <v/>
      </c>
      <c r="BK79" s="204" t="str">
        <f t="shared" si="91"/>
        <v>Fluoroquinolones</v>
      </c>
      <c r="BL79" s="204" t="str">
        <f t="shared" si="92"/>
        <v/>
      </c>
      <c r="BM79" s="97" t="str">
        <f t="shared" si="93"/>
        <v/>
      </c>
      <c r="BN79" s="78"/>
      <c r="BO79" s="78"/>
      <c r="BP79" s="77" t="str">
        <f ca="1"/>
        <v>BOFLOX 100 MG/ML SOLUTION INJECTABLE POUR BOVINS ET PORCINS</v>
      </c>
      <c r="BQ79" s="79" t="e">
        <f ca="1"/>
        <v>#N/A</v>
      </c>
      <c r="BR79" s="102"/>
      <c r="BS79" s="8"/>
      <c r="BT79" s="8"/>
      <c r="BU79" s="8"/>
      <c r="BV79" s="8"/>
      <c r="BW79" s="8"/>
      <c r="BX79" s="8"/>
      <c r="BY79" s="8"/>
      <c r="BZ79" s="8"/>
      <c r="CA79" s="8"/>
      <c r="CB79" s="8"/>
      <c r="CC79" s="8"/>
      <c r="CD79" s="8"/>
      <c r="CE79" s="8"/>
      <c r="CF79" s="8"/>
      <c r="CG79" s="8"/>
      <c r="CH79" s="8"/>
      <c r="CI79" s="8"/>
      <c r="CJ79" s="8"/>
      <c r="CK79" s="8"/>
      <c r="CL79" s="8"/>
      <c r="CM79" s="8"/>
      <c r="CN79" s="8"/>
      <c r="CO79" s="97"/>
      <c r="CQ79" s="56"/>
      <c r="CR79" s="8"/>
      <c r="CS79" s="8"/>
      <c r="CT79" s="8"/>
      <c r="CU79" s="8"/>
      <c r="CV79" s="8"/>
      <c r="CW79" s="8"/>
      <c r="CX79" s="8"/>
      <c r="CY79" s="102" t="str">
        <f t="shared" si="94"/>
        <v>x</v>
      </c>
      <c r="CZ79" s="56" t="str">
        <f t="shared" si="95"/>
        <v>BOFLOX 100 MG/ML SOLUTION INJECTABLE POUR BOVINS ET PORCINS</v>
      </c>
      <c r="DA79" s="204" t="e">
        <f>IF(IF(DI$2="Catégorie",IF(DI$3="Toutes",SUMIFS('Étape 1 - à remplir'!$F$31:$F$400,'Étape 1 - à remplir'!$E$31:$E$400,MASQ2!CZ79,'Étape 1 - à remplir'!$G$31:$G$400,"kg"),SUMIFS('Étape 1 - à remplir'!$F$31:$F$400,'Étape 1 - à remplir'!$E$31:$E$400,MASQ2!CZ79,'Étape 1 - à remplir'!$C$31:$C$400,DI$3)),IF(DI$2="Âge",IF(DI$3="Tous",SUMIFS('Étape 1 - à remplir'!$F$31:$F$400,'Étape 1 - à remplir'!$E$31:$E$400,MASQ2!CZ79,'Étape 1 - à remplir'!$G$31:$G$400,"kg"),SUMIFS('Étape 1 - à remplir'!$F$31:$F$400,'Étape 1 - à remplir'!$E$31:$E$400,MASQ2!CZ79,'Étape 1 - à remplir'!$P$31:$P$400,DI$3,'Étape 1 - à remplir'!$G$31:$G$400,"kg")),IF(DI$2="Atelier",IF(DI$3="Tous",SUMIFS('Étape 1 - à remplir'!$F$31:$F$400,'Étape 1 - à remplir'!$E$31:$E$400,MASQ2!CZ79,'Étape 1 - à remplir'!$G$31:$G$400,"kg"),SUMIFS('Étape 1 - à remplir'!$F$31:$F$400,'Étape 1 - à remplir'!$E$31:$E$400,MASQ2!CZ79,'Étape 1 - à remplir'!$O$31:$O$400,DI$3,'Étape 1 - à remplir'!$G$31:$G$400,"kg")),IF(DI$2="Espèce",IF(DI$3="Tous",SUMIFS('Étape 1 - à remplir'!$F$31:$F$400,'Étape 1 - à remplir'!$E$31:$E$400,MASQ2!CZ79,'Étape 1 - à remplir'!$G$31:$G$400,"kg"),SUMIFS('Étape 1 - à remplir'!$F$31:$F$400,'Étape 1 - à remplir'!$E$31:$E$400,MASQ2!CZ79,'Étape 1 - à remplir'!$N$31:$N$400,DI$3,'Étape 1 - à remplir'!$G$31:$G$400,"kg"))))))=0,NA(),IF(DI$2="Catégorie",IF(DI$3="Toutes",SUMIFS('Étape 1 - à remplir'!$F$31:$F$400,'Étape 1 - à remplir'!$E$31:$E$400,MASQ2!CZ79,'Étape 1 - à remplir'!$G$31:$G$400,"kg"),SUMIFS('Étape 1 - à remplir'!$F$31:$F$400,'Étape 1 - à remplir'!$E$31:$E$400,MASQ2!CZ79,'Étape 1 - à remplir'!$C$31:$C$400,DI$3)),IF(DI$2="Âge",IF(DI$3="Tous",SUMIFS('Étape 1 - à remplir'!$F$31:$F$400,'Étape 1 - à remplir'!$E$31:$E$400,MASQ2!CZ79,'Étape 1 - à remplir'!$G$31:$G$400,"kg"),SUMIFS('Étape 1 - à remplir'!$F$31:$F$400,'Étape 1 - à remplir'!$E$31:$E$400,MASQ2!CZ79,'Étape 1 - à remplir'!$P$31:$P$400,DI$3,'Étape 1 - à remplir'!$G$31:$G$400,"kg")),IF(DI$2="Atelier",IF(DI$3="Tous",SUMIFS('Étape 1 - à remplir'!$F$31:$F$400,'Étape 1 - à remplir'!$E$31:$E$400,MASQ2!CZ79,'Étape 1 - à remplir'!$G$31:$G$400,"kg"),SUMIFS('Étape 1 - à remplir'!$F$31:$F$400,'Étape 1 - à remplir'!$E$31:$E$400,MASQ2!CZ79,'Étape 1 - à remplir'!$O$31:$O$400,DI$3,'Étape 1 - à remplir'!$G$31:$G$400,"kg")),IF(DI$2="Espèce",IF(DI$3="Tous",SUMIFS('Étape 1 - à remplir'!$F$31:$F$400,'Étape 1 - à remplir'!$E$31:$E$400,MASQ2!CZ79,'Étape 1 - à remplir'!$G$31:$G$400,"kg"),SUMIFS('Étape 1 - à remplir'!$F$31:$F$400,'Étape 1 - à remplir'!$E$31:$E$400,MASQ2!CZ79,'Étape 1 - à remplir'!$N$31:$N$400,DI$3,'Étape 1 - à remplir'!$G$31:$G$400,"kg")))))))</f>
        <v>#N/A</v>
      </c>
      <c r="DB79" s="104">
        <f t="shared" si="103"/>
        <v>0</v>
      </c>
      <c r="DC79" s="204" t="str">
        <f t="shared" si="96"/>
        <v>Marbofloxacine</v>
      </c>
      <c r="DD79" s="204" t="str">
        <f t="shared" si="97"/>
        <v/>
      </c>
      <c r="DE79" s="204" t="str">
        <f t="shared" si="98"/>
        <v/>
      </c>
      <c r="DF79" s="204" t="str">
        <f t="shared" si="99"/>
        <v>Fluoroquinolones</v>
      </c>
      <c r="DG79" s="204" t="str">
        <f t="shared" si="100"/>
        <v/>
      </c>
      <c r="DH79" s="97" t="str">
        <f t="shared" si="101"/>
        <v/>
      </c>
      <c r="DI79" s="78"/>
      <c r="DJ79" s="78"/>
      <c r="DK79" s="77" t="str">
        <f ca="1"/>
        <v>BOFLOX 100 MG/ML SOLUTION INJECTABLE POUR BOVINS ET PORCINS</v>
      </c>
      <c r="DL79" s="79" t="e">
        <f ca="1"/>
        <v>#N/A</v>
      </c>
      <c r="DM79" s="102"/>
      <c r="DN79" s="8"/>
      <c r="DO79" s="8"/>
      <c r="DP79" s="8"/>
      <c r="DQ79" s="8"/>
      <c r="DR79" s="8"/>
      <c r="DS79" s="8"/>
      <c r="DT79" s="8"/>
      <c r="DU79" s="8"/>
      <c r="DV79" s="8"/>
      <c r="DW79" s="8"/>
      <c r="DX79" s="8"/>
      <c r="DY79" s="8"/>
      <c r="DZ79" s="8"/>
      <c r="EA79" s="8"/>
      <c r="EB79" s="8"/>
      <c r="EC79" s="8"/>
      <c r="ED79" s="8"/>
      <c r="EE79" s="8"/>
      <c r="EF79" s="8"/>
      <c r="EG79" s="8"/>
      <c r="EH79" s="8"/>
      <c r="EI79" s="8"/>
      <c r="EJ79" s="97"/>
    </row>
    <row r="80" spans="1:140" x14ac:dyDescent="0.25">
      <c r="A80" s="56"/>
      <c r="B80" s="8"/>
      <c r="C80" s="8"/>
      <c r="D80" s="8"/>
      <c r="E80" s="8"/>
      <c r="F80" s="8"/>
      <c r="G80" s="8"/>
      <c r="H80" s="8"/>
      <c r="I80" s="102" t="str">
        <f>INDEX(Données_ATB!BE:BV,MATCH(MASQ2!J80,Données_ATB!BE:BE,0),18)</f>
        <v/>
      </c>
      <c r="J80" s="77" t="str">
        <f>Données_ATB!BE79</f>
        <v>BORGAL 24 %</v>
      </c>
      <c r="K80" s="204" t="e">
        <f>IF(IF(S$2="Catégorie",IF(S$3="Toutes",SUMIFS('Étape 1 - à remplir'!$F$31:$F$400,'Étape 1 - à remplir'!$E$31:$E$400,MASQ2!J80,'Étape 1 - à remplir'!$G$31:$G$400,"animaux"),SUMIFS('Étape 1 - à remplir'!$F$31:$F$400,'Étape 1 - à remplir'!$E$31:$E$400,MASQ2!J80,'Étape 1 - à remplir'!$C$31:$C$400,S$3)),IF(S$2="Âge",IF(S$3="Tous",SUMIFS('Étape 1 - à remplir'!$F$31:$F$400,'Étape 1 - à remplir'!$E$31:$E$400,MASQ2!J80,'Étape 1 - à remplir'!$G$31:$G$400,"animaux"),SUMIFS('Étape 1 - à remplir'!$F$31:$F$400,'Étape 1 - à remplir'!$E$31:$E$400,MASQ2!J80,'Étape 1 - à remplir'!$P$31:$P$400,S$3)),IF(S$2="Atelier",IF(S$3="Tous",SUMIFS('Étape 1 - à remplir'!$F$31:$F$400,'Étape 1 - à remplir'!$E$31:$E$400,MASQ2!J80,'Étape 1 - à remplir'!$G$31:$G$400,"animaux"),SUMIFS('Étape 1 - à remplir'!$F$31:$F$400,'Étape 1 - à remplir'!$E$31:$E$400,MASQ2!J80,'Étape 1 - à remplir'!$O$31:$O$400,S$3)),IF(S$2="Espèce",IF(S$3="Tous",SUMIFS('Étape 1 - à remplir'!$F$31:$F$400,'Étape 1 - à remplir'!$E$31:$E$400,MASQ2!J80,'Étape 1 - à remplir'!$G$31:$G$400,"animaux"),SUMIFS('Étape 1 - à remplir'!$F$31:$F$400,'Étape 1 - à remplir'!$E$31:$E$400,MASQ2!J80,'Étape 1 - à remplir'!$N$31:$N$400,S$3))))))=0,NA(),IF(S$2="Catégorie",IF(S$3="Toutes",SUMIFS('Étape 1 - à remplir'!$F$31:$F$400,'Étape 1 - à remplir'!$E$31:$E$400,MASQ2!J80,'Étape 1 - à remplir'!$G$31:$G$400,"animaux"),SUMIFS('Étape 1 - à remplir'!$F$31:$F$400,'Étape 1 - à remplir'!$E$31:$E$400,MASQ2!J80,'Étape 1 - à remplir'!$C$31:$C$400,S$3)),IF(S$2="Âge",IF(S$3="Tous",SUMIFS('Étape 1 - à remplir'!$F$31:$F$400,'Étape 1 - à remplir'!$E$31:$E$400,MASQ2!J80,'Étape 1 - à remplir'!$G$31:$G$400,"animaux"),SUMIFS('Étape 1 - à remplir'!$F$31:$F$400,'Étape 1 - à remplir'!$E$31:$E$400,MASQ2!J80,'Étape 1 - à remplir'!$P$31:$P$400,S$3)),IF(S$2="Atelier",IF(S$3="Tous",SUMIFS('Étape 1 - à remplir'!$F$31:$F$400,'Étape 1 - à remplir'!$E$31:$E$400,MASQ2!J80,'Étape 1 - à remplir'!$G$31:$G$400,"animaux"),SUMIFS('Étape 1 - à remplir'!$F$31:$F$400,'Étape 1 - à remplir'!$E$31:$E$400,MASQ2!J80,'Étape 1 - à remplir'!$O$31:$O$400,S$3)),IF(S$2="Espèce",IF(S$3="Tous",SUMIFS('Étape 1 - à remplir'!$F$31:$F$400,'Étape 1 - à remplir'!$E$31:$E$400,MASQ2!J80,'Étape 1 - à remplir'!$G$31:$G$400,"animaux"),SUMIFS('Étape 1 - à remplir'!$F$31:$F$400,'Étape 1 - à remplir'!$E$31:$E$400,MASQ2!J80,'Étape 1 - à remplir'!$N$31:$N$400,S$3)))))))</f>
        <v>#N/A</v>
      </c>
      <c r="L80" s="97">
        <f t="shared" si="104"/>
        <v>0</v>
      </c>
      <c r="M80" s="56" t="str">
        <f>Données_ATB!BN79</f>
        <v>Sulfadoxine</v>
      </c>
      <c r="N80" s="204" t="str">
        <f>Données_ATB!BO79</f>
        <v>Triméthoprime</v>
      </c>
      <c r="O80" s="97" t="str">
        <f>Données_ATB!BP79</f>
        <v/>
      </c>
      <c r="P80" s="77" t="str">
        <f>Données_ATB!BR79</f>
        <v>Sulfamides</v>
      </c>
      <c r="Q80" s="78" t="str">
        <f>Données_ATB!BS79</f>
        <v>Trimethoprime</v>
      </c>
      <c r="R80" s="79" t="str">
        <f>Données_ATB!BT79</f>
        <v/>
      </c>
      <c r="S80" s="78"/>
      <c r="T80" s="78"/>
      <c r="U80" s="77" t="str">
        <f ca="1"/>
        <v>BORGAL 24 %</v>
      </c>
      <c r="V80" s="79" t="e">
        <f ca="1"/>
        <v>#N/A</v>
      </c>
      <c r="W80" s="102"/>
      <c r="X80" s="78"/>
      <c r="Y80" s="8"/>
      <c r="Z80" s="8"/>
      <c r="AA80" s="8"/>
      <c r="AB80" s="102"/>
      <c r="AC80" s="8"/>
      <c r="AD80" s="8"/>
      <c r="AE80" s="8"/>
      <c r="AF80" s="8"/>
      <c r="AG80" s="8"/>
      <c r="AI80" s="8"/>
      <c r="AJ80" s="8"/>
      <c r="AK80" s="8"/>
      <c r="AL80" s="8"/>
      <c r="AM80" s="8"/>
      <c r="AN80" s="8"/>
      <c r="AO80" s="8"/>
      <c r="AP80" s="8"/>
      <c r="AQ80" s="8"/>
      <c r="AR80" s="8"/>
      <c r="AS80" s="8"/>
      <c r="AT80" s="97"/>
      <c r="AV80" s="56"/>
      <c r="AW80" s="8"/>
      <c r="AX80" s="8"/>
      <c r="AY80" s="8"/>
      <c r="AZ80" s="8"/>
      <c r="BA80" s="8"/>
      <c r="BB80" s="8"/>
      <c r="BC80" s="8"/>
      <c r="BD80" s="102" t="str">
        <f t="shared" si="86"/>
        <v/>
      </c>
      <c r="BE80" s="56" t="str">
        <f t="shared" si="87"/>
        <v>BORGAL 24 %</v>
      </c>
      <c r="BF80" s="204" t="e">
        <f>IF(IF(BN$2="Catégorie",IF(BN$3="Toutes",SUMIFS('Étape 1 - à remplir'!$F$31:$F$400,'Étape 1 - à remplir'!$E$31:$E$400,MASQ2!BE80,'Étape 1 - à remplir'!$G$31:$G$400,"lots"),SUMIFS('Étape 1 - à remplir'!$F$31:$F$400,'Étape 1 - à remplir'!$E$31:$E$400,MASQ2!BE80,'Étape 1 - à remplir'!$C$31:$C$400,BN$3)),IF(BN$2="Âge",IF(BN$3="Tous",SUMIFS('Étape 1 - à remplir'!$F$31:$F$400,'Étape 1 - à remplir'!$E$31:$E$400,MASQ2!BE80,'Étape 1 - à remplir'!$G$31:$G$400,"lots"),SUMIFS('Étape 1 - à remplir'!$F$31:$F$400,'Étape 1 - à remplir'!$E$31:$E$400,MASQ2!BE80,'Étape 1 - à remplir'!$P$31:$P$400,BN$3,'Étape 1 - à remplir'!$G$31:$G$400,"lots")),IF(BN$2="Atelier",IF(BN$3="Tous",SUMIFS('Étape 1 - à remplir'!$F$31:$F$400,'Étape 1 - à remplir'!$E$31:$E$400,MASQ2!BE80,'Étape 1 - à remplir'!$G$31:$G$400,"lots"),SUMIFS('Étape 1 - à remplir'!$F$31:$F$400,'Étape 1 - à remplir'!$E$31:$E$400,MASQ2!BE80,'Étape 1 - à remplir'!$O$31:$O$400,BN$3,'Étape 1 - à remplir'!$G$31:$G$400,"lots")),IF(BN$2="Espèce",IF(BN$3="Tous",SUMIFS('Étape 1 - à remplir'!$F$31:$F$400,'Étape 1 - à remplir'!$E$31:$E$400,MASQ2!BE80,'Étape 1 - à remplir'!$G$31:$G$400,"lots"),SUMIFS('Étape 1 - à remplir'!$F$31:$F$400,'Étape 1 - à remplir'!$E$31:$E$400,MASQ2!BE80,'Étape 1 - à remplir'!$N$31:$N$400,BN$3,'Étape 1 - à remplir'!$G$31:$G$400,"lots"))))))=0,NA(),IF(BN$2="Catégorie",IF(BN$3="Toutes",SUMIFS('Étape 1 - à remplir'!$F$31:$F$400,'Étape 1 - à remplir'!$E$31:$E$400,MASQ2!BE80,'Étape 1 - à remplir'!$G$31:$G$400,"lots"),SUMIFS('Étape 1 - à remplir'!$F$31:$F$400,'Étape 1 - à remplir'!$E$31:$E$400,MASQ2!BE80,'Étape 1 - à remplir'!$C$31:$C$400,BN$3)),IF(BN$2="Âge",IF(BN$3="Tous",SUMIFS('Étape 1 - à remplir'!$F$31:$F$400,'Étape 1 - à remplir'!$E$31:$E$400,MASQ2!BE80,'Étape 1 - à remplir'!$G$31:$G$400,"lots"),SUMIFS('Étape 1 - à remplir'!$F$31:$F$400,'Étape 1 - à remplir'!$E$31:$E$400,MASQ2!BE80,'Étape 1 - à remplir'!$P$31:$P$400,BN$3,'Étape 1 - à remplir'!$G$31:$G$400,"lots")),IF(BN$2="Atelier",IF(BN$3="Tous",SUMIFS('Étape 1 - à remplir'!$F$31:$F$400,'Étape 1 - à remplir'!$E$31:$E$400,MASQ2!BE80,'Étape 1 - à remplir'!$G$31:$G$400,"lots"),SUMIFS('Étape 1 - à remplir'!$F$31:$F$400,'Étape 1 - à remplir'!$E$31:$E$400,MASQ2!BE80,'Étape 1 - à remplir'!$O$31:$O$400,BN$3,'Étape 1 - à remplir'!$G$31:$G$400,"lots")),IF(BN$2="Espèce",IF(BN$3="Tous",SUMIFS('Étape 1 - à remplir'!$F$31:$F$400,'Étape 1 - à remplir'!$E$31:$E$400,MASQ2!BE80,'Étape 1 - à remplir'!$G$31:$G$400,"lots"),SUMIFS('Étape 1 - à remplir'!$F$31:$F$400,'Étape 1 - à remplir'!$E$31:$E$400,MASQ2!BE80,'Étape 1 - à remplir'!$N$31:$N$400,BN$3,'Étape 1 - à remplir'!$G$31:$G$400,"lots")))))))</f>
        <v>#N/A</v>
      </c>
      <c r="BG80" s="204">
        <f t="shared" si="102"/>
        <v>0</v>
      </c>
      <c r="BH80" s="204" t="str">
        <f t="shared" si="88"/>
        <v>Sulfadoxine</v>
      </c>
      <c r="BI80" s="204" t="str">
        <f t="shared" si="89"/>
        <v>Triméthoprime</v>
      </c>
      <c r="BJ80" s="204" t="str">
        <f t="shared" si="90"/>
        <v/>
      </c>
      <c r="BK80" s="204" t="str">
        <f t="shared" si="91"/>
        <v>Sulfamides</v>
      </c>
      <c r="BL80" s="204" t="str">
        <f t="shared" si="92"/>
        <v>Trimethoprime</v>
      </c>
      <c r="BM80" s="97" t="str">
        <f t="shared" si="93"/>
        <v/>
      </c>
      <c r="BN80" s="78"/>
      <c r="BO80" s="78"/>
      <c r="BP80" s="77" t="str">
        <f ca="1"/>
        <v>BORGAL 24 %</v>
      </c>
      <c r="BQ80" s="79" t="e">
        <f ca="1"/>
        <v>#N/A</v>
      </c>
      <c r="BR80" s="102"/>
      <c r="BS80" s="8"/>
      <c r="BT80" s="8"/>
      <c r="BU80" s="8"/>
      <c r="BV80" s="8"/>
      <c r="BW80" s="8"/>
      <c r="BX80" s="8"/>
      <c r="BY80" s="8"/>
      <c r="BZ80" s="8"/>
      <c r="CA80" s="8"/>
      <c r="CB80" s="8"/>
      <c r="CC80" s="8"/>
      <c r="CD80" s="8"/>
      <c r="CE80" s="8"/>
      <c r="CF80" s="8"/>
      <c r="CG80" s="8"/>
      <c r="CH80" s="8"/>
      <c r="CI80" s="8"/>
      <c r="CJ80" s="8"/>
      <c r="CK80" s="8"/>
      <c r="CL80" s="8"/>
      <c r="CM80" s="8"/>
      <c r="CN80" s="8"/>
      <c r="CO80" s="97"/>
      <c r="CQ80" s="56"/>
      <c r="CR80" s="8"/>
      <c r="CS80" s="8"/>
      <c r="CT80" s="8"/>
      <c r="CU80" s="8"/>
      <c r="CV80" s="8"/>
      <c r="CW80" s="8"/>
      <c r="CX80" s="8"/>
      <c r="CY80" s="102" t="str">
        <f t="shared" si="94"/>
        <v/>
      </c>
      <c r="CZ80" s="56" t="str">
        <f t="shared" si="95"/>
        <v>BORGAL 24 %</v>
      </c>
      <c r="DA80" s="204" t="e">
        <f>IF(IF(DI$2="Catégorie",IF(DI$3="Toutes",SUMIFS('Étape 1 - à remplir'!$F$31:$F$400,'Étape 1 - à remplir'!$E$31:$E$400,MASQ2!CZ80,'Étape 1 - à remplir'!$G$31:$G$400,"kg"),SUMIFS('Étape 1 - à remplir'!$F$31:$F$400,'Étape 1 - à remplir'!$E$31:$E$400,MASQ2!CZ80,'Étape 1 - à remplir'!$C$31:$C$400,DI$3)),IF(DI$2="Âge",IF(DI$3="Tous",SUMIFS('Étape 1 - à remplir'!$F$31:$F$400,'Étape 1 - à remplir'!$E$31:$E$400,MASQ2!CZ80,'Étape 1 - à remplir'!$G$31:$G$400,"kg"),SUMIFS('Étape 1 - à remplir'!$F$31:$F$400,'Étape 1 - à remplir'!$E$31:$E$400,MASQ2!CZ80,'Étape 1 - à remplir'!$P$31:$P$400,DI$3,'Étape 1 - à remplir'!$G$31:$G$400,"kg")),IF(DI$2="Atelier",IF(DI$3="Tous",SUMIFS('Étape 1 - à remplir'!$F$31:$F$400,'Étape 1 - à remplir'!$E$31:$E$400,MASQ2!CZ80,'Étape 1 - à remplir'!$G$31:$G$400,"kg"),SUMIFS('Étape 1 - à remplir'!$F$31:$F$400,'Étape 1 - à remplir'!$E$31:$E$400,MASQ2!CZ80,'Étape 1 - à remplir'!$O$31:$O$400,DI$3,'Étape 1 - à remplir'!$G$31:$G$400,"kg")),IF(DI$2="Espèce",IF(DI$3="Tous",SUMIFS('Étape 1 - à remplir'!$F$31:$F$400,'Étape 1 - à remplir'!$E$31:$E$400,MASQ2!CZ80,'Étape 1 - à remplir'!$G$31:$G$400,"kg"),SUMIFS('Étape 1 - à remplir'!$F$31:$F$400,'Étape 1 - à remplir'!$E$31:$E$400,MASQ2!CZ80,'Étape 1 - à remplir'!$N$31:$N$400,DI$3,'Étape 1 - à remplir'!$G$31:$G$400,"kg"))))))=0,NA(),IF(DI$2="Catégorie",IF(DI$3="Toutes",SUMIFS('Étape 1 - à remplir'!$F$31:$F$400,'Étape 1 - à remplir'!$E$31:$E$400,MASQ2!CZ80,'Étape 1 - à remplir'!$G$31:$G$400,"kg"),SUMIFS('Étape 1 - à remplir'!$F$31:$F$400,'Étape 1 - à remplir'!$E$31:$E$400,MASQ2!CZ80,'Étape 1 - à remplir'!$C$31:$C$400,DI$3)),IF(DI$2="Âge",IF(DI$3="Tous",SUMIFS('Étape 1 - à remplir'!$F$31:$F$400,'Étape 1 - à remplir'!$E$31:$E$400,MASQ2!CZ80,'Étape 1 - à remplir'!$G$31:$G$400,"kg"),SUMIFS('Étape 1 - à remplir'!$F$31:$F$400,'Étape 1 - à remplir'!$E$31:$E$400,MASQ2!CZ80,'Étape 1 - à remplir'!$P$31:$P$400,DI$3,'Étape 1 - à remplir'!$G$31:$G$400,"kg")),IF(DI$2="Atelier",IF(DI$3="Tous",SUMIFS('Étape 1 - à remplir'!$F$31:$F$400,'Étape 1 - à remplir'!$E$31:$E$400,MASQ2!CZ80,'Étape 1 - à remplir'!$G$31:$G$400,"kg"),SUMIFS('Étape 1 - à remplir'!$F$31:$F$400,'Étape 1 - à remplir'!$E$31:$E$400,MASQ2!CZ80,'Étape 1 - à remplir'!$O$31:$O$400,DI$3,'Étape 1 - à remplir'!$G$31:$G$400,"kg")),IF(DI$2="Espèce",IF(DI$3="Tous",SUMIFS('Étape 1 - à remplir'!$F$31:$F$400,'Étape 1 - à remplir'!$E$31:$E$400,MASQ2!CZ80,'Étape 1 - à remplir'!$G$31:$G$400,"kg"),SUMIFS('Étape 1 - à remplir'!$F$31:$F$400,'Étape 1 - à remplir'!$E$31:$E$400,MASQ2!CZ80,'Étape 1 - à remplir'!$N$31:$N$400,DI$3,'Étape 1 - à remplir'!$G$31:$G$400,"kg")))))))</f>
        <v>#N/A</v>
      </c>
      <c r="DB80" s="104">
        <f t="shared" si="103"/>
        <v>0</v>
      </c>
      <c r="DC80" s="204" t="str">
        <f t="shared" si="96"/>
        <v>Sulfadoxine</v>
      </c>
      <c r="DD80" s="204" t="str">
        <f t="shared" si="97"/>
        <v>Triméthoprime</v>
      </c>
      <c r="DE80" s="204" t="str">
        <f t="shared" si="98"/>
        <v/>
      </c>
      <c r="DF80" s="204" t="str">
        <f t="shared" si="99"/>
        <v>Sulfamides</v>
      </c>
      <c r="DG80" s="204" t="str">
        <f t="shared" si="100"/>
        <v>Trimethoprime</v>
      </c>
      <c r="DH80" s="97" t="str">
        <f t="shared" si="101"/>
        <v/>
      </c>
      <c r="DI80" s="78"/>
      <c r="DJ80" s="78"/>
      <c r="DK80" s="77" t="str">
        <f ca="1"/>
        <v>BORGAL 24 %</v>
      </c>
      <c r="DL80" s="79" t="e">
        <f ca="1"/>
        <v>#N/A</v>
      </c>
      <c r="DM80" s="102"/>
      <c r="DN80" s="8"/>
      <c r="DO80" s="8"/>
      <c r="DP80" s="8"/>
      <c r="DQ80" s="8"/>
      <c r="DR80" s="8"/>
      <c r="DS80" s="8"/>
      <c r="DT80" s="8"/>
      <c r="DU80" s="8"/>
      <c r="DV80" s="8"/>
      <c r="DW80" s="8"/>
      <c r="DX80" s="8"/>
      <c r="DY80" s="8"/>
      <c r="DZ80" s="8"/>
      <c r="EA80" s="8"/>
      <c r="EB80" s="8"/>
      <c r="EC80" s="8"/>
      <c r="ED80" s="8"/>
      <c r="EE80" s="8"/>
      <c r="EF80" s="8"/>
      <c r="EG80" s="8"/>
      <c r="EH80" s="8"/>
      <c r="EI80" s="8"/>
      <c r="EJ80" s="97"/>
    </row>
    <row r="81" spans="1:140" x14ac:dyDescent="0.25">
      <c r="A81" s="56"/>
      <c r="B81" s="8"/>
      <c r="C81" s="8"/>
      <c r="D81" s="8"/>
      <c r="E81" s="8"/>
      <c r="F81" s="8"/>
      <c r="G81" s="8"/>
      <c r="H81" s="8"/>
      <c r="I81" s="102" t="str">
        <f>INDEX(Données_ATB!BE:BV,MATCH(MASQ2!J81,Données_ATB!BE:BE,0),18)</f>
        <v/>
      </c>
      <c r="J81" s="77" t="str">
        <f>Données_ATB!BE80</f>
        <v>CADOREX 300 MG/ML SOLUTION INJECTABLE POUR BOVINS OVINS ET PORCINS</v>
      </c>
      <c r="K81" s="204" t="e">
        <f>IF(IF(S$2="Catégorie",IF(S$3="Toutes",SUMIFS('Étape 1 - à remplir'!$F$31:$F$400,'Étape 1 - à remplir'!$E$31:$E$400,MASQ2!J81,'Étape 1 - à remplir'!$G$31:$G$400,"animaux"),SUMIFS('Étape 1 - à remplir'!$F$31:$F$400,'Étape 1 - à remplir'!$E$31:$E$400,MASQ2!J81,'Étape 1 - à remplir'!$C$31:$C$400,S$3)),IF(S$2="Âge",IF(S$3="Tous",SUMIFS('Étape 1 - à remplir'!$F$31:$F$400,'Étape 1 - à remplir'!$E$31:$E$400,MASQ2!J81,'Étape 1 - à remplir'!$G$31:$G$400,"animaux"),SUMIFS('Étape 1 - à remplir'!$F$31:$F$400,'Étape 1 - à remplir'!$E$31:$E$400,MASQ2!J81,'Étape 1 - à remplir'!$P$31:$P$400,S$3)),IF(S$2="Atelier",IF(S$3="Tous",SUMIFS('Étape 1 - à remplir'!$F$31:$F$400,'Étape 1 - à remplir'!$E$31:$E$400,MASQ2!J81,'Étape 1 - à remplir'!$G$31:$G$400,"animaux"),SUMIFS('Étape 1 - à remplir'!$F$31:$F$400,'Étape 1 - à remplir'!$E$31:$E$400,MASQ2!J81,'Étape 1 - à remplir'!$O$31:$O$400,S$3)),IF(S$2="Espèce",IF(S$3="Tous",SUMIFS('Étape 1 - à remplir'!$F$31:$F$400,'Étape 1 - à remplir'!$E$31:$E$400,MASQ2!J81,'Étape 1 - à remplir'!$G$31:$G$400,"animaux"),SUMIFS('Étape 1 - à remplir'!$F$31:$F$400,'Étape 1 - à remplir'!$E$31:$E$400,MASQ2!J81,'Étape 1 - à remplir'!$N$31:$N$400,S$3))))))=0,NA(),IF(S$2="Catégorie",IF(S$3="Toutes",SUMIFS('Étape 1 - à remplir'!$F$31:$F$400,'Étape 1 - à remplir'!$E$31:$E$400,MASQ2!J81,'Étape 1 - à remplir'!$G$31:$G$400,"animaux"),SUMIFS('Étape 1 - à remplir'!$F$31:$F$400,'Étape 1 - à remplir'!$E$31:$E$400,MASQ2!J81,'Étape 1 - à remplir'!$C$31:$C$400,S$3)),IF(S$2="Âge",IF(S$3="Tous",SUMIFS('Étape 1 - à remplir'!$F$31:$F$400,'Étape 1 - à remplir'!$E$31:$E$400,MASQ2!J81,'Étape 1 - à remplir'!$G$31:$G$400,"animaux"),SUMIFS('Étape 1 - à remplir'!$F$31:$F$400,'Étape 1 - à remplir'!$E$31:$E$400,MASQ2!J81,'Étape 1 - à remplir'!$P$31:$P$400,S$3)),IF(S$2="Atelier",IF(S$3="Tous",SUMIFS('Étape 1 - à remplir'!$F$31:$F$400,'Étape 1 - à remplir'!$E$31:$E$400,MASQ2!J81,'Étape 1 - à remplir'!$G$31:$G$400,"animaux"),SUMIFS('Étape 1 - à remplir'!$F$31:$F$400,'Étape 1 - à remplir'!$E$31:$E$400,MASQ2!J81,'Étape 1 - à remplir'!$O$31:$O$400,S$3)),IF(S$2="Espèce",IF(S$3="Tous",SUMIFS('Étape 1 - à remplir'!$F$31:$F$400,'Étape 1 - à remplir'!$E$31:$E$400,MASQ2!J81,'Étape 1 - à remplir'!$G$31:$G$400,"animaux"),SUMIFS('Étape 1 - à remplir'!$F$31:$F$400,'Étape 1 - à remplir'!$E$31:$E$400,MASQ2!J81,'Étape 1 - à remplir'!$N$31:$N$400,S$3)))))))</f>
        <v>#N/A</v>
      </c>
      <c r="L81" s="97">
        <f t="shared" si="104"/>
        <v>0</v>
      </c>
      <c r="M81" s="56" t="str">
        <f>Données_ATB!BN80</f>
        <v>Florfénicol</v>
      </c>
      <c r="N81" s="204" t="str">
        <f>Données_ATB!BO80</f>
        <v/>
      </c>
      <c r="O81" s="97" t="str">
        <f>Données_ATB!BP80</f>
        <v/>
      </c>
      <c r="P81" s="77" t="str">
        <f>Données_ATB!BR80</f>
        <v>Phenicoles</v>
      </c>
      <c r="Q81" s="78" t="str">
        <f>Données_ATB!BS80</f>
        <v/>
      </c>
      <c r="R81" s="79" t="str">
        <f>Données_ATB!BT80</f>
        <v/>
      </c>
      <c r="S81" s="78"/>
      <c r="T81" s="78"/>
      <c r="U81" s="77" t="str">
        <f ca="1"/>
        <v>CADOREX 300 MG/ML SOLUTION INJECTABLE POUR BOVINS OVINS ET PORCINS</v>
      </c>
      <c r="V81" s="79" t="e">
        <f ca="1"/>
        <v>#N/A</v>
      </c>
      <c r="W81" s="102"/>
      <c r="X81" s="78"/>
      <c r="Y81" s="8"/>
      <c r="Z81" s="8"/>
      <c r="AA81" s="8"/>
      <c r="AB81" s="102"/>
      <c r="AC81" s="8"/>
      <c r="AD81" s="8"/>
      <c r="AE81" s="8"/>
      <c r="AF81" s="8"/>
      <c r="AG81" s="8"/>
      <c r="AI81" s="8"/>
      <c r="AJ81" s="8"/>
      <c r="AK81" s="8"/>
      <c r="AL81" s="8"/>
      <c r="AM81" s="8"/>
      <c r="AN81" s="8"/>
      <c r="AO81" s="8"/>
      <c r="AP81" s="8"/>
      <c r="AQ81" s="8"/>
      <c r="AR81" s="8"/>
      <c r="AS81" s="8"/>
      <c r="AT81" s="97"/>
      <c r="AV81" s="56"/>
      <c r="AW81" s="8"/>
      <c r="AX81" s="8"/>
      <c r="AY81" s="8"/>
      <c r="AZ81" s="8"/>
      <c r="BA81" s="8"/>
      <c r="BB81" s="8"/>
      <c r="BC81" s="8"/>
      <c r="BD81" s="102" t="str">
        <f t="shared" si="86"/>
        <v/>
      </c>
      <c r="BE81" s="56" t="str">
        <f t="shared" si="87"/>
        <v>CADOREX 300 MG/ML SOLUTION INJECTABLE POUR BOVINS OVINS ET PORCINS</v>
      </c>
      <c r="BF81" s="204" t="e">
        <f>IF(IF(BN$2="Catégorie",IF(BN$3="Toutes",SUMIFS('Étape 1 - à remplir'!$F$31:$F$400,'Étape 1 - à remplir'!$E$31:$E$400,MASQ2!BE81,'Étape 1 - à remplir'!$G$31:$G$400,"lots"),SUMIFS('Étape 1 - à remplir'!$F$31:$F$400,'Étape 1 - à remplir'!$E$31:$E$400,MASQ2!BE81,'Étape 1 - à remplir'!$C$31:$C$400,BN$3)),IF(BN$2="Âge",IF(BN$3="Tous",SUMIFS('Étape 1 - à remplir'!$F$31:$F$400,'Étape 1 - à remplir'!$E$31:$E$400,MASQ2!BE81,'Étape 1 - à remplir'!$G$31:$G$400,"lots"),SUMIFS('Étape 1 - à remplir'!$F$31:$F$400,'Étape 1 - à remplir'!$E$31:$E$400,MASQ2!BE81,'Étape 1 - à remplir'!$P$31:$P$400,BN$3,'Étape 1 - à remplir'!$G$31:$G$400,"lots")),IF(BN$2="Atelier",IF(BN$3="Tous",SUMIFS('Étape 1 - à remplir'!$F$31:$F$400,'Étape 1 - à remplir'!$E$31:$E$400,MASQ2!BE81,'Étape 1 - à remplir'!$G$31:$G$400,"lots"),SUMIFS('Étape 1 - à remplir'!$F$31:$F$400,'Étape 1 - à remplir'!$E$31:$E$400,MASQ2!BE81,'Étape 1 - à remplir'!$O$31:$O$400,BN$3,'Étape 1 - à remplir'!$G$31:$G$400,"lots")),IF(BN$2="Espèce",IF(BN$3="Tous",SUMIFS('Étape 1 - à remplir'!$F$31:$F$400,'Étape 1 - à remplir'!$E$31:$E$400,MASQ2!BE81,'Étape 1 - à remplir'!$G$31:$G$400,"lots"),SUMIFS('Étape 1 - à remplir'!$F$31:$F$400,'Étape 1 - à remplir'!$E$31:$E$400,MASQ2!BE81,'Étape 1 - à remplir'!$N$31:$N$400,BN$3,'Étape 1 - à remplir'!$G$31:$G$400,"lots"))))))=0,NA(),IF(BN$2="Catégorie",IF(BN$3="Toutes",SUMIFS('Étape 1 - à remplir'!$F$31:$F$400,'Étape 1 - à remplir'!$E$31:$E$400,MASQ2!BE81,'Étape 1 - à remplir'!$G$31:$G$400,"lots"),SUMIFS('Étape 1 - à remplir'!$F$31:$F$400,'Étape 1 - à remplir'!$E$31:$E$400,MASQ2!BE81,'Étape 1 - à remplir'!$C$31:$C$400,BN$3)),IF(BN$2="Âge",IF(BN$3="Tous",SUMIFS('Étape 1 - à remplir'!$F$31:$F$400,'Étape 1 - à remplir'!$E$31:$E$400,MASQ2!BE81,'Étape 1 - à remplir'!$G$31:$G$400,"lots"),SUMIFS('Étape 1 - à remplir'!$F$31:$F$400,'Étape 1 - à remplir'!$E$31:$E$400,MASQ2!BE81,'Étape 1 - à remplir'!$P$31:$P$400,BN$3,'Étape 1 - à remplir'!$G$31:$G$400,"lots")),IF(BN$2="Atelier",IF(BN$3="Tous",SUMIFS('Étape 1 - à remplir'!$F$31:$F$400,'Étape 1 - à remplir'!$E$31:$E$400,MASQ2!BE81,'Étape 1 - à remplir'!$G$31:$G$400,"lots"),SUMIFS('Étape 1 - à remplir'!$F$31:$F$400,'Étape 1 - à remplir'!$E$31:$E$400,MASQ2!BE81,'Étape 1 - à remplir'!$O$31:$O$400,BN$3,'Étape 1 - à remplir'!$G$31:$G$400,"lots")),IF(BN$2="Espèce",IF(BN$3="Tous",SUMIFS('Étape 1 - à remplir'!$F$31:$F$400,'Étape 1 - à remplir'!$E$31:$E$400,MASQ2!BE81,'Étape 1 - à remplir'!$G$31:$G$400,"lots"),SUMIFS('Étape 1 - à remplir'!$F$31:$F$400,'Étape 1 - à remplir'!$E$31:$E$400,MASQ2!BE81,'Étape 1 - à remplir'!$N$31:$N$400,BN$3,'Étape 1 - à remplir'!$G$31:$G$400,"lots")))))))</f>
        <v>#N/A</v>
      </c>
      <c r="BG81" s="204">
        <f t="shared" si="102"/>
        <v>0</v>
      </c>
      <c r="BH81" s="204" t="str">
        <f t="shared" si="88"/>
        <v>Florfénicol</v>
      </c>
      <c r="BI81" s="204" t="str">
        <f t="shared" si="89"/>
        <v/>
      </c>
      <c r="BJ81" s="204" t="str">
        <f t="shared" si="90"/>
        <v/>
      </c>
      <c r="BK81" s="204" t="str">
        <f t="shared" si="91"/>
        <v>Phenicoles</v>
      </c>
      <c r="BL81" s="204" t="str">
        <f t="shared" si="92"/>
        <v/>
      </c>
      <c r="BM81" s="97" t="str">
        <f t="shared" si="93"/>
        <v/>
      </c>
      <c r="BN81" s="78"/>
      <c r="BO81" s="78"/>
      <c r="BP81" s="77" t="str">
        <f ca="1"/>
        <v>CADOREX 300 MG/ML SOLUTION INJECTABLE POUR BOVINS OVINS ET PORCINS</v>
      </c>
      <c r="BQ81" s="79" t="e">
        <f ca="1"/>
        <v>#N/A</v>
      </c>
      <c r="BR81" s="102"/>
      <c r="BS81" s="8"/>
      <c r="BT81" s="8"/>
      <c r="BU81" s="8"/>
      <c r="BV81" s="8"/>
      <c r="BW81" s="8"/>
      <c r="BX81" s="8"/>
      <c r="BY81" s="8"/>
      <c r="BZ81" s="8"/>
      <c r="CA81" s="8"/>
      <c r="CB81" s="8"/>
      <c r="CC81" s="8"/>
      <c r="CD81" s="8"/>
      <c r="CE81" s="8"/>
      <c r="CF81" s="8"/>
      <c r="CG81" s="8"/>
      <c r="CH81" s="8"/>
      <c r="CI81" s="8"/>
      <c r="CJ81" s="8"/>
      <c r="CK81" s="8"/>
      <c r="CL81" s="8"/>
      <c r="CM81" s="8"/>
      <c r="CN81" s="8"/>
      <c r="CO81" s="97"/>
      <c r="CQ81" s="56"/>
      <c r="CR81" s="8"/>
      <c r="CS81" s="8"/>
      <c r="CT81" s="8"/>
      <c r="CU81" s="8"/>
      <c r="CV81" s="8"/>
      <c r="CW81" s="8"/>
      <c r="CX81" s="8"/>
      <c r="CY81" s="102" t="str">
        <f t="shared" si="94"/>
        <v/>
      </c>
      <c r="CZ81" s="56" t="str">
        <f t="shared" si="95"/>
        <v>CADOREX 300 MG/ML SOLUTION INJECTABLE POUR BOVINS OVINS ET PORCINS</v>
      </c>
      <c r="DA81" s="204" t="e">
        <f>IF(IF(DI$2="Catégorie",IF(DI$3="Toutes",SUMIFS('Étape 1 - à remplir'!$F$31:$F$400,'Étape 1 - à remplir'!$E$31:$E$400,MASQ2!CZ81,'Étape 1 - à remplir'!$G$31:$G$400,"kg"),SUMIFS('Étape 1 - à remplir'!$F$31:$F$400,'Étape 1 - à remplir'!$E$31:$E$400,MASQ2!CZ81,'Étape 1 - à remplir'!$C$31:$C$400,DI$3)),IF(DI$2="Âge",IF(DI$3="Tous",SUMIFS('Étape 1 - à remplir'!$F$31:$F$400,'Étape 1 - à remplir'!$E$31:$E$400,MASQ2!CZ81,'Étape 1 - à remplir'!$G$31:$G$400,"kg"),SUMIFS('Étape 1 - à remplir'!$F$31:$F$400,'Étape 1 - à remplir'!$E$31:$E$400,MASQ2!CZ81,'Étape 1 - à remplir'!$P$31:$P$400,DI$3,'Étape 1 - à remplir'!$G$31:$G$400,"kg")),IF(DI$2="Atelier",IF(DI$3="Tous",SUMIFS('Étape 1 - à remplir'!$F$31:$F$400,'Étape 1 - à remplir'!$E$31:$E$400,MASQ2!CZ81,'Étape 1 - à remplir'!$G$31:$G$400,"kg"),SUMIFS('Étape 1 - à remplir'!$F$31:$F$400,'Étape 1 - à remplir'!$E$31:$E$400,MASQ2!CZ81,'Étape 1 - à remplir'!$O$31:$O$400,DI$3,'Étape 1 - à remplir'!$G$31:$G$400,"kg")),IF(DI$2="Espèce",IF(DI$3="Tous",SUMIFS('Étape 1 - à remplir'!$F$31:$F$400,'Étape 1 - à remplir'!$E$31:$E$400,MASQ2!CZ81,'Étape 1 - à remplir'!$G$31:$G$400,"kg"),SUMIFS('Étape 1 - à remplir'!$F$31:$F$400,'Étape 1 - à remplir'!$E$31:$E$400,MASQ2!CZ81,'Étape 1 - à remplir'!$N$31:$N$400,DI$3,'Étape 1 - à remplir'!$G$31:$G$400,"kg"))))))=0,NA(),IF(DI$2="Catégorie",IF(DI$3="Toutes",SUMIFS('Étape 1 - à remplir'!$F$31:$F$400,'Étape 1 - à remplir'!$E$31:$E$400,MASQ2!CZ81,'Étape 1 - à remplir'!$G$31:$G$400,"kg"),SUMIFS('Étape 1 - à remplir'!$F$31:$F$400,'Étape 1 - à remplir'!$E$31:$E$400,MASQ2!CZ81,'Étape 1 - à remplir'!$C$31:$C$400,DI$3)),IF(DI$2="Âge",IF(DI$3="Tous",SUMIFS('Étape 1 - à remplir'!$F$31:$F$400,'Étape 1 - à remplir'!$E$31:$E$400,MASQ2!CZ81,'Étape 1 - à remplir'!$G$31:$G$400,"kg"),SUMIFS('Étape 1 - à remplir'!$F$31:$F$400,'Étape 1 - à remplir'!$E$31:$E$400,MASQ2!CZ81,'Étape 1 - à remplir'!$P$31:$P$400,DI$3,'Étape 1 - à remplir'!$G$31:$G$400,"kg")),IF(DI$2="Atelier",IF(DI$3="Tous",SUMIFS('Étape 1 - à remplir'!$F$31:$F$400,'Étape 1 - à remplir'!$E$31:$E$400,MASQ2!CZ81,'Étape 1 - à remplir'!$G$31:$G$400,"kg"),SUMIFS('Étape 1 - à remplir'!$F$31:$F$400,'Étape 1 - à remplir'!$E$31:$E$400,MASQ2!CZ81,'Étape 1 - à remplir'!$O$31:$O$400,DI$3,'Étape 1 - à remplir'!$G$31:$G$400,"kg")),IF(DI$2="Espèce",IF(DI$3="Tous",SUMIFS('Étape 1 - à remplir'!$F$31:$F$400,'Étape 1 - à remplir'!$E$31:$E$400,MASQ2!CZ81,'Étape 1 - à remplir'!$G$31:$G$400,"kg"),SUMIFS('Étape 1 - à remplir'!$F$31:$F$400,'Étape 1 - à remplir'!$E$31:$E$400,MASQ2!CZ81,'Étape 1 - à remplir'!$N$31:$N$400,DI$3,'Étape 1 - à remplir'!$G$31:$G$400,"kg")))))))</f>
        <v>#N/A</v>
      </c>
      <c r="DB81" s="104">
        <f t="shared" si="103"/>
        <v>0</v>
      </c>
      <c r="DC81" s="204" t="str">
        <f t="shared" si="96"/>
        <v>Florfénicol</v>
      </c>
      <c r="DD81" s="204" t="str">
        <f t="shared" si="97"/>
        <v/>
      </c>
      <c r="DE81" s="204" t="str">
        <f t="shared" si="98"/>
        <v/>
      </c>
      <c r="DF81" s="204" t="str">
        <f t="shared" si="99"/>
        <v>Phenicoles</v>
      </c>
      <c r="DG81" s="204" t="str">
        <f t="shared" si="100"/>
        <v/>
      </c>
      <c r="DH81" s="97" t="str">
        <f t="shared" si="101"/>
        <v/>
      </c>
      <c r="DI81" s="78"/>
      <c r="DJ81" s="78"/>
      <c r="DK81" s="77" t="str">
        <f ca="1"/>
        <v>CADOREX 300 MG/ML SOLUTION INJECTABLE POUR BOVINS OVINS ET PORCINS</v>
      </c>
      <c r="DL81" s="79" t="e">
        <f ca="1"/>
        <v>#N/A</v>
      </c>
      <c r="DM81" s="102"/>
      <c r="DN81" s="8"/>
      <c r="DO81" s="8"/>
      <c r="DP81" s="8"/>
      <c r="DQ81" s="8"/>
      <c r="DR81" s="8"/>
      <c r="DS81" s="8"/>
      <c r="DT81" s="8"/>
      <c r="DU81" s="8"/>
      <c r="DV81" s="8"/>
      <c r="DW81" s="8"/>
      <c r="DX81" s="8"/>
      <c r="DY81" s="8"/>
      <c r="DZ81" s="8"/>
      <c r="EA81" s="8"/>
      <c r="EB81" s="8"/>
      <c r="EC81" s="8"/>
      <c r="ED81" s="8"/>
      <c r="EE81" s="8"/>
      <c r="EF81" s="8"/>
      <c r="EG81" s="8"/>
      <c r="EH81" s="8"/>
      <c r="EI81" s="8"/>
      <c r="EJ81" s="97"/>
    </row>
    <row r="82" spans="1:140" x14ac:dyDescent="0.25">
      <c r="A82" s="56"/>
      <c r="B82" s="8"/>
      <c r="C82" s="8"/>
      <c r="D82" s="8"/>
      <c r="E82" s="8"/>
      <c r="F82" s="8"/>
      <c r="G82" s="8"/>
      <c r="H82" s="8"/>
      <c r="I82" s="102" t="str">
        <f>INDEX(Données_ATB!BE:BV,MATCH(MASQ2!J82,Données_ATB!BE:BE,0),18)</f>
        <v/>
      </c>
      <c r="J82" s="77" t="str">
        <f>Données_ATB!BE81</f>
        <v>CAFMIX ACIDE OXOLINIQUE 80 PORC</v>
      </c>
      <c r="K82" s="204" t="e">
        <f>IF(IF(S$2="Catégorie",IF(S$3="Toutes",SUMIFS('Étape 1 - à remplir'!$F$31:$F$400,'Étape 1 - à remplir'!$E$31:$E$400,MASQ2!J82,'Étape 1 - à remplir'!$G$31:$G$400,"animaux"),SUMIFS('Étape 1 - à remplir'!$F$31:$F$400,'Étape 1 - à remplir'!$E$31:$E$400,MASQ2!J82,'Étape 1 - à remplir'!$C$31:$C$400,S$3)),IF(S$2="Âge",IF(S$3="Tous",SUMIFS('Étape 1 - à remplir'!$F$31:$F$400,'Étape 1 - à remplir'!$E$31:$E$400,MASQ2!J82,'Étape 1 - à remplir'!$G$31:$G$400,"animaux"),SUMIFS('Étape 1 - à remplir'!$F$31:$F$400,'Étape 1 - à remplir'!$E$31:$E$400,MASQ2!J82,'Étape 1 - à remplir'!$P$31:$P$400,S$3)),IF(S$2="Atelier",IF(S$3="Tous",SUMIFS('Étape 1 - à remplir'!$F$31:$F$400,'Étape 1 - à remplir'!$E$31:$E$400,MASQ2!J82,'Étape 1 - à remplir'!$G$31:$G$400,"animaux"),SUMIFS('Étape 1 - à remplir'!$F$31:$F$400,'Étape 1 - à remplir'!$E$31:$E$400,MASQ2!J82,'Étape 1 - à remplir'!$O$31:$O$400,S$3)),IF(S$2="Espèce",IF(S$3="Tous",SUMIFS('Étape 1 - à remplir'!$F$31:$F$400,'Étape 1 - à remplir'!$E$31:$E$400,MASQ2!J82,'Étape 1 - à remplir'!$G$31:$G$400,"animaux"),SUMIFS('Étape 1 - à remplir'!$F$31:$F$400,'Étape 1 - à remplir'!$E$31:$E$400,MASQ2!J82,'Étape 1 - à remplir'!$N$31:$N$400,S$3))))))=0,NA(),IF(S$2="Catégorie",IF(S$3="Toutes",SUMIFS('Étape 1 - à remplir'!$F$31:$F$400,'Étape 1 - à remplir'!$E$31:$E$400,MASQ2!J82,'Étape 1 - à remplir'!$G$31:$G$400,"animaux"),SUMIFS('Étape 1 - à remplir'!$F$31:$F$400,'Étape 1 - à remplir'!$E$31:$E$400,MASQ2!J82,'Étape 1 - à remplir'!$C$31:$C$400,S$3)),IF(S$2="Âge",IF(S$3="Tous",SUMIFS('Étape 1 - à remplir'!$F$31:$F$400,'Étape 1 - à remplir'!$E$31:$E$400,MASQ2!J82,'Étape 1 - à remplir'!$G$31:$G$400,"animaux"),SUMIFS('Étape 1 - à remplir'!$F$31:$F$400,'Étape 1 - à remplir'!$E$31:$E$400,MASQ2!J82,'Étape 1 - à remplir'!$P$31:$P$400,S$3)),IF(S$2="Atelier",IF(S$3="Tous",SUMIFS('Étape 1 - à remplir'!$F$31:$F$400,'Étape 1 - à remplir'!$E$31:$E$400,MASQ2!J82,'Étape 1 - à remplir'!$G$31:$G$400,"animaux"),SUMIFS('Étape 1 - à remplir'!$F$31:$F$400,'Étape 1 - à remplir'!$E$31:$E$400,MASQ2!J82,'Étape 1 - à remplir'!$O$31:$O$400,S$3)),IF(S$2="Espèce",IF(S$3="Tous",SUMIFS('Étape 1 - à remplir'!$F$31:$F$400,'Étape 1 - à remplir'!$E$31:$E$400,MASQ2!J82,'Étape 1 - à remplir'!$G$31:$G$400,"animaux"),SUMIFS('Étape 1 - à remplir'!$F$31:$F$400,'Étape 1 - à remplir'!$E$31:$E$400,MASQ2!J82,'Étape 1 - à remplir'!$N$31:$N$400,S$3)))))))</f>
        <v>#N/A</v>
      </c>
      <c r="L82" s="97">
        <f t="shared" si="104"/>
        <v>0</v>
      </c>
      <c r="M82" s="56" t="str">
        <f>Données_ATB!BN81</f>
        <v>Acide oxolinique</v>
      </c>
      <c r="N82" s="204" t="str">
        <f>Données_ATB!BO81</f>
        <v/>
      </c>
      <c r="O82" s="97" t="str">
        <f>Données_ATB!BP81</f>
        <v/>
      </c>
      <c r="P82" s="77" t="str">
        <f>Données_ATB!BR81</f>
        <v>Quinolones</v>
      </c>
      <c r="Q82" s="78" t="str">
        <f>Données_ATB!BS81</f>
        <v/>
      </c>
      <c r="R82" s="79" t="str">
        <f>Données_ATB!BT81</f>
        <v/>
      </c>
      <c r="S82" s="78"/>
      <c r="T82" s="78"/>
      <c r="U82" s="77" t="str">
        <f ca="1"/>
        <v>CAFMIX ACIDE OXOLINIQUE 80 PORC</v>
      </c>
      <c r="V82" s="79" t="e">
        <f ca="1"/>
        <v>#N/A</v>
      </c>
      <c r="W82" s="102"/>
      <c r="X82" s="78"/>
      <c r="Y82" s="8"/>
      <c r="Z82" s="8"/>
      <c r="AA82" s="8"/>
      <c r="AB82" s="102"/>
      <c r="AC82" s="8"/>
      <c r="AD82" s="8"/>
      <c r="AE82" s="8"/>
      <c r="AF82" s="8"/>
      <c r="AG82" s="8"/>
      <c r="AI82" s="8"/>
      <c r="AJ82" s="8"/>
      <c r="AK82" s="8"/>
      <c r="AL82" s="8"/>
      <c r="AM82" s="8"/>
      <c r="AN82" s="8"/>
      <c r="AO82" s="8"/>
      <c r="AP82" s="8"/>
      <c r="AQ82" s="8"/>
      <c r="AR82" s="8"/>
      <c r="AS82" s="8"/>
      <c r="AT82" s="97"/>
      <c r="AV82" s="56"/>
      <c r="AW82" s="8"/>
      <c r="AX82" s="8"/>
      <c r="AY82" s="8"/>
      <c r="AZ82" s="8"/>
      <c r="BA82" s="8"/>
      <c r="BB82" s="8"/>
      <c r="BC82" s="8"/>
      <c r="BD82" s="102" t="str">
        <f t="shared" si="86"/>
        <v/>
      </c>
      <c r="BE82" s="56" t="str">
        <f t="shared" si="87"/>
        <v>CAFMIX ACIDE OXOLINIQUE 80 PORC</v>
      </c>
      <c r="BF82" s="204" t="e">
        <f>IF(IF(BN$2="Catégorie",IF(BN$3="Toutes",SUMIFS('Étape 1 - à remplir'!$F$31:$F$400,'Étape 1 - à remplir'!$E$31:$E$400,MASQ2!BE82,'Étape 1 - à remplir'!$G$31:$G$400,"lots"),SUMIFS('Étape 1 - à remplir'!$F$31:$F$400,'Étape 1 - à remplir'!$E$31:$E$400,MASQ2!BE82,'Étape 1 - à remplir'!$C$31:$C$400,BN$3)),IF(BN$2="Âge",IF(BN$3="Tous",SUMIFS('Étape 1 - à remplir'!$F$31:$F$400,'Étape 1 - à remplir'!$E$31:$E$400,MASQ2!BE82,'Étape 1 - à remplir'!$G$31:$G$400,"lots"),SUMIFS('Étape 1 - à remplir'!$F$31:$F$400,'Étape 1 - à remplir'!$E$31:$E$400,MASQ2!BE82,'Étape 1 - à remplir'!$P$31:$P$400,BN$3,'Étape 1 - à remplir'!$G$31:$G$400,"lots")),IF(BN$2="Atelier",IF(BN$3="Tous",SUMIFS('Étape 1 - à remplir'!$F$31:$F$400,'Étape 1 - à remplir'!$E$31:$E$400,MASQ2!BE82,'Étape 1 - à remplir'!$G$31:$G$400,"lots"),SUMIFS('Étape 1 - à remplir'!$F$31:$F$400,'Étape 1 - à remplir'!$E$31:$E$400,MASQ2!BE82,'Étape 1 - à remplir'!$O$31:$O$400,BN$3,'Étape 1 - à remplir'!$G$31:$G$400,"lots")),IF(BN$2="Espèce",IF(BN$3="Tous",SUMIFS('Étape 1 - à remplir'!$F$31:$F$400,'Étape 1 - à remplir'!$E$31:$E$400,MASQ2!BE82,'Étape 1 - à remplir'!$G$31:$G$400,"lots"),SUMIFS('Étape 1 - à remplir'!$F$31:$F$400,'Étape 1 - à remplir'!$E$31:$E$400,MASQ2!BE82,'Étape 1 - à remplir'!$N$31:$N$400,BN$3,'Étape 1 - à remplir'!$G$31:$G$400,"lots"))))))=0,NA(),IF(BN$2="Catégorie",IF(BN$3="Toutes",SUMIFS('Étape 1 - à remplir'!$F$31:$F$400,'Étape 1 - à remplir'!$E$31:$E$400,MASQ2!BE82,'Étape 1 - à remplir'!$G$31:$G$400,"lots"),SUMIFS('Étape 1 - à remplir'!$F$31:$F$400,'Étape 1 - à remplir'!$E$31:$E$400,MASQ2!BE82,'Étape 1 - à remplir'!$C$31:$C$400,BN$3)),IF(BN$2="Âge",IF(BN$3="Tous",SUMIFS('Étape 1 - à remplir'!$F$31:$F$400,'Étape 1 - à remplir'!$E$31:$E$400,MASQ2!BE82,'Étape 1 - à remplir'!$G$31:$G$400,"lots"),SUMIFS('Étape 1 - à remplir'!$F$31:$F$400,'Étape 1 - à remplir'!$E$31:$E$400,MASQ2!BE82,'Étape 1 - à remplir'!$P$31:$P$400,BN$3,'Étape 1 - à remplir'!$G$31:$G$400,"lots")),IF(BN$2="Atelier",IF(BN$3="Tous",SUMIFS('Étape 1 - à remplir'!$F$31:$F$400,'Étape 1 - à remplir'!$E$31:$E$400,MASQ2!BE82,'Étape 1 - à remplir'!$G$31:$G$400,"lots"),SUMIFS('Étape 1 - à remplir'!$F$31:$F$400,'Étape 1 - à remplir'!$E$31:$E$400,MASQ2!BE82,'Étape 1 - à remplir'!$O$31:$O$400,BN$3,'Étape 1 - à remplir'!$G$31:$G$400,"lots")),IF(BN$2="Espèce",IF(BN$3="Tous",SUMIFS('Étape 1 - à remplir'!$F$31:$F$400,'Étape 1 - à remplir'!$E$31:$E$400,MASQ2!BE82,'Étape 1 - à remplir'!$G$31:$G$400,"lots"),SUMIFS('Étape 1 - à remplir'!$F$31:$F$400,'Étape 1 - à remplir'!$E$31:$E$400,MASQ2!BE82,'Étape 1 - à remplir'!$N$31:$N$400,BN$3,'Étape 1 - à remplir'!$G$31:$G$400,"lots")))))))</f>
        <v>#N/A</v>
      </c>
      <c r="BG82" s="204">
        <f t="shared" si="102"/>
        <v>0</v>
      </c>
      <c r="BH82" s="204" t="str">
        <f t="shared" si="88"/>
        <v>Acide oxolinique</v>
      </c>
      <c r="BI82" s="204" t="str">
        <f t="shared" si="89"/>
        <v/>
      </c>
      <c r="BJ82" s="204" t="str">
        <f t="shared" si="90"/>
        <v/>
      </c>
      <c r="BK82" s="204" t="str">
        <f t="shared" si="91"/>
        <v>Quinolones</v>
      </c>
      <c r="BL82" s="204" t="str">
        <f t="shared" si="92"/>
        <v/>
      </c>
      <c r="BM82" s="97" t="str">
        <f t="shared" si="93"/>
        <v/>
      </c>
      <c r="BN82" s="78"/>
      <c r="BO82" s="78"/>
      <c r="BP82" s="77" t="str">
        <f ca="1"/>
        <v>CAFMIX ACIDE OXOLINIQUE 80 PORC</v>
      </c>
      <c r="BQ82" s="79" t="e">
        <f ca="1"/>
        <v>#N/A</v>
      </c>
      <c r="BR82" s="102"/>
      <c r="BS82" s="8"/>
      <c r="BT82" s="8"/>
      <c r="BU82" s="8"/>
      <c r="BV82" s="8"/>
      <c r="BW82" s="8"/>
      <c r="BX82" s="8"/>
      <c r="BY82" s="8"/>
      <c r="BZ82" s="8"/>
      <c r="CA82" s="8"/>
      <c r="CB82" s="8"/>
      <c r="CC82" s="8"/>
      <c r="CD82" s="8"/>
      <c r="CE82" s="8"/>
      <c r="CF82" s="8"/>
      <c r="CG82" s="8"/>
      <c r="CH82" s="8"/>
      <c r="CI82" s="8"/>
      <c r="CJ82" s="8"/>
      <c r="CK82" s="8"/>
      <c r="CL82" s="8"/>
      <c r="CM82" s="8"/>
      <c r="CN82" s="8"/>
      <c r="CO82" s="97"/>
      <c r="CQ82" s="56"/>
      <c r="CR82" s="8"/>
      <c r="CS82" s="8"/>
      <c r="CT82" s="8"/>
      <c r="CU82" s="8"/>
      <c r="CV82" s="8"/>
      <c r="CW82" s="8"/>
      <c r="CX82" s="8"/>
      <c r="CY82" s="102" t="str">
        <f t="shared" si="94"/>
        <v/>
      </c>
      <c r="CZ82" s="56" t="str">
        <f t="shared" si="95"/>
        <v>CAFMIX ACIDE OXOLINIQUE 80 PORC</v>
      </c>
      <c r="DA82" s="204" t="e">
        <f>IF(IF(DI$2="Catégorie",IF(DI$3="Toutes",SUMIFS('Étape 1 - à remplir'!$F$31:$F$400,'Étape 1 - à remplir'!$E$31:$E$400,MASQ2!CZ82,'Étape 1 - à remplir'!$G$31:$G$400,"kg"),SUMIFS('Étape 1 - à remplir'!$F$31:$F$400,'Étape 1 - à remplir'!$E$31:$E$400,MASQ2!CZ82,'Étape 1 - à remplir'!$C$31:$C$400,DI$3)),IF(DI$2="Âge",IF(DI$3="Tous",SUMIFS('Étape 1 - à remplir'!$F$31:$F$400,'Étape 1 - à remplir'!$E$31:$E$400,MASQ2!CZ82,'Étape 1 - à remplir'!$G$31:$G$400,"kg"),SUMIFS('Étape 1 - à remplir'!$F$31:$F$400,'Étape 1 - à remplir'!$E$31:$E$400,MASQ2!CZ82,'Étape 1 - à remplir'!$P$31:$P$400,DI$3,'Étape 1 - à remplir'!$G$31:$G$400,"kg")),IF(DI$2="Atelier",IF(DI$3="Tous",SUMIFS('Étape 1 - à remplir'!$F$31:$F$400,'Étape 1 - à remplir'!$E$31:$E$400,MASQ2!CZ82,'Étape 1 - à remplir'!$G$31:$G$400,"kg"),SUMIFS('Étape 1 - à remplir'!$F$31:$F$400,'Étape 1 - à remplir'!$E$31:$E$400,MASQ2!CZ82,'Étape 1 - à remplir'!$O$31:$O$400,DI$3,'Étape 1 - à remplir'!$G$31:$G$400,"kg")),IF(DI$2="Espèce",IF(DI$3="Tous",SUMIFS('Étape 1 - à remplir'!$F$31:$F$400,'Étape 1 - à remplir'!$E$31:$E$400,MASQ2!CZ82,'Étape 1 - à remplir'!$G$31:$G$400,"kg"),SUMIFS('Étape 1 - à remplir'!$F$31:$F$400,'Étape 1 - à remplir'!$E$31:$E$400,MASQ2!CZ82,'Étape 1 - à remplir'!$N$31:$N$400,DI$3,'Étape 1 - à remplir'!$G$31:$G$400,"kg"))))))=0,NA(),IF(DI$2="Catégorie",IF(DI$3="Toutes",SUMIFS('Étape 1 - à remplir'!$F$31:$F$400,'Étape 1 - à remplir'!$E$31:$E$400,MASQ2!CZ82,'Étape 1 - à remplir'!$G$31:$G$400,"kg"),SUMIFS('Étape 1 - à remplir'!$F$31:$F$400,'Étape 1 - à remplir'!$E$31:$E$400,MASQ2!CZ82,'Étape 1 - à remplir'!$C$31:$C$400,DI$3)),IF(DI$2="Âge",IF(DI$3="Tous",SUMIFS('Étape 1 - à remplir'!$F$31:$F$400,'Étape 1 - à remplir'!$E$31:$E$400,MASQ2!CZ82,'Étape 1 - à remplir'!$G$31:$G$400,"kg"),SUMIFS('Étape 1 - à remplir'!$F$31:$F$400,'Étape 1 - à remplir'!$E$31:$E$400,MASQ2!CZ82,'Étape 1 - à remplir'!$P$31:$P$400,DI$3,'Étape 1 - à remplir'!$G$31:$G$400,"kg")),IF(DI$2="Atelier",IF(DI$3="Tous",SUMIFS('Étape 1 - à remplir'!$F$31:$F$400,'Étape 1 - à remplir'!$E$31:$E$400,MASQ2!CZ82,'Étape 1 - à remplir'!$G$31:$G$400,"kg"),SUMIFS('Étape 1 - à remplir'!$F$31:$F$400,'Étape 1 - à remplir'!$E$31:$E$400,MASQ2!CZ82,'Étape 1 - à remplir'!$O$31:$O$400,DI$3,'Étape 1 - à remplir'!$G$31:$G$400,"kg")),IF(DI$2="Espèce",IF(DI$3="Tous",SUMIFS('Étape 1 - à remplir'!$F$31:$F$400,'Étape 1 - à remplir'!$E$31:$E$400,MASQ2!CZ82,'Étape 1 - à remplir'!$G$31:$G$400,"kg"),SUMIFS('Étape 1 - à remplir'!$F$31:$F$400,'Étape 1 - à remplir'!$E$31:$E$400,MASQ2!CZ82,'Étape 1 - à remplir'!$N$31:$N$400,DI$3,'Étape 1 - à remplir'!$G$31:$G$400,"kg")))))))</f>
        <v>#N/A</v>
      </c>
      <c r="DB82" s="104">
        <f t="shared" si="103"/>
        <v>0</v>
      </c>
      <c r="DC82" s="204" t="str">
        <f t="shared" si="96"/>
        <v>Acide oxolinique</v>
      </c>
      <c r="DD82" s="204" t="str">
        <f t="shared" si="97"/>
        <v/>
      </c>
      <c r="DE82" s="204" t="str">
        <f t="shared" si="98"/>
        <v/>
      </c>
      <c r="DF82" s="204" t="str">
        <f t="shared" si="99"/>
        <v>Quinolones</v>
      </c>
      <c r="DG82" s="204" t="str">
        <f t="shared" si="100"/>
        <v/>
      </c>
      <c r="DH82" s="97" t="str">
        <f t="shared" si="101"/>
        <v/>
      </c>
      <c r="DI82" s="78"/>
      <c r="DJ82" s="78"/>
      <c r="DK82" s="77" t="str">
        <f ca="1"/>
        <v>CAFMIX ACIDE OXOLINIQUE 80 PORC</v>
      </c>
      <c r="DL82" s="79" t="e">
        <f ca="1"/>
        <v>#N/A</v>
      </c>
      <c r="DM82" s="102"/>
      <c r="DN82" s="8"/>
      <c r="DO82" s="8"/>
      <c r="DP82" s="8"/>
      <c r="DQ82" s="8"/>
      <c r="DR82" s="8"/>
      <c r="DS82" s="8"/>
      <c r="DT82" s="8"/>
      <c r="DU82" s="8"/>
      <c r="DV82" s="8"/>
      <c r="DW82" s="8"/>
      <c r="DX82" s="8"/>
      <c r="DY82" s="8"/>
      <c r="DZ82" s="8"/>
      <c r="EA82" s="8"/>
      <c r="EB82" s="8"/>
      <c r="EC82" s="8"/>
      <c r="ED82" s="8"/>
      <c r="EE82" s="8"/>
      <c r="EF82" s="8"/>
      <c r="EG82" s="8"/>
      <c r="EH82" s="8"/>
      <c r="EI82" s="8"/>
      <c r="EJ82" s="97"/>
    </row>
    <row r="83" spans="1:140" x14ac:dyDescent="0.25">
      <c r="A83" s="56"/>
      <c r="B83" s="8"/>
      <c r="C83" s="8"/>
      <c r="D83" s="8"/>
      <c r="E83" s="8"/>
      <c r="F83" s="8"/>
      <c r="G83" s="8"/>
      <c r="H83" s="8"/>
      <c r="I83" s="102" t="str">
        <f>INDEX(Données_ATB!BE:BV,MATCH(MASQ2!J83,Données_ATB!BE:BE,0),18)</f>
        <v/>
      </c>
      <c r="J83" s="77" t="str">
        <f>Données_ATB!BE82</f>
        <v>CAFMIX LINCOMYCINE 22 PNEUMONIE PORC</v>
      </c>
      <c r="K83" s="204" t="e">
        <f>IF(IF(S$2="Catégorie",IF(S$3="Toutes",SUMIFS('Étape 1 - à remplir'!$F$31:$F$400,'Étape 1 - à remplir'!$E$31:$E$400,MASQ2!J83,'Étape 1 - à remplir'!$G$31:$G$400,"animaux"),SUMIFS('Étape 1 - à remplir'!$F$31:$F$400,'Étape 1 - à remplir'!$E$31:$E$400,MASQ2!J83,'Étape 1 - à remplir'!$C$31:$C$400,S$3)),IF(S$2="Âge",IF(S$3="Tous",SUMIFS('Étape 1 - à remplir'!$F$31:$F$400,'Étape 1 - à remplir'!$E$31:$E$400,MASQ2!J83,'Étape 1 - à remplir'!$G$31:$G$400,"animaux"),SUMIFS('Étape 1 - à remplir'!$F$31:$F$400,'Étape 1 - à remplir'!$E$31:$E$400,MASQ2!J83,'Étape 1 - à remplir'!$P$31:$P$400,S$3)),IF(S$2="Atelier",IF(S$3="Tous",SUMIFS('Étape 1 - à remplir'!$F$31:$F$400,'Étape 1 - à remplir'!$E$31:$E$400,MASQ2!J83,'Étape 1 - à remplir'!$G$31:$G$400,"animaux"),SUMIFS('Étape 1 - à remplir'!$F$31:$F$400,'Étape 1 - à remplir'!$E$31:$E$400,MASQ2!J83,'Étape 1 - à remplir'!$O$31:$O$400,S$3)),IF(S$2="Espèce",IF(S$3="Tous",SUMIFS('Étape 1 - à remplir'!$F$31:$F$400,'Étape 1 - à remplir'!$E$31:$E$400,MASQ2!J83,'Étape 1 - à remplir'!$G$31:$G$400,"animaux"),SUMIFS('Étape 1 - à remplir'!$F$31:$F$400,'Étape 1 - à remplir'!$E$31:$E$400,MASQ2!J83,'Étape 1 - à remplir'!$N$31:$N$400,S$3))))))=0,NA(),IF(S$2="Catégorie",IF(S$3="Toutes",SUMIFS('Étape 1 - à remplir'!$F$31:$F$400,'Étape 1 - à remplir'!$E$31:$E$400,MASQ2!J83,'Étape 1 - à remplir'!$G$31:$G$400,"animaux"),SUMIFS('Étape 1 - à remplir'!$F$31:$F$400,'Étape 1 - à remplir'!$E$31:$E$400,MASQ2!J83,'Étape 1 - à remplir'!$C$31:$C$400,S$3)),IF(S$2="Âge",IF(S$3="Tous",SUMIFS('Étape 1 - à remplir'!$F$31:$F$400,'Étape 1 - à remplir'!$E$31:$E$400,MASQ2!J83,'Étape 1 - à remplir'!$G$31:$G$400,"animaux"),SUMIFS('Étape 1 - à remplir'!$F$31:$F$400,'Étape 1 - à remplir'!$E$31:$E$400,MASQ2!J83,'Étape 1 - à remplir'!$P$31:$P$400,S$3)),IF(S$2="Atelier",IF(S$3="Tous",SUMIFS('Étape 1 - à remplir'!$F$31:$F$400,'Étape 1 - à remplir'!$E$31:$E$400,MASQ2!J83,'Étape 1 - à remplir'!$G$31:$G$400,"animaux"),SUMIFS('Étape 1 - à remplir'!$F$31:$F$400,'Étape 1 - à remplir'!$E$31:$E$400,MASQ2!J83,'Étape 1 - à remplir'!$O$31:$O$400,S$3)),IF(S$2="Espèce",IF(S$3="Tous",SUMIFS('Étape 1 - à remplir'!$F$31:$F$400,'Étape 1 - à remplir'!$E$31:$E$400,MASQ2!J83,'Étape 1 - à remplir'!$G$31:$G$400,"animaux"),SUMIFS('Étape 1 - à remplir'!$F$31:$F$400,'Étape 1 - à remplir'!$E$31:$E$400,MASQ2!J83,'Étape 1 - à remplir'!$N$31:$N$400,S$3)))))))</f>
        <v>#N/A</v>
      </c>
      <c r="L83" s="97">
        <f t="shared" si="104"/>
        <v>0</v>
      </c>
      <c r="M83" s="56" t="str">
        <f>Données_ATB!BN82</f>
        <v>Lincomycine</v>
      </c>
      <c r="N83" s="204" t="str">
        <f>Données_ATB!BO82</f>
        <v/>
      </c>
      <c r="O83" s="97" t="str">
        <f>Données_ATB!BP82</f>
        <v/>
      </c>
      <c r="P83" s="77" t="str">
        <f>Données_ATB!BR82</f>
        <v>Lincosamides</v>
      </c>
      <c r="Q83" s="78" t="str">
        <f>Données_ATB!BS82</f>
        <v/>
      </c>
      <c r="R83" s="79" t="str">
        <f>Données_ATB!BT82</f>
        <v/>
      </c>
      <c r="S83" s="78"/>
      <c r="T83" s="78"/>
      <c r="U83" s="77" t="str">
        <f ca="1"/>
        <v>CAFMIX LINCOMYCINE 22 PNEUMONIE PORC</v>
      </c>
      <c r="V83" s="79" t="e">
        <f ca="1"/>
        <v>#N/A</v>
      </c>
      <c r="W83" s="102"/>
      <c r="X83" s="78"/>
      <c r="Y83" s="8"/>
      <c r="Z83" s="8"/>
      <c r="AA83" s="8"/>
      <c r="AB83" s="102"/>
      <c r="AC83" s="8"/>
      <c r="AD83" s="8"/>
      <c r="AE83" s="8"/>
      <c r="AF83" s="8"/>
      <c r="AG83" s="8"/>
      <c r="AI83" s="8"/>
      <c r="AJ83" s="8"/>
      <c r="AK83" s="8"/>
      <c r="AL83" s="8"/>
      <c r="AM83" s="8"/>
      <c r="AN83" s="8"/>
      <c r="AO83" s="8"/>
      <c r="AP83" s="8"/>
      <c r="AQ83" s="8"/>
      <c r="AR83" s="8"/>
      <c r="AS83" s="8"/>
      <c r="AT83" s="97"/>
      <c r="AV83" s="56"/>
      <c r="AW83" s="8"/>
      <c r="AX83" s="8"/>
      <c r="AY83" s="8"/>
      <c r="AZ83" s="8"/>
      <c r="BA83" s="8"/>
      <c r="BB83" s="8"/>
      <c r="BC83" s="8"/>
      <c r="BD83" s="102" t="str">
        <f t="shared" si="86"/>
        <v/>
      </c>
      <c r="BE83" s="56" t="str">
        <f t="shared" si="87"/>
        <v>CAFMIX LINCOMYCINE 22 PNEUMONIE PORC</v>
      </c>
      <c r="BF83" s="204" t="e">
        <f>IF(IF(BN$2="Catégorie",IF(BN$3="Toutes",SUMIFS('Étape 1 - à remplir'!$F$31:$F$400,'Étape 1 - à remplir'!$E$31:$E$400,MASQ2!BE83,'Étape 1 - à remplir'!$G$31:$G$400,"lots"),SUMIFS('Étape 1 - à remplir'!$F$31:$F$400,'Étape 1 - à remplir'!$E$31:$E$400,MASQ2!BE83,'Étape 1 - à remplir'!$C$31:$C$400,BN$3)),IF(BN$2="Âge",IF(BN$3="Tous",SUMIFS('Étape 1 - à remplir'!$F$31:$F$400,'Étape 1 - à remplir'!$E$31:$E$400,MASQ2!BE83,'Étape 1 - à remplir'!$G$31:$G$400,"lots"),SUMIFS('Étape 1 - à remplir'!$F$31:$F$400,'Étape 1 - à remplir'!$E$31:$E$400,MASQ2!BE83,'Étape 1 - à remplir'!$P$31:$P$400,BN$3,'Étape 1 - à remplir'!$G$31:$G$400,"lots")),IF(BN$2="Atelier",IF(BN$3="Tous",SUMIFS('Étape 1 - à remplir'!$F$31:$F$400,'Étape 1 - à remplir'!$E$31:$E$400,MASQ2!BE83,'Étape 1 - à remplir'!$G$31:$G$400,"lots"),SUMIFS('Étape 1 - à remplir'!$F$31:$F$400,'Étape 1 - à remplir'!$E$31:$E$400,MASQ2!BE83,'Étape 1 - à remplir'!$O$31:$O$400,BN$3,'Étape 1 - à remplir'!$G$31:$G$400,"lots")),IF(BN$2="Espèce",IF(BN$3="Tous",SUMIFS('Étape 1 - à remplir'!$F$31:$F$400,'Étape 1 - à remplir'!$E$31:$E$400,MASQ2!BE83,'Étape 1 - à remplir'!$G$31:$G$400,"lots"),SUMIFS('Étape 1 - à remplir'!$F$31:$F$400,'Étape 1 - à remplir'!$E$31:$E$400,MASQ2!BE83,'Étape 1 - à remplir'!$N$31:$N$400,BN$3,'Étape 1 - à remplir'!$G$31:$G$400,"lots"))))))=0,NA(),IF(BN$2="Catégorie",IF(BN$3="Toutes",SUMIFS('Étape 1 - à remplir'!$F$31:$F$400,'Étape 1 - à remplir'!$E$31:$E$400,MASQ2!BE83,'Étape 1 - à remplir'!$G$31:$G$400,"lots"),SUMIFS('Étape 1 - à remplir'!$F$31:$F$400,'Étape 1 - à remplir'!$E$31:$E$400,MASQ2!BE83,'Étape 1 - à remplir'!$C$31:$C$400,BN$3)),IF(BN$2="Âge",IF(BN$3="Tous",SUMIFS('Étape 1 - à remplir'!$F$31:$F$400,'Étape 1 - à remplir'!$E$31:$E$400,MASQ2!BE83,'Étape 1 - à remplir'!$G$31:$G$400,"lots"),SUMIFS('Étape 1 - à remplir'!$F$31:$F$400,'Étape 1 - à remplir'!$E$31:$E$400,MASQ2!BE83,'Étape 1 - à remplir'!$P$31:$P$400,BN$3,'Étape 1 - à remplir'!$G$31:$G$400,"lots")),IF(BN$2="Atelier",IF(BN$3="Tous",SUMIFS('Étape 1 - à remplir'!$F$31:$F$400,'Étape 1 - à remplir'!$E$31:$E$400,MASQ2!BE83,'Étape 1 - à remplir'!$G$31:$G$400,"lots"),SUMIFS('Étape 1 - à remplir'!$F$31:$F$400,'Étape 1 - à remplir'!$E$31:$E$400,MASQ2!BE83,'Étape 1 - à remplir'!$O$31:$O$400,BN$3,'Étape 1 - à remplir'!$G$31:$G$400,"lots")),IF(BN$2="Espèce",IF(BN$3="Tous",SUMIFS('Étape 1 - à remplir'!$F$31:$F$400,'Étape 1 - à remplir'!$E$31:$E$400,MASQ2!BE83,'Étape 1 - à remplir'!$G$31:$G$400,"lots"),SUMIFS('Étape 1 - à remplir'!$F$31:$F$400,'Étape 1 - à remplir'!$E$31:$E$400,MASQ2!BE83,'Étape 1 - à remplir'!$N$31:$N$400,BN$3,'Étape 1 - à remplir'!$G$31:$G$400,"lots")))))))</f>
        <v>#N/A</v>
      </c>
      <c r="BG83" s="204">
        <f t="shared" si="102"/>
        <v>0</v>
      </c>
      <c r="BH83" s="204" t="str">
        <f t="shared" si="88"/>
        <v>Lincomycine</v>
      </c>
      <c r="BI83" s="204" t="str">
        <f t="shared" si="89"/>
        <v/>
      </c>
      <c r="BJ83" s="204" t="str">
        <f t="shared" si="90"/>
        <v/>
      </c>
      <c r="BK83" s="204" t="str">
        <f t="shared" si="91"/>
        <v>Lincosamides</v>
      </c>
      <c r="BL83" s="204" t="str">
        <f t="shared" si="92"/>
        <v/>
      </c>
      <c r="BM83" s="97" t="str">
        <f t="shared" si="93"/>
        <v/>
      </c>
      <c r="BN83" s="78"/>
      <c r="BO83" s="78"/>
      <c r="BP83" s="77" t="str">
        <f ca="1"/>
        <v>CAFMIX LINCOMYCINE 22 PNEUMONIE PORC</v>
      </c>
      <c r="BQ83" s="79" t="e">
        <f ca="1"/>
        <v>#N/A</v>
      </c>
      <c r="BR83" s="102"/>
      <c r="BS83" s="8"/>
      <c r="BT83" s="8"/>
      <c r="BU83" s="8"/>
      <c r="BV83" s="8"/>
      <c r="BW83" s="8"/>
      <c r="BX83" s="8"/>
      <c r="BY83" s="8"/>
      <c r="BZ83" s="8"/>
      <c r="CA83" s="8"/>
      <c r="CB83" s="8"/>
      <c r="CC83" s="8"/>
      <c r="CD83" s="8"/>
      <c r="CE83" s="8"/>
      <c r="CF83" s="8"/>
      <c r="CG83" s="8"/>
      <c r="CH83" s="8"/>
      <c r="CI83" s="8"/>
      <c r="CJ83" s="8"/>
      <c r="CK83" s="8"/>
      <c r="CL83" s="8"/>
      <c r="CM83" s="8"/>
      <c r="CN83" s="8"/>
      <c r="CO83" s="97"/>
      <c r="CQ83" s="56"/>
      <c r="CR83" s="8"/>
      <c r="CS83" s="8"/>
      <c r="CT83" s="8"/>
      <c r="CU83" s="8"/>
      <c r="CV83" s="8"/>
      <c r="CW83" s="8"/>
      <c r="CX83" s="8"/>
      <c r="CY83" s="102" t="str">
        <f t="shared" si="94"/>
        <v/>
      </c>
      <c r="CZ83" s="56" t="str">
        <f t="shared" si="95"/>
        <v>CAFMIX LINCOMYCINE 22 PNEUMONIE PORC</v>
      </c>
      <c r="DA83" s="204" t="e">
        <f>IF(IF(DI$2="Catégorie",IF(DI$3="Toutes",SUMIFS('Étape 1 - à remplir'!$F$31:$F$400,'Étape 1 - à remplir'!$E$31:$E$400,MASQ2!CZ83,'Étape 1 - à remplir'!$G$31:$G$400,"kg"),SUMIFS('Étape 1 - à remplir'!$F$31:$F$400,'Étape 1 - à remplir'!$E$31:$E$400,MASQ2!CZ83,'Étape 1 - à remplir'!$C$31:$C$400,DI$3)),IF(DI$2="Âge",IF(DI$3="Tous",SUMIFS('Étape 1 - à remplir'!$F$31:$F$400,'Étape 1 - à remplir'!$E$31:$E$400,MASQ2!CZ83,'Étape 1 - à remplir'!$G$31:$G$400,"kg"),SUMIFS('Étape 1 - à remplir'!$F$31:$F$400,'Étape 1 - à remplir'!$E$31:$E$400,MASQ2!CZ83,'Étape 1 - à remplir'!$P$31:$P$400,DI$3,'Étape 1 - à remplir'!$G$31:$G$400,"kg")),IF(DI$2="Atelier",IF(DI$3="Tous",SUMIFS('Étape 1 - à remplir'!$F$31:$F$400,'Étape 1 - à remplir'!$E$31:$E$400,MASQ2!CZ83,'Étape 1 - à remplir'!$G$31:$G$400,"kg"),SUMIFS('Étape 1 - à remplir'!$F$31:$F$400,'Étape 1 - à remplir'!$E$31:$E$400,MASQ2!CZ83,'Étape 1 - à remplir'!$O$31:$O$400,DI$3,'Étape 1 - à remplir'!$G$31:$G$400,"kg")),IF(DI$2="Espèce",IF(DI$3="Tous",SUMIFS('Étape 1 - à remplir'!$F$31:$F$400,'Étape 1 - à remplir'!$E$31:$E$400,MASQ2!CZ83,'Étape 1 - à remplir'!$G$31:$G$400,"kg"),SUMIFS('Étape 1 - à remplir'!$F$31:$F$400,'Étape 1 - à remplir'!$E$31:$E$400,MASQ2!CZ83,'Étape 1 - à remplir'!$N$31:$N$400,DI$3,'Étape 1 - à remplir'!$G$31:$G$400,"kg"))))))=0,NA(),IF(DI$2="Catégorie",IF(DI$3="Toutes",SUMIFS('Étape 1 - à remplir'!$F$31:$F$400,'Étape 1 - à remplir'!$E$31:$E$400,MASQ2!CZ83,'Étape 1 - à remplir'!$G$31:$G$400,"kg"),SUMIFS('Étape 1 - à remplir'!$F$31:$F$400,'Étape 1 - à remplir'!$E$31:$E$400,MASQ2!CZ83,'Étape 1 - à remplir'!$C$31:$C$400,DI$3)),IF(DI$2="Âge",IF(DI$3="Tous",SUMIFS('Étape 1 - à remplir'!$F$31:$F$400,'Étape 1 - à remplir'!$E$31:$E$400,MASQ2!CZ83,'Étape 1 - à remplir'!$G$31:$G$400,"kg"),SUMIFS('Étape 1 - à remplir'!$F$31:$F$400,'Étape 1 - à remplir'!$E$31:$E$400,MASQ2!CZ83,'Étape 1 - à remplir'!$P$31:$P$400,DI$3,'Étape 1 - à remplir'!$G$31:$G$400,"kg")),IF(DI$2="Atelier",IF(DI$3="Tous",SUMIFS('Étape 1 - à remplir'!$F$31:$F$400,'Étape 1 - à remplir'!$E$31:$E$400,MASQ2!CZ83,'Étape 1 - à remplir'!$G$31:$G$400,"kg"),SUMIFS('Étape 1 - à remplir'!$F$31:$F$400,'Étape 1 - à remplir'!$E$31:$E$400,MASQ2!CZ83,'Étape 1 - à remplir'!$O$31:$O$400,DI$3,'Étape 1 - à remplir'!$G$31:$G$400,"kg")),IF(DI$2="Espèce",IF(DI$3="Tous",SUMIFS('Étape 1 - à remplir'!$F$31:$F$400,'Étape 1 - à remplir'!$E$31:$E$400,MASQ2!CZ83,'Étape 1 - à remplir'!$G$31:$G$400,"kg"),SUMIFS('Étape 1 - à remplir'!$F$31:$F$400,'Étape 1 - à remplir'!$E$31:$E$400,MASQ2!CZ83,'Étape 1 - à remplir'!$N$31:$N$400,DI$3,'Étape 1 - à remplir'!$G$31:$G$400,"kg")))))))</f>
        <v>#N/A</v>
      </c>
      <c r="DB83" s="104">
        <f t="shared" si="103"/>
        <v>0</v>
      </c>
      <c r="DC83" s="204" t="str">
        <f t="shared" si="96"/>
        <v>Lincomycine</v>
      </c>
      <c r="DD83" s="204" t="str">
        <f t="shared" si="97"/>
        <v/>
      </c>
      <c r="DE83" s="204" t="str">
        <f t="shared" si="98"/>
        <v/>
      </c>
      <c r="DF83" s="204" t="str">
        <f t="shared" si="99"/>
        <v>Lincosamides</v>
      </c>
      <c r="DG83" s="204" t="str">
        <f t="shared" si="100"/>
        <v/>
      </c>
      <c r="DH83" s="97" t="str">
        <f t="shared" si="101"/>
        <v/>
      </c>
      <c r="DI83" s="78"/>
      <c r="DJ83" s="78"/>
      <c r="DK83" s="77" t="str">
        <f ca="1"/>
        <v>CAFMIX LINCOMYCINE 22 PNEUMONIE PORC</v>
      </c>
      <c r="DL83" s="79" t="e">
        <f ca="1"/>
        <v>#N/A</v>
      </c>
      <c r="DM83" s="102"/>
      <c r="DN83" s="8"/>
      <c r="DO83" s="8"/>
      <c r="DP83" s="8"/>
      <c r="DQ83" s="8"/>
      <c r="DR83" s="8"/>
      <c r="DS83" s="8"/>
      <c r="DT83" s="8"/>
      <c r="DU83" s="8"/>
      <c r="DV83" s="8"/>
      <c r="DW83" s="8"/>
      <c r="DX83" s="8"/>
      <c r="DY83" s="8"/>
      <c r="DZ83" s="8"/>
      <c r="EA83" s="8"/>
      <c r="EB83" s="8"/>
      <c r="EC83" s="8"/>
      <c r="ED83" s="8"/>
      <c r="EE83" s="8"/>
      <c r="EF83" s="8"/>
      <c r="EG83" s="8"/>
      <c r="EH83" s="8"/>
      <c r="EI83" s="8"/>
      <c r="EJ83" s="97"/>
    </row>
    <row r="84" spans="1:140" x14ac:dyDescent="0.25">
      <c r="A84" s="56"/>
      <c r="B84" s="8"/>
      <c r="C84" s="8"/>
      <c r="D84" s="8"/>
      <c r="E84" s="8"/>
      <c r="F84" s="8"/>
      <c r="G84" s="8"/>
      <c r="H84" s="8"/>
      <c r="I84" s="102" t="str">
        <f>INDEX(Données_ATB!BE:BV,MATCH(MASQ2!J84,Données_ATB!BE:BE,0),18)</f>
        <v/>
      </c>
      <c r="J84" s="77" t="str">
        <f>Données_ATB!BE83</f>
        <v>CAFMIX LINCOMYCINE 8.8 ENTERITE PORC</v>
      </c>
      <c r="K84" s="204" t="e">
        <f>IF(IF(S$2="Catégorie",IF(S$3="Toutes",SUMIFS('Étape 1 - à remplir'!$F$31:$F$400,'Étape 1 - à remplir'!$E$31:$E$400,MASQ2!J84,'Étape 1 - à remplir'!$G$31:$G$400,"animaux"),SUMIFS('Étape 1 - à remplir'!$F$31:$F$400,'Étape 1 - à remplir'!$E$31:$E$400,MASQ2!J84,'Étape 1 - à remplir'!$C$31:$C$400,S$3)),IF(S$2="Âge",IF(S$3="Tous",SUMIFS('Étape 1 - à remplir'!$F$31:$F$400,'Étape 1 - à remplir'!$E$31:$E$400,MASQ2!J84,'Étape 1 - à remplir'!$G$31:$G$400,"animaux"),SUMIFS('Étape 1 - à remplir'!$F$31:$F$400,'Étape 1 - à remplir'!$E$31:$E$400,MASQ2!J84,'Étape 1 - à remplir'!$P$31:$P$400,S$3)),IF(S$2="Atelier",IF(S$3="Tous",SUMIFS('Étape 1 - à remplir'!$F$31:$F$400,'Étape 1 - à remplir'!$E$31:$E$400,MASQ2!J84,'Étape 1 - à remplir'!$G$31:$G$400,"animaux"),SUMIFS('Étape 1 - à remplir'!$F$31:$F$400,'Étape 1 - à remplir'!$E$31:$E$400,MASQ2!J84,'Étape 1 - à remplir'!$O$31:$O$400,S$3)),IF(S$2="Espèce",IF(S$3="Tous",SUMIFS('Étape 1 - à remplir'!$F$31:$F$400,'Étape 1 - à remplir'!$E$31:$E$400,MASQ2!J84,'Étape 1 - à remplir'!$G$31:$G$400,"animaux"),SUMIFS('Étape 1 - à remplir'!$F$31:$F$400,'Étape 1 - à remplir'!$E$31:$E$400,MASQ2!J84,'Étape 1 - à remplir'!$N$31:$N$400,S$3))))))=0,NA(),IF(S$2="Catégorie",IF(S$3="Toutes",SUMIFS('Étape 1 - à remplir'!$F$31:$F$400,'Étape 1 - à remplir'!$E$31:$E$400,MASQ2!J84,'Étape 1 - à remplir'!$G$31:$G$400,"animaux"),SUMIFS('Étape 1 - à remplir'!$F$31:$F$400,'Étape 1 - à remplir'!$E$31:$E$400,MASQ2!J84,'Étape 1 - à remplir'!$C$31:$C$400,S$3)),IF(S$2="Âge",IF(S$3="Tous",SUMIFS('Étape 1 - à remplir'!$F$31:$F$400,'Étape 1 - à remplir'!$E$31:$E$400,MASQ2!J84,'Étape 1 - à remplir'!$G$31:$G$400,"animaux"),SUMIFS('Étape 1 - à remplir'!$F$31:$F$400,'Étape 1 - à remplir'!$E$31:$E$400,MASQ2!J84,'Étape 1 - à remplir'!$P$31:$P$400,S$3)),IF(S$2="Atelier",IF(S$3="Tous",SUMIFS('Étape 1 - à remplir'!$F$31:$F$400,'Étape 1 - à remplir'!$E$31:$E$400,MASQ2!J84,'Étape 1 - à remplir'!$G$31:$G$400,"animaux"),SUMIFS('Étape 1 - à remplir'!$F$31:$F$400,'Étape 1 - à remplir'!$E$31:$E$400,MASQ2!J84,'Étape 1 - à remplir'!$O$31:$O$400,S$3)),IF(S$2="Espèce",IF(S$3="Tous",SUMIFS('Étape 1 - à remplir'!$F$31:$F$400,'Étape 1 - à remplir'!$E$31:$E$400,MASQ2!J84,'Étape 1 - à remplir'!$G$31:$G$400,"animaux"),SUMIFS('Étape 1 - à remplir'!$F$31:$F$400,'Étape 1 - à remplir'!$E$31:$E$400,MASQ2!J84,'Étape 1 - à remplir'!$N$31:$N$400,S$3)))))))</f>
        <v>#N/A</v>
      </c>
      <c r="L84" s="97">
        <f t="shared" si="104"/>
        <v>0</v>
      </c>
      <c r="M84" s="56" t="str">
        <f>Données_ATB!BN83</f>
        <v>Lincomycine</v>
      </c>
      <c r="N84" s="204" t="str">
        <f>Données_ATB!BO83</f>
        <v/>
      </c>
      <c r="O84" s="97" t="str">
        <f>Données_ATB!BP83</f>
        <v/>
      </c>
      <c r="P84" s="77" t="str">
        <f>Données_ATB!BR83</f>
        <v>Lincosamides</v>
      </c>
      <c r="Q84" s="78" t="str">
        <f>Données_ATB!BS83</f>
        <v/>
      </c>
      <c r="R84" s="79" t="str">
        <f>Données_ATB!BT83</f>
        <v/>
      </c>
      <c r="S84" s="78"/>
      <c r="T84" s="78"/>
      <c r="U84" s="77" t="str">
        <f ca="1"/>
        <v>CAFMIX LINCOMYCINE 8.8 ENTERITE PORC</v>
      </c>
      <c r="V84" s="79" t="e">
        <f ca="1"/>
        <v>#N/A</v>
      </c>
      <c r="W84" s="102"/>
      <c r="X84" s="78"/>
      <c r="Y84" s="8"/>
      <c r="Z84" s="8"/>
      <c r="AA84" s="8"/>
      <c r="AB84" s="102"/>
      <c r="AC84" s="8"/>
      <c r="AD84" s="8"/>
      <c r="AE84" s="8"/>
      <c r="AF84" s="8"/>
      <c r="AG84" s="8"/>
      <c r="AI84" s="8"/>
      <c r="AJ84" s="8"/>
      <c r="AK84" s="8"/>
      <c r="AL84" s="8"/>
      <c r="AM84" s="8"/>
      <c r="AN84" s="8"/>
      <c r="AO84" s="8"/>
      <c r="AP84" s="8"/>
      <c r="AQ84" s="8"/>
      <c r="AR84" s="8"/>
      <c r="AS84" s="8"/>
      <c r="AT84" s="97"/>
      <c r="AV84" s="56"/>
      <c r="AW84" s="8"/>
      <c r="AX84" s="8"/>
      <c r="AY84" s="8"/>
      <c r="AZ84" s="8"/>
      <c r="BA84" s="8"/>
      <c r="BB84" s="8"/>
      <c r="BC84" s="8"/>
      <c r="BD84" s="102" t="str">
        <f t="shared" si="86"/>
        <v/>
      </c>
      <c r="BE84" s="56" t="str">
        <f t="shared" si="87"/>
        <v>CAFMIX LINCOMYCINE 8.8 ENTERITE PORC</v>
      </c>
      <c r="BF84" s="204" t="e">
        <f>IF(IF(BN$2="Catégorie",IF(BN$3="Toutes",SUMIFS('Étape 1 - à remplir'!$F$31:$F$400,'Étape 1 - à remplir'!$E$31:$E$400,MASQ2!BE84,'Étape 1 - à remplir'!$G$31:$G$400,"lots"),SUMIFS('Étape 1 - à remplir'!$F$31:$F$400,'Étape 1 - à remplir'!$E$31:$E$400,MASQ2!BE84,'Étape 1 - à remplir'!$C$31:$C$400,BN$3)),IF(BN$2="Âge",IF(BN$3="Tous",SUMIFS('Étape 1 - à remplir'!$F$31:$F$400,'Étape 1 - à remplir'!$E$31:$E$400,MASQ2!BE84,'Étape 1 - à remplir'!$G$31:$G$400,"lots"),SUMIFS('Étape 1 - à remplir'!$F$31:$F$400,'Étape 1 - à remplir'!$E$31:$E$400,MASQ2!BE84,'Étape 1 - à remplir'!$P$31:$P$400,BN$3,'Étape 1 - à remplir'!$G$31:$G$400,"lots")),IF(BN$2="Atelier",IF(BN$3="Tous",SUMIFS('Étape 1 - à remplir'!$F$31:$F$400,'Étape 1 - à remplir'!$E$31:$E$400,MASQ2!BE84,'Étape 1 - à remplir'!$G$31:$G$400,"lots"),SUMIFS('Étape 1 - à remplir'!$F$31:$F$400,'Étape 1 - à remplir'!$E$31:$E$400,MASQ2!BE84,'Étape 1 - à remplir'!$O$31:$O$400,BN$3,'Étape 1 - à remplir'!$G$31:$G$400,"lots")),IF(BN$2="Espèce",IF(BN$3="Tous",SUMIFS('Étape 1 - à remplir'!$F$31:$F$400,'Étape 1 - à remplir'!$E$31:$E$400,MASQ2!BE84,'Étape 1 - à remplir'!$G$31:$G$400,"lots"),SUMIFS('Étape 1 - à remplir'!$F$31:$F$400,'Étape 1 - à remplir'!$E$31:$E$400,MASQ2!BE84,'Étape 1 - à remplir'!$N$31:$N$400,BN$3,'Étape 1 - à remplir'!$G$31:$G$400,"lots"))))))=0,NA(),IF(BN$2="Catégorie",IF(BN$3="Toutes",SUMIFS('Étape 1 - à remplir'!$F$31:$F$400,'Étape 1 - à remplir'!$E$31:$E$400,MASQ2!BE84,'Étape 1 - à remplir'!$G$31:$G$400,"lots"),SUMIFS('Étape 1 - à remplir'!$F$31:$F$400,'Étape 1 - à remplir'!$E$31:$E$400,MASQ2!BE84,'Étape 1 - à remplir'!$C$31:$C$400,BN$3)),IF(BN$2="Âge",IF(BN$3="Tous",SUMIFS('Étape 1 - à remplir'!$F$31:$F$400,'Étape 1 - à remplir'!$E$31:$E$400,MASQ2!BE84,'Étape 1 - à remplir'!$G$31:$G$400,"lots"),SUMIFS('Étape 1 - à remplir'!$F$31:$F$400,'Étape 1 - à remplir'!$E$31:$E$400,MASQ2!BE84,'Étape 1 - à remplir'!$P$31:$P$400,BN$3,'Étape 1 - à remplir'!$G$31:$G$400,"lots")),IF(BN$2="Atelier",IF(BN$3="Tous",SUMIFS('Étape 1 - à remplir'!$F$31:$F$400,'Étape 1 - à remplir'!$E$31:$E$400,MASQ2!BE84,'Étape 1 - à remplir'!$G$31:$G$400,"lots"),SUMIFS('Étape 1 - à remplir'!$F$31:$F$400,'Étape 1 - à remplir'!$E$31:$E$400,MASQ2!BE84,'Étape 1 - à remplir'!$O$31:$O$400,BN$3,'Étape 1 - à remplir'!$G$31:$G$400,"lots")),IF(BN$2="Espèce",IF(BN$3="Tous",SUMIFS('Étape 1 - à remplir'!$F$31:$F$400,'Étape 1 - à remplir'!$E$31:$E$400,MASQ2!BE84,'Étape 1 - à remplir'!$G$31:$G$400,"lots"),SUMIFS('Étape 1 - à remplir'!$F$31:$F$400,'Étape 1 - à remplir'!$E$31:$E$400,MASQ2!BE84,'Étape 1 - à remplir'!$N$31:$N$400,BN$3,'Étape 1 - à remplir'!$G$31:$G$400,"lots")))))))</f>
        <v>#N/A</v>
      </c>
      <c r="BG84" s="204">
        <f t="shared" si="102"/>
        <v>0</v>
      </c>
      <c r="BH84" s="204" t="str">
        <f t="shared" si="88"/>
        <v>Lincomycine</v>
      </c>
      <c r="BI84" s="204" t="str">
        <f t="shared" si="89"/>
        <v/>
      </c>
      <c r="BJ84" s="204" t="str">
        <f t="shared" si="90"/>
        <v/>
      </c>
      <c r="BK84" s="204" t="str">
        <f t="shared" si="91"/>
        <v>Lincosamides</v>
      </c>
      <c r="BL84" s="204" t="str">
        <f t="shared" si="92"/>
        <v/>
      </c>
      <c r="BM84" s="97" t="str">
        <f t="shared" si="93"/>
        <v/>
      </c>
      <c r="BN84" s="78"/>
      <c r="BO84" s="78"/>
      <c r="BP84" s="77" t="str">
        <f ca="1"/>
        <v>CAFMIX LINCOMYCINE 8.8 ENTERITE PORC</v>
      </c>
      <c r="BQ84" s="79" t="e">
        <f ca="1"/>
        <v>#N/A</v>
      </c>
      <c r="BR84" s="102"/>
      <c r="BS84" s="8"/>
      <c r="BT84" s="8"/>
      <c r="BU84" s="8"/>
      <c r="BV84" s="8"/>
      <c r="BW84" s="8"/>
      <c r="BX84" s="8"/>
      <c r="BY84" s="8"/>
      <c r="BZ84" s="8"/>
      <c r="CA84" s="8"/>
      <c r="CB84" s="8"/>
      <c r="CC84" s="8"/>
      <c r="CD84" s="8"/>
      <c r="CE84" s="8"/>
      <c r="CF84" s="8"/>
      <c r="CG84" s="8"/>
      <c r="CH84" s="8"/>
      <c r="CI84" s="8"/>
      <c r="CJ84" s="8"/>
      <c r="CK84" s="8"/>
      <c r="CL84" s="8"/>
      <c r="CM84" s="8"/>
      <c r="CN84" s="8"/>
      <c r="CO84" s="97"/>
      <c r="CQ84" s="56"/>
      <c r="CR84" s="8"/>
      <c r="CS84" s="8"/>
      <c r="CT84" s="8"/>
      <c r="CU84" s="8"/>
      <c r="CV84" s="8"/>
      <c r="CW84" s="8"/>
      <c r="CX84" s="8"/>
      <c r="CY84" s="102" t="str">
        <f t="shared" si="94"/>
        <v/>
      </c>
      <c r="CZ84" s="56" t="str">
        <f t="shared" si="95"/>
        <v>CAFMIX LINCOMYCINE 8.8 ENTERITE PORC</v>
      </c>
      <c r="DA84" s="204" t="e">
        <f>IF(IF(DI$2="Catégorie",IF(DI$3="Toutes",SUMIFS('Étape 1 - à remplir'!$F$31:$F$400,'Étape 1 - à remplir'!$E$31:$E$400,MASQ2!CZ84,'Étape 1 - à remplir'!$G$31:$G$400,"kg"),SUMIFS('Étape 1 - à remplir'!$F$31:$F$400,'Étape 1 - à remplir'!$E$31:$E$400,MASQ2!CZ84,'Étape 1 - à remplir'!$C$31:$C$400,DI$3)),IF(DI$2="Âge",IF(DI$3="Tous",SUMIFS('Étape 1 - à remplir'!$F$31:$F$400,'Étape 1 - à remplir'!$E$31:$E$400,MASQ2!CZ84,'Étape 1 - à remplir'!$G$31:$G$400,"kg"),SUMIFS('Étape 1 - à remplir'!$F$31:$F$400,'Étape 1 - à remplir'!$E$31:$E$400,MASQ2!CZ84,'Étape 1 - à remplir'!$P$31:$P$400,DI$3,'Étape 1 - à remplir'!$G$31:$G$400,"kg")),IF(DI$2="Atelier",IF(DI$3="Tous",SUMIFS('Étape 1 - à remplir'!$F$31:$F$400,'Étape 1 - à remplir'!$E$31:$E$400,MASQ2!CZ84,'Étape 1 - à remplir'!$G$31:$G$400,"kg"),SUMIFS('Étape 1 - à remplir'!$F$31:$F$400,'Étape 1 - à remplir'!$E$31:$E$400,MASQ2!CZ84,'Étape 1 - à remplir'!$O$31:$O$400,DI$3,'Étape 1 - à remplir'!$G$31:$G$400,"kg")),IF(DI$2="Espèce",IF(DI$3="Tous",SUMIFS('Étape 1 - à remplir'!$F$31:$F$400,'Étape 1 - à remplir'!$E$31:$E$400,MASQ2!CZ84,'Étape 1 - à remplir'!$G$31:$G$400,"kg"),SUMIFS('Étape 1 - à remplir'!$F$31:$F$400,'Étape 1 - à remplir'!$E$31:$E$400,MASQ2!CZ84,'Étape 1 - à remplir'!$N$31:$N$400,DI$3,'Étape 1 - à remplir'!$G$31:$G$400,"kg"))))))=0,NA(),IF(DI$2="Catégorie",IF(DI$3="Toutes",SUMIFS('Étape 1 - à remplir'!$F$31:$F$400,'Étape 1 - à remplir'!$E$31:$E$400,MASQ2!CZ84,'Étape 1 - à remplir'!$G$31:$G$400,"kg"),SUMIFS('Étape 1 - à remplir'!$F$31:$F$400,'Étape 1 - à remplir'!$E$31:$E$400,MASQ2!CZ84,'Étape 1 - à remplir'!$C$31:$C$400,DI$3)),IF(DI$2="Âge",IF(DI$3="Tous",SUMIFS('Étape 1 - à remplir'!$F$31:$F$400,'Étape 1 - à remplir'!$E$31:$E$400,MASQ2!CZ84,'Étape 1 - à remplir'!$G$31:$G$400,"kg"),SUMIFS('Étape 1 - à remplir'!$F$31:$F$400,'Étape 1 - à remplir'!$E$31:$E$400,MASQ2!CZ84,'Étape 1 - à remplir'!$P$31:$P$400,DI$3,'Étape 1 - à remplir'!$G$31:$G$400,"kg")),IF(DI$2="Atelier",IF(DI$3="Tous",SUMIFS('Étape 1 - à remplir'!$F$31:$F$400,'Étape 1 - à remplir'!$E$31:$E$400,MASQ2!CZ84,'Étape 1 - à remplir'!$G$31:$G$400,"kg"),SUMIFS('Étape 1 - à remplir'!$F$31:$F$400,'Étape 1 - à remplir'!$E$31:$E$400,MASQ2!CZ84,'Étape 1 - à remplir'!$O$31:$O$400,DI$3,'Étape 1 - à remplir'!$G$31:$G$400,"kg")),IF(DI$2="Espèce",IF(DI$3="Tous",SUMIFS('Étape 1 - à remplir'!$F$31:$F$400,'Étape 1 - à remplir'!$E$31:$E$400,MASQ2!CZ84,'Étape 1 - à remplir'!$G$31:$G$400,"kg"),SUMIFS('Étape 1 - à remplir'!$F$31:$F$400,'Étape 1 - à remplir'!$E$31:$E$400,MASQ2!CZ84,'Étape 1 - à remplir'!$N$31:$N$400,DI$3,'Étape 1 - à remplir'!$G$31:$G$400,"kg")))))))</f>
        <v>#N/A</v>
      </c>
      <c r="DB84" s="104">
        <f t="shared" si="103"/>
        <v>0</v>
      </c>
      <c r="DC84" s="204" t="str">
        <f t="shared" si="96"/>
        <v>Lincomycine</v>
      </c>
      <c r="DD84" s="204" t="str">
        <f t="shared" si="97"/>
        <v/>
      </c>
      <c r="DE84" s="204" t="str">
        <f t="shared" si="98"/>
        <v/>
      </c>
      <c r="DF84" s="204" t="str">
        <f t="shared" si="99"/>
        <v>Lincosamides</v>
      </c>
      <c r="DG84" s="204" t="str">
        <f t="shared" si="100"/>
        <v/>
      </c>
      <c r="DH84" s="97" t="str">
        <f t="shared" si="101"/>
        <v/>
      </c>
      <c r="DI84" s="78"/>
      <c r="DJ84" s="78"/>
      <c r="DK84" s="77" t="str">
        <f ca="1"/>
        <v>CAFMIX LINCOMYCINE 8.8 ENTERITE PORC</v>
      </c>
      <c r="DL84" s="79" t="e">
        <f ca="1"/>
        <v>#N/A</v>
      </c>
      <c r="DM84" s="102"/>
      <c r="DN84" s="8"/>
      <c r="DO84" s="8"/>
      <c r="DP84" s="8"/>
      <c r="DQ84" s="8"/>
      <c r="DR84" s="8"/>
      <c r="DS84" s="8"/>
      <c r="DT84" s="8"/>
      <c r="DU84" s="8"/>
      <c r="DV84" s="8"/>
      <c r="DW84" s="8"/>
      <c r="DX84" s="8"/>
      <c r="DY84" s="8"/>
      <c r="DZ84" s="8"/>
      <c r="EA84" s="8"/>
      <c r="EB84" s="8"/>
      <c r="EC84" s="8"/>
      <c r="ED84" s="8"/>
      <c r="EE84" s="8"/>
      <c r="EF84" s="8"/>
      <c r="EG84" s="8"/>
      <c r="EH84" s="8"/>
      <c r="EI84" s="8"/>
      <c r="EJ84" s="97"/>
    </row>
    <row r="85" spans="1:140" x14ac:dyDescent="0.25">
      <c r="A85" s="56"/>
      <c r="B85" s="8"/>
      <c r="C85" s="8"/>
      <c r="D85" s="8"/>
      <c r="E85" s="8"/>
      <c r="F85" s="8"/>
      <c r="G85" s="8"/>
      <c r="H85" s="8"/>
      <c r="I85" s="102" t="str">
        <f>INDEX(Données_ATB!BE:BV,MATCH(MASQ2!J85,Données_ATB!BE:BE,0),18)</f>
        <v/>
      </c>
      <c r="J85" s="77" t="str">
        <f>Données_ATB!BE84</f>
        <v>CALFLOR 300 MG/ML SOLUTION INJECTABLE POUR BOVINS ET PORCINS</v>
      </c>
      <c r="K85" s="204" t="e">
        <f>IF(IF(S$2="Catégorie",IF(S$3="Toutes",SUMIFS('Étape 1 - à remplir'!$F$31:$F$400,'Étape 1 - à remplir'!$E$31:$E$400,MASQ2!J85,'Étape 1 - à remplir'!$G$31:$G$400,"animaux"),SUMIFS('Étape 1 - à remplir'!$F$31:$F$400,'Étape 1 - à remplir'!$E$31:$E$400,MASQ2!J85,'Étape 1 - à remplir'!$C$31:$C$400,S$3)),IF(S$2="Âge",IF(S$3="Tous",SUMIFS('Étape 1 - à remplir'!$F$31:$F$400,'Étape 1 - à remplir'!$E$31:$E$400,MASQ2!J85,'Étape 1 - à remplir'!$G$31:$G$400,"animaux"),SUMIFS('Étape 1 - à remplir'!$F$31:$F$400,'Étape 1 - à remplir'!$E$31:$E$400,MASQ2!J85,'Étape 1 - à remplir'!$P$31:$P$400,S$3)),IF(S$2="Atelier",IF(S$3="Tous",SUMIFS('Étape 1 - à remplir'!$F$31:$F$400,'Étape 1 - à remplir'!$E$31:$E$400,MASQ2!J85,'Étape 1 - à remplir'!$G$31:$G$400,"animaux"),SUMIFS('Étape 1 - à remplir'!$F$31:$F$400,'Étape 1 - à remplir'!$E$31:$E$400,MASQ2!J85,'Étape 1 - à remplir'!$O$31:$O$400,S$3)),IF(S$2="Espèce",IF(S$3="Tous",SUMIFS('Étape 1 - à remplir'!$F$31:$F$400,'Étape 1 - à remplir'!$E$31:$E$400,MASQ2!J85,'Étape 1 - à remplir'!$G$31:$G$400,"animaux"),SUMIFS('Étape 1 - à remplir'!$F$31:$F$400,'Étape 1 - à remplir'!$E$31:$E$400,MASQ2!J85,'Étape 1 - à remplir'!$N$31:$N$400,S$3))))))=0,NA(),IF(S$2="Catégorie",IF(S$3="Toutes",SUMIFS('Étape 1 - à remplir'!$F$31:$F$400,'Étape 1 - à remplir'!$E$31:$E$400,MASQ2!J85,'Étape 1 - à remplir'!$G$31:$G$400,"animaux"),SUMIFS('Étape 1 - à remplir'!$F$31:$F$400,'Étape 1 - à remplir'!$E$31:$E$400,MASQ2!J85,'Étape 1 - à remplir'!$C$31:$C$400,S$3)),IF(S$2="Âge",IF(S$3="Tous",SUMIFS('Étape 1 - à remplir'!$F$31:$F$400,'Étape 1 - à remplir'!$E$31:$E$400,MASQ2!J85,'Étape 1 - à remplir'!$G$31:$G$400,"animaux"),SUMIFS('Étape 1 - à remplir'!$F$31:$F$400,'Étape 1 - à remplir'!$E$31:$E$400,MASQ2!J85,'Étape 1 - à remplir'!$P$31:$P$400,S$3)),IF(S$2="Atelier",IF(S$3="Tous",SUMIFS('Étape 1 - à remplir'!$F$31:$F$400,'Étape 1 - à remplir'!$E$31:$E$400,MASQ2!J85,'Étape 1 - à remplir'!$G$31:$G$400,"animaux"),SUMIFS('Étape 1 - à remplir'!$F$31:$F$400,'Étape 1 - à remplir'!$E$31:$E$400,MASQ2!J85,'Étape 1 - à remplir'!$O$31:$O$400,S$3)),IF(S$2="Espèce",IF(S$3="Tous",SUMIFS('Étape 1 - à remplir'!$F$31:$F$400,'Étape 1 - à remplir'!$E$31:$E$400,MASQ2!J85,'Étape 1 - à remplir'!$G$31:$G$400,"animaux"),SUMIFS('Étape 1 - à remplir'!$F$31:$F$400,'Étape 1 - à remplir'!$E$31:$E$400,MASQ2!J85,'Étape 1 - à remplir'!$N$31:$N$400,S$3)))))))</f>
        <v>#N/A</v>
      </c>
      <c r="L85" s="97">
        <f t="shared" si="104"/>
        <v>0</v>
      </c>
      <c r="M85" s="56" t="str">
        <f>Données_ATB!BN84</f>
        <v>Florfénicol</v>
      </c>
      <c r="N85" s="204" t="str">
        <f>Données_ATB!BO84</f>
        <v/>
      </c>
      <c r="O85" s="97" t="str">
        <f>Données_ATB!BP84</f>
        <v/>
      </c>
      <c r="P85" s="77" t="str">
        <f>Données_ATB!BR84</f>
        <v>Phenicoles</v>
      </c>
      <c r="Q85" s="78" t="str">
        <f>Données_ATB!BS84</f>
        <v/>
      </c>
      <c r="R85" s="79" t="str">
        <f>Données_ATB!BT84</f>
        <v/>
      </c>
      <c r="S85" s="78"/>
      <c r="T85" s="78"/>
      <c r="U85" s="77" t="str">
        <f ca="1"/>
        <v>CALFLOR 300 MG/ML SOLUTION INJECTABLE POUR BOVINS ET PORCINS</v>
      </c>
      <c r="V85" s="79" t="e">
        <f ca="1"/>
        <v>#N/A</v>
      </c>
      <c r="W85" s="102"/>
      <c r="X85" s="78"/>
      <c r="Y85" s="8"/>
      <c r="Z85" s="8"/>
      <c r="AA85" s="8"/>
      <c r="AB85" s="102"/>
      <c r="AC85" s="8"/>
      <c r="AD85" s="8"/>
      <c r="AE85" s="8"/>
      <c r="AF85" s="8"/>
      <c r="AG85" s="8"/>
      <c r="AI85" s="8"/>
      <c r="AJ85" s="8"/>
      <c r="AK85" s="8"/>
      <c r="AL85" s="8"/>
      <c r="AM85" s="8"/>
      <c r="AN85" s="8"/>
      <c r="AO85" s="8"/>
      <c r="AP85" s="8"/>
      <c r="AQ85" s="8"/>
      <c r="AR85" s="8"/>
      <c r="AS85" s="8"/>
      <c r="AT85" s="97"/>
      <c r="AV85" s="56"/>
      <c r="AW85" s="8"/>
      <c r="AX85" s="8"/>
      <c r="AY85" s="8"/>
      <c r="AZ85" s="8"/>
      <c r="BA85" s="8"/>
      <c r="BB85" s="8"/>
      <c r="BC85" s="8"/>
      <c r="BD85" s="102" t="str">
        <f t="shared" si="86"/>
        <v/>
      </c>
      <c r="BE85" s="56" t="str">
        <f t="shared" si="87"/>
        <v>CALFLOR 300 MG/ML SOLUTION INJECTABLE POUR BOVINS ET PORCINS</v>
      </c>
      <c r="BF85" s="204" t="e">
        <f>IF(IF(BN$2="Catégorie",IF(BN$3="Toutes",SUMIFS('Étape 1 - à remplir'!$F$31:$F$400,'Étape 1 - à remplir'!$E$31:$E$400,MASQ2!BE85,'Étape 1 - à remplir'!$G$31:$G$400,"lots"),SUMIFS('Étape 1 - à remplir'!$F$31:$F$400,'Étape 1 - à remplir'!$E$31:$E$400,MASQ2!BE85,'Étape 1 - à remplir'!$C$31:$C$400,BN$3)),IF(BN$2="Âge",IF(BN$3="Tous",SUMIFS('Étape 1 - à remplir'!$F$31:$F$400,'Étape 1 - à remplir'!$E$31:$E$400,MASQ2!BE85,'Étape 1 - à remplir'!$G$31:$G$400,"lots"),SUMIFS('Étape 1 - à remplir'!$F$31:$F$400,'Étape 1 - à remplir'!$E$31:$E$400,MASQ2!BE85,'Étape 1 - à remplir'!$P$31:$P$400,BN$3,'Étape 1 - à remplir'!$G$31:$G$400,"lots")),IF(BN$2="Atelier",IF(BN$3="Tous",SUMIFS('Étape 1 - à remplir'!$F$31:$F$400,'Étape 1 - à remplir'!$E$31:$E$400,MASQ2!BE85,'Étape 1 - à remplir'!$G$31:$G$400,"lots"),SUMIFS('Étape 1 - à remplir'!$F$31:$F$400,'Étape 1 - à remplir'!$E$31:$E$400,MASQ2!BE85,'Étape 1 - à remplir'!$O$31:$O$400,BN$3,'Étape 1 - à remplir'!$G$31:$G$400,"lots")),IF(BN$2="Espèce",IF(BN$3="Tous",SUMIFS('Étape 1 - à remplir'!$F$31:$F$400,'Étape 1 - à remplir'!$E$31:$E$400,MASQ2!BE85,'Étape 1 - à remplir'!$G$31:$G$400,"lots"),SUMIFS('Étape 1 - à remplir'!$F$31:$F$400,'Étape 1 - à remplir'!$E$31:$E$400,MASQ2!BE85,'Étape 1 - à remplir'!$N$31:$N$400,BN$3,'Étape 1 - à remplir'!$G$31:$G$400,"lots"))))))=0,NA(),IF(BN$2="Catégorie",IF(BN$3="Toutes",SUMIFS('Étape 1 - à remplir'!$F$31:$F$400,'Étape 1 - à remplir'!$E$31:$E$400,MASQ2!BE85,'Étape 1 - à remplir'!$G$31:$G$400,"lots"),SUMIFS('Étape 1 - à remplir'!$F$31:$F$400,'Étape 1 - à remplir'!$E$31:$E$400,MASQ2!BE85,'Étape 1 - à remplir'!$C$31:$C$400,BN$3)),IF(BN$2="Âge",IF(BN$3="Tous",SUMIFS('Étape 1 - à remplir'!$F$31:$F$400,'Étape 1 - à remplir'!$E$31:$E$400,MASQ2!BE85,'Étape 1 - à remplir'!$G$31:$G$400,"lots"),SUMIFS('Étape 1 - à remplir'!$F$31:$F$400,'Étape 1 - à remplir'!$E$31:$E$400,MASQ2!BE85,'Étape 1 - à remplir'!$P$31:$P$400,BN$3,'Étape 1 - à remplir'!$G$31:$G$400,"lots")),IF(BN$2="Atelier",IF(BN$3="Tous",SUMIFS('Étape 1 - à remplir'!$F$31:$F$400,'Étape 1 - à remplir'!$E$31:$E$400,MASQ2!BE85,'Étape 1 - à remplir'!$G$31:$G$400,"lots"),SUMIFS('Étape 1 - à remplir'!$F$31:$F$400,'Étape 1 - à remplir'!$E$31:$E$400,MASQ2!BE85,'Étape 1 - à remplir'!$O$31:$O$400,BN$3,'Étape 1 - à remplir'!$G$31:$G$400,"lots")),IF(BN$2="Espèce",IF(BN$3="Tous",SUMIFS('Étape 1 - à remplir'!$F$31:$F$400,'Étape 1 - à remplir'!$E$31:$E$400,MASQ2!BE85,'Étape 1 - à remplir'!$G$31:$G$400,"lots"),SUMIFS('Étape 1 - à remplir'!$F$31:$F$400,'Étape 1 - à remplir'!$E$31:$E$400,MASQ2!BE85,'Étape 1 - à remplir'!$N$31:$N$400,BN$3,'Étape 1 - à remplir'!$G$31:$G$400,"lots")))))))</f>
        <v>#N/A</v>
      </c>
      <c r="BG85" s="204">
        <f t="shared" si="102"/>
        <v>0</v>
      </c>
      <c r="BH85" s="204" t="str">
        <f t="shared" si="88"/>
        <v>Florfénicol</v>
      </c>
      <c r="BI85" s="204" t="str">
        <f t="shared" si="89"/>
        <v/>
      </c>
      <c r="BJ85" s="204" t="str">
        <f t="shared" si="90"/>
        <v/>
      </c>
      <c r="BK85" s="204" t="str">
        <f t="shared" si="91"/>
        <v>Phenicoles</v>
      </c>
      <c r="BL85" s="204" t="str">
        <f t="shared" si="92"/>
        <v/>
      </c>
      <c r="BM85" s="97" t="str">
        <f t="shared" si="93"/>
        <v/>
      </c>
      <c r="BN85" s="78"/>
      <c r="BO85" s="78"/>
      <c r="BP85" s="77" t="str">
        <f ca="1"/>
        <v>CALFLOR 300 MG/ML SOLUTION INJECTABLE POUR BOVINS ET PORCINS</v>
      </c>
      <c r="BQ85" s="79" t="e">
        <f ca="1"/>
        <v>#N/A</v>
      </c>
      <c r="BR85" s="102"/>
      <c r="BS85" s="8"/>
      <c r="BT85" s="8"/>
      <c r="BU85" s="8"/>
      <c r="BV85" s="8"/>
      <c r="BW85" s="8"/>
      <c r="BX85" s="8"/>
      <c r="BY85" s="8"/>
      <c r="BZ85" s="8"/>
      <c r="CA85" s="8"/>
      <c r="CB85" s="8"/>
      <c r="CC85" s="8"/>
      <c r="CD85" s="8"/>
      <c r="CE85" s="8"/>
      <c r="CF85" s="8"/>
      <c r="CG85" s="8"/>
      <c r="CH85" s="8"/>
      <c r="CI85" s="8"/>
      <c r="CJ85" s="8"/>
      <c r="CK85" s="8"/>
      <c r="CL85" s="8"/>
      <c r="CM85" s="8"/>
      <c r="CN85" s="8"/>
      <c r="CO85" s="97"/>
      <c r="CQ85" s="56"/>
      <c r="CR85" s="8"/>
      <c r="CS85" s="8"/>
      <c r="CT85" s="8"/>
      <c r="CU85" s="8"/>
      <c r="CV85" s="8"/>
      <c r="CW85" s="8"/>
      <c r="CX85" s="8"/>
      <c r="CY85" s="102" t="str">
        <f t="shared" si="94"/>
        <v/>
      </c>
      <c r="CZ85" s="56" t="str">
        <f t="shared" si="95"/>
        <v>CALFLOR 300 MG/ML SOLUTION INJECTABLE POUR BOVINS ET PORCINS</v>
      </c>
      <c r="DA85" s="204" t="e">
        <f>IF(IF(DI$2="Catégorie",IF(DI$3="Toutes",SUMIFS('Étape 1 - à remplir'!$F$31:$F$400,'Étape 1 - à remplir'!$E$31:$E$400,MASQ2!CZ85,'Étape 1 - à remplir'!$G$31:$G$400,"kg"),SUMIFS('Étape 1 - à remplir'!$F$31:$F$400,'Étape 1 - à remplir'!$E$31:$E$400,MASQ2!CZ85,'Étape 1 - à remplir'!$C$31:$C$400,DI$3)),IF(DI$2="Âge",IF(DI$3="Tous",SUMIFS('Étape 1 - à remplir'!$F$31:$F$400,'Étape 1 - à remplir'!$E$31:$E$400,MASQ2!CZ85,'Étape 1 - à remplir'!$G$31:$G$400,"kg"),SUMIFS('Étape 1 - à remplir'!$F$31:$F$400,'Étape 1 - à remplir'!$E$31:$E$400,MASQ2!CZ85,'Étape 1 - à remplir'!$P$31:$P$400,DI$3,'Étape 1 - à remplir'!$G$31:$G$400,"kg")),IF(DI$2="Atelier",IF(DI$3="Tous",SUMIFS('Étape 1 - à remplir'!$F$31:$F$400,'Étape 1 - à remplir'!$E$31:$E$400,MASQ2!CZ85,'Étape 1 - à remplir'!$G$31:$G$400,"kg"),SUMIFS('Étape 1 - à remplir'!$F$31:$F$400,'Étape 1 - à remplir'!$E$31:$E$400,MASQ2!CZ85,'Étape 1 - à remplir'!$O$31:$O$400,DI$3,'Étape 1 - à remplir'!$G$31:$G$400,"kg")),IF(DI$2="Espèce",IF(DI$3="Tous",SUMIFS('Étape 1 - à remplir'!$F$31:$F$400,'Étape 1 - à remplir'!$E$31:$E$400,MASQ2!CZ85,'Étape 1 - à remplir'!$G$31:$G$400,"kg"),SUMIFS('Étape 1 - à remplir'!$F$31:$F$400,'Étape 1 - à remplir'!$E$31:$E$400,MASQ2!CZ85,'Étape 1 - à remplir'!$N$31:$N$400,DI$3,'Étape 1 - à remplir'!$G$31:$G$400,"kg"))))))=0,NA(),IF(DI$2="Catégorie",IF(DI$3="Toutes",SUMIFS('Étape 1 - à remplir'!$F$31:$F$400,'Étape 1 - à remplir'!$E$31:$E$400,MASQ2!CZ85,'Étape 1 - à remplir'!$G$31:$G$400,"kg"),SUMIFS('Étape 1 - à remplir'!$F$31:$F$400,'Étape 1 - à remplir'!$E$31:$E$400,MASQ2!CZ85,'Étape 1 - à remplir'!$C$31:$C$400,DI$3)),IF(DI$2="Âge",IF(DI$3="Tous",SUMIFS('Étape 1 - à remplir'!$F$31:$F$400,'Étape 1 - à remplir'!$E$31:$E$400,MASQ2!CZ85,'Étape 1 - à remplir'!$G$31:$G$400,"kg"),SUMIFS('Étape 1 - à remplir'!$F$31:$F$400,'Étape 1 - à remplir'!$E$31:$E$400,MASQ2!CZ85,'Étape 1 - à remplir'!$P$31:$P$400,DI$3,'Étape 1 - à remplir'!$G$31:$G$400,"kg")),IF(DI$2="Atelier",IF(DI$3="Tous",SUMIFS('Étape 1 - à remplir'!$F$31:$F$400,'Étape 1 - à remplir'!$E$31:$E$400,MASQ2!CZ85,'Étape 1 - à remplir'!$G$31:$G$400,"kg"),SUMIFS('Étape 1 - à remplir'!$F$31:$F$400,'Étape 1 - à remplir'!$E$31:$E$400,MASQ2!CZ85,'Étape 1 - à remplir'!$O$31:$O$400,DI$3,'Étape 1 - à remplir'!$G$31:$G$400,"kg")),IF(DI$2="Espèce",IF(DI$3="Tous",SUMIFS('Étape 1 - à remplir'!$F$31:$F$400,'Étape 1 - à remplir'!$E$31:$E$400,MASQ2!CZ85,'Étape 1 - à remplir'!$G$31:$G$400,"kg"),SUMIFS('Étape 1 - à remplir'!$F$31:$F$400,'Étape 1 - à remplir'!$E$31:$E$400,MASQ2!CZ85,'Étape 1 - à remplir'!$N$31:$N$400,DI$3,'Étape 1 - à remplir'!$G$31:$G$400,"kg")))))))</f>
        <v>#N/A</v>
      </c>
      <c r="DB85" s="104">
        <f t="shared" si="103"/>
        <v>0</v>
      </c>
      <c r="DC85" s="204" t="str">
        <f t="shared" si="96"/>
        <v>Florfénicol</v>
      </c>
      <c r="DD85" s="204" t="str">
        <f t="shared" si="97"/>
        <v/>
      </c>
      <c r="DE85" s="204" t="str">
        <f t="shared" si="98"/>
        <v/>
      </c>
      <c r="DF85" s="204" t="str">
        <f t="shared" si="99"/>
        <v>Phenicoles</v>
      </c>
      <c r="DG85" s="204" t="str">
        <f t="shared" si="100"/>
        <v/>
      </c>
      <c r="DH85" s="97" t="str">
        <f t="shared" si="101"/>
        <v/>
      </c>
      <c r="DI85" s="78"/>
      <c r="DJ85" s="78"/>
      <c r="DK85" s="77" t="str">
        <f ca="1"/>
        <v>CALFLOR 300 MG/ML SOLUTION INJECTABLE POUR BOVINS ET PORCINS</v>
      </c>
      <c r="DL85" s="79" t="e">
        <f ca="1"/>
        <v>#N/A</v>
      </c>
      <c r="DM85" s="102"/>
      <c r="DN85" s="8"/>
      <c r="DO85" s="8"/>
      <c r="DP85" s="8"/>
      <c r="DQ85" s="8"/>
      <c r="DR85" s="8"/>
      <c r="DS85" s="8"/>
      <c r="DT85" s="8"/>
      <c r="DU85" s="8"/>
      <c r="DV85" s="8"/>
      <c r="DW85" s="8"/>
      <c r="DX85" s="8"/>
      <c r="DY85" s="8"/>
      <c r="DZ85" s="8"/>
      <c r="EA85" s="8"/>
      <c r="EB85" s="8"/>
      <c r="EC85" s="8"/>
      <c r="ED85" s="8"/>
      <c r="EE85" s="8"/>
      <c r="EF85" s="8"/>
      <c r="EG85" s="8"/>
      <c r="EH85" s="8"/>
      <c r="EI85" s="8"/>
      <c r="EJ85" s="97"/>
    </row>
    <row r="86" spans="1:140" x14ac:dyDescent="0.25">
      <c r="A86" s="56"/>
      <c r="B86" s="8"/>
      <c r="C86" s="8"/>
      <c r="D86" s="8"/>
      <c r="E86" s="8"/>
      <c r="F86" s="8"/>
      <c r="G86" s="8"/>
      <c r="H86" s="8"/>
      <c r="I86" s="102" t="str">
        <f>INDEX(Données_ATB!BE:BV,MATCH(MASQ2!J86,Données_ATB!BE:BE,0),18)</f>
        <v/>
      </c>
      <c r="J86" s="77" t="str">
        <f>Données_ATB!BE85</f>
        <v>CALF-MEAL</v>
      </c>
      <c r="K86" s="204" t="e">
        <f>IF(IF(S$2="Catégorie",IF(S$3="Toutes",SUMIFS('Étape 1 - à remplir'!$F$31:$F$400,'Étape 1 - à remplir'!$E$31:$E$400,MASQ2!J86,'Étape 1 - à remplir'!$G$31:$G$400,"animaux"),SUMIFS('Étape 1 - à remplir'!$F$31:$F$400,'Étape 1 - à remplir'!$E$31:$E$400,MASQ2!J86,'Étape 1 - à remplir'!$C$31:$C$400,S$3)),IF(S$2="Âge",IF(S$3="Tous",SUMIFS('Étape 1 - à remplir'!$F$31:$F$400,'Étape 1 - à remplir'!$E$31:$E$400,MASQ2!J86,'Étape 1 - à remplir'!$G$31:$G$400,"animaux"),SUMIFS('Étape 1 - à remplir'!$F$31:$F$400,'Étape 1 - à remplir'!$E$31:$E$400,MASQ2!J86,'Étape 1 - à remplir'!$P$31:$P$400,S$3)),IF(S$2="Atelier",IF(S$3="Tous",SUMIFS('Étape 1 - à remplir'!$F$31:$F$400,'Étape 1 - à remplir'!$E$31:$E$400,MASQ2!J86,'Étape 1 - à remplir'!$G$31:$G$400,"animaux"),SUMIFS('Étape 1 - à remplir'!$F$31:$F$400,'Étape 1 - à remplir'!$E$31:$E$400,MASQ2!J86,'Étape 1 - à remplir'!$O$31:$O$400,S$3)),IF(S$2="Espèce",IF(S$3="Tous",SUMIFS('Étape 1 - à remplir'!$F$31:$F$400,'Étape 1 - à remplir'!$E$31:$E$400,MASQ2!J86,'Étape 1 - à remplir'!$G$31:$G$400,"animaux"),SUMIFS('Étape 1 - à remplir'!$F$31:$F$400,'Étape 1 - à remplir'!$E$31:$E$400,MASQ2!J86,'Étape 1 - à remplir'!$N$31:$N$400,S$3))))))=0,NA(),IF(S$2="Catégorie",IF(S$3="Toutes",SUMIFS('Étape 1 - à remplir'!$F$31:$F$400,'Étape 1 - à remplir'!$E$31:$E$400,MASQ2!J86,'Étape 1 - à remplir'!$G$31:$G$400,"animaux"),SUMIFS('Étape 1 - à remplir'!$F$31:$F$400,'Étape 1 - à remplir'!$E$31:$E$400,MASQ2!J86,'Étape 1 - à remplir'!$C$31:$C$400,S$3)),IF(S$2="Âge",IF(S$3="Tous",SUMIFS('Étape 1 - à remplir'!$F$31:$F$400,'Étape 1 - à remplir'!$E$31:$E$400,MASQ2!J86,'Étape 1 - à remplir'!$G$31:$G$400,"animaux"),SUMIFS('Étape 1 - à remplir'!$F$31:$F$400,'Étape 1 - à remplir'!$E$31:$E$400,MASQ2!J86,'Étape 1 - à remplir'!$P$31:$P$400,S$3)),IF(S$2="Atelier",IF(S$3="Tous",SUMIFS('Étape 1 - à remplir'!$F$31:$F$400,'Étape 1 - à remplir'!$E$31:$E$400,MASQ2!J86,'Étape 1 - à remplir'!$G$31:$G$400,"animaux"),SUMIFS('Étape 1 - à remplir'!$F$31:$F$400,'Étape 1 - à remplir'!$E$31:$E$400,MASQ2!J86,'Étape 1 - à remplir'!$O$31:$O$400,S$3)),IF(S$2="Espèce",IF(S$3="Tous",SUMIFS('Étape 1 - à remplir'!$F$31:$F$400,'Étape 1 - à remplir'!$E$31:$E$400,MASQ2!J86,'Étape 1 - à remplir'!$G$31:$G$400,"animaux"),SUMIFS('Étape 1 - à remplir'!$F$31:$F$400,'Étape 1 - à remplir'!$E$31:$E$400,MASQ2!J86,'Étape 1 - à remplir'!$N$31:$N$400,S$3)))))))</f>
        <v>#N/A</v>
      </c>
      <c r="L86" s="97">
        <f t="shared" si="104"/>
        <v>0</v>
      </c>
      <c r="M86" s="56" t="str">
        <f>Données_ATB!BN85</f>
        <v>Sulfadimidine</v>
      </c>
      <c r="N86" s="204" t="str">
        <f>Données_ATB!BO85</f>
        <v>Néomycine</v>
      </c>
      <c r="O86" s="97" t="str">
        <f>Données_ATB!BP85</f>
        <v/>
      </c>
      <c r="P86" s="77" t="str">
        <f>Données_ATB!BR85</f>
        <v>Sulfamides</v>
      </c>
      <c r="Q86" s="78" t="str">
        <f>Données_ATB!BS85</f>
        <v>Aminoglycosides</v>
      </c>
      <c r="R86" s="79" t="str">
        <f>Données_ATB!BT85</f>
        <v/>
      </c>
      <c r="S86" s="78"/>
      <c r="T86" s="78"/>
      <c r="U86" s="77" t="str">
        <f ca="1"/>
        <v>CALF-MEAL</v>
      </c>
      <c r="V86" s="79" t="e">
        <f ca="1"/>
        <v>#N/A</v>
      </c>
      <c r="W86" s="102"/>
      <c r="X86" s="78"/>
      <c r="Y86" s="8"/>
      <c r="Z86" s="8"/>
      <c r="AA86" s="8"/>
      <c r="AB86" s="102"/>
      <c r="AC86" s="8"/>
      <c r="AD86" s="8"/>
      <c r="AE86" s="8"/>
      <c r="AF86" s="8"/>
      <c r="AG86" s="8"/>
      <c r="AH86" s="8"/>
      <c r="AI86" s="8"/>
      <c r="AJ86" s="8"/>
      <c r="AK86" s="8"/>
      <c r="AL86" s="8"/>
      <c r="AM86" s="8"/>
      <c r="AN86" s="8"/>
      <c r="AO86" s="8"/>
      <c r="AP86" s="8"/>
      <c r="AQ86" s="8"/>
      <c r="AR86" s="8"/>
      <c r="AS86" s="8"/>
      <c r="AT86" s="97"/>
      <c r="AV86" s="56"/>
      <c r="AW86" s="8"/>
      <c r="AX86" s="8"/>
      <c r="AY86" s="8"/>
      <c r="AZ86" s="8"/>
      <c r="BA86" s="8"/>
      <c r="BB86" s="8"/>
      <c r="BC86" s="8"/>
      <c r="BD86" s="102" t="str">
        <f t="shared" si="86"/>
        <v/>
      </c>
      <c r="BE86" s="56" t="str">
        <f t="shared" si="87"/>
        <v>CALF-MEAL</v>
      </c>
      <c r="BF86" s="204" t="e">
        <f>IF(IF(BN$2="Catégorie",IF(BN$3="Toutes",SUMIFS('Étape 1 - à remplir'!$F$31:$F$400,'Étape 1 - à remplir'!$E$31:$E$400,MASQ2!BE86,'Étape 1 - à remplir'!$G$31:$G$400,"lots"),SUMIFS('Étape 1 - à remplir'!$F$31:$F$400,'Étape 1 - à remplir'!$E$31:$E$400,MASQ2!BE86,'Étape 1 - à remplir'!$C$31:$C$400,BN$3)),IF(BN$2="Âge",IF(BN$3="Tous",SUMIFS('Étape 1 - à remplir'!$F$31:$F$400,'Étape 1 - à remplir'!$E$31:$E$400,MASQ2!BE86,'Étape 1 - à remplir'!$G$31:$G$400,"lots"),SUMIFS('Étape 1 - à remplir'!$F$31:$F$400,'Étape 1 - à remplir'!$E$31:$E$400,MASQ2!BE86,'Étape 1 - à remplir'!$P$31:$P$400,BN$3,'Étape 1 - à remplir'!$G$31:$G$400,"lots")),IF(BN$2="Atelier",IF(BN$3="Tous",SUMIFS('Étape 1 - à remplir'!$F$31:$F$400,'Étape 1 - à remplir'!$E$31:$E$400,MASQ2!BE86,'Étape 1 - à remplir'!$G$31:$G$400,"lots"),SUMIFS('Étape 1 - à remplir'!$F$31:$F$400,'Étape 1 - à remplir'!$E$31:$E$400,MASQ2!BE86,'Étape 1 - à remplir'!$O$31:$O$400,BN$3,'Étape 1 - à remplir'!$G$31:$G$400,"lots")),IF(BN$2="Espèce",IF(BN$3="Tous",SUMIFS('Étape 1 - à remplir'!$F$31:$F$400,'Étape 1 - à remplir'!$E$31:$E$400,MASQ2!BE86,'Étape 1 - à remplir'!$G$31:$G$400,"lots"),SUMIFS('Étape 1 - à remplir'!$F$31:$F$400,'Étape 1 - à remplir'!$E$31:$E$400,MASQ2!BE86,'Étape 1 - à remplir'!$N$31:$N$400,BN$3,'Étape 1 - à remplir'!$G$31:$G$400,"lots"))))))=0,NA(),IF(BN$2="Catégorie",IF(BN$3="Toutes",SUMIFS('Étape 1 - à remplir'!$F$31:$F$400,'Étape 1 - à remplir'!$E$31:$E$400,MASQ2!BE86,'Étape 1 - à remplir'!$G$31:$G$400,"lots"),SUMIFS('Étape 1 - à remplir'!$F$31:$F$400,'Étape 1 - à remplir'!$E$31:$E$400,MASQ2!BE86,'Étape 1 - à remplir'!$C$31:$C$400,BN$3)),IF(BN$2="Âge",IF(BN$3="Tous",SUMIFS('Étape 1 - à remplir'!$F$31:$F$400,'Étape 1 - à remplir'!$E$31:$E$400,MASQ2!BE86,'Étape 1 - à remplir'!$G$31:$G$400,"lots"),SUMIFS('Étape 1 - à remplir'!$F$31:$F$400,'Étape 1 - à remplir'!$E$31:$E$400,MASQ2!BE86,'Étape 1 - à remplir'!$P$31:$P$400,BN$3,'Étape 1 - à remplir'!$G$31:$G$400,"lots")),IF(BN$2="Atelier",IF(BN$3="Tous",SUMIFS('Étape 1 - à remplir'!$F$31:$F$400,'Étape 1 - à remplir'!$E$31:$E$400,MASQ2!BE86,'Étape 1 - à remplir'!$G$31:$G$400,"lots"),SUMIFS('Étape 1 - à remplir'!$F$31:$F$400,'Étape 1 - à remplir'!$E$31:$E$400,MASQ2!BE86,'Étape 1 - à remplir'!$O$31:$O$400,BN$3,'Étape 1 - à remplir'!$G$31:$G$400,"lots")),IF(BN$2="Espèce",IF(BN$3="Tous",SUMIFS('Étape 1 - à remplir'!$F$31:$F$400,'Étape 1 - à remplir'!$E$31:$E$400,MASQ2!BE86,'Étape 1 - à remplir'!$G$31:$G$400,"lots"),SUMIFS('Étape 1 - à remplir'!$F$31:$F$400,'Étape 1 - à remplir'!$E$31:$E$400,MASQ2!BE86,'Étape 1 - à remplir'!$N$31:$N$400,BN$3,'Étape 1 - à remplir'!$G$31:$G$400,"lots")))))))</f>
        <v>#N/A</v>
      </c>
      <c r="BG86" s="204">
        <f t="shared" si="102"/>
        <v>0</v>
      </c>
      <c r="BH86" s="204" t="str">
        <f t="shared" si="88"/>
        <v>Sulfadimidine</v>
      </c>
      <c r="BI86" s="204" t="str">
        <f t="shared" si="89"/>
        <v>Néomycine</v>
      </c>
      <c r="BJ86" s="204" t="str">
        <f t="shared" si="90"/>
        <v/>
      </c>
      <c r="BK86" s="204" t="str">
        <f t="shared" si="91"/>
        <v>Sulfamides</v>
      </c>
      <c r="BL86" s="204" t="str">
        <f t="shared" si="92"/>
        <v>Aminoglycosides</v>
      </c>
      <c r="BM86" s="97" t="str">
        <f t="shared" si="93"/>
        <v/>
      </c>
      <c r="BN86" s="78"/>
      <c r="BO86" s="78"/>
      <c r="BP86" s="77" t="str">
        <f ca="1"/>
        <v>CALF-MEAL</v>
      </c>
      <c r="BQ86" s="79" t="e">
        <f ca="1"/>
        <v>#N/A</v>
      </c>
      <c r="BR86" s="102"/>
      <c r="BS86" s="8"/>
      <c r="BT86" s="8"/>
      <c r="BU86" s="8"/>
      <c r="BV86" s="8"/>
      <c r="BW86" s="8"/>
      <c r="BX86" s="8"/>
      <c r="BY86" s="8"/>
      <c r="BZ86" s="8"/>
      <c r="CA86" s="8"/>
      <c r="CB86" s="8"/>
      <c r="CC86" s="8"/>
      <c r="CD86" s="8"/>
      <c r="CE86" s="8"/>
      <c r="CF86" s="8"/>
      <c r="CG86" s="8"/>
      <c r="CH86" s="8"/>
      <c r="CI86" s="8"/>
      <c r="CJ86" s="8"/>
      <c r="CK86" s="8"/>
      <c r="CL86" s="8"/>
      <c r="CM86" s="8"/>
      <c r="CN86" s="8"/>
      <c r="CO86" s="97"/>
      <c r="CQ86" s="56"/>
      <c r="CR86" s="8"/>
      <c r="CS86" s="8"/>
      <c r="CT86" s="8"/>
      <c r="CU86" s="8"/>
      <c r="CV86" s="8"/>
      <c r="CW86" s="8"/>
      <c r="CX86" s="8"/>
      <c r="CY86" s="102" t="str">
        <f t="shared" si="94"/>
        <v/>
      </c>
      <c r="CZ86" s="56" t="str">
        <f t="shared" si="95"/>
        <v>CALF-MEAL</v>
      </c>
      <c r="DA86" s="204" t="e">
        <f>IF(IF(DI$2="Catégorie",IF(DI$3="Toutes",SUMIFS('Étape 1 - à remplir'!$F$31:$F$400,'Étape 1 - à remplir'!$E$31:$E$400,MASQ2!CZ86,'Étape 1 - à remplir'!$G$31:$G$400,"kg"),SUMIFS('Étape 1 - à remplir'!$F$31:$F$400,'Étape 1 - à remplir'!$E$31:$E$400,MASQ2!CZ86,'Étape 1 - à remplir'!$C$31:$C$400,DI$3)),IF(DI$2="Âge",IF(DI$3="Tous",SUMIFS('Étape 1 - à remplir'!$F$31:$F$400,'Étape 1 - à remplir'!$E$31:$E$400,MASQ2!CZ86,'Étape 1 - à remplir'!$G$31:$G$400,"kg"),SUMIFS('Étape 1 - à remplir'!$F$31:$F$400,'Étape 1 - à remplir'!$E$31:$E$400,MASQ2!CZ86,'Étape 1 - à remplir'!$P$31:$P$400,DI$3,'Étape 1 - à remplir'!$G$31:$G$400,"kg")),IF(DI$2="Atelier",IF(DI$3="Tous",SUMIFS('Étape 1 - à remplir'!$F$31:$F$400,'Étape 1 - à remplir'!$E$31:$E$400,MASQ2!CZ86,'Étape 1 - à remplir'!$G$31:$G$400,"kg"),SUMIFS('Étape 1 - à remplir'!$F$31:$F$400,'Étape 1 - à remplir'!$E$31:$E$400,MASQ2!CZ86,'Étape 1 - à remplir'!$O$31:$O$400,DI$3,'Étape 1 - à remplir'!$G$31:$G$400,"kg")),IF(DI$2="Espèce",IF(DI$3="Tous",SUMIFS('Étape 1 - à remplir'!$F$31:$F$400,'Étape 1 - à remplir'!$E$31:$E$400,MASQ2!CZ86,'Étape 1 - à remplir'!$G$31:$G$400,"kg"),SUMIFS('Étape 1 - à remplir'!$F$31:$F$400,'Étape 1 - à remplir'!$E$31:$E$400,MASQ2!CZ86,'Étape 1 - à remplir'!$N$31:$N$400,DI$3,'Étape 1 - à remplir'!$G$31:$G$400,"kg"))))))=0,NA(),IF(DI$2="Catégorie",IF(DI$3="Toutes",SUMIFS('Étape 1 - à remplir'!$F$31:$F$400,'Étape 1 - à remplir'!$E$31:$E$400,MASQ2!CZ86,'Étape 1 - à remplir'!$G$31:$G$400,"kg"),SUMIFS('Étape 1 - à remplir'!$F$31:$F$400,'Étape 1 - à remplir'!$E$31:$E$400,MASQ2!CZ86,'Étape 1 - à remplir'!$C$31:$C$400,DI$3)),IF(DI$2="Âge",IF(DI$3="Tous",SUMIFS('Étape 1 - à remplir'!$F$31:$F$400,'Étape 1 - à remplir'!$E$31:$E$400,MASQ2!CZ86,'Étape 1 - à remplir'!$G$31:$G$400,"kg"),SUMIFS('Étape 1 - à remplir'!$F$31:$F$400,'Étape 1 - à remplir'!$E$31:$E$400,MASQ2!CZ86,'Étape 1 - à remplir'!$P$31:$P$400,DI$3,'Étape 1 - à remplir'!$G$31:$G$400,"kg")),IF(DI$2="Atelier",IF(DI$3="Tous",SUMIFS('Étape 1 - à remplir'!$F$31:$F$400,'Étape 1 - à remplir'!$E$31:$E$400,MASQ2!CZ86,'Étape 1 - à remplir'!$G$31:$G$400,"kg"),SUMIFS('Étape 1 - à remplir'!$F$31:$F$400,'Étape 1 - à remplir'!$E$31:$E$400,MASQ2!CZ86,'Étape 1 - à remplir'!$O$31:$O$400,DI$3,'Étape 1 - à remplir'!$G$31:$G$400,"kg")),IF(DI$2="Espèce",IF(DI$3="Tous",SUMIFS('Étape 1 - à remplir'!$F$31:$F$400,'Étape 1 - à remplir'!$E$31:$E$400,MASQ2!CZ86,'Étape 1 - à remplir'!$G$31:$G$400,"kg"),SUMIFS('Étape 1 - à remplir'!$F$31:$F$400,'Étape 1 - à remplir'!$E$31:$E$400,MASQ2!CZ86,'Étape 1 - à remplir'!$N$31:$N$400,DI$3,'Étape 1 - à remplir'!$G$31:$G$400,"kg")))))))</f>
        <v>#N/A</v>
      </c>
      <c r="DB86" s="104">
        <f t="shared" si="103"/>
        <v>0</v>
      </c>
      <c r="DC86" s="204" t="str">
        <f t="shared" si="96"/>
        <v>Sulfadimidine</v>
      </c>
      <c r="DD86" s="204" t="str">
        <f t="shared" si="97"/>
        <v>Néomycine</v>
      </c>
      <c r="DE86" s="204" t="str">
        <f t="shared" si="98"/>
        <v/>
      </c>
      <c r="DF86" s="204" t="str">
        <f t="shared" si="99"/>
        <v>Sulfamides</v>
      </c>
      <c r="DG86" s="204" t="str">
        <f t="shared" si="100"/>
        <v>Aminoglycosides</v>
      </c>
      <c r="DH86" s="97" t="str">
        <f t="shared" si="101"/>
        <v/>
      </c>
      <c r="DI86" s="78"/>
      <c r="DJ86" s="78"/>
      <c r="DK86" s="77" t="str">
        <f ca="1"/>
        <v>CALF-MEAL</v>
      </c>
      <c r="DL86" s="79" t="e">
        <f ca="1"/>
        <v>#N/A</v>
      </c>
      <c r="DM86" s="102"/>
      <c r="DN86" s="8"/>
      <c r="DO86" s="8"/>
      <c r="DP86" s="8"/>
      <c r="DQ86" s="8"/>
      <c r="DR86" s="8"/>
      <c r="DS86" s="8"/>
      <c r="DT86" s="8"/>
      <c r="DU86" s="8"/>
      <c r="DV86" s="8"/>
      <c r="DW86" s="8"/>
      <c r="DX86" s="8"/>
      <c r="DY86" s="8"/>
      <c r="DZ86" s="8"/>
      <c r="EA86" s="8"/>
      <c r="EB86" s="8"/>
      <c r="EC86" s="8"/>
      <c r="ED86" s="8"/>
      <c r="EE86" s="8"/>
      <c r="EF86" s="8"/>
      <c r="EG86" s="8"/>
      <c r="EH86" s="8"/>
      <c r="EI86" s="8"/>
      <c r="EJ86" s="97"/>
    </row>
    <row r="87" spans="1:140" x14ac:dyDescent="0.25">
      <c r="A87" s="56"/>
      <c r="B87" s="8"/>
      <c r="C87" s="8"/>
      <c r="D87" s="8"/>
      <c r="E87" s="8"/>
      <c r="F87" s="8"/>
      <c r="G87" s="8"/>
      <c r="H87" s="8"/>
      <c r="I87" s="102" t="str">
        <f>INDEX(Données_ATB!BE:BV,MATCH(MASQ2!J87,Données_ATB!BE:BE,0),18)</f>
        <v/>
      </c>
      <c r="J87" s="77" t="str">
        <f>Données_ATB!BE86</f>
        <v>CAPTALIN</v>
      </c>
      <c r="K87" s="204" t="e">
        <f>IF(IF(S$2="Catégorie",IF(S$3="Toutes",SUMIFS('Étape 1 - à remplir'!$F$31:$F$400,'Étape 1 - à remplir'!$E$31:$E$400,MASQ2!J87,'Étape 1 - à remplir'!$G$31:$G$400,"animaux"),SUMIFS('Étape 1 - à remplir'!$F$31:$F$400,'Étape 1 - à remplir'!$E$31:$E$400,MASQ2!J87,'Étape 1 - à remplir'!$C$31:$C$400,S$3)),IF(S$2="Âge",IF(S$3="Tous",SUMIFS('Étape 1 - à remplir'!$F$31:$F$400,'Étape 1 - à remplir'!$E$31:$E$400,MASQ2!J87,'Étape 1 - à remplir'!$G$31:$G$400,"animaux"),SUMIFS('Étape 1 - à remplir'!$F$31:$F$400,'Étape 1 - à remplir'!$E$31:$E$400,MASQ2!J87,'Étape 1 - à remplir'!$P$31:$P$400,S$3)),IF(S$2="Atelier",IF(S$3="Tous",SUMIFS('Étape 1 - à remplir'!$F$31:$F$400,'Étape 1 - à remplir'!$E$31:$E$400,MASQ2!J87,'Étape 1 - à remplir'!$G$31:$G$400,"animaux"),SUMIFS('Étape 1 - à remplir'!$F$31:$F$400,'Étape 1 - à remplir'!$E$31:$E$400,MASQ2!J87,'Étape 1 - à remplir'!$O$31:$O$400,S$3)),IF(S$2="Espèce",IF(S$3="Tous",SUMIFS('Étape 1 - à remplir'!$F$31:$F$400,'Étape 1 - à remplir'!$E$31:$E$400,MASQ2!J87,'Étape 1 - à remplir'!$G$31:$G$400,"animaux"),SUMIFS('Étape 1 - à remplir'!$F$31:$F$400,'Étape 1 - à remplir'!$E$31:$E$400,MASQ2!J87,'Étape 1 - à remplir'!$N$31:$N$400,S$3))))))=0,NA(),IF(S$2="Catégorie",IF(S$3="Toutes",SUMIFS('Étape 1 - à remplir'!$F$31:$F$400,'Étape 1 - à remplir'!$E$31:$E$400,MASQ2!J87,'Étape 1 - à remplir'!$G$31:$G$400,"animaux"),SUMIFS('Étape 1 - à remplir'!$F$31:$F$400,'Étape 1 - à remplir'!$E$31:$E$400,MASQ2!J87,'Étape 1 - à remplir'!$C$31:$C$400,S$3)),IF(S$2="Âge",IF(S$3="Tous",SUMIFS('Étape 1 - à remplir'!$F$31:$F$400,'Étape 1 - à remplir'!$E$31:$E$400,MASQ2!J87,'Étape 1 - à remplir'!$G$31:$G$400,"animaux"),SUMIFS('Étape 1 - à remplir'!$F$31:$F$400,'Étape 1 - à remplir'!$E$31:$E$400,MASQ2!J87,'Étape 1 - à remplir'!$P$31:$P$400,S$3)),IF(S$2="Atelier",IF(S$3="Tous",SUMIFS('Étape 1 - à remplir'!$F$31:$F$400,'Étape 1 - à remplir'!$E$31:$E$400,MASQ2!J87,'Étape 1 - à remplir'!$G$31:$G$400,"animaux"),SUMIFS('Étape 1 - à remplir'!$F$31:$F$400,'Étape 1 - à remplir'!$E$31:$E$400,MASQ2!J87,'Étape 1 - à remplir'!$O$31:$O$400,S$3)),IF(S$2="Espèce",IF(S$3="Tous",SUMIFS('Étape 1 - à remplir'!$F$31:$F$400,'Étape 1 - à remplir'!$E$31:$E$400,MASQ2!J87,'Étape 1 - à remplir'!$G$31:$G$400,"animaux"),SUMIFS('Étape 1 - à remplir'!$F$31:$F$400,'Étape 1 - à remplir'!$E$31:$E$400,MASQ2!J87,'Étape 1 - à remplir'!$N$31:$N$400,S$3)))))))</f>
        <v>#N/A</v>
      </c>
      <c r="L87" s="97">
        <f t="shared" si="104"/>
        <v>0</v>
      </c>
      <c r="M87" s="56" t="str">
        <f>Données_ATB!BN86</f>
        <v>Spiramycine</v>
      </c>
      <c r="N87" s="204" t="str">
        <f>Données_ATB!BO86</f>
        <v/>
      </c>
      <c r="O87" s="97" t="str">
        <f>Données_ATB!BP86</f>
        <v/>
      </c>
      <c r="P87" s="77" t="str">
        <f>Données_ATB!BR86</f>
        <v>Macrolides</v>
      </c>
      <c r="Q87" s="78" t="str">
        <f>Données_ATB!BS86</f>
        <v/>
      </c>
      <c r="R87" s="79" t="str">
        <f>Données_ATB!BT86</f>
        <v/>
      </c>
      <c r="S87" s="78"/>
      <c r="T87" s="78"/>
      <c r="U87" s="77" t="str">
        <f ca="1"/>
        <v>CAPTALIN</v>
      </c>
      <c r="V87" s="79" t="e">
        <f ca="1"/>
        <v>#N/A</v>
      </c>
      <c r="W87" s="102"/>
      <c r="X87" s="78"/>
      <c r="Y87" s="8"/>
      <c r="Z87" s="8"/>
      <c r="AA87" s="8"/>
      <c r="AB87" s="102"/>
      <c r="AC87" s="8"/>
      <c r="AD87" s="8"/>
      <c r="AE87" s="8"/>
      <c r="AF87" s="8"/>
      <c r="AG87" s="8"/>
      <c r="AH87" s="8"/>
      <c r="AI87" s="8"/>
      <c r="AJ87" s="8"/>
      <c r="AK87" s="8"/>
      <c r="AL87" s="8"/>
      <c r="AM87" s="8"/>
      <c r="AN87" s="8"/>
      <c r="AO87" s="8"/>
      <c r="AP87" s="8"/>
      <c r="AQ87" s="8"/>
      <c r="AR87" s="8"/>
      <c r="AS87" s="8"/>
      <c r="AT87" s="97"/>
      <c r="AV87" s="56"/>
      <c r="AW87" s="8"/>
      <c r="AX87" s="8"/>
      <c r="AY87" s="8"/>
      <c r="AZ87" s="8"/>
      <c r="BA87" s="8"/>
      <c r="BB87" s="8"/>
      <c r="BC87" s="8"/>
      <c r="BD87" s="102" t="str">
        <f t="shared" si="86"/>
        <v/>
      </c>
      <c r="BE87" s="56" t="str">
        <f t="shared" si="87"/>
        <v>CAPTALIN</v>
      </c>
      <c r="BF87" s="204" t="e">
        <f>IF(IF(BN$2="Catégorie",IF(BN$3="Toutes",SUMIFS('Étape 1 - à remplir'!$F$31:$F$400,'Étape 1 - à remplir'!$E$31:$E$400,MASQ2!BE87,'Étape 1 - à remplir'!$G$31:$G$400,"lots"),SUMIFS('Étape 1 - à remplir'!$F$31:$F$400,'Étape 1 - à remplir'!$E$31:$E$400,MASQ2!BE87,'Étape 1 - à remplir'!$C$31:$C$400,BN$3)),IF(BN$2="Âge",IF(BN$3="Tous",SUMIFS('Étape 1 - à remplir'!$F$31:$F$400,'Étape 1 - à remplir'!$E$31:$E$400,MASQ2!BE87,'Étape 1 - à remplir'!$G$31:$G$400,"lots"),SUMIFS('Étape 1 - à remplir'!$F$31:$F$400,'Étape 1 - à remplir'!$E$31:$E$400,MASQ2!BE87,'Étape 1 - à remplir'!$P$31:$P$400,BN$3,'Étape 1 - à remplir'!$G$31:$G$400,"lots")),IF(BN$2="Atelier",IF(BN$3="Tous",SUMIFS('Étape 1 - à remplir'!$F$31:$F$400,'Étape 1 - à remplir'!$E$31:$E$400,MASQ2!BE87,'Étape 1 - à remplir'!$G$31:$G$400,"lots"),SUMIFS('Étape 1 - à remplir'!$F$31:$F$400,'Étape 1 - à remplir'!$E$31:$E$400,MASQ2!BE87,'Étape 1 - à remplir'!$O$31:$O$400,BN$3,'Étape 1 - à remplir'!$G$31:$G$400,"lots")),IF(BN$2="Espèce",IF(BN$3="Tous",SUMIFS('Étape 1 - à remplir'!$F$31:$F$400,'Étape 1 - à remplir'!$E$31:$E$400,MASQ2!BE87,'Étape 1 - à remplir'!$G$31:$G$400,"lots"),SUMIFS('Étape 1 - à remplir'!$F$31:$F$400,'Étape 1 - à remplir'!$E$31:$E$400,MASQ2!BE87,'Étape 1 - à remplir'!$N$31:$N$400,BN$3,'Étape 1 - à remplir'!$G$31:$G$400,"lots"))))))=0,NA(),IF(BN$2="Catégorie",IF(BN$3="Toutes",SUMIFS('Étape 1 - à remplir'!$F$31:$F$400,'Étape 1 - à remplir'!$E$31:$E$400,MASQ2!BE87,'Étape 1 - à remplir'!$G$31:$G$400,"lots"),SUMIFS('Étape 1 - à remplir'!$F$31:$F$400,'Étape 1 - à remplir'!$E$31:$E$400,MASQ2!BE87,'Étape 1 - à remplir'!$C$31:$C$400,BN$3)),IF(BN$2="Âge",IF(BN$3="Tous",SUMIFS('Étape 1 - à remplir'!$F$31:$F$400,'Étape 1 - à remplir'!$E$31:$E$400,MASQ2!BE87,'Étape 1 - à remplir'!$G$31:$G$400,"lots"),SUMIFS('Étape 1 - à remplir'!$F$31:$F$400,'Étape 1 - à remplir'!$E$31:$E$400,MASQ2!BE87,'Étape 1 - à remplir'!$P$31:$P$400,BN$3,'Étape 1 - à remplir'!$G$31:$G$400,"lots")),IF(BN$2="Atelier",IF(BN$3="Tous",SUMIFS('Étape 1 - à remplir'!$F$31:$F$400,'Étape 1 - à remplir'!$E$31:$E$400,MASQ2!BE87,'Étape 1 - à remplir'!$G$31:$G$400,"lots"),SUMIFS('Étape 1 - à remplir'!$F$31:$F$400,'Étape 1 - à remplir'!$E$31:$E$400,MASQ2!BE87,'Étape 1 - à remplir'!$O$31:$O$400,BN$3,'Étape 1 - à remplir'!$G$31:$G$400,"lots")),IF(BN$2="Espèce",IF(BN$3="Tous",SUMIFS('Étape 1 - à remplir'!$F$31:$F$400,'Étape 1 - à remplir'!$E$31:$E$400,MASQ2!BE87,'Étape 1 - à remplir'!$G$31:$G$400,"lots"),SUMIFS('Étape 1 - à remplir'!$F$31:$F$400,'Étape 1 - à remplir'!$E$31:$E$400,MASQ2!BE87,'Étape 1 - à remplir'!$N$31:$N$400,BN$3,'Étape 1 - à remplir'!$G$31:$G$400,"lots")))))))</f>
        <v>#N/A</v>
      </c>
      <c r="BG87" s="204">
        <f t="shared" si="102"/>
        <v>0</v>
      </c>
      <c r="BH87" s="204" t="str">
        <f t="shared" si="88"/>
        <v>Spiramycine</v>
      </c>
      <c r="BI87" s="204" t="str">
        <f t="shared" si="89"/>
        <v/>
      </c>
      <c r="BJ87" s="204" t="str">
        <f t="shared" si="90"/>
        <v/>
      </c>
      <c r="BK87" s="204" t="str">
        <f t="shared" si="91"/>
        <v>Macrolides</v>
      </c>
      <c r="BL87" s="204" t="str">
        <f t="shared" si="92"/>
        <v/>
      </c>
      <c r="BM87" s="97" t="str">
        <f t="shared" si="93"/>
        <v/>
      </c>
      <c r="BN87" s="78"/>
      <c r="BO87" s="78"/>
      <c r="BP87" s="77" t="str">
        <f ca="1"/>
        <v>CAPTALIN</v>
      </c>
      <c r="BQ87" s="79" t="e">
        <f ca="1"/>
        <v>#N/A</v>
      </c>
      <c r="BR87" s="102"/>
      <c r="BS87" s="8"/>
      <c r="BT87" s="8"/>
      <c r="BU87" s="8"/>
      <c r="BV87" s="8"/>
      <c r="BW87" s="8"/>
      <c r="BX87" s="8"/>
      <c r="BY87" s="8"/>
      <c r="BZ87" s="8"/>
      <c r="CA87" s="8"/>
      <c r="CB87" s="8"/>
      <c r="CC87" s="8"/>
      <c r="CD87" s="8"/>
      <c r="CE87" s="8"/>
      <c r="CF87" s="8"/>
      <c r="CG87" s="8"/>
      <c r="CH87" s="8"/>
      <c r="CI87" s="8"/>
      <c r="CJ87" s="8"/>
      <c r="CK87" s="8"/>
      <c r="CL87" s="8"/>
      <c r="CM87" s="8"/>
      <c r="CN87" s="8"/>
      <c r="CO87" s="97"/>
      <c r="CQ87" s="56"/>
      <c r="CR87" s="8"/>
      <c r="CS87" s="8"/>
      <c r="CT87" s="8"/>
      <c r="CU87" s="8"/>
      <c r="CV87" s="8"/>
      <c r="CW87" s="8"/>
      <c r="CX87" s="8"/>
      <c r="CY87" s="102" t="str">
        <f t="shared" si="94"/>
        <v/>
      </c>
      <c r="CZ87" s="56" t="str">
        <f t="shared" si="95"/>
        <v>CAPTALIN</v>
      </c>
      <c r="DA87" s="204" t="e">
        <f>IF(IF(DI$2="Catégorie",IF(DI$3="Toutes",SUMIFS('Étape 1 - à remplir'!$F$31:$F$400,'Étape 1 - à remplir'!$E$31:$E$400,MASQ2!CZ87,'Étape 1 - à remplir'!$G$31:$G$400,"kg"),SUMIFS('Étape 1 - à remplir'!$F$31:$F$400,'Étape 1 - à remplir'!$E$31:$E$400,MASQ2!CZ87,'Étape 1 - à remplir'!$C$31:$C$400,DI$3)),IF(DI$2="Âge",IF(DI$3="Tous",SUMIFS('Étape 1 - à remplir'!$F$31:$F$400,'Étape 1 - à remplir'!$E$31:$E$400,MASQ2!CZ87,'Étape 1 - à remplir'!$G$31:$G$400,"kg"),SUMIFS('Étape 1 - à remplir'!$F$31:$F$400,'Étape 1 - à remplir'!$E$31:$E$400,MASQ2!CZ87,'Étape 1 - à remplir'!$P$31:$P$400,DI$3,'Étape 1 - à remplir'!$G$31:$G$400,"kg")),IF(DI$2="Atelier",IF(DI$3="Tous",SUMIFS('Étape 1 - à remplir'!$F$31:$F$400,'Étape 1 - à remplir'!$E$31:$E$400,MASQ2!CZ87,'Étape 1 - à remplir'!$G$31:$G$400,"kg"),SUMIFS('Étape 1 - à remplir'!$F$31:$F$400,'Étape 1 - à remplir'!$E$31:$E$400,MASQ2!CZ87,'Étape 1 - à remplir'!$O$31:$O$400,DI$3,'Étape 1 - à remplir'!$G$31:$G$400,"kg")),IF(DI$2="Espèce",IF(DI$3="Tous",SUMIFS('Étape 1 - à remplir'!$F$31:$F$400,'Étape 1 - à remplir'!$E$31:$E$400,MASQ2!CZ87,'Étape 1 - à remplir'!$G$31:$G$400,"kg"),SUMIFS('Étape 1 - à remplir'!$F$31:$F$400,'Étape 1 - à remplir'!$E$31:$E$400,MASQ2!CZ87,'Étape 1 - à remplir'!$N$31:$N$400,DI$3,'Étape 1 - à remplir'!$G$31:$G$400,"kg"))))))=0,NA(),IF(DI$2="Catégorie",IF(DI$3="Toutes",SUMIFS('Étape 1 - à remplir'!$F$31:$F$400,'Étape 1 - à remplir'!$E$31:$E$400,MASQ2!CZ87,'Étape 1 - à remplir'!$G$31:$G$400,"kg"),SUMIFS('Étape 1 - à remplir'!$F$31:$F$400,'Étape 1 - à remplir'!$E$31:$E$400,MASQ2!CZ87,'Étape 1 - à remplir'!$C$31:$C$400,DI$3)),IF(DI$2="Âge",IF(DI$3="Tous",SUMIFS('Étape 1 - à remplir'!$F$31:$F$400,'Étape 1 - à remplir'!$E$31:$E$400,MASQ2!CZ87,'Étape 1 - à remplir'!$G$31:$G$400,"kg"),SUMIFS('Étape 1 - à remplir'!$F$31:$F$400,'Étape 1 - à remplir'!$E$31:$E$400,MASQ2!CZ87,'Étape 1 - à remplir'!$P$31:$P$400,DI$3,'Étape 1 - à remplir'!$G$31:$G$400,"kg")),IF(DI$2="Atelier",IF(DI$3="Tous",SUMIFS('Étape 1 - à remplir'!$F$31:$F$400,'Étape 1 - à remplir'!$E$31:$E$400,MASQ2!CZ87,'Étape 1 - à remplir'!$G$31:$G$400,"kg"),SUMIFS('Étape 1 - à remplir'!$F$31:$F$400,'Étape 1 - à remplir'!$E$31:$E$400,MASQ2!CZ87,'Étape 1 - à remplir'!$O$31:$O$400,DI$3,'Étape 1 - à remplir'!$G$31:$G$400,"kg")),IF(DI$2="Espèce",IF(DI$3="Tous",SUMIFS('Étape 1 - à remplir'!$F$31:$F$400,'Étape 1 - à remplir'!$E$31:$E$400,MASQ2!CZ87,'Étape 1 - à remplir'!$G$31:$G$400,"kg"),SUMIFS('Étape 1 - à remplir'!$F$31:$F$400,'Étape 1 - à remplir'!$E$31:$E$400,MASQ2!CZ87,'Étape 1 - à remplir'!$N$31:$N$400,DI$3,'Étape 1 - à remplir'!$G$31:$G$400,"kg")))))))</f>
        <v>#N/A</v>
      </c>
      <c r="DB87" s="104">
        <f t="shared" si="103"/>
        <v>0</v>
      </c>
      <c r="DC87" s="204" t="str">
        <f t="shared" si="96"/>
        <v>Spiramycine</v>
      </c>
      <c r="DD87" s="204" t="str">
        <f t="shared" si="97"/>
        <v/>
      </c>
      <c r="DE87" s="204" t="str">
        <f t="shared" si="98"/>
        <v/>
      </c>
      <c r="DF87" s="204" t="str">
        <f t="shared" si="99"/>
        <v>Macrolides</v>
      </c>
      <c r="DG87" s="204" t="str">
        <f t="shared" si="100"/>
        <v/>
      </c>
      <c r="DH87" s="97" t="str">
        <f t="shared" si="101"/>
        <v/>
      </c>
      <c r="DI87" s="78"/>
      <c r="DJ87" s="78"/>
      <c r="DK87" s="77" t="str">
        <f ca="1"/>
        <v>CAPTALIN</v>
      </c>
      <c r="DL87" s="79" t="e">
        <f ca="1"/>
        <v>#N/A</v>
      </c>
      <c r="DM87" s="102"/>
      <c r="DN87" s="8"/>
      <c r="DO87" s="8"/>
      <c r="DP87" s="8"/>
      <c r="DQ87" s="8"/>
      <c r="DR87" s="8"/>
      <c r="DS87" s="8"/>
      <c r="DT87" s="8"/>
      <c r="DU87" s="8"/>
      <c r="DV87" s="8"/>
      <c r="DW87" s="8"/>
      <c r="DX87" s="8"/>
      <c r="DY87" s="8"/>
      <c r="DZ87" s="8"/>
      <c r="EA87" s="8"/>
      <c r="EB87" s="8"/>
      <c r="EC87" s="8"/>
      <c r="ED87" s="8"/>
      <c r="EE87" s="8"/>
      <c r="EF87" s="8"/>
      <c r="EG87" s="8"/>
      <c r="EH87" s="8"/>
      <c r="EI87" s="8"/>
      <c r="EJ87" s="97"/>
    </row>
    <row r="88" spans="1:140" x14ac:dyDescent="0.25">
      <c r="A88" s="56"/>
      <c r="B88" s="8"/>
      <c r="C88" s="8"/>
      <c r="D88" s="8"/>
      <c r="E88" s="8"/>
      <c r="F88" s="8"/>
      <c r="G88" s="8"/>
      <c r="H88" s="8"/>
      <c r="I88" s="102" t="str">
        <f>INDEX(Données_ATB!BE:BV,MATCH(MASQ2!J88,Données_ATB!BE:BE,0),18)</f>
        <v>x</v>
      </c>
      <c r="J88" s="77" t="str">
        <f>Données_ATB!BE87</f>
        <v>CEFENIL 50 MG/ML</v>
      </c>
      <c r="K88" s="204" t="e">
        <f>IF(IF(S$2="Catégorie",IF(S$3="Toutes",SUMIFS('Étape 1 - à remplir'!$F$31:$F$400,'Étape 1 - à remplir'!$E$31:$E$400,MASQ2!J88,'Étape 1 - à remplir'!$G$31:$G$400,"animaux"),SUMIFS('Étape 1 - à remplir'!$F$31:$F$400,'Étape 1 - à remplir'!$E$31:$E$400,MASQ2!J88,'Étape 1 - à remplir'!$C$31:$C$400,S$3)),IF(S$2="Âge",IF(S$3="Tous",SUMIFS('Étape 1 - à remplir'!$F$31:$F$400,'Étape 1 - à remplir'!$E$31:$E$400,MASQ2!J88,'Étape 1 - à remplir'!$G$31:$G$400,"animaux"),SUMIFS('Étape 1 - à remplir'!$F$31:$F$400,'Étape 1 - à remplir'!$E$31:$E$400,MASQ2!J88,'Étape 1 - à remplir'!$P$31:$P$400,S$3)),IF(S$2="Atelier",IF(S$3="Tous",SUMIFS('Étape 1 - à remplir'!$F$31:$F$400,'Étape 1 - à remplir'!$E$31:$E$400,MASQ2!J88,'Étape 1 - à remplir'!$G$31:$G$400,"animaux"),SUMIFS('Étape 1 - à remplir'!$F$31:$F$400,'Étape 1 - à remplir'!$E$31:$E$400,MASQ2!J88,'Étape 1 - à remplir'!$O$31:$O$400,S$3)),IF(S$2="Espèce",IF(S$3="Tous",SUMIFS('Étape 1 - à remplir'!$F$31:$F$400,'Étape 1 - à remplir'!$E$31:$E$400,MASQ2!J88,'Étape 1 - à remplir'!$G$31:$G$400,"animaux"),SUMIFS('Étape 1 - à remplir'!$F$31:$F$400,'Étape 1 - à remplir'!$E$31:$E$400,MASQ2!J88,'Étape 1 - à remplir'!$N$31:$N$400,S$3))))))=0,NA(),IF(S$2="Catégorie",IF(S$3="Toutes",SUMIFS('Étape 1 - à remplir'!$F$31:$F$400,'Étape 1 - à remplir'!$E$31:$E$400,MASQ2!J88,'Étape 1 - à remplir'!$G$31:$G$400,"animaux"),SUMIFS('Étape 1 - à remplir'!$F$31:$F$400,'Étape 1 - à remplir'!$E$31:$E$400,MASQ2!J88,'Étape 1 - à remplir'!$C$31:$C$400,S$3)),IF(S$2="Âge",IF(S$3="Tous",SUMIFS('Étape 1 - à remplir'!$F$31:$F$400,'Étape 1 - à remplir'!$E$31:$E$400,MASQ2!J88,'Étape 1 - à remplir'!$G$31:$G$400,"animaux"),SUMIFS('Étape 1 - à remplir'!$F$31:$F$400,'Étape 1 - à remplir'!$E$31:$E$400,MASQ2!J88,'Étape 1 - à remplir'!$P$31:$P$400,S$3)),IF(S$2="Atelier",IF(S$3="Tous",SUMIFS('Étape 1 - à remplir'!$F$31:$F$400,'Étape 1 - à remplir'!$E$31:$E$400,MASQ2!J88,'Étape 1 - à remplir'!$G$31:$G$400,"animaux"),SUMIFS('Étape 1 - à remplir'!$F$31:$F$400,'Étape 1 - à remplir'!$E$31:$E$400,MASQ2!J88,'Étape 1 - à remplir'!$O$31:$O$400,S$3)),IF(S$2="Espèce",IF(S$3="Tous",SUMIFS('Étape 1 - à remplir'!$F$31:$F$400,'Étape 1 - à remplir'!$E$31:$E$400,MASQ2!J88,'Étape 1 - à remplir'!$G$31:$G$400,"animaux"),SUMIFS('Étape 1 - à remplir'!$F$31:$F$400,'Étape 1 - à remplir'!$E$31:$E$400,MASQ2!J88,'Étape 1 - à remplir'!$N$31:$N$400,S$3)))))))</f>
        <v>#N/A</v>
      </c>
      <c r="L88" s="97">
        <f t="shared" si="104"/>
        <v>0</v>
      </c>
      <c r="M88" s="56" t="str">
        <f>Données_ATB!BN87</f>
        <v>Ceftiofur</v>
      </c>
      <c r="N88" s="204" t="str">
        <f>Données_ATB!BO87</f>
        <v/>
      </c>
      <c r="O88" s="97" t="str">
        <f>Données_ATB!BP87</f>
        <v/>
      </c>
      <c r="P88" s="77" t="str">
        <f>Données_ATB!BR87</f>
        <v>Cephalosporines 3&amp;4G</v>
      </c>
      <c r="Q88" s="78" t="str">
        <f>Données_ATB!BS87</f>
        <v/>
      </c>
      <c r="R88" s="79" t="str">
        <f>Données_ATB!BT87</f>
        <v/>
      </c>
      <c r="S88" s="78"/>
      <c r="T88" s="78"/>
      <c r="U88" s="77" t="str">
        <f ca="1"/>
        <v>CEFENIL 50 MG/ML</v>
      </c>
      <c r="V88" s="79" t="e">
        <f ca="1"/>
        <v>#N/A</v>
      </c>
      <c r="W88" s="102"/>
      <c r="X88" s="78"/>
      <c r="Y88" s="8"/>
      <c r="Z88" s="8"/>
      <c r="AA88" s="8"/>
      <c r="AB88" s="102"/>
      <c r="AC88" s="8"/>
      <c r="AD88" s="8"/>
      <c r="AE88" s="8"/>
      <c r="AF88" s="8"/>
      <c r="AG88" s="8"/>
      <c r="AH88" s="8"/>
      <c r="AI88" s="8"/>
      <c r="AJ88" s="8"/>
      <c r="AK88" s="8"/>
      <c r="AL88" s="8"/>
      <c r="AM88" s="8"/>
      <c r="AN88" s="8"/>
      <c r="AO88" s="8"/>
      <c r="AP88" s="8"/>
      <c r="AQ88" s="8"/>
      <c r="AR88" s="8"/>
      <c r="AS88" s="8"/>
      <c r="AT88" s="97"/>
      <c r="AV88" s="56"/>
      <c r="AW88" s="8"/>
      <c r="AX88" s="8"/>
      <c r="AY88" s="8"/>
      <c r="AZ88" s="8"/>
      <c r="BA88" s="8"/>
      <c r="BB88" s="8"/>
      <c r="BC88" s="8"/>
      <c r="BD88" s="102" t="str">
        <f t="shared" si="86"/>
        <v>x</v>
      </c>
      <c r="BE88" s="56" t="str">
        <f t="shared" si="87"/>
        <v>CEFENIL 50 MG/ML</v>
      </c>
      <c r="BF88" s="204" t="e">
        <f>IF(IF(BN$2="Catégorie",IF(BN$3="Toutes",SUMIFS('Étape 1 - à remplir'!$F$31:$F$400,'Étape 1 - à remplir'!$E$31:$E$400,MASQ2!BE88,'Étape 1 - à remplir'!$G$31:$G$400,"lots"),SUMIFS('Étape 1 - à remplir'!$F$31:$F$400,'Étape 1 - à remplir'!$E$31:$E$400,MASQ2!BE88,'Étape 1 - à remplir'!$C$31:$C$400,BN$3)),IF(BN$2="Âge",IF(BN$3="Tous",SUMIFS('Étape 1 - à remplir'!$F$31:$F$400,'Étape 1 - à remplir'!$E$31:$E$400,MASQ2!BE88,'Étape 1 - à remplir'!$G$31:$G$400,"lots"),SUMIFS('Étape 1 - à remplir'!$F$31:$F$400,'Étape 1 - à remplir'!$E$31:$E$400,MASQ2!BE88,'Étape 1 - à remplir'!$P$31:$P$400,BN$3,'Étape 1 - à remplir'!$G$31:$G$400,"lots")),IF(BN$2="Atelier",IF(BN$3="Tous",SUMIFS('Étape 1 - à remplir'!$F$31:$F$400,'Étape 1 - à remplir'!$E$31:$E$400,MASQ2!BE88,'Étape 1 - à remplir'!$G$31:$G$400,"lots"),SUMIFS('Étape 1 - à remplir'!$F$31:$F$400,'Étape 1 - à remplir'!$E$31:$E$400,MASQ2!BE88,'Étape 1 - à remplir'!$O$31:$O$400,BN$3,'Étape 1 - à remplir'!$G$31:$G$400,"lots")),IF(BN$2="Espèce",IF(BN$3="Tous",SUMIFS('Étape 1 - à remplir'!$F$31:$F$400,'Étape 1 - à remplir'!$E$31:$E$400,MASQ2!BE88,'Étape 1 - à remplir'!$G$31:$G$400,"lots"),SUMIFS('Étape 1 - à remplir'!$F$31:$F$400,'Étape 1 - à remplir'!$E$31:$E$400,MASQ2!BE88,'Étape 1 - à remplir'!$N$31:$N$400,BN$3,'Étape 1 - à remplir'!$G$31:$G$400,"lots"))))))=0,NA(),IF(BN$2="Catégorie",IF(BN$3="Toutes",SUMIFS('Étape 1 - à remplir'!$F$31:$F$400,'Étape 1 - à remplir'!$E$31:$E$400,MASQ2!BE88,'Étape 1 - à remplir'!$G$31:$G$400,"lots"),SUMIFS('Étape 1 - à remplir'!$F$31:$F$400,'Étape 1 - à remplir'!$E$31:$E$400,MASQ2!BE88,'Étape 1 - à remplir'!$C$31:$C$400,BN$3)),IF(BN$2="Âge",IF(BN$3="Tous",SUMIFS('Étape 1 - à remplir'!$F$31:$F$400,'Étape 1 - à remplir'!$E$31:$E$400,MASQ2!BE88,'Étape 1 - à remplir'!$G$31:$G$400,"lots"),SUMIFS('Étape 1 - à remplir'!$F$31:$F$400,'Étape 1 - à remplir'!$E$31:$E$400,MASQ2!BE88,'Étape 1 - à remplir'!$P$31:$P$400,BN$3,'Étape 1 - à remplir'!$G$31:$G$400,"lots")),IF(BN$2="Atelier",IF(BN$3="Tous",SUMIFS('Étape 1 - à remplir'!$F$31:$F$400,'Étape 1 - à remplir'!$E$31:$E$400,MASQ2!BE88,'Étape 1 - à remplir'!$G$31:$G$400,"lots"),SUMIFS('Étape 1 - à remplir'!$F$31:$F$400,'Étape 1 - à remplir'!$E$31:$E$400,MASQ2!BE88,'Étape 1 - à remplir'!$O$31:$O$400,BN$3,'Étape 1 - à remplir'!$G$31:$G$400,"lots")),IF(BN$2="Espèce",IF(BN$3="Tous",SUMIFS('Étape 1 - à remplir'!$F$31:$F$400,'Étape 1 - à remplir'!$E$31:$E$400,MASQ2!BE88,'Étape 1 - à remplir'!$G$31:$G$400,"lots"),SUMIFS('Étape 1 - à remplir'!$F$31:$F$400,'Étape 1 - à remplir'!$E$31:$E$400,MASQ2!BE88,'Étape 1 - à remplir'!$N$31:$N$400,BN$3,'Étape 1 - à remplir'!$G$31:$G$400,"lots")))))))</f>
        <v>#N/A</v>
      </c>
      <c r="BG88" s="204">
        <f t="shared" si="102"/>
        <v>0</v>
      </c>
      <c r="BH88" s="204" t="str">
        <f t="shared" si="88"/>
        <v>Ceftiofur</v>
      </c>
      <c r="BI88" s="204" t="str">
        <f t="shared" si="89"/>
        <v/>
      </c>
      <c r="BJ88" s="204" t="str">
        <f t="shared" si="90"/>
        <v/>
      </c>
      <c r="BK88" s="204" t="str">
        <f t="shared" si="91"/>
        <v>Cephalosporines 3&amp;4G</v>
      </c>
      <c r="BL88" s="204" t="str">
        <f t="shared" si="92"/>
        <v/>
      </c>
      <c r="BM88" s="97" t="str">
        <f t="shared" si="93"/>
        <v/>
      </c>
      <c r="BN88" s="78"/>
      <c r="BO88" s="78"/>
      <c r="BP88" s="77" t="str">
        <f ca="1"/>
        <v>CEFENIL 50 MG/ML</v>
      </c>
      <c r="BQ88" s="79" t="e">
        <f ca="1"/>
        <v>#N/A</v>
      </c>
      <c r="BR88" s="102"/>
      <c r="BS88" s="8"/>
      <c r="BT88" s="8"/>
      <c r="BU88" s="8"/>
      <c r="BV88" s="8"/>
      <c r="BW88" s="8"/>
      <c r="BX88" s="8"/>
      <c r="BY88" s="8"/>
      <c r="BZ88" s="8"/>
      <c r="CA88" s="8"/>
      <c r="CB88" s="8"/>
      <c r="CC88" s="8"/>
      <c r="CD88" s="8"/>
      <c r="CE88" s="8"/>
      <c r="CF88" s="8"/>
      <c r="CG88" s="8"/>
      <c r="CH88" s="8"/>
      <c r="CI88" s="8"/>
      <c r="CJ88" s="8"/>
      <c r="CK88" s="8"/>
      <c r="CL88" s="8"/>
      <c r="CM88" s="8"/>
      <c r="CN88" s="8"/>
      <c r="CO88" s="97"/>
      <c r="CQ88" s="56"/>
      <c r="CR88" s="8"/>
      <c r="CS88" s="8"/>
      <c r="CT88" s="8"/>
      <c r="CU88" s="8"/>
      <c r="CV88" s="8"/>
      <c r="CW88" s="8"/>
      <c r="CX88" s="8"/>
      <c r="CY88" s="102" t="str">
        <f t="shared" si="94"/>
        <v>x</v>
      </c>
      <c r="CZ88" s="56" t="str">
        <f t="shared" si="95"/>
        <v>CEFENIL 50 MG/ML</v>
      </c>
      <c r="DA88" s="204" t="e">
        <f>IF(IF(DI$2="Catégorie",IF(DI$3="Toutes",SUMIFS('Étape 1 - à remplir'!$F$31:$F$400,'Étape 1 - à remplir'!$E$31:$E$400,MASQ2!CZ88,'Étape 1 - à remplir'!$G$31:$G$400,"kg"),SUMIFS('Étape 1 - à remplir'!$F$31:$F$400,'Étape 1 - à remplir'!$E$31:$E$400,MASQ2!CZ88,'Étape 1 - à remplir'!$C$31:$C$400,DI$3)),IF(DI$2="Âge",IF(DI$3="Tous",SUMIFS('Étape 1 - à remplir'!$F$31:$F$400,'Étape 1 - à remplir'!$E$31:$E$400,MASQ2!CZ88,'Étape 1 - à remplir'!$G$31:$G$400,"kg"),SUMIFS('Étape 1 - à remplir'!$F$31:$F$400,'Étape 1 - à remplir'!$E$31:$E$400,MASQ2!CZ88,'Étape 1 - à remplir'!$P$31:$P$400,DI$3,'Étape 1 - à remplir'!$G$31:$G$400,"kg")),IF(DI$2="Atelier",IF(DI$3="Tous",SUMIFS('Étape 1 - à remplir'!$F$31:$F$400,'Étape 1 - à remplir'!$E$31:$E$400,MASQ2!CZ88,'Étape 1 - à remplir'!$G$31:$G$400,"kg"),SUMIFS('Étape 1 - à remplir'!$F$31:$F$400,'Étape 1 - à remplir'!$E$31:$E$400,MASQ2!CZ88,'Étape 1 - à remplir'!$O$31:$O$400,DI$3,'Étape 1 - à remplir'!$G$31:$G$400,"kg")),IF(DI$2="Espèce",IF(DI$3="Tous",SUMIFS('Étape 1 - à remplir'!$F$31:$F$400,'Étape 1 - à remplir'!$E$31:$E$400,MASQ2!CZ88,'Étape 1 - à remplir'!$G$31:$G$400,"kg"),SUMIFS('Étape 1 - à remplir'!$F$31:$F$400,'Étape 1 - à remplir'!$E$31:$E$400,MASQ2!CZ88,'Étape 1 - à remplir'!$N$31:$N$400,DI$3,'Étape 1 - à remplir'!$G$31:$G$400,"kg"))))))=0,NA(),IF(DI$2="Catégorie",IF(DI$3="Toutes",SUMIFS('Étape 1 - à remplir'!$F$31:$F$400,'Étape 1 - à remplir'!$E$31:$E$400,MASQ2!CZ88,'Étape 1 - à remplir'!$G$31:$G$400,"kg"),SUMIFS('Étape 1 - à remplir'!$F$31:$F$400,'Étape 1 - à remplir'!$E$31:$E$400,MASQ2!CZ88,'Étape 1 - à remplir'!$C$31:$C$400,DI$3)),IF(DI$2="Âge",IF(DI$3="Tous",SUMIFS('Étape 1 - à remplir'!$F$31:$F$400,'Étape 1 - à remplir'!$E$31:$E$400,MASQ2!CZ88,'Étape 1 - à remplir'!$G$31:$G$400,"kg"),SUMIFS('Étape 1 - à remplir'!$F$31:$F$400,'Étape 1 - à remplir'!$E$31:$E$400,MASQ2!CZ88,'Étape 1 - à remplir'!$P$31:$P$400,DI$3,'Étape 1 - à remplir'!$G$31:$G$400,"kg")),IF(DI$2="Atelier",IF(DI$3="Tous",SUMIFS('Étape 1 - à remplir'!$F$31:$F$400,'Étape 1 - à remplir'!$E$31:$E$400,MASQ2!CZ88,'Étape 1 - à remplir'!$G$31:$G$400,"kg"),SUMIFS('Étape 1 - à remplir'!$F$31:$F$400,'Étape 1 - à remplir'!$E$31:$E$400,MASQ2!CZ88,'Étape 1 - à remplir'!$O$31:$O$400,DI$3,'Étape 1 - à remplir'!$G$31:$G$400,"kg")),IF(DI$2="Espèce",IF(DI$3="Tous",SUMIFS('Étape 1 - à remplir'!$F$31:$F$400,'Étape 1 - à remplir'!$E$31:$E$400,MASQ2!CZ88,'Étape 1 - à remplir'!$G$31:$G$400,"kg"),SUMIFS('Étape 1 - à remplir'!$F$31:$F$400,'Étape 1 - à remplir'!$E$31:$E$400,MASQ2!CZ88,'Étape 1 - à remplir'!$N$31:$N$400,DI$3,'Étape 1 - à remplir'!$G$31:$G$400,"kg")))))))</f>
        <v>#N/A</v>
      </c>
      <c r="DB88" s="104">
        <f t="shared" si="103"/>
        <v>0</v>
      </c>
      <c r="DC88" s="204" t="str">
        <f t="shared" si="96"/>
        <v>Ceftiofur</v>
      </c>
      <c r="DD88" s="204" t="str">
        <f t="shared" si="97"/>
        <v/>
      </c>
      <c r="DE88" s="204" t="str">
        <f t="shared" si="98"/>
        <v/>
      </c>
      <c r="DF88" s="204" t="str">
        <f t="shared" si="99"/>
        <v>Cephalosporines 3&amp;4G</v>
      </c>
      <c r="DG88" s="204" t="str">
        <f t="shared" si="100"/>
        <v/>
      </c>
      <c r="DH88" s="97" t="str">
        <f t="shared" si="101"/>
        <v/>
      </c>
      <c r="DI88" s="78"/>
      <c r="DJ88" s="78"/>
      <c r="DK88" s="77" t="str">
        <f ca="1"/>
        <v>CEFENIL 50 MG/ML</v>
      </c>
      <c r="DL88" s="79" t="e">
        <f ca="1"/>
        <v>#N/A</v>
      </c>
      <c r="DM88" s="102"/>
      <c r="DN88" s="8"/>
      <c r="DO88" s="8"/>
      <c r="DP88" s="8"/>
      <c r="DQ88" s="8"/>
      <c r="DR88" s="8"/>
      <c r="DS88" s="8"/>
      <c r="DT88" s="8"/>
      <c r="DU88" s="8"/>
      <c r="DV88" s="8"/>
      <c r="DW88" s="8"/>
      <c r="DX88" s="8"/>
      <c r="DY88" s="8"/>
      <c r="DZ88" s="8"/>
      <c r="EA88" s="8"/>
      <c r="EB88" s="8"/>
      <c r="EC88" s="8"/>
      <c r="ED88" s="8"/>
      <c r="EE88" s="8"/>
      <c r="EF88" s="8"/>
      <c r="EG88" s="8"/>
      <c r="EH88" s="8"/>
      <c r="EI88" s="8"/>
      <c r="EJ88" s="97"/>
    </row>
    <row r="89" spans="1:140" x14ac:dyDescent="0.25">
      <c r="A89" s="56"/>
      <c r="B89" s="8"/>
      <c r="C89" s="8"/>
      <c r="D89" s="8"/>
      <c r="E89" s="8"/>
      <c r="F89" s="8"/>
      <c r="G89" s="8"/>
      <c r="H89" s="8"/>
      <c r="I89" s="102" t="str">
        <f>INDEX(Données_ATB!BE:BV,MATCH(MASQ2!J89,Données_ATB!BE:BE,0),18)</f>
        <v>x</v>
      </c>
      <c r="J89" s="77" t="str">
        <f>Données_ATB!BE88</f>
        <v>CEFENIL RTU VET 50 MG/ML SUSPENSION INJECTABLE POUR PORCS ET BOVINS</v>
      </c>
      <c r="K89" s="204" t="e">
        <f>IF(IF(S$2="Catégorie",IF(S$3="Toutes",SUMIFS('Étape 1 - à remplir'!$F$31:$F$400,'Étape 1 - à remplir'!$E$31:$E$400,MASQ2!J89,'Étape 1 - à remplir'!$G$31:$G$400,"animaux"),SUMIFS('Étape 1 - à remplir'!$F$31:$F$400,'Étape 1 - à remplir'!$E$31:$E$400,MASQ2!J89,'Étape 1 - à remplir'!$C$31:$C$400,S$3)),IF(S$2="Âge",IF(S$3="Tous",SUMIFS('Étape 1 - à remplir'!$F$31:$F$400,'Étape 1 - à remplir'!$E$31:$E$400,MASQ2!J89,'Étape 1 - à remplir'!$G$31:$G$400,"animaux"),SUMIFS('Étape 1 - à remplir'!$F$31:$F$400,'Étape 1 - à remplir'!$E$31:$E$400,MASQ2!J89,'Étape 1 - à remplir'!$P$31:$P$400,S$3)),IF(S$2="Atelier",IF(S$3="Tous",SUMIFS('Étape 1 - à remplir'!$F$31:$F$400,'Étape 1 - à remplir'!$E$31:$E$400,MASQ2!J89,'Étape 1 - à remplir'!$G$31:$G$400,"animaux"),SUMIFS('Étape 1 - à remplir'!$F$31:$F$400,'Étape 1 - à remplir'!$E$31:$E$400,MASQ2!J89,'Étape 1 - à remplir'!$O$31:$O$400,S$3)),IF(S$2="Espèce",IF(S$3="Tous",SUMIFS('Étape 1 - à remplir'!$F$31:$F$400,'Étape 1 - à remplir'!$E$31:$E$400,MASQ2!J89,'Étape 1 - à remplir'!$G$31:$G$400,"animaux"),SUMIFS('Étape 1 - à remplir'!$F$31:$F$400,'Étape 1 - à remplir'!$E$31:$E$400,MASQ2!J89,'Étape 1 - à remplir'!$N$31:$N$400,S$3))))))=0,NA(),IF(S$2="Catégorie",IF(S$3="Toutes",SUMIFS('Étape 1 - à remplir'!$F$31:$F$400,'Étape 1 - à remplir'!$E$31:$E$400,MASQ2!J89,'Étape 1 - à remplir'!$G$31:$G$400,"animaux"),SUMIFS('Étape 1 - à remplir'!$F$31:$F$400,'Étape 1 - à remplir'!$E$31:$E$400,MASQ2!J89,'Étape 1 - à remplir'!$C$31:$C$400,S$3)),IF(S$2="Âge",IF(S$3="Tous",SUMIFS('Étape 1 - à remplir'!$F$31:$F$400,'Étape 1 - à remplir'!$E$31:$E$400,MASQ2!J89,'Étape 1 - à remplir'!$G$31:$G$400,"animaux"),SUMIFS('Étape 1 - à remplir'!$F$31:$F$400,'Étape 1 - à remplir'!$E$31:$E$400,MASQ2!J89,'Étape 1 - à remplir'!$P$31:$P$400,S$3)),IF(S$2="Atelier",IF(S$3="Tous",SUMIFS('Étape 1 - à remplir'!$F$31:$F$400,'Étape 1 - à remplir'!$E$31:$E$400,MASQ2!J89,'Étape 1 - à remplir'!$G$31:$G$400,"animaux"),SUMIFS('Étape 1 - à remplir'!$F$31:$F$400,'Étape 1 - à remplir'!$E$31:$E$400,MASQ2!J89,'Étape 1 - à remplir'!$O$31:$O$400,S$3)),IF(S$2="Espèce",IF(S$3="Tous",SUMIFS('Étape 1 - à remplir'!$F$31:$F$400,'Étape 1 - à remplir'!$E$31:$E$400,MASQ2!J89,'Étape 1 - à remplir'!$G$31:$G$400,"animaux"),SUMIFS('Étape 1 - à remplir'!$F$31:$F$400,'Étape 1 - à remplir'!$E$31:$E$400,MASQ2!J89,'Étape 1 - à remplir'!$N$31:$N$400,S$3)))))))</f>
        <v>#N/A</v>
      </c>
      <c r="L89" s="97">
        <f t="shared" si="104"/>
        <v>0</v>
      </c>
      <c r="M89" s="56" t="str">
        <f>Données_ATB!BN88</f>
        <v>Ceftiofur</v>
      </c>
      <c r="N89" s="204" t="str">
        <f>Données_ATB!BO88</f>
        <v/>
      </c>
      <c r="O89" s="97" t="str">
        <f>Données_ATB!BP88</f>
        <v/>
      </c>
      <c r="P89" s="77" t="str">
        <f>Données_ATB!BR88</f>
        <v>Cephalosporines 3&amp;4G</v>
      </c>
      <c r="Q89" s="78" t="str">
        <f>Données_ATB!BS88</f>
        <v/>
      </c>
      <c r="R89" s="79" t="str">
        <f>Données_ATB!BT88</f>
        <v/>
      </c>
      <c r="S89" s="78"/>
      <c r="T89" s="78"/>
      <c r="U89" s="77" t="str">
        <f ca="1"/>
        <v>CEFENIL RTU VET 50 MG/ML SUSPENSION INJECTABLE POUR PORCS ET BOVINS</v>
      </c>
      <c r="V89" s="79" t="e">
        <f ca="1"/>
        <v>#N/A</v>
      </c>
      <c r="W89" s="102"/>
      <c r="X89" s="78"/>
      <c r="Y89" s="8"/>
      <c r="Z89" s="8"/>
      <c r="AA89" s="8"/>
      <c r="AB89" s="102"/>
      <c r="AC89" s="8"/>
      <c r="AD89" s="8"/>
      <c r="AE89" s="8"/>
      <c r="AF89" s="8"/>
      <c r="AG89" s="8"/>
      <c r="AH89" s="8"/>
      <c r="AI89" s="8"/>
      <c r="AJ89" s="8"/>
      <c r="AK89" s="8"/>
      <c r="AL89" s="8"/>
      <c r="AM89" s="8"/>
      <c r="AN89" s="8"/>
      <c r="AO89" s="8"/>
      <c r="AP89" s="8"/>
      <c r="AQ89" s="8"/>
      <c r="AR89" s="8"/>
      <c r="AS89" s="8"/>
      <c r="AT89" s="97"/>
      <c r="AV89" s="56"/>
      <c r="AW89" s="8"/>
      <c r="AX89" s="8"/>
      <c r="AY89" s="8"/>
      <c r="AZ89" s="8"/>
      <c r="BA89" s="8"/>
      <c r="BB89" s="8"/>
      <c r="BC89" s="8"/>
      <c r="BD89" s="102" t="str">
        <f t="shared" si="86"/>
        <v>x</v>
      </c>
      <c r="BE89" s="56" t="str">
        <f t="shared" si="87"/>
        <v>CEFENIL RTU VET 50 MG/ML SUSPENSION INJECTABLE POUR PORCS ET BOVINS</v>
      </c>
      <c r="BF89" s="204" t="e">
        <f>IF(IF(BN$2="Catégorie",IF(BN$3="Toutes",SUMIFS('Étape 1 - à remplir'!$F$31:$F$400,'Étape 1 - à remplir'!$E$31:$E$400,MASQ2!BE89,'Étape 1 - à remplir'!$G$31:$G$400,"lots"),SUMIFS('Étape 1 - à remplir'!$F$31:$F$400,'Étape 1 - à remplir'!$E$31:$E$400,MASQ2!BE89,'Étape 1 - à remplir'!$C$31:$C$400,BN$3)),IF(BN$2="Âge",IF(BN$3="Tous",SUMIFS('Étape 1 - à remplir'!$F$31:$F$400,'Étape 1 - à remplir'!$E$31:$E$400,MASQ2!BE89,'Étape 1 - à remplir'!$G$31:$G$400,"lots"),SUMIFS('Étape 1 - à remplir'!$F$31:$F$400,'Étape 1 - à remplir'!$E$31:$E$400,MASQ2!BE89,'Étape 1 - à remplir'!$P$31:$P$400,BN$3,'Étape 1 - à remplir'!$G$31:$G$400,"lots")),IF(BN$2="Atelier",IF(BN$3="Tous",SUMIFS('Étape 1 - à remplir'!$F$31:$F$400,'Étape 1 - à remplir'!$E$31:$E$400,MASQ2!BE89,'Étape 1 - à remplir'!$G$31:$G$400,"lots"),SUMIFS('Étape 1 - à remplir'!$F$31:$F$400,'Étape 1 - à remplir'!$E$31:$E$400,MASQ2!BE89,'Étape 1 - à remplir'!$O$31:$O$400,BN$3,'Étape 1 - à remplir'!$G$31:$G$400,"lots")),IF(BN$2="Espèce",IF(BN$3="Tous",SUMIFS('Étape 1 - à remplir'!$F$31:$F$400,'Étape 1 - à remplir'!$E$31:$E$400,MASQ2!BE89,'Étape 1 - à remplir'!$G$31:$G$400,"lots"),SUMIFS('Étape 1 - à remplir'!$F$31:$F$400,'Étape 1 - à remplir'!$E$31:$E$400,MASQ2!BE89,'Étape 1 - à remplir'!$N$31:$N$400,BN$3,'Étape 1 - à remplir'!$G$31:$G$400,"lots"))))))=0,NA(),IF(BN$2="Catégorie",IF(BN$3="Toutes",SUMIFS('Étape 1 - à remplir'!$F$31:$F$400,'Étape 1 - à remplir'!$E$31:$E$400,MASQ2!BE89,'Étape 1 - à remplir'!$G$31:$G$400,"lots"),SUMIFS('Étape 1 - à remplir'!$F$31:$F$400,'Étape 1 - à remplir'!$E$31:$E$400,MASQ2!BE89,'Étape 1 - à remplir'!$C$31:$C$400,BN$3)),IF(BN$2="Âge",IF(BN$3="Tous",SUMIFS('Étape 1 - à remplir'!$F$31:$F$400,'Étape 1 - à remplir'!$E$31:$E$400,MASQ2!BE89,'Étape 1 - à remplir'!$G$31:$G$400,"lots"),SUMIFS('Étape 1 - à remplir'!$F$31:$F$400,'Étape 1 - à remplir'!$E$31:$E$400,MASQ2!BE89,'Étape 1 - à remplir'!$P$31:$P$400,BN$3,'Étape 1 - à remplir'!$G$31:$G$400,"lots")),IF(BN$2="Atelier",IF(BN$3="Tous",SUMIFS('Étape 1 - à remplir'!$F$31:$F$400,'Étape 1 - à remplir'!$E$31:$E$400,MASQ2!BE89,'Étape 1 - à remplir'!$G$31:$G$400,"lots"),SUMIFS('Étape 1 - à remplir'!$F$31:$F$400,'Étape 1 - à remplir'!$E$31:$E$400,MASQ2!BE89,'Étape 1 - à remplir'!$O$31:$O$400,BN$3,'Étape 1 - à remplir'!$G$31:$G$400,"lots")),IF(BN$2="Espèce",IF(BN$3="Tous",SUMIFS('Étape 1 - à remplir'!$F$31:$F$400,'Étape 1 - à remplir'!$E$31:$E$400,MASQ2!BE89,'Étape 1 - à remplir'!$G$31:$G$400,"lots"),SUMIFS('Étape 1 - à remplir'!$F$31:$F$400,'Étape 1 - à remplir'!$E$31:$E$400,MASQ2!BE89,'Étape 1 - à remplir'!$N$31:$N$400,BN$3,'Étape 1 - à remplir'!$G$31:$G$400,"lots")))))))</f>
        <v>#N/A</v>
      </c>
      <c r="BG89" s="204">
        <f t="shared" si="102"/>
        <v>0</v>
      </c>
      <c r="BH89" s="204" t="str">
        <f t="shared" si="88"/>
        <v>Ceftiofur</v>
      </c>
      <c r="BI89" s="204" t="str">
        <f t="shared" si="89"/>
        <v/>
      </c>
      <c r="BJ89" s="204" t="str">
        <f t="shared" si="90"/>
        <v/>
      </c>
      <c r="BK89" s="204" t="str">
        <f t="shared" si="91"/>
        <v>Cephalosporines 3&amp;4G</v>
      </c>
      <c r="BL89" s="204" t="str">
        <f t="shared" si="92"/>
        <v/>
      </c>
      <c r="BM89" s="97" t="str">
        <f t="shared" si="93"/>
        <v/>
      </c>
      <c r="BN89" s="78"/>
      <c r="BO89" s="78"/>
      <c r="BP89" s="77" t="str">
        <f ca="1"/>
        <v>CEFENIL RTU VET 50 MG/ML SUSPENSION INJECTABLE POUR PORCS ET BOVINS</v>
      </c>
      <c r="BQ89" s="79" t="e">
        <f ca="1"/>
        <v>#N/A</v>
      </c>
      <c r="BR89" s="102"/>
      <c r="BS89" s="8"/>
      <c r="BT89" s="8"/>
      <c r="BU89" s="8"/>
      <c r="BV89" s="8"/>
      <c r="BW89" s="8"/>
      <c r="BX89" s="8"/>
      <c r="BY89" s="8"/>
      <c r="BZ89" s="8"/>
      <c r="CA89" s="8"/>
      <c r="CB89" s="8"/>
      <c r="CC89" s="8"/>
      <c r="CD89" s="8"/>
      <c r="CE89" s="8"/>
      <c r="CF89" s="8"/>
      <c r="CG89" s="8"/>
      <c r="CH89" s="8"/>
      <c r="CI89" s="8"/>
      <c r="CJ89" s="8"/>
      <c r="CK89" s="8"/>
      <c r="CL89" s="8"/>
      <c r="CM89" s="8"/>
      <c r="CN89" s="8"/>
      <c r="CO89" s="97"/>
      <c r="CQ89" s="56"/>
      <c r="CR89" s="8"/>
      <c r="CS89" s="8"/>
      <c r="CT89" s="8"/>
      <c r="CU89" s="8"/>
      <c r="CV89" s="8"/>
      <c r="CW89" s="8"/>
      <c r="CX89" s="8"/>
      <c r="CY89" s="102" t="str">
        <f t="shared" si="94"/>
        <v>x</v>
      </c>
      <c r="CZ89" s="56" t="str">
        <f t="shared" si="95"/>
        <v>CEFENIL RTU VET 50 MG/ML SUSPENSION INJECTABLE POUR PORCS ET BOVINS</v>
      </c>
      <c r="DA89" s="204" t="e">
        <f>IF(IF(DI$2="Catégorie",IF(DI$3="Toutes",SUMIFS('Étape 1 - à remplir'!$F$31:$F$400,'Étape 1 - à remplir'!$E$31:$E$400,MASQ2!CZ89,'Étape 1 - à remplir'!$G$31:$G$400,"kg"),SUMIFS('Étape 1 - à remplir'!$F$31:$F$400,'Étape 1 - à remplir'!$E$31:$E$400,MASQ2!CZ89,'Étape 1 - à remplir'!$C$31:$C$400,DI$3)),IF(DI$2="Âge",IF(DI$3="Tous",SUMIFS('Étape 1 - à remplir'!$F$31:$F$400,'Étape 1 - à remplir'!$E$31:$E$400,MASQ2!CZ89,'Étape 1 - à remplir'!$G$31:$G$400,"kg"),SUMIFS('Étape 1 - à remplir'!$F$31:$F$400,'Étape 1 - à remplir'!$E$31:$E$400,MASQ2!CZ89,'Étape 1 - à remplir'!$P$31:$P$400,DI$3,'Étape 1 - à remplir'!$G$31:$G$400,"kg")),IF(DI$2="Atelier",IF(DI$3="Tous",SUMIFS('Étape 1 - à remplir'!$F$31:$F$400,'Étape 1 - à remplir'!$E$31:$E$400,MASQ2!CZ89,'Étape 1 - à remplir'!$G$31:$G$400,"kg"),SUMIFS('Étape 1 - à remplir'!$F$31:$F$400,'Étape 1 - à remplir'!$E$31:$E$400,MASQ2!CZ89,'Étape 1 - à remplir'!$O$31:$O$400,DI$3,'Étape 1 - à remplir'!$G$31:$G$400,"kg")),IF(DI$2="Espèce",IF(DI$3="Tous",SUMIFS('Étape 1 - à remplir'!$F$31:$F$400,'Étape 1 - à remplir'!$E$31:$E$400,MASQ2!CZ89,'Étape 1 - à remplir'!$G$31:$G$400,"kg"),SUMIFS('Étape 1 - à remplir'!$F$31:$F$400,'Étape 1 - à remplir'!$E$31:$E$400,MASQ2!CZ89,'Étape 1 - à remplir'!$N$31:$N$400,DI$3,'Étape 1 - à remplir'!$G$31:$G$400,"kg"))))))=0,NA(),IF(DI$2="Catégorie",IF(DI$3="Toutes",SUMIFS('Étape 1 - à remplir'!$F$31:$F$400,'Étape 1 - à remplir'!$E$31:$E$400,MASQ2!CZ89,'Étape 1 - à remplir'!$G$31:$G$400,"kg"),SUMIFS('Étape 1 - à remplir'!$F$31:$F$400,'Étape 1 - à remplir'!$E$31:$E$400,MASQ2!CZ89,'Étape 1 - à remplir'!$C$31:$C$400,DI$3)),IF(DI$2="Âge",IF(DI$3="Tous",SUMIFS('Étape 1 - à remplir'!$F$31:$F$400,'Étape 1 - à remplir'!$E$31:$E$400,MASQ2!CZ89,'Étape 1 - à remplir'!$G$31:$G$400,"kg"),SUMIFS('Étape 1 - à remplir'!$F$31:$F$400,'Étape 1 - à remplir'!$E$31:$E$400,MASQ2!CZ89,'Étape 1 - à remplir'!$P$31:$P$400,DI$3,'Étape 1 - à remplir'!$G$31:$G$400,"kg")),IF(DI$2="Atelier",IF(DI$3="Tous",SUMIFS('Étape 1 - à remplir'!$F$31:$F$400,'Étape 1 - à remplir'!$E$31:$E$400,MASQ2!CZ89,'Étape 1 - à remplir'!$G$31:$G$400,"kg"),SUMIFS('Étape 1 - à remplir'!$F$31:$F$400,'Étape 1 - à remplir'!$E$31:$E$400,MASQ2!CZ89,'Étape 1 - à remplir'!$O$31:$O$400,DI$3,'Étape 1 - à remplir'!$G$31:$G$400,"kg")),IF(DI$2="Espèce",IF(DI$3="Tous",SUMIFS('Étape 1 - à remplir'!$F$31:$F$400,'Étape 1 - à remplir'!$E$31:$E$400,MASQ2!CZ89,'Étape 1 - à remplir'!$G$31:$G$400,"kg"),SUMIFS('Étape 1 - à remplir'!$F$31:$F$400,'Étape 1 - à remplir'!$E$31:$E$400,MASQ2!CZ89,'Étape 1 - à remplir'!$N$31:$N$400,DI$3,'Étape 1 - à remplir'!$G$31:$G$400,"kg")))))))</f>
        <v>#N/A</v>
      </c>
      <c r="DB89" s="104">
        <f t="shared" si="103"/>
        <v>0</v>
      </c>
      <c r="DC89" s="204" t="str">
        <f t="shared" si="96"/>
        <v>Ceftiofur</v>
      </c>
      <c r="DD89" s="204" t="str">
        <f t="shared" si="97"/>
        <v/>
      </c>
      <c r="DE89" s="204" t="str">
        <f t="shared" si="98"/>
        <v/>
      </c>
      <c r="DF89" s="204" t="str">
        <f t="shared" si="99"/>
        <v>Cephalosporines 3&amp;4G</v>
      </c>
      <c r="DG89" s="204" t="str">
        <f t="shared" si="100"/>
        <v/>
      </c>
      <c r="DH89" s="97" t="str">
        <f t="shared" si="101"/>
        <v/>
      </c>
      <c r="DI89" s="78"/>
      <c r="DJ89" s="78"/>
      <c r="DK89" s="77" t="str">
        <f ca="1"/>
        <v>CEFENIL RTU VET 50 MG/ML SUSPENSION INJECTABLE POUR PORCS ET BOVINS</v>
      </c>
      <c r="DL89" s="79" t="e">
        <f ca="1"/>
        <v>#N/A</v>
      </c>
      <c r="DM89" s="102"/>
      <c r="DN89" s="8"/>
      <c r="DO89" s="8"/>
      <c r="DP89" s="8"/>
      <c r="DQ89" s="8"/>
      <c r="DR89" s="8"/>
      <c r="DS89" s="8"/>
      <c r="DT89" s="8"/>
      <c r="DU89" s="8"/>
      <c r="DV89" s="8"/>
      <c r="DW89" s="8"/>
      <c r="DX89" s="8"/>
      <c r="DY89" s="8"/>
      <c r="DZ89" s="8"/>
      <c r="EA89" s="8"/>
      <c r="EB89" s="8"/>
      <c r="EC89" s="8"/>
      <c r="ED89" s="8"/>
      <c r="EE89" s="8"/>
      <c r="EF89" s="8"/>
      <c r="EG89" s="8"/>
      <c r="EH89" s="8"/>
      <c r="EI89" s="8"/>
      <c r="EJ89" s="97"/>
    </row>
    <row r="90" spans="1:140" x14ac:dyDescent="0.25">
      <c r="A90" s="56"/>
      <c r="B90" s="8"/>
      <c r="C90" s="8"/>
      <c r="D90" s="8"/>
      <c r="E90" s="8"/>
      <c r="F90" s="8"/>
      <c r="G90" s="8"/>
      <c r="H90" s="8"/>
      <c r="I90" s="102" t="str">
        <f>INDEX(Données_ATB!BE:BV,MATCH(MASQ2!J90,Données_ATB!BE:BE,0),18)</f>
        <v>x</v>
      </c>
      <c r="J90" s="77" t="str">
        <f>Données_ATB!BE89</f>
        <v>CEFOKEL 50 MG/ML SUSPENSION INJECTABLE POUR PORCINS ET BOVINS</v>
      </c>
      <c r="K90" s="204" t="e">
        <f>IF(IF(S$2="Catégorie",IF(S$3="Toutes",SUMIFS('Étape 1 - à remplir'!$F$31:$F$400,'Étape 1 - à remplir'!$E$31:$E$400,MASQ2!J90,'Étape 1 - à remplir'!$G$31:$G$400,"animaux"),SUMIFS('Étape 1 - à remplir'!$F$31:$F$400,'Étape 1 - à remplir'!$E$31:$E$400,MASQ2!J90,'Étape 1 - à remplir'!$C$31:$C$400,S$3)),IF(S$2="Âge",IF(S$3="Tous",SUMIFS('Étape 1 - à remplir'!$F$31:$F$400,'Étape 1 - à remplir'!$E$31:$E$400,MASQ2!J90,'Étape 1 - à remplir'!$G$31:$G$400,"animaux"),SUMIFS('Étape 1 - à remplir'!$F$31:$F$400,'Étape 1 - à remplir'!$E$31:$E$400,MASQ2!J90,'Étape 1 - à remplir'!$P$31:$P$400,S$3)),IF(S$2="Atelier",IF(S$3="Tous",SUMIFS('Étape 1 - à remplir'!$F$31:$F$400,'Étape 1 - à remplir'!$E$31:$E$400,MASQ2!J90,'Étape 1 - à remplir'!$G$31:$G$400,"animaux"),SUMIFS('Étape 1 - à remplir'!$F$31:$F$400,'Étape 1 - à remplir'!$E$31:$E$400,MASQ2!J90,'Étape 1 - à remplir'!$O$31:$O$400,S$3)),IF(S$2="Espèce",IF(S$3="Tous",SUMIFS('Étape 1 - à remplir'!$F$31:$F$400,'Étape 1 - à remplir'!$E$31:$E$400,MASQ2!J90,'Étape 1 - à remplir'!$G$31:$G$400,"animaux"),SUMIFS('Étape 1 - à remplir'!$F$31:$F$400,'Étape 1 - à remplir'!$E$31:$E$400,MASQ2!J90,'Étape 1 - à remplir'!$N$31:$N$400,S$3))))))=0,NA(),IF(S$2="Catégorie",IF(S$3="Toutes",SUMIFS('Étape 1 - à remplir'!$F$31:$F$400,'Étape 1 - à remplir'!$E$31:$E$400,MASQ2!J90,'Étape 1 - à remplir'!$G$31:$G$400,"animaux"),SUMIFS('Étape 1 - à remplir'!$F$31:$F$400,'Étape 1 - à remplir'!$E$31:$E$400,MASQ2!J90,'Étape 1 - à remplir'!$C$31:$C$400,S$3)),IF(S$2="Âge",IF(S$3="Tous",SUMIFS('Étape 1 - à remplir'!$F$31:$F$400,'Étape 1 - à remplir'!$E$31:$E$400,MASQ2!J90,'Étape 1 - à remplir'!$G$31:$G$400,"animaux"),SUMIFS('Étape 1 - à remplir'!$F$31:$F$400,'Étape 1 - à remplir'!$E$31:$E$400,MASQ2!J90,'Étape 1 - à remplir'!$P$31:$P$400,S$3)),IF(S$2="Atelier",IF(S$3="Tous",SUMIFS('Étape 1 - à remplir'!$F$31:$F$400,'Étape 1 - à remplir'!$E$31:$E$400,MASQ2!J90,'Étape 1 - à remplir'!$G$31:$G$400,"animaux"),SUMIFS('Étape 1 - à remplir'!$F$31:$F$400,'Étape 1 - à remplir'!$E$31:$E$400,MASQ2!J90,'Étape 1 - à remplir'!$O$31:$O$400,S$3)),IF(S$2="Espèce",IF(S$3="Tous",SUMIFS('Étape 1 - à remplir'!$F$31:$F$400,'Étape 1 - à remplir'!$E$31:$E$400,MASQ2!J90,'Étape 1 - à remplir'!$G$31:$G$400,"animaux"),SUMIFS('Étape 1 - à remplir'!$F$31:$F$400,'Étape 1 - à remplir'!$E$31:$E$400,MASQ2!J90,'Étape 1 - à remplir'!$N$31:$N$400,S$3)))))))</f>
        <v>#N/A</v>
      </c>
      <c r="L90" s="97">
        <f t="shared" si="104"/>
        <v>0</v>
      </c>
      <c r="M90" s="56" t="str">
        <f>Données_ATB!BN89</f>
        <v>Ceftiofur</v>
      </c>
      <c r="N90" s="204" t="str">
        <f>Données_ATB!BO89</f>
        <v/>
      </c>
      <c r="O90" s="97" t="str">
        <f>Données_ATB!BP89</f>
        <v/>
      </c>
      <c r="P90" s="77" t="str">
        <f>Données_ATB!BR89</f>
        <v>Cephalosporines 3&amp;4G</v>
      </c>
      <c r="Q90" s="78" t="str">
        <f>Données_ATB!BS89</f>
        <v/>
      </c>
      <c r="R90" s="79" t="str">
        <f>Données_ATB!BT89</f>
        <v/>
      </c>
      <c r="S90" s="78"/>
      <c r="T90" s="78"/>
      <c r="U90" s="77" t="str">
        <f ca="1"/>
        <v>CEFOKEL 50 MG/ML SUSPENSION INJECTABLE POUR PORCINS ET BOVINS</v>
      </c>
      <c r="V90" s="79" t="e">
        <f ca="1"/>
        <v>#N/A</v>
      </c>
      <c r="W90" s="102"/>
      <c r="X90" s="78"/>
      <c r="Y90" s="8"/>
      <c r="Z90" s="8"/>
      <c r="AA90" s="8"/>
      <c r="AB90" s="102"/>
      <c r="AC90" s="8"/>
      <c r="AD90" s="8"/>
      <c r="AE90" s="8"/>
      <c r="AF90" s="8"/>
      <c r="AG90" s="8"/>
      <c r="AH90" s="8"/>
      <c r="AI90" s="8"/>
      <c r="AJ90" s="8"/>
      <c r="AK90" s="8"/>
      <c r="AL90" s="8"/>
      <c r="AM90" s="8"/>
      <c r="AN90" s="8"/>
      <c r="AO90" s="8"/>
      <c r="AP90" s="8"/>
      <c r="AQ90" s="8"/>
      <c r="AR90" s="8"/>
      <c r="AS90" s="8"/>
      <c r="AT90" s="97"/>
      <c r="AV90" s="56"/>
      <c r="AW90" s="8"/>
      <c r="AX90" s="8"/>
      <c r="AY90" s="8"/>
      <c r="AZ90" s="8"/>
      <c r="BA90" s="8"/>
      <c r="BB90" s="8"/>
      <c r="BC90" s="8"/>
      <c r="BD90" s="102" t="str">
        <f t="shared" si="86"/>
        <v>x</v>
      </c>
      <c r="BE90" s="56" t="str">
        <f t="shared" si="87"/>
        <v>CEFOKEL 50 MG/ML SUSPENSION INJECTABLE POUR PORCINS ET BOVINS</v>
      </c>
      <c r="BF90" s="204" t="e">
        <f>IF(IF(BN$2="Catégorie",IF(BN$3="Toutes",SUMIFS('Étape 1 - à remplir'!$F$31:$F$400,'Étape 1 - à remplir'!$E$31:$E$400,MASQ2!BE90,'Étape 1 - à remplir'!$G$31:$G$400,"lots"),SUMIFS('Étape 1 - à remplir'!$F$31:$F$400,'Étape 1 - à remplir'!$E$31:$E$400,MASQ2!BE90,'Étape 1 - à remplir'!$C$31:$C$400,BN$3)),IF(BN$2="Âge",IF(BN$3="Tous",SUMIFS('Étape 1 - à remplir'!$F$31:$F$400,'Étape 1 - à remplir'!$E$31:$E$400,MASQ2!BE90,'Étape 1 - à remplir'!$G$31:$G$400,"lots"),SUMIFS('Étape 1 - à remplir'!$F$31:$F$400,'Étape 1 - à remplir'!$E$31:$E$400,MASQ2!BE90,'Étape 1 - à remplir'!$P$31:$P$400,BN$3,'Étape 1 - à remplir'!$G$31:$G$400,"lots")),IF(BN$2="Atelier",IF(BN$3="Tous",SUMIFS('Étape 1 - à remplir'!$F$31:$F$400,'Étape 1 - à remplir'!$E$31:$E$400,MASQ2!BE90,'Étape 1 - à remplir'!$G$31:$G$400,"lots"),SUMIFS('Étape 1 - à remplir'!$F$31:$F$400,'Étape 1 - à remplir'!$E$31:$E$400,MASQ2!BE90,'Étape 1 - à remplir'!$O$31:$O$400,BN$3,'Étape 1 - à remplir'!$G$31:$G$400,"lots")),IF(BN$2="Espèce",IF(BN$3="Tous",SUMIFS('Étape 1 - à remplir'!$F$31:$F$400,'Étape 1 - à remplir'!$E$31:$E$400,MASQ2!BE90,'Étape 1 - à remplir'!$G$31:$G$400,"lots"),SUMIFS('Étape 1 - à remplir'!$F$31:$F$400,'Étape 1 - à remplir'!$E$31:$E$400,MASQ2!BE90,'Étape 1 - à remplir'!$N$31:$N$400,BN$3,'Étape 1 - à remplir'!$G$31:$G$400,"lots"))))))=0,NA(),IF(BN$2="Catégorie",IF(BN$3="Toutes",SUMIFS('Étape 1 - à remplir'!$F$31:$F$400,'Étape 1 - à remplir'!$E$31:$E$400,MASQ2!BE90,'Étape 1 - à remplir'!$G$31:$G$400,"lots"),SUMIFS('Étape 1 - à remplir'!$F$31:$F$400,'Étape 1 - à remplir'!$E$31:$E$400,MASQ2!BE90,'Étape 1 - à remplir'!$C$31:$C$400,BN$3)),IF(BN$2="Âge",IF(BN$3="Tous",SUMIFS('Étape 1 - à remplir'!$F$31:$F$400,'Étape 1 - à remplir'!$E$31:$E$400,MASQ2!BE90,'Étape 1 - à remplir'!$G$31:$G$400,"lots"),SUMIFS('Étape 1 - à remplir'!$F$31:$F$400,'Étape 1 - à remplir'!$E$31:$E$400,MASQ2!BE90,'Étape 1 - à remplir'!$P$31:$P$400,BN$3,'Étape 1 - à remplir'!$G$31:$G$400,"lots")),IF(BN$2="Atelier",IF(BN$3="Tous",SUMIFS('Étape 1 - à remplir'!$F$31:$F$400,'Étape 1 - à remplir'!$E$31:$E$400,MASQ2!BE90,'Étape 1 - à remplir'!$G$31:$G$400,"lots"),SUMIFS('Étape 1 - à remplir'!$F$31:$F$400,'Étape 1 - à remplir'!$E$31:$E$400,MASQ2!BE90,'Étape 1 - à remplir'!$O$31:$O$400,BN$3,'Étape 1 - à remplir'!$G$31:$G$400,"lots")),IF(BN$2="Espèce",IF(BN$3="Tous",SUMIFS('Étape 1 - à remplir'!$F$31:$F$400,'Étape 1 - à remplir'!$E$31:$E$400,MASQ2!BE90,'Étape 1 - à remplir'!$G$31:$G$400,"lots"),SUMIFS('Étape 1 - à remplir'!$F$31:$F$400,'Étape 1 - à remplir'!$E$31:$E$400,MASQ2!BE90,'Étape 1 - à remplir'!$N$31:$N$400,BN$3,'Étape 1 - à remplir'!$G$31:$G$400,"lots")))))))</f>
        <v>#N/A</v>
      </c>
      <c r="BG90" s="204">
        <f t="shared" si="102"/>
        <v>0</v>
      </c>
      <c r="BH90" s="204" t="str">
        <f t="shared" si="88"/>
        <v>Ceftiofur</v>
      </c>
      <c r="BI90" s="204" t="str">
        <f t="shared" si="89"/>
        <v/>
      </c>
      <c r="BJ90" s="204" t="str">
        <f t="shared" si="90"/>
        <v/>
      </c>
      <c r="BK90" s="204" t="str">
        <f t="shared" si="91"/>
        <v>Cephalosporines 3&amp;4G</v>
      </c>
      <c r="BL90" s="204" t="str">
        <f t="shared" si="92"/>
        <v/>
      </c>
      <c r="BM90" s="97" t="str">
        <f t="shared" si="93"/>
        <v/>
      </c>
      <c r="BN90" s="78"/>
      <c r="BO90" s="78"/>
      <c r="BP90" s="77" t="str">
        <f ca="1"/>
        <v>CEFOKEL 50 MG/ML SUSPENSION INJECTABLE POUR PORCINS ET BOVINS</v>
      </c>
      <c r="BQ90" s="79" t="e">
        <f ca="1"/>
        <v>#N/A</v>
      </c>
      <c r="BR90" s="102"/>
      <c r="BS90" s="8"/>
      <c r="BT90" s="8"/>
      <c r="BU90" s="8"/>
      <c r="BV90" s="8"/>
      <c r="BW90" s="8"/>
      <c r="BX90" s="8"/>
      <c r="BY90" s="8"/>
      <c r="BZ90" s="8"/>
      <c r="CA90" s="8"/>
      <c r="CB90" s="8"/>
      <c r="CC90" s="8"/>
      <c r="CD90" s="8"/>
      <c r="CE90" s="8"/>
      <c r="CF90" s="8"/>
      <c r="CG90" s="8"/>
      <c r="CH90" s="8"/>
      <c r="CI90" s="8"/>
      <c r="CJ90" s="8"/>
      <c r="CK90" s="8"/>
      <c r="CL90" s="8"/>
      <c r="CM90" s="8"/>
      <c r="CN90" s="8"/>
      <c r="CO90" s="97"/>
      <c r="CQ90" s="56"/>
      <c r="CR90" s="8"/>
      <c r="CS90" s="8"/>
      <c r="CT90" s="8"/>
      <c r="CU90" s="8"/>
      <c r="CV90" s="8"/>
      <c r="CW90" s="8"/>
      <c r="CX90" s="8"/>
      <c r="CY90" s="102" t="str">
        <f t="shared" si="94"/>
        <v>x</v>
      </c>
      <c r="CZ90" s="56" t="str">
        <f t="shared" si="95"/>
        <v>CEFOKEL 50 MG/ML SUSPENSION INJECTABLE POUR PORCINS ET BOVINS</v>
      </c>
      <c r="DA90" s="204" t="e">
        <f>IF(IF(DI$2="Catégorie",IF(DI$3="Toutes",SUMIFS('Étape 1 - à remplir'!$F$31:$F$400,'Étape 1 - à remplir'!$E$31:$E$400,MASQ2!CZ90,'Étape 1 - à remplir'!$G$31:$G$400,"kg"),SUMIFS('Étape 1 - à remplir'!$F$31:$F$400,'Étape 1 - à remplir'!$E$31:$E$400,MASQ2!CZ90,'Étape 1 - à remplir'!$C$31:$C$400,DI$3)),IF(DI$2="Âge",IF(DI$3="Tous",SUMIFS('Étape 1 - à remplir'!$F$31:$F$400,'Étape 1 - à remplir'!$E$31:$E$400,MASQ2!CZ90,'Étape 1 - à remplir'!$G$31:$G$400,"kg"),SUMIFS('Étape 1 - à remplir'!$F$31:$F$400,'Étape 1 - à remplir'!$E$31:$E$400,MASQ2!CZ90,'Étape 1 - à remplir'!$P$31:$P$400,DI$3,'Étape 1 - à remplir'!$G$31:$G$400,"kg")),IF(DI$2="Atelier",IF(DI$3="Tous",SUMIFS('Étape 1 - à remplir'!$F$31:$F$400,'Étape 1 - à remplir'!$E$31:$E$400,MASQ2!CZ90,'Étape 1 - à remplir'!$G$31:$G$400,"kg"),SUMIFS('Étape 1 - à remplir'!$F$31:$F$400,'Étape 1 - à remplir'!$E$31:$E$400,MASQ2!CZ90,'Étape 1 - à remplir'!$O$31:$O$400,DI$3,'Étape 1 - à remplir'!$G$31:$G$400,"kg")),IF(DI$2="Espèce",IF(DI$3="Tous",SUMIFS('Étape 1 - à remplir'!$F$31:$F$400,'Étape 1 - à remplir'!$E$31:$E$400,MASQ2!CZ90,'Étape 1 - à remplir'!$G$31:$G$400,"kg"),SUMIFS('Étape 1 - à remplir'!$F$31:$F$400,'Étape 1 - à remplir'!$E$31:$E$400,MASQ2!CZ90,'Étape 1 - à remplir'!$N$31:$N$400,DI$3,'Étape 1 - à remplir'!$G$31:$G$400,"kg"))))))=0,NA(),IF(DI$2="Catégorie",IF(DI$3="Toutes",SUMIFS('Étape 1 - à remplir'!$F$31:$F$400,'Étape 1 - à remplir'!$E$31:$E$400,MASQ2!CZ90,'Étape 1 - à remplir'!$G$31:$G$400,"kg"),SUMIFS('Étape 1 - à remplir'!$F$31:$F$400,'Étape 1 - à remplir'!$E$31:$E$400,MASQ2!CZ90,'Étape 1 - à remplir'!$C$31:$C$400,DI$3)),IF(DI$2="Âge",IF(DI$3="Tous",SUMIFS('Étape 1 - à remplir'!$F$31:$F$400,'Étape 1 - à remplir'!$E$31:$E$400,MASQ2!CZ90,'Étape 1 - à remplir'!$G$31:$G$400,"kg"),SUMIFS('Étape 1 - à remplir'!$F$31:$F$400,'Étape 1 - à remplir'!$E$31:$E$400,MASQ2!CZ90,'Étape 1 - à remplir'!$P$31:$P$400,DI$3,'Étape 1 - à remplir'!$G$31:$G$400,"kg")),IF(DI$2="Atelier",IF(DI$3="Tous",SUMIFS('Étape 1 - à remplir'!$F$31:$F$400,'Étape 1 - à remplir'!$E$31:$E$400,MASQ2!CZ90,'Étape 1 - à remplir'!$G$31:$G$400,"kg"),SUMIFS('Étape 1 - à remplir'!$F$31:$F$400,'Étape 1 - à remplir'!$E$31:$E$400,MASQ2!CZ90,'Étape 1 - à remplir'!$O$31:$O$400,DI$3,'Étape 1 - à remplir'!$G$31:$G$400,"kg")),IF(DI$2="Espèce",IF(DI$3="Tous",SUMIFS('Étape 1 - à remplir'!$F$31:$F$400,'Étape 1 - à remplir'!$E$31:$E$400,MASQ2!CZ90,'Étape 1 - à remplir'!$G$31:$G$400,"kg"),SUMIFS('Étape 1 - à remplir'!$F$31:$F$400,'Étape 1 - à remplir'!$E$31:$E$400,MASQ2!CZ90,'Étape 1 - à remplir'!$N$31:$N$400,DI$3,'Étape 1 - à remplir'!$G$31:$G$400,"kg")))))))</f>
        <v>#N/A</v>
      </c>
      <c r="DB90" s="104">
        <f t="shared" si="103"/>
        <v>0</v>
      </c>
      <c r="DC90" s="204" t="str">
        <f t="shared" si="96"/>
        <v>Ceftiofur</v>
      </c>
      <c r="DD90" s="204" t="str">
        <f t="shared" si="97"/>
        <v/>
      </c>
      <c r="DE90" s="204" t="str">
        <f t="shared" si="98"/>
        <v/>
      </c>
      <c r="DF90" s="204" t="str">
        <f t="shared" si="99"/>
        <v>Cephalosporines 3&amp;4G</v>
      </c>
      <c r="DG90" s="204" t="str">
        <f t="shared" si="100"/>
        <v/>
      </c>
      <c r="DH90" s="97" t="str">
        <f t="shared" si="101"/>
        <v/>
      </c>
      <c r="DI90" s="78"/>
      <c r="DJ90" s="78"/>
      <c r="DK90" s="77" t="str">
        <f ca="1"/>
        <v>CEFOKEL 50 MG/ML SUSPENSION INJECTABLE POUR PORCINS ET BOVINS</v>
      </c>
      <c r="DL90" s="79" t="e">
        <f ca="1"/>
        <v>#N/A</v>
      </c>
      <c r="DM90" s="102"/>
      <c r="DN90" s="8"/>
      <c r="DO90" s="8"/>
      <c r="DP90" s="8"/>
      <c r="DQ90" s="8"/>
      <c r="DR90" s="8"/>
      <c r="DS90" s="8"/>
      <c r="DT90" s="8"/>
      <c r="DU90" s="8"/>
      <c r="DV90" s="8"/>
      <c r="DW90" s="8"/>
      <c r="DX90" s="8"/>
      <c r="DY90" s="8"/>
      <c r="DZ90" s="8"/>
      <c r="EA90" s="8"/>
      <c r="EB90" s="8"/>
      <c r="EC90" s="8"/>
      <c r="ED90" s="8"/>
      <c r="EE90" s="8"/>
      <c r="EF90" s="8"/>
      <c r="EG90" s="8"/>
      <c r="EH90" s="8"/>
      <c r="EI90" s="8"/>
      <c r="EJ90" s="97"/>
    </row>
    <row r="91" spans="1:140" x14ac:dyDescent="0.25">
      <c r="A91" s="56"/>
      <c r="B91" s="8"/>
      <c r="C91" s="8"/>
      <c r="D91" s="8"/>
      <c r="E91" s="8"/>
      <c r="F91" s="8"/>
      <c r="G91" s="8"/>
      <c r="H91" s="8"/>
      <c r="I91" s="102" t="str">
        <f>INDEX(Données_ATB!BE:BV,MATCH(MASQ2!J91,Données_ATB!BE:BE,0),18)</f>
        <v/>
      </c>
      <c r="J91" s="77" t="str">
        <f>Données_ATB!BE90</f>
        <v>CEFOVET</v>
      </c>
      <c r="K91" s="204" t="e">
        <f>IF(IF(S$2="Catégorie",IF(S$3="Toutes",SUMIFS('Étape 1 - à remplir'!$F$31:$F$400,'Étape 1 - à remplir'!$E$31:$E$400,MASQ2!J91,'Étape 1 - à remplir'!$G$31:$G$400,"animaux"),SUMIFS('Étape 1 - à remplir'!$F$31:$F$400,'Étape 1 - à remplir'!$E$31:$E$400,MASQ2!J91,'Étape 1 - à remplir'!$C$31:$C$400,S$3)),IF(S$2="Âge",IF(S$3="Tous",SUMIFS('Étape 1 - à remplir'!$F$31:$F$400,'Étape 1 - à remplir'!$E$31:$E$400,MASQ2!J91,'Étape 1 - à remplir'!$G$31:$G$400,"animaux"),SUMIFS('Étape 1 - à remplir'!$F$31:$F$400,'Étape 1 - à remplir'!$E$31:$E$400,MASQ2!J91,'Étape 1 - à remplir'!$P$31:$P$400,S$3)),IF(S$2="Atelier",IF(S$3="Tous",SUMIFS('Étape 1 - à remplir'!$F$31:$F$400,'Étape 1 - à remplir'!$E$31:$E$400,MASQ2!J91,'Étape 1 - à remplir'!$G$31:$G$400,"animaux"),SUMIFS('Étape 1 - à remplir'!$F$31:$F$400,'Étape 1 - à remplir'!$E$31:$E$400,MASQ2!J91,'Étape 1 - à remplir'!$O$31:$O$400,S$3)),IF(S$2="Espèce",IF(S$3="Tous",SUMIFS('Étape 1 - à remplir'!$F$31:$F$400,'Étape 1 - à remplir'!$E$31:$E$400,MASQ2!J91,'Étape 1 - à remplir'!$G$31:$G$400,"animaux"),SUMIFS('Étape 1 - à remplir'!$F$31:$F$400,'Étape 1 - à remplir'!$E$31:$E$400,MASQ2!J91,'Étape 1 - à remplir'!$N$31:$N$400,S$3))))))=0,NA(),IF(S$2="Catégorie",IF(S$3="Toutes",SUMIFS('Étape 1 - à remplir'!$F$31:$F$400,'Étape 1 - à remplir'!$E$31:$E$400,MASQ2!J91,'Étape 1 - à remplir'!$G$31:$G$400,"animaux"),SUMIFS('Étape 1 - à remplir'!$F$31:$F$400,'Étape 1 - à remplir'!$E$31:$E$400,MASQ2!J91,'Étape 1 - à remplir'!$C$31:$C$400,S$3)),IF(S$2="Âge",IF(S$3="Tous",SUMIFS('Étape 1 - à remplir'!$F$31:$F$400,'Étape 1 - à remplir'!$E$31:$E$400,MASQ2!J91,'Étape 1 - à remplir'!$G$31:$G$400,"animaux"),SUMIFS('Étape 1 - à remplir'!$F$31:$F$400,'Étape 1 - à remplir'!$E$31:$E$400,MASQ2!J91,'Étape 1 - à remplir'!$P$31:$P$400,S$3)),IF(S$2="Atelier",IF(S$3="Tous",SUMIFS('Étape 1 - à remplir'!$F$31:$F$400,'Étape 1 - à remplir'!$E$31:$E$400,MASQ2!J91,'Étape 1 - à remplir'!$G$31:$G$400,"animaux"),SUMIFS('Étape 1 - à remplir'!$F$31:$F$400,'Étape 1 - à remplir'!$E$31:$E$400,MASQ2!J91,'Étape 1 - à remplir'!$O$31:$O$400,S$3)),IF(S$2="Espèce",IF(S$3="Tous",SUMIFS('Étape 1 - à remplir'!$F$31:$F$400,'Étape 1 - à remplir'!$E$31:$E$400,MASQ2!J91,'Étape 1 - à remplir'!$G$31:$G$400,"animaux"),SUMIFS('Étape 1 - à remplir'!$F$31:$F$400,'Étape 1 - à remplir'!$E$31:$E$400,MASQ2!J91,'Étape 1 - à remplir'!$N$31:$N$400,S$3)))))))</f>
        <v>#N/A</v>
      </c>
      <c r="L91" s="97">
        <f t="shared" si="104"/>
        <v>0</v>
      </c>
      <c r="M91" s="56" t="str">
        <f>Données_ATB!BN90</f>
        <v>Céfazoline</v>
      </c>
      <c r="N91" s="204" t="str">
        <f>Données_ATB!BO90</f>
        <v/>
      </c>
      <c r="O91" s="97" t="str">
        <f>Données_ATB!BP90</f>
        <v/>
      </c>
      <c r="P91" s="77" t="str">
        <f>Données_ATB!BR90</f>
        <v>Cephalosporines 1&amp;2G</v>
      </c>
      <c r="Q91" s="78" t="str">
        <f>Données_ATB!BS90</f>
        <v/>
      </c>
      <c r="R91" s="79" t="str">
        <f>Données_ATB!BT90</f>
        <v/>
      </c>
      <c r="S91" s="78"/>
      <c r="T91" s="78"/>
      <c r="U91" s="77" t="str">
        <f ca="1"/>
        <v>CEFOVET</v>
      </c>
      <c r="V91" s="79" t="e">
        <f ca="1"/>
        <v>#N/A</v>
      </c>
      <c r="W91" s="102"/>
      <c r="X91" s="204"/>
      <c r="Y91" s="8"/>
      <c r="Z91" s="8"/>
      <c r="AA91" s="8"/>
      <c r="AB91" s="102"/>
      <c r="AC91" s="8"/>
      <c r="AD91" s="8"/>
      <c r="AE91" s="8"/>
      <c r="AF91" s="8"/>
      <c r="AG91" s="8"/>
      <c r="AH91" s="8"/>
      <c r="AI91" s="8"/>
      <c r="AJ91" s="8"/>
      <c r="AK91" s="8"/>
      <c r="AL91" s="8"/>
      <c r="AM91" s="8"/>
      <c r="AN91" s="8"/>
      <c r="AO91" s="8"/>
      <c r="AP91" s="8"/>
      <c r="AQ91" s="8"/>
      <c r="AR91" s="8"/>
      <c r="AS91" s="8"/>
      <c r="AT91" s="97"/>
      <c r="AV91" s="56"/>
      <c r="AW91" s="8"/>
      <c r="AX91" s="8"/>
      <c r="AY91" s="8"/>
      <c r="AZ91" s="8"/>
      <c r="BA91" s="8"/>
      <c r="BB91" s="8"/>
      <c r="BC91" s="8"/>
      <c r="BD91" s="102" t="str">
        <f t="shared" si="86"/>
        <v/>
      </c>
      <c r="BE91" s="56" t="str">
        <f t="shared" si="87"/>
        <v>CEFOVET</v>
      </c>
      <c r="BF91" s="204" t="e">
        <f>IF(IF(BN$2="Catégorie",IF(BN$3="Toutes",SUMIFS('Étape 1 - à remplir'!$F$31:$F$400,'Étape 1 - à remplir'!$E$31:$E$400,MASQ2!BE91,'Étape 1 - à remplir'!$G$31:$G$400,"lots"),SUMIFS('Étape 1 - à remplir'!$F$31:$F$400,'Étape 1 - à remplir'!$E$31:$E$400,MASQ2!BE91,'Étape 1 - à remplir'!$C$31:$C$400,BN$3)),IF(BN$2="Âge",IF(BN$3="Tous",SUMIFS('Étape 1 - à remplir'!$F$31:$F$400,'Étape 1 - à remplir'!$E$31:$E$400,MASQ2!BE91,'Étape 1 - à remplir'!$G$31:$G$400,"lots"),SUMIFS('Étape 1 - à remplir'!$F$31:$F$400,'Étape 1 - à remplir'!$E$31:$E$400,MASQ2!BE91,'Étape 1 - à remplir'!$P$31:$P$400,BN$3,'Étape 1 - à remplir'!$G$31:$G$400,"lots")),IF(BN$2="Atelier",IF(BN$3="Tous",SUMIFS('Étape 1 - à remplir'!$F$31:$F$400,'Étape 1 - à remplir'!$E$31:$E$400,MASQ2!BE91,'Étape 1 - à remplir'!$G$31:$G$400,"lots"),SUMIFS('Étape 1 - à remplir'!$F$31:$F$400,'Étape 1 - à remplir'!$E$31:$E$400,MASQ2!BE91,'Étape 1 - à remplir'!$O$31:$O$400,BN$3,'Étape 1 - à remplir'!$G$31:$G$400,"lots")),IF(BN$2="Espèce",IF(BN$3="Tous",SUMIFS('Étape 1 - à remplir'!$F$31:$F$400,'Étape 1 - à remplir'!$E$31:$E$400,MASQ2!BE91,'Étape 1 - à remplir'!$G$31:$G$400,"lots"),SUMIFS('Étape 1 - à remplir'!$F$31:$F$400,'Étape 1 - à remplir'!$E$31:$E$400,MASQ2!BE91,'Étape 1 - à remplir'!$N$31:$N$400,BN$3,'Étape 1 - à remplir'!$G$31:$G$400,"lots"))))))=0,NA(),IF(BN$2="Catégorie",IF(BN$3="Toutes",SUMIFS('Étape 1 - à remplir'!$F$31:$F$400,'Étape 1 - à remplir'!$E$31:$E$400,MASQ2!BE91,'Étape 1 - à remplir'!$G$31:$G$400,"lots"),SUMIFS('Étape 1 - à remplir'!$F$31:$F$400,'Étape 1 - à remplir'!$E$31:$E$400,MASQ2!BE91,'Étape 1 - à remplir'!$C$31:$C$400,BN$3)),IF(BN$2="Âge",IF(BN$3="Tous",SUMIFS('Étape 1 - à remplir'!$F$31:$F$400,'Étape 1 - à remplir'!$E$31:$E$400,MASQ2!BE91,'Étape 1 - à remplir'!$G$31:$G$400,"lots"),SUMIFS('Étape 1 - à remplir'!$F$31:$F$400,'Étape 1 - à remplir'!$E$31:$E$400,MASQ2!BE91,'Étape 1 - à remplir'!$P$31:$P$400,BN$3,'Étape 1 - à remplir'!$G$31:$G$400,"lots")),IF(BN$2="Atelier",IF(BN$3="Tous",SUMIFS('Étape 1 - à remplir'!$F$31:$F$400,'Étape 1 - à remplir'!$E$31:$E$400,MASQ2!BE91,'Étape 1 - à remplir'!$G$31:$G$400,"lots"),SUMIFS('Étape 1 - à remplir'!$F$31:$F$400,'Étape 1 - à remplir'!$E$31:$E$400,MASQ2!BE91,'Étape 1 - à remplir'!$O$31:$O$400,BN$3,'Étape 1 - à remplir'!$G$31:$G$400,"lots")),IF(BN$2="Espèce",IF(BN$3="Tous",SUMIFS('Étape 1 - à remplir'!$F$31:$F$400,'Étape 1 - à remplir'!$E$31:$E$400,MASQ2!BE91,'Étape 1 - à remplir'!$G$31:$G$400,"lots"),SUMIFS('Étape 1 - à remplir'!$F$31:$F$400,'Étape 1 - à remplir'!$E$31:$E$400,MASQ2!BE91,'Étape 1 - à remplir'!$N$31:$N$400,BN$3,'Étape 1 - à remplir'!$G$31:$G$400,"lots")))))))</f>
        <v>#N/A</v>
      </c>
      <c r="BG91" s="204">
        <f t="shared" si="102"/>
        <v>0</v>
      </c>
      <c r="BH91" s="204" t="str">
        <f t="shared" si="88"/>
        <v>Céfazoline</v>
      </c>
      <c r="BI91" s="204" t="str">
        <f t="shared" si="89"/>
        <v/>
      </c>
      <c r="BJ91" s="204" t="str">
        <f t="shared" si="90"/>
        <v/>
      </c>
      <c r="BK91" s="204" t="str">
        <f t="shared" si="91"/>
        <v>Cephalosporines 1&amp;2G</v>
      </c>
      <c r="BL91" s="204" t="str">
        <f t="shared" si="92"/>
        <v/>
      </c>
      <c r="BM91" s="97" t="str">
        <f t="shared" si="93"/>
        <v/>
      </c>
      <c r="BN91" s="78"/>
      <c r="BO91" s="78"/>
      <c r="BP91" s="77" t="str">
        <f ca="1"/>
        <v>CEFOVET</v>
      </c>
      <c r="BQ91" s="79" t="e">
        <f ca="1"/>
        <v>#N/A</v>
      </c>
      <c r="BR91" s="102"/>
      <c r="BS91" s="8"/>
      <c r="BT91" s="8"/>
      <c r="BU91" s="8"/>
      <c r="BV91" s="8"/>
      <c r="BW91" s="8"/>
      <c r="BX91" s="8"/>
      <c r="BY91" s="78"/>
      <c r="BZ91" s="8"/>
      <c r="CA91" s="8"/>
      <c r="CB91" s="8"/>
      <c r="CC91" s="8"/>
      <c r="CD91" s="8"/>
      <c r="CE91" s="8"/>
      <c r="CF91" s="8"/>
      <c r="CG91" s="8"/>
      <c r="CH91" s="8"/>
      <c r="CI91" s="8"/>
      <c r="CJ91" s="8"/>
      <c r="CK91" s="8"/>
      <c r="CL91" s="8"/>
      <c r="CM91" s="8"/>
      <c r="CN91" s="8"/>
      <c r="CO91" s="97"/>
      <c r="CQ91" s="56"/>
      <c r="CR91" s="8"/>
      <c r="CS91" s="8"/>
      <c r="CT91" s="8"/>
      <c r="CU91" s="8"/>
      <c r="CV91" s="8"/>
      <c r="CW91" s="8"/>
      <c r="CX91" s="8"/>
      <c r="CY91" s="102" t="str">
        <f t="shared" si="94"/>
        <v/>
      </c>
      <c r="CZ91" s="56" t="str">
        <f t="shared" si="95"/>
        <v>CEFOVET</v>
      </c>
      <c r="DA91" s="204" t="e">
        <f>IF(IF(DI$2="Catégorie",IF(DI$3="Toutes",SUMIFS('Étape 1 - à remplir'!$F$31:$F$400,'Étape 1 - à remplir'!$E$31:$E$400,MASQ2!CZ91,'Étape 1 - à remplir'!$G$31:$G$400,"kg"),SUMIFS('Étape 1 - à remplir'!$F$31:$F$400,'Étape 1 - à remplir'!$E$31:$E$400,MASQ2!CZ91,'Étape 1 - à remplir'!$C$31:$C$400,DI$3)),IF(DI$2="Âge",IF(DI$3="Tous",SUMIFS('Étape 1 - à remplir'!$F$31:$F$400,'Étape 1 - à remplir'!$E$31:$E$400,MASQ2!CZ91,'Étape 1 - à remplir'!$G$31:$G$400,"kg"),SUMIFS('Étape 1 - à remplir'!$F$31:$F$400,'Étape 1 - à remplir'!$E$31:$E$400,MASQ2!CZ91,'Étape 1 - à remplir'!$P$31:$P$400,DI$3,'Étape 1 - à remplir'!$G$31:$G$400,"kg")),IF(DI$2="Atelier",IF(DI$3="Tous",SUMIFS('Étape 1 - à remplir'!$F$31:$F$400,'Étape 1 - à remplir'!$E$31:$E$400,MASQ2!CZ91,'Étape 1 - à remplir'!$G$31:$G$400,"kg"),SUMIFS('Étape 1 - à remplir'!$F$31:$F$400,'Étape 1 - à remplir'!$E$31:$E$400,MASQ2!CZ91,'Étape 1 - à remplir'!$O$31:$O$400,DI$3,'Étape 1 - à remplir'!$G$31:$G$400,"kg")),IF(DI$2="Espèce",IF(DI$3="Tous",SUMIFS('Étape 1 - à remplir'!$F$31:$F$400,'Étape 1 - à remplir'!$E$31:$E$400,MASQ2!CZ91,'Étape 1 - à remplir'!$G$31:$G$400,"kg"),SUMIFS('Étape 1 - à remplir'!$F$31:$F$400,'Étape 1 - à remplir'!$E$31:$E$400,MASQ2!CZ91,'Étape 1 - à remplir'!$N$31:$N$400,DI$3,'Étape 1 - à remplir'!$G$31:$G$400,"kg"))))))=0,NA(),IF(DI$2="Catégorie",IF(DI$3="Toutes",SUMIFS('Étape 1 - à remplir'!$F$31:$F$400,'Étape 1 - à remplir'!$E$31:$E$400,MASQ2!CZ91,'Étape 1 - à remplir'!$G$31:$G$400,"kg"),SUMIFS('Étape 1 - à remplir'!$F$31:$F$400,'Étape 1 - à remplir'!$E$31:$E$400,MASQ2!CZ91,'Étape 1 - à remplir'!$C$31:$C$400,DI$3)),IF(DI$2="Âge",IF(DI$3="Tous",SUMIFS('Étape 1 - à remplir'!$F$31:$F$400,'Étape 1 - à remplir'!$E$31:$E$400,MASQ2!CZ91,'Étape 1 - à remplir'!$G$31:$G$400,"kg"),SUMIFS('Étape 1 - à remplir'!$F$31:$F$400,'Étape 1 - à remplir'!$E$31:$E$400,MASQ2!CZ91,'Étape 1 - à remplir'!$P$31:$P$400,DI$3,'Étape 1 - à remplir'!$G$31:$G$400,"kg")),IF(DI$2="Atelier",IF(DI$3="Tous",SUMIFS('Étape 1 - à remplir'!$F$31:$F$400,'Étape 1 - à remplir'!$E$31:$E$400,MASQ2!CZ91,'Étape 1 - à remplir'!$G$31:$G$400,"kg"),SUMIFS('Étape 1 - à remplir'!$F$31:$F$400,'Étape 1 - à remplir'!$E$31:$E$400,MASQ2!CZ91,'Étape 1 - à remplir'!$O$31:$O$400,DI$3,'Étape 1 - à remplir'!$G$31:$G$400,"kg")),IF(DI$2="Espèce",IF(DI$3="Tous",SUMIFS('Étape 1 - à remplir'!$F$31:$F$400,'Étape 1 - à remplir'!$E$31:$E$400,MASQ2!CZ91,'Étape 1 - à remplir'!$G$31:$G$400,"kg"),SUMIFS('Étape 1 - à remplir'!$F$31:$F$400,'Étape 1 - à remplir'!$E$31:$E$400,MASQ2!CZ91,'Étape 1 - à remplir'!$N$31:$N$400,DI$3,'Étape 1 - à remplir'!$G$31:$G$400,"kg")))))))</f>
        <v>#N/A</v>
      </c>
      <c r="DB91" s="104">
        <f t="shared" si="103"/>
        <v>0</v>
      </c>
      <c r="DC91" s="204" t="str">
        <f t="shared" si="96"/>
        <v>Céfazoline</v>
      </c>
      <c r="DD91" s="204" t="str">
        <f t="shared" si="97"/>
        <v/>
      </c>
      <c r="DE91" s="204" t="str">
        <f t="shared" si="98"/>
        <v/>
      </c>
      <c r="DF91" s="204" t="str">
        <f t="shared" si="99"/>
        <v>Cephalosporines 1&amp;2G</v>
      </c>
      <c r="DG91" s="204" t="str">
        <f t="shared" si="100"/>
        <v/>
      </c>
      <c r="DH91" s="97" t="str">
        <f t="shared" si="101"/>
        <v/>
      </c>
      <c r="DI91" s="78"/>
      <c r="DJ91" s="78"/>
      <c r="DK91" s="77" t="str">
        <f ca="1"/>
        <v>CEFOVET</v>
      </c>
      <c r="DL91" s="79" t="e">
        <f ca="1"/>
        <v>#N/A</v>
      </c>
      <c r="DM91" s="102"/>
      <c r="DN91" s="8"/>
      <c r="DO91" s="8"/>
      <c r="DP91" s="8"/>
      <c r="DQ91" s="8"/>
      <c r="DR91" s="8"/>
      <c r="DS91" s="8"/>
      <c r="DT91" s="8"/>
      <c r="DU91" s="8"/>
      <c r="DV91" s="8"/>
      <c r="DW91" s="8"/>
      <c r="DX91" s="8"/>
      <c r="DY91" s="8"/>
      <c r="DZ91" s="8"/>
      <c r="EA91" s="8"/>
      <c r="EB91" s="8"/>
      <c r="EC91" s="8"/>
      <c r="ED91" s="8"/>
      <c r="EE91" s="8"/>
      <c r="EF91" s="8"/>
      <c r="EG91" s="8"/>
      <c r="EH91" s="8"/>
      <c r="EI91" s="8"/>
      <c r="EJ91" s="97"/>
    </row>
    <row r="92" spans="1:140" x14ac:dyDescent="0.25">
      <c r="A92" s="56"/>
      <c r="B92" s="8"/>
      <c r="C92" s="8"/>
      <c r="D92" s="8"/>
      <c r="E92" s="8"/>
      <c r="F92" s="8"/>
      <c r="G92" s="8"/>
      <c r="H92" s="8"/>
      <c r="I92" s="102" t="str">
        <f>INDEX(Données_ATB!BE:BV,MATCH(MASQ2!J92,Données_ATB!BE:BE,0),18)</f>
        <v/>
      </c>
      <c r="J92" s="77" t="str">
        <f>Données_ATB!BE91</f>
        <v>CEFOVET HL</v>
      </c>
      <c r="K92" s="204" t="e">
        <f>IF(IF(S$2="Catégorie",IF(S$3="Toutes",SUMIFS('Étape 1 - à remplir'!$F$31:$F$400,'Étape 1 - à remplir'!$E$31:$E$400,MASQ2!J92,'Étape 1 - à remplir'!$G$31:$G$400,"animaux"),SUMIFS('Étape 1 - à remplir'!$F$31:$F$400,'Étape 1 - à remplir'!$E$31:$E$400,MASQ2!J92,'Étape 1 - à remplir'!$C$31:$C$400,S$3)),IF(S$2="Âge",IF(S$3="Tous",SUMIFS('Étape 1 - à remplir'!$F$31:$F$400,'Étape 1 - à remplir'!$E$31:$E$400,MASQ2!J92,'Étape 1 - à remplir'!$G$31:$G$400,"animaux"),SUMIFS('Étape 1 - à remplir'!$F$31:$F$400,'Étape 1 - à remplir'!$E$31:$E$400,MASQ2!J92,'Étape 1 - à remplir'!$P$31:$P$400,S$3)),IF(S$2="Atelier",IF(S$3="Tous",SUMIFS('Étape 1 - à remplir'!$F$31:$F$400,'Étape 1 - à remplir'!$E$31:$E$400,MASQ2!J92,'Étape 1 - à remplir'!$G$31:$G$400,"animaux"),SUMIFS('Étape 1 - à remplir'!$F$31:$F$400,'Étape 1 - à remplir'!$E$31:$E$400,MASQ2!J92,'Étape 1 - à remplir'!$O$31:$O$400,S$3)),IF(S$2="Espèce",IF(S$3="Tous",SUMIFS('Étape 1 - à remplir'!$F$31:$F$400,'Étape 1 - à remplir'!$E$31:$E$400,MASQ2!J92,'Étape 1 - à remplir'!$G$31:$G$400,"animaux"),SUMIFS('Étape 1 - à remplir'!$F$31:$F$400,'Étape 1 - à remplir'!$E$31:$E$400,MASQ2!J92,'Étape 1 - à remplir'!$N$31:$N$400,S$3))))))=0,NA(),IF(S$2="Catégorie",IF(S$3="Toutes",SUMIFS('Étape 1 - à remplir'!$F$31:$F$400,'Étape 1 - à remplir'!$E$31:$E$400,MASQ2!J92,'Étape 1 - à remplir'!$G$31:$G$400,"animaux"),SUMIFS('Étape 1 - à remplir'!$F$31:$F$400,'Étape 1 - à remplir'!$E$31:$E$400,MASQ2!J92,'Étape 1 - à remplir'!$C$31:$C$400,S$3)),IF(S$2="Âge",IF(S$3="Tous",SUMIFS('Étape 1 - à remplir'!$F$31:$F$400,'Étape 1 - à remplir'!$E$31:$E$400,MASQ2!J92,'Étape 1 - à remplir'!$G$31:$G$400,"animaux"),SUMIFS('Étape 1 - à remplir'!$F$31:$F$400,'Étape 1 - à remplir'!$E$31:$E$400,MASQ2!J92,'Étape 1 - à remplir'!$P$31:$P$400,S$3)),IF(S$2="Atelier",IF(S$3="Tous",SUMIFS('Étape 1 - à remplir'!$F$31:$F$400,'Étape 1 - à remplir'!$E$31:$E$400,MASQ2!J92,'Étape 1 - à remplir'!$G$31:$G$400,"animaux"),SUMIFS('Étape 1 - à remplir'!$F$31:$F$400,'Étape 1 - à remplir'!$E$31:$E$400,MASQ2!J92,'Étape 1 - à remplir'!$O$31:$O$400,S$3)),IF(S$2="Espèce",IF(S$3="Tous",SUMIFS('Étape 1 - à remplir'!$F$31:$F$400,'Étape 1 - à remplir'!$E$31:$E$400,MASQ2!J92,'Étape 1 - à remplir'!$G$31:$G$400,"animaux"),SUMIFS('Étape 1 - à remplir'!$F$31:$F$400,'Étape 1 - à remplir'!$E$31:$E$400,MASQ2!J92,'Étape 1 - à remplir'!$N$31:$N$400,S$3)))))))</f>
        <v>#N/A</v>
      </c>
      <c r="L92" s="97">
        <f t="shared" si="104"/>
        <v>0</v>
      </c>
      <c r="M92" s="56" t="str">
        <f>Données_ATB!BN91</f>
        <v>Céfazoline</v>
      </c>
      <c r="N92" s="204" t="str">
        <f>Données_ATB!BO91</f>
        <v/>
      </c>
      <c r="O92" s="97" t="str">
        <f>Données_ATB!BP91</f>
        <v/>
      </c>
      <c r="P92" s="77" t="str">
        <f>Données_ATB!BR91</f>
        <v>Cephalosporines 1&amp;2G</v>
      </c>
      <c r="Q92" s="78" t="str">
        <f>Données_ATB!BS91</f>
        <v/>
      </c>
      <c r="R92" s="79" t="str">
        <f>Données_ATB!BT91</f>
        <v/>
      </c>
      <c r="S92" s="78"/>
      <c r="T92" s="78"/>
      <c r="U92" s="77" t="str">
        <f ca="1"/>
        <v>CEFOVET HL</v>
      </c>
      <c r="V92" s="79" t="e">
        <f ca="1"/>
        <v>#N/A</v>
      </c>
      <c r="W92" s="102"/>
      <c r="X92" s="204"/>
      <c r="Y92" s="8"/>
      <c r="Z92" s="8"/>
      <c r="AA92" s="8"/>
      <c r="AB92" s="102"/>
      <c r="AC92" s="8"/>
      <c r="AD92" s="8"/>
      <c r="AE92" s="8"/>
      <c r="AF92" s="8"/>
      <c r="AG92" s="8"/>
      <c r="AH92" s="8"/>
      <c r="AI92" s="8"/>
      <c r="AJ92" s="8"/>
      <c r="AK92" s="8"/>
      <c r="AL92" s="8"/>
      <c r="AM92" s="8"/>
      <c r="AN92" s="8"/>
      <c r="AO92" s="8"/>
      <c r="AP92" s="8"/>
      <c r="AQ92" s="8"/>
      <c r="AR92" s="8"/>
      <c r="AS92" s="8"/>
      <c r="AT92" s="97"/>
      <c r="AV92" s="56"/>
      <c r="AW92" s="8"/>
      <c r="AX92" s="8"/>
      <c r="AY92" s="8"/>
      <c r="AZ92" s="8"/>
      <c r="BA92" s="8"/>
      <c r="BB92" s="8"/>
      <c r="BC92" s="8"/>
      <c r="BD92" s="102" t="str">
        <f t="shared" si="86"/>
        <v/>
      </c>
      <c r="BE92" s="56" t="str">
        <f t="shared" si="87"/>
        <v>CEFOVET HL</v>
      </c>
      <c r="BF92" s="204" t="e">
        <f>IF(IF(BN$2="Catégorie",IF(BN$3="Toutes",SUMIFS('Étape 1 - à remplir'!$F$31:$F$400,'Étape 1 - à remplir'!$E$31:$E$400,MASQ2!BE92,'Étape 1 - à remplir'!$G$31:$G$400,"lots"),SUMIFS('Étape 1 - à remplir'!$F$31:$F$400,'Étape 1 - à remplir'!$E$31:$E$400,MASQ2!BE92,'Étape 1 - à remplir'!$C$31:$C$400,BN$3)),IF(BN$2="Âge",IF(BN$3="Tous",SUMIFS('Étape 1 - à remplir'!$F$31:$F$400,'Étape 1 - à remplir'!$E$31:$E$400,MASQ2!BE92,'Étape 1 - à remplir'!$G$31:$G$400,"lots"),SUMIFS('Étape 1 - à remplir'!$F$31:$F$400,'Étape 1 - à remplir'!$E$31:$E$400,MASQ2!BE92,'Étape 1 - à remplir'!$P$31:$P$400,BN$3,'Étape 1 - à remplir'!$G$31:$G$400,"lots")),IF(BN$2="Atelier",IF(BN$3="Tous",SUMIFS('Étape 1 - à remplir'!$F$31:$F$400,'Étape 1 - à remplir'!$E$31:$E$400,MASQ2!BE92,'Étape 1 - à remplir'!$G$31:$G$400,"lots"),SUMIFS('Étape 1 - à remplir'!$F$31:$F$400,'Étape 1 - à remplir'!$E$31:$E$400,MASQ2!BE92,'Étape 1 - à remplir'!$O$31:$O$400,BN$3,'Étape 1 - à remplir'!$G$31:$G$400,"lots")),IF(BN$2="Espèce",IF(BN$3="Tous",SUMIFS('Étape 1 - à remplir'!$F$31:$F$400,'Étape 1 - à remplir'!$E$31:$E$400,MASQ2!BE92,'Étape 1 - à remplir'!$G$31:$G$400,"lots"),SUMIFS('Étape 1 - à remplir'!$F$31:$F$400,'Étape 1 - à remplir'!$E$31:$E$400,MASQ2!BE92,'Étape 1 - à remplir'!$N$31:$N$400,BN$3,'Étape 1 - à remplir'!$G$31:$G$400,"lots"))))))=0,NA(),IF(BN$2="Catégorie",IF(BN$3="Toutes",SUMIFS('Étape 1 - à remplir'!$F$31:$F$400,'Étape 1 - à remplir'!$E$31:$E$400,MASQ2!BE92,'Étape 1 - à remplir'!$G$31:$G$400,"lots"),SUMIFS('Étape 1 - à remplir'!$F$31:$F$400,'Étape 1 - à remplir'!$E$31:$E$400,MASQ2!BE92,'Étape 1 - à remplir'!$C$31:$C$400,BN$3)),IF(BN$2="Âge",IF(BN$3="Tous",SUMIFS('Étape 1 - à remplir'!$F$31:$F$400,'Étape 1 - à remplir'!$E$31:$E$400,MASQ2!BE92,'Étape 1 - à remplir'!$G$31:$G$400,"lots"),SUMIFS('Étape 1 - à remplir'!$F$31:$F$400,'Étape 1 - à remplir'!$E$31:$E$400,MASQ2!BE92,'Étape 1 - à remplir'!$P$31:$P$400,BN$3,'Étape 1 - à remplir'!$G$31:$G$400,"lots")),IF(BN$2="Atelier",IF(BN$3="Tous",SUMIFS('Étape 1 - à remplir'!$F$31:$F$400,'Étape 1 - à remplir'!$E$31:$E$400,MASQ2!BE92,'Étape 1 - à remplir'!$G$31:$G$400,"lots"),SUMIFS('Étape 1 - à remplir'!$F$31:$F$400,'Étape 1 - à remplir'!$E$31:$E$400,MASQ2!BE92,'Étape 1 - à remplir'!$O$31:$O$400,BN$3,'Étape 1 - à remplir'!$G$31:$G$400,"lots")),IF(BN$2="Espèce",IF(BN$3="Tous",SUMIFS('Étape 1 - à remplir'!$F$31:$F$400,'Étape 1 - à remplir'!$E$31:$E$400,MASQ2!BE92,'Étape 1 - à remplir'!$G$31:$G$400,"lots"),SUMIFS('Étape 1 - à remplir'!$F$31:$F$400,'Étape 1 - à remplir'!$E$31:$E$400,MASQ2!BE92,'Étape 1 - à remplir'!$N$31:$N$400,BN$3,'Étape 1 - à remplir'!$G$31:$G$400,"lots")))))))</f>
        <v>#N/A</v>
      </c>
      <c r="BG92" s="204">
        <f t="shared" si="102"/>
        <v>0</v>
      </c>
      <c r="BH92" s="204" t="str">
        <f t="shared" si="88"/>
        <v>Céfazoline</v>
      </c>
      <c r="BI92" s="204" t="str">
        <f t="shared" si="89"/>
        <v/>
      </c>
      <c r="BJ92" s="204" t="str">
        <f t="shared" si="90"/>
        <v/>
      </c>
      <c r="BK92" s="204" t="str">
        <f t="shared" si="91"/>
        <v>Cephalosporines 1&amp;2G</v>
      </c>
      <c r="BL92" s="204" t="str">
        <f t="shared" si="92"/>
        <v/>
      </c>
      <c r="BM92" s="97" t="str">
        <f t="shared" si="93"/>
        <v/>
      </c>
      <c r="BN92" s="78"/>
      <c r="BO92" s="78"/>
      <c r="BP92" s="77" t="str">
        <f ca="1"/>
        <v>CEFOVET HL</v>
      </c>
      <c r="BQ92" s="79" t="e">
        <f ca="1"/>
        <v>#N/A</v>
      </c>
      <c r="BR92" s="102"/>
      <c r="BS92" s="8"/>
      <c r="BT92" s="8"/>
      <c r="BU92" s="8"/>
      <c r="BV92" s="8"/>
      <c r="BW92" s="8"/>
      <c r="BX92" s="8"/>
      <c r="BY92" s="8"/>
      <c r="BZ92" s="8"/>
      <c r="CA92" s="8"/>
      <c r="CB92" s="8"/>
      <c r="CC92" s="8"/>
      <c r="CD92" s="8"/>
      <c r="CE92" s="8"/>
      <c r="CF92" s="8"/>
      <c r="CG92" s="8"/>
      <c r="CH92" s="8"/>
      <c r="CI92" s="8"/>
      <c r="CJ92" s="8"/>
      <c r="CK92" s="8"/>
      <c r="CL92" s="8"/>
      <c r="CM92" s="8"/>
      <c r="CN92" s="8"/>
      <c r="CO92" s="97"/>
      <c r="CQ92" s="56"/>
      <c r="CR92" s="8"/>
      <c r="CS92" s="8"/>
      <c r="CT92" s="8"/>
      <c r="CU92" s="8"/>
      <c r="CV92" s="8"/>
      <c r="CW92" s="8"/>
      <c r="CX92" s="8"/>
      <c r="CY92" s="102" t="str">
        <f t="shared" si="94"/>
        <v/>
      </c>
      <c r="CZ92" s="56" t="str">
        <f t="shared" si="95"/>
        <v>CEFOVET HL</v>
      </c>
      <c r="DA92" s="204" t="e">
        <f>IF(IF(DI$2="Catégorie",IF(DI$3="Toutes",SUMIFS('Étape 1 - à remplir'!$F$31:$F$400,'Étape 1 - à remplir'!$E$31:$E$400,MASQ2!CZ92,'Étape 1 - à remplir'!$G$31:$G$400,"kg"),SUMIFS('Étape 1 - à remplir'!$F$31:$F$400,'Étape 1 - à remplir'!$E$31:$E$400,MASQ2!CZ92,'Étape 1 - à remplir'!$C$31:$C$400,DI$3)),IF(DI$2="Âge",IF(DI$3="Tous",SUMIFS('Étape 1 - à remplir'!$F$31:$F$400,'Étape 1 - à remplir'!$E$31:$E$400,MASQ2!CZ92,'Étape 1 - à remplir'!$G$31:$G$400,"kg"),SUMIFS('Étape 1 - à remplir'!$F$31:$F$400,'Étape 1 - à remplir'!$E$31:$E$400,MASQ2!CZ92,'Étape 1 - à remplir'!$P$31:$P$400,DI$3,'Étape 1 - à remplir'!$G$31:$G$400,"kg")),IF(DI$2="Atelier",IF(DI$3="Tous",SUMIFS('Étape 1 - à remplir'!$F$31:$F$400,'Étape 1 - à remplir'!$E$31:$E$400,MASQ2!CZ92,'Étape 1 - à remplir'!$G$31:$G$400,"kg"),SUMIFS('Étape 1 - à remplir'!$F$31:$F$400,'Étape 1 - à remplir'!$E$31:$E$400,MASQ2!CZ92,'Étape 1 - à remplir'!$O$31:$O$400,DI$3,'Étape 1 - à remplir'!$G$31:$G$400,"kg")),IF(DI$2="Espèce",IF(DI$3="Tous",SUMIFS('Étape 1 - à remplir'!$F$31:$F$400,'Étape 1 - à remplir'!$E$31:$E$400,MASQ2!CZ92,'Étape 1 - à remplir'!$G$31:$G$400,"kg"),SUMIFS('Étape 1 - à remplir'!$F$31:$F$400,'Étape 1 - à remplir'!$E$31:$E$400,MASQ2!CZ92,'Étape 1 - à remplir'!$N$31:$N$400,DI$3,'Étape 1 - à remplir'!$G$31:$G$400,"kg"))))))=0,NA(),IF(DI$2="Catégorie",IF(DI$3="Toutes",SUMIFS('Étape 1 - à remplir'!$F$31:$F$400,'Étape 1 - à remplir'!$E$31:$E$400,MASQ2!CZ92,'Étape 1 - à remplir'!$G$31:$G$400,"kg"),SUMIFS('Étape 1 - à remplir'!$F$31:$F$400,'Étape 1 - à remplir'!$E$31:$E$400,MASQ2!CZ92,'Étape 1 - à remplir'!$C$31:$C$400,DI$3)),IF(DI$2="Âge",IF(DI$3="Tous",SUMIFS('Étape 1 - à remplir'!$F$31:$F$400,'Étape 1 - à remplir'!$E$31:$E$400,MASQ2!CZ92,'Étape 1 - à remplir'!$G$31:$G$400,"kg"),SUMIFS('Étape 1 - à remplir'!$F$31:$F$400,'Étape 1 - à remplir'!$E$31:$E$400,MASQ2!CZ92,'Étape 1 - à remplir'!$P$31:$P$400,DI$3,'Étape 1 - à remplir'!$G$31:$G$400,"kg")),IF(DI$2="Atelier",IF(DI$3="Tous",SUMIFS('Étape 1 - à remplir'!$F$31:$F$400,'Étape 1 - à remplir'!$E$31:$E$400,MASQ2!CZ92,'Étape 1 - à remplir'!$G$31:$G$400,"kg"),SUMIFS('Étape 1 - à remplir'!$F$31:$F$400,'Étape 1 - à remplir'!$E$31:$E$400,MASQ2!CZ92,'Étape 1 - à remplir'!$O$31:$O$400,DI$3,'Étape 1 - à remplir'!$G$31:$G$400,"kg")),IF(DI$2="Espèce",IF(DI$3="Tous",SUMIFS('Étape 1 - à remplir'!$F$31:$F$400,'Étape 1 - à remplir'!$E$31:$E$400,MASQ2!CZ92,'Étape 1 - à remplir'!$G$31:$G$400,"kg"),SUMIFS('Étape 1 - à remplir'!$F$31:$F$400,'Étape 1 - à remplir'!$E$31:$E$400,MASQ2!CZ92,'Étape 1 - à remplir'!$N$31:$N$400,DI$3,'Étape 1 - à remplir'!$G$31:$G$400,"kg")))))))</f>
        <v>#N/A</v>
      </c>
      <c r="DB92" s="104">
        <f t="shared" si="103"/>
        <v>0</v>
      </c>
      <c r="DC92" s="204" t="str">
        <f t="shared" si="96"/>
        <v>Céfazoline</v>
      </c>
      <c r="DD92" s="204" t="str">
        <f t="shared" si="97"/>
        <v/>
      </c>
      <c r="DE92" s="204" t="str">
        <f t="shared" si="98"/>
        <v/>
      </c>
      <c r="DF92" s="204" t="str">
        <f t="shared" si="99"/>
        <v>Cephalosporines 1&amp;2G</v>
      </c>
      <c r="DG92" s="204" t="str">
        <f t="shared" si="100"/>
        <v/>
      </c>
      <c r="DH92" s="97" t="str">
        <f t="shared" si="101"/>
        <v/>
      </c>
      <c r="DI92" s="78"/>
      <c r="DJ92" s="78"/>
      <c r="DK92" s="77" t="str">
        <f ca="1"/>
        <v>CEFOVET HL</v>
      </c>
      <c r="DL92" s="79" t="e">
        <f ca="1"/>
        <v>#N/A</v>
      </c>
      <c r="DM92" s="102"/>
      <c r="DN92" s="8"/>
      <c r="DO92" s="8"/>
      <c r="DP92" s="8"/>
      <c r="DQ92" s="8"/>
      <c r="DR92" s="8"/>
      <c r="DS92" s="8"/>
      <c r="DT92" s="8"/>
      <c r="DU92" s="8"/>
      <c r="DV92" s="8"/>
      <c r="DW92" s="8"/>
      <c r="DX92" s="8"/>
      <c r="DY92" s="8"/>
      <c r="DZ92" s="8"/>
      <c r="EA92" s="8"/>
      <c r="EB92" s="8"/>
      <c r="EC92" s="8"/>
      <c r="ED92" s="8"/>
      <c r="EE92" s="8"/>
      <c r="EF92" s="8"/>
      <c r="EG92" s="8"/>
      <c r="EH92" s="8"/>
      <c r="EI92" s="8"/>
      <c r="EJ92" s="97"/>
    </row>
    <row r="93" spans="1:140" x14ac:dyDescent="0.25">
      <c r="A93" s="56"/>
      <c r="B93" s="8"/>
      <c r="C93" s="8"/>
      <c r="D93" s="8"/>
      <c r="E93" s="8"/>
      <c r="F93" s="8"/>
      <c r="G93" s="8"/>
      <c r="H93" s="8"/>
      <c r="I93" s="102" t="str">
        <f>INDEX(Données_ATB!BE:BV,MATCH(MASQ2!J93,Données_ATB!BE:BE,0),18)</f>
        <v/>
      </c>
      <c r="J93" s="77" t="str">
        <f>Données_ATB!BE92</f>
        <v>CEFSHOT 250 MG SUSPENSION INTRAMAMMAIRE POUR VACHES AU TARISSEMENT</v>
      </c>
      <c r="K93" s="204" t="e">
        <f>IF(IF(S$2="Catégorie",IF(S$3="Toutes",SUMIFS('Étape 1 - à remplir'!$F$31:$F$400,'Étape 1 - à remplir'!$E$31:$E$400,MASQ2!J93,'Étape 1 - à remplir'!$G$31:$G$400,"animaux"),SUMIFS('Étape 1 - à remplir'!$F$31:$F$400,'Étape 1 - à remplir'!$E$31:$E$400,MASQ2!J93,'Étape 1 - à remplir'!$C$31:$C$400,S$3)),IF(S$2="Âge",IF(S$3="Tous",SUMIFS('Étape 1 - à remplir'!$F$31:$F$400,'Étape 1 - à remplir'!$E$31:$E$400,MASQ2!J93,'Étape 1 - à remplir'!$G$31:$G$400,"animaux"),SUMIFS('Étape 1 - à remplir'!$F$31:$F$400,'Étape 1 - à remplir'!$E$31:$E$400,MASQ2!J93,'Étape 1 - à remplir'!$P$31:$P$400,S$3)),IF(S$2="Atelier",IF(S$3="Tous",SUMIFS('Étape 1 - à remplir'!$F$31:$F$400,'Étape 1 - à remplir'!$E$31:$E$400,MASQ2!J93,'Étape 1 - à remplir'!$G$31:$G$400,"animaux"),SUMIFS('Étape 1 - à remplir'!$F$31:$F$400,'Étape 1 - à remplir'!$E$31:$E$400,MASQ2!J93,'Étape 1 - à remplir'!$O$31:$O$400,S$3)),IF(S$2="Espèce",IF(S$3="Tous",SUMIFS('Étape 1 - à remplir'!$F$31:$F$400,'Étape 1 - à remplir'!$E$31:$E$400,MASQ2!J93,'Étape 1 - à remplir'!$G$31:$G$400,"animaux"),SUMIFS('Étape 1 - à remplir'!$F$31:$F$400,'Étape 1 - à remplir'!$E$31:$E$400,MASQ2!J93,'Étape 1 - à remplir'!$N$31:$N$400,S$3))))))=0,NA(),IF(S$2="Catégorie",IF(S$3="Toutes",SUMIFS('Étape 1 - à remplir'!$F$31:$F$400,'Étape 1 - à remplir'!$E$31:$E$400,MASQ2!J93,'Étape 1 - à remplir'!$G$31:$G$400,"animaux"),SUMIFS('Étape 1 - à remplir'!$F$31:$F$400,'Étape 1 - à remplir'!$E$31:$E$400,MASQ2!J93,'Étape 1 - à remplir'!$C$31:$C$400,S$3)),IF(S$2="Âge",IF(S$3="Tous",SUMIFS('Étape 1 - à remplir'!$F$31:$F$400,'Étape 1 - à remplir'!$E$31:$E$400,MASQ2!J93,'Étape 1 - à remplir'!$G$31:$G$400,"animaux"),SUMIFS('Étape 1 - à remplir'!$F$31:$F$400,'Étape 1 - à remplir'!$E$31:$E$400,MASQ2!J93,'Étape 1 - à remplir'!$P$31:$P$400,S$3)),IF(S$2="Atelier",IF(S$3="Tous",SUMIFS('Étape 1 - à remplir'!$F$31:$F$400,'Étape 1 - à remplir'!$E$31:$E$400,MASQ2!J93,'Étape 1 - à remplir'!$G$31:$G$400,"animaux"),SUMIFS('Étape 1 - à remplir'!$F$31:$F$400,'Étape 1 - à remplir'!$E$31:$E$400,MASQ2!J93,'Étape 1 - à remplir'!$O$31:$O$400,S$3)),IF(S$2="Espèce",IF(S$3="Tous",SUMIFS('Étape 1 - à remplir'!$F$31:$F$400,'Étape 1 - à remplir'!$E$31:$E$400,MASQ2!J93,'Étape 1 - à remplir'!$G$31:$G$400,"animaux"),SUMIFS('Étape 1 - à remplir'!$F$31:$F$400,'Étape 1 - à remplir'!$E$31:$E$400,MASQ2!J93,'Étape 1 - à remplir'!$N$31:$N$400,S$3)))))))</f>
        <v>#N/A</v>
      </c>
      <c r="L93" s="97">
        <f t="shared" si="104"/>
        <v>0</v>
      </c>
      <c r="M93" s="56" t="str">
        <f>Données_ATB!BN92</f>
        <v>Céfalonium</v>
      </c>
      <c r="N93" s="204" t="str">
        <f>Données_ATB!BO92</f>
        <v/>
      </c>
      <c r="O93" s="97" t="str">
        <f>Données_ATB!BP92</f>
        <v/>
      </c>
      <c r="P93" s="77" t="str">
        <f>Données_ATB!BR92</f>
        <v>Cephalosporines 1&amp;2G</v>
      </c>
      <c r="Q93" s="78" t="str">
        <f>Données_ATB!BS92</f>
        <v/>
      </c>
      <c r="R93" s="79" t="str">
        <f>Données_ATB!BT92</f>
        <v/>
      </c>
      <c r="S93" s="78"/>
      <c r="T93" s="78"/>
      <c r="U93" s="77" t="str">
        <f ca="1"/>
        <v>CEFSHOT 250 MG SUSPENSION INTRAMAMMAIRE POUR VACHES AU TARISSEMENT</v>
      </c>
      <c r="V93" s="79" t="e">
        <f ca="1"/>
        <v>#N/A</v>
      </c>
      <c r="W93" s="102"/>
      <c r="X93" s="204"/>
      <c r="Y93" s="8"/>
      <c r="Z93" s="8"/>
      <c r="AA93" s="8"/>
      <c r="AB93" s="102"/>
      <c r="AC93" s="8"/>
      <c r="AD93" s="8"/>
      <c r="AE93" s="8"/>
      <c r="AF93" s="8"/>
      <c r="AG93" s="8"/>
      <c r="AH93" s="8"/>
      <c r="AI93" s="8"/>
      <c r="AJ93" s="8"/>
      <c r="AK93" s="8"/>
      <c r="AL93" s="8"/>
      <c r="AM93" s="8"/>
      <c r="AN93" s="8"/>
      <c r="AO93" s="8"/>
      <c r="AP93" s="8"/>
      <c r="AQ93" s="8"/>
      <c r="AR93" s="8"/>
      <c r="AS93" s="8"/>
      <c r="AT93" s="97"/>
      <c r="AV93" s="56"/>
      <c r="AW93" s="8"/>
      <c r="AX93" s="8"/>
      <c r="AY93" s="8"/>
      <c r="AZ93" s="8"/>
      <c r="BA93" s="8"/>
      <c r="BB93" s="8"/>
      <c r="BC93" s="8"/>
      <c r="BD93" s="102" t="str">
        <f t="shared" si="86"/>
        <v/>
      </c>
      <c r="BE93" s="56" t="str">
        <f t="shared" si="87"/>
        <v>CEFSHOT 250 MG SUSPENSION INTRAMAMMAIRE POUR VACHES AU TARISSEMENT</v>
      </c>
      <c r="BF93" s="204" t="e">
        <f>IF(IF(BN$2="Catégorie",IF(BN$3="Toutes",SUMIFS('Étape 1 - à remplir'!$F$31:$F$400,'Étape 1 - à remplir'!$E$31:$E$400,MASQ2!BE93,'Étape 1 - à remplir'!$G$31:$G$400,"lots"),SUMIFS('Étape 1 - à remplir'!$F$31:$F$400,'Étape 1 - à remplir'!$E$31:$E$400,MASQ2!BE93,'Étape 1 - à remplir'!$C$31:$C$400,BN$3)),IF(BN$2="Âge",IF(BN$3="Tous",SUMIFS('Étape 1 - à remplir'!$F$31:$F$400,'Étape 1 - à remplir'!$E$31:$E$400,MASQ2!BE93,'Étape 1 - à remplir'!$G$31:$G$400,"lots"),SUMIFS('Étape 1 - à remplir'!$F$31:$F$400,'Étape 1 - à remplir'!$E$31:$E$400,MASQ2!BE93,'Étape 1 - à remplir'!$P$31:$P$400,BN$3,'Étape 1 - à remplir'!$G$31:$G$400,"lots")),IF(BN$2="Atelier",IF(BN$3="Tous",SUMIFS('Étape 1 - à remplir'!$F$31:$F$400,'Étape 1 - à remplir'!$E$31:$E$400,MASQ2!BE93,'Étape 1 - à remplir'!$G$31:$G$400,"lots"),SUMIFS('Étape 1 - à remplir'!$F$31:$F$400,'Étape 1 - à remplir'!$E$31:$E$400,MASQ2!BE93,'Étape 1 - à remplir'!$O$31:$O$400,BN$3,'Étape 1 - à remplir'!$G$31:$G$400,"lots")),IF(BN$2="Espèce",IF(BN$3="Tous",SUMIFS('Étape 1 - à remplir'!$F$31:$F$400,'Étape 1 - à remplir'!$E$31:$E$400,MASQ2!BE93,'Étape 1 - à remplir'!$G$31:$G$400,"lots"),SUMIFS('Étape 1 - à remplir'!$F$31:$F$400,'Étape 1 - à remplir'!$E$31:$E$400,MASQ2!BE93,'Étape 1 - à remplir'!$N$31:$N$400,BN$3,'Étape 1 - à remplir'!$G$31:$G$400,"lots"))))))=0,NA(),IF(BN$2="Catégorie",IF(BN$3="Toutes",SUMIFS('Étape 1 - à remplir'!$F$31:$F$400,'Étape 1 - à remplir'!$E$31:$E$400,MASQ2!BE93,'Étape 1 - à remplir'!$G$31:$G$400,"lots"),SUMIFS('Étape 1 - à remplir'!$F$31:$F$400,'Étape 1 - à remplir'!$E$31:$E$400,MASQ2!BE93,'Étape 1 - à remplir'!$C$31:$C$400,BN$3)),IF(BN$2="Âge",IF(BN$3="Tous",SUMIFS('Étape 1 - à remplir'!$F$31:$F$400,'Étape 1 - à remplir'!$E$31:$E$400,MASQ2!BE93,'Étape 1 - à remplir'!$G$31:$G$400,"lots"),SUMIFS('Étape 1 - à remplir'!$F$31:$F$400,'Étape 1 - à remplir'!$E$31:$E$400,MASQ2!BE93,'Étape 1 - à remplir'!$P$31:$P$400,BN$3,'Étape 1 - à remplir'!$G$31:$G$400,"lots")),IF(BN$2="Atelier",IF(BN$3="Tous",SUMIFS('Étape 1 - à remplir'!$F$31:$F$400,'Étape 1 - à remplir'!$E$31:$E$400,MASQ2!BE93,'Étape 1 - à remplir'!$G$31:$G$400,"lots"),SUMIFS('Étape 1 - à remplir'!$F$31:$F$400,'Étape 1 - à remplir'!$E$31:$E$400,MASQ2!BE93,'Étape 1 - à remplir'!$O$31:$O$400,BN$3,'Étape 1 - à remplir'!$G$31:$G$400,"lots")),IF(BN$2="Espèce",IF(BN$3="Tous",SUMIFS('Étape 1 - à remplir'!$F$31:$F$400,'Étape 1 - à remplir'!$E$31:$E$400,MASQ2!BE93,'Étape 1 - à remplir'!$G$31:$G$400,"lots"),SUMIFS('Étape 1 - à remplir'!$F$31:$F$400,'Étape 1 - à remplir'!$E$31:$E$400,MASQ2!BE93,'Étape 1 - à remplir'!$N$31:$N$400,BN$3,'Étape 1 - à remplir'!$G$31:$G$400,"lots")))))))</f>
        <v>#N/A</v>
      </c>
      <c r="BG93" s="204">
        <f t="shared" si="102"/>
        <v>0</v>
      </c>
      <c r="BH93" s="204" t="str">
        <f t="shared" si="88"/>
        <v>Céfalonium</v>
      </c>
      <c r="BI93" s="204" t="str">
        <f t="shared" si="89"/>
        <v/>
      </c>
      <c r="BJ93" s="204" t="str">
        <f t="shared" si="90"/>
        <v/>
      </c>
      <c r="BK93" s="204" t="str">
        <f t="shared" si="91"/>
        <v>Cephalosporines 1&amp;2G</v>
      </c>
      <c r="BL93" s="204" t="str">
        <f t="shared" si="92"/>
        <v/>
      </c>
      <c r="BM93" s="97" t="str">
        <f t="shared" si="93"/>
        <v/>
      </c>
      <c r="BN93" s="78"/>
      <c r="BO93" s="78"/>
      <c r="BP93" s="77" t="str">
        <f ca="1"/>
        <v>CEFSHOT 250 MG SUSPENSION INTRAMAMMAIRE POUR VACHES AU TARISSEMENT</v>
      </c>
      <c r="BQ93" s="79" t="e">
        <f ca="1"/>
        <v>#N/A</v>
      </c>
      <c r="BR93" s="102"/>
      <c r="BS93" s="8"/>
      <c r="BT93" s="8"/>
      <c r="BU93" s="8"/>
      <c r="BV93" s="8"/>
      <c r="BW93" s="8"/>
      <c r="BX93" s="8"/>
      <c r="BY93" s="78"/>
      <c r="BZ93" s="8"/>
      <c r="CA93" s="8"/>
      <c r="CB93" s="8"/>
      <c r="CC93" s="8"/>
      <c r="CD93" s="8"/>
      <c r="CE93" s="8"/>
      <c r="CF93" s="8"/>
      <c r="CG93" s="8"/>
      <c r="CH93" s="8"/>
      <c r="CI93" s="8"/>
      <c r="CJ93" s="8"/>
      <c r="CK93" s="8"/>
      <c r="CL93" s="8"/>
      <c r="CM93" s="8"/>
      <c r="CN93" s="8"/>
      <c r="CO93" s="97"/>
      <c r="CQ93" s="56"/>
      <c r="CR93" s="8"/>
      <c r="CS93" s="8"/>
      <c r="CT93" s="8"/>
      <c r="CU93" s="8"/>
      <c r="CV93" s="8"/>
      <c r="CW93" s="8"/>
      <c r="CX93" s="8"/>
      <c r="CY93" s="102" t="str">
        <f t="shared" si="94"/>
        <v/>
      </c>
      <c r="CZ93" s="56" t="str">
        <f t="shared" si="95"/>
        <v>CEFSHOT 250 MG SUSPENSION INTRAMAMMAIRE POUR VACHES AU TARISSEMENT</v>
      </c>
      <c r="DA93" s="204" t="e">
        <f>IF(IF(DI$2="Catégorie",IF(DI$3="Toutes",SUMIFS('Étape 1 - à remplir'!$F$31:$F$400,'Étape 1 - à remplir'!$E$31:$E$400,MASQ2!CZ93,'Étape 1 - à remplir'!$G$31:$G$400,"kg"),SUMIFS('Étape 1 - à remplir'!$F$31:$F$400,'Étape 1 - à remplir'!$E$31:$E$400,MASQ2!CZ93,'Étape 1 - à remplir'!$C$31:$C$400,DI$3)),IF(DI$2="Âge",IF(DI$3="Tous",SUMIFS('Étape 1 - à remplir'!$F$31:$F$400,'Étape 1 - à remplir'!$E$31:$E$400,MASQ2!CZ93,'Étape 1 - à remplir'!$G$31:$G$400,"kg"),SUMIFS('Étape 1 - à remplir'!$F$31:$F$400,'Étape 1 - à remplir'!$E$31:$E$400,MASQ2!CZ93,'Étape 1 - à remplir'!$P$31:$P$400,DI$3,'Étape 1 - à remplir'!$G$31:$G$400,"kg")),IF(DI$2="Atelier",IF(DI$3="Tous",SUMIFS('Étape 1 - à remplir'!$F$31:$F$400,'Étape 1 - à remplir'!$E$31:$E$400,MASQ2!CZ93,'Étape 1 - à remplir'!$G$31:$G$400,"kg"),SUMIFS('Étape 1 - à remplir'!$F$31:$F$400,'Étape 1 - à remplir'!$E$31:$E$400,MASQ2!CZ93,'Étape 1 - à remplir'!$O$31:$O$400,DI$3,'Étape 1 - à remplir'!$G$31:$G$400,"kg")),IF(DI$2="Espèce",IF(DI$3="Tous",SUMIFS('Étape 1 - à remplir'!$F$31:$F$400,'Étape 1 - à remplir'!$E$31:$E$400,MASQ2!CZ93,'Étape 1 - à remplir'!$G$31:$G$400,"kg"),SUMIFS('Étape 1 - à remplir'!$F$31:$F$400,'Étape 1 - à remplir'!$E$31:$E$400,MASQ2!CZ93,'Étape 1 - à remplir'!$N$31:$N$400,DI$3,'Étape 1 - à remplir'!$G$31:$G$400,"kg"))))))=0,NA(),IF(DI$2="Catégorie",IF(DI$3="Toutes",SUMIFS('Étape 1 - à remplir'!$F$31:$F$400,'Étape 1 - à remplir'!$E$31:$E$400,MASQ2!CZ93,'Étape 1 - à remplir'!$G$31:$G$400,"kg"),SUMIFS('Étape 1 - à remplir'!$F$31:$F$400,'Étape 1 - à remplir'!$E$31:$E$400,MASQ2!CZ93,'Étape 1 - à remplir'!$C$31:$C$400,DI$3)),IF(DI$2="Âge",IF(DI$3="Tous",SUMIFS('Étape 1 - à remplir'!$F$31:$F$400,'Étape 1 - à remplir'!$E$31:$E$400,MASQ2!CZ93,'Étape 1 - à remplir'!$G$31:$G$400,"kg"),SUMIFS('Étape 1 - à remplir'!$F$31:$F$400,'Étape 1 - à remplir'!$E$31:$E$400,MASQ2!CZ93,'Étape 1 - à remplir'!$P$31:$P$400,DI$3,'Étape 1 - à remplir'!$G$31:$G$400,"kg")),IF(DI$2="Atelier",IF(DI$3="Tous",SUMIFS('Étape 1 - à remplir'!$F$31:$F$400,'Étape 1 - à remplir'!$E$31:$E$400,MASQ2!CZ93,'Étape 1 - à remplir'!$G$31:$G$400,"kg"),SUMIFS('Étape 1 - à remplir'!$F$31:$F$400,'Étape 1 - à remplir'!$E$31:$E$400,MASQ2!CZ93,'Étape 1 - à remplir'!$O$31:$O$400,DI$3,'Étape 1 - à remplir'!$G$31:$G$400,"kg")),IF(DI$2="Espèce",IF(DI$3="Tous",SUMIFS('Étape 1 - à remplir'!$F$31:$F$400,'Étape 1 - à remplir'!$E$31:$E$400,MASQ2!CZ93,'Étape 1 - à remplir'!$G$31:$G$400,"kg"),SUMIFS('Étape 1 - à remplir'!$F$31:$F$400,'Étape 1 - à remplir'!$E$31:$E$400,MASQ2!CZ93,'Étape 1 - à remplir'!$N$31:$N$400,DI$3,'Étape 1 - à remplir'!$G$31:$G$400,"kg")))))))</f>
        <v>#N/A</v>
      </c>
      <c r="DB93" s="104">
        <f t="shared" si="103"/>
        <v>0</v>
      </c>
      <c r="DC93" s="204" t="str">
        <f t="shared" si="96"/>
        <v>Céfalonium</v>
      </c>
      <c r="DD93" s="204" t="str">
        <f t="shared" si="97"/>
        <v/>
      </c>
      <c r="DE93" s="204" t="str">
        <f t="shared" si="98"/>
        <v/>
      </c>
      <c r="DF93" s="204" t="str">
        <f t="shared" si="99"/>
        <v>Cephalosporines 1&amp;2G</v>
      </c>
      <c r="DG93" s="204" t="str">
        <f t="shared" si="100"/>
        <v/>
      </c>
      <c r="DH93" s="97" t="str">
        <f t="shared" si="101"/>
        <v/>
      </c>
      <c r="DI93" s="78"/>
      <c r="DJ93" s="78"/>
      <c r="DK93" s="77" t="str">
        <f ca="1"/>
        <v>CEFSHOT 250 MG SUSPENSION INTRAMAMMAIRE POUR VACHES AU TARISSEMENT</v>
      </c>
      <c r="DL93" s="79" t="e">
        <f ca="1"/>
        <v>#N/A</v>
      </c>
      <c r="DM93" s="102"/>
      <c r="DN93" s="8"/>
      <c r="DO93" s="8"/>
      <c r="DP93" s="8"/>
      <c r="DQ93" s="8"/>
      <c r="DR93" s="8"/>
      <c r="DS93" s="8"/>
      <c r="DT93" s="8"/>
      <c r="DU93" s="8"/>
      <c r="DV93" s="8"/>
      <c r="DW93" s="8"/>
      <c r="DX93" s="8"/>
      <c r="DY93" s="8"/>
      <c r="DZ93" s="8"/>
      <c r="EA93" s="8"/>
      <c r="EB93" s="8"/>
      <c r="EC93" s="8"/>
      <c r="ED93" s="8"/>
      <c r="EE93" s="8"/>
      <c r="EF93" s="8"/>
      <c r="EG93" s="8"/>
      <c r="EH93" s="8"/>
      <c r="EI93" s="8"/>
      <c r="EJ93" s="97"/>
    </row>
    <row r="94" spans="1:140" x14ac:dyDescent="0.25">
      <c r="A94" s="56"/>
      <c r="B94" s="8"/>
      <c r="C94" s="8"/>
      <c r="D94" s="8"/>
      <c r="E94" s="8"/>
      <c r="F94" s="8"/>
      <c r="G94" s="8"/>
      <c r="H94" s="8"/>
      <c r="I94" s="102" t="str">
        <f>INDEX(Données_ATB!BE:BV,MATCH(MASQ2!J94,Données_ATB!BE:BE,0),18)</f>
        <v>x</v>
      </c>
      <c r="J94" s="77" t="str">
        <f>Données_ATB!BE93</f>
        <v>CEFTIOCYL 50 MG/ML SUSPENSION INJECTABLE POUR BOVINS ET PORCINS</v>
      </c>
      <c r="K94" s="204" t="e">
        <f>IF(IF(S$2="Catégorie",IF(S$3="Toutes",SUMIFS('Étape 1 - à remplir'!$F$31:$F$400,'Étape 1 - à remplir'!$E$31:$E$400,MASQ2!J94,'Étape 1 - à remplir'!$G$31:$G$400,"animaux"),SUMIFS('Étape 1 - à remplir'!$F$31:$F$400,'Étape 1 - à remplir'!$E$31:$E$400,MASQ2!J94,'Étape 1 - à remplir'!$C$31:$C$400,S$3)),IF(S$2="Âge",IF(S$3="Tous",SUMIFS('Étape 1 - à remplir'!$F$31:$F$400,'Étape 1 - à remplir'!$E$31:$E$400,MASQ2!J94,'Étape 1 - à remplir'!$G$31:$G$400,"animaux"),SUMIFS('Étape 1 - à remplir'!$F$31:$F$400,'Étape 1 - à remplir'!$E$31:$E$400,MASQ2!J94,'Étape 1 - à remplir'!$P$31:$P$400,S$3)),IF(S$2="Atelier",IF(S$3="Tous",SUMIFS('Étape 1 - à remplir'!$F$31:$F$400,'Étape 1 - à remplir'!$E$31:$E$400,MASQ2!J94,'Étape 1 - à remplir'!$G$31:$G$400,"animaux"),SUMIFS('Étape 1 - à remplir'!$F$31:$F$400,'Étape 1 - à remplir'!$E$31:$E$400,MASQ2!J94,'Étape 1 - à remplir'!$O$31:$O$400,S$3)),IF(S$2="Espèce",IF(S$3="Tous",SUMIFS('Étape 1 - à remplir'!$F$31:$F$400,'Étape 1 - à remplir'!$E$31:$E$400,MASQ2!J94,'Étape 1 - à remplir'!$G$31:$G$400,"animaux"),SUMIFS('Étape 1 - à remplir'!$F$31:$F$400,'Étape 1 - à remplir'!$E$31:$E$400,MASQ2!J94,'Étape 1 - à remplir'!$N$31:$N$400,S$3))))))=0,NA(),IF(S$2="Catégorie",IF(S$3="Toutes",SUMIFS('Étape 1 - à remplir'!$F$31:$F$400,'Étape 1 - à remplir'!$E$31:$E$400,MASQ2!J94,'Étape 1 - à remplir'!$G$31:$G$400,"animaux"),SUMIFS('Étape 1 - à remplir'!$F$31:$F$400,'Étape 1 - à remplir'!$E$31:$E$400,MASQ2!J94,'Étape 1 - à remplir'!$C$31:$C$400,S$3)),IF(S$2="Âge",IF(S$3="Tous",SUMIFS('Étape 1 - à remplir'!$F$31:$F$400,'Étape 1 - à remplir'!$E$31:$E$400,MASQ2!J94,'Étape 1 - à remplir'!$G$31:$G$400,"animaux"),SUMIFS('Étape 1 - à remplir'!$F$31:$F$400,'Étape 1 - à remplir'!$E$31:$E$400,MASQ2!J94,'Étape 1 - à remplir'!$P$31:$P$400,S$3)),IF(S$2="Atelier",IF(S$3="Tous",SUMIFS('Étape 1 - à remplir'!$F$31:$F$400,'Étape 1 - à remplir'!$E$31:$E$400,MASQ2!J94,'Étape 1 - à remplir'!$G$31:$G$400,"animaux"),SUMIFS('Étape 1 - à remplir'!$F$31:$F$400,'Étape 1 - à remplir'!$E$31:$E$400,MASQ2!J94,'Étape 1 - à remplir'!$O$31:$O$400,S$3)),IF(S$2="Espèce",IF(S$3="Tous",SUMIFS('Étape 1 - à remplir'!$F$31:$F$400,'Étape 1 - à remplir'!$E$31:$E$400,MASQ2!J94,'Étape 1 - à remplir'!$G$31:$G$400,"animaux"),SUMIFS('Étape 1 - à remplir'!$F$31:$F$400,'Étape 1 - à remplir'!$E$31:$E$400,MASQ2!J94,'Étape 1 - à remplir'!$N$31:$N$400,S$3)))))))</f>
        <v>#N/A</v>
      </c>
      <c r="L94" s="97">
        <f t="shared" si="104"/>
        <v>0</v>
      </c>
      <c r="M94" s="56" t="str">
        <f>Données_ATB!BN93</f>
        <v>Ceftiofur</v>
      </c>
      <c r="N94" s="204" t="str">
        <f>Données_ATB!BO93</f>
        <v/>
      </c>
      <c r="O94" s="97" t="str">
        <f>Données_ATB!BP93</f>
        <v/>
      </c>
      <c r="P94" s="77" t="str">
        <f>Données_ATB!BR93</f>
        <v>Cephalosporines 3&amp;4G</v>
      </c>
      <c r="Q94" s="78" t="str">
        <f>Données_ATB!BS93</f>
        <v/>
      </c>
      <c r="R94" s="79" t="str">
        <f>Données_ATB!BT93</f>
        <v/>
      </c>
      <c r="S94" s="78"/>
      <c r="T94" s="78"/>
      <c r="U94" s="77" t="str">
        <f ca="1"/>
        <v>CEFTIOCYL 50 MG/ML SUSPENSION INJECTABLE POUR BOVINS ET PORCINS</v>
      </c>
      <c r="V94" s="79" t="e">
        <f ca="1"/>
        <v>#N/A</v>
      </c>
      <c r="W94" s="102"/>
      <c r="X94" s="8"/>
      <c r="Y94" s="8"/>
      <c r="Z94" s="8"/>
      <c r="AA94" s="8"/>
      <c r="AB94" s="102"/>
      <c r="AC94" s="8"/>
      <c r="AD94" s="8"/>
      <c r="AE94" s="8"/>
      <c r="AF94" s="8"/>
      <c r="AG94" s="8"/>
      <c r="AH94" s="8"/>
      <c r="AI94" s="8"/>
      <c r="AJ94" s="8"/>
      <c r="AK94" s="8"/>
      <c r="AL94" s="8"/>
      <c r="AM94" s="8"/>
      <c r="AN94" s="8"/>
      <c r="AO94" s="8"/>
      <c r="AP94" s="8"/>
      <c r="AQ94" s="8"/>
      <c r="AR94" s="8"/>
      <c r="AS94" s="8"/>
      <c r="AT94" s="97"/>
      <c r="AV94" s="56"/>
      <c r="AW94" s="8"/>
      <c r="AX94" s="8"/>
      <c r="AY94" s="8"/>
      <c r="AZ94" s="8"/>
      <c r="BA94" s="8"/>
      <c r="BB94" s="8"/>
      <c r="BC94" s="8"/>
      <c r="BD94" s="102" t="str">
        <f t="shared" si="86"/>
        <v>x</v>
      </c>
      <c r="BE94" s="56" t="str">
        <f t="shared" si="87"/>
        <v>CEFTIOCYL 50 MG/ML SUSPENSION INJECTABLE POUR BOVINS ET PORCINS</v>
      </c>
      <c r="BF94" s="204" t="e">
        <f>IF(IF(BN$2="Catégorie",IF(BN$3="Toutes",SUMIFS('Étape 1 - à remplir'!$F$31:$F$400,'Étape 1 - à remplir'!$E$31:$E$400,MASQ2!BE94,'Étape 1 - à remplir'!$G$31:$G$400,"lots"),SUMIFS('Étape 1 - à remplir'!$F$31:$F$400,'Étape 1 - à remplir'!$E$31:$E$400,MASQ2!BE94,'Étape 1 - à remplir'!$C$31:$C$400,BN$3)),IF(BN$2="Âge",IF(BN$3="Tous",SUMIFS('Étape 1 - à remplir'!$F$31:$F$400,'Étape 1 - à remplir'!$E$31:$E$400,MASQ2!BE94,'Étape 1 - à remplir'!$G$31:$G$400,"lots"),SUMIFS('Étape 1 - à remplir'!$F$31:$F$400,'Étape 1 - à remplir'!$E$31:$E$400,MASQ2!BE94,'Étape 1 - à remplir'!$P$31:$P$400,BN$3,'Étape 1 - à remplir'!$G$31:$G$400,"lots")),IF(BN$2="Atelier",IF(BN$3="Tous",SUMIFS('Étape 1 - à remplir'!$F$31:$F$400,'Étape 1 - à remplir'!$E$31:$E$400,MASQ2!BE94,'Étape 1 - à remplir'!$G$31:$G$400,"lots"),SUMIFS('Étape 1 - à remplir'!$F$31:$F$400,'Étape 1 - à remplir'!$E$31:$E$400,MASQ2!BE94,'Étape 1 - à remplir'!$O$31:$O$400,BN$3,'Étape 1 - à remplir'!$G$31:$G$400,"lots")),IF(BN$2="Espèce",IF(BN$3="Tous",SUMIFS('Étape 1 - à remplir'!$F$31:$F$400,'Étape 1 - à remplir'!$E$31:$E$400,MASQ2!BE94,'Étape 1 - à remplir'!$G$31:$G$400,"lots"),SUMIFS('Étape 1 - à remplir'!$F$31:$F$400,'Étape 1 - à remplir'!$E$31:$E$400,MASQ2!BE94,'Étape 1 - à remplir'!$N$31:$N$400,BN$3,'Étape 1 - à remplir'!$G$31:$G$400,"lots"))))))=0,NA(),IF(BN$2="Catégorie",IF(BN$3="Toutes",SUMIFS('Étape 1 - à remplir'!$F$31:$F$400,'Étape 1 - à remplir'!$E$31:$E$400,MASQ2!BE94,'Étape 1 - à remplir'!$G$31:$G$400,"lots"),SUMIFS('Étape 1 - à remplir'!$F$31:$F$400,'Étape 1 - à remplir'!$E$31:$E$400,MASQ2!BE94,'Étape 1 - à remplir'!$C$31:$C$400,BN$3)),IF(BN$2="Âge",IF(BN$3="Tous",SUMIFS('Étape 1 - à remplir'!$F$31:$F$400,'Étape 1 - à remplir'!$E$31:$E$400,MASQ2!BE94,'Étape 1 - à remplir'!$G$31:$G$400,"lots"),SUMIFS('Étape 1 - à remplir'!$F$31:$F$400,'Étape 1 - à remplir'!$E$31:$E$400,MASQ2!BE94,'Étape 1 - à remplir'!$P$31:$P$400,BN$3,'Étape 1 - à remplir'!$G$31:$G$400,"lots")),IF(BN$2="Atelier",IF(BN$3="Tous",SUMIFS('Étape 1 - à remplir'!$F$31:$F$400,'Étape 1 - à remplir'!$E$31:$E$400,MASQ2!BE94,'Étape 1 - à remplir'!$G$31:$G$400,"lots"),SUMIFS('Étape 1 - à remplir'!$F$31:$F$400,'Étape 1 - à remplir'!$E$31:$E$400,MASQ2!BE94,'Étape 1 - à remplir'!$O$31:$O$400,BN$3,'Étape 1 - à remplir'!$G$31:$G$400,"lots")),IF(BN$2="Espèce",IF(BN$3="Tous",SUMIFS('Étape 1 - à remplir'!$F$31:$F$400,'Étape 1 - à remplir'!$E$31:$E$400,MASQ2!BE94,'Étape 1 - à remplir'!$G$31:$G$400,"lots"),SUMIFS('Étape 1 - à remplir'!$F$31:$F$400,'Étape 1 - à remplir'!$E$31:$E$400,MASQ2!BE94,'Étape 1 - à remplir'!$N$31:$N$400,BN$3,'Étape 1 - à remplir'!$G$31:$G$400,"lots")))))))</f>
        <v>#N/A</v>
      </c>
      <c r="BG94" s="204">
        <f t="shared" si="102"/>
        <v>0</v>
      </c>
      <c r="BH94" s="204" t="str">
        <f t="shared" si="88"/>
        <v>Ceftiofur</v>
      </c>
      <c r="BI94" s="204" t="str">
        <f t="shared" si="89"/>
        <v/>
      </c>
      <c r="BJ94" s="204" t="str">
        <f t="shared" si="90"/>
        <v/>
      </c>
      <c r="BK94" s="204" t="str">
        <f t="shared" si="91"/>
        <v>Cephalosporines 3&amp;4G</v>
      </c>
      <c r="BL94" s="204" t="str">
        <f t="shared" si="92"/>
        <v/>
      </c>
      <c r="BM94" s="97" t="str">
        <f t="shared" si="93"/>
        <v/>
      </c>
      <c r="BN94" s="78"/>
      <c r="BO94" s="78"/>
      <c r="BP94" s="77" t="str">
        <f ca="1"/>
        <v>CEFTIOCYL 50 MG/ML SUSPENSION INJECTABLE POUR BOVINS ET PORCINS</v>
      </c>
      <c r="BQ94" s="79" t="e">
        <f ca="1"/>
        <v>#N/A</v>
      </c>
      <c r="BR94" s="102"/>
      <c r="BS94" s="8"/>
      <c r="BT94" s="8"/>
      <c r="BU94" s="8"/>
      <c r="BV94" s="8"/>
      <c r="BW94" s="8"/>
      <c r="BX94" s="8"/>
      <c r="BY94" s="78"/>
      <c r="BZ94" s="8"/>
      <c r="CA94" s="8"/>
      <c r="CB94" s="8"/>
      <c r="CC94" s="8"/>
      <c r="CD94" s="8"/>
      <c r="CE94" s="8"/>
      <c r="CF94" s="8"/>
      <c r="CG94" s="8"/>
      <c r="CH94" s="8"/>
      <c r="CI94" s="8"/>
      <c r="CJ94" s="8"/>
      <c r="CK94" s="8"/>
      <c r="CL94" s="8"/>
      <c r="CM94" s="8"/>
      <c r="CN94" s="8"/>
      <c r="CO94" s="97"/>
      <c r="CQ94" s="56"/>
      <c r="CR94" s="8"/>
      <c r="CS94" s="8"/>
      <c r="CT94" s="8"/>
      <c r="CU94" s="8"/>
      <c r="CV94" s="8"/>
      <c r="CW94" s="8"/>
      <c r="CX94" s="8"/>
      <c r="CY94" s="102" t="str">
        <f t="shared" si="94"/>
        <v>x</v>
      </c>
      <c r="CZ94" s="56" t="str">
        <f t="shared" si="95"/>
        <v>CEFTIOCYL 50 MG/ML SUSPENSION INJECTABLE POUR BOVINS ET PORCINS</v>
      </c>
      <c r="DA94" s="204" t="e">
        <f>IF(IF(DI$2="Catégorie",IF(DI$3="Toutes",SUMIFS('Étape 1 - à remplir'!$F$31:$F$400,'Étape 1 - à remplir'!$E$31:$E$400,MASQ2!CZ94,'Étape 1 - à remplir'!$G$31:$G$400,"kg"),SUMIFS('Étape 1 - à remplir'!$F$31:$F$400,'Étape 1 - à remplir'!$E$31:$E$400,MASQ2!CZ94,'Étape 1 - à remplir'!$C$31:$C$400,DI$3)),IF(DI$2="Âge",IF(DI$3="Tous",SUMIFS('Étape 1 - à remplir'!$F$31:$F$400,'Étape 1 - à remplir'!$E$31:$E$400,MASQ2!CZ94,'Étape 1 - à remplir'!$G$31:$G$400,"kg"),SUMIFS('Étape 1 - à remplir'!$F$31:$F$400,'Étape 1 - à remplir'!$E$31:$E$400,MASQ2!CZ94,'Étape 1 - à remplir'!$P$31:$P$400,DI$3,'Étape 1 - à remplir'!$G$31:$G$400,"kg")),IF(DI$2="Atelier",IF(DI$3="Tous",SUMIFS('Étape 1 - à remplir'!$F$31:$F$400,'Étape 1 - à remplir'!$E$31:$E$400,MASQ2!CZ94,'Étape 1 - à remplir'!$G$31:$G$400,"kg"),SUMIFS('Étape 1 - à remplir'!$F$31:$F$400,'Étape 1 - à remplir'!$E$31:$E$400,MASQ2!CZ94,'Étape 1 - à remplir'!$O$31:$O$400,DI$3,'Étape 1 - à remplir'!$G$31:$G$400,"kg")),IF(DI$2="Espèce",IF(DI$3="Tous",SUMIFS('Étape 1 - à remplir'!$F$31:$F$400,'Étape 1 - à remplir'!$E$31:$E$400,MASQ2!CZ94,'Étape 1 - à remplir'!$G$31:$G$400,"kg"),SUMIFS('Étape 1 - à remplir'!$F$31:$F$400,'Étape 1 - à remplir'!$E$31:$E$400,MASQ2!CZ94,'Étape 1 - à remplir'!$N$31:$N$400,DI$3,'Étape 1 - à remplir'!$G$31:$G$400,"kg"))))))=0,NA(),IF(DI$2="Catégorie",IF(DI$3="Toutes",SUMIFS('Étape 1 - à remplir'!$F$31:$F$400,'Étape 1 - à remplir'!$E$31:$E$400,MASQ2!CZ94,'Étape 1 - à remplir'!$G$31:$G$400,"kg"),SUMIFS('Étape 1 - à remplir'!$F$31:$F$400,'Étape 1 - à remplir'!$E$31:$E$400,MASQ2!CZ94,'Étape 1 - à remplir'!$C$31:$C$400,DI$3)),IF(DI$2="Âge",IF(DI$3="Tous",SUMIFS('Étape 1 - à remplir'!$F$31:$F$400,'Étape 1 - à remplir'!$E$31:$E$400,MASQ2!CZ94,'Étape 1 - à remplir'!$G$31:$G$400,"kg"),SUMIFS('Étape 1 - à remplir'!$F$31:$F$400,'Étape 1 - à remplir'!$E$31:$E$400,MASQ2!CZ94,'Étape 1 - à remplir'!$P$31:$P$400,DI$3,'Étape 1 - à remplir'!$G$31:$G$400,"kg")),IF(DI$2="Atelier",IF(DI$3="Tous",SUMIFS('Étape 1 - à remplir'!$F$31:$F$400,'Étape 1 - à remplir'!$E$31:$E$400,MASQ2!CZ94,'Étape 1 - à remplir'!$G$31:$G$400,"kg"),SUMIFS('Étape 1 - à remplir'!$F$31:$F$400,'Étape 1 - à remplir'!$E$31:$E$400,MASQ2!CZ94,'Étape 1 - à remplir'!$O$31:$O$400,DI$3,'Étape 1 - à remplir'!$G$31:$G$400,"kg")),IF(DI$2="Espèce",IF(DI$3="Tous",SUMIFS('Étape 1 - à remplir'!$F$31:$F$400,'Étape 1 - à remplir'!$E$31:$E$400,MASQ2!CZ94,'Étape 1 - à remplir'!$G$31:$G$400,"kg"),SUMIFS('Étape 1 - à remplir'!$F$31:$F$400,'Étape 1 - à remplir'!$E$31:$E$400,MASQ2!CZ94,'Étape 1 - à remplir'!$N$31:$N$400,DI$3,'Étape 1 - à remplir'!$G$31:$G$400,"kg")))))))</f>
        <v>#N/A</v>
      </c>
      <c r="DB94" s="104">
        <f t="shared" si="103"/>
        <v>0</v>
      </c>
      <c r="DC94" s="204" t="str">
        <f t="shared" si="96"/>
        <v>Ceftiofur</v>
      </c>
      <c r="DD94" s="204" t="str">
        <f t="shared" si="97"/>
        <v/>
      </c>
      <c r="DE94" s="204" t="str">
        <f t="shared" si="98"/>
        <v/>
      </c>
      <c r="DF94" s="204" t="str">
        <f t="shared" si="99"/>
        <v>Cephalosporines 3&amp;4G</v>
      </c>
      <c r="DG94" s="204" t="str">
        <f t="shared" si="100"/>
        <v/>
      </c>
      <c r="DH94" s="97" t="str">
        <f t="shared" si="101"/>
        <v/>
      </c>
      <c r="DI94" s="78"/>
      <c r="DJ94" s="78"/>
      <c r="DK94" s="77" t="str">
        <f ca="1"/>
        <v>CEFTIOCYL 50 MG/ML SUSPENSION INJECTABLE POUR BOVINS ET PORCINS</v>
      </c>
      <c r="DL94" s="79" t="e">
        <f ca="1"/>
        <v>#N/A</v>
      </c>
      <c r="DM94" s="102"/>
      <c r="DN94" s="8"/>
      <c r="DO94" s="8"/>
      <c r="DP94" s="8"/>
      <c r="DQ94" s="8"/>
      <c r="DR94" s="8"/>
      <c r="DS94" s="8"/>
      <c r="DT94" s="8"/>
      <c r="DU94" s="8"/>
      <c r="DV94" s="8"/>
      <c r="DW94" s="8"/>
      <c r="DX94" s="8"/>
      <c r="DY94" s="8"/>
      <c r="DZ94" s="8"/>
      <c r="EA94" s="8"/>
      <c r="EB94" s="8"/>
      <c r="EC94" s="8"/>
      <c r="ED94" s="8"/>
      <c r="EE94" s="8"/>
      <c r="EF94" s="8"/>
      <c r="EG94" s="8"/>
      <c r="EH94" s="8"/>
      <c r="EI94" s="8"/>
      <c r="EJ94" s="97"/>
    </row>
    <row r="95" spans="1:140" x14ac:dyDescent="0.25">
      <c r="A95" s="56"/>
      <c r="B95" s="8"/>
      <c r="C95" s="8"/>
      <c r="D95" s="8"/>
      <c r="E95" s="8"/>
      <c r="F95" s="8"/>
      <c r="G95" s="8"/>
      <c r="H95" s="8"/>
      <c r="I95" s="102" t="str">
        <f>INDEX(Données_ATB!BE:BV,MATCH(MASQ2!J95,Données_ATB!BE:BE,0),18)</f>
        <v>x</v>
      </c>
      <c r="J95" s="77" t="str">
        <f>Données_ATB!BE94</f>
        <v>CEFTIOCYL FLOW 50 MG/ML SUSPENSION INJECTABLE POUR PORCINS ET BOVINS</v>
      </c>
      <c r="K95" s="204" t="e">
        <f>IF(IF(S$2="Catégorie",IF(S$3="Toutes",SUMIFS('Étape 1 - à remplir'!$F$31:$F$400,'Étape 1 - à remplir'!$E$31:$E$400,MASQ2!J95,'Étape 1 - à remplir'!$G$31:$G$400,"animaux"),SUMIFS('Étape 1 - à remplir'!$F$31:$F$400,'Étape 1 - à remplir'!$E$31:$E$400,MASQ2!J95,'Étape 1 - à remplir'!$C$31:$C$400,S$3)),IF(S$2="Âge",IF(S$3="Tous",SUMIFS('Étape 1 - à remplir'!$F$31:$F$400,'Étape 1 - à remplir'!$E$31:$E$400,MASQ2!J95,'Étape 1 - à remplir'!$G$31:$G$400,"animaux"),SUMIFS('Étape 1 - à remplir'!$F$31:$F$400,'Étape 1 - à remplir'!$E$31:$E$400,MASQ2!J95,'Étape 1 - à remplir'!$P$31:$P$400,S$3)),IF(S$2="Atelier",IF(S$3="Tous",SUMIFS('Étape 1 - à remplir'!$F$31:$F$400,'Étape 1 - à remplir'!$E$31:$E$400,MASQ2!J95,'Étape 1 - à remplir'!$G$31:$G$400,"animaux"),SUMIFS('Étape 1 - à remplir'!$F$31:$F$400,'Étape 1 - à remplir'!$E$31:$E$400,MASQ2!J95,'Étape 1 - à remplir'!$O$31:$O$400,S$3)),IF(S$2="Espèce",IF(S$3="Tous",SUMIFS('Étape 1 - à remplir'!$F$31:$F$400,'Étape 1 - à remplir'!$E$31:$E$400,MASQ2!J95,'Étape 1 - à remplir'!$G$31:$G$400,"animaux"),SUMIFS('Étape 1 - à remplir'!$F$31:$F$400,'Étape 1 - à remplir'!$E$31:$E$400,MASQ2!J95,'Étape 1 - à remplir'!$N$31:$N$400,S$3))))))=0,NA(),IF(S$2="Catégorie",IF(S$3="Toutes",SUMIFS('Étape 1 - à remplir'!$F$31:$F$400,'Étape 1 - à remplir'!$E$31:$E$400,MASQ2!J95,'Étape 1 - à remplir'!$G$31:$G$400,"animaux"),SUMIFS('Étape 1 - à remplir'!$F$31:$F$400,'Étape 1 - à remplir'!$E$31:$E$400,MASQ2!J95,'Étape 1 - à remplir'!$C$31:$C$400,S$3)),IF(S$2="Âge",IF(S$3="Tous",SUMIFS('Étape 1 - à remplir'!$F$31:$F$400,'Étape 1 - à remplir'!$E$31:$E$400,MASQ2!J95,'Étape 1 - à remplir'!$G$31:$G$400,"animaux"),SUMIFS('Étape 1 - à remplir'!$F$31:$F$400,'Étape 1 - à remplir'!$E$31:$E$400,MASQ2!J95,'Étape 1 - à remplir'!$P$31:$P$400,S$3)),IF(S$2="Atelier",IF(S$3="Tous",SUMIFS('Étape 1 - à remplir'!$F$31:$F$400,'Étape 1 - à remplir'!$E$31:$E$400,MASQ2!J95,'Étape 1 - à remplir'!$G$31:$G$400,"animaux"),SUMIFS('Étape 1 - à remplir'!$F$31:$F$400,'Étape 1 - à remplir'!$E$31:$E$400,MASQ2!J95,'Étape 1 - à remplir'!$O$31:$O$400,S$3)),IF(S$2="Espèce",IF(S$3="Tous",SUMIFS('Étape 1 - à remplir'!$F$31:$F$400,'Étape 1 - à remplir'!$E$31:$E$400,MASQ2!J95,'Étape 1 - à remplir'!$G$31:$G$400,"animaux"),SUMIFS('Étape 1 - à remplir'!$F$31:$F$400,'Étape 1 - à remplir'!$E$31:$E$400,MASQ2!J95,'Étape 1 - à remplir'!$N$31:$N$400,S$3)))))))</f>
        <v>#N/A</v>
      </c>
      <c r="L95" s="97">
        <f t="shared" si="104"/>
        <v>0</v>
      </c>
      <c r="M95" s="56" t="str">
        <f>Données_ATB!BN94</f>
        <v>Ceftiofur</v>
      </c>
      <c r="N95" s="204" t="str">
        <f>Données_ATB!BO94</f>
        <v/>
      </c>
      <c r="O95" s="97" t="str">
        <f>Données_ATB!BP94</f>
        <v/>
      </c>
      <c r="P95" s="77" t="str">
        <f>Données_ATB!BR94</f>
        <v>Cephalosporines 3&amp;4G</v>
      </c>
      <c r="Q95" s="78" t="str">
        <f>Données_ATB!BS94</f>
        <v/>
      </c>
      <c r="R95" s="79" t="str">
        <f>Données_ATB!BT94</f>
        <v/>
      </c>
      <c r="S95" s="78"/>
      <c r="T95" s="78"/>
      <c r="U95" s="77" t="str">
        <f ca="1"/>
        <v>CEFTIOCYL FLOW 50 MG/ML SUSPENSION INJECTABLE POUR PORCINS ET BOVINS</v>
      </c>
      <c r="V95" s="79" t="e">
        <f ca="1"/>
        <v>#N/A</v>
      </c>
      <c r="W95" s="102"/>
      <c r="X95" s="8"/>
      <c r="Y95" s="8"/>
      <c r="Z95" s="8"/>
      <c r="AA95" s="8"/>
      <c r="AB95" s="102"/>
      <c r="AC95" s="8"/>
      <c r="AD95" s="8"/>
      <c r="AE95" s="8"/>
      <c r="AF95" s="8"/>
      <c r="AG95" s="8"/>
      <c r="AH95" s="8"/>
      <c r="AI95" s="8"/>
      <c r="AJ95" s="8"/>
      <c r="AK95" s="8"/>
      <c r="AL95" s="8"/>
      <c r="AM95" s="8"/>
      <c r="AN95" s="8"/>
      <c r="AO95" s="8"/>
      <c r="AP95" s="8"/>
      <c r="AQ95" s="8"/>
      <c r="AR95" s="8"/>
      <c r="AS95" s="8"/>
      <c r="AT95" s="97"/>
      <c r="AV95" s="56"/>
      <c r="AW95" s="8"/>
      <c r="AX95" s="8"/>
      <c r="AY95" s="8"/>
      <c r="AZ95" s="8"/>
      <c r="BA95" s="8"/>
      <c r="BB95" s="8"/>
      <c r="BC95" s="8"/>
      <c r="BD95" s="102" t="str">
        <f t="shared" si="86"/>
        <v>x</v>
      </c>
      <c r="BE95" s="56" t="str">
        <f t="shared" si="87"/>
        <v>CEFTIOCYL FLOW 50 MG/ML SUSPENSION INJECTABLE POUR PORCINS ET BOVINS</v>
      </c>
      <c r="BF95" s="204" t="e">
        <f>IF(IF(BN$2="Catégorie",IF(BN$3="Toutes",SUMIFS('Étape 1 - à remplir'!$F$31:$F$400,'Étape 1 - à remplir'!$E$31:$E$400,MASQ2!BE95,'Étape 1 - à remplir'!$G$31:$G$400,"lots"),SUMIFS('Étape 1 - à remplir'!$F$31:$F$400,'Étape 1 - à remplir'!$E$31:$E$400,MASQ2!BE95,'Étape 1 - à remplir'!$C$31:$C$400,BN$3)),IF(BN$2="Âge",IF(BN$3="Tous",SUMIFS('Étape 1 - à remplir'!$F$31:$F$400,'Étape 1 - à remplir'!$E$31:$E$400,MASQ2!BE95,'Étape 1 - à remplir'!$G$31:$G$400,"lots"),SUMIFS('Étape 1 - à remplir'!$F$31:$F$400,'Étape 1 - à remplir'!$E$31:$E$400,MASQ2!BE95,'Étape 1 - à remplir'!$P$31:$P$400,BN$3,'Étape 1 - à remplir'!$G$31:$G$400,"lots")),IF(BN$2="Atelier",IF(BN$3="Tous",SUMIFS('Étape 1 - à remplir'!$F$31:$F$400,'Étape 1 - à remplir'!$E$31:$E$400,MASQ2!BE95,'Étape 1 - à remplir'!$G$31:$G$400,"lots"),SUMIFS('Étape 1 - à remplir'!$F$31:$F$400,'Étape 1 - à remplir'!$E$31:$E$400,MASQ2!BE95,'Étape 1 - à remplir'!$O$31:$O$400,BN$3,'Étape 1 - à remplir'!$G$31:$G$400,"lots")),IF(BN$2="Espèce",IF(BN$3="Tous",SUMIFS('Étape 1 - à remplir'!$F$31:$F$400,'Étape 1 - à remplir'!$E$31:$E$400,MASQ2!BE95,'Étape 1 - à remplir'!$G$31:$G$400,"lots"),SUMIFS('Étape 1 - à remplir'!$F$31:$F$400,'Étape 1 - à remplir'!$E$31:$E$400,MASQ2!BE95,'Étape 1 - à remplir'!$N$31:$N$400,BN$3,'Étape 1 - à remplir'!$G$31:$G$400,"lots"))))))=0,NA(),IF(BN$2="Catégorie",IF(BN$3="Toutes",SUMIFS('Étape 1 - à remplir'!$F$31:$F$400,'Étape 1 - à remplir'!$E$31:$E$400,MASQ2!BE95,'Étape 1 - à remplir'!$G$31:$G$400,"lots"),SUMIFS('Étape 1 - à remplir'!$F$31:$F$400,'Étape 1 - à remplir'!$E$31:$E$400,MASQ2!BE95,'Étape 1 - à remplir'!$C$31:$C$400,BN$3)),IF(BN$2="Âge",IF(BN$3="Tous",SUMIFS('Étape 1 - à remplir'!$F$31:$F$400,'Étape 1 - à remplir'!$E$31:$E$400,MASQ2!BE95,'Étape 1 - à remplir'!$G$31:$G$400,"lots"),SUMIFS('Étape 1 - à remplir'!$F$31:$F$400,'Étape 1 - à remplir'!$E$31:$E$400,MASQ2!BE95,'Étape 1 - à remplir'!$P$31:$P$400,BN$3,'Étape 1 - à remplir'!$G$31:$G$400,"lots")),IF(BN$2="Atelier",IF(BN$3="Tous",SUMIFS('Étape 1 - à remplir'!$F$31:$F$400,'Étape 1 - à remplir'!$E$31:$E$400,MASQ2!BE95,'Étape 1 - à remplir'!$G$31:$G$400,"lots"),SUMIFS('Étape 1 - à remplir'!$F$31:$F$400,'Étape 1 - à remplir'!$E$31:$E$400,MASQ2!BE95,'Étape 1 - à remplir'!$O$31:$O$400,BN$3,'Étape 1 - à remplir'!$G$31:$G$400,"lots")),IF(BN$2="Espèce",IF(BN$3="Tous",SUMIFS('Étape 1 - à remplir'!$F$31:$F$400,'Étape 1 - à remplir'!$E$31:$E$400,MASQ2!BE95,'Étape 1 - à remplir'!$G$31:$G$400,"lots"),SUMIFS('Étape 1 - à remplir'!$F$31:$F$400,'Étape 1 - à remplir'!$E$31:$E$400,MASQ2!BE95,'Étape 1 - à remplir'!$N$31:$N$400,BN$3,'Étape 1 - à remplir'!$G$31:$G$400,"lots")))))))</f>
        <v>#N/A</v>
      </c>
      <c r="BG95" s="204">
        <f t="shared" si="102"/>
        <v>0</v>
      </c>
      <c r="BH95" s="204" t="str">
        <f t="shared" si="88"/>
        <v>Ceftiofur</v>
      </c>
      <c r="BI95" s="204" t="str">
        <f t="shared" si="89"/>
        <v/>
      </c>
      <c r="BJ95" s="204" t="str">
        <f t="shared" si="90"/>
        <v/>
      </c>
      <c r="BK95" s="204" t="str">
        <f t="shared" si="91"/>
        <v>Cephalosporines 3&amp;4G</v>
      </c>
      <c r="BL95" s="204" t="str">
        <f t="shared" si="92"/>
        <v/>
      </c>
      <c r="BM95" s="97" t="str">
        <f t="shared" si="93"/>
        <v/>
      </c>
      <c r="BN95" s="78"/>
      <c r="BO95" s="78"/>
      <c r="BP95" s="77" t="str">
        <f ca="1"/>
        <v>CEFTIOCYL FLOW 50 MG/ML SUSPENSION INJECTABLE POUR PORCINS ET BOVINS</v>
      </c>
      <c r="BQ95" s="79" t="e">
        <f ca="1"/>
        <v>#N/A</v>
      </c>
      <c r="BR95" s="102"/>
      <c r="BS95" s="8"/>
      <c r="BT95" s="8"/>
      <c r="BU95" s="8"/>
      <c r="BV95" s="8"/>
      <c r="BW95" s="8"/>
      <c r="BX95" s="8"/>
      <c r="BY95" s="78"/>
      <c r="BZ95" s="8"/>
      <c r="CA95" s="8"/>
      <c r="CB95" s="8"/>
      <c r="CC95" s="8"/>
      <c r="CD95" s="8"/>
      <c r="CE95" s="8"/>
      <c r="CF95" s="8"/>
      <c r="CG95" s="8"/>
      <c r="CH95" s="8"/>
      <c r="CI95" s="8"/>
      <c r="CJ95" s="8"/>
      <c r="CK95" s="8"/>
      <c r="CL95" s="8"/>
      <c r="CM95" s="8"/>
      <c r="CN95" s="8"/>
      <c r="CO95" s="97"/>
      <c r="CQ95" s="56"/>
      <c r="CR95" s="8"/>
      <c r="CS95" s="8"/>
      <c r="CT95" s="8"/>
      <c r="CU95" s="8"/>
      <c r="CV95" s="8"/>
      <c r="CW95" s="8"/>
      <c r="CX95" s="8"/>
      <c r="CY95" s="102" t="str">
        <f t="shared" si="94"/>
        <v>x</v>
      </c>
      <c r="CZ95" s="56" t="str">
        <f t="shared" si="95"/>
        <v>CEFTIOCYL FLOW 50 MG/ML SUSPENSION INJECTABLE POUR PORCINS ET BOVINS</v>
      </c>
      <c r="DA95" s="204" t="e">
        <f>IF(IF(DI$2="Catégorie",IF(DI$3="Toutes",SUMIFS('Étape 1 - à remplir'!$F$31:$F$400,'Étape 1 - à remplir'!$E$31:$E$400,MASQ2!CZ95,'Étape 1 - à remplir'!$G$31:$G$400,"kg"),SUMIFS('Étape 1 - à remplir'!$F$31:$F$400,'Étape 1 - à remplir'!$E$31:$E$400,MASQ2!CZ95,'Étape 1 - à remplir'!$C$31:$C$400,DI$3)),IF(DI$2="Âge",IF(DI$3="Tous",SUMIFS('Étape 1 - à remplir'!$F$31:$F$400,'Étape 1 - à remplir'!$E$31:$E$400,MASQ2!CZ95,'Étape 1 - à remplir'!$G$31:$G$400,"kg"),SUMIFS('Étape 1 - à remplir'!$F$31:$F$400,'Étape 1 - à remplir'!$E$31:$E$400,MASQ2!CZ95,'Étape 1 - à remplir'!$P$31:$P$400,DI$3,'Étape 1 - à remplir'!$G$31:$G$400,"kg")),IF(DI$2="Atelier",IF(DI$3="Tous",SUMIFS('Étape 1 - à remplir'!$F$31:$F$400,'Étape 1 - à remplir'!$E$31:$E$400,MASQ2!CZ95,'Étape 1 - à remplir'!$G$31:$G$400,"kg"),SUMIFS('Étape 1 - à remplir'!$F$31:$F$400,'Étape 1 - à remplir'!$E$31:$E$400,MASQ2!CZ95,'Étape 1 - à remplir'!$O$31:$O$400,DI$3,'Étape 1 - à remplir'!$G$31:$G$400,"kg")),IF(DI$2="Espèce",IF(DI$3="Tous",SUMIFS('Étape 1 - à remplir'!$F$31:$F$400,'Étape 1 - à remplir'!$E$31:$E$400,MASQ2!CZ95,'Étape 1 - à remplir'!$G$31:$G$400,"kg"),SUMIFS('Étape 1 - à remplir'!$F$31:$F$400,'Étape 1 - à remplir'!$E$31:$E$400,MASQ2!CZ95,'Étape 1 - à remplir'!$N$31:$N$400,DI$3,'Étape 1 - à remplir'!$G$31:$G$400,"kg"))))))=0,NA(),IF(DI$2="Catégorie",IF(DI$3="Toutes",SUMIFS('Étape 1 - à remplir'!$F$31:$F$400,'Étape 1 - à remplir'!$E$31:$E$400,MASQ2!CZ95,'Étape 1 - à remplir'!$G$31:$G$400,"kg"),SUMIFS('Étape 1 - à remplir'!$F$31:$F$400,'Étape 1 - à remplir'!$E$31:$E$400,MASQ2!CZ95,'Étape 1 - à remplir'!$C$31:$C$400,DI$3)),IF(DI$2="Âge",IF(DI$3="Tous",SUMIFS('Étape 1 - à remplir'!$F$31:$F$400,'Étape 1 - à remplir'!$E$31:$E$400,MASQ2!CZ95,'Étape 1 - à remplir'!$G$31:$G$400,"kg"),SUMIFS('Étape 1 - à remplir'!$F$31:$F$400,'Étape 1 - à remplir'!$E$31:$E$400,MASQ2!CZ95,'Étape 1 - à remplir'!$P$31:$P$400,DI$3,'Étape 1 - à remplir'!$G$31:$G$400,"kg")),IF(DI$2="Atelier",IF(DI$3="Tous",SUMIFS('Étape 1 - à remplir'!$F$31:$F$400,'Étape 1 - à remplir'!$E$31:$E$400,MASQ2!CZ95,'Étape 1 - à remplir'!$G$31:$G$400,"kg"),SUMIFS('Étape 1 - à remplir'!$F$31:$F$400,'Étape 1 - à remplir'!$E$31:$E$400,MASQ2!CZ95,'Étape 1 - à remplir'!$O$31:$O$400,DI$3,'Étape 1 - à remplir'!$G$31:$G$400,"kg")),IF(DI$2="Espèce",IF(DI$3="Tous",SUMIFS('Étape 1 - à remplir'!$F$31:$F$400,'Étape 1 - à remplir'!$E$31:$E$400,MASQ2!CZ95,'Étape 1 - à remplir'!$G$31:$G$400,"kg"),SUMIFS('Étape 1 - à remplir'!$F$31:$F$400,'Étape 1 - à remplir'!$E$31:$E$400,MASQ2!CZ95,'Étape 1 - à remplir'!$N$31:$N$400,DI$3,'Étape 1 - à remplir'!$G$31:$G$400,"kg")))))))</f>
        <v>#N/A</v>
      </c>
      <c r="DB95" s="104">
        <f t="shared" si="103"/>
        <v>0</v>
      </c>
      <c r="DC95" s="204" t="str">
        <f t="shared" si="96"/>
        <v>Ceftiofur</v>
      </c>
      <c r="DD95" s="204" t="str">
        <f t="shared" si="97"/>
        <v/>
      </c>
      <c r="DE95" s="204" t="str">
        <f t="shared" si="98"/>
        <v/>
      </c>
      <c r="DF95" s="204" t="str">
        <f t="shared" si="99"/>
        <v>Cephalosporines 3&amp;4G</v>
      </c>
      <c r="DG95" s="204" t="str">
        <f t="shared" si="100"/>
        <v/>
      </c>
      <c r="DH95" s="97" t="str">
        <f t="shared" si="101"/>
        <v/>
      </c>
      <c r="DI95" s="78"/>
      <c r="DJ95" s="78"/>
      <c r="DK95" s="77" t="str">
        <f ca="1"/>
        <v>CEFTIOCYL FLOW 50 MG/ML SUSPENSION INJECTABLE POUR PORCINS ET BOVINS</v>
      </c>
      <c r="DL95" s="79" t="e">
        <f ca="1"/>
        <v>#N/A</v>
      </c>
      <c r="DM95" s="102"/>
      <c r="DN95" s="8"/>
      <c r="DO95" s="8"/>
      <c r="DP95" s="8"/>
      <c r="DQ95" s="8"/>
      <c r="DR95" s="8"/>
      <c r="DS95" s="8"/>
      <c r="DT95" s="8"/>
      <c r="DU95" s="8"/>
      <c r="DV95" s="8"/>
      <c r="DW95" s="8"/>
      <c r="DX95" s="8"/>
      <c r="DY95" s="8"/>
      <c r="DZ95" s="8"/>
      <c r="EA95" s="8"/>
      <c r="EB95" s="8"/>
      <c r="EC95" s="8"/>
      <c r="ED95" s="8"/>
      <c r="EE95" s="8"/>
      <c r="EF95" s="8"/>
      <c r="EG95" s="8"/>
      <c r="EH95" s="8"/>
      <c r="EI95" s="8"/>
      <c r="EJ95" s="97"/>
    </row>
    <row r="96" spans="1:140" x14ac:dyDescent="0.25">
      <c r="A96" s="56"/>
      <c r="B96" s="8"/>
      <c r="C96" s="8"/>
      <c r="D96" s="8"/>
      <c r="E96" s="8"/>
      <c r="F96" s="8"/>
      <c r="G96" s="8"/>
      <c r="H96" s="8"/>
      <c r="I96" s="102" t="str">
        <f>INDEX(Données_ATB!BE:BV,MATCH(MASQ2!J96,Données_ATB!BE:BE,0),18)</f>
        <v>x</v>
      </c>
      <c r="J96" s="77" t="str">
        <f>Données_ATB!BE95</f>
        <v>CEFTIOSAN 50 MG/ML SUSPENSION INJECTABLE POUR PORCINS ET BOVINS</v>
      </c>
      <c r="K96" s="204" t="e">
        <f>IF(IF(S$2="Catégorie",IF(S$3="Toutes",SUMIFS('Étape 1 - à remplir'!$F$31:$F$400,'Étape 1 - à remplir'!$E$31:$E$400,MASQ2!J96,'Étape 1 - à remplir'!$G$31:$G$400,"animaux"),SUMIFS('Étape 1 - à remplir'!$F$31:$F$400,'Étape 1 - à remplir'!$E$31:$E$400,MASQ2!J96,'Étape 1 - à remplir'!$C$31:$C$400,S$3)),IF(S$2="Âge",IF(S$3="Tous",SUMIFS('Étape 1 - à remplir'!$F$31:$F$400,'Étape 1 - à remplir'!$E$31:$E$400,MASQ2!J96,'Étape 1 - à remplir'!$G$31:$G$400,"animaux"),SUMIFS('Étape 1 - à remplir'!$F$31:$F$400,'Étape 1 - à remplir'!$E$31:$E$400,MASQ2!J96,'Étape 1 - à remplir'!$P$31:$P$400,S$3)),IF(S$2="Atelier",IF(S$3="Tous",SUMIFS('Étape 1 - à remplir'!$F$31:$F$400,'Étape 1 - à remplir'!$E$31:$E$400,MASQ2!J96,'Étape 1 - à remplir'!$G$31:$G$400,"animaux"),SUMIFS('Étape 1 - à remplir'!$F$31:$F$400,'Étape 1 - à remplir'!$E$31:$E$400,MASQ2!J96,'Étape 1 - à remplir'!$O$31:$O$400,S$3)),IF(S$2="Espèce",IF(S$3="Tous",SUMIFS('Étape 1 - à remplir'!$F$31:$F$400,'Étape 1 - à remplir'!$E$31:$E$400,MASQ2!J96,'Étape 1 - à remplir'!$G$31:$G$400,"animaux"),SUMIFS('Étape 1 - à remplir'!$F$31:$F$400,'Étape 1 - à remplir'!$E$31:$E$400,MASQ2!J96,'Étape 1 - à remplir'!$N$31:$N$400,S$3))))))=0,NA(),IF(S$2="Catégorie",IF(S$3="Toutes",SUMIFS('Étape 1 - à remplir'!$F$31:$F$400,'Étape 1 - à remplir'!$E$31:$E$400,MASQ2!J96,'Étape 1 - à remplir'!$G$31:$G$400,"animaux"),SUMIFS('Étape 1 - à remplir'!$F$31:$F$400,'Étape 1 - à remplir'!$E$31:$E$400,MASQ2!J96,'Étape 1 - à remplir'!$C$31:$C$400,S$3)),IF(S$2="Âge",IF(S$3="Tous",SUMIFS('Étape 1 - à remplir'!$F$31:$F$400,'Étape 1 - à remplir'!$E$31:$E$400,MASQ2!J96,'Étape 1 - à remplir'!$G$31:$G$400,"animaux"),SUMIFS('Étape 1 - à remplir'!$F$31:$F$400,'Étape 1 - à remplir'!$E$31:$E$400,MASQ2!J96,'Étape 1 - à remplir'!$P$31:$P$400,S$3)),IF(S$2="Atelier",IF(S$3="Tous",SUMIFS('Étape 1 - à remplir'!$F$31:$F$400,'Étape 1 - à remplir'!$E$31:$E$400,MASQ2!J96,'Étape 1 - à remplir'!$G$31:$G$400,"animaux"),SUMIFS('Étape 1 - à remplir'!$F$31:$F$400,'Étape 1 - à remplir'!$E$31:$E$400,MASQ2!J96,'Étape 1 - à remplir'!$O$31:$O$400,S$3)),IF(S$2="Espèce",IF(S$3="Tous",SUMIFS('Étape 1 - à remplir'!$F$31:$F$400,'Étape 1 - à remplir'!$E$31:$E$400,MASQ2!J96,'Étape 1 - à remplir'!$G$31:$G$400,"animaux"),SUMIFS('Étape 1 - à remplir'!$F$31:$F$400,'Étape 1 - à remplir'!$E$31:$E$400,MASQ2!J96,'Étape 1 - à remplir'!$N$31:$N$400,S$3)))))))</f>
        <v>#N/A</v>
      </c>
      <c r="L96" s="97">
        <f t="shared" si="104"/>
        <v>0</v>
      </c>
      <c r="M96" s="56" t="str">
        <f>Données_ATB!BN95</f>
        <v>Ceftiofur</v>
      </c>
      <c r="N96" s="204" t="str">
        <f>Données_ATB!BO95</f>
        <v/>
      </c>
      <c r="O96" s="97" t="str">
        <f>Données_ATB!BP95</f>
        <v/>
      </c>
      <c r="P96" s="77" t="str">
        <f>Données_ATB!BR95</f>
        <v>Cephalosporines 3&amp;4G</v>
      </c>
      <c r="Q96" s="78" t="str">
        <f>Données_ATB!BS95</f>
        <v/>
      </c>
      <c r="R96" s="79" t="str">
        <f>Données_ATB!BT95</f>
        <v/>
      </c>
      <c r="S96" s="78"/>
      <c r="T96" s="78"/>
      <c r="U96" s="77" t="str">
        <f ca="1"/>
        <v>CEFTIOSAN 50 MG/ML SUSPENSION INJECTABLE POUR PORCINS ET BOVINS</v>
      </c>
      <c r="V96" s="79" t="e">
        <f ca="1"/>
        <v>#N/A</v>
      </c>
      <c r="W96" s="102"/>
      <c r="X96" s="8"/>
      <c r="Y96" s="8"/>
      <c r="Z96" s="8"/>
      <c r="AA96" s="8"/>
      <c r="AB96" s="102"/>
      <c r="AC96" s="8"/>
      <c r="AD96" s="8"/>
      <c r="AE96" s="8"/>
      <c r="AF96" s="8"/>
      <c r="AG96" s="8"/>
      <c r="AH96" s="8"/>
      <c r="AI96" s="8"/>
      <c r="AJ96" s="8"/>
      <c r="AK96" s="8"/>
      <c r="AL96" s="8"/>
      <c r="AM96" s="8"/>
      <c r="AN96" s="8"/>
      <c r="AO96" s="8"/>
      <c r="AP96" s="8"/>
      <c r="AQ96" s="8"/>
      <c r="AR96" s="8"/>
      <c r="AS96" s="8"/>
      <c r="AT96" s="97"/>
      <c r="AV96" s="56"/>
      <c r="AW96" s="8"/>
      <c r="AX96" s="8"/>
      <c r="AY96" s="8"/>
      <c r="AZ96" s="8"/>
      <c r="BA96" s="8"/>
      <c r="BB96" s="8"/>
      <c r="BC96" s="8"/>
      <c r="BD96" s="102" t="str">
        <f t="shared" si="86"/>
        <v>x</v>
      </c>
      <c r="BE96" s="56" t="str">
        <f t="shared" si="87"/>
        <v>CEFTIOSAN 50 MG/ML SUSPENSION INJECTABLE POUR PORCINS ET BOVINS</v>
      </c>
      <c r="BF96" s="204" t="e">
        <f>IF(IF(BN$2="Catégorie",IF(BN$3="Toutes",SUMIFS('Étape 1 - à remplir'!$F$31:$F$400,'Étape 1 - à remplir'!$E$31:$E$400,MASQ2!BE96,'Étape 1 - à remplir'!$G$31:$G$400,"lots"),SUMIFS('Étape 1 - à remplir'!$F$31:$F$400,'Étape 1 - à remplir'!$E$31:$E$400,MASQ2!BE96,'Étape 1 - à remplir'!$C$31:$C$400,BN$3)),IF(BN$2="Âge",IF(BN$3="Tous",SUMIFS('Étape 1 - à remplir'!$F$31:$F$400,'Étape 1 - à remplir'!$E$31:$E$400,MASQ2!BE96,'Étape 1 - à remplir'!$G$31:$G$400,"lots"),SUMIFS('Étape 1 - à remplir'!$F$31:$F$400,'Étape 1 - à remplir'!$E$31:$E$400,MASQ2!BE96,'Étape 1 - à remplir'!$P$31:$P$400,BN$3,'Étape 1 - à remplir'!$G$31:$G$400,"lots")),IF(BN$2="Atelier",IF(BN$3="Tous",SUMIFS('Étape 1 - à remplir'!$F$31:$F$400,'Étape 1 - à remplir'!$E$31:$E$400,MASQ2!BE96,'Étape 1 - à remplir'!$G$31:$G$400,"lots"),SUMIFS('Étape 1 - à remplir'!$F$31:$F$400,'Étape 1 - à remplir'!$E$31:$E$400,MASQ2!BE96,'Étape 1 - à remplir'!$O$31:$O$400,BN$3,'Étape 1 - à remplir'!$G$31:$G$400,"lots")),IF(BN$2="Espèce",IF(BN$3="Tous",SUMIFS('Étape 1 - à remplir'!$F$31:$F$400,'Étape 1 - à remplir'!$E$31:$E$400,MASQ2!BE96,'Étape 1 - à remplir'!$G$31:$G$400,"lots"),SUMIFS('Étape 1 - à remplir'!$F$31:$F$400,'Étape 1 - à remplir'!$E$31:$E$400,MASQ2!BE96,'Étape 1 - à remplir'!$N$31:$N$400,BN$3,'Étape 1 - à remplir'!$G$31:$G$400,"lots"))))))=0,NA(),IF(BN$2="Catégorie",IF(BN$3="Toutes",SUMIFS('Étape 1 - à remplir'!$F$31:$F$400,'Étape 1 - à remplir'!$E$31:$E$400,MASQ2!BE96,'Étape 1 - à remplir'!$G$31:$G$400,"lots"),SUMIFS('Étape 1 - à remplir'!$F$31:$F$400,'Étape 1 - à remplir'!$E$31:$E$400,MASQ2!BE96,'Étape 1 - à remplir'!$C$31:$C$400,BN$3)),IF(BN$2="Âge",IF(BN$3="Tous",SUMIFS('Étape 1 - à remplir'!$F$31:$F$400,'Étape 1 - à remplir'!$E$31:$E$400,MASQ2!BE96,'Étape 1 - à remplir'!$G$31:$G$400,"lots"),SUMIFS('Étape 1 - à remplir'!$F$31:$F$400,'Étape 1 - à remplir'!$E$31:$E$400,MASQ2!BE96,'Étape 1 - à remplir'!$P$31:$P$400,BN$3,'Étape 1 - à remplir'!$G$31:$G$400,"lots")),IF(BN$2="Atelier",IF(BN$3="Tous",SUMIFS('Étape 1 - à remplir'!$F$31:$F$400,'Étape 1 - à remplir'!$E$31:$E$400,MASQ2!BE96,'Étape 1 - à remplir'!$G$31:$G$400,"lots"),SUMIFS('Étape 1 - à remplir'!$F$31:$F$400,'Étape 1 - à remplir'!$E$31:$E$400,MASQ2!BE96,'Étape 1 - à remplir'!$O$31:$O$400,BN$3,'Étape 1 - à remplir'!$G$31:$G$400,"lots")),IF(BN$2="Espèce",IF(BN$3="Tous",SUMIFS('Étape 1 - à remplir'!$F$31:$F$400,'Étape 1 - à remplir'!$E$31:$E$400,MASQ2!BE96,'Étape 1 - à remplir'!$G$31:$G$400,"lots"),SUMIFS('Étape 1 - à remplir'!$F$31:$F$400,'Étape 1 - à remplir'!$E$31:$E$400,MASQ2!BE96,'Étape 1 - à remplir'!$N$31:$N$400,BN$3,'Étape 1 - à remplir'!$G$31:$G$400,"lots")))))))</f>
        <v>#N/A</v>
      </c>
      <c r="BG96" s="204">
        <f t="shared" si="102"/>
        <v>0</v>
      </c>
      <c r="BH96" s="204" t="str">
        <f t="shared" si="88"/>
        <v>Ceftiofur</v>
      </c>
      <c r="BI96" s="204" t="str">
        <f t="shared" si="89"/>
        <v/>
      </c>
      <c r="BJ96" s="204" t="str">
        <f t="shared" si="90"/>
        <v/>
      </c>
      <c r="BK96" s="204" t="str">
        <f t="shared" si="91"/>
        <v>Cephalosporines 3&amp;4G</v>
      </c>
      <c r="BL96" s="204" t="str">
        <f t="shared" si="92"/>
        <v/>
      </c>
      <c r="BM96" s="97" t="str">
        <f t="shared" si="93"/>
        <v/>
      </c>
      <c r="BN96" s="78"/>
      <c r="BO96" s="78"/>
      <c r="BP96" s="77" t="str">
        <f ca="1"/>
        <v>CEFTIOSAN 50 MG/ML SUSPENSION INJECTABLE POUR PORCINS ET BOVINS</v>
      </c>
      <c r="BQ96" s="79" t="e">
        <f ca="1"/>
        <v>#N/A</v>
      </c>
      <c r="BR96" s="102"/>
      <c r="BS96" s="8"/>
      <c r="BT96" s="8"/>
      <c r="BU96" s="8"/>
      <c r="BV96" s="8"/>
      <c r="BW96" s="8"/>
      <c r="BX96" s="8"/>
      <c r="BY96" s="78"/>
      <c r="BZ96" s="8"/>
      <c r="CA96" s="8"/>
      <c r="CB96" s="8"/>
      <c r="CC96" s="8"/>
      <c r="CD96" s="8"/>
      <c r="CE96" s="8"/>
      <c r="CF96" s="8"/>
      <c r="CG96" s="8"/>
      <c r="CH96" s="8"/>
      <c r="CI96" s="8"/>
      <c r="CJ96" s="8"/>
      <c r="CK96" s="8"/>
      <c r="CL96" s="8"/>
      <c r="CM96" s="8"/>
      <c r="CN96" s="8"/>
      <c r="CO96" s="97"/>
      <c r="CQ96" s="56"/>
      <c r="CR96" s="8"/>
      <c r="CS96" s="8"/>
      <c r="CT96" s="8"/>
      <c r="CU96" s="8"/>
      <c r="CV96" s="8"/>
      <c r="CW96" s="8"/>
      <c r="CX96" s="8"/>
      <c r="CY96" s="102" t="str">
        <f t="shared" si="94"/>
        <v>x</v>
      </c>
      <c r="CZ96" s="56" t="str">
        <f t="shared" si="95"/>
        <v>CEFTIOSAN 50 MG/ML SUSPENSION INJECTABLE POUR PORCINS ET BOVINS</v>
      </c>
      <c r="DA96" s="204" t="e">
        <f>IF(IF(DI$2="Catégorie",IF(DI$3="Toutes",SUMIFS('Étape 1 - à remplir'!$F$31:$F$400,'Étape 1 - à remplir'!$E$31:$E$400,MASQ2!CZ96,'Étape 1 - à remplir'!$G$31:$G$400,"kg"),SUMIFS('Étape 1 - à remplir'!$F$31:$F$400,'Étape 1 - à remplir'!$E$31:$E$400,MASQ2!CZ96,'Étape 1 - à remplir'!$C$31:$C$400,DI$3)),IF(DI$2="Âge",IF(DI$3="Tous",SUMIFS('Étape 1 - à remplir'!$F$31:$F$400,'Étape 1 - à remplir'!$E$31:$E$400,MASQ2!CZ96,'Étape 1 - à remplir'!$G$31:$G$400,"kg"),SUMIFS('Étape 1 - à remplir'!$F$31:$F$400,'Étape 1 - à remplir'!$E$31:$E$400,MASQ2!CZ96,'Étape 1 - à remplir'!$P$31:$P$400,DI$3,'Étape 1 - à remplir'!$G$31:$G$400,"kg")),IF(DI$2="Atelier",IF(DI$3="Tous",SUMIFS('Étape 1 - à remplir'!$F$31:$F$400,'Étape 1 - à remplir'!$E$31:$E$400,MASQ2!CZ96,'Étape 1 - à remplir'!$G$31:$G$400,"kg"),SUMIFS('Étape 1 - à remplir'!$F$31:$F$400,'Étape 1 - à remplir'!$E$31:$E$400,MASQ2!CZ96,'Étape 1 - à remplir'!$O$31:$O$400,DI$3,'Étape 1 - à remplir'!$G$31:$G$400,"kg")),IF(DI$2="Espèce",IF(DI$3="Tous",SUMIFS('Étape 1 - à remplir'!$F$31:$F$400,'Étape 1 - à remplir'!$E$31:$E$400,MASQ2!CZ96,'Étape 1 - à remplir'!$G$31:$G$400,"kg"),SUMIFS('Étape 1 - à remplir'!$F$31:$F$400,'Étape 1 - à remplir'!$E$31:$E$400,MASQ2!CZ96,'Étape 1 - à remplir'!$N$31:$N$400,DI$3,'Étape 1 - à remplir'!$G$31:$G$400,"kg"))))))=0,NA(),IF(DI$2="Catégorie",IF(DI$3="Toutes",SUMIFS('Étape 1 - à remplir'!$F$31:$F$400,'Étape 1 - à remplir'!$E$31:$E$400,MASQ2!CZ96,'Étape 1 - à remplir'!$G$31:$G$400,"kg"),SUMIFS('Étape 1 - à remplir'!$F$31:$F$400,'Étape 1 - à remplir'!$E$31:$E$400,MASQ2!CZ96,'Étape 1 - à remplir'!$C$31:$C$400,DI$3)),IF(DI$2="Âge",IF(DI$3="Tous",SUMIFS('Étape 1 - à remplir'!$F$31:$F$400,'Étape 1 - à remplir'!$E$31:$E$400,MASQ2!CZ96,'Étape 1 - à remplir'!$G$31:$G$400,"kg"),SUMIFS('Étape 1 - à remplir'!$F$31:$F$400,'Étape 1 - à remplir'!$E$31:$E$400,MASQ2!CZ96,'Étape 1 - à remplir'!$P$31:$P$400,DI$3,'Étape 1 - à remplir'!$G$31:$G$400,"kg")),IF(DI$2="Atelier",IF(DI$3="Tous",SUMIFS('Étape 1 - à remplir'!$F$31:$F$400,'Étape 1 - à remplir'!$E$31:$E$400,MASQ2!CZ96,'Étape 1 - à remplir'!$G$31:$G$400,"kg"),SUMIFS('Étape 1 - à remplir'!$F$31:$F$400,'Étape 1 - à remplir'!$E$31:$E$400,MASQ2!CZ96,'Étape 1 - à remplir'!$O$31:$O$400,DI$3,'Étape 1 - à remplir'!$G$31:$G$400,"kg")),IF(DI$2="Espèce",IF(DI$3="Tous",SUMIFS('Étape 1 - à remplir'!$F$31:$F$400,'Étape 1 - à remplir'!$E$31:$E$400,MASQ2!CZ96,'Étape 1 - à remplir'!$G$31:$G$400,"kg"),SUMIFS('Étape 1 - à remplir'!$F$31:$F$400,'Étape 1 - à remplir'!$E$31:$E$400,MASQ2!CZ96,'Étape 1 - à remplir'!$N$31:$N$400,DI$3,'Étape 1 - à remplir'!$G$31:$G$400,"kg")))))))</f>
        <v>#N/A</v>
      </c>
      <c r="DB96" s="104">
        <f t="shared" si="103"/>
        <v>0</v>
      </c>
      <c r="DC96" s="204" t="str">
        <f t="shared" si="96"/>
        <v>Ceftiofur</v>
      </c>
      <c r="DD96" s="204" t="str">
        <f t="shared" si="97"/>
        <v/>
      </c>
      <c r="DE96" s="204" t="str">
        <f t="shared" si="98"/>
        <v/>
      </c>
      <c r="DF96" s="204" t="str">
        <f t="shared" si="99"/>
        <v>Cephalosporines 3&amp;4G</v>
      </c>
      <c r="DG96" s="204" t="str">
        <f t="shared" si="100"/>
        <v/>
      </c>
      <c r="DH96" s="97" t="str">
        <f t="shared" si="101"/>
        <v/>
      </c>
      <c r="DI96" s="78"/>
      <c r="DJ96" s="78"/>
      <c r="DK96" s="77" t="str">
        <f ca="1"/>
        <v>CEFTIOSAN 50 MG/ML SUSPENSION INJECTABLE POUR PORCINS ET BOVINS</v>
      </c>
      <c r="DL96" s="79" t="e">
        <f ca="1"/>
        <v>#N/A</v>
      </c>
      <c r="DM96" s="102"/>
      <c r="DN96" s="8"/>
      <c r="DO96" s="8"/>
      <c r="DP96" s="8"/>
      <c r="DQ96" s="8"/>
      <c r="DR96" s="8"/>
      <c r="DS96" s="8"/>
      <c r="DT96" s="8"/>
      <c r="DU96" s="8"/>
      <c r="DV96" s="8"/>
      <c r="DW96" s="8"/>
      <c r="DX96" s="8"/>
      <c r="DY96" s="8"/>
      <c r="DZ96" s="8"/>
      <c r="EA96" s="8"/>
      <c r="EB96" s="8"/>
      <c r="EC96" s="8"/>
      <c r="ED96" s="8"/>
      <c r="EE96" s="8"/>
      <c r="EF96" s="8"/>
      <c r="EG96" s="8"/>
      <c r="EH96" s="8"/>
      <c r="EI96" s="8"/>
      <c r="EJ96" s="97"/>
    </row>
    <row r="97" spans="1:140" x14ac:dyDescent="0.25">
      <c r="A97" s="56"/>
      <c r="B97" s="8"/>
      <c r="C97" s="8"/>
      <c r="D97" s="8"/>
      <c r="E97" s="8"/>
      <c r="F97" s="8"/>
      <c r="G97" s="8"/>
      <c r="H97" s="8"/>
      <c r="I97" s="102" t="str">
        <f>INDEX(Données_ATB!BE:BV,MATCH(MASQ2!J97,Données_ATB!BE:BE,0),18)</f>
        <v>x</v>
      </c>
      <c r="J97" s="77" t="str">
        <f>Données_ATB!BE96</f>
        <v>CEMAY 50 MG/ML SUSPENSION INJECTABLE POUR PORCS ET BOVINS</v>
      </c>
      <c r="K97" s="204" t="e">
        <f>IF(IF(S$2="Catégorie",IF(S$3="Toutes",SUMIFS('Étape 1 - à remplir'!$F$31:$F$400,'Étape 1 - à remplir'!$E$31:$E$400,MASQ2!J97,'Étape 1 - à remplir'!$G$31:$G$400,"animaux"),SUMIFS('Étape 1 - à remplir'!$F$31:$F$400,'Étape 1 - à remplir'!$E$31:$E$400,MASQ2!J97,'Étape 1 - à remplir'!$C$31:$C$400,S$3)),IF(S$2="Âge",IF(S$3="Tous",SUMIFS('Étape 1 - à remplir'!$F$31:$F$400,'Étape 1 - à remplir'!$E$31:$E$400,MASQ2!J97,'Étape 1 - à remplir'!$G$31:$G$400,"animaux"),SUMIFS('Étape 1 - à remplir'!$F$31:$F$400,'Étape 1 - à remplir'!$E$31:$E$400,MASQ2!J97,'Étape 1 - à remplir'!$P$31:$P$400,S$3)),IF(S$2="Atelier",IF(S$3="Tous",SUMIFS('Étape 1 - à remplir'!$F$31:$F$400,'Étape 1 - à remplir'!$E$31:$E$400,MASQ2!J97,'Étape 1 - à remplir'!$G$31:$G$400,"animaux"),SUMIFS('Étape 1 - à remplir'!$F$31:$F$400,'Étape 1 - à remplir'!$E$31:$E$400,MASQ2!J97,'Étape 1 - à remplir'!$O$31:$O$400,S$3)),IF(S$2="Espèce",IF(S$3="Tous",SUMIFS('Étape 1 - à remplir'!$F$31:$F$400,'Étape 1 - à remplir'!$E$31:$E$400,MASQ2!J97,'Étape 1 - à remplir'!$G$31:$G$400,"animaux"),SUMIFS('Étape 1 - à remplir'!$F$31:$F$400,'Étape 1 - à remplir'!$E$31:$E$400,MASQ2!J97,'Étape 1 - à remplir'!$N$31:$N$400,S$3))))))=0,NA(),IF(S$2="Catégorie",IF(S$3="Toutes",SUMIFS('Étape 1 - à remplir'!$F$31:$F$400,'Étape 1 - à remplir'!$E$31:$E$400,MASQ2!J97,'Étape 1 - à remplir'!$G$31:$G$400,"animaux"),SUMIFS('Étape 1 - à remplir'!$F$31:$F$400,'Étape 1 - à remplir'!$E$31:$E$400,MASQ2!J97,'Étape 1 - à remplir'!$C$31:$C$400,S$3)),IF(S$2="Âge",IF(S$3="Tous",SUMIFS('Étape 1 - à remplir'!$F$31:$F$400,'Étape 1 - à remplir'!$E$31:$E$400,MASQ2!J97,'Étape 1 - à remplir'!$G$31:$G$400,"animaux"),SUMIFS('Étape 1 - à remplir'!$F$31:$F$400,'Étape 1 - à remplir'!$E$31:$E$400,MASQ2!J97,'Étape 1 - à remplir'!$P$31:$P$400,S$3)),IF(S$2="Atelier",IF(S$3="Tous",SUMIFS('Étape 1 - à remplir'!$F$31:$F$400,'Étape 1 - à remplir'!$E$31:$E$400,MASQ2!J97,'Étape 1 - à remplir'!$G$31:$G$400,"animaux"),SUMIFS('Étape 1 - à remplir'!$F$31:$F$400,'Étape 1 - à remplir'!$E$31:$E$400,MASQ2!J97,'Étape 1 - à remplir'!$O$31:$O$400,S$3)),IF(S$2="Espèce",IF(S$3="Tous",SUMIFS('Étape 1 - à remplir'!$F$31:$F$400,'Étape 1 - à remplir'!$E$31:$E$400,MASQ2!J97,'Étape 1 - à remplir'!$G$31:$G$400,"animaux"),SUMIFS('Étape 1 - à remplir'!$F$31:$F$400,'Étape 1 - à remplir'!$E$31:$E$400,MASQ2!J97,'Étape 1 - à remplir'!$N$31:$N$400,S$3)))))))</f>
        <v>#N/A</v>
      </c>
      <c r="L97" s="97">
        <f t="shared" si="104"/>
        <v>0</v>
      </c>
      <c r="M97" s="56" t="str">
        <f>Données_ATB!BN96</f>
        <v>Ceftiofur</v>
      </c>
      <c r="N97" s="204" t="str">
        <f>Données_ATB!BO96</f>
        <v/>
      </c>
      <c r="O97" s="97" t="str">
        <f>Données_ATB!BP96</f>
        <v/>
      </c>
      <c r="P97" s="77" t="str">
        <f>Données_ATB!BR96</f>
        <v>Cephalosporines 3&amp;4G</v>
      </c>
      <c r="Q97" s="78" t="str">
        <f>Données_ATB!BS96</f>
        <v/>
      </c>
      <c r="R97" s="79" t="str">
        <f>Données_ATB!BT96</f>
        <v/>
      </c>
      <c r="S97" s="78"/>
      <c r="T97" s="78"/>
      <c r="U97" s="77" t="str">
        <f ca="1"/>
        <v>CEMAY 50 MG/ML SUSPENSION INJECTABLE POUR PORCS ET BOVINS</v>
      </c>
      <c r="V97" s="79" t="e">
        <f ca="1"/>
        <v>#N/A</v>
      </c>
      <c r="W97" s="102"/>
      <c r="X97" s="8"/>
      <c r="Y97" s="8"/>
      <c r="Z97" s="8"/>
      <c r="AA97" s="8"/>
      <c r="AB97" s="102"/>
      <c r="AC97" s="8"/>
      <c r="AD97" s="8"/>
      <c r="AE97" s="8"/>
      <c r="AF97" s="8"/>
      <c r="AG97" s="8"/>
      <c r="AH97" s="8"/>
      <c r="AI97" s="8"/>
      <c r="AJ97" s="8"/>
      <c r="AK97" s="8"/>
      <c r="AL97" s="8"/>
      <c r="AM97" s="8"/>
      <c r="AN97" s="8"/>
      <c r="AO97" s="8"/>
      <c r="AP97" s="8"/>
      <c r="AQ97" s="8"/>
      <c r="AR97" s="8"/>
      <c r="AS97" s="8"/>
      <c r="AT97" s="97"/>
      <c r="AV97" s="56"/>
      <c r="AW97" s="8"/>
      <c r="AX97" s="8"/>
      <c r="AY97" s="8"/>
      <c r="AZ97" s="8"/>
      <c r="BA97" s="8"/>
      <c r="BB97" s="8"/>
      <c r="BC97" s="8"/>
      <c r="BD97" s="102" t="str">
        <f t="shared" si="86"/>
        <v>x</v>
      </c>
      <c r="BE97" s="56" t="str">
        <f t="shared" si="87"/>
        <v>CEMAY 50 MG/ML SUSPENSION INJECTABLE POUR PORCS ET BOVINS</v>
      </c>
      <c r="BF97" s="204" t="e">
        <f>IF(IF(BN$2="Catégorie",IF(BN$3="Toutes",SUMIFS('Étape 1 - à remplir'!$F$31:$F$400,'Étape 1 - à remplir'!$E$31:$E$400,MASQ2!BE97,'Étape 1 - à remplir'!$G$31:$G$400,"lots"),SUMIFS('Étape 1 - à remplir'!$F$31:$F$400,'Étape 1 - à remplir'!$E$31:$E$400,MASQ2!BE97,'Étape 1 - à remplir'!$C$31:$C$400,BN$3)),IF(BN$2="Âge",IF(BN$3="Tous",SUMIFS('Étape 1 - à remplir'!$F$31:$F$400,'Étape 1 - à remplir'!$E$31:$E$400,MASQ2!BE97,'Étape 1 - à remplir'!$G$31:$G$400,"lots"),SUMIFS('Étape 1 - à remplir'!$F$31:$F$400,'Étape 1 - à remplir'!$E$31:$E$400,MASQ2!BE97,'Étape 1 - à remplir'!$P$31:$P$400,BN$3,'Étape 1 - à remplir'!$G$31:$G$400,"lots")),IF(BN$2="Atelier",IF(BN$3="Tous",SUMIFS('Étape 1 - à remplir'!$F$31:$F$400,'Étape 1 - à remplir'!$E$31:$E$400,MASQ2!BE97,'Étape 1 - à remplir'!$G$31:$G$400,"lots"),SUMIFS('Étape 1 - à remplir'!$F$31:$F$400,'Étape 1 - à remplir'!$E$31:$E$400,MASQ2!BE97,'Étape 1 - à remplir'!$O$31:$O$400,BN$3,'Étape 1 - à remplir'!$G$31:$G$400,"lots")),IF(BN$2="Espèce",IF(BN$3="Tous",SUMIFS('Étape 1 - à remplir'!$F$31:$F$400,'Étape 1 - à remplir'!$E$31:$E$400,MASQ2!BE97,'Étape 1 - à remplir'!$G$31:$G$400,"lots"),SUMIFS('Étape 1 - à remplir'!$F$31:$F$400,'Étape 1 - à remplir'!$E$31:$E$400,MASQ2!BE97,'Étape 1 - à remplir'!$N$31:$N$400,BN$3,'Étape 1 - à remplir'!$G$31:$G$400,"lots"))))))=0,NA(),IF(BN$2="Catégorie",IF(BN$3="Toutes",SUMIFS('Étape 1 - à remplir'!$F$31:$F$400,'Étape 1 - à remplir'!$E$31:$E$400,MASQ2!BE97,'Étape 1 - à remplir'!$G$31:$G$400,"lots"),SUMIFS('Étape 1 - à remplir'!$F$31:$F$400,'Étape 1 - à remplir'!$E$31:$E$400,MASQ2!BE97,'Étape 1 - à remplir'!$C$31:$C$400,BN$3)),IF(BN$2="Âge",IF(BN$3="Tous",SUMIFS('Étape 1 - à remplir'!$F$31:$F$400,'Étape 1 - à remplir'!$E$31:$E$400,MASQ2!BE97,'Étape 1 - à remplir'!$G$31:$G$400,"lots"),SUMIFS('Étape 1 - à remplir'!$F$31:$F$400,'Étape 1 - à remplir'!$E$31:$E$400,MASQ2!BE97,'Étape 1 - à remplir'!$P$31:$P$400,BN$3,'Étape 1 - à remplir'!$G$31:$G$400,"lots")),IF(BN$2="Atelier",IF(BN$3="Tous",SUMIFS('Étape 1 - à remplir'!$F$31:$F$400,'Étape 1 - à remplir'!$E$31:$E$400,MASQ2!BE97,'Étape 1 - à remplir'!$G$31:$G$400,"lots"),SUMIFS('Étape 1 - à remplir'!$F$31:$F$400,'Étape 1 - à remplir'!$E$31:$E$400,MASQ2!BE97,'Étape 1 - à remplir'!$O$31:$O$400,BN$3,'Étape 1 - à remplir'!$G$31:$G$400,"lots")),IF(BN$2="Espèce",IF(BN$3="Tous",SUMIFS('Étape 1 - à remplir'!$F$31:$F$400,'Étape 1 - à remplir'!$E$31:$E$400,MASQ2!BE97,'Étape 1 - à remplir'!$G$31:$G$400,"lots"),SUMIFS('Étape 1 - à remplir'!$F$31:$F$400,'Étape 1 - à remplir'!$E$31:$E$400,MASQ2!BE97,'Étape 1 - à remplir'!$N$31:$N$400,BN$3,'Étape 1 - à remplir'!$G$31:$G$400,"lots")))))))</f>
        <v>#N/A</v>
      </c>
      <c r="BG97" s="204">
        <f t="shared" si="102"/>
        <v>0</v>
      </c>
      <c r="BH97" s="204" t="str">
        <f t="shared" si="88"/>
        <v>Ceftiofur</v>
      </c>
      <c r="BI97" s="204" t="str">
        <f t="shared" si="89"/>
        <v/>
      </c>
      <c r="BJ97" s="204" t="str">
        <f t="shared" si="90"/>
        <v/>
      </c>
      <c r="BK97" s="204" t="str">
        <f t="shared" si="91"/>
        <v>Cephalosporines 3&amp;4G</v>
      </c>
      <c r="BL97" s="204" t="str">
        <f t="shared" si="92"/>
        <v/>
      </c>
      <c r="BM97" s="97" t="str">
        <f t="shared" si="93"/>
        <v/>
      </c>
      <c r="BN97" s="78"/>
      <c r="BO97" s="78"/>
      <c r="BP97" s="77" t="str">
        <f ca="1"/>
        <v>CEMAY 50 MG/ML SUSPENSION INJECTABLE POUR PORCS ET BOVINS</v>
      </c>
      <c r="BQ97" s="79" t="e">
        <f ca="1"/>
        <v>#N/A</v>
      </c>
      <c r="BR97" s="102"/>
      <c r="BS97" s="8"/>
      <c r="BT97" s="8"/>
      <c r="BU97" s="8"/>
      <c r="BV97" s="8"/>
      <c r="BW97" s="8"/>
      <c r="BX97" s="8"/>
      <c r="BY97" s="78"/>
      <c r="BZ97" s="8"/>
      <c r="CA97" s="8"/>
      <c r="CB97" s="8"/>
      <c r="CC97" s="8"/>
      <c r="CD97" s="8"/>
      <c r="CE97" s="8"/>
      <c r="CF97" s="8"/>
      <c r="CG97" s="8"/>
      <c r="CH97" s="8"/>
      <c r="CI97" s="8"/>
      <c r="CJ97" s="8"/>
      <c r="CK97" s="8"/>
      <c r="CL97" s="8"/>
      <c r="CM97" s="8"/>
      <c r="CN97" s="8"/>
      <c r="CO97" s="97"/>
      <c r="CQ97" s="56"/>
      <c r="CR97" s="8"/>
      <c r="CS97" s="8"/>
      <c r="CT97" s="8"/>
      <c r="CU97" s="8"/>
      <c r="CV97" s="8"/>
      <c r="CW97" s="8"/>
      <c r="CX97" s="8"/>
      <c r="CY97" s="102" t="str">
        <f t="shared" si="94"/>
        <v>x</v>
      </c>
      <c r="CZ97" s="56" t="str">
        <f t="shared" si="95"/>
        <v>CEMAY 50 MG/ML SUSPENSION INJECTABLE POUR PORCS ET BOVINS</v>
      </c>
      <c r="DA97" s="204" t="e">
        <f>IF(IF(DI$2="Catégorie",IF(DI$3="Toutes",SUMIFS('Étape 1 - à remplir'!$F$31:$F$400,'Étape 1 - à remplir'!$E$31:$E$400,MASQ2!CZ97,'Étape 1 - à remplir'!$G$31:$G$400,"kg"),SUMIFS('Étape 1 - à remplir'!$F$31:$F$400,'Étape 1 - à remplir'!$E$31:$E$400,MASQ2!CZ97,'Étape 1 - à remplir'!$C$31:$C$400,DI$3)),IF(DI$2="Âge",IF(DI$3="Tous",SUMIFS('Étape 1 - à remplir'!$F$31:$F$400,'Étape 1 - à remplir'!$E$31:$E$400,MASQ2!CZ97,'Étape 1 - à remplir'!$G$31:$G$400,"kg"),SUMIFS('Étape 1 - à remplir'!$F$31:$F$400,'Étape 1 - à remplir'!$E$31:$E$400,MASQ2!CZ97,'Étape 1 - à remplir'!$P$31:$P$400,DI$3,'Étape 1 - à remplir'!$G$31:$G$400,"kg")),IF(DI$2="Atelier",IF(DI$3="Tous",SUMIFS('Étape 1 - à remplir'!$F$31:$F$400,'Étape 1 - à remplir'!$E$31:$E$400,MASQ2!CZ97,'Étape 1 - à remplir'!$G$31:$G$400,"kg"),SUMIFS('Étape 1 - à remplir'!$F$31:$F$400,'Étape 1 - à remplir'!$E$31:$E$400,MASQ2!CZ97,'Étape 1 - à remplir'!$O$31:$O$400,DI$3,'Étape 1 - à remplir'!$G$31:$G$400,"kg")),IF(DI$2="Espèce",IF(DI$3="Tous",SUMIFS('Étape 1 - à remplir'!$F$31:$F$400,'Étape 1 - à remplir'!$E$31:$E$400,MASQ2!CZ97,'Étape 1 - à remplir'!$G$31:$G$400,"kg"),SUMIFS('Étape 1 - à remplir'!$F$31:$F$400,'Étape 1 - à remplir'!$E$31:$E$400,MASQ2!CZ97,'Étape 1 - à remplir'!$N$31:$N$400,DI$3,'Étape 1 - à remplir'!$G$31:$G$400,"kg"))))))=0,NA(),IF(DI$2="Catégorie",IF(DI$3="Toutes",SUMIFS('Étape 1 - à remplir'!$F$31:$F$400,'Étape 1 - à remplir'!$E$31:$E$400,MASQ2!CZ97,'Étape 1 - à remplir'!$G$31:$G$400,"kg"),SUMIFS('Étape 1 - à remplir'!$F$31:$F$400,'Étape 1 - à remplir'!$E$31:$E$400,MASQ2!CZ97,'Étape 1 - à remplir'!$C$31:$C$400,DI$3)),IF(DI$2="Âge",IF(DI$3="Tous",SUMIFS('Étape 1 - à remplir'!$F$31:$F$400,'Étape 1 - à remplir'!$E$31:$E$400,MASQ2!CZ97,'Étape 1 - à remplir'!$G$31:$G$400,"kg"),SUMIFS('Étape 1 - à remplir'!$F$31:$F$400,'Étape 1 - à remplir'!$E$31:$E$400,MASQ2!CZ97,'Étape 1 - à remplir'!$P$31:$P$400,DI$3,'Étape 1 - à remplir'!$G$31:$G$400,"kg")),IF(DI$2="Atelier",IF(DI$3="Tous",SUMIFS('Étape 1 - à remplir'!$F$31:$F$400,'Étape 1 - à remplir'!$E$31:$E$400,MASQ2!CZ97,'Étape 1 - à remplir'!$G$31:$G$400,"kg"),SUMIFS('Étape 1 - à remplir'!$F$31:$F$400,'Étape 1 - à remplir'!$E$31:$E$400,MASQ2!CZ97,'Étape 1 - à remplir'!$O$31:$O$400,DI$3,'Étape 1 - à remplir'!$G$31:$G$400,"kg")),IF(DI$2="Espèce",IF(DI$3="Tous",SUMIFS('Étape 1 - à remplir'!$F$31:$F$400,'Étape 1 - à remplir'!$E$31:$E$400,MASQ2!CZ97,'Étape 1 - à remplir'!$G$31:$G$400,"kg"),SUMIFS('Étape 1 - à remplir'!$F$31:$F$400,'Étape 1 - à remplir'!$E$31:$E$400,MASQ2!CZ97,'Étape 1 - à remplir'!$N$31:$N$400,DI$3,'Étape 1 - à remplir'!$G$31:$G$400,"kg")))))))</f>
        <v>#N/A</v>
      </c>
      <c r="DB97" s="104">
        <f t="shared" si="103"/>
        <v>0</v>
      </c>
      <c r="DC97" s="204" t="str">
        <f t="shared" si="96"/>
        <v>Ceftiofur</v>
      </c>
      <c r="DD97" s="204" t="str">
        <f t="shared" si="97"/>
        <v/>
      </c>
      <c r="DE97" s="204" t="str">
        <f t="shared" si="98"/>
        <v/>
      </c>
      <c r="DF97" s="204" t="str">
        <f t="shared" si="99"/>
        <v>Cephalosporines 3&amp;4G</v>
      </c>
      <c r="DG97" s="204" t="str">
        <f t="shared" si="100"/>
        <v/>
      </c>
      <c r="DH97" s="97" t="str">
        <f t="shared" si="101"/>
        <v/>
      </c>
      <c r="DI97" s="78"/>
      <c r="DJ97" s="78"/>
      <c r="DK97" s="77" t="str">
        <f ca="1"/>
        <v>CEMAY 50 MG/ML SUSPENSION INJECTABLE POUR PORCS ET BOVINS</v>
      </c>
      <c r="DL97" s="79" t="e">
        <f ca="1"/>
        <v>#N/A</v>
      </c>
      <c r="DM97" s="102"/>
      <c r="DN97" s="8"/>
      <c r="DO97" s="8"/>
      <c r="DP97" s="8"/>
      <c r="DQ97" s="8"/>
      <c r="DR97" s="8"/>
      <c r="DS97" s="8"/>
      <c r="DT97" s="8"/>
      <c r="DU97" s="8"/>
      <c r="DV97" s="8"/>
      <c r="DW97" s="8"/>
      <c r="DX97" s="8"/>
      <c r="DY97" s="8"/>
      <c r="DZ97" s="8"/>
      <c r="EA97" s="8"/>
      <c r="EB97" s="8"/>
      <c r="EC97" s="8"/>
      <c r="ED97" s="8"/>
      <c r="EE97" s="8"/>
      <c r="EF97" s="8"/>
      <c r="EG97" s="8"/>
      <c r="EH97" s="8"/>
      <c r="EI97" s="8"/>
      <c r="EJ97" s="97"/>
    </row>
    <row r="98" spans="1:140" x14ac:dyDescent="0.25">
      <c r="A98" s="56"/>
      <c r="B98" s="8"/>
      <c r="C98" s="8"/>
      <c r="D98" s="8"/>
      <c r="E98" s="8"/>
      <c r="F98" s="8"/>
      <c r="G98" s="8"/>
      <c r="H98" s="8"/>
      <c r="I98" s="102" t="str">
        <f>INDEX(Données_ATB!BE:BV,MATCH(MASQ2!J98,Données_ATB!BE:BE,0),18)</f>
        <v/>
      </c>
      <c r="J98" s="77" t="str">
        <f>Données_ATB!BE97</f>
        <v>CENTRAUREO</v>
      </c>
      <c r="K98" s="204" t="e">
        <f>IF(IF(S$2="Catégorie",IF(S$3="Toutes",SUMIFS('Étape 1 - à remplir'!$F$31:$F$400,'Étape 1 - à remplir'!$E$31:$E$400,MASQ2!J98,'Étape 1 - à remplir'!$G$31:$G$400,"animaux"),SUMIFS('Étape 1 - à remplir'!$F$31:$F$400,'Étape 1 - à remplir'!$E$31:$E$400,MASQ2!J98,'Étape 1 - à remplir'!$C$31:$C$400,S$3)),IF(S$2="Âge",IF(S$3="Tous",SUMIFS('Étape 1 - à remplir'!$F$31:$F$400,'Étape 1 - à remplir'!$E$31:$E$400,MASQ2!J98,'Étape 1 - à remplir'!$G$31:$G$400,"animaux"),SUMIFS('Étape 1 - à remplir'!$F$31:$F$400,'Étape 1 - à remplir'!$E$31:$E$400,MASQ2!J98,'Étape 1 - à remplir'!$P$31:$P$400,S$3)),IF(S$2="Atelier",IF(S$3="Tous",SUMIFS('Étape 1 - à remplir'!$F$31:$F$400,'Étape 1 - à remplir'!$E$31:$E$400,MASQ2!J98,'Étape 1 - à remplir'!$G$31:$G$400,"animaux"),SUMIFS('Étape 1 - à remplir'!$F$31:$F$400,'Étape 1 - à remplir'!$E$31:$E$400,MASQ2!J98,'Étape 1 - à remplir'!$O$31:$O$400,S$3)),IF(S$2="Espèce",IF(S$3="Tous",SUMIFS('Étape 1 - à remplir'!$F$31:$F$400,'Étape 1 - à remplir'!$E$31:$E$400,MASQ2!J98,'Étape 1 - à remplir'!$G$31:$G$400,"animaux"),SUMIFS('Étape 1 - à remplir'!$F$31:$F$400,'Étape 1 - à remplir'!$E$31:$E$400,MASQ2!J98,'Étape 1 - à remplir'!$N$31:$N$400,S$3))))))=0,NA(),IF(S$2="Catégorie",IF(S$3="Toutes",SUMIFS('Étape 1 - à remplir'!$F$31:$F$400,'Étape 1 - à remplir'!$E$31:$E$400,MASQ2!J98,'Étape 1 - à remplir'!$G$31:$G$400,"animaux"),SUMIFS('Étape 1 - à remplir'!$F$31:$F$400,'Étape 1 - à remplir'!$E$31:$E$400,MASQ2!J98,'Étape 1 - à remplir'!$C$31:$C$400,S$3)),IF(S$2="Âge",IF(S$3="Tous",SUMIFS('Étape 1 - à remplir'!$F$31:$F$400,'Étape 1 - à remplir'!$E$31:$E$400,MASQ2!J98,'Étape 1 - à remplir'!$G$31:$G$400,"animaux"),SUMIFS('Étape 1 - à remplir'!$F$31:$F$400,'Étape 1 - à remplir'!$E$31:$E$400,MASQ2!J98,'Étape 1 - à remplir'!$P$31:$P$400,S$3)),IF(S$2="Atelier",IF(S$3="Tous",SUMIFS('Étape 1 - à remplir'!$F$31:$F$400,'Étape 1 - à remplir'!$E$31:$E$400,MASQ2!J98,'Étape 1 - à remplir'!$G$31:$G$400,"animaux"),SUMIFS('Étape 1 - à remplir'!$F$31:$F$400,'Étape 1 - à remplir'!$E$31:$E$400,MASQ2!J98,'Étape 1 - à remplir'!$O$31:$O$400,S$3)),IF(S$2="Espèce",IF(S$3="Tous",SUMIFS('Étape 1 - à remplir'!$F$31:$F$400,'Étape 1 - à remplir'!$E$31:$E$400,MASQ2!J98,'Étape 1 - à remplir'!$G$31:$G$400,"animaux"),SUMIFS('Étape 1 - à remplir'!$F$31:$F$400,'Étape 1 - à remplir'!$E$31:$E$400,MASQ2!J98,'Étape 1 - à remplir'!$N$31:$N$400,S$3)))))))</f>
        <v>#N/A</v>
      </c>
      <c r="L98" s="97">
        <f t="shared" si="104"/>
        <v>0</v>
      </c>
      <c r="M98" s="56" t="str">
        <f>Données_ATB!BN97</f>
        <v>Chlortétracycline</v>
      </c>
      <c r="N98" s="204" t="str">
        <f>Données_ATB!BO97</f>
        <v/>
      </c>
      <c r="O98" s="97" t="str">
        <f>Données_ATB!BP97</f>
        <v/>
      </c>
      <c r="P98" s="77" t="str">
        <f>Données_ATB!BR97</f>
        <v>Tetracyclines</v>
      </c>
      <c r="Q98" s="78" t="str">
        <f>Données_ATB!BS97</f>
        <v/>
      </c>
      <c r="R98" s="79" t="str">
        <f>Données_ATB!BT97</f>
        <v/>
      </c>
      <c r="S98" s="78"/>
      <c r="T98" s="78"/>
      <c r="U98" s="77" t="str">
        <f ca="1"/>
        <v>CENTRAUREO</v>
      </c>
      <c r="V98" s="79" t="e">
        <f ca="1"/>
        <v>#N/A</v>
      </c>
      <c r="W98" s="102"/>
      <c r="X98" s="8"/>
      <c r="Y98" s="8"/>
      <c r="Z98" s="8"/>
      <c r="AA98" s="8"/>
      <c r="AB98" s="102"/>
      <c r="AC98" s="8"/>
      <c r="AD98" s="8"/>
      <c r="AE98" s="8"/>
      <c r="AF98" s="8"/>
      <c r="AG98" s="8"/>
      <c r="AH98" s="8"/>
      <c r="AI98" s="8"/>
      <c r="AJ98" s="8"/>
      <c r="AK98" s="8"/>
      <c r="AL98" s="8"/>
      <c r="AM98" s="8"/>
      <c r="AN98" s="8"/>
      <c r="AO98" s="8"/>
      <c r="AP98" s="8"/>
      <c r="AQ98" s="8"/>
      <c r="AR98" s="8"/>
      <c r="AS98" s="8"/>
      <c r="AT98" s="97"/>
      <c r="AV98" s="56"/>
      <c r="AW98" s="8"/>
      <c r="AX98" s="8"/>
      <c r="AY98" s="8"/>
      <c r="AZ98" s="8"/>
      <c r="BA98" s="8"/>
      <c r="BB98" s="8"/>
      <c r="BC98" s="8"/>
      <c r="BD98" s="102" t="str">
        <f t="shared" si="86"/>
        <v/>
      </c>
      <c r="BE98" s="56" t="str">
        <f t="shared" si="87"/>
        <v>CENTRAUREO</v>
      </c>
      <c r="BF98" s="204" t="e">
        <f>IF(IF(BN$2="Catégorie",IF(BN$3="Toutes",SUMIFS('Étape 1 - à remplir'!$F$31:$F$400,'Étape 1 - à remplir'!$E$31:$E$400,MASQ2!BE98,'Étape 1 - à remplir'!$G$31:$G$400,"lots"),SUMIFS('Étape 1 - à remplir'!$F$31:$F$400,'Étape 1 - à remplir'!$E$31:$E$400,MASQ2!BE98,'Étape 1 - à remplir'!$C$31:$C$400,BN$3)),IF(BN$2="Âge",IF(BN$3="Tous",SUMIFS('Étape 1 - à remplir'!$F$31:$F$400,'Étape 1 - à remplir'!$E$31:$E$400,MASQ2!BE98,'Étape 1 - à remplir'!$G$31:$G$400,"lots"),SUMIFS('Étape 1 - à remplir'!$F$31:$F$400,'Étape 1 - à remplir'!$E$31:$E$400,MASQ2!BE98,'Étape 1 - à remplir'!$P$31:$P$400,BN$3,'Étape 1 - à remplir'!$G$31:$G$400,"lots")),IF(BN$2="Atelier",IF(BN$3="Tous",SUMIFS('Étape 1 - à remplir'!$F$31:$F$400,'Étape 1 - à remplir'!$E$31:$E$400,MASQ2!BE98,'Étape 1 - à remplir'!$G$31:$G$400,"lots"),SUMIFS('Étape 1 - à remplir'!$F$31:$F$400,'Étape 1 - à remplir'!$E$31:$E$400,MASQ2!BE98,'Étape 1 - à remplir'!$O$31:$O$400,BN$3,'Étape 1 - à remplir'!$G$31:$G$400,"lots")),IF(BN$2="Espèce",IF(BN$3="Tous",SUMIFS('Étape 1 - à remplir'!$F$31:$F$400,'Étape 1 - à remplir'!$E$31:$E$400,MASQ2!BE98,'Étape 1 - à remplir'!$G$31:$G$400,"lots"),SUMIFS('Étape 1 - à remplir'!$F$31:$F$400,'Étape 1 - à remplir'!$E$31:$E$400,MASQ2!BE98,'Étape 1 - à remplir'!$N$31:$N$400,BN$3,'Étape 1 - à remplir'!$G$31:$G$400,"lots"))))))=0,NA(),IF(BN$2="Catégorie",IF(BN$3="Toutes",SUMIFS('Étape 1 - à remplir'!$F$31:$F$400,'Étape 1 - à remplir'!$E$31:$E$400,MASQ2!BE98,'Étape 1 - à remplir'!$G$31:$G$400,"lots"),SUMIFS('Étape 1 - à remplir'!$F$31:$F$400,'Étape 1 - à remplir'!$E$31:$E$400,MASQ2!BE98,'Étape 1 - à remplir'!$C$31:$C$400,BN$3)),IF(BN$2="Âge",IF(BN$3="Tous",SUMIFS('Étape 1 - à remplir'!$F$31:$F$400,'Étape 1 - à remplir'!$E$31:$E$400,MASQ2!BE98,'Étape 1 - à remplir'!$G$31:$G$400,"lots"),SUMIFS('Étape 1 - à remplir'!$F$31:$F$400,'Étape 1 - à remplir'!$E$31:$E$400,MASQ2!BE98,'Étape 1 - à remplir'!$P$31:$P$400,BN$3,'Étape 1 - à remplir'!$G$31:$G$400,"lots")),IF(BN$2="Atelier",IF(BN$3="Tous",SUMIFS('Étape 1 - à remplir'!$F$31:$F$400,'Étape 1 - à remplir'!$E$31:$E$400,MASQ2!BE98,'Étape 1 - à remplir'!$G$31:$G$400,"lots"),SUMIFS('Étape 1 - à remplir'!$F$31:$F$400,'Étape 1 - à remplir'!$E$31:$E$400,MASQ2!BE98,'Étape 1 - à remplir'!$O$31:$O$400,BN$3,'Étape 1 - à remplir'!$G$31:$G$400,"lots")),IF(BN$2="Espèce",IF(BN$3="Tous",SUMIFS('Étape 1 - à remplir'!$F$31:$F$400,'Étape 1 - à remplir'!$E$31:$E$400,MASQ2!BE98,'Étape 1 - à remplir'!$G$31:$G$400,"lots"),SUMIFS('Étape 1 - à remplir'!$F$31:$F$400,'Étape 1 - à remplir'!$E$31:$E$400,MASQ2!BE98,'Étape 1 - à remplir'!$N$31:$N$400,BN$3,'Étape 1 - à remplir'!$G$31:$G$400,"lots")))))))</f>
        <v>#N/A</v>
      </c>
      <c r="BG98" s="204">
        <f t="shared" si="102"/>
        <v>0</v>
      </c>
      <c r="BH98" s="204" t="str">
        <f t="shared" si="88"/>
        <v>Chlortétracycline</v>
      </c>
      <c r="BI98" s="204" t="str">
        <f t="shared" si="89"/>
        <v/>
      </c>
      <c r="BJ98" s="204" t="str">
        <f t="shared" si="90"/>
        <v/>
      </c>
      <c r="BK98" s="204" t="str">
        <f t="shared" si="91"/>
        <v>Tetracyclines</v>
      </c>
      <c r="BL98" s="204" t="str">
        <f t="shared" si="92"/>
        <v/>
      </c>
      <c r="BM98" s="97" t="str">
        <f t="shared" si="93"/>
        <v/>
      </c>
      <c r="BN98" s="78"/>
      <c r="BO98" s="78"/>
      <c r="BP98" s="77" t="str">
        <f ca="1"/>
        <v>CENTRAUREO</v>
      </c>
      <c r="BQ98" s="79" t="e">
        <f ca="1"/>
        <v>#N/A</v>
      </c>
      <c r="BR98" s="102"/>
      <c r="BS98" s="8"/>
      <c r="BT98" s="8"/>
      <c r="BU98" s="8"/>
      <c r="BV98" s="8"/>
      <c r="BW98" s="8"/>
      <c r="BX98" s="8"/>
      <c r="BY98" s="82"/>
      <c r="BZ98" s="8"/>
      <c r="CA98" s="8"/>
      <c r="CB98" s="8"/>
      <c r="CC98" s="8"/>
      <c r="CD98" s="8"/>
      <c r="CE98" s="8"/>
      <c r="CF98" s="8"/>
      <c r="CG98" s="8"/>
      <c r="CH98" s="8"/>
      <c r="CI98" s="8"/>
      <c r="CJ98" s="8"/>
      <c r="CK98" s="8"/>
      <c r="CL98" s="8"/>
      <c r="CM98" s="8"/>
      <c r="CN98" s="8"/>
      <c r="CO98" s="97"/>
      <c r="CQ98" s="56"/>
      <c r="CR98" s="8"/>
      <c r="CS98" s="8"/>
      <c r="CT98" s="8"/>
      <c r="CU98" s="8"/>
      <c r="CV98" s="8"/>
      <c r="CW98" s="8"/>
      <c r="CX98" s="8"/>
      <c r="CY98" s="102" t="str">
        <f t="shared" si="94"/>
        <v/>
      </c>
      <c r="CZ98" s="56" t="str">
        <f t="shared" si="95"/>
        <v>CENTRAUREO</v>
      </c>
      <c r="DA98" s="204" t="e">
        <f>IF(IF(DI$2="Catégorie",IF(DI$3="Toutes",SUMIFS('Étape 1 - à remplir'!$F$31:$F$400,'Étape 1 - à remplir'!$E$31:$E$400,MASQ2!CZ98,'Étape 1 - à remplir'!$G$31:$G$400,"kg"),SUMIFS('Étape 1 - à remplir'!$F$31:$F$400,'Étape 1 - à remplir'!$E$31:$E$400,MASQ2!CZ98,'Étape 1 - à remplir'!$C$31:$C$400,DI$3)),IF(DI$2="Âge",IF(DI$3="Tous",SUMIFS('Étape 1 - à remplir'!$F$31:$F$400,'Étape 1 - à remplir'!$E$31:$E$400,MASQ2!CZ98,'Étape 1 - à remplir'!$G$31:$G$400,"kg"),SUMIFS('Étape 1 - à remplir'!$F$31:$F$400,'Étape 1 - à remplir'!$E$31:$E$400,MASQ2!CZ98,'Étape 1 - à remplir'!$P$31:$P$400,DI$3,'Étape 1 - à remplir'!$G$31:$G$400,"kg")),IF(DI$2="Atelier",IF(DI$3="Tous",SUMIFS('Étape 1 - à remplir'!$F$31:$F$400,'Étape 1 - à remplir'!$E$31:$E$400,MASQ2!CZ98,'Étape 1 - à remplir'!$G$31:$G$400,"kg"),SUMIFS('Étape 1 - à remplir'!$F$31:$F$400,'Étape 1 - à remplir'!$E$31:$E$400,MASQ2!CZ98,'Étape 1 - à remplir'!$O$31:$O$400,DI$3,'Étape 1 - à remplir'!$G$31:$G$400,"kg")),IF(DI$2="Espèce",IF(DI$3="Tous",SUMIFS('Étape 1 - à remplir'!$F$31:$F$400,'Étape 1 - à remplir'!$E$31:$E$400,MASQ2!CZ98,'Étape 1 - à remplir'!$G$31:$G$400,"kg"),SUMIFS('Étape 1 - à remplir'!$F$31:$F$400,'Étape 1 - à remplir'!$E$31:$E$400,MASQ2!CZ98,'Étape 1 - à remplir'!$N$31:$N$400,DI$3,'Étape 1 - à remplir'!$G$31:$G$400,"kg"))))))=0,NA(),IF(DI$2="Catégorie",IF(DI$3="Toutes",SUMIFS('Étape 1 - à remplir'!$F$31:$F$400,'Étape 1 - à remplir'!$E$31:$E$400,MASQ2!CZ98,'Étape 1 - à remplir'!$G$31:$G$400,"kg"),SUMIFS('Étape 1 - à remplir'!$F$31:$F$400,'Étape 1 - à remplir'!$E$31:$E$400,MASQ2!CZ98,'Étape 1 - à remplir'!$C$31:$C$400,DI$3)),IF(DI$2="Âge",IF(DI$3="Tous",SUMIFS('Étape 1 - à remplir'!$F$31:$F$400,'Étape 1 - à remplir'!$E$31:$E$400,MASQ2!CZ98,'Étape 1 - à remplir'!$G$31:$G$400,"kg"),SUMIFS('Étape 1 - à remplir'!$F$31:$F$400,'Étape 1 - à remplir'!$E$31:$E$400,MASQ2!CZ98,'Étape 1 - à remplir'!$P$31:$P$400,DI$3,'Étape 1 - à remplir'!$G$31:$G$400,"kg")),IF(DI$2="Atelier",IF(DI$3="Tous",SUMIFS('Étape 1 - à remplir'!$F$31:$F$400,'Étape 1 - à remplir'!$E$31:$E$400,MASQ2!CZ98,'Étape 1 - à remplir'!$G$31:$G$400,"kg"),SUMIFS('Étape 1 - à remplir'!$F$31:$F$400,'Étape 1 - à remplir'!$E$31:$E$400,MASQ2!CZ98,'Étape 1 - à remplir'!$O$31:$O$400,DI$3,'Étape 1 - à remplir'!$G$31:$G$400,"kg")),IF(DI$2="Espèce",IF(DI$3="Tous",SUMIFS('Étape 1 - à remplir'!$F$31:$F$400,'Étape 1 - à remplir'!$E$31:$E$400,MASQ2!CZ98,'Étape 1 - à remplir'!$G$31:$G$400,"kg"),SUMIFS('Étape 1 - à remplir'!$F$31:$F$400,'Étape 1 - à remplir'!$E$31:$E$400,MASQ2!CZ98,'Étape 1 - à remplir'!$N$31:$N$400,DI$3,'Étape 1 - à remplir'!$G$31:$G$400,"kg")))))))</f>
        <v>#N/A</v>
      </c>
      <c r="DB98" s="104">
        <f t="shared" si="103"/>
        <v>0</v>
      </c>
      <c r="DC98" s="204" t="str">
        <f t="shared" si="96"/>
        <v>Chlortétracycline</v>
      </c>
      <c r="DD98" s="204" t="str">
        <f t="shared" si="97"/>
        <v/>
      </c>
      <c r="DE98" s="204" t="str">
        <f t="shared" si="98"/>
        <v/>
      </c>
      <c r="DF98" s="204" t="str">
        <f t="shared" si="99"/>
        <v>Tetracyclines</v>
      </c>
      <c r="DG98" s="204" t="str">
        <f t="shared" si="100"/>
        <v/>
      </c>
      <c r="DH98" s="97" t="str">
        <f t="shared" si="101"/>
        <v/>
      </c>
      <c r="DI98" s="78"/>
      <c r="DJ98" s="78"/>
      <c r="DK98" s="77" t="str">
        <f ca="1"/>
        <v>CENTRAUREO</v>
      </c>
      <c r="DL98" s="79" t="e">
        <f ca="1"/>
        <v>#N/A</v>
      </c>
      <c r="DM98" s="102"/>
      <c r="DN98" s="8"/>
      <c r="DO98" s="8"/>
      <c r="DP98" s="8"/>
      <c r="DQ98" s="8"/>
      <c r="DR98" s="8"/>
      <c r="DS98" s="8"/>
      <c r="DT98" s="8"/>
      <c r="DU98" s="8"/>
      <c r="DV98" s="8"/>
      <c r="DW98" s="8"/>
      <c r="DX98" s="8"/>
      <c r="DY98" s="8"/>
      <c r="DZ98" s="8"/>
      <c r="EA98" s="8"/>
      <c r="EB98" s="8"/>
      <c r="EC98" s="8"/>
      <c r="ED98" s="8"/>
      <c r="EE98" s="8"/>
      <c r="EF98" s="8"/>
      <c r="EG98" s="8"/>
      <c r="EH98" s="8"/>
      <c r="EI98" s="8"/>
      <c r="EJ98" s="97"/>
    </row>
    <row r="99" spans="1:140" x14ac:dyDescent="0.25">
      <c r="A99" s="56"/>
      <c r="B99" s="8"/>
      <c r="C99" s="8"/>
      <c r="D99" s="8"/>
      <c r="E99" s="8"/>
      <c r="F99" s="8"/>
      <c r="G99" s="8"/>
      <c r="H99" s="8"/>
      <c r="I99" s="102" t="str">
        <f>INDEX(Données_ATB!BE:BV,MATCH(MASQ2!J99,Données_ATB!BE:BE,0),18)</f>
        <v/>
      </c>
      <c r="J99" s="77" t="str">
        <f>Données_ATB!BE98</f>
        <v>CEPRAVIN</v>
      </c>
      <c r="K99" s="204" t="e">
        <f>IF(IF(S$2="Catégorie",IF(S$3="Toutes",SUMIFS('Étape 1 - à remplir'!$F$31:$F$400,'Étape 1 - à remplir'!$E$31:$E$400,MASQ2!J99,'Étape 1 - à remplir'!$G$31:$G$400,"animaux"),SUMIFS('Étape 1 - à remplir'!$F$31:$F$400,'Étape 1 - à remplir'!$E$31:$E$400,MASQ2!J99,'Étape 1 - à remplir'!$C$31:$C$400,S$3)),IF(S$2="Âge",IF(S$3="Tous",SUMIFS('Étape 1 - à remplir'!$F$31:$F$400,'Étape 1 - à remplir'!$E$31:$E$400,MASQ2!J99,'Étape 1 - à remplir'!$G$31:$G$400,"animaux"),SUMIFS('Étape 1 - à remplir'!$F$31:$F$400,'Étape 1 - à remplir'!$E$31:$E$400,MASQ2!J99,'Étape 1 - à remplir'!$P$31:$P$400,S$3)),IF(S$2="Atelier",IF(S$3="Tous",SUMIFS('Étape 1 - à remplir'!$F$31:$F$400,'Étape 1 - à remplir'!$E$31:$E$400,MASQ2!J99,'Étape 1 - à remplir'!$G$31:$G$400,"animaux"),SUMIFS('Étape 1 - à remplir'!$F$31:$F$400,'Étape 1 - à remplir'!$E$31:$E$400,MASQ2!J99,'Étape 1 - à remplir'!$O$31:$O$400,S$3)),IF(S$2="Espèce",IF(S$3="Tous",SUMIFS('Étape 1 - à remplir'!$F$31:$F$400,'Étape 1 - à remplir'!$E$31:$E$400,MASQ2!J99,'Étape 1 - à remplir'!$G$31:$G$400,"animaux"),SUMIFS('Étape 1 - à remplir'!$F$31:$F$400,'Étape 1 - à remplir'!$E$31:$E$400,MASQ2!J99,'Étape 1 - à remplir'!$N$31:$N$400,S$3))))))=0,NA(),IF(S$2="Catégorie",IF(S$3="Toutes",SUMIFS('Étape 1 - à remplir'!$F$31:$F$400,'Étape 1 - à remplir'!$E$31:$E$400,MASQ2!J99,'Étape 1 - à remplir'!$G$31:$G$400,"animaux"),SUMIFS('Étape 1 - à remplir'!$F$31:$F$400,'Étape 1 - à remplir'!$E$31:$E$400,MASQ2!J99,'Étape 1 - à remplir'!$C$31:$C$400,S$3)),IF(S$2="Âge",IF(S$3="Tous",SUMIFS('Étape 1 - à remplir'!$F$31:$F$400,'Étape 1 - à remplir'!$E$31:$E$400,MASQ2!J99,'Étape 1 - à remplir'!$G$31:$G$400,"animaux"),SUMIFS('Étape 1 - à remplir'!$F$31:$F$400,'Étape 1 - à remplir'!$E$31:$E$400,MASQ2!J99,'Étape 1 - à remplir'!$P$31:$P$400,S$3)),IF(S$2="Atelier",IF(S$3="Tous",SUMIFS('Étape 1 - à remplir'!$F$31:$F$400,'Étape 1 - à remplir'!$E$31:$E$400,MASQ2!J99,'Étape 1 - à remplir'!$G$31:$G$400,"animaux"),SUMIFS('Étape 1 - à remplir'!$F$31:$F$400,'Étape 1 - à remplir'!$E$31:$E$400,MASQ2!J99,'Étape 1 - à remplir'!$O$31:$O$400,S$3)),IF(S$2="Espèce",IF(S$3="Tous",SUMIFS('Étape 1 - à remplir'!$F$31:$F$400,'Étape 1 - à remplir'!$E$31:$E$400,MASQ2!J99,'Étape 1 - à remplir'!$G$31:$G$400,"animaux"),SUMIFS('Étape 1 - à remplir'!$F$31:$F$400,'Étape 1 - à remplir'!$E$31:$E$400,MASQ2!J99,'Étape 1 - à remplir'!$N$31:$N$400,S$3)))))))</f>
        <v>#N/A</v>
      </c>
      <c r="L99" s="97">
        <f t="shared" si="104"/>
        <v>0</v>
      </c>
      <c r="M99" s="56" t="str">
        <f>Données_ATB!BN98</f>
        <v>Céfalonium</v>
      </c>
      <c r="N99" s="204" t="str">
        <f>Données_ATB!BO98</f>
        <v/>
      </c>
      <c r="O99" s="97" t="str">
        <f>Données_ATB!BP98</f>
        <v/>
      </c>
      <c r="P99" s="77" t="str">
        <f>Données_ATB!BR98</f>
        <v>Cephalosporines 1&amp;2G</v>
      </c>
      <c r="Q99" s="78" t="str">
        <f>Données_ATB!BS98</f>
        <v/>
      </c>
      <c r="R99" s="79" t="str">
        <f>Données_ATB!BT98</f>
        <v/>
      </c>
      <c r="S99" s="78"/>
      <c r="T99" s="78"/>
      <c r="U99" s="77" t="str">
        <f ca="1"/>
        <v>CEPRAVIN</v>
      </c>
      <c r="V99" s="79" t="e">
        <f ca="1"/>
        <v>#N/A</v>
      </c>
      <c r="W99" s="102"/>
      <c r="X99" s="8"/>
      <c r="Y99" s="8"/>
      <c r="Z99" s="8"/>
      <c r="AA99" s="8"/>
      <c r="AB99" s="102"/>
      <c r="AC99" s="8"/>
      <c r="AD99" s="8"/>
      <c r="AE99" s="8"/>
      <c r="AF99" s="8"/>
      <c r="AG99" s="8"/>
      <c r="AH99" s="8"/>
      <c r="AI99" s="8"/>
      <c r="AJ99" s="8"/>
      <c r="AK99" s="8"/>
      <c r="AL99" s="8"/>
      <c r="AM99" s="8"/>
      <c r="AN99" s="8"/>
      <c r="AO99" s="8"/>
      <c r="AP99" s="8"/>
      <c r="AQ99" s="8"/>
      <c r="AR99" s="8"/>
      <c r="AS99" s="8"/>
      <c r="AT99" s="97"/>
      <c r="AV99" s="56"/>
      <c r="AW99" s="8"/>
      <c r="AX99" s="8"/>
      <c r="AY99" s="8"/>
      <c r="AZ99" s="8"/>
      <c r="BA99" s="8"/>
      <c r="BB99" s="8"/>
      <c r="BC99" s="8"/>
      <c r="BD99" s="102" t="str">
        <f t="shared" si="86"/>
        <v/>
      </c>
      <c r="BE99" s="56" t="str">
        <f t="shared" si="87"/>
        <v>CEPRAVIN</v>
      </c>
      <c r="BF99" s="204" t="e">
        <f>IF(IF(BN$2="Catégorie",IF(BN$3="Toutes",SUMIFS('Étape 1 - à remplir'!$F$31:$F$400,'Étape 1 - à remplir'!$E$31:$E$400,MASQ2!BE99,'Étape 1 - à remplir'!$G$31:$G$400,"lots"),SUMIFS('Étape 1 - à remplir'!$F$31:$F$400,'Étape 1 - à remplir'!$E$31:$E$400,MASQ2!BE99,'Étape 1 - à remplir'!$C$31:$C$400,BN$3)),IF(BN$2="Âge",IF(BN$3="Tous",SUMIFS('Étape 1 - à remplir'!$F$31:$F$400,'Étape 1 - à remplir'!$E$31:$E$400,MASQ2!BE99,'Étape 1 - à remplir'!$G$31:$G$400,"lots"),SUMIFS('Étape 1 - à remplir'!$F$31:$F$400,'Étape 1 - à remplir'!$E$31:$E$400,MASQ2!BE99,'Étape 1 - à remplir'!$P$31:$P$400,BN$3,'Étape 1 - à remplir'!$G$31:$G$400,"lots")),IF(BN$2="Atelier",IF(BN$3="Tous",SUMIFS('Étape 1 - à remplir'!$F$31:$F$400,'Étape 1 - à remplir'!$E$31:$E$400,MASQ2!BE99,'Étape 1 - à remplir'!$G$31:$G$400,"lots"),SUMIFS('Étape 1 - à remplir'!$F$31:$F$400,'Étape 1 - à remplir'!$E$31:$E$400,MASQ2!BE99,'Étape 1 - à remplir'!$O$31:$O$400,BN$3,'Étape 1 - à remplir'!$G$31:$G$400,"lots")),IF(BN$2="Espèce",IF(BN$3="Tous",SUMIFS('Étape 1 - à remplir'!$F$31:$F$400,'Étape 1 - à remplir'!$E$31:$E$400,MASQ2!BE99,'Étape 1 - à remplir'!$G$31:$G$400,"lots"),SUMIFS('Étape 1 - à remplir'!$F$31:$F$400,'Étape 1 - à remplir'!$E$31:$E$400,MASQ2!BE99,'Étape 1 - à remplir'!$N$31:$N$400,BN$3,'Étape 1 - à remplir'!$G$31:$G$400,"lots"))))))=0,NA(),IF(BN$2="Catégorie",IF(BN$3="Toutes",SUMIFS('Étape 1 - à remplir'!$F$31:$F$400,'Étape 1 - à remplir'!$E$31:$E$400,MASQ2!BE99,'Étape 1 - à remplir'!$G$31:$G$400,"lots"),SUMIFS('Étape 1 - à remplir'!$F$31:$F$400,'Étape 1 - à remplir'!$E$31:$E$400,MASQ2!BE99,'Étape 1 - à remplir'!$C$31:$C$400,BN$3)),IF(BN$2="Âge",IF(BN$3="Tous",SUMIFS('Étape 1 - à remplir'!$F$31:$F$400,'Étape 1 - à remplir'!$E$31:$E$400,MASQ2!BE99,'Étape 1 - à remplir'!$G$31:$G$400,"lots"),SUMIFS('Étape 1 - à remplir'!$F$31:$F$400,'Étape 1 - à remplir'!$E$31:$E$400,MASQ2!BE99,'Étape 1 - à remplir'!$P$31:$P$400,BN$3,'Étape 1 - à remplir'!$G$31:$G$400,"lots")),IF(BN$2="Atelier",IF(BN$3="Tous",SUMIFS('Étape 1 - à remplir'!$F$31:$F$400,'Étape 1 - à remplir'!$E$31:$E$400,MASQ2!BE99,'Étape 1 - à remplir'!$G$31:$G$400,"lots"),SUMIFS('Étape 1 - à remplir'!$F$31:$F$400,'Étape 1 - à remplir'!$E$31:$E$400,MASQ2!BE99,'Étape 1 - à remplir'!$O$31:$O$400,BN$3,'Étape 1 - à remplir'!$G$31:$G$400,"lots")),IF(BN$2="Espèce",IF(BN$3="Tous",SUMIFS('Étape 1 - à remplir'!$F$31:$F$400,'Étape 1 - à remplir'!$E$31:$E$400,MASQ2!BE99,'Étape 1 - à remplir'!$G$31:$G$400,"lots"),SUMIFS('Étape 1 - à remplir'!$F$31:$F$400,'Étape 1 - à remplir'!$E$31:$E$400,MASQ2!BE99,'Étape 1 - à remplir'!$N$31:$N$400,BN$3,'Étape 1 - à remplir'!$G$31:$G$400,"lots")))))))</f>
        <v>#N/A</v>
      </c>
      <c r="BG99" s="204">
        <f t="shared" si="102"/>
        <v>0</v>
      </c>
      <c r="BH99" s="204" t="str">
        <f t="shared" si="88"/>
        <v>Céfalonium</v>
      </c>
      <c r="BI99" s="204" t="str">
        <f t="shared" si="89"/>
        <v/>
      </c>
      <c r="BJ99" s="204" t="str">
        <f t="shared" si="90"/>
        <v/>
      </c>
      <c r="BK99" s="204" t="str">
        <f t="shared" si="91"/>
        <v>Cephalosporines 1&amp;2G</v>
      </c>
      <c r="BL99" s="204" t="str">
        <f t="shared" si="92"/>
        <v/>
      </c>
      <c r="BM99" s="97" t="str">
        <f t="shared" si="93"/>
        <v/>
      </c>
      <c r="BN99" s="78"/>
      <c r="BO99" s="78"/>
      <c r="BP99" s="77" t="str">
        <f ca="1"/>
        <v>CEPRAVIN</v>
      </c>
      <c r="BQ99" s="79" t="e">
        <f ca="1"/>
        <v>#N/A</v>
      </c>
      <c r="BR99" s="102"/>
      <c r="BS99" s="8"/>
      <c r="BT99" s="8"/>
      <c r="BU99" s="8"/>
      <c r="BV99" s="8"/>
      <c r="BW99" s="8"/>
      <c r="BX99" s="8"/>
      <c r="BY99" s="78"/>
      <c r="BZ99" s="8"/>
      <c r="CA99" s="8"/>
      <c r="CB99" s="8"/>
      <c r="CC99" s="8"/>
      <c r="CD99" s="8"/>
      <c r="CE99" s="8"/>
      <c r="CF99" s="8"/>
      <c r="CG99" s="8"/>
      <c r="CH99" s="8"/>
      <c r="CI99" s="8"/>
      <c r="CJ99" s="8"/>
      <c r="CK99" s="8"/>
      <c r="CL99" s="8"/>
      <c r="CM99" s="8"/>
      <c r="CN99" s="8"/>
      <c r="CO99" s="97"/>
      <c r="CQ99" s="56"/>
      <c r="CR99" s="8"/>
      <c r="CS99" s="8"/>
      <c r="CT99" s="8"/>
      <c r="CU99" s="8"/>
      <c r="CV99" s="8"/>
      <c r="CW99" s="8"/>
      <c r="CX99" s="8"/>
      <c r="CY99" s="102" t="str">
        <f t="shared" si="94"/>
        <v/>
      </c>
      <c r="CZ99" s="56" t="str">
        <f t="shared" si="95"/>
        <v>CEPRAVIN</v>
      </c>
      <c r="DA99" s="204" t="e">
        <f>IF(IF(DI$2="Catégorie",IF(DI$3="Toutes",SUMIFS('Étape 1 - à remplir'!$F$31:$F$400,'Étape 1 - à remplir'!$E$31:$E$400,MASQ2!CZ99,'Étape 1 - à remplir'!$G$31:$G$400,"kg"),SUMIFS('Étape 1 - à remplir'!$F$31:$F$400,'Étape 1 - à remplir'!$E$31:$E$400,MASQ2!CZ99,'Étape 1 - à remplir'!$C$31:$C$400,DI$3)),IF(DI$2="Âge",IF(DI$3="Tous",SUMIFS('Étape 1 - à remplir'!$F$31:$F$400,'Étape 1 - à remplir'!$E$31:$E$400,MASQ2!CZ99,'Étape 1 - à remplir'!$G$31:$G$400,"kg"),SUMIFS('Étape 1 - à remplir'!$F$31:$F$400,'Étape 1 - à remplir'!$E$31:$E$400,MASQ2!CZ99,'Étape 1 - à remplir'!$P$31:$P$400,DI$3,'Étape 1 - à remplir'!$G$31:$G$400,"kg")),IF(DI$2="Atelier",IF(DI$3="Tous",SUMIFS('Étape 1 - à remplir'!$F$31:$F$400,'Étape 1 - à remplir'!$E$31:$E$400,MASQ2!CZ99,'Étape 1 - à remplir'!$G$31:$G$400,"kg"),SUMIFS('Étape 1 - à remplir'!$F$31:$F$400,'Étape 1 - à remplir'!$E$31:$E$400,MASQ2!CZ99,'Étape 1 - à remplir'!$O$31:$O$400,DI$3,'Étape 1 - à remplir'!$G$31:$G$400,"kg")),IF(DI$2="Espèce",IF(DI$3="Tous",SUMIFS('Étape 1 - à remplir'!$F$31:$F$400,'Étape 1 - à remplir'!$E$31:$E$400,MASQ2!CZ99,'Étape 1 - à remplir'!$G$31:$G$400,"kg"),SUMIFS('Étape 1 - à remplir'!$F$31:$F$400,'Étape 1 - à remplir'!$E$31:$E$400,MASQ2!CZ99,'Étape 1 - à remplir'!$N$31:$N$400,DI$3,'Étape 1 - à remplir'!$G$31:$G$400,"kg"))))))=0,NA(),IF(DI$2="Catégorie",IF(DI$3="Toutes",SUMIFS('Étape 1 - à remplir'!$F$31:$F$400,'Étape 1 - à remplir'!$E$31:$E$400,MASQ2!CZ99,'Étape 1 - à remplir'!$G$31:$G$400,"kg"),SUMIFS('Étape 1 - à remplir'!$F$31:$F$400,'Étape 1 - à remplir'!$E$31:$E$400,MASQ2!CZ99,'Étape 1 - à remplir'!$C$31:$C$400,DI$3)),IF(DI$2="Âge",IF(DI$3="Tous",SUMIFS('Étape 1 - à remplir'!$F$31:$F$400,'Étape 1 - à remplir'!$E$31:$E$400,MASQ2!CZ99,'Étape 1 - à remplir'!$G$31:$G$400,"kg"),SUMIFS('Étape 1 - à remplir'!$F$31:$F$400,'Étape 1 - à remplir'!$E$31:$E$400,MASQ2!CZ99,'Étape 1 - à remplir'!$P$31:$P$400,DI$3,'Étape 1 - à remplir'!$G$31:$G$400,"kg")),IF(DI$2="Atelier",IF(DI$3="Tous",SUMIFS('Étape 1 - à remplir'!$F$31:$F$400,'Étape 1 - à remplir'!$E$31:$E$400,MASQ2!CZ99,'Étape 1 - à remplir'!$G$31:$G$400,"kg"),SUMIFS('Étape 1 - à remplir'!$F$31:$F$400,'Étape 1 - à remplir'!$E$31:$E$400,MASQ2!CZ99,'Étape 1 - à remplir'!$O$31:$O$400,DI$3,'Étape 1 - à remplir'!$G$31:$G$400,"kg")),IF(DI$2="Espèce",IF(DI$3="Tous",SUMIFS('Étape 1 - à remplir'!$F$31:$F$400,'Étape 1 - à remplir'!$E$31:$E$400,MASQ2!CZ99,'Étape 1 - à remplir'!$G$31:$G$400,"kg"),SUMIFS('Étape 1 - à remplir'!$F$31:$F$400,'Étape 1 - à remplir'!$E$31:$E$400,MASQ2!CZ99,'Étape 1 - à remplir'!$N$31:$N$400,DI$3,'Étape 1 - à remplir'!$G$31:$G$400,"kg")))))))</f>
        <v>#N/A</v>
      </c>
      <c r="DB99" s="104">
        <f t="shared" si="103"/>
        <v>0</v>
      </c>
      <c r="DC99" s="204" t="str">
        <f t="shared" si="96"/>
        <v>Céfalonium</v>
      </c>
      <c r="DD99" s="204" t="str">
        <f t="shared" si="97"/>
        <v/>
      </c>
      <c r="DE99" s="204" t="str">
        <f t="shared" si="98"/>
        <v/>
      </c>
      <c r="DF99" s="204" t="str">
        <f t="shared" si="99"/>
        <v>Cephalosporines 1&amp;2G</v>
      </c>
      <c r="DG99" s="204" t="str">
        <f t="shared" si="100"/>
        <v/>
      </c>
      <c r="DH99" s="97" t="str">
        <f t="shared" si="101"/>
        <v/>
      </c>
      <c r="DI99" s="78"/>
      <c r="DJ99" s="78"/>
      <c r="DK99" s="77" t="str">
        <f ca="1"/>
        <v>CEPRAVIN</v>
      </c>
      <c r="DL99" s="79" t="e">
        <f ca="1"/>
        <v>#N/A</v>
      </c>
      <c r="DM99" s="102"/>
      <c r="DN99" s="8"/>
      <c r="DO99" s="8"/>
      <c r="DP99" s="8"/>
      <c r="DQ99" s="8"/>
      <c r="DR99" s="8"/>
      <c r="DS99" s="8"/>
      <c r="DT99" s="8"/>
      <c r="DU99" s="8"/>
      <c r="DV99" s="8"/>
      <c r="DW99" s="8"/>
      <c r="DX99" s="8"/>
      <c r="DY99" s="8"/>
      <c r="DZ99" s="8"/>
      <c r="EA99" s="8"/>
      <c r="EB99" s="8"/>
      <c r="EC99" s="8"/>
      <c r="ED99" s="8"/>
      <c r="EE99" s="8"/>
      <c r="EF99" s="8"/>
      <c r="EG99" s="8"/>
      <c r="EH99" s="8"/>
      <c r="EI99" s="8"/>
      <c r="EJ99" s="97"/>
    </row>
    <row r="100" spans="1:140" x14ac:dyDescent="0.25">
      <c r="A100" s="56"/>
      <c r="B100" s="8"/>
      <c r="C100" s="8"/>
      <c r="D100" s="8"/>
      <c r="E100" s="8"/>
      <c r="F100" s="8"/>
      <c r="G100" s="8"/>
      <c r="H100" s="8"/>
      <c r="I100" s="102" t="str">
        <f>INDEX(Données_ATB!BE:BV,MATCH(MASQ2!J100,Données_ATB!BE:BE,0),18)</f>
        <v/>
      </c>
      <c r="J100" s="77" t="str">
        <f>Données_ATB!BE99</f>
        <v>CEPRITECT 250 MG SUSPENSION INTRAMAMMAIRE POUR VACHES AU TARISSEMENT</v>
      </c>
      <c r="K100" s="204" t="e">
        <f>IF(IF(S$2="Catégorie",IF(S$3="Toutes",SUMIFS('Étape 1 - à remplir'!$F$31:$F$400,'Étape 1 - à remplir'!$E$31:$E$400,MASQ2!J100,'Étape 1 - à remplir'!$G$31:$G$400,"animaux"),SUMIFS('Étape 1 - à remplir'!$F$31:$F$400,'Étape 1 - à remplir'!$E$31:$E$400,MASQ2!J100,'Étape 1 - à remplir'!$C$31:$C$400,S$3)),IF(S$2="Âge",IF(S$3="Tous",SUMIFS('Étape 1 - à remplir'!$F$31:$F$400,'Étape 1 - à remplir'!$E$31:$E$400,MASQ2!J100,'Étape 1 - à remplir'!$G$31:$G$400,"animaux"),SUMIFS('Étape 1 - à remplir'!$F$31:$F$400,'Étape 1 - à remplir'!$E$31:$E$400,MASQ2!J100,'Étape 1 - à remplir'!$P$31:$P$400,S$3)),IF(S$2="Atelier",IF(S$3="Tous",SUMIFS('Étape 1 - à remplir'!$F$31:$F$400,'Étape 1 - à remplir'!$E$31:$E$400,MASQ2!J100,'Étape 1 - à remplir'!$G$31:$G$400,"animaux"),SUMIFS('Étape 1 - à remplir'!$F$31:$F$400,'Étape 1 - à remplir'!$E$31:$E$400,MASQ2!J100,'Étape 1 - à remplir'!$O$31:$O$400,S$3)),IF(S$2="Espèce",IF(S$3="Tous",SUMIFS('Étape 1 - à remplir'!$F$31:$F$400,'Étape 1 - à remplir'!$E$31:$E$400,MASQ2!J100,'Étape 1 - à remplir'!$G$31:$G$400,"animaux"),SUMIFS('Étape 1 - à remplir'!$F$31:$F$400,'Étape 1 - à remplir'!$E$31:$E$400,MASQ2!J100,'Étape 1 - à remplir'!$N$31:$N$400,S$3))))))=0,NA(),IF(S$2="Catégorie",IF(S$3="Toutes",SUMIFS('Étape 1 - à remplir'!$F$31:$F$400,'Étape 1 - à remplir'!$E$31:$E$400,MASQ2!J100,'Étape 1 - à remplir'!$G$31:$G$400,"animaux"),SUMIFS('Étape 1 - à remplir'!$F$31:$F$400,'Étape 1 - à remplir'!$E$31:$E$400,MASQ2!J100,'Étape 1 - à remplir'!$C$31:$C$400,S$3)),IF(S$2="Âge",IF(S$3="Tous",SUMIFS('Étape 1 - à remplir'!$F$31:$F$400,'Étape 1 - à remplir'!$E$31:$E$400,MASQ2!J100,'Étape 1 - à remplir'!$G$31:$G$400,"animaux"),SUMIFS('Étape 1 - à remplir'!$F$31:$F$400,'Étape 1 - à remplir'!$E$31:$E$400,MASQ2!J100,'Étape 1 - à remplir'!$P$31:$P$400,S$3)),IF(S$2="Atelier",IF(S$3="Tous",SUMIFS('Étape 1 - à remplir'!$F$31:$F$400,'Étape 1 - à remplir'!$E$31:$E$400,MASQ2!J100,'Étape 1 - à remplir'!$G$31:$G$400,"animaux"),SUMIFS('Étape 1 - à remplir'!$F$31:$F$400,'Étape 1 - à remplir'!$E$31:$E$400,MASQ2!J100,'Étape 1 - à remplir'!$O$31:$O$400,S$3)),IF(S$2="Espèce",IF(S$3="Tous",SUMIFS('Étape 1 - à remplir'!$F$31:$F$400,'Étape 1 - à remplir'!$E$31:$E$400,MASQ2!J100,'Étape 1 - à remplir'!$G$31:$G$400,"animaux"),SUMIFS('Étape 1 - à remplir'!$F$31:$F$400,'Étape 1 - à remplir'!$E$31:$E$400,MASQ2!J100,'Étape 1 - à remplir'!$N$31:$N$400,S$3)))))))</f>
        <v>#N/A</v>
      </c>
      <c r="L100" s="97">
        <f t="shared" si="104"/>
        <v>0</v>
      </c>
      <c r="M100" s="56" t="str">
        <f>Données_ATB!BN99</f>
        <v>Céfalonium</v>
      </c>
      <c r="N100" s="204" t="str">
        <f>Données_ATB!BO99</f>
        <v/>
      </c>
      <c r="O100" s="97" t="str">
        <f>Données_ATB!BP99</f>
        <v/>
      </c>
      <c r="P100" s="77" t="str">
        <f>Données_ATB!BR99</f>
        <v>Cephalosporines 1&amp;2G</v>
      </c>
      <c r="Q100" s="78" t="str">
        <f>Données_ATB!BS99</f>
        <v/>
      </c>
      <c r="R100" s="79" t="str">
        <f>Données_ATB!BT99</f>
        <v/>
      </c>
      <c r="S100" s="78"/>
      <c r="T100" s="78"/>
      <c r="U100" s="77" t="str">
        <f ca="1"/>
        <v>CEPRITECT 250 MG SUSPENSION INTRAMAMMAIRE POUR VACHES AU TARISSEMENT</v>
      </c>
      <c r="V100" s="79" t="e">
        <f ca="1"/>
        <v>#N/A</v>
      </c>
      <c r="W100" s="102"/>
      <c r="X100" s="8"/>
      <c r="Y100" s="8"/>
      <c r="Z100" s="8"/>
      <c r="AA100" s="8"/>
      <c r="AB100" s="102"/>
      <c r="AC100" s="8"/>
      <c r="AD100" s="8"/>
      <c r="AE100" s="8"/>
      <c r="AF100" s="8"/>
      <c r="AG100" s="8"/>
      <c r="AH100" s="8"/>
      <c r="AI100" s="8"/>
      <c r="AJ100" s="8"/>
      <c r="AK100" s="8"/>
      <c r="AL100" s="8"/>
      <c r="AM100" s="8"/>
      <c r="AN100" s="8"/>
      <c r="AO100" s="8"/>
      <c r="AP100" s="8"/>
      <c r="AQ100" s="8"/>
      <c r="AR100" s="8"/>
      <c r="AS100" s="8"/>
      <c r="AT100" s="97"/>
      <c r="AV100" s="56"/>
      <c r="AW100" s="8"/>
      <c r="AX100" s="8"/>
      <c r="AY100" s="8"/>
      <c r="AZ100" s="8"/>
      <c r="BA100" s="8"/>
      <c r="BB100" s="8"/>
      <c r="BC100" s="8"/>
      <c r="BD100" s="102" t="str">
        <f t="shared" si="86"/>
        <v/>
      </c>
      <c r="BE100" s="56" t="str">
        <f t="shared" si="87"/>
        <v>CEPRITECT 250 MG SUSPENSION INTRAMAMMAIRE POUR VACHES AU TARISSEMENT</v>
      </c>
      <c r="BF100" s="204" t="e">
        <f>IF(IF(BN$2="Catégorie",IF(BN$3="Toutes",SUMIFS('Étape 1 - à remplir'!$F$31:$F$400,'Étape 1 - à remplir'!$E$31:$E$400,MASQ2!BE100,'Étape 1 - à remplir'!$G$31:$G$400,"lots"),SUMIFS('Étape 1 - à remplir'!$F$31:$F$400,'Étape 1 - à remplir'!$E$31:$E$400,MASQ2!BE100,'Étape 1 - à remplir'!$C$31:$C$400,BN$3)),IF(BN$2="Âge",IF(BN$3="Tous",SUMIFS('Étape 1 - à remplir'!$F$31:$F$400,'Étape 1 - à remplir'!$E$31:$E$400,MASQ2!BE100,'Étape 1 - à remplir'!$G$31:$G$400,"lots"),SUMIFS('Étape 1 - à remplir'!$F$31:$F$400,'Étape 1 - à remplir'!$E$31:$E$400,MASQ2!BE100,'Étape 1 - à remplir'!$P$31:$P$400,BN$3,'Étape 1 - à remplir'!$G$31:$G$400,"lots")),IF(BN$2="Atelier",IF(BN$3="Tous",SUMIFS('Étape 1 - à remplir'!$F$31:$F$400,'Étape 1 - à remplir'!$E$31:$E$400,MASQ2!BE100,'Étape 1 - à remplir'!$G$31:$G$400,"lots"),SUMIFS('Étape 1 - à remplir'!$F$31:$F$400,'Étape 1 - à remplir'!$E$31:$E$400,MASQ2!BE100,'Étape 1 - à remplir'!$O$31:$O$400,BN$3,'Étape 1 - à remplir'!$G$31:$G$400,"lots")),IF(BN$2="Espèce",IF(BN$3="Tous",SUMIFS('Étape 1 - à remplir'!$F$31:$F$400,'Étape 1 - à remplir'!$E$31:$E$400,MASQ2!BE100,'Étape 1 - à remplir'!$G$31:$G$400,"lots"),SUMIFS('Étape 1 - à remplir'!$F$31:$F$400,'Étape 1 - à remplir'!$E$31:$E$400,MASQ2!BE100,'Étape 1 - à remplir'!$N$31:$N$400,BN$3,'Étape 1 - à remplir'!$G$31:$G$400,"lots"))))))=0,NA(),IF(BN$2="Catégorie",IF(BN$3="Toutes",SUMIFS('Étape 1 - à remplir'!$F$31:$F$400,'Étape 1 - à remplir'!$E$31:$E$400,MASQ2!BE100,'Étape 1 - à remplir'!$G$31:$G$400,"lots"),SUMIFS('Étape 1 - à remplir'!$F$31:$F$400,'Étape 1 - à remplir'!$E$31:$E$400,MASQ2!BE100,'Étape 1 - à remplir'!$C$31:$C$400,BN$3)),IF(BN$2="Âge",IF(BN$3="Tous",SUMIFS('Étape 1 - à remplir'!$F$31:$F$400,'Étape 1 - à remplir'!$E$31:$E$400,MASQ2!BE100,'Étape 1 - à remplir'!$G$31:$G$400,"lots"),SUMIFS('Étape 1 - à remplir'!$F$31:$F$400,'Étape 1 - à remplir'!$E$31:$E$400,MASQ2!BE100,'Étape 1 - à remplir'!$P$31:$P$400,BN$3,'Étape 1 - à remplir'!$G$31:$G$400,"lots")),IF(BN$2="Atelier",IF(BN$3="Tous",SUMIFS('Étape 1 - à remplir'!$F$31:$F$400,'Étape 1 - à remplir'!$E$31:$E$400,MASQ2!BE100,'Étape 1 - à remplir'!$G$31:$G$400,"lots"),SUMIFS('Étape 1 - à remplir'!$F$31:$F$400,'Étape 1 - à remplir'!$E$31:$E$400,MASQ2!BE100,'Étape 1 - à remplir'!$O$31:$O$400,BN$3,'Étape 1 - à remplir'!$G$31:$G$400,"lots")),IF(BN$2="Espèce",IF(BN$3="Tous",SUMIFS('Étape 1 - à remplir'!$F$31:$F$400,'Étape 1 - à remplir'!$E$31:$E$400,MASQ2!BE100,'Étape 1 - à remplir'!$G$31:$G$400,"lots"),SUMIFS('Étape 1 - à remplir'!$F$31:$F$400,'Étape 1 - à remplir'!$E$31:$E$400,MASQ2!BE100,'Étape 1 - à remplir'!$N$31:$N$400,BN$3,'Étape 1 - à remplir'!$G$31:$G$400,"lots")))))))</f>
        <v>#N/A</v>
      </c>
      <c r="BG100" s="204">
        <f t="shared" si="102"/>
        <v>0</v>
      </c>
      <c r="BH100" s="204" t="str">
        <f t="shared" si="88"/>
        <v>Céfalonium</v>
      </c>
      <c r="BI100" s="204" t="str">
        <f t="shared" si="89"/>
        <v/>
      </c>
      <c r="BJ100" s="204" t="str">
        <f t="shared" si="90"/>
        <v/>
      </c>
      <c r="BK100" s="204" t="str">
        <f t="shared" si="91"/>
        <v>Cephalosporines 1&amp;2G</v>
      </c>
      <c r="BL100" s="204" t="str">
        <f t="shared" si="92"/>
        <v/>
      </c>
      <c r="BM100" s="97" t="str">
        <f t="shared" si="93"/>
        <v/>
      </c>
      <c r="BN100" s="78"/>
      <c r="BO100" s="78"/>
      <c r="BP100" s="77" t="str">
        <f ca="1"/>
        <v>CEPRITECT 250 MG SUSPENSION INTRAMAMMAIRE POUR VACHES AU TARISSEMENT</v>
      </c>
      <c r="BQ100" s="79" t="e">
        <f ca="1"/>
        <v>#N/A</v>
      </c>
      <c r="BR100" s="102"/>
      <c r="BS100" s="8"/>
      <c r="BT100" s="8"/>
      <c r="BU100" s="8"/>
      <c r="BV100" s="8"/>
      <c r="BW100" s="8"/>
      <c r="BX100" s="8"/>
      <c r="BY100" s="78"/>
      <c r="BZ100" s="8"/>
      <c r="CA100" s="8"/>
      <c r="CB100" s="8"/>
      <c r="CC100" s="8"/>
      <c r="CD100" s="8"/>
      <c r="CE100" s="8"/>
      <c r="CF100" s="8"/>
      <c r="CG100" s="8"/>
      <c r="CH100" s="8"/>
      <c r="CI100" s="8"/>
      <c r="CJ100" s="8"/>
      <c r="CK100" s="8"/>
      <c r="CL100" s="8"/>
      <c r="CM100" s="8"/>
      <c r="CN100" s="8"/>
      <c r="CO100" s="97"/>
      <c r="CQ100" s="56"/>
      <c r="CR100" s="8"/>
      <c r="CS100" s="8"/>
      <c r="CT100" s="8"/>
      <c r="CU100" s="8"/>
      <c r="CV100" s="8"/>
      <c r="CW100" s="8"/>
      <c r="CX100" s="8"/>
      <c r="CY100" s="102" t="str">
        <f t="shared" si="94"/>
        <v/>
      </c>
      <c r="CZ100" s="56" t="str">
        <f t="shared" si="95"/>
        <v>CEPRITECT 250 MG SUSPENSION INTRAMAMMAIRE POUR VACHES AU TARISSEMENT</v>
      </c>
      <c r="DA100" s="204" t="e">
        <f>IF(IF(DI$2="Catégorie",IF(DI$3="Toutes",SUMIFS('Étape 1 - à remplir'!$F$31:$F$400,'Étape 1 - à remplir'!$E$31:$E$400,MASQ2!CZ100,'Étape 1 - à remplir'!$G$31:$G$400,"kg"),SUMIFS('Étape 1 - à remplir'!$F$31:$F$400,'Étape 1 - à remplir'!$E$31:$E$400,MASQ2!CZ100,'Étape 1 - à remplir'!$C$31:$C$400,DI$3)),IF(DI$2="Âge",IF(DI$3="Tous",SUMIFS('Étape 1 - à remplir'!$F$31:$F$400,'Étape 1 - à remplir'!$E$31:$E$400,MASQ2!CZ100,'Étape 1 - à remplir'!$G$31:$G$400,"kg"),SUMIFS('Étape 1 - à remplir'!$F$31:$F$400,'Étape 1 - à remplir'!$E$31:$E$400,MASQ2!CZ100,'Étape 1 - à remplir'!$P$31:$P$400,DI$3,'Étape 1 - à remplir'!$G$31:$G$400,"kg")),IF(DI$2="Atelier",IF(DI$3="Tous",SUMIFS('Étape 1 - à remplir'!$F$31:$F$400,'Étape 1 - à remplir'!$E$31:$E$400,MASQ2!CZ100,'Étape 1 - à remplir'!$G$31:$G$400,"kg"),SUMIFS('Étape 1 - à remplir'!$F$31:$F$400,'Étape 1 - à remplir'!$E$31:$E$400,MASQ2!CZ100,'Étape 1 - à remplir'!$O$31:$O$400,DI$3,'Étape 1 - à remplir'!$G$31:$G$400,"kg")),IF(DI$2="Espèce",IF(DI$3="Tous",SUMIFS('Étape 1 - à remplir'!$F$31:$F$400,'Étape 1 - à remplir'!$E$31:$E$400,MASQ2!CZ100,'Étape 1 - à remplir'!$G$31:$G$400,"kg"),SUMIFS('Étape 1 - à remplir'!$F$31:$F$400,'Étape 1 - à remplir'!$E$31:$E$400,MASQ2!CZ100,'Étape 1 - à remplir'!$N$31:$N$400,DI$3,'Étape 1 - à remplir'!$G$31:$G$400,"kg"))))))=0,NA(),IF(DI$2="Catégorie",IF(DI$3="Toutes",SUMIFS('Étape 1 - à remplir'!$F$31:$F$400,'Étape 1 - à remplir'!$E$31:$E$400,MASQ2!CZ100,'Étape 1 - à remplir'!$G$31:$G$400,"kg"),SUMIFS('Étape 1 - à remplir'!$F$31:$F$400,'Étape 1 - à remplir'!$E$31:$E$400,MASQ2!CZ100,'Étape 1 - à remplir'!$C$31:$C$400,DI$3)),IF(DI$2="Âge",IF(DI$3="Tous",SUMIFS('Étape 1 - à remplir'!$F$31:$F$400,'Étape 1 - à remplir'!$E$31:$E$400,MASQ2!CZ100,'Étape 1 - à remplir'!$G$31:$G$400,"kg"),SUMIFS('Étape 1 - à remplir'!$F$31:$F$400,'Étape 1 - à remplir'!$E$31:$E$400,MASQ2!CZ100,'Étape 1 - à remplir'!$P$31:$P$400,DI$3,'Étape 1 - à remplir'!$G$31:$G$400,"kg")),IF(DI$2="Atelier",IF(DI$3="Tous",SUMIFS('Étape 1 - à remplir'!$F$31:$F$400,'Étape 1 - à remplir'!$E$31:$E$400,MASQ2!CZ100,'Étape 1 - à remplir'!$G$31:$G$400,"kg"),SUMIFS('Étape 1 - à remplir'!$F$31:$F$400,'Étape 1 - à remplir'!$E$31:$E$400,MASQ2!CZ100,'Étape 1 - à remplir'!$O$31:$O$400,DI$3,'Étape 1 - à remplir'!$G$31:$G$400,"kg")),IF(DI$2="Espèce",IF(DI$3="Tous",SUMIFS('Étape 1 - à remplir'!$F$31:$F$400,'Étape 1 - à remplir'!$E$31:$E$400,MASQ2!CZ100,'Étape 1 - à remplir'!$G$31:$G$400,"kg"),SUMIFS('Étape 1 - à remplir'!$F$31:$F$400,'Étape 1 - à remplir'!$E$31:$E$400,MASQ2!CZ100,'Étape 1 - à remplir'!$N$31:$N$400,DI$3,'Étape 1 - à remplir'!$G$31:$G$400,"kg")))))))</f>
        <v>#N/A</v>
      </c>
      <c r="DB100" s="104">
        <f t="shared" si="103"/>
        <v>0</v>
      </c>
      <c r="DC100" s="204" t="str">
        <f t="shared" si="96"/>
        <v>Céfalonium</v>
      </c>
      <c r="DD100" s="204" t="str">
        <f t="shared" si="97"/>
        <v/>
      </c>
      <c r="DE100" s="204" t="str">
        <f t="shared" si="98"/>
        <v/>
      </c>
      <c r="DF100" s="204" t="str">
        <f t="shared" si="99"/>
        <v>Cephalosporines 1&amp;2G</v>
      </c>
      <c r="DG100" s="204" t="str">
        <f t="shared" si="100"/>
        <v/>
      </c>
      <c r="DH100" s="97" t="str">
        <f t="shared" si="101"/>
        <v/>
      </c>
      <c r="DI100" s="78"/>
      <c r="DJ100" s="78"/>
      <c r="DK100" s="77" t="str">
        <f ca="1"/>
        <v>CEPRITECT 250 MG SUSPENSION INTRAMAMMAIRE POUR VACHES AU TARISSEMENT</v>
      </c>
      <c r="DL100" s="79" t="e">
        <f ca="1"/>
        <v>#N/A</v>
      </c>
      <c r="DM100" s="102"/>
      <c r="DN100" s="8"/>
      <c r="DO100" s="8"/>
      <c r="DP100" s="8"/>
      <c r="DQ100" s="8"/>
      <c r="DR100" s="8"/>
      <c r="DS100" s="8"/>
      <c r="DT100" s="8"/>
      <c r="DU100" s="8"/>
      <c r="DV100" s="8"/>
      <c r="DW100" s="8"/>
      <c r="DX100" s="8"/>
      <c r="DY100" s="8"/>
      <c r="DZ100" s="8"/>
      <c r="EA100" s="8"/>
      <c r="EB100" s="8"/>
      <c r="EC100" s="8"/>
      <c r="ED100" s="8"/>
      <c r="EE100" s="8"/>
      <c r="EF100" s="8"/>
      <c r="EG100" s="8"/>
      <c r="EH100" s="8"/>
      <c r="EI100" s="8"/>
      <c r="EJ100" s="97"/>
    </row>
    <row r="101" spans="1:140" x14ac:dyDescent="0.25">
      <c r="A101" s="56"/>
      <c r="B101" s="8"/>
      <c r="C101" s="8"/>
      <c r="D101" s="8"/>
      <c r="E101" s="8"/>
      <c r="F101" s="8"/>
      <c r="G101" s="8"/>
      <c r="H101" s="8"/>
      <c r="I101" s="102" t="str">
        <f>INDEX(Données_ATB!BE:BV,MATCH(MASQ2!J101,Données_ATB!BE:BE,0),18)</f>
        <v>x</v>
      </c>
      <c r="J101" s="77" t="str">
        <f>Données_ATB!BE100</f>
        <v>CEVAXEL 50 MG/ML</v>
      </c>
      <c r="K101" s="204" t="e">
        <f>IF(IF(S$2="Catégorie",IF(S$3="Toutes",SUMIFS('Étape 1 - à remplir'!$F$31:$F$400,'Étape 1 - à remplir'!$E$31:$E$400,MASQ2!J101,'Étape 1 - à remplir'!$G$31:$G$400,"animaux"),SUMIFS('Étape 1 - à remplir'!$F$31:$F$400,'Étape 1 - à remplir'!$E$31:$E$400,MASQ2!J101,'Étape 1 - à remplir'!$C$31:$C$400,S$3)),IF(S$2="Âge",IF(S$3="Tous",SUMIFS('Étape 1 - à remplir'!$F$31:$F$400,'Étape 1 - à remplir'!$E$31:$E$400,MASQ2!J101,'Étape 1 - à remplir'!$G$31:$G$400,"animaux"),SUMIFS('Étape 1 - à remplir'!$F$31:$F$400,'Étape 1 - à remplir'!$E$31:$E$400,MASQ2!J101,'Étape 1 - à remplir'!$P$31:$P$400,S$3)),IF(S$2="Atelier",IF(S$3="Tous",SUMIFS('Étape 1 - à remplir'!$F$31:$F$400,'Étape 1 - à remplir'!$E$31:$E$400,MASQ2!J101,'Étape 1 - à remplir'!$G$31:$G$400,"animaux"),SUMIFS('Étape 1 - à remplir'!$F$31:$F$400,'Étape 1 - à remplir'!$E$31:$E$400,MASQ2!J101,'Étape 1 - à remplir'!$O$31:$O$400,S$3)),IF(S$2="Espèce",IF(S$3="Tous",SUMIFS('Étape 1 - à remplir'!$F$31:$F$400,'Étape 1 - à remplir'!$E$31:$E$400,MASQ2!J101,'Étape 1 - à remplir'!$G$31:$G$400,"animaux"),SUMIFS('Étape 1 - à remplir'!$F$31:$F$400,'Étape 1 - à remplir'!$E$31:$E$400,MASQ2!J101,'Étape 1 - à remplir'!$N$31:$N$400,S$3))))))=0,NA(),IF(S$2="Catégorie",IF(S$3="Toutes",SUMIFS('Étape 1 - à remplir'!$F$31:$F$400,'Étape 1 - à remplir'!$E$31:$E$400,MASQ2!J101,'Étape 1 - à remplir'!$G$31:$G$400,"animaux"),SUMIFS('Étape 1 - à remplir'!$F$31:$F$400,'Étape 1 - à remplir'!$E$31:$E$400,MASQ2!J101,'Étape 1 - à remplir'!$C$31:$C$400,S$3)),IF(S$2="Âge",IF(S$3="Tous",SUMIFS('Étape 1 - à remplir'!$F$31:$F$400,'Étape 1 - à remplir'!$E$31:$E$400,MASQ2!J101,'Étape 1 - à remplir'!$G$31:$G$400,"animaux"),SUMIFS('Étape 1 - à remplir'!$F$31:$F$400,'Étape 1 - à remplir'!$E$31:$E$400,MASQ2!J101,'Étape 1 - à remplir'!$P$31:$P$400,S$3)),IF(S$2="Atelier",IF(S$3="Tous",SUMIFS('Étape 1 - à remplir'!$F$31:$F$400,'Étape 1 - à remplir'!$E$31:$E$400,MASQ2!J101,'Étape 1 - à remplir'!$G$31:$G$400,"animaux"),SUMIFS('Étape 1 - à remplir'!$F$31:$F$400,'Étape 1 - à remplir'!$E$31:$E$400,MASQ2!J101,'Étape 1 - à remplir'!$O$31:$O$400,S$3)),IF(S$2="Espèce",IF(S$3="Tous",SUMIFS('Étape 1 - à remplir'!$F$31:$F$400,'Étape 1 - à remplir'!$E$31:$E$400,MASQ2!J101,'Étape 1 - à remplir'!$G$31:$G$400,"animaux"),SUMIFS('Étape 1 - à remplir'!$F$31:$F$400,'Étape 1 - à remplir'!$E$31:$E$400,MASQ2!J101,'Étape 1 - à remplir'!$N$31:$N$400,S$3)))))))</f>
        <v>#N/A</v>
      </c>
      <c r="L101" s="97">
        <f t="shared" si="104"/>
        <v>0</v>
      </c>
      <c r="M101" s="56" t="str">
        <f>Données_ATB!BN100</f>
        <v>Ceftiofur</v>
      </c>
      <c r="N101" s="204" t="str">
        <f>Données_ATB!BO100</f>
        <v/>
      </c>
      <c r="O101" s="97" t="str">
        <f>Données_ATB!BP100</f>
        <v/>
      </c>
      <c r="P101" s="77" t="str">
        <f>Données_ATB!BR100</f>
        <v>Cephalosporines 3&amp;4G</v>
      </c>
      <c r="Q101" s="78" t="str">
        <f>Données_ATB!BS100</f>
        <v/>
      </c>
      <c r="R101" s="79" t="str">
        <f>Données_ATB!BT100</f>
        <v/>
      </c>
      <c r="S101" s="78"/>
      <c r="T101" s="78"/>
      <c r="U101" s="77" t="str">
        <f ca="1"/>
        <v>CEVAXEL 50 MG/ML</v>
      </c>
      <c r="V101" s="79" t="e">
        <f ca="1"/>
        <v>#N/A</v>
      </c>
      <c r="W101" s="102"/>
      <c r="X101" s="8"/>
      <c r="Y101" s="8"/>
      <c r="Z101" s="8"/>
      <c r="AA101" s="8"/>
      <c r="AB101" s="102"/>
      <c r="AC101" s="8"/>
      <c r="AD101" s="8"/>
      <c r="AE101" s="8"/>
      <c r="AF101" s="8"/>
      <c r="AG101" s="8"/>
      <c r="AH101" s="8"/>
      <c r="AI101" s="8"/>
      <c r="AJ101" s="8"/>
      <c r="AK101" s="8"/>
      <c r="AL101" s="8"/>
      <c r="AM101" s="8"/>
      <c r="AN101" s="8"/>
      <c r="AO101" s="8"/>
      <c r="AP101" s="8"/>
      <c r="AQ101" s="8"/>
      <c r="AR101" s="8"/>
      <c r="AS101" s="8"/>
      <c r="AT101" s="97"/>
      <c r="AV101" s="56"/>
      <c r="AW101" s="8"/>
      <c r="AX101" s="8"/>
      <c r="AY101" s="8"/>
      <c r="AZ101" s="8"/>
      <c r="BA101" s="8"/>
      <c r="BB101" s="8"/>
      <c r="BC101" s="8"/>
      <c r="BD101" s="102" t="str">
        <f t="shared" si="86"/>
        <v>x</v>
      </c>
      <c r="BE101" s="56" t="str">
        <f t="shared" si="87"/>
        <v>CEVAXEL 50 MG/ML</v>
      </c>
      <c r="BF101" s="204" t="e">
        <f>IF(IF(BN$2="Catégorie",IF(BN$3="Toutes",SUMIFS('Étape 1 - à remplir'!$F$31:$F$400,'Étape 1 - à remplir'!$E$31:$E$400,MASQ2!BE101,'Étape 1 - à remplir'!$G$31:$G$400,"lots"),SUMIFS('Étape 1 - à remplir'!$F$31:$F$400,'Étape 1 - à remplir'!$E$31:$E$400,MASQ2!BE101,'Étape 1 - à remplir'!$C$31:$C$400,BN$3)),IF(BN$2="Âge",IF(BN$3="Tous",SUMIFS('Étape 1 - à remplir'!$F$31:$F$400,'Étape 1 - à remplir'!$E$31:$E$400,MASQ2!BE101,'Étape 1 - à remplir'!$G$31:$G$400,"lots"),SUMIFS('Étape 1 - à remplir'!$F$31:$F$400,'Étape 1 - à remplir'!$E$31:$E$400,MASQ2!BE101,'Étape 1 - à remplir'!$P$31:$P$400,BN$3,'Étape 1 - à remplir'!$G$31:$G$400,"lots")),IF(BN$2="Atelier",IF(BN$3="Tous",SUMIFS('Étape 1 - à remplir'!$F$31:$F$400,'Étape 1 - à remplir'!$E$31:$E$400,MASQ2!BE101,'Étape 1 - à remplir'!$G$31:$G$400,"lots"),SUMIFS('Étape 1 - à remplir'!$F$31:$F$400,'Étape 1 - à remplir'!$E$31:$E$400,MASQ2!BE101,'Étape 1 - à remplir'!$O$31:$O$400,BN$3,'Étape 1 - à remplir'!$G$31:$G$400,"lots")),IF(BN$2="Espèce",IF(BN$3="Tous",SUMIFS('Étape 1 - à remplir'!$F$31:$F$400,'Étape 1 - à remplir'!$E$31:$E$400,MASQ2!BE101,'Étape 1 - à remplir'!$G$31:$G$400,"lots"),SUMIFS('Étape 1 - à remplir'!$F$31:$F$400,'Étape 1 - à remplir'!$E$31:$E$400,MASQ2!BE101,'Étape 1 - à remplir'!$N$31:$N$400,BN$3,'Étape 1 - à remplir'!$G$31:$G$400,"lots"))))))=0,NA(),IF(BN$2="Catégorie",IF(BN$3="Toutes",SUMIFS('Étape 1 - à remplir'!$F$31:$F$400,'Étape 1 - à remplir'!$E$31:$E$400,MASQ2!BE101,'Étape 1 - à remplir'!$G$31:$G$400,"lots"),SUMIFS('Étape 1 - à remplir'!$F$31:$F$400,'Étape 1 - à remplir'!$E$31:$E$400,MASQ2!BE101,'Étape 1 - à remplir'!$C$31:$C$400,BN$3)),IF(BN$2="Âge",IF(BN$3="Tous",SUMIFS('Étape 1 - à remplir'!$F$31:$F$400,'Étape 1 - à remplir'!$E$31:$E$400,MASQ2!BE101,'Étape 1 - à remplir'!$G$31:$G$400,"lots"),SUMIFS('Étape 1 - à remplir'!$F$31:$F$400,'Étape 1 - à remplir'!$E$31:$E$400,MASQ2!BE101,'Étape 1 - à remplir'!$P$31:$P$400,BN$3,'Étape 1 - à remplir'!$G$31:$G$400,"lots")),IF(BN$2="Atelier",IF(BN$3="Tous",SUMIFS('Étape 1 - à remplir'!$F$31:$F$400,'Étape 1 - à remplir'!$E$31:$E$400,MASQ2!BE101,'Étape 1 - à remplir'!$G$31:$G$400,"lots"),SUMIFS('Étape 1 - à remplir'!$F$31:$F$400,'Étape 1 - à remplir'!$E$31:$E$400,MASQ2!BE101,'Étape 1 - à remplir'!$O$31:$O$400,BN$3,'Étape 1 - à remplir'!$G$31:$G$400,"lots")),IF(BN$2="Espèce",IF(BN$3="Tous",SUMIFS('Étape 1 - à remplir'!$F$31:$F$400,'Étape 1 - à remplir'!$E$31:$E$400,MASQ2!BE101,'Étape 1 - à remplir'!$G$31:$G$400,"lots"),SUMIFS('Étape 1 - à remplir'!$F$31:$F$400,'Étape 1 - à remplir'!$E$31:$E$400,MASQ2!BE101,'Étape 1 - à remplir'!$N$31:$N$400,BN$3,'Étape 1 - à remplir'!$G$31:$G$400,"lots")))))))</f>
        <v>#N/A</v>
      </c>
      <c r="BG101" s="204">
        <f t="shared" si="102"/>
        <v>0</v>
      </c>
      <c r="BH101" s="204" t="str">
        <f t="shared" si="88"/>
        <v>Ceftiofur</v>
      </c>
      <c r="BI101" s="204" t="str">
        <f t="shared" si="89"/>
        <v/>
      </c>
      <c r="BJ101" s="204" t="str">
        <f t="shared" si="90"/>
        <v/>
      </c>
      <c r="BK101" s="204" t="str">
        <f t="shared" si="91"/>
        <v>Cephalosporines 3&amp;4G</v>
      </c>
      <c r="BL101" s="204" t="str">
        <f t="shared" si="92"/>
        <v/>
      </c>
      <c r="BM101" s="97" t="str">
        <f t="shared" si="93"/>
        <v/>
      </c>
      <c r="BN101" s="78"/>
      <c r="BO101" s="78"/>
      <c r="BP101" s="77" t="str">
        <f ca="1"/>
        <v>CEVAXEL 50 MG/ML</v>
      </c>
      <c r="BQ101" s="79" t="e">
        <f ca="1"/>
        <v>#N/A</v>
      </c>
      <c r="BR101" s="102"/>
      <c r="BS101" s="8"/>
      <c r="BT101" s="8"/>
      <c r="BU101" s="8"/>
      <c r="BV101" s="8"/>
      <c r="BW101" s="8"/>
      <c r="BX101" s="8"/>
      <c r="BY101" s="78"/>
      <c r="BZ101" s="8"/>
      <c r="CA101" s="8"/>
      <c r="CB101" s="8"/>
      <c r="CC101" s="8"/>
      <c r="CD101" s="8"/>
      <c r="CE101" s="8"/>
      <c r="CF101" s="8"/>
      <c r="CG101" s="8"/>
      <c r="CH101" s="8"/>
      <c r="CI101" s="8"/>
      <c r="CJ101" s="8"/>
      <c r="CK101" s="8"/>
      <c r="CL101" s="8"/>
      <c r="CM101" s="8"/>
      <c r="CN101" s="8"/>
      <c r="CO101" s="97"/>
      <c r="CQ101" s="56"/>
      <c r="CR101" s="8"/>
      <c r="CS101" s="8"/>
      <c r="CT101" s="8"/>
      <c r="CU101" s="8"/>
      <c r="CV101" s="8"/>
      <c r="CW101" s="8"/>
      <c r="CX101" s="8"/>
      <c r="CY101" s="102" t="str">
        <f t="shared" si="94"/>
        <v>x</v>
      </c>
      <c r="CZ101" s="56" t="str">
        <f t="shared" si="95"/>
        <v>CEVAXEL 50 MG/ML</v>
      </c>
      <c r="DA101" s="204" t="e">
        <f>IF(IF(DI$2="Catégorie",IF(DI$3="Toutes",SUMIFS('Étape 1 - à remplir'!$F$31:$F$400,'Étape 1 - à remplir'!$E$31:$E$400,MASQ2!CZ101,'Étape 1 - à remplir'!$G$31:$G$400,"kg"),SUMIFS('Étape 1 - à remplir'!$F$31:$F$400,'Étape 1 - à remplir'!$E$31:$E$400,MASQ2!CZ101,'Étape 1 - à remplir'!$C$31:$C$400,DI$3)),IF(DI$2="Âge",IF(DI$3="Tous",SUMIFS('Étape 1 - à remplir'!$F$31:$F$400,'Étape 1 - à remplir'!$E$31:$E$400,MASQ2!CZ101,'Étape 1 - à remplir'!$G$31:$G$400,"kg"),SUMIFS('Étape 1 - à remplir'!$F$31:$F$400,'Étape 1 - à remplir'!$E$31:$E$400,MASQ2!CZ101,'Étape 1 - à remplir'!$P$31:$P$400,DI$3,'Étape 1 - à remplir'!$G$31:$G$400,"kg")),IF(DI$2="Atelier",IF(DI$3="Tous",SUMIFS('Étape 1 - à remplir'!$F$31:$F$400,'Étape 1 - à remplir'!$E$31:$E$400,MASQ2!CZ101,'Étape 1 - à remplir'!$G$31:$G$400,"kg"),SUMIFS('Étape 1 - à remplir'!$F$31:$F$400,'Étape 1 - à remplir'!$E$31:$E$400,MASQ2!CZ101,'Étape 1 - à remplir'!$O$31:$O$400,DI$3,'Étape 1 - à remplir'!$G$31:$G$400,"kg")),IF(DI$2="Espèce",IF(DI$3="Tous",SUMIFS('Étape 1 - à remplir'!$F$31:$F$400,'Étape 1 - à remplir'!$E$31:$E$400,MASQ2!CZ101,'Étape 1 - à remplir'!$G$31:$G$400,"kg"),SUMIFS('Étape 1 - à remplir'!$F$31:$F$400,'Étape 1 - à remplir'!$E$31:$E$400,MASQ2!CZ101,'Étape 1 - à remplir'!$N$31:$N$400,DI$3,'Étape 1 - à remplir'!$G$31:$G$400,"kg"))))))=0,NA(),IF(DI$2="Catégorie",IF(DI$3="Toutes",SUMIFS('Étape 1 - à remplir'!$F$31:$F$400,'Étape 1 - à remplir'!$E$31:$E$400,MASQ2!CZ101,'Étape 1 - à remplir'!$G$31:$G$400,"kg"),SUMIFS('Étape 1 - à remplir'!$F$31:$F$400,'Étape 1 - à remplir'!$E$31:$E$400,MASQ2!CZ101,'Étape 1 - à remplir'!$C$31:$C$400,DI$3)),IF(DI$2="Âge",IF(DI$3="Tous",SUMIFS('Étape 1 - à remplir'!$F$31:$F$400,'Étape 1 - à remplir'!$E$31:$E$400,MASQ2!CZ101,'Étape 1 - à remplir'!$G$31:$G$400,"kg"),SUMIFS('Étape 1 - à remplir'!$F$31:$F$400,'Étape 1 - à remplir'!$E$31:$E$400,MASQ2!CZ101,'Étape 1 - à remplir'!$P$31:$P$400,DI$3,'Étape 1 - à remplir'!$G$31:$G$400,"kg")),IF(DI$2="Atelier",IF(DI$3="Tous",SUMIFS('Étape 1 - à remplir'!$F$31:$F$400,'Étape 1 - à remplir'!$E$31:$E$400,MASQ2!CZ101,'Étape 1 - à remplir'!$G$31:$G$400,"kg"),SUMIFS('Étape 1 - à remplir'!$F$31:$F$400,'Étape 1 - à remplir'!$E$31:$E$400,MASQ2!CZ101,'Étape 1 - à remplir'!$O$31:$O$400,DI$3,'Étape 1 - à remplir'!$G$31:$G$400,"kg")),IF(DI$2="Espèce",IF(DI$3="Tous",SUMIFS('Étape 1 - à remplir'!$F$31:$F$400,'Étape 1 - à remplir'!$E$31:$E$400,MASQ2!CZ101,'Étape 1 - à remplir'!$G$31:$G$400,"kg"),SUMIFS('Étape 1 - à remplir'!$F$31:$F$400,'Étape 1 - à remplir'!$E$31:$E$400,MASQ2!CZ101,'Étape 1 - à remplir'!$N$31:$N$400,DI$3,'Étape 1 - à remplir'!$G$31:$G$400,"kg")))))))</f>
        <v>#N/A</v>
      </c>
      <c r="DB101" s="104">
        <f t="shared" si="103"/>
        <v>0</v>
      </c>
      <c r="DC101" s="204" t="str">
        <f t="shared" si="96"/>
        <v>Ceftiofur</v>
      </c>
      <c r="DD101" s="204" t="str">
        <f t="shared" si="97"/>
        <v/>
      </c>
      <c r="DE101" s="204" t="str">
        <f t="shared" si="98"/>
        <v/>
      </c>
      <c r="DF101" s="204" t="str">
        <f t="shared" si="99"/>
        <v>Cephalosporines 3&amp;4G</v>
      </c>
      <c r="DG101" s="204" t="str">
        <f t="shared" si="100"/>
        <v/>
      </c>
      <c r="DH101" s="97" t="str">
        <f t="shared" si="101"/>
        <v/>
      </c>
      <c r="DI101" s="78"/>
      <c r="DJ101" s="78"/>
      <c r="DK101" s="77" t="str">
        <f ca="1"/>
        <v>CEVAXEL 50 MG/ML</v>
      </c>
      <c r="DL101" s="79" t="e">
        <f ca="1"/>
        <v>#N/A</v>
      </c>
      <c r="DM101" s="102"/>
      <c r="DN101" s="8"/>
      <c r="DO101" s="8"/>
      <c r="DP101" s="8"/>
      <c r="DQ101" s="8"/>
      <c r="DR101" s="8"/>
      <c r="DS101" s="8"/>
      <c r="DT101" s="8"/>
      <c r="DU101" s="8"/>
      <c r="DV101" s="8"/>
      <c r="DW101" s="8"/>
      <c r="DX101" s="8"/>
      <c r="DY101" s="8"/>
      <c r="DZ101" s="8"/>
      <c r="EA101" s="8"/>
      <c r="EB101" s="8"/>
      <c r="EC101" s="8"/>
      <c r="ED101" s="8"/>
      <c r="EE101" s="8"/>
      <c r="EF101" s="8"/>
      <c r="EG101" s="8"/>
      <c r="EH101" s="8"/>
      <c r="EI101" s="8"/>
      <c r="EJ101" s="97"/>
    </row>
    <row r="102" spans="1:140" x14ac:dyDescent="0.25">
      <c r="A102" s="56"/>
      <c r="B102" s="8"/>
      <c r="C102" s="8"/>
      <c r="D102" s="8"/>
      <c r="E102" s="8"/>
      <c r="F102" s="8"/>
      <c r="G102" s="8"/>
      <c r="H102" s="8"/>
      <c r="I102" s="102" t="str">
        <f>INDEX(Données_ATB!BE:BV,MATCH(MASQ2!J102,Données_ATB!BE:BE,0),18)</f>
        <v>x</v>
      </c>
      <c r="J102" s="77" t="str">
        <f>Données_ATB!BE101</f>
        <v>CEVAXEL-RTU 50 MG/ML SUSPENSION INJECTABLE POUR BOVINS ET PORCINS</v>
      </c>
      <c r="K102" s="204" t="e">
        <f>IF(IF(S$2="Catégorie",IF(S$3="Toutes",SUMIFS('Étape 1 - à remplir'!$F$31:$F$400,'Étape 1 - à remplir'!$E$31:$E$400,MASQ2!J102,'Étape 1 - à remplir'!$G$31:$G$400,"animaux"),SUMIFS('Étape 1 - à remplir'!$F$31:$F$400,'Étape 1 - à remplir'!$E$31:$E$400,MASQ2!J102,'Étape 1 - à remplir'!$C$31:$C$400,S$3)),IF(S$2="Âge",IF(S$3="Tous",SUMIFS('Étape 1 - à remplir'!$F$31:$F$400,'Étape 1 - à remplir'!$E$31:$E$400,MASQ2!J102,'Étape 1 - à remplir'!$G$31:$G$400,"animaux"),SUMIFS('Étape 1 - à remplir'!$F$31:$F$400,'Étape 1 - à remplir'!$E$31:$E$400,MASQ2!J102,'Étape 1 - à remplir'!$P$31:$P$400,S$3)),IF(S$2="Atelier",IF(S$3="Tous",SUMIFS('Étape 1 - à remplir'!$F$31:$F$400,'Étape 1 - à remplir'!$E$31:$E$400,MASQ2!J102,'Étape 1 - à remplir'!$G$31:$G$400,"animaux"),SUMIFS('Étape 1 - à remplir'!$F$31:$F$400,'Étape 1 - à remplir'!$E$31:$E$400,MASQ2!J102,'Étape 1 - à remplir'!$O$31:$O$400,S$3)),IF(S$2="Espèce",IF(S$3="Tous",SUMIFS('Étape 1 - à remplir'!$F$31:$F$400,'Étape 1 - à remplir'!$E$31:$E$400,MASQ2!J102,'Étape 1 - à remplir'!$G$31:$G$400,"animaux"),SUMIFS('Étape 1 - à remplir'!$F$31:$F$400,'Étape 1 - à remplir'!$E$31:$E$400,MASQ2!J102,'Étape 1 - à remplir'!$N$31:$N$400,S$3))))))=0,NA(),IF(S$2="Catégorie",IF(S$3="Toutes",SUMIFS('Étape 1 - à remplir'!$F$31:$F$400,'Étape 1 - à remplir'!$E$31:$E$400,MASQ2!J102,'Étape 1 - à remplir'!$G$31:$G$400,"animaux"),SUMIFS('Étape 1 - à remplir'!$F$31:$F$400,'Étape 1 - à remplir'!$E$31:$E$400,MASQ2!J102,'Étape 1 - à remplir'!$C$31:$C$400,S$3)),IF(S$2="Âge",IF(S$3="Tous",SUMIFS('Étape 1 - à remplir'!$F$31:$F$400,'Étape 1 - à remplir'!$E$31:$E$400,MASQ2!J102,'Étape 1 - à remplir'!$G$31:$G$400,"animaux"),SUMIFS('Étape 1 - à remplir'!$F$31:$F$400,'Étape 1 - à remplir'!$E$31:$E$400,MASQ2!J102,'Étape 1 - à remplir'!$P$31:$P$400,S$3)),IF(S$2="Atelier",IF(S$3="Tous",SUMIFS('Étape 1 - à remplir'!$F$31:$F$400,'Étape 1 - à remplir'!$E$31:$E$400,MASQ2!J102,'Étape 1 - à remplir'!$G$31:$G$400,"animaux"),SUMIFS('Étape 1 - à remplir'!$F$31:$F$400,'Étape 1 - à remplir'!$E$31:$E$400,MASQ2!J102,'Étape 1 - à remplir'!$O$31:$O$400,S$3)),IF(S$2="Espèce",IF(S$3="Tous",SUMIFS('Étape 1 - à remplir'!$F$31:$F$400,'Étape 1 - à remplir'!$E$31:$E$400,MASQ2!J102,'Étape 1 - à remplir'!$G$31:$G$400,"animaux"),SUMIFS('Étape 1 - à remplir'!$F$31:$F$400,'Étape 1 - à remplir'!$E$31:$E$400,MASQ2!J102,'Étape 1 - à remplir'!$N$31:$N$400,S$3)))))))</f>
        <v>#N/A</v>
      </c>
      <c r="L102" s="97">
        <f t="shared" si="104"/>
        <v>0</v>
      </c>
      <c r="M102" s="56" t="str">
        <f>Données_ATB!BN101</f>
        <v>Ceftiofur</v>
      </c>
      <c r="N102" s="204" t="str">
        <f>Données_ATB!BO101</f>
        <v/>
      </c>
      <c r="O102" s="97" t="str">
        <f>Données_ATB!BP101</f>
        <v/>
      </c>
      <c r="P102" s="77" t="str">
        <f>Données_ATB!BR101</f>
        <v>Cephalosporines 3&amp;4G</v>
      </c>
      <c r="Q102" s="78" t="str">
        <f>Données_ATB!BS101</f>
        <v/>
      </c>
      <c r="R102" s="79" t="str">
        <f>Données_ATB!BT101</f>
        <v/>
      </c>
      <c r="S102" s="78"/>
      <c r="T102" s="78"/>
      <c r="U102" s="77" t="str">
        <f ca="1"/>
        <v>CEVAXEL-RTU 50 MG/ML SUSPENSION INJECTABLE POUR BOVINS ET PORCINS</v>
      </c>
      <c r="V102" s="79" t="e">
        <f ca="1"/>
        <v>#N/A</v>
      </c>
      <c r="W102" s="102"/>
      <c r="X102" s="8"/>
      <c r="Y102" s="8"/>
      <c r="Z102" s="8"/>
      <c r="AA102" s="8"/>
      <c r="AB102" s="102"/>
      <c r="AC102" s="8"/>
      <c r="AD102" s="8"/>
      <c r="AE102" s="8"/>
      <c r="AF102" s="8"/>
      <c r="AG102" s="8"/>
      <c r="AH102" s="8"/>
      <c r="AI102" s="8"/>
      <c r="AJ102" s="8"/>
      <c r="AK102" s="8"/>
      <c r="AL102" s="8"/>
      <c r="AM102" s="8"/>
      <c r="AN102" s="8"/>
      <c r="AO102" s="8"/>
      <c r="AP102" s="8"/>
      <c r="AQ102" s="8"/>
      <c r="AR102" s="8"/>
      <c r="AS102" s="8"/>
      <c r="AT102" s="97"/>
      <c r="AV102" s="56"/>
      <c r="AW102" s="8"/>
      <c r="AX102" s="8"/>
      <c r="AY102" s="8"/>
      <c r="AZ102" s="8"/>
      <c r="BA102" s="8"/>
      <c r="BB102" s="8"/>
      <c r="BC102" s="8"/>
      <c r="BD102" s="102" t="str">
        <f t="shared" si="86"/>
        <v>x</v>
      </c>
      <c r="BE102" s="56" t="str">
        <f t="shared" si="87"/>
        <v>CEVAXEL-RTU 50 MG/ML SUSPENSION INJECTABLE POUR BOVINS ET PORCINS</v>
      </c>
      <c r="BF102" s="204" t="e">
        <f>IF(IF(BN$2="Catégorie",IF(BN$3="Toutes",SUMIFS('Étape 1 - à remplir'!$F$31:$F$400,'Étape 1 - à remplir'!$E$31:$E$400,MASQ2!BE102,'Étape 1 - à remplir'!$G$31:$G$400,"lots"),SUMIFS('Étape 1 - à remplir'!$F$31:$F$400,'Étape 1 - à remplir'!$E$31:$E$400,MASQ2!BE102,'Étape 1 - à remplir'!$C$31:$C$400,BN$3)),IF(BN$2="Âge",IF(BN$3="Tous",SUMIFS('Étape 1 - à remplir'!$F$31:$F$400,'Étape 1 - à remplir'!$E$31:$E$400,MASQ2!BE102,'Étape 1 - à remplir'!$G$31:$G$400,"lots"),SUMIFS('Étape 1 - à remplir'!$F$31:$F$400,'Étape 1 - à remplir'!$E$31:$E$400,MASQ2!BE102,'Étape 1 - à remplir'!$P$31:$P$400,BN$3,'Étape 1 - à remplir'!$G$31:$G$400,"lots")),IF(BN$2="Atelier",IF(BN$3="Tous",SUMIFS('Étape 1 - à remplir'!$F$31:$F$400,'Étape 1 - à remplir'!$E$31:$E$400,MASQ2!BE102,'Étape 1 - à remplir'!$G$31:$G$400,"lots"),SUMIFS('Étape 1 - à remplir'!$F$31:$F$400,'Étape 1 - à remplir'!$E$31:$E$400,MASQ2!BE102,'Étape 1 - à remplir'!$O$31:$O$400,BN$3,'Étape 1 - à remplir'!$G$31:$G$400,"lots")),IF(BN$2="Espèce",IF(BN$3="Tous",SUMIFS('Étape 1 - à remplir'!$F$31:$F$400,'Étape 1 - à remplir'!$E$31:$E$400,MASQ2!BE102,'Étape 1 - à remplir'!$G$31:$G$400,"lots"),SUMIFS('Étape 1 - à remplir'!$F$31:$F$400,'Étape 1 - à remplir'!$E$31:$E$400,MASQ2!BE102,'Étape 1 - à remplir'!$N$31:$N$400,BN$3,'Étape 1 - à remplir'!$G$31:$G$400,"lots"))))))=0,NA(),IF(BN$2="Catégorie",IF(BN$3="Toutes",SUMIFS('Étape 1 - à remplir'!$F$31:$F$400,'Étape 1 - à remplir'!$E$31:$E$400,MASQ2!BE102,'Étape 1 - à remplir'!$G$31:$G$400,"lots"),SUMIFS('Étape 1 - à remplir'!$F$31:$F$400,'Étape 1 - à remplir'!$E$31:$E$400,MASQ2!BE102,'Étape 1 - à remplir'!$C$31:$C$400,BN$3)),IF(BN$2="Âge",IF(BN$3="Tous",SUMIFS('Étape 1 - à remplir'!$F$31:$F$400,'Étape 1 - à remplir'!$E$31:$E$400,MASQ2!BE102,'Étape 1 - à remplir'!$G$31:$G$400,"lots"),SUMIFS('Étape 1 - à remplir'!$F$31:$F$400,'Étape 1 - à remplir'!$E$31:$E$400,MASQ2!BE102,'Étape 1 - à remplir'!$P$31:$P$400,BN$3,'Étape 1 - à remplir'!$G$31:$G$400,"lots")),IF(BN$2="Atelier",IF(BN$3="Tous",SUMIFS('Étape 1 - à remplir'!$F$31:$F$400,'Étape 1 - à remplir'!$E$31:$E$400,MASQ2!BE102,'Étape 1 - à remplir'!$G$31:$G$400,"lots"),SUMIFS('Étape 1 - à remplir'!$F$31:$F$400,'Étape 1 - à remplir'!$E$31:$E$400,MASQ2!BE102,'Étape 1 - à remplir'!$O$31:$O$400,BN$3,'Étape 1 - à remplir'!$G$31:$G$400,"lots")),IF(BN$2="Espèce",IF(BN$3="Tous",SUMIFS('Étape 1 - à remplir'!$F$31:$F$400,'Étape 1 - à remplir'!$E$31:$E$400,MASQ2!BE102,'Étape 1 - à remplir'!$G$31:$G$400,"lots"),SUMIFS('Étape 1 - à remplir'!$F$31:$F$400,'Étape 1 - à remplir'!$E$31:$E$400,MASQ2!BE102,'Étape 1 - à remplir'!$N$31:$N$400,BN$3,'Étape 1 - à remplir'!$G$31:$G$400,"lots")))))))</f>
        <v>#N/A</v>
      </c>
      <c r="BG102" s="204">
        <f t="shared" si="102"/>
        <v>0</v>
      </c>
      <c r="BH102" s="204" t="str">
        <f t="shared" si="88"/>
        <v>Ceftiofur</v>
      </c>
      <c r="BI102" s="204" t="str">
        <f t="shared" si="89"/>
        <v/>
      </c>
      <c r="BJ102" s="204" t="str">
        <f t="shared" si="90"/>
        <v/>
      </c>
      <c r="BK102" s="204" t="str">
        <f t="shared" si="91"/>
        <v>Cephalosporines 3&amp;4G</v>
      </c>
      <c r="BL102" s="204" t="str">
        <f t="shared" si="92"/>
        <v/>
      </c>
      <c r="BM102" s="97" t="str">
        <f t="shared" si="93"/>
        <v/>
      </c>
      <c r="BN102" s="78"/>
      <c r="BO102" s="78"/>
      <c r="BP102" s="77" t="str">
        <f ca="1"/>
        <v>CEVAXEL-RTU 50 MG/ML SUSPENSION INJECTABLE POUR BOVINS ET PORCINS</v>
      </c>
      <c r="BQ102" s="79" t="e">
        <f ca="1"/>
        <v>#N/A</v>
      </c>
      <c r="BR102" s="102"/>
      <c r="BS102" s="8"/>
      <c r="BT102" s="8"/>
      <c r="BU102" s="8"/>
      <c r="BV102" s="8"/>
      <c r="BW102" s="8"/>
      <c r="BX102" s="8"/>
      <c r="BY102" s="78"/>
      <c r="BZ102" s="8"/>
      <c r="CA102" s="8"/>
      <c r="CB102" s="8"/>
      <c r="CC102" s="8"/>
      <c r="CD102" s="8"/>
      <c r="CE102" s="8"/>
      <c r="CF102" s="8"/>
      <c r="CG102" s="8"/>
      <c r="CH102" s="8"/>
      <c r="CI102" s="8"/>
      <c r="CJ102" s="8"/>
      <c r="CK102" s="8"/>
      <c r="CL102" s="8"/>
      <c r="CM102" s="8"/>
      <c r="CN102" s="8"/>
      <c r="CO102" s="97"/>
      <c r="CQ102" s="56"/>
      <c r="CR102" s="8"/>
      <c r="CS102" s="8"/>
      <c r="CT102" s="8"/>
      <c r="CU102" s="8"/>
      <c r="CV102" s="8"/>
      <c r="CW102" s="8"/>
      <c r="CX102" s="8"/>
      <c r="CY102" s="102" t="str">
        <f t="shared" si="94"/>
        <v>x</v>
      </c>
      <c r="CZ102" s="56" t="str">
        <f t="shared" si="95"/>
        <v>CEVAXEL-RTU 50 MG/ML SUSPENSION INJECTABLE POUR BOVINS ET PORCINS</v>
      </c>
      <c r="DA102" s="204" t="e">
        <f>IF(IF(DI$2="Catégorie",IF(DI$3="Toutes",SUMIFS('Étape 1 - à remplir'!$F$31:$F$400,'Étape 1 - à remplir'!$E$31:$E$400,MASQ2!CZ102,'Étape 1 - à remplir'!$G$31:$G$400,"kg"),SUMIFS('Étape 1 - à remplir'!$F$31:$F$400,'Étape 1 - à remplir'!$E$31:$E$400,MASQ2!CZ102,'Étape 1 - à remplir'!$C$31:$C$400,DI$3)),IF(DI$2="Âge",IF(DI$3="Tous",SUMIFS('Étape 1 - à remplir'!$F$31:$F$400,'Étape 1 - à remplir'!$E$31:$E$400,MASQ2!CZ102,'Étape 1 - à remplir'!$G$31:$G$400,"kg"),SUMIFS('Étape 1 - à remplir'!$F$31:$F$400,'Étape 1 - à remplir'!$E$31:$E$400,MASQ2!CZ102,'Étape 1 - à remplir'!$P$31:$P$400,DI$3,'Étape 1 - à remplir'!$G$31:$G$400,"kg")),IF(DI$2="Atelier",IF(DI$3="Tous",SUMIFS('Étape 1 - à remplir'!$F$31:$F$400,'Étape 1 - à remplir'!$E$31:$E$400,MASQ2!CZ102,'Étape 1 - à remplir'!$G$31:$G$400,"kg"),SUMIFS('Étape 1 - à remplir'!$F$31:$F$400,'Étape 1 - à remplir'!$E$31:$E$400,MASQ2!CZ102,'Étape 1 - à remplir'!$O$31:$O$400,DI$3,'Étape 1 - à remplir'!$G$31:$G$400,"kg")),IF(DI$2="Espèce",IF(DI$3="Tous",SUMIFS('Étape 1 - à remplir'!$F$31:$F$400,'Étape 1 - à remplir'!$E$31:$E$400,MASQ2!CZ102,'Étape 1 - à remplir'!$G$31:$G$400,"kg"),SUMIFS('Étape 1 - à remplir'!$F$31:$F$400,'Étape 1 - à remplir'!$E$31:$E$400,MASQ2!CZ102,'Étape 1 - à remplir'!$N$31:$N$400,DI$3,'Étape 1 - à remplir'!$G$31:$G$400,"kg"))))))=0,NA(),IF(DI$2="Catégorie",IF(DI$3="Toutes",SUMIFS('Étape 1 - à remplir'!$F$31:$F$400,'Étape 1 - à remplir'!$E$31:$E$400,MASQ2!CZ102,'Étape 1 - à remplir'!$G$31:$G$400,"kg"),SUMIFS('Étape 1 - à remplir'!$F$31:$F$400,'Étape 1 - à remplir'!$E$31:$E$400,MASQ2!CZ102,'Étape 1 - à remplir'!$C$31:$C$400,DI$3)),IF(DI$2="Âge",IF(DI$3="Tous",SUMIFS('Étape 1 - à remplir'!$F$31:$F$400,'Étape 1 - à remplir'!$E$31:$E$400,MASQ2!CZ102,'Étape 1 - à remplir'!$G$31:$G$400,"kg"),SUMIFS('Étape 1 - à remplir'!$F$31:$F$400,'Étape 1 - à remplir'!$E$31:$E$400,MASQ2!CZ102,'Étape 1 - à remplir'!$P$31:$P$400,DI$3,'Étape 1 - à remplir'!$G$31:$G$400,"kg")),IF(DI$2="Atelier",IF(DI$3="Tous",SUMIFS('Étape 1 - à remplir'!$F$31:$F$400,'Étape 1 - à remplir'!$E$31:$E$400,MASQ2!CZ102,'Étape 1 - à remplir'!$G$31:$G$400,"kg"),SUMIFS('Étape 1 - à remplir'!$F$31:$F$400,'Étape 1 - à remplir'!$E$31:$E$400,MASQ2!CZ102,'Étape 1 - à remplir'!$O$31:$O$400,DI$3,'Étape 1 - à remplir'!$G$31:$G$400,"kg")),IF(DI$2="Espèce",IF(DI$3="Tous",SUMIFS('Étape 1 - à remplir'!$F$31:$F$400,'Étape 1 - à remplir'!$E$31:$E$400,MASQ2!CZ102,'Étape 1 - à remplir'!$G$31:$G$400,"kg"),SUMIFS('Étape 1 - à remplir'!$F$31:$F$400,'Étape 1 - à remplir'!$E$31:$E$400,MASQ2!CZ102,'Étape 1 - à remplir'!$N$31:$N$400,DI$3,'Étape 1 - à remplir'!$G$31:$G$400,"kg")))))))</f>
        <v>#N/A</v>
      </c>
      <c r="DB102" s="104">
        <f t="shared" si="103"/>
        <v>0</v>
      </c>
      <c r="DC102" s="204" t="str">
        <f t="shared" si="96"/>
        <v>Ceftiofur</v>
      </c>
      <c r="DD102" s="204" t="str">
        <f t="shared" si="97"/>
        <v/>
      </c>
      <c r="DE102" s="204" t="str">
        <f t="shared" si="98"/>
        <v/>
      </c>
      <c r="DF102" s="204" t="str">
        <f t="shared" si="99"/>
        <v>Cephalosporines 3&amp;4G</v>
      </c>
      <c r="DG102" s="204" t="str">
        <f t="shared" si="100"/>
        <v/>
      </c>
      <c r="DH102" s="97" t="str">
        <f t="shared" si="101"/>
        <v/>
      </c>
      <c r="DI102" s="78"/>
      <c r="DJ102" s="78"/>
      <c r="DK102" s="77" t="str">
        <f ca="1"/>
        <v>CEVAXEL-RTU 50 MG/ML SUSPENSION INJECTABLE POUR BOVINS ET PORCINS</v>
      </c>
      <c r="DL102" s="79" t="e">
        <f ca="1"/>
        <v>#N/A</v>
      </c>
      <c r="DM102" s="102"/>
      <c r="DN102" s="8"/>
      <c r="DO102" s="8"/>
      <c r="DP102" s="8"/>
      <c r="DQ102" s="8"/>
      <c r="DR102" s="8"/>
      <c r="DS102" s="8"/>
      <c r="DT102" s="8"/>
      <c r="DU102" s="8"/>
      <c r="DV102" s="8"/>
      <c r="DW102" s="8"/>
      <c r="DX102" s="8"/>
      <c r="DY102" s="8"/>
      <c r="DZ102" s="8"/>
      <c r="EA102" s="8"/>
      <c r="EB102" s="8"/>
      <c r="EC102" s="8"/>
      <c r="ED102" s="8"/>
      <c r="EE102" s="8"/>
      <c r="EF102" s="8"/>
      <c r="EG102" s="8"/>
      <c r="EH102" s="8"/>
      <c r="EI102" s="8"/>
      <c r="EJ102" s="97"/>
    </row>
    <row r="103" spans="1:140" x14ac:dyDescent="0.25">
      <c r="A103" s="56"/>
      <c r="B103" s="8"/>
      <c r="C103" s="8"/>
      <c r="D103" s="8"/>
      <c r="E103" s="8"/>
      <c r="F103" s="8"/>
      <c r="G103" s="8"/>
      <c r="H103" s="8"/>
      <c r="I103" s="102" t="str">
        <f>INDEX(Données_ATB!BE:BV,MATCH(MASQ2!J103,Données_ATB!BE:BE,0),18)</f>
        <v>x</v>
      </c>
      <c r="J103" s="77" t="str">
        <f>Données_ATB!BE102</f>
        <v>CHANENRO 100 MG/ML SOLUTION INJECTABLE POUR BOVINS ET PORCINS</v>
      </c>
      <c r="K103" s="204" t="e">
        <f>IF(IF(S$2="Catégorie",IF(S$3="Toutes",SUMIFS('Étape 1 - à remplir'!$F$31:$F$400,'Étape 1 - à remplir'!$E$31:$E$400,MASQ2!J103,'Étape 1 - à remplir'!$G$31:$G$400,"animaux"),SUMIFS('Étape 1 - à remplir'!$F$31:$F$400,'Étape 1 - à remplir'!$E$31:$E$400,MASQ2!J103,'Étape 1 - à remplir'!$C$31:$C$400,S$3)),IF(S$2="Âge",IF(S$3="Tous",SUMIFS('Étape 1 - à remplir'!$F$31:$F$400,'Étape 1 - à remplir'!$E$31:$E$400,MASQ2!J103,'Étape 1 - à remplir'!$G$31:$G$400,"animaux"),SUMIFS('Étape 1 - à remplir'!$F$31:$F$400,'Étape 1 - à remplir'!$E$31:$E$400,MASQ2!J103,'Étape 1 - à remplir'!$P$31:$P$400,S$3)),IF(S$2="Atelier",IF(S$3="Tous",SUMIFS('Étape 1 - à remplir'!$F$31:$F$400,'Étape 1 - à remplir'!$E$31:$E$400,MASQ2!J103,'Étape 1 - à remplir'!$G$31:$G$400,"animaux"),SUMIFS('Étape 1 - à remplir'!$F$31:$F$400,'Étape 1 - à remplir'!$E$31:$E$400,MASQ2!J103,'Étape 1 - à remplir'!$O$31:$O$400,S$3)),IF(S$2="Espèce",IF(S$3="Tous",SUMIFS('Étape 1 - à remplir'!$F$31:$F$400,'Étape 1 - à remplir'!$E$31:$E$400,MASQ2!J103,'Étape 1 - à remplir'!$G$31:$G$400,"animaux"),SUMIFS('Étape 1 - à remplir'!$F$31:$F$400,'Étape 1 - à remplir'!$E$31:$E$400,MASQ2!J103,'Étape 1 - à remplir'!$N$31:$N$400,S$3))))))=0,NA(),IF(S$2="Catégorie",IF(S$3="Toutes",SUMIFS('Étape 1 - à remplir'!$F$31:$F$400,'Étape 1 - à remplir'!$E$31:$E$400,MASQ2!J103,'Étape 1 - à remplir'!$G$31:$G$400,"animaux"),SUMIFS('Étape 1 - à remplir'!$F$31:$F$400,'Étape 1 - à remplir'!$E$31:$E$400,MASQ2!J103,'Étape 1 - à remplir'!$C$31:$C$400,S$3)),IF(S$2="Âge",IF(S$3="Tous",SUMIFS('Étape 1 - à remplir'!$F$31:$F$400,'Étape 1 - à remplir'!$E$31:$E$400,MASQ2!J103,'Étape 1 - à remplir'!$G$31:$G$400,"animaux"),SUMIFS('Étape 1 - à remplir'!$F$31:$F$400,'Étape 1 - à remplir'!$E$31:$E$400,MASQ2!J103,'Étape 1 - à remplir'!$P$31:$P$400,S$3)),IF(S$2="Atelier",IF(S$3="Tous",SUMIFS('Étape 1 - à remplir'!$F$31:$F$400,'Étape 1 - à remplir'!$E$31:$E$400,MASQ2!J103,'Étape 1 - à remplir'!$G$31:$G$400,"animaux"),SUMIFS('Étape 1 - à remplir'!$F$31:$F$400,'Étape 1 - à remplir'!$E$31:$E$400,MASQ2!J103,'Étape 1 - à remplir'!$O$31:$O$400,S$3)),IF(S$2="Espèce",IF(S$3="Tous",SUMIFS('Étape 1 - à remplir'!$F$31:$F$400,'Étape 1 - à remplir'!$E$31:$E$400,MASQ2!J103,'Étape 1 - à remplir'!$G$31:$G$400,"animaux"),SUMIFS('Étape 1 - à remplir'!$F$31:$F$400,'Étape 1 - à remplir'!$E$31:$E$400,MASQ2!J103,'Étape 1 - à remplir'!$N$31:$N$400,S$3)))))))</f>
        <v>#N/A</v>
      </c>
      <c r="L103" s="97">
        <f t="shared" si="104"/>
        <v>0</v>
      </c>
      <c r="M103" s="56" t="str">
        <f>Données_ATB!BN102</f>
        <v>Enrofloxacine</v>
      </c>
      <c r="N103" s="204" t="str">
        <f>Données_ATB!BO102</f>
        <v/>
      </c>
      <c r="O103" s="97" t="str">
        <f>Données_ATB!BP102</f>
        <v/>
      </c>
      <c r="P103" s="77" t="str">
        <f>Données_ATB!BR102</f>
        <v>Fluoroquinolones</v>
      </c>
      <c r="Q103" s="78" t="str">
        <f>Données_ATB!BS102</f>
        <v/>
      </c>
      <c r="R103" s="79" t="str">
        <f>Données_ATB!BT102</f>
        <v/>
      </c>
      <c r="S103" s="78"/>
      <c r="T103" s="78"/>
      <c r="U103" s="77" t="str">
        <f ca="1"/>
        <v>CHANENRO 100 MG/ML SOLUTION INJECTABLE POUR BOVINS ET PORCINS</v>
      </c>
      <c r="V103" s="79" t="e">
        <f ca="1"/>
        <v>#N/A</v>
      </c>
      <c r="W103" s="102"/>
      <c r="X103" s="8"/>
      <c r="Y103" s="8"/>
      <c r="Z103" s="8"/>
      <c r="AA103" s="8"/>
      <c r="AB103" s="102"/>
      <c r="AC103" s="8"/>
      <c r="AD103" s="8"/>
      <c r="AE103" s="8"/>
      <c r="AF103" s="8"/>
      <c r="AG103" s="8"/>
      <c r="AH103" s="8"/>
      <c r="AI103" s="8"/>
      <c r="AJ103" s="8"/>
      <c r="AK103" s="8"/>
      <c r="AL103" s="8"/>
      <c r="AM103" s="8"/>
      <c r="AN103" s="8"/>
      <c r="AO103" s="8"/>
      <c r="AP103" s="8"/>
      <c r="AQ103" s="8"/>
      <c r="AR103" s="8"/>
      <c r="AS103" s="8"/>
      <c r="AT103" s="97"/>
      <c r="AV103" s="56"/>
      <c r="AW103" s="8"/>
      <c r="AX103" s="8"/>
      <c r="AY103" s="8"/>
      <c r="AZ103" s="8"/>
      <c r="BA103" s="8"/>
      <c r="BB103" s="8"/>
      <c r="BC103" s="8"/>
      <c r="BD103" s="102" t="str">
        <f t="shared" si="86"/>
        <v>x</v>
      </c>
      <c r="BE103" s="56" t="str">
        <f t="shared" si="87"/>
        <v>CHANENRO 100 MG/ML SOLUTION INJECTABLE POUR BOVINS ET PORCINS</v>
      </c>
      <c r="BF103" s="204" t="e">
        <f>IF(IF(BN$2="Catégorie",IF(BN$3="Toutes",SUMIFS('Étape 1 - à remplir'!$F$31:$F$400,'Étape 1 - à remplir'!$E$31:$E$400,MASQ2!BE103,'Étape 1 - à remplir'!$G$31:$G$400,"lots"),SUMIFS('Étape 1 - à remplir'!$F$31:$F$400,'Étape 1 - à remplir'!$E$31:$E$400,MASQ2!BE103,'Étape 1 - à remplir'!$C$31:$C$400,BN$3)),IF(BN$2="Âge",IF(BN$3="Tous",SUMIFS('Étape 1 - à remplir'!$F$31:$F$400,'Étape 1 - à remplir'!$E$31:$E$400,MASQ2!BE103,'Étape 1 - à remplir'!$G$31:$G$400,"lots"),SUMIFS('Étape 1 - à remplir'!$F$31:$F$400,'Étape 1 - à remplir'!$E$31:$E$400,MASQ2!BE103,'Étape 1 - à remplir'!$P$31:$P$400,BN$3,'Étape 1 - à remplir'!$G$31:$G$400,"lots")),IF(BN$2="Atelier",IF(BN$3="Tous",SUMIFS('Étape 1 - à remplir'!$F$31:$F$400,'Étape 1 - à remplir'!$E$31:$E$400,MASQ2!BE103,'Étape 1 - à remplir'!$G$31:$G$400,"lots"),SUMIFS('Étape 1 - à remplir'!$F$31:$F$400,'Étape 1 - à remplir'!$E$31:$E$400,MASQ2!BE103,'Étape 1 - à remplir'!$O$31:$O$400,BN$3,'Étape 1 - à remplir'!$G$31:$G$400,"lots")),IF(BN$2="Espèce",IF(BN$3="Tous",SUMIFS('Étape 1 - à remplir'!$F$31:$F$400,'Étape 1 - à remplir'!$E$31:$E$400,MASQ2!BE103,'Étape 1 - à remplir'!$G$31:$G$400,"lots"),SUMIFS('Étape 1 - à remplir'!$F$31:$F$400,'Étape 1 - à remplir'!$E$31:$E$400,MASQ2!BE103,'Étape 1 - à remplir'!$N$31:$N$400,BN$3,'Étape 1 - à remplir'!$G$31:$G$400,"lots"))))))=0,NA(),IF(BN$2="Catégorie",IF(BN$3="Toutes",SUMIFS('Étape 1 - à remplir'!$F$31:$F$400,'Étape 1 - à remplir'!$E$31:$E$400,MASQ2!BE103,'Étape 1 - à remplir'!$G$31:$G$400,"lots"),SUMIFS('Étape 1 - à remplir'!$F$31:$F$400,'Étape 1 - à remplir'!$E$31:$E$400,MASQ2!BE103,'Étape 1 - à remplir'!$C$31:$C$400,BN$3)),IF(BN$2="Âge",IF(BN$3="Tous",SUMIFS('Étape 1 - à remplir'!$F$31:$F$400,'Étape 1 - à remplir'!$E$31:$E$400,MASQ2!BE103,'Étape 1 - à remplir'!$G$31:$G$400,"lots"),SUMIFS('Étape 1 - à remplir'!$F$31:$F$400,'Étape 1 - à remplir'!$E$31:$E$400,MASQ2!BE103,'Étape 1 - à remplir'!$P$31:$P$400,BN$3,'Étape 1 - à remplir'!$G$31:$G$400,"lots")),IF(BN$2="Atelier",IF(BN$3="Tous",SUMIFS('Étape 1 - à remplir'!$F$31:$F$400,'Étape 1 - à remplir'!$E$31:$E$400,MASQ2!BE103,'Étape 1 - à remplir'!$G$31:$G$400,"lots"),SUMIFS('Étape 1 - à remplir'!$F$31:$F$400,'Étape 1 - à remplir'!$E$31:$E$400,MASQ2!BE103,'Étape 1 - à remplir'!$O$31:$O$400,BN$3,'Étape 1 - à remplir'!$G$31:$G$400,"lots")),IF(BN$2="Espèce",IF(BN$3="Tous",SUMIFS('Étape 1 - à remplir'!$F$31:$F$400,'Étape 1 - à remplir'!$E$31:$E$400,MASQ2!BE103,'Étape 1 - à remplir'!$G$31:$G$400,"lots"),SUMIFS('Étape 1 - à remplir'!$F$31:$F$400,'Étape 1 - à remplir'!$E$31:$E$400,MASQ2!BE103,'Étape 1 - à remplir'!$N$31:$N$400,BN$3,'Étape 1 - à remplir'!$G$31:$G$400,"lots")))))))</f>
        <v>#N/A</v>
      </c>
      <c r="BG103" s="204">
        <f t="shared" si="102"/>
        <v>0</v>
      </c>
      <c r="BH103" s="204" t="str">
        <f t="shared" si="88"/>
        <v>Enrofloxacine</v>
      </c>
      <c r="BI103" s="204" t="str">
        <f t="shared" si="89"/>
        <v/>
      </c>
      <c r="BJ103" s="204" t="str">
        <f t="shared" si="90"/>
        <v/>
      </c>
      <c r="BK103" s="204" t="str">
        <f t="shared" si="91"/>
        <v>Fluoroquinolones</v>
      </c>
      <c r="BL103" s="204" t="str">
        <f t="shared" si="92"/>
        <v/>
      </c>
      <c r="BM103" s="97" t="str">
        <f t="shared" si="93"/>
        <v/>
      </c>
      <c r="BN103" s="78"/>
      <c r="BO103" s="78"/>
      <c r="BP103" s="77" t="str">
        <f ca="1"/>
        <v>CHANENRO 100 MG/ML SOLUTION INJECTABLE POUR BOVINS ET PORCINS</v>
      </c>
      <c r="BQ103" s="79" t="e">
        <f ca="1"/>
        <v>#N/A</v>
      </c>
      <c r="BR103" s="102"/>
      <c r="BS103" s="8"/>
      <c r="BT103" s="8"/>
      <c r="BU103" s="8"/>
      <c r="BV103" s="8"/>
      <c r="BW103" s="8"/>
      <c r="BX103" s="8"/>
      <c r="BY103" s="8"/>
      <c r="BZ103" s="8"/>
      <c r="CA103" s="8"/>
      <c r="CB103" s="8"/>
      <c r="CC103" s="8"/>
      <c r="CD103" s="8"/>
      <c r="CE103" s="8"/>
      <c r="CF103" s="8"/>
      <c r="CG103" s="8"/>
      <c r="CH103" s="8"/>
      <c r="CI103" s="8"/>
      <c r="CJ103" s="8"/>
      <c r="CK103" s="8"/>
      <c r="CL103" s="8"/>
      <c r="CM103" s="8"/>
      <c r="CN103" s="8"/>
      <c r="CO103" s="97"/>
      <c r="CQ103" s="56"/>
      <c r="CR103" s="8"/>
      <c r="CS103" s="8"/>
      <c r="CT103" s="8"/>
      <c r="CU103" s="8"/>
      <c r="CV103" s="8"/>
      <c r="CW103" s="8"/>
      <c r="CX103" s="8"/>
      <c r="CY103" s="102" t="str">
        <f t="shared" si="94"/>
        <v>x</v>
      </c>
      <c r="CZ103" s="56" t="str">
        <f t="shared" si="95"/>
        <v>CHANENRO 100 MG/ML SOLUTION INJECTABLE POUR BOVINS ET PORCINS</v>
      </c>
      <c r="DA103" s="204" t="e">
        <f>IF(IF(DI$2="Catégorie",IF(DI$3="Toutes",SUMIFS('Étape 1 - à remplir'!$F$31:$F$400,'Étape 1 - à remplir'!$E$31:$E$400,MASQ2!CZ103,'Étape 1 - à remplir'!$G$31:$G$400,"kg"),SUMIFS('Étape 1 - à remplir'!$F$31:$F$400,'Étape 1 - à remplir'!$E$31:$E$400,MASQ2!CZ103,'Étape 1 - à remplir'!$C$31:$C$400,DI$3)),IF(DI$2="Âge",IF(DI$3="Tous",SUMIFS('Étape 1 - à remplir'!$F$31:$F$400,'Étape 1 - à remplir'!$E$31:$E$400,MASQ2!CZ103,'Étape 1 - à remplir'!$G$31:$G$400,"kg"),SUMIFS('Étape 1 - à remplir'!$F$31:$F$400,'Étape 1 - à remplir'!$E$31:$E$400,MASQ2!CZ103,'Étape 1 - à remplir'!$P$31:$P$400,DI$3,'Étape 1 - à remplir'!$G$31:$G$400,"kg")),IF(DI$2="Atelier",IF(DI$3="Tous",SUMIFS('Étape 1 - à remplir'!$F$31:$F$400,'Étape 1 - à remplir'!$E$31:$E$400,MASQ2!CZ103,'Étape 1 - à remplir'!$G$31:$G$400,"kg"),SUMIFS('Étape 1 - à remplir'!$F$31:$F$400,'Étape 1 - à remplir'!$E$31:$E$400,MASQ2!CZ103,'Étape 1 - à remplir'!$O$31:$O$400,DI$3,'Étape 1 - à remplir'!$G$31:$G$400,"kg")),IF(DI$2="Espèce",IF(DI$3="Tous",SUMIFS('Étape 1 - à remplir'!$F$31:$F$400,'Étape 1 - à remplir'!$E$31:$E$400,MASQ2!CZ103,'Étape 1 - à remplir'!$G$31:$G$400,"kg"),SUMIFS('Étape 1 - à remplir'!$F$31:$F$400,'Étape 1 - à remplir'!$E$31:$E$400,MASQ2!CZ103,'Étape 1 - à remplir'!$N$31:$N$400,DI$3,'Étape 1 - à remplir'!$G$31:$G$400,"kg"))))))=0,NA(),IF(DI$2="Catégorie",IF(DI$3="Toutes",SUMIFS('Étape 1 - à remplir'!$F$31:$F$400,'Étape 1 - à remplir'!$E$31:$E$400,MASQ2!CZ103,'Étape 1 - à remplir'!$G$31:$G$400,"kg"),SUMIFS('Étape 1 - à remplir'!$F$31:$F$400,'Étape 1 - à remplir'!$E$31:$E$400,MASQ2!CZ103,'Étape 1 - à remplir'!$C$31:$C$400,DI$3)),IF(DI$2="Âge",IF(DI$3="Tous",SUMIFS('Étape 1 - à remplir'!$F$31:$F$400,'Étape 1 - à remplir'!$E$31:$E$400,MASQ2!CZ103,'Étape 1 - à remplir'!$G$31:$G$400,"kg"),SUMIFS('Étape 1 - à remplir'!$F$31:$F$400,'Étape 1 - à remplir'!$E$31:$E$400,MASQ2!CZ103,'Étape 1 - à remplir'!$P$31:$P$400,DI$3,'Étape 1 - à remplir'!$G$31:$G$400,"kg")),IF(DI$2="Atelier",IF(DI$3="Tous",SUMIFS('Étape 1 - à remplir'!$F$31:$F$400,'Étape 1 - à remplir'!$E$31:$E$400,MASQ2!CZ103,'Étape 1 - à remplir'!$G$31:$G$400,"kg"),SUMIFS('Étape 1 - à remplir'!$F$31:$F$400,'Étape 1 - à remplir'!$E$31:$E$400,MASQ2!CZ103,'Étape 1 - à remplir'!$O$31:$O$400,DI$3,'Étape 1 - à remplir'!$G$31:$G$400,"kg")),IF(DI$2="Espèce",IF(DI$3="Tous",SUMIFS('Étape 1 - à remplir'!$F$31:$F$400,'Étape 1 - à remplir'!$E$31:$E$400,MASQ2!CZ103,'Étape 1 - à remplir'!$G$31:$G$400,"kg"),SUMIFS('Étape 1 - à remplir'!$F$31:$F$400,'Étape 1 - à remplir'!$E$31:$E$400,MASQ2!CZ103,'Étape 1 - à remplir'!$N$31:$N$400,DI$3,'Étape 1 - à remplir'!$G$31:$G$400,"kg")))))))</f>
        <v>#N/A</v>
      </c>
      <c r="DB103" s="104">
        <f t="shared" si="103"/>
        <v>0</v>
      </c>
      <c r="DC103" s="204" t="str">
        <f t="shared" si="96"/>
        <v>Enrofloxacine</v>
      </c>
      <c r="DD103" s="204" t="str">
        <f t="shared" si="97"/>
        <v/>
      </c>
      <c r="DE103" s="204" t="str">
        <f t="shared" si="98"/>
        <v/>
      </c>
      <c r="DF103" s="204" t="str">
        <f t="shared" si="99"/>
        <v>Fluoroquinolones</v>
      </c>
      <c r="DG103" s="204" t="str">
        <f t="shared" si="100"/>
        <v/>
      </c>
      <c r="DH103" s="97" t="str">
        <f t="shared" si="101"/>
        <v/>
      </c>
      <c r="DI103" s="78"/>
      <c r="DJ103" s="78"/>
      <c r="DK103" s="77" t="str">
        <f ca="1"/>
        <v>CHANENRO 100 MG/ML SOLUTION INJECTABLE POUR BOVINS ET PORCINS</v>
      </c>
      <c r="DL103" s="79" t="e">
        <f ca="1"/>
        <v>#N/A</v>
      </c>
      <c r="DM103" s="102"/>
      <c r="DN103" s="8"/>
      <c r="DO103" s="8"/>
      <c r="DP103" s="8"/>
      <c r="DQ103" s="8"/>
      <c r="DR103" s="8"/>
      <c r="DS103" s="8"/>
      <c r="DT103" s="8"/>
      <c r="DU103" s="8"/>
      <c r="DV103" s="8"/>
      <c r="DW103" s="8"/>
      <c r="DX103" s="8"/>
      <c r="DY103" s="8"/>
      <c r="DZ103" s="8"/>
      <c r="EA103" s="8"/>
      <c r="EB103" s="8"/>
      <c r="EC103" s="8"/>
      <c r="ED103" s="8"/>
      <c r="EE103" s="8"/>
      <c r="EF103" s="8"/>
      <c r="EG103" s="8"/>
      <c r="EH103" s="8"/>
      <c r="EI103" s="8"/>
      <c r="EJ103" s="97"/>
    </row>
    <row r="104" spans="1:140" x14ac:dyDescent="0.25">
      <c r="A104" s="56"/>
      <c r="B104" s="8"/>
      <c r="C104" s="8"/>
      <c r="D104" s="8"/>
      <c r="E104" s="8"/>
      <c r="F104" s="8"/>
      <c r="G104" s="8"/>
      <c r="H104" s="8"/>
      <c r="I104" s="102" t="str">
        <f>INDEX(Données_ATB!BE:BV,MATCH(MASQ2!J104,Données_ATB!BE:BE,0),18)</f>
        <v>x</v>
      </c>
      <c r="J104" s="77" t="str">
        <f>Données_ATB!BE103</f>
        <v>CHANENRO 50 MG/ML SOLUTION INJECTABLE POUR BOVINS, PORCINS, CHIENS ET CHATS</v>
      </c>
      <c r="K104" s="204" t="e">
        <f>IF(IF(S$2="Catégorie",IF(S$3="Toutes",SUMIFS('Étape 1 - à remplir'!$F$31:$F$400,'Étape 1 - à remplir'!$E$31:$E$400,MASQ2!J104,'Étape 1 - à remplir'!$G$31:$G$400,"animaux"),SUMIFS('Étape 1 - à remplir'!$F$31:$F$400,'Étape 1 - à remplir'!$E$31:$E$400,MASQ2!J104,'Étape 1 - à remplir'!$C$31:$C$400,S$3)),IF(S$2="Âge",IF(S$3="Tous",SUMIFS('Étape 1 - à remplir'!$F$31:$F$400,'Étape 1 - à remplir'!$E$31:$E$400,MASQ2!J104,'Étape 1 - à remplir'!$G$31:$G$400,"animaux"),SUMIFS('Étape 1 - à remplir'!$F$31:$F$400,'Étape 1 - à remplir'!$E$31:$E$400,MASQ2!J104,'Étape 1 - à remplir'!$P$31:$P$400,S$3)),IF(S$2="Atelier",IF(S$3="Tous",SUMIFS('Étape 1 - à remplir'!$F$31:$F$400,'Étape 1 - à remplir'!$E$31:$E$400,MASQ2!J104,'Étape 1 - à remplir'!$G$31:$G$400,"animaux"),SUMIFS('Étape 1 - à remplir'!$F$31:$F$400,'Étape 1 - à remplir'!$E$31:$E$400,MASQ2!J104,'Étape 1 - à remplir'!$O$31:$O$400,S$3)),IF(S$2="Espèce",IF(S$3="Tous",SUMIFS('Étape 1 - à remplir'!$F$31:$F$400,'Étape 1 - à remplir'!$E$31:$E$400,MASQ2!J104,'Étape 1 - à remplir'!$G$31:$G$400,"animaux"),SUMIFS('Étape 1 - à remplir'!$F$31:$F$400,'Étape 1 - à remplir'!$E$31:$E$400,MASQ2!J104,'Étape 1 - à remplir'!$N$31:$N$400,S$3))))))=0,NA(),IF(S$2="Catégorie",IF(S$3="Toutes",SUMIFS('Étape 1 - à remplir'!$F$31:$F$400,'Étape 1 - à remplir'!$E$31:$E$400,MASQ2!J104,'Étape 1 - à remplir'!$G$31:$G$400,"animaux"),SUMIFS('Étape 1 - à remplir'!$F$31:$F$400,'Étape 1 - à remplir'!$E$31:$E$400,MASQ2!J104,'Étape 1 - à remplir'!$C$31:$C$400,S$3)),IF(S$2="Âge",IF(S$3="Tous",SUMIFS('Étape 1 - à remplir'!$F$31:$F$400,'Étape 1 - à remplir'!$E$31:$E$400,MASQ2!J104,'Étape 1 - à remplir'!$G$31:$G$400,"animaux"),SUMIFS('Étape 1 - à remplir'!$F$31:$F$400,'Étape 1 - à remplir'!$E$31:$E$400,MASQ2!J104,'Étape 1 - à remplir'!$P$31:$P$400,S$3)),IF(S$2="Atelier",IF(S$3="Tous",SUMIFS('Étape 1 - à remplir'!$F$31:$F$400,'Étape 1 - à remplir'!$E$31:$E$400,MASQ2!J104,'Étape 1 - à remplir'!$G$31:$G$400,"animaux"),SUMIFS('Étape 1 - à remplir'!$F$31:$F$400,'Étape 1 - à remplir'!$E$31:$E$400,MASQ2!J104,'Étape 1 - à remplir'!$O$31:$O$400,S$3)),IF(S$2="Espèce",IF(S$3="Tous",SUMIFS('Étape 1 - à remplir'!$F$31:$F$400,'Étape 1 - à remplir'!$E$31:$E$400,MASQ2!J104,'Étape 1 - à remplir'!$G$31:$G$400,"animaux"),SUMIFS('Étape 1 - à remplir'!$F$31:$F$400,'Étape 1 - à remplir'!$E$31:$E$400,MASQ2!J104,'Étape 1 - à remplir'!$N$31:$N$400,S$3)))))))</f>
        <v>#N/A</v>
      </c>
      <c r="L104" s="97">
        <f t="shared" si="104"/>
        <v>0</v>
      </c>
      <c r="M104" s="56" t="str">
        <f>Données_ATB!BN103</f>
        <v>Enrofloxacine</v>
      </c>
      <c r="N104" s="204" t="str">
        <f>Données_ATB!BO103</f>
        <v/>
      </c>
      <c r="O104" s="97" t="str">
        <f>Données_ATB!BP103</f>
        <v/>
      </c>
      <c r="P104" s="77" t="str">
        <f>Données_ATB!BR103</f>
        <v>Fluoroquinolones</v>
      </c>
      <c r="Q104" s="78" t="str">
        <f>Données_ATB!BS103</f>
        <v/>
      </c>
      <c r="R104" s="79" t="str">
        <f>Données_ATB!BT103</f>
        <v/>
      </c>
      <c r="S104" s="78"/>
      <c r="T104" s="78"/>
      <c r="U104" s="77" t="str">
        <f ca="1"/>
        <v>CHANENRO 50 MG/ML SOLUTION INJECTABLE POUR BOVINS, PORCINS, CHIENS ET CHATS</v>
      </c>
      <c r="V104" s="79" t="e">
        <f ca="1"/>
        <v>#N/A</v>
      </c>
      <c r="W104" s="102"/>
      <c r="X104" s="8"/>
      <c r="Y104" s="8"/>
      <c r="Z104" s="8"/>
      <c r="AA104" s="8"/>
      <c r="AB104" s="102"/>
      <c r="AC104" s="8"/>
      <c r="AD104" s="8"/>
      <c r="AE104" s="8"/>
      <c r="AF104" s="8"/>
      <c r="AG104" s="8"/>
      <c r="AH104" s="8"/>
      <c r="AI104" s="8"/>
      <c r="AJ104" s="8"/>
      <c r="AK104" s="8"/>
      <c r="AL104" s="8"/>
      <c r="AM104" s="8"/>
      <c r="AN104" s="8"/>
      <c r="AO104" s="8"/>
      <c r="AP104" s="8"/>
      <c r="AQ104" s="8"/>
      <c r="AR104" s="8"/>
      <c r="AS104" s="8"/>
      <c r="AT104" s="97"/>
      <c r="AV104" s="56"/>
      <c r="AW104" s="8"/>
      <c r="AX104" s="8"/>
      <c r="AY104" s="8"/>
      <c r="AZ104" s="8"/>
      <c r="BA104" s="8"/>
      <c r="BB104" s="8"/>
      <c r="BC104" s="8"/>
      <c r="BD104" s="102" t="str">
        <f t="shared" si="86"/>
        <v>x</v>
      </c>
      <c r="BE104" s="56" t="str">
        <f t="shared" si="87"/>
        <v>CHANENRO 50 MG/ML SOLUTION INJECTABLE POUR BOVINS, PORCINS, CHIENS ET CHATS</v>
      </c>
      <c r="BF104" s="204" t="e">
        <f>IF(IF(BN$2="Catégorie",IF(BN$3="Toutes",SUMIFS('Étape 1 - à remplir'!$F$31:$F$400,'Étape 1 - à remplir'!$E$31:$E$400,MASQ2!BE104,'Étape 1 - à remplir'!$G$31:$G$400,"lots"),SUMIFS('Étape 1 - à remplir'!$F$31:$F$400,'Étape 1 - à remplir'!$E$31:$E$400,MASQ2!BE104,'Étape 1 - à remplir'!$C$31:$C$400,BN$3)),IF(BN$2="Âge",IF(BN$3="Tous",SUMIFS('Étape 1 - à remplir'!$F$31:$F$400,'Étape 1 - à remplir'!$E$31:$E$400,MASQ2!BE104,'Étape 1 - à remplir'!$G$31:$G$400,"lots"),SUMIFS('Étape 1 - à remplir'!$F$31:$F$400,'Étape 1 - à remplir'!$E$31:$E$400,MASQ2!BE104,'Étape 1 - à remplir'!$P$31:$P$400,BN$3,'Étape 1 - à remplir'!$G$31:$G$400,"lots")),IF(BN$2="Atelier",IF(BN$3="Tous",SUMIFS('Étape 1 - à remplir'!$F$31:$F$400,'Étape 1 - à remplir'!$E$31:$E$400,MASQ2!BE104,'Étape 1 - à remplir'!$G$31:$G$400,"lots"),SUMIFS('Étape 1 - à remplir'!$F$31:$F$400,'Étape 1 - à remplir'!$E$31:$E$400,MASQ2!BE104,'Étape 1 - à remplir'!$O$31:$O$400,BN$3,'Étape 1 - à remplir'!$G$31:$G$400,"lots")),IF(BN$2="Espèce",IF(BN$3="Tous",SUMIFS('Étape 1 - à remplir'!$F$31:$F$400,'Étape 1 - à remplir'!$E$31:$E$400,MASQ2!BE104,'Étape 1 - à remplir'!$G$31:$G$400,"lots"),SUMIFS('Étape 1 - à remplir'!$F$31:$F$400,'Étape 1 - à remplir'!$E$31:$E$400,MASQ2!BE104,'Étape 1 - à remplir'!$N$31:$N$400,BN$3,'Étape 1 - à remplir'!$G$31:$G$400,"lots"))))))=0,NA(),IF(BN$2="Catégorie",IF(BN$3="Toutes",SUMIFS('Étape 1 - à remplir'!$F$31:$F$400,'Étape 1 - à remplir'!$E$31:$E$400,MASQ2!BE104,'Étape 1 - à remplir'!$G$31:$G$400,"lots"),SUMIFS('Étape 1 - à remplir'!$F$31:$F$400,'Étape 1 - à remplir'!$E$31:$E$400,MASQ2!BE104,'Étape 1 - à remplir'!$C$31:$C$400,BN$3)),IF(BN$2="Âge",IF(BN$3="Tous",SUMIFS('Étape 1 - à remplir'!$F$31:$F$400,'Étape 1 - à remplir'!$E$31:$E$400,MASQ2!BE104,'Étape 1 - à remplir'!$G$31:$G$400,"lots"),SUMIFS('Étape 1 - à remplir'!$F$31:$F$400,'Étape 1 - à remplir'!$E$31:$E$400,MASQ2!BE104,'Étape 1 - à remplir'!$P$31:$P$400,BN$3,'Étape 1 - à remplir'!$G$31:$G$400,"lots")),IF(BN$2="Atelier",IF(BN$3="Tous",SUMIFS('Étape 1 - à remplir'!$F$31:$F$400,'Étape 1 - à remplir'!$E$31:$E$400,MASQ2!BE104,'Étape 1 - à remplir'!$G$31:$G$400,"lots"),SUMIFS('Étape 1 - à remplir'!$F$31:$F$400,'Étape 1 - à remplir'!$E$31:$E$400,MASQ2!BE104,'Étape 1 - à remplir'!$O$31:$O$400,BN$3,'Étape 1 - à remplir'!$G$31:$G$400,"lots")),IF(BN$2="Espèce",IF(BN$3="Tous",SUMIFS('Étape 1 - à remplir'!$F$31:$F$400,'Étape 1 - à remplir'!$E$31:$E$400,MASQ2!BE104,'Étape 1 - à remplir'!$G$31:$G$400,"lots"),SUMIFS('Étape 1 - à remplir'!$F$31:$F$400,'Étape 1 - à remplir'!$E$31:$E$400,MASQ2!BE104,'Étape 1 - à remplir'!$N$31:$N$400,BN$3,'Étape 1 - à remplir'!$G$31:$G$400,"lots")))))))</f>
        <v>#N/A</v>
      </c>
      <c r="BG104" s="204">
        <f t="shared" si="102"/>
        <v>0</v>
      </c>
      <c r="BH104" s="204" t="str">
        <f t="shared" si="88"/>
        <v>Enrofloxacine</v>
      </c>
      <c r="BI104" s="204" t="str">
        <f t="shared" si="89"/>
        <v/>
      </c>
      <c r="BJ104" s="204" t="str">
        <f t="shared" si="90"/>
        <v/>
      </c>
      <c r="BK104" s="204" t="str">
        <f t="shared" si="91"/>
        <v>Fluoroquinolones</v>
      </c>
      <c r="BL104" s="204" t="str">
        <f t="shared" si="92"/>
        <v/>
      </c>
      <c r="BM104" s="97" t="str">
        <f t="shared" si="93"/>
        <v/>
      </c>
      <c r="BN104" s="78"/>
      <c r="BO104" s="78"/>
      <c r="BP104" s="77" t="str">
        <f ca="1"/>
        <v>CHANENRO 50 MG/ML SOLUTION INJECTABLE POUR BOVINS, PORCINS, CHIENS ET CHATS</v>
      </c>
      <c r="BQ104" s="79" t="e">
        <f ca="1"/>
        <v>#N/A</v>
      </c>
      <c r="BR104" s="102"/>
      <c r="BS104" s="8"/>
      <c r="BT104" s="8"/>
      <c r="BU104" s="8"/>
      <c r="BV104" s="8"/>
      <c r="BW104" s="8"/>
      <c r="BX104" s="8"/>
      <c r="BY104" s="78"/>
      <c r="BZ104" s="8"/>
      <c r="CA104" s="8"/>
      <c r="CB104" s="8"/>
      <c r="CC104" s="8"/>
      <c r="CD104" s="8"/>
      <c r="CE104" s="8"/>
      <c r="CF104" s="8"/>
      <c r="CG104" s="8"/>
      <c r="CH104" s="8"/>
      <c r="CI104" s="8"/>
      <c r="CJ104" s="8"/>
      <c r="CK104" s="8"/>
      <c r="CL104" s="8"/>
      <c r="CM104" s="8"/>
      <c r="CN104" s="8"/>
      <c r="CO104" s="97"/>
      <c r="CQ104" s="56"/>
      <c r="CR104" s="8"/>
      <c r="CS104" s="8"/>
      <c r="CT104" s="8"/>
      <c r="CU104" s="8"/>
      <c r="CV104" s="8"/>
      <c r="CW104" s="8"/>
      <c r="CX104" s="8"/>
      <c r="CY104" s="102" t="str">
        <f t="shared" si="94"/>
        <v>x</v>
      </c>
      <c r="CZ104" s="56" t="str">
        <f t="shared" si="95"/>
        <v>CHANENRO 50 MG/ML SOLUTION INJECTABLE POUR BOVINS, PORCINS, CHIENS ET CHATS</v>
      </c>
      <c r="DA104" s="204" t="e">
        <f>IF(IF(DI$2="Catégorie",IF(DI$3="Toutes",SUMIFS('Étape 1 - à remplir'!$F$31:$F$400,'Étape 1 - à remplir'!$E$31:$E$400,MASQ2!CZ104,'Étape 1 - à remplir'!$G$31:$G$400,"kg"),SUMIFS('Étape 1 - à remplir'!$F$31:$F$400,'Étape 1 - à remplir'!$E$31:$E$400,MASQ2!CZ104,'Étape 1 - à remplir'!$C$31:$C$400,DI$3)),IF(DI$2="Âge",IF(DI$3="Tous",SUMIFS('Étape 1 - à remplir'!$F$31:$F$400,'Étape 1 - à remplir'!$E$31:$E$400,MASQ2!CZ104,'Étape 1 - à remplir'!$G$31:$G$400,"kg"),SUMIFS('Étape 1 - à remplir'!$F$31:$F$400,'Étape 1 - à remplir'!$E$31:$E$400,MASQ2!CZ104,'Étape 1 - à remplir'!$P$31:$P$400,DI$3,'Étape 1 - à remplir'!$G$31:$G$400,"kg")),IF(DI$2="Atelier",IF(DI$3="Tous",SUMIFS('Étape 1 - à remplir'!$F$31:$F$400,'Étape 1 - à remplir'!$E$31:$E$400,MASQ2!CZ104,'Étape 1 - à remplir'!$G$31:$G$400,"kg"),SUMIFS('Étape 1 - à remplir'!$F$31:$F$400,'Étape 1 - à remplir'!$E$31:$E$400,MASQ2!CZ104,'Étape 1 - à remplir'!$O$31:$O$400,DI$3,'Étape 1 - à remplir'!$G$31:$G$400,"kg")),IF(DI$2="Espèce",IF(DI$3="Tous",SUMIFS('Étape 1 - à remplir'!$F$31:$F$400,'Étape 1 - à remplir'!$E$31:$E$400,MASQ2!CZ104,'Étape 1 - à remplir'!$G$31:$G$400,"kg"),SUMIFS('Étape 1 - à remplir'!$F$31:$F$400,'Étape 1 - à remplir'!$E$31:$E$400,MASQ2!CZ104,'Étape 1 - à remplir'!$N$31:$N$400,DI$3,'Étape 1 - à remplir'!$G$31:$G$400,"kg"))))))=0,NA(),IF(DI$2="Catégorie",IF(DI$3="Toutes",SUMIFS('Étape 1 - à remplir'!$F$31:$F$400,'Étape 1 - à remplir'!$E$31:$E$400,MASQ2!CZ104,'Étape 1 - à remplir'!$G$31:$G$400,"kg"),SUMIFS('Étape 1 - à remplir'!$F$31:$F$400,'Étape 1 - à remplir'!$E$31:$E$400,MASQ2!CZ104,'Étape 1 - à remplir'!$C$31:$C$400,DI$3)),IF(DI$2="Âge",IF(DI$3="Tous",SUMIFS('Étape 1 - à remplir'!$F$31:$F$400,'Étape 1 - à remplir'!$E$31:$E$400,MASQ2!CZ104,'Étape 1 - à remplir'!$G$31:$G$400,"kg"),SUMIFS('Étape 1 - à remplir'!$F$31:$F$400,'Étape 1 - à remplir'!$E$31:$E$400,MASQ2!CZ104,'Étape 1 - à remplir'!$P$31:$P$400,DI$3,'Étape 1 - à remplir'!$G$31:$G$400,"kg")),IF(DI$2="Atelier",IF(DI$3="Tous",SUMIFS('Étape 1 - à remplir'!$F$31:$F$400,'Étape 1 - à remplir'!$E$31:$E$400,MASQ2!CZ104,'Étape 1 - à remplir'!$G$31:$G$400,"kg"),SUMIFS('Étape 1 - à remplir'!$F$31:$F$400,'Étape 1 - à remplir'!$E$31:$E$400,MASQ2!CZ104,'Étape 1 - à remplir'!$O$31:$O$400,DI$3,'Étape 1 - à remplir'!$G$31:$G$400,"kg")),IF(DI$2="Espèce",IF(DI$3="Tous",SUMIFS('Étape 1 - à remplir'!$F$31:$F$400,'Étape 1 - à remplir'!$E$31:$E$400,MASQ2!CZ104,'Étape 1 - à remplir'!$G$31:$G$400,"kg"),SUMIFS('Étape 1 - à remplir'!$F$31:$F$400,'Étape 1 - à remplir'!$E$31:$E$400,MASQ2!CZ104,'Étape 1 - à remplir'!$N$31:$N$400,DI$3,'Étape 1 - à remplir'!$G$31:$G$400,"kg")))))))</f>
        <v>#N/A</v>
      </c>
      <c r="DB104" s="104">
        <f t="shared" si="103"/>
        <v>0</v>
      </c>
      <c r="DC104" s="204" t="str">
        <f t="shared" si="96"/>
        <v>Enrofloxacine</v>
      </c>
      <c r="DD104" s="204" t="str">
        <f t="shared" si="97"/>
        <v/>
      </c>
      <c r="DE104" s="204" t="str">
        <f t="shared" si="98"/>
        <v/>
      </c>
      <c r="DF104" s="204" t="str">
        <f t="shared" si="99"/>
        <v>Fluoroquinolones</v>
      </c>
      <c r="DG104" s="204" t="str">
        <f t="shared" si="100"/>
        <v/>
      </c>
      <c r="DH104" s="97" t="str">
        <f t="shared" si="101"/>
        <v/>
      </c>
      <c r="DI104" s="78"/>
      <c r="DJ104" s="78"/>
      <c r="DK104" s="77" t="str">
        <f ca="1"/>
        <v>CHANENRO 50 MG/ML SOLUTION INJECTABLE POUR BOVINS, PORCINS, CHIENS ET CHATS</v>
      </c>
      <c r="DL104" s="79" t="e">
        <f ca="1"/>
        <v>#N/A</v>
      </c>
      <c r="DM104" s="102"/>
      <c r="DN104" s="8"/>
      <c r="DO104" s="8"/>
      <c r="DP104" s="8"/>
      <c r="DQ104" s="8"/>
      <c r="DR104" s="8"/>
      <c r="DS104" s="8"/>
      <c r="DT104" s="8"/>
      <c r="DU104" s="8"/>
      <c r="DV104" s="8"/>
      <c r="DW104" s="8"/>
      <c r="DX104" s="8"/>
      <c r="DY104" s="8"/>
      <c r="DZ104" s="8"/>
      <c r="EA104" s="8"/>
      <c r="EB104" s="8"/>
      <c r="EC104" s="8"/>
      <c r="ED104" s="8"/>
      <c r="EE104" s="8"/>
      <c r="EF104" s="8"/>
      <c r="EG104" s="8"/>
      <c r="EH104" s="8"/>
      <c r="EI104" s="8"/>
      <c r="EJ104" s="97"/>
    </row>
    <row r="105" spans="1:140" x14ac:dyDescent="0.25">
      <c r="A105" s="56"/>
      <c r="B105" s="8"/>
      <c r="C105" s="8"/>
      <c r="D105" s="8"/>
      <c r="E105" s="8"/>
      <c r="F105" s="8"/>
      <c r="G105" s="8"/>
      <c r="H105" s="8"/>
      <c r="I105" s="102" t="str">
        <f>INDEX(Données_ATB!BE:BV,MATCH(MASQ2!J105,Données_ATB!BE:BE,0),18)</f>
        <v/>
      </c>
      <c r="J105" s="77" t="str">
        <f>Données_ATB!BE104</f>
        <v>CHLORIDAZINE S</v>
      </c>
      <c r="K105" s="204" t="e">
        <f>IF(IF(S$2="Catégorie",IF(S$3="Toutes",SUMIFS('Étape 1 - à remplir'!$F$31:$F$400,'Étape 1 - à remplir'!$E$31:$E$400,MASQ2!J105,'Étape 1 - à remplir'!$G$31:$G$400,"animaux"),SUMIFS('Étape 1 - à remplir'!$F$31:$F$400,'Étape 1 - à remplir'!$E$31:$E$400,MASQ2!J105,'Étape 1 - à remplir'!$C$31:$C$400,S$3)),IF(S$2="Âge",IF(S$3="Tous",SUMIFS('Étape 1 - à remplir'!$F$31:$F$400,'Étape 1 - à remplir'!$E$31:$E$400,MASQ2!J105,'Étape 1 - à remplir'!$G$31:$G$400,"animaux"),SUMIFS('Étape 1 - à remplir'!$F$31:$F$400,'Étape 1 - à remplir'!$E$31:$E$400,MASQ2!J105,'Étape 1 - à remplir'!$P$31:$P$400,S$3)),IF(S$2="Atelier",IF(S$3="Tous",SUMIFS('Étape 1 - à remplir'!$F$31:$F$400,'Étape 1 - à remplir'!$E$31:$E$400,MASQ2!J105,'Étape 1 - à remplir'!$G$31:$G$400,"animaux"),SUMIFS('Étape 1 - à remplir'!$F$31:$F$400,'Étape 1 - à remplir'!$E$31:$E$400,MASQ2!J105,'Étape 1 - à remplir'!$O$31:$O$400,S$3)),IF(S$2="Espèce",IF(S$3="Tous",SUMIFS('Étape 1 - à remplir'!$F$31:$F$400,'Étape 1 - à remplir'!$E$31:$E$400,MASQ2!J105,'Étape 1 - à remplir'!$G$31:$G$400,"animaux"),SUMIFS('Étape 1 - à remplir'!$F$31:$F$400,'Étape 1 - à remplir'!$E$31:$E$400,MASQ2!J105,'Étape 1 - à remplir'!$N$31:$N$400,S$3))))))=0,NA(),IF(S$2="Catégorie",IF(S$3="Toutes",SUMIFS('Étape 1 - à remplir'!$F$31:$F$400,'Étape 1 - à remplir'!$E$31:$E$400,MASQ2!J105,'Étape 1 - à remplir'!$G$31:$G$400,"animaux"),SUMIFS('Étape 1 - à remplir'!$F$31:$F$400,'Étape 1 - à remplir'!$E$31:$E$400,MASQ2!J105,'Étape 1 - à remplir'!$C$31:$C$400,S$3)),IF(S$2="Âge",IF(S$3="Tous",SUMIFS('Étape 1 - à remplir'!$F$31:$F$400,'Étape 1 - à remplir'!$E$31:$E$400,MASQ2!J105,'Étape 1 - à remplir'!$G$31:$G$400,"animaux"),SUMIFS('Étape 1 - à remplir'!$F$31:$F$400,'Étape 1 - à remplir'!$E$31:$E$400,MASQ2!J105,'Étape 1 - à remplir'!$P$31:$P$400,S$3)),IF(S$2="Atelier",IF(S$3="Tous",SUMIFS('Étape 1 - à remplir'!$F$31:$F$400,'Étape 1 - à remplir'!$E$31:$E$400,MASQ2!J105,'Étape 1 - à remplir'!$G$31:$G$400,"animaux"),SUMIFS('Étape 1 - à remplir'!$F$31:$F$400,'Étape 1 - à remplir'!$E$31:$E$400,MASQ2!J105,'Étape 1 - à remplir'!$O$31:$O$400,S$3)),IF(S$2="Espèce",IF(S$3="Tous",SUMIFS('Étape 1 - à remplir'!$F$31:$F$400,'Étape 1 - à remplir'!$E$31:$E$400,MASQ2!J105,'Étape 1 - à remplir'!$G$31:$G$400,"animaux"),SUMIFS('Étape 1 - à remplir'!$F$31:$F$400,'Étape 1 - à remplir'!$E$31:$E$400,MASQ2!J105,'Étape 1 - à remplir'!$N$31:$N$400,S$3)))))))</f>
        <v>#N/A</v>
      </c>
      <c r="L105" s="97">
        <f t="shared" si="104"/>
        <v>0</v>
      </c>
      <c r="M105" s="56" t="str">
        <f>Données_ATB!BN104</f>
        <v>Chlortétracycline</v>
      </c>
      <c r="N105" s="204" t="str">
        <f>Données_ATB!BO104</f>
        <v>Sulfaméthoxypyridazine</v>
      </c>
      <c r="O105" s="97" t="str">
        <f>Données_ATB!BP104</f>
        <v/>
      </c>
      <c r="P105" s="77" t="str">
        <f>Données_ATB!BR104</f>
        <v>Tetracyclines</v>
      </c>
      <c r="Q105" s="78" t="str">
        <f>Données_ATB!BS104</f>
        <v>Sulfamides</v>
      </c>
      <c r="R105" s="79" t="str">
        <f>Données_ATB!BT104</f>
        <v/>
      </c>
      <c r="S105" s="78"/>
      <c r="T105" s="78"/>
      <c r="U105" s="77" t="str">
        <f ca="1"/>
        <v>CHLORIDAZINE S</v>
      </c>
      <c r="V105" s="79" t="e">
        <f ca="1"/>
        <v>#N/A</v>
      </c>
      <c r="W105" s="102"/>
      <c r="X105" s="8"/>
      <c r="Y105" s="8"/>
      <c r="Z105" s="8"/>
      <c r="AA105" s="8"/>
      <c r="AB105" s="102"/>
      <c r="AC105" s="8"/>
      <c r="AD105" s="8"/>
      <c r="AE105" s="8"/>
      <c r="AF105" s="8"/>
      <c r="AG105" s="8"/>
      <c r="AH105" s="8"/>
      <c r="AI105" s="8"/>
      <c r="AJ105" s="8"/>
      <c r="AK105" s="8"/>
      <c r="AL105" s="8"/>
      <c r="AM105" s="8"/>
      <c r="AN105" s="8"/>
      <c r="AO105" s="8"/>
      <c r="AP105" s="8"/>
      <c r="AQ105" s="8"/>
      <c r="AR105" s="8"/>
      <c r="AS105" s="8"/>
      <c r="AT105" s="97"/>
      <c r="AV105" s="56"/>
      <c r="AW105" s="8"/>
      <c r="AX105" s="8"/>
      <c r="AY105" s="8"/>
      <c r="AZ105" s="8"/>
      <c r="BA105" s="8"/>
      <c r="BB105" s="8"/>
      <c r="BC105" s="8"/>
      <c r="BD105" s="102" t="str">
        <f t="shared" si="86"/>
        <v/>
      </c>
      <c r="BE105" s="56" t="str">
        <f t="shared" si="87"/>
        <v>CHLORIDAZINE S</v>
      </c>
      <c r="BF105" s="204" t="e">
        <f>IF(IF(BN$2="Catégorie",IF(BN$3="Toutes",SUMIFS('Étape 1 - à remplir'!$F$31:$F$400,'Étape 1 - à remplir'!$E$31:$E$400,MASQ2!BE105,'Étape 1 - à remplir'!$G$31:$G$400,"lots"),SUMIFS('Étape 1 - à remplir'!$F$31:$F$400,'Étape 1 - à remplir'!$E$31:$E$400,MASQ2!BE105,'Étape 1 - à remplir'!$C$31:$C$400,BN$3)),IF(BN$2="Âge",IF(BN$3="Tous",SUMIFS('Étape 1 - à remplir'!$F$31:$F$400,'Étape 1 - à remplir'!$E$31:$E$400,MASQ2!BE105,'Étape 1 - à remplir'!$G$31:$G$400,"lots"),SUMIFS('Étape 1 - à remplir'!$F$31:$F$400,'Étape 1 - à remplir'!$E$31:$E$400,MASQ2!BE105,'Étape 1 - à remplir'!$P$31:$P$400,BN$3,'Étape 1 - à remplir'!$G$31:$G$400,"lots")),IF(BN$2="Atelier",IF(BN$3="Tous",SUMIFS('Étape 1 - à remplir'!$F$31:$F$400,'Étape 1 - à remplir'!$E$31:$E$400,MASQ2!BE105,'Étape 1 - à remplir'!$G$31:$G$400,"lots"),SUMIFS('Étape 1 - à remplir'!$F$31:$F$400,'Étape 1 - à remplir'!$E$31:$E$400,MASQ2!BE105,'Étape 1 - à remplir'!$O$31:$O$400,BN$3,'Étape 1 - à remplir'!$G$31:$G$400,"lots")),IF(BN$2="Espèce",IF(BN$3="Tous",SUMIFS('Étape 1 - à remplir'!$F$31:$F$400,'Étape 1 - à remplir'!$E$31:$E$400,MASQ2!BE105,'Étape 1 - à remplir'!$G$31:$G$400,"lots"),SUMIFS('Étape 1 - à remplir'!$F$31:$F$400,'Étape 1 - à remplir'!$E$31:$E$400,MASQ2!BE105,'Étape 1 - à remplir'!$N$31:$N$400,BN$3,'Étape 1 - à remplir'!$G$31:$G$400,"lots"))))))=0,NA(),IF(BN$2="Catégorie",IF(BN$3="Toutes",SUMIFS('Étape 1 - à remplir'!$F$31:$F$400,'Étape 1 - à remplir'!$E$31:$E$400,MASQ2!BE105,'Étape 1 - à remplir'!$G$31:$G$400,"lots"),SUMIFS('Étape 1 - à remplir'!$F$31:$F$400,'Étape 1 - à remplir'!$E$31:$E$400,MASQ2!BE105,'Étape 1 - à remplir'!$C$31:$C$400,BN$3)),IF(BN$2="Âge",IF(BN$3="Tous",SUMIFS('Étape 1 - à remplir'!$F$31:$F$400,'Étape 1 - à remplir'!$E$31:$E$400,MASQ2!BE105,'Étape 1 - à remplir'!$G$31:$G$400,"lots"),SUMIFS('Étape 1 - à remplir'!$F$31:$F$400,'Étape 1 - à remplir'!$E$31:$E$400,MASQ2!BE105,'Étape 1 - à remplir'!$P$31:$P$400,BN$3,'Étape 1 - à remplir'!$G$31:$G$400,"lots")),IF(BN$2="Atelier",IF(BN$3="Tous",SUMIFS('Étape 1 - à remplir'!$F$31:$F$400,'Étape 1 - à remplir'!$E$31:$E$400,MASQ2!BE105,'Étape 1 - à remplir'!$G$31:$G$400,"lots"),SUMIFS('Étape 1 - à remplir'!$F$31:$F$400,'Étape 1 - à remplir'!$E$31:$E$400,MASQ2!BE105,'Étape 1 - à remplir'!$O$31:$O$400,BN$3,'Étape 1 - à remplir'!$G$31:$G$400,"lots")),IF(BN$2="Espèce",IF(BN$3="Tous",SUMIFS('Étape 1 - à remplir'!$F$31:$F$400,'Étape 1 - à remplir'!$E$31:$E$400,MASQ2!BE105,'Étape 1 - à remplir'!$G$31:$G$400,"lots"),SUMIFS('Étape 1 - à remplir'!$F$31:$F$400,'Étape 1 - à remplir'!$E$31:$E$400,MASQ2!BE105,'Étape 1 - à remplir'!$N$31:$N$400,BN$3,'Étape 1 - à remplir'!$G$31:$G$400,"lots")))))))</f>
        <v>#N/A</v>
      </c>
      <c r="BG105" s="204">
        <f t="shared" si="102"/>
        <v>0</v>
      </c>
      <c r="BH105" s="204" t="str">
        <f t="shared" si="88"/>
        <v>Chlortétracycline</v>
      </c>
      <c r="BI105" s="204" t="str">
        <f t="shared" si="89"/>
        <v>Sulfaméthoxypyridazine</v>
      </c>
      <c r="BJ105" s="204" t="str">
        <f t="shared" si="90"/>
        <v/>
      </c>
      <c r="BK105" s="204" t="str">
        <f t="shared" si="91"/>
        <v>Tetracyclines</v>
      </c>
      <c r="BL105" s="204" t="str">
        <f t="shared" si="92"/>
        <v>Sulfamides</v>
      </c>
      <c r="BM105" s="97" t="str">
        <f t="shared" si="93"/>
        <v/>
      </c>
      <c r="BN105" s="78"/>
      <c r="BO105" s="78"/>
      <c r="BP105" s="77" t="str">
        <f ca="1"/>
        <v>CHLORIDAZINE S</v>
      </c>
      <c r="BQ105" s="79" t="e">
        <f ca="1"/>
        <v>#N/A</v>
      </c>
      <c r="BR105" s="102"/>
      <c r="BS105" s="8"/>
      <c r="BT105" s="8"/>
      <c r="BU105" s="8"/>
      <c r="BV105" s="8"/>
      <c r="BW105" s="8"/>
      <c r="BX105" s="8"/>
      <c r="BY105" s="78"/>
      <c r="BZ105" s="8"/>
      <c r="CA105" s="8"/>
      <c r="CB105" s="8"/>
      <c r="CC105" s="8"/>
      <c r="CD105" s="8"/>
      <c r="CE105" s="8"/>
      <c r="CF105" s="8"/>
      <c r="CG105" s="8"/>
      <c r="CH105" s="8"/>
      <c r="CI105" s="8"/>
      <c r="CJ105" s="8"/>
      <c r="CK105" s="8"/>
      <c r="CL105" s="8"/>
      <c r="CM105" s="8"/>
      <c r="CN105" s="8"/>
      <c r="CO105" s="97"/>
      <c r="CQ105" s="56"/>
      <c r="CR105" s="8"/>
      <c r="CS105" s="8"/>
      <c r="CT105" s="8"/>
      <c r="CU105" s="8"/>
      <c r="CV105" s="8"/>
      <c r="CW105" s="8"/>
      <c r="CX105" s="8"/>
      <c r="CY105" s="102" t="str">
        <f t="shared" si="94"/>
        <v/>
      </c>
      <c r="CZ105" s="56" t="str">
        <f t="shared" si="95"/>
        <v>CHLORIDAZINE S</v>
      </c>
      <c r="DA105" s="204" t="e">
        <f>IF(IF(DI$2="Catégorie",IF(DI$3="Toutes",SUMIFS('Étape 1 - à remplir'!$F$31:$F$400,'Étape 1 - à remplir'!$E$31:$E$400,MASQ2!CZ105,'Étape 1 - à remplir'!$G$31:$G$400,"kg"),SUMIFS('Étape 1 - à remplir'!$F$31:$F$400,'Étape 1 - à remplir'!$E$31:$E$400,MASQ2!CZ105,'Étape 1 - à remplir'!$C$31:$C$400,DI$3)),IF(DI$2="Âge",IF(DI$3="Tous",SUMIFS('Étape 1 - à remplir'!$F$31:$F$400,'Étape 1 - à remplir'!$E$31:$E$400,MASQ2!CZ105,'Étape 1 - à remplir'!$G$31:$G$400,"kg"),SUMIFS('Étape 1 - à remplir'!$F$31:$F$400,'Étape 1 - à remplir'!$E$31:$E$400,MASQ2!CZ105,'Étape 1 - à remplir'!$P$31:$P$400,DI$3,'Étape 1 - à remplir'!$G$31:$G$400,"kg")),IF(DI$2="Atelier",IF(DI$3="Tous",SUMIFS('Étape 1 - à remplir'!$F$31:$F$400,'Étape 1 - à remplir'!$E$31:$E$400,MASQ2!CZ105,'Étape 1 - à remplir'!$G$31:$G$400,"kg"),SUMIFS('Étape 1 - à remplir'!$F$31:$F$400,'Étape 1 - à remplir'!$E$31:$E$400,MASQ2!CZ105,'Étape 1 - à remplir'!$O$31:$O$400,DI$3,'Étape 1 - à remplir'!$G$31:$G$400,"kg")),IF(DI$2="Espèce",IF(DI$3="Tous",SUMIFS('Étape 1 - à remplir'!$F$31:$F$400,'Étape 1 - à remplir'!$E$31:$E$400,MASQ2!CZ105,'Étape 1 - à remplir'!$G$31:$G$400,"kg"),SUMIFS('Étape 1 - à remplir'!$F$31:$F$400,'Étape 1 - à remplir'!$E$31:$E$400,MASQ2!CZ105,'Étape 1 - à remplir'!$N$31:$N$400,DI$3,'Étape 1 - à remplir'!$G$31:$G$400,"kg"))))))=0,NA(),IF(DI$2="Catégorie",IF(DI$3="Toutes",SUMIFS('Étape 1 - à remplir'!$F$31:$F$400,'Étape 1 - à remplir'!$E$31:$E$400,MASQ2!CZ105,'Étape 1 - à remplir'!$G$31:$G$400,"kg"),SUMIFS('Étape 1 - à remplir'!$F$31:$F$400,'Étape 1 - à remplir'!$E$31:$E$400,MASQ2!CZ105,'Étape 1 - à remplir'!$C$31:$C$400,DI$3)),IF(DI$2="Âge",IF(DI$3="Tous",SUMIFS('Étape 1 - à remplir'!$F$31:$F$400,'Étape 1 - à remplir'!$E$31:$E$400,MASQ2!CZ105,'Étape 1 - à remplir'!$G$31:$G$400,"kg"),SUMIFS('Étape 1 - à remplir'!$F$31:$F$400,'Étape 1 - à remplir'!$E$31:$E$400,MASQ2!CZ105,'Étape 1 - à remplir'!$P$31:$P$400,DI$3,'Étape 1 - à remplir'!$G$31:$G$400,"kg")),IF(DI$2="Atelier",IF(DI$3="Tous",SUMIFS('Étape 1 - à remplir'!$F$31:$F$400,'Étape 1 - à remplir'!$E$31:$E$400,MASQ2!CZ105,'Étape 1 - à remplir'!$G$31:$G$400,"kg"),SUMIFS('Étape 1 - à remplir'!$F$31:$F$400,'Étape 1 - à remplir'!$E$31:$E$400,MASQ2!CZ105,'Étape 1 - à remplir'!$O$31:$O$400,DI$3,'Étape 1 - à remplir'!$G$31:$G$400,"kg")),IF(DI$2="Espèce",IF(DI$3="Tous",SUMIFS('Étape 1 - à remplir'!$F$31:$F$400,'Étape 1 - à remplir'!$E$31:$E$400,MASQ2!CZ105,'Étape 1 - à remplir'!$G$31:$G$400,"kg"),SUMIFS('Étape 1 - à remplir'!$F$31:$F$400,'Étape 1 - à remplir'!$E$31:$E$400,MASQ2!CZ105,'Étape 1 - à remplir'!$N$31:$N$400,DI$3,'Étape 1 - à remplir'!$G$31:$G$400,"kg")))))))</f>
        <v>#N/A</v>
      </c>
      <c r="DB105" s="104">
        <f t="shared" si="103"/>
        <v>0</v>
      </c>
      <c r="DC105" s="204" t="str">
        <f t="shared" si="96"/>
        <v>Chlortétracycline</v>
      </c>
      <c r="DD105" s="204" t="str">
        <f t="shared" si="97"/>
        <v>Sulfaméthoxypyridazine</v>
      </c>
      <c r="DE105" s="204" t="str">
        <f t="shared" si="98"/>
        <v/>
      </c>
      <c r="DF105" s="204" t="str">
        <f t="shared" si="99"/>
        <v>Tetracyclines</v>
      </c>
      <c r="DG105" s="204" t="str">
        <f t="shared" si="100"/>
        <v>Sulfamides</v>
      </c>
      <c r="DH105" s="97" t="str">
        <f t="shared" si="101"/>
        <v/>
      </c>
      <c r="DI105" s="78"/>
      <c r="DJ105" s="78"/>
      <c r="DK105" s="77" t="str">
        <f ca="1"/>
        <v>CHLORIDAZINE S</v>
      </c>
      <c r="DL105" s="79" t="e">
        <f ca="1"/>
        <v>#N/A</v>
      </c>
      <c r="DM105" s="102"/>
      <c r="DN105" s="8"/>
      <c r="DO105" s="8"/>
      <c r="DP105" s="8"/>
      <c r="DQ105" s="8"/>
      <c r="DR105" s="8"/>
      <c r="DS105" s="8"/>
      <c r="DT105" s="8"/>
      <c r="DU105" s="8"/>
      <c r="DV105" s="8"/>
      <c r="DW105" s="8"/>
      <c r="DX105" s="8"/>
      <c r="DY105" s="8"/>
      <c r="DZ105" s="8"/>
      <c r="EA105" s="8"/>
      <c r="EB105" s="8"/>
      <c r="EC105" s="8"/>
      <c r="ED105" s="8"/>
      <c r="EE105" s="8"/>
      <c r="EF105" s="8"/>
      <c r="EG105" s="8"/>
      <c r="EH105" s="8"/>
      <c r="EI105" s="8"/>
      <c r="EJ105" s="97"/>
    </row>
    <row r="106" spans="1:140" x14ac:dyDescent="0.25">
      <c r="A106" s="56"/>
      <c r="B106" s="8"/>
      <c r="C106" s="8"/>
      <c r="D106" s="8"/>
      <c r="E106" s="8"/>
      <c r="F106" s="8"/>
      <c r="G106" s="8"/>
      <c r="H106" s="8"/>
      <c r="I106" s="102" t="str">
        <f>INDEX(Données_ATB!BE:BV,MATCH(MASQ2!J106,Données_ATB!BE:BE,0),18)</f>
        <v/>
      </c>
      <c r="J106" s="77" t="str">
        <f>Données_ATB!BE105</f>
        <v>CHLORTERACYCLINE 0,50G VETOQUINOL</v>
      </c>
      <c r="K106" s="204" t="e">
        <f>IF(IF(S$2="Catégorie",IF(S$3="Toutes",SUMIFS('Étape 1 - à remplir'!$F$31:$F$400,'Étape 1 - à remplir'!$E$31:$E$400,MASQ2!J106,'Étape 1 - à remplir'!$G$31:$G$400,"animaux"),SUMIFS('Étape 1 - à remplir'!$F$31:$F$400,'Étape 1 - à remplir'!$E$31:$E$400,MASQ2!J106,'Étape 1 - à remplir'!$C$31:$C$400,S$3)),IF(S$2="Âge",IF(S$3="Tous",SUMIFS('Étape 1 - à remplir'!$F$31:$F$400,'Étape 1 - à remplir'!$E$31:$E$400,MASQ2!J106,'Étape 1 - à remplir'!$G$31:$G$400,"animaux"),SUMIFS('Étape 1 - à remplir'!$F$31:$F$400,'Étape 1 - à remplir'!$E$31:$E$400,MASQ2!J106,'Étape 1 - à remplir'!$P$31:$P$400,S$3)),IF(S$2="Atelier",IF(S$3="Tous",SUMIFS('Étape 1 - à remplir'!$F$31:$F$400,'Étape 1 - à remplir'!$E$31:$E$400,MASQ2!J106,'Étape 1 - à remplir'!$G$31:$G$400,"animaux"),SUMIFS('Étape 1 - à remplir'!$F$31:$F$400,'Étape 1 - à remplir'!$E$31:$E$400,MASQ2!J106,'Étape 1 - à remplir'!$O$31:$O$400,S$3)),IF(S$2="Espèce",IF(S$3="Tous",SUMIFS('Étape 1 - à remplir'!$F$31:$F$400,'Étape 1 - à remplir'!$E$31:$E$400,MASQ2!J106,'Étape 1 - à remplir'!$G$31:$G$400,"animaux"),SUMIFS('Étape 1 - à remplir'!$F$31:$F$400,'Étape 1 - à remplir'!$E$31:$E$400,MASQ2!J106,'Étape 1 - à remplir'!$N$31:$N$400,S$3))))))=0,NA(),IF(S$2="Catégorie",IF(S$3="Toutes",SUMIFS('Étape 1 - à remplir'!$F$31:$F$400,'Étape 1 - à remplir'!$E$31:$E$400,MASQ2!J106,'Étape 1 - à remplir'!$G$31:$G$400,"animaux"),SUMIFS('Étape 1 - à remplir'!$F$31:$F$400,'Étape 1 - à remplir'!$E$31:$E$400,MASQ2!J106,'Étape 1 - à remplir'!$C$31:$C$400,S$3)),IF(S$2="Âge",IF(S$3="Tous",SUMIFS('Étape 1 - à remplir'!$F$31:$F$400,'Étape 1 - à remplir'!$E$31:$E$400,MASQ2!J106,'Étape 1 - à remplir'!$G$31:$G$400,"animaux"),SUMIFS('Étape 1 - à remplir'!$F$31:$F$400,'Étape 1 - à remplir'!$E$31:$E$400,MASQ2!J106,'Étape 1 - à remplir'!$P$31:$P$400,S$3)),IF(S$2="Atelier",IF(S$3="Tous",SUMIFS('Étape 1 - à remplir'!$F$31:$F$400,'Étape 1 - à remplir'!$E$31:$E$400,MASQ2!J106,'Étape 1 - à remplir'!$G$31:$G$400,"animaux"),SUMIFS('Étape 1 - à remplir'!$F$31:$F$400,'Étape 1 - à remplir'!$E$31:$E$400,MASQ2!J106,'Étape 1 - à remplir'!$O$31:$O$400,S$3)),IF(S$2="Espèce",IF(S$3="Tous",SUMIFS('Étape 1 - à remplir'!$F$31:$F$400,'Étape 1 - à remplir'!$E$31:$E$400,MASQ2!J106,'Étape 1 - à remplir'!$G$31:$G$400,"animaux"),SUMIFS('Étape 1 - à remplir'!$F$31:$F$400,'Étape 1 - à remplir'!$E$31:$E$400,MASQ2!J106,'Étape 1 - à remplir'!$N$31:$N$400,S$3)))))))</f>
        <v>#N/A</v>
      </c>
      <c r="L106" s="97">
        <f t="shared" si="104"/>
        <v>0</v>
      </c>
      <c r="M106" s="56" t="str">
        <f>Données_ATB!BN105</f>
        <v>Chlortétracycline</v>
      </c>
      <c r="N106" s="204" t="str">
        <f>Données_ATB!BO105</f>
        <v/>
      </c>
      <c r="O106" s="97" t="str">
        <f>Données_ATB!BP105</f>
        <v/>
      </c>
      <c r="P106" s="77" t="str">
        <f>Données_ATB!BR105</f>
        <v>Tetracyclines</v>
      </c>
      <c r="Q106" s="78" t="str">
        <f>Données_ATB!BS105</f>
        <v/>
      </c>
      <c r="R106" s="79" t="str">
        <f>Données_ATB!BT105</f>
        <v/>
      </c>
      <c r="S106" s="78"/>
      <c r="T106" s="78"/>
      <c r="U106" s="77" t="str">
        <f ca="1"/>
        <v>CHLORTERACYCLINE 0,50G VETOQUINOL</v>
      </c>
      <c r="V106" s="79" t="e">
        <f ca="1"/>
        <v>#N/A</v>
      </c>
      <c r="W106" s="102"/>
      <c r="X106" s="8"/>
      <c r="Y106" s="8"/>
      <c r="Z106" s="8"/>
      <c r="AA106" s="8"/>
      <c r="AB106" s="102"/>
      <c r="AC106" s="8"/>
      <c r="AD106" s="8"/>
      <c r="AE106" s="8"/>
      <c r="AF106" s="8"/>
      <c r="AG106" s="8"/>
      <c r="AH106" s="8"/>
      <c r="AI106" s="8"/>
      <c r="AJ106" s="8"/>
      <c r="AK106" s="8"/>
      <c r="AL106" s="8"/>
      <c r="AM106" s="8"/>
      <c r="AN106" s="8"/>
      <c r="AO106" s="8"/>
      <c r="AP106" s="8"/>
      <c r="AQ106" s="8"/>
      <c r="AR106" s="8"/>
      <c r="AS106" s="8"/>
      <c r="AT106" s="97"/>
      <c r="AV106" s="56"/>
      <c r="AW106" s="8"/>
      <c r="AX106" s="8"/>
      <c r="AY106" s="8"/>
      <c r="AZ106" s="8"/>
      <c r="BA106" s="8"/>
      <c r="BB106" s="8"/>
      <c r="BC106" s="8"/>
      <c r="BD106" s="102" t="str">
        <f t="shared" si="86"/>
        <v/>
      </c>
      <c r="BE106" s="56" t="str">
        <f t="shared" si="87"/>
        <v>CHLORTERACYCLINE 0,50G VETOQUINOL</v>
      </c>
      <c r="BF106" s="204" t="e">
        <f>IF(IF(BN$2="Catégorie",IF(BN$3="Toutes",SUMIFS('Étape 1 - à remplir'!$F$31:$F$400,'Étape 1 - à remplir'!$E$31:$E$400,MASQ2!BE106,'Étape 1 - à remplir'!$G$31:$G$400,"lots"),SUMIFS('Étape 1 - à remplir'!$F$31:$F$400,'Étape 1 - à remplir'!$E$31:$E$400,MASQ2!BE106,'Étape 1 - à remplir'!$C$31:$C$400,BN$3)),IF(BN$2="Âge",IF(BN$3="Tous",SUMIFS('Étape 1 - à remplir'!$F$31:$F$400,'Étape 1 - à remplir'!$E$31:$E$400,MASQ2!BE106,'Étape 1 - à remplir'!$G$31:$G$400,"lots"),SUMIFS('Étape 1 - à remplir'!$F$31:$F$400,'Étape 1 - à remplir'!$E$31:$E$400,MASQ2!BE106,'Étape 1 - à remplir'!$P$31:$P$400,BN$3,'Étape 1 - à remplir'!$G$31:$G$400,"lots")),IF(BN$2="Atelier",IF(BN$3="Tous",SUMIFS('Étape 1 - à remplir'!$F$31:$F$400,'Étape 1 - à remplir'!$E$31:$E$400,MASQ2!BE106,'Étape 1 - à remplir'!$G$31:$G$400,"lots"),SUMIFS('Étape 1 - à remplir'!$F$31:$F$400,'Étape 1 - à remplir'!$E$31:$E$400,MASQ2!BE106,'Étape 1 - à remplir'!$O$31:$O$400,BN$3,'Étape 1 - à remplir'!$G$31:$G$400,"lots")),IF(BN$2="Espèce",IF(BN$3="Tous",SUMIFS('Étape 1 - à remplir'!$F$31:$F$400,'Étape 1 - à remplir'!$E$31:$E$400,MASQ2!BE106,'Étape 1 - à remplir'!$G$31:$G$400,"lots"),SUMIFS('Étape 1 - à remplir'!$F$31:$F$400,'Étape 1 - à remplir'!$E$31:$E$400,MASQ2!BE106,'Étape 1 - à remplir'!$N$31:$N$400,BN$3,'Étape 1 - à remplir'!$G$31:$G$400,"lots"))))))=0,NA(),IF(BN$2="Catégorie",IF(BN$3="Toutes",SUMIFS('Étape 1 - à remplir'!$F$31:$F$400,'Étape 1 - à remplir'!$E$31:$E$400,MASQ2!BE106,'Étape 1 - à remplir'!$G$31:$G$400,"lots"),SUMIFS('Étape 1 - à remplir'!$F$31:$F$400,'Étape 1 - à remplir'!$E$31:$E$400,MASQ2!BE106,'Étape 1 - à remplir'!$C$31:$C$400,BN$3)),IF(BN$2="Âge",IF(BN$3="Tous",SUMIFS('Étape 1 - à remplir'!$F$31:$F$400,'Étape 1 - à remplir'!$E$31:$E$400,MASQ2!BE106,'Étape 1 - à remplir'!$G$31:$G$400,"lots"),SUMIFS('Étape 1 - à remplir'!$F$31:$F$400,'Étape 1 - à remplir'!$E$31:$E$400,MASQ2!BE106,'Étape 1 - à remplir'!$P$31:$P$400,BN$3,'Étape 1 - à remplir'!$G$31:$G$400,"lots")),IF(BN$2="Atelier",IF(BN$3="Tous",SUMIFS('Étape 1 - à remplir'!$F$31:$F$400,'Étape 1 - à remplir'!$E$31:$E$400,MASQ2!BE106,'Étape 1 - à remplir'!$G$31:$G$400,"lots"),SUMIFS('Étape 1 - à remplir'!$F$31:$F$400,'Étape 1 - à remplir'!$E$31:$E$400,MASQ2!BE106,'Étape 1 - à remplir'!$O$31:$O$400,BN$3,'Étape 1 - à remplir'!$G$31:$G$400,"lots")),IF(BN$2="Espèce",IF(BN$3="Tous",SUMIFS('Étape 1 - à remplir'!$F$31:$F$400,'Étape 1 - à remplir'!$E$31:$E$400,MASQ2!BE106,'Étape 1 - à remplir'!$G$31:$G$400,"lots"),SUMIFS('Étape 1 - à remplir'!$F$31:$F$400,'Étape 1 - à remplir'!$E$31:$E$400,MASQ2!BE106,'Étape 1 - à remplir'!$N$31:$N$400,BN$3,'Étape 1 - à remplir'!$G$31:$G$400,"lots")))))))</f>
        <v>#N/A</v>
      </c>
      <c r="BG106" s="204">
        <f t="shared" si="102"/>
        <v>0</v>
      </c>
      <c r="BH106" s="204" t="str">
        <f t="shared" si="88"/>
        <v>Chlortétracycline</v>
      </c>
      <c r="BI106" s="204" t="str">
        <f t="shared" si="89"/>
        <v/>
      </c>
      <c r="BJ106" s="204" t="str">
        <f t="shared" si="90"/>
        <v/>
      </c>
      <c r="BK106" s="204" t="str">
        <f t="shared" si="91"/>
        <v>Tetracyclines</v>
      </c>
      <c r="BL106" s="204" t="str">
        <f t="shared" si="92"/>
        <v/>
      </c>
      <c r="BM106" s="97" t="str">
        <f t="shared" si="93"/>
        <v/>
      </c>
      <c r="BN106" s="78"/>
      <c r="BO106" s="78"/>
      <c r="BP106" s="77" t="str">
        <f ca="1"/>
        <v>CHLORTERACYCLINE 0,50G VETOQUINOL</v>
      </c>
      <c r="BQ106" s="79" t="e">
        <f ca="1"/>
        <v>#N/A</v>
      </c>
      <c r="BR106" s="102"/>
      <c r="BS106" s="8"/>
      <c r="BT106" s="8"/>
      <c r="BU106" s="8"/>
      <c r="BV106" s="8"/>
      <c r="BW106" s="8"/>
      <c r="BX106" s="8"/>
      <c r="BY106" s="78"/>
      <c r="BZ106" s="8"/>
      <c r="CA106" s="8"/>
      <c r="CB106" s="8"/>
      <c r="CC106" s="8"/>
      <c r="CD106" s="8"/>
      <c r="CE106" s="8"/>
      <c r="CF106" s="8"/>
      <c r="CG106" s="8"/>
      <c r="CH106" s="8"/>
      <c r="CI106" s="8"/>
      <c r="CJ106" s="8"/>
      <c r="CK106" s="8"/>
      <c r="CL106" s="8"/>
      <c r="CM106" s="8"/>
      <c r="CN106" s="8"/>
      <c r="CO106" s="97"/>
      <c r="CQ106" s="56"/>
      <c r="CR106" s="8"/>
      <c r="CS106" s="8"/>
      <c r="CT106" s="8"/>
      <c r="CU106" s="8"/>
      <c r="CV106" s="8"/>
      <c r="CW106" s="8"/>
      <c r="CX106" s="8"/>
      <c r="CY106" s="102" t="str">
        <f t="shared" si="94"/>
        <v/>
      </c>
      <c r="CZ106" s="56" t="str">
        <f t="shared" si="95"/>
        <v>CHLORTERACYCLINE 0,50G VETOQUINOL</v>
      </c>
      <c r="DA106" s="204" t="e">
        <f>IF(IF(DI$2="Catégorie",IF(DI$3="Toutes",SUMIFS('Étape 1 - à remplir'!$F$31:$F$400,'Étape 1 - à remplir'!$E$31:$E$400,MASQ2!CZ106,'Étape 1 - à remplir'!$G$31:$G$400,"kg"),SUMIFS('Étape 1 - à remplir'!$F$31:$F$400,'Étape 1 - à remplir'!$E$31:$E$400,MASQ2!CZ106,'Étape 1 - à remplir'!$C$31:$C$400,DI$3)),IF(DI$2="Âge",IF(DI$3="Tous",SUMIFS('Étape 1 - à remplir'!$F$31:$F$400,'Étape 1 - à remplir'!$E$31:$E$400,MASQ2!CZ106,'Étape 1 - à remplir'!$G$31:$G$400,"kg"),SUMIFS('Étape 1 - à remplir'!$F$31:$F$400,'Étape 1 - à remplir'!$E$31:$E$400,MASQ2!CZ106,'Étape 1 - à remplir'!$P$31:$P$400,DI$3,'Étape 1 - à remplir'!$G$31:$G$400,"kg")),IF(DI$2="Atelier",IF(DI$3="Tous",SUMIFS('Étape 1 - à remplir'!$F$31:$F$400,'Étape 1 - à remplir'!$E$31:$E$400,MASQ2!CZ106,'Étape 1 - à remplir'!$G$31:$G$400,"kg"),SUMIFS('Étape 1 - à remplir'!$F$31:$F$400,'Étape 1 - à remplir'!$E$31:$E$400,MASQ2!CZ106,'Étape 1 - à remplir'!$O$31:$O$400,DI$3,'Étape 1 - à remplir'!$G$31:$G$400,"kg")),IF(DI$2="Espèce",IF(DI$3="Tous",SUMIFS('Étape 1 - à remplir'!$F$31:$F$400,'Étape 1 - à remplir'!$E$31:$E$400,MASQ2!CZ106,'Étape 1 - à remplir'!$G$31:$G$400,"kg"),SUMIFS('Étape 1 - à remplir'!$F$31:$F$400,'Étape 1 - à remplir'!$E$31:$E$400,MASQ2!CZ106,'Étape 1 - à remplir'!$N$31:$N$400,DI$3,'Étape 1 - à remplir'!$G$31:$G$400,"kg"))))))=0,NA(),IF(DI$2="Catégorie",IF(DI$3="Toutes",SUMIFS('Étape 1 - à remplir'!$F$31:$F$400,'Étape 1 - à remplir'!$E$31:$E$400,MASQ2!CZ106,'Étape 1 - à remplir'!$G$31:$G$400,"kg"),SUMIFS('Étape 1 - à remplir'!$F$31:$F$400,'Étape 1 - à remplir'!$E$31:$E$400,MASQ2!CZ106,'Étape 1 - à remplir'!$C$31:$C$400,DI$3)),IF(DI$2="Âge",IF(DI$3="Tous",SUMIFS('Étape 1 - à remplir'!$F$31:$F$400,'Étape 1 - à remplir'!$E$31:$E$400,MASQ2!CZ106,'Étape 1 - à remplir'!$G$31:$G$400,"kg"),SUMIFS('Étape 1 - à remplir'!$F$31:$F$400,'Étape 1 - à remplir'!$E$31:$E$400,MASQ2!CZ106,'Étape 1 - à remplir'!$P$31:$P$400,DI$3,'Étape 1 - à remplir'!$G$31:$G$400,"kg")),IF(DI$2="Atelier",IF(DI$3="Tous",SUMIFS('Étape 1 - à remplir'!$F$31:$F$400,'Étape 1 - à remplir'!$E$31:$E$400,MASQ2!CZ106,'Étape 1 - à remplir'!$G$31:$G$400,"kg"),SUMIFS('Étape 1 - à remplir'!$F$31:$F$400,'Étape 1 - à remplir'!$E$31:$E$400,MASQ2!CZ106,'Étape 1 - à remplir'!$O$31:$O$400,DI$3,'Étape 1 - à remplir'!$G$31:$G$400,"kg")),IF(DI$2="Espèce",IF(DI$3="Tous",SUMIFS('Étape 1 - à remplir'!$F$31:$F$400,'Étape 1 - à remplir'!$E$31:$E$400,MASQ2!CZ106,'Étape 1 - à remplir'!$G$31:$G$400,"kg"),SUMIFS('Étape 1 - à remplir'!$F$31:$F$400,'Étape 1 - à remplir'!$E$31:$E$400,MASQ2!CZ106,'Étape 1 - à remplir'!$N$31:$N$400,DI$3,'Étape 1 - à remplir'!$G$31:$G$400,"kg")))))))</f>
        <v>#N/A</v>
      </c>
      <c r="DB106" s="104">
        <f t="shared" si="103"/>
        <v>0</v>
      </c>
      <c r="DC106" s="204" t="str">
        <f t="shared" si="96"/>
        <v>Chlortétracycline</v>
      </c>
      <c r="DD106" s="204" t="str">
        <f t="shared" si="97"/>
        <v/>
      </c>
      <c r="DE106" s="204" t="str">
        <f t="shared" si="98"/>
        <v/>
      </c>
      <c r="DF106" s="204" t="str">
        <f t="shared" si="99"/>
        <v>Tetracyclines</v>
      </c>
      <c r="DG106" s="204" t="str">
        <f t="shared" si="100"/>
        <v/>
      </c>
      <c r="DH106" s="97" t="str">
        <f t="shared" si="101"/>
        <v/>
      </c>
      <c r="DI106" s="78"/>
      <c r="DJ106" s="78"/>
      <c r="DK106" s="77" t="str">
        <f ca="1"/>
        <v>CHLORTERACYCLINE 0,50G VETOQUINOL</v>
      </c>
      <c r="DL106" s="79" t="e">
        <f ca="1"/>
        <v>#N/A</v>
      </c>
      <c r="DM106" s="102"/>
      <c r="DN106" s="8"/>
      <c r="DO106" s="8"/>
      <c r="DP106" s="8"/>
      <c r="DQ106" s="8"/>
      <c r="DR106" s="8"/>
      <c r="DS106" s="8"/>
      <c r="DT106" s="8"/>
      <c r="DU106" s="8"/>
      <c r="DV106" s="8"/>
      <c r="DW106" s="8"/>
      <c r="DX106" s="8"/>
      <c r="DY106" s="8"/>
      <c r="DZ106" s="8"/>
      <c r="EA106" s="8"/>
      <c r="EB106" s="8"/>
      <c r="EC106" s="8"/>
      <c r="ED106" s="8"/>
      <c r="EE106" s="8"/>
      <c r="EF106" s="8"/>
      <c r="EG106" s="8"/>
      <c r="EH106" s="8"/>
      <c r="EI106" s="8"/>
      <c r="EJ106" s="97"/>
    </row>
    <row r="107" spans="1:140" x14ac:dyDescent="0.25">
      <c r="A107" s="56"/>
      <c r="B107" s="8"/>
      <c r="C107" s="8"/>
      <c r="D107" s="8"/>
      <c r="E107" s="8"/>
      <c r="F107" s="8"/>
      <c r="G107" s="8"/>
      <c r="H107" s="8"/>
      <c r="I107" s="102" t="str">
        <f>INDEX(Données_ATB!BE:BV,MATCH(MASQ2!J107,Données_ATB!BE:BE,0),18)</f>
        <v/>
      </c>
      <c r="J107" s="77" t="str">
        <f>Données_ATB!BE106</f>
        <v>CHLORTETRACYCLINE 100 PORC ET AGNEAU-CHEVREAU SEVRES SANTAMIX</v>
      </c>
      <c r="K107" s="204" t="e">
        <f>IF(IF(S$2="Catégorie",IF(S$3="Toutes",SUMIFS('Étape 1 - à remplir'!$F$31:$F$400,'Étape 1 - à remplir'!$E$31:$E$400,MASQ2!J107,'Étape 1 - à remplir'!$G$31:$G$400,"animaux"),SUMIFS('Étape 1 - à remplir'!$F$31:$F$400,'Étape 1 - à remplir'!$E$31:$E$400,MASQ2!J107,'Étape 1 - à remplir'!$C$31:$C$400,S$3)),IF(S$2="Âge",IF(S$3="Tous",SUMIFS('Étape 1 - à remplir'!$F$31:$F$400,'Étape 1 - à remplir'!$E$31:$E$400,MASQ2!J107,'Étape 1 - à remplir'!$G$31:$G$400,"animaux"),SUMIFS('Étape 1 - à remplir'!$F$31:$F$400,'Étape 1 - à remplir'!$E$31:$E$400,MASQ2!J107,'Étape 1 - à remplir'!$P$31:$P$400,S$3)),IF(S$2="Atelier",IF(S$3="Tous",SUMIFS('Étape 1 - à remplir'!$F$31:$F$400,'Étape 1 - à remplir'!$E$31:$E$400,MASQ2!J107,'Étape 1 - à remplir'!$G$31:$G$400,"animaux"),SUMIFS('Étape 1 - à remplir'!$F$31:$F$400,'Étape 1 - à remplir'!$E$31:$E$400,MASQ2!J107,'Étape 1 - à remplir'!$O$31:$O$400,S$3)),IF(S$2="Espèce",IF(S$3="Tous",SUMIFS('Étape 1 - à remplir'!$F$31:$F$400,'Étape 1 - à remplir'!$E$31:$E$400,MASQ2!J107,'Étape 1 - à remplir'!$G$31:$G$400,"animaux"),SUMIFS('Étape 1 - à remplir'!$F$31:$F$400,'Étape 1 - à remplir'!$E$31:$E$400,MASQ2!J107,'Étape 1 - à remplir'!$N$31:$N$400,S$3))))))=0,NA(),IF(S$2="Catégorie",IF(S$3="Toutes",SUMIFS('Étape 1 - à remplir'!$F$31:$F$400,'Étape 1 - à remplir'!$E$31:$E$400,MASQ2!J107,'Étape 1 - à remplir'!$G$31:$G$400,"animaux"),SUMIFS('Étape 1 - à remplir'!$F$31:$F$400,'Étape 1 - à remplir'!$E$31:$E$400,MASQ2!J107,'Étape 1 - à remplir'!$C$31:$C$400,S$3)),IF(S$2="Âge",IF(S$3="Tous",SUMIFS('Étape 1 - à remplir'!$F$31:$F$400,'Étape 1 - à remplir'!$E$31:$E$400,MASQ2!J107,'Étape 1 - à remplir'!$G$31:$G$400,"animaux"),SUMIFS('Étape 1 - à remplir'!$F$31:$F$400,'Étape 1 - à remplir'!$E$31:$E$400,MASQ2!J107,'Étape 1 - à remplir'!$P$31:$P$400,S$3)),IF(S$2="Atelier",IF(S$3="Tous",SUMIFS('Étape 1 - à remplir'!$F$31:$F$400,'Étape 1 - à remplir'!$E$31:$E$400,MASQ2!J107,'Étape 1 - à remplir'!$G$31:$G$400,"animaux"),SUMIFS('Étape 1 - à remplir'!$F$31:$F$400,'Étape 1 - à remplir'!$E$31:$E$400,MASQ2!J107,'Étape 1 - à remplir'!$O$31:$O$400,S$3)),IF(S$2="Espèce",IF(S$3="Tous",SUMIFS('Étape 1 - à remplir'!$F$31:$F$400,'Étape 1 - à remplir'!$E$31:$E$400,MASQ2!J107,'Étape 1 - à remplir'!$G$31:$G$400,"animaux"),SUMIFS('Étape 1 - à remplir'!$F$31:$F$400,'Étape 1 - à remplir'!$E$31:$E$400,MASQ2!J107,'Étape 1 - à remplir'!$N$31:$N$400,S$3)))))))</f>
        <v>#N/A</v>
      </c>
      <c r="L107" s="97">
        <f t="shared" si="104"/>
        <v>0</v>
      </c>
      <c r="M107" s="56" t="str">
        <f>Données_ATB!BN106</f>
        <v>Chlortétracycline</v>
      </c>
      <c r="N107" s="204" t="str">
        <f>Données_ATB!BO106</f>
        <v/>
      </c>
      <c r="O107" s="97" t="str">
        <f>Données_ATB!BP106</f>
        <v/>
      </c>
      <c r="P107" s="77" t="str">
        <f>Données_ATB!BR106</f>
        <v>Tetracyclines</v>
      </c>
      <c r="Q107" s="78" t="str">
        <f>Données_ATB!BS106</f>
        <v/>
      </c>
      <c r="R107" s="79" t="str">
        <f>Données_ATB!BT106</f>
        <v/>
      </c>
      <c r="S107" s="78"/>
      <c r="T107" s="78"/>
      <c r="U107" s="77" t="str">
        <f ca="1"/>
        <v>CHLORTETRACYCLINE 100 PORC ET AGNEAU-CHEVREAU SEVRES SANTAMIX</v>
      </c>
      <c r="V107" s="79" t="e">
        <f ca="1"/>
        <v>#N/A</v>
      </c>
      <c r="W107" s="102"/>
      <c r="X107" s="8"/>
      <c r="Y107" s="8"/>
      <c r="Z107" s="8"/>
      <c r="AA107" s="8"/>
      <c r="AB107" s="102"/>
      <c r="AC107" s="8"/>
      <c r="AD107" s="8"/>
      <c r="AE107" s="8"/>
      <c r="AF107" s="8"/>
      <c r="AG107" s="8"/>
      <c r="AH107" s="8"/>
      <c r="AI107" s="8"/>
      <c r="AJ107" s="8"/>
      <c r="AK107" s="8"/>
      <c r="AL107" s="8"/>
      <c r="AM107" s="8"/>
      <c r="AN107" s="8"/>
      <c r="AO107" s="8"/>
      <c r="AP107" s="8"/>
      <c r="AQ107" s="8"/>
      <c r="AR107" s="8"/>
      <c r="AS107" s="8"/>
      <c r="AT107" s="97"/>
      <c r="AV107" s="56"/>
      <c r="AW107" s="8"/>
      <c r="AX107" s="8"/>
      <c r="AY107" s="8"/>
      <c r="AZ107" s="8"/>
      <c r="BA107" s="8"/>
      <c r="BB107" s="8"/>
      <c r="BC107" s="8"/>
      <c r="BD107" s="102" t="str">
        <f t="shared" si="86"/>
        <v/>
      </c>
      <c r="BE107" s="56" t="str">
        <f t="shared" si="87"/>
        <v>CHLORTETRACYCLINE 100 PORC ET AGNEAU-CHEVREAU SEVRES SANTAMIX</v>
      </c>
      <c r="BF107" s="204" t="e">
        <f>IF(IF(BN$2="Catégorie",IF(BN$3="Toutes",SUMIFS('Étape 1 - à remplir'!$F$31:$F$400,'Étape 1 - à remplir'!$E$31:$E$400,MASQ2!BE107,'Étape 1 - à remplir'!$G$31:$G$400,"lots"),SUMIFS('Étape 1 - à remplir'!$F$31:$F$400,'Étape 1 - à remplir'!$E$31:$E$400,MASQ2!BE107,'Étape 1 - à remplir'!$C$31:$C$400,BN$3)),IF(BN$2="Âge",IF(BN$3="Tous",SUMIFS('Étape 1 - à remplir'!$F$31:$F$400,'Étape 1 - à remplir'!$E$31:$E$400,MASQ2!BE107,'Étape 1 - à remplir'!$G$31:$G$400,"lots"),SUMIFS('Étape 1 - à remplir'!$F$31:$F$400,'Étape 1 - à remplir'!$E$31:$E$400,MASQ2!BE107,'Étape 1 - à remplir'!$P$31:$P$400,BN$3,'Étape 1 - à remplir'!$G$31:$G$400,"lots")),IF(BN$2="Atelier",IF(BN$3="Tous",SUMIFS('Étape 1 - à remplir'!$F$31:$F$400,'Étape 1 - à remplir'!$E$31:$E$400,MASQ2!BE107,'Étape 1 - à remplir'!$G$31:$G$400,"lots"),SUMIFS('Étape 1 - à remplir'!$F$31:$F$400,'Étape 1 - à remplir'!$E$31:$E$400,MASQ2!BE107,'Étape 1 - à remplir'!$O$31:$O$400,BN$3,'Étape 1 - à remplir'!$G$31:$G$400,"lots")),IF(BN$2="Espèce",IF(BN$3="Tous",SUMIFS('Étape 1 - à remplir'!$F$31:$F$400,'Étape 1 - à remplir'!$E$31:$E$400,MASQ2!BE107,'Étape 1 - à remplir'!$G$31:$G$400,"lots"),SUMIFS('Étape 1 - à remplir'!$F$31:$F$400,'Étape 1 - à remplir'!$E$31:$E$400,MASQ2!BE107,'Étape 1 - à remplir'!$N$31:$N$400,BN$3,'Étape 1 - à remplir'!$G$31:$G$400,"lots"))))))=0,NA(),IF(BN$2="Catégorie",IF(BN$3="Toutes",SUMIFS('Étape 1 - à remplir'!$F$31:$F$400,'Étape 1 - à remplir'!$E$31:$E$400,MASQ2!BE107,'Étape 1 - à remplir'!$G$31:$G$400,"lots"),SUMIFS('Étape 1 - à remplir'!$F$31:$F$400,'Étape 1 - à remplir'!$E$31:$E$400,MASQ2!BE107,'Étape 1 - à remplir'!$C$31:$C$400,BN$3)),IF(BN$2="Âge",IF(BN$3="Tous",SUMIFS('Étape 1 - à remplir'!$F$31:$F$400,'Étape 1 - à remplir'!$E$31:$E$400,MASQ2!BE107,'Étape 1 - à remplir'!$G$31:$G$400,"lots"),SUMIFS('Étape 1 - à remplir'!$F$31:$F$400,'Étape 1 - à remplir'!$E$31:$E$400,MASQ2!BE107,'Étape 1 - à remplir'!$P$31:$P$400,BN$3,'Étape 1 - à remplir'!$G$31:$G$400,"lots")),IF(BN$2="Atelier",IF(BN$3="Tous",SUMIFS('Étape 1 - à remplir'!$F$31:$F$400,'Étape 1 - à remplir'!$E$31:$E$400,MASQ2!BE107,'Étape 1 - à remplir'!$G$31:$G$400,"lots"),SUMIFS('Étape 1 - à remplir'!$F$31:$F$400,'Étape 1 - à remplir'!$E$31:$E$400,MASQ2!BE107,'Étape 1 - à remplir'!$O$31:$O$400,BN$3,'Étape 1 - à remplir'!$G$31:$G$400,"lots")),IF(BN$2="Espèce",IF(BN$3="Tous",SUMIFS('Étape 1 - à remplir'!$F$31:$F$400,'Étape 1 - à remplir'!$E$31:$E$400,MASQ2!BE107,'Étape 1 - à remplir'!$G$31:$G$400,"lots"),SUMIFS('Étape 1 - à remplir'!$F$31:$F$400,'Étape 1 - à remplir'!$E$31:$E$400,MASQ2!BE107,'Étape 1 - à remplir'!$N$31:$N$400,BN$3,'Étape 1 - à remplir'!$G$31:$G$400,"lots")))))))</f>
        <v>#N/A</v>
      </c>
      <c r="BG107" s="204">
        <f t="shared" si="102"/>
        <v>0</v>
      </c>
      <c r="BH107" s="204" t="str">
        <f t="shared" si="88"/>
        <v>Chlortétracycline</v>
      </c>
      <c r="BI107" s="204" t="str">
        <f t="shared" si="89"/>
        <v/>
      </c>
      <c r="BJ107" s="204" t="str">
        <f t="shared" si="90"/>
        <v/>
      </c>
      <c r="BK107" s="204" t="str">
        <f t="shared" si="91"/>
        <v>Tetracyclines</v>
      </c>
      <c r="BL107" s="204" t="str">
        <f t="shared" si="92"/>
        <v/>
      </c>
      <c r="BM107" s="97" t="str">
        <f t="shared" si="93"/>
        <v/>
      </c>
      <c r="BN107" s="78"/>
      <c r="BO107" s="78"/>
      <c r="BP107" s="77" t="str">
        <f ca="1"/>
        <v>CHLORTETRACYCLINE 100 PORC ET AGNEAU-CHEVREAU SEVRES SANTAMIX</v>
      </c>
      <c r="BQ107" s="79" t="e">
        <f ca="1"/>
        <v>#N/A</v>
      </c>
      <c r="BR107" s="102"/>
      <c r="BS107" s="8"/>
      <c r="BT107" s="8"/>
      <c r="BU107" s="8"/>
      <c r="BV107" s="8"/>
      <c r="BW107" s="8"/>
      <c r="BX107" s="8"/>
      <c r="BY107" s="8"/>
      <c r="BZ107" s="8"/>
      <c r="CA107" s="8"/>
      <c r="CB107" s="8"/>
      <c r="CC107" s="8"/>
      <c r="CD107" s="8"/>
      <c r="CE107" s="8"/>
      <c r="CF107" s="8"/>
      <c r="CG107" s="8"/>
      <c r="CH107" s="8"/>
      <c r="CI107" s="8"/>
      <c r="CJ107" s="8"/>
      <c r="CK107" s="8"/>
      <c r="CL107" s="8"/>
      <c r="CM107" s="8"/>
      <c r="CN107" s="8"/>
      <c r="CO107" s="97"/>
      <c r="CQ107" s="56"/>
      <c r="CR107" s="8"/>
      <c r="CS107" s="8"/>
      <c r="CT107" s="8"/>
      <c r="CU107" s="8"/>
      <c r="CV107" s="8"/>
      <c r="CW107" s="8"/>
      <c r="CX107" s="8"/>
      <c r="CY107" s="102" t="str">
        <f t="shared" si="94"/>
        <v/>
      </c>
      <c r="CZ107" s="56" t="str">
        <f t="shared" si="95"/>
        <v>CHLORTETRACYCLINE 100 PORC ET AGNEAU-CHEVREAU SEVRES SANTAMIX</v>
      </c>
      <c r="DA107" s="204" t="e">
        <f>IF(IF(DI$2="Catégorie",IF(DI$3="Toutes",SUMIFS('Étape 1 - à remplir'!$F$31:$F$400,'Étape 1 - à remplir'!$E$31:$E$400,MASQ2!CZ107,'Étape 1 - à remplir'!$G$31:$G$400,"kg"),SUMIFS('Étape 1 - à remplir'!$F$31:$F$400,'Étape 1 - à remplir'!$E$31:$E$400,MASQ2!CZ107,'Étape 1 - à remplir'!$C$31:$C$400,DI$3)),IF(DI$2="Âge",IF(DI$3="Tous",SUMIFS('Étape 1 - à remplir'!$F$31:$F$400,'Étape 1 - à remplir'!$E$31:$E$400,MASQ2!CZ107,'Étape 1 - à remplir'!$G$31:$G$400,"kg"),SUMIFS('Étape 1 - à remplir'!$F$31:$F$400,'Étape 1 - à remplir'!$E$31:$E$400,MASQ2!CZ107,'Étape 1 - à remplir'!$P$31:$P$400,DI$3,'Étape 1 - à remplir'!$G$31:$G$400,"kg")),IF(DI$2="Atelier",IF(DI$3="Tous",SUMIFS('Étape 1 - à remplir'!$F$31:$F$400,'Étape 1 - à remplir'!$E$31:$E$400,MASQ2!CZ107,'Étape 1 - à remplir'!$G$31:$G$400,"kg"),SUMIFS('Étape 1 - à remplir'!$F$31:$F$400,'Étape 1 - à remplir'!$E$31:$E$400,MASQ2!CZ107,'Étape 1 - à remplir'!$O$31:$O$400,DI$3,'Étape 1 - à remplir'!$G$31:$G$400,"kg")),IF(DI$2="Espèce",IF(DI$3="Tous",SUMIFS('Étape 1 - à remplir'!$F$31:$F$400,'Étape 1 - à remplir'!$E$31:$E$400,MASQ2!CZ107,'Étape 1 - à remplir'!$G$31:$G$400,"kg"),SUMIFS('Étape 1 - à remplir'!$F$31:$F$400,'Étape 1 - à remplir'!$E$31:$E$400,MASQ2!CZ107,'Étape 1 - à remplir'!$N$31:$N$400,DI$3,'Étape 1 - à remplir'!$G$31:$G$400,"kg"))))))=0,NA(),IF(DI$2="Catégorie",IF(DI$3="Toutes",SUMIFS('Étape 1 - à remplir'!$F$31:$F$400,'Étape 1 - à remplir'!$E$31:$E$400,MASQ2!CZ107,'Étape 1 - à remplir'!$G$31:$G$400,"kg"),SUMIFS('Étape 1 - à remplir'!$F$31:$F$400,'Étape 1 - à remplir'!$E$31:$E$400,MASQ2!CZ107,'Étape 1 - à remplir'!$C$31:$C$400,DI$3)),IF(DI$2="Âge",IF(DI$3="Tous",SUMIFS('Étape 1 - à remplir'!$F$31:$F$400,'Étape 1 - à remplir'!$E$31:$E$400,MASQ2!CZ107,'Étape 1 - à remplir'!$G$31:$G$400,"kg"),SUMIFS('Étape 1 - à remplir'!$F$31:$F$400,'Étape 1 - à remplir'!$E$31:$E$400,MASQ2!CZ107,'Étape 1 - à remplir'!$P$31:$P$400,DI$3,'Étape 1 - à remplir'!$G$31:$G$400,"kg")),IF(DI$2="Atelier",IF(DI$3="Tous",SUMIFS('Étape 1 - à remplir'!$F$31:$F$400,'Étape 1 - à remplir'!$E$31:$E$400,MASQ2!CZ107,'Étape 1 - à remplir'!$G$31:$G$400,"kg"),SUMIFS('Étape 1 - à remplir'!$F$31:$F$400,'Étape 1 - à remplir'!$E$31:$E$400,MASQ2!CZ107,'Étape 1 - à remplir'!$O$31:$O$400,DI$3,'Étape 1 - à remplir'!$G$31:$G$400,"kg")),IF(DI$2="Espèce",IF(DI$3="Tous",SUMIFS('Étape 1 - à remplir'!$F$31:$F$400,'Étape 1 - à remplir'!$E$31:$E$400,MASQ2!CZ107,'Étape 1 - à remplir'!$G$31:$G$400,"kg"),SUMIFS('Étape 1 - à remplir'!$F$31:$F$400,'Étape 1 - à remplir'!$E$31:$E$400,MASQ2!CZ107,'Étape 1 - à remplir'!$N$31:$N$400,DI$3,'Étape 1 - à remplir'!$G$31:$G$400,"kg")))))))</f>
        <v>#N/A</v>
      </c>
      <c r="DB107" s="104">
        <f t="shared" si="103"/>
        <v>0</v>
      </c>
      <c r="DC107" s="204" t="str">
        <f t="shared" si="96"/>
        <v>Chlortétracycline</v>
      </c>
      <c r="DD107" s="204" t="str">
        <f t="shared" si="97"/>
        <v/>
      </c>
      <c r="DE107" s="204" t="str">
        <f t="shared" si="98"/>
        <v/>
      </c>
      <c r="DF107" s="204" t="str">
        <f t="shared" si="99"/>
        <v>Tetracyclines</v>
      </c>
      <c r="DG107" s="204" t="str">
        <f t="shared" si="100"/>
        <v/>
      </c>
      <c r="DH107" s="97" t="str">
        <f t="shared" si="101"/>
        <v/>
      </c>
      <c r="DI107" s="78"/>
      <c r="DJ107" s="78"/>
      <c r="DK107" s="77" t="str">
        <f ca="1"/>
        <v>CHLORTETRACYCLINE 100 PORC ET AGNEAU-CHEVREAU SEVRES SANTAMIX</v>
      </c>
      <c r="DL107" s="79" t="e">
        <f ca="1"/>
        <v>#N/A</v>
      </c>
      <c r="DM107" s="102"/>
      <c r="DN107" s="8"/>
      <c r="DO107" s="8"/>
      <c r="DP107" s="8"/>
      <c r="DQ107" s="8"/>
      <c r="DR107" s="8"/>
      <c r="DS107" s="8"/>
      <c r="DT107" s="8"/>
      <c r="DU107" s="8"/>
      <c r="DV107" s="8"/>
      <c r="DW107" s="8"/>
      <c r="DX107" s="8"/>
      <c r="DY107" s="8"/>
      <c r="DZ107" s="8"/>
      <c r="EA107" s="8"/>
      <c r="EB107" s="8"/>
      <c r="EC107" s="8"/>
      <c r="ED107" s="8"/>
      <c r="EE107" s="8"/>
      <c r="EF107" s="8"/>
      <c r="EG107" s="8"/>
      <c r="EH107" s="8"/>
      <c r="EI107" s="8"/>
      <c r="EJ107" s="97"/>
    </row>
    <row r="108" spans="1:140" x14ac:dyDescent="0.25">
      <c r="A108" s="56"/>
      <c r="B108" s="8"/>
      <c r="C108" s="8"/>
      <c r="D108" s="8"/>
      <c r="E108" s="8"/>
      <c r="F108" s="8"/>
      <c r="G108" s="8"/>
      <c r="H108" s="8"/>
      <c r="I108" s="102" t="str">
        <f>INDEX(Données_ATB!BE:BV,MATCH(MASQ2!J108,Données_ATB!BE:BE,0),18)</f>
        <v/>
      </c>
      <c r="J108" s="77" t="str">
        <f>Données_ATB!BE107</f>
        <v>CHLORTETRACYCLINE 40 LAPIN-VOLAILLE-PORC ET AGNEAU-CHEVREAU SEVRES SANTAMIX</v>
      </c>
      <c r="K108" s="204" t="e">
        <f>IF(IF(S$2="Catégorie",IF(S$3="Toutes",SUMIFS('Étape 1 - à remplir'!$F$31:$F$400,'Étape 1 - à remplir'!$E$31:$E$400,MASQ2!J108,'Étape 1 - à remplir'!$G$31:$G$400,"animaux"),SUMIFS('Étape 1 - à remplir'!$F$31:$F$400,'Étape 1 - à remplir'!$E$31:$E$400,MASQ2!J108,'Étape 1 - à remplir'!$C$31:$C$400,S$3)),IF(S$2="Âge",IF(S$3="Tous",SUMIFS('Étape 1 - à remplir'!$F$31:$F$400,'Étape 1 - à remplir'!$E$31:$E$400,MASQ2!J108,'Étape 1 - à remplir'!$G$31:$G$400,"animaux"),SUMIFS('Étape 1 - à remplir'!$F$31:$F$400,'Étape 1 - à remplir'!$E$31:$E$400,MASQ2!J108,'Étape 1 - à remplir'!$P$31:$P$400,S$3)),IF(S$2="Atelier",IF(S$3="Tous",SUMIFS('Étape 1 - à remplir'!$F$31:$F$400,'Étape 1 - à remplir'!$E$31:$E$400,MASQ2!J108,'Étape 1 - à remplir'!$G$31:$G$400,"animaux"),SUMIFS('Étape 1 - à remplir'!$F$31:$F$400,'Étape 1 - à remplir'!$E$31:$E$400,MASQ2!J108,'Étape 1 - à remplir'!$O$31:$O$400,S$3)),IF(S$2="Espèce",IF(S$3="Tous",SUMIFS('Étape 1 - à remplir'!$F$31:$F$400,'Étape 1 - à remplir'!$E$31:$E$400,MASQ2!J108,'Étape 1 - à remplir'!$G$31:$G$400,"animaux"),SUMIFS('Étape 1 - à remplir'!$F$31:$F$400,'Étape 1 - à remplir'!$E$31:$E$400,MASQ2!J108,'Étape 1 - à remplir'!$N$31:$N$400,S$3))))))=0,NA(),IF(S$2="Catégorie",IF(S$3="Toutes",SUMIFS('Étape 1 - à remplir'!$F$31:$F$400,'Étape 1 - à remplir'!$E$31:$E$400,MASQ2!J108,'Étape 1 - à remplir'!$G$31:$G$400,"animaux"),SUMIFS('Étape 1 - à remplir'!$F$31:$F$400,'Étape 1 - à remplir'!$E$31:$E$400,MASQ2!J108,'Étape 1 - à remplir'!$C$31:$C$400,S$3)),IF(S$2="Âge",IF(S$3="Tous",SUMIFS('Étape 1 - à remplir'!$F$31:$F$400,'Étape 1 - à remplir'!$E$31:$E$400,MASQ2!J108,'Étape 1 - à remplir'!$G$31:$G$400,"animaux"),SUMIFS('Étape 1 - à remplir'!$F$31:$F$400,'Étape 1 - à remplir'!$E$31:$E$400,MASQ2!J108,'Étape 1 - à remplir'!$P$31:$P$400,S$3)),IF(S$2="Atelier",IF(S$3="Tous",SUMIFS('Étape 1 - à remplir'!$F$31:$F$400,'Étape 1 - à remplir'!$E$31:$E$400,MASQ2!J108,'Étape 1 - à remplir'!$G$31:$G$400,"animaux"),SUMIFS('Étape 1 - à remplir'!$F$31:$F$400,'Étape 1 - à remplir'!$E$31:$E$400,MASQ2!J108,'Étape 1 - à remplir'!$O$31:$O$400,S$3)),IF(S$2="Espèce",IF(S$3="Tous",SUMIFS('Étape 1 - à remplir'!$F$31:$F$400,'Étape 1 - à remplir'!$E$31:$E$400,MASQ2!J108,'Étape 1 - à remplir'!$G$31:$G$400,"animaux"),SUMIFS('Étape 1 - à remplir'!$F$31:$F$400,'Étape 1 - à remplir'!$E$31:$E$400,MASQ2!J108,'Étape 1 - à remplir'!$N$31:$N$400,S$3)))))))</f>
        <v>#N/A</v>
      </c>
      <c r="L108" s="97">
        <f t="shared" si="104"/>
        <v>0</v>
      </c>
      <c r="M108" s="56" t="str">
        <f>Données_ATB!BN107</f>
        <v>Chlortétracycline</v>
      </c>
      <c r="N108" s="204" t="str">
        <f>Données_ATB!BO107</f>
        <v/>
      </c>
      <c r="O108" s="97" t="str">
        <f>Données_ATB!BP107</f>
        <v/>
      </c>
      <c r="P108" s="77" t="str">
        <f>Données_ATB!BR107</f>
        <v>Tetracyclines</v>
      </c>
      <c r="Q108" s="78" t="str">
        <f>Données_ATB!BS107</f>
        <v/>
      </c>
      <c r="R108" s="79" t="str">
        <f>Données_ATB!BT107</f>
        <v/>
      </c>
      <c r="S108" s="78"/>
      <c r="T108" s="78"/>
      <c r="U108" s="77" t="str">
        <f ca="1"/>
        <v>CHLORTETRACYCLINE 40 LAPIN-VOLAILLE-PORC ET AGNEAU-CHEVREAU SEVRES SANTAMIX</v>
      </c>
      <c r="V108" s="79" t="e">
        <f ca="1"/>
        <v>#N/A</v>
      </c>
      <c r="W108" s="102"/>
      <c r="X108" s="8"/>
      <c r="Y108" s="8"/>
      <c r="Z108" s="8"/>
      <c r="AA108" s="8"/>
      <c r="AB108" s="102"/>
      <c r="AC108" s="8"/>
      <c r="AD108" s="8"/>
      <c r="AE108" s="8"/>
      <c r="AF108" s="8"/>
      <c r="AG108" s="8"/>
      <c r="AH108" s="8"/>
      <c r="AI108" s="8"/>
      <c r="AJ108" s="8"/>
      <c r="AK108" s="8"/>
      <c r="AL108" s="8"/>
      <c r="AM108" s="8"/>
      <c r="AN108" s="8"/>
      <c r="AO108" s="8"/>
      <c r="AP108" s="8"/>
      <c r="AQ108" s="8"/>
      <c r="AR108" s="8"/>
      <c r="AS108" s="8"/>
      <c r="AT108" s="97"/>
      <c r="AV108" s="56"/>
      <c r="AW108" s="8"/>
      <c r="AX108" s="8"/>
      <c r="AY108" s="8"/>
      <c r="AZ108" s="8"/>
      <c r="BA108" s="8"/>
      <c r="BB108" s="8"/>
      <c r="BC108" s="8"/>
      <c r="BD108" s="102" t="str">
        <f t="shared" si="86"/>
        <v/>
      </c>
      <c r="BE108" s="56" t="str">
        <f t="shared" si="87"/>
        <v>CHLORTETRACYCLINE 40 LAPIN-VOLAILLE-PORC ET AGNEAU-CHEVREAU SEVRES SANTAMIX</v>
      </c>
      <c r="BF108" s="204" t="e">
        <f>IF(IF(BN$2="Catégorie",IF(BN$3="Toutes",SUMIFS('Étape 1 - à remplir'!$F$31:$F$400,'Étape 1 - à remplir'!$E$31:$E$400,MASQ2!BE108,'Étape 1 - à remplir'!$G$31:$G$400,"lots"),SUMIFS('Étape 1 - à remplir'!$F$31:$F$400,'Étape 1 - à remplir'!$E$31:$E$400,MASQ2!BE108,'Étape 1 - à remplir'!$C$31:$C$400,BN$3)),IF(BN$2="Âge",IF(BN$3="Tous",SUMIFS('Étape 1 - à remplir'!$F$31:$F$400,'Étape 1 - à remplir'!$E$31:$E$400,MASQ2!BE108,'Étape 1 - à remplir'!$G$31:$G$400,"lots"),SUMIFS('Étape 1 - à remplir'!$F$31:$F$400,'Étape 1 - à remplir'!$E$31:$E$400,MASQ2!BE108,'Étape 1 - à remplir'!$P$31:$P$400,BN$3,'Étape 1 - à remplir'!$G$31:$G$400,"lots")),IF(BN$2="Atelier",IF(BN$3="Tous",SUMIFS('Étape 1 - à remplir'!$F$31:$F$400,'Étape 1 - à remplir'!$E$31:$E$400,MASQ2!BE108,'Étape 1 - à remplir'!$G$31:$G$400,"lots"),SUMIFS('Étape 1 - à remplir'!$F$31:$F$400,'Étape 1 - à remplir'!$E$31:$E$400,MASQ2!BE108,'Étape 1 - à remplir'!$O$31:$O$400,BN$3,'Étape 1 - à remplir'!$G$31:$G$400,"lots")),IF(BN$2="Espèce",IF(BN$3="Tous",SUMIFS('Étape 1 - à remplir'!$F$31:$F$400,'Étape 1 - à remplir'!$E$31:$E$400,MASQ2!BE108,'Étape 1 - à remplir'!$G$31:$G$400,"lots"),SUMIFS('Étape 1 - à remplir'!$F$31:$F$400,'Étape 1 - à remplir'!$E$31:$E$400,MASQ2!BE108,'Étape 1 - à remplir'!$N$31:$N$400,BN$3,'Étape 1 - à remplir'!$G$31:$G$400,"lots"))))))=0,NA(),IF(BN$2="Catégorie",IF(BN$3="Toutes",SUMIFS('Étape 1 - à remplir'!$F$31:$F$400,'Étape 1 - à remplir'!$E$31:$E$400,MASQ2!BE108,'Étape 1 - à remplir'!$G$31:$G$400,"lots"),SUMIFS('Étape 1 - à remplir'!$F$31:$F$400,'Étape 1 - à remplir'!$E$31:$E$400,MASQ2!BE108,'Étape 1 - à remplir'!$C$31:$C$400,BN$3)),IF(BN$2="Âge",IF(BN$3="Tous",SUMIFS('Étape 1 - à remplir'!$F$31:$F$400,'Étape 1 - à remplir'!$E$31:$E$400,MASQ2!BE108,'Étape 1 - à remplir'!$G$31:$G$400,"lots"),SUMIFS('Étape 1 - à remplir'!$F$31:$F$400,'Étape 1 - à remplir'!$E$31:$E$400,MASQ2!BE108,'Étape 1 - à remplir'!$P$31:$P$400,BN$3,'Étape 1 - à remplir'!$G$31:$G$400,"lots")),IF(BN$2="Atelier",IF(BN$3="Tous",SUMIFS('Étape 1 - à remplir'!$F$31:$F$400,'Étape 1 - à remplir'!$E$31:$E$400,MASQ2!BE108,'Étape 1 - à remplir'!$G$31:$G$400,"lots"),SUMIFS('Étape 1 - à remplir'!$F$31:$F$400,'Étape 1 - à remplir'!$E$31:$E$400,MASQ2!BE108,'Étape 1 - à remplir'!$O$31:$O$400,BN$3,'Étape 1 - à remplir'!$G$31:$G$400,"lots")),IF(BN$2="Espèce",IF(BN$3="Tous",SUMIFS('Étape 1 - à remplir'!$F$31:$F$400,'Étape 1 - à remplir'!$E$31:$E$400,MASQ2!BE108,'Étape 1 - à remplir'!$G$31:$G$400,"lots"),SUMIFS('Étape 1 - à remplir'!$F$31:$F$400,'Étape 1 - à remplir'!$E$31:$E$400,MASQ2!BE108,'Étape 1 - à remplir'!$N$31:$N$400,BN$3,'Étape 1 - à remplir'!$G$31:$G$400,"lots")))))))</f>
        <v>#N/A</v>
      </c>
      <c r="BG108" s="204">
        <f t="shared" si="102"/>
        <v>0</v>
      </c>
      <c r="BH108" s="204" t="str">
        <f t="shared" si="88"/>
        <v>Chlortétracycline</v>
      </c>
      <c r="BI108" s="204" t="str">
        <f t="shared" si="89"/>
        <v/>
      </c>
      <c r="BJ108" s="204" t="str">
        <f t="shared" si="90"/>
        <v/>
      </c>
      <c r="BK108" s="204" t="str">
        <f t="shared" si="91"/>
        <v>Tetracyclines</v>
      </c>
      <c r="BL108" s="204" t="str">
        <f t="shared" si="92"/>
        <v/>
      </c>
      <c r="BM108" s="97" t="str">
        <f t="shared" si="93"/>
        <v/>
      </c>
      <c r="BN108" s="78"/>
      <c r="BO108" s="78"/>
      <c r="BP108" s="77" t="str">
        <f ca="1"/>
        <v>CHLORTETRACYCLINE 40 LAPIN-VOLAILLE-PORC ET AGNEAU-CHEVREAU SEVRES SANTAMIX</v>
      </c>
      <c r="BQ108" s="79" t="e">
        <f ca="1"/>
        <v>#N/A</v>
      </c>
      <c r="BR108" s="102"/>
      <c r="BS108" s="8"/>
      <c r="BT108" s="8"/>
      <c r="BU108" s="8"/>
      <c r="BV108" s="8"/>
      <c r="BW108" s="8"/>
      <c r="BX108" s="8"/>
      <c r="BY108" s="8"/>
      <c r="BZ108" s="8"/>
      <c r="CA108" s="8"/>
      <c r="CB108" s="8"/>
      <c r="CC108" s="8"/>
      <c r="CD108" s="8"/>
      <c r="CE108" s="8"/>
      <c r="CF108" s="8"/>
      <c r="CG108" s="8"/>
      <c r="CH108" s="8"/>
      <c r="CI108" s="8"/>
      <c r="CJ108" s="8"/>
      <c r="CK108" s="8"/>
      <c r="CL108" s="8"/>
      <c r="CM108" s="8"/>
      <c r="CN108" s="8"/>
      <c r="CO108" s="97"/>
      <c r="CQ108" s="56"/>
      <c r="CR108" s="8"/>
      <c r="CS108" s="8"/>
      <c r="CT108" s="8"/>
      <c r="CU108" s="8"/>
      <c r="CV108" s="8"/>
      <c r="CW108" s="8"/>
      <c r="CX108" s="8"/>
      <c r="CY108" s="102" t="str">
        <f t="shared" si="94"/>
        <v/>
      </c>
      <c r="CZ108" s="56" t="str">
        <f t="shared" si="95"/>
        <v>CHLORTETRACYCLINE 40 LAPIN-VOLAILLE-PORC ET AGNEAU-CHEVREAU SEVRES SANTAMIX</v>
      </c>
      <c r="DA108" s="204" t="e">
        <f>IF(IF(DI$2="Catégorie",IF(DI$3="Toutes",SUMIFS('Étape 1 - à remplir'!$F$31:$F$400,'Étape 1 - à remplir'!$E$31:$E$400,MASQ2!CZ108,'Étape 1 - à remplir'!$G$31:$G$400,"kg"),SUMIFS('Étape 1 - à remplir'!$F$31:$F$400,'Étape 1 - à remplir'!$E$31:$E$400,MASQ2!CZ108,'Étape 1 - à remplir'!$C$31:$C$400,DI$3)),IF(DI$2="Âge",IF(DI$3="Tous",SUMIFS('Étape 1 - à remplir'!$F$31:$F$400,'Étape 1 - à remplir'!$E$31:$E$400,MASQ2!CZ108,'Étape 1 - à remplir'!$G$31:$G$400,"kg"),SUMIFS('Étape 1 - à remplir'!$F$31:$F$400,'Étape 1 - à remplir'!$E$31:$E$400,MASQ2!CZ108,'Étape 1 - à remplir'!$P$31:$P$400,DI$3,'Étape 1 - à remplir'!$G$31:$G$400,"kg")),IF(DI$2="Atelier",IF(DI$3="Tous",SUMIFS('Étape 1 - à remplir'!$F$31:$F$400,'Étape 1 - à remplir'!$E$31:$E$400,MASQ2!CZ108,'Étape 1 - à remplir'!$G$31:$G$400,"kg"),SUMIFS('Étape 1 - à remplir'!$F$31:$F$400,'Étape 1 - à remplir'!$E$31:$E$400,MASQ2!CZ108,'Étape 1 - à remplir'!$O$31:$O$400,DI$3,'Étape 1 - à remplir'!$G$31:$G$400,"kg")),IF(DI$2="Espèce",IF(DI$3="Tous",SUMIFS('Étape 1 - à remplir'!$F$31:$F$400,'Étape 1 - à remplir'!$E$31:$E$400,MASQ2!CZ108,'Étape 1 - à remplir'!$G$31:$G$400,"kg"),SUMIFS('Étape 1 - à remplir'!$F$31:$F$400,'Étape 1 - à remplir'!$E$31:$E$400,MASQ2!CZ108,'Étape 1 - à remplir'!$N$31:$N$400,DI$3,'Étape 1 - à remplir'!$G$31:$G$400,"kg"))))))=0,NA(),IF(DI$2="Catégorie",IF(DI$3="Toutes",SUMIFS('Étape 1 - à remplir'!$F$31:$F$400,'Étape 1 - à remplir'!$E$31:$E$400,MASQ2!CZ108,'Étape 1 - à remplir'!$G$31:$G$400,"kg"),SUMIFS('Étape 1 - à remplir'!$F$31:$F$400,'Étape 1 - à remplir'!$E$31:$E$400,MASQ2!CZ108,'Étape 1 - à remplir'!$C$31:$C$400,DI$3)),IF(DI$2="Âge",IF(DI$3="Tous",SUMIFS('Étape 1 - à remplir'!$F$31:$F$400,'Étape 1 - à remplir'!$E$31:$E$400,MASQ2!CZ108,'Étape 1 - à remplir'!$G$31:$G$400,"kg"),SUMIFS('Étape 1 - à remplir'!$F$31:$F$400,'Étape 1 - à remplir'!$E$31:$E$400,MASQ2!CZ108,'Étape 1 - à remplir'!$P$31:$P$400,DI$3,'Étape 1 - à remplir'!$G$31:$G$400,"kg")),IF(DI$2="Atelier",IF(DI$3="Tous",SUMIFS('Étape 1 - à remplir'!$F$31:$F$400,'Étape 1 - à remplir'!$E$31:$E$400,MASQ2!CZ108,'Étape 1 - à remplir'!$G$31:$G$400,"kg"),SUMIFS('Étape 1 - à remplir'!$F$31:$F$400,'Étape 1 - à remplir'!$E$31:$E$400,MASQ2!CZ108,'Étape 1 - à remplir'!$O$31:$O$400,DI$3,'Étape 1 - à remplir'!$G$31:$G$400,"kg")),IF(DI$2="Espèce",IF(DI$3="Tous",SUMIFS('Étape 1 - à remplir'!$F$31:$F$400,'Étape 1 - à remplir'!$E$31:$E$400,MASQ2!CZ108,'Étape 1 - à remplir'!$G$31:$G$400,"kg"),SUMIFS('Étape 1 - à remplir'!$F$31:$F$400,'Étape 1 - à remplir'!$E$31:$E$400,MASQ2!CZ108,'Étape 1 - à remplir'!$N$31:$N$400,DI$3,'Étape 1 - à remplir'!$G$31:$G$400,"kg")))))))</f>
        <v>#N/A</v>
      </c>
      <c r="DB108" s="104">
        <f t="shared" si="103"/>
        <v>0</v>
      </c>
      <c r="DC108" s="204" t="str">
        <f t="shared" si="96"/>
        <v>Chlortétracycline</v>
      </c>
      <c r="DD108" s="204" t="str">
        <f t="shared" si="97"/>
        <v/>
      </c>
      <c r="DE108" s="204" t="str">
        <f t="shared" si="98"/>
        <v/>
      </c>
      <c r="DF108" s="204" t="str">
        <f t="shared" si="99"/>
        <v>Tetracyclines</v>
      </c>
      <c r="DG108" s="204" t="str">
        <f t="shared" si="100"/>
        <v/>
      </c>
      <c r="DH108" s="97" t="str">
        <f t="shared" si="101"/>
        <v/>
      </c>
      <c r="DI108" s="78"/>
      <c r="DJ108" s="78"/>
      <c r="DK108" s="77" t="str">
        <f ca="1"/>
        <v>CHLORTETRACYCLINE 40 LAPIN-VOLAILLE-PORC ET AGNEAU-CHEVREAU SEVRES SANTAMIX</v>
      </c>
      <c r="DL108" s="79" t="e">
        <f ca="1"/>
        <v>#N/A</v>
      </c>
      <c r="DM108" s="102"/>
      <c r="DN108" s="8"/>
      <c r="DO108" s="8"/>
      <c r="DP108" s="8"/>
      <c r="DQ108" s="8"/>
      <c r="DR108" s="8"/>
      <c r="DS108" s="8"/>
      <c r="DT108" s="8"/>
      <c r="DU108" s="8"/>
      <c r="DV108" s="8"/>
      <c r="DW108" s="8"/>
      <c r="DX108" s="8"/>
      <c r="DY108" s="8"/>
      <c r="DZ108" s="8"/>
      <c r="EA108" s="8"/>
      <c r="EB108" s="8"/>
      <c r="EC108" s="8"/>
      <c r="ED108" s="8"/>
      <c r="EE108" s="8"/>
      <c r="EF108" s="8"/>
      <c r="EG108" s="8"/>
      <c r="EH108" s="8"/>
      <c r="EI108" s="8"/>
      <c r="EJ108" s="97"/>
    </row>
    <row r="109" spans="1:140" x14ac:dyDescent="0.25">
      <c r="A109" s="56"/>
      <c r="B109" s="8"/>
      <c r="C109" s="8"/>
      <c r="D109" s="8"/>
      <c r="E109" s="8"/>
      <c r="F109" s="8"/>
      <c r="G109" s="8"/>
      <c r="H109" s="8"/>
      <c r="I109" s="102" t="str">
        <f>INDEX(Données_ATB!BE:BV,MATCH(MASQ2!J109,Données_ATB!BE:BE,0),18)</f>
        <v>x</v>
      </c>
      <c r="J109" s="77" t="str">
        <f>Données_ATB!BE108</f>
        <v>CK 2 - COLISTINE 66,7 MG/ML</v>
      </c>
      <c r="K109" s="204" t="e">
        <f>IF(IF(S$2="Catégorie",IF(S$3="Toutes",SUMIFS('Étape 1 - à remplir'!$F$31:$F$400,'Étape 1 - à remplir'!$E$31:$E$400,MASQ2!J109,'Étape 1 - à remplir'!$G$31:$G$400,"animaux"),SUMIFS('Étape 1 - à remplir'!$F$31:$F$400,'Étape 1 - à remplir'!$E$31:$E$400,MASQ2!J109,'Étape 1 - à remplir'!$C$31:$C$400,S$3)),IF(S$2="Âge",IF(S$3="Tous",SUMIFS('Étape 1 - à remplir'!$F$31:$F$400,'Étape 1 - à remplir'!$E$31:$E$400,MASQ2!J109,'Étape 1 - à remplir'!$G$31:$G$400,"animaux"),SUMIFS('Étape 1 - à remplir'!$F$31:$F$400,'Étape 1 - à remplir'!$E$31:$E$400,MASQ2!J109,'Étape 1 - à remplir'!$P$31:$P$400,S$3)),IF(S$2="Atelier",IF(S$3="Tous",SUMIFS('Étape 1 - à remplir'!$F$31:$F$400,'Étape 1 - à remplir'!$E$31:$E$400,MASQ2!J109,'Étape 1 - à remplir'!$G$31:$G$400,"animaux"),SUMIFS('Étape 1 - à remplir'!$F$31:$F$400,'Étape 1 - à remplir'!$E$31:$E$400,MASQ2!J109,'Étape 1 - à remplir'!$O$31:$O$400,S$3)),IF(S$2="Espèce",IF(S$3="Tous",SUMIFS('Étape 1 - à remplir'!$F$31:$F$400,'Étape 1 - à remplir'!$E$31:$E$400,MASQ2!J109,'Étape 1 - à remplir'!$G$31:$G$400,"animaux"),SUMIFS('Étape 1 - à remplir'!$F$31:$F$400,'Étape 1 - à remplir'!$E$31:$E$400,MASQ2!J109,'Étape 1 - à remplir'!$N$31:$N$400,S$3))))))=0,NA(),IF(S$2="Catégorie",IF(S$3="Toutes",SUMIFS('Étape 1 - à remplir'!$F$31:$F$400,'Étape 1 - à remplir'!$E$31:$E$400,MASQ2!J109,'Étape 1 - à remplir'!$G$31:$G$400,"animaux"),SUMIFS('Étape 1 - à remplir'!$F$31:$F$400,'Étape 1 - à remplir'!$E$31:$E$400,MASQ2!J109,'Étape 1 - à remplir'!$C$31:$C$400,S$3)),IF(S$2="Âge",IF(S$3="Tous",SUMIFS('Étape 1 - à remplir'!$F$31:$F$400,'Étape 1 - à remplir'!$E$31:$E$400,MASQ2!J109,'Étape 1 - à remplir'!$G$31:$G$400,"animaux"),SUMIFS('Étape 1 - à remplir'!$F$31:$F$400,'Étape 1 - à remplir'!$E$31:$E$400,MASQ2!J109,'Étape 1 - à remplir'!$P$31:$P$400,S$3)),IF(S$2="Atelier",IF(S$3="Tous",SUMIFS('Étape 1 - à remplir'!$F$31:$F$400,'Étape 1 - à remplir'!$E$31:$E$400,MASQ2!J109,'Étape 1 - à remplir'!$G$31:$G$400,"animaux"),SUMIFS('Étape 1 - à remplir'!$F$31:$F$400,'Étape 1 - à remplir'!$E$31:$E$400,MASQ2!J109,'Étape 1 - à remplir'!$O$31:$O$400,S$3)),IF(S$2="Espèce",IF(S$3="Tous",SUMIFS('Étape 1 - à remplir'!$F$31:$F$400,'Étape 1 - à remplir'!$E$31:$E$400,MASQ2!J109,'Étape 1 - à remplir'!$G$31:$G$400,"animaux"),SUMIFS('Étape 1 - à remplir'!$F$31:$F$400,'Étape 1 - à remplir'!$E$31:$E$400,MASQ2!J109,'Étape 1 - à remplir'!$N$31:$N$400,S$3)))))))</f>
        <v>#N/A</v>
      </c>
      <c r="L109" s="97">
        <f t="shared" si="104"/>
        <v>0</v>
      </c>
      <c r="M109" s="56" t="str">
        <f>Données_ATB!BN108</f>
        <v>Colistine</v>
      </c>
      <c r="N109" s="204" t="str">
        <f>Données_ATB!BO108</f>
        <v/>
      </c>
      <c r="O109" s="97" t="str">
        <f>Données_ATB!BP108</f>
        <v/>
      </c>
      <c r="P109" s="77" t="str">
        <f>Données_ATB!BR108</f>
        <v>Polypeptides</v>
      </c>
      <c r="Q109" s="78" t="str">
        <f>Données_ATB!BS108</f>
        <v/>
      </c>
      <c r="R109" s="79" t="str">
        <f>Données_ATB!BT108</f>
        <v/>
      </c>
      <c r="S109" s="78"/>
      <c r="T109" s="78"/>
      <c r="U109" s="77" t="str">
        <f ca="1"/>
        <v>CK 2 - COLISTINE 66,7 MG/ML</v>
      </c>
      <c r="V109" s="79" t="e">
        <f ca="1"/>
        <v>#N/A</v>
      </c>
      <c r="W109" s="102"/>
      <c r="X109" s="8"/>
      <c r="Y109" s="8"/>
      <c r="Z109" s="8"/>
      <c r="AA109" s="8"/>
      <c r="AB109" s="102"/>
      <c r="AC109" s="8"/>
      <c r="AD109" s="8"/>
      <c r="AE109" s="8"/>
      <c r="AF109" s="8"/>
      <c r="AG109" s="8"/>
      <c r="AH109" s="8"/>
      <c r="AI109" s="8"/>
      <c r="AJ109" s="8"/>
      <c r="AK109" s="8"/>
      <c r="AL109" s="8"/>
      <c r="AM109" s="8"/>
      <c r="AN109" s="8"/>
      <c r="AO109" s="8"/>
      <c r="AP109" s="8"/>
      <c r="AQ109" s="8"/>
      <c r="AR109" s="8"/>
      <c r="AS109" s="8"/>
      <c r="AT109" s="97"/>
      <c r="AV109" s="56"/>
      <c r="AW109" s="8"/>
      <c r="AX109" s="8"/>
      <c r="AY109" s="8"/>
      <c r="AZ109" s="8"/>
      <c r="BA109" s="8"/>
      <c r="BB109" s="8"/>
      <c r="BC109" s="8"/>
      <c r="BD109" s="102" t="str">
        <f t="shared" si="86"/>
        <v>x</v>
      </c>
      <c r="BE109" s="56" t="str">
        <f t="shared" si="87"/>
        <v>CK 2 - COLISTINE 66,7 MG/ML</v>
      </c>
      <c r="BF109" s="204" t="e">
        <f>IF(IF(BN$2="Catégorie",IF(BN$3="Toutes",SUMIFS('Étape 1 - à remplir'!$F$31:$F$400,'Étape 1 - à remplir'!$E$31:$E$400,MASQ2!BE109,'Étape 1 - à remplir'!$G$31:$G$400,"lots"),SUMIFS('Étape 1 - à remplir'!$F$31:$F$400,'Étape 1 - à remplir'!$E$31:$E$400,MASQ2!BE109,'Étape 1 - à remplir'!$C$31:$C$400,BN$3)),IF(BN$2="Âge",IF(BN$3="Tous",SUMIFS('Étape 1 - à remplir'!$F$31:$F$400,'Étape 1 - à remplir'!$E$31:$E$400,MASQ2!BE109,'Étape 1 - à remplir'!$G$31:$G$400,"lots"),SUMIFS('Étape 1 - à remplir'!$F$31:$F$400,'Étape 1 - à remplir'!$E$31:$E$400,MASQ2!BE109,'Étape 1 - à remplir'!$P$31:$P$400,BN$3,'Étape 1 - à remplir'!$G$31:$G$400,"lots")),IF(BN$2="Atelier",IF(BN$3="Tous",SUMIFS('Étape 1 - à remplir'!$F$31:$F$400,'Étape 1 - à remplir'!$E$31:$E$400,MASQ2!BE109,'Étape 1 - à remplir'!$G$31:$G$400,"lots"),SUMIFS('Étape 1 - à remplir'!$F$31:$F$400,'Étape 1 - à remplir'!$E$31:$E$400,MASQ2!BE109,'Étape 1 - à remplir'!$O$31:$O$400,BN$3,'Étape 1 - à remplir'!$G$31:$G$400,"lots")),IF(BN$2="Espèce",IF(BN$3="Tous",SUMIFS('Étape 1 - à remplir'!$F$31:$F$400,'Étape 1 - à remplir'!$E$31:$E$400,MASQ2!BE109,'Étape 1 - à remplir'!$G$31:$G$400,"lots"),SUMIFS('Étape 1 - à remplir'!$F$31:$F$400,'Étape 1 - à remplir'!$E$31:$E$400,MASQ2!BE109,'Étape 1 - à remplir'!$N$31:$N$400,BN$3,'Étape 1 - à remplir'!$G$31:$G$400,"lots"))))))=0,NA(),IF(BN$2="Catégorie",IF(BN$3="Toutes",SUMIFS('Étape 1 - à remplir'!$F$31:$F$400,'Étape 1 - à remplir'!$E$31:$E$400,MASQ2!BE109,'Étape 1 - à remplir'!$G$31:$G$400,"lots"),SUMIFS('Étape 1 - à remplir'!$F$31:$F$400,'Étape 1 - à remplir'!$E$31:$E$400,MASQ2!BE109,'Étape 1 - à remplir'!$C$31:$C$400,BN$3)),IF(BN$2="Âge",IF(BN$3="Tous",SUMIFS('Étape 1 - à remplir'!$F$31:$F$400,'Étape 1 - à remplir'!$E$31:$E$400,MASQ2!BE109,'Étape 1 - à remplir'!$G$31:$G$400,"lots"),SUMIFS('Étape 1 - à remplir'!$F$31:$F$400,'Étape 1 - à remplir'!$E$31:$E$400,MASQ2!BE109,'Étape 1 - à remplir'!$P$31:$P$400,BN$3,'Étape 1 - à remplir'!$G$31:$G$400,"lots")),IF(BN$2="Atelier",IF(BN$3="Tous",SUMIFS('Étape 1 - à remplir'!$F$31:$F$400,'Étape 1 - à remplir'!$E$31:$E$400,MASQ2!BE109,'Étape 1 - à remplir'!$G$31:$G$400,"lots"),SUMIFS('Étape 1 - à remplir'!$F$31:$F$400,'Étape 1 - à remplir'!$E$31:$E$400,MASQ2!BE109,'Étape 1 - à remplir'!$O$31:$O$400,BN$3,'Étape 1 - à remplir'!$G$31:$G$400,"lots")),IF(BN$2="Espèce",IF(BN$3="Tous",SUMIFS('Étape 1 - à remplir'!$F$31:$F$400,'Étape 1 - à remplir'!$E$31:$E$400,MASQ2!BE109,'Étape 1 - à remplir'!$G$31:$G$400,"lots"),SUMIFS('Étape 1 - à remplir'!$F$31:$F$400,'Étape 1 - à remplir'!$E$31:$E$400,MASQ2!BE109,'Étape 1 - à remplir'!$N$31:$N$400,BN$3,'Étape 1 - à remplir'!$G$31:$G$400,"lots")))))))</f>
        <v>#N/A</v>
      </c>
      <c r="BG109" s="204">
        <f t="shared" si="102"/>
        <v>0</v>
      </c>
      <c r="BH109" s="204" t="str">
        <f t="shared" si="88"/>
        <v>Colistine</v>
      </c>
      <c r="BI109" s="204" t="str">
        <f t="shared" si="89"/>
        <v/>
      </c>
      <c r="BJ109" s="204" t="str">
        <f t="shared" si="90"/>
        <v/>
      </c>
      <c r="BK109" s="204" t="str">
        <f t="shared" si="91"/>
        <v>Polypeptides</v>
      </c>
      <c r="BL109" s="204" t="str">
        <f t="shared" si="92"/>
        <v/>
      </c>
      <c r="BM109" s="97" t="str">
        <f t="shared" si="93"/>
        <v/>
      </c>
      <c r="BN109" s="78"/>
      <c r="BO109" s="78"/>
      <c r="BP109" s="77" t="str">
        <f ca="1"/>
        <v>CK 2 - COLISTINE 66,7 MG/ML</v>
      </c>
      <c r="BQ109" s="79" t="e">
        <f ca="1"/>
        <v>#N/A</v>
      </c>
      <c r="BR109" s="102"/>
      <c r="BS109" s="8"/>
      <c r="BT109" s="8"/>
      <c r="BU109" s="8"/>
      <c r="BV109" s="8"/>
      <c r="BW109" s="8"/>
      <c r="BX109" s="8"/>
      <c r="BY109" s="8"/>
      <c r="BZ109" s="8"/>
      <c r="CA109" s="8"/>
      <c r="CB109" s="8"/>
      <c r="CC109" s="8"/>
      <c r="CD109" s="8"/>
      <c r="CE109" s="8"/>
      <c r="CF109" s="8"/>
      <c r="CG109" s="8"/>
      <c r="CH109" s="8"/>
      <c r="CI109" s="8"/>
      <c r="CJ109" s="8"/>
      <c r="CK109" s="8"/>
      <c r="CL109" s="8"/>
      <c r="CM109" s="8"/>
      <c r="CN109" s="8"/>
      <c r="CO109" s="97"/>
      <c r="CQ109" s="56"/>
      <c r="CR109" s="8"/>
      <c r="CS109" s="8"/>
      <c r="CT109" s="8"/>
      <c r="CU109" s="8"/>
      <c r="CV109" s="8"/>
      <c r="CW109" s="8"/>
      <c r="CX109" s="8"/>
      <c r="CY109" s="102" t="str">
        <f t="shared" si="94"/>
        <v>x</v>
      </c>
      <c r="CZ109" s="56" t="str">
        <f t="shared" si="95"/>
        <v>CK 2 - COLISTINE 66,7 MG/ML</v>
      </c>
      <c r="DA109" s="204" t="e">
        <f>IF(IF(DI$2="Catégorie",IF(DI$3="Toutes",SUMIFS('Étape 1 - à remplir'!$F$31:$F$400,'Étape 1 - à remplir'!$E$31:$E$400,MASQ2!CZ109,'Étape 1 - à remplir'!$G$31:$G$400,"kg"),SUMIFS('Étape 1 - à remplir'!$F$31:$F$400,'Étape 1 - à remplir'!$E$31:$E$400,MASQ2!CZ109,'Étape 1 - à remplir'!$C$31:$C$400,DI$3)),IF(DI$2="Âge",IF(DI$3="Tous",SUMIFS('Étape 1 - à remplir'!$F$31:$F$400,'Étape 1 - à remplir'!$E$31:$E$400,MASQ2!CZ109,'Étape 1 - à remplir'!$G$31:$G$400,"kg"),SUMIFS('Étape 1 - à remplir'!$F$31:$F$400,'Étape 1 - à remplir'!$E$31:$E$400,MASQ2!CZ109,'Étape 1 - à remplir'!$P$31:$P$400,DI$3,'Étape 1 - à remplir'!$G$31:$G$400,"kg")),IF(DI$2="Atelier",IF(DI$3="Tous",SUMIFS('Étape 1 - à remplir'!$F$31:$F$400,'Étape 1 - à remplir'!$E$31:$E$400,MASQ2!CZ109,'Étape 1 - à remplir'!$G$31:$G$400,"kg"),SUMIFS('Étape 1 - à remplir'!$F$31:$F$400,'Étape 1 - à remplir'!$E$31:$E$400,MASQ2!CZ109,'Étape 1 - à remplir'!$O$31:$O$400,DI$3,'Étape 1 - à remplir'!$G$31:$G$400,"kg")),IF(DI$2="Espèce",IF(DI$3="Tous",SUMIFS('Étape 1 - à remplir'!$F$31:$F$400,'Étape 1 - à remplir'!$E$31:$E$400,MASQ2!CZ109,'Étape 1 - à remplir'!$G$31:$G$400,"kg"),SUMIFS('Étape 1 - à remplir'!$F$31:$F$400,'Étape 1 - à remplir'!$E$31:$E$400,MASQ2!CZ109,'Étape 1 - à remplir'!$N$31:$N$400,DI$3,'Étape 1 - à remplir'!$G$31:$G$400,"kg"))))))=0,NA(),IF(DI$2="Catégorie",IF(DI$3="Toutes",SUMIFS('Étape 1 - à remplir'!$F$31:$F$400,'Étape 1 - à remplir'!$E$31:$E$400,MASQ2!CZ109,'Étape 1 - à remplir'!$G$31:$G$400,"kg"),SUMIFS('Étape 1 - à remplir'!$F$31:$F$400,'Étape 1 - à remplir'!$E$31:$E$400,MASQ2!CZ109,'Étape 1 - à remplir'!$C$31:$C$400,DI$3)),IF(DI$2="Âge",IF(DI$3="Tous",SUMIFS('Étape 1 - à remplir'!$F$31:$F$400,'Étape 1 - à remplir'!$E$31:$E$400,MASQ2!CZ109,'Étape 1 - à remplir'!$G$31:$G$400,"kg"),SUMIFS('Étape 1 - à remplir'!$F$31:$F$400,'Étape 1 - à remplir'!$E$31:$E$400,MASQ2!CZ109,'Étape 1 - à remplir'!$P$31:$P$400,DI$3,'Étape 1 - à remplir'!$G$31:$G$400,"kg")),IF(DI$2="Atelier",IF(DI$3="Tous",SUMIFS('Étape 1 - à remplir'!$F$31:$F$400,'Étape 1 - à remplir'!$E$31:$E$400,MASQ2!CZ109,'Étape 1 - à remplir'!$G$31:$G$400,"kg"),SUMIFS('Étape 1 - à remplir'!$F$31:$F$400,'Étape 1 - à remplir'!$E$31:$E$400,MASQ2!CZ109,'Étape 1 - à remplir'!$O$31:$O$400,DI$3,'Étape 1 - à remplir'!$G$31:$G$400,"kg")),IF(DI$2="Espèce",IF(DI$3="Tous",SUMIFS('Étape 1 - à remplir'!$F$31:$F$400,'Étape 1 - à remplir'!$E$31:$E$400,MASQ2!CZ109,'Étape 1 - à remplir'!$G$31:$G$400,"kg"),SUMIFS('Étape 1 - à remplir'!$F$31:$F$400,'Étape 1 - à remplir'!$E$31:$E$400,MASQ2!CZ109,'Étape 1 - à remplir'!$N$31:$N$400,DI$3,'Étape 1 - à remplir'!$G$31:$G$400,"kg")))))))</f>
        <v>#N/A</v>
      </c>
      <c r="DB109" s="104">
        <f t="shared" si="103"/>
        <v>0</v>
      </c>
      <c r="DC109" s="204" t="str">
        <f t="shared" si="96"/>
        <v>Colistine</v>
      </c>
      <c r="DD109" s="204" t="str">
        <f t="shared" si="97"/>
        <v/>
      </c>
      <c r="DE109" s="204" t="str">
        <f t="shared" si="98"/>
        <v/>
      </c>
      <c r="DF109" s="204" t="str">
        <f t="shared" si="99"/>
        <v>Polypeptides</v>
      </c>
      <c r="DG109" s="204" t="str">
        <f t="shared" si="100"/>
        <v/>
      </c>
      <c r="DH109" s="97" t="str">
        <f t="shared" si="101"/>
        <v/>
      </c>
      <c r="DI109" s="78"/>
      <c r="DJ109" s="78"/>
      <c r="DK109" s="77" t="str">
        <f ca="1"/>
        <v>CK 2 - COLISTINE 66,7 MG/ML</v>
      </c>
      <c r="DL109" s="79" t="e">
        <f ca="1"/>
        <v>#N/A</v>
      </c>
      <c r="DM109" s="102"/>
      <c r="DN109" s="8"/>
      <c r="DO109" s="8"/>
      <c r="DP109" s="8"/>
      <c r="DQ109" s="8"/>
      <c r="DR109" s="8"/>
      <c r="DS109" s="8"/>
      <c r="DT109" s="8"/>
      <c r="DU109" s="8"/>
      <c r="DV109" s="8"/>
      <c r="DW109" s="8"/>
      <c r="DX109" s="8"/>
      <c r="DY109" s="8"/>
      <c r="DZ109" s="8"/>
      <c r="EA109" s="8"/>
      <c r="EB109" s="8"/>
      <c r="EC109" s="8"/>
      <c r="ED109" s="8"/>
      <c r="EE109" s="8"/>
      <c r="EF109" s="8"/>
      <c r="EG109" s="8"/>
      <c r="EH109" s="8"/>
      <c r="EI109" s="8"/>
      <c r="EJ109" s="97"/>
    </row>
    <row r="110" spans="1:140" x14ac:dyDescent="0.25">
      <c r="A110" s="56"/>
      <c r="B110" s="8"/>
      <c r="C110" s="8"/>
      <c r="D110" s="8"/>
      <c r="E110" s="8"/>
      <c r="F110" s="8"/>
      <c r="G110" s="8"/>
      <c r="H110" s="8"/>
      <c r="I110" s="102" t="str">
        <f>INDEX(Données_ATB!BE:BV,MATCH(MASQ2!J110,Données_ATB!BE:BE,0),18)</f>
        <v/>
      </c>
      <c r="J110" s="77" t="str">
        <f>Données_ATB!BE109</f>
        <v>CK 4 - DOXYCYCLINE 50 MG/G</v>
      </c>
      <c r="K110" s="204" t="e">
        <f>IF(IF(S$2="Catégorie",IF(S$3="Toutes",SUMIFS('Étape 1 - à remplir'!$F$31:$F$400,'Étape 1 - à remplir'!$E$31:$E$400,MASQ2!J110,'Étape 1 - à remplir'!$G$31:$G$400,"animaux"),SUMIFS('Étape 1 - à remplir'!$F$31:$F$400,'Étape 1 - à remplir'!$E$31:$E$400,MASQ2!J110,'Étape 1 - à remplir'!$C$31:$C$400,S$3)),IF(S$2="Âge",IF(S$3="Tous",SUMIFS('Étape 1 - à remplir'!$F$31:$F$400,'Étape 1 - à remplir'!$E$31:$E$400,MASQ2!J110,'Étape 1 - à remplir'!$G$31:$G$400,"animaux"),SUMIFS('Étape 1 - à remplir'!$F$31:$F$400,'Étape 1 - à remplir'!$E$31:$E$400,MASQ2!J110,'Étape 1 - à remplir'!$P$31:$P$400,S$3)),IF(S$2="Atelier",IF(S$3="Tous",SUMIFS('Étape 1 - à remplir'!$F$31:$F$400,'Étape 1 - à remplir'!$E$31:$E$400,MASQ2!J110,'Étape 1 - à remplir'!$G$31:$G$400,"animaux"),SUMIFS('Étape 1 - à remplir'!$F$31:$F$400,'Étape 1 - à remplir'!$E$31:$E$400,MASQ2!J110,'Étape 1 - à remplir'!$O$31:$O$400,S$3)),IF(S$2="Espèce",IF(S$3="Tous",SUMIFS('Étape 1 - à remplir'!$F$31:$F$400,'Étape 1 - à remplir'!$E$31:$E$400,MASQ2!J110,'Étape 1 - à remplir'!$G$31:$G$400,"animaux"),SUMIFS('Étape 1 - à remplir'!$F$31:$F$400,'Étape 1 - à remplir'!$E$31:$E$400,MASQ2!J110,'Étape 1 - à remplir'!$N$31:$N$400,S$3))))))=0,NA(),IF(S$2="Catégorie",IF(S$3="Toutes",SUMIFS('Étape 1 - à remplir'!$F$31:$F$400,'Étape 1 - à remplir'!$E$31:$E$400,MASQ2!J110,'Étape 1 - à remplir'!$G$31:$G$400,"animaux"),SUMIFS('Étape 1 - à remplir'!$F$31:$F$400,'Étape 1 - à remplir'!$E$31:$E$400,MASQ2!J110,'Étape 1 - à remplir'!$C$31:$C$400,S$3)),IF(S$2="Âge",IF(S$3="Tous",SUMIFS('Étape 1 - à remplir'!$F$31:$F$400,'Étape 1 - à remplir'!$E$31:$E$400,MASQ2!J110,'Étape 1 - à remplir'!$G$31:$G$400,"animaux"),SUMIFS('Étape 1 - à remplir'!$F$31:$F$400,'Étape 1 - à remplir'!$E$31:$E$400,MASQ2!J110,'Étape 1 - à remplir'!$P$31:$P$400,S$3)),IF(S$2="Atelier",IF(S$3="Tous",SUMIFS('Étape 1 - à remplir'!$F$31:$F$400,'Étape 1 - à remplir'!$E$31:$E$400,MASQ2!J110,'Étape 1 - à remplir'!$G$31:$G$400,"animaux"),SUMIFS('Étape 1 - à remplir'!$F$31:$F$400,'Étape 1 - à remplir'!$E$31:$E$400,MASQ2!J110,'Étape 1 - à remplir'!$O$31:$O$400,S$3)),IF(S$2="Espèce",IF(S$3="Tous",SUMIFS('Étape 1 - à remplir'!$F$31:$F$400,'Étape 1 - à remplir'!$E$31:$E$400,MASQ2!J110,'Étape 1 - à remplir'!$G$31:$G$400,"animaux"),SUMIFS('Étape 1 - à remplir'!$F$31:$F$400,'Étape 1 - à remplir'!$E$31:$E$400,MASQ2!J110,'Étape 1 - à remplir'!$N$31:$N$400,S$3)))))))</f>
        <v>#N/A</v>
      </c>
      <c r="L110" s="97">
        <f t="shared" si="104"/>
        <v>0</v>
      </c>
      <c r="M110" s="56" t="str">
        <f>Données_ATB!BN109</f>
        <v>Doxycycline</v>
      </c>
      <c r="N110" s="204" t="str">
        <f>Données_ATB!BO109</f>
        <v/>
      </c>
      <c r="O110" s="97" t="str">
        <f>Données_ATB!BP109</f>
        <v/>
      </c>
      <c r="P110" s="77" t="str">
        <f>Données_ATB!BR109</f>
        <v>Tetracyclines</v>
      </c>
      <c r="Q110" s="78" t="str">
        <f>Données_ATB!BS109</f>
        <v/>
      </c>
      <c r="R110" s="79" t="str">
        <f>Données_ATB!BT109</f>
        <v/>
      </c>
      <c r="S110" s="78"/>
      <c r="T110" s="78"/>
      <c r="U110" s="77" t="str">
        <f ca="1"/>
        <v>CK 4 - DOXYCYCLINE 50 MG/G</v>
      </c>
      <c r="V110" s="79" t="e">
        <f ca="1"/>
        <v>#N/A</v>
      </c>
      <c r="W110" s="102"/>
      <c r="X110" s="8"/>
      <c r="Y110" s="8"/>
      <c r="Z110" s="8"/>
      <c r="AA110" s="8"/>
      <c r="AB110" s="102"/>
      <c r="AC110" s="8"/>
      <c r="AD110" s="8"/>
      <c r="AE110" s="8"/>
      <c r="AF110" s="8"/>
      <c r="AG110" s="8"/>
      <c r="AH110" s="8"/>
      <c r="AI110" s="8"/>
      <c r="AJ110" s="8"/>
      <c r="AK110" s="8"/>
      <c r="AL110" s="8"/>
      <c r="AM110" s="8"/>
      <c r="AN110" s="8"/>
      <c r="AO110" s="8"/>
      <c r="AP110" s="8"/>
      <c r="AQ110" s="8"/>
      <c r="AR110" s="8"/>
      <c r="AS110" s="8"/>
      <c r="AT110" s="97"/>
      <c r="AV110" s="56"/>
      <c r="AW110" s="8"/>
      <c r="AX110" s="8"/>
      <c r="AY110" s="8"/>
      <c r="AZ110" s="8"/>
      <c r="BA110" s="8"/>
      <c r="BB110" s="8"/>
      <c r="BC110" s="8"/>
      <c r="BD110" s="102" t="str">
        <f t="shared" si="86"/>
        <v/>
      </c>
      <c r="BE110" s="56" t="str">
        <f t="shared" si="87"/>
        <v>CK 4 - DOXYCYCLINE 50 MG/G</v>
      </c>
      <c r="BF110" s="204" t="e">
        <f>IF(IF(BN$2="Catégorie",IF(BN$3="Toutes",SUMIFS('Étape 1 - à remplir'!$F$31:$F$400,'Étape 1 - à remplir'!$E$31:$E$400,MASQ2!BE110,'Étape 1 - à remplir'!$G$31:$G$400,"lots"),SUMIFS('Étape 1 - à remplir'!$F$31:$F$400,'Étape 1 - à remplir'!$E$31:$E$400,MASQ2!BE110,'Étape 1 - à remplir'!$C$31:$C$400,BN$3)),IF(BN$2="Âge",IF(BN$3="Tous",SUMIFS('Étape 1 - à remplir'!$F$31:$F$400,'Étape 1 - à remplir'!$E$31:$E$400,MASQ2!BE110,'Étape 1 - à remplir'!$G$31:$G$400,"lots"),SUMIFS('Étape 1 - à remplir'!$F$31:$F$400,'Étape 1 - à remplir'!$E$31:$E$400,MASQ2!BE110,'Étape 1 - à remplir'!$P$31:$P$400,BN$3,'Étape 1 - à remplir'!$G$31:$G$400,"lots")),IF(BN$2="Atelier",IF(BN$3="Tous",SUMIFS('Étape 1 - à remplir'!$F$31:$F$400,'Étape 1 - à remplir'!$E$31:$E$400,MASQ2!BE110,'Étape 1 - à remplir'!$G$31:$G$400,"lots"),SUMIFS('Étape 1 - à remplir'!$F$31:$F$400,'Étape 1 - à remplir'!$E$31:$E$400,MASQ2!BE110,'Étape 1 - à remplir'!$O$31:$O$400,BN$3,'Étape 1 - à remplir'!$G$31:$G$400,"lots")),IF(BN$2="Espèce",IF(BN$3="Tous",SUMIFS('Étape 1 - à remplir'!$F$31:$F$400,'Étape 1 - à remplir'!$E$31:$E$400,MASQ2!BE110,'Étape 1 - à remplir'!$G$31:$G$400,"lots"),SUMIFS('Étape 1 - à remplir'!$F$31:$F$400,'Étape 1 - à remplir'!$E$31:$E$400,MASQ2!BE110,'Étape 1 - à remplir'!$N$31:$N$400,BN$3,'Étape 1 - à remplir'!$G$31:$G$400,"lots"))))))=0,NA(),IF(BN$2="Catégorie",IF(BN$3="Toutes",SUMIFS('Étape 1 - à remplir'!$F$31:$F$400,'Étape 1 - à remplir'!$E$31:$E$400,MASQ2!BE110,'Étape 1 - à remplir'!$G$31:$G$400,"lots"),SUMIFS('Étape 1 - à remplir'!$F$31:$F$400,'Étape 1 - à remplir'!$E$31:$E$400,MASQ2!BE110,'Étape 1 - à remplir'!$C$31:$C$400,BN$3)),IF(BN$2="Âge",IF(BN$3="Tous",SUMIFS('Étape 1 - à remplir'!$F$31:$F$400,'Étape 1 - à remplir'!$E$31:$E$400,MASQ2!BE110,'Étape 1 - à remplir'!$G$31:$G$400,"lots"),SUMIFS('Étape 1 - à remplir'!$F$31:$F$400,'Étape 1 - à remplir'!$E$31:$E$400,MASQ2!BE110,'Étape 1 - à remplir'!$P$31:$P$400,BN$3,'Étape 1 - à remplir'!$G$31:$G$400,"lots")),IF(BN$2="Atelier",IF(BN$3="Tous",SUMIFS('Étape 1 - à remplir'!$F$31:$F$400,'Étape 1 - à remplir'!$E$31:$E$400,MASQ2!BE110,'Étape 1 - à remplir'!$G$31:$G$400,"lots"),SUMIFS('Étape 1 - à remplir'!$F$31:$F$400,'Étape 1 - à remplir'!$E$31:$E$400,MASQ2!BE110,'Étape 1 - à remplir'!$O$31:$O$400,BN$3,'Étape 1 - à remplir'!$G$31:$G$400,"lots")),IF(BN$2="Espèce",IF(BN$3="Tous",SUMIFS('Étape 1 - à remplir'!$F$31:$F$400,'Étape 1 - à remplir'!$E$31:$E$400,MASQ2!BE110,'Étape 1 - à remplir'!$G$31:$G$400,"lots"),SUMIFS('Étape 1 - à remplir'!$F$31:$F$400,'Étape 1 - à remplir'!$E$31:$E$400,MASQ2!BE110,'Étape 1 - à remplir'!$N$31:$N$400,BN$3,'Étape 1 - à remplir'!$G$31:$G$400,"lots")))))))</f>
        <v>#N/A</v>
      </c>
      <c r="BG110" s="204">
        <f t="shared" si="102"/>
        <v>0</v>
      </c>
      <c r="BH110" s="204" t="str">
        <f t="shared" si="88"/>
        <v>Doxycycline</v>
      </c>
      <c r="BI110" s="204" t="str">
        <f t="shared" si="89"/>
        <v/>
      </c>
      <c r="BJ110" s="204" t="str">
        <f t="shared" si="90"/>
        <v/>
      </c>
      <c r="BK110" s="204" t="str">
        <f t="shared" si="91"/>
        <v>Tetracyclines</v>
      </c>
      <c r="BL110" s="204" t="str">
        <f t="shared" si="92"/>
        <v/>
      </c>
      <c r="BM110" s="97" t="str">
        <f t="shared" si="93"/>
        <v/>
      </c>
      <c r="BN110" s="78"/>
      <c r="BO110" s="78"/>
      <c r="BP110" s="77" t="str">
        <f ca="1"/>
        <v>CK 4 - DOXYCYCLINE 50 MG/G</v>
      </c>
      <c r="BQ110" s="79" t="e">
        <f ca="1"/>
        <v>#N/A</v>
      </c>
      <c r="BR110" s="102"/>
      <c r="BS110" s="8"/>
      <c r="BT110" s="8"/>
      <c r="BU110" s="8"/>
      <c r="BV110" s="8"/>
      <c r="BW110" s="8"/>
      <c r="BX110" s="8"/>
      <c r="BY110" s="78"/>
      <c r="BZ110" s="8"/>
      <c r="CA110" s="8"/>
      <c r="CB110" s="8"/>
      <c r="CC110" s="8"/>
      <c r="CD110" s="8"/>
      <c r="CE110" s="8"/>
      <c r="CF110" s="8"/>
      <c r="CG110" s="8"/>
      <c r="CH110" s="8"/>
      <c r="CI110" s="8"/>
      <c r="CJ110" s="8"/>
      <c r="CK110" s="8"/>
      <c r="CL110" s="8"/>
      <c r="CM110" s="8"/>
      <c r="CN110" s="8"/>
      <c r="CO110" s="97"/>
      <c r="CQ110" s="56"/>
      <c r="CR110" s="8"/>
      <c r="CS110" s="8"/>
      <c r="CT110" s="8"/>
      <c r="CU110" s="8"/>
      <c r="CV110" s="8"/>
      <c r="CW110" s="8"/>
      <c r="CX110" s="8"/>
      <c r="CY110" s="102" t="str">
        <f t="shared" si="94"/>
        <v/>
      </c>
      <c r="CZ110" s="56" t="str">
        <f t="shared" si="95"/>
        <v>CK 4 - DOXYCYCLINE 50 MG/G</v>
      </c>
      <c r="DA110" s="204" t="e">
        <f>IF(IF(DI$2="Catégorie",IF(DI$3="Toutes",SUMIFS('Étape 1 - à remplir'!$F$31:$F$400,'Étape 1 - à remplir'!$E$31:$E$400,MASQ2!CZ110,'Étape 1 - à remplir'!$G$31:$G$400,"kg"),SUMIFS('Étape 1 - à remplir'!$F$31:$F$400,'Étape 1 - à remplir'!$E$31:$E$400,MASQ2!CZ110,'Étape 1 - à remplir'!$C$31:$C$400,DI$3)),IF(DI$2="Âge",IF(DI$3="Tous",SUMIFS('Étape 1 - à remplir'!$F$31:$F$400,'Étape 1 - à remplir'!$E$31:$E$400,MASQ2!CZ110,'Étape 1 - à remplir'!$G$31:$G$400,"kg"),SUMIFS('Étape 1 - à remplir'!$F$31:$F$400,'Étape 1 - à remplir'!$E$31:$E$400,MASQ2!CZ110,'Étape 1 - à remplir'!$P$31:$P$400,DI$3,'Étape 1 - à remplir'!$G$31:$G$400,"kg")),IF(DI$2="Atelier",IF(DI$3="Tous",SUMIFS('Étape 1 - à remplir'!$F$31:$F$400,'Étape 1 - à remplir'!$E$31:$E$400,MASQ2!CZ110,'Étape 1 - à remplir'!$G$31:$G$400,"kg"),SUMIFS('Étape 1 - à remplir'!$F$31:$F$400,'Étape 1 - à remplir'!$E$31:$E$400,MASQ2!CZ110,'Étape 1 - à remplir'!$O$31:$O$400,DI$3,'Étape 1 - à remplir'!$G$31:$G$400,"kg")),IF(DI$2="Espèce",IF(DI$3="Tous",SUMIFS('Étape 1 - à remplir'!$F$31:$F$400,'Étape 1 - à remplir'!$E$31:$E$400,MASQ2!CZ110,'Étape 1 - à remplir'!$G$31:$G$400,"kg"),SUMIFS('Étape 1 - à remplir'!$F$31:$F$400,'Étape 1 - à remplir'!$E$31:$E$400,MASQ2!CZ110,'Étape 1 - à remplir'!$N$31:$N$400,DI$3,'Étape 1 - à remplir'!$G$31:$G$400,"kg"))))))=0,NA(),IF(DI$2="Catégorie",IF(DI$3="Toutes",SUMIFS('Étape 1 - à remplir'!$F$31:$F$400,'Étape 1 - à remplir'!$E$31:$E$400,MASQ2!CZ110,'Étape 1 - à remplir'!$G$31:$G$400,"kg"),SUMIFS('Étape 1 - à remplir'!$F$31:$F$400,'Étape 1 - à remplir'!$E$31:$E$400,MASQ2!CZ110,'Étape 1 - à remplir'!$C$31:$C$400,DI$3)),IF(DI$2="Âge",IF(DI$3="Tous",SUMIFS('Étape 1 - à remplir'!$F$31:$F$400,'Étape 1 - à remplir'!$E$31:$E$400,MASQ2!CZ110,'Étape 1 - à remplir'!$G$31:$G$400,"kg"),SUMIFS('Étape 1 - à remplir'!$F$31:$F$400,'Étape 1 - à remplir'!$E$31:$E$400,MASQ2!CZ110,'Étape 1 - à remplir'!$P$31:$P$400,DI$3,'Étape 1 - à remplir'!$G$31:$G$400,"kg")),IF(DI$2="Atelier",IF(DI$3="Tous",SUMIFS('Étape 1 - à remplir'!$F$31:$F$400,'Étape 1 - à remplir'!$E$31:$E$400,MASQ2!CZ110,'Étape 1 - à remplir'!$G$31:$G$400,"kg"),SUMIFS('Étape 1 - à remplir'!$F$31:$F$400,'Étape 1 - à remplir'!$E$31:$E$400,MASQ2!CZ110,'Étape 1 - à remplir'!$O$31:$O$400,DI$3,'Étape 1 - à remplir'!$G$31:$G$400,"kg")),IF(DI$2="Espèce",IF(DI$3="Tous",SUMIFS('Étape 1 - à remplir'!$F$31:$F$400,'Étape 1 - à remplir'!$E$31:$E$400,MASQ2!CZ110,'Étape 1 - à remplir'!$G$31:$G$400,"kg"),SUMIFS('Étape 1 - à remplir'!$F$31:$F$400,'Étape 1 - à remplir'!$E$31:$E$400,MASQ2!CZ110,'Étape 1 - à remplir'!$N$31:$N$400,DI$3,'Étape 1 - à remplir'!$G$31:$G$400,"kg")))))))</f>
        <v>#N/A</v>
      </c>
      <c r="DB110" s="104">
        <f t="shared" si="103"/>
        <v>0</v>
      </c>
      <c r="DC110" s="204" t="str">
        <f t="shared" si="96"/>
        <v>Doxycycline</v>
      </c>
      <c r="DD110" s="204" t="str">
        <f t="shared" si="97"/>
        <v/>
      </c>
      <c r="DE110" s="204" t="str">
        <f t="shared" si="98"/>
        <v/>
      </c>
      <c r="DF110" s="204" t="str">
        <f t="shared" si="99"/>
        <v>Tetracyclines</v>
      </c>
      <c r="DG110" s="204" t="str">
        <f t="shared" si="100"/>
        <v/>
      </c>
      <c r="DH110" s="97" t="str">
        <f t="shared" si="101"/>
        <v/>
      </c>
      <c r="DI110" s="78"/>
      <c r="DJ110" s="78"/>
      <c r="DK110" s="77" t="str">
        <f ca="1"/>
        <v>CK 4 - DOXYCYCLINE 50 MG/G</v>
      </c>
      <c r="DL110" s="79" t="e">
        <f ca="1"/>
        <v>#N/A</v>
      </c>
      <c r="DM110" s="102"/>
      <c r="DN110" s="8"/>
      <c r="DO110" s="8"/>
      <c r="DP110" s="8"/>
      <c r="DQ110" s="8"/>
      <c r="DR110" s="8"/>
      <c r="DS110" s="8"/>
      <c r="DT110" s="8"/>
      <c r="DU110" s="8"/>
      <c r="DV110" s="8"/>
      <c r="DW110" s="8"/>
      <c r="DX110" s="8"/>
      <c r="DY110" s="8"/>
      <c r="DZ110" s="8"/>
      <c r="EA110" s="8"/>
      <c r="EB110" s="8"/>
      <c r="EC110" s="8"/>
      <c r="ED110" s="8"/>
      <c r="EE110" s="8"/>
      <c r="EF110" s="8"/>
      <c r="EG110" s="8"/>
      <c r="EH110" s="8"/>
      <c r="EI110" s="8"/>
      <c r="EJ110" s="97"/>
    </row>
    <row r="111" spans="1:140" x14ac:dyDescent="0.25">
      <c r="A111" s="56"/>
      <c r="B111" s="8"/>
      <c r="C111" s="8"/>
      <c r="D111" s="8"/>
      <c r="E111" s="8"/>
      <c r="F111" s="8"/>
      <c r="G111" s="8"/>
      <c r="H111" s="8"/>
      <c r="I111" s="102" t="str">
        <f>INDEX(Données_ATB!BE:BV,MATCH(MASQ2!J111,Données_ATB!BE:BE,0),18)</f>
        <v/>
      </c>
      <c r="J111" s="77" t="str">
        <f>Données_ATB!BE110</f>
        <v>CK 5 - OXYTETRACYCLINE 500 MG/G</v>
      </c>
      <c r="K111" s="204" t="e">
        <f>IF(IF(S$2="Catégorie",IF(S$3="Toutes",SUMIFS('Étape 1 - à remplir'!$F$31:$F$400,'Étape 1 - à remplir'!$E$31:$E$400,MASQ2!J111,'Étape 1 - à remplir'!$G$31:$G$400,"animaux"),SUMIFS('Étape 1 - à remplir'!$F$31:$F$400,'Étape 1 - à remplir'!$E$31:$E$400,MASQ2!J111,'Étape 1 - à remplir'!$C$31:$C$400,S$3)),IF(S$2="Âge",IF(S$3="Tous",SUMIFS('Étape 1 - à remplir'!$F$31:$F$400,'Étape 1 - à remplir'!$E$31:$E$400,MASQ2!J111,'Étape 1 - à remplir'!$G$31:$G$400,"animaux"),SUMIFS('Étape 1 - à remplir'!$F$31:$F$400,'Étape 1 - à remplir'!$E$31:$E$400,MASQ2!J111,'Étape 1 - à remplir'!$P$31:$P$400,S$3)),IF(S$2="Atelier",IF(S$3="Tous",SUMIFS('Étape 1 - à remplir'!$F$31:$F$400,'Étape 1 - à remplir'!$E$31:$E$400,MASQ2!J111,'Étape 1 - à remplir'!$G$31:$G$400,"animaux"),SUMIFS('Étape 1 - à remplir'!$F$31:$F$400,'Étape 1 - à remplir'!$E$31:$E$400,MASQ2!J111,'Étape 1 - à remplir'!$O$31:$O$400,S$3)),IF(S$2="Espèce",IF(S$3="Tous",SUMIFS('Étape 1 - à remplir'!$F$31:$F$400,'Étape 1 - à remplir'!$E$31:$E$400,MASQ2!J111,'Étape 1 - à remplir'!$G$31:$G$400,"animaux"),SUMIFS('Étape 1 - à remplir'!$F$31:$F$400,'Étape 1 - à remplir'!$E$31:$E$400,MASQ2!J111,'Étape 1 - à remplir'!$N$31:$N$400,S$3))))))=0,NA(),IF(S$2="Catégorie",IF(S$3="Toutes",SUMIFS('Étape 1 - à remplir'!$F$31:$F$400,'Étape 1 - à remplir'!$E$31:$E$400,MASQ2!J111,'Étape 1 - à remplir'!$G$31:$G$400,"animaux"),SUMIFS('Étape 1 - à remplir'!$F$31:$F$400,'Étape 1 - à remplir'!$E$31:$E$400,MASQ2!J111,'Étape 1 - à remplir'!$C$31:$C$400,S$3)),IF(S$2="Âge",IF(S$3="Tous",SUMIFS('Étape 1 - à remplir'!$F$31:$F$400,'Étape 1 - à remplir'!$E$31:$E$400,MASQ2!J111,'Étape 1 - à remplir'!$G$31:$G$400,"animaux"),SUMIFS('Étape 1 - à remplir'!$F$31:$F$400,'Étape 1 - à remplir'!$E$31:$E$400,MASQ2!J111,'Étape 1 - à remplir'!$P$31:$P$400,S$3)),IF(S$2="Atelier",IF(S$3="Tous",SUMIFS('Étape 1 - à remplir'!$F$31:$F$400,'Étape 1 - à remplir'!$E$31:$E$400,MASQ2!J111,'Étape 1 - à remplir'!$G$31:$G$400,"animaux"),SUMIFS('Étape 1 - à remplir'!$F$31:$F$400,'Étape 1 - à remplir'!$E$31:$E$400,MASQ2!J111,'Étape 1 - à remplir'!$O$31:$O$400,S$3)),IF(S$2="Espèce",IF(S$3="Tous",SUMIFS('Étape 1 - à remplir'!$F$31:$F$400,'Étape 1 - à remplir'!$E$31:$E$400,MASQ2!J111,'Étape 1 - à remplir'!$G$31:$G$400,"animaux"),SUMIFS('Étape 1 - à remplir'!$F$31:$F$400,'Étape 1 - à remplir'!$E$31:$E$400,MASQ2!J111,'Étape 1 - à remplir'!$N$31:$N$400,S$3)))))))</f>
        <v>#N/A</v>
      </c>
      <c r="L111" s="97">
        <f t="shared" si="104"/>
        <v>0</v>
      </c>
      <c r="M111" s="56" t="str">
        <f>Données_ATB!BN110</f>
        <v>Oxytétracycline</v>
      </c>
      <c r="N111" s="204" t="str">
        <f>Données_ATB!BO110</f>
        <v/>
      </c>
      <c r="O111" s="97" t="str">
        <f>Données_ATB!BP110</f>
        <v/>
      </c>
      <c r="P111" s="77" t="str">
        <f>Données_ATB!BR110</f>
        <v>Tetracyclines</v>
      </c>
      <c r="Q111" s="78" t="str">
        <f>Données_ATB!BS110</f>
        <v/>
      </c>
      <c r="R111" s="79" t="str">
        <f>Données_ATB!BT110</f>
        <v/>
      </c>
      <c r="S111" s="78"/>
      <c r="T111" s="78"/>
      <c r="U111" s="77" t="str">
        <f ca="1"/>
        <v>CK 5 - OXYTETRACYCLINE 500 MG/G</v>
      </c>
      <c r="V111" s="79" t="e">
        <f ca="1"/>
        <v>#N/A</v>
      </c>
      <c r="W111" s="102"/>
      <c r="X111" s="8"/>
      <c r="Y111" s="8"/>
      <c r="Z111" s="8"/>
      <c r="AA111" s="8"/>
      <c r="AB111" s="102"/>
      <c r="AC111" s="8"/>
      <c r="AD111" s="8"/>
      <c r="AE111" s="8"/>
      <c r="AF111" s="8"/>
      <c r="AG111" s="8"/>
      <c r="AH111" s="8"/>
      <c r="AI111" s="8"/>
      <c r="AJ111" s="8"/>
      <c r="AK111" s="8"/>
      <c r="AL111" s="8"/>
      <c r="AM111" s="8"/>
      <c r="AN111" s="8"/>
      <c r="AO111" s="8"/>
      <c r="AP111" s="8"/>
      <c r="AQ111" s="8"/>
      <c r="AR111" s="8"/>
      <c r="AS111" s="8"/>
      <c r="AT111" s="97"/>
      <c r="AV111" s="56"/>
      <c r="AW111" s="8"/>
      <c r="AX111" s="8"/>
      <c r="AY111" s="8"/>
      <c r="AZ111" s="8"/>
      <c r="BA111" s="8"/>
      <c r="BB111" s="8"/>
      <c r="BC111" s="8"/>
      <c r="BD111" s="102" t="str">
        <f t="shared" si="86"/>
        <v/>
      </c>
      <c r="BE111" s="56" t="str">
        <f t="shared" si="87"/>
        <v>CK 5 - OXYTETRACYCLINE 500 MG/G</v>
      </c>
      <c r="BF111" s="204" t="e">
        <f>IF(IF(BN$2="Catégorie",IF(BN$3="Toutes",SUMIFS('Étape 1 - à remplir'!$F$31:$F$400,'Étape 1 - à remplir'!$E$31:$E$400,MASQ2!BE111,'Étape 1 - à remplir'!$G$31:$G$400,"lots"),SUMIFS('Étape 1 - à remplir'!$F$31:$F$400,'Étape 1 - à remplir'!$E$31:$E$400,MASQ2!BE111,'Étape 1 - à remplir'!$C$31:$C$400,BN$3)),IF(BN$2="Âge",IF(BN$3="Tous",SUMIFS('Étape 1 - à remplir'!$F$31:$F$400,'Étape 1 - à remplir'!$E$31:$E$400,MASQ2!BE111,'Étape 1 - à remplir'!$G$31:$G$400,"lots"),SUMIFS('Étape 1 - à remplir'!$F$31:$F$400,'Étape 1 - à remplir'!$E$31:$E$400,MASQ2!BE111,'Étape 1 - à remplir'!$P$31:$P$400,BN$3,'Étape 1 - à remplir'!$G$31:$G$400,"lots")),IF(BN$2="Atelier",IF(BN$3="Tous",SUMIFS('Étape 1 - à remplir'!$F$31:$F$400,'Étape 1 - à remplir'!$E$31:$E$400,MASQ2!BE111,'Étape 1 - à remplir'!$G$31:$G$400,"lots"),SUMIFS('Étape 1 - à remplir'!$F$31:$F$400,'Étape 1 - à remplir'!$E$31:$E$400,MASQ2!BE111,'Étape 1 - à remplir'!$O$31:$O$400,BN$3,'Étape 1 - à remplir'!$G$31:$G$400,"lots")),IF(BN$2="Espèce",IF(BN$3="Tous",SUMIFS('Étape 1 - à remplir'!$F$31:$F$400,'Étape 1 - à remplir'!$E$31:$E$400,MASQ2!BE111,'Étape 1 - à remplir'!$G$31:$G$400,"lots"),SUMIFS('Étape 1 - à remplir'!$F$31:$F$400,'Étape 1 - à remplir'!$E$31:$E$400,MASQ2!BE111,'Étape 1 - à remplir'!$N$31:$N$400,BN$3,'Étape 1 - à remplir'!$G$31:$G$400,"lots"))))))=0,NA(),IF(BN$2="Catégorie",IF(BN$3="Toutes",SUMIFS('Étape 1 - à remplir'!$F$31:$F$400,'Étape 1 - à remplir'!$E$31:$E$400,MASQ2!BE111,'Étape 1 - à remplir'!$G$31:$G$400,"lots"),SUMIFS('Étape 1 - à remplir'!$F$31:$F$400,'Étape 1 - à remplir'!$E$31:$E$400,MASQ2!BE111,'Étape 1 - à remplir'!$C$31:$C$400,BN$3)),IF(BN$2="Âge",IF(BN$3="Tous",SUMIFS('Étape 1 - à remplir'!$F$31:$F$400,'Étape 1 - à remplir'!$E$31:$E$400,MASQ2!BE111,'Étape 1 - à remplir'!$G$31:$G$400,"lots"),SUMIFS('Étape 1 - à remplir'!$F$31:$F$400,'Étape 1 - à remplir'!$E$31:$E$400,MASQ2!BE111,'Étape 1 - à remplir'!$P$31:$P$400,BN$3,'Étape 1 - à remplir'!$G$31:$G$400,"lots")),IF(BN$2="Atelier",IF(BN$3="Tous",SUMIFS('Étape 1 - à remplir'!$F$31:$F$400,'Étape 1 - à remplir'!$E$31:$E$400,MASQ2!BE111,'Étape 1 - à remplir'!$G$31:$G$400,"lots"),SUMIFS('Étape 1 - à remplir'!$F$31:$F$400,'Étape 1 - à remplir'!$E$31:$E$400,MASQ2!BE111,'Étape 1 - à remplir'!$O$31:$O$400,BN$3,'Étape 1 - à remplir'!$G$31:$G$400,"lots")),IF(BN$2="Espèce",IF(BN$3="Tous",SUMIFS('Étape 1 - à remplir'!$F$31:$F$400,'Étape 1 - à remplir'!$E$31:$E$400,MASQ2!BE111,'Étape 1 - à remplir'!$G$31:$G$400,"lots"),SUMIFS('Étape 1 - à remplir'!$F$31:$F$400,'Étape 1 - à remplir'!$E$31:$E$400,MASQ2!BE111,'Étape 1 - à remplir'!$N$31:$N$400,BN$3,'Étape 1 - à remplir'!$G$31:$G$400,"lots")))))))</f>
        <v>#N/A</v>
      </c>
      <c r="BG111" s="204">
        <f t="shared" si="102"/>
        <v>0</v>
      </c>
      <c r="BH111" s="204" t="str">
        <f t="shared" si="88"/>
        <v>Oxytétracycline</v>
      </c>
      <c r="BI111" s="204" t="str">
        <f t="shared" si="89"/>
        <v/>
      </c>
      <c r="BJ111" s="204" t="str">
        <f t="shared" si="90"/>
        <v/>
      </c>
      <c r="BK111" s="204" t="str">
        <f t="shared" si="91"/>
        <v>Tetracyclines</v>
      </c>
      <c r="BL111" s="204" t="str">
        <f t="shared" si="92"/>
        <v/>
      </c>
      <c r="BM111" s="97" t="str">
        <f t="shared" si="93"/>
        <v/>
      </c>
      <c r="BN111" s="78"/>
      <c r="BO111" s="78"/>
      <c r="BP111" s="77" t="str">
        <f ca="1"/>
        <v>CK 5 - OXYTETRACYCLINE 500 MG/G</v>
      </c>
      <c r="BQ111" s="79" t="e">
        <f ca="1"/>
        <v>#N/A</v>
      </c>
      <c r="BR111" s="102"/>
      <c r="BS111" s="8"/>
      <c r="BT111" s="8"/>
      <c r="BU111" s="8"/>
      <c r="BV111" s="8"/>
      <c r="BW111" s="8"/>
      <c r="BX111" s="8"/>
      <c r="BY111" s="78"/>
      <c r="BZ111" s="78"/>
      <c r="CA111" s="8"/>
      <c r="CB111" s="8"/>
      <c r="CC111" s="8"/>
      <c r="CD111" s="8"/>
      <c r="CE111" s="8"/>
      <c r="CF111" s="8"/>
      <c r="CG111" s="8"/>
      <c r="CH111" s="8"/>
      <c r="CI111" s="8"/>
      <c r="CJ111" s="8"/>
      <c r="CK111" s="8"/>
      <c r="CL111" s="8"/>
      <c r="CM111" s="8"/>
      <c r="CN111" s="8"/>
      <c r="CO111" s="97"/>
      <c r="CQ111" s="56"/>
      <c r="CR111" s="8"/>
      <c r="CS111" s="8"/>
      <c r="CT111" s="8"/>
      <c r="CU111" s="8"/>
      <c r="CV111" s="8"/>
      <c r="CW111" s="8"/>
      <c r="CX111" s="8"/>
      <c r="CY111" s="102" t="str">
        <f t="shared" si="94"/>
        <v/>
      </c>
      <c r="CZ111" s="56" t="str">
        <f t="shared" si="95"/>
        <v>CK 5 - OXYTETRACYCLINE 500 MG/G</v>
      </c>
      <c r="DA111" s="204" t="e">
        <f>IF(IF(DI$2="Catégorie",IF(DI$3="Toutes",SUMIFS('Étape 1 - à remplir'!$F$31:$F$400,'Étape 1 - à remplir'!$E$31:$E$400,MASQ2!CZ111,'Étape 1 - à remplir'!$G$31:$G$400,"kg"),SUMIFS('Étape 1 - à remplir'!$F$31:$F$400,'Étape 1 - à remplir'!$E$31:$E$400,MASQ2!CZ111,'Étape 1 - à remplir'!$C$31:$C$400,DI$3)),IF(DI$2="Âge",IF(DI$3="Tous",SUMIFS('Étape 1 - à remplir'!$F$31:$F$400,'Étape 1 - à remplir'!$E$31:$E$400,MASQ2!CZ111,'Étape 1 - à remplir'!$G$31:$G$400,"kg"),SUMIFS('Étape 1 - à remplir'!$F$31:$F$400,'Étape 1 - à remplir'!$E$31:$E$400,MASQ2!CZ111,'Étape 1 - à remplir'!$P$31:$P$400,DI$3,'Étape 1 - à remplir'!$G$31:$G$400,"kg")),IF(DI$2="Atelier",IF(DI$3="Tous",SUMIFS('Étape 1 - à remplir'!$F$31:$F$400,'Étape 1 - à remplir'!$E$31:$E$400,MASQ2!CZ111,'Étape 1 - à remplir'!$G$31:$G$400,"kg"),SUMIFS('Étape 1 - à remplir'!$F$31:$F$400,'Étape 1 - à remplir'!$E$31:$E$400,MASQ2!CZ111,'Étape 1 - à remplir'!$O$31:$O$400,DI$3,'Étape 1 - à remplir'!$G$31:$G$400,"kg")),IF(DI$2="Espèce",IF(DI$3="Tous",SUMIFS('Étape 1 - à remplir'!$F$31:$F$400,'Étape 1 - à remplir'!$E$31:$E$400,MASQ2!CZ111,'Étape 1 - à remplir'!$G$31:$G$400,"kg"),SUMIFS('Étape 1 - à remplir'!$F$31:$F$400,'Étape 1 - à remplir'!$E$31:$E$400,MASQ2!CZ111,'Étape 1 - à remplir'!$N$31:$N$400,DI$3,'Étape 1 - à remplir'!$G$31:$G$400,"kg"))))))=0,NA(),IF(DI$2="Catégorie",IF(DI$3="Toutes",SUMIFS('Étape 1 - à remplir'!$F$31:$F$400,'Étape 1 - à remplir'!$E$31:$E$400,MASQ2!CZ111,'Étape 1 - à remplir'!$G$31:$G$400,"kg"),SUMIFS('Étape 1 - à remplir'!$F$31:$F$400,'Étape 1 - à remplir'!$E$31:$E$400,MASQ2!CZ111,'Étape 1 - à remplir'!$C$31:$C$400,DI$3)),IF(DI$2="Âge",IF(DI$3="Tous",SUMIFS('Étape 1 - à remplir'!$F$31:$F$400,'Étape 1 - à remplir'!$E$31:$E$400,MASQ2!CZ111,'Étape 1 - à remplir'!$G$31:$G$400,"kg"),SUMIFS('Étape 1 - à remplir'!$F$31:$F$400,'Étape 1 - à remplir'!$E$31:$E$400,MASQ2!CZ111,'Étape 1 - à remplir'!$P$31:$P$400,DI$3,'Étape 1 - à remplir'!$G$31:$G$400,"kg")),IF(DI$2="Atelier",IF(DI$3="Tous",SUMIFS('Étape 1 - à remplir'!$F$31:$F$400,'Étape 1 - à remplir'!$E$31:$E$400,MASQ2!CZ111,'Étape 1 - à remplir'!$G$31:$G$400,"kg"),SUMIFS('Étape 1 - à remplir'!$F$31:$F$400,'Étape 1 - à remplir'!$E$31:$E$400,MASQ2!CZ111,'Étape 1 - à remplir'!$O$31:$O$400,DI$3,'Étape 1 - à remplir'!$G$31:$G$400,"kg")),IF(DI$2="Espèce",IF(DI$3="Tous",SUMIFS('Étape 1 - à remplir'!$F$31:$F$400,'Étape 1 - à remplir'!$E$31:$E$400,MASQ2!CZ111,'Étape 1 - à remplir'!$G$31:$G$400,"kg"),SUMIFS('Étape 1 - à remplir'!$F$31:$F$400,'Étape 1 - à remplir'!$E$31:$E$400,MASQ2!CZ111,'Étape 1 - à remplir'!$N$31:$N$400,DI$3,'Étape 1 - à remplir'!$G$31:$G$400,"kg")))))))</f>
        <v>#N/A</v>
      </c>
      <c r="DB111" s="104">
        <f t="shared" si="103"/>
        <v>0</v>
      </c>
      <c r="DC111" s="204" t="str">
        <f t="shared" si="96"/>
        <v>Oxytétracycline</v>
      </c>
      <c r="DD111" s="204" t="str">
        <f t="shared" si="97"/>
        <v/>
      </c>
      <c r="DE111" s="204" t="str">
        <f t="shared" si="98"/>
        <v/>
      </c>
      <c r="DF111" s="204" t="str">
        <f t="shared" si="99"/>
        <v>Tetracyclines</v>
      </c>
      <c r="DG111" s="204" t="str">
        <f t="shared" si="100"/>
        <v/>
      </c>
      <c r="DH111" s="97" t="str">
        <f t="shared" si="101"/>
        <v/>
      </c>
      <c r="DI111" s="78"/>
      <c r="DJ111" s="78"/>
      <c r="DK111" s="77" t="str">
        <f ca="1"/>
        <v>CK 5 - OXYTETRACYCLINE 500 MG/G</v>
      </c>
      <c r="DL111" s="79" t="e">
        <f ca="1"/>
        <v>#N/A</v>
      </c>
      <c r="DM111" s="102"/>
      <c r="DN111" s="8"/>
      <c r="DO111" s="8"/>
      <c r="DP111" s="8"/>
      <c r="DQ111" s="8"/>
      <c r="DR111" s="8"/>
      <c r="DS111" s="8"/>
      <c r="DT111" s="8"/>
      <c r="DU111" s="8"/>
      <c r="DV111" s="8"/>
      <c r="DW111" s="8"/>
      <c r="DX111" s="8"/>
      <c r="DY111" s="8"/>
      <c r="DZ111" s="8"/>
      <c r="EA111" s="8"/>
      <c r="EB111" s="8"/>
      <c r="EC111" s="8"/>
      <c r="ED111" s="8"/>
      <c r="EE111" s="8"/>
      <c r="EF111" s="8"/>
      <c r="EG111" s="8"/>
      <c r="EH111" s="8"/>
      <c r="EI111" s="8"/>
      <c r="EJ111" s="97"/>
    </row>
    <row r="112" spans="1:140" x14ac:dyDescent="0.25">
      <c r="A112" s="56"/>
      <c r="B112" s="8"/>
      <c r="C112" s="8"/>
      <c r="D112" s="8"/>
      <c r="E112" s="8"/>
      <c r="F112" s="8"/>
      <c r="G112" s="8"/>
      <c r="H112" s="8"/>
      <c r="I112" s="102" t="str">
        <f>INDEX(Données_ATB!BE:BV,MATCH(MASQ2!J112,Données_ATB!BE:BE,0),18)</f>
        <v/>
      </c>
      <c r="J112" s="77" t="str">
        <f>Données_ATB!BE111</f>
        <v>CK 7 - TRIMETHOPRIME 16,65 MG/ML SULFADIAZINE 83,35 MG/ML</v>
      </c>
      <c r="K112" s="204" t="e">
        <f>IF(IF(S$2="Catégorie",IF(S$3="Toutes",SUMIFS('Étape 1 - à remplir'!$F$31:$F$400,'Étape 1 - à remplir'!$E$31:$E$400,MASQ2!J112,'Étape 1 - à remplir'!$G$31:$G$400,"animaux"),SUMIFS('Étape 1 - à remplir'!$F$31:$F$400,'Étape 1 - à remplir'!$E$31:$E$400,MASQ2!J112,'Étape 1 - à remplir'!$C$31:$C$400,S$3)),IF(S$2="Âge",IF(S$3="Tous",SUMIFS('Étape 1 - à remplir'!$F$31:$F$400,'Étape 1 - à remplir'!$E$31:$E$400,MASQ2!J112,'Étape 1 - à remplir'!$G$31:$G$400,"animaux"),SUMIFS('Étape 1 - à remplir'!$F$31:$F$400,'Étape 1 - à remplir'!$E$31:$E$400,MASQ2!J112,'Étape 1 - à remplir'!$P$31:$P$400,S$3)),IF(S$2="Atelier",IF(S$3="Tous",SUMIFS('Étape 1 - à remplir'!$F$31:$F$400,'Étape 1 - à remplir'!$E$31:$E$400,MASQ2!J112,'Étape 1 - à remplir'!$G$31:$G$400,"animaux"),SUMIFS('Étape 1 - à remplir'!$F$31:$F$400,'Étape 1 - à remplir'!$E$31:$E$400,MASQ2!J112,'Étape 1 - à remplir'!$O$31:$O$400,S$3)),IF(S$2="Espèce",IF(S$3="Tous",SUMIFS('Étape 1 - à remplir'!$F$31:$F$400,'Étape 1 - à remplir'!$E$31:$E$400,MASQ2!J112,'Étape 1 - à remplir'!$G$31:$G$400,"animaux"),SUMIFS('Étape 1 - à remplir'!$F$31:$F$400,'Étape 1 - à remplir'!$E$31:$E$400,MASQ2!J112,'Étape 1 - à remplir'!$N$31:$N$400,S$3))))))=0,NA(),IF(S$2="Catégorie",IF(S$3="Toutes",SUMIFS('Étape 1 - à remplir'!$F$31:$F$400,'Étape 1 - à remplir'!$E$31:$E$400,MASQ2!J112,'Étape 1 - à remplir'!$G$31:$G$400,"animaux"),SUMIFS('Étape 1 - à remplir'!$F$31:$F$400,'Étape 1 - à remplir'!$E$31:$E$400,MASQ2!J112,'Étape 1 - à remplir'!$C$31:$C$400,S$3)),IF(S$2="Âge",IF(S$3="Tous",SUMIFS('Étape 1 - à remplir'!$F$31:$F$400,'Étape 1 - à remplir'!$E$31:$E$400,MASQ2!J112,'Étape 1 - à remplir'!$G$31:$G$400,"animaux"),SUMIFS('Étape 1 - à remplir'!$F$31:$F$400,'Étape 1 - à remplir'!$E$31:$E$400,MASQ2!J112,'Étape 1 - à remplir'!$P$31:$P$400,S$3)),IF(S$2="Atelier",IF(S$3="Tous",SUMIFS('Étape 1 - à remplir'!$F$31:$F$400,'Étape 1 - à remplir'!$E$31:$E$400,MASQ2!J112,'Étape 1 - à remplir'!$G$31:$G$400,"animaux"),SUMIFS('Étape 1 - à remplir'!$F$31:$F$400,'Étape 1 - à remplir'!$E$31:$E$400,MASQ2!J112,'Étape 1 - à remplir'!$O$31:$O$400,S$3)),IF(S$2="Espèce",IF(S$3="Tous",SUMIFS('Étape 1 - à remplir'!$F$31:$F$400,'Étape 1 - à remplir'!$E$31:$E$400,MASQ2!J112,'Étape 1 - à remplir'!$G$31:$G$400,"animaux"),SUMIFS('Étape 1 - à remplir'!$F$31:$F$400,'Étape 1 - à remplir'!$E$31:$E$400,MASQ2!J112,'Étape 1 - à remplir'!$N$31:$N$400,S$3)))))))</f>
        <v>#N/A</v>
      </c>
      <c r="L112" s="97">
        <f t="shared" si="104"/>
        <v>0</v>
      </c>
      <c r="M112" s="56" t="str">
        <f>Données_ATB!BN111</f>
        <v>Sulfadiazine</v>
      </c>
      <c r="N112" s="204" t="str">
        <f>Données_ATB!BO111</f>
        <v>Triméthoprime</v>
      </c>
      <c r="O112" s="97" t="str">
        <f>Données_ATB!BP111</f>
        <v/>
      </c>
      <c r="P112" s="77" t="str">
        <f>Données_ATB!BR111</f>
        <v>Sulfamides</v>
      </c>
      <c r="Q112" s="78" t="str">
        <f>Données_ATB!BS111</f>
        <v>Trimethoprime</v>
      </c>
      <c r="R112" s="79" t="str">
        <f>Données_ATB!BT111</f>
        <v/>
      </c>
      <c r="S112" s="78"/>
      <c r="T112" s="78"/>
      <c r="U112" s="77" t="str">
        <f ca="1"/>
        <v>CK 7 - TRIMETHOPRIME 16,65 MG/ML SULFADIAZINE 83,35 MG/ML</v>
      </c>
      <c r="V112" s="79" t="e">
        <f ca="1"/>
        <v>#N/A</v>
      </c>
      <c r="W112" s="102"/>
      <c r="X112" s="8"/>
      <c r="Y112" s="8"/>
      <c r="Z112" s="8"/>
      <c r="AA112" s="8"/>
      <c r="AB112" s="102"/>
      <c r="AC112" s="8"/>
      <c r="AD112" s="8"/>
      <c r="AE112" s="8"/>
      <c r="AF112" s="8"/>
      <c r="AG112" s="8"/>
      <c r="AH112" s="8"/>
      <c r="AI112" s="8"/>
      <c r="AJ112" s="8"/>
      <c r="AK112" s="8"/>
      <c r="AL112" s="8"/>
      <c r="AM112" s="8"/>
      <c r="AN112" s="8"/>
      <c r="AO112" s="8"/>
      <c r="AP112" s="8"/>
      <c r="AQ112" s="8"/>
      <c r="AR112" s="8"/>
      <c r="AS112" s="8"/>
      <c r="AT112" s="97"/>
      <c r="AV112" s="56"/>
      <c r="AW112" s="8"/>
      <c r="AX112" s="8"/>
      <c r="AY112" s="8"/>
      <c r="AZ112" s="8"/>
      <c r="BA112" s="8"/>
      <c r="BB112" s="8"/>
      <c r="BC112" s="8"/>
      <c r="BD112" s="102" t="str">
        <f t="shared" si="86"/>
        <v/>
      </c>
      <c r="BE112" s="56" t="str">
        <f t="shared" si="87"/>
        <v>CK 7 - TRIMETHOPRIME 16,65 MG/ML SULFADIAZINE 83,35 MG/ML</v>
      </c>
      <c r="BF112" s="204" t="e">
        <f>IF(IF(BN$2="Catégorie",IF(BN$3="Toutes",SUMIFS('Étape 1 - à remplir'!$F$31:$F$400,'Étape 1 - à remplir'!$E$31:$E$400,MASQ2!BE112,'Étape 1 - à remplir'!$G$31:$G$400,"lots"),SUMIFS('Étape 1 - à remplir'!$F$31:$F$400,'Étape 1 - à remplir'!$E$31:$E$400,MASQ2!BE112,'Étape 1 - à remplir'!$C$31:$C$400,BN$3)),IF(BN$2="Âge",IF(BN$3="Tous",SUMIFS('Étape 1 - à remplir'!$F$31:$F$400,'Étape 1 - à remplir'!$E$31:$E$400,MASQ2!BE112,'Étape 1 - à remplir'!$G$31:$G$400,"lots"),SUMIFS('Étape 1 - à remplir'!$F$31:$F$400,'Étape 1 - à remplir'!$E$31:$E$400,MASQ2!BE112,'Étape 1 - à remplir'!$P$31:$P$400,BN$3,'Étape 1 - à remplir'!$G$31:$G$400,"lots")),IF(BN$2="Atelier",IF(BN$3="Tous",SUMIFS('Étape 1 - à remplir'!$F$31:$F$400,'Étape 1 - à remplir'!$E$31:$E$400,MASQ2!BE112,'Étape 1 - à remplir'!$G$31:$G$400,"lots"),SUMIFS('Étape 1 - à remplir'!$F$31:$F$400,'Étape 1 - à remplir'!$E$31:$E$400,MASQ2!BE112,'Étape 1 - à remplir'!$O$31:$O$400,BN$3,'Étape 1 - à remplir'!$G$31:$G$400,"lots")),IF(BN$2="Espèce",IF(BN$3="Tous",SUMIFS('Étape 1 - à remplir'!$F$31:$F$400,'Étape 1 - à remplir'!$E$31:$E$400,MASQ2!BE112,'Étape 1 - à remplir'!$G$31:$G$400,"lots"),SUMIFS('Étape 1 - à remplir'!$F$31:$F$400,'Étape 1 - à remplir'!$E$31:$E$400,MASQ2!BE112,'Étape 1 - à remplir'!$N$31:$N$400,BN$3,'Étape 1 - à remplir'!$G$31:$G$400,"lots"))))))=0,NA(),IF(BN$2="Catégorie",IF(BN$3="Toutes",SUMIFS('Étape 1 - à remplir'!$F$31:$F$400,'Étape 1 - à remplir'!$E$31:$E$400,MASQ2!BE112,'Étape 1 - à remplir'!$G$31:$G$400,"lots"),SUMIFS('Étape 1 - à remplir'!$F$31:$F$400,'Étape 1 - à remplir'!$E$31:$E$400,MASQ2!BE112,'Étape 1 - à remplir'!$C$31:$C$400,BN$3)),IF(BN$2="Âge",IF(BN$3="Tous",SUMIFS('Étape 1 - à remplir'!$F$31:$F$400,'Étape 1 - à remplir'!$E$31:$E$400,MASQ2!BE112,'Étape 1 - à remplir'!$G$31:$G$400,"lots"),SUMIFS('Étape 1 - à remplir'!$F$31:$F$400,'Étape 1 - à remplir'!$E$31:$E$400,MASQ2!BE112,'Étape 1 - à remplir'!$P$31:$P$400,BN$3,'Étape 1 - à remplir'!$G$31:$G$400,"lots")),IF(BN$2="Atelier",IF(BN$3="Tous",SUMIFS('Étape 1 - à remplir'!$F$31:$F$400,'Étape 1 - à remplir'!$E$31:$E$400,MASQ2!BE112,'Étape 1 - à remplir'!$G$31:$G$400,"lots"),SUMIFS('Étape 1 - à remplir'!$F$31:$F$400,'Étape 1 - à remplir'!$E$31:$E$400,MASQ2!BE112,'Étape 1 - à remplir'!$O$31:$O$400,BN$3,'Étape 1 - à remplir'!$G$31:$G$400,"lots")),IF(BN$2="Espèce",IF(BN$3="Tous",SUMIFS('Étape 1 - à remplir'!$F$31:$F$400,'Étape 1 - à remplir'!$E$31:$E$400,MASQ2!BE112,'Étape 1 - à remplir'!$G$31:$G$400,"lots"),SUMIFS('Étape 1 - à remplir'!$F$31:$F$400,'Étape 1 - à remplir'!$E$31:$E$400,MASQ2!BE112,'Étape 1 - à remplir'!$N$31:$N$400,BN$3,'Étape 1 - à remplir'!$G$31:$G$400,"lots")))))))</f>
        <v>#N/A</v>
      </c>
      <c r="BG112" s="204">
        <f t="shared" si="102"/>
        <v>0</v>
      </c>
      <c r="BH112" s="204" t="str">
        <f t="shared" si="88"/>
        <v>Sulfadiazine</v>
      </c>
      <c r="BI112" s="204" t="str">
        <f t="shared" si="89"/>
        <v>Triméthoprime</v>
      </c>
      <c r="BJ112" s="204" t="str">
        <f t="shared" si="90"/>
        <v/>
      </c>
      <c r="BK112" s="204" t="str">
        <f t="shared" si="91"/>
        <v>Sulfamides</v>
      </c>
      <c r="BL112" s="204" t="str">
        <f t="shared" si="92"/>
        <v>Trimethoprime</v>
      </c>
      <c r="BM112" s="97" t="str">
        <f t="shared" si="93"/>
        <v/>
      </c>
      <c r="BN112" s="78"/>
      <c r="BO112" s="78"/>
      <c r="BP112" s="77" t="str">
        <f ca="1"/>
        <v>CK 7 - TRIMETHOPRIME 16,65 MG/ML SULFADIAZINE 83,35 MG/ML</v>
      </c>
      <c r="BQ112" s="79" t="e">
        <f ca="1"/>
        <v>#N/A</v>
      </c>
      <c r="BR112" s="102"/>
      <c r="BS112" s="8"/>
      <c r="BT112" s="8"/>
      <c r="BU112" s="8"/>
      <c r="BV112" s="8"/>
      <c r="BW112" s="8"/>
      <c r="BX112" s="8"/>
      <c r="BY112" s="78"/>
      <c r="BZ112" s="8"/>
      <c r="CA112" s="8"/>
      <c r="CB112" s="8"/>
      <c r="CC112" s="8"/>
      <c r="CD112" s="8"/>
      <c r="CE112" s="8"/>
      <c r="CF112" s="8"/>
      <c r="CG112" s="8"/>
      <c r="CH112" s="8"/>
      <c r="CI112" s="8"/>
      <c r="CJ112" s="8"/>
      <c r="CK112" s="8"/>
      <c r="CL112" s="8"/>
      <c r="CM112" s="8"/>
      <c r="CN112" s="8"/>
      <c r="CO112" s="97"/>
      <c r="CQ112" s="56"/>
      <c r="CR112" s="8"/>
      <c r="CS112" s="8"/>
      <c r="CT112" s="8"/>
      <c r="CU112" s="8"/>
      <c r="CV112" s="8"/>
      <c r="CW112" s="8"/>
      <c r="CX112" s="8"/>
      <c r="CY112" s="102" t="str">
        <f t="shared" si="94"/>
        <v/>
      </c>
      <c r="CZ112" s="56" t="str">
        <f t="shared" si="95"/>
        <v>CK 7 - TRIMETHOPRIME 16,65 MG/ML SULFADIAZINE 83,35 MG/ML</v>
      </c>
      <c r="DA112" s="204" t="e">
        <f>IF(IF(DI$2="Catégorie",IF(DI$3="Toutes",SUMIFS('Étape 1 - à remplir'!$F$31:$F$400,'Étape 1 - à remplir'!$E$31:$E$400,MASQ2!CZ112,'Étape 1 - à remplir'!$G$31:$G$400,"kg"),SUMIFS('Étape 1 - à remplir'!$F$31:$F$400,'Étape 1 - à remplir'!$E$31:$E$400,MASQ2!CZ112,'Étape 1 - à remplir'!$C$31:$C$400,DI$3)),IF(DI$2="Âge",IF(DI$3="Tous",SUMIFS('Étape 1 - à remplir'!$F$31:$F$400,'Étape 1 - à remplir'!$E$31:$E$400,MASQ2!CZ112,'Étape 1 - à remplir'!$G$31:$G$400,"kg"),SUMIFS('Étape 1 - à remplir'!$F$31:$F$400,'Étape 1 - à remplir'!$E$31:$E$400,MASQ2!CZ112,'Étape 1 - à remplir'!$P$31:$P$400,DI$3,'Étape 1 - à remplir'!$G$31:$G$400,"kg")),IF(DI$2="Atelier",IF(DI$3="Tous",SUMIFS('Étape 1 - à remplir'!$F$31:$F$400,'Étape 1 - à remplir'!$E$31:$E$400,MASQ2!CZ112,'Étape 1 - à remplir'!$G$31:$G$400,"kg"),SUMIFS('Étape 1 - à remplir'!$F$31:$F$400,'Étape 1 - à remplir'!$E$31:$E$400,MASQ2!CZ112,'Étape 1 - à remplir'!$O$31:$O$400,DI$3,'Étape 1 - à remplir'!$G$31:$G$400,"kg")),IF(DI$2="Espèce",IF(DI$3="Tous",SUMIFS('Étape 1 - à remplir'!$F$31:$F$400,'Étape 1 - à remplir'!$E$31:$E$400,MASQ2!CZ112,'Étape 1 - à remplir'!$G$31:$G$400,"kg"),SUMIFS('Étape 1 - à remplir'!$F$31:$F$400,'Étape 1 - à remplir'!$E$31:$E$400,MASQ2!CZ112,'Étape 1 - à remplir'!$N$31:$N$400,DI$3,'Étape 1 - à remplir'!$G$31:$G$400,"kg"))))))=0,NA(),IF(DI$2="Catégorie",IF(DI$3="Toutes",SUMIFS('Étape 1 - à remplir'!$F$31:$F$400,'Étape 1 - à remplir'!$E$31:$E$400,MASQ2!CZ112,'Étape 1 - à remplir'!$G$31:$G$400,"kg"),SUMIFS('Étape 1 - à remplir'!$F$31:$F$400,'Étape 1 - à remplir'!$E$31:$E$400,MASQ2!CZ112,'Étape 1 - à remplir'!$C$31:$C$400,DI$3)),IF(DI$2="Âge",IF(DI$3="Tous",SUMIFS('Étape 1 - à remplir'!$F$31:$F$400,'Étape 1 - à remplir'!$E$31:$E$400,MASQ2!CZ112,'Étape 1 - à remplir'!$G$31:$G$400,"kg"),SUMIFS('Étape 1 - à remplir'!$F$31:$F$400,'Étape 1 - à remplir'!$E$31:$E$400,MASQ2!CZ112,'Étape 1 - à remplir'!$P$31:$P$400,DI$3,'Étape 1 - à remplir'!$G$31:$G$400,"kg")),IF(DI$2="Atelier",IF(DI$3="Tous",SUMIFS('Étape 1 - à remplir'!$F$31:$F$400,'Étape 1 - à remplir'!$E$31:$E$400,MASQ2!CZ112,'Étape 1 - à remplir'!$G$31:$G$400,"kg"),SUMIFS('Étape 1 - à remplir'!$F$31:$F$400,'Étape 1 - à remplir'!$E$31:$E$400,MASQ2!CZ112,'Étape 1 - à remplir'!$O$31:$O$400,DI$3,'Étape 1 - à remplir'!$G$31:$G$400,"kg")),IF(DI$2="Espèce",IF(DI$3="Tous",SUMIFS('Étape 1 - à remplir'!$F$31:$F$400,'Étape 1 - à remplir'!$E$31:$E$400,MASQ2!CZ112,'Étape 1 - à remplir'!$G$31:$G$400,"kg"),SUMIFS('Étape 1 - à remplir'!$F$31:$F$400,'Étape 1 - à remplir'!$E$31:$E$400,MASQ2!CZ112,'Étape 1 - à remplir'!$N$31:$N$400,DI$3,'Étape 1 - à remplir'!$G$31:$G$400,"kg")))))))</f>
        <v>#N/A</v>
      </c>
      <c r="DB112" s="104">
        <f t="shared" si="103"/>
        <v>0</v>
      </c>
      <c r="DC112" s="204" t="str">
        <f t="shared" si="96"/>
        <v>Sulfadiazine</v>
      </c>
      <c r="DD112" s="204" t="str">
        <f t="shared" si="97"/>
        <v>Triméthoprime</v>
      </c>
      <c r="DE112" s="204" t="str">
        <f t="shared" si="98"/>
        <v/>
      </c>
      <c r="DF112" s="204" t="str">
        <f t="shared" si="99"/>
        <v>Sulfamides</v>
      </c>
      <c r="DG112" s="204" t="str">
        <f t="shared" si="100"/>
        <v>Trimethoprime</v>
      </c>
      <c r="DH112" s="97" t="str">
        <f t="shared" si="101"/>
        <v/>
      </c>
      <c r="DI112" s="78"/>
      <c r="DJ112" s="78"/>
      <c r="DK112" s="77" t="str">
        <f ca="1"/>
        <v>CK 7 - TRIMETHOPRIME 16,65 MG/ML SULFADIAZINE 83,35 MG/ML</v>
      </c>
      <c r="DL112" s="79" t="e">
        <f ca="1"/>
        <v>#N/A</v>
      </c>
      <c r="DM112" s="102"/>
      <c r="DN112" s="8"/>
      <c r="DO112" s="8"/>
      <c r="DP112" s="8"/>
      <c r="DQ112" s="8"/>
      <c r="DR112" s="8"/>
      <c r="DS112" s="8"/>
      <c r="DT112" s="8"/>
      <c r="DU112" s="8"/>
      <c r="DV112" s="8"/>
      <c r="DW112" s="8"/>
      <c r="DX112" s="8"/>
      <c r="DY112" s="8"/>
      <c r="DZ112" s="8"/>
      <c r="EA112" s="8"/>
      <c r="EB112" s="8"/>
      <c r="EC112" s="8"/>
      <c r="ED112" s="8"/>
      <c r="EE112" s="8"/>
      <c r="EF112" s="8"/>
      <c r="EG112" s="8"/>
      <c r="EH112" s="8"/>
      <c r="EI112" s="8"/>
      <c r="EJ112" s="97"/>
    </row>
    <row r="113" spans="1:140" x14ac:dyDescent="0.25">
      <c r="A113" s="56"/>
      <c r="B113" s="8"/>
      <c r="C113" s="8"/>
      <c r="D113" s="8"/>
      <c r="E113" s="8"/>
      <c r="F113" s="8"/>
      <c r="G113" s="8"/>
      <c r="H113" s="8"/>
      <c r="I113" s="102" t="str">
        <f>INDEX(Données_ATB!BE:BV,MATCH(MASQ2!J113,Données_ATB!BE:BE,0),18)</f>
        <v/>
      </c>
      <c r="J113" s="77" t="str">
        <f>Données_ATB!BE112</f>
        <v>CK 8 - TYLOSINE 100 MUI</v>
      </c>
      <c r="K113" s="204" t="e">
        <f>IF(IF(S$2="Catégorie",IF(S$3="Toutes",SUMIFS('Étape 1 - à remplir'!$F$31:$F$400,'Étape 1 - à remplir'!$E$31:$E$400,MASQ2!J113,'Étape 1 - à remplir'!$G$31:$G$400,"animaux"),SUMIFS('Étape 1 - à remplir'!$F$31:$F$400,'Étape 1 - à remplir'!$E$31:$E$400,MASQ2!J113,'Étape 1 - à remplir'!$C$31:$C$400,S$3)),IF(S$2="Âge",IF(S$3="Tous",SUMIFS('Étape 1 - à remplir'!$F$31:$F$400,'Étape 1 - à remplir'!$E$31:$E$400,MASQ2!J113,'Étape 1 - à remplir'!$G$31:$G$400,"animaux"),SUMIFS('Étape 1 - à remplir'!$F$31:$F$400,'Étape 1 - à remplir'!$E$31:$E$400,MASQ2!J113,'Étape 1 - à remplir'!$P$31:$P$400,S$3)),IF(S$2="Atelier",IF(S$3="Tous",SUMIFS('Étape 1 - à remplir'!$F$31:$F$400,'Étape 1 - à remplir'!$E$31:$E$400,MASQ2!J113,'Étape 1 - à remplir'!$G$31:$G$400,"animaux"),SUMIFS('Étape 1 - à remplir'!$F$31:$F$400,'Étape 1 - à remplir'!$E$31:$E$400,MASQ2!J113,'Étape 1 - à remplir'!$O$31:$O$400,S$3)),IF(S$2="Espèce",IF(S$3="Tous",SUMIFS('Étape 1 - à remplir'!$F$31:$F$400,'Étape 1 - à remplir'!$E$31:$E$400,MASQ2!J113,'Étape 1 - à remplir'!$G$31:$G$400,"animaux"),SUMIFS('Étape 1 - à remplir'!$F$31:$F$400,'Étape 1 - à remplir'!$E$31:$E$400,MASQ2!J113,'Étape 1 - à remplir'!$N$31:$N$400,S$3))))))=0,NA(),IF(S$2="Catégorie",IF(S$3="Toutes",SUMIFS('Étape 1 - à remplir'!$F$31:$F$400,'Étape 1 - à remplir'!$E$31:$E$400,MASQ2!J113,'Étape 1 - à remplir'!$G$31:$G$400,"animaux"),SUMIFS('Étape 1 - à remplir'!$F$31:$F$400,'Étape 1 - à remplir'!$E$31:$E$400,MASQ2!J113,'Étape 1 - à remplir'!$C$31:$C$400,S$3)),IF(S$2="Âge",IF(S$3="Tous",SUMIFS('Étape 1 - à remplir'!$F$31:$F$400,'Étape 1 - à remplir'!$E$31:$E$400,MASQ2!J113,'Étape 1 - à remplir'!$G$31:$G$400,"animaux"),SUMIFS('Étape 1 - à remplir'!$F$31:$F$400,'Étape 1 - à remplir'!$E$31:$E$400,MASQ2!J113,'Étape 1 - à remplir'!$P$31:$P$400,S$3)),IF(S$2="Atelier",IF(S$3="Tous",SUMIFS('Étape 1 - à remplir'!$F$31:$F$400,'Étape 1 - à remplir'!$E$31:$E$400,MASQ2!J113,'Étape 1 - à remplir'!$G$31:$G$400,"animaux"),SUMIFS('Étape 1 - à remplir'!$F$31:$F$400,'Étape 1 - à remplir'!$E$31:$E$400,MASQ2!J113,'Étape 1 - à remplir'!$O$31:$O$400,S$3)),IF(S$2="Espèce",IF(S$3="Tous",SUMIFS('Étape 1 - à remplir'!$F$31:$F$400,'Étape 1 - à remplir'!$E$31:$E$400,MASQ2!J113,'Étape 1 - à remplir'!$G$31:$G$400,"animaux"),SUMIFS('Étape 1 - à remplir'!$F$31:$F$400,'Étape 1 - à remplir'!$E$31:$E$400,MASQ2!J113,'Étape 1 - à remplir'!$N$31:$N$400,S$3)))))))</f>
        <v>#N/A</v>
      </c>
      <c r="L113" s="97">
        <f t="shared" si="104"/>
        <v>0</v>
      </c>
      <c r="M113" s="56" t="str">
        <f>Données_ATB!BN112</f>
        <v>Tylosine</v>
      </c>
      <c r="N113" s="204" t="str">
        <f>Données_ATB!BO112</f>
        <v/>
      </c>
      <c r="O113" s="97" t="str">
        <f>Données_ATB!BP112</f>
        <v/>
      </c>
      <c r="P113" s="77" t="str">
        <f>Données_ATB!BR112</f>
        <v>Macrolides</v>
      </c>
      <c r="Q113" s="78" t="str">
        <f>Données_ATB!BS112</f>
        <v/>
      </c>
      <c r="R113" s="79" t="str">
        <f>Données_ATB!BT112</f>
        <v/>
      </c>
      <c r="S113" s="78"/>
      <c r="T113" s="78"/>
      <c r="U113" s="77" t="str">
        <f ca="1"/>
        <v>CK 8 - TYLOSINE 100 MUI</v>
      </c>
      <c r="V113" s="79" t="e">
        <f ca="1"/>
        <v>#N/A</v>
      </c>
      <c r="W113" s="102"/>
      <c r="X113" s="8"/>
      <c r="Y113" s="8"/>
      <c r="Z113" s="8"/>
      <c r="AA113" s="8"/>
      <c r="AB113" s="102"/>
      <c r="AC113" s="8"/>
      <c r="AD113" s="8"/>
      <c r="AE113" s="8"/>
      <c r="AF113" s="8"/>
      <c r="AG113" s="8"/>
      <c r="AH113" s="8"/>
      <c r="AI113" s="8"/>
      <c r="AJ113" s="8"/>
      <c r="AK113" s="8"/>
      <c r="AL113" s="8"/>
      <c r="AM113" s="8"/>
      <c r="AN113" s="8"/>
      <c r="AO113" s="8"/>
      <c r="AP113" s="8"/>
      <c r="AQ113" s="8"/>
      <c r="AR113" s="8"/>
      <c r="AS113" s="8"/>
      <c r="AT113" s="97"/>
      <c r="AV113" s="56"/>
      <c r="AW113" s="8"/>
      <c r="AX113" s="8"/>
      <c r="AY113" s="8"/>
      <c r="AZ113" s="8"/>
      <c r="BA113" s="8"/>
      <c r="BB113" s="8"/>
      <c r="BC113" s="8"/>
      <c r="BD113" s="102" t="str">
        <f t="shared" si="86"/>
        <v/>
      </c>
      <c r="BE113" s="56" t="str">
        <f t="shared" si="87"/>
        <v>CK 8 - TYLOSINE 100 MUI</v>
      </c>
      <c r="BF113" s="204" t="e">
        <f>IF(IF(BN$2="Catégorie",IF(BN$3="Toutes",SUMIFS('Étape 1 - à remplir'!$F$31:$F$400,'Étape 1 - à remplir'!$E$31:$E$400,MASQ2!BE113,'Étape 1 - à remplir'!$G$31:$G$400,"lots"),SUMIFS('Étape 1 - à remplir'!$F$31:$F$400,'Étape 1 - à remplir'!$E$31:$E$400,MASQ2!BE113,'Étape 1 - à remplir'!$C$31:$C$400,BN$3)),IF(BN$2="Âge",IF(BN$3="Tous",SUMIFS('Étape 1 - à remplir'!$F$31:$F$400,'Étape 1 - à remplir'!$E$31:$E$400,MASQ2!BE113,'Étape 1 - à remplir'!$G$31:$G$400,"lots"),SUMIFS('Étape 1 - à remplir'!$F$31:$F$400,'Étape 1 - à remplir'!$E$31:$E$400,MASQ2!BE113,'Étape 1 - à remplir'!$P$31:$P$400,BN$3,'Étape 1 - à remplir'!$G$31:$G$400,"lots")),IF(BN$2="Atelier",IF(BN$3="Tous",SUMIFS('Étape 1 - à remplir'!$F$31:$F$400,'Étape 1 - à remplir'!$E$31:$E$400,MASQ2!BE113,'Étape 1 - à remplir'!$G$31:$G$400,"lots"),SUMIFS('Étape 1 - à remplir'!$F$31:$F$400,'Étape 1 - à remplir'!$E$31:$E$400,MASQ2!BE113,'Étape 1 - à remplir'!$O$31:$O$400,BN$3,'Étape 1 - à remplir'!$G$31:$G$400,"lots")),IF(BN$2="Espèce",IF(BN$3="Tous",SUMIFS('Étape 1 - à remplir'!$F$31:$F$400,'Étape 1 - à remplir'!$E$31:$E$400,MASQ2!BE113,'Étape 1 - à remplir'!$G$31:$G$400,"lots"),SUMIFS('Étape 1 - à remplir'!$F$31:$F$400,'Étape 1 - à remplir'!$E$31:$E$400,MASQ2!BE113,'Étape 1 - à remplir'!$N$31:$N$400,BN$3,'Étape 1 - à remplir'!$G$31:$G$400,"lots"))))))=0,NA(),IF(BN$2="Catégorie",IF(BN$3="Toutes",SUMIFS('Étape 1 - à remplir'!$F$31:$F$400,'Étape 1 - à remplir'!$E$31:$E$400,MASQ2!BE113,'Étape 1 - à remplir'!$G$31:$G$400,"lots"),SUMIFS('Étape 1 - à remplir'!$F$31:$F$400,'Étape 1 - à remplir'!$E$31:$E$400,MASQ2!BE113,'Étape 1 - à remplir'!$C$31:$C$400,BN$3)),IF(BN$2="Âge",IF(BN$3="Tous",SUMIFS('Étape 1 - à remplir'!$F$31:$F$400,'Étape 1 - à remplir'!$E$31:$E$400,MASQ2!BE113,'Étape 1 - à remplir'!$G$31:$G$400,"lots"),SUMIFS('Étape 1 - à remplir'!$F$31:$F$400,'Étape 1 - à remplir'!$E$31:$E$400,MASQ2!BE113,'Étape 1 - à remplir'!$P$31:$P$400,BN$3,'Étape 1 - à remplir'!$G$31:$G$400,"lots")),IF(BN$2="Atelier",IF(BN$3="Tous",SUMIFS('Étape 1 - à remplir'!$F$31:$F$400,'Étape 1 - à remplir'!$E$31:$E$400,MASQ2!BE113,'Étape 1 - à remplir'!$G$31:$G$400,"lots"),SUMIFS('Étape 1 - à remplir'!$F$31:$F$400,'Étape 1 - à remplir'!$E$31:$E$400,MASQ2!BE113,'Étape 1 - à remplir'!$O$31:$O$400,BN$3,'Étape 1 - à remplir'!$G$31:$G$400,"lots")),IF(BN$2="Espèce",IF(BN$3="Tous",SUMIFS('Étape 1 - à remplir'!$F$31:$F$400,'Étape 1 - à remplir'!$E$31:$E$400,MASQ2!BE113,'Étape 1 - à remplir'!$G$31:$G$400,"lots"),SUMIFS('Étape 1 - à remplir'!$F$31:$F$400,'Étape 1 - à remplir'!$E$31:$E$400,MASQ2!BE113,'Étape 1 - à remplir'!$N$31:$N$400,BN$3,'Étape 1 - à remplir'!$G$31:$G$400,"lots")))))))</f>
        <v>#N/A</v>
      </c>
      <c r="BG113" s="204">
        <f t="shared" si="102"/>
        <v>0</v>
      </c>
      <c r="BH113" s="204" t="str">
        <f t="shared" si="88"/>
        <v>Tylosine</v>
      </c>
      <c r="BI113" s="204" t="str">
        <f t="shared" si="89"/>
        <v/>
      </c>
      <c r="BJ113" s="204" t="str">
        <f t="shared" si="90"/>
        <v/>
      </c>
      <c r="BK113" s="204" t="str">
        <f t="shared" si="91"/>
        <v>Macrolides</v>
      </c>
      <c r="BL113" s="204" t="str">
        <f t="shared" si="92"/>
        <v/>
      </c>
      <c r="BM113" s="97" t="str">
        <f t="shared" si="93"/>
        <v/>
      </c>
      <c r="BN113" s="78"/>
      <c r="BO113" s="78"/>
      <c r="BP113" s="77" t="str">
        <f ca="1"/>
        <v>CK 8 - TYLOSINE 100 MUI</v>
      </c>
      <c r="BQ113" s="79" t="e">
        <f ca="1"/>
        <v>#N/A</v>
      </c>
      <c r="BR113" s="102"/>
      <c r="BS113" s="8"/>
      <c r="BT113" s="8"/>
      <c r="BU113" s="8"/>
      <c r="BV113" s="8"/>
      <c r="BW113" s="8"/>
      <c r="BX113" s="8"/>
      <c r="BY113" s="8"/>
      <c r="BZ113" s="8"/>
      <c r="CA113" s="8"/>
      <c r="CB113" s="8"/>
      <c r="CC113" s="8"/>
      <c r="CD113" s="8"/>
      <c r="CE113" s="8"/>
      <c r="CF113" s="8"/>
      <c r="CG113" s="8"/>
      <c r="CH113" s="8"/>
      <c r="CI113" s="8"/>
      <c r="CJ113" s="8"/>
      <c r="CK113" s="8"/>
      <c r="CL113" s="8"/>
      <c r="CM113" s="8"/>
      <c r="CN113" s="8"/>
      <c r="CO113" s="97"/>
      <c r="CQ113" s="56"/>
      <c r="CR113" s="8"/>
      <c r="CS113" s="8"/>
      <c r="CT113" s="8"/>
      <c r="CU113" s="8"/>
      <c r="CV113" s="8"/>
      <c r="CW113" s="8"/>
      <c r="CX113" s="8"/>
      <c r="CY113" s="102" t="str">
        <f t="shared" si="94"/>
        <v/>
      </c>
      <c r="CZ113" s="56" t="str">
        <f t="shared" si="95"/>
        <v>CK 8 - TYLOSINE 100 MUI</v>
      </c>
      <c r="DA113" s="204" t="e">
        <f>IF(IF(DI$2="Catégorie",IF(DI$3="Toutes",SUMIFS('Étape 1 - à remplir'!$F$31:$F$400,'Étape 1 - à remplir'!$E$31:$E$400,MASQ2!CZ113,'Étape 1 - à remplir'!$G$31:$G$400,"kg"),SUMIFS('Étape 1 - à remplir'!$F$31:$F$400,'Étape 1 - à remplir'!$E$31:$E$400,MASQ2!CZ113,'Étape 1 - à remplir'!$C$31:$C$400,DI$3)),IF(DI$2="Âge",IF(DI$3="Tous",SUMIFS('Étape 1 - à remplir'!$F$31:$F$400,'Étape 1 - à remplir'!$E$31:$E$400,MASQ2!CZ113,'Étape 1 - à remplir'!$G$31:$G$400,"kg"),SUMIFS('Étape 1 - à remplir'!$F$31:$F$400,'Étape 1 - à remplir'!$E$31:$E$400,MASQ2!CZ113,'Étape 1 - à remplir'!$P$31:$P$400,DI$3,'Étape 1 - à remplir'!$G$31:$G$400,"kg")),IF(DI$2="Atelier",IF(DI$3="Tous",SUMIFS('Étape 1 - à remplir'!$F$31:$F$400,'Étape 1 - à remplir'!$E$31:$E$400,MASQ2!CZ113,'Étape 1 - à remplir'!$G$31:$G$400,"kg"),SUMIFS('Étape 1 - à remplir'!$F$31:$F$400,'Étape 1 - à remplir'!$E$31:$E$400,MASQ2!CZ113,'Étape 1 - à remplir'!$O$31:$O$400,DI$3,'Étape 1 - à remplir'!$G$31:$G$400,"kg")),IF(DI$2="Espèce",IF(DI$3="Tous",SUMIFS('Étape 1 - à remplir'!$F$31:$F$400,'Étape 1 - à remplir'!$E$31:$E$400,MASQ2!CZ113,'Étape 1 - à remplir'!$G$31:$G$400,"kg"),SUMIFS('Étape 1 - à remplir'!$F$31:$F$400,'Étape 1 - à remplir'!$E$31:$E$400,MASQ2!CZ113,'Étape 1 - à remplir'!$N$31:$N$400,DI$3,'Étape 1 - à remplir'!$G$31:$G$400,"kg"))))))=0,NA(),IF(DI$2="Catégorie",IF(DI$3="Toutes",SUMIFS('Étape 1 - à remplir'!$F$31:$F$400,'Étape 1 - à remplir'!$E$31:$E$400,MASQ2!CZ113,'Étape 1 - à remplir'!$G$31:$G$400,"kg"),SUMIFS('Étape 1 - à remplir'!$F$31:$F$400,'Étape 1 - à remplir'!$E$31:$E$400,MASQ2!CZ113,'Étape 1 - à remplir'!$C$31:$C$400,DI$3)),IF(DI$2="Âge",IF(DI$3="Tous",SUMIFS('Étape 1 - à remplir'!$F$31:$F$400,'Étape 1 - à remplir'!$E$31:$E$400,MASQ2!CZ113,'Étape 1 - à remplir'!$G$31:$G$400,"kg"),SUMIFS('Étape 1 - à remplir'!$F$31:$F$400,'Étape 1 - à remplir'!$E$31:$E$400,MASQ2!CZ113,'Étape 1 - à remplir'!$P$31:$P$400,DI$3,'Étape 1 - à remplir'!$G$31:$G$400,"kg")),IF(DI$2="Atelier",IF(DI$3="Tous",SUMIFS('Étape 1 - à remplir'!$F$31:$F$400,'Étape 1 - à remplir'!$E$31:$E$400,MASQ2!CZ113,'Étape 1 - à remplir'!$G$31:$G$400,"kg"),SUMIFS('Étape 1 - à remplir'!$F$31:$F$400,'Étape 1 - à remplir'!$E$31:$E$400,MASQ2!CZ113,'Étape 1 - à remplir'!$O$31:$O$400,DI$3,'Étape 1 - à remplir'!$G$31:$G$400,"kg")),IF(DI$2="Espèce",IF(DI$3="Tous",SUMIFS('Étape 1 - à remplir'!$F$31:$F$400,'Étape 1 - à remplir'!$E$31:$E$400,MASQ2!CZ113,'Étape 1 - à remplir'!$G$31:$G$400,"kg"),SUMIFS('Étape 1 - à remplir'!$F$31:$F$400,'Étape 1 - à remplir'!$E$31:$E$400,MASQ2!CZ113,'Étape 1 - à remplir'!$N$31:$N$400,DI$3,'Étape 1 - à remplir'!$G$31:$G$400,"kg")))))))</f>
        <v>#N/A</v>
      </c>
      <c r="DB113" s="104">
        <f t="shared" si="103"/>
        <v>0</v>
      </c>
      <c r="DC113" s="204" t="str">
        <f t="shared" si="96"/>
        <v>Tylosine</v>
      </c>
      <c r="DD113" s="204" t="str">
        <f t="shared" si="97"/>
        <v/>
      </c>
      <c r="DE113" s="204" t="str">
        <f t="shared" si="98"/>
        <v/>
      </c>
      <c r="DF113" s="204" t="str">
        <f t="shared" si="99"/>
        <v>Macrolides</v>
      </c>
      <c r="DG113" s="204" t="str">
        <f t="shared" si="100"/>
        <v/>
      </c>
      <c r="DH113" s="97" t="str">
        <f t="shared" si="101"/>
        <v/>
      </c>
      <c r="DI113" s="78"/>
      <c r="DJ113" s="78"/>
      <c r="DK113" s="77" t="str">
        <f ca="1"/>
        <v>CK 8 - TYLOSINE 100 MUI</v>
      </c>
      <c r="DL113" s="79" t="e">
        <f ca="1"/>
        <v>#N/A</v>
      </c>
      <c r="DM113" s="102"/>
      <c r="DN113" s="8"/>
      <c r="DO113" s="8"/>
      <c r="DP113" s="8"/>
      <c r="DQ113" s="8"/>
      <c r="DR113" s="8"/>
      <c r="DS113" s="8"/>
      <c r="DT113" s="8"/>
      <c r="DU113" s="8"/>
      <c r="DV113" s="8"/>
      <c r="DW113" s="8"/>
      <c r="DX113" s="8"/>
      <c r="DY113" s="8"/>
      <c r="DZ113" s="8"/>
      <c r="EA113" s="8"/>
      <c r="EB113" s="8"/>
      <c r="EC113" s="8"/>
      <c r="ED113" s="8"/>
      <c r="EE113" s="8"/>
      <c r="EF113" s="8"/>
      <c r="EG113" s="8"/>
      <c r="EH113" s="8"/>
      <c r="EI113" s="8"/>
      <c r="EJ113" s="97"/>
    </row>
    <row r="114" spans="1:140" x14ac:dyDescent="0.25">
      <c r="A114" s="56"/>
      <c r="B114" s="8"/>
      <c r="C114" s="8"/>
      <c r="D114" s="8"/>
      <c r="E114" s="8"/>
      <c r="F114" s="8"/>
      <c r="G114" s="8"/>
      <c r="H114" s="8"/>
      <c r="I114" s="102" t="str">
        <f>INDEX(Données_ATB!BE:BV,MATCH(MASQ2!J114,Données_ATB!BE:BE,0),18)</f>
        <v/>
      </c>
      <c r="J114" s="77" t="str">
        <f>Données_ATB!BE113</f>
        <v>CK 9 - TYLOSINE 92 000 UI/G</v>
      </c>
      <c r="K114" s="204" t="e">
        <f>IF(IF(S$2="Catégorie",IF(S$3="Toutes",SUMIFS('Étape 1 - à remplir'!$F$31:$F$400,'Étape 1 - à remplir'!$E$31:$E$400,MASQ2!J114,'Étape 1 - à remplir'!$G$31:$G$400,"animaux"),SUMIFS('Étape 1 - à remplir'!$F$31:$F$400,'Étape 1 - à remplir'!$E$31:$E$400,MASQ2!J114,'Étape 1 - à remplir'!$C$31:$C$400,S$3)),IF(S$2="Âge",IF(S$3="Tous",SUMIFS('Étape 1 - à remplir'!$F$31:$F$400,'Étape 1 - à remplir'!$E$31:$E$400,MASQ2!J114,'Étape 1 - à remplir'!$G$31:$G$400,"animaux"),SUMIFS('Étape 1 - à remplir'!$F$31:$F$400,'Étape 1 - à remplir'!$E$31:$E$400,MASQ2!J114,'Étape 1 - à remplir'!$P$31:$P$400,S$3)),IF(S$2="Atelier",IF(S$3="Tous",SUMIFS('Étape 1 - à remplir'!$F$31:$F$400,'Étape 1 - à remplir'!$E$31:$E$400,MASQ2!J114,'Étape 1 - à remplir'!$G$31:$G$400,"animaux"),SUMIFS('Étape 1 - à remplir'!$F$31:$F$400,'Étape 1 - à remplir'!$E$31:$E$400,MASQ2!J114,'Étape 1 - à remplir'!$O$31:$O$400,S$3)),IF(S$2="Espèce",IF(S$3="Tous",SUMIFS('Étape 1 - à remplir'!$F$31:$F$400,'Étape 1 - à remplir'!$E$31:$E$400,MASQ2!J114,'Étape 1 - à remplir'!$G$31:$G$400,"animaux"),SUMIFS('Étape 1 - à remplir'!$F$31:$F$400,'Étape 1 - à remplir'!$E$31:$E$400,MASQ2!J114,'Étape 1 - à remplir'!$N$31:$N$400,S$3))))))=0,NA(),IF(S$2="Catégorie",IF(S$3="Toutes",SUMIFS('Étape 1 - à remplir'!$F$31:$F$400,'Étape 1 - à remplir'!$E$31:$E$400,MASQ2!J114,'Étape 1 - à remplir'!$G$31:$G$400,"animaux"),SUMIFS('Étape 1 - à remplir'!$F$31:$F$400,'Étape 1 - à remplir'!$E$31:$E$400,MASQ2!J114,'Étape 1 - à remplir'!$C$31:$C$400,S$3)),IF(S$2="Âge",IF(S$3="Tous",SUMIFS('Étape 1 - à remplir'!$F$31:$F$400,'Étape 1 - à remplir'!$E$31:$E$400,MASQ2!J114,'Étape 1 - à remplir'!$G$31:$G$400,"animaux"),SUMIFS('Étape 1 - à remplir'!$F$31:$F$400,'Étape 1 - à remplir'!$E$31:$E$400,MASQ2!J114,'Étape 1 - à remplir'!$P$31:$P$400,S$3)),IF(S$2="Atelier",IF(S$3="Tous",SUMIFS('Étape 1 - à remplir'!$F$31:$F$400,'Étape 1 - à remplir'!$E$31:$E$400,MASQ2!J114,'Étape 1 - à remplir'!$G$31:$G$400,"animaux"),SUMIFS('Étape 1 - à remplir'!$F$31:$F$400,'Étape 1 - à remplir'!$E$31:$E$400,MASQ2!J114,'Étape 1 - à remplir'!$O$31:$O$400,S$3)),IF(S$2="Espèce",IF(S$3="Tous",SUMIFS('Étape 1 - à remplir'!$F$31:$F$400,'Étape 1 - à remplir'!$E$31:$E$400,MASQ2!J114,'Étape 1 - à remplir'!$G$31:$G$400,"animaux"),SUMIFS('Étape 1 - à remplir'!$F$31:$F$400,'Étape 1 - à remplir'!$E$31:$E$400,MASQ2!J114,'Étape 1 - à remplir'!$N$31:$N$400,S$3)))))))</f>
        <v>#N/A</v>
      </c>
      <c r="L114" s="97">
        <f t="shared" si="104"/>
        <v>0</v>
      </c>
      <c r="M114" s="56" t="str">
        <f>Données_ATB!BN113</f>
        <v>Tylosine</v>
      </c>
      <c r="N114" s="204" t="str">
        <f>Données_ATB!BO113</f>
        <v/>
      </c>
      <c r="O114" s="97" t="str">
        <f>Données_ATB!BP113</f>
        <v/>
      </c>
      <c r="P114" s="77" t="str">
        <f>Données_ATB!BR113</f>
        <v>Macrolides</v>
      </c>
      <c r="Q114" s="78" t="str">
        <f>Données_ATB!BS113</f>
        <v/>
      </c>
      <c r="R114" s="79" t="str">
        <f>Données_ATB!BT113</f>
        <v/>
      </c>
      <c r="S114" s="78"/>
      <c r="T114" s="78"/>
      <c r="U114" s="77" t="str">
        <f ca="1"/>
        <v>CK 9 - TYLOSINE 92 000 UI/G</v>
      </c>
      <c r="V114" s="79" t="e">
        <f ca="1"/>
        <v>#N/A</v>
      </c>
      <c r="W114" s="102"/>
      <c r="X114" s="8"/>
      <c r="Y114" s="8"/>
      <c r="Z114" s="8"/>
      <c r="AA114" s="8"/>
      <c r="AB114" s="102"/>
      <c r="AC114" s="8"/>
      <c r="AD114" s="8"/>
      <c r="AE114" s="8"/>
      <c r="AF114" s="8"/>
      <c r="AG114" s="8"/>
      <c r="AH114" s="8"/>
      <c r="AI114" s="8"/>
      <c r="AJ114" s="8"/>
      <c r="AK114" s="8"/>
      <c r="AL114" s="8"/>
      <c r="AM114" s="8"/>
      <c r="AN114" s="8"/>
      <c r="AO114" s="8"/>
      <c r="AP114" s="8"/>
      <c r="AQ114" s="8"/>
      <c r="AR114" s="8"/>
      <c r="AS114" s="8"/>
      <c r="AT114" s="97"/>
      <c r="AV114" s="56"/>
      <c r="AW114" s="8"/>
      <c r="AX114" s="8"/>
      <c r="AY114" s="8"/>
      <c r="AZ114" s="8"/>
      <c r="BA114" s="8"/>
      <c r="BB114" s="8"/>
      <c r="BC114" s="8"/>
      <c r="BD114" s="102" t="str">
        <f t="shared" si="86"/>
        <v/>
      </c>
      <c r="BE114" s="56" t="str">
        <f t="shared" si="87"/>
        <v>CK 9 - TYLOSINE 92 000 UI/G</v>
      </c>
      <c r="BF114" s="204" t="e">
        <f>IF(IF(BN$2="Catégorie",IF(BN$3="Toutes",SUMIFS('Étape 1 - à remplir'!$F$31:$F$400,'Étape 1 - à remplir'!$E$31:$E$400,MASQ2!BE114,'Étape 1 - à remplir'!$G$31:$G$400,"lots"),SUMIFS('Étape 1 - à remplir'!$F$31:$F$400,'Étape 1 - à remplir'!$E$31:$E$400,MASQ2!BE114,'Étape 1 - à remplir'!$C$31:$C$400,BN$3)),IF(BN$2="Âge",IF(BN$3="Tous",SUMIFS('Étape 1 - à remplir'!$F$31:$F$400,'Étape 1 - à remplir'!$E$31:$E$400,MASQ2!BE114,'Étape 1 - à remplir'!$G$31:$G$400,"lots"),SUMIFS('Étape 1 - à remplir'!$F$31:$F$400,'Étape 1 - à remplir'!$E$31:$E$400,MASQ2!BE114,'Étape 1 - à remplir'!$P$31:$P$400,BN$3,'Étape 1 - à remplir'!$G$31:$G$400,"lots")),IF(BN$2="Atelier",IF(BN$3="Tous",SUMIFS('Étape 1 - à remplir'!$F$31:$F$400,'Étape 1 - à remplir'!$E$31:$E$400,MASQ2!BE114,'Étape 1 - à remplir'!$G$31:$G$400,"lots"),SUMIFS('Étape 1 - à remplir'!$F$31:$F$400,'Étape 1 - à remplir'!$E$31:$E$400,MASQ2!BE114,'Étape 1 - à remplir'!$O$31:$O$400,BN$3,'Étape 1 - à remplir'!$G$31:$G$400,"lots")),IF(BN$2="Espèce",IF(BN$3="Tous",SUMIFS('Étape 1 - à remplir'!$F$31:$F$400,'Étape 1 - à remplir'!$E$31:$E$400,MASQ2!BE114,'Étape 1 - à remplir'!$G$31:$G$400,"lots"),SUMIFS('Étape 1 - à remplir'!$F$31:$F$400,'Étape 1 - à remplir'!$E$31:$E$400,MASQ2!BE114,'Étape 1 - à remplir'!$N$31:$N$400,BN$3,'Étape 1 - à remplir'!$G$31:$G$400,"lots"))))))=0,NA(),IF(BN$2="Catégorie",IF(BN$3="Toutes",SUMIFS('Étape 1 - à remplir'!$F$31:$F$400,'Étape 1 - à remplir'!$E$31:$E$400,MASQ2!BE114,'Étape 1 - à remplir'!$G$31:$G$400,"lots"),SUMIFS('Étape 1 - à remplir'!$F$31:$F$400,'Étape 1 - à remplir'!$E$31:$E$400,MASQ2!BE114,'Étape 1 - à remplir'!$C$31:$C$400,BN$3)),IF(BN$2="Âge",IF(BN$3="Tous",SUMIFS('Étape 1 - à remplir'!$F$31:$F$400,'Étape 1 - à remplir'!$E$31:$E$400,MASQ2!BE114,'Étape 1 - à remplir'!$G$31:$G$400,"lots"),SUMIFS('Étape 1 - à remplir'!$F$31:$F$400,'Étape 1 - à remplir'!$E$31:$E$400,MASQ2!BE114,'Étape 1 - à remplir'!$P$31:$P$400,BN$3,'Étape 1 - à remplir'!$G$31:$G$400,"lots")),IF(BN$2="Atelier",IF(BN$3="Tous",SUMIFS('Étape 1 - à remplir'!$F$31:$F$400,'Étape 1 - à remplir'!$E$31:$E$400,MASQ2!BE114,'Étape 1 - à remplir'!$G$31:$G$400,"lots"),SUMIFS('Étape 1 - à remplir'!$F$31:$F$400,'Étape 1 - à remplir'!$E$31:$E$400,MASQ2!BE114,'Étape 1 - à remplir'!$O$31:$O$400,BN$3,'Étape 1 - à remplir'!$G$31:$G$400,"lots")),IF(BN$2="Espèce",IF(BN$3="Tous",SUMIFS('Étape 1 - à remplir'!$F$31:$F$400,'Étape 1 - à remplir'!$E$31:$E$400,MASQ2!BE114,'Étape 1 - à remplir'!$G$31:$G$400,"lots"),SUMIFS('Étape 1 - à remplir'!$F$31:$F$400,'Étape 1 - à remplir'!$E$31:$E$400,MASQ2!BE114,'Étape 1 - à remplir'!$N$31:$N$400,BN$3,'Étape 1 - à remplir'!$G$31:$G$400,"lots")))))))</f>
        <v>#N/A</v>
      </c>
      <c r="BG114" s="204">
        <f t="shared" si="102"/>
        <v>0</v>
      </c>
      <c r="BH114" s="204" t="str">
        <f t="shared" si="88"/>
        <v>Tylosine</v>
      </c>
      <c r="BI114" s="204" t="str">
        <f t="shared" si="89"/>
        <v/>
      </c>
      <c r="BJ114" s="204" t="str">
        <f t="shared" si="90"/>
        <v/>
      </c>
      <c r="BK114" s="204" t="str">
        <f t="shared" si="91"/>
        <v>Macrolides</v>
      </c>
      <c r="BL114" s="204" t="str">
        <f t="shared" si="92"/>
        <v/>
      </c>
      <c r="BM114" s="97" t="str">
        <f t="shared" si="93"/>
        <v/>
      </c>
      <c r="BN114" s="78"/>
      <c r="BO114" s="78"/>
      <c r="BP114" s="77" t="str">
        <f ca="1"/>
        <v>CK 9 - TYLOSINE 92 000 UI/G</v>
      </c>
      <c r="BQ114" s="79" t="e">
        <f ca="1"/>
        <v>#N/A</v>
      </c>
      <c r="BR114" s="102"/>
      <c r="BS114" s="8"/>
      <c r="BT114" s="8"/>
      <c r="BU114" s="8"/>
      <c r="BV114" s="8"/>
      <c r="BW114" s="8"/>
      <c r="BX114" s="8"/>
      <c r="BY114" s="78"/>
      <c r="BZ114" s="8"/>
      <c r="CA114" s="8"/>
      <c r="CB114" s="8"/>
      <c r="CC114" s="8"/>
      <c r="CD114" s="8"/>
      <c r="CE114" s="8"/>
      <c r="CF114" s="8"/>
      <c r="CG114" s="8"/>
      <c r="CH114" s="8"/>
      <c r="CI114" s="8"/>
      <c r="CJ114" s="8"/>
      <c r="CK114" s="8"/>
      <c r="CL114" s="8"/>
      <c r="CM114" s="8"/>
      <c r="CN114" s="8"/>
      <c r="CO114" s="97"/>
      <c r="CQ114" s="56"/>
      <c r="CR114" s="8"/>
      <c r="CS114" s="8"/>
      <c r="CT114" s="8"/>
      <c r="CU114" s="8"/>
      <c r="CV114" s="8"/>
      <c r="CW114" s="8"/>
      <c r="CX114" s="8"/>
      <c r="CY114" s="102" t="str">
        <f t="shared" si="94"/>
        <v/>
      </c>
      <c r="CZ114" s="56" t="str">
        <f t="shared" si="95"/>
        <v>CK 9 - TYLOSINE 92 000 UI/G</v>
      </c>
      <c r="DA114" s="204" t="e">
        <f>IF(IF(DI$2="Catégorie",IF(DI$3="Toutes",SUMIFS('Étape 1 - à remplir'!$F$31:$F$400,'Étape 1 - à remplir'!$E$31:$E$400,MASQ2!CZ114,'Étape 1 - à remplir'!$G$31:$G$400,"kg"),SUMIFS('Étape 1 - à remplir'!$F$31:$F$400,'Étape 1 - à remplir'!$E$31:$E$400,MASQ2!CZ114,'Étape 1 - à remplir'!$C$31:$C$400,DI$3)),IF(DI$2="Âge",IF(DI$3="Tous",SUMIFS('Étape 1 - à remplir'!$F$31:$F$400,'Étape 1 - à remplir'!$E$31:$E$400,MASQ2!CZ114,'Étape 1 - à remplir'!$G$31:$G$400,"kg"),SUMIFS('Étape 1 - à remplir'!$F$31:$F$400,'Étape 1 - à remplir'!$E$31:$E$400,MASQ2!CZ114,'Étape 1 - à remplir'!$P$31:$P$400,DI$3,'Étape 1 - à remplir'!$G$31:$G$400,"kg")),IF(DI$2="Atelier",IF(DI$3="Tous",SUMIFS('Étape 1 - à remplir'!$F$31:$F$400,'Étape 1 - à remplir'!$E$31:$E$400,MASQ2!CZ114,'Étape 1 - à remplir'!$G$31:$G$400,"kg"),SUMIFS('Étape 1 - à remplir'!$F$31:$F$400,'Étape 1 - à remplir'!$E$31:$E$400,MASQ2!CZ114,'Étape 1 - à remplir'!$O$31:$O$400,DI$3,'Étape 1 - à remplir'!$G$31:$G$400,"kg")),IF(DI$2="Espèce",IF(DI$3="Tous",SUMIFS('Étape 1 - à remplir'!$F$31:$F$400,'Étape 1 - à remplir'!$E$31:$E$400,MASQ2!CZ114,'Étape 1 - à remplir'!$G$31:$G$400,"kg"),SUMIFS('Étape 1 - à remplir'!$F$31:$F$400,'Étape 1 - à remplir'!$E$31:$E$400,MASQ2!CZ114,'Étape 1 - à remplir'!$N$31:$N$400,DI$3,'Étape 1 - à remplir'!$G$31:$G$400,"kg"))))))=0,NA(),IF(DI$2="Catégorie",IF(DI$3="Toutes",SUMIFS('Étape 1 - à remplir'!$F$31:$F$400,'Étape 1 - à remplir'!$E$31:$E$400,MASQ2!CZ114,'Étape 1 - à remplir'!$G$31:$G$400,"kg"),SUMIFS('Étape 1 - à remplir'!$F$31:$F$400,'Étape 1 - à remplir'!$E$31:$E$400,MASQ2!CZ114,'Étape 1 - à remplir'!$C$31:$C$400,DI$3)),IF(DI$2="Âge",IF(DI$3="Tous",SUMIFS('Étape 1 - à remplir'!$F$31:$F$400,'Étape 1 - à remplir'!$E$31:$E$400,MASQ2!CZ114,'Étape 1 - à remplir'!$G$31:$G$400,"kg"),SUMIFS('Étape 1 - à remplir'!$F$31:$F$400,'Étape 1 - à remplir'!$E$31:$E$400,MASQ2!CZ114,'Étape 1 - à remplir'!$P$31:$P$400,DI$3,'Étape 1 - à remplir'!$G$31:$G$400,"kg")),IF(DI$2="Atelier",IF(DI$3="Tous",SUMIFS('Étape 1 - à remplir'!$F$31:$F$400,'Étape 1 - à remplir'!$E$31:$E$400,MASQ2!CZ114,'Étape 1 - à remplir'!$G$31:$G$400,"kg"),SUMIFS('Étape 1 - à remplir'!$F$31:$F$400,'Étape 1 - à remplir'!$E$31:$E$400,MASQ2!CZ114,'Étape 1 - à remplir'!$O$31:$O$400,DI$3,'Étape 1 - à remplir'!$G$31:$G$400,"kg")),IF(DI$2="Espèce",IF(DI$3="Tous",SUMIFS('Étape 1 - à remplir'!$F$31:$F$400,'Étape 1 - à remplir'!$E$31:$E$400,MASQ2!CZ114,'Étape 1 - à remplir'!$G$31:$G$400,"kg"),SUMIFS('Étape 1 - à remplir'!$F$31:$F$400,'Étape 1 - à remplir'!$E$31:$E$400,MASQ2!CZ114,'Étape 1 - à remplir'!$N$31:$N$400,DI$3,'Étape 1 - à remplir'!$G$31:$G$400,"kg")))))))</f>
        <v>#N/A</v>
      </c>
      <c r="DB114" s="104">
        <f t="shared" si="103"/>
        <v>0</v>
      </c>
      <c r="DC114" s="204" t="str">
        <f t="shared" si="96"/>
        <v>Tylosine</v>
      </c>
      <c r="DD114" s="204" t="str">
        <f t="shared" si="97"/>
        <v/>
      </c>
      <c r="DE114" s="204" t="str">
        <f t="shared" si="98"/>
        <v/>
      </c>
      <c r="DF114" s="204" t="str">
        <f t="shared" si="99"/>
        <v>Macrolides</v>
      </c>
      <c r="DG114" s="204" t="str">
        <f t="shared" si="100"/>
        <v/>
      </c>
      <c r="DH114" s="97" t="str">
        <f t="shared" si="101"/>
        <v/>
      </c>
      <c r="DI114" s="78"/>
      <c r="DJ114" s="78"/>
      <c r="DK114" s="77" t="str">
        <f ca="1"/>
        <v>CK 9 - TYLOSINE 92 000 UI/G</v>
      </c>
      <c r="DL114" s="79" t="e">
        <f ca="1"/>
        <v>#N/A</v>
      </c>
      <c r="DM114" s="102"/>
      <c r="DN114" s="8"/>
      <c r="DO114" s="8"/>
      <c r="DP114" s="8"/>
      <c r="DQ114" s="8"/>
      <c r="DR114" s="8"/>
      <c r="DS114" s="8"/>
      <c r="DT114" s="8"/>
      <c r="DU114" s="8"/>
      <c r="DV114" s="8"/>
      <c r="DW114" s="8"/>
      <c r="DX114" s="8"/>
      <c r="DY114" s="8"/>
      <c r="DZ114" s="8"/>
      <c r="EA114" s="8"/>
      <c r="EB114" s="8"/>
      <c r="EC114" s="8"/>
      <c r="ED114" s="8"/>
      <c r="EE114" s="8"/>
      <c r="EF114" s="8"/>
      <c r="EG114" s="8"/>
      <c r="EH114" s="8"/>
      <c r="EI114" s="8"/>
      <c r="EJ114" s="97"/>
    </row>
    <row r="115" spans="1:140" x14ac:dyDescent="0.25">
      <c r="A115" s="56"/>
      <c r="B115" s="8"/>
      <c r="C115" s="8"/>
      <c r="D115" s="8"/>
      <c r="E115" s="8"/>
      <c r="F115" s="8"/>
      <c r="G115" s="8"/>
      <c r="H115" s="8"/>
      <c r="I115" s="102" t="str">
        <f>INDEX(Données_ATB!BE:BV,MATCH(MASQ2!J115,Données_ATB!BE:BE,0),18)</f>
        <v/>
      </c>
      <c r="J115" s="77" t="str">
        <f>Données_ATB!BE114</f>
        <v>CK6 - SOLU OXYTETRACYCLINE 500 MG/G</v>
      </c>
      <c r="K115" s="204" t="e">
        <f>IF(IF(S$2="Catégorie",IF(S$3="Toutes",SUMIFS('Étape 1 - à remplir'!$F$31:$F$400,'Étape 1 - à remplir'!$E$31:$E$400,MASQ2!J115,'Étape 1 - à remplir'!$G$31:$G$400,"animaux"),SUMIFS('Étape 1 - à remplir'!$F$31:$F$400,'Étape 1 - à remplir'!$E$31:$E$400,MASQ2!J115,'Étape 1 - à remplir'!$C$31:$C$400,S$3)),IF(S$2="Âge",IF(S$3="Tous",SUMIFS('Étape 1 - à remplir'!$F$31:$F$400,'Étape 1 - à remplir'!$E$31:$E$400,MASQ2!J115,'Étape 1 - à remplir'!$G$31:$G$400,"animaux"),SUMIFS('Étape 1 - à remplir'!$F$31:$F$400,'Étape 1 - à remplir'!$E$31:$E$400,MASQ2!J115,'Étape 1 - à remplir'!$P$31:$P$400,S$3)),IF(S$2="Atelier",IF(S$3="Tous",SUMIFS('Étape 1 - à remplir'!$F$31:$F$400,'Étape 1 - à remplir'!$E$31:$E$400,MASQ2!J115,'Étape 1 - à remplir'!$G$31:$G$400,"animaux"),SUMIFS('Étape 1 - à remplir'!$F$31:$F$400,'Étape 1 - à remplir'!$E$31:$E$400,MASQ2!J115,'Étape 1 - à remplir'!$O$31:$O$400,S$3)),IF(S$2="Espèce",IF(S$3="Tous",SUMIFS('Étape 1 - à remplir'!$F$31:$F$400,'Étape 1 - à remplir'!$E$31:$E$400,MASQ2!J115,'Étape 1 - à remplir'!$G$31:$G$400,"animaux"),SUMIFS('Étape 1 - à remplir'!$F$31:$F$400,'Étape 1 - à remplir'!$E$31:$E$400,MASQ2!J115,'Étape 1 - à remplir'!$N$31:$N$400,S$3))))))=0,NA(),IF(S$2="Catégorie",IF(S$3="Toutes",SUMIFS('Étape 1 - à remplir'!$F$31:$F$400,'Étape 1 - à remplir'!$E$31:$E$400,MASQ2!J115,'Étape 1 - à remplir'!$G$31:$G$400,"animaux"),SUMIFS('Étape 1 - à remplir'!$F$31:$F$400,'Étape 1 - à remplir'!$E$31:$E$400,MASQ2!J115,'Étape 1 - à remplir'!$C$31:$C$400,S$3)),IF(S$2="Âge",IF(S$3="Tous",SUMIFS('Étape 1 - à remplir'!$F$31:$F$400,'Étape 1 - à remplir'!$E$31:$E$400,MASQ2!J115,'Étape 1 - à remplir'!$G$31:$G$400,"animaux"),SUMIFS('Étape 1 - à remplir'!$F$31:$F$400,'Étape 1 - à remplir'!$E$31:$E$400,MASQ2!J115,'Étape 1 - à remplir'!$P$31:$P$400,S$3)),IF(S$2="Atelier",IF(S$3="Tous",SUMIFS('Étape 1 - à remplir'!$F$31:$F$400,'Étape 1 - à remplir'!$E$31:$E$400,MASQ2!J115,'Étape 1 - à remplir'!$G$31:$G$400,"animaux"),SUMIFS('Étape 1 - à remplir'!$F$31:$F$400,'Étape 1 - à remplir'!$E$31:$E$400,MASQ2!J115,'Étape 1 - à remplir'!$O$31:$O$400,S$3)),IF(S$2="Espèce",IF(S$3="Tous",SUMIFS('Étape 1 - à remplir'!$F$31:$F$400,'Étape 1 - à remplir'!$E$31:$E$400,MASQ2!J115,'Étape 1 - à remplir'!$G$31:$G$400,"animaux"),SUMIFS('Étape 1 - à remplir'!$F$31:$F$400,'Étape 1 - à remplir'!$E$31:$E$400,MASQ2!J115,'Étape 1 - à remplir'!$N$31:$N$400,S$3)))))))</f>
        <v>#N/A</v>
      </c>
      <c r="L115" s="97">
        <f t="shared" si="104"/>
        <v>0</v>
      </c>
      <c r="M115" s="56" t="str">
        <f>Données_ATB!BN114</f>
        <v>Oxytétracycline</v>
      </c>
      <c r="N115" s="204" t="str">
        <f>Données_ATB!BO114</f>
        <v/>
      </c>
      <c r="O115" s="97" t="str">
        <f>Données_ATB!BP114</f>
        <v/>
      </c>
      <c r="P115" s="77" t="str">
        <f>Données_ATB!BR114</f>
        <v>Tetracyclines</v>
      </c>
      <c r="Q115" s="78" t="str">
        <f>Données_ATB!BS114</f>
        <v/>
      </c>
      <c r="R115" s="79" t="str">
        <f>Données_ATB!BT114</f>
        <v/>
      </c>
      <c r="S115" s="78"/>
      <c r="T115" s="78"/>
      <c r="U115" s="77" t="str">
        <f ca="1"/>
        <v>CK6 - SOLU OXYTETRACYCLINE 500 MG/G</v>
      </c>
      <c r="V115" s="79" t="e">
        <f ca="1"/>
        <v>#N/A</v>
      </c>
      <c r="W115" s="102"/>
      <c r="X115" s="8"/>
      <c r="Y115" s="8"/>
      <c r="Z115" s="8"/>
      <c r="AA115" s="8"/>
      <c r="AB115" s="102"/>
      <c r="AC115" s="8"/>
      <c r="AD115" s="8"/>
      <c r="AE115" s="8"/>
      <c r="AF115" s="8"/>
      <c r="AG115" s="8"/>
      <c r="AH115" s="8"/>
      <c r="AI115" s="8"/>
      <c r="AJ115" s="8"/>
      <c r="AK115" s="8"/>
      <c r="AL115" s="8"/>
      <c r="AM115" s="8"/>
      <c r="AN115" s="8"/>
      <c r="AO115" s="8"/>
      <c r="AP115" s="8"/>
      <c r="AQ115" s="8"/>
      <c r="AR115" s="8"/>
      <c r="AS115" s="8"/>
      <c r="AT115" s="97"/>
      <c r="AV115" s="56"/>
      <c r="AW115" s="8"/>
      <c r="AX115" s="8"/>
      <c r="AY115" s="8"/>
      <c r="AZ115" s="8"/>
      <c r="BA115" s="8"/>
      <c r="BB115" s="8"/>
      <c r="BC115" s="8"/>
      <c r="BD115" s="102" t="str">
        <f t="shared" si="86"/>
        <v/>
      </c>
      <c r="BE115" s="56" t="str">
        <f t="shared" si="87"/>
        <v>CK6 - SOLU OXYTETRACYCLINE 500 MG/G</v>
      </c>
      <c r="BF115" s="204" t="e">
        <f>IF(IF(BN$2="Catégorie",IF(BN$3="Toutes",SUMIFS('Étape 1 - à remplir'!$F$31:$F$400,'Étape 1 - à remplir'!$E$31:$E$400,MASQ2!BE115,'Étape 1 - à remplir'!$G$31:$G$400,"lots"),SUMIFS('Étape 1 - à remplir'!$F$31:$F$400,'Étape 1 - à remplir'!$E$31:$E$400,MASQ2!BE115,'Étape 1 - à remplir'!$C$31:$C$400,BN$3)),IF(BN$2="Âge",IF(BN$3="Tous",SUMIFS('Étape 1 - à remplir'!$F$31:$F$400,'Étape 1 - à remplir'!$E$31:$E$400,MASQ2!BE115,'Étape 1 - à remplir'!$G$31:$G$400,"lots"),SUMIFS('Étape 1 - à remplir'!$F$31:$F$400,'Étape 1 - à remplir'!$E$31:$E$400,MASQ2!BE115,'Étape 1 - à remplir'!$P$31:$P$400,BN$3,'Étape 1 - à remplir'!$G$31:$G$400,"lots")),IF(BN$2="Atelier",IF(BN$3="Tous",SUMIFS('Étape 1 - à remplir'!$F$31:$F$400,'Étape 1 - à remplir'!$E$31:$E$400,MASQ2!BE115,'Étape 1 - à remplir'!$G$31:$G$400,"lots"),SUMIFS('Étape 1 - à remplir'!$F$31:$F$400,'Étape 1 - à remplir'!$E$31:$E$400,MASQ2!BE115,'Étape 1 - à remplir'!$O$31:$O$400,BN$3,'Étape 1 - à remplir'!$G$31:$G$400,"lots")),IF(BN$2="Espèce",IF(BN$3="Tous",SUMIFS('Étape 1 - à remplir'!$F$31:$F$400,'Étape 1 - à remplir'!$E$31:$E$400,MASQ2!BE115,'Étape 1 - à remplir'!$G$31:$G$400,"lots"),SUMIFS('Étape 1 - à remplir'!$F$31:$F$400,'Étape 1 - à remplir'!$E$31:$E$400,MASQ2!BE115,'Étape 1 - à remplir'!$N$31:$N$400,BN$3,'Étape 1 - à remplir'!$G$31:$G$400,"lots"))))))=0,NA(),IF(BN$2="Catégorie",IF(BN$3="Toutes",SUMIFS('Étape 1 - à remplir'!$F$31:$F$400,'Étape 1 - à remplir'!$E$31:$E$400,MASQ2!BE115,'Étape 1 - à remplir'!$G$31:$G$400,"lots"),SUMIFS('Étape 1 - à remplir'!$F$31:$F$400,'Étape 1 - à remplir'!$E$31:$E$400,MASQ2!BE115,'Étape 1 - à remplir'!$C$31:$C$400,BN$3)),IF(BN$2="Âge",IF(BN$3="Tous",SUMIFS('Étape 1 - à remplir'!$F$31:$F$400,'Étape 1 - à remplir'!$E$31:$E$400,MASQ2!BE115,'Étape 1 - à remplir'!$G$31:$G$400,"lots"),SUMIFS('Étape 1 - à remplir'!$F$31:$F$400,'Étape 1 - à remplir'!$E$31:$E$400,MASQ2!BE115,'Étape 1 - à remplir'!$P$31:$P$400,BN$3,'Étape 1 - à remplir'!$G$31:$G$400,"lots")),IF(BN$2="Atelier",IF(BN$3="Tous",SUMIFS('Étape 1 - à remplir'!$F$31:$F$400,'Étape 1 - à remplir'!$E$31:$E$400,MASQ2!BE115,'Étape 1 - à remplir'!$G$31:$G$400,"lots"),SUMIFS('Étape 1 - à remplir'!$F$31:$F$400,'Étape 1 - à remplir'!$E$31:$E$400,MASQ2!BE115,'Étape 1 - à remplir'!$O$31:$O$400,BN$3,'Étape 1 - à remplir'!$G$31:$G$400,"lots")),IF(BN$2="Espèce",IF(BN$3="Tous",SUMIFS('Étape 1 - à remplir'!$F$31:$F$400,'Étape 1 - à remplir'!$E$31:$E$400,MASQ2!BE115,'Étape 1 - à remplir'!$G$31:$G$400,"lots"),SUMIFS('Étape 1 - à remplir'!$F$31:$F$400,'Étape 1 - à remplir'!$E$31:$E$400,MASQ2!BE115,'Étape 1 - à remplir'!$N$31:$N$400,BN$3,'Étape 1 - à remplir'!$G$31:$G$400,"lots")))))))</f>
        <v>#N/A</v>
      </c>
      <c r="BG115" s="204">
        <f t="shared" si="102"/>
        <v>0</v>
      </c>
      <c r="BH115" s="204" t="str">
        <f t="shared" si="88"/>
        <v>Oxytétracycline</v>
      </c>
      <c r="BI115" s="204" t="str">
        <f t="shared" si="89"/>
        <v/>
      </c>
      <c r="BJ115" s="204" t="str">
        <f t="shared" si="90"/>
        <v/>
      </c>
      <c r="BK115" s="204" t="str">
        <f t="shared" si="91"/>
        <v>Tetracyclines</v>
      </c>
      <c r="BL115" s="204" t="str">
        <f t="shared" si="92"/>
        <v/>
      </c>
      <c r="BM115" s="97" t="str">
        <f t="shared" si="93"/>
        <v/>
      </c>
      <c r="BN115" s="78"/>
      <c r="BO115" s="78"/>
      <c r="BP115" s="77" t="str">
        <f ca="1"/>
        <v>CK6 - SOLU OXYTETRACYCLINE 500 MG/G</v>
      </c>
      <c r="BQ115" s="79" t="e">
        <f ca="1"/>
        <v>#N/A</v>
      </c>
      <c r="BR115" s="102"/>
      <c r="BS115" s="8"/>
      <c r="BT115" s="8"/>
      <c r="BU115" s="8"/>
      <c r="BV115" s="8"/>
      <c r="BW115" s="8"/>
      <c r="BX115" s="8"/>
      <c r="BY115" s="8"/>
      <c r="BZ115" s="8"/>
      <c r="CA115" s="8"/>
      <c r="CB115" s="8"/>
      <c r="CC115" s="8"/>
      <c r="CD115" s="8"/>
      <c r="CE115" s="8"/>
      <c r="CF115" s="8"/>
      <c r="CG115" s="8"/>
      <c r="CH115" s="8"/>
      <c r="CI115" s="8"/>
      <c r="CJ115" s="8"/>
      <c r="CK115" s="8"/>
      <c r="CL115" s="8"/>
      <c r="CM115" s="8"/>
      <c r="CN115" s="8"/>
      <c r="CO115" s="97"/>
      <c r="CQ115" s="56"/>
      <c r="CR115" s="8"/>
      <c r="CS115" s="8"/>
      <c r="CT115" s="8"/>
      <c r="CU115" s="8"/>
      <c r="CV115" s="8"/>
      <c r="CW115" s="8"/>
      <c r="CX115" s="8"/>
      <c r="CY115" s="102" t="str">
        <f t="shared" si="94"/>
        <v/>
      </c>
      <c r="CZ115" s="56" t="str">
        <f t="shared" si="95"/>
        <v>CK6 - SOLU OXYTETRACYCLINE 500 MG/G</v>
      </c>
      <c r="DA115" s="204" t="e">
        <f>IF(IF(DI$2="Catégorie",IF(DI$3="Toutes",SUMIFS('Étape 1 - à remplir'!$F$31:$F$400,'Étape 1 - à remplir'!$E$31:$E$400,MASQ2!CZ115,'Étape 1 - à remplir'!$G$31:$G$400,"kg"),SUMIFS('Étape 1 - à remplir'!$F$31:$F$400,'Étape 1 - à remplir'!$E$31:$E$400,MASQ2!CZ115,'Étape 1 - à remplir'!$C$31:$C$400,DI$3)),IF(DI$2="Âge",IF(DI$3="Tous",SUMIFS('Étape 1 - à remplir'!$F$31:$F$400,'Étape 1 - à remplir'!$E$31:$E$400,MASQ2!CZ115,'Étape 1 - à remplir'!$G$31:$G$400,"kg"),SUMIFS('Étape 1 - à remplir'!$F$31:$F$400,'Étape 1 - à remplir'!$E$31:$E$400,MASQ2!CZ115,'Étape 1 - à remplir'!$P$31:$P$400,DI$3,'Étape 1 - à remplir'!$G$31:$G$400,"kg")),IF(DI$2="Atelier",IF(DI$3="Tous",SUMIFS('Étape 1 - à remplir'!$F$31:$F$400,'Étape 1 - à remplir'!$E$31:$E$400,MASQ2!CZ115,'Étape 1 - à remplir'!$G$31:$G$400,"kg"),SUMIFS('Étape 1 - à remplir'!$F$31:$F$400,'Étape 1 - à remplir'!$E$31:$E$400,MASQ2!CZ115,'Étape 1 - à remplir'!$O$31:$O$400,DI$3,'Étape 1 - à remplir'!$G$31:$G$400,"kg")),IF(DI$2="Espèce",IF(DI$3="Tous",SUMIFS('Étape 1 - à remplir'!$F$31:$F$400,'Étape 1 - à remplir'!$E$31:$E$400,MASQ2!CZ115,'Étape 1 - à remplir'!$G$31:$G$400,"kg"),SUMIFS('Étape 1 - à remplir'!$F$31:$F$400,'Étape 1 - à remplir'!$E$31:$E$400,MASQ2!CZ115,'Étape 1 - à remplir'!$N$31:$N$400,DI$3,'Étape 1 - à remplir'!$G$31:$G$400,"kg"))))))=0,NA(),IF(DI$2="Catégorie",IF(DI$3="Toutes",SUMIFS('Étape 1 - à remplir'!$F$31:$F$400,'Étape 1 - à remplir'!$E$31:$E$400,MASQ2!CZ115,'Étape 1 - à remplir'!$G$31:$G$400,"kg"),SUMIFS('Étape 1 - à remplir'!$F$31:$F$400,'Étape 1 - à remplir'!$E$31:$E$400,MASQ2!CZ115,'Étape 1 - à remplir'!$C$31:$C$400,DI$3)),IF(DI$2="Âge",IF(DI$3="Tous",SUMIFS('Étape 1 - à remplir'!$F$31:$F$400,'Étape 1 - à remplir'!$E$31:$E$400,MASQ2!CZ115,'Étape 1 - à remplir'!$G$31:$G$400,"kg"),SUMIFS('Étape 1 - à remplir'!$F$31:$F$400,'Étape 1 - à remplir'!$E$31:$E$400,MASQ2!CZ115,'Étape 1 - à remplir'!$P$31:$P$400,DI$3,'Étape 1 - à remplir'!$G$31:$G$400,"kg")),IF(DI$2="Atelier",IF(DI$3="Tous",SUMIFS('Étape 1 - à remplir'!$F$31:$F$400,'Étape 1 - à remplir'!$E$31:$E$400,MASQ2!CZ115,'Étape 1 - à remplir'!$G$31:$G$400,"kg"),SUMIFS('Étape 1 - à remplir'!$F$31:$F$400,'Étape 1 - à remplir'!$E$31:$E$400,MASQ2!CZ115,'Étape 1 - à remplir'!$O$31:$O$400,DI$3,'Étape 1 - à remplir'!$G$31:$G$400,"kg")),IF(DI$2="Espèce",IF(DI$3="Tous",SUMIFS('Étape 1 - à remplir'!$F$31:$F$400,'Étape 1 - à remplir'!$E$31:$E$400,MASQ2!CZ115,'Étape 1 - à remplir'!$G$31:$G$400,"kg"),SUMIFS('Étape 1 - à remplir'!$F$31:$F$400,'Étape 1 - à remplir'!$E$31:$E$400,MASQ2!CZ115,'Étape 1 - à remplir'!$N$31:$N$400,DI$3,'Étape 1 - à remplir'!$G$31:$G$400,"kg")))))))</f>
        <v>#N/A</v>
      </c>
      <c r="DB115" s="104">
        <f t="shared" si="103"/>
        <v>0</v>
      </c>
      <c r="DC115" s="204" t="str">
        <f t="shared" si="96"/>
        <v>Oxytétracycline</v>
      </c>
      <c r="DD115" s="204" t="str">
        <f t="shared" si="97"/>
        <v/>
      </c>
      <c r="DE115" s="204" t="str">
        <f t="shared" si="98"/>
        <v/>
      </c>
      <c r="DF115" s="204" t="str">
        <f t="shared" si="99"/>
        <v>Tetracyclines</v>
      </c>
      <c r="DG115" s="204" t="str">
        <f t="shared" si="100"/>
        <v/>
      </c>
      <c r="DH115" s="97" t="str">
        <f t="shared" si="101"/>
        <v/>
      </c>
      <c r="DI115" s="78"/>
      <c r="DJ115" s="78"/>
      <c r="DK115" s="77" t="str">
        <f ca="1"/>
        <v>CK6 - SOLU OXYTETRACYCLINE 500 MG/G</v>
      </c>
      <c r="DL115" s="79" t="e">
        <f ca="1"/>
        <v>#N/A</v>
      </c>
      <c r="DM115" s="102"/>
      <c r="DN115" s="8"/>
      <c r="DO115" s="8"/>
      <c r="DP115" s="8"/>
      <c r="DQ115" s="8"/>
      <c r="DR115" s="8"/>
      <c r="DS115" s="8"/>
      <c r="DT115" s="8"/>
      <c r="DU115" s="8"/>
      <c r="DV115" s="8"/>
      <c r="DW115" s="8"/>
      <c r="DX115" s="8"/>
      <c r="DY115" s="8"/>
      <c r="DZ115" s="8"/>
      <c r="EA115" s="8"/>
      <c r="EB115" s="8"/>
      <c r="EC115" s="8"/>
      <c r="ED115" s="8"/>
      <c r="EE115" s="8"/>
      <c r="EF115" s="8"/>
      <c r="EG115" s="8"/>
      <c r="EH115" s="8"/>
      <c r="EI115" s="8"/>
      <c r="EJ115" s="97"/>
    </row>
    <row r="116" spans="1:140" x14ac:dyDescent="0.25">
      <c r="A116" s="56"/>
      <c r="B116" s="8"/>
      <c r="C116" s="8"/>
      <c r="D116" s="8"/>
      <c r="E116" s="8"/>
      <c r="F116" s="8"/>
      <c r="G116" s="8"/>
      <c r="H116" s="8"/>
      <c r="I116" s="102" t="str">
        <f>INDEX(Données_ATB!BE:BV,MATCH(MASQ2!J116,Données_ATB!BE:BE,0),18)</f>
        <v/>
      </c>
      <c r="J116" s="77" t="str">
        <f>Données_ATB!BE115</f>
        <v>CLAMOXYL LA</v>
      </c>
      <c r="K116" s="204" t="e">
        <f>IF(IF(S$2="Catégorie",IF(S$3="Toutes",SUMIFS('Étape 1 - à remplir'!$F$31:$F$400,'Étape 1 - à remplir'!$E$31:$E$400,MASQ2!J116,'Étape 1 - à remplir'!$G$31:$G$400,"animaux"),SUMIFS('Étape 1 - à remplir'!$F$31:$F$400,'Étape 1 - à remplir'!$E$31:$E$400,MASQ2!J116,'Étape 1 - à remplir'!$C$31:$C$400,S$3)),IF(S$2="Âge",IF(S$3="Tous",SUMIFS('Étape 1 - à remplir'!$F$31:$F$400,'Étape 1 - à remplir'!$E$31:$E$400,MASQ2!J116,'Étape 1 - à remplir'!$G$31:$G$400,"animaux"),SUMIFS('Étape 1 - à remplir'!$F$31:$F$400,'Étape 1 - à remplir'!$E$31:$E$400,MASQ2!J116,'Étape 1 - à remplir'!$P$31:$P$400,S$3)),IF(S$2="Atelier",IF(S$3="Tous",SUMIFS('Étape 1 - à remplir'!$F$31:$F$400,'Étape 1 - à remplir'!$E$31:$E$400,MASQ2!J116,'Étape 1 - à remplir'!$G$31:$G$400,"animaux"),SUMIFS('Étape 1 - à remplir'!$F$31:$F$400,'Étape 1 - à remplir'!$E$31:$E$400,MASQ2!J116,'Étape 1 - à remplir'!$O$31:$O$400,S$3)),IF(S$2="Espèce",IF(S$3="Tous",SUMIFS('Étape 1 - à remplir'!$F$31:$F$400,'Étape 1 - à remplir'!$E$31:$E$400,MASQ2!J116,'Étape 1 - à remplir'!$G$31:$G$400,"animaux"),SUMIFS('Étape 1 - à remplir'!$F$31:$F$400,'Étape 1 - à remplir'!$E$31:$E$400,MASQ2!J116,'Étape 1 - à remplir'!$N$31:$N$400,S$3))))))=0,NA(),IF(S$2="Catégorie",IF(S$3="Toutes",SUMIFS('Étape 1 - à remplir'!$F$31:$F$400,'Étape 1 - à remplir'!$E$31:$E$400,MASQ2!J116,'Étape 1 - à remplir'!$G$31:$G$400,"animaux"),SUMIFS('Étape 1 - à remplir'!$F$31:$F$400,'Étape 1 - à remplir'!$E$31:$E$400,MASQ2!J116,'Étape 1 - à remplir'!$C$31:$C$400,S$3)),IF(S$2="Âge",IF(S$3="Tous",SUMIFS('Étape 1 - à remplir'!$F$31:$F$400,'Étape 1 - à remplir'!$E$31:$E$400,MASQ2!J116,'Étape 1 - à remplir'!$G$31:$G$400,"animaux"),SUMIFS('Étape 1 - à remplir'!$F$31:$F$400,'Étape 1 - à remplir'!$E$31:$E$400,MASQ2!J116,'Étape 1 - à remplir'!$P$31:$P$400,S$3)),IF(S$2="Atelier",IF(S$3="Tous",SUMIFS('Étape 1 - à remplir'!$F$31:$F$400,'Étape 1 - à remplir'!$E$31:$E$400,MASQ2!J116,'Étape 1 - à remplir'!$G$31:$G$400,"animaux"),SUMIFS('Étape 1 - à remplir'!$F$31:$F$400,'Étape 1 - à remplir'!$E$31:$E$400,MASQ2!J116,'Étape 1 - à remplir'!$O$31:$O$400,S$3)),IF(S$2="Espèce",IF(S$3="Tous",SUMIFS('Étape 1 - à remplir'!$F$31:$F$400,'Étape 1 - à remplir'!$E$31:$E$400,MASQ2!J116,'Étape 1 - à remplir'!$G$31:$G$400,"animaux"),SUMIFS('Étape 1 - à remplir'!$F$31:$F$400,'Étape 1 - à remplir'!$E$31:$E$400,MASQ2!J116,'Étape 1 - à remplir'!$N$31:$N$400,S$3)))))))</f>
        <v>#N/A</v>
      </c>
      <c r="L116" s="97">
        <f t="shared" si="104"/>
        <v>0</v>
      </c>
      <c r="M116" s="56" t="str">
        <f>Données_ATB!BN115</f>
        <v>Amoxicilline</v>
      </c>
      <c r="N116" s="204" t="str">
        <f>Données_ATB!BO115</f>
        <v/>
      </c>
      <c r="O116" s="97" t="str">
        <f>Données_ATB!BP115</f>
        <v/>
      </c>
      <c r="P116" s="77" t="str">
        <f>Données_ATB!BR115</f>
        <v>Penicillines</v>
      </c>
      <c r="Q116" s="78" t="str">
        <f>Données_ATB!BS115</f>
        <v/>
      </c>
      <c r="R116" s="79" t="str">
        <f>Données_ATB!BT115</f>
        <v/>
      </c>
      <c r="S116" s="78"/>
      <c r="T116" s="78"/>
      <c r="U116" s="77" t="str">
        <f ca="1"/>
        <v>CLAMOXYL LA</v>
      </c>
      <c r="V116" s="79" t="e">
        <f ca="1"/>
        <v>#N/A</v>
      </c>
      <c r="W116" s="102"/>
      <c r="X116" s="8"/>
      <c r="Y116" s="8"/>
      <c r="Z116" s="8"/>
      <c r="AA116" s="8"/>
      <c r="AB116" s="102"/>
      <c r="AC116" s="8"/>
      <c r="AD116" s="8"/>
      <c r="AE116" s="8"/>
      <c r="AF116" s="8"/>
      <c r="AG116" s="8"/>
      <c r="AH116" s="8"/>
      <c r="AI116" s="8"/>
      <c r="AJ116" s="8"/>
      <c r="AK116" s="8"/>
      <c r="AL116" s="8"/>
      <c r="AM116" s="8"/>
      <c r="AN116" s="8"/>
      <c r="AO116" s="8"/>
      <c r="AP116" s="8"/>
      <c r="AQ116" s="8"/>
      <c r="AR116" s="8"/>
      <c r="AS116" s="8"/>
      <c r="AT116" s="97"/>
      <c r="AV116" s="56"/>
      <c r="AW116" s="8"/>
      <c r="AX116" s="8"/>
      <c r="AY116" s="8"/>
      <c r="AZ116" s="8"/>
      <c r="BA116" s="8"/>
      <c r="BB116" s="8"/>
      <c r="BC116" s="8"/>
      <c r="BD116" s="102" t="str">
        <f t="shared" si="86"/>
        <v/>
      </c>
      <c r="BE116" s="56" t="str">
        <f t="shared" si="87"/>
        <v>CLAMOXYL LA</v>
      </c>
      <c r="BF116" s="204" t="e">
        <f>IF(IF(BN$2="Catégorie",IF(BN$3="Toutes",SUMIFS('Étape 1 - à remplir'!$F$31:$F$400,'Étape 1 - à remplir'!$E$31:$E$400,MASQ2!BE116,'Étape 1 - à remplir'!$G$31:$G$400,"lots"),SUMIFS('Étape 1 - à remplir'!$F$31:$F$400,'Étape 1 - à remplir'!$E$31:$E$400,MASQ2!BE116,'Étape 1 - à remplir'!$C$31:$C$400,BN$3)),IF(BN$2="Âge",IF(BN$3="Tous",SUMIFS('Étape 1 - à remplir'!$F$31:$F$400,'Étape 1 - à remplir'!$E$31:$E$400,MASQ2!BE116,'Étape 1 - à remplir'!$G$31:$G$400,"lots"),SUMIFS('Étape 1 - à remplir'!$F$31:$F$400,'Étape 1 - à remplir'!$E$31:$E$400,MASQ2!BE116,'Étape 1 - à remplir'!$P$31:$P$400,BN$3,'Étape 1 - à remplir'!$G$31:$G$400,"lots")),IF(BN$2="Atelier",IF(BN$3="Tous",SUMIFS('Étape 1 - à remplir'!$F$31:$F$400,'Étape 1 - à remplir'!$E$31:$E$400,MASQ2!BE116,'Étape 1 - à remplir'!$G$31:$G$400,"lots"),SUMIFS('Étape 1 - à remplir'!$F$31:$F$400,'Étape 1 - à remplir'!$E$31:$E$400,MASQ2!BE116,'Étape 1 - à remplir'!$O$31:$O$400,BN$3,'Étape 1 - à remplir'!$G$31:$G$400,"lots")),IF(BN$2="Espèce",IF(BN$3="Tous",SUMIFS('Étape 1 - à remplir'!$F$31:$F$400,'Étape 1 - à remplir'!$E$31:$E$400,MASQ2!BE116,'Étape 1 - à remplir'!$G$31:$G$400,"lots"),SUMIFS('Étape 1 - à remplir'!$F$31:$F$400,'Étape 1 - à remplir'!$E$31:$E$400,MASQ2!BE116,'Étape 1 - à remplir'!$N$31:$N$400,BN$3,'Étape 1 - à remplir'!$G$31:$G$400,"lots"))))))=0,NA(),IF(BN$2="Catégorie",IF(BN$3="Toutes",SUMIFS('Étape 1 - à remplir'!$F$31:$F$400,'Étape 1 - à remplir'!$E$31:$E$400,MASQ2!BE116,'Étape 1 - à remplir'!$G$31:$G$400,"lots"),SUMIFS('Étape 1 - à remplir'!$F$31:$F$400,'Étape 1 - à remplir'!$E$31:$E$400,MASQ2!BE116,'Étape 1 - à remplir'!$C$31:$C$400,BN$3)),IF(BN$2="Âge",IF(BN$3="Tous",SUMIFS('Étape 1 - à remplir'!$F$31:$F$400,'Étape 1 - à remplir'!$E$31:$E$400,MASQ2!BE116,'Étape 1 - à remplir'!$G$31:$G$400,"lots"),SUMIFS('Étape 1 - à remplir'!$F$31:$F$400,'Étape 1 - à remplir'!$E$31:$E$400,MASQ2!BE116,'Étape 1 - à remplir'!$P$31:$P$400,BN$3,'Étape 1 - à remplir'!$G$31:$G$400,"lots")),IF(BN$2="Atelier",IF(BN$3="Tous",SUMIFS('Étape 1 - à remplir'!$F$31:$F$400,'Étape 1 - à remplir'!$E$31:$E$400,MASQ2!BE116,'Étape 1 - à remplir'!$G$31:$G$400,"lots"),SUMIFS('Étape 1 - à remplir'!$F$31:$F$400,'Étape 1 - à remplir'!$E$31:$E$400,MASQ2!BE116,'Étape 1 - à remplir'!$O$31:$O$400,BN$3,'Étape 1 - à remplir'!$G$31:$G$400,"lots")),IF(BN$2="Espèce",IF(BN$3="Tous",SUMIFS('Étape 1 - à remplir'!$F$31:$F$400,'Étape 1 - à remplir'!$E$31:$E$400,MASQ2!BE116,'Étape 1 - à remplir'!$G$31:$G$400,"lots"),SUMIFS('Étape 1 - à remplir'!$F$31:$F$400,'Étape 1 - à remplir'!$E$31:$E$400,MASQ2!BE116,'Étape 1 - à remplir'!$N$31:$N$400,BN$3,'Étape 1 - à remplir'!$G$31:$G$400,"lots")))))))</f>
        <v>#N/A</v>
      </c>
      <c r="BG116" s="204">
        <f t="shared" si="102"/>
        <v>0</v>
      </c>
      <c r="BH116" s="204" t="str">
        <f t="shared" si="88"/>
        <v>Amoxicilline</v>
      </c>
      <c r="BI116" s="204" t="str">
        <f t="shared" si="89"/>
        <v/>
      </c>
      <c r="BJ116" s="204" t="str">
        <f t="shared" si="90"/>
        <v/>
      </c>
      <c r="BK116" s="204" t="str">
        <f t="shared" si="91"/>
        <v>Penicillines</v>
      </c>
      <c r="BL116" s="204" t="str">
        <f t="shared" si="92"/>
        <v/>
      </c>
      <c r="BM116" s="97" t="str">
        <f t="shared" si="93"/>
        <v/>
      </c>
      <c r="BN116" s="78"/>
      <c r="BO116" s="78"/>
      <c r="BP116" s="77" t="str">
        <f ca="1"/>
        <v>CLAMOXYL LA</v>
      </c>
      <c r="BQ116" s="79" t="e">
        <f ca="1"/>
        <v>#N/A</v>
      </c>
      <c r="BR116" s="102"/>
      <c r="BS116" s="8"/>
      <c r="BT116" s="8"/>
      <c r="BU116" s="8"/>
      <c r="BV116" s="8"/>
      <c r="BW116" s="8"/>
      <c r="BX116" s="8"/>
      <c r="BY116" s="8"/>
      <c r="BZ116" s="8"/>
      <c r="CA116" s="8"/>
      <c r="CB116" s="8"/>
      <c r="CC116" s="8"/>
      <c r="CD116" s="8"/>
      <c r="CE116" s="8"/>
      <c r="CF116" s="8"/>
      <c r="CG116" s="8"/>
      <c r="CH116" s="8"/>
      <c r="CI116" s="8"/>
      <c r="CJ116" s="8"/>
      <c r="CK116" s="8"/>
      <c r="CL116" s="8"/>
      <c r="CM116" s="8"/>
      <c r="CN116" s="8"/>
      <c r="CO116" s="97"/>
      <c r="CQ116" s="56"/>
      <c r="CR116" s="8"/>
      <c r="CS116" s="8"/>
      <c r="CT116" s="8"/>
      <c r="CU116" s="8"/>
      <c r="CV116" s="8"/>
      <c r="CW116" s="8"/>
      <c r="CX116" s="8"/>
      <c r="CY116" s="102" t="str">
        <f t="shared" si="94"/>
        <v/>
      </c>
      <c r="CZ116" s="56" t="str">
        <f t="shared" si="95"/>
        <v>CLAMOXYL LA</v>
      </c>
      <c r="DA116" s="204" t="e">
        <f>IF(IF(DI$2="Catégorie",IF(DI$3="Toutes",SUMIFS('Étape 1 - à remplir'!$F$31:$F$400,'Étape 1 - à remplir'!$E$31:$E$400,MASQ2!CZ116,'Étape 1 - à remplir'!$G$31:$G$400,"kg"),SUMIFS('Étape 1 - à remplir'!$F$31:$F$400,'Étape 1 - à remplir'!$E$31:$E$400,MASQ2!CZ116,'Étape 1 - à remplir'!$C$31:$C$400,DI$3)),IF(DI$2="Âge",IF(DI$3="Tous",SUMIFS('Étape 1 - à remplir'!$F$31:$F$400,'Étape 1 - à remplir'!$E$31:$E$400,MASQ2!CZ116,'Étape 1 - à remplir'!$G$31:$G$400,"kg"),SUMIFS('Étape 1 - à remplir'!$F$31:$F$400,'Étape 1 - à remplir'!$E$31:$E$400,MASQ2!CZ116,'Étape 1 - à remplir'!$P$31:$P$400,DI$3,'Étape 1 - à remplir'!$G$31:$G$400,"kg")),IF(DI$2="Atelier",IF(DI$3="Tous",SUMIFS('Étape 1 - à remplir'!$F$31:$F$400,'Étape 1 - à remplir'!$E$31:$E$400,MASQ2!CZ116,'Étape 1 - à remplir'!$G$31:$G$400,"kg"),SUMIFS('Étape 1 - à remplir'!$F$31:$F$400,'Étape 1 - à remplir'!$E$31:$E$400,MASQ2!CZ116,'Étape 1 - à remplir'!$O$31:$O$400,DI$3,'Étape 1 - à remplir'!$G$31:$G$400,"kg")),IF(DI$2="Espèce",IF(DI$3="Tous",SUMIFS('Étape 1 - à remplir'!$F$31:$F$400,'Étape 1 - à remplir'!$E$31:$E$400,MASQ2!CZ116,'Étape 1 - à remplir'!$G$31:$G$400,"kg"),SUMIFS('Étape 1 - à remplir'!$F$31:$F$400,'Étape 1 - à remplir'!$E$31:$E$400,MASQ2!CZ116,'Étape 1 - à remplir'!$N$31:$N$400,DI$3,'Étape 1 - à remplir'!$G$31:$G$400,"kg"))))))=0,NA(),IF(DI$2="Catégorie",IF(DI$3="Toutes",SUMIFS('Étape 1 - à remplir'!$F$31:$F$400,'Étape 1 - à remplir'!$E$31:$E$400,MASQ2!CZ116,'Étape 1 - à remplir'!$G$31:$G$400,"kg"),SUMIFS('Étape 1 - à remplir'!$F$31:$F$400,'Étape 1 - à remplir'!$E$31:$E$400,MASQ2!CZ116,'Étape 1 - à remplir'!$C$31:$C$400,DI$3)),IF(DI$2="Âge",IF(DI$3="Tous",SUMIFS('Étape 1 - à remplir'!$F$31:$F$400,'Étape 1 - à remplir'!$E$31:$E$400,MASQ2!CZ116,'Étape 1 - à remplir'!$G$31:$G$400,"kg"),SUMIFS('Étape 1 - à remplir'!$F$31:$F$400,'Étape 1 - à remplir'!$E$31:$E$400,MASQ2!CZ116,'Étape 1 - à remplir'!$P$31:$P$400,DI$3,'Étape 1 - à remplir'!$G$31:$G$400,"kg")),IF(DI$2="Atelier",IF(DI$3="Tous",SUMIFS('Étape 1 - à remplir'!$F$31:$F$400,'Étape 1 - à remplir'!$E$31:$E$400,MASQ2!CZ116,'Étape 1 - à remplir'!$G$31:$G$400,"kg"),SUMIFS('Étape 1 - à remplir'!$F$31:$F$400,'Étape 1 - à remplir'!$E$31:$E$400,MASQ2!CZ116,'Étape 1 - à remplir'!$O$31:$O$400,DI$3,'Étape 1 - à remplir'!$G$31:$G$400,"kg")),IF(DI$2="Espèce",IF(DI$3="Tous",SUMIFS('Étape 1 - à remplir'!$F$31:$F$400,'Étape 1 - à remplir'!$E$31:$E$400,MASQ2!CZ116,'Étape 1 - à remplir'!$G$31:$G$400,"kg"),SUMIFS('Étape 1 - à remplir'!$F$31:$F$400,'Étape 1 - à remplir'!$E$31:$E$400,MASQ2!CZ116,'Étape 1 - à remplir'!$N$31:$N$400,DI$3,'Étape 1 - à remplir'!$G$31:$G$400,"kg")))))))</f>
        <v>#N/A</v>
      </c>
      <c r="DB116" s="104">
        <f t="shared" si="103"/>
        <v>0</v>
      </c>
      <c r="DC116" s="204" t="str">
        <f t="shared" si="96"/>
        <v>Amoxicilline</v>
      </c>
      <c r="DD116" s="204" t="str">
        <f t="shared" si="97"/>
        <v/>
      </c>
      <c r="DE116" s="204" t="str">
        <f t="shared" si="98"/>
        <v/>
      </c>
      <c r="DF116" s="204" t="str">
        <f t="shared" si="99"/>
        <v>Penicillines</v>
      </c>
      <c r="DG116" s="204" t="str">
        <f t="shared" si="100"/>
        <v/>
      </c>
      <c r="DH116" s="97" t="str">
        <f t="shared" si="101"/>
        <v/>
      </c>
      <c r="DI116" s="78"/>
      <c r="DJ116" s="78"/>
      <c r="DK116" s="77" t="str">
        <f ca="1"/>
        <v>CLAMOXYL LA</v>
      </c>
      <c r="DL116" s="79" t="e">
        <f ca="1"/>
        <v>#N/A</v>
      </c>
      <c r="DM116" s="102"/>
      <c r="DN116" s="8"/>
      <c r="DO116" s="8"/>
      <c r="DP116" s="8"/>
      <c r="DQ116" s="8"/>
      <c r="DR116" s="8"/>
      <c r="DS116" s="8"/>
      <c r="DT116" s="8"/>
      <c r="DU116" s="8"/>
      <c r="DV116" s="8"/>
      <c r="DW116" s="8"/>
      <c r="DX116" s="8"/>
      <c r="DY116" s="8"/>
      <c r="DZ116" s="8"/>
      <c r="EA116" s="8"/>
      <c r="EB116" s="8"/>
      <c r="EC116" s="8"/>
      <c r="ED116" s="8"/>
      <c r="EE116" s="8"/>
      <c r="EF116" s="8"/>
      <c r="EG116" s="8"/>
      <c r="EH116" s="8"/>
      <c r="EI116" s="8"/>
      <c r="EJ116" s="97"/>
    </row>
    <row r="117" spans="1:140" x14ac:dyDescent="0.25">
      <c r="A117" s="56"/>
      <c r="B117" s="8"/>
      <c r="C117" s="8"/>
      <c r="D117" s="8"/>
      <c r="E117" s="8"/>
      <c r="F117" s="8"/>
      <c r="G117" s="8"/>
      <c r="H117" s="8"/>
      <c r="I117" s="102" t="str">
        <f>INDEX(Données_ATB!BE:BV,MATCH(MASQ2!J117,Données_ATB!BE:BE,0),18)</f>
        <v/>
      </c>
      <c r="J117" s="77" t="str">
        <f>Données_ATB!BE116</f>
        <v>CLAMOXYL OBLET GYNECOLOGIQUE</v>
      </c>
      <c r="K117" s="204" t="e">
        <f>IF(IF(S$2="Catégorie",IF(S$3="Toutes",SUMIFS('Étape 1 - à remplir'!$F$31:$F$400,'Étape 1 - à remplir'!$E$31:$E$400,MASQ2!J117,'Étape 1 - à remplir'!$G$31:$G$400,"animaux"),SUMIFS('Étape 1 - à remplir'!$F$31:$F$400,'Étape 1 - à remplir'!$E$31:$E$400,MASQ2!J117,'Étape 1 - à remplir'!$C$31:$C$400,S$3)),IF(S$2="Âge",IF(S$3="Tous",SUMIFS('Étape 1 - à remplir'!$F$31:$F$400,'Étape 1 - à remplir'!$E$31:$E$400,MASQ2!J117,'Étape 1 - à remplir'!$G$31:$G$400,"animaux"),SUMIFS('Étape 1 - à remplir'!$F$31:$F$400,'Étape 1 - à remplir'!$E$31:$E$400,MASQ2!J117,'Étape 1 - à remplir'!$P$31:$P$400,S$3)),IF(S$2="Atelier",IF(S$3="Tous",SUMIFS('Étape 1 - à remplir'!$F$31:$F$400,'Étape 1 - à remplir'!$E$31:$E$400,MASQ2!J117,'Étape 1 - à remplir'!$G$31:$G$400,"animaux"),SUMIFS('Étape 1 - à remplir'!$F$31:$F$400,'Étape 1 - à remplir'!$E$31:$E$400,MASQ2!J117,'Étape 1 - à remplir'!$O$31:$O$400,S$3)),IF(S$2="Espèce",IF(S$3="Tous",SUMIFS('Étape 1 - à remplir'!$F$31:$F$400,'Étape 1 - à remplir'!$E$31:$E$400,MASQ2!J117,'Étape 1 - à remplir'!$G$31:$G$400,"animaux"),SUMIFS('Étape 1 - à remplir'!$F$31:$F$400,'Étape 1 - à remplir'!$E$31:$E$400,MASQ2!J117,'Étape 1 - à remplir'!$N$31:$N$400,S$3))))))=0,NA(),IF(S$2="Catégorie",IF(S$3="Toutes",SUMIFS('Étape 1 - à remplir'!$F$31:$F$400,'Étape 1 - à remplir'!$E$31:$E$400,MASQ2!J117,'Étape 1 - à remplir'!$G$31:$G$400,"animaux"),SUMIFS('Étape 1 - à remplir'!$F$31:$F$400,'Étape 1 - à remplir'!$E$31:$E$400,MASQ2!J117,'Étape 1 - à remplir'!$C$31:$C$400,S$3)),IF(S$2="Âge",IF(S$3="Tous",SUMIFS('Étape 1 - à remplir'!$F$31:$F$400,'Étape 1 - à remplir'!$E$31:$E$400,MASQ2!J117,'Étape 1 - à remplir'!$G$31:$G$400,"animaux"),SUMIFS('Étape 1 - à remplir'!$F$31:$F$400,'Étape 1 - à remplir'!$E$31:$E$400,MASQ2!J117,'Étape 1 - à remplir'!$P$31:$P$400,S$3)),IF(S$2="Atelier",IF(S$3="Tous",SUMIFS('Étape 1 - à remplir'!$F$31:$F$400,'Étape 1 - à remplir'!$E$31:$E$400,MASQ2!J117,'Étape 1 - à remplir'!$G$31:$G$400,"animaux"),SUMIFS('Étape 1 - à remplir'!$F$31:$F$400,'Étape 1 - à remplir'!$E$31:$E$400,MASQ2!J117,'Étape 1 - à remplir'!$O$31:$O$400,S$3)),IF(S$2="Espèce",IF(S$3="Tous",SUMIFS('Étape 1 - à remplir'!$F$31:$F$400,'Étape 1 - à remplir'!$E$31:$E$400,MASQ2!J117,'Étape 1 - à remplir'!$G$31:$G$400,"animaux"),SUMIFS('Étape 1 - à remplir'!$F$31:$F$400,'Étape 1 - à remplir'!$E$31:$E$400,MASQ2!J117,'Étape 1 - à remplir'!$N$31:$N$400,S$3)))))))</f>
        <v>#N/A</v>
      </c>
      <c r="L117" s="97">
        <f t="shared" si="104"/>
        <v>0</v>
      </c>
      <c r="M117" s="56" t="str">
        <f>Données_ATB!BN116</f>
        <v>Amoxicilline</v>
      </c>
      <c r="N117" s="204" t="str">
        <f>Données_ATB!BO116</f>
        <v/>
      </c>
      <c r="O117" s="97" t="str">
        <f>Données_ATB!BP116</f>
        <v/>
      </c>
      <c r="P117" s="77" t="str">
        <f>Données_ATB!BR116</f>
        <v>Penicillines</v>
      </c>
      <c r="Q117" s="78" t="str">
        <f>Données_ATB!BS116</f>
        <v/>
      </c>
      <c r="R117" s="79" t="str">
        <f>Données_ATB!BT116</f>
        <v/>
      </c>
      <c r="S117" s="78"/>
      <c r="T117" s="78"/>
      <c r="U117" s="77" t="str">
        <f ca="1"/>
        <v>CLAMOXYL OBLET GYNECOLOGIQUE</v>
      </c>
      <c r="V117" s="79" t="e">
        <f ca="1"/>
        <v>#N/A</v>
      </c>
      <c r="W117" s="102"/>
      <c r="X117" s="8"/>
      <c r="Y117" s="8"/>
      <c r="Z117" s="8"/>
      <c r="AA117" s="8"/>
      <c r="AB117" s="102"/>
      <c r="AC117" s="8"/>
      <c r="AD117" s="8"/>
      <c r="AE117" s="8"/>
      <c r="AF117" s="8"/>
      <c r="AG117" s="8"/>
      <c r="AH117" s="8"/>
      <c r="AI117" s="8"/>
      <c r="AJ117" s="8"/>
      <c r="AK117" s="8"/>
      <c r="AL117" s="8"/>
      <c r="AM117" s="8"/>
      <c r="AN117" s="8"/>
      <c r="AO117" s="8"/>
      <c r="AP117" s="8"/>
      <c r="AQ117" s="8"/>
      <c r="AR117" s="8"/>
      <c r="AS117" s="8"/>
      <c r="AT117" s="97"/>
      <c r="AV117" s="56"/>
      <c r="AW117" s="8"/>
      <c r="AX117" s="8"/>
      <c r="AY117" s="8"/>
      <c r="AZ117" s="8"/>
      <c r="BA117" s="8"/>
      <c r="BB117" s="8"/>
      <c r="BC117" s="8"/>
      <c r="BD117" s="102" t="str">
        <f t="shared" si="86"/>
        <v/>
      </c>
      <c r="BE117" s="56" t="str">
        <f t="shared" si="87"/>
        <v>CLAMOXYL OBLET GYNECOLOGIQUE</v>
      </c>
      <c r="BF117" s="204" t="e">
        <f>IF(IF(BN$2="Catégorie",IF(BN$3="Toutes",SUMIFS('Étape 1 - à remplir'!$F$31:$F$400,'Étape 1 - à remplir'!$E$31:$E$400,MASQ2!BE117,'Étape 1 - à remplir'!$G$31:$G$400,"lots"),SUMIFS('Étape 1 - à remplir'!$F$31:$F$400,'Étape 1 - à remplir'!$E$31:$E$400,MASQ2!BE117,'Étape 1 - à remplir'!$C$31:$C$400,BN$3)),IF(BN$2="Âge",IF(BN$3="Tous",SUMIFS('Étape 1 - à remplir'!$F$31:$F$400,'Étape 1 - à remplir'!$E$31:$E$400,MASQ2!BE117,'Étape 1 - à remplir'!$G$31:$G$400,"lots"),SUMIFS('Étape 1 - à remplir'!$F$31:$F$400,'Étape 1 - à remplir'!$E$31:$E$400,MASQ2!BE117,'Étape 1 - à remplir'!$P$31:$P$400,BN$3,'Étape 1 - à remplir'!$G$31:$G$400,"lots")),IF(BN$2="Atelier",IF(BN$3="Tous",SUMIFS('Étape 1 - à remplir'!$F$31:$F$400,'Étape 1 - à remplir'!$E$31:$E$400,MASQ2!BE117,'Étape 1 - à remplir'!$G$31:$G$400,"lots"),SUMIFS('Étape 1 - à remplir'!$F$31:$F$400,'Étape 1 - à remplir'!$E$31:$E$400,MASQ2!BE117,'Étape 1 - à remplir'!$O$31:$O$400,BN$3,'Étape 1 - à remplir'!$G$31:$G$400,"lots")),IF(BN$2="Espèce",IF(BN$3="Tous",SUMIFS('Étape 1 - à remplir'!$F$31:$F$400,'Étape 1 - à remplir'!$E$31:$E$400,MASQ2!BE117,'Étape 1 - à remplir'!$G$31:$G$400,"lots"),SUMIFS('Étape 1 - à remplir'!$F$31:$F$400,'Étape 1 - à remplir'!$E$31:$E$400,MASQ2!BE117,'Étape 1 - à remplir'!$N$31:$N$400,BN$3,'Étape 1 - à remplir'!$G$31:$G$400,"lots"))))))=0,NA(),IF(BN$2="Catégorie",IF(BN$3="Toutes",SUMIFS('Étape 1 - à remplir'!$F$31:$F$400,'Étape 1 - à remplir'!$E$31:$E$400,MASQ2!BE117,'Étape 1 - à remplir'!$G$31:$G$400,"lots"),SUMIFS('Étape 1 - à remplir'!$F$31:$F$400,'Étape 1 - à remplir'!$E$31:$E$400,MASQ2!BE117,'Étape 1 - à remplir'!$C$31:$C$400,BN$3)),IF(BN$2="Âge",IF(BN$3="Tous",SUMIFS('Étape 1 - à remplir'!$F$31:$F$400,'Étape 1 - à remplir'!$E$31:$E$400,MASQ2!BE117,'Étape 1 - à remplir'!$G$31:$G$400,"lots"),SUMIFS('Étape 1 - à remplir'!$F$31:$F$400,'Étape 1 - à remplir'!$E$31:$E$400,MASQ2!BE117,'Étape 1 - à remplir'!$P$31:$P$400,BN$3,'Étape 1 - à remplir'!$G$31:$G$400,"lots")),IF(BN$2="Atelier",IF(BN$3="Tous",SUMIFS('Étape 1 - à remplir'!$F$31:$F$400,'Étape 1 - à remplir'!$E$31:$E$400,MASQ2!BE117,'Étape 1 - à remplir'!$G$31:$G$400,"lots"),SUMIFS('Étape 1 - à remplir'!$F$31:$F$400,'Étape 1 - à remplir'!$E$31:$E$400,MASQ2!BE117,'Étape 1 - à remplir'!$O$31:$O$400,BN$3,'Étape 1 - à remplir'!$G$31:$G$400,"lots")),IF(BN$2="Espèce",IF(BN$3="Tous",SUMIFS('Étape 1 - à remplir'!$F$31:$F$400,'Étape 1 - à remplir'!$E$31:$E$400,MASQ2!BE117,'Étape 1 - à remplir'!$G$31:$G$400,"lots"),SUMIFS('Étape 1 - à remplir'!$F$31:$F$400,'Étape 1 - à remplir'!$E$31:$E$400,MASQ2!BE117,'Étape 1 - à remplir'!$N$31:$N$400,BN$3,'Étape 1 - à remplir'!$G$31:$G$400,"lots")))))))</f>
        <v>#N/A</v>
      </c>
      <c r="BG117" s="204">
        <f t="shared" si="102"/>
        <v>0</v>
      </c>
      <c r="BH117" s="204" t="str">
        <f t="shared" si="88"/>
        <v>Amoxicilline</v>
      </c>
      <c r="BI117" s="204" t="str">
        <f t="shared" si="89"/>
        <v/>
      </c>
      <c r="BJ117" s="204" t="str">
        <f t="shared" si="90"/>
        <v/>
      </c>
      <c r="BK117" s="204" t="str">
        <f t="shared" si="91"/>
        <v>Penicillines</v>
      </c>
      <c r="BL117" s="204" t="str">
        <f t="shared" si="92"/>
        <v/>
      </c>
      <c r="BM117" s="97" t="str">
        <f t="shared" si="93"/>
        <v/>
      </c>
      <c r="BN117" s="78"/>
      <c r="BO117" s="78"/>
      <c r="BP117" s="77" t="str">
        <f ca="1"/>
        <v>CLAMOXYL OBLET GYNECOLOGIQUE</v>
      </c>
      <c r="BQ117" s="79" t="e">
        <f ca="1"/>
        <v>#N/A</v>
      </c>
      <c r="BR117" s="102"/>
      <c r="BS117" s="8"/>
      <c r="BT117" s="8"/>
      <c r="BU117" s="8"/>
      <c r="BV117" s="8"/>
      <c r="BW117" s="8"/>
      <c r="BX117" s="8"/>
      <c r="BY117" s="78"/>
      <c r="BZ117" s="8"/>
      <c r="CA117" s="8"/>
      <c r="CB117" s="8"/>
      <c r="CC117" s="8"/>
      <c r="CD117" s="8"/>
      <c r="CE117" s="8"/>
      <c r="CF117" s="8"/>
      <c r="CG117" s="8"/>
      <c r="CH117" s="8"/>
      <c r="CI117" s="8"/>
      <c r="CJ117" s="8"/>
      <c r="CK117" s="8"/>
      <c r="CL117" s="8"/>
      <c r="CM117" s="8"/>
      <c r="CN117" s="8"/>
      <c r="CO117" s="97"/>
      <c r="CQ117" s="56"/>
      <c r="CR117" s="8"/>
      <c r="CS117" s="8"/>
      <c r="CT117" s="8"/>
      <c r="CU117" s="8"/>
      <c r="CV117" s="8"/>
      <c r="CW117" s="8"/>
      <c r="CX117" s="8"/>
      <c r="CY117" s="102" t="str">
        <f t="shared" si="94"/>
        <v/>
      </c>
      <c r="CZ117" s="56" t="str">
        <f t="shared" si="95"/>
        <v>CLAMOXYL OBLET GYNECOLOGIQUE</v>
      </c>
      <c r="DA117" s="204" t="e">
        <f>IF(IF(DI$2="Catégorie",IF(DI$3="Toutes",SUMIFS('Étape 1 - à remplir'!$F$31:$F$400,'Étape 1 - à remplir'!$E$31:$E$400,MASQ2!CZ117,'Étape 1 - à remplir'!$G$31:$G$400,"kg"),SUMIFS('Étape 1 - à remplir'!$F$31:$F$400,'Étape 1 - à remplir'!$E$31:$E$400,MASQ2!CZ117,'Étape 1 - à remplir'!$C$31:$C$400,DI$3)),IF(DI$2="Âge",IF(DI$3="Tous",SUMIFS('Étape 1 - à remplir'!$F$31:$F$400,'Étape 1 - à remplir'!$E$31:$E$400,MASQ2!CZ117,'Étape 1 - à remplir'!$G$31:$G$400,"kg"),SUMIFS('Étape 1 - à remplir'!$F$31:$F$400,'Étape 1 - à remplir'!$E$31:$E$400,MASQ2!CZ117,'Étape 1 - à remplir'!$P$31:$P$400,DI$3,'Étape 1 - à remplir'!$G$31:$G$400,"kg")),IF(DI$2="Atelier",IF(DI$3="Tous",SUMIFS('Étape 1 - à remplir'!$F$31:$F$400,'Étape 1 - à remplir'!$E$31:$E$400,MASQ2!CZ117,'Étape 1 - à remplir'!$G$31:$G$400,"kg"),SUMIFS('Étape 1 - à remplir'!$F$31:$F$400,'Étape 1 - à remplir'!$E$31:$E$400,MASQ2!CZ117,'Étape 1 - à remplir'!$O$31:$O$400,DI$3,'Étape 1 - à remplir'!$G$31:$G$400,"kg")),IF(DI$2="Espèce",IF(DI$3="Tous",SUMIFS('Étape 1 - à remplir'!$F$31:$F$400,'Étape 1 - à remplir'!$E$31:$E$400,MASQ2!CZ117,'Étape 1 - à remplir'!$G$31:$G$400,"kg"),SUMIFS('Étape 1 - à remplir'!$F$31:$F$400,'Étape 1 - à remplir'!$E$31:$E$400,MASQ2!CZ117,'Étape 1 - à remplir'!$N$31:$N$400,DI$3,'Étape 1 - à remplir'!$G$31:$G$400,"kg"))))))=0,NA(),IF(DI$2="Catégorie",IF(DI$3="Toutes",SUMIFS('Étape 1 - à remplir'!$F$31:$F$400,'Étape 1 - à remplir'!$E$31:$E$400,MASQ2!CZ117,'Étape 1 - à remplir'!$G$31:$G$400,"kg"),SUMIFS('Étape 1 - à remplir'!$F$31:$F$400,'Étape 1 - à remplir'!$E$31:$E$400,MASQ2!CZ117,'Étape 1 - à remplir'!$C$31:$C$400,DI$3)),IF(DI$2="Âge",IF(DI$3="Tous",SUMIFS('Étape 1 - à remplir'!$F$31:$F$400,'Étape 1 - à remplir'!$E$31:$E$400,MASQ2!CZ117,'Étape 1 - à remplir'!$G$31:$G$400,"kg"),SUMIFS('Étape 1 - à remplir'!$F$31:$F$400,'Étape 1 - à remplir'!$E$31:$E$400,MASQ2!CZ117,'Étape 1 - à remplir'!$P$31:$P$400,DI$3,'Étape 1 - à remplir'!$G$31:$G$400,"kg")),IF(DI$2="Atelier",IF(DI$3="Tous",SUMIFS('Étape 1 - à remplir'!$F$31:$F$400,'Étape 1 - à remplir'!$E$31:$E$400,MASQ2!CZ117,'Étape 1 - à remplir'!$G$31:$G$400,"kg"),SUMIFS('Étape 1 - à remplir'!$F$31:$F$400,'Étape 1 - à remplir'!$E$31:$E$400,MASQ2!CZ117,'Étape 1 - à remplir'!$O$31:$O$400,DI$3,'Étape 1 - à remplir'!$G$31:$G$400,"kg")),IF(DI$2="Espèce",IF(DI$3="Tous",SUMIFS('Étape 1 - à remplir'!$F$31:$F$400,'Étape 1 - à remplir'!$E$31:$E$400,MASQ2!CZ117,'Étape 1 - à remplir'!$G$31:$G$400,"kg"),SUMIFS('Étape 1 - à remplir'!$F$31:$F$400,'Étape 1 - à remplir'!$E$31:$E$400,MASQ2!CZ117,'Étape 1 - à remplir'!$N$31:$N$400,DI$3,'Étape 1 - à remplir'!$G$31:$G$400,"kg")))))))</f>
        <v>#N/A</v>
      </c>
      <c r="DB117" s="104">
        <f t="shared" si="103"/>
        <v>0</v>
      </c>
      <c r="DC117" s="204" t="str">
        <f t="shared" si="96"/>
        <v>Amoxicilline</v>
      </c>
      <c r="DD117" s="204" t="str">
        <f t="shared" si="97"/>
        <v/>
      </c>
      <c r="DE117" s="204" t="str">
        <f t="shared" si="98"/>
        <v/>
      </c>
      <c r="DF117" s="204" t="str">
        <f t="shared" si="99"/>
        <v>Penicillines</v>
      </c>
      <c r="DG117" s="204" t="str">
        <f t="shared" si="100"/>
        <v/>
      </c>
      <c r="DH117" s="97" t="str">
        <f t="shared" si="101"/>
        <v/>
      </c>
      <c r="DI117" s="78"/>
      <c r="DJ117" s="78"/>
      <c r="DK117" s="77" t="str">
        <f ca="1"/>
        <v>CLAMOXYL OBLET GYNECOLOGIQUE</v>
      </c>
      <c r="DL117" s="79" t="e">
        <f ca="1"/>
        <v>#N/A</v>
      </c>
      <c r="DM117" s="102"/>
      <c r="DN117" s="8"/>
      <c r="DO117" s="8"/>
      <c r="DP117" s="8"/>
      <c r="DQ117" s="8"/>
      <c r="DR117" s="8"/>
      <c r="DS117" s="8"/>
      <c r="DT117" s="8"/>
      <c r="DU117" s="8"/>
      <c r="DV117" s="8"/>
      <c r="DW117" s="8"/>
      <c r="DX117" s="8"/>
      <c r="DY117" s="8"/>
      <c r="DZ117" s="8"/>
      <c r="EA117" s="8"/>
      <c r="EB117" s="8"/>
      <c r="EC117" s="8"/>
      <c r="ED117" s="8"/>
      <c r="EE117" s="8"/>
      <c r="EF117" s="8"/>
      <c r="EG117" s="8"/>
      <c r="EH117" s="8"/>
      <c r="EI117" s="8"/>
      <c r="EJ117" s="97"/>
    </row>
    <row r="118" spans="1:140" x14ac:dyDescent="0.25">
      <c r="A118" s="56"/>
      <c r="B118" s="8"/>
      <c r="C118" s="8"/>
      <c r="D118" s="8"/>
      <c r="E118" s="8"/>
      <c r="F118" s="8"/>
      <c r="G118" s="8"/>
      <c r="H118" s="8"/>
      <c r="I118" s="102" t="str">
        <f>INDEX(Données_ATB!BE:BV,MATCH(MASQ2!J118,Données_ATB!BE:BE,0),18)</f>
        <v/>
      </c>
      <c r="J118" s="77" t="str">
        <f>Données_ATB!BE117</f>
        <v>CLAMOXYL SUSPENSION</v>
      </c>
      <c r="K118" s="204" t="e">
        <f>IF(IF(S$2="Catégorie",IF(S$3="Toutes",SUMIFS('Étape 1 - à remplir'!$F$31:$F$400,'Étape 1 - à remplir'!$E$31:$E$400,MASQ2!J118,'Étape 1 - à remplir'!$G$31:$G$400,"animaux"),SUMIFS('Étape 1 - à remplir'!$F$31:$F$400,'Étape 1 - à remplir'!$E$31:$E$400,MASQ2!J118,'Étape 1 - à remplir'!$C$31:$C$400,S$3)),IF(S$2="Âge",IF(S$3="Tous",SUMIFS('Étape 1 - à remplir'!$F$31:$F$400,'Étape 1 - à remplir'!$E$31:$E$400,MASQ2!J118,'Étape 1 - à remplir'!$G$31:$G$400,"animaux"),SUMIFS('Étape 1 - à remplir'!$F$31:$F$400,'Étape 1 - à remplir'!$E$31:$E$400,MASQ2!J118,'Étape 1 - à remplir'!$P$31:$P$400,S$3)),IF(S$2="Atelier",IF(S$3="Tous",SUMIFS('Étape 1 - à remplir'!$F$31:$F$400,'Étape 1 - à remplir'!$E$31:$E$400,MASQ2!J118,'Étape 1 - à remplir'!$G$31:$G$400,"animaux"),SUMIFS('Étape 1 - à remplir'!$F$31:$F$400,'Étape 1 - à remplir'!$E$31:$E$400,MASQ2!J118,'Étape 1 - à remplir'!$O$31:$O$400,S$3)),IF(S$2="Espèce",IF(S$3="Tous",SUMIFS('Étape 1 - à remplir'!$F$31:$F$400,'Étape 1 - à remplir'!$E$31:$E$400,MASQ2!J118,'Étape 1 - à remplir'!$G$31:$G$400,"animaux"),SUMIFS('Étape 1 - à remplir'!$F$31:$F$400,'Étape 1 - à remplir'!$E$31:$E$400,MASQ2!J118,'Étape 1 - à remplir'!$N$31:$N$400,S$3))))))=0,NA(),IF(S$2="Catégorie",IF(S$3="Toutes",SUMIFS('Étape 1 - à remplir'!$F$31:$F$400,'Étape 1 - à remplir'!$E$31:$E$400,MASQ2!J118,'Étape 1 - à remplir'!$G$31:$G$400,"animaux"),SUMIFS('Étape 1 - à remplir'!$F$31:$F$400,'Étape 1 - à remplir'!$E$31:$E$400,MASQ2!J118,'Étape 1 - à remplir'!$C$31:$C$400,S$3)),IF(S$2="Âge",IF(S$3="Tous",SUMIFS('Étape 1 - à remplir'!$F$31:$F$400,'Étape 1 - à remplir'!$E$31:$E$400,MASQ2!J118,'Étape 1 - à remplir'!$G$31:$G$400,"animaux"),SUMIFS('Étape 1 - à remplir'!$F$31:$F$400,'Étape 1 - à remplir'!$E$31:$E$400,MASQ2!J118,'Étape 1 - à remplir'!$P$31:$P$400,S$3)),IF(S$2="Atelier",IF(S$3="Tous",SUMIFS('Étape 1 - à remplir'!$F$31:$F$400,'Étape 1 - à remplir'!$E$31:$E$400,MASQ2!J118,'Étape 1 - à remplir'!$G$31:$G$400,"animaux"),SUMIFS('Étape 1 - à remplir'!$F$31:$F$400,'Étape 1 - à remplir'!$E$31:$E$400,MASQ2!J118,'Étape 1 - à remplir'!$O$31:$O$400,S$3)),IF(S$2="Espèce",IF(S$3="Tous",SUMIFS('Étape 1 - à remplir'!$F$31:$F$400,'Étape 1 - à remplir'!$E$31:$E$400,MASQ2!J118,'Étape 1 - à remplir'!$G$31:$G$400,"animaux"),SUMIFS('Étape 1 - à remplir'!$F$31:$F$400,'Étape 1 - à remplir'!$E$31:$E$400,MASQ2!J118,'Étape 1 - à remplir'!$N$31:$N$400,S$3)))))))</f>
        <v>#N/A</v>
      </c>
      <c r="L118" s="97">
        <f t="shared" si="104"/>
        <v>0</v>
      </c>
      <c r="M118" s="56" t="str">
        <f>Données_ATB!BN117</f>
        <v>Amoxicilline</v>
      </c>
      <c r="N118" s="204" t="str">
        <f>Données_ATB!BO117</f>
        <v/>
      </c>
      <c r="O118" s="97" t="str">
        <f>Données_ATB!BP117</f>
        <v/>
      </c>
      <c r="P118" s="77" t="str">
        <f>Données_ATB!BR117</f>
        <v>Penicillines</v>
      </c>
      <c r="Q118" s="78" t="str">
        <f>Données_ATB!BS117</f>
        <v/>
      </c>
      <c r="R118" s="79" t="str">
        <f>Données_ATB!BT117</f>
        <v/>
      </c>
      <c r="S118" s="78"/>
      <c r="T118" s="78"/>
      <c r="U118" s="77" t="str">
        <f ca="1"/>
        <v>CLAMOXYL SUSPENSION</v>
      </c>
      <c r="V118" s="79" t="e">
        <f ca="1"/>
        <v>#N/A</v>
      </c>
      <c r="W118" s="102"/>
      <c r="X118" s="8"/>
      <c r="Y118" s="8"/>
      <c r="Z118" s="8"/>
      <c r="AA118" s="8"/>
      <c r="AB118" s="102"/>
      <c r="AC118" s="8"/>
      <c r="AD118" s="8"/>
      <c r="AE118" s="8"/>
      <c r="AF118" s="8"/>
      <c r="AG118" s="8"/>
      <c r="AH118" s="8"/>
      <c r="AI118" s="8"/>
      <c r="AJ118" s="8"/>
      <c r="AK118" s="8"/>
      <c r="AL118" s="8"/>
      <c r="AM118" s="8"/>
      <c r="AN118" s="8"/>
      <c r="AO118" s="8"/>
      <c r="AP118" s="8"/>
      <c r="AQ118" s="8"/>
      <c r="AR118" s="8"/>
      <c r="AS118" s="8"/>
      <c r="AT118" s="97"/>
      <c r="AV118" s="56"/>
      <c r="AW118" s="8"/>
      <c r="AX118" s="8"/>
      <c r="AY118" s="8"/>
      <c r="AZ118" s="8"/>
      <c r="BA118" s="8"/>
      <c r="BB118" s="8"/>
      <c r="BC118" s="8"/>
      <c r="BD118" s="102" t="str">
        <f t="shared" si="86"/>
        <v/>
      </c>
      <c r="BE118" s="56" t="str">
        <f t="shared" si="87"/>
        <v>CLAMOXYL SUSPENSION</v>
      </c>
      <c r="BF118" s="204" t="e">
        <f>IF(IF(BN$2="Catégorie",IF(BN$3="Toutes",SUMIFS('Étape 1 - à remplir'!$F$31:$F$400,'Étape 1 - à remplir'!$E$31:$E$400,MASQ2!BE118,'Étape 1 - à remplir'!$G$31:$G$400,"lots"),SUMIFS('Étape 1 - à remplir'!$F$31:$F$400,'Étape 1 - à remplir'!$E$31:$E$400,MASQ2!BE118,'Étape 1 - à remplir'!$C$31:$C$400,BN$3)),IF(BN$2="Âge",IF(BN$3="Tous",SUMIFS('Étape 1 - à remplir'!$F$31:$F$400,'Étape 1 - à remplir'!$E$31:$E$400,MASQ2!BE118,'Étape 1 - à remplir'!$G$31:$G$400,"lots"),SUMIFS('Étape 1 - à remplir'!$F$31:$F$400,'Étape 1 - à remplir'!$E$31:$E$400,MASQ2!BE118,'Étape 1 - à remplir'!$P$31:$P$400,BN$3,'Étape 1 - à remplir'!$G$31:$G$400,"lots")),IF(BN$2="Atelier",IF(BN$3="Tous",SUMIFS('Étape 1 - à remplir'!$F$31:$F$400,'Étape 1 - à remplir'!$E$31:$E$400,MASQ2!BE118,'Étape 1 - à remplir'!$G$31:$G$400,"lots"),SUMIFS('Étape 1 - à remplir'!$F$31:$F$400,'Étape 1 - à remplir'!$E$31:$E$400,MASQ2!BE118,'Étape 1 - à remplir'!$O$31:$O$400,BN$3,'Étape 1 - à remplir'!$G$31:$G$400,"lots")),IF(BN$2="Espèce",IF(BN$3="Tous",SUMIFS('Étape 1 - à remplir'!$F$31:$F$400,'Étape 1 - à remplir'!$E$31:$E$400,MASQ2!BE118,'Étape 1 - à remplir'!$G$31:$G$400,"lots"),SUMIFS('Étape 1 - à remplir'!$F$31:$F$400,'Étape 1 - à remplir'!$E$31:$E$400,MASQ2!BE118,'Étape 1 - à remplir'!$N$31:$N$400,BN$3,'Étape 1 - à remplir'!$G$31:$G$400,"lots"))))))=0,NA(),IF(BN$2="Catégorie",IF(BN$3="Toutes",SUMIFS('Étape 1 - à remplir'!$F$31:$F$400,'Étape 1 - à remplir'!$E$31:$E$400,MASQ2!BE118,'Étape 1 - à remplir'!$G$31:$G$400,"lots"),SUMIFS('Étape 1 - à remplir'!$F$31:$F$400,'Étape 1 - à remplir'!$E$31:$E$400,MASQ2!BE118,'Étape 1 - à remplir'!$C$31:$C$400,BN$3)),IF(BN$2="Âge",IF(BN$3="Tous",SUMIFS('Étape 1 - à remplir'!$F$31:$F$400,'Étape 1 - à remplir'!$E$31:$E$400,MASQ2!BE118,'Étape 1 - à remplir'!$G$31:$G$400,"lots"),SUMIFS('Étape 1 - à remplir'!$F$31:$F$400,'Étape 1 - à remplir'!$E$31:$E$400,MASQ2!BE118,'Étape 1 - à remplir'!$P$31:$P$400,BN$3,'Étape 1 - à remplir'!$G$31:$G$400,"lots")),IF(BN$2="Atelier",IF(BN$3="Tous",SUMIFS('Étape 1 - à remplir'!$F$31:$F$400,'Étape 1 - à remplir'!$E$31:$E$400,MASQ2!BE118,'Étape 1 - à remplir'!$G$31:$G$400,"lots"),SUMIFS('Étape 1 - à remplir'!$F$31:$F$400,'Étape 1 - à remplir'!$E$31:$E$400,MASQ2!BE118,'Étape 1 - à remplir'!$O$31:$O$400,BN$3,'Étape 1 - à remplir'!$G$31:$G$400,"lots")),IF(BN$2="Espèce",IF(BN$3="Tous",SUMIFS('Étape 1 - à remplir'!$F$31:$F$400,'Étape 1 - à remplir'!$E$31:$E$400,MASQ2!BE118,'Étape 1 - à remplir'!$G$31:$G$400,"lots"),SUMIFS('Étape 1 - à remplir'!$F$31:$F$400,'Étape 1 - à remplir'!$E$31:$E$400,MASQ2!BE118,'Étape 1 - à remplir'!$N$31:$N$400,BN$3,'Étape 1 - à remplir'!$G$31:$G$400,"lots")))))))</f>
        <v>#N/A</v>
      </c>
      <c r="BG118" s="204">
        <f t="shared" si="102"/>
        <v>0</v>
      </c>
      <c r="BH118" s="204" t="str">
        <f t="shared" si="88"/>
        <v>Amoxicilline</v>
      </c>
      <c r="BI118" s="204" t="str">
        <f t="shared" si="89"/>
        <v/>
      </c>
      <c r="BJ118" s="204" t="str">
        <f t="shared" si="90"/>
        <v/>
      </c>
      <c r="BK118" s="204" t="str">
        <f t="shared" si="91"/>
        <v>Penicillines</v>
      </c>
      <c r="BL118" s="204" t="str">
        <f t="shared" si="92"/>
        <v/>
      </c>
      <c r="BM118" s="97" t="str">
        <f t="shared" si="93"/>
        <v/>
      </c>
      <c r="BN118" s="78"/>
      <c r="BO118" s="78"/>
      <c r="BP118" s="77" t="str">
        <f ca="1"/>
        <v>CLAMOXYL SUSPENSION</v>
      </c>
      <c r="BQ118" s="79" t="e">
        <f ca="1"/>
        <v>#N/A</v>
      </c>
      <c r="BR118" s="102"/>
      <c r="BS118" s="8"/>
      <c r="BT118" s="8"/>
      <c r="BU118" s="8"/>
      <c r="BV118" s="8"/>
      <c r="BW118" s="8"/>
      <c r="BX118" s="8"/>
      <c r="BY118" s="78"/>
      <c r="BZ118" s="8"/>
      <c r="CA118" s="8"/>
      <c r="CB118" s="8"/>
      <c r="CC118" s="8"/>
      <c r="CD118" s="8"/>
      <c r="CE118" s="8"/>
      <c r="CF118" s="8"/>
      <c r="CG118" s="8"/>
      <c r="CH118" s="8"/>
      <c r="CI118" s="8"/>
      <c r="CJ118" s="8"/>
      <c r="CK118" s="8"/>
      <c r="CL118" s="8"/>
      <c r="CM118" s="8"/>
      <c r="CN118" s="8"/>
      <c r="CO118" s="97"/>
      <c r="CQ118" s="56"/>
      <c r="CR118" s="8"/>
      <c r="CS118" s="8"/>
      <c r="CT118" s="8"/>
      <c r="CU118" s="8"/>
      <c r="CV118" s="8"/>
      <c r="CW118" s="8"/>
      <c r="CX118" s="8"/>
      <c r="CY118" s="102" t="str">
        <f t="shared" si="94"/>
        <v/>
      </c>
      <c r="CZ118" s="56" t="str">
        <f t="shared" si="95"/>
        <v>CLAMOXYL SUSPENSION</v>
      </c>
      <c r="DA118" s="204" t="e">
        <f>IF(IF(DI$2="Catégorie",IF(DI$3="Toutes",SUMIFS('Étape 1 - à remplir'!$F$31:$F$400,'Étape 1 - à remplir'!$E$31:$E$400,MASQ2!CZ118,'Étape 1 - à remplir'!$G$31:$G$400,"kg"),SUMIFS('Étape 1 - à remplir'!$F$31:$F$400,'Étape 1 - à remplir'!$E$31:$E$400,MASQ2!CZ118,'Étape 1 - à remplir'!$C$31:$C$400,DI$3)),IF(DI$2="Âge",IF(DI$3="Tous",SUMIFS('Étape 1 - à remplir'!$F$31:$F$400,'Étape 1 - à remplir'!$E$31:$E$400,MASQ2!CZ118,'Étape 1 - à remplir'!$G$31:$G$400,"kg"),SUMIFS('Étape 1 - à remplir'!$F$31:$F$400,'Étape 1 - à remplir'!$E$31:$E$400,MASQ2!CZ118,'Étape 1 - à remplir'!$P$31:$P$400,DI$3,'Étape 1 - à remplir'!$G$31:$G$400,"kg")),IF(DI$2="Atelier",IF(DI$3="Tous",SUMIFS('Étape 1 - à remplir'!$F$31:$F$400,'Étape 1 - à remplir'!$E$31:$E$400,MASQ2!CZ118,'Étape 1 - à remplir'!$G$31:$G$400,"kg"),SUMIFS('Étape 1 - à remplir'!$F$31:$F$400,'Étape 1 - à remplir'!$E$31:$E$400,MASQ2!CZ118,'Étape 1 - à remplir'!$O$31:$O$400,DI$3,'Étape 1 - à remplir'!$G$31:$G$400,"kg")),IF(DI$2="Espèce",IF(DI$3="Tous",SUMIFS('Étape 1 - à remplir'!$F$31:$F$400,'Étape 1 - à remplir'!$E$31:$E$400,MASQ2!CZ118,'Étape 1 - à remplir'!$G$31:$G$400,"kg"),SUMIFS('Étape 1 - à remplir'!$F$31:$F$400,'Étape 1 - à remplir'!$E$31:$E$400,MASQ2!CZ118,'Étape 1 - à remplir'!$N$31:$N$400,DI$3,'Étape 1 - à remplir'!$G$31:$G$400,"kg"))))))=0,NA(),IF(DI$2="Catégorie",IF(DI$3="Toutes",SUMIFS('Étape 1 - à remplir'!$F$31:$F$400,'Étape 1 - à remplir'!$E$31:$E$400,MASQ2!CZ118,'Étape 1 - à remplir'!$G$31:$G$400,"kg"),SUMIFS('Étape 1 - à remplir'!$F$31:$F$400,'Étape 1 - à remplir'!$E$31:$E$400,MASQ2!CZ118,'Étape 1 - à remplir'!$C$31:$C$400,DI$3)),IF(DI$2="Âge",IF(DI$3="Tous",SUMIFS('Étape 1 - à remplir'!$F$31:$F$400,'Étape 1 - à remplir'!$E$31:$E$400,MASQ2!CZ118,'Étape 1 - à remplir'!$G$31:$G$400,"kg"),SUMIFS('Étape 1 - à remplir'!$F$31:$F$400,'Étape 1 - à remplir'!$E$31:$E$400,MASQ2!CZ118,'Étape 1 - à remplir'!$P$31:$P$400,DI$3,'Étape 1 - à remplir'!$G$31:$G$400,"kg")),IF(DI$2="Atelier",IF(DI$3="Tous",SUMIFS('Étape 1 - à remplir'!$F$31:$F$400,'Étape 1 - à remplir'!$E$31:$E$400,MASQ2!CZ118,'Étape 1 - à remplir'!$G$31:$G$400,"kg"),SUMIFS('Étape 1 - à remplir'!$F$31:$F$400,'Étape 1 - à remplir'!$E$31:$E$400,MASQ2!CZ118,'Étape 1 - à remplir'!$O$31:$O$400,DI$3,'Étape 1 - à remplir'!$G$31:$G$400,"kg")),IF(DI$2="Espèce",IF(DI$3="Tous",SUMIFS('Étape 1 - à remplir'!$F$31:$F$400,'Étape 1 - à remplir'!$E$31:$E$400,MASQ2!CZ118,'Étape 1 - à remplir'!$G$31:$G$400,"kg"),SUMIFS('Étape 1 - à remplir'!$F$31:$F$400,'Étape 1 - à remplir'!$E$31:$E$400,MASQ2!CZ118,'Étape 1 - à remplir'!$N$31:$N$400,DI$3,'Étape 1 - à remplir'!$G$31:$G$400,"kg")))))))</f>
        <v>#N/A</v>
      </c>
      <c r="DB118" s="104">
        <f t="shared" si="103"/>
        <v>0</v>
      </c>
      <c r="DC118" s="204" t="str">
        <f t="shared" si="96"/>
        <v>Amoxicilline</v>
      </c>
      <c r="DD118" s="204" t="str">
        <f t="shared" si="97"/>
        <v/>
      </c>
      <c r="DE118" s="204" t="str">
        <f t="shared" si="98"/>
        <v/>
      </c>
      <c r="DF118" s="204" t="str">
        <f t="shared" si="99"/>
        <v>Penicillines</v>
      </c>
      <c r="DG118" s="204" t="str">
        <f t="shared" si="100"/>
        <v/>
      </c>
      <c r="DH118" s="97" t="str">
        <f t="shared" si="101"/>
        <v/>
      </c>
      <c r="DI118" s="78"/>
      <c r="DJ118" s="78"/>
      <c r="DK118" s="77" t="str">
        <f ca="1"/>
        <v>CLAMOXYL SUSPENSION</v>
      </c>
      <c r="DL118" s="79" t="e">
        <f ca="1"/>
        <v>#N/A</v>
      </c>
      <c r="DM118" s="102"/>
      <c r="DN118" s="8"/>
      <c r="DO118" s="8"/>
      <c r="DP118" s="8"/>
      <c r="DQ118" s="8"/>
      <c r="DR118" s="8"/>
      <c r="DS118" s="8"/>
      <c r="DT118" s="8"/>
      <c r="DU118" s="8"/>
      <c r="DV118" s="8"/>
      <c r="DW118" s="8"/>
      <c r="DX118" s="8"/>
      <c r="DY118" s="8"/>
      <c r="DZ118" s="8"/>
      <c r="EA118" s="8"/>
      <c r="EB118" s="8"/>
      <c r="EC118" s="8"/>
      <c r="ED118" s="8"/>
      <c r="EE118" s="8"/>
      <c r="EF118" s="8"/>
      <c r="EG118" s="8"/>
      <c r="EH118" s="8"/>
      <c r="EI118" s="8"/>
      <c r="EJ118" s="97"/>
    </row>
    <row r="119" spans="1:140" x14ac:dyDescent="0.25">
      <c r="A119" s="56"/>
      <c r="B119" s="8"/>
      <c r="C119" s="8"/>
      <c r="D119" s="8"/>
      <c r="E119" s="8"/>
      <c r="F119" s="8"/>
      <c r="G119" s="8"/>
      <c r="H119" s="8"/>
      <c r="I119" s="102" t="str">
        <f>INDEX(Données_ATB!BE:BV,MATCH(MASQ2!J119,Données_ATB!BE:BE,0),18)</f>
        <v/>
      </c>
      <c r="J119" s="77" t="str">
        <f>Données_ATB!BE118</f>
        <v>CLAVOBAY SUSPENSION INJECTABLE</v>
      </c>
      <c r="K119" s="204" t="e">
        <f>IF(IF(S$2="Catégorie",IF(S$3="Toutes",SUMIFS('Étape 1 - à remplir'!$F$31:$F$400,'Étape 1 - à remplir'!$E$31:$E$400,MASQ2!J119,'Étape 1 - à remplir'!$G$31:$G$400,"animaux"),SUMIFS('Étape 1 - à remplir'!$F$31:$F$400,'Étape 1 - à remplir'!$E$31:$E$400,MASQ2!J119,'Étape 1 - à remplir'!$C$31:$C$400,S$3)),IF(S$2="Âge",IF(S$3="Tous",SUMIFS('Étape 1 - à remplir'!$F$31:$F$400,'Étape 1 - à remplir'!$E$31:$E$400,MASQ2!J119,'Étape 1 - à remplir'!$G$31:$G$400,"animaux"),SUMIFS('Étape 1 - à remplir'!$F$31:$F$400,'Étape 1 - à remplir'!$E$31:$E$400,MASQ2!J119,'Étape 1 - à remplir'!$P$31:$P$400,S$3)),IF(S$2="Atelier",IF(S$3="Tous",SUMIFS('Étape 1 - à remplir'!$F$31:$F$400,'Étape 1 - à remplir'!$E$31:$E$400,MASQ2!J119,'Étape 1 - à remplir'!$G$31:$G$400,"animaux"),SUMIFS('Étape 1 - à remplir'!$F$31:$F$400,'Étape 1 - à remplir'!$E$31:$E$400,MASQ2!J119,'Étape 1 - à remplir'!$O$31:$O$400,S$3)),IF(S$2="Espèce",IF(S$3="Tous",SUMIFS('Étape 1 - à remplir'!$F$31:$F$400,'Étape 1 - à remplir'!$E$31:$E$400,MASQ2!J119,'Étape 1 - à remplir'!$G$31:$G$400,"animaux"),SUMIFS('Étape 1 - à remplir'!$F$31:$F$400,'Étape 1 - à remplir'!$E$31:$E$400,MASQ2!J119,'Étape 1 - à remplir'!$N$31:$N$400,S$3))))))=0,NA(),IF(S$2="Catégorie",IF(S$3="Toutes",SUMIFS('Étape 1 - à remplir'!$F$31:$F$400,'Étape 1 - à remplir'!$E$31:$E$400,MASQ2!J119,'Étape 1 - à remplir'!$G$31:$G$400,"animaux"),SUMIFS('Étape 1 - à remplir'!$F$31:$F$400,'Étape 1 - à remplir'!$E$31:$E$400,MASQ2!J119,'Étape 1 - à remplir'!$C$31:$C$400,S$3)),IF(S$2="Âge",IF(S$3="Tous",SUMIFS('Étape 1 - à remplir'!$F$31:$F$400,'Étape 1 - à remplir'!$E$31:$E$400,MASQ2!J119,'Étape 1 - à remplir'!$G$31:$G$400,"animaux"),SUMIFS('Étape 1 - à remplir'!$F$31:$F$400,'Étape 1 - à remplir'!$E$31:$E$400,MASQ2!J119,'Étape 1 - à remplir'!$P$31:$P$400,S$3)),IF(S$2="Atelier",IF(S$3="Tous",SUMIFS('Étape 1 - à remplir'!$F$31:$F$400,'Étape 1 - à remplir'!$E$31:$E$400,MASQ2!J119,'Étape 1 - à remplir'!$G$31:$G$400,"animaux"),SUMIFS('Étape 1 - à remplir'!$F$31:$F$400,'Étape 1 - à remplir'!$E$31:$E$400,MASQ2!J119,'Étape 1 - à remplir'!$O$31:$O$400,S$3)),IF(S$2="Espèce",IF(S$3="Tous",SUMIFS('Étape 1 - à remplir'!$F$31:$F$400,'Étape 1 - à remplir'!$E$31:$E$400,MASQ2!J119,'Étape 1 - à remplir'!$G$31:$G$400,"animaux"),SUMIFS('Étape 1 - à remplir'!$F$31:$F$400,'Étape 1 - à remplir'!$E$31:$E$400,MASQ2!J119,'Étape 1 - à remplir'!$N$31:$N$400,S$3)))))))</f>
        <v>#N/A</v>
      </c>
      <c r="L119" s="97">
        <f t="shared" si="104"/>
        <v>0</v>
      </c>
      <c r="M119" s="56" t="str">
        <f>Données_ATB!BN118</f>
        <v>Amoxicilline</v>
      </c>
      <c r="N119" s="204" t="str">
        <f>Données_ATB!BO118</f>
        <v>Acide clavulanique</v>
      </c>
      <c r="O119" s="97" t="str">
        <f>Données_ATB!BP118</f>
        <v/>
      </c>
      <c r="P119" s="77" t="str">
        <f>Données_ATB!BR118</f>
        <v>Penicillines</v>
      </c>
      <c r="Q119" s="78" t="str">
        <f>Données_ATB!BS118</f>
        <v>Acide clavulanique</v>
      </c>
      <c r="R119" s="79" t="str">
        <f>Données_ATB!BT118</f>
        <v/>
      </c>
      <c r="S119" s="78"/>
      <c r="T119" s="78"/>
      <c r="U119" s="77" t="str">
        <f ca="1"/>
        <v>CLAVOBAY SUSPENSION INJECTABLE</v>
      </c>
      <c r="V119" s="79" t="e">
        <f ca="1"/>
        <v>#N/A</v>
      </c>
      <c r="W119" s="102"/>
      <c r="X119" s="8"/>
      <c r="Y119" s="8"/>
      <c r="Z119" s="8"/>
      <c r="AA119" s="8"/>
      <c r="AB119" s="102"/>
      <c r="AC119" s="8"/>
      <c r="AD119" s="8"/>
      <c r="AE119" s="8"/>
      <c r="AF119" s="8"/>
      <c r="AG119" s="8"/>
      <c r="AH119" s="8"/>
      <c r="AI119" s="8"/>
      <c r="AJ119" s="8"/>
      <c r="AK119" s="8"/>
      <c r="AL119" s="8"/>
      <c r="AM119" s="8"/>
      <c r="AN119" s="8"/>
      <c r="AO119" s="8"/>
      <c r="AP119" s="8"/>
      <c r="AQ119" s="8"/>
      <c r="AR119" s="8"/>
      <c r="AS119" s="8"/>
      <c r="AT119" s="97"/>
      <c r="AV119" s="56"/>
      <c r="AW119" s="8"/>
      <c r="AX119" s="8"/>
      <c r="AY119" s="8"/>
      <c r="AZ119" s="8"/>
      <c r="BA119" s="8"/>
      <c r="BB119" s="8"/>
      <c r="BC119" s="8"/>
      <c r="BD119" s="102" t="str">
        <f t="shared" si="86"/>
        <v/>
      </c>
      <c r="BE119" s="56" t="str">
        <f t="shared" si="87"/>
        <v>CLAVOBAY SUSPENSION INJECTABLE</v>
      </c>
      <c r="BF119" s="204" t="e">
        <f>IF(IF(BN$2="Catégorie",IF(BN$3="Toutes",SUMIFS('Étape 1 - à remplir'!$F$31:$F$400,'Étape 1 - à remplir'!$E$31:$E$400,MASQ2!BE119,'Étape 1 - à remplir'!$G$31:$G$400,"lots"),SUMIFS('Étape 1 - à remplir'!$F$31:$F$400,'Étape 1 - à remplir'!$E$31:$E$400,MASQ2!BE119,'Étape 1 - à remplir'!$C$31:$C$400,BN$3)),IF(BN$2="Âge",IF(BN$3="Tous",SUMIFS('Étape 1 - à remplir'!$F$31:$F$400,'Étape 1 - à remplir'!$E$31:$E$400,MASQ2!BE119,'Étape 1 - à remplir'!$G$31:$G$400,"lots"),SUMIFS('Étape 1 - à remplir'!$F$31:$F$400,'Étape 1 - à remplir'!$E$31:$E$400,MASQ2!BE119,'Étape 1 - à remplir'!$P$31:$P$400,BN$3,'Étape 1 - à remplir'!$G$31:$G$400,"lots")),IF(BN$2="Atelier",IF(BN$3="Tous",SUMIFS('Étape 1 - à remplir'!$F$31:$F$400,'Étape 1 - à remplir'!$E$31:$E$400,MASQ2!BE119,'Étape 1 - à remplir'!$G$31:$G$400,"lots"),SUMIFS('Étape 1 - à remplir'!$F$31:$F$400,'Étape 1 - à remplir'!$E$31:$E$400,MASQ2!BE119,'Étape 1 - à remplir'!$O$31:$O$400,BN$3,'Étape 1 - à remplir'!$G$31:$G$400,"lots")),IF(BN$2="Espèce",IF(BN$3="Tous",SUMIFS('Étape 1 - à remplir'!$F$31:$F$400,'Étape 1 - à remplir'!$E$31:$E$400,MASQ2!BE119,'Étape 1 - à remplir'!$G$31:$G$400,"lots"),SUMIFS('Étape 1 - à remplir'!$F$31:$F$400,'Étape 1 - à remplir'!$E$31:$E$400,MASQ2!BE119,'Étape 1 - à remplir'!$N$31:$N$400,BN$3,'Étape 1 - à remplir'!$G$31:$G$400,"lots"))))))=0,NA(),IF(BN$2="Catégorie",IF(BN$3="Toutes",SUMIFS('Étape 1 - à remplir'!$F$31:$F$400,'Étape 1 - à remplir'!$E$31:$E$400,MASQ2!BE119,'Étape 1 - à remplir'!$G$31:$G$400,"lots"),SUMIFS('Étape 1 - à remplir'!$F$31:$F$400,'Étape 1 - à remplir'!$E$31:$E$400,MASQ2!BE119,'Étape 1 - à remplir'!$C$31:$C$400,BN$3)),IF(BN$2="Âge",IF(BN$3="Tous",SUMIFS('Étape 1 - à remplir'!$F$31:$F$400,'Étape 1 - à remplir'!$E$31:$E$400,MASQ2!BE119,'Étape 1 - à remplir'!$G$31:$G$400,"lots"),SUMIFS('Étape 1 - à remplir'!$F$31:$F$400,'Étape 1 - à remplir'!$E$31:$E$400,MASQ2!BE119,'Étape 1 - à remplir'!$P$31:$P$400,BN$3,'Étape 1 - à remplir'!$G$31:$G$400,"lots")),IF(BN$2="Atelier",IF(BN$3="Tous",SUMIFS('Étape 1 - à remplir'!$F$31:$F$400,'Étape 1 - à remplir'!$E$31:$E$400,MASQ2!BE119,'Étape 1 - à remplir'!$G$31:$G$400,"lots"),SUMIFS('Étape 1 - à remplir'!$F$31:$F$400,'Étape 1 - à remplir'!$E$31:$E$400,MASQ2!BE119,'Étape 1 - à remplir'!$O$31:$O$400,BN$3,'Étape 1 - à remplir'!$G$31:$G$400,"lots")),IF(BN$2="Espèce",IF(BN$3="Tous",SUMIFS('Étape 1 - à remplir'!$F$31:$F$400,'Étape 1 - à remplir'!$E$31:$E$400,MASQ2!BE119,'Étape 1 - à remplir'!$G$31:$G$400,"lots"),SUMIFS('Étape 1 - à remplir'!$F$31:$F$400,'Étape 1 - à remplir'!$E$31:$E$400,MASQ2!BE119,'Étape 1 - à remplir'!$N$31:$N$400,BN$3,'Étape 1 - à remplir'!$G$31:$G$400,"lots")))))))</f>
        <v>#N/A</v>
      </c>
      <c r="BG119" s="204">
        <f t="shared" si="102"/>
        <v>0</v>
      </c>
      <c r="BH119" s="204" t="str">
        <f t="shared" si="88"/>
        <v>Amoxicilline</v>
      </c>
      <c r="BI119" s="204" t="str">
        <f t="shared" si="89"/>
        <v>Acide clavulanique</v>
      </c>
      <c r="BJ119" s="204" t="str">
        <f t="shared" si="90"/>
        <v/>
      </c>
      <c r="BK119" s="204" t="str">
        <f t="shared" si="91"/>
        <v>Penicillines</v>
      </c>
      <c r="BL119" s="204" t="str">
        <f t="shared" si="92"/>
        <v>Acide clavulanique</v>
      </c>
      <c r="BM119" s="97" t="str">
        <f t="shared" si="93"/>
        <v/>
      </c>
      <c r="BN119" s="78"/>
      <c r="BO119" s="78"/>
      <c r="BP119" s="77" t="str">
        <f ca="1"/>
        <v>CLAVOBAY SUSPENSION INJECTABLE</v>
      </c>
      <c r="BQ119" s="79" t="e">
        <f ca="1"/>
        <v>#N/A</v>
      </c>
      <c r="BR119" s="102"/>
      <c r="BS119" s="8"/>
      <c r="BT119" s="8"/>
      <c r="BU119" s="8"/>
      <c r="BV119" s="8"/>
      <c r="BW119" s="8"/>
      <c r="BX119" s="8"/>
      <c r="BY119" s="78"/>
      <c r="BZ119" s="8"/>
      <c r="CA119" s="8"/>
      <c r="CB119" s="8"/>
      <c r="CC119" s="8"/>
      <c r="CD119" s="8"/>
      <c r="CE119" s="8"/>
      <c r="CF119" s="8"/>
      <c r="CG119" s="8"/>
      <c r="CH119" s="8"/>
      <c r="CI119" s="8"/>
      <c r="CJ119" s="8"/>
      <c r="CK119" s="8"/>
      <c r="CL119" s="8"/>
      <c r="CM119" s="8"/>
      <c r="CN119" s="8"/>
      <c r="CO119" s="97"/>
      <c r="CQ119" s="56"/>
      <c r="CR119" s="8"/>
      <c r="CS119" s="8"/>
      <c r="CT119" s="8"/>
      <c r="CU119" s="8"/>
      <c r="CV119" s="8"/>
      <c r="CW119" s="8"/>
      <c r="CX119" s="8"/>
      <c r="CY119" s="102" t="str">
        <f t="shared" si="94"/>
        <v/>
      </c>
      <c r="CZ119" s="56" t="str">
        <f t="shared" si="95"/>
        <v>CLAVOBAY SUSPENSION INJECTABLE</v>
      </c>
      <c r="DA119" s="204" t="e">
        <f>IF(IF(DI$2="Catégorie",IF(DI$3="Toutes",SUMIFS('Étape 1 - à remplir'!$F$31:$F$400,'Étape 1 - à remplir'!$E$31:$E$400,MASQ2!CZ119,'Étape 1 - à remplir'!$G$31:$G$400,"kg"),SUMIFS('Étape 1 - à remplir'!$F$31:$F$400,'Étape 1 - à remplir'!$E$31:$E$400,MASQ2!CZ119,'Étape 1 - à remplir'!$C$31:$C$400,DI$3)),IF(DI$2="Âge",IF(DI$3="Tous",SUMIFS('Étape 1 - à remplir'!$F$31:$F$400,'Étape 1 - à remplir'!$E$31:$E$400,MASQ2!CZ119,'Étape 1 - à remplir'!$G$31:$G$400,"kg"),SUMIFS('Étape 1 - à remplir'!$F$31:$F$400,'Étape 1 - à remplir'!$E$31:$E$400,MASQ2!CZ119,'Étape 1 - à remplir'!$P$31:$P$400,DI$3,'Étape 1 - à remplir'!$G$31:$G$400,"kg")),IF(DI$2="Atelier",IF(DI$3="Tous",SUMIFS('Étape 1 - à remplir'!$F$31:$F$400,'Étape 1 - à remplir'!$E$31:$E$400,MASQ2!CZ119,'Étape 1 - à remplir'!$G$31:$G$400,"kg"),SUMIFS('Étape 1 - à remplir'!$F$31:$F$400,'Étape 1 - à remplir'!$E$31:$E$400,MASQ2!CZ119,'Étape 1 - à remplir'!$O$31:$O$400,DI$3,'Étape 1 - à remplir'!$G$31:$G$400,"kg")),IF(DI$2="Espèce",IF(DI$3="Tous",SUMIFS('Étape 1 - à remplir'!$F$31:$F$400,'Étape 1 - à remplir'!$E$31:$E$400,MASQ2!CZ119,'Étape 1 - à remplir'!$G$31:$G$400,"kg"),SUMIFS('Étape 1 - à remplir'!$F$31:$F$400,'Étape 1 - à remplir'!$E$31:$E$400,MASQ2!CZ119,'Étape 1 - à remplir'!$N$31:$N$400,DI$3,'Étape 1 - à remplir'!$G$31:$G$400,"kg"))))))=0,NA(),IF(DI$2="Catégorie",IF(DI$3="Toutes",SUMIFS('Étape 1 - à remplir'!$F$31:$F$400,'Étape 1 - à remplir'!$E$31:$E$400,MASQ2!CZ119,'Étape 1 - à remplir'!$G$31:$G$400,"kg"),SUMIFS('Étape 1 - à remplir'!$F$31:$F$400,'Étape 1 - à remplir'!$E$31:$E$400,MASQ2!CZ119,'Étape 1 - à remplir'!$C$31:$C$400,DI$3)),IF(DI$2="Âge",IF(DI$3="Tous",SUMIFS('Étape 1 - à remplir'!$F$31:$F$400,'Étape 1 - à remplir'!$E$31:$E$400,MASQ2!CZ119,'Étape 1 - à remplir'!$G$31:$G$400,"kg"),SUMIFS('Étape 1 - à remplir'!$F$31:$F$400,'Étape 1 - à remplir'!$E$31:$E$400,MASQ2!CZ119,'Étape 1 - à remplir'!$P$31:$P$400,DI$3,'Étape 1 - à remplir'!$G$31:$G$400,"kg")),IF(DI$2="Atelier",IF(DI$3="Tous",SUMIFS('Étape 1 - à remplir'!$F$31:$F$400,'Étape 1 - à remplir'!$E$31:$E$400,MASQ2!CZ119,'Étape 1 - à remplir'!$G$31:$G$400,"kg"),SUMIFS('Étape 1 - à remplir'!$F$31:$F$400,'Étape 1 - à remplir'!$E$31:$E$400,MASQ2!CZ119,'Étape 1 - à remplir'!$O$31:$O$400,DI$3,'Étape 1 - à remplir'!$G$31:$G$400,"kg")),IF(DI$2="Espèce",IF(DI$3="Tous",SUMIFS('Étape 1 - à remplir'!$F$31:$F$400,'Étape 1 - à remplir'!$E$31:$E$400,MASQ2!CZ119,'Étape 1 - à remplir'!$G$31:$G$400,"kg"),SUMIFS('Étape 1 - à remplir'!$F$31:$F$400,'Étape 1 - à remplir'!$E$31:$E$400,MASQ2!CZ119,'Étape 1 - à remplir'!$N$31:$N$400,DI$3,'Étape 1 - à remplir'!$G$31:$G$400,"kg")))))))</f>
        <v>#N/A</v>
      </c>
      <c r="DB119" s="104">
        <f t="shared" si="103"/>
        <v>0</v>
      </c>
      <c r="DC119" s="204" t="str">
        <f t="shared" si="96"/>
        <v>Amoxicilline</v>
      </c>
      <c r="DD119" s="204" t="str">
        <f t="shared" si="97"/>
        <v>Acide clavulanique</v>
      </c>
      <c r="DE119" s="204" t="str">
        <f t="shared" si="98"/>
        <v/>
      </c>
      <c r="DF119" s="204" t="str">
        <f t="shared" si="99"/>
        <v>Penicillines</v>
      </c>
      <c r="DG119" s="204" t="str">
        <f t="shared" si="100"/>
        <v>Acide clavulanique</v>
      </c>
      <c r="DH119" s="97" t="str">
        <f t="shared" si="101"/>
        <v/>
      </c>
      <c r="DI119" s="78"/>
      <c r="DJ119" s="78"/>
      <c r="DK119" s="77" t="str">
        <f ca="1"/>
        <v>CLAVOBAY SUSPENSION INJECTABLE</v>
      </c>
      <c r="DL119" s="79" t="e">
        <f ca="1"/>
        <v>#N/A</v>
      </c>
      <c r="DM119" s="102"/>
      <c r="DN119" s="8"/>
      <c r="DO119" s="8"/>
      <c r="DP119" s="8"/>
      <c r="DQ119" s="8"/>
      <c r="DR119" s="8"/>
      <c r="DS119" s="8"/>
      <c r="DT119" s="8"/>
      <c r="DU119" s="8"/>
      <c r="DV119" s="8"/>
      <c r="DW119" s="8"/>
      <c r="DX119" s="8"/>
      <c r="DY119" s="8"/>
      <c r="DZ119" s="8"/>
      <c r="EA119" s="8"/>
      <c r="EB119" s="8"/>
      <c r="EC119" s="8"/>
      <c r="ED119" s="8"/>
      <c r="EE119" s="8"/>
      <c r="EF119" s="8"/>
      <c r="EG119" s="8"/>
      <c r="EH119" s="8"/>
      <c r="EI119" s="8"/>
      <c r="EJ119" s="97"/>
    </row>
    <row r="120" spans="1:140" x14ac:dyDescent="0.25">
      <c r="A120" s="56"/>
      <c r="B120" s="8"/>
      <c r="C120" s="8"/>
      <c r="D120" s="8"/>
      <c r="E120" s="8"/>
      <c r="F120" s="8"/>
      <c r="G120" s="8"/>
      <c r="H120" s="8"/>
      <c r="I120" s="102" t="str">
        <f>INDEX(Données_ATB!BE:BV,MATCH(MASQ2!J120,Données_ATB!BE:BE,0),18)</f>
        <v/>
      </c>
      <c r="J120" s="77" t="str">
        <f>Données_ATB!BE119</f>
        <v>CLOXAGEL HL 500</v>
      </c>
      <c r="K120" s="204" t="e">
        <f>IF(IF(S$2="Catégorie",IF(S$3="Toutes",SUMIFS('Étape 1 - à remplir'!$F$31:$F$400,'Étape 1 - à remplir'!$E$31:$E$400,MASQ2!J120,'Étape 1 - à remplir'!$G$31:$G$400,"animaux"),SUMIFS('Étape 1 - à remplir'!$F$31:$F$400,'Étape 1 - à remplir'!$E$31:$E$400,MASQ2!J120,'Étape 1 - à remplir'!$C$31:$C$400,S$3)),IF(S$2="Âge",IF(S$3="Tous",SUMIFS('Étape 1 - à remplir'!$F$31:$F$400,'Étape 1 - à remplir'!$E$31:$E$400,MASQ2!J120,'Étape 1 - à remplir'!$G$31:$G$400,"animaux"),SUMIFS('Étape 1 - à remplir'!$F$31:$F$400,'Étape 1 - à remplir'!$E$31:$E$400,MASQ2!J120,'Étape 1 - à remplir'!$P$31:$P$400,S$3)),IF(S$2="Atelier",IF(S$3="Tous",SUMIFS('Étape 1 - à remplir'!$F$31:$F$400,'Étape 1 - à remplir'!$E$31:$E$400,MASQ2!J120,'Étape 1 - à remplir'!$G$31:$G$400,"animaux"),SUMIFS('Étape 1 - à remplir'!$F$31:$F$400,'Étape 1 - à remplir'!$E$31:$E$400,MASQ2!J120,'Étape 1 - à remplir'!$O$31:$O$400,S$3)),IF(S$2="Espèce",IF(S$3="Tous",SUMIFS('Étape 1 - à remplir'!$F$31:$F$400,'Étape 1 - à remplir'!$E$31:$E$400,MASQ2!J120,'Étape 1 - à remplir'!$G$31:$G$400,"animaux"),SUMIFS('Étape 1 - à remplir'!$F$31:$F$400,'Étape 1 - à remplir'!$E$31:$E$400,MASQ2!J120,'Étape 1 - à remplir'!$N$31:$N$400,S$3))))))=0,NA(),IF(S$2="Catégorie",IF(S$3="Toutes",SUMIFS('Étape 1 - à remplir'!$F$31:$F$400,'Étape 1 - à remplir'!$E$31:$E$400,MASQ2!J120,'Étape 1 - à remplir'!$G$31:$G$400,"animaux"),SUMIFS('Étape 1 - à remplir'!$F$31:$F$400,'Étape 1 - à remplir'!$E$31:$E$400,MASQ2!J120,'Étape 1 - à remplir'!$C$31:$C$400,S$3)),IF(S$2="Âge",IF(S$3="Tous",SUMIFS('Étape 1 - à remplir'!$F$31:$F$400,'Étape 1 - à remplir'!$E$31:$E$400,MASQ2!J120,'Étape 1 - à remplir'!$G$31:$G$400,"animaux"),SUMIFS('Étape 1 - à remplir'!$F$31:$F$400,'Étape 1 - à remplir'!$E$31:$E$400,MASQ2!J120,'Étape 1 - à remplir'!$P$31:$P$400,S$3)),IF(S$2="Atelier",IF(S$3="Tous",SUMIFS('Étape 1 - à remplir'!$F$31:$F$400,'Étape 1 - à remplir'!$E$31:$E$400,MASQ2!J120,'Étape 1 - à remplir'!$G$31:$G$400,"animaux"),SUMIFS('Étape 1 - à remplir'!$F$31:$F$400,'Étape 1 - à remplir'!$E$31:$E$400,MASQ2!J120,'Étape 1 - à remplir'!$O$31:$O$400,S$3)),IF(S$2="Espèce",IF(S$3="Tous",SUMIFS('Étape 1 - à remplir'!$F$31:$F$400,'Étape 1 - à remplir'!$E$31:$E$400,MASQ2!J120,'Étape 1 - à remplir'!$G$31:$G$400,"animaux"),SUMIFS('Étape 1 - à remplir'!$F$31:$F$400,'Étape 1 - à remplir'!$E$31:$E$400,MASQ2!J120,'Étape 1 - à remplir'!$N$31:$N$400,S$3)))))))</f>
        <v>#N/A</v>
      </c>
      <c r="L120" s="97">
        <f t="shared" si="104"/>
        <v>0</v>
      </c>
      <c r="M120" s="56" t="str">
        <f>Données_ATB!BN119</f>
        <v>Cloxacilline</v>
      </c>
      <c r="N120" s="204" t="str">
        <f>Données_ATB!BO119</f>
        <v>Néomycine</v>
      </c>
      <c r="O120" s="97" t="str">
        <f>Données_ATB!BP119</f>
        <v/>
      </c>
      <c r="P120" s="77" t="str">
        <f>Données_ATB!BR119</f>
        <v>Penicillines</v>
      </c>
      <c r="Q120" s="78" t="str">
        <f>Données_ATB!BS119</f>
        <v>Aminoglycosides</v>
      </c>
      <c r="R120" s="79" t="str">
        <f>Données_ATB!BT119</f>
        <v/>
      </c>
      <c r="S120" s="78"/>
      <c r="T120" s="78"/>
      <c r="U120" s="77" t="str">
        <f ca="1"/>
        <v>CLOXAGEL HL 500</v>
      </c>
      <c r="V120" s="79" t="e">
        <f ca="1"/>
        <v>#N/A</v>
      </c>
      <c r="W120" s="102"/>
      <c r="X120" s="8"/>
      <c r="Y120" s="8"/>
      <c r="Z120" s="8"/>
      <c r="AA120" s="8"/>
      <c r="AB120" s="102"/>
      <c r="AC120" s="8"/>
      <c r="AD120" s="8"/>
      <c r="AE120" s="8"/>
      <c r="AF120" s="8"/>
      <c r="AG120" s="8"/>
      <c r="AH120" s="8"/>
      <c r="AI120" s="8"/>
      <c r="AJ120" s="8"/>
      <c r="AK120" s="8"/>
      <c r="AL120" s="8"/>
      <c r="AM120" s="8"/>
      <c r="AN120" s="8"/>
      <c r="AO120" s="8"/>
      <c r="AP120" s="8"/>
      <c r="AQ120" s="8"/>
      <c r="AR120" s="8"/>
      <c r="AS120" s="8"/>
      <c r="AT120" s="97"/>
      <c r="AV120" s="56"/>
      <c r="AW120" s="8"/>
      <c r="AX120" s="8"/>
      <c r="AY120" s="8"/>
      <c r="AZ120" s="8"/>
      <c r="BA120" s="8"/>
      <c r="BB120" s="8"/>
      <c r="BC120" s="8"/>
      <c r="BD120" s="102" t="str">
        <f t="shared" si="86"/>
        <v/>
      </c>
      <c r="BE120" s="56" t="str">
        <f t="shared" si="87"/>
        <v>CLOXAGEL HL 500</v>
      </c>
      <c r="BF120" s="204" t="e">
        <f>IF(IF(BN$2="Catégorie",IF(BN$3="Toutes",SUMIFS('Étape 1 - à remplir'!$F$31:$F$400,'Étape 1 - à remplir'!$E$31:$E$400,MASQ2!BE120,'Étape 1 - à remplir'!$G$31:$G$400,"lots"),SUMIFS('Étape 1 - à remplir'!$F$31:$F$400,'Étape 1 - à remplir'!$E$31:$E$400,MASQ2!BE120,'Étape 1 - à remplir'!$C$31:$C$400,BN$3)),IF(BN$2="Âge",IF(BN$3="Tous",SUMIFS('Étape 1 - à remplir'!$F$31:$F$400,'Étape 1 - à remplir'!$E$31:$E$400,MASQ2!BE120,'Étape 1 - à remplir'!$G$31:$G$400,"lots"),SUMIFS('Étape 1 - à remplir'!$F$31:$F$400,'Étape 1 - à remplir'!$E$31:$E$400,MASQ2!BE120,'Étape 1 - à remplir'!$P$31:$P$400,BN$3,'Étape 1 - à remplir'!$G$31:$G$400,"lots")),IF(BN$2="Atelier",IF(BN$3="Tous",SUMIFS('Étape 1 - à remplir'!$F$31:$F$400,'Étape 1 - à remplir'!$E$31:$E$400,MASQ2!BE120,'Étape 1 - à remplir'!$G$31:$G$400,"lots"),SUMIFS('Étape 1 - à remplir'!$F$31:$F$400,'Étape 1 - à remplir'!$E$31:$E$400,MASQ2!BE120,'Étape 1 - à remplir'!$O$31:$O$400,BN$3,'Étape 1 - à remplir'!$G$31:$G$400,"lots")),IF(BN$2="Espèce",IF(BN$3="Tous",SUMIFS('Étape 1 - à remplir'!$F$31:$F$400,'Étape 1 - à remplir'!$E$31:$E$400,MASQ2!BE120,'Étape 1 - à remplir'!$G$31:$G$400,"lots"),SUMIFS('Étape 1 - à remplir'!$F$31:$F$400,'Étape 1 - à remplir'!$E$31:$E$400,MASQ2!BE120,'Étape 1 - à remplir'!$N$31:$N$400,BN$3,'Étape 1 - à remplir'!$G$31:$G$400,"lots"))))))=0,NA(),IF(BN$2="Catégorie",IF(BN$3="Toutes",SUMIFS('Étape 1 - à remplir'!$F$31:$F$400,'Étape 1 - à remplir'!$E$31:$E$400,MASQ2!BE120,'Étape 1 - à remplir'!$G$31:$G$400,"lots"),SUMIFS('Étape 1 - à remplir'!$F$31:$F$400,'Étape 1 - à remplir'!$E$31:$E$400,MASQ2!BE120,'Étape 1 - à remplir'!$C$31:$C$400,BN$3)),IF(BN$2="Âge",IF(BN$3="Tous",SUMIFS('Étape 1 - à remplir'!$F$31:$F$400,'Étape 1 - à remplir'!$E$31:$E$400,MASQ2!BE120,'Étape 1 - à remplir'!$G$31:$G$400,"lots"),SUMIFS('Étape 1 - à remplir'!$F$31:$F$400,'Étape 1 - à remplir'!$E$31:$E$400,MASQ2!BE120,'Étape 1 - à remplir'!$P$31:$P$400,BN$3,'Étape 1 - à remplir'!$G$31:$G$400,"lots")),IF(BN$2="Atelier",IF(BN$3="Tous",SUMIFS('Étape 1 - à remplir'!$F$31:$F$400,'Étape 1 - à remplir'!$E$31:$E$400,MASQ2!BE120,'Étape 1 - à remplir'!$G$31:$G$400,"lots"),SUMIFS('Étape 1 - à remplir'!$F$31:$F$400,'Étape 1 - à remplir'!$E$31:$E$400,MASQ2!BE120,'Étape 1 - à remplir'!$O$31:$O$400,BN$3,'Étape 1 - à remplir'!$G$31:$G$400,"lots")),IF(BN$2="Espèce",IF(BN$3="Tous",SUMIFS('Étape 1 - à remplir'!$F$31:$F$400,'Étape 1 - à remplir'!$E$31:$E$400,MASQ2!BE120,'Étape 1 - à remplir'!$G$31:$G$400,"lots"),SUMIFS('Étape 1 - à remplir'!$F$31:$F$400,'Étape 1 - à remplir'!$E$31:$E$400,MASQ2!BE120,'Étape 1 - à remplir'!$N$31:$N$400,BN$3,'Étape 1 - à remplir'!$G$31:$G$400,"lots")))))))</f>
        <v>#N/A</v>
      </c>
      <c r="BG120" s="204">
        <f t="shared" si="102"/>
        <v>0</v>
      </c>
      <c r="BH120" s="204" t="str">
        <f t="shared" si="88"/>
        <v>Cloxacilline</v>
      </c>
      <c r="BI120" s="204" t="str">
        <f t="shared" si="89"/>
        <v>Néomycine</v>
      </c>
      <c r="BJ120" s="204" t="str">
        <f t="shared" si="90"/>
        <v/>
      </c>
      <c r="BK120" s="204" t="str">
        <f t="shared" si="91"/>
        <v>Penicillines</v>
      </c>
      <c r="BL120" s="204" t="str">
        <f t="shared" si="92"/>
        <v>Aminoglycosides</v>
      </c>
      <c r="BM120" s="97" t="str">
        <f t="shared" si="93"/>
        <v/>
      </c>
      <c r="BN120" s="78"/>
      <c r="BO120" s="78"/>
      <c r="BP120" s="77" t="str">
        <f ca="1"/>
        <v>CLOXAGEL HL 500</v>
      </c>
      <c r="BQ120" s="79" t="e">
        <f ca="1"/>
        <v>#N/A</v>
      </c>
      <c r="BR120" s="102"/>
      <c r="BS120" s="8"/>
      <c r="BT120" s="8"/>
      <c r="BU120" s="8"/>
      <c r="BV120" s="8"/>
      <c r="BW120" s="8"/>
      <c r="BX120" s="8"/>
      <c r="BY120" s="78"/>
      <c r="BZ120" s="8"/>
      <c r="CA120" s="8"/>
      <c r="CB120" s="8"/>
      <c r="CC120" s="8"/>
      <c r="CD120" s="8"/>
      <c r="CE120" s="8"/>
      <c r="CF120" s="8"/>
      <c r="CG120" s="8"/>
      <c r="CH120" s="8"/>
      <c r="CI120" s="8"/>
      <c r="CJ120" s="8"/>
      <c r="CK120" s="8"/>
      <c r="CL120" s="8"/>
      <c r="CM120" s="8"/>
      <c r="CN120" s="8"/>
      <c r="CO120" s="97"/>
      <c r="CQ120" s="56"/>
      <c r="CR120" s="8"/>
      <c r="CS120" s="8"/>
      <c r="CT120" s="8"/>
      <c r="CU120" s="8"/>
      <c r="CV120" s="8"/>
      <c r="CW120" s="8"/>
      <c r="CX120" s="8"/>
      <c r="CY120" s="102" t="str">
        <f t="shared" si="94"/>
        <v/>
      </c>
      <c r="CZ120" s="56" t="str">
        <f t="shared" si="95"/>
        <v>CLOXAGEL HL 500</v>
      </c>
      <c r="DA120" s="204" t="e">
        <f>IF(IF(DI$2="Catégorie",IF(DI$3="Toutes",SUMIFS('Étape 1 - à remplir'!$F$31:$F$400,'Étape 1 - à remplir'!$E$31:$E$400,MASQ2!CZ120,'Étape 1 - à remplir'!$G$31:$G$400,"kg"),SUMIFS('Étape 1 - à remplir'!$F$31:$F$400,'Étape 1 - à remplir'!$E$31:$E$400,MASQ2!CZ120,'Étape 1 - à remplir'!$C$31:$C$400,DI$3)),IF(DI$2="Âge",IF(DI$3="Tous",SUMIFS('Étape 1 - à remplir'!$F$31:$F$400,'Étape 1 - à remplir'!$E$31:$E$400,MASQ2!CZ120,'Étape 1 - à remplir'!$G$31:$G$400,"kg"),SUMIFS('Étape 1 - à remplir'!$F$31:$F$400,'Étape 1 - à remplir'!$E$31:$E$400,MASQ2!CZ120,'Étape 1 - à remplir'!$P$31:$P$400,DI$3,'Étape 1 - à remplir'!$G$31:$G$400,"kg")),IF(DI$2="Atelier",IF(DI$3="Tous",SUMIFS('Étape 1 - à remplir'!$F$31:$F$400,'Étape 1 - à remplir'!$E$31:$E$400,MASQ2!CZ120,'Étape 1 - à remplir'!$G$31:$G$400,"kg"),SUMIFS('Étape 1 - à remplir'!$F$31:$F$400,'Étape 1 - à remplir'!$E$31:$E$400,MASQ2!CZ120,'Étape 1 - à remplir'!$O$31:$O$400,DI$3,'Étape 1 - à remplir'!$G$31:$G$400,"kg")),IF(DI$2="Espèce",IF(DI$3="Tous",SUMIFS('Étape 1 - à remplir'!$F$31:$F$400,'Étape 1 - à remplir'!$E$31:$E$400,MASQ2!CZ120,'Étape 1 - à remplir'!$G$31:$G$400,"kg"),SUMIFS('Étape 1 - à remplir'!$F$31:$F$400,'Étape 1 - à remplir'!$E$31:$E$400,MASQ2!CZ120,'Étape 1 - à remplir'!$N$31:$N$400,DI$3,'Étape 1 - à remplir'!$G$31:$G$400,"kg"))))))=0,NA(),IF(DI$2="Catégorie",IF(DI$3="Toutes",SUMIFS('Étape 1 - à remplir'!$F$31:$F$400,'Étape 1 - à remplir'!$E$31:$E$400,MASQ2!CZ120,'Étape 1 - à remplir'!$G$31:$G$400,"kg"),SUMIFS('Étape 1 - à remplir'!$F$31:$F$400,'Étape 1 - à remplir'!$E$31:$E$400,MASQ2!CZ120,'Étape 1 - à remplir'!$C$31:$C$400,DI$3)),IF(DI$2="Âge",IF(DI$3="Tous",SUMIFS('Étape 1 - à remplir'!$F$31:$F$400,'Étape 1 - à remplir'!$E$31:$E$400,MASQ2!CZ120,'Étape 1 - à remplir'!$G$31:$G$400,"kg"),SUMIFS('Étape 1 - à remplir'!$F$31:$F$400,'Étape 1 - à remplir'!$E$31:$E$400,MASQ2!CZ120,'Étape 1 - à remplir'!$P$31:$P$400,DI$3,'Étape 1 - à remplir'!$G$31:$G$400,"kg")),IF(DI$2="Atelier",IF(DI$3="Tous",SUMIFS('Étape 1 - à remplir'!$F$31:$F$400,'Étape 1 - à remplir'!$E$31:$E$400,MASQ2!CZ120,'Étape 1 - à remplir'!$G$31:$G$400,"kg"),SUMIFS('Étape 1 - à remplir'!$F$31:$F$400,'Étape 1 - à remplir'!$E$31:$E$400,MASQ2!CZ120,'Étape 1 - à remplir'!$O$31:$O$400,DI$3,'Étape 1 - à remplir'!$G$31:$G$400,"kg")),IF(DI$2="Espèce",IF(DI$3="Tous",SUMIFS('Étape 1 - à remplir'!$F$31:$F$400,'Étape 1 - à remplir'!$E$31:$E$400,MASQ2!CZ120,'Étape 1 - à remplir'!$G$31:$G$400,"kg"),SUMIFS('Étape 1 - à remplir'!$F$31:$F$400,'Étape 1 - à remplir'!$E$31:$E$400,MASQ2!CZ120,'Étape 1 - à remplir'!$N$31:$N$400,DI$3,'Étape 1 - à remplir'!$G$31:$G$400,"kg")))))))</f>
        <v>#N/A</v>
      </c>
      <c r="DB120" s="104">
        <f t="shared" si="103"/>
        <v>0</v>
      </c>
      <c r="DC120" s="204" t="str">
        <f t="shared" si="96"/>
        <v>Cloxacilline</v>
      </c>
      <c r="DD120" s="204" t="str">
        <f t="shared" si="97"/>
        <v>Néomycine</v>
      </c>
      <c r="DE120" s="204" t="str">
        <f t="shared" si="98"/>
        <v/>
      </c>
      <c r="DF120" s="204" t="str">
        <f t="shared" si="99"/>
        <v>Penicillines</v>
      </c>
      <c r="DG120" s="204" t="str">
        <f t="shared" si="100"/>
        <v>Aminoglycosides</v>
      </c>
      <c r="DH120" s="97" t="str">
        <f t="shared" si="101"/>
        <v/>
      </c>
      <c r="DI120" s="78"/>
      <c r="DJ120" s="78"/>
      <c r="DK120" s="77" t="str">
        <f ca="1"/>
        <v>CLOXAGEL HL 500</v>
      </c>
      <c r="DL120" s="79" t="e">
        <f ca="1"/>
        <v>#N/A</v>
      </c>
      <c r="DM120" s="102"/>
      <c r="DN120" s="8"/>
      <c r="DO120" s="8"/>
      <c r="DP120" s="8"/>
      <c r="DQ120" s="8"/>
      <c r="DR120" s="8"/>
      <c r="DS120" s="8"/>
      <c r="DT120" s="8"/>
      <c r="DU120" s="8"/>
      <c r="DV120" s="8"/>
      <c r="DW120" s="8"/>
      <c r="DX120" s="8"/>
      <c r="DY120" s="8"/>
      <c r="DZ120" s="8"/>
      <c r="EA120" s="8"/>
      <c r="EB120" s="8"/>
      <c r="EC120" s="8"/>
      <c r="ED120" s="8"/>
      <c r="EE120" s="8"/>
      <c r="EF120" s="8"/>
      <c r="EG120" s="8"/>
      <c r="EH120" s="8"/>
      <c r="EI120" s="8"/>
      <c r="EJ120" s="97"/>
    </row>
    <row r="121" spans="1:140" x14ac:dyDescent="0.25">
      <c r="A121" s="56"/>
      <c r="B121" s="8"/>
      <c r="C121" s="8"/>
      <c r="D121" s="8"/>
      <c r="E121" s="8"/>
      <c r="F121" s="8"/>
      <c r="G121" s="8"/>
      <c r="H121" s="8"/>
      <c r="I121" s="102" t="str">
        <f>INDEX(Données_ATB!BE:BV,MATCH(MASQ2!J121,Données_ATB!BE:BE,0),18)</f>
        <v/>
      </c>
      <c r="J121" s="77" t="str">
        <f>Données_ATB!BE120</f>
        <v>CLOXAMAM</v>
      </c>
      <c r="K121" s="204" t="e">
        <f>IF(IF(S$2="Catégorie",IF(S$3="Toutes",SUMIFS('Étape 1 - à remplir'!$F$31:$F$400,'Étape 1 - à remplir'!$E$31:$E$400,MASQ2!J121,'Étape 1 - à remplir'!$G$31:$G$400,"animaux"),SUMIFS('Étape 1 - à remplir'!$F$31:$F$400,'Étape 1 - à remplir'!$E$31:$E$400,MASQ2!J121,'Étape 1 - à remplir'!$C$31:$C$400,S$3)),IF(S$2="Âge",IF(S$3="Tous",SUMIFS('Étape 1 - à remplir'!$F$31:$F$400,'Étape 1 - à remplir'!$E$31:$E$400,MASQ2!J121,'Étape 1 - à remplir'!$G$31:$G$400,"animaux"),SUMIFS('Étape 1 - à remplir'!$F$31:$F$400,'Étape 1 - à remplir'!$E$31:$E$400,MASQ2!J121,'Étape 1 - à remplir'!$P$31:$P$400,S$3)),IF(S$2="Atelier",IF(S$3="Tous",SUMIFS('Étape 1 - à remplir'!$F$31:$F$400,'Étape 1 - à remplir'!$E$31:$E$400,MASQ2!J121,'Étape 1 - à remplir'!$G$31:$G$400,"animaux"),SUMIFS('Étape 1 - à remplir'!$F$31:$F$400,'Étape 1 - à remplir'!$E$31:$E$400,MASQ2!J121,'Étape 1 - à remplir'!$O$31:$O$400,S$3)),IF(S$2="Espèce",IF(S$3="Tous",SUMIFS('Étape 1 - à remplir'!$F$31:$F$400,'Étape 1 - à remplir'!$E$31:$E$400,MASQ2!J121,'Étape 1 - à remplir'!$G$31:$G$400,"animaux"),SUMIFS('Étape 1 - à remplir'!$F$31:$F$400,'Étape 1 - à remplir'!$E$31:$E$400,MASQ2!J121,'Étape 1 - à remplir'!$N$31:$N$400,S$3))))))=0,NA(),IF(S$2="Catégorie",IF(S$3="Toutes",SUMIFS('Étape 1 - à remplir'!$F$31:$F$400,'Étape 1 - à remplir'!$E$31:$E$400,MASQ2!J121,'Étape 1 - à remplir'!$G$31:$G$400,"animaux"),SUMIFS('Étape 1 - à remplir'!$F$31:$F$400,'Étape 1 - à remplir'!$E$31:$E$400,MASQ2!J121,'Étape 1 - à remplir'!$C$31:$C$400,S$3)),IF(S$2="Âge",IF(S$3="Tous",SUMIFS('Étape 1 - à remplir'!$F$31:$F$400,'Étape 1 - à remplir'!$E$31:$E$400,MASQ2!J121,'Étape 1 - à remplir'!$G$31:$G$400,"animaux"),SUMIFS('Étape 1 - à remplir'!$F$31:$F$400,'Étape 1 - à remplir'!$E$31:$E$400,MASQ2!J121,'Étape 1 - à remplir'!$P$31:$P$400,S$3)),IF(S$2="Atelier",IF(S$3="Tous",SUMIFS('Étape 1 - à remplir'!$F$31:$F$400,'Étape 1 - à remplir'!$E$31:$E$400,MASQ2!J121,'Étape 1 - à remplir'!$G$31:$G$400,"animaux"),SUMIFS('Étape 1 - à remplir'!$F$31:$F$400,'Étape 1 - à remplir'!$E$31:$E$400,MASQ2!J121,'Étape 1 - à remplir'!$O$31:$O$400,S$3)),IF(S$2="Espèce",IF(S$3="Tous",SUMIFS('Étape 1 - à remplir'!$F$31:$F$400,'Étape 1 - à remplir'!$E$31:$E$400,MASQ2!J121,'Étape 1 - à remplir'!$G$31:$G$400,"animaux"),SUMIFS('Étape 1 - à remplir'!$F$31:$F$400,'Étape 1 - à remplir'!$E$31:$E$400,MASQ2!J121,'Étape 1 - à remplir'!$N$31:$N$400,S$3)))))))</f>
        <v>#N/A</v>
      </c>
      <c r="L121" s="97">
        <f t="shared" si="104"/>
        <v>0</v>
      </c>
      <c r="M121" s="56" t="str">
        <f>Données_ATB!BN120</f>
        <v>Cloxacilline</v>
      </c>
      <c r="N121" s="204" t="str">
        <f>Données_ATB!BO120</f>
        <v/>
      </c>
      <c r="O121" s="97" t="str">
        <f>Données_ATB!BP120</f>
        <v/>
      </c>
      <c r="P121" s="77" t="str">
        <f>Données_ATB!BR120</f>
        <v>Penicillines</v>
      </c>
      <c r="Q121" s="78" t="str">
        <f>Données_ATB!BS120</f>
        <v/>
      </c>
      <c r="R121" s="79" t="str">
        <f>Données_ATB!BT120</f>
        <v/>
      </c>
      <c r="S121" s="78"/>
      <c r="T121" s="78"/>
      <c r="U121" s="77" t="str">
        <f ca="1"/>
        <v>CLOXAMAM</v>
      </c>
      <c r="V121" s="79" t="e">
        <f ca="1"/>
        <v>#N/A</v>
      </c>
      <c r="W121" s="102"/>
      <c r="X121" s="8"/>
      <c r="Y121" s="8"/>
      <c r="Z121" s="8"/>
      <c r="AA121" s="8"/>
      <c r="AB121" s="102"/>
      <c r="AC121" s="8"/>
      <c r="AD121" s="8"/>
      <c r="AE121" s="8"/>
      <c r="AF121" s="8"/>
      <c r="AG121" s="8"/>
      <c r="AH121" s="8"/>
      <c r="AI121" s="8"/>
      <c r="AJ121" s="8"/>
      <c r="AK121" s="8"/>
      <c r="AL121" s="8"/>
      <c r="AM121" s="8"/>
      <c r="AN121" s="8"/>
      <c r="AO121" s="8"/>
      <c r="AP121" s="8"/>
      <c r="AQ121" s="8"/>
      <c r="AR121" s="8"/>
      <c r="AS121" s="8"/>
      <c r="AT121" s="97"/>
      <c r="AV121" s="56"/>
      <c r="AW121" s="8"/>
      <c r="AX121" s="8"/>
      <c r="AY121" s="8"/>
      <c r="AZ121" s="8"/>
      <c r="BA121" s="8"/>
      <c r="BB121" s="8"/>
      <c r="BC121" s="8"/>
      <c r="BD121" s="102" t="str">
        <f t="shared" si="86"/>
        <v/>
      </c>
      <c r="BE121" s="56" t="str">
        <f t="shared" si="87"/>
        <v>CLOXAMAM</v>
      </c>
      <c r="BF121" s="204" t="e">
        <f>IF(IF(BN$2="Catégorie",IF(BN$3="Toutes",SUMIFS('Étape 1 - à remplir'!$F$31:$F$400,'Étape 1 - à remplir'!$E$31:$E$400,MASQ2!BE121,'Étape 1 - à remplir'!$G$31:$G$400,"lots"),SUMIFS('Étape 1 - à remplir'!$F$31:$F$400,'Étape 1 - à remplir'!$E$31:$E$400,MASQ2!BE121,'Étape 1 - à remplir'!$C$31:$C$400,BN$3)),IF(BN$2="Âge",IF(BN$3="Tous",SUMIFS('Étape 1 - à remplir'!$F$31:$F$400,'Étape 1 - à remplir'!$E$31:$E$400,MASQ2!BE121,'Étape 1 - à remplir'!$G$31:$G$400,"lots"),SUMIFS('Étape 1 - à remplir'!$F$31:$F$400,'Étape 1 - à remplir'!$E$31:$E$400,MASQ2!BE121,'Étape 1 - à remplir'!$P$31:$P$400,BN$3,'Étape 1 - à remplir'!$G$31:$G$400,"lots")),IF(BN$2="Atelier",IF(BN$3="Tous",SUMIFS('Étape 1 - à remplir'!$F$31:$F$400,'Étape 1 - à remplir'!$E$31:$E$400,MASQ2!BE121,'Étape 1 - à remplir'!$G$31:$G$400,"lots"),SUMIFS('Étape 1 - à remplir'!$F$31:$F$400,'Étape 1 - à remplir'!$E$31:$E$400,MASQ2!BE121,'Étape 1 - à remplir'!$O$31:$O$400,BN$3,'Étape 1 - à remplir'!$G$31:$G$400,"lots")),IF(BN$2="Espèce",IF(BN$3="Tous",SUMIFS('Étape 1 - à remplir'!$F$31:$F$400,'Étape 1 - à remplir'!$E$31:$E$400,MASQ2!BE121,'Étape 1 - à remplir'!$G$31:$G$400,"lots"),SUMIFS('Étape 1 - à remplir'!$F$31:$F$400,'Étape 1 - à remplir'!$E$31:$E$400,MASQ2!BE121,'Étape 1 - à remplir'!$N$31:$N$400,BN$3,'Étape 1 - à remplir'!$G$31:$G$400,"lots"))))))=0,NA(),IF(BN$2="Catégorie",IF(BN$3="Toutes",SUMIFS('Étape 1 - à remplir'!$F$31:$F$400,'Étape 1 - à remplir'!$E$31:$E$400,MASQ2!BE121,'Étape 1 - à remplir'!$G$31:$G$400,"lots"),SUMIFS('Étape 1 - à remplir'!$F$31:$F$400,'Étape 1 - à remplir'!$E$31:$E$400,MASQ2!BE121,'Étape 1 - à remplir'!$C$31:$C$400,BN$3)),IF(BN$2="Âge",IF(BN$3="Tous",SUMIFS('Étape 1 - à remplir'!$F$31:$F$400,'Étape 1 - à remplir'!$E$31:$E$400,MASQ2!BE121,'Étape 1 - à remplir'!$G$31:$G$400,"lots"),SUMIFS('Étape 1 - à remplir'!$F$31:$F$400,'Étape 1 - à remplir'!$E$31:$E$400,MASQ2!BE121,'Étape 1 - à remplir'!$P$31:$P$400,BN$3,'Étape 1 - à remplir'!$G$31:$G$400,"lots")),IF(BN$2="Atelier",IF(BN$3="Tous",SUMIFS('Étape 1 - à remplir'!$F$31:$F$400,'Étape 1 - à remplir'!$E$31:$E$400,MASQ2!BE121,'Étape 1 - à remplir'!$G$31:$G$400,"lots"),SUMIFS('Étape 1 - à remplir'!$F$31:$F$400,'Étape 1 - à remplir'!$E$31:$E$400,MASQ2!BE121,'Étape 1 - à remplir'!$O$31:$O$400,BN$3,'Étape 1 - à remplir'!$G$31:$G$400,"lots")),IF(BN$2="Espèce",IF(BN$3="Tous",SUMIFS('Étape 1 - à remplir'!$F$31:$F$400,'Étape 1 - à remplir'!$E$31:$E$400,MASQ2!BE121,'Étape 1 - à remplir'!$G$31:$G$400,"lots"),SUMIFS('Étape 1 - à remplir'!$F$31:$F$400,'Étape 1 - à remplir'!$E$31:$E$400,MASQ2!BE121,'Étape 1 - à remplir'!$N$31:$N$400,BN$3,'Étape 1 - à remplir'!$G$31:$G$400,"lots")))))))</f>
        <v>#N/A</v>
      </c>
      <c r="BG121" s="204">
        <f t="shared" si="102"/>
        <v>0</v>
      </c>
      <c r="BH121" s="204" t="str">
        <f t="shared" si="88"/>
        <v>Cloxacilline</v>
      </c>
      <c r="BI121" s="204" t="str">
        <f t="shared" si="89"/>
        <v/>
      </c>
      <c r="BJ121" s="204" t="str">
        <f t="shared" si="90"/>
        <v/>
      </c>
      <c r="BK121" s="204" t="str">
        <f t="shared" si="91"/>
        <v>Penicillines</v>
      </c>
      <c r="BL121" s="204" t="str">
        <f t="shared" si="92"/>
        <v/>
      </c>
      <c r="BM121" s="97" t="str">
        <f t="shared" si="93"/>
        <v/>
      </c>
      <c r="BN121" s="78"/>
      <c r="BO121" s="78"/>
      <c r="BP121" s="77" t="str">
        <f ca="1"/>
        <v>CLOXAMAM</v>
      </c>
      <c r="BQ121" s="79" t="e">
        <f ca="1"/>
        <v>#N/A</v>
      </c>
      <c r="BR121" s="102"/>
      <c r="BS121" s="8"/>
      <c r="BT121" s="8"/>
      <c r="BU121" s="8"/>
      <c r="BV121" s="8"/>
      <c r="BW121" s="8"/>
      <c r="BX121" s="8"/>
      <c r="BY121" s="83"/>
      <c r="BZ121" s="8"/>
      <c r="CA121" s="8"/>
      <c r="CB121" s="8"/>
      <c r="CC121" s="8"/>
      <c r="CD121" s="8"/>
      <c r="CE121" s="8"/>
      <c r="CF121" s="8"/>
      <c r="CG121" s="8"/>
      <c r="CH121" s="8"/>
      <c r="CI121" s="8"/>
      <c r="CJ121" s="8"/>
      <c r="CK121" s="8"/>
      <c r="CL121" s="8"/>
      <c r="CM121" s="8"/>
      <c r="CN121" s="8"/>
      <c r="CO121" s="97"/>
      <c r="CQ121" s="56"/>
      <c r="CR121" s="8"/>
      <c r="CS121" s="8"/>
      <c r="CT121" s="8"/>
      <c r="CU121" s="8"/>
      <c r="CV121" s="8"/>
      <c r="CW121" s="8"/>
      <c r="CX121" s="8"/>
      <c r="CY121" s="102" t="str">
        <f t="shared" si="94"/>
        <v/>
      </c>
      <c r="CZ121" s="56" t="str">
        <f t="shared" si="95"/>
        <v>CLOXAMAM</v>
      </c>
      <c r="DA121" s="204" t="e">
        <f>IF(IF(DI$2="Catégorie",IF(DI$3="Toutes",SUMIFS('Étape 1 - à remplir'!$F$31:$F$400,'Étape 1 - à remplir'!$E$31:$E$400,MASQ2!CZ121,'Étape 1 - à remplir'!$G$31:$G$400,"kg"),SUMIFS('Étape 1 - à remplir'!$F$31:$F$400,'Étape 1 - à remplir'!$E$31:$E$400,MASQ2!CZ121,'Étape 1 - à remplir'!$C$31:$C$400,DI$3)),IF(DI$2="Âge",IF(DI$3="Tous",SUMIFS('Étape 1 - à remplir'!$F$31:$F$400,'Étape 1 - à remplir'!$E$31:$E$400,MASQ2!CZ121,'Étape 1 - à remplir'!$G$31:$G$400,"kg"),SUMIFS('Étape 1 - à remplir'!$F$31:$F$400,'Étape 1 - à remplir'!$E$31:$E$400,MASQ2!CZ121,'Étape 1 - à remplir'!$P$31:$P$400,DI$3,'Étape 1 - à remplir'!$G$31:$G$400,"kg")),IF(DI$2="Atelier",IF(DI$3="Tous",SUMIFS('Étape 1 - à remplir'!$F$31:$F$400,'Étape 1 - à remplir'!$E$31:$E$400,MASQ2!CZ121,'Étape 1 - à remplir'!$G$31:$G$400,"kg"),SUMIFS('Étape 1 - à remplir'!$F$31:$F$400,'Étape 1 - à remplir'!$E$31:$E$400,MASQ2!CZ121,'Étape 1 - à remplir'!$O$31:$O$400,DI$3,'Étape 1 - à remplir'!$G$31:$G$400,"kg")),IF(DI$2="Espèce",IF(DI$3="Tous",SUMIFS('Étape 1 - à remplir'!$F$31:$F$400,'Étape 1 - à remplir'!$E$31:$E$400,MASQ2!CZ121,'Étape 1 - à remplir'!$G$31:$G$400,"kg"),SUMIFS('Étape 1 - à remplir'!$F$31:$F$400,'Étape 1 - à remplir'!$E$31:$E$400,MASQ2!CZ121,'Étape 1 - à remplir'!$N$31:$N$400,DI$3,'Étape 1 - à remplir'!$G$31:$G$400,"kg"))))))=0,NA(),IF(DI$2="Catégorie",IF(DI$3="Toutes",SUMIFS('Étape 1 - à remplir'!$F$31:$F$400,'Étape 1 - à remplir'!$E$31:$E$400,MASQ2!CZ121,'Étape 1 - à remplir'!$G$31:$G$400,"kg"),SUMIFS('Étape 1 - à remplir'!$F$31:$F$400,'Étape 1 - à remplir'!$E$31:$E$400,MASQ2!CZ121,'Étape 1 - à remplir'!$C$31:$C$400,DI$3)),IF(DI$2="Âge",IF(DI$3="Tous",SUMIFS('Étape 1 - à remplir'!$F$31:$F$400,'Étape 1 - à remplir'!$E$31:$E$400,MASQ2!CZ121,'Étape 1 - à remplir'!$G$31:$G$400,"kg"),SUMIFS('Étape 1 - à remplir'!$F$31:$F$400,'Étape 1 - à remplir'!$E$31:$E$400,MASQ2!CZ121,'Étape 1 - à remplir'!$P$31:$P$400,DI$3,'Étape 1 - à remplir'!$G$31:$G$400,"kg")),IF(DI$2="Atelier",IF(DI$3="Tous",SUMIFS('Étape 1 - à remplir'!$F$31:$F$400,'Étape 1 - à remplir'!$E$31:$E$400,MASQ2!CZ121,'Étape 1 - à remplir'!$G$31:$G$400,"kg"),SUMIFS('Étape 1 - à remplir'!$F$31:$F$400,'Étape 1 - à remplir'!$E$31:$E$400,MASQ2!CZ121,'Étape 1 - à remplir'!$O$31:$O$400,DI$3,'Étape 1 - à remplir'!$G$31:$G$400,"kg")),IF(DI$2="Espèce",IF(DI$3="Tous",SUMIFS('Étape 1 - à remplir'!$F$31:$F$400,'Étape 1 - à remplir'!$E$31:$E$400,MASQ2!CZ121,'Étape 1 - à remplir'!$G$31:$G$400,"kg"),SUMIFS('Étape 1 - à remplir'!$F$31:$F$400,'Étape 1 - à remplir'!$E$31:$E$400,MASQ2!CZ121,'Étape 1 - à remplir'!$N$31:$N$400,DI$3,'Étape 1 - à remplir'!$G$31:$G$400,"kg")))))))</f>
        <v>#N/A</v>
      </c>
      <c r="DB121" s="104">
        <f t="shared" si="103"/>
        <v>0</v>
      </c>
      <c r="DC121" s="204" t="str">
        <f t="shared" si="96"/>
        <v>Cloxacilline</v>
      </c>
      <c r="DD121" s="204" t="str">
        <f t="shared" si="97"/>
        <v/>
      </c>
      <c r="DE121" s="204" t="str">
        <f t="shared" si="98"/>
        <v/>
      </c>
      <c r="DF121" s="204" t="str">
        <f t="shared" si="99"/>
        <v>Penicillines</v>
      </c>
      <c r="DG121" s="204" t="str">
        <f t="shared" si="100"/>
        <v/>
      </c>
      <c r="DH121" s="97" t="str">
        <f t="shared" si="101"/>
        <v/>
      </c>
      <c r="DI121" s="78"/>
      <c r="DJ121" s="78"/>
      <c r="DK121" s="77" t="str">
        <f ca="1"/>
        <v>CLOXAMAM</v>
      </c>
      <c r="DL121" s="79" t="e">
        <f ca="1"/>
        <v>#N/A</v>
      </c>
      <c r="DM121" s="102"/>
      <c r="DN121" s="8"/>
      <c r="DO121" s="8"/>
      <c r="DP121" s="8"/>
      <c r="DQ121" s="8"/>
      <c r="DR121" s="8"/>
      <c r="DS121" s="8"/>
      <c r="DT121" s="8"/>
      <c r="DU121" s="8"/>
      <c r="DV121" s="8"/>
      <c r="DW121" s="8"/>
      <c r="DX121" s="8"/>
      <c r="DY121" s="8"/>
      <c r="DZ121" s="8"/>
      <c r="EA121" s="8"/>
      <c r="EB121" s="8"/>
      <c r="EC121" s="8"/>
      <c r="ED121" s="8"/>
      <c r="EE121" s="8"/>
      <c r="EF121" s="8"/>
      <c r="EG121" s="8"/>
      <c r="EH121" s="8"/>
      <c r="EI121" s="8"/>
      <c r="EJ121" s="97"/>
    </row>
    <row r="122" spans="1:140" x14ac:dyDescent="0.25">
      <c r="A122" s="56"/>
      <c r="B122" s="8"/>
      <c r="C122" s="8"/>
      <c r="D122" s="8"/>
      <c r="E122" s="8"/>
      <c r="F122" s="8"/>
      <c r="G122" s="8"/>
      <c r="H122" s="8"/>
      <c r="I122" s="102" t="str">
        <f>INDEX(Données_ATB!BE:BV,MATCH(MASQ2!J122,Données_ATB!BE:BE,0),18)</f>
        <v/>
      </c>
      <c r="J122" s="77" t="str">
        <f>Données_ATB!BE121</f>
        <v>CLOXINE HL</v>
      </c>
      <c r="K122" s="204" t="e">
        <f>IF(IF(S$2="Catégorie",IF(S$3="Toutes",SUMIFS('Étape 1 - à remplir'!$F$31:$F$400,'Étape 1 - à remplir'!$E$31:$E$400,MASQ2!J122,'Étape 1 - à remplir'!$G$31:$G$400,"animaux"),SUMIFS('Étape 1 - à remplir'!$F$31:$F$400,'Étape 1 - à remplir'!$E$31:$E$400,MASQ2!J122,'Étape 1 - à remplir'!$C$31:$C$400,S$3)),IF(S$2="Âge",IF(S$3="Tous",SUMIFS('Étape 1 - à remplir'!$F$31:$F$400,'Étape 1 - à remplir'!$E$31:$E$400,MASQ2!J122,'Étape 1 - à remplir'!$G$31:$G$400,"animaux"),SUMIFS('Étape 1 - à remplir'!$F$31:$F$400,'Étape 1 - à remplir'!$E$31:$E$400,MASQ2!J122,'Étape 1 - à remplir'!$P$31:$P$400,S$3)),IF(S$2="Atelier",IF(S$3="Tous",SUMIFS('Étape 1 - à remplir'!$F$31:$F$400,'Étape 1 - à remplir'!$E$31:$E$400,MASQ2!J122,'Étape 1 - à remplir'!$G$31:$G$400,"animaux"),SUMIFS('Étape 1 - à remplir'!$F$31:$F$400,'Étape 1 - à remplir'!$E$31:$E$400,MASQ2!J122,'Étape 1 - à remplir'!$O$31:$O$400,S$3)),IF(S$2="Espèce",IF(S$3="Tous",SUMIFS('Étape 1 - à remplir'!$F$31:$F$400,'Étape 1 - à remplir'!$E$31:$E$400,MASQ2!J122,'Étape 1 - à remplir'!$G$31:$G$400,"animaux"),SUMIFS('Étape 1 - à remplir'!$F$31:$F$400,'Étape 1 - à remplir'!$E$31:$E$400,MASQ2!J122,'Étape 1 - à remplir'!$N$31:$N$400,S$3))))))=0,NA(),IF(S$2="Catégorie",IF(S$3="Toutes",SUMIFS('Étape 1 - à remplir'!$F$31:$F$400,'Étape 1 - à remplir'!$E$31:$E$400,MASQ2!J122,'Étape 1 - à remplir'!$G$31:$G$400,"animaux"),SUMIFS('Étape 1 - à remplir'!$F$31:$F$400,'Étape 1 - à remplir'!$E$31:$E$400,MASQ2!J122,'Étape 1 - à remplir'!$C$31:$C$400,S$3)),IF(S$2="Âge",IF(S$3="Tous",SUMIFS('Étape 1 - à remplir'!$F$31:$F$400,'Étape 1 - à remplir'!$E$31:$E$400,MASQ2!J122,'Étape 1 - à remplir'!$G$31:$G$400,"animaux"),SUMIFS('Étape 1 - à remplir'!$F$31:$F$400,'Étape 1 - à remplir'!$E$31:$E$400,MASQ2!J122,'Étape 1 - à remplir'!$P$31:$P$400,S$3)),IF(S$2="Atelier",IF(S$3="Tous",SUMIFS('Étape 1 - à remplir'!$F$31:$F$400,'Étape 1 - à remplir'!$E$31:$E$400,MASQ2!J122,'Étape 1 - à remplir'!$G$31:$G$400,"animaux"),SUMIFS('Étape 1 - à remplir'!$F$31:$F$400,'Étape 1 - à remplir'!$E$31:$E$400,MASQ2!J122,'Étape 1 - à remplir'!$O$31:$O$400,S$3)),IF(S$2="Espèce",IF(S$3="Tous",SUMIFS('Étape 1 - à remplir'!$F$31:$F$400,'Étape 1 - à remplir'!$E$31:$E$400,MASQ2!J122,'Étape 1 - à remplir'!$G$31:$G$400,"animaux"),SUMIFS('Étape 1 - à remplir'!$F$31:$F$400,'Étape 1 - à remplir'!$E$31:$E$400,MASQ2!J122,'Étape 1 - à remplir'!$N$31:$N$400,S$3)))))))</f>
        <v>#N/A</v>
      </c>
      <c r="L122" s="97">
        <f t="shared" si="104"/>
        <v>0</v>
      </c>
      <c r="M122" s="56" t="str">
        <f>Données_ATB!BN121</f>
        <v>Cloxacilline</v>
      </c>
      <c r="N122" s="204" t="str">
        <f>Données_ATB!BO121</f>
        <v/>
      </c>
      <c r="O122" s="97" t="str">
        <f>Données_ATB!BP121</f>
        <v/>
      </c>
      <c r="P122" s="77" t="str">
        <f>Données_ATB!BR121</f>
        <v>Penicillines</v>
      </c>
      <c r="Q122" s="78" t="str">
        <f>Données_ATB!BS121</f>
        <v/>
      </c>
      <c r="R122" s="79" t="str">
        <f>Données_ATB!BT121</f>
        <v/>
      </c>
      <c r="S122" s="78"/>
      <c r="T122" s="78"/>
      <c r="U122" s="77" t="str">
        <f ca="1"/>
        <v>CLOXINE HL</v>
      </c>
      <c r="V122" s="79" t="e">
        <f ca="1"/>
        <v>#N/A</v>
      </c>
      <c r="W122" s="102"/>
      <c r="X122" s="8"/>
      <c r="Y122" s="8"/>
      <c r="Z122" s="8"/>
      <c r="AA122" s="8"/>
      <c r="AB122" s="102"/>
      <c r="AC122" s="8"/>
      <c r="AD122" s="8"/>
      <c r="AE122" s="8"/>
      <c r="AF122" s="8"/>
      <c r="AG122" s="8"/>
      <c r="AH122" s="8"/>
      <c r="AI122" s="8"/>
      <c r="AJ122" s="8"/>
      <c r="AK122" s="8"/>
      <c r="AL122" s="8"/>
      <c r="AM122" s="8"/>
      <c r="AN122" s="8"/>
      <c r="AO122" s="8"/>
      <c r="AP122" s="8"/>
      <c r="AQ122" s="8"/>
      <c r="AR122" s="8"/>
      <c r="AS122" s="8"/>
      <c r="AT122" s="97"/>
      <c r="AV122" s="56"/>
      <c r="AW122" s="8"/>
      <c r="AX122" s="8"/>
      <c r="AY122" s="8"/>
      <c r="AZ122" s="8"/>
      <c r="BA122" s="8"/>
      <c r="BB122" s="8"/>
      <c r="BC122" s="8"/>
      <c r="BD122" s="102" t="str">
        <f t="shared" si="86"/>
        <v/>
      </c>
      <c r="BE122" s="56" t="str">
        <f t="shared" si="87"/>
        <v>CLOXINE HL</v>
      </c>
      <c r="BF122" s="204" t="e">
        <f>IF(IF(BN$2="Catégorie",IF(BN$3="Toutes",SUMIFS('Étape 1 - à remplir'!$F$31:$F$400,'Étape 1 - à remplir'!$E$31:$E$400,MASQ2!BE122,'Étape 1 - à remplir'!$G$31:$G$400,"lots"),SUMIFS('Étape 1 - à remplir'!$F$31:$F$400,'Étape 1 - à remplir'!$E$31:$E$400,MASQ2!BE122,'Étape 1 - à remplir'!$C$31:$C$400,BN$3)),IF(BN$2="Âge",IF(BN$3="Tous",SUMIFS('Étape 1 - à remplir'!$F$31:$F$400,'Étape 1 - à remplir'!$E$31:$E$400,MASQ2!BE122,'Étape 1 - à remplir'!$G$31:$G$400,"lots"),SUMIFS('Étape 1 - à remplir'!$F$31:$F$400,'Étape 1 - à remplir'!$E$31:$E$400,MASQ2!BE122,'Étape 1 - à remplir'!$P$31:$P$400,BN$3,'Étape 1 - à remplir'!$G$31:$G$400,"lots")),IF(BN$2="Atelier",IF(BN$3="Tous",SUMIFS('Étape 1 - à remplir'!$F$31:$F$400,'Étape 1 - à remplir'!$E$31:$E$400,MASQ2!BE122,'Étape 1 - à remplir'!$G$31:$G$400,"lots"),SUMIFS('Étape 1 - à remplir'!$F$31:$F$400,'Étape 1 - à remplir'!$E$31:$E$400,MASQ2!BE122,'Étape 1 - à remplir'!$O$31:$O$400,BN$3,'Étape 1 - à remplir'!$G$31:$G$400,"lots")),IF(BN$2="Espèce",IF(BN$3="Tous",SUMIFS('Étape 1 - à remplir'!$F$31:$F$400,'Étape 1 - à remplir'!$E$31:$E$400,MASQ2!BE122,'Étape 1 - à remplir'!$G$31:$G$400,"lots"),SUMIFS('Étape 1 - à remplir'!$F$31:$F$400,'Étape 1 - à remplir'!$E$31:$E$400,MASQ2!BE122,'Étape 1 - à remplir'!$N$31:$N$400,BN$3,'Étape 1 - à remplir'!$G$31:$G$400,"lots"))))))=0,NA(),IF(BN$2="Catégorie",IF(BN$3="Toutes",SUMIFS('Étape 1 - à remplir'!$F$31:$F$400,'Étape 1 - à remplir'!$E$31:$E$400,MASQ2!BE122,'Étape 1 - à remplir'!$G$31:$G$400,"lots"),SUMIFS('Étape 1 - à remplir'!$F$31:$F$400,'Étape 1 - à remplir'!$E$31:$E$400,MASQ2!BE122,'Étape 1 - à remplir'!$C$31:$C$400,BN$3)),IF(BN$2="Âge",IF(BN$3="Tous",SUMIFS('Étape 1 - à remplir'!$F$31:$F$400,'Étape 1 - à remplir'!$E$31:$E$400,MASQ2!BE122,'Étape 1 - à remplir'!$G$31:$G$400,"lots"),SUMIFS('Étape 1 - à remplir'!$F$31:$F$400,'Étape 1 - à remplir'!$E$31:$E$400,MASQ2!BE122,'Étape 1 - à remplir'!$P$31:$P$400,BN$3,'Étape 1 - à remplir'!$G$31:$G$400,"lots")),IF(BN$2="Atelier",IF(BN$3="Tous",SUMIFS('Étape 1 - à remplir'!$F$31:$F$400,'Étape 1 - à remplir'!$E$31:$E$400,MASQ2!BE122,'Étape 1 - à remplir'!$G$31:$G$400,"lots"),SUMIFS('Étape 1 - à remplir'!$F$31:$F$400,'Étape 1 - à remplir'!$E$31:$E$400,MASQ2!BE122,'Étape 1 - à remplir'!$O$31:$O$400,BN$3,'Étape 1 - à remplir'!$G$31:$G$400,"lots")),IF(BN$2="Espèce",IF(BN$3="Tous",SUMIFS('Étape 1 - à remplir'!$F$31:$F$400,'Étape 1 - à remplir'!$E$31:$E$400,MASQ2!BE122,'Étape 1 - à remplir'!$G$31:$G$400,"lots"),SUMIFS('Étape 1 - à remplir'!$F$31:$F$400,'Étape 1 - à remplir'!$E$31:$E$400,MASQ2!BE122,'Étape 1 - à remplir'!$N$31:$N$400,BN$3,'Étape 1 - à remplir'!$G$31:$G$400,"lots")))))))</f>
        <v>#N/A</v>
      </c>
      <c r="BG122" s="204">
        <f t="shared" si="102"/>
        <v>0</v>
      </c>
      <c r="BH122" s="204" t="str">
        <f t="shared" si="88"/>
        <v>Cloxacilline</v>
      </c>
      <c r="BI122" s="204" t="str">
        <f t="shared" si="89"/>
        <v/>
      </c>
      <c r="BJ122" s="204" t="str">
        <f t="shared" si="90"/>
        <v/>
      </c>
      <c r="BK122" s="204" t="str">
        <f t="shared" si="91"/>
        <v>Penicillines</v>
      </c>
      <c r="BL122" s="204" t="str">
        <f t="shared" si="92"/>
        <v/>
      </c>
      <c r="BM122" s="97" t="str">
        <f t="shared" si="93"/>
        <v/>
      </c>
      <c r="BN122" s="78"/>
      <c r="BO122" s="78"/>
      <c r="BP122" s="77" t="str">
        <f ca="1"/>
        <v>CLOXINE HL</v>
      </c>
      <c r="BQ122" s="79" t="e">
        <f ca="1"/>
        <v>#N/A</v>
      </c>
      <c r="BR122" s="102"/>
      <c r="BS122" s="8"/>
      <c r="BT122" s="8"/>
      <c r="BU122" s="8"/>
      <c r="BV122" s="8"/>
      <c r="BW122" s="8"/>
      <c r="BX122" s="8"/>
      <c r="BY122" s="8"/>
      <c r="BZ122" s="8"/>
      <c r="CA122" s="8"/>
      <c r="CB122" s="8"/>
      <c r="CC122" s="8"/>
      <c r="CD122" s="8"/>
      <c r="CE122" s="8"/>
      <c r="CF122" s="8"/>
      <c r="CG122" s="8"/>
      <c r="CH122" s="8"/>
      <c r="CI122" s="8"/>
      <c r="CJ122" s="8"/>
      <c r="CK122" s="8"/>
      <c r="CL122" s="8"/>
      <c r="CM122" s="8"/>
      <c r="CN122" s="8"/>
      <c r="CO122" s="97"/>
      <c r="CQ122" s="56"/>
      <c r="CR122" s="8"/>
      <c r="CS122" s="8"/>
      <c r="CT122" s="8"/>
      <c r="CU122" s="8"/>
      <c r="CV122" s="8"/>
      <c r="CW122" s="8"/>
      <c r="CX122" s="8"/>
      <c r="CY122" s="102" t="str">
        <f t="shared" si="94"/>
        <v/>
      </c>
      <c r="CZ122" s="56" t="str">
        <f t="shared" si="95"/>
        <v>CLOXINE HL</v>
      </c>
      <c r="DA122" s="204" t="e">
        <f>IF(IF(DI$2="Catégorie",IF(DI$3="Toutes",SUMIFS('Étape 1 - à remplir'!$F$31:$F$400,'Étape 1 - à remplir'!$E$31:$E$400,MASQ2!CZ122,'Étape 1 - à remplir'!$G$31:$G$400,"kg"),SUMIFS('Étape 1 - à remplir'!$F$31:$F$400,'Étape 1 - à remplir'!$E$31:$E$400,MASQ2!CZ122,'Étape 1 - à remplir'!$C$31:$C$400,DI$3)),IF(DI$2="Âge",IF(DI$3="Tous",SUMIFS('Étape 1 - à remplir'!$F$31:$F$400,'Étape 1 - à remplir'!$E$31:$E$400,MASQ2!CZ122,'Étape 1 - à remplir'!$G$31:$G$400,"kg"),SUMIFS('Étape 1 - à remplir'!$F$31:$F$400,'Étape 1 - à remplir'!$E$31:$E$400,MASQ2!CZ122,'Étape 1 - à remplir'!$P$31:$P$400,DI$3,'Étape 1 - à remplir'!$G$31:$G$400,"kg")),IF(DI$2="Atelier",IF(DI$3="Tous",SUMIFS('Étape 1 - à remplir'!$F$31:$F$400,'Étape 1 - à remplir'!$E$31:$E$400,MASQ2!CZ122,'Étape 1 - à remplir'!$G$31:$G$400,"kg"),SUMIFS('Étape 1 - à remplir'!$F$31:$F$400,'Étape 1 - à remplir'!$E$31:$E$400,MASQ2!CZ122,'Étape 1 - à remplir'!$O$31:$O$400,DI$3,'Étape 1 - à remplir'!$G$31:$G$400,"kg")),IF(DI$2="Espèce",IF(DI$3="Tous",SUMIFS('Étape 1 - à remplir'!$F$31:$F$400,'Étape 1 - à remplir'!$E$31:$E$400,MASQ2!CZ122,'Étape 1 - à remplir'!$G$31:$G$400,"kg"),SUMIFS('Étape 1 - à remplir'!$F$31:$F$400,'Étape 1 - à remplir'!$E$31:$E$400,MASQ2!CZ122,'Étape 1 - à remplir'!$N$31:$N$400,DI$3,'Étape 1 - à remplir'!$G$31:$G$400,"kg"))))))=0,NA(),IF(DI$2="Catégorie",IF(DI$3="Toutes",SUMIFS('Étape 1 - à remplir'!$F$31:$F$400,'Étape 1 - à remplir'!$E$31:$E$400,MASQ2!CZ122,'Étape 1 - à remplir'!$G$31:$G$400,"kg"),SUMIFS('Étape 1 - à remplir'!$F$31:$F$400,'Étape 1 - à remplir'!$E$31:$E$400,MASQ2!CZ122,'Étape 1 - à remplir'!$C$31:$C$400,DI$3)),IF(DI$2="Âge",IF(DI$3="Tous",SUMIFS('Étape 1 - à remplir'!$F$31:$F$400,'Étape 1 - à remplir'!$E$31:$E$400,MASQ2!CZ122,'Étape 1 - à remplir'!$G$31:$G$400,"kg"),SUMIFS('Étape 1 - à remplir'!$F$31:$F$400,'Étape 1 - à remplir'!$E$31:$E$400,MASQ2!CZ122,'Étape 1 - à remplir'!$P$31:$P$400,DI$3,'Étape 1 - à remplir'!$G$31:$G$400,"kg")),IF(DI$2="Atelier",IF(DI$3="Tous",SUMIFS('Étape 1 - à remplir'!$F$31:$F$400,'Étape 1 - à remplir'!$E$31:$E$400,MASQ2!CZ122,'Étape 1 - à remplir'!$G$31:$G$400,"kg"),SUMIFS('Étape 1 - à remplir'!$F$31:$F$400,'Étape 1 - à remplir'!$E$31:$E$400,MASQ2!CZ122,'Étape 1 - à remplir'!$O$31:$O$400,DI$3,'Étape 1 - à remplir'!$G$31:$G$400,"kg")),IF(DI$2="Espèce",IF(DI$3="Tous",SUMIFS('Étape 1 - à remplir'!$F$31:$F$400,'Étape 1 - à remplir'!$E$31:$E$400,MASQ2!CZ122,'Étape 1 - à remplir'!$G$31:$G$400,"kg"),SUMIFS('Étape 1 - à remplir'!$F$31:$F$400,'Étape 1 - à remplir'!$E$31:$E$400,MASQ2!CZ122,'Étape 1 - à remplir'!$N$31:$N$400,DI$3,'Étape 1 - à remplir'!$G$31:$G$400,"kg")))))))</f>
        <v>#N/A</v>
      </c>
      <c r="DB122" s="104">
        <f t="shared" si="103"/>
        <v>0</v>
      </c>
      <c r="DC122" s="204" t="str">
        <f t="shared" si="96"/>
        <v>Cloxacilline</v>
      </c>
      <c r="DD122" s="204" t="str">
        <f t="shared" si="97"/>
        <v/>
      </c>
      <c r="DE122" s="204" t="str">
        <f t="shared" si="98"/>
        <v/>
      </c>
      <c r="DF122" s="204" t="str">
        <f t="shared" si="99"/>
        <v>Penicillines</v>
      </c>
      <c r="DG122" s="204" t="str">
        <f t="shared" si="100"/>
        <v/>
      </c>
      <c r="DH122" s="97" t="str">
        <f t="shared" si="101"/>
        <v/>
      </c>
      <c r="DI122" s="78"/>
      <c r="DJ122" s="78"/>
      <c r="DK122" s="77" t="str">
        <f ca="1"/>
        <v>CLOXINE HL</v>
      </c>
      <c r="DL122" s="79" t="e">
        <f ca="1"/>
        <v>#N/A</v>
      </c>
      <c r="DM122" s="102"/>
      <c r="DN122" s="8"/>
      <c r="DO122" s="8"/>
      <c r="DP122" s="8"/>
      <c r="DQ122" s="8"/>
      <c r="DR122" s="8"/>
      <c r="DS122" s="8"/>
      <c r="DT122" s="8"/>
      <c r="DU122" s="8"/>
      <c r="DV122" s="8"/>
      <c r="DW122" s="8"/>
      <c r="DX122" s="8"/>
      <c r="DY122" s="8"/>
      <c r="DZ122" s="8"/>
      <c r="EA122" s="8"/>
      <c r="EB122" s="8"/>
      <c r="EC122" s="8"/>
      <c r="ED122" s="8"/>
      <c r="EE122" s="8"/>
      <c r="EF122" s="8"/>
      <c r="EG122" s="8"/>
      <c r="EH122" s="8"/>
      <c r="EI122" s="8"/>
      <c r="EJ122" s="97"/>
    </row>
    <row r="123" spans="1:140" x14ac:dyDescent="0.25">
      <c r="A123" s="56"/>
      <c r="B123" s="8"/>
      <c r="C123" s="8"/>
      <c r="D123" s="8"/>
      <c r="E123" s="8"/>
      <c r="F123" s="8"/>
      <c r="G123" s="8"/>
      <c r="H123" s="8"/>
      <c r="I123" s="102" t="str">
        <f>INDEX(Données_ATB!BE:BV,MATCH(MASQ2!J123,Données_ATB!BE:BE,0),18)</f>
        <v>x</v>
      </c>
      <c r="J123" s="77" t="str">
        <f>Données_ATB!BE122</f>
        <v>COBACTAN 2,5 %</v>
      </c>
      <c r="K123" s="204" t="e">
        <f>IF(IF(S$2="Catégorie",IF(S$3="Toutes",SUMIFS('Étape 1 - à remplir'!$F$31:$F$400,'Étape 1 - à remplir'!$E$31:$E$400,MASQ2!J123,'Étape 1 - à remplir'!$G$31:$G$400,"animaux"),SUMIFS('Étape 1 - à remplir'!$F$31:$F$400,'Étape 1 - à remplir'!$E$31:$E$400,MASQ2!J123,'Étape 1 - à remplir'!$C$31:$C$400,S$3)),IF(S$2="Âge",IF(S$3="Tous",SUMIFS('Étape 1 - à remplir'!$F$31:$F$400,'Étape 1 - à remplir'!$E$31:$E$400,MASQ2!J123,'Étape 1 - à remplir'!$G$31:$G$400,"animaux"),SUMIFS('Étape 1 - à remplir'!$F$31:$F$400,'Étape 1 - à remplir'!$E$31:$E$400,MASQ2!J123,'Étape 1 - à remplir'!$P$31:$P$400,S$3)),IF(S$2="Atelier",IF(S$3="Tous",SUMIFS('Étape 1 - à remplir'!$F$31:$F$400,'Étape 1 - à remplir'!$E$31:$E$400,MASQ2!J123,'Étape 1 - à remplir'!$G$31:$G$400,"animaux"),SUMIFS('Étape 1 - à remplir'!$F$31:$F$400,'Étape 1 - à remplir'!$E$31:$E$400,MASQ2!J123,'Étape 1 - à remplir'!$O$31:$O$400,S$3)),IF(S$2="Espèce",IF(S$3="Tous",SUMIFS('Étape 1 - à remplir'!$F$31:$F$400,'Étape 1 - à remplir'!$E$31:$E$400,MASQ2!J123,'Étape 1 - à remplir'!$G$31:$G$400,"animaux"),SUMIFS('Étape 1 - à remplir'!$F$31:$F$400,'Étape 1 - à remplir'!$E$31:$E$400,MASQ2!J123,'Étape 1 - à remplir'!$N$31:$N$400,S$3))))))=0,NA(),IF(S$2="Catégorie",IF(S$3="Toutes",SUMIFS('Étape 1 - à remplir'!$F$31:$F$400,'Étape 1 - à remplir'!$E$31:$E$400,MASQ2!J123,'Étape 1 - à remplir'!$G$31:$G$400,"animaux"),SUMIFS('Étape 1 - à remplir'!$F$31:$F$400,'Étape 1 - à remplir'!$E$31:$E$400,MASQ2!J123,'Étape 1 - à remplir'!$C$31:$C$400,S$3)),IF(S$2="Âge",IF(S$3="Tous",SUMIFS('Étape 1 - à remplir'!$F$31:$F$400,'Étape 1 - à remplir'!$E$31:$E$400,MASQ2!J123,'Étape 1 - à remplir'!$G$31:$G$400,"animaux"),SUMIFS('Étape 1 - à remplir'!$F$31:$F$400,'Étape 1 - à remplir'!$E$31:$E$400,MASQ2!J123,'Étape 1 - à remplir'!$P$31:$P$400,S$3)),IF(S$2="Atelier",IF(S$3="Tous",SUMIFS('Étape 1 - à remplir'!$F$31:$F$400,'Étape 1 - à remplir'!$E$31:$E$400,MASQ2!J123,'Étape 1 - à remplir'!$G$31:$G$400,"animaux"),SUMIFS('Étape 1 - à remplir'!$F$31:$F$400,'Étape 1 - à remplir'!$E$31:$E$400,MASQ2!J123,'Étape 1 - à remplir'!$O$31:$O$400,S$3)),IF(S$2="Espèce",IF(S$3="Tous",SUMIFS('Étape 1 - à remplir'!$F$31:$F$400,'Étape 1 - à remplir'!$E$31:$E$400,MASQ2!J123,'Étape 1 - à remplir'!$G$31:$G$400,"animaux"),SUMIFS('Étape 1 - à remplir'!$F$31:$F$400,'Étape 1 - à remplir'!$E$31:$E$400,MASQ2!J123,'Étape 1 - à remplir'!$N$31:$N$400,S$3)))))))</f>
        <v>#N/A</v>
      </c>
      <c r="L123" s="97">
        <f t="shared" si="104"/>
        <v>0</v>
      </c>
      <c r="M123" s="56" t="str">
        <f>Données_ATB!BN122</f>
        <v>Cefquinome</v>
      </c>
      <c r="N123" s="204" t="str">
        <f>Données_ATB!BO122</f>
        <v/>
      </c>
      <c r="O123" s="97" t="str">
        <f>Données_ATB!BP122</f>
        <v/>
      </c>
      <c r="P123" s="77" t="str">
        <f>Données_ATB!BR122</f>
        <v>Cephalosporines 3&amp;4G</v>
      </c>
      <c r="Q123" s="78" t="str">
        <f>Données_ATB!BS122</f>
        <v/>
      </c>
      <c r="R123" s="79" t="str">
        <f>Données_ATB!BT122</f>
        <v/>
      </c>
      <c r="S123" s="78"/>
      <c r="T123" s="78"/>
      <c r="U123" s="77" t="str">
        <f ca="1"/>
        <v>COBACTAN 2,5 %</v>
      </c>
      <c r="V123" s="79" t="e">
        <f ca="1"/>
        <v>#N/A</v>
      </c>
      <c r="W123" s="102"/>
      <c r="X123" s="8"/>
      <c r="Y123" s="8"/>
      <c r="Z123" s="8"/>
      <c r="AA123" s="8"/>
      <c r="AB123" s="102"/>
      <c r="AC123" s="8"/>
      <c r="AD123" s="8"/>
      <c r="AE123" s="8"/>
      <c r="AF123" s="8"/>
      <c r="AG123" s="8"/>
      <c r="AH123" s="8"/>
      <c r="AI123" s="8"/>
      <c r="AJ123" s="8"/>
      <c r="AK123" s="8"/>
      <c r="AL123" s="8"/>
      <c r="AM123" s="8"/>
      <c r="AN123" s="8"/>
      <c r="AO123" s="8"/>
      <c r="AP123" s="8"/>
      <c r="AQ123" s="8"/>
      <c r="AR123" s="8"/>
      <c r="AS123" s="8"/>
      <c r="AT123" s="97"/>
      <c r="AV123" s="56"/>
      <c r="AW123" s="8"/>
      <c r="AX123" s="8"/>
      <c r="AY123" s="8"/>
      <c r="AZ123" s="8"/>
      <c r="BA123" s="8"/>
      <c r="BB123" s="8"/>
      <c r="BC123" s="8"/>
      <c r="BD123" s="102" t="str">
        <f t="shared" si="86"/>
        <v>x</v>
      </c>
      <c r="BE123" s="56" t="str">
        <f t="shared" si="87"/>
        <v>COBACTAN 2,5 %</v>
      </c>
      <c r="BF123" s="204" t="e">
        <f>IF(IF(BN$2="Catégorie",IF(BN$3="Toutes",SUMIFS('Étape 1 - à remplir'!$F$31:$F$400,'Étape 1 - à remplir'!$E$31:$E$400,MASQ2!BE123,'Étape 1 - à remplir'!$G$31:$G$400,"lots"),SUMIFS('Étape 1 - à remplir'!$F$31:$F$400,'Étape 1 - à remplir'!$E$31:$E$400,MASQ2!BE123,'Étape 1 - à remplir'!$C$31:$C$400,BN$3)),IF(BN$2="Âge",IF(BN$3="Tous",SUMIFS('Étape 1 - à remplir'!$F$31:$F$400,'Étape 1 - à remplir'!$E$31:$E$400,MASQ2!BE123,'Étape 1 - à remplir'!$G$31:$G$400,"lots"),SUMIFS('Étape 1 - à remplir'!$F$31:$F$400,'Étape 1 - à remplir'!$E$31:$E$400,MASQ2!BE123,'Étape 1 - à remplir'!$P$31:$P$400,BN$3,'Étape 1 - à remplir'!$G$31:$G$400,"lots")),IF(BN$2="Atelier",IF(BN$3="Tous",SUMIFS('Étape 1 - à remplir'!$F$31:$F$400,'Étape 1 - à remplir'!$E$31:$E$400,MASQ2!BE123,'Étape 1 - à remplir'!$G$31:$G$400,"lots"),SUMIFS('Étape 1 - à remplir'!$F$31:$F$400,'Étape 1 - à remplir'!$E$31:$E$400,MASQ2!BE123,'Étape 1 - à remplir'!$O$31:$O$400,BN$3,'Étape 1 - à remplir'!$G$31:$G$400,"lots")),IF(BN$2="Espèce",IF(BN$3="Tous",SUMIFS('Étape 1 - à remplir'!$F$31:$F$400,'Étape 1 - à remplir'!$E$31:$E$400,MASQ2!BE123,'Étape 1 - à remplir'!$G$31:$G$400,"lots"),SUMIFS('Étape 1 - à remplir'!$F$31:$F$400,'Étape 1 - à remplir'!$E$31:$E$400,MASQ2!BE123,'Étape 1 - à remplir'!$N$31:$N$400,BN$3,'Étape 1 - à remplir'!$G$31:$G$400,"lots"))))))=0,NA(),IF(BN$2="Catégorie",IF(BN$3="Toutes",SUMIFS('Étape 1 - à remplir'!$F$31:$F$400,'Étape 1 - à remplir'!$E$31:$E$400,MASQ2!BE123,'Étape 1 - à remplir'!$G$31:$G$400,"lots"),SUMIFS('Étape 1 - à remplir'!$F$31:$F$400,'Étape 1 - à remplir'!$E$31:$E$400,MASQ2!BE123,'Étape 1 - à remplir'!$C$31:$C$400,BN$3)),IF(BN$2="Âge",IF(BN$3="Tous",SUMIFS('Étape 1 - à remplir'!$F$31:$F$400,'Étape 1 - à remplir'!$E$31:$E$400,MASQ2!BE123,'Étape 1 - à remplir'!$G$31:$G$400,"lots"),SUMIFS('Étape 1 - à remplir'!$F$31:$F$400,'Étape 1 - à remplir'!$E$31:$E$400,MASQ2!BE123,'Étape 1 - à remplir'!$P$31:$P$400,BN$3,'Étape 1 - à remplir'!$G$31:$G$400,"lots")),IF(BN$2="Atelier",IF(BN$3="Tous",SUMIFS('Étape 1 - à remplir'!$F$31:$F$400,'Étape 1 - à remplir'!$E$31:$E$400,MASQ2!BE123,'Étape 1 - à remplir'!$G$31:$G$400,"lots"),SUMIFS('Étape 1 - à remplir'!$F$31:$F$400,'Étape 1 - à remplir'!$E$31:$E$400,MASQ2!BE123,'Étape 1 - à remplir'!$O$31:$O$400,BN$3,'Étape 1 - à remplir'!$G$31:$G$400,"lots")),IF(BN$2="Espèce",IF(BN$3="Tous",SUMIFS('Étape 1 - à remplir'!$F$31:$F$400,'Étape 1 - à remplir'!$E$31:$E$400,MASQ2!BE123,'Étape 1 - à remplir'!$G$31:$G$400,"lots"),SUMIFS('Étape 1 - à remplir'!$F$31:$F$400,'Étape 1 - à remplir'!$E$31:$E$400,MASQ2!BE123,'Étape 1 - à remplir'!$N$31:$N$400,BN$3,'Étape 1 - à remplir'!$G$31:$G$400,"lots")))))))</f>
        <v>#N/A</v>
      </c>
      <c r="BG123" s="204">
        <f t="shared" si="102"/>
        <v>0</v>
      </c>
      <c r="BH123" s="204" t="str">
        <f t="shared" si="88"/>
        <v>Cefquinome</v>
      </c>
      <c r="BI123" s="204" t="str">
        <f t="shared" si="89"/>
        <v/>
      </c>
      <c r="BJ123" s="204" t="str">
        <f t="shared" si="90"/>
        <v/>
      </c>
      <c r="BK123" s="204" t="str">
        <f t="shared" si="91"/>
        <v>Cephalosporines 3&amp;4G</v>
      </c>
      <c r="BL123" s="204" t="str">
        <f t="shared" si="92"/>
        <v/>
      </c>
      <c r="BM123" s="97" t="str">
        <f t="shared" si="93"/>
        <v/>
      </c>
      <c r="BN123" s="78"/>
      <c r="BO123" s="78"/>
      <c r="BP123" s="77" t="str">
        <f ca="1"/>
        <v>COBACTAN 2,5 %</v>
      </c>
      <c r="BQ123" s="79" t="e">
        <f ca="1"/>
        <v>#N/A</v>
      </c>
      <c r="BR123" s="102"/>
      <c r="BS123" s="8"/>
      <c r="BT123" s="8"/>
      <c r="BU123" s="8"/>
      <c r="BV123" s="8"/>
      <c r="BW123" s="8"/>
      <c r="BX123" s="8"/>
      <c r="BY123" s="83"/>
      <c r="BZ123" s="8"/>
      <c r="CA123" s="8"/>
      <c r="CB123" s="8"/>
      <c r="CC123" s="8"/>
      <c r="CD123" s="8"/>
      <c r="CE123" s="8"/>
      <c r="CF123" s="8"/>
      <c r="CG123" s="8"/>
      <c r="CH123" s="8"/>
      <c r="CI123" s="8"/>
      <c r="CJ123" s="8"/>
      <c r="CK123" s="8"/>
      <c r="CL123" s="8"/>
      <c r="CM123" s="8"/>
      <c r="CN123" s="8"/>
      <c r="CO123" s="97"/>
      <c r="CQ123" s="56"/>
      <c r="CR123" s="8"/>
      <c r="CS123" s="8"/>
      <c r="CT123" s="8"/>
      <c r="CU123" s="8"/>
      <c r="CV123" s="8"/>
      <c r="CW123" s="8"/>
      <c r="CX123" s="8"/>
      <c r="CY123" s="102" t="str">
        <f t="shared" si="94"/>
        <v>x</v>
      </c>
      <c r="CZ123" s="56" t="str">
        <f t="shared" si="95"/>
        <v>COBACTAN 2,5 %</v>
      </c>
      <c r="DA123" s="204" t="e">
        <f>IF(IF(DI$2="Catégorie",IF(DI$3="Toutes",SUMIFS('Étape 1 - à remplir'!$F$31:$F$400,'Étape 1 - à remplir'!$E$31:$E$400,MASQ2!CZ123,'Étape 1 - à remplir'!$G$31:$G$400,"kg"),SUMIFS('Étape 1 - à remplir'!$F$31:$F$400,'Étape 1 - à remplir'!$E$31:$E$400,MASQ2!CZ123,'Étape 1 - à remplir'!$C$31:$C$400,DI$3)),IF(DI$2="Âge",IF(DI$3="Tous",SUMIFS('Étape 1 - à remplir'!$F$31:$F$400,'Étape 1 - à remplir'!$E$31:$E$400,MASQ2!CZ123,'Étape 1 - à remplir'!$G$31:$G$400,"kg"),SUMIFS('Étape 1 - à remplir'!$F$31:$F$400,'Étape 1 - à remplir'!$E$31:$E$400,MASQ2!CZ123,'Étape 1 - à remplir'!$P$31:$P$400,DI$3,'Étape 1 - à remplir'!$G$31:$G$400,"kg")),IF(DI$2="Atelier",IF(DI$3="Tous",SUMIFS('Étape 1 - à remplir'!$F$31:$F$400,'Étape 1 - à remplir'!$E$31:$E$400,MASQ2!CZ123,'Étape 1 - à remplir'!$G$31:$G$400,"kg"),SUMIFS('Étape 1 - à remplir'!$F$31:$F$400,'Étape 1 - à remplir'!$E$31:$E$400,MASQ2!CZ123,'Étape 1 - à remplir'!$O$31:$O$400,DI$3,'Étape 1 - à remplir'!$G$31:$G$400,"kg")),IF(DI$2="Espèce",IF(DI$3="Tous",SUMIFS('Étape 1 - à remplir'!$F$31:$F$400,'Étape 1 - à remplir'!$E$31:$E$400,MASQ2!CZ123,'Étape 1 - à remplir'!$G$31:$G$400,"kg"),SUMIFS('Étape 1 - à remplir'!$F$31:$F$400,'Étape 1 - à remplir'!$E$31:$E$400,MASQ2!CZ123,'Étape 1 - à remplir'!$N$31:$N$400,DI$3,'Étape 1 - à remplir'!$G$31:$G$400,"kg"))))))=0,NA(),IF(DI$2="Catégorie",IF(DI$3="Toutes",SUMIFS('Étape 1 - à remplir'!$F$31:$F$400,'Étape 1 - à remplir'!$E$31:$E$400,MASQ2!CZ123,'Étape 1 - à remplir'!$G$31:$G$400,"kg"),SUMIFS('Étape 1 - à remplir'!$F$31:$F$400,'Étape 1 - à remplir'!$E$31:$E$400,MASQ2!CZ123,'Étape 1 - à remplir'!$C$31:$C$400,DI$3)),IF(DI$2="Âge",IF(DI$3="Tous",SUMIFS('Étape 1 - à remplir'!$F$31:$F$400,'Étape 1 - à remplir'!$E$31:$E$400,MASQ2!CZ123,'Étape 1 - à remplir'!$G$31:$G$400,"kg"),SUMIFS('Étape 1 - à remplir'!$F$31:$F$400,'Étape 1 - à remplir'!$E$31:$E$400,MASQ2!CZ123,'Étape 1 - à remplir'!$P$31:$P$400,DI$3,'Étape 1 - à remplir'!$G$31:$G$400,"kg")),IF(DI$2="Atelier",IF(DI$3="Tous",SUMIFS('Étape 1 - à remplir'!$F$31:$F$400,'Étape 1 - à remplir'!$E$31:$E$400,MASQ2!CZ123,'Étape 1 - à remplir'!$G$31:$G$400,"kg"),SUMIFS('Étape 1 - à remplir'!$F$31:$F$400,'Étape 1 - à remplir'!$E$31:$E$400,MASQ2!CZ123,'Étape 1 - à remplir'!$O$31:$O$400,DI$3,'Étape 1 - à remplir'!$G$31:$G$400,"kg")),IF(DI$2="Espèce",IF(DI$3="Tous",SUMIFS('Étape 1 - à remplir'!$F$31:$F$400,'Étape 1 - à remplir'!$E$31:$E$400,MASQ2!CZ123,'Étape 1 - à remplir'!$G$31:$G$400,"kg"),SUMIFS('Étape 1 - à remplir'!$F$31:$F$400,'Étape 1 - à remplir'!$E$31:$E$400,MASQ2!CZ123,'Étape 1 - à remplir'!$N$31:$N$400,DI$3,'Étape 1 - à remplir'!$G$31:$G$400,"kg")))))))</f>
        <v>#N/A</v>
      </c>
      <c r="DB123" s="104">
        <f t="shared" si="103"/>
        <v>0</v>
      </c>
      <c r="DC123" s="204" t="str">
        <f t="shared" si="96"/>
        <v>Cefquinome</v>
      </c>
      <c r="DD123" s="204" t="str">
        <f t="shared" si="97"/>
        <v/>
      </c>
      <c r="DE123" s="204" t="str">
        <f t="shared" si="98"/>
        <v/>
      </c>
      <c r="DF123" s="204" t="str">
        <f t="shared" si="99"/>
        <v>Cephalosporines 3&amp;4G</v>
      </c>
      <c r="DG123" s="204" t="str">
        <f t="shared" si="100"/>
        <v/>
      </c>
      <c r="DH123" s="97" t="str">
        <f t="shared" si="101"/>
        <v/>
      </c>
      <c r="DI123" s="78"/>
      <c r="DJ123" s="78"/>
      <c r="DK123" s="77" t="str">
        <f ca="1"/>
        <v>COBACTAN 2,5 %</v>
      </c>
      <c r="DL123" s="79" t="e">
        <f ca="1"/>
        <v>#N/A</v>
      </c>
      <c r="DM123" s="102"/>
      <c r="DN123" s="8"/>
      <c r="DO123" s="8"/>
      <c r="DP123" s="8"/>
      <c r="DQ123" s="8"/>
      <c r="DR123" s="8"/>
      <c r="DS123" s="8"/>
      <c r="DT123" s="8"/>
      <c r="DU123" s="8"/>
      <c r="DV123" s="8"/>
      <c r="DW123" s="8"/>
      <c r="DX123" s="8"/>
      <c r="DY123" s="8"/>
      <c r="DZ123" s="8"/>
      <c r="EA123" s="8"/>
      <c r="EB123" s="8"/>
      <c r="EC123" s="8"/>
      <c r="ED123" s="8"/>
      <c r="EE123" s="8"/>
      <c r="EF123" s="8"/>
      <c r="EG123" s="8"/>
      <c r="EH123" s="8"/>
      <c r="EI123" s="8"/>
      <c r="EJ123" s="97"/>
    </row>
    <row r="124" spans="1:140" x14ac:dyDescent="0.25">
      <c r="A124" s="56"/>
      <c r="B124" s="8"/>
      <c r="C124" s="8"/>
      <c r="D124" s="8"/>
      <c r="E124" s="8"/>
      <c r="F124" s="8"/>
      <c r="G124" s="8"/>
      <c r="H124" s="8"/>
      <c r="I124" s="102" t="str">
        <f>INDEX(Données_ATB!BE:BV,MATCH(MASQ2!J124,Données_ATB!BE:BE,0),18)</f>
        <v>x</v>
      </c>
      <c r="J124" s="77" t="str">
        <f>Données_ATB!BE123</f>
        <v>COBACTAN 4,5 % PS</v>
      </c>
      <c r="K124" s="204" t="e">
        <f>IF(IF(S$2="Catégorie",IF(S$3="Toutes",SUMIFS('Étape 1 - à remplir'!$F$31:$F$400,'Étape 1 - à remplir'!$E$31:$E$400,MASQ2!J124,'Étape 1 - à remplir'!$G$31:$G$400,"animaux"),SUMIFS('Étape 1 - à remplir'!$F$31:$F$400,'Étape 1 - à remplir'!$E$31:$E$400,MASQ2!J124,'Étape 1 - à remplir'!$C$31:$C$400,S$3)),IF(S$2="Âge",IF(S$3="Tous",SUMIFS('Étape 1 - à remplir'!$F$31:$F$400,'Étape 1 - à remplir'!$E$31:$E$400,MASQ2!J124,'Étape 1 - à remplir'!$G$31:$G$400,"animaux"),SUMIFS('Étape 1 - à remplir'!$F$31:$F$400,'Étape 1 - à remplir'!$E$31:$E$400,MASQ2!J124,'Étape 1 - à remplir'!$P$31:$P$400,S$3)),IF(S$2="Atelier",IF(S$3="Tous",SUMIFS('Étape 1 - à remplir'!$F$31:$F$400,'Étape 1 - à remplir'!$E$31:$E$400,MASQ2!J124,'Étape 1 - à remplir'!$G$31:$G$400,"animaux"),SUMIFS('Étape 1 - à remplir'!$F$31:$F$400,'Étape 1 - à remplir'!$E$31:$E$400,MASQ2!J124,'Étape 1 - à remplir'!$O$31:$O$400,S$3)),IF(S$2="Espèce",IF(S$3="Tous",SUMIFS('Étape 1 - à remplir'!$F$31:$F$400,'Étape 1 - à remplir'!$E$31:$E$400,MASQ2!J124,'Étape 1 - à remplir'!$G$31:$G$400,"animaux"),SUMIFS('Étape 1 - à remplir'!$F$31:$F$400,'Étape 1 - à remplir'!$E$31:$E$400,MASQ2!J124,'Étape 1 - à remplir'!$N$31:$N$400,S$3))))))=0,NA(),IF(S$2="Catégorie",IF(S$3="Toutes",SUMIFS('Étape 1 - à remplir'!$F$31:$F$400,'Étape 1 - à remplir'!$E$31:$E$400,MASQ2!J124,'Étape 1 - à remplir'!$G$31:$G$400,"animaux"),SUMIFS('Étape 1 - à remplir'!$F$31:$F$400,'Étape 1 - à remplir'!$E$31:$E$400,MASQ2!J124,'Étape 1 - à remplir'!$C$31:$C$400,S$3)),IF(S$2="Âge",IF(S$3="Tous",SUMIFS('Étape 1 - à remplir'!$F$31:$F$400,'Étape 1 - à remplir'!$E$31:$E$400,MASQ2!J124,'Étape 1 - à remplir'!$G$31:$G$400,"animaux"),SUMIFS('Étape 1 - à remplir'!$F$31:$F$400,'Étape 1 - à remplir'!$E$31:$E$400,MASQ2!J124,'Étape 1 - à remplir'!$P$31:$P$400,S$3)),IF(S$2="Atelier",IF(S$3="Tous",SUMIFS('Étape 1 - à remplir'!$F$31:$F$400,'Étape 1 - à remplir'!$E$31:$E$400,MASQ2!J124,'Étape 1 - à remplir'!$G$31:$G$400,"animaux"),SUMIFS('Étape 1 - à remplir'!$F$31:$F$400,'Étape 1 - à remplir'!$E$31:$E$400,MASQ2!J124,'Étape 1 - à remplir'!$O$31:$O$400,S$3)),IF(S$2="Espèce",IF(S$3="Tous",SUMIFS('Étape 1 - à remplir'!$F$31:$F$400,'Étape 1 - à remplir'!$E$31:$E$400,MASQ2!J124,'Étape 1 - à remplir'!$G$31:$G$400,"animaux"),SUMIFS('Étape 1 - à remplir'!$F$31:$F$400,'Étape 1 - à remplir'!$E$31:$E$400,MASQ2!J124,'Étape 1 - à remplir'!$N$31:$N$400,S$3)))))))</f>
        <v>#N/A</v>
      </c>
      <c r="L124" s="97">
        <f t="shared" si="104"/>
        <v>0</v>
      </c>
      <c r="M124" s="56" t="str">
        <f>Données_ATB!BN123</f>
        <v>Cefquinome</v>
      </c>
      <c r="N124" s="204" t="str">
        <f>Données_ATB!BO123</f>
        <v/>
      </c>
      <c r="O124" s="97" t="str">
        <f>Données_ATB!BP123</f>
        <v/>
      </c>
      <c r="P124" s="77" t="str">
        <f>Données_ATB!BR123</f>
        <v>Cephalosporines 3&amp;4G</v>
      </c>
      <c r="Q124" s="78" t="str">
        <f>Données_ATB!BS123</f>
        <v/>
      </c>
      <c r="R124" s="79" t="str">
        <f>Données_ATB!BT123</f>
        <v/>
      </c>
      <c r="S124" s="78"/>
      <c r="T124" s="78"/>
      <c r="U124" s="77" t="str">
        <f ca="1"/>
        <v>COBACTAN 4,5 % PS</v>
      </c>
      <c r="V124" s="79" t="e">
        <f ca="1"/>
        <v>#N/A</v>
      </c>
      <c r="W124" s="102"/>
      <c r="X124" s="8"/>
      <c r="Y124" s="8"/>
      <c r="Z124" s="8"/>
      <c r="AA124" s="8"/>
      <c r="AB124" s="102"/>
      <c r="AC124" s="8"/>
      <c r="AD124" s="8"/>
      <c r="AE124" s="8"/>
      <c r="AF124" s="8"/>
      <c r="AG124" s="8"/>
      <c r="AH124" s="8"/>
      <c r="AI124" s="8"/>
      <c r="AJ124" s="8"/>
      <c r="AK124" s="8"/>
      <c r="AL124" s="8"/>
      <c r="AM124" s="8"/>
      <c r="AN124" s="8"/>
      <c r="AO124" s="8"/>
      <c r="AP124" s="8"/>
      <c r="AQ124" s="8"/>
      <c r="AR124" s="8"/>
      <c r="AS124" s="8"/>
      <c r="AT124" s="97"/>
      <c r="AV124" s="56"/>
      <c r="AW124" s="8"/>
      <c r="AX124" s="8"/>
      <c r="AY124" s="8"/>
      <c r="AZ124" s="8"/>
      <c r="BA124" s="8"/>
      <c r="BB124" s="8"/>
      <c r="BC124" s="8"/>
      <c r="BD124" s="102" t="str">
        <f t="shared" si="86"/>
        <v>x</v>
      </c>
      <c r="BE124" s="56" t="str">
        <f t="shared" si="87"/>
        <v>COBACTAN 4,5 % PS</v>
      </c>
      <c r="BF124" s="204" t="e">
        <f>IF(IF(BN$2="Catégorie",IF(BN$3="Toutes",SUMIFS('Étape 1 - à remplir'!$F$31:$F$400,'Étape 1 - à remplir'!$E$31:$E$400,MASQ2!BE124,'Étape 1 - à remplir'!$G$31:$G$400,"lots"),SUMIFS('Étape 1 - à remplir'!$F$31:$F$400,'Étape 1 - à remplir'!$E$31:$E$400,MASQ2!BE124,'Étape 1 - à remplir'!$C$31:$C$400,BN$3)),IF(BN$2="Âge",IF(BN$3="Tous",SUMIFS('Étape 1 - à remplir'!$F$31:$F$400,'Étape 1 - à remplir'!$E$31:$E$400,MASQ2!BE124,'Étape 1 - à remplir'!$G$31:$G$400,"lots"),SUMIFS('Étape 1 - à remplir'!$F$31:$F$400,'Étape 1 - à remplir'!$E$31:$E$400,MASQ2!BE124,'Étape 1 - à remplir'!$P$31:$P$400,BN$3,'Étape 1 - à remplir'!$G$31:$G$400,"lots")),IF(BN$2="Atelier",IF(BN$3="Tous",SUMIFS('Étape 1 - à remplir'!$F$31:$F$400,'Étape 1 - à remplir'!$E$31:$E$400,MASQ2!BE124,'Étape 1 - à remplir'!$G$31:$G$400,"lots"),SUMIFS('Étape 1 - à remplir'!$F$31:$F$400,'Étape 1 - à remplir'!$E$31:$E$400,MASQ2!BE124,'Étape 1 - à remplir'!$O$31:$O$400,BN$3,'Étape 1 - à remplir'!$G$31:$G$400,"lots")),IF(BN$2="Espèce",IF(BN$3="Tous",SUMIFS('Étape 1 - à remplir'!$F$31:$F$400,'Étape 1 - à remplir'!$E$31:$E$400,MASQ2!BE124,'Étape 1 - à remplir'!$G$31:$G$400,"lots"),SUMIFS('Étape 1 - à remplir'!$F$31:$F$400,'Étape 1 - à remplir'!$E$31:$E$400,MASQ2!BE124,'Étape 1 - à remplir'!$N$31:$N$400,BN$3,'Étape 1 - à remplir'!$G$31:$G$400,"lots"))))))=0,NA(),IF(BN$2="Catégorie",IF(BN$3="Toutes",SUMIFS('Étape 1 - à remplir'!$F$31:$F$400,'Étape 1 - à remplir'!$E$31:$E$400,MASQ2!BE124,'Étape 1 - à remplir'!$G$31:$G$400,"lots"),SUMIFS('Étape 1 - à remplir'!$F$31:$F$400,'Étape 1 - à remplir'!$E$31:$E$400,MASQ2!BE124,'Étape 1 - à remplir'!$C$31:$C$400,BN$3)),IF(BN$2="Âge",IF(BN$3="Tous",SUMIFS('Étape 1 - à remplir'!$F$31:$F$400,'Étape 1 - à remplir'!$E$31:$E$400,MASQ2!BE124,'Étape 1 - à remplir'!$G$31:$G$400,"lots"),SUMIFS('Étape 1 - à remplir'!$F$31:$F$400,'Étape 1 - à remplir'!$E$31:$E$400,MASQ2!BE124,'Étape 1 - à remplir'!$P$31:$P$400,BN$3,'Étape 1 - à remplir'!$G$31:$G$400,"lots")),IF(BN$2="Atelier",IF(BN$3="Tous",SUMIFS('Étape 1 - à remplir'!$F$31:$F$400,'Étape 1 - à remplir'!$E$31:$E$400,MASQ2!BE124,'Étape 1 - à remplir'!$G$31:$G$400,"lots"),SUMIFS('Étape 1 - à remplir'!$F$31:$F$400,'Étape 1 - à remplir'!$E$31:$E$400,MASQ2!BE124,'Étape 1 - à remplir'!$O$31:$O$400,BN$3,'Étape 1 - à remplir'!$G$31:$G$400,"lots")),IF(BN$2="Espèce",IF(BN$3="Tous",SUMIFS('Étape 1 - à remplir'!$F$31:$F$400,'Étape 1 - à remplir'!$E$31:$E$400,MASQ2!BE124,'Étape 1 - à remplir'!$G$31:$G$400,"lots"),SUMIFS('Étape 1 - à remplir'!$F$31:$F$400,'Étape 1 - à remplir'!$E$31:$E$400,MASQ2!BE124,'Étape 1 - à remplir'!$N$31:$N$400,BN$3,'Étape 1 - à remplir'!$G$31:$G$400,"lots")))))))</f>
        <v>#N/A</v>
      </c>
      <c r="BG124" s="204">
        <f t="shared" si="102"/>
        <v>0</v>
      </c>
      <c r="BH124" s="204" t="str">
        <f t="shared" si="88"/>
        <v>Cefquinome</v>
      </c>
      <c r="BI124" s="204" t="str">
        <f t="shared" si="89"/>
        <v/>
      </c>
      <c r="BJ124" s="204" t="str">
        <f t="shared" si="90"/>
        <v/>
      </c>
      <c r="BK124" s="204" t="str">
        <f t="shared" si="91"/>
        <v>Cephalosporines 3&amp;4G</v>
      </c>
      <c r="BL124" s="204" t="str">
        <f t="shared" si="92"/>
        <v/>
      </c>
      <c r="BM124" s="97" t="str">
        <f t="shared" si="93"/>
        <v/>
      </c>
      <c r="BN124" s="78"/>
      <c r="BO124" s="78"/>
      <c r="BP124" s="77" t="str">
        <f ca="1"/>
        <v>COBACTAN 4,5 % PS</v>
      </c>
      <c r="BQ124" s="79" t="e">
        <f ca="1"/>
        <v>#N/A</v>
      </c>
      <c r="BR124" s="102"/>
      <c r="BS124" s="8"/>
      <c r="BT124" s="8"/>
      <c r="BU124" s="8"/>
      <c r="BV124" s="8"/>
      <c r="BW124" s="8"/>
      <c r="BX124" s="8"/>
      <c r="BY124" s="78"/>
      <c r="BZ124" s="8"/>
      <c r="CA124" s="8"/>
      <c r="CB124" s="8"/>
      <c r="CC124" s="8"/>
      <c r="CD124" s="8"/>
      <c r="CE124" s="8"/>
      <c r="CF124" s="8"/>
      <c r="CG124" s="8"/>
      <c r="CH124" s="8"/>
      <c r="CI124" s="8"/>
      <c r="CJ124" s="8"/>
      <c r="CK124" s="8"/>
      <c r="CL124" s="8"/>
      <c r="CM124" s="8"/>
      <c r="CN124" s="8"/>
      <c r="CO124" s="97"/>
      <c r="CQ124" s="56"/>
      <c r="CR124" s="8"/>
      <c r="CS124" s="8"/>
      <c r="CT124" s="8"/>
      <c r="CU124" s="8"/>
      <c r="CV124" s="8"/>
      <c r="CW124" s="8"/>
      <c r="CX124" s="8"/>
      <c r="CY124" s="102" t="str">
        <f t="shared" si="94"/>
        <v>x</v>
      </c>
      <c r="CZ124" s="56" t="str">
        <f t="shared" si="95"/>
        <v>COBACTAN 4,5 % PS</v>
      </c>
      <c r="DA124" s="204" t="e">
        <f>IF(IF(DI$2="Catégorie",IF(DI$3="Toutes",SUMIFS('Étape 1 - à remplir'!$F$31:$F$400,'Étape 1 - à remplir'!$E$31:$E$400,MASQ2!CZ124,'Étape 1 - à remplir'!$G$31:$G$400,"kg"),SUMIFS('Étape 1 - à remplir'!$F$31:$F$400,'Étape 1 - à remplir'!$E$31:$E$400,MASQ2!CZ124,'Étape 1 - à remplir'!$C$31:$C$400,DI$3)),IF(DI$2="Âge",IF(DI$3="Tous",SUMIFS('Étape 1 - à remplir'!$F$31:$F$400,'Étape 1 - à remplir'!$E$31:$E$400,MASQ2!CZ124,'Étape 1 - à remplir'!$G$31:$G$400,"kg"),SUMIFS('Étape 1 - à remplir'!$F$31:$F$400,'Étape 1 - à remplir'!$E$31:$E$400,MASQ2!CZ124,'Étape 1 - à remplir'!$P$31:$P$400,DI$3,'Étape 1 - à remplir'!$G$31:$G$400,"kg")),IF(DI$2="Atelier",IF(DI$3="Tous",SUMIFS('Étape 1 - à remplir'!$F$31:$F$400,'Étape 1 - à remplir'!$E$31:$E$400,MASQ2!CZ124,'Étape 1 - à remplir'!$G$31:$G$400,"kg"),SUMIFS('Étape 1 - à remplir'!$F$31:$F$400,'Étape 1 - à remplir'!$E$31:$E$400,MASQ2!CZ124,'Étape 1 - à remplir'!$O$31:$O$400,DI$3,'Étape 1 - à remplir'!$G$31:$G$400,"kg")),IF(DI$2="Espèce",IF(DI$3="Tous",SUMIFS('Étape 1 - à remplir'!$F$31:$F$400,'Étape 1 - à remplir'!$E$31:$E$400,MASQ2!CZ124,'Étape 1 - à remplir'!$G$31:$G$400,"kg"),SUMIFS('Étape 1 - à remplir'!$F$31:$F$400,'Étape 1 - à remplir'!$E$31:$E$400,MASQ2!CZ124,'Étape 1 - à remplir'!$N$31:$N$400,DI$3,'Étape 1 - à remplir'!$G$31:$G$400,"kg"))))))=0,NA(),IF(DI$2="Catégorie",IF(DI$3="Toutes",SUMIFS('Étape 1 - à remplir'!$F$31:$F$400,'Étape 1 - à remplir'!$E$31:$E$400,MASQ2!CZ124,'Étape 1 - à remplir'!$G$31:$G$400,"kg"),SUMIFS('Étape 1 - à remplir'!$F$31:$F$400,'Étape 1 - à remplir'!$E$31:$E$400,MASQ2!CZ124,'Étape 1 - à remplir'!$C$31:$C$400,DI$3)),IF(DI$2="Âge",IF(DI$3="Tous",SUMIFS('Étape 1 - à remplir'!$F$31:$F$400,'Étape 1 - à remplir'!$E$31:$E$400,MASQ2!CZ124,'Étape 1 - à remplir'!$G$31:$G$400,"kg"),SUMIFS('Étape 1 - à remplir'!$F$31:$F$400,'Étape 1 - à remplir'!$E$31:$E$400,MASQ2!CZ124,'Étape 1 - à remplir'!$P$31:$P$400,DI$3,'Étape 1 - à remplir'!$G$31:$G$400,"kg")),IF(DI$2="Atelier",IF(DI$3="Tous",SUMIFS('Étape 1 - à remplir'!$F$31:$F$400,'Étape 1 - à remplir'!$E$31:$E$400,MASQ2!CZ124,'Étape 1 - à remplir'!$G$31:$G$400,"kg"),SUMIFS('Étape 1 - à remplir'!$F$31:$F$400,'Étape 1 - à remplir'!$E$31:$E$400,MASQ2!CZ124,'Étape 1 - à remplir'!$O$31:$O$400,DI$3,'Étape 1 - à remplir'!$G$31:$G$400,"kg")),IF(DI$2="Espèce",IF(DI$3="Tous",SUMIFS('Étape 1 - à remplir'!$F$31:$F$400,'Étape 1 - à remplir'!$E$31:$E$400,MASQ2!CZ124,'Étape 1 - à remplir'!$G$31:$G$400,"kg"),SUMIFS('Étape 1 - à remplir'!$F$31:$F$400,'Étape 1 - à remplir'!$E$31:$E$400,MASQ2!CZ124,'Étape 1 - à remplir'!$N$31:$N$400,DI$3,'Étape 1 - à remplir'!$G$31:$G$400,"kg")))))))</f>
        <v>#N/A</v>
      </c>
      <c r="DB124" s="104">
        <f t="shared" si="103"/>
        <v>0</v>
      </c>
      <c r="DC124" s="204" t="str">
        <f t="shared" si="96"/>
        <v>Cefquinome</v>
      </c>
      <c r="DD124" s="204" t="str">
        <f t="shared" si="97"/>
        <v/>
      </c>
      <c r="DE124" s="204" t="str">
        <f t="shared" si="98"/>
        <v/>
      </c>
      <c r="DF124" s="204" t="str">
        <f t="shared" si="99"/>
        <v>Cephalosporines 3&amp;4G</v>
      </c>
      <c r="DG124" s="204" t="str">
        <f t="shared" si="100"/>
        <v/>
      </c>
      <c r="DH124" s="97" t="str">
        <f t="shared" si="101"/>
        <v/>
      </c>
      <c r="DI124" s="78"/>
      <c r="DJ124" s="78"/>
      <c r="DK124" s="77" t="str">
        <f ca="1"/>
        <v>COBACTAN 4,5 % PS</v>
      </c>
      <c r="DL124" s="79" t="e">
        <f ca="1"/>
        <v>#N/A</v>
      </c>
      <c r="DM124" s="102"/>
      <c r="DN124" s="8"/>
      <c r="DO124" s="8"/>
      <c r="DP124" s="8"/>
      <c r="DQ124" s="8"/>
      <c r="DR124" s="8"/>
      <c r="DS124" s="8"/>
      <c r="DT124" s="8"/>
      <c r="DU124" s="8"/>
      <c r="DV124" s="8"/>
      <c r="DW124" s="8"/>
      <c r="DX124" s="8"/>
      <c r="DY124" s="8"/>
      <c r="DZ124" s="8"/>
      <c r="EA124" s="8"/>
      <c r="EB124" s="8"/>
      <c r="EC124" s="8"/>
      <c r="ED124" s="8"/>
      <c r="EE124" s="8"/>
      <c r="EF124" s="8"/>
      <c r="EG124" s="8"/>
      <c r="EH124" s="8"/>
      <c r="EI124" s="8"/>
      <c r="EJ124" s="97"/>
    </row>
    <row r="125" spans="1:140" x14ac:dyDescent="0.25">
      <c r="A125" s="56"/>
      <c r="B125" s="8"/>
      <c r="C125" s="8"/>
      <c r="D125" s="8"/>
      <c r="E125" s="8"/>
      <c r="F125" s="8"/>
      <c r="G125" s="8"/>
      <c r="H125" s="8"/>
      <c r="I125" s="102" t="str">
        <f>INDEX(Données_ATB!BE:BV,MATCH(MASQ2!J125,Données_ATB!BE:BE,0),18)</f>
        <v>x</v>
      </c>
      <c r="J125" s="77" t="str">
        <f>Données_ATB!BE124</f>
        <v>COBACTAN LA 7,5 % SUSPENSION INJECTABLE POUR BOVINS</v>
      </c>
      <c r="K125" s="204" t="e">
        <f>IF(IF(S$2="Catégorie",IF(S$3="Toutes",SUMIFS('Étape 1 - à remplir'!$F$31:$F$400,'Étape 1 - à remplir'!$E$31:$E$400,MASQ2!J125,'Étape 1 - à remplir'!$G$31:$G$400,"animaux"),SUMIFS('Étape 1 - à remplir'!$F$31:$F$400,'Étape 1 - à remplir'!$E$31:$E$400,MASQ2!J125,'Étape 1 - à remplir'!$C$31:$C$400,S$3)),IF(S$2="Âge",IF(S$3="Tous",SUMIFS('Étape 1 - à remplir'!$F$31:$F$400,'Étape 1 - à remplir'!$E$31:$E$400,MASQ2!J125,'Étape 1 - à remplir'!$G$31:$G$400,"animaux"),SUMIFS('Étape 1 - à remplir'!$F$31:$F$400,'Étape 1 - à remplir'!$E$31:$E$400,MASQ2!J125,'Étape 1 - à remplir'!$P$31:$P$400,S$3)),IF(S$2="Atelier",IF(S$3="Tous",SUMIFS('Étape 1 - à remplir'!$F$31:$F$400,'Étape 1 - à remplir'!$E$31:$E$400,MASQ2!J125,'Étape 1 - à remplir'!$G$31:$G$400,"animaux"),SUMIFS('Étape 1 - à remplir'!$F$31:$F$400,'Étape 1 - à remplir'!$E$31:$E$400,MASQ2!J125,'Étape 1 - à remplir'!$O$31:$O$400,S$3)),IF(S$2="Espèce",IF(S$3="Tous",SUMIFS('Étape 1 - à remplir'!$F$31:$F$400,'Étape 1 - à remplir'!$E$31:$E$400,MASQ2!J125,'Étape 1 - à remplir'!$G$31:$G$400,"animaux"),SUMIFS('Étape 1 - à remplir'!$F$31:$F$400,'Étape 1 - à remplir'!$E$31:$E$400,MASQ2!J125,'Étape 1 - à remplir'!$N$31:$N$400,S$3))))))=0,NA(),IF(S$2="Catégorie",IF(S$3="Toutes",SUMIFS('Étape 1 - à remplir'!$F$31:$F$400,'Étape 1 - à remplir'!$E$31:$E$400,MASQ2!J125,'Étape 1 - à remplir'!$G$31:$G$400,"animaux"),SUMIFS('Étape 1 - à remplir'!$F$31:$F$400,'Étape 1 - à remplir'!$E$31:$E$400,MASQ2!J125,'Étape 1 - à remplir'!$C$31:$C$400,S$3)),IF(S$2="Âge",IF(S$3="Tous",SUMIFS('Étape 1 - à remplir'!$F$31:$F$400,'Étape 1 - à remplir'!$E$31:$E$400,MASQ2!J125,'Étape 1 - à remplir'!$G$31:$G$400,"animaux"),SUMIFS('Étape 1 - à remplir'!$F$31:$F$400,'Étape 1 - à remplir'!$E$31:$E$400,MASQ2!J125,'Étape 1 - à remplir'!$P$31:$P$400,S$3)),IF(S$2="Atelier",IF(S$3="Tous",SUMIFS('Étape 1 - à remplir'!$F$31:$F$400,'Étape 1 - à remplir'!$E$31:$E$400,MASQ2!J125,'Étape 1 - à remplir'!$G$31:$G$400,"animaux"),SUMIFS('Étape 1 - à remplir'!$F$31:$F$400,'Étape 1 - à remplir'!$E$31:$E$400,MASQ2!J125,'Étape 1 - à remplir'!$O$31:$O$400,S$3)),IF(S$2="Espèce",IF(S$3="Tous",SUMIFS('Étape 1 - à remplir'!$F$31:$F$400,'Étape 1 - à remplir'!$E$31:$E$400,MASQ2!J125,'Étape 1 - à remplir'!$G$31:$G$400,"animaux"),SUMIFS('Étape 1 - à remplir'!$F$31:$F$400,'Étape 1 - à remplir'!$E$31:$E$400,MASQ2!J125,'Étape 1 - à remplir'!$N$31:$N$400,S$3)))))))</f>
        <v>#N/A</v>
      </c>
      <c r="L125" s="97">
        <f t="shared" si="104"/>
        <v>0</v>
      </c>
      <c r="M125" s="56" t="str">
        <f>Données_ATB!BN124</f>
        <v>Cefquinome</v>
      </c>
      <c r="N125" s="204" t="str">
        <f>Données_ATB!BO124</f>
        <v/>
      </c>
      <c r="O125" s="97" t="str">
        <f>Données_ATB!BP124</f>
        <v/>
      </c>
      <c r="P125" s="77" t="str">
        <f>Données_ATB!BR124</f>
        <v>Cephalosporines 3&amp;4G</v>
      </c>
      <c r="Q125" s="78" t="str">
        <f>Données_ATB!BS124</f>
        <v/>
      </c>
      <c r="R125" s="79" t="str">
        <f>Données_ATB!BT124</f>
        <v/>
      </c>
      <c r="S125" s="78"/>
      <c r="T125" s="78"/>
      <c r="U125" s="77" t="str">
        <f ca="1"/>
        <v>COBACTAN LA 7,5 % SUSPENSION INJECTABLE POUR BOVINS</v>
      </c>
      <c r="V125" s="79" t="e">
        <f ca="1"/>
        <v>#N/A</v>
      </c>
      <c r="W125" s="102"/>
      <c r="X125" s="8"/>
      <c r="Y125" s="8"/>
      <c r="Z125" s="8"/>
      <c r="AA125" s="8"/>
      <c r="AB125" s="102"/>
      <c r="AC125" s="8"/>
      <c r="AD125" s="8"/>
      <c r="AE125" s="8"/>
      <c r="AF125" s="8"/>
      <c r="AG125" s="8"/>
      <c r="AH125" s="8"/>
      <c r="AI125" s="8"/>
      <c r="AJ125" s="8"/>
      <c r="AK125" s="8"/>
      <c r="AL125" s="8"/>
      <c r="AM125" s="8"/>
      <c r="AN125" s="8"/>
      <c r="AO125" s="8"/>
      <c r="AP125" s="8"/>
      <c r="AQ125" s="8"/>
      <c r="AR125" s="8"/>
      <c r="AS125" s="8"/>
      <c r="AT125" s="97"/>
      <c r="AV125" s="56"/>
      <c r="AW125" s="8"/>
      <c r="AX125" s="8"/>
      <c r="AY125" s="8"/>
      <c r="AZ125" s="8"/>
      <c r="BA125" s="8"/>
      <c r="BB125" s="8"/>
      <c r="BC125" s="8"/>
      <c r="BD125" s="102" t="str">
        <f t="shared" si="86"/>
        <v>x</v>
      </c>
      <c r="BE125" s="56" t="str">
        <f t="shared" si="87"/>
        <v>COBACTAN LA 7,5 % SUSPENSION INJECTABLE POUR BOVINS</v>
      </c>
      <c r="BF125" s="204" t="e">
        <f>IF(IF(BN$2="Catégorie",IF(BN$3="Toutes",SUMIFS('Étape 1 - à remplir'!$F$31:$F$400,'Étape 1 - à remplir'!$E$31:$E$400,MASQ2!BE125,'Étape 1 - à remplir'!$G$31:$G$400,"lots"),SUMIFS('Étape 1 - à remplir'!$F$31:$F$400,'Étape 1 - à remplir'!$E$31:$E$400,MASQ2!BE125,'Étape 1 - à remplir'!$C$31:$C$400,BN$3)),IF(BN$2="Âge",IF(BN$3="Tous",SUMIFS('Étape 1 - à remplir'!$F$31:$F$400,'Étape 1 - à remplir'!$E$31:$E$400,MASQ2!BE125,'Étape 1 - à remplir'!$G$31:$G$400,"lots"),SUMIFS('Étape 1 - à remplir'!$F$31:$F$400,'Étape 1 - à remplir'!$E$31:$E$400,MASQ2!BE125,'Étape 1 - à remplir'!$P$31:$P$400,BN$3,'Étape 1 - à remplir'!$G$31:$G$400,"lots")),IF(BN$2="Atelier",IF(BN$3="Tous",SUMIFS('Étape 1 - à remplir'!$F$31:$F$400,'Étape 1 - à remplir'!$E$31:$E$400,MASQ2!BE125,'Étape 1 - à remplir'!$G$31:$G$400,"lots"),SUMIFS('Étape 1 - à remplir'!$F$31:$F$400,'Étape 1 - à remplir'!$E$31:$E$400,MASQ2!BE125,'Étape 1 - à remplir'!$O$31:$O$400,BN$3,'Étape 1 - à remplir'!$G$31:$G$400,"lots")),IF(BN$2="Espèce",IF(BN$3="Tous",SUMIFS('Étape 1 - à remplir'!$F$31:$F$400,'Étape 1 - à remplir'!$E$31:$E$400,MASQ2!BE125,'Étape 1 - à remplir'!$G$31:$G$400,"lots"),SUMIFS('Étape 1 - à remplir'!$F$31:$F$400,'Étape 1 - à remplir'!$E$31:$E$400,MASQ2!BE125,'Étape 1 - à remplir'!$N$31:$N$400,BN$3,'Étape 1 - à remplir'!$G$31:$G$400,"lots"))))))=0,NA(),IF(BN$2="Catégorie",IF(BN$3="Toutes",SUMIFS('Étape 1 - à remplir'!$F$31:$F$400,'Étape 1 - à remplir'!$E$31:$E$400,MASQ2!BE125,'Étape 1 - à remplir'!$G$31:$G$400,"lots"),SUMIFS('Étape 1 - à remplir'!$F$31:$F$400,'Étape 1 - à remplir'!$E$31:$E$400,MASQ2!BE125,'Étape 1 - à remplir'!$C$31:$C$400,BN$3)),IF(BN$2="Âge",IF(BN$3="Tous",SUMIFS('Étape 1 - à remplir'!$F$31:$F$400,'Étape 1 - à remplir'!$E$31:$E$400,MASQ2!BE125,'Étape 1 - à remplir'!$G$31:$G$400,"lots"),SUMIFS('Étape 1 - à remplir'!$F$31:$F$400,'Étape 1 - à remplir'!$E$31:$E$400,MASQ2!BE125,'Étape 1 - à remplir'!$P$31:$P$400,BN$3,'Étape 1 - à remplir'!$G$31:$G$400,"lots")),IF(BN$2="Atelier",IF(BN$3="Tous",SUMIFS('Étape 1 - à remplir'!$F$31:$F$400,'Étape 1 - à remplir'!$E$31:$E$400,MASQ2!BE125,'Étape 1 - à remplir'!$G$31:$G$400,"lots"),SUMIFS('Étape 1 - à remplir'!$F$31:$F$400,'Étape 1 - à remplir'!$E$31:$E$400,MASQ2!BE125,'Étape 1 - à remplir'!$O$31:$O$400,BN$3,'Étape 1 - à remplir'!$G$31:$G$400,"lots")),IF(BN$2="Espèce",IF(BN$3="Tous",SUMIFS('Étape 1 - à remplir'!$F$31:$F$400,'Étape 1 - à remplir'!$E$31:$E$400,MASQ2!BE125,'Étape 1 - à remplir'!$G$31:$G$400,"lots"),SUMIFS('Étape 1 - à remplir'!$F$31:$F$400,'Étape 1 - à remplir'!$E$31:$E$400,MASQ2!BE125,'Étape 1 - à remplir'!$N$31:$N$400,BN$3,'Étape 1 - à remplir'!$G$31:$G$400,"lots")))))))</f>
        <v>#N/A</v>
      </c>
      <c r="BG125" s="204">
        <f t="shared" si="102"/>
        <v>0</v>
      </c>
      <c r="BH125" s="204" t="str">
        <f t="shared" si="88"/>
        <v>Cefquinome</v>
      </c>
      <c r="BI125" s="204" t="str">
        <f t="shared" si="89"/>
        <v/>
      </c>
      <c r="BJ125" s="204" t="str">
        <f t="shared" si="90"/>
        <v/>
      </c>
      <c r="BK125" s="204" t="str">
        <f t="shared" si="91"/>
        <v>Cephalosporines 3&amp;4G</v>
      </c>
      <c r="BL125" s="204" t="str">
        <f t="shared" si="92"/>
        <v/>
      </c>
      <c r="BM125" s="97" t="str">
        <f t="shared" si="93"/>
        <v/>
      </c>
      <c r="BN125" s="78"/>
      <c r="BO125" s="78"/>
      <c r="BP125" s="77" t="str">
        <f ca="1"/>
        <v>COBACTAN LA 7,5 % SUSPENSION INJECTABLE POUR BOVINS</v>
      </c>
      <c r="BQ125" s="79" t="e">
        <f ca="1"/>
        <v>#N/A</v>
      </c>
      <c r="BR125" s="102"/>
      <c r="BS125" s="8"/>
      <c r="BT125" s="8"/>
      <c r="BU125" s="8"/>
      <c r="BV125" s="8"/>
      <c r="BW125" s="8"/>
      <c r="BX125" s="8"/>
      <c r="BY125" s="8"/>
      <c r="BZ125" s="8"/>
      <c r="CA125" s="8"/>
      <c r="CB125" s="8"/>
      <c r="CC125" s="8"/>
      <c r="CD125" s="8"/>
      <c r="CE125" s="8"/>
      <c r="CF125" s="8"/>
      <c r="CG125" s="8"/>
      <c r="CH125" s="8"/>
      <c r="CI125" s="8"/>
      <c r="CJ125" s="8"/>
      <c r="CK125" s="8"/>
      <c r="CL125" s="8"/>
      <c r="CM125" s="8"/>
      <c r="CN125" s="8"/>
      <c r="CO125" s="97"/>
      <c r="CQ125" s="56"/>
      <c r="CR125" s="8"/>
      <c r="CS125" s="8"/>
      <c r="CT125" s="8"/>
      <c r="CU125" s="8"/>
      <c r="CV125" s="8"/>
      <c r="CW125" s="8"/>
      <c r="CX125" s="8"/>
      <c r="CY125" s="102" t="str">
        <f t="shared" si="94"/>
        <v>x</v>
      </c>
      <c r="CZ125" s="56" t="str">
        <f t="shared" si="95"/>
        <v>COBACTAN LA 7,5 % SUSPENSION INJECTABLE POUR BOVINS</v>
      </c>
      <c r="DA125" s="204" t="e">
        <f>IF(IF(DI$2="Catégorie",IF(DI$3="Toutes",SUMIFS('Étape 1 - à remplir'!$F$31:$F$400,'Étape 1 - à remplir'!$E$31:$E$400,MASQ2!CZ125,'Étape 1 - à remplir'!$G$31:$G$400,"kg"),SUMIFS('Étape 1 - à remplir'!$F$31:$F$400,'Étape 1 - à remplir'!$E$31:$E$400,MASQ2!CZ125,'Étape 1 - à remplir'!$C$31:$C$400,DI$3)),IF(DI$2="Âge",IF(DI$3="Tous",SUMIFS('Étape 1 - à remplir'!$F$31:$F$400,'Étape 1 - à remplir'!$E$31:$E$400,MASQ2!CZ125,'Étape 1 - à remplir'!$G$31:$G$400,"kg"),SUMIFS('Étape 1 - à remplir'!$F$31:$F$400,'Étape 1 - à remplir'!$E$31:$E$400,MASQ2!CZ125,'Étape 1 - à remplir'!$P$31:$P$400,DI$3,'Étape 1 - à remplir'!$G$31:$G$400,"kg")),IF(DI$2="Atelier",IF(DI$3="Tous",SUMIFS('Étape 1 - à remplir'!$F$31:$F$400,'Étape 1 - à remplir'!$E$31:$E$400,MASQ2!CZ125,'Étape 1 - à remplir'!$G$31:$G$400,"kg"),SUMIFS('Étape 1 - à remplir'!$F$31:$F$400,'Étape 1 - à remplir'!$E$31:$E$400,MASQ2!CZ125,'Étape 1 - à remplir'!$O$31:$O$400,DI$3,'Étape 1 - à remplir'!$G$31:$G$400,"kg")),IF(DI$2="Espèce",IF(DI$3="Tous",SUMIFS('Étape 1 - à remplir'!$F$31:$F$400,'Étape 1 - à remplir'!$E$31:$E$400,MASQ2!CZ125,'Étape 1 - à remplir'!$G$31:$G$400,"kg"),SUMIFS('Étape 1 - à remplir'!$F$31:$F$400,'Étape 1 - à remplir'!$E$31:$E$400,MASQ2!CZ125,'Étape 1 - à remplir'!$N$31:$N$400,DI$3,'Étape 1 - à remplir'!$G$31:$G$400,"kg"))))))=0,NA(),IF(DI$2="Catégorie",IF(DI$3="Toutes",SUMIFS('Étape 1 - à remplir'!$F$31:$F$400,'Étape 1 - à remplir'!$E$31:$E$400,MASQ2!CZ125,'Étape 1 - à remplir'!$G$31:$G$400,"kg"),SUMIFS('Étape 1 - à remplir'!$F$31:$F$400,'Étape 1 - à remplir'!$E$31:$E$400,MASQ2!CZ125,'Étape 1 - à remplir'!$C$31:$C$400,DI$3)),IF(DI$2="Âge",IF(DI$3="Tous",SUMIFS('Étape 1 - à remplir'!$F$31:$F$400,'Étape 1 - à remplir'!$E$31:$E$400,MASQ2!CZ125,'Étape 1 - à remplir'!$G$31:$G$400,"kg"),SUMIFS('Étape 1 - à remplir'!$F$31:$F$400,'Étape 1 - à remplir'!$E$31:$E$400,MASQ2!CZ125,'Étape 1 - à remplir'!$P$31:$P$400,DI$3,'Étape 1 - à remplir'!$G$31:$G$400,"kg")),IF(DI$2="Atelier",IF(DI$3="Tous",SUMIFS('Étape 1 - à remplir'!$F$31:$F$400,'Étape 1 - à remplir'!$E$31:$E$400,MASQ2!CZ125,'Étape 1 - à remplir'!$G$31:$G$400,"kg"),SUMIFS('Étape 1 - à remplir'!$F$31:$F$400,'Étape 1 - à remplir'!$E$31:$E$400,MASQ2!CZ125,'Étape 1 - à remplir'!$O$31:$O$400,DI$3,'Étape 1 - à remplir'!$G$31:$G$400,"kg")),IF(DI$2="Espèce",IF(DI$3="Tous",SUMIFS('Étape 1 - à remplir'!$F$31:$F$400,'Étape 1 - à remplir'!$E$31:$E$400,MASQ2!CZ125,'Étape 1 - à remplir'!$G$31:$G$400,"kg"),SUMIFS('Étape 1 - à remplir'!$F$31:$F$400,'Étape 1 - à remplir'!$E$31:$E$400,MASQ2!CZ125,'Étape 1 - à remplir'!$N$31:$N$400,DI$3,'Étape 1 - à remplir'!$G$31:$G$400,"kg")))))))</f>
        <v>#N/A</v>
      </c>
      <c r="DB125" s="104">
        <f t="shared" si="103"/>
        <v>0</v>
      </c>
      <c r="DC125" s="204" t="str">
        <f t="shared" si="96"/>
        <v>Cefquinome</v>
      </c>
      <c r="DD125" s="204" t="str">
        <f t="shared" si="97"/>
        <v/>
      </c>
      <c r="DE125" s="204" t="str">
        <f t="shared" si="98"/>
        <v/>
      </c>
      <c r="DF125" s="204" t="str">
        <f t="shared" si="99"/>
        <v>Cephalosporines 3&amp;4G</v>
      </c>
      <c r="DG125" s="204" t="str">
        <f t="shared" si="100"/>
        <v/>
      </c>
      <c r="DH125" s="97" t="str">
        <f t="shared" si="101"/>
        <v/>
      </c>
      <c r="DI125" s="78"/>
      <c r="DJ125" s="78"/>
      <c r="DK125" s="77" t="str">
        <f ca="1"/>
        <v>COBACTAN LA 7,5 % SUSPENSION INJECTABLE POUR BOVINS</v>
      </c>
      <c r="DL125" s="79" t="e">
        <f ca="1"/>
        <v>#N/A</v>
      </c>
      <c r="DM125" s="102"/>
      <c r="DN125" s="8"/>
      <c r="DO125" s="8"/>
      <c r="DP125" s="8"/>
      <c r="DQ125" s="8"/>
      <c r="DR125" s="8"/>
      <c r="DS125" s="8"/>
      <c r="DT125" s="8"/>
      <c r="DU125" s="8"/>
      <c r="DV125" s="8"/>
      <c r="DW125" s="8"/>
      <c r="DX125" s="8"/>
      <c r="DY125" s="8"/>
      <c r="DZ125" s="8"/>
      <c r="EA125" s="8"/>
      <c r="EB125" s="8"/>
      <c r="EC125" s="8"/>
      <c r="ED125" s="8"/>
      <c r="EE125" s="8"/>
      <c r="EF125" s="8"/>
      <c r="EG125" s="8"/>
      <c r="EH125" s="8"/>
      <c r="EI125" s="8"/>
      <c r="EJ125" s="97"/>
    </row>
    <row r="126" spans="1:140" x14ac:dyDescent="0.25">
      <c r="A126" s="56"/>
      <c r="B126" s="8"/>
      <c r="C126" s="8"/>
      <c r="D126" s="8"/>
      <c r="E126" s="8"/>
      <c r="F126" s="8"/>
      <c r="G126" s="8"/>
      <c r="H126" s="8"/>
      <c r="I126" s="102" t="str">
        <f>INDEX(Données_ATB!BE:BV,MATCH(MASQ2!J126,Données_ATB!BE:BE,0),18)</f>
        <v>x</v>
      </c>
      <c r="J126" s="77" t="str">
        <f>Données_ATB!BE125</f>
        <v>COBACTAN LC POMMADE INTRAMAMMAIRE</v>
      </c>
      <c r="K126" s="204" t="e">
        <f>IF(IF(S$2="Catégorie",IF(S$3="Toutes",SUMIFS('Étape 1 - à remplir'!$F$31:$F$400,'Étape 1 - à remplir'!$E$31:$E$400,MASQ2!J126,'Étape 1 - à remplir'!$G$31:$G$400,"animaux"),SUMIFS('Étape 1 - à remplir'!$F$31:$F$400,'Étape 1 - à remplir'!$E$31:$E$400,MASQ2!J126,'Étape 1 - à remplir'!$C$31:$C$400,S$3)),IF(S$2="Âge",IF(S$3="Tous",SUMIFS('Étape 1 - à remplir'!$F$31:$F$400,'Étape 1 - à remplir'!$E$31:$E$400,MASQ2!J126,'Étape 1 - à remplir'!$G$31:$G$400,"animaux"),SUMIFS('Étape 1 - à remplir'!$F$31:$F$400,'Étape 1 - à remplir'!$E$31:$E$400,MASQ2!J126,'Étape 1 - à remplir'!$P$31:$P$400,S$3)),IF(S$2="Atelier",IF(S$3="Tous",SUMIFS('Étape 1 - à remplir'!$F$31:$F$400,'Étape 1 - à remplir'!$E$31:$E$400,MASQ2!J126,'Étape 1 - à remplir'!$G$31:$G$400,"animaux"),SUMIFS('Étape 1 - à remplir'!$F$31:$F$400,'Étape 1 - à remplir'!$E$31:$E$400,MASQ2!J126,'Étape 1 - à remplir'!$O$31:$O$400,S$3)),IF(S$2="Espèce",IF(S$3="Tous",SUMIFS('Étape 1 - à remplir'!$F$31:$F$400,'Étape 1 - à remplir'!$E$31:$E$400,MASQ2!J126,'Étape 1 - à remplir'!$G$31:$G$400,"animaux"),SUMIFS('Étape 1 - à remplir'!$F$31:$F$400,'Étape 1 - à remplir'!$E$31:$E$400,MASQ2!J126,'Étape 1 - à remplir'!$N$31:$N$400,S$3))))))=0,NA(),IF(S$2="Catégorie",IF(S$3="Toutes",SUMIFS('Étape 1 - à remplir'!$F$31:$F$400,'Étape 1 - à remplir'!$E$31:$E$400,MASQ2!J126,'Étape 1 - à remplir'!$G$31:$G$400,"animaux"),SUMIFS('Étape 1 - à remplir'!$F$31:$F$400,'Étape 1 - à remplir'!$E$31:$E$400,MASQ2!J126,'Étape 1 - à remplir'!$C$31:$C$400,S$3)),IF(S$2="Âge",IF(S$3="Tous",SUMIFS('Étape 1 - à remplir'!$F$31:$F$400,'Étape 1 - à remplir'!$E$31:$E$400,MASQ2!J126,'Étape 1 - à remplir'!$G$31:$G$400,"animaux"),SUMIFS('Étape 1 - à remplir'!$F$31:$F$400,'Étape 1 - à remplir'!$E$31:$E$400,MASQ2!J126,'Étape 1 - à remplir'!$P$31:$P$400,S$3)),IF(S$2="Atelier",IF(S$3="Tous",SUMIFS('Étape 1 - à remplir'!$F$31:$F$400,'Étape 1 - à remplir'!$E$31:$E$400,MASQ2!J126,'Étape 1 - à remplir'!$G$31:$G$400,"animaux"),SUMIFS('Étape 1 - à remplir'!$F$31:$F$400,'Étape 1 - à remplir'!$E$31:$E$400,MASQ2!J126,'Étape 1 - à remplir'!$O$31:$O$400,S$3)),IF(S$2="Espèce",IF(S$3="Tous",SUMIFS('Étape 1 - à remplir'!$F$31:$F$400,'Étape 1 - à remplir'!$E$31:$E$400,MASQ2!J126,'Étape 1 - à remplir'!$G$31:$G$400,"animaux"),SUMIFS('Étape 1 - à remplir'!$F$31:$F$400,'Étape 1 - à remplir'!$E$31:$E$400,MASQ2!J126,'Étape 1 - à remplir'!$N$31:$N$400,S$3)))))))</f>
        <v>#N/A</v>
      </c>
      <c r="L126" s="97">
        <f t="shared" si="104"/>
        <v>0</v>
      </c>
      <c r="M126" s="56" t="str">
        <f>Données_ATB!BN125</f>
        <v>Cefquinome</v>
      </c>
      <c r="N126" s="204" t="str">
        <f>Données_ATB!BO125</f>
        <v/>
      </c>
      <c r="O126" s="97" t="str">
        <f>Données_ATB!BP125</f>
        <v/>
      </c>
      <c r="P126" s="77" t="str">
        <f>Données_ATB!BR125</f>
        <v>Cephalosporines 3&amp;4G</v>
      </c>
      <c r="Q126" s="78" t="str">
        <f>Données_ATB!BS125</f>
        <v/>
      </c>
      <c r="R126" s="79" t="str">
        <f>Données_ATB!BT125</f>
        <v/>
      </c>
      <c r="S126" s="78"/>
      <c r="T126" s="78"/>
      <c r="U126" s="77" t="str">
        <f ca="1"/>
        <v>COBACTAN LC POMMADE INTRAMAMMAIRE</v>
      </c>
      <c r="V126" s="79" t="e">
        <f ca="1"/>
        <v>#N/A</v>
      </c>
      <c r="W126" s="102"/>
      <c r="X126" s="8"/>
      <c r="Y126" s="8"/>
      <c r="Z126" s="8"/>
      <c r="AA126" s="8"/>
      <c r="AB126" s="102"/>
      <c r="AC126" s="8"/>
      <c r="AD126" s="8"/>
      <c r="AE126" s="8"/>
      <c r="AF126" s="8"/>
      <c r="AG126" s="8"/>
      <c r="AH126" s="8"/>
      <c r="AI126" s="8"/>
      <c r="AJ126" s="8"/>
      <c r="AK126" s="8"/>
      <c r="AL126" s="8"/>
      <c r="AM126" s="8"/>
      <c r="AN126" s="8"/>
      <c r="AO126" s="8"/>
      <c r="AP126" s="8"/>
      <c r="AQ126" s="8"/>
      <c r="AR126" s="8"/>
      <c r="AS126" s="8"/>
      <c r="AT126" s="97"/>
      <c r="AV126" s="56"/>
      <c r="AW126" s="8"/>
      <c r="AX126" s="8"/>
      <c r="AY126" s="8"/>
      <c r="AZ126" s="8"/>
      <c r="BA126" s="8"/>
      <c r="BB126" s="8"/>
      <c r="BC126" s="8"/>
      <c r="BD126" s="102" t="str">
        <f t="shared" si="86"/>
        <v>x</v>
      </c>
      <c r="BE126" s="56" t="str">
        <f t="shared" si="87"/>
        <v>COBACTAN LC POMMADE INTRAMAMMAIRE</v>
      </c>
      <c r="BF126" s="204" t="e">
        <f>IF(IF(BN$2="Catégorie",IF(BN$3="Toutes",SUMIFS('Étape 1 - à remplir'!$F$31:$F$400,'Étape 1 - à remplir'!$E$31:$E$400,MASQ2!BE126,'Étape 1 - à remplir'!$G$31:$G$400,"lots"),SUMIFS('Étape 1 - à remplir'!$F$31:$F$400,'Étape 1 - à remplir'!$E$31:$E$400,MASQ2!BE126,'Étape 1 - à remplir'!$C$31:$C$400,BN$3)),IF(BN$2="Âge",IF(BN$3="Tous",SUMIFS('Étape 1 - à remplir'!$F$31:$F$400,'Étape 1 - à remplir'!$E$31:$E$400,MASQ2!BE126,'Étape 1 - à remplir'!$G$31:$G$400,"lots"),SUMIFS('Étape 1 - à remplir'!$F$31:$F$400,'Étape 1 - à remplir'!$E$31:$E$400,MASQ2!BE126,'Étape 1 - à remplir'!$P$31:$P$400,BN$3,'Étape 1 - à remplir'!$G$31:$G$400,"lots")),IF(BN$2="Atelier",IF(BN$3="Tous",SUMIFS('Étape 1 - à remplir'!$F$31:$F$400,'Étape 1 - à remplir'!$E$31:$E$400,MASQ2!BE126,'Étape 1 - à remplir'!$G$31:$G$400,"lots"),SUMIFS('Étape 1 - à remplir'!$F$31:$F$400,'Étape 1 - à remplir'!$E$31:$E$400,MASQ2!BE126,'Étape 1 - à remplir'!$O$31:$O$400,BN$3,'Étape 1 - à remplir'!$G$31:$G$400,"lots")),IF(BN$2="Espèce",IF(BN$3="Tous",SUMIFS('Étape 1 - à remplir'!$F$31:$F$400,'Étape 1 - à remplir'!$E$31:$E$400,MASQ2!BE126,'Étape 1 - à remplir'!$G$31:$G$400,"lots"),SUMIFS('Étape 1 - à remplir'!$F$31:$F$400,'Étape 1 - à remplir'!$E$31:$E$400,MASQ2!BE126,'Étape 1 - à remplir'!$N$31:$N$400,BN$3,'Étape 1 - à remplir'!$G$31:$G$400,"lots"))))))=0,NA(),IF(BN$2="Catégorie",IF(BN$3="Toutes",SUMIFS('Étape 1 - à remplir'!$F$31:$F$400,'Étape 1 - à remplir'!$E$31:$E$400,MASQ2!BE126,'Étape 1 - à remplir'!$G$31:$G$400,"lots"),SUMIFS('Étape 1 - à remplir'!$F$31:$F$400,'Étape 1 - à remplir'!$E$31:$E$400,MASQ2!BE126,'Étape 1 - à remplir'!$C$31:$C$400,BN$3)),IF(BN$2="Âge",IF(BN$3="Tous",SUMIFS('Étape 1 - à remplir'!$F$31:$F$400,'Étape 1 - à remplir'!$E$31:$E$400,MASQ2!BE126,'Étape 1 - à remplir'!$G$31:$G$400,"lots"),SUMIFS('Étape 1 - à remplir'!$F$31:$F$400,'Étape 1 - à remplir'!$E$31:$E$400,MASQ2!BE126,'Étape 1 - à remplir'!$P$31:$P$400,BN$3,'Étape 1 - à remplir'!$G$31:$G$400,"lots")),IF(BN$2="Atelier",IF(BN$3="Tous",SUMIFS('Étape 1 - à remplir'!$F$31:$F$400,'Étape 1 - à remplir'!$E$31:$E$400,MASQ2!BE126,'Étape 1 - à remplir'!$G$31:$G$400,"lots"),SUMIFS('Étape 1 - à remplir'!$F$31:$F$400,'Étape 1 - à remplir'!$E$31:$E$400,MASQ2!BE126,'Étape 1 - à remplir'!$O$31:$O$400,BN$3,'Étape 1 - à remplir'!$G$31:$G$400,"lots")),IF(BN$2="Espèce",IF(BN$3="Tous",SUMIFS('Étape 1 - à remplir'!$F$31:$F$400,'Étape 1 - à remplir'!$E$31:$E$400,MASQ2!BE126,'Étape 1 - à remplir'!$G$31:$G$400,"lots"),SUMIFS('Étape 1 - à remplir'!$F$31:$F$400,'Étape 1 - à remplir'!$E$31:$E$400,MASQ2!BE126,'Étape 1 - à remplir'!$N$31:$N$400,BN$3,'Étape 1 - à remplir'!$G$31:$G$400,"lots")))))))</f>
        <v>#N/A</v>
      </c>
      <c r="BG126" s="204">
        <f t="shared" si="102"/>
        <v>0</v>
      </c>
      <c r="BH126" s="204" t="str">
        <f t="shared" si="88"/>
        <v>Cefquinome</v>
      </c>
      <c r="BI126" s="204" t="str">
        <f t="shared" si="89"/>
        <v/>
      </c>
      <c r="BJ126" s="204" t="str">
        <f t="shared" si="90"/>
        <v/>
      </c>
      <c r="BK126" s="204" t="str">
        <f t="shared" si="91"/>
        <v>Cephalosporines 3&amp;4G</v>
      </c>
      <c r="BL126" s="204" t="str">
        <f t="shared" si="92"/>
        <v/>
      </c>
      <c r="BM126" s="97" t="str">
        <f t="shared" si="93"/>
        <v/>
      </c>
      <c r="BN126" s="78"/>
      <c r="BO126" s="78"/>
      <c r="BP126" s="77" t="str">
        <f ca="1"/>
        <v>COBACTAN LC POMMADE INTRAMAMMAIRE</v>
      </c>
      <c r="BQ126" s="79" t="e">
        <f ca="1"/>
        <v>#N/A</v>
      </c>
      <c r="BR126" s="102"/>
      <c r="BS126" s="8"/>
      <c r="BT126" s="8"/>
      <c r="BU126" s="8"/>
      <c r="BV126" s="8"/>
      <c r="BW126" s="8"/>
      <c r="BX126" s="8"/>
      <c r="BY126" s="83"/>
      <c r="BZ126" s="8"/>
      <c r="CA126" s="8"/>
      <c r="CB126" s="8"/>
      <c r="CC126" s="8"/>
      <c r="CD126" s="8"/>
      <c r="CE126" s="8"/>
      <c r="CF126" s="8"/>
      <c r="CG126" s="8"/>
      <c r="CH126" s="8"/>
      <c r="CI126" s="8"/>
      <c r="CJ126" s="8"/>
      <c r="CK126" s="8"/>
      <c r="CL126" s="8"/>
      <c r="CM126" s="8"/>
      <c r="CN126" s="8"/>
      <c r="CO126" s="97"/>
      <c r="CQ126" s="56"/>
      <c r="CR126" s="8"/>
      <c r="CS126" s="8"/>
      <c r="CT126" s="8"/>
      <c r="CU126" s="8"/>
      <c r="CV126" s="8"/>
      <c r="CW126" s="8"/>
      <c r="CX126" s="8"/>
      <c r="CY126" s="102" t="str">
        <f t="shared" si="94"/>
        <v>x</v>
      </c>
      <c r="CZ126" s="56" t="str">
        <f t="shared" si="95"/>
        <v>COBACTAN LC POMMADE INTRAMAMMAIRE</v>
      </c>
      <c r="DA126" s="204" t="e">
        <f>IF(IF(DI$2="Catégorie",IF(DI$3="Toutes",SUMIFS('Étape 1 - à remplir'!$F$31:$F$400,'Étape 1 - à remplir'!$E$31:$E$400,MASQ2!CZ126,'Étape 1 - à remplir'!$G$31:$G$400,"kg"),SUMIFS('Étape 1 - à remplir'!$F$31:$F$400,'Étape 1 - à remplir'!$E$31:$E$400,MASQ2!CZ126,'Étape 1 - à remplir'!$C$31:$C$400,DI$3)),IF(DI$2="Âge",IF(DI$3="Tous",SUMIFS('Étape 1 - à remplir'!$F$31:$F$400,'Étape 1 - à remplir'!$E$31:$E$400,MASQ2!CZ126,'Étape 1 - à remplir'!$G$31:$G$400,"kg"),SUMIFS('Étape 1 - à remplir'!$F$31:$F$400,'Étape 1 - à remplir'!$E$31:$E$400,MASQ2!CZ126,'Étape 1 - à remplir'!$P$31:$P$400,DI$3,'Étape 1 - à remplir'!$G$31:$G$400,"kg")),IF(DI$2="Atelier",IF(DI$3="Tous",SUMIFS('Étape 1 - à remplir'!$F$31:$F$400,'Étape 1 - à remplir'!$E$31:$E$400,MASQ2!CZ126,'Étape 1 - à remplir'!$G$31:$G$400,"kg"),SUMIFS('Étape 1 - à remplir'!$F$31:$F$400,'Étape 1 - à remplir'!$E$31:$E$400,MASQ2!CZ126,'Étape 1 - à remplir'!$O$31:$O$400,DI$3,'Étape 1 - à remplir'!$G$31:$G$400,"kg")),IF(DI$2="Espèce",IF(DI$3="Tous",SUMIFS('Étape 1 - à remplir'!$F$31:$F$400,'Étape 1 - à remplir'!$E$31:$E$400,MASQ2!CZ126,'Étape 1 - à remplir'!$G$31:$G$400,"kg"),SUMIFS('Étape 1 - à remplir'!$F$31:$F$400,'Étape 1 - à remplir'!$E$31:$E$400,MASQ2!CZ126,'Étape 1 - à remplir'!$N$31:$N$400,DI$3,'Étape 1 - à remplir'!$G$31:$G$400,"kg"))))))=0,NA(),IF(DI$2="Catégorie",IF(DI$3="Toutes",SUMIFS('Étape 1 - à remplir'!$F$31:$F$400,'Étape 1 - à remplir'!$E$31:$E$400,MASQ2!CZ126,'Étape 1 - à remplir'!$G$31:$G$400,"kg"),SUMIFS('Étape 1 - à remplir'!$F$31:$F$400,'Étape 1 - à remplir'!$E$31:$E$400,MASQ2!CZ126,'Étape 1 - à remplir'!$C$31:$C$400,DI$3)),IF(DI$2="Âge",IF(DI$3="Tous",SUMIFS('Étape 1 - à remplir'!$F$31:$F$400,'Étape 1 - à remplir'!$E$31:$E$400,MASQ2!CZ126,'Étape 1 - à remplir'!$G$31:$G$400,"kg"),SUMIFS('Étape 1 - à remplir'!$F$31:$F$400,'Étape 1 - à remplir'!$E$31:$E$400,MASQ2!CZ126,'Étape 1 - à remplir'!$P$31:$P$400,DI$3,'Étape 1 - à remplir'!$G$31:$G$400,"kg")),IF(DI$2="Atelier",IF(DI$3="Tous",SUMIFS('Étape 1 - à remplir'!$F$31:$F$400,'Étape 1 - à remplir'!$E$31:$E$400,MASQ2!CZ126,'Étape 1 - à remplir'!$G$31:$G$400,"kg"),SUMIFS('Étape 1 - à remplir'!$F$31:$F$400,'Étape 1 - à remplir'!$E$31:$E$400,MASQ2!CZ126,'Étape 1 - à remplir'!$O$31:$O$400,DI$3,'Étape 1 - à remplir'!$G$31:$G$400,"kg")),IF(DI$2="Espèce",IF(DI$3="Tous",SUMIFS('Étape 1 - à remplir'!$F$31:$F$400,'Étape 1 - à remplir'!$E$31:$E$400,MASQ2!CZ126,'Étape 1 - à remplir'!$G$31:$G$400,"kg"),SUMIFS('Étape 1 - à remplir'!$F$31:$F$400,'Étape 1 - à remplir'!$E$31:$E$400,MASQ2!CZ126,'Étape 1 - à remplir'!$N$31:$N$400,DI$3,'Étape 1 - à remplir'!$G$31:$G$400,"kg")))))))</f>
        <v>#N/A</v>
      </c>
      <c r="DB126" s="104">
        <f t="shared" si="103"/>
        <v>0</v>
      </c>
      <c r="DC126" s="204" t="str">
        <f t="shared" si="96"/>
        <v>Cefquinome</v>
      </c>
      <c r="DD126" s="204" t="str">
        <f t="shared" si="97"/>
        <v/>
      </c>
      <c r="DE126" s="204" t="str">
        <f t="shared" si="98"/>
        <v/>
      </c>
      <c r="DF126" s="204" t="str">
        <f t="shared" si="99"/>
        <v>Cephalosporines 3&amp;4G</v>
      </c>
      <c r="DG126" s="204" t="str">
        <f t="shared" si="100"/>
        <v/>
      </c>
      <c r="DH126" s="97" t="str">
        <f t="shared" si="101"/>
        <v/>
      </c>
      <c r="DI126" s="78"/>
      <c r="DJ126" s="78"/>
      <c r="DK126" s="77" t="str">
        <f ca="1"/>
        <v>COBACTAN LC POMMADE INTRAMAMMAIRE</v>
      </c>
      <c r="DL126" s="79" t="e">
        <f ca="1"/>
        <v>#N/A</v>
      </c>
      <c r="DM126" s="102"/>
      <c r="DN126" s="8"/>
      <c r="DO126" s="8"/>
      <c r="DP126" s="8"/>
      <c r="DQ126" s="8"/>
      <c r="DR126" s="8"/>
      <c r="DS126" s="8"/>
      <c r="DT126" s="8"/>
      <c r="DU126" s="8"/>
      <c r="DV126" s="8"/>
      <c r="DW126" s="8"/>
      <c r="DX126" s="8"/>
      <c r="DY126" s="8"/>
      <c r="DZ126" s="8"/>
      <c r="EA126" s="8"/>
      <c r="EB126" s="8"/>
      <c r="EC126" s="8"/>
      <c r="ED126" s="8"/>
      <c r="EE126" s="8"/>
      <c r="EF126" s="8"/>
      <c r="EG126" s="8"/>
      <c r="EH126" s="8"/>
      <c r="EI126" s="8"/>
      <c r="EJ126" s="97"/>
    </row>
    <row r="127" spans="1:140" x14ac:dyDescent="0.25">
      <c r="A127" s="56"/>
      <c r="B127" s="8"/>
      <c r="C127" s="8"/>
      <c r="D127" s="8"/>
      <c r="E127" s="8"/>
      <c r="F127" s="8"/>
      <c r="G127" s="8"/>
      <c r="H127" s="8"/>
      <c r="I127" s="102" t="str">
        <f>INDEX(Données_ATB!BE:BV,MATCH(MASQ2!J127,Données_ATB!BE:BE,0),18)</f>
        <v>x</v>
      </c>
      <c r="J127" s="77" t="str">
        <f>Données_ATB!BE126</f>
        <v>COFACOLI POUDRE</v>
      </c>
      <c r="K127" s="204" t="e">
        <f>IF(IF(S$2="Catégorie",IF(S$3="Toutes",SUMIFS('Étape 1 - à remplir'!$F$31:$F$400,'Étape 1 - à remplir'!$E$31:$E$400,MASQ2!J127,'Étape 1 - à remplir'!$G$31:$G$400,"animaux"),SUMIFS('Étape 1 - à remplir'!$F$31:$F$400,'Étape 1 - à remplir'!$E$31:$E$400,MASQ2!J127,'Étape 1 - à remplir'!$C$31:$C$400,S$3)),IF(S$2="Âge",IF(S$3="Tous",SUMIFS('Étape 1 - à remplir'!$F$31:$F$400,'Étape 1 - à remplir'!$E$31:$E$400,MASQ2!J127,'Étape 1 - à remplir'!$G$31:$G$400,"animaux"),SUMIFS('Étape 1 - à remplir'!$F$31:$F$400,'Étape 1 - à remplir'!$E$31:$E$400,MASQ2!J127,'Étape 1 - à remplir'!$P$31:$P$400,S$3)),IF(S$2="Atelier",IF(S$3="Tous",SUMIFS('Étape 1 - à remplir'!$F$31:$F$400,'Étape 1 - à remplir'!$E$31:$E$400,MASQ2!J127,'Étape 1 - à remplir'!$G$31:$G$400,"animaux"),SUMIFS('Étape 1 - à remplir'!$F$31:$F$400,'Étape 1 - à remplir'!$E$31:$E$400,MASQ2!J127,'Étape 1 - à remplir'!$O$31:$O$400,S$3)),IF(S$2="Espèce",IF(S$3="Tous",SUMIFS('Étape 1 - à remplir'!$F$31:$F$400,'Étape 1 - à remplir'!$E$31:$E$400,MASQ2!J127,'Étape 1 - à remplir'!$G$31:$G$400,"animaux"),SUMIFS('Étape 1 - à remplir'!$F$31:$F$400,'Étape 1 - à remplir'!$E$31:$E$400,MASQ2!J127,'Étape 1 - à remplir'!$N$31:$N$400,S$3))))))=0,NA(),IF(S$2="Catégorie",IF(S$3="Toutes",SUMIFS('Étape 1 - à remplir'!$F$31:$F$400,'Étape 1 - à remplir'!$E$31:$E$400,MASQ2!J127,'Étape 1 - à remplir'!$G$31:$G$400,"animaux"),SUMIFS('Étape 1 - à remplir'!$F$31:$F$400,'Étape 1 - à remplir'!$E$31:$E$400,MASQ2!J127,'Étape 1 - à remplir'!$C$31:$C$400,S$3)),IF(S$2="Âge",IF(S$3="Tous",SUMIFS('Étape 1 - à remplir'!$F$31:$F$400,'Étape 1 - à remplir'!$E$31:$E$400,MASQ2!J127,'Étape 1 - à remplir'!$G$31:$G$400,"animaux"),SUMIFS('Étape 1 - à remplir'!$F$31:$F$400,'Étape 1 - à remplir'!$E$31:$E$400,MASQ2!J127,'Étape 1 - à remplir'!$P$31:$P$400,S$3)),IF(S$2="Atelier",IF(S$3="Tous",SUMIFS('Étape 1 - à remplir'!$F$31:$F$400,'Étape 1 - à remplir'!$E$31:$E$400,MASQ2!J127,'Étape 1 - à remplir'!$G$31:$G$400,"animaux"),SUMIFS('Étape 1 - à remplir'!$F$31:$F$400,'Étape 1 - à remplir'!$E$31:$E$400,MASQ2!J127,'Étape 1 - à remplir'!$O$31:$O$400,S$3)),IF(S$2="Espèce",IF(S$3="Tous",SUMIFS('Étape 1 - à remplir'!$F$31:$F$400,'Étape 1 - à remplir'!$E$31:$E$400,MASQ2!J127,'Étape 1 - à remplir'!$G$31:$G$400,"animaux"),SUMIFS('Étape 1 - à remplir'!$F$31:$F$400,'Étape 1 - à remplir'!$E$31:$E$400,MASQ2!J127,'Étape 1 - à remplir'!$N$31:$N$400,S$3)))))))</f>
        <v>#N/A</v>
      </c>
      <c r="L127" s="97">
        <f t="shared" si="104"/>
        <v>0</v>
      </c>
      <c r="M127" s="56" t="str">
        <f>Données_ATB!BN126</f>
        <v>Colistine</v>
      </c>
      <c r="N127" s="204" t="str">
        <f>Données_ATB!BO126</f>
        <v/>
      </c>
      <c r="O127" s="97" t="str">
        <f>Données_ATB!BP126</f>
        <v/>
      </c>
      <c r="P127" s="77" t="str">
        <f>Données_ATB!BR126</f>
        <v>Polypeptides</v>
      </c>
      <c r="Q127" s="78" t="str">
        <f>Données_ATB!BS126</f>
        <v/>
      </c>
      <c r="R127" s="79" t="str">
        <f>Données_ATB!BT126</f>
        <v/>
      </c>
      <c r="S127" s="78"/>
      <c r="T127" s="78"/>
      <c r="U127" s="77" t="str">
        <f ca="1"/>
        <v>COFACOLI POUDRE</v>
      </c>
      <c r="V127" s="79" t="e">
        <f ca="1"/>
        <v>#N/A</v>
      </c>
      <c r="W127" s="102"/>
      <c r="X127" s="8"/>
      <c r="Y127" s="8"/>
      <c r="Z127" s="8"/>
      <c r="AA127" s="8"/>
      <c r="AB127" s="102"/>
      <c r="AC127" s="8"/>
      <c r="AD127" s="8"/>
      <c r="AE127" s="8"/>
      <c r="AF127" s="8"/>
      <c r="AG127" s="8"/>
      <c r="AH127" s="8"/>
      <c r="AI127" s="8"/>
      <c r="AJ127" s="8"/>
      <c r="AK127" s="8"/>
      <c r="AL127" s="8"/>
      <c r="AM127" s="8"/>
      <c r="AN127" s="8"/>
      <c r="AO127" s="8"/>
      <c r="AP127" s="8"/>
      <c r="AQ127" s="8"/>
      <c r="AR127" s="8"/>
      <c r="AS127" s="8"/>
      <c r="AT127" s="97"/>
      <c r="AV127" s="56"/>
      <c r="AW127" s="8"/>
      <c r="AX127" s="8"/>
      <c r="AY127" s="8"/>
      <c r="AZ127" s="8"/>
      <c r="BA127" s="8"/>
      <c r="BB127" s="8"/>
      <c r="BC127" s="8"/>
      <c r="BD127" s="102" t="str">
        <f t="shared" si="86"/>
        <v>x</v>
      </c>
      <c r="BE127" s="56" t="str">
        <f t="shared" si="87"/>
        <v>COFACOLI POUDRE</v>
      </c>
      <c r="BF127" s="204" t="e">
        <f>IF(IF(BN$2="Catégorie",IF(BN$3="Toutes",SUMIFS('Étape 1 - à remplir'!$F$31:$F$400,'Étape 1 - à remplir'!$E$31:$E$400,MASQ2!BE127,'Étape 1 - à remplir'!$G$31:$G$400,"lots"),SUMIFS('Étape 1 - à remplir'!$F$31:$F$400,'Étape 1 - à remplir'!$E$31:$E$400,MASQ2!BE127,'Étape 1 - à remplir'!$C$31:$C$400,BN$3)),IF(BN$2="Âge",IF(BN$3="Tous",SUMIFS('Étape 1 - à remplir'!$F$31:$F$400,'Étape 1 - à remplir'!$E$31:$E$400,MASQ2!BE127,'Étape 1 - à remplir'!$G$31:$G$400,"lots"),SUMIFS('Étape 1 - à remplir'!$F$31:$F$400,'Étape 1 - à remplir'!$E$31:$E$400,MASQ2!BE127,'Étape 1 - à remplir'!$P$31:$P$400,BN$3,'Étape 1 - à remplir'!$G$31:$G$400,"lots")),IF(BN$2="Atelier",IF(BN$3="Tous",SUMIFS('Étape 1 - à remplir'!$F$31:$F$400,'Étape 1 - à remplir'!$E$31:$E$400,MASQ2!BE127,'Étape 1 - à remplir'!$G$31:$G$400,"lots"),SUMIFS('Étape 1 - à remplir'!$F$31:$F$400,'Étape 1 - à remplir'!$E$31:$E$400,MASQ2!BE127,'Étape 1 - à remplir'!$O$31:$O$400,BN$3,'Étape 1 - à remplir'!$G$31:$G$400,"lots")),IF(BN$2="Espèce",IF(BN$3="Tous",SUMIFS('Étape 1 - à remplir'!$F$31:$F$400,'Étape 1 - à remplir'!$E$31:$E$400,MASQ2!BE127,'Étape 1 - à remplir'!$G$31:$G$400,"lots"),SUMIFS('Étape 1 - à remplir'!$F$31:$F$400,'Étape 1 - à remplir'!$E$31:$E$400,MASQ2!BE127,'Étape 1 - à remplir'!$N$31:$N$400,BN$3,'Étape 1 - à remplir'!$G$31:$G$400,"lots"))))))=0,NA(),IF(BN$2="Catégorie",IF(BN$3="Toutes",SUMIFS('Étape 1 - à remplir'!$F$31:$F$400,'Étape 1 - à remplir'!$E$31:$E$400,MASQ2!BE127,'Étape 1 - à remplir'!$G$31:$G$400,"lots"),SUMIFS('Étape 1 - à remplir'!$F$31:$F$400,'Étape 1 - à remplir'!$E$31:$E$400,MASQ2!BE127,'Étape 1 - à remplir'!$C$31:$C$400,BN$3)),IF(BN$2="Âge",IF(BN$3="Tous",SUMIFS('Étape 1 - à remplir'!$F$31:$F$400,'Étape 1 - à remplir'!$E$31:$E$400,MASQ2!BE127,'Étape 1 - à remplir'!$G$31:$G$400,"lots"),SUMIFS('Étape 1 - à remplir'!$F$31:$F$400,'Étape 1 - à remplir'!$E$31:$E$400,MASQ2!BE127,'Étape 1 - à remplir'!$P$31:$P$400,BN$3,'Étape 1 - à remplir'!$G$31:$G$400,"lots")),IF(BN$2="Atelier",IF(BN$3="Tous",SUMIFS('Étape 1 - à remplir'!$F$31:$F$400,'Étape 1 - à remplir'!$E$31:$E$400,MASQ2!BE127,'Étape 1 - à remplir'!$G$31:$G$400,"lots"),SUMIFS('Étape 1 - à remplir'!$F$31:$F$400,'Étape 1 - à remplir'!$E$31:$E$400,MASQ2!BE127,'Étape 1 - à remplir'!$O$31:$O$400,BN$3,'Étape 1 - à remplir'!$G$31:$G$400,"lots")),IF(BN$2="Espèce",IF(BN$3="Tous",SUMIFS('Étape 1 - à remplir'!$F$31:$F$400,'Étape 1 - à remplir'!$E$31:$E$400,MASQ2!BE127,'Étape 1 - à remplir'!$G$31:$G$400,"lots"),SUMIFS('Étape 1 - à remplir'!$F$31:$F$400,'Étape 1 - à remplir'!$E$31:$E$400,MASQ2!BE127,'Étape 1 - à remplir'!$N$31:$N$400,BN$3,'Étape 1 - à remplir'!$G$31:$G$400,"lots")))))))</f>
        <v>#N/A</v>
      </c>
      <c r="BG127" s="204">
        <f t="shared" si="102"/>
        <v>0</v>
      </c>
      <c r="BH127" s="204" t="str">
        <f t="shared" si="88"/>
        <v>Colistine</v>
      </c>
      <c r="BI127" s="204" t="str">
        <f t="shared" si="89"/>
        <v/>
      </c>
      <c r="BJ127" s="204" t="str">
        <f t="shared" si="90"/>
        <v/>
      </c>
      <c r="BK127" s="204" t="str">
        <f t="shared" si="91"/>
        <v>Polypeptides</v>
      </c>
      <c r="BL127" s="204" t="str">
        <f t="shared" si="92"/>
        <v/>
      </c>
      <c r="BM127" s="97" t="str">
        <f t="shared" si="93"/>
        <v/>
      </c>
      <c r="BN127" s="78"/>
      <c r="BO127" s="78"/>
      <c r="BP127" s="77" t="str">
        <f ca="1"/>
        <v>COFACOLI POUDRE</v>
      </c>
      <c r="BQ127" s="79" t="e">
        <f ca="1"/>
        <v>#N/A</v>
      </c>
      <c r="BR127" s="102"/>
      <c r="BS127" s="8"/>
      <c r="BT127" s="8"/>
      <c r="BU127" s="8"/>
      <c r="BV127" s="8"/>
      <c r="BW127" s="8"/>
      <c r="BX127" s="8"/>
      <c r="BY127" s="78"/>
      <c r="BZ127" s="8"/>
      <c r="CA127" s="8"/>
      <c r="CB127" s="8"/>
      <c r="CC127" s="8"/>
      <c r="CD127" s="8"/>
      <c r="CE127" s="8"/>
      <c r="CF127" s="8"/>
      <c r="CG127" s="8"/>
      <c r="CH127" s="8"/>
      <c r="CI127" s="8"/>
      <c r="CJ127" s="8"/>
      <c r="CK127" s="8"/>
      <c r="CL127" s="8"/>
      <c r="CM127" s="8"/>
      <c r="CN127" s="8"/>
      <c r="CO127" s="97"/>
      <c r="CQ127" s="56"/>
      <c r="CR127" s="8"/>
      <c r="CS127" s="8"/>
      <c r="CT127" s="8"/>
      <c r="CU127" s="8"/>
      <c r="CV127" s="8"/>
      <c r="CW127" s="8"/>
      <c r="CX127" s="8"/>
      <c r="CY127" s="102" t="str">
        <f t="shared" si="94"/>
        <v>x</v>
      </c>
      <c r="CZ127" s="56" t="str">
        <f t="shared" si="95"/>
        <v>COFACOLI POUDRE</v>
      </c>
      <c r="DA127" s="204" t="e">
        <f>IF(IF(DI$2="Catégorie",IF(DI$3="Toutes",SUMIFS('Étape 1 - à remplir'!$F$31:$F$400,'Étape 1 - à remplir'!$E$31:$E$400,MASQ2!CZ127,'Étape 1 - à remplir'!$G$31:$G$400,"kg"),SUMIFS('Étape 1 - à remplir'!$F$31:$F$400,'Étape 1 - à remplir'!$E$31:$E$400,MASQ2!CZ127,'Étape 1 - à remplir'!$C$31:$C$400,DI$3)),IF(DI$2="Âge",IF(DI$3="Tous",SUMIFS('Étape 1 - à remplir'!$F$31:$F$400,'Étape 1 - à remplir'!$E$31:$E$400,MASQ2!CZ127,'Étape 1 - à remplir'!$G$31:$G$400,"kg"),SUMIFS('Étape 1 - à remplir'!$F$31:$F$400,'Étape 1 - à remplir'!$E$31:$E$400,MASQ2!CZ127,'Étape 1 - à remplir'!$P$31:$P$400,DI$3,'Étape 1 - à remplir'!$G$31:$G$400,"kg")),IF(DI$2="Atelier",IF(DI$3="Tous",SUMIFS('Étape 1 - à remplir'!$F$31:$F$400,'Étape 1 - à remplir'!$E$31:$E$400,MASQ2!CZ127,'Étape 1 - à remplir'!$G$31:$G$400,"kg"),SUMIFS('Étape 1 - à remplir'!$F$31:$F$400,'Étape 1 - à remplir'!$E$31:$E$400,MASQ2!CZ127,'Étape 1 - à remplir'!$O$31:$O$400,DI$3,'Étape 1 - à remplir'!$G$31:$G$400,"kg")),IF(DI$2="Espèce",IF(DI$3="Tous",SUMIFS('Étape 1 - à remplir'!$F$31:$F$400,'Étape 1 - à remplir'!$E$31:$E$400,MASQ2!CZ127,'Étape 1 - à remplir'!$G$31:$G$400,"kg"),SUMIFS('Étape 1 - à remplir'!$F$31:$F$400,'Étape 1 - à remplir'!$E$31:$E$400,MASQ2!CZ127,'Étape 1 - à remplir'!$N$31:$N$400,DI$3,'Étape 1 - à remplir'!$G$31:$G$400,"kg"))))))=0,NA(),IF(DI$2="Catégorie",IF(DI$3="Toutes",SUMIFS('Étape 1 - à remplir'!$F$31:$F$400,'Étape 1 - à remplir'!$E$31:$E$400,MASQ2!CZ127,'Étape 1 - à remplir'!$G$31:$G$400,"kg"),SUMIFS('Étape 1 - à remplir'!$F$31:$F$400,'Étape 1 - à remplir'!$E$31:$E$400,MASQ2!CZ127,'Étape 1 - à remplir'!$C$31:$C$400,DI$3)),IF(DI$2="Âge",IF(DI$3="Tous",SUMIFS('Étape 1 - à remplir'!$F$31:$F$400,'Étape 1 - à remplir'!$E$31:$E$400,MASQ2!CZ127,'Étape 1 - à remplir'!$G$31:$G$400,"kg"),SUMIFS('Étape 1 - à remplir'!$F$31:$F$400,'Étape 1 - à remplir'!$E$31:$E$400,MASQ2!CZ127,'Étape 1 - à remplir'!$P$31:$P$400,DI$3,'Étape 1 - à remplir'!$G$31:$G$400,"kg")),IF(DI$2="Atelier",IF(DI$3="Tous",SUMIFS('Étape 1 - à remplir'!$F$31:$F$400,'Étape 1 - à remplir'!$E$31:$E$400,MASQ2!CZ127,'Étape 1 - à remplir'!$G$31:$G$400,"kg"),SUMIFS('Étape 1 - à remplir'!$F$31:$F$400,'Étape 1 - à remplir'!$E$31:$E$400,MASQ2!CZ127,'Étape 1 - à remplir'!$O$31:$O$400,DI$3,'Étape 1 - à remplir'!$G$31:$G$400,"kg")),IF(DI$2="Espèce",IF(DI$3="Tous",SUMIFS('Étape 1 - à remplir'!$F$31:$F$400,'Étape 1 - à remplir'!$E$31:$E$400,MASQ2!CZ127,'Étape 1 - à remplir'!$G$31:$G$400,"kg"),SUMIFS('Étape 1 - à remplir'!$F$31:$F$400,'Étape 1 - à remplir'!$E$31:$E$400,MASQ2!CZ127,'Étape 1 - à remplir'!$N$31:$N$400,DI$3,'Étape 1 - à remplir'!$G$31:$G$400,"kg")))))))</f>
        <v>#N/A</v>
      </c>
      <c r="DB127" s="104">
        <f t="shared" si="103"/>
        <v>0</v>
      </c>
      <c r="DC127" s="204" t="str">
        <f t="shared" si="96"/>
        <v>Colistine</v>
      </c>
      <c r="DD127" s="204" t="str">
        <f t="shared" si="97"/>
        <v/>
      </c>
      <c r="DE127" s="204" t="str">
        <f t="shared" si="98"/>
        <v/>
      </c>
      <c r="DF127" s="204" t="str">
        <f t="shared" si="99"/>
        <v>Polypeptides</v>
      </c>
      <c r="DG127" s="204" t="str">
        <f t="shared" si="100"/>
        <v/>
      </c>
      <c r="DH127" s="97" t="str">
        <f t="shared" si="101"/>
        <v/>
      </c>
      <c r="DI127" s="78"/>
      <c r="DJ127" s="78"/>
      <c r="DK127" s="77" t="str">
        <f ca="1"/>
        <v>COFACOLI POUDRE</v>
      </c>
      <c r="DL127" s="79" t="e">
        <f ca="1"/>
        <v>#N/A</v>
      </c>
      <c r="DM127" s="102"/>
      <c r="DN127" s="8"/>
      <c r="DO127" s="8"/>
      <c r="DP127" s="8"/>
      <c r="DQ127" s="8"/>
      <c r="DR127" s="8"/>
      <c r="DS127" s="8"/>
      <c r="DT127" s="8"/>
      <c r="DU127" s="8"/>
      <c r="DV127" s="8"/>
      <c r="DW127" s="8"/>
      <c r="DX127" s="8"/>
      <c r="DY127" s="8"/>
      <c r="DZ127" s="8"/>
      <c r="EA127" s="8"/>
      <c r="EB127" s="8"/>
      <c r="EC127" s="8"/>
      <c r="ED127" s="8"/>
      <c r="EE127" s="8"/>
      <c r="EF127" s="8"/>
      <c r="EG127" s="8"/>
      <c r="EH127" s="8"/>
      <c r="EI127" s="8"/>
      <c r="EJ127" s="97"/>
    </row>
    <row r="128" spans="1:140" x14ac:dyDescent="0.25">
      <c r="A128" s="56"/>
      <c r="B128" s="8"/>
      <c r="C128" s="8"/>
      <c r="D128" s="8"/>
      <c r="E128" s="8"/>
      <c r="F128" s="8"/>
      <c r="G128" s="8"/>
      <c r="H128" s="8"/>
      <c r="I128" s="102" t="str">
        <f>INDEX(Données_ATB!BE:BV,MATCH(MASQ2!J128,Données_ATB!BE:BE,0),18)</f>
        <v>x</v>
      </c>
      <c r="J128" s="77" t="str">
        <f>Données_ATB!BE127</f>
        <v>COFACOLI SOLUTION</v>
      </c>
      <c r="K128" s="204" t="e">
        <f>IF(IF(S$2="Catégorie",IF(S$3="Toutes",SUMIFS('Étape 1 - à remplir'!$F$31:$F$400,'Étape 1 - à remplir'!$E$31:$E$400,MASQ2!J128,'Étape 1 - à remplir'!$G$31:$G$400,"animaux"),SUMIFS('Étape 1 - à remplir'!$F$31:$F$400,'Étape 1 - à remplir'!$E$31:$E$400,MASQ2!J128,'Étape 1 - à remplir'!$C$31:$C$400,S$3)),IF(S$2="Âge",IF(S$3="Tous",SUMIFS('Étape 1 - à remplir'!$F$31:$F$400,'Étape 1 - à remplir'!$E$31:$E$400,MASQ2!J128,'Étape 1 - à remplir'!$G$31:$G$400,"animaux"),SUMIFS('Étape 1 - à remplir'!$F$31:$F$400,'Étape 1 - à remplir'!$E$31:$E$400,MASQ2!J128,'Étape 1 - à remplir'!$P$31:$P$400,S$3)),IF(S$2="Atelier",IF(S$3="Tous",SUMIFS('Étape 1 - à remplir'!$F$31:$F$400,'Étape 1 - à remplir'!$E$31:$E$400,MASQ2!J128,'Étape 1 - à remplir'!$G$31:$G$400,"animaux"),SUMIFS('Étape 1 - à remplir'!$F$31:$F$400,'Étape 1 - à remplir'!$E$31:$E$400,MASQ2!J128,'Étape 1 - à remplir'!$O$31:$O$400,S$3)),IF(S$2="Espèce",IF(S$3="Tous",SUMIFS('Étape 1 - à remplir'!$F$31:$F$400,'Étape 1 - à remplir'!$E$31:$E$400,MASQ2!J128,'Étape 1 - à remplir'!$G$31:$G$400,"animaux"),SUMIFS('Étape 1 - à remplir'!$F$31:$F$400,'Étape 1 - à remplir'!$E$31:$E$400,MASQ2!J128,'Étape 1 - à remplir'!$N$31:$N$400,S$3))))))=0,NA(),IF(S$2="Catégorie",IF(S$3="Toutes",SUMIFS('Étape 1 - à remplir'!$F$31:$F$400,'Étape 1 - à remplir'!$E$31:$E$400,MASQ2!J128,'Étape 1 - à remplir'!$G$31:$G$400,"animaux"),SUMIFS('Étape 1 - à remplir'!$F$31:$F$400,'Étape 1 - à remplir'!$E$31:$E$400,MASQ2!J128,'Étape 1 - à remplir'!$C$31:$C$400,S$3)),IF(S$2="Âge",IF(S$3="Tous",SUMIFS('Étape 1 - à remplir'!$F$31:$F$400,'Étape 1 - à remplir'!$E$31:$E$400,MASQ2!J128,'Étape 1 - à remplir'!$G$31:$G$400,"animaux"),SUMIFS('Étape 1 - à remplir'!$F$31:$F$400,'Étape 1 - à remplir'!$E$31:$E$400,MASQ2!J128,'Étape 1 - à remplir'!$P$31:$P$400,S$3)),IF(S$2="Atelier",IF(S$3="Tous",SUMIFS('Étape 1 - à remplir'!$F$31:$F$400,'Étape 1 - à remplir'!$E$31:$E$400,MASQ2!J128,'Étape 1 - à remplir'!$G$31:$G$400,"animaux"),SUMIFS('Étape 1 - à remplir'!$F$31:$F$400,'Étape 1 - à remplir'!$E$31:$E$400,MASQ2!J128,'Étape 1 - à remplir'!$O$31:$O$400,S$3)),IF(S$2="Espèce",IF(S$3="Tous",SUMIFS('Étape 1 - à remplir'!$F$31:$F$400,'Étape 1 - à remplir'!$E$31:$E$400,MASQ2!J128,'Étape 1 - à remplir'!$G$31:$G$400,"animaux"),SUMIFS('Étape 1 - à remplir'!$F$31:$F$400,'Étape 1 - à remplir'!$E$31:$E$400,MASQ2!J128,'Étape 1 - à remplir'!$N$31:$N$400,S$3)))))))</f>
        <v>#N/A</v>
      </c>
      <c r="L128" s="97">
        <f t="shared" si="104"/>
        <v>0</v>
      </c>
      <c r="M128" s="56" t="str">
        <f>Données_ATB!BN127</f>
        <v>Colistine</v>
      </c>
      <c r="N128" s="204" t="str">
        <f>Données_ATB!BO127</f>
        <v/>
      </c>
      <c r="O128" s="97" t="str">
        <f>Données_ATB!BP127</f>
        <v/>
      </c>
      <c r="P128" s="77" t="str">
        <f>Données_ATB!BR127</f>
        <v>Polypeptides</v>
      </c>
      <c r="Q128" s="78" t="str">
        <f>Données_ATB!BS127</f>
        <v/>
      </c>
      <c r="R128" s="79" t="str">
        <f>Données_ATB!BT127</f>
        <v/>
      </c>
      <c r="S128" s="78"/>
      <c r="T128" s="78"/>
      <c r="U128" s="77" t="str">
        <f ca="1"/>
        <v>COFACOLI SOLUTION</v>
      </c>
      <c r="V128" s="79" t="e">
        <f ca="1"/>
        <v>#N/A</v>
      </c>
      <c r="W128" s="102"/>
      <c r="X128" s="8"/>
      <c r="Y128" s="8"/>
      <c r="Z128" s="8"/>
      <c r="AA128" s="8"/>
      <c r="AB128" s="102"/>
      <c r="AC128" s="8"/>
      <c r="AD128" s="8"/>
      <c r="AE128" s="8"/>
      <c r="AF128" s="8"/>
      <c r="AG128" s="8"/>
      <c r="AH128" s="8"/>
      <c r="AI128" s="8"/>
      <c r="AJ128" s="8"/>
      <c r="AK128" s="8"/>
      <c r="AL128" s="8"/>
      <c r="AM128" s="8"/>
      <c r="AN128" s="8"/>
      <c r="AO128" s="8"/>
      <c r="AP128" s="8"/>
      <c r="AQ128" s="8"/>
      <c r="AR128" s="8"/>
      <c r="AS128" s="8"/>
      <c r="AT128" s="97"/>
      <c r="AV128" s="56"/>
      <c r="AW128" s="8"/>
      <c r="AX128" s="8"/>
      <c r="AY128" s="8"/>
      <c r="AZ128" s="8"/>
      <c r="BA128" s="8"/>
      <c r="BB128" s="8"/>
      <c r="BC128" s="8"/>
      <c r="BD128" s="102" t="str">
        <f t="shared" si="86"/>
        <v>x</v>
      </c>
      <c r="BE128" s="56" t="str">
        <f t="shared" si="87"/>
        <v>COFACOLI SOLUTION</v>
      </c>
      <c r="BF128" s="204" t="e">
        <f>IF(IF(BN$2="Catégorie",IF(BN$3="Toutes",SUMIFS('Étape 1 - à remplir'!$F$31:$F$400,'Étape 1 - à remplir'!$E$31:$E$400,MASQ2!BE128,'Étape 1 - à remplir'!$G$31:$G$400,"lots"),SUMIFS('Étape 1 - à remplir'!$F$31:$F$400,'Étape 1 - à remplir'!$E$31:$E$400,MASQ2!BE128,'Étape 1 - à remplir'!$C$31:$C$400,BN$3)),IF(BN$2="Âge",IF(BN$3="Tous",SUMIFS('Étape 1 - à remplir'!$F$31:$F$400,'Étape 1 - à remplir'!$E$31:$E$400,MASQ2!BE128,'Étape 1 - à remplir'!$G$31:$G$400,"lots"),SUMIFS('Étape 1 - à remplir'!$F$31:$F$400,'Étape 1 - à remplir'!$E$31:$E$400,MASQ2!BE128,'Étape 1 - à remplir'!$P$31:$P$400,BN$3,'Étape 1 - à remplir'!$G$31:$G$400,"lots")),IF(BN$2="Atelier",IF(BN$3="Tous",SUMIFS('Étape 1 - à remplir'!$F$31:$F$400,'Étape 1 - à remplir'!$E$31:$E$400,MASQ2!BE128,'Étape 1 - à remplir'!$G$31:$G$400,"lots"),SUMIFS('Étape 1 - à remplir'!$F$31:$F$400,'Étape 1 - à remplir'!$E$31:$E$400,MASQ2!BE128,'Étape 1 - à remplir'!$O$31:$O$400,BN$3,'Étape 1 - à remplir'!$G$31:$G$400,"lots")),IF(BN$2="Espèce",IF(BN$3="Tous",SUMIFS('Étape 1 - à remplir'!$F$31:$F$400,'Étape 1 - à remplir'!$E$31:$E$400,MASQ2!BE128,'Étape 1 - à remplir'!$G$31:$G$400,"lots"),SUMIFS('Étape 1 - à remplir'!$F$31:$F$400,'Étape 1 - à remplir'!$E$31:$E$400,MASQ2!BE128,'Étape 1 - à remplir'!$N$31:$N$400,BN$3,'Étape 1 - à remplir'!$G$31:$G$400,"lots"))))))=0,NA(),IF(BN$2="Catégorie",IF(BN$3="Toutes",SUMIFS('Étape 1 - à remplir'!$F$31:$F$400,'Étape 1 - à remplir'!$E$31:$E$400,MASQ2!BE128,'Étape 1 - à remplir'!$G$31:$G$400,"lots"),SUMIFS('Étape 1 - à remplir'!$F$31:$F$400,'Étape 1 - à remplir'!$E$31:$E$400,MASQ2!BE128,'Étape 1 - à remplir'!$C$31:$C$400,BN$3)),IF(BN$2="Âge",IF(BN$3="Tous",SUMIFS('Étape 1 - à remplir'!$F$31:$F$400,'Étape 1 - à remplir'!$E$31:$E$400,MASQ2!BE128,'Étape 1 - à remplir'!$G$31:$G$400,"lots"),SUMIFS('Étape 1 - à remplir'!$F$31:$F$400,'Étape 1 - à remplir'!$E$31:$E$400,MASQ2!BE128,'Étape 1 - à remplir'!$P$31:$P$400,BN$3,'Étape 1 - à remplir'!$G$31:$G$400,"lots")),IF(BN$2="Atelier",IF(BN$3="Tous",SUMIFS('Étape 1 - à remplir'!$F$31:$F$400,'Étape 1 - à remplir'!$E$31:$E$400,MASQ2!BE128,'Étape 1 - à remplir'!$G$31:$G$400,"lots"),SUMIFS('Étape 1 - à remplir'!$F$31:$F$400,'Étape 1 - à remplir'!$E$31:$E$400,MASQ2!BE128,'Étape 1 - à remplir'!$O$31:$O$400,BN$3,'Étape 1 - à remplir'!$G$31:$G$400,"lots")),IF(BN$2="Espèce",IF(BN$3="Tous",SUMIFS('Étape 1 - à remplir'!$F$31:$F$400,'Étape 1 - à remplir'!$E$31:$E$400,MASQ2!BE128,'Étape 1 - à remplir'!$G$31:$G$400,"lots"),SUMIFS('Étape 1 - à remplir'!$F$31:$F$400,'Étape 1 - à remplir'!$E$31:$E$400,MASQ2!BE128,'Étape 1 - à remplir'!$N$31:$N$400,BN$3,'Étape 1 - à remplir'!$G$31:$G$400,"lots")))))))</f>
        <v>#N/A</v>
      </c>
      <c r="BG128" s="204">
        <f t="shared" si="102"/>
        <v>0</v>
      </c>
      <c r="BH128" s="204" t="str">
        <f t="shared" si="88"/>
        <v>Colistine</v>
      </c>
      <c r="BI128" s="204" t="str">
        <f t="shared" si="89"/>
        <v/>
      </c>
      <c r="BJ128" s="204" t="str">
        <f t="shared" si="90"/>
        <v/>
      </c>
      <c r="BK128" s="204" t="str">
        <f t="shared" si="91"/>
        <v>Polypeptides</v>
      </c>
      <c r="BL128" s="204" t="str">
        <f t="shared" si="92"/>
        <v/>
      </c>
      <c r="BM128" s="97" t="str">
        <f t="shared" si="93"/>
        <v/>
      </c>
      <c r="BN128" s="78"/>
      <c r="BO128" s="78"/>
      <c r="BP128" s="77" t="str">
        <f ca="1"/>
        <v>COFACOLI SOLUTION</v>
      </c>
      <c r="BQ128" s="79" t="e">
        <f ca="1"/>
        <v>#N/A</v>
      </c>
      <c r="BR128" s="102"/>
      <c r="BS128" s="8"/>
      <c r="BT128" s="8"/>
      <c r="BU128" s="8"/>
      <c r="BV128" s="8"/>
      <c r="BW128" s="8"/>
      <c r="BX128" s="8"/>
      <c r="BY128" s="78"/>
      <c r="BZ128" s="8"/>
      <c r="CA128" s="8"/>
      <c r="CB128" s="8"/>
      <c r="CC128" s="8"/>
      <c r="CD128" s="8"/>
      <c r="CE128" s="8"/>
      <c r="CF128" s="8"/>
      <c r="CG128" s="8"/>
      <c r="CH128" s="8"/>
      <c r="CI128" s="8"/>
      <c r="CJ128" s="8"/>
      <c r="CK128" s="8"/>
      <c r="CL128" s="8"/>
      <c r="CM128" s="8"/>
      <c r="CN128" s="8"/>
      <c r="CO128" s="97"/>
      <c r="CQ128" s="56"/>
      <c r="CR128" s="8"/>
      <c r="CS128" s="8"/>
      <c r="CT128" s="8"/>
      <c r="CU128" s="8"/>
      <c r="CV128" s="8"/>
      <c r="CW128" s="8"/>
      <c r="CX128" s="8"/>
      <c r="CY128" s="102" t="str">
        <f t="shared" si="94"/>
        <v>x</v>
      </c>
      <c r="CZ128" s="56" t="str">
        <f t="shared" si="95"/>
        <v>COFACOLI SOLUTION</v>
      </c>
      <c r="DA128" s="204" t="e">
        <f>IF(IF(DI$2="Catégorie",IF(DI$3="Toutes",SUMIFS('Étape 1 - à remplir'!$F$31:$F$400,'Étape 1 - à remplir'!$E$31:$E$400,MASQ2!CZ128,'Étape 1 - à remplir'!$G$31:$G$400,"kg"),SUMIFS('Étape 1 - à remplir'!$F$31:$F$400,'Étape 1 - à remplir'!$E$31:$E$400,MASQ2!CZ128,'Étape 1 - à remplir'!$C$31:$C$400,DI$3)),IF(DI$2="Âge",IF(DI$3="Tous",SUMIFS('Étape 1 - à remplir'!$F$31:$F$400,'Étape 1 - à remplir'!$E$31:$E$400,MASQ2!CZ128,'Étape 1 - à remplir'!$G$31:$G$400,"kg"),SUMIFS('Étape 1 - à remplir'!$F$31:$F$400,'Étape 1 - à remplir'!$E$31:$E$400,MASQ2!CZ128,'Étape 1 - à remplir'!$P$31:$P$400,DI$3,'Étape 1 - à remplir'!$G$31:$G$400,"kg")),IF(DI$2="Atelier",IF(DI$3="Tous",SUMIFS('Étape 1 - à remplir'!$F$31:$F$400,'Étape 1 - à remplir'!$E$31:$E$400,MASQ2!CZ128,'Étape 1 - à remplir'!$G$31:$G$400,"kg"),SUMIFS('Étape 1 - à remplir'!$F$31:$F$400,'Étape 1 - à remplir'!$E$31:$E$400,MASQ2!CZ128,'Étape 1 - à remplir'!$O$31:$O$400,DI$3,'Étape 1 - à remplir'!$G$31:$G$400,"kg")),IF(DI$2="Espèce",IF(DI$3="Tous",SUMIFS('Étape 1 - à remplir'!$F$31:$F$400,'Étape 1 - à remplir'!$E$31:$E$400,MASQ2!CZ128,'Étape 1 - à remplir'!$G$31:$G$400,"kg"),SUMIFS('Étape 1 - à remplir'!$F$31:$F$400,'Étape 1 - à remplir'!$E$31:$E$400,MASQ2!CZ128,'Étape 1 - à remplir'!$N$31:$N$400,DI$3,'Étape 1 - à remplir'!$G$31:$G$400,"kg"))))))=0,NA(),IF(DI$2="Catégorie",IF(DI$3="Toutes",SUMIFS('Étape 1 - à remplir'!$F$31:$F$400,'Étape 1 - à remplir'!$E$31:$E$400,MASQ2!CZ128,'Étape 1 - à remplir'!$G$31:$G$400,"kg"),SUMIFS('Étape 1 - à remplir'!$F$31:$F$400,'Étape 1 - à remplir'!$E$31:$E$400,MASQ2!CZ128,'Étape 1 - à remplir'!$C$31:$C$400,DI$3)),IF(DI$2="Âge",IF(DI$3="Tous",SUMIFS('Étape 1 - à remplir'!$F$31:$F$400,'Étape 1 - à remplir'!$E$31:$E$400,MASQ2!CZ128,'Étape 1 - à remplir'!$G$31:$G$400,"kg"),SUMIFS('Étape 1 - à remplir'!$F$31:$F$400,'Étape 1 - à remplir'!$E$31:$E$400,MASQ2!CZ128,'Étape 1 - à remplir'!$P$31:$P$400,DI$3,'Étape 1 - à remplir'!$G$31:$G$400,"kg")),IF(DI$2="Atelier",IF(DI$3="Tous",SUMIFS('Étape 1 - à remplir'!$F$31:$F$400,'Étape 1 - à remplir'!$E$31:$E$400,MASQ2!CZ128,'Étape 1 - à remplir'!$G$31:$G$400,"kg"),SUMIFS('Étape 1 - à remplir'!$F$31:$F$400,'Étape 1 - à remplir'!$E$31:$E$400,MASQ2!CZ128,'Étape 1 - à remplir'!$O$31:$O$400,DI$3,'Étape 1 - à remplir'!$G$31:$G$400,"kg")),IF(DI$2="Espèce",IF(DI$3="Tous",SUMIFS('Étape 1 - à remplir'!$F$31:$F$400,'Étape 1 - à remplir'!$E$31:$E$400,MASQ2!CZ128,'Étape 1 - à remplir'!$G$31:$G$400,"kg"),SUMIFS('Étape 1 - à remplir'!$F$31:$F$400,'Étape 1 - à remplir'!$E$31:$E$400,MASQ2!CZ128,'Étape 1 - à remplir'!$N$31:$N$400,DI$3,'Étape 1 - à remplir'!$G$31:$G$400,"kg")))))))</f>
        <v>#N/A</v>
      </c>
      <c r="DB128" s="104">
        <f t="shared" si="103"/>
        <v>0</v>
      </c>
      <c r="DC128" s="204" t="str">
        <f t="shared" si="96"/>
        <v>Colistine</v>
      </c>
      <c r="DD128" s="204" t="str">
        <f t="shared" si="97"/>
        <v/>
      </c>
      <c r="DE128" s="204" t="str">
        <f t="shared" si="98"/>
        <v/>
      </c>
      <c r="DF128" s="204" t="str">
        <f t="shared" si="99"/>
        <v>Polypeptides</v>
      </c>
      <c r="DG128" s="204" t="str">
        <f t="shared" si="100"/>
        <v/>
      </c>
      <c r="DH128" s="97" t="str">
        <f t="shared" si="101"/>
        <v/>
      </c>
      <c r="DI128" s="78"/>
      <c r="DJ128" s="78"/>
      <c r="DK128" s="77" t="str">
        <f ca="1"/>
        <v>COFACOLI SOLUTION</v>
      </c>
      <c r="DL128" s="79" t="e">
        <f ca="1"/>
        <v>#N/A</v>
      </c>
      <c r="DM128" s="102"/>
      <c r="DN128" s="8"/>
      <c r="DO128" s="8"/>
      <c r="DP128" s="8"/>
      <c r="DQ128" s="8"/>
      <c r="DR128" s="8"/>
      <c r="DS128" s="8"/>
      <c r="DT128" s="8"/>
      <c r="DU128" s="8"/>
      <c r="DV128" s="8"/>
      <c r="DW128" s="8"/>
      <c r="DX128" s="8"/>
      <c r="DY128" s="8"/>
      <c r="DZ128" s="8"/>
      <c r="EA128" s="8"/>
      <c r="EB128" s="8"/>
      <c r="EC128" s="8"/>
      <c r="ED128" s="8"/>
      <c r="EE128" s="8"/>
      <c r="EF128" s="8"/>
      <c r="EG128" s="8"/>
      <c r="EH128" s="8"/>
      <c r="EI128" s="8"/>
      <c r="EJ128" s="97"/>
    </row>
    <row r="129" spans="1:140" x14ac:dyDescent="0.25">
      <c r="A129" s="56"/>
      <c r="B129" s="8"/>
      <c r="C129" s="8"/>
      <c r="D129" s="8"/>
      <c r="E129" s="8"/>
      <c r="F129" s="8"/>
      <c r="G129" s="8"/>
      <c r="H129" s="8"/>
      <c r="I129" s="102" t="str">
        <f>INDEX(Données_ATB!BE:BV,MATCH(MASQ2!J129,Données_ATB!BE:BE,0),18)</f>
        <v>x</v>
      </c>
      <c r="J129" s="77" t="str">
        <f>Données_ATB!BE128</f>
        <v>COFALAC</v>
      </c>
      <c r="K129" s="204" t="e">
        <f>IF(IF(S$2="Catégorie",IF(S$3="Toutes",SUMIFS('Étape 1 - à remplir'!$F$31:$F$400,'Étape 1 - à remplir'!$E$31:$E$400,MASQ2!J129,'Étape 1 - à remplir'!$G$31:$G$400,"animaux"),SUMIFS('Étape 1 - à remplir'!$F$31:$F$400,'Étape 1 - à remplir'!$E$31:$E$400,MASQ2!J129,'Étape 1 - à remplir'!$C$31:$C$400,S$3)),IF(S$2="Âge",IF(S$3="Tous",SUMIFS('Étape 1 - à remplir'!$F$31:$F$400,'Étape 1 - à remplir'!$E$31:$E$400,MASQ2!J129,'Étape 1 - à remplir'!$G$31:$G$400,"animaux"),SUMIFS('Étape 1 - à remplir'!$F$31:$F$400,'Étape 1 - à remplir'!$E$31:$E$400,MASQ2!J129,'Étape 1 - à remplir'!$P$31:$P$400,S$3)),IF(S$2="Atelier",IF(S$3="Tous",SUMIFS('Étape 1 - à remplir'!$F$31:$F$400,'Étape 1 - à remplir'!$E$31:$E$400,MASQ2!J129,'Étape 1 - à remplir'!$G$31:$G$400,"animaux"),SUMIFS('Étape 1 - à remplir'!$F$31:$F$400,'Étape 1 - à remplir'!$E$31:$E$400,MASQ2!J129,'Étape 1 - à remplir'!$O$31:$O$400,S$3)),IF(S$2="Espèce",IF(S$3="Tous",SUMIFS('Étape 1 - à remplir'!$F$31:$F$400,'Étape 1 - à remplir'!$E$31:$E$400,MASQ2!J129,'Étape 1 - à remplir'!$G$31:$G$400,"animaux"),SUMIFS('Étape 1 - à remplir'!$F$31:$F$400,'Étape 1 - à remplir'!$E$31:$E$400,MASQ2!J129,'Étape 1 - à remplir'!$N$31:$N$400,S$3))))))=0,NA(),IF(S$2="Catégorie",IF(S$3="Toutes",SUMIFS('Étape 1 - à remplir'!$F$31:$F$400,'Étape 1 - à remplir'!$E$31:$E$400,MASQ2!J129,'Étape 1 - à remplir'!$G$31:$G$400,"animaux"),SUMIFS('Étape 1 - à remplir'!$F$31:$F$400,'Étape 1 - à remplir'!$E$31:$E$400,MASQ2!J129,'Étape 1 - à remplir'!$C$31:$C$400,S$3)),IF(S$2="Âge",IF(S$3="Tous",SUMIFS('Étape 1 - à remplir'!$F$31:$F$400,'Étape 1 - à remplir'!$E$31:$E$400,MASQ2!J129,'Étape 1 - à remplir'!$G$31:$G$400,"animaux"),SUMIFS('Étape 1 - à remplir'!$F$31:$F$400,'Étape 1 - à remplir'!$E$31:$E$400,MASQ2!J129,'Étape 1 - à remplir'!$P$31:$P$400,S$3)),IF(S$2="Atelier",IF(S$3="Tous",SUMIFS('Étape 1 - à remplir'!$F$31:$F$400,'Étape 1 - à remplir'!$E$31:$E$400,MASQ2!J129,'Étape 1 - à remplir'!$G$31:$G$400,"animaux"),SUMIFS('Étape 1 - à remplir'!$F$31:$F$400,'Étape 1 - à remplir'!$E$31:$E$400,MASQ2!J129,'Étape 1 - à remplir'!$O$31:$O$400,S$3)),IF(S$2="Espèce",IF(S$3="Tous",SUMIFS('Étape 1 - à remplir'!$F$31:$F$400,'Étape 1 - à remplir'!$E$31:$E$400,MASQ2!J129,'Étape 1 - à remplir'!$G$31:$G$400,"animaux"),SUMIFS('Étape 1 - à remplir'!$F$31:$F$400,'Étape 1 - à remplir'!$E$31:$E$400,MASQ2!J129,'Étape 1 - à remplir'!$N$31:$N$400,S$3)))))))</f>
        <v>#N/A</v>
      </c>
      <c r="L129" s="97">
        <f t="shared" si="104"/>
        <v>0</v>
      </c>
      <c r="M129" s="56" t="str">
        <f>Données_ATB!BN128</f>
        <v>Colistine</v>
      </c>
      <c r="N129" s="204" t="str">
        <f>Données_ATB!BO128</f>
        <v/>
      </c>
      <c r="O129" s="97" t="str">
        <f>Données_ATB!BP128</f>
        <v/>
      </c>
      <c r="P129" s="77" t="str">
        <f>Données_ATB!BR128</f>
        <v>Polypeptides</v>
      </c>
      <c r="Q129" s="78" t="str">
        <f>Données_ATB!BS128</f>
        <v/>
      </c>
      <c r="R129" s="79" t="str">
        <f>Données_ATB!BT128</f>
        <v/>
      </c>
      <c r="S129" s="78"/>
      <c r="T129" s="78"/>
      <c r="U129" s="77" t="str">
        <f ca="1"/>
        <v>COFALAC</v>
      </c>
      <c r="V129" s="79" t="e">
        <f ca="1"/>
        <v>#N/A</v>
      </c>
      <c r="W129" s="102"/>
      <c r="X129" s="8"/>
      <c r="Y129" s="8"/>
      <c r="Z129" s="8"/>
      <c r="AA129" s="8"/>
      <c r="AB129" s="102"/>
      <c r="AC129" s="8"/>
      <c r="AD129" s="8"/>
      <c r="AE129" s="8"/>
      <c r="AF129" s="8"/>
      <c r="AG129" s="8"/>
      <c r="AH129" s="8"/>
      <c r="AI129" s="8"/>
      <c r="AJ129" s="8"/>
      <c r="AK129" s="8"/>
      <c r="AL129" s="8"/>
      <c r="AM129" s="8"/>
      <c r="AN129" s="8"/>
      <c r="AO129" s="8"/>
      <c r="AP129" s="8"/>
      <c r="AQ129" s="8"/>
      <c r="AR129" s="8"/>
      <c r="AS129" s="8"/>
      <c r="AT129" s="97"/>
      <c r="AV129" s="56"/>
      <c r="AW129" s="8"/>
      <c r="AX129" s="8"/>
      <c r="AY129" s="8"/>
      <c r="AZ129" s="8"/>
      <c r="BA129" s="8"/>
      <c r="BB129" s="8"/>
      <c r="BC129" s="8"/>
      <c r="BD129" s="102" t="str">
        <f t="shared" si="86"/>
        <v>x</v>
      </c>
      <c r="BE129" s="56" t="str">
        <f t="shared" si="87"/>
        <v>COFALAC</v>
      </c>
      <c r="BF129" s="204" t="e">
        <f>IF(IF(BN$2="Catégorie",IF(BN$3="Toutes",SUMIFS('Étape 1 - à remplir'!$F$31:$F$400,'Étape 1 - à remplir'!$E$31:$E$400,MASQ2!BE129,'Étape 1 - à remplir'!$G$31:$G$400,"lots"),SUMIFS('Étape 1 - à remplir'!$F$31:$F$400,'Étape 1 - à remplir'!$E$31:$E$400,MASQ2!BE129,'Étape 1 - à remplir'!$C$31:$C$400,BN$3)),IF(BN$2="Âge",IF(BN$3="Tous",SUMIFS('Étape 1 - à remplir'!$F$31:$F$400,'Étape 1 - à remplir'!$E$31:$E$400,MASQ2!BE129,'Étape 1 - à remplir'!$G$31:$G$400,"lots"),SUMIFS('Étape 1 - à remplir'!$F$31:$F$400,'Étape 1 - à remplir'!$E$31:$E$400,MASQ2!BE129,'Étape 1 - à remplir'!$P$31:$P$400,BN$3,'Étape 1 - à remplir'!$G$31:$G$400,"lots")),IF(BN$2="Atelier",IF(BN$3="Tous",SUMIFS('Étape 1 - à remplir'!$F$31:$F$400,'Étape 1 - à remplir'!$E$31:$E$400,MASQ2!BE129,'Étape 1 - à remplir'!$G$31:$G$400,"lots"),SUMIFS('Étape 1 - à remplir'!$F$31:$F$400,'Étape 1 - à remplir'!$E$31:$E$400,MASQ2!BE129,'Étape 1 - à remplir'!$O$31:$O$400,BN$3,'Étape 1 - à remplir'!$G$31:$G$400,"lots")),IF(BN$2="Espèce",IF(BN$3="Tous",SUMIFS('Étape 1 - à remplir'!$F$31:$F$400,'Étape 1 - à remplir'!$E$31:$E$400,MASQ2!BE129,'Étape 1 - à remplir'!$G$31:$G$400,"lots"),SUMIFS('Étape 1 - à remplir'!$F$31:$F$400,'Étape 1 - à remplir'!$E$31:$E$400,MASQ2!BE129,'Étape 1 - à remplir'!$N$31:$N$400,BN$3,'Étape 1 - à remplir'!$G$31:$G$400,"lots"))))))=0,NA(),IF(BN$2="Catégorie",IF(BN$3="Toutes",SUMIFS('Étape 1 - à remplir'!$F$31:$F$400,'Étape 1 - à remplir'!$E$31:$E$400,MASQ2!BE129,'Étape 1 - à remplir'!$G$31:$G$400,"lots"),SUMIFS('Étape 1 - à remplir'!$F$31:$F$400,'Étape 1 - à remplir'!$E$31:$E$400,MASQ2!BE129,'Étape 1 - à remplir'!$C$31:$C$400,BN$3)),IF(BN$2="Âge",IF(BN$3="Tous",SUMIFS('Étape 1 - à remplir'!$F$31:$F$400,'Étape 1 - à remplir'!$E$31:$E$400,MASQ2!BE129,'Étape 1 - à remplir'!$G$31:$G$400,"lots"),SUMIFS('Étape 1 - à remplir'!$F$31:$F$400,'Étape 1 - à remplir'!$E$31:$E$400,MASQ2!BE129,'Étape 1 - à remplir'!$P$31:$P$400,BN$3,'Étape 1 - à remplir'!$G$31:$G$400,"lots")),IF(BN$2="Atelier",IF(BN$3="Tous",SUMIFS('Étape 1 - à remplir'!$F$31:$F$400,'Étape 1 - à remplir'!$E$31:$E$400,MASQ2!BE129,'Étape 1 - à remplir'!$G$31:$G$400,"lots"),SUMIFS('Étape 1 - à remplir'!$F$31:$F$400,'Étape 1 - à remplir'!$E$31:$E$400,MASQ2!BE129,'Étape 1 - à remplir'!$O$31:$O$400,BN$3,'Étape 1 - à remplir'!$G$31:$G$400,"lots")),IF(BN$2="Espèce",IF(BN$3="Tous",SUMIFS('Étape 1 - à remplir'!$F$31:$F$400,'Étape 1 - à remplir'!$E$31:$E$400,MASQ2!BE129,'Étape 1 - à remplir'!$G$31:$G$400,"lots"),SUMIFS('Étape 1 - à remplir'!$F$31:$F$400,'Étape 1 - à remplir'!$E$31:$E$400,MASQ2!BE129,'Étape 1 - à remplir'!$N$31:$N$400,BN$3,'Étape 1 - à remplir'!$G$31:$G$400,"lots")))))))</f>
        <v>#N/A</v>
      </c>
      <c r="BG129" s="204">
        <f t="shared" si="102"/>
        <v>0</v>
      </c>
      <c r="BH129" s="204" t="str">
        <f t="shared" si="88"/>
        <v>Colistine</v>
      </c>
      <c r="BI129" s="204" t="str">
        <f t="shared" si="89"/>
        <v/>
      </c>
      <c r="BJ129" s="204" t="str">
        <f t="shared" si="90"/>
        <v/>
      </c>
      <c r="BK129" s="204" t="str">
        <f t="shared" si="91"/>
        <v>Polypeptides</v>
      </c>
      <c r="BL129" s="204" t="str">
        <f t="shared" si="92"/>
        <v/>
      </c>
      <c r="BM129" s="97" t="str">
        <f t="shared" si="93"/>
        <v/>
      </c>
      <c r="BN129" s="78"/>
      <c r="BO129" s="78"/>
      <c r="BP129" s="77" t="str">
        <f ca="1"/>
        <v>COFALAC</v>
      </c>
      <c r="BQ129" s="79" t="e">
        <f ca="1"/>
        <v>#N/A</v>
      </c>
      <c r="BR129" s="102"/>
      <c r="BS129" s="8"/>
      <c r="BT129" s="8"/>
      <c r="BU129" s="8"/>
      <c r="BV129" s="8"/>
      <c r="BW129" s="8"/>
      <c r="BX129" s="8"/>
      <c r="BY129" s="8"/>
      <c r="BZ129" s="78"/>
      <c r="CA129" s="8"/>
      <c r="CB129" s="8"/>
      <c r="CC129" s="8"/>
      <c r="CD129" s="8"/>
      <c r="CE129" s="8"/>
      <c r="CF129" s="8"/>
      <c r="CG129" s="8"/>
      <c r="CH129" s="8"/>
      <c r="CI129" s="8"/>
      <c r="CJ129" s="8"/>
      <c r="CK129" s="8"/>
      <c r="CL129" s="8"/>
      <c r="CM129" s="8"/>
      <c r="CN129" s="8"/>
      <c r="CO129" s="97"/>
      <c r="CQ129" s="56"/>
      <c r="CR129" s="8"/>
      <c r="CS129" s="8"/>
      <c r="CT129" s="8"/>
      <c r="CU129" s="8"/>
      <c r="CV129" s="8"/>
      <c r="CW129" s="8"/>
      <c r="CX129" s="8"/>
      <c r="CY129" s="102" t="str">
        <f t="shared" si="94"/>
        <v>x</v>
      </c>
      <c r="CZ129" s="56" t="str">
        <f t="shared" si="95"/>
        <v>COFALAC</v>
      </c>
      <c r="DA129" s="204" t="e">
        <f>IF(IF(DI$2="Catégorie",IF(DI$3="Toutes",SUMIFS('Étape 1 - à remplir'!$F$31:$F$400,'Étape 1 - à remplir'!$E$31:$E$400,MASQ2!CZ129,'Étape 1 - à remplir'!$G$31:$G$400,"kg"),SUMIFS('Étape 1 - à remplir'!$F$31:$F$400,'Étape 1 - à remplir'!$E$31:$E$400,MASQ2!CZ129,'Étape 1 - à remplir'!$C$31:$C$400,DI$3)),IF(DI$2="Âge",IF(DI$3="Tous",SUMIFS('Étape 1 - à remplir'!$F$31:$F$400,'Étape 1 - à remplir'!$E$31:$E$400,MASQ2!CZ129,'Étape 1 - à remplir'!$G$31:$G$400,"kg"),SUMIFS('Étape 1 - à remplir'!$F$31:$F$400,'Étape 1 - à remplir'!$E$31:$E$400,MASQ2!CZ129,'Étape 1 - à remplir'!$P$31:$P$400,DI$3,'Étape 1 - à remplir'!$G$31:$G$400,"kg")),IF(DI$2="Atelier",IF(DI$3="Tous",SUMIFS('Étape 1 - à remplir'!$F$31:$F$400,'Étape 1 - à remplir'!$E$31:$E$400,MASQ2!CZ129,'Étape 1 - à remplir'!$G$31:$G$400,"kg"),SUMIFS('Étape 1 - à remplir'!$F$31:$F$400,'Étape 1 - à remplir'!$E$31:$E$400,MASQ2!CZ129,'Étape 1 - à remplir'!$O$31:$O$400,DI$3,'Étape 1 - à remplir'!$G$31:$G$400,"kg")),IF(DI$2="Espèce",IF(DI$3="Tous",SUMIFS('Étape 1 - à remplir'!$F$31:$F$400,'Étape 1 - à remplir'!$E$31:$E$400,MASQ2!CZ129,'Étape 1 - à remplir'!$G$31:$G$400,"kg"),SUMIFS('Étape 1 - à remplir'!$F$31:$F$400,'Étape 1 - à remplir'!$E$31:$E$400,MASQ2!CZ129,'Étape 1 - à remplir'!$N$31:$N$400,DI$3,'Étape 1 - à remplir'!$G$31:$G$400,"kg"))))))=0,NA(),IF(DI$2="Catégorie",IF(DI$3="Toutes",SUMIFS('Étape 1 - à remplir'!$F$31:$F$400,'Étape 1 - à remplir'!$E$31:$E$400,MASQ2!CZ129,'Étape 1 - à remplir'!$G$31:$G$400,"kg"),SUMIFS('Étape 1 - à remplir'!$F$31:$F$400,'Étape 1 - à remplir'!$E$31:$E$400,MASQ2!CZ129,'Étape 1 - à remplir'!$C$31:$C$400,DI$3)),IF(DI$2="Âge",IF(DI$3="Tous",SUMIFS('Étape 1 - à remplir'!$F$31:$F$400,'Étape 1 - à remplir'!$E$31:$E$400,MASQ2!CZ129,'Étape 1 - à remplir'!$G$31:$G$400,"kg"),SUMIFS('Étape 1 - à remplir'!$F$31:$F$400,'Étape 1 - à remplir'!$E$31:$E$400,MASQ2!CZ129,'Étape 1 - à remplir'!$P$31:$P$400,DI$3,'Étape 1 - à remplir'!$G$31:$G$400,"kg")),IF(DI$2="Atelier",IF(DI$3="Tous",SUMIFS('Étape 1 - à remplir'!$F$31:$F$400,'Étape 1 - à remplir'!$E$31:$E$400,MASQ2!CZ129,'Étape 1 - à remplir'!$G$31:$G$400,"kg"),SUMIFS('Étape 1 - à remplir'!$F$31:$F$400,'Étape 1 - à remplir'!$E$31:$E$400,MASQ2!CZ129,'Étape 1 - à remplir'!$O$31:$O$400,DI$3,'Étape 1 - à remplir'!$G$31:$G$400,"kg")),IF(DI$2="Espèce",IF(DI$3="Tous",SUMIFS('Étape 1 - à remplir'!$F$31:$F$400,'Étape 1 - à remplir'!$E$31:$E$400,MASQ2!CZ129,'Étape 1 - à remplir'!$G$31:$G$400,"kg"),SUMIFS('Étape 1 - à remplir'!$F$31:$F$400,'Étape 1 - à remplir'!$E$31:$E$400,MASQ2!CZ129,'Étape 1 - à remplir'!$N$31:$N$400,DI$3,'Étape 1 - à remplir'!$G$31:$G$400,"kg")))))))</f>
        <v>#N/A</v>
      </c>
      <c r="DB129" s="104">
        <f t="shared" si="103"/>
        <v>0</v>
      </c>
      <c r="DC129" s="204" t="str">
        <f t="shared" si="96"/>
        <v>Colistine</v>
      </c>
      <c r="DD129" s="204" t="str">
        <f t="shared" si="97"/>
        <v/>
      </c>
      <c r="DE129" s="204" t="str">
        <f t="shared" si="98"/>
        <v/>
      </c>
      <c r="DF129" s="204" t="str">
        <f t="shared" si="99"/>
        <v>Polypeptides</v>
      </c>
      <c r="DG129" s="204" t="str">
        <f t="shared" si="100"/>
        <v/>
      </c>
      <c r="DH129" s="97" t="str">
        <f t="shared" si="101"/>
        <v/>
      </c>
      <c r="DI129" s="78"/>
      <c r="DJ129" s="78"/>
      <c r="DK129" s="77" t="str">
        <f ca="1"/>
        <v>COFALAC</v>
      </c>
      <c r="DL129" s="79" t="e">
        <f ca="1"/>
        <v>#N/A</v>
      </c>
      <c r="DM129" s="102"/>
      <c r="DN129" s="8"/>
      <c r="DO129" s="8"/>
      <c r="DP129" s="8"/>
      <c r="DQ129" s="8"/>
      <c r="DR129" s="8"/>
      <c r="DS129" s="8"/>
      <c r="DT129" s="8"/>
      <c r="DU129" s="8"/>
      <c r="DV129" s="8"/>
      <c r="DW129" s="8"/>
      <c r="DX129" s="8"/>
      <c r="DY129" s="8"/>
      <c r="DZ129" s="8"/>
      <c r="EA129" s="8"/>
      <c r="EB129" s="8"/>
      <c r="EC129" s="8"/>
      <c r="ED129" s="8"/>
      <c r="EE129" s="8"/>
      <c r="EF129" s="8"/>
      <c r="EG129" s="8"/>
      <c r="EH129" s="8"/>
      <c r="EI129" s="8"/>
      <c r="EJ129" s="97"/>
    </row>
    <row r="130" spans="1:140" x14ac:dyDescent="0.25">
      <c r="A130" s="56"/>
      <c r="B130" s="8"/>
      <c r="C130" s="8"/>
      <c r="D130" s="8"/>
      <c r="E130" s="8"/>
      <c r="F130" s="8"/>
      <c r="G130" s="8"/>
      <c r="H130" s="8"/>
      <c r="I130" s="102" t="str">
        <f>INDEX(Données_ATB!BE:BV,MATCH(MASQ2!J130,Données_ATB!BE:BE,0),18)</f>
        <v/>
      </c>
      <c r="J130" s="77" t="str">
        <f>Données_ATB!BE129</f>
        <v>COFAMIX ACIDE OXOLINIQUE 40 VOLAILLE</v>
      </c>
      <c r="K130" s="204" t="e">
        <f>IF(IF(S$2="Catégorie",IF(S$3="Toutes",SUMIFS('Étape 1 - à remplir'!$F$31:$F$400,'Étape 1 - à remplir'!$E$31:$E$400,MASQ2!J130,'Étape 1 - à remplir'!$G$31:$G$400,"animaux"),SUMIFS('Étape 1 - à remplir'!$F$31:$F$400,'Étape 1 - à remplir'!$E$31:$E$400,MASQ2!J130,'Étape 1 - à remplir'!$C$31:$C$400,S$3)),IF(S$2="Âge",IF(S$3="Tous",SUMIFS('Étape 1 - à remplir'!$F$31:$F$400,'Étape 1 - à remplir'!$E$31:$E$400,MASQ2!J130,'Étape 1 - à remplir'!$G$31:$G$400,"animaux"),SUMIFS('Étape 1 - à remplir'!$F$31:$F$400,'Étape 1 - à remplir'!$E$31:$E$400,MASQ2!J130,'Étape 1 - à remplir'!$P$31:$P$400,S$3)),IF(S$2="Atelier",IF(S$3="Tous",SUMIFS('Étape 1 - à remplir'!$F$31:$F$400,'Étape 1 - à remplir'!$E$31:$E$400,MASQ2!J130,'Étape 1 - à remplir'!$G$31:$G$400,"animaux"),SUMIFS('Étape 1 - à remplir'!$F$31:$F$400,'Étape 1 - à remplir'!$E$31:$E$400,MASQ2!J130,'Étape 1 - à remplir'!$O$31:$O$400,S$3)),IF(S$2="Espèce",IF(S$3="Tous",SUMIFS('Étape 1 - à remplir'!$F$31:$F$400,'Étape 1 - à remplir'!$E$31:$E$400,MASQ2!J130,'Étape 1 - à remplir'!$G$31:$G$400,"animaux"),SUMIFS('Étape 1 - à remplir'!$F$31:$F$400,'Étape 1 - à remplir'!$E$31:$E$400,MASQ2!J130,'Étape 1 - à remplir'!$N$31:$N$400,S$3))))))=0,NA(),IF(S$2="Catégorie",IF(S$3="Toutes",SUMIFS('Étape 1 - à remplir'!$F$31:$F$400,'Étape 1 - à remplir'!$E$31:$E$400,MASQ2!J130,'Étape 1 - à remplir'!$G$31:$G$400,"animaux"),SUMIFS('Étape 1 - à remplir'!$F$31:$F$400,'Étape 1 - à remplir'!$E$31:$E$400,MASQ2!J130,'Étape 1 - à remplir'!$C$31:$C$400,S$3)),IF(S$2="Âge",IF(S$3="Tous",SUMIFS('Étape 1 - à remplir'!$F$31:$F$400,'Étape 1 - à remplir'!$E$31:$E$400,MASQ2!J130,'Étape 1 - à remplir'!$G$31:$G$400,"animaux"),SUMIFS('Étape 1 - à remplir'!$F$31:$F$400,'Étape 1 - à remplir'!$E$31:$E$400,MASQ2!J130,'Étape 1 - à remplir'!$P$31:$P$400,S$3)),IF(S$2="Atelier",IF(S$3="Tous",SUMIFS('Étape 1 - à remplir'!$F$31:$F$400,'Étape 1 - à remplir'!$E$31:$E$400,MASQ2!J130,'Étape 1 - à remplir'!$G$31:$G$400,"animaux"),SUMIFS('Étape 1 - à remplir'!$F$31:$F$400,'Étape 1 - à remplir'!$E$31:$E$400,MASQ2!J130,'Étape 1 - à remplir'!$O$31:$O$400,S$3)),IF(S$2="Espèce",IF(S$3="Tous",SUMIFS('Étape 1 - à remplir'!$F$31:$F$400,'Étape 1 - à remplir'!$E$31:$E$400,MASQ2!J130,'Étape 1 - à remplir'!$G$31:$G$400,"animaux"),SUMIFS('Étape 1 - à remplir'!$F$31:$F$400,'Étape 1 - à remplir'!$E$31:$E$400,MASQ2!J130,'Étape 1 - à remplir'!$N$31:$N$400,S$3)))))))</f>
        <v>#N/A</v>
      </c>
      <c r="L130" s="97">
        <f t="shared" si="104"/>
        <v>0</v>
      </c>
      <c r="M130" s="56" t="str">
        <f>Données_ATB!BN129</f>
        <v>Acide oxolinique</v>
      </c>
      <c r="N130" s="204" t="str">
        <f>Données_ATB!BO129</f>
        <v/>
      </c>
      <c r="O130" s="97" t="str">
        <f>Données_ATB!BP129</f>
        <v/>
      </c>
      <c r="P130" s="77" t="str">
        <f>Données_ATB!BR129</f>
        <v>Quinolones</v>
      </c>
      <c r="Q130" s="78" t="str">
        <f>Données_ATB!BS129</f>
        <v/>
      </c>
      <c r="R130" s="79" t="str">
        <f>Données_ATB!BT129</f>
        <v/>
      </c>
      <c r="S130" s="78"/>
      <c r="T130" s="78"/>
      <c r="U130" s="77" t="str">
        <f ca="1"/>
        <v>COFAMIX ACIDE OXOLINIQUE 40 VOLAILLE</v>
      </c>
      <c r="V130" s="79" t="e">
        <f ca="1"/>
        <v>#N/A</v>
      </c>
      <c r="W130" s="102"/>
      <c r="X130" s="8"/>
      <c r="Y130" s="8"/>
      <c r="Z130" s="8"/>
      <c r="AA130" s="8"/>
      <c r="AB130" s="102"/>
      <c r="AC130" s="8"/>
      <c r="AD130" s="8"/>
      <c r="AE130" s="8"/>
      <c r="AF130" s="8"/>
      <c r="AG130" s="8"/>
      <c r="AH130" s="8"/>
      <c r="AI130" s="8"/>
      <c r="AJ130" s="8"/>
      <c r="AK130" s="8"/>
      <c r="AL130" s="8"/>
      <c r="AM130" s="8"/>
      <c r="AN130" s="8"/>
      <c r="AO130" s="8"/>
      <c r="AP130" s="8"/>
      <c r="AQ130" s="8"/>
      <c r="AR130" s="8"/>
      <c r="AS130" s="8"/>
      <c r="AT130" s="97"/>
      <c r="AV130" s="56"/>
      <c r="AW130" s="8"/>
      <c r="AX130" s="8"/>
      <c r="AY130" s="8"/>
      <c r="AZ130" s="8"/>
      <c r="BA130" s="8"/>
      <c r="BB130" s="8"/>
      <c r="BC130" s="8"/>
      <c r="BD130" s="102" t="str">
        <f t="shared" si="86"/>
        <v/>
      </c>
      <c r="BE130" s="56" t="str">
        <f t="shared" si="87"/>
        <v>COFAMIX ACIDE OXOLINIQUE 40 VOLAILLE</v>
      </c>
      <c r="BF130" s="204" t="e">
        <f>IF(IF(BN$2="Catégorie",IF(BN$3="Toutes",SUMIFS('Étape 1 - à remplir'!$F$31:$F$400,'Étape 1 - à remplir'!$E$31:$E$400,MASQ2!BE130,'Étape 1 - à remplir'!$G$31:$G$400,"lots"),SUMIFS('Étape 1 - à remplir'!$F$31:$F$400,'Étape 1 - à remplir'!$E$31:$E$400,MASQ2!BE130,'Étape 1 - à remplir'!$C$31:$C$400,BN$3)),IF(BN$2="Âge",IF(BN$3="Tous",SUMIFS('Étape 1 - à remplir'!$F$31:$F$400,'Étape 1 - à remplir'!$E$31:$E$400,MASQ2!BE130,'Étape 1 - à remplir'!$G$31:$G$400,"lots"),SUMIFS('Étape 1 - à remplir'!$F$31:$F$400,'Étape 1 - à remplir'!$E$31:$E$400,MASQ2!BE130,'Étape 1 - à remplir'!$P$31:$P$400,BN$3,'Étape 1 - à remplir'!$G$31:$G$400,"lots")),IF(BN$2="Atelier",IF(BN$3="Tous",SUMIFS('Étape 1 - à remplir'!$F$31:$F$400,'Étape 1 - à remplir'!$E$31:$E$400,MASQ2!BE130,'Étape 1 - à remplir'!$G$31:$G$400,"lots"),SUMIFS('Étape 1 - à remplir'!$F$31:$F$400,'Étape 1 - à remplir'!$E$31:$E$400,MASQ2!BE130,'Étape 1 - à remplir'!$O$31:$O$400,BN$3,'Étape 1 - à remplir'!$G$31:$G$400,"lots")),IF(BN$2="Espèce",IF(BN$3="Tous",SUMIFS('Étape 1 - à remplir'!$F$31:$F$400,'Étape 1 - à remplir'!$E$31:$E$400,MASQ2!BE130,'Étape 1 - à remplir'!$G$31:$G$400,"lots"),SUMIFS('Étape 1 - à remplir'!$F$31:$F$400,'Étape 1 - à remplir'!$E$31:$E$400,MASQ2!BE130,'Étape 1 - à remplir'!$N$31:$N$400,BN$3,'Étape 1 - à remplir'!$G$31:$G$400,"lots"))))))=0,NA(),IF(BN$2="Catégorie",IF(BN$3="Toutes",SUMIFS('Étape 1 - à remplir'!$F$31:$F$400,'Étape 1 - à remplir'!$E$31:$E$400,MASQ2!BE130,'Étape 1 - à remplir'!$G$31:$G$400,"lots"),SUMIFS('Étape 1 - à remplir'!$F$31:$F$400,'Étape 1 - à remplir'!$E$31:$E$400,MASQ2!BE130,'Étape 1 - à remplir'!$C$31:$C$400,BN$3)),IF(BN$2="Âge",IF(BN$3="Tous",SUMIFS('Étape 1 - à remplir'!$F$31:$F$400,'Étape 1 - à remplir'!$E$31:$E$400,MASQ2!BE130,'Étape 1 - à remplir'!$G$31:$G$400,"lots"),SUMIFS('Étape 1 - à remplir'!$F$31:$F$400,'Étape 1 - à remplir'!$E$31:$E$400,MASQ2!BE130,'Étape 1 - à remplir'!$P$31:$P$400,BN$3,'Étape 1 - à remplir'!$G$31:$G$400,"lots")),IF(BN$2="Atelier",IF(BN$3="Tous",SUMIFS('Étape 1 - à remplir'!$F$31:$F$400,'Étape 1 - à remplir'!$E$31:$E$400,MASQ2!BE130,'Étape 1 - à remplir'!$G$31:$G$400,"lots"),SUMIFS('Étape 1 - à remplir'!$F$31:$F$400,'Étape 1 - à remplir'!$E$31:$E$400,MASQ2!BE130,'Étape 1 - à remplir'!$O$31:$O$400,BN$3,'Étape 1 - à remplir'!$G$31:$G$400,"lots")),IF(BN$2="Espèce",IF(BN$3="Tous",SUMIFS('Étape 1 - à remplir'!$F$31:$F$400,'Étape 1 - à remplir'!$E$31:$E$400,MASQ2!BE130,'Étape 1 - à remplir'!$G$31:$G$400,"lots"),SUMIFS('Étape 1 - à remplir'!$F$31:$F$400,'Étape 1 - à remplir'!$E$31:$E$400,MASQ2!BE130,'Étape 1 - à remplir'!$N$31:$N$400,BN$3,'Étape 1 - à remplir'!$G$31:$G$400,"lots")))))))</f>
        <v>#N/A</v>
      </c>
      <c r="BG130" s="204">
        <f t="shared" si="102"/>
        <v>0</v>
      </c>
      <c r="BH130" s="204" t="str">
        <f t="shared" si="88"/>
        <v>Acide oxolinique</v>
      </c>
      <c r="BI130" s="204" t="str">
        <f t="shared" si="89"/>
        <v/>
      </c>
      <c r="BJ130" s="204" t="str">
        <f t="shared" si="90"/>
        <v/>
      </c>
      <c r="BK130" s="204" t="str">
        <f t="shared" si="91"/>
        <v>Quinolones</v>
      </c>
      <c r="BL130" s="204" t="str">
        <f t="shared" si="92"/>
        <v/>
      </c>
      <c r="BM130" s="97" t="str">
        <f t="shared" si="93"/>
        <v/>
      </c>
      <c r="BN130" s="78"/>
      <c r="BO130" s="78"/>
      <c r="BP130" s="77" t="str">
        <f ca="1"/>
        <v>COFAMIX ACIDE OXOLINIQUE 40 VOLAILLE</v>
      </c>
      <c r="BQ130" s="79" t="e">
        <f ca="1"/>
        <v>#N/A</v>
      </c>
      <c r="BR130" s="102"/>
      <c r="BS130" s="8"/>
      <c r="BT130" s="8"/>
      <c r="BU130" s="8"/>
      <c r="BV130" s="8"/>
      <c r="BW130" s="8"/>
      <c r="BX130" s="8"/>
      <c r="BY130" s="78"/>
      <c r="BZ130" s="8"/>
      <c r="CA130" s="8"/>
      <c r="CB130" s="8"/>
      <c r="CC130" s="8"/>
      <c r="CD130" s="8"/>
      <c r="CE130" s="8"/>
      <c r="CF130" s="8"/>
      <c r="CG130" s="8"/>
      <c r="CH130" s="8"/>
      <c r="CI130" s="8"/>
      <c r="CJ130" s="8"/>
      <c r="CK130" s="8"/>
      <c r="CL130" s="8"/>
      <c r="CM130" s="8"/>
      <c r="CN130" s="8"/>
      <c r="CO130" s="97"/>
      <c r="CQ130" s="56"/>
      <c r="CR130" s="8"/>
      <c r="CS130" s="8"/>
      <c r="CT130" s="8"/>
      <c r="CU130" s="8"/>
      <c r="CV130" s="8"/>
      <c r="CW130" s="8"/>
      <c r="CX130" s="8"/>
      <c r="CY130" s="102" t="str">
        <f t="shared" si="94"/>
        <v/>
      </c>
      <c r="CZ130" s="56" t="str">
        <f t="shared" si="95"/>
        <v>COFAMIX ACIDE OXOLINIQUE 40 VOLAILLE</v>
      </c>
      <c r="DA130" s="204" t="e">
        <f>IF(IF(DI$2="Catégorie",IF(DI$3="Toutes",SUMIFS('Étape 1 - à remplir'!$F$31:$F$400,'Étape 1 - à remplir'!$E$31:$E$400,MASQ2!CZ130,'Étape 1 - à remplir'!$G$31:$G$400,"kg"),SUMIFS('Étape 1 - à remplir'!$F$31:$F$400,'Étape 1 - à remplir'!$E$31:$E$400,MASQ2!CZ130,'Étape 1 - à remplir'!$C$31:$C$400,DI$3)),IF(DI$2="Âge",IF(DI$3="Tous",SUMIFS('Étape 1 - à remplir'!$F$31:$F$400,'Étape 1 - à remplir'!$E$31:$E$400,MASQ2!CZ130,'Étape 1 - à remplir'!$G$31:$G$400,"kg"),SUMIFS('Étape 1 - à remplir'!$F$31:$F$400,'Étape 1 - à remplir'!$E$31:$E$400,MASQ2!CZ130,'Étape 1 - à remplir'!$P$31:$P$400,DI$3,'Étape 1 - à remplir'!$G$31:$G$400,"kg")),IF(DI$2="Atelier",IF(DI$3="Tous",SUMIFS('Étape 1 - à remplir'!$F$31:$F$400,'Étape 1 - à remplir'!$E$31:$E$400,MASQ2!CZ130,'Étape 1 - à remplir'!$G$31:$G$400,"kg"),SUMIFS('Étape 1 - à remplir'!$F$31:$F$400,'Étape 1 - à remplir'!$E$31:$E$400,MASQ2!CZ130,'Étape 1 - à remplir'!$O$31:$O$400,DI$3,'Étape 1 - à remplir'!$G$31:$G$400,"kg")),IF(DI$2="Espèce",IF(DI$3="Tous",SUMIFS('Étape 1 - à remplir'!$F$31:$F$400,'Étape 1 - à remplir'!$E$31:$E$400,MASQ2!CZ130,'Étape 1 - à remplir'!$G$31:$G$400,"kg"),SUMIFS('Étape 1 - à remplir'!$F$31:$F$400,'Étape 1 - à remplir'!$E$31:$E$400,MASQ2!CZ130,'Étape 1 - à remplir'!$N$31:$N$400,DI$3,'Étape 1 - à remplir'!$G$31:$G$400,"kg"))))))=0,NA(),IF(DI$2="Catégorie",IF(DI$3="Toutes",SUMIFS('Étape 1 - à remplir'!$F$31:$F$400,'Étape 1 - à remplir'!$E$31:$E$400,MASQ2!CZ130,'Étape 1 - à remplir'!$G$31:$G$400,"kg"),SUMIFS('Étape 1 - à remplir'!$F$31:$F$400,'Étape 1 - à remplir'!$E$31:$E$400,MASQ2!CZ130,'Étape 1 - à remplir'!$C$31:$C$400,DI$3)),IF(DI$2="Âge",IF(DI$3="Tous",SUMIFS('Étape 1 - à remplir'!$F$31:$F$400,'Étape 1 - à remplir'!$E$31:$E$400,MASQ2!CZ130,'Étape 1 - à remplir'!$G$31:$G$400,"kg"),SUMIFS('Étape 1 - à remplir'!$F$31:$F$400,'Étape 1 - à remplir'!$E$31:$E$400,MASQ2!CZ130,'Étape 1 - à remplir'!$P$31:$P$400,DI$3,'Étape 1 - à remplir'!$G$31:$G$400,"kg")),IF(DI$2="Atelier",IF(DI$3="Tous",SUMIFS('Étape 1 - à remplir'!$F$31:$F$400,'Étape 1 - à remplir'!$E$31:$E$400,MASQ2!CZ130,'Étape 1 - à remplir'!$G$31:$G$400,"kg"),SUMIFS('Étape 1 - à remplir'!$F$31:$F$400,'Étape 1 - à remplir'!$E$31:$E$400,MASQ2!CZ130,'Étape 1 - à remplir'!$O$31:$O$400,DI$3,'Étape 1 - à remplir'!$G$31:$G$400,"kg")),IF(DI$2="Espèce",IF(DI$3="Tous",SUMIFS('Étape 1 - à remplir'!$F$31:$F$400,'Étape 1 - à remplir'!$E$31:$E$400,MASQ2!CZ130,'Étape 1 - à remplir'!$G$31:$G$400,"kg"),SUMIFS('Étape 1 - à remplir'!$F$31:$F$400,'Étape 1 - à remplir'!$E$31:$E$400,MASQ2!CZ130,'Étape 1 - à remplir'!$N$31:$N$400,DI$3,'Étape 1 - à remplir'!$G$31:$G$400,"kg")))))))</f>
        <v>#N/A</v>
      </c>
      <c r="DB130" s="104">
        <f t="shared" si="103"/>
        <v>0</v>
      </c>
      <c r="DC130" s="204" t="str">
        <f t="shared" si="96"/>
        <v>Acide oxolinique</v>
      </c>
      <c r="DD130" s="204" t="str">
        <f t="shared" si="97"/>
        <v/>
      </c>
      <c r="DE130" s="204" t="str">
        <f t="shared" si="98"/>
        <v/>
      </c>
      <c r="DF130" s="204" t="str">
        <f t="shared" si="99"/>
        <v>Quinolones</v>
      </c>
      <c r="DG130" s="204" t="str">
        <f t="shared" si="100"/>
        <v/>
      </c>
      <c r="DH130" s="97" t="str">
        <f t="shared" si="101"/>
        <v/>
      </c>
      <c r="DI130" s="78"/>
      <c r="DJ130" s="78"/>
      <c r="DK130" s="77" t="str">
        <f ca="1"/>
        <v>COFAMIX ACIDE OXOLINIQUE 40 VOLAILLE</v>
      </c>
      <c r="DL130" s="79" t="e">
        <f ca="1"/>
        <v>#N/A</v>
      </c>
      <c r="DM130" s="102"/>
      <c r="DN130" s="8"/>
      <c r="DO130" s="8"/>
      <c r="DP130" s="8"/>
      <c r="DQ130" s="8"/>
      <c r="DR130" s="8"/>
      <c r="DS130" s="8"/>
      <c r="DT130" s="8"/>
      <c r="DU130" s="8"/>
      <c r="DV130" s="8"/>
      <c r="DW130" s="8"/>
      <c r="DX130" s="8"/>
      <c r="DY130" s="8"/>
      <c r="DZ130" s="8"/>
      <c r="EA130" s="8"/>
      <c r="EB130" s="8"/>
      <c r="EC130" s="8"/>
      <c r="ED130" s="8"/>
      <c r="EE130" s="8"/>
      <c r="EF130" s="8"/>
      <c r="EG130" s="8"/>
      <c r="EH130" s="8"/>
      <c r="EI130" s="8"/>
      <c r="EJ130" s="97"/>
    </row>
    <row r="131" spans="1:140" x14ac:dyDescent="0.25">
      <c r="A131" s="56"/>
      <c r="B131" s="8"/>
      <c r="C131" s="8"/>
      <c r="D131" s="8"/>
      <c r="E131" s="8"/>
      <c r="F131" s="8"/>
      <c r="G131" s="8"/>
      <c r="H131" s="8"/>
      <c r="I131" s="102" t="str">
        <f>INDEX(Données_ATB!BE:BV,MATCH(MASQ2!J131,Données_ATB!BE:BE,0),18)</f>
        <v/>
      </c>
      <c r="J131" s="77" t="str">
        <f>Données_ATB!BE130</f>
        <v>COFAMIX ACIDE OXOLINIQUE 80 porc</v>
      </c>
      <c r="K131" s="204" t="e">
        <f>IF(IF(S$2="Catégorie",IF(S$3="Toutes",SUMIFS('Étape 1 - à remplir'!$F$31:$F$400,'Étape 1 - à remplir'!$E$31:$E$400,MASQ2!J131,'Étape 1 - à remplir'!$G$31:$G$400,"animaux"),SUMIFS('Étape 1 - à remplir'!$F$31:$F$400,'Étape 1 - à remplir'!$E$31:$E$400,MASQ2!J131,'Étape 1 - à remplir'!$C$31:$C$400,S$3)),IF(S$2="Âge",IF(S$3="Tous",SUMIFS('Étape 1 - à remplir'!$F$31:$F$400,'Étape 1 - à remplir'!$E$31:$E$400,MASQ2!J131,'Étape 1 - à remplir'!$G$31:$G$400,"animaux"),SUMIFS('Étape 1 - à remplir'!$F$31:$F$400,'Étape 1 - à remplir'!$E$31:$E$400,MASQ2!J131,'Étape 1 - à remplir'!$P$31:$P$400,S$3)),IF(S$2="Atelier",IF(S$3="Tous",SUMIFS('Étape 1 - à remplir'!$F$31:$F$400,'Étape 1 - à remplir'!$E$31:$E$400,MASQ2!J131,'Étape 1 - à remplir'!$G$31:$G$400,"animaux"),SUMIFS('Étape 1 - à remplir'!$F$31:$F$400,'Étape 1 - à remplir'!$E$31:$E$400,MASQ2!J131,'Étape 1 - à remplir'!$O$31:$O$400,S$3)),IF(S$2="Espèce",IF(S$3="Tous",SUMIFS('Étape 1 - à remplir'!$F$31:$F$400,'Étape 1 - à remplir'!$E$31:$E$400,MASQ2!J131,'Étape 1 - à remplir'!$G$31:$G$400,"animaux"),SUMIFS('Étape 1 - à remplir'!$F$31:$F$400,'Étape 1 - à remplir'!$E$31:$E$400,MASQ2!J131,'Étape 1 - à remplir'!$N$31:$N$400,S$3))))))=0,NA(),IF(S$2="Catégorie",IF(S$3="Toutes",SUMIFS('Étape 1 - à remplir'!$F$31:$F$400,'Étape 1 - à remplir'!$E$31:$E$400,MASQ2!J131,'Étape 1 - à remplir'!$G$31:$G$400,"animaux"),SUMIFS('Étape 1 - à remplir'!$F$31:$F$400,'Étape 1 - à remplir'!$E$31:$E$400,MASQ2!J131,'Étape 1 - à remplir'!$C$31:$C$400,S$3)),IF(S$2="Âge",IF(S$3="Tous",SUMIFS('Étape 1 - à remplir'!$F$31:$F$400,'Étape 1 - à remplir'!$E$31:$E$400,MASQ2!J131,'Étape 1 - à remplir'!$G$31:$G$400,"animaux"),SUMIFS('Étape 1 - à remplir'!$F$31:$F$400,'Étape 1 - à remplir'!$E$31:$E$400,MASQ2!J131,'Étape 1 - à remplir'!$P$31:$P$400,S$3)),IF(S$2="Atelier",IF(S$3="Tous",SUMIFS('Étape 1 - à remplir'!$F$31:$F$400,'Étape 1 - à remplir'!$E$31:$E$400,MASQ2!J131,'Étape 1 - à remplir'!$G$31:$G$400,"animaux"),SUMIFS('Étape 1 - à remplir'!$F$31:$F$400,'Étape 1 - à remplir'!$E$31:$E$400,MASQ2!J131,'Étape 1 - à remplir'!$O$31:$O$400,S$3)),IF(S$2="Espèce",IF(S$3="Tous",SUMIFS('Étape 1 - à remplir'!$F$31:$F$400,'Étape 1 - à remplir'!$E$31:$E$400,MASQ2!J131,'Étape 1 - à remplir'!$G$31:$G$400,"animaux"),SUMIFS('Étape 1 - à remplir'!$F$31:$F$400,'Étape 1 - à remplir'!$E$31:$E$400,MASQ2!J131,'Étape 1 - à remplir'!$N$31:$N$400,S$3)))))))</f>
        <v>#N/A</v>
      </c>
      <c r="L131" s="97">
        <f t="shared" si="104"/>
        <v>0</v>
      </c>
      <c r="M131" s="56" t="str">
        <f>Données_ATB!BN130</f>
        <v>Acide oxolinique</v>
      </c>
      <c r="N131" s="204" t="str">
        <f>Données_ATB!BO130</f>
        <v/>
      </c>
      <c r="O131" s="97" t="str">
        <f>Données_ATB!BP130</f>
        <v/>
      </c>
      <c r="P131" s="77" t="str">
        <f>Données_ATB!BR130</f>
        <v>Quinolones</v>
      </c>
      <c r="Q131" s="78" t="str">
        <f>Données_ATB!BS130</f>
        <v/>
      </c>
      <c r="R131" s="79" t="str">
        <f>Données_ATB!BT130</f>
        <v/>
      </c>
      <c r="S131" s="78"/>
      <c r="T131" s="78"/>
      <c r="U131" s="77" t="str">
        <f ca="1"/>
        <v>COFAMIX ACIDE OXOLINIQUE 80 porc</v>
      </c>
      <c r="V131" s="79" t="e">
        <f ca="1"/>
        <v>#N/A</v>
      </c>
      <c r="W131" s="102"/>
      <c r="X131" s="8"/>
      <c r="Y131" s="8"/>
      <c r="Z131" s="8"/>
      <c r="AA131" s="8"/>
      <c r="AB131" s="102"/>
      <c r="AC131" s="8"/>
      <c r="AD131" s="8"/>
      <c r="AE131" s="8"/>
      <c r="AF131" s="8"/>
      <c r="AG131" s="8"/>
      <c r="AH131" s="8"/>
      <c r="AI131" s="8"/>
      <c r="AJ131" s="8"/>
      <c r="AK131" s="8"/>
      <c r="AL131" s="8"/>
      <c r="AM131" s="8"/>
      <c r="AN131" s="8"/>
      <c r="AO131" s="8"/>
      <c r="AP131" s="8"/>
      <c r="AQ131" s="8"/>
      <c r="AR131" s="8"/>
      <c r="AS131" s="8"/>
      <c r="AT131" s="97"/>
      <c r="AV131" s="56"/>
      <c r="AW131" s="8"/>
      <c r="AX131" s="8"/>
      <c r="AY131" s="8"/>
      <c r="AZ131" s="8"/>
      <c r="BA131" s="8"/>
      <c r="BB131" s="8"/>
      <c r="BC131" s="8"/>
      <c r="BD131" s="102" t="str">
        <f t="shared" si="86"/>
        <v/>
      </c>
      <c r="BE131" s="56" t="str">
        <f t="shared" si="87"/>
        <v>COFAMIX ACIDE OXOLINIQUE 80 porc</v>
      </c>
      <c r="BF131" s="204" t="e">
        <f>IF(IF(BN$2="Catégorie",IF(BN$3="Toutes",SUMIFS('Étape 1 - à remplir'!$F$31:$F$400,'Étape 1 - à remplir'!$E$31:$E$400,MASQ2!BE131,'Étape 1 - à remplir'!$G$31:$G$400,"lots"),SUMIFS('Étape 1 - à remplir'!$F$31:$F$400,'Étape 1 - à remplir'!$E$31:$E$400,MASQ2!BE131,'Étape 1 - à remplir'!$C$31:$C$400,BN$3)),IF(BN$2="Âge",IF(BN$3="Tous",SUMIFS('Étape 1 - à remplir'!$F$31:$F$400,'Étape 1 - à remplir'!$E$31:$E$400,MASQ2!BE131,'Étape 1 - à remplir'!$G$31:$G$400,"lots"),SUMIFS('Étape 1 - à remplir'!$F$31:$F$400,'Étape 1 - à remplir'!$E$31:$E$400,MASQ2!BE131,'Étape 1 - à remplir'!$P$31:$P$400,BN$3,'Étape 1 - à remplir'!$G$31:$G$400,"lots")),IF(BN$2="Atelier",IF(BN$3="Tous",SUMIFS('Étape 1 - à remplir'!$F$31:$F$400,'Étape 1 - à remplir'!$E$31:$E$400,MASQ2!BE131,'Étape 1 - à remplir'!$G$31:$G$400,"lots"),SUMIFS('Étape 1 - à remplir'!$F$31:$F$400,'Étape 1 - à remplir'!$E$31:$E$400,MASQ2!BE131,'Étape 1 - à remplir'!$O$31:$O$400,BN$3,'Étape 1 - à remplir'!$G$31:$G$400,"lots")),IF(BN$2="Espèce",IF(BN$3="Tous",SUMIFS('Étape 1 - à remplir'!$F$31:$F$400,'Étape 1 - à remplir'!$E$31:$E$400,MASQ2!BE131,'Étape 1 - à remplir'!$G$31:$G$400,"lots"),SUMIFS('Étape 1 - à remplir'!$F$31:$F$400,'Étape 1 - à remplir'!$E$31:$E$400,MASQ2!BE131,'Étape 1 - à remplir'!$N$31:$N$400,BN$3,'Étape 1 - à remplir'!$G$31:$G$400,"lots"))))))=0,NA(),IF(BN$2="Catégorie",IF(BN$3="Toutes",SUMIFS('Étape 1 - à remplir'!$F$31:$F$400,'Étape 1 - à remplir'!$E$31:$E$400,MASQ2!BE131,'Étape 1 - à remplir'!$G$31:$G$400,"lots"),SUMIFS('Étape 1 - à remplir'!$F$31:$F$400,'Étape 1 - à remplir'!$E$31:$E$400,MASQ2!BE131,'Étape 1 - à remplir'!$C$31:$C$400,BN$3)),IF(BN$2="Âge",IF(BN$3="Tous",SUMIFS('Étape 1 - à remplir'!$F$31:$F$400,'Étape 1 - à remplir'!$E$31:$E$400,MASQ2!BE131,'Étape 1 - à remplir'!$G$31:$G$400,"lots"),SUMIFS('Étape 1 - à remplir'!$F$31:$F$400,'Étape 1 - à remplir'!$E$31:$E$400,MASQ2!BE131,'Étape 1 - à remplir'!$P$31:$P$400,BN$3,'Étape 1 - à remplir'!$G$31:$G$400,"lots")),IF(BN$2="Atelier",IF(BN$3="Tous",SUMIFS('Étape 1 - à remplir'!$F$31:$F$400,'Étape 1 - à remplir'!$E$31:$E$400,MASQ2!BE131,'Étape 1 - à remplir'!$G$31:$G$400,"lots"),SUMIFS('Étape 1 - à remplir'!$F$31:$F$400,'Étape 1 - à remplir'!$E$31:$E$400,MASQ2!BE131,'Étape 1 - à remplir'!$O$31:$O$400,BN$3,'Étape 1 - à remplir'!$G$31:$G$400,"lots")),IF(BN$2="Espèce",IF(BN$3="Tous",SUMIFS('Étape 1 - à remplir'!$F$31:$F$400,'Étape 1 - à remplir'!$E$31:$E$400,MASQ2!BE131,'Étape 1 - à remplir'!$G$31:$G$400,"lots"),SUMIFS('Étape 1 - à remplir'!$F$31:$F$400,'Étape 1 - à remplir'!$E$31:$E$400,MASQ2!BE131,'Étape 1 - à remplir'!$N$31:$N$400,BN$3,'Étape 1 - à remplir'!$G$31:$G$400,"lots")))))))</f>
        <v>#N/A</v>
      </c>
      <c r="BG131" s="204">
        <f t="shared" si="102"/>
        <v>0</v>
      </c>
      <c r="BH131" s="204" t="str">
        <f t="shared" si="88"/>
        <v>Acide oxolinique</v>
      </c>
      <c r="BI131" s="204" t="str">
        <f t="shared" si="89"/>
        <v/>
      </c>
      <c r="BJ131" s="204" t="str">
        <f t="shared" si="90"/>
        <v/>
      </c>
      <c r="BK131" s="204" t="str">
        <f t="shared" si="91"/>
        <v>Quinolones</v>
      </c>
      <c r="BL131" s="204" t="str">
        <f t="shared" si="92"/>
        <v/>
      </c>
      <c r="BM131" s="97" t="str">
        <f t="shared" si="93"/>
        <v/>
      </c>
      <c r="BN131" s="78"/>
      <c r="BO131" s="78"/>
      <c r="BP131" s="77" t="str">
        <f ca="1"/>
        <v>COFAMIX ACIDE OXOLINIQUE 80 porc</v>
      </c>
      <c r="BQ131" s="79" t="e">
        <f ca="1"/>
        <v>#N/A</v>
      </c>
      <c r="BR131" s="102"/>
      <c r="BS131" s="8"/>
      <c r="BT131" s="8"/>
      <c r="BU131" s="8"/>
      <c r="BV131" s="8"/>
      <c r="BW131" s="8"/>
      <c r="BX131" s="8"/>
      <c r="BY131" s="78"/>
      <c r="BZ131" s="8"/>
      <c r="CA131" s="8"/>
      <c r="CB131" s="8"/>
      <c r="CC131" s="8"/>
      <c r="CD131" s="8"/>
      <c r="CE131" s="8"/>
      <c r="CF131" s="8"/>
      <c r="CG131" s="8"/>
      <c r="CH131" s="8"/>
      <c r="CI131" s="8"/>
      <c r="CJ131" s="8"/>
      <c r="CK131" s="8"/>
      <c r="CL131" s="8"/>
      <c r="CM131" s="8"/>
      <c r="CN131" s="8"/>
      <c r="CO131" s="97"/>
      <c r="CQ131" s="56"/>
      <c r="CR131" s="8"/>
      <c r="CS131" s="8"/>
      <c r="CT131" s="8"/>
      <c r="CU131" s="8"/>
      <c r="CV131" s="8"/>
      <c r="CW131" s="8"/>
      <c r="CX131" s="8"/>
      <c r="CY131" s="102" t="str">
        <f t="shared" si="94"/>
        <v/>
      </c>
      <c r="CZ131" s="56" t="str">
        <f t="shared" si="95"/>
        <v>COFAMIX ACIDE OXOLINIQUE 80 porc</v>
      </c>
      <c r="DA131" s="204" t="e">
        <f>IF(IF(DI$2="Catégorie",IF(DI$3="Toutes",SUMIFS('Étape 1 - à remplir'!$F$31:$F$400,'Étape 1 - à remplir'!$E$31:$E$400,MASQ2!CZ131,'Étape 1 - à remplir'!$G$31:$G$400,"kg"),SUMIFS('Étape 1 - à remplir'!$F$31:$F$400,'Étape 1 - à remplir'!$E$31:$E$400,MASQ2!CZ131,'Étape 1 - à remplir'!$C$31:$C$400,DI$3)),IF(DI$2="Âge",IF(DI$3="Tous",SUMIFS('Étape 1 - à remplir'!$F$31:$F$400,'Étape 1 - à remplir'!$E$31:$E$400,MASQ2!CZ131,'Étape 1 - à remplir'!$G$31:$G$400,"kg"),SUMIFS('Étape 1 - à remplir'!$F$31:$F$400,'Étape 1 - à remplir'!$E$31:$E$400,MASQ2!CZ131,'Étape 1 - à remplir'!$P$31:$P$400,DI$3,'Étape 1 - à remplir'!$G$31:$G$400,"kg")),IF(DI$2="Atelier",IF(DI$3="Tous",SUMIFS('Étape 1 - à remplir'!$F$31:$F$400,'Étape 1 - à remplir'!$E$31:$E$400,MASQ2!CZ131,'Étape 1 - à remplir'!$G$31:$G$400,"kg"),SUMIFS('Étape 1 - à remplir'!$F$31:$F$400,'Étape 1 - à remplir'!$E$31:$E$400,MASQ2!CZ131,'Étape 1 - à remplir'!$O$31:$O$400,DI$3,'Étape 1 - à remplir'!$G$31:$G$400,"kg")),IF(DI$2="Espèce",IF(DI$3="Tous",SUMIFS('Étape 1 - à remplir'!$F$31:$F$400,'Étape 1 - à remplir'!$E$31:$E$400,MASQ2!CZ131,'Étape 1 - à remplir'!$G$31:$G$400,"kg"),SUMIFS('Étape 1 - à remplir'!$F$31:$F$400,'Étape 1 - à remplir'!$E$31:$E$400,MASQ2!CZ131,'Étape 1 - à remplir'!$N$31:$N$400,DI$3,'Étape 1 - à remplir'!$G$31:$G$400,"kg"))))))=0,NA(),IF(DI$2="Catégorie",IF(DI$3="Toutes",SUMIFS('Étape 1 - à remplir'!$F$31:$F$400,'Étape 1 - à remplir'!$E$31:$E$400,MASQ2!CZ131,'Étape 1 - à remplir'!$G$31:$G$400,"kg"),SUMIFS('Étape 1 - à remplir'!$F$31:$F$400,'Étape 1 - à remplir'!$E$31:$E$400,MASQ2!CZ131,'Étape 1 - à remplir'!$C$31:$C$400,DI$3)),IF(DI$2="Âge",IF(DI$3="Tous",SUMIFS('Étape 1 - à remplir'!$F$31:$F$400,'Étape 1 - à remplir'!$E$31:$E$400,MASQ2!CZ131,'Étape 1 - à remplir'!$G$31:$G$400,"kg"),SUMIFS('Étape 1 - à remplir'!$F$31:$F$400,'Étape 1 - à remplir'!$E$31:$E$400,MASQ2!CZ131,'Étape 1 - à remplir'!$P$31:$P$400,DI$3,'Étape 1 - à remplir'!$G$31:$G$400,"kg")),IF(DI$2="Atelier",IF(DI$3="Tous",SUMIFS('Étape 1 - à remplir'!$F$31:$F$400,'Étape 1 - à remplir'!$E$31:$E$400,MASQ2!CZ131,'Étape 1 - à remplir'!$G$31:$G$400,"kg"),SUMIFS('Étape 1 - à remplir'!$F$31:$F$400,'Étape 1 - à remplir'!$E$31:$E$400,MASQ2!CZ131,'Étape 1 - à remplir'!$O$31:$O$400,DI$3,'Étape 1 - à remplir'!$G$31:$G$400,"kg")),IF(DI$2="Espèce",IF(DI$3="Tous",SUMIFS('Étape 1 - à remplir'!$F$31:$F$400,'Étape 1 - à remplir'!$E$31:$E$400,MASQ2!CZ131,'Étape 1 - à remplir'!$G$31:$G$400,"kg"),SUMIFS('Étape 1 - à remplir'!$F$31:$F$400,'Étape 1 - à remplir'!$E$31:$E$400,MASQ2!CZ131,'Étape 1 - à remplir'!$N$31:$N$400,DI$3,'Étape 1 - à remplir'!$G$31:$G$400,"kg")))))))</f>
        <v>#N/A</v>
      </c>
      <c r="DB131" s="104">
        <f t="shared" si="103"/>
        <v>0</v>
      </c>
      <c r="DC131" s="204" t="str">
        <f t="shared" si="96"/>
        <v>Acide oxolinique</v>
      </c>
      <c r="DD131" s="204" t="str">
        <f t="shared" si="97"/>
        <v/>
      </c>
      <c r="DE131" s="204" t="str">
        <f t="shared" si="98"/>
        <v/>
      </c>
      <c r="DF131" s="204" t="str">
        <f t="shared" si="99"/>
        <v>Quinolones</v>
      </c>
      <c r="DG131" s="204" t="str">
        <f t="shared" si="100"/>
        <v/>
      </c>
      <c r="DH131" s="97" t="str">
        <f t="shared" si="101"/>
        <v/>
      </c>
      <c r="DI131" s="78"/>
      <c r="DJ131" s="78"/>
      <c r="DK131" s="77" t="str">
        <f ca="1"/>
        <v>COFAMIX ACIDE OXOLINIQUE 80 porc</v>
      </c>
      <c r="DL131" s="79" t="e">
        <f ca="1"/>
        <v>#N/A</v>
      </c>
      <c r="DM131" s="102"/>
      <c r="DN131" s="8"/>
      <c r="DO131" s="8"/>
      <c r="DP131" s="8"/>
      <c r="DQ131" s="8"/>
      <c r="DR131" s="8"/>
      <c r="DS131" s="8"/>
      <c r="DT131" s="8"/>
      <c r="DU131" s="8"/>
      <c r="DV131" s="8"/>
      <c r="DW131" s="8"/>
      <c r="DX131" s="8"/>
      <c r="DY131" s="8"/>
      <c r="DZ131" s="8"/>
      <c r="EA131" s="8"/>
      <c r="EB131" s="8"/>
      <c r="EC131" s="8"/>
      <c r="ED131" s="8"/>
      <c r="EE131" s="8"/>
      <c r="EF131" s="8"/>
      <c r="EG131" s="8"/>
      <c r="EH131" s="8"/>
      <c r="EI131" s="8"/>
      <c r="EJ131" s="97"/>
    </row>
    <row r="132" spans="1:140" x14ac:dyDescent="0.25">
      <c r="A132" s="56"/>
      <c r="B132" s="8"/>
      <c r="C132" s="8"/>
      <c r="D132" s="8"/>
      <c r="E132" s="8"/>
      <c r="F132" s="8"/>
      <c r="G132" s="8"/>
      <c r="H132" s="8"/>
      <c r="I132" s="102" t="str">
        <f>INDEX(Données_ATB!BE:BV,MATCH(MASQ2!J132,Données_ATB!BE:BE,0),18)</f>
        <v/>
      </c>
      <c r="J132" s="77" t="str">
        <f>Données_ATB!BE131</f>
        <v>COFAMIX AMOXICILLINE 100 PORC</v>
      </c>
      <c r="K132" s="204" t="e">
        <f>IF(IF(S$2="Catégorie",IF(S$3="Toutes",SUMIFS('Étape 1 - à remplir'!$F$31:$F$400,'Étape 1 - à remplir'!$E$31:$E$400,MASQ2!J132,'Étape 1 - à remplir'!$G$31:$G$400,"animaux"),SUMIFS('Étape 1 - à remplir'!$F$31:$F$400,'Étape 1 - à remplir'!$E$31:$E$400,MASQ2!J132,'Étape 1 - à remplir'!$C$31:$C$400,S$3)),IF(S$2="Âge",IF(S$3="Tous",SUMIFS('Étape 1 - à remplir'!$F$31:$F$400,'Étape 1 - à remplir'!$E$31:$E$400,MASQ2!J132,'Étape 1 - à remplir'!$G$31:$G$400,"animaux"),SUMIFS('Étape 1 - à remplir'!$F$31:$F$400,'Étape 1 - à remplir'!$E$31:$E$400,MASQ2!J132,'Étape 1 - à remplir'!$P$31:$P$400,S$3)),IF(S$2="Atelier",IF(S$3="Tous",SUMIFS('Étape 1 - à remplir'!$F$31:$F$400,'Étape 1 - à remplir'!$E$31:$E$400,MASQ2!J132,'Étape 1 - à remplir'!$G$31:$G$400,"animaux"),SUMIFS('Étape 1 - à remplir'!$F$31:$F$400,'Étape 1 - à remplir'!$E$31:$E$400,MASQ2!J132,'Étape 1 - à remplir'!$O$31:$O$400,S$3)),IF(S$2="Espèce",IF(S$3="Tous",SUMIFS('Étape 1 - à remplir'!$F$31:$F$400,'Étape 1 - à remplir'!$E$31:$E$400,MASQ2!J132,'Étape 1 - à remplir'!$G$31:$G$400,"animaux"),SUMIFS('Étape 1 - à remplir'!$F$31:$F$400,'Étape 1 - à remplir'!$E$31:$E$400,MASQ2!J132,'Étape 1 - à remplir'!$N$31:$N$400,S$3))))))=0,NA(),IF(S$2="Catégorie",IF(S$3="Toutes",SUMIFS('Étape 1 - à remplir'!$F$31:$F$400,'Étape 1 - à remplir'!$E$31:$E$400,MASQ2!J132,'Étape 1 - à remplir'!$G$31:$G$400,"animaux"),SUMIFS('Étape 1 - à remplir'!$F$31:$F$400,'Étape 1 - à remplir'!$E$31:$E$400,MASQ2!J132,'Étape 1 - à remplir'!$C$31:$C$400,S$3)),IF(S$2="Âge",IF(S$3="Tous",SUMIFS('Étape 1 - à remplir'!$F$31:$F$400,'Étape 1 - à remplir'!$E$31:$E$400,MASQ2!J132,'Étape 1 - à remplir'!$G$31:$G$400,"animaux"),SUMIFS('Étape 1 - à remplir'!$F$31:$F$400,'Étape 1 - à remplir'!$E$31:$E$400,MASQ2!J132,'Étape 1 - à remplir'!$P$31:$P$400,S$3)),IF(S$2="Atelier",IF(S$3="Tous",SUMIFS('Étape 1 - à remplir'!$F$31:$F$400,'Étape 1 - à remplir'!$E$31:$E$400,MASQ2!J132,'Étape 1 - à remplir'!$G$31:$G$400,"animaux"),SUMIFS('Étape 1 - à remplir'!$F$31:$F$400,'Étape 1 - à remplir'!$E$31:$E$400,MASQ2!J132,'Étape 1 - à remplir'!$O$31:$O$400,S$3)),IF(S$2="Espèce",IF(S$3="Tous",SUMIFS('Étape 1 - à remplir'!$F$31:$F$400,'Étape 1 - à remplir'!$E$31:$E$400,MASQ2!J132,'Étape 1 - à remplir'!$G$31:$G$400,"animaux"),SUMIFS('Étape 1 - à remplir'!$F$31:$F$400,'Étape 1 - à remplir'!$E$31:$E$400,MASQ2!J132,'Étape 1 - à remplir'!$N$31:$N$400,S$3)))))))</f>
        <v>#N/A</v>
      </c>
      <c r="L132" s="97">
        <f t="shared" si="104"/>
        <v>0</v>
      </c>
      <c r="M132" s="56" t="str">
        <f>Données_ATB!BN131</f>
        <v>Amoxicilline</v>
      </c>
      <c r="N132" s="204" t="str">
        <f>Données_ATB!BO131</f>
        <v/>
      </c>
      <c r="O132" s="97" t="str">
        <f>Données_ATB!BP131</f>
        <v/>
      </c>
      <c r="P132" s="77" t="str">
        <f>Données_ATB!BR131</f>
        <v>Penicillines</v>
      </c>
      <c r="Q132" s="78" t="str">
        <f>Données_ATB!BS131</f>
        <v/>
      </c>
      <c r="R132" s="79" t="str">
        <f>Données_ATB!BT131</f>
        <v/>
      </c>
      <c r="S132" s="78"/>
      <c r="T132" s="78"/>
      <c r="U132" s="77" t="str">
        <f ca="1"/>
        <v>COFAMIX AMOXICILLINE 100 PORC</v>
      </c>
      <c r="V132" s="79" t="e">
        <f ca="1"/>
        <v>#N/A</v>
      </c>
      <c r="W132" s="102"/>
      <c r="X132" s="8"/>
      <c r="Y132" s="8"/>
      <c r="Z132" s="8"/>
      <c r="AA132" s="8"/>
      <c r="AB132" s="102"/>
      <c r="AC132" s="8"/>
      <c r="AD132" s="8"/>
      <c r="AE132" s="8"/>
      <c r="AF132" s="8"/>
      <c r="AG132" s="8"/>
      <c r="AH132" s="8"/>
      <c r="AI132" s="8"/>
      <c r="AJ132" s="8"/>
      <c r="AK132" s="8"/>
      <c r="AL132" s="8"/>
      <c r="AM132" s="8"/>
      <c r="AN132" s="8"/>
      <c r="AO132" s="8"/>
      <c r="AP132" s="8"/>
      <c r="AQ132" s="8"/>
      <c r="AR132" s="8"/>
      <c r="AS132" s="8"/>
      <c r="AT132" s="97"/>
      <c r="AV132" s="56"/>
      <c r="AW132" s="8"/>
      <c r="AX132" s="8"/>
      <c r="AY132" s="8"/>
      <c r="AZ132" s="8"/>
      <c r="BA132" s="8"/>
      <c r="BB132" s="8"/>
      <c r="BC132" s="8"/>
      <c r="BD132" s="102" t="str">
        <f t="shared" ref="BD132:BD195" si="105">I132</f>
        <v/>
      </c>
      <c r="BE132" s="56" t="str">
        <f t="shared" ref="BE132:BE195" si="106">J132</f>
        <v>COFAMIX AMOXICILLINE 100 PORC</v>
      </c>
      <c r="BF132" s="204" t="e">
        <f>IF(IF(BN$2="Catégorie",IF(BN$3="Toutes",SUMIFS('Étape 1 - à remplir'!$F$31:$F$400,'Étape 1 - à remplir'!$E$31:$E$400,MASQ2!BE132,'Étape 1 - à remplir'!$G$31:$G$400,"lots"),SUMIFS('Étape 1 - à remplir'!$F$31:$F$400,'Étape 1 - à remplir'!$E$31:$E$400,MASQ2!BE132,'Étape 1 - à remplir'!$C$31:$C$400,BN$3)),IF(BN$2="Âge",IF(BN$3="Tous",SUMIFS('Étape 1 - à remplir'!$F$31:$F$400,'Étape 1 - à remplir'!$E$31:$E$400,MASQ2!BE132,'Étape 1 - à remplir'!$G$31:$G$400,"lots"),SUMIFS('Étape 1 - à remplir'!$F$31:$F$400,'Étape 1 - à remplir'!$E$31:$E$400,MASQ2!BE132,'Étape 1 - à remplir'!$P$31:$P$400,BN$3,'Étape 1 - à remplir'!$G$31:$G$400,"lots")),IF(BN$2="Atelier",IF(BN$3="Tous",SUMIFS('Étape 1 - à remplir'!$F$31:$F$400,'Étape 1 - à remplir'!$E$31:$E$400,MASQ2!BE132,'Étape 1 - à remplir'!$G$31:$G$400,"lots"),SUMIFS('Étape 1 - à remplir'!$F$31:$F$400,'Étape 1 - à remplir'!$E$31:$E$400,MASQ2!BE132,'Étape 1 - à remplir'!$O$31:$O$400,BN$3,'Étape 1 - à remplir'!$G$31:$G$400,"lots")),IF(BN$2="Espèce",IF(BN$3="Tous",SUMIFS('Étape 1 - à remplir'!$F$31:$F$400,'Étape 1 - à remplir'!$E$31:$E$400,MASQ2!BE132,'Étape 1 - à remplir'!$G$31:$G$400,"lots"),SUMIFS('Étape 1 - à remplir'!$F$31:$F$400,'Étape 1 - à remplir'!$E$31:$E$400,MASQ2!BE132,'Étape 1 - à remplir'!$N$31:$N$400,BN$3,'Étape 1 - à remplir'!$G$31:$G$400,"lots"))))))=0,NA(),IF(BN$2="Catégorie",IF(BN$3="Toutes",SUMIFS('Étape 1 - à remplir'!$F$31:$F$400,'Étape 1 - à remplir'!$E$31:$E$400,MASQ2!BE132,'Étape 1 - à remplir'!$G$31:$G$400,"lots"),SUMIFS('Étape 1 - à remplir'!$F$31:$F$400,'Étape 1 - à remplir'!$E$31:$E$400,MASQ2!BE132,'Étape 1 - à remplir'!$C$31:$C$400,BN$3)),IF(BN$2="Âge",IF(BN$3="Tous",SUMIFS('Étape 1 - à remplir'!$F$31:$F$400,'Étape 1 - à remplir'!$E$31:$E$400,MASQ2!BE132,'Étape 1 - à remplir'!$G$31:$G$400,"lots"),SUMIFS('Étape 1 - à remplir'!$F$31:$F$400,'Étape 1 - à remplir'!$E$31:$E$400,MASQ2!BE132,'Étape 1 - à remplir'!$P$31:$P$400,BN$3,'Étape 1 - à remplir'!$G$31:$G$400,"lots")),IF(BN$2="Atelier",IF(BN$3="Tous",SUMIFS('Étape 1 - à remplir'!$F$31:$F$400,'Étape 1 - à remplir'!$E$31:$E$400,MASQ2!BE132,'Étape 1 - à remplir'!$G$31:$G$400,"lots"),SUMIFS('Étape 1 - à remplir'!$F$31:$F$400,'Étape 1 - à remplir'!$E$31:$E$400,MASQ2!BE132,'Étape 1 - à remplir'!$O$31:$O$400,BN$3,'Étape 1 - à remplir'!$G$31:$G$400,"lots")),IF(BN$2="Espèce",IF(BN$3="Tous",SUMIFS('Étape 1 - à remplir'!$F$31:$F$400,'Étape 1 - à remplir'!$E$31:$E$400,MASQ2!BE132,'Étape 1 - à remplir'!$G$31:$G$400,"lots"),SUMIFS('Étape 1 - à remplir'!$F$31:$F$400,'Étape 1 - à remplir'!$E$31:$E$400,MASQ2!BE132,'Étape 1 - à remplir'!$N$31:$N$400,BN$3,'Étape 1 - à remplir'!$G$31:$G$400,"lots")))))))</f>
        <v>#N/A</v>
      </c>
      <c r="BG132" s="204">
        <f t="shared" si="102"/>
        <v>0</v>
      </c>
      <c r="BH132" s="204" t="str">
        <f t="shared" ref="BH132:BH195" si="107">M132</f>
        <v>Amoxicilline</v>
      </c>
      <c r="BI132" s="204" t="str">
        <f t="shared" ref="BI132:BI195" si="108">N132</f>
        <v/>
      </c>
      <c r="BJ132" s="204" t="str">
        <f t="shared" ref="BJ132:BJ195" si="109">O132</f>
        <v/>
      </c>
      <c r="BK132" s="204" t="str">
        <f t="shared" ref="BK132:BK195" si="110">P132</f>
        <v>Penicillines</v>
      </c>
      <c r="BL132" s="204" t="str">
        <f t="shared" ref="BL132:BL195" si="111">Q132</f>
        <v/>
      </c>
      <c r="BM132" s="97" t="str">
        <f t="shared" ref="BM132:BM195" si="112">R132</f>
        <v/>
      </c>
      <c r="BN132" s="78"/>
      <c r="BO132" s="78"/>
      <c r="BP132" s="77" t="str">
        <f ca="1"/>
        <v>COFAMIX AMOXICILLINE 100 PORC</v>
      </c>
      <c r="BQ132" s="79" t="e">
        <f ca="1"/>
        <v>#N/A</v>
      </c>
      <c r="BR132" s="102"/>
      <c r="BS132" s="8"/>
      <c r="BT132" s="8"/>
      <c r="BU132" s="8"/>
      <c r="BV132" s="8"/>
      <c r="BW132" s="8"/>
      <c r="BX132" s="8"/>
      <c r="BY132" s="8"/>
      <c r="BZ132" s="8"/>
      <c r="CA132" s="8"/>
      <c r="CB132" s="8"/>
      <c r="CC132" s="8"/>
      <c r="CD132" s="8"/>
      <c r="CE132" s="8"/>
      <c r="CF132" s="8"/>
      <c r="CG132" s="8"/>
      <c r="CH132" s="8"/>
      <c r="CI132" s="8"/>
      <c r="CJ132" s="8"/>
      <c r="CK132" s="8"/>
      <c r="CL132" s="8"/>
      <c r="CM132" s="8"/>
      <c r="CN132" s="8"/>
      <c r="CO132" s="97"/>
      <c r="CQ132" s="56"/>
      <c r="CR132" s="8"/>
      <c r="CS132" s="8"/>
      <c r="CT132" s="8"/>
      <c r="CU132" s="8"/>
      <c r="CV132" s="8"/>
      <c r="CW132" s="8"/>
      <c r="CX132" s="8"/>
      <c r="CY132" s="102" t="str">
        <f t="shared" ref="CY132:CY195" si="113">I132</f>
        <v/>
      </c>
      <c r="CZ132" s="56" t="str">
        <f t="shared" ref="CZ132:CZ195" si="114">J132</f>
        <v>COFAMIX AMOXICILLINE 100 PORC</v>
      </c>
      <c r="DA132" s="204" t="e">
        <f>IF(IF(DI$2="Catégorie",IF(DI$3="Toutes",SUMIFS('Étape 1 - à remplir'!$F$31:$F$400,'Étape 1 - à remplir'!$E$31:$E$400,MASQ2!CZ132,'Étape 1 - à remplir'!$G$31:$G$400,"kg"),SUMIFS('Étape 1 - à remplir'!$F$31:$F$400,'Étape 1 - à remplir'!$E$31:$E$400,MASQ2!CZ132,'Étape 1 - à remplir'!$C$31:$C$400,DI$3)),IF(DI$2="Âge",IF(DI$3="Tous",SUMIFS('Étape 1 - à remplir'!$F$31:$F$400,'Étape 1 - à remplir'!$E$31:$E$400,MASQ2!CZ132,'Étape 1 - à remplir'!$G$31:$G$400,"kg"),SUMIFS('Étape 1 - à remplir'!$F$31:$F$400,'Étape 1 - à remplir'!$E$31:$E$400,MASQ2!CZ132,'Étape 1 - à remplir'!$P$31:$P$400,DI$3,'Étape 1 - à remplir'!$G$31:$G$400,"kg")),IF(DI$2="Atelier",IF(DI$3="Tous",SUMIFS('Étape 1 - à remplir'!$F$31:$F$400,'Étape 1 - à remplir'!$E$31:$E$400,MASQ2!CZ132,'Étape 1 - à remplir'!$G$31:$G$400,"kg"),SUMIFS('Étape 1 - à remplir'!$F$31:$F$400,'Étape 1 - à remplir'!$E$31:$E$400,MASQ2!CZ132,'Étape 1 - à remplir'!$O$31:$O$400,DI$3,'Étape 1 - à remplir'!$G$31:$G$400,"kg")),IF(DI$2="Espèce",IF(DI$3="Tous",SUMIFS('Étape 1 - à remplir'!$F$31:$F$400,'Étape 1 - à remplir'!$E$31:$E$400,MASQ2!CZ132,'Étape 1 - à remplir'!$G$31:$G$400,"kg"),SUMIFS('Étape 1 - à remplir'!$F$31:$F$400,'Étape 1 - à remplir'!$E$31:$E$400,MASQ2!CZ132,'Étape 1 - à remplir'!$N$31:$N$400,DI$3,'Étape 1 - à remplir'!$G$31:$G$400,"kg"))))))=0,NA(),IF(DI$2="Catégorie",IF(DI$3="Toutes",SUMIFS('Étape 1 - à remplir'!$F$31:$F$400,'Étape 1 - à remplir'!$E$31:$E$400,MASQ2!CZ132,'Étape 1 - à remplir'!$G$31:$G$400,"kg"),SUMIFS('Étape 1 - à remplir'!$F$31:$F$400,'Étape 1 - à remplir'!$E$31:$E$400,MASQ2!CZ132,'Étape 1 - à remplir'!$C$31:$C$400,DI$3)),IF(DI$2="Âge",IF(DI$3="Tous",SUMIFS('Étape 1 - à remplir'!$F$31:$F$400,'Étape 1 - à remplir'!$E$31:$E$400,MASQ2!CZ132,'Étape 1 - à remplir'!$G$31:$G$400,"kg"),SUMIFS('Étape 1 - à remplir'!$F$31:$F$400,'Étape 1 - à remplir'!$E$31:$E$400,MASQ2!CZ132,'Étape 1 - à remplir'!$P$31:$P$400,DI$3,'Étape 1 - à remplir'!$G$31:$G$400,"kg")),IF(DI$2="Atelier",IF(DI$3="Tous",SUMIFS('Étape 1 - à remplir'!$F$31:$F$400,'Étape 1 - à remplir'!$E$31:$E$400,MASQ2!CZ132,'Étape 1 - à remplir'!$G$31:$G$400,"kg"),SUMIFS('Étape 1 - à remplir'!$F$31:$F$400,'Étape 1 - à remplir'!$E$31:$E$400,MASQ2!CZ132,'Étape 1 - à remplir'!$O$31:$O$400,DI$3,'Étape 1 - à remplir'!$G$31:$G$400,"kg")),IF(DI$2="Espèce",IF(DI$3="Tous",SUMIFS('Étape 1 - à remplir'!$F$31:$F$400,'Étape 1 - à remplir'!$E$31:$E$400,MASQ2!CZ132,'Étape 1 - à remplir'!$G$31:$G$400,"kg"),SUMIFS('Étape 1 - à remplir'!$F$31:$F$400,'Étape 1 - à remplir'!$E$31:$E$400,MASQ2!CZ132,'Étape 1 - à remplir'!$N$31:$N$400,DI$3,'Étape 1 - à remplir'!$G$31:$G$400,"kg")))))))</f>
        <v>#N/A</v>
      </c>
      <c r="DB132" s="104">
        <f t="shared" si="103"/>
        <v>0</v>
      </c>
      <c r="DC132" s="204" t="str">
        <f t="shared" ref="DC132:DC195" si="115">M132</f>
        <v>Amoxicilline</v>
      </c>
      <c r="DD132" s="204" t="str">
        <f t="shared" ref="DD132:DD195" si="116">N132</f>
        <v/>
      </c>
      <c r="DE132" s="204" t="str">
        <f t="shared" ref="DE132:DE195" si="117">O132</f>
        <v/>
      </c>
      <c r="DF132" s="204" t="str">
        <f t="shared" ref="DF132:DF195" si="118">P132</f>
        <v>Penicillines</v>
      </c>
      <c r="DG132" s="204" t="str">
        <f t="shared" ref="DG132:DG195" si="119">Q132</f>
        <v/>
      </c>
      <c r="DH132" s="97" t="str">
        <f t="shared" ref="DH132:DH195" si="120">R132</f>
        <v/>
      </c>
      <c r="DI132" s="78"/>
      <c r="DJ132" s="78"/>
      <c r="DK132" s="77" t="str">
        <f ca="1"/>
        <v>COFAMIX AMOXICILLINE 100 PORC</v>
      </c>
      <c r="DL132" s="79" t="e">
        <f ca="1"/>
        <v>#N/A</v>
      </c>
      <c r="DM132" s="102"/>
      <c r="DN132" s="8"/>
      <c r="DO132" s="8"/>
      <c r="DP132" s="8"/>
      <c r="DQ132" s="8"/>
      <c r="DR132" s="8"/>
      <c r="DS132" s="8"/>
      <c r="DT132" s="8"/>
      <c r="DU132" s="8"/>
      <c r="DV132" s="8"/>
      <c r="DW132" s="8"/>
      <c r="DX132" s="8"/>
      <c r="DY132" s="8"/>
      <c r="DZ132" s="8"/>
      <c r="EA132" s="8"/>
      <c r="EB132" s="8"/>
      <c r="EC132" s="8"/>
      <c r="ED132" s="8"/>
      <c r="EE132" s="8"/>
      <c r="EF132" s="8"/>
      <c r="EG132" s="8"/>
      <c r="EH132" s="8"/>
      <c r="EI132" s="8"/>
      <c r="EJ132" s="97"/>
    </row>
    <row r="133" spans="1:140" x14ac:dyDescent="0.25">
      <c r="A133" s="56"/>
      <c r="B133" s="8"/>
      <c r="C133" s="8"/>
      <c r="D133" s="8"/>
      <c r="E133" s="8"/>
      <c r="F133" s="8"/>
      <c r="G133" s="8"/>
      <c r="H133" s="8"/>
      <c r="I133" s="102" t="str">
        <f>INDEX(Données_ATB!BE:BV,MATCH(MASQ2!J133,Données_ATB!BE:BE,0),18)</f>
        <v/>
      </c>
      <c r="J133" s="77" t="str">
        <f>Données_ATB!BE132</f>
        <v>COFAMOX 10</v>
      </c>
      <c r="K133" s="204" t="e">
        <f>IF(IF(S$2="Catégorie",IF(S$3="Toutes",SUMIFS('Étape 1 - à remplir'!$F$31:$F$400,'Étape 1 - à remplir'!$E$31:$E$400,MASQ2!J133,'Étape 1 - à remplir'!$G$31:$G$400,"animaux"),SUMIFS('Étape 1 - à remplir'!$F$31:$F$400,'Étape 1 - à remplir'!$E$31:$E$400,MASQ2!J133,'Étape 1 - à remplir'!$C$31:$C$400,S$3)),IF(S$2="Âge",IF(S$3="Tous",SUMIFS('Étape 1 - à remplir'!$F$31:$F$400,'Étape 1 - à remplir'!$E$31:$E$400,MASQ2!J133,'Étape 1 - à remplir'!$G$31:$G$400,"animaux"),SUMIFS('Étape 1 - à remplir'!$F$31:$F$400,'Étape 1 - à remplir'!$E$31:$E$400,MASQ2!J133,'Étape 1 - à remplir'!$P$31:$P$400,S$3)),IF(S$2="Atelier",IF(S$3="Tous",SUMIFS('Étape 1 - à remplir'!$F$31:$F$400,'Étape 1 - à remplir'!$E$31:$E$400,MASQ2!J133,'Étape 1 - à remplir'!$G$31:$G$400,"animaux"),SUMIFS('Étape 1 - à remplir'!$F$31:$F$400,'Étape 1 - à remplir'!$E$31:$E$400,MASQ2!J133,'Étape 1 - à remplir'!$O$31:$O$400,S$3)),IF(S$2="Espèce",IF(S$3="Tous",SUMIFS('Étape 1 - à remplir'!$F$31:$F$400,'Étape 1 - à remplir'!$E$31:$E$400,MASQ2!J133,'Étape 1 - à remplir'!$G$31:$G$400,"animaux"),SUMIFS('Étape 1 - à remplir'!$F$31:$F$400,'Étape 1 - à remplir'!$E$31:$E$400,MASQ2!J133,'Étape 1 - à remplir'!$N$31:$N$400,S$3))))))=0,NA(),IF(S$2="Catégorie",IF(S$3="Toutes",SUMIFS('Étape 1 - à remplir'!$F$31:$F$400,'Étape 1 - à remplir'!$E$31:$E$400,MASQ2!J133,'Étape 1 - à remplir'!$G$31:$G$400,"animaux"),SUMIFS('Étape 1 - à remplir'!$F$31:$F$400,'Étape 1 - à remplir'!$E$31:$E$400,MASQ2!J133,'Étape 1 - à remplir'!$C$31:$C$400,S$3)),IF(S$2="Âge",IF(S$3="Tous",SUMIFS('Étape 1 - à remplir'!$F$31:$F$400,'Étape 1 - à remplir'!$E$31:$E$400,MASQ2!J133,'Étape 1 - à remplir'!$G$31:$G$400,"animaux"),SUMIFS('Étape 1 - à remplir'!$F$31:$F$400,'Étape 1 - à remplir'!$E$31:$E$400,MASQ2!J133,'Étape 1 - à remplir'!$P$31:$P$400,S$3)),IF(S$2="Atelier",IF(S$3="Tous",SUMIFS('Étape 1 - à remplir'!$F$31:$F$400,'Étape 1 - à remplir'!$E$31:$E$400,MASQ2!J133,'Étape 1 - à remplir'!$G$31:$G$400,"animaux"),SUMIFS('Étape 1 - à remplir'!$F$31:$F$400,'Étape 1 - à remplir'!$E$31:$E$400,MASQ2!J133,'Étape 1 - à remplir'!$O$31:$O$400,S$3)),IF(S$2="Espèce",IF(S$3="Tous",SUMIFS('Étape 1 - à remplir'!$F$31:$F$400,'Étape 1 - à remplir'!$E$31:$E$400,MASQ2!J133,'Étape 1 - à remplir'!$G$31:$G$400,"animaux"),SUMIFS('Étape 1 - à remplir'!$F$31:$F$400,'Étape 1 - à remplir'!$E$31:$E$400,MASQ2!J133,'Étape 1 - à remplir'!$N$31:$N$400,S$3)))))))</f>
        <v>#N/A</v>
      </c>
      <c r="L133" s="97">
        <f t="shared" si="104"/>
        <v>0</v>
      </c>
      <c r="M133" s="56" t="str">
        <f>Données_ATB!BN132</f>
        <v>Amoxicilline</v>
      </c>
      <c r="N133" s="204" t="str">
        <f>Données_ATB!BO132</f>
        <v/>
      </c>
      <c r="O133" s="97" t="str">
        <f>Données_ATB!BP132</f>
        <v/>
      </c>
      <c r="P133" s="77" t="str">
        <f>Données_ATB!BR132</f>
        <v>Penicillines</v>
      </c>
      <c r="Q133" s="78" t="str">
        <f>Données_ATB!BS132</f>
        <v/>
      </c>
      <c r="R133" s="79" t="str">
        <f>Données_ATB!BT132</f>
        <v/>
      </c>
      <c r="S133" s="78"/>
      <c r="T133" s="78"/>
      <c r="U133" s="77" t="str">
        <f ca="1"/>
        <v>COFAMOX 10</v>
      </c>
      <c r="V133" s="79" t="e">
        <f ca="1"/>
        <v>#N/A</v>
      </c>
      <c r="W133" s="102"/>
      <c r="X133" s="8"/>
      <c r="Y133" s="8"/>
      <c r="Z133" s="8"/>
      <c r="AA133" s="8"/>
      <c r="AB133" s="102"/>
      <c r="AC133" s="8"/>
      <c r="AD133" s="8"/>
      <c r="AE133" s="8"/>
      <c r="AF133" s="8"/>
      <c r="AG133" s="8"/>
      <c r="AH133" s="8"/>
      <c r="AI133" s="8"/>
      <c r="AJ133" s="8"/>
      <c r="AK133" s="8"/>
      <c r="AL133" s="8"/>
      <c r="AM133" s="8"/>
      <c r="AN133" s="8"/>
      <c r="AO133" s="8"/>
      <c r="AP133" s="8"/>
      <c r="AQ133" s="8"/>
      <c r="AR133" s="8"/>
      <c r="AS133" s="8"/>
      <c r="AT133" s="97"/>
      <c r="AV133" s="56"/>
      <c r="AW133" s="8"/>
      <c r="AX133" s="8"/>
      <c r="AY133" s="8"/>
      <c r="AZ133" s="8"/>
      <c r="BA133" s="8"/>
      <c r="BB133" s="8"/>
      <c r="BC133" s="8"/>
      <c r="BD133" s="102" t="str">
        <f t="shared" si="105"/>
        <v/>
      </c>
      <c r="BE133" s="56" t="str">
        <f t="shared" si="106"/>
        <v>COFAMOX 10</v>
      </c>
      <c r="BF133" s="204" t="e">
        <f>IF(IF(BN$2="Catégorie",IF(BN$3="Toutes",SUMIFS('Étape 1 - à remplir'!$F$31:$F$400,'Étape 1 - à remplir'!$E$31:$E$400,MASQ2!BE133,'Étape 1 - à remplir'!$G$31:$G$400,"lots"),SUMIFS('Étape 1 - à remplir'!$F$31:$F$400,'Étape 1 - à remplir'!$E$31:$E$400,MASQ2!BE133,'Étape 1 - à remplir'!$C$31:$C$400,BN$3)),IF(BN$2="Âge",IF(BN$3="Tous",SUMIFS('Étape 1 - à remplir'!$F$31:$F$400,'Étape 1 - à remplir'!$E$31:$E$400,MASQ2!BE133,'Étape 1 - à remplir'!$G$31:$G$400,"lots"),SUMIFS('Étape 1 - à remplir'!$F$31:$F$400,'Étape 1 - à remplir'!$E$31:$E$400,MASQ2!BE133,'Étape 1 - à remplir'!$P$31:$P$400,BN$3,'Étape 1 - à remplir'!$G$31:$G$400,"lots")),IF(BN$2="Atelier",IF(BN$3="Tous",SUMIFS('Étape 1 - à remplir'!$F$31:$F$400,'Étape 1 - à remplir'!$E$31:$E$400,MASQ2!BE133,'Étape 1 - à remplir'!$G$31:$G$400,"lots"),SUMIFS('Étape 1 - à remplir'!$F$31:$F$400,'Étape 1 - à remplir'!$E$31:$E$400,MASQ2!BE133,'Étape 1 - à remplir'!$O$31:$O$400,BN$3,'Étape 1 - à remplir'!$G$31:$G$400,"lots")),IF(BN$2="Espèce",IF(BN$3="Tous",SUMIFS('Étape 1 - à remplir'!$F$31:$F$400,'Étape 1 - à remplir'!$E$31:$E$400,MASQ2!BE133,'Étape 1 - à remplir'!$G$31:$G$400,"lots"),SUMIFS('Étape 1 - à remplir'!$F$31:$F$400,'Étape 1 - à remplir'!$E$31:$E$400,MASQ2!BE133,'Étape 1 - à remplir'!$N$31:$N$400,BN$3,'Étape 1 - à remplir'!$G$31:$G$400,"lots"))))))=0,NA(),IF(BN$2="Catégorie",IF(BN$3="Toutes",SUMIFS('Étape 1 - à remplir'!$F$31:$F$400,'Étape 1 - à remplir'!$E$31:$E$400,MASQ2!BE133,'Étape 1 - à remplir'!$G$31:$G$400,"lots"),SUMIFS('Étape 1 - à remplir'!$F$31:$F$400,'Étape 1 - à remplir'!$E$31:$E$400,MASQ2!BE133,'Étape 1 - à remplir'!$C$31:$C$400,BN$3)),IF(BN$2="Âge",IF(BN$3="Tous",SUMIFS('Étape 1 - à remplir'!$F$31:$F$400,'Étape 1 - à remplir'!$E$31:$E$400,MASQ2!BE133,'Étape 1 - à remplir'!$G$31:$G$400,"lots"),SUMIFS('Étape 1 - à remplir'!$F$31:$F$400,'Étape 1 - à remplir'!$E$31:$E$400,MASQ2!BE133,'Étape 1 - à remplir'!$P$31:$P$400,BN$3,'Étape 1 - à remplir'!$G$31:$G$400,"lots")),IF(BN$2="Atelier",IF(BN$3="Tous",SUMIFS('Étape 1 - à remplir'!$F$31:$F$400,'Étape 1 - à remplir'!$E$31:$E$400,MASQ2!BE133,'Étape 1 - à remplir'!$G$31:$G$400,"lots"),SUMIFS('Étape 1 - à remplir'!$F$31:$F$400,'Étape 1 - à remplir'!$E$31:$E$400,MASQ2!BE133,'Étape 1 - à remplir'!$O$31:$O$400,BN$3,'Étape 1 - à remplir'!$G$31:$G$400,"lots")),IF(BN$2="Espèce",IF(BN$3="Tous",SUMIFS('Étape 1 - à remplir'!$F$31:$F$400,'Étape 1 - à remplir'!$E$31:$E$400,MASQ2!BE133,'Étape 1 - à remplir'!$G$31:$G$400,"lots"),SUMIFS('Étape 1 - à remplir'!$F$31:$F$400,'Étape 1 - à remplir'!$E$31:$E$400,MASQ2!BE133,'Étape 1 - à remplir'!$N$31:$N$400,BN$3,'Étape 1 - à remplir'!$G$31:$G$400,"lots")))))))</f>
        <v>#N/A</v>
      </c>
      <c r="BG133" s="204">
        <f t="shared" ref="BG133:BG196" si="121">IFERROR(BF133,0)</f>
        <v>0</v>
      </c>
      <c r="BH133" s="204" t="str">
        <f t="shared" si="107"/>
        <v>Amoxicilline</v>
      </c>
      <c r="BI133" s="204" t="str">
        <f t="shared" si="108"/>
        <v/>
      </c>
      <c r="BJ133" s="204" t="str">
        <f t="shared" si="109"/>
        <v/>
      </c>
      <c r="BK133" s="204" t="str">
        <f t="shared" si="110"/>
        <v>Penicillines</v>
      </c>
      <c r="BL133" s="204" t="str">
        <f t="shared" si="111"/>
        <v/>
      </c>
      <c r="BM133" s="97" t="str">
        <f t="shared" si="112"/>
        <v/>
      </c>
      <c r="BN133" s="78"/>
      <c r="BO133" s="78"/>
      <c r="BP133" s="77" t="str">
        <f ca="1"/>
        <v>COFAMOX 10</v>
      </c>
      <c r="BQ133" s="79" t="e">
        <f ca="1"/>
        <v>#N/A</v>
      </c>
      <c r="BR133" s="102"/>
      <c r="BS133" s="8"/>
      <c r="BT133" s="8"/>
      <c r="BU133" s="8"/>
      <c r="BV133" s="8"/>
      <c r="BW133" s="8"/>
      <c r="BX133" s="8"/>
      <c r="BY133" s="78"/>
      <c r="BZ133" s="8"/>
      <c r="CA133" s="8"/>
      <c r="CB133" s="8"/>
      <c r="CC133" s="8"/>
      <c r="CD133" s="8"/>
      <c r="CE133" s="8"/>
      <c r="CF133" s="8"/>
      <c r="CG133" s="8"/>
      <c r="CH133" s="8"/>
      <c r="CI133" s="8"/>
      <c r="CJ133" s="8"/>
      <c r="CK133" s="8"/>
      <c r="CL133" s="8"/>
      <c r="CM133" s="8"/>
      <c r="CN133" s="8"/>
      <c r="CO133" s="97"/>
      <c r="CQ133" s="56"/>
      <c r="CR133" s="8"/>
      <c r="CS133" s="8"/>
      <c r="CT133" s="8"/>
      <c r="CU133" s="8"/>
      <c r="CV133" s="8"/>
      <c r="CW133" s="8"/>
      <c r="CX133" s="8"/>
      <c r="CY133" s="102" t="str">
        <f t="shared" si="113"/>
        <v/>
      </c>
      <c r="CZ133" s="56" t="str">
        <f t="shared" si="114"/>
        <v>COFAMOX 10</v>
      </c>
      <c r="DA133" s="204" t="e">
        <f>IF(IF(DI$2="Catégorie",IF(DI$3="Toutes",SUMIFS('Étape 1 - à remplir'!$F$31:$F$400,'Étape 1 - à remplir'!$E$31:$E$400,MASQ2!CZ133,'Étape 1 - à remplir'!$G$31:$G$400,"kg"),SUMIFS('Étape 1 - à remplir'!$F$31:$F$400,'Étape 1 - à remplir'!$E$31:$E$400,MASQ2!CZ133,'Étape 1 - à remplir'!$C$31:$C$400,DI$3)),IF(DI$2="Âge",IF(DI$3="Tous",SUMIFS('Étape 1 - à remplir'!$F$31:$F$400,'Étape 1 - à remplir'!$E$31:$E$400,MASQ2!CZ133,'Étape 1 - à remplir'!$G$31:$G$400,"kg"),SUMIFS('Étape 1 - à remplir'!$F$31:$F$400,'Étape 1 - à remplir'!$E$31:$E$400,MASQ2!CZ133,'Étape 1 - à remplir'!$P$31:$P$400,DI$3,'Étape 1 - à remplir'!$G$31:$G$400,"kg")),IF(DI$2="Atelier",IF(DI$3="Tous",SUMIFS('Étape 1 - à remplir'!$F$31:$F$400,'Étape 1 - à remplir'!$E$31:$E$400,MASQ2!CZ133,'Étape 1 - à remplir'!$G$31:$G$400,"kg"),SUMIFS('Étape 1 - à remplir'!$F$31:$F$400,'Étape 1 - à remplir'!$E$31:$E$400,MASQ2!CZ133,'Étape 1 - à remplir'!$O$31:$O$400,DI$3,'Étape 1 - à remplir'!$G$31:$G$400,"kg")),IF(DI$2="Espèce",IF(DI$3="Tous",SUMIFS('Étape 1 - à remplir'!$F$31:$F$400,'Étape 1 - à remplir'!$E$31:$E$400,MASQ2!CZ133,'Étape 1 - à remplir'!$G$31:$G$400,"kg"),SUMIFS('Étape 1 - à remplir'!$F$31:$F$400,'Étape 1 - à remplir'!$E$31:$E$400,MASQ2!CZ133,'Étape 1 - à remplir'!$N$31:$N$400,DI$3,'Étape 1 - à remplir'!$G$31:$G$400,"kg"))))))=0,NA(),IF(DI$2="Catégorie",IF(DI$3="Toutes",SUMIFS('Étape 1 - à remplir'!$F$31:$F$400,'Étape 1 - à remplir'!$E$31:$E$400,MASQ2!CZ133,'Étape 1 - à remplir'!$G$31:$G$400,"kg"),SUMIFS('Étape 1 - à remplir'!$F$31:$F$400,'Étape 1 - à remplir'!$E$31:$E$400,MASQ2!CZ133,'Étape 1 - à remplir'!$C$31:$C$400,DI$3)),IF(DI$2="Âge",IF(DI$3="Tous",SUMIFS('Étape 1 - à remplir'!$F$31:$F$400,'Étape 1 - à remplir'!$E$31:$E$400,MASQ2!CZ133,'Étape 1 - à remplir'!$G$31:$G$400,"kg"),SUMIFS('Étape 1 - à remplir'!$F$31:$F$400,'Étape 1 - à remplir'!$E$31:$E$400,MASQ2!CZ133,'Étape 1 - à remplir'!$P$31:$P$400,DI$3,'Étape 1 - à remplir'!$G$31:$G$400,"kg")),IF(DI$2="Atelier",IF(DI$3="Tous",SUMIFS('Étape 1 - à remplir'!$F$31:$F$400,'Étape 1 - à remplir'!$E$31:$E$400,MASQ2!CZ133,'Étape 1 - à remplir'!$G$31:$G$400,"kg"),SUMIFS('Étape 1 - à remplir'!$F$31:$F$400,'Étape 1 - à remplir'!$E$31:$E$400,MASQ2!CZ133,'Étape 1 - à remplir'!$O$31:$O$400,DI$3,'Étape 1 - à remplir'!$G$31:$G$400,"kg")),IF(DI$2="Espèce",IF(DI$3="Tous",SUMIFS('Étape 1 - à remplir'!$F$31:$F$400,'Étape 1 - à remplir'!$E$31:$E$400,MASQ2!CZ133,'Étape 1 - à remplir'!$G$31:$G$400,"kg"),SUMIFS('Étape 1 - à remplir'!$F$31:$F$400,'Étape 1 - à remplir'!$E$31:$E$400,MASQ2!CZ133,'Étape 1 - à remplir'!$N$31:$N$400,DI$3,'Étape 1 - à remplir'!$G$31:$G$400,"kg")))))))</f>
        <v>#N/A</v>
      </c>
      <c r="DB133" s="104">
        <f t="shared" ref="DB133:DB196" si="122">IFERROR(DA133,0)</f>
        <v>0</v>
      </c>
      <c r="DC133" s="204" t="str">
        <f t="shared" si="115"/>
        <v>Amoxicilline</v>
      </c>
      <c r="DD133" s="204" t="str">
        <f t="shared" si="116"/>
        <v/>
      </c>
      <c r="DE133" s="204" t="str">
        <f t="shared" si="117"/>
        <v/>
      </c>
      <c r="DF133" s="204" t="str">
        <f t="shared" si="118"/>
        <v>Penicillines</v>
      </c>
      <c r="DG133" s="204" t="str">
        <f t="shared" si="119"/>
        <v/>
      </c>
      <c r="DH133" s="97" t="str">
        <f t="shared" si="120"/>
        <v/>
      </c>
      <c r="DI133" s="78"/>
      <c r="DJ133" s="78"/>
      <c r="DK133" s="77" t="str">
        <f ca="1"/>
        <v>COFAMOX 10</v>
      </c>
      <c r="DL133" s="79" t="e">
        <f ca="1"/>
        <v>#N/A</v>
      </c>
      <c r="DM133" s="102"/>
      <c r="DN133" s="8"/>
      <c r="DO133" s="8"/>
      <c r="DP133" s="8"/>
      <c r="DQ133" s="8"/>
      <c r="DR133" s="8"/>
      <c r="DS133" s="8"/>
      <c r="DT133" s="8"/>
      <c r="DU133" s="8"/>
      <c r="DV133" s="8"/>
      <c r="DW133" s="8"/>
      <c r="DX133" s="8"/>
      <c r="DY133" s="8"/>
      <c r="DZ133" s="8"/>
      <c r="EA133" s="8"/>
      <c r="EB133" s="8"/>
      <c r="EC133" s="8"/>
      <c r="ED133" s="8"/>
      <c r="EE133" s="8"/>
      <c r="EF133" s="8"/>
      <c r="EG133" s="8"/>
      <c r="EH133" s="8"/>
      <c r="EI133" s="8"/>
      <c r="EJ133" s="97"/>
    </row>
    <row r="134" spans="1:140" x14ac:dyDescent="0.25">
      <c r="A134" s="56"/>
      <c r="B134" s="8"/>
      <c r="C134" s="8"/>
      <c r="D134" s="8"/>
      <c r="E134" s="8"/>
      <c r="F134" s="8"/>
      <c r="G134" s="8"/>
      <c r="H134" s="8"/>
      <c r="I134" s="102" t="str">
        <f>INDEX(Données_ATB!BE:BV,MATCH(MASQ2!J134,Données_ATB!BE:BE,0),18)</f>
        <v/>
      </c>
      <c r="J134" s="77" t="str">
        <f>Données_ATB!BE133</f>
        <v>COFAMOX 15 L.A.</v>
      </c>
      <c r="K134" s="204" t="e">
        <f>IF(IF(S$2="Catégorie",IF(S$3="Toutes",SUMIFS('Étape 1 - à remplir'!$F$31:$F$400,'Étape 1 - à remplir'!$E$31:$E$400,MASQ2!J134,'Étape 1 - à remplir'!$G$31:$G$400,"animaux"),SUMIFS('Étape 1 - à remplir'!$F$31:$F$400,'Étape 1 - à remplir'!$E$31:$E$400,MASQ2!J134,'Étape 1 - à remplir'!$C$31:$C$400,S$3)),IF(S$2="Âge",IF(S$3="Tous",SUMIFS('Étape 1 - à remplir'!$F$31:$F$400,'Étape 1 - à remplir'!$E$31:$E$400,MASQ2!J134,'Étape 1 - à remplir'!$G$31:$G$400,"animaux"),SUMIFS('Étape 1 - à remplir'!$F$31:$F$400,'Étape 1 - à remplir'!$E$31:$E$400,MASQ2!J134,'Étape 1 - à remplir'!$P$31:$P$400,S$3)),IF(S$2="Atelier",IF(S$3="Tous",SUMIFS('Étape 1 - à remplir'!$F$31:$F$400,'Étape 1 - à remplir'!$E$31:$E$400,MASQ2!J134,'Étape 1 - à remplir'!$G$31:$G$400,"animaux"),SUMIFS('Étape 1 - à remplir'!$F$31:$F$400,'Étape 1 - à remplir'!$E$31:$E$400,MASQ2!J134,'Étape 1 - à remplir'!$O$31:$O$400,S$3)),IF(S$2="Espèce",IF(S$3="Tous",SUMIFS('Étape 1 - à remplir'!$F$31:$F$400,'Étape 1 - à remplir'!$E$31:$E$400,MASQ2!J134,'Étape 1 - à remplir'!$G$31:$G$400,"animaux"),SUMIFS('Étape 1 - à remplir'!$F$31:$F$400,'Étape 1 - à remplir'!$E$31:$E$400,MASQ2!J134,'Étape 1 - à remplir'!$N$31:$N$400,S$3))))))=0,NA(),IF(S$2="Catégorie",IF(S$3="Toutes",SUMIFS('Étape 1 - à remplir'!$F$31:$F$400,'Étape 1 - à remplir'!$E$31:$E$400,MASQ2!J134,'Étape 1 - à remplir'!$G$31:$G$400,"animaux"),SUMIFS('Étape 1 - à remplir'!$F$31:$F$400,'Étape 1 - à remplir'!$E$31:$E$400,MASQ2!J134,'Étape 1 - à remplir'!$C$31:$C$400,S$3)),IF(S$2="Âge",IF(S$3="Tous",SUMIFS('Étape 1 - à remplir'!$F$31:$F$400,'Étape 1 - à remplir'!$E$31:$E$400,MASQ2!J134,'Étape 1 - à remplir'!$G$31:$G$400,"animaux"),SUMIFS('Étape 1 - à remplir'!$F$31:$F$400,'Étape 1 - à remplir'!$E$31:$E$400,MASQ2!J134,'Étape 1 - à remplir'!$P$31:$P$400,S$3)),IF(S$2="Atelier",IF(S$3="Tous",SUMIFS('Étape 1 - à remplir'!$F$31:$F$400,'Étape 1 - à remplir'!$E$31:$E$400,MASQ2!J134,'Étape 1 - à remplir'!$G$31:$G$400,"animaux"),SUMIFS('Étape 1 - à remplir'!$F$31:$F$400,'Étape 1 - à remplir'!$E$31:$E$400,MASQ2!J134,'Étape 1 - à remplir'!$O$31:$O$400,S$3)),IF(S$2="Espèce",IF(S$3="Tous",SUMIFS('Étape 1 - à remplir'!$F$31:$F$400,'Étape 1 - à remplir'!$E$31:$E$400,MASQ2!J134,'Étape 1 - à remplir'!$G$31:$G$400,"animaux"),SUMIFS('Étape 1 - à remplir'!$F$31:$F$400,'Étape 1 - à remplir'!$E$31:$E$400,MASQ2!J134,'Étape 1 - à remplir'!$N$31:$N$400,S$3)))))))</f>
        <v>#N/A</v>
      </c>
      <c r="L134" s="97">
        <f t="shared" ref="L134:L197" si="123">IFERROR(K134,0)</f>
        <v>0</v>
      </c>
      <c r="M134" s="56" t="str">
        <f>Données_ATB!BN133</f>
        <v>Amoxicilline</v>
      </c>
      <c r="N134" s="204" t="str">
        <f>Données_ATB!BO133</f>
        <v/>
      </c>
      <c r="O134" s="97" t="str">
        <f>Données_ATB!BP133</f>
        <v/>
      </c>
      <c r="P134" s="77" t="str">
        <f>Données_ATB!BR133</f>
        <v>Penicillines</v>
      </c>
      <c r="Q134" s="78" t="str">
        <f>Données_ATB!BS133</f>
        <v/>
      </c>
      <c r="R134" s="79" t="str">
        <f>Données_ATB!BT133</f>
        <v/>
      </c>
      <c r="S134" s="78"/>
      <c r="T134" s="78"/>
      <c r="U134" s="77" t="str">
        <f ca="1"/>
        <v>COFAMOX 15 L.A.</v>
      </c>
      <c r="V134" s="79" t="e">
        <f ca="1"/>
        <v>#N/A</v>
      </c>
      <c r="W134" s="102"/>
      <c r="X134" s="8"/>
      <c r="Y134" s="8"/>
      <c r="Z134" s="8"/>
      <c r="AA134" s="8"/>
      <c r="AB134" s="102"/>
      <c r="AC134" s="8"/>
      <c r="AD134" s="8"/>
      <c r="AE134" s="8"/>
      <c r="AF134" s="8"/>
      <c r="AG134" s="8"/>
      <c r="AH134" s="8"/>
      <c r="AI134" s="8"/>
      <c r="AJ134" s="8"/>
      <c r="AK134" s="8"/>
      <c r="AL134" s="8"/>
      <c r="AM134" s="8"/>
      <c r="AN134" s="8"/>
      <c r="AO134" s="8"/>
      <c r="AP134" s="8"/>
      <c r="AQ134" s="8"/>
      <c r="AR134" s="8"/>
      <c r="AS134" s="8"/>
      <c r="AT134" s="97"/>
      <c r="AV134" s="56"/>
      <c r="AW134" s="8"/>
      <c r="AX134" s="8"/>
      <c r="AY134" s="8"/>
      <c r="AZ134" s="8"/>
      <c r="BA134" s="8"/>
      <c r="BB134" s="8"/>
      <c r="BC134" s="8"/>
      <c r="BD134" s="102" t="str">
        <f t="shared" si="105"/>
        <v/>
      </c>
      <c r="BE134" s="56" t="str">
        <f t="shared" si="106"/>
        <v>COFAMOX 15 L.A.</v>
      </c>
      <c r="BF134" s="204" t="e">
        <f>IF(IF(BN$2="Catégorie",IF(BN$3="Toutes",SUMIFS('Étape 1 - à remplir'!$F$31:$F$400,'Étape 1 - à remplir'!$E$31:$E$400,MASQ2!BE134,'Étape 1 - à remplir'!$G$31:$G$400,"lots"),SUMIFS('Étape 1 - à remplir'!$F$31:$F$400,'Étape 1 - à remplir'!$E$31:$E$400,MASQ2!BE134,'Étape 1 - à remplir'!$C$31:$C$400,BN$3)),IF(BN$2="Âge",IF(BN$3="Tous",SUMIFS('Étape 1 - à remplir'!$F$31:$F$400,'Étape 1 - à remplir'!$E$31:$E$400,MASQ2!BE134,'Étape 1 - à remplir'!$G$31:$G$400,"lots"),SUMIFS('Étape 1 - à remplir'!$F$31:$F$400,'Étape 1 - à remplir'!$E$31:$E$400,MASQ2!BE134,'Étape 1 - à remplir'!$P$31:$P$400,BN$3,'Étape 1 - à remplir'!$G$31:$G$400,"lots")),IF(BN$2="Atelier",IF(BN$3="Tous",SUMIFS('Étape 1 - à remplir'!$F$31:$F$400,'Étape 1 - à remplir'!$E$31:$E$400,MASQ2!BE134,'Étape 1 - à remplir'!$G$31:$G$400,"lots"),SUMIFS('Étape 1 - à remplir'!$F$31:$F$400,'Étape 1 - à remplir'!$E$31:$E$400,MASQ2!BE134,'Étape 1 - à remplir'!$O$31:$O$400,BN$3,'Étape 1 - à remplir'!$G$31:$G$400,"lots")),IF(BN$2="Espèce",IF(BN$3="Tous",SUMIFS('Étape 1 - à remplir'!$F$31:$F$400,'Étape 1 - à remplir'!$E$31:$E$400,MASQ2!BE134,'Étape 1 - à remplir'!$G$31:$G$400,"lots"),SUMIFS('Étape 1 - à remplir'!$F$31:$F$400,'Étape 1 - à remplir'!$E$31:$E$400,MASQ2!BE134,'Étape 1 - à remplir'!$N$31:$N$400,BN$3,'Étape 1 - à remplir'!$G$31:$G$400,"lots"))))))=0,NA(),IF(BN$2="Catégorie",IF(BN$3="Toutes",SUMIFS('Étape 1 - à remplir'!$F$31:$F$400,'Étape 1 - à remplir'!$E$31:$E$400,MASQ2!BE134,'Étape 1 - à remplir'!$G$31:$G$400,"lots"),SUMIFS('Étape 1 - à remplir'!$F$31:$F$400,'Étape 1 - à remplir'!$E$31:$E$400,MASQ2!BE134,'Étape 1 - à remplir'!$C$31:$C$400,BN$3)),IF(BN$2="Âge",IF(BN$3="Tous",SUMIFS('Étape 1 - à remplir'!$F$31:$F$400,'Étape 1 - à remplir'!$E$31:$E$400,MASQ2!BE134,'Étape 1 - à remplir'!$G$31:$G$400,"lots"),SUMIFS('Étape 1 - à remplir'!$F$31:$F$400,'Étape 1 - à remplir'!$E$31:$E$400,MASQ2!BE134,'Étape 1 - à remplir'!$P$31:$P$400,BN$3,'Étape 1 - à remplir'!$G$31:$G$400,"lots")),IF(BN$2="Atelier",IF(BN$3="Tous",SUMIFS('Étape 1 - à remplir'!$F$31:$F$400,'Étape 1 - à remplir'!$E$31:$E$400,MASQ2!BE134,'Étape 1 - à remplir'!$G$31:$G$400,"lots"),SUMIFS('Étape 1 - à remplir'!$F$31:$F$400,'Étape 1 - à remplir'!$E$31:$E$400,MASQ2!BE134,'Étape 1 - à remplir'!$O$31:$O$400,BN$3,'Étape 1 - à remplir'!$G$31:$G$400,"lots")),IF(BN$2="Espèce",IF(BN$3="Tous",SUMIFS('Étape 1 - à remplir'!$F$31:$F$400,'Étape 1 - à remplir'!$E$31:$E$400,MASQ2!BE134,'Étape 1 - à remplir'!$G$31:$G$400,"lots"),SUMIFS('Étape 1 - à remplir'!$F$31:$F$400,'Étape 1 - à remplir'!$E$31:$E$400,MASQ2!BE134,'Étape 1 - à remplir'!$N$31:$N$400,BN$3,'Étape 1 - à remplir'!$G$31:$G$400,"lots")))))))</f>
        <v>#N/A</v>
      </c>
      <c r="BG134" s="204">
        <f t="shared" si="121"/>
        <v>0</v>
      </c>
      <c r="BH134" s="204" t="str">
        <f t="shared" si="107"/>
        <v>Amoxicilline</v>
      </c>
      <c r="BI134" s="204" t="str">
        <f t="shared" si="108"/>
        <v/>
      </c>
      <c r="BJ134" s="204" t="str">
        <f t="shared" si="109"/>
        <v/>
      </c>
      <c r="BK134" s="204" t="str">
        <f t="shared" si="110"/>
        <v>Penicillines</v>
      </c>
      <c r="BL134" s="204" t="str">
        <f t="shared" si="111"/>
        <v/>
      </c>
      <c r="BM134" s="97" t="str">
        <f t="shared" si="112"/>
        <v/>
      </c>
      <c r="BN134" s="78"/>
      <c r="BO134" s="78"/>
      <c r="BP134" s="77" t="str">
        <f ca="1"/>
        <v>COFAMOX 15 L.A.</v>
      </c>
      <c r="BQ134" s="79" t="e">
        <f ca="1"/>
        <v>#N/A</v>
      </c>
      <c r="BR134" s="102"/>
      <c r="BS134" s="8"/>
      <c r="BT134" s="8"/>
      <c r="BU134" s="8"/>
      <c r="BV134" s="8"/>
      <c r="BW134" s="8"/>
      <c r="BX134" s="8"/>
      <c r="BY134" s="78"/>
      <c r="BZ134" s="8"/>
      <c r="CA134" s="8"/>
      <c r="CB134" s="8"/>
      <c r="CC134" s="8"/>
      <c r="CD134" s="8"/>
      <c r="CE134" s="8"/>
      <c r="CF134" s="8"/>
      <c r="CG134" s="8"/>
      <c r="CH134" s="8"/>
      <c r="CI134" s="8"/>
      <c r="CJ134" s="8"/>
      <c r="CK134" s="8"/>
      <c r="CL134" s="8"/>
      <c r="CM134" s="8"/>
      <c r="CN134" s="8"/>
      <c r="CO134" s="97"/>
      <c r="CQ134" s="56"/>
      <c r="CR134" s="8"/>
      <c r="CS134" s="8"/>
      <c r="CT134" s="8"/>
      <c r="CU134" s="8"/>
      <c r="CV134" s="8"/>
      <c r="CW134" s="8"/>
      <c r="CX134" s="8"/>
      <c r="CY134" s="102" t="str">
        <f t="shared" si="113"/>
        <v/>
      </c>
      <c r="CZ134" s="56" t="str">
        <f t="shared" si="114"/>
        <v>COFAMOX 15 L.A.</v>
      </c>
      <c r="DA134" s="204" t="e">
        <f>IF(IF(DI$2="Catégorie",IF(DI$3="Toutes",SUMIFS('Étape 1 - à remplir'!$F$31:$F$400,'Étape 1 - à remplir'!$E$31:$E$400,MASQ2!CZ134,'Étape 1 - à remplir'!$G$31:$G$400,"kg"),SUMIFS('Étape 1 - à remplir'!$F$31:$F$400,'Étape 1 - à remplir'!$E$31:$E$400,MASQ2!CZ134,'Étape 1 - à remplir'!$C$31:$C$400,DI$3)),IF(DI$2="Âge",IF(DI$3="Tous",SUMIFS('Étape 1 - à remplir'!$F$31:$F$400,'Étape 1 - à remplir'!$E$31:$E$400,MASQ2!CZ134,'Étape 1 - à remplir'!$G$31:$G$400,"kg"),SUMIFS('Étape 1 - à remplir'!$F$31:$F$400,'Étape 1 - à remplir'!$E$31:$E$400,MASQ2!CZ134,'Étape 1 - à remplir'!$P$31:$P$400,DI$3,'Étape 1 - à remplir'!$G$31:$G$400,"kg")),IF(DI$2="Atelier",IF(DI$3="Tous",SUMIFS('Étape 1 - à remplir'!$F$31:$F$400,'Étape 1 - à remplir'!$E$31:$E$400,MASQ2!CZ134,'Étape 1 - à remplir'!$G$31:$G$400,"kg"),SUMIFS('Étape 1 - à remplir'!$F$31:$F$400,'Étape 1 - à remplir'!$E$31:$E$400,MASQ2!CZ134,'Étape 1 - à remplir'!$O$31:$O$400,DI$3,'Étape 1 - à remplir'!$G$31:$G$400,"kg")),IF(DI$2="Espèce",IF(DI$3="Tous",SUMIFS('Étape 1 - à remplir'!$F$31:$F$400,'Étape 1 - à remplir'!$E$31:$E$400,MASQ2!CZ134,'Étape 1 - à remplir'!$G$31:$G$400,"kg"),SUMIFS('Étape 1 - à remplir'!$F$31:$F$400,'Étape 1 - à remplir'!$E$31:$E$400,MASQ2!CZ134,'Étape 1 - à remplir'!$N$31:$N$400,DI$3,'Étape 1 - à remplir'!$G$31:$G$400,"kg"))))))=0,NA(),IF(DI$2="Catégorie",IF(DI$3="Toutes",SUMIFS('Étape 1 - à remplir'!$F$31:$F$400,'Étape 1 - à remplir'!$E$31:$E$400,MASQ2!CZ134,'Étape 1 - à remplir'!$G$31:$G$400,"kg"),SUMIFS('Étape 1 - à remplir'!$F$31:$F$400,'Étape 1 - à remplir'!$E$31:$E$400,MASQ2!CZ134,'Étape 1 - à remplir'!$C$31:$C$400,DI$3)),IF(DI$2="Âge",IF(DI$3="Tous",SUMIFS('Étape 1 - à remplir'!$F$31:$F$400,'Étape 1 - à remplir'!$E$31:$E$400,MASQ2!CZ134,'Étape 1 - à remplir'!$G$31:$G$400,"kg"),SUMIFS('Étape 1 - à remplir'!$F$31:$F$400,'Étape 1 - à remplir'!$E$31:$E$400,MASQ2!CZ134,'Étape 1 - à remplir'!$P$31:$P$400,DI$3,'Étape 1 - à remplir'!$G$31:$G$400,"kg")),IF(DI$2="Atelier",IF(DI$3="Tous",SUMIFS('Étape 1 - à remplir'!$F$31:$F$400,'Étape 1 - à remplir'!$E$31:$E$400,MASQ2!CZ134,'Étape 1 - à remplir'!$G$31:$G$400,"kg"),SUMIFS('Étape 1 - à remplir'!$F$31:$F$400,'Étape 1 - à remplir'!$E$31:$E$400,MASQ2!CZ134,'Étape 1 - à remplir'!$O$31:$O$400,DI$3,'Étape 1 - à remplir'!$G$31:$G$400,"kg")),IF(DI$2="Espèce",IF(DI$3="Tous",SUMIFS('Étape 1 - à remplir'!$F$31:$F$400,'Étape 1 - à remplir'!$E$31:$E$400,MASQ2!CZ134,'Étape 1 - à remplir'!$G$31:$G$400,"kg"),SUMIFS('Étape 1 - à remplir'!$F$31:$F$400,'Étape 1 - à remplir'!$E$31:$E$400,MASQ2!CZ134,'Étape 1 - à remplir'!$N$31:$N$400,DI$3,'Étape 1 - à remplir'!$G$31:$G$400,"kg")))))))</f>
        <v>#N/A</v>
      </c>
      <c r="DB134" s="104">
        <f t="shared" si="122"/>
        <v>0</v>
      </c>
      <c r="DC134" s="204" t="str">
        <f t="shared" si="115"/>
        <v>Amoxicilline</v>
      </c>
      <c r="DD134" s="204" t="str">
        <f t="shared" si="116"/>
        <v/>
      </c>
      <c r="DE134" s="204" t="str">
        <f t="shared" si="117"/>
        <v/>
      </c>
      <c r="DF134" s="204" t="str">
        <f t="shared" si="118"/>
        <v>Penicillines</v>
      </c>
      <c r="DG134" s="204" t="str">
        <f t="shared" si="119"/>
        <v/>
      </c>
      <c r="DH134" s="97" t="str">
        <f t="shared" si="120"/>
        <v/>
      </c>
      <c r="DI134" s="78"/>
      <c r="DJ134" s="78"/>
      <c r="DK134" s="77" t="str">
        <f ca="1"/>
        <v>COFAMOX 15 L.A.</v>
      </c>
      <c r="DL134" s="79" t="e">
        <f ca="1"/>
        <v>#N/A</v>
      </c>
      <c r="DM134" s="102"/>
      <c r="DN134" s="8"/>
      <c r="DO134" s="8"/>
      <c r="DP134" s="8"/>
      <c r="DQ134" s="8"/>
      <c r="DR134" s="8"/>
      <c r="DS134" s="8"/>
      <c r="DT134" s="8"/>
      <c r="DU134" s="8"/>
      <c r="DV134" s="8"/>
      <c r="DW134" s="8"/>
      <c r="DX134" s="8"/>
      <c r="DY134" s="8"/>
      <c r="DZ134" s="8"/>
      <c r="EA134" s="8"/>
      <c r="EB134" s="8"/>
      <c r="EC134" s="8"/>
      <c r="ED134" s="8"/>
      <c r="EE134" s="8"/>
      <c r="EF134" s="8"/>
      <c r="EG134" s="8"/>
      <c r="EH134" s="8"/>
      <c r="EI134" s="8"/>
      <c r="EJ134" s="97"/>
    </row>
    <row r="135" spans="1:140" x14ac:dyDescent="0.25">
      <c r="A135" s="56"/>
      <c r="B135" s="8"/>
      <c r="C135" s="8"/>
      <c r="D135" s="8"/>
      <c r="E135" s="8"/>
      <c r="F135" s="8"/>
      <c r="G135" s="8"/>
      <c r="H135" s="8"/>
      <c r="I135" s="102" t="str">
        <f>INDEX(Données_ATB!BE:BV,MATCH(MASQ2!J135,Données_ATB!BE:BE,0),18)</f>
        <v/>
      </c>
      <c r="J135" s="77" t="str">
        <f>Données_ATB!BE134</f>
        <v>COFAMOX 20</v>
      </c>
      <c r="K135" s="204" t="e">
        <f>IF(IF(S$2="Catégorie",IF(S$3="Toutes",SUMIFS('Étape 1 - à remplir'!$F$31:$F$400,'Étape 1 - à remplir'!$E$31:$E$400,MASQ2!J135,'Étape 1 - à remplir'!$G$31:$G$400,"animaux"),SUMIFS('Étape 1 - à remplir'!$F$31:$F$400,'Étape 1 - à remplir'!$E$31:$E$400,MASQ2!J135,'Étape 1 - à remplir'!$C$31:$C$400,S$3)),IF(S$2="Âge",IF(S$3="Tous",SUMIFS('Étape 1 - à remplir'!$F$31:$F$400,'Étape 1 - à remplir'!$E$31:$E$400,MASQ2!J135,'Étape 1 - à remplir'!$G$31:$G$400,"animaux"),SUMIFS('Étape 1 - à remplir'!$F$31:$F$400,'Étape 1 - à remplir'!$E$31:$E$400,MASQ2!J135,'Étape 1 - à remplir'!$P$31:$P$400,S$3)),IF(S$2="Atelier",IF(S$3="Tous",SUMIFS('Étape 1 - à remplir'!$F$31:$F$400,'Étape 1 - à remplir'!$E$31:$E$400,MASQ2!J135,'Étape 1 - à remplir'!$G$31:$G$400,"animaux"),SUMIFS('Étape 1 - à remplir'!$F$31:$F$400,'Étape 1 - à remplir'!$E$31:$E$400,MASQ2!J135,'Étape 1 - à remplir'!$O$31:$O$400,S$3)),IF(S$2="Espèce",IF(S$3="Tous",SUMIFS('Étape 1 - à remplir'!$F$31:$F$400,'Étape 1 - à remplir'!$E$31:$E$400,MASQ2!J135,'Étape 1 - à remplir'!$G$31:$G$400,"animaux"),SUMIFS('Étape 1 - à remplir'!$F$31:$F$400,'Étape 1 - à remplir'!$E$31:$E$400,MASQ2!J135,'Étape 1 - à remplir'!$N$31:$N$400,S$3))))))=0,NA(),IF(S$2="Catégorie",IF(S$3="Toutes",SUMIFS('Étape 1 - à remplir'!$F$31:$F$400,'Étape 1 - à remplir'!$E$31:$E$400,MASQ2!J135,'Étape 1 - à remplir'!$G$31:$G$400,"animaux"),SUMIFS('Étape 1 - à remplir'!$F$31:$F$400,'Étape 1 - à remplir'!$E$31:$E$400,MASQ2!J135,'Étape 1 - à remplir'!$C$31:$C$400,S$3)),IF(S$2="Âge",IF(S$3="Tous",SUMIFS('Étape 1 - à remplir'!$F$31:$F$400,'Étape 1 - à remplir'!$E$31:$E$400,MASQ2!J135,'Étape 1 - à remplir'!$G$31:$G$400,"animaux"),SUMIFS('Étape 1 - à remplir'!$F$31:$F$400,'Étape 1 - à remplir'!$E$31:$E$400,MASQ2!J135,'Étape 1 - à remplir'!$P$31:$P$400,S$3)),IF(S$2="Atelier",IF(S$3="Tous",SUMIFS('Étape 1 - à remplir'!$F$31:$F$400,'Étape 1 - à remplir'!$E$31:$E$400,MASQ2!J135,'Étape 1 - à remplir'!$G$31:$G$400,"animaux"),SUMIFS('Étape 1 - à remplir'!$F$31:$F$400,'Étape 1 - à remplir'!$E$31:$E$400,MASQ2!J135,'Étape 1 - à remplir'!$O$31:$O$400,S$3)),IF(S$2="Espèce",IF(S$3="Tous",SUMIFS('Étape 1 - à remplir'!$F$31:$F$400,'Étape 1 - à remplir'!$E$31:$E$400,MASQ2!J135,'Étape 1 - à remplir'!$G$31:$G$400,"animaux"),SUMIFS('Étape 1 - à remplir'!$F$31:$F$400,'Étape 1 - à remplir'!$E$31:$E$400,MASQ2!J135,'Étape 1 - à remplir'!$N$31:$N$400,S$3)))))))</f>
        <v>#N/A</v>
      </c>
      <c r="L135" s="97">
        <f t="shared" si="123"/>
        <v>0</v>
      </c>
      <c r="M135" s="56" t="str">
        <f>Données_ATB!BN134</f>
        <v>Amoxicilline</v>
      </c>
      <c r="N135" s="204" t="str">
        <f>Données_ATB!BO134</f>
        <v/>
      </c>
      <c r="O135" s="97" t="str">
        <f>Données_ATB!BP134</f>
        <v/>
      </c>
      <c r="P135" s="77" t="str">
        <f>Données_ATB!BR134</f>
        <v>Penicillines</v>
      </c>
      <c r="Q135" s="78" t="str">
        <f>Données_ATB!BS134</f>
        <v/>
      </c>
      <c r="R135" s="79" t="str">
        <f>Données_ATB!BT134</f>
        <v/>
      </c>
      <c r="S135" s="78"/>
      <c r="T135" s="78"/>
      <c r="U135" s="77" t="str">
        <f ca="1"/>
        <v>COFAMOX 20</v>
      </c>
      <c r="V135" s="79" t="e">
        <f ca="1"/>
        <v>#N/A</v>
      </c>
      <c r="W135" s="102"/>
      <c r="X135" s="8"/>
      <c r="Y135" s="8"/>
      <c r="Z135" s="8"/>
      <c r="AA135" s="8"/>
      <c r="AB135" s="102"/>
      <c r="AC135" s="8"/>
      <c r="AD135" s="8"/>
      <c r="AE135" s="8"/>
      <c r="AF135" s="8"/>
      <c r="AG135" s="8"/>
      <c r="AH135" s="8"/>
      <c r="AI135" s="8"/>
      <c r="AJ135" s="8"/>
      <c r="AK135" s="8"/>
      <c r="AL135" s="8"/>
      <c r="AM135" s="8"/>
      <c r="AN135" s="8"/>
      <c r="AO135" s="8"/>
      <c r="AP135" s="8"/>
      <c r="AQ135" s="8"/>
      <c r="AR135" s="8"/>
      <c r="AS135" s="8"/>
      <c r="AT135" s="97"/>
      <c r="AV135" s="56"/>
      <c r="AW135" s="8"/>
      <c r="AX135" s="8"/>
      <c r="AY135" s="8"/>
      <c r="AZ135" s="8"/>
      <c r="BA135" s="8"/>
      <c r="BB135" s="8"/>
      <c r="BC135" s="8"/>
      <c r="BD135" s="102" t="str">
        <f t="shared" si="105"/>
        <v/>
      </c>
      <c r="BE135" s="56" t="str">
        <f t="shared" si="106"/>
        <v>COFAMOX 20</v>
      </c>
      <c r="BF135" s="204" t="e">
        <f>IF(IF(BN$2="Catégorie",IF(BN$3="Toutes",SUMIFS('Étape 1 - à remplir'!$F$31:$F$400,'Étape 1 - à remplir'!$E$31:$E$400,MASQ2!BE135,'Étape 1 - à remplir'!$G$31:$G$400,"lots"),SUMIFS('Étape 1 - à remplir'!$F$31:$F$400,'Étape 1 - à remplir'!$E$31:$E$400,MASQ2!BE135,'Étape 1 - à remplir'!$C$31:$C$400,BN$3)),IF(BN$2="Âge",IF(BN$3="Tous",SUMIFS('Étape 1 - à remplir'!$F$31:$F$400,'Étape 1 - à remplir'!$E$31:$E$400,MASQ2!BE135,'Étape 1 - à remplir'!$G$31:$G$400,"lots"),SUMIFS('Étape 1 - à remplir'!$F$31:$F$400,'Étape 1 - à remplir'!$E$31:$E$400,MASQ2!BE135,'Étape 1 - à remplir'!$P$31:$P$400,BN$3,'Étape 1 - à remplir'!$G$31:$G$400,"lots")),IF(BN$2="Atelier",IF(BN$3="Tous",SUMIFS('Étape 1 - à remplir'!$F$31:$F$400,'Étape 1 - à remplir'!$E$31:$E$400,MASQ2!BE135,'Étape 1 - à remplir'!$G$31:$G$400,"lots"),SUMIFS('Étape 1 - à remplir'!$F$31:$F$400,'Étape 1 - à remplir'!$E$31:$E$400,MASQ2!BE135,'Étape 1 - à remplir'!$O$31:$O$400,BN$3,'Étape 1 - à remplir'!$G$31:$G$400,"lots")),IF(BN$2="Espèce",IF(BN$3="Tous",SUMIFS('Étape 1 - à remplir'!$F$31:$F$400,'Étape 1 - à remplir'!$E$31:$E$400,MASQ2!BE135,'Étape 1 - à remplir'!$G$31:$G$400,"lots"),SUMIFS('Étape 1 - à remplir'!$F$31:$F$400,'Étape 1 - à remplir'!$E$31:$E$400,MASQ2!BE135,'Étape 1 - à remplir'!$N$31:$N$400,BN$3,'Étape 1 - à remplir'!$G$31:$G$400,"lots"))))))=0,NA(),IF(BN$2="Catégorie",IF(BN$3="Toutes",SUMIFS('Étape 1 - à remplir'!$F$31:$F$400,'Étape 1 - à remplir'!$E$31:$E$400,MASQ2!BE135,'Étape 1 - à remplir'!$G$31:$G$400,"lots"),SUMIFS('Étape 1 - à remplir'!$F$31:$F$400,'Étape 1 - à remplir'!$E$31:$E$400,MASQ2!BE135,'Étape 1 - à remplir'!$C$31:$C$400,BN$3)),IF(BN$2="Âge",IF(BN$3="Tous",SUMIFS('Étape 1 - à remplir'!$F$31:$F$400,'Étape 1 - à remplir'!$E$31:$E$400,MASQ2!BE135,'Étape 1 - à remplir'!$G$31:$G$400,"lots"),SUMIFS('Étape 1 - à remplir'!$F$31:$F$400,'Étape 1 - à remplir'!$E$31:$E$400,MASQ2!BE135,'Étape 1 - à remplir'!$P$31:$P$400,BN$3,'Étape 1 - à remplir'!$G$31:$G$400,"lots")),IF(BN$2="Atelier",IF(BN$3="Tous",SUMIFS('Étape 1 - à remplir'!$F$31:$F$400,'Étape 1 - à remplir'!$E$31:$E$400,MASQ2!BE135,'Étape 1 - à remplir'!$G$31:$G$400,"lots"),SUMIFS('Étape 1 - à remplir'!$F$31:$F$400,'Étape 1 - à remplir'!$E$31:$E$400,MASQ2!BE135,'Étape 1 - à remplir'!$O$31:$O$400,BN$3,'Étape 1 - à remplir'!$G$31:$G$400,"lots")),IF(BN$2="Espèce",IF(BN$3="Tous",SUMIFS('Étape 1 - à remplir'!$F$31:$F$400,'Étape 1 - à remplir'!$E$31:$E$400,MASQ2!BE135,'Étape 1 - à remplir'!$G$31:$G$400,"lots"),SUMIFS('Étape 1 - à remplir'!$F$31:$F$400,'Étape 1 - à remplir'!$E$31:$E$400,MASQ2!BE135,'Étape 1 - à remplir'!$N$31:$N$400,BN$3,'Étape 1 - à remplir'!$G$31:$G$400,"lots")))))))</f>
        <v>#N/A</v>
      </c>
      <c r="BG135" s="204">
        <f t="shared" si="121"/>
        <v>0</v>
      </c>
      <c r="BH135" s="204" t="str">
        <f t="shared" si="107"/>
        <v>Amoxicilline</v>
      </c>
      <c r="BI135" s="204" t="str">
        <f t="shared" si="108"/>
        <v/>
      </c>
      <c r="BJ135" s="204" t="str">
        <f t="shared" si="109"/>
        <v/>
      </c>
      <c r="BK135" s="204" t="str">
        <f t="shared" si="110"/>
        <v>Penicillines</v>
      </c>
      <c r="BL135" s="204" t="str">
        <f t="shared" si="111"/>
        <v/>
      </c>
      <c r="BM135" s="97" t="str">
        <f t="shared" si="112"/>
        <v/>
      </c>
      <c r="BN135" s="78"/>
      <c r="BO135" s="78"/>
      <c r="BP135" s="77" t="str">
        <f ca="1"/>
        <v>COFAMOX 20</v>
      </c>
      <c r="BQ135" s="79" t="e">
        <f ca="1"/>
        <v>#N/A</v>
      </c>
      <c r="BR135" s="102"/>
      <c r="BS135" s="8"/>
      <c r="BT135" s="8"/>
      <c r="BU135" s="8"/>
      <c r="BV135" s="8"/>
      <c r="BW135" s="8"/>
      <c r="BX135" s="8"/>
      <c r="BY135" s="78"/>
      <c r="BZ135" s="8"/>
      <c r="CA135" s="8"/>
      <c r="CB135" s="8"/>
      <c r="CC135" s="8"/>
      <c r="CD135" s="8"/>
      <c r="CE135" s="8"/>
      <c r="CF135" s="8"/>
      <c r="CG135" s="8"/>
      <c r="CH135" s="8"/>
      <c r="CI135" s="8"/>
      <c r="CJ135" s="8"/>
      <c r="CK135" s="8"/>
      <c r="CL135" s="8"/>
      <c r="CM135" s="8"/>
      <c r="CN135" s="8"/>
      <c r="CO135" s="97"/>
      <c r="CQ135" s="56"/>
      <c r="CR135" s="8"/>
      <c r="CS135" s="8"/>
      <c r="CT135" s="8"/>
      <c r="CU135" s="8"/>
      <c r="CV135" s="8"/>
      <c r="CW135" s="8"/>
      <c r="CX135" s="8"/>
      <c r="CY135" s="102" t="str">
        <f t="shared" si="113"/>
        <v/>
      </c>
      <c r="CZ135" s="56" t="str">
        <f t="shared" si="114"/>
        <v>COFAMOX 20</v>
      </c>
      <c r="DA135" s="204" t="e">
        <f>IF(IF(DI$2="Catégorie",IF(DI$3="Toutes",SUMIFS('Étape 1 - à remplir'!$F$31:$F$400,'Étape 1 - à remplir'!$E$31:$E$400,MASQ2!CZ135,'Étape 1 - à remplir'!$G$31:$G$400,"kg"),SUMIFS('Étape 1 - à remplir'!$F$31:$F$400,'Étape 1 - à remplir'!$E$31:$E$400,MASQ2!CZ135,'Étape 1 - à remplir'!$C$31:$C$400,DI$3)),IF(DI$2="Âge",IF(DI$3="Tous",SUMIFS('Étape 1 - à remplir'!$F$31:$F$400,'Étape 1 - à remplir'!$E$31:$E$400,MASQ2!CZ135,'Étape 1 - à remplir'!$G$31:$G$400,"kg"),SUMIFS('Étape 1 - à remplir'!$F$31:$F$400,'Étape 1 - à remplir'!$E$31:$E$400,MASQ2!CZ135,'Étape 1 - à remplir'!$P$31:$P$400,DI$3,'Étape 1 - à remplir'!$G$31:$G$400,"kg")),IF(DI$2="Atelier",IF(DI$3="Tous",SUMIFS('Étape 1 - à remplir'!$F$31:$F$400,'Étape 1 - à remplir'!$E$31:$E$400,MASQ2!CZ135,'Étape 1 - à remplir'!$G$31:$G$400,"kg"),SUMIFS('Étape 1 - à remplir'!$F$31:$F$400,'Étape 1 - à remplir'!$E$31:$E$400,MASQ2!CZ135,'Étape 1 - à remplir'!$O$31:$O$400,DI$3,'Étape 1 - à remplir'!$G$31:$G$400,"kg")),IF(DI$2="Espèce",IF(DI$3="Tous",SUMIFS('Étape 1 - à remplir'!$F$31:$F$400,'Étape 1 - à remplir'!$E$31:$E$400,MASQ2!CZ135,'Étape 1 - à remplir'!$G$31:$G$400,"kg"),SUMIFS('Étape 1 - à remplir'!$F$31:$F$400,'Étape 1 - à remplir'!$E$31:$E$400,MASQ2!CZ135,'Étape 1 - à remplir'!$N$31:$N$400,DI$3,'Étape 1 - à remplir'!$G$31:$G$400,"kg"))))))=0,NA(),IF(DI$2="Catégorie",IF(DI$3="Toutes",SUMIFS('Étape 1 - à remplir'!$F$31:$F$400,'Étape 1 - à remplir'!$E$31:$E$400,MASQ2!CZ135,'Étape 1 - à remplir'!$G$31:$G$400,"kg"),SUMIFS('Étape 1 - à remplir'!$F$31:$F$400,'Étape 1 - à remplir'!$E$31:$E$400,MASQ2!CZ135,'Étape 1 - à remplir'!$C$31:$C$400,DI$3)),IF(DI$2="Âge",IF(DI$3="Tous",SUMIFS('Étape 1 - à remplir'!$F$31:$F$400,'Étape 1 - à remplir'!$E$31:$E$400,MASQ2!CZ135,'Étape 1 - à remplir'!$G$31:$G$400,"kg"),SUMIFS('Étape 1 - à remplir'!$F$31:$F$400,'Étape 1 - à remplir'!$E$31:$E$400,MASQ2!CZ135,'Étape 1 - à remplir'!$P$31:$P$400,DI$3,'Étape 1 - à remplir'!$G$31:$G$400,"kg")),IF(DI$2="Atelier",IF(DI$3="Tous",SUMIFS('Étape 1 - à remplir'!$F$31:$F$400,'Étape 1 - à remplir'!$E$31:$E$400,MASQ2!CZ135,'Étape 1 - à remplir'!$G$31:$G$400,"kg"),SUMIFS('Étape 1 - à remplir'!$F$31:$F$400,'Étape 1 - à remplir'!$E$31:$E$400,MASQ2!CZ135,'Étape 1 - à remplir'!$O$31:$O$400,DI$3,'Étape 1 - à remplir'!$G$31:$G$400,"kg")),IF(DI$2="Espèce",IF(DI$3="Tous",SUMIFS('Étape 1 - à remplir'!$F$31:$F$400,'Étape 1 - à remplir'!$E$31:$E$400,MASQ2!CZ135,'Étape 1 - à remplir'!$G$31:$G$400,"kg"),SUMIFS('Étape 1 - à remplir'!$F$31:$F$400,'Étape 1 - à remplir'!$E$31:$E$400,MASQ2!CZ135,'Étape 1 - à remplir'!$N$31:$N$400,DI$3,'Étape 1 - à remplir'!$G$31:$G$400,"kg")))))))</f>
        <v>#N/A</v>
      </c>
      <c r="DB135" s="104">
        <f t="shared" si="122"/>
        <v>0</v>
      </c>
      <c r="DC135" s="204" t="str">
        <f t="shared" si="115"/>
        <v>Amoxicilline</v>
      </c>
      <c r="DD135" s="204" t="str">
        <f t="shared" si="116"/>
        <v/>
      </c>
      <c r="DE135" s="204" t="str">
        <f t="shared" si="117"/>
        <v/>
      </c>
      <c r="DF135" s="204" t="str">
        <f t="shared" si="118"/>
        <v>Penicillines</v>
      </c>
      <c r="DG135" s="204" t="str">
        <f t="shared" si="119"/>
        <v/>
      </c>
      <c r="DH135" s="97" t="str">
        <f t="shared" si="120"/>
        <v/>
      </c>
      <c r="DI135" s="78"/>
      <c r="DJ135" s="78"/>
      <c r="DK135" s="77" t="str">
        <f ca="1"/>
        <v>COFAMOX 20</v>
      </c>
      <c r="DL135" s="79" t="e">
        <f ca="1"/>
        <v>#N/A</v>
      </c>
      <c r="DM135" s="102"/>
      <c r="DN135" s="8"/>
      <c r="DO135" s="8"/>
      <c r="DP135" s="8"/>
      <c r="DQ135" s="8"/>
      <c r="DR135" s="8"/>
      <c r="DS135" s="8"/>
      <c r="DT135" s="8"/>
      <c r="DU135" s="8"/>
      <c r="DV135" s="8"/>
      <c r="DW135" s="8"/>
      <c r="DX135" s="8"/>
      <c r="DY135" s="8"/>
      <c r="DZ135" s="8"/>
      <c r="EA135" s="8"/>
      <c r="EB135" s="8"/>
      <c r="EC135" s="8"/>
      <c r="ED135" s="8"/>
      <c r="EE135" s="8"/>
      <c r="EF135" s="8"/>
      <c r="EG135" s="8"/>
      <c r="EH135" s="8"/>
      <c r="EI135" s="8"/>
      <c r="EJ135" s="97"/>
    </row>
    <row r="136" spans="1:140" x14ac:dyDescent="0.25">
      <c r="A136" s="56"/>
      <c r="B136" s="8"/>
      <c r="C136" s="8"/>
      <c r="D136" s="8"/>
      <c r="E136" s="8"/>
      <c r="F136" s="8"/>
      <c r="G136" s="8"/>
      <c r="H136" s="8"/>
      <c r="I136" s="102" t="str">
        <f>INDEX(Données_ATB!BE:BV,MATCH(MASQ2!J136,Données_ATB!BE:BE,0),18)</f>
        <v/>
      </c>
      <c r="J136" s="77" t="str">
        <f>Données_ATB!BE135</f>
        <v>COFAMOX 50</v>
      </c>
      <c r="K136" s="204" t="e">
        <f>IF(IF(S$2="Catégorie",IF(S$3="Toutes",SUMIFS('Étape 1 - à remplir'!$F$31:$F$400,'Étape 1 - à remplir'!$E$31:$E$400,MASQ2!J136,'Étape 1 - à remplir'!$G$31:$G$400,"animaux"),SUMIFS('Étape 1 - à remplir'!$F$31:$F$400,'Étape 1 - à remplir'!$E$31:$E$400,MASQ2!J136,'Étape 1 - à remplir'!$C$31:$C$400,S$3)),IF(S$2="Âge",IF(S$3="Tous",SUMIFS('Étape 1 - à remplir'!$F$31:$F$400,'Étape 1 - à remplir'!$E$31:$E$400,MASQ2!J136,'Étape 1 - à remplir'!$G$31:$G$400,"animaux"),SUMIFS('Étape 1 - à remplir'!$F$31:$F$400,'Étape 1 - à remplir'!$E$31:$E$400,MASQ2!J136,'Étape 1 - à remplir'!$P$31:$P$400,S$3)),IF(S$2="Atelier",IF(S$3="Tous",SUMIFS('Étape 1 - à remplir'!$F$31:$F$400,'Étape 1 - à remplir'!$E$31:$E$400,MASQ2!J136,'Étape 1 - à remplir'!$G$31:$G$400,"animaux"),SUMIFS('Étape 1 - à remplir'!$F$31:$F$400,'Étape 1 - à remplir'!$E$31:$E$400,MASQ2!J136,'Étape 1 - à remplir'!$O$31:$O$400,S$3)),IF(S$2="Espèce",IF(S$3="Tous",SUMIFS('Étape 1 - à remplir'!$F$31:$F$400,'Étape 1 - à remplir'!$E$31:$E$400,MASQ2!J136,'Étape 1 - à remplir'!$G$31:$G$400,"animaux"),SUMIFS('Étape 1 - à remplir'!$F$31:$F$400,'Étape 1 - à remplir'!$E$31:$E$400,MASQ2!J136,'Étape 1 - à remplir'!$N$31:$N$400,S$3))))))=0,NA(),IF(S$2="Catégorie",IF(S$3="Toutes",SUMIFS('Étape 1 - à remplir'!$F$31:$F$400,'Étape 1 - à remplir'!$E$31:$E$400,MASQ2!J136,'Étape 1 - à remplir'!$G$31:$G$400,"animaux"),SUMIFS('Étape 1 - à remplir'!$F$31:$F$400,'Étape 1 - à remplir'!$E$31:$E$400,MASQ2!J136,'Étape 1 - à remplir'!$C$31:$C$400,S$3)),IF(S$2="Âge",IF(S$3="Tous",SUMIFS('Étape 1 - à remplir'!$F$31:$F$400,'Étape 1 - à remplir'!$E$31:$E$400,MASQ2!J136,'Étape 1 - à remplir'!$G$31:$G$400,"animaux"),SUMIFS('Étape 1 - à remplir'!$F$31:$F$400,'Étape 1 - à remplir'!$E$31:$E$400,MASQ2!J136,'Étape 1 - à remplir'!$P$31:$P$400,S$3)),IF(S$2="Atelier",IF(S$3="Tous",SUMIFS('Étape 1 - à remplir'!$F$31:$F$400,'Étape 1 - à remplir'!$E$31:$E$400,MASQ2!J136,'Étape 1 - à remplir'!$G$31:$G$400,"animaux"),SUMIFS('Étape 1 - à remplir'!$F$31:$F$400,'Étape 1 - à remplir'!$E$31:$E$400,MASQ2!J136,'Étape 1 - à remplir'!$O$31:$O$400,S$3)),IF(S$2="Espèce",IF(S$3="Tous",SUMIFS('Étape 1 - à remplir'!$F$31:$F$400,'Étape 1 - à remplir'!$E$31:$E$400,MASQ2!J136,'Étape 1 - à remplir'!$G$31:$G$400,"animaux"),SUMIFS('Étape 1 - à remplir'!$F$31:$F$400,'Étape 1 - à remplir'!$E$31:$E$400,MASQ2!J136,'Étape 1 - à remplir'!$N$31:$N$400,S$3)))))))</f>
        <v>#N/A</v>
      </c>
      <c r="L136" s="97">
        <f t="shared" si="123"/>
        <v>0</v>
      </c>
      <c r="M136" s="56" t="str">
        <f>Données_ATB!BN135</f>
        <v>Amoxicilline</v>
      </c>
      <c r="N136" s="204" t="str">
        <f>Données_ATB!BO135</f>
        <v/>
      </c>
      <c r="O136" s="97" t="str">
        <f>Données_ATB!BP135</f>
        <v/>
      </c>
      <c r="P136" s="77" t="str">
        <f>Données_ATB!BR135</f>
        <v>Penicillines</v>
      </c>
      <c r="Q136" s="78" t="str">
        <f>Données_ATB!BS135</f>
        <v/>
      </c>
      <c r="R136" s="79" t="str">
        <f>Données_ATB!BT135</f>
        <v/>
      </c>
      <c r="S136" s="78"/>
      <c r="T136" s="78"/>
      <c r="U136" s="77" t="str">
        <f ca="1"/>
        <v>COFAMOX 50</v>
      </c>
      <c r="V136" s="79" t="e">
        <f ca="1"/>
        <v>#N/A</v>
      </c>
      <c r="W136" s="102"/>
      <c r="X136" s="8"/>
      <c r="Y136" s="8"/>
      <c r="Z136" s="8"/>
      <c r="AA136" s="8"/>
      <c r="AB136" s="102"/>
      <c r="AC136" s="8"/>
      <c r="AD136" s="8"/>
      <c r="AE136" s="8"/>
      <c r="AF136" s="8"/>
      <c r="AG136" s="8"/>
      <c r="AH136" s="8"/>
      <c r="AI136" s="8"/>
      <c r="AJ136" s="8"/>
      <c r="AK136" s="8"/>
      <c r="AL136" s="8"/>
      <c r="AM136" s="8"/>
      <c r="AN136" s="8"/>
      <c r="AO136" s="8"/>
      <c r="AP136" s="8"/>
      <c r="AQ136" s="8"/>
      <c r="AR136" s="8"/>
      <c r="AS136" s="8"/>
      <c r="AT136" s="97"/>
      <c r="AV136" s="56"/>
      <c r="AW136" s="8"/>
      <c r="AX136" s="8"/>
      <c r="AY136" s="8"/>
      <c r="AZ136" s="8"/>
      <c r="BA136" s="8"/>
      <c r="BB136" s="8"/>
      <c r="BC136" s="8"/>
      <c r="BD136" s="102" t="str">
        <f t="shared" si="105"/>
        <v/>
      </c>
      <c r="BE136" s="56" t="str">
        <f t="shared" si="106"/>
        <v>COFAMOX 50</v>
      </c>
      <c r="BF136" s="204" t="e">
        <f>IF(IF(BN$2="Catégorie",IF(BN$3="Toutes",SUMIFS('Étape 1 - à remplir'!$F$31:$F$400,'Étape 1 - à remplir'!$E$31:$E$400,MASQ2!BE136,'Étape 1 - à remplir'!$G$31:$G$400,"lots"),SUMIFS('Étape 1 - à remplir'!$F$31:$F$400,'Étape 1 - à remplir'!$E$31:$E$400,MASQ2!BE136,'Étape 1 - à remplir'!$C$31:$C$400,BN$3)),IF(BN$2="Âge",IF(BN$3="Tous",SUMIFS('Étape 1 - à remplir'!$F$31:$F$400,'Étape 1 - à remplir'!$E$31:$E$400,MASQ2!BE136,'Étape 1 - à remplir'!$G$31:$G$400,"lots"),SUMIFS('Étape 1 - à remplir'!$F$31:$F$400,'Étape 1 - à remplir'!$E$31:$E$400,MASQ2!BE136,'Étape 1 - à remplir'!$P$31:$P$400,BN$3,'Étape 1 - à remplir'!$G$31:$G$400,"lots")),IF(BN$2="Atelier",IF(BN$3="Tous",SUMIFS('Étape 1 - à remplir'!$F$31:$F$400,'Étape 1 - à remplir'!$E$31:$E$400,MASQ2!BE136,'Étape 1 - à remplir'!$G$31:$G$400,"lots"),SUMIFS('Étape 1 - à remplir'!$F$31:$F$400,'Étape 1 - à remplir'!$E$31:$E$400,MASQ2!BE136,'Étape 1 - à remplir'!$O$31:$O$400,BN$3,'Étape 1 - à remplir'!$G$31:$G$400,"lots")),IF(BN$2="Espèce",IF(BN$3="Tous",SUMIFS('Étape 1 - à remplir'!$F$31:$F$400,'Étape 1 - à remplir'!$E$31:$E$400,MASQ2!BE136,'Étape 1 - à remplir'!$G$31:$G$400,"lots"),SUMIFS('Étape 1 - à remplir'!$F$31:$F$400,'Étape 1 - à remplir'!$E$31:$E$400,MASQ2!BE136,'Étape 1 - à remplir'!$N$31:$N$400,BN$3,'Étape 1 - à remplir'!$G$31:$G$400,"lots"))))))=0,NA(),IF(BN$2="Catégorie",IF(BN$3="Toutes",SUMIFS('Étape 1 - à remplir'!$F$31:$F$400,'Étape 1 - à remplir'!$E$31:$E$400,MASQ2!BE136,'Étape 1 - à remplir'!$G$31:$G$400,"lots"),SUMIFS('Étape 1 - à remplir'!$F$31:$F$400,'Étape 1 - à remplir'!$E$31:$E$400,MASQ2!BE136,'Étape 1 - à remplir'!$C$31:$C$400,BN$3)),IF(BN$2="Âge",IF(BN$3="Tous",SUMIFS('Étape 1 - à remplir'!$F$31:$F$400,'Étape 1 - à remplir'!$E$31:$E$400,MASQ2!BE136,'Étape 1 - à remplir'!$G$31:$G$400,"lots"),SUMIFS('Étape 1 - à remplir'!$F$31:$F$400,'Étape 1 - à remplir'!$E$31:$E$400,MASQ2!BE136,'Étape 1 - à remplir'!$P$31:$P$400,BN$3,'Étape 1 - à remplir'!$G$31:$G$400,"lots")),IF(BN$2="Atelier",IF(BN$3="Tous",SUMIFS('Étape 1 - à remplir'!$F$31:$F$400,'Étape 1 - à remplir'!$E$31:$E$400,MASQ2!BE136,'Étape 1 - à remplir'!$G$31:$G$400,"lots"),SUMIFS('Étape 1 - à remplir'!$F$31:$F$400,'Étape 1 - à remplir'!$E$31:$E$400,MASQ2!BE136,'Étape 1 - à remplir'!$O$31:$O$400,BN$3,'Étape 1 - à remplir'!$G$31:$G$400,"lots")),IF(BN$2="Espèce",IF(BN$3="Tous",SUMIFS('Étape 1 - à remplir'!$F$31:$F$400,'Étape 1 - à remplir'!$E$31:$E$400,MASQ2!BE136,'Étape 1 - à remplir'!$G$31:$G$400,"lots"),SUMIFS('Étape 1 - à remplir'!$F$31:$F$400,'Étape 1 - à remplir'!$E$31:$E$400,MASQ2!BE136,'Étape 1 - à remplir'!$N$31:$N$400,BN$3,'Étape 1 - à remplir'!$G$31:$G$400,"lots")))))))</f>
        <v>#N/A</v>
      </c>
      <c r="BG136" s="204">
        <f t="shared" si="121"/>
        <v>0</v>
      </c>
      <c r="BH136" s="204" t="str">
        <f t="shared" si="107"/>
        <v>Amoxicilline</v>
      </c>
      <c r="BI136" s="204" t="str">
        <f t="shared" si="108"/>
        <v/>
      </c>
      <c r="BJ136" s="204" t="str">
        <f t="shared" si="109"/>
        <v/>
      </c>
      <c r="BK136" s="204" t="str">
        <f t="shared" si="110"/>
        <v>Penicillines</v>
      </c>
      <c r="BL136" s="204" t="str">
        <f t="shared" si="111"/>
        <v/>
      </c>
      <c r="BM136" s="97" t="str">
        <f t="shared" si="112"/>
        <v/>
      </c>
      <c r="BN136" s="78"/>
      <c r="BO136" s="78"/>
      <c r="BP136" s="77" t="str">
        <f ca="1"/>
        <v>COFAMOX 50</v>
      </c>
      <c r="BQ136" s="79" t="e">
        <f ca="1"/>
        <v>#N/A</v>
      </c>
      <c r="BR136" s="102"/>
      <c r="BS136" s="8"/>
      <c r="BT136" s="8"/>
      <c r="BU136" s="8"/>
      <c r="BV136" s="8"/>
      <c r="BW136" s="8"/>
      <c r="BX136" s="8"/>
      <c r="BY136" s="78"/>
      <c r="BZ136" s="8"/>
      <c r="CA136" s="8"/>
      <c r="CB136" s="8"/>
      <c r="CC136" s="8"/>
      <c r="CD136" s="8"/>
      <c r="CE136" s="8"/>
      <c r="CF136" s="8"/>
      <c r="CG136" s="8"/>
      <c r="CH136" s="8"/>
      <c r="CI136" s="8"/>
      <c r="CJ136" s="8"/>
      <c r="CK136" s="8"/>
      <c r="CL136" s="8"/>
      <c r="CM136" s="8"/>
      <c r="CN136" s="8"/>
      <c r="CO136" s="97"/>
      <c r="CQ136" s="56"/>
      <c r="CR136" s="8"/>
      <c r="CS136" s="8"/>
      <c r="CT136" s="8"/>
      <c r="CU136" s="8"/>
      <c r="CV136" s="8"/>
      <c r="CW136" s="8"/>
      <c r="CX136" s="8"/>
      <c r="CY136" s="102" t="str">
        <f t="shared" si="113"/>
        <v/>
      </c>
      <c r="CZ136" s="56" t="str">
        <f t="shared" si="114"/>
        <v>COFAMOX 50</v>
      </c>
      <c r="DA136" s="204" t="e">
        <f>IF(IF(DI$2="Catégorie",IF(DI$3="Toutes",SUMIFS('Étape 1 - à remplir'!$F$31:$F$400,'Étape 1 - à remplir'!$E$31:$E$400,MASQ2!CZ136,'Étape 1 - à remplir'!$G$31:$G$400,"kg"),SUMIFS('Étape 1 - à remplir'!$F$31:$F$400,'Étape 1 - à remplir'!$E$31:$E$400,MASQ2!CZ136,'Étape 1 - à remplir'!$C$31:$C$400,DI$3)),IF(DI$2="Âge",IF(DI$3="Tous",SUMIFS('Étape 1 - à remplir'!$F$31:$F$400,'Étape 1 - à remplir'!$E$31:$E$400,MASQ2!CZ136,'Étape 1 - à remplir'!$G$31:$G$400,"kg"),SUMIFS('Étape 1 - à remplir'!$F$31:$F$400,'Étape 1 - à remplir'!$E$31:$E$400,MASQ2!CZ136,'Étape 1 - à remplir'!$P$31:$P$400,DI$3,'Étape 1 - à remplir'!$G$31:$G$400,"kg")),IF(DI$2="Atelier",IF(DI$3="Tous",SUMIFS('Étape 1 - à remplir'!$F$31:$F$400,'Étape 1 - à remplir'!$E$31:$E$400,MASQ2!CZ136,'Étape 1 - à remplir'!$G$31:$G$400,"kg"),SUMIFS('Étape 1 - à remplir'!$F$31:$F$400,'Étape 1 - à remplir'!$E$31:$E$400,MASQ2!CZ136,'Étape 1 - à remplir'!$O$31:$O$400,DI$3,'Étape 1 - à remplir'!$G$31:$G$400,"kg")),IF(DI$2="Espèce",IF(DI$3="Tous",SUMIFS('Étape 1 - à remplir'!$F$31:$F$400,'Étape 1 - à remplir'!$E$31:$E$400,MASQ2!CZ136,'Étape 1 - à remplir'!$G$31:$G$400,"kg"),SUMIFS('Étape 1 - à remplir'!$F$31:$F$400,'Étape 1 - à remplir'!$E$31:$E$400,MASQ2!CZ136,'Étape 1 - à remplir'!$N$31:$N$400,DI$3,'Étape 1 - à remplir'!$G$31:$G$400,"kg"))))))=0,NA(),IF(DI$2="Catégorie",IF(DI$3="Toutes",SUMIFS('Étape 1 - à remplir'!$F$31:$F$400,'Étape 1 - à remplir'!$E$31:$E$400,MASQ2!CZ136,'Étape 1 - à remplir'!$G$31:$G$400,"kg"),SUMIFS('Étape 1 - à remplir'!$F$31:$F$400,'Étape 1 - à remplir'!$E$31:$E$400,MASQ2!CZ136,'Étape 1 - à remplir'!$C$31:$C$400,DI$3)),IF(DI$2="Âge",IF(DI$3="Tous",SUMIFS('Étape 1 - à remplir'!$F$31:$F$400,'Étape 1 - à remplir'!$E$31:$E$400,MASQ2!CZ136,'Étape 1 - à remplir'!$G$31:$G$400,"kg"),SUMIFS('Étape 1 - à remplir'!$F$31:$F$400,'Étape 1 - à remplir'!$E$31:$E$400,MASQ2!CZ136,'Étape 1 - à remplir'!$P$31:$P$400,DI$3,'Étape 1 - à remplir'!$G$31:$G$400,"kg")),IF(DI$2="Atelier",IF(DI$3="Tous",SUMIFS('Étape 1 - à remplir'!$F$31:$F$400,'Étape 1 - à remplir'!$E$31:$E$400,MASQ2!CZ136,'Étape 1 - à remplir'!$G$31:$G$400,"kg"),SUMIFS('Étape 1 - à remplir'!$F$31:$F$400,'Étape 1 - à remplir'!$E$31:$E$400,MASQ2!CZ136,'Étape 1 - à remplir'!$O$31:$O$400,DI$3,'Étape 1 - à remplir'!$G$31:$G$400,"kg")),IF(DI$2="Espèce",IF(DI$3="Tous",SUMIFS('Étape 1 - à remplir'!$F$31:$F$400,'Étape 1 - à remplir'!$E$31:$E$400,MASQ2!CZ136,'Étape 1 - à remplir'!$G$31:$G$400,"kg"),SUMIFS('Étape 1 - à remplir'!$F$31:$F$400,'Étape 1 - à remplir'!$E$31:$E$400,MASQ2!CZ136,'Étape 1 - à remplir'!$N$31:$N$400,DI$3,'Étape 1 - à remplir'!$G$31:$G$400,"kg")))))))</f>
        <v>#N/A</v>
      </c>
      <c r="DB136" s="104">
        <f t="shared" si="122"/>
        <v>0</v>
      </c>
      <c r="DC136" s="204" t="str">
        <f t="shared" si="115"/>
        <v>Amoxicilline</v>
      </c>
      <c r="DD136" s="204" t="str">
        <f t="shared" si="116"/>
        <v/>
      </c>
      <c r="DE136" s="204" t="str">
        <f t="shared" si="117"/>
        <v/>
      </c>
      <c r="DF136" s="204" t="str">
        <f t="shared" si="118"/>
        <v>Penicillines</v>
      </c>
      <c r="DG136" s="204" t="str">
        <f t="shared" si="119"/>
        <v/>
      </c>
      <c r="DH136" s="97" t="str">
        <f t="shared" si="120"/>
        <v/>
      </c>
      <c r="DI136" s="78"/>
      <c r="DJ136" s="78"/>
      <c r="DK136" s="77" t="str">
        <f ca="1"/>
        <v>COFAMOX 50</v>
      </c>
      <c r="DL136" s="79" t="e">
        <f ca="1"/>
        <v>#N/A</v>
      </c>
      <c r="DM136" s="102"/>
      <c r="DN136" s="8"/>
      <c r="DO136" s="8"/>
      <c r="DP136" s="8"/>
      <c r="DQ136" s="8"/>
      <c r="DR136" s="8"/>
      <c r="DS136" s="8"/>
      <c r="DT136" s="8"/>
      <c r="DU136" s="8"/>
      <c r="DV136" s="8"/>
      <c r="DW136" s="8"/>
      <c r="DX136" s="8"/>
      <c r="DY136" s="8"/>
      <c r="DZ136" s="8"/>
      <c r="EA136" s="8"/>
      <c r="EB136" s="8"/>
      <c r="EC136" s="8"/>
      <c r="ED136" s="8"/>
      <c r="EE136" s="8"/>
      <c r="EF136" s="8"/>
      <c r="EG136" s="8"/>
      <c r="EH136" s="8"/>
      <c r="EI136" s="8"/>
      <c r="EJ136" s="97"/>
    </row>
    <row r="137" spans="1:140" x14ac:dyDescent="0.25">
      <c r="A137" s="56"/>
      <c r="B137" s="8"/>
      <c r="C137" s="8"/>
      <c r="D137" s="8"/>
      <c r="E137" s="8"/>
      <c r="F137" s="8"/>
      <c r="G137" s="8"/>
      <c r="H137" s="8"/>
      <c r="I137" s="102" t="str">
        <f>INDEX(Données_ATB!BE:BV,MATCH(MASQ2!J137,Données_ATB!BE:BE,0),18)</f>
        <v/>
      </c>
      <c r="J137" s="77" t="str">
        <f>Données_ATB!BE136</f>
        <v>COFOXYL PO</v>
      </c>
      <c r="K137" s="204" t="e">
        <f>IF(IF(S$2="Catégorie",IF(S$3="Toutes",SUMIFS('Étape 1 - à remplir'!$F$31:$F$400,'Étape 1 - à remplir'!$E$31:$E$400,MASQ2!J137,'Étape 1 - à remplir'!$G$31:$G$400,"animaux"),SUMIFS('Étape 1 - à remplir'!$F$31:$F$400,'Étape 1 - à remplir'!$E$31:$E$400,MASQ2!J137,'Étape 1 - à remplir'!$C$31:$C$400,S$3)),IF(S$2="Âge",IF(S$3="Tous",SUMIFS('Étape 1 - à remplir'!$F$31:$F$400,'Étape 1 - à remplir'!$E$31:$E$400,MASQ2!J137,'Étape 1 - à remplir'!$G$31:$G$400,"animaux"),SUMIFS('Étape 1 - à remplir'!$F$31:$F$400,'Étape 1 - à remplir'!$E$31:$E$400,MASQ2!J137,'Étape 1 - à remplir'!$P$31:$P$400,S$3)),IF(S$2="Atelier",IF(S$3="Tous",SUMIFS('Étape 1 - à remplir'!$F$31:$F$400,'Étape 1 - à remplir'!$E$31:$E$400,MASQ2!J137,'Étape 1 - à remplir'!$G$31:$G$400,"animaux"),SUMIFS('Étape 1 - à remplir'!$F$31:$F$400,'Étape 1 - à remplir'!$E$31:$E$400,MASQ2!J137,'Étape 1 - à remplir'!$O$31:$O$400,S$3)),IF(S$2="Espèce",IF(S$3="Tous",SUMIFS('Étape 1 - à remplir'!$F$31:$F$400,'Étape 1 - à remplir'!$E$31:$E$400,MASQ2!J137,'Étape 1 - à remplir'!$G$31:$G$400,"animaux"),SUMIFS('Étape 1 - à remplir'!$F$31:$F$400,'Étape 1 - à remplir'!$E$31:$E$400,MASQ2!J137,'Étape 1 - à remplir'!$N$31:$N$400,S$3))))))=0,NA(),IF(S$2="Catégorie",IF(S$3="Toutes",SUMIFS('Étape 1 - à remplir'!$F$31:$F$400,'Étape 1 - à remplir'!$E$31:$E$400,MASQ2!J137,'Étape 1 - à remplir'!$G$31:$G$400,"animaux"),SUMIFS('Étape 1 - à remplir'!$F$31:$F$400,'Étape 1 - à remplir'!$E$31:$E$400,MASQ2!J137,'Étape 1 - à remplir'!$C$31:$C$400,S$3)),IF(S$2="Âge",IF(S$3="Tous",SUMIFS('Étape 1 - à remplir'!$F$31:$F$400,'Étape 1 - à remplir'!$E$31:$E$400,MASQ2!J137,'Étape 1 - à remplir'!$G$31:$G$400,"animaux"),SUMIFS('Étape 1 - à remplir'!$F$31:$F$400,'Étape 1 - à remplir'!$E$31:$E$400,MASQ2!J137,'Étape 1 - à remplir'!$P$31:$P$400,S$3)),IF(S$2="Atelier",IF(S$3="Tous",SUMIFS('Étape 1 - à remplir'!$F$31:$F$400,'Étape 1 - à remplir'!$E$31:$E$400,MASQ2!J137,'Étape 1 - à remplir'!$G$31:$G$400,"animaux"),SUMIFS('Étape 1 - à remplir'!$F$31:$F$400,'Étape 1 - à remplir'!$E$31:$E$400,MASQ2!J137,'Étape 1 - à remplir'!$O$31:$O$400,S$3)),IF(S$2="Espèce",IF(S$3="Tous",SUMIFS('Étape 1 - à remplir'!$F$31:$F$400,'Étape 1 - à remplir'!$E$31:$E$400,MASQ2!J137,'Étape 1 - à remplir'!$G$31:$G$400,"animaux"),SUMIFS('Étape 1 - à remplir'!$F$31:$F$400,'Étape 1 - à remplir'!$E$31:$E$400,MASQ2!J137,'Étape 1 - à remplir'!$N$31:$N$400,S$3)))))))</f>
        <v>#N/A</v>
      </c>
      <c r="L137" s="97">
        <f t="shared" si="123"/>
        <v>0</v>
      </c>
      <c r="M137" s="56" t="str">
        <f>Données_ATB!BN136</f>
        <v>Acide oxolinique</v>
      </c>
      <c r="N137" s="204" t="str">
        <f>Données_ATB!BO136</f>
        <v/>
      </c>
      <c r="O137" s="97" t="str">
        <f>Données_ATB!BP136</f>
        <v/>
      </c>
      <c r="P137" s="77" t="str">
        <f>Données_ATB!BR136</f>
        <v>Quinolones</v>
      </c>
      <c r="Q137" s="78" t="str">
        <f>Données_ATB!BS136</f>
        <v/>
      </c>
      <c r="R137" s="79" t="str">
        <f>Données_ATB!BT136</f>
        <v/>
      </c>
      <c r="S137" s="78"/>
      <c r="T137" s="78"/>
      <c r="U137" s="77" t="str">
        <f ca="1"/>
        <v>COFOXYL PO</v>
      </c>
      <c r="V137" s="79" t="e">
        <f ca="1"/>
        <v>#N/A</v>
      </c>
      <c r="W137" s="102"/>
      <c r="X137" s="8"/>
      <c r="Y137" s="8"/>
      <c r="Z137" s="8"/>
      <c r="AA137" s="8"/>
      <c r="AB137" s="102"/>
      <c r="AC137" s="8"/>
      <c r="AD137" s="8"/>
      <c r="AE137" s="8"/>
      <c r="AF137" s="8"/>
      <c r="AG137" s="8"/>
      <c r="AH137" s="8"/>
      <c r="AI137" s="8"/>
      <c r="AJ137" s="8"/>
      <c r="AK137" s="8"/>
      <c r="AL137" s="8"/>
      <c r="AM137" s="8"/>
      <c r="AN137" s="8"/>
      <c r="AO137" s="8"/>
      <c r="AP137" s="8"/>
      <c r="AQ137" s="8"/>
      <c r="AR137" s="8"/>
      <c r="AS137" s="8"/>
      <c r="AT137" s="97"/>
      <c r="AV137" s="56"/>
      <c r="AW137" s="8"/>
      <c r="AX137" s="8"/>
      <c r="AY137" s="8"/>
      <c r="AZ137" s="8"/>
      <c r="BA137" s="8"/>
      <c r="BB137" s="8"/>
      <c r="BC137" s="8"/>
      <c r="BD137" s="102" t="str">
        <f t="shared" si="105"/>
        <v/>
      </c>
      <c r="BE137" s="56" t="str">
        <f t="shared" si="106"/>
        <v>COFOXYL PO</v>
      </c>
      <c r="BF137" s="204" t="e">
        <f>IF(IF(BN$2="Catégorie",IF(BN$3="Toutes",SUMIFS('Étape 1 - à remplir'!$F$31:$F$400,'Étape 1 - à remplir'!$E$31:$E$400,MASQ2!BE137,'Étape 1 - à remplir'!$G$31:$G$400,"lots"),SUMIFS('Étape 1 - à remplir'!$F$31:$F$400,'Étape 1 - à remplir'!$E$31:$E$400,MASQ2!BE137,'Étape 1 - à remplir'!$C$31:$C$400,BN$3)),IF(BN$2="Âge",IF(BN$3="Tous",SUMIFS('Étape 1 - à remplir'!$F$31:$F$400,'Étape 1 - à remplir'!$E$31:$E$400,MASQ2!BE137,'Étape 1 - à remplir'!$G$31:$G$400,"lots"),SUMIFS('Étape 1 - à remplir'!$F$31:$F$400,'Étape 1 - à remplir'!$E$31:$E$400,MASQ2!BE137,'Étape 1 - à remplir'!$P$31:$P$400,BN$3,'Étape 1 - à remplir'!$G$31:$G$400,"lots")),IF(BN$2="Atelier",IF(BN$3="Tous",SUMIFS('Étape 1 - à remplir'!$F$31:$F$400,'Étape 1 - à remplir'!$E$31:$E$400,MASQ2!BE137,'Étape 1 - à remplir'!$G$31:$G$400,"lots"),SUMIFS('Étape 1 - à remplir'!$F$31:$F$400,'Étape 1 - à remplir'!$E$31:$E$400,MASQ2!BE137,'Étape 1 - à remplir'!$O$31:$O$400,BN$3,'Étape 1 - à remplir'!$G$31:$G$400,"lots")),IF(BN$2="Espèce",IF(BN$3="Tous",SUMIFS('Étape 1 - à remplir'!$F$31:$F$400,'Étape 1 - à remplir'!$E$31:$E$400,MASQ2!BE137,'Étape 1 - à remplir'!$G$31:$G$400,"lots"),SUMIFS('Étape 1 - à remplir'!$F$31:$F$400,'Étape 1 - à remplir'!$E$31:$E$400,MASQ2!BE137,'Étape 1 - à remplir'!$N$31:$N$400,BN$3,'Étape 1 - à remplir'!$G$31:$G$400,"lots"))))))=0,NA(),IF(BN$2="Catégorie",IF(BN$3="Toutes",SUMIFS('Étape 1 - à remplir'!$F$31:$F$400,'Étape 1 - à remplir'!$E$31:$E$400,MASQ2!BE137,'Étape 1 - à remplir'!$G$31:$G$400,"lots"),SUMIFS('Étape 1 - à remplir'!$F$31:$F$400,'Étape 1 - à remplir'!$E$31:$E$400,MASQ2!BE137,'Étape 1 - à remplir'!$C$31:$C$400,BN$3)),IF(BN$2="Âge",IF(BN$3="Tous",SUMIFS('Étape 1 - à remplir'!$F$31:$F$400,'Étape 1 - à remplir'!$E$31:$E$400,MASQ2!BE137,'Étape 1 - à remplir'!$G$31:$G$400,"lots"),SUMIFS('Étape 1 - à remplir'!$F$31:$F$400,'Étape 1 - à remplir'!$E$31:$E$400,MASQ2!BE137,'Étape 1 - à remplir'!$P$31:$P$400,BN$3,'Étape 1 - à remplir'!$G$31:$G$400,"lots")),IF(BN$2="Atelier",IF(BN$3="Tous",SUMIFS('Étape 1 - à remplir'!$F$31:$F$400,'Étape 1 - à remplir'!$E$31:$E$400,MASQ2!BE137,'Étape 1 - à remplir'!$G$31:$G$400,"lots"),SUMIFS('Étape 1 - à remplir'!$F$31:$F$400,'Étape 1 - à remplir'!$E$31:$E$400,MASQ2!BE137,'Étape 1 - à remplir'!$O$31:$O$400,BN$3,'Étape 1 - à remplir'!$G$31:$G$400,"lots")),IF(BN$2="Espèce",IF(BN$3="Tous",SUMIFS('Étape 1 - à remplir'!$F$31:$F$400,'Étape 1 - à remplir'!$E$31:$E$400,MASQ2!BE137,'Étape 1 - à remplir'!$G$31:$G$400,"lots"),SUMIFS('Étape 1 - à remplir'!$F$31:$F$400,'Étape 1 - à remplir'!$E$31:$E$400,MASQ2!BE137,'Étape 1 - à remplir'!$N$31:$N$400,BN$3,'Étape 1 - à remplir'!$G$31:$G$400,"lots")))))))</f>
        <v>#N/A</v>
      </c>
      <c r="BG137" s="204">
        <f t="shared" si="121"/>
        <v>0</v>
      </c>
      <c r="BH137" s="204" t="str">
        <f t="shared" si="107"/>
        <v>Acide oxolinique</v>
      </c>
      <c r="BI137" s="204" t="str">
        <f t="shared" si="108"/>
        <v/>
      </c>
      <c r="BJ137" s="204" t="str">
        <f t="shared" si="109"/>
        <v/>
      </c>
      <c r="BK137" s="204" t="str">
        <f t="shared" si="110"/>
        <v>Quinolones</v>
      </c>
      <c r="BL137" s="204" t="str">
        <f t="shared" si="111"/>
        <v/>
      </c>
      <c r="BM137" s="97" t="str">
        <f t="shared" si="112"/>
        <v/>
      </c>
      <c r="BN137" s="78"/>
      <c r="BO137" s="78"/>
      <c r="BP137" s="77" t="str">
        <f ca="1"/>
        <v>COFOXYL PO</v>
      </c>
      <c r="BQ137" s="79" t="e">
        <f ca="1"/>
        <v>#N/A</v>
      </c>
      <c r="BR137" s="102"/>
      <c r="BS137" s="8"/>
      <c r="BT137" s="8"/>
      <c r="BU137" s="8"/>
      <c r="BV137" s="8"/>
      <c r="BW137" s="8"/>
      <c r="BX137" s="8"/>
      <c r="BY137" s="78"/>
      <c r="BZ137" s="8"/>
      <c r="CA137" s="8"/>
      <c r="CB137" s="8"/>
      <c r="CC137" s="8"/>
      <c r="CD137" s="8"/>
      <c r="CE137" s="8"/>
      <c r="CF137" s="8"/>
      <c r="CG137" s="8"/>
      <c r="CH137" s="8"/>
      <c r="CI137" s="8"/>
      <c r="CJ137" s="8"/>
      <c r="CK137" s="8"/>
      <c r="CL137" s="8"/>
      <c r="CM137" s="8"/>
      <c r="CN137" s="8"/>
      <c r="CO137" s="97"/>
      <c r="CQ137" s="56"/>
      <c r="CR137" s="8"/>
      <c r="CS137" s="8"/>
      <c r="CT137" s="8"/>
      <c r="CU137" s="8"/>
      <c r="CV137" s="8"/>
      <c r="CW137" s="8"/>
      <c r="CX137" s="8"/>
      <c r="CY137" s="102" t="str">
        <f t="shared" si="113"/>
        <v/>
      </c>
      <c r="CZ137" s="56" t="str">
        <f t="shared" si="114"/>
        <v>COFOXYL PO</v>
      </c>
      <c r="DA137" s="204" t="e">
        <f>IF(IF(DI$2="Catégorie",IF(DI$3="Toutes",SUMIFS('Étape 1 - à remplir'!$F$31:$F$400,'Étape 1 - à remplir'!$E$31:$E$400,MASQ2!CZ137,'Étape 1 - à remplir'!$G$31:$G$400,"kg"),SUMIFS('Étape 1 - à remplir'!$F$31:$F$400,'Étape 1 - à remplir'!$E$31:$E$400,MASQ2!CZ137,'Étape 1 - à remplir'!$C$31:$C$400,DI$3)),IF(DI$2="Âge",IF(DI$3="Tous",SUMIFS('Étape 1 - à remplir'!$F$31:$F$400,'Étape 1 - à remplir'!$E$31:$E$400,MASQ2!CZ137,'Étape 1 - à remplir'!$G$31:$G$400,"kg"),SUMIFS('Étape 1 - à remplir'!$F$31:$F$400,'Étape 1 - à remplir'!$E$31:$E$400,MASQ2!CZ137,'Étape 1 - à remplir'!$P$31:$P$400,DI$3,'Étape 1 - à remplir'!$G$31:$G$400,"kg")),IF(DI$2="Atelier",IF(DI$3="Tous",SUMIFS('Étape 1 - à remplir'!$F$31:$F$400,'Étape 1 - à remplir'!$E$31:$E$400,MASQ2!CZ137,'Étape 1 - à remplir'!$G$31:$G$400,"kg"),SUMIFS('Étape 1 - à remplir'!$F$31:$F$400,'Étape 1 - à remplir'!$E$31:$E$400,MASQ2!CZ137,'Étape 1 - à remplir'!$O$31:$O$400,DI$3,'Étape 1 - à remplir'!$G$31:$G$400,"kg")),IF(DI$2="Espèce",IF(DI$3="Tous",SUMIFS('Étape 1 - à remplir'!$F$31:$F$400,'Étape 1 - à remplir'!$E$31:$E$400,MASQ2!CZ137,'Étape 1 - à remplir'!$G$31:$G$400,"kg"),SUMIFS('Étape 1 - à remplir'!$F$31:$F$400,'Étape 1 - à remplir'!$E$31:$E$400,MASQ2!CZ137,'Étape 1 - à remplir'!$N$31:$N$400,DI$3,'Étape 1 - à remplir'!$G$31:$G$400,"kg"))))))=0,NA(),IF(DI$2="Catégorie",IF(DI$3="Toutes",SUMIFS('Étape 1 - à remplir'!$F$31:$F$400,'Étape 1 - à remplir'!$E$31:$E$400,MASQ2!CZ137,'Étape 1 - à remplir'!$G$31:$G$400,"kg"),SUMIFS('Étape 1 - à remplir'!$F$31:$F$400,'Étape 1 - à remplir'!$E$31:$E$400,MASQ2!CZ137,'Étape 1 - à remplir'!$C$31:$C$400,DI$3)),IF(DI$2="Âge",IF(DI$3="Tous",SUMIFS('Étape 1 - à remplir'!$F$31:$F$400,'Étape 1 - à remplir'!$E$31:$E$400,MASQ2!CZ137,'Étape 1 - à remplir'!$G$31:$G$400,"kg"),SUMIFS('Étape 1 - à remplir'!$F$31:$F$400,'Étape 1 - à remplir'!$E$31:$E$400,MASQ2!CZ137,'Étape 1 - à remplir'!$P$31:$P$400,DI$3,'Étape 1 - à remplir'!$G$31:$G$400,"kg")),IF(DI$2="Atelier",IF(DI$3="Tous",SUMIFS('Étape 1 - à remplir'!$F$31:$F$400,'Étape 1 - à remplir'!$E$31:$E$400,MASQ2!CZ137,'Étape 1 - à remplir'!$G$31:$G$400,"kg"),SUMIFS('Étape 1 - à remplir'!$F$31:$F$400,'Étape 1 - à remplir'!$E$31:$E$400,MASQ2!CZ137,'Étape 1 - à remplir'!$O$31:$O$400,DI$3,'Étape 1 - à remplir'!$G$31:$G$400,"kg")),IF(DI$2="Espèce",IF(DI$3="Tous",SUMIFS('Étape 1 - à remplir'!$F$31:$F$400,'Étape 1 - à remplir'!$E$31:$E$400,MASQ2!CZ137,'Étape 1 - à remplir'!$G$31:$G$400,"kg"),SUMIFS('Étape 1 - à remplir'!$F$31:$F$400,'Étape 1 - à remplir'!$E$31:$E$400,MASQ2!CZ137,'Étape 1 - à remplir'!$N$31:$N$400,DI$3,'Étape 1 - à remplir'!$G$31:$G$400,"kg")))))))</f>
        <v>#N/A</v>
      </c>
      <c r="DB137" s="104">
        <f t="shared" si="122"/>
        <v>0</v>
      </c>
      <c r="DC137" s="204" t="str">
        <f t="shared" si="115"/>
        <v>Acide oxolinique</v>
      </c>
      <c r="DD137" s="204" t="str">
        <f t="shared" si="116"/>
        <v/>
      </c>
      <c r="DE137" s="204" t="str">
        <f t="shared" si="117"/>
        <v/>
      </c>
      <c r="DF137" s="204" t="str">
        <f t="shared" si="118"/>
        <v>Quinolones</v>
      </c>
      <c r="DG137" s="204" t="str">
        <f t="shared" si="119"/>
        <v/>
      </c>
      <c r="DH137" s="97" t="str">
        <f t="shared" si="120"/>
        <v/>
      </c>
      <c r="DI137" s="78"/>
      <c r="DJ137" s="78"/>
      <c r="DK137" s="77" t="str">
        <f ca="1"/>
        <v>COFOXYL PO</v>
      </c>
      <c r="DL137" s="79" t="e">
        <f ca="1"/>
        <v>#N/A</v>
      </c>
      <c r="DM137" s="102"/>
      <c r="DN137" s="8"/>
      <c r="DO137" s="8"/>
      <c r="DP137" s="8"/>
      <c r="DQ137" s="8"/>
      <c r="DR137" s="8"/>
      <c r="DS137" s="8"/>
      <c r="DT137" s="8"/>
      <c r="DU137" s="8"/>
      <c r="DV137" s="8"/>
      <c r="DW137" s="8"/>
      <c r="DX137" s="8"/>
      <c r="DY137" s="8"/>
      <c r="DZ137" s="8"/>
      <c r="EA137" s="8"/>
      <c r="EB137" s="8"/>
      <c r="EC137" s="8"/>
      <c r="ED137" s="8"/>
      <c r="EE137" s="8"/>
      <c r="EF137" s="8"/>
      <c r="EG137" s="8"/>
      <c r="EH137" s="8"/>
      <c r="EI137" s="8"/>
      <c r="EJ137" s="97"/>
    </row>
    <row r="138" spans="1:140" x14ac:dyDescent="0.25">
      <c r="A138" s="56"/>
      <c r="B138" s="8"/>
      <c r="C138" s="8"/>
      <c r="D138" s="8"/>
      <c r="E138" s="8"/>
      <c r="F138" s="8"/>
      <c r="G138" s="8"/>
      <c r="H138" s="8"/>
      <c r="I138" s="102" t="str">
        <f>INDEX(Données_ATB!BE:BV,MATCH(MASQ2!J138,Données_ATB!BE:BE,0),18)</f>
        <v>x</v>
      </c>
      <c r="J138" s="77" t="str">
        <f>Données_ATB!BE137</f>
        <v>COLAMPI I</v>
      </c>
      <c r="K138" s="204" t="e">
        <f>IF(IF(S$2="Catégorie",IF(S$3="Toutes",SUMIFS('Étape 1 - à remplir'!$F$31:$F$400,'Étape 1 - à remplir'!$E$31:$E$400,MASQ2!J138,'Étape 1 - à remplir'!$G$31:$G$400,"animaux"),SUMIFS('Étape 1 - à remplir'!$F$31:$F$400,'Étape 1 - à remplir'!$E$31:$E$400,MASQ2!J138,'Étape 1 - à remplir'!$C$31:$C$400,S$3)),IF(S$2="Âge",IF(S$3="Tous",SUMIFS('Étape 1 - à remplir'!$F$31:$F$400,'Étape 1 - à remplir'!$E$31:$E$400,MASQ2!J138,'Étape 1 - à remplir'!$G$31:$G$400,"animaux"),SUMIFS('Étape 1 - à remplir'!$F$31:$F$400,'Étape 1 - à remplir'!$E$31:$E$400,MASQ2!J138,'Étape 1 - à remplir'!$P$31:$P$400,S$3)),IF(S$2="Atelier",IF(S$3="Tous",SUMIFS('Étape 1 - à remplir'!$F$31:$F$400,'Étape 1 - à remplir'!$E$31:$E$400,MASQ2!J138,'Étape 1 - à remplir'!$G$31:$G$400,"animaux"),SUMIFS('Étape 1 - à remplir'!$F$31:$F$400,'Étape 1 - à remplir'!$E$31:$E$400,MASQ2!J138,'Étape 1 - à remplir'!$O$31:$O$400,S$3)),IF(S$2="Espèce",IF(S$3="Tous",SUMIFS('Étape 1 - à remplir'!$F$31:$F$400,'Étape 1 - à remplir'!$E$31:$E$400,MASQ2!J138,'Étape 1 - à remplir'!$G$31:$G$400,"animaux"),SUMIFS('Étape 1 - à remplir'!$F$31:$F$400,'Étape 1 - à remplir'!$E$31:$E$400,MASQ2!J138,'Étape 1 - à remplir'!$N$31:$N$400,S$3))))))=0,NA(),IF(S$2="Catégorie",IF(S$3="Toutes",SUMIFS('Étape 1 - à remplir'!$F$31:$F$400,'Étape 1 - à remplir'!$E$31:$E$400,MASQ2!J138,'Étape 1 - à remplir'!$G$31:$G$400,"animaux"),SUMIFS('Étape 1 - à remplir'!$F$31:$F$400,'Étape 1 - à remplir'!$E$31:$E$400,MASQ2!J138,'Étape 1 - à remplir'!$C$31:$C$400,S$3)),IF(S$2="Âge",IF(S$3="Tous",SUMIFS('Étape 1 - à remplir'!$F$31:$F$400,'Étape 1 - à remplir'!$E$31:$E$400,MASQ2!J138,'Étape 1 - à remplir'!$G$31:$G$400,"animaux"),SUMIFS('Étape 1 - à remplir'!$F$31:$F$400,'Étape 1 - à remplir'!$E$31:$E$400,MASQ2!J138,'Étape 1 - à remplir'!$P$31:$P$400,S$3)),IF(S$2="Atelier",IF(S$3="Tous",SUMIFS('Étape 1 - à remplir'!$F$31:$F$400,'Étape 1 - à remplir'!$E$31:$E$400,MASQ2!J138,'Étape 1 - à remplir'!$G$31:$G$400,"animaux"),SUMIFS('Étape 1 - à remplir'!$F$31:$F$400,'Étape 1 - à remplir'!$E$31:$E$400,MASQ2!J138,'Étape 1 - à remplir'!$O$31:$O$400,S$3)),IF(S$2="Espèce",IF(S$3="Tous",SUMIFS('Étape 1 - à remplir'!$F$31:$F$400,'Étape 1 - à remplir'!$E$31:$E$400,MASQ2!J138,'Étape 1 - à remplir'!$G$31:$G$400,"animaux"),SUMIFS('Étape 1 - à remplir'!$F$31:$F$400,'Étape 1 - à remplir'!$E$31:$E$400,MASQ2!J138,'Étape 1 - à remplir'!$N$31:$N$400,S$3)))))))</f>
        <v>#N/A</v>
      </c>
      <c r="L138" s="97">
        <f t="shared" si="123"/>
        <v>0</v>
      </c>
      <c r="M138" s="56" t="str">
        <f>Données_ATB!BN137</f>
        <v>Ampicilline</v>
      </c>
      <c r="N138" s="204" t="str">
        <f>Données_ATB!BO137</f>
        <v>Colistine</v>
      </c>
      <c r="O138" s="97" t="str">
        <f>Données_ATB!BP137</f>
        <v/>
      </c>
      <c r="P138" s="77" t="str">
        <f>Données_ATB!BR137</f>
        <v>Penicillines</v>
      </c>
      <c r="Q138" s="78" t="str">
        <f>Données_ATB!BS137</f>
        <v>Polypeptides</v>
      </c>
      <c r="R138" s="79" t="str">
        <f>Données_ATB!BT137</f>
        <v/>
      </c>
      <c r="S138" s="78"/>
      <c r="T138" s="78"/>
      <c r="U138" s="77" t="str">
        <f ca="1"/>
        <v>COLAMPI I</v>
      </c>
      <c r="V138" s="79" t="e">
        <f ca="1"/>
        <v>#N/A</v>
      </c>
      <c r="W138" s="102"/>
      <c r="X138" s="8"/>
      <c r="Y138" s="8"/>
      <c r="Z138" s="8"/>
      <c r="AA138" s="8"/>
      <c r="AB138" s="102"/>
      <c r="AC138" s="8"/>
      <c r="AD138" s="8"/>
      <c r="AE138" s="8"/>
      <c r="AF138" s="8"/>
      <c r="AG138" s="8"/>
      <c r="AH138" s="8"/>
      <c r="AI138" s="8"/>
      <c r="AJ138" s="8"/>
      <c r="AK138" s="8"/>
      <c r="AL138" s="8"/>
      <c r="AM138" s="8"/>
      <c r="AN138" s="8"/>
      <c r="AO138" s="8"/>
      <c r="AP138" s="8"/>
      <c r="AQ138" s="8"/>
      <c r="AR138" s="8"/>
      <c r="AS138" s="8"/>
      <c r="AT138" s="97"/>
      <c r="AV138" s="56"/>
      <c r="AW138" s="8"/>
      <c r="AX138" s="8"/>
      <c r="AY138" s="8"/>
      <c r="AZ138" s="8"/>
      <c r="BA138" s="8"/>
      <c r="BB138" s="8"/>
      <c r="BC138" s="8"/>
      <c r="BD138" s="102" t="str">
        <f t="shared" si="105"/>
        <v>x</v>
      </c>
      <c r="BE138" s="56" t="str">
        <f t="shared" si="106"/>
        <v>COLAMPI I</v>
      </c>
      <c r="BF138" s="204" t="e">
        <f>IF(IF(BN$2="Catégorie",IF(BN$3="Toutes",SUMIFS('Étape 1 - à remplir'!$F$31:$F$400,'Étape 1 - à remplir'!$E$31:$E$400,MASQ2!BE138,'Étape 1 - à remplir'!$G$31:$G$400,"lots"),SUMIFS('Étape 1 - à remplir'!$F$31:$F$400,'Étape 1 - à remplir'!$E$31:$E$400,MASQ2!BE138,'Étape 1 - à remplir'!$C$31:$C$400,BN$3)),IF(BN$2="Âge",IF(BN$3="Tous",SUMIFS('Étape 1 - à remplir'!$F$31:$F$400,'Étape 1 - à remplir'!$E$31:$E$400,MASQ2!BE138,'Étape 1 - à remplir'!$G$31:$G$400,"lots"),SUMIFS('Étape 1 - à remplir'!$F$31:$F$400,'Étape 1 - à remplir'!$E$31:$E$400,MASQ2!BE138,'Étape 1 - à remplir'!$P$31:$P$400,BN$3,'Étape 1 - à remplir'!$G$31:$G$400,"lots")),IF(BN$2="Atelier",IF(BN$3="Tous",SUMIFS('Étape 1 - à remplir'!$F$31:$F$400,'Étape 1 - à remplir'!$E$31:$E$400,MASQ2!BE138,'Étape 1 - à remplir'!$G$31:$G$400,"lots"),SUMIFS('Étape 1 - à remplir'!$F$31:$F$400,'Étape 1 - à remplir'!$E$31:$E$400,MASQ2!BE138,'Étape 1 - à remplir'!$O$31:$O$400,BN$3,'Étape 1 - à remplir'!$G$31:$G$400,"lots")),IF(BN$2="Espèce",IF(BN$3="Tous",SUMIFS('Étape 1 - à remplir'!$F$31:$F$400,'Étape 1 - à remplir'!$E$31:$E$400,MASQ2!BE138,'Étape 1 - à remplir'!$G$31:$G$400,"lots"),SUMIFS('Étape 1 - à remplir'!$F$31:$F$400,'Étape 1 - à remplir'!$E$31:$E$400,MASQ2!BE138,'Étape 1 - à remplir'!$N$31:$N$400,BN$3,'Étape 1 - à remplir'!$G$31:$G$400,"lots"))))))=0,NA(),IF(BN$2="Catégorie",IF(BN$3="Toutes",SUMIFS('Étape 1 - à remplir'!$F$31:$F$400,'Étape 1 - à remplir'!$E$31:$E$400,MASQ2!BE138,'Étape 1 - à remplir'!$G$31:$G$400,"lots"),SUMIFS('Étape 1 - à remplir'!$F$31:$F$400,'Étape 1 - à remplir'!$E$31:$E$400,MASQ2!BE138,'Étape 1 - à remplir'!$C$31:$C$400,BN$3)),IF(BN$2="Âge",IF(BN$3="Tous",SUMIFS('Étape 1 - à remplir'!$F$31:$F$400,'Étape 1 - à remplir'!$E$31:$E$400,MASQ2!BE138,'Étape 1 - à remplir'!$G$31:$G$400,"lots"),SUMIFS('Étape 1 - à remplir'!$F$31:$F$400,'Étape 1 - à remplir'!$E$31:$E$400,MASQ2!BE138,'Étape 1 - à remplir'!$P$31:$P$400,BN$3,'Étape 1 - à remplir'!$G$31:$G$400,"lots")),IF(BN$2="Atelier",IF(BN$3="Tous",SUMIFS('Étape 1 - à remplir'!$F$31:$F$400,'Étape 1 - à remplir'!$E$31:$E$400,MASQ2!BE138,'Étape 1 - à remplir'!$G$31:$G$400,"lots"),SUMIFS('Étape 1 - à remplir'!$F$31:$F$400,'Étape 1 - à remplir'!$E$31:$E$400,MASQ2!BE138,'Étape 1 - à remplir'!$O$31:$O$400,BN$3,'Étape 1 - à remplir'!$G$31:$G$400,"lots")),IF(BN$2="Espèce",IF(BN$3="Tous",SUMIFS('Étape 1 - à remplir'!$F$31:$F$400,'Étape 1 - à remplir'!$E$31:$E$400,MASQ2!BE138,'Étape 1 - à remplir'!$G$31:$G$400,"lots"),SUMIFS('Étape 1 - à remplir'!$F$31:$F$400,'Étape 1 - à remplir'!$E$31:$E$400,MASQ2!BE138,'Étape 1 - à remplir'!$N$31:$N$400,BN$3,'Étape 1 - à remplir'!$G$31:$G$400,"lots")))))))</f>
        <v>#N/A</v>
      </c>
      <c r="BG138" s="204">
        <f t="shared" si="121"/>
        <v>0</v>
      </c>
      <c r="BH138" s="204" t="str">
        <f t="shared" si="107"/>
        <v>Ampicilline</v>
      </c>
      <c r="BI138" s="204" t="str">
        <f t="shared" si="108"/>
        <v>Colistine</v>
      </c>
      <c r="BJ138" s="204" t="str">
        <f t="shared" si="109"/>
        <v/>
      </c>
      <c r="BK138" s="204" t="str">
        <f t="shared" si="110"/>
        <v>Penicillines</v>
      </c>
      <c r="BL138" s="204" t="str">
        <f t="shared" si="111"/>
        <v>Polypeptides</v>
      </c>
      <c r="BM138" s="97" t="str">
        <f t="shared" si="112"/>
        <v/>
      </c>
      <c r="BN138" s="78"/>
      <c r="BO138" s="78"/>
      <c r="BP138" s="77" t="str">
        <f ca="1"/>
        <v>COLAMPI I</v>
      </c>
      <c r="BQ138" s="79" t="e">
        <f ca="1"/>
        <v>#N/A</v>
      </c>
      <c r="BR138" s="102"/>
      <c r="BS138" s="8"/>
      <c r="BT138" s="8"/>
      <c r="BU138" s="8"/>
      <c r="BV138" s="8"/>
      <c r="BW138" s="8"/>
      <c r="BX138" s="8"/>
      <c r="BY138" s="8"/>
      <c r="BZ138" s="8"/>
      <c r="CA138" s="8"/>
      <c r="CB138" s="8"/>
      <c r="CC138" s="8"/>
      <c r="CD138" s="8"/>
      <c r="CE138" s="8"/>
      <c r="CF138" s="8"/>
      <c r="CG138" s="8"/>
      <c r="CH138" s="8"/>
      <c r="CI138" s="8"/>
      <c r="CJ138" s="8"/>
      <c r="CK138" s="8"/>
      <c r="CL138" s="8"/>
      <c r="CM138" s="8"/>
      <c r="CN138" s="8"/>
      <c r="CO138" s="97"/>
      <c r="CQ138" s="56"/>
      <c r="CR138" s="8"/>
      <c r="CS138" s="8"/>
      <c r="CT138" s="8"/>
      <c r="CU138" s="8"/>
      <c r="CV138" s="8"/>
      <c r="CW138" s="8"/>
      <c r="CX138" s="8"/>
      <c r="CY138" s="102" t="str">
        <f t="shared" si="113"/>
        <v>x</v>
      </c>
      <c r="CZ138" s="56" t="str">
        <f t="shared" si="114"/>
        <v>COLAMPI I</v>
      </c>
      <c r="DA138" s="204" t="e">
        <f>IF(IF(DI$2="Catégorie",IF(DI$3="Toutes",SUMIFS('Étape 1 - à remplir'!$F$31:$F$400,'Étape 1 - à remplir'!$E$31:$E$400,MASQ2!CZ138,'Étape 1 - à remplir'!$G$31:$G$400,"kg"),SUMIFS('Étape 1 - à remplir'!$F$31:$F$400,'Étape 1 - à remplir'!$E$31:$E$400,MASQ2!CZ138,'Étape 1 - à remplir'!$C$31:$C$400,DI$3)),IF(DI$2="Âge",IF(DI$3="Tous",SUMIFS('Étape 1 - à remplir'!$F$31:$F$400,'Étape 1 - à remplir'!$E$31:$E$400,MASQ2!CZ138,'Étape 1 - à remplir'!$G$31:$G$400,"kg"),SUMIFS('Étape 1 - à remplir'!$F$31:$F$400,'Étape 1 - à remplir'!$E$31:$E$400,MASQ2!CZ138,'Étape 1 - à remplir'!$P$31:$P$400,DI$3,'Étape 1 - à remplir'!$G$31:$G$400,"kg")),IF(DI$2="Atelier",IF(DI$3="Tous",SUMIFS('Étape 1 - à remplir'!$F$31:$F$400,'Étape 1 - à remplir'!$E$31:$E$400,MASQ2!CZ138,'Étape 1 - à remplir'!$G$31:$G$400,"kg"),SUMIFS('Étape 1 - à remplir'!$F$31:$F$400,'Étape 1 - à remplir'!$E$31:$E$400,MASQ2!CZ138,'Étape 1 - à remplir'!$O$31:$O$400,DI$3,'Étape 1 - à remplir'!$G$31:$G$400,"kg")),IF(DI$2="Espèce",IF(DI$3="Tous",SUMIFS('Étape 1 - à remplir'!$F$31:$F$400,'Étape 1 - à remplir'!$E$31:$E$400,MASQ2!CZ138,'Étape 1 - à remplir'!$G$31:$G$400,"kg"),SUMIFS('Étape 1 - à remplir'!$F$31:$F$400,'Étape 1 - à remplir'!$E$31:$E$400,MASQ2!CZ138,'Étape 1 - à remplir'!$N$31:$N$400,DI$3,'Étape 1 - à remplir'!$G$31:$G$400,"kg"))))))=0,NA(),IF(DI$2="Catégorie",IF(DI$3="Toutes",SUMIFS('Étape 1 - à remplir'!$F$31:$F$400,'Étape 1 - à remplir'!$E$31:$E$400,MASQ2!CZ138,'Étape 1 - à remplir'!$G$31:$G$400,"kg"),SUMIFS('Étape 1 - à remplir'!$F$31:$F$400,'Étape 1 - à remplir'!$E$31:$E$400,MASQ2!CZ138,'Étape 1 - à remplir'!$C$31:$C$400,DI$3)),IF(DI$2="Âge",IF(DI$3="Tous",SUMIFS('Étape 1 - à remplir'!$F$31:$F$400,'Étape 1 - à remplir'!$E$31:$E$400,MASQ2!CZ138,'Étape 1 - à remplir'!$G$31:$G$400,"kg"),SUMIFS('Étape 1 - à remplir'!$F$31:$F$400,'Étape 1 - à remplir'!$E$31:$E$400,MASQ2!CZ138,'Étape 1 - à remplir'!$P$31:$P$400,DI$3,'Étape 1 - à remplir'!$G$31:$G$400,"kg")),IF(DI$2="Atelier",IF(DI$3="Tous",SUMIFS('Étape 1 - à remplir'!$F$31:$F$400,'Étape 1 - à remplir'!$E$31:$E$400,MASQ2!CZ138,'Étape 1 - à remplir'!$G$31:$G$400,"kg"),SUMIFS('Étape 1 - à remplir'!$F$31:$F$400,'Étape 1 - à remplir'!$E$31:$E$400,MASQ2!CZ138,'Étape 1 - à remplir'!$O$31:$O$400,DI$3,'Étape 1 - à remplir'!$G$31:$G$400,"kg")),IF(DI$2="Espèce",IF(DI$3="Tous",SUMIFS('Étape 1 - à remplir'!$F$31:$F$400,'Étape 1 - à remplir'!$E$31:$E$400,MASQ2!CZ138,'Étape 1 - à remplir'!$G$31:$G$400,"kg"),SUMIFS('Étape 1 - à remplir'!$F$31:$F$400,'Étape 1 - à remplir'!$E$31:$E$400,MASQ2!CZ138,'Étape 1 - à remplir'!$N$31:$N$400,DI$3,'Étape 1 - à remplir'!$G$31:$G$400,"kg")))))))</f>
        <v>#N/A</v>
      </c>
      <c r="DB138" s="104">
        <f t="shared" si="122"/>
        <v>0</v>
      </c>
      <c r="DC138" s="204" t="str">
        <f t="shared" si="115"/>
        <v>Ampicilline</v>
      </c>
      <c r="DD138" s="204" t="str">
        <f t="shared" si="116"/>
        <v>Colistine</v>
      </c>
      <c r="DE138" s="204" t="str">
        <f t="shared" si="117"/>
        <v/>
      </c>
      <c r="DF138" s="204" t="str">
        <f t="shared" si="118"/>
        <v>Penicillines</v>
      </c>
      <c r="DG138" s="204" t="str">
        <f t="shared" si="119"/>
        <v>Polypeptides</v>
      </c>
      <c r="DH138" s="97" t="str">
        <f t="shared" si="120"/>
        <v/>
      </c>
      <c r="DI138" s="78"/>
      <c r="DJ138" s="78"/>
      <c r="DK138" s="77" t="str">
        <f ca="1"/>
        <v>COLAMPI I</v>
      </c>
      <c r="DL138" s="79" t="e">
        <f ca="1"/>
        <v>#N/A</v>
      </c>
      <c r="DM138" s="102"/>
      <c r="DN138" s="8"/>
      <c r="DO138" s="8"/>
      <c r="DP138" s="8"/>
      <c r="DQ138" s="8"/>
      <c r="DR138" s="8"/>
      <c r="DS138" s="8"/>
      <c r="DT138" s="8"/>
      <c r="DU138" s="8"/>
      <c r="DV138" s="8"/>
      <c r="DW138" s="8"/>
      <c r="DX138" s="8"/>
      <c r="DY138" s="8"/>
      <c r="DZ138" s="8"/>
      <c r="EA138" s="8"/>
      <c r="EB138" s="8"/>
      <c r="EC138" s="8"/>
      <c r="ED138" s="8"/>
      <c r="EE138" s="8"/>
      <c r="EF138" s="8"/>
      <c r="EG138" s="8"/>
      <c r="EH138" s="8"/>
      <c r="EI138" s="8"/>
      <c r="EJ138" s="97"/>
    </row>
    <row r="139" spans="1:140" x14ac:dyDescent="0.25">
      <c r="A139" s="56"/>
      <c r="B139" s="8"/>
      <c r="C139" s="8"/>
      <c r="D139" s="8"/>
      <c r="E139" s="8"/>
      <c r="F139" s="8"/>
      <c r="G139" s="8"/>
      <c r="H139" s="8"/>
      <c r="I139" s="102" t="str">
        <f>INDEX(Données_ATB!BE:BV,MATCH(MASQ2!J139,Données_ATB!BE:BE,0),18)</f>
        <v>x</v>
      </c>
      <c r="J139" s="77" t="str">
        <f>Données_ATB!BE138</f>
        <v>COLDOSTIN 4 800 000 IU/G POUDRE POUR ADMINISTRATION DANS L'EAU OU LE LAIT</v>
      </c>
      <c r="K139" s="204" t="e">
        <f>IF(IF(S$2="Catégorie",IF(S$3="Toutes",SUMIFS('Étape 1 - à remplir'!$F$31:$F$400,'Étape 1 - à remplir'!$E$31:$E$400,MASQ2!J139,'Étape 1 - à remplir'!$G$31:$G$400,"animaux"),SUMIFS('Étape 1 - à remplir'!$F$31:$F$400,'Étape 1 - à remplir'!$E$31:$E$400,MASQ2!J139,'Étape 1 - à remplir'!$C$31:$C$400,S$3)),IF(S$2="Âge",IF(S$3="Tous",SUMIFS('Étape 1 - à remplir'!$F$31:$F$400,'Étape 1 - à remplir'!$E$31:$E$400,MASQ2!J139,'Étape 1 - à remplir'!$G$31:$G$400,"animaux"),SUMIFS('Étape 1 - à remplir'!$F$31:$F$400,'Étape 1 - à remplir'!$E$31:$E$400,MASQ2!J139,'Étape 1 - à remplir'!$P$31:$P$400,S$3)),IF(S$2="Atelier",IF(S$3="Tous",SUMIFS('Étape 1 - à remplir'!$F$31:$F$400,'Étape 1 - à remplir'!$E$31:$E$400,MASQ2!J139,'Étape 1 - à remplir'!$G$31:$G$400,"animaux"),SUMIFS('Étape 1 - à remplir'!$F$31:$F$400,'Étape 1 - à remplir'!$E$31:$E$400,MASQ2!J139,'Étape 1 - à remplir'!$O$31:$O$400,S$3)),IF(S$2="Espèce",IF(S$3="Tous",SUMIFS('Étape 1 - à remplir'!$F$31:$F$400,'Étape 1 - à remplir'!$E$31:$E$400,MASQ2!J139,'Étape 1 - à remplir'!$G$31:$G$400,"animaux"),SUMIFS('Étape 1 - à remplir'!$F$31:$F$400,'Étape 1 - à remplir'!$E$31:$E$400,MASQ2!J139,'Étape 1 - à remplir'!$N$31:$N$400,S$3))))))=0,NA(),IF(S$2="Catégorie",IF(S$3="Toutes",SUMIFS('Étape 1 - à remplir'!$F$31:$F$400,'Étape 1 - à remplir'!$E$31:$E$400,MASQ2!J139,'Étape 1 - à remplir'!$G$31:$G$400,"animaux"),SUMIFS('Étape 1 - à remplir'!$F$31:$F$400,'Étape 1 - à remplir'!$E$31:$E$400,MASQ2!J139,'Étape 1 - à remplir'!$C$31:$C$400,S$3)),IF(S$2="Âge",IF(S$3="Tous",SUMIFS('Étape 1 - à remplir'!$F$31:$F$400,'Étape 1 - à remplir'!$E$31:$E$400,MASQ2!J139,'Étape 1 - à remplir'!$G$31:$G$400,"animaux"),SUMIFS('Étape 1 - à remplir'!$F$31:$F$400,'Étape 1 - à remplir'!$E$31:$E$400,MASQ2!J139,'Étape 1 - à remplir'!$P$31:$P$400,S$3)),IF(S$2="Atelier",IF(S$3="Tous",SUMIFS('Étape 1 - à remplir'!$F$31:$F$400,'Étape 1 - à remplir'!$E$31:$E$400,MASQ2!J139,'Étape 1 - à remplir'!$G$31:$G$400,"animaux"),SUMIFS('Étape 1 - à remplir'!$F$31:$F$400,'Étape 1 - à remplir'!$E$31:$E$400,MASQ2!J139,'Étape 1 - à remplir'!$O$31:$O$400,S$3)),IF(S$2="Espèce",IF(S$3="Tous",SUMIFS('Étape 1 - à remplir'!$F$31:$F$400,'Étape 1 - à remplir'!$E$31:$E$400,MASQ2!J139,'Étape 1 - à remplir'!$G$31:$G$400,"animaux"),SUMIFS('Étape 1 - à remplir'!$F$31:$F$400,'Étape 1 - à remplir'!$E$31:$E$400,MASQ2!J139,'Étape 1 - à remplir'!$N$31:$N$400,S$3)))))))</f>
        <v>#N/A</v>
      </c>
      <c r="L139" s="97">
        <f t="shared" si="123"/>
        <v>0</v>
      </c>
      <c r="M139" s="56" t="str">
        <f>Données_ATB!BN138</f>
        <v>Colistine</v>
      </c>
      <c r="N139" s="204" t="str">
        <f>Données_ATB!BO138</f>
        <v/>
      </c>
      <c r="O139" s="97" t="str">
        <f>Données_ATB!BP138</f>
        <v/>
      </c>
      <c r="P139" s="77" t="str">
        <f>Données_ATB!BR138</f>
        <v>Polypeptides</v>
      </c>
      <c r="Q139" s="78" t="str">
        <f>Données_ATB!BS138</f>
        <v/>
      </c>
      <c r="R139" s="79" t="str">
        <f>Données_ATB!BT138</f>
        <v/>
      </c>
      <c r="S139" s="78"/>
      <c r="T139" s="78"/>
      <c r="U139" s="77" t="str">
        <f ca="1"/>
        <v>COLDOSTIN 4 800 000 IU/G POUDRE POUR ADMINISTRATION DANS L'EAU OU LE LAIT</v>
      </c>
      <c r="V139" s="79" t="e">
        <f ca="1"/>
        <v>#N/A</v>
      </c>
      <c r="W139" s="102"/>
      <c r="X139" s="8"/>
      <c r="Y139" s="8"/>
      <c r="Z139" s="8"/>
      <c r="AA139" s="8"/>
      <c r="AB139" s="102"/>
      <c r="AC139" s="8"/>
      <c r="AD139" s="8"/>
      <c r="AE139" s="8"/>
      <c r="AF139" s="8"/>
      <c r="AG139" s="8"/>
      <c r="AH139" s="8"/>
      <c r="AI139" s="8"/>
      <c r="AJ139" s="8"/>
      <c r="AK139" s="8"/>
      <c r="AL139" s="8"/>
      <c r="AM139" s="8"/>
      <c r="AN139" s="8"/>
      <c r="AO139" s="8"/>
      <c r="AP139" s="8"/>
      <c r="AQ139" s="8"/>
      <c r="AR139" s="8"/>
      <c r="AS139" s="8"/>
      <c r="AT139" s="97"/>
      <c r="AV139" s="56"/>
      <c r="AW139" s="8"/>
      <c r="AX139" s="8"/>
      <c r="AY139" s="8"/>
      <c r="AZ139" s="8"/>
      <c r="BA139" s="8"/>
      <c r="BB139" s="8"/>
      <c r="BC139" s="8"/>
      <c r="BD139" s="102" t="str">
        <f t="shared" si="105"/>
        <v>x</v>
      </c>
      <c r="BE139" s="56" t="str">
        <f t="shared" si="106"/>
        <v>COLDOSTIN 4 800 000 IU/G POUDRE POUR ADMINISTRATION DANS L'EAU OU LE LAIT</v>
      </c>
      <c r="BF139" s="204" t="e">
        <f>IF(IF(BN$2="Catégorie",IF(BN$3="Toutes",SUMIFS('Étape 1 - à remplir'!$F$31:$F$400,'Étape 1 - à remplir'!$E$31:$E$400,MASQ2!BE139,'Étape 1 - à remplir'!$G$31:$G$400,"lots"),SUMIFS('Étape 1 - à remplir'!$F$31:$F$400,'Étape 1 - à remplir'!$E$31:$E$400,MASQ2!BE139,'Étape 1 - à remplir'!$C$31:$C$400,BN$3)),IF(BN$2="Âge",IF(BN$3="Tous",SUMIFS('Étape 1 - à remplir'!$F$31:$F$400,'Étape 1 - à remplir'!$E$31:$E$400,MASQ2!BE139,'Étape 1 - à remplir'!$G$31:$G$400,"lots"),SUMIFS('Étape 1 - à remplir'!$F$31:$F$400,'Étape 1 - à remplir'!$E$31:$E$400,MASQ2!BE139,'Étape 1 - à remplir'!$P$31:$P$400,BN$3,'Étape 1 - à remplir'!$G$31:$G$400,"lots")),IF(BN$2="Atelier",IF(BN$3="Tous",SUMIFS('Étape 1 - à remplir'!$F$31:$F$400,'Étape 1 - à remplir'!$E$31:$E$400,MASQ2!BE139,'Étape 1 - à remplir'!$G$31:$G$400,"lots"),SUMIFS('Étape 1 - à remplir'!$F$31:$F$400,'Étape 1 - à remplir'!$E$31:$E$400,MASQ2!BE139,'Étape 1 - à remplir'!$O$31:$O$400,BN$3,'Étape 1 - à remplir'!$G$31:$G$400,"lots")),IF(BN$2="Espèce",IF(BN$3="Tous",SUMIFS('Étape 1 - à remplir'!$F$31:$F$400,'Étape 1 - à remplir'!$E$31:$E$400,MASQ2!BE139,'Étape 1 - à remplir'!$G$31:$G$400,"lots"),SUMIFS('Étape 1 - à remplir'!$F$31:$F$400,'Étape 1 - à remplir'!$E$31:$E$400,MASQ2!BE139,'Étape 1 - à remplir'!$N$31:$N$400,BN$3,'Étape 1 - à remplir'!$G$31:$G$400,"lots"))))))=0,NA(),IF(BN$2="Catégorie",IF(BN$3="Toutes",SUMIFS('Étape 1 - à remplir'!$F$31:$F$400,'Étape 1 - à remplir'!$E$31:$E$400,MASQ2!BE139,'Étape 1 - à remplir'!$G$31:$G$400,"lots"),SUMIFS('Étape 1 - à remplir'!$F$31:$F$400,'Étape 1 - à remplir'!$E$31:$E$400,MASQ2!BE139,'Étape 1 - à remplir'!$C$31:$C$400,BN$3)),IF(BN$2="Âge",IF(BN$3="Tous",SUMIFS('Étape 1 - à remplir'!$F$31:$F$400,'Étape 1 - à remplir'!$E$31:$E$400,MASQ2!BE139,'Étape 1 - à remplir'!$G$31:$G$400,"lots"),SUMIFS('Étape 1 - à remplir'!$F$31:$F$400,'Étape 1 - à remplir'!$E$31:$E$400,MASQ2!BE139,'Étape 1 - à remplir'!$P$31:$P$400,BN$3,'Étape 1 - à remplir'!$G$31:$G$400,"lots")),IF(BN$2="Atelier",IF(BN$3="Tous",SUMIFS('Étape 1 - à remplir'!$F$31:$F$400,'Étape 1 - à remplir'!$E$31:$E$400,MASQ2!BE139,'Étape 1 - à remplir'!$G$31:$G$400,"lots"),SUMIFS('Étape 1 - à remplir'!$F$31:$F$400,'Étape 1 - à remplir'!$E$31:$E$400,MASQ2!BE139,'Étape 1 - à remplir'!$O$31:$O$400,BN$3,'Étape 1 - à remplir'!$G$31:$G$400,"lots")),IF(BN$2="Espèce",IF(BN$3="Tous",SUMIFS('Étape 1 - à remplir'!$F$31:$F$400,'Étape 1 - à remplir'!$E$31:$E$400,MASQ2!BE139,'Étape 1 - à remplir'!$G$31:$G$400,"lots"),SUMIFS('Étape 1 - à remplir'!$F$31:$F$400,'Étape 1 - à remplir'!$E$31:$E$400,MASQ2!BE139,'Étape 1 - à remplir'!$N$31:$N$400,BN$3,'Étape 1 - à remplir'!$G$31:$G$400,"lots")))))))</f>
        <v>#N/A</v>
      </c>
      <c r="BG139" s="204">
        <f t="shared" si="121"/>
        <v>0</v>
      </c>
      <c r="BH139" s="204" t="str">
        <f t="shared" si="107"/>
        <v>Colistine</v>
      </c>
      <c r="BI139" s="204" t="str">
        <f t="shared" si="108"/>
        <v/>
      </c>
      <c r="BJ139" s="204" t="str">
        <f t="shared" si="109"/>
        <v/>
      </c>
      <c r="BK139" s="204" t="str">
        <f t="shared" si="110"/>
        <v>Polypeptides</v>
      </c>
      <c r="BL139" s="204" t="str">
        <f t="shared" si="111"/>
        <v/>
      </c>
      <c r="BM139" s="97" t="str">
        <f t="shared" si="112"/>
        <v/>
      </c>
      <c r="BN139" s="78"/>
      <c r="BO139" s="78"/>
      <c r="BP139" s="77" t="str">
        <f ca="1"/>
        <v>COLDOSTIN 4 800 000 IU/G POUDRE POUR ADMINISTRATION DANS L'EAU OU LE LAIT</v>
      </c>
      <c r="BQ139" s="79" t="e">
        <f ca="1"/>
        <v>#N/A</v>
      </c>
      <c r="BR139" s="102"/>
      <c r="BS139" s="8"/>
      <c r="BT139" s="8"/>
      <c r="BU139" s="8"/>
      <c r="BV139" s="8"/>
      <c r="BW139" s="8"/>
      <c r="BX139" s="8"/>
      <c r="BY139" s="78"/>
      <c r="BZ139" s="8"/>
      <c r="CA139" s="8"/>
      <c r="CB139" s="8"/>
      <c r="CC139" s="8"/>
      <c r="CD139" s="8"/>
      <c r="CE139" s="8"/>
      <c r="CF139" s="8"/>
      <c r="CG139" s="8"/>
      <c r="CH139" s="8"/>
      <c r="CI139" s="8"/>
      <c r="CJ139" s="8"/>
      <c r="CK139" s="8"/>
      <c r="CL139" s="8"/>
      <c r="CM139" s="8"/>
      <c r="CN139" s="8"/>
      <c r="CO139" s="97"/>
      <c r="CQ139" s="56"/>
      <c r="CR139" s="8"/>
      <c r="CS139" s="8"/>
      <c r="CT139" s="8"/>
      <c r="CU139" s="8"/>
      <c r="CV139" s="8"/>
      <c r="CW139" s="8"/>
      <c r="CX139" s="8"/>
      <c r="CY139" s="102" t="str">
        <f t="shared" si="113"/>
        <v>x</v>
      </c>
      <c r="CZ139" s="56" t="str">
        <f t="shared" si="114"/>
        <v>COLDOSTIN 4 800 000 IU/G POUDRE POUR ADMINISTRATION DANS L'EAU OU LE LAIT</v>
      </c>
      <c r="DA139" s="204" t="e">
        <f>IF(IF(DI$2="Catégorie",IF(DI$3="Toutes",SUMIFS('Étape 1 - à remplir'!$F$31:$F$400,'Étape 1 - à remplir'!$E$31:$E$400,MASQ2!CZ139,'Étape 1 - à remplir'!$G$31:$G$400,"kg"),SUMIFS('Étape 1 - à remplir'!$F$31:$F$400,'Étape 1 - à remplir'!$E$31:$E$400,MASQ2!CZ139,'Étape 1 - à remplir'!$C$31:$C$400,DI$3)),IF(DI$2="Âge",IF(DI$3="Tous",SUMIFS('Étape 1 - à remplir'!$F$31:$F$400,'Étape 1 - à remplir'!$E$31:$E$400,MASQ2!CZ139,'Étape 1 - à remplir'!$G$31:$G$400,"kg"),SUMIFS('Étape 1 - à remplir'!$F$31:$F$400,'Étape 1 - à remplir'!$E$31:$E$400,MASQ2!CZ139,'Étape 1 - à remplir'!$P$31:$P$400,DI$3,'Étape 1 - à remplir'!$G$31:$G$400,"kg")),IF(DI$2="Atelier",IF(DI$3="Tous",SUMIFS('Étape 1 - à remplir'!$F$31:$F$400,'Étape 1 - à remplir'!$E$31:$E$400,MASQ2!CZ139,'Étape 1 - à remplir'!$G$31:$G$400,"kg"),SUMIFS('Étape 1 - à remplir'!$F$31:$F$400,'Étape 1 - à remplir'!$E$31:$E$400,MASQ2!CZ139,'Étape 1 - à remplir'!$O$31:$O$400,DI$3,'Étape 1 - à remplir'!$G$31:$G$400,"kg")),IF(DI$2="Espèce",IF(DI$3="Tous",SUMIFS('Étape 1 - à remplir'!$F$31:$F$400,'Étape 1 - à remplir'!$E$31:$E$400,MASQ2!CZ139,'Étape 1 - à remplir'!$G$31:$G$400,"kg"),SUMIFS('Étape 1 - à remplir'!$F$31:$F$400,'Étape 1 - à remplir'!$E$31:$E$400,MASQ2!CZ139,'Étape 1 - à remplir'!$N$31:$N$400,DI$3,'Étape 1 - à remplir'!$G$31:$G$400,"kg"))))))=0,NA(),IF(DI$2="Catégorie",IF(DI$3="Toutes",SUMIFS('Étape 1 - à remplir'!$F$31:$F$400,'Étape 1 - à remplir'!$E$31:$E$400,MASQ2!CZ139,'Étape 1 - à remplir'!$G$31:$G$400,"kg"),SUMIFS('Étape 1 - à remplir'!$F$31:$F$400,'Étape 1 - à remplir'!$E$31:$E$400,MASQ2!CZ139,'Étape 1 - à remplir'!$C$31:$C$400,DI$3)),IF(DI$2="Âge",IF(DI$3="Tous",SUMIFS('Étape 1 - à remplir'!$F$31:$F$400,'Étape 1 - à remplir'!$E$31:$E$400,MASQ2!CZ139,'Étape 1 - à remplir'!$G$31:$G$400,"kg"),SUMIFS('Étape 1 - à remplir'!$F$31:$F$400,'Étape 1 - à remplir'!$E$31:$E$400,MASQ2!CZ139,'Étape 1 - à remplir'!$P$31:$P$400,DI$3,'Étape 1 - à remplir'!$G$31:$G$400,"kg")),IF(DI$2="Atelier",IF(DI$3="Tous",SUMIFS('Étape 1 - à remplir'!$F$31:$F$400,'Étape 1 - à remplir'!$E$31:$E$400,MASQ2!CZ139,'Étape 1 - à remplir'!$G$31:$G$400,"kg"),SUMIFS('Étape 1 - à remplir'!$F$31:$F$400,'Étape 1 - à remplir'!$E$31:$E$400,MASQ2!CZ139,'Étape 1 - à remplir'!$O$31:$O$400,DI$3,'Étape 1 - à remplir'!$G$31:$G$400,"kg")),IF(DI$2="Espèce",IF(DI$3="Tous",SUMIFS('Étape 1 - à remplir'!$F$31:$F$400,'Étape 1 - à remplir'!$E$31:$E$400,MASQ2!CZ139,'Étape 1 - à remplir'!$G$31:$G$400,"kg"),SUMIFS('Étape 1 - à remplir'!$F$31:$F$400,'Étape 1 - à remplir'!$E$31:$E$400,MASQ2!CZ139,'Étape 1 - à remplir'!$N$31:$N$400,DI$3,'Étape 1 - à remplir'!$G$31:$G$400,"kg")))))))</f>
        <v>#N/A</v>
      </c>
      <c r="DB139" s="104">
        <f t="shared" si="122"/>
        <v>0</v>
      </c>
      <c r="DC139" s="204" t="str">
        <f t="shared" si="115"/>
        <v>Colistine</v>
      </c>
      <c r="DD139" s="204" t="str">
        <f t="shared" si="116"/>
        <v/>
      </c>
      <c r="DE139" s="204" t="str">
        <f t="shared" si="117"/>
        <v/>
      </c>
      <c r="DF139" s="204" t="str">
        <f t="shared" si="118"/>
        <v>Polypeptides</v>
      </c>
      <c r="DG139" s="204" t="str">
        <f t="shared" si="119"/>
        <v/>
      </c>
      <c r="DH139" s="97" t="str">
        <f t="shared" si="120"/>
        <v/>
      </c>
      <c r="DI139" s="78"/>
      <c r="DJ139" s="78"/>
      <c r="DK139" s="77" t="str">
        <f ca="1"/>
        <v>COLDOSTIN 4 800 000 IU/G POUDRE POUR ADMINISTRATION DANS L'EAU OU LE LAIT</v>
      </c>
      <c r="DL139" s="79" t="e">
        <f ca="1"/>
        <v>#N/A</v>
      </c>
      <c r="DM139" s="102"/>
      <c r="DN139" s="8"/>
      <c r="DO139" s="8"/>
      <c r="DP139" s="8"/>
      <c r="DQ139" s="8"/>
      <c r="DR139" s="8"/>
      <c r="DS139" s="8"/>
      <c r="DT139" s="8"/>
      <c r="DU139" s="8"/>
      <c r="DV139" s="8"/>
      <c r="DW139" s="8"/>
      <c r="DX139" s="8"/>
      <c r="DY139" s="8"/>
      <c r="DZ139" s="8"/>
      <c r="EA139" s="8"/>
      <c r="EB139" s="8"/>
      <c r="EC139" s="8"/>
      <c r="ED139" s="8"/>
      <c r="EE139" s="8"/>
      <c r="EF139" s="8"/>
      <c r="EG139" s="8"/>
      <c r="EH139" s="8"/>
      <c r="EI139" s="8"/>
      <c r="EJ139" s="97"/>
    </row>
    <row r="140" spans="1:140" x14ac:dyDescent="0.25">
      <c r="A140" s="56"/>
      <c r="B140" s="8"/>
      <c r="C140" s="8"/>
      <c r="D140" s="8"/>
      <c r="E140" s="8"/>
      <c r="F140" s="8"/>
      <c r="G140" s="8"/>
      <c r="H140" s="8"/>
      <c r="I140" s="102" t="str">
        <f>INDEX(Données_ATB!BE:BV,MATCH(MASQ2!J140,Données_ATB!BE:BE,0),18)</f>
        <v/>
      </c>
      <c r="J140" s="77" t="str">
        <f>Données_ATB!BE139</f>
        <v>COLFEN 300 MG/ML SOLUTION INJECTABLE POUR BOVINS ET PORCINS</v>
      </c>
      <c r="K140" s="204" t="e">
        <f>IF(IF(S$2="Catégorie",IF(S$3="Toutes",SUMIFS('Étape 1 - à remplir'!$F$31:$F$400,'Étape 1 - à remplir'!$E$31:$E$400,MASQ2!J140,'Étape 1 - à remplir'!$G$31:$G$400,"animaux"),SUMIFS('Étape 1 - à remplir'!$F$31:$F$400,'Étape 1 - à remplir'!$E$31:$E$400,MASQ2!J140,'Étape 1 - à remplir'!$C$31:$C$400,S$3)),IF(S$2="Âge",IF(S$3="Tous",SUMIFS('Étape 1 - à remplir'!$F$31:$F$400,'Étape 1 - à remplir'!$E$31:$E$400,MASQ2!J140,'Étape 1 - à remplir'!$G$31:$G$400,"animaux"),SUMIFS('Étape 1 - à remplir'!$F$31:$F$400,'Étape 1 - à remplir'!$E$31:$E$400,MASQ2!J140,'Étape 1 - à remplir'!$P$31:$P$400,S$3)),IF(S$2="Atelier",IF(S$3="Tous",SUMIFS('Étape 1 - à remplir'!$F$31:$F$400,'Étape 1 - à remplir'!$E$31:$E$400,MASQ2!J140,'Étape 1 - à remplir'!$G$31:$G$400,"animaux"),SUMIFS('Étape 1 - à remplir'!$F$31:$F$400,'Étape 1 - à remplir'!$E$31:$E$400,MASQ2!J140,'Étape 1 - à remplir'!$O$31:$O$400,S$3)),IF(S$2="Espèce",IF(S$3="Tous",SUMIFS('Étape 1 - à remplir'!$F$31:$F$400,'Étape 1 - à remplir'!$E$31:$E$400,MASQ2!J140,'Étape 1 - à remplir'!$G$31:$G$400,"animaux"),SUMIFS('Étape 1 - à remplir'!$F$31:$F$400,'Étape 1 - à remplir'!$E$31:$E$400,MASQ2!J140,'Étape 1 - à remplir'!$N$31:$N$400,S$3))))))=0,NA(),IF(S$2="Catégorie",IF(S$3="Toutes",SUMIFS('Étape 1 - à remplir'!$F$31:$F$400,'Étape 1 - à remplir'!$E$31:$E$400,MASQ2!J140,'Étape 1 - à remplir'!$G$31:$G$400,"animaux"),SUMIFS('Étape 1 - à remplir'!$F$31:$F$400,'Étape 1 - à remplir'!$E$31:$E$400,MASQ2!J140,'Étape 1 - à remplir'!$C$31:$C$400,S$3)),IF(S$2="Âge",IF(S$3="Tous",SUMIFS('Étape 1 - à remplir'!$F$31:$F$400,'Étape 1 - à remplir'!$E$31:$E$400,MASQ2!J140,'Étape 1 - à remplir'!$G$31:$G$400,"animaux"),SUMIFS('Étape 1 - à remplir'!$F$31:$F$400,'Étape 1 - à remplir'!$E$31:$E$400,MASQ2!J140,'Étape 1 - à remplir'!$P$31:$P$400,S$3)),IF(S$2="Atelier",IF(S$3="Tous",SUMIFS('Étape 1 - à remplir'!$F$31:$F$400,'Étape 1 - à remplir'!$E$31:$E$400,MASQ2!J140,'Étape 1 - à remplir'!$G$31:$G$400,"animaux"),SUMIFS('Étape 1 - à remplir'!$F$31:$F$400,'Étape 1 - à remplir'!$E$31:$E$400,MASQ2!J140,'Étape 1 - à remplir'!$O$31:$O$400,S$3)),IF(S$2="Espèce",IF(S$3="Tous",SUMIFS('Étape 1 - à remplir'!$F$31:$F$400,'Étape 1 - à remplir'!$E$31:$E$400,MASQ2!J140,'Étape 1 - à remplir'!$G$31:$G$400,"animaux"),SUMIFS('Étape 1 - à remplir'!$F$31:$F$400,'Étape 1 - à remplir'!$E$31:$E$400,MASQ2!J140,'Étape 1 - à remplir'!$N$31:$N$400,S$3)))))))</f>
        <v>#N/A</v>
      </c>
      <c r="L140" s="97">
        <f t="shared" si="123"/>
        <v>0</v>
      </c>
      <c r="M140" s="56" t="str">
        <f>Données_ATB!BN139</f>
        <v>Florfénicol</v>
      </c>
      <c r="N140" s="204" t="str">
        <f>Données_ATB!BO139</f>
        <v/>
      </c>
      <c r="O140" s="97" t="str">
        <f>Données_ATB!BP139</f>
        <v/>
      </c>
      <c r="P140" s="77" t="str">
        <f>Données_ATB!BR139</f>
        <v>Phenicoles</v>
      </c>
      <c r="Q140" s="78" t="str">
        <f>Données_ATB!BS139</f>
        <v/>
      </c>
      <c r="R140" s="79" t="str">
        <f>Données_ATB!BT139</f>
        <v/>
      </c>
      <c r="S140" s="78"/>
      <c r="T140" s="78"/>
      <c r="U140" s="77" t="str">
        <f ca="1"/>
        <v>COLFEN 300 MG/ML SOLUTION INJECTABLE POUR BOVINS ET PORCINS</v>
      </c>
      <c r="V140" s="79" t="e">
        <f ca="1"/>
        <v>#N/A</v>
      </c>
      <c r="W140" s="102"/>
      <c r="X140" s="8"/>
      <c r="Y140" s="8"/>
      <c r="Z140" s="8"/>
      <c r="AA140" s="8"/>
      <c r="AB140" s="102"/>
      <c r="AC140" s="8"/>
      <c r="AD140" s="8"/>
      <c r="AE140" s="8"/>
      <c r="AF140" s="8"/>
      <c r="AG140" s="8"/>
      <c r="AH140" s="8"/>
      <c r="AI140" s="8"/>
      <c r="AJ140" s="8"/>
      <c r="AK140" s="8"/>
      <c r="AL140" s="8"/>
      <c r="AM140" s="8"/>
      <c r="AN140" s="8"/>
      <c r="AO140" s="8"/>
      <c r="AP140" s="8"/>
      <c r="AQ140" s="8"/>
      <c r="AR140" s="8"/>
      <c r="AS140" s="8"/>
      <c r="AT140" s="97"/>
      <c r="AV140" s="56"/>
      <c r="AW140" s="8"/>
      <c r="AX140" s="8"/>
      <c r="AY140" s="8"/>
      <c r="AZ140" s="8"/>
      <c r="BA140" s="8"/>
      <c r="BB140" s="8"/>
      <c r="BC140" s="8"/>
      <c r="BD140" s="102" t="str">
        <f t="shared" si="105"/>
        <v/>
      </c>
      <c r="BE140" s="56" t="str">
        <f t="shared" si="106"/>
        <v>COLFEN 300 MG/ML SOLUTION INJECTABLE POUR BOVINS ET PORCINS</v>
      </c>
      <c r="BF140" s="204" t="e">
        <f>IF(IF(BN$2="Catégorie",IF(BN$3="Toutes",SUMIFS('Étape 1 - à remplir'!$F$31:$F$400,'Étape 1 - à remplir'!$E$31:$E$400,MASQ2!BE140,'Étape 1 - à remplir'!$G$31:$G$400,"lots"),SUMIFS('Étape 1 - à remplir'!$F$31:$F$400,'Étape 1 - à remplir'!$E$31:$E$400,MASQ2!BE140,'Étape 1 - à remplir'!$C$31:$C$400,BN$3)),IF(BN$2="Âge",IF(BN$3="Tous",SUMIFS('Étape 1 - à remplir'!$F$31:$F$400,'Étape 1 - à remplir'!$E$31:$E$400,MASQ2!BE140,'Étape 1 - à remplir'!$G$31:$G$400,"lots"),SUMIFS('Étape 1 - à remplir'!$F$31:$F$400,'Étape 1 - à remplir'!$E$31:$E$400,MASQ2!BE140,'Étape 1 - à remplir'!$P$31:$P$400,BN$3,'Étape 1 - à remplir'!$G$31:$G$400,"lots")),IF(BN$2="Atelier",IF(BN$3="Tous",SUMIFS('Étape 1 - à remplir'!$F$31:$F$400,'Étape 1 - à remplir'!$E$31:$E$400,MASQ2!BE140,'Étape 1 - à remplir'!$G$31:$G$400,"lots"),SUMIFS('Étape 1 - à remplir'!$F$31:$F$400,'Étape 1 - à remplir'!$E$31:$E$400,MASQ2!BE140,'Étape 1 - à remplir'!$O$31:$O$400,BN$3,'Étape 1 - à remplir'!$G$31:$G$400,"lots")),IF(BN$2="Espèce",IF(BN$3="Tous",SUMIFS('Étape 1 - à remplir'!$F$31:$F$400,'Étape 1 - à remplir'!$E$31:$E$400,MASQ2!BE140,'Étape 1 - à remplir'!$G$31:$G$400,"lots"),SUMIFS('Étape 1 - à remplir'!$F$31:$F$400,'Étape 1 - à remplir'!$E$31:$E$400,MASQ2!BE140,'Étape 1 - à remplir'!$N$31:$N$400,BN$3,'Étape 1 - à remplir'!$G$31:$G$400,"lots"))))))=0,NA(),IF(BN$2="Catégorie",IF(BN$3="Toutes",SUMIFS('Étape 1 - à remplir'!$F$31:$F$400,'Étape 1 - à remplir'!$E$31:$E$400,MASQ2!BE140,'Étape 1 - à remplir'!$G$31:$G$400,"lots"),SUMIFS('Étape 1 - à remplir'!$F$31:$F$400,'Étape 1 - à remplir'!$E$31:$E$400,MASQ2!BE140,'Étape 1 - à remplir'!$C$31:$C$400,BN$3)),IF(BN$2="Âge",IF(BN$3="Tous",SUMIFS('Étape 1 - à remplir'!$F$31:$F$400,'Étape 1 - à remplir'!$E$31:$E$400,MASQ2!BE140,'Étape 1 - à remplir'!$G$31:$G$400,"lots"),SUMIFS('Étape 1 - à remplir'!$F$31:$F$400,'Étape 1 - à remplir'!$E$31:$E$400,MASQ2!BE140,'Étape 1 - à remplir'!$P$31:$P$400,BN$3,'Étape 1 - à remplir'!$G$31:$G$400,"lots")),IF(BN$2="Atelier",IF(BN$3="Tous",SUMIFS('Étape 1 - à remplir'!$F$31:$F$400,'Étape 1 - à remplir'!$E$31:$E$400,MASQ2!BE140,'Étape 1 - à remplir'!$G$31:$G$400,"lots"),SUMIFS('Étape 1 - à remplir'!$F$31:$F$400,'Étape 1 - à remplir'!$E$31:$E$400,MASQ2!BE140,'Étape 1 - à remplir'!$O$31:$O$400,BN$3,'Étape 1 - à remplir'!$G$31:$G$400,"lots")),IF(BN$2="Espèce",IF(BN$3="Tous",SUMIFS('Étape 1 - à remplir'!$F$31:$F$400,'Étape 1 - à remplir'!$E$31:$E$400,MASQ2!BE140,'Étape 1 - à remplir'!$G$31:$G$400,"lots"),SUMIFS('Étape 1 - à remplir'!$F$31:$F$400,'Étape 1 - à remplir'!$E$31:$E$400,MASQ2!BE140,'Étape 1 - à remplir'!$N$31:$N$400,BN$3,'Étape 1 - à remplir'!$G$31:$G$400,"lots")))))))</f>
        <v>#N/A</v>
      </c>
      <c r="BG140" s="204">
        <f t="shared" si="121"/>
        <v>0</v>
      </c>
      <c r="BH140" s="204" t="str">
        <f t="shared" si="107"/>
        <v>Florfénicol</v>
      </c>
      <c r="BI140" s="204" t="str">
        <f t="shared" si="108"/>
        <v/>
      </c>
      <c r="BJ140" s="204" t="str">
        <f t="shared" si="109"/>
        <v/>
      </c>
      <c r="BK140" s="204" t="str">
        <f t="shared" si="110"/>
        <v>Phenicoles</v>
      </c>
      <c r="BL140" s="204" t="str">
        <f t="shared" si="111"/>
        <v/>
      </c>
      <c r="BM140" s="97" t="str">
        <f t="shared" si="112"/>
        <v/>
      </c>
      <c r="BN140" s="78"/>
      <c r="BO140" s="78"/>
      <c r="BP140" s="77" t="str">
        <f ca="1"/>
        <v>COLFEN 300 MG/ML SOLUTION INJECTABLE POUR BOVINS ET PORCINS</v>
      </c>
      <c r="BQ140" s="79" t="e">
        <f ca="1"/>
        <v>#N/A</v>
      </c>
      <c r="BR140" s="102"/>
      <c r="BS140" s="8"/>
      <c r="BT140" s="8"/>
      <c r="BU140" s="8"/>
      <c r="BV140" s="8"/>
      <c r="BW140" s="8"/>
      <c r="BX140" s="8"/>
      <c r="BY140" s="8"/>
      <c r="BZ140" s="8"/>
      <c r="CA140" s="8"/>
      <c r="CB140" s="8"/>
      <c r="CC140" s="8"/>
      <c r="CD140" s="8"/>
      <c r="CE140" s="8"/>
      <c r="CF140" s="8"/>
      <c r="CG140" s="8"/>
      <c r="CH140" s="8"/>
      <c r="CI140" s="8"/>
      <c r="CJ140" s="8"/>
      <c r="CK140" s="8"/>
      <c r="CL140" s="8"/>
      <c r="CM140" s="8"/>
      <c r="CN140" s="8"/>
      <c r="CO140" s="97"/>
      <c r="CQ140" s="56"/>
      <c r="CR140" s="8"/>
      <c r="CS140" s="8"/>
      <c r="CT140" s="8"/>
      <c r="CU140" s="8"/>
      <c r="CV140" s="8"/>
      <c r="CW140" s="8"/>
      <c r="CX140" s="8"/>
      <c r="CY140" s="102" t="str">
        <f t="shared" si="113"/>
        <v/>
      </c>
      <c r="CZ140" s="56" t="str">
        <f t="shared" si="114"/>
        <v>COLFEN 300 MG/ML SOLUTION INJECTABLE POUR BOVINS ET PORCINS</v>
      </c>
      <c r="DA140" s="204" t="e">
        <f>IF(IF(DI$2="Catégorie",IF(DI$3="Toutes",SUMIFS('Étape 1 - à remplir'!$F$31:$F$400,'Étape 1 - à remplir'!$E$31:$E$400,MASQ2!CZ140,'Étape 1 - à remplir'!$G$31:$G$400,"kg"),SUMIFS('Étape 1 - à remplir'!$F$31:$F$400,'Étape 1 - à remplir'!$E$31:$E$400,MASQ2!CZ140,'Étape 1 - à remplir'!$C$31:$C$400,DI$3)),IF(DI$2="Âge",IF(DI$3="Tous",SUMIFS('Étape 1 - à remplir'!$F$31:$F$400,'Étape 1 - à remplir'!$E$31:$E$400,MASQ2!CZ140,'Étape 1 - à remplir'!$G$31:$G$400,"kg"),SUMIFS('Étape 1 - à remplir'!$F$31:$F$400,'Étape 1 - à remplir'!$E$31:$E$400,MASQ2!CZ140,'Étape 1 - à remplir'!$P$31:$P$400,DI$3,'Étape 1 - à remplir'!$G$31:$G$400,"kg")),IF(DI$2="Atelier",IF(DI$3="Tous",SUMIFS('Étape 1 - à remplir'!$F$31:$F$400,'Étape 1 - à remplir'!$E$31:$E$400,MASQ2!CZ140,'Étape 1 - à remplir'!$G$31:$G$400,"kg"),SUMIFS('Étape 1 - à remplir'!$F$31:$F$400,'Étape 1 - à remplir'!$E$31:$E$400,MASQ2!CZ140,'Étape 1 - à remplir'!$O$31:$O$400,DI$3,'Étape 1 - à remplir'!$G$31:$G$400,"kg")),IF(DI$2="Espèce",IF(DI$3="Tous",SUMIFS('Étape 1 - à remplir'!$F$31:$F$400,'Étape 1 - à remplir'!$E$31:$E$400,MASQ2!CZ140,'Étape 1 - à remplir'!$G$31:$G$400,"kg"),SUMIFS('Étape 1 - à remplir'!$F$31:$F$400,'Étape 1 - à remplir'!$E$31:$E$400,MASQ2!CZ140,'Étape 1 - à remplir'!$N$31:$N$400,DI$3,'Étape 1 - à remplir'!$G$31:$G$400,"kg"))))))=0,NA(),IF(DI$2="Catégorie",IF(DI$3="Toutes",SUMIFS('Étape 1 - à remplir'!$F$31:$F$400,'Étape 1 - à remplir'!$E$31:$E$400,MASQ2!CZ140,'Étape 1 - à remplir'!$G$31:$G$400,"kg"),SUMIFS('Étape 1 - à remplir'!$F$31:$F$400,'Étape 1 - à remplir'!$E$31:$E$400,MASQ2!CZ140,'Étape 1 - à remplir'!$C$31:$C$400,DI$3)),IF(DI$2="Âge",IF(DI$3="Tous",SUMIFS('Étape 1 - à remplir'!$F$31:$F$400,'Étape 1 - à remplir'!$E$31:$E$400,MASQ2!CZ140,'Étape 1 - à remplir'!$G$31:$G$400,"kg"),SUMIFS('Étape 1 - à remplir'!$F$31:$F$400,'Étape 1 - à remplir'!$E$31:$E$400,MASQ2!CZ140,'Étape 1 - à remplir'!$P$31:$P$400,DI$3,'Étape 1 - à remplir'!$G$31:$G$400,"kg")),IF(DI$2="Atelier",IF(DI$3="Tous",SUMIFS('Étape 1 - à remplir'!$F$31:$F$400,'Étape 1 - à remplir'!$E$31:$E$400,MASQ2!CZ140,'Étape 1 - à remplir'!$G$31:$G$400,"kg"),SUMIFS('Étape 1 - à remplir'!$F$31:$F$400,'Étape 1 - à remplir'!$E$31:$E$400,MASQ2!CZ140,'Étape 1 - à remplir'!$O$31:$O$400,DI$3,'Étape 1 - à remplir'!$G$31:$G$400,"kg")),IF(DI$2="Espèce",IF(DI$3="Tous",SUMIFS('Étape 1 - à remplir'!$F$31:$F$400,'Étape 1 - à remplir'!$E$31:$E$400,MASQ2!CZ140,'Étape 1 - à remplir'!$G$31:$G$400,"kg"),SUMIFS('Étape 1 - à remplir'!$F$31:$F$400,'Étape 1 - à remplir'!$E$31:$E$400,MASQ2!CZ140,'Étape 1 - à remplir'!$N$31:$N$400,DI$3,'Étape 1 - à remplir'!$G$31:$G$400,"kg")))))))</f>
        <v>#N/A</v>
      </c>
      <c r="DB140" s="104">
        <f t="shared" si="122"/>
        <v>0</v>
      </c>
      <c r="DC140" s="204" t="str">
        <f t="shared" si="115"/>
        <v>Florfénicol</v>
      </c>
      <c r="DD140" s="204" t="str">
        <f t="shared" si="116"/>
        <v/>
      </c>
      <c r="DE140" s="204" t="str">
        <f t="shared" si="117"/>
        <v/>
      </c>
      <c r="DF140" s="204" t="str">
        <f t="shared" si="118"/>
        <v>Phenicoles</v>
      </c>
      <c r="DG140" s="204" t="str">
        <f t="shared" si="119"/>
        <v/>
      </c>
      <c r="DH140" s="97" t="str">
        <f t="shared" si="120"/>
        <v/>
      </c>
      <c r="DI140" s="78"/>
      <c r="DJ140" s="78"/>
      <c r="DK140" s="77" t="str">
        <f ca="1"/>
        <v>COLFEN 300 MG/ML SOLUTION INJECTABLE POUR BOVINS ET PORCINS</v>
      </c>
      <c r="DL140" s="79" t="e">
        <f ca="1"/>
        <v>#N/A</v>
      </c>
      <c r="DM140" s="102"/>
      <c r="DN140" s="8"/>
      <c r="DO140" s="8"/>
      <c r="DP140" s="8"/>
      <c r="DQ140" s="8"/>
      <c r="DR140" s="8"/>
      <c r="DS140" s="8"/>
      <c r="DT140" s="8"/>
      <c r="DU140" s="8"/>
      <c r="DV140" s="8"/>
      <c r="DW140" s="8"/>
      <c r="DX140" s="8"/>
      <c r="DY140" s="8"/>
      <c r="DZ140" s="8"/>
      <c r="EA140" s="8"/>
      <c r="EB140" s="8"/>
      <c r="EC140" s="8"/>
      <c r="ED140" s="8"/>
      <c r="EE140" s="8"/>
      <c r="EF140" s="8"/>
      <c r="EG140" s="8"/>
      <c r="EH140" s="8"/>
      <c r="EI140" s="8"/>
      <c r="EJ140" s="97"/>
    </row>
    <row r="141" spans="1:140" x14ac:dyDescent="0.25">
      <c r="A141" s="56"/>
      <c r="B141" s="8"/>
      <c r="C141" s="8"/>
      <c r="D141" s="8"/>
      <c r="E141" s="8"/>
      <c r="F141" s="8"/>
      <c r="G141" s="8"/>
      <c r="H141" s="8"/>
      <c r="I141" s="102" t="str">
        <f>INDEX(Données_ATB!BE:BV,MATCH(MASQ2!J141,Données_ATB!BE:BE,0),18)</f>
        <v>x</v>
      </c>
      <c r="J141" s="77" t="str">
        <f>Données_ATB!BE140</f>
        <v>COLFIVE 5 000 000 UI/ML CONCENTRE POUR SOLUTION BUVABLE POUR VEAUX PORCINS AGNEAUX POULETS ET DINDES</v>
      </c>
      <c r="K141" s="204" t="e">
        <f>IF(IF(S$2="Catégorie",IF(S$3="Toutes",SUMIFS('Étape 1 - à remplir'!$F$31:$F$400,'Étape 1 - à remplir'!$E$31:$E$400,MASQ2!J141,'Étape 1 - à remplir'!$G$31:$G$400,"animaux"),SUMIFS('Étape 1 - à remplir'!$F$31:$F$400,'Étape 1 - à remplir'!$E$31:$E$400,MASQ2!J141,'Étape 1 - à remplir'!$C$31:$C$400,S$3)),IF(S$2="Âge",IF(S$3="Tous",SUMIFS('Étape 1 - à remplir'!$F$31:$F$400,'Étape 1 - à remplir'!$E$31:$E$400,MASQ2!J141,'Étape 1 - à remplir'!$G$31:$G$400,"animaux"),SUMIFS('Étape 1 - à remplir'!$F$31:$F$400,'Étape 1 - à remplir'!$E$31:$E$400,MASQ2!J141,'Étape 1 - à remplir'!$P$31:$P$400,S$3)),IF(S$2="Atelier",IF(S$3="Tous",SUMIFS('Étape 1 - à remplir'!$F$31:$F$400,'Étape 1 - à remplir'!$E$31:$E$400,MASQ2!J141,'Étape 1 - à remplir'!$G$31:$G$400,"animaux"),SUMIFS('Étape 1 - à remplir'!$F$31:$F$400,'Étape 1 - à remplir'!$E$31:$E$400,MASQ2!J141,'Étape 1 - à remplir'!$O$31:$O$400,S$3)),IF(S$2="Espèce",IF(S$3="Tous",SUMIFS('Étape 1 - à remplir'!$F$31:$F$400,'Étape 1 - à remplir'!$E$31:$E$400,MASQ2!J141,'Étape 1 - à remplir'!$G$31:$G$400,"animaux"),SUMIFS('Étape 1 - à remplir'!$F$31:$F$400,'Étape 1 - à remplir'!$E$31:$E$400,MASQ2!J141,'Étape 1 - à remplir'!$N$31:$N$400,S$3))))))=0,NA(),IF(S$2="Catégorie",IF(S$3="Toutes",SUMIFS('Étape 1 - à remplir'!$F$31:$F$400,'Étape 1 - à remplir'!$E$31:$E$400,MASQ2!J141,'Étape 1 - à remplir'!$G$31:$G$400,"animaux"),SUMIFS('Étape 1 - à remplir'!$F$31:$F$400,'Étape 1 - à remplir'!$E$31:$E$400,MASQ2!J141,'Étape 1 - à remplir'!$C$31:$C$400,S$3)),IF(S$2="Âge",IF(S$3="Tous",SUMIFS('Étape 1 - à remplir'!$F$31:$F$400,'Étape 1 - à remplir'!$E$31:$E$400,MASQ2!J141,'Étape 1 - à remplir'!$G$31:$G$400,"animaux"),SUMIFS('Étape 1 - à remplir'!$F$31:$F$400,'Étape 1 - à remplir'!$E$31:$E$400,MASQ2!J141,'Étape 1 - à remplir'!$P$31:$P$400,S$3)),IF(S$2="Atelier",IF(S$3="Tous",SUMIFS('Étape 1 - à remplir'!$F$31:$F$400,'Étape 1 - à remplir'!$E$31:$E$400,MASQ2!J141,'Étape 1 - à remplir'!$G$31:$G$400,"animaux"),SUMIFS('Étape 1 - à remplir'!$F$31:$F$400,'Étape 1 - à remplir'!$E$31:$E$400,MASQ2!J141,'Étape 1 - à remplir'!$O$31:$O$400,S$3)),IF(S$2="Espèce",IF(S$3="Tous",SUMIFS('Étape 1 - à remplir'!$F$31:$F$400,'Étape 1 - à remplir'!$E$31:$E$400,MASQ2!J141,'Étape 1 - à remplir'!$G$31:$G$400,"animaux"),SUMIFS('Étape 1 - à remplir'!$F$31:$F$400,'Étape 1 - à remplir'!$E$31:$E$400,MASQ2!J141,'Étape 1 - à remplir'!$N$31:$N$400,S$3)))))))</f>
        <v>#N/A</v>
      </c>
      <c r="L141" s="97">
        <f t="shared" si="123"/>
        <v>0</v>
      </c>
      <c r="M141" s="56" t="str">
        <f>Données_ATB!BN140</f>
        <v>Colistine</v>
      </c>
      <c r="N141" s="204" t="str">
        <f>Données_ATB!BO140</f>
        <v/>
      </c>
      <c r="O141" s="97" t="str">
        <f>Données_ATB!BP140</f>
        <v/>
      </c>
      <c r="P141" s="77" t="str">
        <f>Données_ATB!BR140</f>
        <v>Polypeptides</v>
      </c>
      <c r="Q141" s="78" t="str">
        <f>Données_ATB!BS140</f>
        <v/>
      </c>
      <c r="R141" s="79" t="str">
        <f>Données_ATB!BT140</f>
        <v/>
      </c>
      <c r="S141" s="78"/>
      <c r="T141" s="78"/>
      <c r="U141" s="77" t="str">
        <f ca="1"/>
        <v>COLFIVE 5 000 000 UI/ML CONCENTRE POUR SOLUTION BUVABLE POUR VEAUX PORCINS AGNEAUX POULETS ET DINDES</v>
      </c>
      <c r="V141" s="79" t="e">
        <f ca="1"/>
        <v>#N/A</v>
      </c>
      <c r="W141" s="102"/>
      <c r="X141" s="8"/>
      <c r="Y141" s="8"/>
      <c r="Z141" s="8"/>
      <c r="AA141" s="8"/>
      <c r="AB141" s="102"/>
      <c r="AC141" s="8"/>
      <c r="AD141" s="8"/>
      <c r="AE141" s="8"/>
      <c r="AF141" s="8"/>
      <c r="AG141" s="8"/>
      <c r="AH141" s="8"/>
      <c r="AI141" s="8"/>
      <c r="AJ141" s="8"/>
      <c r="AK141" s="8"/>
      <c r="AL141" s="8"/>
      <c r="AM141" s="8"/>
      <c r="AN141" s="8"/>
      <c r="AO141" s="8"/>
      <c r="AP141" s="8"/>
      <c r="AQ141" s="8"/>
      <c r="AR141" s="8"/>
      <c r="AS141" s="8"/>
      <c r="AT141" s="97"/>
      <c r="AV141" s="56"/>
      <c r="AW141" s="8"/>
      <c r="AX141" s="8"/>
      <c r="AY141" s="8"/>
      <c r="AZ141" s="8"/>
      <c r="BA141" s="8"/>
      <c r="BB141" s="8"/>
      <c r="BC141" s="8"/>
      <c r="BD141" s="102" t="str">
        <f t="shared" si="105"/>
        <v>x</v>
      </c>
      <c r="BE141" s="56" t="str">
        <f t="shared" si="106"/>
        <v>COLFIVE 5 000 000 UI/ML CONCENTRE POUR SOLUTION BUVABLE POUR VEAUX PORCINS AGNEAUX POULETS ET DINDES</v>
      </c>
      <c r="BF141" s="204" t="e">
        <f>IF(IF(BN$2="Catégorie",IF(BN$3="Toutes",SUMIFS('Étape 1 - à remplir'!$F$31:$F$400,'Étape 1 - à remplir'!$E$31:$E$400,MASQ2!BE141,'Étape 1 - à remplir'!$G$31:$G$400,"lots"),SUMIFS('Étape 1 - à remplir'!$F$31:$F$400,'Étape 1 - à remplir'!$E$31:$E$400,MASQ2!BE141,'Étape 1 - à remplir'!$C$31:$C$400,BN$3)),IF(BN$2="Âge",IF(BN$3="Tous",SUMIFS('Étape 1 - à remplir'!$F$31:$F$400,'Étape 1 - à remplir'!$E$31:$E$400,MASQ2!BE141,'Étape 1 - à remplir'!$G$31:$G$400,"lots"),SUMIFS('Étape 1 - à remplir'!$F$31:$F$400,'Étape 1 - à remplir'!$E$31:$E$400,MASQ2!BE141,'Étape 1 - à remplir'!$P$31:$P$400,BN$3,'Étape 1 - à remplir'!$G$31:$G$400,"lots")),IF(BN$2="Atelier",IF(BN$3="Tous",SUMIFS('Étape 1 - à remplir'!$F$31:$F$400,'Étape 1 - à remplir'!$E$31:$E$400,MASQ2!BE141,'Étape 1 - à remplir'!$G$31:$G$400,"lots"),SUMIFS('Étape 1 - à remplir'!$F$31:$F$400,'Étape 1 - à remplir'!$E$31:$E$400,MASQ2!BE141,'Étape 1 - à remplir'!$O$31:$O$400,BN$3,'Étape 1 - à remplir'!$G$31:$G$400,"lots")),IF(BN$2="Espèce",IF(BN$3="Tous",SUMIFS('Étape 1 - à remplir'!$F$31:$F$400,'Étape 1 - à remplir'!$E$31:$E$400,MASQ2!BE141,'Étape 1 - à remplir'!$G$31:$G$400,"lots"),SUMIFS('Étape 1 - à remplir'!$F$31:$F$400,'Étape 1 - à remplir'!$E$31:$E$400,MASQ2!BE141,'Étape 1 - à remplir'!$N$31:$N$400,BN$3,'Étape 1 - à remplir'!$G$31:$G$400,"lots"))))))=0,NA(),IF(BN$2="Catégorie",IF(BN$3="Toutes",SUMIFS('Étape 1 - à remplir'!$F$31:$F$400,'Étape 1 - à remplir'!$E$31:$E$400,MASQ2!BE141,'Étape 1 - à remplir'!$G$31:$G$400,"lots"),SUMIFS('Étape 1 - à remplir'!$F$31:$F$400,'Étape 1 - à remplir'!$E$31:$E$400,MASQ2!BE141,'Étape 1 - à remplir'!$C$31:$C$400,BN$3)),IF(BN$2="Âge",IF(BN$3="Tous",SUMIFS('Étape 1 - à remplir'!$F$31:$F$400,'Étape 1 - à remplir'!$E$31:$E$400,MASQ2!BE141,'Étape 1 - à remplir'!$G$31:$G$400,"lots"),SUMIFS('Étape 1 - à remplir'!$F$31:$F$400,'Étape 1 - à remplir'!$E$31:$E$400,MASQ2!BE141,'Étape 1 - à remplir'!$P$31:$P$400,BN$3,'Étape 1 - à remplir'!$G$31:$G$400,"lots")),IF(BN$2="Atelier",IF(BN$3="Tous",SUMIFS('Étape 1 - à remplir'!$F$31:$F$400,'Étape 1 - à remplir'!$E$31:$E$400,MASQ2!BE141,'Étape 1 - à remplir'!$G$31:$G$400,"lots"),SUMIFS('Étape 1 - à remplir'!$F$31:$F$400,'Étape 1 - à remplir'!$E$31:$E$400,MASQ2!BE141,'Étape 1 - à remplir'!$O$31:$O$400,BN$3,'Étape 1 - à remplir'!$G$31:$G$400,"lots")),IF(BN$2="Espèce",IF(BN$3="Tous",SUMIFS('Étape 1 - à remplir'!$F$31:$F$400,'Étape 1 - à remplir'!$E$31:$E$400,MASQ2!BE141,'Étape 1 - à remplir'!$G$31:$G$400,"lots"),SUMIFS('Étape 1 - à remplir'!$F$31:$F$400,'Étape 1 - à remplir'!$E$31:$E$400,MASQ2!BE141,'Étape 1 - à remplir'!$N$31:$N$400,BN$3,'Étape 1 - à remplir'!$G$31:$G$400,"lots")))))))</f>
        <v>#N/A</v>
      </c>
      <c r="BG141" s="204">
        <f t="shared" si="121"/>
        <v>0</v>
      </c>
      <c r="BH141" s="204" t="str">
        <f t="shared" si="107"/>
        <v>Colistine</v>
      </c>
      <c r="BI141" s="204" t="str">
        <f t="shared" si="108"/>
        <v/>
      </c>
      <c r="BJ141" s="204" t="str">
        <f t="shared" si="109"/>
        <v/>
      </c>
      <c r="BK141" s="204" t="str">
        <f t="shared" si="110"/>
        <v>Polypeptides</v>
      </c>
      <c r="BL141" s="204" t="str">
        <f t="shared" si="111"/>
        <v/>
      </c>
      <c r="BM141" s="97" t="str">
        <f t="shared" si="112"/>
        <v/>
      </c>
      <c r="BN141" s="78"/>
      <c r="BO141" s="78"/>
      <c r="BP141" s="77" t="str">
        <f ca="1"/>
        <v>COLFIVE 5 000 000 UI/ML CONCENTRE POUR SOLUTION BUVABLE POUR VEAUX PORCINS AGNEAUX POULETS ET DINDES</v>
      </c>
      <c r="BQ141" s="79" t="e">
        <f ca="1"/>
        <v>#N/A</v>
      </c>
      <c r="BR141" s="102"/>
      <c r="BS141" s="8"/>
      <c r="BT141" s="8"/>
      <c r="BU141" s="8"/>
      <c r="BV141" s="8"/>
      <c r="BW141" s="8"/>
      <c r="BX141" s="8"/>
      <c r="BY141" s="8"/>
      <c r="BZ141" s="8"/>
      <c r="CA141" s="8"/>
      <c r="CB141" s="8"/>
      <c r="CC141" s="8"/>
      <c r="CD141" s="8"/>
      <c r="CE141" s="8"/>
      <c r="CF141" s="8"/>
      <c r="CG141" s="8"/>
      <c r="CH141" s="8"/>
      <c r="CI141" s="8"/>
      <c r="CJ141" s="8"/>
      <c r="CK141" s="8"/>
      <c r="CL141" s="8"/>
      <c r="CM141" s="8"/>
      <c r="CN141" s="8"/>
      <c r="CO141" s="97"/>
      <c r="CQ141" s="56"/>
      <c r="CR141" s="8"/>
      <c r="CS141" s="8"/>
      <c r="CT141" s="8"/>
      <c r="CU141" s="8"/>
      <c r="CV141" s="8"/>
      <c r="CW141" s="8"/>
      <c r="CX141" s="8"/>
      <c r="CY141" s="102" t="str">
        <f t="shared" si="113"/>
        <v>x</v>
      </c>
      <c r="CZ141" s="56" t="str">
        <f t="shared" si="114"/>
        <v>COLFIVE 5 000 000 UI/ML CONCENTRE POUR SOLUTION BUVABLE POUR VEAUX PORCINS AGNEAUX POULETS ET DINDES</v>
      </c>
      <c r="DA141" s="204" t="e">
        <f>IF(IF(DI$2="Catégorie",IF(DI$3="Toutes",SUMIFS('Étape 1 - à remplir'!$F$31:$F$400,'Étape 1 - à remplir'!$E$31:$E$400,MASQ2!CZ141,'Étape 1 - à remplir'!$G$31:$G$400,"kg"),SUMIFS('Étape 1 - à remplir'!$F$31:$F$400,'Étape 1 - à remplir'!$E$31:$E$400,MASQ2!CZ141,'Étape 1 - à remplir'!$C$31:$C$400,DI$3)),IF(DI$2="Âge",IF(DI$3="Tous",SUMIFS('Étape 1 - à remplir'!$F$31:$F$400,'Étape 1 - à remplir'!$E$31:$E$400,MASQ2!CZ141,'Étape 1 - à remplir'!$G$31:$G$400,"kg"),SUMIFS('Étape 1 - à remplir'!$F$31:$F$400,'Étape 1 - à remplir'!$E$31:$E$400,MASQ2!CZ141,'Étape 1 - à remplir'!$P$31:$P$400,DI$3,'Étape 1 - à remplir'!$G$31:$G$400,"kg")),IF(DI$2="Atelier",IF(DI$3="Tous",SUMIFS('Étape 1 - à remplir'!$F$31:$F$400,'Étape 1 - à remplir'!$E$31:$E$400,MASQ2!CZ141,'Étape 1 - à remplir'!$G$31:$G$400,"kg"),SUMIFS('Étape 1 - à remplir'!$F$31:$F$400,'Étape 1 - à remplir'!$E$31:$E$400,MASQ2!CZ141,'Étape 1 - à remplir'!$O$31:$O$400,DI$3,'Étape 1 - à remplir'!$G$31:$G$400,"kg")),IF(DI$2="Espèce",IF(DI$3="Tous",SUMIFS('Étape 1 - à remplir'!$F$31:$F$400,'Étape 1 - à remplir'!$E$31:$E$400,MASQ2!CZ141,'Étape 1 - à remplir'!$G$31:$G$400,"kg"),SUMIFS('Étape 1 - à remplir'!$F$31:$F$400,'Étape 1 - à remplir'!$E$31:$E$400,MASQ2!CZ141,'Étape 1 - à remplir'!$N$31:$N$400,DI$3,'Étape 1 - à remplir'!$G$31:$G$400,"kg"))))))=0,NA(),IF(DI$2="Catégorie",IF(DI$3="Toutes",SUMIFS('Étape 1 - à remplir'!$F$31:$F$400,'Étape 1 - à remplir'!$E$31:$E$400,MASQ2!CZ141,'Étape 1 - à remplir'!$G$31:$G$400,"kg"),SUMIFS('Étape 1 - à remplir'!$F$31:$F$400,'Étape 1 - à remplir'!$E$31:$E$400,MASQ2!CZ141,'Étape 1 - à remplir'!$C$31:$C$400,DI$3)),IF(DI$2="Âge",IF(DI$3="Tous",SUMIFS('Étape 1 - à remplir'!$F$31:$F$400,'Étape 1 - à remplir'!$E$31:$E$400,MASQ2!CZ141,'Étape 1 - à remplir'!$G$31:$G$400,"kg"),SUMIFS('Étape 1 - à remplir'!$F$31:$F$400,'Étape 1 - à remplir'!$E$31:$E$400,MASQ2!CZ141,'Étape 1 - à remplir'!$P$31:$P$400,DI$3,'Étape 1 - à remplir'!$G$31:$G$400,"kg")),IF(DI$2="Atelier",IF(DI$3="Tous",SUMIFS('Étape 1 - à remplir'!$F$31:$F$400,'Étape 1 - à remplir'!$E$31:$E$400,MASQ2!CZ141,'Étape 1 - à remplir'!$G$31:$G$400,"kg"),SUMIFS('Étape 1 - à remplir'!$F$31:$F$400,'Étape 1 - à remplir'!$E$31:$E$400,MASQ2!CZ141,'Étape 1 - à remplir'!$O$31:$O$400,DI$3,'Étape 1 - à remplir'!$G$31:$G$400,"kg")),IF(DI$2="Espèce",IF(DI$3="Tous",SUMIFS('Étape 1 - à remplir'!$F$31:$F$400,'Étape 1 - à remplir'!$E$31:$E$400,MASQ2!CZ141,'Étape 1 - à remplir'!$G$31:$G$400,"kg"),SUMIFS('Étape 1 - à remplir'!$F$31:$F$400,'Étape 1 - à remplir'!$E$31:$E$400,MASQ2!CZ141,'Étape 1 - à remplir'!$N$31:$N$400,DI$3,'Étape 1 - à remplir'!$G$31:$G$400,"kg")))))))</f>
        <v>#N/A</v>
      </c>
      <c r="DB141" s="104">
        <f t="shared" si="122"/>
        <v>0</v>
      </c>
      <c r="DC141" s="204" t="str">
        <f t="shared" si="115"/>
        <v>Colistine</v>
      </c>
      <c r="DD141" s="204" t="str">
        <f t="shared" si="116"/>
        <v/>
      </c>
      <c r="DE141" s="204" t="str">
        <f t="shared" si="117"/>
        <v/>
      </c>
      <c r="DF141" s="204" t="str">
        <f t="shared" si="118"/>
        <v>Polypeptides</v>
      </c>
      <c r="DG141" s="204" t="str">
        <f t="shared" si="119"/>
        <v/>
      </c>
      <c r="DH141" s="97" t="str">
        <f t="shared" si="120"/>
        <v/>
      </c>
      <c r="DI141" s="78"/>
      <c r="DJ141" s="78"/>
      <c r="DK141" s="77" t="str">
        <f ca="1"/>
        <v>COLFIVE 5 000 000 UI/ML CONCENTRE POUR SOLUTION BUVABLE POUR VEAUX PORCINS AGNEAUX POULETS ET DINDES</v>
      </c>
      <c r="DL141" s="79" t="e">
        <f ca="1"/>
        <v>#N/A</v>
      </c>
      <c r="DM141" s="102"/>
      <c r="DN141" s="8"/>
      <c r="DO141" s="8"/>
      <c r="DP141" s="8"/>
      <c r="DQ141" s="8"/>
      <c r="DR141" s="8"/>
      <c r="DS141" s="8"/>
      <c r="DT141" s="8"/>
      <c r="DU141" s="8"/>
      <c r="DV141" s="8"/>
      <c r="DW141" s="8"/>
      <c r="DX141" s="8"/>
      <c r="DY141" s="8"/>
      <c r="DZ141" s="8"/>
      <c r="EA141" s="8"/>
      <c r="EB141" s="8"/>
      <c r="EC141" s="8"/>
      <c r="ED141" s="8"/>
      <c r="EE141" s="8"/>
      <c r="EF141" s="8"/>
      <c r="EG141" s="8"/>
      <c r="EH141" s="8"/>
      <c r="EI141" s="8"/>
      <c r="EJ141" s="97"/>
    </row>
    <row r="142" spans="1:140" x14ac:dyDescent="0.25">
      <c r="A142" s="56"/>
      <c r="B142" s="8"/>
      <c r="C142" s="8"/>
      <c r="D142" s="8"/>
      <c r="E142" s="8"/>
      <c r="F142" s="8"/>
      <c r="G142" s="8"/>
      <c r="H142" s="8"/>
      <c r="I142" s="102" t="str">
        <f>INDEX(Données_ATB!BE:BV,MATCH(MASQ2!J142,Données_ATB!BE:BE,0),18)</f>
        <v>x</v>
      </c>
      <c r="J142" s="77" t="str">
        <f>Données_ATB!BE141</f>
        <v>COLFIVE 5 000 000 UI/ML CONCENTRE POUR SUSPENSION BUVABLE POUR VEAUX PORCINS AGNEAUX POULETS ET DINDES</v>
      </c>
      <c r="K142" s="204" t="e">
        <f>IF(IF(S$2="Catégorie",IF(S$3="Toutes",SUMIFS('Étape 1 - à remplir'!$F$31:$F$400,'Étape 1 - à remplir'!$E$31:$E$400,MASQ2!J142,'Étape 1 - à remplir'!$G$31:$G$400,"animaux"),SUMIFS('Étape 1 - à remplir'!$F$31:$F$400,'Étape 1 - à remplir'!$E$31:$E$400,MASQ2!J142,'Étape 1 - à remplir'!$C$31:$C$400,S$3)),IF(S$2="Âge",IF(S$3="Tous",SUMIFS('Étape 1 - à remplir'!$F$31:$F$400,'Étape 1 - à remplir'!$E$31:$E$400,MASQ2!J142,'Étape 1 - à remplir'!$G$31:$G$400,"animaux"),SUMIFS('Étape 1 - à remplir'!$F$31:$F$400,'Étape 1 - à remplir'!$E$31:$E$400,MASQ2!J142,'Étape 1 - à remplir'!$P$31:$P$400,S$3)),IF(S$2="Atelier",IF(S$3="Tous",SUMIFS('Étape 1 - à remplir'!$F$31:$F$400,'Étape 1 - à remplir'!$E$31:$E$400,MASQ2!J142,'Étape 1 - à remplir'!$G$31:$G$400,"animaux"),SUMIFS('Étape 1 - à remplir'!$F$31:$F$400,'Étape 1 - à remplir'!$E$31:$E$400,MASQ2!J142,'Étape 1 - à remplir'!$O$31:$O$400,S$3)),IF(S$2="Espèce",IF(S$3="Tous",SUMIFS('Étape 1 - à remplir'!$F$31:$F$400,'Étape 1 - à remplir'!$E$31:$E$400,MASQ2!J142,'Étape 1 - à remplir'!$G$31:$G$400,"animaux"),SUMIFS('Étape 1 - à remplir'!$F$31:$F$400,'Étape 1 - à remplir'!$E$31:$E$400,MASQ2!J142,'Étape 1 - à remplir'!$N$31:$N$400,S$3))))))=0,NA(),IF(S$2="Catégorie",IF(S$3="Toutes",SUMIFS('Étape 1 - à remplir'!$F$31:$F$400,'Étape 1 - à remplir'!$E$31:$E$400,MASQ2!J142,'Étape 1 - à remplir'!$G$31:$G$400,"animaux"),SUMIFS('Étape 1 - à remplir'!$F$31:$F$400,'Étape 1 - à remplir'!$E$31:$E$400,MASQ2!J142,'Étape 1 - à remplir'!$C$31:$C$400,S$3)),IF(S$2="Âge",IF(S$3="Tous",SUMIFS('Étape 1 - à remplir'!$F$31:$F$400,'Étape 1 - à remplir'!$E$31:$E$400,MASQ2!J142,'Étape 1 - à remplir'!$G$31:$G$400,"animaux"),SUMIFS('Étape 1 - à remplir'!$F$31:$F$400,'Étape 1 - à remplir'!$E$31:$E$400,MASQ2!J142,'Étape 1 - à remplir'!$P$31:$P$400,S$3)),IF(S$2="Atelier",IF(S$3="Tous",SUMIFS('Étape 1 - à remplir'!$F$31:$F$400,'Étape 1 - à remplir'!$E$31:$E$400,MASQ2!J142,'Étape 1 - à remplir'!$G$31:$G$400,"animaux"),SUMIFS('Étape 1 - à remplir'!$F$31:$F$400,'Étape 1 - à remplir'!$E$31:$E$400,MASQ2!J142,'Étape 1 - à remplir'!$O$31:$O$400,S$3)),IF(S$2="Espèce",IF(S$3="Tous",SUMIFS('Étape 1 - à remplir'!$F$31:$F$400,'Étape 1 - à remplir'!$E$31:$E$400,MASQ2!J142,'Étape 1 - à remplir'!$G$31:$G$400,"animaux"),SUMIFS('Étape 1 - à remplir'!$F$31:$F$400,'Étape 1 - à remplir'!$E$31:$E$400,MASQ2!J142,'Étape 1 - à remplir'!$N$31:$N$400,S$3)))))))</f>
        <v>#N/A</v>
      </c>
      <c r="L142" s="97">
        <f t="shared" si="123"/>
        <v>0</v>
      </c>
      <c r="M142" s="56" t="str">
        <f>Données_ATB!BN141</f>
        <v>Colistine</v>
      </c>
      <c r="N142" s="204" t="str">
        <f>Données_ATB!BO141</f>
        <v/>
      </c>
      <c r="O142" s="97" t="str">
        <f>Données_ATB!BP141</f>
        <v/>
      </c>
      <c r="P142" s="77" t="str">
        <f>Données_ATB!BR141</f>
        <v>Polypeptides</v>
      </c>
      <c r="Q142" s="78" t="str">
        <f>Données_ATB!BS141</f>
        <v/>
      </c>
      <c r="R142" s="79" t="str">
        <f>Données_ATB!BT141</f>
        <v/>
      </c>
      <c r="S142" s="78"/>
      <c r="T142" s="78"/>
      <c r="U142" s="77" t="str">
        <f ca="1"/>
        <v>COLFIVE 5 000 000 UI/ML CONCENTRE POUR SUSPENSION BUVABLE POUR VEAUX PORCINS AGNEAUX POULETS ET DINDES</v>
      </c>
      <c r="V142" s="79" t="e">
        <f ca="1"/>
        <v>#N/A</v>
      </c>
      <c r="W142" s="102"/>
      <c r="X142" s="8"/>
      <c r="Y142" s="8"/>
      <c r="Z142" s="8"/>
      <c r="AA142" s="8"/>
      <c r="AB142" s="102"/>
      <c r="AC142" s="8"/>
      <c r="AD142" s="8"/>
      <c r="AE142" s="8"/>
      <c r="AF142" s="8"/>
      <c r="AG142" s="8"/>
      <c r="AH142" s="8"/>
      <c r="AI142" s="8"/>
      <c r="AJ142" s="8"/>
      <c r="AK142" s="8"/>
      <c r="AL142" s="8"/>
      <c r="AM142" s="8"/>
      <c r="AN142" s="8"/>
      <c r="AO142" s="8"/>
      <c r="AP142" s="8"/>
      <c r="AQ142" s="8"/>
      <c r="AR142" s="8"/>
      <c r="AS142" s="8"/>
      <c r="AT142" s="97"/>
      <c r="AV142" s="56"/>
      <c r="AW142" s="8"/>
      <c r="AX142" s="8"/>
      <c r="AY142" s="8"/>
      <c r="AZ142" s="8"/>
      <c r="BA142" s="8"/>
      <c r="BB142" s="8"/>
      <c r="BC142" s="8"/>
      <c r="BD142" s="102" t="str">
        <f t="shared" si="105"/>
        <v>x</v>
      </c>
      <c r="BE142" s="56" t="str">
        <f t="shared" si="106"/>
        <v>COLFIVE 5 000 000 UI/ML CONCENTRE POUR SUSPENSION BUVABLE POUR VEAUX PORCINS AGNEAUX POULETS ET DINDES</v>
      </c>
      <c r="BF142" s="204" t="e">
        <f>IF(IF(BN$2="Catégorie",IF(BN$3="Toutes",SUMIFS('Étape 1 - à remplir'!$F$31:$F$400,'Étape 1 - à remplir'!$E$31:$E$400,MASQ2!BE142,'Étape 1 - à remplir'!$G$31:$G$400,"lots"),SUMIFS('Étape 1 - à remplir'!$F$31:$F$400,'Étape 1 - à remplir'!$E$31:$E$400,MASQ2!BE142,'Étape 1 - à remplir'!$C$31:$C$400,BN$3)),IF(BN$2="Âge",IF(BN$3="Tous",SUMIFS('Étape 1 - à remplir'!$F$31:$F$400,'Étape 1 - à remplir'!$E$31:$E$400,MASQ2!BE142,'Étape 1 - à remplir'!$G$31:$G$400,"lots"),SUMIFS('Étape 1 - à remplir'!$F$31:$F$400,'Étape 1 - à remplir'!$E$31:$E$400,MASQ2!BE142,'Étape 1 - à remplir'!$P$31:$P$400,BN$3,'Étape 1 - à remplir'!$G$31:$G$400,"lots")),IF(BN$2="Atelier",IF(BN$3="Tous",SUMIFS('Étape 1 - à remplir'!$F$31:$F$400,'Étape 1 - à remplir'!$E$31:$E$400,MASQ2!BE142,'Étape 1 - à remplir'!$G$31:$G$400,"lots"),SUMIFS('Étape 1 - à remplir'!$F$31:$F$400,'Étape 1 - à remplir'!$E$31:$E$400,MASQ2!BE142,'Étape 1 - à remplir'!$O$31:$O$400,BN$3,'Étape 1 - à remplir'!$G$31:$G$400,"lots")),IF(BN$2="Espèce",IF(BN$3="Tous",SUMIFS('Étape 1 - à remplir'!$F$31:$F$400,'Étape 1 - à remplir'!$E$31:$E$400,MASQ2!BE142,'Étape 1 - à remplir'!$G$31:$G$400,"lots"),SUMIFS('Étape 1 - à remplir'!$F$31:$F$400,'Étape 1 - à remplir'!$E$31:$E$400,MASQ2!BE142,'Étape 1 - à remplir'!$N$31:$N$400,BN$3,'Étape 1 - à remplir'!$G$31:$G$400,"lots"))))))=0,NA(),IF(BN$2="Catégorie",IF(BN$3="Toutes",SUMIFS('Étape 1 - à remplir'!$F$31:$F$400,'Étape 1 - à remplir'!$E$31:$E$400,MASQ2!BE142,'Étape 1 - à remplir'!$G$31:$G$400,"lots"),SUMIFS('Étape 1 - à remplir'!$F$31:$F$400,'Étape 1 - à remplir'!$E$31:$E$400,MASQ2!BE142,'Étape 1 - à remplir'!$C$31:$C$400,BN$3)),IF(BN$2="Âge",IF(BN$3="Tous",SUMIFS('Étape 1 - à remplir'!$F$31:$F$400,'Étape 1 - à remplir'!$E$31:$E$400,MASQ2!BE142,'Étape 1 - à remplir'!$G$31:$G$400,"lots"),SUMIFS('Étape 1 - à remplir'!$F$31:$F$400,'Étape 1 - à remplir'!$E$31:$E$400,MASQ2!BE142,'Étape 1 - à remplir'!$P$31:$P$400,BN$3,'Étape 1 - à remplir'!$G$31:$G$400,"lots")),IF(BN$2="Atelier",IF(BN$3="Tous",SUMIFS('Étape 1 - à remplir'!$F$31:$F$400,'Étape 1 - à remplir'!$E$31:$E$400,MASQ2!BE142,'Étape 1 - à remplir'!$G$31:$G$400,"lots"),SUMIFS('Étape 1 - à remplir'!$F$31:$F$400,'Étape 1 - à remplir'!$E$31:$E$400,MASQ2!BE142,'Étape 1 - à remplir'!$O$31:$O$400,BN$3,'Étape 1 - à remplir'!$G$31:$G$400,"lots")),IF(BN$2="Espèce",IF(BN$3="Tous",SUMIFS('Étape 1 - à remplir'!$F$31:$F$400,'Étape 1 - à remplir'!$E$31:$E$400,MASQ2!BE142,'Étape 1 - à remplir'!$G$31:$G$400,"lots"),SUMIFS('Étape 1 - à remplir'!$F$31:$F$400,'Étape 1 - à remplir'!$E$31:$E$400,MASQ2!BE142,'Étape 1 - à remplir'!$N$31:$N$400,BN$3,'Étape 1 - à remplir'!$G$31:$G$400,"lots")))))))</f>
        <v>#N/A</v>
      </c>
      <c r="BG142" s="204">
        <f t="shared" si="121"/>
        <v>0</v>
      </c>
      <c r="BH142" s="204" t="str">
        <f t="shared" si="107"/>
        <v>Colistine</v>
      </c>
      <c r="BI142" s="204" t="str">
        <f t="shared" si="108"/>
        <v/>
      </c>
      <c r="BJ142" s="204" t="str">
        <f t="shared" si="109"/>
        <v/>
      </c>
      <c r="BK142" s="204" t="str">
        <f t="shared" si="110"/>
        <v>Polypeptides</v>
      </c>
      <c r="BL142" s="204" t="str">
        <f t="shared" si="111"/>
        <v/>
      </c>
      <c r="BM142" s="97" t="str">
        <f t="shared" si="112"/>
        <v/>
      </c>
      <c r="BN142" s="78"/>
      <c r="BO142" s="78"/>
      <c r="BP142" s="77" t="str">
        <f ca="1"/>
        <v>COLFIVE 5 000 000 UI/ML CONCENTRE POUR SUSPENSION BUVABLE POUR VEAUX PORCINS AGNEAUX POULETS ET DINDES</v>
      </c>
      <c r="BQ142" s="79" t="e">
        <f ca="1"/>
        <v>#N/A</v>
      </c>
      <c r="BR142" s="102"/>
      <c r="BS142" s="8"/>
      <c r="BT142" s="8"/>
      <c r="BU142" s="8"/>
      <c r="BV142" s="8"/>
      <c r="BW142" s="8"/>
      <c r="BX142" s="8"/>
      <c r="BY142" s="8"/>
      <c r="BZ142" s="8"/>
      <c r="CA142" s="8"/>
      <c r="CB142" s="8"/>
      <c r="CC142" s="8"/>
      <c r="CD142" s="8"/>
      <c r="CE142" s="8"/>
      <c r="CF142" s="8"/>
      <c r="CG142" s="8"/>
      <c r="CH142" s="8"/>
      <c r="CI142" s="8"/>
      <c r="CJ142" s="8"/>
      <c r="CK142" s="8"/>
      <c r="CL142" s="8"/>
      <c r="CM142" s="8"/>
      <c r="CN142" s="8"/>
      <c r="CO142" s="97"/>
      <c r="CQ142" s="56"/>
      <c r="CR142" s="8"/>
      <c r="CS142" s="8"/>
      <c r="CT142" s="8"/>
      <c r="CU142" s="8"/>
      <c r="CV142" s="8"/>
      <c r="CW142" s="8"/>
      <c r="CX142" s="8"/>
      <c r="CY142" s="102" t="str">
        <f t="shared" si="113"/>
        <v>x</v>
      </c>
      <c r="CZ142" s="56" t="str">
        <f t="shared" si="114"/>
        <v>COLFIVE 5 000 000 UI/ML CONCENTRE POUR SUSPENSION BUVABLE POUR VEAUX PORCINS AGNEAUX POULETS ET DINDES</v>
      </c>
      <c r="DA142" s="204" t="e">
        <f>IF(IF(DI$2="Catégorie",IF(DI$3="Toutes",SUMIFS('Étape 1 - à remplir'!$F$31:$F$400,'Étape 1 - à remplir'!$E$31:$E$400,MASQ2!CZ142,'Étape 1 - à remplir'!$G$31:$G$400,"kg"),SUMIFS('Étape 1 - à remplir'!$F$31:$F$400,'Étape 1 - à remplir'!$E$31:$E$400,MASQ2!CZ142,'Étape 1 - à remplir'!$C$31:$C$400,DI$3)),IF(DI$2="Âge",IF(DI$3="Tous",SUMIFS('Étape 1 - à remplir'!$F$31:$F$400,'Étape 1 - à remplir'!$E$31:$E$400,MASQ2!CZ142,'Étape 1 - à remplir'!$G$31:$G$400,"kg"),SUMIFS('Étape 1 - à remplir'!$F$31:$F$400,'Étape 1 - à remplir'!$E$31:$E$400,MASQ2!CZ142,'Étape 1 - à remplir'!$P$31:$P$400,DI$3,'Étape 1 - à remplir'!$G$31:$G$400,"kg")),IF(DI$2="Atelier",IF(DI$3="Tous",SUMIFS('Étape 1 - à remplir'!$F$31:$F$400,'Étape 1 - à remplir'!$E$31:$E$400,MASQ2!CZ142,'Étape 1 - à remplir'!$G$31:$G$400,"kg"),SUMIFS('Étape 1 - à remplir'!$F$31:$F$400,'Étape 1 - à remplir'!$E$31:$E$400,MASQ2!CZ142,'Étape 1 - à remplir'!$O$31:$O$400,DI$3,'Étape 1 - à remplir'!$G$31:$G$400,"kg")),IF(DI$2="Espèce",IF(DI$3="Tous",SUMIFS('Étape 1 - à remplir'!$F$31:$F$400,'Étape 1 - à remplir'!$E$31:$E$400,MASQ2!CZ142,'Étape 1 - à remplir'!$G$31:$G$400,"kg"),SUMIFS('Étape 1 - à remplir'!$F$31:$F$400,'Étape 1 - à remplir'!$E$31:$E$400,MASQ2!CZ142,'Étape 1 - à remplir'!$N$31:$N$400,DI$3,'Étape 1 - à remplir'!$G$31:$G$400,"kg"))))))=0,NA(),IF(DI$2="Catégorie",IF(DI$3="Toutes",SUMIFS('Étape 1 - à remplir'!$F$31:$F$400,'Étape 1 - à remplir'!$E$31:$E$400,MASQ2!CZ142,'Étape 1 - à remplir'!$G$31:$G$400,"kg"),SUMIFS('Étape 1 - à remplir'!$F$31:$F$400,'Étape 1 - à remplir'!$E$31:$E$400,MASQ2!CZ142,'Étape 1 - à remplir'!$C$31:$C$400,DI$3)),IF(DI$2="Âge",IF(DI$3="Tous",SUMIFS('Étape 1 - à remplir'!$F$31:$F$400,'Étape 1 - à remplir'!$E$31:$E$400,MASQ2!CZ142,'Étape 1 - à remplir'!$G$31:$G$400,"kg"),SUMIFS('Étape 1 - à remplir'!$F$31:$F$400,'Étape 1 - à remplir'!$E$31:$E$400,MASQ2!CZ142,'Étape 1 - à remplir'!$P$31:$P$400,DI$3,'Étape 1 - à remplir'!$G$31:$G$400,"kg")),IF(DI$2="Atelier",IF(DI$3="Tous",SUMIFS('Étape 1 - à remplir'!$F$31:$F$400,'Étape 1 - à remplir'!$E$31:$E$400,MASQ2!CZ142,'Étape 1 - à remplir'!$G$31:$G$400,"kg"),SUMIFS('Étape 1 - à remplir'!$F$31:$F$400,'Étape 1 - à remplir'!$E$31:$E$400,MASQ2!CZ142,'Étape 1 - à remplir'!$O$31:$O$400,DI$3,'Étape 1 - à remplir'!$G$31:$G$400,"kg")),IF(DI$2="Espèce",IF(DI$3="Tous",SUMIFS('Étape 1 - à remplir'!$F$31:$F$400,'Étape 1 - à remplir'!$E$31:$E$400,MASQ2!CZ142,'Étape 1 - à remplir'!$G$31:$G$400,"kg"),SUMIFS('Étape 1 - à remplir'!$F$31:$F$400,'Étape 1 - à remplir'!$E$31:$E$400,MASQ2!CZ142,'Étape 1 - à remplir'!$N$31:$N$400,DI$3,'Étape 1 - à remplir'!$G$31:$G$400,"kg")))))))</f>
        <v>#N/A</v>
      </c>
      <c r="DB142" s="104">
        <f t="shared" si="122"/>
        <v>0</v>
      </c>
      <c r="DC142" s="204" t="str">
        <f t="shared" si="115"/>
        <v>Colistine</v>
      </c>
      <c r="DD142" s="204" t="str">
        <f t="shared" si="116"/>
        <v/>
      </c>
      <c r="DE142" s="204" t="str">
        <f t="shared" si="117"/>
        <v/>
      </c>
      <c r="DF142" s="204" t="str">
        <f t="shared" si="118"/>
        <v>Polypeptides</v>
      </c>
      <c r="DG142" s="204" t="str">
        <f t="shared" si="119"/>
        <v/>
      </c>
      <c r="DH142" s="97" t="str">
        <f t="shared" si="120"/>
        <v/>
      </c>
      <c r="DI142" s="78"/>
      <c r="DJ142" s="78"/>
      <c r="DK142" s="77" t="str">
        <f ca="1"/>
        <v>COLFIVE 5 000 000 UI/ML CONCENTRE POUR SUSPENSION BUVABLE POUR VEAUX PORCINS AGNEAUX POULETS ET DINDES</v>
      </c>
      <c r="DL142" s="79" t="e">
        <f ca="1"/>
        <v>#N/A</v>
      </c>
      <c r="DM142" s="102"/>
      <c r="DN142" s="8"/>
      <c r="DO142" s="8"/>
      <c r="DP142" s="8"/>
      <c r="DQ142" s="8"/>
      <c r="DR142" s="8"/>
      <c r="DS142" s="8"/>
      <c r="DT142" s="8"/>
      <c r="DU142" s="8"/>
      <c r="DV142" s="8"/>
      <c r="DW142" s="8"/>
      <c r="DX142" s="8"/>
      <c r="DY142" s="8"/>
      <c r="DZ142" s="8"/>
      <c r="EA142" s="8"/>
      <c r="EB142" s="8"/>
      <c r="EC142" s="8"/>
      <c r="ED142" s="8"/>
      <c r="EE142" s="8"/>
      <c r="EF142" s="8"/>
      <c r="EG142" s="8"/>
      <c r="EH142" s="8"/>
      <c r="EI142" s="8"/>
      <c r="EJ142" s="97"/>
    </row>
    <row r="143" spans="1:140" x14ac:dyDescent="0.25">
      <c r="A143" s="56"/>
      <c r="B143" s="8"/>
      <c r="C143" s="8"/>
      <c r="D143" s="8"/>
      <c r="E143" s="8"/>
      <c r="F143" s="8"/>
      <c r="G143" s="8"/>
      <c r="H143" s="8"/>
      <c r="I143" s="102" t="str">
        <f>INDEX(Données_ATB!BE:BV,MATCH(MASQ2!J143,Données_ATB!BE:BE,0),18)</f>
        <v>x</v>
      </c>
      <c r="J143" s="77" t="str">
        <f>Données_ATB!BE142</f>
        <v>COLIBOLUS</v>
      </c>
      <c r="K143" s="204" t="e">
        <f>IF(IF(S$2="Catégorie",IF(S$3="Toutes",SUMIFS('Étape 1 - à remplir'!$F$31:$F$400,'Étape 1 - à remplir'!$E$31:$E$400,MASQ2!J143,'Étape 1 - à remplir'!$G$31:$G$400,"animaux"),SUMIFS('Étape 1 - à remplir'!$F$31:$F$400,'Étape 1 - à remplir'!$E$31:$E$400,MASQ2!J143,'Étape 1 - à remplir'!$C$31:$C$400,S$3)),IF(S$2="Âge",IF(S$3="Tous",SUMIFS('Étape 1 - à remplir'!$F$31:$F$400,'Étape 1 - à remplir'!$E$31:$E$400,MASQ2!J143,'Étape 1 - à remplir'!$G$31:$G$400,"animaux"),SUMIFS('Étape 1 - à remplir'!$F$31:$F$400,'Étape 1 - à remplir'!$E$31:$E$400,MASQ2!J143,'Étape 1 - à remplir'!$P$31:$P$400,S$3)),IF(S$2="Atelier",IF(S$3="Tous",SUMIFS('Étape 1 - à remplir'!$F$31:$F$400,'Étape 1 - à remplir'!$E$31:$E$400,MASQ2!J143,'Étape 1 - à remplir'!$G$31:$G$400,"animaux"),SUMIFS('Étape 1 - à remplir'!$F$31:$F$400,'Étape 1 - à remplir'!$E$31:$E$400,MASQ2!J143,'Étape 1 - à remplir'!$O$31:$O$400,S$3)),IF(S$2="Espèce",IF(S$3="Tous",SUMIFS('Étape 1 - à remplir'!$F$31:$F$400,'Étape 1 - à remplir'!$E$31:$E$400,MASQ2!J143,'Étape 1 - à remplir'!$G$31:$G$400,"animaux"),SUMIFS('Étape 1 - à remplir'!$F$31:$F$400,'Étape 1 - à remplir'!$E$31:$E$400,MASQ2!J143,'Étape 1 - à remplir'!$N$31:$N$400,S$3))))))=0,NA(),IF(S$2="Catégorie",IF(S$3="Toutes",SUMIFS('Étape 1 - à remplir'!$F$31:$F$400,'Étape 1 - à remplir'!$E$31:$E$400,MASQ2!J143,'Étape 1 - à remplir'!$G$31:$G$400,"animaux"),SUMIFS('Étape 1 - à remplir'!$F$31:$F$400,'Étape 1 - à remplir'!$E$31:$E$400,MASQ2!J143,'Étape 1 - à remplir'!$C$31:$C$400,S$3)),IF(S$2="Âge",IF(S$3="Tous",SUMIFS('Étape 1 - à remplir'!$F$31:$F$400,'Étape 1 - à remplir'!$E$31:$E$400,MASQ2!J143,'Étape 1 - à remplir'!$G$31:$G$400,"animaux"),SUMIFS('Étape 1 - à remplir'!$F$31:$F$400,'Étape 1 - à remplir'!$E$31:$E$400,MASQ2!J143,'Étape 1 - à remplir'!$P$31:$P$400,S$3)),IF(S$2="Atelier",IF(S$3="Tous",SUMIFS('Étape 1 - à remplir'!$F$31:$F$400,'Étape 1 - à remplir'!$E$31:$E$400,MASQ2!J143,'Étape 1 - à remplir'!$G$31:$G$400,"animaux"),SUMIFS('Étape 1 - à remplir'!$F$31:$F$400,'Étape 1 - à remplir'!$E$31:$E$400,MASQ2!J143,'Étape 1 - à remplir'!$O$31:$O$400,S$3)),IF(S$2="Espèce",IF(S$3="Tous",SUMIFS('Étape 1 - à remplir'!$F$31:$F$400,'Étape 1 - à remplir'!$E$31:$E$400,MASQ2!J143,'Étape 1 - à remplir'!$G$31:$G$400,"animaux"),SUMIFS('Étape 1 - à remplir'!$F$31:$F$400,'Étape 1 - à remplir'!$E$31:$E$400,MASQ2!J143,'Étape 1 - à remplir'!$N$31:$N$400,S$3)))))))</f>
        <v>#N/A</v>
      </c>
      <c r="L143" s="97">
        <f t="shared" si="123"/>
        <v>0</v>
      </c>
      <c r="M143" s="56" t="str">
        <f>Données_ATB!BN142</f>
        <v>Colistine</v>
      </c>
      <c r="N143" s="204" t="str">
        <f>Données_ATB!BO142</f>
        <v/>
      </c>
      <c r="O143" s="97" t="str">
        <f>Données_ATB!BP142</f>
        <v/>
      </c>
      <c r="P143" s="77" t="str">
        <f>Données_ATB!BR142</f>
        <v>Polypeptides</v>
      </c>
      <c r="Q143" s="78" t="str">
        <f>Données_ATB!BS142</f>
        <v/>
      </c>
      <c r="R143" s="79" t="str">
        <f>Données_ATB!BT142</f>
        <v/>
      </c>
      <c r="S143" s="78"/>
      <c r="T143" s="78"/>
      <c r="U143" s="77" t="str">
        <f ca="1"/>
        <v>COLIBOLUS</v>
      </c>
      <c r="V143" s="79" t="e">
        <f ca="1"/>
        <v>#N/A</v>
      </c>
      <c r="W143" s="102"/>
      <c r="X143" s="8"/>
      <c r="Y143" s="8"/>
      <c r="Z143" s="8"/>
      <c r="AA143" s="8"/>
      <c r="AB143" s="102"/>
      <c r="AC143" s="8"/>
      <c r="AD143" s="8"/>
      <c r="AE143" s="8"/>
      <c r="AF143" s="8"/>
      <c r="AG143" s="8"/>
      <c r="AH143" s="8"/>
      <c r="AI143" s="8"/>
      <c r="AJ143" s="8"/>
      <c r="AK143" s="8"/>
      <c r="AL143" s="8"/>
      <c r="AM143" s="8"/>
      <c r="AN143" s="8"/>
      <c r="AO143" s="8"/>
      <c r="AP143" s="8"/>
      <c r="AQ143" s="8"/>
      <c r="AR143" s="8"/>
      <c r="AS143" s="8"/>
      <c r="AT143" s="97"/>
      <c r="AV143" s="56"/>
      <c r="AW143" s="8"/>
      <c r="AX143" s="8"/>
      <c r="AY143" s="8"/>
      <c r="AZ143" s="8"/>
      <c r="BA143" s="8"/>
      <c r="BB143" s="8"/>
      <c r="BC143" s="8"/>
      <c r="BD143" s="102" t="str">
        <f t="shared" si="105"/>
        <v>x</v>
      </c>
      <c r="BE143" s="56" t="str">
        <f t="shared" si="106"/>
        <v>COLIBOLUS</v>
      </c>
      <c r="BF143" s="204" t="e">
        <f>IF(IF(BN$2="Catégorie",IF(BN$3="Toutes",SUMIFS('Étape 1 - à remplir'!$F$31:$F$400,'Étape 1 - à remplir'!$E$31:$E$400,MASQ2!BE143,'Étape 1 - à remplir'!$G$31:$G$400,"lots"),SUMIFS('Étape 1 - à remplir'!$F$31:$F$400,'Étape 1 - à remplir'!$E$31:$E$400,MASQ2!BE143,'Étape 1 - à remplir'!$C$31:$C$400,BN$3)),IF(BN$2="Âge",IF(BN$3="Tous",SUMIFS('Étape 1 - à remplir'!$F$31:$F$400,'Étape 1 - à remplir'!$E$31:$E$400,MASQ2!BE143,'Étape 1 - à remplir'!$G$31:$G$400,"lots"),SUMIFS('Étape 1 - à remplir'!$F$31:$F$400,'Étape 1 - à remplir'!$E$31:$E$400,MASQ2!BE143,'Étape 1 - à remplir'!$P$31:$P$400,BN$3,'Étape 1 - à remplir'!$G$31:$G$400,"lots")),IF(BN$2="Atelier",IF(BN$3="Tous",SUMIFS('Étape 1 - à remplir'!$F$31:$F$400,'Étape 1 - à remplir'!$E$31:$E$400,MASQ2!BE143,'Étape 1 - à remplir'!$G$31:$G$400,"lots"),SUMIFS('Étape 1 - à remplir'!$F$31:$F$400,'Étape 1 - à remplir'!$E$31:$E$400,MASQ2!BE143,'Étape 1 - à remplir'!$O$31:$O$400,BN$3,'Étape 1 - à remplir'!$G$31:$G$400,"lots")),IF(BN$2="Espèce",IF(BN$3="Tous",SUMIFS('Étape 1 - à remplir'!$F$31:$F$400,'Étape 1 - à remplir'!$E$31:$E$400,MASQ2!BE143,'Étape 1 - à remplir'!$G$31:$G$400,"lots"),SUMIFS('Étape 1 - à remplir'!$F$31:$F$400,'Étape 1 - à remplir'!$E$31:$E$400,MASQ2!BE143,'Étape 1 - à remplir'!$N$31:$N$400,BN$3,'Étape 1 - à remplir'!$G$31:$G$400,"lots"))))))=0,NA(),IF(BN$2="Catégorie",IF(BN$3="Toutes",SUMIFS('Étape 1 - à remplir'!$F$31:$F$400,'Étape 1 - à remplir'!$E$31:$E$400,MASQ2!BE143,'Étape 1 - à remplir'!$G$31:$G$400,"lots"),SUMIFS('Étape 1 - à remplir'!$F$31:$F$400,'Étape 1 - à remplir'!$E$31:$E$400,MASQ2!BE143,'Étape 1 - à remplir'!$C$31:$C$400,BN$3)),IF(BN$2="Âge",IF(BN$3="Tous",SUMIFS('Étape 1 - à remplir'!$F$31:$F$400,'Étape 1 - à remplir'!$E$31:$E$400,MASQ2!BE143,'Étape 1 - à remplir'!$G$31:$G$400,"lots"),SUMIFS('Étape 1 - à remplir'!$F$31:$F$400,'Étape 1 - à remplir'!$E$31:$E$400,MASQ2!BE143,'Étape 1 - à remplir'!$P$31:$P$400,BN$3,'Étape 1 - à remplir'!$G$31:$G$400,"lots")),IF(BN$2="Atelier",IF(BN$3="Tous",SUMIFS('Étape 1 - à remplir'!$F$31:$F$400,'Étape 1 - à remplir'!$E$31:$E$400,MASQ2!BE143,'Étape 1 - à remplir'!$G$31:$G$400,"lots"),SUMIFS('Étape 1 - à remplir'!$F$31:$F$400,'Étape 1 - à remplir'!$E$31:$E$400,MASQ2!BE143,'Étape 1 - à remplir'!$O$31:$O$400,BN$3,'Étape 1 - à remplir'!$G$31:$G$400,"lots")),IF(BN$2="Espèce",IF(BN$3="Tous",SUMIFS('Étape 1 - à remplir'!$F$31:$F$400,'Étape 1 - à remplir'!$E$31:$E$400,MASQ2!BE143,'Étape 1 - à remplir'!$G$31:$G$400,"lots"),SUMIFS('Étape 1 - à remplir'!$F$31:$F$400,'Étape 1 - à remplir'!$E$31:$E$400,MASQ2!BE143,'Étape 1 - à remplir'!$N$31:$N$400,BN$3,'Étape 1 - à remplir'!$G$31:$G$400,"lots")))))))</f>
        <v>#N/A</v>
      </c>
      <c r="BG143" s="204">
        <f t="shared" si="121"/>
        <v>0</v>
      </c>
      <c r="BH143" s="204" t="str">
        <f t="shared" si="107"/>
        <v>Colistine</v>
      </c>
      <c r="BI143" s="204" t="str">
        <f t="shared" si="108"/>
        <v/>
      </c>
      <c r="BJ143" s="204" t="str">
        <f t="shared" si="109"/>
        <v/>
      </c>
      <c r="BK143" s="204" t="str">
        <f t="shared" si="110"/>
        <v>Polypeptides</v>
      </c>
      <c r="BL143" s="204" t="str">
        <f t="shared" si="111"/>
        <v/>
      </c>
      <c r="BM143" s="97" t="str">
        <f t="shared" si="112"/>
        <v/>
      </c>
      <c r="BN143" s="78"/>
      <c r="BO143" s="78"/>
      <c r="BP143" s="77" t="str">
        <f ca="1"/>
        <v>COLIBOLUS</v>
      </c>
      <c r="BQ143" s="79" t="e">
        <f ca="1"/>
        <v>#N/A</v>
      </c>
      <c r="BR143" s="102"/>
      <c r="BS143" s="8"/>
      <c r="BT143" s="8"/>
      <c r="BU143" s="8"/>
      <c r="BV143" s="8"/>
      <c r="BW143" s="8"/>
      <c r="BX143" s="8"/>
      <c r="BY143" s="78"/>
      <c r="BZ143" s="8"/>
      <c r="CA143" s="8"/>
      <c r="CB143" s="8"/>
      <c r="CC143" s="8"/>
      <c r="CD143" s="8"/>
      <c r="CE143" s="8"/>
      <c r="CF143" s="8"/>
      <c r="CG143" s="8"/>
      <c r="CH143" s="8"/>
      <c r="CI143" s="8"/>
      <c r="CJ143" s="8"/>
      <c r="CK143" s="8"/>
      <c r="CL143" s="8"/>
      <c r="CM143" s="8"/>
      <c r="CN143" s="8"/>
      <c r="CO143" s="97"/>
      <c r="CQ143" s="56"/>
      <c r="CR143" s="8"/>
      <c r="CS143" s="8"/>
      <c r="CT143" s="8"/>
      <c r="CU143" s="8"/>
      <c r="CV143" s="8"/>
      <c r="CW143" s="8"/>
      <c r="CX143" s="8"/>
      <c r="CY143" s="102" t="str">
        <f t="shared" si="113"/>
        <v>x</v>
      </c>
      <c r="CZ143" s="56" t="str">
        <f t="shared" si="114"/>
        <v>COLIBOLUS</v>
      </c>
      <c r="DA143" s="204" t="e">
        <f>IF(IF(DI$2="Catégorie",IF(DI$3="Toutes",SUMIFS('Étape 1 - à remplir'!$F$31:$F$400,'Étape 1 - à remplir'!$E$31:$E$400,MASQ2!CZ143,'Étape 1 - à remplir'!$G$31:$G$400,"kg"),SUMIFS('Étape 1 - à remplir'!$F$31:$F$400,'Étape 1 - à remplir'!$E$31:$E$400,MASQ2!CZ143,'Étape 1 - à remplir'!$C$31:$C$400,DI$3)),IF(DI$2="Âge",IF(DI$3="Tous",SUMIFS('Étape 1 - à remplir'!$F$31:$F$400,'Étape 1 - à remplir'!$E$31:$E$400,MASQ2!CZ143,'Étape 1 - à remplir'!$G$31:$G$400,"kg"),SUMIFS('Étape 1 - à remplir'!$F$31:$F$400,'Étape 1 - à remplir'!$E$31:$E$400,MASQ2!CZ143,'Étape 1 - à remplir'!$P$31:$P$400,DI$3,'Étape 1 - à remplir'!$G$31:$G$400,"kg")),IF(DI$2="Atelier",IF(DI$3="Tous",SUMIFS('Étape 1 - à remplir'!$F$31:$F$400,'Étape 1 - à remplir'!$E$31:$E$400,MASQ2!CZ143,'Étape 1 - à remplir'!$G$31:$G$400,"kg"),SUMIFS('Étape 1 - à remplir'!$F$31:$F$400,'Étape 1 - à remplir'!$E$31:$E$400,MASQ2!CZ143,'Étape 1 - à remplir'!$O$31:$O$400,DI$3,'Étape 1 - à remplir'!$G$31:$G$400,"kg")),IF(DI$2="Espèce",IF(DI$3="Tous",SUMIFS('Étape 1 - à remplir'!$F$31:$F$400,'Étape 1 - à remplir'!$E$31:$E$400,MASQ2!CZ143,'Étape 1 - à remplir'!$G$31:$G$400,"kg"),SUMIFS('Étape 1 - à remplir'!$F$31:$F$400,'Étape 1 - à remplir'!$E$31:$E$400,MASQ2!CZ143,'Étape 1 - à remplir'!$N$31:$N$400,DI$3,'Étape 1 - à remplir'!$G$31:$G$400,"kg"))))))=0,NA(),IF(DI$2="Catégorie",IF(DI$3="Toutes",SUMIFS('Étape 1 - à remplir'!$F$31:$F$400,'Étape 1 - à remplir'!$E$31:$E$400,MASQ2!CZ143,'Étape 1 - à remplir'!$G$31:$G$400,"kg"),SUMIFS('Étape 1 - à remplir'!$F$31:$F$400,'Étape 1 - à remplir'!$E$31:$E$400,MASQ2!CZ143,'Étape 1 - à remplir'!$C$31:$C$400,DI$3)),IF(DI$2="Âge",IF(DI$3="Tous",SUMIFS('Étape 1 - à remplir'!$F$31:$F$400,'Étape 1 - à remplir'!$E$31:$E$400,MASQ2!CZ143,'Étape 1 - à remplir'!$G$31:$G$400,"kg"),SUMIFS('Étape 1 - à remplir'!$F$31:$F$400,'Étape 1 - à remplir'!$E$31:$E$400,MASQ2!CZ143,'Étape 1 - à remplir'!$P$31:$P$400,DI$3,'Étape 1 - à remplir'!$G$31:$G$400,"kg")),IF(DI$2="Atelier",IF(DI$3="Tous",SUMIFS('Étape 1 - à remplir'!$F$31:$F$400,'Étape 1 - à remplir'!$E$31:$E$400,MASQ2!CZ143,'Étape 1 - à remplir'!$G$31:$G$400,"kg"),SUMIFS('Étape 1 - à remplir'!$F$31:$F$400,'Étape 1 - à remplir'!$E$31:$E$400,MASQ2!CZ143,'Étape 1 - à remplir'!$O$31:$O$400,DI$3,'Étape 1 - à remplir'!$G$31:$G$400,"kg")),IF(DI$2="Espèce",IF(DI$3="Tous",SUMIFS('Étape 1 - à remplir'!$F$31:$F$400,'Étape 1 - à remplir'!$E$31:$E$400,MASQ2!CZ143,'Étape 1 - à remplir'!$G$31:$G$400,"kg"),SUMIFS('Étape 1 - à remplir'!$F$31:$F$400,'Étape 1 - à remplir'!$E$31:$E$400,MASQ2!CZ143,'Étape 1 - à remplir'!$N$31:$N$400,DI$3,'Étape 1 - à remplir'!$G$31:$G$400,"kg")))))))</f>
        <v>#N/A</v>
      </c>
      <c r="DB143" s="104">
        <f t="shared" si="122"/>
        <v>0</v>
      </c>
      <c r="DC143" s="204" t="str">
        <f t="shared" si="115"/>
        <v>Colistine</v>
      </c>
      <c r="DD143" s="204" t="str">
        <f t="shared" si="116"/>
        <v/>
      </c>
      <c r="DE143" s="204" t="str">
        <f t="shared" si="117"/>
        <v/>
      </c>
      <c r="DF143" s="204" t="str">
        <f t="shared" si="118"/>
        <v>Polypeptides</v>
      </c>
      <c r="DG143" s="204" t="str">
        <f t="shared" si="119"/>
        <v/>
      </c>
      <c r="DH143" s="97" t="str">
        <f t="shared" si="120"/>
        <v/>
      </c>
      <c r="DI143" s="78"/>
      <c r="DJ143" s="78"/>
      <c r="DK143" s="77" t="str">
        <f ca="1"/>
        <v>COLIBOLUS</v>
      </c>
      <c r="DL143" s="79" t="e">
        <f ca="1"/>
        <v>#N/A</v>
      </c>
      <c r="DM143" s="102"/>
      <c r="DN143" s="8"/>
      <c r="DO143" s="8"/>
      <c r="DP143" s="8"/>
      <c r="DQ143" s="8"/>
      <c r="DR143" s="8"/>
      <c r="DS143" s="8"/>
      <c r="DT143" s="8"/>
      <c r="DU143" s="8"/>
      <c r="DV143" s="8"/>
      <c r="DW143" s="8"/>
      <c r="DX143" s="8"/>
      <c r="DY143" s="8"/>
      <c r="DZ143" s="8"/>
      <c r="EA143" s="8"/>
      <c r="EB143" s="8"/>
      <c r="EC143" s="8"/>
      <c r="ED143" s="8"/>
      <c r="EE143" s="8"/>
      <c r="EF143" s="8"/>
      <c r="EG143" s="8"/>
      <c r="EH143" s="8"/>
      <c r="EI143" s="8"/>
      <c r="EJ143" s="97"/>
    </row>
    <row r="144" spans="1:140" x14ac:dyDescent="0.25">
      <c r="A144" s="56"/>
      <c r="B144" s="8"/>
      <c r="C144" s="8"/>
      <c r="D144" s="8"/>
      <c r="E144" s="8"/>
      <c r="F144" s="8"/>
      <c r="G144" s="8"/>
      <c r="H144" s="8"/>
      <c r="I144" s="102" t="str">
        <f>INDEX(Données_ATB!BE:BV,MATCH(MASQ2!J144,Données_ATB!BE:BE,0),18)</f>
        <v>x</v>
      </c>
      <c r="J144" s="77" t="str">
        <f>Données_ATB!BE143</f>
        <v>COLICILLINE</v>
      </c>
      <c r="K144" s="204" t="e">
        <f>IF(IF(S$2="Catégorie",IF(S$3="Toutes",SUMIFS('Étape 1 - à remplir'!$F$31:$F$400,'Étape 1 - à remplir'!$E$31:$E$400,MASQ2!J144,'Étape 1 - à remplir'!$G$31:$G$400,"animaux"),SUMIFS('Étape 1 - à remplir'!$F$31:$F$400,'Étape 1 - à remplir'!$E$31:$E$400,MASQ2!J144,'Étape 1 - à remplir'!$C$31:$C$400,S$3)),IF(S$2="Âge",IF(S$3="Tous",SUMIFS('Étape 1 - à remplir'!$F$31:$F$400,'Étape 1 - à remplir'!$E$31:$E$400,MASQ2!J144,'Étape 1 - à remplir'!$G$31:$G$400,"animaux"),SUMIFS('Étape 1 - à remplir'!$F$31:$F$400,'Étape 1 - à remplir'!$E$31:$E$400,MASQ2!J144,'Étape 1 - à remplir'!$P$31:$P$400,S$3)),IF(S$2="Atelier",IF(S$3="Tous",SUMIFS('Étape 1 - à remplir'!$F$31:$F$400,'Étape 1 - à remplir'!$E$31:$E$400,MASQ2!J144,'Étape 1 - à remplir'!$G$31:$G$400,"animaux"),SUMIFS('Étape 1 - à remplir'!$F$31:$F$400,'Étape 1 - à remplir'!$E$31:$E$400,MASQ2!J144,'Étape 1 - à remplir'!$O$31:$O$400,S$3)),IF(S$2="Espèce",IF(S$3="Tous",SUMIFS('Étape 1 - à remplir'!$F$31:$F$400,'Étape 1 - à remplir'!$E$31:$E$400,MASQ2!J144,'Étape 1 - à remplir'!$G$31:$G$400,"animaux"),SUMIFS('Étape 1 - à remplir'!$F$31:$F$400,'Étape 1 - à remplir'!$E$31:$E$400,MASQ2!J144,'Étape 1 - à remplir'!$N$31:$N$400,S$3))))))=0,NA(),IF(S$2="Catégorie",IF(S$3="Toutes",SUMIFS('Étape 1 - à remplir'!$F$31:$F$400,'Étape 1 - à remplir'!$E$31:$E$400,MASQ2!J144,'Étape 1 - à remplir'!$G$31:$G$400,"animaux"),SUMIFS('Étape 1 - à remplir'!$F$31:$F$400,'Étape 1 - à remplir'!$E$31:$E$400,MASQ2!J144,'Étape 1 - à remplir'!$C$31:$C$400,S$3)),IF(S$2="Âge",IF(S$3="Tous",SUMIFS('Étape 1 - à remplir'!$F$31:$F$400,'Étape 1 - à remplir'!$E$31:$E$400,MASQ2!J144,'Étape 1 - à remplir'!$G$31:$G$400,"animaux"),SUMIFS('Étape 1 - à remplir'!$F$31:$F$400,'Étape 1 - à remplir'!$E$31:$E$400,MASQ2!J144,'Étape 1 - à remplir'!$P$31:$P$400,S$3)),IF(S$2="Atelier",IF(S$3="Tous",SUMIFS('Étape 1 - à remplir'!$F$31:$F$400,'Étape 1 - à remplir'!$E$31:$E$400,MASQ2!J144,'Étape 1 - à remplir'!$G$31:$G$400,"animaux"),SUMIFS('Étape 1 - à remplir'!$F$31:$F$400,'Étape 1 - à remplir'!$E$31:$E$400,MASQ2!J144,'Étape 1 - à remplir'!$O$31:$O$400,S$3)),IF(S$2="Espèce",IF(S$3="Tous",SUMIFS('Étape 1 - à remplir'!$F$31:$F$400,'Étape 1 - à remplir'!$E$31:$E$400,MASQ2!J144,'Étape 1 - à remplir'!$G$31:$G$400,"animaux"),SUMIFS('Étape 1 - à remplir'!$F$31:$F$400,'Étape 1 - à remplir'!$E$31:$E$400,MASQ2!J144,'Étape 1 - à remplir'!$N$31:$N$400,S$3)))))))</f>
        <v>#N/A</v>
      </c>
      <c r="L144" s="97">
        <f t="shared" si="123"/>
        <v>0</v>
      </c>
      <c r="M144" s="56" t="str">
        <f>Données_ATB!BN143</f>
        <v>Ampicilline</v>
      </c>
      <c r="N144" s="204" t="str">
        <f>Données_ATB!BO143</f>
        <v>Colistine</v>
      </c>
      <c r="O144" s="97" t="str">
        <f>Données_ATB!BP143</f>
        <v/>
      </c>
      <c r="P144" s="77" t="str">
        <f>Données_ATB!BR143</f>
        <v>Penicillines</v>
      </c>
      <c r="Q144" s="78" t="str">
        <f>Données_ATB!BS143</f>
        <v>Polypeptides</v>
      </c>
      <c r="R144" s="79" t="str">
        <f>Données_ATB!BT143</f>
        <v/>
      </c>
      <c r="S144" s="78"/>
      <c r="T144" s="78"/>
      <c r="U144" s="77" t="str">
        <f ca="1"/>
        <v>COLICILLINE</v>
      </c>
      <c r="V144" s="79" t="e">
        <f ca="1"/>
        <v>#N/A</v>
      </c>
      <c r="W144" s="102"/>
      <c r="X144" s="8"/>
      <c r="Y144" s="8"/>
      <c r="Z144" s="8"/>
      <c r="AA144" s="8"/>
      <c r="AB144" s="102"/>
      <c r="AC144" s="8"/>
      <c r="AD144" s="8"/>
      <c r="AE144" s="8"/>
      <c r="AF144" s="8"/>
      <c r="AG144" s="8"/>
      <c r="AH144" s="8"/>
      <c r="AI144" s="8"/>
      <c r="AJ144" s="8"/>
      <c r="AK144" s="8"/>
      <c r="AL144" s="8"/>
      <c r="AM144" s="8"/>
      <c r="AN144" s="8"/>
      <c r="AO144" s="8"/>
      <c r="AP144" s="8"/>
      <c r="AQ144" s="8"/>
      <c r="AR144" s="8"/>
      <c r="AS144" s="8"/>
      <c r="AT144" s="97"/>
      <c r="AV144" s="56"/>
      <c r="AW144" s="8"/>
      <c r="AX144" s="8"/>
      <c r="AY144" s="8"/>
      <c r="AZ144" s="8"/>
      <c r="BA144" s="8"/>
      <c r="BB144" s="8"/>
      <c r="BC144" s="8"/>
      <c r="BD144" s="102" t="str">
        <f t="shared" si="105"/>
        <v>x</v>
      </c>
      <c r="BE144" s="56" t="str">
        <f t="shared" si="106"/>
        <v>COLICILLINE</v>
      </c>
      <c r="BF144" s="204" t="e">
        <f>IF(IF(BN$2="Catégorie",IF(BN$3="Toutes",SUMIFS('Étape 1 - à remplir'!$F$31:$F$400,'Étape 1 - à remplir'!$E$31:$E$400,MASQ2!BE144,'Étape 1 - à remplir'!$G$31:$G$400,"lots"),SUMIFS('Étape 1 - à remplir'!$F$31:$F$400,'Étape 1 - à remplir'!$E$31:$E$400,MASQ2!BE144,'Étape 1 - à remplir'!$C$31:$C$400,BN$3)),IF(BN$2="Âge",IF(BN$3="Tous",SUMIFS('Étape 1 - à remplir'!$F$31:$F$400,'Étape 1 - à remplir'!$E$31:$E$400,MASQ2!BE144,'Étape 1 - à remplir'!$G$31:$G$400,"lots"),SUMIFS('Étape 1 - à remplir'!$F$31:$F$400,'Étape 1 - à remplir'!$E$31:$E$400,MASQ2!BE144,'Étape 1 - à remplir'!$P$31:$P$400,BN$3,'Étape 1 - à remplir'!$G$31:$G$400,"lots")),IF(BN$2="Atelier",IF(BN$3="Tous",SUMIFS('Étape 1 - à remplir'!$F$31:$F$400,'Étape 1 - à remplir'!$E$31:$E$400,MASQ2!BE144,'Étape 1 - à remplir'!$G$31:$G$400,"lots"),SUMIFS('Étape 1 - à remplir'!$F$31:$F$400,'Étape 1 - à remplir'!$E$31:$E$400,MASQ2!BE144,'Étape 1 - à remplir'!$O$31:$O$400,BN$3,'Étape 1 - à remplir'!$G$31:$G$400,"lots")),IF(BN$2="Espèce",IF(BN$3="Tous",SUMIFS('Étape 1 - à remplir'!$F$31:$F$400,'Étape 1 - à remplir'!$E$31:$E$400,MASQ2!BE144,'Étape 1 - à remplir'!$G$31:$G$400,"lots"),SUMIFS('Étape 1 - à remplir'!$F$31:$F$400,'Étape 1 - à remplir'!$E$31:$E$400,MASQ2!BE144,'Étape 1 - à remplir'!$N$31:$N$400,BN$3,'Étape 1 - à remplir'!$G$31:$G$400,"lots"))))))=0,NA(),IF(BN$2="Catégorie",IF(BN$3="Toutes",SUMIFS('Étape 1 - à remplir'!$F$31:$F$400,'Étape 1 - à remplir'!$E$31:$E$400,MASQ2!BE144,'Étape 1 - à remplir'!$G$31:$G$400,"lots"),SUMIFS('Étape 1 - à remplir'!$F$31:$F$400,'Étape 1 - à remplir'!$E$31:$E$400,MASQ2!BE144,'Étape 1 - à remplir'!$C$31:$C$400,BN$3)),IF(BN$2="Âge",IF(BN$3="Tous",SUMIFS('Étape 1 - à remplir'!$F$31:$F$400,'Étape 1 - à remplir'!$E$31:$E$400,MASQ2!BE144,'Étape 1 - à remplir'!$G$31:$G$400,"lots"),SUMIFS('Étape 1 - à remplir'!$F$31:$F$400,'Étape 1 - à remplir'!$E$31:$E$400,MASQ2!BE144,'Étape 1 - à remplir'!$P$31:$P$400,BN$3,'Étape 1 - à remplir'!$G$31:$G$400,"lots")),IF(BN$2="Atelier",IF(BN$3="Tous",SUMIFS('Étape 1 - à remplir'!$F$31:$F$400,'Étape 1 - à remplir'!$E$31:$E$400,MASQ2!BE144,'Étape 1 - à remplir'!$G$31:$G$400,"lots"),SUMIFS('Étape 1 - à remplir'!$F$31:$F$400,'Étape 1 - à remplir'!$E$31:$E$400,MASQ2!BE144,'Étape 1 - à remplir'!$O$31:$O$400,BN$3,'Étape 1 - à remplir'!$G$31:$G$400,"lots")),IF(BN$2="Espèce",IF(BN$3="Tous",SUMIFS('Étape 1 - à remplir'!$F$31:$F$400,'Étape 1 - à remplir'!$E$31:$E$400,MASQ2!BE144,'Étape 1 - à remplir'!$G$31:$G$400,"lots"),SUMIFS('Étape 1 - à remplir'!$F$31:$F$400,'Étape 1 - à remplir'!$E$31:$E$400,MASQ2!BE144,'Étape 1 - à remplir'!$N$31:$N$400,BN$3,'Étape 1 - à remplir'!$G$31:$G$400,"lots")))))))</f>
        <v>#N/A</v>
      </c>
      <c r="BG144" s="204">
        <f t="shared" si="121"/>
        <v>0</v>
      </c>
      <c r="BH144" s="204" t="str">
        <f t="shared" si="107"/>
        <v>Ampicilline</v>
      </c>
      <c r="BI144" s="204" t="str">
        <f t="shared" si="108"/>
        <v>Colistine</v>
      </c>
      <c r="BJ144" s="204" t="str">
        <f t="shared" si="109"/>
        <v/>
      </c>
      <c r="BK144" s="204" t="str">
        <f t="shared" si="110"/>
        <v>Penicillines</v>
      </c>
      <c r="BL144" s="204" t="str">
        <f t="shared" si="111"/>
        <v>Polypeptides</v>
      </c>
      <c r="BM144" s="97" t="str">
        <f t="shared" si="112"/>
        <v/>
      </c>
      <c r="BN144" s="78"/>
      <c r="BO144" s="78"/>
      <c r="BP144" s="77" t="str">
        <f ca="1"/>
        <v>COLICILLINE</v>
      </c>
      <c r="BQ144" s="79" t="e">
        <f ca="1"/>
        <v>#N/A</v>
      </c>
      <c r="BR144" s="102"/>
      <c r="BS144" s="8"/>
      <c r="BT144" s="8"/>
      <c r="BU144" s="8"/>
      <c r="BV144" s="8"/>
      <c r="BW144" s="8"/>
      <c r="BX144" s="8"/>
      <c r="BY144" s="82"/>
      <c r="BZ144" s="8"/>
      <c r="CA144" s="8"/>
      <c r="CB144" s="8"/>
      <c r="CC144" s="8"/>
      <c r="CD144" s="8"/>
      <c r="CE144" s="8"/>
      <c r="CF144" s="8"/>
      <c r="CG144" s="8"/>
      <c r="CH144" s="8"/>
      <c r="CI144" s="8"/>
      <c r="CJ144" s="8"/>
      <c r="CK144" s="8"/>
      <c r="CL144" s="8"/>
      <c r="CM144" s="8"/>
      <c r="CN144" s="8"/>
      <c r="CO144" s="97"/>
      <c r="CQ144" s="56"/>
      <c r="CR144" s="8"/>
      <c r="CS144" s="8"/>
      <c r="CT144" s="8"/>
      <c r="CU144" s="8"/>
      <c r="CV144" s="8"/>
      <c r="CW144" s="8"/>
      <c r="CX144" s="8"/>
      <c r="CY144" s="102" t="str">
        <f t="shared" si="113"/>
        <v>x</v>
      </c>
      <c r="CZ144" s="56" t="str">
        <f t="shared" si="114"/>
        <v>COLICILLINE</v>
      </c>
      <c r="DA144" s="204" t="e">
        <f>IF(IF(DI$2="Catégorie",IF(DI$3="Toutes",SUMIFS('Étape 1 - à remplir'!$F$31:$F$400,'Étape 1 - à remplir'!$E$31:$E$400,MASQ2!CZ144,'Étape 1 - à remplir'!$G$31:$G$400,"kg"),SUMIFS('Étape 1 - à remplir'!$F$31:$F$400,'Étape 1 - à remplir'!$E$31:$E$400,MASQ2!CZ144,'Étape 1 - à remplir'!$C$31:$C$400,DI$3)),IF(DI$2="Âge",IF(DI$3="Tous",SUMIFS('Étape 1 - à remplir'!$F$31:$F$400,'Étape 1 - à remplir'!$E$31:$E$400,MASQ2!CZ144,'Étape 1 - à remplir'!$G$31:$G$400,"kg"),SUMIFS('Étape 1 - à remplir'!$F$31:$F$400,'Étape 1 - à remplir'!$E$31:$E$400,MASQ2!CZ144,'Étape 1 - à remplir'!$P$31:$P$400,DI$3,'Étape 1 - à remplir'!$G$31:$G$400,"kg")),IF(DI$2="Atelier",IF(DI$3="Tous",SUMIFS('Étape 1 - à remplir'!$F$31:$F$400,'Étape 1 - à remplir'!$E$31:$E$400,MASQ2!CZ144,'Étape 1 - à remplir'!$G$31:$G$400,"kg"),SUMIFS('Étape 1 - à remplir'!$F$31:$F$400,'Étape 1 - à remplir'!$E$31:$E$400,MASQ2!CZ144,'Étape 1 - à remplir'!$O$31:$O$400,DI$3,'Étape 1 - à remplir'!$G$31:$G$400,"kg")),IF(DI$2="Espèce",IF(DI$3="Tous",SUMIFS('Étape 1 - à remplir'!$F$31:$F$400,'Étape 1 - à remplir'!$E$31:$E$400,MASQ2!CZ144,'Étape 1 - à remplir'!$G$31:$G$400,"kg"),SUMIFS('Étape 1 - à remplir'!$F$31:$F$400,'Étape 1 - à remplir'!$E$31:$E$400,MASQ2!CZ144,'Étape 1 - à remplir'!$N$31:$N$400,DI$3,'Étape 1 - à remplir'!$G$31:$G$400,"kg"))))))=0,NA(),IF(DI$2="Catégorie",IF(DI$3="Toutes",SUMIFS('Étape 1 - à remplir'!$F$31:$F$400,'Étape 1 - à remplir'!$E$31:$E$400,MASQ2!CZ144,'Étape 1 - à remplir'!$G$31:$G$400,"kg"),SUMIFS('Étape 1 - à remplir'!$F$31:$F$400,'Étape 1 - à remplir'!$E$31:$E$400,MASQ2!CZ144,'Étape 1 - à remplir'!$C$31:$C$400,DI$3)),IF(DI$2="Âge",IF(DI$3="Tous",SUMIFS('Étape 1 - à remplir'!$F$31:$F$400,'Étape 1 - à remplir'!$E$31:$E$400,MASQ2!CZ144,'Étape 1 - à remplir'!$G$31:$G$400,"kg"),SUMIFS('Étape 1 - à remplir'!$F$31:$F$400,'Étape 1 - à remplir'!$E$31:$E$400,MASQ2!CZ144,'Étape 1 - à remplir'!$P$31:$P$400,DI$3,'Étape 1 - à remplir'!$G$31:$G$400,"kg")),IF(DI$2="Atelier",IF(DI$3="Tous",SUMIFS('Étape 1 - à remplir'!$F$31:$F$400,'Étape 1 - à remplir'!$E$31:$E$400,MASQ2!CZ144,'Étape 1 - à remplir'!$G$31:$G$400,"kg"),SUMIFS('Étape 1 - à remplir'!$F$31:$F$400,'Étape 1 - à remplir'!$E$31:$E$400,MASQ2!CZ144,'Étape 1 - à remplir'!$O$31:$O$400,DI$3,'Étape 1 - à remplir'!$G$31:$G$400,"kg")),IF(DI$2="Espèce",IF(DI$3="Tous",SUMIFS('Étape 1 - à remplir'!$F$31:$F$400,'Étape 1 - à remplir'!$E$31:$E$400,MASQ2!CZ144,'Étape 1 - à remplir'!$G$31:$G$400,"kg"),SUMIFS('Étape 1 - à remplir'!$F$31:$F$400,'Étape 1 - à remplir'!$E$31:$E$400,MASQ2!CZ144,'Étape 1 - à remplir'!$N$31:$N$400,DI$3,'Étape 1 - à remplir'!$G$31:$G$400,"kg")))))))</f>
        <v>#N/A</v>
      </c>
      <c r="DB144" s="104">
        <f t="shared" si="122"/>
        <v>0</v>
      </c>
      <c r="DC144" s="204" t="str">
        <f t="shared" si="115"/>
        <v>Ampicilline</v>
      </c>
      <c r="DD144" s="204" t="str">
        <f t="shared" si="116"/>
        <v>Colistine</v>
      </c>
      <c r="DE144" s="204" t="str">
        <f t="shared" si="117"/>
        <v/>
      </c>
      <c r="DF144" s="204" t="str">
        <f t="shared" si="118"/>
        <v>Penicillines</v>
      </c>
      <c r="DG144" s="204" t="str">
        <f t="shared" si="119"/>
        <v>Polypeptides</v>
      </c>
      <c r="DH144" s="97" t="str">
        <f t="shared" si="120"/>
        <v/>
      </c>
      <c r="DI144" s="78"/>
      <c r="DJ144" s="78"/>
      <c r="DK144" s="77" t="str">
        <f ca="1"/>
        <v>COLICILLINE</v>
      </c>
      <c r="DL144" s="79" t="e">
        <f ca="1"/>
        <v>#N/A</v>
      </c>
      <c r="DM144" s="102"/>
      <c r="DN144" s="8"/>
      <c r="DO144" s="8"/>
      <c r="DP144" s="8"/>
      <c r="DQ144" s="8"/>
      <c r="DR144" s="8"/>
      <c r="DS144" s="8"/>
      <c r="DT144" s="8"/>
      <c r="DU144" s="8"/>
      <c r="DV144" s="8"/>
      <c r="DW144" s="8"/>
      <c r="DX144" s="8"/>
      <c r="DY144" s="8"/>
      <c r="DZ144" s="8"/>
      <c r="EA144" s="8"/>
      <c r="EB144" s="8"/>
      <c r="EC144" s="8"/>
      <c r="ED144" s="8"/>
      <c r="EE144" s="8"/>
      <c r="EF144" s="8"/>
      <c r="EG144" s="8"/>
      <c r="EH144" s="8"/>
      <c r="EI144" s="8"/>
      <c r="EJ144" s="97"/>
    </row>
    <row r="145" spans="1:140" x14ac:dyDescent="0.25">
      <c r="A145" s="56"/>
      <c r="B145" s="8"/>
      <c r="C145" s="8"/>
      <c r="D145" s="8"/>
      <c r="E145" s="8"/>
      <c r="F145" s="8"/>
      <c r="G145" s="8"/>
      <c r="H145" s="8"/>
      <c r="I145" s="102" t="str">
        <f>INDEX(Données_ATB!BE:BV,MATCH(MASQ2!J145,Données_ATB!BE:BE,0),18)</f>
        <v>x</v>
      </c>
      <c r="J145" s="77" t="str">
        <f>Données_ATB!BE144</f>
        <v>COLICLOX POMMADE</v>
      </c>
      <c r="K145" s="204" t="e">
        <f>IF(IF(S$2="Catégorie",IF(S$3="Toutes",SUMIFS('Étape 1 - à remplir'!$F$31:$F$400,'Étape 1 - à remplir'!$E$31:$E$400,MASQ2!J145,'Étape 1 - à remplir'!$G$31:$G$400,"animaux"),SUMIFS('Étape 1 - à remplir'!$F$31:$F$400,'Étape 1 - à remplir'!$E$31:$E$400,MASQ2!J145,'Étape 1 - à remplir'!$C$31:$C$400,S$3)),IF(S$2="Âge",IF(S$3="Tous",SUMIFS('Étape 1 - à remplir'!$F$31:$F$400,'Étape 1 - à remplir'!$E$31:$E$400,MASQ2!J145,'Étape 1 - à remplir'!$G$31:$G$400,"animaux"),SUMIFS('Étape 1 - à remplir'!$F$31:$F$400,'Étape 1 - à remplir'!$E$31:$E$400,MASQ2!J145,'Étape 1 - à remplir'!$P$31:$P$400,S$3)),IF(S$2="Atelier",IF(S$3="Tous",SUMIFS('Étape 1 - à remplir'!$F$31:$F$400,'Étape 1 - à remplir'!$E$31:$E$400,MASQ2!J145,'Étape 1 - à remplir'!$G$31:$G$400,"animaux"),SUMIFS('Étape 1 - à remplir'!$F$31:$F$400,'Étape 1 - à remplir'!$E$31:$E$400,MASQ2!J145,'Étape 1 - à remplir'!$O$31:$O$400,S$3)),IF(S$2="Espèce",IF(S$3="Tous",SUMIFS('Étape 1 - à remplir'!$F$31:$F$400,'Étape 1 - à remplir'!$E$31:$E$400,MASQ2!J145,'Étape 1 - à remplir'!$G$31:$G$400,"animaux"),SUMIFS('Étape 1 - à remplir'!$F$31:$F$400,'Étape 1 - à remplir'!$E$31:$E$400,MASQ2!J145,'Étape 1 - à remplir'!$N$31:$N$400,S$3))))))=0,NA(),IF(S$2="Catégorie",IF(S$3="Toutes",SUMIFS('Étape 1 - à remplir'!$F$31:$F$400,'Étape 1 - à remplir'!$E$31:$E$400,MASQ2!J145,'Étape 1 - à remplir'!$G$31:$G$400,"animaux"),SUMIFS('Étape 1 - à remplir'!$F$31:$F$400,'Étape 1 - à remplir'!$E$31:$E$400,MASQ2!J145,'Étape 1 - à remplir'!$C$31:$C$400,S$3)),IF(S$2="Âge",IF(S$3="Tous",SUMIFS('Étape 1 - à remplir'!$F$31:$F$400,'Étape 1 - à remplir'!$E$31:$E$400,MASQ2!J145,'Étape 1 - à remplir'!$G$31:$G$400,"animaux"),SUMIFS('Étape 1 - à remplir'!$F$31:$F$400,'Étape 1 - à remplir'!$E$31:$E$400,MASQ2!J145,'Étape 1 - à remplir'!$P$31:$P$400,S$3)),IF(S$2="Atelier",IF(S$3="Tous",SUMIFS('Étape 1 - à remplir'!$F$31:$F$400,'Étape 1 - à remplir'!$E$31:$E$400,MASQ2!J145,'Étape 1 - à remplir'!$G$31:$G$400,"animaux"),SUMIFS('Étape 1 - à remplir'!$F$31:$F$400,'Étape 1 - à remplir'!$E$31:$E$400,MASQ2!J145,'Étape 1 - à remplir'!$O$31:$O$400,S$3)),IF(S$2="Espèce",IF(S$3="Tous",SUMIFS('Étape 1 - à remplir'!$F$31:$F$400,'Étape 1 - à remplir'!$E$31:$E$400,MASQ2!J145,'Étape 1 - à remplir'!$G$31:$G$400,"animaux"),SUMIFS('Étape 1 - à remplir'!$F$31:$F$400,'Étape 1 - à remplir'!$E$31:$E$400,MASQ2!J145,'Étape 1 - à remplir'!$N$31:$N$400,S$3)))))))</f>
        <v>#N/A</v>
      </c>
      <c r="L145" s="97">
        <f t="shared" si="123"/>
        <v>0</v>
      </c>
      <c r="M145" s="56" t="str">
        <f>Données_ATB!BN144</f>
        <v>Cloxacilline</v>
      </c>
      <c r="N145" s="204" t="str">
        <f>Données_ATB!BO144</f>
        <v>Colistine</v>
      </c>
      <c r="O145" s="97" t="str">
        <f>Données_ATB!BP144</f>
        <v/>
      </c>
      <c r="P145" s="77" t="str">
        <f>Données_ATB!BR144</f>
        <v>Penicillines</v>
      </c>
      <c r="Q145" s="78" t="str">
        <f>Données_ATB!BS144</f>
        <v>Polypeptides</v>
      </c>
      <c r="R145" s="79" t="str">
        <f>Données_ATB!BT144</f>
        <v/>
      </c>
      <c r="S145" s="78"/>
      <c r="T145" s="78"/>
      <c r="U145" s="77" t="str">
        <f ca="1"/>
        <v>COLICLOX POMMADE</v>
      </c>
      <c r="V145" s="79" t="e">
        <f ca="1"/>
        <v>#N/A</v>
      </c>
      <c r="W145" s="102"/>
      <c r="X145" s="8"/>
      <c r="Y145" s="8"/>
      <c r="Z145" s="8"/>
      <c r="AA145" s="8"/>
      <c r="AB145" s="102"/>
      <c r="AC145" s="8"/>
      <c r="AD145" s="8"/>
      <c r="AE145" s="8"/>
      <c r="AF145" s="8"/>
      <c r="AG145" s="8"/>
      <c r="AH145" s="8"/>
      <c r="AI145" s="8"/>
      <c r="AJ145" s="8"/>
      <c r="AK145" s="8"/>
      <c r="AL145" s="8"/>
      <c r="AM145" s="8"/>
      <c r="AN145" s="8"/>
      <c r="AO145" s="8"/>
      <c r="AP145" s="8"/>
      <c r="AQ145" s="8"/>
      <c r="AR145" s="8"/>
      <c r="AS145" s="8"/>
      <c r="AT145" s="97"/>
      <c r="AV145" s="56"/>
      <c r="AW145" s="8"/>
      <c r="AX145" s="8"/>
      <c r="AY145" s="8"/>
      <c r="AZ145" s="8"/>
      <c r="BA145" s="8"/>
      <c r="BB145" s="8"/>
      <c r="BC145" s="8"/>
      <c r="BD145" s="102" t="str">
        <f t="shared" si="105"/>
        <v>x</v>
      </c>
      <c r="BE145" s="56" t="str">
        <f t="shared" si="106"/>
        <v>COLICLOX POMMADE</v>
      </c>
      <c r="BF145" s="204" t="e">
        <f>IF(IF(BN$2="Catégorie",IF(BN$3="Toutes",SUMIFS('Étape 1 - à remplir'!$F$31:$F$400,'Étape 1 - à remplir'!$E$31:$E$400,MASQ2!BE145,'Étape 1 - à remplir'!$G$31:$G$400,"lots"),SUMIFS('Étape 1 - à remplir'!$F$31:$F$400,'Étape 1 - à remplir'!$E$31:$E$400,MASQ2!BE145,'Étape 1 - à remplir'!$C$31:$C$400,BN$3)),IF(BN$2="Âge",IF(BN$3="Tous",SUMIFS('Étape 1 - à remplir'!$F$31:$F$400,'Étape 1 - à remplir'!$E$31:$E$400,MASQ2!BE145,'Étape 1 - à remplir'!$G$31:$G$400,"lots"),SUMIFS('Étape 1 - à remplir'!$F$31:$F$400,'Étape 1 - à remplir'!$E$31:$E$400,MASQ2!BE145,'Étape 1 - à remplir'!$P$31:$P$400,BN$3,'Étape 1 - à remplir'!$G$31:$G$400,"lots")),IF(BN$2="Atelier",IF(BN$3="Tous",SUMIFS('Étape 1 - à remplir'!$F$31:$F$400,'Étape 1 - à remplir'!$E$31:$E$400,MASQ2!BE145,'Étape 1 - à remplir'!$G$31:$G$400,"lots"),SUMIFS('Étape 1 - à remplir'!$F$31:$F$400,'Étape 1 - à remplir'!$E$31:$E$400,MASQ2!BE145,'Étape 1 - à remplir'!$O$31:$O$400,BN$3,'Étape 1 - à remplir'!$G$31:$G$400,"lots")),IF(BN$2="Espèce",IF(BN$3="Tous",SUMIFS('Étape 1 - à remplir'!$F$31:$F$400,'Étape 1 - à remplir'!$E$31:$E$400,MASQ2!BE145,'Étape 1 - à remplir'!$G$31:$G$400,"lots"),SUMIFS('Étape 1 - à remplir'!$F$31:$F$400,'Étape 1 - à remplir'!$E$31:$E$400,MASQ2!BE145,'Étape 1 - à remplir'!$N$31:$N$400,BN$3,'Étape 1 - à remplir'!$G$31:$G$400,"lots"))))))=0,NA(),IF(BN$2="Catégorie",IF(BN$3="Toutes",SUMIFS('Étape 1 - à remplir'!$F$31:$F$400,'Étape 1 - à remplir'!$E$31:$E$400,MASQ2!BE145,'Étape 1 - à remplir'!$G$31:$G$400,"lots"),SUMIFS('Étape 1 - à remplir'!$F$31:$F$400,'Étape 1 - à remplir'!$E$31:$E$400,MASQ2!BE145,'Étape 1 - à remplir'!$C$31:$C$400,BN$3)),IF(BN$2="Âge",IF(BN$3="Tous",SUMIFS('Étape 1 - à remplir'!$F$31:$F$400,'Étape 1 - à remplir'!$E$31:$E$400,MASQ2!BE145,'Étape 1 - à remplir'!$G$31:$G$400,"lots"),SUMIFS('Étape 1 - à remplir'!$F$31:$F$400,'Étape 1 - à remplir'!$E$31:$E$400,MASQ2!BE145,'Étape 1 - à remplir'!$P$31:$P$400,BN$3,'Étape 1 - à remplir'!$G$31:$G$400,"lots")),IF(BN$2="Atelier",IF(BN$3="Tous",SUMIFS('Étape 1 - à remplir'!$F$31:$F$400,'Étape 1 - à remplir'!$E$31:$E$400,MASQ2!BE145,'Étape 1 - à remplir'!$G$31:$G$400,"lots"),SUMIFS('Étape 1 - à remplir'!$F$31:$F$400,'Étape 1 - à remplir'!$E$31:$E$400,MASQ2!BE145,'Étape 1 - à remplir'!$O$31:$O$400,BN$3,'Étape 1 - à remplir'!$G$31:$G$400,"lots")),IF(BN$2="Espèce",IF(BN$3="Tous",SUMIFS('Étape 1 - à remplir'!$F$31:$F$400,'Étape 1 - à remplir'!$E$31:$E$400,MASQ2!BE145,'Étape 1 - à remplir'!$G$31:$G$400,"lots"),SUMIFS('Étape 1 - à remplir'!$F$31:$F$400,'Étape 1 - à remplir'!$E$31:$E$400,MASQ2!BE145,'Étape 1 - à remplir'!$N$31:$N$400,BN$3,'Étape 1 - à remplir'!$G$31:$G$400,"lots")))))))</f>
        <v>#N/A</v>
      </c>
      <c r="BG145" s="204">
        <f t="shared" si="121"/>
        <v>0</v>
      </c>
      <c r="BH145" s="204" t="str">
        <f t="shared" si="107"/>
        <v>Cloxacilline</v>
      </c>
      <c r="BI145" s="204" t="str">
        <f t="shared" si="108"/>
        <v>Colistine</v>
      </c>
      <c r="BJ145" s="204" t="str">
        <f t="shared" si="109"/>
        <v/>
      </c>
      <c r="BK145" s="204" t="str">
        <f t="shared" si="110"/>
        <v>Penicillines</v>
      </c>
      <c r="BL145" s="204" t="str">
        <f t="shared" si="111"/>
        <v>Polypeptides</v>
      </c>
      <c r="BM145" s="97" t="str">
        <f t="shared" si="112"/>
        <v/>
      </c>
      <c r="BN145" s="78"/>
      <c r="BO145" s="78"/>
      <c r="BP145" s="77" t="str">
        <f ca="1"/>
        <v>COLICLOX POMMADE</v>
      </c>
      <c r="BQ145" s="79" t="e">
        <f ca="1"/>
        <v>#N/A</v>
      </c>
      <c r="BR145" s="102"/>
      <c r="BS145" s="8"/>
      <c r="BT145" s="8"/>
      <c r="BU145" s="8"/>
      <c r="BV145" s="8"/>
      <c r="BW145" s="8"/>
      <c r="BX145" s="8"/>
      <c r="BY145" s="78"/>
      <c r="BZ145" s="8"/>
      <c r="CA145" s="8"/>
      <c r="CB145" s="8"/>
      <c r="CC145" s="8"/>
      <c r="CD145" s="8"/>
      <c r="CE145" s="8"/>
      <c r="CF145" s="8"/>
      <c r="CG145" s="8"/>
      <c r="CH145" s="8"/>
      <c r="CI145" s="8"/>
      <c r="CJ145" s="8"/>
      <c r="CK145" s="8"/>
      <c r="CL145" s="8"/>
      <c r="CM145" s="8"/>
      <c r="CN145" s="8"/>
      <c r="CO145" s="97"/>
      <c r="CQ145" s="56"/>
      <c r="CR145" s="8"/>
      <c r="CS145" s="8"/>
      <c r="CT145" s="8"/>
      <c r="CU145" s="8"/>
      <c r="CV145" s="8"/>
      <c r="CW145" s="8"/>
      <c r="CX145" s="8"/>
      <c r="CY145" s="102" t="str">
        <f t="shared" si="113"/>
        <v>x</v>
      </c>
      <c r="CZ145" s="56" t="str">
        <f t="shared" si="114"/>
        <v>COLICLOX POMMADE</v>
      </c>
      <c r="DA145" s="204" t="e">
        <f>IF(IF(DI$2="Catégorie",IF(DI$3="Toutes",SUMIFS('Étape 1 - à remplir'!$F$31:$F$400,'Étape 1 - à remplir'!$E$31:$E$400,MASQ2!CZ145,'Étape 1 - à remplir'!$G$31:$G$400,"kg"),SUMIFS('Étape 1 - à remplir'!$F$31:$F$400,'Étape 1 - à remplir'!$E$31:$E$400,MASQ2!CZ145,'Étape 1 - à remplir'!$C$31:$C$400,DI$3)),IF(DI$2="Âge",IF(DI$3="Tous",SUMIFS('Étape 1 - à remplir'!$F$31:$F$400,'Étape 1 - à remplir'!$E$31:$E$400,MASQ2!CZ145,'Étape 1 - à remplir'!$G$31:$G$400,"kg"),SUMIFS('Étape 1 - à remplir'!$F$31:$F$400,'Étape 1 - à remplir'!$E$31:$E$400,MASQ2!CZ145,'Étape 1 - à remplir'!$P$31:$P$400,DI$3,'Étape 1 - à remplir'!$G$31:$G$400,"kg")),IF(DI$2="Atelier",IF(DI$3="Tous",SUMIFS('Étape 1 - à remplir'!$F$31:$F$400,'Étape 1 - à remplir'!$E$31:$E$400,MASQ2!CZ145,'Étape 1 - à remplir'!$G$31:$G$400,"kg"),SUMIFS('Étape 1 - à remplir'!$F$31:$F$400,'Étape 1 - à remplir'!$E$31:$E$400,MASQ2!CZ145,'Étape 1 - à remplir'!$O$31:$O$400,DI$3,'Étape 1 - à remplir'!$G$31:$G$400,"kg")),IF(DI$2="Espèce",IF(DI$3="Tous",SUMIFS('Étape 1 - à remplir'!$F$31:$F$400,'Étape 1 - à remplir'!$E$31:$E$400,MASQ2!CZ145,'Étape 1 - à remplir'!$G$31:$G$400,"kg"),SUMIFS('Étape 1 - à remplir'!$F$31:$F$400,'Étape 1 - à remplir'!$E$31:$E$400,MASQ2!CZ145,'Étape 1 - à remplir'!$N$31:$N$400,DI$3,'Étape 1 - à remplir'!$G$31:$G$400,"kg"))))))=0,NA(),IF(DI$2="Catégorie",IF(DI$3="Toutes",SUMIFS('Étape 1 - à remplir'!$F$31:$F$400,'Étape 1 - à remplir'!$E$31:$E$400,MASQ2!CZ145,'Étape 1 - à remplir'!$G$31:$G$400,"kg"),SUMIFS('Étape 1 - à remplir'!$F$31:$F$400,'Étape 1 - à remplir'!$E$31:$E$400,MASQ2!CZ145,'Étape 1 - à remplir'!$C$31:$C$400,DI$3)),IF(DI$2="Âge",IF(DI$3="Tous",SUMIFS('Étape 1 - à remplir'!$F$31:$F$400,'Étape 1 - à remplir'!$E$31:$E$400,MASQ2!CZ145,'Étape 1 - à remplir'!$G$31:$G$400,"kg"),SUMIFS('Étape 1 - à remplir'!$F$31:$F$400,'Étape 1 - à remplir'!$E$31:$E$400,MASQ2!CZ145,'Étape 1 - à remplir'!$P$31:$P$400,DI$3,'Étape 1 - à remplir'!$G$31:$G$400,"kg")),IF(DI$2="Atelier",IF(DI$3="Tous",SUMIFS('Étape 1 - à remplir'!$F$31:$F$400,'Étape 1 - à remplir'!$E$31:$E$400,MASQ2!CZ145,'Étape 1 - à remplir'!$G$31:$G$400,"kg"),SUMIFS('Étape 1 - à remplir'!$F$31:$F$400,'Étape 1 - à remplir'!$E$31:$E$400,MASQ2!CZ145,'Étape 1 - à remplir'!$O$31:$O$400,DI$3,'Étape 1 - à remplir'!$G$31:$G$400,"kg")),IF(DI$2="Espèce",IF(DI$3="Tous",SUMIFS('Étape 1 - à remplir'!$F$31:$F$400,'Étape 1 - à remplir'!$E$31:$E$400,MASQ2!CZ145,'Étape 1 - à remplir'!$G$31:$G$400,"kg"),SUMIFS('Étape 1 - à remplir'!$F$31:$F$400,'Étape 1 - à remplir'!$E$31:$E$400,MASQ2!CZ145,'Étape 1 - à remplir'!$N$31:$N$400,DI$3,'Étape 1 - à remplir'!$G$31:$G$400,"kg")))))))</f>
        <v>#N/A</v>
      </c>
      <c r="DB145" s="104">
        <f t="shared" si="122"/>
        <v>0</v>
      </c>
      <c r="DC145" s="204" t="str">
        <f t="shared" si="115"/>
        <v>Cloxacilline</v>
      </c>
      <c r="DD145" s="204" t="str">
        <f t="shared" si="116"/>
        <v>Colistine</v>
      </c>
      <c r="DE145" s="204" t="str">
        <f t="shared" si="117"/>
        <v/>
      </c>
      <c r="DF145" s="204" t="str">
        <f t="shared" si="118"/>
        <v>Penicillines</v>
      </c>
      <c r="DG145" s="204" t="str">
        <f t="shared" si="119"/>
        <v>Polypeptides</v>
      </c>
      <c r="DH145" s="97" t="str">
        <f t="shared" si="120"/>
        <v/>
      </c>
      <c r="DI145" s="78"/>
      <c r="DJ145" s="78"/>
      <c r="DK145" s="77" t="str">
        <f ca="1"/>
        <v>COLICLOX POMMADE</v>
      </c>
      <c r="DL145" s="79" t="e">
        <f ca="1"/>
        <v>#N/A</v>
      </c>
      <c r="DM145" s="102"/>
      <c r="DN145" s="8"/>
      <c r="DO145" s="8"/>
      <c r="DP145" s="8"/>
      <c r="DQ145" s="8"/>
      <c r="DR145" s="8"/>
      <c r="DS145" s="8"/>
      <c r="DT145" s="8"/>
      <c r="DU145" s="8"/>
      <c r="DV145" s="8"/>
      <c r="DW145" s="8"/>
      <c r="DX145" s="8"/>
      <c r="DY145" s="8"/>
      <c r="DZ145" s="8"/>
      <c r="EA145" s="8"/>
      <c r="EB145" s="8"/>
      <c r="EC145" s="8"/>
      <c r="ED145" s="8"/>
      <c r="EE145" s="8"/>
      <c r="EF145" s="8"/>
      <c r="EG145" s="8"/>
      <c r="EH145" s="8"/>
      <c r="EI145" s="8"/>
      <c r="EJ145" s="97"/>
    </row>
    <row r="146" spans="1:140" x14ac:dyDescent="0.25">
      <c r="A146" s="56"/>
      <c r="B146" s="8"/>
      <c r="C146" s="8"/>
      <c r="D146" s="8"/>
      <c r="E146" s="8"/>
      <c r="F146" s="8"/>
      <c r="G146" s="8"/>
      <c r="H146" s="8"/>
      <c r="I146" s="102" t="str">
        <f>INDEX(Données_ATB!BE:BV,MATCH(MASQ2!J146,Données_ATB!BE:BE,0),18)</f>
        <v>x</v>
      </c>
      <c r="J146" s="77" t="str">
        <f>Données_ATB!BE145</f>
        <v>COLIDIARYL</v>
      </c>
      <c r="K146" s="204" t="e">
        <f>IF(IF(S$2="Catégorie",IF(S$3="Toutes",SUMIFS('Étape 1 - à remplir'!$F$31:$F$400,'Étape 1 - à remplir'!$E$31:$E$400,MASQ2!J146,'Étape 1 - à remplir'!$G$31:$G$400,"animaux"),SUMIFS('Étape 1 - à remplir'!$F$31:$F$400,'Étape 1 - à remplir'!$E$31:$E$400,MASQ2!J146,'Étape 1 - à remplir'!$C$31:$C$400,S$3)),IF(S$2="Âge",IF(S$3="Tous",SUMIFS('Étape 1 - à remplir'!$F$31:$F$400,'Étape 1 - à remplir'!$E$31:$E$400,MASQ2!J146,'Étape 1 - à remplir'!$G$31:$G$400,"animaux"),SUMIFS('Étape 1 - à remplir'!$F$31:$F$400,'Étape 1 - à remplir'!$E$31:$E$400,MASQ2!J146,'Étape 1 - à remplir'!$P$31:$P$400,S$3)),IF(S$2="Atelier",IF(S$3="Tous",SUMIFS('Étape 1 - à remplir'!$F$31:$F$400,'Étape 1 - à remplir'!$E$31:$E$400,MASQ2!J146,'Étape 1 - à remplir'!$G$31:$G$400,"animaux"),SUMIFS('Étape 1 - à remplir'!$F$31:$F$400,'Étape 1 - à remplir'!$E$31:$E$400,MASQ2!J146,'Étape 1 - à remplir'!$O$31:$O$400,S$3)),IF(S$2="Espèce",IF(S$3="Tous",SUMIFS('Étape 1 - à remplir'!$F$31:$F$400,'Étape 1 - à remplir'!$E$31:$E$400,MASQ2!J146,'Étape 1 - à remplir'!$G$31:$G$400,"animaux"),SUMIFS('Étape 1 - à remplir'!$F$31:$F$400,'Étape 1 - à remplir'!$E$31:$E$400,MASQ2!J146,'Étape 1 - à remplir'!$N$31:$N$400,S$3))))))=0,NA(),IF(S$2="Catégorie",IF(S$3="Toutes",SUMIFS('Étape 1 - à remplir'!$F$31:$F$400,'Étape 1 - à remplir'!$E$31:$E$400,MASQ2!J146,'Étape 1 - à remplir'!$G$31:$G$400,"animaux"),SUMIFS('Étape 1 - à remplir'!$F$31:$F$400,'Étape 1 - à remplir'!$E$31:$E$400,MASQ2!J146,'Étape 1 - à remplir'!$C$31:$C$400,S$3)),IF(S$2="Âge",IF(S$3="Tous",SUMIFS('Étape 1 - à remplir'!$F$31:$F$400,'Étape 1 - à remplir'!$E$31:$E$400,MASQ2!J146,'Étape 1 - à remplir'!$G$31:$G$400,"animaux"),SUMIFS('Étape 1 - à remplir'!$F$31:$F$400,'Étape 1 - à remplir'!$E$31:$E$400,MASQ2!J146,'Étape 1 - à remplir'!$P$31:$P$400,S$3)),IF(S$2="Atelier",IF(S$3="Tous",SUMIFS('Étape 1 - à remplir'!$F$31:$F$400,'Étape 1 - à remplir'!$E$31:$E$400,MASQ2!J146,'Étape 1 - à remplir'!$G$31:$G$400,"animaux"),SUMIFS('Étape 1 - à remplir'!$F$31:$F$400,'Étape 1 - à remplir'!$E$31:$E$400,MASQ2!J146,'Étape 1 - à remplir'!$O$31:$O$400,S$3)),IF(S$2="Espèce",IF(S$3="Tous",SUMIFS('Étape 1 - à remplir'!$F$31:$F$400,'Étape 1 - à remplir'!$E$31:$E$400,MASQ2!J146,'Étape 1 - à remplir'!$G$31:$G$400,"animaux"),SUMIFS('Étape 1 - à remplir'!$F$31:$F$400,'Étape 1 - à remplir'!$E$31:$E$400,MASQ2!J146,'Étape 1 - à remplir'!$N$31:$N$400,S$3)))))))</f>
        <v>#N/A</v>
      </c>
      <c r="L146" s="97">
        <f t="shared" si="123"/>
        <v>0</v>
      </c>
      <c r="M146" s="56" t="str">
        <f>Données_ATB!BN145</f>
        <v>Erythromycine</v>
      </c>
      <c r="N146" s="204" t="str">
        <f>Données_ATB!BO145</f>
        <v>Colistine</v>
      </c>
      <c r="O146" s="97" t="str">
        <f>Données_ATB!BP145</f>
        <v/>
      </c>
      <c r="P146" s="77" t="str">
        <f>Données_ATB!BR145</f>
        <v>Macrolides</v>
      </c>
      <c r="Q146" s="78" t="str">
        <f>Données_ATB!BS145</f>
        <v>Polypeptides</v>
      </c>
      <c r="R146" s="79" t="str">
        <f>Données_ATB!BT145</f>
        <v/>
      </c>
      <c r="S146" s="78"/>
      <c r="T146" s="78"/>
      <c r="U146" s="77" t="str">
        <f ca="1"/>
        <v>COLIDIARYL</v>
      </c>
      <c r="V146" s="79" t="e">
        <f ca="1"/>
        <v>#N/A</v>
      </c>
      <c r="W146" s="102"/>
      <c r="X146" s="8"/>
      <c r="Y146" s="8"/>
      <c r="Z146" s="8"/>
      <c r="AA146" s="8"/>
      <c r="AB146" s="102"/>
      <c r="AC146" s="8"/>
      <c r="AD146" s="8"/>
      <c r="AE146" s="8"/>
      <c r="AF146" s="8"/>
      <c r="AG146" s="8"/>
      <c r="AH146" s="8"/>
      <c r="AI146" s="8"/>
      <c r="AJ146" s="8"/>
      <c r="AK146" s="8"/>
      <c r="AL146" s="8"/>
      <c r="AM146" s="8"/>
      <c r="AN146" s="8"/>
      <c r="AO146" s="8"/>
      <c r="AP146" s="8"/>
      <c r="AQ146" s="8"/>
      <c r="AR146" s="8"/>
      <c r="AS146" s="8"/>
      <c r="AT146" s="97"/>
      <c r="AV146" s="56"/>
      <c r="AW146" s="8"/>
      <c r="AX146" s="8"/>
      <c r="AY146" s="8"/>
      <c r="AZ146" s="8"/>
      <c r="BA146" s="8"/>
      <c r="BB146" s="8"/>
      <c r="BC146" s="8"/>
      <c r="BD146" s="102" t="str">
        <f t="shared" si="105"/>
        <v>x</v>
      </c>
      <c r="BE146" s="56" t="str">
        <f t="shared" si="106"/>
        <v>COLIDIARYL</v>
      </c>
      <c r="BF146" s="204" t="e">
        <f>IF(IF(BN$2="Catégorie",IF(BN$3="Toutes",SUMIFS('Étape 1 - à remplir'!$F$31:$F$400,'Étape 1 - à remplir'!$E$31:$E$400,MASQ2!BE146,'Étape 1 - à remplir'!$G$31:$G$400,"lots"),SUMIFS('Étape 1 - à remplir'!$F$31:$F$400,'Étape 1 - à remplir'!$E$31:$E$400,MASQ2!BE146,'Étape 1 - à remplir'!$C$31:$C$400,BN$3)),IF(BN$2="Âge",IF(BN$3="Tous",SUMIFS('Étape 1 - à remplir'!$F$31:$F$400,'Étape 1 - à remplir'!$E$31:$E$400,MASQ2!BE146,'Étape 1 - à remplir'!$G$31:$G$400,"lots"),SUMIFS('Étape 1 - à remplir'!$F$31:$F$400,'Étape 1 - à remplir'!$E$31:$E$400,MASQ2!BE146,'Étape 1 - à remplir'!$P$31:$P$400,BN$3,'Étape 1 - à remplir'!$G$31:$G$400,"lots")),IF(BN$2="Atelier",IF(BN$3="Tous",SUMIFS('Étape 1 - à remplir'!$F$31:$F$400,'Étape 1 - à remplir'!$E$31:$E$400,MASQ2!BE146,'Étape 1 - à remplir'!$G$31:$G$400,"lots"),SUMIFS('Étape 1 - à remplir'!$F$31:$F$400,'Étape 1 - à remplir'!$E$31:$E$400,MASQ2!BE146,'Étape 1 - à remplir'!$O$31:$O$400,BN$3,'Étape 1 - à remplir'!$G$31:$G$400,"lots")),IF(BN$2="Espèce",IF(BN$3="Tous",SUMIFS('Étape 1 - à remplir'!$F$31:$F$400,'Étape 1 - à remplir'!$E$31:$E$400,MASQ2!BE146,'Étape 1 - à remplir'!$G$31:$G$400,"lots"),SUMIFS('Étape 1 - à remplir'!$F$31:$F$400,'Étape 1 - à remplir'!$E$31:$E$400,MASQ2!BE146,'Étape 1 - à remplir'!$N$31:$N$400,BN$3,'Étape 1 - à remplir'!$G$31:$G$400,"lots"))))))=0,NA(),IF(BN$2="Catégorie",IF(BN$3="Toutes",SUMIFS('Étape 1 - à remplir'!$F$31:$F$400,'Étape 1 - à remplir'!$E$31:$E$400,MASQ2!BE146,'Étape 1 - à remplir'!$G$31:$G$400,"lots"),SUMIFS('Étape 1 - à remplir'!$F$31:$F$400,'Étape 1 - à remplir'!$E$31:$E$400,MASQ2!BE146,'Étape 1 - à remplir'!$C$31:$C$400,BN$3)),IF(BN$2="Âge",IF(BN$3="Tous",SUMIFS('Étape 1 - à remplir'!$F$31:$F$400,'Étape 1 - à remplir'!$E$31:$E$400,MASQ2!BE146,'Étape 1 - à remplir'!$G$31:$G$400,"lots"),SUMIFS('Étape 1 - à remplir'!$F$31:$F$400,'Étape 1 - à remplir'!$E$31:$E$400,MASQ2!BE146,'Étape 1 - à remplir'!$P$31:$P$400,BN$3,'Étape 1 - à remplir'!$G$31:$G$400,"lots")),IF(BN$2="Atelier",IF(BN$3="Tous",SUMIFS('Étape 1 - à remplir'!$F$31:$F$400,'Étape 1 - à remplir'!$E$31:$E$400,MASQ2!BE146,'Étape 1 - à remplir'!$G$31:$G$400,"lots"),SUMIFS('Étape 1 - à remplir'!$F$31:$F$400,'Étape 1 - à remplir'!$E$31:$E$400,MASQ2!BE146,'Étape 1 - à remplir'!$O$31:$O$400,BN$3,'Étape 1 - à remplir'!$G$31:$G$400,"lots")),IF(BN$2="Espèce",IF(BN$3="Tous",SUMIFS('Étape 1 - à remplir'!$F$31:$F$400,'Étape 1 - à remplir'!$E$31:$E$400,MASQ2!BE146,'Étape 1 - à remplir'!$G$31:$G$400,"lots"),SUMIFS('Étape 1 - à remplir'!$F$31:$F$400,'Étape 1 - à remplir'!$E$31:$E$400,MASQ2!BE146,'Étape 1 - à remplir'!$N$31:$N$400,BN$3,'Étape 1 - à remplir'!$G$31:$G$400,"lots")))))))</f>
        <v>#N/A</v>
      </c>
      <c r="BG146" s="204">
        <f t="shared" si="121"/>
        <v>0</v>
      </c>
      <c r="BH146" s="204" t="str">
        <f t="shared" si="107"/>
        <v>Erythromycine</v>
      </c>
      <c r="BI146" s="204" t="str">
        <f t="shared" si="108"/>
        <v>Colistine</v>
      </c>
      <c r="BJ146" s="204" t="str">
        <f t="shared" si="109"/>
        <v/>
      </c>
      <c r="BK146" s="204" t="str">
        <f t="shared" si="110"/>
        <v>Macrolides</v>
      </c>
      <c r="BL146" s="204" t="str">
        <f t="shared" si="111"/>
        <v>Polypeptides</v>
      </c>
      <c r="BM146" s="97" t="str">
        <f t="shared" si="112"/>
        <v/>
      </c>
      <c r="BN146" s="78"/>
      <c r="BO146" s="78"/>
      <c r="BP146" s="77" t="str">
        <f ca="1"/>
        <v>COLIDIARYL</v>
      </c>
      <c r="BQ146" s="79" t="e">
        <f ca="1"/>
        <v>#N/A</v>
      </c>
      <c r="BR146" s="102"/>
      <c r="BS146" s="8"/>
      <c r="BT146" s="8"/>
      <c r="BU146" s="8"/>
      <c r="BV146" s="8"/>
      <c r="BW146" s="8"/>
      <c r="BX146" s="8"/>
      <c r="BY146" s="78"/>
      <c r="BZ146" s="8"/>
      <c r="CA146" s="8"/>
      <c r="CB146" s="8"/>
      <c r="CC146" s="8"/>
      <c r="CD146" s="8"/>
      <c r="CE146" s="8"/>
      <c r="CF146" s="8"/>
      <c r="CG146" s="8"/>
      <c r="CH146" s="8"/>
      <c r="CI146" s="8"/>
      <c r="CJ146" s="8"/>
      <c r="CK146" s="8"/>
      <c r="CL146" s="8"/>
      <c r="CM146" s="8"/>
      <c r="CN146" s="8"/>
      <c r="CO146" s="97"/>
      <c r="CQ146" s="56"/>
      <c r="CR146" s="8"/>
      <c r="CS146" s="8"/>
      <c r="CT146" s="8"/>
      <c r="CU146" s="8"/>
      <c r="CV146" s="8"/>
      <c r="CW146" s="8"/>
      <c r="CX146" s="8"/>
      <c r="CY146" s="102" t="str">
        <f t="shared" si="113"/>
        <v>x</v>
      </c>
      <c r="CZ146" s="56" t="str">
        <f t="shared" si="114"/>
        <v>COLIDIARYL</v>
      </c>
      <c r="DA146" s="204" t="e">
        <f>IF(IF(DI$2="Catégorie",IF(DI$3="Toutes",SUMIFS('Étape 1 - à remplir'!$F$31:$F$400,'Étape 1 - à remplir'!$E$31:$E$400,MASQ2!CZ146,'Étape 1 - à remplir'!$G$31:$G$400,"kg"),SUMIFS('Étape 1 - à remplir'!$F$31:$F$400,'Étape 1 - à remplir'!$E$31:$E$400,MASQ2!CZ146,'Étape 1 - à remplir'!$C$31:$C$400,DI$3)),IF(DI$2="Âge",IF(DI$3="Tous",SUMIFS('Étape 1 - à remplir'!$F$31:$F$400,'Étape 1 - à remplir'!$E$31:$E$400,MASQ2!CZ146,'Étape 1 - à remplir'!$G$31:$G$400,"kg"),SUMIFS('Étape 1 - à remplir'!$F$31:$F$400,'Étape 1 - à remplir'!$E$31:$E$400,MASQ2!CZ146,'Étape 1 - à remplir'!$P$31:$P$400,DI$3,'Étape 1 - à remplir'!$G$31:$G$400,"kg")),IF(DI$2="Atelier",IF(DI$3="Tous",SUMIFS('Étape 1 - à remplir'!$F$31:$F$400,'Étape 1 - à remplir'!$E$31:$E$400,MASQ2!CZ146,'Étape 1 - à remplir'!$G$31:$G$400,"kg"),SUMIFS('Étape 1 - à remplir'!$F$31:$F$400,'Étape 1 - à remplir'!$E$31:$E$400,MASQ2!CZ146,'Étape 1 - à remplir'!$O$31:$O$400,DI$3,'Étape 1 - à remplir'!$G$31:$G$400,"kg")),IF(DI$2="Espèce",IF(DI$3="Tous",SUMIFS('Étape 1 - à remplir'!$F$31:$F$400,'Étape 1 - à remplir'!$E$31:$E$400,MASQ2!CZ146,'Étape 1 - à remplir'!$G$31:$G$400,"kg"),SUMIFS('Étape 1 - à remplir'!$F$31:$F$400,'Étape 1 - à remplir'!$E$31:$E$400,MASQ2!CZ146,'Étape 1 - à remplir'!$N$31:$N$400,DI$3,'Étape 1 - à remplir'!$G$31:$G$400,"kg"))))))=0,NA(),IF(DI$2="Catégorie",IF(DI$3="Toutes",SUMIFS('Étape 1 - à remplir'!$F$31:$F$400,'Étape 1 - à remplir'!$E$31:$E$400,MASQ2!CZ146,'Étape 1 - à remplir'!$G$31:$G$400,"kg"),SUMIFS('Étape 1 - à remplir'!$F$31:$F$400,'Étape 1 - à remplir'!$E$31:$E$400,MASQ2!CZ146,'Étape 1 - à remplir'!$C$31:$C$400,DI$3)),IF(DI$2="Âge",IF(DI$3="Tous",SUMIFS('Étape 1 - à remplir'!$F$31:$F$400,'Étape 1 - à remplir'!$E$31:$E$400,MASQ2!CZ146,'Étape 1 - à remplir'!$G$31:$G$400,"kg"),SUMIFS('Étape 1 - à remplir'!$F$31:$F$400,'Étape 1 - à remplir'!$E$31:$E$400,MASQ2!CZ146,'Étape 1 - à remplir'!$P$31:$P$400,DI$3,'Étape 1 - à remplir'!$G$31:$G$400,"kg")),IF(DI$2="Atelier",IF(DI$3="Tous",SUMIFS('Étape 1 - à remplir'!$F$31:$F$400,'Étape 1 - à remplir'!$E$31:$E$400,MASQ2!CZ146,'Étape 1 - à remplir'!$G$31:$G$400,"kg"),SUMIFS('Étape 1 - à remplir'!$F$31:$F$400,'Étape 1 - à remplir'!$E$31:$E$400,MASQ2!CZ146,'Étape 1 - à remplir'!$O$31:$O$400,DI$3,'Étape 1 - à remplir'!$G$31:$G$400,"kg")),IF(DI$2="Espèce",IF(DI$3="Tous",SUMIFS('Étape 1 - à remplir'!$F$31:$F$400,'Étape 1 - à remplir'!$E$31:$E$400,MASQ2!CZ146,'Étape 1 - à remplir'!$G$31:$G$400,"kg"),SUMIFS('Étape 1 - à remplir'!$F$31:$F$400,'Étape 1 - à remplir'!$E$31:$E$400,MASQ2!CZ146,'Étape 1 - à remplir'!$N$31:$N$400,DI$3,'Étape 1 - à remplir'!$G$31:$G$400,"kg")))))))</f>
        <v>#N/A</v>
      </c>
      <c r="DB146" s="104">
        <f t="shared" si="122"/>
        <v>0</v>
      </c>
      <c r="DC146" s="204" t="str">
        <f t="shared" si="115"/>
        <v>Erythromycine</v>
      </c>
      <c r="DD146" s="204" t="str">
        <f t="shared" si="116"/>
        <v>Colistine</v>
      </c>
      <c r="DE146" s="204" t="str">
        <f t="shared" si="117"/>
        <v/>
      </c>
      <c r="DF146" s="204" t="str">
        <f t="shared" si="118"/>
        <v>Macrolides</v>
      </c>
      <c r="DG146" s="204" t="str">
        <f t="shared" si="119"/>
        <v>Polypeptides</v>
      </c>
      <c r="DH146" s="97" t="str">
        <f t="shared" si="120"/>
        <v/>
      </c>
      <c r="DI146" s="78"/>
      <c r="DJ146" s="78"/>
      <c r="DK146" s="77" t="str">
        <f ca="1"/>
        <v>COLIDIARYL</v>
      </c>
      <c r="DL146" s="79" t="e">
        <f ca="1"/>
        <v>#N/A</v>
      </c>
      <c r="DM146" s="102"/>
      <c r="DN146" s="8"/>
      <c r="DO146" s="8"/>
      <c r="DP146" s="8"/>
      <c r="DQ146" s="8"/>
      <c r="DR146" s="8"/>
      <c r="DS146" s="8"/>
      <c r="DT146" s="8"/>
      <c r="DU146" s="8"/>
      <c r="DV146" s="8"/>
      <c r="DW146" s="8"/>
      <c r="DX146" s="8"/>
      <c r="DY146" s="8"/>
      <c r="DZ146" s="8"/>
      <c r="EA146" s="8"/>
      <c r="EB146" s="8"/>
      <c r="EC146" s="8"/>
      <c r="ED146" s="8"/>
      <c r="EE146" s="8"/>
      <c r="EF146" s="8"/>
      <c r="EG146" s="8"/>
      <c r="EH146" s="8"/>
      <c r="EI146" s="8"/>
      <c r="EJ146" s="97"/>
    </row>
    <row r="147" spans="1:140" x14ac:dyDescent="0.25">
      <c r="A147" s="56"/>
      <c r="B147" s="8"/>
      <c r="C147" s="8"/>
      <c r="D147" s="8"/>
      <c r="E147" s="8"/>
      <c r="F147" s="8"/>
      <c r="G147" s="8"/>
      <c r="H147" s="8"/>
      <c r="I147" s="102" t="str">
        <f>INDEX(Données_ATB!BE:BV,MATCH(MASQ2!J147,Données_ATB!BE:BE,0),18)</f>
        <v>x</v>
      </c>
      <c r="J147" s="77" t="str">
        <f>Données_ATB!BE146</f>
        <v>COLIPATE</v>
      </c>
      <c r="K147" s="204" t="e">
        <f>IF(IF(S$2="Catégorie",IF(S$3="Toutes",SUMIFS('Étape 1 - à remplir'!$F$31:$F$400,'Étape 1 - à remplir'!$E$31:$E$400,MASQ2!J147,'Étape 1 - à remplir'!$G$31:$G$400,"animaux"),SUMIFS('Étape 1 - à remplir'!$F$31:$F$400,'Étape 1 - à remplir'!$E$31:$E$400,MASQ2!J147,'Étape 1 - à remplir'!$C$31:$C$400,S$3)),IF(S$2="Âge",IF(S$3="Tous",SUMIFS('Étape 1 - à remplir'!$F$31:$F$400,'Étape 1 - à remplir'!$E$31:$E$400,MASQ2!J147,'Étape 1 - à remplir'!$G$31:$G$400,"animaux"),SUMIFS('Étape 1 - à remplir'!$F$31:$F$400,'Étape 1 - à remplir'!$E$31:$E$400,MASQ2!J147,'Étape 1 - à remplir'!$P$31:$P$400,S$3)),IF(S$2="Atelier",IF(S$3="Tous",SUMIFS('Étape 1 - à remplir'!$F$31:$F$400,'Étape 1 - à remplir'!$E$31:$E$400,MASQ2!J147,'Étape 1 - à remplir'!$G$31:$G$400,"animaux"),SUMIFS('Étape 1 - à remplir'!$F$31:$F$400,'Étape 1 - à remplir'!$E$31:$E$400,MASQ2!J147,'Étape 1 - à remplir'!$O$31:$O$400,S$3)),IF(S$2="Espèce",IF(S$3="Tous",SUMIFS('Étape 1 - à remplir'!$F$31:$F$400,'Étape 1 - à remplir'!$E$31:$E$400,MASQ2!J147,'Étape 1 - à remplir'!$G$31:$G$400,"animaux"),SUMIFS('Étape 1 - à remplir'!$F$31:$F$400,'Étape 1 - à remplir'!$E$31:$E$400,MASQ2!J147,'Étape 1 - à remplir'!$N$31:$N$400,S$3))))))=0,NA(),IF(S$2="Catégorie",IF(S$3="Toutes",SUMIFS('Étape 1 - à remplir'!$F$31:$F$400,'Étape 1 - à remplir'!$E$31:$E$400,MASQ2!J147,'Étape 1 - à remplir'!$G$31:$G$400,"animaux"),SUMIFS('Étape 1 - à remplir'!$F$31:$F$400,'Étape 1 - à remplir'!$E$31:$E$400,MASQ2!J147,'Étape 1 - à remplir'!$C$31:$C$400,S$3)),IF(S$2="Âge",IF(S$3="Tous",SUMIFS('Étape 1 - à remplir'!$F$31:$F$400,'Étape 1 - à remplir'!$E$31:$E$400,MASQ2!J147,'Étape 1 - à remplir'!$G$31:$G$400,"animaux"),SUMIFS('Étape 1 - à remplir'!$F$31:$F$400,'Étape 1 - à remplir'!$E$31:$E$400,MASQ2!J147,'Étape 1 - à remplir'!$P$31:$P$400,S$3)),IF(S$2="Atelier",IF(S$3="Tous",SUMIFS('Étape 1 - à remplir'!$F$31:$F$400,'Étape 1 - à remplir'!$E$31:$E$400,MASQ2!J147,'Étape 1 - à remplir'!$G$31:$G$400,"animaux"),SUMIFS('Étape 1 - à remplir'!$F$31:$F$400,'Étape 1 - à remplir'!$E$31:$E$400,MASQ2!J147,'Étape 1 - à remplir'!$O$31:$O$400,S$3)),IF(S$2="Espèce",IF(S$3="Tous",SUMIFS('Étape 1 - à remplir'!$F$31:$F$400,'Étape 1 - à remplir'!$E$31:$E$400,MASQ2!J147,'Étape 1 - à remplir'!$G$31:$G$400,"animaux"),SUMIFS('Étape 1 - à remplir'!$F$31:$F$400,'Étape 1 - à remplir'!$E$31:$E$400,MASQ2!J147,'Étape 1 - à remplir'!$N$31:$N$400,S$3)))))))</f>
        <v>#N/A</v>
      </c>
      <c r="L147" s="97">
        <f t="shared" si="123"/>
        <v>0</v>
      </c>
      <c r="M147" s="56" t="str">
        <f>Données_ATB!BN146</f>
        <v>Colistine</v>
      </c>
      <c r="N147" s="204" t="str">
        <f>Données_ATB!BO146</f>
        <v/>
      </c>
      <c r="O147" s="97" t="str">
        <f>Données_ATB!BP146</f>
        <v/>
      </c>
      <c r="P147" s="77" t="str">
        <f>Données_ATB!BR146</f>
        <v>Polypeptides</v>
      </c>
      <c r="Q147" s="78" t="str">
        <f>Données_ATB!BS146</f>
        <v/>
      </c>
      <c r="R147" s="79" t="str">
        <f>Données_ATB!BT146</f>
        <v/>
      </c>
      <c r="S147" s="78"/>
      <c r="T147" s="78"/>
      <c r="U147" s="77" t="str">
        <f ca="1"/>
        <v>COLIPATE</v>
      </c>
      <c r="V147" s="79" t="e">
        <f ca="1"/>
        <v>#N/A</v>
      </c>
      <c r="W147" s="102"/>
      <c r="X147" s="8"/>
      <c r="Y147" s="8"/>
      <c r="Z147" s="8"/>
      <c r="AA147" s="8"/>
      <c r="AB147" s="102"/>
      <c r="AC147" s="8"/>
      <c r="AD147" s="8"/>
      <c r="AE147" s="8"/>
      <c r="AF147" s="8"/>
      <c r="AG147" s="8"/>
      <c r="AH147" s="8"/>
      <c r="AI147" s="8"/>
      <c r="AJ147" s="8"/>
      <c r="AK147" s="8"/>
      <c r="AL147" s="8"/>
      <c r="AM147" s="8"/>
      <c r="AN147" s="8"/>
      <c r="AO147" s="8"/>
      <c r="AP147" s="8"/>
      <c r="AQ147" s="8"/>
      <c r="AR147" s="8"/>
      <c r="AS147" s="8"/>
      <c r="AT147" s="97"/>
      <c r="AV147" s="56"/>
      <c r="AW147" s="8"/>
      <c r="AX147" s="8"/>
      <c r="AY147" s="8"/>
      <c r="AZ147" s="8"/>
      <c r="BA147" s="8"/>
      <c r="BB147" s="8"/>
      <c r="BC147" s="8"/>
      <c r="BD147" s="102" t="str">
        <f t="shared" si="105"/>
        <v>x</v>
      </c>
      <c r="BE147" s="56" t="str">
        <f t="shared" si="106"/>
        <v>COLIPATE</v>
      </c>
      <c r="BF147" s="204" t="e">
        <f>IF(IF(BN$2="Catégorie",IF(BN$3="Toutes",SUMIFS('Étape 1 - à remplir'!$F$31:$F$400,'Étape 1 - à remplir'!$E$31:$E$400,MASQ2!BE147,'Étape 1 - à remplir'!$G$31:$G$400,"lots"),SUMIFS('Étape 1 - à remplir'!$F$31:$F$400,'Étape 1 - à remplir'!$E$31:$E$400,MASQ2!BE147,'Étape 1 - à remplir'!$C$31:$C$400,BN$3)),IF(BN$2="Âge",IF(BN$3="Tous",SUMIFS('Étape 1 - à remplir'!$F$31:$F$400,'Étape 1 - à remplir'!$E$31:$E$400,MASQ2!BE147,'Étape 1 - à remplir'!$G$31:$G$400,"lots"),SUMIFS('Étape 1 - à remplir'!$F$31:$F$400,'Étape 1 - à remplir'!$E$31:$E$400,MASQ2!BE147,'Étape 1 - à remplir'!$P$31:$P$400,BN$3,'Étape 1 - à remplir'!$G$31:$G$400,"lots")),IF(BN$2="Atelier",IF(BN$3="Tous",SUMIFS('Étape 1 - à remplir'!$F$31:$F$400,'Étape 1 - à remplir'!$E$31:$E$400,MASQ2!BE147,'Étape 1 - à remplir'!$G$31:$G$400,"lots"),SUMIFS('Étape 1 - à remplir'!$F$31:$F$400,'Étape 1 - à remplir'!$E$31:$E$400,MASQ2!BE147,'Étape 1 - à remplir'!$O$31:$O$400,BN$3,'Étape 1 - à remplir'!$G$31:$G$400,"lots")),IF(BN$2="Espèce",IF(BN$3="Tous",SUMIFS('Étape 1 - à remplir'!$F$31:$F$400,'Étape 1 - à remplir'!$E$31:$E$400,MASQ2!BE147,'Étape 1 - à remplir'!$G$31:$G$400,"lots"),SUMIFS('Étape 1 - à remplir'!$F$31:$F$400,'Étape 1 - à remplir'!$E$31:$E$400,MASQ2!BE147,'Étape 1 - à remplir'!$N$31:$N$400,BN$3,'Étape 1 - à remplir'!$G$31:$G$400,"lots"))))))=0,NA(),IF(BN$2="Catégorie",IF(BN$3="Toutes",SUMIFS('Étape 1 - à remplir'!$F$31:$F$400,'Étape 1 - à remplir'!$E$31:$E$400,MASQ2!BE147,'Étape 1 - à remplir'!$G$31:$G$400,"lots"),SUMIFS('Étape 1 - à remplir'!$F$31:$F$400,'Étape 1 - à remplir'!$E$31:$E$400,MASQ2!BE147,'Étape 1 - à remplir'!$C$31:$C$400,BN$3)),IF(BN$2="Âge",IF(BN$3="Tous",SUMIFS('Étape 1 - à remplir'!$F$31:$F$400,'Étape 1 - à remplir'!$E$31:$E$400,MASQ2!BE147,'Étape 1 - à remplir'!$G$31:$G$400,"lots"),SUMIFS('Étape 1 - à remplir'!$F$31:$F$400,'Étape 1 - à remplir'!$E$31:$E$400,MASQ2!BE147,'Étape 1 - à remplir'!$P$31:$P$400,BN$3,'Étape 1 - à remplir'!$G$31:$G$400,"lots")),IF(BN$2="Atelier",IF(BN$3="Tous",SUMIFS('Étape 1 - à remplir'!$F$31:$F$400,'Étape 1 - à remplir'!$E$31:$E$400,MASQ2!BE147,'Étape 1 - à remplir'!$G$31:$G$400,"lots"),SUMIFS('Étape 1 - à remplir'!$F$31:$F$400,'Étape 1 - à remplir'!$E$31:$E$400,MASQ2!BE147,'Étape 1 - à remplir'!$O$31:$O$400,BN$3,'Étape 1 - à remplir'!$G$31:$G$400,"lots")),IF(BN$2="Espèce",IF(BN$3="Tous",SUMIFS('Étape 1 - à remplir'!$F$31:$F$400,'Étape 1 - à remplir'!$E$31:$E$400,MASQ2!BE147,'Étape 1 - à remplir'!$G$31:$G$400,"lots"),SUMIFS('Étape 1 - à remplir'!$F$31:$F$400,'Étape 1 - à remplir'!$E$31:$E$400,MASQ2!BE147,'Étape 1 - à remplir'!$N$31:$N$400,BN$3,'Étape 1 - à remplir'!$G$31:$G$400,"lots")))))))</f>
        <v>#N/A</v>
      </c>
      <c r="BG147" s="204">
        <f t="shared" si="121"/>
        <v>0</v>
      </c>
      <c r="BH147" s="204" t="str">
        <f t="shared" si="107"/>
        <v>Colistine</v>
      </c>
      <c r="BI147" s="204" t="str">
        <f t="shared" si="108"/>
        <v/>
      </c>
      <c r="BJ147" s="204" t="str">
        <f t="shared" si="109"/>
        <v/>
      </c>
      <c r="BK147" s="204" t="str">
        <f t="shared" si="110"/>
        <v>Polypeptides</v>
      </c>
      <c r="BL147" s="204" t="str">
        <f t="shared" si="111"/>
        <v/>
      </c>
      <c r="BM147" s="97" t="str">
        <f t="shared" si="112"/>
        <v/>
      </c>
      <c r="BN147" s="78"/>
      <c r="BO147" s="78"/>
      <c r="BP147" s="77" t="str">
        <f ca="1"/>
        <v>COLIPATE</v>
      </c>
      <c r="BQ147" s="79" t="e">
        <f ca="1"/>
        <v>#N/A</v>
      </c>
      <c r="BR147" s="102"/>
      <c r="BS147" s="8"/>
      <c r="BT147" s="8"/>
      <c r="BU147" s="8"/>
      <c r="BV147" s="8"/>
      <c r="BW147" s="8"/>
      <c r="BX147" s="8"/>
      <c r="BY147" s="78"/>
      <c r="BZ147" s="8"/>
      <c r="CA147" s="8"/>
      <c r="CB147" s="8"/>
      <c r="CC147" s="8"/>
      <c r="CD147" s="8"/>
      <c r="CE147" s="8"/>
      <c r="CF147" s="8"/>
      <c r="CG147" s="8"/>
      <c r="CH147" s="8"/>
      <c r="CI147" s="8"/>
      <c r="CJ147" s="8"/>
      <c r="CK147" s="8"/>
      <c r="CL147" s="8"/>
      <c r="CM147" s="8"/>
      <c r="CN147" s="8"/>
      <c r="CO147" s="97"/>
      <c r="CQ147" s="56"/>
      <c r="CR147" s="8"/>
      <c r="CS147" s="8"/>
      <c r="CT147" s="8"/>
      <c r="CU147" s="8"/>
      <c r="CV147" s="8"/>
      <c r="CW147" s="8"/>
      <c r="CX147" s="8"/>
      <c r="CY147" s="102" t="str">
        <f t="shared" si="113"/>
        <v>x</v>
      </c>
      <c r="CZ147" s="56" t="str">
        <f t="shared" si="114"/>
        <v>COLIPATE</v>
      </c>
      <c r="DA147" s="204" t="e">
        <f>IF(IF(DI$2="Catégorie",IF(DI$3="Toutes",SUMIFS('Étape 1 - à remplir'!$F$31:$F$400,'Étape 1 - à remplir'!$E$31:$E$400,MASQ2!CZ147,'Étape 1 - à remplir'!$G$31:$G$400,"kg"),SUMIFS('Étape 1 - à remplir'!$F$31:$F$400,'Étape 1 - à remplir'!$E$31:$E$400,MASQ2!CZ147,'Étape 1 - à remplir'!$C$31:$C$400,DI$3)),IF(DI$2="Âge",IF(DI$3="Tous",SUMIFS('Étape 1 - à remplir'!$F$31:$F$400,'Étape 1 - à remplir'!$E$31:$E$400,MASQ2!CZ147,'Étape 1 - à remplir'!$G$31:$G$400,"kg"),SUMIFS('Étape 1 - à remplir'!$F$31:$F$400,'Étape 1 - à remplir'!$E$31:$E$400,MASQ2!CZ147,'Étape 1 - à remplir'!$P$31:$P$400,DI$3,'Étape 1 - à remplir'!$G$31:$G$400,"kg")),IF(DI$2="Atelier",IF(DI$3="Tous",SUMIFS('Étape 1 - à remplir'!$F$31:$F$400,'Étape 1 - à remplir'!$E$31:$E$400,MASQ2!CZ147,'Étape 1 - à remplir'!$G$31:$G$400,"kg"),SUMIFS('Étape 1 - à remplir'!$F$31:$F$400,'Étape 1 - à remplir'!$E$31:$E$400,MASQ2!CZ147,'Étape 1 - à remplir'!$O$31:$O$400,DI$3,'Étape 1 - à remplir'!$G$31:$G$400,"kg")),IF(DI$2="Espèce",IF(DI$3="Tous",SUMIFS('Étape 1 - à remplir'!$F$31:$F$400,'Étape 1 - à remplir'!$E$31:$E$400,MASQ2!CZ147,'Étape 1 - à remplir'!$G$31:$G$400,"kg"),SUMIFS('Étape 1 - à remplir'!$F$31:$F$400,'Étape 1 - à remplir'!$E$31:$E$400,MASQ2!CZ147,'Étape 1 - à remplir'!$N$31:$N$400,DI$3,'Étape 1 - à remplir'!$G$31:$G$400,"kg"))))))=0,NA(),IF(DI$2="Catégorie",IF(DI$3="Toutes",SUMIFS('Étape 1 - à remplir'!$F$31:$F$400,'Étape 1 - à remplir'!$E$31:$E$400,MASQ2!CZ147,'Étape 1 - à remplir'!$G$31:$G$400,"kg"),SUMIFS('Étape 1 - à remplir'!$F$31:$F$400,'Étape 1 - à remplir'!$E$31:$E$400,MASQ2!CZ147,'Étape 1 - à remplir'!$C$31:$C$400,DI$3)),IF(DI$2="Âge",IF(DI$3="Tous",SUMIFS('Étape 1 - à remplir'!$F$31:$F$400,'Étape 1 - à remplir'!$E$31:$E$400,MASQ2!CZ147,'Étape 1 - à remplir'!$G$31:$G$400,"kg"),SUMIFS('Étape 1 - à remplir'!$F$31:$F$400,'Étape 1 - à remplir'!$E$31:$E$400,MASQ2!CZ147,'Étape 1 - à remplir'!$P$31:$P$400,DI$3,'Étape 1 - à remplir'!$G$31:$G$400,"kg")),IF(DI$2="Atelier",IF(DI$3="Tous",SUMIFS('Étape 1 - à remplir'!$F$31:$F$400,'Étape 1 - à remplir'!$E$31:$E$400,MASQ2!CZ147,'Étape 1 - à remplir'!$G$31:$G$400,"kg"),SUMIFS('Étape 1 - à remplir'!$F$31:$F$400,'Étape 1 - à remplir'!$E$31:$E$400,MASQ2!CZ147,'Étape 1 - à remplir'!$O$31:$O$400,DI$3,'Étape 1 - à remplir'!$G$31:$G$400,"kg")),IF(DI$2="Espèce",IF(DI$3="Tous",SUMIFS('Étape 1 - à remplir'!$F$31:$F$400,'Étape 1 - à remplir'!$E$31:$E$400,MASQ2!CZ147,'Étape 1 - à remplir'!$G$31:$G$400,"kg"),SUMIFS('Étape 1 - à remplir'!$F$31:$F$400,'Étape 1 - à remplir'!$E$31:$E$400,MASQ2!CZ147,'Étape 1 - à remplir'!$N$31:$N$400,DI$3,'Étape 1 - à remplir'!$G$31:$G$400,"kg")))))))</f>
        <v>#N/A</v>
      </c>
      <c r="DB147" s="104">
        <f t="shared" si="122"/>
        <v>0</v>
      </c>
      <c r="DC147" s="204" t="str">
        <f t="shared" si="115"/>
        <v>Colistine</v>
      </c>
      <c r="DD147" s="204" t="str">
        <f t="shared" si="116"/>
        <v/>
      </c>
      <c r="DE147" s="204" t="str">
        <f t="shared" si="117"/>
        <v/>
      </c>
      <c r="DF147" s="204" t="str">
        <f t="shared" si="118"/>
        <v>Polypeptides</v>
      </c>
      <c r="DG147" s="204" t="str">
        <f t="shared" si="119"/>
        <v/>
      </c>
      <c r="DH147" s="97" t="str">
        <f t="shared" si="120"/>
        <v/>
      </c>
      <c r="DI147" s="78"/>
      <c r="DJ147" s="78"/>
      <c r="DK147" s="77" t="str">
        <f ca="1"/>
        <v>COLIPATE</v>
      </c>
      <c r="DL147" s="79" t="e">
        <f ca="1"/>
        <v>#N/A</v>
      </c>
      <c r="DM147" s="102"/>
      <c r="DN147" s="8"/>
      <c r="DO147" s="8"/>
      <c r="DP147" s="8"/>
      <c r="DQ147" s="8"/>
      <c r="DR147" s="8"/>
      <c r="DS147" s="8"/>
      <c r="DT147" s="8"/>
      <c r="DU147" s="8"/>
      <c r="DV147" s="8"/>
      <c r="DW147" s="8"/>
      <c r="DX147" s="8"/>
      <c r="DY147" s="8"/>
      <c r="DZ147" s="8"/>
      <c r="EA147" s="8"/>
      <c r="EB147" s="8"/>
      <c r="EC147" s="8"/>
      <c r="ED147" s="8"/>
      <c r="EE147" s="8"/>
      <c r="EF147" s="8"/>
      <c r="EG147" s="8"/>
      <c r="EH147" s="8"/>
      <c r="EI147" s="8"/>
      <c r="EJ147" s="97"/>
    </row>
    <row r="148" spans="1:140" x14ac:dyDescent="0.25">
      <c r="A148" s="56"/>
      <c r="B148" s="8"/>
      <c r="C148" s="8"/>
      <c r="D148" s="8"/>
      <c r="E148" s="8"/>
      <c r="F148" s="8"/>
      <c r="G148" s="8"/>
      <c r="H148" s="8"/>
      <c r="I148" s="102" t="str">
        <f>INDEX(Données_ATB!BE:BV,MATCH(MASQ2!J148,Données_ATB!BE:BE,0),18)</f>
        <v>x</v>
      </c>
      <c r="J148" s="77" t="str">
        <f>Données_ATB!BE147</f>
        <v>COLIPRO 2 MUI/ML CONCENTRE POUR SOLUTION BUVABLE POUR PORCINS ET VOLAILLES</v>
      </c>
      <c r="K148" s="204" t="e">
        <f>IF(IF(S$2="Catégorie",IF(S$3="Toutes",SUMIFS('Étape 1 - à remplir'!$F$31:$F$400,'Étape 1 - à remplir'!$E$31:$E$400,MASQ2!J148,'Étape 1 - à remplir'!$G$31:$G$400,"animaux"),SUMIFS('Étape 1 - à remplir'!$F$31:$F$400,'Étape 1 - à remplir'!$E$31:$E$400,MASQ2!J148,'Étape 1 - à remplir'!$C$31:$C$400,S$3)),IF(S$2="Âge",IF(S$3="Tous",SUMIFS('Étape 1 - à remplir'!$F$31:$F$400,'Étape 1 - à remplir'!$E$31:$E$400,MASQ2!J148,'Étape 1 - à remplir'!$G$31:$G$400,"animaux"),SUMIFS('Étape 1 - à remplir'!$F$31:$F$400,'Étape 1 - à remplir'!$E$31:$E$400,MASQ2!J148,'Étape 1 - à remplir'!$P$31:$P$400,S$3)),IF(S$2="Atelier",IF(S$3="Tous",SUMIFS('Étape 1 - à remplir'!$F$31:$F$400,'Étape 1 - à remplir'!$E$31:$E$400,MASQ2!J148,'Étape 1 - à remplir'!$G$31:$G$400,"animaux"),SUMIFS('Étape 1 - à remplir'!$F$31:$F$400,'Étape 1 - à remplir'!$E$31:$E$400,MASQ2!J148,'Étape 1 - à remplir'!$O$31:$O$400,S$3)),IF(S$2="Espèce",IF(S$3="Tous",SUMIFS('Étape 1 - à remplir'!$F$31:$F$400,'Étape 1 - à remplir'!$E$31:$E$400,MASQ2!J148,'Étape 1 - à remplir'!$G$31:$G$400,"animaux"),SUMIFS('Étape 1 - à remplir'!$F$31:$F$400,'Étape 1 - à remplir'!$E$31:$E$400,MASQ2!J148,'Étape 1 - à remplir'!$N$31:$N$400,S$3))))))=0,NA(),IF(S$2="Catégorie",IF(S$3="Toutes",SUMIFS('Étape 1 - à remplir'!$F$31:$F$400,'Étape 1 - à remplir'!$E$31:$E$400,MASQ2!J148,'Étape 1 - à remplir'!$G$31:$G$400,"animaux"),SUMIFS('Étape 1 - à remplir'!$F$31:$F$400,'Étape 1 - à remplir'!$E$31:$E$400,MASQ2!J148,'Étape 1 - à remplir'!$C$31:$C$400,S$3)),IF(S$2="Âge",IF(S$3="Tous",SUMIFS('Étape 1 - à remplir'!$F$31:$F$400,'Étape 1 - à remplir'!$E$31:$E$400,MASQ2!J148,'Étape 1 - à remplir'!$G$31:$G$400,"animaux"),SUMIFS('Étape 1 - à remplir'!$F$31:$F$400,'Étape 1 - à remplir'!$E$31:$E$400,MASQ2!J148,'Étape 1 - à remplir'!$P$31:$P$400,S$3)),IF(S$2="Atelier",IF(S$3="Tous",SUMIFS('Étape 1 - à remplir'!$F$31:$F$400,'Étape 1 - à remplir'!$E$31:$E$400,MASQ2!J148,'Étape 1 - à remplir'!$G$31:$G$400,"animaux"),SUMIFS('Étape 1 - à remplir'!$F$31:$F$400,'Étape 1 - à remplir'!$E$31:$E$400,MASQ2!J148,'Étape 1 - à remplir'!$O$31:$O$400,S$3)),IF(S$2="Espèce",IF(S$3="Tous",SUMIFS('Étape 1 - à remplir'!$F$31:$F$400,'Étape 1 - à remplir'!$E$31:$E$400,MASQ2!J148,'Étape 1 - à remplir'!$G$31:$G$400,"animaux"),SUMIFS('Étape 1 - à remplir'!$F$31:$F$400,'Étape 1 - à remplir'!$E$31:$E$400,MASQ2!J148,'Étape 1 - à remplir'!$N$31:$N$400,S$3)))))))</f>
        <v>#N/A</v>
      </c>
      <c r="L148" s="97">
        <f t="shared" si="123"/>
        <v>0</v>
      </c>
      <c r="M148" s="56" t="str">
        <f>Données_ATB!BN147</f>
        <v>Colistine</v>
      </c>
      <c r="N148" s="204" t="str">
        <f>Données_ATB!BO147</f>
        <v/>
      </c>
      <c r="O148" s="97" t="str">
        <f>Données_ATB!BP147</f>
        <v/>
      </c>
      <c r="P148" s="77" t="str">
        <f>Données_ATB!BR147</f>
        <v>Polypeptides</v>
      </c>
      <c r="Q148" s="78" t="str">
        <f>Données_ATB!BS147</f>
        <v/>
      </c>
      <c r="R148" s="79" t="str">
        <f>Données_ATB!BT147</f>
        <v/>
      </c>
      <c r="S148" s="78"/>
      <c r="T148" s="78"/>
      <c r="U148" s="77" t="str">
        <f ca="1"/>
        <v>COLIPRO 2 MUI/ML CONCENTRE POUR SOLUTION BUVABLE POUR PORCINS ET VOLAILLES</v>
      </c>
      <c r="V148" s="79" t="e">
        <f ca="1"/>
        <v>#N/A</v>
      </c>
      <c r="W148" s="102"/>
      <c r="X148" s="8"/>
      <c r="Y148" s="8"/>
      <c r="Z148" s="8"/>
      <c r="AA148" s="8"/>
      <c r="AB148" s="102"/>
      <c r="AC148" s="8"/>
      <c r="AD148" s="8"/>
      <c r="AE148" s="8"/>
      <c r="AF148" s="8"/>
      <c r="AG148" s="8"/>
      <c r="AH148" s="8"/>
      <c r="AI148" s="8"/>
      <c r="AJ148" s="8"/>
      <c r="AK148" s="8"/>
      <c r="AL148" s="8"/>
      <c r="AM148" s="8"/>
      <c r="AN148" s="8"/>
      <c r="AO148" s="8"/>
      <c r="AP148" s="8"/>
      <c r="AQ148" s="8"/>
      <c r="AR148" s="8"/>
      <c r="AS148" s="8"/>
      <c r="AT148" s="97"/>
      <c r="AV148" s="56"/>
      <c r="AW148" s="8"/>
      <c r="AX148" s="8"/>
      <c r="AY148" s="8"/>
      <c r="AZ148" s="8"/>
      <c r="BA148" s="8"/>
      <c r="BB148" s="8"/>
      <c r="BC148" s="8"/>
      <c r="BD148" s="102" t="str">
        <f t="shared" si="105"/>
        <v>x</v>
      </c>
      <c r="BE148" s="56" t="str">
        <f t="shared" si="106"/>
        <v>COLIPRO 2 MUI/ML CONCENTRE POUR SOLUTION BUVABLE POUR PORCINS ET VOLAILLES</v>
      </c>
      <c r="BF148" s="204" t="e">
        <f>IF(IF(BN$2="Catégorie",IF(BN$3="Toutes",SUMIFS('Étape 1 - à remplir'!$F$31:$F$400,'Étape 1 - à remplir'!$E$31:$E$400,MASQ2!BE148,'Étape 1 - à remplir'!$G$31:$G$400,"lots"),SUMIFS('Étape 1 - à remplir'!$F$31:$F$400,'Étape 1 - à remplir'!$E$31:$E$400,MASQ2!BE148,'Étape 1 - à remplir'!$C$31:$C$400,BN$3)),IF(BN$2="Âge",IF(BN$3="Tous",SUMIFS('Étape 1 - à remplir'!$F$31:$F$400,'Étape 1 - à remplir'!$E$31:$E$400,MASQ2!BE148,'Étape 1 - à remplir'!$G$31:$G$400,"lots"),SUMIFS('Étape 1 - à remplir'!$F$31:$F$400,'Étape 1 - à remplir'!$E$31:$E$400,MASQ2!BE148,'Étape 1 - à remplir'!$P$31:$P$400,BN$3,'Étape 1 - à remplir'!$G$31:$G$400,"lots")),IF(BN$2="Atelier",IF(BN$3="Tous",SUMIFS('Étape 1 - à remplir'!$F$31:$F$400,'Étape 1 - à remplir'!$E$31:$E$400,MASQ2!BE148,'Étape 1 - à remplir'!$G$31:$G$400,"lots"),SUMIFS('Étape 1 - à remplir'!$F$31:$F$400,'Étape 1 - à remplir'!$E$31:$E$400,MASQ2!BE148,'Étape 1 - à remplir'!$O$31:$O$400,BN$3,'Étape 1 - à remplir'!$G$31:$G$400,"lots")),IF(BN$2="Espèce",IF(BN$3="Tous",SUMIFS('Étape 1 - à remplir'!$F$31:$F$400,'Étape 1 - à remplir'!$E$31:$E$400,MASQ2!BE148,'Étape 1 - à remplir'!$G$31:$G$400,"lots"),SUMIFS('Étape 1 - à remplir'!$F$31:$F$400,'Étape 1 - à remplir'!$E$31:$E$400,MASQ2!BE148,'Étape 1 - à remplir'!$N$31:$N$400,BN$3,'Étape 1 - à remplir'!$G$31:$G$400,"lots"))))))=0,NA(),IF(BN$2="Catégorie",IF(BN$3="Toutes",SUMIFS('Étape 1 - à remplir'!$F$31:$F$400,'Étape 1 - à remplir'!$E$31:$E$400,MASQ2!BE148,'Étape 1 - à remplir'!$G$31:$G$400,"lots"),SUMIFS('Étape 1 - à remplir'!$F$31:$F$400,'Étape 1 - à remplir'!$E$31:$E$400,MASQ2!BE148,'Étape 1 - à remplir'!$C$31:$C$400,BN$3)),IF(BN$2="Âge",IF(BN$3="Tous",SUMIFS('Étape 1 - à remplir'!$F$31:$F$400,'Étape 1 - à remplir'!$E$31:$E$400,MASQ2!BE148,'Étape 1 - à remplir'!$G$31:$G$400,"lots"),SUMIFS('Étape 1 - à remplir'!$F$31:$F$400,'Étape 1 - à remplir'!$E$31:$E$400,MASQ2!BE148,'Étape 1 - à remplir'!$P$31:$P$400,BN$3,'Étape 1 - à remplir'!$G$31:$G$400,"lots")),IF(BN$2="Atelier",IF(BN$3="Tous",SUMIFS('Étape 1 - à remplir'!$F$31:$F$400,'Étape 1 - à remplir'!$E$31:$E$400,MASQ2!BE148,'Étape 1 - à remplir'!$G$31:$G$400,"lots"),SUMIFS('Étape 1 - à remplir'!$F$31:$F$400,'Étape 1 - à remplir'!$E$31:$E$400,MASQ2!BE148,'Étape 1 - à remplir'!$O$31:$O$400,BN$3,'Étape 1 - à remplir'!$G$31:$G$400,"lots")),IF(BN$2="Espèce",IF(BN$3="Tous",SUMIFS('Étape 1 - à remplir'!$F$31:$F$400,'Étape 1 - à remplir'!$E$31:$E$400,MASQ2!BE148,'Étape 1 - à remplir'!$G$31:$G$400,"lots"),SUMIFS('Étape 1 - à remplir'!$F$31:$F$400,'Étape 1 - à remplir'!$E$31:$E$400,MASQ2!BE148,'Étape 1 - à remplir'!$N$31:$N$400,BN$3,'Étape 1 - à remplir'!$G$31:$G$400,"lots")))))))</f>
        <v>#N/A</v>
      </c>
      <c r="BG148" s="204">
        <f t="shared" si="121"/>
        <v>0</v>
      </c>
      <c r="BH148" s="204" t="str">
        <f t="shared" si="107"/>
        <v>Colistine</v>
      </c>
      <c r="BI148" s="204" t="str">
        <f t="shared" si="108"/>
        <v/>
      </c>
      <c r="BJ148" s="204" t="str">
        <f t="shared" si="109"/>
        <v/>
      </c>
      <c r="BK148" s="204" t="str">
        <f t="shared" si="110"/>
        <v>Polypeptides</v>
      </c>
      <c r="BL148" s="204" t="str">
        <f t="shared" si="111"/>
        <v/>
      </c>
      <c r="BM148" s="97" t="str">
        <f t="shared" si="112"/>
        <v/>
      </c>
      <c r="BN148" s="78"/>
      <c r="BO148" s="78"/>
      <c r="BP148" s="77" t="str">
        <f ca="1"/>
        <v>COLIPRO 2 MUI/ML CONCENTRE POUR SOLUTION BUVABLE POUR PORCINS ET VOLAILLES</v>
      </c>
      <c r="BQ148" s="79" t="e">
        <f ca="1"/>
        <v>#N/A</v>
      </c>
      <c r="BR148" s="102"/>
      <c r="BS148" s="8"/>
      <c r="BT148" s="8"/>
      <c r="BU148" s="8"/>
      <c r="BV148" s="8"/>
      <c r="BW148" s="8"/>
      <c r="BX148" s="8"/>
      <c r="BY148" s="78"/>
      <c r="BZ148" s="8"/>
      <c r="CA148" s="8"/>
      <c r="CB148" s="8"/>
      <c r="CC148" s="8"/>
      <c r="CD148" s="8"/>
      <c r="CE148" s="8"/>
      <c r="CF148" s="8"/>
      <c r="CG148" s="8"/>
      <c r="CH148" s="8"/>
      <c r="CI148" s="8"/>
      <c r="CJ148" s="8"/>
      <c r="CK148" s="8"/>
      <c r="CL148" s="8"/>
      <c r="CM148" s="8"/>
      <c r="CN148" s="8"/>
      <c r="CO148" s="97"/>
      <c r="CQ148" s="56"/>
      <c r="CR148" s="8"/>
      <c r="CS148" s="8"/>
      <c r="CT148" s="8"/>
      <c r="CU148" s="8"/>
      <c r="CV148" s="8"/>
      <c r="CW148" s="8"/>
      <c r="CX148" s="8"/>
      <c r="CY148" s="102" t="str">
        <f t="shared" si="113"/>
        <v>x</v>
      </c>
      <c r="CZ148" s="56" t="str">
        <f t="shared" si="114"/>
        <v>COLIPRO 2 MUI/ML CONCENTRE POUR SOLUTION BUVABLE POUR PORCINS ET VOLAILLES</v>
      </c>
      <c r="DA148" s="204" t="e">
        <f>IF(IF(DI$2="Catégorie",IF(DI$3="Toutes",SUMIFS('Étape 1 - à remplir'!$F$31:$F$400,'Étape 1 - à remplir'!$E$31:$E$400,MASQ2!CZ148,'Étape 1 - à remplir'!$G$31:$G$400,"kg"),SUMIFS('Étape 1 - à remplir'!$F$31:$F$400,'Étape 1 - à remplir'!$E$31:$E$400,MASQ2!CZ148,'Étape 1 - à remplir'!$C$31:$C$400,DI$3)),IF(DI$2="Âge",IF(DI$3="Tous",SUMIFS('Étape 1 - à remplir'!$F$31:$F$400,'Étape 1 - à remplir'!$E$31:$E$400,MASQ2!CZ148,'Étape 1 - à remplir'!$G$31:$G$400,"kg"),SUMIFS('Étape 1 - à remplir'!$F$31:$F$400,'Étape 1 - à remplir'!$E$31:$E$400,MASQ2!CZ148,'Étape 1 - à remplir'!$P$31:$P$400,DI$3,'Étape 1 - à remplir'!$G$31:$G$400,"kg")),IF(DI$2="Atelier",IF(DI$3="Tous",SUMIFS('Étape 1 - à remplir'!$F$31:$F$400,'Étape 1 - à remplir'!$E$31:$E$400,MASQ2!CZ148,'Étape 1 - à remplir'!$G$31:$G$400,"kg"),SUMIFS('Étape 1 - à remplir'!$F$31:$F$400,'Étape 1 - à remplir'!$E$31:$E$400,MASQ2!CZ148,'Étape 1 - à remplir'!$O$31:$O$400,DI$3,'Étape 1 - à remplir'!$G$31:$G$400,"kg")),IF(DI$2="Espèce",IF(DI$3="Tous",SUMIFS('Étape 1 - à remplir'!$F$31:$F$400,'Étape 1 - à remplir'!$E$31:$E$400,MASQ2!CZ148,'Étape 1 - à remplir'!$G$31:$G$400,"kg"),SUMIFS('Étape 1 - à remplir'!$F$31:$F$400,'Étape 1 - à remplir'!$E$31:$E$400,MASQ2!CZ148,'Étape 1 - à remplir'!$N$31:$N$400,DI$3,'Étape 1 - à remplir'!$G$31:$G$400,"kg"))))))=0,NA(),IF(DI$2="Catégorie",IF(DI$3="Toutes",SUMIFS('Étape 1 - à remplir'!$F$31:$F$400,'Étape 1 - à remplir'!$E$31:$E$400,MASQ2!CZ148,'Étape 1 - à remplir'!$G$31:$G$400,"kg"),SUMIFS('Étape 1 - à remplir'!$F$31:$F$400,'Étape 1 - à remplir'!$E$31:$E$400,MASQ2!CZ148,'Étape 1 - à remplir'!$C$31:$C$400,DI$3)),IF(DI$2="Âge",IF(DI$3="Tous",SUMIFS('Étape 1 - à remplir'!$F$31:$F$400,'Étape 1 - à remplir'!$E$31:$E$400,MASQ2!CZ148,'Étape 1 - à remplir'!$G$31:$G$400,"kg"),SUMIFS('Étape 1 - à remplir'!$F$31:$F$400,'Étape 1 - à remplir'!$E$31:$E$400,MASQ2!CZ148,'Étape 1 - à remplir'!$P$31:$P$400,DI$3,'Étape 1 - à remplir'!$G$31:$G$400,"kg")),IF(DI$2="Atelier",IF(DI$3="Tous",SUMIFS('Étape 1 - à remplir'!$F$31:$F$400,'Étape 1 - à remplir'!$E$31:$E$400,MASQ2!CZ148,'Étape 1 - à remplir'!$G$31:$G$400,"kg"),SUMIFS('Étape 1 - à remplir'!$F$31:$F$400,'Étape 1 - à remplir'!$E$31:$E$400,MASQ2!CZ148,'Étape 1 - à remplir'!$O$31:$O$400,DI$3,'Étape 1 - à remplir'!$G$31:$G$400,"kg")),IF(DI$2="Espèce",IF(DI$3="Tous",SUMIFS('Étape 1 - à remplir'!$F$31:$F$400,'Étape 1 - à remplir'!$E$31:$E$400,MASQ2!CZ148,'Étape 1 - à remplir'!$G$31:$G$400,"kg"),SUMIFS('Étape 1 - à remplir'!$F$31:$F$400,'Étape 1 - à remplir'!$E$31:$E$400,MASQ2!CZ148,'Étape 1 - à remplir'!$N$31:$N$400,DI$3,'Étape 1 - à remplir'!$G$31:$G$400,"kg")))))))</f>
        <v>#N/A</v>
      </c>
      <c r="DB148" s="104">
        <f t="shared" si="122"/>
        <v>0</v>
      </c>
      <c r="DC148" s="204" t="str">
        <f t="shared" si="115"/>
        <v>Colistine</v>
      </c>
      <c r="DD148" s="204" t="str">
        <f t="shared" si="116"/>
        <v/>
      </c>
      <c r="DE148" s="204" t="str">
        <f t="shared" si="117"/>
        <v/>
      </c>
      <c r="DF148" s="204" t="str">
        <f t="shared" si="118"/>
        <v>Polypeptides</v>
      </c>
      <c r="DG148" s="204" t="str">
        <f t="shared" si="119"/>
        <v/>
      </c>
      <c r="DH148" s="97" t="str">
        <f t="shared" si="120"/>
        <v/>
      </c>
      <c r="DI148" s="78"/>
      <c r="DJ148" s="78"/>
      <c r="DK148" s="77" t="str">
        <f ca="1"/>
        <v>COLIPRO 2 MUI/ML CONCENTRE POUR SOLUTION BUVABLE POUR PORCINS ET VOLAILLES</v>
      </c>
      <c r="DL148" s="79" t="e">
        <f ca="1"/>
        <v>#N/A</v>
      </c>
      <c r="DM148" s="102"/>
      <c r="DN148" s="8"/>
      <c r="DO148" s="8"/>
      <c r="DP148" s="8"/>
      <c r="DQ148" s="8"/>
      <c r="DR148" s="8"/>
      <c r="DS148" s="8"/>
      <c r="DT148" s="8"/>
      <c r="DU148" s="8"/>
      <c r="DV148" s="8"/>
      <c r="DW148" s="8"/>
      <c r="DX148" s="8"/>
      <c r="DY148" s="8"/>
      <c r="DZ148" s="8"/>
      <c r="EA148" s="8"/>
      <c r="EB148" s="8"/>
      <c r="EC148" s="8"/>
      <c r="ED148" s="8"/>
      <c r="EE148" s="8"/>
      <c r="EF148" s="8"/>
      <c r="EG148" s="8"/>
      <c r="EH148" s="8"/>
      <c r="EI148" s="8"/>
      <c r="EJ148" s="97"/>
    </row>
    <row r="149" spans="1:140" x14ac:dyDescent="0.25">
      <c r="A149" s="56"/>
      <c r="B149" s="8"/>
      <c r="C149" s="8"/>
      <c r="D149" s="8"/>
      <c r="E149" s="8"/>
      <c r="F149" s="8"/>
      <c r="G149" s="8"/>
      <c r="H149" s="8"/>
      <c r="I149" s="102" t="str">
        <f>INDEX(Données_ATB!BE:BV,MATCH(MASQ2!J149,Données_ATB!BE:BE,0),18)</f>
        <v>x</v>
      </c>
      <c r="J149" s="77" t="str">
        <f>Données_ATB!BE148</f>
        <v>COLISTINE 200-CB LAPIN-VOLAILLE-PORC ET AGNEAU-CHEVREAU SEVRES FRANVET</v>
      </c>
      <c r="K149" s="204" t="e">
        <f>IF(IF(S$2="Catégorie",IF(S$3="Toutes",SUMIFS('Étape 1 - à remplir'!$F$31:$F$400,'Étape 1 - à remplir'!$E$31:$E$400,MASQ2!J149,'Étape 1 - à remplir'!$G$31:$G$400,"animaux"),SUMIFS('Étape 1 - à remplir'!$F$31:$F$400,'Étape 1 - à remplir'!$E$31:$E$400,MASQ2!J149,'Étape 1 - à remplir'!$C$31:$C$400,S$3)),IF(S$2="Âge",IF(S$3="Tous",SUMIFS('Étape 1 - à remplir'!$F$31:$F$400,'Étape 1 - à remplir'!$E$31:$E$400,MASQ2!J149,'Étape 1 - à remplir'!$G$31:$G$400,"animaux"),SUMIFS('Étape 1 - à remplir'!$F$31:$F$400,'Étape 1 - à remplir'!$E$31:$E$400,MASQ2!J149,'Étape 1 - à remplir'!$P$31:$P$400,S$3)),IF(S$2="Atelier",IF(S$3="Tous",SUMIFS('Étape 1 - à remplir'!$F$31:$F$400,'Étape 1 - à remplir'!$E$31:$E$400,MASQ2!J149,'Étape 1 - à remplir'!$G$31:$G$400,"animaux"),SUMIFS('Étape 1 - à remplir'!$F$31:$F$400,'Étape 1 - à remplir'!$E$31:$E$400,MASQ2!J149,'Étape 1 - à remplir'!$O$31:$O$400,S$3)),IF(S$2="Espèce",IF(S$3="Tous",SUMIFS('Étape 1 - à remplir'!$F$31:$F$400,'Étape 1 - à remplir'!$E$31:$E$400,MASQ2!J149,'Étape 1 - à remplir'!$G$31:$G$400,"animaux"),SUMIFS('Étape 1 - à remplir'!$F$31:$F$400,'Étape 1 - à remplir'!$E$31:$E$400,MASQ2!J149,'Étape 1 - à remplir'!$N$31:$N$400,S$3))))))=0,NA(),IF(S$2="Catégorie",IF(S$3="Toutes",SUMIFS('Étape 1 - à remplir'!$F$31:$F$400,'Étape 1 - à remplir'!$E$31:$E$400,MASQ2!J149,'Étape 1 - à remplir'!$G$31:$G$400,"animaux"),SUMIFS('Étape 1 - à remplir'!$F$31:$F$400,'Étape 1 - à remplir'!$E$31:$E$400,MASQ2!J149,'Étape 1 - à remplir'!$C$31:$C$400,S$3)),IF(S$2="Âge",IF(S$3="Tous",SUMIFS('Étape 1 - à remplir'!$F$31:$F$400,'Étape 1 - à remplir'!$E$31:$E$400,MASQ2!J149,'Étape 1 - à remplir'!$G$31:$G$400,"animaux"),SUMIFS('Étape 1 - à remplir'!$F$31:$F$400,'Étape 1 - à remplir'!$E$31:$E$400,MASQ2!J149,'Étape 1 - à remplir'!$P$31:$P$400,S$3)),IF(S$2="Atelier",IF(S$3="Tous",SUMIFS('Étape 1 - à remplir'!$F$31:$F$400,'Étape 1 - à remplir'!$E$31:$E$400,MASQ2!J149,'Étape 1 - à remplir'!$G$31:$G$400,"animaux"),SUMIFS('Étape 1 - à remplir'!$F$31:$F$400,'Étape 1 - à remplir'!$E$31:$E$400,MASQ2!J149,'Étape 1 - à remplir'!$O$31:$O$400,S$3)),IF(S$2="Espèce",IF(S$3="Tous",SUMIFS('Étape 1 - à remplir'!$F$31:$F$400,'Étape 1 - à remplir'!$E$31:$E$400,MASQ2!J149,'Étape 1 - à remplir'!$G$31:$G$400,"animaux"),SUMIFS('Étape 1 - à remplir'!$F$31:$F$400,'Étape 1 - à remplir'!$E$31:$E$400,MASQ2!J149,'Étape 1 - à remplir'!$N$31:$N$400,S$3)))))))</f>
        <v>#N/A</v>
      </c>
      <c r="L149" s="97">
        <f t="shared" si="123"/>
        <v>0</v>
      </c>
      <c r="M149" s="56" t="str">
        <f>Données_ATB!BN148</f>
        <v>Colistine</v>
      </c>
      <c r="N149" s="204" t="str">
        <f>Données_ATB!BO148</f>
        <v/>
      </c>
      <c r="O149" s="97" t="str">
        <f>Données_ATB!BP148</f>
        <v/>
      </c>
      <c r="P149" s="77" t="str">
        <f>Données_ATB!BR148</f>
        <v>Polypeptides</v>
      </c>
      <c r="Q149" s="78" t="str">
        <f>Données_ATB!BS148</f>
        <v/>
      </c>
      <c r="R149" s="79" t="str">
        <f>Données_ATB!BT148</f>
        <v/>
      </c>
      <c r="S149" s="78"/>
      <c r="T149" s="78"/>
      <c r="U149" s="77" t="str">
        <f ca="1"/>
        <v>COLISTINE 200-CB LAPIN-VOLAILLE-PORC ET AGNEAU-CHEVREAU SEVRES FRANVET</v>
      </c>
      <c r="V149" s="79" t="e">
        <f ca="1"/>
        <v>#N/A</v>
      </c>
      <c r="W149" s="102"/>
      <c r="X149" s="8"/>
      <c r="Y149" s="8"/>
      <c r="Z149" s="8"/>
      <c r="AA149" s="8"/>
      <c r="AB149" s="102"/>
      <c r="AC149" s="8"/>
      <c r="AD149" s="8"/>
      <c r="AE149" s="8"/>
      <c r="AF149" s="8"/>
      <c r="AG149" s="8"/>
      <c r="AH149" s="8"/>
      <c r="AI149" s="8"/>
      <c r="AJ149" s="8"/>
      <c r="AK149" s="8"/>
      <c r="AL149" s="8"/>
      <c r="AM149" s="8"/>
      <c r="AN149" s="8"/>
      <c r="AO149" s="8"/>
      <c r="AP149" s="8"/>
      <c r="AQ149" s="8"/>
      <c r="AR149" s="8"/>
      <c r="AS149" s="8"/>
      <c r="AT149" s="97"/>
      <c r="AV149" s="56"/>
      <c r="AW149" s="8"/>
      <c r="AX149" s="8"/>
      <c r="AY149" s="8"/>
      <c r="AZ149" s="8"/>
      <c r="BA149" s="8"/>
      <c r="BB149" s="8"/>
      <c r="BC149" s="8"/>
      <c r="BD149" s="102" t="str">
        <f t="shared" si="105"/>
        <v>x</v>
      </c>
      <c r="BE149" s="56" t="str">
        <f t="shared" si="106"/>
        <v>COLISTINE 200-CB LAPIN-VOLAILLE-PORC ET AGNEAU-CHEVREAU SEVRES FRANVET</v>
      </c>
      <c r="BF149" s="204" t="e">
        <f>IF(IF(BN$2="Catégorie",IF(BN$3="Toutes",SUMIFS('Étape 1 - à remplir'!$F$31:$F$400,'Étape 1 - à remplir'!$E$31:$E$400,MASQ2!BE149,'Étape 1 - à remplir'!$G$31:$G$400,"lots"),SUMIFS('Étape 1 - à remplir'!$F$31:$F$400,'Étape 1 - à remplir'!$E$31:$E$400,MASQ2!BE149,'Étape 1 - à remplir'!$C$31:$C$400,BN$3)),IF(BN$2="Âge",IF(BN$3="Tous",SUMIFS('Étape 1 - à remplir'!$F$31:$F$400,'Étape 1 - à remplir'!$E$31:$E$400,MASQ2!BE149,'Étape 1 - à remplir'!$G$31:$G$400,"lots"),SUMIFS('Étape 1 - à remplir'!$F$31:$F$400,'Étape 1 - à remplir'!$E$31:$E$400,MASQ2!BE149,'Étape 1 - à remplir'!$P$31:$P$400,BN$3,'Étape 1 - à remplir'!$G$31:$G$400,"lots")),IF(BN$2="Atelier",IF(BN$3="Tous",SUMIFS('Étape 1 - à remplir'!$F$31:$F$400,'Étape 1 - à remplir'!$E$31:$E$400,MASQ2!BE149,'Étape 1 - à remplir'!$G$31:$G$400,"lots"),SUMIFS('Étape 1 - à remplir'!$F$31:$F$400,'Étape 1 - à remplir'!$E$31:$E$400,MASQ2!BE149,'Étape 1 - à remplir'!$O$31:$O$400,BN$3,'Étape 1 - à remplir'!$G$31:$G$400,"lots")),IF(BN$2="Espèce",IF(BN$3="Tous",SUMIFS('Étape 1 - à remplir'!$F$31:$F$400,'Étape 1 - à remplir'!$E$31:$E$400,MASQ2!BE149,'Étape 1 - à remplir'!$G$31:$G$400,"lots"),SUMIFS('Étape 1 - à remplir'!$F$31:$F$400,'Étape 1 - à remplir'!$E$31:$E$400,MASQ2!BE149,'Étape 1 - à remplir'!$N$31:$N$400,BN$3,'Étape 1 - à remplir'!$G$31:$G$400,"lots"))))))=0,NA(),IF(BN$2="Catégorie",IF(BN$3="Toutes",SUMIFS('Étape 1 - à remplir'!$F$31:$F$400,'Étape 1 - à remplir'!$E$31:$E$400,MASQ2!BE149,'Étape 1 - à remplir'!$G$31:$G$400,"lots"),SUMIFS('Étape 1 - à remplir'!$F$31:$F$400,'Étape 1 - à remplir'!$E$31:$E$400,MASQ2!BE149,'Étape 1 - à remplir'!$C$31:$C$400,BN$3)),IF(BN$2="Âge",IF(BN$3="Tous",SUMIFS('Étape 1 - à remplir'!$F$31:$F$400,'Étape 1 - à remplir'!$E$31:$E$400,MASQ2!BE149,'Étape 1 - à remplir'!$G$31:$G$400,"lots"),SUMIFS('Étape 1 - à remplir'!$F$31:$F$400,'Étape 1 - à remplir'!$E$31:$E$400,MASQ2!BE149,'Étape 1 - à remplir'!$P$31:$P$400,BN$3,'Étape 1 - à remplir'!$G$31:$G$400,"lots")),IF(BN$2="Atelier",IF(BN$3="Tous",SUMIFS('Étape 1 - à remplir'!$F$31:$F$400,'Étape 1 - à remplir'!$E$31:$E$400,MASQ2!BE149,'Étape 1 - à remplir'!$G$31:$G$400,"lots"),SUMIFS('Étape 1 - à remplir'!$F$31:$F$400,'Étape 1 - à remplir'!$E$31:$E$400,MASQ2!BE149,'Étape 1 - à remplir'!$O$31:$O$400,BN$3,'Étape 1 - à remplir'!$G$31:$G$400,"lots")),IF(BN$2="Espèce",IF(BN$3="Tous",SUMIFS('Étape 1 - à remplir'!$F$31:$F$400,'Étape 1 - à remplir'!$E$31:$E$400,MASQ2!BE149,'Étape 1 - à remplir'!$G$31:$G$400,"lots"),SUMIFS('Étape 1 - à remplir'!$F$31:$F$400,'Étape 1 - à remplir'!$E$31:$E$400,MASQ2!BE149,'Étape 1 - à remplir'!$N$31:$N$400,BN$3,'Étape 1 - à remplir'!$G$31:$G$400,"lots")))))))</f>
        <v>#N/A</v>
      </c>
      <c r="BG149" s="204">
        <f t="shared" si="121"/>
        <v>0</v>
      </c>
      <c r="BH149" s="204" t="str">
        <f t="shared" si="107"/>
        <v>Colistine</v>
      </c>
      <c r="BI149" s="204" t="str">
        <f t="shared" si="108"/>
        <v/>
      </c>
      <c r="BJ149" s="204" t="str">
        <f t="shared" si="109"/>
        <v/>
      </c>
      <c r="BK149" s="204" t="str">
        <f t="shared" si="110"/>
        <v>Polypeptides</v>
      </c>
      <c r="BL149" s="204" t="str">
        <f t="shared" si="111"/>
        <v/>
      </c>
      <c r="BM149" s="97" t="str">
        <f t="shared" si="112"/>
        <v/>
      </c>
      <c r="BN149" s="78"/>
      <c r="BO149" s="78"/>
      <c r="BP149" s="77" t="str">
        <f ca="1"/>
        <v>COLISTINE 200-CB LAPIN-VOLAILLE-PORC ET AGNEAU-CHEVREAU SEVRES FRANVET</v>
      </c>
      <c r="BQ149" s="79" t="e">
        <f ca="1"/>
        <v>#N/A</v>
      </c>
      <c r="BR149" s="102"/>
      <c r="BS149" s="8"/>
      <c r="BT149" s="8"/>
      <c r="BU149" s="8"/>
      <c r="BV149" s="8"/>
      <c r="BW149" s="8"/>
      <c r="BX149" s="8"/>
      <c r="BY149" s="78"/>
      <c r="BZ149" s="8"/>
      <c r="CA149" s="8"/>
      <c r="CB149" s="8"/>
      <c r="CC149" s="8"/>
      <c r="CD149" s="8"/>
      <c r="CE149" s="8"/>
      <c r="CF149" s="8"/>
      <c r="CG149" s="8"/>
      <c r="CH149" s="8"/>
      <c r="CI149" s="8"/>
      <c r="CJ149" s="8"/>
      <c r="CK149" s="8"/>
      <c r="CL149" s="8"/>
      <c r="CM149" s="8"/>
      <c r="CN149" s="8"/>
      <c r="CO149" s="97"/>
      <c r="CQ149" s="56"/>
      <c r="CR149" s="8"/>
      <c r="CS149" s="8"/>
      <c r="CT149" s="8"/>
      <c r="CU149" s="8"/>
      <c r="CV149" s="8"/>
      <c r="CW149" s="8"/>
      <c r="CX149" s="8"/>
      <c r="CY149" s="102" t="str">
        <f t="shared" si="113"/>
        <v>x</v>
      </c>
      <c r="CZ149" s="56" t="str">
        <f t="shared" si="114"/>
        <v>COLISTINE 200-CB LAPIN-VOLAILLE-PORC ET AGNEAU-CHEVREAU SEVRES FRANVET</v>
      </c>
      <c r="DA149" s="204" t="e">
        <f>IF(IF(DI$2="Catégorie",IF(DI$3="Toutes",SUMIFS('Étape 1 - à remplir'!$F$31:$F$400,'Étape 1 - à remplir'!$E$31:$E$400,MASQ2!CZ149,'Étape 1 - à remplir'!$G$31:$G$400,"kg"),SUMIFS('Étape 1 - à remplir'!$F$31:$F$400,'Étape 1 - à remplir'!$E$31:$E$400,MASQ2!CZ149,'Étape 1 - à remplir'!$C$31:$C$400,DI$3)),IF(DI$2="Âge",IF(DI$3="Tous",SUMIFS('Étape 1 - à remplir'!$F$31:$F$400,'Étape 1 - à remplir'!$E$31:$E$400,MASQ2!CZ149,'Étape 1 - à remplir'!$G$31:$G$400,"kg"),SUMIFS('Étape 1 - à remplir'!$F$31:$F$400,'Étape 1 - à remplir'!$E$31:$E$400,MASQ2!CZ149,'Étape 1 - à remplir'!$P$31:$P$400,DI$3,'Étape 1 - à remplir'!$G$31:$G$400,"kg")),IF(DI$2="Atelier",IF(DI$3="Tous",SUMIFS('Étape 1 - à remplir'!$F$31:$F$400,'Étape 1 - à remplir'!$E$31:$E$400,MASQ2!CZ149,'Étape 1 - à remplir'!$G$31:$G$400,"kg"),SUMIFS('Étape 1 - à remplir'!$F$31:$F$400,'Étape 1 - à remplir'!$E$31:$E$400,MASQ2!CZ149,'Étape 1 - à remplir'!$O$31:$O$400,DI$3,'Étape 1 - à remplir'!$G$31:$G$400,"kg")),IF(DI$2="Espèce",IF(DI$3="Tous",SUMIFS('Étape 1 - à remplir'!$F$31:$F$400,'Étape 1 - à remplir'!$E$31:$E$400,MASQ2!CZ149,'Étape 1 - à remplir'!$G$31:$G$400,"kg"),SUMIFS('Étape 1 - à remplir'!$F$31:$F$400,'Étape 1 - à remplir'!$E$31:$E$400,MASQ2!CZ149,'Étape 1 - à remplir'!$N$31:$N$400,DI$3,'Étape 1 - à remplir'!$G$31:$G$400,"kg"))))))=0,NA(),IF(DI$2="Catégorie",IF(DI$3="Toutes",SUMIFS('Étape 1 - à remplir'!$F$31:$F$400,'Étape 1 - à remplir'!$E$31:$E$400,MASQ2!CZ149,'Étape 1 - à remplir'!$G$31:$G$400,"kg"),SUMIFS('Étape 1 - à remplir'!$F$31:$F$400,'Étape 1 - à remplir'!$E$31:$E$400,MASQ2!CZ149,'Étape 1 - à remplir'!$C$31:$C$400,DI$3)),IF(DI$2="Âge",IF(DI$3="Tous",SUMIFS('Étape 1 - à remplir'!$F$31:$F$400,'Étape 1 - à remplir'!$E$31:$E$400,MASQ2!CZ149,'Étape 1 - à remplir'!$G$31:$G$400,"kg"),SUMIFS('Étape 1 - à remplir'!$F$31:$F$400,'Étape 1 - à remplir'!$E$31:$E$400,MASQ2!CZ149,'Étape 1 - à remplir'!$P$31:$P$400,DI$3,'Étape 1 - à remplir'!$G$31:$G$400,"kg")),IF(DI$2="Atelier",IF(DI$3="Tous",SUMIFS('Étape 1 - à remplir'!$F$31:$F$400,'Étape 1 - à remplir'!$E$31:$E$400,MASQ2!CZ149,'Étape 1 - à remplir'!$G$31:$G$400,"kg"),SUMIFS('Étape 1 - à remplir'!$F$31:$F$400,'Étape 1 - à remplir'!$E$31:$E$400,MASQ2!CZ149,'Étape 1 - à remplir'!$O$31:$O$400,DI$3,'Étape 1 - à remplir'!$G$31:$G$400,"kg")),IF(DI$2="Espèce",IF(DI$3="Tous",SUMIFS('Étape 1 - à remplir'!$F$31:$F$400,'Étape 1 - à remplir'!$E$31:$E$400,MASQ2!CZ149,'Étape 1 - à remplir'!$G$31:$G$400,"kg"),SUMIFS('Étape 1 - à remplir'!$F$31:$F$400,'Étape 1 - à remplir'!$E$31:$E$400,MASQ2!CZ149,'Étape 1 - à remplir'!$N$31:$N$400,DI$3,'Étape 1 - à remplir'!$G$31:$G$400,"kg")))))))</f>
        <v>#N/A</v>
      </c>
      <c r="DB149" s="104">
        <f t="shared" si="122"/>
        <v>0</v>
      </c>
      <c r="DC149" s="204" t="str">
        <f t="shared" si="115"/>
        <v>Colistine</v>
      </c>
      <c r="DD149" s="204" t="str">
        <f t="shared" si="116"/>
        <v/>
      </c>
      <c r="DE149" s="204" t="str">
        <f t="shared" si="117"/>
        <v/>
      </c>
      <c r="DF149" s="204" t="str">
        <f t="shared" si="118"/>
        <v>Polypeptides</v>
      </c>
      <c r="DG149" s="204" t="str">
        <f t="shared" si="119"/>
        <v/>
      </c>
      <c r="DH149" s="97" t="str">
        <f t="shared" si="120"/>
        <v/>
      </c>
      <c r="DI149" s="78"/>
      <c r="DJ149" s="78"/>
      <c r="DK149" s="77" t="str">
        <f ca="1"/>
        <v>COLISTINE 200-CB LAPIN-VOLAILLE-PORC ET AGNEAU-CHEVREAU SEVRES FRANVET</v>
      </c>
      <c r="DL149" s="79" t="e">
        <f ca="1"/>
        <v>#N/A</v>
      </c>
      <c r="DM149" s="102"/>
      <c r="DN149" s="8"/>
      <c r="DO149" s="8"/>
      <c r="DP149" s="8"/>
      <c r="DQ149" s="8"/>
      <c r="DR149" s="8"/>
      <c r="DS149" s="8"/>
      <c r="DT149" s="8"/>
      <c r="DU149" s="8"/>
      <c r="DV149" s="8"/>
      <c r="DW149" s="8"/>
      <c r="DX149" s="8"/>
      <c r="DY149" s="8"/>
      <c r="DZ149" s="8"/>
      <c r="EA149" s="8"/>
      <c r="EB149" s="8"/>
      <c r="EC149" s="8"/>
      <c r="ED149" s="8"/>
      <c r="EE149" s="8"/>
      <c r="EF149" s="8"/>
      <c r="EG149" s="8"/>
      <c r="EH149" s="8"/>
      <c r="EI149" s="8"/>
      <c r="EJ149" s="97"/>
    </row>
    <row r="150" spans="1:140" x14ac:dyDescent="0.25">
      <c r="A150" s="56"/>
      <c r="B150" s="8"/>
      <c r="C150" s="8"/>
      <c r="D150" s="8"/>
      <c r="E150" s="8"/>
      <c r="F150" s="8"/>
      <c r="G150" s="8"/>
      <c r="H150" s="8"/>
      <c r="I150" s="102" t="str">
        <f>INDEX(Données_ATB!BE:BV,MATCH(MASQ2!J150,Données_ATB!BE:BE,0),18)</f>
        <v>x</v>
      </c>
      <c r="J150" s="77" t="str">
        <f>Données_ATB!BE149</f>
        <v>COLISTINE 400-CB PORC ET AGNEAU-CHEVREAU SEVRES FRANVET</v>
      </c>
      <c r="K150" s="204" t="e">
        <f>IF(IF(S$2="Catégorie",IF(S$3="Toutes",SUMIFS('Étape 1 - à remplir'!$F$31:$F$400,'Étape 1 - à remplir'!$E$31:$E$400,MASQ2!J150,'Étape 1 - à remplir'!$G$31:$G$400,"animaux"),SUMIFS('Étape 1 - à remplir'!$F$31:$F$400,'Étape 1 - à remplir'!$E$31:$E$400,MASQ2!J150,'Étape 1 - à remplir'!$C$31:$C$400,S$3)),IF(S$2="Âge",IF(S$3="Tous",SUMIFS('Étape 1 - à remplir'!$F$31:$F$400,'Étape 1 - à remplir'!$E$31:$E$400,MASQ2!J150,'Étape 1 - à remplir'!$G$31:$G$400,"animaux"),SUMIFS('Étape 1 - à remplir'!$F$31:$F$400,'Étape 1 - à remplir'!$E$31:$E$400,MASQ2!J150,'Étape 1 - à remplir'!$P$31:$P$400,S$3)),IF(S$2="Atelier",IF(S$3="Tous",SUMIFS('Étape 1 - à remplir'!$F$31:$F$400,'Étape 1 - à remplir'!$E$31:$E$400,MASQ2!J150,'Étape 1 - à remplir'!$G$31:$G$400,"animaux"),SUMIFS('Étape 1 - à remplir'!$F$31:$F$400,'Étape 1 - à remplir'!$E$31:$E$400,MASQ2!J150,'Étape 1 - à remplir'!$O$31:$O$400,S$3)),IF(S$2="Espèce",IF(S$3="Tous",SUMIFS('Étape 1 - à remplir'!$F$31:$F$400,'Étape 1 - à remplir'!$E$31:$E$400,MASQ2!J150,'Étape 1 - à remplir'!$G$31:$G$400,"animaux"),SUMIFS('Étape 1 - à remplir'!$F$31:$F$400,'Étape 1 - à remplir'!$E$31:$E$400,MASQ2!J150,'Étape 1 - à remplir'!$N$31:$N$400,S$3))))))=0,NA(),IF(S$2="Catégorie",IF(S$3="Toutes",SUMIFS('Étape 1 - à remplir'!$F$31:$F$400,'Étape 1 - à remplir'!$E$31:$E$400,MASQ2!J150,'Étape 1 - à remplir'!$G$31:$G$400,"animaux"),SUMIFS('Étape 1 - à remplir'!$F$31:$F$400,'Étape 1 - à remplir'!$E$31:$E$400,MASQ2!J150,'Étape 1 - à remplir'!$C$31:$C$400,S$3)),IF(S$2="Âge",IF(S$3="Tous",SUMIFS('Étape 1 - à remplir'!$F$31:$F$400,'Étape 1 - à remplir'!$E$31:$E$400,MASQ2!J150,'Étape 1 - à remplir'!$G$31:$G$400,"animaux"),SUMIFS('Étape 1 - à remplir'!$F$31:$F$400,'Étape 1 - à remplir'!$E$31:$E$400,MASQ2!J150,'Étape 1 - à remplir'!$P$31:$P$400,S$3)),IF(S$2="Atelier",IF(S$3="Tous",SUMIFS('Étape 1 - à remplir'!$F$31:$F$400,'Étape 1 - à remplir'!$E$31:$E$400,MASQ2!J150,'Étape 1 - à remplir'!$G$31:$G$400,"animaux"),SUMIFS('Étape 1 - à remplir'!$F$31:$F$400,'Étape 1 - à remplir'!$E$31:$E$400,MASQ2!J150,'Étape 1 - à remplir'!$O$31:$O$400,S$3)),IF(S$2="Espèce",IF(S$3="Tous",SUMIFS('Étape 1 - à remplir'!$F$31:$F$400,'Étape 1 - à remplir'!$E$31:$E$400,MASQ2!J150,'Étape 1 - à remplir'!$G$31:$G$400,"animaux"),SUMIFS('Étape 1 - à remplir'!$F$31:$F$400,'Étape 1 - à remplir'!$E$31:$E$400,MASQ2!J150,'Étape 1 - à remplir'!$N$31:$N$400,S$3)))))))</f>
        <v>#N/A</v>
      </c>
      <c r="L150" s="97">
        <f t="shared" si="123"/>
        <v>0</v>
      </c>
      <c r="M150" s="56" t="str">
        <f>Données_ATB!BN149</f>
        <v>Colistine</v>
      </c>
      <c r="N150" s="204" t="str">
        <f>Données_ATB!BO149</f>
        <v/>
      </c>
      <c r="O150" s="97" t="str">
        <f>Données_ATB!BP149</f>
        <v/>
      </c>
      <c r="P150" s="77" t="str">
        <f>Données_ATB!BR149</f>
        <v>Polypeptides</v>
      </c>
      <c r="Q150" s="78" t="str">
        <f>Données_ATB!BS149</f>
        <v/>
      </c>
      <c r="R150" s="79" t="str">
        <f>Données_ATB!BT149</f>
        <v/>
      </c>
      <c r="S150" s="78"/>
      <c r="T150" s="78"/>
      <c r="U150" s="77" t="str">
        <f ca="1"/>
        <v>COLISTINE 400-CB PORC ET AGNEAU-CHEVREAU SEVRES FRANVET</v>
      </c>
      <c r="V150" s="79" t="e">
        <f ca="1"/>
        <v>#N/A</v>
      </c>
      <c r="W150" s="102"/>
      <c r="X150" s="8"/>
      <c r="Y150" s="8"/>
      <c r="Z150" s="8"/>
      <c r="AA150" s="8"/>
      <c r="AB150" s="102"/>
      <c r="AC150" s="8"/>
      <c r="AD150" s="8"/>
      <c r="AE150" s="8"/>
      <c r="AF150" s="8"/>
      <c r="AG150" s="8"/>
      <c r="AH150" s="8"/>
      <c r="AI150" s="8"/>
      <c r="AJ150" s="8"/>
      <c r="AK150" s="8"/>
      <c r="AL150" s="8"/>
      <c r="AM150" s="8"/>
      <c r="AN150" s="8"/>
      <c r="AO150" s="8"/>
      <c r="AP150" s="8"/>
      <c r="AQ150" s="8"/>
      <c r="AR150" s="8"/>
      <c r="AS150" s="8"/>
      <c r="AT150" s="97"/>
      <c r="AV150" s="56"/>
      <c r="AW150" s="8"/>
      <c r="AX150" s="8"/>
      <c r="AY150" s="8"/>
      <c r="AZ150" s="8"/>
      <c r="BA150" s="8"/>
      <c r="BB150" s="8"/>
      <c r="BC150" s="8"/>
      <c r="BD150" s="102" t="str">
        <f t="shared" si="105"/>
        <v>x</v>
      </c>
      <c r="BE150" s="56" t="str">
        <f t="shared" si="106"/>
        <v>COLISTINE 400-CB PORC ET AGNEAU-CHEVREAU SEVRES FRANVET</v>
      </c>
      <c r="BF150" s="204" t="e">
        <f>IF(IF(BN$2="Catégorie",IF(BN$3="Toutes",SUMIFS('Étape 1 - à remplir'!$F$31:$F$400,'Étape 1 - à remplir'!$E$31:$E$400,MASQ2!BE150,'Étape 1 - à remplir'!$G$31:$G$400,"lots"),SUMIFS('Étape 1 - à remplir'!$F$31:$F$400,'Étape 1 - à remplir'!$E$31:$E$400,MASQ2!BE150,'Étape 1 - à remplir'!$C$31:$C$400,BN$3)),IF(BN$2="Âge",IF(BN$3="Tous",SUMIFS('Étape 1 - à remplir'!$F$31:$F$400,'Étape 1 - à remplir'!$E$31:$E$400,MASQ2!BE150,'Étape 1 - à remplir'!$G$31:$G$400,"lots"),SUMIFS('Étape 1 - à remplir'!$F$31:$F$400,'Étape 1 - à remplir'!$E$31:$E$400,MASQ2!BE150,'Étape 1 - à remplir'!$P$31:$P$400,BN$3,'Étape 1 - à remplir'!$G$31:$G$400,"lots")),IF(BN$2="Atelier",IF(BN$3="Tous",SUMIFS('Étape 1 - à remplir'!$F$31:$F$400,'Étape 1 - à remplir'!$E$31:$E$400,MASQ2!BE150,'Étape 1 - à remplir'!$G$31:$G$400,"lots"),SUMIFS('Étape 1 - à remplir'!$F$31:$F$400,'Étape 1 - à remplir'!$E$31:$E$400,MASQ2!BE150,'Étape 1 - à remplir'!$O$31:$O$400,BN$3,'Étape 1 - à remplir'!$G$31:$G$400,"lots")),IF(BN$2="Espèce",IF(BN$3="Tous",SUMIFS('Étape 1 - à remplir'!$F$31:$F$400,'Étape 1 - à remplir'!$E$31:$E$400,MASQ2!BE150,'Étape 1 - à remplir'!$G$31:$G$400,"lots"),SUMIFS('Étape 1 - à remplir'!$F$31:$F$400,'Étape 1 - à remplir'!$E$31:$E$400,MASQ2!BE150,'Étape 1 - à remplir'!$N$31:$N$400,BN$3,'Étape 1 - à remplir'!$G$31:$G$400,"lots"))))))=0,NA(),IF(BN$2="Catégorie",IF(BN$3="Toutes",SUMIFS('Étape 1 - à remplir'!$F$31:$F$400,'Étape 1 - à remplir'!$E$31:$E$400,MASQ2!BE150,'Étape 1 - à remplir'!$G$31:$G$400,"lots"),SUMIFS('Étape 1 - à remplir'!$F$31:$F$400,'Étape 1 - à remplir'!$E$31:$E$400,MASQ2!BE150,'Étape 1 - à remplir'!$C$31:$C$400,BN$3)),IF(BN$2="Âge",IF(BN$3="Tous",SUMIFS('Étape 1 - à remplir'!$F$31:$F$400,'Étape 1 - à remplir'!$E$31:$E$400,MASQ2!BE150,'Étape 1 - à remplir'!$G$31:$G$400,"lots"),SUMIFS('Étape 1 - à remplir'!$F$31:$F$400,'Étape 1 - à remplir'!$E$31:$E$400,MASQ2!BE150,'Étape 1 - à remplir'!$P$31:$P$400,BN$3,'Étape 1 - à remplir'!$G$31:$G$400,"lots")),IF(BN$2="Atelier",IF(BN$3="Tous",SUMIFS('Étape 1 - à remplir'!$F$31:$F$400,'Étape 1 - à remplir'!$E$31:$E$400,MASQ2!BE150,'Étape 1 - à remplir'!$G$31:$G$400,"lots"),SUMIFS('Étape 1 - à remplir'!$F$31:$F$400,'Étape 1 - à remplir'!$E$31:$E$400,MASQ2!BE150,'Étape 1 - à remplir'!$O$31:$O$400,BN$3,'Étape 1 - à remplir'!$G$31:$G$400,"lots")),IF(BN$2="Espèce",IF(BN$3="Tous",SUMIFS('Étape 1 - à remplir'!$F$31:$F$400,'Étape 1 - à remplir'!$E$31:$E$400,MASQ2!BE150,'Étape 1 - à remplir'!$G$31:$G$400,"lots"),SUMIFS('Étape 1 - à remplir'!$F$31:$F$400,'Étape 1 - à remplir'!$E$31:$E$400,MASQ2!BE150,'Étape 1 - à remplir'!$N$31:$N$400,BN$3,'Étape 1 - à remplir'!$G$31:$G$400,"lots")))))))</f>
        <v>#N/A</v>
      </c>
      <c r="BG150" s="204">
        <f t="shared" si="121"/>
        <v>0</v>
      </c>
      <c r="BH150" s="204" t="str">
        <f t="shared" si="107"/>
        <v>Colistine</v>
      </c>
      <c r="BI150" s="204" t="str">
        <f t="shared" si="108"/>
        <v/>
      </c>
      <c r="BJ150" s="204" t="str">
        <f t="shared" si="109"/>
        <v/>
      </c>
      <c r="BK150" s="204" t="str">
        <f t="shared" si="110"/>
        <v>Polypeptides</v>
      </c>
      <c r="BL150" s="204" t="str">
        <f t="shared" si="111"/>
        <v/>
      </c>
      <c r="BM150" s="97" t="str">
        <f t="shared" si="112"/>
        <v/>
      </c>
      <c r="BN150" s="78"/>
      <c r="BO150" s="78"/>
      <c r="BP150" s="77" t="str">
        <f ca="1"/>
        <v>COLISTINE 400-CB PORC ET AGNEAU-CHEVREAU SEVRES FRANVET</v>
      </c>
      <c r="BQ150" s="79" t="e">
        <f ca="1"/>
        <v>#N/A</v>
      </c>
      <c r="BR150" s="102"/>
      <c r="BS150" s="8"/>
      <c r="BT150" s="8"/>
      <c r="BU150" s="8"/>
      <c r="BV150" s="8"/>
      <c r="BW150" s="8"/>
      <c r="BX150" s="8"/>
      <c r="BY150" s="83"/>
      <c r="BZ150" s="8"/>
      <c r="CA150" s="8"/>
      <c r="CB150" s="8"/>
      <c r="CC150" s="8"/>
      <c r="CD150" s="8"/>
      <c r="CE150" s="8"/>
      <c r="CF150" s="8"/>
      <c r="CG150" s="8"/>
      <c r="CH150" s="8"/>
      <c r="CI150" s="8"/>
      <c r="CJ150" s="8"/>
      <c r="CK150" s="8"/>
      <c r="CL150" s="8"/>
      <c r="CM150" s="8"/>
      <c r="CN150" s="8"/>
      <c r="CO150" s="97"/>
      <c r="CQ150" s="56"/>
      <c r="CR150" s="8"/>
      <c r="CS150" s="8"/>
      <c r="CT150" s="8"/>
      <c r="CU150" s="8"/>
      <c r="CV150" s="8"/>
      <c r="CW150" s="8"/>
      <c r="CX150" s="8"/>
      <c r="CY150" s="102" t="str">
        <f t="shared" si="113"/>
        <v>x</v>
      </c>
      <c r="CZ150" s="56" t="str">
        <f t="shared" si="114"/>
        <v>COLISTINE 400-CB PORC ET AGNEAU-CHEVREAU SEVRES FRANVET</v>
      </c>
      <c r="DA150" s="204" t="e">
        <f>IF(IF(DI$2="Catégorie",IF(DI$3="Toutes",SUMIFS('Étape 1 - à remplir'!$F$31:$F$400,'Étape 1 - à remplir'!$E$31:$E$400,MASQ2!CZ150,'Étape 1 - à remplir'!$G$31:$G$400,"kg"),SUMIFS('Étape 1 - à remplir'!$F$31:$F$400,'Étape 1 - à remplir'!$E$31:$E$400,MASQ2!CZ150,'Étape 1 - à remplir'!$C$31:$C$400,DI$3)),IF(DI$2="Âge",IF(DI$3="Tous",SUMIFS('Étape 1 - à remplir'!$F$31:$F$400,'Étape 1 - à remplir'!$E$31:$E$400,MASQ2!CZ150,'Étape 1 - à remplir'!$G$31:$G$400,"kg"),SUMIFS('Étape 1 - à remplir'!$F$31:$F$400,'Étape 1 - à remplir'!$E$31:$E$400,MASQ2!CZ150,'Étape 1 - à remplir'!$P$31:$P$400,DI$3,'Étape 1 - à remplir'!$G$31:$G$400,"kg")),IF(DI$2="Atelier",IF(DI$3="Tous",SUMIFS('Étape 1 - à remplir'!$F$31:$F$400,'Étape 1 - à remplir'!$E$31:$E$400,MASQ2!CZ150,'Étape 1 - à remplir'!$G$31:$G$400,"kg"),SUMIFS('Étape 1 - à remplir'!$F$31:$F$400,'Étape 1 - à remplir'!$E$31:$E$400,MASQ2!CZ150,'Étape 1 - à remplir'!$O$31:$O$400,DI$3,'Étape 1 - à remplir'!$G$31:$G$400,"kg")),IF(DI$2="Espèce",IF(DI$3="Tous",SUMIFS('Étape 1 - à remplir'!$F$31:$F$400,'Étape 1 - à remplir'!$E$31:$E$400,MASQ2!CZ150,'Étape 1 - à remplir'!$G$31:$G$400,"kg"),SUMIFS('Étape 1 - à remplir'!$F$31:$F$400,'Étape 1 - à remplir'!$E$31:$E$400,MASQ2!CZ150,'Étape 1 - à remplir'!$N$31:$N$400,DI$3,'Étape 1 - à remplir'!$G$31:$G$400,"kg"))))))=0,NA(),IF(DI$2="Catégorie",IF(DI$3="Toutes",SUMIFS('Étape 1 - à remplir'!$F$31:$F$400,'Étape 1 - à remplir'!$E$31:$E$400,MASQ2!CZ150,'Étape 1 - à remplir'!$G$31:$G$400,"kg"),SUMIFS('Étape 1 - à remplir'!$F$31:$F$400,'Étape 1 - à remplir'!$E$31:$E$400,MASQ2!CZ150,'Étape 1 - à remplir'!$C$31:$C$400,DI$3)),IF(DI$2="Âge",IF(DI$3="Tous",SUMIFS('Étape 1 - à remplir'!$F$31:$F$400,'Étape 1 - à remplir'!$E$31:$E$400,MASQ2!CZ150,'Étape 1 - à remplir'!$G$31:$G$400,"kg"),SUMIFS('Étape 1 - à remplir'!$F$31:$F$400,'Étape 1 - à remplir'!$E$31:$E$400,MASQ2!CZ150,'Étape 1 - à remplir'!$P$31:$P$400,DI$3,'Étape 1 - à remplir'!$G$31:$G$400,"kg")),IF(DI$2="Atelier",IF(DI$3="Tous",SUMIFS('Étape 1 - à remplir'!$F$31:$F$400,'Étape 1 - à remplir'!$E$31:$E$400,MASQ2!CZ150,'Étape 1 - à remplir'!$G$31:$G$400,"kg"),SUMIFS('Étape 1 - à remplir'!$F$31:$F$400,'Étape 1 - à remplir'!$E$31:$E$400,MASQ2!CZ150,'Étape 1 - à remplir'!$O$31:$O$400,DI$3,'Étape 1 - à remplir'!$G$31:$G$400,"kg")),IF(DI$2="Espèce",IF(DI$3="Tous",SUMIFS('Étape 1 - à remplir'!$F$31:$F$400,'Étape 1 - à remplir'!$E$31:$E$400,MASQ2!CZ150,'Étape 1 - à remplir'!$G$31:$G$400,"kg"),SUMIFS('Étape 1 - à remplir'!$F$31:$F$400,'Étape 1 - à remplir'!$E$31:$E$400,MASQ2!CZ150,'Étape 1 - à remplir'!$N$31:$N$400,DI$3,'Étape 1 - à remplir'!$G$31:$G$400,"kg")))))))</f>
        <v>#N/A</v>
      </c>
      <c r="DB150" s="104">
        <f t="shared" si="122"/>
        <v>0</v>
      </c>
      <c r="DC150" s="204" t="str">
        <f t="shared" si="115"/>
        <v>Colistine</v>
      </c>
      <c r="DD150" s="204" t="str">
        <f t="shared" si="116"/>
        <v/>
      </c>
      <c r="DE150" s="204" t="str">
        <f t="shared" si="117"/>
        <v/>
      </c>
      <c r="DF150" s="204" t="str">
        <f t="shared" si="118"/>
        <v>Polypeptides</v>
      </c>
      <c r="DG150" s="204" t="str">
        <f t="shared" si="119"/>
        <v/>
      </c>
      <c r="DH150" s="97" t="str">
        <f t="shared" si="120"/>
        <v/>
      </c>
      <c r="DI150" s="78"/>
      <c r="DJ150" s="78"/>
      <c r="DK150" s="77" t="str">
        <f ca="1"/>
        <v>COLISTINE 400-CB PORC ET AGNEAU-CHEVREAU SEVRES FRANVET</v>
      </c>
      <c r="DL150" s="79" t="e">
        <f ca="1"/>
        <v>#N/A</v>
      </c>
      <c r="DM150" s="102"/>
      <c r="DN150" s="8"/>
      <c r="DO150" s="8"/>
      <c r="DP150" s="8"/>
      <c r="DQ150" s="8"/>
      <c r="DR150" s="8"/>
      <c r="DS150" s="8"/>
      <c r="DT150" s="8"/>
      <c r="DU150" s="8"/>
      <c r="DV150" s="8"/>
      <c r="DW150" s="8"/>
      <c r="DX150" s="8"/>
      <c r="DY150" s="8"/>
      <c r="DZ150" s="8"/>
      <c r="EA150" s="8"/>
      <c r="EB150" s="8"/>
      <c r="EC150" s="8"/>
      <c r="ED150" s="8"/>
      <c r="EE150" s="8"/>
      <c r="EF150" s="8"/>
      <c r="EG150" s="8"/>
      <c r="EH150" s="8"/>
      <c r="EI150" s="8"/>
      <c r="EJ150" s="97"/>
    </row>
    <row r="151" spans="1:140" x14ac:dyDescent="0.25">
      <c r="A151" s="56"/>
      <c r="B151" s="8"/>
      <c r="C151" s="8"/>
      <c r="D151" s="8"/>
      <c r="E151" s="8"/>
      <c r="F151" s="8"/>
      <c r="G151" s="8"/>
      <c r="H151" s="8"/>
      <c r="I151" s="102" t="str">
        <f>INDEX(Données_ATB!BE:BV,MATCH(MASQ2!J151,Données_ATB!BE:BE,0),18)</f>
        <v>x</v>
      </c>
      <c r="J151" s="77" t="str">
        <f>Données_ATB!BE150</f>
        <v>COLISTINE 400-F PORC ET AGNEAU-CHEVREAU SEVRES FRANVET</v>
      </c>
      <c r="K151" s="204" t="e">
        <f>IF(IF(S$2="Catégorie",IF(S$3="Toutes",SUMIFS('Étape 1 - à remplir'!$F$31:$F$400,'Étape 1 - à remplir'!$E$31:$E$400,MASQ2!J151,'Étape 1 - à remplir'!$G$31:$G$400,"animaux"),SUMIFS('Étape 1 - à remplir'!$F$31:$F$400,'Étape 1 - à remplir'!$E$31:$E$400,MASQ2!J151,'Étape 1 - à remplir'!$C$31:$C$400,S$3)),IF(S$2="Âge",IF(S$3="Tous",SUMIFS('Étape 1 - à remplir'!$F$31:$F$400,'Étape 1 - à remplir'!$E$31:$E$400,MASQ2!J151,'Étape 1 - à remplir'!$G$31:$G$400,"animaux"),SUMIFS('Étape 1 - à remplir'!$F$31:$F$400,'Étape 1 - à remplir'!$E$31:$E$400,MASQ2!J151,'Étape 1 - à remplir'!$P$31:$P$400,S$3)),IF(S$2="Atelier",IF(S$3="Tous",SUMIFS('Étape 1 - à remplir'!$F$31:$F$400,'Étape 1 - à remplir'!$E$31:$E$400,MASQ2!J151,'Étape 1 - à remplir'!$G$31:$G$400,"animaux"),SUMIFS('Étape 1 - à remplir'!$F$31:$F$400,'Étape 1 - à remplir'!$E$31:$E$400,MASQ2!J151,'Étape 1 - à remplir'!$O$31:$O$400,S$3)),IF(S$2="Espèce",IF(S$3="Tous",SUMIFS('Étape 1 - à remplir'!$F$31:$F$400,'Étape 1 - à remplir'!$E$31:$E$400,MASQ2!J151,'Étape 1 - à remplir'!$G$31:$G$400,"animaux"),SUMIFS('Étape 1 - à remplir'!$F$31:$F$400,'Étape 1 - à remplir'!$E$31:$E$400,MASQ2!J151,'Étape 1 - à remplir'!$N$31:$N$400,S$3))))))=0,NA(),IF(S$2="Catégorie",IF(S$3="Toutes",SUMIFS('Étape 1 - à remplir'!$F$31:$F$400,'Étape 1 - à remplir'!$E$31:$E$400,MASQ2!J151,'Étape 1 - à remplir'!$G$31:$G$400,"animaux"),SUMIFS('Étape 1 - à remplir'!$F$31:$F$400,'Étape 1 - à remplir'!$E$31:$E$400,MASQ2!J151,'Étape 1 - à remplir'!$C$31:$C$400,S$3)),IF(S$2="Âge",IF(S$3="Tous",SUMIFS('Étape 1 - à remplir'!$F$31:$F$400,'Étape 1 - à remplir'!$E$31:$E$400,MASQ2!J151,'Étape 1 - à remplir'!$G$31:$G$400,"animaux"),SUMIFS('Étape 1 - à remplir'!$F$31:$F$400,'Étape 1 - à remplir'!$E$31:$E$400,MASQ2!J151,'Étape 1 - à remplir'!$P$31:$P$400,S$3)),IF(S$2="Atelier",IF(S$3="Tous",SUMIFS('Étape 1 - à remplir'!$F$31:$F$400,'Étape 1 - à remplir'!$E$31:$E$400,MASQ2!J151,'Étape 1 - à remplir'!$G$31:$G$400,"animaux"),SUMIFS('Étape 1 - à remplir'!$F$31:$F$400,'Étape 1 - à remplir'!$E$31:$E$400,MASQ2!J151,'Étape 1 - à remplir'!$O$31:$O$400,S$3)),IF(S$2="Espèce",IF(S$3="Tous",SUMIFS('Étape 1 - à remplir'!$F$31:$F$400,'Étape 1 - à remplir'!$E$31:$E$400,MASQ2!J151,'Étape 1 - à remplir'!$G$31:$G$400,"animaux"),SUMIFS('Étape 1 - à remplir'!$F$31:$F$400,'Étape 1 - à remplir'!$E$31:$E$400,MASQ2!J151,'Étape 1 - à remplir'!$N$31:$N$400,S$3)))))))</f>
        <v>#N/A</v>
      </c>
      <c r="L151" s="97">
        <f t="shared" si="123"/>
        <v>0</v>
      </c>
      <c r="M151" s="56" t="str">
        <f>Données_ATB!BN150</f>
        <v>Colistine</v>
      </c>
      <c r="N151" s="204" t="str">
        <f>Données_ATB!BO150</f>
        <v/>
      </c>
      <c r="O151" s="97" t="str">
        <f>Données_ATB!BP150</f>
        <v/>
      </c>
      <c r="P151" s="77" t="str">
        <f>Données_ATB!BR150</f>
        <v>Polypeptides</v>
      </c>
      <c r="Q151" s="78" t="str">
        <f>Données_ATB!BS150</f>
        <v/>
      </c>
      <c r="R151" s="79" t="str">
        <f>Données_ATB!BT150</f>
        <v/>
      </c>
      <c r="S151" s="78"/>
      <c r="T151" s="78"/>
      <c r="U151" s="77" t="str">
        <f ca="1"/>
        <v>COLISTINE 400-F PORC ET AGNEAU-CHEVREAU SEVRES FRANVET</v>
      </c>
      <c r="V151" s="79" t="e">
        <f ca="1"/>
        <v>#N/A</v>
      </c>
      <c r="W151" s="102"/>
      <c r="X151" s="8"/>
      <c r="Y151" s="8"/>
      <c r="Z151" s="8"/>
      <c r="AA151" s="8"/>
      <c r="AB151" s="102"/>
      <c r="AC151" s="8"/>
      <c r="AD151" s="8"/>
      <c r="AE151" s="8"/>
      <c r="AF151" s="8"/>
      <c r="AG151" s="8"/>
      <c r="AH151" s="8"/>
      <c r="AI151" s="8"/>
      <c r="AJ151" s="8"/>
      <c r="AK151" s="8"/>
      <c r="AL151" s="8"/>
      <c r="AM151" s="8"/>
      <c r="AN151" s="8"/>
      <c r="AO151" s="8"/>
      <c r="AP151" s="8"/>
      <c r="AQ151" s="8"/>
      <c r="AR151" s="8"/>
      <c r="AS151" s="8"/>
      <c r="AT151" s="97"/>
      <c r="AV151" s="56"/>
      <c r="AW151" s="8"/>
      <c r="AX151" s="8"/>
      <c r="AY151" s="8"/>
      <c r="AZ151" s="8"/>
      <c r="BA151" s="8"/>
      <c r="BB151" s="8"/>
      <c r="BC151" s="8"/>
      <c r="BD151" s="102" t="str">
        <f t="shared" si="105"/>
        <v>x</v>
      </c>
      <c r="BE151" s="56" t="str">
        <f t="shared" si="106"/>
        <v>COLISTINE 400-F PORC ET AGNEAU-CHEVREAU SEVRES FRANVET</v>
      </c>
      <c r="BF151" s="204" t="e">
        <f>IF(IF(BN$2="Catégorie",IF(BN$3="Toutes",SUMIFS('Étape 1 - à remplir'!$F$31:$F$400,'Étape 1 - à remplir'!$E$31:$E$400,MASQ2!BE151,'Étape 1 - à remplir'!$G$31:$G$400,"lots"),SUMIFS('Étape 1 - à remplir'!$F$31:$F$400,'Étape 1 - à remplir'!$E$31:$E$400,MASQ2!BE151,'Étape 1 - à remplir'!$C$31:$C$400,BN$3)),IF(BN$2="Âge",IF(BN$3="Tous",SUMIFS('Étape 1 - à remplir'!$F$31:$F$400,'Étape 1 - à remplir'!$E$31:$E$400,MASQ2!BE151,'Étape 1 - à remplir'!$G$31:$G$400,"lots"),SUMIFS('Étape 1 - à remplir'!$F$31:$F$400,'Étape 1 - à remplir'!$E$31:$E$400,MASQ2!BE151,'Étape 1 - à remplir'!$P$31:$P$400,BN$3,'Étape 1 - à remplir'!$G$31:$G$400,"lots")),IF(BN$2="Atelier",IF(BN$3="Tous",SUMIFS('Étape 1 - à remplir'!$F$31:$F$400,'Étape 1 - à remplir'!$E$31:$E$400,MASQ2!BE151,'Étape 1 - à remplir'!$G$31:$G$400,"lots"),SUMIFS('Étape 1 - à remplir'!$F$31:$F$400,'Étape 1 - à remplir'!$E$31:$E$400,MASQ2!BE151,'Étape 1 - à remplir'!$O$31:$O$400,BN$3,'Étape 1 - à remplir'!$G$31:$G$400,"lots")),IF(BN$2="Espèce",IF(BN$3="Tous",SUMIFS('Étape 1 - à remplir'!$F$31:$F$400,'Étape 1 - à remplir'!$E$31:$E$400,MASQ2!BE151,'Étape 1 - à remplir'!$G$31:$G$400,"lots"),SUMIFS('Étape 1 - à remplir'!$F$31:$F$400,'Étape 1 - à remplir'!$E$31:$E$400,MASQ2!BE151,'Étape 1 - à remplir'!$N$31:$N$400,BN$3,'Étape 1 - à remplir'!$G$31:$G$400,"lots"))))))=0,NA(),IF(BN$2="Catégorie",IF(BN$3="Toutes",SUMIFS('Étape 1 - à remplir'!$F$31:$F$400,'Étape 1 - à remplir'!$E$31:$E$400,MASQ2!BE151,'Étape 1 - à remplir'!$G$31:$G$400,"lots"),SUMIFS('Étape 1 - à remplir'!$F$31:$F$400,'Étape 1 - à remplir'!$E$31:$E$400,MASQ2!BE151,'Étape 1 - à remplir'!$C$31:$C$400,BN$3)),IF(BN$2="Âge",IF(BN$3="Tous",SUMIFS('Étape 1 - à remplir'!$F$31:$F$400,'Étape 1 - à remplir'!$E$31:$E$400,MASQ2!BE151,'Étape 1 - à remplir'!$G$31:$G$400,"lots"),SUMIFS('Étape 1 - à remplir'!$F$31:$F$400,'Étape 1 - à remplir'!$E$31:$E$400,MASQ2!BE151,'Étape 1 - à remplir'!$P$31:$P$400,BN$3,'Étape 1 - à remplir'!$G$31:$G$400,"lots")),IF(BN$2="Atelier",IF(BN$3="Tous",SUMIFS('Étape 1 - à remplir'!$F$31:$F$400,'Étape 1 - à remplir'!$E$31:$E$400,MASQ2!BE151,'Étape 1 - à remplir'!$G$31:$G$400,"lots"),SUMIFS('Étape 1 - à remplir'!$F$31:$F$400,'Étape 1 - à remplir'!$E$31:$E$400,MASQ2!BE151,'Étape 1 - à remplir'!$O$31:$O$400,BN$3,'Étape 1 - à remplir'!$G$31:$G$400,"lots")),IF(BN$2="Espèce",IF(BN$3="Tous",SUMIFS('Étape 1 - à remplir'!$F$31:$F$400,'Étape 1 - à remplir'!$E$31:$E$400,MASQ2!BE151,'Étape 1 - à remplir'!$G$31:$G$400,"lots"),SUMIFS('Étape 1 - à remplir'!$F$31:$F$400,'Étape 1 - à remplir'!$E$31:$E$400,MASQ2!BE151,'Étape 1 - à remplir'!$N$31:$N$400,BN$3,'Étape 1 - à remplir'!$G$31:$G$400,"lots")))))))</f>
        <v>#N/A</v>
      </c>
      <c r="BG151" s="204">
        <f t="shared" si="121"/>
        <v>0</v>
      </c>
      <c r="BH151" s="204" t="str">
        <f t="shared" si="107"/>
        <v>Colistine</v>
      </c>
      <c r="BI151" s="204" t="str">
        <f t="shared" si="108"/>
        <v/>
      </c>
      <c r="BJ151" s="204" t="str">
        <f t="shared" si="109"/>
        <v/>
      </c>
      <c r="BK151" s="204" t="str">
        <f t="shared" si="110"/>
        <v>Polypeptides</v>
      </c>
      <c r="BL151" s="204" t="str">
        <f t="shared" si="111"/>
        <v/>
      </c>
      <c r="BM151" s="97" t="str">
        <f t="shared" si="112"/>
        <v/>
      </c>
      <c r="BN151" s="78"/>
      <c r="BO151" s="78"/>
      <c r="BP151" s="77" t="str">
        <f ca="1"/>
        <v>COLISTINE 400-F PORC ET AGNEAU-CHEVREAU SEVRES FRANVET</v>
      </c>
      <c r="BQ151" s="79" t="e">
        <f ca="1"/>
        <v>#N/A</v>
      </c>
      <c r="BR151" s="102"/>
      <c r="BS151" s="8"/>
      <c r="BT151" s="8"/>
      <c r="BU151" s="8"/>
      <c r="BV151" s="8"/>
      <c r="BW151" s="8"/>
      <c r="BX151" s="8"/>
      <c r="BY151" s="78"/>
      <c r="BZ151" s="8"/>
      <c r="CA151" s="8"/>
      <c r="CB151" s="8"/>
      <c r="CC151" s="8"/>
      <c r="CD151" s="8"/>
      <c r="CE151" s="8"/>
      <c r="CF151" s="8"/>
      <c r="CG151" s="8"/>
      <c r="CH151" s="8"/>
      <c r="CI151" s="8"/>
      <c r="CJ151" s="8"/>
      <c r="CK151" s="8"/>
      <c r="CL151" s="8"/>
      <c r="CM151" s="8"/>
      <c r="CN151" s="8"/>
      <c r="CO151" s="97"/>
      <c r="CQ151" s="56"/>
      <c r="CR151" s="8"/>
      <c r="CS151" s="8"/>
      <c r="CT151" s="8"/>
      <c r="CU151" s="8"/>
      <c r="CV151" s="8"/>
      <c r="CW151" s="8"/>
      <c r="CX151" s="8"/>
      <c r="CY151" s="102" t="str">
        <f t="shared" si="113"/>
        <v>x</v>
      </c>
      <c r="CZ151" s="56" t="str">
        <f t="shared" si="114"/>
        <v>COLISTINE 400-F PORC ET AGNEAU-CHEVREAU SEVRES FRANVET</v>
      </c>
      <c r="DA151" s="204" t="e">
        <f>IF(IF(DI$2="Catégorie",IF(DI$3="Toutes",SUMIFS('Étape 1 - à remplir'!$F$31:$F$400,'Étape 1 - à remplir'!$E$31:$E$400,MASQ2!CZ151,'Étape 1 - à remplir'!$G$31:$G$400,"kg"),SUMIFS('Étape 1 - à remplir'!$F$31:$F$400,'Étape 1 - à remplir'!$E$31:$E$400,MASQ2!CZ151,'Étape 1 - à remplir'!$C$31:$C$400,DI$3)),IF(DI$2="Âge",IF(DI$3="Tous",SUMIFS('Étape 1 - à remplir'!$F$31:$F$400,'Étape 1 - à remplir'!$E$31:$E$400,MASQ2!CZ151,'Étape 1 - à remplir'!$G$31:$G$400,"kg"),SUMIFS('Étape 1 - à remplir'!$F$31:$F$400,'Étape 1 - à remplir'!$E$31:$E$400,MASQ2!CZ151,'Étape 1 - à remplir'!$P$31:$P$400,DI$3,'Étape 1 - à remplir'!$G$31:$G$400,"kg")),IF(DI$2="Atelier",IF(DI$3="Tous",SUMIFS('Étape 1 - à remplir'!$F$31:$F$400,'Étape 1 - à remplir'!$E$31:$E$400,MASQ2!CZ151,'Étape 1 - à remplir'!$G$31:$G$400,"kg"),SUMIFS('Étape 1 - à remplir'!$F$31:$F$400,'Étape 1 - à remplir'!$E$31:$E$400,MASQ2!CZ151,'Étape 1 - à remplir'!$O$31:$O$400,DI$3,'Étape 1 - à remplir'!$G$31:$G$400,"kg")),IF(DI$2="Espèce",IF(DI$3="Tous",SUMIFS('Étape 1 - à remplir'!$F$31:$F$400,'Étape 1 - à remplir'!$E$31:$E$400,MASQ2!CZ151,'Étape 1 - à remplir'!$G$31:$G$400,"kg"),SUMIFS('Étape 1 - à remplir'!$F$31:$F$400,'Étape 1 - à remplir'!$E$31:$E$400,MASQ2!CZ151,'Étape 1 - à remplir'!$N$31:$N$400,DI$3,'Étape 1 - à remplir'!$G$31:$G$400,"kg"))))))=0,NA(),IF(DI$2="Catégorie",IF(DI$3="Toutes",SUMIFS('Étape 1 - à remplir'!$F$31:$F$400,'Étape 1 - à remplir'!$E$31:$E$400,MASQ2!CZ151,'Étape 1 - à remplir'!$G$31:$G$400,"kg"),SUMIFS('Étape 1 - à remplir'!$F$31:$F$400,'Étape 1 - à remplir'!$E$31:$E$400,MASQ2!CZ151,'Étape 1 - à remplir'!$C$31:$C$400,DI$3)),IF(DI$2="Âge",IF(DI$3="Tous",SUMIFS('Étape 1 - à remplir'!$F$31:$F$400,'Étape 1 - à remplir'!$E$31:$E$400,MASQ2!CZ151,'Étape 1 - à remplir'!$G$31:$G$400,"kg"),SUMIFS('Étape 1 - à remplir'!$F$31:$F$400,'Étape 1 - à remplir'!$E$31:$E$400,MASQ2!CZ151,'Étape 1 - à remplir'!$P$31:$P$400,DI$3,'Étape 1 - à remplir'!$G$31:$G$400,"kg")),IF(DI$2="Atelier",IF(DI$3="Tous",SUMIFS('Étape 1 - à remplir'!$F$31:$F$400,'Étape 1 - à remplir'!$E$31:$E$400,MASQ2!CZ151,'Étape 1 - à remplir'!$G$31:$G$400,"kg"),SUMIFS('Étape 1 - à remplir'!$F$31:$F$400,'Étape 1 - à remplir'!$E$31:$E$400,MASQ2!CZ151,'Étape 1 - à remplir'!$O$31:$O$400,DI$3,'Étape 1 - à remplir'!$G$31:$G$400,"kg")),IF(DI$2="Espèce",IF(DI$3="Tous",SUMIFS('Étape 1 - à remplir'!$F$31:$F$400,'Étape 1 - à remplir'!$E$31:$E$400,MASQ2!CZ151,'Étape 1 - à remplir'!$G$31:$G$400,"kg"),SUMIFS('Étape 1 - à remplir'!$F$31:$F$400,'Étape 1 - à remplir'!$E$31:$E$400,MASQ2!CZ151,'Étape 1 - à remplir'!$N$31:$N$400,DI$3,'Étape 1 - à remplir'!$G$31:$G$400,"kg")))))))</f>
        <v>#N/A</v>
      </c>
      <c r="DB151" s="104">
        <f t="shared" si="122"/>
        <v>0</v>
      </c>
      <c r="DC151" s="204" t="str">
        <f t="shared" si="115"/>
        <v>Colistine</v>
      </c>
      <c r="DD151" s="204" t="str">
        <f t="shared" si="116"/>
        <v/>
      </c>
      <c r="DE151" s="204" t="str">
        <f t="shared" si="117"/>
        <v/>
      </c>
      <c r="DF151" s="204" t="str">
        <f t="shared" si="118"/>
        <v>Polypeptides</v>
      </c>
      <c r="DG151" s="204" t="str">
        <f t="shared" si="119"/>
        <v/>
      </c>
      <c r="DH151" s="97" t="str">
        <f t="shared" si="120"/>
        <v/>
      </c>
      <c r="DI151" s="78"/>
      <c r="DJ151" s="78"/>
      <c r="DK151" s="77" t="str">
        <f ca="1"/>
        <v>COLISTINE 400-F PORC ET AGNEAU-CHEVREAU SEVRES FRANVET</v>
      </c>
      <c r="DL151" s="79" t="e">
        <f ca="1"/>
        <v>#N/A</v>
      </c>
      <c r="DM151" s="102"/>
      <c r="DN151" s="8"/>
      <c r="DO151" s="8"/>
      <c r="DP151" s="8"/>
      <c r="DQ151" s="8"/>
      <c r="DR151" s="8"/>
      <c r="DS151" s="8"/>
      <c r="DT151" s="8"/>
      <c r="DU151" s="8"/>
      <c r="DV151" s="8"/>
      <c r="DW151" s="8"/>
      <c r="DX151" s="8"/>
      <c r="DY151" s="8"/>
      <c r="DZ151" s="8"/>
      <c r="EA151" s="8"/>
      <c r="EB151" s="8"/>
      <c r="EC151" s="8"/>
      <c r="ED151" s="8"/>
      <c r="EE151" s="8"/>
      <c r="EF151" s="8"/>
      <c r="EG151" s="8"/>
      <c r="EH151" s="8"/>
      <c r="EI151" s="8"/>
      <c r="EJ151" s="97"/>
    </row>
    <row r="152" spans="1:140" x14ac:dyDescent="0.25">
      <c r="A152" s="56"/>
      <c r="B152" s="8"/>
      <c r="C152" s="8"/>
      <c r="D152" s="8"/>
      <c r="E152" s="8"/>
      <c r="F152" s="8"/>
      <c r="G152" s="8"/>
      <c r="H152" s="8"/>
      <c r="I152" s="102" t="str">
        <f>INDEX(Données_ATB!BE:BV,MATCH(MASQ2!J152,Données_ATB!BE:BE,0),18)</f>
        <v>x</v>
      </c>
      <c r="J152" s="77" t="str">
        <f>Données_ATB!BE151</f>
        <v>COLISTINE SULFATE 2 000 000 UI/ML BUVABLE VIRBAC</v>
      </c>
      <c r="K152" s="204" t="e">
        <f>IF(IF(S$2="Catégorie",IF(S$3="Toutes",SUMIFS('Étape 1 - à remplir'!$F$31:$F$400,'Étape 1 - à remplir'!$E$31:$E$400,MASQ2!J152,'Étape 1 - à remplir'!$G$31:$G$400,"animaux"),SUMIFS('Étape 1 - à remplir'!$F$31:$F$400,'Étape 1 - à remplir'!$E$31:$E$400,MASQ2!J152,'Étape 1 - à remplir'!$C$31:$C$400,S$3)),IF(S$2="Âge",IF(S$3="Tous",SUMIFS('Étape 1 - à remplir'!$F$31:$F$400,'Étape 1 - à remplir'!$E$31:$E$400,MASQ2!J152,'Étape 1 - à remplir'!$G$31:$G$400,"animaux"),SUMIFS('Étape 1 - à remplir'!$F$31:$F$400,'Étape 1 - à remplir'!$E$31:$E$400,MASQ2!J152,'Étape 1 - à remplir'!$P$31:$P$400,S$3)),IF(S$2="Atelier",IF(S$3="Tous",SUMIFS('Étape 1 - à remplir'!$F$31:$F$400,'Étape 1 - à remplir'!$E$31:$E$400,MASQ2!J152,'Étape 1 - à remplir'!$G$31:$G$400,"animaux"),SUMIFS('Étape 1 - à remplir'!$F$31:$F$400,'Étape 1 - à remplir'!$E$31:$E$400,MASQ2!J152,'Étape 1 - à remplir'!$O$31:$O$400,S$3)),IF(S$2="Espèce",IF(S$3="Tous",SUMIFS('Étape 1 - à remplir'!$F$31:$F$400,'Étape 1 - à remplir'!$E$31:$E$400,MASQ2!J152,'Étape 1 - à remplir'!$G$31:$G$400,"animaux"),SUMIFS('Étape 1 - à remplir'!$F$31:$F$400,'Étape 1 - à remplir'!$E$31:$E$400,MASQ2!J152,'Étape 1 - à remplir'!$N$31:$N$400,S$3))))))=0,NA(),IF(S$2="Catégorie",IF(S$3="Toutes",SUMIFS('Étape 1 - à remplir'!$F$31:$F$400,'Étape 1 - à remplir'!$E$31:$E$400,MASQ2!J152,'Étape 1 - à remplir'!$G$31:$G$400,"animaux"),SUMIFS('Étape 1 - à remplir'!$F$31:$F$400,'Étape 1 - à remplir'!$E$31:$E$400,MASQ2!J152,'Étape 1 - à remplir'!$C$31:$C$400,S$3)),IF(S$2="Âge",IF(S$3="Tous",SUMIFS('Étape 1 - à remplir'!$F$31:$F$400,'Étape 1 - à remplir'!$E$31:$E$400,MASQ2!J152,'Étape 1 - à remplir'!$G$31:$G$400,"animaux"),SUMIFS('Étape 1 - à remplir'!$F$31:$F$400,'Étape 1 - à remplir'!$E$31:$E$400,MASQ2!J152,'Étape 1 - à remplir'!$P$31:$P$400,S$3)),IF(S$2="Atelier",IF(S$3="Tous",SUMIFS('Étape 1 - à remplir'!$F$31:$F$400,'Étape 1 - à remplir'!$E$31:$E$400,MASQ2!J152,'Étape 1 - à remplir'!$G$31:$G$400,"animaux"),SUMIFS('Étape 1 - à remplir'!$F$31:$F$400,'Étape 1 - à remplir'!$E$31:$E$400,MASQ2!J152,'Étape 1 - à remplir'!$O$31:$O$400,S$3)),IF(S$2="Espèce",IF(S$3="Tous",SUMIFS('Étape 1 - à remplir'!$F$31:$F$400,'Étape 1 - à remplir'!$E$31:$E$400,MASQ2!J152,'Étape 1 - à remplir'!$G$31:$G$400,"animaux"),SUMIFS('Étape 1 - à remplir'!$F$31:$F$400,'Étape 1 - à remplir'!$E$31:$E$400,MASQ2!J152,'Étape 1 - à remplir'!$N$31:$N$400,S$3)))))))</f>
        <v>#N/A</v>
      </c>
      <c r="L152" s="97">
        <f t="shared" si="123"/>
        <v>0</v>
      </c>
      <c r="M152" s="56" t="str">
        <f>Données_ATB!BN151</f>
        <v>Colistine</v>
      </c>
      <c r="N152" s="204" t="str">
        <f>Données_ATB!BO151</f>
        <v/>
      </c>
      <c r="O152" s="97" t="str">
        <f>Données_ATB!BP151</f>
        <v/>
      </c>
      <c r="P152" s="77" t="str">
        <f>Données_ATB!BR151</f>
        <v>Polypeptides</v>
      </c>
      <c r="Q152" s="78" t="str">
        <f>Données_ATB!BS151</f>
        <v/>
      </c>
      <c r="R152" s="79" t="str">
        <f>Données_ATB!BT151</f>
        <v/>
      </c>
      <c r="S152" s="78"/>
      <c r="T152" s="78"/>
      <c r="U152" s="77" t="str">
        <f ca="1"/>
        <v>COLISTINE SULFATE 2 000 000 UI/ML BUVABLE VIRBAC</v>
      </c>
      <c r="V152" s="79" t="e">
        <f ca="1"/>
        <v>#N/A</v>
      </c>
      <c r="W152" s="102"/>
      <c r="X152" s="8"/>
      <c r="Y152" s="8"/>
      <c r="Z152" s="8"/>
      <c r="AA152" s="8"/>
      <c r="AB152" s="102"/>
      <c r="AC152" s="8"/>
      <c r="AD152" s="8"/>
      <c r="AE152" s="8"/>
      <c r="AF152" s="8"/>
      <c r="AG152" s="8"/>
      <c r="AH152" s="8"/>
      <c r="AI152" s="8"/>
      <c r="AJ152" s="8"/>
      <c r="AK152" s="8"/>
      <c r="AL152" s="8"/>
      <c r="AM152" s="8"/>
      <c r="AN152" s="8"/>
      <c r="AO152" s="8"/>
      <c r="AP152" s="8"/>
      <c r="AQ152" s="8"/>
      <c r="AR152" s="8"/>
      <c r="AS152" s="8"/>
      <c r="AT152" s="97"/>
      <c r="AV152" s="56"/>
      <c r="AW152" s="8"/>
      <c r="AX152" s="8"/>
      <c r="AY152" s="8"/>
      <c r="AZ152" s="8"/>
      <c r="BA152" s="8"/>
      <c r="BB152" s="8"/>
      <c r="BC152" s="8"/>
      <c r="BD152" s="102" t="str">
        <f t="shared" si="105"/>
        <v>x</v>
      </c>
      <c r="BE152" s="56" t="str">
        <f t="shared" si="106"/>
        <v>COLISTINE SULFATE 2 000 000 UI/ML BUVABLE VIRBAC</v>
      </c>
      <c r="BF152" s="204" t="e">
        <f>IF(IF(BN$2="Catégorie",IF(BN$3="Toutes",SUMIFS('Étape 1 - à remplir'!$F$31:$F$400,'Étape 1 - à remplir'!$E$31:$E$400,MASQ2!BE152,'Étape 1 - à remplir'!$G$31:$G$400,"lots"),SUMIFS('Étape 1 - à remplir'!$F$31:$F$400,'Étape 1 - à remplir'!$E$31:$E$400,MASQ2!BE152,'Étape 1 - à remplir'!$C$31:$C$400,BN$3)),IF(BN$2="Âge",IF(BN$3="Tous",SUMIFS('Étape 1 - à remplir'!$F$31:$F$400,'Étape 1 - à remplir'!$E$31:$E$400,MASQ2!BE152,'Étape 1 - à remplir'!$G$31:$G$400,"lots"),SUMIFS('Étape 1 - à remplir'!$F$31:$F$400,'Étape 1 - à remplir'!$E$31:$E$400,MASQ2!BE152,'Étape 1 - à remplir'!$P$31:$P$400,BN$3,'Étape 1 - à remplir'!$G$31:$G$400,"lots")),IF(BN$2="Atelier",IF(BN$3="Tous",SUMIFS('Étape 1 - à remplir'!$F$31:$F$400,'Étape 1 - à remplir'!$E$31:$E$400,MASQ2!BE152,'Étape 1 - à remplir'!$G$31:$G$400,"lots"),SUMIFS('Étape 1 - à remplir'!$F$31:$F$400,'Étape 1 - à remplir'!$E$31:$E$400,MASQ2!BE152,'Étape 1 - à remplir'!$O$31:$O$400,BN$3,'Étape 1 - à remplir'!$G$31:$G$400,"lots")),IF(BN$2="Espèce",IF(BN$3="Tous",SUMIFS('Étape 1 - à remplir'!$F$31:$F$400,'Étape 1 - à remplir'!$E$31:$E$400,MASQ2!BE152,'Étape 1 - à remplir'!$G$31:$G$400,"lots"),SUMIFS('Étape 1 - à remplir'!$F$31:$F$400,'Étape 1 - à remplir'!$E$31:$E$400,MASQ2!BE152,'Étape 1 - à remplir'!$N$31:$N$400,BN$3,'Étape 1 - à remplir'!$G$31:$G$400,"lots"))))))=0,NA(),IF(BN$2="Catégorie",IF(BN$3="Toutes",SUMIFS('Étape 1 - à remplir'!$F$31:$F$400,'Étape 1 - à remplir'!$E$31:$E$400,MASQ2!BE152,'Étape 1 - à remplir'!$G$31:$G$400,"lots"),SUMIFS('Étape 1 - à remplir'!$F$31:$F$400,'Étape 1 - à remplir'!$E$31:$E$400,MASQ2!BE152,'Étape 1 - à remplir'!$C$31:$C$400,BN$3)),IF(BN$2="Âge",IF(BN$3="Tous",SUMIFS('Étape 1 - à remplir'!$F$31:$F$400,'Étape 1 - à remplir'!$E$31:$E$400,MASQ2!BE152,'Étape 1 - à remplir'!$G$31:$G$400,"lots"),SUMIFS('Étape 1 - à remplir'!$F$31:$F$400,'Étape 1 - à remplir'!$E$31:$E$400,MASQ2!BE152,'Étape 1 - à remplir'!$P$31:$P$400,BN$3,'Étape 1 - à remplir'!$G$31:$G$400,"lots")),IF(BN$2="Atelier",IF(BN$3="Tous",SUMIFS('Étape 1 - à remplir'!$F$31:$F$400,'Étape 1 - à remplir'!$E$31:$E$400,MASQ2!BE152,'Étape 1 - à remplir'!$G$31:$G$400,"lots"),SUMIFS('Étape 1 - à remplir'!$F$31:$F$400,'Étape 1 - à remplir'!$E$31:$E$400,MASQ2!BE152,'Étape 1 - à remplir'!$O$31:$O$400,BN$3,'Étape 1 - à remplir'!$G$31:$G$400,"lots")),IF(BN$2="Espèce",IF(BN$3="Tous",SUMIFS('Étape 1 - à remplir'!$F$31:$F$400,'Étape 1 - à remplir'!$E$31:$E$400,MASQ2!BE152,'Étape 1 - à remplir'!$G$31:$G$400,"lots"),SUMIFS('Étape 1 - à remplir'!$F$31:$F$400,'Étape 1 - à remplir'!$E$31:$E$400,MASQ2!BE152,'Étape 1 - à remplir'!$N$31:$N$400,BN$3,'Étape 1 - à remplir'!$G$31:$G$400,"lots")))))))</f>
        <v>#N/A</v>
      </c>
      <c r="BG152" s="204">
        <f t="shared" si="121"/>
        <v>0</v>
      </c>
      <c r="BH152" s="204" t="str">
        <f t="shared" si="107"/>
        <v>Colistine</v>
      </c>
      <c r="BI152" s="204" t="str">
        <f t="shared" si="108"/>
        <v/>
      </c>
      <c r="BJ152" s="204" t="str">
        <f t="shared" si="109"/>
        <v/>
      </c>
      <c r="BK152" s="204" t="str">
        <f t="shared" si="110"/>
        <v>Polypeptides</v>
      </c>
      <c r="BL152" s="204" t="str">
        <f t="shared" si="111"/>
        <v/>
      </c>
      <c r="BM152" s="97" t="str">
        <f t="shared" si="112"/>
        <v/>
      </c>
      <c r="BN152" s="78"/>
      <c r="BO152" s="78"/>
      <c r="BP152" s="77" t="str">
        <f ca="1"/>
        <v>COLISTINE SULFATE 2 000 000 UI/ML BUVABLE VIRBAC</v>
      </c>
      <c r="BQ152" s="79" t="e">
        <f ca="1"/>
        <v>#N/A</v>
      </c>
      <c r="BR152" s="102"/>
      <c r="BS152" s="8"/>
      <c r="BT152" s="8"/>
      <c r="BU152" s="8"/>
      <c r="BV152" s="8"/>
      <c r="BW152" s="8"/>
      <c r="BX152" s="8"/>
      <c r="BY152" s="78"/>
      <c r="BZ152" s="8"/>
      <c r="CA152" s="8"/>
      <c r="CB152" s="8"/>
      <c r="CC152" s="8"/>
      <c r="CD152" s="8"/>
      <c r="CE152" s="8"/>
      <c r="CF152" s="8"/>
      <c r="CG152" s="8"/>
      <c r="CH152" s="8"/>
      <c r="CI152" s="8"/>
      <c r="CJ152" s="8"/>
      <c r="CK152" s="8"/>
      <c r="CL152" s="8"/>
      <c r="CM152" s="8"/>
      <c r="CN152" s="8"/>
      <c r="CO152" s="97"/>
      <c r="CQ152" s="56"/>
      <c r="CR152" s="8"/>
      <c r="CS152" s="8"/>
      <c r="CT152" s="8"/>
      <c r="CU152" s="8"/>
      <c r="CV152" s="8"/>
      <c r="CW152" s="8"/>
      <c r="CX152" s="8"/>
      <c r="CY152" s="102" t="str">
        <f t="shared" si="113"/>
        <v>x</v>
      </c>
      <c r="CZ152" s="56" t="str">
        <f t="shared" si="114"/>
        <v>COLISTINE SULFATE 2 000 000 UI/ML BUVABLE VIRBAC</v>
      </c>
      <c r="DA152" s="204" t="e">
        <f>IF(IF(DI$2="Catégorie",IF(DI$3="Toutes",SUMIFS('Étape 1 - à remplir'!$F$31:$F$400,'Étape 1 - à remplir'!$E$31:$E$400,MASQ2!CZ152,'Étape 1 - à remplir'!$G$31:$G$400,"kg"),SUMIFS('Étape 1 - à remplir'!$F$31:$F$400,'Étape 1 - à remplir'!$E$31:$E$400,MASQ2!CZ152,'Étape 1 - à remplir'!$C$31:$C$400,DI$3)),IF(DI$2="Âge",IF(DI$3="Tous",SUMIFS('Étape 1 - à remplir'!$F$31:$F$400,'Étape 1 - à remplir'!$E$31:$E$400,MASQ2!CZ152,'Étape 1 - à remplir'!$G$31:$G$400,"kg"),SUMIFS('Étape 1 - à remplir'!$F$31:$F$400,'Étape 1 - à remplir'!$E$31:$E$400,MASQ2!CZ152,'Étape 1 - à remplir'!$P$31:$P$400,DI$3,'Étape 1 - à remplir'!$G$31:$G$400,"kg")),IF(DI$2="Atelier",IF(DI$3="Tous",SUMIFS('Étape 1 - à remplir'!$F$31:$F$400,'Étape 1 - à remplir'!$E$31:$E$400,MASQ2!CZ152,'Étape 1 - à remplir'!$G$31:$G$400,"kg"),SUMIFS('Étape 1 - à remplir'!$F$31:$F$400,'Étape 1 - à remplir'!$E$31:$E$400,MASQ2!CZ152,'Étape 1 - à remplir'!$O$31:$O$400,DI$3,'Étape 1 - à remplir'!$G$31:$G$400,"kg")),IF(DI$2="Espèce",IF(DI$3="Tous",SUMIFS('Étape 1 - à remplir'!$F$31:$F$400,'Étape 1 - à remplir'!$E$31:$E$400,MASQ2!CZ152,'Étape 1 - à remplir'!$G$31:$G$400,"kg"),SUMIFS('Étape 1 - à remplir'!$F$31:$F$400,'Étape 1 - à remplir'!$E$31:$E$400,MASQ2!CZ152,'Étape 1 - à remplir'!$N$31:$N$400,DI$3,'Étape 1 - à remplir'!$G$31:$G$400,"kg"))))))=0,NA(),IF(DI$2="Catégorie",IF(DI$3="Toutes",SUMIFS('Étape 1 - à remplir'!$F$31:$F$400,'Étape 1 - à remplir'!$E$31:$E$400,MASQ2!CZ152,'Étape 1 - à remplir'!$G$31:$G$400,"kg"),SUMIFS('Étape 1 - à remplir'!$F$31:$F$400,'Étape 1 - à remplir'!$E$31:$E$400,MASQ2!CZ152,'Étape 1 - à remplir'!$C$31:$C$400,DI$3)),IF(DI$2="Âge",IF(DI$3="Tous",SUMIFS('Étape 1 - à remplir'!$F$31:$F$400,'Étape 1 - à remplir'!$E$31:$E$400,MASQ2!CZ152,'Étape 1 - à remplir'!$G$31:$G$400,"kg"),SUMIFS('Étape 1 - à remplir'!$F$31:$F$400,'Étape 1 - à remplir'!$E$31:$E$400,MASQ2!CZ152,'Étape 1 - à remplir'!$P$31:$P$400,DI$3,'Étape 1 - à remplir'!$G$31:$G$400,"kg")),IF(DI$2="Atelier",IF(DI$3="Tous",SUMIFS('Étape 1 - à remplir'!$F$31:$F$400,'Étape 1 - à remplir'!$E$31:$E$400,MASQ2!CZ152,'Étape 1 - à remplir'!$G$31:$G$400,"kg"),SUMIFS('Étape 1 - à remplir'!$F$31:$F$400,'Étape 1 - à remplir'!$E$31:$E$400,MASQ2!CZ152,'Étape 1 - à remplir'!$O$31:$O$400,DI$3,'Étape 1 - à remplir'!$G$31:$G$400,"kg")),IF(DI$2="Espèce",IF(DI$3="Tous",SUMIFS('Étape 1 - à remplir'!$F$31:$F$400,'Étape 1 - à remplir'!$E$31:$E$400,MASQ2!CZ152,'Étape 1 - à remplir'!$G$31:$G$400,"kg"),SUMIFS('Étape 1 - à remplir'!$F$31:$F$400,'Étape 1 - à remplir'!$E$31:$E$400,MASQ2!CZ152,'Étape 1 - à remplir'!$N$31:$N$400,DI$3,'Étape 1 - à remplir'!$G$31:$G$400,"kg")))))))</f>
        <v>#N/A</v>
      </c>
      <c r="DB152" s="104">
        <f t="shared" si="122"/>
        <v>0</v>
      </c>
      <c r="DC152" s="204" t="str">
        <f t="shared" si="115"/>
        <v>Colistine</v>
      </c>
      <c r="DD152" s="204" t="str">
        <f t="shared" si="116"/>
        <v/>
      </c>
      <c r="DE152" s="204" t="str">
        <f t="shared" si="117"/>
        <v/>
      </c>
      <c r="DF152" s="204" t="str">
        <f t="shared" si="118"/>
        <v>Polypeptides</v>
      </c>
      <c r="DG152" s="204" t="str">
        <f t="shared" si="119"/>
        <v/>
      </c>
      <c r="DH152" s="97" t="str">
        <f t="shared" si="120"/>
        <v/>
      </c>
      <c r="DI152" s="78"/>
      <c r="DJ152" s="78"/>
      <c r="DK152" s="77" t="str">
        <f ca="1"/>
        <v>COLISTINE SULFATE 2 000 000 UI/ML BUVABLE VIRBAC</v>
      </c>
      <c r="DL152" s="79" t="e">
        <f ca="1"/>
        <v>#N/A</v>
      </c>
      <c r="DM152" s="102"/>
      <c r="DN152" s="8"/>
      <c r="DO152" s="8"/>
      <c r="DP152" s="8"/>
      <c r="DQ152" s="8"/>
      <c r="DR152" s="8"/>
      <c r="DS152" s="8"/>
      <c r="DT152" s="8"/>
      <c r="DU152" s="8"/>
      <c r="DV152" s="8"/>
      <c r="DW152" s="8"/>
      <c r="DX152" s="8"/>
      <c r="DY152" s="8"/>
      <c r="DZ152" s="8"/>
      <c r="EA152" s="8"/>
      <c r="EB152" s="8"/>
      <c r="EC152" s="8"/>
      <c r="ED152" s="8"/>
      <c r="EE152" s="8"/>
      <c r="EF152" s="8"/>
      <c r="EG152" s="8"/>
      <c r="EH152" s="8"/>
      <c r="EI152" s="8"/>
      <c r="EJ152" s="97"/>
    </row>
    <row r="153" spans="1:140" x14ac:dyDescent="0.25">
      <c r="A153" s="56"/>
      <c r="B153" s="8"/>
      <c r="C153" s="8"/>
      <c r="D153" s="8"/>
      <c r="E153" s="8"/>
      <c r="F153" s="8"/>
      <c r="G153" s="8"/>
      <c r="H153" s="8"/>
      <c r="I153" s="102" t="str">
        <f>INDEX(Données_ATB!BE:BV,MATCH(MASQ2!J153,Données_ATB!BE:BE,0),18)</f>
        <v>x</v>
      </c>
      <c r="J153" s="77" t="str">
        <f>Données_ATB!BE152</f>
        <v>COLISULTRIX POUDRE</v>
      </c>
      <c r="K153" s="204" t="e">
        <f>IF(IF(S$2="Catégorie",IF(S$3="Toutes",SUMIFS('Étape 1 - à remplir'!$F$31:$F$400,'Étape 1 - à remplir'!$E$31:$E$400,MASQ2!J153,'Étape 1 - à remplir'!$G$31:$G$400,"animaux"),SUMIFS('Étape 1 - à remplir'!$F$31:$F$400,'Étape 1 - à remplir'!$E$31:$E$400,MASQ2!J153,'Étape 1 - à remplir'!$C$31:$C$400,S$3)),IF(S$2="Âge",IF(S$3="Tous",SUMIFS('Étape 1 - à remplir'!$F$31:$F$400,'Étape 1 - à remplir'!$E$31:$E$400,MASQ2!J153,'Étape 1 - à remplir'!$G$31:$G$400,"animaux"),SUMIFS('Étape 1 - à remplir'!$F$31:$F$400,'Étape 1 - à remplir'!$E$31:$E$400,MASQ2!J153,'Étape 1 - à remplir'!$P$31:$P$400,S$3)),IF(S$2="Atelier",IF(S$3="Tous",SUMIFS('Étape 1 - à remplir'!$F$31:$F$400,'Étape 1 - à remplir'!$E$31:$E$400,MASQ2!J153,'Étape 1 - à remplir'!$G$31:$G$400,"animaux"),SUMIFS('Étape 1 - à remplir'!$F$31:$F$400,'Étape 1 - à remplir'!$E$31:$E$400,MASQ2!J153,'Étape 1 - à remplir'!$O$31:$O$400,S$3)),IF(S$2="Espèce",IF(S$3="Tous",SUMIFS('Étape 1 - à remplir'!$F$31:$F$400,'Étape 1 - à remplir'!$E$31:$E$400,MASQ2!J153,'Étape 1 - à remplir'!$G$31:$G$400,"animaux"),SUMIFS('Étape 1 - à remplir'!$F$31:$F$400,'Étape 1 - à remplir'!$E$31:$E$400,MASQ2!J153,'Étape 1 - à remplir'!$N$31:$N$400,S$3))))))=0,NA(),IF(S$2="Catégorie",IF(S$3="Toutes",SUMIFS('Étape 1 - à remplir'!$F$31:$F$400,'Étape 1 - à remplir'!$E$31:$E$400,MASQ2!J153,'Étape 1 - à remplir'!$G$31:$G$400,"animaux"),SUMIFS('Étape 1 - à remplir'!$F$31:$F$400,'Étape 1 - à remplir'!$E$31:$E$400,MASQ2!J153,'Étape 1 - à remplir'!$C$31:$C$400,S$3)),IF(S$2="Âge",IF(S$3="Tous",SUMIFS('Étape 1 - à remplir'!$F$31:$F$400,'Étape 1 - à remplir'!$E$31:$E$400,MASQ2!J153,'Étape 1 - à remplir'!$G$31:$G$400,"animaux"),SUMIFS('Étape 1 - à remplir'!$F$31:$F$400,'Étape 1 - à remplir'!$E$31:$E$400,MASQ2!J153,'Étape 1 - à remplir'!$P$31:$P$400,S$3)),IF(S$2="Atelier",IF(S$3="Tous",SUMIFS('Étape 1 - à remplir'!$F$31:$F$400,'Étape 1 - à remplir'!$E$31:$E$400,MASQ2!J153,'Étape 1 - à remplir'!$G$31:$G$400,"animaux"),SUMIFS('Étape 1 - à remplir'!$F$31:$F$400,'Étape 1 - à remplir'!$E$31:$E$400,MASQ2!J153,'Étape 1 - à remplir'!$O$31:$O$400,S$3)),IF(S$2="Espèce",IF(S$3="Tous",SUMIFS('Étape 1 - à remplir'!$F$31:$F$400,'Étape 1 - à remplir'!$E$31:$E$400,MASQ2!J153,'Étape 1 - à remplir'!$G$31:$G$400,"animaux"),SUMIFS('Étape 1 - à remplir'!$F$31:$F$400,'Étape 1 - à remplir'!$E$31:$E$400,MASQ2!J153,'Étape 1 - à remplir'!$N$31:$N$400,S$3)))))))</f>
        <v>#N/A</v>
      </c>
      <c r="L153" s="97">
        <f t="shared" si="123"/>
        <v>0</v>
      </c>
      <c r="M153" s="56" t="str">
        <f>Données_ATB!BN152</f>
        <v>Triméthoprime</v>
      </c>
      <c r="N153" s="204" t="str">
        <f>Données_ATB!BO152</f>
        <v>Colistine</v>
      </c>
      <c r="O153" s="97" t="str">
        <f>Données_ATB!BP152</f>
        <v/>
      </c>
      <c r="P153" s="77" t="str">
        <f>Données_ATB!BR152</f>
        <v>Trimethoprime</v>
      </c>
      <c r="Q153" s="78" t="str">
        <f>Données_ATB!BS152</f>
        <v>Polypeptides</v>
      </c>
      <c r="R153" s="79" t="str">
        <f>Données_ATB!BT152</f>
        <v/>
      </c>
      <c r="S153" s="78"/>
      <c r="T153" s="78"/>
      <c r="U153" s="77" t="str">
        <f ca="1"/>
        <v>COLISULTRIX POUDRE</v>
      </c>
      <c r="V153" s="79" t="e">
        <f ca="1"/>
        <v>#N/A</v>
      </c>
      <c r="W153" s="102"/>
      <c r="X153" s="8"/>
      <c r="Y153" s="8"/>
      <c r="Z153" s="8"/>
      <c r="AA153" s="8"/>
      <c r="AB153" s="102"/>
      <c r="AC153" s="8"/>
      <c r="AD153" s="8"/>
      <c r="AE153" s="8"/>
      <c r="AF153" s="8"/>
      <c r="AG153" s="8"/>
      <c r="AH153" s="8"/>
      <c r="AI153" s="8"/>
      <c r="AJ153" s="8"/>
      <c r="AK153" s="8"/>
      <c r="AL153" s="8"/>
      <c r="AM153" s="8"/>
      <c r="AN153" s="8"/>
      <c r="AO153" s="8"/>
      <c r="AP153" s="8"/>
      <c r="AQ153" s="8"/>
      <c r="AR153" s="8"/>
      <c r="AS153" s="8"/>
      <c r="AT153" s="97"/>
      <c r="AV153" s="56"/>
      <c r="AW153" s="8"/>
      <c r="AX153" s="8"/>
      <c r="AY153" s="8"/>
      <c r="AZ153" s="8"/>
      <c r="BA153" s="8"/>
      <c r="BB153" s="8"/>
      <c r="BC153" s="8"/>
      <c r="BD153" s="102" t="str">
        <f t="shared" si="105"/>
        <v>x</v>
      </c>
      <c r="BE153" s="56" t="str">
        <f t="shared" si="106"/>
        <v>COLISULTRIX POUDRE</v>
      </c>
      <c r="BF153" s="204" t="e">
        <f>IF(IF(BN$2="Catégorie",IF(BN$3="Toutes",SUMIFS('Étape 1 - à remplir'!$F$31:$F$400,'Étape 1 - à remplir'!$E$31:$E$400,MASQ2!BE153,'Étape 1 - à remplir'!$G$31:$G$400,"lots"),SUMIFS('Étape 1 - à remplir'!$F$31:$F$400,'Étape 1 - à remplir'!$E$31:$E$400,MASQ2!BE153,'Étape 1 - à remplir'!$C$31:$C$400,BN$3)),IF(BN$2="Âge",IF(BN$3="Tous",SUMIFS('Étape 1 - à remplir'!$F$31:$F$400,'Étape 1 - à remplir'!$E$31:$E$400,MASQ2!BE153,'Étape 1 - à remplir'!$G$31:$G$400,"lots"),SUMIFS('Étape 1 - à remplir'!$F$31:$F$400,'Étape 1 - à remplir'!$E$31:$E$400,MASQ2!BE153,'Étape 1 - à remplir'!$P$31:$P$400,BN$3,'Étape 1 - à remplir'!$G$31:$G$400,"lots")),IF(BN$2="Atelier",IF(BN$3="Tous",SUMIFS('Étape 1 - à remplir'!$F$31:$F$400,'Étape 1 - à remplir'!$E$31:$E$400,MASQ2!BE153,'Étape 1 - à remplir'!$G$31:$G$400,"lots"),SUMIFS('Étape 1 - à remplir'!$F$31:$F$400,'Étape 1 - à remplir'!$E$31:$E$400,MASQ2!BE153,'Étape 1 - à remplir'!$O$31:$O$400,BN$3,'Étape 1 - à remplir'!$G$31:$G$400,"lots")),IF(BN$2="Espèce",IF(BN$3="Tous",SUMIFS('Étape 1 - à remplir'!$F$31:$F$400,'Étape 1 - à remplir'!$E$31:$E$400,MASQ2!BE153,'Étape 1 - à remplir'!$G$31:$G$400,"lots"),SUMIFS('Étape 1 - à remplir'!$F$31:$F$400,'Étape 1 - à remplir'!$E$31:$E$400,MASQ2!BE153,'Étape 1 - à remplir'!$N$31:$N$400,BN$3,'Étape 1 - à remplir'!$G$31:$G$400,"lots"))))))=0,NA(),IF(BN$2="Catégorie",IF(BN$3="Toutes",SUMIFS('Étape 1 - à remplir'!$F$31:$F$400,'Étape 1 - à remplir'!$E$31:$E$400,MASQ2!BE153,'Étape 1 - à remplir'!$G$31:$G$400,"lots"),SUMIFS('Étape 1 - à remplir'!$F$31:$F$400,'Étape 1 - à remplir'!$E$31:$E$400,MASQ2!BE153,'Étape 1 - à remplir'!$C$31:$C$400,BN$3)),IF(BN$2="Âge",IF(BN$3="Tous",SUMIFS('Étape 1 - à remplir'!$F$31:$F$400,'Étape 1 - à remplir'!$E$31:$E$400,MASQ2!BE153,'Étape 1 - à remplir'!$G$31:$G$400,"lots"),SUMIFS('Étape 1 - à remplir'!$F$31:$F$400,'Étape 1 - à remplir'!$E$31:$E$400,MASQ2!BE153,'Étape 1 - à remplir'!$P$31:$P$400,BN$3,'Étape 1 - à remplir'!$G$31:$G$400,"lots")),IF(BN$2="Atelier",IF(BN$3="Tous",SUMIFS('Étape 1 - à remplir'!$F$31:$F$400,'Étape 1 - à remplir'!$E$31:$E$400,MASQ2!BE153,'Étape 1 - à remplir'!$G$31:$G$400,"lots"),SUMIFS('Étape 1 - à remplir'!$F$31:$F$400,'Étape 1 - à remplir'!$E$31:$E$400,MASQ2!BE153,'Étape 1 - à remplir'!$O$31:$O$400,BN$3,'Étape 1 - à remplir'!$G$31:$G$400,"lots")),IF(BN$2="Espèce",IF(BN$3="Tous",SUMIFS('Étape 1 - à remplir'!$F$31:$F$400,'Étape 1 - à remplir'!$E$31:$E$400,MASQ2!BE153,'Étape 1 - à remplir'!$G$31:$G$400,"lots"),SUMIFS('Étape 1 - à remplir'!$F$31:$F$400,'Étape 1 - à remplir'!$E$31:$E$400,MASQ2!BE153,'Étape 1 - à remplir'!$N$31:$N$400,BN$3,'Étape 1 - à remplir'!$G$31:$G$400,"lots")))))))</f>
        <v>#N/A</v>
      </c>
      <c r="BG153" s="204">
        <f t="shared" si="121"/>
        <v>0</v>
      </c>
      <c r="BH153" s="204" t="str">
        <f t="shared" si="107"/>
        <v>Triméthoprime</v>
      </c>
      <c r="BI153" s="204" t="str">
        <f t="shared" si="108"/>
        <v>Colistine</v>
      </c>
      <c r="BJ153" s="204" t="str">
        <f t="shared" si="109"/>
        <v/>
      </c>
      <c r="BK153" s="204" t="str">
        <f t="shared" si="110"/>
        <v>Trimethoprime</v>
      </c>
      <c r="BL153" s="204" t="str">
        <f t="shared" si="111"/>
        <v>Polypeptides</v>
      </c>
      <c r="BM153" s="97" t="str">
        <f t="shared" si="112"/>
        <v/>
      </c>
      <c r="BN153" s="78"/>
      <c r="BO153" s="78"/>
      <c r="BP153" s="77" t="str">
        <f ca="1"/>
        <v>COLISULTRIX POUDRE</v>
      </c>
      <c r="BQ153" s="79" t="e">
        <f ca="1"/>
        <v>#N/A</v>
      </c>
      <c r="BR153" s="102"/>
      <c r="BS153" s="8"/>
      <c r="BT153" s="8"/>
      <c r="BU153" s="8"/>
      <c r="BV153" s="8"/>
      <c r="BW153" s="8"/>
      <c r="BX153" s="8"/>
      <c r="BY153" s="78"/>
      <c r="BZ153" s="8"/>
      <c r="CA153" s="8"/>
      <c r="CB153" s="8"/>
      <c r="CC153" s="8"/>
      <c r="CD153" s="8"/>
      <c r="CE153" s="8"/>
      <c r="CF153" s="8"/>
      <c r="CG153" s="8"/>
      <c r="CH153" s="8"/>
      <c r="CI153" s="8"/>
      <c r="CJ153" s="8"/>
      <c r="CK153" s="8"/>
      <c r="CL153" s="8"/>
      <c r="CM153" s="8"/>
      <c r="CN153" s="8"/>
      <c r="CO153" s="97"/>
      <c r="CQ153" s="56"/>
      <c r="CR153" s="8"/>
      <c r="CS153" s="8"/>
      <c r="CT153" s="8"/>
      <c r="CU153" s="8"/>
      <c r="CV153" s="8"/>
      <c r="CW153" s="8"/>
      <c r="CX153" s="8"/>
      <c r="CY153" s="102" t="str">
        <f t="shared" si="113"/>
        <v>x</v>
      </c>
      <c r="CZ153" s="56" t="str">
        <f t="shared" si="114"/>
        <v>COLISULTRIX POUDRE</v>
      </c>
      <c r="DA153" s="204" t="e">
        <f>IF(IF(DI$2="Catégorie",IF(DI$3="Toutes",SUMIFS('Étape 1 - à remplir'!$F$31:$F$400,'Étape 1 - à remplir'!$E$31:$E$400,MASQ2!CZ153,'Étape 1 - à remplir'!$G$31:$G$400,"kg"),SUMIFS('Étape 1 - à remplir'!$F$31:$F$400,'Étape 1 - à remplir'!$E$31:$E$400,MASQ2!CZ153,'Étape 1 - à remplir'!$C$31:$C$400,DI$3)),IF(DI$2="Âge",IF(DI$3="Tous",SUMIFS('Étape 1 - à remplir'!$F$31:$F$400,'Étape 1 - à remplir'!$E$31:$E$400,MASQ2!CZ153,'Étape 1 - à remplir'!$G$31:$G$400,"kg"),SUMIFS('Étape 1 - à remplir'!$F$31:$F$400,'Étape 1 - à remplir'!$E$31:$E$400,MASQ2!CZ153,'Étape 1 - à remplir'!$P$31:$P$400,DI$3,'Étape 1 - à remplir'!$G$31:$G$400,"kg")),IF(DI$2="Atelier",IF(DI$3="Tous",SUMIFS('Étape 1 - à remplir'!$F$31:$F$400,'Étape 1 - à remplir'!$E$31:$E$400,MASQ2!CZ153,'Étape 1 - à remplir'!$G$31:$G$400,"kg"),SUMIFS('Étape 1 - à remplir'!$F$31:$F$400,'Étape 1 - à remplir'!$E$31:$E$400,MASQ2!CZ153,'Étape 1 - à remplir'!$O$31:$O$400,DI$3,'Étape 1 - à remplir'!$G$31:$G$400,"kg")),IF(DI$2="Espèce",IF(DI$3="Tous",SUMIFS('Étape 1 - à remplir'!$F$31:$F$400,'Étape 1 - à remplir'!$E$31:$E$400,MASQ2!CZ153,'Étape 1 - à remplir'!$G$31:$G$400,"kg"),SUMIFS('Étape 1 - à remplir'!$F$31:$F$400,'Étape 1 - à remplir'!$E$31:$E$400,MASQ2!CZ153,'Étape 1 - à remplir'!$N$31:$N$400,DI$3,'Étape 1 - à remplir'!$G$31:$G$400,"kg"))))))=0,NA(),IF(DI$2="Catégorie",IF(DI$3="Toutes",SUMIFS('Étape 1 - à remplir'!$F$31:$F$400,'Étape 1 - à remplir'!$E$31:$E$400,MASQ2!CZ153,'Étape 1 - à remplir'!$G$31:$G$400,"kg"),SUMIFS('Étape 1 - à remplir'!$F$31:$F$400,'Étape 1 - à remplir'!$E$31:$E$400,MASQ2!CZ153,'Étape 1 - à remplir'!$C$31:$C$400,DI$3)),IF(DI$2="Âge",IF(DI$3="Tous",SUMIFS('Étape 1 - à remplir'!$F$31:$F$400,'Étape 1 - à remplir'!$E$31:$E$400,MASQ2!CZ153,'Étape 1 - à remplir'!$G$31:$G$400,"kg"),SUMIFS('Étape 1 - à remplir'!$F$31:$F$400,'Étape 1 - à remplir'!$E$31:$E$400,MASQ2!CZ153,'Étape 1 - à remplir'!$P$31:$P$400,DI$3,'Étape 1 - à remplir'!$G$31:$G$400,"kg")),IF(DI$2="Atelier",IF(DI$3="Tous",SUMIFS('Étape 1 - à remplir'!$F$31:$F$400,'Étape 1 - à remplir'!$E$31:$E$400,MASQ2!CZ153,'Étape 1 - à remplir'!$G$31:$G$400,"kg"),SUMIFS('Étape 1 - à remplir'!$F$31:$F$400,'Étape 1 - à remplir'!$E$31:$E$400,MASQ2!CZ153,'Étape 1 - à remplir'!$O$31:$O$400,DI$3,'Étape 1 - à remplir'!$G$31:$G$400,"kg")),IF(DI$2="Espèce",IF(DI$3="Tous",SUMIFS('Étape 1 - à remplir'!$F$31:$F$400,'Étape 1 - à remplir'!$E$31:$E$400,MASQ2!CZ153,'Étape 1 - à remplir'!$G$31:$G$400,"kg"),SUMIFS('Étape 1 - à remplir'!$F$31:$F$400,'Étape 1 - à remplir'!$E$31:$E$400,MASQ2!CZ153,'Étape 1 - à remplir'!$N$31:$N$400,DI$3,'Étape 1 - à remplir'!$G$31:$G$400,"kg")))))))</f>
        <v>#N/A</v>
      </c>
      <c r="DB153" s="104">
        <f t="shared" si="122"/>
        <v>0</v>
      </c>
      <c r="DC153" s="204" t="str">
        <f t="shared" si="115"/>
        <v>Triméthoprime</v>
      </c>
      <c r="DD153" s="204" t="str">
        <f t="shared" si="116"/>
        <v>Colistine</v>
      </c>
      <c r="DE153" s="204" t="str">
        <f t="shared" si="117"/>
        <v/>
      </c>
      <c r="DF153" s="204" t="str">
        <f t="shared" si="118"/>
        <v>Trimethoprime</v>
      </c>
      <c r="DG153" s="204" t="str">
        <f t="shared" si="119"/>
        <v>Polypeptides</v>
      </c>
      <c r="DH153" s="97" t="str">
        <f t="shared" si="120"/>
        <v/>
      </c>
      <c r="DI153" s="78"/>
      <c r="DJ153" s="78"/>
      <c r="DK153" s="77" t="str">
        <f ca="1"/>
        <v>COLISULTRIX POUDRE</v>
      </c>
      <c r="DL153" s="79" t="e">
        <f ca="1"/>
        <v>#N/A</v>
      </c>
      <c r="DM153" s="102"/>
      <c r="DN153" s="8"/>
      <c r="DO153" s="8"/>
      <c r="DP153" s="8"/>
      <c r="DQ153" s="8"/>
      <c r="DR153" s="8"/>
      <c r="DS153" s="8"/>
      <c r="DT153" s="8"/>
      <c r="DU153" s="8"/>
      <c r="DV153" s="8"/>
      <c r="DW153" s="8"/>
      <c r="DX153" s="8"/>
      <c r="DY153" s="8"/>
      <c r="DZ153" s="8"/>
      <c r="EA153" s="8"/>
      <c r="EB153" s="8"/>
      <c r="EC153" s="8"/>
      <c r="ED153" s="8"/>
      <c r="EE153" s="8"/>
      <c r="EF153" s="8"/>
      <c r="EG153" s="8"/>
      <c r="EH153" s="8"/>
      <c r="EI153" s="8"/>
      <c r="EJ153" s="97"/>
    </row>
    <row r="154" spans="1:140" x14ac:dyDescent="0.25">
      <c r="A154" s="56"/>
      <c r="B154" s="8"/>
      <c r="C154" s="8"/>
      <c r="D154" s="8"/>
      <c r="E154" s="8"/>
      <c r="F154" s="8"/>
      <c r="G154" s="8"/>
      <c r="H154" s="8"/>
      <c r="I154" s="102" t="str">
        <f>INDEX(Données_ATB!BE:BV,MATCH(MASQ2!J154,Données_ATB!BE:BE,0),18)</f>
        <v>x</v>
      </c>
      <c r="J154" s="77" t="str">
        <f>Données_ATB!BE153</f>
        <v>COLIVET</v>
      </c>
      <c r="K154" s="204" t="e">
        <f>IF(IF(S$2="Catégorie",IF(S$3="Toutes",SUMIFS('Étape 1 - à remplir'!$F$31:$F$400,'Étape 1 - à remplir'!$E$31:$E$400,MASQ2!J154,'Étape 1 - à remplir'!$G$31:$G$400,"animaux"),SUMIFS('Étape 1 - à remplir'!$F$31:$F$400,'Étape 1 - à remplir'!$E$31:$E$400,MASQ2!J154,'Étape 1 - à remplir'!$C$31:$C$400,S$3)),IF(S$2="Âge",IF(S$3="Tous",SUMIFS('Étape 1 - à remplir'!$F$31:$F$400,'Étape 1 - à remplir'!$E$31:$E$400,MASQ2!J154,'Étape 1 - à remplir'!$G$31:$G$400,"animaux"),SUMIFS('Étape 1 - à remplir'!$F$31:$F$400,'Étape 1 - à remplir'!$E$31:$E$400,MASQ2!J154,'Étape 1 - à remplir'!$P$31:$P$400,S$3)),IF(S$2="Atelier",IF(S$3="Tous",SUMIFS('Étape 1 - à remplir'!$F$31:$F$400,'Étape 1 - à remplir'!$E$31:$E$400,MASQ2!J154,'Étape 1 - à remplir'!$G$31:$G$400,"animaux"),SUMIFS('Étape 1 - à remplir'!$F$31:$F$400,'Étape 1 - à remplir'!$E$31:$E$400,MASQ2!J154,'Étape 1 - à remplir'!$O$31:$O$400,S$3)),IF(S$2="Espèce",IF(S$3="Tous",SUMIFS('Étape 1 - à remplir'!$F$31:$F$400,'Étape 1 - à remplir'!$E$31:$E$400,MASQ2!J154,'Étape 1 - à remplir'!$G$31:$G$400,"animaux"),SUMIFS('Étape 1 - à remplir'!$F$31:$F$400,'Étape 1 - à remplir'!$E$31:$E$400,MASQ2!J154,'Étape 1 - à remplir'!$N$31:$N$400,S$3))))))=0,NA(),IF(S$2="Catégorie",IF(S$3="Toutes",SUMIFS('Étape 1 - à remplir'!$F$31:$F$400,'Étape 1 - à remplir'!$E$31:$E$400,MASQ2!J154,'Étape 1 - à remplir'!$G$31:$G$400,"animaux"),SUMIFS('Étape 1 - à remplir'!$F$31:$F$400,'Étape 1 - à remplir'!$E$31:$E$400,MASQ2!J154,'Étape 1 - à remplir'!$C$31:$C$400,S$3)),IF(S$2="Âge",IF(S$3="Tous",SUMIFS('Étape 1 - à remplir'!$F$31:$F$400,'Étape 1 - à remplir'!$E$31:$E$400,MASQ2!J154,'Étape 1 - à remplir'!$G$31:$G$400,"animaux"),SUMIFS('Étape 1 - à remplir'!$F$31:$F$400,'Étape 1 - à remplir'!$E$31:$E$400,MASQ2!J154,'Étape 1 - à remplir'!$P$31:$P$400,S$3)),IF(S$2="Atelier",IF(S$3="Tous",SUMIFS('Étape 1 - à remplir'!$F$31:$F$400,'Étape 1 - à remplir'!$E$31:$E$400,MASQ2!J154,'Étape 1 - à remplir'!$G$31:$G$400,"animaux"),SUMIFS('Étape 1 - à remplir'!$F$31:$F$400,'Étape 1 - à remplir'!$E$31:$E$400,MASQ2!J154,'Étape 1 - à remplir'!$O$31:$O$400,S$3)),IF(S$2="Espèce",IF(S$3="Tous",SUMIFS('Étape 1 - à remplir'!$F$31:$F$400,'Étape 1 - à remplir'!$E$31:$E$400,MASQ2!J154,'Étape 1 - à remplir'!$G$31:$G$400,"animaux"),SUMIFS('Étape 1 - à remplir'!$F$31:$F$400,'Étape 1 - à remplir'!$E$31:$E$400,MASQ2!J154,'Étape 1 - à remplir'!$N$31:$N$400,S$3)))))))</f>
        <v>#N/A</v>
      </c>
      <c r="L154" s="97">
        <f t="shared" si="123"/>
        <v>0</v>
      </c>
      <c r="M154" s="56" t="str">
        <f>Données_ATB!BN153</f>
        <v>Colistine</v>
      </c>
      <c r="N154" s="204" t="str">
        <f>Données_ATB!BO153</f>
        <v/>
      </c>
      <c r="O154" s="97" t="str">
        <f>Données_ATB!BP153</f>
        <v/>
      </c>
      <c r="P154" s="77" t="str">
        <f>Données_ATB!BR153</f>
        <v>Polypeptides</v>
      </c>
      <c r="Q154" s="78" t="str">
        <f>Données_ATB!BS153</f>
        <v/>
      </c>
      <c r="R154" s="79" t="str">
        <f>Données_ATB!BT153</f>
        <v/>
      </c>
      <c r="S154" s="78"/>
      <c r="T154" s="78"/>
      <c r="U154" s="77" t="str">
        <f ca="1"/>
        <v>COLIVET</v>
      </c>
      <c r="V154" s="79" t="e">
        <f ca="1"/>
        <v>#N/A</v>
      </c>
      <c r="W154" s="102"/>
      <c r="X154" s="8"/>
      <c r="Y154" s="8"/>
      <c r="Z154" s="8"/>
      <c r="AA154" s="8"/>
      <c r="AB154" s="102"/>
      <c r="AC154" s="8"/>
      <c r="AD154" s="8"/>
      <c r="AE154" s="8"/>
      <c r="AF154" s="8"/>
      <c r="AG154" s="8"/>
      <c r="AH154" s="8"/>
      <c r="AI154" s="8"/>
      <c r="AJ154" s="8"/>
      <c r="AK154" s="8"/>
      <c r="AL154" s="8"/>
      <c r="AM154" s="8"/>
      <c r="AN154" s="8"/>
      <c r="AO154" s="8"/>
      <c r="AP154" s="8"/>
      <c r="AQ154" s="8"/>
      <c r="AR154" s="8"/>
      <c r="AS154" s="8"/>
      <c r="AT154" s="97"/>
      <c r="AV154" s="56"/>
      <c r="AW154" s="8"/>
      <c r="AX154" s="8"/>
      <c r="AY154" s="8"/>
      <c r="AZ154" s="8"/>
      <c r="BA154" s="8"/>
      <c r="BB154" s="8"/>
      <c r="BC154" s="8"/>
      <c r="BD154" s="102" t="str">
        <f t="shared" si="105"/>
        <v>x</v>
      </c>
      <c r="BE154" s="56" t="str">
        <f t="shared" si="106"/>
        <v>COLIVET</v>
      </c>
      <c r="BF154" s="204" t="e">
        <f>IF(IF(BN$2="Catégorie",IF(BN$3="Toutes",SUMIFS('Étape 1 - à remplir'!$F$31:$F$400,'Étape 1 - à remplir'!$E$31:$E$400,MASQ2!BE154,'Étape 1 - à remplir'!$G$31:$G$400,"lots"),SUMIFS('Étape 1 - à remplir'!$F$31:$F$400,'Étape 1 - à remplir'!$E$31:$E$400,MASQ2!BE154,'Étape 1 - à remplir'!$C$31:$C$400,BN$3)),IF(BN$2="Âge",IF(BN$3="Tous",SUMIFS('Étape 1 - à remplir'!$F$31:$F$400,'Étape 1 - à remplir'!$E$31:$E$400,MASQ2!BE154,'Étape 1 - à remplir'!$G$31:$G$400,"lots"),SUMIFS('Étape 1 - à remplir'!$F$31:$F$400,'Étape 1 - à remplir'!$E$31:$E$400,MASQ2!BE154,'Étape 1 - à remplir'!$P$31:$P$400,BN$3,'Étape 1 - à remplir'!$G$31:$G$400,"lots")),IF(BN$2="Atelier",IF(BN$3="Tous",SUMIFS('Étape 1 - à remplir'!$F$31:$F$400,'Étape 1 - à remplir'!$E$31:$E$400,MASQ2!BE154,'Étape 1 - à remplir'!$G$31:$G$400,"lots"),SUMIFS('Étape 1 - à remplir'!$F$31:$F$400,'Étape 1 - à remplir'!$E$31:$E$400,MASQ2!BE154,'Étape 1 - à remplir'!$O$31:$O$400,BN$3,'Étape 1 - à remplir'!$G$31:$G$400,"lots")),IF(BN$2="Espèce",IF(BN$3="Tous",SUMIFS('Étape 1 - à remplir'!$F$31:$F$400,'Étape 1 - à remplir'!$E$31:$E$400,MASQ2!BE154,'Étape 1 - à remplir'!$G$31:$G$400,"lots"),SUMIFS('Étape 1 - à remplir'!$F$31:$F$400,'Étape 1 - à remplir'!$E$31:$E$400,MASQ2!BE154,'Étape 1 - à remplir'!$N$31:$N$400,BN$3,'Étape 1 - à remplir'!$G$31:$G$400,"lots"))))))=0,NA(),IF(BN$2="Catégorie",IF(BN$3="Toutes",SUMIFS('Étape 1 - à remplir'!$F$31:$F$400,'Étape 1 - à remplir'!$E$31:$E$400,MASQ2!BE154,'Étape 1 - à remplir'!$G$31:$G$400,"lots"),SUMIFS('Étape 1 - à remplir'!$F$31:$F$400,'Étape 1 - à remplir'!$E$31:$E$400,MASQ2!BE154,'Étape 1 - à remplir'!$C$31:$C$400,BN$3)),IF(BN$2="Âge",IF(BN$3="Tous",SUMIFS('Étape 1 - à remplir'!$F$31:$F$400,'Étape 1 - à remplir'!$E$31:$E$400,MASQ2!BE154,'Étape 1 - à remplir'!$G$31:$G$400,"lots"),SUMIFS('Étape 1 - à remplir'!$F$31:$F$400,'Étape 1 - à remplir'!$E$31:$E$400,MASQ2!BE154,'Étape 1 - à remplir'!$P$31:$P$400,BN$3,'Étape 1 - à remplir'!$G$31:$G$400,"lots")),IF(BN$2="Atelier",IF(BN$3="Tous",SUMIFS('Étape 1 - à remplir'!$F$31:$F$400,'Étape 1 - à remplir'!$E$31:$E$400,MASQ2!BE154,'Étape 1 - à remplir'!$G$31:$G$400,"lots"),SUMIFS('Étape 1 - à remplir'!$F$31:$F$400,'Étape 1 - à remplir'!$E$31:$E$400,MASQ2!BE154,'Étape 1 - à remplir'!$O$31:$O$400,BN$3,'Étape 1 - à remplir'!$G$31:$G$400,"lots")),IF(BN$2="Espèce",IF(BN$3="Tous",SUMIFS('Étape 1 - à remplir'!$F$31:$F$400,'Étape 1 - à remplir'!$E$31:$E$400,MASQ2!BE154,'Étape 1 - à remplir'!$G$31:$G$400,"lots"),SUMIFS('Étape 1 - à remplir'!$F$31:$F$400,'Étape 1 - à remplir'!$E$31:$E$400,MASQ2!BE154,'Étape 1 - à remplir'!$N$31:$N$400,BN$3,'Étape 1 - à remplir'!$G$31:$G$400,"lots")))))))</f>
        <v>#N/A</v>
      </c>
      <c r="BG154" s="204">
        <f t="shared" si="121"/>
        <v>0</v>
      </c>
      <c r="BH154" s="204" t="str">
        <f t="shared" si="107"/>
        <v>Colistine</v>
      </c>
      <c r="BI154" s="204" t="str">
        <f t="shared" si="108"/>
        <v/>
      </c>
      <c r="BJ154" s="204" t="str">
        <f t="shared" si="109"/>
        <v/>
      </c>
      <c r="BK154" s="204" t="str">
        <f t="shared" si="110"/>
        <v>Polypeptides</v>
      </c>
      <c r="BL154" s="204" t="str">
        <f t="shared" si="111"/>
        <v/>
      </c>
      <c r="BM154" s="97" t="str">
        <f t="shared" si="112"/>
        <v/>
      </c>
      <c r="BN154" s="78"/>
      <c r="BO154" s="78"/>
      <c r="BP154" s="77" t="str">
        <f ca="1"/>
        <v>COLIVET</v>
      </c>
      <c r="BQ154" s="79" t="e">
        <f ca="1"/>
        <v>#N/A</v>
      </c>
      <c r="BR154" s="102"/>
      <c r="BS154" s="8"/>
      <c r="BT154" s="8"/>
      <c r="BU154" s="8"/>
      <c r="BV154" s="8"/>
      <c r="BW154" s="8"/>
      <c r="BX154" s="8"/>
      <c r="BY154" s="8"/>
      <c r="BZ154" s="8"/>
      <c r="CA154" s="8"/>
      <c r="CB154" s="8"/>
      <c r="CC154" s="8"/>
      <c r="CD154" s="8"/>
      <c r="CE154" s="8"/>
      <c r="CF154" s="8"/>
      <c r="CG154" s="8"/>
      <c r="CH154" s="8"/>
      <c r="CI154" s="8"/>
      <c r="CJ154" s="8"/>
      <c r="CK154" s="8"/>
      <c r="CL154" s="8"/>
      <c r="CM154" s="8"/>
      <c r="CN154" s="8"/>
      <c r="CO154" s="97"/>
      <c r="CQ154" s="56"/>
      <c r="CR154" s="8"/>
      <c r="CS154" s="8"/>
      <c r="CT154" s="8"/>
      <c r="CU154" s="8"/>
      <c r="CV154" s="8"/>
      <c r="CW154" s="8"/>
      <c r="CX154" s="8"/>
      <c r="CY154" s="102" t="str">
        <f t="shared" si="113"/>
        <v>x</v>
      </c>
      <c r="CZ154" s="56" t="str">
        <f t="shared" si="114"/>
        <v>COLIVET</v>
      </c>
      <c r="DA154" s="204" t="e">
        <f>IF(IF(DI$2="Catégorie",IF(DI$3="Toutes",SUMIFS('Étape 1 - à remplir'!$F$31:$F$400,'Étape 1 - à remplir'!$E$31:$E$400,MASQ2!CZ154,'Étape 1 - à remplir'!$G$31:$G$400,"kg"),SUMIFS('Étape 1 - à remplir'!$F$31:$F$400,'Étape 1 - à remplir'!$E$31:$E$400,MASQ2!CZ154,'Étape 1 - à remplir'!$C$31:$C$400,DI$3)),IF(DI$2="Âge",IF(DI$3="Tous",SUMIFS('Étape 1 - à remplir'!$F$31:$F$400,'Étape 1 - à remplir'!$E$31:$E$400,MASQ2!CZ154,'Étape 1 - à remplir'!$G$31:$G$400,"kg"),SUMIFS('Étape 1 - à remplir'!$F$31:$F$400,'Étape 1 - à remplir'!$E$31:$E$400,MASQ2!CZ154,'Étape 1 - à remplir'!$P$31:$P$400,DI$3,'Étape 1 - à remplir'!$G$31:$G$400,"kg")),IF(DI$2="Atelier",IF(DI$3="Tous",SUMIFS('Étape 1 - à remplir'!$F$31:$F$400,'Étape 1 - à remplir'!$E$31:$E$400,MASQ2!CZ154,'Étape 1 - à remplir'!$G$31:$G$400,"kg"),SUMIFS('Étape 1 - à remplir'!$F$31:$F$400,'Étape 1 - à remplir'!$E$31:$E$400,MASQ2!CZ154,'Étape 1 - à remplir'!$O$31:$O$400,DI$3,'Étape 1 - à remplir'!$G$31:$G$400,"kg")),IF(DI$2="Espèce",IF(DI$3="Tous",SUMIFS('Étape 1 - à remplir'!$F$31:$F$400,'Étape 1 - à remplir'!$E$31:$E$400,MASQ2!CZ154,'Étape 1 - à remplir'!$G$31:$G$400,"kg"),SUMIFS('Étape 1 - à remplir'!$F$31:$F$400,'Étape 1 - à remplir'!$E$31:$E$400,MASQ2!CZ154,'Étape 1 - à remplir'!$N$31:$N$400,DI$3,'Étape 1 - à remplir'!$G$31:$G$400,"kg"))))))=0,NA(),IF(DI$2="Catégorie",IF(DI$3="Toutes",SUMIFS('Étape 1 - à remplir'!$F$31:$F$400,'Étape 1 - à remplir'!$E$31:$E$400,MASQ2!CZ154,'Étape 1 - à remplir'!$G$31:$G$400,"kg"),SUMIFS('Étape 1 - à remplir'!$F$31:$F$400,'Étape 1 - à remplir'!$E$31:$E$400,MASQ2!CZ154,'Étape 1 - à remplir'!$C$31:$C$400,DI$3)),IF(DI$2="Âge",IF(DI$3="Tous",SUMIFS('Étape 1 - à remplir'!$F$31:$F$400,'Étape 1 - à remplir'!$E$31:$E$400,MASQ2!CZ154,'Étape 1 - à remplir'!$G$31:$G$400,"kg"),SUMIFS('Étape 1 - à remplir'!$F$31:$F$400,'Étape 1 - à remplir'!$E$31:$E$400,MASQ2!CZ154,'Étape 1 - à remplir'!$P$31:$P$400,DI$3,'Étape 1 - à remplir'!$G$31:$G$400,"kg")),IF(DI$2="Atelier",IF(DI$3="Tous",SUMIFS('Étape 1 - à remplir'!$F$31:$F$400,'Étape 1 - à remplir'!$E$31:$E$400,MASQ2!CZ154,'Étape 1 - à remplir'!$G$31:$G$400,"kg"),SUMIFS('Étape 1 - à remplir'!$F$31:$F$400,'Étape 1 - à remplir'!$E$31:$E$400,MASQ2!CZ154,'Étape 1 - à remplir'!$O$31:$O$400,DI$3,'Étape 1 - à remplir'!$G$31:$G$400,"kg")),IF(DI$2="Espèce",IF(DI$3="Tous",SUMIFS('Étape 1 - à remplir'!$F$31:$F$400,'Étape 1 - à remplir'!$E$31:$E$400,MASQ2!CZ154,'Étape 1 - à remplir'!$G$31:$G$400,"kg"),SUMIFS('Étape 1 - à remplir'!$F$31:$F$400,'Étape 1 - à remplir'!$E$31:$E$400,MASQ2!CZ154,'Étape 1 - à remplir'!$N$31:$N$400,DI$3,'Étape 1 - à remplir'!$G$31:$G$400,"kg")))))))</f>
        <v>#N/A</v>
      </c>
      <c r="DB154" s="104">
        <f t="shared" si="122"/>
        <v>0</v>
      </c>
      <c r="DC154" s="204" t="str">
        <f t="shared" si="115"/>
        <v>Colistine</v>
      </c>
      <c r="DD154" s="204" t="str">
        <f t="shared" si="116"/>
        <v/>
      </c>
      <c r="DE154" s="204" t="str">
        <f t="shared" si="117"/>
        <v/>
      </c>
      <c r="DF154" s="204" t="str">
        <f t="shared" si="118"/>
        <v>Polypeptides</v>
      </c>
      <c r="DG154" s="204" t="str">
        <f t="shared" si="119"/>
        <v/>
      </c>
      <c r="DH154" s="97" t="str">
        <f t="shared" si="120"/>
        <v/>
      </c>
      <c r="DI154" s="78"/>
      <c r="DJ154" s="78"/>
      <c r="DK154" s="77" t="str">
        <f ca="1"/>
        <v>COLIVET</v>
      </c>
      <c r="DL154" s="79" t="e">
        <f ca="1"/>
        <v>#N/A</v>
      </c>
      <c r="DM154" s="102"/>
      <c r="DN154" s="8"/>
      <c r="DO154" s="8"/>
      <c r="DP154" s="8"/>
      <c r="DQ154" s="8"/>
      <c r="DR154" s="8"/>
      <c r="DS154" s="8"/>
      <c r="DT154" s="8"/>
      <c r="DU154" s="8"/>
      <c r="DV154" s="8"/>
      <c r="DW154" s="8"/>
      <c r="DX154" s="8"/>
      <c r="DY154" s="8"/>
      <c r="DZ154" s="8"/>
      <c r="EA154" s="8"/>
      <c r="EB154" s="8"/>
      <c r="EC154" s="8"/>
      <c r="ED154" s="8"/>
      <c r="EE154" s="8"/>
      <c r="EF154" s="8"/>
      <c r="EG154" s="8"/>
      <c r="EH154" s="8"/>
      <c r="EI154" s="8"/>
      <c r="EJ154" s="97"/>
    </row>
    <row r="155" spans="1:140" x14ac:dyDescent="0.25">
      <c r="A155" s="56"/>
      <c r="B155" s="8"/>
      <c r="C155" s="8"/>
      <c r="D155" s="8"/>
      <c r="E155" s="8"/>
      <c r="F155" s="8"/>
      <c r="G155" s="8"/>
      <c r="H155" s="8"/>
      <c r="I155" s="102" t="str">
        <f>INDEX(Données_ATB!BE:BV,MATCH(MASQ2!J155,Données_ATB!BE:BE,0),18)</f>
        <v>x</v>
      </c>
      <c r="J155" s="77" t="str">
        <f>Données_ATB!BE154</f>
        <v>COLIVET SOLUTION</v>
      </c>
      <c r="K155" s="204" t="e">
        <f>IF(IF(S$2="Catégorie",IF(S$3="Toutes",SUMIFS('Étape 1 - à remplir'!$F$31:$F$400,'Étape 1 - à remplir'!$E$31:$E$400,MASQ2!J155,'Étape 1 - à remplir'!$G$31:$G$400,"animaux"),SUMIFS('Étape 1 - à remplir'!$F$31:$F$400,'Étape 1 - à remplir'!$E$31:$E$400,MASQ2!J155,'Étape 1 - à remplir'!$C$31:$C$400,S$3)),IF(S$2="Âge",IF(S$3="Tous",SUMIFS('Étape 1 - à remplir'!$F$31:$F$400,'Étape 1 - à remplir'!$E$31:$E$400,MASQ2!J155,'Étape 1 - à remplir'!$G$31:$G$400,"animaux"),SUMIFS('Étape 1 - à remplir'!$F$31:$F$400,'Étape 1 - à remplir'!$E$31:$E$400,MASQ2!J155,'Étape 1 - à remplir'!$P$31:$P$400,S$3)),IF(S$2="Atelier",IF(S$3="Tous",SUMIFS('Étape 1 - à remplir'!$F$31:$F$400,'Étape 1 - à remplir'!$E$31:$E$400,MASQ2!J155,'Étape 1 - à remplir'!$G$31:$G$400,"animaux"),SUMIFS('Étape 1 - à remplir'!$F$31:$F$400,'Étape 1 - à remplir'!$E$31:$E$400,MASQ2!J155,'Étape 1 - à remplir'!$O$31:$O$400,S$3)),IF(S$2="Espèce",IF(S$3="Tous",SUMIFS('Étape 1 - à remplir'!$F$31:$F$400,'Étape 1 - à remplir'!$E$31:$E$400,MASQ2!J155,'Étape 1 - à remplir'!$G$31:$G$400,"animaux"),SUMIFS('Étape 1 - à remplir'!$F$31:$F$400,'Étape 1 - à remplir'!$E$31:$E$400,MASQ2!J155,'Étape 1 - à remplir'!$N$31:$N$400,S$3))))))=0,NA(),IF(S$2="Catégorie",IF(S$3="Toutes",SUMIFS('Étape 1 - à remplir'!$F$31:$F$400,'Étape 1 - à remplir'!$E$31:$E$400,MASQ2!J155,'Étape 1 - à remplir'!$G$31:$G$400,"animaux"),SUMIFS('Étape 1 - à remplir'!$F$31:$F$400,'Étape 1 - à remplir'!$E$31:$E$400,MASQ2!J155,'Étape 1 - à remplir'!$C$31:$C$400,S$3)),IF(S$2="Âge",IF(S$3="Tous",SUMIFS('Étape 1 - à remplir'!$F$31:$F$400,'Étape 1 - à remplir'!$E$31:$E$400,MASQ2!J155,'Étape 1 - à remplir'!$G$31:$G$400,"animaux"),SUMIFS('Étape 1 - à remplir'!$F$31:$F$400,'Étape 1 - à remplir'!$E$31:$E$400,MASQ2!J155,'Étape 1 - à remplir'!$P$31:$P$400,S$3)),IF(S$2="Atelier",IF(S$3="Tous",SUMIFS('Étape 1 - à remplir'!$F$31:$F$400,'Étape 1 - à remplir'!$E$31:$E$400,MASQ2!J155,'Étape 1 - à remplir'!$G$31:$G$400,"animaux"),SUMIFS('Étape 1 - à remplir'!$F$31:$F$400,'Étape 1 - à remplir'!$E$31:$E$400,MASQ2!J155,'Étape 1 - à remplir'!$O$31:$O$400,S$3)),IF(S$2="Espèce",IF(S$3="Tous",SUMIFS('Étape 1 - à remplir'!$F$31:$F$400,'Étape 1 - à remplir'!$E$31:$E$400,MASQ2!J155,'Étape 1 - à remplir'!$G$31:$G$400,"animaux"),SUMIFS('Étape 1 - à remplir'!$F$31:$F$400,'Étape 1 - à remplir'!$E$31:$E$400,MASQ2!J155,'Étape 1 - à remplir'!$N$31:$N$400,S$3)))))))</f>
        <v>#N/A</v>
      </c>
      <c r="L155" s="97">
        <f t="shared" si="123"/>
        <v>0</v>
      </c>
      <c r="M155" s="56" t="str">
        <f>Données_ATB!BN154</f>
        <v>Colistine</v>
      </c>
      <c r="N155" s="204" t="str">
        <f>Données_ATB!BO154</f>
        <v/>
      </c>
      <c r="O155" s="97" t="str">
        <f>Données_ATB!BP154</f>
        <v/>
      </c>
      <c r="P155" s="77" t="str">
        <f>Données_ATB!BR154</f>
        <v>Polypeptides</v>
      </c>
      <c r="Q155" s="78" t="str">
        <f>Données_ATB!BS154</f>
        <v/>
      </c>
      <c r="R155" s="79" t="str">
        <f>Données_ATB!BT154</f>
        <v/>
      </c>
      <c r="S155" s="78"/>
      <c r="T155" s="78"/>
      <c r="U155" s="77" t="str">
        <f ca="1"/>
        <v>COLIVET SOLUTION</v>
      </c>
      <c r="V155" s="79" t="e">
        <f ca="1"/>
        <v>#N/A</v>
      </c>
      <c r="W155" s="102"/>
      <c r="X155" s="8"/>
      <c r="Y155" s="8"/>
      <c r="Z155" s="8"/>
      <c r="AA155" s="8"/>
      <c r="AB155" s="102"/>
      <c r="AC155" s="8"/>
      <c r="AD155" s="8"/>
      <c r="AE155" s="8"/>
      <c r="AF155" s="8"/>
      <c r="AG155" s="8"/>
      <c r="AH155" s="8"/>
      <c r="AI155" s="8"/>
      <c r="AJ155" s="8"/>
      <c r="AK155" s="8"/>
      <c r="AL155" s="8"/>
      <c r="AM155" s="8"/>
      <c r="AN155" s="8"/>
      <c r="AO155" s="8"/>
      <c r="AP155" s="8"/>
      <c r="AQ155" s="8"/>
      <c r="AR155" s="8"/>
      <c r="AS155" s="8"/>
      <c r="AT155" s="97"/>
      <c r="AV155" s="56"/>
      <c r="AW155" s="8"/>
      <c r="AX155" s="8"/>
      <c r="AY155" s="8"/>
      <c r="AZ155" s="8"/>
      <c r="BA155" s="8"/>
      <c r="BB155" s="8"/>
      <c r="BC155" s="8"/>
      <c r="BD155" s="102" t="str">
        <f t="shared" si="105"/>
        <v>x</v>
      </c>
      <c r="BE155" s="56" t="str">
        <f t="shared" si="106"/>
        <v>COLIVET SOLUTION</v>
      </c>
      <c r="BF155" s="204" t="e">
        <f>IF(IF(BN$2="Catégorie",IF(BN$3="Toutes",SUMIFS('Étape 1 - à remplir'!$F$31:$F$400,'Étape 1 - à remplir'!$E$31:$E$400,MASQ2!BE155,'Étape 1 - à remplir'!$G$31:$G$400,"lots"),SUMIFS('Étape 1 - à remplir'!$F$31:$F$400,'Étape 1 - à remplir'!$E$31:$E$400,MASQ2!BE155,'Étape 1 - à remplir'!$C$31:$C$400,BN$3)),IF(BN$2="Âge",IF(BN$3="Tous",SUMIFS('Étape 1 - à remplir'!$F$31:$F$400,'Étape 1 - à remplir'!$E$31:$E$400,MASQ2!BE155,'Étape 1 - à remplir'!$G$31:$G$400,"lots"),SUMIFS('Étape 1 - à remplir'!$F$31:$F$400,'Étape 1 - à remplir'!$E$31:$E$400,MASQ2!BE155,'Étape 1 - à remplir'!$P$31:$P$400,BN$3,'Étape 1 - à remplir'!$G$31:$G$400,"lots")),IF(BN$2="Atelier",IF(BN$3="Tous",SUMIFS('Étape 1 - à remplir'!$F$31:$F$400,'Étape 1 - à remplir'!$E$31:$E$400,MASQ2!BE155,'Étape 1 - à remplir'!$G$31:$G$400,"lots"),SUMIFS('Étape 1 - à remplir'!$F$31:$F$400,'Étape 1 - à remplir'!$E$31:$E$400,MASQ2!BE155,'Étape 1 - à remplir'!$O$31:$O$400,BN$3,'Étape 1 - à remplir'!$G$31:$G$400,"lots")),IF(BN$2="Espèce",IF(BN$3="Tous",SUMIFS('Étape 1 - à remplir'!$F$31:$F$400,'Étape 1 - à remplir'!$E$31:$E$400,MASQ2!BE155,'Étape 1 - à remplir'!$G$31:$G$400,"lots"),SUMIFS('Étape 1 - à remplir'!$F$31:$F$400,'Étape 1 - à remplir'!$E$31:$E$400,MASQ2!BE155,'Étape 1 - à remplir'!$N$31:$N$400,BN$3,'Étape 1 - à remplir'!$G$31:$G$400,"lots"))))))=0,NA(),IF(BN$2="Catégorie",IF(BN$3="Toutes",SUMIFS('Étape 1 - à remplir'!$F$31:$F$400,'Étape 1 - à remplir'!$E$31:$E$400,MASQ2!BE155,'Étape 1 - à remplir'!$G$31:$G$400,"lots"),SUMIFS('Étape 1 - à remplir'!$F$31:$F$400,'Étape 1 - à remplir'!$E$31:$E$400,MASQ2!BE155,'Étape 1 - à remplir'!$C$31:$C$400,BN$3)),IF(BN$2="Âge",IF(BN$3="Tous",SUMIFS('Étape 1 - à remplir'!$F$31:$F$400,'Étape 1 - à remplir'!$E$31:$E$400,MASQ2!BE155,'Étape 1 - à remplir'!$G$31:$G$400,"lots"),SUMIFS('Étape 1 - à remplir'!$F$31:$F$400,'Étape 1 - à remplir'!$E$31:$E$400,MASQ2!BE155,'Étape 1 - à remplir'!$P$31:$P$400,BN$3,'Étape 1 - à remplir'!$G$31:$G$400,"lots")),IF(BN$2="Atelier",IF(BN$3="Tous",SUMIFS('Étape 1 - à remplir'!$F$31:$F$400,'Étape 1 - à remplir'!$E$31:$E$400,MASQ2!BE155,'Étape 1 - à remplir'!$G$31:$G$400,"lots"),SUMIFS('Étape 1 - à remplir'!$F$31:$F$400,'Étape 1 - à remplir'!$E$31:$E$400,MASQ2!BE155,'Étape 1 - à remplir'!$O$31:$O$400,BN$3,'Étape 1 - à remplir'!$G$31:$G$400,"lots")),IF(BN$2="Espèce",IF(BN$3="Tous",SUMIFS('Étape 1 - à remplir'!$F$31:$F$400,'Étape 1 - à remplir'!$E$31:$E$400,MASQ2!BE155,'Étape 1 - à remplir'!$G$31:$G$400,"lots"),SUMIFS('Étape 1 - à remplir'!$F$31:$F$400,'Étape 1 - à remplir'!$E$31:$E$400,MASQ2!BE155,'Étape 1 - à remplir'!$N$31:$N$400,BN$3,'Étape 1 - à remplir'!$G$31:$G$400,"lots")))))))</f>
        <v>#N/A</v>
      </c>
      <c r="BG155" s="204">
        <f t="shared" si="121"/>
        <v>0</v>
      </c>
      <c r="BH155" s="204" t="str">
        <f t="shared" si="107"/>
        <v>Colistine</v>
      </c>
      <c r="BI155" s="204" t="str">
        <f t="shared" si="108"/>
        <v/>
      </c>
      <c r="BJ155" s="204" t="str">
        <f t="shared" si="109"/>
        <v/>
      </c>
      <c r="BK155" s="204" t="str">
        <f t="shared" si="110"/>
        <v>Polypeptides</v>
      </c>
      <c r="BL155" s="204" t="str">
        <f t="shared" si="111"/>
        <v/>
      </c>
      <c r="BM155" s="97" t="str">
        <f t="shared" si="112"/>
        <v/>
      </c>
      <c r="BN155" s="78"/>
      <c r="BO155" s="78"/>
      <c r="BP155" s="77" t="str">
        <f ca="1"/>
        <v>COLIVET SOLUTION</v>
      </c>
      <c r="BQ155" s="79" t="e">
        <f ca="1"/>
        <v>#N/A</v>
      </c>
      <c r="BR155" s="102"/>
      <c r="BS155" s="8"/>
      <c r="BT155" s="8"/>
      <c r="BU155" s="8"/>
      <c r="BV155" s="8"/>
      <c r="BW155" s="8"/>
      <c r="BX155" s="8"/>
      <c r="BY155" s="83"/>
      <c r="BZ155" s="8"/>
      <c r="CA155" s="8"/>
      <c r="CB155" s="8"/>
      <c r="CC155" s="8"/>
      <c r="CD155" s="8"/>
      <c r="CE155" s="8"/>
      <c r="CF155" s="8"/>
      <c r="CG155" s="8"/>
      <c r="CH155" s="8"/>
      <c r="CI155" s="8"/>
      <c r="CJ155" s="8"/>
      <c r="CK155" s="8"/>
      <c r="CL155" s="8"/>
      <c r="CM155" s="8"/>
      <c r="CN155" s="8"/>
      <c r="CO155" s="97"/>
      <c r="CQ155" s="56"/>
      <c r="CR155" s="8"/>
      <c r="CS155" s="8"/>
      <c r="CT155" s="8"/>
      <c r="CU155" s="8"/>
      <c r="CV155" s="8"/>
      <c r="CW155" s="8"/>
      <c r="CX155" s="8"/>
      <c r="CY155" s="102" t="str">
        <f t="shared" si="113"/>
        <v>x</v>
      </c>
      <c r="CZ155" s="56" t="str">
        <f t="shared" si="114"/>
        <v>COLIVET SOLUTION</v>
      </c>
      <c r="DA155" s="204" t="e">
        <f>IF(IF(DI$2="Catégorie",IF(DI$3="Toutes",SUMIFS('Étape 1 - à remplir'!$F$31:$F$400,'Étape 1 - à remplir'!$E$31:$E$400,MASQ2!CZ155,'Étape 1 - à remplir'!$G$31:$G$400,"kg"),SUMIFS('Étape 1 - à remplir'!$F$31:$F$400,'Étape 1 - à remplir'!$E$31:$E$400,MASQ2!CZ155,'Étape 1 - à remplir'!$C$31:$C$400,DI$3)),IF(DI$2="Âge",IF(DI$3="Tous",SUMIFS('Étape 1 - à remplir'!$F$31:$F$400,'Étape 1 - à remplir'!$E$31:$E$400,MASQ2!CZ155,'Étape 1 - à remplir'!$G$31:$G$400,"kg"),SUMIFS('Étape 1 - à remplir'!$F$31:$F$400,'Étape 1 - à remplir'!$E$31:$E$400,MASQ2!CZ155,'Étape 1 - à remplir'!$P$31:$P$400,DI$3,'Étape 1 - à remplir'!$G$31:$G$400,"kg")),IF(DI$2="Atelier",IF(DI$3="Tous",SUMIFS('Étape 1 - à remplir'!$F$31:$F$400,'Étape 1 - à remplir'!$E$31:$E$400,MASQ2!CZ155,'Étape 1 - à remplir'!$G$31:$G$400,"kg"),SUMIFS('Étape 1 - à remplir'!$F$31:$F$400,'Étape 1 - à remplir'!$E$31:$E$400,MASQ2!CZ155,'Étape 1 - à remplir'!$O$31:$O$400,DI$3,'Étape 1 - à remplir'!$G$31:$G$400,"kg")),IF(DI$2="Espèce",IF(DI$3="Tous",SUMIFS('Étape 1 - à remplir'!$F$31:$F$400,'Étape 1 - à remplir'!$E$31:$E$400,MASQ2!CZ155,'Étape 1 - à remplir'!$G$31:$G$400,"kg"),SUMIFS('Étape 1 - à remplir'!$F$31:$F$400,'Étape 1 - à remplir'!$E$31:$E$400,MASQ2!CZ155,'Étape 1 - à remplir'!$N$31:$N$400,DI$3,'Étape 1 - à remplir'!$G$31:$G$400,"kg"))))))=0,NA(),IF(DI$2="Catégorie",IF(DI$3="Toutes",SUMIFS('Étape 1 - à remplir'!$F$31:$F$400,'Étape 1 - à remplir'!$E$31:$E$400,MASQ2!CZ155,'Étape 1 - à remplir'!$G$31:$G$400,"kg"),SUMIFS('Étape 1 - à remplir'!$F$31:$F$400,'Étape 1 - à remplir'!$E$31:$E$400,MASQ2!CZ155,'Étape 1 - à remplir'!$C$31:$C$400,DI$3)),IF(DI$2="Âge",IF(DI$3="Tous",SUMIFS('Étape 1 - à remplir'!$F$31:$F$400,'Étape 1 - à remplir'!$E$31:$E$400,MASQ2!CZ155,'Étape 1 - à remplir'!$G$31:$G$400,"kg"),SUMIFS('Étape 1 - à remplir'!$F$31:$F$400,'Étape 1 - à remplir'!$E$31:$E$400,MASQ2!CZ155,'Étape 1 - à remplir'!$P$31:$P$400,DI$3,'Étape 1 - à remplir'!$G$31:$G$400,"kg")),IF(DI$2="Atelier",IF(DI$3="Tous",SUMIFS('Étape 1 - à remplir'!$F$31:$F$400,'Étape 1 - à remplir'!$E$31:$E$400,MASQ2!CZ155,'Étape 1 - à remplir'!$G$31:$G$400,"kg"),SUMIFS('Étape 1 - à remplir'!$F$31:$F$400,'Étape 1 - à remplir'!$E$31:$E$400,MASQ2!CZ155,'Étape 1 - à remplir'!$O$31:$O$400,DI$3,'Étape 1 - à remplir'!$G$31:$G$400,"kg")),IF(DI$2="Espèce",IF(DI$3="Tous",SUMIFS('Étape 1 - à remplir'!$F$31:$F$400,'Étape 1 - à remplir'!$E$31:$E$400,MASQ2!CZ155,'Étape 1 - à remplir'!$G$31:$G$400,"kg"),SUMIFS('Étape 1 - à remplir'!$F$31:$F$400,'Étape 1 - à remplir'!$E$31:$E$400,MASQ2!CZ155,'Étape 1 - à remplir'!$N$31:$N$400,DI$3,'Étape 1 - à remplir'!$G$31:$G$400,"kg")))))))</f>
        <v>#N/A</v>
      </c>
      <c r="DB155" s="104">
        <f t="shared" si="122"/>
        <v>0</v>
      </c>
      <c r="DC155" s="204" t="str">
        <f t="shared" si="115"/>
        <v>Colistine</v>
      </c>
      <c r="DD155" s="204" t="str">
        <f t="shared" si="116"/>
        <v/>
      </c>
      <c r="DE155" s="204" t="str">
        <f t="shared" si="117"/>
        <v/>
      </c>
      <c r="DF155" s="204" t="str">
        <f t="shared" si="118"/>
        <v>Polypeptides</v>
      </c>
      <c r="DG155" s="204" t="str">
        <f t="shared" si="119"/>
        <v/>
      </c>
      <c r="DH155" s="97" t="str">
        <f t="shared" si="120"/>
        <v/>
      </c>
      <c r="DI155" s="78"/>
      <c r="DJ155" s="78"/>
      <c r="DK155" s="77" t="str">
        <f ca="1"/>
        <v>COLIVET SOLUTION</v>
      </c>
      <c r="DL155" s="79" t="e">
        <f ca="1"/>
        <v>#N/A</v>
      </c>
      <c r="DM155" s="102"/>
      <c r="DN155" s="8"/>
      <c r="DO155" s="8"/>
      <c r="DP155" s="8"/>
      <c r="DQ155" s="8"/>
      <c r="DR155" s="8"/>
      <c r="DS155" s="8"/>
      <c r="DT155" s="8"/>
      <c r="DU155" s="8"/>
      <c r="DV155" s="8"/>
      <c r="DW155" s="8"/>
      <c r="DX155" s="8"/>
      <c r="DY155" s="8"/>
      <c r="DZ155" s="8"/>
      <c r="EA155" s="8"/>
      <c r="EB155" s="8"/>
      <c r="EC155" s="8"/>
      <c r="ED155" s="8"/>
      <c r="EE155" s="8"/>
      <c r="EF155" s="8"/>
      <c r="EG155" s="8"/>
      <c r="EH155" s="8"/>
      <c r="EI155" s="8"/>
      <c r="EJ155" s="97"/>
    </row>
    <row r="156" spans="1:140" x14ac:dyDescent="0.25">
      <c r="A156" s="56"/>
      <c r="B156" s="8"/>
      <c r="C156" s="8"/>
      <c r="D156" s="8"/>
      <c r="E156" s="8"/>
      <c r="F156" s="8"/>
      <c r="G156" s="8"/>
      <c r="H156" s="8"/>
      <c r="I156" s="102" t="str">
        <f>INDEX(Données_ATB!BE:BV,MATCH(MASQ2!J156,Données_ATB!BE:BE,0),18)</f>
        <v>x</v>
      </c>
      <c r="J156" s="77" t="str">
        <f>Données_ATB!BE155</f>
        <v>COLMYC 2,5 % SOLUTION BUVABLE POUR VEAUX</v>
      </c>
      <c r="K156" s="204" t="e">
        <f>IF(IF(S$2="Catégorie",IF(S$3="Toutes",SUMIFS('Étape 1 - à remplir'!$F$31:$F$400,'Étape 1 - à remplir'!$E$31:$E$400,MASQ2!J156,'Étape 1 - à remplir'!$G$31:$G$400,"animaux"),SUMIFS('Étape 1 - à remplir'!$F$31:$F$400,'Étape 1 - à remplir'!$E$31:$E$400,MASQ2!J156,'Étape 1 - à remplir'!$C$31:$C$400,S$3)),IF(S$2="Âge",IF(S$3="Tous",SUMIFS('Étape 1 - à remplir'!$F$31:$F$400,'Étape 1 - à remplir'!$E$31:$E$400,MASQ2!J156,'Étape 1 - à remplir'!$G$31:$G$400,"animaux"),SUMIFS('Étape 1 - à remplir'!$F$31:$F$400,'Étape 1 - à remplir'!$E$31:$E$400,MASQ2!J156,'Étape 1 - à remplir'!$P$31:$P$400,S$3)),IF(S$2="Atelier",IF(S$3="Tous",SUMIFS('Étape 1 - à remplir'!$F$31:$F$400,'Étape 1 - à remplir'!$E$31:$E$400,MASQ2!J156,'Étape 1 - à remplir'!$G$31:$G$400,"animaux"),SUMIFS('Étape 1 - à remplir'!$F$31:$F$400,'Étape 1 - à remplir'!$E$31:$E$400,MASQ2!J156,'Étape 1 - à remplir'!$O$31:$O$400,S$3)),IF(S$2="Espèce",IF(S$3="Tous",SUMIFS('Étape 1 - à remplir'!$F$31:$F$400,'Étape 1 - à remplir'!$E$31:$E$400,MASQ2!J156,'Étape 1 - à remplir'!$G$31:$G$400,"animaux"),SUMIFS('Étape 1 - à remplir'!$F$31:$F$400,'Étape 1 - à remplir'!$E$31:$E$400,MASQ2!J156,'Étape 1 - à remplir'!$N$31:$N$400,S$3))))))=0,NA(),IF(S$2="Catégorie",IF(S$3="Toutes",SUMIFS('Étape 1 - à remplir'!$F$31:$F$400,'Étape 1 - à remplir'!$E$31:$E$400,MASQ2!J156,'Étape 1 - à remplir'!$G$31:$G$400,"animaux"),SUMIFS('Étape 1 - à remplir'!$F$31:$F$400,'Étape 1 - à remplir'!$E$31:$E$400,MASQ2!J156,'Étape 1 - à remplir'!$C$31:$C$400,S$3)),IF(S$2="Âge",IF(S$3="Tous",SUMIFS('Étape 1 - à remplir'!$F$31:$F$400,'Étape 1 - à remplir'!$E$31:$E$400,MASQ2!J156,'Étape 1 - à remplir'!$G$31:$G$400,"animaux"),SUMIFS('Étape 1 - à remplir'!$F$31:$F$400,'Étape 1 - à remplir'!$E$31:$E$400,MASQ2!J156,'Étape 1 - à remplir'!$P$31:$P$400,S$3)),IF(S$2="Atelier",IF(S$3="Tous",SUMIFS('Étape 1 - à remplir'!$F$31:$F$400,'Étape 1 - à remplir'!$E$31:$E$400,MASQ2!J156,'Étape 1 - à remplir'!$G$31:$G$400,"animaux"),SUMIFS('Étape 1 - à remplir'!$F$31:$F$400,'Étape 1 - à remplir'!$E$31:$E$400,MASQ2!J156,'Étape 1 - à remplir'!$O$31:$O$400,S$3)),IF(S$2="Espèce",IF(S$3="Tous",SUMIFS('Étape 1 - à remplir'!$F$31:$F$400,'Étape 1 - à remplir'!$E$31:$E$400,MASQ2!J156,'Étape 1 - à remplir'!$G$31:$G$400,"animaux"),SUMIFS('Étape 1 - à remplir'!$F$31:$F$400,'Étape 1 - à remplir'!$E$31:$E$400,MASQ2!J156,'Étape 1 - à remplir'!$N$31:$N$400,S$3)))))))</f>
        <v>#N/A</v>
      </c>
      <c r="L156" s="97">
        <f t="shared" si="123"/>
        <v>0</v>
      </c>
      <c r="M156" s="56" t="str">
        <f>Données_ATB!BN155</f>
        <v>Enrofloxacine</v>
      </c>
      <c r="N156" s="204" t="str">
        <f>Données_ATB!BO155</f>
        <v/>
      </c>
      <c r="O156" s="97" t="str">
        <f>Données_ATB!BP155</f>
        <v/>
      </c>
      <c r="P156" s="77" t="str">
        <f>Données_ATB!BR155</f>
        <v>Fluoroquinolones</v>
      </c>
      <c r="Q156" s="78" t="str">
        <f>Données_ATB!BS155</f>
        <v/>
      </c>
      <c r="R156" s="79" t="str">
        <f>Données_ATB!BT155</f>
        <v/>
      </c>
      <c r="S156" s="78"/>
      <c r="T156" s="78"/>
      <c r="U156" s="77" t="str">
        <f ca="1"/>
        <v>COLMYC 2,5 % SOLUTION BUVABLE POUR VEAUX</v>
      </c>
      <c r="V156" s="79" t="e">
        <f ca="1"/>
        <v>#N/A</v>
      </c>
      <c r="W156" s="102"/>
      <c r="X156" s="8"/>
      <c r="Y156" s="8"/>
      <c r="Z156" s="8"/>
      <c r="AA156" s="8"/>
      <c r="AB156" s="102"/>
      <c r="AC156" s="8"/>
      <c r="AD156" s="8"/>
      <c r="AE156" s="8"/>
      <c r="AF156" s="8"/>
      <c r="AG156" s="8"/>
      <c r="AH156" s="8"/>
      <c r="AI156" s="8"/>
      <c r="AJ156" s="8"/>
      <c r="AK156" s="8"/>
      <c r="AL156" s="8"/>
      <c r="AM156" s="8"/>
      <c r="AN156" s="8"/>
      <c r="AO156" s="8"/>
      <c r="AP156" s="8"/>
      <c r="AQ156" s="8"/>
      <c r="AR156" s="8"/>
      <c r="AS156" s="8"/>
      <c r="AT156" s="97"/>
      <c r="AV156" s="56"/>
      <c r="AW156" s="8"/>
      <c r="AX156" s="8"/>
      <c r="AY156" s="8"/>
      <c r="AZ156" s="8"/>
      <c r="BA156" s="8"/>
      <c r="BB156" s="8"/>
      <c r="BC156" s="8"/>
      <c r="BD156" s="102" t="str">
        <f t="shared" si="105"/>
        <v>x</v>
      </c>
      <c r="BE156" s="56" t="str">
        <f t="shared" si="106"/>
        <v>COLMYC 2,5 % SOLUTION BUVABLE POUR VEAUX</v>
      </c>
      <c r="BF156" s="204" t="e">
        <f>IF(IF(BN$2="Catégorie",IF(BN$3="Toutes",SUMIFS('Étape 1 - à remplir'!$F$31:$F$400,'Étape 1 - à remplir'!$E$31:$E$400,MASQ2!BE156,'Étape 1 - à remplir'!$G$31:$G$400,"lots"),SUMIFS('Étape 1 - à remplir'!$F$31:$F$400,'Étape 1 - à remplir'!$E$31:$E$400,MASQ2!BE156,'Étape 1 - à remplir'!$C$31:$C$400,BN$3)),IF(BN$2="Âge",IF(BN$3="Tous",SUMIFS('Étape 1 - à remplir'!$F$31:$F$400,'Étape 1 - à remplir'!$E$31:$E$400,MASQ2!BE156,'Étape 1 - à remplir'!$G$31:$G$400,"lots"),SUMIFS('Étape 1 - à remplir'!$F$31:$F$400,'Étape 1 - à remplir'!$E$31:$E$400,MASQ2!BE156,'Étape 1 - à remplir'!$P$31:$P$400,BN$3,'Étape 1 - à remplir'!$G$31:$G$400,"lots")),IF(BN$2="Atelier",IF(BN$3="Tous",SUMIFS('Étape 1 - à remplir'!$F$31:$F$400,'Étape 1 - à remplir'!$E$31:$E$400,MASQ2!BE156,'Étape 1 - à remplir'!$G$31:$G$400,"lots"),SUMIFS('Étape 1 - à remplir'!$F$31:$F$400,'Étape 1 - à remplir'!$E$31:$E$400,MASQ2!BE156,'Étape 1 - à remplir'!$O$31:$O$400,BN$3,'Étape 1 - à remplir'!$G$31:$G$400,"lots")),IF(BN$2="Espèce",IF(BN$3="Tous",SUMIFS('Étape 1 - à remplir'!$F$31:$F$400,'Étape 1 - à remplir'!$E$31:$E$400,MASQ2!BE156,'Étape 1 - à remplir'!$G$31:$G$400,"lots"),SUMIFS('Étape 1 - à remplir'!$F$31:$F$400,'Étape 1 - à remplir'!$E$31:$E$400,MASQ2!BE156,'Étape 1 - à remplir'!$N$31:$N$400,BN$3,'Étape 1 - à remplir'!$G$31:$G$400,"lots"))))))=0,NA(),IF(BN$2="Catégorie",IF(BN$3="Toutes",SUMIFS('Étape 1 - à remplir'!$F$31:$F$400,'Étape 1 - à remplir'!$E$31:$E$400,MASQ2!BE156,'Étape 1 - à remplir'!$G$31:$G$400,"lots"),SUMIFS('Étape 1 - à remplir'!$F$31:$F$400,'Étape 1 - à remplir'!$E$31:$E$400,MASQ2!BE156,'Étape 1 - à remplir'!$C$31:$C$400,BN$3)),IF(BN$2="Âge",IF(BN$3="Tous",SUMIFS('Étape 1 - à remplir'!$F$31:$F$400,'Étape 1 - à remplir'!$E$31:$E$400,MASQ2!BE156,'Étape 1 - à remplir'!$G$31:$G$400,"lots"),SUMIFS('Étape 1 - à remplir'!$F$31:$F$400,'Étape 1 - à remplir'!$E$31:$E$400,MASQ2!BE156,'Étape 1 - à remplir'!$P$31:$P$400,BN$3,'Étape 1 - à remplir'!$G$31:$G$400,"lots")),IF(BN$2="Atelier",IF(BN$3="Tous",SUMIFS('Étape 1 - à remplir'!$F$31:$F$400,'Étape 1 - à remplir'!$E$31:$E$400,MASQ2!BE156,'Étape 1 - à remplir'!$G$31:$G$400,"lots"),SUMIFS('Étape 1 - à remplir'!$F$31:$F$400,'Étape 1 - à remplir'!$E$31:$E$400,MASQ2!BE156,'Étape 1 - à remplir'!$O$31:$O$400,BN$3,'Étape 1 - à remplir'!$G$31:$G$400,"lots")),IF(BN$2="Espèce",IF(BN$3="Tous",SUMIFS('Étape 1 - à remplir'!$F$31:$F$400,'Étape 1 - à remplir'!$E$31:$E$400,MASQ2!BE156,'Étape 1 - à remplir'!$G$31:$G$400,"lots"),SUMIFS('Étape 1 - à remplir'!$F$31:$F$400,'Étape 1 - à remplir'!$E$31:$E$400,MASQ2!BE156,'Étape 1 - à remplir'!$N$31:$N$400,BN$3,'Étape 1 - à remplir'!$G$31:$G$400,"lots")))))))</f>
        <v>#N/A</v>
      </c>
      <c r="BG156" s="204">
        <f t="shared" si="121"/>
        <v>0</v>
      </c>
      <c r="BH156" s="204" t="str">
        <f t="shared" si="107"/>
        <v>Enrofloxacine</v>
      </c>
      <c r="BI156" s="204" t="str">
        <f t="shared" si="108"/>
        <v/>
      </c>
      <c r="BJ156" s="204" t="str">
        <f t="shared" si="109"/>
        <v/>
      </c>
      <c r="BK156" s="204" t="str">
        <f t="shared" si="110"/>
        <v>Fluoroquinolones</v>
      </c>
      <c r="BL156" s="204" t="str">
        <f t="shared" si="111"/>
        <v/>
      </c>
      <c r="BM156" s="97" t="str">
        <f t="shared" si="112"/>
        <v/>
      </c>
      <c r="BN156" s="78"/>
      <c r="BO156" s="78"/>
      <c r="BP156" s="77" t="str">
        <f ca="1"/>
        <v>COLMYC 2,5 % SOLUTION BUVABLE POUR VEAUX</v>
      </c>
      <c r="BQ156" s="79" t="e">
        <f ca="1"/>
        <v>#N/A</v>
      </c>
      <c r="BR156" s="102"/>
      <c r="BS156" s="8"/>
      <c r="BT156" s="8"/>
      <c r="BU156" s="8"/>
      <c r="BV156" s="8"/>
      <c r="BW156" s="8"/>
      <c r="BX156" s="8"/>
      <c r="BY156" s="78"/>
      <c r="BZ156" s="8"/>
      <c r="CA156" s="8"/>
      <c r="CB156" s="8"/>
      <c r="CC156" s="8"/>
      <c r="CD156" s="8"/>
      <c r="CE156" s="8"/>
      <c r="CF156" s="8"/>
      <c r="CG156" s="8"/>
      <c r="CH156" s="8"/>
      <c r="CI156" s="8"/>
      <c r="CJ156" s="8"/>
      <c r="CK156" s="8"/>
      <c r="CL156" s="8"/>
      <c r="CM156" s="8"/>
      <c r="CN156" s="8"/>
      <c r="CO156" s="97"/>
      <c r="CQ156" s="56"/>
      <c r="CR156" s="8"/>
      <c r="CS156" s="8"/>
      <c r="CT156" s="8"/>
      <c r="CU156" s="8"/>
      <c r="CV156" s="8"/>
      <c r="CW156" s="8"/>
      <c r="CX156" s="8"/>
      <c r="CY156" s="102" t="str">
        <f t="shared" si="113"/>
        <v>x</v>
      </c>
      <c r="CZ156" s="56" t="str">
        <f t="shared" si="114"/>
        <v>COLMYC 2,5 % SOLUTION BUVABLE POUR VEAUX</v>
      </c>
      <c r="DA156" s="204" t="e">
        <f>IF(IF(DI$2="Catégorie",IF(DI$3="Toutes",SUMIFS('Étape 1 - à remplir'!$F$31:$F$400,'Étape 1 - à remplir'!$E$31:$E$400,MASQ2!CZ156,'Étape 1 - à remplir'!$G$31:$G$400,"kg"),SUMIFS('Étape 1 - à remplir'!$F$31:$F$400,'Étape 1 - à remplir'!$E$31:$E$400,MASQ2!CZ156,'Étape 1 - à remplir'!$C$31:$C$400,DI$3)),IF(DI$2="Âge",IF(DI$3="Tous",SUMIFS('Étape 1 - à remplir'!$F$31:$F$400,'Étape 1 - à remplir'!$E$31:$E$400,MASQ2!CZ156,'Étape 1 - à remplir'!$G$31:$G$400,"kg"),SUMIFS('Étape 1 - à remplir'!$F$31:$F$400,'Étape 1 - à remplir'!$E$31:$E$400,MASQ2!CZ156,'Étape 1 - à remplir'!$P$31:$P$400,DI$3,'Étape 1 - à remplir'!$G$31:$G$400,"kg")),IF(DI$2="Atelier",IF(DI$3="Tous",SUMIFS('Étape 1 - à remplir'!$F$31:$F$400,'Étape 1 - à remplir'!$E$31:$E$400,MASQ2!CZ156,'Étape 1 - à remplir'!$G$31:$G$400,"kg"),SUMIFS('Étape 1 - à remplir'!$F$31:$F$400,'Étape 1 - à remplir'!$E$31:$E$400,MASQ2!CZ156,'Étape 1 - à remplir'!$O$31:$O$400,DI$3,'Étape 1 - à remplir'!$G$31:$G$400,"kg")),IF(DI$2="Espèce",IF(DI$3="Tous",SUMIFS('Étape 1 - à remplir'!$F$31:$F$400,'Étape 1 - à remplir'!$E$31:$E$400,MASQ2!CZ156,'Étape 1 - à remplir'!$G$31:$G$400,"kg"),SUMIFS('Étape 1 - à remplir'!$F$31:$F$400,'Étape 1 - à remplir'!$E$31:$E$400,MASQ2!CZ156,'Étape 1 - à remplir'!$N$31:$N$400,DI$3,'Étape 1 - à remplir'!$G$31:$G$400,"kg"))))))=0,NA(),IF(DI$2="Catégorie",IF(DI$3="Toutes",SUMIFS('Étape 1 - à remplir'!$F$31:$F$400,'Étape 1 - à remplir'!$E$31:$E$400,MASQ2!CZ156,'Étape 1 - à remplir'!$G$31:$G$400,"kg"),SUMIFS('Étape 1 - à remplir'!$F$31:$F$400,'Étape 1 - à remplir'!$E$31:$E$400,MASQ2!CZ156,'Étape 1 - à remplir'!$C$31:$C$400,DI$3)),IF(DI$2="Âge",IF(DI$3="Tous",SUMIFS('Étape 1 - à remplir'!$F$31:$F$400,'Étape 1 - à remplir'!$E$31:$E$400,MASQ2!CZ156,'Étape 1 - à remplir'!$G$31:$G$400,"kg"),SUMIFS('Étape 1 - à remplir'!$F$31:$F$400,'Étape 1 - à remplir'!$E$31:$E$400,MASQ2!CZ156,'Étape 1 - à remplir'!$P$31:$P$400,DI$3,'Étape 1 - à remplir'!$G$31:$G$400,"kg")),IF(DI$2="Atelier",IF(DI$3="Tous",SUMIFS('Étape 1 - à remplir'!$F$31:$F$400,'Étape 1 - à remplir'!$E$31:$E$400,MASQ2!CZ156,'Étape 1 - à remplir'!$G$31:$G$400,"kg"),SUMIFS('Étape 1 - à remplir'!$F$31:$F$400,'Étape 1 - à remplir'!$E$31:$E$400,MASQ2!CZ156,'Étape 1 - à remplir'!$O$31:$O$400,DI$3,'Étape 1 - à remplir'!$G$31:$G$400,"kg")),IF(DI$2="Espèce",IF(DI$3="Tous",SUMIFS('Étape 1 - à remplir'!$F$31:$F$400,'Étape 1 - à remplir'!$E$31:$E$400,MASQ2!CZ156,'Étape 1 - à remplir'!$G$31:$G$400,"kg"),SUMIFS('Étape 1 - à remplir'!$F$31:$F$400,'Étape 1 - à remplir'!$E$31:$E$400,MASQ2!CZ156,'Étape 1 - à remplir'!$N$31:$N$400,DI$3,'Étape 1 - à remplir'!$G$31:$G$400,"kg")))))))</f>
        <v>#N/A</v>
      </c>
      <c r="DB156" s="104">
        <f t="shared" si="122"/>
        <v>0</v>
      </c>
      <c r="DC156" s="204" t="str">
        <f t="shared" si="115"/>
        <v>Enrofloxacine</v>
      </c>
      <c r="DD156" s="204" t="str">
        <f t="shared" si="116"/>
        <v/>
      </c>
      <c r="DE156" s="204" t="str">
        <f t="shared" si="117"/>
        <v/>
      </c>
      <c r="DF156" s="204" t="str">
        <f t="shared" si="118"/>
        <v>Fluoroquinolones</v>
      </c>
      <c r="DG156" s="204" t="str">
        <f t="shared" si="119"/>
        <v/>
      </c>
      <c r="DH156" s="97" t="str">
        <f t="shared" si="120"/>
        <v/>
      </c>
      <c r="DI156" s="78"/>
      <c r="DJ156" s="78"/>
      <c r="DK156" s="77" t="str">
        <f ca="1"/>
        <v>COLMYC 2,5 % SOLUTION BUVABLE POUR VEAUX</v>
      </c>
      <c r="DL156" s="79" t="e">
        <f ca="1"/>
        <v>#N/A</v>
      </c>
      <c r="DM156" s="102"/>
      <c r="DN156" s="8"/>
      <c r="DO156" s="8"/>
      <c r="DP156" s="8"/>
      <c r="DQ156" s="8"/>
      <c r="DR156" s="8"/>
      <c r="DS156" s="8"/>
      <c r="DT156" s="8"/>
      <c r="DU156" s="8"/>
      <c r="DV156" s="8"/>
      <c r="DW156" s="8"/>
      <c r="DX156" s="8"/>
      <c r="DY156" s="8"/>
      <c r="DZ156" s="8"/>
      <c r="EA156" s="8"/>
      <c r="EB156" s="8"/>
      <c r="EC156" s="8"/>
      <c r="ED156" s="8"/>
      <c r="EE156" s="8"/>
      <c r="EF156" s="8"/>
      <c r="EG156" s="8"/>
      <c r="EH156" s="8"/>
      <c r="EI156" s="8"/>
      <c r="EJ156" s="97"/>
    </row>
    <row r="157" spans="1:140" x14ac:dyDescent="0.25">
      <c r="A157" s="56"/>
      <c r="B157" s="8"/>
      <c r="C157" s="8"/>
      <c r="D157" s="8"/>
      <c r="E157" s="8"/>
      <c r="F157" s="8"/>
      <c r="G157" s="8"/>
      <c r="H157" s="8"/>
      <c r="I157" s="102" t="str">
        <f>INDEX(Données_ATB!BE:BV,MATCH(MASQ2!J157,Données_ATB!BE:BE,0),18)</f>
        <v/>
      </c>
      <c r="J157" s="77" t="str">
        <f>Données_ATB!BE156</f>
        <v>COMPOMIX V AMPICILLINE</v>
      </c>
      <c r="K157" s="204" t="e">
        <f>IF(IF(S$2="Catégorie",IF(S$3="Toutes",SUMIFS('Étape 1 - à remplir'!$F$31:$F$400,'Étape 1 - à remplir'!$E$31:$E$400,MASQ2!J157,'Étape 1 - à remplir'!$G$31:$G$400,"animaux"),SUMIFS('Étape 1 - à remplir'!$F$31:$F$400,'Étape 1 - à remplir'!$E$31:$E$400,MASQ2!J157,'Étape 1 - à remplir'!$C$31:$C$400,S$3)),IF(S$2="Âge",IF(S$3="Tous",SUMIFS('Étape 1 - à remplir'!$F$31:$F$400,'Étape 1 - à remplir'!$E$31:$E$400,MASQ2!J157,'Étape 1 - à remplir'!$G$31:$G$400,"animaux"),SUMIFS('Étape 1 - à remplir'!$F$31:$F$400,'Étape 1 - à remplir'!$E$31:$E$400,MASQ2!J157,'Étape 1 - à remplir'!$P$31:$P$400,S$3)),IF(S$2="Atelier",IF(S$3="Tous",SUMIFS('Étape 1 - à remplir'!$F$31:$F$400,'Étape 1 - à remplir'!$E$31:$E$400,MASQ2!J157,'Étape 1 - à remplir'!$G$31:$G$400,"animaux"),SUMIFS('Étape 1 - à remplir'!$F$31:$F$400,'Étape 1 - à remplir'!$E$31:$E$400,MASQ2!J157,'Étape 1 - à remplir'!$O$31:$O$400,S$3)),IF(S$2="Espèce",IF(S$3="Tous",SUMIFS('Étape 1 - à remplir'!$F$31:$F$400,'Étape 1 - à remplir'!$E$31:$E$400,MASQ2!J157,'Étape 1 - à remplir'!$G$31:$G$400,"animaux"),SUMIFS('Étape 1 - à remplir'!$F$31:$F$400,'Étape 1 - à remplir'!$E$31:$E$400,MASQ2!J157,'Étape 1 - à remplir'!$N$31:$N$400,S$3))))))=0,NA(),IF(S$2="Catégorie",IF(S$3="Toutes",SUMIFS('Étape 1 - à remplir'!$F$31:$F$400,'Étape 1 - à remplir'!$E$31:$E$400,MASQ2!J157,'Étape 1 - à remplir'!$G$31:$G$400,"animaux"),SUMIFS('Étape 1 - à remplir'!$F$31:$F$400,'Étape 1 - à remplir'!$E$31:$E$400,MASQ2!J157,'Étape 1 - à remplir'!$C$31:$C$400,S$3)),IF(S$2="Âge",IF(S$3="Tous",SUMIFS('Étape 1 - à remplir'!$F$31:$F$400,'Étape 1 - à remplir'!$E$31:$E$400,MASQ2!J157,'Étape 1 - à remplir'!$G$31:$G$400,"animaux"),SUMIFS('Étape 1 - à remplir'!$F$31:$F$400,'Étape 1 - à remplir'!$E$31:$E$400,MASQ2!J157,'Étape 1 - à remplir'!$P$31:$P$400,S$3)),IF(S$2="Atelier",IF(S$3="Tous",SUMIFS('Étape 1 - à remplir'!$F$31:$F$400,'Étape 1 - à remplir'!$E$31:$E$400,MASQ2!J157,'Étape 1 - à remplir'!$G$31:$G$400,"animaux"),SUMIFS('Étape 1 - à remplir'!$F$31:$F$400,'Étape 1 - à remplir'!$E$31:$E$400,MASQ2!J157,'Étape 1 - à remplir'!$O$31:$O$400,S$3)),IF(S$2="Espèce",IF(S$3="Tous",SUMIFS('Étape 1 - à remplir'!$F$31:$F$400,'Étape 1 - à remplir'!$E$31:$E$400,MASQ2!J157,'Étape 1 - à remplir'!$G$31:$G$400,"animaux"),SUMIFS('Étape 1 - à remplir'!$F$31:$F$400,'Étape 1 - à remplir'!$E$31:$E$400,MASQ2!J157,'Étape 1 - à remplir'!$N$31:$N$400,S$3)))))))</f>
        <v>#N/A</v>
      </c>
      <c r="L157" s="97">
        <f t="shared" si="123"/>
        <v>0</v>
      </c>
      <c r="M157" s="56" t="str">
        <f>Données_ATB!BN156</f>
        <v>Ampicilline</v>
      </c>
      <c r="N157" s="204" t="str">
        <f>Données_ATB!BO156</f>
        <v/>
      </c>
      <c r="O157" s="97" t="str">
        <f>Données_ATB!BP156</f>
        <v/>
      </c>
      <c r="P157" s="77" t="str">
        <f>Données_ATB!BR156</f>
        <v>Penicillines</v>
      </c>
      <c r="Q157" s="78" t="str">
        <f>Données_ATB!BS156</f>
        <v/>
      </c>
      <c r="R157" s="79" t="str">
        <f>Données_ATB!BT156</f>
        <v/>
      </c>
      <c r="S157" s="78"/>
      <c r="T157" s="78"/>
      <c r="U157" s="77" t="str">
        <f ca="1"/>
        <v>COMPOMIX V AMPICILLINE</v>
      </c>
      <c r="V157" s="79" t="e">
        <f ca="1"/>
        <v>#N/A</v>
      </c>
      <c r="W157" s="102"/>
      <c r="X157" s="8"/>
      <c r="Y157" s="8"/>
      <c r="Z157" s="8"/>
      <c r="AA157" s="8"/>
      <c r="AB157" s="102"/>
      <c r="AC157" s="8"/>
      <c r="AD157" s="8"/>
      <c r="AE157" s="8"/>
      <c r="AF157" s="8"/>
      <c r="AG157" s="8"/>
      <c r="AH157" s="8"/>
      <c r="AI157" s="8"/>
      <c r="AJ157" s="8"/>
      <c r="AK157" s="8"/>
      <c r="AL157" s="8"/>
      <c r="AM157" s="8"/>
      <c r="AN157" s="8"/>
      <c r="AO157" s="8"/>
      <c r="AP157" s="8"/>
      <c r="AQ157" s="8"/>
      <c r="AR157" s="8"/>
      <c r="AS157" s="8"/>
      <c r="AT157" s="97"/>
      <c r="AV157" s="56"/>
      <c r="AW157" s="8"/>
      <c r="AX157" s="8"/>
      <c r="AY157" s="8"/>
      <c r="AZ157" s="8"/>
      <c r="BA157" s="8"/>
      <c r="BB157" s="8"/>
      <c r="BC157" s="8"/>
      <c r="BD157" s="102" t="str">
        <f t="shared" si="105"/>
        <v/>
      </c>
      <c r="BE157" s="56" t="str">
        <f t="shared" si="106"/>
        <v>COMPOMIX V AMPICILLINE</v>
      </c>
      <c r="BF157" s="204" t="e">
        <f>IF(IF(BN$2="Catégorie",IF(BN$3="Toutes",SUMIFS('Étape 1 - à remplir'!$F$31:$F$400,'Étape 1 - à remplir'!$E$31:$E$400,MASQ2!BE157,'Étape 1 - à remplir'!$G$31:$G$400,"lots"),SUMIFS('Étape 1 - à remplir'!$F$31:$F$400,'Étape 1 - à remplir'!$E$31:$E$400,MASQ2!BE157,'Étape 1 - à remplir'!$C$31:$C$400,BN$3)),IF(BN$2="Âge",IF(BN$3="Tous",SUMIFS('Étape 1 - à remplir'!$F$31:$F$400,'Étape 1 - à remplir'!$E$31:$E$400,MASQ2!BE157,'Étape 1 - à remplir'!$G$31:$G$400,"lots"),SUMIFS('Étape 1 - à remplir'!$F$31:$F$400,'Étape 1 - à remplir'!$E$31:$E$400,MASQ2!BE157,'Étape 1 - à remplir'!$P$31:$P$400,BN$3,'Étape 1 - à remplir'!$G$31:$G$400,"lots")),IF(BN$2="Atelier",IF(BN$3="Tous",SUMIFS('Étape 1 - à remplir'!$F$31:$F$400,'Étape 1 - à remplir'!$E$31:$E$400,MASQ2!BE157,'Étape 1 - à remplir'!$G$31:$G$400,"lots"),SUMIFS('Étape 1 - à remplir'!$F$31:$F$400,'Étape 1 - à remplir'!$E$31:$E$400,MASQ2!BE157,'Étape 1 - à remplir'!$O$31:$O$400,BN$3,'Étape 1 - à remplir'!$G$31:$G$400,"lots")),IF(BN$2="Espèce",IF(BN$3="Tous",SUMIFS('Étape 1 - à remplir'!$F$31:$F$400,'Étape 1 - à remplir'!$E$31:$E$400,MASQ2!BE157,'Étape 1 - à remplir'!$G$31:$G$400,"lots"),SUMIFS('Étape 1 - à remplir'!$F$31:$F$400,'Étape 1 - à remplir'!$E$31:$E$400,MASQ2!BE157,'Étape 1 - à remplir'!$N$31:$N$400,BN$3,'Étape 1 - à remplir'!$G$31:$G$400,"lots"))))))=0,NA(),IF(BN$2="Catégorie",IF(BN$3="Toutes",SUMIFS('Étape 1 - à remplir'!$F$31:$F$400,'Étape 1 - à remplir'!$E$31:$E$400,MASQ2!BE157,'Étape 1 - à remplir'!$G$31:$G$400,"lots"),SUMIFS('Étape 1 - à remplir'!$F$31:$F$400,'Étape 1 - à remplir'!$E$31:$E$400,MASQ2!BE157,'Étape 1 - à remplir'!$C$31:$C$400,BN$3)),IF(BN$2="Âge",IF(BN$3="Tous",SUMIFS('Étape 1 - à remplir'!$F$31:$F$400,'Étape 1 - à remplir'!$E$31:$E$400,MASQ2!BE157,'Étape 1 - à remplir'!$G$31:$G$400,"lots"),SUMIFS('Étape 1 - à remplir'!$F$31:$F$400,'Étape 1 - à remplir'!$E$31:$E$400,MASQ2!BE157,'Étape 1 - à remplir'!$P$31:$P$400,BN$3,'Étape 1 - à remplir'!$G$31:$G$400,"lots")),IF(BN$2="Atelier",IF(BN$3="Tous",SUMIFS('Étape 1 - à remplir'!$F$31:$F$400,'Étape 1 - à remplir'!$E$31:$E$400,MASQ2!BE157,'Étape 1 - à remplir'!$G$31:$G$400,"lots"),SUMIFS('Étape 1 - à remplir'!$F$31:$F$400,'Étape 1 - à remplir'!$E$31:$E$400,MASQ2!BE157,'Étape 1 - à remplir'!$O$31:$O$400,BN$3,'Étape 1 - à remplir'!$G$31:$G$400,"lots")),IF(BN$2="Espèce",IF(BN$3="Tous",SUMIFS('Étape 1 - à remplir'!$F$31:$F$400,'Étape 1 - à remplir'!$E$31:$E$400,MASQ2!BE157,'Étape 1 - à remplir'!$G$31:$G$400,"lots"),SUMIFS('Étape 1 - à remplir'!$F$31:$F$400,'Étape 1 - à remplir'!$E$31:$E$400,MASQ2!BE157,'Étape 1 - à remplir'!$N$31:$N$400,BN$3,'Étape 1 - à remplir'!$G$31:$G$400,"lots")))))))</f>
        <v>#N/A</v>
      </c>
      <c r="BG157" s="204">
        <f t="shared" si="121"/>
        <v>0</v>
      </c>
      <c r="BH157" s="204" t="str">
        <f t="shared" si="107"/>
        <v>Ampicilline</v>
      </c>
      <c r="BI157" s="204" t="str">
        <f t="shared" si="108"/>
        <v/>
      </c>
      <c r="BJ157" s="204" t="str">
        <f t="shared" si="109"/>
        <v/>
      </c>
      <c r="BK157" s="204" t="str">
        <f t="shared" si="110"/>
        <v>Penicillines</v>
      </c>
      <c r="BL157" s="204" t="str">
        <f t="shared" si="111"/>
        <v/>
      </c>
      <c r="BM157" s="97" t="str">
        <f t="shared" si="112"/>
        <v/>
      </c>
      <c r="BN157" s="78"/>
      <c r="BO157" s="78"/>
      <c r="BP157" s="77" t="str">
        <f ca="1"/>
        <v>COMPOMIX V AMPICILLINE</v>
      </c>
      <c r="BQ157" s="79" t="e">
        <f ca="1"/>
        <v>#N/A</v>
      </c>
      <c r="BR157" s="102"/>
      <c r="BS157" s="8"/>
      <c r="BT157" s="8"/>
      <c r="BU157" s="8"/>
      <c r="BV157" s="8"/>
      <c r="BW157" s="8"/>
      <c r="BX157" s="8"/>
      <c r="BY157" s="83"/>
      <c r="BZ157" s="8"/>
      <c r="CA157" s="8"/>
      <c r="CB157" s="8"/>
      <c r="CC157" s="8"/>
      <c r="CD157" s="8"/>
      <c r="CE157" s="8"/>
      <c r="CF157" s="8"/>
      <c r="CG157" s="8"/>
      <c r="CH157" s="8"/>
      <c r="CI157" s="8"/>
      <c r="CJ157" s="8"/>
      <c r="CK157" s="8"/>
      <c r="CL157" s="8"/>
      <c r="CM157" s="8"/>
      <c r="CN157" s="8"/>
      <c r="CO157" s="97"/>
      <c r="CQ157" s="56"/>
      <c r="CR157" s="8"/>
      <c r="CS157" s="8"/>
      <c r="CT157" s="8"/>
      <c r="CU157" s="8"/>
      <c r="CV157" s="8"/>
      <c r="CW157" s="8"/>
      <c r="CX157" s="8"/>
      <c r="CY157" s="102" t="str">
        <f t="shared" si="113"/>
        <v/>
      </c>
      <c r="CZ157" s="56" t="str">
        <f t="shared" si="114"/>
        <v>COMPOMIX V AMPICILLINE</v>
      </c>
      <c r="DA157" s="204" t="e">
        <f>IF(IF(DI$2="Catégorie",IF(DI$3="Toutes",SUMIFS('Étape 1 - à remplir'!$F$31:$F$400,'Étape 1 - à remplir'!$E$31:$E$400,MASQ2!CZ157,'Étape 1 - à remplir'!$G$31:$G$400,"kg"),SUMIFS('Étape 1 - à remplir'!$F$31:$F$400,'Étape 1 - à remplir'!$E$31:$E$400,MASQ2!CZ157,'Étape 1 - à remplir'!$C$31:$C$400,DI$3)),IF(DI$2="Âge",IF(DI$3="Tous",SUMIFS('Étape 1 - à remplir'!$F$31:$F$400,'Étape 1 - à remplir'!$E$31:$E$400,MASQ2!CZ157,'Étape 1 - à remplir'!$G$31:$G$400,"kg"),SUMIFS('Étape 1 - à remplir'!$F$31:$F$400,'Étape 1 - à remplir'!$E$31:$E$400,MASQ2!CZ157,'Étape 1 - à remplir'!$P$31:$P$400,DI$3,'Étape 1 - à remplir'!$G$31:$G$400,"kg")),IF(DI$2="Atelier",IF(DI$3="Tous",SUMIFS('Étape 1 - à remplir'!$F$31:$F$400,'Étape 1 - à remplir'!$E$31:$E$400,MASQ2!CZ157,'Étape 1 - à remplir'!$G$31:$G$400,"kg"),SUMIFS('Étape 1 - à remplir'!$F$31:$F$400,'Étape 1 - à remplir'!$E$31:$E$400,MASQ2!CZ157,'Étape 1 - à remplir'!$O$31:$O$400,DI$3,'Étape 1 - à remplir'!$G$31:$G$400,"kg")),IF(DI$2="Espèce",IF(DI$3="Tous",SUMIFS('Étape 1 - à remplir'!$F$31:$F$400,'Étape 1 - à remplir'!$E$31:$E$400,MASQ2!CZ157,'Étape 1 - à remplir'!$G$31:$G$400,"kg"),SUMIFS('Étape 1 - à remplir'!$F$31:$F$400,'Étape 1 - à remplir'!$E$31:$E$400,MASQ2!CZ157,'Étape 1 - à remplir'!$N$31:$N$400,DI$3,'Étape 1 - à remplir'!$G$31:$G$400,"kg"))))))=0,NA(),IF(DI$2="Catégorie",IF(DI$3="Toutes",SUMIFS('Étape 1 - à remplir'!$F$31:$F$400,'Étape 1 - à remplir'!$E$31:$E$400,MASQ2!CZ157,'Étape 1 - à remplir'!$G$31:$G$400,"kg"),SUMIFS('Étape 1 - à remplir'!$F$31:$F$400,'Étape 1 - à remplir'!$E$31:$E$400,MASQ2!CZ157,'Étape 1 - à remplir'!$C$31:$C$400,DI$3)),IF(DI$2="Âge",IF(DI$3="Tous",SUMIFS('Étape 1 - à remplir'!$F$31:$F$400,'Étape 1 - à remplir'!$E$31:$E$400,MASQ2!CZ157,'Étape 1 - à remplir'!$G$31:$G$400,"kg"),SUMIFS('Étape 1 - à remplir'!$F$31:$F$400,'Étape 1 - à remplir'!$E$31:$E$400,MASQ2!CZ157,'Étape 1 - à remplir'!$P$31:$P$400,DI$3,'Étape 1 - à remplir'!$G$31:$G$400,"kg")),IF(DI$2="Atelier",IF(DI$3="Tous",SUMIFS('Étape 1 - à remplir'!$F$31:$F$400,'Étape 1 - à remplir'!$E$31:$E$400,MASQ2!CZ157,'Étape 1 - à remplir'!$G$31:$G$400,"kg"),SUMIFS('Étape 1 - à remplir'!$F$31:$F$400,'Étape 1 - à remplir'!$E$31:$E$400,MASQ2!CZ157,'Étape 1 - à remplir'!$O$31:$O$400,DI$3,'Étape 1 - à remplir'!$G$31:$G$400,"kg")),IF(DI$2="Espèce",IF(DI$3="Tous",SUMIFS('Étape 1 - à remplir'!$F$31:$F$400,'Étape 1 - à remplir'!$E$31:$E$400,MASQ2!CZ157,'Étape 1 - à remplir'!$G$31:$G$400,"kg"),SUMIFS('Étape 1 - à remplir'!$F$31:$F$400,'Étape 1 - à remplir'!$E$31:$E$400,MASQ2!CZ157,'Étape 1 - à remplir'!$N$31:$N$400,DI$3,'Étape 1 - à remplir'!$G$31:$G$400,"kg")))))))</f>
        <v>#N/A</v>
      </c>
      <c r="DB157" s="104">
        <f t="shared" si="122"/>
        <v>0</v>
      </c>
      <c r="DC157" s="204" t="str">
        <f t="shared" si="115"/>
        <v>Ampicilline</v>
      </c>
      <c r="DD157" s="204" t="str">
        <f t="shared" si="116"/>
        <v/>
      </c>
      <c r="DE157" s="204" t="str">
        <f t="shared" si="117"/>
        <v/>
      </c>
      <c r="DF157" s="204" t="str">
        <f t="shared" si="118"/>
        <v>Penicillines</v>
      </c>
      <c r="DG157" s="204" t="str">
        <f t="shared" si="119"/>
        <v/>
      </c>
      <c r="DH157" s="97" t="str">
        <f t="shared" si="120"/>
        <v/>
      </c>
      <c r="DI157" s="78"/>
      <c r="DJ157" s="78"/>
      <c r="DK157" s="77" t="str">
        <f ca="1"/>
        <v>COMPOMIX V AMPICILLINE</v>
      </c>
      <c r="DL157" s="79" t="e">
        <f ca="1"/>
        <v>#N/A</v>
      </c>
      <c r="DM157" s="102"/>
      <c r="DN157" s="8"/>
      <c r="DO157" s="8"/>
      <c r="DP157" s="8"/>
      <c r="DQ157" s="8"/>
      <c r="DR157" s="8"/>
      <c r="DS157" s="8"/>
      <c r="DT157" s="8"/>
      <c r="DU157" s="8"/>
      <c r="DV157" s="8"/>
      <c r="DW157" s="8"/>
      <c r="DX157" s="8"/>
      <c r="DY157" s="8"/>
      <c r="DZ157" s="8"/>
      <c r="EA157" s="8"/>
      <c r="EB157" s="8"/>
      <c r="EC157" s="8"/>
      <c r="ED157" s="8"/>
      <c r="EE157" s="8"/>
      <c r="EF157" s="8"/>
      <c r="EG157" s="8"/>
      <c r="EH157" s="8"/>
      <c r="EI157" s="8"/>
      <c r="EJ157" s="97"/>
    </row>
    <row r="158" spans="1:140" x14ac:dyDescent="0.25">
      <c r="A158" s="56"/>
      <c r="B158" s="8"/>
      <c r="C158" s="8"/>
      <c r="D158" s="8"/>
      <c r="E158" s="8"/>
      <c r="F158" s="8"/>
      <c r="G158" s="8"/>
      <c r="H158" s="8"/>
      <c r="I158" s="102" t="str">
        <f>INDEX(Données_ATB!BE:BV,MATCH(MASQ2!J158,Données_ATB!BE:BE,0),18)</f>
        <v>x</v>
      </c>
      <c r="J158" s="77" t="str">
        <f>Données_ATB!BE157</f>
        <v>COMPOMIX V COLI 1.000</v>
      </c>
      <c r="K158" s="204" t="e">
        <f>IF(IF(S$2="Catégorie",IF(S$3="Toutes",SUMIFS('Étape 1 - à remplir'!$F$31:$F$400,'Étape 1 - à remplir'!$E$31:$E$400,MASQ2!J158,'Étape 1 - à remplir'!$G$31:$G$400,"animaux"),SUMIFS('Étape 1 - à remplir'!$F$31:$F$400,'Étape 1 - à remplir'!$E$31:$E$400,MASQ2!J158,'Étape 1 - à remplir'!$C$31:$C$400,S$3)),IF(S$2="Âge",IF(S$3="Tous",SUMIFS('Étape 1 - à remplir'!$F$31:$F$400,'Étape 1 - à remplir'!$E$31:$E$400,MASQ2!J158,'Étape 1 - à remplir'!$G$31:$G$400,"animaux"),SUMIFS('Étape 1 - à remplir'!$F$31:$F$400,'Étape 1 - à remplir'!$E$31:$E$400,MASQ2!J158,'Étape 1 - à remplir'!$P$31:$P$400,S$3)),IF(S$2="Atelier",IF(S$3="Tous",SUMIFS('Étape 1 - à remplir'!$F$31:$F$400,'Étape 1 - à remplir'!$E$31:$E$400,MASQ2!J158,'Étape 1 - à remplir'!$G$31:$G$400,"animaux"),SUMIFS('Étape 1 - à remplir'!$F$31:$F$400,'Étape 1 - à remplir'!$E$31:$E$400,MASQ2!J158,'Étape 1 - à remplir'!$O$31:$O$400,S$3)),IF(S$2="Espèce",IF(S$3="Tous",SUMIFS('Étape 1 - à remplir'!$F$31:$F$400,'Étape 1 - à remplir'!$E$31:$E$400,MASQ2!J158,'Étape 1 - à remplir'!$G$31:$G$400,"animaux"),SUMIFS('Étape 1 - à remplir'!$F$31:$F$400,'Étape 1 - à remplir'!$E$31:$E$400,MASQ2!J158,'Étape 1 - à remplir'!$N$31:$N$400,S$3))))))=0,NA(),IF(S$2="Catégorie",IF(S$3="Toutes",SUMIFS('Étape 1 - à remplir'!$F$31:$F$400,'Étape 1 - à remplir'!$E$31:$E$400,MASQ2!J158,'Étape 1 - à remplir'!$G$31:$G$400,"animaux"),SUMIFS('Étape 1 - à remplir'!$F$31:$F$400,'Étape 1 - à remplir'!$E$31:$E$400,MASQ2!J158,'Étape 1 - à remplir'!$C$31:$C$400,S$3)),IF(S$2="Âge",IF(S$3="Tous",SUMIFS('Étape 1 - à remplir'!$F$31:$F$400,'Étape 1 - à remplir'!$E$31:$E$400,MASQ2!J158,'Étape 1 - à remplir'!$G$31:$G$400,"animaux"),SUMIFS('Étape 1 - à remplir'!$F$31:$F$400,'Étape 1 - à remplir'!$E$31:$E$400,MASQ2!J158,'Étape 1 - à remplir'!$P$31:$P$400,S$3)),IF(S$2="Atelier",IF(S$3="Tous",SUMIFS('Étape 1 - à remplir'!$F$31:$F$400,'Étape 1 - à remplir'!$E$31:$E$400,MASQ2!J158,'Étape 1 - à remplir'!$G$31:$G$400,"animaux"),SUMIFS('Étape 1 - à remplir'!$F$31:$F$400,'Étape 1 - à remplir'!$E$31:$E$400,MASQ2!J158,'Étape 1 - à remplir'!$O$31:$O$400,S$3)),IF(S$2="Espèce",IF(S$3="Tous",SUMIFS('Étape 1 - à remplir'!$F$31:$F$400,'Étape 1 - à remplir'!$E$31:$E$400,MASQ2!J158,'Étape 1 - à remplir'!$G$31:$G$400,"animaux"),SUMIFS('Étape 1 - à remplir'!$F$31:$F$400,'Étape 1 - à remplir'!$E$31:$E$400,MASQ2!J158,'Étape 1 - à remplir'!$N$31:$N$400,S$3)))))))</f>
        <v>#N/A</v>
      </c>
      <c r="L158" s="97">
        <f t="shared" si="123"/>
        <v>0</v>
      </c>
      <c r="M158" s="56" t="str">
        <f>Données_ATB!BN157</f>
        <v>Colistine</v>
      </c>
      <c r="N158" s="204" t="str">
        <f>Données_ATB!BO157</f>
        <v/>
      </c>
      <c r="O158" s="97" t="str">
        <f>Données_ATB!BP157</f>
        <v/>
      </c>
      <c r="P158" s="77" t="str">
        <f>Données_ATB!BR157</f>
        <v>Polypeptides</v>
      </c>
      <c r="Q158" s="78" t="str">
        <f>Données_ATB!BS157</f>
        <v/>
      </c>
      <c r="R158" s="79" t="str">
        <f>Données_ATB!BT157</f>
        <v/>
      </c>
      <c r="S158" s="78"/>
      <c r="T158" s="78"/>
      <c r="U158" s="77" t="str">
        <f ca="1"/>
        <v>COMPOMIX V COLI 1.000</v>
      </c>
      <c r="V158" s="79" t="e">
        <f ca="1"/>
        <v>#N/A</v>
      </c>
      <c r="W158" s="102"/>
      <c r="X158" s="8"/>
      <c r="Y158" s="8"/>
      <c r="Z158" s="8"/>
      <c r="AA158" s="8"/>
      <c r="AB158" s="102"/>
      <c r="AC158" s="8"/>
      <c r="AD158" s="8"/>
      <c r="AE158" s="8"/>
      <c r="AF158" s="8"/>
      <c r="AG158" s="8"/>
      <c r="AH158" s="8"/>
      <c r="AI158" s="8"/>
      <c r="AJ158" s="8"/>
      <c r="AK158" s="8"/>
      <c r="AL158" s="8"/>
      <c r="AM158" s="8"/>
      <c r="AN158" s="8"/>
      <c r="AO158" s="8"/>
      <c r="AP158" s="8"/>
      <c r="AQ158" s="8"/>
      <c r="AR158" s="8"/>
      <c r="AS158" s="8"/>
      <c r="AT158" s="97"/>
      <c r="AV158" s="56"/>
      <c r="AW158" s="8"/>
      <c r="AX158" s="8"/>
      <c r="AY158" s="8"/>
      <c r="AZ158" s="8"/>
      <c r="BA158" s="8"/>
      <c r="BB158" s="8"/>
      <c r="BC158" s="8"/>
      <c r="BD158" s="102" t="str">
        <f t="shared" si="105"/>
        <v>x</v>
      </c>
      <c r="BE158" s="56" t="str">
        <f t="shared" si="106"/>
        <v>COMPOMIX V COLI 1.000</v>
      </c>
      <c r="BF158" s="204" t="e">
        <f>IF(IF(BN$2="Catégorie",IF(BN$3="Toutes",SUMIFS('Étape 1 - à remplir'!$F$31:$F$400,'Étape 1 - à remplir'!$E$31:$E$400,MASQ2!BE158,'Étape 1 - à remplir'!$G$31:$G$400,"lots"),SUMIFS('Étape 1 - à remplir'!$F$31:$F$400,'Étape 1 - à remplir'!$E$31:$E$400,MASQ2!BE158,'Étape 1 - à remplir'!$C$31:$C$400,BN$3)),IF(BN$2="Âge",IF(BN$3="Tous",SUMIFS('Étape 1 - à remplir'!$F$31:$F$400,'Étape 1 - à remplir'!$E$31:$E$400,MASQ2!BE158,'Étape 1 - à remplir'!$G$31:$G$400,"lots"),SUMIFS('Étape 1 - à remplir'!$F$31:$F$400,'Étape 1 - à remplir'!$E$31:$E$400,MASQ2!BE158,'Étape 1 - à remplir'!$P$31:$P$400,BN$3,'Étape 1 - à remplir'!$G$31:$G$400,"lots")),IF(BN$2="Atelier",IF(BN$3="Tous",SUMIFS('Étape 1 - à remplir'!$F$31:$F$400,'Étape 1 - à remplir'!$E$31:$E$400,MASQ2!BE158,'Étape 1 - à remplir'!$G$31:$G$400,"lots"),SUMIFS('Étape 1 - à remplir'!$F$31:$F$400,'Étape 1 - à remplir'!$E$31:$E$400,MASQ2!BE158,'Étape 1 - à remplir'!$O$31:$O$400,BN$3,'Étape 1 - à remplir'!$G$31:$G$400,"lots")),IF(BN$2="Espèce",IF(BN$3="Tous",SUMIFS('Étape 1 - à remplir'!$F$31:$F$400,'Étape 1 - à remplir'!$E$31:$E$400,MASQ2!BE158,'Étape 1 - à remplir'!$G$31:$G$400,"lots"),SUMIFS('Étape 1 - à remplir'!$F$31:$F$400,'Étape 1 - à remplir'!$E$31:$E$400,MASQ2!BE158,'Étape 1 - à remplir'!$N$31:$N$400,BN$3,'Étape 1 - à remplir'!$G$31:$G$400,"lots"))))))=0,NA(),IF(BN$2="Catégorie",IF(BN$3="Toutes",SUMIFS('Étape 1 - à remplir'!$F$31:$F$400,'Étape 1 - à remplir'!$E$31:$E$400,MASQ2!BE158,'Étape 1 - à remplir'!$G$31:$G$400,"lots"),SUMIFS('Étape 1 - à remplir'!$F$31:$F$400,'Étape 1 - à remplir'!$E$31:$E$400,MASQ2!BE158,'Étape 1 - à remplir'!$C$31:$C$400,BN$3)),IF(BN$2="Âge",IF(BN$3="Tous",SUMIFS('Étape 1 - à remplir'!$F$31:$F$400,'Étape 1 - à remplir'!$E$31:$E$400,MASQ2!BE158,'Étape 1 - à remplir'!$G$31:$G$400,"lots"),SUMIFS('Étape 1 - à remplir'!$F$31:$F$400,'Étape 1 - à remplir'!$E$31:$E$400,MASQ2!BE158,'Étape 1 - à remplir'!$P$31:$P$400,BN$3,'Étape 1 - à remplir'!$G$31:$G$400,"lots")),IF(BN$2="Atelier",IF(BN$3="Tous",SUMIFS('Étape 1 - à remplir'!$F$31:$F$400,'Étape 1 - à remplir'!$E$31:$E$400,MASQ2!BE158,'Étape 1 - à remplir'!$G$31:$G$400,"lots"),SUMIFS('Étape 1 - à remplir'!$F$31:$F$400,'Étape 1 - à remplir'!$E$31:$E$400,MASQ2!BE158,'Étape 1 - à remplir'!$O$31:$O$400,BN$3,'Étape 1 - à remplir'!$G$31:$G$400,"lots")),IF(BN$2="Espèce",IF(BN$3="Tous",SUMIFS('Étape 1 - à remplir'!$F$31:$F$400,'Étape 1 - à remplir'!$E$31:$E$400,MASQ2!BE158,'Étape 1 - à remplir'!$G$31:$G$400,"lots"),SUMIFS('Étape 1 - à remplir'!$F$31:$F$400,'Étape 1 - à remplir'!$E$31:$E$400,MASQ2!BE158,'Étape 1 - à remplir'!$N$31:$N$400,BN$3,'Étape 1 - à remplir'!$G$31:$G$400,"lots")))))))</f>
        <v>#N/A</v>
      </c>
      <c r="BG158" s="204">
        <f t="shared" si="121"/>
        <v>0</v>
      </c>
      <c r="BH158" s="204" t="str">
        <f t="shared" si="107"/>
        <v>Colistine</v>
      </c>
      <c r="BI158" s="204" t="str">
        <f t="shared" si="108"/>
        <v/>
      </c>
      <c r="BJ158" s="204" t="str">
        <f t="shared" si="109"/>
        <v/>
      </c>
      <c r="BK158" s="204" t="str">
        <f t="shared" si="110"/>
        <v>Polypeptides</v>
      </c>
      <c r="BL158" s="204" t="str">
        <f t="shared" si="111"/>
        <v/>
      </c>
      <c r="BM158" s="97" t="str">
        <f t="shared" si="112"/>
        <v/>
      </c>
      <c r="BN158" s="78"/>
      <c r="BO158" s="78"/>
      <c r="BP158" s="77" t="str">
        <f ca="1"/>
        <v>COMPOMIX V COLI 1.000</v>
      </c>
      <c r="BQ158" s="79" t="e">
        <f ca="1"/>
        <v>#N/A</v>
      </c>
      <c r="BR158" s="102"/>
      <c r="BS158" s="8"/>
      <c r="BT158" s="8"/>
      <c r="BU158" s="8"/>
      <c r="BV158" s="8"/>
      <c r="BW158" s="8"/>
      <c r="BX158" s="8"/>
      <c r="BY158" s="8"/>
      <c r="BZ158" s="8"/>
      <c r="CA158" s="8"/>
      <c r="CB158" s="8"/>
      <c r="CC158" s="8"/>
      <c r="CD158" s="8"/>
      <c r="CE158" s="8"/>
      <c r="CF158" s="8"/>
      <c r="CG158" s="8"/>
      <c r="CH158" s="8"/>
      <c r="CI158" s="8"/>
      <c r="CJ158" s="8"/>
      <c r="CK158" s="8"/>
      <c r="CL158" s="8"/>
      <c r="CM158" s="8"/>
      <c r="CN158" s="8"/>
      <c r="CO158" s="97"/>
      <c r="CQ158" s="56"/>
      <c r="CR158" s="8"/>
      <c r="CS158" s="8"/>
      <c r="CT158" s="8"/>
      <c r="CU158" s="8"/>
      <c r="CV158" s="8"/>
      <c r="CW158" s="8"/>
      <c r="CX158" s="8"/>
      <c r="CY158" s="102" t="str">
        <f t="shared" si="113"/>
        <v>x</v>
      </c>
      <c r="CZ158" s="56" t="str">
        <f t="shared" si="114"/>
        <v>COMPOMIX V COLI 1.000</v>
      </c>
      <c r="DA158" s="204" t="e">
        <f>IF(IF(DI$2="Catégorie",IF(DI$3="Toutes",SUMIFS('Étape 1 - à remplir'!$F$31:$F$400,'Étape 1 - à remplir'!$E$31:$E$400,MASQ2!CZ158,'Étape 1 - à remplir'!$G$31:$G$400,"kg"),SUMIFS('Étape 1 - à remplir'!$F$31:$F$400,'Étape 1 - à remplir'!$E$31:$E$400,MASQ2!CZ158,'Étape 1 - à remplir'!$C$31:$C$400,DI$3)),IF(DI$2="Âge",IF(DI$3="Tous",SUMIFS('Étape 1 - à remplir'!$F$31:$F$400,'Étape 1 - à remplir'!$E$31:$E$400,MASQ2!CZ158,'Étape 1 - à remplir'!$G$31:$G$400,"kg"),SUMIFS('Étape 1 - à remplir'!$F$31:$F$400,'Étape 1 - à remplir'!$E$31:$E$400,MASQ2!CZ158,'Étape 1 - à remplir'!$P$31:$P$400,DI$3,'Étape 1 - à remplir'!$G$31:$G$400,"kg")),IF(DI$2="Atelier",IF(DI$3="Tous",SUMIFS('Étape 1 - à remplir'!$F$31:$F$400,'Étape 1 - à remplir'!$E$31:$E$400,MASQ2!CZ158,'Étape 1 - à remplir'!$G$31:$G$400,"kg"),SUMIFS('Étape 1 - à remplir'!$F$31:$F$400,'Étape 1 - à remplir'!$E$31:$E$400,MASQ2!CZ158,'Étape 1 - à remplir'!$O$31:$O$400,DI$3,'Étape 1 - à remplir'!$G$31:$G$400,"kg")),IF(DI$2="Espèce",IF(DI$3="Tous",SUMIFS('Étape 1 - à remplir'!$F$31:$F$400,'Étape 1 - à remplir'!$E$31:$E$400,MASQ2!CZ158,'Étape 1 - à remplir'!$G$31:$G$400,"kg"),SUMIFS('Étape 1 - à remplir'!$F$31:$F$400,'Étape 1 - à remplir'!$E$31:$E$400,MASQ2!CZ158,'Étape 1 - à remplir'!$N$31:$N$400,DI$3,'Étape 1 - à remplir'!$G$31:$G$400,"kg"))))))=0,NA(),IF(DI$2="Catégorie",IF(DI$3="Toutes",SUMIFS('Étape 1 - à remplir'!$F$31:$F$400,'Étape 1 - à remplir'!$E$31:$E$400,MASQ2!CZ158,'Étape 1 - à remplir'!$G$31:$G$400,"kg"),SUMIFS('Étape 1 - à remplir'!$F$31:$F$400,'Étape 1 - à remplir'!$E$31:$E$400,MASQ2!CZ158,'Étape 1 - à remplir'!$C$31:$C$400,DI$3)),IF(DI$2="Âge",IF(DI$3="Tous",SUMIFS('Étape 1 - à remplir'!$F$31:$F$400,'Étape 1 - à remplir'!$E$31:$E$400,MASQ2!CZ158,'Étape 1 - à remplir'!$G$31:$G$400,"kg"),SUMIFS('Étape 1 - à remplir'!$F$31:$F$400,'Étape 1 - à remplir'!$E$31:$E$400,MASQ2!CZ158,'Étape 1 - à remplir'!$P$31:$P$400,DI$3,'Étape 1 - à remplir'!$G$31:$G$400,"kg")),IF(DI$2="Atelier",IF(DI$3="Tous",SUMIFS('Étape 1 - à remplir'!$F$31:$F$400,'Étape 1 - à remplir'!$E$31:$E$400,MASQ2!CZ158,'Étape 1 - à remplir'!$G$31:$G$400,"kg"),SUMIFS('Étape 1 - à remplir'!$F$31:$F$400,'Étape 1 - à remplir'!$E$31:$E$400,MASQ2!CZ158,'Étape 1 - à remplir'!$O$31:$O$400,DI$3,'Étape 1 - à remplir'!$G$31:$G$400,"kg")),IF(DI$2="Espèce",IF(DI$3="Tous",SUMIFS('Étape 1 - à remplir'!$F$31:$F$400,'Étape 1 - à remplir'!$E$31:$E$400,MASQ2!CZ158,'Étape 1 - à remplir'!$G$31:$G$400,"kg"),SUMIFS('Étape 1 - à remplir'!$F$31:$F$400,'Étape 1 - à remplir'!$E$31:$E$400,MASQ2!CZ158,'Étape 1 - à remplir'!$N$31:$N$400,DI$3,'Étape 1 - à remplir'!$G$31:$G$400,"kg")))))))</f>
        <v>#N/A</v>
      </c>
      <c r="DB158" s="104">
        <f t="shared" si="122"/>
        <v>0</v>
      </c>
      <c r="DC158" s="204" t="str">
        <f t="shared" si="115"/>
        <v>Colistine</v>
      </c>
      <c r="DD158" s="204" t="str">
        <f t="shared" si="116"/>
        <v/>
      </c>
      <c r="DE158" s="204" t="str">
        <f t="shared" si="117"/>
        <v/>
      </c>
      <c r="DF158" s="204" t="str">
        <f t="shared" si="118"/>
        <v>Polypeptides</v>
      </c>
      <c r="DG158" s="204" t="str">
        <f t="shared" si="119"/>
        <v/>
      </c>
      <c r="DH158" s="97" t="str">
        <f t="shared" si="120"/>
        <v/>
      </c>
      <c r="DI158" s="78"/>
      <c r="DJ158" s="78"/>
      <c r="DK158" s="77" t="str">
        <f ca="1"/>
        <v>COMPOMIX V COLI 1.000</v>
      </c>
      <c r="DL158" s="79" t="e">
        <f ca="1"/>
        <v>#N/A</v>
      </c>
      <c r="DM158" s="102"/>
      <c r="DN158" s="8"/>
      <c r="DO158" s="8"/>
      <c r="DP158" s="8"/>
      <c r="DQ158" s="8"/>
      <c r="DR158" s="8"/>
      <c r="DS158" s="8"/>
      <c r="DT158" s="8"/>
      <c r="DU158" s="8"/>
      <c r="DV158" s="8"/>
      <c r="DW158" s="8"/>
      <c r="DX158" s="8"/>
      <c r="DY158" s="8"/>
      <c r="DZ158" s="8"/>
      <c r="EA158" s="8"/>
      <c r="EB158" s="8"/>
      <c r="EC158" s="8"/>
      <c r="ED158" s="8"/>
      <c r="EE158" s="8"/>
      <c r="EF158" s="8"/>
      <c r="EG158" s="8"/>
      <c r="EH158" s="8"/>
      <c r="EI158" s="8"/>
      <c r="EJ158" s="97"/>
    </row>
    <row r="159" spans="1:140" x14ac:dyDescent="0.25">
      <c r="A159" s="56"/>
      <c r="B159" s="8"/>
      <c r="C159" s="8"/>
      <c r="D159" s="8"/>
      <c r="E159" s="8"/>
      <c r="F159" s="8"/>
      <c r="G159" s="8"/>
      <c r="H159" s="8"/>
      <c r="I159" s="102" t="str">
        <f>INDEX(Données_ATB!BE:BV,MATCH(MASQ2!J159,Données_ATB!BE:BE,0),18)</f>
        <v/>
      </c>
      <c r="J159" s="77" t="str">
        <f>Données_ATB!BE158</f>
        <v>COMPOMIX V NEOSTARTER</v>
      </c>
      <c r="K159" s="204" t="e">
        <f>IF(IF(S$2="Catégorie",IF(S$3="Toutes",SUMIFS('Étape 1 - à remplir'!$F$31:$F$400,'Étape 1 - à remplir'!$E$31:$E$400,MASQ2!J159,'Étape 1 - à remplir'!$G$31:$G$400,"animaux"),SUMIFS('Étape 1 - à remplir'!$F$31:$F$400,'Étape 1 - à remplir'!$E$31:$E$400,MASQ2!J159,'Étape 1 - à remplir'!$C$31:$C$400,S$3)),IF(S$2="Âge",IF(S$3="Tous",SUMIFS('Étape 1 - à remplir'!$F$31:$F$400,'Étape 1 - à remplir'!$E$31:$E$400,MASQ2!J159,'Étape 1 - à remplir'!$G$31:$G$400,"animaux"),SUMIFS('Étape 1 - à remplir'!$F$31:$F$400,'Étape 1 - à remplir'!$E$31:$E$400,MASQ2!J159,'Étape 1 - à remplir'!$P$31:$P$400,S$3)),IF(S$2="Atelier",IF(S$3="Tous",SUMIFS('Étape 1 - à remplir'!$F$31:$F$400,'Étape 1 - à remplir'!$E$31:$E$400,MASQ2!J159,'Étape 1 - à remplir'!$G$31:$G$400,"animaux"),SUMIFS('Étape 1 - à remplir'!$F$31:$F$400,'Étape 1 - à remplir'!$E$31:$E$400,MASQ2!J159,'Étape 1 - à remplir'!$O$31:$O$400,S$3)),IF(S$2="Espèce",IF(S$3="Tous",SUMIFS('Étape 1 - à remplir'!$F$31:$F$400,'Étape 1 - à remplir'!$E$31:$E$400,MASQ2!J159,'Étape 1 - à remplir'!$G$31:$G$400,"animaux"),SUMIFS('Étape 1 - à remplir'!$F$31:$F$400,'Étape 1 - à remplir'!$E$31:$E$400,MASQ2!J159,'Étape 1 - à remplir'!$N$31:$N$400,S$3))))))=0,NA(),IF(S$2="Catégorie",IF(S$3="Toutes",SUMIFS('Étape 1 - à remplir'!$F$31:$F$400,'Étape 1 - à remplir'!$E$31:$E$400,MASQ2!J159,'Étape 1 - à remplir'!$G$31:$G$400,"animaux"),SUMIFS('Étape 1 - à remplir'!$F$31:$F$400,'Étape 1 - à remplir'!$E$31:$E$400,MASQ2!J159,'Étape 1 - à remplir'!$C$31:$C$400,S$3)),IF(S$2="Âge",IF(S$3="Tous",SUMIFS('Étape 1 - à remplir'!$F$31:$F$400,'Étape 1 - à remplir'!$E$31:$E$400,MASQ2!J159,'Étape 1 - à remplir'!$G$31:$G$400,"animaux"),SUMIFS('Étape 1 - à remplir'!$F$31:$F$400,'Étape 1 - à remplir'!$E$31:$E$400,MASQ2!J159,'Étape 1 - à remplir'!$P$31:$P$400,S$3)),IF(S$2="Atelier",IF(S$3="Tous",SUMIFS('Étape 1 - à remplir'!$F$31:$F$400,'Étape 1 - à remplir'!$E$31:$E$400,MASQ2!J159,'Étape 1 - à remplir'!$G$31:$G$400,"animaux"),SUMIFS('Étape 1 - à remplir'!$F$31:$F$400,'Étape 1 - à remplir'!$E$31:$E$400,MASQ2!J159,'Étape 1 - à remplir'!$O$31:$O$400,S$3)),IF(S$2="Espèce",IF(S$3="Tous",SUMIFS('Étape 1 - à remplir'!$F$31:$F$400,'Étape 1 - à remplir'!$E$31:$E$400,MASQ2!J159,'Étape 1 - à remplir'!$G$31:$G$400,"animaux"),SUMIFS('Étape 1 - à remplir'!$F$31:$F$400,'Étape 1 - à remplir'!$E$31:$E$400,MASQ2!J159,'Étape 1 - à remplir'!$N$31:$N$400,S$3)))))))</f>
        <v>#N/A</v>
      </c>
      <c r="L159" s="97">
        <f t="shared" si="123"/>
        <v>0</v>
      </c>
      <c r="M159" s="56" t="str">
        <f>Données_ATB!BN158</f>
        <v>Oxytétracycline</v>
      </c>
      <c r="N159" s="204" t="str">
        <f>Données_ATB!BO158</f>
        <v>Néomycine</v>
      </c>
      <c r="O159" s="97" t="str">
        <f>Données_ATB!BP158</f>
        <v/>
      </c>
      <c r="P159" s="77" t="str">
        <f>Données_ATB!BR158</f>
        <v>Tetracyclines</v>
      </c>
      <c r="Q159" s="78" t="str">
        <f>Données_ATB!BS158</f>
        <v>Aminoglycosides</v>
      </c>
      <c r="R159" s="79" t="str">
        <f>Données_ATB!BT158</f>
        <v/>
      </c>
      <c r="S159" s="78"/>
      <c r="T159" s="78"/>
      <c r="U159" s="77" t="str">
        <f ca="1"/>
        <v>COMPOMIX V NEOSTARTER</v>
      </c>
      <c r="V159" s="79" t="e">
        <f ca="1"/>
        <v>#N/A</v>
      </c>
      <c r="W159" s="102"/>
      <c r="X159" s="8"/>
      <c r="Y159" s="8"/>
      <c r="Z159" s="8"/>
      <c r="AA159" s="8"/>
      <c r="AB159" s="102"/>
      <c r="AC159" s="8"/>
      <c r="AD159" s="8"/>
      <c r="AE159" s="8"/>
      <c r="AF159" s="8"/>
      <c r="AG159" s="8"/>
      <c r="AH159" s="8"/>
      <c r="AI159" s="8"/>
      <c r="AJ159" s="8"/>
      <c r="AK159" s="8"/>
      <c r="AL159" s="8"/>
      <c r="AM159" s="8"/>
      <c r="AN159" s="8"/>
      <c r="AO159" s="8"/>
      <c r="AP159" s="8"/>
      <c r="AQ159" s="8"/>
      <c r="AR159" s="8"/>
      <c r="AS159" s="8"/>
      <c r="AT159" s="97"/>
      <c r="AV159" s="56"/>
      <c r="AW159" s="8"/>
      <c r="AX159" s="8"/>
      <c r="AY159" s="8"/>
      <c r="AZ159" s="8"/>
      <c r="BA159" s="8"/>
      <c r="BB159" s="8"/>
      <c r="BC159" s="8"/>
      <c r="BD159" s="102" t="str">
        <f t="shared" si="105"/>
        <v/>
      </c>
      <c r="BE159" s="56" t="str">
        <f t="shared" si="106"/>
        <v>COMPOMIX V NEOSTARTER</v>
      </c>
      <c r="BF159" s="204" t="e">
        <f>IF(IF(BN$2="Catégorie",IF(BN$3="Toutes",SUMIFS('Étape 1 - à remplir'!$F$31:$F$400,'Étape 1 - à remplir'!$E$31:$E$400,MASQ2!BE159,'Étape 1 - à remplir'!$G$31:$G$400,"lots"),SUMIFS('Étape 1 - à remplir'!$F$31:$F$400,'Étape 1 - à remplir'!$E$31:$E$400,MASQ2!BE159,'Étape 1 - à remplir'!$C$31:$C$400,BN$3)),IF(BN$2="Âge",IF(BN$3="Tous",SUMIFS('Étape 1 - à remplir'!$F$31:$F$400,'Étape 1 - à remplir'!$E$31:$E$400,MASQ2!BE159,'Étape 1 - à remplir'!$G$31:$G$400,"lots"),SUMIFS('Étape 1 - à remplir'!$F$31:$F$400,'Étape 1 - à remplir'!$E$31:$E$400,MASQ2!BE159,'Étape 1 - à remplir'!$P$31:$P$400,BN$3,'Étape 1 - à remplir'!$G$31:$G$400,"lots")),IF(BN$2="Atelier",IF(BN$3="Tous",SUMIFS('Étape 1 - à remplir'!$F$31:$F$400,'Étape 1 - à remplir'!$E$31:$E$400,MASQ2!BE159,'Étape 1 - à remplir'!$G$31:$G$400,"lots"),SUMIFS('Étape 1 - à remplir'!$F$31:$F$400,'Étape 1 - à remplir'!$E$31:$E$400,MASQ2!BE159,'Étape 1 - à remplir'!$O$31:$O$400,BN$3,'Étape 1 - à remplir'!$G$31:$G$400,"lots")),IF(BN$2="Espèce",IF(BN$3="Tous",SUMIFS('Étape 1 - à remplir'!$F$31:$F$400,'Étape 1 - à remplir'!$E$31:$E$400,MASQ2!BE159,'Étape 1 - à remplir'!$G$31:$G$400,"lots"),SUMIFS('Étape 1 - à remplir'!$F$31:$F$400,'Étape 1 - à remplir'!$E$31:$E$400,MASQ2!BE159,'Étape 1 - à remplir'!$N$31:$N$400,BN$3,'Étape 1 - à remplir'!$G$31:$G$400,"lots"))))))=0,NA(),IF(BN$2="Catégorie",IF(BN$3="Toutes",SUMIFS('Étape 1 - à remplir'!$F$31:$F$400,'Étape 1 - à remplir'!$E$31:$E$400,MASQ2!BE159,'Étape 1 - à remplir'!$G$31:$G$400,"lots"),SUMIFS('Étape 1 - à remplir'!$F$31:$F$400,'Étape 1 - à remplir'!$E$31:$E$400,MASQ2!BE159,'Étape 1 - à remplir'!$C$31:$C$400,BN$3)),IF(BN$2="Âge",IF(BN$3="Tous",SUMIFS('Étape 1 - à remplir'!$F$31:$F$400,'Étape 1 - à remplir'!$E$31:$E$400,MASQ2!BE159,'Étape 1 - à remplir'!$G$31:$G$400,"lots"),SUMIFS('Étape 1 - à remplir'!$F$31:$F$400,'Étape 1 - à remplir'!$E$31:$E$400,MASQ2!BE159,'Étape 1 - à remplir'!$P$31:$P$400,BN$3,'Étape 1 - à remplir'!$G$31:$G$400,"lots")),IF(BN$2="Atelier",IF(BN$3="Tous",SUMIFS('Étape 1 - à remplir'!$F$31:$F$400,'Étape 1 - à remplir'!$E$31:$E$400,MASQ2!BE159,'Étape 1 - à remplir'!$G$31:$G$400,"lots"),SUMIFS('Étape 1 - à remplir'!$F$31:$F$400,'Étape 1 - à remplir'!$E$31:$E$400,MASQ2!BE159,'Étape 1 - à remplir'!$O$31:$O$400,BN$3,'Étape 1 - à remplir'!$G$31:$G$400,"lots")),IF(BN$2="Espèce",IF(BN$3="Tous",SUMIFS('Étape 1 - à remplir'!$F$31:$F$400,'Étape 1 - à remplir'!$E$31:$E$400,MASQ2!BE159,'Étape 1 - à remplir'!$G$31:$G$400,"lots"),SUMIFS('Étape 1 - à remplir'!$F$31:$F$400,'Étape 1 - à remplir'!$E$31:$E$400,MASQ2!BE159,'Étape 1 - à remplir'!$N$31:$N$400,BN$3,'Étape 1 - à remplir'!$G$31:$G$400,"lots")))))))</f>
        <v>#N/A</v>
      </c>
      <c r="BG159" s="204">
        <f t="shared" si="121"/>
        <v>0</v>
      </c>
      <c r="BH159" s="204" t="str">
        <f t="shared" si="107"/>
        <v>Oxytétracycline</v>
      </c>
      <c r="BI159" s="204" t="str">
        <f t="shared" si="108"/>
        <v>Néomycine</v>
      </c>
      <c r="BJ159" s="204" t="str">
        <f t="shared" si="109"/>
        <v/>
      </c>
      <c r="BK159" s="204" t="str">
        <f t="shared" si="110"/>
        <v>Tetracyclines</v>
      </c>
      <c r="BL159" s="204" t="str">
        <f t="shared" si="111"/>
        <v>Aminoglycosides</v>
      </c>
      <c r="BM159" s="97" t="str">
        <f t="shared" si="112"/>
        <v/>
      </c>
      <c r="BN159" s="78"/>
      <c r="BO159" s="78"/>
      <c r="BP159" s="77" t="str">
        <f ca="1"/>
        <v>COMPOMIX V NEOSTARTER</v>
      </c>
      <c r="BQ159" s="79" t="e">
        <f ca="1"/>
        <v>#N/A</v>
      </c>
      <c r="BR159" s="102"/>
      <c r="BS159" s="8"/>
      <c r="BT159" s="8"/>
      <c r="BU159" s="8"/>
      <c r="BV159" s="8"/>
      <c r="BW159" s="8"/>
      <c r="BX159" s="8"/>
      <c r="BY159" s="78"/>
      <c r="BZ159" s="8"/>
      <c r="CA159" s="8"/>
      <c r="CB159" s="8"/>
      <c r="CC159" s="8"/>
      <c r="CD159" s="8"/>
      <c r="CE159" s="8"/>
      <c r="CF159" s="8"/>
      <c r="CG159" s="8"/>
      <c r="CH159" s="8"/>
      <c r="CI159" s="8"/>
      <c r="CJ159" s="8"/>
      <c r="CK159" s="8"/>
      <c r="CL159" s="8"/>
      <c r="CM159" s="8"/>
      <c r="CN159" s="8"/>
      <c r="CO159" s="97"/>
      <c r="CQ159" s="56"/>
      <c r="CR159" s="8"/>
      <c r="CS159" s="8"/>
      <c r="CT159" s="8"/>
      <c r="CU159" s="8"/>
      <c r="CV159" s="8"/>
      <c r="CW159" s="8"/>
      <c r="CX159" s="8"/>
      <c r="CY159" s="102" t="str">
        <f t="shared" si="113"/>
        <v/>
      </c>
      <c r="CZ159" s="56" t="str">
        <f t="shared" si="114"/>
        <v>COMPOMIX V NEOSTARTER</v>
      </c>
      <c r="DA159" s="204" t="e">
        <f>IF(IF(DI$2="Catégorie",IF(DI$3="Toutes",SUMIFS('Étape 1 - à remplir'!$F$31:$F$400,'Étape 1 - à remplir'!$E$31:$E$400,MASQ2!CZ159,'Étape 1 - à remplir'!$G$31:$G$400,"kg"),SUMIFS('Étape 1 - à remplir'!$F$31:$F$400,'Étape 1 - à remplir'!$E$31:$E$400,MASQ2!CZ159,'Étape 1 - à remplir'!$C$31:$C$400,DI$3)),IF(DI$2="Âge",IF(DI$3="Tous",SUMIFS('Étape 1 - à remplir'!$F$31:$F$400,'Étape 1 - à remplir'!$E$31:$E$400,MASQ2!CZ159,'Étape 1 - à remplir'!$G$31:$G$400,"kg"),SUMIFS('Étape 1 - à remplir'!$F$31:$F$400,'Étape 1 - à remplir'!$E$31:$E$400,MASQ2!CZ159,'Étape 1 - à remplir'!$P$31:$P$400,DI$3,'Étape 1 - à remplir'!$G$31:$G$400,"kg")),IF(DI$2="Atelier",IF(DI$3="Tous",SUMIFS('Étape 1 - à remplir'!$F$31:$F$400,'Étape 1 - à remplir'!$E$31:$E$400,MASQ2!CZ159,'Étape 1 - à remplir'!$G$31:$G$400,"kg"),SUMIFS('Étape 1 - à remplir'!$F$31:$F$400,'Étape 1 - à remplir'!$E$31:$E$400,MASQ2!CZ159,'Étape 1 - à remplir'!$O$31:$O$400,DI$3,'Étape 1 - à remplir'!$G$31:$G$400,"kg")),IF(DI$2="Espèce",IF(DI$3="Tous",SUMIFS('Étape 1 - à remplir'!$F$31:$F$400,'Étape 1 - à remplir'!$E$31:$E$400,MASQ2!CZ159,'Étape 1 - à remplir'!$G$31:$G$400,"kg"),SUMIFS('Étape 1 - à remplir'!$F$31:$F$400,'Étape 1 - à remplir'!$E$31:$E$400,MASQ2!CZ159,'Étape 1 - à remplir'!$N$31:$N$400,DI$3,'Étape 1 - à remplir'!$G$31:$G$400,"kg"))))))=0,NA(),IF(DI$2="Catégorie",IF(DI$3="Toutes",SUMIFS('Étape 1 - à remplir'!$F$31:$F$400,'Étape 1 - à remplir'!$E$31:$E$400,MASQ2!CZ159,'Étape 1 - à remplir'!$G$31:$G$400,"kg"),SUMIFS('Étape 1 - à remplir'!$F$31:$F$400,'Étape 1 - à remplir'!$E$31:$E$400,MASQ2!CZ159,'Étape 1 - à remplir'!$C$31:$C$400,DI$3)),IF(DI$2="Âge",IF(DI$3="Tous",SUMIFS('Étape 1 - à remplir'!$F$31:$F$400,'Étape 1 - à remplir'!$E$31:$E$400,MASQ2!CZ159,'Étape 1 - à remplir'!$G$31:$G$400,"kg"),SUMIFS('Étape 1 - à remplir'!$F$31:$F$400,'Étape 1 - à remplir'!$E$31:$E$400,MASQ2!CZ159,'Étape 1 - à remplir'!$P$31:$P$400,DI$3,'Étape 1 - à remplir'!$G$31:$G$400,"kg")),IF(DI$2="Atelier",IF(DI$3="Tous",SUMIFS('Étape 1 - à remplir'!$F$31:$F$400,'Étape 1 - à remplir'!$E$31:$E$400,MASQ2!CZ159,'Étape 1 - à remplir'!$G$31:$G$400,"kg"),SUMIFS('Étape 1 - à remplir'!$F$31:$F$400,'Étape 1 - à remplir'!$E$31:$E$400,MASQ2!CZ159,'Étape 1 - à remplir'!$O$31:$O$400,DI$3,'Étape 1 - à remplir'!$G$31:$G$400,"kg")),IF(DI$2="Espèce",IF(DI$3="Tous",SUMIFS('Étape 1 - à remplir'!$F$31:$F$400,'Étape 1 - à remplir'!$E$31:$E$400,MASQ2!CZ159,'Étape 1 - à remplir'!$G$31:$G$400,"kg"),SUMIFS('Étape 1 - à remplir'!$F$31:$F$400,'Étape 1 - à remplir'!$E$31:$E$400,MASQ2!CZ159,'Étape 1 - à remplir'!$N$31:$N$400,DI$3,'Étape 1 - à remplir'!$G$31:$G$400,"kg")))))))</f>
        <v>#N/A</v>
      </c>
      <c r="DB159" s="104">
        <f t="shared" si="122"/>
        <v>0</v>
      </c>
      <c r="DC159" s="204" t="str">
        <f t="shared" si="115"/>
        <v>Oxytétracycline</v>
      </c>
      <c r="DD159" s="204" t="str">
        <f t="shared" si="116"/>
        <v>Néomycine</v>
      </c>
      <c r="DE159" s="204" t="str">
        <f t="shared" si="117"/>
        <v/>
      </c>
      <c r="DF159" s="204" t="str">
        <f t="shared" si="118"/>
        <v>Tetracyclines</v>
      </c>
      <c r="DG159" s="204" t="str">
        <f t="shared" si="119"/>
        <v>Aminoglycosides</v>
      </c>
      <c r="DH159" s="97" t="str">
        <f t="shared" si="120"/>
        <v/>
      </c>
      <c r="DI159" s="78"/>
      <c r="DJ159" s="78"/>
      <c r="DK159" s="77" t="str">
        <f ca="1"/>
        <v>COMPOMIX V NEOSTARTER</v>
      </c>
      <c r="DL159" s="79" t="e">
        <f ca="1"/>
        <v>#N/A</v>
      </c>
      <c r="DM159" s="102"/>
      <c r="DN159" s="8"/>
      <c r="DO159" s="8"/>
      <c r="DP159" s="8"/>
      <c r="DQ159" s="8"/>
      <c r="DR159" s="8"/>
      <c r="DS159" s="8"/>
      <c r="DT159" s="8"/>
      <c r="DU159" s="8"/>
      <c r="DV159" s="8"/>
      <c r="DW159" s="8"/>
      <c r="DX159" s="8"/>
      <c r="DY159" s="8"/>
      <c r="DZ159" s="8"/>
      <c r="EA159" s="8"/>
      <c r="EB159" s="8"/>
      <c r="EC159" s="8"/>
      <c r="ED159" s="8"/>
      <c r="EE159" s="8"/>
      <c r="EF159" s="8"/>
      <c r="EG159" s="8"/>
      <c r="EH159" s="8"/>
      <c r="EI159" s="8"/>
      <c r="EJ159" s="97"/>
    </row>
    <row r="160" spans="1:140" x14ac:dyDescent="0.25">
      <c r="A160" s="56"/>
      <c r="B160" s="8"/>
      <c r="C160" s="8"/>
      <c r="D160" s="8"/>
      <c r="E160" s="8"/>
      <c r="F160" s="8"/>
      <c r="G160" s="8"/>
      <c r="H160" s="8"/>
      <c r="I160" s="102" t="str">
        <f>INDEX(Données_ATB!BE:BV,MATCH(MASQ2!J160,Données_ATB!BE:BE,0),18)</f>
        <v/>
      </c>
      <c r="J160" s="77" t="str">
        <f>Données_ATB!BE159</f>
        <v>COMPOMIX V SULFAPRIM</v>
      </c>
      <c r="K160" s="204" t="e">
        <f>IF(IF(S$2="Catégorie",IF(S$3="Toutes",SUMIFS('Étape 1 - à remplir'!$F$31:$F$400,'Étape 1 - à remplir'!$E$31:$E$400,MASQ2!J160,'Étape 1 - à remplir'!$G$31:$G$400,"animaux"),SUMIFS('Étape 1 - à remplir'!$F$31:$F$400,'Étape 1 - à remplir'!$E$31:$E$400,MASQ2!J160,'Étape 1 - à remplir'!$C$31:$C$400,S$3)),IF(S$2="Âge",IF(S$3="Tous",SUMIFS('Étape 1 - à remplir'!$F$31:$F$400,'Étape 1 - à remplir'!$E$31:$E$400,MASQ2!J160,'Étape 1 - à remplir'!$G$31:$G$400,"animaux"),SUMIFS('Étape 1 - à remplir'!$F$31:$F$400,'Étape 1 - à remplir'!$E$31:$E$400,MASQ2!J160,'Étape 1 - à remplir'!$P$31:$P$400,S$3)),IF(S$2="Atelier",IF(S$3="Tous",SUMIFS('Étape 1 - à remplir'!$F$31:$F$400,'Étape 1 - à remplir'!$E$31:$E$400,MASQ2!J160,'Étape 1 - à remplir'!$G$31:$G$400,"animaux"),SUMIFS('Étape 1 - à remplir'!$F$31:$F$400,'Étape 1 - à remplir'!$E$31:$E$400,MASQ2!J160,'Étape 1 - à remplir'!$O$31:$O$400,S$3)),IF(S$2="Espèce",IF(S$3="Tous",SUMIFS('Étape 1 - à remplir'!$F$31:$F$400,'Étape 1 - à remplir'!$E$31:$E$400,MASQ2!J160,'Étape 1 - à remplir'!$G$31:$G$400,"animaux"),SUMIFS('Étape 1 - à remplir'!$F$31:$F$400,'Étape 1 - à remplir'!$E$31:$E$400,MASQ2!J160,'Étape 1 - à remplir'!$N$31:$N$400,S$3))))))=0,NA(),IF(S$2="Catégorie",IF(S$3="Toutes",SUMIFS('Étape 1 - à remplir'!$F$31:$F$400,'Étape 1 - à remplir'!$E$31:$E$400,MASQ2!J160,'Étape 1 - à remplir'!$G$31:$G$400,"animaux"),SUMIFS('Étape 1 - à remplir'!$F$31:$F$400,'Étape 1 - à remplir'!$E$31:$E$400,MASQ2!J160,'Étape 1 - à remplir'!$C$31:$C$400,S$3)),IF(S$2="Âge",IF(S$3="Tous",SUMIFS('Étape 1 - à remplir'!$F$31:$F$400,'Étape 1 - à remplir'!$E$31:$E$400,MASQ2!J160,'Étape 1 - à remplir'!$G$31:$G$400,"animaux"),SUMIFS('Étape 1 - à remplir'!$F$31:$F$400,'Étape 1 - à remplir'!$E$31:$E$400,MASQ2!J160,'Étape 1 - à remplir'!$P$31:$P$400,S$3)),IF(S$2="Atelier",IF(S$3="Tous",SUMIFS('Étape 1 - à remplir'!$F$31:$F$400,'Étape 1 - à remplir'!$E$31:$E$400,MASQ2!J160,'Étape 1 - à remplir'!$G$31:$G$400,"animaux"),SUMIFS('Étape 1 - à remplir'!$F$31:$F$400,'Étape 1 - à remplir'!$E$31:$E$400,MASQ2!J160,'Étape 1 - à remplir'!$O$31:$O$400,S$3)),IF(S$2="Espèce",IF(S$3="Tous",SUMIFS('Étape 1 - à remplir'!$F$31:$F$400,'Étape 1 - à remplir'!$E$31:$E$400,MASQ2!J160,'Étape 1 - à remplir'!$G$31:$G$400,"animaux"),SUMIFS('Étape 1 - à remplir'!$F$31:$F$400,'Étape 1 - à remplir'!$E$31:$E$400,MASQ2!J160,'Étape 1 - à remplir'!$N$31:$N$400,S$3)))))))</f>
        <v>#N/A</v>
      </c>
      <c r="L160" s="97">
        <f t="shared" si="123"/>
        <v>0</v>
      </c>
      <c r="M160" s="56" t="str">
        <f>Données_ATB!BN159</f>
        <v>Sulfadiméthoxine</v>
      </c>
      <c r="N160" s="204" t="str">
        <f>Données_ATB!BO159</f>
        <v>Triméthoprime</v>
      </c>
      <c r="O160" s="97" t="str">
        <f>Données_ATB!BP159</f>
        <v/>
      </c>
      <c r="P160" s="77" t="str">
        <f>Données_ATB!BR159</f>
        <v>Sulfamides</v>
      </c>
      <c r="Q160" s="78" t="str">
        <f>Données_ATB!BS159</f>
        <v>Trimethoprime</v>
      </c>
      <c r="R160" s="79" t="str">
        <f>Données_ATB!BT159</f>
        <v/>
      </c>
      <c r="S160" s="78"/>
      <c r="T160" s="78"/>
      <c r="U160" s="77" t="str">
        <f ca="1"/>
        <v>COMPOMIX V SULFAPRIM</v>
      </c>
      <c r="V160" s="79" t="e">
        <f ca="1"/>
        <v>#N/A</v>
      </c>
      <c r="W160" s="102"/>
      <c r="X160" s="8"/>
      <c r="Y160" s="8"/>
      <c r="Z160" s="8"/>
      <c r="AA160" s="8"/>
      <c r="AB160" s="102"/>
      <c r="AC160" s="8"/>
      <c r="AD160" s="8"/>
      <c r="AE160" s="8"/>
      <c r="AF160" s="8"/>
      <c r="AG160" s="8"/>
      <c r="AH160" s="8"/>
      <c r="AI160" s="8"/>
      <c r="AJ160" s="8"/>
      <c r="AK160" s="8"/>
      <c r="AL160" s="8"/>
      <c r="AM160" s="8"/>
      <c r="AN160" s="8"/>
      <c r="AO160" s="8"/>
      <c r="AP160" s="8"/>
      <c r="AQ160" s="8"/>
      <c r="AR160" s="8"/>
      <c r="AS160" s="8"/>
      <c r="AT160" s="97"/>
      <c r="AV160" s="56"/>
      <c r="AW160" s="8"/>
      <c r="AX160" s="8"/>
      <c r="AY160" s="8"/>
      <c r="AZ160" s="8"/>
      <c r="BA160" s="8"/>
      <c r="BB160" s="8"/>
      <c r="BC160" s="8"/>
      <c r="BD160" s="102" t="str">
        <f t="shared" si="105"/>
        <v/>
      </c>
      <c r="BE160" s="56" t="str">
        <f t="shared" si="106"/>
        <v>COMPOMIX V SULFAPRIM</v>
      </c>
      <c r="BF160" s="204" t="e">
        <f>IF(IF(BN$2="Catégorie",IF(BN$3="Toutes",SUMIFS('Étape 1 - à remplir'!$F$31:$F$400,'Étape 1 - à remplir'!$E$31:$E$400,MASQ2!BE160,'Étape 1 - à remplir'!$G$31:$G$400,"lots"),SUMIFS('Étape 1 - à remplir'!$F$31:$F$400,'Étape 1 - à remplir'!$E$31:$E$400,MASQ2!BE160,'Étape 1 - à remplir'!$C$31:$C$400,BN$3)),IF(BN$2="Âge",IF(BN$3="Tous",SUMIFS('Étape 1 - à remplir'!$F$31:$F$400,'Étape 1 - à remplir'!$E$31:$E$400,MASQ2!BE160,'Étape 1 - à remplir'!$G$31:$G$400,"lots"),SUMIFS('Étape 1 - à remplir'!$F$31:$F$400,'Étape 1 - à remplir'!$E$31:$E$400,MASQ2!BE160,'Étape 1 - à remplir'!$P$31:$P$400,BN$3,'Étape 1 - à remplir'!$G$31:$G$400,"lots")),IF(BN$2="Atelier",IF(BN$3="Tous",SUMIFS('Étape 1 - à remplir'!$F$31:$F$400,'Étape 1 - à remplir'!$E$31:$E$400,MASQ2!BE160,'Étape 1 - à remplir'!$G$31:$G$400,"lots"),SUMIFS('Étape 1 - à remplir'!$F$31:$F$400,'Étape 1 - à remplir'!$E$31:$E$400,MASQ2!BE160,'Étape 1 - à remplir'!$O$31:$O$400,BN$3,'Étape 1 - à remplir'!$G$31:$G$400,"lots")),IF(BN$2="Espèce",IF(BN$3="Tous",SUMIFS('Étape 1 - à remplir'!$F$31:$F$400,'Étape 1 - à remplir'!$E$31:$E$400,MASQ2!BE160,'Étape 1 - à remplir'!$G$31:$G$400,"lots"),SUMIFS('Étape 1 - à remplir'!$F$31:$F$400,'Étape 1 - à remplir'!$E$31:$E$400,MASQ2!BE160,'Étape 1 - à remplir'!$N$31:$N$400,BN$3,'Étape 1 - à remplir'!$G$31:$G$400,"lots"))))))=0,NA(),IF(BN$2="Catégorie",IF(BN$3="Toutes",SUMIFS('Étape 1 - à remplir'!$F$31:$F$400,'Étape 1 - à remplir'!$E$31:$E$400,MASQ2!BE160,'Étape 1 - à remplir'!$G$31:$G$400,"lots"),SUMIFS('Étape 1 - à remplir'!$F$31:$F$400,'Étape 1 - à remplir'!$E$31:$E$400,MASQ2!BE160,'Étape 1 - à remplir'!$C$31:$C$400,BN$3)),IF(BN$2="Âge",IF(BN$3="Tous",SUMIFS('Étape 1 - à remplir'!$F$31:$F$400,'Étape 1 - à remplir'!$E$31:$E$400,MASQ2!BE160,'Étape 1 - à remplir'!$G$31:$G$400,"lots"),SUMIFS('Étape 1 - à remplir'!$F$31:$F$400,'Étape 1 - à remplir'!$E$31:$E$400,MASQ2!BE160,'Étape 1 - à remplir'!$P$31:$P$400,BN$3,'Étape 1 - à remplir'!$G$31:$G$400,"lots")),IF(BN$2="Atelier",IF(BN$3="Tous",SUMIFS('Étape 1 - à remplir'!$F$31:$F$400,'Étape 1 - à remplir'!$E$31:$E$400,MASQ2!BE160,'Étape 1 - à remplir'!$G$31:$G$400,"lots"),SUMIFS('Étape 1 - à remplir'!$F$31:$F$400,'Étape 1 - à remplir'!$E$31:$E$400,MASQ2!BE160,'Étape 1 - à remplir'!$O$31:$O$400,BN$3,'Étape 1 - à remplir'!$G$31:$G$400,"lots")),IF(BN$2="Espèce",IF(BN$3="Tous",SUMIFS('Étape 1 - à remplir'!$F$31:$F$400,'Étape 1 - à remplir'!$E$31:$E$400,MASQ2!BE160,'Étape 1 - à remplir'!$G$31:$G$400,"lots"),SUMIFS('Étape 1 - à remplir'!$F$31:$F$400,'Étape 1 - à remplir'!$E$31:$E$400,MASQ2!BE160,'Étape 1 - à remplir'!$N$31:$N$400,BN$3,'Étape 1 - à remplir'!$G$31:$G$400,"lots")))))))</f>
        <v>#N/A</v>
      </c>
      <c r="BG160" s="204">
        <f t="shared" si="121"/>
        <v>0</v>
      </c>
      <c r="BH160" s="204" t="str">
        <f t="shared" si="107"/>
        <v>Sulfadiméthoxine</v>
      </c>
      <c r="BI160" s="204" t="str">
        <f t="shared" si="108"/>
        <v>Triméthoprime</v>
      </c>
      <c r="BJ160" s="204" t="str">
        <f t="shared" si="109"/>
        <v/>
      </c>
      <c r="BK160" s="204" t="str">
        <f t="shared" si="110"/>
        <v>Sulfamides</v>
      </c>
      <c r="BL160" s="204" t="str">
        <f t="shared" si="111"/>
        <v>Trimethoprime</v>
      </c>
      <c r="BM160" s="97" t="str">
        <f t="shared" si="112"/>
        <v/>
      </c>
      <c r="BN160" s="78"/>
      <c r="BO160" s="78"/>
      <c r="BP160" s="77" t="str">
        <f ca="1"/>
        <v>COMPOMIX V SULFAPRIM</v>
      </c>
      <c r="BQ160" s="79" t="e">
        <f ca="1"/>
        <v>#N/A</v>
      </c>
      <c r="BR160" s="102"/>
      <c r="BS160" s="8"/>
      <c r="BT160" s="8"/>
      <c r="BU160" s="8"/>
      <c r="BV160" s="8"/>
      <c r="BW160" s="8"/>
      <c r="BX160" s="8"/>
      <c r="BY160" s="83"/>
      <c r="BZ160" s="8"/>
      <c r="CA160" s="8"/>
      <c r="CB160" s="8"/>
      <c r="CC160" s="8"/>
      <c r="CD160" s="8"/>
      <c r="CE160" s="8"/>
      <c r="CF160" s="8"/>
      <c r="CG160" s="8"/>
      <c r="CH160" s="8"/>
      <c r="CI160" s="8"/>
      <c r="CJ160" s="8"/>
      <c r="CK160" s="8"/>
      <c r="CL160" s="8"/>
      <c r="CM160" s="8"/>
      <c r="CN160" s="8"/>
      <c r="CO160" s="97"/>
      <c r="CQ160" s="56"/>
      <c r="CR160" s="8"/>
      <c r="CS160" s="8"/>
      <c r="CT160" s="8"/>
      <c r="CU160" s="8"/>
      <c r="CV160" s="8"/>
      <c r="CW160" s="8"/>
      <c r="CX160" s="8"/>
      <c r="CY160" s="102" t="str">
        <f t="shared" si="113"/>
        <v/>
      </c>
      <c r="CZ160" s="56" t="str">
        <f t="shared" si="114"/>
        <v>COMPOMIX V SULFAPRIM</v>
      </c>
      <c r="DA160" s="204" t="e">
        <f>IF(IF(DI$2="Catégorie",IF(DI$3="Toutes",SUMIFS('Étape 1 - à remplir'!$F$31:$F$400,'Étape 1 - à remplir'!$E$31:$E$400,MASQ2!CZ160,'Étape 1 - à remplir'!$G$31:$G$400,"kg"),SUMIFS('Étape 1 - à remplir'!$F$31:$F$400,'Étape 1 - à remplir'!$E$31:$E$400,MASQ2!CZ160,'Étape 1 - à remplir'!$C$31:$C$400,DI$3)),IF(DI$2="Âge",IF(DI$3="Tous",SUMIFS('Étape 1 - à remplir'!$F$31:$F$400,'Étape 1 - à remplir'!$E$31:$E$400,MASQ2!CZ160,'Étape 1 - à remplir'!$G$31:$G$400,"kg"),SUMIFS('Étape 1 - à remplir'!$F$31:$F$400,'Étape 1 - à remplir'!$E$31:$E$400,MASQ2!CZ160,'Étape 1 - à remplir'!$P$31:$P$400,DI$3,'Étape 1 - à remplir'!$G$31:$G$400,"kg")),IF(DI$2="Atelier",IF(DI$3="Tous",SUMIFS('Étape 1 - à remplir'!$F$31:$F$400,'Étape 1 - à remplir'!$E$31:$E$400,MASQ2!CZ160,'Étape 1 - à remplir'!$G$31:$G$400,"kg"),SUMIFS('Étape 1 - à remplir'!$F$31:$F$400,'Étape 1 - à remplir'!$E$31:$E$400,MASQ2!CZ160,'Étape 1 - à remplir'!$O$31:$O$400,DI$3,'Étape 1 - à remplir'!$G$31:$G$400,"kg")),IF(DI$2="Espèce",IF(DI$3="Tous",SUMIFS('Étape 1 - à remplir'!$F$31:$F$400,'Étape 1 - à remplir'!$E$31:$E$400,MASQ2!CZ160,'Étape 1 - à remplir'!$G$31:$G$400,"kg"),SUMIFS('Étape 1 - à remplir'!$F$31:$F$400,'Étape 1 - à remplir'!$E$31:$E$400,MASQ2!CZ160,'Étape 1 - à remplir'!$N$31:$N$400,DI$3,'Étape 1 - à remplir'!$G$31:$G$400,"kg"))))))=0,NA(),IF(DI$2="Catégorie",IF(DI$3="Toutes",SUMIFS('Étape 1 - à remplir'!$F$31:$F$400,'Étape 1 - à remplir'!$E$31:$E$400,MASQ2!CZ160,'Étape 1 - à remplir'!$G$31:$G$400,"kg"),SUMIFS('Étape 1 - à remplir'!$F$31:$F$400,'Étape 1 - à remplir'!$E$31:$E$400,MASQ2!CZ160,'Étape 1 - à remplir'!$C$31:$C$400,DI$3)),IF(DI$2="Âge",IF(DI$3="Tous",SUMIFS('Étape 1 - à remplir'!$F$31:$F$400,'Étape 1 - à remplir'!$E$31:$E$400,MASQ2!CZ160,'Étape 1 - à remplir'!$G$31:$G$400,"kg"),SUMIFS('Étape 1 - à remplir'!$F$31:$F$400,'Étape 1 - à remplir'!$E$31:$E$400,MASQ2!CZ160,'Étape 1 - à remplir'!$P$31:$P$400,DI$3,'Étape 1 - à remplir'!$G$31:$G$400,"kg")),IF(DI$2="Atelier",IF(DI$3="Tous",SUMIFS('Étape 1 - à remplir'!$F$31:$F$400,'Étape 1 - à remplir'!$E$31:$E$400,MASQ2!CZ160,'Étape 1 - à remplir'!$G$31:$G$400,"kg"),SUMIFS('Étape 1 - à remplir'!$F$31:$F$400,'Étape 1 - à remplir'!$E$31:$E$400,MASQ2!CZ160,'Étape 1 - à remplir'!$O$31:$O$400,DI$3,'Étape 1 - à remplir'!$G$31:$G$400,"kg")),IF(DI$2="Espèce",IF(DI$3="Tous",SUMIFS('Étape 1 - à remplir'!$F$31:$F$400,'Étape 1 - à remplir'!$E$31:$E$400,MASQ2!CZ160,'Étape 1 - à remplir'!$G$31:$G$400,"kg"),SUMIFS('Étape 1 - à remplir'!$F$31:$F$400,'Étape 1 - à remplir'!$E$31:$E$400,MASQ2!CZ160,'Étape 1 - à remplir'!$N$31:$N$400,DI$3,'Étape 1 - à remplir'!$G$31:$G$400,"kg")))))))</f>
        <v>#N/A</v>
      </c>
      <c r="DB160" s="104">
        <f t="shared" si="122"/>
        <v>0</v>
      </c>
      <c r="DC160" s="204" t="str">
        <f t="shared" si="115"/>
        <v>Sulfadiméthoxine</v>
      </c>
      <c r="DD160" s="204" t="str">
        <f t="shared" si="116"/>
        <v>Triméthoprime</v>
      </c>
      <c r="DE160" s="204" t="str">
        <f t="shared" si="117"/>
        <v/>
      </c>
      <c r="DF160" s="204" t="str">
        <f t="shared" si="118"/>
        <v>Sulfamides</v>
      </c>
      <c r="DG160" s="204" t="str">
        <f t="shared" si="119"/>
        <v>Trimethoprime</v>
      </c>
      <c r="DH160" s="97" t="str">
        <f t="shared" si="120"/>
        <v/>
      </c>
      <c r="DI160" s="78"/>
      <c r="DJ160" s="78"/>
      <c r="DK160" s="77" t="str">
        <f ca="1"/>
        <v>COMPOMIX V SULFAPRIM</v>
      </c>
      <c r="DL160" s="79" t="e">
        <f ca="1"/>
        <v>#N/A</v>
      </c>
      <c r="DM160" s="102"/>
      <c r="DN160" s="8"/>
      <c r="DO160" s="8"/>
      <c r="DP160" s="8"/>
      <c r="DQ160" s="8"/>
      <c r="DR160" s="8"/>
      <c r="DS160" s="8"/>
      <c r="DT160" s="8"/>
      <c r="DU160" s="8"/>
      <c r="DV160" s="8"/>
      <c r="DW160" s="8"/>
      <c r="DX160" s="8"/>
      <c r="DY160" s="8"/>
      <c r="DZ160" s="8"/>
      <c r="EA160" s="8"/>
      <c r="EB160" s="8"/>
      <c r="EC160" s="8"/>
      <c r="ED160" s="8"/>
      <c r="EE160" s="8"/>
      <c r="EF160" s="8"/>
      <c r="EG160" s="8"/>
      <c r="EH160" s="8"/>
      <c r="EI160" s="8"/>
      <c r="EJ160" s="97"/>
    </row>
    <row r="161" spans="1:140" x14ac:dyDescent="0.25">
      <c r="A161" s="56"/>
      <c r="B161" s="8"/>
      <c r="C161" s="8"/>
      <c r="D161" s="8"/>
      <c r="E161" s="8"/>
      <c r="F161" s="8"/>
      <c r="G161" s="8"/>
      <c r="H161" s="8"/>
      <c r="I161" s="102" t="str">
        <f>INDEX(Données_ATB!BE:BV,MATCH(MASQ2!J161,Données_ATB!BE:BE,0),18)</f>
        <v/>
      </c>
      <c r="J161" s="77" t="str">
        <f>Données_ATB!BE160</f>
        <v>CONCENTRAT V002 SPIRA 100</v>
      </c>
      <c r="K161" s="204" t="e">
        <f>IF(IF(S$2="Catégorie",IF(S$3="Toutes",SUMIFS('Étape 1 - à remplir'!$F$31:$F$400,'Étape 1 - à remplir'!$E$31:$E$400,MASQ2!J161,'Étape 1 - à remplir'!$G$31:$G$400,"animaux"),SUMIFS('Étape 1 - à remplir'!$F$31:$F$400,'Étape 1 - à remplir'!$E$31:$E$400,MASQ2!J161,'Étape 1 - à remplir'!$C$31:$C$400,S$3)),IF(S$2="Âge",IF(S$3="Tous",SUMIFS('Étape 1 - à remplir'!$F$31:$F$400,'Étape 1 - à remplir'!$E$31:$E$400,MASQ2!J161,'Étape 1 - à remplir'!$G$31:$G$400,"animaux"),SUMIFS('Étape 1 - à remplir'!$F$31:$F$400,'Étape 1 - à remplir'!$E$31:$E$400,MASQ2!J161,'Étape 1 - à remplir'!$P$31:$P$400,S$3)),IF(S$2="Atelier",IF(S$3="Tous",SUMIFS('Étape 1 - à remplir'!$F$31:$F$400,'Étape 1 - à remplir'!$E$31:$E$400,MASQ2!J161,'Étape 1 - à remplir'!$G$31:$G$400,"animaux"),SUMIFS('Étape 1 - à remplir'!$F$31:$F$400,'Étape 1 - à remplir'!$E$31:$E$400,MASQ2!J161,'Étape 1 - à remplir'!$O$31:$O$400,S$3)),IF(S$2="Espèce",IF(S$3="Tous",SUMIFS('Étape 1 - à remplir'!$F$31:$F$400,'Étape 1 - à remplir'!$E$31:$E$400,MASQ2!J161,'Étape 1 - à remplir'!$G$31:$G$400,"animaux"),SUMIFS('Étape 1 - à remplir'!$F$31:$F$400,'Étape 1 - à remplir'!$E$31:$E$400,MASQ2!J161,'Étape 1 - à remplir'!$N$31:$N$400,S$3))))))=0,NA(),IF(S$2="Catégorie",IF(S$3="Toutes",SUMIFS('Étape 1 - à remplir'!$F$31:$F$400,'Étape 1 - à remplir'!$E$31:$E$400,MASQ2!J161,'Étape 1 - à remplir'!$G$31:$G$400,"animaux"),SUMIFS('Étape 1 - à remplir'!$F$31:$F$400,'Étape 1 - à remplir'!$E$31:$E$400,MASQ2!J161,'Étape 1 - à remplir'!$C$31:$C$400,S$3)),IF(S$2="Âge",IF(S$3="Tous",SUMIFS('Étape 1 - à remplir'!$F$31:$F$400,'Étape 1 - à remplir'!$E$31:$E$400,MASQ2!J161,'Étape 1 - à remplir'!$G$31:$G$400,"animaux"),SUMIFS('Étape 1 - à remplir'!$F$31:$F$400,'Étape 1 - à remplir'!$E$31:$E$400,MASQ2!J161,'Étape 1 - à remplir'!$P$31:$P$400,S$3)),IF(S$2="Atelier",IF(S$3="Tous",SUMIFS('Étape 1 - à remplir'!$F$31:$F$400,'Étape 1 - à remplir'!$E$31:$E$400,MASQ2!J161,'Étape 1 - à remplir'!$G$31:$G$400,"animaux"),SUMIFS('Étape 1 - à remplir'!$F$31:$F$400,'Étape 1 - à remplir'!$E$31:$E$400,MASQ2!J161,'Étape 1 - à remplir'!$O$31:$O$400,S$3)),IF(S$2="Espèce",IF(S$3="Tous",SUMIFS('Étape 1 - à remplir'!$F$31:$F$400,'Étape 1 - à remplir'!$E$31:$E$400,MASQ2!J161,'Étape 1 - à remplir'!$G$31:$G$400,"animaux"),SUMIFS('Étape 1 - à remplir'!$F$31:$F$400,'Étape 1 - à remplir'!$E$31:$E$400,MASQ2!J161,'Étape 1 - à remplir'!$N$31:$N$400,S$3)))))))</f>
        <v>#N/A</v>
      </c>
      <c r="L161" s="97">
        <f t="shared" si="123"/>
        <v>0</v>
      </c>
      <c r="M161" s="56" t="str">
        <f>Données_ATB!BN160</f>
        <v>Spiramycine</v>
      </c>
      <c r="N161" s="204" t="str">
        <f>Données_ATB!BO160</f>
        <v/>
      </c>
      <c r="O161" s="97" t="str">
        <f>Données_ATB!BP160</f>
        <v/>
      </c>
      <c r="P161" s="77" t="str">
        <f>Données_ATB!BR160</f>
        <v>Macrolides</v>
      </c>
      <c r="Q161" s="78" t="str">
        <f>Données_ATB!BS160</f>
        <v/>
      </c>
      <c r="R161" s="79" t="str">
        <f>Données_ATB!BT160</f>
        <v/>
      </c>
      <c r="S161" s="78"/>
      <c r="T161" s="78"/>
      <c r="U161" s="77" t="str">
        <f ca="1"/>
        <v>CONCENTRAT V002 SPIRA 100</v>
      </c>
      <c r="V161" s="79" t="e">
        <f ca="1"/>
        <v>#N/A</v>
      </c>
      <c r="W161" s="102"/>
      <c r="X161" s="8"/>
      <c r="Y161" s="8"/>
      <c r="Z161" s="8"/>
      <c r="AA161" s="8"/>
      <c r="AB161" s="102"/>
      <c r="AC161" s="8"/>
      <c r="AD161" s="8"/>
      <c r="AE161" s="8"/>
      <c r="AF161" s="8"/>
      <c r="AG161" s="8"/>
      <c r="AH161" s="8"/>
      <c r="AI161" s="8"/>
      <c r="AJ161" s="8"/>
      <c r="AK161" s="8"/>
      <c r="AL161" s="8"/>
      <c r="AM161" s="8"/>
      <c r="AN161" s="8"/>
      <c r="AO161" s="8"/>
      <c r="AP161" s="8"/>
      <c r="AQ161" s="8"/>
      <c r="AR161" s="8"/>
      <c r="AS161" s="8"/>
      <c r="AT161" s="97"/>
      <c r="AV161" s="56"/>
      <c r="AW161" s="8"/>
      <c r="AX161" s="8"/>
      <c r="AY161" s="8"/>
      <c r="AZ161" s="8"/>
      <c r="BA161" s="8"/>
      <c r="BB161" s="8"/>
      <c r="BC161" s="8"/>
      <c r="BD161" s="102" t="str">
        <f t="shared" si="105"/>
        <v/>
      </c>
      <c r="BE161" s="56" t="str">
        <f t="shared" si="106"/>
        <v>CONCENTRAT V002 SPIRA 100</v>
      </c>
      <c r="BF161" s="204" t="e">
        <f>IF(IF(BN$2="Catégorie",IF(BN$3="Toutes",SUMIFS('Étape 1 - à remplir'!$F$31:$F$400,'Étape 1 - à remplir'!$E$31:$E$400,MASQ2!BE161,'Étape 1 - à remplir'!$G$31:$G$400,"lots"),SUMIFS('Étape 1 - à remplir'!$F$31:$F$400,'Étape 1 - à remplir'!$E$31:$E$400,MASQ2!BE161,'Étape 1 - à remplir'!$C$31:$C$400,BN$3)),IF(BN$2="Âge",IF(BN$3="Tous",SUMIFS('Étape 1 - à remplir'!$F$31:$F$400,'Étape 1 - à remplir'!$E$31:$E$400,MASQ2!BE161,'Étape 1 - à remplir'!$G$31:$G$400,"lots"),SUMIFS('Étape 1 - à remplir'!$F$31:$F$400,'Étape 1 - à remplir'!$E$31:$E$400,MASQ2!BE161,'Étape 1 - à remplir'!$P$31:$P$400,BN$3,'Étape 1 - à remplir'!$G$31:$G$400,"lots")),IF(BN$2="Atelier",IF(BN$3="Tous",SUMIFS('Étape 1 - à remplir'!$F$31:$F$400,'Étape 1 - à remplir'!$E$31:$E$400,MASQ2!BE161,'Étape 1 - à remplir'!$G$31:$G$400,"lots"),SUMIFS('Étape 1 - à remplir'!$F$31:$F$400,'Étape 1 - à remplir'!$E$31:$E$400,MASQ2!BE161,'Étape 1 - à remplir'!$O$31:$O$400,BN$3,'Étape 1 - à remplir'!$G$31:$G$400,"lots")),IF(BN$2="Espèce",IF(BN$3="Tous",SUMIFS('Étape 1 - à remplir'!$F$31:$F$400,'Étape 1 - à remplir'!$E$31:$E$400,MASQ2!BE161,'Étape 1 - à remplir'!$G$31:$G$400,"lots"),SUMIFS('Étape 1 - à remplir'!$F$31:$F$400,'Étape 1 - à remplir'!$E$31:$E$400,MASQ2!BE161,'Étape 1 - à remplir'!$N$31:$N$400,BN$3,'Étape 1 - à remplir'!$G$31:$G$400,"lots"))))))=0,NA(),IF(BN$2="Catégorie",IF(BN$3="Toutes",SUMIFS('Étape 1 - à remplir'!$F$31:$F$400,'Étape 1 - à remplir'!$E$31:$E$400,MASQ2!BE161,'Étape 1 - à remplir'!$G$31:$G$400,"lots"),SUMIFS('Étape 1 - à remplir'!$F$31:$F$400,'Étape 1 - à remplir'!$E$31:$E$400,MASQ2!BE161,'Étape 1 - à remplir'!$C$31:$C$400,BN$3)),IF(BN$2="Âge",IF(BN$3="Tous",SUMIFS('Étape 1 - à remplir'!$F$31:$F$400,'Étape 1 - à remplir'!$E$31:$E$400,MASQ2!BE161,'Étape 1 - à remplir'!$G$31:$G$400,"lots"),SUMIFS('Étape 1 - à remplir'!$F$31:$F$400,'Étape 1 - à remplir'!$E$31:$E$400,MASQ2!BE161,'Étape 1 - à remplir'!$P$31:$P$400,BN$3,'Étape 1 - à remplir'!$G$31:$G$400,"lots")),IF(BN$2="Atelier",IF(BN$3="Tous",SUMIFS('Étape 1 - à remplir'!$F$31:$F$400,'Étape 1 - à remplir'!$E$31:$E$400,MASQ2!BE161,'Étape 1 - à remplir'!$G$31:$G$400,"lots"),SUMIFS('Étape 1 - à remplir'!$F$31:$F$400,'Étape 1 - à remplir'!$E$31:$E$400,MASQ2!BE161,'Étape 1 - à remplir'!$O$31:$O$400,BN$3,'Étape 1 - à remplir'!$G$31:$G$400,"lots")),IF(BN$2="Espèce",IF(BN$3="Tous",SUMIFS('Étape 1 - à remplir'!$F$31:$F$400,'Étape 1 - à remplir'!$E$31:$E$400,MASQ2!BE161,'Étape 1 - à remplir'!$G$31:$G$400,"lots"),SUMIFS('Étape 1 - à remplir'!$F$31:$F$400,'Étape 1 - à remplir'!$E$31:$E$400,MASQ2!BE161,'Étape 1 - à remplir'!$N$31:$N$400,BN$3,'Étape 1 - à remplir'!$G$31:$G$400,"lots")))))))</f>
        <v>#N/A</v>
      </c>
      <c r="BG161" s="204">
        <f t="shared" si="121"/>
        <v>0</v>
      </c>
      <c r="BH161" s="204" t="str">
        <f t="shared" si="107"/>
        <v>Spiramycine</v>
      </c>
      <c r="BI161" s="204" t="str">
        <f t="shared" si="108"/>
        <v/>
      </c>
      <c r="BJ161" s="204" t="str">
        <f t="shared" si="109"/>
        <v/>
      </c>
      <c r="BK161" s="204" t="str">
        <f t="shared" si="110"/>
        <v>Macrolides</v>
      </c>
      <c r="BL161" s="204" t="str">
        <f t="shared" si="111"/>
        <v/>
      </c>
      <c r="BM161" s="97" t="str">
        <f t="shared" si="112"/>
        <v/>
      </c>
      <c r="BN161" s="78"/>
      <c r="BO161" s="78"/>
      <c r="BP161" s="77" t="str">
        <f ca="1"/>
        <v>CONCENTRAT V002 SPIRA 100</v>
      </c>
      <c r="BQ161" s="79" t="e">
        <f ca="1"/>
        <v>#N/A</v>
      </c>
      <c r="BR161" s="102"/>
      <c r="BS161" s="8"/>
      <c r="BT161" s="8"/>
      <c r="BU161" s="8"/>
      <c r="BV161" s="8"/>
      <c r="BW161" s="8"/>
      <c r="BX161" s="8"/>
      <c r="BY161" s="78"/>
      <c r="BZ161" s="8"/>
      <c r="CA161" s="8"/>
      <c r="CB161" s="8"/>
      <c r="CC161" s="8"/>
      <c r="CD161" s="8"/>
      <c r="CE161" s="8"/>
      <c r="CF161" s="8"/>
      <c r="CG161" s="8"/>
      <c r="CH161" s="8"/>
      <c r="CI161" s="8"/>
      <c r="CJ161" s="8"/>
      <c r="CK161" s="8"/>
      <c r="CL161" s="8"/>
      <c r="CM161" s="8"/>
      <c r="CN161" s="8"/>
      <c r="CO161" s="97"/>
      <c r="CQ161" s="56"/>
      <c r="CR161" s="8"/>
      <c r="CS161" s="8"/>
      <c r="CT161" s="8"/>
      <c r="CU161" s="8"/>
      <c r="CV161" s="8"/>
      <c r="CW161" s="8"/>
      <c r="CX161" s="8"/>
      <c r="CY161" s="102" t="str">
        <f t="shared" si="113"/>
        <v/>
      </c>
      <c r="CZ161" s="56" t="str">
        <f t="shared" si="114"/>
        <v>CONCENTRAT V002 SPIRA 100</v>
      </c>
      <c r="DA161" s="204" t="e">
        <f>IF(IF(DI$2="Catégorie",IF(DI$3="Toutes",SUMIFS('Étape 1 - à remplir'!$F$31:$F$400,'Étape 1 - à remplir'!$E$31:$E$400,MASQ2!CZ161,'Étape 1 - à remplir'!$G$31:$G$400,"kg"),SUMIFS('Étape 1 - à remplir'!$F$31:$F$400,'Étape 1 - à remplir'!$E$31:$E$400,MASQ2!CZ161,'Étape 1 - à remplir'!$C$31:$C$400,DI$3)),IF(DI$2="Âge",IF(DI$3="Tous",SUMIFS('Étape 1 - à remplir'!$F$31:$F$400,'Étape 1 - à remplir'!$E$31:$E$400,MASQ2!CZ161,'Étape 1 - à remplir'!$G$31:$G$400,"kg"),SUMIFS('Étape 1 - à remplir'!$F$31:$F$400,'Étape 1 - à remplir'!$E$31:$E$400,MASQ2!CZ161,'Étape 1 - à remplir'!$P$31:$P$400,DI$3,'Étape 1 - à remplir'!$G$31:$G$400,"kg")),IF(DI$2="Atelier",IF(DI$3="Tous",SUMIFS('Étape 1 - à remplir'!$F$31:$F$400,'Étape 1 - à remplir'!$E$31:$E$400,MASQ2!CZ161,'Étape 1 - à remplir'!$G$31:$G$400,"kg"),SUMIFS('Étape 1 - à remplir'!$F$31:$F$400,'Étape 1 - à remplir'!$E$31:$E$400,MASQ2!CZ161,'Étape 1 - à remplir'!$O$31:$O$400,DI$3,'Étape 1 - à remplir'!$G$31:$G$400,"kg")),IF(DI$2="Espèce",IF(DI$3="Tous",SUMIFS('Étape 1 - à remplir'!$F$31:$F$400,'Étape 1 - à remplir'!$E$31:$E$400,MASQ2!CZ161,'Étape 1 - à remplir'!$G$31:$G$400,"kg"),SUMIFS('Étape 1 - à remplir'!$F$31:$F$400,'Étape 1 - à remplir'!$E$31:$E$400,MASQ2!CZ161,'Étape 1 - à remplir'!$N$31:$N$400,DI$3,'Étape 1 - à remplir'!$G$31:$G$400,"kg"))))))=0,NA(),IF(DI$2="Catégorie",IF(DI$3="Toutes",SUMIFS('Étape 1 - à remplir'!$F$31:$F$400,'Étape 1 - à remplir'!$E$31:$E$400,MASQ2!CZ161,'Étape 1 - à remplir'!$G$31:$G$400,"kg"),SUMIFS('Étape 1 - à remplir'!$F$31:$F$400,'Étape 1 - à remplir'!$E$31:$E$400,MASQ2!CZ161,'Étape 1 - à remplir'!$C$31:$C$400,DI$3)),IF(DI$2="Âge",IF(DI$3="Tous",SUMIFS('Étape 1 - à remplir'!$F$31:$F$400,'Étape 1 - à remplir'!$E$31:$E$400,MASQ2!CZ161,'Étape 1 - à remplir'!$G$31:$G$400,"kg"),SUMIFS('Étape 1 - à remplir'!$F$31:$F$400,'Étape 1 - à remplir'!$E$31:$E$400,MASQ2!CZ161,'Étape 1 - à remplir'!$P$31:$P$400,DI$3,'Étape 1 - à remplir'!$G$31:$G$400,"kg")),IF(DI$2="Atelier",IF(DI$3="Tous",SUMIFS('Étape 1 - à remplir'!$F$31:$F$400,'Étape 1 - à remplir'!$E$31:$E$400,MASQ2!CZ161,'Étape 1 - à remplir'!$G$31:$G$400,"kg"),SUMIFS('Étape 1 - à remplir'!$F$31:$F$400,'Étape 1 - à remplir'!$E$31:$E$400,MASQ2!CZ161,'Étape 1 - à remplir'!$O$31:$O$400,DI$3,'Étape 1 - à remplir'!$G$31:$G$400,"kg")),IF(DI$2="Espèce",IF(DI$3="Tous",SUMIFS('Étape 1 - à remplir'!$F$31:$F$400,'Étape 1 - à remplir'!$E$31:$E$400,MASQ2!CZ161,'Étape 1 - à remplir'!$G$31:$G$400,"kg"),SUMIFS('Étape 1 - à remplir'!$F$31:$F$400,'Étape 1 - à remplir'!$E$31:$E$400,MASQ2!CZ161,'Étape 1 - à remplir'!$N$31:$N$400,DI$3,'Étape 1 - à remplir'!$G$31:$G$400,"kg")))))))</f>
        <v>#N/A</v>
      </c>
      <c r="DB161" s="104">
        <f t="shared" si="122"/>
        <v>0</v>
      </c>
      <c r="DC161" s="204" t="str">
        <f t="shared" si="115"/>
        <v>Spiramycine</v>
      </c>
      <c r="DD161" s="204" t="str">
        <f t="shared" si="116"/>
        <v/>
      </c>
      <c r="DE161" s="204" t="str">
        <f t="shared" si="117"/>
        <v/>
      </c>
      <c r="DF161" s="204" t="str">
        <f t="shared" si="118"/>
        <v>Macrolides</v>
      </c>
      <c r="DG161" s="204" t="str">
        <f t="shared" si="119"/>
        <v/>
      </c>
      <c r="DH161" s="97" t="str">
        <f t="shared" si="120"/>
        <v/>
      </c>
      <c r="DI161" s="78"/>
      <c r="DJ161" s="78"/>
      <c r="DK161" s="77" t="str">
        <f ca="1"/>
        <v>CONCENTRAT V002 SPIRA 100</v>
      </c>
      <c r="DL161" s="79" t="e">
        <f ca="1"/>
        <v>#N/A</v>
      </c>
      <c r="DM161" s="102"/>
      <c r="DN161" s="8"/>
      <c r="DO161" s="8"/>
      <c r="DP161" s="8"/>
      <c r="DQ161" s="8"/>
      <c r="DR161" s="8"/>
      <c r="DS161" s="8"/>
      <c r="DT161" s="8"/>
      <c r="DU161" s="8"/>
      <c r="DV161" s="8"/>
      <c r="DW161" s="8"/>
      <c r="DX161" s="8"/>
      <c r="DY161" s="8"/>
      <c r="DZ161" s="8"/>
      <c r="EA161" s="8"/>
      <c r="EB161" s="8"/>
      <c r="EC161" s="8"/>
      <c r="ED161" s="8"/>
      <c r="EE161" s="8"/>
      <c r="EF161" s="8"/>
      <c r="EG161" s="8"/>
      <c r="EH161" s="8"/>
      <c r="EI161" s="8"/>
      <c r="EJ161" s="97"/>
    </row>
    <row r="162" spans="1:140" x14ac:dyDescent="0.25">
      <c r="A162" s="56"/>
      <c r="B162" s="8"/>
      <c r="C162" s="8"/>
      <c r="D162" s="8"/>
      <c r="E162" s="8"/>
      <c r="F162" s="8"/>
      <c r="G162" s="8"/>
      <c r="H162" s="8"/>
      <c r="I162" s="102" t="str">
        <f>INDEX(Données_ATB!BE:BV,MATCH(MASQ2!J162,Données_ATB!BE:BE,0),18)</f>
        <v/>
      </c>
      <c r="J162" s="77" t="str">
        <f>Données_ATB!BE161</f>
        <v>CONCENTRAT V007 TYLAN 100</v>
      </c>
      <c r="K162" s="204" t="e">
        <f>IF(IF(S$2="Catégorie",IF(S$3="Toutes",SUMIFS('Étape 1 - à remplir'!$F$31:$F$400,'Étape 1 - à remplir'!$E$31:$E$400,MASQ2!J162,'Étape 1 - à remplir'!$G$31:$G$400,"animaux"),SUMIFS('Étape 1 - à remplir'!$F$31:$F$400,'Étape 1 - à remplir'!$E$31:$E$400,MASQ2!J162,'Étape 1 - à remplir'!$C$31:$C$400,S$3)),IF(S$2="Âge",IF(S$3="Tous",SUMIFS('Étape 1 - à remplir'!$F$31:$F$400,'Étape 1 - à remplir'!$E$31:$E$400,MASQ2!J162,'Étape 1 - à remplir'!$G$31:$G$400,"animaux"),SUMIFS('Étape 1 - à remplir'!$F$31:$F$400,'Étape 1 - à remplir'!$E$31:$E$400,MASQ2!J162,'Étape 1 - à remplir'!$P$31:$P$400,S$3)),IF(S$2="Atelier",IF(S$3="Tous",SUMIFS('Étape 1 - à remplir'!$F$31:$F$400,'Étape 1 - à remplir'!$E$31:$E$400,MASQ2!J162,'Étape 1 - à remplir'!$G$31:$G$400,"animaux"),SUMIFS('Étape 1 - à remplir'!$F$31:$F$400,'Étape 1 - à remplir'!$E$31:$E$400,MASQ2!J162,'Étape 1 - à remplir'!$O$31:$O$400,S$3)),IF(S$2="Espèce",IF(S$3="Tous",SUMIFS('Étape 1 - à remplir'!$F$31:$F$400,'Étape 1 - à remplir'!$E$31:$E$400,MASQ2!J162,'Étape 1 - à remplir'!$G$31:$G$400,"animaux"),SUMIFS('Étape 1 - à remplir'!$F$31:$F$400,'Étape 1 - à remplir'!$E$31:$E$400,MASQ2!J162,'Étape 1 - à remplir'!$N$31:$N$400,S$3))))))=0,NA(),IF(S$2="Catégorie",IF(S$3="Toutes",SUMIFS('Étape 1 - à remplir'!$F$31:$F$400,'Étape 1 - à remplir'!$E$31:$E$400,MASQ2!J162,'Étape 1 - à remplir'!$G$31:$G$400,"animaux"),SUMIFS('Étape 1 - à remplir'!$F$31:$F$400,'Étape 1 - à remplir'!$E$31:$E$400,MASQ2!J162,'Étape 1 - à remplir'!$C$31:$C$400,S$3)),IF(S$2="Âge",IF(S$3="Tous",SUMIFS('Étape 1 - à remplir'!$F$31:$F$400,'Étape 1 - à remplir'!$E$31:$E$400,MASQ2!J162,'Étape 1 - à remplir'!$G$31:$G$400,"animaux"),SUMIFS('Étape 1 - à remplir'!$F$31:$F$400,'Étape 1 - à remplir'!$E$31:$E$400,MASQ2!J162,'Étape 1 - à remplir'!$P$31:$P$400,S$3)),IF(S$2="Atelier",IF(S$3="Tous",SUMIFS('Étape 1 - à remplir'!$F$31:$F$400,'Étape 1 - à remplir'!$E$31:$E$400,MASQ2!J162,'Étape 1 - à remplir'!$G$31:$G$400,"animaux"),SUMIFS('Étape 1 - à remplir'!$F$31:$F$400,'Étape 1 - à remplir'!$E$31:$E$400,MASQ2!J162,'Étape 1 - à remplir'!$O$31:$O$400,S$3)),IF(S$2="Espèce",IF(S$3="Tous",SUMIFS('Étape 1 - à remplir'!$F$31:$F$400,'Étape 1 - à remplir'!$E$31:$E$400,MASQ2!J162,'Étape 1 - à remplir'!$G$31:$G$400,"animaux"),SUMIFS('Étape 1 - à remplir'!$F$31:$F$400,'Étape 1 - à remplir'!$E$31:$E$400,MASQ2!J162,'Étape 1 - à remplir'!$N$31:$N$400,S$3)))))))</f>
        <v>#N/A</v>
      </c>
      <c r="L162" s="97">
        <f t="shared" si="123"/>
        <v>0</v>
      </c>
      <c r="M162" s="56" t="str">
        <f>Données_ATB!BN161</f>
        <v>Tylosine</v>
      </c>
      <c r="N162" s="204" t="str">
        <f>Données_ATB!BO161</f>
        <v/>
      </c>
      <c r="O162" s="97" t="str">
        <f>Données_ATB!BP161</f>
        <v/>
      </c>
      <c r="P162" s="77" t="str">
        <f>Données_ATB!BR161</f>
        <v>Macrolides</v>
      </c>
      <c r="Q162" s="78" t="str">
        <f>Données_ATB!BS161</f>
        <v/>
      </c>
      <c r="R162" s="79" t="str">
        <f>Données_ATB!BT161</f>
        <v/>
      </c>
      <c r="S162" s="78"/>
      <c r="T162" s="78"/>
      <c r="U162" s="77" t="str">
        <f ca="1"/>
        <v>CONCENTRAT V007 TYLAN 100</v>
      </c>
      <c r="V162" s="79" t="e">
        <f ca="1"/>
        <v>#N/A</v>
      </c>
      <c r="W162" s="102"/>
      <c r="X162" s="8"/>
      <c r="Y162" s="8"/>
      <c r="Z162" s="8"/>
      <c r="AA162" s="8"/>
      <c r="AB162" s="102"/>
      <c r="AC162" s="8"/>
      <c r="AD162" s="8"/>
      <c r="AE162" s="8"/>
      <c r="AF162" s="8"/>
      <c r="AG162" s="8"/>
      <c r="AH162" s="8"/>
      <c r="AI162" s="8"/>
      <c r="AJ162" s="8"/>
      <c r="AK162" s="8"/>
      <c r="AL162" s="8"/>
      <c r="AM162" s="8"/>
      <c r="AN162" s="8"/>
      <c r="AO162" s="8"/>
      <c r="AP162" s="8"/>
      <c r="AQ162" s="8"/>
      <c r="AR162" s="8"/>
      <c r="AS162" s="8"/>
      <c r="AT162" s="97"/>
      <c r="AV162" s="56"/>
      <c r="AW162" s="8"/>
      <c r="AX162" s="8"/>
      <c r="AY162" s="8"/>
      <c r="AZ162" s="8"/>
      <c r="BA162" s="8"/>
      <c r="BB162" s="8"/>
      <c r="BC162" s="8"/>
      <c r="BD162" s="102" t="str">
        <f t="shared" si="105"/>
        <v/>
      </c>
      <c r="BE162" s="56" t="str">
        <f t="shared" si="106"/>
        <v>CONCENTRAT V007 TYLAN 100</v>
      </c>
      <c r="BF162" s="204" t="e">
        <f>IF(IF(BN$2="Catégorie",IF(BN$3="Toutes",SUMIFS('Étape 1 - à remplir'!$F$31:$F$400,'Étape 1 - à remplir'!$E$31:$E$400,MASQ2!BE162,'Étape 1 - à remplir'!$G$31:$G$400,"lots"),SUMIFS('Étape 1 - à remplir'!$F$31:$F$400,'Étape 1 - à remplir'!$E$31:$E$400,MASQ2!BE162,'Étape 1 - à remplir'!$C$31:$C$400,BN$3)),IF(BN$2="Âge",IF(BN$3="Tous",SUMIFS('Étape 1 - à remplir'!$F$31:$F$400,'Étape 1 - à remplir'!$E$31:$E$400,MASQ2!BE162,'Étape 1 - à remplir'!$G$31:$G$400,"lots"),SUMIFS('Étape 1 - à remplir'!$F$31:$F$400,'Étape 1 - à remplir'!$E$31:$E$400,MASQ2!BE162,'Étape 1 - à remplir'!$P$31:$P$400,BN$3,'Étape 1 - à remplir'!$G$31:$G$400,"lots")),IF(BN$2="Atelier",IF(BN$3="Tous",SUMIFS('Étape 1 - à remplir'!$F$31:$F$400,'Étape 1 - à remplir'!$E$31:$E$400,MASQ2!BE162,'Étape 1 - à remplir'!$G$31:$G$400,"lots"),SUMIFS('Étape 1 - à remplir'!$F$31:$F$400,'Étape 1 - à remplir'!$E$31:$E$400,MASQ2!BE162,'Étape 1 - à remplir'!$O$31:$O$400,BN$3,'Étape 1 - à remplir'!$G$31:$G$400,"lots")),IF(BN$2="Espèce",IF(BN$3="Tous",SUMIFS('Étape 1 - à remplir'!$F$31:$F$400,'Étape 1 - à remplir'!$E$31:$E$400,MASQ2!BE162,'Étape 1 - à remplir'!$G$31:$G$400,"lots"),SUMIFS('Étape 1 - à remplir'!$F$31:$F$400,'Étape 1 - à remplir'!$E$31:$E$400,MASQ2!BE162,'Étape 1 - à remplir'!$N$31:$N$400,BN$3,'Étape 1 - à remplir'!$G$31:$G$400,"lots"))))))=0,NA(),IF(BN$2="Catégorie",IF(BN$3="Toutes",SUMIFS('Étape 1 - à remplir'!$F$31:$F$400,'Étape 1 - à remplir'!$E$31:$E$400,MASQ2!BE162,'Étape 1 - à remplir'!$G$31:$G$400,"lots"),SUMIFS('Étape 1 - à remplir'!$F$31:$F$400,'Étape 1 - à remplir'!$E$31:$E$400,MASQ2!BE162,'Étape 1 - à remplir'!$C$31:$C$400,BN$3)),IF(BN$2="Âge",IF(BN$3="Tous",SUMIFS('Étape 1 - à remplir'!$F$31:$F$400,'Étape 1 - à remplir'!$E$31:$E$400,MASQ2!BE162,'Étape 1 - à remplir'!$G$31:$G$400,"lots"),SUMIFS('Étape 1 - à remplir'!$F$31:$F$400,'Étape 1 - à remplir'!$E$31:$E$400,MASQ2!BE162,'Étape 1 - à remplir'!$P$31:$P$400,BN$3,'Étape 1 - à remplir'!$G$31:$G$400,"lots")),IF(BN$2="Atelier",IF(BN$3="Tous",SUMIFS('Étape 1 - à remplir'!$F$31:$F$400,'Étape 1 - à remplir'!$E$31:$E$400,MASQ2!BE162,'Étape 1 - à remplir'!$G$31:$G$400,"lots"),SUMIFS('Étape 1 - à remplir'!$F$31:$F$400,'Étape 1 - à remplir'!$E$31:$E$400,MASQ2!BE162,'Étape 1 - à remplir'!$O$31:$O$400,BN$3,'Étape 1 - à remplir'!$G$31:$G$400,"lots")),IF(BN$2="Espèce",IF(BN$3="Tous",SUMIFS('Étape 1 - à remplir'!$F$31:$F$400,'Étape 1 - à remplir'!$E$31:$E$400,MASQ2!BE162,'Étape 1 - à remplir'!$G$31:$G$400,"lots"),SUMIFS('Étape 1 - à remplir'!$F$31:$F$400,'Étape 1 - à remplir'!$E$31:$E$400,MASQ2!BE162,'Étape 1 - à remplir'!$N$31:$N$400,BN$3,'Étape 1 - à remplir'!$G$31:$G$400,"lots")))))))</f>
        <v>#N/A</v>
      </c>
      <c r="BG162" s="204">
        <f t="shared" si="121"/>
        <v>0</v>
      </c>
      <c r="BH162" s="204" t="str">
        <f t="shared" si="107"/>
        <v>Tylosine</v>
      </c>
      <c r="BI162" s="204" t="str">
        <f t="shared" si="108"/>
        <v/>
      </c>
      <c r="BJ162" s="204" t="str">
        <f t="shared" si="109"/>
        <v/>
      </c>
      <c r="BK162" s="204" t="str">
        <f t="shared" si="110"/>
        <v>Macrolides</v>
      </c>
      <c r="BL162" s="204" t="str">
        <f t="shared" si="111"/>
        <v/>
      </c>
      <c r="BM162" s="97" t="str">
        <f t="shared" si="112"/>
        <v/>
      </c>
      <c r="BN162" s="78"/>
      <c r="BO162" s="78"/>
      <c r="BP162" s="77" t="str">
        <f ca="1"/>
        <v>CONCENTRAT V007 TYLAN 100</v>
      </c>
      <c r="BQ162" s="79" t="e">
        <f ca="1"/>
        <v>#N/A</v>
      </c>
      <c r="BR162" s="102"/>
      <c r="BS162" s="8"/>
      <c r="BT162" s="8"/>
      <c r="BU162" s="8"/>
      <c r="BV162" s="8"/>
      <c r="BW162" s="8"/>
      <c r="BX162" s="8"/>
      <c r="BY162" s="78"/>
      <c r="BZ162" s="8"/>
      <c r="CA162" s="8"/>
      <c r="CB162" s="8"/>
      <c r="CC162" s="8"/>
      <c r="CD162" s="8"/>
      <c r="CE162" s="8"/>
      <c r="CF162" s="8"/>
      <c r="CG162" s="8"/>
      <c r="CH162" s="8"/>
      <c r="CI162" s="8"/>
      <c r="CJ162" s="8"/>
      <c r="CK162" s="8"/>
      <c r="CL162" s="8"/>
      <c r="CM162" s="8"/>
      <c r="CN162" s="8"/>
      <c r="CO162" s="97"/>
      <c r="CQ162" s="56"/>
      <c r="CR162" s="8"/>
      <c r="CS162" s="8"/>
      <c r="CT162" s="8"/>
      <c r="CU162" s="8"/>
      <c r="CV162" s="8"/>
      <c r="CW162" s="8"/>
      <c r="CX162" s="8"/>
      <c r="CY162" s="102" t="str">
        <f t="shared" si="113"/>
        <v/>
      </c>
      <c r="CZ162" s="56" t="str">
        <f t="shared" si="114"/>
        <v>CONCENTRAT V007 TYLAN 100</v>
      </c>
      <c r="DA162" s="204" t="e">
        <f>IF(IF(DI$2="Catégorie",IF(DI$3="Toutes",SUMIFS('Étape 1 - à remplir'!$F$31:$F$400,'Étape 1 - à remplir'!$E$31:$E$400,MASQ2!CZ162,'Étape 1 - à remplir'!$G$31:$G$400,"kg"),SUMIFS('Étape 1 - à remplir'!$F$31:$F$400,'Étape 1 - à remplir'!$E$31:$E$400,MASQ2!CZ162,'Étape 1 - à remplir'!$C$31:$C$400,DI$3)),IF(DI$2="Âge",IF(DI$3="Tous",SUMIFS('Étape 1 - à remplir'!$F$31:$F$400,'Étape 1 - à remplir'!$E$31:$E$400,MASQ2!CZ162,'Étape 1 - à remplir'!$G$31:$G$400,"kg"),SUMIFS('Étape 1 - à remplir'!$F$31:$F$400,'Étape 1 - à remplir'!$E$31:$E$400,MASQ2!CZ162,'Étape 1 - à remplir'!$P$31:$P$400,DI$3,'Étape 1 - à remplir'!$G$31:$G$400,"kg")),IF(DI$2="Atelier",IF(DI$3="Tous",SUMIFS('Étape 1 - à remplir'!$F$31:$F$400,'Étape 1 - à remplir'!$E$31:$E$400,MASQ2!CZ162,'Étape 1 - à remplir'!$G$31:$G$400,"kg"),SUMIFS('Étape 1 - à remplir'!$F$31:$F$400,'Étape 1 - à remplir'!$E$31:$E$400,MASQ2!CZ162,'Étape 1 - à remplir'!$O$31:$O$400,DI$3,'Étape 1 - à remplir'!$G$31:$G$400,"kg")),IF(DI$2="Espèce",IF(DI$3="Tous",SUMIFS('Étape 1 - à remplir'!$F$31:$F$400,'Étape 1 - à remplir'!$E$31:$E$400,MASQ2!CZ162,'Étape 1 - à remplir'!$G$31:$G$400,"kg"),SUMIFS('Étape 1 - à remplir'!$F$31:$F$400,'Étape 1 - à remplir'!$E$31:$E$400,MASQ2!CZ162,'Étape 1 - à remplir'!$N$31:$N$400,DI$3,'Étape 1 - à remplir'!$G$31:$G$400,"kg"))))))=0,NA(),IF(DI$2="Catégorie",IF(DI$3="Toutes",SUMIFS('Étape 1 - à remplir'!$F$31:$F$400,'Étape 1 - à remplir'!$E$31:$E$400,MASQ2!CZ162,'Étape 1 - à remplir'!$G$31:$G$400,"kg"),SUMIFS('Étape 1 - à remplir'!$F$31:$F$400,'Étape 1 - à remplir'!$E$31:$E$400,MASQ2!CZ162,'Étape 1 - à remplir'!$C$31:$C$400,DI$3)),IF(DI$2="Âge",IF(DI$3="Tous",SUMIFS('Étape 1 - à remplir'!$F$31:$F$400,'Étape 1 - à remplir'!$E$31:$E$400,MASQ2!CZ162,'Étape 1 - à remplir'!$G$31:$G$400,"kg"),SUMIFS('Étape 1 - à remplir'!$F$31:$F$400,'Étape 1 - à remplir'!$E$31:$E$400,MASQ2!CZ162,'Étape 1 - à remplir'!$P$31:$P$400,DI$3,'Étape 1 - à remplir'!$G$31:$G$400,"kg")),IF(DI$2="Atelier",IF(DI$3="Tous",SUMIFS('Étape 1 - à remplir'!$F$31:$F$400,'Étape 1 - à remplir'!$E$31:$E$400,MASQ2!CZ162,'Étape 1 - à remplir'!$G$31:$G$400,"kg"),SUMIFS('Étape 1 - à remplir'!$F$31:$F$400,'Étape 1 - à remplir'!$E$31:$E$400,MASQ2!CZ162,'Étape 1 - à remplir'!$O$31:$O$400,DI$3,'Étape 1 - à remplir'!$G$31:$G$400,"kg")),IF(DI$2="Espèce",IF(DI$3="Tous",SUMIFS('Étape 1 - à remplir'!$F$31:$F$400,'Étape 1 - à remplir'!$E$31:$E$400,MASQ2!CZ162,'Étape 1 - à remplir'!$G$31:$G$400,"kg"),SUMIFS('Étape 1 - à remplir'!$F$31:$F$400,'Étape 1 - à remplir'!$E$31:$E$400,MASQ2!CZ162,'Étape 1 - à remplir'!$N$31:$N$400,DI$3,'Étape 1 - à remplir'!$G$31:$G$400,"kg")))))))</f>
        <v>#N/A</v>
      </c>
      <c r="DB162" s="104">
        <f t="shared" si="122"/>
        <v>0</v>
      </c>
      <c r="DC162" s="204" t="str">
        <f t="shared" si="115"/>
        <v>Tylosine</v>
      </c>
      <c r="DD162" s="204" t="str">
        <f t="shared" si="116"/>
        <v/>
      </c>
      <c r="DE162" s="204" t="str">
        <f t="shared" si="117"/>
        <v/>
      </c>
      <c r="DF162" s="204" t="str">
        <f t="shared" si="118"/>
        <v>Macrolides</v>
      </c>
      <c r="DG162" s="204" t="str">
        <f t="shared" si="119"/>
        <v/>
      </c>
      <c r="DH162" s="97" t="str">
        <f t="shared" si="120"/>
        <v/>
      </c>
      <c r="DI162" s="78"/>
      <c r="DJ162" s="78"/>
      <c r="DK162" s="77" t="str">
        <f ca="1"/>
        <v>CONCENTRAT V007 TYLAN 100</v>
      </c>
      <c r="DL162" s="79" t="e">
        <f ca="1"/>
        <v>#N/A</v>
      </c>
      <c r="DM162" s="102"/>
      <c r="DN162" s="8"/>
      <c r="DO162" s="8"/>
      <c r="DP162" s="8"/>
      <c r="DQ162" s="8"/>
      <c r="DR162" s="8"/>
      <c r="DS162" s="8"/>
      <c r="DT162" s="8"/>
      <c r="DU162" s="8"/>
      <c r="DV162" s="8"/>
      <c r="DW162" s="8"/>
      <c r="DX162" s="8"/>
      <c r="DY162" s="8"/>
      <c r="DZ162" s="8"/>
      <c r="EA162" s="8"/>
      <c r="EB162" s="8"/>
      <c r="EC162" s="8"/>
      <c r="ED162" s="8"/>
      <c r="EE162" s="8"/>
      <c r="EF162" s="8"/>
      <c r="EG162" s="8"/>
      <c r="EH162" s="8"/>
      <c r="EI162" s="8"/>
      <c r="EJ162" s="97"/>
    </row>
    <row r="163" spans="1:140" x14ac:dyDescent="0.25">
      <c r="A163" s="56"/>
      <c r="B163" s="8"/>
      <c r="C163" s="8"/>
      <c r="D163" s="8"/>
      <c r="E163" s="8"/>
      <c r="F163" s="8"/>
      <c r="G163" s="8"/>
      <c r="H163" s="8"/>
      <c r="I163" s="102" t="str">
        <f>INDEX(Données_ATB!BE:BV,MATCH(MASQ2!J163,Données_ATB!BE:BE,0),18)</f>
        <v/>
      </c>
      <c r="J163" s="77" t="str">
        <f>Données_ATB!BE162</f>
        <v>CONCENTRAT V028</v>
      </c>
      <c r="K163" s="204" t="e">
        <f>IF(IF(S$2="Catégorie",IF(S$3="Toutes",SUMIFS('Étape 1 - à remplir'!$F$31:$F$400,'Étape 1 - à remplir'!$E$31:$E$400,MASQ2!J163,'Étape 1 - à remplir'!$G$31:$G$400,"animaux"),SUMIFS('Étape 1 - à remplir'!$F$31:$F$400,'Étape 1 - à remplir'!$E$31:$E$400,MASQ2!J163,'Étape 1 - à remplir'!$C$31:$C$400,S$3)),IF(S$2="Âge",IF(S$3="Tous",SUMIFS('Étape 1 - à remplir'!$F$31:$F$400,'Étape 1 - à remplir'!$E$31:$E$400,MASQ2!J163,'Étape 1 - à remplir'!$G$31:$G$400,"animaux"),SUMIFS('Étape 1 - à remplir'!$F$31:$F$400,'Étape 1 - à remplir'!$E$31:$E$400,MASQ2!J163,'Étape 1 - à remplir'!$P$31:$P$400,S$3)),IF(S$2="Atelier",IF(S$3="Tous",SUMIFS('Étape 1 - à remplir'!$F$31:$F$400,'Étape 1 - à remplir'!$E$31:$E$400,MASQ2!J163,'Étape 1 - à remplir'!$G$31:$G$400,"animaux"),SUMIFS('Étape 1 - à remplir'!$F$31:$F$400,'Étape 1 - à remplir'!$E$31:$E$400,MASQ2!J163,'Étape 1 - à remplir'!$O$31:$O$400,S$3)),IF(S$2="Espèce",IF(S$3="Tous",SUMIFS('Étape 1 - à remplir'!$F$31:$F$400,'Étape 1 - à remplir'!$E$31:$E$400,MASQ2!J163,'Étape 1 - à remplir'!$G$31:$G$400,"animaux"),SUMIFS('Étape 1 - à remplir'!$F$31:$F$400,'Étape 1 - à remplir'!$E$31:$E$400,MASQ2!J163,'Étape 1 - à remplir'!$N$31:$N$400,S$3))))))=0,NA(),IF(S$2="Catégorie",IF(S$3="Toutes",SUMIFS('Étape 1 - à remplir'!$F$31:$F$400,'Étape 1 - à remplir'!$E$31:$E$400,MASQ2!J163,'Étape 1 - à remplir'!$G$31:$G$400,"animaux"),SUMIFS('Étape 1 - à remplir'!$F$31:$F$400,'Étape 1 - à remplir'!$E$31:$E$400,MASQ2!J163,'Étape 1 - à remplir'!$C$31:$C$400,S$3)),IF(S$2="Âge",IF(S$3="Tous",SUMIFS('Étape 1 - à remplir'!$F$31:$F$400,'Étape 1 - à remplir'!$E$31:$E$400,MASQ2!J163,'Étape 1 - à remplir'!$G$31:$G$400,"animaux"),SUMIFS('Étape 1 - à remplir'!$F$31:$F$400,'Étape 1 - à remplir'!$E$31:$E$400,MASQ2!J163,'Étape 1 - à remplir'!$P$31:$P$400,S$3)),IF(S$2="Atelier",IF(S$3="Tous",SUMIFS('Étape 1 - à remplir'!$F$31:$F$400,'Étape 1 - à remplir'!$E$31:$E$400,MASQ2!J163,'Étape 1 - à remplir'!$G$31:$G$400,"animaux"),SUMIFS('Étape 1 - à remplir'!$F$31:$F$400,'Étape 1 - à remplir'!$E$31:$E$400,MASQ2!J163,'Étape 1 - à remplir'!$O$31:$O$400,S$3)),IF(S$2="Espèce",IF(S$3="Tous",SUMIFS('Étape 1 - à remplir'!$F$31:$F$400,'Étape 1 - à remplir'!$E$31:$E$400,MASQ2!J163,'Étape 1 - à remplir'!$G$31:$G$400,"animaux"),SUMIFS('Étape 1 - à remplir'!$F$31:$F$400,'Étape 1 - à remplir'!$E$31:$E$400,MASQ2!J163,'Étape 1 - à remplir'!$N$31:$N$400,S$3)))))))</f>
        <v>#N/A</v>
      </c>
      <c r="L163" s="97">
        <f t="shared" si="123"/>
        <v>0</v>
      </c>
      <c r="M163" s="56" t="str">
        <f>Données_ATB!BN162</f>
        <v>Chlortétracycline</v>
      </c>
      <c r="N163" s="204" t="str">
        <f>Données_ATB!BO162</f>
        <v>Sulfadimidine</v>
      </c>
      <c r="O163" s="97" t="str">
        <f>Données_ATB!BP162</f>
        <v/>
      </c>
      <c r="P163" s="77" t="str">
        <f>Données_ATB!BR162</f>
        <v>Tetracyclines</v>
      </c>
      <c r="Q163" s="78" t="str">
        <f>Données_ATB!BS162</f>
        <v>Sulfamides</v>
      </c>
      <c r="R163" s="79" t="str">
        <f>Données_ATB!BT162</f>
        <v/>
      </c>
      <c r="S163" s="78"/>
      <c r="T163" s="78"/>
      <c r="U163" s="77" t="str">
        <f ca="1"/>
        <v>CONCENTRAT V028</v>
      </c>
      <c r="V163" s="79" t="e">
        <f ca="1"/>
        <v>#N/A</v>
      </c>
      <c r="W163" s="102"/>
      <c r="X163" s="8"/>
      <c r="Y163" s="8"/>
      <c r="Z163" s="8"/>
      <c r="AA163" s="8"/>
      <c r="AB163" s="102"/>
      <c r="AC163" s="8"/>
      <c r="AD163" s="8"/>
      <c r="AE163" s="8"/>
      <c r="AF163" s="8"/>
      <c r="AG163" s="8"/>
      <c r="AH163" s="8"/>
      <c r="AI163" s="8"/>
      <c r="AJ163" s="8"/>
      <c r="AK163" s="8"/>
      <c r="AL163" s="8"/>
      <c r="AM163" s="8"/>
      <c r="AN163" s="8"/>
      <c r="AO163" s="8"/>
      <c r="AP163" s="8"/>
      <c r="AQ163" s="8"/>
      <c r="AR163" s="8"/>
      <c r="AS163" s="8"/>
      <c r="AT163" s="97"/>
      <c r="AV163" s="56"/>
      <c r="AW163" s="8"/>
      <c r="AX163" s="8"/>
      <c r="AY163" s="8"/>
      <c r="AZ163" s="8"/>
      <c r="BA163" s="8"/>
      <c r="BB163" s="8"/>
      <c r="BC163" s="8"/>
      <c r="BD163" s="102" t="str">
        <f t="shared" si="105"/>
        <v/>
      </c>
      <c r="BE163" s="56" t="str">
        <f t="shared" si="106"/>
        <v>CONCENTRAT V028</v>
      </c>
      <c r="BF163" s="204" t="e">
        <f>IF(IF(BN$2="Catégorie",IF(BN$3="Toutes",SUMIFS('Étape 1 - à remplir'!$F$31:$F$400,'Étape 1 - à remplir'!$E$31:$E$400,MASQ2!BE163,'Étape 1 - à remplir'!$G$31:$G$400,"lots"),SUMIFS('Étape 1 - à remplir'!$F$31:$F$400,'Étape 1 - à remplir'!$E$31:$E$400,MASQ2!BE163,'Étape 1 - à remplir'!$C$31:$C$400,BN$3)),IF(BN$2="Âge",IF(BN$3="Tous",SUMIFS('Étape 1 - à remplir'!$F$31:$F$400,'Étape 1 - à remplir'!$E$31:$E$400,MASQ2!BE163,'Étape 1 - à remplir'!$G$31:$G$400,"lots"),SUMIFS('Étape 1 - à remplir'!$F$31:$F$400,'Étape 1 - à remplir'!$E$31:$E$400,MASQ2!BE163,'Étape 1 - à remplir'!$P$31:$P$400,BN$3,'Étape 1 - à remplir'!$G$31:$G$400,"lots")),IF(BN$2="Atelier",IF(BN$3="Tous",SUMIFS('Étape 1 - à remplir'!$F$31:$F$400,'Étape 1 - à remplir'!$E$31:$E$400,MASQ2!BE163,'Étape 1 - à remplir'!$G$31:$G$400,"lots"),SUMIFS('Étape 1 - à remplir'!$F$31:$F$400,'Étape 1 - à remplir'!$E$31:$E$400,MASQ2!BE163,'Étape 1 - à remplir'!$O$31:$O$400,BN$3,'Étape 1 - à remplir'!$G$31:$G$400,"lots")),IF(BN$2="Espèce",IF(BN$3="Tous",SUMIFS('Étape 1 - à remplir'!$F$31:$F$400,'Étape 1 - à remplir'!$E$31:$E$400,MASQ2!BE163,'Étape 1 - à remplir'!$G$31:$G$400,"lots"),SUMIFS('Étape 1 - à remplir'!$F$31:$F$400,'Étape 1 - à remplir'!$E$31:$E$400,MASQ2!BE163,'Étape 1 - à remplir'!$N$31:$N$400,BN$3,'Étape 1 - à remplir'!$G$31:$G$400,"lots"))))))=0,NA(),IF(BN$2="Catégorie",IF(BN$3="Toutes",SUMIFS('Étape 1 - à remplir'!$F$31:$F$400,'Étape 1 - à remplir'!$E$31:$E$400,MASQ2!BE163,'Étape 1 - à remplir'!$G$31:$G$400,"lots"),SUMIFS('Étape 1 - à remplir'!$F$31:$F$400,'Étape 1 - à remplir'!$E$31:$E$400,MASQ2!BE163,'Étape 1 - à remplir'!$C$31:$C$400,BN$3)),IF(BN$2="Âge",IF(BN$3="Tous",SUMIFS('Étape 1 - à remplir'!$F$31:$F$400,'Étape 1 - à remplir'!$E$31:$E$400,MASQ2!BE163,'Étape 1 - à remplir'!$G$31:$G$400,"lots"),SUMIFS('Étape 1 - à remplir'!$F$31:$F$400,'Étape 1 - à remplir'!$E$31:$E$400,MASQ2!BE163,'Étape 1 - à remplir'!$P$31:$P$400,BN$3,'Étape 1 - à remplir'!$G$31:$G$400,"lots")),IF(BN$2="Atelier",IF(BN$3="Tous",SUMIFS('Étape 1 - à remplir'!$F$31:$F$400,'Étape 1 - à remplir'!$E$31:$E$400,MASQ2!BE163,'Étape 1 - à remplir'!$G$31:$G$400,"lots"),SUMIFS('Étape 1 - à remplir'!$F$31:$F$400,'Étape 1 - à remplir'!$E$31:$E$400,MASQ2!BE163,'Étape 1 - à remplir'!$O$31:$O$400,BN$3,'Étape 1 - à remplir'!$G$31:$G$400,"lots")),IF(BN$2="Espèce",IF(BN$3="Tous",SUMIFS('Étape 1 - à remplir'!$F$31:$F$400,'Étape 1 - à remplir'!$E$31:$E$400,MASQ2!BE163,'Étape 1 - à remplir'!$G$31:$G$400,"lots"),SUMIFS('Étape 1 - à remplir'!$F$31:$F$400,'Étape 1 - à remplir'!$E$31:$E$400,MASQ2!BE163,'Étape 1 - à remplir'!$N$31:$N$400,BN$3,'Étape 1 - à remplir'!$G$31:$G$400,"lots")))))))</f>
        <v>#N/A</v>
      </c>
      <c r="BG163" s="204">
        <f t="shared" si="121"/>
        <v>0</v>
      </c>
      <c r="BH163" s="204" t="str">
        <f t="shared" si="107"/>
        <v>Chlortétracycline</v>
      </c>
      <c r="BI163" s="204" t="str">
        <f t="shared" si="108"/>
        <v>Sulfadimidine</v>
      </c>
      <c r="BJ163" s="204" t="str">
        <f t="shared" si="109"/>
        <v/>
      </c>
      <c r="BK163" s="204" t="str">
        <f t="shared" si="110"/>
        <v>Tetracyclines</v>
      </c>
      <c r="BL163" s="204" t="str">
        <f t="shared" si="111"/>
        <v>Sulfamides</v>
      </c>
      <c r="BM163" s="97" t="str">
        <f t="shared" si="112"/>
        <v/>
      </c>
      <c r="BN163" s="78"/>
      <c r="BO163" s="78"/>
      <c r="BP163" s="77" t="str">
        <f ca="1"/>
        <v>CONCENTRAT V028</v>
      </c>
      <c r="BQ163" s="79" t="e">
        <f ca="1"/>
        <v>#N/A</v>
      </c>
      <c r="BR163" s="102"/>
      <c r="BS163" s="8"/>
      <c r="BT163" s="8"/>
      <c r="BU163" s="8"/>
      <c r="BV163" s="8"/>
      <c r="BW163" s="8"/>
      <c r="BX163" s="8"/>
      <c r="BY163" s="78"/>
      <c r="BZ163" s="8"/>
      <c r="CA163" s="8"/>
      <c r="CB163" s="8"/>
      <c r="CC163" s="8"/>
      <c r="CD163" s="8"/>
      <c r="CE163" s="8"/>
      <c r="CF163" s="8"/>
      <c r="CG163" s="8"/>
      <c r="CH163" s="8"/>
      <c r="CI163" s="8"/>
      <c r="CJ163" s="8"/>
      <c r="CK163" s="8"/>
      <c r="CL163" s="8"/>
      <c r="CM163" s="8"/>
      <c r="CN163" s="8"/>
      <c r="CO163" s="97"/>
      <c r="CQ163" s="56"/>
      <c r="CR163" s="8"/>
      <c r="CS163" s="8"/>
      <c r="CT163" s="8"/>
      <c r="CU163" s="8"/>
      <c r="CV163" s="8"/>
      <c r="CW163" s="8"/>
      <c r="CX163" s="8"/>
      <c r="CY163" s="102" t="str">
        <f t="shared" si="113"/>
        <v/>
      </c>
      <c r="CZ163" s="56" t="str">
        <f t="shared" si="114"/>
        <v>CONCENTRAT V028</v>
      </c>
      <c r="DA163" s="204" t="e">
        <f>IF(IF(DI$2="Catégorie",IF(DI$3="Toutes",SUMIFS('Étape 1 - à remplir'!$F$31:$F$400,'Étape 1 - à remplir'!$E$31:$E$400,MASQ2!CZ163,'Étape 1 - à remplir'!$G$31:$G$400,"kg"),SUMIFS('Étape 1 - à remplir'!$F$31:$F$400,'Étape 1 - à remplir'!$E$31:$E$400,MASQ2!CZ163,'Étape 1 - à remplir'!$C$31:$C$400,DI$3)),IF(DI$2="Âge",IF(DI$3="Tous",SUMIFS('Étape 1 - à remplir'!$F$31:$F$400,'Étape 1 - à remplir'!$E$31:$E$400,MASQ2!CZ163,'Étape 1 - à remplir'!$G$31:$G$400,"kg"),SUMIFS('Étape 1 - à remplir'!$F$31:$F$400,'Étape 1 - à remplir'!$E$31:$E$400,MASQ2!CZ163,'Étape 1 - à remplir'!$P$31:$P$400,DI$3,'Étape 1 - à remplir'!$G$31:$G$400,"kg")),IF(DI$2="Atelier",IF(DI$3="Tous",SUMIFS('Étape 1 - à remplir'!$F$31:$F$400,'Étape 1 - à remplir'!$E$31:$E$400,MASQ2!CZ163,'Étape 1 - à remplir'!$G$31:$G$400,"kg"),SUMIFS('Étape 1 - à remplir'!$F$31:$F$400,'Étape 1 - à remplir'!$E$31:$E$400,MASQ2!CZ163,'Étape 1 - à remplir'!$O$31:$O$400,DI$3,'Étape 1 - à remplir'!$G$31:$G$400,"kg")),IF(DI$2="Espèce",IF(DI$3="Tous",SUMIFS('Étape 1 - à remplir'!$F$31:$F$400,'Étape 1 - à remplir'!$E$31:$E$400,MASQ2!CZ163,'Étape 1 - à remplir'!$G$31:$G$400,"kg"),SUMIFS('Étape 1 - à remplir'!$F$31:$F$400,'Étape 1 - à remplir'!$E$31:$E$400,MASQ2!CZ163,'Étape 1 - à remplir'!$N$31:$N$400,DI$3,'Étape 1 - à remplir'!$G$31:$G$400,"kg"))))))=0,NA(),IF(DI$2="Catégorie",IF(DI$3="Toutes",SUMIFS('Étape 1 - à remplir'!$F$31:$F$400,'Étape 1 - à remplir'!$E$31:$E$400,MASQ2!CZ163,'Étape 1 - à remplir'!$G$31:$G$400,"kg"),SUMIFS('Étape 1 - à remplir'!$F$31:$F$400,'Étape 1 - à remplir'!$E$31:$E$400,MASQ2!CZ163,'Étape 1 - à remplir'!$C$31:$C$400,DI$3)),IF(DI$2="Âge",IF(DI$3="Tous",SUMIFS('Étape 1 - à remplir'!$F$31:$F$400,'Étape 1 - à remplir'!$E$31:$E$400,MASQ2!CZ163,'Étape 1 - à remplir'!$G$31:$G$400,"kg"),SUMIFS('Étape 1 - à remplir'!$F$31:$F$400,'Étape 1 - à remplir'!$E$31:$E$400,MASQ2!CZ163,'Étape 1 - à remplir'!$P$31:$P$400,DI$3,'Étape 1 - à remplir'!$G$31:$G$400,"kg")),IF(DI$2="Atelier",IF(DI$3="Tous",SUMIFS('Étape 1 - à remplir'!$F$31:$F$400,'Étape 1 - à remplir'!$E$31:$E$400,MASQ2!CZ163,'Étape 1 - à remplir'!$G$31:$G$400,"kg"),SUMIFS('Étape 1 - à remplir'!$F$31:$F$400,'Étape 1 - à remplir'!$E$31:$E$400,MASQ2!CZ163,'Étape 1 - à remplir'!$O$31:$O$400,DI$3,'Étape 1 - à remplir'!$G$31:$G$400,"kg")),IF(DI$2="Espèce",IF(DI$3="Tous",SUMIFS('Étape 1 - à remplir'!$F$31:$F$400,'Étape 1 - à remplir'!$E$31:$E$400,MASQ2!CZ163,'Étape 1 - à remplir'!$G$31:$G$400,"kg"),SUMIFS('Étape 1 - à remplir'!$F$31:$F$400,'Étape 1 - à remplir'!$E$31:$E$400,MASQ2!CZ163,'Étape 1 - à remplir'!$N$31:$N$400,DI$3,'Étape 1 - à remplir'!$G$31:$G$400,"kg")))))))</f>
        <v>#N/A</v>
      </c>
      <c r="DB163" s="104">
        <f t="shared" si="122"/>
        <v>0</v>
      </c>
      <c r="DC163" s="204" t="str">
        <f t="shared" si="115"/>
        <v>Chlortétracycline</v>
      </c>
      <c r="DD163" s="204" t="str">
        <f t="shared" si="116"/>
        <v>Sulfadimidine</v>
      </c>
      <c r="DE163" s="204" t="str">
        <f t="shared" si="117"/>
        <v/>
      </c>
      <c r="DF163" s="204" t="str">
        <f t="shared" si="118"/>
        <v>Tetracyclines</v>
      </c>
      <c r="DG163" s="204" t="str">
        <f t="shared" si="119"/>
        <v>Sulfamides</v>
      </c>
      <c r="DH163" s="97" t="str">
        <f t="shared" si="120"/>
        <v/>
      </c>
      <c r="DI163" s="78"/>
      <c r="DJ163" s="78"/>
      <c r="DK163" s="77" t="str">
        <f ca="1"/>
        <v>CONCENTRAT V028</v>
      </c>
      <c r="DL163" s="79" t="e">
        <f ca="1"/>
        <v>#N/A</v>
      </c>
      <c r="DM163" s="102"/>
      <c r="DN163" s="8"/>
      <c r="DO163" s="8"/>
      <c r="DP163" s="8"/>
      <c r="DQ163" s="8"/>
      <c r="DR163" s="8"/>
      <c r="DS163" s="8"/>
      <c r="DT163" s="8"/>
      <c r="DU163" s="8"/>
      <c r="DV163" s="8"/>
      <c r="DW163" s="8"/>
      <c r="DX163" s="8"/>
      <c r="DY163" s="8"/>
      <c r="DZ163" s="8"/>
      <c r="EA163" s="8"/>
      <c r="EB163" s="8"/>
      <c r="EC163" s="8"/>
      <c r="ED163" s="8"/>
      <c r="EE163" s="8"/>
      <c r="EF163" s="8"/>
      <c r="EG163" s="8"/>
      <c r="EH163" s="8"/>
      <c r="EI163" s="8"/>
      <c r="EJ163" s="97"/>
    </row>
    <row r="164" spans="1:140" x14ac:dyDescent="0.25">
      <c r="A164" s="56"/>
      <c r="B164" s="8"/>
      <c r="C164" s="8"/>
      <c r="D164" s="8"/>
      <c r="E164" s="8"/>
      <c r="F164" s="8"/>
      <c r="G164" s="8"/>
      <c r="H164" s="8"/>
      <c r="I164" s="102" t="str">
        <f>INDEX(Données_ATB!BE:BV,MATCH(MASQ2!J164,Données_ATB!BE:BE,0),18)</f>
        <v/>
      </c>
      <c r="J164" s="77" t="str">
        <f>Données_ATB!BE163</f>
        <v>CONCENTRAT V050 TS</v>
      </c>
      <c r="K164" s="204" t="e">
        <f>IF(IF(S$2="Catégorie",IF(S$3="Toutes",SUMIFS('Étape 1 - à remplir'!$F$31:$F$400,'Étape 1 - à remplir'!$E$31:$E$400,MASQ2!J164,'Étape 1 - à remplir'!$G$31:$G$400,"animaux"),SUMIFS('Étape 1 - à remplir'!$F$31:$F$400,'Étape 1 - à remplir'!$E$31:$E$400,MASQ2!J164,'Étape 1 - à remplir'!$C$31:$C$400,S$3)),IF(S$2="Âge",IF(S$3="Tous",SUMIFS('Étape 1 - à remplir'!$F$31:$F$400,'Étape 1 - à remplir'!$E$31:$E$400,MASQ2!J164,'Étape 1 - à remplir'!$G$31:$G$400,"animaux"),SUMIFS('Étape 1 - à remplir'!$F$31:$F$400,'Étape 1 - à remplir'!$E$31:$E$400,MASQ2!J164,'Étape 1 - à remplir'!$P$31:$P$400,S$3)),IF(S$2="Atelier",IF(S$3="Tous",SUMIFS('Étape 1 - à remplir'!$F$31:$F$400,'Étape 1 - à remplir'!$E$31:$E$400,MASQ2!J164,'Étape 1 - à remplir'!$G$31:$G$400,"animaux"),SUMIFS('Étape 1 - à remplir'!$F$31:$F$400,'Étape 1 - à remplir'!$E$31:$E$400,MASQ2!J164,'Étape 1 - à remplir'!$O$31:$O$400,S$3)),IF(S$2="Espèce",IF(S$3="Tous",SUMIFS('Étape 1 - à remplir'!$F$31:$F$400,'Étape 1 - à remplir'!$E$31:$E$400,MASQ2!J164,'Étape 1 - à remplir'!$G$31:$G$400,"animaux"),SUMIFS('Étape 1 - à remplir'!$F$31:$F$400,'Étape 1 - à remplir'!$E$31:$E$400,MASQ2!J164,'Étape 1 - à remplir'!$N$31:$N$400,S$3))))))=0,NA(),IF(S$2="Catégorie",IF(S$3="Toutes",SUMIFS('Étape 1 - à remplir'!$F$31:$F$400,'Étape 1 - à remplir'!$E$31:$E$400,MASQ2!J164,'Étape 1 - à remplir'!$G$31:$G$400,"animaux"),SUMIFS('Étape 1 - à remplir'!$F$31:$F$400,'Étape 1 - à remplir'!$E$31:$E$400,MASQ2!J164,'Étape 1 - à remplir'!$C$31:$C$400,S$3)),IF(S$2="Âge",IF(S$3="Tous",SUMIFS('Étape 1 - à remplir'!$F$31:$F$400,'Étape 1 - à remplir'!$E$31:$E$400,MASQ2!J164,'Étape 1 - à remplir'!$G$31:$G$400,"animaux"),SUMIFS('Étape 1 - à remplir'!$F$31:$F$400,'Étape 1 - à remplir'!$E$31:$E$400,MASQ2!J164,'Étape 1 - à remplir'!$P$31:$P$400,S$3)),IF(S$2="Atelier",IF(S$3="Tous",SUMIFS('Étape 1 - à remplir'!$F$31:$F$400,'Étape 1 - à remplir'!$E$31:$E$400,MASQ2!J164,'Étape 1 - à remplir'!$G$31:$G$400,"animaux"),SUMIFS('Étape 1 - à remplir'!$F$31:$F$400,'Étape 1 - à remplir'!$E$31:$E$400,MASQ2!J164,'Étape 1 - à remplir'!$O$31:$O$400,S$3)),IF(S$2="Espèce",IF(S$3="Tous",SUMIFS('Étape 1 - à remplir'!$F$31:$F$400,'Étape 1 - à remplir'!$E$31:$E$400,MASQ2!J164,'Étape 1 - à remplir'!$G$31:$G$400,"animaux"),SUMIFS('Étape 1 - à remplir'!$F$31:$F$400,'Étape 1 - à remplir'!$E$31:$E$400,MASQ2!J164,'Étape 1 - à remplir'!$N$31:$N$400,S$3)))))))</f>
        <v>#N/A</v>
      </c>
      <c r="L164" s="97">
        <f t="shared" si="123"/>
        <v>0</v>
      </c>
      <c r="M164" s="56" t="str">
        <f>Données_ATB!BN163</f>
        <v>Sulfadiméthoxine</v>
      </c>
      <c r="N164" s="204" t="str">
        <f>Données_ATB!BO163</f>
        <v>Triméthoprime</v>
      </c>
      <c r="O164" s="97" t="str">
        <f>Données_ATB!BP163</f>
        <v/>
      </c>
      <c r="P164" s="77" t="str">
        <f>Données_ATB!BR163</f>
        <v>Sulfamides</v>
      </c>
      <c r="Q164" s="78" t="str">
        <f>Données_ATB!BS163</f>
        <v>Trimethoprime</v>
      </c>
      <c r="R164" s="79" t="str">
        <f>Données_ATB!BT163</f>
        <v/>
      </c>
      <c r="S164" s="78"/>
      <c r="T164" s="78"/>
      <c r="U164" s="77" t="str">
        <f ca="1"/>
        <v>CONCENTRAT V050 TS</v>
      </c>
      <c r="V164" s="79" t="e">
        <f ca="1"/>
        <v>#N/A</v>
      </c>
      <c r="W164" s="102"/>
      <c r="X164" s="8"/>
      <c r="Y164" s="8"/>
      <c r="Z164" s="8"/>
      <c r="AA164" s="8"/>
      <c r="AB164" s="102"/>
      <c r="AC164" s="8"/>
      <c r="AD164" s="8"/>
      <c r="AE164" s="8"/>
      <c r="AF164" s="8"/>
      <c r="AG164" s="8"/>
      <c r="AH164" s="8"/>
      <c r="AI164" s="8"/>
      <c r="AJ164" s="8"/>
      <c r="AK164" s="8"/>
      <c r="AL164" s="8"/>
      <c r="AM164" s="8"/>
      <c r="AN164" s="8"/>
      <c r="AO164" s="8"/>
      <c r="AP164" s="8"/>
      <c r="AQ164" s="8"/>
      <c r="AR164" s="8"/>
      <c r="AS164" s="8"/>
      <c r="AT164" s="97"/>
      <c r="AV164" s="56"/>
      <c r="AW164" s="8"/>
      <c r="AX164" s="8"/>
      <c r="AY164" s="8"/>
      <c r="AZ164" s="8"/>
      <c r="BA164" s="8"/>
      <c r="BB164" s="8"/>
      <c r="BC164" s="8"/>
      <c r="BD164" s="102" t="str">
        <f t="shared" si="105"/>
        <v/>
      </c>
      <c r="BE164" s="56" t="str">
        <f t="shared" si="106"/>
        <v>CONCENTRAT V050 TS</v>
      </c>
      <c r="BF164" s="204" t="e">
        <f>IF(IF(BN$2="Catégorie",IF(BN$3="Toutes",SUMIFS('Étape 1 - à remplir'!$F$31:$F$400,'Étape 1 - à remplir'!$E$31:$E$400,MASQ2!BE164,'Étape 1 - à remplir'!$G$31:$G$400,"lots"),SUMIFS('Étape 1 - à remplir'!$F$31:$F$400,'Étape 1 - à remplir'!$E$31:$E$400,MASQ2!BE164,'Étape 1 - à remplir'!$C$31:$C$400,BN$3)),IF(BN$2="Âge",IF(BN$3="Tous",SUMIFS('Étape 1 - à remplir'!$F$31:$F$400,'Étape 1 - à remplir'!$E$31:$E$400,MASQ2!BE164,'Étape 1 - à remplir'!$G$31:$G$400,"lots"),SUMIFS('Étape 1 - à remplir'!$F$31:$F$400,'Étape 1 - à remplir'!$E$31:$E$400,MASQ2!BE164,'Étape 1 - à remplir'!$P$31:$P$400,BN$3,'Étape 1 - à remplir'!$G$31:$G$400,"lots")),IF(BN$2="Atelier",IF(BN$3="Tous",SUMIFS('Étape 1 - à remplir'!$F$31:$F$400,'Étape 1 - à remplir'!$E$31:$E$400,MASQ2!BE164,'Étape 1 - à remplir'!$G$31:$G$400,"lots"),SUMIFS('Étape 1 - à remplir'!$F$31:$F$400,'Étape 1 - à remplir'!$E$31:$E$400,MASQ2!BE164,'Étape 1 - à remplir'!$O$31:$O$400,BN$3,'Étape 1 - à remplir'!$G$31:$G$400,"lots")),IF(BN$2="Espèce",IF(BN$3="Tous",SUMIFS('Étape 1 - à remplir'!$F$31:$F$400,'Étape 1 - à remplir'!$E$31:$E$400,MASQ2!BE164,'Étape 1 - à remplir'!$G$31:$G$400,"lots"),SUMIFS('Étape 1 - à remplir'!$F$31:$F$400,'Étape 1 - à remplir'!$E$31:$E$400,MASQ2!BE164,'Étape 1 - à remplir'!$N$31:$N$400,BN$3,'Étape 1 - à remplir'!$G$31:$G$400,"lots"))))))=0,NA(),IF(BN$2="Catégorie",IF(BN$3="Toutes",SUMIFS('Étape 1 - à remplir'!$F$31:$F$400,'Étape 1 - à remplir'!$E$31:$E$400,MASQ2!BE164,'Étape 1 - à remplir'!$G$31:$G$400,"lots"),SUMIFS('Étape 1 - à remplir'!$F$31:$F$400,'Étape 1 - à remplir'!$E$31:$E$400,MASQ2!BE164,'Étape 1 - à remplir'!$C$31:$C$400,BN$3)),IF(BN$2="Âge",IF(BN$3="Tous",SUMIFS('Étape 1 - à remplir'!$F$31:$F$400,'Étape 1 - à remplir'!$E$31:$E$400,MASQ2!BE164,'Étape 1 - à remplir'!$G$31:$G$400,"lots"),SUMIFS('Étape 1 - à remplir'!$F$31:$F$400,'Étape 1 - à remplir'!$E$31:$E$400,MASQ2!BE164,'Étape 1 - à remplir'!$P$31:$P$400,BN$3,'Étape 1 - à remplir'!$G$31:$G$400,"lots")),IF(BN$2="Atelier",IF(BN$3="Tous",SUMIFS('Étape 1 - à remplir'!$F$31:$F$400,'Étape 1 - à remplir'!$E$31:$E$400,MASQ2!BE164,'Étape 1 - à remplir'!$G$31:$G$400,"lots"),SUMIFS('Étape 1 - à remplir'!$F$31:$F$400,'Étape 1 - à remplir'!$E$31:$E$400,MASQ2!BE164,'Étape 1 - à remplir'!$O$31:$O$400,BN$3,'Étape 1 - à remplir'!$G$31:$G$400,"lots")),IF(BN$2="Espèce",IF(BN$3="Tous",SUMIFS('Étape 1 - à remplir'!$F$31:$F$400,'Étape 1 - à remplir'!$E$31:$E$400,MASQ2!BE164,'Étape 1 - à remplir'!$G$31:$G$400,"lots"),SUMIFS('Étape 1 - à remplir'!$F$31:$F$400,'Étape 1 - à remplir'!$E$31:$E$400,MASQ2!BE164,'Étape 1 - à remplir'!$N$31:$N$400,BN$3,'Étape 1 - à remplir'!$G$31:$G$400,"lots")))))))</f>
        <v>#N/A</v>
      </c>
      <c r="BG164" s="204">
        <f t="shared" si="121"/>
        <v>0</v>
      </c>
      <c r="BH164" s="204" t="str">
        <f t="shared" si="107"/>
        <v>Sulfadiméthoxine</v>
      </c>
      <c r="BI164" s="204" t="str">
        <f t="shared" si="108"/>
        <v>Triméthoprime</v>
      </c>
      <c r="BJ164" s="204" t="str">
        <f t="shared" si="109"/>
        <v/>
      </c>
      <c r="BK164" s="204" t="str">
        <f t="shared" si="110"/>
        <v>Sulfamides</v>
      </c>
      <c r="BL164" s="204" t="str">
        <f t="shared" si="111"/>
        <v>Trimethoprime</v>
      </c>
      <c r="BM164" s="97" t="str">
        <f t="shared" si="112"/>
        <v/>
      </c>
      <c r="BN164" s="78"/>
      <c r="BO164" s="78"/>
      <c r="BP164" s="77" t="str">
        <f ca="1"/>
        <v>CONCENTRAT V050 TS</v>
      </c>
      <c r="BQ164" s="79" t="e">
        <f ca="1"/>
        <v>#N/A</v>
      </c>
      <c r="BR164" s="102"/>
      <c r="BS164" s="8"/>
      <c r="BT164" s="8"/>
      <c r="BU164" s="8"/>
      <c r="BV164" s="8"/>
      <c r="BW164" s="8"/>
      <c r="BX164" s="8"/>
      <c r="BY164" s="78"/>
      <c r="BZ164" s="78"/>
      <c r="CA164" s="8"/>
      <c r="CB164" s="8"/>
      <c r="CC164" s="8"/>
      <c r="CD164" s="8"/>
      <c r="CE164" s="8"/>
      <c r="CF164" s="8"/>
      <c r="CG164" s="8"/>
      <c r="CH164" s="8"/>
      <c r="CI164" s="8"/>
      <c r="CJ164" s="8"/>
      <c r="CK164" s="8"/>
      <c r="CL164" s="8"/>
      <c r="CM164" s="8"/>
      <c r="CN164" s="8"/>
      <c r="CO164" s="97"/>
      <c r="CQ164" s="56"/>
      <c r="CR164" s="8"/>
      <c r="CS164" s="8"/>
      <c r="CT164" s="8"/>
      <c r="CU164" s="8"/>
      <c r="CV164" s="8"/>
      <c r="CW164" s="8"/>
      <c r="CX164" s="8"/>
      <c r="CY164" s="102" t="str">
        <f t="shared" si="113"/>
        <v/>
      </c>
      <c r="CZ164" s="56" t="str">
        <f t="shared" si="114"/>
        <v>CONCENTRAT V050 TS</v>
      </c>
      <c r="DA164" s="204" t="e">
        <f>IF(IF(DI$2="Catégorie",IF(DI$3="Toutes",SUMIFS('Étape 1 - à remplir'!$F$31:$F$400,'Étape 1 - à remplir'!$E$31:$E$400,MASQ2!CZ164,'Étape 1 - à remplir'!$G$31:$G$400,"kg"),SUMIFS('Étape 1 - à remplir'!$F$31:$F$400,'Étape 1 - à remplir'!$E$31:$E$400,MASQ2!CZ164,'Étape 1 - à remplir'!$C$31:$C$400,DI$3)),IF(DI$2="Âge",IF(DI$3="Tous",SUMIFS('Étape 1 - à remplir'!$F$31:$F$400,'Étape 1 - à remplir'!$E$31:$E$400,MASQ2!CZ164,'Étape 1 - à remplir'!$G$31:$G$400,"kg"),SUMIFS('Étape 1 - à remplir'!$F$31:$F$400,'Étape 1 - à remplir'!$E$31:$E$400,MASQ2!CZ164,'Étape 1 - à remplir'!$P$31:$P$400,DI$3,'Étape 1 - à remplir'!$G$31:$G$400,"kg")),IF(DI$2="Atelier",IF(DI$3="Tous",SUMIFS('Étape 1 - à remplir'!$F$31:$F$400,'Étape 1 - à remplir'!$E$31:$E$400,MASQ2!CZ164,'Étape 1 - à remplir'!$G$31:$G$400,"kg"),SUMIFS('Étape 1 - à remplir'!$F$31:$F$400,'Étape 1 - à remplir'!$E$31:$E$400,MASQ2!CZ164,'Étape 1 - à remplir'!$O$31:$O$400,DI$3,'Étape 1 - à remplir'!$G$31:$G$400,"kg")),IF(DI$2="Espèce",IF(DI$3="Tous",SUMIFS('Étape 1 - à remplir'!$F$31:$F$400,'Étape 1 - à remplir'!$E$31:$E$400,MASQ2!CZ164,'Étape 1 - à remplir'!$G$31:$G$400,"kg"),SUMIFS('Étape 1 - à remplir'!$F$31:$F$400,'Étape 1 - à remplir'!$E$31:$E$400,MASQ2!CZ164,'Étape 1 - à remplir'!$N$31:$N$400,DI$3,'Étape 1 - à remplir'!$G$31:$G$400,"kg"))))))=0,NA(),IF(DI$2="Catégorie",IF(DI$3="Toutes",SUMIFS('Étape 1 - à remplir'!$F$31:$F$400,'Étape 1 - à remplir'!$E$31:$E$400,MASQ2!CZ164,'Étape 1 - à remplir'!$G$31:$G$400,"kg"),SUMIFS('Étape 1 - à remplir'!$F$31:$F$400,'Étape 1 - à remplir'!$E$31:$E$400,MASQ2!CZ164,'Étape 1 - à remplir'!$C$31:$C$400,DI$3)),IF(DI$2="Âge",IF(DI$3="Tous",SUMIFS('Étape 1 - à remplir'!$F$31:$F$400,'Étape 1 - à remplir'!$E$31:$E$400,MASQ2!CZ164,'Étape 1 - à remplir'!$G$31:$G$400,"kg"),SUMIFS('Étape 1 - à remplir'!$F$31:$F$400,'Étape 1 - à remplir'!$E$31:$E$400,MASQ2!CZ164,'Étape 1 - à remplir'!$P$31:$P$400,DI$3,'Étape 1 - à remplir'!$G$31:$G$400,"kg")),IF(DI$2="Atelier",IF(DI$3="Tous",SUMIFS('Étape 1 - à remplir'!$F$31:$F$400,'Étape 1 - à remplir'!$E$31:$E$400,MASQ2!CZ164,'Étape 1 - à remplir'!$G$31:$G$400,"kg"),SUMIFS('Étape 1 - à remplir'!$F$31:$F$400,'Étape 1 - à remplir'!$E$31:$E$400,MASQ2!CZ164,'Étape 1 - à remplir'!$O$31:$O$400,DI$3,'Étape 1 - à remplir'!$G$31:$G$400,"kg")),IF(DI$2="Espèce",IF(DI$3="Tous",SUMIFS('Étape 1 - à remplir'!$F$31:$F$400,'Étape 1 - à remplir'!$E$31:$E$400,MASQ2!CZ164,'Étape 1 - à remplir'!$G$31:$G$400,"kg"),SUMIFS('Étape 1 - à remplir'!$F$31:$F$400,'Étape 1 - à remplir'!$E$31:$E$400,MASQ2!CZ164,'Étape 1 - à remplir'!$N$31:$N$400,DI$3,'Étape 1 - à remplir'!$G$31:$G$400,"kg")))))))</f>
        <v>#N/A</v>
      </c>
      <c r="DB164" s="104">
        <f t="shared" si="122"/>
        <v>0</v>
      </c>
      <c r="DC164" s="204" t="str">
        <f t="shared" si="115"/>
        <v>Sulfadiméthoxine</v>
      </c>
      <c r="DD164" s="204" t="str">
        <f t="shared" si="116"/>
        <v>Triméthoprime</v>
      </c>
      <c r="DE164" s="204" t="str">
        <f t="shared" si="117"/>
        <v/>
      </c>
      <c r="DF164" s="204" t="str">
        <f t="shared" si="118"/>
        <v>Sulfamides</v>
      </c>
      <c r="DG164" s="204" t="str">
        <f t="shared" si="119"/>
        <v>Trimethoprime</v>
      </c>
      <c r="DH164" s="97" t="str">
        <f t="shared" si="120"/>
        <v/>
      </c>
      <c r="DI164" s="78"/>
      <c r="DJ164" s="78"/>
      <c r="DK164" s="77" t="str">
        <f ca="1"/>
        <v>CONCENTRAT V050 TS</v>
      </c>
      <c r="DL164" s="79" t="e">
        <f ca="1"/>
        <v>#N/A</v>
      </c>
      <c r="DM164" s="102"/>
      <c r="DN164" s="8"/>
      <c r="DO164" s="8"/>
      <c r="DP164" s="8"/>
      <c r="DQ164" s="8"/>
      <c r="DR164" s="8"/>
      <c r="DS164" s="8"/>
      <c r="DT164" s="8"/>
      <c r="DU164" s="8"/>
      <c r="DV164" s="8"/>
      <c r="DW164" s="8"/>
      <c r="DX164" s="8"/>
      <c r="DY164" s="8"/>
      <c r="DZ164" s="8"/>
      <c r="EA164" s="8"/>
      <c r="EB164" s="8"/>
      <c r="EC164" s="8"/>
      <c r="ED164" s="8"/>
      <c r="EE164" s="8"/>
      <c r="EF164" s="8"/>
      <c r="EG164" s="8"/>
      <c r="EH164" s="8"/>
      <c r="EI164" s="8"/>
      <c r="EJ164" s="97"/>
    </row>
    <row r="165" spans="1:140" x14ac:dyDescent="0.25">
      <c r="A165" s="56"/>
      <c r="B165" s="8"/>
      <c r="C165" s="8"/>
      <c r="D165" s="8"/>
      <c r="E165" s="8"/>
      <c r="F165" s="8"/>
      <c r="G165" s="8"/>
      <c r="H165" s="8"/>
      <c r="I165" s="102" t="str">
        <f>INDEX(Données_ATB!BE:BV,MATCH(MASQ2!J165,Données_ATB!BE:BE,0),18)</f>
        <v/>
      </c>
      <c r="J165" s="77" t="str">
        <f>Données_ATB!BE164</f>
        <v>CONCENTRAT V061 LINCOMYCINE 4.4 SPECTINOMYCINE 4.4 PORC</v>
      </c>
      <c r="K165" s="204" t="e">
        <f>IF(IF(S$2="Catégorie",IF(S$3="Toutes",SUMIFS('Étape 1 - à remplir'!$F$31:$F$400,'Étape 1 - à remplir'!$E$31:$E$400,MASQ2!J165,'Étape 1 - à remplir'!$G$31:$G$400,"animaux"),SUMIFS('Étape 1 - à remplir'!$F$31:$F$400,'Étape 1 - à remplir'!$E$31:$E$400,MASQ2!J165,'Étape 1 - à remplir'!$C$31:$C$400,S$3)),IF(S$2="Âge",IF(S$3="Tous",SUMIFS('Étape 1 - à remplir'!$F$31:$F$400,'Étape 1 - à remplir'!$E$31:$E$400,MASQ2!J165,'Étape 1 - à remplir'!$G$31:$G$400,"animaux"),SUMIFS('Étape 1 - à remplir'!$F$31:$F$400,'Étape 1 - à remplir'!$E$31:$E$400,MASQ2!J165,'Étape 1 - à remplir'!$P$31:$P$400,S$3)),IF(S$2="Atelier",IF(S$3="Tous",SUMIFS('Étape 1 - à remplir'!$F$31:$F$400,'Étape 1 - à remplir'!$E$31:$E$400,MASQ2!J165,'Étape 1 - à remplir'!$G$31:$G$400,"animaux"),SUMIFS('Étape 1 - à remplir'!$F$31:$F$400,'Étape 1 - à remplir'!$E$31:$E$400,MASQ2!J165,'Étape 1 - à remplir'!$O$31:$O$400,S$3)),IF(S$2="Espèce",IF(S$3="Tous",SUMIFS('Étape 1 - à remplir'!$F$31:$F$400,'Étape 1 - à remplir'!$E$31:$E$400,MASQ2!J165,'Étape 1 - à remplir'!$G$31:$G$400,"animaux"),SUMIFS('Étape 1 - à remplir'!$F$31:$F$400,'Étape 1 - à remplir'!$E$31:$E$400,MASQ2!J165,'Étape 1 - à remplir'!$N$31:$N$400,S$3))))))=0,NA(),IF(S$2="Catégorie",IF(S$3="Toutes",SUMIFS('Étape 1 - à remplir'!$F$31:$F$400,'Étape 1 - à remplir'!$E$31:$E$400,MASQ2!J165,'Étape 1 - à remplir'!$G$31:$G$400,"animaux"),SUMIFS('Étape 1 - à remplir'!$F$31:$F$400,'Étape 1 - à remplir'!$E$31:$E$400,MASQ2!J165,'Étape 1 - à remplir'!$C$31:$C$400,S$3)),IF(S$2="Âge",IF(S$3="Tous",SUMIFS('Étape 1 - à remplir'!$F$31:$F$400,'Étape 1 - à remplir'!$E$31:$E$400,MASQ2!J165,'Étape 1 - à remplir'!$G$31:$G$400,"animaux"),SUMIFS('Étape 1 - à remplir'!$F$31:$F$400,'Étape 1 - à remplir'!$E$31:$E$400,MASQ2!J165,'Étape 1 - à remplir'!$P$31:$P$400,S$3)),IF(S$2="Atelier",IF(S$3="Tous",SUMIFS('Étape 1 - à remplir'!$F$31:$F$400,'Étape 1 - à remplir'!$E$31:$E$400,MASQ2!J165,'Étape 1 - à remplir'!$G$31:$G$400,"animaux"),SUMIFS('Étape 1 - à remplir'!$F$31:$F$400,'Étape 1 - à remplir'!$E$31:$E$400,MASQ2!J165,'Étape 1 - à remplir'!$O$31:$O$400,S$3)),IF(S$2="Espèce",IF(S$3="Tous",SUMIFS('Étape 1 - à remplir'!$F$31:$F$400,'Étape 1 - à remplir'!$E$31:$E$400,MASQ2!J165,'Étape 1 - à remplir'!$G$31:$G$400,"animaux"),SUMIFS('Étape 1 - à remplir'!$F$31:$F$400,'Étape 1 - à remplir'!$E$31:$E$400,MASQ2!J165,'Étape 1 - à remplir'!$N$31:$N$400,S$3)))))))</f>
        <v>#N/A</v>
      </c>
      <c r="L165" s="97">
        <f t="shared" si="123"/>
        <v>0</v>
      </c>
      <c r="M165" s="56" t="str">
        <f>Données_ATB!BN164</f>
        <v>Lincomycine</v>
      </c>
      <c r="N165" s="204" t="str">
        <f>Données_ATB!BO164</f>
        <v>Spectinomycine</v>
      </c>
      <c r="O165" s="97" t="str">
        <f>Données_ATB!BP164</f>
        <v/>
      </c>
      <c r="P165" s="77" t="str">
        <f>Données_ATB!BR164</f>
        <v>Lincosamides</v>
      </c>
      <c r="Q165" s="78" t="str">
        <f>Données_ATB!BS164</f>
        <v>Aminoglycosides</v>
      </c>
      <c r="R165" s="79" t="str">
        <f>Données_ATB!BT164</f>
        <v/>
      </c>
      <c r="S165" s="78"/>
      <c r="T165" s="78"/>
      <c r="U165" s="77" t="str">
        <f ca="1"/>
        <v>CONCENTRAT V061 LINCOMYCINE 4.4 SPECTINOMYCINE 4.4 PORC</v>
      </c>
      <c r="V165" s="79" t="e">
        <f ca="1"/>
        <v>#N/A</v>
      </c>
      <c r="W165" s="102"/>
      <c r="X165" s="8"/>
      <c r="Y165" s="8"/>
      <c r="Z165" s="8"/>
      <c r="AA165" s="8"/>
      <c r="AB165" s="102"/>
      <c r="AC165" s="8"/>
      <c r="AD165" s="8"/>
      <c r="AE165" s="8"/>
      <c r="AF165" s="8"/>
      <c r="AG165" s="8"/>
      <c r="AH165" s="8"/>
      <c r="AI165" s="8"/>
      <c r="AJ165" s="8"/>
      <c r="AK165" s="8"/>
      <c r="AL165" s="8"/>
      <c r="AM165" s="8"/>
      <c r="AN165" s="8"/>
      <c r="AO165" s="8"/>
      <c r="AP165" s="8"/>
      <c r="AQ165" s="8"/>
      <c r="AR165" s="8"/>
      <c r="AS165" s="8"/>
      <c r="AT165" s="97"/>
      <c r="AV165" s="56"/>
      <c r="AW165" s="8"/>
      <c r="AX165" s="8"/>
      <c r="AY165" s="8"/>
      <c r="AZ165" s="8"/>
      <c r="BA165" s="8"/>
      <c r="BB165" s="8"/>
      <c r="BC165" s="8"/>
      <c r="BD165" s="102" t="str">
        <f t="shared" si="105"/>
        <v/>
      </c>
      <c r="BE165" s="56" t="str">
        <f t="shared" si="106"/>
        <v>CONCENTRAT V061 LINCOMYCINE 4.4 SPECTINOMYCINE 4.4 PORC</v>
      </c>
      <c r="BF165" s="204" t="e">
        <f>IF(IF(BN$2="Catégorie",IF(BN$3="Toutes",SUMIFS('Étape 1 - à remplir'!$F$31:$F$400,'Étape 1 - à remplir'!$E$31:$E$400,MASQ2!BE165,'Étape 1 - à remplir'!$G$31:$G$400,"lots"),SUMIFS('Étape 1 - à remplir'!$F$31:$F$400,'Étape 1 - à remplir'!$E$31:$E$400,MASQ2!BE165,'Étape 1 - à remplir'!$C$31:$C$400,BN$3)),IF(BN$2="Âge",IF(BN$3="Tous",SUMIFS('Étape 1 - à remplir'!$F$31:$F$400,'Étape 1 - à remplir'!$E$31:$E$400,MASQ2!BE165,'Étape 1 - à remplir'!$G$31:$G$400,"lots"),SUMIFS('Étape 1 - à remplir'!$F$31:$F$400,'Étape 1 - à remplir'!$E$31:$E$400,MASQ2!BE165,'Étape 1 - à remplir'!$P$31:$P$400,BN$3,'Étape 1 - à remplir'!$G$31:$G$400,"lots")),IF(BN$2="Atelier",IF(BN$3="Tous",SUMIFS('Étape 1 - à remplir'!$F$31:$F$400,'Étape 1 - à remplir'!$E$31:$E$400,MASQ2!BE165,'Étape 1 - à remplir'!$G$31:$G$400,"lots"),SUMIFS('Étape 1 - à remplir'!$F$31:$F$400,'Étape 1 - à remplir'!$E$31:$E$400,MASQ2!BE165,'Étape 1 - à remplir'!$O$31:$O$400,BN$3,'Étape 1 - à remplir'!$G$31:$G$400,"lots")),IF(BN$2="Espèce",IF(BN$3="Tous",SUMIFS('Étape 1 - à remplir'!$F$31:$F$400,'Étape 1 - à remplir'!$E$31:$E$400,MASQ2!BE165,'Étape 1 - à remplir'!$G$31:$G$400,"lots"),SUMIFS('Étape 1 - à remplir'!$F$31:$F$400,'Étape 1 - à remplir'!$E$31:$E$400,MASQ2!BE165,'Étape 1 - à remplir'!$N$31:$N$400,BN$3,'Étape 1 - à remplir'!$G$31:$G$400,"lots"))))))=0,NA(),IF(BN$2="Catégorie",IF(BN$3="Toutes",SUMIFS('Étape 1 - à remplir'!$F$31:$F$400,'Étape 1 - à remplir'!$E$31:$E$400,MASQ2!BE165,'Étape 1 - à remplir'!$G$31:$G$400,"lots"),SUMIFS('Étape 1 - à remplir'!$F$31:$F$400,'Étape 1 - à remplir'!$E$31:$E$400,MASQ2!BE165,'Étape 1 - à remplir'!$C$31:$C$400,BN$3)),IF(BN$2="Âge",IF(BN$3="Tous",SUMIFS('Étape 1 - à remplir'!$F$31:$F$400,'Étape 1 - à remplir'!$E$31:$E$400,MASQ2!BE165,'Étape 1 - à remplir'!$G$31:$G$400,"lots"),SUMIFS('Étape 1 - à remplir'!$F$31:$F$400,'Étape 1 - à remplir'!$E$31:$E$400,MASQ2!BE165,'Étape 1 - à remplir'!$P$31:$P$400,BN$3,'Étape 1 - à remplir'!$G$31:$G$400,"lots")),IF(BN$2="Atelier",IF(BN$3="Tous",SUMIFS('Étape 1 - à remplir'!$F$31:$F$400,'Étape 1 - à remplir'!$E$31:$E$400,MASQ2!BE165,'Étape 1 - à remplir'!$G$31:$G$400,"lots"),SUMIFS('Étape 1 - à remplir'!$F$31:$F$400,'Étape 1 - à remplir'!$E$31:$E$400,MASQ2!BE165,'Étape 1 - à remplir'!$O$31:$O$400,BN$3,'Étape 1 - à remplir'!$G$31:$G$400,"lots")),IF(BN$2="Espèce",IF(BN$3="Tous",SUMIFS('Étape 1 - à remplir'!$F$31:$F$400,'Étape 1 - à remplir'!$E$31:$E$400,MASQ2!BE165,'Étape 1 - à remplir'!$G$31:$G$400,"lots"),SUMIFS('Étape 1 - à remplir'!$F$31:$F$400,'Étape 1 - à remplir'!$E$31:$E$400,MASQ2!BE165,'Étape 1 - à remplir'!$N$31:$N$400,BN$3,'Étape 1 - à remplir'!$G$31:$G$400,"lots")))))))</f>
        <v>#N/A</v>
      </c>
      <c r="BG165" s="204">
        <f t="shared" si="121"/>
        <v>0</v>
      </c>
      <c r="BH165" s="204" t="str">
        <f t="shared" si="107"/>
        <v>Lincomycine</v>
      </c>
      <c r="BI165" s="204" t="str">
        <f t="shared" si="108"/>
        <v>Spectinomycine</v>
      </c>
      <c r="BJ165" s="204" t="str">
        <f t="shared" si="109"/>
        <v/>
      </c>
      <c r="BK165" s="204" t="str">
        <f t="shared" si="110"/>
        <v>Lincosamides</v>
      </c>
      <c r="BL165" s="204" t="str">
        <f t="shared" si="111"/>
        <v>Aminoglycosides</v>
      </c>
      <c r="BM165" s="97" t="str">
        <f t="shared" si="112"/>
        <v/>
      </c>
      <c r="BN165" s="78"/>
      <c r="BO165" s="78"/>
      <c r="BP165" s="77" t="str">
        <f ca="1"/>
        <v>CONCENTRAT V061 LINCOMYCINE 4.4 SPECTINOMYCINE 4.4 PORC</v>
      </c>
      <c r="BQ165" s="79" t="e">
        <f ca="1"/>
        <v>#N/A</v>
      </c>
      <c r="BR165" s="102"/>
      <c r="BS165" s="8"/>
      <c r="BT165" s="8"/>
      <c r="BU165" s="8"/>
      <c r="BV165" s="8"/>
      <c r="BW165" s="8"/>
      <c r="BX165" s="8"/>
      <c r="BY165" s="78"/>
      <c r="BZ165" s="8"/>
      <c r="CA165" s="8"/>
      <c r="CB165" s="8"/>
      <c r="CC165" s="8"/>
      <c r="CD165" s="8"/>
      <c r="CE165" s="8"/>
      <c r="CF165" s="8"/>
      <c r="CG165" s="8"/>
      <c r="CH165" s="8"/>
      <c r="CI165" s="8"/>
      <c r="CJ165" s="8"/>
      <c r="CK165" s="8"/>
      <c r="CL165" s="8"/>
      <c r="CM165" s="8"/>
      <c r="CN165" s="8"/>
      <c r="CO165" s="97"/>
      <c r="CQ165" s="56"/>
      <c r="CR165" s="8"/>
      <c r="CS165" s="8"/>
      <c r="CT165" s="8"/>
      <c r="CU165" s="8"/>
      <c r="CV165" s="8"/>
      <c r="CW165" s="8"/>
      <c r="CX165" s="8"/>
      <c r="CY165" s="102" t="str">
        <f t="shared" si="113"/>
        <v/>
      </c>
      <c r="CZ165" s="56" t="str">
        <f t="shared" si="114"/>
        <v>CONCENTRAT V061 LINCOMYCINE 4.4 SPECTINOMYCINE 4.4 PORC</v>
      </c>
      <c r="DA165" s="204" t="e">
        <f>IF(IF(DI$2="Catégorie",IF(DI$3="Toutes",SUMIFS('Étape 1 - à remplir'!$F$31:$F$400,'Étape 1 - à remplir'!$E$31:$E$400,MASQ2!CZ165,'Étape 1 - à remplir'!$G$31:$G$400,"kg"),SUMIFS('Étape 1 - à remplir'!$F$31:$F$400,'Étape 1 - à remplir'!$E$31:$E$400,MASQ2!CZ165,'Étape 1 - à remplir'!$C$31:$C$400,DI$3)),IF(DI$2="Âge",IF(DI$3="Tous",SUMIFS('Étape 1 - à remplir'!$F$31:$F$400,'Étape 1 - à remplir'!$E$31:$E$400,MASQ2!CZ165,'Étape 1 - à remplir'!$G$31:$G$400,"kg"),SUMIFS('Étape 1 - à remplir'!$F$31:$F$400,'Étape 1 - à remplir'!$E$31:$E$400,MASQ2!CZ165,'Étape 1 - à remplir'!$P$31:$P$400,DI$3,'Étape 1 - à remplir'!$G$31:$G$400,"kg")),IF(DI$2="Atelier",IF(DI$3="Tous",SUMIFS('Étape 1 - à remplir'!$F$31:$F$400,'Étape 1 - à remplir'!$E$31:$E$400,MASQ2!CZ165,'Étape 1 - à remplir'!$G$31:$G$400,"kg"),SUMIFS('Étape 1 - à remplir'!$F$31:$F$400,'Étape 1 - à remplir'!$E$31:$E$400,MASQ2!CZ165,'Étape 1 - à remplir'!$O$31:$O$400,DI$3,'Étape 1 - à remplir'!$G$31:$G$400,"kg")),IF(DI$2="Espèce",IF(DI$3="Tous",SUMIFS('Étape 1 - à remplir'!$F$31:$F$400,'Étape 1 - à remplir'!$E$31:$E$400,MASQ2!CZ165,'Étape 1 - à remplir'!$G$31:$G$400,"kg"),SUMIFS('Étape 1 - à remplir'!$F$31:$F$400,'Étape 1 - à remplir'!$E$31:$E$400,MASQ2!CZ165,'Étape 1 - à remplir'!$N$31:$N$400,DI$3,'Étape 1 - à remplir'!$G$31:$G$400,"kg"))))))=0,NA(),IF(DI$2="Catégorie",IF(DI$3="Toutes",SUMIFS('Étape 1 - à remplir'!$F$31:$F$400,'Étape 1 - à remplir'!$E$31:$E$400,MASQ2!CZ165,'Étape 1 - à remplir'!$G$31:$G$400,"kg"),SUMIFS('Étape 1 - à remplir'!$F$31:$F$400,'Étape 1 - à remplir'!$E$31:$E$400,MASQ2!CZ165,'Étape 1 - à remplir'!$C$31:$C$400,DI$3)),IF(DI$2="Âge",IF(DI$3="Tous",SUMIFS('Étape 1 - à remplir'!$F$31:$F$400,'Étape 1 - à remplir'!$E$31:$E$400,MASQ2!CZ165,'Étape 1 - à remplir'!$G$31:$G$400,"kg"),SUMIFS('Étape 1 - à remplir'!$F$31:$F$400,'Étape 1 - à remplir'!$E$31:$E$400,MASQ2!CZ165,'Étape 1 - à remplir'!$P$31:$P$400,DI$3,'Étape 1 - à remplir'!$G$31:$G$400,"kg")),IF(DI$2="Atelier",IF(DI$3="Tous",SUMIFS('Étape 1 - à remplir'!$F$31:$F$400,'Étape 1 - à remplir'!$E$31:$E$400,MASQ2!CZ165,'Étape 1 - à remplir'!$G$31:$G$400,"kg"),SUMIFS('Étape 1 - à remplir'!$F$31:$F$400,'Étape 1 - à remplir'!$E$31:$E$400,MASQ2!CZ165,'Étape 1 - à remplir'!$O$31:$O$400,DI$3,'Étape 1 - à remplir'!$G$31:$G$400,"kg")),IF(DI$2="Espèce",IF(DI$3="Tous",SUMIFS('Étape 1 - à remplir'!$F$31:$F$400,'Étape 1 - à remplir'!$E$31:$E$400,MASQ2!CZ165,'Étape 1 - à remplir'!$G$31:$G$400,"kg"),SUMIFS('Étape 1 - à remplir'!$F$31:$F$400,'Étape 1 - à remplir'!$E$31:$E$400,MASQ2!CZ165,'Étape 1 - à remplir'!$N$31:$N$400,DI$3,'Étape 1 - à remplir'!$G$31:$G$400,"kg")))))))</f>
        <v>#N/A</v>
      </c>
      <c r="DB165" s="104">
        <f t="shared" si="122"/>
        <v>0</v>
      </c>
      <c r="DC165" s="204" t="str">
        <f t="shared" si="115"/>
        <v>Lincomycine</v>
      </c>
      <c r="DD165" s="204" t="str">
        <f t="shared" si="116"/>
        <v>Spectinomycine</v>
      </c>
      <c r="DE165" s="204" t="str">
        <f t="shared" si="117"/>
        <v/>
      </c>
      <c r="DF165" s="204" t="str">
        <f t="shared" si="118"/>
        <v>Lincosamides</v>
      </c>
      <c r="DG165" s="204" t="str">
        <f t="shared" si="119"/>
        <v>Aminoglycosides</v>
      </c>
      <c r="DH165" s="97" t="str">
        <f t="shared" si="120"/>
        <v/>
      </c>
      <c r="DI165" s="78"/>
      <c r="DJ165" s="78"/>
      <c r="DK165" s="77" t="str">
        <f ca="1"/>
        <v>CONCENTRAT V061 LINCOMYCINE 4.4 SPECTINOMYCINE 4.4 PORC</v>
      </c>
      <c r="DL165" s="79" t="e">
        <f ca="1"/>
        <v>#N/A</v>
      </c>
      <c r="DM165" s="102"/>
      <c r="DN165" s="8"/>
      <c r="DO165" s="8"/>
      <c r="DP165" s="8"/>
      <c r="DQ165" s="8"/>
      <c r="DR165" s="8"/>
      <c r="DS165" s="8"/>
      <c r="DT165" s="8"/>
      <c r="DU165" s="8"/>
      <c r="DV165" s="8"/>
      <c r="DW165" s="8"/>
      <c r="DX165" s="8"/>
      <c r="DY165" s="8"/>
      <c r="DZ165" s="8"/>
      <c r="EA165" s="8"/>
      <c r="EB165" s="8"/>
      <c r="EC165" s="8"/>
      <c r="ED165" s="8"/>
      <c r="EE165" s="8"/>
      <c r="EF165" s="8"/>
      <c r="EG165" s="8"/>
      <c r="EH165" s="8"/>
      <c r="EI165" s="8"/>
      <c r="EJ165" s="97"/>
    </row>
    <row r="166" spans="1:140" x14ac:dyDescent="0.25">
      <c r="A166" s="56"/>
      <c r="B166" s="8"/>
      <c r="C166" s="8"/>
      <c r="D166" s="8"/>
      <c r="E166" s="8"/>
      <c r="F166" s="8"/>
      <c r="G166" s="8"/>
      <c r="H166" s="8"/>
      <c r="I166" s="102" t="str">
        <f>INDEX(Données_ATB!BE:BV,MATCH(MASQ2!J166,Données_ATB!BE:BE,0),18)</f>
        <v/>
      </c>
      <c r="J166" s="77" t="str">
        <f>Données_ATB!BE165</f>
        <v>CONCENTRAT V069 ACIDE OXOLINIQUE 80 PORC</v>
      </c>
      <c r="K166" s="204" t="e">
        <f>IF(IF(S$2="Catégorie",IF(S$3="Toutes",SUMIFS('Étape 1 - à remplir'!$F$31:$F$400,'Étape 1 - à remplir'!$E$31:$E$400,MASQ2!J166,'Étape 1 - à remplir'!$G$31:$G$400,"animaux"),SUMIFS('Étape 1 - à remplir'!$F$31:$F$400,'Étape 1 - à remplir'!$E$31:$E$400,MASQ2!J166,'Étape 1 - à remplir'!$C$31:$C$400,S$3)),IF(S$2="Âge",IF(S$3="Tous",SUMIFS('Étape 1 - à remplir'!$F$31:$F$400,'Étape 1 - à remplir'!$E$31:$E$400,MASQ2!J166,'Étape 1 - à remplir'!$G$31:$G$400,"animaux"),SUMIFS('Étape 1 - à remplir'!$F$31:$F$400,'Étape 1 - à remplir'!$E$31:$E$400,MASQ2!J166,'Étape 1 - à remplir'!$P$31:$P$400,S$3)),IF(S$2="Atelier",IF(S$3="Tous",SUMIFS('Étape 1 - à remplir'!$F$31:$F$400,'Étape 1 - à remplir'!$E$31:$E$400,MASQ2!J166,'Étape 1 - à remplir'!$G$31:$G$400,"animaux"),SUMIFS('Étape 1 - à remplir'!$F$31:$F$400,'Étape 1 - à remplir'!$E$31:$E$400,MASQ2!J166,'Étape 1 - à remplir'!$O$31:$O$400,S$3)),IF(S$2="Espèce",IF(S$3="Tous",SUMIFS('Étape 1 - à remplir'!$F$31:$F$400,'Étape 1 - à remplir'!$E$31:$E$400,MASQ2!J166,'Étape 1 - à remplir'!$G$31:$G$400,"animaux"),SUMIFS('Étape 1 - à remplir'!$F$31:$F$400,'Étape 1 - à remplir'!$E$31:$E$400,MASQ2!J166,'Étape 1 - à remplir'!$N$31:$N$400,S$3))))))=0,NA(),IF(S$2="Catégorie",IF(S$3="Toutes",SUMIFS('Étape 1 - à remplir'!$F$31:$F$400,'Étape 1 - à remplir'!$E$31:$E$400,MASQ2!J166,'Étape 1 - à remplir'!$G$31:$G$400,"animaux"),SUMIFS('Étape 1 - à remplir'!$F$31:$F$400,'Étape 1 - à remplir'!$E$31:$E$400,MASQ2!J166,'Étape 1 - à remplir'!$C$31:$C$400,S$3)),IF(S$2="Âge",IF(S$3="Tous",SUMIFS('Étape 1 - à remplir'!$F$31:$F$400,'Étape 1 - à remplir'!$E$31:$E$400,MASQ2!J166,'Étape 1 - à remplir'!$G$31:$G$400,"animaux"),SUMIFS('Étape 1 - à remplir'!$F$31:$F$400,'Étape 1 - à remplir'!$E$31:$E$400,MASQ2!J166,'Étape 1 - à remplir'!$P$31:$P$400,S$3)),IF(S$2="Atelier",IF(S$3="Tous",SUMIFS('Étape 1 - à remplir'!$F$31:$F$400,'Étape 1 - à remplir'!$E$31:$E$400,MASQ2!J166,'Étape 1 - à remplir'!$G$31:$G$400,"animaux"),SUMIFS('Étape 1 - à remplir'!$F$31:$F$400,'Étape 1 - à remplir'!$E$31:$E$400,MASQ2!J166,'Étape 1 - à remplir'!$O$31:$O$400,S$3)),IF(S$2="Espèce",IF(S$3="Tous",SUMIFS('Étape 1 - à remplir'!$F$31:$F$400,'Étape 1 - à remplir'!$E$31:$E$400,MASQ2!J166,'Étape 1 - à remplir'!$G$31:$G$400,"animaux"),SUMIFS('Étape 1 - à remplir'!$F$31:$F$400,'Étape 1 - à remplir'!$E$31:$E$400,MASQ2!J166,'Étape 1 - à remplir'!$N$31:$N$400,S$3)))))))</f>
        <v>#N/A</v>
      </c>
      <c r="L166" s="97">
        <f t="shared" si="123"/>
        <v>0</v>
      </c>
      <c r="M166" s="56" t="str">
        <f>Données_ATB!BN165</f>
        <v>Acide oxolinique</v>
      </c>
      <c r="N166" s="204" t="str">
        <f>Données_ATB!BO165</f>
        <v/>
      </c>
      <c r="O166" s="97" t="str">
        <f>Données_ATB!BP165</f>
        <v/>
      </c>
      <c r="P166" s="77" t="str">
        <f>Données_ATB!BR165</f>
        <v>Quinolones</v>
      </c>
      <c r="Q166" s="78" t="str">
        <f>Données_ATB!BS165</f>
        <v/>
      </c>
      <c r="R166" s="79" t="str">
        <f>Données_ATB!BT165</f>
        <v/>
      </c>
      <c r="S166" s="78"/>
      <c r="T166" s="78"/>
      <c r="U166" s="77" t="str">
        <f ca="1"/>
        <v>CONCENTRAT V069 ACIDE OXOLINIQUE 80 PORC</v>
      </c>
      <c r="V166" s="79" t="e">
        <f ca="1"/>
        <v>#N/A</v>
      </c>
      <c r="W166" s="102"/>
      <c r="X166" s="8"/>
      <c r="Y166" s="8"/>
      <c r="Z166" s="8"/>
      <c r="AA166" s="8"/>
      <c r="AB166" s="102"/>
      <c r="AC166" s="8"/>
      <c r="AD166" s="8"/>
      <c r="AE166" s="8"/>
      <c r="AF166" s="8"/>
      <c r="AG166" s="8"/>
      <c r="AH166" s="8"/>
      <c r="AI166" s="8"/>
      <c r="AJ166" s="8"/>
      <c r="AK166" s="8"/>
      <c r="AL166" s="8"/>
      <c r="AM166" s="8"/>
      <c r="AN166" s="8"/>
      <c r="AO166" s="8"/>
      <c r="AP166" s="8"/>
      <c r="AQ166" s="8"/>
      <c r="AR166" s="8"/>
      <c r="AS166" s="8"/>
      <c r="AT166" s="97"/>
      <c r="AV166" s="56"/>
      <c r="AW166" s="8"/>
      <c r="AX166" s="8"/>
      <c r="AY166" s="8"/>
      <c r="AZ166" s="8"/>
      <c r="BA166" s="8"/>
      <c r="BB166" s="8"/>
      <c r="BC166" s="8"/>
      <c r="BD166" s="102" t="str">
        <f t="shared" si="105"/>
        <v/>
      </c>
      <c r="BE166" s="56" t="str">
        <f t="shared" si="106"/>
        <v>CONCENTRAT V069 ACIDE OXOLINIQUE 80 PORC</v>
      </c>
      <c r="BF166" s="204" t="e">
        <f>IF(IF(BN$2="Catégorie",IF(BN$3="Toutes",SUMIFS('Étape 1 - à remplir'!$F$31:$F$400,'Étape 1 - à remplir'!$E$31:$E$400,MASQ2!BE166,'Étape 1 - à remplir'!$G$31:$G$400,"lots"),SUMIFS('Étape 1 - à remplir'!$F$31:$F$400,'Étape 1 - à remplir'!$E$31:$E$400,MASQ2!BE166,'Étape 1 - à remplir'!$C$31:$C$400,BN$3)),IF(BN$2="Âge",IF(BN$3="Tous",SUMIFS('Étape 1 - à remplir'!$F$31:$F$400,'Étape 1 - à remplir'!$E$31:$E$400,MASQ2!BE166,'Étape 1 - à remplir'!$G$31:$G$400,"lots"),SUMIFS('Étape 1 - à remplir'!$F$31:$F$400,'Étape 1 - à remplir'!$E$31:$E$400,MASQ2!BE166,'Étape 1 - à remplir'!$P$31:$P$400,BN$3,'Étape 1 - à remplir'!$G$31:$G$400,"lots")),IF(BN$2="Atelier",IF(BN$3="Tous",SUMIFS('Étape 1 - à remplir'!$F$31:$F$400,'Étape 1 - à remplir'!$E$31:$E$400,MASQ2!BE166,'Étape 1 - à remplir'!$G$31:$G$400,"lots"),SUMIFS('Étape 1 - à remplir'!$F$31:$F$400,'Étape 1 - à remplir'!$E$31:$E$400,MASQ2!BE166,'Étape 1 - à remplir'!$O$31:$O$400,BN$3,'Étape 1 - à remplir'!$G$31:$G$400,"lots")),IF(BN$2="Espèce",IF(BN$3="Tous",SUMIFS('Étape 1 - à remplir'!$F$31:$F$400,'Étape 1 - à remplir'!$E$31:$E$400,MASQ2!BE166,'Étape 1 - à remplir'!$G$31:$G$400,"lots"),SUMIFS('Étape 1 - à remplir'!$F$31:$F$400,'Étape 1 - à remplir'!$E$31:$E$400,MASQ2!BE166,'Étape 1 - à remplir'!$N$31:$N$400,BN$3,'Étape 1 - à remplir'!$G$31:$G$400,"lots"))))))=0,NA(),IF(BN$2="Catégorie",IF(BN$3="Toutes",SUMIFS('Étape 1 - à remplir'!$F$31:$F$400,'Étape 1 - à remplir'!$E$31:$E$400,MASQ2!BE166,'Étape 1 - à remplir'!$G$31:$G$400,"lots"),SUMIFS('Étape 1 - à remplir'!$F$31:$F$400,'Étape 1 - à remplir'!$E$31:$E$400,MASQ2!BE166,'Étape 1 - à remplir'!$C$31:$C$400,BN$3)),IF(BN$2="Âge",IF(BN$3="Tous",SUMIFS('Étape 1 - à remplir'!$F$31:$F$400,'Étape 1 - à remplir'!$E$31:$E$400,MASQ2!BE166,'Étape 1 - à remplir'!$G$31:$G$400,"lots"),SUMIFS('Étape 1 - à remplir'!$F$31:$F$400,'Étape 1 - à remplir'!$E$31:$E$400,MASQ2!BE166,'Étape 1 - à remplir'!$P$31:$P$400,BN$3,'Étape 1 - à remplir'!$G$31:$G$400,"lots")),IF(BN$2="Atelier",IF(BN$3="Tous",SUMIFS('Étape 1 - à remplir'!$F$31:$F$400,'Étape 1 - à remplir'!$E$31:$E$400,MASQ2!BE166,'Étape 1 - à remplir'!$G$31:$G$400,"lots"),SUMIFS('Étape 1 - à remplir'!$F$31:$F$400,'Étape 1 - à remplir'!$E$31:$E$400,MASQ2!BE166,'Étape 1 - à remplir'!$O$31:$O$400,BN$3,'Étape 1 - à remplir'!$G$31:$G$400,"lots")),IF(BN$2="Espèce",IF(BN$3="Tous",SUMIFS('Étape 1 - à remplir'!$F$31:$F$400,'Étape 1 - à remplir'!$E$31:$E$400,MASQ2!BE166,'Étape 1 - à remplir'!$G$31:$G$400,"lots"),SUMIFS('Étape 1 - à remplir'!$F$31:$F$400,'Étape 1 - à remplir'!$E$31:$E$400,MASQ2!BE166,'Étape 1 - à remplir'!$N$31:$N$400,BN$3,'Étape 1 - à remplir'!$G$31:$G$400,"lots")))))))</f>
        <v>#N/A</v>
      </c>
      <c r="BG166" s="204">
        <f t="shared" si="121"/>
        <v>0</v>
      </c>
      <c r="BH166" s="204" t="str">
        <f t="shared" si="107"/>
        <v>Acide oxolinique</v>
      </c>
      <c r="BI166" s="204" t="str">
        <f t="shared" si="108"/>
        <v/>
      </c>
      <c r="BJ166" s="204" t="str">
        <f t="shared" si="109"/>
        <v/>
      </c>
      <c r="BK166" s="204" t="str">
        <f t="shared" si="110"/>
        <v>Quinolones</v>
      </c>
      <c r="BL166" s="204" t="str">
        <f t="shared" si="111"/>
        <v/>
      </c>
      <c r="BM166" s="97" t="str">
        <f t="shared" si="112"/>
        <v/>
      </c>
      <c r="BN166" s="78"/>
      <c r="BO166" s="78"/>
      <c r="BP166" s="77" t="str">
        <f ca="1"/>
        <v>CONCENTRAT V069 ACIDE OXOLINIQUE 80 PORC</v>
      </c>
      <c r="BQ166" s="79" t="e">
        <f ca="1"/>
        <v>#N/A</v>
      </c>
      <c r="BR166" s="102"/>
      <c r="BS166" s="8"/>
      <c r="BT166" s="8"/>
      <c r="BU166" s="8"/>
      <c r="BV166" s="8"/>
      <c r="BW166" s="8"/>
      <c r="BX166" s="8"/>
      <c r="BY166" s="8"/>
      <c r="BZ166" s="8"/>
      <c r="CA166" s="8"/>
      <c r="CB166" s="8"/>
      <c r="CC166" s="8"/>
      <c r="CD166" s="8"/>
      <c r="CE166" s="8"/>
      <c r="CF166" s="8"/>
      <c r="CG166" s="8"/>
      <c r="CH166" s="8"/>
      <c r="CI166" s="8"/>
      <c r="CJ166" s="8"/>
      <c r="CK166" s="8"/>
      <c r="CL166" s="8"/>
      <c r="CM166" s="8"/>
      <c r="CN166" s="8"/>
      <c r="CO166" s="97"/>
      <c r="CQ166" s="56"/>
      <c r="CR166" s="8"/>
      <c r="CS166" s="8"/>
      <c r="CT166" s="8"/>
      <c r="CU166" s="8"/>
      <c r="CV166" s="8"/>
      <c r="CW166" s="8"/>
      <c r="CX166" s="8"/>
      <c r="CY166" s="102" t="str">
        <f t="shared" si="113"/>
        <v/>
      </c>
      <c r="CZ166" s="56" t="str">
        <f t="shared" si="114"/>
        <v>CONCENTRAT V069 ACIDE OXOLINIQUE 80 PORC</v>
      </c>
      <c r="DA166" s="204" t="e">
        <f>IF(IF(DI$2="Catégorie",IF(DI$3="Toutes",SUMIFS('Étape 1 - à remplir'!$F$31:$F$400,'Étape 1 - à remplir'!$E$31:$E$400,MASQ2!CZ166,'Étape 1 - à remplir'!$G$31:$G$400,"kg"),SUMIFS('Étape 1 - à remplir'!$F$31:$F$400,'Étape 1 - à remplir'!$E$31:$E$400,MASQ2!CZ166,'Étape 1 - à remplir'!$C$31:$C$400,DI$3)),IF(DI$2="Âge",IF(DI$3="Tous",SUMIFS('Étape 1 - à remplir'!$F$31:$F$400,'Étape 1 - à remplir'!$E$31:$E$400,MASQ2!CZ166,'Étape 1 - à remplir'!$G$31:$G$400,"kg"),SUMIFS('Étape 1 - à remplir'!$F$31:$F$400,'Étape 1 - à remplir'!$E$31:$E$400,MASQ2!CZ166,'Étape 1 - à remplir'!$P$31:$P$400,DI$3,'Étape 1 - à remplir'!$G$31:$G$400,"kg")),IF(DI$2="Atelier",IF(DI$3="Tous",SUMIFS('Étape 1 - à remplir'!$F$31:$F$400,'Étape 1 - à remplir'!$E$31:$E$400,MASQ2!CZ166,'Étape 1 - à remplir'!$G$31:$G$400,"kg"),SUMIFS('Étape 1 - à remplir'!$F$31:$F$400,'Étape 1 - à remplir'!$E$31:$E$400,MASQ2!CZ166,'Étape 1 - à remplir'!$O$31:$O$400,DI$3,'Étape 1 - à remplir'!$G$31:$G$400,"kg")),IF(DI$2="Espèce",IF(DI$3="Tous",SUMIFS('Étape 1 - à remplir'!$F$31:$F$400,'Étape 1 - à remplir'!$E$31:$E$400,MASQ2!CZ166,'Étape 1 - à remplir'!$G$31:$G$400,"kg"),SUMIFS('Étape 1 - à remplir'!$F$31:$F$400,'Étape 1 - à remplir'!$E$31:$E$400,MASQ2!CZ166,'Étape 1 - à remplir'!$N$31:$N$400,DI$3,'Étape 1 - à remplir'!$G$31:$G$400,"kg"))))))=0,NA(),IF(DI$2="Catégorie",IF(DI$3="Toutes",SUMIFS('Étape 1 - à remplir'!$F$31:$F$400,'Étape 1 - à remplir'!$E$31:$E$400,MASQ2!CZ166,'Étape 1 - à remplir'!$G$31:$G$400,"kg"),SUMIFS('Étape 1 - à remplir'!$F$31:$F$400,'Étape 1 - à remplir'!$E$31:$E$400,MASQ2!CZ166,'Étape 1 - à remplir'!$C$31:$C$400,DI$3)),IF(DI$2="Âge",IF(DI$3="Tous",SUMIFS('Étape 1 - à remplir'!$F$31:$F$400,'Étape 1 - à remplir'!$E$31:$E$400,MASQ2!CZ166,'Étape 1 - à remplir'!$G$31:$G$400,"kg"),SUMIFS('Étape 1 - à remplir'!$F$31:$F$400,'Étape 1 - à remplir'!$E$31:$E$400,MASQ2!CZ166,'Étape 1 - à remplir'!$P$31:$P$400,DI$3,'Étape 1 - à remplir'!$G$31:$G$400,"kg")),IF(DI$2="Atelier",IF(DI$3="Tous",SUMIFS('Étape 1 - à remplir'!$F$31:$F$400,'Étape 1 - à remplir'!$E$31:$E$400,MASQ2!CZ166,'Étape 1 - à remplir'!$G$31:$G$400,"kg"),SUMIFS('Étape 1 - à remplir'!$F$31:$F$400,'Étape 1 - à remplir'!$E$31:$E$400,MASQ2!CZ166,'Étape 1 - à remplir'!$O$31:$O$400,DI$3,'Étape 1 - à remplir'!$G$31:$G$400,"kg")),IF(DI$2="Espèce",IF(DI$3="Tous",SUMIFS('Étape 1 - à remplir'!$F$31:$F$400,'Étape 1 - à remplir'!$E$31:$E$400,MASQ2!CZ166,'Étape 1 - à remplir'!$G$31:$G$400,"kg"),SUMIFS('Étape 1 - à remplir'!$F$31:$F$400,'Étape 1 - à remplir'!$E$31:$E$400,MASQ2!CZ166,'Étape 1 - à remplir'!$N$31:$N$400,DI$3,'Étape 1 - à remplir'!$G$31:$G$400,"kg")))))))</f>
        <v>#N/A</v>
      </c>
      <c r="DB166" s="104">
        <f t="shared" si="122"/>
        <v>0</v>
      </c>
      <c r="DC166" s="204" t="str">
        <f t="shared" si="115"/>
        <v>Acide oxolinique</v>
      </c>
      <c r="DD166" s="204" t="str">
        <f t="shared" si="116"/>
        <v/>
      </c>
      <c r="DE166" s="204" t="str">
        <f t="shared" si="117"/>
        <v/>
      </c>
      <c r="DF166" s="204" t="str">
        <f t="shared" si="118"/>
        <v>Quinolones</v>
      </c>
      <c r="DG166" s="204" t="str">
        <f t="shared" si="119"/>
        <v/>
      </c>
      <c r="DH166" s="97" t="str">
        <f t="shared" si="120"/>
        <v/>
      </c>
      <c r="DI166" s="78"/>
      <c r="DJ166" s="78"/>
      <c r="DK166" s="77" t="str">
        <f ca="1"/>
        <v>CONCENTRAT V069 ACIDE OXOLINIQUE 80 PORC</v>
      </c>
      <c r="DL166" s="79" t="e">
        <f ca="1"/>
        <v>#N/A</v>
      </c>
      <c r="DM166" s="102"/>
      <c r="DN166" s="8"/>
      <c r="DO166" s="8"/>
      <c r="DP166" s="8"/>
      <c r="DQ166" s="8"/>
      <c r="DR166" s="8"/>
      <c r="DS166" s="8"/>
      <c r="DT166" s="8"/>
      <c r="DU166" s="8"/>
      <c r="DV166" s="8"/>
      <c r="DW166" s="8"/>
      <c r="DX166" s="8"/>
      <c r="DY166" s="8"/>
      <c r="DZ166" s="8"/>
      <c r="EA166" s="8"/>
      <c r="EB166" s="8"/>
      <c r="EC166" s="8"/>
      <c r="ED166" s="8"/>
      <c r="EE166" s="8"/>
      <c r="EF166" s="8"/>
      <c r="EG166" s="8"/>
      <c r="EH166" s="8"/>
      <c r="EI166" s="8"/>
      <c r="EJ166" s="97"/>
    </row>
    <row r="167" spans="1:140" x14ac:dyDescent="0.25">
      <c r="A167" s="56"/>
      <c r="B167" s="8"/>
      <c r="C167" s="8"/>
      <c r="D167" s="8"/>
      <c r="E167" s="8"/>
      <c r="F167" s="8"/>
      <c r="G167" s="8"/>
      <c r="H167" s="8"/>
      <c r="I167" s="102" t="str">
        <f>INDEX(Données_ATB!BE:BV,MATCH(MASQ2!J167,Données_ATB!BE:BE,0),18)</f>
        <v/>
      </c>
      <c r="J167" s="77" t="str">
        <f>Données_ATB!BE166</f>
        <v>CONCENTRAT VO 08 TILMICOSINE PORCIN-LAPIN</v>
      </c>
      <c r="K167" s="204" t="e">
        <f>IF(IF(S$2="Catégorie",IF(S$3="Toutes",SUMIFS('Étape 1 - à remplir'!$F$31:$F$400,'Étape 1 - à remplir'!$E$31:$E$400,MASQ2!J167,'Étape 1 - à remplir'!$G$31:$G$400,"animaux"),SUMIFS('Étape 1 - à remplir'!$F$31:$F$400,'Étape 1 - à remplir'!$E$31:$E$400,MASQ2!J167,'Étape 1 - à remplir'!$C$31:$C$400,S$3)),IF(S$2="Âge",IF(S$3="Tous",SUMIFS('Étape 1 - à remplir'!$F$31:$F$400,'Étape 1 - à remplir'!$E$31:$E$400,MASQ2!J167,'Étape 1 - à remplir'!$G$31:$G$400,"animaux"),SUMIFS('Étape 1 - à remplir'!$F$31:$F$400,'Étape 1 - à remplir'!$E$31:$E$400,MASQ2!J167,'Étape 1 - à remplir'!$P$31:$P$400,S$3)),IF(S$2="Atelier",IF(S$3="Tous",SUMIFS('Étape 1 - à remplir'!$F$31:$F$400,'Étape 1 - à remplir'!$E$31:$E$400,MASQ2!J167,'Étape 1 - à remplir'!$G$31:$G$400,"animaux"),SUMIFS('Étape 1 - à remplir'!$F$31:$F$400,'Étape 1 - à remplir'!$E$31:$E$400,MASQ2!J167,'Étape 1 - à remplir'!$O$31:$O$400,S$3)),IF(S$2="Espèce",IF(S$3="Tous",SUMIFS('Étape 1 - à remplir'!$F$31:$F$400,'Étape 1 - à remplir'!$E$31:$E$400,MASQ2!J167,'Étape 1 - à remplir'!$G$31:$G$400,"animaux"),SUMIFS('Étape 1 - à remplir'!$F$31:$F$400,'Étape 1 - à remplir'!$E$31:$E$400,MASQ2!J167,'Étape 1 - à remplir'!$N$31:$N$400,S$3))))))=0,NA(),IF(S$2="Catégorie",IF(S$3="Toutes",SUMIFS('Étape 1 - à remplir'!$F$31:$F$400,'Étape 1 - à remplir'!$E$31:$E$400,MASQ2!J167,'Étape 1 - à remplir'!$G$31:$G$400,"animaux"),SUMIFS('Étape 1 - à remplir'!$F$31:$F$400,'Étape 1 - à remplir'!$E$31:$E$400,MASQ2!J167,'Étape 1 - à remplir'!$C$31:$C$400,S$3)),IF(S$2="Âge",IF(S$3="Tous",SUMIFS('Étape 1 - à remplir'!$F$31:$F$400,'Étape 1 - à remplir'!$E$31:$E$400,MASQ2!J167,'Étape 1 - à remplir'!$G$31:$G$400,"animaux"),SUMIFS('Étape 1 - à remplir'!$F$31:$F$400,'Étape 1 - à remplir'!$E$31:$E$400,MASQ2!J167,'Étape 1 - à remplir'!$P$31:$P$400,S$3)),IF(S$2="Atelier",IF(S$3="Tous",SUMIFS('Étape 1 - à remplir'!$F$31:$F$400,'Étape 1 - à remplir'!$E$31:$E$400,MASQ2!J167,'Étape 1 - à remplir'!$G$31:$G$400,"animaux"),SUMIFS('Étape 1 - à remplir'!$F$31:$F$400,'Étape 1 - à remplir'!$E$31:$E$400,MASQ2!J167,'Étape 1 - à remplir'!$O$31:$O$400,S$3)),IF(S$2="Espèce",IF(S$3="Tous",SUMIFS('Étape 1 - à remplir'!$F$31:$F$400,'Étape 1 - à remplir'!$E$31:$E$400,MASQ2!J167,'Étape 1 - à remplir'!$G$31:$G$400,"animaux"),SUMIFS('Étape 1 - à remplir'!$F$31:$F$400,'Étape 1 - à remplir'!$E$31:$E$400,MASQ2!J167,'Étape 1 - à remplir'!$N$31:$N$400,S$3)))))))</f>
        <v>#N/A</v>
      </c>
      <c r="L167" s="97">
        <f t="shared" si="123"/>
        <v>0</v>
      </c>
      <c r="M167" s="56" t="str">
        <f>Données_ATB!BN166</f>
        <v>Tilmicosine</v>
      </c>
      <c r="N167" s="204" t="str">
        <f>Données_ATB!BO166</f>
        <v/>
      </c>
      <c r="O167" s="97" t="str">
        <f>Données_ATB!BP166</f>
        <v/>
      </c>
      <c r="P167" s="77" t="str">
        <f>Données_ATB!BR166</f>
        <v>Macrolides</v>
      </c>
      <c r="Q167" s="78" t="str">
        <f>Données_ATB!BS166</f>
        <v/>
      </c>
      <c r="R167" s="79" t="str">
        <f>Données_ATB!BT166</f>
        <v/>
      </c>
      <c r="S167" s="78"/>
      <c r="T167" s="78"/>
      <c r="U167" s="77" t="str">
        <f ca="1"/>
        <v>CONCENTRAT VO 08 TILMICOSINE PORCIN-LAPIN</v>
      </c>
      <c r="V167" s="79" t="e">
        <f ca="1"/>
        <v>#N/A</v>
      </c>
      <c r="W167" s="102"/>
      <c r="X167" s="8"/>
      <c r="Y167" s="8"/>
      <c r="Z167" s="8"/>
      <c r="AA167" s="8"/>
      <c r="AB167" s="102"/>
      <c r="AC167" s="8"/>
      <c r="AD167" s="8"/>
      <c r="AE167" s="8"/>
      <c r="AF167" s="8"/>
      <c r="AG167" s="8"/>
      <c r="AH167" s="8"/>
      <c r="AI167" s="8"/>
      <c r="AJ167" s="8"/>
      <c r="AK167" s="8"/>
      <c r="AL167" s="8"/>
      <c r="AM167" s="8"/>
      <c r="AN167" s="8"/>
      <c r="AO167" s="8"/>
      <c r="AP167" s="8"/>
      <c r="AQ167" s="8"/>
      <c r="AR167" s="8"/>
      <c r="AS167" s="8"/>
      <c r="AT167" s="97"/>
      <c r="AV167" s="56"/>
      <c r="AW167" s="8"/>
      <c r="AX167" s="8"/>
      <c r="AY167" s="8"/>
      <c r="AZ167" s="8"/>
      <c r="BA167" s="8"/>
      <c r="BB167" s="8"/>
      <c r="BC167" s="8"/>
      <c r="BD167" s="102" t="str">
        <f t="shared" si="105"/>
        <v/>
      </c>
      <c r="BE167" s="56" t="str">
        <f t="shared" si="106"/>
        <v>CONCENTRAT VO 08 TILMICOSINE PORCIN-LAPIN</v>
      </c>
      <c r="BF167" s="204" t="e">
        <f>IF(IF(BN$2="Catégorie",IF(BN$3="Toutes",SUMIFS('Étape 1 - à remplir'!$F$31:$F$400,'Étape 1 - à remplir'!$E$31:$E$400,MASQ2!BE167,'Étape 1 - à remplir'!$G$31:$G$400,"lots"),SUMIFS('Étape 1 - à remplir'!$F$31:$F$400,'Étape 1 - à remplir'!$E$31:$E$400,MASQ2!BE167,'Étape 1 - à remplir'!$C$31:$C$400,BN$3)),IF(BN$2="Âge",IF(BN$3="Tous",SUMIFS('Étape 1 - à remplir'!$F$31:$F$400,'Étape 1 - à remplir'!$E$31:$E$400,MASQ2!BE167,'Étape 1 - à remplir'!$G$31:$G$400,"lots"),SUMIFS('Étape 1 - à remplir'!$F$31:$F$400,'Étape 1 - à remplir'!$E$31:$E$400,MASQ2!BE167,'Étape 1 - à remplir'!$P$31:$P$400,BN$3,'Étape 1 - à remplir'!$G$31:$G$400,"lots")),IF(BN$2="Atelier",IF(BN$3="Tous",SUMIFS('Étape 1 - à remplir'!$F$31:$F$400,'Étape 1 - à remplir'!$E$31:$E$400,MASQ2!BE167,'Étape 1 - à remplir'!$G$31:$G$400,"lots"),SUMIFS('Étape 1 - à remplir'!$F$31:$F$400,'Étape 1 - à remplir'!$E$31:$E$400,MASQ2!BE167,'Étape 1 - à remplir'!$O$31:$O$400,BN$3,'Étape 1 - à remplir'!$G$31:$G$400,"lots")),IF(BN$2="Espèce",IF(BN$3="Tous",SUMIFS('Étape 1 - à remplir'!$F$31:$F$400,'Étape 1 - à remplir'!$E$31:$E$400,MASQ2!BE167,'Étape 1 - à remplir'!$G$31:$G$400,"lots"),SUMIFS('Étape 1 - à remplir'!$F$31:$F$400,'Étape 1 - à remplir'!$E$31:$E$400,MASQ2!BE167,'Étape 1 - à remplir'!$N$31:$N$400,BN$3,'Étape 1 - à remplir'!$G$31:$G$400,"lots"))))))=0,NA(),IF(BN$2="Catégorie",IF(BN$3="Toutes",SUMIFS('Étape 1 - à remplir'!$F$31:$F$400,'Étape 1 - à remplir'!$E$31:$E$400,MASQ2!BE167,'Étape 1 - à remplir'!$G$31:$G$400,"lots"),SUMIFS('Étape 1 - à remplir'!$F$31:$F$400,'Étape 1 - à remplir'!$E$31:$E$400,MASQ2!BE167,'Étape 1 - à remplir'!$C$31:$C$400,BN$3)),IF(BN$2="Âge",IF(BN$3="Tous",SUMIFS('Étape 1 - à remplir'!$F$31:$F$400,'Étape 1 - à remplir'!$E$31:$E$400,MASQ2!BE167,'Étape 1 - à remplir'!$G$31:$G$400,"lots"),SUMIFS('Étape 1 - à remplir'!$F$31:$F$400,'Étape 1 - à remplir'!$E$31:$E$400,MASQ2!BE167,'Étape 1 - à remplir'!$P$31:$P$400,BN$3,'Étape 1 - à remplir'!$G$31:$G$400,"lots")),IF(BN$2="Atelier",IF(BN$3="Tous",SUMIFS('Étape 1 - à remplir'!$F$31:$F$400,'Étape 1 - à remplir'!$E$31:$E$400,MASQ2!BE167,'Étape 1 - à remplir'!$G$31:$G$400,"lots"),SUMIFS('Étape 1 - à remplir'!$F$31:$F$400,'Étape 1 - à remplir'!$E$31:$E$400,MASQ2!BE167,'Étape 1 - à remplir'!$O$31:$O$400,BN$3,'Étape 1 - à remplir'!$G$31:$G$400,"lots")),IF(BN$2="Espèce",IF(BN$3="Tous",SUMIFS('Étape 1 - à remplir'!$F$31:$F$400,'Étape 1 - à remplir'!$E$31:$E$400,MASQ2!BE167,'Étape 1 - à remplir'!$G$31:$G$400,"lots"),SUMIFS('Étape 1 - à remplir'!$F$31:$F$400,'Étape 1 - à remplir'!$E$31:$E$400,MASQ2!BE167,'Étape 1 - à remplir'!$N$31:$N$400,BN$3,'Étape 1 - à remplir'!$G$31:$G$400,"lots")))))))</f>
        <v>#N/A</v>
      </c>
      <c r="BG167" s="204">
        <f t="shared" si="121"/>
        <v>0</v>
      </c>
      <c r="BH167" s="204" t="str">
        <f t="shared" si="107"/>
        <v>Tilmicosine</v>
      </c>
      <c r="BI167" s="204" t="str">
        <f t="shared" si="108"/>
        <v/>
      </c>
      <c r="BJ167" s="204" t="str">
        <f t="shared" si="109"/>
        <v/>
      </c>
      <c r="BK167" s="204" t="str">
        <f t="shared" si="110"/>
        <v>Macrolides</v>
      </c>
      <c r="BL167" s="204" t="str">
        <f t="shared" si="111"/>
        <v/>
      </c>
      <c r="BM167" s="97" t="str">
        <f t="shared" si="112"/>
        <v/>
      </c>
      <c r="BN167" s="78"/>
      <c r="BO167" s="78"/>
      <c r="BP167" s="77" t="str">
        <f ca="1"/>
        <v>CONCENTRAT VO 08 TILMICOSINE PORCIN-LAPIN</v>
      </c>
      <c r="BQ167" s="79" t="e">
        <f ca="1"/>
        <v>#N/A</v>
      </c>
      <c r="BR167" s="102"/>
      <c r="BS167" s="8"/>
      <c r="BT167" s="8"/>
      <c r="BU167" s="8"/>
      <c r="BV167" s="8"/>
      <c r="BW167" s="8"/>
      <c r="BX167" s="8"/>
      <c r="BY167" s="8"/>
      <c r="BZ167" s="8"/>
      <c r="CA167" s="8"/>
      <c r="CB167" s="8"/>
      <c r="CC167" s="8"/>
      <c r="CD167" s="8"/>
      <c r="CE167" s="8"/>
      <c r="CF167" s="8"/>
      <c r="CG167" s="8"/>
      <c r="CH167" s="8"/>
      <c r="CI167" s="8"/>
      <c r="CJ167" s="8"/>
      <c r="CK167" s="8"/>
      <c r="CL167" s="8"/>
      <c r="CM167" s="8"/>
      <c r="CN167" s="8"/>
      <c r="CO167" s="97"/>
      <c r="CQ167" s="56"/>
      <c r="CR167" s="8"/>
      <c r="CS167" s="8"/>
      <c r="CT167" s="8"/>
      <c r="CU167" s="8"/>
      <c r="CV167" s="8"/>
      <c r="CW167" s="8"/>
      <c r="CX167" s="8"/>
      <c r="CY167" s="102" t="str">
        <f t="shared" si="113"/>
        <v/>
      </c>
      <c r="CZ167" s="56" t="str">
        <f t="shared" si="114"/>
        <v>CONCENTRAT VO 08 TILMICOSINE PORCIN-LAPIN</v>
      </c>
      <c r="DA167" s="204" t="e">
        <f>IF(IF(DI$2="Catégorie",IF(DI$3="Toutes",SUMIFS('Étape 1 - à remplir'!$F$31:$F$400,'Étape 1 - à remplir'!$E$31:$E$400,MASQ2!CZ167,'Étape 1 - à remplir'!$G$31:$G$400,"kg"),SUMIFS('Étape 1 - à remplir'!$F$31:$F$400,'Étape 1 - à remplir'!$E$31:$E$400,MASQ2!CZ167,'Étape 1 - à remplir'!$C$31:$C$400,DI$3)),IF(DI$2="Âge",IF(DI$3="Tous",SUMIFS('Étape 1 - à remplir'!$F$31:$F$400,'Étape 1 - à remplir'!$E$31:$E$400,MASQ2!CZ167,'Étape 1 - à remplir'!$G$31:$G$400,"kg"),SUMIFS('Étape 1 - à remplir'!$F$31:$F$400,'Étape 1 - à remplir'!$E$31:$E$400,MASQ2!CZ167,'Étape 1 - à remplir'!$P$31:$P$400,DI$3,'Étape 1 - à remplir'!$G$31:$G$400,"kg")),IF(DI$2="Atelier",IF(DI$3="Tous",SUMIFS('Étape 1 - à remplir'!$F$31:$F$400,'Étape 1 - à remplir'!$E$31:$E$400,MASQ2!CZ167,'Étape 1 - à remplir'!$G$31:$G$400,"kg"),SUMIFS('Étape 1 - à remplir'!$F$31:$F$400,'Étape 1 - à remplir'!$E$31:$E$400,MASQ2!CZ167,'Étape 1 - à remplir'!$O$31:$O$400,DI$3,'Étape 1 - à remplir'!$G$31:$G$400,"kg")),IF(DI$2="Espèce",IF(DI$3="Tous",SUMIFS('Étape 1 - à remplir'!$F$31:$F$400,'Étape 1 - à remplir'!$E$31:$E$400,MASQ2!CZ167,'Étape 1 - à remplir'!$G$31:$G$400,"kg"),SUMIFS('Étape 1 - à remplir'!$F$31:$F$400,'Étape 1 - à remplir'!$E$31:$E$400,MASQ2!CZ167,'Étape 1 - à remplir'!$N$31:$N$400,DI$3,'Étape 1 - à remplir'!$G$31:$G$400,"kg"))))))=0,NA(),IF(DI$2="Catégorie",IF(DI$3="Toutes",SUMIFS('Étape 1 - à remplir'!$F$31:$F$400,'Étape 1 - à remplir'!$E$31:$E$400,MASQ2!CZ167,'Étape 1 - à remplir'!$G$31:$G$400,"kg"),SUMIFS('Étape 1 - à remplir'!$F$31:$F$400,'Étape 1 - à remplir'!$E$31:$E$400,MASQ2!CZ167,'Étape 1 - à remplir'!$C$31:$C$400,DI$3)),IF(DI$2="Âge",IF(DI$3="Tous",SUMIFS('Étape 1 - à remplir'!$F$31:$F$400,'Étape 1 - à remplir'!$E$31:$E$400,MASQ2!CZ167,'Étape 1 - à remplir'!$G$31:$G$400,"kg"),SUMIFS('Étape 1 - à remplir'!$F$31:$F$400,'Étape 1 - à remplir'!$E$31:$E$400,MASQ2!CZ167,'Étape 1 - à remplir'!$P$31:$P$400,DI$3,'Étape 1 - à remplir'!$G$31:$G$400,"kg")),IF(DI$2="Atelier",IF(DI$3="Tous",SUMIFS('Étape 1 - à remplir'!$F$31:$F$400,'Étape 1 - à remplir'!$E$31:$E$400,MASQ2!CZ167,'Étape 1 - à remplir'!$G$31:$G$400,"kg"),SUMIFS('Étape 1 - à remplir'!$F$31:$F$400,'Étape 1 - à remplir'!$E$31:$E$400,MASQ2!CZ167,'Étape 1 - à remplir'!$O$31:$O$400,DI$3,'Étape 1 - à remplir'!$G$31:$G$400,"kg")),IF(DI$2="Espèce",IF(DI$3="Tous",SUMIFS('Étape 1 - à remplir'!$F$31:$F$400,'Étape 1 - à remplir'!$E$31:$E$400,MASQ2!CZ167,'Étape 1 - à remplir'!$G$31:$G$400,"kg"),SUMIFS('Étape 1 - à remplir'!$F$31:$F$400,'Étape 1 - à remplir'!$E$31:$E$400,MASQ2!CZ167,'Étape 1 - à remplir'!$N$31:$N$400,DI$3,'Étape 1 - à remplir'!$G$31:$G$400,"kg")))))))</f>
        <v>#N/A</v>
      </c>
      <c r="DB167" s="104">
        <f t="shared" si="122"/>
        <v>0</v>
      </c>
      <c r="DC167" s="204" t="str">
        <f t="shared" si="115"/>
        <v>Tilmicosine</v>
      </c>
      <c r="DD167" s="204" t="str">
        <f t="shared" si="116"/>
        <v/>
      </c>
      <c r="DE167" s="204" t="str">
        <f t="shared" si="117"/>
        <v/>
      </c>
      <c r="DF167" s="204" t="str">
        <f t="shared" si="118"/>
        <v>Macrolides</v>
      </c>
      <c r="DG167" s="204" t="str">
        <f t="shared" si="119"/>
        <v/>
      </c>
      <c r="DH167" s="97" t="str">
        <f t="shared" si="120"/>
        <v/>
      </c>
      <c r="DI167" s="78"/>
      <c r="DJ167" s="78"/>
      <c r="DK167" s="77" t="str">
        <f ca="1"/>
        <v>CONCENTRAT VO 08 TILMICOSINE PORCIN-LAPIN</v>
      </c>
      <c r="DL167" s="79" t="e">
        <f ca="1"/>
        <v>#N/A</v>
      </c>
      <c r="DM167" s="102"/>
      <c r="DN167" s="8"/>
      <c r="DO167" s="8"/>
      <c r="DP167" s="8"/>
      <c r="DQ167" s="8"/>
      <c r="DR167" s="8"/>
      <c r="DS167" s="8"/>
      <c r="DT167" s="8"/>
      <c r="DU167" s="8"/>
      <c r="DV167" s="8"/>
      <c r="DW167" s="8"/>
      <c r="DX167" s="8"/>
      <c r="DY167" s="8"/>
      <c r="DZ167" s="8"/>
      <c r="EA167" s="8"/>
      <c r="EB167" s="8"/>
      <c r="EC167" s="8"/>
      <c r="ED167" s="8"/>
      <c r="EE167" s="8"/>
      <c r="EF167" s="8"/>
      <c r="EG167" s="8"/>
      <c r="EH167" s="8"/>
      <c r="EI167" s="8"/>
      <c r="EJ167" s="97"/>
    </row>
    <row r="168" spans="1:140" x14ac:dyDescent="0.25">
      <c r="A168" s="56"/>
      <c r="B168" s="8"/>
      <c r="C168" s="8"/>
      <c r="D168" s="8"/>
      <c r="E168" s="8"/>
      <c r="F168" s="8"/>
      <c r="G168" s="8"/>
      <c r="H168" s="8"/>
      <c r="I168" s="102" t="str">
        <f>INDEX(Données_ATB!BE:BV,MATCH(MASQ2!J168,Données_ATB!BE:BE,0),18)</f>
        <v/>
      </c>
      <c r="J168" s="77" t="str">
        <f>Données_ATB!BE167</f>
        <v>CONCENTRAT VO 31-1 OXYTETRACYCLINE 100 PORC ET AGNEAU-CHEVREAU SEVRES</v>
      </c>
      <c r="K168" s="204" t="e">
        <f>IF(IF(S$2="Catégorie",IF(S$3="Toutes",SUMIFS('Étape 1 - à remplir'!$F$31:$F$400,'Étape 1 - à remplir'!$E$31:$E$400,MASQ2!J168,'Étape 1 - à remplir'!$G$31:$G$400,"animaux"),SUMIFS('Étape 1 - à remplir'!$F$31:$F$400,'Étape 1 - à remplir'!$E$31:$E$400,MASQ2!J168,'Étape 1 - à remplir'!$C$31:$C$400,S$3)),IF(S$2="Âge",IF(S$3="Tous",SUMIFS('Étape 1 - à remplir'!$F$31:$F$400,'Étape 1 - à remplir'!$E$31:$E$400,MASQ2!J168,'Étape 1 - à remplir'!$G$31:$G$400,"animaux"),SUMIFS('Étape 1 - à remplir'!$F$31:$F$400,'Étape 1 - à remplir'!$E$31:$E$400,MASQ2!J168,'Étape 1 - à remplir'!$P$31:$P$400,S$3)),IF(S$2="Atelier",IF(S$3="Tous",SUMIFS('Étape 1 - à remplir'!$F$31:$F$400,'Étape 1 - à remplir'!$E$31:$E$400,MASQ2!J168,'Étape 1 - à remplir'!$G$31:$G$400,"animaux"),SUMIFS('Étape 1 - à remplir'!$F$31:$F$400,'Étape 1 - à remplir'!$E$31:$E$400,MASQ2!J168,'Étape 1 - à remplir'!$O$31:$O$400,S$3)),IF(S$2="Espèce",IF(S$3="Tous",SUMIFS('Étape 1 - à remplir'!$F$31:$F$400,'Étape 1 - à remplir'!$E$31:$E$400,MASQ2!J168,'Étape 1 - à remplir'!$G$31:$G$400,"animaux"),SUMIFS('Étape 1 - à remplir'!$F$31:$F$400,'Étape 1 - à remplir'!$E$31:$E$400,MASQ2!J168,'Étape 1 - à remplir'!$N$31:$N$400,S$3))))))=0,NA(),IF(S$2="Catégorie",IF(S$3="Toutes",SUMIFS('Étape 1 - à remplir'!$F$31:$F$400,'Étape 1 - à remplir'!$E$31:$E$400,MASQ2!J168,'Étape 1 - à remplir'!$G$31:$G$400,"animaux"),SUMIFS('Étape 1 - à remplir'!$F$31:$F$400,'Étape 1 - à remplir'!$E$31:$E$400,MASQ2!J168,'Étape 1 - à remplir'!$C$31:$C$400,S$3)),IF(S$2="Âge",IF(S$3="Tous",SUMIFS('Étape 1 - à remplir'!$F$31:$F$400,'Étape 1 - à remplir'!$E$31:$E$400,MASQ2!J168,'Étape 1 - à remplir'!$G$31:$G$400,"animaux"),SUMIFS('Étape 1 - à remplir'!$F$31:$F$400,'Étape 1 - à remplir'!$E$31:$E$400,MASQ2!J168,'Étape 1 - à remplir'!$P$31:$P$400,S$3)),IF(S$2="Atelier",IF(S$3="Tous",SUMIFS('Étape 1 - à remplir'!$F$31:$F$400,'Étape 1 - à remplir'!$E$31:$E$400,MASQ2!J168,'Étape 1 - à remplir'!$G$31:$G$400,"animaux"),SUMIFS('Étape 1 - à remplir'!$F$31:$F$400,'Étape 1 - à remplir'!$E$31:$E$400,MASQ2!J168,'Étape 1 - à remplir'!$O$31:$O$400,S$3)),IF(S$2="Espèce",IF(S$3="Tous",SUMIFS('Étape 1 - à remplir'!$F$31:$F$400,'Étape 1 - à remplir'!$E$31:$E$400,MASQ2!J168,'Étape 1 - à remplir'!$G$31:$G$400,"animaux"),SUMIFS('Étape 1 - à remplir'!$F$31:$F$400,'Étape 1 - à remplir'!$E$31:$E$400,MASQ2!J168,'Étape 1 - à remplir'!$N$31:$N$400,S$3)))))))</f>
        <v>#N/A</v>
      </c>
      <c r="L168" s="97">
        <f t="shared" si="123"/>
        <v>0</v>
      </c>
      <c r="M168" s="56" t="str">
        <f>Données_ATB!BN167</f>
        <v>Oxytétracycline</v>
      </c>
      <c r="N168" s="204" t="str">
        <f>Données_ATB!BO167</f>
        <v/>
      </c>
      <c r="O168" s="97" t="str">
        <f>Données_ATB!BP167</f>
        <v/>
      </c>
      <c r="P168" s="77" t="str">
        <f>Données_ATB!BR167</f>
        <v>Tetracyclines</v>
      </c>
      <c r="Q168" s="78" t="str">
        <f>Données_ATB!BS167</f>
        <v/>
      </c>
      <c r="R168" s="79" t="str">
        <f>Données_ATB!BT167</f>
        <v/>
      </c>
      <c r="S168" s="78"/>
      <c r="T168" s="78"/>
      <c r="U168" s="77" t="str">
        <f ca="1"/>
        <v>CONCENTRAT VO 31-1 OXYTETRACYCLINE 100 PORC ET AGNEAU-CHEVREAU SEVRES</v>
      </c>
      <c r="V168" s="79" t="e">
        <f ca="1"/>
        <v>#N/A</v>
      </c>
      <c r="W168" s="102"/>
      <c r="X168" s="8"/>
      <c r="Y168" s="8"/>
      <c r="Z168" s="8"/>
      <c r="AA168" s="8"/>
      <c r="AB168" s="102"/>
      <c r="AC168" s="8"/>
      <c r="AD168" s="8"/>
      <c r="AE168" s="8"/>
      <c r="AF168" s="8"/>
      <c r="AG168" s="8"/>
      <c r="AH168" s="8"/>
      <c r="AI168" s="8"/>
      <c r="AJ168" s="8"/>
      <c r="AK168" s="8"/>
      <c r="AL168" s="8"/>
      <c r="AM168" s="8"/>
      <c r="AN168" s="8"/>
      <c r="AO168" s="8"/>
      <c r="AP168" s="8"/>
      <c r="AQ168" s="8"/>
      <c r="AR168" s="8"/>
      <c r="AS168" s="8"/>
      <c r="AT168" s="97"/>
      <c r="AV168" s="56"/>
      <c r="AW168" s="8"/>
      <c r="AX168" s="8"/>
      <c r="AY168" s="8"/>
      <c r="AZ168" s="8"/>
      <c r="BA168" s="8"/>
      <c r="BB168" s="8"/>
      <c r="BC168" s="8"/>
      <c r="BD168" s="102" t="str">
        <f t="shared" si="105"/>
        <v/>
      </c>
      <c r="BE168" s="56" t="str">
        <f t="shared" si="106"/>
        <v>CONCENTRAT VO 31-1 OXYTETRACYCLINE 100 PORC ET AGNEAU-CHEVREAU SEVRES</v>
      </c>
      <c r="BF168" s="204" t="e">
        <f>IF(IF(BN$2="Catégorie",IF(BN$3="Toutes",SUMIFS('Étape 1 - à remplir'!$F$31:$F$400,'Étape 1 - à remplir'!$E$31:$E$400,MASQ2!BE168,'Étape 1 - à remplir'!$G$31:$G$400,"lots"),SUMIFS('Étape 1 - à remplir'!$F$31:$F$400,'Étape 1 - à remplir'!$E$31:$E$400,MASQ2!BE168,'Étape 1 - à remplir'!$C$31:$C$400,BN$3)),IF(BN$2="Âge",IF(BN$3="Tous",SUMIFS('Étape 1 - à remplir'!$F$31:$F$400,'Étape 1 - à remplir'!$E$31:$E$400,MASQ2!BE168,'Étape 1 - à remplir'!$G$31:$G$400,"lots"),SUMIFS('Étape 1 - à remplir'!$F$31:$F$400,'Étape 1 - à remplir'!$E$31:$E$400,MASQ2!BE168,'Étape 1 - à remplir'!$P$31:$P$400,BN$3,'Étape 1 - à remplir'!$G$31:$G$400,"lots")),IF(BN$2="Atelier",IF(BN$3="Tous",SUMIFS('Étape 1 - à remplir'!$F$31:$F$400,'Étape 1 - à remplir'!$E$31:$E$400,MASQ2!BE168,'Étape 1 - à remplir'!$G$31:$G$400,"lots"),SUMIFS('Étape 1 - à remplir'!$F$31:$F$400,'Étape 1 - à remplir'!$E$31:$E$400,MASQ2!BE168,'Étape 1 - à remplir'!$O$31:$O$400,BN$3,'Étape 1 - à remplir'!$G$31:$G$400,"lots")),IF(BN$2="Espèce",IF(BN$3="Tous",SUMIFS('Étape 1 - à remplir'!$F$31:$F$400,'Étape 1 - à remplir'!$E$31:$E$400,MASQ2!BE168,'Étape 1 - à remplir'!$G$31:$G$400,"lots"),SUMIFS('Étape 1 - à remplir'!$F$31:$F$400,'Étape 1 - à remplir'!$E$31:$E$400,MASQ2!BE168,'Étape 1 - à remplir'!$N$31:$N$400,BN$3,'Étape 1 - à remplir'!$G$31:$G$400,"lots"))))))=0,NA(),IF(BN$2="Catégorie",IF(BN$3="Toutes",SUMIFS('Étape 1 - à remplir'!$F$31:$F$400,'Étape 1 - à remplir'!$E$31:$E$400,MASQ2!BE168,'Étape 1 - à remplir'!$G$31:$G$400,"lots"),SUMIFS('Étape 1 - à remplir'!$F$31:$F$400,'Étape 1 - à remplir'!$E$31:$E$400,MASQ2!BE168,'Étape 1 - à remplir'!$C$31:$C$400,BN$3)),IF(BN$2="Âge",IF(BN$3="Tous",SUMIFS('Étape 1 - à remplir'!$F$31:$F$400,'Étape 1 - à remplir'!$E$31:$E$400,MASQ2!BE168,'Étape 1 - à remplir'!$G$31:$G$400,"lots"),SUMIFS('Étape 1 - à remplir'!$F$31:$F$400,'Étape 1 - à remplir'!$E$31:$E$400,MASQ2!BE168,'Étape 1 - à remplir'!$P$31:$P$400,BN$3,'Étape 1 - à remplir'!$G$31:$G$400,"lots")),IF(BN$2="Atelier",IF(BN$3="Tous",SUMIFS('Étape 1 - à remplir'!$F$31:$F$400,'Étape 1 - à remplir'!$E$31:$E$400,MASQ2!BE168,'Étape 1 - à remplir'!$G$31:$G$400,"lots"),SUMIFS('Étape 1 - à remplir'!$F$31:$F$400,'Étape 1 - à remplir'!$E$31:$E$400,MASQ2!BE168,'Étape 1 - à remplir'!$O$31:$O$400,BN$3,'Étape 1 - à remplir'!$G$31:$G$400,"lots")),IF(BN$2="Espèce",IF(BN$3="Tous",SUMIFS('Étape 1 - à remplir'!$F$31:$F$400,'Étape 1 - à remplir'!$E$31:$E$400,MASQ2!BE168,'Étape 1 - à remplir'!$G$31:$G$400,"lots"),SUMIFS('Étape 1 - à remplir'!$F$31:$F$400,'Étape 1 - à remplir'!$E$31:$E$400,MASQ2!BE168,'Étape 1 - à remplir'!$N$31:$N$400,BN$3,'Étape 1 - à remplir'!$G$31:$G$400,"lots")))))))</f>
        <v>#N/A</v>
      </c>
      <c r="BG168" s="204">
        <f t="shared" si="121"/>
        <v>0</v>
      </c>
      <c r="BH168" s="204" t="str">
        <f t="shared" si="107"/>
        <v>Oxytétracycline</v>
      </c>
      <c r="BI168" s="204" t="str">
        <f t="shared" si="108"/>
        <v/>
      </c>
      <c r="BJ168" s="204" t="str">
        <f t="shared" si="109"/>
        <v/>
      </c>
      <c r="BK168" s="204" t="str">
        <f t="shared" si="110"/>
        <v>Tetracyclines</v>
      </c>
      <c r="BL168" s="204" t="str">
        <f t="shared" si="111"/>
        <v/>
      </c>
      <c r="BM168" s="97" t="str">
        <f t="shared" si="112"/>
        <v/>
      </c>
      <c r="BN168" s="78"/>
      <c r="BO168" s="78"/>
      <c r="BP168" s="77" t="str">
        <f ca="1"/>
        <v>CONCENTRAT VO 31-1 OXYTETRACYCLINE 100 PORC ET AGNEAU-CHEVREAU SEVRES</v>
      </c>
      <c r="BQ168" s="79" t="e">
        <f ca="1"/>
        <v>#N/A</v>
      </c>
      <c r="BR168" s="102"/>
      <c r="BS168" s="8"/>
      <c r="BT168" s="8"/>
      <c r="BU168" s="8"/>
      <c r="BV168" s="8"/>
      <c r="BW168" s="8"/>
      <c r="BX168" s="8"/>
      <c r="BY168" s="8"/>
      <c r="BZ168" s="8"/>
      <c r="CA168" s="8"/>
      <c r="CB168" s="8"/>
      <c r="CC168" s="8"/>
      <c r="CD168" s="8"/>
      <c r="CE168" s="8"/>
      <c r="CF168" s="8"/>
      <c r="CG168" s="8"/>
      <c r="CH168" s="8"/>
      <c r="CI168" s="8"/>
      <c r="CJ168" s="8"/>
      <c r="CK168" s="8"/>
      <c r="CL168" s="8"/>
      <c r="CM168" s="8"/>
      <c r="CN168" s="8"/>
      <c r="CO168" s="97"/>
      <c r="CQ168" s="56"/>
      <c r="CR168" s="8"/>
      <c r="CS168" s="8"/>
      <c r="CT168" s="8"/>
      <c r="CU168" s="8"/>
      <c r="CV168" s="8"/>
      <c r="CW168" s="8"/>
      <c r="CX168" s="8"/>
      <c r="CY168" s="102" t="str">
        <f t="shared" si="113"/>
        <v/>
      </c>
      <c r="CZ168" s="56" t="str">
        <f t="shared" si="114"/>
        <v>CONCENTRAT VO 31-1 OXYTETRACYCLINE 100 PORC ET AGNEAU-CHEVREAU SEVRES</v>
      </c>
      <c r="DA168" s="204" t="e">
        <f>IF(IF(DI$2="Catégorie",IF(DI$3="Toutes",SUMIFS('Étape 1 - à remplir'!$F$31:$F$400,'Étape 1 - à remplir'!$E$31:$E$400,MASQ2!CZ168,'Étape 1 - à remplir'!$G$31:$G$400,"kg"),SUMIFS('Étape 1 - à remplir'!$F$31:$F$400,'Étape 1 - à remplir'!$E$31:$E$400,MASQ2!CZ168,'Étape 1 - à remplir'!$C$31:$C$400,DI$3)),IF(DI$2="Âge",IF(DI$3="Tous",SUMIFS('Étape 1 - à remplir'!$F$31:$F$400,'Étape 1 - à remplir'!$E$31:$E$400,MASQ2!CZ168,'Étape 1 - à remplir'!$G$31:$G$400,"kg"),SUMIFS('Étape 1 - à remplir'!$F$31:$F$400,'Étape 1 - à remplir'!$E$31:$E$400,MASQ2!CZ168,'Étape 1 - à remplir'!$P$31:$P$400,DI$3,'Étape 1 - à remplir'!$G$31:$G$400,"kg")),IF(DI$2="Atelier",IF(DI$3="Tous",SUMIFS('Étape 1 - à remplir'!$F$31:$F$400,'Étape 1 - à remplir'!$E$31:$E$400,MASQ2!CZ168,'Étape 1 - à remplir'!$G$31:$G$400,"kg"),SUMIFS('Étape 1 - à remplir'!$F$31:$F$400,'Étape 1 - à remplir'!$E$31:$E$400,MASQ2!CZ168,'Étape 1 - à remplir'!$O$31:$O$400,DI$3,'Étape 1 - à remplir'!$G$31:$G$400,"kg")),IF(DI$2="Espèce",IF(DI$3="Tous",SUMIFS('Étape 1 - à remplir'!$F$31:$F$400,'Étape 1 - à remplir'!$E$31:$E$400,MASQ2!CZ168,'Étape 1 - à remplir'!$G$31:$G$400,"kg"),SUMIFS('Étape 1 - à remplir'!$F$31:$F$400,'Étape 1 - à remplir'!$E$31:$E$400,MASQ2!CZ168,'Étape 1 - à remplir'!$N$31:$N$400,DI$3,'Étape 1 - à remplir'!$G$31:$G$400,"kg"))))))=0,NA(),IF(DI$2="Catégorie",IF(DI$3="Toutes",SUMIFS('Étape 1 - à remplir'!$F$31:$F$400,'Étape 1 - à remplir'!$E$31:$E$400,MASQ2!CZ168,'Étape 1 - à remplir'!$G$31:$G$400,"kg"),SUMIFS('Étape 1 - à remplir'!$F$31:$F$400,'Étape 1 - à remplir'!$E$31:$E$400,MASQ2!CZ168,'Étape 1 - à remplir'!$C$31:$C$400,DI$3)),IF(DI$2="Âge",IF(DI$3="Tous",SUMIFS('Étape 1 - à remplir'!$F$31:$F$400,'Étape 1 - à remplir'!$E$31:$E$400,MASQ2!CZ168,'Étape 1 - à remplir'!$G$31:$G$400,"kg"),SUMIFS('Étape 1 - à remplir'!$F$31:$F$400,'Étape 1 - à remplir'!$E$31:$E$400,MASQ2!CZ168,'Étape 1 - à remplir'!$P$31:$P$400,DI$3,'Étape 1 - à remplir'!$G$31:$G$400,"kg")),IF(DI$2="Atelier",IF(DI$3="Tous",SUMIFS('Étape 1 - à remplir'!$F$31:$F$400,'Étape 1 - à remplir'!$E$31:$E$400,MASQ2!CZ168,'Étape 1 - à remplir'!$G$31:$G$400,"kg"),SUMIFS('Étape 1 - à remplir'!$F$31:$F$400,'Étape 1 - à remplir'!$E$31:$E$400,MASQ2!CZ168,'Étape 1 - à remplir'!$O$31:$O$400,DI$3,'Étape 1 - à remplir'!$G$31:$G$400,"kg")),IF(DI$2="Espèce",IF(DI$3="Tous",SUMIFS('Étape 1 - à remplir'!$F$31:$F$400,'Étape 1 - à remplir'!$E$31:$E$400,MASQ2!CZ168,'Étape 1 - à remplir'!$G$31:$G$400,"kg"),SUMIFS('Étape 1 - à remplir'!$F$31:$F$400,'Étape 1 - à remplir'!$E$31:$E$400,MASQ2!CZ168,'Étape 1 - à remplir'!$N$31:$N$400,DI$3,'Étape 1 - à remplir'!$G$31:$G$400,"kg")))))))</f>
        <v>#N/A</v>
      </c>
      <c r="DB168" s="104">
        <f t="shared" si="122"/>
        <v>0</v>
      </c>
      <c r="DC168" s="204" t="str">
        <f t="shared" si="115"/>
        <v>Oxytétracycline</v>
      </c>
      <c r="DD168" s="204" t="str">
        <f t="shared" si="116"/>
        <v/>
      </c>
      <c r="DE168" s="204" t="str">
        <f t="shared" si="117"/>
        <v/>
      </c>
      <c r="DF168" s="204" t="str">
        <f t="shared" si="118"/>
        <v>Tetracyclines</v>
      </c>
      <c r="DG168" s="204" t="str">
        <f t="shared" si="119"/>
        <v/>
      </c>
      <c r="DH168" s="97" t="str">
        <f t="shared" si="120"/>
        <v/>
      </c>
      <c r="DI168" s="78"/>
      <c r="DJ168" s="78"/>
      <c r="DK168" s="77" t="str">
        <f ca="1"/>
        <v>CONCENTRAT VO 31-1 OXYTETRACYCLINE 100 PORC ET AGNEAU-CHEVREAU SEVRES</v>
      </c>
      <c r="DL168" s="79" t="e">
        <f ca="1"/>
        <v>#N/A</v>
      </c>
      <c r="DM168" s="102"/>
      <c r="DN168" s="8"/>
      <c r="DO168" s="8"/>
      <c r="DP168" s="8"/>
      <c r="DQ168" s="8"/>
      <c r="DR168" s="8"/>
      <c r="DS168" s="8"/>
      <c r="DT168" s="8"/>
      <c r="DU168" s="8"/>
      <c r="DV168" s="8"/>
      <c r="DW168" s="8"/>
      <c r="DX168" s="8"/>
      <c r="DY168" s="8"/>
      <c r="DZ168" s="8"/>
      <c r="EA168" s="8"/>
      <c r="EB168" s="8"/>
      <c r="EC168" s="8"/>
      <c r="ED168" s="8"/>
      <c r="EE168" s="8"/>
      <c r="EF168" s="8"/>
      <c r="EG168" s="8"/>
      <c r="EH168" s="8"/>
      <c r="EI168" s="8"/>
      <c r="EJ168" s="97"/>
    </row>
    <row r="169" spans="1:140" x14ac:dyDescent="0.25">
      <c r="A169" s="56"/>
      <c r="B169" s="8"/>
      <c r="C169" s="8"/>
      <c r="D169" s="8"/>
      <c r="E169" s="8"/>
      <c r="F169" s="8"/>
      <c r="G169" s="8"/>
      <c r="H169" s="8"/>
      <c r="I169" s="102" t="str">
        <f>INDEX(Données_ATB!BE:BV,MATCH(MASQ2!J169,Données_ATB!BE:BE,0),18)</f>
        <v/>
      </c>
      <c r="J169" s="77" t="str">
        <f>Données_ATB!BE168</f>
        <v>CONCENTRAT VO 31-2 OXYTETRACYCLINE 40 LAPIN-VOLAILLE-PORC ET AGNEAU-CHEVREAU SEVRES</v>
      </c>
      <c r="K169" s="204" t="e">
        <f>IF(IF(S$2="Catégorie",IF(S$3="Toutes",SUMIFS('Étape 1 - à remplir'!$F$31:$F$400,'Étape 1 - à remplir'!$E$31:$E$400,MASQ2!J169,'Étape 1 - à remplir'!$G$31:$G$400,"animaux"),SUMIFS('Étape 1 - à remplir'!$F$31:$F$400,'Étape 1 - à remplir'!$E$31:$E$400,MASQ2!J169,'Étape 1 - à remplir'!$C$31:$C$400,S$3)),IF(S$2="Âge",IF(S$3="Tous",SUMIFS('Étape 1 - à remplir'!$F$31:$F$400,'Étape 1 - à remplir'!$E$31:$E$400,MASQ2!J169,'Étape 1 - à remplir'!$G$31:$G$400,"animaux"),SUMIFS('Étape 1 - à remplir'!$F$31:$F$400,'Étape 1 - à remplir'!$E$31:$E$400,MASQ2!J169,'Étape 1 - à remplir'!$P$31:$P$400,S$3)),IF(S$2="Atelier",IF(S$3="Tous",SUMIFS('Étape 1 - à remplir'!$F$31:$F$400,'Étape 1 - à remplir'!$E$31:$E$400,MASQ2!J169,'Étape 1 - à remplir'!$G$31:$G$400,"animaux"),SUMIFS('Étape 1 - à remplir'!$F$31:$F$400,'Étape 1 - à remplir'!$E$31:$E$400,MASQ2!J169,'Étape 1 - à remplir'!$O$31:$O$400,S$3)),IF(S$2="Espèce",IF(S$3="Tous",SUMIFS('Étape 1 - à remplir'!$F$31:$F$400,'Étape 1 - à remplir'!$E$31:$E$400,MASQ2!J169,'Étape 1 - à remplir'!$G$31:$G$400,"animaux"),SUMIFS('Étape 1 - à remplir'!$F$31:$F$400,'Étape 1 - à remplir'!$E$31:$E$400,MASQ2!J169,'Étape 1 - à remplir'!$N$31:$N$400,S$3))))))=0,NA(),IF(S$2="Catégorie",IF(S$3="Toutes",SUMIFS('Étape 1 - à remplir'!$F$31:$F$400,'Étape 1 - à remplir'!$E$31:$E$400,MASQ2!J169,'Étape 1 - à remplir'!$G$31:$G$400,"animaux"),SUMIFS('Étape 1 - à remplir'!$F$31:$F$400,'Étape 1 - à remplir'!$E$31:$E$400,MASQ2!J169,'Étape 1 - à remplir'!$C$31:$C$400,S$3)),IF(S$2="Âge",IF(S$3="Tous",SUMIFS('Étape 1 - à remplir'!$F$31:$F$400,'Étape 1 - à remplir'!$E$31:$E$400,MASQ2!J169,'Étape 1 - à remplir'!$G$31:$G$400,"animaux"),SUMIFS('Étape 1 - à remplir'!$F$31:$F$400,'Étape 1 - à remplir'!$E$31:$E$400,MASQ2!J169,'Étape 1 - à remplir'!$P$31:$P$400,S$3)),IF(S$2="Atelier",IF(S$3="Tous",SUMIFS('Étape 1 - à remplir'!$F$31:$F$400,'Étape 1 - à remplir'!$E$31:$E$400,MASQ2!J169,'Étape 1 - à remplir'!$G$31:$G$400,"animaux"),SUMIFS('Étape 1 - à remplir'!$F$31:$F$400,'Étape 1 - à remplir'!$E$31:$E$400,MASQ2!J169,'Étape 1 - à remplir'!$O$31:$O$400,S$3)),IF(S$2="Espèce",IF(S$3="Tous",SUMIFS('Étape 1 - à remplir'!$F$31:$F$400,'Étape 1 - à remplir'!$E$31:$E$400,MASQ2!J169,'Étape 1 - à remplir'!$G$31:$G$400,"animaux"),SUMIFS('Étape 1 - à remplir'!$F$31:$F$400,'Étape 1 - à remplir'!$E$31:$E$400,MASQ2!J169,'Étape 1 - à remplir'!$N$31:$N$400,S$3)))))))</f>
        <v>#N/A</v>
      </c>
      <c r="L169" s="97">
        <f t="shared" si="123"/>
        <v>0</v>
      </c>
      <c r="M169" s="56" t="str">
        <f>Données_ATB!BN168</f>
        <v>Oxytétracycline</v>
      </c>
      <c r="N169" s="204" t="str">
        <f>Données_ATB!BO168</f>
        <v/>
      </c>
      <c r="O169" s="97" t="str">
        <f>Données_ATB!BP168</f>
        <v/>
      </c>
      <c r="P169" s="77" t="str">
        <f>Données_ATB!BR168</f>
        <v>Tetracyclines</v>
      </c>
      <c r="Q169" s="78" t="str">
        <f>Données_ATB!BS168</f>
        <v/>
      </c>
      <c r="R169" s="79" t="str">
        <f>Données_ATB!BT168</f>
        <v/>
      </c>
      <c r="S169" s="78"/>
      <c r="T169" s="78"/>
      <c r="U169" s="77" t="str">
        <f ca="1"/>
        <v>CONCENTRAT VO 31-2 OXYTETRACYCLINE 40 LAPIN-VOLAILLE-PORC ET AGNEAU-CHEVREAU SEVRES</v>
      </c>
      <c r="V169" s="79" t="e">
        <f ca="1"/>
        <v>#N/A</v>
      </c>
      <c r="W169" s="102"/>
      <c r="X169" s="8"/>
      <c r="Y169" s="8"/>
      <c r="Z169" s="8"/>
      <c r="AA169" s="8"/>
      <c r="AB169" s="102"/>
      <c r="AC169" s="8"/>
      <c r="AD169" s="8"/>
      <c r="AE169" s="8"/>
      <c r="AF169" s="8"/>
      <c r="AG169" s="8"/>
      <c r="AH169" s="8"/>
      <c r="AI169" s="8"/>
      <c r="AJ169" s="8"/>
      <c r="AK169" s="8"/>
      <c r="AL169" s="8"/>
      <c r="AM169" s="8"/>
      <c r="AN169" s="8"/>
      <c r="AO169" s="8"/>
      <c r="AP169" s="8"/>
      <c r="AQ169" s="8"/>
      <c r="AR169" s="8"/>
      <c r="AS169" s="8"/>
      <c r="AT169" s="97"/>
      <c r="AV169" s="56"/>
      <c r="AW169" s="8"/>
      <c r="AX169" s="8"/>
      <c r="AY169" s="8"/>
      <c r="AZ169" s="8"/>
      <c r="BA169" s="8"/>
      <c r="BB169" s="8"/>
      <c r="BC169" s="8"/>
      <c r="BD169" s="102" t="str">
        <f t="shared" si="105"/>
        <v/>
      </c>
      <c r="BE169" s="56" t="str">
        <f t="shared" si="106"/>
        <v>CONCENTRAT VO 31-2 OXYTETRACYCLINE 40 LAPIN-VOLAILLE-PORC ET AGNEAU-CHEVREAU SEVRES</v>
      </c>
      <c r="BF169" s="204" t="e">
        <f>IF(IF(BN$2="Catégorie",IF(BN$3="Toutes",SUMIFS('Étape 1 - à remplir'!$F$31:$F$400,'Étape 1 - à remplir'!$E$31:$E$400,MASQ2!BE169,'Étape 1 - à remplir'!$G$31:$G$400,"lots"),SUMIFS('Étape 1 - à remplir'!$F$31:$F$400,'Étape 1 - à remplir'!$E$31:$E$400,MASQ2!BE169,'Étape 1 - à remplir'!$C$31:$C$400,BN$3)),IF(BN$2="Âge",IF(BN$3="Tous",SUMIFS('Étape 1 - à remplir'!$F$31:$F$400,'Étape 1 - à remplir'!$E$31:$E$400,MASQ2!BE169,'Étape 1 - à remplir'!$G$31:$G$400,"lots"),SUMIFS('Étape 1 - à remplir'!$F$31:$F$400,'Étape 1 - à remplir'!$E$31:$E$400,MASQ2!BE169,'Étape 1 - à remplir'!$P$31:$P$400,BN$3,'Étape 1 - à remplir'!$G$31:$G$400,"lots")),IF(BN$2="Atelier",IF(BN$3="Tous",SUMIFS('Étape 1 - à remplir'!$F$31:$F$400,'Étape 1 - à remplir'!$E$31:$E$400,MASQ2!BE169,'Étape 1 - à remplir'!$G$31:$G$400,"lots"),SUMIFS('Étape 1 - à remplir'!$F$31:$F$400,'Étape 1 - à remplir'!$E$31:$E$400,MASQ2!BE169,'Étape 1 - à remplir'!$O$31:$O$400,BN$3,'Étape 1 - à remplir'!$G$31:$G$400,"lots")),IF(BN$2="Espèce",IF(BN$3="Tous",SUMIFS('Étape 1 - à remplir'!$F$31:$F$400,'Étape 1 - à remplir'!$E$31:$E$400,MASQ2!BE169,'Étape 1 - à remplir'!$G$31:$G$400,"lots"),SUMIFS('Étape 1 - à remplir'!$F$31:$F$400,'Étape 1 - à remplir'!$E$31:$E$400,MASQ2!BE169,'Étape 1 - à remplir'!$N$31:$N$400,BN$3,'Étape 1 - à remplir'!$G$31:$G$400,"lots"))))))=0,NA(),IF(BN$2="Catégorie",IF(BN$3="Toutes",SUMIFS('Étape 1 - à remplir'!$F$31:$F$400,'Étape 1 - à remplir'!$E$31:$E$400,MASQ2!BE169,'Étape 1 - à remplir'!$G$31:$G$400,"lots"),SUMIFS('Étape 1 - à remplir'!$F$31:$F$400,'Étape 1 - à remplir'!$E$31:$E$400,MASQ2!BE169,'Étape 1 - à remplir'!$C$31:$C$400,BN$3)),IF(BN$2="Âge",IF(BN$3="Tous",SUMIFS('Étape 1 - à remplir'!$F$31:$F$400,'Étape 1 - à remplir'!$E$31:$E$400,MASQ2!BE169,'Étape 1 - à remplir'!$G$31:$G$400,"lots"),SUMIFS('Étape 1 - à remplir'!$F$31:$F$400,'Étape 1 - à remplir'!$E$31:$E$400,MASQ2!BE169,'Étape 1 - à remplir'!$P$31:$P$400,BN$3,'Étape 1 - à remplir'!$G$31:$G$400,"lots")),IF(BN$2="Atelier",IF(BN$3="Tous",SUMIFS('Étape 1 - à remplir'!$F$31:$F$400,'Étape 1 - à remplir'!$E$31:$E$400,MASQ2!BE169,'Étape 1 - à remplir'!$G$31:$G$400,"lots"),SUMIFS('Étape 1 - à remplir'!$F$31:$F$400,'Étape 1 - à remplir'!$E$31:$E$400,MASQ2!BE169,'Étape 1 - à remplir'!$O$31:$O$400,BN$3,'Étape 1 - à remplir'!$G$31:$G$400,"lots")),IF(BN$2="Espèce",IF(BN$3="Tous",SUMIFS('Étape 1 - à remplir'!$F$31:$F$400,'Étape 1 - à remplir'!$E$31:$E$400,MASQ2!BE169,'Étape 1 - à remplir'!$G$31:$G$400,"lots"),SUMIFS('Étape 1 - à remplir'!$F$31:$F$400,'Étape 1 - à remplir'!$E$31:$E$400,MASQ2!BE169,'Étape 1 - à remplir'!$N$31:$N$400,BN$3,'Étape 1 - à remplir'!$G$31:$G$400,"lots")))))))</f>
        <v>#N/A</v>
      </c>
      <c r="BG169" s="204">
        <f t="shared" si="121"/>
        <v>0</v>
      </c>
      <c r="BH169" s="204" t="str">
        <f t="shared" si="107"/>
        <v>Oxytétracycline</v>
      </c>
      <c r="BI169" s="204" t="str">
        <f t="shared" si="108"/>
        <v/>
      </c>
      <c r="BJ169" s="204" t="str">
        <f t="shared" si="109"/>
        <v/>
      </c>
      <c r="BK169" s="204" t="str">
        <f t="shared" si="110"/>
        <v>Tetracyclines</v>
      </c>
      <c r="BL169" s="204" t="str">
        <f t="shared" si="111"/>
        <v/>
      </c>
      <c r="BM169" s="97" t="str">
        <f t="shared" si="112"/>
        <v/>
      </c>
      <c r="BN169" s="78"/>
      <c r="BO169" s="78"/>
      <c r="BP169" s="77" t="str">
        <f ca="1"/>
        <v>CONCENTRAT VO 31-2 OXYTETRACYCLINE 40 LAPIN-VOLAILLE-PORC ET AGNEAU-CHEVREAU SEVRES</v>
      </c>
      <c r="BQ169" s="79" t="e">
        <f ca="1"/>
        <v>#N/A</v>
      </c>
      <c r="BR169" s="102"/>
      <c r="BS169" s="8"/>
      <c r="BT169" s="8"/>
      <c r="BU169" s="8"/>
      <c r="BV169" s="8"/>
      <c r="BW169" s="8"/>
      <c r="BX169" s="8"/>
      <c r="BY169" s="8"/>
      <c r="BZ169" s="8"/>
      <c r="CA169" s="8"/>
      <c r="CB169" s="8"/>
      <c r="CC169" s="8"/>
      <c r="CD169" s="8"/>
      <c r="CE169" s="8"/>
      <c r="CF169" s="8"/>
      <c r="CG169" s="8"/>
      <c r="CH169" s="8"/>
      <c r="CI169" s="8"/>
      <c r="CJ169" s="8"/>
      <c r="CK169" s="8"/>
      <c r="CL169" s="8"/>
      <c r="CM169" s="8"/>
      <c r="CN169" s="8"/>
      <c r="CO169" s="97"/>
      <c r="CQ169" s="56"/>
      <c r="CR169" s="8"/>
      <c r="CS169" s="8"/>
      <c r="CT169" s="8"/>
      <c r="CU169" s="8"/>
      <c r="CV169" s="8"/>
      <c r="CW169" s="8"/>
      <c r="CX169" s="8"/>
      <c r="CY169" s="102" t="str">
        <f t="shared" si="113"/>
        <v/>
      </c>
      <c r="CZ169" s="56" t="str">
        <f t="shared" si="114"/>
        <v>CONCENTRAT VO 31-2 OXYTETRACYCLINE 40 LAPIN-VOLAILLE-PORC ET AGNEAU-CHEVREAU SEVRES</v>
      </c>
      <c r="DA169" s="204" t="e">
        <f>IF(IF(DI$2="Catégorie",IF(DI$3="Toutes",SUMIFS('Étape 1 - à remplir'!$F$31:$F$400,'Étape 1 - à remplir'!$E$31:$E$400,MASQ2!CZ169,'Étape 1 - à remplir'!$G$31:$G$400,"kg"),SUMIFS('Étape 1 - à remplir'!$F$31:$F$400,'Étape 1 - à remplir'!$E$31:$E$400,MASQ2!CZ169,'Étape 1 - à remplir'!$C$31:$C$400,DI$3)),IF(DI$2="Âge",IF(DI$3="Tous",SUMIFS('Étape 1 - à remplir'!$F$31:$F$400,'Étape 1 - à remplir'!$E$31:$E$400,MASQ2!CZ169,'Étape 1 - à remplir'!$G$31:$G$400,"kg"),SUMIFS('Étape 1 - à remplir'!$F$31:$F$400,'Étape 1 - à remplir'!$E$31:$E$400,MASQ2!CZ169,'Étape 1 - à remplir'!$P$31:$P$400,DI$3,'Étape 1 - à remplir'!$G$31:$G$400,"kg")),IF(DI$2="Atelier",IF(DI$3="Tous",SUMIFS('Étape 1 - à remplir'!$F$31:$F$400,'Étape 1 - à remplir'!$E$31:$E$400,MASQ2!CZ169,'Étape 1 - à remplir'!$G$31:$G$400,"kg"),SUMIFS('Étape 1 - à remplir'!$F$31:$F$400,'Étape 1 - à remplir'!$E$31:$E$400,MASQ2!CZ169,'Étape 1 - à remplir'!$O$31:$O$400,DI$3,'Étape 1 - à remplir'!$G$31:$G$400,"kg")),IF(DI$2="Espèce",IF(DI$3="Tous",SUMIFS('Étape 1 - à remplir'!$F$31:$F$400,'Étape 1 - à remplir'!$E$31:$E$400,MASQ2!CZ169,'Étape 1 - à remplir'!$G$31:$G$400,"kg"),SUMIFS('Étape 1 - à remplir'!$F$31:$F$400,'Étape 1 - à remplir'!$E$31:$E$400,MASQ2!CZ169,'Étape 1 - à remplir'!$N$31:$N$400,DI$3,'Étape 1 - à remplir'!$G$31:$G$400,"kg"))))))=0,NA(),IF(DI$2="Catégorie",IF(DI$3="Toutes",SUMIFS('Étape 1 - à remplir'!$F$31:$F$400,'Étape 1 - à remplir'!$E$31:$E$400,MASQ2!CZ169,'Étape 1 - à remplir'!$G$31:$G$400,"kg"),SUMIFS('Étape 1 - à remplir'!$F$31:$F$400,'Étape 1 - à remplir'!$E$31:$E$400,MASQ2!CZ169,'Étape 1 - à remplir'!$C$31:$C$400,DI$3)),IF(DI$2="Âge",IF(DI$3="Tous",SUMIFS('Étape 1 - à remplir'!$F$31:$F$400,'Étape 1 - à remplir'!$E$31:$E$400,MASQ2!CZ169,'Étape 1 - à remplir'!$G$31:$G$400,"kg"),SUMIFS('Étape 1 - à remplir'!$F$31:$F$400,'Étape 1 - à remplir'!$E$31:$E$400,MASQ2!CZ169,'Étape 1 - à remplir'!$P$31:$P$400,DI$3,'Étape 1 - à remplir'!$G$31:$G$400,"kg")),IF(DI$2="Atelier",IF(DI$3="Tous",SUMIFS('Étape 1 - à remplir'!$F$31:$F$400,'Étape 1 - à remplir'!$E$31:$E$400,MASQ2!CZ169,'Étape 1 - à remplir'!$G$31:$G$400,"kg"),SUMIFS('Étape 1 - à remplir'!$F$31:$F$400,'Étape 1 - à remplir'!$E$31:$E$400,MASQ2!CZ169,'Étape 1 - à remplir'!$O$31:$O$400,DI$3,'Étape 1 - à remplir'!$G$31:$G$400,"kg")),IF(DI$2="Espèce",IF(DI$3="Tous",SUMIFS('Étape 1 - à remplir'!$F$31:$F$400,'Étape 1 - à remplir'!$E$31:$E$400,MASQ2!CZ169,'Étape 1 - à remplir'!$G$31:$G$400,"kg"),SUMIFS('Étape 1 - à remplir'!$F$31:$F$400,'Étape 1 - à remplir'!$E$31:$E$400,MASQ2!CZ169,'Étape 1 - à remplir'!$N$31:$N$400,DI$3,'Étape 1 - à remplir'!$G$31:$G$400,"kg")))))))</f>
        <v>#N/A</v>
      </c>
      <c r="DB169" s="104">
        <f t="shared" si="122"/>
        <v>0</v>
      </c>
      <c r="DC169" s="204" t="str">
        <f t="shared" si="115"/>
        <v>Oxytétracycline</v>
      </c>
      <c r="DD169" s="204" t="str">
        <f t="shared" si="116"/>
        <v/>
      </c>
      <c r="DE169" s="204" t="str">
        <f t="shared" si="117"/>
        <v/>
      </c>
      <c r="DF169" s="204" t="str">
        <f t="shared" si="118"/>
        <v>Tetracyclines</v>
      </c>
      <c r="DG169" s="204" t="str">
        <f t="shared" si="119"/>
        <v/>
      </c>
      <c r="DH169" s="97" t="str">
        <f t="shared" si="120"/>
        <v/>
      </c>
      <c r="DI169" s="78"/>
      <c r="DJ169" s="78"/>
      <c r="DK169" s="77" t="str">
        <f ca="1"/>
        <v>CONCENTRAT VO 31-2 OXYTETRACYCLINE 40 LAPIN-VOLAILLE-PORC ET AGNEAU-CHEVREAU SEVRES</v>
      </c>
      <c r="DL169" s="79" t="e">
        <f ca="1"/>
        <v>#N/A</v>
      </c>
      <c r="DM169" s="102"/>
      <c r="DN169" s="8"/>
      <c r="DO169" s="8"/>
      <c r="DP169" s="8"/>
      <c r="DQ169" s="8"/>
      <c r="DR169" s="8"/>
      <c r="DS169" s="8"/>
      <c r="DT169" s="8"/>
      <c r="DU169" s="8"/>
      <c r="DV169" s="8"/>
      <c r="DW169" s="8"/>
      <c r="DX169" s="8"/>
      <c r="DY169" s="8"/>
      <c r="DZ169" s="8"/>
      <c r="EA169" s="8"/>
      <c r="EB169" s="8"/>
      <c r="EC169" s="8"/>
      <c r="ED169" s="8"/>
      <c r="EE169" s="8"/>
      <c r="EF169" s="8"/>
      <c r="EG169" s="8"/>
      <c r="EH169" s="8"/>
      <c r="EI169" s="8"/>
      <c r="EJ169" s="97"/>
    </row>
    <row r="170" spans="1:140" x14ac:dyDescent="0.25">
      <c r="A170" s="56"/>
      <c r="B170" s="8"/>
      <c r="C170" s="8"/>
      <c r="D170" s="8"/>
      <c r="E170" s="8"/>
      <c r="F170" s="8"/>
      <c r="G170" s="8"/>
      <c r="H170" s="8"/>
      <c r="I170" s="102" t="str">
        <f>INDEX(Données_ATB!BE:BV,MATCH(MASQ2!J170,Données_ATB!BE:BE,0),18)</f>
        <v>x</v>
      </c>
      <c r="J170" s="77" t="str">
        <f>Données_ATB!BE169</f>
        <v>CONCENTRAT VO 49-1 COLISTINE 400 PORC ET AGNEAU-CHEVREAU SEVRES</v>
      </c>
      <c r="K170" s="204" t="e">
        <f>IF(IF(S$2="Catégorie",IF(S$3="Toutes",SUMIFS('Étape 1 - à remplir'!$F$31:$F$400,'Étape 1 - à remplir'!$E$31:$E$400,MASQ2!J170,'Étape 1 - à remplir'!$G$31:$G$400,"animaux"),SUMIFS('Étape 1 - à remplir'!$F$31:$F$400,'Étape 1 - à remplir'!$E$31:$E$400,MASQ2!J170,'Étape 1 - à remplir'!$C$31:$C$400,S$3)),IF(S$2="Âge",IF(S$3="Tous",SUMIFS('Étape 1 - à remplir'!$F$31:$F$400,'Étape 1 - à remplir'!$E$31:$E$400,MASQ2!J170,'Étape 1 - à remplir'!$G$31:$G$400,"animaux"),SUMIFS('Étape 1 - à remplir'!$F$31:$F$400,'Étape 1 - à remplir'!$E$31:$E$400,MASQ2!J170,'Étape 1 - à remplir'!$P$31:$P$400,S$3)),IF(S$2="Atelier",IF(S$3="Tous",SUMIFS('Étape 1 - à remplir'!$F$31:$F$400,'Étape 1 - à remplir'!$E$31:$E$400,MASQ2!J170,'Étape 1 - à remplir'!$G$31:$G$400,"animaux"),SUMIFS('Étape 1 - à remplir'!$F$31:$F$400,'Étape 1 - à remplir'!$E$31:$E$400,MASQ2!J170,'Étape 1 - à remplir'!$O$31:$O$400,S$3)),IF(S$2="Espèce",IF(S$3="Tous",SUMIFS('Étape 1 - à remplir'!$F$31:$F$400,'Étape 1 - à remplir'!$E$31:$E$400,MASQ2!J170,'Étape 1 - à remplir'!$G$31:$G$400,"animaux"),SUMIFS('Étape 1 - à remplir'!$F$31:$F$400,'Étape 1 - à remplir'!$E$31:$E$400,MASQ2!J170,'Étape 1 - à remplir'!$N$31:$N$400,S$3))))))=0,NA(),IF(S$2="Catégorie",IF(S$3="Toutes",SUMIFS('Étape 1 - à remplir'!$F$31:$F$400,'Étape 1 - à remplir'!$E$31:$E$400,MASQ2!J170,'Étape 1 - à remplir'!$G$31:$G$400,"animaux"),SUMIFS('Étape 1 - à remplir'!$F$31:$F$400,'Étape 1 - à remplir'!$E$31:$E$400,MASQ2!J170,'Étape 1 - à remplir'!$C$31:$C$400,S$3)),IF(S$2="Âge",IF(S$3="Tous",SUMIFS('Étape 1 - à remplir'!$F$31:$F$400,'Étape 1 - à remplir'!$E$31:$E$400,MASQ2!J170,'Étape 1 - à remplir'!$G$31:$G$400,"animaux"),SUMIFS('Étape 1 - à remplir'!$F$31:$F$400,'Étape 1 - à remplir'!$E$31:$E$400,MASQ2!J170,'Étape 1 - à remplir'!$P$31:$P$400,S$3)),IF(S$2="Atelier",IF(S$3="Tous",SUMIFS('Étape 1 - à remplir'!$F$31:$F$400,'Étape 1 - à remplir'!$E$31:$E$400,MASQ2!J170,'Étape 1 - à remplir'!$G$31:$G$400,"animaux"),SUMIFS('Étape 1 - à remplir'!$F$31:$F$400,'Étape 1 - à remplir'!$E$31:$E$400,MASQ2!J170,'Étape 1 - à remplir'!$O$31:$O$400,S$3)),IF(S$2="Espèce",IF(S$3="Tous",SUMIFS('Étape 1 - à remplir'!$F$31:$F$400,'Étape 1 - à remplir'!$E$31:$E$400,MASQ2!J170,'Étape 1 - à remplir'!$G$31:$G$400,"animaux"),SUMIFS('Étape 1 - à remplir'!$F$31:$F$400,'Étape 1 - à remplir'!$E$31:$E$400,MASQ2!J170,'Étape 1 - à remplir'!$N$31:$N$400,S$3)))))))</f>
        <v>#N/A</v>
      </c>
      <c r="L170" s="97">
        <f t="shared" si="123"/>
        <v>0</v>
      </c>
      <c r="M170" s="56" t="str">
        <f>Données_ATB!BN169</f>
        <v>Colistine</v>
      </c>
      <c r="N170" s="204" t="str">
        <f>Données_ATB!BO169</f>
        <v/>
      </c>
      <c r="O170" s="97" t="str">
        <f>Données_ATB!BP169</f>
        <v/>
      </c>
      <c r="P170" s="77" t="str">
        <f>Données_ATB!BR169</f>
        <v>Polypeptides</v>
      </c>
      <c r="Q170" s="78" t="str">
        <f>Données_ATB!BS169</f>
        <v/>
      </c>
      <c r="R170" s="79" t="str">
        <f>Données_ATB!BT169</f>
        <v/>
      </c>
      <c r="S170" s="78"/>
      <c r="T170" s="78"/>
      <c r="U170" s="77" t="str">
        <f ca="1"/>
        <v>CONCENTRAT VO 49-1 COLISTINE 400 PORC ET AGNEAU-CHEVREAU SEVRES</v>
      </c>
      <c r="V170" s="79" t="e">
        <f ca="1"/>
        <v>#N/A</v>
      </c>
      <c r="W170" s="102"/>
      <c r="X170" s="8"/>
      <c r="Y170" s="8"/>
      <c r="Z170" s="8"/>
      <c r="AA170" s="8"/>
      <c r="AB170" s="102"/>
      <c r="AC170" s="8"/>
      <c r="AD170" s="8"/>
      <c r="AE170" s="8"/>
      <c r="AF170" s="8"/>
      <c r="AG170" s="8"/>
      <c r="AH170" s="8"/>
      <c r="AI170" s="8"/>
      <c r="AJ170" s="8"/>
      <c r="AK170" s="8"/>
      <c r="AL170" s="8"/>
      <c r="AM170" s="8"/>
      <c r="AN170" s="8"/>
      <c r="AO170" s="8"/>
      <c r="AP170" s="8"/>
      <c r="AQ170" s="8"/>
      <c r="AR170" s="8"/>
      <c r="AS170" s="8"/>
      <c r="AT170" s="97"/>
      <c r="AV170" s="56"/>
      <c r="AW170" s="8"/>
      <c r="AX170" s="8"/>
      <c r="AY170" s="8"/>
      <c r="AZ170" s="8"/>
      <c r="BA170" s="8"/>
      <c r="BB170" s="8"/>
      <c r="BC170" s="8"/>
      <c r="BD170" s="102" t="str">
        <f t="shared" si="105"/>
        <v>x</v>
      </c>
      <c r="BE170" s="56" t="str">
        <f t="shared" si="106"/>
        <v>CONCENTRAT VO 49-1 COLISTINE 400 PORC ET AGNEAU-CHEVREAU SEVRES</v>
      </c>
      <c r="BF170" s="204" t="e">
        <f>IF(IF(BN$2="Catégorie",IF(BN$3="Toutes",SUMIFS('Étape 1 - à remplir'!$F$31:$F$400,'Étape 1 - à remplir'!$E$31:$E$400,MASQ2!BE170,'Étape 1 - à remplir'!$G$31:$G$400,"lots"),SUMIFS('Étape 1 - à remplir'!$F$31:$F$400,'Étape 1 - à remplir'!$E$31:$E$400,MASQ2!BE170,'Étape 1 - à remplir'!$C$31:$C$400,BN$3)),IF(BN$2="Âge",IF(BN$3="Tous",SUMIFS('Étape 1 - à remplir'!$F$31:$F$400,'Étape 1 - à remplir'!$E$31:$E$400,MASQ2!BE170,'Étape 1 - à remplir'!$G$31:$G$400,"lots"),SUMIFS('Étape 1 - à remplir'!$F$31:$F$400,'Étape 1 - à remplir'!$E$31:$E$400,MASQ2!BE170,'Étape 1 - à remplir'!$P$31:$P$400,BN$3,'Étape 1 - à remplir'!$G$31:$G$400,"lots")),IF(BN$2="Atelier",IF(BN$3="Tous",SUMIFS('Étape 1 - à remplir'!$F$31:$F$400,'Étape 1 - à remplir'!$E$31:$E$400,MASQ2!BE170,'Étape 1 - à remplir'!$G$31:$G$400,"lots"),SUMIFS('Étape 1 - à remplir'!$F$31:$F$400,'Étape 1 - à remplir'!$E$31:$E$400,MASQ2!BE170,'Étape 1 - à remplir'!$O$31:$O$400,BN$3,'Étape 1 - à remplir'!$G$31:$G$400,"lots")),IF(BN$2="Espèce",IF(BN$3="Tous",SUMIFS('Étape 1 - à remplir'!$F$31:$F$400,'Étape 1 - à remplir'!$E$31:$E$400,MASQ2!BE170,'Étape 1 - à remplir'!$G$31:$G$400,"lots"),SUMIFS('Étape 1 - à remplir'!$F$31:$F$400,'Étape 1 - à remplir'!$E$31:$E$400,MASQ2!BE170,'Étape 1 - à remplir'!$N$31:$N$400,BN$3,'Étape 1 - à remplir'!$G$31:$G$400,"lots"))))))=0,NA(),IF(BN$2="Catégorie",IF(BN$3="Toutes",SUMIFS('Étape 1 - à remplir'!$F$31:$F$400,'Étape 1 - à remplir'!$E$31:$E$400,MASQ2!BE170,'Étape 1 - à remplir'!$G$31:$G$400,"lots"),SUMIFS('Étape 1 - à remplir'!$F$31:$F$400,'Étape 1 - à remplir'!$E$31:$E$400,MASQ2!BE170,'Étape 1 - à remplir'!$C$31:$C$400,BN$3)),IF(BN$2="Âge",IF(BN$3="Tous",SUMIFS('Étape 1 - à remplir'!$F$31:$F$400,'Étape 1 - à remplir'!$E$31:$E$400,MASQ2!BE170,'Étape 1 - à remplir'!$G$31:$G$400,"lots"),SUMIFS('Étape 1 - à remplir'!$F$31:$F$400,'Étape 1 - à remplir'!$E$31:$E$400,MASQ2!BE170,'Étape 1 - à remplir'!$P$31:$P$400,BN$3,'Étape 1 - à remplir'!$G$31:$G$400,"lots")),IF(BN$2="Atelier",IF(BN$3="Tous",SUMIFS('Étape 1 - à remplir'!$F$31:$F$400,'Étape 1 - à remplir'!$E$31:$E$400,MASQ2!BE170,'Étape 1 - à remplir'!$G$31:$G$400,"lots"),SUMIFS('Étape 1 - à remplir'!$F$31:$F$400,'Étape 1 - à remplir'!$E$31:$E$400,MASQ2!BE170,'Étape 1 - à remplir'!$O$31:$O$400,BN$3,'Étape 1 - à remplir'!$G$31:$G$400,"lots")),IF(BN$2="Espèce",IF(BN$3="Tous",SUMIFS('Étape 1 - à remplir'!$F$31:$F$400,'Étape 1 - à remplir'!$E$31:$E$400,MASQ2!BE170,'Étape 1 - à remplir'!$G$31:$G$400,"lots"),SUMIFS('Étape 1 - à remplir'!$F$31:$F$400,'Étape 1 - à remplir'!$E$31:$E$400,MASQ2!BE170,'Étape 1 - à remplir'!$N$31:$N$400,BN$3,'Étape 1 - à remplir'!$G$31:$G$400,"lots")))))))</f>
        <v>#N/A</v>
      </c>
      <c r="BG170" s="204">
        <f t="shared" si="121"/>
        <v>0</v>
      </c>
      <c r="BH170" s="204" t="str">
        <f t="shared" si="107"/>
        <v>Colistine</v>
      </c>
      <c r="BI170" s="204" t="str">
        <f t="shared" si="108"/>
        <v/>
      </c>
      <c r="BJ170" s="204" t="str">
        <f t="shared" si="109"/>
        <v/>
      </c>
      <c r="BK170" s="204" t="str">
        <f t="shared" si="110"/>
        <v>Polypeptides</v>
      </c>
      <c r="BL170" s="204" t="str">
        <f t="shared" si="111"/>
        <v/>
      </c>
      <c r="BM170" s="97" t="str">
        <f t="shared" si="112"/>
        <v/>
      </c>
      <c r="BN170" s="78"/>
      <c r="BO170" s="78"/>
      <c r="BP170" s="77" t="str">
        <f ca="1"/>
        <v>CONCENTRAT VO 49-1 COLISTINE 400 PORC ET AGNEAU-CHEVREAU SEVRES</v>
      </c>
      <c r="BQ170" s="79" t="e">
        <f ca="1"/>
        <v>#N/A</v>
      </c>
      <c r="BR170" s="102"/>
      <c r="BS170" s="8"/>
      <c r="BT170" s="8"/>
      <c r="BU170" s="8"/>
      <c r="BV170" s="8"/>
      <c r="BW170" s="8"/>
      <c r="BX170" s="8"/>
      <c r="BY170" s="8"/>
      <c r="BZ170" s="8"/>
      <c r="CA170" s="8"/>
      <c r="CB170" s="8"/>
      <c r="CC170" s="8"/>
      <c r="CD170" s="8"/>
      <c r="CE170" s="8"/>
      <c r="CF170" s="8"/>
      <c r="CG170" s="8"/>
      <c r="CH170" s="8"/>
      <c r="CI170" s="8"/>
      <c r="CJ170" s="8"/>
      <c r="CK170" s="8"/>
      <c r="CL170" s="8"/>
      <c r="CM170" s="8"/>
      <c r="CN170" s="8"/>
      <c r="CO170" s="97"/>
      <c r="CQ170" s="56"/>
      <c r="CR170" s="8"/>
      <c r="CS170" s="8"/>
      <c r="CT170" s="8"/>
      <c r="CU170" s="8"/>
      <c r="CV170" s="8"/>
      <c r="CW170" s="8"/>
      <c r="CX170" s="8"/>
      <c r="CY170" s="102" t="str">
        <f t="shared" si="113"/>
        <v>x</v>
      </c>
      <c r="CZ170" s="56" t="str">
        <f t="shared" si="114"/>
        <v>CONCENTRAT VO 49-1 COLISTINE 400 PORC ET AGNEAU-CHEVREAU SEVRES</v>
      </c>
      <c r="DA170" s="204" t="e">
        <f>IF(IF(DI$2="Catégorie",IF(DI$3="Toutes",SUMIFS('Étape 1 - à remplir'!$F$31:$F$400,'Étape 1 - à remplir'!$E$31:$E$400,MASQ2!CZ170,'Étape 1 - à remplir'!$G$31:$G$400,"kg"),SUMIFS('Étape 1 - à remplir'!$F$31:$F$400,'Étape 1 - à remplir'!$E$31:$E$400,MASQ2!CZ170,'Étape 1 - à remplir'!$C$31:$C$400,DI$3)),IF(DI$2="Âge",IF(DI$3="Tous",SUMIFS('Étape 1 - à remplir'!$F$31:$F$400,'Étape 1 - à remplir'!$E$31:$E$400,MASQ2!CZ170,'Étape 1 - à remplir'!$G$31:$G$400,"kg"),SUMIFS('Étape 1 - à remplir'!$F$31:$F$400,'Étape 1 - à remplir'!$E$31:$E$400,MASQ2!CZ170,'Étape 1 - à remplir'!$P$31:$P$400,DI$3,'Étape 1 - à remplir'!$G$31:$G$400,"kg")),IF(DI$2="Atelier",IF(DI$3="Tous",SUMIFS('Étape 1 - à remplir'!$F$31:$F$400,'Étape 1 - à remplir'!$E$31:$E$400,MASQ2!CZ170,'Étape 1 - à remplir'!$G$31:$G$400,"kg"),SUMIFS('Étape 1 - à remplir'!$F$31:$F$400,'Étape 1 - à remplir'!$E$31:$E$400,MASQ2!CZ170,'Étape 1 - à remplir'!$O$31:$O$400,DI$3,'Étape 1 - à remplir'!$G$31:$G$400,"kg")),IF(DI$2="Espèce",IF(DI$3="Tous",SUMIFS('Étape 1 - à remplir'!$F$31:$F$400,'Étape 1 - à remplir'!$E$31:$E$400,MASQ2!CZ170,'Étape 1 - à remplir'!$G$31:$G$400,"kg"),SUMIFS('Étape 1 - à remplir'!$F$31:$F$400,'Étape 1 - à remplir'!$E$31:$E$400,MASQ2!CZ170,'Étape 1 - à remplir'!$N$31:$N$400,DI$3,'Étape 1 - à remplir'!$G$31:$G$400,"kg"))))))=0,NA(),IF(DI$2="Catégorie",IF(DI$3="Toutes",SUMIFS('Étape 1 - à remplir'!$F$31:$F$400,'Étape 1 - à remplir'!$E$31:$E$400,MASQ2!CZ170,'Étape 1 - à remplir'!$G$31:$G$400,"kg"),SUMIFS('Étape 1 - à remplir'!$F$31:$F$400,'Étape 1 - à remplir'!$E$31:$E$400,MASQ2!CZ170,'Étape 1 - à remplir'!$C$31:$C$400,DI$3)),IF(DI$2="Âge",IF(DI$3="Tous",SUMIFS('Étape 1 - à remplir'!$F$31:$F$400,'Étape 1 - à remplir'!$E$31:$E$400,MASQ2!CZ170,'Étape 1 - à remplir'!$G$31:$G$400,"kg"),SUMIFS('Étape 1 - à remplir'!$F$31:$F$400,'Étape 1 - à remplir'!$E$31:$E$400,MASQ2!CZ170,'Étape 1 - à remplir'!$P$31:$P$400,DI$3,'Étape 1 - à remplir'!$G$31:$G$400,"kg")),IF(DI$2="Atelier",IF(DI$3="Tous",SUMIFS('Étape 1 - à remplir'!$F$31:$F$400,'Étape 1 - à remplir'!$E$31:$E$400,MASQ2!CZ170,'Étape 1 - à remplir'!$G$31:$G$400,"kg"),SUMIFS('Étape 1 - à remplir'!$F$31:$F$400,'Étape 1 - à remplir'!$E$31:$E$400,MASQ2!CZ170,'Étape 1 - à remplir'!$O$31:$O$400,DI$3,'Étape 1 - à remplir'!$G$31:$G$400,"kg")),IF(DI$2="Espèce",IF(DI$3="Tous",SUMIFS('Étape 1 - à remplir'!$F$31:$F$400,'Étape 1 - à remplir'!$E$31:$E$400,MASQ2!CZ170,'Étape 1 - à remplir'!$G$31:$G$400,"kg"),SUMIFS('Étape 1 - à remplir'!$F$31:$F$400,'Étape 1 - à remplir'!$E$31:$E$400,MASQ2!CZ170,'Étape 1 - à remplir'!$N$31:$N$400,DI$3,'Étape 1 - à remplir'!$G$31:$G$400,"kg")))))))</f>
        <v>#N/A</v>
      </c>
      <c r="DB170" s="104">
        <f t="shared" si="122"/>
        <v>0</v>
      </c>
      <c r="DC170" s="204" t="str">
        <f t="shared" si="115"/>
        <v>Colistine</v>
      </c>
      <c r="DD170" s="204" t="str">
        <f t="shared" si="116"/>
        <v/>
      </c>
      <c r="DE170" s="204" t="str">
        <f t="shared" si="117"/>
        <v/>
      </c>
      <c r="DF170" s="204" t="str">
        <f t="shared" si="118"/>
        <v>Polypeptides</v>
      </c>
      <c r="DG170" s="204" t="str">
        <f t="shared" si="119"/>
        <v/>
      </c>
      <c r="DH170" s="97" t="str">
        <f t="shared" si="120"/>
        <v/>
      </c>
      <c r="DI170" s="78"/>
      <c r="DJ170" s="78"/>
      <c r="DK170" s="77" t="str">
        <f ca="1"/>
        <v>CONCENTRAT VO 49-1 COLISTINE 400 PORC ET AGNEAU-CHEVREAU SEVRES</v>
      </c>
      <c r="DL170" s="79" t="e">
        <f ca="1"/>
        <v>#N/A</v>
      </c>
      <c r="DM170" s="102"/>
      <c r="DN170" s="8"/>
      <c r="DO170" s="8"/>
      <c r="DP170" s="8"/>
      <c r="DQ170" s="8"/>
      <c r="DR170" s="8"/>
      <c r="DS170" s="8"/>
      <c r="DT170" s="8"/>
      <c r="DU170" s="8"/>
      <c r="DV170" s="8"/>
      <c r="DW170" s="8"/>
      <c r="DX170" s="8"/>
      <c r="DY170" s="8"/>
      <c r="DZ170" s="8"/>
      <c r="EA170" s="8"/>
      <c r="EB170" s="8"/>
      <c r="EC170" s="8"/>
      <c r="ED170" s="8"/>
      <c r="EE170" s="8"/>
      <c r="EF170" s="8"/>
      <c r="EG170" s="8"/>
      <c r="EH170" s="8"/>
      <c r="EI170" s="8"/>
      <c r="EJ170" s="97"/>
    </row>
    <row r="171" spans="1:140" x14ac:dyDescent="0.25">
      <c r="A171" s="56"/>
      <c r="B171" s="8"/>
      <c r="C171" s="8"/>
      <c r="D171" s="8"/>
      <c r="E171" s="8"/>
      <c r="F171" s="8"/>
      <c r="G171" s="8"/>
      <c r="H171" s="8"/>
      <c r="I171" s="102" t="str">
        <f>INDEX(Données_ATB!BE:BV,MATCH(MASQ2!J171,Données_ATB!BE:BE,0),18)</f>
        <v>x</v>
      </c>
      <c r="J171" s="77" t="str">
        <f>Données_ATB!BE170</f>
        <v>CONCENTRAT VO 49-2 COLISTINE 200 LAPIN-VOLAILLE-PORC ET AGNEAU-CHEVREAU SEVRES</v>
      </c>
      <c r="K171" s="204" t="e">
        <f>IF(IF(S$2="Catégorie",IF(S$3="Toutes",SUMIFS('Étape 1 - à remplir'!$F$31:$F$400,'Étape 1 - à remplir'!$E$31:$E$400,MASQ2!J171,'Étape 1 - à remplir'!$G$31:$G$400,"animaux"),SUMIFS('Étape 1 - à remplir'!$F$31:$F$400,'Étape 1 - à remplir'!$E$31:$E$400,MASQ2!J171,'Étape 1 - à remplir'!$C$31:$C$400,S$3)),IF(S$2="Âge",IF(S$3="Tous",SUMIFS('Étape 1 - à remplir'!$F$31:$F$400,'Étape 1 - à remplir'!$E$31:$E$400,MASQ2!J171,'Étape 1 - à remplir'!$G$31:$G$400,"animaux"),SUMIFS('Étape 1 - à remplir'!$F$31:$F$400,'Étape 1 - à remplir'!$E$31:$E$400,MASQ2!J171,'Étape 1 - à remplir'!$P$31:$P$400,S$3)),IF(S$2="Atelier",IF(S$3="Tous",SUMIFS('Étape 1 - à remplir'!$F$31:$F$400,'Étape 1 - à remplir'!$E$31:$E$400,MASQ2!J171,'Étape 1 - à remplir'!$G$31:$G$400,"animaux"),SUMIFS('Étape 1 - à remplir'!$F$31:$F$400,'Étape 1 - à remplir'!$E$31:$E$400,MASQ2!J171,'Étape 1 - à remplir'!$O$31:$O$400,S$3)),IF(S$2="Espèce",IF(S$3="Tous",SUMIFS('Étape 1 - à remplir'!$F$31:$F$400,'Étape 1 - à remplir'!$E$31:$E$400,MASQ2!J171,'Étape 1 - à remplir'!$G$31:$G$400,"animaux"),SUMIFS('Étape 1 - à remplir'!$F$31:$F$400,'Étape 1 - à remplir'!$E$31:$E$400,MASQ2!J171,'Étape 1 - à remplir'!$N$31:$N$400,S$3))))))=0,NA(),IF(S$2="Catégorie",IF(S$3="Toutes",SUMIFS('Étape 1 - à remplir'!$F$31:$F$400,'Étape 1 - à remplir'!$E$31:$E$400,MASQ2!J171,'Étape 1 - à remplir'!$G$31:$G$400,"animaux"),SUMIFS('Étape 1 - à remplir'!$F$31:$F$400,'Étape 1 - à remplir'!$E$31:$E$400,MASQ2!J171,'Étape 1 - à remplir'!$C$31:$C$400,S$3)),IF(S$2="Âge",IF(S$3="Tous",SUMIFS('Étape 1 - à remplir'!$F$31:$F$400,'Étape 1 - à remplir'!$E$31:$E$400,MASQ2!J171,'Étape 1 - à remplir'!$G$31:$G$400,"animaux"),SUMIFS('Étape 1 - à remplir'!$F$31:$F$400,'Étape 1 - à remplir'!$E$31:$E$400,MASQ2!J171,'Étape 1 - à remplir'!$P$31:$P$400,S$3)),IF(S$2="Atelier",IF(S$3="Tous",SUMIFS('Étape 1 - à remplir'!$F$31:$F$400,'Étape 1 - à remplir'!$E$31:$E$400,MASQ2!J171,'Étape 1 - à remplir'!$G$31:$G$400,"animaux"),SUMIFS('Étape 1 - à remplir'!$F$31:$F$400,'Étape 1 - à remplir'!$E$31:$E$400,MASQ2!J171,'Étape 1 - à remplir'!$O$31:$O$400,S$3)),IF(S$2="Espèce",IF(S$3="Tous",SUMIFS('Étape 1 - à remplir'!$F$31:$F$400,'Étape 1 - à remplir'!$E$31:$E$400,MASQ2!J171,'Étape 1 - à remplir'!$G$31:$G$400,"animaux"),SUMIFS('Étape 1 - à remplir'!$F$31:$F$400,'Étape 1 - à remplir'!$E$31:$E$400,MASQ2!J171,'Étape 1 - à remplir'!$N$31:$N$400,S$3)))))))</f>
        <v>#N/A</v>
      </c>
      <c r="L171" s="97">
        <f t="shared" si="123"/>
        <v>0</v>
      </c>
      <c r="M171" s="56" t="str">
        <f>Données_ATB!BN170</f>
        <v>Colistine</v>
      </c>
      <c r="N171" s="204" t="str">
        <f>Données_ATB!BO170</f>
        <v/>
      </c>
      <c r="O171" s="97" t="str">
        <f>Données_ATB!BP170</f>
        <v/>
      </c>
      <c r="P171" s="77" t="str">
        <f>Données_ATB!BR170</f>
        <v>Polypeptides</v>
      </c>
      <c r="Q171" s="78" t="str">
        <f>Données_ATB!BS170</f>
        <v/>
      </c>
      <c r="R171" s="79" t="str">
        <f>Données_ATB!BT170</f>
        <v/>
      </c>
      <c r="S171" s="78"/>
      <c r="T171" s="78"/>
      <c r="U171" s="77" t="str">
        <f ca="1"/>
        <v>CONCENTRAT VO 49-2 COLISTINE 200 LAPIN-VOLAILLE-PORC ET AGNEAU-CHEVREAU SEVRES</v>
      </c>
      <c r="V171" s="79" t="e">
        <f ca="1"/>
        <v>#N/A</v>
      </c>
      <c r="W171" s="102"/>
      <c r="X171" s="8"/>
      <c r="Y171" s="8"/>
      <c r="Z171" s="8"/>
      <c r="AA171" s="8"/>
      <c r="AB171" s="102"/>
      <c r="AC171" s="8"/>
      <c r="AD171" s="8"/>
      <c r="AE171" s="8"/>
      <c r="AF171" s="8"/>
      <c r="AG171" s="8"/>
      <c r="AH171" s="8"/>
      <c r="AI171" s="8"/>
      <c r="AJ171" s="8"/>
      <c r="AK171" s="8"/>
      <c r="AL171" s="8"/>
      <c r="AM171" s="8"/>
      <c r="AN171" s="8"/>
      <c r="AO171" s="8"/>
      <c r="AP171" s="8"/>
      <c r="AQ171" s="8"/>
      <c r="AR171" s="8"/>
      <c r="AS171" s="8"/>
      <c r="AT171" s="97"/>
      <c r="AV171" s="56"/>
      <c r="AW171" s="8"/>
      <c r="AX171" s="8"/>
      <c r="AY171" s="8"/>
      <c r="AZ171" s="8"/>
      <c r="BA171" s="8"/>
      <c r="BB171" s="8"/>
      <c r="BC171" s="8"/>
      <c r="BD171" s="102" t="str">
        <f t="shared" si="105"/>
        <v>x</v>
      </c>
      <c r="BE171" s="56" t="str">
        <f t="shared" si="106"/>
        <v>CONCENTRAT VO 49-2 COLISTINE 200 LAPIN-VOLAILLE-PORC ET AGNEAU-CHEVREAU SEVRES</v>
      </c>
      <c r="BF171" s="204" t="e">
        <f>IF(IF(BN$2="Catégorie",IF(BN$3="Toutes",SUMIFS('Étape 1 - à remplir'!$F$31:$F$400,'Étape 1 - à remplir'!$E$31:$E$400,MASQ2!BE171,'Étape 1 - à remplir'!$G$31:$G$400,"lots"),SUMIFS('Étape 1 - à remplir'!$F$31:$F$400,'Étape 1 - à remplir'!$E$31:$E$400,MASQ2!BE171,'Étape 1 - à remplir'!$C$31:$C$400,BN$3)),IF(BN$2="Âge",IF(BN$3="Tous",SUMIFS('Étape 1 - à remplir'!$F$31:$F$400,'Étape 1 - à remplir'!$E$31:$E$400,MASQ2!BE171,'Étape 1 - à remplir'!$G$31:$G$400,"lots"),SUMIFS('Étape 1 - à remplir'!$F$31:$F$400,'Étape 1 - à remplir'!$E$31:$E$400,MASQ2!BE171,'Étape 1 - à remplir'!$P$31:$P$400,BN$3,'Étape 1 - à remplir'!$G$31:$G$400,"lots")),IF(BN$2="Atelier",IF(BN$3="Tous",SUMIFS('Étape 1 - à remplir'!$F$31:$F$400,'Étape 1 - à remplir'!$E$31:$E$400,MASQ2!BE171,'Étape 1 - à remplir'!$G$31:$G$400,"lots"),SUMIFS('Étape 1 - à remplir'!$F$31:$F$400,'Étape 1 - à remplir'!$E$31:$E$400,MASQ2!BE171,'Étape 1 - à remplir'!$O$31:$O$400,BN$3,'Étape 1 - à remplir'!$G$31:$G$400,"lots")),IF(BN$2="Espèce",IF(BN$3="Tous",SUMIFS('Étape 1 - à remplir'!$F$31:$F$400,'Étape 1 - à remplir'!$E$31:$E$400,MASQ2!BE171,'Étape 1 - à remplir'!$G$31:$G$400,"lots"),SUMIFS('Étape 1 - à remplir'!$F$31:$F$400,'Étape 1 - à remplir'!$E$31:$E$400,MASQ2!BE171,'Étape 1 - à remplir'!$N$31:$N$400,BN$3,'Étape 1 - à remplir'!$G$31:$G$400,"lots"))))))=0,NA(),IF(BN$2="Catégorie",IF(BN$3="Toutes",SUMIFS('Étape 1 - à remplir'!$F$31:$F$400,'Étape 1 - à remplir'!$E$31:$E$400,MASQ2!BE171,'Étape 1 - à remplir'!$G$31:$G$400,"lots"),SUMIFS('Étape 1 - à remplir'!$F$31:$F$400,'Étape 1 - à remplir'!$E$31:$E$400,MASQ2!BE171,'Étape 1 - à remplir'!$C$31:$C$400,BN$3)),IF(BN$2="Âge",IF(BN$3="Tous",SUMIFS('Étape 1 - à remplir'!$F$31:$F$400,'Étape 1 - à remplir'!$E$31:$E$400,MASQ2!BE171,'Étape 1 - à remplir'!$G$31:$G$400,"lots"),SUMIFS('Étape 1 - à remplir'!$F$31:$F$400,'Étape 1 - à remplir'!$E$31:$E$400,MASQ2!BE171,'Étape 1 - à remplir'!$P$31:$P$400,BN$3,'Étape 1 - à remplir'!$G$31:$G$400,"lots")),IF(BN$2="Atelier",IF(BN$3="Tous",SUMIFS('Étape 1 - à remplir'!$F$31:$F$400,'Étape 1 - à remplir'!$E$31:$E$400,MASQ2!BE171,'Étape 1 - à remplir'!$G$31:$G$400,"lots"),SUMIFS('Étape 1 - à remplir'!$F$31:$F$400,'Étape 1 - à remplir'!$E$31:$E$400,MASQ2!BE171,'Étape 1 - à remplir'!$O$31:$O$400,BN$3,'Étape 1 - à remplir'!$G$31:$G$400,"lots")),IF(BN$2="Espèce",IF(BN$3="Tous",SUMIFS('Étape 1 - à remplir'!$F$31:$F$400,'Étape 1 - à remplir'!$E$31:$E$400,MASQ2!BE171,'Étape 1 - à remplir'!$G$31:$G$400,"lots"),SUMIFS('Étape 1 - à remplir'!$F$31:$F$400,'Étape 1 - à remplir'!$E$31:$E$400,MASQ2!BE171,'Étape 1 - à remplir'!$N$31:$N$400,BN$3,'Étape 1 - à remplir'!$G$31:$G$400,"lots")))))))</f>
        <v>#N/A</v>
      </c>
      <c r="BG171" s="204">
        <f t="shared" si="121"/>
        <v>0</v>
      </c>
      <c r="BH171" s="204" t="str">
        <f t="shared" si="107"/>
        <v>Colistine</v>
      </c>
      <c r="BI171" s="204" t="str">
        <f t="shared" si="108"/>
        <v/>
      </c>
      <c r="BJ171" s="204" t="str">
        <f t="shared" si="109"/>
        <v/>
      </c>
      <c r="BK171" s="204" t="str">
        <f t="shared" si="110"/>
        <v>Polypeptides</v>
      </c>
      <c r="BL171" s="204" t="str">
        <f t="shared" si="111"/>
        <v/>
      </c>
      <c r="BM171" s="97" t="str">
        <f t="shared" si="112"/>
        <v/>
      </c>
      <c r="BN171" s="78"/>
      <c r="BO171" s="78"/>
      <c r="BP171" s="77" t="str">
        <f ca="1"/>
        <v>CONCENTRAT VO 49-2 COLISTINE 200 LAPIN-VOLAILLE-PORC ET AGNEAU-CHEVREAU SEVRES</v>
      </c>
      <c r="BQ171" s="79" t="e">
        <f ca="1"/>
        <v>#N/A</v>
      </c>
      <c r="BR171" s="102"/>
      <c r="BS171" s="8"/>
      <c r="BT171" s="8"/>
      <c r="BU171" s="8"/>
      <c r="BV171" s="8"/>
      <c r="BW171" s="8"/>
      <c r="BX171" s="8"/>
      <c r="BY171" s="8"/>
      <c r="BZ171" s="8"/>
      <c r="CA171" s="8"/>
      <c r="CB171" s="8"/>
      <c r="CC171" s="8"/>
      <c r="CD171" s="8"/>
      <c r="CE171" s="8"/>
      <c r="CF171" s="8"/>
      <c r="CG171" s="8"/>
      <c r="CH171" s="8"/>
      <c r="CI171" s="8"/>
      <c r="CJ171" s="8"/>
      <c r="CK171" s="8"/>
      <c r="CL171" s="8"/>
      <c r="CM171" s="8"/>
      <c r="CN171" s="8"/>
      <c r="CO171" s="97"/>
      <c r="CQ171" s="56"/>
      <c r="CR171" s="8"/>
      <c r="CS171" s="8"/>
      <c r="CT171" s="8"/>
      <c r="CU171" s="8"/>
      <c r="CV171" s="8"/>
      <c r="CW171" s="8"/>
      <c r="CX171" s="8"/>
      <c r="CY171" s="102" t="str">
        <f t="shared" si="113"/>
        <v>x</v>
      </c>
      <c r="CZ171" s="56" t="str">
        <f t="shared" si="114"/>
        <v>CONCENTRAT VO 49-2 COLISTINE 200 LAPIN-VOLAILLE-PORC ET AGNEAU-CHEVREAU SEVRES</v>
      </c>
      <c r="DA171" s="204" t="e">
        <f>IF(IF(DI$2="Catégorie",IF(DI$3="Toutes",SUMIFS('Étape 1 - à remplir'!$F$31:$F$400,'Étape 1 - à remplir'!$E$31:$E$400,MASQ2!CZ171,'Étape 1 - à remplir'!$G$31:$G$400,"kg"),SUMIFS('Étape 1 - à remplir'!$F$31:$F$400,'Étape 1 - à remplir'!$E$31:$E$400,MASQ2!CZ171,'Étape 1 - à remplir'!$C$31:$C$400,DI$3)),IF(DI$2="Âge",IF(DI$3="Tous",SUMIFS('Étape 1 - à remplir'!$F$31:$F$400,'Étape 1 - à remplir'!$E$31:$E$400,MASQ2!CZ171,'Étape 1 - à remplir'!$G$31:$G$400,"kg"),SUMIFS('Étape 1 - à remplir'!$F$31:$F$400,'Étape 1 - à remplir'!$E$31:$E$400,MASQ2!CZ171,'Étape 1 - à remplir'!$P$31:$P$400,DI$3,'Étape 1 - à remplir'!$G$31:$G$400,"kg")),IF(DI$2="Atelier",IF(DI$3="Tous",SUMIFS('Étape 1 - à remplir'!$F$31:$F$400,'Étape 1 - à remplir'!$E$31:$E$400,MASQ2!CZ171,'Étape 1 - à remplir'!$G$31:$G$400,"kg"),SUMIFS('Étape 1 - à remplir'!$F$31:$F$400,'Étape 1 - à remplir'!$E$31:$E$400,MASQ2!CZ171,'Étape 1 - à remplir'!$O$31:$O$400,DI$3,'Étape 1 - à remplir'!$G$31:$G$400,"kg")),IF(DI$2="Espèce",IF(DI$3="Tous",SUMIFS('Étape 1 - à remplir'!$F$31:$F$400,'Étape 1 - à remplir'!$E$31:$E$400,MASQ2!CZ171,'Étape 1 - à remplir'!$G$31:$G$400,"kg"),SUMIFS('Étape 1 - à remplir'!$F$31:$F$400,'Étape 1 - à remplir'!$E$31:$E$400,MASQ2!CZ171,'Étape 1 - à remplir'!$N$31:$N$400,DI$3,'Étape 1 - à remplir'!$G$31:$G$400,"kg"))))))=0,NA(),IF(DI$2="Catégorie",IF(DI$3="Toutes",SUMIFS('Étape 1 - à remplir'!$F$31:$F$400,'Étape 1 - à remplir'!$E$31:$E$400,MASQ2!CZ171,'Étape 1 - à remplir'!$G$31:$G$400,"kg"),SUMIFS('Étape 1 - à remplir'!$F$31:$F$400,'Étape 1 - à remplir'!$E$31:$E$400,MASQ2!CZ171,'Étape 1 - à remplir'!$C$31:$C$400,DI$3)),IF(DI$2="Âge",IF(DI$3="Tous",SUMIFS('Étape 1 - à remplir'!$F$31:$F$400,'Étape 1 - à remplir'!$E$31:$E$400,MASQ2!CZ171,'Étape 1 - à remplir'!$G$31:$G$400,"kg"),SUMIFS('Étape 1 - à remplir'!$F$31:$F$400,'Étape 1 - à remplir'!$E$31:$E$400,MASQ2!CZ171,'Étape 1 - à remplir'!$P$31:$P$400,DI$3,'Étape 1 - à remplir'!$G$31:$G$400,"kg")),IF(DI$2="Atelier",IF(DI$3="Tous",SUMIFS('Étape 1 - à remplir'!$F$31:$F$400,'Étape 1 - à remplir'!$E$31:$E$400,MASQ2!CZ171,'Étape 1 - à remplir'!$G$31:$G$400,"kg"),SUMIFS('Étape 1 - à remplir'!$F$31:$F$400,'Étape 1 - à remplir'!$E$31:$E$400,MASQ2!CZ171,'Étape 1 - à remplir'!$O$31:$O$400,DI$3,'Étape 1 - à remplir'!$G$31:$G$400,"kg")),IF(DI$2="Espèce",IF(DI$3="Tous",SUMIFS('Étape 1 - à remplir'!$F$31:$F$400,'Étape 1 - à remplir'!$E$31:$E$400,MASQ2!CZ171,'Étape 1 - à remplir'!$G$31:$G$400,"kg"),SUMIFS('Étape 1 - à remplir'!$F$31:$F$400,'Étape 1 - à remplir'!$E$31:$E$400,MASQ2!CZ171,'Étape 1 - à remplir'!$N$31:$N$400,DI$3,'Étape 1 - à remplir'!$G$31:$G$400,"kg")))))))</f>
        <v>#N/A</v>
      </c>
      <c r="DB171" s="104">
        <f t="shared" si="122"/>
        <v>0</v>
      </c>
      <c r="DC171" s="204" t="str">
        <f t="shared" si="115"/>
        <v>Colistine</v>
      </c>
      <c r="DD171" s="204" t="str">
        <f t="shared" si="116"/>
        <v/>
      </c>
      <c r="DE171" s="204" t="str">
        <f t="shared" si="117"/>
        <v/>
      </c>
      <c r="DF171" s="204" t="str">
        <f t="shared" si="118"/>
        <v>Polypeptides</v>
      </c>
      <c r="DG171" s="204" t="str">
        <f t="shared" si="119"/>
        <v/>
      </c>
      <c r="DH171" s="97" t="str">
        <f t="shared" si="120"/>
        <v/>
      </c>
      <c r="DI171" s="78"/>
      <c r="DJ171" s="78"/>
      <c r="DK171" s="77" t="str">
        <f ca="1"/>
        <v>CONCENTRAT VO 49-2 COLISTINE 200 LAPIN-VOLAILLE-PORC ET AGNEAU-CHEVREAU SEVRES</v>
      </c>
      <c r="DL171" s="79" t="e">
        <f ca="1"/>
        <v>#N/A</v>
      </c>
      <c r="DM171" s="102"/>
      <c r="DN171" s="8"/>
      <c r="DO171" s="8"/>
      <c r="DP171" s="8"/>
      <c r="DQ171" s="8"/>
      <c r="DR171" s="8"/>
      <c r="DS171" s="8"/>
      <c r="DT171" s="8"/>
      <c r="DU171" s="8"/>
      <c r="DV171" s="8"/>
      <c r="DW171" s="8"/>
      <c r="DX171" s="8"/>
      <c r="DY171" s="8"/>
      <c r="DZ171" s="8"/>
      <c r="EA171" s="8"/>
      <c r="EB171" s="8"/>
      <c r="EC171" s="8"/>
      <c r="ED171" s="8"/>
      <c r="EE171" s="8"/>
      <c r="EF171" s="8"/>
      <c r="EG171" s="8"/>
      <c r="EH171" s="8"/>
      <c r="EI171" s="8"/>
      <c r="EJ171" s="97"/>
    </row>
    <row r="172" spans="1:140" x14ac:dyDescent="0.25">
      <c r="A172" s="56"/>
      <c r="B172" s="8"/>
      <c r="C172" s="8"/>
      <c r="D172" s="8"/>
      <c r="E172" s="8"/>
      <c r="F172" s="8"/>
      <c r="G172" s="8"/>
      <c r="H172" s="8"/>
      <c r="I172" s="102" t="str">
        <f>INDEX(Données_ATB!BE:BV,MATCH(MASQ2!J172,Données_ATB!BE:BE,0),18)</f>
        <v/>
      </c>
      <c r="J172" s="77" t="str">
        <f>Données_ATB!BE171</f>
        <v>CONCENTRAT VO 57 APRAMYCINE 20 PORC-LAPIN</v>
      </c>
      <c r="K172" s="204" t="e">
        <f>IF(IF(S$2="Catégorie",IF(S$3="Toutes",SUMIFS('Étape 1 - à remplir'!$F$31:$F$400,'Étape 1 - à remplir'!$E$31:$E$400,MASQ2!J172,'Étape 1 - à remplir'!$G$31:$G$400,"animaux"),SUMIFS('Étape 1 - à remplir'!$F$31:$F$400,'Étape 1 - à remplir'!$E$31:$E$400,MASQ2!J172,'Étape 1 - à remplir'!$C$31:$C$400,S$3)),IF(S$2="Âge",IF(S$3="Tous",SUMIFS('Étape 1 - à remplir'!$F$31:$F$400,'Étape 1 - à remplir'!$E$31:$E$400,MASQ2!J172,'Étape 1 - à remplir'!$G$31:$G$400,"animaux"),SUMIFS('Étape 1 - à remplir'!$F$31:$F$400,'Étape 1 - à remplir'!$E$31:$E$400,MASQ2!J172,'Étape 1 - à remplir'!$P$31:$P$400,S$3)),IF(S$2="Atelier",IF(S$3="Tous",SUMIFS('Étape 1 - à remplir'!$F$31:$F$400,'Étape 1 - à remplir'!$E$31:$E$400,MASQ2!J172,'Étape 1 - à remplir'!$G$31:$G$400,"animaux"),SUMIFS('Étape 1 - à remplir'!$F$31:$F$400,'Étape 1 - à remplir'!$E$31:$E$400,MASQ2!J172,'Étape 1 - à remplir'!$O$31:$O$400,S$3)),IF(S$2="Espèce",IF(S$3="Tous",SUMIFS('Étape 1 - à remplir'!$F$31:$F$400,'Étape 1 - à remplir'!$E$31:$E$400,MASQ2!J172,'Étape 1 - à remplir'!$G$31:$G$400,"animaux"),SUMIFS('Étape 1 - à remplir'!$F$31:$F$400,'Étape 1 - à remplir'!$E$31:$E$400,MASQ2!J172,'Étape 1 - à remplir'!$N$31:$N$400,S$3))))))=0,NA(),IF(S$2="Catégorie",IF(S$3="Toutes",SUMIFS('Étape 1 - à remplir'!$F$31:$F$400,'Étape 1 - à remplir'!$E$31:$E$400,MASQ2!J172,'Étape 1 - à remplir'!$G$31:$G$400,"animaux"),SUMIFS('Étape 1 - à remplir'!$F$31:$F$400,'Étape 1 - à remplir'!$E$31:$E$400,MASQ2!J172,'Étape 1 - à remplir'!$C$31:$C$400,S$3)),IF(S$2="Âge",IF(S$3="Tous",SUMIFS('Étape 1 - à remplir'!$F$31:$F$400,'Étape 1 - à remplir'!$E$31:$E$400,MASQ2!J172,'Étape 1 - à remplir'!$G$31:$G$400,"animaux"),SUMIFS('Étape 1 - à remplir'!$F$31:$F$400,'Étape 1 - à remplir'!$E$31:$E$400,MASQ2!J172,'Étape 1 - à remplir'!$P$31:$P$400,S$3)),IF(S$2="Atelier",IF(S$3="Tous",SUMIFS('Étape 1 - à remplir'!$F$31:$F$400,'Étape 1 - à remplir'!$E$31:$E$400,MASQ2!J172,'Étape 1 - à remplir'!$G$31:$G$400,"animaux"),SUMIFS('Étape 1 - à remplir'!$F$31:$F$400,'Étape 1 - à remplir'!$E$31:$E$400,MASQ2!J172,'Étape 1 - à remplir'!$O$31:$O$400,S$3)),IF(S$2="Espèce",IF(S$3="Tous",SUMIFS('Étape 1 - à remplir'!$F$31:$F$400,'Étape 1 - à remplir'!$E$31:$E$400,MASQ2!J172,'Étape 1 - à remplir'!$G$31:$G$400,"animaux"),SUMIFS('Étape 1 - à remplir'!$F$31:$F$400,'Étape 1 - à remplir'!$E$31:$E$400,MASQ2!J172,'Étape 1 - à remplir'!$N$31:$N$400,S$3)))))))</f>
        <v>#N/A</v>
      </c>
      <c r="L172" s="97">
        <f t="shared" si="123"/>
        <v>0</v>
      </c>
      <c r="M172" s="56" t="str">
        <f>Données_ATB!BN171</f>
        <v>Apramycine</v>
      </c>
      <c r="N172" s="204" t="str">
        <f>Données_ATB!BO171</f>
        <v/>
      </c>
      <c r="O172" s="97" t="str">
        <f>Données_ATB!BP171</f>
        <v/>
      </c>
      <c r="P172" s="77" t="str">
        <f>Données_ATB!BR171</f>
        <v>Aminoglycosides</v>
      </c>
      <c r="Q172" s="78" t="str">
        <f>Données_ATB!BS171</f>
        <v/>
      </c>
      <c r="R172" s="79" t="str">
        <f>Données_ATB!BT171</f>
        <v/>
      </c>
      <c r="S172" s="78"/>
      <c r="T172" s="78"/>
      <c r="U172" s="77" t="str">
        <f ca="1"/>
        <v>CONCENTRAT VO 57 APRAMYCINE 20 PORC-LAPIN</v>
      </c>
      <c r="V172" s="79" t="e">
        <f ca="1"/>
        <v>#N/A</v>
      </c>
      <c r="W172" s="102"/>
      <c r="X172" s="8"/>
      <c r="Y172" s="8"/>
      <c r="Z172" s="8"/>
      <c r="AA172" s="8"/>
      <c r="AB172" s="102"/>
      <c r="AC172" s="8"/>
      <c r="AD172" s="8"/>
      <c r="AE172" s="8"/>
      <c r="AF172" s="8"/>
      <c r="AG172" s="8"/>
      <c r="AH172" s="8"/>
      <c r="AI172" s="8"/>
      <c r="AJ172" s="8"/>
      <c r="AK172" s="8"/>
      <c r="AL172" s="8"/>
      <c r="AM172" s="8"/>
      <c r="AN172" s="8"/>
      <c r="AO172" s="8"/>
      <c r="AP172" s="8"/>
      <c r="AQ172" s="8"/>
      <c r="AR172" s="8"/>
      <c r="AS172" s="8"/>
      <c r="AT172" s="97"/>
      <c r="AV172" s="56"/>
      <c r="AW172" s="8"/>
      <c r="AX172" s="8"/>
      <c r="AY172" s="8"/>
      <c r="AZ172" s="8"/>
      <c r="BA172" s="8"/>
      <c r="BB172" s="8"/>
      <c r="BC172" s="8"/>
      <c r="BD172" s="102" t="str">
        <f t="shared" si="105"/>
        <v/>
      </c>
      <c r="BE172" s="56" t="str">
        <f t="shared" si="106"/>
        <v>CONCENTRAT VO 57 APRAMYCINE 20 PORC-LAPIN</v>
      </c>
      <c r="BF172" s="204" t="e">
        <f>IF(IF(BN$2="Catégorie",IF(BN$3="Toutes",SUMIFS('Étape 1 - à remplir'!$F$31:$F$400,'Étape 1 - à remplir'!$E$31:$E$400,MASQ2!BE172,'Étape 1 - à remplir'!$G$31:$G$400,"lots"),SUMIFS('Étape 1 - à remplir'!$F$31:$F$400,'Étape 1 - à remplir'!$E$31:$E$400,MASQ2!BE172,'Étape 1 - à remplir'!$C$31:$C$400,BN$3)),IF(BN$2="Âge",IF(BN$3="Tous",SUMIFS('Étape 1 - à remplir'!$F$31:$F$400,'Étape 1 - à remplir'!$E$31:$E$400,MASQ2!BE172,'Étape 1 - à remplir'!$G$31:$G$400,"lots"),SUMIFS('Étape 1 - à remplir'!$F$31:$F$400,'Étape 1 - à remplir'!$E$31:$E$400,MASQ2!BE172,'Étape 1 - à remplir'!$P$31:$P$400,BN$3,'Étape 1 - à remplir'!$G$31:$G$400,"lots")),IF(BN$2="Atelier",IF(BN$3="Tous",SUMIFS('Étape 1 - à remplir'!$F$31:$F$400,'Étape 1 - à remplir'!$E$31:$E$400,MASQ2!BE172,'Étape 1 - à remplir'!$G$31:$G$400,"lots"),SUMIFS('Étape 1 - à remplir'!$F$31:$F$400,'Étape 1 - à remplir'!$E$31:$E$400,MASQ2!BE172,'Étape 1 - à remplir'!$O$31:$O$400,BN$3,'Étape 1 - à remplir'!$G$31:$G$400,"lots")),IF(BN$2="Espèce",IF(BN$3="Tous",SUMIFS('Étape 1 - à remplir'!$F$31:$F$400,'Étape 1 - à remplir'!$E$31:$E$400,MASQ2!BE172,'Étape 1 - à remplir'!$G$31:$G$400,"lots"),SUMIFS('Étape 1 - à remplir'!$F$31:$F$400,'Étape 1 - à remplir'!$E$31:$E$400,MASQ2!BE172,'Étape 1 - à remplir'!$N$31:$N$400,BN$3,'Étape 1 - à remplir'!$G$31:$G$400,"lots"))))))=0,NA(),IF(BN$2="Catégorie",IF(BN$3="Toutes",SUMIFS('Étape 1 - à remplir'!$F$31:$F$400,'Étape 1 - à remplir'!$E$31:$E$400,MASQ2!BE172,'Étape 1 - à remplir'!$G$31:$G$400,"lots"),SUMIFS('Étape 1 - à remplir'!$F$31:$F$400,'Étape 1 - à remplir'!$E$31:$E$400,MASQ2!BE172,'Étape 1 - à remplir'!$C$31:$C$400,BN$3)),IF(BN$2="Âge",IF(BN$3="Tous",SUMIFS('Étape 1 - à remplir'!$F$31:$F$400,'Étape 1 - à remplir'!$E$31:$E$400,MASQ2!BE172,'Étape 1 - à remplir'!$G$31:$G$400,"lots"),SUMIFS('Étape 1 - à remplir'!$F$31:$F$400,'Étape 1 - à remplir'!$E$31:$E$400,MASQ2!BE172,'Étape 1 - à remplir'!$P$31:$P$400,BN$3,'Étape 1 - à remplir'!$G$31:$G$400,"lots")),IF(BN$2="Atelier",IF(BN$3="Tous",SUMIFS('Étape 1 - à remplir'!$F$31:$F$400,'Étape 1 - à remplir'!$E$31:$E$400,MASQ2!BE172,'Étape 1 - à remplir'!$G$31:$G$400,"lots"),SUMIFS('Étape 1 - à remplir'!$F$31:$F$400,'Étape 1 - à remplir'!$E$31:$E$400,MASQ2!BE172,'Étape 1 - à remplir'!$O$31:$O$400,BN$3,'Étape 1 - à remplir'!$G$31:$G$400,"lots")),IF(BN$2="Espèce",IF(BN$3="Tous",SUMIFS('Étape 1 - à remplir'!$F$31:$F$400,'Étape 1 - à remplir'!$E$31:$E$400,MASQ2!BE172,'Étape 1 - à remplir'!$G$31:$G$400,"lots"),SUMIFS('Étape 1 - à remplir'!$F$31:$F$400,'Étape 1 - à remplir'!$E$31:$E$400,MASQ2!BE172,'Étape 1 - à remplir'!$N$31:$N$400,BN$3,'Étape 1 - à remplir'!$G$31:$G$400,"lots")))))))</f>
        <v>#N/A</v>
      </c>
      <c r="BG172" s="204">
        <f t="shared" si="121"/>
        <v>0</v>
      </c>
      <c r="BH172" s="204" t="str">
        <f t="shared" si="107"/>
        <v>Apramycine</v>
      </c>
      <c r="BI172" s="204" t="str">
        <f t="shared" si="108"/>
        <v/>
      </c>
      <c r="BJ172" s="204" t="str">
        <f t="shared" si="109"/>
        <v/>
      </c>
      <c r="BK172" s="204" t="str">
        <f t="shared" si="110"/>
        <v>Aminoglycosides</v>
      </c>
      <c r="BL172" s="204" t="str">
        <f t="shared" si="111"/>
        <v/>
      </c>
      <c r="BM172" s="97" t="str">
        <f t="shared" si="112"/>
        <v/>
      </c>
      <c r="BN172" s="78"/>
      <c r="BO172" s="78"/>
      <c r="BP172" s="77" t="str">
        <f ca="1"/>
        <v>CONCENTRAT VO 57 APRAMYCINE 20 PORC-LAPIN</v>
      </c>
      <c r="BQ172" s="79" t="e">
        <f ca="1"/>
        <v>#N/A</v>
      </c>
      <c r="BR172" s="102"/>
      <c r="BS172" s="8"/>
      <c r="BT172" s="8"/>
      <c r="BU172" s="8"/>
      <c r="BV172" s="8"/>
      <c r="BW172" s="8"/>
      <c r="BX172" s="8"/>
      <c r="BY172" s="8"/>
      <c r="BZ172" s="8"/>
      <c r="CA172" s="8"/>
      <c r="CB172" s="8"/>
      <c r="CC172" s="8"/>
      <c r="CD172" s="8"/>
      <c r="CE172" s="8"/>
      <c r="CF172" s="8"/>
      <c r="CG172" s="8"/>
      <c r="CH172" s="8"/>
      <c r="CI172" s="8"/>
      <c r="CJ172" s="8"/>
      <c r="CK172" s="8"/>
      <c r="CL172" s="8"/>
      <c r="CM172" s="8"/>
      <c r="CN172" s="8"/>
      <c r="CO172" s="97"/>
      <c r="CQ172" s="56"/>
      <c r="CR172" s="8"/>
      <c r="CS172" s="8"/>
      <c r="CT172" s="8"/>
      <c r="CU172" s="8"/>
      <c r="CV172" s="8"/>
      <c r="CW172" s="8"/>
      <c r="CX172" s="8"/>
      <c r="CY172" s="102" t="str">
        <f t="shared" si="113"/>
        <v/>
      </c>
      <c r="CZ172" s="56" t="str">
        <f t="shared" si="114"/>
        <v>CONCENTRAT VO 57 APRAMYCINE 20 PORC-LAPIN</v>
      </c>
      <c r="DA172" s="204" t="e">
        <f>IF(IF(DI$2="Catégorie",IF(DI$3="Toutes",SUMIFS('Étape 1 - à remplir'!$F$31:$F$400,'Étape 1 - à remplir'!$E$31:$E$400,MASQ2!CZ172,'Étape 1 - à remplir'!$G$31:$G$400,"kg"),SUMIFS('Étape 1 - à remplir'!$F$31:$F$400,'Étape 1 - à remplir'!$E$31:$E$400,MASQ2!CZ172,'Étape 1 - à remplir'!$C$31:$C$400,DI$3)),IF(DI$2="Âge",IF(DI$3="Tous",SUMIFS('Étape 1 - à remplir'!$F$31:$F$400,'Étape 1 - à remplir'!$E$31:$E$400,MASQ2!CZ172,'Étape 1 - à remplir'!$G$31:$G$400,"kg"),SUMIFS('Étape 1 - à remplir'!$F$31:$F$400,'Étape 1 - à remplir'!$E$31:$E$400,MASQ2!CZ172,'Étape 1 - à remplir'!$P$31:$P$400,DI$3,'Étape 1 - à remplir'!$G$31:$G$400,"kg")),IF(DI$2="Atelier",IF(DI$3="Tous",SUMIFS('Étape 1 - à remplir'!$F$31:$F$400,'Étape 1 - à remplir'!$E$31:$E$400,MASQ2!CZ172,'Étape 1 - à remplir'!$G$31:$G$400,"kg"),SUMIFS('Étape 1 - à remplir'!$F$31:$F$400,'Étape 1 - à remplir'!$E$31:$E$400,MASQ2!CZ172,'Étape 1 - à remplir'!$O$31:$O$400,DI$3,'Étape 1 - à remplir'!$G$31:$G$400,"kg")),IF(DI$2="Espèce",IF(DI$3="Tous",SUMIFS('Étape 1 - à remplir'!$F$31:$F$400,'Étape 1 - à remplir'!$E$31:$E$400,MASQ2!CZ172,'Étape 1 - à remplir'!$G$31:$G$400,"kg"),SUMIFS('Étape 1 - à remplir'!$F$31:$F$400,'Étape 1 - à remplir'!$E$31:$E$400,MASQ2!CZ172,'Étape 1 - à remplir'!$N$31:$N$400,DI$3,'Étape 1 - à remplir'!$G$31:$G$400,"kg"))))))=0,NA(),IF(DI$2="Catégorie",IF(DI$3="Toutes",SUMIFS('Étape 1 - à remplir'!$F$31:$F$400,'Étape 1 - à remplir'!$E$31:$E$400,MASQ2!CZ172,'Étape 1 - à remplir'!$G$31:$G$400,"kg"),SUMIFS('Étape 1 - à remplir'!$F$31:$F$400,'Étape 1 - à remplir'!$E$31:$E$400,MASQ2!CZ172,'Étape 1 - à remplir'!$C$31:$C$400,DI$3)),IF(DI$2="Âge",IF(DI$3="Tous",SUMIFS('Étape 1 - à remplir'!$F$31:$F$400,'Étape 1 - à remplir'!$E$31:$E$400,MASQ2!CZ172,'Étape 1 - à remplir'!$G$31:$G$400,"kg"),SUMIFS('Étape 1 - à remplir'!$F$31:$F$400,'Étape 1 - à remplir'!$E$31:$E$400,MASQ2!CZ172,'Étape 1 - à remplir'!$P$31:$P$400,DI$3,'Étape 1 - à remplir'!$G$31:$G$400,"kg")),IF(DI$2="Atelier",IF(DI$3="Tous",SUMIFS('Étape 1 - à remplir'!$F$31:$F$400,'Étape 1 - à remplir'!$E$31:$E$400,MASQ2!CZ172,'Étape 1 - à remplir'!$G$31:$G$400,"kg"),SUMIFS('Étape 1 - à remplir'!$F$31:$F$400,'Étape 1 - à remplir'!$E$31:$E$400,MASQ2!CZ172,'Étape 1 - à remplir'!$O$31:$O$400,DI$3,'Étape 1 - à remplir'!$G$31:$G$400,"kg")),IF(DI$2="Espèce",IF(DI$3="Tous",SUMIFS('Étape 1 - à remplir'!$F$31:$F$400,'Étape 1 - à remplir'!$E$31:$E$400,MASQ2!CZ172,'Étape 1 - à remplir'!$G$31:$G$400,"kg"),SUMIFS('Étape 1 - à remplir'!$F$31:$F$400,'Étape 1 - à remplir'!$E$31:$E$400,MASQ2!CZ172,'Étape 1 - à remplir'!$N$31:$N$400,DI$3,'Étape 1 - à remplir'!$G$31:$G$400,"kg")))))))</f>
        <v>#N/A</v>
      </c>
      <c r="DB172" s="104">
        <f t="shared" si="122"/>
        <v>0</v>
      </c>
      <c r="DC172" s="204" t="str">
        <f t="shared" si="115"/>
        <v>Apramycine</v>
      </c>
      <c r="DD172" s="204" t="str">
        <f t="shared" si="116"/>
        <v/>
      </c>
      <c r="DE172" s="204" t="str">
        <f t="shared" si="117"/>
        <v/>
      </c>
      <c r="DF172" s="204" t="str">
        <f t="shared" si="118"/>
        <v>Aminoglycosides</v>
      </c>
      <c r="DG172" s="204" t="str">
        <f t="shared" si="119"/>
        <v/>
      </c>
      <c r="DH172" s="97" t="str">
        <f t="shared" si="120"/>
        <v/>
      </c>
      <c r="DI172" s="78"/>
      <c r="DJ172" s="78"/>
      <c r="DK172" s="77" t="str">
        <f ca="1"/>
        <v>CONCENTRAT VO 57 APRAMYCINE 20 PORC-LAPIN</v>
      </c>
      <c r="DL172" s="79" t="e">
        <f ca="1"/>
        <v>#N/A</v>
      </c>
      <c r="DM172" s="102"/>
      <c r="DN172" s="8"/>
      <c r="DO172" s="8"/>
      <c r="DP172" s="8"/>
      <c r="DQ172" s="8"/>
      <c r="DR172" s="8"/>
      <c r="DS172" s="8"/>
      <c r="DT172" s="8"/>
      <c r="DU172" s="8"/>
      <c r="DV172" s="8"/>
      <c r="DW172" s="8"/>
      <c r="DX172" s="8"/>
      <c r="DY172" s="8"/>
      <c r="DZ172" s="8"/>
      <c r="EA172" s="8"/>
      <c r="EB172" s="8"/>
      <c r="EC172" s="8"/>
      <c r="ED172" s="8"/>
      <c r="EE172" s="8"/>
      <c r="EF172" s="8"/>
      <c r="EG172" s="8"/>
      <c r="EH172" s="8"/>
      <c r="EI172" s="8"/>
      <c r="EJ172" s="97"/>
    </row>
    <row r="173" spans="1:140" x14ac:dyDescent="0.25">
      <c r="A173" s="56"/>
      <c r="B173" s="8"/>
      <c r="C173" s="8"/>
      <c r="D173" s="8"/>
      <c r="E173" s="8"/>
      <c r="F173" s="8"/>
      <c r="G173" s="8"/>
      <c r="H173" s="8"/>
      <c r="I173" s="102" t="str">
        <f>INDEX(Données_ATB!BE:BV,MATCH(MASQ2!J173,Données_ATB!BE:BE,0),18)</f>
        <v/>
      </c>
      <c r="J173" s="77" t="str">
        <f>Données_ATB!BE172</f>
        <v>CONCENTRAT VO 59-1 NEOMYCINE 80 PORC</v>
      </c>
      <c r="K173" s="204" t="e">
        <f>IF(IF(S$2="Catégorie",IF(S$3="Toutes",SUMIFS('Étape 1 - à remplir'!$F$31:$F$400,'Étape 1 - à remplir'!$E$31:$E$400,MASQ2!J173,'Étape 1 - à remplir'!$G$31:$G$400,"animaux"),SUMIFS('Étape 1 - à remplir'!$F$31:$F$400,'Étape 1 - à remplir'!$E$31:$E$400,MASQ2!J173,'Étape 1 - à remplir'!$C$31:$C$400,S$3)),IF(S$2="Âge",IF(S$3="Tous",SUMIFS('Étape 1 - à remplir'!$F$31:$F$400,'Étape 1 - à remplir'!$E$31:$E$400,MASQ2!J173,'Étape 1 - à remplir'!$G$31:$G$400,"animaux"),SUMIFS('Étape 1 - à remplir'!$F$31:$F$400,'Étape 1 - à remplir'!$E$31:$E$400,MASQ2!J173,'Étape 1 - à remplir'!$P$31:$P$400,S$3)),IF(S$2="Atelier",IF(S$3="Tous",SUMIFS('Étape 1 - à remplir'!$F$31:$F$400,'Étape 1 - à remplir'!$E$31:$E$400,MASQ2!J173,'Étape 1 - à remplir'!$G$31:$G$400,"animaux"),SUMIFS('Étape 1 - à remplir'!$F$31:$F$400,'Étape 1 - à remplir'!$E$31:$E$400,MASQ2!J173,'Étape 1 - à remplir'!$O$31:$O$400,S$3)),IF(S$2="Espèce",IF(S$3="Tous",SUMIFS('Étape 1 - à remplir'!$F$31:$F$400,'Étape 1 - à remplir'!$E$31:$E$400,MASQ2!J173,'Étape 1 - à remplir'!$G$31:$G$400,"animaux"),SUMIFS('Étape 1 - à remplir'!$F$31:$F$400,'Étape 1 - à remplir'!$E$31:$E$400,MASQ2!J173,'Étape 1 - à remplir'!$N$31:$N$400,S$3))))))=0,NA(),IF(S$2="Catégorie",IF(S$3="Toutes",SUMIFS('Étape 1 - à remplir'!$F$31:$F$400,'Étape 1 - à remplir'!$E$31:$E$400,MASQ2!J173,'Étape 1 - à remplir'!$G$31:$G$400,"animaux"),SUMIFS('Étape 1 - à remplir'!$F$31:$F$400,'Étape 1 - à remplir'!$E$31:$E$400,MASQ2!J173,'Étape 1 - à remplir'!$C$31:$C$400,S$3)),IF(S$2="Âge",IF(S$3="Tous",SUMIFS('Étape 1 - à remplir'!$F$31:$F$400,'Étape 1 - à remplir'!$E$31:$E$400,MASQ2!J173,'Étape 1 - à remplir'!$G$31:$G$400,"animaux"),SUMIFS('Étape 1 - à remplir'!$F$31:$F$400,'Étape 1 - à remplir'!$E$31:$E$400,MASQ2!J173,'Étape 1 - à remplir'!$P$31:$P$400,S$3)),IF(S$2="Atelier",IF(S$3="Tous",SUMIFS('Étape 1 - à remplir'!$F$31:$F$400,'Étape 1 - à remplir'!$E$31:$E$400,MASQ2!J173,'Étape 1 - à remplir'!$G$31:$G$400,"animaux"),SUMIFS('Étape 1 - à remplir'!$F$31:$F$400,'Étape 1 - à remplir'!$E$31:$E$400,MASQ2!J173,'Étape 1 - à remplir'!$O$31:$O$400,S$3)),IF(S$2="Espèce",IF(S$3="Tous",SUMIFS('Étape 1 - à remplir'!$F$31:$F$400,'Étape 1 - à remplir'!$E$31:$E$400,MASQ2!J173,'Étape 1 - à remplir'!$G$31:$G$400,"animaux"),SUMIFS('Étape 1 - à remplir'!$F$31:$F$400,'Étape 1 - à remplir'!$E$31:$E$400,MASQ2!J173,'Étape 1 - à remplir'!$N$31:$N$400,S$3)))))))</f>
        <v>#N/A</v>
      </c>
      <c r="L173" s="97">
        <f t="shared" si="123"/>
        <v>0</v>
      </c>
      <c r="M173" s="56" t="str">
        <f>Données_ATB!BN172</f>
        <v>Néomycine</v>
      </c>
      <c r="N173" s="204" t="str">
        <f>Données_ATB!BO172</f>
        <v/>
      </c>
      <c r="O173" s="97" t="str">
        <f>Données_ATB!BP172</f>
        <v/>
      </c>
      <c r="P173" s="77" t="str">
        <f>Données_ATB!BR172</f>
        <v>Aminoglycosides</v>
      </c>
      <c r="Q173" s="78" t="str">
        <f>Données_ATB!BS172</f>
        <v/>
      </c>
      <c r="R173" s="79" t="str">
        <f>Données_ATB!BT172</f>
        <v/>
      </c>
      <c r="S173" s="78"/>
      <c r="T173" s="78"/>
      <c r="U173" s="77" t="str">
        <f ca="1"/>
        <v>CONCENTRAT VO 59-1 NEOMYCINE 80 PORC</v>
      </c>
      <c r="V173" s="79" t="e">
        <f ca="1"/>
        <v>#N/A</v>
      </c>
      <c r="W173" s="102"/>
      <c r="X173" s="8"/>
      <c r="Y173" s="8"/>
      <c r="Z173" s="8"/>
      <c r="AA173" s="8"/>
      <c r="AB173" s="102"/>
      <c r="AC173" s="8"/>
      <c r="AD173" s="8"/>
      <c r="AE173" s="8"/>
      <c r="AF173" s="8"/>
      <c r="AG173" s="8"/>
      <c r="AH173" s="8"/>
      <c r="AI173" s="8"/>
      <c r="AJ173" s="8"/>
      <c r="AK173" s="8"/>
      <c r="AL173" s="8"/>
      <c r="AM173" s="8"/>
      <c r="AN173" s="8"/>
      <c r="AO173" s="8"/>
      <c r="AP173" s="8"/>
      <c r="AQ173" s="8"/>
      <c r="AR173" s="8"/>
      <c r="AS173" s="8"/>
      <c r="AT173" s="97"/>
      <c r="AV173" s="56"/>
      <c r="AW173" s="8"/>
      <c r="AX173" s="8"/>
      <c r="AY173" s="8"/>
      <c r="AZ173" s="8"/>
      <c r="BA173" s="8"/>
      <c r="BB173" s="8"/>
      <c r="BC173" s="8"/>
      <c r="BD173" s="102" t="str">
        <f t="shared" si="105"/>
        <v/>
      </c>
      <c r="BE173" s="56" t="str">
        <f t="shared" si="106"/>
        <v>CONCENTRAT VO 59-1 NEOMYCINE 80 PORC</v>
      </c>
      <c r="BF173" s="204" t="e">
        <f>IF(IF(BN$2="Catégorie",IF(BN$3="Toutes",SUMIFS('Étape 1 - à remplir'!$F$31:$F$400,'Étape 1 - à remplir'!$E$31:$E$400,MASQ2!BE173,'Étape 1 - à remplir'!$G$31:$G$400,"lots"),SUMIFS('Étape 1 - à remplir'!$F$31:$F$400,'Étape 1 - à remplir'!$E$31:$E$400,MASQ2!BE173,'Étape 1 - à remplir'!$C$31:$C$400,BN$3)),IF(BN$2="Âge",IF(BN$3="Tous",SUMIFS('Étape 1 - à remplir'!$F$31:$F$400,'Étape 1 - à remplir'!$E$31:$E$400,MASQ2!BE173,'Étape 1 - à remplir'!$G$31:$G$400,"lots"),SUMIFS('Étape 1 - à remplir'!$F$31:$F$400,'Étape 1 - à remplir'!$E$31:$E$400,MASQ2!BE173,'Étape 1 - à remplir'!$P$31:$P$400,BN$3,'Étape 1 - à remplir'!$G$31:$G$400,"lots")),IF(BN$2="Atelier",IF(BN$3="Tous",SUMIFS('Étape 1 - à remplir'!$F$31:$F$400,'Étape 1 - à remplir'!$E$31:$E$400,MASQ2!BE173,'Étape 1 - à remplir'!$G$31:$G$400,"lots"),SUMIFS('Étape 1 - à remplir'!$F$31:$F$400,'Étape 1 - à remplir'!$E$31:$E$400,MASQ2!BE173,'Étape 1 - à remplir'!$O$31:$O$400,BN$3,'Étape 1 - à remplir'!$G$31:$G$400,"lots")),IF(BN$2="Espèce",IF(BN$3="Tous",SUMIFS('Étape 1 - à remplir'!$F$31:$F$400,'Étape 1 - à remplir'!$E$31:$E$400,MASQ2!BE173,'Étape 1 - à remplir'!$G$31:$G$400,"lots"),SUMIFS('Étape 1 - à remplir'!$F$31:$F$400,'Étape 1 - à remplir'!$E$31:$E$400,MASQ2!BE173,'Étape 1 - à remplir'!$N$31:$N$400,BN$3,'Étape 1 - à remplir'!$G$31:$G$400,"lots"))))))=0,NA(),IF(BN$2="Catégorie",IF(BN$3="Toutes",SUMIFS('Étape 1 - à remplir'!$F$31:$F$400,'Étape 1 - à remplir'!$E$31:$E$400,MASQ2!BE173,'Étape 1 - à remplir'!$G$31:$G$400,"lots"),SUMIFS('Étape 1 - à remplir'!$F$31:$F$400,'Étape 1 - à remplir'!$E$31:$E$400,MASQ2!BE173,'Étape 1 - à remplir'!$C$31:$C$400,BN$3)),IF(BN$2="Âge",IF(BN$3="Tous",SUMIFS('Étape 1 - à remplir'!$F$31:$F$400,'Étape 1 - à remplir'!$E$31:$E$400,MASQ2!BE173,'Étape 1 - à remplir'!$G$31:$G$400,"lots"),SUMIFS('Étape 1 - à remplir'!$F$31:$F$400,'Étape 1 - à remplir'!$E$31:$E$400,MASQ2!BE173,'Étape 1 - à remplir'!$P$31:$P$400,BN$3,'Étape 1 - à remplir'!$G$31:$G$400,"lots")),IF(BN$2="Atelier",IF(BN$3="Tous",SUMIFS('Étape 1 - à remplir'!$F$31:$F$400,'Étape 1 - à remplir'!$E$31:$E$400,MASQ2!BE173,'Étape 1 - à remplir'!$G$31:$G$400,"lots"),SUMIFS('Étape 1 - à remplir'!$F$31:$F$400,'Étape 1 - à remplir'!$E$31:$E$400,MASQ2!BE173,'Étape 1 - à remplir'!$O$31:$O$400,BN$3,'Étape 1 - à remplir'!$G$31:$G$400,"lots")),IF(BN$2="Espèce",IF(BN$3="Tous",SUMIFS('Étape 1 - à remplir'!$F$31:$F$400,'Étape 1 - à remplir'!$E$31:$E$400,MASQ2!BE173,'Étape 1 - à remplir'!$G$31:$G$400,"lots"),SUMIFS('Étape 1 - à remplir'!$F$31:$F$400,'Étape 1 - à remplir'!$E$31:$E$400,MASQ2!BE173,'Étape 1 - à remplir'!$N$31:$N$400,BN$3,'Étape 1 - à remplir'!$G$31:$G$400,"lots")))))))</f>
        <v>#N/A</v>
      </c>
      <c r="BG173" s="204">
        <f t="shared" si="121"/>
        <v>0</v>
      </c>
      <c r="BH173" s="204" t="str">
        <f t="shared" si="107"/>
        <v>Néomycine</v>
      </c>
      <c r="BI173" s="204" t="str">
        <f t="shared" si="108"/>
        <v/>
      </c>
      <c r="BJ173" s="204" t="str">
        <f t="shared" si="109"/>
        <v/>
      </c>
      <c r="BK173" s="204" t="str">
        <f t="shared" si="110"/>
        <v>Aminoglycosides</v>
      </c>
      <c r="BL173" s="204" t="str">
        <f t="shared" si="111"/>
        <v/>
      </c>
      <c r="BM173" s="97" t="str">
        <f t="shared" si="112"/>
        <v/>
      </c>
      <c r="BN173" s="78"/>
      <c r="BO173" s="78"/>
      <c r="BP173" s="77" t="str">
        <f ca="1"/>
        <v>CONCENTRAT VO 59-1 NEOMYCINE 80 PORC</v>
      </c>
      <c r="BQ173" s="79" t="e">
        <f ca="1"/>
        <v>#N/A</v>
      </c>
      <c r="BR173" s="102"/>
      <c r="BS173" s="8"/>
      <c r="BT173" s="8"/>
      <c r="BU173" s="8"/>
      <c r="BV173" s="8"/>
      <c r="BW173" s="8"/>
      <c r="BX173" s="8"/>
      <c r="BY173" s="8"/>
      <c r="BZ173" s="8"/>
      <c r="CA173" s="8"/>
      <c r="CB173" s="8"/>
      <c r="CC173" s="8"/>
      <c r="CD173" s="8"/>
      <c r="CE173" s="8"/>
      <c r="CF173" s="8"/>
      <c r="CG173" s="8"/>
      <c r="CH173" s="8"/>
      <c r="CI173" s="8"/>
      <c r="CJ173" s="8"/>
      <c r="CK173" s="8"/>
      <c r="CL173" s="8"/>
      <c r="CM173" s="8"/>
      <c r="CN173" s="8"/>
      <c r="CO173" s="97"/>
      <c r="CQ173" s="56"/>
      <c r="CR173" s="8"/>
      <c r="CS173" s="8"/>
      <c r="CT173" s="8"/>
      <c r="CU173" s="8"/>
      <c r="CV173" s="8"/>
      <c r="CW173" s="8"/>
      <c r="CX173" s="8"/>
      <c r="CY173" s="102" t="str">
        <f t="shared" si="113"/>
        <v/>
      </c>
      <c r="CZ173" s="56" t="str">
        <f t="shared" si="114"/>
        <v>CONCENTRAT VO 59-1 NEOMYCINE 80 PORC</v>
      </c>
      <c r="DA173" s="204" t="e">
        <f>IF(IF(DI$2="Catégorie",IF(DI$3="Toutes",SUMIFS('Étape 1 - à remplir'!$F$31:$F$400,'Étape 1 - à remplir'!$E$31:$E$400,MASQ2!CZ173,'Étape 1 - à remplir'!$G$31:$G$400,"kg"),SUMIFS('Étape 1 - à remplir'!$F$31:$F$400,'Étape 1 - à remplir'!$E$31:$E$400,MASQ2!CZ173,'Étape 1 - à remplir'!$C$31:$C$400,DI$3)),IF(DI$2="Âge",IF(DI$3="Tous",SUMIFS('Étape 1 - à remplir'!$F$31:$F$400,'Étape 1 - à remplir'!$E$31:$E$400,MASQ2!CZ173,'Étape 1 - à remplir'!$G$31:$G$400,"kg"),SUMIFS('Étape 1 - à remplir'!$F$31:$F$400,'Étape 1 - à remplir'!$E$31:$E$400,MASQ2!CZ173,'Étape 1 - à remplir'!$P$31:$P$400,DI$3,'Étape 1 - à remplir'!$G$31:$G$400,"kg")),IF(DI$2="Atelier",IF(DI$3="Tous",SUMIFS('Étape 1 - à remplir'!$F$31:$F$400,'Étape 1 - à remplir'!$E$31:$E$400,MASQ2!CZ173,'Étape 1 - à remplir'!$G$31:$G$400,"kg"),SUMIFS('Étape 1 - à remplir'!$F$31:$F$400,'Étape 1 - à remplir'!$E$31:$E$400,MASQ2!CZ173,'Étape 1 - à remplir'!$O$31:$O$400,DI$3,'Étape 1 - à remplir'!$G$31:$G$400,"kg")),IF(DI$2="Espèce",IF(DI$3="Tous",SUMIFS('Étape 1 - à remplir'!$F$31:$F$400,'Étape 1 - à remplir'!$E$31:$E$400,MASQ2!CZ173,'Étape 1 - à remplir'!$G$31:$G$400,"kg"),SUMIFS('Étape 1 - à remplir'!$F$31:$F$400,'Étape 1 - à remplir'!$E$31:$E$400,MASQ2!CZ173,'Étape 1 - à remplir'!$N$31:$N$400,DI$3,'Étape 1 - à remplir'!$G$31:$G$400,"kg"))))))=0,NA(),IF(DI$2="Catégorie",IF(DI$3="Toutes",SUMIFS('Étape 1 - à remplir'!$F$31:$F$400,'Étape 1 - à remplir'!$E$31:$E$400,MASQ2!CZ173,'Étape 1 - à remplir'!$G$31:$G$400,"kg"),SUMIFS('Étape 1 - à remplir'!$F$31:$F$400,'Étape 1 - à remplir'!$E$31:$E$400,MASQ2!CZ173,'Étape 1 - à remplir'!$C$31:$C$400,DI$3)),IF(DI$2="Âge",IF(DI$3="Tous",SUMIFS('Étape 1 - à remplir'!$F$31:$F$400,'Étape 1 - à remplir'!$E$31:$E$400,MASQ2!CZ173,'Étape 1 - à remplir'!$G$31:$G$400,"kg"),SUMIFS('Étape 1 - à remplir'!$F$31:$F$400,'Étape 1 - à remplir'!$E$31:$E$400,MASQ2!CZ173,'Étape 1 - à remplir'!$P$31:$P$400,DI$3,'Étape 1 - à remplir'!$G$31:$G$400,"kg")),IF(DI$2="Atelier",IF(DI$3="Tous",SUMIFS('Étape 1 - à remplir'!$F$31:$F$400,'Étape 1 - à remplir'!$E$31:$E$400,MASQ2!CZ173,'Étape 1 - à remplir'!$G$31:$G$400,"kg"),SUMIFS('Étape 1 - à remplir'!$F$31:$F$400,'Étape 1 - à remplir'!$E$31:$E$400,MASQ2!CZ173,'Étape 1 - à remplir'!$O$31:$O$400,DI$3,'Étape 1 - à remplir'!$G$31:$G$400,"kg")),IF(DI$2="Espèce",IF(DI$3="Tous",SUMIFS('Étape 1 - à remplir'!$F$31:$F$400,'Étape 1 - à remplir'!$E$31:$E$400,MASQ2!CZ173,'Étape 1 - à remplir'!$G$31:$G$400,"kg"),SUMIFS('Étape 1 - à remplir'!$F$31:$F$400,'Étape 1 - à remplir'!$E$31:$E$400,MASQ2!CZ173,'Étape 1 - à remplir'!$N$31:$N$400,DI$3,'Étape 1 - à remplir'!$G$31:$G$400,"kg")))))))</f>
        <v>#N/A</v>
      </c>
      <c r="DB173" s="104">
        <f t="shared" si="122"/>
        <v>0</v>
      </c>
      <c r="DC173" s="204" t="str">
        <f t="shared" si="115"/>
        <v>Néomycine</v>
      </c>
      <c r="DD173" s="204" t="str">
        <f t="shared" si="116"/>
        <v/>
      </c>
      <c r="DE173" s="204" t="str">
        <f t="shared" si="117"/>
        <v/>
      </c>
      <c r="DF173" s="204" t="str">
        <f t="shared" si="118"/>
        <v>Aminoglycosides</v>
      </c>
      <c r="DG173" s="204" t="str">
        <f t="shared" si="119"/>
        <v/>
      </c>
      <c r="DH173" s="97" t="str">
        <f t="shared" si="120"/>
        <v/>
      </c>
      <c r="DI173" s="78"/>
      <c r="DJ173" s="78"/>
      <c r="DK173" s="77" t="str">
        <f ca="1"/>
        <v>CONCENTRAT VO 59-1 NEOMYCINE 80 PORC</v>
      </c>
      <c r="DL173" s="79" t="e">
        <f ca="1"/>
        <v>#N/A</v>
      </c>
      <c r="DM173" s="102"/>
      <c r="DN173" s="8"/>
      <c r="DO173" s="8"/>
      <c r="DP173" s="8"/>
      <c r="DQ173" s="8"/>
      <c r="DR173" s="8"/>
      <c r="DS173" s="8"/>
      <c r="DT173" s="8"/>
      <c r="DU173" s="8"/>
      <c r="DV173" s="8"/>
      <c r="DW173" s="8"/>
      <c r="DX173" s="8"/>
      <c r="DY173" s="8"/>
      <c r="DZ173" s="8"/>
      <c r="EA173" s="8"/>
      <c r="EB173" s="8"/>
      <c r="EC173" s="8"/>
      <c r="ED173" s="8"/>
      <c r="EE173" s="8"/>
      <c r="EF173" s="8"/>
      <c r="EG173" s="8"/>
      <c r="EH173" s="8"/>
      <c r="EI173" s="8"/>
      <c r="EJ173" s="97"/>
    </row>
    <row r="174" spans="1:140" x14ac:dyDescent="0.25">
      <c r="A174" s="56"/>
      <c r="B174" s="8"/>
      <c r="C174" s="8"/>
      <c r="D174" s="8"/>
      <c r="E174" s="8"/>
      <c r="F174" s="8"/>
      <c r="G174" s="8"/>
      <c r="H174" s="8"/>
      <c r="I174" s="102" t="str">
        <f>INDEX(Données_ATB!BE:BV,MATCH(MASQ2!J174,Données_ATB!BE:BE,0),18)</f>
        <v/>
      </c>
      <c r="J174" s="77" t="str">
        <f>Données_ATB!BE173</f>
        <v>CONCENTRAT VO 59-2 NEOMYCINE 40 LAPIN-VOLAILLE-PORC</v>
      </c>
      <c r="K174" s="204" t="e">
        <f>IF(IF(S$2="Catégorie",IF(S$3="Toutes",SUMIFS('Étape 1 - à remplir'!$F$31:$F$400,'Étape 1 - à remplir'!$E$31:$E$400,MASQ2!J174,'Étape 1 - à remplir'!$G$31:$G$400,"animaux"),SUMIFS('Étape 1 - à remplir'!$F$31:$F$400,'Étape 1 - à remplir'!$E$31:$E$400,MASQ2!J174,'Étape 1 - à remplir'!$C$31:$C$400,S$3)),IF(S$2="Âge",IF(S$3="Tous",SUMIFS('Étape 1 - à remplir'!$F$31:$F$400,'Étape 1 - à remplir'!$E$31:$E$400,MASQ2!J174,'Étape 1 - à remplir'!$G$31:$G$400,"animaux"),SUMIFS('Étape 1 - à remplir'!$F$31:$F$400,'Étape 1 - à remplir'!$E$31:$E$400,MASQ2!J174,'Étape 1 - à remplir'!$P$31:$P$400,S$3)),IF(S$2="Atelier",IF(S$3="Tous",SUMIFS('Étape 1 - à remplir'!$F$31:$F$400,'Étape 1 - à remplir'!$E$31:$E$400,MASQ2!J174,'Étape 1 - à remplir'!$G$31:$G$400,"animaux"),SUMIFS('Étape 1 - à remplir'!$F$31:$F$400,'Étape 1 - à remplir'!$E$31:$E$400,MASQ2!J174,'Étape 1 - à remplir'!$O$31:$O$400,S$3)),IF(S$2="Espèce",IF(S$3="Tous",SUMIFS('Étape 1 - à remplir'!$F$31:$F$400,'Étape 1 - à remplir'!$E$31:$E$400,MASQ2!J174,'Étape 1 - à remplir'!$G$31:$G$400,"animaux"),SUMIFS('Étape 1 - à remplir'!$F$31:$F$400,'Étape 1 - à remplir'!$E$31:$E$400,MASQ2!J174,'Étape 1 - à remplir'!$N$31:$N$400,S$3))))))=0,NA(),IF(S$2="Catégorie",IF(S$3="Toutes",SUMIFS('Étape 1 - à remplir'!$F$31:$F$400,'Étape 1 - à remplir'!$E$31:$E$400,MASQ2!J174,'Étape 1 - à remplir'!$G$31:$G$400,"animaux"),SUMIFS('Étape 1 - à remplir'!$F$31:$F$400,'Étape 1 - à remplir'!$E$31:$E$400,MASQ2!J174,'Étape 1 - à remplir'!$C$31:$C$400,S$3)),IF(S$2="Âge",IF(S$3="Tous",SUMIFS('Étape 1 - à remplir'!$F$31:$F$400,'Étape 1 - à remplir'!$E$31:$E$400,MASQ2!J174,'Étape 1 - à remplir'!$G$31:$G$400,"animaux"),SUMIFS('Étape 1 - à remplir'!$F$31:$F$400,'Étape 1 - à remplir'!$E$31:$E$400,MASQ2!J174,'Étape 1 - à remplir'!$P$31:$P$400,S$3)),IF(S$2="Atelier",IF(S$3="Tous",SUMIFS('Étape 1 - à remplir'!$F$31:$F$400,'Étape 1 - à remplir'!$E$31:$E$400,MASQ2!J174,'Étape 1 - à remplir'!$G$31:$G$400,"animaux"),SUMIFS('Étape 1 - à remplir'!$F$31:$F$400,'Étape 1 - à remplir'!$E$31:$E$400,MASQ2!J174,'Étape 1 - à remplir'!$O$31:$O$400,S$3)),IF(S$2="Espèce",IF(S$3="Tous",SUMIFS('Étape 1 - à remplir'!$F$31:$F$400,'Étape 1 - à remplir'!$E$31:$E$400,MASQ2!J174,'Étape 1 - à remplir'!$G$31:$G$400,"animaux"),SUMIFS('Étape 1 - à remplir'!$F$31:$F$400,'Étape 1 - à remplir'!$E$31:$E$400,MASQ2!J174,'Étape 1 - à remplir'!$N$31:$N$400,S$3)))))))</f>
        <v>#N/A</v>
      </c>
      <c r="L174" s="97">
        <f t="shared" si="123"/>
        <v>0</v>
      </c>
      <c r="M174" s="56" t="str">
        <f>Données_ATB!BN173</f>
        <v>Néomycine</v>
      </c>
      <c r="N174" s="204" t="str">
        <f>Données_ATB!BO173</f>
        <v/>
      </c>
      <c r="O174" s="97" t="str">
        <f>Données_ATB!BP173</f>
        <v/>
      </c>
      <c r="P174" s="77" t="str">
        <f>Données_ATB!BR173</f>
        <v>Aminoglycosides</v>
      </c>
      <c r="Q174" s="78" t="str">
        <f>Données_ATB!BS173</f>
        <v/>
      </c>
      <c r="R174" s="79" t="str">
        <f>Données_ATB!BT173</f>
        <v/>
      </c>
      <c r="S174" s="78"/>
      <c r="T174" s="78"/>
      <c r="U174" s="77" t="str">
        <f ca="1"/>
        <v>CONCENTRAT VO 59-2 NEOMYCINE 40 LAPIN-VOLAILLE-PORC</v>
      </c>
      <c r="V174" s="79" t="e">
        <f ca="1"/>
        <v>#N/A</v>
      </c>
      <c r="W174" s="102"/>
      <c r="X174" s="8"/>
      <c r="Y174" s="8"/>
      <c r="Z174" s="8"/>
      <c r="AA174" s="8"/>
      <c r="AB174" s="102"/>
      <c r="AC174" s="8"/>
      <c r="AD174" s="8"/>
      <c r="AE174" s="8"/>
      <c r="AF174" s="8"/>
      <c r="AG174" s="8"/>
      <c r="AH174" s="8"/>
      <c r="AI174" s="8"/>
      <c r="AJ174" s="8"/>
      <c r="AK174" s="8"/>
      <c r="AL174" s="8"/>
      <c r="AM174" s="8"/>
      <c r="AN174" s="8"/>
      <c r="AO174" s="8"/>
      <c r="AP174" s="8"/>
      <c r="AQ174" s="8"/>
      <c r="AR174" s="8"/>
      <c r="AS174" s="8"/>
      <c r="AT174" s="97"/>
      <c r="AV174" s="56"/>
      <c r="AW174" s="8"/>
      <c r="AX174" s="8"/>
      <c r="AY174" s="8"/>
      <c r="AZ174" s="8"/>
      <c r="BA174" s="8"/>
      <c r="BB174" s="8"/>
      <c r="BC174" s="8"/>
      <c r="BD174" s="102" t="str">
        <f t="shared" si="105"/>
        <v/>
      </c>
      <c r="BE174" s="56" t="str">
        <f t="shared" si="106"/>
        <v>CONCENTRAT VO 59-2 NEOMYCINE 40 LAPIN-VOLAILLE-PORC</v>
      </c>
      <c r="BF174" s="204" t="e">
        <f>IF(IF(BN$2="Catégorie",IF(BN$3="Toutes",SUMIFS('Étape 1 - à remplir'!$F$31:$F$400,'Étape 1 - à remplir'!$E$31:$E$400,MASQ2!BE174,'Étape 1 - à remplir'!$G$31:$G$400,"lots"),SUMIFS('Étape 1 - à remplir'!$F$31:$F$400,'Étape 1 - à remplir'!$E$31:$E$400,MASQ2!BE174,'Étape 1 - à remplir'!$C$31:$C$400,BN$3)),IF(BN$2="Âge",IF(BN$3="Tous",SUMIFS('Étape 1 - à remplir'!$F$31:$F$400,'Étape 1 - à remplir'!$E$31:$E$400,MASQ2!BE174,'Étape 1 - à remplir'!$G$31:$G$400,"lots"),SUMIFS('Étape 1 - à remplir'!$F$31:$F$400,'Étape 1 - à remplir'!$E$31:$E$400,MASQ2!BE174,'Étape 1 - à remplir'!$P$31:$P$400,BN$3,'Étape 1 - à remplir'!$G$31:$G$400,"lots")),IF(BN$2="Atelier",IF(BN$3="Tous",SUMIFS('Étape 1 - à remplir'!$F$31:$F$400,'Étape 1 - à remplir'!$E$31:$E$400,MASQ2!BE174,'Étape 1 - à remplir'!$G$31:$G$400,"lots"),SUMIFS('Étape 1 - à remplir'!$F$31:$F$400,'Étape 1 - à remplir'!$E$31:$E$400,MASQ2!BE174,'Étape 1 - à remplir'!$O$31:$O$400,BN$3,'Étape 1 - à remplir'!$G$31:$G$400,"lots")),IF(BN$2="Espèce",IF(BN$3="Tous",SUMIFS('Étape 1 - à remplir'!$F$31:$F$400,'Étape 1 - à remplir'!$E$31:$E$400,MASQ2!BE174,'Étape 1 - à remplir'!$G$31:$G$400,"lots"),SUMIFS('Étape 1 - à remplir'!$F$31:$F$400,'Étape 1 - à remplir'!$E$31:$E$400,MASQ2!BE174,'Étape 1 - à remplir'!$N$31:$N$400,BN$3,'Étape 1 - à remplir'!$G$31:$G$400,"lots"))))))=0,NA(),IF(BN$2="Catégorie",IF(BN$3="Toutes",SUMIFS('Étape 1 - à remplir'!$F$31:$F$400,'Étape 1 - à remplir'!$E$31:$E$400,MASQ2!BE174,'Étape 1 - à remplir'!$G$31:$G$400,"lots"),SUMIFS('Étape 1 - à remplir'!$F$31:$F$400,'Étape 1 - à remplir'!$E$31:$E$400,MASQ2!BE174,'Étape 1 - à remplir'!$C$31:$C$400,BN$3)),IF(BN$2="Âge",IF(BN$3="Tous",SUMIFS('Étape 1 - à remplir'!$F$31:$F$400,'Étape 1 - à remplir'!$E$31:$E$400,MASQ2!BE174,'Étape 1 - à remplir'!$G$31:$G$400,"lots"),SUMIFS('Étape 1 - à remplir'!$F$31:$F$400,'Étape 1 - à remplir'!$E$31:$E$400,MASQ2!BE174,'Étape 1 - à remplir'!$P$31:$P$400,BN$3,'Étape 1 - à remplir'!$G$31:$G$400,"lots")),IF(BN$2="Atelier",IF(BN$3="Tous",SUMIFS('Étape 1 - à remplir'!$F$31:$F$400,'Étape 1 - à remplir'!$E$31:$E$400,MASQ2!BE174,'Étape 1 - à remplir'!$G$31:$G$400,"lots"),SUMIFS('Étape 1 - à remplir'!$F$31:$F$400,'Étape 1 - à remplir'!$E$31:$E$400,MASQ2!BE174,'Étape 1 - à remplir'!$O$31:$O$400,BN$3,'Étape 1 - à remplir'!$G$31:$G$400,"lots")),IF(BN$2="Espèce",IF(BN$3="Tous",SUMIFS('Étape 1 - à remplir'!$F$31:$F$400,'Étape 1 - à remplir'!$E$31:$E$400,MASQ2!BE174,'Étape 1 - à remplir'!$G$31:$G$400,"lots"),SUMIFS('Étape 1 - à remplir'!$F$31:$F$400,'Étape 1 - à remplir'!$E$31:$E$400,MASQ2!BE174,'Étape 1 - à remplir'!$N$31:$N$400,BN$3,'Étape 1 - à remplir'!$G$31:$G$400,"lots")))))))</f>
        <v>#N/A</v>
      </c>
      <c r="BG174" s="204">
        <f t="shared" si="121"/>
        <v>0</v>
      </c>
      <c r="BH174" s="204" t="str">
        <f t="shared" si="107"/>
        <v>Néomycine</v>
      </c>
      <c r="BI174" s="204" t="str">
        <f t="shared" si="108"/>
        <v/>
      </c>
      <c r="BJ174" s="204" t="str">
        <f t="shared" si="109"/>
        <v/>
      </c>
      <c r="BK174" s="204" t="str">
        <f t="shared" si="110"/>
        <v>Aminoglycosides</v>
      </c>
      <c r="BL174" s="204" t="str">
        <f t="shared" si="111"/>
        <v/>
      </c>
      <c r="BM174" s="97" t="str">
        <f t="shared" si="112"/>
        <v/>
      </c>
      <c r="BN174" s="78"/>
      <c r="BO174" s="78"/>
      <c r="BP174" s="77" t="str">
        <f ca="1"/>
        <v>CONCENTRAT VO 59-2 NEOMYCINE 40 LAPIN-VOLAILLE-PORC</v>
      </c>
      <c r="BQ174" s="79" t="e">
        <f ca="1"/>
        <v>#N/A</v>
      </c>
      <c r="BR174" s="102"/>
      <c r="BS174" s="8"/>
      <c r="BT174" s="8"/>
      <c r="BU174" s="8"/>
      <c r="BV174" s="8"/>
      <c r="BW174" s="8"/>
      <c r="BX174" s="8"/>
      <c r="BY174" s="8"/>
      <c r="BZ174" s="8"/>
      <c r="CA174" s="8"/>
      <c r="CB174" s="8"/>
      <c r="CC174" s="8"/>
      <c r="CD174" s="8"/>
      <c r="CE174" s="8"/>
      <c r="CF174" s="8"/>
      <c r="CG174" s="8"/>
      <c r="CH174" s="8"/>
      <c r="CI174" s="8"/>
      <c r="CJ174" s="8"/>
      <c r="CK174" s="8"/>
      <c r="CL174" s="8"/>
      <c r="CM174" s="8"/>
      <c r="CN174" s="8"/>
      <c r="CO174" s="97"/>
      <c r="CQ174" s="56"/>
      <c r="CR174" s="8"/>
      <c r="CS174" s="8"/>
      <c r="CT174" s="8"/>
      <c r="CU174" s="8"/>
      <c r="CV174" s="8"/>
      <c r="CW174" s="8"/>
      <c r="CX174" s="8"/>
      <c r="CY174" s="102" t="str">
        <f t="shared" si="113"/>
        <v/>
      </c>
      <c r="CZ174" s="56" t="str">
        <f t="shared" si="114"/>
        <v>CONCENTRAT VO 59-2 NEOMYCINE 40 LAPIN-VOLAILLE-PORC</v>
      </c>
      <c r="DA174" s="204" t="e">
        <f>IF(IF(DI$2="Catégorie",IF(DI$3="Toutes",SUMIFS('Étape 1 - à remplir'!$F$31:$F$400,'Étape 1 - à remplir'!$E$31:$E$400,MASQ2!CZ174,'Étape 1 - à remplir'!$G$31:$G$400,"kg"),SUMIFS('Étape 1 - à remplir'!$F$31:$F$400,'Étape 1 - à remplir'!$E$31:$E$400,MASQ2!CZ174,'Étape 1 - à remplir'!$C$31:$C$400,DI$3)),IF(DI$2="Âge",IF(DI$3="Tous",SUMIFS('Étape 1 - à remplir'!$F$31:$F$400,'Étape 1 - à remplir'!$E$31:$E$400,MASQ2!CZ174,'Étape 1 - à remplir'!$G$31:$G$400,"kg"),SUMIFS('Étape 1 - à remplir'!$F$31:$F$400,'Étape 1 - à remplir'!$E$31:$E$400,MASQ2!CZ174,'Étape 1 - à remplir'!$P$31:$P$400,DI$3,'Étape 1 - à remplir'!$G$31:$G$400,"kg")),IF(DI$2="Atelier",IF(DI$3="Tous",SUMIFS('Étape 1 - à remplir'!$F$31:$F$400,'Étape 1 - à remplir'!$E$31:$E$400,MASQ2!CZ174,'Étape 1 - à remplir'!$G$31:$G$400,"kg"),SUMIFS('Étape 1 - à remplir'!$F$31:$F$400,'Étape 1 - à remplir'!$E$31:$E$400,MASQ2!CZ174,'Étape 1 - à remplir'!$O$31:$O$400,DI$3,'Étape 1 - à remplir'!$G$31:$G$400,"kg")),IF(DI$2="Espèce",IF(DI$3="Tous",SUMIFS('Étape 1 - à remplir'!$F$31:$F$400,'Étape 1 - à remplir'!$E$31:$E$400,MASQ2!CZ174,'Étape 1 - à remplir'!$G$31:$G$400,"kg"),SUMIFS('Étape 1 - à remplir'!$F$31:$F$400,'Étape 1 - à remplir'!$E$31:$E$400,MASQ2!CZ174,'Étape 1 - à remplir'!$N$31:$N$400,DI$3,'Étape 1 - à remplir'!$G$31:$G$400,"kg"))))))=0,NA(),IF(DI$2="Catégorie",IF(DI$3="Toutes",SUMIFS('Étape 1 - à remplir'!$F$31:$F$400,'Étape 1 - à remplir'!$E$31:$E$400,MASQ2!CZ174,'Étape 1 - à remplir'!$G$31:$G$400,"kg"),SUMIFS('Étape 1 - à remplir'!$F$31:$F$400,'Étape 1 - à remplir'!$E$31:$E$400,MASQ2!CZ174,'Étape 1 - à remplir'!$C$31:$C$400,DI$3)),IF(DI$2="Âge",IF(DI$3="Tous",SUMIFS('Étape 1 - à remplir'!$F$31:$F$400,'Étape 1 - à remplir'!$E$31:$E$400,MASQ2!CZ174,'Étape 1 - à remplir'!$G$31:$G$400,"kg"),SUMIFS('Étape 1 - à remplir'!$F$31:$F$400,'Étape 1 - à remplir'!$E$31:$E$400,MASQ2!CZ174,'Étape 1 - à remplir'!$P$31:$P$400,DI$3,'Étape 1 - à remplir'!$G$31:$G$400,"kg")),IF(DI$2="Atelier",IF(DI$3="Tous",SUMIFS('Étape 1 - à remplir'!$F$31:$F$400,'Étape 1 - à remplir'!$E$31:$E$400,MASQ2!CZ174,'Étape 1 - à remplir'!$G$31:$G$400,"kg"),SUMIFS('Étape 1 - à remplir'!$F$31:$F$400,'Étape 1 - à remplir'!$E$31:$E$400,MASQ2!CZ174,'Étape 1 - à remplir'!$O$31:$O$400,DI$3,'Étape 1 - à remplir'!$G$31:$G$400,"kg")),IF(DI$2="Espèce",IF(DI$3="Tous",SUMIFS('Étape 1 - à remplir'!$F$31:$F$400,'Étape 1 - à remplir'!$E$31:$E$400,MASQ2!CZ174,'Étape 1 - à remplir'!$G$31:$G$400,"kg"),SUMIFS('Étape 1 - à remplir'!$F$31:$F$400,'Étape 1 - à remplir'!$E$31:$E$400,MASQ2!CZ174,'Étape 1 - à remplir'!$N$31:$N$400,DI$3,'Étape 1 - à remplir'!$G$31:$G$400,"kg")))))))</f>
        <v>#N/A</v>
      </c>
      <c r="DB174" s="104">
        <f t="shared" si="122"/>
        <v>0</v>
      </c>
      <c r="DC174" s="204" t="str">
        <f t="shared" si="115"/>
        <v>Néomycine</v>
      </c>
      <c r="DD174" s="204" t="str">
        <f t="shared" si="116"/>
        <v/>
      </c>
      <c r="DE174" s="204" t="str">
        <f t="shared" si="117"/>
        <v/>
      </c>
      <c r="DF174" s="204" t="str">
        <f t="shared" si="118"/>
        <v>Aminoglycosides</v>
      </c>
      <c r="DG174" s="204" t="str">
        <f t="shared" si="119"/>
        <v/>
      </c>
      <c r="DH174" s="97" t="str">
        <f t="shared" si="120"/>
        <v/>
      </c>
      <c r="DI174" s="78"/>
      <c r="DJ174" s="78"/>
      <c r="DK174" s="77" t="str">
        <f ca="1"/>
        <v>CONCENTRAT VO 59-2 NEOMYCINE 40 LAPIN-VOLAILLE-PORC</v>
      </c>
      <c r="DL174" s="79" t="e">
        <f ca="1"/>
        <v>#N/A</v>
      </c>
      <c r="DM174" s="102"/>
      <c r="DN174" s="8"/>
      <c r="DO174" s="8"/>
      <c r="DP174" s="8"/>
      <c r="DQ174" s="8"/>
      <c r="DR174" s="8"/>
      <c r="DS174" s="8"/>
      <c r="DT174" s="8"/>
      <c r="DU174" s="8"/>
      <c r="DV174" s="8"/>
      <c r="DW174" s="8"/>
      <c r="DX174" s="8"/>
      <c r="DY174" s="8"/>
      <c r="DZ174" s="8"/>
      <c r="EA174" s="8"/>
      <c r="EB174" s="8"/>
      <c r="EC174" s="8"/>
      <c r="ED174" s="8"/>
      <c r="EE174" s="8"/>
      <c r="EF174" s="8"/>
      <c r="EG174" s="8"/>
      <c r="EH174" s="8"/>
      <c r="EI174" s="8"/>
      <c r="EJ174" s="97"/>
    </row>
    <row r="175" spans="1:140" x14ac:dyDescent="0.25">
      <c r="A175" s="56"/>
      <c r="B175" s="8"/>
      <c r="C175" s="8"/>
      <c r="D175" s="8"/>
      <c r="E175" s="8"/>
      <c r="F175" s="8"/>
      <c r="G175" s="8"/>
      <c r="H175" s="8"/>
      <c r="I175" s="102" t="str">
        <f>INDEX(Données_ATB!BE:BV,MATCH(MASQ2!J175,Données_ATB!BE:BE,0),18)</f>
        <v/>
      </c>
      <c r="J175" s="77" t="str">
        <f>Données_ATB!BE174</f>
        <v>CORTEXILINE</v>
      </c>
      <c r="K175" s="204" t="e">
        <f>IF(IF(S$2="Catégorie",IF(S$3="Toutes",SUMIFS('Étape 1 - à remplir'!$F$31:$F$400,'Étape 1 - à remplir'!$E$31:$E$400,MASQ2!J175,'Étape 1 - à remplir'!$G$31:$G$400,"animaux"),SUMIFS('Étape 1 - à remplir'!$F$31:$F$400,'Étape 1 - à remplir'!$E$31:$E$400,MASQ2!J175,'Étape 1 - à remplir'!$C$31:$C$400,S$3)),IF(S$2="Âge",IF(S$3="Tous",SUMIFS('Étape 1 - à remplir'!$F$31:$F$400,'Étape 1 - à remplir'!$E$31:$E$400,MASQ2!J175,'Étape 1 - à remplir'!$G$31:$G$400,"animaux"),SUMIFS('Étape 1 - à remplir'!$F$31:$F$400,'Étape 1 - à remplir'!$E$31:$E$400,MASQ2!J175,'Étape 1 - à remplir'!$P$31:$P$400,S$3)),IF(S$2="Atelier",IF(S$3="Tous",SUMIFS('Étape 1 - à remplir'!$F$31:$F$400,'Étape 1 - à remplir'!$E$31:$E$400,MASQ2!J175,'Étape 1 - à remplir'!$G$31:$G$400,"animaux"),SUMIFS('Étape 1 - à remplir'!$F$31:$F$400,'Étape 1 - à remplir'!$E$31:$E$400,MASQ2!J175,'Étape 1 - à remplir'!$O$31:$O$400,S$3)),IF(S$2="Espèce",IF(S$3="Tous",SUMIFS('Étape 1 - à remplir'!$F$31:$F$400,'Étape 1 - à remplir'!$E$31:$E$400,MASQ2!J175,'Étape 1 - à remplir'!$G$31:$G$400,"animaux"),SUMIFS('Étape 1 - à remplir'!$F$31:$F$400,'Étape 1 - à remplir'!$E$31:$E$400,MASQ2!J175,'Étape 1 - à remplir'!$N$31:$N$400,S$3))))))=0,NA(),IF(S$2="Catégorie",IF(S$3="Toutes",SUMIFS('Étape 1 - à remplir'!$F$31:$F$400,'Étape 1 - à remplir'!$E$31:$E$400,MASQ2!J175,'Étape 1 - à remplir'!$G$31:$G$400,"animaux"),SUMIFS('Étape 1 - à remplir'!$F$31:$F$400,'Étape 1 - à remplir'!$E$31:$E$400,MASQ2!J175,'Étape 1 - à remplir'!$C$31:$C$400,S$3)),IF(S$2="Âge",IF(S$3="Tous",SUMIFS('Étape 1 - à remplir'!$F$31:$F$400,'Étape 1 - à remplir'!$E$31:$E$400,MASQ2!J175,'Étape 1 - à remplir'!$G$31:$G$400,"animaux"),SUMIFS('Étape 1 - à remplir'!$F$31:$F$400,'Étape 1 - à remplir'!$E$31:$E$400,MASQ2!J175,'Étape 1 - à remplir'!$P$31:$P$400,S$3)),IF(S$2="Atelier",IF(S$3="Tous",SUMIFS('Étape 1 - à remplir'!$F$31:$F$400,'Étape 1 - à remplir'!$E$31:$E$400,MASQ2!J175,'Étape 1 - à remplir'!$G$31:$G$400,"animaux"),SUMIFS('Étape 1 - à remplir'!$F$31:$F$400,'Étape 1 - à remplir'!$E$31:$E$400,MASQ2!J175,'Étape 1 - à remplir'!$O$31:$O$400,S$3)),IF(S$2="Espèce",IF(S$3="Tous",SUMIFS('Étape 1 - à remplir'!$F$31:$F$400,'Étape 1 - à remplir'!$E$31:$E$400,MASQ2!J175,'Étape 1 - à remplir'!$G$31:$G$400,"animaux"),SUMIFS('Étape 1 - à remplir'!$F$31:$F$400,'Étape 1 - à remplir'!$E$31:$E$400,MASQ2!J175,'Étape 1 - à remplir'!$N$31:$N$400,S$3)))))))</f>
        <v>#N/A</v>
      </c>
      <c r="L175" s="97">
        <f t="shared" si="123"/>
        <v>0</v>
      </c>
      <c r="M175" s="56" t="str">
        <f>Données_ATB!BN174</f>
        <v>Néomycine</v>
      </c>
      <c r="N175" s="204" t="str">
        <f>Données_ATB!BO174</f>
        <v>Benzylpénicilline</v>
      </c>
      <c r="O175" s="97" t="str">
        <f>Données_ATB!BP174</f>
        <v/>
      </c>
      <c r="P175" s="77" t="str">
        <f>Données_ATB!BR174</f>
        <v>Aminoglycosides</v>
      </c>
      <c r="Q175" s="78" t="str">
        <f>Données_ATB!BS174</f>
        <v>Penicillines</v>
      </c>
      <c r="R175" s="79" t="str">
        <f>Données_ATB!BT174</f>
        <v/>
      </c>
      <c r="S175" s="78"/>
      <c r="T175" s="78"/>
      <c r="U175" s="77" t="str">
        <f ca="1"/>
        <v>CORTEXILINE</v>
      </c>
      <c r="V175" s="79" t="e">
        <f ca="1"/>
        <v>#N/A</v>
      </c>
      <c r="W175" s="102"/>
      <c r="X175" s="8"/>
      <c r="Y175" s="8"/>
      <c r="Z175" s="8"/>
      <c r="AA175" s="8"/>
      <c r="AB175" s="102"/>
      <c r="AC175" s="8"/>
      <c r="AD175" s="8"/>
      <c r="AE175" s="8"/>
      <c r="AF175" s="8"/>
      <c r="AG175" s="8"/>
      <c r="AH175" s="8"/>
      <c r="AI175" s="8"/>
      <c r="AJ175" s="8"/>
      <c r="AK175" s="8"/>
      <c r="AL175" s="8"/>
      <c r="AM175" s="8"/>
      <c r="AN175" s="8"/>
      <c r="AO175" s="8"/>
      <c r="AP175" s="8"/>
      <c r="AQ175" s="8"/>
      <c r="AR175" s="8"/>
      <c r="AS175" s="8"/>
      <c r="AT175" s="97"/>
      <c r="AV175" s="56"/>
      <c r="AW175" s="8"/>
      <c r="AX175" s="8"/>
      <c r="AY175" s="8"/>
      <c r="AZ175" s="8"/>
      <c r="BA175" s="8"/>
      <c r="BB175" s="8"/>
      <c r="BC175" s="8"/>
      <c r="BD175" s="102" t="str">
        <f t="shared" si="105"/>
        <v/>
      </c>
      <c r="BE175" s="56" t="str">
        <f t="shared" si="106"/>
        <v>CORTEXILINE</v>
      </c>
      <c r="BF175" s="204" t="e">
        <f>IF(IF(BN$2="Catégorie",IF(BN$3="Toutes",SUMIFS('Étape 1 - à remplir'!$F$31:$F$400,'Étape 1 - à remplir'!$E$31:$E$400,MASQ2!BE175,'Étape 1 - à remplir'!$G$31:$G$400,"lots"),SUMIFS('Étape 1 - à remplir'!$F$31:$F$400,'Étape 1 - à remplir'!$E$31:$E$400,MASQ2!BE175,'Étape 1 - à remplir'!$C$31:$C$400,BN$3)),IF(BN$2="Âge",IF(BN$3="Tous",SUMIFS('Étape 1 - à remplir'!$F$31:$F$400,'Étape 1 - à remplir'!$E$31:$E$400,MASQ2!BE175,'Étape 1 - à remplir'!$G$31:$G$400,"lots"),SUMIFS('Étape 1 - à remplir'!$F$31:$F$400,'Étape 1 - à remplir'!$E$31:$E$400,MASQ2!BE175,'Étape 1 - à remplir'!$P$31:$P$400,BN$3,'Étape 1 - à remplir'!$G$31:$G$400,"lots")),IF(BN$2="Atelier",IF(BN$3="Tous",SUMIFS('Étape 1 - à remplir'!$F$31:$F$400,'Étape 1 - à remplir'!$E$31:$E$400,MASQ2!BE175,'Étape 1 - à remplir'!$G$31:$G$400,"lots"),SUMIFS('Étape 1 - à remplir'!$F$31:$F$400,'Étape 1 - à remplir'!$E$31:$E$400,MASQ2!BE175,'Étape 1 - à remplir'!$O$31:$O$400,BN$3,'Étape 1 - à remplir'!$G$31:$G$400,"lots")),IF(BN$2="Espèce",IF(BN$3="Tous",SUMIFS('Étape 1 - à remplir'!$F$31:$F$400,'Étape 1 - à remplir'!$E$31:$E$400,MASQ2!BE175,'Étape 1 - à remplir'!$G$31:$G$400,"lots"),SUMIFS('Étape 1 - à remplir'!$F$31:$F$400,'Étape 1 - à remplir'!$E$31:$E$400,MASQ2!BE175,'Étape 1 - à remplir'!$N$31:$N$400,BN$3,'Étape 1 - à remplir'!$G$31:$G$400,"lots"))))))=0,NA(),IF(BN$2="Catégorie",IF(BN$3="Toutes",SUMIFS('Étape 1 - à remplir'!$F$31:$F$400,'Étape 1 - à remplir'!$E$31:$E$400,MASQ2!BE175,'Étape 1 - à remplir'!$G$31:$G$400,"lots"),SUMIFS('Étape 1 - à remplir'!$F$31:$F$400,'Étape 1 - à remplir'!$E$31:$E$400,MASQ2!BE175,'Étape 1 - à remplir'!$C$31:$C$400,BN$3)),IF(BN$2="Âge",IF(BN$3="Tous",SUMIFS('Étape 1 - à remplir'!$F$31:$F$400,'Étape 1 - à remplir'!$E$31:$E$400,MASQ2!BE175,'Étape 1 - à remplir'!$G$31:$G$400,"lots"),SUMIFS('Étape 1 - à remplir'!$F$31:$F$400,'Étape 1 - à remplir'!$E$31:$E$400,MASQ2!BE175,'Étape 1 - à remplir'!$P$31:$P$400,BN$3,'Étape 1 - à remplir'!$G$31:$G$400,"lots")),IF(BN$2="Atelier",IF(BN$3="Tous",SUMIFS('Étape 1 - à remplir'!$F$31:$F$400,'Étape 1 - à remplir'!$E$31:$E$400,MASQ2!BE175,'Étape 1 - à remplir'!$G$31:$G$400,"lots"),SUMIFS('Étape 1 - à remplir'!$F$31:$F$400,'Étape 1 - à remplir'!$E$31:$E$400,MASQ2!BE175,'Étape 1 - à remplir'!$O$31:$O$400,BN$3,'Étape 1 - à remplir'!$G$31:$G$400,"lots")),IF(BN$2="Espèce",IF(BN$3="Tous",SUMIFS('Étape 1 - à remplir'!$F$31:$F$400,'Étape 1 - à remplir'!$E$31:$E$400,MASQ2!BE175,'Étape 1 - à remplir'!$G$31:$G$400,"lots"),SUMIFS('Étape 1 - à remplir'!$F$31:$F$400,'Étape 1 - à remplir'!$E$31:$E$400,MASQ2!BE175,'Étape 1 - à remplir'!$N$31:$N$400,BN$3,'Étape 1 - à remplir'!$G$31:$G$400,"lots")))))))</f>
        <v>#N/A</v>
      </c>
      <c r="BG175" s="204">
        <f t="shared" si="121"/>
        <v>0</v>
      </c>
      <c r="BH175" s="204" t="str">
        <f t="shared" si="107"/>
        <v>Néomycine</v>
      </c>
      <c r="BI175" s="204" t="str">
        <f t="shared" si="108"/>
        <v>Benzylpénicilline</v>
      </c>
      <c r="BJ175" s="204" t="str">
        <f t="shared" si="109"/>
        <v/>
      </c>
      <c r="BK175" s="204" t="str">
        <f t="shared" si="110"/>
        <v>Aminoglycosides</v>
      </c>
      <c r="BL175" s="204" t="str">
        <f t="shared" si="111"/>
        <v>Penicillines</v>
      </c>
      <c r="BM175" s="97" t="str">
        <f t="shared" si="112"/>
        <v/>
      </c>
      <c r="BN175" s="78"/>
      <c r="BO175" s="78"/>
      <c r="BP175" s="77" t="str">
        <f ca="1"/>
        <v>CORTEXILINE</v>
      </c>
      <c r="BQ175" s="79" t="e">
        <f ca="1"/>
        <v>#N/A</v>
      </c>
      <c r="BR175" s="102"/>
      <c r="BS175" s="8"/>
      <c r="BT175" s="8"/>
      <c r="BU175" s="8"/>
      <c r="BV175" s="8"/>
      <c r="BW175" s="8"/>
      <c r="BX175" s="8"/>
      <c r="BY175" s="8"/>
      <c r="BZ175" s="8"/>
      <c r="CA175" s="8"/>
      <c r="CB175" s="8"/>
      <c r="CC175" s="8"/>
      <c r="CD175" s="8"/>
      <c r="CE175" s="8"/>
      <c r="CF175" s="8"/>
      <c r="CG175" s="8"/>
      <c r="CH175" s="8"/>
      <c r="CI175" s="8"/>
      <c r="CJ175" s="8"/>
      <c r="CK175" s="8"/>
      <c r="CL175" s="8"/>
      <c r="CM175" s="8"/>
      <c r="CN175" s="8"/>
      <c r="CO175" s="97"/>
      <c r="CQ175" s="56"/>
      <c r="CR175" s="8"/>
      <c r="CS175" s="8"/>
      <c r="CT175" s="8"/>
      <c r="CU175" s="8"/>
      <c r="CV175" s="8"/>
      <c r="CW175" s="8"/>
      <c r="CX175" s="8"/>
      <c r="CY175" s="102" t="str">
        <f t="shared" si="113"/>
        <v/>
      </c>
      <c r="CZ175" s="56" t="str">
        <f t="shared" si="114"/>
        <v>CORTEXILINE</v>
      </c>
      <c r="DA175" s="204" t="e">
        <f>IF(IF(DI$2="Catégorie",IF(DI$3="Toutes",SUMIFS('Étape 1 - à remplir'!$F$31:$F$400,'Étape 1 - à remplir'!$E$31:$E$400,MASQ2!CZ175,'Étape 1 - à remplir'!$G$31:$G$400,"kg"),SUMIFS('Étape 1 - à remplir'!$F$31:$F$400,'Étape 1 - à remplir'!$E$31:$E$400,MASQ2!CZ175,'Étape 1 - à remplir'!$C$31:$C$400,DI$3)),IF(DI$2="Âge",IF(DI$3="Tous",SUMIFS('Étape 1 - à remplir'!$F$31:$F$400,'Étape 1 - à remplir'!$E$31:$E$400,MASQ2!CZ175,'Étape 1 - à remplir'!$G$31:$G$400,"kg"),SUMIFS('Étape 1 - à remplir'!$F$31:$F$400,'Étape 1 - à remplir'!$E$31:$E$400,MASQ2!CZ175,'Étape 1 - à remplir'!$P$31:$P$400,DI$3,'Étape 1 - à remplir'!$G$31:$G$400,"kg")),IF(DI$2="Atelier",IF(DI$3="Tous",SUMIFS('Étape 1 - à remplir'!$F$31:$F$400,'Étape 1 - à remplir'!$E$31:$E$400,MASQ2!CZ175,'Étape 1 - à remplir'!$G$31:$G$400,"kg"),SUMIFS('Étape 1 - à remplir'!$F$31:$F$400,'Étape 1 - à remplir'!$E$31:$E$400,MASQ2!CZ175,'Étape 1 - à remplir'!$O$31:$O$400,DI$3,'Étape 1 - à remplir'!$G$31:$G$400,"kg")),IF(DI$2="Espèce",IF(DI$3="Tous",SUMIFS('Étape 1 - à remplir'!$F$31:$F$400,'Étape 1 - à remplir'!$E$31:$E$400,MASQ2!CZ175,'Étape 1 - à remplir'!$G$31:$G$400,"kg"),SUMIFS('Étape 1 - à remplir'!$F$31:$F$400,'Étape 1 - à remplir'!$E$31:$E$400,MASQ2!CZ175,'Étape 1 - à remplir'!$N$31:$N$400,DI$3,'Étape 1 - à remplir'!$G$31:$G$400,"kg"))))))=0,NA(),IF(DI$2="Catégorie",IF(DI$3="Toutes",SUMIFS('Étape 1 - à remplir'!$F$31:$F$400,'Étape 1 - à remplir'!$E$31:$E$400,MASQ2!CZ175,'Étape 1 - à remplir'!$G$31:$G$400,"kg"),SUMIFS('Étape 1 - à remplir'!$F$31:$F$400,'Étape 1 - à remplir'!$E$31:$E$400,MASQ2!CZ175,'Étape 1 - à remplir'!$C$31:$C$400,DI$3)),IF(DI$2="Âge",IF(DI$3="Tous",SUMIFS('Étape 1 - à remplir'!$F$31:$F$400,'Étape 1 - à remplir'!$E$31:$E$400,MASQ2!CZ175,'Étape 1 - à remplir'!$G$31:$G$400,"kg"),SUMIFS('Étape 1 - à remplir'!$F$31:$F$400,'Étape 1 - à remplir'!$E$31:$E$400,MASQ2!CZ175,'Étape 1 - à remplir'!$P$31:$P$400,DI$3,'Étape 1 - à remplir'!$G$31:$G$400,"kg")),IF(DI$2="Atelier",IF(DI$3="Tous",SUMIFS('Étape 1 - à remplir'!$F$31:$F$400,'Étape 1 - à remplir'!$E$31:$E$400,MASQ2!CZ175,'Étape 1 - à remplir'!$G$31:$G$400,"kg"),SUMIFS('Étape 1 - à remplir'!$F$31:$F$400,'Étape 1 - à remplir'!$E$31:$E$400,MASQ2!CZ175,'Étape 1 - à remplir'!$O$31:$O$400,DI$3,'Étape 1 - à remplir'!$G$31:$G$400,"kg")),IF(DI$2="Espèce",IF(DI$3="Tous",SUMIFS('Étape 1 - à remplir'!$F$31:$F$400,'Étape 1 - à remplir'!$E$31:$E$400,MASQ2!CZ175,'Étape 1 - à remplir'!$G$31:$G$400,"kg"),SUMIFS('Étape 1 - à remplir'!$F$31:$F$400,'Étape 1 - à remplir'!$E$31:$E$400,MASQ2!CZ175,'Étape 1 - à remplir'!$N$31:$N$400,DI$3,'Étape 1 - à remplir'!$G$31:$G$400,"kg")))))))</f>
        <v>#N/A</v>
      </c>
      <c r="DB175" s="104">
        <f t="shared" si="122"/>
        <v>0</v>
      </c>
      <c r="DC175" s="204" t="str">
        <f t="shared" si="115"/>
        <v>Néomycine</v>
      </c>
      <c r="DD175" s="204" t="str">
        <f t="shared" si="116"/>
        <v>Benzylpénicilline</v>
      </c>
      <c r="DE175" s="204" t="str">
        <f t="shared" si="117"/>
        <v/>
      </c>
      <c r="DF175" s="204" t="str">
        <f t="shared" si="118"/>
        <v>Aminoglycosides</v>
      </c>
      <c r="DG175" s="204" t="str">
        <f t="shared" si="119"/>
        <v>Penicillines</v>
      </c>
      <c r="DH175" s="97" t="str">
        <f t="shared" si="120"/>
        <v/>
      </c>
      <c r="DI175" s="78"/>
      <c r="DJ175" s="78"/>
      <c r="DK175" s="77" t="str">
        <f ca="1"/>
        <v>CORTEXILINE</v>
      </c>
      <c r="DL175" s="79" t="e">
        <f ca="1"/>
        <v>#N/A</v>
      </c>
      <c r="DM175" s="102"/>
      <c r="DN175" s="8"/>
      <c r="DO175" s="8"/>
      <c r="DP175" s="8"/>
      <c r="DQ175" s="8"/>
      <c r="DR175" s="8"/>
      <c r="DS175" s="8"/>
      <c r="DT175" s="8"/>
      <c r="DU175" s="8"/>
      <c r="DV175" s="8"/>
      <c r="DW175" s="8"/>
      <c r="DX175" s="8"/>
      <c r="DY175" s="8"/>
      <c r="DZ175" s="8"/>
      <c r="EA175" s="8"/>
      <c r="EB175" s="8"/>
      <c r="EC175" s="8"/>
      <c r="ED175" s="8"/>
      <c r="EE175" s="8"/>
      <c r="EF175" s="8"/>
      <c r="EG175" s="8"/>
      <c r="EH175" s="8"/>
      <c r="EI175" s="8"/>
      <c r="EJ175" s="97"/>
    </row>
    <row r="176" spans="1:140" x14ac:dyDescent="0.25">
      <c r="A176" s="56"/>
      <c r="B176" s="8"/>
      <c r="C176" s="8"/>
      <c r="D176" s="8"/>
      <c r="E176" s="8"/>
      <c r="F176" s="8"/>
      <c r="G176" s="8"/>
      <c r="H176" s="8"/>
      <c r="I176" s="102" t="str">
        <f>INDEX(Données_ATB!BE:BV,MATCH(MASQ2!J176,Données_ATB!BE:BE,0),18)</f>
        <v/>
      </c>
      <c r="J176" s="77" t="str">
        <f>Données_ATB!BE175</f>
        <v>COVUNIL</v>
      </c>
      <c r="K176" s="204" t="e">
        <f>IF(IF(S$2="Catégorie",IF(S$3="Toutes",SUMIFS('Étape 1 - à remplir'!$F$31:$F$400,'Étape 1 - à remplir'!$E$31:$E$400,MASQ2!J176,'Étape 1 - à remplir'!$G$31:$G$400,"animaux"),SUMIFS('Étape 1 - à remplir'!$F$31:$F$400,'Étape 1 - à remplir'!$E$31:$E$400,MASQ2!J176,'Étape 1 - à remplir'!$C$31:$C$400,S$3)),IF(S$2="Âge",IF(S$3="Tous",SUMIFS('Étape 1 - à remplir'!$F$31:$F$400,'Étape 1 - à remplir'!$E$31:$E$400,MASQ2!J176,'Étape 1 - à remplir'!$G$31:$G$400,"animaux"),SUMIFS('Étape 1 - à remplir'!$F$31:$F$400,'Étape 1 - à remplir'!$E$31:$E$400,MASQ2!J176,'Étape 1 - à remplir'!$P$31:$P$400,S$3)),IF(S$2="Atelier",IF(S$3="Tous",SUMIFS('Étape 1 - à remplir'!$F$31:$F$400,'Étape 1 - à remplir'!$E$31:$E$400,MASQ2!J176,'Étape 1 - à remplir'!$G$31:$G$400,"animaux"),SUMIFS('Étape 1 - à remplir'!$F$31:$F$400,'Étape 1 - à remplir'!$E$31:$E$400,MASQ2!J176,'Étape 1 - à remplir'!$O$31:$O$400,S$3)),IF(S$2="Espèce",IF(S$3="Tous",SUMIFS('Étape 1 - à remplir'!$F$31:$F$400,'Étape 1 - à remplir'!$E$31:$E$400,MASQ2!J176,'Étape 1 - à remplir'!$G$31:$G$400,"animaux"),SUMIFS('Étape 1 - à remplir'!$F$31:$F$400,'Étape 1 - à remplir'!$E$31:$E$400,MASQ2!J176,'Étape 1 - à remplir'!$N$31:$N$400,S$3))))))=0,NA(),IF(S$2="Catégorie",IF(S$3="Toutes",SUMIFS('Étape 1 - à remplir'!$F$31:$F$400,'Étape 1 - à remplir'!$E$31:$E$400,MASQ2!J176,'Étape 1 - à remplir'!$G$31:$G$400,"animaux"),SUMIFS('Étape 1 - à remplir'!$F$31:$F$400,'Étape 1 - à remplir'!$E$31:$E$400,MASQ2!J176,'Étape 1 - à remplir'!$C$31:$C$400,S$3)),IF(S$2="Âge",IF(S$3="Tous",SUMIFS('Étape 1 - à remplir'!$F$31:$F$400,'Étape 1 - à remplir'!$E$31:$E$400,MASQ2!J176,'Étape 1 - à remplir'!$G$31:$G$400,"animaux"),SUMIFS('Étape 1 - à remplir'!$F$31:$F$400,'Étape 1 - à remplir'!$E$31:$E$400,MASQ2!J176,'Étape 1 - à remplir'!$P$31:$P$400,S$3)),IF(S$2="Atelier",IF(S$3="Tous",SUMIFS('Étape 1 - à remplir'!$F$31:$F$400,'Étape 1 - à remplir'!$E$31:$E$400,MASQ2!J176,'Étape 1 - à remplir'!$G$31:$G$400,"animaux"),SUMIFS('Étape 1 - à remplir'!$F$31:$F$400,'Étape 1 - à remplir'!$E$31:$E$400,MASQ2!J176,'Étape 1 - à remplir'!$O$31:$O$400,S$3)),IF(S$2="Espèce",IF(S$3="Tous",SUMIFS('Étape 1 - à remplir'!$F$31:$F$400,'Étape 1 - à remplir'!$E$31:$E$400,MASQ2!J176,'Étape 1 - à remplir'!$G$31:$G$400,"animaux"),SUMIFS('Étape 1 - à remplir'!$F$31:$F$400,'Étape 1 - à remplir'!$E$31:$E$400,MASQ2!J176,'Étape 1 - à remplir'!$N$31:$N$400,S$3)))))))</f>
        <v>#N/A</v>
      </c>
      <c r="L176" s="97">
        <f t="shared" si="123"/>
        <v>0</v>
      </c>
      <c r="M176" s="56" t="str">
        <f>Données_ATB!BN175</f>
        <v>Oxytétracycline</v>
      </c>
      <c r="N176" s="204" t="str">
        <f>Données_ATB!BO175</f>
        <v/>
      </c>
      <c r="O176" s="97" t="str">
        <f>Données_ATB!BP175</f>
        <v/>
      </c>
      <c r="P176" s="77" t="str">
        <f>Données_ATB!BR175</f>
        <v>Tetracyclines</v>
      </c>
      <c r="Q176" s="78" t="str">
        <f>Données_ATB!BS175</f>
        <v/>
      </c>
      <c r="R176" s="79" t="str">
        <f>Données_ATB!BT175</f>
        <v/>
      </c>
      <c r="S176" s="78"/>
      <c r="T176" s="78"/>
      <c r="U176" s="77" t="str">
        <f ca="1"/>
        <v>COVUNIL</v>
      </c>
      <c r="V176" s="79" t="e">
        <f ca="1"/>
        <v>#N/A</v>
      </c>
      <c r="W176" s="102"/>
      <c r="X176" s="8"/>
      <c r="Y176" s="8"/>
      <c r="Z176" s="8"/>
      <c r="AA176" s="8"/>
      <c r="AB176" s="102"/>
      <c r="AC176" s="8"/>
      <c r="AD176" s="8"/>
      <c r="AE176" s="8"/>
      <c r="AF176" s="8"/>
      <c r="AG176" s="8"/>
      <c r="AH176" s="8"/>
      <c r="AI176" s="8"/>
      <c r="AJ176" s="8"/>
      <c r="AK176" s="8"/>
      <c r="AL176" s="8"/>
      <c r="AM176" s="8"/>
      <c r="AN176" s="8"/>
      <c r="AO176" s="8"/>
      <c r="AP176" s="8"/>
      <c r="AQ176" s="8"/>
      <c r="AR176" s="8"/>
      <c r="AS176" s="8"/>
      <c r="AT176" s="97"/>
      <c r="AV176" s="56"/>
      <c r="AW176" s="8"/>
      <c r="AX176" s="8"/>
      <c r="AY176" s="8"/>
      <c r="AZ176" s="8"/>
      <c r="BA176" s="8"/>
      <c r="BB176" s="8"/>
      <c r="BC176" s="8"/>
      <c r="BD176" s="102" t="str">
        <f t="shared" si="105"/>
        <v/>
      </c>
      <c r="BE176" s="56" t="str">
        <f t="shared" si="106"/>
        <v>COVUNIL</v>
      </c>
      <c r="BF176" s="204" t="e">
        <f>IF(IF(BN$2="Catégorie",IF(BN$3="Toutes",SUMIFS('Étape 1 - à remplir'!$F$31:$F$400,'Étape 1 - à remplir'!$E$31:$E$400,MASQ2!BE176,'Étape 1 - à remplir'!$G$31:$G$400,"lots"),SUMIFS('Étape 1 - à remplir'!$F$31:$F$400,'Étape 1 - à remplir'!$E$31:$E$400,MASQ2!BE176,'Étape 1 - à remplir'!$C$31:$C$400,BN$3)),IF(BN$2="Âge",IF(BN$3="Tous",SUMIFS('Étape 1 - à remplir'!$F$31:$F$400,'Étape 1 - à remplir'!$E$31:$E$400,MASQ2!BE176,'Étape 1 - à remplir'!$G$31:$G$400,"lots"),SUMIFS('Étape 1 - à remplir'!$F$31:$F$400,'Étape 1 - à remplir'!$E$31:$E$400,MASQ2!BE176,'Étape 1 - à remplir'!$P$31:$P$400,BN$3,'Étape 1 - à remplir'!$G$31:$G$400,"lots")),IF(BN$2="Atelier",IF(BN$3="Tous",SUMIFS('Étape 1 - à remplir'!$F$31:$F$400,'Étape 1 - à remplir'!$E$31:$E$400,MASQ2!BE176,'Étape 1 - à remplir'!$G$31:$G$400,"lots"),SUMIFS('Étape 1 - à remplir'!$F$31:$F$400,'Étape 1 - à remplir'!$E$31:$E$400,MASQ2!BE176,'Étape 1 - à remplir'!$O$31:$O$400,BN$3,'Étape 1 - à remplir'!$G$31:$G$400,"lots")),IF(BN$2="Espèce",IF(BN$3="Tous",SUMIFS('Étape 1 - à remplir'!$F$31:$F$400,'Étape 1 - à remplir'!$E$31:$E$400,MASQ2!BE176,'Étape 1 - à remplir'!$G$31:$G$400,"lots"),SUMIFS('Étape 1 - à remplir'!$F$31:$F$400,'Étape 1 - à remplir'!$E$31:$E$400,MASQ2!BE176,'Étape 1 - à remplir'!$N$31:$N$400,BN$3,'Étape 1 - à remplir'!$G$31:$G$400,"lots"))))))=0,NA(),IF(BN$2="Catégorie",IF(BN$3="Toutes",SUMIFS('Étape 1 - à remplir'!$F$31:$F$400,'Étape 1 - à remplir'!$E$31:$E$400,MASQ2!BE176,'Étape 1 - à remplir'!$G$31:$G$400,"lots"),SUMIFS('Étape 1 - à remplir'!$F$31:$F$400,'Étape 1 - à remplir'!$E$31:$E$400,MASQ2!BE176,'Étape 1 - à remplir'!$C$31:$C$400,BN$3)),IF(BN$2="Âge",IF(BN$3="Tous",SUMIFS('Étape 1 - à remplir'!$F$31:$F$400,'Étape 1 - à remplir'!$E$31:$E$400,MASQ2!BE176,'Étape 1 - à remplir'!$G$31:$G$400,"lots"),SUMIFS('Étape 1 - à remplir'!$F$31:$F$400,'Étape 1 - à remplir'!$E$31:$E$400,MASQ2!BE176,'Étape 1 - à remplir'!$P$31:$P$400,BN$3,'Étape 1 - à remplir'!$G$31:$G$400,"lots")),IF(BN$2="Atelier",IF(BN$3="Tous",SUMIFS('Étape 1 - à remplir'!$F$31:$F$400,'Étape 1 - à remplir'!$E$31:$E$400,MASQ2!BE176,'Étape 1 - à remplir'!$G$31:$G$400,"lots"),SUMIFS('Étape 1 - à remplir'!$F$31:$F$400,'Étape 1 - à remplir'!$E$31:$E$400,MASQ2!BE176,'Étape 1 - à remplir'!$O$31:$O$400,BN$3,'Étape 1 - à remplir'!$G$31:$G$400,"lots")),IF(BN$2="Espèce",IF(BN$3="Tous",SUMIFS('Étape 1 - à remplir'!$F$31:$F$400,'Étape 1 - à remplir'!$E$31:$E$400,MASQ2!BE176,'Étape 1 - à remplir'!$G$31:$G$400,"lots"),SUMIFS('Étape 1 - à remplir'!$F$31:$F$400,'Étape 1 - à remplir'!$E$31:$E$400,MASQ2!BE176,'Étape 1 - à remplir'!$N$31:$N$400,BN$3,'Étape 1 - à remplir'!$G$31:$G$400,"lots")))))))</f>
        <v>#N/A</v>
      </c>
      <c r="BG176" s="204">
        <f t="shared" si="121"/>
        <v>0</v>
      </c>
      <c r="BH176" s="204" t="str">
        <f t="shared" si="107"/>
        <v>Oxytétracycline</v>
      </c>
      <c r="BI176" s="204" t="str">
        <f t="shared" si="108"/>
        <v/>
      </c>
      <c r="BJ176" s="204" t="str">
        <f t="shared" si="109"/>
        <v/>
      </c>
      <c r="BK176" s="204" t="str">
        <f t="shared" si="110"/>
        <v>Tetracyclines</v>
      </c>
      <c r="BL176" s="204" t="str">
        <f t="shared" si="111"/>
        <v/>
      </c>
      <c r="BM176" s="97" t="str">
        <f t="shared" si="112"/>
        <v/>
      </c>
      <c r="BN176" s="78"/>
      <c r="BO176" s="78"/>
      <c r="BP176" s="77" t="str">
        <f ca="1"/>
        <v>COVUNIL</v>
      </c>
      <c r="BQ176" s="79" t="e">
        <f ca="1"/>
        <v>#N/A</v>
      </c>
      <c r="BR176" s="102"/>
      <c r="BS176" s="8"/>
      <c r="BT176" s="8"/>
      <c r="BU176" s="8"/>
      <c r="BV176" s="8"/>
      <c r="BW176" s="8"/>
      <c r="BX176" s="8"/>
      <c r="BY176" s="8"/>
      <c r="BZ176" s="8"/>
      <c r="CA176" s="8"/>
      <c r="CB176" s="8"/>
      <c r="CC176" s="8"/>
      <c r="CD176" s="8"/>
      <c r="CE176" s="8"/>
      <c r="CF176" s="8"/>
      <c r="CG176" s="8"/>
      <c r="CH176" s="8"/>
      <c r="CI176" s="8"/>
      <c r="CJ176" s="8"/>
      <c r="CK176" s="8"/>
      <c r="CL176" s="8"/>
      <c r="CM176" s="8"/>
      <c r="CN176" s="8"/>
      <c r="CO176" s="97"/>
      <c r="CQ176" s="56"/>
      <c r="CR176" s="8"/>
      <c r="CS176" s="8"/>
      <c r="CT176" s="8"/>
      <c r="CU176" s="8"/>
      <c r="CV176" s="8"/>
      <c r="CW176" s="8"/>
      <c r="CX176" s="8"/>
      <c r="CY176" s="102" t="str">
        <f t="shared" si="113"/>
        <v/>
      </c>
      <c r="CZ176" s="56" t="str">
        <f t="shared" si="114"/>
        <v>COVUNIL</v>
      </c>
      <c r="DA176" s="204" t="e">
        <f>IF(IF(DI$2="Catégorie",IF(DI$3="Toutes",SUMIFS('Étape 1 - à remplir'!$F$31:$F$400,'Étape 1 - à remplir'!$E$31:$E$400,MASQ2!CZ176,'Étape 1 - à remplir'!$G$31:$G$400,"kg"),SUMIFS('Étape 1 - à remplir'!$F$31:$F$400,'Étape 1 - à remplir'!$E$31:$E$400,MASQ2!CZ176,'Étape 1 - à remplir'!$C$31:$C$400,DI$3)),IF(DI$2="Âge",IF(DI$3="Tous",SUMIFS('Étape 1 - à remplir'!$F$31:$F$400,'Étape 1 - à remplir'!$E$31:$E$400,MASQ2!CZ176,'Étape 1 - à remplir'!$G$31:$G$400,"kg"),SUMIFS('Étape 1 - à remplir'!$F$31:$F$400,'Étape 1 - à remplir'!$E$31:$E$400,MASQ2!CZ176,'Étape 1 - à remplir'!$P$31:$P$400,DI$3,'Étape 1 - à remplir'!$G$31:$G$400,"kg")),IF(DI$2="Atelier",IF(DI$3="Tous",SUMIFS('Étape 1 - à remplir'!$F$31:$F$400,'Étape 1 - à remplir'!$E$31:$E$400,MASQ2!CZ176,'Étape 1 - à remplir'!$G$31:$G$400,"kg"),SUMIFS('Étape 1 - à remplir'!$F$31:$F$400,'Étape 1 - à remplir'!$E$31:$E$400,MASQ2!CZ176,'Étape 1 - à remplir'!$O$31:$O$400,DI$3,'Étape 1 - à remplir'!$G$31:$G$400,"kg")),IF(DI$2="Espèce",IF(DI$3="Tous",SUMIFS('Étape 1 - à remplir'!$F$31:$F$400,'Étape 1 - à remplir'!$E$31:$E$400,MASQ2!CZ176,'Étape 1 - à remplir'!$G$31:$G$400,"kg"),SUMIFS('Étape 1 - à remplir'!$F$31:$F$400,'Étape 1 - à remplir'!$E$31:$E$400,MASQ2!CZ176,'Étape 1 - à remplir'!$N$31:$N$400,DI$3,'Étape 1 - à remplir'!$G$31:$G$400,"kg"))))))=0,NA(),IF(DI$2="Catégorie",IF(DI$3="Toutes",SUMIFS('Étape 1 - à remplir'!$F$31:$F$400,'Étape 1 - à remplir'!$E$31:$E$400,MASQ2!CZ176,'Étape 1 - à remplir'!$G$31:$G$400,"kg"),SUMIFS('Étape 1 - à remplir'!$F$31:$F$400,'Étape 1 - à remplir'!$E$31:$E$400,MASQ2!CZ176,'Étape 1 - à remplir'!$C$31:$C$400,DI$3)),IF(DI$2="Âge",IF(DI$3="Tous",SUMIFS('Étape 1 - à remplir'!$F$31:$F$400,'Étape 1 - à remplir'!$E$31:$E$400,MASQ2!CZ176,'Étape 1 - à remplir'!$G$31:$G$400,"kg"),SUMIFS('Étape 1 - à remplir'!$F$31:$F$400,'Étape 1 - à remplir'!$E$31:$E$400,MASQ2!CZ176,'Étape 1 - à remplir'!$P$31:$P$400,DI$3,'Étape 1 - à remplir'!$G$31:$G$400,"kg")),IF(DI$2="Atelier",IF(DI$3="Tous",SUMIFS('Étape 1 - à remplir'!$F$31:$F$400,'Étape 1 - à remplir'!$E$31:$E$400,MASQ2!CZ176,'Étape 1 - à remplir'!$G$31:$G$400,"kg"),SUMIFS('Étape 1 - à remplir'!$F$31:$F$400,'Étape 1 - à remplir'!$E$31:$E$400,MASQ2!CZ176,'Étape 1 - à remplir'!$O$31:$O$400,DI$3,'Étape 1 - à remplir'!$G$31:$G$400,"kg")),IF(DI$2="Espèce",IF(DI$3="Tous",SUMIFS('Étape 1 - à remplir'!$F$31:$F$400,'Étape 1 - à remplir'!$E$31:$E$400,MASQ2!CZ176,'Étape 1 - à remplir'!$G$31:$G$400,"kg"),SUMIFS('Étape 1 - à remplir'!$F$31:$F$400,'Étape 1 - à remplir'!$E$31:$E$400,MASQ2!CZ176,'Étape 1 - à remplir'!$N$31:$N$400,DI$3,'Étape 1 - à remplir'!$G$31:$G$400,"kg")))))))</f>
        <v>#N/A</v>
      </c>
      <c r="DB176" s="104">
        <f t="shared" si="122"/>
        <v>0</v>
      </c>
      <c r="DC176" s="204" t="str">
        <f t="shared" si="115"/>
        <v>Oxytétracycline</v>
      </c>
      <c r="DD176" s="204" t="str">
        <f t="shared" si="116"/>
        <v/>
      </c>
      <c r="DE176" s="204" t="str">
        <f t="shared" si="117"/>
        <v/>
      </c>
      <c r="DF176" s="204" t="str">
        <f t="shared" si="118"/>
        <v>Tetracyclines</v>
      </c>
      <c r="DG176" s="204" t="str">
        <f t="shared" si="119"/>
        <v/>
      </c>
      <c r="DH176" s="97" t="str">
        <f t="shared" si="120"/>
        <v/>
      </c>
      <c r="DI176" s="78"/>
      <c r="DJ176" s="78"/>
      <c r="DK176" s="77" t="str">
        <f ca="1"/>
        <v>COVUNIL</v>
      </c>
      <c r="DL176" s="79" t="e">
        <f ca="1"/>
        <v>#N/A</v>
      </c>
      <c r="DM176" s="102"/>
      <c r="DN176" s="8"/>
      <c r="DO176" s="8"/>
      <c r="DP176" s="8"/>
      <c r="DQ176" s="8"/>
      <c r="DR176" s="8"/>
      <c r="DS176" s="8"/>
      <c r="DT176" s="8"/>
      <c r="DU176" s="8"/>
      <c r="DV176" s="8"/>
      <c r="DW176" s="8"/>
      <c r="DX176" s="8"/>
      <c r="DY176" s="8"/>
      <c r="DZ176" s="8"/>
      <c r="EA176" s="8"/>
      <c r="EB176" s="8"/>
      <c r="EC176" s="8"/>
      <c r="ED176" s="8"/>
      <c r="EE176" s="8"/>
      <c r="EF176" s="8"/>
      <c r="EG176" s="8"/>
      <c r="EH176" s="8"/>
      <c r="EI176" s="8"/>
      <c r="EJ176" s="97"/>
    </row>
    <row r="177" spans="1:140" x14ac:dyDescent="0.25">
      <c r="A177" s="56"/>
      <c r="B177" s="8"/>
      <c r="C177" s="8"/>
      <c r="D177" s="8"/>
      <c r="E177" s="8"/>
      <c r="F177" s="8"/>
      <c r="G177" s="8"/>
      <c r="H177" s="8"/>
      <c r="I177" s="102" t="str">
        <f>INDEX(Données_ATB!BE:BV,MATCH(MASQ2!J177,Données_ATB!BE:BE,0),18)</f>
        <v/>
      </c>
      <c r="J177" s="77" t="str">
        <f>Données_ATB!BE176</f>
        <v>CRD 92</v>
      </c>
      <c r="K177" s="204" t="e">
        <f>IF(IF(S$2="Catégorie",IF(S$3="Toutes",SUMIFS('Étape 1 - à remplir'!$F$31:$F$400,'Étape 1 - à remplir'!$E$31:$E$400,MASQ2!J177,'Étape 1 - à remplir'!$G$31:$G$400,"animaux"),SUMIFS('Étape 1 - à remplir'!$F$31:$F$400,'Étape 1 - à remplir'!$E$31:$E$400,MASQ2!J177,'Étape 1 - à remplir'!$C$31:$C$400,S$3)),IF(S$2="Âge",IF(S$3="Tous",SUMIFS('Étape 1 - à remplir'!$F$31:$F$400,'Étape 1 - à remplir'!$E$31:$E$400,MASQ2!J177,'Étape 1 - à remplir'!$G$31:$G$400,"animaux"),SUMIFS('Étape 1 - à remplir'!$F$31:$F$400,'Étape 1 - à remplir'!$E$31:$E$400,MASQ2!J177,'Étape 1 - à remplir'!$P$31:$P$400,S$3)),IF(S$2="Atelier",IF(S$3="Tous",SUMIFS('Étape 1 - à remplir'!$F$31:$F$400,'Étape 1 - à remplir'!$E$31:$E$400,MASQ2!J177,'Étape 1 - à remplir'!$G$31:$G$400,"animaux"),SUMIFS('Étape 1 - à remplir'!$F$31:$F$400,'Étape 1 - à remplir'!$E$31:$E$400,MASQ2!J177,'Étape 1 - à remplir'!$O$31:$O$400,S$3)),IF(S$2="Espèce",IF(S$3="Tous",SUMIFS('Étape 1 - à remplir'!$F$31:$F$400,'Étape 1 - à remplir'!$E$31:$E$400,MASQ2!J177,'Étape 1 - à remplir'!$G$31:$G$400,"animaux"),SUMIFS('Étape 1 - à remplir'!$F$31:$F$400,'Étape 1 - à remplir'!$E$31:$E$400,MASQ2!J177,'Étape 1 - à remplir'!$N$31:$N$400,S$3))))))=0,NA(),IF(S$2="Catégorie",IF(S$3="Toutes",SUMIFS('Étape 1 - à remplir'!$F$31:$F$400,'Étape 1 - à remplir'!$E$31:$E$400,MASQ2!J177,'Étape 1 - à remplir'!$G$31:$G$400,"animaux"),SUMIFS('Étape 1 - à remplir'!$F$31:$F$400,'Étape 1 - à remplir'!$E$31:$E$400,MASQ2!J177,'Étape 1 - à remplir'!$C$31:$C$400,S$3)),IF(S$2="Âge",IF(S$3="Tous",SUMIFS('Étape 1 - à remplir'!$F$31:$F$400,'Étape 1 - à remplir'!$E$31:$E$400,MASQ2!J177,'Étape 1 - à remplir'!$G$31:$G$400,"animaux"),SUMIFS('Étape 1 - à remplir'!$F$31:$F$400,'Étape 1 - à remplir'!$E$31:$E$400,MASQ2!J177,'Étape 1 - à remplir'!$P$31:$P$400,S$3)),IF(S$2="Atelier",IF(S$3="Tous",SUMIFS('Étape 1 - à remplir'!$F$31:$F$400,'Étape 1 - à remplir'!$E$31:$E$400,MASQ2!J177,'Étape 1 - à remplir'!$G$31:$G$400,"animaux"),SUMIFS('Étape 1 - à remplir'!$F$31:$F$400,'Étape 1 - à remplir'!$E$31:$E$400,MASQ2!J177,'Étape 1 - à remplir'!$O$31:$O$400,S$3)),IF(S$2="Espèce",IF(S$3="Tous",SUMIFS('Étape 1 - à remplir'!$F$31:$F$400,'Étape 1 - à remplir'!$E$31:$E$400,MASQ2!J177,'Étape 1 - à remplir'!$G$31:$G$400,"animaux"),SUMIFS('Étape 1 - à remplir'!$F$31:$F$400,'Étape 1 - à remplir'!$E$31:$E$400,MASQ2!J177,'Étape 1 - à remplir'!$N$31:$N$400,S$3)))))))</f>
        <v>#N/A</v>
      </c>
      <c r="L177" s="97">
        <f t="shared" si="123"/>
        <v>0</v>
      </c>
      <c r="M177" s="56" t="str">
        <f>Données_ATB!BN176</f>
        <v>Spiramycine</v>
      </c>
      <c r="N177" s="204" t="str">
        <f>Données_ATB!BO176</f>
        <v>Triméthoprime</v>
      </c>
      <c r="O177" s="97" t="str">
        <f>Données_ATB!BP176</f>
        <v/>
      </c>
      <c r="P177" s="77" t="str">
        <f>Données_ATB!BR176</f>
        <v>Macrolides</v>
      </c>
      <c r="Q177" s="78" t="str">
        <f>Données_ATB!BS176</f>
        <v>Trimethoprime</v>
      </c>
      <c r="R177" s="79" t="str">
        <f>Données_ATB!BT176</f>
        <v/>
      </c>
      <c r="S177" s="78"/>
      <c r="T177" s="78"/>
      <c r="U177" s="77" t="str">
        <f ca="1"/>
        <v>CRD 92</v>
      </c>
      <c r="V177" s="79" t="e">
        <f ca="1"/>
        <v>#N/A</v>
      </c>
      <c r="W177" s="102"/>
      <c r="X177" s="8"/>
      <c r="Y177" s="8"/>
      <c r="Z177" s="8"/>
      <c r="AA177" s="8"/>
      <c r="AB177" s="102"/>
      <c r="AC177" s="8"/>
      <c r="AD177" s="8"/>
      <c r="AE177" s="8"/>
      <c r="AF177" s="8"/>
      <c r="AG177" s="8"/>
      <c r="AH177" s="8"/>
      <c r="AI177" s="8"/>
      <c r="AJ177" s="8"/>
      <c r="AK177" s="8"/>
      <c r="AL177" s="8"/>
      <c r="AM177" s="8"/>
      <c r="AN177" s="8"/>
      <c r="AO177" s="8"/>
      <c r="AP177" s="8"/>
      <c r="AQ177" s="8"/>
      <c r="AR177" s="8"/>
      <c r="AS177" s="8"/>
      <c r="AT177" s="97"/>
      <c r="AV177" s="56"/>
      <c r="AW177" s="8"/>
      <c r="AX177" s="8"/>
      <c r="AY177" s="8"/>
      <c r="AZ177" s="8"/>
      <c r="BA177" s="8"/>
      <c r="BB177" s="8"/>
      <c r="BC177" s="8"/>
      <c r="BD177" s="102" t="str">
        <f t="shared" si="105"/>
        <v/>
      </c>
      <c r="BE177" s="56" t="str">
        <f t="shared" si="106"/>
        <v>CRD 92</v>
      </c>
      <c r="BF177" s="204" t="e">
        <f>IF(IF(BN$2="Catégorie",IF(BN$3="Toutes",SUMIFS('Étape 1 - à remplir'!$F$31:$F$400,'Étape 1 - à remplir'!$E$31:$E$400,MASQ2!BE177,'Étape 1 - à remplir'!$G$31:$G$400,"lots"),SUMIFS('Étape 1 - à remplir'!$F$31:$F$400,'Étape 1 - à remplir'!$E$31:$E$400,MASQ2!BE177,'Étape 1 - à remplir'!$C$31:$C$400,BN$3)),IF(BN$2="Âge",IF(BN$3="Tous",SUMIFS('Étape 1 - à remplir'!$F$31:$F$400,'Étape 1 - à remplir'!$E$31:$E$400,MASQ2!BE177,'Étape 1 - à remplir'!$G$31:$G$400,"lots"),SUMIFS('Étape 1 - à remplir'!$F$31:$F$400,'Étape 1 - à remplir'!$E$31:$E$400,MASQ2!BE177,'Étape 1 - à remplir'!$P$31:$P$400,BN$3,'Étape 1 - à remplir'!$G$31:$G$400,"lots")),IF(BN$2="Atelier",IF(BN$3="Tous",SUMIFS('Étape 1 - à remplir'!$F$31:$F$400,'Étape 1 - à remplir'!$E$31:$E$400,MASQ2!BE177,'Étape 1 - à remplir'!$G$31:$G$400,"lots"),SUMIFS('Étape 1 - à remplir'!$F$31:$F$400,'Étape 1 - à remplir'!$E$31:$E$400,MASQ2!BE177,'Étape 1 - à remplir'!$O$31:$O$400,BN$3,'Étape 1 - à remplir'!$G$31:$G$400,"lots")),IF(BN$2="Espèce",IF(BN$3="Tous",SUMIFS('Étape 1 - à remplir'!$F$31:$F$400,'Étape 1 - à remplir'!$E$31:$E$400,MASQ2!BE177,'Étape 1 - à remplir'!$G$31:$G$400,"lots"),SUMIFS('Étape 1 - à remplir'!$F$31:$F$400,'Étape 1 - à remplir'!$E$31:$E$400,MASQ2!BE177,'Étape 1 - à remplir'!$N$31:$N$400,BN$3,'Étape 1 - à remplir'!$G$31:$G$400,"lots"))))))=0,NA(),IF(BN$2="Catégorie",IF(BN$3="Toutes",SUMIFS('Étape 1 - à remplir'!$F$31:$F$400,'Étape 1 - à remplir'!$E$31:$E$400,MASQ2!BE177,'Étape 1 - à remplir'!$G$31:$G$400,"lots"),SUMIFS('Étape 1 - à remplir'!$F$31:$F$400,'Étape 1 - à remplir'!$E$31:$E$400,MASQ2!BE177,'Étape 1 - à remplir'!$C$31:$C$400,BN$3)),IF(BN$2="Âge",IF(BN$3="Tous",SUMIFS('Étape 1 - à remplir'!$F$31:$F$400,'Étape 1 - à remplir'!$E$31:$E$400,MASQ2!BE177,'Étape 1 - à remplir'!$G$31:$G$400,"lots"),SUMIFS('Étape 1 - à remplir'!$F$31:$F$400,'Étape 1 - à remplir'!$E$31:$E$400,MASQ2!BE177,'Étape 1 - à remplir'!$P$31:$P$400,BN$3,'Étape 1 - à remplir'!$G$31:$G$400,"lots")),IF(BN$2="Atelier",IF(BN$3="Tous",SUMIFS('Étape 1 - à remplir'!$F$31:$F$400,'Étape 1 - à remplir'!$E$31:$E$400,MASQ2!BE177,'Étape 1 - à remplir'!$G$31:$G$400,"lots"),SUMIFS('Étape 1 - à remplir'!$F$31:$F$400,'Étape 1 - à remplir'!$E$31:$E$400,MASQ2!BE177,'Étape 1 - à remplir'!$O$31:$O$400,BN$3,'Étape 1 - à remplir'!$G$31:$G$400,"lots")),IF(BN$2="Espèce",IF(BN$3="Tous",SUMIFS('Étape 1 - à remplir'!$F$31:$F$400,'Étape 1 - à remplir'!$E$31:$E$400,MASQ2!BE177,'Étape 1 - à remplir'!$G$31:$G$400,"lots"),SUMIFS('Étape 1 - à remplir'!$F$31:$F$400,'Étape 1 - à remplir'!$E$31:$E$400,MASQ2!BE177,'Étape 1 - à remplir'!$N$31:$N$400,BN$3,'Étape 1 - à remplir'!$G$31:$G$400,"lots")))))))</f>
        <v>#N/A</v>
      </c>
      <c r="BG177" s="204">
        <f t="shared" si="121"/>
        <v>0</v>
      </c>
      <c r="BH177" s="204" t="str">
        <f t="shared" si="107"/>
        <v>Spiramycine</v>
      </c>
      <c r="BI177" s="204" t="str">
        <f t="shared" si="108"/>
        <v>Triméthoprime</v>
      </c>
      <c r="BJ177" s="204" t="str">
        <f t="shared" si="109"/>
        <v/>
      </c>
      <c r="BK177" s="204" t="str">
        <f t="shared" si="110"/>
        <v>Macrolides</v>
      </c>
      <c r="BL177" s="204" t="str">
        <f t="shared" si="111"/>
        <v>Trimethoprime</v>
      </c>
      <c r="BM177" s="97" t="str">
        <f t="shared" si="112"/>
        <v/>
      </c>
      <c r="BN177" s="78"/>
      <c r="BO177" s="78"/>
      <c r="BP177" s="77" t="str">
        <f ca="1"/>
        <v>CRD 92</v>
      </c>
      <c r="BQ177" s="79" t="e">
        <f ca="1"/>
        <v>#N/A</v>
      </c>
      <c r="BR177" s="102"/>
      <c r="BS177" s="8"/>
      <c r="BT177" s="8"/>
      <c r="BU177" s="8"/>
      <c r="BV177" s="8"/>
      <c r="BW177" s="8"/>
      <c r="BX177" s="8"/>
      <c r="BY177" s="8"/>
      <c r="BZ177" s="8"/>
      <c r="CA177" s="8"/>
      <c r="CB177" s="8"/>
      <c r="CC177" s="8"/>
      <c r="CD177" s="8"/>
      <c r="CE177" s="8"/>
      <c r="CF177" s="8"/>
      <c r="CG177" s="8"/>
      <c r="CH177" s="8"/>
      <c r="CI177" s="8"/>
      <c r="CJ177" s="8"/>
      <c r="CK177" s="8"/>
      <c r="CL177" s="8"/>
      <c r="CM177" s="8"/>
      <c r="CN177" s="8"/>
      <c r="CO177" s="97"/>
      <c r="CQ177" s="56"/>
      <c r="CR177" s="8"/>
      <c r="CS177" s="8"/>
      <c r="CT177" s="8"/>
      <c r="CU177" s="8"/>
      <c r="CV177" s="8"/>
      <c r="CW177" s="8"/>
      <c r="CX177" s="8"/>
      <c r="CY177" s="102" t="str">
        <f t="shared" si="113"/>
        <v/>
      </c>
      <c r="CZ177" s="56" t="str">
        <f t="shared" si="114"/>
        <v>CRD 92</v>
      </c>
      <c r="DA177" s="204" t="e">
        <f>IF(IF(DI$2="Catégorie",IF(DI$3="Toutes",SUMIFS('Étape 1 - à remplir'!$F$31:$F$400,'Étape 1 - à remplir'!$E$31:$E$400,MASQ2!CZ177,'Étape 1 - à remplir'!$G$31:$G$400,"kg"),SUMIFS('Étape 1 - à remplir'!$F$31:$F$400,'Étape 1 - à remplir'!$E$31:$E$400,MASQ2!CZ177,'Étape 1 - à remplir'!$C$31:$C$400,DI$3)),IF(DI$2="Âge",IF(DI$3="Tous",SUMIFS('Étape 1 - à remplir'!$F$31:$F$400,'Étape 1 - à remplir'!$E$31:$E$400,MASQ2!CZ177,'Étape 1 - à remplir'!$G$31:$G$400,"kg"),SUMIFS('Étape 1 - à remplir'!$F$31:$F$400,'Étape 1 - à remplir'!$E$31:$E$400,MASQ2!CZ177,'Étape 1 - à remplir'!$P$31:$P$400,DI$3,'Étape 1 - à remplir'!$G$31:$G$400,"kg")),IF(DI$2="Atelier",IF(DI$3="Tous",SUMIFS('Étape 1 - à remplir'!$F$31:$F$400,'Étape 1 - à remplir'!$E$31:$E$400,MASQ2!CZ177,'Étape 1 - à remplir'!$G$31:$G$400,"kg"),SUMIFS('Étape 1 - à remplir'!$F$31:$F$400,'Étape 1 - à remplir'!$E$31:$E$400,MASQ2!CZ177,'Étape 1 - à remplir'!$O$31:$O$400,DI$3,'Étape 1 - à remplir'!$G$31:$G$400,"kg")),IF(DI$2="Espèce",IF(DI$3="Tous",SUMIFS('Étape 1 - à remplir'!$F$31:$F$400,'Étape 1 - à remplir'!$E$31:$E$400,MASQ2!CZ177,'Étape 1 - à remplir'!$G$31:$G$400,"kg"),SUMIFS('Étape 1 - à remplir'!$F$31:$F$400,'Étape 1 - à remplir'!$E$31:$E$400,MASQ2!CZ177,'Étape 1 - à remplir'!$N$31:$N$400,DI$3,'Étape 1 - à remplir'!$G$31:$G$400,"kg"))))))=0,NA(),IF(DI$2="Catégorie",IF(DI$3="Toutes",SUMIFS('Étape 1 - à remplir'!$F$31:$F$400,'Étape 1 - à remplir'!$E$31:$E$400,MASQ2!CZ177,'Étape 1 - à remplir'!$G$31:$G$400,"kg"),SUMIFS('Étape 1 - à remplir'!$F$31:$F$400,'Étape 1 - à remplir'!$E$31:$E$400,MASQ2!CZ177,'Étape 1 - à remplir'!$C$31:$C$400,DI$3)),IF(DI$2="Âge",IF(DI$3="Tous",SUMIFS('Étape 1 - à remplir'!$F$31:$F$400,'Étape 1 - à remplir'!$E$31:$E$400,MASQ2!CZ177,'Étape 1 - à remplir'!$G$31:$G$400,"kg"),SUMIFS('Étape 1 - à remplir'!$F$31:$F$400,'Étape 1 - à remplir'!$E$31:$E$400,MASQ2!CZ177,'Étape 1 - à remplir'!$P$31:$P$400,DI$3,'Étape 1 - à remplir'!$G$31:$G$400,"kg")),IF(DI$2="Atelier",IF(DI$3="Tous",SUMIFS('Étape 1 - à remplir'!$F$31:$F$400,'Étape 1 - à remplir'!$E$31:$E$400,MASQ2!CZ177,'Étape 1 - à remplir'!$G$31:$G$400,"kg"),SUMIFS('Étape 1 - à remplir'!$F$31:$F$400,'Étape 1 - à remplir'!$E$31:$E$400,MASQ2!CZ177,'Étape 1 - à remplir'!$O$31:$O$400,DI$3,'Étape 1 - à remplir'!$G$31:$G$400,"kg")),IF(DI$2="Espèce",IF(DI$3="Tous",SUMIFS('Étape 1 - à remplir'!$F$31:$F$400,'Étape 1 - à remplir'!$E$31:$E$400,MASQ2!CZ177,'Étape 1 - à remplir'!$G$31:$G$400,"kg"),SUMIFS('Étape 1 - à remplir'!$F$31:$F$400,'Étape 1 - à remplir'!$E$31:$E$400,MASQ2!CZ177,'Étape 1 - à remplir'!$N$31:$N$400,DI$3,'Étape 1 - à remplir'!$G$31:$G$400,"kg")))))))</f>
        <v>#N/A</v>
      </c>
      <c r="DB177" s="104">
        <f t="shared" si="122"/>
        <v>0</v>
      </c>
      <c r="DC177" s="204" t="str">
        <f t="shared" si="115"/>
        <v>Spiramycine</v>
      </c>
      <c r="DD177" s="204" t="str">
        <f t="shared" si="116"/>
        <v>Triméthoprime</v>
      </c>
      <c r="DE177" s="204" t="str">
        <f t="shared" si="117"/>
        <v/>
      </c>
      <c r="DF177" s="204" t="str">
        <f t="shared" si="118"/>
        <v>Macrolides</v>
      </c>
      <c r="DG177" s="204" t="str">
        <f t="shared" si="119"/>
        <v>Trimethoprime</v>
      </c>
      <c r="DH177" s="97" t="str">
        <f t="shared" si="120"/>
        <v/>
      </c>
      <c r="DI177" s="78"/>
      <c r="DJ177" s="78"/>
      <c r="DK177" s="77" t="str">
        <f ca="1"/>
        <v>CRD 92</v>
      </c>
      <c r="DL177" s="79" t="e">
        <f ca="1"/>
        <v>#N/A</v>
      </c>
      <c r="DM177" s="102"/>
      <c r="DN177" s="8"/>
      <c r="DO177" s="8"/>
      <c r="DP177" s="8"/>
      <c r="DQ177" s="8"/>
      <c r="DR177" s="8"/>
      <c r="DS177" s="8"/>
      <c r="DT177" s="8"/>
      <c r="DU177" s="8"/>
      <c r="DV177" s="8"/>
      <c r="DW177" s="8"/>
      <c r="DX177" s="8"/>
      <c r="DY177" s="8"/>
      <c r="DZ177" s="8"/>
      <c r="EA177" s="8"/>
      <c r="EB177" s="8"/>
      <c r="EC177" s="8"/>
      <c r="ED177" s="8"/>
      <c r="EE177" s="8"/>
      <c r="EF177" s="8"/>
      <c r="EG177" s="8"/>
      <c r="EH177" s="8"/>
      <c r="EI177" s="8"/>
      <c r="EJ177" s="97"/>
    </row>
    <row r="178" spans="1:140" x14ac:dyDescent="0.25">
      <c r="A178" s="56"/>
      <c r="B178" s="8"/>
      <c r="C178" s="8"/>
      <c r="D178" s="8"/>
      <c r="E178" s="8"/>
      <c r="F178" s="8"/>
      <c r="G178" s="8"/>
      <c r="H178" s="8"/>
      <c r="I178" s="102" t="str">
        <f>INDEX(Données_ATB!BE:BV,MATCH(MASQ2!J178,Données_ATB!BE:BE,0),18)</f>
        <v/>
      </c>
      <c r="J178" s="77" t="str">
        <f>Données_ATB!BE177</f>
        <v>CUBARMIX</v>
      </c>
      <c r="K178" s="204" t="e">
        <f>IF(IF(S$2="Catégorie",IF(S$3="Toutes",SUMIFS('Étape 1 - à remplir'!$F$31:$F$400,'Étape 1 - à remplir'!$E$31:$E$400,MASQ2!J178,'Étape 1 - à remplir'!$G$31:$G$400,"animaux"),SUMIFS('Étape 1 - à remplir'!$F$31:$F$400,'Étape 1 - à remplir'!$E$31:$E$400,MASQ2!J178,'Étape 1 - à remplir'!$C$31:$C$400,S$3)),IF(S$2="Âge",IF(S$3="Tous",SUMIFS('Étape 1 - à remplir'!$F$31:$F$400,'Étape 1 - à remplir'!$E$31:$E$400,MASQ2!J178,'Étape 1 - à remplir'!$G$31:$G$400,"animaux"),SUMIFS('Étape 1 - à remplir'!$F$31:$F$400,'Étape 1 - à remplir'!$E$31:$E$400,MASQ2!J178,'Étape 1 - à remplir'!$P$31:$P$400,S$3)),IF(S$2="Atelier",IF(S$3="Tous",SUMIFS('Étape 1 - à remplir'!$F$31:$F$400,'Étape 1 - à remplir'!$E$31:$E$400,MASQ2!J178,'Étape 1 - à remplir'!$G$31:$G$400,"animaux"),SUMIFS('Étape 1 - à remplir'!$F$31:$F$400,'Étape 1 - à remplir'!$E$31:$E$400,MASQ2!J178,'Étape 1 - à remplir'!$O$31:$O$400,S$3)),IF(S$2="Espèce",IF(S$3="Tous",SUMIFS('Étape 1 - à remplir'!$F$31:$F$400,'Étape 1 - à remplir'!$E$31:$E$400,MASQ2!J178,'Étape 1 - à remplir'!$G$31:$G$400,"animaux"),SUMIFS('Étape 1 - à remplir'!$F$31:$F$400,'Étape 1 - à remplir'!$E$31:$E$400,MASQ2!J178,'Étape 1 - à remplir'!$N$31:$N$400,S$3))))))=0,NA(),IF(S$2="Catégorie",IF(S$3="Toutes",SUMIFS('Étape 1 - à remplir'!$F$31:$F$400,'Étape 1 - à remplir'!$E$31:$E$400,MASQ2!J178,'Étape 1 - à remplir'!$G$31:$G$400,"animaux"),SUMIFS('Étape 1 - à remplir'!$F$31:$F$400,'Étape 1 - à remplir'!$E$31:$E$400,MASQ2!J178,'Étape 1 - à remplir'!$C$31:$C$400,S$3)),IF(S$2="Âge",IF(S$3="Tous",SUMIFS('Étape 1 - à remplir'!$F$31:$F$400,'Étape 1 - à remplir'!$E$31:$E$400,MASQ2!J178,'Étape 1 - à remplir'!$G$31:$G$400,"animaux"),SUMIFS('Étape 1 - à remplir'!$F$31:$F$400,'Étape 1 - à remplir'!$E$31:$E$400,MASQ2!J178,'Étape 1 - à remplir'!$P$31:$P$400,S$3)),IF(S$2="Atelier",IF(S$3="Tous",SUMIFS('Étape 1 - à remplir'!$F$31:$F$400,'Étape 1 - à remplir'!$E$31:$E$400,MASQ2!J178,'Étape 1 - à remplir'!$G$31:$G$400,"animaux"),SUMIFS('Étape 1 - à remplir'!$F$31:$F$400,'Étape 1 - à remplir'!$E$31:$E$400,MASQ2!J178,'Étape 1 - à remplir'!$O$31:$O$400,S$3)),IF(S$2="Espèce",IF(S$3="Tous",SUMIFS('Étape 1 - à remplir'!$F$31:$F$400,'Étape 1 - à remplir'!$E$31:$E$400,MASQ2!J178,'Étape 1 - à remplir'!$G$31:$G$400,"animaux"),SUMIFS('Étape 1 - à remplir'!$F$31:$F$400,'Étape 1 - à remplir'!$E$31:$E$400,MASQ2!J178,'Étape 1 - à remplir'!$N$31:$N$400,S$3)))))))</f>
        <v>#N/A</v>
      </c>
      <c r="L178" s="97">
        <f t="shared" si="123"/>
        <v>0</v>
      </c>
      <c r="M178" s="56" t="str">
        <f>Données_ATB!BN177</f>
        <v>Sulfadiazine</v>
      </c>
      <c r="N178" s="204" t="str">
        <f>Données_ATB!BO177</f>
        <v>Triméthoprime</v>
      </c>
      <c r="O178" s="97" t="str">
        <f>Données_ATB!BP177</f>
        <v/>
      </c>
      <c r="P178" s="77" t="str">
        <f>Données_ATB!BR177</f>
        <v>Sulfamides</v>
      </c>
      <c r="Q178" s="78" t="str">
        <f>Données_ATB!BS177</f>
        <v>Trimethoprime</v>
      </c>
      <c r="R178" s="79" t="str">
        <f>Données_ATB!BT177</f>
        <v/>
      </c>
      <c r="S178" s="78"/>
      <c r="T178" s="78"/>
      <c r="U178" s="77" t="str">
        <f ca="1"/>
        <v>CUBARMIX</v>
      </c>
      <c r="V178" s="79" t="e">
        <f ca="1"/>
        <v>#N/A</v>
      </c>
      <c r="W178" s="102"/>
      <c r="X178" s="8"/>
      <c r="Y178" s="8"/>
      <c r="Z178" s="8"/>
      <c r="AA178" s="8"/>
      <c r="AB178" s="102"/>
      <c r="AC178" s="8"/>
      <c r="AD178" s="8"/>
      <c r="AE178" s="8"/>
      <c r="AF178" s="8"/>
      <c r="AG178" s="8"/>
      <c r="AH178" s="8"/>
      <c r="AI178" s="8"/>
      <c r="AJ178" s="8"/>
      <c r="AK178" s="8"/>
      <c r="AL178" s="8"/>
      <c r="AM178" s="8"/>
      <c r="AN178" s="8"/>
      <c r="AO178" s="8"/>
      <c r="AP178" s="8"/>
      <c r="AQ178" s="8"/>
      <c r="AR178" s="8"/>
      <c r="AS178" s="8"/>
      <c r="AT178" s="97"/>
      <c r="AV178" s="56"/>
      <c r="AW178" s="8"/>
      <c r="AX178" s="8"/>
      <c r="AY178" s="8"/>
      <c r="AZ178" s="8"/>
      <c r="BA178" s="8"/>
      <c r="BB178" s="8"/>
      <c r="BC178" s="8"/>
      <c r="BD178" s="102" t="str">
        <f t="shared" si="105"/>
        <v/>
      </c>
      <c r="BE178" s="56" t="str">
        <f t="shared" si="106"/>
        <v>CUBARMIX</v>
      </c>
      <c r="BF178" s="204" t="e">
        <f>IF(IF(BN$2="Catégorie",IF(BN$3="Toutes",SUMIFS('Étape 1 - à remplir'!$F$31:$F$400,'Étape 1 - à remplir'!$E$31:$E$400,MASQ2!BE178,'Étape 1 - à remplir'!$G$31:$G$400,"lots"),SUMIFS('Étape 1 - à remplir'!$F$31:$F$400,'Étape 1 - à remplir'!$E$31:$E$400,MASQ2!BE178,'Étape 1 - à remplir'!$C$31:$C$400,BN$3)),IF(BN$2="Âge",IF(BN$3="Tous",SUMIFS('Étape 1 - à remplir'!$F$31:$F$400,'Étape 1 - à remplir'!$E$31:$E$400,MASQ2!BE178,'Étape 1 - à remplir'!$G$31:$G$400,"lots"),SUMIFS('Étape 1 - à remplir'!$F$31:$F$400,'Étape 1 - à remplir'!$E$31:$E$400,MASQ2!BE178,'Étape 1 - à remplir'!$P$31:$P$400,BN$3,'Étape 1 - à remplir'!$G$31:$G$400,"lots")),IF(BN$2="Atelier",IF(BN$3="Tous",SUMIFS('Étape 1 - à remplir'!$F$31:$F$400,'Étape 1 - à remplir'!$E$31:$E$400,MASQ2!BE178,'Étape 1 - à remplir'!$G$31:$G$400,"lots"),SUMIFS('Étape 1 - à remplir'!$F$31:$F$400,'Étape 1 - à remplir'!$E$31:$E$400,MASQ2!BE178,'Étape 1 - à remplir'!$O$31:$O$400,BN$3,'Étape 1 - à remplir'!$G$31:$G$400,"lots")),IF(BN$2="Espèce",IF(BN$3="Tous",SUMIFS('Étape 1 - à remplir'!$F$31:$F$400,'Étape 1 - à remplir'!$E$31:$E$400,MASQ2!BE178,'Étape 1 - à remplir'!$G$31:$G$400,"lots"),SUMIFS('Étape 1 - à remplir'!$F$31:$F$400,'Étape 1 - à remplir'!$E$31:$E$400,MASQ2!BE178,'Étape 1 - à remplir'!$N$31:$N$400,BN$3,'Étape 1 - à remplir'!$G$31:$G$400,"lots"))))))=0,NA(),IF(BN$2="Catégorie",IF(BN$3="Toutes",SUMIFS('Étape 1 - à remplir'!$F$31:$F$400,'Étape 1 - à remplir'!$E$31:$E$400,MASQ2!BE178,'Étape 1 - à remplir'!$G$31:$G$400,"lots"),SUMIFS('Étape 1 - à remplir'!$F$31:$F$400,'Étape 1 - à remplir'!$E$31:$E$400,MASQ2!BE178,'Étape 1 - à remplir'!$C$31:$C$400,BN$3)),IF(BN$2="Âge",IF(BN$3="Tous",SUMIFS('Étape 1 - à remplir'!$F$31:$F$400,'Étape 1 - à remplir'!$E$31:$E$400,MASQ2!BE178,'Étape 1 - à remplir'!$G$31:$G$400,"lots"),SUMIFS('Étape 1 - à remplir'!$F$31:$F$400,'Étape 1 - à remplir'!$E$31:$E$400,MASQ2!BE178,'Étape 1 - à remplir'!$P$31:$P$400,BN$3,'Étape 1 - à remplir'!$G$31:$G$400,"lots")),IF(BN$2="Atelier",IF(BN$3="Tous",SUMIFS('Étape 1 - à remplir'!$F$31:$F$400,'Étape 1 - à remplir'!$E$31:$E$400,MASQ2!BE178,'Étape 1 - à remplir'!$G$31:$G$400,"lots"),SUMIFS('Étape 1 - à remplir'!$F$31:$F$400,'Étape 1 - à remplir'!$E$31:$E$400,MASQ2!BE178,'Étape 1 - à remplir'!$O$31:$O$400,BN$3,'Étape 1 - à remplir'!$G$31:$G$400,"lots")),IF(BN$2="Espèce",IF(BN$3="Tous",SUMIFS('Étape 1 - à remplir'!$F$31:$F$400,'Étape 1 - à remplir'!$E$31:$E$400,MASQ2!BE178,'Étape 1 - à remplir'!$G$31:$G$400,"lots"),SUMIFS('Étape 1 - à remplir'!$F$31:$F$400,'Étape 1 - à remplir'!$E$31:$E$400,MASQ2!BE178,'Étape 1 - à remplir'!$N$31:$N$400,BN$3,'Étape 1 - à remplir'!$G$31:$G$400,"lots")))))))</f>
        <v>#N/A</v>
      </c>
      <c r="BG178" s="204">
        <f t="shared" si="121"/>
        <v>0</v>
      </c>
      <c r="BH178" s="204" t="str">
        <f t="shared" si="107"/>
        <v>Sulfadiazine</v>
      </c>
      <c r="BI178" s="204" t="str">
        <f t="shared" si="108"/>
        <v>Triméthoprime</v>
      </c>
      <c r="BJ178" s="204" t="str">
        <f t="shared" si="109"/>
        <v/>
      </c>
      <c r="BK178" s="204" t="str">
        <f t="shared" si="110"/>
        <v>Sulfamides</v>
      </c>
      <c r="BL178" s="204" t="str">
        <f t="shared" si="111"/>
        <v>Trimethoprime</v>
      </c>
      <c r="BM178" s="97" t="str">
        <f t="shared" si="112"/>
        <v/>
      </c>
      <c r="BN178" s="78"/>
      <c r="BO178" s="78"/>
      <c r="BP178" s="77" t="str">
        <f ca="1"/>
        <v>CUBARMIX</v>
      </c>
      <c r="BQ178" s="79" t="e">
        <f ca="1"/>
        <v>#N/A</v>
      </c>
      <c r="BR178" s="102"/>
      <c r="BS178" s="8"/>
      <c r="BT178" s="8"/>
      <c r="BU178" s="8"/>
      <c r="BV178" s="8"/>
      <c r="BW178" s="8"/>
      <c r="BX178" s="8"/>
      <c r="BY178" s="8"/>
      <c r="BZ178" s="8"/>
      <c r="CA178" s="8"/>
      <c r="CB178" s="8"/>
      <c r="CC178" s="8"/>
      <c r="CD178" s="8"/>
      <c r="CE178" s="8"/>
      <c r="CF178" s="8"/>
      <c r="CG178" s="8"/>
      <c r="CH178" s="8"/>
      <c r="CI178" s="8"/>
      <c r="CJ178" s="8"/>
      <c r="CK178" s="8"/>
      <c r="CL178" s="8"/>
      <c r="CM178" s="8"/>
      <c r="CN178" s="8"/>
      <c r="CO178" s="97"/>
      <c r="CQ178" s="56"/>
      <c r="CR178" s="8"/>
      <c r="CS178" s="8"/>
      <c r="CT178" s="8"/>
      <c r="CU178" s="8"/>
      <c r="CV178" s="8"/>
      <c r="CW178" s="8"/>
      <c r="CX178" s="8"/>
      <c r="CY178" s="102" t="str">
        <f t="shared" si="113"/>
        <v/>
      </c>
      <c r="CZ178" s="56" t="str">
        <f t="shared" si="114"/>
        <v>CUBARMIX</v>
      </c>
      <c r="DA178" s="204" t="e">
        <f>IF(IF(DI$2="Catégorie",IF(DI$3="Toutes",SUMIFS('Étape 1 - à remplir'!$F$31:$F$400,'Étape 1 - à remplir'!$E$31:$E$400,MASQ2!CZ178,'Étape 1 - à remplir'!$G$31:$G$400,"kg"),SUMIFS('Étape 1 - à remplir'!$F$31:$F$400,'Étape 1 - à remplir'!$E$31:$E$400,MASQ2!CZ178,'Étape 1 - à remplir'!$C$31:$C$400,DI$3)),IF(DI$2="Âge",IF(DI$3="Tous",SUMIFS('Étape 1 - à remplir'!$F$31:$F$400,'Étape 1 - à remplir'!$E$31:$E$400,MASQ2!CZ178,'Étape 1 - à remplir'!$G$31:$G$400,"kg"),SUMIFS('Étape 1 - à remplir'!$F$31:$F$400,'Étape 1 - à remplir'!$E$31:$E$400,MASQ2!CZ178,'Étape 1 - à remplir'!$P$31:$P$400,DI$3,'Étape 1 - à remplir'!$G$31:$G$400,"kg")),IF(DI$2="Atelier",IF(DI$3="Tous",SUMIFS('Étape 1 - à remplir'!$F$31:$F$400,'Étape 1 - à remplir'!$E$31:$E$400,MASQ2!CZ178,'Étape 1 - à remplir'!$G$31:$G$400,"kg"),SUMIFS('Étape 1 - à remplir'!$F$31:$F$400,'Étape 1 - à remplir'!$E$31:$E$400,MASQ2!CZ178,'Étape 1 - à remplir'!$O$31:$O$400,DI$3,'Étape 1 - à remplir'!$G$31:$G$400,"kg")),IF(DI$2="Espèce",IF(DI$3="Tous",SUMIFS('Étape 1 - à remplir'!$F$31:$F$400,'Étape 1 - à remplir'!$E$31:$E$400,MASQ2!CZ178,'Étape 1 - à remplir'!$G$31:$G$400,"kg"),SUMIFS('Étape 1 - à remplir'!$F$31:$F$400,'Étape 1 - à remplir'!$E$31:$E$400,MASQ2!CZ178,'Étape 1 - à remplir'!$N$31:$N$400,DI$3,'Étape 1 - à remplir'!$G$31:$G$400,"kg"))))))=0,NA(),IF(DI$2="Catégorie",IF(DI$3="Toutes",SUMIFS('Étape 1 - à remplir'!$F$31:$F$400,'Étape 1 - à remplir'!$E$31:$E$400,MASQ2!CZ178,'Étape 1 - à remplir'!$G$31:$G$400,"kg"),SUMIFS('Étape 1 - à remplir'!$F$31:$F$400,'Étape 1 - à remplir'!$E$31:$E$400,MASQ2!CZ178,'Étape 1 - à remplir'!$C$31:$C$400,DI$3)),IF(DI$2="Âge",IF(DI$3="Tous",SUMIFS('Étape 1 - à remplir'!$F$31:$F$400,'Étape 1 - à remplir'!$E$31:$E$400,MASQ2!CZ178,'Étape 1 - à remplir'!$G$31:$G$400,"kg"),SUMIFS('Étape 1 - à remplir'!$F$31:$F$400,'Étape 1 - à remplir'!$E$31:$E$400,MASQ2!CZ178,'Étape 1 - à remplir'!$P$31:$P$400,DI$3,'Étape 1 - à remplir'!$G$31:$G$400,"kg")),IF(DI$2="Atelier",IF(DI$3="Tous",SUMIFS('Étape 1 - à remplir'!$F$31:$F$400,'Étape 1 - à remplir'!$E$31:$E$400,MASQ2!CZ178,'Étape 1 - à remplir'!$G$31:$G$400,"kg"),SUMIFS('Étape 1 - à remplir'!$F$31:$F$400,'Étape 1 - à remplir'!$E$31:$E$400,MASQ2!CZ178,'Étape 1 - à remplir'!$O$31:$O$400,DI$3,'Étape 1 - à remplir'!$G$31:$G$400,"kg")),IF(DI$2="Espèce",IF(DI$3="Tous",SUMIFS('Étape 1 - à remplir'!$F$31:$F$400,'Étape 1 - à remplir'!$E$31:$E$400,MASQ2!CZ178,'Étape 1 - à remplir'!$G$31:$G$400,"kg"),SUMIFS('Étape 1 - à remplir'!$F$31:$F$400,'Étape 1 - à remplir'!$E$31:$E$400,MASQ2!CZ178,'Étape 1 - à remplir'!$N$31:$N$400,DI$3,'Étape 1 - à remplir'!$G$31:$G$400,"kg")))))))</f>
        <v>#N/A</v>
      </c>
      <c r="DB178" s="104">
        <f t="shared" si="122"/>
        <v>0</v>
      </c>
      <c r="DC178" s="204" t="str">
        <f t="shared" si="115"/>
        <v>Sulfadiazine</v>
      </c>
      <c r="DD178" s="204" t="str">
        <f t="shared" si="116"/>
        <v>Triméthoprime</v>
      </c>
      <c r="DE178" s="204" t="str">
        <f t="shared" si="117"/>
        <v/>
      </c>
      <c r="DF178" s="204" t="str">
        <f t="shared" si="118"/>
        <v>Sulfamides</v>
      </c>
      <c r="DG178" s="204" t="str">
        <f t="shared" si="119"/>
        <v>Trimethoprime</v>
      </c>
      <c r="DH178" s="97" t="str">
        <f t="shared" si="120"/>
        <v/>
      </c>
      <c r="DI178" s="78"/>
      <c r="DJ178" s="78"/>
      <c r="DK178" s="77" t="str">
        <f ca="1"/>
        <v>CUBARMIX</v>
      </c>
      <c r="DL178" s="79" t="e">
        <f ca="1"/>
        <v>#N/A</v>
      </c>
      <c r="DM178" s="102"/>
      <c r="DN178" s="8"/>
      <c r="DO178" s="8"/>
      <c r="DP178" s="8"/>
      <c r="DQ178" s="8"/>
      <c r="DR178" s="8"/>
      <c r="DS178" s="8"/>
      <c r="DT178" s="8"/>
      <c r="DU178" s="8"/>
      <c r="DV178" s="8"/>
      <c r="DW178" s="8"/>
      <c r="DX178" s="8"/>
      <c r="DY178" s="8"/>
      <c r="DZ178" s="8"/>
      <c r="EA178" s="8"/>
      <c r="EB178" s="8"/>
      <c r="EC178" s="8"/>
      <c r="ED178" s="8"/>
      <c r="EE178" s="8"/>
      <c r="EF178" s="8"/>
      <c r="EG178" s="8"/>
      <c r="EH178" s="8"/>
      <c r="EI178" s="8"/>
      <c r="EJ178" s="97"/>
    </row>
    <row r="179" spans="1:140" x14ac:dyDescent="0.25">
      <c r="A179" s="56"/>
      <c r="B179" s="8"/>
      <c r="C179" s="8"/>
      <c r="D179" s="8"/>
      <c r="E179" s="8"/>
      <c r="F179" s="8"/>
      <c r="G179" s="8"/>
      <c r="H179" s="8"/>
      <c r="I179" s="102" t="str">
        <f>INDEX(Données_ATB!BE:BV,MATCH(MASQ2!J179,Données_ATB!BE:BE,0),18)</f>
        <v>x</v>
      </c>
      <c r="J179" s="77" t="str">
        <f>Données_ATB!BE178</f>
        <v>CURACEF DUO 50 MG/ML / 150 MG/ML SUSPENSION INJECTABLE POUR BOVINS</v>
      </c>
      <c r="K179" s="204" t="e">
        <f>IF(IF(S$2="Catégorie",IF(S$3="Toutes",SUMIFS('Étape 1 - à remplir'!$F$31:$F$400,'Étape 1 - à remplir'!$E$31:$E$400,MASQ2!J179,'Étape 1 - à remplir'!$G$31:$G$400,"animaux"),SUMIFS('Étape 1 - à remplir'!$F$31:$F$400,'Étape 1 - à remplir'!$E$31:$E$400,MASQ2!J179,'Étape 1 - à remplir'!$C$31:$C$400,S$3)),IF(S$2="Âge",IF(S$3="Tous",SUMIFS('Étape 1 - à remplir'!$F$31:$F$400,'Étape 1 - à remplir'!$E$31:$E$400,MASQ2!J179,'Étape 1 - à remplir'!$G$31:$G$400,"animaux"),SUMIFS('Étape 1 - à remplir'!$F$31:$F$400,'Étape 1 - à remplir'!$E$31:$E$400,MASQ2!J179,'Étape 1 - à remplir'!$P$31:$P$400,S$3)),IF(S$2="Atelier",IF(S$3="Tous",SUMIFS('Étape 1 - à remplir'!$F$31:$F$400,'Étape 1 - à remplir'!$E$31:$E$400,MASQ2!J179,'Étape 1 - à remplir'!$G$31:$G$400,"animaux"),SUMIFS('Étape 1 - à remplir'!$F$31:$F$400,'Étape 1 - à remplir'!$E$31:$E$400,MASQ2!J179,'Étape 1 - à remplir'!$O$31:$O$400,S$3)),IF(S$2="Espèce",IF(S$3="Tous",SUMIFS('Étape 1 - à remplir'!$F$31:$F$400,'Étape 1 - à remplir'!$E$31:$E$400,MASQ2!J179,'Étape 1 - à remplir'!$G$31:$G$400,"animaux"),SUMIFS('Étape 1 - à remplir'!$F$31:$F$400,'Étape 1 - à remplir'!$E$31:$E$400,MASQ2!J179,'Étape 1 - à remplir'!$N$31:$N$400,S$3))))))=0,NA(),IF(S$2="Catégorie",IF(S$3="Toutes",SUMIFS('Étape 1 - à remplir'!$F$31:$F$400,'Étape 1 - à remplir'!$E$31:$E$400,MASQ2!J179,'Étape 1 - à remplir'!$G$31:$G$400,"animaux"),SUMIFS('Étape 1 - à remplir'!$F$31:$F$400,'Étape 1 - à remplir'!$E$31:$E$400,MASQ2!J179,'Étape 1 - à remplir'!$C$31:$C$400,S$3)),IF(S$2="Âge",IF(S$3="Tous",SUMIFS('Étape 1 - à remplir'!$F$31:$F$400,'Étape 1 - à remplir'!$E$31:$E$400,MASQ2!J179,'Étape 1 - à remplir'!$G$31:$G$400,"animaux"),SUMIFS('Étape 1 - à remplir'!$F$31:$F$400,'Étape 1 - à remplir'!$E$31:$E$400,MASQ2!J179,'Étape 1 - à remplir'!$P$31:$P$400,S$3)),IF(S$2="Atelier",IF(S$3="Tous",SUMIFS('Étape 1 - à remplir'!$F$31:$F$400,'Étape 1 - à remplir'!$E$31:$E$400,MASQ2!J179,'Étape 1 - à remplir'!$G$31:$G$400,"animaux"),SUMIFS('Étape 1 - à remplir'!$F$31:$F$400,'Étape 1 - à remplir'!$E$31:$E$400,MASQ2!J179,'Étape 1 - à remplir'!$O$31:$O$400,S$3)),IF(S$2="Espèce",IF(S$3="Tous",SUMIFS('Étape 1 - à remplir'!$F$31:$F$400,'Étape 1 - à remplir'!$E$31:$E$400,MASQ2!J179,'Étape 1 - à remplir'!$G$31:$G$400,"animaux"),SUMIFS('Étape 1 - à remplir'!$F$31:$F$400,'Étape 1 - à remplir'!$E$31:$E$400,MASQ2!J179,'Étape 1 - à remplir'!$N$31:$N$400,S$3)))))))</f>
        <v>#N/A</v>
      </c>
      <c r="L179" s="97">
        <f t="shared" si="123"/>
        <v>0</v>
      </c>
      <c r="M179" s="56" t="str">
        <f>Données_ATB!BN178</f>
        <v>Ceftiofur</v>
      </c>
      <c r="N179" s="204" t="str">
        <f>Données_ATB!BO178</f>
        <v/>
      </c>
      <c r="O179" s="97" t="str">
        <f>Données_ATB!BP178</f>
        <v/>
      </c>
      <c r="P179" s="77" t="str">
        <f>Données_ATB!BR178</f>
        <v>Cephalosporines 3&amp;4G</v>
      </c>
      <c r="Q179" s="78" t="str">
        <f>Données_ATB!BS178</f>
        <v/>
      </c>
      <c r="R179" s="79" t="str">
        <f>Données_ATB!BT178</f>
        <v/>
      </c>
      <c r="S179" s="78"/>
      <c r="T179" s="78"/>
      <c r="U179" s="77" t="str">
        <f ca="1"/>
        <v>CURACEF DUO 50 MG/ML / 150 MG/ML SUSPENSION INJECTABLE POUR BOVINS</v>
      </c>
      <c r="V179" s="79" t="e">
        <f ca="1"/>
        <v>#N/A</v>
      </c>
      <c r="W179" s="102"/>
      <c r="X179" s="8"/>
      <c r="Y179" s="8"/>
      <c r="Z179" s="8"/>
      <c r="AA179" s="8"/>
      <c r="AB179" s="102"/>
      <c r="AC179" s="8"/>
      <c r="AD179" s="8"/>
      <c r="AE179" s="8"/>
      <c r="AF179" s="8"/>
      <c r="AG179" s="8"/>
      <c r="AH179" s="8"/>
      <c r="AI179" s="8"/>
      <c r="AJ179" s="8"/>
      <c r="AK179" s="8"/>
      <c r="AL179" s="8"/>
      <c r="AM179" s="8"/>
      <c r="AN179" s="8"/>
      <c r="AO179" s="8"/>
      <c r="AP179" s="8"/>
      <c r="AQ179" s="8"/>
      <c r="AR179" s="8"/>
      <c r="AS179" s="8"/>
      <c r="AT179" s="97"/>
      <c r="AV179" s="56"/>
      <c r="AW179" s="8"/>
      <c r="AX179" s="8"/>
      <c r="AY179" s="8"/>
      <c r="AZ179" s="8"/>
      <c r="BA179" s="8"/>
      <c r="BB179" s="8"/>
      <c r="BC179" s="8"/>
      <c r="BD179" s="102" t="str">
        <f t="shared" si="105"/>
        <v>x</v>
      </c>
      <c r="BE179" s="56" t="str">
        <f t="shared" si="106"/>
        <v>CURACEF DUO 50 MG/ML / 150 MG/ML SUSPENSION INJECTABLE POUR BOVINS</v>
      </c>
      <c r="BF179" s="204" t="e">
        <f>IF(IF(BN$2="Catégorie",IF(BN$3="Toutes",SUMIFS('Étape 1 - à remplir'!$F$31:$F$400,'Étape 1 - à remplir'!$E$31:$E$400,MASQ2!BE179,'Étape 1 - à remplir'!$G$31:$G$400,"lots"),SUMIFS('Étape 1 - à remplir'!$F$31:$F$400,'Étape 1 - à remplir'!$E$31:$E$400,MASQ2!BE179,'Étape 1 - à remplir'!$C$31:$C$400,BN$3)),IF(BN$2="Âge",IF(BN$3="Tous",SUMIFS('Étape 1 - à remplir'!$F$31:$F$400,'Étape 1 - à remplir'!$E$31:$E$400,MASQ2!BE179,'Étape 1 - à remplir'!$G$31:$G$400,"lots"),SUMIFS('Étape 1 - à remplir'!$F$31:$F$400,'Étape 1 - à remplir'!$E$31:$E$400,MASQ2!BE179,'Étape 1 - à remplir'!$P$31:$P$400,BN$3,'Étape 1 - à remplir'!$G$31:$G$400,"lots")),IF(BN$2="Atelier",IF(BN$3="Tous",SUMIFS('Étape 1 - à remplir'!$F$31:$F$400,'Étape 1 - à remplir'!$E$31:$E$400,MASQ2!BE179,'Étape 1 - à remplir'!$G$31:$G$400,"lots"),SUMIFS('Étape 1 - à remplir'!$F$31:$F$400,'Étape 1 - à remplir'!$E$31:$E$400,MASQ2!BE179,'Étape 1 - à remplir'!$O$31:$O$400,BN$3,'Étape 1 - à remplir'!$G$31:$G$400,"lots")),IF(BN$2="Espèce",IF(BN$3="Tous",SUMIFS('Étape 1 - à remplir'!$F$31:$F$400,'Étape 1 - à remplir'!$E$31:$E$400,MASQ2!BE179,'Étape 1 - à remplir'!$G$31:$G$400,"lots"),SUMIFS('Étape 1 - à remplir'!$F$31:$F$400,'Étape 1 - à remplir'!$E$31:$E$400,MASQ2!BE179,'Étape 1 - à remplir'!$N$31:$N$400,BN$3,'Étape 1 - à remplir'!$G$31:$G$400,"lots"))))))=0,NA(),IF(BN$2="Catégorie",IF(BN$3="Toutes",SUMIFS('Étape 1 - à remplir'!$F$31:$F$400,'Étape 1 - à remplir'!$E$31:$E$400,MASQ2!BE179,'Étape 1 - à remplir'!$G$31:$G$400,"lots"),SUMIFS('Étape 1 - à remplir'!$F$31:$F$400,'Étape 1 - à remplir'!$E$31:$E$400,MASQ2!BE179,'Étape 1 - à remplir'!$C$31:$C$400,BN$3)),IF(BN$2="Âge",IF(BN$3="Tous",SUMIFS('Étape 1 - à remplir'!$F$31:$F$400,'Étape 1 - à remplir'!$E$31:$E$400,MASQ2!BE179,'Étape 1 - à remplir'!$G$31:$G$400,"lots"),SUMIFS('Étape 1 - à remplir'!$F$31:$F$400,'Étape 1 - à remplir'!$E$31:$E$400,MASQ2!BE179,'Étape 1 - à remplir'!$P$31:$P$400,BN$3,'Étape 1 - à remplir'!$G$31:$G$400,"lots")),IF(BN$2="Atelier",IF(BN$3="Tous",SUMIFS('Étape 1 - à remplir'!$F$31:$F$400,'Étape 1 - à remplir'!$E$31:$E$400,MASQ2!BE179,'Étape 1 - à remplir'!$G$31:$G$400,"lots"),SUMIFS('Étape 1 - à remplir'!$F$31:$F$400,'Étape 1 - à remplir'!$E$31:$E$400,MASQ2!BE179,'Étape 1 - à remplir'!$O$31:$O$400,BN$3,'Étape 1 - à remplir'!$G$31:$G$400,"lots")),IF(BN$2="Espèce",IF(BN$3="Tous",SUMIFS('Étape 1 - à remplir'!$F$31:$F$400,'Étape 1 - à remplir'!$E$31:$E$400,MASQ2!BE179,'Étape 1 - à remplir'!$G$31:$G$400,"lots"),SUMIFS('Étape 1 - à remplir'!$F$31:$F$400,'Étape 1 - à remplir'!$E$31:$E$400,MASQ2!BE179,'Étape 1 - à remplir'!$N$31:$N$400,BN$3,'Étape 1 - à remplir'!$G$31:$G$400,"lots")))))))</f>
        <v>#N/A</v>
      </c>
      <c r="BG179" s="204">
        <f t="shared" si="121"/>
        <v>0</v>
      </c>
      <c r="BH179" s="204" t="str">
        <f t="shared" si="107"/>
        <v>Ceftiofur</v>
      </c>
      <c r="BI179" s="204" t="str">
        <f t="shared" si="108"/>
        <v/>
      </c>
      <c r="BJ179" s="204" t="str">
        <f t="shared" si="109"/>
        <v/>
      </c>
      <c r="BK179" s="204" t="str">
        <f t="shared" si="110"/>
        <v>Cephalosporines 3&amp;4G</v>
      </c>
      <c r="BL179" s="204" t="str">
        <f t="shared" si="111"/>
        <v/>
      </c>
      <c r="BM179" s="97" t="str">
        <f t="shared" si="112"/>
        <v/>
      </c>
      <c r="BN179" s="78"/>
      <c r="BO179" s="78"/>
      <c r="BP179" s="77" t="str">
        <f ca="1"/>
        <v>CURACEF DUO 50 MG/ML / 150 MG/ML SUSPENSION INJECTABLE POUR BOVINS</v>
      </c>
      <c r="BQ179" s="79" t="e">
        <f ca="1"/>
        <v>#N/A</v>
      </c>
      <c r="BR179" s="102"/>
      <c r="BS179" s="8"/>
      <c r="BT179" s="8"/>
      <c r="BU179" s="8"/>
      <c r="BV179" s="8"/>
      <c r="BW179" s="8"/>
      <c r="BX179" s="8"/>
      <c r="BY179" s="8"/>
      <c r="BZ179" s="8"/>
      <c r="CA179" s="8"/>
      <c r="CB179" s="8"/>
      <c r="CC179" s="8"/>
      <c r="CD179" s="8"/>
      <c r="CE179" s="8"/>
      <c r="CF179" s="8"/>
      <c r="CG179" s="8"/>
      <c r="CH179" s="8"/>
      <c r="CI179" s="8"/>
      <c r="CJ179" s="8"/>
      <c r="CK179" s="8"/>
      <c r="CL179" s="8"/>
      <c r="CM179" s="8"/>
      <c r="CN179" s="8"/>
      <c r="CO179" s="97"/>
      <c r="CQ179" s="56"/>
      <c r="CR179" s="8"/>
      <c r="CS179" s="8"/>
      <c r="CT179" s="8"/>
      <c r="CU179" s="8"/>
      <c r="CV179" s="8"/>
      <c r="CW179" s="8"/>
      <c r="CX179" s="8"/>
      <c r="CY179" s="102" t="str">
        <f t="shared" si="113"/>
        <v>x</v>
      </c>
      <c r="CZ179" s="56" t="str">
        <f t="shared" si="114"/>
        <v>CURACEF DUO 50 MG/ML / 150 MG/ML SUSPENSION INJECTABLE POUR BOVINS</v>
      </c>
      <c r="DA179" s="204" t="e">
        <f>IF(IF(DI$2="Catégorie",IF(DI$3="Toutes",SUMIFS('Étape 1 - à remplir'!$F$31:$F$400,'Étape 1 - à remplir'!$E$31:$E$400,MASQ2!CZ179,'Étape 1 - à remplir'!$G$31:$G$400,"kg"),SUMIFS('Étape 1 - à remplir'!$F$31:$F$400,'Étape 1 - à remplir'!$E$31:$E$400,MASQ2!CZ179,'Étape 1 - à remplir'!$C$31:$C$400,DI$3)),IF(DI$2="Âge",IF(DI$3="Tous",SUMIFS('Étape 1 - à remplir'!$F$31:$F$400,'Étape 1 - à remplir'!$E$31:$E$400,MASQ2!CZ179,'Étape 1 - à remplir'!$G$31:$G$400,"kg"),SUMIFS('Étape 1 - à remplir'!$F$31:$F$400,'Étape 1 - à remplir'!$E$31:$E$400,MASQ2!CZ179,'Étape 1 - à remplir'!$P$31:$P$400,DI$3,'Étape 1 - à remplir'!$G$31:$G$400,"kg")),IF(DI$2="Atelier",IF(DI$3="Tous",SUMIFS('Étape 1 - à remplir'!$F$31:$F$400,'Étape 1 - à remplir'!$E$31:$E$400,MASQ2!CZ179,'Étape 1 - à remplir'!$G$31:$G$400,"kg"),SUMIFS('Étape 1 - à remplir'!$F$31:$F$400,'Étape 1 - à remplir'!$E$31:$E$400,MASQ2!CZ179,'Étape 1 - à remplir'!$O$31:$O$400,DI$3,'Étape 1 - à remplir'!$G$31:$G$400,"kg")),IF(DI$2="Espèce",IF(DI$3="Tous",SUMIFS('Étape 1 - à remplir'!$F$31:$F$400,'Étape 1 - à remplir'!$E$31:$E$400,MASQ2!CZ179,'Étape 1 - à remplir'!$G$31:$G$400,"kg"),SUMIFS('Étape 1 - à remplir'!$F$31:$F$400,'Étape 1 - à remplir'!$E$31:$E$400,MASQ2!CZ179,'Étape 1 - à remplir'!$N$31:$N$400,DI$3,'Étape 1 - à remplir'!$G$31:$G$400,"kg"))))))=0,NA(),IF(DI$2="Catégorie",IF(DI$3="Toutes",SUMIFS('Étape 1 - à remplir'!$F$31:$F$400,'Étape 1 - à remplir'!$E$31:$E$400,MASQ2!CZ179,'Étape 1 - à remplir'!$G$31:$G$400,"kg"),SUMIFS('Étape 1 - à remplir'!$F$31:$F$400,'Étape 1 - à remplir'!$E$31:$E$400,MASQ2!CZ179,'Étape 1 - à remplir'!$C$31:$C$400,DI$3)),IF(DI$2="Âge",IF(DI$3="Tous",SUMIFS('Étape 1 - à remplir'!$F$31:$F$400,'Étape 1 - à remplir'!$E$31:$E$400,MASQ2!CZ179,'Étape 1 - à remplir'!$G$31:$G$400,"kg"),SUMIFS('Étape 1 - à remplir'!$F$31:$F$400,'Étape 1 - à remplir'!$E$31:$E$400,MASQ2!CZ179,'Étape 1 - à remplir'!$P$31:$P$400,DI$3,'Étape 1 - à remplir'!$G$31:$G$400,"kg")),IF(DI$2="Atelier",IF(DI$3="Tous",SUMIFS('Étape 1 - à remplir'!$F$31:$F$400,'Étape 1 - à remplir'!$E$31:$E$400,MASQ2!CZ179,'Étape 1 - à remplir'!$G$31:$G$400,"kg"),SUMIFS('Étape 1 - à remplir'!$F$31:$F$400,'Étape 1 - à remplir'!$E$31:$E$400,MASQ2!CZ179,'Étape 1 - à remplir'!$O$31:$O$400,DI$3,'Étape 1 - à remplir'!$G$31:$G$400,"kg")),IF(DI$2="Espèce",IF(DI$3="Tous",SUMIFS('Étape 1 - à remplir'!$F$31:$F$400,'Étape 1 - à remplir'!$E$31:$E$400,MASQ2!CZ179,'Étape 1 - à remplir'!$G$31:$G$400,"kg"),SUMIFS('Étape 1 - à remplir'!$F$31:$F$400,'Étape 1 - à remplir'!$E$31:$E$400,MASQ2!CZ179,'Étape 1 - à remplir'!$N$31:$N$400,DI$3,'Étape 1 - à remplir'!$G$31:$G$400,"kg")))))))</f>
        <v>#N/A</v>
      </c>
      <c r="DB179" s="104">
        <f t="shared" si="122"/>
        <v>0</v>
      </c>
      <c r="DC179" s="204" t="str">
        <f t="shared" si="115"/>
        <v>Ceftiofur</v>
      </c>
      <c r="DD179" s="204" t="str">
        <f t="shared" si="116"/>
        <v/>
      </c>
      <c r="DE179" s="204" t="str">
        <f t="shared" si="117"/>
        <v/>
      </c>
      <c r="DF179" s="204" t="str">
        <f t="shared" si="118"/>
        <v>Cephalosporines 3&amp;4G</v>
      </c>
      <c r="DG179" s="204" t="str">
        <f t="shared" si="119"/>
        <v/>
      </c>
      <c r="DH179" s="97" t="str">
        <f t="shared" si="120"/>
        <v/>
      </c>
      <c r="DI179" s="78"/>
      <c r="DJ179" s="78"/>
      <c r="DK179" s="77" t="str">
        <f ca="1"/>
        <v>CURACEF DUO 50 MG/ML / 150 MG/ML SUSPENSION INJECTABLE POUR BOVINS</v>
      </c>
      <c r="DL179" s="79" t="e">
        <f ca="1"/>
        <v>#N/A</v>
      </c>
      <c r="DM179" s="102"/>
      <c r="DN179" s="8"/>
      <c r="DO179" s="8"/>
      <c r="DP179" s="8"/>
      <c r="DQ179" s="8"/>
      <c r="DR179" s="8"/>
      <c r="DS179" s="8"/>
      <c r="DT179" s="8"/>
      <c r="DU179" s="8"/>
      <c r="DV179" s="8"/>
      <c r="DW179" s="8"/>
      <c r="DX179" s="8"/>
      <c r="DY179" s="8"/>
      <c r="DZ179" s="8"/>
      <c r="EA179" s="8"/>
      <c r="EB179" s="8"/>
      <c r="EC179" s="8"/>
      <c r="ED179" s="8"/>
      <c r="EE179" s="8"/>
      <c r="EF179" s="8"/>
      <c r="EG179" s="8"/>
      <c r="EH179" s="8"/>
      <c r="EI179" s="8"/>
      <c r="EJ179" s="97"/>
    </row>
    <row r="180" spans="1:140" x14ac:dyDescent="0.25">
      <c r="A180" s="56"/>
      <c r="B180" s="8"/>
      <c r="C180" s="8"/>
      <c r="D180" s="8"/>
      <c r="E180" s="8"/>
      <c r="F180" s="8"/>
      <c r="G180" s="8"/>
      <c r="H180" s="8"/>
      <c r="I180" s="102" t="str">
        <f>INDEX(Données_ATB!BE:BV,MATCH(MASQ2!J180,Données_ATB!BE:BE,0),18)</f>
        <v/>
      </c>
      <c r="J180" s="77" t="str">
        <f>Données_ATB!BE179</f>
        <v>CYCLO SPRAY</v>
      </c>
      <c r="K180" s="204" t="e">
        <f>IF(IF(S$2="Catégorie",IF(S$3="Toutes",SUMIFS('Étape 1 - à remplir'!$F$31:$F$400,'Étape 1 - à remplir'!$E$31:$E$400,MASQ2!J180,'Étape 1 - à remplir'!$G$31:$G$400,"animaux"),SUMIFS('Étape 1 - à remplir'!$F$31:$F$400,'Étape 1 - à remplir'!$E$31:$E$400,MASQ2!J180,'Étape 1 - à remplir'!$C$31:$C$400,S$3)),IF(S$2="Âge",IF(S$3="Tous",SUMIFS('Étape 1 - à remplir'!$F$31:$F$400,'Étape 1 - à remplir'!$E$31:$E$400,MASQ2!J180,'Étape 1 - à remplir'!$G$31:$G$400,"animaux"),SUMIFS('Étape 1 - à remplir'!$F$31:$F$400,'Étape 1 - à remplir'!$E$31:$E$400,MASQ2!J180,'Étape 1 - à remplir'!$P$31:$P$400,S$3)),IF(S$2="Atelier",IF(S$3="Tous",SUMIFS('Étape 1 - à remplir'!$F$31:$F$400,'Étape 1 - à remplir'!$E$31:$E$400,MASQ2!J180,'Étape 1 - à remplir'!$G$31:$G$400,"animaux"),SUMIFS('Étape 1 - à remplir'!$F$31:$F$400,'Étape 1 - à remplir'!$E$31:$E$400,MASQ2!J180,'Étape 1 - à remplir'!$O$31:$O$400,S$3)),IF(S$2="Espèce",IF(S$3="Tous",SUMIFS('Étape 1 - à remplir'!$F$31:$F$400,'Étape 1 - à remplir'!$E$31:$E$400,MASQ2!J180,'Étape 1 - à remplir'!$G$31:$G$400,"animaux"),SUMIFS('Étape 1 - à remplir'!$F$31:$F$400,'Étape 1 - à remplir'!$E$31:$E$400,MASQ2!J180,'Étape 1 - à remplir'!$N$31:$N$400,S$3))))))=0,NA(),IF(S$2="Catégorie",IF(S$3="Toutes",SUMIFS('Étape 1 - à remplir'!$F$31:$F$400,'Étape 1 - à remplir'!$E$31:$E$400,MASQ2!J180,'Étape 1 - à remplir'!$G$31:$G$400,"animaux"),SUMIFS('Étape 1 - à remplir'!$F$31:$F$400,'Étape 1 - à remplir'!$E$31:$E$400,MASQ2!J180,'Étape 1 - à remplir'!$C$31:$C$400,S$3)),IF(S$2="Âge",IF(S$3="Tous",SUMIFS('Étape 1 - à remplir'!$F$31:$F$400,'Étape 1 - à remplir'!$E$31:$E$400,MASQ2!J180,'Étape 1 - à remplir'!$G$31:$G$400,"animaux"),SUMIFS('Étape 1 - à remplir'!$F$31:$F$400,'Étape 1 - à remplir'!$E$31:$E$400,MASQ2!J180,'Étape 1 - à remplir'!$P$31:$P$400,S$3)),IF(S$2="Atelier",IF(S$3="Tous",SUMIFS('Étape 1 - à remplir'!$F$31:$F$400,'Étape 1 - à remplir'!$E$31:$E$400,MASQ2!J180,'Étape 1 - à remplir'!$G$31:$G$400,"animaux"),SUMIFS('Étape 1 - à remplir'!$F$31:$F$400,'Étape 1 - à remplir'!$E$31:$E$400,MASQ2!J180,'Étape 1 - à remplir'!$O$31:$O$400,S$3)),IF(S$2="Espèce",IF(S$3="Tous",SUMIFS('Étape 1 - à remplir'!$F$31:$F$400,'Étape 1 - à remplir'!$E$31:$E$400,MASQ2!J180,'Étape 1 - à remplir'!$G$31:$G$400,"animaux"),SUMIFS('Étape 1 - à remplir'!$F$31:$F$400,'Étape 1 - à remplir'!$E$31:$E$400,MASQ2!J180,'Étape 1 - à remplir'!$N$31:$N$400,S$3)))))))</f>
        <v>#N/A</v>
      </c>
      <c r="L180" s="97">
        <f t="shared" si="123"/>
        <v>0</v>
      </c>
      <c r="M180" s="56" t="str">
        <f>Données_ATB!BN179</f>
        <v>Chlortétracycline</v>
      </c>
      <c r="N180" s="204" t="str">
        <f>Données_ATB!BO179</f>
        <v/>
      </c>
      <c r="O180" s="97" t="str">
        <f>Données_ATB!BP179</f>
        <v/>
      </c>
      <c r="P180" s="77" t="str">
        <f>Données_ATB!BR179</f>
        <v>Tetracyclines</v>
      </c>
      <c r="Q180" s="78" t="str">
        <f>Données_ATB!BS179</f>
        <v/>
      </c>
      <c r="R180" s="79" t="str">
        <f>Données_ATB!BT179</f>
        <v/>
      </c>
      <c r="S180" s="78"/>
      <c r="T180" s="78"/>
      <c r="U180" s="77" t="str">
        <f ca="1"/>
        <v>CYCLO SPRAY</v>
      </c>
      <c r="V180" s="79" t="e">
        <f ca="1"/>
        <v>#N/A</v>
      </c>
      <c r="W180" s="102"/>
      <c r="X180" s="8"/>
      <c r="Y180" s="8"/>
      <c r="Z180" s="8"/>
      <c r="AA180" s="8"/>
      <c r="AB180" s="102"/>
      <c r="AC180" s="8"/>
      <c r="AD180" s="8"/>
      <c r="AE180" s="8"/>
      <c r="AF180" s="8"/>
      <c r="AG180" s="8"/>
      <c r="AH180" s="8"/>
      <c r="AI180" s="8"/>
      <c r="AJ180" s="8"/>
      <c r="AK180" s="8"/>
      <c r="AL180" s="8"/>
      <c r="AM180" s="8"/>
      <c r="AN180" s="8"/>
      <c r="AO180" s="8"/>
      <c r="AP180" s="8"/>
      <c r="AQ180" s="8"/>
      <c r="AR180" s="8"/>
      <c r="AS180" s="8"/>
      <c r="AT180" s="97"/>
      <c r="AV180" s="56"/>
      <c r="AW180" s="8"/>
      <c r="AX180" s="8"/>
      <c r="AY180" s="8"/>
      <c r="AZ180" s="8"/>
      <c r="BA180" s="8"/>
      <c r="BB180" s="8"/>
      <c r="BC180" s="8"/>
      <c r="BD180" s="102" t="str">
        <f t="shared" si="105"/>
        <v/>
      </c>
      <c r="BE180" s="56" t="str">
        <f t="shared" si="106"/>
        <v>CYCLO SPRAY</v>
      </c>
      <c r="BF180" s="204" t="e">
        <f>IF(IF(BN$2="Catégorie",IF(BN$3="Toutes",SUMIFS('Étape 1 - à remplir'!$F$31:$F$400,'Étape 1 - à remplir'!$E$31:$E$400,MASQ2!BE180,'Étape 1 - à remplir'!$G$31:$G$400,"lots"),SUMIFS('Étape 1 - à remplir'!$F$31:$F$400,'Étape 1 - à remplir'!$E$31:$E$400,MASQ2!BE180,'Étape 1 - à remplir'!$C$31:$C$400,BN$3)),IF(BN$2="Âge",IF(BN$3="Tous",SUMIFS('Étape 1 - à remplir'!$F$31:$F$400,'Étape 1 - à remplir'!$E$31:$E$400,MASQ2!BE180,'Étape 1 - à remplir'!$G$31:$G$400,"lots"),SUMIFS('Étape 1 - à remplir'!$F$31:$F$400,'Étape 1 - à remplir'!$E$31:$E$400,MASQ2!BE180,'Étape 1 - à remplir'!$P$31:$P$400,BN$3,'Étape 1 - à remplir'!$G$31:$G$400,"lots")),IF(BN$2="Atelier",IF(BN$3="Tous",SUMIFS('Étape 1 - à remplir'!$F$31:$F$400,'Étape 1 - à remplir'!$E$31:$E$400,MASQ2!BE180,'Étape 1 - à remplir'!$G$31:$G$400,"lots"),SUMIFS('Étape 1 - à remplir'!$F$31:$F$400,'Étape 1 - à remplir'!$E$31:$E$400,MASQ2!BE180,'Étape 1 - à remplir'!$O$31:$O$400,BN$3,'Étape 1 - à remplir'!$G$31:$G$400,"lots")),IF(BN$2="Espèce",IF(BN$3="Tous",SUMIFS('Étape 1 - à remplir'!$F$31:$F$400,'Étape 1 - à remplir'!$E$31:$E$400,MASQ2!BE180,'Étape 1 - à remplir'!$G$31:$G$400,"lots"),SUMIFS('Étape 1 - à remplir'!$F$31:$F$400,'Étape 1 - à remplir'!$E$31:$E$400,MASQ2!BE180,'Étape 1 - à remplir'!$N$31:$N$400,BN$3,'Étape 1 - à remplir'!$G$31:$G$400,"lots"))))))=0,NA(),IF(BN$2="Catégorie",IF(BN$3="Toutes",SUMIFS('Étape 1 - à remplir'!$F$31:$F$400,'Étape 1 - à remplir'!$E$31:$E$400,MASQ2!BE180,'Étape 1 - à remplir'!$G$31:$G$400,"lots"),SUMIFS('Étape 1 - à remplir'!$F$31:$F$400,'Étape 1 - à remplir'!$E$31:$E$400,MASQ2!BE180,'Étape 1 - à remplir'!$C$31:$C$400,BN$3)),IF(BN$2="Âge",IF(BN$3="Tous",SUMIFS('Étape 1 - à remplir'!$F$31:$F$400,'Étape 1 - à remplir'!$E$31:$E$400,MASQ2!BE180,'Étape 1 - à remplir'!$G$31:$G$400,"lots"),SUMIFS('Étape 1 - à remplir'!$F$31:$F$400,'Étape 1 - à remplir'!$E$31:$E$400,MASQ2!BE180,'Étape 1 - à remplir'!$P$31:$P$400,BN$3,'Étape 1 - à remplir'!$G$31:$G$400,"lots")),IF(BN$2="Atelier",IF(BN$3="Tous",SUMIFS('Étape 1 - à remplir'!$F$31:$F$400,'Étape 1 - à remplir'!$E$31:$E$400,MASQ2!BE180,'Étape 1 - à remplir'!$G$31:$G$400,"lots"),SUMIFS('Étape 1 - à remplir'!$F$31:$F$400,'Étape 1 - à remplir'!$E$31:$E$400,MASQ2!BE180,'Étape 1 - à remplir'!$O$31:$O$400,BN$3,'Étape 1 - à remplir'!$G$31:$G$400,"lots")),IF(BN$2="Espèce",IF(BN$3="Tous",SUMIFS('Étape 1 - à remplir'!$F$31:$F$400,'Étape 1 - à remplir'!$E$31:$E$400,MASQ2!BE180,'Étape 1 - à remplir'!$G$31:$G$400,"lots"),SUMIFS('Étape 1 - à remplir'!$F$31:$F$400,'Étape 1 - à remplir'!$E$31:$E$400,MASQ2!BE180,'Étape 1 - à remplir'!$N$31:$N$400,BN$3,'Étape 1 - à remplir'!$G$31:$G$400,"lots")))))))</f>
        <v>#N/A</v>
      </c>
      <c r="BG180" s="204">
        <f t="shared" si="121"/>
        <v>0</v>
      </c>
      <c r="BH180" s="204" t="str">
        <f t="shared" si="107"/>
        <v>Chlortétracycline</v>
      </c>
      <c r="BI180" s="204" t="str">
        <f t="shared" si="108"/>
        <v/>
      </c>
      <c r="BJ180" s="204" t="str">
        <f t="shared" si="109"/>
        <v/>
      </c>
      <c r="BK180" s="204" t="str">
        <f t="shared" si="110"/>
        <v>Tetracyclines</v>
      </c>
      <c r="BL180" s="204" t="str">
        <f t="shared" si="111"/>
        <v/>
      </c>
      <c r="BM180" s="97" t="str">
        <f t="shared" si="112"/>
        <v/>
      </c>
      <c r="BN180" s="78"/>
      <c r="BO180" s="78"/>
      <c r="BP180" s="77" t="str">
        <f ca="1"/>
        <v>CYCLO SPRAY</v>
      </c>
      <c r="BQ180" s="79" t="e">
        <f ca="1"/>
        <v>#N/A</v>
      </c>
      <c r="BR180" s="102"/>
      <c r="BS180" s="8"/>
      <c r="BT180" s="8"/>
      <c r="BU180" s="8"/>
      <c r="BV180" s="8"/>
      <c r="BW180" s="8"/>
      <c r="BX180" s="8"/>
      <c r="BY180" s="8"/>
      <c r="BZ180" s="8"/>
      <c r="CA180" s="8"/>
      <c r="CB180" s="8"/>
      <c r="CC180" s="8"/>
      <c r="CD180" s="8"/>
      <c r="CE180" s="8"/>
      <c r="CF180" s="8"/>
      <c r="CG180" s="8"/>
      <c r="CH180" s="8"/>
      <c r="CI180" s="8"/>
      <c r="CJ180" s="8"/>
      <c r="CK180" s="8"/>
      <c r="CL180" s="8"/>
      <c r="CM180" s="8"/>
      <c r="CN180" s="8"/>
      <c r="CO180" s="97"/>
      <c r="CQ180" s="56"/>
      <c r="CR180" s="8"/>
      <c r="CS180" s="8"/>
      <c r="CT180" s="8"/>
      <c r="CU180" s="8"/>
      <c r="CV180" s="8"/>
      <c r="CW180" s="8"/>
      <c r="CX180" s="8"/>
      <c r="CY180" s="102" t="str">
        <f t="shared" si="113"/>
        <v/>
      </c>
      <c r="CZ180" s="56" t="str">
        <f t="shared" si="114"/>
        <v>CYCLO SPRAY</v>
      </c>
      <c r="DA180" s="204" t="e">
        <f>IF(IF(DI$2="Catégorie",IF(DI$3="Toutes",SUMIFS('Étape 1 - à remplir'!$F$31:$F$400,'Étape 1 - à remplir'!$E$31:$E$400,MASQ2!CZ180,'Étape 1 - à remplir'!$G$31:$G$400,"kg"),SUMIFS('Étape 1 - à remplir'!$F$31:$F$400,'Étape 1 - à remplir'!$E$31:$E$400,MASQ2!CZ180,'Étape 1 - à remplir'!$C$31:$C$400,DI$3)),IF(DI$2="Âge",IF(DI$3="Tous",SUMIFS('Étape 1 - à remplir'!$F$31:$F$400,'Étape 1 - à remplir'!$E$31:$E$400,MASQ2!CZ180,'Étape 1 - à remplir'!$G$31:$G$400,"kg"),SUMIFS('Étape 1 - à remplir'!$F$31:$F$400,'Étape 1 - à remplir'!$E$31:$E$400,MASQ2!CZ180,'Étape 1 - à remplir'!$P$31:$P$400,DI$3,'Étape 1 - à remplir'!$G$31:$G$400,"kg")),IF(DI$2="Atelier",IF(DI$3="Tous",SUMIFS('Étape 1 - à remplir'!$F$31:$F$400,'Étape 1 - à remplir'!$E$31:$E$400,MASQ2!CZ180,'Étape 1 - à remplir'!$G$31:$G$400,"kg"),SUMIFS('Étape 1 - à remplir'!$F$31:$F$400,'Étape 1 - à remplir'!$E$31:$E$400,MASQ2!CZ180,'Étape 1 - à remplir'!$O$31:$O$400,DI$3,'Étape 1 - à remplir'!$G$31:$G$400,"kg")),IF(DI$2="Espèce",IF(DI$3="Tous",SUMIFS('Étape 1 - à remplir'!$F$31:$F$400,'Étape 1 - à remplir'!$E$31:$E$400,MASQ2!CZ180,'Étape 1 - à remplir'!$G$31:$G$400,"kg"),SUMIFS('Étape 1 - à remplir'!$F$31:$F$400,'Étape 1 - à remplir'!$E$31:$E$400,MASQ2!CZ180,'Étape 1 - à remplir'!$N$31:$N$400,DI$3,'Étape 1 - à remplir'!$G$31:$G$400,"kg"))))))=0,NA(),IF(DI$2="Catégorie",IF(DI$3="Toutes",SUMIFS('Étape 1 - à remplir'!$F$31:$F$400,'Étape 1 - à remplir'!$E$31:$E$400,MASQ2!CZ180,'Étape 1 - à remplir'!$G$31:$G$400,"kg"),SUMIFS('Étape 1 - à remplir'!$F$31:$F$400,'Étape 1 - à remplir'!$E$31:$E$400,MASQ2!CZ180,'Étape 1 - à remplir'!$C$31:$C$400,DI$3)),IF(DI$2="Âge",IF(DI$3="Tous",SUMIFS('Étape 1 - à remplir'!$F$31:$F$400,'Étape 1 - à remplir'!$E$31:$E$400,MASQ2!CZ180,'Étape 1 - à remplir'!$G$31:$G$400,"kg"),SUMIFS('Étape 1 - à remplir'!$F$31:$F$400,'Étape 1 - à remplir'!$E$31:$E$400,MASQ2!CZ180,'Étape 1 - à remplir'!$P$31:$P$400,DI$3,'Étape 1 - à remplir'!$G$31:$G$400,"kg")),IF(DI$2="Atelier",IF(DI$3="Tous",SUMIFS('Étape 1 - à remplir'!$F$31:$F$400,'Étape 1 - à remplir'!$E$31:$E$400,MASQ2!CZ180,'Étape 1 - à remplir'!$G$31:$G$400,"kg"),SUMIFS('Étape 1 - à remplir'!$F$31:$F$400,'Étape 1 - à remplir'!$E$31:$E$400,MASQ2!CZ180,'Étape 1 - à remplir'!$O$31:$O$400,DI$3,'Étape 1 - à remplir'!$G$31:$G$400,"kg")),IF(DI$2="Espèce",IF(DI$3="Tous",SUMIFS('Étape 1 - à remplir'!$F$31:$F$400,'Étape 1 - à remplir'!$E$31:$E$400,MASQ2!CZ180,'Étape 1 - à remplir'!$G$31:$G$400,"kg"),SUMIFS('Étape 1 - à remplir'!$F$31:$F$400,'Étape 1 - à remplir'!$E$31:$E$400,MASQ2!CZ180,'Étape 1 - à remplir'!$N$31:$N$400,DI$3,'Étape 1 - à remplir'!$G$31:$G$400,"kg")))))))</f>
        <v>#N/A</v>
      </c>
      <c r="DB180" s="104">
        <f t="shared" si="122"/>
        <v>0</v>
      </c>
      <c r="DC180" s="204" t="str">
        <f t="shared" si="115"/>
        <v>Chlortétracycline</v>
      </c>
      <c r="DD180" s="204" t="str">
        <f t="shared" si="116"/>
        <v/>
      </c>
      <c r="DE180" s="204" t="str">
        <f t="shared" si="117"/>
        <v/>
      </c>
      <c r="DF180" s="204" t="str">
        <f t="shared" si="118"/>
        <v>Tetracyclines</v>
      </c>
      <c r="DG180" s="204" t="str">
        <f t="shared" si="119"/>
        <v/>
      </c>
      <c r="DH180" s="97" t="str">
        <f t="shared" si="120"/>
        <v/>
      </c>
      <c r="DI180" s="78"/>
      <c r="DJ180" s="78"/>
      <c r="DK180" s="77" t="str">
        <f ca="1"/>
        <v>CYCLO SPRAY</v>
      </c>
      <c r="DL180" s="79" t="e">
        <f ca="1"/>
        <v>#N/A</v>
      </c>
      <c r="DM180" s="102"/>
      <c r="DN180" s="8"/>
      <c r="DO180" s="8"/>
      <c r="DP180" s="8"/>
      <c r="DQ180" s="8"/>
      <c r="DR180" s="8"/>
      <c r="DS180" s="8"/>
      <c r="DT180" s="8"/>
      <c r="DU180" s="8"/>
      <c r="DV180" s="8"/>
      <c r="DW180" s="8"/>
      <c r="DX180" s="8"/>
      <c r="DY180" s="8"/>
      <c r="DZ180" s="8"/>
      <c r="EA180" s="8"/>
      <c r="EB180" s="8"/>
      <c r="EC180" s="8"/>
      <c r="ED180" s="8"/>
      <c r="EE180" s="8"/>
      <c r="EF180" s="8"/>
      <c r="EG180" s="8"/>
      <c r="EH180" s="8"/>
      <c r="EI180" s="8"/>
      <c r="EJ180" s="97"/>
    </row>
    <row r="181" spans="1:140" x14ac:dyDescent="0.25">
      <c r="A181" s="56"/>
      <c r="B181" s="8"/>
      <c r="C181" s="8"/>
      <c r="D181" s="8"/>
      <c r="E181" s="8"/>
      <c r="F181" s="8"/>
      <c r="G181" s="8"/>
      <c r="H181" s="8"/>
      <c r="I181" s="102" t="str">
        <f>INDEX(Données_ATB!BE:BV,MATCH(MASQ2!J181,Données_ATB!BE:BE,0),18)</f>
        <v/>
      </c>
      <c r="J181" s="77" t="str">
        <f>Données_ATB!BE180</f>
        <v>CYCLOSOL 200 LA</v>
      </c>
      <c r="K181" s="204" t="e">
        <f>IF(IF(S$2="Catégorie",IF(S$3="Toutes",SUMIFS('Étape 1 - à remplir'!$F$31:$F$400,'Étape 1 - à remplir'!$E$31:$E$400,MASQ2!J181,'Étape 1 - à remplir'!$G$31:$G$400,"animaux"),SUMIFS('Étape 1 - à remplir'!$F$31:$F$400,'Étape 1 - à remplir'!$E$31:$E$400,MASQ2!J181,'Étape 1 - à remplir'!$C$31:$C$400,S$3)),IF(S$2="Âge",IF(S$3="Tous",SUMIFS('Étape 1 - à remplir'!$F$31:$F$400,'Étape 1 - à remplir'!$E$31:$E$400,MASQ2!J181,'Étape 1 - à remplir'!$G$31:$G$400,"animaux"),SUMIFS('Étape 1 - à remplir'!$F$31:$F$400,'Étape 1 - à remplir'!$E$31:$E$400,MASQ2!J181,'Étape 1 - à remplir'!$P$31:$P$400,S$3)),IF(S$2="Atelier",IF(S$3="Tous",SUMIFS('Étape 1 - à remplir'!$F$31:$F$400,'Étape 1 - à remplir'!$E$31:$E$400,MASQ2!J181,'Étape 1 - à remplir'!$G$31:$G$400,"animaux"),SUMIFS('Étape 1 - à remplir'!$F$31:$F$400,'Étape 1 - à remplir'!$E$31:$E$400,MASQ2!J181,'Étape 1 - à remplir'!$O$31:$O$400,S$3)),IF(S$2="Espèce",IF(S$3="Tous",SUMIFS('Étape 1 - à remplir'!$F$31:$F$400,'Étape 1 - à remplir'!$E$31:$E$400,MASQ2!J181,'Étape 1 - à remplir'!$G$31:$G$400,"animaux"),SUMIFS('Étape 1 - à remplir'!$F$31:$F$400,'Étape 1 - à remplir'!$E$31:$E$400,MASQ2!J181,'Étape 1 - à remplir'!$N$31:$N$400,S$3))))))=0,NA(),IF(S$2="Catégorie",IF(S$3="Toutes",SUMIFS('Étape 1 - à remplir'!$F$31:$F$400,'Étape 1 - à remplir'!$E$31:$E$400,MASQ2!J181,'Étape 1 - à remplir'!$G$31:$G$400,"animaux"),SUMIFS('Étape 1 - à remplir'!$F$31:$F$400,'Étape 1 - à remplir'!$E$31:$E$400,MASQ2!J181,'Étape 1 - à remplir'!$C$31:$C$400,S$3)),IF(S$2="Âge",IF(S$3="Tous",SUMIFS('Étape 1 - à remplir'!$F$31:$F$400,'Étape 1 - à remplir'!$E$31:$E$400,MASQ2!J181,'Étape 1 - à remplir'!$G$31:$G$400,"animaux"),SUMIFS('Étape 1 - à remplir'!$F$31:$F$400,'Étape 1 - à remplir'!$E$31:$E$400,MASQ2!J181,'Étape 1 - à remplir'!$P$31:$P$400,S$3)),IF(S$2="Atelier",IF(S$3="Tous",SUMIFS('Étape 1 - à remplir'!$F$31:$F$400,'Étape 1 - à remplir'!$E$31:$E$400,MASQ2!J181,'Étape 1 - à remplir'!$G$31:$G$400,"animaux"),SUMIFS('Étape 1 - à remplir'!$F$31:$F$400,'Étape 1 - à remplir'!$E$31:$E$400,MASQ2!J181,'Étape 1 - à remplir'!$O$31:$O$400,S$3)),IF(S$2="Espèce",IF(S$3="Tous",SUMIFS('Étape 1 - à remplir'!$F$31:$F$400,'Étape 1 - à remplir'!$E$31:$E$400,MASQ2!J181,'Étape 1 - à remplir'!$G$31:$G$400,"animaux"),SUMIFS('Étape 1 - à remplir'!$F$31:$F$400,'Étape 1 - à remplir'!$E$31:$E$400,MASQ2!J181,'Étape 1 - à remplir'!$N$31:$N$400,S$3)))))))</f>
        <v>#N/A</v>
      </c>
      <c r="L181" s="97">
        <f t="shared" si="123"/>
        <v>0</v>
      </c>
      <c r="M181" s="56" t="str">
        <f>Données_ATB!BN180</f>
        <v>Oxytétracycline</v>
      </c>
      <c r="N181" s="204" t="str">
        <f>Données_ATB!BO180</f>
        <v/>
      </c>
      <c r="O181" s="97" t="str">
        <f>Données_ATB!BP180</f>
        <v/>
      </c>
      <c r="P181" s="77" t="str">
        <f>Données_ATB!BR180</f>
        <v>Tetracyclines</v>
      </c>
      <c r="Q181" s="78" t="str">
        <f>Données_ATB!BS180</f>
        <v/>
      </c>
      <c r="R181" s="79" t="str">
        <f>Données_ATB!BT180</f>
        <v/>
      </c>
      <c r="S181" s="78"/>
      <c r="T181" s="78"/>
      <c r="U181" s="77" t="str">
        <f ca="1"/>
        <v>CYCLOSOL 200 LA</v>
      </c>
      <c r="V181" s="79" t="e">
        <f ca="1"/>
        <v>#N/A</v>
      </c>
      <c r="W181" s="102"/>
      <c r="X181" s="8"/>
      <c r="Y181" s="8"/>
      <c r="Z181" s="8"/>
      <c r="AA181" s="8"/>
      <c r="AB181" s="102"/>
      <c r="AC181" s="8"/>
      <c r="AD181" s="8"/>
      <c r="AE181" s="8"/>
      <c r="AF181" s="8"/>
      <c r="AG181" s="8"/>
      <c r="AH181" s="8"/>
      <c r="AI181" s="8"/>
      <c r="AJ181" s="8"/>
      <c r="AK181" s="8"/>
      <c r="AL181" s="8"/>
      <c r="AM181" s="8"/>
      <c r="AN181" s="8"/>
      <c r="AO181" s="8"/>
      <c r="AP181" s="8"/>
      <c r="AQ181" s="8"/>
      <c r="AR181" s="8"/>
      <c r="AS181" s="8"/>
      <c r="AT181" s="97"/>
      <c r="AV181" s="56"/>
      <c r="AW181" s="8"/>
      <c r="AX181" s="8"/>
      <c r="AY181" s="8"/>
      <c r="AZ181" s="8"/>
      <c r="BA181" s="8"/>
      <c r="BB181" s="8"/>
      <c r="BC181" s="8"/>
      <c r="BD181" s="102" t="str">
        <f t="shared" si="105"/>
        <v/>
      </c>
      <c r="BE181" s="56" t="str">
        <f t="shared" si="106"/>
        <v>CYCLOSOL 200 LA</v>
      </c>
      <c r="BF181" s="204" t="e">
        <f>IF(IF(BN$2="Catégorie",IF(BN$3="Toutes",SUMIFS('Étape 1 - à remplir'!$F$31:$F$400,'Étape 1 - à remplir'!$E$31:$E$400,MASQ2!BE181,'Étape 1 - à remplir'!$G$31:$G$400,"lots"),SUMIFS('Étape 1 - à remplir'!$F$31:$F$400,'Étape 1 - à remplir'!$E$31:$E$400,MASQ2!BE181,'Étape 1 - à remplir'!$C$31:$C$400,BN$3)),IF(BN$2="Âge",IF(BN$3="Tous",SUMIFS('Étape 1 - à remplir'!$F$31:$F$400,'Étape 1 - à remplir'!$E$31:$E$400,MASQ2!BE181,'Étape 1 - à remplir'!$G$31:$G$400,"lots"),SUMIFS('Étape 1 - à remplir'!$F$31:$F$400,'Étape 1 - à remplir'!$E$31:$E$400,MASQ2!BE181,'Étape 1 - à remplir'!$P$31:$P$400,BN$3,'Étape 1 - à remplir'!$G$31:$G$400,"lots")),IF(BN$2="Atelier",IF(BN$3="Tous",SUMIFS('Étape 1 - à remplir'!$F$31:$F$400,'Étape 1 - à remplir'!$E$31:$E$400,MASQ2!BE181,'Étape 1 - à remplir'!$G$31:$G$400,"lots"),SUMIFS('Étape 1 - à remplir'!$F$31:$F$400,'Étape 1 - à remplir'!$E$31:$E$400,MASQ2!BE181,'Étape 1 - à remplir'!$O$31:$O$400,BN$3,'Étape 1 - à remplir'!$G$31:$G$400,"lots")),IF(BN$2="Espèce",IF(BN$3="Tous",SUMIFS('Étape 1 - à remplir'!$F$31:$F$400,'Étape 1 - à remplir'!$E$31:$E$400,MASQ2!BE181,'Étape 1 - à remplir'!$G$31:$G$400,"lots"),SUMIFS('Étape 1 - à remplir'!$F$31:$F$400,'Étape 1 - à remplir'!$E$31:$E$400,MASQ2!BE181,'Étape 1 - à remplir'!$N$31:$N$400,BN$3,'Étape 1 - à remplir'!$G$31:$G$400,"lots"))))))=0,NA(),IF(BN$2="Catégorie",IF(BN$3="Toutes",SUMIFS('Étape 1 - à remplir'!$F$31:$F$400,'Étape 1 - à remplir'!$E$31:$E$400,MASQ2!BE181,'Étape 1 - à remplir'!$G$31:$G$400,"lots"),SUMIFS('Étape 1 - à remplir'!$F$31:$F$400,'Étape 1 - à remplir'!$E$31:$E$400,MASQ2!BE181,'Étape 1 - à remplir'!$C$31:$C$400,BN$3)),IF(BN$2="Âge",IF(BN$3="Tous",SUMIFS('Étape 1 - à remplir'!$F$31:$F$400,'Étape 1 - à remplir'!$E$31:$E$400,MASQ2!BE181,'Étape 1 - à remplir'!$G$31:$G$400,"lots"),SUMIFS('Étape 1 - à remplir'!$F$31:$F$400,'Étape 1 - à remplir'!$E$31:$E$400,MASQ2!BE181,'Étape 1 - à remplir'!$P$31:$P$400,BN$3,'Étape 1 - à remplir'!$G$31:$G$400,"lots")),IF(BN$2="Atelier",IF(BN$3="Tous",SUMIFS('Étape 1 - à remplir'!$F$31:$F$400,'Étape 1 - à remplir'!$E$31:$E$400,MASQ2!BE181,'Étape 1 - à remplir'!$G$31:$G$400,"lots"),SUMIFS('Étape 1 - à remplir'!$F$31:$F$400,'Étape 1 - à remplir'!$E$31:$E$400,MASQ2!BE181,'Étape 1 - à remplir'!$O$31:$O$400,BN$3,'Étape 1 - à remplir'!$G$31:$G$400,"lots")),IF(BN$2="Espèce",IF(BN$3="Tous",SUMIFS('Étape 1 - à remplir'!$F$31:$F$400,'Étape 1 - à remplir'!$E$31:$E$400,MASQ2!BE181,'Étape 1 - à remplir'!$G$31:$G$400,"lots"),SUMIFS('Étape 1 - à remplir'!$F$31:$F$400,'Étape 1 - à remplir'!$E$31:$E$400,MASQ2!BE181,'Étape 1 - à remplir'!$N$31:$N$400,BN$3,'Étape 1 - à remplir'!$G$31:$G$400,"lots")))))))</f>
        <v>#N/A</v>
      </c>
      <c r="BG181" s="204">
        <f t="shared" si="121"/>
        <v>0</v>
      </c>
      <c r="BH181" s="204" t="str">
        <f t="shared" si="107"/>
        <v>Oxytétracycline</v>
      </c>
      <c r="BI181" s="204" t="str">
        <f t="shared" si="108"/>
        <v/>
      </c>
      <c r="BJ181" s="204" t="str">
        <f t="shared" si="109"/>
        <v/>
      </c>
      <c r="BK181" s="204" t="str">
        <f t="shared" si="110"/>
        <v>Tetracyclines</v>
      </c>
      <c r="BL181" s="204" t="str">
        <f t="shared" si="111"/>
        <v/>
      </c>
      <c r="BM181" s="97" t="str">
        <f t="shared" si="112"/>
        <v/>
      </c>
      <c r="BN181" s="78"/>
      <c r="BO181" s="78"/>
      <c r="BP181" s="77" t="str">
        <f ca="1"/>
        <v>CYCLOSOL 200 LA</v>
      </c>
      <c r="BQ181" s="79" t="e">
        <f ca="1"/>
        <v>#N/A</v>
      </c>
      <c r="BR181" s="102"/>
      <c r="BS181" s="8"/>
      <c r="BT181" s="8"/>
      <c r="BU181" s="8"/>
      <c r="BV181" s="8"/>
      <c r="BW181" s="8"/>
      <c r="BX181" s="8"/>
      <c r="BY181" s="8"/>
      <c r="BZ181" s="8"/>
      <c r="CA181" s="8"/>
      <c r="CB181" s="8"/>
      <c r="CC181" s="8"/>
      <c r="CD181" s="8"/>
      <c r="CE181" s="8"/>
      <c r="CF181" s="8"/>
      <c r="CG181" s="8"/>
      <c r="CH181" s="8"/>
      <c r="CI181" s="8"/>
      <c r="CJ181" s="8"/>
      <c r="CK181" s="8"/>
      <c r="CL181" s="8"/>
      <c r="CM181" s="8"/>
      <c r="CN181" s="8"/>
      <c r="CO181" s="97"/>
      <c r="CQ181" s="56"/>
      <c r="CR181" s="8"/>
      <c r="CS181" s="8"/>
      <c r="CT181" s="8"/>
      <c r="CU181" s="8"/>
      <c r="CV181" s="8"/>
      <c r="CW181" s="8"/>
      <c r="CX181" s="8"/>
      <c r="CY181" s="102" t="str">
        <f t="shared" si="113"/>
        <v/>
      </c>
      <c r="CZ181" s="56" t="str">
        <f t="shared" si="114"/>
        <v>CYCLOSOL 200 LA</v>
      </c>
      <c r="DA181" s="204" t="e">
        <f>IF(IF(DI$2="Catégorie",IF(DI$3="Toutes",SUMIFS('Étape 1 - à remplir'!$F$31:$F$400,'Étape 1 - à remplir'!$E$31:$E$400,MASQ2!CZ181,'Étape 1 - à remplir'!$G$31:$G$400,"kg"),SUMIFS('Étape 1 - à remplir'!$F$31:$F$400,'Étape 1 - à remplir'!$E$31:$E$400,MASQ2!CZ181,'Étape 1 - à remplir'!$C$31:$C$400,DI$3)),IF(DI$2="Âge",IF(DI$3="Tous",SUMIFS('Étape 1 - à remplir'!$F$31:$F$400,'Étape 1 - à remplir'!$E$31:$E$400,MASQ2!CZ181,'Étape 1 - à remplir'!$G$31:$G$400,"kg"),SUMIFS('Étape 1 - à remplir'!$F$31:$F$400,'Étape 1 - à remplir'!$E$31:$E$400,MASQ2!CZ181,'Étape 1 - à remplir'!$P$31:$P$400,DI$3,'Étape 1 - à remplir'!$G$31:$G$400,"kg")),IF(DI$2="Atelier",IF(DI$3="Tous",SUMIFS('Étape 1 - à remplir'!$F$31:$F$400,'Étape 1 - à remplir'!$E$31:$E$400,MASQ2!CZ181,'Étape 1 - à remplir'!$G$31:$G$400,"kg"),SUMIFS('Étape 1 - à remplir'!$F$31:$F$400,'Étape 1 - à remplir'!$E$31:$E$400,MASQ2!CZ181,'Étape 1 - à remplir'!$O$31:$O$400,DI$3,'Étape 1 - à remplir'!$G$31:$G$400,"kg")),IF(DI$2="Espèce",IF(DI$3="Tous",SUMIFS('Étape 1 - à remplir'!$F$31:$F$400,'Étape 1 - à remplir'!$E$31:$E$400,MASQ2!CZ181,'Étape 1 - à remplir'!$G$31:$G$400,"kg"),SUMIFS('Étape 1 - à remplir'!$F$31:$F$400,'Étape 1 - à remplir'!$E$31:$E$400,MASQ2!CZ181,'Étape 1 - à remplir'!$N$31:$N$400,DI$3,'Étape 1 - à remplir'!$G$31:$G$400,"kg"))))))=0,NA(),IF(DI$2="Catégorie",IF(DI$3="Toutes",SUMIFS('Étape 1 - à remplir'!$F$31:$F$400,'Étape 1 - à remplir'!$E$31:$E$400,MASQ2!CZ181,'Étape 1 - à remplir'!$G$31:$G$400,"kg"),SUMIFS('Étape 1 - à remplir'!$F$31:$F$400,'Étape 1 - à remplir'!$E$31:$E$400,MASQ2!CZ181,'Étape 1 - à remplir'!$C$31:$C$400,DI$3)),IF(DI$2="Âge",IF(DI$3="Tous",SUMIFS('Étape 1 - à remplir'!$F$31:$F$400,'Étape 1 - à remplir'!$E$31:$E$400,MASQ2!CZ181,'Étape 1 - à remplir'!$G$31:$G$400,"kg"),SUMIFS('Étape 1 - à remplir'!$F$31:$F$400,'Étape 1 - à remplir'!$E$31:$E$400,MASQ2!CZ181,'Étape 1 - à remplir'!$P$31:$P$400,DI$3,'Étape 1 - à remplir'!$G$31:$G$400,"kg")),IF(DI$2="Atelier",IF(DI$3="Tous",SUMIFS('Étape 1 - à remplir'!$F$31:$F$400,'Étape 1 - à remplir'!$E$31:$E$400,MASQ2!CZ181,'Étape 1 - à remplir'!$G$31:$G$400,"kg"),SUMIFS('Étape 1 - à remplir'!$F$31:$F$400,'Étape 1 - à remplir'!$E$31:$E$400,MASQ2!CZ181,'Étape 1 - à remplir'!$O$31:$O$400,DI$3,'Étape 1 - à remplir'!$G$31:$G$400,"kg")),IF(DI$2="Espèce",IF(DI$3="Tous",SUMIFS('Étape 1 - à remplir'!$F$31:$F$400,'Étape 1 - à remplir'!$E$31:$E$400,MASQ2!CZ181,'Étape 1 - à remplir'!$G$31:$G$400,"kg"),SUMIFS('Étape 1 - à remplir'!$F$31:$F$400,'Étape 1 - à remplir'!$E$31:$E$400,MASQ2!CZ181,'Étape 1 - à remplir'!$N$31:$N$400,DI$3,'Étape 1 - à remplir'!$G$31:$G$400,"kg")))))))</f>
        <v>#N/A</v>
      </c>
      <c r="DB181" s="104">
        <f t="shared" si="122"/>
        <v>0</v>
      </c>
      <c r="DC181" s="204" t="str">
        <f t="shared" si="115"/>
        <v>Oxytétracycline</v>
      </c>
      <c r="DD181" s="204" t="str">
        <f t="shared" si="116"/>
        <v/>
      </c>
      <c r="DE181" s="204" t="str">
        <f t="shared" si="117"/>
        <v/>
      </c>
      <c r="DF181" s="204" t="str">
        <f t="shared" si="118"/>
        <v>Tetracyclines</v>
      </c>
      <c r="DG181" s="204" t="str">
        <f t="shared" si="119"/>
        <v/>
      </c>
      <c r="DH181" s="97" t="str">
        <f t="shared" si="120"/>
        <v/>
      </c>
      <c r="DI181" s="78"/>
      <c r="DJ181" s="78"/>
      <c r="DK181" s="77" t="str">
        <f ca="1"/>
        <v>CYCLOSOL 200 LA</v>
      </c>
      <c r="DL181" s="79" t="e">
        <f ca="1"/>
        <v>#N/A</v>
      </c>
      <c r="DM181" s="102"/>
      <c r="DN181" s="8"/>
      <c r="DO181" s="8"/>
      <c r="DP181" s="8"/>
      <c r="DQ181" s="8"/>
      <c r="DR181" s="8"/>
      <c r="DS181" s="8"/>
      <c r="DT181" s="8"/>
      <c r="DU181" s="8"/>
      <c r="DV181" s="8"/>
      <c r="DW181" s="8"/>
      <c r="DX181" s="8"/>
      <c r="DY181" s="8"/>
      <c r="DZ181" s="8"/>
      <c r="EA181" s="8"/>
      <c r="EB181" s="8"/>
      <c r="EC181" s="8"/>
      <c r="ED181" s="8"/>
      <c r="EE181" s="8"/>
      <c r="EF181" s="8"/>
      <c r="EG181" s="8"/>
      <c r="EH181" s="8"/>
      <c r="EI181" s="8"/>
      <c r="EJ181" s="97"/>
    </row>
    <row r="182" spans="1:140" x14ac:dyDescent="0.25">
      <c r="A182" s="56"/>
      <c r="B182" s="8"/>
      <c r="C182" s="8"/>
      <c r="D182" s="8"/>
      <c r="E182" s="8"/>
      <c r="F182" s="8"/>
      <c r="G182" s="8"/>
      <c r="H182" s="8"/>
      <c r="I182" s="102" t="str">
        <f>INDEX(Données_ATB!BE:BV,MATCH(MASQ2!J182,Données_ATB!BE:BE,0),18)</f>
        <v/>
      </c>
      <c r="J182" s="77" t="str">
        <f>Données_ATB!BE181</f>
        <v>DENAGARD INJECTABLE 162,2</v>
      </c>
      <c r="K182" s="204" t="e">
        <f>IF(IF(S$2="Catégorie",IF(S$3="Toutes",SUMIFS('Étape 1 - à remplir'!$F$31:$F$400,'Étape 1 - à remplir'!$E$31:$E$400,MASQ2!J182,'Étape 1 - à remplir'!$G$31:$G$400,"animaux"),SUMIFS('Étape 1 - à remplir'!$F$31:$F$400,'Étape 1 - à remplir'!$E$31:$E$400,MASQ2!J182,'Étape 1 - à remplir'!$C$31:$C$400,S$3)),IF(S$2="Âge",IF(S$3="Tous",SUMIFS('Étape 1 - à remplir'!$F$31:$F$400,'Étape 1 - à remplir'!$E$31:$E$400,MASQ2!J182,'Étape 1 - à remplir'!$G$31:$G$400,"animaux"),SUMIFS('Étape 1 - à remplir'!$F$31:$F$400,'Étape 1 - à remplir'!$E$31:$E$400,MASQ2!J182,'Étape 1 - à remplir'!$P$31:$P$400,S$3)),IF(S$2="Atelier",IF(S$3="Tous",SUMIFS('Étape 1 - à remplir'!$F$31:$F$400,'Étape 1 - à remplir'!$E$31:$E$400,MASQ2!J182,'Étape 1 - à remplir'!$G$31:$G$400,"animaux"),SUMIFS('Étape 1 - à remplir'!$F$31:$F$400,'Étape 1 - à remplir'!$E$31:$E$400,MASQ2!J182,'Étape 1 - à remplir'!$O$31:$O$400,S$3)),IF(S$2="Espèce",IF(S$3="Tous",SUMIFS('Étape 1 - à remplir'!$F$31:$F$400,'Étape 1 - à remplir'!$E$31:$E$400,MASQ2!J182,'Étape 1 - à remplir'!$G$31:$G$400,"animaux"),SUMIFS('Étape 1 - à remplir'!$F$31:$F$400,'Étape 1 - à remplir'!$E$31:$E$400,MASQ2!J182,'Étape 1 - à remplir'!$N$31:$N$400,S$3))))))=0,NA(),IF(S$2="Catégorie",IF(S$3="Toutes",SUMIFS('Étape 1 - à remplir'!$F$31:$F$400,'Étape 1 - à remplir'!$E$31:$E$400,MASQ2!J182,'Étape 1 - à remplir'!$G$31:$G$400,"animaux"),SUMIFS('Étape 1 - à remplir'!$F$31:$F$400,'Étape 1 - à remplir'!$E$31:$E$400,MASQ2!J182,'Étape 1 - à remplir'!$C$31:$C$400,S$3)),IF(S$2="Âge",IF(S$3="Tous",SUMIFS('Étape 1 - à remplir'!$F$31:$F$400,'Étape 1 - à remplir'!$E$31:$E$400,MASQ2!J182,'Étape 1 - à remplir'!$G$31:$G$400,"animaux"),SUMIFS('Étape 1 - à remplir'!$F$31:$F$400,'Étape 1 - à remplir'!$E$31:$E$400,MASQ2!J182,'Étape 1 - à remplir'!$P$31:$P$400,S$3)),IF(S$2="Atelier",IF(S$3="Tous",SUMIFS('Étape 1 - à remplir'!$F$31:$F$400,'Étape 1 - à remplir'!$E$31:$E$400,MASQ2!J182,'Étape 1 - à remplir'!$G$31:$G$400,"animaux"),SUMIFS('Étape 1 - à remplir'!$F$31:$F$400,'Étape 1 - à remplir'!$E$31:$E$400,MASQ2!J182,'Étape 1 - à remplir'!$O$31:$O$400,S$3)),IF(S$2="Espèce",IF(S$3="Tous",SUMIFS('Étape 1 - à remplir'!$F$31:$F$400,'Étape 1 - à remplir'!$E$31:$E$400,MASQ2!J182,'Étape 1 - à remplir'!$G$31:$G$400,"animaux"),SUMIFS('Étape 1 - à remplir'!$F$31:$F$400,'Étape 1 - à remplir'!$E$31:$E$400,MASQ2!J182,'Étape 1 - à remplir'!$N$31:$N$400,S$3)))))))</f>
        <v>#N/A</v>
      </c>
      <c r="L182" s="97">
        <f t="shared" si="123"/>
        <v>0</v>
      </c>
      <c r="M182" s="56" t="str">
        <f>Données_ATB!BN181</f>
        <v>Tiamuline</v>
      </c>
      <c r="N182" s="204" t="str">
        <f>Données_ATB!BO181</f>
        <v/>
      </c>
      <c r="O182" s="97" t="str">
        <f>Données_ATB!BP181</f>
        <v/>
      </c>
      <c r="P182" s="77" t="str">
        <f>Données_ATB!BR181</f>
        <v>Pleuromutilines</v>
      </c>
      <c r="Q182" s="78" t="str">
        <f>Données_ATB!BS181</f>
        <v/>
      </c>
      <c r="R182" s="79" t="str">
        <f>Données_ATB!BT181</f>
        <v/>
      </c>
      <c r="S182" s="78"/>
      <c r="T182" s="78"/>
      <c r="U182" s="77" t="str">
        <f ca="1"/>
        <v>DENAGARD INJECTABLE 162,2</v>
      </c>
      <c r="V182" s="79" t="e">
        <f ca="1"/>
        <v>#N/A</v>
      </c>
      <c r="W182" s="102"/>
      <c r="X182" s="8"/>
      <c r="Y182" s="8"/>
      <c r="Z182" s="8"/>
      <c r="AA182" s="8"/>
      <c r="AB182" s="102"/>
      <c r="AC182" s="8"/>
      <c r="AD182" s="8"/>
      <c r="AE182" s="8"/>
      <c r="AF182" s="8"/>
      <c r="AG182" s="8"/>
      <c r="AH182" s="8"/>
      <c r="AI182" s="8"/>
      <c r="AJ182" s="8"/>
      <c r="AK182" s="8"/>
      <c r="AL182" s="8"/>
      <c r="AM182" s="8"/>
      <c r="AN182" s="8"/>
      <c r="AO182" s="8"/>
      <c r="AP182" s="8"/>
      <c r="AQ182" s="8"/>
      <c r="AR182" s="8"/>
      <c r="AS182" s="8"/>
      <c r="AT182" s="97"/>
      <c r="AV182" s="56"/>
      <c r="AW182" s="8"/>
      <c r="AX182" s="8"/>
      <c r="AY182" s="8"/>
      <c r="AZ182" s="8"/>
      <c r="BA182" s="8"/>
      <c r="BB182" s="8"/>
      <c r="BC182" s="8"/>
      <c r="BD182" s="102" t="str">
        <f t="shared" si="105"/>
        <v/>
      </c>
      <c r="BE182" s="56" t="str">
        <f t="shared" si="106"/>
        <v>DENAGARD INJECTABLE 162,2</v>
      </c>
      <c r="BF182" s="204" t="e">
        <f>IF(IF(BN$2="Catégorie",IF(BN$3="Toutes",SUMIFS('Étape 1 - à remplir'!$F$31:$F$400,'Étape 1 - à remplir'!$E$31:$E$400,MASQ2!BE182,'Étape 1 - à remplir'!$G$31:$G$400,"lots"),SUMIFS('Étape 1 - à remplir'!$F$31:$F$400,'Étape 1 - à remplir'!$E$31:$E$400,MASQ2!BE182,'Étape 1 - à remplir'!$C$31:$C$400,BN$3)),IF(BN$2="Âge",IF(BN$3="Tous",SUMIFS('Étape 1 - à remplir'!$F$31:$F$400,'Étape 1 - à remplir'!$E$31:$E$400,MASQ2!BE182,'Étape 1 - à remplir'!$G$31:$G$400,"lots"),SUMIFS('Étape 1 - à remplir'!$F$31:$F$400,'Étape 1 - à remplir'!$E$31:$E$400,MASQ2!BE182,'Étape 1 - à remplir'!$P$31:$P$400,BN$3,'Étape 1 - à remplir'!$G$31:$G$400,"lots")),IF(BN$2="Atelier",IF(BN$3="Tous",SUMIFS('Étape 1 - à remplir'!$F$31:$F$400,'Étape 1 - à remplir'!$E$31:$E$400,MASQ2!BE182,'Étape 1 - à remplir'!$G$31:$G$400,"lots"),SUMIFS('Étape 1 - à remplir'!$F$31:$F$400,'Étape 1 - à remplir'!$E$31:$E$400,MASQ2!BE182,'Étape 1 - à remplir'!$O$31:$O$400,BN$3,'Étape 1 - à remplir'!$G$31:$G$400,"lots")),IF(BN$2="Espèce",IF(BN$3="Tous",SUMIFS('Étape 1 - à remplir'!$F$31:$F$400,'Étape 1 - à remplir'!$E$31:$E$400,MASQ2!BE182,'Étape 1 - à remplir'!$G$31:$G$400,"lots"),SUMIFS('Étape 1 - à remplir'!$F$31:$F$400,'Étape 1 - à remplir'!$E$31:$E$400,MASQ2!BE182,'Étape 1 - à remplir'!$N$31:$N$400,BN$3,'Étape 1 - à remplir'!$G$31:$G$400,"lots"))))))=0,NA(),IF(BN$2="Catégorie",IF(BN$3="Toutes",SUMIFS('Étape 1 - à remplir'!$F$31:$F$400,'Étape 1 - à remplir'!$E$31:$E$400,MASQ2!BE182,'Étape 1 - à remplir'!$G$31:$G$400,"lots"),SUMIFS('Étape 1 - à remplir'!$F$31:$F$400,'Étape 1 - à remplir'!$E$31:$E$400,MASQ2!BE182,'Étape 1 - à remplir'!$C$31:$C$400,BN$3)),IF(BN$2="Âge",IF(BN$3="Tous",SUMIFS('Étape 1 - à remplir'!$F$31:$F$400,'Étape 1 - à remplir'!$E$31:$E$400,MASQ2!BE182,'Étape 1 - à remplir'!$G$31:$G$400,"lots"),SUMIFS('Étape 1 - à remplir'!$F$31:$F$400,'Étape 1 - à remplir'!$E$31:$E$400,MASQ2!BE182,'Étape 1 - à remplir'!$P$31:$P$400,BN$3,'Étape 1 - à remplir'!$G$31:$G$400,"lots")),IF(BN$2="Atelier",IF(BN$3="Tous",SUMIFS('Étape 1 - à remplir'!$F$31:$F$400,'Étape 1 - à remplir'!$E$31:$E$400,MASQ2!BE182,'Étape 1 - à remplir'!$G$31:$G$400,"lots"),SUMIFS('Étape 1 - à remplir'!$F$31:$F$400,'Étape 1 - à remplir'!$E$31:$E$400,MASQ2!BE182,'Étape 1 - à remplir'!$O$31:$O$400,BN$3,'Étape 1 - à remplir'!$G$31:$G$400,"lots")),IF(BN$2="Espèce",IF(BN$3="Tous",SUMIFS('Étape 1 - à remplir'!$F$31:$F$400,'Étape 1 - à remplir'!$E$31:$E$400,MASQ2!BE182,'Étape 1 - à remplir'!$G$31:$G$400,"lots"),SUMIFS('Étape 1 - à remplir'!$F$31:$F$400,'Étape 1 - à remplir'!$E$31:$E$400,MASQ2!BE182,'Étape 1 - à remplir'!$N$31:$N$400,BN$3,'Étape 1 - à remplir'!$G$31:$G$400,"lots")))))))</f>
        <v>#N/A</v>
      </c>
      <c r="BG182" s="204">
        <f t="shared" si="121"/>
        <v>0</v>
      </c>
      <c r="BH182" s="204" t="str">
        <f t="shared" si="107"/>
        <v>Tiamuline</v>
      </c>
      <c r="BI182" s="204" t="str">
        <f t="shared" si="108"/>
        <v/>
      </c>
      <c r="BJ182" s="204" t="str">
        <f t="shared" si="109"/>
        <v/>
      </c>
      <c r="BK182" s="204" t="str">
        <f t="shared" si="110"/>
        <v>Pleuromutilines</v>
      </c>
      <c r="BL182" s="204" t="str">
        <f t="shared" si="111"/>
        <v/>
      </c>
      <c r="BM182" s="97" t="str">
        <f t="shared" si="112"/>
        <v/>
      </c>
      <c r="BN182" s="78"/>
      <c r="BO182" s="78"/>
      <c r="BP182" s="77" t="str">
        <f ca="1"/>
        <v>DENAGARD INJECTABLE 162,2</v>
      </c>
      <c r="BQ182" s="79" t="e">
        <f ca="1"/>
        <v>#N/A</v>
      </c>
      <c r="BR182" s="102"/>
      <c r="BS182" s="8"/>
      <c r="BT182" s="8"/>
      <c r="BU182" s="8"/>
      <c r="BV182" s="8"/>
      <c r="BW182" s="8"/>
      <c r="BX182" s="8"/>
      <c r="BY182" s="8"/>
      <c r="BZ182" s="8"/>
      <c r="CA182" s="8"/>
      <c r="CB182" s="8"/>
      <c r="CC182" s="8"/>
      <c r="CD182" s="8"/>
      <c r="CE182" s="8"/>
      <c r="CF182" s="8"/>
      <c r="CG182" s="8"/>
      <c r="CH182" s="8"/>
      <c r="CI182" s="8"/>
      <c r="CJ182" s="8"/>
      <c r="CK182" s="8"/>
      <c r="CL182" s="8"/>
      <c r="CM182" s="8"/>
      <c r="CN182" s="8"/>
      <c r="CO182" s="97"/>
      <c r="CQ182" s="56"/>
      <c r="CR182" s="8"/>
      <c r="CS182" s="8"/>
      <c r="CT182" s="8"/>
      <c r="CU182" s="8"/>
      <c r="CV182" s="8"/>
      <c r="CW182" s="8"/>
      <c r="CX182" s="8"/>
      <c r="CY182" s="102" t="str">
        <f t="shared" si="113"/>
        <v/>
      </c>
      <c r="CZ182" s="56" t="str">
        <f t="shared" si="114"/>
        <v>DENAGARD INJECTABLE 162,2</v>
      </c>
      <c r="DA182" s="204" t="e">
        <f>IF(IF(DI$2="Catégorie",IF(DI$3="Toutes",SUMIFS('Étape 1 - à remplir'!$F$31:$F$400,'Étape 1 - à remplir'!$E$31:$E$400,MASQ2!CZ182,'Étape 1 - à remplir'!$G$31:$G$400,"kg"),SUMIFS('Étape 1 - à remplir'!$F$31:$F$400,'Étape 1 - à remplir'!$E$31:$E$400,MASQ2!CZ182,'Étape 1 - à remplir'!$C$31:$C$400,DI$3)),IF(DI$2="Âge",IF(DI$3="Tous",SUMIFS('Étape 1 - à remplir'!$F$31:$F$400,'Étape 1 - à remplir'!$E$31:$E$400,MASQ2!CZ182,'Étape 1 - à remplir'!$G$31:$G$400,"kg"),SUMIFS('Étape 1 - à remplir'!$F$31:$F$400,'Étape 1 - à remplir'!$E$31:$E$400,MASQ2!CZ182,'Étape 1 - à remplir'!$P$31:$P$400,DI$3,'Étape 1 - à remplir'!$G$31:$G$400,"kg")),IF(DI$2="Atelier",IF(DI$3="Tous",SUMIFS('Étape 1 - à remplir'!$F$31:$F$400,'Étape 1 - à remplir'!$E$31:$E$400,MASQ2!CZ182,'Étape 1 - à remplir'!$G$31:$G$400,"kg"),SUMIFS('Étape 1 - à remplir'!$F$31:$F$400,'Étape 1 - à remplir'!$E$31:$E$400,MASQ2!CZ182,'Étape 1 - à remplir'!$O$31:$O$400,DI$3,'Étape 1 - à remplir'!$G$31:$G$400,"kg")),IF(DI$2="Espèce",IF(DI$3="Tous",SUMIFS('Étape 1 - à remplir'!$F$31:$F$400,'Étape 1 - à remplir'!$E$31:$E$400,MASQ2!CZ182,'Étape 1 - à remplir'!$G$31:$G$400,"kg"),SUMIFS('Étape 1 - à remplir'!$F$31:$F$400,'Étape 1 - à remplir'!$E$31:$E$400,MASQ2!CZ182,'Étape 1 - à remplir'!$N$31:$N$400,DI$3,'Étape 1 - à remplir'!$G$31:$G$400,"kg"))))))=0,NA(),IF(DI$2="Catégorie",IF(DI$3="Toutes",SUMIFS('Étape 1 - à remplir'!$F$31:$F$400,'Étape 1 - à remplir'!$E$31:$E$400,MASQ2!CZ182,'Étape 1 - à remplir'!$G$31:$G$400,"kg"),SUMIFS('Étape 1 - à remplir'!$F$31:$F$400,'Étape 1 - à remplir'!$E$31:$E$400,MASQ2!CZ182,'Étape 1 - à remplir'!$C$31:$C$400,DI$3)),IF(DI$2="Âge",IF(DI$3="Tous",SUMIFS('Étape 1 - à remplir'!$F$31:$F$400,'Étape 1 - à remplir'!$E$31:$E$400,MASQ2!CZ182,'Étape 1 - à remplir'!$G$31:$G$400,"kg"),SUMIFS('Étape 1 - à remplir'!$F$31:$F$400,'Étape 1 - à remplir'!$E$31:$E$400,MASQ2!CZ182,'Étape 1 - à remplir'!$P$31:$P$400,DI$3,'Étape 1 - à remplir'!$G$31:$G$400,"kg")),IF(DI$2="Atelier",IF(DI$3="Tous",SUMIFS('Étape 1 - à remplir'!$F$31:$F$400,'Étape 1 - à remplir'!$E$31:$E$400,MASQ2!CZ182,'Étape 1 - à remplir'!$G$31:$G$400,"kg"),SUMIFS('Étape 1 - à remplir'!$F$31:$F$400,'Étape 1 - à remplir'!$E$31:$E$400,MASQ2!CZ182,'Étape 1 - à remplir'!$O$31:$O$400,DI$3,'Étape 1 - à remplir'!$G$31:$G$400,"kg")),IF(DI$2="Espèce",IF(DI$3="Tous",SUMIFS('Étape 1 - à remplir'!$F$31:$F$400,'Étape 1 - à remplir'!$E$31:$E$400,MASQ2!CZ182,'Étape 1 - à remplir'!$G$31:$G$400,"kg"),SUMIFS('Étape 1 - à remplir'!$F$31:$F$400,'Étape 1 - à remplir'!$E$31:$E$400,MASQ2!CZ182,'Étape 1 - à remplir'!$N$31:$N$400,DI$3,'Étape 1 - à remplir'!$G$31:$G$400,"kg")))))))</f>
        <v>#N/A</v>
      </c>
      <c r="DB182" s="104">
        <f t="shared" si="122"/>
        <v>0</v>
      </c>
      <c r="DC182" s="204" t="str">
        <f t="shared" si="115"/>
        <v>Tiamuline</v>
      </c>
      <c r="DD182" s="204" t="str">
        <f t="shared" si="116"/>
        <v/>
      </c>
      <c r="DE182" s="204" t="str">
        <f t="shared" si="117"/>
        <v/>
      </c>
      <c r="DF182" s="204" t="str">
        <f t="shared" si="118"/>
        <v>Pleuromutilines</v>
      </c>
      <c r="DG182" s="204" t="str">
        <f t="shared" si="119"/>
        <v/>
      </c>
      <c r="DH182" s="97" t="str">
        <f t="shared" si="120"/>
        <v/>
      </c>
      <c r="DI182" s="78"/>
      <c r="DJ182" s="78"/>
      <c r="DK182" s="77" t="str">
        <f ca="1"/>
        <v>DENAGARD INJECTABLE 162,2</v>
      </c>
      <c r="DL182" s="79" t="e">
        <f ca="1"/>
        <v>#N/A</v>
      </c>
      <c r="DM182" s="102"/>
      <c r="DN182" s="8"/>
      <c r="DO182" s="8"/>
      <c r="DP182" s="8"/>
      <c r="DQ182" s="8"/>
      <c r="DR182" s="8"/>
      <c r="DS182" s="8"/>
      <c r="DT182" s="8"/>
      <c r="DU182" s="8"/>
      <c r="DV182" s="8"/>
      <c r="DW182" s="8"/>
      <c r="DX182" s="8"/>
      <c r="DY182" s="8"/>
      <c r="DZ182" s="8"/>
      <c r="EA182" s="8"/>
      <c r="EB182" s="8"/>
      <c r="EC182" s="8"/>
      <c r="ED182" s="8"/>
      <c r="EE182" s="8"/>
      <c r="EF182" s="8"/>
      <c r="EG182" s="8"/>
      <c r="EH182" s="8"/>
      <c r="EI182" s="8"/>
      <c r="EJ182" s="97"/>
    </row>
    <row r="183" spans="1:140" x14ac:dyDescent="0.25">
      <c r="A183" s="56"/>
      <c r="B183" s="8"/>
      <c r="C183" s="8"/>
      <c r="D183" s="8"/>
      <c r="E183" s="8"/>
      <c r="F183" s="8"/>
      <c r="G183" s="8"/>
      <c r="H183" s="8"/>
      <c r="I183" s="102" t="str">
        <f>INDEX(Données_ATB!BE:BV,MATCH(MASQ2!J183,Données_ATB!BE:BE,0),18)</f>
        <v/>
      </c>
      <c r="J183" s="77" t="str">
        <f>Données_ATB!BE182</f>
        <v>DENAGARD SOLUTION BUVABLE</v>
      </c>
      <c r="K183" s="204" t="e">
        <f>IF(IF(S$2="Catégorie",IF(S$3="Toutes",SUMIFS('Étape 1 - à remplir'!$F$31:$F$400,'Étape 1 - à remplir'!$E$31:$E$400,MASQ2!J183,'Étape 1 - à remplir'!$G$31:$G$400,"animaux"),SUMIFS('Étape 1 - à remplir'!$F$31:$F$400,'Étape 1 - à remplir'!$E$31:$E$400,MASQ2!J183,'Étape 1 - à remplir'!$C$31:$C$400,S$3)),IF(S$2="Âge",IF(S$3="Tous",SUMIFS('Étape 1 - à remplir'!$F$31:$F$400,'Étape 1 - à remplir'!$E$31:$E$400,MASQ2!J183,'Étape 1 - à remplir'!$G$31:$G$400,"animaux"),SUMIFS('Étape 1 - à remplir'!$F$31:$F$400,'Étape 1 - à remplir'!$E$31:$E$400,MASQ2!J183,'Étape 1 - à remplir'!$P$31:$P$400,S$3)),IF(S$2="Atelier",IF(S$3="Tous",SUMIFS('Étape 1 - à remplir'!$F$31:$F$400,'Étape 1 - à remplir'!$E$31:$E$400,MASQ2!J183,'Étape 1 - à remplir'!$G$31:$G$400,"animaux"),SUMIFS('Étape 1 - à remplir'!$F$31:$F$400,'Étape 1 - à remplir'!$E$31:$E$400,MASQ2!J183,'Étape 1 - à remplir'!$O$31:$O$400,S$3)),IF(S$2="Espèce",IF(S$3="Tous",SUMIFS('Étape 1 - à remplir'!$F$31:$F$400,'Étape 1 - à remplir'!$E$31:$E$400,MASQ2!J183,'Étape 1 - à remplir'!$G$31:$G$400,"animaux"),SUMIFS('Étape 1 - à remplir'!$F$31:$F$400,'Étape 1 - à remplir'!$E$31:$E$400,MASQ2!J183,'Étape 1 - à remplir'!$N$31:$N$400,S$3))))))=0,NA(),IF(S$2="Catégorie",IF(S$3="Toutes",SUMIFS('Étape 1 - à remplir'!$F$31:$F$400,'Étape 1 - à remplir'!$E$31:$E$400,MASQ2!J183,'Étape 1 - à remplir'!$G$31:$G$400,"animaux"),SUMIFS('Étape 1 - à remplir'!$F$31:$F$400,'Étape 1 - à remplir'!$E$31:$E$400,MASQ2!J183,'Étape 1 - à remplir'!$C$31:$C$400,S$3)),IF(S$2="Âge",IF(S$3="Tous",SUMIFS('Étape 1 - à remplir'!$F$31:$F$400,'Étape 1 - à remplir'!$E$31:$E$400,MASQ2!J183,'Étape 1 - à remplir'!$G$31:$G$400,"animaux"),SUMIFS('Étape 1 - à remplir'!$F$31:$F$400,'Étape 1 - à remplir'!$E$31:$E$400,MASQ2!J183,'Étape 1 - à remplir'!$P$31:$P$400,S$3)),IF(S$2="Atelier",IF(S$3="Tous",SUMIFS('Étape 1 - à remplir'!$F$31:$F$400,'Étape 1 - à remplir'!$E$31:$E$400,MASQ2!J183,'Étape 1 - à remplir'!$G$31:$G$400,"animaux"),SUMIFS('Étape 1 - à remplir'!$F$31:$F$400,'Étape 1 - à remplir'!$E$31:$E$400,MASQ2!J183,'Étape 1 - à remplir'!$O$31:$O$400,S$3)),IF(S$2="Espèce",IF(S$3="Tous",SUMIFS('Étape 1 - à remplir'!$F$31:$F$400,'Étape 1 - à remplir'!$E$31:$E$400,MASQ2!J183,'Étape 1 - à remplir'!$G$31:$G$400,"animaux"),SUMIFS('Étape 1 - à remplir'!$F$31:$F$400,'Étape 1 - à remplir'!$E$31:$E$400,MASQ2!J183,'Étape 1 - à remplir'!$N$31:$N$400,S$3)))))))</f>
        <v>#N/A</v>
      </c>
      <c r="L183" s="97">
        <f t="shared" si="123"/>
        <v>0</v>
      </c>
      <c r="M183" s="56" t="str">
        <f>Données_ATB!BN182</f>
        <v>Tiamuline</v>
      </c>
      <c r="N183" s="204" t="str">
        <f>Données_ATB!BO182</f>
        <v/>
      </c>
      <c r="O183" s="97" t="str">
        <f>Données_ATB!BP182</f>
        <v/>
      </c>
      <c r="P183" s="77" t="str">
        <f>Données_ATB!BR182</f>
        <v>Pleuromutilines</v>
      </c>
      <c r="Q183" s="78" t="str">
        <f>Données_ATB!BS182</f>
        <v/>
      </c>
      <c r="R183" s="79" t="str">
        <f>Données_ATB!BT182</f>
        <v/>
      </c>
      <c r="S183" s="78"/>
      <c r="T183" s="78"/>
      <c r="U183" s="77" t="str">
        <f ca="1"/>
        <v>DENAGARD SOLUTION BUVABLE</v>
      </c>
      <c r="V183" s="79" t="e">
        <f ca="1"/>
        <v>#N/A</v>
      </c>
      <c r="W183" s="102"/>
      <c r="X183" s="8"/>
      <c r="Y183" s="8"/>
      <c r="Z183" s="8"/>
      <c r="AA183" s="8"/>
      <c r="AB183" s="102"/>
      <c r="AC183" s="8"/>
      <c r="AD183" s="8"/>
      <c r="AE183" s="8"/>
      <c r="AF183" s="8"/>
      <c r="AG183" s="8"/>
      <c r="AH183" s="8"/>
      <c r="AI183" s="8"/>
      <c r="AJ183" s="8"/>
      <c r="AK183" s="8"/>
      <c r="AL183" s="8"/>
      <c r="AM183" s="8"/>
      <c r="AN183" s="8"/>
      <c r="AO183" s="8"/>
      <c r="AP183" s="8"/>
      <c r="AQ183" s="8"/>
      <c r="AR183" s="8"/>
      <c r="AS183" s="8"/>
      <c r="AT183" s="97"/>
      <c r="AV183" s="56"/>
      <c r="AW183" s="8"/>
      <c r="AX183" s="8"/>
      <c r="AY183" s="8"/>
      <c r="AZ183" s="8"/>
      <c r="BA183" s="8"/>
      <c r="BB183" s="8"/>
      <c r="BC183" s="8"/>
      <c r="BD183" s="102" t="str">
        <f t="shared" si="105"/>
        <v/>
      </c>
      <c r="BE183" s="56" t="str">
        <f t="shared" si="106"/>
        <v>DENAGARD SOLUTION BUVABLE</v>
      </c>
      <c r="BF183" s="204" t="e">
        <f>IF(IF(BN$2="Catégorie",IF(BN$3="Toutes",SUMIFS('Étape 1 - à remplir'!$F$31:$F$400,'Étape 1 - à remplir'!$E$31:$E$400,MASQ2!BE183,'Étape 1 - à remplir'!$G$31:$G$400,"lots"),SUMIFS('Étape 1 - à remplir'!$F$31:$F$400,'Étape 1 - à remplir'!$E$31:$E$400,MASQ2!BE183,'Étape 1 - à remplir'!$C$31:$C$400,BN$3)),IF(BN$2="Âge",IF(BN$3="Tous",SUMIFS('Étape 1 - à remplir'!$F$31:$F$400,'Étape 1 - à remplir'!$E$31:$E$400,MASQ2!BE183,'Étape 1 - à remplir'!$G$31:$G$400,"lots"),SUMIFS('Étape 1 - à remplir'!$F$31:$F$400,'Étape 1 - à remplir'!$E$31:$E$400,MASQ2!BE183,'Étape 1 - à remplir'!$P$31:$P$400,BN$3,'Étape 1 - à remplir'!$G$31:$G$400,"lots")),IF(BN$2="Atelier",IF(BN$3="Tous",SUMIFS('Étape 1 - à remplir'!$F$31:$F$400,'Étape 1 - à remplir'!$E$31:$E$400,MASQ2!BE183,'Étape 1 - à remplir'!$G$31:$G$400,"lots"),SUMIFS('Étape 1 - à remplir'!$F$31:$F$400,'Étape 1 - à remplir'!$E$31:$E$400,MASQ2!BE183,'Étape 1 - à remplir'!$O$31:$O$400,BN$3,'Étape 1 - à remplir'!$G$31:$G$400,"lots")),IF(BN$2="Espèce",IF(BN$3="Tous",SUMIFS('Étape 1 - à remplir'!$F$31:$F$400,'Étape 1 - à remplir'!$E$31:$E$400,MASQ2!BE183,'Étape 1 - à remplir'!$G$31:$G$400,"lots"),SUMIFS('Étape 1 - à remplir'!$F$31:$F$400,'Étape 1 - à remplir'!$E$31:$E$400,MASQ2!BE183,'Étape 1 - à remplir'!$N$31:$N$400,BN$3,'Étape 1 - à remplir'!$G$31:$G$400,"lots"))))))=0,NA(),IF(BN$2="Catégorie",IF(BN$3="Toutes",SUMIFS('Étape 1 - à remplir'!$F$31:$F$400,'Étape 1 - à remplir'!$E$31:$E$400,MASQ2!BE183,'Étape 1 - à remplir'!$G$31:$G$400,"lots"),SUMIFS('Étape 1 - à remplir'!$F$31:$F$400,'Étape 1 - à remplir'!$E$31:$E$400,MASQ2!BE183,'Étape 1 - à remplir'!$C$31:$C$400,BN$3)),IF(BN$2="Âge",IF(BN$3="Tous",SUMIFS('Étape 1 - à remplir'!$F$31:$F$400,'Étape 1 - à remplir'!$E$31:$E$400,MASQ2!BE183,'Étape 1 - à remplir'!$G$31:$G$400,"lots"),SUMIFS('Étape 1 - à remplir'!$F$31:$F$400,'Étape 1 - à remplir'!$E$31:$E$400,MASQ2!BE183,'Étape 1 - à remplir'!$P$31:$P$400,BN$3,'Étape 1 - à remplir'!$G$31:$G$400,"lots")),IF(BN$2="Atelier",IF(BN$3="Tous",SUMIFS('Étape 1 - à remplir'!$F$31:$F$400,'Étape 1 - à remplir'!$E$31:$E$400,MASQ2!BE183,'Étape 1 - à remplir'!$G$31:$G$400,"lots"),SUMIFS('Étape 1 - à remplir'!$F$31:$F$400,'Étape 1 - à remplir'!$E$31:$E$400,MASQ2!BE183,'Étape 1 - à remplir'!$O$31:$O$400,BN$3,'Étape 1 - à remplir'!$G$31:$G$400,"lots")),IF(BN$2="Espèce",IF(BN$3="Tous",SUMIFS('Étape 1 - à remplir'!$F$31:$F$400,'Étape 1 - à remplir'!$E$31:$E$400,MASQ2!BE183,'Étape 1 - à remplir'!$G$31:$G$400,"lots"),SUMIFS('Étape 1 - à remplir'!$F$31:$F$400,'Étape 1 - à remplir'!$E$31:$E$400,MASQ2!BE183,'Étape 1 - à remplir'!$N$31:$N$400,BN$3,'Étape 1 - à remplir'!$G$31:$G$400,"lots")))))))</f>
        <v>#N/A</v>
      </c>
      <c r="BG183" s="204">
        <f t="shared" si="121"/>
        <v>0</v>
      </c>
      <c r="BH183" s="204" t="str">
        <f t="shared" si="107"/>
        <v>Tiamuline</v>
      </c>
      <c r="BI183" s="204" t="str">
        <f t="shared" si="108"/>
        <v/>
      </c>
      <c r="BJ183" s="204" t="str">
        <f t="shared" si="109"/>
        <v/>
      </c>
      <c r="BK183" s="204" t="str">
        <f t="shared" si="110"/>
        <v>Pleuromutilines</v>
      </c>
      <c r="BL183" s="204" t="str">
        <f t="shared" si="111"/>
        <v/>
      </c>
      <c r="BM183" s="97" t="str">
        <f t="shared" si="112"/>
        <v/>
      </c>
      <c r="BN183" s="78"/>
      <c r="BO183" s="78"/>
      <c r="BP183" s="77" t="str">
        <f ca="1"/>
        <v>DENAGARD SOLUTION BUVABLE</v>
      </c>
      <c r="BQ183" s="79" t="e">
        <f ca="1"/>
        <v>#N/A</v>
      </c>
      <c r="BR183" s="102"/>
      <c r="BS183" s="8"/>
      <c r="BT183" s="8"/>
      <c r="BU183" s="8"/>
      <c r="BV183" s="8"/>
      <c r="BW183" s="8"/>
      <c r="BX183" s="8"/>
      <c r="BY183" s="8"/>
      <c r="BZ183" s="8"/>
      <c r="CA183" s="8"/>
      <c r="CB183" s="8"/>
      <c r="CC183" s="8"/>
      <c r="CD183" s="8"/>
      <c r="CE183" s="8"/>
      <c r="CF183" s="8"/>
      <c r="CG183" s="8"/>
      <c r="CH183" s="8"/>
      <c r="CI183" s="8"/>
      <c r="CJ183" s="8"/>
      <c r="CK183" s="8"/>
      <c r="CL183" s="8"/>
      <c r="CM183" s="8"/>
      <c r="CN183" s="8"/>
      <c r="CO183" s="97"/>
      <c r="CQ183" s="56"/>
      <c r="CR183" s="8"/>
      <c r="CS183" s="8"/>
      <c r="CT183" s="8"/>
      <c r="CU183" s="8"/>
      <c r="CV183" s="8"/>
      <c r="CW183" s="8"/>
      <c r="CX183" s="8"/>
      <c r="CY183" s="102" t="str">
        <f t="shared" si="113"/>
        <v/>
      </c>
      <c r="CZ183" s="56" t="str">
        <f t="shared" si="114"/>
        <v>DENAGARD SOLUTION BUVABLE</v>
      </c>
      <c r="DA183" s="204" t="e">
        <f>IF(IF(DI$2="Catégorie",IF(DI$3="Toutes",SUMIFS('Étape 1 - à remplir'!$F$31:$F$400,'Étape 1 - à remplir'!$E$31:$E$400,MASQ2!CZ183,'Étape 1 - à remplir'!$G$31:$G$400,"kg"),SUMIFS('Étape 1 - à remplir'!$F$31:$F$400,'Étape 1 - à remplir'!$E$31:$E$400,MASQ2!CZ183,'Étape 1 - à remplir'!$C$31:$C$400,DI$3)),IF(DI$2="Âge",IF(DI$3="Tous",SUMIFS('Étape 1 - à remplir'!$F$31:$F$400,'Étape 1 - à remplir'!$E$31:$E$400,MASQ2!CZ183,'Étape 1 - à remplir'!$G$31:$G$400,"kg"),SUMIFS('Étape 1 - à remplir'!$F$31:$F$400,'Étape 1 - à remplir'!$E$31:$E$400,MASQ2!CZ183,'Étape 1 - à remplir'!$P$31:$P$400,DI$3,'Étape 1 - à remplir'!$G$31:$G$400,"kg")),IF(DI$2="Atelier",IF(DI$3="Tous",SUMIFS('Étape 1 - à remplir'!$F$31:$F$400,'Étape 1 - à remplir'!$E$31:$E$400,MASQ2!CZ183,'Étape 1 - à remplir'!$G$31:$G$400,"kg"),SUMIFS('Étape 1 - à remplir'!$F$31:$F$400,'Étape 1 - à remplir'!$E$31:$E$400,MASQ2!CZ183,'Étape 1 - à remplir'!$O$31:$O$400,DI$3,'Étape 1 - à remplir'!$G$31:$G$400,"kg")),IF(DI$2="Espèce",IF(DI$3="Tous",SUMIFS('Étape 1 - à remplir'!$F$31:$F$400,'Étape 1 - à remplir'!$E$31:$E$400,MASQ2!CZ183,'Étape 1 - à remplir'!$G$31:$G$400,"kg"),SUMIFS('Étape 1 - à remplir'!$F$31:$F$400,'Étape 1 - à remplir'!$E$31:$E$400,MASQ2!CZ183,'Étape 1 - à remplir'!$N$31:$N$400,DI$3,'Étape 1 - à remplir'!$G$31:$G$400,"kg"))))))=0,NA(),IF(DI$2="Catégorie",IF(DI$3="Toutes",SUMIFS('Étape 1 - à remplir'!$F$31:$F$400,'Étape 1 - à remplir'!$E$31:$E$400,MASQ2!CZ183,'Étape 1 - à remplir'!$G$31:$G$400,"kg"),SUMIFS('Étape 1 - à remplir'!$F$31:$F$400,'Étape 1 - à remplir'!$E$31:$E$400,MASQ2!CZ183,'Étape 1 - à remplir'!$C$31:$C$400,DI$3)),IF(DI$2="Âge",IF(DI$3="Tous",SUMIFS('Étape 1 - à remplir'!$F$31:$F$400,'Étape 1 - à remplir'!$E$31:$E$400,MASQ2!CZ183,'Étape 1 - à remplir'!$G$31:$G$400,"kg"),SUMIFS('Étape 1 - à remplir'!$F$31:$F$400,'Étape 1 - à remplir'!$E$31:$E$400,MASQ2!CZ183,'Étape 1 - à remplir'!$P$31:$P$400,DI$3,'Étape 1 - à remplir'!$G$31:$G$400,"kg")),IF(DI$2="Atelier",IF(DI$3="Tous",SUMIFS('Étape 1 - à remplir'!$F$31:$F$400,'Étape 1 - à remplir'!$E$31:$E$400,MASQ2!CZ183,'Étape 1 - à remplir'!$G$31:$G$400,"kg"),SUMIFS('Étape 1 - à remplir'!$F$31:$F$400,'Étape 1 - à remplir'!$E$31:$E$400,MASQ2!CZ183,'Étape 1 - à remplir'!$O$31:$O$400,DI$3,'Étape 1 - à remplir'!$G$31:$G$400,"kg")),IF(DI$2="Espèce",IF(DI$3="Tous",SUMIFS('Étape 1 - à remplir'!$F$31:$F$400,'Étape 1 - à remplir'!$E$31:$E$400,MASQ2!CZ183,'Étape 1 - à remplir'!$G$31:$G$400,"kg"),SUMIFS('Étape 1 - à remplir'!$F$31:$F$400,'Étape 1 - à remplir'!$E$31:$E$400,MASQ2!CZ183,'Étape 1 - à remplir'!$N$31:$N$400,DI$3,'Étape 1 - à remplir'!$G$31:$G$400,"kg")))))))</f>
        <v>#N/A</v>
      </c>
      <c r="DB183" s="104">
        <f t="shared" si="122"/>
        <v>0</v>
      </c>
      <c r="DC183" s="204" t="str">
        <f t="shared" si="115"/>
        <v>Tiamuline</v>
      </c>
      <c r="DD183" s="204" t="str">
        <f t="shared" si="116"/>
        <v/>
      </c>
      <c r="DE183" s="204" t="str">
        <f t="shared" si="117"/>
        <v/>
      </c>
      <c r="DF183" s="204" t="str">
        <f t="shared" si="118"/>
        <v>Pleuromutilines</v>
      </c>
      <c r="DG183" s="204" t="str">
        <f t="shared" si="119"/>
        <v/>
      </c>
      <c r="DH183" s="97" t="str">
        <f t="shared" si="120"/>
        <v/>
      </c>
      <c r="DI183" s="78"/>
      <c r="DJ183" s="78"/>
      <c r="DK183" s="77" t="str">
        <f ca="1"/>
        <v>DENAGARD SOLUTION BUVABLE</v>
      </c>
      <c r="DL183" s="79" t="e">
        <f ca="1"/>
        <v>#N/A</v>
      </c>
      <c r="DM183" s="102"/>
      <c r="DN183" s="8"/>
      <c r="DO183" s="8"/>
      <c r="DP183" s="8"/>
      <c r="DQ183" s="8"/>
      <c r="DR183" s="8"/>
      <c r="DS183" s="8"/>
      <c r="DT183" s="8"/>
      <c r="DU183" s="8"/>
      <c r="DV183" s="8"/>
      <c r="DW183" s="8"/>
      <c r="DX183" s="8"/>
      <c r="DY183" s="8"/>
      <c r="DZ183" s="8"/>
      <c r="EA183" s="8"/>
      <c r="EB183" s="8"/>
      <c r="EC183" s="8"/>
      <c r="ED183" s="8"/>
      <c r="EE183" s="8"/>
      <c r="EF183" s="8"/>
      <c r="EG183" s="8"/>
      <c r="EH183" s="8"/>
      <c r="EI183" s="8"/>
      <c r="EJ183" s="97"/>
    </row>
    <row r="184" spans="1:140" x14ac:dyDescent="0.25">
      <c r="A184" s="56"/>
      <c r="B184" s="8"/>
      <c r="C184" s="8"/>
      <c r="D184" s="8"/>
      <c r="E184" s="8"/>
      <c r="F184" s="8"/>
      <c r="G184" s="8"/>
      <c r="H184" s="8"/>
      <c r="I184" s="102" t="str">
        <f>INDEX(Données_ATB!BE:BV,MATCH(MASQ2!J184,Données_ATB!BE:BE,0),18)</f>
        <v/>
      </c>
      <c r="J184" s="77" t="str">
        <f>Données_ATB!BE183</f>
        <v>DEPOCILLINE</v>
      </c>
      <c r="K184" s="204" t="e">
        <f>IF(IF(S$2="Catégorie",IF(S$3="Toutes",SUMIFS('Étape 1 - à remplir'!$F$31:$F$400,'Étape 1 - à remplir'!$E$31:$E$400,MASQ2!J184,'Étape 1 - à remplir'!$G$31:$G$400,"animaux"),SUMIFS('Étape 1 - à remplir'!$F$31:$F$400,'Étape 1 - à remplir'!$E$31:$E$400,MASQ2!J184,'Étape 1 - à remplir'!$C$31:$C$400,S$3)),IF(S$2="Âge",IF(S$3="Tous",SUMIFS('Étape 1 - à remplir'!$F$31:$F$400,'Étape 1 - à remplir'!$E$31:$E$400,MASQ2!J184,'Étape 1 - à remplir'!$G$31:$G$400,"animaux"),SUMIFS('Étape 1 - à remplir'!$F$31:$F$400,'Étape 1 - à remplir'!$E$31:$E$400,MASQ2!J184,'Étape 1 - à remplir'!$P$31:$P$400,S$3)),IF(S$2="Atelier",IF(S$3="Tous",SUMIFS('Étape 1 - à remplir'!$F$31:$F$400,'Étape 1 - à remplir'!$E$31:$E$400,MASQ2!J184,'Étape 1 - à remplir'!$G$31:$G$400,"animaux"),SUMIFS('Étape 1 - à remplir'!$F$31:$F$400,'Étape 1 - à remplir'!$E$31:$E$400,MASQ2!J184,'Étape 1 - à remplir'!$O$31:$O$400,S$3)),IF(S$2="Espèce",IF(S$3="Tous",SUMIFS('Étape 1 - à remplir'!$F$31:$F$400,'Étape 1 - à remplir'!$E$31:$E$400,MASQ2!J184,'Étape 1 - à remplir'!$G$31:$G$400,"animaux"),SUMIFS('Étape 1 - à remplir'!$F$31:$F$400,'Étape 1 - à remplir'!$E$31:$E$400,MASQ2!J184,'Étape 1 - à remplir'!$N$31:$N$400,S$3))))))=0,NA(),IF(S$2="Catégorie",IF(S$3="Toutes",SUMIFS('Étape 1 - à remplir'!$F$31:$F$400,'Étape 1 - à remplir'!$E$31:$E$400,MASQ2!J184,'Étape 1 - à remplir'!$G$31:$G$400,"animaux"),SUMIFS('Étape 1 - à remplir'!$F$31:$F$400,'Étape 1 - à remplir'!$E$31:$E$400,MASQ2!J184,'Étape 1 - à remplir'!$C$31:$C$400,S$3)),IF(S$2="Âge",IF(S$3="Tous",SUMIFS('Étape 1 - à remplir'!$F$31:$F$400,'Étape 1 - à remplir'!$E$31:$E$400,MASQ2!J184,'Étape 1 - à remplir'!$G$31:$G$400,"animaux"),SUMIFS('Étape 1 - à remplir'!$F$31:$F$400,'Étape 1 - à remplir'!$E$31:$E$400,MASQ2!J184,'Étape 1 - à remplir'!$P$31:$P$400,S$3)),IF(S$2="Atelier",IF(S$3="Tous",SUMIFS('Étape 1 - à remplir'!$F$31:$F$400,'Étape 1 - à remplir'!$E$31:$E$400,MASQ2!J184,'Étape 1 - à remplir'!$G$31:$G$400,"animaux"),SUMIFS('Étape 1 - à remplir'!$F$31:$F$400,'Étape 1 - à remplir'!$E$31:$E$400,MASQ2!J184,'Étape 1 - à remplir'!$O$31:$O$400,S$3)),IF(S$2="Espèce",IF(S$3="Tous",SUMIFS('Étape 1 - à remplir'!$F$31:$F$400,'Étape 1 - à remplir'!$E$31:$E$400,MASQ2!J184,'Étape 1 - à remplir'!$G$31:$G$400,"animaux"),SUMIFS('Étape 1 - à remplir'!$F$31:$F$400,'Étape 1 - à remplir'!$E$31:$E$400,MASQ2!J184,'Étape 1 - à remplir'!$N$31:$N$400,S$3)))))))</f>
        <v>#N/A</v>
      </c>
      <c r="L184" s="97">
        <f t="shared" si="123"/>
        <v>0</v>
      </c>
      <c r="M184" s="56" t="str">
        <f>Données_ATB!BN183</f>
        <v>Benzylpénicilline</v>
      </c>
      <c r="N184" s="204" t="str">
        <f>Données_ATB!BO183</f>
        <v/>
      </c>
      <c r="O184" s="97" t="str">
        <f>Données_ATB!BP183</f>
        <v/>
      </c>
      <c r="P184" s="77" t="str">
        <f>Données_ATB!BR183</f>
        <v>Penicillines</v>
      </c>
      <c r="Q184" s="78" t="str">
        <f>Données_ATB!BS183</f>
        <v/>
      </c>
      <c r="R184" s="79" t="str">
        <f>Données_ATB!BT183</f>
        <v/>
      </c>
      <c r="S184" s="78"/>
      <c r="T184" s="78"/>
      <c r="U184" s="77" t="str">
        <f ca="1"/>
        <v>DEPOCILLINE</v>
      </c>
      <c r="V184" s="79" t="e">
        <f ca="1"/>
        <v>#N/A</v>
      </c>
      <c r="W184" s="102"/>
      <c r="X184" s="8"/>
      <c r="Y184" s="8"/>
      <c r="Z184" s="8"/>
      <c r="AA184" s="8"/>
      <c r="AB184" s="102"/>
      <c r="AC184" s="8"/>
      <c r="AD184" s="8"/>
      <c r="AE184" s="8"/>
      <c r="AF184" s="8"/>
      <c r="AG184" s="8"/>
      <c r="AH184" s="8"/>
      <c r="AI184" s="8"/>
      <c r="AJ184" s="8"/>
      <c r="AK184" s="8"/>
      <c r="AL184" s="8"/>
      <c r="AM184" s="8"/>
      <c r="AN184" s="8"/>
      <c r="AO184" s="8"/>
      <c r="AP184" s="8"/>
      <c r="AQ184" s="8"/>
      <c r="AR184" s="8"/>
      <c r="AS184" s="8"/>
      <c r="AT184" s="97"/>
      <c r="AV184" s="56"/>
      <c r="AW184" s="8"/>
      <c r="AX184" s="8"/>
      <c r="AY184" s="8"/>
      <c r="AZ184" s="8"/>
      <c r="BA184" s="8"/>
      <c r="BB184" s="8"/>
      <c r="BC184" s="8"/>
      <c r="BD184" s="102" t="str">
        <f t="shared" si="105"/>
        <v/>
      </c>
      <c r="BE184" s="56" t="str">
        <f t="shared" si="106"/>
        <v>DEPOCILLINE</v>
      </c>
      <c r="BF184" s="204" t="e">
        <f>IF(IF(BN$2="Catégorie",IF(BN$3="Toutes",SUMIFS('Étape 1 - à remplir'!$F$31:$F$400,'Étape 1 - à remplir'!$E$31:$E$400,MASQ2!BE184,'Étape 1 - à remplir'!$G$31:$G$400,"lots"),SUMIFS('Étape 1 - à remplir'!$F$31:$F$400,'Étape 1 - à remplir'!$E$31:$E$400,MASQ2!BE184,'Étape 1 - à remplir'!$C$31:$C$400,BN$3)),IF(BN$2="Âge",IF(BN$3="Tous",SUMIFS('Étape 1 - à remplir'!$F$31:$F$400,'Étape 1 - à remplir'!$E$31:$E$400,MASQ2!BE184,'Étape 1 - à remplir'!$G$31:$G$400,"lots"),SUMIFS('Étape 1 - à remplir'!$F$31:$F$400,'Étape 1 - à remplir'!$E$31:$E$400,MASQ2!BE184,'Étape 1 - à remplir'!$P$31:$P$400,BN$3,'Étape 1 - à remplir'!$G$31:$G$400,"lots")),IF(BN$2="Atelier",IF(BN$3="Tous",SUMIFS('Étape 1 - à remplir'!$F$31:$F$400,'Étape 1 - à remplir'!$E$31:$E$400,MASQ2!BE184,'Étape 1 - à remplir'!$G$31:$G$400,"lots"),SUMIFS('Étape 1 - à remplir'!$F$31:$F$400,'Étape 1 - à remplir'!$E$31:$E$400,MASQ2!BE184,'Étape 1 - à remplir'!$O$31:$O$400,BN$3,'Étape 1 - à remplir'!$G$31:$G$400,"lots")),IF(BN$2="Espèce",IF(BN$3="Tous",SUMIFS('Étape 1 - à remplir'!$F$31:$F$400,'Étape 1 - à remplir'!$E$31:$E$400,MASQ2!BE184,'Étape 1 - à remplir'!$G$31:$G$400,"lots"),SUMIFS('Étape 1 - à remplir'!$F$31:$F$400,'Étape 1 - à remplir'!$E$31:$E$400,MASQ2!BE184,'Étape 1 - à remplir'!$N$31:$N$400,BN$3,'Étape 1 - à remplir'!$G$31:$G$400,"lots"))))))=0,NA(),IF(BN$2="Catégorie",IF(BN$3="Toutes",SUMIFS('Étape 1 - à remplir'!$F$31:$F$400,'Étape 1 - à remplir'!$E$31:$E$400,MASQ2!BE184,'Étape 1 - à remplir'!$G$31:$G$400,"lots"),SUMIFS('Étape 1 - à remplir'!$F$31:$F$400,'Étape 1 - à remplir'!$E$31:$E$400,MASQ2!BE184,'Étape 1 - à remplir'!$C$31:$C$400,BN$3)),IF(BN$2="Âge",IF(BN$3="Tous",SUMIFS('Étape 1 - à remplir'!$F$31:$F$400,'Étape 1 - à remplir'!$E$31:$E$400,MASQ2!BE184,'Étape 1 - à remplir'!$G$31:$G$400,"lots"),SUMIFS('Étape 1 - à remplir'!$F$31:$F$400,'Étape 1 - à remplir'!$E$31:$E$400,MASQ2!BE184,'Étape 1 - à remplir'!$P$31:$P$400,BN$3,'Étape 1 - à remplir'!$G$31:$G$400,"lots")),IF(BN$2="Atelier",IF(BN$3="Tous",SUMIFS('Étape 1 - à remplir'!$F$31:$F$400,'Étape 1 - à remplir'!$E$31:$E$400,MASQ2!BE184,'Étape 1 - à remplir'!$G$31:$G$400,"lots"),SUMIFS('Étape 1 - à remplir'!$F$31:$F$400,'Étape 1 - à remplir'!$E$31:$E$400,MASQ2!BE184,'Étape 1 - à remplir'!$O$31:$O$400,BN$3,'Étape 1 - à remplir'!$G$31:$G$400,"lots")),IF(BN$2="Espèce",IF(BN$3="Tous",SUMIFS('Étape 1 - à remplir'!$F$31:$F$400,'Étape 1 - à remplir'!$E$31:$E$400,MASQ2!BE184,'Étape 1 - à remplir'!$G$31:$G$400,"lots"),SUMIFS('Étape 1 - à remplir'!$F$31:$F$400,'Étape 1 - à remplir'!$E$31:$E$400,MASQ2!BE184,'Étape 1 - à remplir'!$N$31:$N$400,BN$3,'Étape 1 - à remplir'!$G$31:$G$400,"lots")))))))</f>
        <v>#N/A</v>
      </c>
      <c r="BG184" s="204">
        <f t="shared" si="121"/>
        <v>0</v>
      </c>
      <c r="BH184" s="204" t="str">
        <f t="shared" si="107"/>
        <v>Benzylpénicilline</v>
      </c>
      <c r="BI184" s="204" t="str">
        <f t="shared" si="108"/>
        <v/>
      </c>
      <c r="BJ184" s="204" t="str">
        <f t="shared" si="109"/>
        <v/>
      </c>
      <c r="BK184" s="204" t="str">
        <f t="shared" si="110"/>
        <v>Penicillines</v>
      </c>
      <c r="BL184" s="204" t="str">
        <f t="shared" si="111"/>
        <v/>
      </c>
      <c r="BM184" s="97" t="str">
        <f t="shared" si="112"/>
        <v/>
      </c>
      <c r="BN184" s="78"/>
      <c r="BO184" s="78"/>
      <c r="BP184" s="77" t="str">
        <f ca="1"/>
        <v>DEPOCILLINE</v>
      </c>
      <c r="BQ184" s="79" t="e">
        <f ca="1"/>
        <v>#N/A</v>
      </c>
      <c r="BR184" s="102"/>
      <c r="BS184" s="8"/>
      <c r="BT184" s="8"/>
      <c r="BU184" s="8"/>
      <c r="BV184" s="8"/>
      <c r="BW184" s="8"/>
      <c r="BX184" s="8"/>
      <c r="BY184" s="8"/>
      <c r="BZ184" s="8"/>
      <c r="CA184" s="8"/>
      <c r="CB184" s="8"/>
      <c r="CC184" s="8"/>
      <c r="CD184" s="8"/>
      <c r="CE184" s="8"/>
      <c r="CF184" s="8"/>
      <c r="CG184" s="8"/>
      <c r="CH184" s="8"/>
      <c r="CI184" s="8"/>
      <c r="CJ184" s="8"/>
      <c r="CK184" s="8"/>
      <c r="CL184" s="8"/>
      <c r="CM184" s="8"/>
      <c r="CN184" s="8"/>
      <c r="CO184" s="97"/>
      <c r="CQ184" s="56"/>
      <c r="CR184" s="8"/>
      <c r="CS184" s="8"/>
      <c r="CT184" s="8"/>
      <c r="CU184" s="8"/>
      <c r="CV184" s="8"/>
      <c r="CW184" s="8"/>
      <c r="CX184" s="8"/>
      <c r="CY184" s="102" t="str">
        <f t="shared" si="113"/>
        <v/>
      </c>
      <c r="CZ184" s="56" t="str">
        <f t="shared" si="114"/>
        <v>DEPOCILLINE</v>
      </c>
      <c r="DA184" s="204" t="e">
        <f>IF(IF(DI$2="Catégorie",IF(DI$3="Toutes",SUMIFS('Étape 1 - à remplir'!$F$31:$F$400,'Étape 1 - à remplir'!$E$31:$E$400,MASQ2!CZ184,'Étape 1 - à remplir'!$G$31:$G$400,"kg"),SUMIFS('Étape 1 - à remplir'!$F$31:$F$400,'Étape 1 - à remplir'!$E$31:$E$400,MASQ2!CZ184,'Étape 1 - à remplir'!$C$31:$C$400,DI$3)),IF(DI$2="Âge",IF(DI$3="Tous",SUMIFS('Étape 1 - à remplir'!$F$31:$F$400,'Étape 1 - à remplir'!$E$31:$E$400,MASQ2!CZ184,'Étape 1 - à remplir'!$G$31:$G$400,"kg"),SUMIFS('Étape 1 - à remplir'!$F$31:$F$400,'Étape 1 - à remplir'!$E$31:$E$400,MASQ2!CZ184,'Étape 1 - à remplir'!$P$31:$P$400,DI$3,'Étape 1 - à remplir'!$G$31:$G$400,"kg")),IF(DI$2="Atelier",IF(DI$3="Tous",SUMIFS('Étape 1 - à remplir'!$F$31:$F$400,'Étape 1 - à remplir'!$E$31:$E$400,MASQ2!CZ184,'Étape 1 - à remplir'!$G$31:$G$400,"kg"),SUMIFS('Étape 1 - à remplir'!$F$31:$F$400,'Étape 1 - à remplir'!$E$31:$E$400,MASQ2!CZ184,'Étape 1 - à remplir'!$O$31:$O$400,DI$3,'Étape 1 - à remplir'!$G$31:$G$400,"kg")),IF(DI$2="Espèce",IF(DI$3="Tous",SUMIFS('Étape 1 - à remplir'!$F$31:$F$400,'Étape 1 - à remplir'!$E$31:$E$400,MASQ2!CZ184,'Étape 1 - à remplir'!$G$31:$G$400,"kg"),SUMIFS('Étape 1 - à remplir'!$F$31:$F$400,'Étape 1 - à remplir'!$E$31:$E$400,MASQ2!CZ184,'Étape 1 - à remplir'!$N$31:$N$400,DI$3,'Étape 1 - à remplir'!$G$31:$G$400,"kg"))))))=0,NA(),IF(DI$2="Catégorie",IF(DI$3="Toutes",SUMIFS('Étape 1 - à remplir'!$F$31:$F$400,'Étape 1 - à remplir'!$E$31:$E$400,MASQ2!CZ184,'Étape 1 - à remplir'!$G$31:$G$400,"kg"),SUMIFS('Étape 1 - à remplir'!$F$31:$F$400,'Étape 1 - à remplir'!$E$31:$E$400,MASQ2!CZ184,'Étape 1 - à remplir'!$C$31:$C$400,DI$3)),IF(DI$2="Âge",IF(DI$3="Tous",SUMIFS('Étape 1 - à remplir'!$F$31:$F$400,'Étape 1 - à remplir'!$E$31:$E$400,MASQ2!CZ184,'Étape 1 - à remplir'!$G$31:$G$400,"kg"),SUMIFS('Étape 1 - à remplir'!$F$31:$F$400,'Étape 1 - à remplir'!$E$31:$E$400,MASQ2!CZ184,'Étape 1 - à remplir'!$P$31:$P$400,DI$3,'Étape 1 - à remplir'!$G$31:$G$400,"kg")),IF(DI$2="Atelier",IF(DI$3="Tous",SUMIFS('Étape 1 - à remplir'!$F$31:$F$400,'Étape 1 - à remplir'!$E$31:$E$400,MASQ2!CZ184,'Étape 1 - à remplir'!$G$31:$G$400,"kg"),SUMIFS('Étape 1 - à remplir'!$F$31:$F$400,'Étape 1 - à remplir'!$E$31:$E$400,MASQ2!CZ184,'Étape 1 - à remplir'!$O$31:$O$400,DI$3,'Étape 1 - à remplir'!$G$31:$G$400,"kg")),IF(DI$2="Espèce",IF(DI$3="Tous",SUMIFS('Étape 1 - à remplir'!$F$31:$F$400,'Étape 1 - à remplir'!$E$31:$E$400,MASQ2!CZ184,'Étape 1 - à remplir'!$G$31:$G$400,"kg"),SUMIFS('Étape 1 - à remplir'!$F$31:$F$400,'Étape 1 - à remplir'!$E$31:$E$400,MASQ2!CZ184,'Étape 1 - à remplir'!$N$31:$N$400,DI$3,'Étape 1 - à remplir'!$G$31:$G$400,"kg")))))))</f>
        <v>#N/A</v>
      </c>
      <c r="DB184" s="104">
        <f t="shared" si="122"/>
        <v>0</v>
      </c>
      <c r="DC184" s="204" t="str">
        <f t="shared" si="115"/>
        <v>Benzylpénicilline</v>
      </c>
      <c r="DD184" s="204" t="str">
        <f t="shared" si="116"/>
        <v/>
      </c>
      <c r="DE184" s="204" t="str">
        <f t="shared" si="117"/>
        <v/>
      </c>
      <c r="DF184" s="204" t="str">
        <f t="shared" si="118"/>
        <v>Penicillines</v>
      </c>
      <c r="DG184" s="204" t="str">
        <f t="shared" si="119"/>
        <v/>
      </c>
      <c r="DH184" s="97" t="str">
        <f t="shared" si="120"/>
        <v/>
      </c>
      <c r="DI184" s="78"/>
      <c r="DJ184" s="78"/>
      <c r="DK184" s="77" t="str">
        <f ca="1"/>
        <v>DEPOCILLINE</v>
      </c>
      <c r="DL184" s="79" t="e">
        <f ca="1"/>
        <v>#N/A</v>
      </c>
      <c r="DM184" s="102"/>
      <c r="DN184" s="8"/>
      <c r="DO184" s="8"/>
      <c r="DP184" s="8"/>
      <c r="DQ184" s="8"/>
      <c r="DR184" s="8"/>
      <c r="DS184" s="8"/>
      <c r="DT184" s="8"/>
      <c r="DU184" s="8"/>
      <c r="DV184" s="8"/>
      <c r="DW184" s="8"/>
      <c r="DX184" s="8"/>
      <c r="DY184" s="8"/>
      <c r="DZ184" s="8"/>
      <c r="EA184" s="8"/>
      <c r="EB184" s="8"/>
      <c r="EC184" s="8"/>
      <c r="ED184" s="8"/>
      <c r="EE184" s="8"/>
      <c r="EF184" s="8"/>
      <c r="EG184" s="8"/>
      <c r="EH184" s="8"/>
      <c r="EI184" s="8"/>
      <c r="EJ184" s="97"/>
    </row>
    <row r="185" spans="1:140" x14ac:dyDescent="0.25">
      <c r="A185" s="56"/>
      <c r="B185" s="8"/>
      <c r="C185" s="8"/>
      <c r="D185" s="8"/>
      <c r="E185" s="8"/>
      <c r="F185" s="8"/>
      <c r="G185" s="8"/>
      <c r="H185" s="8"/>
      <c r="I185" s="102" t="str">
        <f>INDEX(Données_ATB!BE:BV,MATCH(MASQ2!J185,Données_ATB!BE:BE,0),18)</f>
        <v/>
      </c>
      <c r="J185" s="77" t="str">
        <f>Données_ATB!BE184</f>
        <v>DFV DOXIVET 200 MG/ML SOLUTION POUR ADMINISTRATION DANS L'EAU DE BOISSON POUR PORCS ET POULETS</v>
      </c>
      <c r="K185" s="204" t="e">
        <f>IF(IF(S$2="Catégorie",IF(S$3="Toutes",SUMIFS('Étape 1 - à remplir'!$F$31:$F$400,'Étape 1 - à remplir'!$E$31:$E$400,MASQ2!J185,'Étape 1 - à remplir'!$G$31:$G$400,"animaux"),SUMIFS('Étape 1 - à remplir'!$F$31:$F$400,'Étape 1 - à remplir'!$E$31:$E$400,MASQ2!J185,'Étape 1 - à remplir'!$C$31:$C$400,S$3)),IF(S$2="Âge",IF(S$3="Tous",SUMIFS('Étape 1 - à remplir'!$F$31:$F$400,'Étape 1 - à remplir'!$E$31:$E$400,MASQ2!J185,'Étape 1 - à remplir'!$G$31:$G$400,"animaux"),SUMIFS('Étape 1 - à remplir'!$F$31:$F$400,'Étape 1 - à remplir'!$E$31:$E$400,MASQ2!J185,'Étape 1 - à remplir'!$P$31:$P$400,S$3)),IF(S$2="Atelier",IF(S$3="Tous",SUMIFS('Étape 1 - à remplir'!$F$31:$F$400,'Étape 1 - à remplir'!$E$31:$E$400,MASQ2!J185,'Étape 1 - à remplir'!$G$31:$G$400,"animaux"),SUMIFS('Étape 1 - à remplir'!$F$31:$F$400,'Étape 1 - à remplir'!$E$31:$E$400,MASQ2!J185,'Étape 1 - à remplir'!$O$31:$O$400,S$3)),IF(S$2="Espèce",IF(S$3="Tous",SUMIFS('Étape 1 - à remplir'!$F$31:$F$400,'Étape 1 - à remplir'!$E$31:$E$400,MASQ2!J185,'Étape 1 - à remplir'!$G$31:$G$400,"animaux"),SUMIFS('Étape 1 - à remplir'!$F$31:$F$400,'Étape 1 - à remplir'!$E$31:$E$400,MASQ2!J185,'Étape 1 - à remplir'!$N$31:$N$400,S$3))))))=0,NA(),IF(S$2="Catégorie",IF(S$3="Toutes",SUMIFS('Étape 1 - à remplir'!$F$31:$F$400,'Étape 1 - à remplir'!$E$31:$E$400,MASQ2!J185,'Étape 1 - à remplir'!$G$31:$G$400,"animaux"),SUMIFS('Étape 1 - à remplir'!$F$31:$F$400,'Étape 1 - à remplir'!$E$31:$E$400,MASQ2!J185,'Étape 1 - à remplir'!$C$31:$C$400,S$3)),IF(S$2="Âge",IF(S$3="Tous",SUMIFS('Étape 1 - à remplir'!$F$31:$F$400,'Étape 1 - à remplir'!$E$31:$E$400,MASQ2!J185,'Étape 1 - à remplir'!$G$31:$G$400,"animaux"),SUMIFS('Étape 1 - à remplir'!$F$31:$F$400,'Étape 1 - à remplir'!$E$31:$E$400,MASQ2!J185,'Étape 1 - à remplir'!$P$31:$P$400,S$3)),IF(S$2="Atelier",IF(S$3="Tous",SUMIFS('Étape 1 - à remplir'!$F$31:$F$400,'Étape 1 - à remplir'!$E$31:$E$400,MASQ2!J185,'Étape 1 - à remplir'!$G$31:$G$400,"animaux"),SUMIFS('Étape 1 - à remplir'!$F$31:$F$400,'Étape 1 - à remplir'!$E$31:$E$400,MASQ2!J185,'Étape 1 - à remplir'!$O$31:$O$400,S$3)),IF(S$2="Espèce",IF(S$3="Tous",SUMIFS('Étape 1 - à remplir'!$F$31:$F$400,'Étape 1 - à remplir'!$E$31:$E$400,MASQ2!J185,'Étape 1 - à remplir'!$G$31:$G$400,"animaux"),SUMIFS('Étape 1 - à remplir'!$F$31:$F$400,'Étape 1 - à remplir'!$E$31:$E$400,MASQ2!J185,'Étape 1 - à remplir'!$N$31:$N$400,S$3)))))))</f>
        <v>#N/A</v>
      </c>
      <c r="L185" s="97">
        <f t="shared" si="123"/>
        <v>0</v>
      </c>
      <c r="M185" s="56" t="str">
        <f>Données_ATB!BN184</f>
        <v>Doxycycline</v>
      </c>
      <c r="N185" s="204" t="str">
        <f>Données_ATB!BO184</f>
        <v/>
      </c>
      <c r="O185" s="97" t="str">
        <f>Données_ATB!BP184</f>
        <v/>
      </c>
      <c r="P185" s="77" t="str">
        <f>Données_ATB!BR184</f>
        <v>Tetracyclines</v>
      </c>
      <c r="Q185" s="78" t="str">
        <f>Données_ATB!BS184</f>
        <v/>
      </c>
      <c r="R185" s="79" t="str">
        <f>Données_ATB!BT184</f>
        <v/>
      </c>
      <c r="S185" s="78"/>
      <c r="T185" s="78"/>
      <c r="U185" s="77" t="str">
        <f ca="1"/>
        <v>DFV DOXIVET 200 MG/ML SOLUTION POUR ADMINISTRATION DANS L'EAU DE BOISSON POUR PORCS ET POULETS</v>
      </c>
      <c r="V185" s="79" t="e">
        <f ca="1"/>
        <v>#N/A</v>
      </c>
      <c r="W185" s="102"/>
      <c r="X185" s="8"/>
      <c r="Y185" s="8"/>
      <c r="Z185" s="8"/>
      <c r="AA185" s="8"/>
      <c r="AB185" s="102"/>
      <c r="AC185" s="8"/>
      <c r="AD185" s="8"/>
      <c r="AE185" s="8"/>
      <c r="AF185" s="8"/>
      <c r="AG185" s="8"/>
      <c r="AH185" s="8"/>
      <c r="AI185" s="8"/>
      <c r="AJ185" s="8"/>
      <c r="AK185" s="8"/>
      <c r="AL185" s="8"/>
      <c r="AM185" s="8"/>
      <c r="AN185" s="8"/>
      <c r="AO185" s="8"/>
      <c r="AP185" s="8"/>
      <c r="AQ185" s="8"/>
      <c r="AR185" s="8"/>
      <c r="AS185" s="8"/>
      <c r="AT185" s="97"/>
      <c r="AV185" s="56"/>
      <c r="AW185" s="8"/>
      <c r="AX185" s="8"/>
      <c r="AY185" s="8"/>
      <c r="AZ185" s="8"/>
      <c r="BA185" s="8"/>
      <c r="BB185" s="8"/>
      <c r="BC185" s="8"/>
      <c r="BD185" s="102" t="str">
        <f t="shared" si="105"/>
        <v/>
      </c>
      <c r="BE185" s="56" t="str">
        <f t="shared" si="106"/>
        <v>DFV DOXIVET 200 MG/ML SOLUTION POUR ADMINISTRATION DANS L'EAU DE BOISSON POUR PORCS ET POULETS</v>
      </c>
      <c r="BF185" s="204" t="e">
        <f>IF(IF(BN$2="Catégorie",IF(BN$3="Toutes",SUMIFS('Étape 1 - à remplir'!$F$31:$F$400,'Étape 1 - à remplir'!$E$31:$E$400,MASQ2!BE185,'Étape 1 - à remplir'!$G$31:$G$400,"lots"),SUMIFS('Étape 1 - à remplir'!$F$31:$F$400,'Étape 1 - à remplir'!$E$31:$E$400,MASQ2!BE185,'Étape 1 - à remplir'!$C$31:$C$400,BN$3)),IF(BN$2="Âge",IF(BN$3="Tous",SUMIFS('Étape 1 - à remplir'!$F$31:$F$400,'Étape 1 - à remplir'!$E$31:$E$400,MASQ2!BE185,'Étape 1 - à remplir'!$G$31:$G$400,"lots"),SUMIFS('Étape 1 - à remplir'!$F$31:$F$400,'Étape 1 - à remplir'!$E$31:$E$400,MASQ2!BE185,'Étape 1 - à remplir'!$P$31:$P$400,BN$3,'Étape 1 - à remplir'!$G$31:$G$400,"lots")),IF(BN$2="Atelier",IF(BN$3="Tous",SUMIFS('Étape 1 - à remplir'!$F$31:$F$400,'Étape 1 - à remplir'!$E$31:$E$400,MASQ2!BE185,'Étape 1 - à remplir'!$G$31:$G$400,"lots"),SUMIFS('Étape 1 - à remplir'!$F$31:$F$400,'Étape 1 - à remplir'!$E$31:$E$400,MASQ2!BE185,'Étape 1 - à remplir'!$O$31:$O$400,BN$3,'Étape 1 - à remplir'!$G$31:$G$400,"lots")),IF(BN$2="Espèce",IF(BN$3="Tous",SUMIFS('Étape 1 - à remplir'!$F$31:$F$400,'Étape 1 - à remplir'!$E$31:$E$400,MASQ2!BE185,'Étape 1 - à remplir'!$G$31:$G$400,"lots"),SUMIFS('Étape 1 - à remplir'!$F$31:$F$400,'Étape 1 - à remplir'!$E$31:$E$400,MASQ2!BE185,'Étape 1 - à remplir'!$N$31:$N$400,BN$3,'Étape 1 - à remplir'!$G$31:$G$400,"lots"))))))=0,NA(),IF(BN$2="Catégorie",IF(BN$3="Toutes",SUMIFS('Étape 1 - à remplir'!$F$31:$F$400,'Étape 1 - à remplir'!$E$31:$E$400,MASQ2!BE185,'Étape 1 - à remplir'!$G$31:$G$400,"lots"),SUMIFS('Étape 1 - à remplir'!$F$31:$F$400,'Étape 1 - à remplir'!$E$31:$E$400,MASQ2!BE185,'Étape 1 - à remplir'!$C$31:$C$400,BN$3)),IF(BN$2="Âge",IF(BN$3="Tous",SUMIFS('Étape 1 - à remplir'!$F$31:$F$400,'Étape 1 - à remplir'!$E$31:$E$400,MASQ2!BE185,'Étape 1 - à remplir'!$G$31:$G$400,"lots"),SUMIFS('Étape 1 - à remplir'!$F$31:$F$400,'Étape 1 - à remplir'!$E$31:$E$400,MASQ2!BE185,'Étape 1 - à remplir'!$P$31:$P$400,BN$3,'Étape 1 - à remplir'!$G$31:$G$400,"lots")),IF(BN$2="Atelier",IF(BN$3="Tous",SUMIFS('Étape 1 - à remplir'!$F$31:$F$400,'Étape 1 - à remplir'!$E$31:$E$400,MASQ2!BE185,'Étape 1 - à remplir'!$G$31:$G$400,"lots"),SUMIFS('Étape 1 - à remplir'!$F$31:$F$400,'Étape 1 - à remplir'!$E$31:$E$400,MASQ2!BE185,'Étape 1 - à remplir'!$O$31:$O$400,BN$3,'Étape 1 - à remplir'!$G$31:$G$400,"lots")),IF(BN$2="Espèce",IF(BN$3="Tous",SUMIFS('Étape 1 - à remplir'!$F$31:$F$400,'Étape 1 - à remplir'!$E$31:$E$400,MASQ2!BE185,'Étape 1 - à remplir'!$G$31:$G$400,"lots"),SUMIFS('Étape 1 - à remplir'!$F$31:$F$400,'Étape 1 - à remplir'!$E$31:$E$400,MASQ2!BE185,'Étape 1 - à remplir'!$N$31:$N$400,BN$3,'Étape 1 - à remplir'!$G$31:$G$400,"lots")))))))</f>
        <v>#N/A</v>
      </c>
      <c r="BG185" s="204">
        <f t="shared" si="121"/>
        <v>0</v>
      </c>
      <c r="BH185" s="204" t="str">
        <f t="shared" si="107"/>
        <v>Doxycycline</v>
      </c>
      <c r="BI185" s="204" t="str">
        <f t="shared" si="108"/>
        <v/>
      </c>
      <c r="BJ185" s="204" t="str">
        <f t="shared" si="109"/>
        <v/>
      </c>
      <c r="BK185" s="204" t="str">
        <f t="shared" si="110"/>
        <v>Tetracyclines</v>
      </c>
      <c r="BL185" s="204" t="str">
        <f t="shared" si="111"/>
        <v/>
      </c>
      <c r="BM185" s="97" t="str">
        <f t="shared" si="112"/>
        <v/>
      </c>
      <c r="BN185" s="78"/>
      <c r="BO185" s="78"/>
      <c r="BP185" s="77" t="str">
        <f ca="1"/>
        <v>DFV DOXIVET 200 MG/ML SOLUTION POUR ADMINISTRATION DANS L'EAU DE BOISSON POUR PORCS ET POULETS</v>
      </c>
      <c r="BQ185" s="79" t="e">
        <f ca="1"/>
        <v>#N/A</v>
      </c>
      <c r="BR185" s="102"/>
      <c r="BS185" s="8"/>
      <c r="BT185" s="8"/>
      <c r="BU185" s="8"/>
      <c r="BV185" s="8"/>
      <c r="BW185" s="8"/>
      <c r="BX185" s="8"/>
      <c r="BY185" s="8"/>
      <c r="BZ185" s="8"/>
      <c r="CA185" s="8"/>
      <c r="CB185" s="8"/>
      <c r="CC185" s="8"/>
      <c r="CD185" s="8"/>
      <c r="CE185" s="8"/>
      <c r="CF185" s="8"/>
      <c r="CG185" s="8"/>
      <c r="CH185" s="8"/>
      <c r="CI185" s="8"/>
      <c r="CJ185" s="8"/>
      <c r="CK185" s="8"/>
      <c r="CL185" s="8"/>
      <c r="CM185" s="8"/>
      <c r="CN185" s="8"/>
      <c r="CO185" s="97"/>
      <c r="CQ185" s="56"/>
      <c r="CR185" s="8"/>
      <c r="CS185" s="8"/>
      <c r="CT185" s="8"/>
      <c r="CU185" s="8"/>
      <c r="CV185" s="8"/>
      <c r="CW185" s="8"/>
      <c r="CX185" s="8"/>
      <c r="CY185" s="102" t="str">
        <f t="shared" si="113"/>
        <v/>
      </c>
      <c r="CZ185" s="56" t="str">
        <f t="shared" si="114"/>
        <v>DFV DOXIVET 200 MG/ML SOLUTION POUR ADMINISTRATION DANS L'EAU DE BOISSON POUR PORCS ET POULETS</v>
      </c>
      <c r="DA185" s="204" t="e">
        <f>IF(IF(DI$2="Catégorie",IF(DI$3="Toutes",SUMIFS('Étape 1 - à remplir'!$F$31:$F$400,'Étape 1 - à remplir'!$E$31:$E$400,MASQ2!CZ185,'Étape 1 - à remplir'!$G$31:$G$400,"kg"),SUMIFS('Étape 1 - à remplir'!$F$31:$F$400,'Étape 1 - à remplir'!$E$31:$E$400,MASQ2!CZ185,'Étape 1 - à remplir'!$C$31:$C$400,DI$3)),IF(DI$2="Âge",IF(DI$3="Tous",SUMIFS('Étape 1 - à remplir'!$F$31:$F$400,'Étape 1 - à remplir'!$E$31:$E$400,MASQ2!CZ185,'Étape 1 - à remplir'!$G$31:$G$400,"kg"),SUMIFS('Étape 1 - à remplir'!$F$31:$F$400,'Étape 1 - à remplir'!$E$31:$E$400,MASQ2!CZ185,'Étape 1 - à remplir'!$P$31:$P$400,DI$3,'Étape 1 - à remplir'!$G$31:$G$400,"kg")),IF(DI$2="Atelier",IF(DI$3="Tous",SUMIFS('Étape 1 - à remplir'!$F$31:$F$400,'Étape 1 - à remplir'!$E$31:$E$400,MASQ2!CZ185,'Étape 1 - à remplir'!$G$31:$G$400,"kg"),SUMIFS('Étape 1 - à remplir'!$F$31:$F$400,'Étape 1 - à remplir'!$E$31:$E$400,MASQ2!CZ185,'Étape 1 - à remplir'!$O$31:$O$400,DI$3,'Étape 1 - à remplir'!$G$31:$G$400,"kg")),IF(DI$2="Espèce",IF(DI$3="Tous",SUMIFS('Étape 1 - à remplir'!$F$31:$F$400,'Étape 1 - à remplir'!$E$31:$E$400,MASQ2!CZ185,'Étape 1 - à remplir'!$G$31:$G$400,"kg"),SUMIFS('Étape 1 - à remplir'!$F$31:$F$400,'Étape 1 - à remplir'!$E$31:$E$400,MASQ2!CZ185,'Étape 1 - à remplir'!$N$31:$N$400,DI$3,'Étape 1 - à remplir'!$G$31:$G$400,"kg"))))))=0,NA(),IF(DI$2="Catégorie",IF(DI$3="Toutes",SUMIFS('Étape 1 - à remplir'!$F$31:$F$400,'Étape 1 - à remplir'!$E$31:$E$400,MASQ2!CZ185,'Étape 1 - à remplir'!$G$31:$G$400,"kg"),SUMIFS('Étape 1 - à remplir'!$F$31:$F$400,'Étape 1 - à remplir'!$E$31:$E$400,MASQ2!CZ185,'Étape 1 - à remplir'!$C$31:$C$400,DI$3)),IF(DI$2="Âge",IF(DI$3="Tous",SUMIFS('Étape 1 - à remplir'!$F$31:$F$400,'Étape 1 - à remplir'!$E$31:$E$400,MASQ2!CZ185,'Étape 1 - à remplir'!$G$31:$G$400,"kg"),SUMIFS('Étape 1 - à remplir'!$F$31:$F$400,'Étape 1 - à remplir'!$E$31:$E$400,MASQ2!CZ185,'Étape 1 - à remplir'!$P$31:$P$400,DI$3,'Étape 1 - à remplir'!$G$31:$G$400,"kg")),IF(DI$2="Atelier",IF(DI$3="Tous",SUMIFS('Étape 1 - à remplir'!$F$31:$F$400,'Étape 1 - à remplir'!$E$31:$E$400,MASQ2!CZ185,'Étape 1 - à remplir'!$G$31:$G$400,"kg"),SUMIFS('Étape 1 - à remplir'!$F$31:$F$400,'Étape 1 - à remplir'!$E$31:$E$400,MASQ2!CZ185,'Étape 1 - à remplir'!$O$31:$O$400,DI$3,'Étape 1 - à remplir'!$G$31:$G$400,"kg")),IF(DI$2="Espèce",IF(DI$3="Tous",SUMIFS('Étape 1 - à remplir'!$F$31:$F$400,'Étape 1 - à remplir'!$E$31:$E$400,MASQ2!CZ185,'Étape 1 - à remplir'!$G$31:$G$400,"kg"),SUMIFS('Étape 1 - à remplir'!$F$31:$F$400,'Étape 1 - à remplir'!$E$31:$E$400,MASQ2!CZ185,'Étape 1 - à remplir'!$N$31:$N$400,DI$3,'Étape 1 - à remplir'!$G$31:$G$400,"kg")))))))</f>
        <v>#N/A</v>
      </c>
      <c r="DB185" s="104">
        <f t="shared" si="122"/>
        <v>0</v>
      </c>
      <c r="DC185" s="204" t="str">
        <f t="shared" si="115"/>
        <v>Doxycycline</v>
      </c>
      <c r="DD185" s="204" t="str">
        <f t="shared" si="116"/>
        <v/>
      </c>
      <c r="DE185" s="204" t="str">
        <f t="shared" si="117"/>
        <v/>
      </c>
      <c r="DF185" s="204" t="str">
        <f t="shared" si="118"/>
        <v>Tetracyclines</v>
      </c>
      <c r="DG185" s="204" t="str">
        <f t="shared" si="119"/>
        <v/>
      </c>
      <c r="DH185" s="97" t="str">
        <f t="shared" si="120"/>
        <v/>
      </c>
      <c r="DI185" s="78"/>
      <c r="DJ185" s="78"/>
      <c r="DK185" s="77" t="str">
        <f ca="1"/>
        <v>DFV DOXIVET 200 MG/ML SOLUTION POUR ADMINISTRATION DANS L'EAU DE BOISSON POUR PORCS ET POULETS</v>
      </c>
      <c r="DL185" s="79" t="e">
        <f ca="1"/>
        <v>#N/A</v>
      </c>
      <c r="DM185" s="102"/>
      <c r="DN185" s="8"/>
      <c r="DO185" s="8"/>
      <c r="DP185" s="8"/>
      <c r="DQ185" s="8"/>
      <c r="DR185" s="8"/>
      <c r="DS185" s="8"/>
      <c r="DT185" s="8"/>
      <c r="DU185" s="8"/>
      <c r="DV185" s="8"/>
      <c r="DW185" s="8"/>
      <c r="DX185" s="8"/>
      <c r="DY185" s="8"/>
      <c r="DZ185" s="8"/>
      <c r="EA185" s="8"/>
      <c r="EB185" s="8"/>
      <c r="EC185" s="8"/>
      <c r="ED185" s="8"/>
      <c r="EE185" s="8"/>
      <c r="EF185" s="8"/>
      <c r="EG185" s="8"/>
      <c r="EH185" s="8"/>
      <c r="EI185" s="8"/>
      <c r="EJ185" s="97"/>
    </row>
    <row r="186" spans="1:140" x14ac:dyDescent="0.25">
      <c r="A186" s="56"/>
      <c r="B186" s="8"/>
      <c r="C186" s="8"/>
      <c r="D186" s="8"/>
      <c r="E186" s="8"/>
      <c r="F186" s="8"/>
      <c r="G186" s="8"/>
      <c r="H186" s="8"/>
      <c r="I186" s="102" t="str">
        <f>INDEX(Données_ATB!BE:BV,MATCH(MASQ2!J186,Données_ATB!BE:BE,0),18)</f>
        <v/>
      </c>
      <c r="J186" s="77" t="str">
        <f>Données_ATB!BE185</f>
        <v>DHS 50 COOPHAVET</v>
      </c>
      <c r="K186" s="204" t="e">
        <f>IF(IF(S$2="Catégorie",IF(S$3="Toutes",SUMIFS('Étape 1 - à remplir'!$F$31:$F$400,'Étape 1 - à remplir'!$E$31:$E$400,MASQ2!J186,'Étape 1 - à remplir'!$G$31:$G$400,"animaux"),SUMIFS('Étape 1 - à remplir'!$F$31:$F$400,'Étape 1 - à remplir'!$E$31:$E$400,MASQ2!J186,'Étape 1 - à remplir'!$C$31:$C$400,S$3)),IF(S$2="Âge",IF(S$3="Tous",SUMIFS('Étape 1 - à remplir'!$F$31:$F$400,'Étape 1 - à remplir'!$E$31:$E$400,MASQ2!J186,'Étape 1 - à remplir'!$G$31:$G$400,"animaux"),SUMIFS('Étape 1 - à remplir'!$F$31:$F$400,'Étape 1 - à remplir'!$E$31:$E$400,MASQ2!J186,'Étape 1 - à remplir'!$P$31:$P$400,S$3)),IF(S$2="Atelier",IF(S$3="Tous",SUMIFS('Étape 1 - à remplir'!$F$31:$F$400,'Étape 1 - à remplir'!$E$31:$E$400,MASQ2!J186,'Étape 1 - à remplir'!$G$31:$G$400,"animaux"),SUMIFS('Étape 1 - à remplir'!$F$31:$F$400,'Étape 1 - à remplir'!$E$31:$E$400,MASQ2!J186,'Étape 1 - à remplir'!$O$31:$O$400,S$3)),IF(S$2="Espèce",IF(S$3="Tous",SUMIFS('Étape 1 - à remplir'!$F$31:$F$400,'Étape 1 - à remplir'!$E$31:$E$400,MASQ2!J186,'Étape 1 - à remplir'!$G$31:$G$400,"animaux"),SUMIFS('Étape 1 - à remplir'!$F$31:$F$400,'Étape 1 - à remplir'!$E$31:$E$400,MASQ2!J186,'Étape 1 - à remplir'!$N$31:$N$400,S$3))))))=0,NA(),IF(S$2="Catégorie",IF(S$3="Toutes",SUMIFS('Étape 1 - à remplir'!$F$31:$F$400,'Étape 1 - à remplir'!$E$31:$E$400,MASQ2!J186,'Étape 1 - à remplir'!$G$31:$G$400,"animaux"),SUMIFS('Étape 1 - à remplir'!$F$31:$F$400,'Étape 1 - à remplir'!$E$31:$E$400,MASQ2!J186,'Étape 1 - à remplir'!$C$31:$C$400,S$3)),IF(S$2="Âge",IF(S$3="Tous",SUMIFS('Étape 1 - à remplir'!$F$31:$F$400,'Étape 1 - à remplir'!$E$31:$E$400,MASQ2!J186,'Étape 1 - à remplir'!$G$31:$G$400,"animaux"),SUMIFS('Étape 1 - à remplir'!$F$31:$F$400,'Étape 1 - à remplir'!$E$31:$E$400,MASQ2!J186,'Étape 1 - à remplir'!$P$31:$P$400,S$3)),IF(S$2="Atelier",IF(S$3="Tous",SUMIFS('Étape 1 - à remplir'!$F$31:$F$400,'Étape 1 - à remplir'!$E$31:$E$400,MASQ2!J186,'Étape 1 - à remplir'!$G$31:$G$400,"animaux"),SUMIFS('Étape 1 - à remplir'!$F$31:$F$400,'Étape 1 - à remplir'!$E$31:$E$400,MASQ2!J186,'Étape 1 - à remplir'!$O$31:$O$400,S$3)),IF(S$2="Espèce",IF(S$3="Tous",SUMIFS('Étape 1 - à remplir'!$F$31:$F$400,'Étape 1 - à remplir'!$E$31:$E$400,MASQ2!J186,'Étape 1 - à remplir'!$G$31:$G$400,"animaux"),SUMIFS('Étape 1 - à remplir'!$F$31:$F$400,'Étape 1 - à remplir'!$E$31:$E$400,MASQ2!J186,'Étape 1 - à remplir'!$N$31:$N$400,S$3)))))))</f>
        <v>#N/A</v>
      </c>
      <c r="L186" s="97">
        <f t="shared" si="123"/>
        <v>0</v>
      </c>
      <c r="M186" s="56" t="str">
        <f>Données_ATB!BN185</f>
        <v>Dihydrostreptomycine</v>
      </c>
      <c r="N186" s="204" t="str">
        <f>Données_ATB!BO185</f>
        <v/>
      </c>
      <c r="O186" s="97" t="str">
        <f>Données_ATB!BP185</f>
        <v/>
      </c>
      <c r="P186" s="77" t="str">
        <f>Données_ATB!BR185</f>
        <v>Aminoglycosides</v>
      </c>
      <c r="Q186" s="78" t="str">
        <f>Données_ATB!BS185</f>
        <v/>
      </c>
      <c r="R186" s="79" t="str">
        <f>Données_ATB!BT185</f>
        <v/>
      </c>
      <c r="S186" s="78"/>
      <c r="T186" s="78"/>
      <c r="U186" s="77" t="str">
        <f ca="1"/>
        <v>DHS 50 COOPHAVET</v>
      </c>
      <c r="V186" s="79" t="e">
        <f ca="1"/>
        <v>#N/A</v>
      </c>
      <c r="W186" s="102"/>
      <c r="X186" s="8"/>
      <c r="Y186" s="8"/>
      <c r="Z186" s="8"/>
      <c r="AA186" s="8"/>
      <c r="AB186" s="102"/>
      <c r="AC186" s="8"/>
      <c r="AD186" s="8"/>
      <c r="AE186" s="8"/>
      <c r="AF186" s="8"/>
      <c r="AG186" s="8"/>
      <c r="AH186" s="8"/>
      <c r="AI186" s="8"/>
      <c r="AJ186" s="8"/>
      <c r="AK186" s="8"/>
      <c r="AL186" s="8"/>
      <c r="AM186" s="8"/>
      <c r="AN186" s="8"/>
      <c r="AO186" s="8"/>
      <c r="AP186" s="8"/>
      <c r="AQ186" s="8"/>
      <c r="AR186" s="8"/>
      <c r="AS186" s="8"/>
      <c r="AT186" s="97"/>
      <c r="AV186" s="56"/>
      <c r="AW186" s="8"/>
      <c r="AX186" s="8"/>
      <c r="AY186" s="8"/>
      <c r="AZ186" s="8"/>
      <c r="BA186" s="8"/>
      <c r="BB186" s="8"/>
      <c r="BC186" s="8"/>
      <c r="BD186" s="102" t="str">
        <f t="shared" si="105"/>
        <v/>
      </c>
      <c r="BE186" s="56" t="str">
        <f t="shared" si="106"/>
        <v>DHS 50 COOPHAVET</v>
      </c>
      <c r="BF186" s="204" t="e">
        <f>IF(IF(BN$2="Catégorie",IF(BN$3="Toutes",SUMIFS('Étape 1 - à remplir'!$F$31:$F$400,'Étape 1 - à remplir'!$E$31:$E$400,MASQ2!BE186,'Étape 1 - à remplir'!$G$31:$G$400,"lots"),SUMIFS('Étape 1 - à remplir'!$F$31:$F$400,'Étape 1 - à remplir'!$E$31:$E$400,MASQ2!BE186,'Étape 1 - à remplir'!$C$31:$C$400,BN$3)),IF(BN$2="Âge",IF(BN$3="Tous",SUMIFS('Étape 1 - à remplir'!$F$31:$F$400,'Étape 1 - à remplir'!$E$31:$E$400,MASQ2!BE186,'Étape 1 - à remplir'!$G$31:$G$400,"lots"),SUMIFS('Étape 1 - à remplir'!$F$31:$F$400,'Étape 1 - à remplir'!$E$31:$E$400,MASQ2!BE186,'Étape 1 - à remplir'!$P$31:$P$400,BN$3,'Étape 1 - à remplir'!$G$31:$G$400,"lots")),IF(BN$2="Atelier",IF(BN$3="Tous",SUMIFS('Étape 1 - à remplir'!$F$31:$F$400,'Étape 1 - à remplir'!$E$31:$E$400,MASQ2!BE186,'Étape 1 - à remplir'!$G$31:$G$400,"lots"),SUMIFS('Étape 1 - à remplir'!$F$31:$F$400,'Étape 1 - à remplir'!$E$31:$E$400,MASQ2!BE186,'Étape 1 - à remplir'!$O$31:$O$400,BN$3,'Étape 1 - à remplir'!$G$31:$G$400,"lots")),IF(BN$2="Espèce",IF(BN$3="Tous",SUMIFS('Étape 1 - à remplir'!$F$31:$F$400,'Étape 1 - à remplir'!$E$31:$E$400,MASQ2!BE186,'Étape 1 - à remplir'!$G$31:$G$400,"lots"),SUMIFS('Étape 1 - à remplir'!$F$31:$F$400,'Étape 1 - à remplir'!$E$31:$E$400,MASQ2!BE186,'Étape 1 - à remplir'!$N$31:$N$400,BN$3,'Étape 1 - à remplir'!$G$31:$G$400,"lots"))))))=0,NA(),IF(BN$2="Catégorie",IF(BN$3="Toutes",SUMIFS('Étape 1 - à remplir'!$F$31:$F$400,'Étape 1 - à remplir'!$E$31:$E$400,MASQ2!BE186,'Étape 1 - à remplir'!$G$31:$G$400,"lots"),SUMIFS('Étape 1 - à remplir'!$F$31:$F$400,'Étape 1 - à remplir'!$E$31:$E$400,MASQ2!BE186,'Étape 1 - à remplir'!$C$31:$C$400,BN$3)),IF(BN$2="Âge",IF(BN$3="Tous",SUMIFS('Étape 1 - à remplir'!$F$31:$F$400,'Étape 1 - à remplir'!$E$31:$E$400,MASQ2!BE186,'Étape 1 - à remplir'!$G$31:$G$400,"lots"),SUMIFS('Étape 1 - à remplir'!$F$31:$F$400,'Étape 1 - à remplir'!$E$31:$E$400,MASQ2!BE186,'Étape 1 - à remplir'!$P$31:$P$400,BN$3,'Étape 1 - à remplir'!$G$31:$G$400,"lots")),IF(BN$2="Atelier",IF(BN$3="Tous",SUMIFS('Étape 1 - à remplir'!$F$31:$F$400,'Étape 1 - à remplir'!$E$31:$E$400,MASQ2!BE186,'Étape 1 - à remplir'!$G$31:$G$400,"lots"),SUMIFS('Étape 1 - à remplir'!$F$31:$F$400,'Étape 1 - à remplir'!$E$31:$E$400,MASQ2!BE186,'Étape 1 - à remplir'!$O$31:$O$400,BN$3,'Étape 1 - à remplir'!$G$31:$G$400,"lots")),IF(BN$2="Espèce",IF(BN$3="Tous",SUMIFS('Étape 1 - à remplir'!$F$31:$F$400,'Étape 1 - à remplir'!$E$31:$E$400,MASQ2!BE186,'Étape 1 - à remplir'!$G$31:$G$400,"lots"),SUMIFS('Étape 1 - à remplir'!$F$31:$F$400,'Étape 1 - à remplir'!$E$31:$E$400,MASQ2!BE186,'Étape 1 - à remplir'!$N$31:$N$400,BN$3,'Étape 1 - à remplir'!$G$31:$G$400,"lots")))))))</f>
        <v>#N/A</v>
      </c>
      <c r="BG186" s="204">
        <f t="shared" si="121"/>
        <v>0</v>
      </c>
      <c r="BH186" s="204" t="str">
        <f t="shared" si="107"/>
        <v>Dihydrostreptomycine</v>
      </c>
      <c r="BI186" s="204" t="str">
        <f t="shared" si="108"/>
        <v/>
      </c>
      <c r="BJ186" s="204" t="str">
        <f t="shared" si="109"/>
        <v/>
      </c>
      <c r="BK186" s="204" t="str">
        <f t="shared" si="110"/>
        <v>Aminoglycosides</v>
      </c>
      <c r="BL186" s="204" t="str">
        <f t="shared" si="111"/>
        <v/>
      </c>
      <c r="BM186" s="97" t="str">
        <f t="shared" si="112"/>
        <v/>
      </c>
      <c r="BN186" s="78"/>
      <c r="BO186" s="78"/>
      <c r="BP186" s="77" t="str">
        <f ca="1"/>
        <v>DHS 50 COOPHAVET</v>
      </c>
      <c r="BQ186" s="79" t="e">
        <f ca="1"/>
        <v>#N/A</v>
      </c>
      <c r="BR186" s="102"/>
      <c r="BS186" s="8"/>
      <c r="BT186" s="8"/>
      <c r="BU186" s="8"/>
      <c r="BV186" s="8"/>
      <c r="BW186" s="8"/>
      <c r="BX186" s="8"/>
      <c r="BY186" s="8"/>
      <c r="BZ186" s="8"/>
      <c r="CA186" s="8"/>
      <c r="CB186" s="8"/>
      <c r="CC186" s="8"/>
      <c r="CD186" s="8"/>
      <c r="CE186" s="8"/>
      <c r="CF186" s="8"/>
      <c r="CG186" s="8"/>
      <c r="CH186" s="8"/>
      <c r="CI186" s="8"/>
      <c r="CJ186" s="8"/>
      <c r="CK186" s="8"/>
      <c r="CL186" s="8"/>
      <c r="CM186" s="8"/>
      <c r="CN186" s="8"/>
      <c r="CO186" s="97"/>
      <c r="CQ186" s="56"/>
      <c r="CR186" s="8"/>
      <c r="CS186" s="8"/>
      <c r="CT186" s="8"/>
      <c r="CU186" s="8"/>
      <c r="CV186" s="8"/>
      <c r="CW186" s="8"/>
      <c r="CX186" s="8"/>
      <c r="CY186" s="102" t="str">
        <f t="shared" si="113"/>
        <v/>
      </c>
      <c r="CZ186" s="56" t="str">
        <f t="shared" si="114"/>
        <v>DHS 50 COOPHAVET</v>
      </c>
      <c r="DA186" s="204" t="e">
        <f>IF(IF(DI$2="Catégorie",IF(DI$3="Toutes",SUMIFS('Étape 1 - à remplir'!$F$31:$F$400,'Étape 1 - à remplir'!$E$31:$E$400,MASQ2!CZ186,'Étape 1 - à remplir'!$G$31:$G$400,"kg"),SUMIFS('Étape 1 - à remplir'!$F$31:$F$400,'Étape 1 - à remplir'!$E$31:$E$400,MASQ2!CZ186,'Étape 1 - à remplir'!$C$31:$C$400,DI$3)),IF(DI$2="Âge",IF(DI$3="Tous",SUMIFS('Étape 1 - à remplir'!$F$31:$F$400,'Étape 1 - à remplir'!$E$31:$E$400,MASQ2!CZ186,'Étape 1 - à remplir'!$G$31:$G$400,"kg"),SUMIFS('Étape 1 - à remplir'!$F$31:$F$400,'Étape 1 - à remplir'!$E$31:$E$400,MASQ2!CZ186,'Étape 1 - à remplir'!$P$31:$P$400,DI$3,'Étape 1 - à remplir'!$G$31:$G$400,"kg")),IF(DI$2="Atelier",IF(DI$3="Tous",SUMIFS('Étape 1 - à remplir'!$F$31:$F$400,'Étape 1 - à remplir'!$E$31:$E$400,MASQ2!CZ186,'Étape 1 - à remplir'!$G$31:$G$400,"kg"),SUMIFS('Étape 1 - à remplir'!$F$31:$F$400,'Étape 1 - à remplir'!$E$31:$E$400,MASQ2!CZ186,'Étape 1 - à remplir'!$O$31:$O$400,DI$3,'Étape 1 - à remplir'!$G$31:$G$400,"kg")),IF(DI$2="Espèce",IF(DI$3="Tous",SUMIFS('Étape 1 - à remplir'!$F$31:$F$400,'Étape 1 - à remplir'!$E$31:$E$400,MASQ2!CZ186,'Étape 1 - à remplir'!$G$31:$G$400,"kg"),SUMIFS('Étape 1 - à remplir'!$F$31:$F$400,'Étape 1 - à remplir'!$E$31:$E$400,MASQ2!CZ186,'Étape 1 - à remplir'!$N$31:$N$400,DI$3,'Étape 1 - à remplir'!$G$31:$G$400,"kg"))))))=0,NA(),IF(DI$2="Catégorie",IF(DI$3="Toutes",SUMIFS('Étape 1 - à remplir'!$F$31:$F$400,'Étape 1 - à remplir'!$E$31:$E$400,MASQ2!CZ186,'Étape 1 - à remplir'!$G$31:$G$400,"kg"),SUMIFS('Étape 1 - à remplir'!$F$31:$F$400,'Étape 1 - à remplir'!$E$31:$E$400,MASQ2!CZ186,'Étape 1 - à remplir'!$C$31:$C$400,DI$3)),IF(DI$2="Âge",IF(DI$3="Tous",SUMIFS('Étape 1 - à remplir'!$F$31:$F$400,'Étape 1 - à remplir'!$E$31:$E$400,MASQ2!CZ186,'Étape 1 - à remplir'!$G$31:$G$400,"kg"),SUMIFS('Étape 1 - à remplir'!$F$31:$F$400,'Étape 1 - à remplir'!$E$31:$E$400,MASQ2!CZ186,'Étape 1 - à remplir'!$P$31:$P$400,DI$3,'Étape 1 - à remplir'!$G$31:$G$400,"kg")),IF(DI$2="Atelier",IF(DI$3="Tous",SUMIFS('Étape 1 - à remplir'!$F$31:$F$400,'Étape 1 - à remplir'!$E$31:$E$400,MASQ2!CZ186,'Étape 1 - à remplir'!$G$31:$G$400,"kg"),SUMIFS('Étape 1 - à remplir'!$F$31:$F$400,'Étape 1 - à remplir'!$E$31:$E$400,MASQ2!CZ186,'Étape 1 - à remplir'!$O$31:$O$400,DI$3,'Étape 1 - à remplir'!$G$31:$G$400,"kg")),IF(DI$2="Espèce",IF(DI$3="Tous",SUMIFS('Étape 1 - à remplir'!$F$31:$F$400,'Étape 1 - à remplir'!$E$31:$E$400,MASQ2!CZ186,'Étape 1 - à remplir'!$G$31:$G$400,"kg"),SUMIFS('Étape 1 - à remplir'!$F$31:$F$400,'Étape 1 - à remplir'!$E$31:$E$400,MASQ2!CZ186,'Étape 1 - à remplir'!$N$31:$N$400,DI$3,'Étape 1 - à remplir'!$G$31:$G$400,"kg")))))))</f>
        <v>#N/A</v>
      </c>
      <c r="DB186" s="104">
        <f t="shared" si="122"/>
        <v>0</v>
      </c>
      <c r="DC186" s="204" t="str">
        <f t="shared" si="115"/>
        <v>Dihydrostreptomycine</v>
      </c>
      <c r="DD186" s="204" t="str">
        <f t="shared" si="116"/>
        <v/>
      </c>
      <c r="DE186" s="204" t="str">
        <f t="shared" si="117"/>
        <v/>
      </c>
      <c r="DF186" s="204" t="str">
        <f t="shared" si="118"/>
        <v>Aminoglycosides</v>
      </c>
      <c r="DG186" s="204" t="str">
        <f t="shared" si="119"/>
        <v/>
      </c>
      <c r="DH186" s="97" t="str">
        <f t="shared" si="120"/>
        <v/>
      </c>
      <c r="DI186" s="78"/>
      <c r="DJ186" s="78"/>
      <c r="DK186" s="77" t="str">
        <f ca="1"/>
        <v>DHS 50 COOPHAVET</v>
      </c>
      <c r="DL186" s="79" t="e">
        <f ca="1"/>
        <v>#N/A</v>
      </c>
      <c r="DM186" s="102"/>
      <c r="DN186" s="8"/>
      <c r="DO186" s="8"/>
      <c r="DP186" s="8"/>
      <c r="DQ186" s="8"/>
      <c r="DR186" s="8"/>
      <c r="DS186" s="8"/>
      <c r="DT186" s="8"/>
      <c r="DU186" s="8"/>
      <c r="DV186" s="8"/>
      <c r="DW186" s="8"/>
      <c r="DX186" s="8"/>
      <c r="DY186" s="8"/>
      <c r="DZ186" s="8"/>
      <c r="EA186" s="8"/>
      <c r="EB186" s="8"/>
      <c r="EC186" s="8"/>
      <c r="ED186" s="8"/>
      <c r="EE186" s="8"/>
      <c r="EF186" s="8"/>
      <c r="EG186" s="8"/>
      <c r="EH186" s="8"/>
      <c r="EI186" s="8"/>
      <c r="EJ186" s="97"/>
    </row>
    <row r="187" spans="1:140" x14ac:dyDescent="0.25">
      <c r="A187" s="56"/>
      <c r="B187" s="8"/>
      <c r="C187" s="8"/>
      <c r="D187" s="8"/>
      <c r="E187" s="8"/>
      <c r="F187" s="8"/>
      <c r="G187" s="8"/>
      <c r="H187" s="8"/>
      <c r="I187" s="102" t="str">
        <f>INDEX(Données_ATB!BE:BV,MATCH(MASQ2!J187,Données_ATB!BE:BE,0),18)</f>
        <v/>
      </c>
      <c r="J187" s="77" t="str">
        <f>Données_ATB!BE186</f>
        <v>DIATRIM 200 MG/ML + 40 MG/ML  SOLUTION INJECTABLE</v>
      </c>
      <c r="K187" s="204" t="e">
        <f>IF(IF(S$2="Catégorie",IF(S$3="Toutes",SUMIFS('Étape 1 - à remplir'!$F$31:$F$400,'Étape 1 - à remplir'!$E$31:$E$400,MASQ2!J187,'Étape 1 - à remplir'!$G$31:$G$400,"animaux"),SUMIFS('Étape 1 - à remplir'!$F$31:$F$400,'Étape 1 - à remplir'!$E$31:$E$400,MASQ2!J187,'Étape 1 - à remplir'!$C$31:$C$400,S$3)),IF(S$2="Âge",IF(S$3="Tous",SUMIFS('Étape 1 - à remplir'!$F$31:$F$400,'Étape 1 - à remplir'!$E$31:$E$400,MASQ2!J187,'Étape 1 - à remplir'!$G$31:$G$400,"animaux"),SUMIFS('Étape 1 - à remplir'!$F$31:$F$400,'Étape 1 - à remplir'!$E$31:$E$400,MASQ2!J187,'Étape 1 - à remplir'!$P$31:$P$400,S$3)),IF(S$2="Atelier",IF(S$3="Tous",SUMIFS('Étape 1 - à remplir'!$F$31:$F$400,'Étape 1 - à remplir'!$E$31:$E$400,MASQ2!J187,'Étape 1 - à remplir'!$G$31:$G$400,"animaux"),SUMIFS('Étape 1 - à remplir'!$F$31:$F$400,'Étape 1 - à remplir'!$E$31:$E$400,MASQ2!J187,'Étape 1 - à remplir'!$O$31:$O$400,S$3)),IF(S$2="Espèce",IF(S$3="Tous",SUMIFS('Étape 1 - à remplir'!$F$31:$F$400,'Étape 1 - à remplir'!$E$31:$E$400,MASQ2!J187,'Étape 1 - à remplir'!$G$31:$G$400,"animaux"),SUMIFS('Étape 1 - à remplir'!$F$31:$F$400,'Étape 1 - à remplir'!$E$31:$E$400,MASQ2!J187,'Étape 1 - à remplir'!$N$31:$N$400,S$3))))))=0,NA(),IF(S$2="Catégorie",IF(S$3="Toutes",SUMIFS('Étape 1 - à remplir'!$F$31:$F$400,'Étape 1 - à remplir'!$E$31:$E$400,MASQ2!J187,'Étape 1 - à remplir'!$G$31:$G$400,"animaux"),SUMIFS('Étape 1 - à remplir'!$F$31:$F$400,'Étape 1 - à remplir'!$E$31:$E$400,MASQ2!J187,'Étape 1 - à remplir'!$C$31:$C$400,S$3)),IF(S$2="Âge",IF(S$3="Tous",SUMIFS('Étape 1 - à remplir'!$F$31:$F$400,'Étape 1 - à remplir'!$E$31:$E$400,MASQ2!J187,'Étape 1 - à remplir'!$G$31:$G$400,"animaux"),SUMIFS('Étape 1 - à remplir'!$F$31:$F$400,'Étape 1 - à remplir'!$E$31:$E$400,MASQ2!J187,'Étape 1 - à remplir'!$P$31:$P$400,S$3)),IF(S$2="Atelier",IF(S$3="Tous",SUMIFS('Étape 1 - à remplir'!$F$31:$F$400,'Étape 1 - à remplir'!$E$31:$E$400,MASQ2!J187,'Étape 1 - à remplir'!$G$31:$G$400,"animaux"),SUMIFS('Étape 1 - à remplir'!$F$31:$F$400,'Étape 1 - à remplir'!$E$31:$E$400,MASQ2!J187,'Étape 1 - à remplir'!$O$31:$O$400,S$3)),IF(S$2="Espèce",IF(S$3="Tous",SUMIFS('Étape 1 - à remplir'!$F$31:$F$400,'Étape 1 - à remplir'!$E$31:$E$400,MASQ2!J187,'Étape 1 - à remplir'!$G$31:$G$400,"animaux"),SUMIFS('Étape 1 - à remplir'!$F$31:$F$400,'Étape 1 - à remplir'!$E$31:$E$400,MASQ2!J187,'Étape 1 - à remplir'!$N$31:$N$400,S$3)))))))</f>
        <v>#N/A</v>
      </c>
      <c r="L187" s="97">
        <f t="shared" si="123"/>
        <v>0</v>
      </c>
      <c r="M187" s="56" t="str">
        <f>Données_ATB!BN186</f>
        <v>Sulfadiazine</v>
      </c>
      <c r="N187" s="204" t="str">
        <f>Données_ATB!BO186</f>
        <v>Triméthoprime</v>
      </c>
      <c r="O187" s="97" t="str">
        <f>Données_ATB!BP186</f>
        <v/>
      </c>
      <c r="P187" s="77" t="str">
        <f>Données_ATB!BR186</f>
        <v>Sulfamides</v>
      </c>
      <c r="Q187" s="78" t="str">
        <f>Données_ATB!BS186</f>
        <v>Trimethoprime</v>
      </c>
      <c r="R187" s="79" t="str">
        <f>Données_ATB!BT186</f>
        <v/>
      </c>
      <c r="S187" s="78"/>
      <c r="T187" s="78"/>
      <c r="U187" s="77" t="str">
        <f ca="1"/>
        <v>DIATRIM 200 MG/ML + 40 MG/ML  SOLUTION INJECTABLE</v>
      </c>
      <c r="V187" s="79" t="e">
        <f ca="1"/>
        <v>#N/A</v>
      </c>
      <c r="W187" s="102"/>
      <c r="X187" s="8"/>
      <c r="Y187" s="8"/>
      <c r="Z187" s="8"/>
      <c r="AA187" s="8"/>
      <c r="AB187" s="102"/>
      <c r="AC187" s="8"/>
      <c r="AD187" s="8"/>
      <c r="AE187" s="8"/>
      <c r="AF187" s="8"/>
      <c r="AG187" s="8"/>
      <c r="AH187" s="8"/>
      <c r="AI187" s="8"/>
      <c r="AJ187" s="8"/>
      <c r="AK187" s="8"/>
      <c r="AL187" s="8"/>
      <c r="AM187" s="8"/>
      <c r="AN187" s="8"/>
      <c r="AO187" s="8"/>
      <c r="AP187" s="8"/>
      <c r="AQ187" s="8"/>
      <c r="AR187" s="8"/>
      <c r="AS187" s="8"/>
      <c r="AT187" s="97"/>
      <c r="AV187" s="56"/>
      <c r="AW187" s="8"/>
      <c r="AX187" s="8"/>
      <c r="AY187" s="8"/>
      <c r="AZ187" s="8"/>
      <c r="BA187" s="8"/>
      <c r="BB187" s="8"/>
      <c r="BC187" s="8"/>
      <c r="BD187" s="102" t="str">
        <f t="shared" si="105"/>
        <v/>
      </c>
      <c r="BE187" s="56" t="str">
        <f t="shared" si="106"/>
        <v>DIATRIM 200 MG/ML + 40 MG/ML  SOLUTION INJECTABLE</v>
      </c>
      <c r="BF187" s="204" t="e">
        <f>IF(IF(BN$2="Catégorie",IF(BN$3="Toutes",SUMIFS('Étape 1 - à remplir'!$F$31:$F$400,'Étape 1 - à remplir'!$E$31:$E$400,MASQ2!BE187,'Étape 1 - à remplir'!$G$31:$G$400,"lots"),SUMIFS('Étape 1 - à remplir'!$F$31:$F$400,'Étape 1 - à remplir'!$E$31:$E$400,MASQ2!BE187,'Étape 1 - à remplir'!$C$31:$C$400,BN$3)),IF(BN$2="Âge",IF(BN$3="Tous",SUMIFS('Étape 1 - à remplir'!$F$31:$F$400,'Étape 1 - à remplir'!$E$31:$E$400,MASQ2!BE187,'Étape 1 - à remplir'!$G$31:$G$400,"lots"),SUMIFS('Étape 1 - à remplir'!$F$31:$F$400,'Étape 1 - à remplir'!$E$31:$E$400,MASQ2!BE187,'Étape 1 - à remplir'!$P$31:$P$400,BN$3,'Étape 1 - à remplir'!$G$31:$G$400,"lots")),IF(BN$2="Atelier",IF(BN$3="Tous",SUMIFS('Étape 1 - à remplir'!$F$31:$F$400,'Étape 1 - à remplir'!$E$31:$E$400,MASQ2!BE187,'Étape 1 - à remplir'!$G$31:$G$400,"lots"),SUMIFS('Étape 1 - à remplir'!$F$31:$F$400,'Étape 1 - à remplir'!$E$31:$E$400,MASQ2!BE187,'Étape 1 - à remplir'!$O$31:$O$400,BN$3,'Étape 1 - à remplir'!$G$31:$G$400,"lots")),IF(BN$2="Espèce",IF(BN$3="Tous",SUMIFS('Étape 1 - à remplir'!$F$31:$F$400,'Étape 1 - à remplir'!$E$31:$E$400,MASQ2!BE187,'Étape 1 - à remplir'!$G$31:$G$400,"lots"),SUMIFS('Étape 1 - à remplir'!$F$31:$F$400,'Étape 1 - à remplir'!$E$31:$E$400,MASQ2!BE187,'Étape 1 - à remplir'!$N$31:$N$400,BN$3,'Étape 1 - à remplir'!$G$31:$G$400,"lots"))))))=0,NA(),IF(BN$2="Catégorie",IF(BN$3="Toutes",SUMIFS('Étape 1 - à remplir'!$F$31:$F$400,'Étape 1 - à remplir'!$E$31:$E$400,MASQ2!BE187,'Étape 1 - à remplir'!$G$31:$G$400,"lots"),SUMIFS('Étape 1 - à remplir'!$F$31:$F$400,'Étape 1 - à remplir'!$E$31:$E$400,MASQ2!BE187,'Étape 1 - à remplir'!$C$31:$C$400,BN$3)),IF(BN$2="Âge",IF(BN$3="Tous",SUMIFS('Étape 1 - à remplir'!$F$31:$F$400,'Étape 1 - à remplir'!$E$31:$E$400,MASQ2!BE187,'Étape 1 - à remplir'!$G$31:$G$400,"lots"),SUMIFS('Étape 1 - à remplir'!$F$31:$F$400,'Étape 1 - à remplir'!$E$31:$E$400,MASQ2!BE187,'Étape 1 - à remplir'!$P$31:$P$400,BN$3,'Étape 1 - à remplir'!$G$31:$G$400,"lots")),IF(BN$2="Atelier",IF(BN$3="Tous",SUMIFS('Étape 1 - à remplir'!$F$31:$F$400,'Étape 1 - à remplir'!$E$31:$E$400,MASQ2!BE187,'Étape 1 - à remplir'!$G$31:$G$400,"lots"),SUMIFS('Étape 1 - à remplir'!$F$31:$F$400,'Étape 1 - à remplir'!$E$31:$E$400,MASQ2!BE187,'Étape 1 - à remplir'!$O$31:$O$400,BN$3,'Étape 1 - à remplir'!$G$31:$G$400,"lots")),IF(BN$2="Espèce",IF(BN$3="Tous",SUMIFS('Étape 1 - à remplir'!$F$31:$F$400,'Étape 1 - à remplir'!$E$31:$E$400,MASQ2!BE187,'Étape 1 - à remplir'!$G$31:$G$400,"lots"),SUMIFS('Étape 1 - à remplir'!$F$31:$F$400,'Étape 1 - à remplir'!$E$31:$E$400,MASQ2!BE187,'Étape 1 - à remplir'!$N$31:$N$400,BN$3,'Étape 1 - à remplir'!$G$31:$G$400,"lots")))))))</f>
        <v>#N/A</v>
      </c>
      <c r="BG187" s="204">
        <f t="shared" si="121"/>
        <v>0</v>
      </c>
      <c r="BH187" s="204" t="str">
        <f t="shared" si="107"/>
        <v>Sulfadiazine</v>
      </c>
      <c r="BI187" s="204" t="str">
        <f t="shared" si="108"/>
        <v>Triméthoprime</v>
      </c>
      <c r="BJ187" s="204" t="str">
        <f t="shared" si="109"/>
        <v/>
      </c>
      <c r="BK187" s="204" t="str">
        <f t="shared" si="110"/>
        <v>Sulfamides</v>
      </c>
      <c r="BL187" s="204" t="str">
        <f t="shared" si="111"/>
        <v>Trimethoprime</v>
      </c>
      <c r="BM187" s="97" t="str">
        <f t="shared" si="112"/>
        <v/>
      </c>
      <c r="BN187" s="78"/>
      <c r="BO187" s="78"/>
      <c r="BP187" s="77" t="str">
        <f ca="1"/>
        <v>DIATRIM 200 MG/ML + 40 MG/ML  SOLUTION INJECTABLE</v>
      </c>
      <c r="BQ187" s="79" t="e">
        <f ca="1"/>
        <v>#N/A</v>
      </c>
      <c r="BR187" s="102"/>
      <c r="BS187" s="8"/>
      <c r="BT187" s="8"/>
      <c r="BU187" s="8"/>
      <c r="BV187" s="8"/>
      <c r="BW187" s="8"/>
      <c r="BX187" s="8"/>
      <c r="BY187" s="8"/>
      <c r="BZ187" s="8"/>
      <c r="CA187" s="8"/>
      <c r="CB187" s="8"/>
      <c r="CC187" s="8"/>
      <c r="CD187" s="8"/>
      <c r="CE187" s="8"/>
      <c r="CF187" s="8"/>
      <c r="CG187" s="8"/>
      <c r="CH187" s="8"/>
      <c r="CI187" s="8"/>
      <c r="CJ187" s="8"/>
      <c r="CK187" s="8"/>
      <c r="CL187" s="8"/>
      <c r="CM187" s="8"/>
      <c r="CN187" s="8"/>
      <c r="CO187" s="97"/>
      <c r="CQ187" s="56"/>
      <c r="CR187" s="8"/>
      <c r="CS187" s="8"/>
      <c r="CT187" s="8"/>
      <c r="CU187" s="8"/>
      <c r="CV187" s="8"/>
      <c r="CW187" s="8"/>
      <c r="CX187" s="8"/>
      <c r="CY187" s="102" t="str">
        <f t="shared" si="113"/>
        <v/>
      </c>
      <c r="CZ187" s="56" t="str">
        <f t="shared" si="114"/>
        <v>DIATRIM 200 MG/ML + 40 MG/ML  SOLUTION INJECTABLE</v>
      </c>
      <c r="DA187" s="204" t="e">
        <f>IF(IF(DI$2="Catégorie",IF(DI$3="Toutes",SUMIFS('Étape 1 - à remplir'!$F$31:$F$400,'Étape 1 - à remplir'!$E$31:$E$400,MASQ2!CZ187,'Étape 1 - à remplir'!$G$31:$G$400,"kg"),SUMIFS('Étape 1 - à remplir'!$F$31:$F$400,'Étape 1 - à remplir'!$E$31:$E$400,MASQ2!CZ187,'Étape 1 - à remplir'!$C$31:$C$400,DI$3)),IF(DI$2="Âge",IF(DI$3="Tous",SUMIFS('Étape 1 - à remplir'!$F$31:$F$400,'Étape 1 - à remplir'!$E$31:$E$400,MASQ2!CZ187,'Étape 1 - à remplir'!$G$31:$G$400,"kg"),SUMIFS('Étape 1 - à remplir'!$F$31:$F$400,'Étape 1 - à remplir'!$E$31:$E$400,MASQ2!CZ187,'Étape 1 - à remplir'!$P$31:$P$400,DI$3,'Étape 1 - à remplir'!$G$31:$G$400,"kg")),IF(DI$2="Atelier",IF(DI$3="Tous",SUMIFS('Étape 1 - à remplir'!$F$31:$F$400,'Étape 1 - à remplir'!$E$31:$E$400,MASQ2!CZ187,'Étape 1 - à remplir'!$G$31:$G$400,"kg"),SUMIFS('Étape 1 - à remplir'!$F$31:$F$400,'Étape 1 - à remplir'!$E$31:$E$400,MASQ2!CZ187,'Étape 1 - à remplir'!$O$31:$O$400,DI$3,'Étape 1 - à remplir'!$G$31:$G$400,"kg")),IF(DI$2="Espèce",IF(DI$3="Tous",SUMIFS('Étape 1 - à remplir'!$F$31:$F$400,'Étape 1 - à remplir'!$E$31:$E$400,MASQ2!CZ187,'Étape 1 - à remplir'!$G$31:$G$400,"kg"),SUMIFS('Étape 1 - à remplir'!$F$31:$F$400,'Étape 1 - à remplir'!$E$31:$E$400,MASQ2!CZ187,'Étape 1 - à remplir'!$N$31:$N$400,DI$3,'Étape 1 - à remplir'!$G$31:$G$400,"kg"))))))=0,NA(),IF(DI$2="Catégorie",IF(DI$3="Toutes",SUMIFS('Étape 1 - à remplir'!$F$31:$F$400,'Étape 1 - à remplir'!$E$31:$E$400,MASQ2!CZ187,'Étape 1 - à remplir'!$G$31:$G$400,"kg"),SUMIFS('Étape 1 - à remplir'!$F$31:$F$400,'Étape 1 - à remplir'!$E$31:$E$400,MASQ2!CZ187,'Étape 1 - à remplir'!$C$31:$C$400,DI$3)),IF(DI$2="Âge",IF(DI$3="Tous",SUMIFS('Étape 1 - à remplir'!$F$31:$F$400,'Étape 1 - à remplir'!$E$31:$E$400,MASQ2!CZ187,'Étape 1 - à remplir'!$G$31:$G$400,"kg"),SUMIFS('Étape 1 - à remplir'!$F$31:$F$400,'Étape 1 - à remplir'!$E$31:$E$400,MASQ2!CZ187,'Étape 1 - à remplir'!$P$31:$P$400,DI$3,'Étape 1 - à remplir'!$G$31:$G$400,"kg")),IF(DI$2="Atelier",IF(DI$3="Tous",SUMIFS('Étape 1 - à remplir'!$F$31:$F$400,'Étape 1 - à remplir'!$E$31:$E$400,MASQ2!CZ187,'Étape 1 - à remplir'!$G$31:$G$400,"kg"),SUMIFS('Étape 1 - à remplir'!$F$31:$F$400,'Étape 1 - à remplir'!$E$31:$E$400,MASQ2!CZ187,'Étape 1 - à remplir'!$O$31:$O$400,DI$3,'Étape 1 - à remplir'!$G$31:$G$400,"kg")),IF(DI$2="Espèce",IF(DI$3="Tous",SUMIFS('Étape 1 - à remplir'!$F$31:$F$400,'Étape 1 - à remplir'!$E$31:$E$400,MASQ2!CZ187,'Étape 1 - à remplir'!$G$31:$G$400,"kg"),SUMIFS('Étape 1 - à remplir'!$F$31:$F$400,'Étape 1 - à remplir'!$E$31:$E$400,MASQ2!CZ187,'Étape 1 - à remplir'!$N$31:$N$400,DI$3,'Étape 1 - à remplir'!$G$31:$G$400,"kg")))))))</f>
        <v>#N/A</v>
      </c>
      <c r="DB187" s="104">
        <f t="shared" si="122"/>
        <v>0</v>
      </c>
      <c r="DC187" s="204" t="str">
        <f t="shared" si="115"/>
        <v>Sulfadiazine</v>
      </c>
      <c r="DD187" s="204" t="str">
        <f t="shared" si="116"/>
        <v>Triméthoprime</v>
      </c>
      <c r="DE187" s="204" t="str">
        <f t="shared" si="117"/>
        <v/>
      </c>
      <c r="DF187" s="204" t="str">
        <f t="shared" si="118"/>
        <v>Sulfamides</v>
      </c>
      <c r="DG187" s="204" t="str">
        <f t="shared" si="119"/>
        <v>Trimethoprime</v>
      </c>
      <c r="DH187" s="97" t="str">
        <f t="shared" si="120"/>
        <v/>
      </c>
      <c r="DI187" s="78"/>
      <c r="DJ187" s="78"/>
      <c r="DK187" s="77" t="str">
        <f ca="1"/>
        <v>DIATRIM 200 MG/ML + 40 MG/ML  SOLUTION INJECTABLE</v>
      </c>
      <c r="DL187" s="79" t="e">
        <f ca="1"/>
        <v>#N/A</v>
      </c>
      <c r="DM187" s="102"/>
      <c r="DN187" s="8"/>
      <c r="DO187" s="8"/>
      <c r="DP187" s="8"/>
      <c r="DQ187" s="8"/>
      <c r="DR187" s="8"/>
      <c r="DS187" s="8"/>
      <c r="DT187" s="8"/>
      <c r="DU187" s="8"/>
      <c r="DV187" s="8"/>
      <c r="DW187" s="8"/>
      <c r="DX187" s="8"/>
      <c r="DY187" s="8"/>
      <c r="DZ187" s="8"/>
      <c r="EA187" s="8"/>
      <c r="EB187" s="8"/>
      <c r="EC187" s="8"/>
      <c r="ED187" s="8"/>
      <c r="EE187" s="8"/>
      <c r="EF187" s="8"/>
      <c r="EG187" s="8"/>
      <c r="EH187" s="8"/>
      <c r="EI187" s="8"/>
      <c r="EJ187" s="97"/>
    </row>
    <row r="188" spans="1:140" x14ac:dyDescent="0.25">
      <c r="A188" s="56"/>
      <c r="B188" s="8"/>
      <c r="C188" s="8"/>
      <c r="D188" s="8"/>
      <c r="E188" s="8"/>
      <c r="F188" s="8"/>
      <c r="G188" s="8"/>
      <c r="H188" s="8"/>
      <c r="I188" s="102" t="str">
        <f>INDEX(Données_ATB!BE:BV,MATCH(MASQ2!J188,Données_ATB!BE:BE,0),18)</f>
        <v/>
      </c>
      <c r="J188" s="77" t="str">
        <f>Données_ATB!BE187</f>
        <v>DIATRIM 200 MG/ML + 40 MG/ML SOLUTION INJECTABLE</v>
      </c>
      <c r="K188" s="204" t="e">
        <f>IF(IF(S$2="Catégorie",IF(S$3="Toutes",SUMIFS('Étape 1 - à remplir'!$F$31:$F$400,'Étape 1 - à remplir'!$E$31:$E$400,MASQ2!J188,'Étape 1 - à remplir'!$G$31:$G$400,"animaux"),SUMIFS('Étape 1 - à remplir'!$F$31:$F$400,'Étape 1 - à remplir'!$E$31:$E$400,MASQ2!J188,'Étape 1 - à remplir'!$C$31:$C$400,S$3)),IF(S$2="Âge",IF(S$3="Tous",SUMIFS('Étape 1 - à remplir'!$F$31:$F$400,'Étape 1 - à remplir'!$E$31:$E$400,MASQ2!J188,'Étape 1 - à remplir'!$G$31:$G$400,"animaux"),SUMIFS('Étape 1 - à remplir'!$F$31:$F$400,'Étape 1 - à remplir'!$E$31:$E$400,MASQ2!J188,'Étape 1 - à remplir'!$P$31:$P$400,S$3)),IF(S$2="Atelier",IF(S$3="Tous",SUMIFS('Étape 1 - à remplir'!$F$31:$F$400,'Étape 1 - à remplir'!$E$31:$E$400,MASQ2!J188,'Étape 1 - à remplir'!$G$31:$G$400,"animaux"),SUMIFS('Étape 1 - à remplir'!$F$31:$F$400,'Étape 1 - à remplir'!$E$31:$E$400,MASQ2!J188,'Étape 1 - à remplir'!$O$31:$O$400,S$3)),IF(S$2="Espèce",IF(S$3="Tous",SUMIFS('Étape 1 - à remplir'!$F$31:$F$400,'Étape 1 - à remplir'!$E$31:$E$400,MASQ2!J188,'Étape 1 - à remplir'!$G$31:$G$400,"animaux"),SUMIFS('Étape 1 - à remplir'!$F$31:$F$400,'Étape 1 - à remplir'!$E$31:$E$400,MASQ2!J188,'Étape 1 - à remplir'!$N$31:$N$400,S$3))))))=0,NA(),IF(S$2="Catégorie",IF(S$3="Toutes",SUMIFS('Étape 1 - à remplir'!$F$31:$F$400,'Étape 1 - à remplir'!$E$31:$E$400,MASQ2!J188,'Étape 1 - à remplir'!$G$31:$G$400,"animaux"),SUMIFS('Étape 1 - à remplir'!$F$31:$F$400,'Étape 1 - à remplir'!$E$31:$E$400,MASQ2!J188,'Étape 1 - à remplir'!$C$31:$C$400,S$3)),IF(S$2="Âge",IF(S$3="Tous",SUMIFS('Étape 1 - à remplir'!$F$31:$F$400,'Étape 1 - à remplir'!$E$31:$E$400,MASQ2!J188,'Étape 1 - à remplir'!$G$31:$G$400,"animaux"),SUMIFS('Étape 1 - à remplir'!$F$31:$F$400,'Étape 1 - à remplir'!$E$31:$E$400,MASQ2!J188,'Étape 1 - à remplir'!$P$31:$P$400,S$3)),IF(S$2="Atelier",IF(S$3="Tous",SUMIFS('Étape 1 - à remplir'!$F$31:$F$400,'Étape 1 - à remplir'!$E$31:$E$400,MASQ2!J188,'Étape 1 - à remplir'!$G$31:$G$400,"animaux"),SUMIFS('Étape 1 - à remplir'!$F$31:$F$400,'Étape 1 - à remplir'!$E$31:$E$400,MASQ2!J188,'Étape 1 - à remplir'!$O$31:$O$400,S$3)),IF(S$2="Espèce",IF(S$3="Tous",SUMIFS('Étape 1 - à remplir'!$F$31:$F$400,'Étape 1 - à remplir'!$E$31:$E$400,MASQ2!J188,'Étape 1 - à remplir'!$G$31:$G$400,"animaux"),SUMIFS('Étape 1 - à remplir'!$F$31:$F$400,'Étape 1 - à remplir'!$E$31:$E$400,MASQ2!J188,'Étape 1 - à remplir'!$N$31:$N$400,S$3)))))))</f>
        <v>#N/A</v>
      </c>
      <c r="L188" s="97">
        <f t="shared" si="123"/>
        <v>0</v>
      </c>
      <c r="M188" s="56" t="str">
        <f>Données_ATB!BN187</f>
        <v>Sulfadiazine</v>
      </c>
      <c r="N188" s="204" t="str">
        <f>Données_ATB!BO187</f>
        <v>Triméthoprime</v>
      </c>
      <c r="O188" s="97" t="str">
        <f>Données_ATB!BP187</f>
        <v/>
      </c>
      <c r="P188" s="77" t="str">
        <f>Données_ATB!BR187</f>
        <v>Sulfamides</v>
      </c>
      <c r="Q188" s="78" t="str">
        <f>Données_ATB!BS187</f>
        <v>Trimethoprime</v>
      </c>
      <c r="R188" s="79" t="str">
        <f>Données_ATB!BT187</f>
        <v/>
      </c>
      <c r="S188" s="78"/>
      <c r="T188" s="78"/>
      <c r="U188" s="77" t="str">
        <f ca="1"/>
        <v>DIATRIM 200 MG/ML + 40 MG/ML SOLUTION INJECTABLE</v>
      </c>
      <c r="V188" s="79" t="e">
        <f ca="1"/>
        <v>#N/A</v>
      </c>
      <c r="W188" s="102"/>
      <c r="X188" s="8"/>
      <c r="Y188" s="8"/>
      <c r="Z188" s="8"/>
      <c r="AA188" s="8"/>
      <c r="AB188" s="102"/>
      <c r="AC188" s="8"/>
      <c r="AD188" s="8"/>
      <c r="AE188" s="8"/>
      <c r="AF188" s="8"/>
      <c r="AG188" s="8"/>
      <c r="AH188" s="8"/>
      <c r="AI188" s="8"/>
      <c r="AJ188" s="8"/>
      <c r="AK188" s="8"/>
      <c r="AL188" s="8"/>
      <c r="AM188" s="8"/>
      <c r="AN188" s="8"/>
      <c r="AO188" s="8"/>
      <c r="AP188" s="8"/>
      <c r="AQ188" s="8"/>
      <c r="AR188" s="8"/>
      <c r="AS188" s="8"/>
      <c r="AT188" s="97"/>
      <c r="AV188" s="56"/>
      <c r="AW188" s="8"/>
      <c r="AX188" s="8"/>
      <c r="AY188" s="8"/>
      <c r="AZ188" s="8"/>
      <c r="BA188" s="8"/>
      <c r="BB188" s="8"/>
      <c r="BC188" s="8"/>
      <c r="BD188" s="102" t="str">
        <f t="shared" si="105"/>
        <v/>
      </c>
      <c r="BE188" s="56" t="str">
        <f t="shared" si="106"/>
        <v>DIATRIM 200 MG/ML + 40 MG/ML SOLUTION INJECTABLE</v>
      </c>
      <c r="BF188" s="204" t="e">
        <f>IF(IF(BN$2="Catégorie",IF(BN$3="Toutes",SUMIFS('Étape 1 - à remplir'!$F$31:$F$400,'Étape 1 - à remplir'!$E$31:$E$400,MASQ2!BE188,'Étape 1 - à remplir'!$G$31:$G$400,"lots"),SUMIFS('Étape 1 - à remplir'!$F$31:$F$400,'Étape 1 - à remplir'!$E$31:$E$400,MASQ2!BE188,'Étape 1 - à remplir'!$C$31:$C$400,BN$3)),IF(BN$2="Âge",IF(BN$3="Tous",SUMIFS('Étape 1 - à remplir'!$F$31:$F$400,'Étape 1 - à remplir'!$E$31:$E$400,MASQ2!BE188,'Étape 1 - à remplir'!$G$31:$G$400,"lots"),SUMIFS('Étape 1 - à remplir'!$F$31:$F$400,'Étape 1 - à remplir'!$E$31:$E$400,MASQ2!BE188,'Étape 1 - à remplir'!$P$31:$P$400,BN$3,'Étape 1 - à remplir'!$G$31:$G$400,"lots")),IF(BN$2="Atelier",IF(BN$3="Tous",SUMIFS('Étape 1 - à remplir'!$F$31:$F$400,'Étape 1 - à remplir'!$E$31:$E$400,MASQ2!BE188,'Étape 1 - à remplir'!$G$31:$G$400,"lots"),SUMIFS('Étape 1 - à remplir'!$F$31:$F$400,'Étape 1 - à remplir'!$E$31:$E$400,MASQ2!BE188,'Étape 1 - à remplir'!$O$31:$O$400,BN$3,'Étape 1 - à remplir'!$G$31:$G$400,"lots")),IF(BN$2="Espèce",IF(BN$3="Tous",SUMIFS('Étape 1 - à remplir'!$F$31:$F$400,'Étape 1 - à remplir'!$E$31:$E$400,MASQ2!BE188,'Étape 1 - à remplir'!$G$31:$G$400,"lots"),SUMIFS('Étape 1 - à remplir'!$F$31:$F$400,'Étape 1 - à remplir'!$E$31:$E$400,MASQ2!BE188,'Étape 1 - à remplir'!$N$31:$N$400,BN$3,'Étape 1 - à remplir'!$G$31:$G$400,"lots"))))))=0,NA(),IF(BN$2="Catégorie",IF(BN$3="Toutes",SUMIFS('Étape 1 - à remplir'!$F$31:$F$400,'Étape 1 - à remplir'!$E$31:$E$400,MASQ2!BE188,'Étape 1 - à remplir'!$G$31:$G$400,"lots"),SUMIFS('Étape 1 - à remplir'!$F$31:$F$400,'Étape 1 - à remplir'!$E$31:$E$400,MASQ2!BE188,'Étape 1 - à remplir'!$C$31:$C$400,BN$3)),IF(BN$2="Âge",IF(BN$3="Tous",SUMIFS('Étape 1 - à remplir'!$F$31:$F$400,'Étape 1 - à remplir'!$E$31:$E$400,MASQ2!BE188,'Étape 1 - à remplir'!$G$31:$G$400,"lots"),SUMIFS('Étape 1 - à remplir'!$F$31:$F$400,'Étape 1 - à remplir'!$E$31:$E$400,MASQ2!BE188,'Étape 1 - à remplir'!$P$31:$P$400,BN$3,'Étape 1 - à remplir'!$G$31:$G$400,"lots")),IF(BN$2="Atelier",IF(BN$3="Tous",SUMIFS('Étape 1 - à remplir'!$F$31:$F$400,'Étape 1 - à remplir'!$E$31:$E$400,MASQ2!BE188,'Étape 1 - à remplir'!$G$31:$G$400,"lots"),SUMIFS('Étape 1 - à remplir'!$F$31:$F$400,'Étape 1 - à remplir'!$E$31:$E$400,MASQ2!BE188,'Étape 1 - à remplir'!$O$31:$O$400,BN$3,'Étape 1 - à remplir'!$G$31:$G$400,"lots")),IF(BN$2="Espèce",IF(BN$3="Tous",SUMIFS('Étape 1 - à remplir'!$F$31:$F$400,'Étape 1 - à remplir'!$E$31:$E$400,MASQ2!BE188,'Étape 1 - à remplir'!$G$31:$G$400,"lots"),SUMIFS('Étape 1 - à remplir'!$F$31:$F$400,'Étape 1 - à remplir'!$E$31:$E$400,MASQ2!BE188,'Étape 1 - à remplir'!$N$31:$N$400,BN$3,'Étape 1 - à remplir'!$G$31:$G$400,"lots")))))))</f>
        <v>#N/A</v>
      </c>
      <c r="BG188" s="204">
        <f t="shared" si="121"/>
        <v>0</v>
      </c>
      <c r="BH188" s="204" t="str">
        <f t="shared" si="107"/>
        <v>Sulfadiazine</v>
      </c>
      <c r="BI188" s="204" t="str">
        <f t="shared" si="108"/>
        <v>Triméthoprime</v>
      </c>
      <c r="BJ188" s="204" t="str">
        <f t="shared" si="109"/>
        <v/>
      </c>
      <c r="BK188" s="204" t="str">
        <f t="shared" si="110"/>
        <v>Sulfamides</v>
      </c>
      <c r="BL188" s="204" t="str">
        <f t="shared" si="111"/>
        <v>Trimethoprime</v>
      </c>
      <c r="BM188" s="97" t="str">
        <f t="shared" si="112"/>
        <v/>
      </c>
      <c r="BN188" s="78"/>
      <c r="BO188" s="78"/>
      <c r="BP188" s="77" t="str">
        <f ca="1"/>
        <v>DIATRIM 200 MG/ML + 40 MG/ML SOLUTION INJECTABLE</v>
      </c>
      <c r="BQ188" s="79" t="e">
        <f ca="1"/>
        <v>#N/A</v>
      </c>
      <c r="BR188" s="102"/>
      <c r="BS188" s="8"/>
      <c r="BT188" s="8"/>
      <c r="BU188" s="8"/>
      <c r="BV188" s="8"/>
      <c r="BW188" s="8"/>
      <c r="BX188" s="8"/>
      <c r="BY188" s="8"/>
      <c r="BZ188" s="8"/>
      <c r="CA188" s="8"/>
      <c r="CB188" s="8"/>
      <c r="CC188" s="8"/>
      <c r="CD188" s="8"/>
      <c r="CE188" s="8"/>
      <c r="CF188" s="8"/>
      <c r="CG188" s="8"/>
      <c r="CH188" s="8"/>
      <c r="CI188" s="8"/>
      <c r="CJ188" s="8"/>
      <c r="CK188" s="8"/>
      <c r="CL188" s="8"/>
      <c r="CM188" s="8"/>
      <c r="CN188" s="8"/>
      <c r="CO188" s="97"/>
      <c r="CQ188" s="56"/>
      <c r="CR188" s="8"/>
      <c r="CS188" s="8"/>
      <c r="CT188" s="8"/>
      <c r="CU188" s="8"/>
      <c r="CV188" s="8"/>
      <c r="CW188" s="8"/>
      <c r="CX188" s="8"/>
      <c r="CY188" s="102" t="str">
        <f t="shared" si="113"/>
        <v/>
      </c>
      <c r="CZ188" s="56" t="str">
        <f t="shared" si="114"/>
        <v>DIATRIM 200 MG/ML + 40 MG/ML SOLUTION INJECTABLE</v>
      </c>
      <c r="DA188" s="204" t="e">
        <f>IF(IF(DI$2="Catégorie",IF(DI$3="Toutes",SUMIFS('Étape 1 - à remplir'!$F$31:$F$400,'Étape 1 - à remplir'!$E$31:$E$400,MASQ2!CZ188,'Étape 1 - à remplir'!$G$31:$G$400,"kg"),SUMIFS('Étape 1 - à remplir'!$F$31:$F$400,'Étape 1 - à remplir'!$E$31:$E$400,MASQ2!CZ188,'Étape 1 - à remplir'!$C$31:$C$400,DI$3)),IF(DI$2="Âge",IF(DI$3="Tous",SUMIFS('Étape 1 - à remplir'!$F$31:$F$400,'Étape 1 - à remplir'!$E$31:$E$400,MASQ2!CZ188,'Étape 1 - à remplir'!$G$31:$G$400,"kg"),SUMIFS('Étape 1 - à remplir'!$F$31:$F$400,'Étape 1 - à remplir'!$E$31:$E$400,MASQ2!CZ188,'Étape 1 - à remplir'!$P$31:$P$400,DI$3,'Étape 1 - à remplir'!$G$31:$G$400,"kg")),IF(DI$2="Atelier",IF(DI$3="Tous",SUMIFS('Étape 1 - à remplir'!$F$31:$F$400,'Étape 1 - à remplir'!$E$31:$E$400,MASQ2!CZ188,'Étape 1 - à remplir'!$G$31:$G$400,"kg"),SUMIFS('Étape 1 - à remplir'!$F$31:$F$400,'Étape 1 - à remplir'!$E$31:$E$400,MASQ2!CZ188,'Étape 1 - à remplir'!$O$31:$O$400,DI$3,'Étape 1 - à remplir'!$G$31:$G$400,"kg")),IF(DI$2="Espèce",IF(DI$3="Tous",SUMIFS('Étape 1 - à remplir'!$F$31:$F$400,'Étape 1 - à remplir'!$E$31:$E$400,MASQ2!CZ188,'Étape 1 - à remplir'!$G$31:$G$400,"kg"),SUMIFS('Étape 1 - à remplir'!$F$31:$F$400,'Étape 1 - à remplir'!$E$31:$E$400,MASQ2!CZ188,'Étape 1 - à remplir'!$N$31:$N$400,DI$3,'Étape 1 - à remplir'!$G$31:$G$400,"kg"))))))=0,NA(),IF(DI$2="Catégorie",IF(DI$3="Toutes",SUMIFS('Étape 1 - à remplir'!$F$31:$F$400,'Étape 1 - à remplir'!$E$31:$E$400,MASQ2!CZ188,'Étape 1 - à remplir'!$G$31:$G$400,"kg"),SUMIFS('Étape 1 - à remplir'!$F$31:$F$400,'Étape 1 - à remplir'!$E$31:$E$400,MASQ2!CZ188,'Étape 1 - à remplir'!$C$31:$C$400,DI$3)),IF(DI$2="Âge",IF(DI$3="Tous",SUMIFS('Étape 1 - à remplir'!$F$31:$F$400,'Étape 1 - à remplir'!$E$31:$E$400,MASQ2!CZ188,'Étape 1 - à remplir'!$G$31:$G$400,"kg"),SUMIFS('Étape 1 - à remplir'!$F$31:$F$400,'Étape 1 - à remplir'!$E$31:$E$400,MASQ2!CZ188,'Étape 1 - à remplir'!$P$31:$P$400,DI$3,'Étape 1 - à remplir'!$G$31:$G$400,"kg")),IF(DI$2="Atelier",IF(DI$3="Tous",SUMIFS('Étape 1 - à remplir'!$F$31:$F$400,'Étape 1 - à remplir'!$E$31:$E$400,MASQ2!CZ188,'Étape 1 - à remplir'!$G$31:$G$400,"kg"),SUMIFS('Étape 1 - à remplir'!$F$31:$F$400,'Étape 1 - à remplir'!$E$31:$E$400,MASQ2!CZ188,'Étape 1 - à remplir'!$O$31:$O$400,DI$3,'Étape 1 - à remplir'!$G$31:$G$400,"kg")),IF(DI$2="Espèce",IF(DI$3="Tous",SUMIFS('Étape 1 - à remplir'!$F$31:$F$400,'Étape 1 - à remplir'!$E$31:$E$400,MASQ2!CZ188,'Étape 1 - à remplir'!$G$31:$G$400,"kg"),SUMIFS('Étape 1 - à remplir'!$F$31:$F$400,'Étape 1 - à remplir'!$E$31:$E$400,MASQ2!CZ188,'Étape 1 - à remplir'!$N$31:$N$400,DI$3,'Étape 1 - à remplir'!$G$31:$G$400,"kg")))))))</f>
        <v>#N/A</v>
      </c>
      <c r="DB188" s="104">
        <f t="shared" si="122"/>
        <v>0</v>
      </c>
      <c r="DC188" s="204" t="str">
        <f t="shared" si="115"/>
        <v>Sulfadiazine</v>
      </c>
      <c r="DD188" s="204" t="str">
        <f t="shared" si="116"/>
        <v>Triméthoprime</v>
      </c>
      <c r="DE188" s="204" t="str">
        <f t="shared" si="117"/>
        <v/>
      </c>
      <c r="DF188" s="204" t="str">
        <f t="shared" si="118"/>
        <v>Sulfamides</v>
      </c>
      <c r="DG188" s="204" t="str">
        <f t="shared" si="119"/>
        <v>Trimethoprime</v>
      </c>
      <c r="DH188" s="97" t="str">
        <f t="shared" si="120"/>
        <v/>
      </c>
      <c r="DI188" s="78"/>
      <c r="DJ188" s="78"/>
      <c r="DK188" s="77" t="str">
        <f ca="1"/>
        <v>DIATRIM 200 MG/ML + 40 MG/ML SOLUTION INJECTABLE</v>
      </c>
      <c r="DL188" s="79" t="e">
        <f ca="1"/>
        <v>#N/A</v>
      </c>
      <c r="DM188" s="102"/>
      <c r="DN188" s="8"/>
      <c r="DO188" s="8"/>
      <c r="DP188" s="8"/>
      <c r="DQ188" s="8"/>
      <c r="DR188" s="8"/>
      <c r="DS188" s="8"/>
      <c r="DT188" s="8"/>
      <c r="DU188" s="8"/>
      <c r="DV188" s="8"/>
      <c r="DW188" s="8"/>
      <c r="DX188" s="8"/>
      <c r="DY188" s="8"/>
      <c r="DZ188" s="8"/>
      <c r="EA188" s="8"/>
      <c r="EB188" s="8"/>
      <c r="EC188" s="8"/>
      <c r="ED188" s="8"/>
      <c r="EE188" s="8"/>
      <c r="EF188" s="8"/>
      <c r="EG188" s="8"/>
      <c r="EH188" s="8"/>
      <c r="EI188" s="8"/>
      <c r="EJ188" s="97"/>
    </row>
    <row r="189" spans="1:140" x14ac:dyDescent="0.25">
      <c r="A189" s="56"/>
      <c r="B189" s="8"/>
      <c r="C189" s="8"/>
      <c r="D189" s="8"/>
      <c r="E189" s="8"/>
      <c r="F189" s="8"/>
      <c r="G189" s="8"/>
      <c r="H189" s="8"/>
      <c r="I189" s="102" t="str">
        <f>INDEX(Données_ATB!BE:BV,MATCH(MASQ2!J189,Données_ATB!BE:BE,0),18)</f>
        <v/>
      </c>
      <c r="J189" s="77" t="str">
        <f>Données_ATB!BE188</f>
        <v>DIAZIPRIM</v>
      </c>
      <c r="K189" s="204" t="e">
        <f>IF(IF(S$2="Catégorie",IF(S$3="Toutes",SUMIFS('Étape 1 - à remplir'!$F$31:$F$400,'Étape 1 - à remplir'!$E$31:$E$400,MASQ2!J189,'Étape 1 - à remplir'!$G$31:$G$400,"animaux"),SUMIFS('Étape 1 - à remplir'!$F$31:$F$400,'Étape 1 - à remplir'!$E$31:$E$400,MASQ2!J189,'Étape 1 - à remplir'!$C$31:$C$400,S$3)),IF(S$2="Âge",IF(S$3="Tous",SUMIFS('Étape 1 - à remplir'!$F$31:$F$400,'Étape 1 - à remplir'!$E$31:$E$400,MASQ2!J189,'Étape 1 - à remplir'!$G$31:$G$400,"animaux"),SUMIFS('Étape 1 - à remplir'!$F$31:$F$400,'Étape 1 - à remplir'!$E$31:$E$400,MASQ2!J189,'Étape 1 - à remplir'!$P$31:$P$400,S$3)),IF(S$2="Atelier",IF(S$3="Tous",SUMIFS('Étape 1 - à remplir'!$F$31:$F$400,'Étape 1 - à remplir'!$E$31:$E$400,MASQ2!J189,'Étape 1 - à remplir'!$G$31:$G$400,"animaux"),SUMIFS('Étape 1 - à remplir'!$F$31:$F$400,'Étape 1 - à remplir'!$E$31:$E$400,MASQ2!J189,'Étape 1 - à remplir'!$O$31:$O$400,S$3)),IF(S$2="Espèce",IF(S$3="Tous",SUMIFS('Étape 1 - à remplir'!$F$31:$F$400,'Étape 1 - à remplir'!$E$31:$E$400,MASQ2!J189,'Étape 1 - à remplir'!$G$31:$G$400,"animaux"),SUMIFS('Étape 1 - à remplir'!$F$31:$F$400,'Étape 1 - à remplir'!$E$31:$E$400,MASQ2!J189,'Étape 1 - à remplir'!$N$31:$N$400,S$3))))))=0,NA(),IF(S$2="Catégorie",IF(S$3="Toutes",SUMIFS('Étape 1 - à remplir'!$F$31:$F$400,'Étape 1 - à remplir'!$E$31:$E$400,MASQ2!J189,'Étape 1 - à remplir'!$G$31:$G$400,"animaux"),SUMIFS('Étape 1 - à remplir'!$F$31:$F$400,'Étape 1 - à remplir'!$E$31:$E$400,MASQ2!J189,'Étape 1 - à remplir'!$C$31:$C$400,S$3)),IF(S$2="Âge",IF(S$3="Tous",SUMIFS('Étape 1 - à remplir'!$F$31:$F$400,'Étape 1 - à remplir'!$E$31:$E$400,MASQ2!J189,'Étape 1 - à remplir'!$G$31:$G$400,"animaux"),SUMIFS('Étape 1 - à remplir'!$F$31:$F$400,'Étape 1 - à remplir'!$E$31:$E$400,MASQ2!J189,'Étape 1 - à remplir'!$P$31:$P$400,S$3)),IF(S$2="Atelier",IF(S$3="Tous",SUMIFS('Étape 1 - à remplir'!$F$31:$F$400,'Étape 1 - à remplir'!$E$31:$E$400,MASQ2!J189,'Étape 1 - à remplir'!$G$31:$G$400,"animaux"),SUMIFS('Étape 1 - à remplir'!$F$31:$F$400,'Étape 1 - à remplir'!$E$31:$E$400,MASQ2!J189,'Étape 1 - à remplir'!$O$31:$O$400,S$3)),IF(S$2="Espèce",IF(S$3="Tous",SUMIFS('Étape 1 - à remplir'!$F$31:$F$400,'Étape 1 - à remplir'!$E$31:$E$400,MASQ2!J189,'Étape 1 - à remplir'!$G$31:$G$400,"animaux"),SUMIFS('Étape 1 - à remplir'!$F$31:$F$400,'Étape 1 - à remplir'!$E$31:$E$400,MASQ2!J189,'Étape 1 - à remplir'!$N$31:$N$400,S$3)))))))</f>
        <v>#N/A</v>
      </c>
      <c r="L189" s="97">
        <f t="shared" si="123"/>
        <v>0</v>
      </c>
      <c r="M189" s="56" t="str">
        <f>Données_ATB!BN188</f>
        <v>Sulfadiazine</v>
      </c>
      <c r="N189" s="204" t="str">
        <f>Données_ATB!BO188</f>
        <v>Triméthoprime</v>
      </c>
      <c r="O189" s="97" t="str">
        <f>Données_ATB!BP188</f>
        <v/>
      </c>
      <c r="P189" s="77" t="str">
        <f>Données_ATB!BR188</f>
        <v>Sulfamides</v>
      </c>
      <c r="Q189" s="78" t="str">
        <f>Données_ATB!BS188</f>
        <v>Trimethoprime</v>
      </c>
      <c r="R189" s="79" t="str">
        <f>Données_ATB!BT188</f>
        <v/>
      </c>
      <c r="S189" s="78"/>
      <c r="T189" s="78"/>
      <c r="U189" s="77" t="str">
        <f ca="1"/>
        <v>DIAZIPRIM</v>
      </c>
      <c r="V189" s="79" t="e">
        <f ca="1"/>
        <v>#N/A</v>
      </c>
      <c r="W189" s="102"/>
      <c r="X189" s="8"/>
      <c r="Y189" s="8"/>
      <c r="Z189" s="8"/>
      <c r="AA189" s="8"/>
      <c r="AB189" s="102"/>
      <c r="AC189" s="8"/>
      <c r="AD189" s="8"/>
      <c r="AE189" s="8"/>
      <c r="AF189" s="8"/>
      <c r="AG189" s="8"/>
      <c r="AH189" s="8"/>
      <c r="AI189" s="8"/>
      <c r="AJ189" s="8"/>
      <c r="AK189" s="8"/>
      <c r="AL189" s="8"/>
      <c r="AM189" s="8"/>
      <c r="AN189" s="8"/>
      <c r="AO189" s="8"/>
      <c r="AP189" s="8"/>
      <c r="AQ189" s="8"/>
      <c r="AR189" s="8"/>
      <c r="AS189" s="8"/>
      <c r="AT189" s="97"/>
      <c r="AV189" s="56"/>
      <c r="AW189" s="8"/>
      <c r="AX189" s="8"/>
      <c r="AY189" s="8"/>
      <c r="AZ189" s="8"/>
      <c r="BA189" s="8"/>
      <c r="BB189" s="8"/>
      <c r="BC189" s="8"/>
      <c r="BD189" s="102" t="str">
        <f t="shared" si="105"/>
        <v/>
      </c>
      <c r="BE189" s="56" t="str">
        <f t="shared" si="106"/>
        <v>DIAZIPRIM</v>
      </c>
      <c r="BF189" s="204" t="e">
        <f>IF(IF(BN$2="Catégorie",IF(BN$3="Toutes",SUMIFS('Étape 1 - à remplir'!$F$31:$F$400,'Étape 1 - à remplir'!$E$31:$E$400,MASQ2!BE189,'Étape 1 - à remplir'!$G$31:$G$400,"lots"),SUMIFS('Étape 1 - à remplir'!$F$31:$F$400,'Étape 1 - à remplir'!$E$31:$E$400,MASQ2!BE189,'Étape 1 - à remplir'!$C$31:$C$400,BN$3)),IF(BN$2="Âge",IF(BN$3="Tous",SUMIFS('Étape 1 - à remplir'!$F$31:$F$400,'Étape 1 - à remplir'!$E$31:$E$400,MASQ2!BE189,'Étape 1 - à remplir'!$G$31:$G$400,"lots"),SUMIFS('Étape 1 - à remplir'!$F$31:$F$400,'Étape 1 - à remplir'!$E$31:$E$400,MASQ2!BE189,'Étape 1 - à remplir'!$P$31:$P$400,BN$3,'Étape 1 - à remplir'!$G$31:$G$400,"lots")),IF(BN$2="Atelier",IF(BN$3="Tous",SUMIFS('Étape 1 - à remplir'!$F$31:$F$400,'Étape 1 - à remplir'!$E$31:$E$400,MASQ2!BE189,'Étape 1 - à remplir'!$G$31:$G$400,"lots"),SUMIFS('Étape 1 - à remplir'!$F$31:$F$400,'Étape 1 - à remplir'!$E$31:$E$400,MASQ2!BE189,'Étape 1 - à remplir'!$O$31:$O$400,BN$3,'Étape 1 - à remplir'!$G$31:$G$400,"lots")),IF(BN$2="Espèce",IF(BN$3="Tous",SUMIFS('Étape 1 - à remplir'!$F$31:$F$400,'Étape 1 - à remplir'!$E$31:$E$400,MASQ2!BE189,'Étape 1 - à remplir'!$G$31:$G$400,"lots"),SUMIFS('Étape 1 - à remplir'!$F$31:$F$400,'Étape 1 - à remplir'!$E$31:$E$400,MASQ2!BE189,'Étape 1 - à remplir'!$N$31:$N$400,BN$3,'Étape 1 - à remplir'!$G$31:$G$400,"lots"))))))=0,NA(),IF(BN$2="Catégorie",IF(BN$3="Toutes",SUMIFS('Étape 1 - à remplir'!$F$31:$F$400,'Étape 1 - à remplir'!$E$31:$E$400,MASQ2!BE189,'Étape 1 - à remplir'!$G$31:$G$400,"lots"),SUMIFS('Étape 1 - à remplir'!$F$31:$F$400,'Étape 1 - à remplir'!$E$31:$E$400,MASQ2!BE189,'Étape 1 - à remplir'!$C$31:$C$400,BN$3)),IF(BN$2="Âge",IF(BN$3="Tous",SUMIFS('Étape 1 - à remplir'!$F$31:$F$400,'Étape 1 - à remplir'!$E$31:$E$400,MASQ2!BE189,'Étape 1 - à remplir'!$G$31:$G$400,"lots"),SUMIFS('Étape 1 - à remplir'!$F$31:$F$400,'Étape 1 - à remplir'!$E$31:$E$400,MASQ2!BE189,'Étape 1 - à remplir'!$P$31:$P$400,BN$3,'Étape 1 - à remplir'!$G$31:$G$400,"lots")),IF(BN$2="Atelier",IF(BN$3="Tous",SUMIFS('Étape 1 - à remplir'!$F$31:$F$400,'Étape 1 - à remplir'!$E$31:$E$400,MASQ2!BE189,'Étape 1 - à remplir'!$G$31:$G$400,"lots"),SUMIFS('Étape 1 - à remplir'!$F$31:$F$400,'Étape 1 - à remplir'!$E$31:$E$400,MASQ2!BE189,'Étape 1 - à remplir'!$O$31:$O$400,BN$3,'Étape 1 - à remplir'!$G$31:$G$400,"lots")),IF(BN$2="Espèce",IF(BN$3="Tous",SUMIFS('Étape 1 - à remplir'!$F$31:$F$400,'Étape 1 - à remplir'!$E$31:$E$400,MASQ2!BE189,'Étape 1 - à remplir'!$G$31:$G$400,"lots"),SUMIFS('Étape 1 - à remplir'!$F$31:$F$400,'Étape 1 - à remplir'!$E$31:$E$400,MASQ2!BE189,'Étape 1 - à remplir'!$N$31:$N$400,BN$3,'Étape 1 - à remplir'!$G$31:$G$400,"lots")))))))</f>
        <v>#N/A</v>
      </c>
      <c r="BG189" s="204">
        <f t="shared" si="121"/>
        <v>0</v>
      </c>
      <c r="BH189" s="204" t="str">
        <f t="shared" si="107"/>
        <v>Sulfadiazine</v>
      </c>
      <c r="BI189" s="204" t="str">
        <f t="shared" si="108"/>
        <v>Triméthoprime</v>
      </c>
      <c r="BJ189" s="204" t="str">
        <f t="shared" si="109"/>
        <v/>
      </c>
      <c r="BK189" s="204" t="str">
        <f t="shared" si="110"/>
        <v>Sulfamides</v>
      </c>
      <c r="BL189" s="204" t="str">
        <f t="shared" si="111"/>
        <v>Trimethoprime</v>
      </c>
      <c r="BM189" s="97" t="str">
        <f t="shared" si="112"/>
        <v/>
      </c>
      <c r="BN189" s="78"/>
      <c r="BO189" s="78"/>
      <c r="BP189" s="77" t="str">
        <f ca="1"/>
        <v>DIAZIPRIM</v>
      </c>
      <c r="BQ189" s="79" t="e">
        <f ca="1"/>
        <v>#N/A</v>
      </c>
      <c r="BR189" s="102"/>
      <c r="BS189" s="8"/>
      <c r="BT189" s="8"/>
      <c r="BU189" s="8"/>
      <c r="BV189" s="8"/>
      <c r="BW189" s="8"/>
      <c r="BX189" s="8"/>
      <c r="BY189" s="8"/>
      <c r="BZ189" s="8"/>
      <c r="CA189" s="8"/>
      <c r="CB189" s="8"/>
      <c r="CC189" s="8"/>
      <c r="CD189" s="8"/>
      <c r="CE189" s="8"/>
      <c r="CF189" s="8"/>
      <c r="CG189" s="8"/>
      <c r="CH189" s="8"/>
      <c r="CI189" s="8"/>
      <c r="CJ189" s="8"/>
      <c r="CK189" s="8"/>
      <c r="CL189" s="8"/>
      <c r="CM189" s="8"/>
      <c r="CN189" s="8"/>
      <c r="CO189" s="97"/>
      <c r="CQ189" s="56"/>
      <c r="CR189" s="8"/>
      <c r="CS189" s="8"/>
      <c r="CT189" s="8"/>
      <c r="CU189" s="8"/>
      <c r="CV189" s="8"/>
      <c r="CW189" s="8"/>
      <c r="CX189" s="8"/>
      <c r="CY189" s="102" t="str">
        <f t="shared" si="113"/>
        <v/>
      </c>
      <c r="CZ189" s="56" t="str">
        <f t="shared" si="114"/>
        <v>DIAZIPRIM</v>
      </c>
      <c r="DA189" s="204" t="e">
        <f>IF(IF(DI$2="Catégorie",IF(DI$3="Toutes",SUMIFS('Étape 1 - à remplir'!$F$31:$F$400,'Étape 1 - à remplir'!$E$31:$E$400,MASQ2!CZ189,'Étape 1 - à remplir'!$G$31:$G$400,"kg"),SUMIFS('Étape 1 - à remplir'!$F$31:$F$400,'Étape 1 - à remplir'!$E$31:$E$400,MASQ2!CZ189,'Étape 1 - à remplir'!$C$31:$C$400,DI$3)),IF(DI$2="Âge",IF(DI$3="Tous",SUMIFS('Étape 1 - à remplir'!$F$31:$F$400,'Étape 1 - à remplir'!$E$31:$E$400,MASQ2!CZ189,'Étape 1 - à remplir'!$G$31:$G$400,"kg"),SUMIFS('Étape 1 - à remplir'!$F$31:$F$400,'Étape 1 - à remplir'!$E$31:$E$400,MASQ2!CZ189,'Étape 1 - à remplir'!$P$31:$P$400,DI$3,'Étape 1 - à remplir'!$G$31:$G$400,"kg")),IF(DI$2="Atelier",IF(DI$3="Tous",SUMIFS('Étape 1 - à remplir'!$F$31:$F$400,'Étape 1 - à remplir'!$E$31:$E$400,MASQ2!CZ189,'Étape 1 - à remplir'!$G$31:$G$400,"kg"),SUMIFS('Étape 1 - à remplir'!$F$31:$F$400,'Étape 1 - à remplir'!$E$31:$E$400,MASQ2!CZ189,'Étape 1 - à remplir'!$O$31:$O$400,DI$3,'Étape 1 - à remplir'!$G$31:$G$400,"kg")),IF(DI$2="Espèce",IF(DI$3="Tous",SUMIFS('Étape 1 - à remplir'!$F$31:$F$400,'Étape 1 - à remplir'!$E$31:$E$400,MASQ2!CZ189,'Étape 1 - à remplir'!$G$31:$G$400,"kg"),SUMIFS('Étape 1 - à remplir'!$F$31:$F$400,'Étape 1 - à remplir'!$E$31:$E$400,MASQ2!CZ189,'Étape 1 - à remplir'!$N$31:$N$400,DI$3,'Étape 1 - à remplir'!$G$31:$G$400,"kg"))))))=0,NA(),IF(DI$2="Catégorie",IF(DI$3="Toutes",SUMIFS('Étape 1 - à remplir'!$F$31:$F$400,'Étape 1 - à remplir'!$E$31:$E$400,MASQ2!CZ189,'Étape 1 - à remplir'!$G$31:$G$400,"kg"),SUMIFS('Étape 1 - à remplir'!$F$31:$F$400,'Étape 1 - à remplir'!$E$31:$E$400,MASQ2!CZ189,'Étape 1 - à remplir'!$C$31:$C$400,DI$3)),IF(DI$2="Âge",IF(DI$3="Tous",SUMIFS('Étape 1 - à remplir'!$F$31:$F$400,'Étape 1 - à remplir'!$E$31:$E$400,MASQ2!CZ189,'Étape 1 - à remplir'!$G$31:$G$400,"kg"),SUMIFS('Étape 1 - à remplir'!$F$31:$F$400,'Étape 1 - à remplir'!$E$31:$E$400,MASQ2!CZ189,'Étape 1 - à remplir'!$P$31:$P$400,DI$3,'Étape 1 - à remplir'!$G$31:$G$400,"kg")),IF(DI$2="Atelier",IF(DI$3="Tous",SUMIFS('Étape 1 - à remplir'!$F$31:$F$400,'Étape 1 - à remplir'!$E$31:$E$400,MASQ2!CZ189,'Étape 1 - à remplir'!$G$31:$G$400,"kg"),SUMIFS('Étape 1 - à remplir'!$F$31:$F$400,'Étape 1 - à remplir'!$E$31:$E$400,MASQ2!CZ189,'Étape 1 - à remplir'!$O$31:$O$400,DI$3,'Étape 1 - à remplir'!$G$31:$G$400,"kg")),IF(DI$2="Espèce",IF(DI$3="Tous",SUMIFS('Étape 1 - à remplir'!$F$31:$F$400,'Étape 1 - à remplir'!$E$31:$E$400,MASQ2!CZ189,'Étape 1 - à remplir'!$G$31:$G$400,"kg"),SUMIFS('Étape 1 - à remplir'!$F$31:$F$400,'Étape 1 - à remplir'!$E$31:$E$400,MASQ2!CZ189,'Étape 1 - à remplir'!$N$31:$N$400,DI$3,'Étape 1 - à remplir'!$G$31:$G$400,"kg")))))))</f>
        <v>#N/A</v>
      </c>
      <c r="DB189" s="104">
        <f t="shared" si="122"/>
        <v>0</v>
      </c>
      <c r="DC189" s="204" t="str">
        <f t="shared" si="115"/>
        <v>Sulfadiazine</v>
      </c>
      <c r="DD189" s="204" t="str">
        <f t="shared" si="116"/>
        <v>Triméthoprime</v>
      </c>
      <c r="DE189" s="204" t="str">
        <f t="shared" si="117"/>
        <v/>
      </c>
      <c r="DF189" s="204" t="str">
        <f t="shared" si="118"/>
        <v>Sulfamides</v>
      </c>
      <c r="DG189" s="204" t="str">
        <f t="shared" si="119"/>
        <v>Trimethoprime</v>
      </c>
      <c r="DH189" s="97" t="str">
        <f t="shared" si="120"/>
        <v/>
      </c>
      <c r="DI189" s="78"/>
      <c r="DJ189" s="78"/>
      <c r="DK189" s="77" t="str">
        <f ca="1"/>
        <v>DIAZIPRIM</v>
      </c>
      <c r="DL189" s="79" t="e">
        <f ca="1"/>
        <v>#N/A</v>
      </c>
      <c r="DM189" s="102"/>
      <c r="DN189" s="8"/>
      <c r="DO189" s="8"/>
      <c r="DP189" s="8"/>
      <c r="DQ189" s="8"/>
      <c r="DR189" s="8"/>
      <c r="DS189" s="8"/>
      <c r="DT189" s="8"/>
      <c r="DU189" s="8"/>
      <c r="DV189" s="8"/>
      <c r="DW189" s="8"/>
      <c r="DX189" s="8"/>
      <c r="DY189" s="8"/>
      <c r="DZ189" s="8"/>
      <c r="EA189" s="8"/>
      <c r="EB189" s="8"/>
      <c r="EC189" s="8"/>
      <c r="ED189" s="8"/>
      <c r="EE189" s="8"/>
      <c r="EF189" s="8"/>
      <c r="EG189" s="8"/>
      <c r="EH189" s="8"/>
      <c r="EI189" s="8"/>
      <c r="EJ189" s="97"/>
    </row>
    <row r="190" spans="1:140" x14ac:dyDescent="0.25">
      <c r="A190" s="56"/>
      <c r="B190" s="8"/>
      <c r="C190" s="8"/>
      <c r="D190" s="8"/>
      <c r="E190" s="8"/>
      <c r="F190" s="8"/>
      <c r="G190" s="8"/>
      <c r="H190" s="8"/>
      <c r="I190" s="102" t="str">
        <f>INDEX(Données_ATB!BE:BV,MATCH(MASQ2!J190,Données_ATB!BE:BE,0),18)</f>
        <v/>
      </c>
      <c r="J190" s="77" t="str">
        <f>Données_ATB!BE189</f>
        <v>DICLOMAM TARISSEMENT</v>
      </c>
      <c r="K190" s="204" t="e">
        <f>IF(IF(S$2="Catégorie",IF(S$3="Toutes",SUMIFS('Étape 1 - à remplir'!$F$31:$F$400,'Étape 1 - à remplir'!$E$31:$E$400,MASQ2!J190,'Étape 1 - à remplir'!$G$31:$G$400,"animaux"),SUMIFS('Étape 1 - à remplir'!$F$31:$F$400,'Étape 1 - à remplir'!$E$31:$E$400,MASQ2!J190,'Étape 1 - à remplir'!$C$31:$C$400,S$3)),IF(S$2="Âge",IF(S$3="Tous",SUMIFS('Étape 1 - à remplir'!$F$31:$F$400,'Étape 1 - à remplir'!$E$31:$E$400,MASQ2!J190,'Étape 1 - à remplir'!$G$31:$G$400,"animaux"),SUMIFS('Étape 1 - à remplir'!$F$31:$F$400,'Étape 1 - à remplir'!$E$31:$E$400,MASQ2!J190,'Étape 1 - à remplir'!$P$31:$P$400,S$3)),IF(S$2="Atelier",IF(S$3="Tous",SUMIFS('Étape 1 - à remplir'!$F$31:$F$400,'Étape 1 - à remplir'!$E$31:$E$400,MASQ2!J190,'Étape 1 - à remplir'!$G$31:$G$400,"animaux"),SUMIFS('Étape 1 - à remplir'!$F$31:$F$400,'Étape 1 - à remplir'!$E$31:$E$400,MASQ2!J190,'Étape 1 - à remplir'!$O$31:$O$400,S$3)),IF(S$2="Espèce",IF(S$3="Tous",SUMIFS('Étape 1 - à remplir'!$F$31:$F$400,'Étape 1 - à remplir'!$E$31:$E$400,MASQ2!J190,'Étape 1 - à remplir'!$G$31:$G$400,"animaux"),SUMIFS('Étape 1 - à remplir'!$F$31:$F$400,'Étape 1 - à remplir'!$E$31:$E$400,MASQ2!J190,'Étape 1 - à remplir'!$N$31:$N$400,S$3))))))=0,NA(),IF(S$2="Catégorie",IF(S$3="Toutes",SUMIFS('Étape 1 - à remplir'!$F$31:$F$400,'Étape 1 - à remplir'!$E$31:$E$400,MASQ2!J190,'Étape 1 - à remplir'!$G$31:$G$400,"animaux"),SUMIFS('Étape 1 - à remplir'!$F$31:$F$400,'Étape 1 - à remplir'!$E$31:$E$400,MASQ2!J190,'Étape 1 - à remplir'!$C$31:$C$400,S$3)),IF(S$2="Âge",IF(S$3="Tous",SUMIFS('Étape 1 - à remplir'!$F$31:$F$400,'Étape 1 - à remplir'!$E$31:$E$400,MASQ2!J190,'Étape 1 - à remplir'!$G$31:$G$400,"animaux"),SUMIFS('Étape 1 - à remplir'!$F$31:$F$400,'Étape 1 - à remplir'!$E$31:$E$400,MASQ2!J190,'Étape 1 - à remplir'!$P$31:$P$400,S$3)),IF(S$2="Atelier",IF(S$3="Tous",SUMIFS('Étape 1 - à remplir'!$F$31:$F$400,'Étape 1 - à remplir'!$E$31:$E$400,MASQ2!J190,'Étape 1 - à remplir'!$G$31:$G$400,"animaux"),SUMIFS('Étape 1 - à remplir'!$F$31:$F$400,'Étape 1 - à remplir'!$E$31:$E$400,MASQ2!J190,'Étape 1 - à remplir'!$O$31:$O$400,S$3)),IF(S$2="Espèce",IF(S$3="Tous",SUMIFS('Étape 1 - à remplir'!$F$31:$F$400,'Étape 1 - à remplir'!$E$31:$E$400,MASQ2!J190,'Étape 1 - à remplir'!$G$31:$G$400,"animaux"),SUMIFS('Étape 1 - à remplir'!$F$31:$F$400,'Étape 1 - à remplir'!$E$31:$E$400,MASQ2!J190,'Étape 1 - à remplir'!$N$31:$N$400,S$3)))))))</f>
        <v>#N/A</v>
      </c>
      <c r="L190" s="97">
        <f t="shared" si="123"/>
        <v>0</v>
      </c>
      <c r="M190" s="56" t="str">
        <f>Données_ATB!BN189</f>
        <v>Cloxacilline</v>
      </c>
      <c r="N190" s="204" t="str">
        <f>Données_ATB!BO189</f>
        <v/>
      </c>
      <c r="O190" s="97" t="str">
        <f>Données_ATB!BP189</f>
        <v/>
      </c>
      <c r="P190" s="77" t="str">
        <f>Données_ATB!BR189</f>
        <v>Penicillines</v>
      </c>
      <c r="Q190" s="78" t="str">
        <f>Données_ATB!BS189</f>
        <v/>
      </c>
      <c r="R190" s="79" t="str">
        <f>Données_ATB!BT189</f>
        <v/>
      </c>
      <c r="S190" s="78"/>
      <c r="T190" s="78"/>
      <c r="U190" s="77" t="str">
        <f ca="1"/>
        <v>DICLOMAM TARISSEMENT</v>
      </c>
      <c r="V190" s="79" t="e">
        <f ca="1"/>
        <v>#N/A</v>
      </c>
      <c r="W190" s="102"/>
      <c r="X190" s="8"/>
      <c r="Y190" s="8"/>
      <c r="Z190" s="8"/>
      <c r="AA190" s="8"/>
      <c r="AB190" s="102"/>
      <c r="AC190" s="8"/>
      <c r="AD190" s="8"/>
      <c r="AE190" s="8"/>
      <c r="AF190" s="8"/>
      <c r="AG190" s="8"/>
      <c r="AH190" s="8"/>
      <c r="AI190" s="8"/>
      <c r="AJ190" s="8"/>
      <c r="AK190" s="8"/>
      <c r="AL190" s="8"/>
      <c r="AM190" s="8"/>
      <c r="AN190" s="8"/>
      <c r="AO190" s="8"/>
      <c r="AP190" s="8"/>
      <c r="AQ190" s="8"/>
      <c r="AR190" s="8"/>
      <c r="AS190" s="8"/>
      <c r="AT190" s="97"/>
      <c r="AV190" s="56"/>
      <c r="AW190" s="8"/>
      <c r="AX190" s="8"/>
      <c r="AY190" s="8"/>
      <c r="AZ190" s="8"/>
      <c r="BA190" s="8"/>
      <c r="BB190" s="8"/>
      <c r="BC190" s="8"/>
      <c r="BD190" s="102" t="str">
        <f t="shared" si="105"/>
        <v/>
      </c>
      <c r="BE190" s="56" t="str">
        <f t="shared" si="106"/>
        <v>DICLOMAM TARISSEMENT</v>
      </c>
      <c r="BF190" s="204" t="e">
        <f>IF(IF(BN$2="Catégorie",IF(BN$3="Toutes",SUMIFS('Étape 1 - à remplir'!$F$31:$F$400,'Étape 1 - à remplir'!$E$31:$E$400,MASQ2!BE190,'Étape 1 - à remplir'!$G$31:$G$400,"lots"),SUMIFS('Étape 1 - à remplir'!$F$31:$F$400,'Étape 1 - à remplir'!$E$31:$E$400,MASQ2!BE190,'Étape 1 - à remplir'!$C$31:$C$400,BN$3)),IF(BN$2="Âge",IF(BN$3="Tous",SUMIFS('Étape 1 - à remplir'!$F$31:$F$400,'Étape 1 - à remplir'!$E$31:$E$400,MASQ2!BE190,'Étape 1 - à remplir'!$G$31:$G$400,"lots"),SUMIFS('Étape 1 - à remplir'!$F$31:$F$400,'Étape 1 - à remplir'!$E$31:$E$400,MASQ2!BE190,'Étape 1 - à remplir'!$P$31:$P$400,BN$3,'Étape 1 - à remplir'!$G$31:$G$400,"lots")),IF(BN$2="Atelier",IF(BN$3="Tous",SUMIFS('Étape 1 - à remplir'!$F$31:$F$400,'Étape 1 - à remplir'!$E$31:$E$400,MASQ2!BE190,'Étape 1 - à remplir'!$G$31:$G$400,"lots"),SUMIFS('Étape 1 - à remplir'!$F$31:$F$400,'Étape 1 - à remplir'!$E$31:$E$400,MASQ2!BE190,'Étape 1 - à remplir'!$O$31:$O$400,BN$3,'Étape 1 - à remplir'!$G$31:$G$400,"lots")),IF(BN$2="Espèce",IF(BN$3="Tous",SUMIFS('Étape 1 - à remplir'!$F$31:$F$400,'Étape 1 - à remplir'!$E$31:$E$400,MASQ2!BE190,'Étape 1 - à remplir'!$G$31:$G$400,"lots"),SUMIFS('Étape 1 - à remplir'!$F$31:$F$400,'Étape 1 - à remplir'!$E$31:$E$400,MASQ2!BE190,'Étape 1 - à remplir'!$N$31:$N$400,BN$3,'Étape 1 - à remplir'!$G$31:$G$400,"lots"))))))=0,NA(),IF(BN$2="Catégorie",IF(BN$3="Toutes",SUMIFS('Étape 1 - à remplir'!$F$31:$F$400,'Étape 1 - à remplir'!$E$31:$E$400,MASQ2!BE190,'Étape 1 - à remplir'!$G$31:$G$400,"lots"),SUMIFS('Étape 1 - à remplir'!$F$31:$F$400,'Étape 1 - à remplir'!$E$31:$E$400,MASQ2!BE190,'Étape 1 - à remplir'!$C$31:$C$400,BN$3)),IF(BN$2="Âge",IF(BN$3="Tous",SUMIFS('Étape 1 - à remplir'!$F$31:$F$400,'Étape 1 - à remplir'!$E$31:$E$400,MASQ2!BE190,'Étape 1 - à remplir'!$G$31:$G$400,"lots"),SUMIFS('Étape 1 - à remplir'!$F$31:$F$400,'Étape 1 - à remplir'!$E$31:$E$400,MASQ2!BE190,'Étape 1 - à remplir'!$P$31:$P$400,BN$3,'Étape 1 - à remplir'!$G$31:$G$400,"lots")),IF(BN$2="Atelier",IF(BN$3="Tous",SUMIFS('Étape 1 - à remplir'!$F$31:$F$400,'Étape 1 - à remplir'!$E$31:$E$400,MASQ2!BE190,'Étape 1 - à remplir'!$G$31:$G$400,"lots"),SUMIFS('Étape 1 - à remplir'!$F$31:$F$400,'Étape 1 - à remplir'!$E$31:$E$400,MASQ2!BE190,'Étape 1 - à remplir'!$O$31:$O$400,BN$3,'Étape 1 - à remplir'!$G$31:$G$400,"lots")),IF(BN$2="Espèce",IF(BN$3="Tous",SUMIFS('Étape 1 - à remplir'!$F$31:$F$400,'Étape 1 - à remplir'!$E$31:$E$400,MASQ2!BE190,'Étape 1 - à remplir'!$G$31:$G$400,"lots"),SUMIFS('Étape 1 - à remplir'!$F$31:$F$400,'Étape 1 - à remplir'!$E$31:$E$400,MASQ2!BE190,'Étape 1 - à remplir'!$N$31:$N$400,BN$3,'Étape 1 - à remplir'!$G$31:$G$400,"lots")))))))</f>
        <v>#N/A</v>
      </c>
      <c r="BG190" s="204">
        <f t="shared" si="121"/>
        <v>0</v>
      </c>
      <c r="BH190" s="204" t="str">
        <f t="shared" si="107"/>
        <v>Cloxacilline</v>
      </c>
      <c r="BI190" s="204" t="str">
        <f t="shared" si="108"/>
        <v/>
      </c>
      <c r="BJ190" s="204" t="str">
        <f t="shared" si="109"/>
        <v/>
      </c>
      <c r="BK190" s="204" t="str">
        <f t="shared" si="110"/>
        <v>Penicillines</v>
      </c>
      <c r="BL190" s="204" t="str">
        <f t="shared" si="111"/>
        <v/>
      </c>
      <c r="BM190" s="97" t="str">
        <f t="shared" si="112"/>
        <v/>
      </c>
      <c r="BN190" s="78"/>
      <c r="BO190" s="78"/>
      <c r="BP190" s="77" t="str">
        <f ca="1"/>
        <v>DICLOMAM TARISSEMENT</v>
      </c>
      <c r="BQ190" s="79" t="e">
        <f ca="1"/>
        <v>#N/A</v>
      </c>
      <c r="BR190" s="102"/>
      <c r="BS190" s="8"/>
      <c r="BT190" s="8"/>
      <c r="BU190" s="8"/>
      <c r="BV190" s="8"/>
      <c r="BW190" s="8"/>
      <c r="BX190" s="8"/>
      <c r="BY190" s="8"/>
      <c r="BZ190" s="8"/>
      <c r="CA190" s="8"/>
      <c r="CB190" s="8"/>
      <c r="CC190" s="8"/>
      <c r="CD190" s="8"/>
      <c r="CE190" s="8"/>
      <c r="CF190" s="8"/>
      <c r="CG190" s="8"/>
      <c r="CH190" s="8"/>
      <c r="CI190" s="8"/>
      <c r="CJ190" s="8"/>
      <c r="CK190" s="8"/>
      <c r="CL190" s="8"/>
      <c r="CM190" s="8"/>
      <c r="CN190" s="8"/>
      <c r="CO190" s="97"/>
      <c r="CQ190" s="56"/>
      <c r="CR190" s="8"/>
      <c r="CS190" s="8"/>
      <c r="CT190" s="8"/>
      <c r="CU190" s="8"/>
      <c r="CV190" s="8"/>
      <c r="CW190" s="8"/>
      <c r="CX190" s="8"/>
      <c r="CY190" s="102" t="str">
        <f t="shared" si="113"/>
        <v/>
      </c>
      <c r="CZ190" s="56" t="str">
        <f t="shared" si="114"/>
        <v>DICLOMAM TARISSEMENT</v>
      </c>
      <c r="DA190" s="204" t="e">
        <f>IF(IF(DI$2="Catégorie",IF(DI$3="Toutes",SUMIFS('Étape 1 - à remplir'!$F$31:$F$400,'Étape 1 - à remplir'!$E$31:$E$400,MASQ2!CZ190,'Étape 1 - à remplir'!$G$31:$G$400,"kg"),SUMIFS('Étape 1 - à remplir'!$F$31:$F$400,'Étape 1 - à remplir'!$E$31:$E$400,MASQ2!CZ190,'Étape 1 - à remplir'!$C$31:$C$400,DI$3)),IF(DI$2="Âge",IF(DI$3="Tous",SUMIFS('Étape 1 - à remplir'!$F$31:$F$400,'Étape 1 - à remplir'!$E$31:$E$400,MASQ2!CZ190,'Étape 1 - à remplir'!$G$31:$G$400,"kg"),SUMIFS('Étape 1 - à remplir'!$F$31:$F$400,'Étape 1 - à remplir'!$E$31:$E$400,MASQ2!CZ190,'Étape 1 - à remplir'!$P$31:$P$400,DI$3,'Étape 1 - à remplir'!$G$31:$G$400,"kg")),IF(DI$2="Atelier",IF(DI$3="Tous",SUMIFS('Étape 1 - à remplir'!$F$31:$F$400,'Étape 1 - à remplir'!$E$31:$E$400,MASQ2!CZ190,'Étape 1 - à remplir'!$G$31:$G$400,"kg"),SUMIFS('Étape 1 - à remplir'!$F$31:$F$400,'Étape 1 - à remplir'!$E$31:$E$400,MASQ2!CZ190,'Étape 1 - à remplir'!$O$31:$O$400,DI$3,'Étape 1 - à remplir'!$G$31:$G$400,"kg")),IF(DI$2="Espèce",IF(DI$3="Tous",SUMIFS('Étape 1 - à remplir'!$F$31:$F$400,'Étape 1 - à remplir'!$E$31:$E$400,MASQ2!CZ190,'Étape 1 - à remplir'!$G$31:$G$400,"kg"),SUMIFS('Étape 1 - à remplir'!$F$31:$F$400,'Étape 1 - à remplir'!$E$31:$E$400,MASQ2!CZ190,'Étape 1 - à remplir'!$N$31:$N$400,DI$3,'Étape 1 - à remplir'!$G$31:$G$400,"kg"))))))=0,NA(),IF(DI$2="Catégorie",IF(DI$3="Toutes",SUMIFS('Étape 1 - à remplir'!$F$31:$F$400,'Étape 1 - à remplir'!$E$31:$E$400,MASQ2!CZ190,'Étape 1 - à remplir'!$G$31:$G$400,"kg"),SUMIFS('Étape 1 - à remplir'!$F$31:$F$400,'Étape 1 - à remplir'!$E$31:$E$400,MASQ2!CZ190,'Étape 1 - à remplir'!$C$31:$C$400,DI$3)),IF(DI$2="Âge",IF(DI$3="Tous",SUMIFS('Étape 1 - à remplir'!$F$31:$F$400,'Étape 1 - à remplir'!$E$31:$E$400,MASQ2!CZ190,'Étape 1 - à remplir'!$G$31:$G$400,"kg"),SUMIFS('Étape 1 - à remplir'!$F$31:$F$400,'Étape 1 - à remplir'!$E$31:$E$400,MASQ2!CZ190,'Étape 1 - à remplir'!$P$31:$P$400,DI$3,'Étape 1 - à remplir'!$G$31:$G$400,"kg")),IF(DI$2="Atelier",IF(DI$3="Tous",SUMIFS('Étape 1 - à remplir'!$F$31:$F$400,'Étape 1 - à remplir'!$E$31:$E$400,MASQ2!CZ190,'Étape 1 - à remplir'!$G$31:$G$400,"kg"),SUMIFS('Étape 1 - à remplir'!$F$31:$F$400,'Étape 1 - à remplir'!$E$31:$E$400,MASQ2!CZ190,'Étape 1 - à remplir'!$O$31:$O$400,DI$3,'Étape 1 - à remplir'!$G$31:$G$400,"kg")),IF(DI$2="Espèce",IF(DI$3="Tous",SUMIFS('Étape 1 - à remplir'!$F$31:$F$400,'Étape 1 - à remplir'!$E$31:$E$400,MASQ2!CZ190,'Étape 1 - à remplir'!$G$31:$G$400,"kg"),SUMIFS('Étape 1 - à remplir'!$F$31:$F$400,'Étape 1 - à remplir'!$E$31:$E$400,MASQ2!CZ190,'Étape 1 - à remplir'!$N$31:$N$400,DI$3,'Étape 1 - à remplir'!$G$31:$G$400,"kg")))))))</f>
        <v>#N/A</v>
      </c>
      <c r="DB190" s="104">
        <f t="shared" si="122"/>
        <v>0</v>
      </c>
      <c r="DC190" s="204" t="str">
        <f t="shared" si="115"/>
        <v>Cloxacilline</v>
      </c>
      <c r="DD190" s="204" t="str">
        <f t="shared" si="116"/>
        <v/>
      </c>
      <c r="DE190" s="204" t="str">
        <f t="shared" si="117"/>
        <v/>
      </c>
      <c r="DF190" s="204" t="str">
        <f t="shared" si="118"/>
        <v>Penicillines</v>
      </c>
      <c r="DG190" s="204" t="str">
        <f t="shared" si="119"/>
        <v/>
      </c>
      <c r="DH190" s="97" t="str">
        <f t="shared" si="120"/>
        <v/>
      </c>
      <c r="DI190" s="78"/>
      <c r="DJ190" s="78"/>
      <c r="DK190" s="77" t="str">
        <f ca="1"/>
        <v>DICLOMAM TARISSEMENT</v>
      </c>
      <c r="DL190" s="79" t="e">
        <f ca="1"/>
        <v>#N/A</v>
      </c>
      <c r="DM190" s="102"/>
      <c r="DN190" s="8"/>
      <c r="DO190" s="8"/>
      <c r="DP190" s="8"/>
      <c r="DQ190" s="8"/>
      <c r="DR190" s="8"/>
      <c r="DS190" s="8"/>
      <c r="DT190" s="8"/>
      <c r="DU190" s="8"/>
      <c r="DV190" s="8"/>
      <c r="DW190" s="8"/>
      <c r="DX190" s="8"/>
      <c r="DY190" s="8"/>
      <c r="DZ190" s="8"/>
      <c r="EA190" s="8"/>
      <c r="EB190" s="8"/>
      <c r="EC190" s="8"/>
      <c r="ED190" s="8"/>
      <c r="EE190" s="8"/>
      <c r="EF190" s="8"/>
      <c r="EG190" s="8"/>
      <c r="EH190" s="8"/>
      <c r="EI190" s="8"/>
      <c r="EJ190" s="97"/>
    </row>
    <row r="191" spans="1:140" x14ac:dyDescent="0.25">
      <c r="A191" s="56"/>
      <c r="B191" s="8"/>
      <c r="C191" s="8"/>
      <c r="D191" s="8"/>
      <c r="E191" s="8"/>
      <c r="F191" s="8"/>
      <c r="G191" s="8"/>
      <c r="H191" s="8"/>
      <c r="I191" s="102" t="str">
        <f>INDEX(Données_ATB!BE:BV,MATCH(MASQ2!J191,Données_ATB!BE:BE,0),18)</f>
        <v>x</v>
      </c>
      <c r="J191" s="77" t="str">
        <f>Données_ATB!BE190</f>
        <v>DICURAL 100 MG/ML SOLUTION ORALE POUR POULES ET DINDES</v>
      </c>
      <c r="K191" s="204" t="e">
        <f>IF(IF(S$2="Catégorie",IF(S$3="Toutes",SUMIFS('Étape 1 - à remplir'!$F$31:$F$400,'Étape 1 - à remplir'!$E$31:$E$400,MASQ2!J191,'Étape 1 - à remplir'!$G$31:$G$400,"animaux"),SUMIFS('Étape 1 - à remplir'!$F$31:$F$400,'Étape 1 - à remplir'!$E$31:$E$400,MASQ2!J191,'Étape 1 - à remplir'!$C$31:$C$400,S$3)),IF(S$2="Âge",IF(S$3="Tous",SUMIFS('Étape 1 - à remplir'!$F$31:$F$400,'Étape 1 - à remplir'!$E$31:$E$400,MASQ2!J191,'Étape 1 - à remplir'!$G$31:$G$400,"animaux"),SUMIFS('Étape 1 - à remplir'!$F$31:$F$400,'Étape 1 - à remplir'!$E$31:$E$400,MASQ2!J191,'Étape 1 - à remplir'!$P$31:$P$400,S$3)),IF(S$2="Atelier",IF(S$3="Tous",SUMIFS('Étape 1 - à remplir'!$F$31:$F$400,'Étape 1 - à remplir'!$E$31:$E$400,MASQ2!J191,'Étape 1 - à remplir'!$G$31:$G$400,"animaux"),SUMIFS('Étape 1 - à remplir'!$F$31:$F$400,'Étape 1 - à remplir'!$E$31:$E$400,MASQ2!J191,'Étape 1 - à remplir'!$O$31:$O$400,S$3)),IF(S$2="Espèce",IF(S$3="Tous",SUMIFS('Étape 1 - à remplir'!$F$31:$F$400,'Étape 1 - à remplir'!$E$31:$E$400,MASQ2!J191,'Étape 1 - à remplir'!$G$31:$G$400,"animaux"),SUMIFS('Étape 1 - à remplir'!$F$31:$F$400,'Étape 1 - à remplir'!$E$31:$E$400,MASQ2!J191,'Étape 1 - à remplir'!$N$31:$N$400,S$3))))))=0,NA(),IF(S$2="Catégorie",IF(S$3="Toutes",SUMIFS('Étape 1 - à remplir'!$F$31:$F$400,'Étape 1 - à remplir'!$E$31:$E$400,MASQ2!J191,'Étape 1 - à remplir'!$G$31:$G$400,"animaux"),SUMIFS('Étape 1 - à remplir'!$F$31:$F$400,'Étape 1 - à remplir'!$E$31:$E$400,MASQ2!J191,'Étape 1 - à remplir'!$C$31:$C$400,S$3)),IF(S$2="Âge",IF(S$3="Tous",SUMIFS('Étape 1 - à remplir'!$F$31:$F$400,'Étape 1 - à remplir'!$E$31:$E$400,MASQ2!J191,'Étape 1 - à remplir'!$G$31:$G$400,"animaux"),SUMIFS('Étape 1 - à remplir'!$F$31:$F$400,'Étape 1 - à remplir'!$E$31:$E$400,MASQ2!J191,'Étape 1 - à remplir'!$P$31:$P$400,S$3)),IF(S$2="Atelier",IF(S$3="Tous",SUMIFS('Étape 1 - à remplir'!$F$31:$F$400,'Étape 1 - à remplir'!$E$31:$E$400,MASQ2!J191,'Étape 1 - à remplir'!$G$31:$G$400,"animaux"),SUMIFS('Étape 1 - à remplir'!$F$31:$F$400,'Étape 1 - à remplir'!$E$31:$E$400,MASQ2!J191,'Étape 1 - à remplir'!$O$31:$O$400,S$3)),IF(S$2="Espèce",IF(S$3="Tous",SUMIFS('Étape 1 - à remplir'!$F$31:$F$400,'Étape 1 - à remplir'!$E$31:$E$400,MASQ2!J191,'Étape 1 - à remplir'!$G$31:$G$400,"animaux"),SUMIFS('Étape 1 - à remplir'!$F$31:$F$400,'Étape 1 - à remplir'!$E$31:$E$400,MASQ2!J191,'Étape 1 - à remplir'!$N$31:$N$400,S$3)))))))</f>
        <v>#N/A</v>
      </c>
      <c r="L191" s="97">
        <f t="shared" si="123"/>
        <v>0</v>
      </c>
      <c r="M191" s="56" t="str">
        <f>Données_ATB!BN190</f>
        <v>Difloxacine</v>
      </c>
      <c r="N191" s="204" t="str">
        <f>Données_ATB!BO190</f>
        <v/>
      </c>
      <c r="O191" s="97" t="str">
        <f>Données_ATB!BP190</f>
        <v/>
      </c>
      <c r="P191" s="77" t="str">
        <f>Données_ATB!BR190</f>
        <v>Fluoroquinolones</v>
      </c>
      <c r="Q191" s="78" t="str">
        <f>Données_ATB!BS190</f>
        <v/>
      </c>
      <c r="R191" s="79" t="str">
        <f>Données_ATB!BT190</f>
        <v/>
      </c>
      <c r="S191" s="78"/>
      <c r="T191" s="78"/>
      <c r="U191" s="77" t="str">
        <f ca="1"/>
        <v>DICURAL 100 MG/ML SOLUTION ORALE POUR POULES ET DINDES</v>
      </c>
      <c r="V191" s="79" t="e">
        <f ca="1"/>
        <v>#N/A</v>
      </c>
      <c r="W191" s="102"/>
      <c r="X191" s="8"/>
      <c r="Y191" s="8"/>
      <c r="Z191" s="8"/>
      <c r="AA191" s="8"/>
      <c r="AB191" s="102"/>
      <c r="AC191" s="8"/>
      <c r="AD191" s="8"/>
      <c r="AE191" s="8"/>
      <c r="AF191" s="8"/>
      <c r="AG191" s="8"/>
      <c r="AH191" s="8"/>
      <c r="AI191" s="8"/>
      <c r="AJ191" s="8"/>
      <c r="AK191" s="8"/>
      <c r="AL191" s="8"/>
      <c r="AM191" s="8"/>
      <c r="AN191" s="8"/>
      <c r="AO191" s="8"/>
      <c r="AP191" s="8"/>
      <c r="AQ191" s="8"/>
      <c r="AR191" s="8"/>
      <c r="AS191" s="8"/>
      <c r="AT191" s="97"/>
      <c r="AV191" s="56"/>
      <c r="AW191" s="8"/>
      <c r="AX191" s="8"/>
      <c r="AY191" s="8"/>
      <c r="AZ191" s="8"/>
      <c r="BA191" s="8"/>
      <c r="BB191" s="8"/>
      <c r="BC191" s="8"/>
      <c r="BD191" s="102" t="str">
        <f t="shared" si="105"/>
        <v>x</v>
      </c>
      <c r="BE191" s="56" t="str">
        <f t="shared" si="106"/>
        <v>DICURAL 100 MG/ML SOLUTION ORALE POUR POULES ET DINDES</v>
      </c>
      <c r="BF191" s="204" t="e">
        <f>IF(IF(BN$2="Catégorie",IF(BN$3="Toutes",SUMIFS('Étape 1 - à remplir'!$F$31:$F$400,'Étape 1 - à remplir'!$E$31:$E$400,MASQ2!BE191,'Étape 1 - à remplir'!$G$31:$G$400,"lots"),SUMIFS('Étape 1 - à remplir'!$F$31:$F$400,'Étape 1 - à remplir'!$E$31:$E$400,MASQ2!BE191,'Étape 1 - à remplir'!$C$31:$C$400,BN$3)),IF(BN$2="Âge",IF(BN$3="Tous",SUMIFS('Étape 1 - à remplir'!$F$31:$F$400,'Étape 1 - à remplir'!$E$31:$E$400,MASQ2!BE191,'Étape 1 - à remplir'!$G$31:$G$400,"lots"),SUMIFS('Étape 1 - à remplir'!$F$31:$F$400,'Étape 1 - à remplir'!$E$31:$E$400,MASQ2!BE191,'Étape 1 - à remplir'!$P$31:$P$400,BN$3,'Étape 1 - à remplir'!$G$31:$G$400,"lots")),IF(BN$2="Atelier",IF(BN$3="Tous",SUMIFS('Étape 1 - à remplir'!$F$31:$F$400,'Étape 1 - à remplir'!$E$31:$E$400,MASQ2!BE191,'Étape 1 - à remplir'!$G$31:$G$400,"lots"),SUMIFS('Étape 1 - à remplir'!$F$31:$F$400,'Étape 1 - à remplir'!$E$31:$E$400,MASQ2!BE191,'Étape 1 - à remplir'!$O$31:$O$400,BN$3,'Étape 1 - à remplir'!$G$31:$G$400,"lots")),IF(BN$2="Espèce",IF(BN$3="Tous",SUMIFS('Étape 1 - à remplir'!$F$31:$F$400,'Étape 1 - à remplir'!$E$31:$E$400,MASQ2!BE191,'Étape 1 - à remplir'!$G$31:$G$400,"lots"),SUMIFS('Étape 1 - à remplir'!$F$31:$F$400,'Étape 1 - à remplir'!$E$31:$E$400,MASQ2!BE191,'Étape 1 - à remplir'!$N$31:$N$400,BN$3,'Étape 1 - à remplir'!$G$31:$G$400,"lots"))))))=0,NA(),IF(BN$2="Catégorie",IF(BN$3="Toutes",SUMIFS('Étape 1 - à remplir'!$F$31:$F$400,'Étape 1 - à remplir'!$E$31:$E$400,MASQ2!BE191,'Étape 1 - à remplir'!$G$31:$G$400,"lots"),SUMIFS('Étape 1 - à remplir'!$F$31:$F$400,'Étape 1 - à remplir'!$E$31:$E$400,MASQ2!BE191,'Étape 1 - à remplir'!$C$31:$C$400,BN$3)),IF(BN$2="Âge",IF(BN$3="Tous",SUMIFS('Étape 1 - à remplir'!$F$31:$F$400,'Étape 1 - à remplir'!$E$31:$E$400,MASQ2!BE191,'Étape 1 - à remplir'!$G$31:$G$400,"lots"),SUMIFS('Étape 1 - à remplir'!$F$31:$F$400,'Étape 1 - à remplir'!$E$31:$E$400,MASQ2!BE191,'Étape 1 - à remplir'!$P$31:$P$400,BN$3,'Étape 1 - à remplir'!$G$31:$G$400,"lots")),IF(BN$2="Atelier",IF(BN$3="Tous",SUMIFS('Étape 1 - à remplir'!$F$31:$F$400,'Étape 1 - à remplir'!$E$31:$E$400,MASQ2!BE191,'Étape 1 - à remplir'!$G$31:$G$400,"lots"),SUMIFS('Étape 1 - à remplir'!$F$31:$F$400,'Étape 1 - à remplir'!$E$31:$E$400,MASQ2!BE191,'Étape 1 - à remplir'!$O$31:$O$400,BN$3,'Étape 1 - à remplir'!$G$31:$G$400,"lots")),IF(BN$2="Espèce",IF(BN$3="Tous",SUMIFS('Étape 1 - à remplir'!$F$31:$F$400,'Étape 1 - à remplir'!$E$31:$E$400,MASQ2!BE191,'Étape 1 - à remplir'!$G$31:$G$400,"lots"),SUMIFS('Étape 1 - à remplir'!$F$31:$F$400,'Étape 1 - à remplir'!$E$31:$E$400,MASQ2!BE191,'Étape 1 - à remplir'!$N$31:$N$400,BN$3,'Étape 1 - à remplir'!$G$31:$G$400,"lots")))))))</f>
        <v>#N/A</v>
      </c>
      <c r="BG191" s="204">
        <f t="shared" si="121"/>
        <v>0</v>
      </c>
      <c r="BH191" s="204" t="str">
        <f t="shared" si="107"/>
        <v>Difloxacine</v>
      </c>
      <c r="BI191" s="204" t="str">
        <f t="shared" si="108"/>
        <v/>
      </c>
      <c r="BJ191" s="204" t="str">
        <f t="shared" si="109"/>
        <v/>
      </c>
      <c r="BK191" s="204" t="str">
        <f t="shared" si="110"/>
        <v>Fluoroquinolones</v>
      </c>
      <c r="BL191" s="204" t="str">
        <f t="shared" si="111"/>
        <v/>
      </c>
      <c r="BM191" s="97" t="str">
        <f t="shared" si="112"/>
        <v/>
      </c>
      <c r="BN191" s="78"/>
      <c r="BO191" s="78"/>
      <c r="BP191" s="77" t="str">
        <f ca="1"/>
        <v>DICURAL 100 MG/ML SOLUTION ORALE POUR POULES ET DINDES</v>
      </c>
      <c r="BQ191" s="79" t="e">
        <f ca="1"/>
        <v>#N/A</v>
      </c>
      <c r="BR191" s="102"/>
      <c r="BS191" s="8"/>
      <c r="BT191" s="8"/>
      <c r="BU191" s="8"/>
      <c r="BV191" s="8"/>
      <c r="BW191" s="8"/>
      <c r="BX191" s="8"/>
      <c r="BY191" s="8"/>
      <c r="BZ191" s="8"/>
      <c r="CA191" s="8"/>
      <c r="CB191" s="8"/>
      <c r="CC191" s="8"/>
      <c r="CD191" s="8"/>
      <c r="CE191" s="8"/>
      <c r="CF191" s="8"/>
      <c r="CG191" s="8"/>
      <c r="CH191" s="8"/>
      <c r="CI191" s="8"/>
      <c r="CJ191" s="8"/>
      <c r="CK191" s="8"/>
      <c r="CL191" s="8"/>
      <c r="CM191" s="8"/>
      <c r="CN191" s="8"/>
      <c r="CO191" s="97"/>
      <c r="CQ191" s="56"/>
      <c r="CR191" s="8"/>
      <c r="CS191" s="8"/>
      <c r="CT191" s="8"/>
      <c r="CU191" s="8"/>
      <c r="CV191" s="8"/>
      <c r="CW191" s="8"/>
      <c r="CX191" s="8"/>
      <c r="CY191" s="102" t="str">
        <f t="shared" si="113"/>
        <v>x</v>
      </c>
      <c r="CZ191" s="56" t="str">
        <f t="shared" si="114"/>
        <v>DICURAL 100 MG/ML SOLUTION ORALE POUR POULES ET DINDES</v>
      </c>
      <c r="DA191" s="204" t="e">
        <f>IF(IF(DI$2="Catégorie",IF(DI$3="Toutes",SUMIFS('Étape 1 - à remplir'!$F$31:$F$400,'Étape 1 - à remplir'!$E$31:$E$400,MASQ2!CZ191,'Étape 1 - à remplir'!$G$31:$G$400,"kg"),SUMIFS('Étape 1 - à remplir'!$F$31:$F$400,'Étape 1 - à remplir'!$E$31:$E$400,MASQ2!CZ191,'Étape 1 - à remplir'!$C$31:$C$400,DI$3)),IF(DI$2="Âge",IF(DI$3="Tous",SUMIFS('Étape 1 - à remplir'!$F$31:$F$400,'Étape 1 - à remplir'!$E$31:$E$400,MASQ2!CZ191,'Étape 1 - à remplir'!$G$31:$G$400,"kg"),SUMIFS('Étape 1 - à remplir'!$F$31:$F$400,'Étape 1 - à remplir'!$E$31:$E$400,MASQ2!CZ191,'Étape 1 - à remplir'!$P$31:$P$400,DI$3,'Étape 1 - à remplir'!$G$31:$G$400,"kg")),IF(DI$2="Atelier",IF(DI$3="Tous",SUMIFS('Étape 1 - à remplir'!$F$31:$F$400,'Étape 1 - à remplir'!$E$31:$E$400,MASQ2!CZ191,'Étape 1 - à remplir'!$G$31:$G$400,"kg"),SUMIFS('Étape 1 - à remplir'!$F$31:$F$400,'Étape 1 - à remplir'!$E$31:$E$400,MASQ2!CZ191,'Étape 1 - à remplir'!$O$31:$O$400,DI$3,'Étape 1 - à remplir'!$G$31:$G$400,"kg")),IF(DI$2="Espèce",IF(DI$3="Tous",SUMIFS('Étape 1 - à remplir'!$F$31:$F$400,'Étape 1 - à remplir'!$E$31:$E$400,MASQ2!CZ191,'Étape 1 - à remplir'!$G$31:$G$400,"kg"),SUMIFS('Étape 1 - à remplir'!$F$31:$F$400,'Étape 1 - à remplir'!$E$31:$E$400,MASQ2!CZ191,'Étape 1 - à remplir'!$N$31:$N$400,DI$3,'Étape 1 - à remplir'!$G$31:$G$400,"kg"))))))=0,NA(),IF(DI$2="Catégorie",IF(DI$3="Toutes",SUMIFS('Étape 1 - à remplir'!$F$31:$F$400,'Étape 1 - à remplir'!$E$31:$E$400,MASQ2!CZ191,'Étape 1 - à remplir'!$G$31:$G$400,"kg"),SUMIFS('Étape 1 - à remplir'!$F$31:$F$400,'Étape 1 - à remplir'!$E$31:$E$400,MASQ2!CZ191,'Étape 1 - à remplir'!$C$31:$C$400,DI$3)),IF(DI$2="Âge",IF(DI$3="Tous",SUMIFS('Étape 1 - à remplir'!$F$31:$F$400,'Étape 1 - à remplir'!$E$31:$E$400,MASQ2!CZ191,'Étape 1 - à remplir'!$G$31:$G$400,"kg"),SUMIFS('Étape 1 - à remplir'!$F$31:$F$400,'Étape 1 - à remplir'!$E$31:$E$400,MASQ2!CZ191,'Étape 1 - à remplir'!$P$31:$P$400,DI$3,'Étape 1 - à remplir'!$G$31:$G$400,"kg")),IF(DI$2="Atelier",IF(DI$3="Tous",SUMIFS('Étape 1 - à remplir'!$F$31:$F$400,'Étape 1 - à remplir'!$E$31:$E$400,MASQ2!CZ191,'Étape 1 - à remplir'!$G$31:$G$400,"kg"),SUMIFS('Étape 1 - à remplir'!$F$31:$F$400,'Étape 1 - à remplir'!$E$31:$E$400,MASQ2!CZ191,'Étape 1 - à remplir'!$O$31:$O$400,DI$3,'Étape 1 - à remplir'!$G$31:$G$400,"kg")),IF(DI$2="Espèce",IF(DI$3="Tous",SUMIFS('Étape 1 - à remplir'!$F$31:$F$400,'Étape 1 - à remplir'!$E$31:$E$400,MASQ2!CZ191,'Étape 1 - à remplir'!$G$31:$G$400,"kg"),SUMIFS('Étape 1 - à remplir'!$F$31:$F$400,'Étape 1 - à remplir'!$E$31:$E$400,MASQ2!CZ191,'Étape 1 - à remplir'!$N$31:$N$400,DI$3,'Étape 1 - à remplir'!$G$31:$G$400,"kg")))))))</f>
        <v>#N/A</v>
      </c>
      <c r="DB191" s="104">
        <f t="shared" si="122"/>
        <v>0</v>
      </c>
      <c r="DC191" s="204" t="str">
        <f t="shared" si="115"/>
        <v>Difloxacine</v>
      </c>
      <c r="DD191" s="204" t="str">
        <f t="shared" si="116"/>
        <v/>
      </c>
      <c r="DE191" s="204" t="str">
        <f t="shared" si="117"/>
        <v/>
      </c>
      <c r="DF191" s="204" t="str">
        <f t="shared" si="118"/>
        <v>Fluoroquinolones</v>
      </c>
      <c r="DG191" s="204" t="str">
        <f t="shared" si="119"/>
        <v/>
      </c>
      <c r="DH191" s="97" t="str">
        <f t="shared" si="120"/>
        <v/>
      </c>
      <c r="DI191" s="78"/>
      <c r="DJ191" s="78"/>
      <c r="DK191" s="77" t="str">
        <f ca="1"/>
        <v>DICURAL 100 MG/ML SOLUTION ORALE POUR POULES ET DINDES</v>
      </c>
      <c r="DL191" s="79" t="e">
        <f ca="1"/>
        <v>#N/A</v>
      </c>
      <c r="DM191" s="102"/>
      <c r="DN191" s="8"/>
      <c r="DO191" s="8"/>
      <c r="DP191" s="8"/>
      <c r="DQ191" s="8"/>
      <c r="DR191" s="8"/>
      <c r="DS191" s="8"/>
      <c r="DT191" s="8"/>
      <c r="DU191" s="8"/>
      <c r="DV191" s="8"/>
      <c r="DW191" s="8"/>
      <c r="DX191" s="8"/>
      <c r="DY191" s="8"/>
      <c r="DZ191" s="8"/>
      <c r="EA191" s="8"/>
      <c r="EB191" s="8"/>
      <c r="EC191" s="8"/>
      <c r="ED191" s="8"/>
      <c r="EE191" s="8"/>
      <c r="EF191" s="8"/>
      <c r="EG191" s="8"/>
      <c r="EH191" s="8"/>
      <c r="EI191" s="8"/>
      <c r="EJ191" s="97"/>
    </row>
    <row r="192" spans="1:140" x14ac:dyDescent="0.25">
      <c r="A192" s="56"/>
      <c r="B192" s="8"/>
      <c r="C192" s="8"/>
      <c r="D192" s="8"/>
      <c r="E192" s="8"/>
      <c r="F192" s="8"/>
      <c r="G192" s="8"/>
      <c r="H192" s="8"/>
      <c r="I192" s="102" t="str">
        <f>INDEX(Données_ATB!BE:BV,MATCH(MASQ2!J192,Données_ATB!BE:BE,0),18)</f>
        <v/>
      </c>
      <c r="J192" s="77" t="str">
        <f>Données_ATB!BE191</f>
        <v>DIMERAL TS PORCIN</v>
      </c>
      <c r="K192" s="204" t="e">
        <f>IF(IF(S$2="Catégorie",IF(S$3="Toutes",SUMIFS('Étape 1 - à remplir'!$F$31:$F$400,'Étape 1 - à remplir'!$E$31:$E$400,MASQ2!J192,'Étape 1 - à remplir'!$G$31:$G$400,"animaux"),SUMIFS('Étape 1 - à remplir'!$F$31:$F$400,'Étape 1 - à remplir'!$E$31:$E$400,MASQ2!J192,'Étape 1 - à remplir'!$C$31:$C$400,S$3)),IF(S$2="Âge",IF(S$3="Tous",SUMIFS('Étape 1 - à remplir'!$F$31:$F$400,'Étape 1 - à remplir'!$E$31:$E$400,MASQ2!J192,'Étape 1 - à remplir'!$G$31:$G$400,"animaux"),SUMIFS('Étape 1 - à remplir'!$F$31:$F$400,'Étape 1 - à remplir'!$E$31:$E$400,MASQ2!J192,'Étape 1 - à remplir'!$P$31:$P$400,S$3)),IF(S$2="Atelier",IF(S$3="Tous",SUMIFS('Étape 1 - à remplir'!$F$31:$F$400,'Étape 1 - à remplir'!$E$31:$E$400,MASQ2!J192,'Étape 1 - à remplir'!$G$31:$G$400,"animaux"),SUMIFS('Étape 1 - à remplir'!$F$31:$F$400,'Étape 1 - à remplir'!$E$31:$E$400,MASQ2!J192,'Étape 1 - à remplir'!$O$31:$O$400,S$3)),IF(S$2="Espèce",IF(S$3="Tous",SUMIFS('Étape 1 - à remplir'!$F$31:$F$400,'Étape 1 - à remplir'!$E$31:$E$400,MASQ2!J192,'Étape 1 - à remplir'!$G$31:$G$400,"animaux"),SUMIFS('Étape 1 - à remplir'!$F$31:$F$400,'Étape 1 - à remplir'!$E$31:$E$400,MASQ2!J192,'Étape 1 - à remplir'!$N$31:$N$400,S$3))))))=0,NA(),IF(S$2="Catégorie",IF(S$3="Toutes",SUMIFS('Étape 1 - à remplir'!$F$31:$F$400,'Étape 1 - à remplir'!$E$31:$E$400,MASQ2!J192,'Étape 1 - à remplir'!$G$31:$G$400,"animaux"),SUMIFS('Étape 1 - à remplir'!$F$31:$F$400,'Étape 1 - à remplir'!$E$31:$E$400,MASQ2!J192,'Étape 1 - à remplir'!$C$31:$C$400,S$3)),IF(S$2="Âge",IF(S$3="Tous",SUMIFS('Étape 1 - à remplir'!$F$31:$F$400,'Étape 1 - à remplir'!$E$31:$E$400,MASQ2!J192,'Étape 1 - à remplir'!$G$31:$G$400,"animaux"),SUMIFS('Étape 1 - à remplir'!$F$31:$F$400,'Étape 1 - à remplir'!$E$31:$E$400,MASQ2!J192,'Étape 1 - à remplir'!$P$31:$P$400,S$3)),IF(S$2="Atelier",IF(S$3="Tous",SUMIFS('Étape 1 - à remplir'!$F$31:$F$400,'Étape 1 - à remplir'!$E$31:$E$400,MASQ2!J192,'Étape 1 - à remplir'!$G$31:$G$400,"animaux"),SUMIFS('Étape 1 - à remplir'!$F$31:$F$400,'Étape 1 - à remplir'!$E$31:$E$400,MASQ2!J192,'Étape 1 - à remplir'!$O$31:$O$400,S$3)),IF(S$2="Espèce",IF(S$3="Tous",SUMIFS('Étape 1 - à remplir'!$F$31:$F$400,'Étape 1 - à remplir'!$E$31:$E$400,MASQ2!J192,'Étape 1 - à remplir'!$G$31:$G$400,"animaux"),SUMIFS('Étape 1 - à remplir'!$F$31:$F$400,'Étape 1 - à remplir'!$E$31:$E$400,MASQ2!J192,'Étape 1 - à remplir'!$N$31:$N$400,S$3)))))))</f>
        <v>#N/A</v>
      </c>
      <c r="L192" s="97">
        <f t="shared" si="123"/>
        <v>0</v>
      </c>
      <c r="M192" s="56" t="str">
        <f>Données_ATB!BN191</f>
        <v>Sulfadiazine</v>
      </c>
      <c r="N192" s="204" t="str">
        <f>Données_ATB!BO191</f>
        <v>Triméthoprime</v>
      </c>
      <c r="O192" s="97" t="str">
        <f>Données_ATB!BP191</f>
        <v/>
      </c>
      <c r="P192" s="77" t="str">
        <f>Données_ATB!BR191</f>
        <v>Sulfamides</v>
      </c>
      <c r="Q192" s="78" t="str">
        <f>Données_ATB!BS191</f>
        <v>Trimethoprime</v>
      </c>
      <c r="R192" s="79" t="str">
        <f>Données_ATB!BT191</f>
        <v/>
      </c>
      <c r="S192" s="78"/>
      <c r="T192" s="78"/>
      <c r="U192" s="77" t="str">
        <f ca="1"/>
        <v>DIMERAL TS PORCIN</v>
      </c>
      <c r="V192" s="79" t="e">
        <f ca="1"/>
        <v>#N/A</v>
      </c>
      <c r="W192" s="102"/>
      <c r="X192" s="8"/>
      <c r="Y192" s="8"/>
      <c r="Z192" s="8"/>
      <c r="AA192" s="8"/>
      <c r="AB192" s="102"/>
      <c r="AC192" s="8"/>
      <c r="AD192" s="8"/>
      <c r="AE192" s="8"/>
      <c r="AF192" s="8"/>
      <c r="AG192" s="8"/>
      <c r="AH192" s="8"/>
      <c r="AI192" s="8"/>
      <c r="AJ192" s="8"/>
      <c r="AK192" s="8"/>
      <c r="AL192" s="8"/>
      <c r="AM192" s="8"/>
      <c r="AN192" s="8"/>
      <c r="AO192" s="8"/>
      <c r="AP192" s="8"/>
      <c r="AQ192" s="8"/>
      <c r="AR192" s="8"/>
      <c r="AS192" s="8"/>
      <c r="AT192" s="97"/>
      <c r="AV192" s="56"/>
      <c r="AW192" s="8"/>
      <c r="AX192" s="8"/>
      <c r="AY192" s="8"/>
      <c r="AZ192" s="8"/>
      <c r="BA192" s="8"/>
      <c r="BB192" s="8"/>
      <c r="BC192" s="8"/>
      <c r="BD192" s="102" t="str">
        <f t="shared" si="105"/>
        <v/>
      </c>
      <c r="BE192" s="56" t="str">
        <f t="shared" si="106"/>
        <v>DIMERAL TS PORCIN</v>
      </c>
      <c r="BF192" s="204" t="e">
        <f>IF(IF(BN$2="Catégorie",IF(BN$3="Toutes",SUMIFS('Étape 1 - à remplir'!$F$31:$F$400,'Étape 1 - à remplir'!$E$31:$E$400,MASQ2!BE192,'Étape 1 - à remplir'!$G$31:$G$400,"lots"),SUMIFS('Étape 1 - à remplir'!$F$31:$F$400,'Étape 1 - à remplir'!$E$31:$E$400,MASQ2!BE192,'Étape 1 - à remplir'!$C$31:$C$400,BN$3)),IF(BN$2="Âge",IF(BN$3="Tous",SUMIFS('Étape 1 - à remplir'!$F$31:$F$400,'Étape 1 - à remplir'!$E$31:$E$400,MASQ2!BE192,'Étape 1 - à remplir'!$G$31:$G$400,"lots"),SUMIFS('Étape 1 - à remplir'!$F$31:$F$400,'Étape 1 - à remplir'!$E$31:$E$400,MASQ2!BE192,'Étape 1 - à remplir'!$P$31:$P$400,BN$3,'Étape 1 - à remplir'!$G$31:$G$400,"lots")),IF(BN$2="Atelier",IF(BN$3="Tous",SUMIFS('Étape 1 - à remplir'!$F$31:$F$400,'Étape 1 - à remplir'!$E$31:$E$400,MASQ2!BE192,'Étape 1 - à remplir'!$G$31:$G$400,"lots"),SUMIFS('Étape 1 - à remplir'!$F$31:$F$400,'Étape 1 - à remplir'!$E$31:$E$400,MASQ2!BE192,'Étape 1 - à remplir'!$O$31:$O$400,BN$3,'Étape 1 - à remplir'!$G$31:$G$400,"lots")),IF(BN$2="Espèce",IF(BN$3="Tous",SUMIFS('Étape 1 - à remplir'!$F$31:$F$400,'Étape 1 - à remplir'!$E$31:$E$400,MASQ2!BE192,'Étape 1 - à remplir'!$G$31:$G$400,"lots"),SUMIFS('Étape 1 - à remplir'!$F$31:$F$400,'Étape 1 - à remplir'!$E$31:$E$400,MASQ2!BE192,'Étape 1 - à remplir'!$N$31:$N$400,BN$3,'Étape 1 - à remplir'!$G$31:$G$400,"lots"))))))=0,NA(),IF(BN$2="Catégorie",IF(BN$3="Toutes",SUMIFS('Étape 1 - à remplir'!$F$31:$F$400,'Étape 1 - à remplir'!$E$31:$E$400,MASQ2!BE192,'Étape 1 - à remplir'!$G$31:$G$400,"lots"),SUMIFS('Étape 1 - à remplir'!$F$31:$F$400,'Étape 1 - à remplir'!$E$31:$E$400,MASQ2!BE192,'Étape 1 - à remplir'!$C$31:$C$400,BN$3)),IF(BN$2="Âge",IF(BN$3="Tous",SUMIFS('Étape 1 - à remplir'!$F$31:$F$400,'Étape 1 - à remplir'!$E$31:$E$400,MASQ2!BE192,'Étape 1 - à remplir'!$G$31:$G$400,"lots"),SUMIFS('Étape 1 - à remplir'!$F$31:$F$400,'Étape 1 - à remplir'!$E$31:$E$400,MASQ2!BE192,'Étape 1 - à remplir'!$P$31:$P$400,BN$3,'Étape 1 - à remplir'!$G$31:$G$400,"lots")),IF(BN$2="Atelier",IF(BN$3="Tous",SUMIFS('Étape 1 - à remplir'!$F$31:$F$400,'Étape 1 - à remplir'!$E$31:$E$400,MASQ2!BE192,'Étape 1 - à remplir'!$G$31:$G$400,"lots"),SUMIFS('Étape 1 - à remplir'!$F$31:$F$400,'Étape 1 - à remplir'!$E$31:$E$400,MASQ2!BE192,'Étape 1 - à remplir'!$O$31:$O$400,BN$3,'Étape 1 - à remplir'!$G$31:$G$400,"lots")),IF(BN$2="Espèce",IF(BN$3="Tous",SUMIFS('Étape 1 - à remplir'!$F$31:$F$400,'Étape 1 - à remplir'!$E$31:$E$400,MASQ2!BE192,'Étape 1 - à remplir'!$G$31:$G$400,"lots"),SUMIFS('Étape 1 - à remplir'!$F$31:$F$400,'Étape 1 - à remplir'!$E$31:$E$400,MASQ2!BE192,'Étape 1 - à remplir'!$N$31:$N$400,BN$3,'Étape 1 - à remplir'!$G$31:$G$400,"lots")))))))</f>
        <v>#N/A</v>
      </c>
      <c r="BG192" s="204">
        <f t="shared" si="121"/>
        <v>0</v>
      </c>
      <c r="BH192" s="204" t="str">
        <f t="shared" si="107"/>
        <v>Sulfadiazine</v>
      </c>
      <c r="BI192" s="204" t="str">
        <f t="shared" si="108"/>
        <v>Triméthoprime</v>
      </c>
      <c r="BJ192" s="204" t="str">
        <f t="shared" si="109"/>
        <v/>
      </c>
      <c r="BK192" s="204" t="str">
        <f t="shared" si="110"/>
        <v>Sulfamides</v>
      </c>
      <c r="BL192" s="204" t="str">
        <f t="shared" si="111"/>
        <v>Trimethoprime</v>
      </c>
      <c r="BM192" s="97" t="str">
        <f t="shared" si="112"/>
        <v/>
      </c>
      <c r="BN192" s="78"/>
      <c r="BO192" s="78"/>
      <c r="BP192" s="77" t="str">
        <f ca="1"/>
        <v>DIMERAL TS PORCIN</v>
      </c>
      <c r="BQ192" s="79" t="e">
        <f ca="1"/>
        <v>#N/A</v>
      </c>
      <c r="BR192" s="102"/>
      <c r="BS192" s="8"/>
      <c r="BT192" s="8"/>
      <c r="BU192" s="8"/>
      <c r="BV192" s="8"/>
      <c r="BW192" s="8"/>
      <c r="BX192" s="8"/>
      <c r="BY192" s="8"/>
      <c r="BZ192" s="8"/>
      <c r="CA192" s="8"/>
      <c r="CB192" s="8"/>
      <c r="CC192" s="8"/>
      <c r="CD192" s="8"/>
      <c r="CE192" s="8"/>
      <c r="CF192" s="8"/>
      <c r="CG192" s="8"/>
      <c r="CH192" s="8"/>
      <c r="CI192" s="8"/>
      <c r="CJ192" s="8"/>
      <c r="CK192" s="8"/>
      <c r="CL192" s="8"/>
      <c r="CM192" s="8"/>
      <c r="CN192" s="8"/>
      <c r="CO192" s="97"/>
      <c r="CQ192" s="56"/>
      <c r="CR192" s="8"/>
      <c r="CS192" s="8"/>
      <c r="CT192" s="8"/>
      <c r="CU192" s="8"/>
      <c r="CV192" s="8"/>
      <c r="CW192" s="8"/>
      <c r="CX192" s="8"/>
      <c r="CY192" s="102" t="str">
        <f t="shared" si="113"/>
        <v/>
      </c>
      <c r="CZ192" s="56" t="str">
        <f t="shared" si="114"/>
        <v>DIMERAL TS PORCIN</v>
      </c>
      <c r="DA192" s="204" t="e">
        <f>IF(IF(DI$2="Catégorie",IF(DI$3="Toutes",SUMIFS('Étape 1 - à remplir'!$F$31:$F$400,'Étape 1 - à remplir'!$E$31:$E$400,MASQ2!CZ192,'Étape 1 - à remplir'!$G$31:$G$400,"kg"),SUMIFS('Étape 1 - à remplir'!$F$31:$F$400,'Étape 1 - à remplir'!$E$31:$E$400,MASQ2!CZ192,'Étape 1 - à remplir'!$C$31:$C$400,DI$3)),IF(DI$2="Âge",IF(DI$3="Tous",SUMIFS('Étape 1 - à remplir'!$F$31:$F$400,'Étape 1 - à remplir'!$E$31:$E$400,MASQ2!CZ192,'Étape 1 - à remplir'!$G$31:$G$400,"kg"),SUMIFS('Étape 1 - à remplir'!$F$31:$F$400,'Étape 1 - à remplir'!$E$31:$E$400,MASQ2!CZ192,'Étape 1 - à remplir'!$P$31:$P$400,DI$3,'Étape 1 - à remplir'!$G$31:$G$400,"kg")),IF(DI$2="Atelier",IF(DI$3="Tous",SUMIFS('Étape 1 - à remplir'!$F$31:$F$400,'Étape 1 - à remplir'!$E$31:$E$400,MASQ2!CZ192,'Étape 1 - à remplir'!$G$31:$G$400,"kg"),SUMIFS('Étape 1 - à remplir'!$F$31:$F$400,'Étape 1 - à remplir'!$E$31:$E$400,MASQ2!CZ192,'Étape 1 - à remplir'!$O$31:$O$400,DI$3,'Étape 1 - à remplir'!$G$31:$G$400,"kg")),IF(DI$2="Espèce",IF(DI$3="Tous",SUMIFS('Étape 1 - à remplir'!$F$31:$F$400,'Étape 1 - à remplir'!$E$31:$E$400,MASQ2!CZ192,'Étape 1 - à remplir'!$G$31:$G$400,"kg"),SUMIFS('Étape 1 - à remplir'!$F$31:$F$400,'Étape 1 - à remplir'!$E$31:$E$400,MASQ2!CZ192,'Étape 1 - à remplir'!$N$31:$N$400,DI$3,'Étape 1 - à remplir'!$G$31:$G$400,"kg"))))))=0,NA(),IF(DI$2="Catégorie",IF(DI$3="Toutes",SUMIFS('Étape 1 - à remplir'!$F$31:$F$400,'Étape 1 - à remplir'!$E$31:$E$400,MASQ2!CZ192,'Étape 1 - à remplir'!$G$31:$G$400,"kg"),SUMIFS('Étape 1 - à remplir'!$F$31:$F$400,'Étape 1 - à remplir'!$E$31:$E$400,MASQ2!CZ192,'Étape 1 - à remplir'!$C$31:$C$400,DI$3)),IF(DI$2="Âge",IF(DI$3="Tous",SUMIFS('Étape 1 - à remplir'!$F$31:$F$400,'Étape 1 - à remplir'!$E$31:$E$400,MASQ2!CZ192,'Étape 1 - à remplir'!$G$31:$G$400,"kg"),SUMIFS('Étape 1 - à remplir'!$F$31:$F$400,'Étape 1 - à remplir'!$E$31:$E$400,MASQ2!CZ192,'Étape 1 - à remplir'!$P$31:$P$400,DI$3,'Étape 1 - à remplir'!$G$31:$G$400,"kg")),IF(DI$2="Atelier",IF(DI$3="Tous",SUMIFS('Étape 1 - à remplir'!$F$31:$F$400,'Étape 1 - à remplir'!$E$31:$E$400,MASQ2!CZ192,'Étape 1 - à remplir'!$G$31:$G$400,"kg"),SUMIFS('Étape 1 - à remplir'!$F$31:$F$400,'Étape 1 - à remplir'!$E$31:$E$400,MASQ2!CZ192,'Étape 1 - à remplir'!$O$31:$O$400,DI$3,'Étape 1 - à remplir'!$G$31:$G$400,"kg")),IF(DI$2="Espèce",IF(DI$3="Tous",SUMIFS('Étape 1 - à remplir'!$F$31:$F$400,'Étape 1 - à remplir'!$E$31:$E$400,MASQ2!CZ192,'Étape 1 - à remplir'!$G$31:$G$400,"kg"),SUMIFS('Étape 1 - à remplir'!$F$31:$F$400,'Étape 1 - à remplir'!$E$31:$E$400,MASQ2!CZ192,'Étape 1 - à remplir'!$N$31:$N$400,DI$3,'Étape 1 - à remplir'!$G$31:$G$400,"kg")))))))</f>
        <v>#N/A</v>
      </c>
      <c r="DB192" s="104">
        <f t="shared" si="122"/>
        <v>0</v>
      </c>
      <c r="DC192" s="204" t="str">
        <f t="shared" si="115"/>
        <v>Sulfadiazine</v>
      </c>
      <c r="DD192" s="204" t="str">
        <f t="shared" si="116"/>
        <v>Triméthoprime</v>
      </c>
      <c r="DE192" s="204" t="str">
        <f t="shared" si="117"/>
        <v/>
      </c>
      <c r="DF192" s="204" t="str">
        <f t="shared" si="118"/>
        <v>Sulfamides</v>
      </c>
      <c r="DG192" s="204" t="str">
        <f t="shared" si="119"/>
        <v>Trimethoprime</v>
      </c>
      <c r="DH192" s="97" t="str">
        <f t="shared" si="120"/>
        <v/>
      </c>
      <c r="DI192" s="78"/>
      <c r="DJ192" s="78"/>
      <c r="DK192" s="77" t="str">
        <f ca="1"/>
        <v>DIMERAL TS PORCIN</v>
      </c>
      <c r="DL192" s="79" t="e">
        <f ca="1"/>
        <v>#N/A</v>
      </c>
      <c r="DM192" s="102"/>
      <c r="DN192" s="8"/>
      <c r="DO192" s="8"/>
      <c r="DP192" s="8"/>
      <c r="DQ192" s="8"/>
      <c r="DR192" s="8"/>
      <c r="DS192" s="8"/>
      <c r="DT192" s="8"/>
      <c r="DU192" s="8"/>
      <c r="DV192" s="8"/>
      <c r="DW192" s="8"/>
      <c r="DX192" s="8"/>
      <c r="DY192" s="8"/>
      <c r="DZ192" s="8"/>
      <c r="EA192" s="8"/>
      <c r="EB192" s="8"/>
      <c r="EC192" s="8"/>
      <c r="ED192" s="8"/>
      <c r="EE192" s="8"/>
      <c r="EF192" s="8"/>
      <c r="EG192" s="8"/>
      <c r="EH192" s="8"/>
      <c r="EI192" s="8"/>
      <c r="EJ192" s="97"/>
    </row>
    <row r="193" spans="1:140" x14ac:dyDescent="0.25">
      <c r="A193" s="56"/>
      <c r="B193" s="8"/>
      <c r="C193" s="8"/>
      <c r="D193" s="8"/>
      <c r="E193" s="8"/>
      <c r="F193" s="8"/>
      <c r="G193" s="8"/>
      <c r="H193" s="8"/>
      <c r="I193" s="102" t="str">
        <f>INDEX(Données_ATB!BE:BV,MATCH(MASQ2!J193,Données_ATB!BE:BE,0),18)</f>
        <v/>
      </c>
      <c r="J193" s="77" t="str">
        <f>Données_ATB!BE192</f>
        <v>DIPROXINE</v>
      </c>
      <c r="K193" s="204" t="e">
        <f>IF(IF(S$2="Catégorie",IF(S$3="Toutes",SUMIFS('Étape 1 - à remplir'!$F$31:$F$400,'Étape 1 - à remplir'!$E$31:$E$400,MASQ2!J193,'Étape 1 - à remplir'!$G$31:$G$400,"animaux"),SUMIFS('Étape 1 - à remplir'!$F$31:$F$400,'Étape 1 - à remplir'!$E$31:$E$400,MASQ2!J193,'Étape 1 - à remplir'!$C$31:$C$400,S$3)),IF(S$2="Âge",IF(S$3="Tous",SUMIFS('Étape 1 - à remplir'!$F$31:$F$400,'Étape 1 - à remplir'!$E$31:$E$400,MASQ2!J193,'Étape 1 - à remplir'!$G$31:$G$400,"animaux"),SUMIFS('Étape 1 - à remplir'!$F$31:$F$400,'Étape 1 - à remplir'!$E$31:$E$400,MASQ2!J193,'Étape 1 - à remplir'!$P$31:$P$400,S$3)),IF(S$2="Atelier",IF(S$3="Tous",SUMIFS('Étape 1 - à remplir'!$F$31:$F$400,'Étape 1 - à remplir'!$E$31:$E$400,MASQ2!J193,'Étape 1 - à remplir'!$G$31:$G$400,"animaux"),SUMIFS('Étape 1 - à remplir'!$F$31:$F$400,'Étape 1 - à remplir'!$E$31:$E$400,MASQ2!J193,'Étape 1 - à remplir'!$O$31:$O$400,S$3)),IF(S$2="Espèce",IF(S$3="Tous",SUMIFS('Étape 1 - à remplir'!$F$31:$F$400,'Étape 1 - à remplir'!$E$31:$E$400,MASQ2!J193,'Étape 1 - à remplir'!$G$31:$G$400,"animaux"),SUMIFS('Étape 1 - à remplir'!$F$31:$F$400,'Étape 1 - à remplir'!$E$31:$E$400,MASQ2!J193,'Étape 1 - à remplir'!$N$31:$N$400,S$3))))))=0,NA(),IF(S$2="Catégorie",IF(S$3="Toutes",SUMIFS('Étape 1 - à remplir'!$F$31:$F$400,'Étape 1 - à remplir'!$E$31:$E$400,MASQ2!J193,'Étape 1 - à remplir'!$G$31:$G$400,"animaux"),SUMIFS('Étape 1 - à remplir'!$F$31:$F$400,'Étape 1 - à remplir'!$E$31:$E$400,MASQ2!J193,'Étape 1 - à remplir'!$C$31:$C$400,S$3)),IF(S$2="Âge",IF(S$3="Tous",SUMIFS('Étape 1 - à remplir'!$F$31:$F$400,'Étape 1 - à remplir'!$E$31:$E$400,MASQ2!J193,'Étape 1 - à remplir'!$G$31:$G$400,"animaux"),SUMIFS('Étape 1 - à remplir'!$F$31:$F$400,'Étape 1 - à remplir'!$E$31:$E$400,MASQ2!J193,'Étape 1 - à remplir'!$P$31:$P$400,S$3)),IF(S$2="Atelier",IF(S$3="Tous",SUMIFS('Étape 1 - à remplir'!$F$31:$F$400,'Étape 1 - à remplir'!$E$31:$E$400,MASQ2!J193,'Étape 1 - à remplir'!$G$31:$G$400,"animaux"),SUMIFS('Étape 1 - à remplir'!$F$31:$F$400,'Étape 1 - à remplir'!$E$31:$E$400,MASQ2!J193,'Étape 1 - à remplir'!$O$31:$O$400,S$3)),IF(S$2="Espèce",IF(S$3="Tous",SUMIFS('Étape 1 - à remplir'!$F$31:$F$400,'Étape 1 - à remplir'!$E$31:$E$400,MASQ2!J193,'Étape 1 - à remplir'!$G$31:$G$400,"animaux"),SUMIFS('Étape 1 - à remplir'!$F$31:$F$400,'Étape 1 - à remplir'!$E$31:$E$400,MASQ2!J193,'Étape 1 - à remplir'!$N$31:$N$400,S$3)))))))</f>
        <v>#N/A</v>
      </c>
      <c r="L193" s="97">
        <f t="shared" si="123"/>
        <v>0</v>
      </c>
      <c r="M193" s="56" t="str">
        <f>Données_ATB!BN192</f>
        <v>Sulfadiazine</v>
      </c>
      <c r="N193" s="204" t="str">
        <f>Données_ATB!BO192</f>
        <v>Triméthoprime</v>
      </c>
      <c r="O193" s="97" t="str">
        <f>Données_ATB!BP192</f>
        <v/>
      </c>
      <c r="P193" s="77" t="str">
        <f>Données_ATB!BR192</f>
        <v>Sulfamides</v>
      </c>
      <c r="Q193" s="78" t="str">
        <f>Données_ATB!BS192</f>
        <v>Trimethoprime</v>
      </c>
      <c r="R193" s="79" t="str">
        <f>Données_ATB!BT192</f>
        <v/>
      </c>
      <c r="S193" s="78"/>
      <c r="T193" s="78"/>
      <c r="U193" s="77" t="str">
        <f ca="1"/>
        <v>DIPROXINE</v>
      </c>
      <c r="V193" s="79" t="e">
        <f ca="1"/>
        <v>#N/A</v>
      </c>
      <c r="W193" s="102"/>
      <c r="X193" s="8"/>
      <c r="Y193" s="8"/>
      <c r="Z193" s="8"/>
      <c r="AA193" s="8"/>
      <c r="AB193" s="102"/>
      <c r="AC193" s="8"/>
      <c r="AD193" s="8"/>
      <c r="AE193" s="8"/>
      <c r="AF193" s="8"/>
      <c r="AG193" s="8"/>
      <c r="AH193" s="8"/>
      <c r="AI193" s="8"/>
      <c r="AJ193" s="8"/>
      <c r="AK193" s="8"/>
      <c r="AL193" s="8"/>
      <c r="AM193" s="8"/>
      <c r="AN193" s="8"/>
      <c r="AO193" s="8"/>
      <c r="AP193" s="8"/>
      <c r="AQ193" s="8"/>
      <c r="AR193" s="8"/>
      <c r="AS193" s="8"/>
      <c r="AT193" s="97"/>
      <c r="AV193" s="56"/>
      <c r="AW193" s="8"/>
      <c r="AX193" s="8"/>
      <c r="AY193" s="8"/>
      <c r="AZ193" s="8"/>
      <c r="BA193" s="8"/>
      <c r="BB193" s="8"/>
      <c r="BC193" s="8"/>
      <c r="BD193" s="102" t="str">
        <f t="shared" si="105"/>
        <v/>
      </c>
      <c r="BE193" s="56" t="str">
        <f t="shared" si="106"/>
        <v>DIPROXINE</v>
      </c>
      <c r="BF193" s="204" t="e">
        <f>IF(IF(BN$2="Catégorie",IF(BN$3="Toutes",SUMIFS('Étape 1 - à remplir'!$F$31:$F$400,'Étape 1 - à remplir'!$E$31:$E$400,MASQ2!BE193,'Étape 1 - à remplir'!$G$31:$G$400,"lots"),SUMIFS('Étape 1 - à remplir'!$F$31:$F$400,'Étape 1 - à remplir'!$E$31:$E$400,MASQ2!BE193,'Étape 1 - à remplir'!$C$31:$C$400,BN$3)),IF(BN$2="Âge",IF(BN$3="Tous",SUMIFS('Étape 1 - à remplir'!$F$31:$F$400,'Étape 1 - à remplir'!$E$31:$E$400,MASQ2!BE193,'Étape 1 - à remplir'!$G$31:$G$400,"lots"),SUMIFS('Étape 1 - à remplir'!$F$31:$F$400,'Étape 1 - à remplir'!$E$31:$E$400,MASQ2!BE193,'Étape 1 - à remplir'!$P$31:$P$400,BN$3,'Étape 1 - à remplir'!$G$31:$G$400,"lots")),IF(BN$2="Atelier",IF(BN$3="Tous",SUMIFS('Étape 1 - à remplir'!$F$31:$F$400,'Étape 1 - à remplir'!$E$31:$E$400,MASQ2!BE193,'Étape 1 - à remplir'!$G$31:$G$400,"lots"),SUMIFS('Étape 1 - à remplir'!$F$31:$F$400,'Étape 1 - à remplir'!$E$31:$E$400,MASQ2!BE193,'Étape 1 - à remplir'!$O$31:$O$400,BN$3,'Étape 1 - à remplir'!$G$31:$G$400,"lots")),IF(BN$2="Espèce",IF(BN$3="Tous",SUMIFS('Étape 1 - à remplir'!$F$31:$F$400,'Étape 1 - à remplir'!$E$31:$E$400,MASQ2!BE193,'Étape 1 - à remplir'!$G$31:$G$400,"lots"),SUMIFS('Étape 1 - à remplir'!$F$31:$F$400,'Étape 1 - à remplir'!$E$31:$E$400,MASQ2!BE193,'Étape 1 - à remplir'!$N$31:$N$400,BN$3,'Étape 1 - à remplir'!$G$31:$G$400,"lots"))))))=0,NA(),IF(BN$2="Catégorie",IF(BN$3="Toutes",SUMIFS('Étape 1 - à remplir'!$F$31:$F$400,'Étape 1 - à remplir'!$E$31:$E$400,MASQ2!BE193,'Étape 1 - à remplir'!$G$31:$G$400,"lots"),SUMIFS('Étape 1 - à remplir'!$F$31:$F$400,'Étape 1 - à remplir'!$E$31:$E$400,MASQ2!BE193,'Étape 1 - à remplir'!$C$31:$C$400,BN$3)),IF(BN$2="Âge",IF(BN$3="Tous",SUMIFS('Étape 1 - à remplir'!$F$31:$F$400,'Étape 1 - à remplir'!$E$31:$E$400,MASQ2!BE193,'Étape 1 - à remplir'!$G$31:$G$400,"lots"),SUMIFS('Étape 1 - à remplir'!$F$31:$F$400,'Étape 1 - à remplir'!$E$31:$E$400,MASQ2!BE193,'Étape 1 - à remplir'!$P$31:$P$400,BN$3,'Étape 1 - à remplir'!$G$31:$G$400,"lots")),IF(BN$2="Atelier",IF(BN$3="Tous",SUMIFS('Étape 1 - à remplir'!$F$31:$F$400,'Étape 1 - à remplir'!$E$31:$E$400,MASQ2!BE193,'Étape 1 - à remplir'!$G$31:$G$400,"lots"),SUMIFS('Étape 1 - à remplir'!$F$31:$F$400,'Étape 1 - à remplir'!$E$31:$E$400,MASQ2!BE193,'Étape 1 - à remplir'!$O$31:$O$400,BN$3,'Étape 1 - à remplir'!$G$31:$G$400,"lots")),IF(BN$2="Espèce",IF(BN$3="Tous",SUMIFS('Étape 1 - à remplir'!$F$31:$F$400,'Étape 1 - à remplir'!$E$31:$E$400,MASQ2!BE193,'Étape 1 - à remplir'!$G$31:$G$400,"lots"),SUMIFS('Étape 1 - à remplir'!$F$31:$F$400,'Étape 1 - à remplir'!$E$31:$E$400,MASQ2!BE193,'Étape 1 - à remplir'!$N$31:$N$400,BN$3,'Étape 1 - à remplir'!$G$31:$G$400,"lots")))))))</f>
        <v>#N/A</v>
      </c>
      <c r="BG193" s="204">
        <f t="shared" si="121"/>
        <v>0</v>
      </c>
      <c r="BH193" s="204" t="str">
        <f t="shared" si="107"/>
        <v>Sulfadiazine</v>
      </c>
      <c r="BI193" s="204" t="str">
        <f t="shared" si="108"/>
        <v>Triméthoprime</v>
      </c>
      <c r="BJ193" s="204" t="str">
        <f t="shared" si="109"/>
        <v/>
      </c>
      <c r="BK193" s="204" t="str">
        <f t="shared" si="110"/>
        <v>Sulfamides</v>
      </c>
      <c r="BL193" s="204" t="str">
        <f t="shared" si="111"/>
        <v>Trimethoprime</v>
      </c>
      <c r="BM193" s="97" t="str">
        <f t="shared" si="112"/>
        <v/>
      </c>
      <c r="BN193" s="78"/>
      <c r="BO193" s="78"/>
      <c r="BP193" s="77" t="str">
        <f ca="1"/>
        <v>DIPROXINE</v>
      </c>
      <c r="BQ193" s="79" t="e">
        <f ca="1"/>
        <v>#N/A</v>
      </c>
      <c r="BR193" s="102"/>
      <c r="BS193" s="8"/>
      <c r="BT193" s="8"/>
      <c r="BU193" s="8"/>
      <c r="BV193" s="8"/>
      <c r="BW193" s="8"/>
      <c r="BX193" s="8"/>
      <c r="BY193" s="8"/>
      <c r="BZ193" s="8"/>
      <c r="CA193" s="8"/>
      <c r="CB193" s="8"/>
      <c r="CC193" s="8"/>
      <c r="CD193" s="8"/>
      <c r="CE193" s="8"/>
      <c r="CF193" s="8"/>
      <c r="CG193" s="8"/>
      <c r="CH193" s="8"/>
      <c r="CI193" s="8"/>
      <c r="CJ193" s="8"/>
      <c r="CK193" s="8"/>
      <c r="CL193" s="8"/>
      <c r="CM193" s="8"/>
      <c r="CN193" s="8"/>
      <c r="CO193" s="97"/>
      <c r="CQ193" s="56"/>
      <c r="CR193" s="8"/>
      <c r="CS193" s="8"/>
      <c r="CT193" s="8"/>
      <c r="CU193" s="8"/>
      <c r="CV193" s="8"/>
      <c r="CW193" s="8"/>
      <c r="CX193" s="8"/>
      <c r="CY193" s="102" t="str">
        <f t="shared" si="113"/>
        <v/>
      </c>
      <c r="CZ193" s="56" t="str">
        <f t="shared" si="114"/>
        <v>DIPROXINE</v>
      </c>
      <c r="DA193" s="204" t="e">
        <f>IF(IF(DI$2="Catégorie",IF(DI$3="Toutes",SUMIFS('Étape 1 - à remplir'!$F$31:$F$400,'Étape 1 - à remplir'!$E$31:$E$400,MASQ2!CZ193,'Étape 1 - à remplir'!$G$31:$G$400,"kg"),SUMIFS('Étape 1 - à remplir'!$F$31:$F$400,'Étape 1 - à remplir'!$E$31:$E$400,MASQ2!CZ193,'Étape 1 - à remplir'!$C$31:$C$400,DI$3)),IF(DI$2="Âge",IF(DI$3="Tous",SUMIFS('Étape 1 - à remplir'!$F$31:$F$400,'Étape 1 - à remplir'!$E$31:$E$400,MASQ2!CZ193,'Étape 1 - à remplir'!$G$31:$G$400,"kg"),SUMIFS('Étape 1 - à remplir'!$F$31:$F$400,'Étape 1 - à remplir'!$E$31:$E$400,MASQ2!CZ193,'Étape 1 - à remplir'!$P$31:$P$400,DI$3,'Étape 1 - à remplir'!$G$31:$G$400,"kg")),IF(DI$2="Atelier",IF(DI$3="Tous",SUMIFS('Étape 1 - à remplir'!$F$31:$F$400,'Étape 1 - à remplir'!$E$31:$E$400,MASQ2!CZ193,'Étape 1 - à remplir'!$G$31:$G$400,"kg"),SUMIFS('Étape 1 - à remplir'!$F$31:$F$400,'Étape 1 - à remplir'!$E$31:$E$400,MASQ2!CZ193,'Étape 1 - à remplir'!$O$31:$O$400,DI$3,'Étape 1 - à remplir'!$G$31:$G$400,"kg")),IF(DI$2="Espèce",IF(DI$3="Tous",SUMIFS('Étape 1 - à remplir'!$F$31:$F$400,'Étape 1 - à remplir'!$E$31:$E$400,MASQ2!CZ193,'Étape 1 - à remplir'!$G$31:$G$400,"kg"),SUMIFS('Étape 1 - à remplir'!$F$31:$F$400,'Étape 1 - à remplir'!$E$31:$E$400,MASQ2!CZ193,'Étape 1 - à remplir'!$N$31:$N$400,DI$3,'Étape 1 - à remplir'!$G$31:$G$400,"kg"))))))=0,NA(),IF(DI$2="Catégorie",IF(DI$3="Toutes",SUMIFS('Étape 1 - à remplir'!$F$31:$F$400,'Étape 1 - à remplir'!$E$31:$E$400,MASQ2!CZ193,'Étape 1 - à remplir'!$G$31:$G$400,"kg"),SUMIFS('Étape 1 - à remplir'!$F$31:$F$400,'Étape 1 - à remplir'!$E$31:$E$400,MASQ2!CZ193,'Étape 1 - à remplir'!$C$31:$C$400,DI$3)),IF(DI$2="Âge",IF(DI$3="Tous",SUMIFS('Étape 1 - à remplir'!$F$31:$F$400,'Étape 1 - à remplir'!$E$31:$E$400,MASQ2!CZ193,'Étape 1 - à remplir'!$G$31:$G$400,"kg"),SUMIFS('Étape 1 - à remplir'!$F$31:$F$400,'Étape 1 - à remplir'!$E$31:$E$400,MASQ2!CZ193,'Étape 1 - à remplir'!$P$31:$P$400,DI$3,'Étape 1 - à remplir'!$G$31:$G$400,"kg")),IF(DI$2="Atelier",IF(DI$3="Tous",SUMIFS('Étape 1 - à remplir'!$F$31:$F$400,'Étape 1 - à remplir'!$E$31:$E$400,MASQ2!CZ193,'Étape 1 - à remplir'!$G$31:$G$400,"kg"),SUMIFS('Étape 1 - à remplir'!$F$31:$F$400,'Étape 1 - à remplir'!$E$31:$E$400,MASQ2!CZ193,'Étape 1 - à remplir'!$O$31:$O$400,DI$3,'Étape 1 - à remplir'!$G$31:$G$400,"kg")),IF(DI$2="Espèce",IF(DI$3="Tous",SUMIFS('Étape 1 - à remplir'!$F$31:$F$400,'Étape 1 - à remplir'!$E$31:$E$400,MASQ2!CZ193,'Étape 1 - à remplir'!$G$31:$G$400,"kg"),SUMIFS('Étape 1 - à remplir'!$F$31:$F$400,'Étape 1 - à remplir'!$E$31:$E$400,MASQ2!CZ193,'Étape 1 - à remplir'!$N$31:$N$400,DI$3,'Étape 1 - à remplir'!$G$31:$G$400,"kg")))))))</f>
        <v>#N/A</v>
      </c>
      <c r="DB193" s="104">
        <f t="shared" si="122"/>
        <v>0</v>
      </c>
      <c r="DC193" s="204" t="str">
        <f t="shared" si="115"/>
        <v>Sulfadiazine</v>
      </c>
      <c r="DD193" s="204" t="str">
        <f t="shared" si="116"/>
        <v>Triméthoprime</v>
      </c>
      <c r="DE193" s="204" t="str">
        <f t="shared" si="117"/>
        <v/>
      </c>
      <c r="DF193" s="204" t="str">
        <f t="shared" si="118"/>
        <v>Sulfamides</v>
      </c>
      <c r="DG193" s="204" t="str">
        <f t="shared" si="119"/>
        <v>Trimethoprime</v>
      </c>
      <c r="DH193" s="97" t="str">
        <f t="shared" si="120"/>
        <v/>
      </c>
      <c r="DI193" s="78"/>
      <c r="DJ193" s="78"/>
      <c r="DK193" s="77" t="str">
        <f ca="1"/>
        <v>DIPROXINE</v>
      </c>
      <c r="DL193" s="79" t="e">
        <f ca="1"/>
        <v>#N/A</v>
      </c>
      <c r="DM193" s="102"/>
      <c r="DN193" s="8"/>
      <c r="DO193" s="8"/>
      <c r="DP193" s="8"/>
      <c r="DQ193" s="8"/>
      <c r="DR193" s="8"/>
      <c r="DS193" s="8"/>
      <c r="DT193" s="8"/>
      <c r="DU193" s="8"/>
      <c r="DV193" s="8"/>
      <c r="DW193" s="8"/>
      <c r="DX193" s="8"/>
      <c r="DY193" s="8"/>
      <c r="DZ193" s="8"/>
      <c r="EA193" s="8"/>
      <c r="EB193" s="8"/>
      <c r="EC193" s="8"/>
      <c r="ED193" s="8"/>
      <c r="EE193" s="8"/>
      <c r="EF193" s="8"/>
      <c r="EG193" s="8"/>
      <c r="EH193" s="8"/>
      <c r="EI193" s="8"/>
      <c r="EJ193" s="97"/>
    </row>
    <row r="194" spans="1:140" x14ac:dyDescent="0.25">
      <c r="A194" s="56"/>
      <c r="B194" s="8"/>
      <c r="C194" s="8"/>
      <c r="D194" s="8"/>
      <c r="E194" s="8"/>
      <c r="F194" s="8"/>
      <c r="G194" s="8"/>
      <c r="H194" s="8"/>
      <c r="I194" s="102" t="str">
        <f>INDEX(Données_ATB!BE:BV,MATCH(MASQ2!J194,Données_ATB!BE:BE,0),18)</f>
        <v/>
      </c>
      <c r="J194" s="77" t="str">
        <f>Données_ATB!BE193</f>
        <v>DOPHALIN 400 MG/G POUDRE POUR ADMINISTRATION DANS L'EAU DE BOISSON</v>
      </c>
      <c r="K194" s="204" t="e">
        <f>IF(IF(S$2="Catégorie",IF(S$3="Toutes",SUMIFS('Étape 1 - à remplir'!$F$31:$F$400,'Étape 1 - à remplir'!$E$31:$E$400,MASQ2!J194,'Étape 1 - à remplir'!$G$31:$G$400,"animaux"),SUMIFS('Étape 1 - à remplir'!$F$31:$F$400,'Étape 1 - à remplir'!$E$31:$E$400,MASQ2!J194,'Étape 1 - à remplir'!$C$31:$C$400,S$3)),IF(S$2="Âge",IF(S$3="Tous",SUMIFS('Étape 1 - à remplir'!$F$31:$F$400,'Étape 1 - à remplir'!$E$31:$E$400,MASQ2!J194,'Étape 1 - à remplir'!$G$31:$G$400,"animaux"),SUMIFS('Étape 1 - à remplir'!$F$31:$F$400,'Étape 1 - à remplir'!$E$31:$E$400,MASQ2!J194,'Étape 1 - à remplir'!$P$31:$P$400,S$3)),IF(S$2="Atelier",IF(S$3="Tous",SUMIFS('Étape 1 - à remplir'!$F$31:$F$400,'Étape 1 - à remplir'!$E$31:$E$400,MASQ2!J194,'Étape 1 - à remplir'!$G$31:$G$400,"animaux"),SUMIFS('Étape 1 - à remplir'!$F$31:$F$400,'Étape 1 - à remplir'!$E$31:$E$400,MASQ2!J194,'Étape 1 - à remplir'!$O$31:$O$400,S$3)),IF(S$2="Espèce",IF(S$3="Tous",SUMIFS('Étape 1 - à remplir'!$F$31:$F$400,'Étape 1 - à remplir'!$E$31:$E$400,MASQ2!J194,'Étape 1 - à remplir'!$G$31:$G$400,"animaux"),SUMIFS('Étape 1 - à remplir'!$F$31:$F$400,'Étape 1 - à remplir'!$E$31:$E$400,MASQ2!J194,'Étape 1 - à remplir'!$N$31:$N$400,S$3))))))=0,NA(),IF(S$2="Catégorie",IF(S$3="Toutes",SUMIFS('Étape 1 - à remplir'!$F$31:$F$400,'Étape 1 - à remplir'!$E$31:$E$400,MASQ2!J194,'Étape 1 - à remplir'!$G$31:$G$400,"animaux"),SUMIFS('Étape 1 - à remplir'!$F$31:$F$400,'Étape 1 - à remplir'!$E$31:$E$400,MASQ2!J194,'Étape 1 - à remplir'!$C$31:$C$400,S$3)),IF(S$2="Âge",IF(S$3="Tous",SUMIFS('Étape 1 - à remplir'!$F$31:$F$400,'Étape 1 - à remplir'!$E$31:$E$400,MASQ2!J194,'Étape 1 - à remplir'!$G$31:$G$400,"animaux"),SUMIFS('Étape 1 - à remplir'!$F$31:$F$400,'Étape 1 - à remplir'!$E$31:$E$400,MASQ2!J194,'Étape 1 - à remplir'!$P$31:$P$400,S$3)),IF(S$2="Atelier",IF(S$3="Tous",SUMIFS('Étape 1 - à remplir'!$F$31:$F$400,'Étape 1 - à remplir'!$E$31:$E$400,MASQ2!J194,'Étape 1 - à remplir'!$G$31:$G$400,"animaux"),SUMIFS('Étape 1 - à remplir'!$F$31:$F$400,'Étape 1 - à remplir'!$E$31:$E$400,MASQ2!J194,'Étape 1 - à remplir'!$O$31:$O$400,S$3)),IF(S$2="Espèce",IF(S$3="Tous",SUMIFS('Étape 1 - à remplir'!$F$31:$F$400,'Étape 1 - à remplir'!$E$31:$E$400,MASQ2!J194,'Étape 1 - à remplir'!$G$31:$G$400,"animaux"),SUMIFS('Étape 1 - à remplir'!$F$31:$F$400,'Étape 1 - à remplir'!$E$31:$E$400,MASQ2!J194,'Étape 1 - à remplir'!$N$31:$N$400,S$3)))))))</f>
        <v>#N/A</v>
      </c>
      <c r="L194" s="97">
        <f t="shared" si="123"/>
        <v>0</v>
      </c>
      <c r="M194" s="56" t="str">
        <f>Données_ATB!BN193</f>
        <v>Lincomycine</v>
      </c>
      <c r="N194" s="204" t="str">
        <f>Données_ATB!BO193</f>
        <v/>
      </c>
      <c r="O194" s="97" t="str">
        <f>Données_ATB!BP193</f>
        <v/>
      </c>
      <c r="P194" s="77" t="str">
        <f>Données_ATB!BR193</f>
        <v>Lincosamides</v>
      </c>
      <c r="Q194" s="78" t="str">
        <f>Données_ATB!BS193</f>
        <v/>
      </c>
      <c r="R194" s="79" t="str">
        <f>Données_ATB!BT193</f>
        <v/>
      </c>
      <c r="S194" s="78"/>
      <c r="T194" s="78"/>
      <c r="U194" s="77" t="str">
        <f ca="1"/>
        <v>DOPHALIN 400 MG/G POUDRE POUR ADMINISTRATION DANS L'EAU DE BOISSON</v>
      </c>
      <c r="V194" s="79" t="e">
        <f ca="1"/>
        <v>#N/A</v>
      </c>
      <c r="W194" s="102"/>
      <c r="X194" s="8"/>
      <c r="Y194" s="8"/>
      <c r="Z194" s="8"/>
      <c r="AA194" s="8"/>
      <c r="AB194" s="102"/>
      <c r="AC194" s="8"/>
      <c r="AD194" s="8"/>
      <c r="AE194" s="8"/>
      <c r="AF194" s="8"/>
      <c r="AG194" s="8"/>
      <c r="AH194" s="8"/>
      <c r="AI194" s="8"/>
      <c r="AJ194" s="8"/>
      <c r="AK194" s="8"/>
      <c r="AL194" s="8"/>
      <c r="AM194" s="8"/>
      <c r="AN194" s="8"/>
      <c r="AO194" s="8"/>
      <c r="AP194" s="8"/>
      <c r="AQ194" s="8"/>
      <c r="AR194" s="8"/>
      <c r="AS194" s="8"/>
      <c r="AT194" s="97"/>
      <c r="AV194" s="56"/>
      <c r="AW194" s="8"/>
      <c r="AX194" s="8"/>
      <c r="AY194" s="8"/>
      <c r="AZ194" s="8"/>
      <c r="BA194" s="8"/>
      <c r="BB194" s="8"/>
      <c r="BC194" s="8"/>
      <c r="BD194" s="102" t="str">
        <f t="shared" si="105"/>
        <v/>
      </c>
      <c r="BE194" s="56" t="str">
        <f t="shared" si="106"/>
        <v>DOPHALIN 400 MG/G POUDRE POUR ADMINISTRATION DANS L'EAU DE BOISSON</v>
      </c>
      <c r="BF194" s="204" t="e">
        <f>IF(IF(BN$2="Catégorie",IF(BN$3="Toutes",SUMIFS('Étape 1 - à remplir'!$F$31:$F$400,'Étape 1 - à remplir'!$E$31:$E$400,MASQ2!BE194,'Étape 1 - à remplir'!$G$31:$G$400,"lots"),SUMIFS('Étape 1 - à remplir'!$F$31:$F$400,'Étape 1 - à remplir'!$E$31:$E$400,MASQ2!BE194,'Étape 1 - à remplir'!$C$31:$C$400,BN$3)),IF(BN$2="Âge",IF(BN$3="Tous",SUMIFS('Étape 1 - à remplir'!$F$31:$F$400,'Étape 1 - à remplir'!$E$31:$E$400,MASQ2!BE194,'Étape 1 - à remplir'!$G$31:$G$400,"lots"),SUMIFS('Étape 1 - à remplir'!$F$31:$F$400,'Étape 1 - à remplir'!$E$31:$E$400,MASQ2!BE194,'Étape 1 - à remplir'!$P$31:$P$400,BN$3,'Étape 1 - à remplir'!$G$31:$G$400,"lots")),IF(BN$2="Atelier",IF(BN$3="Tous",SUMIFS('Étape 1 - à remplir'!$F$31:$F$400,'Étape 1 - à remplir'!$E$31:$E$400,MASQ2!BE194,'Étape 1 - à remplir'!$G$31:$G$400,"lots"),SUMIFS('Étape 1 - à remplir'!$F$31:$F$400,'Étape 1 - à remplir'!$E$31:$E$400,MASQ2!BE194,'Étape 1 - à remplir'!$O$31:$O$400,BN$3,'Étape 1 - à remplir'!$G$31:$G$400,"lots")),IF(BN$2="Espèce",IF(BN$3="Tous",SUMIFS('Étape 1 - à remplir'!$F$31:$F$400,'Étape 1 - à remplir'!$E$31:$E$400,MASQ2!BE194,'Étape 1 - à remplir'!$G$31:$G$400,"lots"),SUMIFS('Étape 1 - à remplir'!$F$31:$F$400,'Étape 1 - à remplir'!$E$31:$E$400,MASQ2!BE194,'Étape 1 - à remplir'!$N$31:$N$400,BN$3,'Étape 1 - à remplir'!$G$31:$G$400,"lots"))))))=0,NA(),IF(BN$2="Catégorie",IF(BN$3="Toutes",SUMIFS('Étape 1 - à remplir'!$F$31:$F$400,'Étape 1 - à remplir'!$E$31:$E$400,MASQ2!BE194,'Étape 1 - à remplir'!$G$31:$G$400,"lots"),SUMIFS('Étape 1 - à remplir'!$F$31:$F$400,'Étape 1 - à remplir'!$E$31:$E$400,MASQ2!BE194,'Étape 1 - à remplir'!$C$31:$C$400,BN$3)),IF(BN$2="Âge",IF(BN$3="Tous",SUMIFS('Étape 1 - à remplir'!$F$31:$F$400,'Étape 1 - à remplir'!$E$31:$E$400,MASQ2!BE194,'Étape 1 - à remplir'!$G$31:$G$400,"lots"),SUMIFS('Étape 1 - à remplir'!$F$31:$F$400,'Étape 1 - à remplir'!$E$31:$E$400,MASQ2!BE194,'Étape 1 - à remplir'!$P$31:$P$400,BN$3,'Étape 1 - à remplir'!$G$31:$G$400,"lots")),IF(BN$2="Atelier",IF(BN$3="Tous",SUMIFS('Étape 1 - à remplir'!$F$31:$F$400,'Étape 1 - à remplir'!$E$31:$E$400,MASQ2!BE194,'Étape 1 - à remplir'!$G$31:$G$400,"lots"),SUMIFS('Étape 1 - à remplir'!$F$31:$F$400,'Étape 1 - à remplir'!$E$31:$E$400,MASQ2!BE194,'Étape 1 - à remplir'!$O$31:$O$400,BN$3,'Étape 1 - à remplir'!$G$31:$G$400,"lots")),IF(BN$2="Espèce",IF(BN$3="Tous",SUMIFS('Étape 1 - à remplir'!$F$31:$F$400,'Étape 1 - à remplir'!$E$31:$E$400,MASQ2!BE194,'Étape 1 - à remplir'!$G$31:$G$400,"lots"),SUMIFS('Étape 1 - à remplir'!$F$31:$F$400,'Étape 1 - à remplir'!$E$31:$E$400,MASQ2!BE194,'Étape 1 - à remplir'!$N$31:$N$400,BN$3,'Étape 1 - à remplir'!$G$31:$G$400,"lots")))))))</f>
        <v>#N/A</v>
      </c>
      <c r="BG194" s="204">
        <f t="shared" si="121"/>
        <v>0</v>
      </c>
      <c r="BH194" s="204" t="str">
        <f t="shared" si="107"/>
        <v>Lincomycine</v>
      </c>
      <c r="BI194" s="204" t="str">
        <f t="shared" si="108"/>
        <v/>
      </c>
      <c r="BJ194" s="204" t="str">
        <f t="shared" si="109"/>
        <v/>
      </c>
      <c r="BK194" s="204" t="str">
        <f t="shared" si="110"/>
        <v>Lincosamides</v>
      </c>
      <c r="BL194" s="204" t="str">
        <f t="shared" si="111"/>
        <v/>
      </c>
      <c r="BM194" s="97" t="str">
        <f t="shared" si="112"/>
        <v/>
      </c>
      <c r="BN194" s="78"/>
      <c r="BO194" s="78"/>
      <c r="BP194" s="77" t="str">
        <f ca="1"/>
        <v>DOPHALIN 400 MG/G POUDRE POUR ADMINISTRATION DANS L'EAU DE BOISSON</v>
      </c>
      <c r="BQ194" s="79" t="e">
        <f ca="1"/>
        <v>#N/A</v>
      </c>
      <c r="BR194" s="102"/>
      <c r="BS194" s="8"/>
      <c r="BT194" s="8"/>
      <c r="BU194" s="8"/>
      <c r="BV194" s="8"/>
      <c r="BW194" s="8"/>
      <c r="BX194" s="8"/>
      <c r="BY194" s="8"/>
      <c r="BZ194" s="8"/>
      <c r="CA194" s="8"/>
      <c r="CB194" s="8"/>
      <c r="CC194" s="8"/>
      <c r="CD194" s="8"/>
      <c r="CE194" s="8"/>
      <c r="CF194" s="8"/>
      <c r="CG194" s="8"/>
      <c r="CH194" s="8"/>
      <c r="CI194" s="8"/>
      <c r="CJ194" s="8"/>
      <c r="CK194" s="8"/>
      <c r="CL194" s="8"/>
      <c r="CM194" s="8"/>
      <c r="CN194" s="8"/>
      <c r="CO194" s="97"/>
      <c r="CQ194" s="56"/>
      <c r="CR194" s="8"/>
      <c r="CS194" s="8"/>
      <c r="CT194" s="8"/>
      <c r="CU194" s="8"/>
      <c r="CV194" s="8"/>
      <c r="CW194" s="8"/>
      <c r="CX194" s="8"/>
      <c r="CY194" s="102" t="str">
        <f t="shared" si="113"/>
        <v/>
      </c>
      <c r="CZ194" s="56" t="str">
        <f t="shared" si="114"/>
        <v>DOPHALIN 400 MG/G POUDRE POUR ADMINISTRATION DANS L'EAU DE BOISSON</v>
      </c>
      <c r="DA194" s="204" t="e">
        <f>IF(IF(DI$2="Catégorie",IF(DI$3="Toutes",SUMIFS('Étape 1 - à remplir'!$F$31:$F$400,'Étape 1 - à remplir'!$E$31:$E$400,MASQ2!CZ194,'Étape 1 - à remplir'!$G$31:$G$400,"kg"),SUMIFS('Étape 1 - à remplir'!$F$31:$F$400,'Étape 1 - à remplir'!$E$31:$E$400,MASQ2!CZ194,'Étape 1 - à remplir'!$C$31:$C$400,DI$3)),IF(DI$2="Âge",IF(DI$3="Tous",SUMIFS('Étape 1 - à remplir'!$F$31:$F$400,'Étape 1 - à remplir'!$E$31:$E$400,MASQ2!CZ194,'Étape 1 - à remplir'!$G$31:$G$400,"kg"),SUMIFS('Étape 1 - à remplir'!$F$31:$F$400,'Étape 1 - à remplir'!$E$31:$E$400,MASQ2!CZ194,'Étape 1 - à remplir'!$P$31:$P$400,DI$3,'Étape 1 - à remplir'!$G$31:$G$400,"kg")),IF(DI$2="Atelier",IF(DI$3="Tous",SUMIFS('Étape 1 - à remplir'!$F$31:$F$400,'Étape 1 - à remplir'!$E$31:$E$400,MASQ2!CZ194,'Étape 1 - à remplir'!$G$31:$G$400,"kg"),SUMIFS('Étape 1 - à remplir'!$F$31:$F$400,'Étape 1 - à remplir'!$E$31:$E$400,MASQ2!CZ194,'Étape 1 - à remplir'!$O$31:$O$400,DI$3,'Étape 1 - à remplir'!$G$31:$G$400,"kg")),IF(DI$2="Espèce",IF(DI$3="Tous",SUMIFS('Étape 1 - à remplir'!$F$31:$F$400,'Étape 1 - à remplir'!$E$31:$E$400,MASQ2!CZ194,'Étape 1 - à remplir'!$G$31:$G$400,"kg"),SUMIFS('Étape 1 - à remplir'!$F$31:$F$400,'Étape 1 - à remplir'!$E$31:$E$400,MASQ2!CZ194,'Étape 1 - à remplir'!$N$31:$N$400,DI$3,'Étape 1 - à remplir'!$G$31:$G$400,"kg"))))))=0,NA(),IF(DI$2="Catégorie",IF(DI$3="Toutes",SUMIFS('Étape 1 - à remplir'!$F$31:$F$400,'Étape 1 - à remplir'!$E$31:$E$400,MASQ2!CZ194,'Étape 1 - à remplir'!$G$31:$G$400,"kg"),SUMIFS('Étape 1 - à remplir'!$F$31:$F$400,'Étape 1 - à remplir'!$E$31:$E$400,MASQ2!CZ194,'Étape 1 - à remplir'!$C$31:$C$400,DI$3)),IF(DI$2="Âge",IF(DI$3="Tous",SUMIFS('Étape 1 - à remplir'!$F$31:$F$400,'Étape 1 - à remplir'!$E$31:$E$400,MASQ2!CZ194,'Étape 1 - à remplir'!$G$31:$G$400,"kg"),SUMIFS('Étape 1 - à remplir'!$F$31:$F$400,'Étape 1 - à remplir'!$E$31:$E$400,MASQ2!CZ194,'Étape 1 - à remplir'!$P$31:$P$400,DI$3,'Étape 1 - à remplir'!$G$31:$G$400,"kg")),IF(DI$2="Atelier",IF(DI$3="Tous",SUMIFS('Étape 1 - à remplir'!$F$31:$F$400,'Étape 1 - à remplir'!$E$31:$E$400,MASQ2!CZ194,'Étape 1 - à remplir'!$G$31:$G$400,"kg"),SUMIFS('Étape 1 - à remplir'!$F$31:$F$400,'Étape 1 - à remplir'!$E$31:$E$400,MASQ2!CZ194,'Étape 1 - à remplir'!$O$31:$O$400,DI$3,'Étape 1 - à remplir'!$G$31:$G$400,"kg")),IF(DI$2="Espèce",IF(DI$3="Tous",SUMIFS('Étape 1 - à remplir'!$F$31:$F$400,'Étape 1 - à remplir'!$E$31:$E$400,MASQ2!CZ194,'Étape 1 - à remplir'!$G$31:$G$400,"kg"),SUMIFS('Étape 1 - à remplir'!$F$31:$F$400,'Étape 1 - à remplir'!$E$31:$E$400,MASQ2!CZ194,'Étape 1 - à remplir'!$N$31:$N$400,DI$3,'Étape 1 - à remplir'!$G$31:$G$400,"kg")))))))</f>
        <v>#N/A</v>
      </c>
      <c r="DB194" s="104">
        <f t="shared" si="122"/>
        <v>0</v>
      </c>
      <c r="DC194" s="204" t="str">
        <f t="shared" si="115"/>
        <v>Lincomycine</v>
      </c>
      <c r="DD194" s="204" t="str">
        <f t="shared" si="116"/>
        <v/>
      </c>
      <c r="DE194" s="204" t="str">
        <f t="shared" si="117"/>
        <v/>
      </c>
      <c r="DF194" s="204" t="str">
        <f t="shared" si="118"/>
        <v>Lincosamides</v>
      </c>
      <c r="DG194" s="204" t="str">
        <f t="shared" si="119"/>
        <v/>
      </c>
      <c r="DH194" s="97" t="str">
        <f t="shared" si="120"/>
        <v/>
      </c>
      <c r="DI194" s="78"/>
      <c r="DJ194" s="78"/>
      <c r="DK194" s="77" t="str">
        <f ca="1"/>
        <v>DOPHALIN 400 MG/G POUDRE POUR ADMINISTRATION DANS L'EAU DE BOISSON</v>
      </c>
      <c r="DL194" s="79" t="e">
        <f ca="1"/>
        <v>#N/A</v>
      </c>
      <c r="DM194" s="102"/>
      <c r="DN194" s="8"/>
      <c r="DO194" s="8"/>
      <c r="DP194" s="8"/>
      <c r="DQ194" s="8"/>
      <c r="DR194" s="8"/>
      <c r="DS194" s="8"/>
      <c r="DT194" s="8"/>
      <c r="DU194" s="8"/>
      <c r="DV194" s="8"/>
      <c r="DW194" s="8"/>
      <c r="DX194" s="8"/>
      <c r="DY194" s="8"/>
      <c r="DZ194" s="8"/>
      <c r="EA194" s="8"/>
      <c r="EB194" s="8"/>
      <c r="EC194" s="8"/>
      <c r="ED194" s="8"/>
      <c r="EE194" s="8"/>
      <c r="EF194" s="8"/>
      <c r="EG194" s="8"/>
      <c r="EH194" s="8"/>
      <c r="EI194" s="8"/>
      <c r="EJ194" s="97"/>
    </row>
    <row r="195" spans="1:140" x14ac:dyDescent="0.25">
      <c r="A195" s="56"/>
      <c r="B195" s="8"/>
      <c r="C195" s="8"/>
      <c r="D195" s="8"/>
      <c r="E195" s="8"/>
      <c r="F195" s="8"/>
      <c r="G195" s="8"/>
      <c r="H195" s="8"/>
      <c r="I195" s="102" t="str">
        <f>INDEX(Données_ATB!BE:BV,MATCH(MASQ2!J195,Données_ATB!BE:BE,0),18)</f>
        <v/>
      </c>
      <c r="J195" s="77" t="str">
        <f>Données_ATB!BE194</f>
        <v>DOXATIB 433 MG/G POUDRE POUR ADMINISTRATION DANS L'EAU DE BOISSON POUR PORCS ET POULETS</v>
      </c>
      <c r="K195" s="204" t="e">
        <f>IF(IF(S$2="Catégorie",IF(S$3="Toutes",SUMIFS('Étape 1 - à remplir'!$F$31:$F$400,'Étape 1 - à remplir'!$E$31:$E$400,MASQ2!J195,'Étape 1 - à remplir'!$G$31:$G$400,"animaux"),SUMIFS('Étape 1 - à remplir'!$F$31:$F$400,'Étape 1 - à remplir'!$E$31:$E$400,MASQ2!J195,'Étape 1 - à remplir'!$C$31:$C$400,S$3)),IF(S$2="Âge",IF(S$3="Tous",SUMIFS('Étape 1 - à remplir'!$F$31:$F$400,'Étape 1 - à remplir'!$E$31:$E$400,MASQ2!J195,'Étape 1 - à remplir'!$G$31:$G$400,"animaux"),SUMIFS('Étape 1 - à remplir'!$F$31:$F$400,'Étape 1 - à remplir'!$E$31:$E$400,MASQ2!J195,'Étape 1 - à remplir'!$P$31:$P$400,S$3)),IF(S$2="Atelier",IF(S$3="Tous",SUMIFS('Étape 1 - à remplir'!$F$31:$F$400,'Étape 1 - à remplir'!$E$31:$E$400,MASQ2!J195,'Étape 1 - à remplir'!$G$31:$G$400,"animaux"),SUMIFS('Étape 1 - à remplir'!$F$31:$F$400,'Étape 1 - à remplir'!$E$31:$E$400,MASQ2!J195,'Étape 1 - à remplir'!$O$31:$O$400,S$3)),IF(S$2="Espèce",IF(S$3="Tous",SUMIFS('Étape 1 - à remplir'!$F$31:$F$400,'Étape 1 - à remplir'!$E$31:$E$400,MASQ2!J195,'Étape 1 - à remplir'!$G$31:$G$400,"animaux"),SUMIFS('Étape 1 - à remplir'!$F$31:$F$400,'Étape 1 - à remplir'!$E$31:$E$400,MASQ2!J195,'Étape 1 - à remplir'!$N$31:$N$400,S$3))))))=0,NA(),IF(S$2="Catégorie",IF(S$3="Toutes",SUMIFS('Étape 1 - à remplir'!$F$31:$F$400,'Étape 1 - à remplir'!$E$31:$E$400,MASQ2!J195,'Étape 1 - à remplir'!$G$31:$G$400,"animaux"),SUMIFS('Étape 1 - à remplir'!$F$31:$F$400,'Étape 1 - à remplir'!$E$31:$E$400,MASQ2!J195,'Étape 1 - à remplir'!$C$31:$C$400,S$3)),IF(S$2="Âge",IF(S$3="Tous",SUMIFS('Étape 1 - à remplir'!$F$31:$F$400,'Étape 1 - à remplir'!$E$31:$E$400,MASQ2!J195,'Étape 1 - à remplir'!$G$31:$G$400,"animaux"),SUMIFS('Étape 1 - à remplir'!$F$31:$F$400,'Étape 1 - à remplir'!$E$31:$E$400,MASQ2!J195,'Étape 1 - à remplir'!$P$31:$P$400,S$3)),IF(S$2="Atelier",IF(S$3="Tous",SUMIFS('Étape 1 - à remplir'!$F$31:$F$400,'Étape 1 - à remplir'!$E$31:$E$400,MASQ2!J195,'Étape 1 - à remplir'!$G$31:$G$400,"animaux"),SUMIFS('Étape 1 - à remplir'!$F$31:$F$400,'Étape 1 - à remplir'!$E$31:$E$400,MASQ2!J195,'Étape 1 - à remplir'!$O$31:$O$400,S$3)),IF(S$2="Espèce",IF(S$3="Tous",SUMIFS('Étape 1 - à remplir'!$F$31:$F$400,'Étape 1 - à remplir'!$E$31:$E$400,MASQ2!J195,'Étape 1 - à remplir'!$G$31:$G$400,"animaux"),SUMIFS('Étape 1 - à remplir'!$F$31:$F$400,'Étape 1 - à remplir'!$E$31:$E$400,MASQ2!J195,'Étape 1 - à remplir'!$N$31:$N$400,S$3)))))))</f>
        <v>#N/A</v>
      </c>
      <c r="L195" s="97">
        <f t="shared" si="123"/>
        <v>0</v>
      </c>
      <c r="M195" s="56" t="str">
        <f>Données_ATB!BN194</f>
        <v>Doxycycline</v>
      </c>
      <c r="N195" s="204" t="str">
        <f>Données_ATB!BO194</f>
        <v/>
      </c>
      <c r="O195" s="97" t="str">
        <f>Données_ATB!BP194</f>
        <v/>
      </c>
      <c r="P195" s="77" t="str">
        <f>Données_ATB!BR194</f>
        <v>Tetracyclines</v>
      </c>
      <c r="Q195" s="78" t="str">
        <f>Données_ATB!BS194</f>
        <v/>
      </c>
      <c r="R195" s="79" t="str">
        <f>Données_ATB!BT194</f>
        <v/>
      </c>
      <c r="S195" s="78"/>
      <c r="T195" s="78"/>
      <c r="U195" s="77" t="str">
        <f ca="1"/>
        <v>DOXATIB 433 MG/G POUDRE POUR ADMINISTRATION DANS L'EAU DE BOISSON POUR PORCS ET POULETS</v>
      </c>
      <c r="V195" s="79" t="e">
        <f ca="1"/>
        <v>#N/A</v>
      </c>
      <c r="W195" s="102"/>
      <c r="X195" s="8"/>
      <c r="Y195" s="8"/>
      <c r="Z195" s="8"/>
      <c r="AA195" s="8"/>
      <c r="AB195" s="102"/>
      <c r="AC195" s="8"/>
      <c r="AD195" s="8"/>
      <c r="AE195" s="8"/>
      <c r="AF195" s="8"/>
      <c r="AG195" s="8"/>
      <c r="AH195" s="8"/>
      <c r="AI195" s="8"/>
      <c r="AJ195" s="8"/>
      <c r="AK195" s="8"/>
      <c r="AL195" s="8"/>
      <c r="AM195" s="8"/>
      <c r="AN195" s="8"/>
      <c r="AO195" s="8"/>
      <c r="AP195" s="8"/>
      <c r="AQ195" s="8"/>
      <c r="AR195" s="8"/>
      <c r="AS195" s="8"/>
      <c r="AT195" s="97"/>
      <c r="AV195" s="56"/>
      <c r="AW195" s="8"/>
      <c r="AX195" s="8"/>
      <c r="AY195" s="8"/>
      <c r="AZ195" s="8"/>
      <c r="BA195" s="8"/>
      <c r="BB195" s="8"/>
      <c r="BC195" s="8"/>
      <c r="BD195" s="102" t="str">
        <f t="shared" si="105"/>
        <v/>
      </c>
      <c r="BE195" s="56" t="str">
        <f t="shared" si="106"/>
        <v>DOXATIB 433 MG/G POUDRE POUR ADMINISTRATION DANS L'EAU DE BOISSON POUR PORCS ET POULETS</v>
      </c>
      <c r="BF195" s="204" t="e">
        <f>IF(IF(BN$2="Catégorie",IF(BN$3="Toutes",SUMIFS('Étape 1 - à remplir'!$F$31:$F$400,'Étape 1 - à remplir'!$E$31:$E$400,MASQ2!BE195,'Étape 1 - à remplir'!$G$31:$G$400,"lots"),SUMIFS('Étape 1 - à remplir'!$F$31:$F$400,'Étape 1 - à remplir'!$E$31:$E$400,MASQ2!BE195,'Étape 1 - à remplir'!$C$31:$C$400,BN$3)),IF(BN$2="Âge",IF(BN$3="Tous",SUMIFS('Étape 1 - à remplir'!$F$31:$F$400,'Étape 1 - à remplir'!$E$31:$E$400,MASQ2!BE195,'Étape 1 - à remplir'!$G$31:$G$400,"lots"),SUMIFS('Étape 1 - à remplir'!$F$31:$F$400,'Étape 1 - à remplir'!$E$31:$E$400,MASQ2!BE195,'Étape 1 - à remplir'!$P$31:$P$400,BN$3,'Étape 1 - à remplir'!$G$31:$G$400,"lots")),IF(BN$2="Atelier",IF(BN$3="Tous",SUMIFS('Étape 1 - à remplir'!$F$31:$F$400,'Étape 1 - à remplir'!$E$31:$E$400,MASQ2!BE195,'Étape 1 - à remplir'!$G$31:$G$400,"lots"),SUMIFS('Étape 1 - à remplir'!$F$31:$F$400,'Étape 1 - à remplir'!$E$31:$E$400,MASQ2!BE195,'Étape 1 - à remplir'!$O$31:$O$400,BN$3,'Étape 1 - à remplir'!$G$31:$G$400,"lots")),IF(BN$2="Espèce",IF(BN$3="Tous",SUMIFS('Étape 1 - à remplir'!$F$31:$F$400,'Étape 1 - à remplir'!$E$31:$E$400,MASQ2!BE195,'Étape 1 - à remplir'!$G$31:$G$400,"lots"),SUMIFS('Étape 1 - à remplir'!$F$31:$F$400,'Étape 1 - à remplir'!$E$31:$E$400,MASQ2!BE195,'Étape 1 - à remplir'!$N$31:$N$400,BN$3,'Étape 1 - à remplir'!$G$31:$G$400,"lots"))))))=0,NA(),IF(BN$2="Catégorie",IF(BN$3="Toutes",SUMIFS('Étape 1 - à remplir'!$F$31:$F$400,'Étape 1 - à remplir'!$E$31:$E$400,MASQ2!BE195,'Étape 1 - à remplir'!$G$31:$G$400,"lots"),SUMIFS('Étape 1 - à remplir'!$F$31:$F$400,'Étape 1 - à remplir'!$E$31:$E$400,MASQ2!BE195,'Étape 1 - à remplir'!$C$31:$C$400,BN$3)),IF(BN$2="Âge",IF(BN$3="Tous",SUMIFS('Étape 1 - à remplir'!$F$31:$F$400,'Étape 1 - à remplir'!$E$31:$E$400,MASQ2!BE195,'Étape 1 - à remplir'!$G$31:$G$400,"lots"),SUMIFS('Étape 1 - à remplir'!$F$31:$F$400,'Étape 1 - à remplir'!$E$31:$E$400,MASQ2!BE195,'Étape 1 - à remplir'!$P$31:$P$400,BN$3,'Étape 1 - à remplir'!$G$31:$G$400,"lots")),IF(BN$2="Atelier",IF(BN$3="Tous",SUMIFS('Étape 1 - à remplir'!$F$31:$F$400,'Étape 1 - à remplir'!$E$31:$E$400,MASQ2!BE195,'Étape 1 - à remplir'!$G$31:$G$400,"lots"),SUMIFS('Étape 1 - à remplir'!$F$31:$F$400,'Étape 1 - à remplir'!$E$31:$E$400,MASQ2!BE195,'Étape 1 - à remplir'!$O$31:$O$400,BN$3,'Étape 1 - à remplir'!$G$31:$G$400,"lots")),IF(BN$2="Espèce",IF(BN$3="Tous",SUMIFS('Étape 1 - à remplir'!$F$31:$F$400,'Étape 1 - à remplir'!$E$31:$E$400,MASQ2!BE195,'Étape 1 - à remplir'!$G$31:$G$400,"lots"),SUMIFS('Étape 1 - à remplir'!$F$31:$F$400,'Étape 1 - à remplir'!$E$31:$E$400,MASQ2!BE195,'Étape 1 - à remplir'!$N$31:$N$400,BN$3,'Étape 1 - à remplir'!$G$31:$G$400,"lots")))))))</f>
        <v>#N/A</v>
      </c>
      <c r="BG195" s="204">
        <f t="shared" si="121"/>
        <v>0</v>
      </c>
      <c r="BH195" s="204" t="str">
        <f t="shared" si="107"/>
        <v>Doxycycline</v>
      </c>
      <c r="BI195" s="204" t="str">
        <f t="shared" si="108"/>
        <v/>
      </c>
      <c r="BJ195" s="204" t="str">
        <f t="shared" si="109"/>
        <v/>
      </c>
      <c r="BK195" s="204" t="str">
        <f t="shared" si="110"/>
        <v>Tetracyclines</v>
      </c>
      <c r="BL195" s="204" t="str">
        <f t="shared" si="111"/>
        <v/>
      </c>
      <c r="BM195" s="97" t="str">
        <f t="shared" si="112"/>
        <v/>
      </c>
      <c r="BN195" s="78"/>
      <c r="BO195" s="78"/>
      <c r="BP195" s="77" t="str">
        <f ca="1"/>
        <v>DOXATIB 433 MG/G POUDRE POUR ADMINISTRATION DANS L'EAU DE BOISSON POUR PORCS ET POULETS</v>
      </c>
      <c r="BQ195" s="79" t="e">
        <f ca="1"/>
        <v>#N/A</v>
      </c>
      <c r="BR195" s="102"/>
      <c r="BS195" s="8"/>
      <c r="BT195" s="8"/>
      <c r="BU195" s="8"/>
      <c r="BV195" s="8"/>
      <c r="BW195" s="8"/>
      <c r="BX195" s="8"/>
      <c r="BY195" s="8"/>
      <c r="BZ195" s="8"/>
      <c r="CA195" s="8"/>
      <c r="CB195" s="8"/>
      <c r="CC195" s="8"/>
      <c r="CD195" s="8"/>
      <c r="CE195" s="8"/>
      <c r="CF195" s="8"/>
      <c r="CG195" s="8"/>
      <c r="CH195" s="8"/>
      <c r="CI195" s="8"/>
      <c r="CJ195" s="8"/>
      <c r="CK195" s="8"/>
      <c r="CL195" s="8"/>
      <c r="CM195" s="8"/>
      <c r="CN195" s="8"/>
      <c r="CO195" s="97"/>
      <c r="CQ195" s="56"/>
      <c r="CR195" s="8"/>
      <c r="CS195" s="8"/>
      <c r="CT195" s="8"/>
      <c r="CU195" s="8"/>
      <c r="CV195" s="8"/>
      <c r="CW195" s="8"/>
      <c r="CX195" s="8"/>
      <c r="CY195" s="102" t="str">
        <f t="shared" si="113"/>
        <v/>
      </c>
      <c r="CZ195" s="56" t="str">
        <f t="shared" si="114"/>
        <v>DOXATIB 433 MG/G POUDRE POUR ADMINISTRATION DANS L'EAU DE BOISSON POUR PORCS ET POULETS</v>
      </c>
      <c r="DA195" s="204" t="e">
        <f>IF(IF(DI$2="Catégorie",IF(DI$3="Toutes",SUMIFS('Étape 1 - à remplir'!$F$31:$F$400,'Étape 1 - à remplir'!$E$31:$E$400,MASQ2!CZ195,'Étape 1 - à remplir'!$G$31:$G$400,"kg"),SUMIFS('Étape 1 - à remplir'!$F$31:$F$400,'Étape 1 - à remplir'!$E$31:$E$400,MASQ2!CZ195,'Étape 1 - à remplir'!$C$31:$C$400,DI$3)),IF(DI$2="Âge",IF(DI$3="Tous",SUMIFS('Étape 1 - à remplir'!$F$31:$F$400,'Étape 1 - à remplir'!$E$31:$E$400,MASQ2!CZ195,'Étape 1 - à remplir'!$G$31:$G$400,"kg"),SUMIFS('Étape 1 - à remplir'!$F$31:$F$400,'Étape 1 - à remplir'!$E$31:$E$400,MASQ2!CZ195,'Étape 1 - à remplir'!$P$31:$P$400,DI$3,'Étape 1 - à remplir'!$G$31:$G$400,"kg")),IF(DI$2="Atelier",IF(DI$3="Tous",SUMIFS('Étape 1 - à remplir'!$F$31:$F$400,'Étape 1 - à remplir'!$E$31:$E$400,MASQ2!CZ195,'Étape 1 - à remplir'!$G$31:$G$400,"kg"),SUMIFS('Étape 1 - à remplir'!$F$31:$F$400,'Étape 1 - à remplir'!$E$31:$E$400,MASQ2!CZ195,'Étape 1 - à remplir'!$O$31:$O$400,DI$3,'Étape 1 - à remplir'!$G$31:$G$400,"kg")),IF(DI$2="Espèce",IF(DI$3="Tous",SUMIFS('Étape 1 - à remplir'!$F$31:$F$400,'Étape 1 - à remplir'!$E$31:$E$400,MASQ2!CZ195,'Étape 1 - à remplir'!$G$31:$G$400,"kg"),SUMIFS('Étape 1 - à remplir'!$F$31:$F$400,'Étape 1 - à remplir'!$E$31:$E$400,MASQ2!CZ195,'Étape 1 - à remplir'!$N$31:$N$400,DI$3,'Étape 1 - à remplir'!$G$31:$G$400,"kg"))))))=0,NA(),IF(DI$2="Catégorie",IF(DI$3="Toutes",SUMIFS('Étape 1 - à remplir'!$F$31:$F$400,'Étape 1 - à remplir'!$E$31:$E$400,MASQ2!CZ195,'Étape 1 - à remplir'!$G$31:$G$400,"kg"),SUMIFS('Étape 1 - à remplir'!$F$31:$F$400,'Étape 1 - à remplir'!$E$31:$E$400,MASQ2!CZ195,'Étape 1 - à remplir'!$C$31:$C$400,DI$3)),IF(DI$2="Âge",IF(DI$3="Tous",SUMIFS('Étape 1 - à remplir'!$F$31:$F$400,'Étape 1 - à remplir'!$E$31:$E$400,MASQ2!CZ195,'Étape 1 - à remplir'!$G$31:$G$400,"kg"),SUMIFS('Étape 1 - à remplir'!$F$31:$F$400,'Étape 1 - à remplir'!$E$31:$E$400,MASQ2!CZ195,'Étape 1 - à remplir'!$P$31:$P$400,DI$3,'Étape 1 - à remplir'!$G$31:$G$400,"kg")),IF(DI$2="Atelier",IF(DI$3="Tous",SUMIFS('Étape 1 - à remplir'!$F$31:$F$400,'Étape 1 - à remplir'!$E$31:$E$400,MASQ2!CZ195,'Étape 1 - à remplir'!$G$31:$G$400,"kg"),SUMIFS('Étape 1 - à remplir'!$F$31:$F$400,'Étape 1 - à remplir'!$E$31:$E$400,MASQ2!CZ195,'Étape 1 - à remplir'!$O$31:$O$400,DI$3,'Étape 1 - à remplir'!$G$31:$G$400,"kg")),IF(DI$2="Espèce",IF(DI$3="Tous",SUMIFS('Étape 1 - à remplir'!$F$31:$F$400,'Étape 1 - à remplir'!$E$31:$E$400,MASQ2!CZ195,'Étape 1 - à remplir'!$G$31:$G$400,"kg"),SUMIFS('Étape 1 - à remplir'!$F$31:$F$400,'Étape 1 - à remplir'!$E$31:$E$400,MASQ2!CZ195,'Étape 1 - à remplir'!$N$31:$N$400,DI$3,'Étape 1 - à remplir'!$G$31:$G$400,"kg")))))))</f>
        <v>#N/A</v>
      </c>
      <c r="DB195" s="104">
        <f t="shared" si="122"/>
        <v>0</v>
      </c>
      <c r="DC195" s="204" t="str">
        <f t="shared" si="115"/>
        <v>Doxycycline</v>
      </c>
      <c r="DD195" s="204" t="str">
        <f t="shared" si="116"/>
        <v/>
      </c>
      <c r="DE195" s="204" t="str">
        <f t="shared" si="117"/>
        <v/>
      </c>
      <c r="DF195" s="204" t="str">
        <f t="shared" si="118"/>
        <v>Tetracyclines</v>
      </c>
      <c r="DG195" s="204" t="str">
        <f t="shared" si="119"/>
        <v/>
      </c>
      <c r="DH195" s="97" t="str">
        <f t="shared" si="120"/>
        <v/>
      </c>
      <c r="DI195" s="78"/>
      <c r="DJ195" s="78"/>
      <c r="DK195" s="77" t="str">
        <f ca="1"/>
        <v>DOXATIB 433 MG/G POUDRE POUR ADMINISTRATION DANS L'EAU DE BOISSON POUR PORCS ET POULETS</v>
      </c>
      <c r="DL195" s="79" t="e">
        <f ca="1"/>
        <v>#N/A</v>
      </c>
      <c r="DM195" s="102"/>
      <c r="DN195" s="8"/>
      <c r="DO195" s="8"/>
      <c r="DP195" s="8"/>
      <c r="DQ195" s="8"/>
      <c r="DR195" s="8"/>
      <c r="DS195" s="8"/>
      <c r="DT195" s="8"/>
      <c r="DU195" s="8"/>
      <c r="DV195" s="8"/>
      <c r="DW195" s="8"/>
      <c r="DX195" s="8"/>
      <c r="DY195" s="8"/>
      <c r="DZ195" s="8"/>
      <c r="EA195" s="8"/>
      <c r="EB195" s="8"/>
      <c r="EC195" s="8"/>
      <c r="ED195" s="8"/>
      <c r="EE195" s="8"/>
      <c r="EF195" s="8"/>
      <c r="EG195" s="8"/>
      <c r="EH195" s="8"/>
      <c r="EI195" s="8"/>
      <c r="EJ195" s="97"/>
    </row>
    <row r="196" spans="1:140" x14ac:dyDescent="0.25">
      <c r="A196" s="56"/>
      <c r="B196" s="8"/>
      <c r="C196" s="8"/>
      <c r="D196" s="8"/>
      <c r="E196" s="8"/>
      <c r="F196" s="8"/>
      <c r="G196" s="8"/>
      <c r="H196" s="8"/>
      <c r="I196" s="102" t="str">
        <f>INDEX(Données_ATB!BE:BV,MATCH(MASQ2!J196,Données_ATB!BE:BE,0),18)</f>
        <v/>
      </c>
      <c r="J196" s="77" t="str">
        <f>Données_ATB!BE195</f>
        <v>DOXIPULVIS 500 MG/G POUDRE POUR ADMINISTRATION DANS L’EAU DE BOISSON / ALIMENTS D’ALLAITEMENT</v>
      </c>
      <c r="K196" s="204" t="e">
        <f>IF(IF(S$2="Catégorie",IF(S$3="Toutes",SUMIFS('Étape 1 - à remplir'!$F$31:$F$400,'Étape 1 - à remplir'!$E$31:$E$400,MASQ2!J196,'Étape 1 - à remplir'!$G$31:$G$400,"animaux"),SUMIFS('Étape 1 - à remplir'!$F$31:$F$400,'Étape 1 - à remplir'!$E$31:$E$400,MASQ2!J196,'Étape 1 - à remplir'!$C$31:$C$400,S$3)),IF(S$2="Âge",IF(S$3="Tous",SUMIFS('Étape 1 - à remplir'!$F$31:$F$400,'Étape 1 - à remplir'!$E$31:$E$400,MASQ2!J196,'Étape 1 - à remplir'!$G$31:$G$400,"animaux"),SUMIFS('Étape 1 - à remplir'!$F$31:$F$400,'Étape 1 - à remplir'!$E$31:$E$400,MASQ2!J196,'Étape 1 - à remplir'!$P$31:$P$400,S$3)),IF(S$2="Atelier",IF(S$3="Tous",SUMIFS('Étape 1 - à remplir'!$F$31:$F$400,'Étape 1 - à remplir'!$E$31:$E$400,MASQ2!J196,'Étape 1 - à remplir'!$G$31:$G$400,"animaux"),SUMIFS('Étape 1 - à remplir'!$F$31:$F$400,'Étape 1 - à remplir'!$E$31:$E$400,MASQ2!J196,'Étape 1 - à remplir'!$O$31:$O$400,S$3)),IF(S$2="Espèce",IF(S$3="Tous",SUMIFS('Étape 1 - à remplir'!$F$31:$F$400,'Étape 1 - à remplir'!$E$31:$E$400,MASQ2!J196,'Étape 1 - à remplir'!$G$31:$G$400,"animaux"),SUMIFS('Étape 1 - à remplir'!$F$31:$F$400,'Étape 1 - à remplir'!$E$31:$E$400,MASQ2!J196,'Étape 1 - à remplir'!$N$31:$N$400,S$3))))))=0,NA(),IF(S$2="Catégorie",IF(S$3="Toutes",SUMIFS('Étape 1 - à remplir'!$F$31:$F$400,'Étape 1 - à remplir'!$E$31:$E$400,MASQ2!J196,'Étape 1 - à remplir'!$G$31:$G$400,"animaux"),SUMIFS('Étape 1 - à remplir'!$F$31:$F$400,'Étape 1 - à remplir'!$E$31:$E$400,MASQ2!J196,'Étape 1 - à remplir'!$C$31:$C$400,S$3)),IF(S$2="Âge",IF(S$3="Tous",SUMIFS('Étape 1 - à remplir'!$F$31:$F$400,'Étape 1 - à remplir'!$E$31:$E$400,MASQ2!J196,'Étape 1 - à remplir'!$G$31:$G$400,"animaux"),SUMIFS('Étape 1 - à remplir'!$F$31:$F$400,'Étape 1 - à remplir'!$E$31:$E$400,MASQ2!J196,'Étape 1 - à remplir'!$P$31:$P$400,S$3)),IF(S$2="Atelier",IF(S$3="Tous",SUMIFS('Étape 1 - à remplir'!$F$31:$F$400,'Étape 1 - à remplir'!$E$31:$E$400,MASQ2!J196,'Étape 1 - à remplir'!$G$31:$G$400,"animaux"),SUMIFS('Étape 1 - à remplir'!$F$31:$F$400,'Étape 1 - à remplir'!$E$31:$E$400,MASQ2!J196,'Étape 1 - à remplir'!$O$31:$O$400,S$3)),IF(S$2="Espèce",IF(S$3="Tous",SUMIFS('Étape 1 - à remplir'!$F$31:$F$400,'Étape 1 - à remplir'!$E$31:$E$400,MASQ2!J196,'Étape 1 - à remplir'!$G$31:$G$400,"animaux"),SUMIFS('Étape 1 - à remplir'!$F$31:$F$400,'Étape 1 - à remplir'!$E$31:$E$400,MASQ2!J196,'Étape 1 - à remplir'!$N$31:$N$400,S$3)))))))</f>
        <v>#N/A</v>
      </c>
      <c r="L196" s="97">
        <f t="shared" si="123"/>
        <v>0</v>
      </c>
      <c r="M196" s="56" t="str">
        <f>Données_ATB!BN195</f>
        <v>Doxycycline</v>
      </c>
      <c r="N196" s="204" t="str">
        <f>Données_ATB!BO195</f>
        <v/>
      </c>
      <c r="O196" s="97" t="str">
        <f>Données_ATB!BP195</f>
        <v/>
      </c>
      <c r="P196" s="77" t="str">
        <f>Données_ATB!BR195</f>
        <v>Tetracyclines</v>
      </c>
      <c r="Q196" s="78" t="str">
        <f>Données_ATB!BS195</f>
        <v/>
      </c>
      <c r="R196" s="79" t="str">
        <f>Données_ATB!BT195</f>
        <v/>
      </c>
      <c r="S196" s="78"/>
      <c r="T196" s="78"/>
      <c r="U196" s="77" t="str">
        <f ca="1"/>
        <v>DOXIPULVIS 500 MG/G POUDRE POUR ADMINISTRATION DANS L’EAU DE BOISSON / ALIMENTS D’ALLAITEMENT</v>
      </c>
      <c r="V196" s="79" t="e">
        <f ca="1"/>
        <v>#N/A</v>
      </c>
      <c r="W196" s="102"/>
      <c r="X196" s="8"/>
      <c r="Y196" s="8"/>
      <c r="Z196" s="8"/>
      <c r="AA196" s="8"/>
      <c r="AB196" s="102"/>
      <c r="AC196" s="8"/>
      <c r="AD196" s="8"/>
      <c r="AE196" s="8"/>
      <c r="AF196" s="8"/>
      <c r="AG196" s="8"/>
      <c r="AH196" s="8"/>
      <c r="AI196" s="8"/>
      <c r="AJ196" s="8"/>
      <c r="AK196" s="8"/>
      <c r="AL196" s="8"/>
      <c r="AM196" s="8"/>
      <c r="AN196" s="8"/>
      <c r="AO196" s="8"/>
      <c r="AP196" s="8"/>
      <c r="AQ196" s="8"/>
      <c r="AR196" s="8"/>
      <c r="AS196" s="8"/>
      <c r="AT196" s="97"/>
      <c r="AV196" s="56"/>
      <c r="AW196" s="8"/>
      <c r="AX196" s="8"/>
      <c r="AY196" s="8"/>
      <c r="AZ196" s="8"/>
      <c r="BA196" s="8"/>
      <c r="BB196" s="8"/>
      <c r="BC196" s="8"/>
      <c r="BD196" s="102" t="str">
        <f t="shared" ref="BD196:BD259" si="124">I196</f>
        <v/>
      </c>
      <c r="BE196" s="56" t="str">
        <f t="shared" ref="BE196:BE259" si="125">J196</f>
        <v>DOXIPULVIS 500 MG/G POUDRE POUR ADMINISTRATION DANS L’EAU DE BOISSON / ALIMENTS D’ALLAITEMENT</v>
      </c>
      <c r="BF196" s="204" t="e">
        <f>IF(IF(BN$2="Catégorie",IF(BN$3="Toutes",SUMIFS('Étape 1 - à remplir'!$F$31:$F$400,'Étape 1 - à remplir'!$E$31:$E$400,MASQ2!BE196,'Étape 1 - à remplir'!$G$31:$G$400,"lots"),SUMIFS('Étape 1 - à remplir'!$F$31:$F$400,'Étape 1 - à remplir'!$E$31:$E$400,MASQ2!BE196,'Étape 1 - à remplir'!$C$31:$C$400,BN$3)),IF(BN$2="Âge",IF(BN$3="Tous",SUMIFS('Étape 1 - à remplir'!$F$31:$F$400,'Étape 1 - à remplir'!$E$31:$E$400,MASQ2!BE196,'Étape 1 - à remplir'!$G$31:$G$400,"lots"),SUMIFS('Étape 1 - à remplir'!$F$31:$F$400,'Étape 1 - à remplir'!$E$31:$E$400,MASQ2!BE196,'Étape 1 - à remplir'!$P$31:$P$400,BN$3,'Étape 1 - à remplir'!$G$31:$G$400,"lots")),IF(BN$2="Atelier",IF(BN$3="Tous",SUMIFS('Étape 1 - à remplir'!$F$31:$F$400,'Étape 1 - à remplir'!$E$31:$E$400,MASQ2!BE196,'Étape 1 - à remplir'!$G$31:$G$400,"lots"),SUMIFS('Étape 1 - à remplir'!$F$31:$F$400,'Étape 1 - à remplir'!$E$31:$E$400,MASQ2!BE196,'Étape 1 - à remplir'!$O$31:$O$400,BN$3,'Étape 1 - à remplir'!$G$31:$G$400,"lots")),IF(BN$2="Espèce",IF(BN$3="Tous",SUMIFS('Étape 1 - à remplir'!$F$31:$F$400,'Étape 1 - à remplir'!$E$31:$E$400,MASQ2!BE196,'Étape 1 - à remplir'!$G$31:$G$400,"lots"),SUMIFS('Étape 1 - à remplir'!$F$31:$F$400,'Étape 1 - à remplir'!$E$31:$E$400,MASQ2!BE196,'Étape 1 - à remplir'!$N$31:$N$400,BN$3,'Étape 1 - à remplir'!$G$31:$G$400,"lots"))))))=0,NA(),IF(BN$2="Catégorie",IF(BN$3="Toutes",SUMIFS('Étape 1 - à remplir'!$F$31:$F$400,'Étape 1 - à remplir'!$E$31:$E$400,MASQ2!BE196,'Étape 1 - à remplir'!$G$31:$G$400,"lots"),SUMIFS('Étape 1 - à remplir'!$F$31:$F$400,'Étape 1 - à remplir'!$E$31:$E$400,MASQ2!BE196,'Étape 1 - à remplir'!$C$31:$C$400,BN$3)),IF(BN$2="Âge",IF(BN$3="Tous",SUMIFS('Étape 1 - à remplir'!$F$31:$F$400,'Étape 1 - à remplir'!$E$31:$E$400,MASQ2!BE196,'Étape 1 - à remplir'!$G$31:$G$400,"lots"),SUMIFS('Étape 1 - à remplir'!$F$31:$F$400,'Étape 1 - à remplir'!$E$31:$E$400,MASQ2!BE196,'Étape 1 - à remplir'!$P$31:$P$400,BN$3,'Étape 1 - à remplir'!$G$31:$G$400,"lots")),IF(BN$2="Atelier",IF(BN$3="Tous",SUMIFS('Étape 1 - à remplir'!$F$31:$F$400,'Étape 1 - à remplir'!$E$31:$E$400,MASQ2!BE196,'Étape 1 - à remplir'!$G$31:$G$400,"lots"),SUMIFS('Étape 1 - à remplir'!$F$31:$F$400,'Étape 1 - à remplir'!$E$31:$E$400,MASQ2!BE196,'Étape 1 - à remplir'!$O$31:$O$400,BN$3,'Étape 1 - à remplir'!$G$31:$G$400,"lots")),IF(BN$2="Espèce",IF(BN$3="Tous",SUMIFS('Étape 1 - à remplir'!$F$31:$F$400,'Étape 1 - à remplir'!$E$31:$E$400,MASQ2!BE196,'Étape 1 - à remplir'!$G$31:$G$400,"lots"),SUMIFS('Étape 1 - à remplir'!$F$31:$F$400,'Étape 1 - à remplir'!$E$31:$E$400,MASQ2!BE196,'Étape 1 - à remplir'!$N$31:$N$400,BN$3,'Étape 1 - à remplir'!$G$31:$G$400,"lots")))))))</f>
        <v>#N/A</v>
      </c>
      <c r="BG196" s="204">
        <f t="shared" si="121"/>
        <v>0</v>
      </c>
      <c r="BH196" s="204" t="str">
        <f t="shared" ref="BH196:BH259" si="126">M196</f>
        <v>Doxycycline</v>
      </c>
      <c r="BI196" s="204" t="str">
        <f t="shared" ref="BI196:BI259" si="127">N196</f>
        <v/>
      </c>
      <c r="BJ196" s="204" t="str">
        <f t="shared" ref="BJ196:BJ259" si="128">O196</f>
        <v/>
      </c>
      <c r="BK196" s="204" t="str">
        <f t="shared" ref="BK196:BK259" si="129">P196</f>
        <v>Tetracyclines</v>
      </c>
      <c r="BL196" s="204" t="str">
        <f t="shared" ref="BL196:BL259" si="130">Q196</f>
        <v/>
      </c>
      <c r="BM196" s="97" t="str">
        <f t="shared" ref="BM196:BM259" si="131">R196</f>
        <v/>
      </c>
      <c r="BN196" s="78"/>
      <c r="BO196" s="78"/>
      <c r="BP196" s="77" t="str">
        <f ca="1"/>
        <v>DOXIPULVIS 500 MG/G POUDRE POUR ADMINISTRATION DANS L’EAU DE BOISSON / ALIMENTS D’ALLAITEMENT</v>
      </c>
      <c r="BQ196" s="79" t="e">
        <f ca="1"/>
        <v>#N/A</v>
      </c>
      <c r="BR196" s="102"/>
      <c r="BS196" s="8"/>
      <c r="BT196" s="8"/>
      <c r="BU196" s="8"/>
      <c r="BV196" s="8"/>
      <c r="BW196" s="8"/>
      <c r="BX196" s="8"/>
      <c r="BY196" s="8"/>
      <c r="BZ196" s="8"/>
      <c r="CA196" s="8"/>
      <c r="CB196" s="8"/>
      <c r="CC196" s="8"/>
      <c r="CD196" s="8"/>
      <c r="CE196" s="8"/>
      <c r="CF196" s="8"/>
      <c r="CG196" s="8"/>
      <c r="CH196" s="8"/>
      <c r="CI196" s="8"/>
      <c r="CJ196" s="8"/>
      <c r="CK196" s="8"/>
      <c r="CL196" s="8"/>
      <c r="CM196" s="8"/>
      <c r="CN196" s="8"/>
      <c r="CO196" s="97"/>
      <c r="CQ196" s="56"/>
      <c r="CR196" s="8"/>
      <c r="CS196" s="8"/>
      <c r="CT196" s="8"/>
      <c r="CU196" s="8"/>
      <c r="CV196" s="8"/>
      <c r="CW196" s="8"/>
      <c r="CX196" s="8"/>
      <c r="CY196" s="102" t="str">
        <f t="shared" ref="CY196:CY259" si="132">I196</f>
        <v/>
      </c>
      <c r="CZ196" s="56" t="str">
        <f t="shared" ref="CZ196:CZ259" si="133">J196</f>
        <v>DOXIPULVIS 500 MG/G POUDRE POUR ADMINISTRATION DANS L’EAU DE BOISSON / ALIMENTS D’ALLAITEMENT</v>
      </c>
      <c r="DA196" s="204" t="e">
        <f>IF(IF(DI$2="Catégorie",IF(DI$3="Toutes",SUMIFS('Étape 1 - à remplir'!$F$31:$F$400,'Étape 1 - à remplir'!$E$31:$E$400,MASQ2!CZ196,'Étape 1 - à remplir'!$G$31:$G$400,"kg"),SUMIFS('Étape 1 - à remplir'!$F$31:$F$400,'Étape 1 - à remplir'!$E$31:$E$400,MASQ2!CZ196,'Étape 1 - à remplir'!$C$31:$C$400,DI$3)),IF(DI$2="Âge",IF(DI$3="Tous",SUMIFS('Étape 1 - à remplir'!$F$31:$F$400,'Étape 1 - à remplir'!$E$31:$E$400,MASQ2!CZ196,'Étape 1 - à remplir'!$G$31:$G$400,"kg"),SUMIFS('Étape 1 - à remplir'!$F$31:$F$400,'Étape 1 - à remplir'!$E$31:$E$400,MASQ2!CZ196,'Étape 1 - à remplir'!$P$31:$P$400,DI$3,'Étape 1 - à remplir'!$G$31:$G$400,"kg")),IF(DI$2="Atelier",IF(DI$3="Tous",SUMIFS('Étape 1 - à remplir'!$F$31:$F$400,'Étape 1 - à remplir'!$E$31:$E$400,MASQ2!CZ196,'Étape 1 - à remplir'!$G$31:$G$400,"kg"),SUMIFS('Étape 1 - à remplir'!$F$31:$F$400,'Étape 1 - à remplir'!$E$31:$E$400,MASQ2!CZ196,'Étape 1 - à remplir'!$O$31:$O$400,DI$3,'Étape 1 - à remplir'!$G$31:$G$400,"kg")),IF(DI$2="Espèce",IF(DI$3="Tous",SUMIFS('Étape 1 - à remplir'!$F$31:$F$400,'Étape 1 - à remplir'!$E$31:$E$400,MASQ2!CZ196,'Étape 1 - à remplir'!$G$31:$G$400,"kg"),SUMIFS('Étape 1 - à remplir'!$F$31:$F$400,'Étape 1 - à remplir'!$E$31:$E$400,MASQ2!CZ196,'Étape 1 - à remplir'!$N$31:$N$400,DI$3,'Étape 1 - à remplir'!$G$31:$G$400,"kg"))))))=0,NA(),IF(DI$2="Catégorie",IF(DI$3="Toutes",SUMIFS('Étape 1 - à remplir'!$F$31:$F$400,'Étape 1 - à remplir'!$E$31:$E$400,MASQ2!CZ196,'Étape 1 - à remplir'!$G$31:$G$400,"kg"),SUMIFS('Étape 1 - à remplir'!$F$31:$F$400,'Étape 1 - à remplir'!$E$31:$E$400,MASQ2!CZ196,'Étape 1 - à remplir'!$C$31:$C$400,DI$3)),IF(DI$2="Âge",IF(DI$3="Tous",SUMIFS('Étape 1 - à remplir'!$F$31:$F$400,'Étape 1 - à remplir'!$E$31:$E$400,MASQ2!CZ196,'Étape 1 - à remplir'!$G$31:$G$400,"kg"),SUMIFS('Étape 1 - à remplir'!$F$31:$F$400,'Étape 1 - à remplir'!$E$31:$E$400,MASQ2!CZ196,'Étape 1 - à remplir'!$P$31:$P$400,DI$3,'Étape 1 - à remplir'!$G$31:$G$400,"kg")),IF(DI$2="Atelier",IF(DI$3="Tous",SUMIFS('Étape 1 - à remplir'!$F$31:$F$400,'Étape 1 - à remplir'!$E$31:$E$400,MASQ2!CZ196,'Étape 1 - à remplir'!$G$31:$G$400,"kg"),SUMIFS('Étape 1 - à remplir'!$F$31:$F$400,'Étape 1 - à remplir'!$E$31:$E$400,MASQ2!CZ196,'Étape 1 - à remplir'!$O$31:$O$400,DI$3,'Étape 1 - à remplir'!$G$31:$G$400,"kg")),IF(DI$2="Espèce",IF(DI$3="Tous",SUMIFS('Étape 1 - à remplir'!$F$31:$F$400,'Étape 1 - à remplir'!$E$31:$E$400,MASQ2!CZ196,'Étape 1 - à remplir'!$G$31:$G$400,"kg"),SUMIFS('Étape 1 - à remplir'!$F$31:$F$400,'Étape 1 - à remplir'!$E$31:$E$400,MASQ2!CZ196,'Étape 1 - à remplir'!$N$31:$N$400,DI$3,'Étape 1 - à remplir'!$G$31:$G$400,"kg")))))))</f>
        <v>#N/A</v>
      </c>
      <c r="DB196" s="104">
        <f t="shared" si="122"/>
        <v>0</v>
      </c>
      <c r="DC196" s="204" t="str">
        <f t="shared" ref="DC196:DC259" si="134">M196</f>
        <v>Doxycycline</v>
      </c>
      <c r="DD196" s="204" t="str">
        <f t="shared" ref="DD196:DD259" si="135">N196</f>
        <v/>
      </c>
      <c r="DE196" s="204" t="str">
        <f t="shared" ref="DE196:DE259" si="136">O196</f>
        <v/>
      </c>
      <c r="DF196" s="204" t="str">
        <f t="shared" ref="DF196:DF259" si="137">P196</f>
        <v>Tetracyclines</v>
      </c>
      <c r="DG196" s="204" t="str">
        <f t="shared" ref="DG196:DG259" si="138">Q196</f>
        <v/>
      </c>
      <c r="DH196" s="97" t="str">
        <f t="shared" ref="DH196:DH259" si="139">R196</f>
        <v/>
      </c>
      <c r="DI196" s="78"/>
      <c r="DJ196" s="78"/>
      <c r="DK196" s="77" t="str">
        <f ca="1"/>
        <v>DOXIPULVIS 500 MG/G POUDRE POUR ADMINISTRATION DANS L’EAU DE BOISSON / ALIMENTS D’ALLAITEMENT</v>
      </c>
      <c r="DL196" s="79" t="e">
        <f ca="1"/>
        <v>#N/A</v>
      </c>
      <c r="DM196" s="102"/>
      <c r="DN196" s="8"/>
      <c r="DO196" s="8"/>
      <c r="DP196" s="8"/>
      <c r="DQ196" s="8"/>
      <c r="DR196" s="8"/>
      <c r="DS196" s="8"/>
      <c r="DT196" s="8"/>
      <c r="DU196" s="8"/>
      <c r="DV196" s="8"/>
      <c r="DW196" s="8"/>
      <c r="DX196" s="8"/>
      <c r="DY196" s="8"/>
      <c r="DZ196" s="8"/>
      <c r="EA196" s="8"/>
      <c r="EB196" s="8"/>
      <c r="EC196" s="8"/>
      <c r="ED196" s="8"/>
      <c r="EE196" s="8"/>
      <c r="EF196" s="8"/>
      <c r="EG196" s="8"/>
      <c r="EH196" s="8"/>
      <c r="EI196" s="8"/>
      <c r="EJ196" s="97"/>
    </row>
    <row r="197" spans="1:140" x14ac:dyDescent="0.25">
      <c r="A197" s="56"/>
      <c r="B197" s="8"/>
      <c r="C197" s="8"/>
      <c r="D197" s="8"/>
      <c r="E197" s="8"/>
      <c r="F197" s="8"/>
      <c r="G197" s="8"/>
      <c r="H197" s="8"/>
      <c r="I197" s="102" t="str">
        <f>INDEX(Données_ATB!BE:BV,MATCH(MASQ2!J197,Données_ATB!BE:BE,0),18)</f>
        <v/>
      </c>
      <c r="J197" s="77" t="str">
        <f>Données_ATB!BE196</f>
        <v>DOXORAL</v>
      </c>
      <c r="K197" s="204" t="e">
        <f>IF(IF(S$2="Catégorie",IF(S$3="Toutes",SUMIFS('Étape 1 - à remplir'!$F$31:$F$400,'Étape 1 - à remplir'!$E$31:$E$400,MASQ2!J197,'Étape 1 - à remplir'!$G$31:$G$400,"animaux"),SUMIFS('Étape 1 - à remplir'!$F$31:$F$400,'Étape 1 - à remplir'!$E$31:$E$400,MASQ2!J197,'Étape 1 - à remplir'!$C$31:$C$400,S$3)),IF(S$2="Âge",IF(S$3="Tous",SUMIFS('Étape 1 - à remplir'!$F$31:$F$400,'Étape 1 - à remplir'!$E$31:$E$400,MASQ2!J197,'Étape 1 - à remplir'!$G$31:$G$400,"animaux"),SUMIFS('Étape 1 - à remplir'!$F$31:$F$400,'Étape 1 - à remplir'!$E$31:$E$400,MASQ2!J197,'Étape 1 - à remplir'!$P$31:$P$400,S$3)),IF(S$2="Atelier",IF(S$3="Tous",SUMIFS('Étape 1 - à remplir'!$F$31:$F$400,'Étape 1 - à remplir'!$E$31:$E$400,MASQ2!J197,'Étape 1 - à remplir'!$G$31:$G$400,"animaux"),SUMIFS('Étape 1 - à remplir'!$F$31:$F$400,'Étape 1 - à remplir'!$E$31:$E$400,MASQ2!J197,'Étape 1 - à remplir'!$O$31:$O$400,S$3)),IF(S$2="Espèce",IF(S$3="Tous",SUMIFS('Étape 1 - à remplir'!$F$31:$F$400,'Étape 1 - à remplir'!$E$31:$E$400,MASQ2!J197,'Étape 1 - à remplir'!$G$31:$G$400,"animaux"),SUMIFS('Étape 1 - à remplir'!$F$31:$F$400,'Étape 1 - à remplir'!$E$31:$E$400,MASQ2!J197,'Étape 1 - à remplir'!$N$31:$N$400,S$3))))))=0,NA(),IF(S$2="Catégorie",IF(S$3="Toutes",SUMIFS('Étape 1 - à remplir'!$F$31:$F$400,'Étape 1 - à remplir'!$E$31:$E$400,MASQ2!J197,'Étape 1 - à remplir'!$G$31:$G$400,"animaux"),SUMIFS('Étape 1 - à remplir'!$F$31:$F$400,'Étape 1 - à remplir'!$E$31:$E$400,MASQ2!J197,'Étape 1 - à remplir'!$C$31:$C$400,S$3)),IF(S$2="Âge",IF(S$3="Tous",SUMIFS('Étape 1 - à remplir'!$F$31:$F$400,'Étape 1 - à remplir'!$E$31:$E$400,MASQ2!J197,'Étape 1 - à remplir'!$G$31:$G$400,"animaux"),SUMIFS('Étape 1 - à remplir'!$F$31:$F$400,'Étape 1 - à remplir'!$E$31:$E$400,MASQ2!J197,'Étape 1 - à remplir'!$P$31:$P$400,S$3)),IF(S$2="Atelier",IF(S$3="Tous",SUMIFS('Étape 1 - à remplir'!$F$31:$F$400,'Étape 1 - à remplir'!$E$31:$E$400,MASQ2!J197,'Étape 1 - à remplir'!$G$31:$G$400,"animaux"),SUMIFS('Étape 1 - à remplir'!$F$31:$F$400,'Étape 1 - à remplir'!$E$31:$E$400,MASQ2!J197,'Étape 1 - à remplir'!$O$31:$O$400,S$3)),IF(S$2="Espèce",IF(S$3="Tous",SUMIFS('Étape 1 - à remplir'!$F$31:$F$400,'Étape 1 - à remplir'!$E$31:$E$400,MASQ2!J197,'Étape 1 - à remplir'!$G$31:$G$400,"animaux"),SUMIFS('Étape 1 - à remplir'!$F$31:$F$400,'Étape 1 - à remplir'!$E$31:$E$400,MASQ2!J197,'Étape 1 - à remplir'!$N$31:$N$400,S$3)))))))</f>
        <v>#N/A</v>
      </c>
      <c r="L197" s="97">
        <f t="shared" si="123"/>
        <v>0</v>
      </c>
      <c r="M197" s="56" t="str">
        <f>Données_ATB!BN196</f>
        <v>Doxycycline</v>
      </c>
      <c r="N197" s="204" t="str">
        <f>Données_ATB!BO196</f>
        <v/>
      </c>
      <c r="O197" s="97" t="str">
        <f>Données_ATB!BP196</f>
        <v/>
      </c>
      <c r="P197" s="77" t="str">
        <f>Données_ATB!BR196</f>
        <v>Tetracyclines</v>
      </c>
      <c r="Q197" s="78" t="str">
        <f>Données_ATB!BS196</f>
        <v/>
      </c>
      <c r="R197" s="79" t="str">
        <f>Données_ATB!BT196</f>
        <v/>
      </c>
      <c r="S197" s="78"/>
      <c r="T197" s="78"/>
      <c r="U197" s="77" t="str">
        <f ca="1"/>
        <v>DOXORAL</v>
      </c>
      <c r="V197" s="79" t="e">
        <f ca="1"/>
        <v>#N/A</v>
      </c>
      <c r="W197" s="102"/>
      <c r="X197" s="8"/>
      <c r="Y197" s="8"/>
      <c r="Z197" s="8"/>
      <c r="AA197" s="8"/>
      <c r="AB197" s="102"/>
      <c r="AC197" s="8"/>
      <c r="AD197" s="8"/>
      <c r="AE197" s="8"/>
      <c r="AF197" s="8"/>
      <c r="AG197" s="8"/>
      <c r="AH197" s="8"/>
      <c r="AI197" s="8"/>
      <c r="AJ197" s="8"/>
      <c r="AK197" s="8"/>
      <c r="AL197" s="8"/>
      <c r="AM197" s="8"/>
      <c r="AN197" s="8"/>
      <c r="AO197" s="8"/>
      <c r="AP197" s="8"/>
      <c r="AQ197" s="8"/>
      <c r="AR197" s="8"/>
      <c r="AS197" s="8"/>
      <c r="AT197" s="97"/>
      <c r="AV197" s="56"/>
      <c r="AW197" s="8"/>
      <c r="AX197" s="8"/>
      <c r="AY197" s="8"/>
      <c r="AZ197" s="8"/>
      <c r="BA197" s="8"/>
      <c r="BB197" s="8"/>
      <c r="BC197" s="8"/>
      <c r="BD197" s="102" t="str">
        <f t="shared" si="124"/>
        <v/>
      </c>
      <c r="BE197" s="56" t="str">
        <f t="shared" si="125"/>
        <v>DOXORAL</v>
      </c>
      <c r="BF197" s="204" t="e">
        <f>IF(IF(BN$2="Catégorie",IF(BN$3="Toutes",SUMIFS('Étape 1 - à remplir'!$F$31:$F$400,'Étape 1 - à remplir'!$E$31:$E$400,MASQ2!BE197,'Étape 1 - à remplir'!$G$31:$G$400,"lots"),SUMIFS('Étape 1 - à remplir'!$F$31:$F$400,'Étape 1 - à remplir'!$E$31:$E$400,MASQ2!BE197,'Étape 1 - à remplir'!$C$31:$C$400,BN$3)),IF(BN$2="Âge",IF(BN$3="Tous",SUMIFS('Étape 1 - à remplir'!$F$31:$F$400,'Étape 1 - à remplir'!$E$31:$E$400,MASQ2!BE197,'Étape 1 - à remplir'!$G$31:$G$400,"lots"),SUMIFS('Étape 1 - à remplir'!$F$31:$F$400,'Étape 1 - à remplir'!$E$31:$E$400,MASQ2!BE197,'Étape 1 - à remplir'!$P$31:$P$400,BN$3,'Étape 1 - à remplir'!$G$31:$G$400,"lots")),IF(BN$2="Atelier",IF(BN$3="Tous",SUMIFS('Étape 1 - à remplir'!$F$31:$F$400,'Étape 1 - à remplir'!$E$31:$E$400,MASQ2!BE197,'Étape 1 - à remplir'!$G$31:$G$400,"lots"),SUMIFS('Étape 1 - à remplir'!$F$31:$F$400,'Étape 1 - à remplir'!$E$31:$E$400,MASQ2!BE197,'Étape 1 - à remplir'!$O$31:$O$400,BN$3,'Étape 1 - à remplir'!$G$31:$G$400,"lots")),IF(BN$2="Espèce",IF(BN$3="Tous",SUMIFS('Étape 1 - à remplir'!$F$31:$F$400,'Étape 1 - à remplir'!$E$31:$E$400,MASQ2!BE197,'Étape 1 - à remplir'!$G$31:$G$400,"lots"),SUMIFS('Étape 1 - à remplir'!$F$31:$F$400,'Étape 1 - à remplir'!$E$31:$E$400,MASQ2!BE197,'Étape 1 - à remplir'!$N$31:$N$400,BN$3,'Étape 1 - à remplir'!$G$31:$G$400,"lots"))))))=0,NA(),IF(BN$2="Catégorie",IF(BN$3="Toutes",SUMIFS('Étape 1 - à remplir'!$F$31:$F$400,'Étape 1 - à remplir'!$E$31:$E$400,MASQ2!BE197,'Étape 1 - à remplir'!$G$31:$G$400,"lots"),SUMIFS('Étape 1 - à remplir'!$F$31:$F$400,'Étape 1 - à remplir'!$E$31:$E$400,MASQ2!BE197,'Étape 1 - à remplir'!$C$31:$C$400,BN$3)),IF(BN$2="Âge",IF(BN$3="Tous",SUMIFS('Étape 1 - à remplir'!$F$31:$F$400,'Étape 1 - à remplir'!$E$31:$E$400,MASQ2!BE197,'Étape 1 - à remplir'!$G$31:$G$400,"lots"),SUMIFS('Étape 1 - à remplir'!$F$31:$F$400,'Étape 1 - à remplir'!$E$31:$E$400,MASQ2!BE197,'Étape 1 - à remplir'!$P$31:$P$400,BN$3,'Étape 1 - à remplir'!$G$31:$G$400,"lots")),IF(BN$2="Atelier",IF(BN$3="Tous",SUMIFS('Étape 1 - à remplir'!$F$31:$F$400,'Étape 1 - à remplir'!$E$31:$E$400,MASQ2!BE197,'Étape 1 - à remplir'!$G$31:$G$400,"lots"),SUMIFS('Étape 1 - à remplir'!$F$31:$F$400,'Étape 1 - à remplir'!$E$31:$E$400,MASQ2!BE197,'Étape 1 - à remplir'!$O$31:$O$400,BN$3,'Étape 1 - à remplir'!$G$31:$G$400,"lots")),IF(BN$2="Espèce",IF(BN$3="Tous",SUMIFS('Étape 1 - à remplir'!$F$31:$F$400,'Étape 1 - à remplir'!$E$31:$E$400,MASQ2!BE197,'Étape 1 - à remplir'!$G$31:$G$400,"lots"),SUMIFS('Étape 1 - à remplir'!$F$31:$F$400,'Étape 1 - à remplir'!$E$31:$E$400,MASQ2!BE197,'Étape 1 - à remplir'!$N$31:$N$400,BN$3,'Étape 1 - à remplir'!$G$31:$G$400,"lots")))))))</f>
        <v>#N/A</v>
      </c>
      <c r="BG197" s="204">
        <f t="shared" ref="BG197:BG260" si="140">IFERROR(BF197,0)</f>
        <v>0</v>
      </c>
      <c r="BH197" s="204" t="str">
        <f t="shared" si="126"/>
        <v>Doxycycline</v>
      </c>
      <c r="BI197" s="204" t="str">
        <f t="shared" si="127"/>
        <v/>
      </c>
      <c r="BJ197" s="204" t="str">
        <f t="shared" si="128"/>
        <v/>
      </c>
      <c r="BK197" s="204" t="str">
        <f t="shared" si="129"/>
        <v>Tetracyclines</v>
      </c>
      <c r="BL197" s="204" t="str">
        <f t="shared" si="130"/>
        <v/>
      </c>
      <c r="BM197" s="97" t="str">
        <f t="shared" si="131"/>
        <v/>
      </c>
      <c r="BN197" s="78"/>
      <c r="BO197" s="78"/>
      <c r="BP197" s="77" t="str">
        <f ca="1"/>
        <v>DOXORAL</v>
      </c>
      <c r="BQ197" s="79" t="e">
        <f ca="1"/>
        <v>#N/A</v>
      </c>
      <c r="BR197" s="102"/>
      <c r="BS197" s="8"/>
      <c r="BT197" s="8"/>
      <c r="BU197" s="8"/>
      <c r="BV197" s="8"/>
      <c r="BW197" s="8"/>
      <c r="BX197" s="8"/>
      <c r="BY197" s="8"/>
      <c r="BZ197" s="8"/>
      <c r="CA197" s="8"/>
      <c r="CB197" s="8"/>
      <c r="CC197" s="8"/>
      <c r="CD197" s="8"/>
      <c r="CE197" s="8"/>
      <c r="CF197" s="8"/>
      <c r="CG197" s="8"/>
      <c r="CH197" s="8"/>
      <c r="CI197" s="8"/>
      <c r="CJ197" s="8"/>
      <c r="CK197" s="8"/>
      <c r="CL197" s="8"/>
      <c r="CM197" s="8"/>
      <c r="CN197" s="8"/>
      <c r="CO197" s="97"/>
      <c r="CQ197" s="56"/>
      <c r="CR197" s="8"/>
      <c r="CS197" s="8"/>
      <c r="CT197" s="8"/>
      <c r="CU197" s="8"/>
      <c r="CV197" s="8"/>
      <c r="CW197" s="8"/>
      <c r="CX197" s="8"/>
      <c r="CY197" s="102" t="str">
        <f t="shared" si="132"/>
        <v/>
      </c>
      <c r="CZ197" s="56" t="str">
        <f t="shared" si="133"/>
        <v>DOXORAL</v>
      </c>
      <c r="DA197" s="204" t="e">
        <f>IF(IF(DI$2="Catégorie",IF(DI$3="Toutes",SUMIFS('Étape 1 - à remplir'!$F$31:$F$400,'Étape 1 - à remplir'!$E$31:$E$400,MASQ2!CZ197,'Étape 1 - à remplir'!$G$31:$G$400,"kg"),SUMIFS('Étape 1 - à remplir'!$F$31:$F$400,'Étape 1 - à remplir'!$E$31:$E$400,MASQ2!CZ197,'Étape 1 - à remplir'!$C$31:$C$400,DI$3)),IF(DI$2="Âge",IF(DI$3="Tous",SUMIFS('Étape 1 - à remplir'!$F$31:$F$400,'Étape 1 - à remplir'!$E$31:$E$400,MASQ2!CZ197,'Étape 1 - à remplir'!$G$31:$G$400,"kg"),SUMIFS('Étape 1 - à remplir'!$F$31:$F$400,'Étape 1 - à remplir'!$E$31:$E$400,MASQ2!CZ197,'Étape 1 - à remplir'!$P$31:$P$400,DI$3,'Étape 1 - à remplir'!$G$31:$G$400,"kg")),IF(DI$2="Atelier",IF(DI$3="Tous",SUMIFS('Étape 1 - à remplir'!$F$31:$F$400,'Étape 1 - à remplir'!$E$31:$E$400,MASQ2!CZ197,'Étape 1 - à remplir'!$G$31:$G$400,"kg"),SUMIFS('Étape 1 - à remplir'!$F$31:$F$400,'Étape 1 - à remplir'!$E$31:$E$400,MASQ2!CZ197,'Étape 1 - à remplir'!$O$31:$O$400,DI$3,'Étape 1 - à remplir'!$G$31:$G$400,"kg")),IF(DI$2="Espèce",IF(DI$3="Tous",SUMIFS('Étape 1 - à remplir'!$F$31:$F$400,'Étape 1 - à remplir'!$E$31:$E$400,MASQ2!CZ197,'Étape 1 - à remplir'!$G$31:$G$400,"kg"),SUMIFS('Étape 1 - à remplir'!$F$31:$F$400,'Étape 1 - à remplir'!$E$31:$E$400,MASQ2!CZ197,'Étape 1 - à remplir'!$N$31:$N$400,DI$3,'Étape 1 - à remplir'!$G$31:$G$400,"kg"))))))=0,NA(),IF(DI$2="Catégorie",IF(DI$3="Toutes",SUMIFS('Étape 1 - à remplir'!$F$31:$F$400,'Étape 1 - à remplir'!$E$31:$E$400,MASQ2!CZ197,'Étape 1 - à remplir'!$G$31:$G$400,"kg"),SUMIFS('Étape 1 - à remplir'!$F$31:$F$400,'Étape 1 - à remplir'!$E$31:$E$400,MASQ2!CZ197,'Étape 1 - à remplir'!$C$31:$C$400,DI$3)),IF(DI$2="Âge",IF(DI$3="Tous",SUMIFS('Étape 1 - à remplir'!$F$31:$F$400,'Étape 1 - à remplir'!$E$31:$E$400,MASQ2!CZ197,'Étape 1 - à remplir'!$G$31:$G$400,"kg"),SUMIFS('Étape 1 - à remplir'!$F$31:$F$400,'Étape 1 - à remplir'!$E$31:$E$400,MASQ2!CZ197,'Étape 1 - à remplir'!$P$31:$P$400,DI$3,'Étape 1 - à remplir'!$G$31:$G$400,"kg")),IF(DI$2="Atelier",IF(DI$3="Tous",SUMIFS('Étape 1 - à remplir'!$F$31:$F$400,'Étape 1 - à remplir'!$E$31:$E$400,MASQ2!CZ197,'Étape 1 - à remplir'!$G$31:$G$400,"kg"),SUMIFS('Étape 1 - à remplir'!$F$31:$F$400,'Étape 1 - à remplir'!$E$31:$E$400,MASQ2!CZ197,'Étape 1 - à remplir'!$O$31:$O$400,DI$3,'Étape 1 - à remplir'!$G$31:$G$400,"kg")),IF(DI$2="Espèce",IF(DI$3="Tous",SUMIFS('Étape 1 - à remplir'!$F$31:$F$400,'Étape 1 - à remplir'!$E$31:$E$400,MASQ2!CZ197,'Étape 1 - à remplir'!$G$31:$G$400,"kg"),SUMIFS('Étape 1 - à remplir'!$F$31:$F$400,'Étape 1 - à remplir'!$E$31:$E$400,MASQ2!CZ197,'Étape 1 - à remplir'!$N$31:$N$400,DI$3,'Étape 1 - à remplir'!$G$31:$G$400,"kg")))))))</f>
        <v>#N/A</v>
      </c>
      <c r="DB197" s="104">
        <f t="shared" ref="DB197:DB260" si="141">IFERROR(DA197,0)</f>
        <v>0</v>
      </c>
      <c r="DC197" s="204" t="str">
        <f t="shared" si="134"/>
        <v>Doxycycline</v>
      </c>
      <c r="DD197" s="204" t="str">
        <f t="shared" si="135"/>
        <v/>
      </c>
      <c r="DE197" s="204" t="str">
        <f t="shared" si="136"/>
        <v/>
      </c>
      <c r="DF197" s="204" t="str">
        <f t="shared" si="137"/>
        <v>Tetracyclines</v>
      </c>
      <c r="DG197" s="204" t="str">
        <f t="shared" si="138"/>
        <v/>
      </c>
      <c r="DH197" s="97" t="str">
        <f t="shared" si="139"/>
        <v/>
      </c>
      <c r="DI197" s="78"/>
      <c r="DJ197" s="78"/>
      <c r="DK197" s="77" t="str">
        <f ca="1"/>
        <v>DOXORAL</v>
      </c>
      <c r="DL197" s="79" t="e">
        <f ca="1"/>
        <v>#N/A</v>
      </c>
      <c r="DM197" s="102"/>
      <c r="DN197" s="8"/>
      <c r="DO197" s="8"/>
      <c r="DP197" s="8"/>
      <c r="DQ197" s="8"/>
      <c r="DR197" s="8"/>
      <c r="DS197" s="8"/>
      <c r="DT197" s="8"/>
      <c r="DU197" s="8"/>
      <c r="DV197" s="8"/>
      <c r="DW197" s="8"/>
      <c r="DX197" s="8"/>
      <c r="DY197" s="8"/>
      <c r="DZ197" s="8"/>
      <c r="EA197" s="8"/>
      <c r="EB197" s="8"/>
      <c r="EC197" s="8"/>
      <c r="ED197" s="8"/>
      <c r="EE197" s="8"/>
      <c r="EF197" s="8"/>
      <c r="EG197" s="8"/>
      <c r="EH197" s="8"/>
      <c r="EI197" s="8"/>
      <c r="EJ197" s="97"/>
    </row>
    <row r="198" spans="1:140" x14ac:dyDescent="0.25">
      <c r="A198" s="56"/>
      <c r="B198" s="8"/>
      <c r="C198" s="8"/>
      <c r="D198" s="8"/>
      <c r="E198" s="8"/>
      <c r="F198" s="8"/>
      <c r="G198" s="8"/>
      <c r="H198" s="8"/>
      <c r="I198" s="102" t="str">
        <f>INDEX(Données_ATB!BE:BV,MATCH(MASQ2!J198,Données_ATB!BE:BE,0),18)</f>
        <v/>
      </c>
      <c r="J198" s="77" t="str">
        <f>Données_ATB!BE197</f>
        <v>DOXX-SOL 433 MG/G POUDRE POUR ADMINISTRATION DANS L'EAU DE BOISSON/LE SUBSTITUT DE LAIT POUR LES VEAUX PRE-RUMINANTS LES PORCS ET LES POULES</v>
      </c>
      <c r="K198" s="204" t="e">
        <f>IF(IF(S$2="Catégorie",IF(S$3="Toutes",SUMIFS('Étape 1 - à remplir'!$F$31:$F$400,'Étape 1 - à remplir'!$E$31:$E$400,MASQ2!J198,'Étape 1 - à remplir'!$G$31:$G$400,"animaux"),SUMIFS('Étape 1 - à remplir'!$F$31:$F$400,'Étape 1 - à remplir'!$E$31:$E$400,MASQ2!J198,'Étape 1 - à remplir'!$C$31:$C$400,S$3)),IF(S$2="Âge",IF(S$3="Tous",SUMIFS('Étape 1 - à remplir'!$F$31:$F$400,'Étape 1 - à remplir'!$E$31:$E$400,MASQ2!J198,'Étape 1 - à remplir'!$G$31:$G$400,"animaux"),SUMIFS('Étape 1 - à remplir'!$F$31:$F$400,'Étape 1 - à remplir'!$E$31:$E$400,MASQ2!J198,'Étape 1 - à remplir'!$P$31:$P$400,S$3)),IF(S$2="Atelier",IF(S$3="Tous",SUMIFS('Étape 1 - à remplir'!$F$31:$F$400,'Étape 1 - à remplir'!$E$31:$E$400,MASQ2!J198,'Étape 1 - à remplir'!$G$31:$G$400,"animaux"),SUMIFS('Étape 1 - à remplir'!$F$31:$F$400,'Étape 1 - à remplir'!$E$31:$E$400,MASQ2!J198,'Étape 1 - à remplir'!$O$31:$O$400,S$3)),IF(S$2="Espèce",IF(S$3="Tous",SUMIFS('Étape 1 - à remplir'!$F$31:$F$400,'Étape 1 - à remplir'!$E$31:$E$400,MASQ2!J198,'Étape 1 - à remplir'!$G$31:$G$400,"animaux"),SUMIFS('Étape 1 - à remplir'!$F$31:$F$400,'Étape 1 - à remplir'!$E$31:$E$400,MASQ2!J198,'Étape 1 - à remplir'!$N$31:$N$400,S$3))))))=0,NA(),IF(S$2="Catégorie",IF(S$3="Toutes",SUMIFS('Étape 1 - à remplir'!$F$31:$F$400,'Étape 1 - à remplir'!$E$31:$E$400,MASQ2!J198,'Étape 1 - à remplir'!$G$31:$G$400,"animaux"),SUMIFS('Étape 1 - à remplir'!$F$31:$F$400,'Étape 1 - à remplir'!$E$31:$E$400,MASQ2!J198,'Étape 1 - à remplir'!$C$31:$C$400,S$3)),IF(S$2="Âge",IF(S$3="Tous",SUMIFS('Étape 1 - à remplir'!$F$31:$F$400,'Étape 1 - à remplir'!$E$31:$E$400,MASQ2!J198,'Étape 1 - à remplir'!$G$31:$G$400,"animaux"),SUMIFS('Étape 1 - à remplir'!$F$31:$F$400,'Étape 1 - à remplir'!$E$31:$E$400,MASQ2!J198,'Étape 1 - à remplir'!$P$31:$P$400,S$3)),IF(S$2="Atelier",IF(S$3="Tous",SUMIFS('Étape 1 - à remplir'!$F$31:$F$400,'Étape 1 - à remplir'!$E$31:$E$400,MASQ2!J198,'Étape 1 - à remplir'!$G$31:$G$400,"animaux"),SUMIFS('Étape 1 - à remplir'!$F$31:$F$400,'Étape 1 - à remplir'!$E$31:$E$400,MASQ2!J198,'Étape 1 - à remplir'!$O$31:$O$400,S$3)),IF(S$2="Espèce",IF(S$3="Tous",SUMIFS('Étape 1 - à remplir'!$F$31:$F$400,'Étape 1 - à remplir'!$E$31:$E$400,MASQ2!J198,'Étape 1 - à remplir'!$G$31:$G$400,"animaux"),SUMIFS('Étape 1 - à remplir'!$F$31:$F$400,'Étape 1 - à remplir'!$E$31:$E$400,MASQ2!J198,'Étape 1 - à remplir'!$N$31:$N$400,S$3)))))))</f>
        <v>#N/A</v>
      </c>
      <c r="L198" s="97">
        <f t="shared" ref="L198:L261" si="142">IFERROR(K198,0)</f>
        <v>0</v>
      </c>
      <c r="M198" s="56" t="str">
        <f>Données_ATB!BN197</f>
        <v>Doxycycline</v>
      </c>
      <c r="N198" s="204" t="str">
        <f>Données_ATB!BO197</f>
        <v/>
      </c>
      <c r="O198" s="97" t="str">
        <f>Données_ATB!BP197</f>
        <v/>
      </c>
      <c r="P198" s="77" t="str">
        <f>Données_ATB!BR197</f>
        <v>Tetracyclines</v>
      </c>
      <c r="Q198" s="78" t="str">
        <f>Données_ATB!BS197</f>
        <v/>
      </c>
      <c r="R198" s="79" t="str">
        <f>Données_ATB!BT197</f>
        <v/>
      </c>
      <c r="S198" s="78"/>
      <c r="T198" s="78"/>
      <c r="U198" s="77" t="str">
        <f ca="1"/>
        <v>DOXX-SOL 433 MG/G POUDRE POUR ADMINISTRATION DANS L'EAU DE BOISSON/LE SUBSTITUT DE LAIT POUR LES VEAUX PRE-RUMINANTS LES PORCS ET LES POULES</v>
      </c>
      <c r="V198" s="79" t="e">
        <f ca="1"/>
        <v>#N/A</v>
      </c>
      <c r="W198" s="102"/>
      <c r="X198" s="8"/>
      <c r="Y198" s="8"/>
      <c r="Z198" s="8"/>
      <c r="AA198" s="8"/>
      <c r="AB198" s="102"/>
      <c r="AC198" s="8"/>
      <c r="AD198" s="8"/>
      <c r="AE198" s="8"/>
      <c r="AF198" s="8"/>
      <c r="AG198" s="8"/>
      <c r="AH198" s="8"/>
      <c r="AI198" s="8"/>
      <c r="AJ198" s="8"/>
      <c r="AK198" s="8"/>
      <c r="AL198" s="8"/>
      <c r="AM198" s="8"/>
      <c r="AN198" s="8"/>
      <c r="AO198" s="8"/>
      <c r="AP198" s="8"/>
      <c r="AQ198" s="8"/>
      <c r="AR198" s="8"/>
      <c r="AS198" s="8"/>
      <c r="AT198" s="97"/>
      <c r="AV198" s="56"/>
      <c r="AW198" s="8"/>
      <c r="AX198" s="8"/>
      <c r="AY198" s="8"/>
      <c r="AZ198" s="8"/>
      <c r="BA198" s="8"/>
      <c r="BB198" s="8"/>
      <c r="BC198" s="8"/>
      <c r="BD198" s="102" t="str">
        <f t="shared" si="124"/>
        <v/>
      </c>
      <c r="BE198" s="56" t="str">
        <f t="shared" si="125"/>
        <v>DOXX-SOL 433 MG/G POUDRE POUR ADMINISTRATION DANS L'EAU DE BOISSON/LE SUBSTITUT DE LAIT POUR LES VEAUX PRE-RUMINANTS LES PORCS ET LES POULES</v>
      </c>
      <c r="BF198" s="204" t="e">
        <f>IF(IF(BN$2="Catégorie",IF(BN$3="Toutes",SUMIFS('Étape 1 - à remplir'!$F$31:$F$400,'Étape 1 - à remplir'!$E$31:$E$400,MASQ2!BE198,'Étape 1 - à remplir'!$G$31:$G$400,"lots"),SUMIFS('Étape 1 - à remplir'!$F$31:$F$400,'Étape 1 - à remplir'!$E$31:$E$400,MASQ2!BE198,'Étape 1 - à remplir'!$C$31:$C$400,BN$3)),IF(BN$2="Âge",IF(BN$3="Tous",SUMIFS('Étape 1 - à remplir'!$F$31:$F$400,'Étape 1 - à remplir'!$E$31:$E$400,MASQ2!BE198,'Étape 1 - à remplir'!$G$31:$G$400,"lots"),SUMIFS('Étape 1 - à remplir'!$F$31:$F$400,'Étape 1 - à remplir'!$E$31:$E$400,MASQ2!BE198,'Étape 1 - à remplir'!$P$31:$P$400,BN$3,'Étape 1 - à remplir'!$G$31:$G$400,"lots")),IF(BN$2="Atelier",IF(BN$3="Tous",SUMIFS('Étape 1 - à remplir'!$F$31:$F$400,'Étape 1 - à remplir'!$E$31:$E$400,MASQ2!BE198,'Étape 1 - à remplir'!$G$31:$G$400,"lots"),SUMIFS('Étape 1 - à remplir'!$F$31:$F$400,'Étape 1 - à remplir'!$E$31:$E$400,MASQ2!BE198,'Étape 1 - à remplir'!$O$31:$O$400,BN$3,'Étape 1 - à remplir'!$G$31:$G$400,"lots")),IF(BN$2="Espèce",IF(BN$3="Tous",SUMIFS('Étape 1 - à remplir'!$F$31:$F$400,'Étape 1 - à remplir'!$E$31:$E$400,MASQ2!BE198,'Étape 1 - à remplir'!$G$31:$G$400,"lots"),SUMIFS('Étape 1 - à remplir'!$F$31:$F$400,'Étape 1 - à remplir'!$E$31:$E$400,MASQ2!BE198,'Étape 1 - à remplir'!$N$31:$N$400,BN$3,'Étape 1 - à remplir'!$G$31:$G$400,"lots"))))))=0,NA(),IF(BN$2="Catégorie",IF(BN$3="Toutes",SUMIFS('Étape 1 - à remplir'!$F$31:$F$400,'Étape 1 - à remplir'!$E$31:$E$400,MASQ2!BE198,'Étape 1 - à remplir'!$G$31:$G$400,"lots"),SUMIFS('Étape 1 - à remplir'!$F$31:$F$400,'Étape 1 - à remplir'!$E$31:$E$400,MASQ2!BE198,'Étape 1 - à remplir'!$C$31:$C$400,BN$3)),IF(BN$2="Âge",IF(BN$3="Tous",SUMIFS('Étape 1 - à remplir'!$F$31:$F$400,'Étape 1 - à remplir'!$E$31:$E$400,MASQ2!BE198,'Étape 1 - à remplir'!$G$31:$G$400,"lots"),SUMIFS('Étape 1 - à remplir'!$F$31:$F$400,'Étape 1 - à remplir'!$E$31:$E$400,MASQ2!BE198,'Étape 1 - à remplir'!$P$31:$P$400,BN$3,'Étape 1 - à remplir'!$G$31:$G$400,"lots")),IF(BN$2="Atelier",IF(BN$3="Tous",SUMIFS('Étape 1 - à remplir'!$F$31:$F$400,'Étape 1 - à remplir'!$E$31:$E$400,MASQ2!BE198,'Étape 1 - à remplir'!$G$31:$G$400,"lots"),SUMIFS('Étape 1 - à remplir'!$F$31:$F$400,'Étape 1 - à remplir'!$E$31:$E$400,MASQ2!BE198,'Étape 1 - à remplir'!$O$31:$O$400,BN$3,'Étape 1 - à remplir'!$G$31:$G$400,"lots")),IF(BN$2="Espèce",IF(BN$3="Tous",SUMIFS('Étape 1 - à remplir'!$F$31:$F$400,'Étape 1 - à remplir'!$E$31:$E$400,MASQ2!BE198,'Étape 1 - à remplir'!$G$31:$G$400,"lots"),SUMIFS('Étape 1 - à remplir'!$F$31:$F$400,'Étape 1 - à remplir'!$E$31:$E$400,MASQ2!BE198,'Étape 1 - à remplir'!$N$31:$N$400,BN$3,'Étape 1 - à remplir'!$G$31:$G$400,"lots")))))))</f>
        <v>#N/A</v>
      </c>
      <c r="BG198" s="204">
        <f t="shared" si="140"/>
        <v>0</v>
      </c>
      <c r="BH198" s="204" t="str">
        <f t="shared" si="126"/>
        <v>Doxycycline</v>
      </c>
      <c r="BI198" s="204" t="str">
        <f t="shared" si="127"/>
        <v/>
      </c>
      <c r="BJ198" s="204" t="str">
        <f t="shared" si="128"/>
        <v/>
      </c>
      <c r="BK198" s="204" t="str">
        <f t="shared" si="129"/>
        <v>Tetracyclines</v>
      </c>
      <c r="BL198" s="204" t="str">
        <f t="shared" si="130"/>
        <v/>
      </c>
      <c r="BM198" s="97" t="str">
        <f t="shared" si="131"/>
        <v/>
      </c>
      <c r="BN198" s="78"/>
      <c r="BO198" s="78"/>
      <c r="BP198" s="77" t="str">
        <f ca="1"/>
        <v>DOXX-SOL 433 MG/G POUDRE POUR ADMINISTRATION DANS L'EAU DE BOISSON/LE SUBSTITUT DE LAIT POUR LES VEAUX PRE-RUMINANTS LES PORCS ET LES POULES</v>
      </c>
      <c r="BQ198" s="79" t="e">
        <f ca="1"/>
        <v>#N/A</v>
      </c>
      <c r="BR198" s="102"/>
      <c r="BS198" s="8"/>
      <c r="BT198" s="8"/>
      <c r="BU198" s="8"/>
      <c r="BV198" s="8"/>
      <c r="BW198" s="8"/>
      <c r="BX198" s="8"/>
      <c r="BY198" s="8"/>
      <c r="BZ198" s="8"/>
      <c r="CA198" s="8"/>
      <c r="CB198" s="8"/>
      <c r="CC198" s="8"/>
      <c r="CD198" s="8"/>
      <c r="CE198" s="8"/>
      <c r="CF198" s="8"/>
      <c r="CG198" s="8"/>
      <c r="CH198" s="8"/>
      <c r="CI198" s="8"/>
      <c r="CJ198" s="8"/>
      <c r="CK198" s="8"/>
      <c r="CL198" s="8"/>
      <c r="CM198" s="8"/>
      <c r="CN198" s="8"/>
      <c r="CO198" s="97"/>
      <c r="CQ198" s="56"/>
      <c r="CR198" s="8"/>
      <c r="CS198" s="8"/>
      <c r="CT198" s="8"/>
      <c r="CU198" s="8"/>
      <c r="CV198" s="8"/>
      <c r="CW198" s="8"/>
      <c r="CX198" s="8"/>
      <c r="CY198" s="102" t="str">
        <f t="shared" si="132"/>
        <v/>
      </c>
      <c r="CZ198" s="56" t="str">
        <f t="shared" si="133"/>
        <v>DOXX-SOL 433 MG/G POUDRE POUR ADMINISTRATION DANS L'EAU DE BOISSON/LE SUBSTITUT DE LAIT POUR LES VEAUX PRE-RUMINANTS LES PORCS ET LES POULES</v>
      </c>
      <c r="DA198" s="204" t="e">
        <f>IF(IF(DI$2="Catégorie",IF(DI$3="Toutes",SUMIFS('Étape 1 - à remplir'!$F$31:$F$400,'Étape 1 - à remplir'!$E$31:$E$400,MASQ2!CZ198,'Étape 1 - à remplir'!$G$31:$G$400,"kg"),SUMIFS('Étape 1 - à remplir'!$F$31:$F$400,'Étape 1 - à remplir'!$E$31:$E$400,MASQ2!CZ198,'Étape 1 - à remplir'!$C$31:$C$400,DI$3)),IF(DI$2="Âge",IF(DI$3="Tous",SUMIFS('Étape 1 - à remplir'!$F$31:$F$400,'Étape 1 - à remplir'!$E$31:$E$400,MASQ2!CZ198,'Étape 1 - à remplir'!$G$31:$G$400,"kg"),SUMIFS('Étape 1 - à remplir'!$F$31:$F$400,'Étape 1 - à remplir'!$E$31:$E$400,MASQ2!CZ198,'Étape 1 - à remplir'!$P$31:$P$400,DI$3,'Étape 1 - à remplir'!$G$31:$G$400,"kg")),IF(DI$2="Atelier",IF(DI$3="Tous",SUMIFS('Étape 1 - à remplir'!$F$31:$F$400,'Étape 1 - à remplir'!$E$31:$E$400,MASQ2!CZ198,'Étape 1 - à remplir'!$G$31:$G$400,"kg"),SUMIFS('Étape 1 - à remplir'!$F$31:$F$400,'Étape 1 - à remplir'!$E$31:$E$400,MASQ2!CZ198,'Étape 1 - à remplir'!$O$31:$O$400,DI$3,'Étape 1 - à remplir'!$G$31:$G$400,"kg")),IF(DI$2="Espèce",IF(DI$3="Tous",SUMIFS('Étape 1 - à remplir'!$F$31:$F$400,'Étape 1 - à remplir'!$E$31:$E$400,MASQ2!CZ198,'Étape 1 - à remplir'!$G$31:$G$400,"kg"),SUMIFS('Étape 1 - à remplir'!$F$31:$F$400,'Étape 1 - à remplir'!$E$31:$E$400,MASQ2!CZ198,'Étape 1 - à remplir'!$N$31:$N$400,DI$3,'Étape 1 - à remplir'!$G$31:$G$400,"kg"))))))=0,NA(),IF(DI$2="Catégorie",IF(DI$3="Toutes",SUMIFS('Étape 1 - à remplir'!$F$31:$F$400,'Étape 1 - à remplir'!$E$31:$E$400,MASQ2!CZ198,'Étape 1 - à remplir'!$G$31:$G$400,"kg"),SUMIFS('Étape 1 - à remplir'!$F$31:$F$400,'Étape 1 - à remplir'!$E$31:$E$400,MASQ2!CZ198,'Étape 1 - à remplir'!$C$31:$C$400,DI$3)),IF(DI$2="Âge",IF(DI$3="Tous",SUMIFS('Étape 1 - à remplir'!$F$31:$F$400,'Étape 1 - à remplir'!$E$31:$E$400,MASQ2!CZ198,'Étape 1 - à remplir'!$G$31:$G$400,"kg"),SUMIFS('Étape 1 - à remplir'!$F$31:$F$400,'Étape 1 - à remplir'!$E$31:$E$400,MASQ2!CZ198,'Étape 1 - à remplir'!$P$31:$P$400,DI$3,'Étape 1 - à remplir'!$G$31:$G$400,"kg")),IF(DI$2="Atelier",IF(DI$3="Tous",SUMIFS('Étape 1 - à remplir'!$F$31:$F$400,'Étape 1 - à remplir'!$E$31:$E$400,MASQ2!CZ198,'Étape 1 - à remplir'!$G$31:$G$400,"kg"),SUMIFS('Étape 1 - à remplir'!$F$31:$F$400,'Étape 1 - à remplir'!$E$31:$E$400,MASQ2!CZ198,'Étape 1 - à remplir'!$O$31:$O$400,DI$3,'Étape 1 - à remplir'!$G$31:$G$400,"kg")),IF(DI$2="Espèce",IF(DI$3="Tous",SUMIFS('Étape 1 - à remplir'!$F$31:$F$400,'Étape 1 - à remplir'!$E$31:$E$400,MASQ2!CZ198,'Étape 1 - à remplir'!$G$31:$G$400,"kg"),SUMIFS('Étape 1 - à remplir'!$F$31:$F$400,'Étape 1 - à remplir'!$E$31:$E$400,MASQ2!CZ198,'Étape 1 - à remplir'!$N$31:$N$400,DI$3,'Étape 1 - à remplir'!$G$31:$G$400,"kg")))))))</f>
        <v>#N/A</v>
      </c>
      <c r="DB198" s="104">
        <f t="shared" si="141"/>
        <v>0</v>
      </c>
      <c r="DC198" s="204" t="str">
        <f t="shared" si="134"/>
        <v>Doxycycline</v>
      </c>
      <c r="DD198" s="204" t="str">
        <f t="shared" si="135"/>
        <v/>
      </c>
      <c r="DE198" s="204" t="str">
        <f t="shared" si="136"/>
        <v/>
      </c>
      <c r="DF198" s="204" t="str">
        <f t="shared" si="137"/>
        <v>Tetracyclines</v>
      </c>
      <c r="DG198" s="204" t="str">
        <f t="shared" si="138"/>
        <v/>
      </c>
      <c r="DH198" s="97" t="str">
        <f t="shared" si="139"/>
        <v/>
      </c>
      <c r="DI198" s="78"/>
      <c r="DJ198" s="78"/>
      <c r="DK198" s="77" t="str">
        <f ca="1"/>
        <v>DOXX-SOL 433 MG/G POUDRE POUR ADMINISTRATION DANS L'EAU DE BOISSON/LE SUBSTITUT DE LAIT POUR LES VEAUX PRE-RUMINANTS LES PORCS ET LES POULES</v>
      </c>
      <c r="DL198" s="79" t="e">
        <f ca="1"/>
        <v>#N/A</v>
      </c>
      <c r="DM198" s="102"/>
      <c r="DN198" s="8"/>
      <c r="DO198" s="8"/>
      <c r="DP198" s="8"/>
      <c r="DQ198" s="8"/>
      <c r="DR198" s="8"/>
      <c r="DS198" s="8"/>
      <c r="DT198" s="8"/>
      <c r="DU198" s="8"/>
      <c r="DV198" s="8"/>
      <c r="DW198" s="8"/>
      <c r="DX198" s="8"/>
      <c r="DY198" s="8"/>
      <c r="DZ198" s="8"/>
      <c r="EA198" s="8"/>
      <c r="EB198" s="8"/>
      <c r="EC198" s="8"/>
      <c r="ED198" s="8"/>
      <c r="EE198" s="8"/>
      <c r="EF198" s="8"/>
      <c r="EG198" s="8"/>
      <c r="EH198" s="8"/>
      <c r="EI198" s="8"/>
      <c r="EJ198" s="97"/>
    </row>
    <row r="199" spans="1:140" x14ac:dyDescent="0.25">
      <c r="A199" s="56"/>
      <c r="B199" s="8"/>
      <c r="C199" s="8"/>
      <c r="D199" s="8"/>
      <c r="E199" s="8"/>
      <c r="F199" s="8"/>
      <c r="G199" s="8"/>
      <c r="H199" s="8"/>
      <c r="I199" s="102" t="str">
        <f>INDEX(Données_ATB!BE:BV,MATCH(MASQ2!J199,Données_ATB!BE:BE,0),18)</f>
        <v/>
      </c>
      <c r="J199" s="77" t="str">
        <f>Données_ATB!BE198</f>
        <v>DOXY 2% PM</v>
      </c>
      <c r="K199" s="204" t="e">
        <f>IF(IF(S$2="Catégorie",IF(S$3="Toutes",SUMIFS('Étape 1 - à remplir'!$F$31:$F$400,'Étape 1 - à remplir'!$E$31:$E$400,MASQ2!J199,'Étape 1 - à remplir'!$G$31:$G$400,"animaux"),SUMIFS('Étape 1 - à remplir'!$F$31:$F$400,'Étape 1 - à remplir'!$E$31:$E$400,MASQ2!J199,'Étape 1 - à remplir'!$C$31:$C$400,S$3)),IF(S$2="Âge",IF(S$3="Tous",SUMIFS('Étape 1 - à remplir'!$F$31:$F$400,'Étape 1 - à remplir'!$E$31:$E$400,MASQ2!J199,'Étape 1 - à remplir'!$G$31:$G$400,"animaux"),SUMIFS('Étape 1 - à remplir'!$F$31:$F$400,'Étape 1 - à remplir'!$E$31:$E$400,MASQ2!J199,'Étape 1 - à remplir'!$P$31:$P$400,S$3)),IF(S$2="Atelier",IF(S$3="Tous",SUMIFS('Étape 1 - à remplir'!$F$31:$F$400,'Étape 1 - à remplir'!$E$31:$E$400,MASQ2!J199,'Étape 1 - à remplir'!$G$31:$G$400,"animaux"),SUMIFS('Étape 1 - à remplir'!$F$31:$F$400,'Étape 1 - à remplir'!$E$31:$E$400,MASQ2!J199,'Étape 1 - à remplir'!$O$31:$O$400,S$3)),IF(S$2="Espèce",IF(S$3="Tous",SUMIFS('Étape 1 - à remplir'!$F$31:$F$400,'Étape 1 - à remplir'!$E$31:$E$400,MASQ2!J199,'Étape 1 - à remplir'!$G$31:$G$400,"animaux"),SUMIFS('Étape 1 - à remplir'!$F$31:$F$400,'Étape 1 - à remplir'!$E$31:$E$400,MASQ2!J199,'Étape 1 - à remplir'!$N$31:$N$400,S$3))))))=0,NA(),IF(S$2="Catégorie",IF(S$3="Toutes",SUMIFS('Étape 1 - à remplir'!$F$31:$F$400,'Étape 1 - à remplir'!$E$31:$E$400,MASQ2!J199,'Étape 1 - à remplir'!$G$31:$G$400,"animaux"),SUMIFS('Étape 1 - à remplir'!$F$31:$F$400,'Étape 1 - à remplir'!$E$31:$E$400,MASQ2!J199,'Étape 1 - à remplir'!$C$31:$C$400,S$3)),IF(S$2="Âge",IF(S$3="Tous",SUMIFS('Étape 1 - à remplir'!$F$31:$F$400,'Étape 1 - à remplir'!$E$31:$E$400,MASQ2!J199,'Étape 1 - à remplir'!$G$31:$G$400,"animaux"),SUMIFS('Étape 1 - à remplir'!$F$31:$F$400,'Étape 1 - à remplir'!$E$31:$E$400,MASQ2!J199,'Étape 1 - à remplir'!$P$31:$P$400,S$3)),IF(S$2="Atelier",IF(S$3="Tous",SUMIFS('Étape 1 - à remplir'!$F$31:$F$400,'Étape 1 - à remplir'!$E$31:$E$400,MASQ2!J199,'Étape 1 - à remplir'!$G$31:$G$400,"animaux"),SUMIFS('Étape 1 - à remplir'!$F$31:$F$400,'Étape 1 - à remplir'!$E$31:$E$400,MASQ2!J199,'Étape 1 - à remplir'!$O$31:$O$400,S$3)),IF(S$2="Espèce",IF(S$3="Tous",SUMIFS('Étape 1 - à remplir'!$F$31:$F$400,'Étape 1 - à remplir'!$E$31:$E$400,MASQ2!J199,'Étape 1 - à remplir'!$G$31:$G$400,"animaux"),SUMIFS('Étape 1 - à remplir'!$F$31:$F$400,'Étape 1 - à remplir'!$E$31:$E$400,MASQ2!J199,'Étape 1 - à remplir'!$N$31:$N$400,S$3)))))))</f>
        <v>#N/A</v>
      </c>
      <c r="L199" s="97">
        <f t="shared" si="142"/>
        <v>0</v>
      </c>
      <c r="M199" s="56" t="str">
        <f>Données_ATB!BN198</f>
        <v>Doxycycline</v>
      </c>
      <c r="N199" s="204" t="str">
        <f>Données_ATB!BO198</f>
        <v/>
      </c>
      <c r="O199" s="97" t="str">
        <f>Données_ATB!BP198</f>
        <v/>
      </c>
      <c r="P199" s="77" t="str">
        <f>Données_ATB!BR198</f>
        <v>Tetracyclines</v>
      </c>
      <c r="Q199" s="78" t="str">
        <f>Données_ATB!BS198</f>
        <v/>
      </c>
      <c r="R199" s="79" t="str">
        <f>Données_ATB!BT198</f>
        <v/>
      </c>
      <c r="S199" s="78"/>
      <c r="T199" s="78"/>
      <c r="U199" s="77" t="str">
        <f ca="1"/>
        <v>DOXY 2% PM</v>
      </c>
      <c r="V199" s="79" t="e">
        <f ca="1"/>
        <v>#N/A</v>
      </c>
      <c r="W199" s="102"/>
      <c r="X199" s="8"/>
      <c r="Y199" s="8"/>
      <c r="Z199" s="8"/>
      <c r="AA199" s="8"/>
      <c r="AB199" s="102"/>
      <c r="AC199" s="8"/>
      <c r="AD199" s="8"/>
      <c r="AE199" s="8"/>
      <c r="AF199" s="8"/>
      <c r="AG199" s="8"/>
      <c r="AH199" s="8"/>
      <c r="AI199" s="8"/>
      <c r="AJ199" s="8"/>
      <c r="AK199" s="8"/>
      <c r="AL199" s="8"/>
      <c r="AM199" s="8"/>
      <c r="AN199" s="8"/>
      <c r="AO199" s="8"/>
      <c r="AP199" s="8"/>
      <c r="AQ199" s="8"/>
      <c r="AR199" s="8"/>
      <c r="AS199" s="8"/>
      <c r="AT199" s="97"/>
      <c r="AV199" s="56"/>
      <c r="AW199" s="8"/>
      <c r="AX199" s="8"/>
      <c r="AY199" s="8"/>
      <c r="AZ199" s="8"/>
      <c r="BA199" s="8"/>
      <c r="BB199" s="8"/>
      <c r="BC199" s="8"/>
      <c r="BD199" s="102" t="str">
        <f t="shared" si="124"/>
        <v/>
      </c>
      <c r="BE199" s="56" t="str">
        <f t="shared" si="125"/>
        <v>DOXY 2% PM</v>
      </c>
      <c r="BF199" s="204" t="e">
        <f>IF(IF(BN$2="Catégorie",IF(BN$3="Toutes",SUMIFS('Étape 1 - à remplir'!$F$31:$F$400,'Étape 1 - à remplir'!$E$31:$E$400,MASQ2!BE199,'Étape 1 - à remplir'!$G$31:$G$400,"lots"),SUMIFS('Étape 1 - à remplir'!$F$31:$F$400,'Étape 1 - à remplir'!$E$31:$E$400,MASQ2!BE199,'Étape 1 - à remplir'!$C$31:$C$400,BN$3)),IF(BN$2="Âge",IF(BN$3="Tous",SUMIFS('Étape 1 - à remplir'!$F$31:$F$400,'Étape 1 - à remplir'!$E$31:$E$400,MASQ2!BE199,'Étape 1 - à remplir'!$G$31:$G$400,"lots"),SUMIFS('Étape 1 - à remplir'!$F$31:$F$400,'Étape 1 - à remplir'!$E$31:$E$400,MASQ2!BE199,'Étape 1 - à remplir'!$P$31:$P$400,BN$3,'Étape 1 - à remplir'!$G$31:$G$400,"lots")),IF(BN$2="Atelier",IF(BN$3="Tous",SUMIFS('Étape 1 - à remplir'!$F$31:$F$400,'Étape 1 - à remplir'!$E$31:$E$400,MASQ2!BE199,'Étape 1 - à remplir'!$G$31:$G$400,"lots"),SUMIFS('Étape 1 - à remplir'!$F$31:$F$400,'Étape 1 - à remplir'!$E$31:$E$400,MASQ2!BE199,'Étape 1 - à remplir'!$O$31:$O$400,BN$3,'Étape 1 - à remplir'!$G$31:$G$400,"lots")),IF(BN$2="Espèce",IF(BN$3="Tous",SUMIFS('Étape 1 - à remplir'!$F$31:$F$400,'Étape 1 - à remplir'!$E$31:$E$400,MASQ2!BE199,'Étape 1 - à remplir'!$G$31:$G$400,"lots"),SUMIFS('Étape 1 - à remplir'!$F$31:$F$400,'Étape 1 - à remplir'!$E$31:$E$400,MASQ2!BE199,'Étape 1 - à remplir'!$N$31:$N$400,BN$3,'Étape 1 - à remplir'!$G$31:$G$400,"lots"))))))=0,NA(),IF(BN$2="Catégorie",IF(BN$3="Toutes",SUMIFS('Étape 1 - à remplir'!$F$31:$F$400,'Étape 1 - à remplir'!$E$31:$E$400,MASQ2!BE199,'Étape 1 - à remplir'!$G$31:$G$400,"lots"),SUMIFS('Étape 1 - à remplir'!$F$31:$F$400,'Étape 1 - à remplir'!$E$31:$E$400,MASQ2!BE199,'Étape 1 - à remplir'!$C$31:$C$400,BN$3)),IF(BN$2="Âge",IF(BN$3="Tous",SUMIFS('Étape 1 - à remplir'!$F$31:$F$400,'Étape 1 - à remplir'!$E$31:$E$400,MASQ2!BE199,'Étape 1 - à remplir'!$G$31:$G$400,"lots"),SUMIFS('Étape 1 - à remplir'!$F$31:$F$400,'Étape 1 - à remplir'!$E$31:$E$400,MASQ2!BE199,'Étape 1 - à remplir'!$P$31:$P$400,BN$3,'Étape 1 - à remplir'!$G$31:$G$400,"lots")),IF(BN$2="Atelier",IF(BN$3="Tous",SUMIFS('Étape 1 - à remplir'!$F$31:$F$400,'Étape 1 - à remplir'!$E$31:$E$400,MASQ2!BE199,'Étape 1 - à remplir'!$G$31:$G$400,"lots"),SUMIFS('Étape 1 - à remplir'!$F$31:$F$400,'Étape 1 - à remplir'!$E$31:$E$400,MASQ2!BE199,'Étape 1 - à remplir'!$O$31:$O$400,BN$3,'Étape 1 - à remplir'!$G$31:$G$400,"lots")),IF(BN$2="Espèce",IF(BN$3="Tous",SUMIFS('Étape 1 - à remplir'!$F$31:$F$400,'Étape 1 - à remplir'!$E$31:$E$400,MASQ2!BE199,'Étape 1 - à remplir'!$G$31:$G$400,"lots"),SUMIFS('Étape 1 - à remplir'!$F$31:$F$400,'Étape 1 - à remplir'!$E$31:$E$400,MASQ2!BE199,'Étape 1 - à remplir'!$N$31:$N$400,BN$3,'Étape 1 - à remplir'!$G$31:$G$400,"lots")))))))</f>
        <v>#N/A</v>
      </c>
      <c r="BG199" s="204">
        <f t="shared" si="140"/>
        <v>0</v>
      </c>
      <c r="BH199" s="204" t="str">
        <f t="shared" si="126"/>
        <v>Doxycycline</v>
      </c>
      <c r="BI199" s="204" t="str">
        <f t="shared" si="127"/>
        <v/>
      </c>
      <c r="BJ199" s="204" t="str">
        <f t="shared" si="128"/>
        <v/>
      </c>
      <c r="BK199" s="204" t="str">
        <f t="shared" si="129"/>
        <v>Tetracyclines</v>
      </c>
      <c r="BL199" s="204" t="str">
        <f t="shared" si="130"/>
        <v/>
      </c>
      <c r="BM199" s="97" t="str">
        <f t="shared" si="131"/>
        <v/>
      </c>
      <c r="BN199" s="78"/>
      <c r="BO199" s="78"/>
      <c r="BP199" s="77" t="str">
        <f ca="1"/>
        <v>DOXY 2% PM</v>
      </c>
      <c r="BQ199" s="79" t="e">
        <f ca="1"/>
        <v>#N/A</v>
      </c>
      <c r="BR199" s="102"/>
      <c r="BS199" s="8"/>
      <c r="BT199" s="8"/>
      <c r="BU199" s="8"/>
      <c r="BV199" s="8"/>
      <c r="BW199" s="8"/>
      <c r="BX199" s="8"/>
      <c r="BY199" s="8"/>
      <c r="BZ199" s="8"/>
      <c r="CA199" s="8"/>
      <c r="CB199" s="8"/>
      <c r="CC199" s="8"/>
      <c r="CD199" s="8"/>
      <c r="CE199" s="8"/>
      <c r="CF199" s="8"/>
      <c r="CG199" s="8"/>
      <c r="CH199" s="8"/>
      <c r="CI199" s="8"/>
      <c r="CJ199" s="8"/>
      <c r="CK199" s="8"/>
      <c r="CL199" s="8"/>
      <c r="CM199" s="8"/>
      <c r="CN199" s="8"/>
      <c r="CO199" s="97"/>
      <c r="CQ199" s="56"/>
      <c r="CR199" s="8"/>
      <c r="CS199" s="8"/>
      <c r="CT199" s="8"/>
      <c r="CU199" s="8"/>
      <c r="CV199" s="8"/>
      <c r="CW199" s="8"/>
      <c r="CX199" s="8"/>
      <c r="CY199" s="102" t="str">
        <f t="shared" si="132"/>
        <v/>
      </c>
      <c r="CZ199" s="56" t="str">
        <f t="shared" si="133"/>
        <v>DOXY 2% PM</v>
      </c>
      <c r="DA199" s="204" t="e">
        <f>IF(IF(DI$2="Catégorie",IF(DI$3="Toutes",SUMIFS('Étape 1 - à remplir'!$F$31:$F$400,'Étape 1 - à remplir'!$E$31:$E$400,MASQ2!CZ199,'Étape 1 - à remplir'!$G$31:$G$400,"kg"),SUMIFS('Étape 1 - à remplir'!$F$31:$F$400,'Étape 1 - à remplir'!$E$31:$E$400,MASQ2!CZ199,'Étape 1 - à remplir'!$C$31:$C$400,DI$3)),IF(DI$2="Âge",IF(DI$3="Tous",SUMIFS('Étape 1 - à remplir'!$F$31:$F$400,'Étape 1 - à remplir'!$E$31:$E$400,MASQ2!CZ199,'Étape 1 - à remplir'!$G$31:$G$400,"kg"),SUMIFS('Étape 1 - à remplir'!$F$31:$F$400,'Étape 1 - à remplir'!$E$31:$E$400,MASQ2!CZ199,'Étape 1 - à remplir'!$P$31:$P$400,DI$3,'Étape 1 - à remplir'!$G$31:$G$400,"kg")),IF(DI$2="Atelier",IF(DI$3="Tous",SUMIFS('Étape 1 - à remplir'!$F$31:$F$400,'Étape 1 - à remplir'!$E$31:$E$400,MASQ2!CZ199,'Étape 1 - à remplir'!$G$31:$G$400,"kg"),SUMIFS('Étape 1 - à remplir'!$F$31:$F$400,'Étape 1 - à remplir'!$E$31:$E$400,MASQ2!CZ199,'Étape 1 - à remplir'!$O$31:$O$400,DI$3,'Étape 1 - à remplir'!$G$31:$G$400,"kg")),IF(DI$2="Espèce",IF(DI$3="Tous",SUMIFS('Étape 1 - à remplir'!$F$31:$F$400,'Étape 1 - à remplir'!$E$31:$E$400,MASQ2!CZ199,'Étape 1 - à remplir'!$G$31:$G$400,"kg"),SUMIFS('Étape 1 - à remplir'!$F$31:$F$400,'Étape 1 - à remplir'!$E$31:$E$400,MASQ2!CZ199,'Étape 1 - à remplir'!$N$31:$N$400,DI$3,'Étape 1 - à remplir'!$G$31:$G$400,"kg"))))))=0,NA(),IF(DI$2="Catégorie",IF(DI$3="Toutes",SUMIFS('Étape 1 - à remplir'!$F$31:$F$400,'Étape 1 - à remplir'!$E$31:$E$400,MASQ2!CZ199,'Étape 1 - à remplir'!$G$31:$G$400,"kg"),SUMIFS('Étape 1 - à remplir'!$F$31:$F$400,'Étape 1 - à remplir'!$E$31:$E$400,MASQ2!CZ199,'Étape 1 - à remplir'!$C$31:$C$400,DI$3)),IF(DI$2="Âge",IF(DI$3="Tous",SUMIFS('Étape 1 - à remplir'!$F$31:$F$400,'Étape 1 - à remplir'!$E$31:$E$400,MASQ2!CZ199,'Étape 1 - à remplir'!$G$31:$G$400,"kg"),SUMIFS('Étape 1 - à remplir'!$F$31:$F$400,'Étape 1 - à remplir'!$E$31:$E$400,MASQ2!CZ199,'Étape 1 - à remplir'!$P$31:$P$400,DI$3,'Étape 1 - à remplir'!$G$31:$G$400,"kg")),IF(DI$2="Atelier",IF(DI$3="Tous",SUMIFS('Étape 1 - à remplir'!$F$31:$F$400,'Étape 1 - à remplir'!$E$31:$E$400,MASQ2!CZ199,'Étape 1 - à remplir'!$G$31:$G$400,"kg"),SUMIFS('Étape 1 - à remplir'!$F$31:$F$400,'Étape 1 - à remplir'!$E$31:$E$400,MASQ2!CZ199,'Étape 1 - à remplir'!$O$31:$O$400,DI$3,'Étape 1 - à remplir'!$G$31:$G$400,"kg")),IF(DI$2="Espèce",IF(DI$3="Tous",SUMIFS('Étape 1 - à remplir'!$F$31:$F$400,'Étape 1 - à remplir'!$E$31:$E$400,MASQ2!CZ199,'Étape 1 - à remplir'!$G$31:$G$400,"kg"),SUMIFS('Étape 1 - à remplir'!$F$31:$F$400,'Étape 1 - à remplir'!$E$31:$E$400,MASQ2!CZ199,'Étape 1 - à remplir'!$N$31:$N$400,DI$3,'Étape 1 - à remplir'!$G$31:$G$400,"kg")))))))</f>
        <v>#N/A</v>
      </c>
      <c r="DB199" s="104">
        <f t="shared" si="141"/>
        <v>0</v>
      </c>
      <c r="DC199" s="204" t="str">
        <f t="shared" si="134"/>
        <v>Doxycycline</v>
      </c>
      <c r="DD199" s="204" t="str">
        <f t="shared" si="135"/>
        <v/>
      </c>
      <c r="DE199" s="204" t="str">
        <f t="shared" si="136"/>
        <v/>
      </c>
      <c r="DF199" s="204" t="str">
        <f t="shared" si="137"/>
        <v>Tetracyclines</v>
      </c>
      <c r="DG199" s="204" t="str">
        <f t="shared" si="138"/>
        <v/>
      </c>
      <c r="DH199" s="97" t="str">
        <f t="shared" si="139"/>
        <v/>
      </c>
      <c r="DI199" s="78"/>
      <c r="DJ199" s="78"/>
      <c r="DK199" s="77" t="str">
        <f ca="1"/>
        <v>DOXY 2% PM</v>
      </c>
      <c r="DL199" s="79" t="e">
        <f ca="1"/>
        <v>#N/A</v>
      </c>
      <c r="DM199" s="102"/>
      <c r="DN199" s="8"/>
      <c r="DO199" s="8"/>
      <c r="DP199" s="8"/>
      <c r="DQ199" s="8"/>
      <c r="DR199" s="8"/>
      <c r="DS199" s="8"/>
      <c r="DT199" s="8"/>
      <c r="DU199" s="8"/>
      <c r="DV199" s="8"/>
      <c r="DW199" s="8"/>
      <c r="DX199" s="8"/>
      <c r="DY199" s="8"/>
      <c r="DZ199" s="8"/>
      <c r="EA199" s="8"/>
      <c r="EB199" s="8"/>
      <c r="EC199" s="8"/>
      <c r="ED199" s="8"/>
      <c r="EE199" s="8"/>
      <c r="EF199" s="8"/>
      <c r="EG199" s="8"/>
      <c r="EH199" s="8"/>
      <c r="EI199" s="8"/>
      <c r="EJ199" s="97"/>
    </row>
    <row r="200" spans="1:140" x14ac:dyDescent="0.25">
      <c r="A200" s="56"/>
      <c r="B200" s="8"/>
      <c r="C200" s="8"/>
      <c r="D200" s="8"/>
      <c r="E200" s="8"/>
      <c r="F200" s="8"/>
      <c r="G200" s="8"/>
      <c r="H200" s="8"/>
      <c r="I200" s="102" t="str">
        <f>INDEX(Données_ATB!BE:BV,MATCH(MASQ2!J200,Données_ATB!BE:BE,0),18)</f>
        <v/>
      </c>
      <c r="J200" s="77" t="str">
        <f>Données_ATB!BE199</f>
        <v>DOXY 20 FRANVET</v>
      </c>
      <c r="K200" s="204" t="e">
        <f>IF(IF(S$2="Catégorie",IF(S$3="Toutes",SUMIFS('Étape 1 - à remplir'!$F$31:$F$400,'Étape 1 - à remplir'!$E$31:$E$400,MASQ2!J200,'Étape 1 - à remplir'!$G$31:$G$400,"animaux"),SUMIFS('Étape 1 - à remplir'!$F$31:$F$400,'Étape 1 - à remplir'!$E$31:$E$400,MASQ2!J200,'Étape 1 - à remplir'!$C$31:$C$400,S$3)),IF(S$2="Âge",IF(S$3="Tous",SUMIFS('Étape 1 - à remplir'!$F$31:$F$400,'Étape 1 - à remplir'!$E$31:$E$400,MASQ2!J200,'Étape 1 - à remplir'!$G$31:$G$400,"animaux"),SUMIFS('Étape 1 - à remplir'!$F$31:$F$400,'Étape 1 - à remplir'!$E$31:$E$400,MASQ2!J200,'Étape 1 - à remplir'!$P$31:$P$400,S$3)),IF(S$2="Atelier",IF(S$3="Tous",SUMIFS('Étape 1 - à remplir'!$F$31:$F$400,'Étape 1 - à remplir'!$E$31:$E$400,MASQ2!J200,'Étape 1 - à remplir'!$G$31:$G$400,"animaux"),SUMIFS('Étape 1 - à remplir'!$F$31:$F$400,'Étape 1 - à remplir'!$E$31:$E$400,MASQ2!J200,'Étape 1 - à remplir'!$O$31:$O$400,S$3)),IF(S$2="Espèce",IF(S$3="Tous",SUMIFS('Étape 1 - à remplir'!$F$31:$F$400,'Étape 1 - à remplir'!$E$31:$E$400,MASQ2!J200,'Étape 1 - à remplir'!$G$31:$G$400,"animaux"),SUMIFS('Étape 1 - à remplir'!$F$31:$F$400,'Étape 1 - à remplir'!$E$31:$E$400,MASQ2!J200,'Étape 1 - à remplir'!$N$31:$N$400,S$3))))))=0,NA(),IF(S$2="Catégorie",IF(S$3="Toutes",SUMIFS('Étape 1 - à remplir'!$F$31:$F$400,'Étape 1 - à remplir'!$E$31:$E$400,MASQ2!J200,'Étape 1 - à remplir'!$G$31:$G$400,"animaux"),SUMIFS('Étape 1 - à remplir'!$F$31:$F$400,'Étape 1 - à remplir'!$E$31:$E$400,MASQ2!J200,'Étape 1 - à remplir'!$C$31:$C$400,S$3)),IF(S$2="Âge",IF(S$3="Tous",SUMIFS('Étape 1 - à remplir'!$F$31:$F$400,'Étape 1 - à remplir'!$E$31:$E$400,MASQ2!J200,'Étape 1 - à remplir'!$G$31:$G$400,"animaux"),SUMIFS('Étape 1 - à remplir'!$F$31:$F$400,'Étape 1 - à remplir'!$E$31:$E$400,MASQ2!J200,'Étape 1 - à remplir'!$P$31:$P$400,S$3)),IF(S$2="Atelier",IF(S$3="Tous",SUMIFS('Étape 1 - à remplir'!$F$31:$F$400,'Étape 1 - à remplir'!$E$31:$E$400,MASQ2!J200,'Étape 1 - à remplir'!$G$31:$G$400,"animaux"),SUMIFS('Étape 1 - à remplir'!$F$31:$F$400,'Étape 1 - à remplir'!$E$31:$E$400,MASQ2!J200,'Étape 1 - à remplir'!$O$31:$O$400,S$3)),IF(S$2="Espèce",IF(S$3="Tous",SUMIFS('Étape 1 - à remplir'!$F$31:$F$400,'Étape 1 - à remplir'!$E$31:$E$400,MASQ2!J200,'Étape 1 - à remplir'!$G$31:$G$400,"animaux"),SUMIFS('Étape 1 - à remplir'!$F$31:$F$400,'Étape 1 - à remplir'!$E$31:$E$400,MASQ2!J200,'Étape 1 - à remplir'!$N$31:$N$400,S$3)))))))</f>
        <v>#N/A</v>
      </c>
      <c r="L200" s="97">
        <f t="shared" si="142"/>
        <v>0</v>
      </c>
      <c r="M200" s="56" t="str">
        <f>Données_ATB!BN199</f>
        <v>Doxycycline</v>
      </c>
      <c r="N200" s="204" t="str">
        <f>Données_ATB!BO199</f>
        <v/>
      </c>
      <c r="O200" s="97" t="str">
        <f>Données_ATB!BP199</f>
        <v/>
      </c>
      <c r="P200" s="77" t="str">
        <f>Données_ATB!BR199</f>
        <v>Tetracyclines</v>
      </c>
      <c r="Q200" s="78" t="str">
        <f>Données_ATB!BS199</f>
        <v/>
      </c>
      <c r="R200" s="79" t="str">
        <f>Données_ATB!BT199</f>
        <v/>
      </c>
      <c r="S200" s="78"/>
      <c r="T200" s="78"/>
      <c r="U200" s="77" t="str">
        <f ca="1"/>
        <v>DOXY 20 FRANVET</v>
      </c>
      <c r="V200" s="79" t="e">
        <f ca="1"/>
        <v>#N/A</v>
      </c>
      <c r="W200" s="102"/>
      <c r="X200" s="8"/>
      <c r="Y200" s="8"/>
      <c r="Z200" s="8"/>
      <c r="AA200" s="8"/>
      <c r="AB200" s="102"/>
      <c r="AC200" s="8"/>
      <c r="AD200" s="8"/>
      <c r="AE200" s="8"/>
      <c r="AF200" s="8"/>
      <c r="AG200" s="8"/>
      <c r="AH200" s="8"/>
      <c r="AI200" s="8"/>
      <c r="AJ200" s="8"/>
      <c r="AK200" s="8"/>
      <c r="AL200" s="8"/>
      <c r="AM200" s="8"/>
      <c r="AN200" s="8"/>
      <c r="AO200" s="8"/>
      <c r="AP200" s="8"/>
      <c r="AQ200" s="8"/>
      <c r="AR200" s="8"/>
      <c r="AS200" s="8"/>
      <c r="AT200" s="97"/>
      <c r="AV200" s="56"/>
      <c r="AW200" s="8"/>
      <c r="AX200" s="8"/>
      <c r="AY200" s="8"/>
      <c r="AZ200" s="8"/>
      <c r="BA200" s="8"/>
      <c r="BB200" s="8"/>
      <c r="BC200" s="8"/>
      <c r="BD200" s="102" t="str">
        <f t="shared" si="124"/>
        <v/>
      </c>
      <c r="BE200" s="56" t="str">
        <f t="shared" si="125"/>
        <v>DOXY 20 FRANVET</v>
      </c>
      <c r="BF200" s="204" t="e">
        <f>IF(IF(BN$2="Catégorie",IF(BN$3="Toutes",SUMIFS('Étape 1 - à remplir'!$F$31:$F$400,'Étape 1 - à remplir'!$E$31:$E$400,MASQ2!BE200,'Étape 1 - à remplir'!$G$31:$G$400,"lots"),SUMIFS('Étape 1 - à remplir'!$F$31:$F$400,'Étape 1 - à remplir'!$E$31:$E$400,MASQ2!BE200,'Étape 1 - à remplir'!$C$31:$C$400,BN$3)),IF(BN$2="Âge",IF(BN$3="Tous",SUMIFS('Étape 1 - à remplir'!$F$31:$F$400,'Étape 1 - à remplir'!$E$31:$E$400,MASQ2!BE200,'Étape 1 - à remplir'!$G$31:$G$400,"lots"),SUMIFS('Étape 1 - à remplir'!$F$31:$F$400,'Étape 1 - à remplir'!$E$31:$E$400,MASQ2!BE200,'Étape 1 - à remplir'!$P$31:$P$400,BN$3,'Étape 1 - à remplir'!$G$31:$G$400,"lots")),IF(BN$2="Atelier",IF(BN$3="Tous",SUMIFS('Étape 1 - à remplir'!$F$31:$F$400,'Étape 1 - à remplir'!$E$31:$E$400,MASQ2!BE200,'Étape 1 - à remplir'!$G$31:$G$400,"lots"),SUMIFS('Étape 1 - à remplir'!$F$31:$F$400,'Étape 1 - à remplir'!$E$31:$E$400,MASQ2!BE200,'Étape 1 - à remplir'!$O$31:$O$400,BN$3,'Étape 1 - à remplir'!$G$31:$G$400,"lots")),IF(BN$2="Espèce",IF(BN$3="Tous",SUMIFS('Étape 1 - à remplir'!$F$31:$F$400,'Étape 1 - à remplir'!$E$31:$E$400,MASQ2!BE200,'Étape 1 - à remplir'!$G$31:$G$400,"lots"),SUMIFS('Étape 1 - à remplir'!$F$31:$F$400,'Étape 1 - à remplir'!$E$31:$E$400,MASQ2!BE200,'Étape 1 - à remplir'!$N$31:$N$400,BN$3,'Étape 1 - à remplir'!$G$31:$G$400,"lots"))))))=0,NA(),IF(BN$2="Catégorie",IF(BN$3="Toutes",SUMIFS('Étape 1 - à remplir'!$F$31:$F$400,'Étape 1 - à remplir'!$E$31:$E$400,MASQ2!BE200,'Étape 1 - à remplir'!$G$31:$G$400,"lots"),SUMIFS('Étape 1 - à remplir'!$F$31:$F$400,'Étape 1 - à remplir'!$E$31:$E$400,MASQ2!BE200,'Étape 1 - à remplir'!$C$31:$C$400,BN$3)),IF(BN$2="Âge",IF(BN$3="Tous",SUMIFS('Étape 1 - à remplir'!$F$31:$F$400,'Étape 1 - à remplir'!$E$31:$E$400,MASQ2!BE200,'Étape 1 - à remplir'!$G$31:$G$400,"lots"),SUMIFS('Étape 1 - à remplir'!$F$31:$F$400,'Étape 1 - à remplir'!$E$31:$E$400,MASQ2!BE200,'Étape 1 - à remplir'!$P$31:$P$400,BN$3,'Étape 1 - à remplir'!$G$31:$G$400,"lots")),IF(BN$2="Atelier",IF(BN$3="Tous",SUMIFS('Étape 1 - à remplir'!$F$31:$F$400,'Étape 1 - à remplir'!$E$31:$E$400,MASQ2!BE200,'Étape 1 - à remplir'!$G$31:$G$400,"lots"),SUMIFS('Étape 1 - à remplir'!$F$31:$F$400,'Étape 1 - à remplir'!$E$31:$E$400,MASQ2!BE200,'Étape 1 - à remplir'!$O$31:$O$400,BN$3,'Étape 1 - à remplir'!$G$31:$G$400,"lots")),IF(BN$2="Espèce",IF(BN$3="Tous",SUMIFS('Étape 1 - à remplir'!$F$31:$F$400,'Étape 1 - à remplir'!$E$31:$E$400,MASQ2!BE200,'Étape 1 - à remplir'!$G$31:$G$400,"lots"),SUMIFS('Étape 1 - à remplir'!$F$31:$F$400,'Étape 1 - à remplir'!$E$31:$E$400,MASQ2!BE200,'Étape 1 - à remplir'!$N$31:$N$400,BN$3,'Étape 1 - à remplir'!$G$31:$G$400,"lots")))))))</f>
        <v>#N/A</v>
      </c>
      <c r="BG200" s="204">
        <f t="shared" si="140"/>
        <v>0</v>
      </c>
      <c r="BH200" s="204" t="str">
        <f t="shared" si="126"/>
        <v>Doxycycline</v>
      </c>
      <c r="BI200" s="204" t="str">
        <f t="shared" si="127"/>
        <v/>
      </c>
      <c r="BJ200" s="204" t="str">
        <f t="shared" si="128"/>
        <v/>
      </c>
      <c r="BK200" s="204" t="str">
        <f t="shared" si="129"/>
        <v>Tetracyclines</v>
      </c>
      <c r="BL200" s="204" t="str">
        <f t="shared" si="130"/>
        <v/>
      </c>
      <c r="BM200" s="97" t="str">
        <f t="shared" si="131"/>
        <v/>
      </c>
      <c r="BN200" s="78"/>
      <c r="BO200" s="78"/>
      <c r="BP200" s="77" t="str">
        <f ca="1"/>
        <v>DOXY 20 FRANVET</v>
      </c>
      <c r="BQ200" s="79" t="e">
        <f ca="1"/>
        <v>#N/A</v>
      </c>
      <c r="BR200" s="102"/>
      <c r="BS200" s="8"/>
      <c r="BT200" s="8"/>
      <c r="BU200" s="8"/>
      <c r="BV200" s="8"/>
      <c r="BW200" s="8"/>
      <c r="BX200" s="8"/>
      <c r="BY200" s="8"/>
      <c r="BZ200" s="8"/>
      <c r="CA200" s="8"/>
      <c r="CB200" s="8"/>
      <c r="CC200" s="8"/>
      <c r="CD200" s="8"/>
      <c r="CE200" s="8"/>
      <c r="CF200" s="8"/>
      <c r="CG200" s="8"/>
      <c r="CH200" s="8"/>
      <c r="CI200" s="8"/>
      <c r="CJ200" s="8"/>
      <c r="CK200" s="8"/>
      <c r="CL200" s="8"/>
      <c r="CM200" s="8"/>
      <c r="CN200" s="8"/>
      <c r="CO200" s="97"/>
      <c r="CQ200" s="56"/>
      <c r="CR200" s="8"/>
      <c r="CS200" s="8"/>
      <c r="CT200" s="8"/>
      <c r="CU200" s="8"/>
      <c r="CV200" s="8"/>
      <c r="CW200" s="8"/>
      <c r="CX200" s="8"/>
      <c r="CY200" s="102" t="str">
        <f t="shared" si="132"/>
        <v/>
      </c>
      <c r="CZ200" s="56" t="str">
        <f t="shared" si="133"/>
        <v>DOXY 20 FRANVET</v>
      </c>
      <c r="DA200" s="204" t="e">
        <f>IF(IF(DI$2="Catégorie",IF(DI$3="Toutes",SUMIFS('Étape 1 - à remplir'!$F$31:$F$400,'Étape 1 - à remplir'!$E$31:$E$400,MASQ2!CZ200,'Étape 1 - à remplir'!$G$31:$G$400,"kg"),SUMIFS('Étape 1 - à remplir'!$F$31:$F$400,'Étape 1 - à remplir'!$E$31:$E$400,MASQ2!CZ200,'Étape 1 - à remplir'!$C$31:$C$400,DI$3)),IF(DI$2="Âge",IF(DI$3="Tous",SUMIFS('Étape 1 - à remplir'!$F$31:$F$400,'Étape 1 - à remplir'!$E$31:$E$400,MASQ2!CZ200,'Étape 1 - à remplir'!$G$31:$G$400,"kg"),SUMIFS('Étape 1 - à remplir'!$F$31:$F$400,'Étape 1 - à remplir'!$E$31:$E$400,MASQ2!CZ200,'Étape 1 - à remplir'!$P$31:$P$400,DI$3,'Étape 1 - à remplir'!$G$31:$G$400,"kg")),IF(DI$2="Atelier",IF(DI$3="Tous",SUMIFS('Étape 1 - à remplir'!$F$31:$F$400,'Étape 1 - à remplir'!$E$31:$E$400,MASQ2!CZ200,'Étape 1 - à remplir'!$G$31:$G$400,"kg"),SUMIFS('Étape 1 - à remplir'!$F$31:$F$400,'Étape 1 - à remplir'!$E$31:$E$400,MASQ2!CZ200,'Étape 1 - à remplir'!$O$31:$O$400,DI$3,'Étape 1 - à remplir'!$G$31:$G$400,"kg")),IF(DI$2="Espèce",IF(DI$3="Tous",SUMIFS('Étape 1 - à remplir'!$F$31:$F$400,'Étape 1 - à remplir'!$E$31:$E$400,MASQ2!CZ200,'Étape 1 - à remplir'!$G$31:$G$400,"kg"),SUMIFS('Étape 1 - à remplir'!$F$31:$F$400,'Étape 1 - à remplir'!$E$31:$E$400,MASQ2!CZ200,'Étape 1 - à remplir'!$N$31:$N$400,DI$3,'Étape 1 - à remplir'!$G$31:$G$400,"kg"))))))=0,NA(),IF(DI$2="Catégorie",IF(DI$3="Toutes",SUMIFS('Étape 1 - à remplir'!$F$31:$F$400,'Étape 1 - à remplir'!$E$31:$E$400,MASQ2!CZ200,'Étape 1 - à remplir'!$G$31:$G$400,"kg"),SUMIFS('Étape 1 - à remplir'!$F$31:$F$400,'Étape 1 - à remplir'!$E$31:$E$400,MASQ2!CZ200,'Étape 1 - à remplir'!$C$31:$C$400,DI$3)),IF(DI$2="Âge",IF(DI$3="Tous",SUMIFS('Étape 1 - à remplir'!$F$31:$F$400,'Étape 1 - à remplir'!$E$31:$E$400,MASQ2!CZ200,'Étape 1 - à remplir'!$G$31:$G$400,"kg"),SUMIFS('Étape 1 - à remplir'!$F$31:$F$400,'Étape 1 - à remplir'!$E$31:$E$400,MASQ2!CZ200,'Étape 1 - à remplir'!$P$31:$P$400,DI$3,'Étape 1 - à remplir'!$G$31:$G$400,"kg")),IF(DI$2="Atelier",IF(DI$3="Tous",SUMIFS('Étape 1 - à remplir'!$F$31:$F$400,'Étape 1 - à remplir'!$E$31:$E$400,MASQ2!CZ200,'Étape 1 - à remplir'!$G$31:$G$400,"kg"),SUMIFS('Étape 1 - à remplir'!$F$31:$F$400,'Étape 1 - à remplir'!$E$31:$E$400,MASQ2!CZ200,'Étape 1 - à remplir'!$O$31:$O$400,DI$3,'Étape 1 - à remplir'!$G$31:$G$400,"kg")),IF(DI$2="Espèce",IF(DI$3="Tous",SUMIFS('Étape 1 - à remplir'!$F$31:$F$400,'Étape 1 - à remplir'!$E$31:$E$400,MASQ2!CZ200,'Étape 1 - à remplir'!$G$31:$G$400,"kg"),SUMIFS('Étape 1 - à remplir'!$F$31:$F$400,'Étape 1 - à remplir'!$E$31:$E$400,MASQ2!CZ200,'Étape 1 - à remplir'!$N$31:$N$400,DI$3,'Étape 1 - à remplir'!$G$31:$G$400,"kg")))))))</f>
        <v>#N/A</v>
      </c>
      <c r="DB200" s="104">
        <f t="shared" si="141"/>
        <v>0</v>
      </c>
      <c r="DC200" s="204" t="str">
        <f t="shared" si="134"/>
        <v>Doxycycline</v>
      </c>
      <c r="DD200" s="204" t="str">
        <f t="shared" si="135"/>
        <v/>
      </c>
      <c r="DE200" s="204" t="str">
        <f t="shared" si="136"/>
        <v/>
      </c>
      <c r="DF200" s="204" t="str">
        <f t="shared" si="137"/>
        <v>Tetracyclines</v>
      </c>
      <c r="DG200" s="204" t="str">
        <f t="shared" si="138"/>
        <v/>
      </c>
      <c r="DH200" s="97" t="str">
        <f t="shared" si="139"/>
        <v/>
      </c>
      <c r="DI200" s="78"/>
      <c r="DJ200" s="78"/>
      <c r="DK200" s="77" t="str">
        <f ca="1"/>
        <v>DOXY 20 FRANVET</v>
      </c>
      <c r="DL200" s="79" t="e">
        <f ca="1"/>
        <v>#N/A</v>
      </c>
      <c r="DM200" s="102"/>
      <c r="DN200" s="8"/>
      <c r="DO200" s="8"/>
      <c r="DP200" s="8"/>
      <c r="DQ200" s="8"/>
      <c r="DR200" s="8"/>
      <c r="DS200" s="8"/>
      <c r="DT200" s="8"/>
      <c r="DU200" s="8"/>
      <c r="DV200" s="8"/>
      <c r="DW200" s="8"/>
      <c r="DX200" s="8"/>
      <c r="DY200" s="8"/>
      <c r="DZ200" s="8"/>
      <c r="EA200" s="8"/>
      <c r="EB200" s="8"/>
      <c r="EC200" s="8"/>
      <c r="ED200" s="8"/>
      <c r="EE200" s="8"/>
      <c r="EF200" s="8"/>
      <c r="EG200" s="8"/>
      <c r="EH200" s="8"/>
      <c r="EI200" s="8"/>
      <c r="EJ200" s="97"/>
    </row>
    <row r="201" spans="1:140" x14ac:dyDescent="0.25">
      <c r="A201" s="56"/>
      <c r="B201" s="8"/>
      <c r="C201" s="8"/>
      <c r="D201" s="8"/>
      <c r="E201" s="8"/>
      <c r="F201" s="8"/>
      <c r="G201" s="8"/>
      <c r="H201" s="8"/>
      <c r="I201" s="102" t="str">
        <f>INDEX(Données_ATB!BE:BV,MATCH(MASQ2!J201,Données_ATB!BE:BE,0),18)</f>
        <v/>
      </c>
      <c r="J201" s="77" t="str">
        <f>Données_ATB!BE200</f>
        <v>DOXY 4% PM</v>
      </c>
      <c r="K201" s="204" t="e">
        <f>IF(IF(S$2="Catégorie",IF(S$3="Toutes",SUMIFS('Étape 1 - à remplir'!$F$31:$F$400,'Étape 1 - à remplir'!$E$31:$E$400,MASQ2!J201,'Étape 1 - à remplir'!$G$31:$G$400,"animaux"),SUMIFS('Étape 1 - à remplir'!$F$31:$F$400,'Étape 1 - à remplir'!$E$31:$E$400,MASQ2!J201,'Étape 1 - à remplir'!$C$31:$C$400,S$3)),IF(S$2="Âge",IF(S$3="Tous",SUMIFS('Étape 1 - à remplir'!$F$31:$F$400,'Étape 1 - à remplir'!$E$31:$E$400,MASQ2!J201,'Étape 1 - à remplir'!$G$31:$G$400,"animaux"),SUMIFS('Étape 1 - à remplir'!$F$31:$F$400,'Étape 1 - à remplir'!$E$31:$E$400,MASQ2!J201,'Étape 1 - à remplir'!$P$31:$P$400,S$3)),IF(S$2="Atelier",IF(S$3="Tous",SUMIFS('Étape 1 - à remplir'!$F$31:$F$400,'Étape 1 - à remplir'!$E$31:$E$400,MASQ2!J201,'Étape 1 - à remplir'!$G$31:$G$400,"animaux"),SUMIFS('Étape 1 - à remplir'!$F$31:$F$400,'Étape 1 - à remplir'!$E$31:$E$400,MASQ2!J201,'Étape 1 - à remplir'!$O$31:$O$400,S$3)),IF(S$2="Espèce",IF(S$3="Tous",SUMIFS('Étape 1 - à remplir'!$F$31:$F$400,'Étape 1 - à remplir'!$E$31:$E$400,MASQ2!J201,'Étape 1 - à remplir'!$G$31:$G$400,"animaux"),SUMIFS('Étape 1 - à remplir'!$F$31:$F$400,'Étape 1 - à remplir'!$E$31:$E$400,MASQ2!J201,'Étape 1 - à remplir'!$N$31:$N$400,S$3))))))=0,NA(),IF(S$2="Catégorie",IF(S$3="Toutes",SUMIFS('Étape 1 - à remplir'!$F$31:$F$400,'Étape 1 - à remplir'!$E$31:$E$400,MASQ2!J201,'Étape 1 - à remplir'!$G$31:$G$400,"animaux"),SUMIFS('Étape 1 - à remplir'!$F$31:$F$400,'Étape 1 - à remplir'!$E$31:$E$400,MASQ2!J201,'Étape 1 - à remplir'!$C$31:$C$400,S$3)),IF(S$2="Âge",IF(S$3="Tous",SUMIFS('Étape 1 - à remplir'!$F$31:$F$400,'Étape 1 - à remplir'!$E$31:$E$400,MASQ2!J201,'Étape 1 - à remplir'!$G$31:$G$400,"animaux"),SUMIFS('Étape 1 - à remplir'!$F$31:$F$400,'Étape 1 - à remplir'!$E$31:$E$400,MASQ2!J201,'Étape 1 - à remplir'!$P$31:$P$400,S$3)),IF(S$2="Atelier",IF(S$3="Tous",SUMIFS('Étape 1 - à remplir'!$F$31:$F$400,'Étape 1 - à remplir'!$E$31:$E$400,MASQ2!J201,'Étape 1 - à remplir'!$G$31:$G$400,"animaux"),SUMIFS('Étape 1 - à remplir'!$F$31:$F$400,'Étape 1 - à remplir'!$E$31:$E$400,MASQ2!J201,'Étape 1 - à remplir'!$O$31:$O$400,S$3)),IF(S$2="Espèce",IF(S$3="Tous",SUMIFS('Étape 1 - à remplir'!$F$31:$F$400,'Étape 1 - à remplir'!$E$31:$E$400,MASQ2!J201,'Étape 1 - à remplir'!$G$31:$G$400,"animaux"),SUMIFS('Étape 1 - à remplir'!$F$31:$F$400,'Étape 1 - à remplir'!$E$31:$E$400,MASQ2!J201,'Étape 1 - à remplir'!$N$31:$N$400,S$3)))))))</f>
        <v>#N/A</v>
      </c>
      <c r="L201" s="97">
        <f t="shared" si="142"/>
        <v>0</v>
      </c>
      <c r="M201" s="56" t="str">
        <f>Données_ATB!BN200</f>
        <v>Doxycycline</v>
      </c>
      <c r="N201" s="204" t="str">
        <f>Données_ATB!BO200</f>
        <v/>
      </c>
      <c r="O201" s="97" t="str">
        <f>Données_ATB!BP200</f>
        <v/>
      </c>
      <c r="P201" s="77" t="str">
        <f>Données_ATB!BR200</f>
        <v>Tetracyclines</v>
      </c>
      <c r="Q201" s="78" t="str">
        <f>Données_ATB!BS200</f>
        <v/>
      </c>
      <c r="R201" s="79" t="str">
        <f>Données_ATB!BT200</f>
        <v/>
      </c>
      <c r="S201" s="78"/>
      <c r="T201" s="78"/>
      <c r="U201" s="77" t="str">
        <f ca="1"/>
        <v>DOXY 4% PM</v>
      </c>
      <c r="V201" s="79" t="e">
        <f ca="1"/>
        <v>#N/A</v>
      </c>
      <c r="W201" s="102"/>
      <c r="X201" s="8"/>
      <c r="Y201" s="8"/>
      <c r="Z201" s="8"/>
      <c r="AA201" s="8"/>
      <c r="AB201" s="102"/>
      <c r="AC201" s="8"/>
      <c r="AD201" s="8"/>
      <c r="AE201" s="8"/>
      <c r="AF201" s="8"/>
      <c r="AG201" s="8"/>
      <c r="AH201" s="8"/>
      <c r="AI201" s="8"/>
      <c r="AJ201" s="8"/>
      <c r="AK201" s="8"/>
      <c r="AL201" s="8"/>
      <c r="AM201" s="8"/>
      <c r="AN201" s="8"/>
      <c r="AO201" s="8"/>
      <c r="AP201" s="8"/>
      <c r="AQ201" s="8"/>
      <c r="AR201" s="8"/>
      <c r="AS201" s="8"/>
      <c r="AT201" s="97"/>
      <c r="AV201" s="56"/>
      <c r="AW201" s="8"/>
      <c r="AX201" s="8"/>
      <c r="AY201" s="8"/>
      <c r="AZ201" s="8"/>
      <c r="BA201" s="8"/>
      <c r="BB201" s="8"/>
      <c r="BC201" s="8"/>
      <c r="BD201" s="102" t="str">
        <f t="shared" si="124"/>
        <v/>
      </c>
      <c r="BE201" s="56" t="str">
        <f t="shared" si="125"/>
        <v>DOXY 4% PM</v>
      </c>
      <c r="BF201" s="204" t="e">
        <f>IF(IF(BN$2="Catégorie",IF(BN$3="Toutes",SUMIFS('Étape 1 - à remplir'!$F$31:$F$400,'Étape 1 - à remplir'!$E$31:$E$400,MASQ2!BE201,'Étape 1 - à remplir'!$G$31:$G$400,"lots"),SUMIFS('Étape 1 - à remplir'!$F$31:$F$400,'Étape 1 - à remplir'!$E$31:$E$400,MASQ2!BE201,'Étape 1 - à remplir'!$C$31:$C$400,BN$3)),IF(BN$2="Âge",IF(BN$3="Tous",SUMIFS('Étape 1 - à remplir'!$F$31:$F$400,'Étape 1 - à remplir'!$E$31:$E$400,MASQ2!BE201,'Étape 1 - à remplir'!$G$31:$G$400,"lots"),SUMIFS('Étape 1 - à remplir'!$F$31:$F$400,'Étape 1 - à remplir'!$E$31:$E$400,MASQ2!BE201,'Étape 1 - à remplir'!$P$31:$P$400,BN$3,'Étape 1 - à remplir'!$G$31:$G$400,"lots")),IF(BN$2="Atelier",IF(BN$3="Tous",SUMIFS('Étape 1 - à remplir'!$F$31:$F$400,'Étape 1 - à remplir'!$E$31:$E$400,MASQ2!BE201,'Étape 1 - à remplir'!$G$31:$G$400,"lots"),SUMIFS('Étape 1 - à remplir'!$F$31:$F$400,'Étape 1 - à remplir'!$E$31:$E$400,MASQ2!BE201,'Étape 1 - à remplir'!$O$31:$O$400,BN$3,'Étape 1 - à remplir'!$G$31:$G$400,"lots")),IF(BN$2="Espèce",IF(BN$3="Tous",SUMIFS('Étape 1 - à remplir'!$F$31:$F$400,'Étape 1 - à remplir'!$E$31:$E$400,MASQ2!BE201,'Étape 1 - à remplir'!$G$31:$G$400,"lots"),SUMIFS('Étape 1 - à remplir'!$F$31:$F$400,'Étape 1 - à remplir'!$E$31:$E$400,MASQ2!BE201,'Étape 1 - à remplir'!$N$31:$N$400,BN$3,'Étape 1 - à remplir'!$G$31:$G$400,"lots"))))))=0,NA(),IF(BN$2="Catégorie",IF(BN$3="Toutes",SUMIFS('Étape 1 - à remplir'!$F$31:$F$400,'Étape 1 - à remplir'!$E$31:$E$400,MASQ2!BE201,'Étape 1 - à remplir'!$G$31:$G$400,"lots"),SUMIFS('Étape 1 - à remplir'!$F$31:$F$400,'Étape 1 - à remplir'!$E$31:$E$400,MASQ2!BE201,'Étape 1 - à remplir'!$C$31:$C$400,BN$3)),IF(BN$2="Âge",IF(BN$3="Tous",SUMIFS('Étape 1 - à remplir'!$F$31:$F$400,'Étape 1 - à remplir'!$E$31:$E$400,MASQ2!BE201,'Étape 1 - à remplir'!$G$31:$G$400,"lots"),SUMIFS('Étape 1 - à remplir'!$F$31:$F$400,'Étape 1 - à remplir'!$E$31:$E$400,MASQ2!BE201,'Étape 1 - à remplir'!$P$31:$P$400,BN$3,'Étape 1 - à remplir'!$G$31:$G$400,"lots")),IF(BN$2="Atelier",IF(BN$3="Tous",SUMIFS('Étape 1 - à remplir'!$F$31:$F$400,'Étape 1 - à remplir'!$E$31:$E$400,MASQ2!BE201,'Étape 1 - à remplir'!$G$31:$G$400,"lots"),SUMIFS('Étape 1 - à remplir'!$F$31:$F$400,'Étape 1 - à remplir'!$E$31:$E$400,MASQ2!BE201,'Étape 1 - à remplir'!$O$31:$O$400,BN$3,'Étape 1 - à remplir'!$G$31:$G$400,"lots")),IF(BN$2="Espèce",IF(BN$3="Tous",SUMIFS('Étape 1 - à remplir'!$F$31:$F$400,'Étape 1 - à remplir'!$E$31:$E$400,MASQ2!BE201,'Étape 1 - à remplir'!$G$31:$G$400,"lots"),SUMIFS('Étape 1 - à remplir'!$F$31:$F$400,'Étape 1 - à remplir'!$E$31:$E$400,MASQ2!BE201,'Étape 1 - à remplir'!$N$31:$N$400,BN$3,'Étape 1 - à remplir'!$G$31:$G$400,"lots")))))))</f>
        <v>#N/A</v>
      </c>
      <c r="BG201" s="204">
        <f t="shared" si="140"/>
        <v>0</v>
      </c>
      <c r="BH201" s="204" t="str">
        <f t="shared" si="126"/>
        <v>Doxycycline</v>
      </c>
      <c r="BI201" s="204" t="str">
        <f t="shared" si="127"/>
        <v/>
      </c>
      <c r="BJ201" s="204" t="str">
        <f t="shared" si="128"/>
        <v/>
      </c>
      <c r="BK201" s="204" t="str">
        <f t="shared" si="129"/>
        <v>Tetracyclines</v>
      </c>
      <c r="BL201" s="204" t="str">
        <f t="shared" si="130"/>
        <v/>
      </c>
      <c r="BM201" s="97" t="str">
        <f t="shared" si="131"/>
        <v/>
      </c>
      <c r="BN201" s="78"/>
      <c r="BO201" s="78"/>
      <c r="BP201" s="77" t="str">
        <f ca="1"/>
        <v>DOXY 4% PM</v>
      </c>
      <c r="BQ201" s="79" t="e">
        <f ca="1"/>
        <v>#N/A</v>
      </c>
      <c r="BR201" s="102"/>
      <c r="BS201" s="8"/>
      <c r="BT201" s="8"/>
      <c r="BU201" s="8"/>
      <c r="BV201" s="8"/>
      <c r="BW201" s="8"/>
      <c r="BX201" s="8"/>
      <c r="BY201" s="8"/>
      <c r="BZ201" s="8"/>
      <c r="CA201" s="8"/>
      <c r="CB201" s="8"/>
      <c r="CC201" s="8"/>
      <c r="CD201" s="8"/>
      <c r="CE201" s="8"/>
      <c r="CF201" s="8"/>
      <c r="CG201" s="8"/>
      <c r="CH201" s="8"/>
      <c r="CI201" s="8"/>
      <c r="CJ201" s="8"/>
      <c r="CK201" s="8"/>
      <c r="CL201" s="8"/>
      <c r="CM201" s="8"/>
      <c r="CN201" s="8"/>
      <c r="CO201" s="97"/>
      <c r="CQ201" s="56"/>
      <c r="CR201" s="8"/>
      <c r="CS201" s="8"/>
      <c r="CT201" s="8"/>
      <c r="CU201" s="8"/>
      <c r="CV201" s="8"/>
      <c r="CW201" s="8"/>
      <c r="CX201" s="8"/>
      <c r="CY201" s="102" t="str">
        <f t="shared" si="132"/>
        <v/>
      </c>
      <c r="CZ201" s="56" t="str">
        <f t="shared" si="133"/>
        <v>DOXY 4% PM</v>
      </c>
      <c r="DA201" s="204" t="e">
        <f>IF(IF(DI$2="Catégorie",IF(DI$3="Toutes",SUMIFS('Étape 1 - à remplir'!$F$31:$F$400,'Étape 1 - à remplir'!$E$31:$E$400,MASQ2!CZ201,'Étape 1 - à remplir'!$G$31:$G$400,"kg"),SUMIFS('Étape 1 - à remplir'!$F$31:$F$400,'Étape 1 - à remplir'!$E$31:$E$400,MASQ2!CZ201,'Étape 1 - à remplir'!$C$31:$C$400,DI$3)),IF(DI$2="Âge",IF(DI$3="Tous",SUMIFS('Étape 1 - à remplir'!$F$31:$F$400,'Étape 1 - à remplir'!$E$31:$E$400,MASQ2!CZ201,'Étape 1 - à remplir'!$G$31:$G$400,"kg"),SUMIFS('Étape 1 - à remplir'!$F$31:$F$400,'Étape 1 - à remplir'!$E$31:$E$400,MASQ2!CZ201,'Étape 1 - à remplir'!$P$31:$P$400,DI$3,'Étape 1 - à remplir'!$G$31:$G$400,"kg")),IF(DI$2="Atelier",IF(DI$3="Tous",SUMIFS('Étape 1 - à remplir'!$F$31:$F$400,'Étape 1 - à remplir'!$E$31:$E$400,MASQ2!CZ201,'Étape 1 - à remplir'!$G$31:$G$400,"kg"),SUMIFS('Étape 1 - à remplir'!$F$31:$F$400,'Étape 1 - à remplir'!$E$31:$E$400,MASQ2!CZ201,'Étape 1 - à remplir'!$O$31:$O$400,DI$3,'Étape 1 - à remplir'!$G$31:$G$400,"kg")),IF(DI$2="Espèce",IF(DI$3="Tous",SUMIFS('Étape 1 - à remplir'!$F$31:$F$400,'Étape 1 - à remplir'!$E$31:$E$400,MASQ2!CZ201,'Étape 1 - à remplir'!$G$31:$G$400,"kg"),SUMIFS('Étape 1 - à remplir'!$F$31:$F$400,'Étape 1 - à remplir'!$E$31:$E$400,MASQ2!CZ201,'Étape 1 - à remplir'!$N$31:$N$400,DI$3,'Étape 1 - à remplir'!$G$31:$G$400,"kg"))))))=0,NA(),IF(DI$2="Catégorie",IF(DI$3="Toutes",SUMIFS('Étape 1 - à remplir'!$F$31:$F$400,'Étape 1 - à remplir'!$E$31:$E$400,MASQ2!CZ201,'Étape 1 - à remplir'!$G$31:$G$400,"kg"),SUMIFS('Étape 1 - à remplir'!$F$31:$F$400,'Étape 1 - à remplir'!$E$31:$E$400,MASQ2!CZ201,'Étape 1 - à remplir'!$C$31:$C$400,DI$3)),IF(DI$2="Âge",IF(DI$3="Tous",SUMIFS('Étape 1 - à remplir'!$F$31:$F$400,'Étape 1 - à remplir'!$E$31:$E$400,MASQ2!CZ201,'Étape 1 - à remplir'!$G$31:$G$400,"kg"),SUMIFS('Étape 1 - à remplir'!$F$31:$F$400,'Étape 1 - à remplir'!$E$31:$E$400,MASQ2!CZ201,'Étape 1 - à remplir'!$P$31:$P$400,DI$3,'Étape 1 - à remplir'!$G$31:$G$400,"kg")),IF(DI$2="Atelier",IF(DI$3="Tous",SUMIFS('Étape 1 - à remplir'!$F$31:$F$400,'Étape 1 - à remplir'!$E$31:$E$400,MASQ2!CZ201,'Étape 1 - à remplir'!$G$31:$G$400,"kg"),SUMIFS('Étape 1 - à remplir'!$F$31:$F$400,'Étape 1 - à remplir'!$E$31:$E$400,MASQ2!CZ201,'Étape 1 - à remplir'!$O$31:$O$400,DI$3,'Étape 1 - à remplir'!$G$31:$G$400,"kg")),IF(DI$2="Espèce",IF(DI$3="Tous",SUMIFS('Étape 1 - à remplir'!$F$31:$F$400,'Étape 1 - à remplir'!$E$31:$E$400,MASQ2!CZ201,'Étape 1 - à remplir'!$G$31:$G$400,"kg"),SUMIFS('Étape 1 - à remplir'!$F$31:$F$400,'Étape 1 - à remplir'!$E$31:$E$400,MASQ2!CZ201,'Étape 1 - à remplir'!$N$31:$N$400,DI$3,'Étape 1 - à remplir'!$G$31:$G$400,"kg")))))))</f>
        <v>#N/A</v>
      </c>
      <c r="DB201" s="104">
        <f t="shared" si="141"/>
        <v>0</v>
      </c>
      <c r="DC201" s="204" t="str">
        <f t="shared" si="134"/>
        <v>Doxycycline</v>
      </c>
      <c r="DD201" s="204" t="str">
        <f t="shared" si="135"/>
        <v/>
      </c>
      <c r="DE201" s="204" t="str">
        <f t="shared" si="136"/>
        <v/>
      </c>
      <c r="DF201" s="204" t="str">
        <f t="shared" si="137"/>
        <v>Tetracyclines</v>
      </c>
      <c r="DG201" s="204" t="str">
        <f t="shared" si="138"/>
        <v/>
      </c>
      <c r="DH201" s="97" t="str">
        <f t="shared" si="139"/>
        <v/>
      </c>
      <c r="DI201" s="78"/>
      <c r="DJ201" s="78"/>
      <c r="DK201" s="77" t="str">
        <f ca="1"/>
        <v>DOXY 4% PM</v>
      </c>
      <c r="DL201" s="79" t="e">
        <f ca="1"/>
        <v>#N/A</v>
      </c>
      <c r="DM201" s="102"/>
      <c r="DN201" s="8"/>
      <c r="DO201" s="8"/>
      <c r="DP201" s="8"/>
      <c r="DQ201" s="8"/>
      <c r="DR201" s="8"/>
      <c r="DS201" s="8"/>
      <c r="DT201" s="8"/>
      <c r="DU201" s="8"/>
      <c r="DV201" s="8"/>
      <c r="DW201" s="8"/>
      <c r="DX201" s="8"/>
      <c r="DY201" s="8"/>
      <c r="DZ201" s="8"/>
      <c r="EA201" s="8"/>
      <c r="EB201" s="8"/>
      <c r="EC201" s="8"/>
      <c r="ED201" s="8"/>
      <c r="EE201" s="8"/>
      <c r="EF201" s="8"/>
      <c r="EG201" s="8"/>
      <c r="EH201" s="8"/>
      <c r="EI201" s="8"/>
      <c r="EJ201" s="97"/>
    </row>
    <row r="202" spans="1:140" x14ac:dyDescent="0.25">
      <c r="A202" s="56"/>
      <c r="B202" s="8"/>
      <c r="C202" s="8"/>
      <c r="D202" s="8"/>
      <c r="E202" s="8"/>
      <c r="F202" s="8"/>
      <c r="G202" s="8"/>
      <c r="H202" s="8"/>
      <c r="I202" s="102" t="str">
        <f>INDEX(Données_ATB!BE:BV,MATCH(MASQ2!J202,Données_ATB!BE:BE,0),18)</f>
        <v/>
      </c>
      <c r="J202" s="77" t="str">
        <f>Données_ATB!BE201</f>
        <v>DOXY 5 FRANVET</v>
      </c>
      <c r="K202" s="204" t="e">
        <f>IF(IF(S$2="Catégorie",IF(S$3="Toutes",SUMIFS('Étape 1 - à remplir'!$F$31:$F$400,'Étape 1 - à remplir'!$E$31:$E$400,MASQ2!J202,'Étape 1 - à remplir'!$G$31:$G$400,"animaux"),SUMIFS('Étape 1 - à remplir'!$F$31:$F$400,'Étape 1 - à remplir'!$E$31:$E$400,MASQ2!J202,'Étape 1 - à remplir'!$C$31:$C$400,S$3)),IF(S$2="Âge",IF(S$3="Tous",SUMIFS('Étape 1 - à remplir'!$F$31:$F$400,'Étape 1 - à remplir'!$E$31:$E$400,MASQ2!J202,'Étape 1 - à remplir'!$G$31:$G$400,"animaux"),SUMIFS('Étape 1 - à remplir'!$F$31:$F$400,'Étape 1 - à remplir'!$E$31:$E$400,MASQ2!J202,'Étape 1 - à remplir'!$P$31:$P$400,S$3)),IF(S$2="Atelier",IF(S$3="Tous",SUMIFS('Étape 1 - à remplir'!$F$31:$F$400,'Étape 1 - à remplir'!$E$31:$E$400,MASQ2!J202,'Étape 1 - à remplir'!$G$31:$G$400,"animaux"),SUMIFS('Étape 1 - à remplir'!$F$31:$F$400,'Étape 1 - à remplir'!$E$31:$E$400,MASQ2!J202,'Étape 1 - à remplir'!$O$31:$O$400,S$3)),IF(S$2="Espèce",IF(S$3="Tous",SUMIFS('Étape 1 - à remplir'!$F$31:$F$400,'Étape 1 - à remplir'!$E$31:$E$400,MASQ2!J202,'Étape 1 - à remplir'!$G$31:$G$400,"animaux"),SUMIFS('Étape 1 - à remplir'!$F$31:$F$400,'Étape 1 - à remplir'!$E$31:$E$400,MASQ2!J202,'Étape 1 - à remplir'!$N$31:$N$400,S$3))))))=0,NA(),IF(S$2="Catégorie",IF(S$3="Toutes",SUMIFS('Étape 1 - à remplir'!$F$31:$F$400,'Étape 1 - à remplir'!$E$31:$E$400,MASQ2!J202,'Étape 1 - à remplir'!$G$31:$G$400,"animaux"),SUMIFS('Étape 1 - à remplir'!$F$31:$F$400,'Étape 1 - à remplir'!$E$31:$E$400,MASQ2!J202,'Étape 1 - à remplir'!$C$31:$C$400,S$3)),IF(S$2="Âge",IF(S$3="Tous",SUMIFS('Étape 1 - à remplir'!$F$31:$F$400,'Étape 1 - à remplir'!$E$31:$E$400,MASQ2!J202,'Étape 1 - à remplir'!$G$31:$G$400,"animaux"),SUMIFS('Étape 1 - à remplir'!$F$31:$F$400,'Étape 1 - à remplir'!$E$31:$E$400,MASQ2!J202,'Étape 1 - à remplir'!$P$31:$P$400,S$3)),IF(S$2="Atelier",IF(S$3="Tous",SUMIFS('Étape 1 - à remplir'!$F$31:$F$400,'Étape 1 - à remplir'!$E$31:$E$400,MASQ2!J202,'Étape 1 - à remplir'!$G$31:$G$400,"animaux"),SUMIFS('Étape 1 - à remplir'!$F$31:$F$400,'Étape 1 - à remplir'!$E$31:$E$400,MASQ2!J202,'Étape 1 - à remplir'!$O$31:$O$400,S$3)),IF(S$2="Espèce",IF(S$3="Tous",SUMIFS('Étape 1 - à remplir'!$F$31:$F$400,'Étape 1 - à remplir'!$E$31:$E$400,MASQ2!J202,'Étape 1 - à remplir'!$G$31:$G$400,"animaux"),SUMIFS('Étape 1 - à remplir'!$F$31:$F$400,'Étape 1 - à remplir'!$E$31:$E$400,MASQ2!J202,'Étape 1 - à remplir'!$N$31:$N$400,S$3)))))))</f>
        <v>#N/A</v>
      </c>
      <c r="L202" s="97">
        <f t="shared" si="142"/>
        <v>0</v>
      </c>
      <c r="M202" s="56" t="str">
        <f>Données_ATB!BN201</f>
        <v>Doxycycline</v>
      </c>
      <c r="N202" s="204" t="str">
        <f>Données_ATB!BO201</f>
        <v/>
      </c>
      <c r="O202" s="97" t="str">
        <f>Données_ATB!BP201</f>
        <v/>
      </c>
      <c r="P202" s="77" t="str">
        <f>Données_ATB!BR201</f>
        <v>Tetracyclines</v>
      </c>
      <c r="Q202" s="78" t="str">
        <f>Données_ATB!BS201</f>
        <v/>
      </c>
      <c r="R202" s="79" t="str">
        <f>Données_ATB!BT201</f>
        <v/>
      </c>
      <c r="S202" s="78"/>
      <c r="T202" s="78"/>
      <c r="U202" s="77" t="str">
        <f ca="1"/>
        <v>DOXY 5 FRANVET</v>
      </c>
      <c r="V202" s="79" t="e">
        <f ca="1"/>
        <v>#N/A</v>
      </c>
      <c r="W202" s="102"/>
      <c r="X202" s="8"/>
      <c r="Y202" s="8"/>
      <c r="Z202" s="8"/>
      <c r="AA202" s="8"/>
      <c r="AB202" s="102"/>
      <c r="AC202" s="8"/>
      <c r="AD202" s="8"/>
      <c r="AE202" s="8"/>
      <c r="AF202" s="8"/>
      <c r="AG202" s="8"/>
      <c r="AH202" s="8"/>
      <c r="AI202" s="8"/>
      <c r="AJ202" s="8"/>
      <c r="AK202" s="8"/>
      <c r="AL202" s="8"/>
      <c r="AM202" s="8"/>
      <c r="AN202" s="8"/>
      <c r="AO202" s="8"/>
      <c r="AP202" s="8"/>
      <c r="AQ202" s="8"/>
      <c r="AR202" s="8"/>
      <c r="AS202" s="8"/>
      <c r="AT202" s="97"/>
      <c r="AV202" s="56"/>
      <c r="AW202" s="8"/>
      <c r="AX202" s="8"/>
      <c r="AY202" s="8"/>
      <c r="AZ202" s="8"/>
      <c r="BA202" s="8"/>
      <c r="BB202" s="8"/>
      <c r="BC202" s="8"/>
      <c r="BD202" s="102" t="str">
        <f t="shared" si="124"/>
        <v/>
      </c>
      <c r="BE202" s="56" t="str">
        <f t="shared" si="125"/>
        <v>DOXY 5 FRANVET</v>
      </c>
      <c r="BF202" s="204" t="e">
        <f>IF(IF(BN$2="Catégorie",IF(BN$3="Toutes",SUMIFS('Étape 1 - à remplir'!$F$31:$F$400,'Étape 1 - à remplir'!$E$31:$E$400,MASQ2!BE202,'Étape 1 - à remplir'!$G$31:$G$400,"lots"),SUMIFS('Étape 1 - à remplir'!$F$31:$F$400,'Étape 1 - à remplir'!$E$31:$E$400,MASQ2!BE202,'Étape 1 - à remplir'!$C$31:$C$400,BN$3)),IF(BN$2="Âge",IF(BN$3="Tous",SUMIFS('Étape 1 - à remplir'!$F$31:$F$400,'Étape 1 - à remplir'!$E$31:$E$400,MASQ2!BE202,'Étape 1 - à remplir'!$G$31:$G$400,"lots"),SUMIFS('Étape 1 - à remplir'!$F$31:$F$400,'Étape 1 - à remplir'!$E$31:$E$400,MASQ2!BE202,'Étape 1 - à remplir'!$P$31:$P$400,BN$3,'Étape 1 - à remplir'!$G$31:$G$400,"lots")),IF(BN$2="Atelier",IF(BN$3="Tous",SUMIFS('Étape 1 - à remplir'!$F$31:$F$400,'Étape 1 - à remplir'!$E$31:$E$400,MASQ2!BE202,'Étape 1 - à remplir'!$G$31:$G$400,"lots"),SUMIFS('Étape 1 - à remplir'!$F$31:$F$400,'Étape 1 - à remplir'!$E$31:$E$400,MASQ2!BE202,'Étape 1 - à remplir'!$O$31:$O$400,BN$3,'Étape 1 - à remplir'!$G$31:$G$400,"lots")),IF(BN$2="Espèce",IF(BN$3="Tous",SUMIFS('Étape 1 - à remplir'!$F$31:$F$400,'Étape 1 - à remplir'!$E$31:$E$400,MASQ2!BE202,'Étape 1 - à remplir'!$G$31:$G$400,"lots"),SUMIFS('Étape 1 - à remplir'!$F$31:$F$400,'Étape 1 - à remplir'!$E$31:$E$400,MASQ2!BE202,'Étape 1 - à remplir'!$N$31:$N$400,BN$3,'Étape 1 - à remplir'!$G$31:$G$400,"lots"))))))=0,NA(),IF(BN$2="Catégorie",IF(BN$3="Toutes",SUMIFS('Étape 1 - à remplir'!$F$31:$F$400,'Étape 1 - à remplir'!$E$31:$E$400,MASQ2!BE202,'Étape 1 - à remplir'!$G$31:$G$400,"lots"),SUMIFS('Étape 1 - à remplir'!$F$31:$F$400,'Étape 1 - à remplir'!$E$31:$E$400,MASQ2!BE202,'Étape 1 - à remplir'!$C$31:$C$400,BN$3)),IF(BN$2="Âge",IF(BN$3="Tous",SUMIFS('Étape 1 - à remplir'!$F$31:$F$400,'Étape 1 - à remplir'!$E$31:$E$400,MASQ2!BE202,'Étape 1 - à remplir'!$G$31:$G$400,"lots"),SUMIFS('Étape 1 - à remplir'!$F$31:$F$400,'Étape 1 - à remplir'!$E$31:$E$400,MASQ2!BE202,'Étape 1 - à remplir'!$P$31:$P$400,BN$3,'Étape 1 - à remplir'!$G$31:$G$400,"lots")),IF(BN$2="Atelier",IF(BN$3="Tous",SUMIFS('Étape 1 - à remplir'!$F$31:$F$400,'Étape 1 - à remplir'!$E$31:$E$400,MASQ2!BE202,'Étape 1 - à remplir'!$G$31:$G$400,"lots"),SUMIFS('Étape 1 - à remplir'!$F$31:$F$400,'Étape 1 - à remplir'!$E$31:$E$400,MASQ2!BE202,'Étape 1 - à remplir'!$O$31:$O$400,BN$3,'Étape 1 - à remplir'!$G$31:$G$400,"lots")),IF(BN$2="Espèce",IF(BN$3="Tous",SUMIFS('Étape 1 - à remplir'!$F$31:$F$400,'Étape 1 - à remplir'!$E$31:$E$400,MASQ2!BE202,'Étape 1 - à remplir'!$G$31:$G$400,"lots"),SUMIFS('Étape 1 - à remplir'!$F$31:$F$400,'Étape 1 - à remplir'!$E$31:$E$400,MASQ2!BE202,'Étape 1 - à remplir'!$N$31:$N$400,BN$3,'Étape 1 - à remplir'!$G$31:$G$400,"lots")))))))</f>
        <v>#N/A</v>
      </c>
      <c r="BG202" s="204">
        <f t="shared" si="140"/>
        <v>0</v>
      </c>
      <c r="BH202" s="204" t="str">
        <f t="shared" si="126"/>
        <v>Doxycycline</v>
      </c>
      <c r="BI202" s="204" t="str">
        <f t="shared" si="127"/>
        <v/>
      </c>
      <c r="BJ202" s="204" t="str">
        <f t="shared" si="128"/>
        <v/>
      </c>
      <c r="BK202" s="204" t="str">
        <f t="shared" si="129"/>
        <v>Tetracyclines</v>
      </c>
      <c r="BL202" s="204" t="str">
        <f t="shared" si="130"/>
        <v/>
      </c>
      <c r="BM202" s="97" t="str">
        <f t="shared" si="131"/>
        <v/>
      </c>
      <c r="BN202" s="78"/>
      <c r="BO202" s="78"/>
      <c r="BP202" s="77" t="str">
        <f ca="1"/>
        <v>DOXY 5 FRANVET</v>
      </c>
      <c r="BQ202" s="79" t="e">
        <f ca="1"/>
        <v>#N/A</v>
      </c>
      <c r="BR202" s="102"/>
      <c r="BS202" s="8"/>
      <c r="BT202" s="8"/>
      <c r="BU202" s="8"/>
      <c r="BV202" s="8"/>
      <c r="BW202" s="8"/>
      <c r="BX202" s="8"/>
      <c r="BY202" s="8"/>
      <c r="BZ202" s="8"/>
      <c r="CA202" s="8"/>
      <c r="CB202" s="8"/>
      <c r="CC202" s="8"/>
      <c r="CD202" s="8"/>
      <c r="CE202" s="8"/>
      <c r="CF202" s="8"/>
      <c r="CG202" s="8"/>
      <c r="CH202" s="8"/>
      <c r="CI202" s="8"/>
      <c r="CJ202" s="8"/>
      <c r="CK202" s="8"/>
      <c r="CL202" s="8"/>
      <c r="CM202" s="8"/>
      <c r="CN202" s="8"/>
      <c r="CO202" s="97"/>
      <c r="CQ202" s="56"/>
      <c r="CR202" s="8"/>
      <c r="CS202" s="8"/>
      <c r="CT202" s="8"/>
      <c r="CU202" s="8"/>
      <c r="CV202" s="8"/>
      <c r="CW202" s="8"/>
      <c r="CX202" s="8"/>
      <c r="CY202" s="102" t="str">
        <f t="shared" si="132"/>
        <v/>
      </c>
      <c r="CZ202" s="56" t="str">
        <f t="shared" si="133"/>
        <v>DOXY 5 FRANVET</v>
      </c>
      <c r="DA202" s="204" t="e">
        <f>IF(IF(DI$2="Catégorie",IF(DI$3="Toutes",SUMIFS('Étape 1 - à remplir'!$F$31:$F$400,'Étape 1 - à remplir'!$E$31:$E$400,MASQ2!CZ202,'Étape 1 - à remplir'!$G$31:$G$400,"kg"),SUMIFS('Étape 1 - à remplir'!$F$31:$F$400,'Étape 1 - à remplir'!$E$31:$E$400,MASQ2!CZ202,'Étape 1 - à remplir'!$C$31:$C$400,DI$3)),IF(DI$2="Âge",IF(DI$3="Tous",SUMIFS('Étape 1 - à remplir'!$F$31:$F$400,'Étape 1 - à remplir'!$E$31:$E$400,MASQ2!CZ202,'Étape 1 - à remplir'!$G$31:$G$400,"kg"),SUMIFS('Étape 1 - à remplir'!$F$31:$F$400,'Étape 1 - à remplir'!$E$31:$E$400,MASQ2!CZ202,'Étape 1 - à remplir'!$P$31:$P$400,DI$3,'Étape 1 - à remplir'!$G$31:$G$400,"kg")),IF(DI$2="Atelier",IF(DI$3="Tous",SUMIFS('Étape 1 - à remplir'!$F$31:$F$400,'Étape 1 - à remplir'!$E$31:$E$400,MASQ2!CZ202,'Étape 1 - à remplir'!$G$31:$G$400,"kg"),SUMIFS('Étape 1 - à remplir'!$F$31:$F$400,'Étape 1 - à remplir'!$E$31:$E$400,MASQ2!CZ202,'Étape 1 - à remplir'!$O$31:$O$400,DI$3,'Étape 1 - à remplir'!$G$31:$G$400,"kg")),IF(DI$2="Espèce",IF(DI$3="Tous",SUMIFS('Étape 1 - à remplir'!$F$31:$F$400,'Étape 1 - à remplir'!$E$31:$E$400,MASQ2!CZ202,'Étape 1 - à remplir'!$G$31:$G$400,"kg"),SUMIFS('Étape 1 - à remplir'!$F$31:$F$400,'Étape 1 - à remplir'!$E$31:$E$400,MASQ2!CZ202,'Étape 1 - à remplir'!$N$31:$N$400,DI$3,'Étape 1 - à remplir'!$G$31:$G$400,"kg"))))))=0,NA(),IF(DI$2="Catégorie",IF(DI$3="Toutes",SUMIFS('Étape 1 - à remplir'!$F$31:$F$400,'Étape 1 - à remplir'!$E$31:$E$400,MASQ2!CZ202,'Étape 1 - à remplir'!$G$31:$G$400,"kg"),SUMIFS('Étape 1 - à remplir'!$F$31:$F$400,'Étape 1 - à remplir'!$E$31:$E$400,MASQ2!CZ202,'Étape 1 - à remplir'!$C$31:$C$400,DI$3)),IF(DI$2="Âge",IF(DI$3="Tous",SUMIFS('Étape 1 - à remplir'!$F$31:$F$400,'Étape 1 - à remplir'!$E$31:$E$400,MASQ2!CZ202,'Étape 1 - à remplir'!$G$31:$G$400,"kg"),SUMIFS('Étape 1 - à remplir'!$F$31:$F$400,'Étape 1 - à remplir'!$E$31:$E$400,MASQ2!CZ202,'Étape 1 - à remplir'!$P$31:$P$400,DI$3,'Étape 1 - à remplir'!$G$31:$G$400,"kg")),IF(DI$2="Atelier",IF(DI$3="Tous",SUMIFS('Étape 1 - à remplir'!$F$31:$F$400,'Étape 1 - à remplir'!$E$31:$E$400,MASQ2!CZ202,'Étape 1 - à remplir'!$G$31:$G$400,"kg"),SUMIFS('Étape 1 - à remplir'!$F$31:$F$400,'Étape 1 - à remplir'!$E$31:$E$400,MASQ2!CZ202,'Étape 1 - à remplir'!$O$31:$O$400,DI$3,'Étape 1 - à remplir'!$G$31:$G$400,"kg")),IF(DI$2="Espèce",IF(DI$3="Tous",SUMIFS('Étape 1 - à remplir'!$F$31:$F$400,'Étape 1 - à remplir'!$E$31:$E$400,MASQ2!CZ202,'Étape 1 - à remplir'!$G$31:$G$400,"kg"),SUMIFS('Étape 1 - à remplir'!$F$31:$F$400,'Étape 1 - à remplir'!$E$31:$E$400,MASQ2!CZ202,'Étape 1 - à remplir'!$N$31:$N$400,DI$3,'Étape 1 - à remplir'!$G$31:$G$400,"kg")))))))</f>
        <v>#N/A</v>
      </c>
      <c r="DB202" s="104">
        <f t="shared" si="141"/>
        <v>0</v>
      </c>
      <c r="DC202" s="204" t="str">
        <f t="shared" si="134"/>
        <v>Doxycycline</v>
      </c>
      <c r="DD202" s="204" t="str">
        <f t="shared" si="135"/>
        <v/>
      </c>
      <c r="DE202" s="204" t="str">
        <f t="shared" si="136"/>
        <v/>
      </c>
      <c r="DF202" s="204" t="str">
        <f t="shared" si="137"/>
        <v>Tetracyclines</v>
      </c>
      <c r="DG202" s="204" t="str">
        <f t="shared" si="138"/>
        <v/>
      </c>
      <c r="DH202" s="97" t="str">
        <f t="shared" si="139"/>
        <v/>
      </c>
      <c r="DI202" s="78"/>
      <c r="DJ202" s="78"/>
      <c r="DK202" s="77" t="str">
        <f ca="1"/>
        <v>DOXY 5 FRANVET</v>
      </c>
      <c r="DL202" s="79" t="e">
        <f ca="1"/>
        <v>#N/A</v>
      </c>
      <c r="DM202" s="102"/>
      <c r="DN202" s="8"/>
      <c r="DO202" s="8"/>
      <c r="DP202" s="8"/>
      <c r="DQ202" s="8"/>
      <c r="DR202" s="8"/>
      <c r="DS202" s="8"/>
      <c r="DT202" s="8"/>
      <c r="DU202" s="8"/>
      <c r="DV202" s="8"/>
      <c r="DW202" s="8"/>
      <c r="DX202" s="8"/>
      <c r="DY202" s="8"/>
      <c r="DZ202" s="8"/>
      <c r="EA202" s="8"/>
      <c r="EB202" s="8"/>
      <c r="EC202" s="8"/>
      <c r="ED202" s="8"/>
      <c r="EE202" s="8"/>
      <c r="EF202" s="8"/>
      <c r="EG202" s="8"/>
      <c r="EH202" s="8"/>
      <c r="EI202" s="8"/>
      <c r="EJ202" s="97"/>
    </row>
    <row r="203" spans="1:140" x14ac:dyDescent="0.25">
      <c r="A203" s="56"/>
      <c r="B203" s="8"/>
      <c r="C203" s="8"/>
      <c r="D203" s="8"/>
      <c r="E203" s="8"/>
      <c r="F203" s="8"/>
      <c r="G203" s="8"/>
      <c r="H203" s="8"/>
      <c r="I203" s="102" t="str">
        <f>INDEX(Données_ATB!BE:BV,MATCH(MASQ2!J203,Données_ATB!BE:BE,0),18)</f>
        <v/>
      </c>
      <c r="J203" s="77" t="str">
        <f>Données_ATB!BE202</f>
        <v>DOXYCYCLINE CALIER 500 MG/G POUDRE POUR ADMINISTRATION DANS L'EAU DE BOISSON POUR POULETS, DINDES ET PORCINS</v>
      </c>
      <c r="K203" s="204" t="e">
        <f>IF(IF(S$2="Catégorie",IF(S$3="Toutes",SUMIFS('Étape 1 - à remplir'!$F$31:$F$400,'Étape 1 - à remplir'!$E$31:$E$400,MASQ2!J203,'Étape 1 - à remplir'!$G$31:$G$400,"animaux"),SUMIFS('Étape 1 - à remplir'!$F$31:$F$400,'Étape 1 - à remplir'!$E$31:$E$400,MASQ2!J203,'Étape 1 - à remplir'!$C$31:$C$400,S$3)),IF(S$2="Âge",IF(S$3="Tous",SUMIFS('Étape 1 - à remplir'!$F$31:$F$400,'Étape 1 - à remplir'!$E$31:$E$400,MASQ2!J203,'Étape 1 - à remplir'!$G$31:$G$400,"animaux"),SUMIFS('Étape 1 - à remplir'!$F$31:$F$400,'Étape 1 - à remplir'!$E$31:$E$400,MASQ2!J203,'Étape 1 - à remplir'!$P$31:$P$400,S$3)),IF(S$2="Atelier",IF(S$3="Tous",SUMIFS('Étape 1 - à remplir'!$F$31:$F$400,'Étape 1 - à remplir'!$E$31:$E$400,MASQ2!J203,'Étape 1 - à remplir'!$G$31:$G$400,"animaux"),SUMIFS('Étape 1 - à remplir'!$F$31:$F$400,'Étape 1 - à remplir'!$E$31:$E$400,MASQ2!J203,'Étape 1 - à remplir'!$O$31:$O$400,S$3)),IF(S$2="Espèce",IF(S$3="Tous",SUMIFS('Étape 1 - à remplir'!$F$31:$F$400,'Étape 1 - à remplir'!$E$31:$E$400,MASQ2!J203,'Étape 1 - à remplir'!$G$31:$G$400,"animaux"),SUMIFS('Étape 1 - à remplir'!$F$31:$F$400,'Étape 1 - à remplir'!$E$31:$E$400,MASQ2!J203,'Étape 1 - à remplir'!$N$31:$N$400,S$3))))))=0,NA(),IF(S$2="Catégorie",IF(S$3="Toutes",SUMIFS('Étape 1 - à remplir'!$F$31:$F$400,'Étape 1 - à remplir'!$E$31:$E$400,MASQ2!J203,'Étape 1 - à remplir'!$G$31:$G$400,"animaux"),SUMIFS('Étape 1 - à remplir'!$F$31:$F$400,'Étape 1 - à remplir'!$E$31:$E$400,MASQ2!J203,'Étape 1 - à remplir'!$C$31:$C$400,S$3)),IF(S$2="Âge",IF(S$3="Tous",SUMIFS('Étape 1 - à remplir'!$F$31:$F$400,'Étape 1 - à remplir'!$E$31:$E$400,MASQ2!J203,'Étape 1 - à remplir'!$G$31:$G$400,"animaux"),SUMIFS('Étape 1 - à remplir'!$F$31:$F$400,'Étape 1 - à remplir'!$E$31:$E$400,MASQ2!J203,'Étape 1 - à remplir'!$P$31:$P$400,S$3)),IF(S$2="Atelier",IF(S$3="Tous",SUMIFS('Étape 1 - à remplir'!$F$31:$F$400,'Étape 1 - à remplir'!$E$31:$E$400,MASQ2!J203,'Étape 1 - à remplir'!$G$31:$G$400,"animaux"),SUMIFS('Étape 1 - à remplir'!$F$31:$F$400,'Étape 1 - à remplir'!$E$31:$E$400,MASQ2!J203,'Étape 1 - à remplir'!$O$31:$O$400,S$3)),IF(S$2="Espèce",IF(S$3="Tous",SUMIFS('Étape 1 - à remplir'!$F$31:$F$400,'Étape 1 - à remplir'!$E$31:$E$400,MASQ2!J203,'Étape 1 - à remplir'!$G$31:$G$400,"animaux"),SUMIFS('Étape 1 - à remplir'!$F$31:$F$400,'Étape 1 - à remplir'!$E$31:$E$400,MASQ2!J203,'Étape 1 - à remplir'!$N$31:$N$400,S$3)))))))</f>
        <v>#N/A</v>
      </c>
      <c r="L203" s="97">
        <f t="shared" si="142"/>
        <v>0</v>
      </c>
      <c r="M203" s="56" t="str">
        <f>Données_ATB!BN202</f>
        <v>Doxycycline</v>
      </c>
      <c r="N203" s="204" t="str">
        <f>Données_ATB!BO202</f>
        <v/>
      </c>
      <c r="O203" s="97" t="str">
        <f>Données_ATB!BP202</f>
        <v/>
      </c>
      <c r="P203" s="77" t="str">
        <f>Données_ATB!BR202</f>
        <v>Tetracyclines</v>
      </c>
      <c r="Q203" s="78" t="str">
        <f>Données_ATB!BS202</f>
        <v/>
      </c>
      <c r="R203" s="79" t="str">
        <f>Données_ATB!BT202</f>
        <v/>
      </c>
      <c r="S203" s="78"/>
      <c r="T203" s="78"/>
      <c r="U203" s="77" t="str">
        <f ca="1"/>
        <v>DOXYCYCLINE CALIER 500 MG/G POUDRE POUR ADMINISTRATION DANS L'EAU DE BOISSON POUR POULETS, DINDES ET PORCINS</v>
      </c>
      <c r="V203" s="79" t="e">
        <f ca="1"/>
        <v>#N/A</v>
      </c>
      <c r="W203" s="102"/>
      <c r="X203" s="8"/>
      <c r="Y203" s="8"/>
      <c r="Z203" s="8"/>
      <c r="AA203" s="8"/>
      <c r="AB203" s="102"/>
      <c r="AC203" s="8"/>
      <c r="AD203" s="8"/>
      <c r="AE203" s="8"/>
      <c r="AF203" s="8"/>
      <c r="AG203" s="8"/>
      <c r="AH203" s="8"/>
      <c r="AI203" s="8"/>
      <c r="AJ203" s="8"/>
      <c r="AK203" s="8"/>
      <c r="AL203" s="8"/>
      <c r="AM203" s="8"/>
      <c r="AN203" s="8"/>
      <c r="AO203" s="8"/>
      <c r="AP203" s="8"/>
      <c r="AQ203" s="8"/>
      <c r="AR203" s="8"/>
      <c r="AS203" s="8"/>
      <c r="AT203" s="97"/>
      <c r="AV203" s="56"/>
      <c r="AW203" s="8"/>
      <c r="AX203" s="8"/>
      <c r="AY203" s="8"/>
      <c r="AZ203" s="8"/>
      <c r="BA203" s="8"/>
      <c r="BB203" s="8"/>
      <c r="BC203" s="8"/>
      <c r="BD203" s="102" t="str">
        <f t="shared" si="124"/>
        <v/>
      </c>
      <c r="BE203" s="56" t="str">
        <f t="shared" si="125"/>
        <v>DOXYCYCLINE CALIER 500 MG/G POUDRE POUR ADMINISTRATION DANS L'EAU DE BOISSON POUR POULETS, DINDES ET PORCINS</v>
      </c>
      <c r="BF203" s="204" t="e">
        <f>IF(IF(BN$2="Catégorie",IF(BN$3="Toutes",SUMIFS('Étape 1 - à remplir'!$F$31:$F$400,'Étape 1 - à remplir'!$E$31:$E$400,MASQ2!BE203,'Étape 1 - à remplir'!$G$31:$G$400,"lots"),SUMIFS('Étape 1 - à remplir'!$F$31:$F$400,'Étape 1 - à remplir'!$E$31:$E$400,MASQ2!BE203,'Étape 1 - à remplir'!$C$31:$C$400,BN$3)),IF(BN$2="Âge",IF(BN$3="Tous",SUMIFS('Étape 1 - à remplir'!$F$31:$F$400,'Étape 1 - à remplir'!$E$31:$E$400,MASQ2!BE203,'Étape 1 - à remplir'!$G$31:$G$400,"lots"),SUMIFS('Étape 1 - à remplir'!$F$31:$F$400,'Étape 1 - à remplir'!$E$31:$E$400,MASQ2!BE203,'Étape 1 - à remplir'!$P$31:$P$400,BN$3,'Étape 1 - à remplir'!$G$31:$G$400,"lots")),IF(BN$2="Atelier",IF(BN$3="Tous",SUMIFS('Étape 1 - à remplir'!$F$31:$F$400,'Étape 1 - à remplir'!$E$31:$E$400,MASQ2!BE203,'Étape 1 - à remplir'!$G$31:$G$400,"lots"),SUMIFS('Étape 1 - à remplir'!$F$31:$F$400,'Étape 1 - à remplir'!$E$31:$E$400,MASQ2!BE203,'Étape 1 - à remplir'!$O$31:$O$400,BN$3,'Étape 1 - à remplir'!$G$31:$G$400,"lots")),IF(BN$2="Espèce",IF(BN$3="Tous",SUMIFS('Étape 1 - à remplir'!$F$31:$F$400,'Étape 1 - à remplir'!$E$31:$E$400,MASQ2!BE203,'Étape 1 - à remplir'!$G$31:$G$400,"lots"),SUMIFS('Étape 1 - à remplir'!$F$31:$F$400,'Étape 1 - à remplir'!$E$31:$E$400,MASQ2!BE203,'Étape 1 - à remplir'!$N$31:$N$400,BN$3,'Étape 1 - à remplir'!$G$31:$G$400,"lots"))))))=0,NA(),IF(BN$2="Catégorie",IF(BN$3="Toutes",SUMIFS('Étape 1 - à remplir'!$F$31:$F$400,'Étape 1 - à remplir'!$E$31:$E$400,MASQ2!BE203,'Étape 1 - à remplir'!$G$31:$G$400,"lots"),SUMIFS('Étape 1 - à remplir'!$F$31:$F$400,'Étape 1 - à remplir'!$E$31:$E$400,MASQ2!BE203,'Étape 1 - à remplir'!$C$31:$C$400,BN$3)),IF(BN$2="Âge",IF(BN$3="Tous",SUMIFS('Étape 1 - à remplir'!$F$31:$F$400,'Étape 1 - à remplir'!$E$31:$E$400,MASQ2!BE203,'Étape 1 - à remplir'!$G$31:$G$400,"lots"),SUMIFS('Étape 1 - à remplir'!$F$31:$F$400,'Étape 1 - à remplir'!$E$31:$E$400,MASQ2!BE203,'Étape 1 - à remplir'!$P$31:$P$400,BN$3,'Étape 1 - à remplir'!$G$31:$G$400,"lots")),IF(BN$2="Atelier",IF(BN$3="Tous",SUMIFS('Étape 1 - à remplir'!$F$31:$F$400,'Étape 1 - à remplir'!$E$31:$E$400,MASQ2!BE203,'Étape 1 - à remplir'!$G$31:$G$400,"lots"),SUMIFS('Étape 1 - à remplir'!$F$31:$F$400,'Étape 1 - à remplir'!$E$31:$E$400,MASQ2!BE203,'Étape 1 - à remplir'!$O$31:$O$400,BN$3,'Étape 1 - à remplir'!$G$31:$G$400,"lots")),IF(BN$2="Espèce",IF(BN$3="Tous",SUMIFS('Étape 1 - à remplir'!$F$31:$F$400,'Étape 1 - à remplir'!$E$31:$E$400,MASQ2!BE203,'Étape 1 - à remplir'!$G$31:$G$400,"lots"),SUMIFS('Étape 1 - à remplir'!$F$31:$F$400,'Étape 1 - à remplir'!$E$31:$E$400,MASQ2!BE203,'Étape 1 - à remplir'!$N$31:$N$400,BN$3,'Étape 1 - à remplir'!$G$31:$G$400,"lots")))))))</f>
        <v>#N/A</v>
      </c>
      <c r="BG203" s="204">
        <f t="shared" si="140"/>
        <v>0</v>
      </c>
      <c r="BH203" s="204" t="str">
        <f t="shared" si="126"/>
        <v>Doxycycline</v>
      </c>
      <c r="BI203" s="204" t="str">
        <f t="shared" si="127"/>
        <v/>
      </c>
      <c r="BJ203" s="204" t="str">
        <f t="shared" si="128"/>
        <v/>
      </c>
      <c r="BK203" s="204" t="str">
        <f t="shared" si="129"/>
        <v>Tetracyclines</v>
      </c>
      <c r="BL203" s="204" t="str">
        <f t="shared" si="130"/>
        <v/>
      </c>
      <c r="BM203" s="97" t="str">
        <f t="shared" si="131"/>
        <v/>
      </c>
      <c r="BN203" s="78"/>
      <c r="BO203" s="78"/>
      <c r="BP203" s="77" t="str">
        <f ca="1"/>
        <v>DOXYCYCLINE CALIER 500 MG/G POUDRE POUR ADMINISTRATION DANS L'EAU DE BOISSON POUR POULETS, DINDES ET PORCINS</v>
      </c>
      <c r="BQ203" s="79" t="e">
        <f ca="1"/>
        <v>#N/A</v>
      </c>
      <c r="BR203" s="102"/>
      <c r="BS203" s="8"/>
      <c r="BT203" s="8"/>
      <c r="BU203" s="8"/>
      <c r="BV203" s="8"/>
      <c r="BW203" s="8"/>
      <c r="BX203" s="8"/>
      <c r="BY203" s="8"/>
      <c r="BZ203" s="8"/>
      <c r="CA203" s="8"/>
      <c r="CB203" s="8"/>
      <c r="CC203" s="8"/>
      <c r="CD203" s="8"/>
      <c r="CE203" s="8"/>
      <c r="CF203" s="8"/>
      <c r="CG203" s="8"/>
      <c r="CH203" s="8"/>
      <c r="CI203" s="8"/>
      <c r="CJ203" s="8"/>
      <c r="CK203" s="8"/>
      <c r="CL203" s="8"/>
      <c r="CM203" s="8"/>
      <c r="CN203" s="8"/>
      <c r="CO203" s="97"/>
      <c r="CQ203" s="56"/>
      <c r="CR203" s="8"/>
      <c r="CS203" s="8"/>
      <c r="CT203" s="8"/>
      <c r="CU203" s="8"/>
      <c r="CV203" s="8"/>
      <c r="CW203" s="8"/>
      <c r="CX203" s="8"/>
      <c r="CY203" s="102" t="str">
        <f t="shared" si="132"/>
        <v/>
      </c>
      <c r="CZ203" s="56" t="str">
        <f t="shared" si="133"/>
        <v>DOXYCYCLINE CALIER 500 MG/G POUDRE POUR ADMINISTRATION DANS L'EAU DE BOISSON POUR POULETS, DINDES ET PORCINS</v>
      </c>
      <c r="DA203" s="204" t="e">
        <f>IF(IF(DI$2="Catégorie",IF(DI$3="Toutes",SUMIFS('Étape 1 - à remplir'!$F$31:$F$400,'Étape 1 - à remplir'!$E$31:$E$400,MASQ2!CZ203,'Étape 1 - à remplir'!$G$31:$G$400,"kg"),SUMIFS('Étape 1 - à remplir'!$F$31:$F$400,'Étape 1 - à remplir'!$E$31:$E$400,MASQ2!CZ203,'Étape 1 - à remplir'!$C$31:$C$400,DI$3)),IF(DI$2="Âge",IF(DI$3="Tous",SUMIFS('Étape 1 - à remplir'!$F$31:$F$400,'Étape 1 - à remplir'!$E$31:$E$400,MASQ2!CZ203,'Étape 1 - à remplir'!$G$31:$G$400,"kg"),SUMIFS('Étape 1 - à remplir'!$F$31:$F$400,'Étape 1 - à remplir'!$E$31:$E$400,MASQ2!CZ203,'Étape 1 - à remplir'!$P$31:$P$400,DI$3,'Étape 1 - à remplir'!$G$31:$G$400,"kg")),IF(DI$2="Atelier",IF(DI$3="Tous",SUMIFS('Étape 1 - à remplir'!$F$31:$F$400,'Étape 1 - à remplir'!$E$31:$E$400,MASQ2!CZ203,'Étape 1 - à remplir'!$G$31:$G$400,"kg"),SUMIFS('Étape 1 - à remplir'!$F$31:$F$400,'Étape 1 - à remplir'!$E$31:$E$400,MASQ2!CZ203,'Étape 1 - à remplir'!$O$31:$O$400,DI$3,'Étape 1 - à remplir'!$G$31:$G$400,"kg")),IF(DI$2="Espèce",IF(DI$3="Tous",SUMIFS('Étape 1 - à remplir'!$F$31:$F$400,'Étape 1 - à remplir'!$E$31:$E$400,MASQ2!CZ203,'Étape 1 - à remplir'!$G$31:$G$400,"kg"),SUMIFS('Étape 1 - à remplir'!$F$31:$F$400,'Étape 1 - à remplir'!$E$31:$E$400,MASQ2!CZ203,'Étape 1 - à remplir'!$N$31:$N$400,DI$3,'Étape 1 - à remplir'!$G$31:$G$400,"kg"))))))=0,NA(),IF(DI$2="Catégorie",IF(DI$3="Toutes",SUMIFS('Étape 1 - à remplir'!$F$31:$F$400,'Étape 1 - à remplir'!$E$31:$E$400,MASQ2!CZ203,'Étape 1 - à remplir'!$G$31:$G$400,"kg"),SUMIFS('Étape 1 - à remplir'!$F$31:$F$400,'Étape 1 - à remplir'!$E$31:$E$400,MASQ2!CZ203,'Étape 1 - à remplir'!$C$31:$C$400,DI$3)),IF(DI$2="Âge",IF(DI$3="Tous",SUMIFS('Étape 1 - à remplir'!$F$31:$F$400,'Étape 1 - à remplir'!$E$31:$E$400,MASQ2!CZ203,'Étape 1 - à remplir'!$G$31:$G$400,"kg"),SUMIFS('Étape 1 - à remplir'!$F$31:$F$400,'Étape 1 - à remplir'!$E$31:$E$400,MASQ2!CZ203,'Étape 1 - à remplir'!$P$31:$P$400,DI$3,'Étape 1 - à remplir'!$G$31:$G$400,"kg")),IF(DI$2="Atelier",IF(DI$3="Tous",SUMIFS('Étape 1 - à remplir'!$F$31:$F$400,'Étape 1 - à remplir'!$E$31:$E$400,MASQ2!CZ203,'Étape 1 - à remplir'!$G$31:$G$400,"kg"),SUMIFS('Étape 1 - à remplir'!$F$31:$F$400,'Étape 1 - à remplir'!$E$31:$E$400,MASQ2!CZ203,'Étape 1 - à remplir'!$O$31:$O$400,DI$3,'Étape 1 - à remplir'!$G$31:$G$400,"kg")),IF(DI$2="Espèce",IF(DI$3="Tous",SUMIFS('Étape 1 - à remplir'!$F$31:$F$400,'Étape 1 - à remplir'!$E$31:$E$400,MASQ2!CZ203,'Étape 1 - à remplir'!$G$31:$G$400,"kg"),SUMIFS('Étape 1 - à remplir'!$F$31:$F$400,'Étape 1 - à remplir'!$E$31:$E$400,MASQ2!CZ203,'Étape 1 - à remplir'!$N$31:$N$400,DI$3,'Étape 1 - à remplir'!$G$31:$G$400,"kg")))))))</f>
        <v>#N/A</v>
      </c>
      <c r="DB203" s="104">
        <f t="shared" si="141"/>
        <v>0</v>
      </c>
      <c r="DC203" s="204" t="str">
        <f t="shared" si="134"/>
        <v>Doxycycline</v>
      </c>
      <c r="DD203" s="204" t="str">
        <f t="shared" si="135"/>
        <v/>
      </c>
      <c r="DE203" s="204" t="str">
        <f t="shared" si="136"/>
        <v/>
      </c>
      <c r="DF203" s="204" t="str">
        <f t="shared" si="137"/>
        <v>Tetracyclines</v>
      </c>
      <c r="DG203" s="204" t="str">
        <f t="shared" si="138"/>
        <v/>
      </c>
      <c r="DH203" s="97" t="str">
        <f t="shared" si="139"/>
        <v/>
      </c>
      <c r="DI203" s="78"/>
      <c r="DJ203" s="78"/>
      <c r="DK203" s="77" t="str">
        <f ca="1"/>
        <v>DOXYCYCLINE CALIER 500 MG/G POUDRE POUR ADMINISTRATION DANS L'EAU DE BOISSON POUR POULETS, DINDES ET PORCINS</v>
      </c>
      <c r="DL203" s="79" t="e">
        <f ca="1"/>
        <v>#N/A</v>
      </c>
      <c r="DM203" s="102"/>
      <c r="DN203" s="8"/>
      <c r="DO203" s="8"/>
      <c r="DP203" s="8"/>
      <c r="DQ203" s="8"/>
      <c r="DR203" s="8"/>
      <c r="DS203" s="8"/>
      <c r="DT203" s="8"/>
      <c r="DU203" s="8"/>
      <c r="DV203" s="8"/>
      <c r="DW203" s="8"/>
      <c r="DX203" s="8"/>
      <c r="DY203" s="8"/>
      <c r="DZ203" s="8"/>
      <c r="EA203" s="8"/>
      <c r="EB203" s="8"/>
      <c r="EC203" s="8"/>
      <c r="ED203" s="8"/>
      <c r="EE203" s="8"/>
      <c r="EF203" s="8"/>
      <c r="EG203" s="8"/>
      <c r="EH203" s="8"/>
      <c r="EI203" s="8"/>
      <c r="EJ203" s="97"/>
    </row>
    <row r="204" spans="1:140" x14ac:dyDescent="0.25">
      <c r="A204" s="56"/>
      <c r="B204" s="8"/>
      <c r="C204" s="8"/>
      <c r="D204" s="8"/>
      <c r="E204" s="8"/>
      <c r="F204" s="8"/>
      <c r="G204" s="8"/>
      <c r="H204" s="8"/>
      <c r="I204" s="102" t="str">
        <f>INDEX(Données_ATB!BE:BV,MATCH(MASQ2!J204,Données_ATB!BE:BE,0),18)</f>
        <v/>
      </c>
      <c r="J204" s="77" t="str">
        <f>Données_ATB!BE203</f>
        <v>DOXYLIN 867 MG/G POUDRE POUR ADMINISTRATION DANS L’EAU DE BOISSON/LE LAIT POUR VEAUX ET PORCS</v>
      </c>
      <c r="K204" s="204" t="e">
        <f>IF(IF(S$2="Catégorie",IF(S$3="Toutes",SUMIFS('Étape 1 - à remplir'!$F$31:$F$400,'Étape 1 - à remplir'!$E$31:$E$400,MASQ2!J204,'Étape 1 - à remplir'!$G$31:$G$400,"animaux"),SUMIFS('Étape 1 - à remplir'!$F$31:$F$400,'Étape 1 - à remplir'!$E$31:$E$400,MASQ2!J204,'Étape 1 - à remplir'!$C$31:$C$400,S$3)),IF(S$2="Âge",IF(S$3="Tous",SUMIFS('Étape 1 - à remplir'!$F$31:$F$400,'Étape 1 - à remplir'!$E$31:$E$400,MASQ2!J204,'Étape 1 - à remplir'!$G$31:$G$400,"animaux"),SUMIFS('Étape 1 - à remplir'!$F$31:$F$400,'Étape 1 - à remplir'!$E$31:$E$400,MASQ2!J204,'Étape 1 - à remplir'!$P$31:$P$400,S$3)),IF(S$2="Atelier",IF(S$3="Tous",SUMIFS('Étape 1 - à remplir'!$F$31:$F$400,'Étape 1 - à remplir'!$E$31:$E$400,MASQ2!J204,'Étape 1 - à remplir'!$G$31:$G$400,"animaux"),SUMIFS('Étape 1 - à remplir'!$F$31:$F$400,'Étape 1 - à remplir'!$E$31:$E$400,MASQ2!J204,'Étape 1 - à remplir'!$O$31:$O$400,S$3)),IF(S$2="Espèce",IF(S$3="Tous",SUMIFS('Étape 1 - à remplir'!$F$31:$F$400,'Étape 1 - à remplir'!$E$31:$E$400,MASQ2!J204,'Étape 1 - à remplir'!$G$31:$G$400,"animaux"),SUMIFS('Étape 1 - à remplir'!$F$31:$F$400,'Étape 1 - à remplir'!$E$31:$E$400,MASQ2!J204,'Étape 1 - à remplir'!$N$31:$N$400,S$3))))))=0,NA(),IF(S$2="Catégorie",IF(S$3="Toutes",SUMIFS('Étape 1 - à remplir'!$F$31:$F$400,'Étape 1 - à remplir'!$E$31:$E$400,MASQ2!J204,'Étape 1 - à remplir'!$G$31:$G$400,"animaux"),SUMIFS('Étape 1 - à remplir'!$F$31:$F$400,'Étape 1 - à remplir'!$E$31:$E$400,MASQ2!J204,'Étape 1 - à remplir'!$C$31:$C$400,S$3)),IF(S$2="Âge",IF(S$3="Tous",SUMIFS('Étape 1 - à remplir'!$F$31:$F$400,'Étape 1 - à remplir'!$E$31:$E$400,MASQ2!J204,'Étape 1 - à remplir'!$G$31:$G$400,"animaux"),SUMIFS('Étape 1 - à remplir'!$F$31:$F$400,'Étape 1 - à remplir'!$E$31:$E$400,MASQ2!J204,'Étape 1 - à remplir'!$P$31:$P$400,S$3)),IF(S$2="Atelier",IF(S$3="Tous",SUMIFS('Étape 1 - à remplir'!$F$31:$F$400,'Étape 1 - à remplir'!$E$31:$E$400,MASQ2!J204,'Étape 1 - à remplir'!$G$31:$G$400,"animaux"),SUMIFS('Étape 1 - à remplir'!$F$31:$F$400,'Étape 1 - à remplir'!$E$31:$E$400,MASQ2!J204,'Étape 1 - à remplir'!$O$31:$O$400,S$3)),IF(S$2="Espèce",IF(S$3="Tous",SUMIFS('Étape 1 - à remplir'!$F$31:$F$400,'Étape 1 - à remplir'!$E$31:$E$400,MASQ2!J204,'Étape 1 - à remplir'!$G$31:$G$400,"animaux"),SUMIFS('Étape 1 - à remplir'!$F$31:$F$400,'Étape 1 - à remplir'!$E$31:$E$400,MASQ2!J204,'Étape 1 - à remplir'!$N$31:$N$400,S$3)))))))</f>
        <v>#N/A</v>
      </c>
      <c r="L204" s="97">
        <f t="shared" si="142"/>
        <v>0</v>
      </c>
      <c r="M204" s="56" t="str">
        <f>Données_ATB!BN203</f>
        <v>Doxycycline</v>
      </c>
      <c r="N204" s="204" t="str">
        <f>Données_ATB!BO203</f>
        <v/>
      </c>
      <c r="O204" s="97" t="str">
        <f>Données_ATB!BP203</f>
        <v/>
      </c>
      <c r="P204" s="77" t="str">
        <f>Données_ATB!BR203</f>
        <v>Tetracyclines</v>
      </c>
      <c r="Q204" s="78" t="str">
        <f>Données_ATB!BS203</f>
        <v/>
      </c>
      <c r="R204" s="79" t="str">
        <f>Données_ATB!BT203</f>
        <v/>
      </c>
      <c r="S204" s="78"/>
      <c r="T204" s="78"/>
      <c r="U204" s="77" t="str">
        <f ca="1"/>
        <v>DOXYLIN 867 MG/G POUDRE POUR ADMINISTRATION DANS L’EAU DE BOISSON/LE LAIT POUR VEAUX ET PORCS</v>
      </c>
      <c r="V204" s="79" t="e">
        <f ca="1"/>
        <v>#N/A</v>
      </c>
      <c r="W204" s="102"/>
      <c r="X204" s="8"/>
      <c r="Y204" s="8"/>
      <c r="Z204" s="8"/>
      <c r="AA204" s="8"/>
      <c r="AB204" s="102"/>
      <c r="AC204" s="8"/>
      <c r="AD204" s="8"/>
      <c r="AE204" s="8"/>
      <c r="AF204" s="8"/>
      <c r="AG204" s="8"/>
      <c r="AH204" s="8"/>
      <c r="AI204" s="8"/>
      <c r="AJ204" s="8"/>
      <c r="AK204" s="8"/>
      <c r="AL204" s="8"/>
      <c r="AM204" s="8"/>
      <c r="AN204" s="8"/>
      <c r="AO204" s="8"/>
      <c r="AP204" s="8"/>
      <c r="AQ204" s="8"/>
      <c r="AR204" s="8"/>
      <c r="AS204" s="8"/>
      <c r="AT204" s="97"/>
      <c r="AV204" s="56"/>
      <c r="AW204" s="8"/>
      <c r="AX204" s="8"/>
      <c r="AY204" s="8"/>
      <c r="AZ204" s="8"/>
      <c r="BA204" s="8"/>
      <c r="BB204" s="8"/>
      <c r="BC204" s="8"/>
      <c r="BD204" s="102" t="str">
        <f t="shared" si="124"/>
        <v/>
      </c>
      <c r="BE204" s="56" t="str">
        <f t="shared" si="125"/>
        <v>DOXYLIN 867 MG/G POUDRE POUR ADMINISTRATION DANS L’EAU DE BOISSON/LE LAIT POUR VEAUX ET PORCS</v>
      </c>
      <c r="BF204" s="204" t="e">
        <f>IF(IF(BN$2="Catégorie",IF(BN$3="Toutes",SUMIFS('Étape 1 - à remplir'!$F$31:$F$400,'Étape 1 - à remplir'!$E$31:$E$400,MASQ2!BE204,'Étape 1 - à remplir'!$G$31:$G$400,"lots"),SUMIFS('Étape 1 - à remplir'!$F$31:$F$400,'Étape 1 - à remplir'!$E$31:$E$400,MASQ2!BE204,'Étape 1 - à remplir'!$C$31:$C$400,BN$3)),IF(BN$2="Âge",IF(BN$3="Tous",SUMIFS('Étape 1 - à remplir'!$F$31:$F$400,'Étape 1 - à remplir'!$E$31:$E$400,MASQ2!BE204,'Étape 1 - à remplir'!$G$31:$G$400,"lots"),SUMIFS('Étape 1 - à remplir'!$F$31:$F$400,'Étape 1 - à remplir'!$E$31:$E$400,MASQ2!BE204,'Étape 1 - à remplir'!$P$31:$P$400,BN$3,'Étape 1 - à remplir'!$G$31:$G$400,"lots")),IF(BN$2="Atelier",IF(BN$3="Tous",SUMIFS('Étape 1 - à remplir'!$F$31:$F$400,'Étape 1 - à remplir'!$E$31:$E$400,MASQ2!BE204,'Étape 1 - à remplir'!$G$31:$G$400,"lots"),SUMIFS('Étape 1 - à remplir'!$F$31:$F$400,'Étape 1 - à remplir'!$E$31:$E$400,MASQ2!BE204,'Étape 1 - à remplir'!$O$31:$O$400,BN$3,'Étape 1 - à remplir'!$G$31:$G$400,"lots")),IF(BN$2="Espèce",IF(BN$3="Tous",SUMIFS('Étape 1 - à remplir'!$F$31:$F$400,'Étape 1 - à remplir'!$E$31:$E$400,MASQ2!BE204,'Étape 1 - à remplir'!$G$31:$G$400,"lots"),SUMIFS('Étape 1 - à remplir'!$F$31:$F$400,'Étape 1 - à remplir'!$E$31:$E$400,MASQ2!BE204,'Étape 1 - à remplir'!$N$31:$N$400,BN$3,'Étape 1 - à remplir'!$G$31:$G$400,"lots"))))))=0,NA(),IF(BN$2="Catégorie",IF(BN$3="Toutes",SUMIFS('Étape 1 - à remplir'!$F$31:$F$400,'Étape 1 - à remplir'!$E$31:$E$400,MASQ2!BE204,'Étape 1 - à remplir'!$G$31:$G$400,"lots"),SUMIFS('Étape 1 - à remplir'!$F$31:$F$400,'Étape 1 - à remplir'!$E$31:$E$400,MASQ2!BE204,'Étape 1 - à remplir'!$C$31:$C$400,BN$3)),IF(BN$2="Âge",IF(BN$3="Tous",SUMIFS('Étape 1 - à remplir'!$F$31:$F$400,'Étape 1 - à remplir'!$E$31:$E$400,MASQ2!BE204,'Étape 1 - à remplir'!$G$31:$G$400,"lots"),SUMIFS('Étape 1 - à remplir'!$F$31:$F$400,'Étape 1 - à remplir'!$E$31:$E$400,MASQ2!BE204,'Étape 1 - à remplir'!$P$31:$P$400,BN$3,'Étape 1 - à remplir'!$G$31:$G$400,"lots")),IF(BN$2="Atelier",IF(BN$3="Tous",SUMIFS('Étape 1 - à remplir'!$F$31:$F$400,'Étape 1 - à remplir'!$E$31:$E$400,MASQ2!BE204,'Étape 1 - à remplir'!$G$31:$G$400,"lots"),SUMIFS('Étape 1 - à remplir'!$F$31:$F$400,'Étape 1 - à remplir'!$E$31:$E$400,MASQ2!BE204,'Étape 1 - à remplir'!$O$31:$O$400,BN$3,'Étape 1 - à remplir'!$G$31:$G$400,"lots")),IF(BN$2="Espèce",IF(BN$3="Tous",SUMIFS('Étape 1 - à remplir'!$F$31:$F$400,'Étape 1 - à remplir'!$E$31:$E$400,MASQ2!BE204,'Étape 1 - à remplir'!$G$31:$G$400,"lots"),SUMIFS('Étape 1 - à remplir'!$F$31:$F$400,'Étape 1 - à remplir'!$E$31:$E$400,MASQ2!BE204,'Étape 1 - à remplir'!$N$31:$N$400,BN$3,'Étape 1 - à remplir'!$G$31:$G$400,"lots")))))))</f>
        <v>#N/A</v>
      </c>
      <c r="BG204" s="204">
        <f t="shared" si="140"/>
        <v>0</v>
      </c>
      <c r="BH204" s="204" t="str">
        <f t="shared" si="126"/>
        <v>Doxycycline</v>
      </c>
      <c r="BI204" s="204" t="str">
        <f t="shared" si="127"/>
        <v/>
      </c>
      <c r="BJ204" s="204" t="str">
        <f t="shared" si="128"/>
        <v/>
      </c>
      <c r="BK204" s="204" t="str">
        <f t="shared" si="129"/>
        <v>Tetracyclines</v>
      </c>
      <c r="BL204" s="204" t="str">
        <f t="shared" si="130"/>
        <v/>
      </c>
      <c r="BM204" s="97" t="str">
        <f t="shared" si="131"/>
        <v/>
      </c>
      <c r="BN204" s="78"/>
      <c r="BO204" s="78"/>
      <c r="BP204" s="77" t="str">
        <f ca="1"/>
        <v>DOXYLIN 867 MG/G POUDRE POUR ADMINISTRATION DANS L’EAU DE BOISSON/LE LAIT POUR VEAUX ET PORCS</v>
      </c>
      <c r="BQ204" s="79" t="e">
        <f ca="1"/>
        <v>#N/A</v>
      </c>
      <c r="BR204" s="102"/>
      <c r="BS204" s="8"/>
      <c r="BT204" s="8"/>
      <c r="BU204" s="8"/>
      <c r="BV204" s="8"/>
      <c r="BW204" s="8"/>
      <c r="BX204" s="8"/>
      <c r="BY204" s="8"/>
      <c r="BZ204" s="8"/>
      <c r="CA204" s="8"/>
      <c r="CB204" s="8"/>
      <c r="CC204" s="8"/>
      <c r="CD204" s="8"/>
      <c r="CE204" s="8"/>
      <c r="CF204" s="8"/>
      <c r="CG204" s="8"/>
      <c r="CH204" s="8"/>
      <c r="CI204" s="8"/>
      <c r="CJ204" s="8"/>
      <c r="CK204" s="8"/>
      <c r="CL204" s="8"/>
      <c r="CM204" s="8"/>
      <c r="CN204" s="8"/>
      <c r="CO204" s="97"/>
      <c r="CQ204" s="56"/>
      <c r="CR204" s="8"/>
      <c r="CS204" s="8"/>
      <c r="CT204" s="8"/>
      <c r="CU204" s="8"/>
      <c r="CV204" s="8"/>
      <c r="CW204" s="8"/>
      <c r="CX204" s="8"/>
      <c r="CY204" s="102" t="str">
        <f t="shared" si="132"/>
        <v/>
      </c>
      <c r="CZ204" s="56" t="str">
        <f t="shared" si="133"/>
        <v>DOXYLIN 867 MG/G POUDRE POUR ADMINISTRATION DANS L’EAU DE BOISSON/LE LAIT POUR VEAUX ET PORCS</v>
      </c>
      <c r="DA204" s="204" t="e">
        <f>IF(IF(DI$2="Catégorie",IF(DI$3="Toutes",SUMIFS('Étape 1 - à remplir'!$F$31:$F$400,'Étape 1 - à remplir'!$E$31:$E$400,MASQ2!CZ204,'Étape 1 - à remplir'!$G$31:$G$400,"kg"),SUMIFS('Étape 1 - à remplir'!$F$31:$F$400,'Étape 1 - à remplir'!$E$31:$E$400,MASQ2!CZ204,'Étape 1 - à remplir'!$C$31:$C$400,DI$3)),IF(DI$2="Âge",IF(DI$3="Tous",SUMIFS('Étape 1 - à remplir'!$F$31:$F$400,'Étape 1 - à remplir'!$E$31:$E$400,MASQ2!CZ204,'Étape 1 - à remplir'!$G$31:$G$400,"kg"),SUMIFS('Étape 1 - à remplir'!$F$31:$F$400,'Étape 1 - à remplir'!$E$31:$E$400,MASQ2!CZ204,'Étape 1 - à remplir'!$P$31:$P$400,DI$3,'Étape 1 - à remplir'!$G$31:$G$400,"kg")),IF(DI$2="Atelier",IF(DI$3="Tous",SUMIFS('Étape 1 - à remplir'!$F$31:$F$400,'Étape 1 - à remplir'!$E$31:$E$400,MASQ2!CZ204,'Étape 1 - à remplir'!$G$31:$G$400,"kg"),SUMIFS('Étape 1 - à remplir'!$F$31:$F$400,'Étape 1 - à remplir'!$E$31:$E$400,MASQ2!CZ204,'Étape 1 - à remplir'!$O$31:$O$400,DI$3,'Étape 1 - à remplir'!$G$31:$G$400,"kg")),IF(DI$2="Espèce",IF(DI$3="Tous",SUMIFS('Étape 1 - à remplir'!$F$31:$F$400,'Étape 1 - à remplir'!$E$31:$E$400,MASQ2!CZ204,'Étape 1 - à remplir'!$G$31:$G$400,"kg"),SUMIFS('Étape 1 - à remplir'!$F$31:$F$400,'Étape 1 - à remplir'!$E$31:$E$400,MASQ2!CZ204,'Étape 1 - à remplir'!$N$31:$N$400,DI$3,'Étape 1 - à remplir'!$G$31:$G$400,"kg"))))))=0,NA(),IF(DI$2="Catégorie",IF(DI$3="Toutes",SUMIFS('Étape 1 - à remplir'!$F$31:$F$400,'Étape 1 - à remplir'!$E$31:$E$400,MASQ2!CZ204,'Étape 1 - à remplir'!$G$31:$G$400,"kg"),SUMIFS('Étape 1 - à remplir'!$F$31:$F$400,'Étape 1 - à remplir'!$E$31:$E$400,MASQ2!CZ204,'Étape 1 - à remplir'!$C$31:$C$400,DI$3)),IF(DI$2="Âge",IF(DI$3="Tous",SUMIFS('Étape 1 - à remplir'!$F$31:$F$400,'Étape 1 - à remplir'!$E$31:$E$400,MASQ2!CZ204,'Étape 1 - à remplir'!$G$31:$G$400,"kg"),SUMIFS('Étape 1 - à remplir'!$F$31:$F$400,'Étape 1 - à remplir'!$E$31:$E$400,MASQ2!CZ204,'Étape 1 - à remplir'!$P$31:$P$400,DI$3,'Étape 1 - à remplir'!$G$31:$G$400,"kg")),IF(DI$2="Atelier",IF(DI$3="Tous",SUMIFS('Étape 1 - à remplir'!$F$31:$F$400,'Étape 1 - à remplir'!$E$31:$E$400,MASQ2!CZ204,'Étape 1 - à remplir'!$G$31:$G$400,"kg"),SUMIFS('Étape 1 - à remplir'!$F$31:$F$400,'Étape 1 - à remplir'!$E$31:$E$400,MASQ2!CZ204,'Étape 1 - à remplir'!$O$31:$O$400,DI$3,'Étape 1 - à remplir'!$G$31:$G$400,"kg")),IF(DI$2="Espèce",IF(DI$3="Tous",SUMIFS('Étape 1 - à remplir'!$F$31:$F$400,'Étape 1 - à remplir'!$E$31:$E$400,MASQ2!CZ204,'Étape 1 - à remplir'!$G$31:$G$400,"kg"),SUMIFS('Étape 1 - à remplir'!$F$31:$F$400,'Étape 1 - à remplir'!$E$31:$E$400,MASQ2!CZ204,'Étape 1 - à remplir'!$N$31:$N$400,DI$3,'Étape 1 - à remplir'!$G$31:$G$400,"kg")))))))</f>
        <v>#N/A</v>
      </c>
      <c r="DB204" s="104">
        <f t="shared" si="141"/>
        <v>0</v>
      </c>
      <c r="DC204" s="204" t="str">
        <f t="shared" si="134"/>
        <v>Doxycycline</v>
      </c>
      <c r="DD204" s="204" t="str">
        <f t="shared" si="135"/>
        <v/>
      </c>
      <c r="DE204" s="204" t="str">
        <f t="shared" si="136"/>
        <v/>
      </c>
      <c r="DF204" s="204" t="str">
        <f t="shared" si="137"/>
        <v>Tetracyclines</v>
      </c>
      <c r="DG204" s="204" t="str">
        <f t="shared" si="138"/>
        <v/>
      </c>
      <c r="DH204" s="97" t="str">
        <f t="shared" si="139"/>
        <v/>
      </c>
      <c r="DI204" s="78"/>
      <c r="DJ204" s="78"/>
      <c r="DK204" s="77" t="str">
        <f ca="1"/>
        <v>DOXYLIN 867 MG/G POUDRE POUR ADMINISTRATION DANS L’EAU DE BOISSON/LE LAIT POUR VEAUX ET PORCS</v>
      </c>
      <c r="DL204" s="79" t="e">
        <f ca="1"/>
        <v>#N/A</v>
      </c>
      <c r="DM204" s="102"/>
      <c r="DN204" s="8"/>
      <c r="DO204" s="8"/>
      <c r="DP204" s="8"/>
      <c r="DQ204" s="8"/>
      <c r="DR204" s="8"/>
      <c r="DS204" s="8"/>
      <c r="DT204" s="8"/>
      <c r="DU204" s="8"/>
      <c r="DV204" s="8"/>
      <c r="DW204" s="8"/>
      <c r="DX204" s="8"/>
      <c r="DY204" s="8"/>
      <c r="DZ204" s="8"/>
      <c r="EA204" s="8"/>
      <c r="EB204" s="8"/>
      <c r="EC204" s="8"/>
      <c r="ED204" s="8"/>
      <c r="EE204" s="8"/>
      <c r="EF204" s="8"/>
      <c r="EG204" s="8"/>
      <c r="EH204" s="8"/>
      <c r="EI204" s="8"/>
      <c r="EJ204" s="97"/>
    </row>
    <row r="205" spans="1:140" x14ac:dyDescent="0.25">
      <c r="A205" s="56"/>
      <c r="B205" s="8"/>
      <c r="C205" s="8"/>
      <c r="D205" s="8"/>
      <c r="E205" s="8"/>
      <c r="F205" s="8"/>
      <c r="G205" s="8"/>
      <c r="H205" s="8"/>
      <c r="I205" s="102" t="str">
        <f>INDEX(Données_ATB!BE:BV,MATCH(MASQ2!J205,Données_ATB!BE:BE,0),18)</f>
        <v/>
      </c>
      <c r="J205" s="77" t="str">
        <f>Données_ATB!BE204</f>
        <v>DOXYLIN CT WSP 433 MG/G POUDRE POUR ADMINISTRATION DANS L'EAU DE BOISSON POUR POULETS ET DINDES</v>
      </c>
      <c r="K205" s="204" t="e">
        <f>IF(IF(S$2="Catégorie",IF(S$3="Toutes",SUMIFS('Étape 1 - à remplir'!$F$31:$F$400,'Étape 1 - à remplir'!$E$31:$E$400,MASQ2!J205,'Étape 1 - à remplir'!$G$31:$G$400,"animaux"),SUMIFS('Étape 1 - à remplir'!$F$31:$F$400,'Étape 1 - à remplir'!$E$31:$E$400,MASQ2!J205,'Étape 1 - à remplir'!$C$31:$C$400,S$3)),IF(S$2="Âge",IF(S$3="Tous",SUMIFS('Étape 1 - à remplir'!$F$31:$F$400,'Étape 1 - à remplir'!$E$31:$E$400,MASQ2!J205,'Étape 1 - à remplir'!$G$31:$G$400,"animaux"),SUMIFS('Étape 1 - à remplir'!$F$31:$F$400,'Étape 1 - à remplir'!$E$31:$E$400,MASQ2!J205,'Étape 1 - à remplir'!$P$31:$P$400,S$3)),IF(S$2="Atelier",IF(S$3="Tous",SUMIFS('Étape 1 - à remplir'!$F$31:$F$400,'Étape 1 - à remplir'!$E$31:$E$400,MASQ2!J205,'Étape 1 - à remplir'!$G$31:$G$400,"animaux"),SUMIFS('Étape 1 - à remplir'!$F$31:$F$400,'Étape 1 - à remplir'!$E$31:$E$400,MASQ2!J205,'Étape 1 - à remplir'!$O$31:$O$400,S$3)),IF(S$2="Espèce",IF(S$3="Tous",SUMIFS('Étape 1 - à remplir'!$F$31:$F$400,'Étape 1 - à remplir'!$E$31:$E$400,MASQ2!J205,'Étape 1 - à remplir'!$G$31:$G$400,"animaux"),SUMIFS('Étape 1 - à remplir'!$F$31:$F$400,'Étape 1 - à remplir'!$E$31:$E$400,MASQ2!J205,'Étape 1 - à remplir'!$N$31:$N$400,S$3))))))=0,NA(),IF(S$2="Catégorie",IF(S$3="Toutes",SUMIFS('Étape 1 - à remplir'!$F$31:$F$400,'Étape 1 - à remplir'!$E$31:$E$400,MASQ2!J205,'Étape 1 - à remplir'!$G$31:$G$400,"animaux"),SUMIFS('Étape 1 - à remplir'!$F$31:$F$400,'Étape 1 - à remplir'!$E$31:$E$400,MASQ2!J205,'Étape 1 - à remplir'!$C$31:$C$400,S$3)),IF(S$2="Âge",IF(S$3="Tous",SUMIFS('Étape 1 - à remplir'!$F$31:$F$400,'Étape 1 - à remplir'!$E$31:$E$400,MASQ2!J205,'Étape 1 - à remplir'!$G$31:$G$400,"animaux"),SUMIFS('Étape 1 - à remplir'!$F$31:$F$400,'Étape 1 - à remplir'!$E$31:$E$400,MASQ2!J205,'Étape 1 - à remplir'!$P$31:$P$400,S$3)),IF(S$2="Atelier",IF(S$3="Tous",SUMIFS('Étape 1 - à remplir'!$F$31:$F$400,'Étape 1 - à remplir'!$E$31:$E$400,MASQ2!J205,'Étape 1 - à remplir'!$G$31:$G$400,"animaux"),SUMIFS('Étape 1 - à remplir'!$F$31:$F$400,'Étape 1 - à remplir'!$E$31:$E$400,MASQ2!J205,'Étape 1 - à remplir'!$O$31:$O$400,S$3)),IF(S$2="Espèce",IF(S$3="Tous",SUMIFS('Étape 1 - à remplir'!$F$31:$F$400,'Étape 1 - à remplir'!$E$31:$E$400,MASQ2!J205,'Étape 1 - à remplir'!$G$31:$G$400,"animaux"),SUMIFS('Étape 1 - à remplir'!$F$31:$F$400,'Étape 1 - à remplir'!$E$31:$E$400,MASQ2!J205,'Étape 1 - à remplir'!$N$31:$N$400,S$3)))))))</f>
        <v>#N/A</v>
      </c>
      <c r="L205" s="97">
        <f t="shared" si="142"/>
        <v>0</v>
      </c>
      <c r="M205" s="56" t="str">
        <f>Données_ATB!BN204</f>
        <v>Doxycycline</v>
      </c>
      <c r="N205" s="204" t="str">
        <f>Données_ATB!BO204</f>
        <v/>
      </c>
      <c r="O205" s="97" t="str">
        <f>Données_ATB!BP204</f>
        <v/>
      </c>
      <c r="P205" s="77" t="str">
        <f>Données_ATB!BR204</f>
        <v>Tetracyclines</v>
      </c>
      <c r="Q205" s="78" t="str">
        <f>Données_ATB!BS204</f>
        <v/>
      </c>
      <c r="R205" s="79" t="str">
        <f>Données_ATB!BT204</f>
        <v/>
      </c>
      <c r="S205" s="78"/>
      <c r="T205" s="78"/>
      <c r="U205" s="77" t="str">
        <f ca="1"/>
        <v>DOXYLIN CT WSP 433 MG/G POUDRE POUR ADMINISTRATION DANS L'EAU DE BOISSON POUR POULETS ET DINDES</v>
      </c>
      <c r="V205" s="79" t="e">
        <f ca="1"/>
        <v>#N/A</v>
      </c>
      <c r="W205" s="102"/>
      <c r="X205" s="8"/>
      <c r="Y205" s="8"/>
      <c r="Z205" s="8"/>
      <c r="AA205" s="8"/>
      <c r="AB205" s="102"/>
      <c r="AC205" s="8"/>
      <c r="AD205" s="8"/>
      <c r="AE205" s="8"/>
      <c r="AF205" s="8"/>
      <c r="AG205" s="8"/>
      <c r="AH205" s="8"/>
      <c r="AI205" s="8"/>
      <c r="AJ205" s="8"/>
      <c r="AK205" s="8"/>
      <c r="AL205" s="8"/>
      <c r="AM205" s="8"/>
      <c r="AN205" s="8"/>
      <c r="AO205" s="8"/>
      <c r="AP205" s="8"/>
      <c r="AQ205" s="8"/>
      <c r="AR205" s="8"/>
      <c r="AS205" s="8"/>
      <c r="AT205" s="97"/>
      <c r="AV205" s="56"/>
      <c r="AW205" s="8"/>
      <c r="AX205" s="8"/>
      <c r="AY205" s="8"/>
      <c r="AZ205" s="8"/>
      <c r="BA205" s="8"/>
      <c r="BB205" s="8"/>
      <c r="BC205" s="8"/>
      <c r="BD205" s="102" t="str">
        <f t="shared" si="124"/>
        <v/>
      </c>
      <c r="BE205" s="56" t="str">
        <f t="shared" si="125"/>
        <v>DOXYLIN CT WSP 433 MG/G POUDRE POUR ADMINISTRATION DANS L'EAU DE BOISSON POUR POULETS ET DINDES</v>
      </c>
      <c r="BF205" s="204" t="e">
        <f>IF(IF(BN$2="Catégorie",IF(BN$3="Toutes",SUMIFS('Étape 1 - à remplir'!$F$31:$F$400,'Étape 1 - à remplir'!$E$31:$E$400,MASQ2!BE205,'Étape 1 - à remplir'!$G$31:$G$400,"lots"),SUMIFS('Étape 1 - à remplir'!$F$31:$F$400,'Étape 1 - à remplir'!$E$31:$E$400,MASQ2!BE205,'Étape 1 - à remplir'!$C$31:$C$400,BN$3)),IF(BN$2="Âge",IF(BN$3="Tous",SUMIFS('Étape 1 - à remplir'!$F$31:$F$400,'Étape 1 - à remplir'!$E$31:$E$400,MASQ2!BE205,'Étape 1 - à remplir'!$G$31:$G$400,"lots"),SUMIFS('Étape 1 - à remplir'!$F$31:$F$400,'Étape 1 - à remplir'!$E$31:$E$400,MASQ2!BE205,'Étape 1 - à remplir'!$P$31:$P$400,BN$3,'Étape 1 - à remplir'!$G$31:$G$400,"lots")),IF(BN$2="Atelier",IF(BN$3="Tous",SUMIFS('Étape 1 - à remplir'!$F$31:$F$400,'Étape 1 - à remplir'!$E$31:$E$400,MASQ2!BE205,'Étape 1 - à remplir'!$G$31:$G$400,"lots"),SUMIFS('Étape 1 - à remplir'!$F$31:$F$400,'Étape 1 - à remplir'!$E$31:$E$400,MASQ2!BE205,'Étape 1 - à remplir'!$O$31:$O$400,BN$3,'Étape 1 - à remplir'!$G$31:$G$400,"lots")),IF(BN$2="Espèce",IF(BN$3="Tous",SUMIFS('Étape 1 - à remplir'!$F$31:$F$400,'Étape 1 - à remplir'!$E$31:$E$400,MASQ2!BE205,'Étape 1 - à remplir'!$G$31:$G$400,"lots"),SUMIFS('Étape 1 - à remplir'!$F$31:$F$400,'Étape 1 - à remplir'!$E$31:$E$400,MASQ2!BE205,'Étape 1 - à remplir'!$N$31:$N$400,BN$3,'Étape 1 - à remplir'!$G$31:$G$400,"lots"))))))=0,NA(),IF(BN$2="Catégorie",IF(BN$3="Toutes",SUMIFS('Étape 1 - à remplir'!$F$31:$F$400,'Étape 1 - à remplir'!$E$31:$E$400,MASQ2!BE205,'Étape 1 - à remplir'!$G$31:$G$400,"lots"),SUMIFS('Étape 1 - à remplir'!$F$31:$F$400,'Étape 1 - à remplir'!$E$31:$E$400,MASQ2!BE205,'Étape 1 - à remplir'!$C$31:$C$400,BN$3)),IF(BN$2="Âge",IF(BN$3="Tous",SUMIFS('Étape 1 - à remplir'!$F$31:$F$400,'Étape 1 - à remplir'!$E$31:$E$400,MASQ2!BE205,'Étape 1 - à remplir'!$G$31:$G$400,"lots"),SUMIFS('Étape 1 - à remplir'!$F$31:$F$400,'Étape 1 - à remplir'!$E$31:$E$400,MASQ2!BE205,'Étape 1 - à remplir'!$P$31:$P$400,BN$3,'Étape 1 - à remplir'!$G$31:$G$400,"lots")),IF(BN$2="Atelier",IF(BN$3="Tous",SUMIFS('Étape 1 - à remplir'!$F$31:$F$400,'Étape 1 - à remplir'!$E$31:$E$400,MASQ2!BE205,'Étape 1 - à remplir'!$G$31:$G$400,"lots"),SUMIFS('Étape 1 - à remplir'!$F$31:$F$400,'Étape 1 - à remplir'!$E$31:$E$400,MASQ2!BE205,'Étape 1 - à remplir'!$O$31:$O$400,BN$3,'Étape 1 - à remplir'!$G$31:$G$400,"lots")),IF(BN$2="Espèce",IF(BN$3="Tous",SUMIFS('Étape 1 - à remplir'!$F$31:$F$400,'Étape 1 - à remplir'!$E$31:$E$400,MASQ2!BE205,'Étape 1 - à remplir'!$G$31:$G$400,"lots"),SUMIFS('Étape 1 - à remplir'!$F$31:$F$400,'Étape 1 - à remplir'!$E$31:$E$400,MASQ2!BE205,'Étape 1 - à remplir'!$N$31:$N$400,BN$3,'Étape 1 - à remplir'!$G$31:$G$400,"lots")))))))</f>
        <v>#N/A</v>
      </c>
      <c r="BG205" s="204">
        <f t="shared" si="140"/>
        <v>0</v>
      </c>
      <c r="BH205" s="204" t="str">
        <f t="shared" si="126"/>
        <v>Doxycycline</v>
      </c>
      <c r="BI205" s="204" t="str">
        <f t="shared" si="127"/>
        <v/>
      </c>
      <c r="BJ205" s="204" t="str">
        <f t="shared" si="128"/>
        <v/>
      </c>
      <c r="BK205" s="204" t="str">
        <f t="shared" si="129"/>
        <v>Tetracyclines</v>
      </c>
      <c r="BL205" s="204" t="str">
        <f t="shared" si="130"/>
        <v/>
      </c>
      <c r="BM205" s="97" t="str">
        <f t="shared" si="131"/>
        <v/>
      </c>
      <c r="BN205" s="78"/>
      <c r="BO205" s="78"/>
      <c r="BP205" s="77" t="str">
        <f ca="1"/>
        <v>DOXYLIN CT WSP 433 MG/G POUDRE POUR ADMINISTRATION DANS L'EAU DE BOISSON POUR POULETS ET DINDES</v>
      </c>
      <c r="BQ205" s="79" t="e">
        <f ca="1"/>
        <v>#N/A</v>
      </c>
      <c r="BR205" s="102"/>
      <c r="BS205" s="8"/>
      <c r="BT205" s="8"/>
      <c r="BU205" s="8"/>
      <c r="BV205" s="8"/>
      <c r="BW205" s="8"/>
      <c r="BX205" s="8"/>
      <c r="BY205" s="8"/>
      <c r="BZ205" s="8"/>
      <c r="CA205" s="8"/>
      <c r="CB205" s="8"/>
      <c r="CC205" s="8"/>
      <c r="CD205" s="8"/>
      <c r="CE205" s="8"/>
      <c r="CF205" s="8"/>
      <c r="CG205" s="8"/>
      <c r="CH205" s="8"/>
      <c r="CI205" s="8"/>
      <c r="CJ205" s="8"/>
      <c r="CK205" s="8"/>
      <c r="CL205" s="8"/>
      <c r="CM205" s="8"/>
      <c r="CN205" s="8"/>
      <c r="CO205" s="97"/>
      <c r="CQ205" s="56"/>
      <c r="CR205" s="8"/>
      <c r="CS205" s="8"/>
      <c r="CT205" s="8"/>
      <c r="CU205" s="8"/>
      <c r="CV205" s="8"/>
      <c r="CW205" s="8"/>
      <c r="CX205" s="8"/>
      <c r="CY205" s="102" t="str">
        <f t="shared" si="132"/>
        <v/>
      </c>
      <c r="CZ205" s="56" t="str">
        <f t="shared" si="133"/>
        <v>DOXYLIN CT WSP 433 MG/G POUDRE POUR ADMINISTRATION DANS L'EAU DE BOISSON POUR POULETS ET DINDES</v>
      </c>
      <c r="DA205" s="204" t="e">
        <f>IF(IF(DI$2="Catégorie",IF(DI$3="Toutes",SUMIFS('Étape 1 - à remplir'!$F$31:$F$400,'Étape 1 - à remplir'!$E$31:$E$400,MASQ2!CZ205,'Étape 1 - à remplir'!$G$31:$G$400,"kg"),SUMIFS('Étape 1 - à remplir'!$F$31:$F$400,'Étape 1 - à remplir'!$E$31:$E$400,MASQ2!CZ205,'Étape 1 - à remplir'!$C$31:$C$400,DI$3)),IF(DI$2="Âge",IF(DI$3="Tous",SUMIFS('Étape 1 - à remplir'!$F$31:$F$400,'Étape 1 - à remplir'!$E$31:$E$400,MASQ2!CZ205,'Étape 1 - à remplir'!$G$31:$G$400,"kg"),SUMIFS('Étape 1 - à remplir'!$F$31:$F$400,'Étape 1 - à remplir'!$E$31:$E$400,MASQ2!CZ205,'Étape 1 - à remplir'!$P$31:$P$400,DI$3,'Étape 1 - à remplir'!$G$31:$G$400,"kg")),IF(DI$2="Atelier",IF(DI$3="Tous",SUMIFS('Étape 1 - à remplir'!$F$31:$F$400,'Étape 1 - à remplir'!$E$31:$E$400,MASQ2!CZ205,'Étape 1 - à remplir'!$G$31:$G$400,"kg"),SUMIFS('Étape 1 - à remplir'!$F$31:$F$400,'Étape 1 - à remplir'!$E$31:$E$400,MASQ2!CZ205,'Étape 1 - à remplir'!$O$31:$O$400,DI$3,'Étape 1 - à remplir'!$G$31:$G$400,"kg")),IF(DI$2="Espèce",IF(DI$3="Tous",SUMIFS('Étape 1 - à remplir'!$F$31:$F$400,'Étape 1 - à remplir'!$E$31:$E$400,MASQ2!CZ205,'Étape 1 - à remplir'!$G$31:$G$400,"kg"),SUMIFS('Étape 1 - à remplir'!$F$31:$F$400,'Étape 1 - à remplir'!$E$31:$E$400,MASQ2!CZ205,'Étape 1 - à remplir'!$N$31:$N$400,DI$3,'Étape 1 - à remplir'!$G$31:$G$400,"kg"))))))=0,NA(),IF(DI$2="Catégorie",IF(DI$3="Toutes",SUMIFS('Étape 1 - à remplir'!$F$31:$F$400,'Étape 1 - à remplir'!$E$31:$E$400,MASQ2!CZ205,'Étape 1 - à remplir'!$G$31:$G$400,"kg"),SUMIFS('Étape 1 - à remplir'!$F$31:$F$400,'Étape 1 - à remplir'!$E$31:$E$400,MASQ2!CZ205,'Étape 1 - à remplir'!$C$31:$C$400,DI$3)),IF(DI$2="Âge",IF(DI$3="Tous",SUMIFS('Étape 1 - à remplir'!$F$31:$F$400,'Étape 1 - à remplir'!$E$31:$E$400,MASQ2!CZ205,'Étape 1 - à remplir'!$G$31:$G$400,"kg"),SUMIFS('Étape 1 - à remplir'!$F$31:$F$400,'Étape 1 - à remplir'!$E$31:$E$400,MASQ2!CZ205,'Étape 1 - à remplir'!$P$31:$P$400,DI$3,'Étape 1 - à remplir'!$G$31:$G$400,"kg")),IF(DI$2="Atelier",IF(DI$3="Tous",SUMIFS('Étape 1 - à remplir'!$F$31:$F$400,'Étape 1 - à remplir'!$E$31:$E$400,MASQ2!CZ205,'Étape 1 - à remplir'!$G$31:$G$400,"kg"),SUMIFS('Étape 1 - à remplir'!$F$31:$F$400,'Étape 1 - à remplir'!$E$31:$E$400,MASQ2!CZ205,'Étape 1 - à remplir'!$O$31:$O$400,DI$3,'Étape 1 - à remplir'!$G$31:$G$400,"kg")),IF(DI$2="Espèce",IF(DI$3="Tous",SUMIFS('Étape 1 - à remplir'!$F$31:$F$400,'Étape 1 - à remplir'!$E$31:$E$400,MASQ2!CZ205,'Étape 1 - à remplir'!$G$31:$G$400,"kg"),SUMIFS('Étape 1 - à remplir'!$F$31:$F$400,'Étape 1 - à remplir'!$E$31:$E$400,MASQ2!CZ205,'Étape 1 - à remplir'!$N$31:$N$400,DI$3,'Étape 1 - à remplir'!$G$31:$G$400,"kg")))))))</f>
        <v>#N/A</v>
      </c>
      <c r="DB205" s="104">
        <f t="shared" si="141"/>
        <v>0</v>
      </c>
      <c r="DC205" s="204" t="str">
        <f t="shared" si="134"/>
        <v>Doxycycline</v>
      </c>
      <c r="DD205" s="204" t="str">
        <f t="shared" si="135"/>
        <v/>
      </c>
      <c r="DE205" s="204" t="str">
        <f t="shared" si="136"/>
        <v/>
      </c>
      <c r="DF205" s="204" t="str">
        <f t="shared" si="137"/>
        <v>Tetracyclines</v>
      </c>
      <c r="DG205" s="204" t="str">
        <f t="shared" si="138"/>
        <v/>
      </c>
      <c r="DH205" s="97" t="str">
        <f t="shared" si="139"/>
        <v/>
      </c>
      <c r="DI205" s="78"/>
      <c r="DJ205" s="78"/>
      <c r="DK205" s="77" t="str">
        <f ca="1"/>
        <v>DOXYLIN CT WSP 433 MG/G POUDRE POUR ADMINISTRATION DANS L'EAU DE BOISSON POUR POULETS ET DINDES</v>
      </c>
      <c r="DL205" s="79" t="e">
        <f ca="1"/>
        <v>#N/A</v>
      </c>
      <c r="DM205" s="102"/>
      <c r="DN205" s="8"/>
      <c r="DO205" s="8"/>
      <c r="DP205" s="8"/>
      <c r="DQ205" s="8"/>
      <c r="DR205" s="8"/>
      <c r="DS205" s="8"/>
      <c r="DT205" s="8"/>
      <c r="DU205" s="8"/>
      <c r="DV205" s="8"/>
      <c r="DW205" s="8"/>
      <c r="DX205" s="8"/>
      <c r="DY205" s="8"/>
      <c r="DZ205" s="8"/>
      <c r="EA205" s="8"/>
      <c r="EB205" s="8"/>
      <c r="EC205" s="8"/>
      <c r="ED205" s="8"/>
      <c r="EE205" s="8"/>
      <c r="EF205" s="8"/>
      <c r="EG205" s="8"/>
      <c r="EH205" s="8"/>
      <c r="EI205" s="8"/>
      <c r="EJ205" s="97"/>
    </row>
    <row r="206" spans="1:140" x14ac:dyDescent="0.25">
      <c r="A206" s="56"/>
      <c r="B206" s="8"/>
      <c r="C206" s="8"/>
      <c r="D206" s="8"/>
      <c r="E206" s="8"/>
      <c r="F206" s="8"/>
      <c r="G206" s="8"/>
      <c r="H206" s="8"/>
      <c r="I206" s="102" t="str">
        <f>INDEX(Données_ATB!BE:BV,MATCH(MASQ2!J206,Données_ATB!BE:BE,0),18)</f>
        <v/>
      </c>
      <c r="J206" s="77" t="str">
        <f>Données_ATB!BE205</f>
        <v>DOXYPRO 200 MG / G POUDRE ORALE VEAUX</v>
      </c>
      <c r="K206" s="204" t="e">
        <f>IF(IF(S$2="Catégorie",IF(S$3="Toutes",SUMIFS('Étape 1 - à remplir'!$F$31:$F$400,'Étape 1 - à remplir'!$E$31:$E$400,MASQ2!J206,'Étape 1 - à remplir'!$G$31:$G$400,"animaux"),SUMIFS('Étape 1 - à remplir'!$F$31:$F$400,'Étape 1 - à remplir'!$E$31:$E$400,MASQ2!J206,'Étape 1 - à remplir'!$C$31:$C$400,S$3)),IF(S$2="Âge",IF(S$3="Tous",SUMIFS('Étape 1 - à remplir'!$F$31:$F$400,'Étape 1 - à remplir'!$E$31:$E$400,MASQ2!J206,'Étape 1 - à remplir'!$G$31:$G$400,"animaux"),SUMIFS('Étape 1 - à remplir'!$F$31:$F$400,'Étape 1 - à remplir'!$E$31:$E$400,MASQ2!J206,'Étape 1 - à remplir'!$P$31:$P$400,S$3)),IF(S$2="Atelier",IF(S$3="Tous",SUMIFS('Étape 1 - à remplir'!$F$31:$F$400,'Étape 1 - à remplir'!$E$31:$E$400,MASQ2!J206,'Étape 1 - à remplir'!$G$31:$G$400,"animaux"),SUMIFS('Étape 1 - à remplir'!$F$31:$F$400,'Étape 1 - à remplir'!$E$31:$E$400,MASQ2!J206,'Étape 1 - à remplir'!$O$31:$O$400,S$3)),IF(S$2="Espèce",IF(S$3="Tous",SUMIFS('Étape 1 - à remplir'!$F$31:$F$400,'Étape 1 - à remplir'!$E$31:$E$400,MASQ2!J206,'Étape 1 - à remplir'!$G$31:$G$400,"animaux"),SUMIFS('Étape 1 - à remplir'!$F$31:$F$400,'Étape 1 - à remplir'!$E$31:$E$400,MASQ2!J206,'Étape 1 - à remplir'!$N$31:$N$400,S$3))))))=0,NA(),IF(S$2="Catégorie",IF(S$3="Toutes",SUMIFS('Étape 1 - à remplir'!$F$31:$F$400,'Étape 1 - à remplir'!$E$31:$E$400,MASQ2!J206,'Étape 1 - à remplir'!$G$31:$G$400,"animaux"),SUMIFS('Étape 1 - à remplir'!$F$31:$F$400,'Étape 1 - à remplir'!$E$31:$E$400,MASQ2!J206,'Étape 1 - à remplir'!$C$31:$C$400,S$3)),IF(S$2="Âge",IF(S$3="Tous",SUMIFS('Étape 1 - à remplir'!$F$31:$F$400,'Étape 1 - à remplir'!$E$31:$E$400,MASQ2!J206,'Étape 1 - à remplir'!$G$31:$G$400,"animaux"),SUMIFS('Étape 1 - à remplir'!$F$31:$F$400,'Étape 1 - à remplir'!$E$31:$E$400,MASQ2!J206,'Étape 1 - à remplir'!$P$31:$P$400,S$3)),IF(S$2="Atelier",IF(S$3="Tous",SUMIFS('Étape 1 - à remplir'!$F$31:$F$400,'Étape 1 - à remplir'!$E$31:$E$400,MASQ2!J206,'Étape 1 - à remplir'!$G$31:$G$400,"animaux"),SUMIFS('Étape 1 - à remplir'!$F$31:$F$400,'Étape 1 - à remplir'!$E$31:$E$400,MASQ2!J206,'Étape 1 - à remplir'!$O$31:$O$400,S$3)),IF(S$2="Espèce",IF(S$3="Tous",SUMIFS('Étape 1 - à remplir'!$F$31:$F$400,'Étape 1 - à remplir'!$E$31:$E$400,MASQ2!J206,'Étape 1 - à remplir'!$G$31:$G$400,"animaux"),SUMIFS('Étape 1 - à remplir'!$F$31:$F$400,'Étape 1 - à remplir'!$E$31:$E$400,MASQ2!J206,'Étape 1 - à remplir'!$N$31:$N$400,S$3)))))))</f>
        <v>#N/A</v>
      </c>
      <c r="L206" s="97">
        <f t="shared" si="142"/>
        <v>0</v>
      </c>
      <c r="M206" s="56" t="str">
        <f>Données_ATB!BN205</f>
        <v>Doxycycline</v>
      </c>
      <c r="N206" s="204" t="str">
        <f>Données_ATB!BO205</f>
        <v/>
      </c>
      <c r="O206" s="97" t="str">
        <f>Données_ATB!BP205</f>
        <v/>
      </c>
      <c r="P206" s="77" t="str">
        <f>Données_ATB!BR205</f>
        <v>Tetracyclines</v>
      </c>
      <c r="Q206" s="78" t="str">
        <f>Données_ATB!BS205</f>
        <v/>
      </c>
      <c r="R206" s="79" t="str">
        <f>Données_ATB!BT205</f>
        <v/>
      </c>
      <c r="S206" s="78"/>
      <c r="T206" s="78"/>
      <c r="U206" s="77" t="str">
        <f ca="1"/>
        <v>DOXYPRO 200 MG / G POUDRE ORALE VEAUX</v>
      </c>
      <c r="V206" s="79" t="e">
        <f ca="1"/>
        <v>#N/A</v>
      </c>
      <c r="W206" s="102"/>
      <c r="X206" s="8"/>
      <c r="Y206" s="8"/>
      <c r="Z206" s="8"/>
      <c r="AA206" s="8"/>
      <c r="AB206" s="102"/>
      <c r="AC206" s="8"/>
      <c r="AD206" s="8"/>
      <c r="AE206" s="8"/>
      <c r="AF206" s="8"/>
      <c r="AG206" s="8"/>
      <c r="AH206" s="8"/>
      <c r="AI206" s="8"/>
      <c r="AJ206" s="8"/>
      <c r="AK206" s="8"/>
      <c r="AL206" s="8"/>
      <c r="AM206" s="8"/>
      <c r="AN206" s="8"/>
      <c r="AO206" s="8"/>
      <c r="AP206" s="8"/>
      <c r="AQ206" s="8"/>
      <c r="AR206" s="8"/>
      <c r="AS206" s="8"/>
      <c r="AT206" s="97"/>
      <c r="AV206" s="56"/>
      <c r="AW206" s="8"/>
      <c r="AX206" s="8"/>
      <c r="AY206" s="8"/>
      <c r="AZ206" s="8"/>
      <c r="BA206" s="8"/>
      <c r="BB206" s="8"/>
      <c r="BC206" s="8"/>
      <c r="BD206" s="102" t="str">
        <f t="shared" si="124"/>
        <v/>
      </c>
      <c r="BE206" s="56" t="str">
        <f t="shared" si="125"/>
        <v>DOXYPRO 200 MG / G POUDRE ORALE VEAUX</v>
      </c>
      <c r="BF206" s="204" t="e">
        <f>IF(IF(BN$2="Catégorie",IF(BN$3="Toutes",SUMIFS('Étape 1 - à remplir'!$F$31:$F$400,'Étape 1 - à remplir'!$E$31:$E$400,MASQ2!BE206,'Étape 1 - à remplir'!$G$31:$G$400,"lots"),SUMIFS('Étape 1 - à remplir'!$F$31:$F$400,'Étape 1 - à remplir'!$E$31:$E$400,MASQ2!BE206,'Étape 1 - à remplir'!$C$31:$C$400,BN$3)),IF(BN$2="Âge",IF(BN$3="Tous",SUMIFS('Étape 1 - à remplir'!$F$31:$F$400,'Étape 1 - à remplir'!$E$31:$E$400,MASQ2!BE206,'Étape 1 - à remplir'!$G$31:$G$400,"lots"),SUMIFS('Étape 1 - à remplir'!$F$31:$F$400,'Étape 1 - à remplir'!$E$31:$E$400,MASQ2!BE206,'Étape 1 - à remplir'!$P$31:$P$400,BN$3,'Étape 1 - à remplir'!$G$31:$G$400,"lots")),IF(BN$2="Atelier",IF(BN$3="Tous",SUMIFS('Étape 1 - à remplir'!$F$31:$F$400,'Étape 1 - à remplir'!$E$31:$E$400,MASQ2!BE206,'Étape 1 - à remplir'!$G$31:$G$400,"lots"),SUMIFS('Étape 1 - à remplir'!$F$31:$F$400,'Étape 1 - à remplir'!$E$31:$E$400,MASQ2!BE206,'Étape 1 - à remplir'!$O$31:$O$400,BN$3,'Étape 1 - à remplir'!$G$31:$G$400,"lots")),IF(BN$2="Espèce",IF(BN$3="Tous",SUMIFS('Étape 1 - à remplir'!$F$31:$F$400,'Étape 1 - à remplir'!$E$31:$E$400,MASQ2!BE206,'Étape 1 - à remplir'!$G$31:$G$400,"lots"),SUMIFS('Étape 1 - à remplir'!$F$31:$F$400,'Étape 1 - à remplir'!$E$31:$E$400,MASQ2!BE206,'Étape 1 - à remplir'!$N$31:$N$400,BN$3,'Étape 1 - à remplir'!$G$31:$G$400,"lots"))))))=0,NA(),IF(BN$2="Catégorie",IF(BN$3="Toutes",SUMIFS('Étape 1 - à remplir'!$F$31:$F$400,'Étape 1 - à remplir'!$E$31:$E$400,MASQ2!BE206,'Étape 1 - à remplir'!$G$31:$G$400,"lots"),SUMIFS('Étape 1 - à remplir'!$F$31:$F$400,'Étape 1 - à remplir'!$E$31:$E$400,MASQ2!BE206,'Étape 1 - à remplir'!$C$31:$C$400,BN$3)),IF(BN$2="Âge",IF(BN$3="Tous",SUMIFS('Étape 1 - à remplir'!$F$31:$F$400,'Étape 1 - à remplir'!$E$31:$E$400,MASQ2!BE206,'Étape 1 - à remplir'!$G$31:$G$400,"lots"),SUMIFS('Étape 1 - à remplir'!$F$31:$F$400,'Étape 1 - à remplir'!$E$31:$E$400,MASQ2!BE206,'Étape 1 - à remplir'!$P$31:$P$400,BN$3,'Étape 1 - à remplir'!$G$31:$G$400,"lots")),IF(BN$2="Atelier",IF(BN$3="Tous",SUMIFS('Étape 1 - à remplir'!$F$31:$F$400,'Étape 1 - à remplir'!$E$31:$E$400,MASQ2!BE206,'Étape 1 - à remplir'!$G$31:$G$400,"lots"),SUMIFS('Étape 1 - à remplir'!$F$31:$F$400,'Étape 1 - à remplir'!$E$31:$E$400,MASQ2!BE206,'Étape 1 - à remplir'!$O$31:$O$400,BN$3,'Étape 1 - à remplir'!$G$31:$G$400,"lots")),IF(BN$2="Espèce",IF(BN$3="Tous",SUMIFS('Étape 1 - à remplir'!$F$31:$F$400,'Étape 1 - à remplir'!$E$31:$E$400,MASQ2!BE206,'Étape 1 - à remplir'!$G$31:$G$400,"lots"),SUMIFS('Étape 1 - à remplir'!$F$31:$F$400,'Étape 1 - à remplir'!$E$31:$E$400,MASQ2!BE206,'Étape 1 - à remplir'!$N$31:$N$400,BN$3,'Étape 1 - à remplir'!$G$31:$G$400,"lots")))))))</f>
        <v>#N/A</v>
      </c>
      <c r="BG206" s="204">
        <f t="shared" si="140"/>
        <v>0</v>
      </c>
      <c r="BH206" s="204" t="str">
        <f t="shared" si="126"/>
        <v>Doxycycline</v>
      </c>
      <c r="BI206" s="204" t="str">
        <f t="shared" si="127"/>
        <v/>
      </c>
      <c r="BJ206" s="204" t="str">
        <f t="shared" si="128"/>
        <v/>
      </c>
      <c r="BK206" s="204" t="str">
        <f t="shared" si="129"/>
        <v>Tetracyclines</v>
      </c>
      <c r="BL206" s="204" t="str">
        <f t="shared" si="130"/>
        <v/>
      </c>
      <c r="BM206" s="97" t="str">
        <f t="shared" si="131"/>
        <v/>
      </c>
      <c r="BN206" s="78"/>
      <c r="BO206" s="78"/>
      <c r="BP206" s="77" t="str">
        <f ca="1"/>
        <v>DOXYPRO 200 MG / G POUDRE ORALE VEAUX</v>
      </c>
      <c r="BQ206" s="79" t="e">
        <f ca="1"/>
        <v>#N/A</v>
      </c>
      <c r="BR206" s="102"/>
      <c r="BS206" s="8"/>
      <c r="BT206" s="8"/>
      <c r="BU206" s="8"/>
      <c r="BV206" s="8"/>
      <c r="BW206" s="8"/>
      <c r="BX206" s="8"/>
      <c r="BY206" s="8"/>
      <c r="BZ206" s="8"/>
      <c r="CA206" s="8"/>
      <c r="CB206" s="8"/>
      <c r="CC206" s="8"/>
      <c r="CD206" s="8"/>
      <c r="CE206" s="8"/>
      <c r="CF206" s="8"/>
      <c r="CG206" s="8"/>
      <c r="CH206" s="8"/>
      <c r="CI206" s="8"/>
      <c r="CJ206" s="8"/>
      <c r="CK206" s="8"/>
      <c r="CL206" s="8"/>
      <c r="CM206" s="8"/>
      <c r="CN206" s="8"/>
      <c r="CO206" s="97"/>
      <c r="CQ206" s="56"/>
      <c r="CR206" s="8"/>
      <c r="CS206" s="8"/>
      <c r="CT206" s="8"/>
      <c r="CU206" s="8"/>
      <c r="CV206" s="8"/>
      <c r="CW206" s="8"/>
      <c r="CX206" s="8"/>
      <c r="CY206" s="102" t="str">
        <f t="shared" si="132"/>
        <v/>
      </c>
      <c r="CZ206" s="56" t="str">
        <f t="shared" si="133"/>
        <v>DOXYPRO 200 MG / G POUDRE ORALE VEAUX</v>
      </c>
      <c r="DA206" s="204" t="e">
        <f>IF(IF(DI$2="Catégorie",IF(DI$3="Toutes",SUMIFS('Étape 1 - à remplir'!$F$31:$F$400,'Étape 1 - à remplir'!$E$31:$E$400,MASQ2!CZ206,'Étape 1 - à remplir'!$G$31:$G$400,"kg"),SUMIFS('Étape 1 - à remplir'!$F$31:$F$400,'Étape 1 - à remplir'!$E$31:$E$400,MASQ2!CZ206,'Étape 1 - à remplir'!$C$31:$C$400,DI$3)),IF(DI$2="Âge",IF(DI$3="Tous",SUMIFS('Étape 1 - à remplir'!$F$31:$F$400,'Étape 1 - à remplir'!$E$31:$E$400,MASQ2!CZ206,'Étape 1 - à remplir'!$G$31:$G$400,"kg"),SUMIFS('Étape 1 - à remplir'!$F$31:$F$400,'Étape 1 - à remplir'!$E$31:$E$400,MASQ2!CZ206,'Étape 1 - à remplir'!$P$31:$P$400,DI$3,'Étape 1 - à remplir'!$G$31:$G$400,"kg")),IF(DI$2="Atelier",IF(DI$3="Tous",SUMIFS('Étape 1 - à remplir'!$F$31:$F$400,'Étape 1 - à remplir'!$E$31:$E$400,MASQ2!CZ206,'Étape 1 - à remplir'!$G$31:$G$400,"kg"),SUMIFS('Étape 1 - à remplir'!$F$31:$F$400,'Étape 1 - à remplir'!$E$31:$E$400,MASQ2!CZ206,'Étape 1 - à remplir'!$O$31:$O$400,DI$3,'Étape 1 - à remplir'!$G$31:$G$400,"kg")),IF(DI$2="Espèce",IF(DI$3="Tous",SUMIFS('Étape 1 - à remplir'!$F$31:$F$400,'Étape 1 - à remplir'!$E$31:$E$400,MASQ2!CZ206,'Étape 1 - à remplir'!$G$31:$G$400,"kg"),SUMIFS('Étape 1 - à remplir'!$F$31:$F$400,'Étape 1 - à remplir'!$E$31:$E$400,MASQ2!CZ206,'Étape 1 - à remplir'!$N$31:$N$400,DI$3,'Étape 1 - à remplir'!$G$31:$G$400,"kg"))))))=0,NA(),IF(DI$2="Catégorie",IF(DI$3="Toutes",SUMIFS('Étape 1 - à remplir'!$F$31:$F$400,'Étape 1 - à remplir'!$E$31:$E$400,MASQ2!CZ206,'Étape 1 - à remplir'!$G$31:$G$400,"kg"),SUMIFS('Étape 1 - à remplir'!$F$31:$F$400,'Étape 1 - à remplir'!$E$31:$E$400,MASQ2!CZ206,'Étape 1 - à remplir'!$C$31:$C$400,DI$3)),IF(DI$2="Âge",IF(DI$3="Tous",SUMIFS('Étape 1 - à remplir'!$F$31:$F$400,'Étape 1 - à remplir'!$E$31:$E$400,MASQ2!CZ206,'Étape 1 - à remplir'!$G$31:$G$400,"kg"),SUMIFS('Étape 1 - à remplir'!$F$31:$F$400,'Étape 1 - à remplir'!$E$31:$E$400,MASQ2!CZ206,'Étape 1 - à remplir'!$P$31:$P$400,DI$3,'Étape 1 - à remplir'!$G$31:$G$400,"kg")),IF(DI$2="Atelier",IF(DI$3="Tous",SUMIFS('Étape 1 - à remplir'!$F$31:$F$400,'Étape 1 - à remplir'!$E$31:$E$400,MASQ2!CZ206,'Étape 1 - à remplir'!$G$31:$G$400,"kg"),SUMIFS('Étape 1 - à remplir'!$F$31:$F$400,'Étape 1 - à remplir'!$E$31:$E$400,MASQ2!CZ206,'Étape 1 - à remplir'!$O$31:$O$400,DI$3,'Étape 1 - à remplir'!$G$31:$G$400,"kg")),IF(DI$2="Espèce",IF(DI$3="Tous",SUMIFS('Étape 1 - à remplir'!$F$31:$F$400,'Étape 1 - à remplir'!$E$31:$E$400,MASQ2!CZ206,'Étape 1 - à remplir'!$G$31:$G$400,"kg"),SUMIFS('Étape 1 - à remplir'!$F$31:$F$400,'Étape 1 - à remplir'!$E$31:$E$400,MASQ2!CZ206,'Étape 1 - à remplir'!$N$31:$N$400,DI$3,'Étape 1 - à remplir'!$G$31:$G$400,"kg")))))))</f>
        <v>#N/A</v>
      </c>
      <c r="DB206" s="104">
        <f t="shared" si="141"/>
        <v>0</v>
      </c>
      <c r="DC206" s="204" t="str">
        <f t="shared" si="134"/>
        <v>Doxycycline</v>
      </c>
      <c r="DD206" s="204" t="str">
        <f t="shared" si="135"/>
        <v/>
      </c>
      <c r="DE206" s="204" t="str">
        <f t="shared" si="136"/>
        <v/>
      </c>
      <c r="DF206" s="204" t="str">
        <f t="shared" si="137"/>
        <v>Tetracyclines</v>
      </c>
      <c r="DG206" s="204" t="str">
        <f t="shared" si="138"/>
        <v/>
      </c>
      <c r="DH206" s="97" t="str">
        <f t="shared" si="139"/>
        <v/>
      </c>
      <c r="DI206" s="78"/>
      <c r="DJ206" s="78"/>
      <c r="DK206" s="77" t="str">
        <f ca="1"/>
        <v>DOXYPRO 200 MG / G POUDRE ORALE VEAUX</v>
      </c>
      <c r="DL206" s="79" t="e">
        <f ca="1"/>
        <v>#N/A</v>
      </c>
      <c r="DM206" s="102"/>
      <c r="DN206" s="8"/>
      <c r="DO206" s="8"/>
      <c r="DP206" s="8"/>
      <c r="DQ206" s="8"/>
      <c r="DR206" s="8"/>
      <c r="DS206" s="8"/>
      <c r="DT206" s="8"/>
      <c r="DU206" s="8"/>
      <c r="DV206" s="8"/>
      <c r="DW206" s="8"/>
      <c r="DX206" s="8"/>
      <c r="DY206" s="8"/>
      <c r="DZ206" s="8"/>
      <c r="EA206" s="8"/>
      <c r="EB206" s="8"/>
      <c r="EC206" s="8"/>
      <c r="ED206" s="8"/>
      <c r="EE206" s="8"/>
      <c r="EF206" s="8"/>
      <c r="EG206" s="8"/>
      <c r="EH206" s="8"/>
      <c r="EI206" s="8"/>
      <c r="EJ206" s="97"/>
    </row>
    <row r="207" spans="1:140" x14ac:dyDescent="0.25">
      <c r="A207" s="56"/>
      <c r="B207" s="8"/>
      <c r="C207" s="8"/>
      <c r="D207" s="8"/>
      <c r="E207" s="8"/>
      <c r="F207" s="8"/>
      <c r="G207" s="8"/>
      <c r="H207" s="8"/>
      <c r="I207" s="102" t="str">
        <f>INDEX(Données_ATB!BE:BV,MATCH(MASQ2!J207,Données_ATB!BE:BE,0),18)</f>
        <v/>
      </c>
      <c r="J207" s="77" t="str">
        <f>Données_ATB!BE206</f>
        <v>DOXYSOL 10 %</v>
      </c>
      <c r="K207" s="204" t="e">
        <f>IF(IF(S$2="Catégorie",IF(S$3="Toutes",SUMIFS('Étape 1 - à remplir'!$F$31:$F$400,'Étape 1 - à remplir'!$E$31:$E$400,MASQ2!J207,'Étape 1 - à remplir'!$G$31:$G$400,"animaux"),SUMIFS('Étape 1 - à remplir'!$F$31:$F$400,'Étape 1 - à remplir'!$E$31:$E$400,MASQ2!J207,'Étape 1 - à remplir'!$C$31:$C$400,S$3)),IF(S$2="Âge",IF(S$3="Tous",SUMIFS('Étape 1 - à remplir'!$F$31:$F$400,'Étape 1 - à remplir'!$E$31:$E$400,MASQ2!J207,'Étape 1 - à remplir'!$G$31:$G$400,"animaux"),SUMIFS('Étape 1 - à remplir'!$F$31:$F$400,'Étape 1 - à remplir'!$E$31:$E$400,MASQ2!J207,'Étape 1 - à remplir'!$P$31:$P$400,S$3)),IF(S$2="Atelier",IF(S$3="Tous",SUMIFS('Étape 1 - à remplir'!$F$31:$F$400,'Étape 1 - à remplir'!$E$31:$E$400,MASQ2!J207,'Étape 1 - à remplir'!$G$31:$G$400,"animaux"),SUMIFS('Étape 1 - à remplir'!$F$31:$F$400,'Étape 1 - à remplir'!$E$31:$E$400,MASQ2!J207,'Étape 1 - à remplir'!$O$31:$O$400,S$3)),IF(S$2="Espèce",IF(S$3="Tous",SUMIFS('Étape 1 - à remplir'!$F$31:$F$400,'Étape 1 - à remplir'!$E$31:$E$400,MASQ2!J207,'Étape 1 - à remplir'!$G$31:$G$400,"animaux"),SUMIFS('Étape 1 - à remplir'!$F$31:$F$400,'Étape 1 - à remplir'!$E$31:$E$400,MASQ2!J207,'Étape 1 - à remplir'!$N$31:$N$400,S$3))))))=0,NA(),IF(S$2="Catégorie",IF(S$3="Toutes",SUMIFS('Étape 1 - à remplir'!$F$31:$F$400,'Étape 1 - à remplir'!$E$31:$E$400,MASQ2!J207,'Étape 1 - à remplir'!$G$31:$G$400,"animaux"),SUMIFS('Étape 1 - à remplir'!$F$31:$F$400,'Étape 1 - à remplir'!$E$31:$E$400,MASQ2!J207,'Étape 1 - à remplir'!$C$31:$C$400,S$3)),IF(S$2="Âge",IF(S$3="Tous",SUMIFS('Étape 1 - à remplir'!$F$31:$F$400,'Étape 1 - à remplir'!$E$31:$E$400,MASQ2!J207,'Étape 1 - à remplir'!$G$31:$G$400,"animaux"),SUMIFS('Étape 1 - à remplir'!$F$31:$F$400,'Étape 1 - à remplir'!$E$31:$E$400,MASQ2!J207,'Étape 1 - à remplir'!$P$31:$P$400,S$3)),IF(S$2="Atelier",IF(S$3="Tous",SUMIFS('Étape 1 - à remplir'!$F$31:$F$400,'Étape 1 - à remplir'!$E$31:$E$400,MASQ2!J207,'Étape 1 - à remplir'!$G$31:$G$400,"animaux"),SUMIFS('Étape 1 - à remplir'!$F$31:$F$400,'Étape 1 - à remplir'!$E$31:$E$400,MASQ2!J207,'Étape 1 - à remplir'!$O$31:$O$400,S$3)),IF(S$2="Espèce",IF(S$3="Tous",SUMIFS('Étape 1 - à remplir'!$F$31:$F$400,'Étape 1 - à remplir'!$E$31:$E$400,MASQ2!J207,'Étape 1 - à remplir'!$G$31:$G$400,"animaux"),SUMIFS('Étape 1 - à remplir'!$F$31:$F$400,'Étape 1 - à remplir'!$E$31:$E$400,MASQ2!J207,'Étape 1 - à remplir'!$N$31:$N$400,S$3)))))))</f>
        <v>#N/A</v>
      </c>
      <c r="L207" s="97">
        <f t="shared" si="142"/>
        <v>0</v>
      </c>
      <c r="M207" s="56" t="str">
        <f>Données_ATB!BN206</f>
        <v>Doxycycline</v>
      </c>
      <c r="N207" s="204" t="str">
        <f>Données_ATB!BO206</f>
        <v/>
      </c>
      <c r="O207" s="97" t="str">
        <f>Données_ATB!BP206</f>
        <v/>
      </c>
      <c r="P207" s="77" t="str">
        <f>Données_ATB!BR206</f>
        <v>Tetracyclines</v>
      </c>
      <c r="Q207" s="78" t="str">
        <f>Données_ATB!BS206</f>
        <v/>
      </c>
      <c r="R207" s="79" t="str">
        <f>Données_ATB!BT206</f>
        <v/>
      </c>
      <c r="S207" s="78"/>
      <c r="T207" s="78"/>
      <c r="U207" s="77" t="str">
        <f ca="1"/>
        <v>DOXYSOL 10 %</v>
      </c>
      <c r="V207" s="79" t="e">
        <f ca="1"/>
        <v>#N/A</v>
      </c>
      <c r="W207" s="102"/>
      <c r="X207" s="8"/>
      <c r="Y207" s="8"/>
      <c r="Z207" s="8"/>
      <c r="AA207" s="8"/>
      <c r="AB207" s="102"/>
      <c r="AC207" s="8"/>
      <c r="AD207" s="8"/>
      <c r="AE207" s="8"/>
      <c r="AF207" s="8"/>
      <c r="AG207" s="8"/>
      <c r="AH207" s="8"/>
      <c r="AI207" s="8"/>
      <c r="AJ207" s="8"/>
      <c r="AK207" s="8"/>
      <c r="AL207" s="8"/>
      <c r="AM207" s="8"/>
      <c r="AN207" s="8"/>
      <c r="AO207" s="8"/>
      <c r="AP207" s="8"/>
      <c r="AQ207" s="8"/>
      <c r="AR207" s="8"/>
      <c r="AS207" s="8"/>
      <c r="AT207" s="97"/>
      <c r="AV207" s="56"/>
      <c r="AW207" s="8"/>
      <c r="AX207" s="8"/>
      <c r="AY207" s="8"/>
      <c r="AZ207" s="8"/>
      <c r="BA207" s="8"/>
      <c r="BB207" s="8"/>
      <c r="BC207" s="8"/>
      <c r="BD207" s="102" t="str">
        <f t="shared" si="124"/>
        <v/>
      </c>
      <c r="BE207" s="56" t="str">
        <f t="shared" si="125"/>
        <v>DOXYSOL 10 %</v>
      </c>
      <c r="BF207" s="204" t="e">
        <f>IF(IF(BN$2="Catégorie",IF(BN$3="Toutes",SUMIFS('Étape 1 - à remplir'!$F$31:$F$400,'Étape 1 - à remplir'!$E$31:$E$400,MASQ2!BE207,'Étape 1 - à remplir'!$G$31:$G$400,"lots"),SUMIFS('Étape 1 - à remplir'!$F$31:$F$400,'Étape 1 - à remplir'!$E$31:$E$400,MASQ2!BE207,'Étape 1 - à remplir'!$C$31:$C$400,BN$3)),IF(BN$2="Âge",IF(BN$3="Tous",SUMIFS('Étape 1 - à remplir'!$F$31:$F$400,'Étape 1 - à remplir'!$E$31:$E$400,MASQ2!BE207,'Étape 1 - à remplir'!$G$31:$G$400,"lots"),SUMIFS('Étape 1 - à remplir'!$F$31:$F$400,'Étape 1 - à remplir'!$E$31:$E$400,MASQ2!BE207,'Étape 1 - à remplir'!$P$31:$P$400,BN$3,'Étape 1 - à remplir'!$G$31:$G$400,"lots")),IF(BN$2="Atelier",IF(BN$3="Tous",SUMIFS('Étape 1 - à remplir'!$F$31:$F$400,'Étape 1 - à remplir'!$E$31:$E$400,MASQ2!BE207,'Étape 1 - à remplir'!$G$31:$G$400,"lots"),SUMIFS('Étape 1 - à remplir'!$F$31:$F$400,'Étape 1 - à remplir'!$E$31:$E$400,MASQ2!BE207,'Étape 1 - à remplir'!$O$31:$O$400,BN$3,'Étape 1 - à remplir'!$G$31:$G$400,"lots")),IF(BN$2="Espèce",IF(BN$3="Tous",SUMIFS('Étape 1 - à remplir'!$F$31:$F$400,'Étape 1 - à remplir'!$E$31:$E$400,MASQ2!BE207,'Étape 1 - à remplir'!$G$31:$G$400,"lots"),SUMIFS('Étape 1 - à remplir'!$F$31:$F$400,'Étape 1 - à remplir'!$E$31:$E$400,MASQ2!BE207,'Étape 1 - à remplir'!$N$31:$N$400,BN$3,'Étape 1 - à remplir'!$G$31:$G$400,"lots"))))))=0,NA(),IF(BN$2="Catégorie",IF(BN$3="Toutes",SUMIFS('Étape 1 - à remplir'!$F$31:$F$400,'Étape 1 - à remplir'!$E$31:$E$400,MASQ2!BE207,'Étape 1 - à remplir'!$G$31:$G$400,"lots"),SUMIFS('Étape 1 - à remplir'!$F$31:$F$400,'Étape 1 - à remplir'!$E$31:$E$400,MASQ2!BE207,'Étape 1 - à remplir'!$C$31:$C$400,BN$3)),IF(BN$2="Âge",IF(BN$3="Tous",SUMIFS('Étape 1 - à remplir'!$F$31:$F$400,'Étape 1 - à remplir'!$E$31:$E$400,MASQ2!BE207,'Étape 1 - à remplir'!$G$31:$G$400,"lots"),SUMIFS('Étape 1 - à remplir'!$F$31:$F$400,'Étape 1 - à remplir'!$E$31:$E$400,MASQ2!BE207,'Étape 1 - à remplir'!$P$31:$P$400,BN$3,'Étape 1 - à remplir'!$G$31:$G$400,"lots")),IF(BN$2="Atelier",IF(BN$3="Tous",SUMIFS('Étape 1 - à remplir'!$F$31:$F$400,'Étape 1 - à remplir'!$E$31:$E$400,MASQ2!BE207,'Étape 1 - à remplir'!$G$31:$G$400,"lots"),SUMIFS('Étape 1 - à remplir'!$F$31:$F$400,'Étape 1 - à remplir'!$E$31:$E$400,MASQ2!BE207,'Étape 1 - à remplir'!$O$31:$O$400,BN$3,'Étape 1 - à remplir'!$G$31:$G$400,"lots")),IF(BN$2="Espèce",IF(BN$3="Tous",SUMIFS('Étape 1 - à remplir'!$F$31:$F$400,'Étape 1 - à remplir'!$E$31:$E$400,MASQ2!BE207,'Étape 1 - à remplir'!$G$31:$G$400,"lots"),SUMIFS('Étape 1 - à remplir'!$F$31:$F$400,'Étape 1 - à remplir'!$E$31:$E$400,MASQ2!BE207,'Étape 1 - à remplir'!$N$31:$N$400,BN$3,'Étape 1 - à remplir'!$G$31:$G$400,"lots")))))))</f>
        <v>#N/A</v>
      </c>
      <c r="BG207" s="204">
        <f t="shared" si="140"/>
        <v>0</v>
      </c>
      <c r="BH207" s="204" t="str">
        <f t="shared" si="126"/>
        <v>Doxycycline</v>
      </c>
      <c r="BI207" s="204" t="str">
        <f t="shared" si="127"/>
        <v/>
      </c>
      <c r="BJ207" s="204" t="str">
        <f t="shared" si="128"/>
        <v/>
      </c>
      <c r="BK207" s="204" t="str">
        <f t="shared" si="129"/>
        <v>Tetracyclines</v>
      </c>
      <c r="BL207" s="204" t="str">
        <f t="shared" si="130"/>
        <v/>
      </c>
      <c r="BM207" s="97" t="str">
        <f t="shared" si="131"/>
        <v/>
      </c>
      <c r="BN207" s="78"/>
      <c r="BO207" s="78"/>
      <c r="BP207" s="77" t="str">
        <f ca="1"/>
        <v>DOXYSOL 10 %</v>
      </c>
      <c r="BQ207" s="79" t="e">
        <f ca="1"/>
        <v>#N/A</v>
      </c>
      <c r="BR207" s="102"/>
      <c r="BS207" s="8"/>
      <c r="BT207" s="8"/>
      <c r="BU207" s="8"/>
      <c r="BV207" s="8"/>
      <c r="BW207" s="8"/>
      <c r="BX207" s="8"/>
      <c r="BY207" s="8"/>
      <c r="BZ207" s="8"/>
      <c r="CA207" s="8"/>
      <c r="CB207" s="8"/>
      <c r="CC207" s="8"/>
      <c r="CD207" s="8"/>
      <c r="CE207" s="8"/>
      <c r="CF207" s="8"/>
      <c r="CG207" s="8"/>
      <c r="CH207" s="8"/>
      <c r="CI207" s="8"/>
      <c r="CJ207" s="8"/>
      <c r="CK207" s="8"/>
      <c r="CL207" s="8"/>
      <c r="CM207" s="8"/>
      <c r="CN207" s="8"/>
      <c r="CO207" s="97"/>
      <c r="CQ207" s="56"/>
      <c r="CR207" s="8"/>
      <c r="CS207" s="8"/>
      <c r="CT207" s="8"/>
      <c r="CU207" s="8"/>
      <c r="CV207" s="8"/>
      <c r="CW207" s="8"/>
      <c r="CX207" s="8"/>
      <c r="CY207" s="102" t="str">
        <f t="shared" si="132"/>
        <v/>
      </c>
      <c r="CZ207" s="56" t="str">
        <f t="shared" si="133"/>
        <v>DOXYSOL 10 %</v>
      </c>
      <c r="DA207" s="204" t="e">
        <f>IF(IF(DI$2="Catégorie",IF(DI$3="Toutes",SUMIFS('Étape 1 - à remplir'!$F$31:$F$400,'Étape 1 - à remplir'!$E$31:$E$400,MASQ2!CZ207,'Étape 1 - à remplir'!$G$31:$G$400,"kg"),SUMIFS('Étape 1 - à remplir'!$F$31:$F$400,'Étape 1 - à remplir'!$E$31:$E$400,MASQ2!CZ207,'Étape 1 - à remplir'!$C$31:$C$400,DI$3)),IF(DI$2="Âge",IF(DI$3="Tous",SUMIFS('Étape 1 - à remplir'!$F$31:$F$400,'Étape 1 - à remplir'!$E$31:$E$400,MASQ2!CZ207,'Étape 1 - à remplir'!$G$31:$G$400,"kg"),SUMIFS('Étape 1 - à remplir'!$F$31:$F$400,'Étape 1 - à remplir'!$E$31:$E$400,MASQ2!CZ207,'Étape 1 - à remplir'!$P$31:$P$400,DI$3,'Étape 1 - à remplir'!$G$31:$G$400,"kg")),IF(DI$2="Atelier",IF(DI$3="Tous",SUMIFS('Étape 1 - à remplir'!$F$31:$F$400,'Étape 1 - à remplir'!$E$31:$E$400,MASQ2!CZ207,'Étape 1 - à remplir'!$G$31:$G$400,"kg"),SUMIFS('Étape 1 - à remplir'!$F$31:$F$400,'Étape 1 - à remplir'!$E$31:$E$400,MASQ2!CZ207,'Étape 1 - à remplir'!$O$31:$O$400,DI$3,'Étape 1 - à remplir'!$G$31:$G$400,"kg")),IF(DI$2="Espèce",IF(DI$3="Tous",SUMIFS('Étape 1 - à remplir'!$F$31:$F$400,'Étape 1 - à remplir'!$E$31:$E$400,MASQ2!CZ207,'Étape 1 - à remplir'!$G$31:$G$400,"kg"),SUMIFS('Étape 1 - à remplir'!$F$31:$F$400,'Étape 1 - à remplir'!$E$31:$E$400,MASQ2!CZ207,'Étape 1 - à remplir'!$N$31:$N$400,DI$3,'Étape 1 - à remplir'!$G$31:$G$400,"kg"))))))=0,NA(),IF(DI$2="Catégorie",IF(DI$3="Toutes",SUMIFS('Étape 1 - à remplir'!$F$31:$F$400,'Étape 1 - à remplir'!$E$31:$E$400,MASQ2!CZ207,'Étape 1 - à remplir'!$G$31:$G$400,"kg"),SUMIFS('Étape 1 - à remplir'!$F$31:$F$400,'Étape 1 - à remplir'!$E$31:$E$400,MASQ2!CZ207,'Étape 1 - à remplir'!$C$31:$C$400,DI$3)),IF(DI$2="Âge",IF(DI$3="Tous",SUMIFS('Étape 1 - à remplir'!$F$31:$F$400,'Étape 1 - à remplir'!$E$31:$E$400,MASQ2!CZ207,'Étape 1 - à remplir'!$G$31:$G$400,"kg"),SUMIFS('Étape 1 - à remplir'!$F$31:$F$400,'Étape 1 - à remplir'!$E$31:$E$400,MASQ2!CZ207,'Étape 1 - à remplir'!$P$31:$P$400,DI$3,'Étape 1 - à remplir'!$G$31:$G$400,"kg")),IF(DI$2="Atelier",IF(DI$3="Tous",SUMIFS('Étape 1 - à remplir'!$F$31:$F$400,'Étape 1 - à remplir'!$E$31:$E$400,MASQ2!CZ207,'Étape 1 - à remplir'!$G$31:$G$400,"kg"),SUMIFS('Étape 1 - à remplir'!$F$31:$F$400,'Étape 1 - à remplir'!$E$31:$E$400,MASQ2!CZ207,'Étape 1 - à remplir'!$O$31:$O$400,DI$3,'Étape 1 - à remplir'!$G$31:$G$400,"kg")),IF(DI$2="Espèce",IF(DI$3="Tous",SUMIFS('Étape 1 - à remplir'!$F$31:$F$400,'Étape 1 - à remplir'!$E$31:$E$400,MASQ2!CZ207,'Étape 1 - à remplir'!$G$31:$G$400,"kg"),SUMIFS('Étape 1 - à remplir'!$F$31:$F$400,'Étape 1 - à remplir'!$E$31:$E$400,MASQ2!CZ207,'Étape 1 - à remplir'!$N$31:$N$400,DI$3,'Étape 1 - à remplir'!$G$31:$G$400,"kg")))))))</f>
        <v>#N/A</v>
      </c>
      <c r="DB207" s="104">
        <f t="shared" si="141"/>
        <v>0</v>
      </c>
      <c r="DC207" s="204" t="str">
        <f t="shared" si="134"/>
        <v>Doxycycline</v>
      </c>
      <c r="DD207" s="204" t="str">
        <f t="shared" si="135"/>
        <v/>
      </c>
      <c r="DE207" s="204" t="str">
        <f t="shared" si="136"/>
        <v/>
      </c>
      <c r="DF207" s="204" t="str">
        <f t="shared" si="137"/>
        <v>Tetracyclines</v>
      </c>
      <c r="DG207" s="204" t="str">
        <f t="shared" si="138"/>
        <v/>
      </c>
      <c r="DH207" s="97" t="str">
        <f t="shared" si="139"/>
        <v/>
      </c>
      <c r="DI207" s="78"/>
      <c r="DJ207" s="78"/>
      <c r="DK207" s="77" t="str">
        <f ca="1"/>
        <v>DOXYSOL 10 %</v>
      </c>
      <c r="DL207" s="79" t="e">
        <f ca="1"/>
        <v>#N/A</v>
      </c>
      <c r="DM207" s="102"/>
      <c r="DN207" s="8"/>
      <c r="DO207" s="8"/>
      <c r="DP207" s="8"/>
      <c r="DQ207" s="8"/>
      <c r="DR207" s="8"/>
      <c r="DS207" s="8"/>
      <c r="DT207" s="8"/>
      <c r="DU207" s="8"/>
      <c r="DV207" s="8"/>
      <c r="DW207" s="8"/>
      <c r="DX207" s="8"/>
      <c r="DY207" s="8"/>
      <c r="DZ207" s="8"/>
      <c r="EA207" s="8"/>
      <c r="EB207" s="8"/>
      <c r="EC207" s="8"/>
      <c r="ED207" s="8"/>
      <c r="EE207" s="8"/>
      <c r="EF207" s="8"/>
      <c r="EG207" s="8"/>
      <c r="EH207" s="8"/>
      <c r="EI207" s="8"/>
      <c r="EJ207" s="97"/>
    </row>
    <row r="208" spans="1:140" x14ac:dyDescent="0.25">
      <c r="A208" s="56"/>
      <c r="B208" s="8"/>
      <c r="C208" s="8"/>
      <c r="D208" s="8"/>
      <c r="E208" s="8"/>
      <c r="F208" s="8"/>
      <c r="G208" s="8"/>
      <c r="H208" s="8"/>
      <c r="I208" s="102" t="str">
        <f>INDEX(Données_ATB!BE:BV,MATCH(MASQ2!J208,Données_ATB!BE:BE,0),18)</f>
        <v/>
      </c>
      <c r="J208" s="77" t="str">
        <f>Données_ATB!BE207</f>
        <v>DOXYVAL 20 %</v>
      </c>
      <c r="K208" s="204" t="e">
        <f>IF(IF(S$2="Catégorie",IF(S$3="Toutes",SUMIFS('Étape 1 - à remplir'!$F$31:$F$400,'Étape 1 - à remplir'!$E$31:$E$400,MASQ2!J208,'Étape 1 - à remplir'!$G$31:$G$400,"animaux"),SUMIFS('Étape 1 - à remplir'!$F$31:$F$400,'Étape 1 - à remplir'!$E$31:$E$400,MASQ2!J208,'Étape 1 - à remplir'!$C$31:$C$400,S$3)),IF(S$2="Âge",IF(S$3="Tous",SUMIFS('Étape 1 - à remplir'!$F$31:$F$400,'Étape 1 - à remplir'!$E$31:$E$400,MASQ2!J208,'Étape 1 - à remplir'!$G$31:$G$400,"animaux"),SUMIFS('Étape 1 - à remplir'!$F$31:$F$400,'Étape 1 - à remplir'!$E$31:$E$400,MASQ2!J208,'Étape 1 - à remplir'!$P$31:$P$400,S$3)),IF(S$2="Atelier",IF(S$3="Tous",SUMIFS('Étape 1 - à remplir'!$F$31:$F$400,'Étape 1 - à remplir'!$E$31:$E$400,MASQ2!J208,'Étape 1 - à remplir'!$G$31:$G$400,"animaux"),SUMIFS('Étape 1 - à remplir'!$F$31:$F$400,'Étape 1 - à remplir'!$E$31:$E$400,MASQ2!J208,'Étape 1 - à remplir'!$O$31:$O$400,S$3)),IF(S$2="Espèce",IF(S$3="Tous",SUMIFS('Étape 1 - à remplir'!$F$31:$F$400,'Étape 1 - à remplir'!$E$31:$E$400,MASQ2!J208,'Étape 1 - à remplir'!$G$31:$G$400,"animaux"),SUMIFS('Étape 1 - à remplir'!$F$31:$F$400,'Étape 1 - à remplir'!$E$31:$E$400,MASQ2!J208,'Étape 1 - à remplir'!$N$31:$N$400,S$3))))))=0,NA(),IF(S$2="Catégorie",IF(S$3="Toutes",SUMIFS('Étape 1 - à remplir'!$F$31:$F$400,'Étape 1 - à remplir'!$E$31:$E$400,MASQ2!J208,'Étape 1 - à remplir'!$G$31:$G$400,"animaux"),SUMIFS('Étape 1 - à remplir'!$F$31:$F$400,'Étape 1 - à remplir'!$E$31:$E$400,MASQ2!J208,'Étape 1 - à remplir'!$C$31:$C$400,S$3)),IF(S$2="Âge",IF(S$3="Tous",SUMIFS('Étape 1 - à remplir'!$F$31:$F$400,'Étape 1 - à remplir'!$E$31:$E$400,MASQ2!J208,'Étape 1 - à remplir'!$G$31:$G$400,"animaux"),SUMIFS('Étape 1 - à remplir'!$F$31:$F$400,'Étape 1 - à remplir'!$E$31:$E$400,MASQ2!J208,'Étape 1 - à remplir'!$P$31:$P$400,S$3)),IF(S$2="Atelier",IF(S$3="Tous",SUMIFS('Étape 1 - à remplir'!$F$31:$F$400,'Étape 1 - à remplir'!$E$31:$E$400,MASQ2!J208,'Étape 1 - à remplir'!$G$31:$G$400,"animaux"),SUMIFS('Étape 1 - à remplir'!$F$31:$F$400,'Étape 1 - à remplir'!$E$31:$E$400,MASQ2!J208,'Étape 1 - à remplir'!$O$31:$O$400,S$3)),IF(S$2="Espèce",IF(S$3="Tous",SUMIFS('Étape 1 - à remplir'!$F$31:$F$400,'Étape 1 - à remplir'!$E$31:$E$400,MASQ2!J208,'Étape 1 - à remplir'!$G$31:$G$400,"animaux"),SUMIFS('Étape 1 - à remplir'!$F$31:$F$400,'Étape 1 - à remplir'!$E$31:$E$400,MASQ2!J208,'Étape 1 - à remplir'!$N$31:$N$400,S$3)))))))</f>
        <v>#N/A</v>
      </c>
      <c r="L208" s="97">
        <f t="shared" si="142"/>
        <v>0</v>
      </c>
      <c r="M208" s="56" t="str">
        <f>Données_ATB!BN207</f>
        <v>Doxycycline</v>
      </c>
      <c r="N208" s="204" t="str">
        <f>Données_ATB!BO207</f>
        <v/>
      </c>
      <c r="O208" s="97" t="str">
        <f>Données_ATB!BP207</f>
        <v/>
      </c>
      <c r="P208" s="77" t="str">
        <f>Données_ATB!BR207</f>
        <v>Tetracyclines</v>
      </c>
      <c r="Q208" s="78" t="str">
        <f>Données_ATB!BS207</f>
        <v/>
      </c>
      <c r="R208" s="79" t="str">
        <f>Données_ATB!BT207</f>
        <v/>
      </c>
      <c r="S208" s="78"/>
      <c r="T208" s="78"/>
      <c r="U208" s="77" t="str">
        <f ca="1"/>
        <v>DOXYVAL 20 %</v>
      </c>
      <c r="V208" s="79" t="e">
        <f ca="1"/>
        <v>#N/A</v>
      </c>
      <c r="W208" s="102"/>
      <c r="X208" s="8"/>
      <c r="Y208" s="8"/>
      <c r="Z208" s="8"/>
      <c r="AA208" s="8"/>
      <c r="AB208" s="102"/>
      <c r="AC208" s="8"/>
      <c r="AD208" s="8"/>
      <c r="AE208" s="8"/>
      <c r="AF208" s="8"/>
      <c r="AG208" s="8"/>
      <c r="AH208" s="8"/>
      <c r="AI208" s="8"/>
      <c r="AJ208" s="8"/>
      <c r="AK208" s="8"/>
      <c r="AL208" s="8"/>
      <c r="AM208" s="8"/>
      <c r="AN208" s="8"/>
      <c r="AO208" s="8"/>
      <c r="AP208" s="8"/>
      <c r="AQ208" s="8"/>
      <c r="AR208" s="8"/>
      <c r="AS208" s="8"/>
      <c r="AT208" s="97"/>
      <c r="AV208" s="56"/>
      <c r="AW208" s="8"/>
      <c r="AX208" s="8"/>
      <c r="AY208" s="8"/>
      <c r="AZ208" s="8"/>
      <c r="BA208" s="8"/>
      <c r="BB208" s="8"/>
      <c r="BC208" s="8"/>
      <c r="BD208" s="102" t="str">
        <f t="shared" si="124"/>
        <v/>
      </c>
      <c r="BE208" s="56" t="str">
        <f t="shared" si="125"/>
        <v>DOXYVAL 20 %</v>
      </c>
      <c r="BF208" s="204" t="e">
        <f>IF(IF(BN$2="Catégorie",IF(BN$3="Toutes",SUMIFS('Étape 1 - à remplir'!$F$31:$F$400,'Étape 1 - à remplir'!$E$31:$E$400,MASQ2!BE208,'Étape 1 - à remplir'!$G$31:$G$400,"lots"),SUMIFS('Étape 1 - à remplir'!$F$31:$F$400,'Étape 1 - à remplir'!$E$31:$E$400,MASQ2!BE208,'Étape 1 - à remplir'!$C$31:$C$400,BN$3)),IF(BN$2="Âge",IF(BN$3="Tous",SUMIFS('Étape 1 - à remplir'!$F$31:$F$400,'Étape 1 - à remplir'!$E$31:$E$400,MASQ2!BE208,'Étape 1 - à remplir'!$G$31:$G$400,"lots"),SUMIFS('Étape 1 - à remplir'!$F$31:$F$400,'Étape 1 - à remplir'!$E$31:$E$400,MASQ2!BE208,'Étape 1 - à remplir'!$P$31:$P$400,BN$3,'Étape 1 - à remplir'!$G$31:$G$400,"lots")),IF(BN$2="Atelier",IF(BN$3="Tous",SUMIFS('Étape 1 - à remplir'!$F$31:$F$400,'Étape 1 - à remplir'!$E$31:$E$400,MASQ2!BE208,'Étape 1 - à remplir'!$G$31:$G$400,"lots"),SUMIFS('Étape 1 - à remplir'!$F$31:$F$400,'Étape 1 - à remplir'!$E$31:$E$400,MASQ2!BE208,'Étape 1 - à remplir'!$O$31:$O$400,BN$3,'Étape 1 - à remplir'!$G$31:$G$400,"lots")),IF(BN$2="Espèce",IF(BN$3="Tous",SUMIFS('Étape 1 - à remplir'!$F$31:$F$400,'Étape 1 - à remplir'!$E$31:$E$400,MASQ2!BE208,'Étape 1 - à remplir'!$G$31:$G$400,"lots"),SUMIFS('Étape 1 - à remplir'!$F$31:$F$400,'Étape 1 - à remplir'!$E$31:$E$400,MASQ2!BE208,'Étape 1 - à remplir'!$N$31:$N$400,BN$3,'Étape 1 - à remplir'!$G$31:$G$400,"lots"))))))=0,NA(),IF(BN$2="Catégorie",IF(BN$3="Toutes",SUMIFS('Étape 1 - à remplir'!$F$31:$F$400,'Étape 1 - à remplir'!$E$31:$E$400,MASQ2!BE208,'Étape 1 - à remplir'!$G$31:$G$400,"lots"),SUMIFS('Étape 1 - à remplir'!$F$31:$F$400,'Étape 1 - à remplir'!$E$31:$E$400,MASQ2!BE208,'Étape 1 - à remplir'!$C$31:$C$400,BN$3)),IF(BN$2="Âge",IF(BN$3="Tous",SUMIFS('Étape 1 - à remplir'!$F$31:$F$400,'Étape 1 - à remplir'!$E$31:$E$400,MASQ2!BE208,'Étape 1 - à remplir'!$G$31:$G$400,"lots"),SUMIFS('Étape 1 - à remplir'!$F$31:$F$400,'Étape 1 - à remplir'!$E$31:$E$400,MASQ2!BE208,'Étape 1 - à remplir'!$P$31:$P$400,BN$3,'Étape 1 - à remplir'!$G$31:$G$400,"lots")),IF(BN$2="Atelier",IF(BN$3="Tous",SUMIFS('Étape 1 - à remplir'!$F$31:$F$400,'Étape 1 - à remplir'!$E$31:$E$400,MASQ2!BE208,'Étape 1 - à remplir'!$G$31:$G$400,"lots"),SUMIFS('Étape 1 - à remplir'!$F$31:$F$400,'Étape 1 - à remplir'!$E$31:$E$400,MASQ2!BE208,'Étape 1 - à remplir'!$O$31:$O$400,BN$3,'Étape 1 - à remplir'!$G$31:$G$400,"lots")),IF(BN$2="Espèce",IF(BN$3="Tous",SUMIFS('Étape 1 - à remplir'!$F$31:$F$400,'Étape 1 - à remplir'!$E$31:$E$400,MASQ2!BE208,'Étape 1 - à remplir'!$G$31:$G$400,"lots"),SUMIFS('Étape 1 - à remplir'!$F$31:$F$400,'Étape 1 - à remplir'!$E$31:$E$400,MASQ2!BE208,'Étape 1 - à remplir'!$N$31:$N$400,BN$3,'Étape 1 - à remplir'!$G$31:$G$400,"lots")))))))</f>
        <v>#N/A</v>
      </c>
      <c r="BG208" s="204">
        <f t="shared" si="140"/>
        <v>0</v>
      </c>
      <c r="BH208" s="204" t="str">
        <f t="shared" si="126"/>
        <v>Doxycycline</v>
      </c>
      <c r="BI208" s="204" t="str">
        <f t="shared" si="127"/>
        <v/>
      </c>
      <c r="BJ208" s="204" t="str">
        <f t="shared" si="128"/>
        <v/>
      </c>
      <c r="BK208" s="204" t="str">
        <f t="shared" si="129"/>
        <v>Tetracyclines</v>
      </c>
      <c r="BL208" s="204" t="str">
        <f t="shared" si="130"/>
        <v/>
      </c>
      <c r="BM208" s="97" t="str">
        <f t="shared" si="131"/>
        <v/>
      </c>
      <c r="BN208" s="78"/>
      <c r="BO208" s="78"/>
      <c r="BP208" s="77" t="str">
        <f ca="1"/>
        <v>DOXYVAL 20 %</v>
      </c>
      <c r="BQ208" s="79" t="e">
        <f ca="1"/>
        <v>#N/A</v>
      </c>
      <c r="BR208" s="102"/>
      <c r="BS208" s="8"/>
      <c r="BT208" s="8"/>
      <c r="BU208" s="8"/>
      <c r="BV208" s="8"/>
      <c r="BW208" s="8"/>
      <c r="BX208" s="8"/>
      <c r="BY208" s="8"/>
      <c r="BZ208" s="8"/>
      <c r="CA208" s="8"/>
      <c r="CB208" s="8"/>
      <c r="CC208" s="8"/>
      <c r="CD208" s="8"/>
      <c r="CE208" s="8"/>
      <c r="CF208" s="8"/>
      <c r="CG208" s="8"/>
      <c r="CH208" s="8"/>
      <c r="CI208" s="8"/>
      <c r="CJ208" s="8"/>
      <c r="CK208" s="8"/>
      <c r="CL208" s="8"/>
      <c r="CM208" s="8"/>
      <c r="CN208" s="8"/>
      <c r="CO208" s="97"/>
      <c r="CQ208" s="56"/>
      <c r="CR208" s="8"/>
      <c r="CS208" s="8"/>
      <c r="CT208" s="8"/>
      <c r="CU208" s="8"/>
      <c r="CV208" s="8"/>
      <c r="CW208" s="8"/>
      <c r="CX208" s="8"/>
      <c r="CY208" s="102" t="str">
        <f t="shared" si="132"/>
        <v/>
      </c>
      <c r="CZ208" s="56" t="str">
        <f t="shared" si="133"/>
        <v>DOXYVAL 20 %</v>
      </c>
      <c r="DA208" s="204" t="e">
        <f>IF(IF(DI$2="Catégorie",IF(DI$3="Toutes",SUMIFS('Étape 1 - à remplir'!$F$31:$F$400,'Étape 1 - à remplir'!$E$31:$E$400,MASQ2!CZ208,'Étape 1 - à remplir'!$G$31:$G$400,"kg"),SUMIFS('Étape 1 - à remplir'!$F$31:$F$400,'Étape 1 - à remplir'!$E$31:$E$400,MASQ2!CZ208,'Étape 1 - à remplir'!$C$31:$C$400,DI$3)),IF(DI$2="Âge",IF(DI$3="Tous",SUMIFS('Étape 1 - à remplir'!$F$31:$F$400,'Étape 1 - à remplir'!$E$31:$E$400,MASQ2!CZ208,'Étape 1 - à remplir'!$G$31:$G$400,"kg"),SUMIFS('Étape 1 - à remplir'!$F$31:$F$400,'Étape 1 - à remplir'!$E$31:$E$400,MASQ2!CZ208,'Étape 1 - à remplir'!$P$31:$P$400,DI$3,'Étape 1 - à remplir'!$G$31:$G$400,"kg")),IF(DI$2="Atelier",IF(DI$3="Tous",SUMIFS('Étape 1 - à remplir'!$F$31:$F$400,'Étape 1 - à remplir'!$E$31:$E$400,MASQ2!CZ208,'Étape 1 - à remplir'!$G$31:$G$400,"kg"),SUMIFS('Étape 1 - à remplir'!$F$31:$F$400,'Étape 1 - à remplir'!$E$31:$E$400,MASQ2!CZ208,'Étape 1 - à remplir'!$O$31:$O$400,DI$3,'Étape 1 - à remplir'!$G$31:$G$400,"kg")),IF(DI$2="Espèce",IF(DI$3="Tous",SUMIFS('Étape 1 - à remplir'!$F$31:$F$400,'Étape 1 - à remplir'!$E$31:$E$400,MASQ2!CZ208,'Étape 1 - à remplir'!$G$31:$G$400,"kg"),SUMIFS('Étape 1 - à remplir'!$F$31:$F$400,'Étape 1 - à remplir'!$E$31:$E$400,MASQ2!CZ208,'Étape 1 - à remplir'!$N$31:$N$400,DI$3,'Étape 1 - à remplir'!$G$31:$G$400,"kg"))))))=0,NA(),IF(DI$2="Catégorie",IF(DI$3="Toutes",SUMIFS('Étape 1 - à remplir'!$F$31:$F$400,'Étape 1 - à remplir'!$E$31:$E$400,MASQ2!CZ208,'Étape 1 - à remplir'!$G$31:$G$400,"kg"),SUMIFS('Étape 1 - à remplir'!$F$31:$F$400,'Étape 1 - à remplir'!$E$31:$E$400,MASQ2!CZ208,'Étape 1 - à remplir'!$C$31:$C$400,DI$3)),IF(DI$2="Âge",IF(DI$3="Tous",SUMIFS('Étape 1 - à remplir'!$F$31:$F$400,'Étape 1 - à remplir'!$E$31:$E$400,MASQ2!CZ208,'Étape 1 - à remplir'!$G$31:$G$400,"kg"),SUMIFS('Étape 1 - à remplir'!$F$31:$F$400,'Étape 1 - à remplir'!$E$31:$E$400,MASQ2!CZ208,'Étape 1 - à remplir'!$P$31:$P$400,DI$3,'Étape 1 - à remplir'!$G$31:$G$400,"kg")),IF(DI$2="Atelier",IF(DI$3="Tous",SUMIFS('Étape 1 - à remplir'!$F$31:$F$400,'Étape 1 - à remplir'!$E$31:$E$400,MASQ2!CZ208,'Étape 1 - à remplir'!$G$31:$G$400,"kg"),SUMIFS('Étape 1 - à remplir'!$F$31:$F$400,'Étape 1 - à remplir'!$E$31:$E$400,MASQ2!CZ208,'Étape 1 - à remplir'!$O$31:$O$400,DI$3,'Étape 1 - à remplir'!$G$31:$G$400,"kg")),IF(DI$2="Espèce",IF(DI$3="Tous",SUMIFS('Étape 1 - à remplir'!$F$31:$F$400,'Étape 1 - à remplir'!$E$31:$E$400,MASQ2!CZ208,'Étape 1 - à remplir'!$G$31:$G$400,"kg"),SUMIFS('Étape 1 - à remplir'!$F$31:$F$400,'Étape 1 - à remplir'!$E$31:$E$400,MASQ2!CZ208,'Étape 1 - à remplir'!$N$31:$N$400,DI$3,'Étape 1 - à remplir'!$G$31:$G$400,"kg")))))))</f>
        <v>#N/A</v>
      </c>
      <c r="DB208" s="104">
        <f t="shared" si="141"/>
        <v>0</v>
      </c>
      <c r="DC208" s="204" t="str">
        <f t="shared" si="134"/>
        <v>Doxycycline</v>
      </c>
      <c r="DD208" s="204" t="str">
        <f t="shared" si="135"/>
        <v/>
      </c>
      <c r="DE208" s="204" t="str">
        <f t="shared" si="136"/>
        <v/>
      </c>
      <c r="DF208" s="204" t="str">
        <f t="shared" si="137"/>
        <v>Tetracyclines</v>
      </c>
      <c r="DG208" s="204" t="str">
        <f t="shared" si="138"/>
        <v/>
      </c>
      <c r="DH208" s="97" t="str">
        <f t="shared" si="139"/>
        <v/>
      </c>
      <c r="DI208" s="78"/>
      <c r="DJ208" s="78"/>
      <c r="DK208" s="77" t="str">
        <f ca="1"/>
        <v>DOXYVAL 20 %</v>
      </c>
      <c r="DL208" s="79" t="e">
        <f ca="1"/>
        <v>#N/A</v>
      </c>
      <c r="DM208" s="102"/>
      <c r="DN208" s="8"/>
      <c r="DO208" s="8"/>
      <c r="DP208" s="8"/>
      <c r="DQ208" s="8"/>
      <c r="DR208" s="8"/>
      <c r="DS208" s="8"/>
      <c r="DT208" s="8"/>
      <c r="DU208" s="8"/>
      <c r="DV208" s="8"/>
      <c r="DW208" s="8"/>
      <c r="DX208" s="8"/>
      <c r="DY208" s="8"/>
      <c r="DZ208" s="8"/>
      <c r="EA208" s="8"/>
      <c r="EB208" s="8"/>
      <c r="EC208" s="8"/>
      <c r="ED208" s="8"/>
      <c r="EE208" s="8"/>
      <c r="EF208" s="8"/>
      <c r="EG208" s="8"/>
      <c r="EH208" s="8"/>
      <c r="EI208" s="8"/>
      <c r="EJ208" s="97"/>
    </row>
    <row r="209" spans="1:140" x14ac:dyDescent="0.25">
      <c r="A209" s="56"/>
      <c r="B209" s="8"/>
      <c r="C209" s="8"/>
      <c r="D209" s="8"/>
      <c r="E209" s="8"/>
      <c r="F209" s="8"/>
      <c r="G209" s="8"/>
      <c r="H209" s="8"/>
      <c r="I209" s="102" t="str">
        <f>INDEX(Données_ATB!BE:BV,MATCH(MASQ2!J209,Données_ATB!BE:BE,0),18)</f>
        <v/>
      </c>
      <c r="J209" s="77" t="str">
        <f>Données_ATB!BE208</f>
        <v>DOXYVETO-C 433 MG/G POUDRE POUR ADMINISTRATION DANS L'EAU DE BOISSON / LE LAIT DE REMPLACEMENT POUR LES BOVINS, PORCINS ET POULETS</v>
      </c>
      <c r="K209" s="204" t="e">
        <f>IF(IF(S$2="Catégorie",IF(S$3="Toutes",SUMIFS('Étape 1 - à remplir'!$F$31:$F$400,'Étape 1 - à remplir'!$E$31:$E$400,MASQ2!J209,'Étape 1 - à remplir'!$G$31:$G$400,"animaux"),SUMIFS('Étape 1 - à remplir'!$F$31:$F$400,'Étape 1 - à remplir'!$E$31:$E$400,MASQ2!J209,'Étape 1 - à remplir'!$C$31:$C$400,S$3)),IF(S$2="Âge",IF(S$3="Tous",SUMIFS('Étape 1 - à remplir'!$F$31:$F$400,'Étape 1 - à remplir'!$E$31:$E$400,MASQ2!J209,'Étape 1 - à remplir'!$G$31:$G$400,"animaux"),SUMIFS('Étape 1 - à remplir'!$F$31:$F$400,'Étape 1 - à remplir'!$E$31:$E$400,MASQ2!J209,'Étape 1 - à remplir'!$P$31:$P$400,S$3)),IF(S$2="Atelier",IF(S$3="Tous",SUMIFS('Étape 1 - à remplir'!$F$31:$F$400,'Étape 1 - à remplir'!$E$31:$E$400,MASQ2!J209,'Étape 1 - à remplir'!$G$31:$G$400,"animaux"),SUMIFS('Étape 1 - à remplir'!$F$31:$F$400,'Étape 1 - à remplir'!$E$31:$E$400,MASQ2!J209,'Étape 1 - à remplir'!$O$31:$O$400,S$3)),IF(S$2="Espèce",IF(S$3="Tous",SUMIFS('Étape 1 - à remplir'!$F$31:$F$400,'Étape 1 - à remplir'!$E$31:$E$400,MASQ2!J209,'Étape 1 - à remplir'!$G$31:$G$400,"animaux"),SUMIFS('Étape 1 - à remplir'!$F$31:$F$400,'Étape 1 - à remplir'!$E$31:$E$400,MASQ2!J209,'Étape 1 - à remplir'!$N$31:$N$400,S$3))))))=0,NA(),IF(S$2="Catégorie",IF(S$3="Toutes",SUMIFS('Étape 1 - à remplir'!$F$31:$F$400,'Étape 1 - à remplir'!$E$31:$E$400,MASQ2!J209,'Étape 1 - à remplir'!$G$31:$G$400,"animaux"),SUMIFS('Étape 1 - à remplir'!$F$31:$F$400,'Étape 1 - à remplir'!$E$31:$E$400,MASQ2!J209,'Étape 1 - à remplir'!$C$31:$C$400,S$3)),IF(S$2="Âge",IF(S$3="Tous",SUMIFS('Étape 1 - à remplir'!$F$31:$F$400,'Étape 1 - à remplir'!$E$31:$E$400,MASQ2!J209,'Étape 1 - à remplir'!$G$31:$G$400,"animaux"),SUMIFS('Étape 1 - à remplir'!$F$31:$F$400,'Étape 1 - à remplir'!$E$31:$E$400,MASQ2!J209,'Étape 1 - à remplir'!$P$31:$P$400,S$3)),IF(S$2="Atelier",IF(S$3="Tous",SUMIFS('Étape 1 - à remplir'!$F$31:$F$400,'Étape 1 - à remplir'!$E$31:$E$400,MASQ2!J209,'Étape 1 - à remplir'!$G$31:$G$400,"animaux"),SUMIFS('Étape 1 - à remplir'!$F$31:$F$400,'Étape 1 - à remplir'!$E$31:$E$400,MASQ2!J209,'Étape 1 - à remplir'!$O$31:$O$400,S$3)),IF(S$2="Espèce",IF(S$3="Tous",SUMIFS('Étape 1 - à remplir'!$F$31:$F$400,'Étape 1 - à remplir'!$E$31:$E$400,MASQ2!J209,'Étape 1 - à remplir'!$G$31:$G$400,"animaux"),SUMIFS('Étape 1 - à remplir'!$F$31:$F$400,'Étape 1 - à remplir'!$E$31:$E$400,MASQ2!J209,'Étape 1 - à remplir'!$N$31:$N$400,S$3)))))))</f>
        <v>#N/A</v>
      </c>
      <c r="L209" s="97">
        <f t="shared" si="142"/>
        <v>0</v>
      </c>
      <c r="M209" s="56" t="str">
        <f>Données_ATB!BN208</f>
        <v>Doxycycline</v>
      </c>
      <c r="N209" s="204" t="str">
        <f>Données_ATB!BO208</f>
        <v/>
      </c>
      <c r="O209" s="97" t="str">
        <f>Données_ATB!BP208</f>
        <v/>
      </c>
      <c r="P209" s="77" t="str">
        <f>Données_ATB!BR208</f>
        <v>Tetracyclines</v>
      </c>
      <c r="Q209" s="78" t="str">
        <f>Données_ATB!BS208</f>
        <v/>
      </c>
      <c r="R209" s="79" t="str">
        <f>Données_ATB!BT208</f>
        <v/>
      </c>
      <c r="S209" s="78"/>
      <c r="T209" s="78"/>
      <c r="U209" s="77" t="str">
        <f ca="1"/>
        <v>DOXYVETO-C 433 MG/G POUDRE POUR ADMINISTRATION DANS L'EAU DE BOISSON / LE LAIT DE REMPLACEMENT POUR LES BOVINS, PORCINS ET POULETS</v>
      </c>
      <c r="V209" s="79" t="e">
        <f ca="1"/>
        <v>#N/A</v>
      </c>
      <c r="W209" s="102"/>
      <c r="X209" s="8"/>
      <c r="Y209" s="8"/>
      <c r="Z209" s="8"/>
      <c r="AA209" s="8"/>
      <c r="AB209" s="102"/>
      <c r="AC209" s="8"/>
      <c r="AD209" s="8"/>
      <c r="AE209" s="8"/>
      <c r="AF209" s="8"/>
      <c r="AG209" s="8"/>
      <c r="AH209" s="8"/>
      <c r="AI209" s="8"/>
      <c r="AJ209" s="8"/>
      <c r="AK209" s="8"/>
      <c r="AL209" s="8"/>
      <c r="AM209" s="8"/>
      <c r="AN209" s="8"/>
      <c r="AO209" s="8"/>
      <c r="AP209" s="8"/>
      <c r="AQ209" s="8"/>
      <c r="AR209" s="8"/>
      <c r="AS209" s="8"/>
      <c r="AT209" s="97"/>
      <c r="AV209" s="56"/>
      <c r="AW209" s="8"/>
      <c r="AX209" s="8"/>
      <c r="AY209" s="8"/>
      <c r="AZ209" s="8"/>
      <c r="BA209" s="8"/>
      <c r="BB209" s="8"/>
      <c r="BC209" s="8"/>
      <c r="BD209" s="102" t="str">
        <f t="shared" si="124"/>
        <v/>
      </c>
      <c r="BE209" s="56" t="str">
        <f t="shared" si="125"/>
        <v>DOXYVETO-C 433 MG/G POUDRE POUR ADMINISTRATION DANS L'EAU DE BOISSON / LE LAIT DE REMPLACEMENT POUR LES BOVINS, PORCINS ET POULETS</v>
      </c>
      <c r="BF209" s="204" t="e">
        <f>IF(IF(BN$2="Catégorie",IF(BN$3="Toutes",SUMIFS('Étape 1 - à remplir'!$F$31:$F$400,'Étape 1 - à remplir'!$E$31:$E$400,MASQ2!BE209,'Étape 1 - à remplir'!$G$31:$G$400,"lots"),SUMIFS('Étape 1 - à remplir'!$F$31:$F$400,'Étape 1 - à remplir'!$E$31:$E$400,MASQ2!BE209,'Étape 1 - à remplir'!$C$31:$C$400,BN$3)),IF(BN$2="Âge",IF(BN$3="Tous",SUMIFS('Étape 1 - à remplir'!$F$31:$F$400,'Étape 1 - à remplir'!$E$31:$E$400,MASQ2!BE209,'Étape 1 - à remplir'!$G$31:$G$400,"lots"),SUMIFS('Étape 1 - à remplir'!$F$31:$F$400,'Étape 1 - à remplir'!$E$31:$E$400,MASQ2!BE209,'Étape 1 - à remplir'!$P$31:$P$400,BN$3,'Étape 1 - à remplir'!$G$31:$G$400,"lots")),IF(BN$2="Atelier",IF(BN$3="Tous",SUMIFS('Étape 1 - à remplir'!$F$31:$F$400,'Étape 1 - à remplir'!$E$31:$E$400,MASQ2!BE209,'Étape 1 - à remplir'!$G$31:$G$400,"lots"),SUMIFS('Étape 1 - à remplir'!$F$31:$F$400,'Étape 1 - à remplir'!$E$31:$E$400,MASQ2!BE209,'Étape 1 - à remplir'!$O$31:$O$400,BN$3,'Étape 1 - à remplir'!$G$31:$G$400,"lots")),IF(BN$2="Espèce",IF(BN$3="Tous",SUMIFS('Étape 1 - à remplir'!$F$31:$F$400,'Étape 1 - à remplir'!$E$31:$E$400,MASQ2!BE209,'Étape 1 - à remplir'!$G$31:$G$400,"lots"),SUMIFS('Étape 1 - à remplir'!$F$31:$F$400,'Étape 1 - à remplir'!$E$31:$E$400,MASQ2!BE209,'Étape 1 - à remplir'!$N$31:$N$400,BN$3,'Étape 1 - à remplir'!$G$31:$G$400,"lots"))))))=0,NA(),IF(BN$2="Catégorie",IF(BN$3="Toutes",SUMIFS('Étape 1 - à remplir'!$F$31:$F$400,'Étape 1 - à remplir'!$E$31:$E$400,MASQ2!BE209,'Étape 1 - à remplir'!$G$31:$G$400,"lots"),SUMIFS('Étape 1 - à remplir'!$F$31:$F$400,'Étape 1 - à remplir'!$E$31:$E$400,MASQ2!BE209,'Étape 1 - à remplir'!$C$31:$C$400,BN$3)),IF(BN$2="Âge",IF(BN$3="Tous",SUMIFS('Étape 1 - à remplir'!$F$31:$F$400,'Étape 1 - à remplir'!$E$31:$E$400,MASQ2!BE209,'Étape 1 - à remplir'!$G$31:$G$400,"lots"),SUMIFS('Étape 1 - à remplir'!$F$31:$F$400,'Étape 1 - à remplir'!$E$31:$E$400,MASQ2!BE209,'Étape 1 - à remplir'!$P$31:$P$400,BN$3,'Étape 1 - à remplir'!$G$31:$G$400,"lots")),IF(BN$2="Atelier",IF(BN$3="Tous",SUMIFS('Étape 1 - à remplir'!$F$31:$F$400,'Étape 1 - à remplir'!$E$31:$E$400,MASQ2!BE209,'Étape 1 - à remplir'!$G$31:$G$400,"lots"),SUMIFS('Étape 1 - à remplir'!$F$31:$F$400,'Étape 1 - à remplir'!$E$31:$E$400,MASQ2!BE209,'Étape 1 - à remplir'!$O$31:$O$400,BN$3,'Étape 1 - à remplir'!$G$31:$G$400,"lots")),IF(BN$2="Espèce",IF(BN$3="Tous",SUMIFS('Étape 1 - à remplir'!$F$31:$F$400,'Étape 1 - à remplir'!$E$31:$E$400,MASQ2!BE209,'Étape 1 - à remplir'!$G$31:$G$400,"lots"),SUMIFS('Étape 1 - à remplir'!$F$31:$F$400,'Étape 1 - à remplir'!$E$31:$E$400,MASQ2!BE209,'Étape 1 - à remplir'!$N$31:$N$400,BN$3,'Étape 1 - à remplir'!$G$31:$G$400,"lots")))))))</f>
        <v>#N/A</v>
      </c>
      <c r="BG209" s="204">
        <f t="shared" si="140"/>
        <v>0</v>
      </c>
      <c r="BH209" s="204" t="str">
        <f t="shared" si="126"/>
        <v>Doxycycline</v>
      </c>
      <c r="BI209" s="204" t="str">
        <f t="shared" si="127"/>
        <v/>
      </c>
      <c r="BJ209" s="204" t="str">
        <f t="shared" si="128"/>
        <v/>
      </c>
      <c r="BK209" s="204" t="str">
        <f t="shared" si="129"/>
        <v>Tetracyclines</v>
      </c>
      <c r="BL209" s="204" t="str">
        <f t="shared" si="130"/>
        <v/>
      </c>
      <c r="BM209" s="97" t="str">
        <f t="shared" si="131"/>
        <v/>
      </c>
      <c r="BN209" s="78"/>
      <c r="BO209" s="78"/>
      <c r="BP209" s="77" t="str">
        <f ca="1"/>
        <v>DOXYVETO-C 433 MG/G POUDRE POUR ADMINISTRATION DANS L'EAU DE BOISSON / LE LAIT DE REMPLACEMENT POUR LES BOVINS, PORCINS ET POULETS</v>
      </c>
      <c r="BQ209" s="79" t="e">
        <f ca="1"/>
        <v>#N/A</v>
      </c>
      <c r="BR209" s="102"/>
      <c r="BS209" s="8"/>
      <c r="BT209" s="8"/>
      <c r="BU209" s="8"/>
      <c r="BV209" s="8"/>
      <c r="BW209" s="8"/>
      <c r="BX209" s="8"/>
      <c r="BY209" s="8"/>
      <c r="BZ209" s="8"/>
      <c r="CA209" s="8"/>
      <c r="CB209" s="8"/>
      <c r="CC209" s="8"/>
      <c r="CD209" s="8"/>
      <c r="CE209" s="8"/>
      <c r="CF209" s="8"/>
      <c r="CG209" s="8"/>
      <c r="CH209" s="8"/>
      <c r="CI209" s="8"/>
      <c r="CJ209" s="8"/>
      <c r="CK209" s="8"/>
      <c r="CL209" s="8"/>
      <c r="CM209" s="8"/>
      <c r="CN209" s="8"/>
      <c r="CO209" s="97"/>
      <c r="CQ209" s="56"/>
      <c r="CR209" s="8"/>
      <c r="CS209" s="8"/>
      <c r="CT209" s="8"/>
      <c r="CU209" s="8"/>
      <c r="CV209" s="8"/>
      <c r="CW209" s="8"/>
      <c r="CX209" s="8"/>
      <c r="CY209" s="102" t="str">
        <f t="shared" si="132"/>
        <v/>
      </c>
      <c r="CZ209" s="56" t="str">
        <f t="shared" si="133"/>
        <v>DOXYVETO-C 433 MG/G POUDRE POUR ADMINISTRATION DANS L'EAU DE BOISSON / LE LAIT DE REMPLACEMENT POUR LES BOVINS, PORCINS ET POULETS</v>
      </c>
      <c r="DA209" s="204" t="e">
        <f>IF(IF(DI$2="Catégorie",IF(DI$3="Toutes",SUMIFS('Étape 1 - à remplir'!$F$31:$F$400,'Étape 1 - à remplir'!$E$31:$E$400,MASQ2!CZ209,'Étape 1 - à remplir'!$G$31:$G$400,"kg"),SUMIFS('Étape 1 - à remplir'!$F$31:$F$400,'Étape 1 - à remplir'!$E$31:$E$400,MASQ2!CZ209,'Étape 1 - à remplir'!$C$31:$C$400,DI$3)),IF(DI$2="Âge",IF(DI$3="Tous",SUMIFS('Étape 1 - à remplir'!$F$31:$F$400,'Étape 1 - à remplir'!$E$31:$E$400,MASQ2!CZ209,'Étape 1 - à remplir'!$G$31:$G$400,"kg"),SUMIFS('Étape 1 - à remplir'!$F$31:$F$400,'Étape 1 - à remplir'!$E$31:$E$400,MASQ2!CZ209,'Étape 1 - à remplir'!$P$31:$P$400,DI$3,'Étape 1 - à remplir'!$G$31:$G$400,"kg")),IF(DI$2="Atelier",IF(DI$3="Tous",SUMIFS('Étape 1 - à remplir'!$F$31:$F$400,'Étape 1 - à remplir'!$E$31:$E$400,MASQ2!CZ209,'Étape 1 - à remplir'!$G$31:$G$400,"kg"),SUMIFS('Étape 1 - à remplir'!$F$31:$F$400,'Étape 1 - à remplir'!$E$31:$E$400,MASQ2!CZ209,'Étape 1 - à remplir'!$O$31:$O$400,DI$3,'Étape 1 - à remplir'!$G$31:$G$400,"kg")),IF(DI$2="Espèce",IF(DI$3="Tous",SUMIFS('Étape 1 - à remplir'!$F$31:$F$400,'Étape 1 - à remplir'!$E$31:$E$400,MASQ2!CZ209,'Étape 1 - à remplir'!$G$31:$G$400,"kg"),SUMIFS('Étape 1 - à remplir'!$F$31:$F$400,'Étape 1 - à remplir'!$E$31:$E$400,MASQ2!CZ209,'Étape 1 - à remplir'!$N$31:$N$400,DI$3,'Étape 1 - à remplir'!$G$31:$G$400,"kg"))))))=0,NA(),IF(DI$2="Catégorie",IF(DI$3="Toutes",SUMIFS('Étape 1 - à remplir'!$F$31:$F$400,'Étape 1 - à remplir'!$E$31:$E$400,MASQ2!CZ209,'Étape 1 - à remplir'!$G$31:$G$400,"kg"),SUMIFS('Étape 1 - à remplir'!$F$31:$F$400,'Étape 1 - à remplir'!$E$31:$E$400,MASQ2!CZ209,'Étape 1 - à remplir'!$C$31:$C$400,DI$3)),IF(DI$2="Âge",IF(DI$3="Tous",SUMIFS('Étape 1 - à remplir'!$F$31:$F$400,'Étape 1 - à remplir'!$E$31:$E$400,MASQ2!CZ209,'Étape 1 - à remplir'!$G$31:$G$400,"kg"),SUMIFS('Étape 1 - à remplir'!$F$31:$F$400,'Étape 1 - à remplir'!$E$31:$E$400,MASQ2!CZ209,'Étape 1 - à remplir'!$P$31:$P$400,DI$3,'Étape 1 - à remplir'!$G$31:$G$400,"kg")),IF(DI$2="Atelier",IF(DI$3="Tous",SUMIFS('Étape 1 - à remplir'!$F$31:$F$400,'Étape 1 - à remplir'!$E$31:$E$400,MASQ2!CZ209,'Étape 1 - à remplir'!$G$31:$G$400,"kg"),SUMIFS('Étape 1 - à remplir'!$F$31:$F$400,'Étape 1 - à remplir'!$E$31:$E$400,MASQ2!CZ209,'Étape 1 - à remplir'!$O$31:$O$400,DI$3,'Étape 1 - à remplir'!$G$31:$G$400,"kg")),IF(DI$2="Espèce",IF(DI$3="Tous",SUMIFS('Étape 1 - à remplir'!$F$31:$F$400,'Étape 1 - à remplir'!$E$31:$E$400,MASQ2!CZ209,'Étape 1 - à remplir'!$G$31:$G$400,"kg"),SUMIFS('Étape 1 - à remplir'!$F$31:$F$400,'Étape 1 - à remplir'!$E$31:$E$400,MASQ2!CZ209,'Étape 1 - à remplir'!$N$31:$N$400,DI$3,'Étape 1 - à remplir'!$G$31:$G$400,"kg")))))))</f>
        <v>#N/A</v>
      </c>
      <c r="DB209" s="104">
        <f t="shared" si="141"/>
        <v>0</v>
      </c>
      <c r="DC209" s="204" t="str">
        <f t="shared" si="134"/>
        <v>Doxycycline</v>
      </c>
      <c r="DD209" s="204" t="str">
        <f t="shared" si="135"/>
        <v/>
      </c>
      <c r="DE209" s="204" t="str">
        <f t="shared" si="136"/>
        <v/>
      </c>
      <c r="DF209" s="204" t="str">
        <f t="shared" si="137"/>
        <v>Tetracyclines</v>
      </c>
      <c r="DG209" s="204" t="str">
        <f t="shared" si="138"/>
        <v/>
      </c>
      <c r="DH209" s="97" t="str">
        <f t="shared" si="139"/>
        <v/>
      </c>
      <c r="DI209" s="78"/>
      <c r="DJ209" s="78"/>
      <c r="DK209" s="77" t="str">
        <f ca="1"/>
        <v>DOXYVETO-C 433 MG/G POUDRE POUR ADMINISTRATION DANS L'EAU DE BOISSON / LE LAIT DE REMPLACEMENT POUR LES BOVINS, PORCINS ET POULETS</v>
      </c>
      <c r="DL209" s="79" t="e">
        <f ca="1"/>
        <v>#N/A</v>
      </c>
      <c r="DM209" s="102"/>
      <c r="DN209" s="8"/>
      <c r="DO209" s="8"/>
      <c r="DP209" s="8"/>
      <c r="DQ209" s="8"/>
      <c r="DR209" s="8"/>
      <c r="DS209" s="8"/>
      <c r="DT209" s="8"/>
      <c r="DU209" s="8"/>
      <c r="DV209" s="8"/>
      <c r="DW209" s="8"/>
      <c r="DX209" s="8"/>
      <c r="DY209" s="8"/>
      <c r="DZ209" s="8"/>
      <c r="EA209" s="8"/>
      <c r="EB209" s="8"/>
      <c r="EC209" s="8"/>
      <c r="ED209" s="8"/>
      <c r="EE209" s="8"/>
      <c r="EF209" s="8"/>
      <c r="EG209" s="8"/>
      <c r="EH209" s="8"/>
      <c r="EI209" s="8"/>
      <c r="EJ209" s="97"/>
    </row>
    <row r="210" spans="1:140" x14ac:dyDescent="0.25">
      <c r="A210" s="56"/>
      <c r="B210" s="8"/>
      <c r="C210" s="8"/>
      <c r="D210" s="8"/>
      <c r="E210" s="8"/>
      <c r="F210" s="8"/>
      <c r="G210" s="8"/>
      <c r="H210" s="8"/>
      <c r="I210" s="102" t="str">
        <f>INDEX(Données_ATB!BE:BV,MATCH(MASQ2!J210,Données_ATB!BE:BE,0),18)</f>
        <v/>
      </c>
      <c r="J210" s="77" t="str">
        <f>Données_ATB!BE209</f>
        <v>DRAXXIN 100 MG/ML SOLUTION INJECTABLE POUR BOVINS, PORCINS ET OVINS</v>
      </c>
      <c r="K210" s="204" t="e">
        <f>IF(IF(S$2="Catégorie",IF(S$3="Toutes",SUMIFS('Étape 1 - à remplir'!$F$31:$F$400,'Étape 1 - à remplir'!$E$31:$E$400,MASQ2!J210,'Étape 1 - à remplir'!$G$31:$G$400,"animaux"),SUMIFS('Étape 1 - à remplir'!$F$31:$F$400,'Étape 1 - à remplir'!$E$31:$E$400,MASQ2!J210,'Étape 1 - à remplir'!$C$31:$C$400,S$3)),IF(S$2="Âge",IF(S$3="Tous",SUMIFS('Étape 1 - à remplir'!$F$31:$F$400,'Étape 1 - à remplir'!$E$31:$E$400,MASQ2!J210,'Étape 1 - à remplir'!$G$31:$G$400,"animaux"),SUMIFS('Étape 1 - à remplir'!$F$31:$F$400,'Étape 1 - à remplir'!$E$31:$E$400,MASQ2!J210,'Étape 1 - à remplir'!$P$31:$P$400,S$3)),IF(S$2="Atelier",IF(S$3="Tous",SUMIFS('Étape 1 - à remplir'!$F$31:$F$400,'Étape 1 - à remplir'!$E$31:$E$400,MASQ2!J210,'Étape 1 - à remplir'!$G$31:$G$400,"animaux"),SUMIFS('Étape 1 - à remplir'!$F$31:$F$400,'Étape 1 - à remplir'!$E$31:$E$400,MASQ2!J210,'Étape 1 - à remplir'!$O$31:$O$400,S$3)),IF(S$2="Espèce",IF(S$3="Tous",SUMIFS('Étape 1 - à remplir'!$F$31:$F$400,'Étape 1 - à remplir'!$E$31:$E$400,MASQ2!J210,'Étape 1 - à remplir'!$G$31:$G$400,"animaux"),SUMIFS('Étape 1 - à remplir'!$F$31:$F$400,'Étape 1 - à remplir'!$E$31:$E$400,MASQ2!J210,'Étape 1 - à remplir'!$N$31:$N$400,S$3))))))=0,NA(),IF(S$2="Catégorie",IF(S$3="Toutes",SUMIFS('Étape 1 - à remplir'!$F$31:$F$400,'Étape 1 - à remplir'!$E$31:$E$400,MASQ2!J210,'Étape 1 - à remplir'!$G$31:$G$400,"animaux"),SUMIFS('Étape 1 - à remplir'!$F$31:$F$400,'Étape 1 - à remplir'!$E$31:$E$400,MASQ2!J210,'Étape 1 - à remplir'!$C$31:$C$400,S$3)),IF(S$2="Âge",IF(S$3="Tous",SUMIFS('Étape 1 - à remplir'!$F$31:$F$400,'Étape 1 - à remplir'!$E$31:$E$400,MASQ2!J210,'Étape 1 - à remplir'!$G$31:$G$400,"animaux"),SUMIFS('Étape 1 - à remplir'!$F$31:$F$400,'Étape 1 - à remplir'!$E$31:$E$400,MASQ2!J210,'Étape 1 - à remplir'!$P$31:$P$400,S$3)),IF(S$2="Atelier",IF(S$3="Tous",SUMIFS('Étape 1 - à remplir'!$F$31:$F$400,'Étape 1 - à remplir'!$E$31:$E$400,MASQ2!J210,'Étape 1 - à remplir'!$G$31:$G$400,"animaux"),SUMIFS('Étape 1 - à remplir'!$F$31:$F$400,'Étape 1 - à remplir'!$E$31:$E$400,MASQ2!J210,'Étape 1 - à remplir'!$O$31:$O$400,S$3)),IF(S$2="Espèce",IF(S$3="Tous",SUMIFS('Étape 1 - à remplir'!$F$31:$F$400,'Étape 1 - à remplir'!$E$31:$E$400,MASQ2!J210,'Étape 1 - à remplir'!$G$31:$G$400,"animaux"),SUMIFS('Étape 1 - à remplir'!$F$31:$F$400,'Étape 1 - à remplir'!$E$31:$E$400,MASQ2!J210,'Étape 1 - à remplir'!$N$31:$N$400,S$3)))))))</f>
        <v>#N/A</v>
      </c>
      <c r="L210" s="97">
        <f t="shared" si="142"/>
        <v>0</v>
      </c>
      <c r="M210" s="56" t="str">
        <f>Données_ATB!BN209</f>
        <v>Tulathromycine</v>
      </c>
      <c r="N210" s="204" t="str">
        <f>Données_ATB!BO209</f>
        <v/>
      </c>
      <c r="O210" s="97" t="str">
        <f>Données_ATB!BP209</f>
        <v/>
      </c>
      <c r="P210" s="77" t="str">
        <f>Données_ATB!BR209</f>
        <v>Macrolides</v>
      </c>
      <c r="Q210" s="78" t="str">
        <f>Données_ATB!BS209</f>
        <v/>
      </c>
      <c r="R210" s="79" t="str">
        <f>Données_ATB!BT209</f>
        <v/>
      </c>
      <c r="S210" s="78"/>
      <c r="T210" s="78"/>
      <c r="U210" s="77" t="str">
        <f ca="1"/>
        <v>DRAXXIN 100 MG/ML SOLUTION INJECTABLE POUR BOVINS, PORCINS ET OVINS</v>
      </c>
      <c r="V210" s="79" t="e">
        <f ca="1"/>
        <v>#N/A</v>
      </c>
      <c r="W210" s="102"/>
      <c r="X210" s="8"/>
      <c r="Y210" s="8"/>
      <c r="Z210" s="8"/>
      <c r="AA210" s="8"/>
      <c r="AB210" s="102"/>
      <c r="AC210" s="8"/>
      <c r="AD210" s="8"/>
      <c r="AE210" s="8"/>
      <c r="AF210" s="8"/>
      <c r="AG210" s="8"/>
      <c r="AH210" s="8"/>
      <c r="AI210" s="8"/>
      <c r="AJ210" s="8"/>
      <c r="AK210" s="8"/>
      <c r="AL210" s="8"/>
      <c r="AM210" s="8"/>
      <c r="AN210" s="8"/>
      <c r="AO210" s="8"/>
      <c r="AP210" s="8"/>
      <c r="AQ210" s="8"/>
      <c r="AR210" s="8"/>
      <c r="AS210" s="8"/>
      <c r="AT210" s="97"/>
      <c r="AV210" s="56"/>
      <c r="AW210" s="8"/>
      <c r="AX210" s="8"/>
      <c r="AY210" s="8"/>
      <c r="AZ210" s="8"/>
      <c r="BA210" s="8"/>
      <c r="BB210" s="8"/>
      <c r="BC210" s="8"/>
      <c r="BD210" s="102" t="str">
        <f t="shared" si="124"/>
        <v/>
      </c>
      <c r="BE210" s="56" t="str">
        <f t="shared" si="125"/>
        <v>DRAXXIN 100 MG/ML SOLUTION INJECTABLE POUR BOVINS, PORCINS ET OVINS</v>
      </c>
      <c r="BF210" s="204" t="e">
        <f>IF(IF(BN$2="Catégorie",IF(BN$3="Toutes",SUMIFS('Étape 1 - à remplir'!$F$31:$F$400,'Étape 1 - à remplir'!$E$31:$E$400,MASQ2!BE210,'Étape 1 - à remplir'!$G$31:$G$400,"lots"),SUMIFS('Étape 1 - à remplir'!$F$31:$F$400,'Étape 1 - à remplir'!$E$31:$E$400,MASQ2!BE210,'Étape 1 - à remplir'!$C$31:$C$400,BN$3)),IF(BN$2="Âge",IF(BN$3="Tous",SUMIFS('Étape 1 - à remplir'!$F$31:$F$400,'Étape 1 - à remplir'!$E$31:$E$400,MASQ2!BE210,'Étape 1 - à remplir'!$G$31:$G$400,"lots"),SUMIFS('Étape 1 - à remplir'!$F$31:$F$400,'Étape 1 - à remplir'!$E$31:$E$400,MASQ2!BE210,'Étape 1 - à remplir'!$P$31:$P$400,BN$3,'Étape 1 - à remplir'!$G$31:$G$400,"lots")),IF(BN$2="Atelier",IF(BN$3="Tous",SUMIFS('Étape 1 - à remplir'!$F$31:$F$400,'Étape 1 - à remplir'!$E$31:$E$400,MASQ2!BE210,'Étape 1 - à remplir'!$G$31:$G$400,"lots"),SUMIFS('Étape 1 - à remplir'!$F$31:$F$400,'Étape 1 - à remplir'!$E$31:$E$400,MASQ2!BE210,'Étape 1 - à remplir'!$O$31:$O$400,BN$3,'Étape 1 - à remplir'!$G$31:$G$400,"lots")),IF(BN$2="Espèce",IF(BN$3="Tous",SUMIFS('Étape 1 - à remplir'!$F$31:$F$400,'Étape 1 - à remplir'!$E$31:$E$400,MASQ2!BE210,'Étape 1 - à remplir'!$G$31:$G$400,"lots"),SUMIFS('Étape 1 - à remplir'!$F$31:$F$400,'Étape 1 - à remplir'!$E$31:$E$400,MASQ2!BE210,'Étape 1 - à remplir'!$N$31:$N$400,BN$3,'Étape 1 - à remplir'!$G$31:$G$400,"lots"))))))=0,NA(),IF(BN$2="Catégorie",IF(BN$3="Toutes",SUMIFS('Étape 1 - à remplir'!$F$31:$F$400,'Étape 1 - à remplir'!$E$31:$E$400,MASQ2!BE210,'Étape 1 - à remplir'!$G$31:$G$400,"lots"),SUMIFS('Étape 1 - à remplir'!$F$31:$F$400,'Étape 1 - à remplir'!$E$31:$E$400,MASQ2!BE210,'Étape 1 - à remplir'!$C$31:$C$400,BN$3)),IF(BN$2="Âge",IF(BN$3="Tous",SUMIFS('Étape 1 - à remplir'!$F$31:$F$400,'Étape 1 - à remplir'!$E$31:$E$400,MASQ2!BE210,'Étape 1 - à remplir'!$G$31:$G$400,"lots"),SUMIFS('Étape 1 - à remplir'!$F$31:$F$400,'Étape 1 - à remplir'!$E$31:$E$400,MASQ2!BE210,'Étape 1 - à remplir'!$P$31:$P$400,BN$3,'Étape 1 - à remplir'!$G$31:$G$400,"lots")),IF(BN$2="Atelier",IF(BN$3="Tous",SUMIFS('Étape 1 - à remplir'!$F$31:$F$400,'Étape 1 - à remplir'!$E$31:$E$400,MASQ2!BE210,'Étape 1 - à remplir'!$G$31:$G$400,"lots"),SUMIFS('Étape 1 - à remplir'!$F$31:$F$400,'Étape 1 - à remplir'!$E$31:$E$400,MASQ2!BE210,'Étape 1 - à remplir'!$O$31:$O$400,BN$3,'Étape 1 - à remplir'!$G$31:$G$400,"lots")),IF(BN$2="Espèce",IF(BN$3="Tous",SUMIFS('Étape 1 - à remplir'!$F$31:$F$400,'Étape 1 - à remplir'!$E$31:$E$400,MASQ2!BE210,'Étape 1 - à remplir'!$G$31:$G$400,"lots"),SUMIFS('Étape 1 - à remplir'!$F$31:$F$400,'Étape 1 - à remplir'!$E$31:$E$400,MASQ2!BE210,'Étape 1 - à remplir'!$N$31:$N$400,BN$3,'Étape 1 - à remplir'!$G$31:$G$400,"lots")))))))</f>
        <v>#N/A</v>
      </c>
      <c r="BG210" s="204">
        <f t="shared" si="140"/>
        <v>0</v>
      </c>
      <c r="BH210" s="204" t="str">
        <f t="shared" si="126"/>
        <v>Tulathromycine</v>
      </c>
      <c r="BI210" s="204" t="str">
        <f t="shared" si="127"/>
        <v/>
      </c>
      <c r="BJ210" s="204" t="str">
        <f t="shared" si="128"/>
        <v/>
      </c>
      <c r="BK210" s="204" t="str">
        <f t="shared" si="129"/>
        <v>Macrolides</v>
      </c>
      <c r="BL210" s="204" t="str">
        <f t="shared" si="130"/>
        <v/>
      </c>
      <c r="BM210" s="97" t="str">
        <f t="shared" si="131"/>
        <v/>
      </c>
      <c r="BN210" s="78"/>
      <c r="BO210" s="78"/>
      <c r="BP210" s="77" t="str">
        <f ca="1"/>
        <v>DRAXXIN 100 MG/ML SOLUTION INJECTABLE POUR BOVINS, PORCINS ET OVINS</v>
      </c>
      <c r="BQ210" s="79" t="e">
        <f ca="1"/>
        <v>#N/A</v>
      </c>
      <c r="BR210" s="102"/>
      <c r="BS210" s="8"/>
      <c r="BT210" s="8"/>
      <c r="BU210" s="8"/>
      <c r="BV210" s="8"/>
      <c r="BW210" s="8"/>
      <c r="BX210" s="8"/>
      <c r="BY210" s="8"/>
      <c r="BZ210" s="8"/>
      <c r="CA210" s="8"/>
      <c r="CB210" s="8"/>
      <c r="CC210" s="8"/>
      <c r="CD210" s="8"/>
      <c r="CE210" s="8"/>
      <c r="CF210" s="8"/>
      <c r="CG210" s="8"/>
      <c r="CH210" s="8"/>
      <c r="CI210" s="8"/>
      <c r="CJ210" s="8"/>
      <c r="CK210" s="8"/>
      <c r="CL210" s="8"/>
      <c r="CM210" s="8"/>
      <c r="CN210" s="8"/>
      <c r="CO210" s="97"/>
      <c r="CQ210" s="56"/>
      <c r="CR210" s="8"/>
      <c r="CS210" s="8"/>
      <c r="CT210" s="8"/>
      <c r="CU210" s="8"/>
      <c r="CV210" s="8"/>
      <c r="CW210" s="8"/>
      <c r="CX210" s="8"/>
      <c r="CY210" s="102" t="str">
        <f t="shared" si="132"/>
        <v/>
      </c>
      <c r="CZ210" s="56" t="str">
        <f t="shared" si="133"/>
        <v>DRAXXIN 100 MG/ML SOLUTION INJECTABLE POUR BOVINS, PORCINS ET OVINS</v>
      </c>
      <c r="DA210" s="204" t="e">
        <f>IF(IF(DI$2="Catégorie",IF(DI$3="Toutes",SUMIFS('Étape 1 - à remplir'!$F$31:$F$400,'Étape 1 - à remplir'!$E$31:$E$400,MASQ2!CZ210,'Étape 1 - à remplir'!$G$31:$G$400,"kg"),SUMIFS('Étape 1 - à remplir'!$F$31:$F$400,'Étape 1 - à remplir'!$E$31:$E$400,MASQ2!CZ210,'Étape 1 - à remplir'!$C$31:$C$400,DI$3)),IF(DI$2="Âge",IF(DI$3="Tous",SUMIFS('Étape 1 - à remplir'!$F$31:$F$400,'Étape 1 - à remplir'!$E$31:$E$400,MASQ2!CZ210,'Étape 1 - à remplir'!$G$31:$G$400,"kg"),SUMIFS('Étape 1 - à remplir'!$F$31:$F$400,'Étape 1 - à remplir'!$E$31:$E$400,MASQ2!CZ210,'Étape 1 - à remplir'!$P$31:$P$400,DI$3,'Étape 1 - à remplir'!$G$31:$G$400,"kg")),IF(DI$2="Atelier",IF(DI$3="Tous",SUMIFS('Étape 1 - à remplir'!$F$31:$F$400,'Étape 1 - à remplir'!$E$31:$E$400,MASQ2!CZ210,'Étape 1 - à remplir'!$G$31:$G$400,"kg"),SUMIFS('Étape 1 - à remplir'!$F$31:$F$400,'Étape 1 - à remplir'!$E$31:$E$400,MASQ2!CZ210,'Étape 1 - à remplir'!$O$31:$O$400,DI$3,'Étape 1 - à remplir'!$G$31:$G$400,"kg")),IF(DI$2="Espèce",IF(DI$3="Tous",SUMIFS('Étape 1 - à remplir'!$F$31:$F$400,'Étape 1 - à remplir'!$E$31:$E$400,MASQ2!CZ210,'Étape 1 - à remplir'!$G$31:$G$400,"kg"),SUMIFS('Étape 1 - à remplir'!$F$31:$F$400,'Étape 1 - à remplir'!$E$31:$E$400,MASQ2!CZ210,'Étape 1 - à remplir'!$N$31:$N$400,DI$3,'Étape 1 - à remplir'!$G$31:$G$400,"kg"))))))=0,NA(),IF(DI$2="Catégorie",IF(DI$3="Toutes",SUMIFS('Étape 1 - à remplir'!$F$31:$F$400,'Étape 1 - à remplir'!$E$31:$E$400,MASQ2!CZ210,'Étape 1 - à remplir'!$G$31:$G$400,"kg"),SUMIFS('Étape 1 - à remplir'!$F$31:$F$400,'Étape 1 - à remplir'!$E$31:$E$400,MASQ2!CZ210,'Étape 1 - à remplir'!$C$31:$C$400,DI$3)),IF(DI$2="Âge",IF(DI$3="Tous",SUMIFS('Étape 1 - à remplir'!$F$31:$F$400,'Étape 1 - à remplir'!$E$31:$E$400,MASQ2!CZ210,'Étape 1 - à remplir'!$G$31:$G$400,"kg"),SUMIFS('Étape 1 - à remplir'!$F$31:$F$400,'Étape 1 - à remplir'!$E$31:$E$400,MASQ2!CZ210,'Étape 1 - à remplir'!$P$31:$P$400,DI$3,'Étape 1 - à remplir'!$G$31:$G$400,"kg")),IF(DI$2="Atelier",IF(DI$3="Tous",SUMIFS('Étape 1 - à remplir'!$F$31:$F$400,'Étape 1 - à remplir'!$E$31:$E$400,MASQ2!CZ210,'Étape 1 - à remplir'!$G$31:$G$400,"kg"),SUMIFS('Étape 1 - à remplir'!$F$31:$F$400,'Étape 1 - à remplir'!$E$31:$E$400,MASQ2!CZ210,'Étape 1 - à remplir'!$O$31:$O$400,DI$3,'Étape 1 - à remplir'!$G$31:$G$400,"kg")),IF(DI$2="Espèce",IF(DI$3="Tous",SUMIFS('Étape 1 - à remplir'!$F$31:$F$400,'Étape 1 - à remplir'!$E$31:$E$400,MASQ2!CZ210,'Étape 1 - à remplir'!$G$31:$G$400,"kg"),SUMIFS('Étape 1 - à remplir'!$F$31:$F$400,'Étape 1 - à remplir'!$E$31:$E$400,MASQ2!CZ210,'Étape 1 - à remplir'!$N$31:$N$400,DI$3,'Étape 1 - à remplir'!$G$31:$G$400,"kg")))))))</f>
        <v>#N/A</v>
      </c>
      <c r="DB210" s="104">
        <f t="shared" si="141"/>
        <v>0</v>
      </c>
      <c r="DC210" s="204" t="str">
        <f t="shared" si="134"/>
        <v>Tulathromycine</v>
      </c>
      <c r="DD210" s="204" t="str">
        <f t="shared" si="135"/>
        <v/>
      </c>
      <c r="DE210" s="204" t="str">
        <f t="shared" si="136"/>
        <v/>
      </c>
      <c r="DF210" s="204" t="str">
        <f t="shared" si="137"/>
        <v>Macrolides</v>
      </c>
      <c r="DG210" s="204" t="str">
        <f t="shared" si="138"/>
        <v/>
      </c>
      <c r="DH210" s="97" t="str">
        <f t="shared" si="139"/>
        <v/>
      </c>
      <c r="DI210" s="78"/>
      <c r="DJ210" s="78"/>
      <c r="DK210" s="77" t="str">
        <f ca="1"/>
        <v>DRAXXIN 100 MG/ML SOLUTION INJECTABLE POUR BOVINS, PORCINS ET OVINS</v>
      </c>
      <c r="DL210" s="79" t="e">
        <f ca="1"/>
        <v>#N/A</v>
      </c>
      <c r="DM210" s="102"/>
      <c r="DN210" s="8"/>
      <c r="DO210" s="8"/>
      <c r="DP210" s="8"/>
      <c r="DQ210" s="8"/>
      <c r="DR210" s="8"/>
      <c r="DS210" s="8"/>
      <c r="DT210" s="8"/>
      <c r="DU210" s="8"/>
      <c r="DV210" s="8"/>
      <c r="DW210" s="8"/>
      <c r="DX210" s="8"/>
      <c r="DY210" s="8"/>
      <c r="DZ210" s="8"/>
      <c r="EA210" s="8"/>
      <c r="EB210" s="8"/>
      <c r="EC210" s="8"/>
      <c r="ED210" s="8"/>
      <c r="EE210" s="8"/>
      <c r="EF210" s="8"/>
      <c r="EG210" s="8"/>
      <c r="EH210" s="8"/>
      <c r="EI210" s="8"/>
      <c r="EJ210" s="97"/>
    </row>
    <row r="211" spans="1:140" x14ac:dyDescent="0.25">
      <c r="A211" s="56"/>
      <c r="B211" s="8"/>
      <c r="C211" s="8"/>
      <c r="D211" s="8"/>
      <c r="E211" s="8"/>
      <c r="F211" s="8"/>
      <c r="G211" s="8"/>
      <c r="H211" s="8"/>
      <c r="I211" s="102" t="str">
        <f>INDEX(Données_ATB!BE:BV,MATCH(MASQ2!J211,Données_ATB!BE:BE,0),18)</f>
        <v/>
      </c>
      <c r="J211" s="77" t="str">
        <f>Données_ATB!BE210</f>
        <v>DRAXXIN 25 MG/ML SOLUTION INJECTABLE POUR PORCINS</v>
      </c>
      <c r="K211" s="204" t="e">
        <f>IF(IF(S$2="Catégorie",IF(S$3="Toutes",SUMIFS('Étape 1 - à remplir'!$F$31:$F$400,'Étape 1 - à remplir'!$E$31:$E$400,MASQ2!J211,'Étape 1 - à remplir'!$G$31:$G$400,"animaux"),SUMIFS('Étape 1 - à remplir'!$F$31:$F$400,'Étape 1 - à remplir'!$E$31:$E$400,MASQ2!J211,'Étape 1 - à remplir'!$C$31:$C$400,S$3)),IF(S$2="Âge",IF(S$3="Tous",SUMIFS('Étape 1 - à remplir'!$F$31:$F$400,'Étape 1 - à remplir'!$E$31:$E$400,MASQ2!J211,'Étape 1 - à remplir'!$G$31:$G$400,"animaux"),SUMIFS('Étape 1 - à remplir'!$F$31:$F$400,'Étape 1 - à remplir'!$E$31:$E$400,MASQ2!J211,'Étape 1 - à remplir'!$P$31:$P$400,S$3)),IF(S$2="Atelier",IF(S$3="Tous",SUMIFS('Étape 1 - à remplir'!$F$31:$F$400,'Étape 1 - à remplir'!$E$31:$E$400,MASQ2!J211,'Étape 1 - à remplir'!$G$31:$G$400,"animaux"),SUMIFS('Étape 1 - à remplir'!$F$31:$F$400,'Étape 1 - à remplir'!$E$31:$E$400,MASQ2!J211,'Étape 1 - à remplir'!$O$31:$O$400,S$3)),IF(S$2="Espèce",IF(S$3="Tous",SUMIFS('Étape 1 - à remplir'!$F$31:$F$400,'Étape 1 - à remplir'!$E$31:$E$400,MASQ2!J211,'Étape 1 - à remplir'!$G$31:$G$400,"animaux"),SUMIFS('Étape 1 - à remplir'!$F$31:$F$400,'Étape 1 - à remplir'!$E$31:$E$400,MASQ2!J211,'Étape 1 - à remplir'!$N$31:$N$400,S$3))))))=0,NA(),IF(S$2="Catégorie",IF(S$3="Toutes",SUMIFS('Étape 1 - à remplir'!$F$31:$F$400,'Étape 1 - à remplir'!$E$31:$E$400,MASQ2!J211,'Étape 1 - à remplir'!$G$31:$G$400,"animaux"),SUMIFS('Étape 1 - à remplir'!$F$31:$F$400,'Étape 1 - à remplir'!$E$31:$E$400,MASQ2!J211,'Étape 1 - à remplir'!$C$31:$C$400,S$3)),IF(S$2="Âge",IF(S$3="Tous",SUMIFS('Étape 1 - à remplir'!$F$31:$F$400,'Étape 1 - à remplir'!$E$31:$E$400,MASQ2!J211,'Étape 1 - à remplir'!$G$31:$G$400,"animaux"),SUMIFS('Étape 1 - à remplir'!$F$31:$F$400,'Étape 1 - à remplir'!$E$31:$E$400,MASQ2!J211,'Étape 1 - à remplir'!$P$31:$P$400,S$3)),IF(S$2="Atelier",IF(S$3="Tous",SUMIFS('Étape 1 - à remplir'!$F$31:$F$400,'Étape 1 - à remplir'!$E$31:$E$400,MASQ2!J211,'Étape 1 - à remplir'!$G$31:$G$400,"animaux"),SUMIFS('Étape 1 - à remplir'!$F$31:$F$400,'Étape 1 - à remplir'!$E$31:$E$400,MASQ2!J211,'Étape 1 - à remplir'!$O$31:$O$400,S$3)),IF(S$2="Espèce",IF(S$3="Tous",SUMIFS('Étape 1 - à remplir'!$F$31:$F$400,'Étape 1 - à remplir'!$E$31:$E$400,MASQ2!J211,'Étape 1 - à remplir'!$G$31:$G$400,"animaux"),SUMIFS('Étape 1 - à remplir'!$F$31:$F$400,'Étape 1 - à remplir'!$E$31:$E$400,MASQ2!J211,'Étape 1 - à remplir'!$N$31:$N$400,S$3)))))))</f>
        <v>#N/A</v>
      </c>
      <c r="L211" s="97">
        <f t="shared" si="142"/>
        <v>0</v>
      </c>
      <c r="M211" s="56" t="str">
        <f>Données_ATB!BN210</f>
        <v>Tulathromycine</v>
      </c>
      <c r="N211" s="204" t="str">
        <f>Données_ATB!BO210</f>
        <v/>
      </c>
      <c r="O211" s="97" t="str">
        <f>Données_ATB!BP210</f>
        <v/>
      </c>
      <c r="P211" s="77" t="str">
        <f>Données_ATB!BR210</f>
        <v>Macrolides</v>
      </c>
      <c r="Q211" s="78" t="str">
        <f>Données_ATB!BS210</f>
        <v/>
      </c>
      <c r="R211" s="79" t="str">
        <f>Données_ATB!BT210</f>
        <v/>
      </c>
      <c r="S211" s="78"/>
      <c r="T211" s="78"/>
      <c r="U211" s="77" t="str">
        <f ca="1"/>
        <v>DRAXXIN 25 MG/ML SOLUTION INJECTABLE POUR PORCINS</v>
      </c>
      <c r="V211" s="79" t="e">
        <f ca="1"/>
        <v>#N/A</v>
      </c>
      <c r="W211" s="102"/>
      <c r="X211" s="8"/>
      <c r="Y211" s="8"/>
      <c r="Z211" s="8"/>
      <c r="AA211" s="8"/>
      <c r="AB211" s="102"/>
      <c r="AC211" s="8"/>
      <c r="AD211" s="8"/>
      <c r="AE211" s="8"/>
      <c r="AF211" s="8"/>
      <c r="AG211" s="8"/>
      <c r="AH211" s="8"/>
      <c r="AI211" s="8"/>
      <c r="AJ211" s="8"/>
      <c r="AK211" s="8"/>
      <c r="AL211" s="8"/>
      <c r="AM211" s="8"/>
      <c r="AN211" s="8"/>
      <c r="AO211" s="8"/>
      <c r="AP211" s="8"/>
      <c r="AQ211" s="8"/>
      <c r="AR211" s="8"/>
      <c r="AS211" s="8"/>
      <c r="AT211" s="97"/>
      <c r="AV211" s="56"/>
      <c r="AW211" s="8"/>
      <c r="AX211" s="8"/>
      <c r="AY211" s="8"/>
      <c r="AZ211" s="8"/>
      <c r="BA211" s="8"/>
      <c r="BB211" s="8"/>
      <c r="BC211" s="8"/>
      <c r="BD211" s="102" t="str">
        <f t="shared" si="124"/>
        <v/>
      </c>
      <c r="BE211" s="56" t="str">
        <f t="shared" si="125"/>
        <v>DRAXXIN 25 MG/ML SOLUTION INJECTABLE POUR PORCINS</v>
      </c>
      <c r="BF211" s="204" t="e">
        <f>IF(IF(BN$2="Catégorie",IF(BN$3="Toutes",SUMIFS('Étape 1 - à remplir'!$F$31:$F$400,'Étape 1 - à remplir'!$E$31:$E$400,MASQ2!BE211,'Étape 1 - à remplir'!$G$31:$G$400,"lots"),SUMIFS('Étape 1 - à remplir'!$F$31:$F$400,'Étape 1 - à remplir'!$E$31:$E$400,MASQ2!BE211,'Étape 1 - à remplir'!$C$31:$C$400,BN$3)),IF(BN$2="Âge",IF(BN$3="Tous",SUMIFS('Étape 1 - à remplir'!$F$31:$F$400,'Étape 1 - à remplir'!$E$31:$E$400,MASQ2!BE211,'Étape 1 - à remplir'!$G$31:$G$400,"lots"),SUMIFS('Étape 1 - à remplir'!$F$31:$F$400,'Étape 1 - à remplir'!$E$31:$E$400,MASQ2!BE211,'Étape 1 - à remplir'!$P$31:$P$400,BN$3,'Étape 1 - à remplir'!$G$31:$G$400,"lots")),IF(BN$2="Atelier",IF(BN$3="Tous",SUMIFS('Étape 1 - à remplir'!$F$31:$F$400,'Étape 1 - à remplir'!$E$31:$E$400,MASQ2!BE211,'Étape 1 - à remplir'!$G$31:$G$400,"lots"),SUMIFS('Étape 1 - à remplir'!$F$31:$F$400,'Étape 1 - à remplir'!$E$31:$E$400,MASQ2!BE211,'Étape 1 - à remplir'!$O$31:$O$400,BN$3,'Étape 1 - à remplir'!$G$31:$G$400,"lots")),IF(BN$2="Espèce",IF(BN$3="Tous",SUMIFS('Étape 1 - à remplir'!$F$31:$F$400,'Étape 1 - à remplir'!$E$31:$E$400,MASQ2!BE211,'Étape 1 - à remplir'!$G$31:$G$400,"lots"),SUMIFS('Étape 1 - à remplir'!$F$31:$F$400,'Étape 1 - à remplir'!$E$31:$E$400,MASQ2!BE211,'Étape 1 - à remplir'!$N$31:$N$400,BN$3,'Étape 1 - à remplir'!$G$31:$G$400,"lots"))))))=0,NA(),IF(BN$2="Catégorie",IF(BN$3="Toutes",SUMIFS('Étape 1 - à remplir'!$F$31:$F$400,'Étape 1 - à remplir'!$E$31:$E$400,MASQ2!BE211,'Étape 1 - à remplir'!$G$31:$G$400,"lots"),SUMIFS('Étape 1 - à remplir'!$F$31:$F$400,'Étape 1 - à remplir'!$E$31:$E$400,MASQ2!BE211,'Étape 1 - à remplir'!$C$31:$C$400,BN$3)),IF(BN$2="Âge",IF(BN$3="Tous",SUMIFS('Étape 1 - à remplir'!$F$31:$F$400,'Étape 1 - à remplir'!$E$31:$E$400,MASQ2!BE211,'Étape 1 - à remplir'!$G$31:$G$400,"lots"),SUMIFS('Étape 1 - à remplir'!$F$31:$F$400,'Étape 1 - à remplir'!$E$31:$E$400,MASQ2!BE211,'Étape 1 - à remplir'!$P$31:$P$400,BN$3,'Étape 1 - à remplir'!$G$31:$G$400,"lots")),IF(BN$2="Atelier",IF(BN$3="Tous",SUMIFS('Étape 1 - à remplir'!$F$31:$F$400,'Étape 1 - à remplir'!$E$31:$E$400,MASQ2!BE211,'Étape 1 - à remplir'!$G$31:$G$400,"lots"),SUMIFS('Étape 1 - à remplir'!$F$31:$F$400,'Étape 1 - à remplir'!$E$31:$E$400,MASQ2!BE211,'Étape 1 - à remplir'!$O$31:$O$400,BN$3,'Étape 1 - à remplir'!$G$31:$G$400,"lots")),IF(BN$2="Espèce",IF(BN$3="Tous",SUMIFS('Étape 1 - à remplir'!$F$31:$F$400,'Étape 1 - à remplir'!$E$31:$E$400,MASQ2!BE211,'Étape 1 - à remplir'!$G$31:$G$400,"lots"),SUMIFS('Étape 1 - à remplir'!$F$31:$F$400,'Étape 1 - à remplir'!$E$31:$E$400,MASQ2!BE211,'Étape 1 - à remplir'!$N$31:$N$400,BN$3,'Étape 1 - à remplir'!$G$31:$G$400,"lots")))))))</f>
        <v>#N/A</v>
      </c>
      <c r="BG211" s="204">
        <f t="shared" si="140"/>
        <v>0</v>
      </c>
      <c r="BH211" s="204" t="str">
        <f t="shared" si="126"/>
        <v>Tulathromycine</v>
      </c>
      <c r="BI211" s="204" t="str">
        <f t="shared" si="127"/>
        <v/>
      </c>
      <c r="BJ211" s="204" t="str">
        <f t="shared" si="128"/>
        <v/>
      </c>
      <c r="BK211" s="204" t="str">
        <f t="shared" si="129"/>
        <v>Macrolides</v>
      </c>
      <c r="BL211" s="204" t="str">
        <f t="shared" si="130"/>
        <v/>
      </c>
      <c r="BM211" s="97" t="str">
        <f t="shared" si="131"/>
        <v/>
      </c>
      <c r="BN211" s="78"/>
      <c r="BO211" s="78"/>
      <c r="BP211" s="77" t="str">
        <f ca="1"/>
        <v>DRAXXIN 25 MG/ML SOLUTION INJECTABLE POUR PORCINS</v>
      </c>
      <c r="BQ211" s="79" t="e">
        <f ca="1"/>
        <v>#N/A</v>
      </c>
      <c r="BR211" s="102"/>
      <c r="BS211" s="8"/>
      <c r="BT211" s="8"/>
      <c r="BU211" s="8"/>
      <c r="BV211" s="8"/>
      <c r="BW211" s="8"/>
      <c r="BX211" s="8"/>
      <c r="BY211" s="8"/>
      <c r="BZ211" s="8"/>
      <c r="CA211" s="8"/>
      <c r="CB211" s="8"/>
      <c r="CC211" s="8"/>
      <c r="CD211" s="8"/>
      <c r="CE211" s="8"/>
      <c r="CF211" s="8"/>
      <c r="CG211" s="8"/>
      <c r="CH211" s="8"/>
      <c r="CI211" s="8"/>
      <c r="CJ211" s="8"/>
      <c r="CK211" s="8"/>
      <c r="CL211" s="8"/>
      <c r="CM211" s="8"/>
      <c r="CN211" s="8"/>
      <c r="CO211" s="97"/>
      <c r="CQ211" s="56"/>
      <c r="CR211" s="8"/>
      <c r="CS211" s="8"/>
      <c r="CT211" s="8"/>
      <c r="CU211" s="8"/>
      <c r="CV211" s="8"/>
      <c r="CW211" s="8"/>
      <c r="CX211" s="8"/>
      <c r="CY211" s="102" t="str">
        <f t="shared" si="132"/>
        <v/>
      </c>
      <c r="CZ211" s="56" t="str">
        <f t="shared" si="133"/>
        <v>DRAXXIN 25 MG/ML SOLUTION INJECTABLE POUR PORCINS</v>
      </c>
      <c r="DA211" s="204" t="e">
        <f>IF(IF(DI$2="Catégorie",IF(DI$3="Toutes",SUMIFS('Étape 1 - à remplir'!$F$31:$F$400,'Étape 1 - à remplir'!$E$31:$E$400,MASQ2!CZ211,'Étape 1 - à remplir'!$G$31:$G$400,"kg"),SUMIFS('Étape 1 - à remplir'!$F$31:$F$400,'Étape 1 - à remplir'!$E$31:$E$400,MASQ2!CZ211,'Étape 1 - à remplir'!$C$31:$C$400,DI$3)),IF(DI$2="Âge",IF(DI$3="Tous",SUMIFS('Étape 1 - à remplir'!$F$31:$F$400,'Étape 1 - à remplir'!$E$31:$E$400,MASQ2!CZ211,'Étape 1 - à remplir'!$G$31:$G$400,"kg"),SUMIFS('Étape 1 - à remplir'!$F$31:$F$400,'Étape 1 - à remplir'!$E$31:$E$400,MASQ2!CZ211,'Étape 1 - à remplir'!$P$31:$P$400,DI$3,'Étape 1 - à remplir'!$G$31:$G$400,"kg")),IF(DI$2="Atelier",IF(DI$3="Tous",SUMIFS('Étape 1 - à remplir'!$F$31:$F$400,'Étape 1 - à remplir'!$E$31:$E$400,MASQ2!CZ211,'Étape 1 - à remplir'!$G$31:$G$400,"kg"),SUMIFS('Étape 1 - à remplir'!$F$31:$F$400,'Étape 1 - à remplir'!$E$31:$E$400,MASQ2!CZ211,'Étape 1 - à remplir'!$O$31:$O$400,DI$3,'Étape 1 - à remplir'!$G$31:$G$400,"kg")),IF(DI$2="Espèce",IF(DI$3="Tous",SUMIFS('Étape 1 - à remplir'!$F$31:$F$400,'Étape 1 - à remplir'!$E$31:$E$400,MASQ2!CZ211,'Étape 1 - à remplir'!$G$31:$G$400,"kg"),SUMIFS('Étape 1 - à remplir'!$F$31:$F$400,'Étape 1 - à remplir'!$E$31:$E$400,MASQ2!CZ211,'Étape 1 - à remplir'!$N$31:$N$400,DI$3,'Étape 1 - à remplir'!$G$31:$G$400,"kg"))))))=0,NA(),IF(DI$2="Catégorie",IF(DI$3="Toutes",SUMIFS('Étape 1 - à remplir'!$F$31:$F$400,'Étape 1 - à remplir'!$E$31:$E$400,MASQ2!CZ211,'Étape 1 - à remplir'!$G$31:$G$400,"kg"),SUMIFS('Étape 1 - à remplir'!$F$31:$F$400,'Étape 1 - à remplir'!$E$31:$E$400,MASQ2!CZ211,'Étape 1 - à remplir'!$C$31:$C$400,DI$3)),IF(DI$2="Âge",IF(DI$3="Tous",SUMIFS('Étape 1 - à remplir'!$F$31:$F$400,'Étape 1 - à remplir'!$E$31:$E$400,MASQ2!CZ211,'Étape 1 - à remplir'!$G$31:$G$400,"kg"),SUMIFS('Étape 1 - à remplir'!$F$31:$F$400,'Étape 1 - à remplir'!$E$31:$E$400,MASQ2!CZ211,'Étape 1 - à remplir'!$P$31:$P$400,DI$3,'Étape 1 - à remplir'!$G$31:$G$400,"kg")),IF(DI$2="Atelier",IF(DI$3="Tous",SUMIFS('Étape 1 - à remplir'!$F$31:$F$400,'Étape 1 - à remplir'!$E$31:$E$400,MASQ2!CZ211,'Étape 1 - à remplir'!$G$31:$G$400,"kg"),SUMIFS('Étape 1 - à remplir'!$F$31:$F$400,'Étape 1 - à remplir'!$E$31:$E$400,MASQ2!CZ211,'Étape 1 - à remplir'!$O$31:$O$400,DI$3,'Étape 1 - à remplir'!$G$31:$G$400,"kg")),IF(DI$2="Espèce",IF(DI$3="Tous",SUMIFS('Étape 1 - à remplir'!$F$31:$F$400,'Étape 1 - à remplir'!$E$31:$E$400,MASQ2!CZ211,'Étape 1 - à remplir'!$G$31:$G$400,"kg"),SUMIFS('Étape 1 - à remplir'!$F$31:$F$400,'Étape 1 - à remplir'!$E$31:$E$400,MASQ2!CZ211,'Étape 1 - à remplir'!$N$31:$N$400,DI$3,'Étape 1 - à remplir'!$G$31:$G$400,"kg")))))))</f>
        <v>#N/A</v>
      </c>
      <c r="DB211" s="104">
        <f t="shared" si="141"/>
        <v>0</v>
      </c>
      <c r="DC211" s="204" t="str">
        <f t="shared" si="134"/>
        <v>Tulathromycine</v>
      </c>
      <c r="DD211" s="204" t="str">
        <f t="shared" si="135"/>
        <v/>
      </c>
      <c r="DE211" s="204" t="str">
        <f t="shared" si="136"/>
        <v/>
      </c>
      <c r="DF211" s="204" t="str">
        <f t="shared" si="137"/>
        <v>Macrolides</v>
      </c>
      <c r="DG211" s="204" t="str">
        <f t="shared" si="138"/>
        <v/>
      </c>
      <c r="DH211" s="97" t="str">
        <f t="shared" si="139"/>
        <v/>
      </c>
      <c r="DI211" s="78"/>
      <c r="DJ211" s="78"/>
      <c r="DK211" s="77" t="str">
        <f ca="1"/>
        <v>DRAXXIN 25 MG/ML SOLUTION INJECTABLE POUR PORCINS</v>
      </c>
      <c r="DL211" s="79" t="e">
        <f ca="1"/>
        <v>#N/A</v>
      </c>
      <c r="DM211" s="102"/>
      <c r="DN211" s="8"/>
      <c r="DO211" s="8"/>
      <c r="DP211" s="8"/>
      <c r="DQ211" s="8"/>
      <c r="DR211" s="8"/>
      <c r="DS211" s="8"/>
      <c r="DT211" s="8"/>
      <c r="DU211" s="8"/>
      <c r="DV211" s="8"/>
      <c r="DW211" s="8"/>
      <c r="DX211" s="8"/>
      <c r="DY211" s="8"/>
      <c r="DZ211" s="8"/>
      <c r="EA211" s="8"/>
      <c r="EB211" s="8"/>
      <c r="EC211" s="8"/>
      <c r="ED211" s="8"/>
      <c r="EE211" s="8"/>
      <c r="EF211" s="8"/>
      <c r="EG211" s="8"/>
      <c r="EH211" s="8"/>
      <c r="EI211" s="8"/>
      <c r="EJ211" s="97"/>
    </row>
    <row r="212" spans="1:140" x14ac:dyDescent="0.25">
      <c r="A212" s="56"/>
      <c r="B212" s="8"/>
      <c r="C212" s="8"/>
      <c r="D212" s="8"/>
      <c r="E212" s="8"/>
      <c r="F212" s="8"/>
      <c r="G212" s="8"/>
      <c r="H212" s="8"/>
      <c r="I212" s="102" t="str">
        <f>INDEX(Données_ATB!BE:BV,MATCH(MASQ2!J212,Données_ATB!BE:BE,0),18)</f>
        <v/>
      </c>
      <c r="J212" s="77" t="str">
        <f>Données_ATB!BE211</f>
        <v>DRAXXIN KP 100 MG/ML + 120 MG/ML SOLUTION INJECTABLE POUR BOVINS</v>
      </c>
      <c r="K212" s="204" t="e">
        <f>IF(IF(S$2="Catégorie",IF(S$3="Toutes",SUMIFS('Étape 1 - à remplir'!$F$31:$F$400,'Étape 1 - à remplir'!$E$31:$E$400,MASQ2!J212,'Étape 1 - à remplir'!$G$31:$G$400,"animaux"),SUMIFS('Étape 1 - à remplir'!$F$31:$F$400,'Étape 1 - à remplir'!$E$31:$E$400,MASQ2!J212,'Étape 1 - à remplir'!$C$31:$C$400,S$3)),IF(S$2="Âge",IF(S$3="Tous",SUMIFS('Étape 1 - à remplir'!$F$31:$F$400,'Étape 1 - à remplir'!$E$31:$E$400,MASQ2!J212,'Étape 1 - à remplir'!$G$31:$G$400,"animaux"),SUMIFS('Étape 1 - à remplir'!$F$31:$F$400,'Étape 1 - à remplir'!$E$31:$E$400,MASQ2!J212,'Étape 1 - à remplir'!$P$31:$P$400,S$3)),IF(S$2="Atelier",IF(S$3="Tous",SUMIFS('Étape 1 - à remplir'!$F$31:$F$400,'Étape 1 - à remplir'!$E$31:$E$400,MASQ2!J212,'Étape 1 - à remplir'!$G$31:$G$400,"animaux"),SUMIFS('Étape 1 - à remplir'!$F$31:$F$400,'Étape 1 - à remplir'!$E$31:$E$400,MASQ2!J212,'Étape 1 - à remplir'!$O$31:$O$400,S$3)),IF(S$2="Espèce",IF(S$3="Tous",SUMIFS('Étape 1 - à remplir'!$F$31:$F$400,'Étape 1 - à remplir'!$E$31:$E$400,MASQ2!J212,'Étape 1 - à remplir'!$G$31:$G$400,"animaux"),SUMIFS('Étape 1 - à remplir'!$F$31:$F$400,'Étape 1 - à remplir'!$E$31:$E$400,MASQ2!J212,'Étape 1 - à remplir'!$N$31:$N$400,S$3))))))=0,NA(),IF(S$2="Catégorie",IF(S$3="Toutes",SUMIFS('Étape 1 - à remplir'!$F$31:$F$400,'Étape 1 - à remplir'!$E$31:$E$400,MASQ2!J212,'Étape 1 - à remplir'!$G$31:$G$400,"animaux"),SUMIFS('Étape 1 - à remplir'!$F$31:$F$400,'Étape 1 - à remplir'!$E$31:$E$400,MASQ2!J212,'Étape 1 - à remplir'!$C$31:$C$400,S$3)),IF(S$2="Âge",IF(S$3="Tous",SUMIFS('Étape 1 - à remplir'!$F$31:$F$400,'Étape 1 - à remplir'!$E$31:$E$400,MASQ2!J212,'Étape 1 - à remplir'!$G$31:$G$400,"animaux"),SUMIFS('Étape 1 - à remplir'!$F$31:$F$400,'Étape 1 - à remplir'!$E$31:$E$400,MASQ2!J212,'Étape 1 - à remplir'!$P$31:$P$400,S$3)),IF(S$2="Atelier",IF(S$3="Tous",SUMIFS('Étape 1 - à remplir'!$F$31:$F$400,'Étape 1 - à remplir'!$E$31:$E$400,MASQ2!J212,'Étape 1 - à remplir'!$G$31:$G$400,"animaux"),SUMIFS('Étape 1 - à remplir'!$F$31:$F$400,'Étape 1 - à remplir'!$E$31:$E$400,MASQ2!J212,'Étape 1 - à remplir'!$O$31:$O$400,S$3)),IF(S$2="Espèce",IF(S$3="Tous",SUMIFS('Étape 1 - à remplir'!$F$31:$F$400,'Étape 1 - à remplir'!$E$31:$E$400,MASQ2!J212,'Étape 1 - à remplir'!$G$31:$G$400,"animaux"),SUMIFS('Étape 1 - à remplir'!$F$31:$F$400,'Étape 1 - à remplir'!$E$31:$E$400,MASQ2!J212,'Étape 1 - à remplir'!$N$31:$N$400,S$3)))))))</f>
        <v>#N/A</v>
      </c>
      <c r="L212" s="97">
        <f t="shared" si="142"/>
        <v>0</v>
      </c>
      <c r="M212" s="56" t="str">
        <f>Données_ATB!BN211</f>
        <v>Tulathromycine</v>
      </c>
      <c r="N212" s="204" t="str">
        <f>Données_ATB!BO211</f>
        <v/>
      </c>
      <c r="O212" s="97" t="str">
        <f>Données_ATB!BP211</f>
        <v/>
      </c>
      <c r="P212" s="77" t="str">
        <f>Données_ATB!BR211</f>
        <v>Macrolides</v>
      </c>
      <c r="Q212" s="78" t="str">
        <f>Données_ATB!BS211</f>
        <v/>
      </c>
      <c r="R212" s="79" t="str">
        <f>Données_ATB!BT211</f>
        <v/>
      </c>
      <c r="S212" s="78"/>
      <c r="T212" s="78"/>
      <c r="U212" s="77" t="str">
        <f ca="1"/>
        <v>DRAXXIN KP 100 MG/ML + 120 MG/ML SOLUTION INJECTABLE POUR BOVINS</v>
      </c>
      <c r="V212" s="79" t="e">
        <f ca="1"/>
        <v>#N/A</v>
      </c>
      <c r="W212" s="102"/>
      <c r="X212" s="8"/>
      <c r="Y212" s="8"/>
      <c r="Z212" s="8"/>
      <c r="AA212" s="8"/>
      <c r="AB212" s="102"/>
      <c r="AC212" s="8"/>
      <c r="AD212" s="8"/>
      <c r="AE212" s="8"/>
      <c r="AF212" s="8"/>
      <c r="AG212" s="8"/>
      <c r="AH212" s="8"/>
      <c r="AI212" s="8"/>
      <c r="AJ212" s="8"/>
      <c r="AK212" s="8"/>
      <c r="AL212" s="8"/>
      <c r="AM212" s="8"/>
      <c r="AN212" s="8"/>
      <c r="AO212" s="8"/>
      <c r="AP212" s="8"/>
      <c r="AQ212" s="8"/>
      <c r="AR212" s="8"/>
      <c r="AS212" s="8"/>
      <c r="AT212" s="97"/>
      <c r="AV212" s="56"/>
      <c r="AW212" s="8"/>
      <c r="AX212" s="8"/>
      <c r="AY212" s="8"/>
      <c r="AZ212" s="8"/>
      <c r="BA212" s="8"/>
      <c r="BB212" s="8"/>
      <c r="BC212" s="8"/>
      <c r="BD212" s="102" t="str">
        <f t="shared" si="124"/>
        <v/>
      </c>
      <c r="BE212" s="56" t="str">
        <f t="shared" si="125"/>
        <v>DRAXXIN KP 100 MG/ML + 120 MG/ML SOLUTION INJECTABLE POUR BOVINS</v>
      </c>
      <c r="BF212" s="204" t="e">
        <f>IF(IF(BN$2="Catégorie",IF(BN$3="Toutes",SUMIFS('Étape 1 - à remplir'!$F$31:$F$400,'Étape 1 - à remplir'!$E$31:$E$400,MASQ2!BE212,'Étape 1 - à remplir'!$G$31:$G$400,"lots"),SUMIFS('Étape 1 - à remplir'!$F$31:$F$400,'Étape 1 - à remplir'!$E$31:$E$400,MASQ2!BE212,'Étape 1 - à remplir'!$C$31:$C$400,BN$3)),IF(BN$2="Âge",IF(BN$3="Tous",SUMIFS('Étape 1 - à remplir'!$F$31:$F$400,'Étape 1 - à remplir'!$E$31:$E$400,MASQ2!BE212,'Étape 1 - à remplir'!$G$31:$G$400,"lots"),SUMIFS('Étape 1 - à remplir'!$F$31:$F$400,'Étape 1 - à remplir'!$E$31:$E$400,MASQ2!BE212,'Étape 1 - à remplir'!$P$31:$P$400,BN$3,'Étape 1 - à remplir'!$G$31:$G$400,"lots")),IF(BN$2="Atelier",IF(BN$3="Tous",SUMIFS('Étape 1 - à remplir'!$F$31:$F$400,'Étape 1 - à remplir'!$E$31:$E$400,MASQ2!BE212,'Étape 1 - à remplir'!$G$31:$G$400,"lots"),SUMIFS('Étape 1 - à remplir'!$F$31:$F$400,'Étape 1 - à remplir'!$E$31:$E$400,MASQ2!BE212,'Étape 1 - à remplir'!$O$31:$O$400,BN$3,'Étape 1 - à remplir'!$G$31:$G$400,"lots")),IF(BN$2="Espèce",IF(BN$3="Tous",SUMIFS('Étape 1 - à remplir'!$F$31:$F$400,'Étape 1 - à remplir'!$E$31:$E$400,MASQ2!BE212,'Étape 1 - à remplir'!$G$31:$G$400,"lots"),SUMIFS('Étape 1 - à remplir'!$F$31:$F$400,'Étape 1 - à remplir'!$E$31:$E$400,MASQ2!BE212,'Étape 1 - à remplir'!$N$31:$N$400,BN$3,'Étape 1 - à remplir'!$G$31:$G$400,"lots"))))))=0,NA(),IF(BN$2="Catégorie",IF(BN$3="Toutes",SUMIFS('Étape 1 - à remplir'!$F$31:$F$400,'Étape 1 - à remplir'!$E$31:$E$400,MASQ2!BE212,'Étape 1 - à remplir'!$G$31:$G$400,"lots"),SUMIFS('Étape 1 - à remplir'!$F$31:$F$400,'Étape 1 - à remplir'!$E$31:$E$400,MASQ2!BE212,'Étape 1 - à remplir'!$C$31:$C$400,BN$3)),IF(BN$2="Âge",IF(BN$3="Tous",SUMIFS('Étape 1 - à remplir'!$F$31:$F$400,'Étape 1 - à remplir'!$E$31:$E$400,MASQ2!BE212,'Étape 1 - à remplir'!$G$31:$G$400,"lots"),SUMIFS('Étape 1 - à remplir'!$F$31:$F$400,'Étape 1 - à remplir'!$E$31:$E$400,MASQ2!BE212,'Étape 1 - à remplir'!$P$31:$P$400,BN$3,'Étape 1 - à remplir'!$G$31:$G$400,"lots")),IF(BN$2="Atelier",IF(BN$3="Tous",SUMIFS('Étape 1 - à remplir'!$F$31:$F$400,'Étape 1 - à remplir'!$E$31:$E$400,MASQ2!BE212,'Étape 1 - à remplir'!$G$31:$G$400,"lots"),SUMIFS('Étape 1 - à remplir'!$F$31:$F$400,'Étape 1 - à remplir'!$E$31:$E$400,MASQ2!BE212,'Étape 1 - à remplir'!$O$31:$O$400,BN$3,'Étape 1 - à remplir'!$G$31:$G$400,"lots")),IF(BN$2="Espèce",IF(BN$3="Tous",SUMIFS('Étape 1 - à remplir'!$F$31:$F$400,'Étape 1 - à remplir'!$E$31:$E$400,MASQ2!BE212,'Étape 1 - à remplir'!$G$31:$G$400,"lots"),SUMIFS('Étape 1 - à remplir'!$F$31:$F$400,'Étape 1 - à remplir'!$E$31:$E$400,MASQ2!BE212,'Étape 1 - à remplir'!$N$31:$N$400,BN$3,'Étape 1 - à remplir'!$G$31:$G$400,"lots")))))))</f>
        <v>#N/A</v>
      </c>
      <c r="BG212" s="204">
        <f t="shared" si="140"/>
        <v>0</v>
      </c>
      <c r="BH212" s="204" t="str">
        <f t="shared" si="126"/>
        <v>Tulathromycine</v>
      </c>
      <c r="BI212" s="204" t="str">
        <f t="shared" si="127"/>
        <v/>
      </c>
      <c r="BJ212" s="204" t="str">
        <f t="shared" si="128"/>
        <v/>
      </c>
      <c r="BK212" s="204" t="str">
        <f t="shared" si="129"/>
        <v>Macrolides</v>
      </c>
      <c r="BL212" s="204" t="str">
        <f t="shared" si="130"/>
        <v/>
      </c>
      <c r="BM212" s="97" t="str">
        <f t="shared" si="131"/>
        <v/>
      </c>
      <c r="BN212" s="78"/>
      <c r="BO212" s="78"/>
      <c r="BP212" s="77" t="str">
        <f ca="1"/>
        <v>DRAXXIN KP 100 MG/ML + 120 MG/ML SOLUTION INJECTABLE POUR BOVINS</v>
      </c>
      <c r="BQ212" s="79" t="e">
        <f ca="1"/>
        <v>#N/A</v>
      </c>
      <c r="BR212" s="102"/>
      <c r="BS212" s="8"/>
      <c r="BT212" s="8"/>
      <c r="BU212" s="8"/>
      <c r="BV212" s="8"/>
      <c r="BW212" s="8"/>
      <c r="BX212" s="8"/>
      <c r="BY212" s="8"/>
      <c r="BZ212" s="8"/>
      <c r="CA212" s="8"/>
      <c r="CB212" s="8"/>
      <c r="CC212" s="8"/>
      <c r="CD212" s="8"/>
      <c r="CE212" s="8"/>
      <c r="CF212" s="8"/>
      <c r="CG212" s="8"/>
      <c r="CH212" s="8"/>
      <c r="CI212" s="8"/>
      <c r="CJ212" s="8"/>
      <c r="CK212" s="8"/>
      <c r="CL212" s="8"/>
      <c r="CM212" s="8"/>
      <c r="CN212" s="8"/>
      <c r="CO212" s="97"/>
      <c r="CQ212" s="56"/>
      <c r="CR212" s="8"/>
      <c r="CS212" s="8"/>
      <c r="CT212" s="8"/>
      <c r="CU212" s="8"/>
      <c r="CV212" s="8"/>
      <c r="CW212" s="8"/>
      <c r="CX212" s="8"/>
      <c r="CY212" s="102" t="str">
        <f t="shared" si="132"/>
        <v/>
      </c>
      <c r="CZ212" s="56" t="str">
        <f t="shared" si="133"/>
        <v>DRAXXIN KP 100 MG/ML + 120 MG/ML SOLUTION INJECTABLE POUR BOVINS</v>
      </c>
      <c r="DA212" s="204" t="e">
        <f>IF(IF(DI$2="Catégorie",IF(DI$3="Toutes",SUMIFS('Étape 1 - à remplir'!$F$31:$F$400,'Étape 1 - à remplir'!$E$31:$E$400,MASQ2!CZ212,'Étape 1 - à remplir'!$G$31:$G$400,"kg"),SUMIFS('Étape 1 - à remplir'!$F$31:$F$400,'Étape 1 - à remplir'!$E$31:$E$400,MASQ2!CZ212,'Étape 1 - à remplir'!$C$31:$C$400,DI$3)),IF(DI$2="Âge",IF(DI$3="Tous",SUMIFS('Étape 1 - à remplir'!$F$31:$F$400,'Étape 1 - à remplir'!$E$31:$E$400,MASQ2!CZ212,'Étape 1 - à remplir'!$G$31:$G$400,"kg"),SUMIFS('Étape 1 - à remplir'!$F$31:$F$400,'Étape 1 - à remplir'!$E$31:$E$400,MASQ2!CZ212,'Étape 1 - à remplir'!$P$31:$P$400,DI$3,'Étape 1 - à remplir'!$G$31:$G$400,"kg")),IF(DI$2="Atelier",IF(DI$3="Tous",SUMIFS('Étape 1 - à remplir'!$F$31:$F$400,'Étape 1 - à remplir'!$E$31:$E$400,MASQ2!CZ212,'Étape 1 - à remplir'!$G$31:$G$400,"kg"),SUMIFS('Étape 1 - à remplir'!$F$31:$F$400,'Étape 1 - à remplir'!$E$31:$E$400,MASQ2!CZ212,'Étape 1 - à remplir'!$O$31:$O$400,DI$3,'Étape 1 - à remplir'!$G$31:$G$400,"kg")),IF(DI$2="Espèce",IF(DI$3="Tous",SUMIFS('Étape 1 - à remplir'!$F$31:$F$400,'Étape 1 - à remplir'!$E$31:$E$400,MASQ2!CZ212,'Étape 1 - à remplir'!$G$31:$G$400,"kg"),SUMIFS('Étape 1 - à remplir'!$F$31:$F$400,'Étape 1 - à remplir'!$E$31:$E$400,MASQ2!CZ212,'Étape 1 - à remplir'!$N$31:$N$400,DI$3,'Étape 1 - à remplir'!$G$31:$G$400,"kg"))))))=0,NA(),IF(DI$2="Catégorie",IF(DI$3="Toutes",SUMIFS('Étape 1 - à remplir'!$F$31:$F$400,'Étape 1 - à remplir'!$E$31:$E$400,MASQ2!CZ212,'Étape 1 - à remplir'!$G$31:$G$400,"kg"),SUMIFS('Étape 1 - à remplir'!$F$31:$F$400,'Étape 1 - à remplir'!$E$31:$E$400,MASQ2!CZ212,'Étape 1 - à remplir'!$C$31:$C$400,DI$3)),IF(DI$2="Âge",IF(DI$3="Tous",SUMIFS('Étape 1 - à remplir'!$F$31:$F$400,'Étape 1 - à remplir'!$E$31:$E$400,MASQ2!CZ212,'Étape 1 - à remplir'!$G$31:$G$400,"kg"),SUMIFS('Étape 1 - à remplir'!$F$31:$F$400,'Étape 1 - à remplir'!$E$31:$E$400,MASQ2!CZ212,'Étape 1 - à remplir'!$P$31:$P$400,DI$3,'Étape 1 - à remplir'!$G$31:$G$400,"kg")),IF(DI$2="Atelier",IF(DI$3="Tous",SUMIFS('Étape 1 - à remplir'!$F$31:$F$400,'Étape 1 - à remplir'!$E$31:$E$400,MASQ2!CZ212,'Étape 1 - à remplir'!$G$31:$G$400,"kg"),SUMIFS('Étape 1 - à remplir'!$F$31:$F$400,'Étape 1 - à remplir'!$E$31:$E$400,MASQ2!CZ212,'Étape 1 - à remplir'!$O$31:$O$400,DI$3,'Étape 1 - à remplir'!$G$31:$G$400,"kg")),IF(DI$2="Espèce",IF(DI$3="Tous",SUMIFS('Étape 1 - à remplir'!$F$31:$F$400,'Étape 1 - à remplir'!$E$31:$E$400,MASQ2!CZ212,'Étape 1 - à remplir'!$G$31:$G$400,"kg"),SUMIFS('Étape 1 - à remplir'!$F$31:$F$400,'Étape 1 - à remplir'!$E$31:$E$400,MASQ2!CZ212,'Étape 1 - à remplir'!$N$31:$N$400,DI$3,'Étape 1 - à remplir'!$G$31:$G$400,"kg")))))))</f>
        <v>#N/A</v>
      </c>
      <c r="DB212" s="104">
        <f t="shared" si="141"/>
        <v>0</v>
      </c>
      <c r="DC212" s="204" t="str">
        <f t="shared" si="134"/>
        <v>Tulathromycine</v>
      </c>
      <c r="DD212" s="204" t="str">
        <f t="shared" si="135"/>
        <v/>
      </c>
      <c r="DE212" s="204" t="str">
        <f t="shared" si="136"/>
        <v/>
      </c>
      <c r="DF212" s="204" t="str">
        <f t="shared" si="137"/>
        <v>Macrolides</v>
      </c>
      <c r="DG212" s="204" t="str">
        <f t="shared" si="138"/>
        <v/>
      </c>
      <c r="DH212" s="97" t="str">
        <f t="shared" si="139"/>
        <v/>
      </c>
      <c r="DI212" s="78"/>
      <c r="DJ212" s="78"/>
      <c r="DK212" s="77" t="str">
        <f ca="1"/>
        <v>DRAXXIN KP 100 MG/ML + 120 MG/ML SOLUTION INJECTABLE POUR BOVINS</v>
      </c>
      <c r="DL212" s="79" t="e">
        <f ca="1"/>
        <v>#N/A</v>
      </c>
      <c r="DM212" s="102"/>
      <c r="DN212" s="8"/>
      <c r="DO212" s="8"/>
      <c r="DP212" s="8"/>
      <c r="DQ212" s="8"/>
      <c r="DR212" s="8"/>
      <c r="DS212" s="8"/>
      <c r="DT212" s="8"/>
      <c r="DU212" s="8"/>
      <c r="DV212" s="8"/>
      <c r="DW212" s="8"/>
      <c r="DX212" s="8"/>
      <c r="DY212" s="8"/>
      <c r="DZ212" s="8"/>
      <c r="EA212" s="8"/>
      <c r="EB212" s="8"/>
      <c r="EC212" s="8"/>
      <c r="ED212" s="8"/>
      <c r="EE212" s="8"/>
      <c r="EF212" s="8"/>
      <c r="EG212" s="8"/>
      <c r="EH212" s="8"/>
      <c r="EI212" s="8"/>
      <c r="EJ212" s="97"/>
    </row>
    <row r="213" spans="1:140" x14ac:dyDescent="0.25">
      <c r="A213" s="56"/>
      <c r="B213" s="8"/>
      <c r="C213" s="8"/>
      <c r="D213" s="8"/>
      <c r="E213" s="8"/>
      <c r="F213" s="8"/>
      <c r="G213" s="8"/>
      <c r="H213" s="8"/>
      <c r="I213" s="102" t="str">
        <f>INDEX(Données_ATB!BE:BV,MATCH(MASQ2!J213,Données_ATB!BE:BE,0),18)</f>
        <v/>
      </c>
      <c r="J213" s="77" t="str">
        <f>Données_ATB!BE212</f>
        <v>DUOPRIM</v>
      </c>
      <c r="K213" s="204" t="e">
        <f>IF(IF(S$2="Catégorie",IF(S$3="Toutes",SUMIFS('Étape 1 - à remplir'!$F$31:$F$400,'Étape 1 - à remplir'!$E$31:$E$400,MASQ2!J213,'Étape 1 - à remplir'!$G$31:$G$400,"animaux"),SUMIFS('Étape 1 - à remplir'!$F$31:$F$400,'Étape 1 - à remplir'!$E$31:$E$400,MASQ2!J213,'Étape 1 - à remplir'!$C$31:$C$400,S$3)),IF(S$2="Âge",IF(S$3="Tous",SUMIFS('Étape 1 - à remplir'!$F$31:$F$400,'Étape 1 - à remplir'!$E$31:$E$400,MASQ2!J213,'Étape 1 - à remplir'!$G$31:$G$400,"animaux"),SUMIFS('Étape 1 - à remplir'!$F$31:$F$400,'Étape 1 - à remplir'!$E$31:$E$400,MASQ2!J213,'Étape 1 - à remplir'!$P$31:$P$400,S$3)),IF(S$2="Atelier",IF(S$3="Tous",SUMIFS('Étape 1 - à remplir'!$F$31:$F$400,'Étape 1 - à remplir'!$E$31:$E$400,MASQ2!J213,'Étape 1 - à remplir'!$G$31:$G$400,"animaux"),SUMIFS('Étape 1 - à remplir'!$F$31:$F$400,'Étape 1 - à remplir'!$E$31:$E$400,MASQ2!J213,'Étape 1 - à remplir'!$O$31:$O$400,S$3)),IF(S$2="Espèce",IF(S$3="Tous",SUMIFS('Étape 1 - à remplir'!$F$31:$F$400,'Étape 1 - à remplir'!$E$31:$E$400,MASQ2!J213,'Étape 1 - à remplir'!$G$31:$G$400,"animaux"),SUMIFS('Étape 1 - à remplir'!$F$31:$F$400,'Étape 1 - à remplir'!$E$31:$E$400,MASQ2!J213,'Étape 1 - à remplir'!$N$31:$N$400,S$3))))))=0,NA(),IF(S$2="Catégorie",IF(S$3="Toutes",SUMIFS('Étape 1 - à remplir'!$F$31:$F$400,'Étape 1 - à remplir'!$E$31:$E$400,MASQ2!J213,'Étape 1 - à remplir'!$G$31:$G$400,"animaux"),SUMIFS('Étape 1 - à remplir'!$F$31:$F$400,'Étape 1 - à remplir'!$E$31:$E$400,MASQ2!J213,'Étape 1 - à remplir'!$C$31:$C$400,S$3)),IF(S$2="Âge",IF(S$3="Tous",SUMIFS('Étape 1 - à remplir'!$F$31:$F$400,'Étape 1 - à remplir'!$E$31:$E$400,MASQ2!J213,'Étape 1 - à remplir'!$G$31:$G$400,"animaux"),SUMIFS('Étape 1 - à remplir'!$F$31:$F$400,'Étape 1 - à remplir'!$E$31:$E$400,MASQ2!J213,'Étape 1 - à remplir'!$P$31:$P$400,S$3)),IF(S$2="Atelier",IF(S$3="Tous",SUMIFS('Étape 1 - à remplir'!$F$31:$F$400,'Étape 1 - à remplir'!$E$31:$E$400,MASQ2!J213,'Étape 1 - à remplir'!$G$31:$G$400,"animaux"),SUMIFS('Étape 1 - à remplir'!$F$31:$F$400,'Étape 1 - à remplir'!$E$31:$E$400,MASQ2!J213,'Étape 1 - à remplir'!$O$31:$O$400,S$3)),IF(S$2="Espèce",IF(S$3="Tous",SUMIFS('Étape 1 - à remplir'!$F$31:$F$400,'Étape 1 - à remplir'!$E$31:$E$400,MASQ2!J213,'Étape 1 - à remplir'!$G$31:$G$400,"animaux"),SUMIFS('Étape 1 - à remplir'!$F$31:$F$400,'Étape 1 - à remplir'!$E$31:$E$400,MASQ2!J213,'Étape 1 - à remplir'!$N$31:$N$400,S$3)))))))</f>
        <v>#N/A</v>
      </c>
      <c r="L213" s="97">
        <f t="shared" si="142"/>
        <v>0</v>
      </c>
      <c r="M213" s="56" t="str">
        <f>Données_ATB!BN212</f>
        <v>Sulfadoxine</v>
      </c>
      <c r="N213" s="204" t="str">
        <f>Données_ATB!BO212</f>
        <v>Triméthoprime</v>
      </c>
      <c r="O213" s="97" t="str">
        <f>Données_ATB!BP212</f>
        <v/>
      </c>
      <c r="P213" s="77" t="str">
        <f>Données_ATB!BR212</f>
        <v>Sulfamides</v>
      </c>
      <c r="Q213" s="78" t="str">
        <f>Données_ATB!BS212</f>
        <v>Trimethoprime</v>
      </c>
      <c r="R213" s="79" t="str">
        <f>Données_ATB!BT212</f>
        <v/>
      </c>
      <c r="S213" s="78"/>
      <c r="T213" s="78"/>
      <c r="U213" s="77" t="str">
        <f ca="1"/>
        <v>DUOPRIM</v>
      </c>
      <c r="V213" s="79" t="e">
        <f ca="1"/>
        <v>#N/A</v>
      </c>
      <c r="W213" s="102"/>
      <c r="X213" s="8"/>
      <c r="Y213" s="8"/>
      <c r="Z213" s="8"/>
      <c r="AA213" s="8"/>
      <c r="AB213" s="102"/>
      <c r="AC213" s="8"/>
      <c r="AD213" s="8"/>
      <c r="AE213" s="8"/>
      <c r="AF213" s="8"/>
      <c r="AG213" s="8"/>
      <c r="AH213" s="8"/>
      <c r="AI213" s="8"/>
      <c r="AJ213" s="8"/>
      <c r="AK213" s="8"/>
      <c r="AL213" s="8"/>
      <c r="AM213" s="8"/>
      <c r="AN213" s="8"/>
      <c r="AO213" s="8"/>
      <c r="AP213" s="8"/>
      <c r="AQ213" s="8"/>
      <c r="AR213" s="8"/>
      <c r="AS213" s="8"/>
      <c r="AT213" s="97"/>
      <c r="AV213" s="56"/>
      <c r="AW213" s="8"/>
      <c r="AX213" s="8"/>
      <c r="AY213" s="8"/>
      <c r="AZ213" s="8"/>
      <c r="BA213" s="8"/>
      <c r="BB213" s="8"/>
      <c r="BC213" s="8"/>
      <c r="BD213" s="102" t="str">
        <f t="shared" si="124"/>
        <v/>
      </c>
      <c r="BE213" s="56" t="str">
        <f t="shared" si="125"/>
        <v>DUOPRIM</v>
      </c>
      <c r="BF213" s="204" t="e">
        <f>IF(IF(BN$2="Catégorie",IF(BN$3="Toutes",SUMIFS('Étape 1 - à remplir'!$F$31:$F$400,'Étape 1 - à remplir'!$E$31:$E$400,MASQ2!BE213,'Étape 1 - à remplir'!$G$31:$G$400,"lots"),SUMIFS('Étape 1 - à remplir'!$F$31:$F$400,'Étape 1 - à remplir'!$E$31:$E$400,MASQ2!BE213,'Étape 1 - à remplir'!$C$31:$C$400,BN$3)),IF(BN$2="Âge",IF(BN$3="Tous",SUMIFS('Étape 1 - à remplir'!$F$31:$F$400,'Étape 1 - à remplir'!$E$31:$E$400,MASQ2!BE213,'Étape 1 - à remplir'!$G$31:$G$400,"lots"),SUMIFS('Étape 1 - à remplir'!$F$31:$F$400,'Étape 1 - à remplir'!$E$31:$E$400,MASQ2!BE213,'Étape 1 - à remplir'!$P$31:$P$400,BN$3,'Étape 1 - à remplir'!$G$31:$G$400,"lots")),IF(BN$2="Atelier",IF(BN$3="Tous",SUMIFS('Étape 1 - à remplir'!$F$31:$F$400,'Étape 1 - à remplir'!$E$31:$E$400,MASQ2!BE213,'Étape 1 - à remplir'!$G$31:$G$400,"lots"),SUMIFS('Étape 1 - à remplir'!$F$31:$F$400,'Étape 1 - à remplir'!$E$31:$E$400,MASQ2!BE213,'Étape 1 - à remplir'!$O$31:$O$400,BN$3,'Étape 1 - à remplir'!$G$31:$G$400,"lots")),IF(BN$2="Espèce",IF(BN$3="Tous",SUMIFS('Étape 1 - à remplir'!$F$31:$F$400,'Étape 1 - à remplir'!$E$31:$E$400,MASQ2!BE213,'Étape 1 - à remplir'!$G$31:$G$400,"lots"),SUMIFS('Étape 1 - à remplir'!$F$31:$F$400,'Étape 1 - à remplir'!$E$31:$E$400,MASQ2!BE213,'Étape 1 - à remplir'!$N$31:$N$400,BN$3,'Étape 1 - à remplir'!$G$31:$G$400,"lots"))))))=0,NA(),IF(BN$2="Catégorie",IF(BN$3="Toutes",SUMIFS('Étape 1 - à remplir'!$F$31:$F$400,'Étape 1 - à remplir'!$E$31:$E$400,MASQ2!BE213,'Étape 1 - à remplir'!$G$31:$G$400,"lots"),SUMIFS('Étape 1 - à remplir'!$F$31:$F$400,'Étape 1 - à remplir'!$E$31:$E$400,MASQ2!BE213,'Étape 1 - à remplir'!$C$31:$C$400,BN$3)),IF(BN$2="Âge",IF(BN$3="Tous",SUMIFS('Étape 1 - à remplir'!$F$31:$F$400,'Étape 1 - à remplir'!$E$31:$E$400,MASQ2!BE213,'Étape 1 - à remplir'!$G$31:$G$400,"lots"),SUMIFS('Étape 1 - à remplir'!$F$31:$F$400,'Étape 1 - à remplir'!$E$31:$E$400,MASQ2!BE213,'Étape 1 - à remplir'!$P$31:$P$400,BN$3,'Étape 1 - à remplir'!$G$31:$G$400,"lots")),IF(BN$2="Atelier",IF(BN$3="Tous",SUMIFS('Étape 1 - à remplir'!$F$31:$F$400,'Étape 1 - à remplir'!$E$31:$E$400,MASQ2!BE213,'Étape 1 - à remplir'!$G$31:$G$400,"lots"),SUMIFS('Étape 1 - à remplir'!$F$31:$F$400,'Étape 1 - à remplir'!$E$31:$E$400,MASQ2!BE213,'Étape 1 - à remplir'!$O$31:$O$400,BN$3,'Étape 1 - à remplir'!$G$31:$G$400,"lots")),IF(BN$2="Espèce",IF(BN$3="Tous",SUMIFS('Étape 1 - à remplir'!$F$31:$F$400,'Étape 1 - à remplir'!$E$31:$E$400,MASQ2!BE213,'Étape 1 - à remplir'!$G$31:$G$400,"lots"),SUMIFS('Étape 1 - à remplir'!$F$31:$F$400,'Étape 1 - à remplir'!$E$31:$E$400,MASQ2!BE213,'Étape 1 - à remplir'!$N$31:$N$400,BN$3,'Étape 1 - à remplir'!$G$31:$G$400,"lots")))))))</f>
        <v>#N/A</v>
      </c>
      <c r="BG213" s="204">
        <f t="shared" si="140"/>
        <v>0</v>
      </c>
      <c r="BH213" s="204" t="str">
        <f t="shared" si="126"/>
        <v>Sulfadoxine</v>
      </c>
      <c r="BI213" s="204" t="str">
        <f t="shared" si="127"/>
        <v>Triméthoprime</v>
      </c>
      <c r="BJ213" s="204" t="str">
        <f t="shared" si="128"/>
        <v/>
      </c>
      <c r="BK213" s="204" t="str">
        <f t="shared" si="129"/>
        <v>Sulfamides</v>
      </c>
      <c r="BL213" s="204" t="str">
        <f t="shared" si="130"/>
        <v>Trimethoprime</v>
      </c>
      <c r="BM213" s="97" t="str">
        <f t="shared" si="131"/>
        <v/>
      </c>
      <c r="BN213" s="78"/>
      <c r="BO213" s="78"/>
      <c r="BP213" s="77" t="str">
        <f ca="1"/>
        <v>DUOPRIM</v>
      </c>
      <c r="BQ213" s="79" t="e">
        <f ca="1"/>
        <v>#N/A</v>
      </c>
      <c r="BR213" s="102"/>
      <c r="BS213" s="8"/>
      <c r="BT213" s="8"/>
      <c r="BU213" s="8"/>
      <c r="BV213" s="8"/>
      <c r="BW213" s="8"/>
      <c r="BX213" s="8"/>
      <c r="BY213" s="8"/>
      <c r="BZ213" s="8"/>
      <c r="CA213" s="8"/>
      <c r="CB213" s="8"/>
      <c r="CC213" s="8"/>
      <c r="CD213" s="8"/>
      <c r="CE213" s="8"/>
      <c r="CF213" s="8"/>
      <c r="CG213" s="8"/>
      <c r="CH213" s="8"/>
      <c r="CI213" s="8"/>
      <c r="CJ213" s="8"/>
      <c r="CK213" s="8"/>
      <c r="CL213" s="8"/>
      <c r="CM213" s="8"/>
      <c r="CN213" s="8"/>
      <c r="CO213" s="97"/>
      <c r="CQ213" s="56"/>
      <c r="CR213" s="8"/>
      <c r="CS213" s="8"/>
      <c r="CT213" s="8"/>
      <c r="CU213" s="8"/>
      <c r="CV213" s="8"/>
      <c r="CW213" s="8"/>
      <c r="CX213" s="8"/>
      <c r="CY213" s="102" t="str">
        <f t="shared" si="132"/>
        <v/>
      </c>
      <c r="CZ213" s="56" t="str">
        <f t="shared" si="133"/>
        <v>DUOPRIM</v>
      </c>
      <c r="DA213" s="204" t="e">
        <f>IF(IF(DI$2="Catégorie",IF(DI$3="Toutes",SUMIFS('Étape 1 - à remplir'!$F$31:$F$400,'Étape 1 - à remplir'!$E$31:$E$400,MASQ2!CZ213,'Étape 1 - à remplir'!$G$31:$G$400,"kg"),SUMIFS('Étape 1 - à remplir'!$F$31:$F$400,'Étape 1 - à remplir'!$E$31:$E$400,MASQ2!CZ213,'Étape 1 - à remplir'!$C$31:$C$400,DI$3)),IF(DI$2="Âge",IF(DI$3="Tous",SUMIFS('Étape 1 - à remplir'!$F$31:$F$400,'Étape 1 - à remplir'!$E$31:$E$400,MASQ2!CZ213,'Étape 1 - à remplir'!$G$31:$G$400,"kg"),SUMIFS('Étape 1 - à remplir'!$F$31:$F$400,'Étape 1 - à remplir'!$E$31:$E$400,MASQ2!CZ213,'Étape 1 - à remplir'!$P$31:$P$400,DI$3,'Étape 1 - à remplir'!$G$31:$G$400,"kg")),IF(DI$2="Atelier",IF(DI$3="Tous",SUMIFS('Étape 1 - à remplir'!$F$31:$F$400,'Étape 1 - à remplir'!$E$31:$E$400,MASQ2!CZ213,'Étape 1 - à remplir'!$G$31:$G$400,"kg"),SUMIFS('Étape 1 - à remplir'!$F$31:$F$400,'Étape 1 - à remplir'!$E$31:$E$400,MASQ2!CZ213,'Étape 1 - à remplir'!$O$31:$O$400,DI$3,'Étape 1 - à remplir'!$G$31:$G$400,"kg")),IF(DI$2="Espèce",IF(DI$3="Tous",SUMIFS('Étape 1 - à remplir'!$F$31:$F$400,'Étape 1 - à remplir'!$E$31:$E$400,MASQ2!CZ213,'Étape 1 - à remplir'!$G$31:$G$400,"kg"),SUMIFS('Étape 1 - à remplir'!$F$31:$F$400,'Étape 1 - à remplir'!$E$31:$E$400,MASQ2!CZ213,'Étape 1 - à remplir'!$N$31:$N$400,DI$3,'Étape 1 - à remplir'!$G$31:$G$400,"kg"))))))=0,NA(),IF(DI$2="Catégorie",IF(DI$3="Toutes",SUMIFS('Étape 1 - à remplir'!$F$31:$F$400,'Étape 1 - à remplir'!$E$31:$E$400,MASQ2!CZ213,'Étape 1 - à remplir'!$G$31:$G$400,"kg"),SUMIFS('Étape 1 - à remplir'!$F$31:$F$400,'Étape 1 - à remplir'!$E$31:$E$400,MASQ2!CZ213,'Étape 1 - à remplir'!$C$31:$C$400,DI$3)),IF(DI$2="Âge",IF(DI$3="Tous",SUMIFS('Étape 1 - à remplir'!$F$31:$F$400,'Étape 1 - à remplir'!$E$31:$E$400,MASQ2!CZ213,'Étape 1 - à remplir'!$G$31:$G$400,"kg"),SUMIFS('Étape 1 - à remplir'!$F$31:$F$400,'Étape 1 - à remplir'!$E$31:$E$400,MASQ2!CZ213,'Étape 1 - à remplir'!$P$31:$P$400,DI$3,'Étape 1 - à remplir'!$G$31:$G$400,"kg")),IF(DI$2="Atelier",IF(DI$3="Tous",SUMIFS('Étape 1 - à remplir'!$F$31:$F$400,'Étape 1 - à remplir'!$E$31:$E$400,MASQ2!CZ213,'Étape 1 - à remplir'!$G$31:$G$400,"kg"),SUMIFS('Étape 1 - à remplir'!$F$31:$F$400,'Étape 1 - à remplir'!$E$31:$E$400,MASQ2!CZ213,'Étape 1 - à remplir'!$O$31:$O$400,DI$3,'Étape 1 - à remplir'!$G$31:$G$400,"kg")),IF(DI$2="Espèce",IF(DI$3="Tous",SUMIFS('Étape 1 - à remplir'!$F$31:$F$400,'Étape 1 - à remplir'!$E$31:$E$400,MASQ2!CZ213,'Étape 1 - à remplir'!$G$31:$G$400,"kg"),SUMIFS('Étape 1 - à remplir'!$F$31:$F$400,'Étape 1 - à remplir'!$E$31:$E$400,MASQ2!CZ213,'Étape 1 - à remplir'!$N$31:$N$400,DI$3,'Étape 1 - à remplir'!$G$31:$G$400,"kg")))))))</f>
        <v>#N/A</v>
      </c>
      <c r="DB213" s="104">
        <f t="shared" si="141"/>
        <v>0</v>
      </c>
      <c r="DC213" s="204" t="str">
        <f t="shared" si="134"/>
        <v>Sulfadoxine</v>
      </c>
      <c r="DD213" s="204" t="str">
        <f t="shared" si="135"/>
        <v>Triméthoprime</v>
      </c>
      <c r="DE213" s="204" t="str">
        <f t="shared" si="136"/>
        <v/>
      </c>
      <c r="DF213" s="204" t="str">
        <f t="shared" si="137"/>
        <v>Sulfamides</v>
      </c>
      <c r="DG213" s="204" t="str">
        <f t="shared" si="138"/>
        <v>Trimethoprime</v>
      </c>
      <c r="DH213" s="97" t="str">
        <f t="shared" si="139"/>
        <v/>
      </c>
      <c r="DI213" s="78"/>
      <c r="DJ213" s="78"/>
      <c r="DK213" s="77" t="str">
        <f ca="1"/>
        <v>DUOPRIM</v>
      </c>
      <c r="DL213" s="79" t="e">
        <f ca="1"/>
        <v>#N/A</v>
      </c>
      <c r="DM213" s="102"/>
      <c r="DN213" s="8"/>
      <c r="DO213" s="8"/>
      <c r="DP213" s="8"/>
      <c r="DQ213" s="8"/>
      <c r="DR213" s="8"/>
      <c r="DS213" s="8"/>
      <c r="DT213" s="8"/>
      <c r="DU213" s="8"/>
      <c r="DV213" s="8"/>
      <c r="DW213" s="8"/>
      <c r="DX213" s="8"/>
      <c r="DY213" s="8"/>
      <c r="DZ213" s="8"/>
      <c r="EA213" s="8"/>
      <c r="EB213" s="8"/>
      <c r="EC213" s="8"/>
      <c r="ED213" s="8"/>
      <c r="EE213" s="8"/>
      <c r="EF213" s="8"/>
      <c r="EG213" s="8"/>
      <c r="EH213" s="8"/>
      <c r="EI213" s="8"/>
      <c r="EJ213" s="97"/>
    </row>
    <row r="214" spans="1:140" x14ac:dyDescent="0.25">
      <c r="A214" s="56"/>
      <c r="B214" s="8"/>
      <c r="C214" s="8"/>
      <c r="D214" s="8"/>
      <c r="E214" s="8"/>
      <c r="F214" s="8"/>
      <c r="G214" s="8"/>
      <c r="H214" s="8"/>
      <c r="I214" s="102" t="str">
        <f>INDEX(Données_ATB!BE:BV,MATCH(MASQ2!J214,Données_ATB!BE:BE,0),18)</f>
        <v/>
      </c>
      <c r="J214" s="77" t="str">
        <f>Données_ATB!BE213</f>
        <v>DUPHACYCLINE LA</v>
      </c>
      <c r="K214" s="204" t="e">
        <f>IF(IF(S$2="Catégorie",IF(S$3="Toutes",SUMIFS('Étape 1 - à remplir'!$F$31:$F$400,'Étape 1 - à remplir'!$E$31:$E$400,MASQ2!J214,'Étape 1 - à remplir'!$G$31:$G$400,"animaux"),SUMIFS('Étape 1 - à remplir'!$F$31:$F$400,'Étape 1 - à remplir'!$E$31:$E$400,MASQ2!J214,'Étape 1 - à remplir'!$C$31:$C$400,S$3)),IF(S$2="Âge",IF(S$3="Tous",SUMIFS('Étape 1 - à remplir'!$F$31:$F$400,'Étape 1 - à remplir'!$E$31:$E$400,MASQ2!J214,'Étape 1 - à remplir'!$G$31:$G$400,"animaux"),SUMIFS('Étape 1 - à remplir'!$F$31:$F$400,'Étape 1 - à remplir'!$E$31:$E$400,MASQ2!J214,'Étape 1 - à remplir'!$P$31:$P$400,S$3)),IF(S$2="Atelier",IF(S$3="Tous",SUMIFS('Étape 1 - à remplir'!$F$31:$F$400,'Étape 1 - à remplir'!$E$31:$E$400,MASQ2!J214,'Étape 1 - à remplir'!$G$31:$G$400,"animaux"),SUMIFS('Étape 1 - à remplir'!$F$31:$F$400,'Étape 1 - à remplir'!$E$31:$E$400,MASQ2!J214,'Étape 1 - à remplir'!$O$31:$O$400,S$3)),IF(S$2="Espèce",IF(S$3="Tous",SUMIFS('Étape 1 - à remplir'!$F$31:$F$400,'Étape 1 - à remplir'!$E$31:$E$400,MASQ2!J214,'Étape 1 - à remplir'!$G$31:$G$400,"animaux"),SUMIFS('Étape 1 - à remplir'!$F$31:$F$400,'Étape 1 - à remplir'!$E$31:$E$400,MASQ2!J214,'Étape 1 - à remplir'!$N$31:$N$400,S$3))))))=0,NA(),IF(S$2="Catégorie",IF(S$3="Toutes",SUMIFS('Étape 1 - à remplir'!$F$31:$F$400,'Étape 1 - à remplir'!$E$31:$E$400,MASQ2!J214,'Étape 1 - à remplir'!$G$31:$G$400,"animaux"),SUMIFS('Étape 1 - à remplir'!$F$31:$F$400,'Étape 1 - à remplir'!$E$31:$E$400,MASQ2!J214,'Étape 1 - à remplir'!$C$31:$C$400,S$3)),IF(S$2="Âge",IF(S$3="Tous",SUMIFS('Étape 1 - à remplir'!$F$31:$F$400,'Étape 1 - à remplir'!$E$31:$E$400,MASQ2!J214,'Étape 1 - à remplir'!$G$31:$G$400,"animaux"),SUMIFS('Étape 1 - à remplir'!$F$31:$F$400,'Étape 1 - à remplir'!$E$31:$E$400,MASQ2!J214,'Étape 1 - à remplir'!$P$31:$P$400,S$3)),IF(S$2="Atelier",IF(S$3="Tous",SUMIFS('Étape 1 - à remplir'!$F$31:$F$400,'Étape 1 - à remplir'!$E$31:$E$400,MASQ2!J214,'Étape 1 - à remplir'!$G$31:$G$400,"animaux"),SUMIFS('Étape 1 - à remplir'!$F$31:$F$400,'Étape 1 - à remplir'!$E$31:$E$400,MASQ2!J214,'Étape 1 - à remplir'!$O$31:$O$400,S$3)),IF(S$2="Espèce",IF(S$3="Tous",SUMIFS('Étape 1 - à remplir'!$F$31:$F$400,'Étape 1 - à remplir'!$E$31:$E$400,MASQ2!J214,'Étape 1 - à remplir'!$G$31:$G$400,"animaux"),SUMIFS('Étape 1 - à remplir'!$F$31:$F$400,'Étape 1 - à remplir'!$E$31:$E$400,MASQ2!J214,'Étape 1 - à remplir'!$N$31:$N$400,S$3)))))))</f>
        <v>#N/A</v>
      </c>
      <c r="L214" s="97">
        <f t="shared" si="142"/>
        <v>0</v>
      </c>
      <c r="M214" s="56" t="str">
        <f>Données_ATB!BN213</f>
        <v>Oxytétracycline</v>
      </c>
      <c r="N214" s="204" t="str">
        <f>Données_ATB!BO213</f>
        <v/>
      </c>
      <c r="O214" s="97" t="str">
        <f>Données_ATB!BP213</f>
        <v/>
      </c>
      <c r="P214" s="77" t="str">
        <f>Données_ATB!BR213</f>
        <v>Tetracyclines</v>
      </c>
      <c r="Q214" s="78" t="str">
        <f>Données_ATB!BS213</f>
        <v/>
      </c>
      <c r="R214" s="79" t="str">
        <f>Données_ATB!BT213</f>
        <v/>
      </c>
      <c r="S214" s="78"/>
      <c r="T214" s="78"/>
      <c r="U214" s="77" t="str">
        <f ca="1"/>
        <v>DUPHACYCLINE LA</v>
      </c>
      <c r="V214" s="79" t="e">
        <f ca="1"/>
        <v>#N/A</v>
      </c>
      <c r="W214" s="102"/>
      <c r="X214" s="8"/>
      <c r="Y214" s="8"/>
      <c r="Z214" s="8"/>
      <c r="AA214" s="8"/>
      <c r="AB214" s="102"/>
      <c r="AC214" s="8"/>
      <c r="AD214" s="8"/>
      <c r="AE214" s="8"/>
      <c r="AF214" s="8"/>
      <c r="AG214" s="8"/>
      <c r="AH214" s="8"/>
      <c r="AI214" s="8"/>
      <c r="AJ214" s="8"/>
      <c r="AK214" s="8"/>
      <c r="AL214" s="8"/>
      <c r="AM214" s="8"/>
      <c r="AN214" s="8"/>
      <c r="AO214" s="8"/>
      <c r="AP214" s="8"/>
      <c r="AQ214" s="8"/>
      <c r="AR214" s="8"/>
      <c r="AS214" s="8"/>
      <c r="AT214" s="97"/>
      <c r="AV214" s="56"/>
      <c r="AW214" s="8"/>
      <c r="AX214" s="8"/>
      <c r="AY214" s="8"/>
      <c r="AZ214" s="8"/>
      <c r="BA214" s="8"/>
      <c r="BB214" s="8"/>
      <c r="BC214" s="8"/>
      <c r="BD214" s="102" t="str">
        <f t="shared" si="124"/>
        <v/>
      </c>
      <c r="BE214" s="56" t="str">
        <f t="shared" si="125"/>
        <v>DUPHACYCLINE LA</v>
      </c>
      <c r="BF214" s="204" t="e">
        <f>IF(IF(BN$2="Catégorie",IF(BN$3="Toutes",SUMIFS('Étape 1 - à remplir'!$F$31:$F$400,'Étape 1 - à remplir'!$E$31:$E$400,MASQ2!BE214,'Étape 1 - à remplir'!$G$31:$G$400,"lots"),SUMIFS('Étape 1 - à remplir'!$F$31:$F$400,'Étape 1 - à remplir'!$E$31:$E$400,MASQ2!BE214,'Étape 1 - à remplir'!$C$31:$C$400,BN$3)),IF(BN$2="Âge",IF(BN$3="Tous",SUMIFS('Étape 1 - à remplir'!$F$31:$F$400,'Étape 1 - à remplir'!$E$31:$E$400,MASQ2!BE214,'Étape 1 - à remplir'!$G$31:$G$400,"lots"),SUMIFS('Étape 1 - à remplir'!$F$31:$F$400,'Étape 1 - à remplir'!$E$31:$E$400,MASQ2!BE214,'Étape 1 - à remplir'!$P$31:$P$400,BN$3,'Étape 1 - à remplir'!$G$31:$G$400,"lots")),IF(BN$2="Atelier",IF(BN$3="Tous",SUMIFS('Étape 1 - à remplir'!$F$31:$F$400,'Étape 1 - à remplir'!$E$31:$E$400,MASQ2!BE214,'Étape 1 - à remplir'!$G$31:$G$400,"lots"),SUMIFS('Étape 1 - à remplir'!$F$31:$F$400,'Étape 1 - à remplir'!$E$31:$E$400,MASQ2!BE214,'Étape 1 - à remplir'!$O$31:$O$400,BN$3,'Étape 1 - à remplir'!$G$31:$G$400,"lots")),IF(BN$2="Espèce",IF(BN$3="Tous",SUMIFS('Étape 1 - à remplir'!$F$31:$F$400,'Étape 1 - à remplir'!$E$31:$E$400,MASQ2!BE214,'Étape 1 - à remplir'!$G$31:$G$400,"lots"),SUMIFS('Étape 1 - à remplir'!$F$31:$F$400,'Étape 1 - à remplir'!$E$31:$E$400,MASQ2!BE214,'Étape 1 - à remplir'!$N$31:$N$400,BN$3,'Étape 1 - à remplir'!$G$31:$G$400,"lots"))))))=0,NA(),IF(BN$2="Catégorie",IF(BN$3="Toutes",SUMIFS('Étape 1 - à remplir'!$F$31:$F$400,'Étape 1 - à remplir'!$E$31:$E$400,MASQ2!BE214,'Étape 1 - à remplir'!$G$31:$G$400,"lots"),SUMIFS('Étape 1 - à remplir'!$F$31:$F$400,'Étape 1 - à remplir'!$E$31:$E$400,MASQ2!BE214,'Étape 1 - à remplir'!$C$31:$C$400,BN$3)),IF(BN$2="Âge",IF(BN$3="Tous",SUMIFS('Étape 1 - à remplir'!$F$31:$F$400,'Étape 1 - à remplir'!$E$31:$E$400,MASQ2!BE214,'Étape 1 - à remplir'!$G$31:$G$400,"lots"),SUMIFS('Étape 1 - à remplir'!$F$31:$F$400,'Étape 1 - à remplir'!$E$31:$E$400,MASQ2!BE214,'Étape 1 - à remplir'!$P$31:$P$400,BN$3,'Étape 1 - à remplir'!$G$31:$G$400,"lots")),IF(BN$2="Atelier",IF(BN$3="Tous",SUMIFS('Étape 1 - à remplir'!$F$31:$F$400,'Étape 1 - à remplir'!$E$31:$E$400,MASQ2!BE214,'Étape 1 - à remplir'!$G$31:$G$400,"lots"),SUMIFS('Étape 1 - à remplir'!$F$31:$F$400,'Étape 1 - à remplir'!$E$31:$E$400,MASQ2!BE214,'Étape 1 - à remplir'!$O$31:$O$400,BN$3,'Étape 1 - à remplir'!$G$31:$G$400,"lots")),IF(BN$2="Espèce",IF(BN$3="Tous",SUMIFS('Étape 1 - à remplir'!$F$31:$F$400,'Étape 1 - à remplir'!$E$31:$E$400,MASQ2!BE214,'Étape 1 - à remplir'!$G$31:$G$400,"lots"),SUMIFS('Étape 1 - à remplir'!$F$31:$F$400,'Étape 1 - à remplir'!$E$31:$E$400,MASQ2!BE214,'Étape 1 - à remplir'!$N$31:$N$400,BN$3,'Étape 1 - à remplir'!$G$31:$G$400,"lots")))))))</f>
        <v>#N/A</v>
      </c>
      <c r="BG214" s="204">
        <f t="shared" si="140"/>
        <v>0</v>
      </c>
      <c r="BH214" s="204" t="str">
        <f t="shared" si="126"/>
        <v>Oxytétracycline</v>
      </c>
      <c r="BI214" s="204" t="str">
        <f t="shared" si="127"/>
        <v/>
      </c>
      <c r="BJ214" s="204" t="str">
        <f t="shared" si="128"/>
        <v/>
      </c>
      <c r="BK214" s="204" t="str">
        <f t="shared" si="129"/>
        <v>Tetracyclines</v>
      </c>
      <c r="BL214" s="204" t="str">
        <f t="shared" si="130"/>
        <v/>
      </c>
      <c r="BM214" s="97" t="str">
        <f t="shared" si="131"/>
        <v/>
      </c>
      <c r="BN214" s="78"/>
      <c r="BO214" s="78"/>
      <c r="BP214" s="77" t="str">
        <f ca="1"/>
        <v>DUPHACYCLINE LA</v>
      </c>
      <c r="BQ214" s="79" t="e">
        <f ca="1"/>
        <v>#N/A</v>
      </c>
      <c r="BR214" s="102"/>
      <c r="BS214" s="8"/>
      <c r="BT214" s="8"/>
      <c r="BU214" s="8"/>
      <c r="BV214" s="8"/>
      <c r="BW214" s="8"/>
      <c r="BX214" s="8"/>
      <c r="BY214" s="8"/>
      <c r="BZ214" s="8"/>
      <c r="CA214" s="8"/>
      <c r="CB214" s="8"/>
      <c r="CC214" s="8"/>
      <c r="CD214" s="8"/>
      <c r="CE214" s="8"/>
      <c r="CF214" s="8"/>
      <c r="CG214" s="8"/>
      <c r="CH214" s="8"/>
      <c r="CI214" s="8"/>
      <c r="CJ214" s="8"/>
      <c r="CK214" s="8"/>
      <c r="CL214" s="8"/>
      <c r="CM214" s="8"/>
      <c r="CN214" s="8"/>
      <c r="CO214" s="97"/>
      <c r="CQ214" s="56"/>
      <c r="CR214" s="8"/>
      <c r="CS214" s="8"/>
      <c r="CT214" s="8"/>
      <c r="CU214" s="8"/>
      <c r="CV214" s="8"/>
      <c r="CW214" s="8"/>
      <c r="CX214" s="8"/>
      <c r="CY214" s="102" t="str">
        <f t="shared" si="132"/>
        <v/>
      </c>
      <c r="CZ214" s="56" t="str">
        <f t="shared" si="133"/>
        <v>DUPHACYCLINE LA</v>
      </c>
      <c r="DA214" s="204" t="e">
        <f>IF(IF(DI$2="Catégorie",IF(DI$3="Toutes",SUMIFS('Étape 1 - à remplir'!$F$31:$F$400,'Étape 1 - à remplir'!$E$31:$E$400,MASQ2!CZ214,'Étape 1 - à remplir'!$G$31:$G$400,"kg"),SUMIFS('Étape 1 - à remplir'!$F$31:$F$400,'Étape 1 - à remplir'!$E$31:$E$400,MASQ2!CZ214,'Étape 1 - à remplir'!$C$31:$C$400,DI$3)),IF(DI$2="Âge",IF(DI$3="Tous",SUMIFS('Étape 1 - à remplir'!$F$31:$F$400,'Étape 1 - à remplir'!$E$31:$E$400,MASQ2!CZ214,'Étape 1 - à remplir'!$G$31:$G$400,"kg"),SUMIFS('Étape 1 - à remplir'!$F$31:$F$400,'Étape 1 - à remplir'!$E$31:$E$400,MASQ2!CZ214,'Étape 1 - à remplir'!$P$31:$P$400,DI$3,'Étape 1 - à remplir'!$G$31:$G$400,"kg")),IF(DI$2="Atelier",IF(DI$3="Tous",SUMIFS('Étape 1 - à remplir'!$F$31:$F$400,'Étape 1 - à remplir'!$E$31:$E$400,MASQ2!CZ214,'Étape 1 - à remplir'!$G$31:$G$400,"kg"),SUMIFS('Étape 1 - à remplir'!$F$31:$F$400,'Étape 1 - à remplir'!$E$31:$E$400,MASQ2!CZ214,'Étape 1 - à remplir'!$O$31:$O$400,DI$3,'Étape 1 - à remplir'!$G$31:$G$400,"kg")),IF(DI$2="Espèce",IF(DI$3="Tous",SUMIFS('Étape 1 - à remplir'!$F$31:$F$400,'Étape 1 - à remplir'!$E$31:$E$400,MASQ2!CZ214,'Étape 1 - à remplir'!$G$31:$G$400,"kg"),SUMIFS('Étape 1 - à remplir'!$F$31:$F$400,'Étape 1 - à remplir'!$E$31:$E$400,MASQ2!CZ214,'Étape 1 - à remplir'!$N$31:$N$400,DI$3,'Étape 1 - à remplir'!$G$31:$G$400,"kg"))))))=0,NA(),IF(DI$2="Catégorie",IF(DI$3="Toutes",SUMIFS('Étape 1 - à remplir'!$F$31:$F$400,'Étape 1 - à remplir'!$E$31:$E$400,MASQ2!CZ214,'Étape 1 - à remplir'!$G$31:$G$400,"kg"),SUMIFS('Étape 1 - à remplir'!$F$31:$F$400,'Étape 1 - à remplir'!$E$31:$E$400,MASQ2!CZ214,'Étape 1 - à remplir'!$C$31:$C$400,DI$3)),IF(DI$2="Âge",IF(DI$3="Tous",SUMIFS('Étape 1 - à remplir'!$F$31:$F$400,'Étape 1 - à remplir'!$E$31:$E$400,MASQ2!CZ214,'Étape 1 - à remplir'!$G$31:$G$400,"kg"),SUMIFS('Étape 1 - à remplir'!$F$31:$F$400,'Étape 1 - à remplir'!$E$31:$E$400,MASQ2!CZ214,'Étape 1 - à remplir'!$P$31:$P$400,DI$3,'Étape 1 - à remplir'!$G$31:$G$400,"kg")),IF(DI$2="Atelier",IF(DI$3="Tous",SUMIFS('Étape 1 - à remplir'!$F$31:$F$400,'Étape 1 - à remplir'!$E$31:$E$400,MASQ2!CZ214,'Étape 1 - à remplir'!$G$31:$G$400,"kg"),SUMIFS('Étape 1 - à remplir'!$F$31:$F$400,'Étape 1 - à remplir'!$E$31:$E$400,MASQ2!CZ214,'Étape 1 - à remplir'!$O$31:$O$400,DI$3,'Étape 1 - à remplir'!$G$31:$G$400,"kg")),IF(DI$2="Espèce",IF(DI$3="Tous",SUMIFS('Étape 1 - à remplir'!$F$31:$F$400,'Étape 1 - à remplir'!$E$31:$E$400,MASQ2!CZ214,'Étape 1 - à remplir'!$G$31:$G$400,"kg"),SUMIFS('Étape 1 - à remplir'!$F$31:$F$400,'Étape 1 - à remplir'!$E$31:$E$400,MASQ2!CZ214,'Étape 1 - à remplir'!$N$31:$N$400,DI$3,'Étape 1 - à remplir'!$G$31:$G$400,"kg")))))))</f>
        <v>#N/A</v>
      </c>
      <c r="DB214" s="104">
        <f t="shared" si="141"/>
        <v>0</v>
      </c>
      <c r="DC214" s="204" t="str">
        <f t="shared" si="134"/>
        <v>Oxytétracycline</v>
      </c>
      <c r="DD214" s="204" t="str">
        <f t="shared" si="135"/>
        <v/>
      </c>
      <c r="DE214" s="204" t="str">
        <f t="shared" si="136"/>
        <v/>
      </c>
      <c r="DF214" s="204" t="str">
        <f t="shared" si="137"/>
        <v>Tetracyclines</v>
      </c>
      <c r="DG214" s="204" t="str">
        <f t="shared" si="138"/>
        <v/>
      </c>
      <c r="DH214" s="97" t="str">
        <f t="shared" si="139"/>
        <v/>
      </c>
      <c r="DI214" s="78"/>
      <c r="DJ214" s="78"/>
      <c r="DK214" s="77" t="str">
        <f ca="1"/>
        <v>DUPHACYCLINE LA</v>
      </c>
      <c r="DL214" s="79" t="e">
        <f ca="1"/>
        <v>#N/A</v>
      </c>
      <c r="DM214" s="102"/>
      <c r="DN214" s="8"/>
      <c r="DO214" s="8"/>
      <c r="DP214" s="8"/>
      <c r="DQ214" s="8"/>
      <c r="DR214" s="8"/>
      <c r="DS214" s="8"/>
      <c r="DT214" s="8"/>
      <c r="DU214" s="8"/>
      <c r="DV214" s="8"/>
      <c r="DW214" s="8"/>
      <c r="DX214" s="8"/>
      <c r="DY214" s="8"/>
      <c r="DZ214" s="8"/>
      <c r="EA214" s="8"/>
      <c r="EB214" s="8"/>
      <c r="EC214" s="8"/>
      <c r="ED214" s="8"/>
      <c r="EE214" s="8"/>
      <c r="EF214" s="8"/>
      <c r="EG214" s="8"/>
      <c r="EH214" s="8"/>
      <c r="EI214" s="8"/>
      <c r="EJ214" s="97"/>
    </row>
    <row r="215" spans="1:140" x14ac:dyDescent="0.25">
      <c r="A215" s="56"/>
      <c r="B215" s="8"/>
      <c r="C215" s="8"/>
      <c r="D215" s="8"/>
      <c r="E215" s="8"/>
      <c r="F215" s="8"/>
      <c r="G215" s="8"/>
      <c r="H215" s="8"/>
      <c r="I215" s="102" t="str">
        <f>INDEX(Données_ATB!BE:BV,MATCH(MASQ2!J215,Données_ATB!BE:BE,0),18)</f>
        <v/>
      </c>
      <c r="J215" s="77" t="str">
        <f>Données_ATB!BE214</f>
        <v>DUPHAMOX LA</v>
      </c>
      <c r="K215" s="204" t="e">
        <f>IF(IF(S$2="Catégorie",IF(S$3="Toutes",SUMIFS('Étape 1 - à remplir'!$F$31:$F$400,'Étape 1 - à remplir'!$E$31:$E$400,MASQ2!J215,'Étape 1 - à remplir'!$G$31:$G$400,"animaux"),SUMIFS('Étape 1 - à remplir'!$F$31:$F$400,'Étape 1 - à remplir'!$E$31:$E$400,MASQ2!J215,'Étape 1 - à remplir'!$C$31:$C$400,S$3)),IF(S$2="Âge",IF(S$3="Tous",SUMIFS('Étape 1 - à remplir'!$F$31:$F$400,'Étape 1 - à remplir'!$E$31:$E$400,MASQ2!J215,'Étape 1 - à remplir'!$G$31:$G$400,"animaux"),SUMIFS('Étape 1 - à remplir'!$F$31:$F$400,'Étape 1 - à remplir'!$E$31:$E$400,MASQ2!J215,'Étape 1 - à remplir'!$P$31:$P$400,S$3)),IF(S$2="Atelier",IF(S$3="Tous",SUMIFS('Étape 1 - à remplir'!$F$31:$F$400,'Étape 1 - à remplir'!$E$31:$E$400,MASQ2!J215,'Étape 1 - à remplir'!$G$31:$G$400,"animaux"),SUMIFS('Étape 1 - à remplir'!$F$31:$F$400,'Étape 1 - à remplir'!$E$31:$E$400,MASQ2!J215,'Étape 1 - à remplir'!$O$31:$O$400,S$3)),IF(S$2="Espèce",IF(S$3="Tous",SUMIFS('Étape 1 - à remplir'!$F$31:$F$400,'Étape 1 - à remplir'!$E$31:$E$400,MASQ2!J215,'Étape 1 - à remplir'!$G$31:$G$400,"animaux"),SUMIFS('Étape 1 - à remplir'!$F$31:$F$400,'Étape 1 - à remplir'!$E$31:$E$400,MASQ2!J215,'Étape 1 - à remplir'!$N$31:$N$400,S$3))))))=0,NA(),IF(S$2="Catégorie",IF(S$3="Toutes",SUMIFS('Étape 1 - à remplir'!$F$31:$F$400,'Étape 1 - à remplir'!$E$31:$E$400,MASQ2!J215,'Étape 1 - à remplir'!$G$31:$G$400,"animaux"),SUMIFS('Étape 1 - à remplir'!$F$31:$F$400,'Étape 1 - à remplir'!$E$31:$E$400,MASQ2!J215,'Étape 1 - à remplir'!$C$31:$C$400,S$3)),IF(S$2="Âge",IF(S$3="Tous",SUMIFS('Étape 1 - à remplir'!$F$31:$F$400,'Étape 1 - à remplir'!$E$31:$E$400,MASQ2!J215,'Étape 1 - à remplir'!$G$31:$G$400,"animaux"),SUMIFS('Étape 1 - à remplir'!$F$31:$F$400,'Étape 1 - à remplir'!$E$31:$E$400,MASQ2!J215,'Étape 1 - à remplir'!$P$31:$P$400,S$3)),IF(S$2="Atelier",IF(S$3="Tous",SUMIFS('Étape 1 - à remplir'!$F$31:$F$400,'Étape 1 - à remplir'!$E$31:$E$400,MASQ2!J215,'Étape 1 - à remplir'!$G$31:$G$400,"animaux"),SUMIFS('Étape 1 - à remplir'!$F$31:$F$400,'Étape 1 - à remplir'!$E$31:$E$400,MASQ2!J215,'Étape 1 - à remplir'!$O$31:$O$400,S$3)),IF(S$2="Espèce",IF(S$3="Tous",SUMIFS('Étape 1 - à remplir'!$F$31:$F$400,'Étape 1 - à remplir'!$E$31:$E$400,MASQ2!J215,'Étape 1 - à remplir'!$G$31:$G$400,"animaux"),SUMIFS('Étape 1 - à remplir'!$F$31:$F$400,'Étape 1 - à remplir'!$E$31:$E$400,MASQ2!J215,'Étape 1 - à remplir'!$N$31:$N$400,S$3)))))))</f>
        <v>#N/A</v>
      </c>
      <c r="L215" s="97">
        <f t="shared" si="142"/>
        <v>0</v>
      </c>
      <c r="M215" s="56" t="str">
        <f>Données_ATB!BN214</f>
        <v>Amoxicilline</v>
      </c>
      <c r="N215" s="204" t="str">
        <f>Données_ATB!BO214</f>
        <v/>
      </c>
      <c r="O215" s="97" t="str">
        <f>Données_ATB!BP214</f>
        <v/>
      </c>
      <c r="P215" s="77" t="str">
        <f>Données_ATB!BR214</f>
        <v>Penicillines</v>
      </c>
      <c r="Q215" s="78" t="str">
        <f>Données_ATB!BS214</f>
        <v/>
      </c>
      <c r="R215" s="79" t="str">
        <f>Données_ATB!BT214</f>
        <v/>
      </c>
      <c r="S215" s="78"/>
      <c r="T215" s="78"/>
      <c r="U215" s="77" t="str">
        <f ca="1"/>
        <v>DUPHAMOX LA</v>
      </c>
      <c r="V215" s="79" t="e">
        <f ca="1"/>
        <v>#N/A</v>
      </c>
      <c r="W215" s="102"/>
      <c r="X215" s="8"/>
      <c r="Y215" s="8"/>
      <c r="Z215" s="8"/>
      <c r="AA215" s="8"/>
      <c r="AB215" s="102"/>
      <c r="AC215" s="8"/>
      <c r="AD215" s="8"/>
      <c r="AE215" s="8"/>
      <c r="AF215" s="8"/>
      <c r="AG215" s="8"/>
      <c r="AH215" s="8"/>
      <c r="AI215" s="8"/>
      <c r="AJ215" s="8"/>
      <c r="AK215" s="8"/>
      <c r="AL215" s="8"/>
      <c r="AM215" s="8"/>
      <c r="AN215" s="8"/>
      <c r="AO215" s="8"/>
      <c r="AP215" s="8"/>
      <c r="AQ215" s="8"/>
      <c r="AR215" s="8"/>
      <c r="AS215" s="8"/>
      <c r="AT215" s="97"/>
      <c r="AV215" s="56"/>
      <c r="AW215" s="8"/>
      <c r="AX215" s="8"/>
      <c r="AY215" s="8"/>
      <c r="AZ215" s="8"/>
      <c r="BA215" s="8"/>
      <c r="BB215" s="8"/>
      <c r="BC215" s="8"/>
      <c r="BD215" s="102" t="str">
        <f t="shared" si="124"/>
        <v/>
      </c>
      <c r="BE215" s="56" t="str">
        <f t="shared" si="125"/>
        <v>DUPHAMOX LA</v>
      </c>
      <c r="BF215" s="204" t="e">
        <f>IF(IF(BN$2="Catégorie",IF(BN$3="Toutes",SUMIFS('Étape 1 - à remplir'!$F$31:$F$400,'Étape 1 - à remplir'!$E$31:$E$400,MASQ2!BE215,'Étape 1 - à remplir'!$G$31:$G$400,"lots"),SUMIFS('Étape 1 - à remplir'!$F$31:$F$400,'Étape 1 - à remplir'!$E$31:$E$400,MASQ2!BE215,'Étape 1 - à remplir'!$C$31:$C$400,BN$3)),IF(BN$2="Âge",IF(BN$3="Tous",SUMIFS('Étape 1 - à remplir'!$F$31:$F$400,'Étape 1 - à remplir'!$E$31:$E$400,MASQ2!BE215,'Étape 1 - à remplir'!$G$31:$G$400,"lots"),SUMIFS('Étape 1 - à remplir'!$F$31:$F$400,'Étape 1 - à remplir'!$E$31:$E$400,MASQ2!BE215,'Étape 1 - à remplir'!$P$31:$P$400,BN$3,'Étape 1 - à remplir'!$G$31:$G$400,"lots")),IF(BN$2="Atelier",IF(BN$3="Tous",SUMIFS('Étape 1 - à remplir'!$F$31:$F$400,'Étape 1 - à remplir'!$E$31:$E$400,MASQ2!BE215,'Étape 1 - à remplir'!$G$31:$G$400,"lots"),SUMIFS('Étape 1 - à remplir'!$F$31:$F$400,'Étape 1 - à remplir'!$E$31:$E$400,MASQ2!BE215,'Étape 1 - à remplir'!$O$31:$O$400,BN$3,'Étape 1 - à remplir'!$G$31:$G$400,"lots")),IF(BN$2="Espèce",IF(BN$3="Tous",SUMIFS('Étape 1 - à remplir'!$F$31:$F$400,'Étape 1 - à remplir'!$E$31:$E$400,MASQ2!BE215,'Étape 1 - à remplir'!$G$31:$G$400,"lots"),SUMIFS('Étape 1 - à remplir'!$F$31:$F$400,'Étape 1 - à remplir'!$E$31:$E$400,MASQ2!BE215,'Étape 1 - à remplir'!$N$31:$N$400,BN$3,'Étape 1 - à remplir'!$G$31:$G$400,"lots"))))))=0,NA(),IF(BN$2="Catégorie",IF(BN$3="Toutes",SUMIFS('Étape 1 - à remplir'!$F$31:$F$400,'Étape 1 - à remplir'!$E$31:$E$400,MASQ2!BE215,'Étape 1 - à remplir'!$G$31:$G$400,"lots"),SUMIFS('Étape 1 - à remplir'!$F$31:$F$400,'Étape 1 - à remplir'!$E$31:$E$400,MASQ2!BE215,'Étape 1 - à remplir'!$C$31:$C$400,BN$3)),IF(BN$2="Âge",IF(BN$3="Tous",SUMIFS('Étape 1 - à remplir'!$F$31:$F$400,'Étape 1 - à remplir'!$E$31:$E$400,MASQ2!BE215,'Étape 1 - à remplir'!$G$31:$G$400,"lots"),SUMIFS('Étape 1 - à remplir'!$F$31:$F$400,'Étape 1 - à remplir'!$E$31:$E$400,MASQ2!BE215,'Étape 1 - à remplir'!$P$31:$P$400,BN$3,'Étape 1 - à remplir'!$G$31:$G$400,"lots")),IF(BN$2="Atelier",IF(BN$3="Tous",SUMIFS('Étape 1 - à remplir'!$F$31:$F$400,'Étape 1 - à remplir'!$E$31:$E$400,MASQ2!BE215,'Étape 1 - à remplir'!$G$31:$G$400,"lots"),SUMIFS('Étape 1 - à remplir'!$F$31:$F$400,'Étape 1 - à remplir'!$E$31:$E$400,MASQ2!BE215,'Étape 1 - à remplir'!$O$31:$O$400,BN$3,'Étape 1 - à remplir'!$G$31:$G$400,"lots")),IF(BN$2="Espèce",IF(BN$3="Tous",SUMIFS('Étape 1 - à remplir'!$F$31:$F$400,'Étape 1 - à remplir'!$E$31:$E$400,MASQ2!BE215,'Étape 1 - à remplir'!$G$31:$G$400,"lots"),SUMIFS('Étape 1 - à remplir'!$F$31:$F$400,'Étape 1 - à remplir'!$E$31:$E$400,MASQ2!BE215,'Étape 1 - à remplir'!$N$31:$N$400,BN$3,'Étape 1 - à remplir'!$G$31:$G$400,"lots")))))))</f>
        <v>#N/A</v>
      </c>
      <c r="BG215" s="204">
        <f t="shared" si="140"/>
        <v>0</v>
      </c>
      <c r="BH215" s="204" t="str">
        <f t="shared" si="126"/>
        <v>Amoxicilline</v>
      </c>
      <c r="BI215" s="204" t="str">
        <f t="shared" si="127"/>
        <v/>
      </c>
      <c r="BJ215" s="204" t="str">
        <f t="shared" si="128"/>
        <v/>
      </c>
      <c r="BK215" s="204" t="str">
        <f t="shared" si="129"/>
        <v>Penicillines</v>
      </c>
      <c r="BL215" s="204" t="str">
        <f t="shared" si="130"/>
        <v/>
      </c>
      <c r="BM215" s="97" t="str">
        <f t="shared" si="131"/>
        <v/>
      </c>
      <c r="BN215" s="78"/>
      <c r="BO215" s="78"/>
      <c r="BP215" s="77" t="str">
        <f ca="1"/>
        <v>DUPHAMOX LA</v>
      </c>
      <c r="BQ215" s="79" t="e">
        <f ca="1"/>
        <v>#N/A</v>
      </c>
      <c r="BR215" s="102"/>
      <c r="BS215" s="8"/>
      <c r="BT215" s="8"/>
      <c r="BU215" s="8"/>
      <c r="BV215" s="8"/>
      <c r="BW215" s="8"/>
      <c r="BX215" s="8"/>
      <c r="BY215" s="8"/>
      <c r="BZ215" s="8"/>
      <c r="CA215" s="8"/>
      <c r="CB215" s="8"/>
      <c r="CC215" s="8"/>
      <c r="CD215" s="8"/>
      <c r="CE215" s="8"/>
      <c r="CF215" s="8"/>
      <c r="CG215" s="8"/>
      <c r="CH215" s="8"/>
      <c r="CI215" s="8"/>
      <c r="CJ215" s="8"/>
      <c r="CK215" s="8"/>
      <c r="CL215" s="8"/>
      <c r="CM215" s="8"/>
      <c r="CN215" s="8"/>
      <c r="CO215" s="97"/>
      <c r="CQ215" s="56"/>
      <c r="CR215" s="8"/>
      <c r="CS215" s="8"/>
      <c r="CT215" s="8"/>
      <c r="CU215" s="8"/>
      <c r="CV215" s="8"/>
      <c r="CW215" s="8"/>
      <c r="CX215" s="8"/>
      <c r="CY215" s="102" t="str">
        <f t="shared" si="132"/>
        <v/>
      </c>
      <c r="CZ215" s="56" t="str">
        <f t="shared" si="133"/>
        <v>DUPHAMOX LA</v>
      </c>
      <c r="DA215" s="204" t="e">
        <f>IF(IF(DI$2="Catégorie",IF(DI$3="Toutes",SUMIFS('Étape 1 - à remplir'!$F$31:$F$400,'Étape 1 - à remplir'!$E$31:$E$400,MASQ2!CZ215,'Étape 1 - à remplir'!$G$31:$G$400,"kg"),SUMIFS('Étape 1 - à remplir'!$F$31:$F$400,'Étape 1 - à remplir'!$E$31:$E$400,MASQ2!CZ215,'Étape 1 - à remplir'!$C$31:$C$400,DI$3)),IF(DI$2="Âge",IF(DI$3="Tous",SUMIFS('Étape 1 - à remplir'!$F$31:$F$400,'Étape 1 - à remplir'!$E$31:$E$400,MASQ2!CZ215,'Étape 1 - à remplir'!$G$31:$G$400,"kg"),SUMIFS('Étape 1 - à remplir'!$F$31:$F$400,'Étape 1 - à remplir'!$E$31:$E$400,MASQ2!CZ215,'Étape 1 - à remplir'!$P$31:$P$400,DI$3,'Étape 1 - à remplir'!$G$31:$G$400,"kg")),IF(DI$2="Atelier",IF(DI$3="Tous",SUMIFS('Étape 1 - à remplir'!$F$31:$F$400,'Étape 1 - à remplir'!$E$31:$E$400,MASQ2!CZ215,'Étape 1 - à remplir'!$G$31:$G$400,"kg"),SUMIFS('Étape 1 - à remplir'!$F$31:$F$400,'Étape 1 - à remplir'!$E$31:$E$400,MASQ2!CZ215,'Étape 1 - à remplir'!$O$31:$O$400,DI$3,'Étape 1 - à remplir'!$G$31:$G$400,"kg")),IF(DI$2="Espèce",IF(DI$3="Tous",SUMIFS('Étape 1 - à remplir'!$F$31:$F$400,'Étape 1 - à remplir'!$E$31:$E$400,MASQ2!CZ215,'Étape 1 - à remplir'!$G$31:$G$400,"kg"),SUMIFS('Étape 1 - à remplir'!$F$31:$F$400,'Étape 1 - à remplir'!$E$31:$E$400,MASQ2!CZ215,'Étape 1 - à remplir'!$N$31:$N$400,DI$3,'Étape 1 - à remplir'!$G$31:$G$400,"kg"))))))=0,NA(),IF(DI$2="Catégorie",IF(DI$3="Toutes",SUMIFS('Étape 1 - à remplir'!$F$31:$F$400,'Étape 1 - à remplir'!$E$31:$E$400,MASQ2!CZ215,'Étape 1 - à remplir'!$G$31:$G$400,"kg"),SUMIFS('Étape 1 - à remplir'!$F$31:$F$400,'Étape 1 - à remplir'!$E$31:$E$400,MASQ2!CZ215,'Étape 1 - à remplir'!$C$31:$C$400,DI$3)),IF(DI$2="Âge",IF(DI$3="Tous",SUMIFS('Étape 1 - à remplir'!$F$31:$F$400,'Étape 1 - à remplir'!$E$31:$E$400,MASQ2!CZ215,'Étape 1 - à remplir'!$G$31:$G$400,"kg"),SUMIFS('Étape 1 - à remplir'!$F$31:$F$400,'Étape 1 - à remplir'!$E$31:$E$400,MASQ2!CZ215,'Étape 1 - à remplir'!$P$31:$P$400,DI$3,'Étape 1 - à remplir'!$G$31:$G$400,"kg")),IF(DI$2="Atelier",IF(DI$3="Tous",SUMIFS('Étape 1 - à remplir'!$F$31:$F$400,'Étape 1 - à remplir'!$E$31:$E$400,MASQ2!CZ215,'Étape 1 - à remplir'!$G$31:$G$400,"kg"),SUMIFS('Étape 1 - à remplir'!$F$31:$F$400,'Étape 1 - à remplir'!$E$31:$E$400,MASQ2!CZ215,'Étape 1 - à remplir'!$O$31:$O$400,DI$3,'Étape 1 - à remplir'!$G$31:$G$400,"kg")),IF(DI$2="Espèce",IF(DI$3="Tous",SUMIFS('Étape 1 - à remplir'!$F$31:$F$400,'Étape 1 - à remplir'!$E$31:$E$400,MASQ2!CZ215,'Étape 1 - à remplir'!$G$31:$G$400,"kg"),SUMIFS('Étape 1 - à remplir'!$F$31:$F$400,'Étape 1 - à remplir'!$E$31:$E$400,MASQ2!CZ215,'Étape 1 - à remplir'!$N$31:$N$400,DI$3,'Étape 1 - à remplir'!$G$31:$G$400,"kg")))))))</f>
        <v>#N/A</v>
      </c>
      <c r="DB215" s="104">
        <f t="shared" si="141"/>
        <v>0</v>
      </c>
      <c r="DC215" s="204" t="str">
        <f t="shared" si="134"/>
        <v>Amoxicilline</v>
      </c>
      <c r="DD215" s="204" t="str">
        <f t="shared" si="135"/>
        <v/>
      </c>
      <c r="DE215" s="204" t="str">
        <f t="shared" si="136"/>
        <v/>
      </c>
      <c r="DF215" s="204" t="str">
        <f t="shared" si="137"/>
        <v>Penicillines</v>
      </c>
      <c r="DG215" s="204" t="str">
        <f t="shared" si="138"/>
        <v/>
      </c>
      <c r="DH215" s="97" t="str">
        <f t="shared" si="139"/>
        <v/>
      </c>
      <c r="DI215" s="78"/>
      <c r="DJ215" s="78"/>
      <c r="DK215" s="77" t="str">
        <f ca="1"/>
        <v>DUPHAMOX LA</v>
      </c>
      <c r="DL215" s="79" t="e">
        <f ca="1"/>
        <v>#N/A</v>
      </c>
      <c r="DM215" s="102"/>
      <c r="DN215" s="8"/>
      <c r="DO215" s="8"/>
      <c r="DP215" s="8"/>
      <c r="DQ215" s="8"/>
      <c r="DR215" s="8"/>
      <c r="DS215" s="8"/>
      <c r="DT215" s="8"/>
      <c r="DU215" s="8"/>
      <c r="DV215" s="8"/>
      <c r="DW215" s="8"/>
      <c r="DX215" s="8"/>
      <c r="DY215" s="8"/>
      <c r="DZ215" s="8"/>
      <c r="EA215" s="8"/>
      <c r="EB215" s="8"/>
      <c r="EC215" s="8"/>
      <c r="ED215" s="8"/>
      <c r="EE215" s="8"/>
      <c r="EF215" s="8"/>
      <c r="EG215" s="8"/>
      <c r="EH215" s="8"/>
      <c r="EI215" s="8"/>
      <c r="EJ215" s="97"/>
    </row>
    <row r="216" spans="1:140" x14ac:dyDescent="0.25">
      <c r="A216" s="56"/>
      <c r="B216" s="8"/>
      <c r="C216" s="8"/>
      <c r="D216" s="8"/>
      <c r="E216" s="8"/>
      <c r="F216" s="8"/>
      <c r="G216" s="8"/>
      <c r="H216" s="8"/>
      <c r="I216" s="102" t="str">
        <f>INDEX(Données_ATB!BE:BV,MATCH(MASQ2!J216,Données_ATB!BE:BE,0),18)</f>
        <v/>
      </c>
      <c r="J216" s="77" t="str">
        <f>Données_ATB!BE215</f>
        <v>DUPLOCILLINE</v>
      </c>
      <c r="K216" s="204" t="e">
        <f>IF(IF(S$2="Catégorie",IF(S$3="Toutes",SUMIFS('Étape 1 - à remplir'!$F$31:$F$400,'Étape 1 - à remplir'!$E$31:$E$400,MASQ2!J216,'Étape 1 - à remplir'!$G$31:$G$400,"animaux"),SUMIFS('Étape 1 - à remplir'!$F$31:$F$400,'Étape 1 - à remplir'!$E$31:$E$400,MASQ2!J216,'Étape 1 - à remplir'!$C$31:$C$400,S$3)),IF(S$2="Âge",IF(S$3="Tous",SUMIFS('Étape 1 - à remplir'!$F$31:$F$400,'Étape 1 - à remplir'!$E$31:$E$400,MASQ2!J216,'Étape 1 - à remplir'!$G$31:$G$400,"animaux"),SUMIFS('Étape 1 - à remplir'!$F$31:$F$400,'Étape 1 - à remplir'!$E$31:$E$400,MASQ2!J216,'Étape 1 - à remplir'!$P$31:$P$400,S$3)),IF(S$2="Atelier",IF(S$3="Tous",SUMIFS('Étape 1 - à remplir'!$F$31:$F$400,'Étape 1 - à remplir'!$E$31:$E$400,MASQ2!J216,'Étape 1 - à remplir'!$G$31:$G$400,"animaux"),SUMIFS('Étape 1 - à remplir'!$F$31:$F$400,'Étape 1 - à remplir'!$E$31:$E$400,MASQ2!J216,'Étape 1 - à remplir'!$O$31:$O$400,S$3)),IF(S$2="Espèce",IF(S$3="Tous",SUMIFS('Étape 1 - à remplir'!$F$31:$F$400,'Étape 1 - à remplir'!$E$31:$E$400,MASQ2!J216,'Étape 1 - à remplir'!$G$31:$G$400,"animaux"),SUMIFS('Étape 1 - à remplir'!$F$31:$F$400,'Étape 1 - à remplir'!$E$31:$E$400,MASQ2!J216,'Étape 1 - à remplir'!$N$31:$N$400,S$3))))))=0,NA(),IF(S$2="Catégorie",IF(S$3="Toutes",SUMIFS('Étape 1 - à remplir'!$F$31:$F$400,'Étape 1 - à remplir'!$E$31:$E$400,MASQ2!J216,'Étape 1 - à remplir'!$G$31:$G$400,"animaux"),SUMIFS('Étape 1 - à remplir'!$F$31:$F$400,'Étape 1 - à remplir'!$E$31:$E$400,MASQ2!J216,'Étape 1 - à remplir'!$C$31:$C$400,S$3)),IF(S$2="Âge",IF(S$3="Tous",SUMIFS('Étape 1 - à remplir'!$F$31:$F$400,'Étape 1 - à remplir'!$E$31:$E$400,MASQ2!J216,'Étape 1 - à remplir'!$G$31:$G$400,"animaux"),SUMIFS('Étape 1 - à remplir'!$F$31:$F$400,'Étape 1 - à remplir'!$E$31:$E$400,MASQ2!J216,'Étape 1 - à remplir'!$P$31:$P$400,S$3)),IF(S$2="Atelier",IF(S$3="Tous",SUMIFS('Étape 1 - à remplir'!$F$31:$F$400,'Étape 1 - à remplir'!$E$31:$E$400,MASQ2!J216,'Étape 1 - à remplir'!$G$31:$G$400,"animaux"),SUMIFS('Étape 1 - à remplir'!$F$31:$F$400,'Étape 1 - à remplir'!$E$31:$E$400,MASQ2!J216,'Étape 1 - à remplir'!$O$31:$O$400,S$3)),IF(S$2="Espèce",IF(S$3="Tous",SUMIFS('Étape 1 - à remplir'!$F$31:$F$400,'Étape 1 - à remplir'!$E$31:$E$400,MASQ2!J216,'Étape 1 - à remplir'!$G$31:$G$400,"animaux"),SUMIFS('Étape 1 - à remplir'!$F$31:$F$400,'Étape 1 - à remplir'!$E$31:$E$400,MASQ2!J216,'Étape 1 - à remplir'!$N$31:$N$400,S$3)))))))</f>
        <v>#N/A</v>
      </c>
      <c r="L216" s="97">
        <f t="shared" si="142"/>
        <v>0</v>
      </c>
      <c r="M216" s="56" t="str">
        <f>Données_ATB!BN215</f>
        <v>Benzylpénicilline</v>
      </c>
      <c r="N216" s="204" t="str">
        <f>Données_ATB!BO215</f>
        <v/>
      </c>
      <c r="O216" s="97" t="str">
        <f>Données_ATB!BP215</f>
        <v/>
      </c>
      <c r="P216" s="77" t="str">
        <f>Données_ATB!BR215</f>
        <v>Penicillines</v>
      </c>
      <c r="Q216" s="78" t="str">
        <f>Données_ATB!BS215</f>
        <v/>
      </c>
      <c r="R216" s="79" t="str">
        <f>Données_ATB!BT215</f>
        <v/>
      </c>
      <c r="S216" s="78"/>
      <c r="T216" s="78"/>
      <c r="U216" s="77" t="str">
        <f ca="1"/>
        <v>DUPLOCILLINE</v>
      </c>
      <c r="V216" s="79" t="e">
        <f ca="1"/>
        <v>#N/A</v>
      </c>
      <c r="W216" s="102"/>
      <c r="X216" s="8"/>
      <c r="Y216" s="8"/>
      <c r="Z216" s="8"/>
      <c r="AA216" s="8"/>
      <c r="AB216" s="102"/>
      <c r="AC216" s="8"/>
      <c r="AD216" s="8"/>
      <c r="AE216" s="8"/>
      <c r="AF216" s="8"/>
      <c r="AG216" s="8"/>
      <c r="AH216" s="8"/>
      <c r="AI216" s="8"/>
      <c r="AJ216" s="8"/>
      <c r="AK216" s="8"/>
      <c r="AL216" s="8"/>
      <c r="AM216" s="8"/>
      <c r="AN216" s="8"/>
      <c r="AO216" s="8"/>
      <c r="AP216" s="8"/>
      <c r="AQ216" s="8"/>
      <c r="AR216" s="8"/>
      <c r="AS216" s="8"/>
      <c r="AT216" s="97"/>
      <c r="AV216" s="56"/>
      <c r="AW216" s="8"/>
      <c r="AX216" s="8"/>
      <c r="AY216" s="8"/>
      <c r="AZ216" s="8"/>
      <c r="BA216" s="8"/>
      <c r="BB216" s="8"/>
      <c r="BC216" s="8"/>
      <c r="BD216" s="102" t="str">
        <f t="shared" si="124"/>
        <v/>
      </c>
      <c r="BE216" s="56" t="str">
        <f t="shared" si="125"/>
        <v>DUPLOCILLINE</v>
      </c>
      <c r="BF216" s="204" t="e">
        <f>IF(IF(BN$2="Catégorie",IF(BN$3="Toutes",SUMIFS('Étape 1 - à remplir'!$F$31:$F$400,'Étape 1 - à remplir'!$E$31:$E$400,MASQ2!BE216,'Étape 1 - à remplir'!$G$31:$G$400,"lots"),SUMIFS('Étape 1 - à remplir'!$F$31:$F$400,'Étape 1 - à remplir'!$E$31:$E$400,MASQ2!BE216,'Étape 1 - à remplir'!$C$31:$C$400,BN$3)),IF(BN$2="Âge",IF(BN$3="Tous",SUMIFS('Étape 1 - à remplir'!$F$31:$F$400,'Étape 1 - à remplir'!$E$31:$E$400,MASQ2!BE216,'Étape 1 - à remplir'!$G$31:$G$400,"lots"),SUMIFS('Étape 1 - à remplir'!$F$31:$F$400,'Étape 1 - à remplir'!$E$31:$E$400,MASQ2!BE216,'Étape 1 - à remplir'!$P$31:$P$400,BN$3,'Étape 1 - à remplir'!$G$31:$G$400,"lots")),IF(BN$2="Atelier",IF(BN$3="Tous",SUMIFS('Étape 1 - à remplir'!$F$31:$F$400,'Étape 1 - à remplir'!$E$31:$E$400,MASQ2!BE216,'Étape 1 - à remplir'!$G$31:$G$400,"lots"),SUMIFS('Étape 1 - à remplir'!$F$31:$F$400,'Étape 1 - à remplir'!$E$31:$E$400,MASQ2!BE216,'Étape 1 - à remplir'!$O$31:$O$400,BN$3,'Étape 1 - à remplir'!$G$31:$G$400,"lots")),IF(BN$2="Espèce",IF(BN$3="Tous",SUMIFS('Étape 1 - à remplir'!$F$31:$F$400,'Étape 1 - à remplir'!$E$31:$E$400,MASQ2!BE216,'Étape 1 - à remplir'!$G$31:$G$400,"lots"),SUMIFS('Étape 1 - à remplir'!$F$31:$F$400,'Étape 1 - à remplir'!$E$31:$E$400,MASQ2!BE216,'Étape 1 - à remplir'!$N$31:$N$400,BN$3,'Étape 1 - à remplir'!$G$31:$G$400,"lots"))))))=0,NA(),IF(BN$2="Catégorie",IF(BN$3="Toutes",SUMIFS('Étape 1 - à remplir'!$F$31:$F$400,'Étape 1 - à remplir'!$E$31:$E$400,MASQ2!BE216,'Étape 1 - à remplir'!$G$31:$G$400,"lots"),SUMIFS('Étape 1 - à remplir'!$F$31:$F$400,'Étape 1 - à remplir'!$E$31:$E$400,MASQ2!BE216,'Étape 1 - à remplir'!$C$31:$C$400,BN$3)),IF(BN$2="Âge",IF(BN$3="Tous",SUMIFS('Étape 1 - à remplir'!$F$31:$F$400,'Étape 1 - à remplir'!$E$31:$E$400,MASQ2!BE216,'Étape 1 - à remplir'!$G$31:$G$400,"lots"),SUMIFS('Étape 1 - à remplir'!$F$31:$F$400,'Étape 1 - à remplir'!$E$31:$E$400,MASQ2!BE216,'Étape 1 - à remplir'!$P$31:$P$400,BN$3,'Étape 1 - à remplir'!$G$31:$G$400,"lots")),IF(BN$2="Atelier",IF(BN$3="Tous",SUMIFS('Étape 1 - à remplir'!$F$31:$F$400,'Étape 1 - à remplir'!$E$31:$E$400,MASQ2!BE216,'Étape 1 - à remplir'!$G$31:$G$400,"lots"),SUMIFS('Étape 1 - à remplir'!$F$31:$F$400,'Étape 1 - à remplir'!$E$31:$E$400,MASQ2!BE216,'Étape 1 - à remplir'!$O$31:$O$400,BN$3,'Étape 1 - à remplir'!$G$31:$G$400,"lots")),IF(BN$2="Espèce",IF(BN$3="Tous",SUMIFS('Étape 1 - à remplir'!$F$31:$F$400,'Étape 1 - à remplir'!$E$31:$E$400,MASQ2!BE216,'Étape 1 - à remplir'!$G$31:$G$400,"lots"),SUMIFS('Étape 1 - à remplir'!$F$31:$F$400,'Étape 1 - à remplir'!$E$31:$E$400,MASQ2!BE216,'Étape 1 - à remplir'!$N$31:$N$400,BN$3,'Étape 1 - à remplir'!$G$31:$G$400,"lots")))))))</f>
        <v>#N/A</v>
      </c>
      <c r="BG216" s="204">
        <f t="shared" si="140"/>
        <v>0</v>
      </c>
      <c r="BH216" s="204" t="str">
        <f t="shared" si="126"/>
        <v>Benzylpénicilline</v>
      </c>
      <c r="BI216" s="204" t="str">
        <f t="shared" si="127"/>
        <v/>
      </c>
      <c r="BJ216" s="204" t="str">
        <f t="shared" si="128"/>
        <v/>
      </c>
      <c r="BK216" s="204" t="str">
        <f t="shared" si="129"/>
        <v>Penicillines</v>
      </c>
      <c r="BL216" s="204" t="str">
        <f t="shared" si="130"/>
        <v/>
      </c>
      <c r="BM216" s="97" t="str">
        <f t="shared" si="131"/>
        <v/>
      </c>
      <c r="BN216" s="78"/>
      <c r="BO216" s="78"/>
      <c r="BP216" s="77" t="str">
        <f ca="1"/>
        <v>DUPLOCILLINE</v>
      </c>
      <c r="BQ216" s="79" t="e">
        <f ca="1"/>
        <v>#N/A</v>
      </c>
      <c r="BR216" s="102"/>
      <c r="BS216" s="8"/>
      <c r="BT216" s="8"/>
      <c r="BU216" s="8"/>
      <c r="BV216" s="8"/>
      <c r="BW216" s="8"/>
      <c r="BX216" s="8"/>
      <c r="BY216" s="8"/>
      <c r="BZ216" s="8"/>
      <c r="CA216" s="8"/>
      <c r="CB216" s="8"/>
      <c r="CC216" s="8"/>
      <c r="CD216" s="8"/>
      <c r="CE216" s="8"/>
      <c r="CF216" s="8"/>
      <c r="CG216" s="8"/>
      <c r="CH216" s="8"/>
      <c r="CI216" s="8"/>
      <c r="CJ216" s="8"/>
      <c r="CK216" s="8"/>
      <c r="CL216" s="8"/>
      <c r="CM216" s="8"/>
      <c r="CN216" s="8"/>
      <c r="CO216" s="97"/>
      <c r="CQ216" s="56"/>
      <c r="CR216" s="8"/>
      <c r="CS216" s="8"/>
      <c r="CT216" s="8"/>
      <c r="CU216" s="8"/>
      <c r="CV216" s="8"/>
      <c r="CW216" s="8"/>
      <c r="CX216" s="8"/>
      <c r="CY216" s="102" t="str">
        <f t="shared" si="132"/>
        <v/>
      </c>
      <c r="CZ216" s="56" t="str">
        <f t="shared" si="133"/>
        <v>DUPLOCILLINE</v>
      </c>
      <c r="DA216" s="204" t="e">
        <f>IF(IF(DI$2="Catégorie",IF(DI$3="Toutes",SUMIFS('Étape 1 - à remplir'!$F$31:$F$400,'Étape 1 - à remplir'!$E$31:$E$400,MASQ2!CZ216,'Étape 1 - à remplir'!$G$31:$G$400,"kg"),SUMIFS('Étape 1 - à remplir'!$F$31:$F$400,'Étape 1 - à remplir'!$E$31:$E$400,MASQ2!CZ216,'Étape 1 - à remplir'!$C$31:$C$400,DI$3)),IF(DI$2="Âge",IF(DI$3="Tous",SUMIFS('Étape 1 - à remplir'!$F$31:$F$400,'Étape 1 - à remplir'!$E$31:$E$400,MASQ2!CZ216,'Étape 1 - à remplir'!$G$31:$G$400,"kg"),SUMIFS('Étape 1 - à remplir'!$F$31:$F$400,'Étape 1 - à remplir'!$E$31:$E$400,MASQ2!CZ216,'Étape 1 - à remplir'!$P$31:$P$400,DI$3,'Étape 1 - à remplir'!$G$31:$G$400,"kg")),IF(DI$2="Atelier",IF(DI$3="Tous",SUMIFS('Étape 1 - à remplir'!$F$31:$F$400,'Étape 1 - à remplir'!$E$31:$E$400,MASQ2!CZ216,'Étape 1 - à remplir'!$G$31:$G$400,"kg"),SUMIFS('Étape 1 - à remplir'!$F$31:$F$400,'Étape 1 - à remplir'!$E$31:$E$400,MASQ2!CZ216,'Étape 1 - à remplir'!$O$31:$O$400,DI$3,'Étape 1 - à remplir'!$G$31:$G$400,"kg")),IF(DI$2="Espèce",IF(DI$3="Tous",SUMIFS('Étape 1 - à remplir'!$F$31:$F$400,'Étape 1 - à remplir'!$E$31:$E$400,MASQ2!CZ216,'Étape 1 - à remplir'!$G$31:$G$400,"kg"),SUMIFS('Étape 1 - à remplir'!$F$31:$F$400,'Étape 1 - à remplir'!$E$31:$E$400,MASQ2!CZ216,'Étape 1 - à remplir'!$N$31:$N$400,DI$3,'Étape 1 - à remplir'!$G$31:$G$400,"kg"))))))=0,NA(),IF(DI$2="Catégorie",IF(DI$3="Toutes",SUMIFS('Étape 1 - à remplir'!$F$31:$F$400,'Étape 1 - à remplir'!$E$31:$E$400,MASQ2!CZ216,'Étape 1 - à remplir'!$G$31:$G$400,"kg"),SUMIFS('Étape 1 - à remplir'!$F$31:$F$400,'Étape 1 - à remplir'!$E$31:$E$400,MASQ2!CZ216,'Étape 1 - à remplir'!$C$31:$C$400,DI$3)),IF(DI$2="Âge",IF(DI$3="Tous",SUMIFS('Étape 1 - à remplir'!$F$31:$F$400,'Étape 1 - à remplir'!$E$31:$E$400,MASQ2!CZ216,'Étape 1 - à remplir'!$G$31:$G$400,"kg"),SUMIFS('Étape 1 - à remplir'!$F$31:$F$400,'Étape 1 - à remplir'!$E$31:$E$400,MASQ2!CZ216,'Étape 1 - à remplir'!$P$31:$P$400,DI$3,'Étape 1 - à remplir'!$G$31:$G$400,"kg")),IF(DI$2="Atelier",IF(DI$3="Tous",SUMIFS('Étape 1 - à remplir'!$F$31:$F$400,'Étape 1 - à remplir'!$E$31:$E$400,MASQ2!CZ216,'Étape 1 - à remplir'!$G$31:$G$400,"kg"),SUMIFS('Étape 1 - à remplir'!$F$31:$F$400,'Étape 1 - à remplir'!$E$31:$E$400,MASQ2!CZ216,'Étape 1 - à remplir'!$O$31:$O$400,DI$3,'Étape 1 - à remplir'!$G$31:$G$400,"kg")),IF(DI$2="Espèce",IF(DI$3="Tous",SUMIFS('Étape 1 - à remplir'!$F$31:$F$400,'Étape 1 - à remplir'!$E$31:$E$400,MASQ2!CZ216,'Étape 1 - à remplir'!$G$31:$G$400,"kg"),SUMIFS('Étape 1 - à remplir'!$F$31:$F$400,'Étape 1 - à remplir'!$E$31:$E$400,MASQ2!CZ216,'Étape 1 - à remplir'!$N$31:$N$400,DI$3,'Étape 1 - à remplir'!$G$31:$G$400,"kg")))))))</f>
        <v>#N/A</v>
      </c>
      <c r="DB216" s="104">
        <f t="shared" si="141"/>
        <v>0</v>
      </c>
      <c r="DC216" s="204" t="str">
        <f t="shared" si="134"/>
        <v>Benzylpénicilline</v>
      </c>
      <c r="DD216" s="204" t="str">
        <f t="shared" si="135"/>
        <v/>
      </c>
      <c r="DE216" s="204" t="str">
        <f t="shared" si="136"/>
        <v/>
      </c>
      <c r="DF216" s="204" t="str">
        <f t="shared" si="137"/>
        <v>Penicillines</v>
      </c>
      <c r="DG216" s="204" t="str">
        <f t="shared" si="138"/>
        <v/>
      </c>
      <c r="DH216" s="97" t="str">
        <f t="shared" si="139"/>
        <v/>
      </c>
      <c r="DI216" s="78"/>
      <c r="DJ216" s="78"/>
      <c r="DK216" s="77" t="str">
        <f ca="1"/>
        <v>DUPLOCILLINE</v>
      </c>
      <c r="DL216" s="79" t="e">
        <f ca="1"/>
        <v>#N/A</v>
      </c>
      <c r="DM216" s="102"/>
      <c r="DN216" s="8"/>
      <c r="DO216" s="8"/>
      <c r="DP216" s="8"/>
      <c r="DQ216" s="8"/>
      <c r="DR216" s="8"/>
      <c r="DS216" s="8"/>
      <c r="DT216" s="8"/>
      <c r="DU216" s="8"/>
      <c r="DV216" s="8"/>
      <c r="DW216" s="8"/>
      <c r="DX216" s="8"/>
      <c r="DY216" s="8"/>
      <c r="DZ216" s="8"/>
      <c r="EA216" s="8"/>
      <c r="EB216" s="8"/>
      <c r="EC216" s="8"/>
      <c r="ED216" s="8"/>
      <c r="EE216" s="8"/>
      <c r="EF216" s="8"/>
      <c r="EG216" s="8"/>
      <c r="EH216" s="8"/>
      <c r="EI216" s="8"/>
      <c r="EJ216" s="97"/>
    </row>
    <row r="217" spans="1:140" x14ac:dyDescent="0.25">
      <c r="A217" s="56"/>
      <c r="B217" s="8"/>
      <c r="C217" s="8"/>
      <c r="D217" s="8"/>
      <c r="E217" s="8"/>
      <c r="F217" s="8"/>
      <c r="G217" s="8"/>
      <c r="H217" s="8"/>
      <c r="I217" s="102" t="str">
        <f>INDEX(Données_ATB!BE:BV,MATCH(MASQ2!J217,Données_ATB!BE:BE,0),18)</f>
        <v/>
      </c>
      <c r="J217" s="77" t="str">
        <f>Données_ATB!BE216</f>
        <v>DURACYKLINE</v>
      </c>
      <c r="K217" s="204" t="e">
        <f>IF(IF(S$2="Catégorie",IF(S$3="Toutes",SUMIFS('Étape 1 - à remplir'!$F$31:$F$400,'Étape 1 - à remplir'!$E$31:$E$400,MASQ2!J217,'Étape 1 - à remplir'!$G$31:$G$400,"animaux"),SUMIFS('Étape 1 - à remplir'!$F$31:$F$400,'Étape 1 - à remplir'!$E$31:$E$400,MASQ2!J217,'Étape 1 - à remplir'!$C$31:$C$400,S$3)),IF(S$2="Âge",IF(S$3="Tous",SUMIFS('Étape 1 - à remplir'!$F$31:$F$400,'Étape 1 - à remplir'!$E$31:$E$400,MASQ2!J217,'Étape 1 - à remplir'!$G$31:$G$400,"animaux"),SUMIFS('Étape 1 - à remplir'!$F$31:$F$400,'Étape 1 - à remplir'!$E$31:$E$400,MASQ2!J217,'Étape 1 - à remplir'!$P$31:$P$400,S$3)),IF(S$2="Atelier",IF(S$3="Tous",SUMIFS('Étape 1 - à remplir'!$F$31:$F$400,'Étape 1 - à remplir'!$E$31:$E$400,MASQ2!J217,'Étape 1 - à remplir'!$G$31:$G$400,"animaux"),SUMIFS('Étape 1 - à remplir'!$F$31:$F$400,'Étape 1 - à remplir'!$E$31:$E$400,MASQ2!J217,'Étape 1 - à remplir'!$O$31:$O$400,S$3)),IF(S$2="Espèce",IF(S$3="Tous",SUMIFS('Étape 1 - à remplir'!$F$31:$F$400,'Étape 1 - à remplir'!$E$31:$E$400,MASQ2!J217,'Étape 1 - à remplir'!$G$31:$G$400,"animaux"),SUMIFS('Étape 1 - à remplir'!$F$31:$F$400,'Étape 1 - à remplir'!$E$31:$E$400,MASQ2!J217,'Étape 1 - à remplir'!$N$31:$N$400,S$3))))))=0,NA(),IF(S$2="Catégorie",IF(S$3="Toutes",SUMIFS('Étape 1 - à remplir'!$F$31:$F$400,'Étape 1 - à remplir'!$E$31:$E$400,MASQ2!J217,'Étape 1 - à remplir'!$G$31:$G$400,"animaux"),SUMIFS('Étape 1 - à remplir'!$F$31:$F$400,'Étape 1 - à remplir'!$E$31:$E$400,MASQ2!J217,'Étape 1 - à remplir'!$C$31:$C$400,S$3)),IF(S$2="Âge",IF(S$3="Tous",SUMIFS('Étape 1 - à remplir'!$F$31:$F$400,'Étape 1 - à remplir'!$E$31:$E$400,MASQ2!J217,'Étape 1 - à remplir'!$G$31:$G$400,"animaux"),SUMIFS('Étape 1 - à remplir'!$F$31:$F$400,'Étape 1 - à remplir'!$E$31:$E$400,MASQ2!J217,'Étape 1 - à remplir'!$P$31:$P$400,S$3)),IF(S$2="Atelier",IF(S$3="Tous",SUMIFS('Étape 1 - à remplir'!$F$31:$F$400,'Étape 1 - à remplir'!$E$31:$E$400,MASQ2!J217,'Étape 1 - à remplir'!$G$31:$G$400,"animaux"),SUMIFS('Étape 1 - à remplir'!$F$31:$F$400,'Étape 1 - à remplir'!$E$31:$E$400,MASQ2!J217,'Étape 1 - à remplir'!$O$31:$O$400,S$3)),IF(S$2="Espèce",IF(S$3="Tous",SUMIFS('Étape 1 - à remplir'!$F$31:$F$400,'Étape 1 - à remplir'!$E$31:$E$400,MASQ2!J217,'Étape 1 - à remplir'!$G$31:$G$400,"animaux"),SUMIFS('Étape 1 - à remplir'!$F$31:$F$400,'Étape 1 - à remplir'!$E$31:$E$400,MASQ2!J217,'Étape 1 - à remplir'!$N$31:$N$400,S$3)))))))</f>
        <v>#N/A</v>
      </c>
      <c r="L217" s="97">
        <f t="shared" si="142"/>
        <v>0</v>
      </c>
      <c r="M217" s="56" t="str">
        <f>Données_ATB!BN216</f>
        <v>Oxytétracycline</v>
      </c>
      <c r="N217" s="204" t="str">
        <f>Données_ATB!BO216</f>
        <v/>
      </c>
      <c r="O217" s="97" t="str">
        <f>Données_ATB!BP216</f>
        <v/>
      </c>
      <c r="P217" s="77" t="str">
        <f>Données_ATB!BR216</f>
        <v>Tetracyclines</v>
      </c>
      <c r="Q217" s="78" t="str">
        <f>Données_ATB!BS216</f>
        <v/>
      </c>
      <c r="R217" s="79" t="str">
        <f>Données_ATB!BT216</f>
        <v/>
      </c>
      <c r="S217" s="78"/>
      <c r="T217" s="78"/>
      <c r="U217" s="77" t="str">
        <f ca="1"/>
        <v>DURACYKLINE</v>
      </c>
      <c r="V217" s="79" t="e">
        <f ca="1"/>
        <v>#N/A</v>
      </c>
      <c r="W217" s="102"/>
      <c r="X217" s="8"/>
      <c r="Y217" s="8"/>
      <c r="Z217" s="8"/>
      <c r="AA217" s="8"/>
      <c r="AB217" s="102"/>
      <c r="AC217" s="8"/>
      <c r="AD217" s="8"/>
      <c r="AE217" s="8"/>
      <c r="AF217" s="8"/>
      <c r="AG217" s="8"/>
      <c r="AH217" s="8"/>
      <c r="AI217" s="8"/>
      <c r="AJ217" s="8"/>
      <c r="AK217" s="8"/>
      <c r="AL217" s="8"/>
      <c r="AM217" s="8"/>
      <c r="AN217" s="8"/>
      <c r="AO217" s="8"/>
      <c r="AP217" s="8"/>
      <c r="AQ217" s="8"/>
      <c r="AR217" s="8"/>
      <c r="AS217" s="8"/>
      <c r="AT217" s="97"/>
      <c r="AV217" s="56"/>
      <c r="AW217" s="8"/>
      <c r="AX217" s="8"/>
      <c r="AY217" s="8"/>
      <c r="AZ217" s="8"/>
      <c r="BA217" s="8"/>
      <c r="BB217" s="8"/>
      <c r="BC217" s="8"/>
      <c r="BD217" s="102" t="str">
        <f t="shared" si="124"/>
        <v/>
      </c>
      <c r="BE217" s="56" t="str">
        <f t="shared" si="125"/>
        <v>DURACYKLINE</v>
      </c>
      <c r="BF217" s="204" t="e">
        <f>IF(IF(BN$2="Catégorie",IF(BN$3="Toutes",SUMIFS('Étape 1 - à remplir'!$F$31:$F$400,'Étape 1 - à remplir'!$E$31:$E$400,MASQ2!BE217,'Étape 1 - à remplir'!$G$31:$G$400,"lots"),SUMIFS('Étape 1 - à remplir'!$F$31:$F$400,'Étape 1 - à remplir'!$E$31:$E$400,MASQ2!BE217,'Étape 1 - à remplir'!$C$31:$C$400,BN$3)),IF(BN$2="Âge",IF(BN$3="Tous",SUMIFS('Étape 1 - à remplir'!$F$31:$F$400,'Étape 1 - à remplir'!$E$31:$E$400,MASQ2!BE217,'Étape 1 - à remplir'!$G$31:$G$400,"lots"),SUMIFS('Étape 1 - à remplir'!$F$31:$F$400,'Étape 1 - à remplir'!$E$31:$E$400,MASQ2!BE217,'Étape 1 - à remplir'!$P$31:$P$400,BN$3,'Étape 1 - à remplir'!$G$31:$G$400,"lots")),IF(BN$2="Atelier",IF(BN$3="Tous",SUMIFS('Étape 1 - à remplir'!$F$31:$F$400,'Étape 1 - à remplir'!$E$31:$E$400,MASQ2!BE217,'Étape 1 - à remplir'!$G$31:$G$400,"lots"),SUMIFS('Étape 1 - à remplir'!$F$31:$F$400,'Étape 1 - à remplir'!$E$31:$E$400,MASQ2!BE217,'Étape 1 - à remplir'!$O$31:$O$400,BN$3,'Étape 1 - à remplir'!$G$31:$G$400,"lots")),IF(BN$2="Espèce",IF(BN$3="Tous",SUMIFS('Étape 1 - à remplir'!$F$31:$F$400,'Étape 1 - à remplir'!$E$31:$E$400,MASQ2!BE217,'Étape 1 - à remplir'!$G$31:$G$400,"lots"),SUMIFS('Étape 1 - à remplir'!$F$31:$F$400,'Étape 1 - à remplir'!$E$31:$E$400,MASQ2!BE217,'Étape 1 - à remplir'!$N$31:$N$400,BN$3,'Étape 1 - à remplir'!$G$31:$G$400,"lots"))))))=0,NA(),IF(BN$2="Catégorie",IF(BN$3="Toutes",SUMIFS('Étape 1 - à remplir'!$F$31:$F$400,'Étape 1 - à remplir'!$E$31:$E$400,MASQ2!BE217,'Étape 1 - à remplir'!$G$31:$G$400,"lots"),SUMIFS('Étape 1 - à remplir'!$F$31:$F$400,'Étape 1 - à remplir'!$E$31:$E$400,MASQ2!BE217,'Étape 1 - à remplir'!$C$31:$C$400,BN$3)),IF(BN$2="Âge",IF(BN$3="Tous",SUMIFS('Étape 1 - à remplir'!$F$31:$F$400,'Étape 1 - à remplir'!$E$31:$E$400,MASQ2!BE217,'Étape 1 - à remplir'!$G$31:$G$400,"lots"),SUMIFS('Étape 1 - à remplir'!$F$31:$F$400,'Étape 1 - à remplir'!$E$31:$E$400,MASQ2!BE217,'Étape 1 - à remplir'!$P$31:$P$400,BN$3,'Étape 1 - à remplir'!$G$31:$G$400,"lots")),IF(BN$2="Atelier",IF(BN$3="Tous",SUMIFS('Étape 1 - à remplir'!$F$31:$F$400,'Étape 1 - à remplir'!$E$31:$E$400,MASQ2!BE217,'Étape 1 - à remplir'!$G$31:$G$400,"lots"),SUMIFS('Étape 1 - à remplir'!$F$31:$F$400,'Étape 1 - à remplir'!$E$31:$E$400,MASQ2!BE217,'Étape 1 - à remplir'!$O$31:$O$400,BN$3,'Étape 1 - à remplir'!$G$31:$G$400,"lots")),IF(BN$2="Espèce",IF(BN$3="Tous",SUMIFS('Étape 1 - à remplir'!$F$31:$F$400,'Étape 1 - à remplir'!$E$31:$E$400,MASQ2!BE217,'Étape 1 - à remplir'!$G$31:$G$400,"lots"),SUMIFS('Étape 1 - à remplir'!$F$31:$F$400,'Étape 1 - à remplir'!$E$31:$E$400,MASQ2!BE217,'Étape 1 - à remplir'!$N$31:$N$400,BN$3,'Étape 1 - à remplir'!$G$31:$G$400,"lots")))))))</f>
        <v>#N/A</v>
      </c>
      <c r="BG217" s="204">
        <f t="shared" si="140"/>
        <v>0</v>
      </c>
      <c r="BH217" s="204" t="str">
        <f t="shared" si="126"/>
        <v>Oxytétracycline</v>
      </c>
      <c r="BI217" s="204" t="str">
        <f t="shared" si="127"/>
        <v/>
      </c>
      <c r="BJ217" s="204" t="str">
        <f t="shared" si="128"/>
        <v/>
      </c>
      <c r="BK217" s="204" t="str">
        <f t="shared" si="129"/>
        <v>Tetracyclines</v>
      </c>
      <c r="BL217" s="204" t="str">
        <f t="shared" si="130"/>
        <v/>
      </c>
      <c r="BM217" s="97" t="str">
        <f t="shared" si="131"/>
        <v/>
      </c>
      <c r="BN217" s="78"/>
      <c r="BO217" s="78"/>
      <c r="BP217" s="77" t="str">
        <f ca="1"/>
        <v>DURACYKLINE</v>
      </c>
      <c r="BQ217" s="79" t="e">
        <f ca="1"/>
        <v>#N/A</v>
      </c>
      <c r="BR217" s="102"/>
      <c r="BS217" s="8"/>
      <c r="BT217" s="8"/>
      <c r="BU217" s="8"/>
      <c r="BV217" s="8"/>
      <c r="BW217" s="8"/>
      <c r="BX217" s="8"/>
      <c r="BY217" s="8"/>
      <c r="BZ217" s="8"/>
      <c r="CA217" s="8"/>
      <c r="CB217" s="8"/>
      <c r="CC217" s="8"/>
      <c r="CD217" s="8"/>
      <c r="CE217" s="8"/>
      <c r="CF217" s="8"/>
      <c r="CG217" s="8"/>
      <c r="CH217" s="8"/>
      <c r="CI217" s="8"/>
      <c r="CJ217" s="8"/>
      <c r="CK217" s="8"/>
      <c r="CL217" s="8"/>
      <c r="CM217" s="8"/>
      <c r="CN217" s="8"/>
      <c r="CO217" s="97"/>
      <c r="CQ217" s="56"/>
      <c r="CR217" s="8"/>
      <c r="CS217" s="8"/>
      <c r="CT217" s="8"/>
      <c r="CU217" s="8"/>
      <c r="CV217" s="8"/>
      <c r="CW217" s="8"/>
      <c r="CX217" s="8"/>
      <c r="CY217" s="102" t="str">
        <f t="shared" si="132"/>
        <v/>
      </c>
      <c r="CZ217" s="56" t="str">
        <f t="shared" si="133"/>
        <v>DURACYKLINE</v>
      </c>
      <c r="DA217" s="204" t="e">
        <f>IF(IF(DI$2="Catégorie",IF(DI$3="Toutes",SUMIFS('Étape 1 - à remplir'!$F$31:$F$400,'Étape 1 - à remplir'!$E$31:$E$400,MASQ2!CZ217,'Étape 1 - à remplir'!$G$31:$G$400,"kg"),SUMIFS('Étape 1 - à remplir'!$F$31:$F$400,'Étape 1 - à remplir'!$E$31:$E$400,MASQ2!CZ217,'Étape 1 - à remplir'!$C$31:$C$400,DI$3)),IF(DI$2="Âge",IF(DI$3="Tous",SUMIFS('Étape 1 - à remplir'!$F$31:$F$400,'Étape 1 - à remplir'!$E$31:$E$400,MASQ2!CZ217,'Étape 1 - à remplir'!$G$31:$G$400,"kg"),SUMIFS('Étape 1 - à remplir'!$F$31:$F$400,'Étape 1 - à remplir'!$E$31:$E$400,MASQ2!CZ217,'Étape 1 - à remplir'!$P$31:$P$400,DI$3,'Étape 1 - à remplir'!$G$31:$G$400,"kg")),IF(DI$2="Atelier",IF(DI$3="Tous",SUMIFS('Étape 1 - à remplir'!$F$31:$F$400,'Étape 1 - à remplir'!$E$31:$E$400,MASQ2!CZ217,'Étape 1 - à remplir'!$G$31:$G$400,"kg"),SUMIFS('Étape 1 - à remplir'!$F$31:$F$400,'Étape 1 - à remplir'!$E$31:$E$400,MASQ2!CZ217,'Étape 1 - à remplir'!$O$31:$O$400,DI$3,'Étape 1 - à remplir'!$G$31:$G$400,"kg")),IF(DI$2="Espèce",IF(DI$3="Tous",SUMIFS('Étape 1 - à remplir'!$F$31:$F$400,'Étape 1 - à remplir'!$E$31:$E$400,MASQ2!CZ217,'Étape 1 - à remplir'!$G$31:$G$400,"kg"),SUMIFS('Étape 1 - à remplir'!$F$31:$F$400,'Étape 1 - à remplir'!$E$31:$E$400,MASQ2!CZ217,'Étape 1 - à remplir'!$N$31:$N$400,DI$3,'Étape 1 - à remplir'!$G$31:$G$400,"kg"))))))=0,NA(),IF(DI$2="Catégorie",IF(DI$3="Toutes",SUMIFS('Étape 1 - à remplir'!$F$31:$F$400,'Étape 1 - à remplir'!$E$31:$E$400,MASQ2!CZ217,'Étape 1 - à remplir'!$G$31:$G$400,"kg"),SUMIFS('Étape 1 - à remplir'!$F$31:$F$400,'Étape 1 - à remplir'!$E$31:$E$400,MASQ2!CZ217,'Étape 1 - à remplir'!$C$31:$C$400,DI$3)),IF(DI$2="Âge",IF(DI$3="Tous",SUMIFS('Étape 1 - à remplir'!$F$31:$F$400,'Étape 1 - à remplir'!$E$31:$E$400,MASQ2!CZ217,'Étape 1 - à remplir'!$G$31:$G$400,"kg"),SUMIFS('Étape 1 - à remplir'!$F$31:$F$400,'Étape 1 - à remplir'!$E$31:$E$400,MASQ2!CZ217,'Étape 1 - à remplir'!$P$31:$P$400,DI$3,'Étape 1 - à remplir'!$G$31:$G$400,"kg")),IF(DI$2="Atelier",IF(DI$3="Tous",SUMIFS('Étape 1 - à remplir'!$F$31:$F$400,'Étape 1 - à remplir'!$E$31:$E$400,MASQ2!CZ217,'Étape 1 - à remplir'!$G$31:$G$400,"kg"),SUMIFS('Étape 1 - à remplir'!$F$31:$F$400,'Étape 1 - à remplir'!$E$31:$E$400,MASQ2!CZ217,'Étape 1 - à remplir'!$O$31:$O$400,DI$3,'Étape 1 - à remplir'!$G$31:$G$400,"kg")),IF(DI$2="Espèce",IF(DI$3="Tous",SUMIFS('Étape 1 - à remplir'!$F$31:$F$400,'Étape 1 - à remplir'!$E$31:$E$400,MASQ2!CZ217,'Étape 1 - à remplir'!$G$31:$G$400,"kg"),SUMIFS('Étape 1 - à remplir'!$F$31:$F$400,'Étape 1 - à remplir'!$E$31:$E$400,MASQ2!CZ217,'Étape 1 - à remplir'!$N$31:$N$400,DI$3,'Étape 1 - à remplir'!$G$31:$G$400,"kg")))))))</f>
        <v>#N/A</v>
      </c>
      <c r="DB217" s="104">
        <f t="shared" si="141"/>
        <v>0</v>
      </c>
      <c r="DC217" s="204" t="str">
        <f t="shared" si="134"/>
        <v>Oxytétracycline</v>
      </c>
      <c r="DD217" s="204" t="str">
        <f t="shared" si="135"/>
        <v/>
      </c>
      <c r="DE217" s="204" t="str">
        <f t="shared" si="136"/>
        <v/>
      </c>
      <c r="DF217" s="204" t="str">
        <f t="shared" si="137"/>
        <v>Tetracyclines</v>
      </c>
      <c r="DG217" s="204" t="str">
        <f t="shared" si="138"/>
        <v/>
      </c>
      <c r="DH217" s="97" t="str">
        <f t="shared" si="139"/>
        <v/>
      </c>
      <c r="DI217" s="78"/>
      <c r="DJ217" s="78"/>
      <c r="DK217" s="77" t="str">
        <f ca="1"/>
        <v>DURACYKLINE</v>
      </c>
      <c r="DL217" s="79" t="e">
        <f ca="1"/>
        <v>#N/A</v>
      </c>
      <c r="DM217" s="102"/>
      <c r="DN217" s="8"/>
      <c r="DO217" s="8"/>
      <c r="DP217" s="8"/>
      <c r="DQ217" s="8"/>
      <c r="DR217" s="8"/>
      <c r="DS217" s="8"/>
      <c r="DT217" s="8"/>
      <c r="DU217" s="8"/>
      <c r="DV217" s="8"/>
      <c r="DW217" s="8"/>
      <c r="DX217" s="8"/>
      <c r="DY217" s="8"/>
      <c r="DZ217" s="8"/>
      <c r="EA217" s="8"/>
      <c r="EB217" s="8"/>
      <c r="EC217" s="8"/>
      <c r="ED217" s="8"/>
      <c r="EE217" s="8"/>
      <c r="EF217" s="8"/>
      <c r="EG217" s="8"/>
      <c r="EH217" s="8"/>
      <c r="EI217" s="8"/>
      <c r="EJ217" s="97"/>
    </row>
    <row r="218" spans="1:140" x14ac:dyDescent="0.25">
      <c r="A218" s="56"/>
      <c r="B218" s="8"/>
      <c r="C218" s="8"/>
      <c r="D218" s="8"/>
      <c r="E218" s="8"/>
      <c r="F218" s="8"/>
      <c r="G218" s="8"/>
      <c r="H218" s="8"/>
      <c r="I218" s="102" t="str">
        <f>INDEX(Données_ATB!BE:BV,MATCH(MASQ2!J218,Données_ATB!BE:BE,0),18)</f>
        <v/>
      </c>
      <c r="J218" s="77" t="str">
        <f>Données_ATB!BE217</f>
        <v>ECONOR 10 % POUDRE ORALE POUR PORCS</v>
      </c>
      <c r="K218" s="204" t="e">
        <f>IF(IF(S$2="Catégorie",IF(S$3="Toutes",SUMIFS('Étape 1 - à remplir'!$F$31:$F$400,'Étape 1 - à remplir'!$E$31:$E$400,MASQ2!J218,'Étape 1 - à remplir'!$G$31:$G$400,"animaux"),SUMIFS('Étape 1 - à remplir'!$F$31:$F$400,'Étape 1 - à remplir'!$E$31:$E$400,MASQ2!J218,'Étape 1 - à remplir'!$C$31:$C$400,S$3)),IF(S$2="Âge",IF(S$3="Tous",SUMIFS('Étape 1 - à remplir'!$F$31:$F$400,'Étape 1 - à remplir'!$E$31:$E$400,MASQ2!J218,'Étape 1 - à remplir'!$G$31:$G$400,"animaux"),SUMIFS('Étape 1 - à remplir'!$F$31:$F$400,'Étape 1 - à remplir'!$E$31:$E$400,MASQ2!J218,'Étape 1 - à remplir'!$P$31:$P$400,S$3)),IF(S$2="Atelier",IF(S$3="Tous",SUMIFS('Étape 1 - à remplir'!$F$31:$F$400,'Étape 1 - à remplir'!$E$31:$E$400,MASQ2!J218,'Étape 1 - à remplir'!$G$31:$G$400,"animaux"),SUMIFS('Étape 1 - à remplir'!$F$31:$F$400,'Étape 1 - à remplir'!$E$31:$E$400,MASQ2!J218,'Étape 1 - à remplir'!$O$31:$O$400,S$3)),IF(S$2="Espèce",IF(S$3="Tous",SUMIFS('Étape 1 - à remplir'!$F$31:$F$400,'Étape 1 - à remplir'!$E$31:$E$400,MASQ2!J218,'Étape 1 - à remplir'!$G$31:$G$400,"animaux"),SUMIFS('Étape 1 - à remplir'!$F$31:$F$400,'Étape 1 - à remplir'!$E$31:$E$400,MASQ2!J218,'Étape 1 - à remplir'!$N$31:$N$400,S$3))))))=0,NA(),IF(S$2="Catégorie",IF(S$3="Toutes",SUMIFS('Étape 1 - à remplir'!$F$31:$F$400,'Étape 1 - à remplir'!$E$31:$E$400,MASQ2!J218,'Étape 1 - à remplir'!$G$31:$G$400,"animaux"),SUMIFS('Étape 1 - à remplir'!$F$31:$F$400,'Étape 1 - à remplir'!$E$31:$E$400,MASQ2!J218,'Étape 1 - à remplir'!$C$31:$C$400,S$3)),IF(S$2="Âge",IF(S$3="Tous",SUMIFS('Étape 1 - à remplir'!$F$31:$F$400,'Étape 1 - à remplir'!$E$31:$E$400,MASQ2!J218,'Étape 1 - à remplir'!$G$31:$G$400,"animaux"),SUMIFS('Étape 1 - à remplir'!$F$31:$F$400,'Étape 1 - à remplir'!$E$31:$E$400,MASQ2!J218,'Étape 1 - à remplir'!$P$31:$P$400,S$3)),IF(S$2="Atelier",IF(S$3="Tous",SUMIFS('Étape 1 - à remplir'!$F$31:$F$400,'Étape 1 - à remplir'!$E$31:$E$400,MASQ2!J218,'Étape 1 - à remplir'!$G$31:$G$400,"animaux"),SUMIFS('Étape 1 - à remplir'!$F$31:$F$400,'Étape 1 - à remplir'!$E$31:$E$400,MASQ2!J218,'Étape 1 - à remplir'!$O$31:$O$400,S$3)),IF(S$2="Espèce",IF(S$3="Tous",SUMIFS('Étape 1 - à remplir'!$F$31:$F$400,'Étape 1 - à remplir'!$E$31:$E$400,MASQ2!J218,'Étape 1 - à remplir'!$G$31:$G$400,"animaux"),SUMIFS('Étape 1 - à remplir'!$F$31:$F$400,'Étape 1 - à remplir'!$E$31:$E$400,MASQ2!J218,'Étape 1 - à remplir'!$N$31:$N$400,S$3)))))))</f>
        <v>#N/A</v>
      </c>
      <c r="L218" s="97">
        <f t="shared" si="142"/>
        <v>0</v>
      </c>
      <c r="M218" s="56" t="str">
        <f>Données_ATB!BN217</f>
        <v>Valnémuline</v>
      </c>
      <c r="N218" s="204" t="str">
        <f>Données_ATB!BO217</f>
        <v/>
      </c>
      <c r="O218" s="97" t="str">
        <f>Données_ATB!BP217</f>
        <v/>
      </c>
      <c r="P218" s="77" t="str">
        <f>Données_ATB!BR217</f>
        <v>Pleuromutilines</v>
      </c>
      <c r="Q218" s="78" t="str">
        <f>Données_ATB!BS217</f>
        <v/>
      </c>
      <c r="R218" s="79" t="str">
        <f>Données_ATB!BT217</f>
        <v/>
      </c>
      <c r="S218" s="78"/>
      <c r="T218" s="78"/>
      <c r="U218" s="77" t="str">
        <f ca="1"/>
        <v>ECONOR 10 % POUDRE ORALE POUR PORCS</v>
      </c>
      <c r="V218" s="79" t="e">
        <f ca="1"/>
        <v>#N/A</v>
      </c>
      <c r="W218" s="102"/>
      <c r="X218" s="8"/>
      <c r="Y218" s="8"/>
      <c r="Z218" s="8"/>
      <c r="AA218" s="8"/>
      <c r="AB218" s="102"/>
      <c r="AC218" s="8"/>
      <c r="AD218" s="8"/>
      <c r="AE218" s="8"/>
      <c r="AF218" s="8"/>
      <c r="AG218" s="8"/>
      <c r="AH218" s="8"/>
      <c r="AI218" s="8"/>
      <c r="AJ218" s="8"/>
      <c r="AK218" s="8"/>
      <c r="AL218" s="8"/>
      <c r="AM218" s="8"/>
      <c r="AN218" s="8"/>
      <c r="AO218" s="8"/>
      <c r="AP218" s="8"/>
      <c r="AQ218" s="8"/>
      <c r="AR218" s="8"/>
      <c r="AS218" s="8"/>
      <c r="AT218" s="97"/>
      <c r="AV218" s="56"/>
      <c r="AW218" s="8"/>
      <c r="AX218" s="8"/>
      <c r="AY218" s="8"/>
      <c r="AZ218" s="8"/>
      <c r="BA218" s="8"/>
      <c r="BB218" s="8"/>
      <c r="BC218" s="8"/>
      <c r="BD218" s="102" t="str">
        <f t="shared" si="124"/>
        <v/>
      </c>
      <c r="BE218" s="56" t="str">
        <f t="shared" si="125"/>
        <v>ECONOR 10 % POUDRE ORALE POUR PORCS</v>
      </c>
      <c r="BF218" s="204" t="e">
        <f>IF(IF(BN$2="Catégorie",IF(BN$3="Toutes",SUMIFS('Étape 1 - à remplir'!$F$31:$F$400,'Étape 1 - à remplir'!$E$31:$E$400,MASQ2!BE218,'Étape 1 - à remplir'!$G$31:$G$400,"lots"),SUMIFS('Étape 1 - à remplir'!$F$31:$F$400,'Étape 1 - à remplir'!$E$31:$E$400,MASQ2!BE218,'Étape 1 - à remplir'!$C$31:$C$400,BN$3)),IF(BN$2="Âge",IF(BN$3="Tous",SUMIFS('Étape 1 - à remplir'!$F$31:$F$400,'Étape 1 - à remplir'!$E$31:$E$400,MASQ2!BE218,'Étape 1 - à remplir'!$G$31:$G$400,"lots"),SUMIFS('Étape 1 - à remplir'!$F$31:$F$400,'Étape 1 - à remplir'!$E$31:$E$400,MASQ2!BE218,'Étape 1 - à remplir'!$P$31:$P$400,BN$3,'Étape 1 - à remplir'!$G$31:$G$400,"lots")),IF(BN$2="Atelier",IF(BN$3="Tous",SUMIFS('Étape 1 - à remplir'!$F$31:$F$400,'Étape 1 - à remplir'!$E$31:$E$400,MASQ2!BE218,'Étape 1 - à remplir'!$G$31:$G$400,"lots"),SUMIFS('Étape 1 - à remplir'!$F$31:$F$400,'Étape 1 - à remplir'!$E$31:$E$400,MASQ2!BE218,'Étape 1 - à remplir'!$O$31:$O$400,BN$3,'Étape 1 - à remplir'!$G$31:$G$400,"lots")),IF(BN$2="Espèce",IF(BN$3="Tous",SUMIFS('Étape 1 - à remplir'!$F$31:$F$400,'Étape 1 - à remplir'!$E$31:$E$400,MASQ2!BE218,'Étape 1 - à remplir'!$G$31:$G$400,"lots"),SUMIFS('Étape 1 - à remplir'!$F$31:$F$400,'Étape 1 - à remplir'!$E$31:$E$400,MASQ2!BE218,'Étape 1 - à remplir'!$N$31:$N$400,BN$3,'Étape 1 - à remplir'!$G$31:$G$400,"lots"))))))=0,NA(),IF(BN$2="Catégorie",IF(BN$3="Toutes",SUMIFS('Étape 1 - à remplir'!$F$31:$F$400,'Étape 1 - à remplir'!$E$31:$E$400,MASQ2!BE218,'Étape 1 - à remplir'!$G$31:$G$400,"lots"),SUMIFS('Étape 1 - à remplir'!$F$31:$F$400,'Étape 1 - à remplir'!$E$31:$E$400,MASQ2!BE218,'Étape 1 - à remplir'!$C$31:$C$400,BN$3)),IF(BN$2="Âge",IF(BN$3="Tous",SUMIFS('Étape 1 - à remplir'!$F$31:$F$400,'Étape 1 - à remplir'!$E$31:$E$400,MASQ2!BE218,'Étape 1 - à remplir'!$G$31:$G$400,"lots"),SUMIFS('Étape 1 - à remplir'!$F$31:$F$400,'Étape 1 - à remplir'!$E$31:$E$400,MASQ2!BE218,'Étape 1 - à remplir'!$P$31:$P$400,BN$3,'Étape 1 - à remplir'!$G$31:$G$400,"lots")),IF(BN$2="Atelier",IF(BN$3="Tous",SUMIFS('Étape 1 - à remplir'!$F$31:$F$400,'Étape 1 - à remplir'!$E$31:$E$400,MASQ2!BE218,'Étape 1 - à remplir'!$G$31:$G$400,"lots"),SUMIFS('Étape 1 - à remplir'!$F$31:$F$400,'Étape 1 - à remplir'!$E$31:$E$400,MASQ2!BE218,'Étape 1 - à remplir'!$O$31:$O$400,BN$3,'Étape 1 - à remplir'!$G$31:$G$400,"lots")),IF(BN$2="Espèce",IF(BN$3="Tous",SUMIFS('Étape 1 - à remplir'!$F$31:$F$400,'Étape 1 - à remplir'!$E$31:$E$400,MASQ2!BE218,'Étape 1 - à remplir'!$G$31:$G$400,"lots"),SUMIFS('Étape 1 - à remplir'!$F$31:$F$400,'Étape 1 - à remplir'!$E$31:$E$400,MASQ2!BE218,'Étape 1 - à remplir'!$N$31:$N$400,BN$3,'Étape 1 - à remplir'!$G$31:$G$400,"lots")))))))</f>
        <v>#N/A</v>
      </c>
      <c r="BG218" s="204">
        <f t="shared" si="140"/>
        <v>0</v>
      </c>
      <c r="BH218" s="204" t="str">
        <f t="shared" si="126"/>
        <v>Valnémuline</v>
      </c>
      <c r="BI218" s="204" t="str">
        <f t="shared" si="127"/>
        <v/>
      </c>
      <c r="BJ218" s="204" t="str">
        <f t="shared" si="128"/>
        <v/>
      </c>
      <c r="BK218" s="204" t="str">
        <f t="shared" si="129"/>
        <v>Pleuromutilines</v>
      </c>
      <c r="BL218" s="204" t="str">
        <f t="shared" si="130"/>
        <v/>
      </c>
      <c r="BM218" s="97" t="str">
        <f t="shared" si="131"/>
        <v/>
      </c>
      <c r="BN218" s="78"/>
      <c r="BO218" s="78"/>
      <c r="BP218" s="77" t="str">
        <f ca="1"/>
        <v>ECONOR 10 % POUDRE ORALE POUR PORCS</v>
      </c>
      <c r="BQ218" s="79" t="e">
        <f ca="1"/>
        <v>#N/A</v>
      </c>
      <c r="BR218" s="102"/>
      <c r="BS218" s="8"/>
      <c r="BT218" s="8"/>
      <c r="BU218" s="8"/>
      <c r="BV218" s="8"/>
      <c r="BW218" s="8"/>
      <c r="BX218" s="8"/>
      <c r="BY218" s="8"/>
      <c r="BZ218" s="8"/>
      <c r="CA218" s="8"/>
      <c r="CB218" s="8"/>
      <c r="CC218" s="8"/>
      <c r="CD218" s="8"/>
      <c r="CE218" s="8"/>
      <c r="CF218" s="8"/>
      <c r="CG218" s="8"/>
      <c r="CH218" s="8"/>
      <c r="CI218" s="8"/>
      <c r="CJ218" s="8"/>
      <c r="CK218" s="8"/>
      <c r="CL218" s="8"/>
      <c r="CM218" s="8"/>
      <c r="CN218" s="8"/>
      <c r="CO218" s="97"/>
      <c r="CQ218" s="56"/>
      <c r="CR218" s="8"/>
      <c r="CS218" s="8"/>
      <c r="CT218" s="8"/>
      <c r="CU218" s="8"/>
      <c r="CV218" s="8"/>
      <c r="CW218" s="8"/>
      <c r="CX218" s="8"/>
      <c r="CY218" s="102" t="str">
        <f t="shared" si="132"/>
        <v/>
      </c>
      <c r="CZ218" s="56" t="str">
        <f t="shared" si="133"/>
        <v>ECONOR 10 % POUDRE ORALE POUR PORCS</v>
      </c>
      <c r="DA218" s="204" t="e">
        <f>IF(IF(DI$2="Catégorie",IF(DI$3="Toutes",SUMIFS('Étape 1 - à remplir'!$F$31:$F$400,'Étape 1 - à remplir'!$E$31:$E$400,MASQ2!CZ218,'Étape 1 - à remplir'!$G$31:$G$400,"kg"),SUMIFS('Étape 1 - à remplir'!$F$31:$F$400,'Étape 1 - à remplir'!$E$31:$E$400,MASQ2!CZ218,'Étape 1 - à remplir'!$C$31:$C$400,DI$3)),IF(DI$2="Âge",IF(DI$3="Tous",SUMIFS('Étape 1 - à remplir'!$F$31:$F$400,'Étape 1 - à remplir'!$E$31:$E$400,MASQ2!CZ218,'Étape 1 - à remplir'!$G$31:$G$400,"kg"),SUMIFS('Étape 1 - à remplir'!$F$31:$F$400,'Étape 1 - à remplir'!$E$31:$E$400,MASQ2!CZ218,'Étape 1 - à remplir'!$P$31:$P$400,DI$3,'Étape 1 - à remplir'!$G$31:$G$400,"kg")),IF(DI$2="Atelier",IF(DI$3="Tous",SUMIFS('Étape 1 - à remplir'!$F$31:$F$400,'Étape 1 - à remplir'!$E$31:$E$400,MASQ2!CZ218,'Étape 1 - à remplir'!$G$31:$G$400,"kg"),SUMIFS('Étape 1 - à remplir'!$F$31:$F$400,'Étape 1 - à remplir'!$E$31:$E$400,MASQ2!CZ218,'Étape 1 - à remplir'!$O$31:$O$400,DI$3,'Étape 1 - à remplir'!$G$31:$G$400,"kg")),IF(DI$2="Espèce",IF(DI$3="Tous",SUMIFS('Étape 1 - à remplir'!$F$31:$F$400,'Étape 1 - à remplir'!$E$31:$E$400,MASQ2!CZ218,'Étape 1 - à remplir'!$G$31:$G$400,"kg"),SUMIFS('Étape 1 - à remplir'!$F$31:$F$400,'Étape 1 - à remplir'!$E$31:$E$400,MASQ2!CZ218,'Étape 1 - à remplir'!$N$31:$N$400,DI$3,'Étape 1 - à remplir'!$G$31:$G$400,"kg"))))))=0,NA(),IF(DI$2="Catégorie",IF(DI$3="Toutes",SUMIFS('Étape 1 - à remplir'!$F$31:$F$400,'Étape 1 - à remplir'!$E$31:$E$400,MASQ2!CZ218,'Étape 1 - à remplir'!$G$31:$G$400,"kg"),SUMIFS('Étape 1 - à remplir'!$F$31:$F$400,'Étape 1 - à remplir'!$E$31:$E$400,MASQ2!CZ218,'Étape 1 - à remplir'!$C$31:$C$400,DI$3)),IF(DI$2="Âge",IF(DI$3="Tous",SUMIFS('Étape 1 - à remplir'!$F$31:$F$400,'Étape 1 - à remplir'!$E$31:$E$400,MASQ2!CZ218,'Étape 1 - à remplir'!$G$31:$G$400,"kg"),SUMIFS('Étape 1 - à remplir'!$F$31:$F$400,'Étape 1 - à remplir'!$E$31:$E$400,MASQ2!CZ218,'Étape 1 - à remplir'!$P$31:$P$400,DI$3,'Étape 1 - à remplir'!$G$31:$G$400,"kg")),IF(DI$2="Atelier",IF(DI$3="Tous",SUMIFS('Étape 1 - à remplir'!$F$31:$F$400,'Étape 1 - à remplir'!$E$31:$E$400,MASQ2!CZ218,'Étape 1 - à remplir'!$G$31:$G$400,"kg"),SUMIFS('Étape 1 - à remplir'!$F$31:$F$400,'Étape 1 - à remplir'!$E$31:$E$400,MASQ2!CZ218,'Étape 1 - à remplir'!$O$31:$O$400,DI$3,'Étape 1 - à remplir'!$G$31:$G$400,"kg")),IF(DI$2="Espèce",IF(DI$3="Tous",SUMIFS('Étape 1 - à remplir'!$F$31:$F$400,'Étape 1 - à remplir'!$E$31:$E$400,MASQ2!CZ218,'Étape 1 - à remplir'!$G$31:$G$400,"kg"),SUMIFS('Étape 1 - à remplir'!$F$31:$F$400,'Étape 1 - à remplir'!$E$31:$E$400,MASQ2!CZ218,'Étape 1 - à remplir'!$N$31:$N$400,DI$3,'Étape 1 - à remplir'!$G$31:$G$400,"kg")))))))</f>
        <v>#N/A</v>
      </c>
      <c r="DB218" s="104">
        <f t="shared" si="141"/>
        <v>0</v>
      </c>
      <c r="DC218" s="204" t="str">
        <f t="shared" si="134"/>
        <v>Valnémuline</v>
      </c>
      <c r="DD218" s="204" t="str">
        <f t="shared" si="135"/>
        <v/>
      </c>
      <c r="DE218" s="204" t="str">
        <f t="shared" si="136"/>
        <v/>
      </c>
      <c r="DF218" s="204" t="str">
        <f t="shared" si="137"/>
        <v>Pleuromutilines</v>
      </c>
      <c r="DG218" s="204" t="str">
        <f t="shared" si="138"/>
        <v/>
      </c>
      <c r="DH218" s="97" t="str">
        <f t="shared" si="139"/>
        <v/>
      </c>
      <c r="DI218" s="78"/>
      <c r="DJ218" s="78"/>
      <c r="DK218" s="77" t="str">
        <f ca="1"/>
        <v>ECONOR 10 % POUDRE ORALE POUR PORCS</v>
      </c>
      <c r="DL218" s="79" t="e">
        <f ca="1"/>
        <v>#N/A</v>
      </c>
      <c r="DM218" s="102"/>
      <c r="DN218" s="8"/>
      <c r="DO218" s="8"/>
      <c r="DP218" s="8"/>
      <c r="DQ218" s="8"/>
      <c r="DR218" s="8"/>
      <c r="DS218" s="8"/>
      <c r="DT218" s="8"/>
      <c r="DU218" s="8"/>
      <c r="DV218" s="8"/>
      <c r="DW218" s="8"/>
      <c r="DX218" s="8"/>
      <c r="DY218" s="8"/>
      <c r="DZ218" s="8"/>
      <c r="EA218" s="8"/>
      <c r="EB218" s="8"/>
      <c r="EC218" s="8"/>
      <c r="ED218" s="8"/>
      <c r="EE218" s="8"/>
      <c r="EF218" s="8"/>
      <c r="EG218" s="8"/>
      <c r="EH218" s="8"/>
      <c r="EI218" s="8"/>
      <c r="EJ218" s="97"/>
    </row>
    <row r="219" spans="1:140" x14ac:dyDescent="0.25">
      <c r="A219" s="56"/>
      <c r="B219" s="8"/>
      <c r="C219" s="8"/>
      <c r="D219" s="8"/>
      <c r="E219" s="8"/>
      <c r="F219" s="8"/>
      <c r="G219" s="8"/>
      <c r="H219" s="8"/>
      <c r="I219" s="102" t="str">
        <f>INDEX(Données_ATB!BE:BV,MATCH(MASQ2!J219,Données_ATB!BE:BE,0),18)</f>
        <v/>
      </c>
      <c r="J219" s="77" t="str">
        <f>Données_ATB!BE218</f>
        <v>ECONOR 10 % PREMELANGE MEDICAMENTEUX POUR PORCS ET LAPINS</v>
      </c>
      <c r="K219" s="204" t="e">
        <f>IF(IF(S$2="Catégorie",IF(S$3="Toutes",SUMIFS('Étape 1 - à remplir'!$F$31:$F$400,'Étape 1 - à remplir'!$E$31:$E$400,MASQ2!J219,'Étape 1 - à remplir'!$G$31:$G$400,"animaux"),SUMIFS('Étape 1 - à remplir'!$F$31:$F$400,'Étape 1 - à remplir'!$E$31:$E$400,MASQ2!J219,'Étape 1 - à remplir'!$C$31:$C$400,S$3)),IF(S$2="Âge",IF(S$3="Tous",SUMIFS('Étape 1 - à remplir'!$F$31:$F$400,'Étape 1 - à remplir'!$E$31:$E$400,MASQ2!J219,'Étape 1 - à remplir'!$G$31:$G$400,"animaux"),SUMIFS('Étape 1 - à remplir'!$F$31:$F$400,'Étape 1 - à remplir'!$E$31:$E$400,MASQ2!J219,'Étape 1 - à remplir'!$P$31:$P$400,S$3)),IF(S$2="Atelier",IF(S$3="Tous",SUMIFS('Étape 1 - à remplir'!$F$31:$F$400,'Étape 1 - à remplir'!$E$31:$E$400,MASQ2!J219,'Étape 1 - à remplir'!$G$31:$G$400,"animaux"),SUMIFS('Étape 1 - à remplir'!$F$31:$F$400,'Étape 1 - à remplir'!$E$31:$E$400,MASQ2!J219,'Étape 1 - à remplir'!$O$31:$O$400,S$3)),IF(S$2="Espèce",IF(S$3="Tous",SUMIFS('Étape 1 - à remplir'!$F$31:$F$400,'Étape 1 - à remplir'!$E$31:$E$400,MASQ2!J219,'Étape 1 - à remplir'!$G$31:$G$400,"animaux"),SUMIFS('Étape 1 - à remplir'!$F$31:$F$400,'Étape 1 - à remplir'!$E$31:$E$400,MASQ2!J219,'Étape 1 - à remplir'!$N$31:$N$400,S$3))))))=0,NA(),IF(S$2="Catégorie",IF(S$3="Toutes",SUMIFS('Étape 1 - à remplir'!$F$31:$F$400,'Étape 1 - à remplir'!$E$31:$E$400,MASQ2!J219,'Étape 1 - à remplir'!$G$31:$G$400,"animaux"),SUMIFS('Étape 1 - à remplir'!$F$31:$F$400,'Étape 1 - à remplir'!$E$31:$E$400,MASQ2!J219,'Étape 1 - à remplir'!$C$31:$C$400,S$3)),IF(S$2="Âge",IF(S$3="Tous",SUMIFS('Étape 1 - à remplir'!$F$31:$F$400,'Étape 1 - à remplir'!$E$31:$E$400,MASQ2!J219,'Étape 1 - à remplir'!$G$31:$G$400,"animaux"),SUMIFS('Étape 1 - à remplir'!$F$31:$F$400,'Étape 1 - à remplir'!$E$31:$E$400,MASQ2!J219,'Étape 1 - à remplir'!$P$31:$P$400,S$3)),IF(S$2="Atelier",IF(S$3="Tous",SUMIFS('Étape 1 - à remplir'!$F$31:$F$400,'Étape 1 - à remplir'!$E$31:$E$400,MASQ2!J219,'Étape 1 - à remplir'!$G$31:$G$400,"animaux"),SUMIFS('Étape 1 - à remplir'!$F$31:$F$400,'Étape 1 - à remplir'!$E$31:$E$400,MASQ2!J219,'Étape 1 - à remplir'!$O$31:$O$400,S$3)),IF(S$2="Espèce",IF(S$3="Tous",SUMIFS('Étape 1 - à remplir'!$F$31:$F$400,'Étape 1 - à remplir'!$E$31:$E$400,MASQ2!J219,'Étape 1 - à remplir'!$G$31:$G$400,"animaux"),SUMIFS('Étape 1 - à remplir'!$F$31:$F$400,'Étape 1 - à remplir'!$E$31:$E$400,MASQ2!J219,'Étape 1 - à remplir'!$N$31:$N$400,S$3)))))))</f>
        <v>#N/A</v>
      </c>
      <c r="L219" s="97">
        <f t="shared" si="142"/>
        <v>0</v>
      </c>
      <c r="M219" s="56" t="str">
        <f>Données_ATB!BN218</f>
        <v>Valnémuline</v>
      </c>
      <c r="N219" s="204" t="str">
        <f>Données_ATB!BO218</f>
        <v/>
      </c>
      <c r="O219" s="97" t="str">
        <f>Données_ATB!BP218</f>
        <v/>
      </c>
      <c r="P219" s="77" t="str">
        <f>Données_ATB!BR218</f>
        <v>Pleuromutilines</v>
      </c>
      <c r="Q219" s="78" t="str">
        <f>Données_ATB!BS218</f>
        <v/>
      </c>
      <c r="R219" s="79" t="str">
        <f>Données_ATB!BT218</f>
        <v/>
      </c>
      <c r="S219" s="78"/>
      <c r="T219" s="78"/>
      <c r="U219" s="77" t="str">
        <f ca="1"/>
        <v>ECONOR 10 % PREMELANGE MEDICAMENTEUX POUR PORCS ET LAPINS</v>
      </c>
      <c r="V219" s="79" t="e">
        <f ca="1"/>
        <v>#N/A</v>
      </c>
      <c r="W219" s="102"/>
      <c r="X219" s="8"/>
      <c r="Y219" s="8"/>
      <c r="Z219" s="8"/>
      <c r="AA219" s="8"/>
      <c r="AB219" s="102"/>
      <c r="AC219" s="8"/>
      <c r="AD219" s="8"/>
      <c r="AE219" s="8"/>
      <c r="AF219" s="8"/>
      <c r="AG219" s="8"/>
      <c r="AH219" s="8"/>
      <c r="AI219" s="8"/>
      <c r="AJ219" s="8"/>
      <c r="AK219" s="8"/>
      <c r="AL219" s="8"/>
      <c r="AM219" s="8"/>
      <c r="AN219" s="8"/>
      <c r="AO219" s="8"/>
      <c r="AP219" s="8"/>
      <c r="AQ219" s="8"/>
      <c r="AR219" s="8"/>
      <c r="AS219" s="8"/>
      <c r="AT219" s="97"/>
      <c r="AV219" s="56"/>
      <c r="AW219" s="8"/>
      <c r="AX219" s="8"/>
      <c r="AY219" s="8"/>
      <c r="AZ219" s="8"/>
      <c r="BA219" s="8"/>
      <c r="BB219" s="8"/>
      <c r="BC219" s="8"/>
      <c r="BD219" s="102" t="str">
        <f t="shared" si="124"/>
        <v/>
      </c>
      <c r="BE219" s="56" t="str">
        <f t="shared" si="125"/>
        <v>ECONOR 10 % PREMELANGE MEDICAMENTEUX POUR PORCS ET LAPINS</v>
      </c>
      <c r="BF219" s="204" t="e">
        <f>IF(IF(BN$2="Catégorie",IF(BN$3="Toutes",SUMIFS('Étape 1 - à remplir'!$F$31:$F$400,'Étape 1 - à remplir'!$E$31:$E$400,MASQ2!BE219,'Étape 1 - à remplir'!$G$31:$G$400,"lots"),SUMIFS('Étape 1 - à remplir'!$F$31:$F$400,'Étape 1 - à remplir'!$E$31:$E$400,MASQ2!BE219,'Étape 1 - à remplir'!$C$31:$C$400,BN$3)),IF(BN$2="Âge",IF(BN$3="Tous",SUMIFS('Étape 1 - à remplir'!$F$31:$F$400,'Étape 1 - à remplir'!$E$31:$E$400,MASQ2!BE219,'Étape 1 - à remplir'!$G$31:$G$400,"lots"),SUMIFS('Étape 1 - à remplir'!$F$31:$F$400,'Étape 1 - à remplir'!$E$31:$E$400,MASQ2!BE219,'Étape 1 - à remplir'!$P$31:$P$400,BN$3,'Étape 1 - à remplir'!$G$31:$G$400,"lots")),IF(BN$2="Atelier",IF(BN$3="Tous",SUMIFS('Étape 1 - à remplir'!$F$31:$F$400,'Étape 1 - à remplir'!$E$31:$E$400,MASQ2!BE219,'Étape 1 - à remplir'!$G$31:$G$400,"lots"),SUMIFS('Étape 1 - à remplir'!$F$31:$F$400,'Étape 1 - à remplir'!$E$31:$E$400,MASQ2!BE219,'Étape 1 - à remplir'!$O$31:$O$400,BN$3,'Étape 1 - à remplir'!$G$31:$G$400,"lots")),IF(BN$2="Espèce",IF(BN$3="Tous",SUMIFS('Étape 1 - à remplir'!$F$31:$F$400,'Étape 1 - à remplir'!$E$31:$E$400,MASQ2!BE219,'Étape 1 - à remplir'!$G$31:$G$400,"lots"),SUMIFS('Étape 1 - à remplir'!$F$31:$F$400,'Étape 1 - à remplir'!$E$31:$E$400,MASQ2!BE219,'Étape 1 - à remplir'!$N$31:$N$400,BN$3,'Étape 1 - à remplir'!$G$31:$G$400,"lots"))))))=0,NA(),IF(BN$2="Catégorie",IF(BN$3="Toutes",SUMIFS('Étape 1 - à remplir'!$F$31:$F$400,'Étape 1 - à remplir'!$E$31:$E$400,MASQ2!BE219,'Étape 1 - à remplir'!$G$31:$G$400,"lots"),SUMIFS('Étape 1 - à remplir'!$F$31:$F$400,'Étape 1 - à remplir'!$E$31:$E$400,MASQ2!BE219,'Étape 1 - à remplir'!$C$31:$C$400,BN$3)),IF(BN$2="Âge",IF(BN$3="Tous",SUMIFS('Étape 1 - à remplir'!$F$31:$F$400,'Étape 1 - à remplir'!$E$31:$E$400,MASQ2!BE219,'Étape 1 - à remplir'!$G$31:$G$400,"lots"),SUMIFS('Étape 1 - à remplir'!$F$31:$F$400,'Étape 1 - à remplir'!$E$31:$E$400,MASQ2!BE219,'Étape 1 - à remplir'!$P$31:$P$400,BN$3,'Étape 1 - à remplir'!$G$31:$G$400,"lots")),IF(BN$2="Atelier",IF(BN$3="Tous",SUMIFS('Étape 1 - à remplir'!$F$31:$F$400,'Étape 1 - à remplir'!$E$31:$E$400,MASQ2!BE219,'Étape 1 - à remplir'!$G$31:$G$400,"lots"),SUMIFS('Étape 1 - à remplir'!$F$31:$F$400,'Étape 1 - à remplir'!$E$31:$E$400,MASQ2!BE219,'Étape 1 - à remplir'!$O$31:$O$400,BN$3,'Étape 1 - à remplir'!$G$31:$G$400,"lots")),IF(BN$2="Espèce",IF(BN$3="Tous",SUMIFS('Étape 1 - à remplir'!$F$31:$F$400,'Étape 1 - à remplir'!$E$31:$E$400,MASQ2!BE219,'Étape 1 - à remplir'!$G$31:$G$400,"lots"),SUMIFS('Étape 1 - à remplir'!$F$31:$F$400,'Étape 1 - à remplir'!$E$31:$E$400,MASQ2!BE219,'Étape 1 - à remplir'!$N$31:$N$400,BN$3,'Étape 1 - à remplir'!$G$31:$G$400,"lots")))))))</f>
        <v>#N/A</v>
      </c>
      <c r="BG219" s="204">
        <f t="shared" si="140"/>
        <v>0</v>
      </c>
      <c r="BH219" s="204" t="str">
        <f t="shared" si="126"/>
        <v>Valnémuline</v>
      </c>
      <c r="BI219" s="204" t="str">
        <f t="shared" si="127"/>
        <v/>
      </c>
      <c r="BJ219" s="204" t="str">
        <f t="shared" si="128"/>
        <v/>
      </c>
      <c r="BK219" s="204" t="str">
        <f t="shared" si="129"/>
        <v>Pleuromutilines</v>
      </c>
      <c r="BL219" s="204" t="str">
        <f t="shared" si="130"/>
        <v/>
      </c>
      <c r="BM219" s="97" t="str">
        <f t="shared" si="131"/>
        <v/>
      </c>
      <c r="BN219" s="78"/>
      <c r="BO219" s="78"/>
      <c r="BP219" s="77" t="str">
        <f ca="1"/>
        <v>ECONOR 10 % PREMELANGE MEDICAMENTEUX POUR PORCS ET LAPINS</v>
      </c>
      <c r="BQ219" s="79" t="e">
        <f ca="1"/>
        <v>#N/A</v>
      </c>
      <c r="BR219" s="102"/>
      <c r="BS219" s="8"/>
      <c r="BT219" s="8"/>
      <c r="BU219" s="8"/>
      <c r="BV219" s="8"/>
      <c r="BW219" s="8"/>
      <c r="BX219" s="8"/>
      <c r="BY219" s="8"/>
      <c r="BZ219" s="8"/>
      <c r="CA219" s="8"/>
      <c r="CB219" s="8"/>
      <c r="CC219" s="8"/>
      <c r="CD219" s="8"/>
      <c r="CE219" s="8"/>
      <c r="CF219" s="8"/>
      <c r="CG219" s="8"/>
      <c r="CH219" s="8"/>
      <c r="CI219" s="8"/>
      <c r="CJ219" s="8"/>
      <c r="CK219" s="8"/>
      <c r="CL219" s="8"/>
      <c r="CM219" s="8"/>
      <c r="CN219" s="8"/>
      <c r="CO219" s="97"/>
      <c r="CQ219" s="56"/>
      <c r="CR219" s="8"/>
      <c r="CS219" s="8"/>
      <c r="CT219" s="8"/>
      <c r="CU219" s="8"/>
      <c r="CV219" s="8"/>
      <c r="CW219" s="8"/>
      <c r="CX219" s="8"/>
      <c r="CY219" s="102" t="str">
        <f t="shared" si="132"/>
        <v/>
      </c>
      <c r="CZ219" s="56" t="str">
        <f t="shared" si="133"/>
        <v>ECONOR 10 % PREMELANGE MEDICAMENTEUX POUR PORCS ET LAPINS</v>
      </c>
      <c r="DA219" s="204" t="e">
        <f>IF(IF(DI$2="Catégorie",IF(DI$3="Toutes",SUMIFS('Étape 1 - à remplir'!$F$31:$F$400,'Étape 1 - à remplir'!$E$31:$E$400,MASQ2!CZ219,'Étape 1 - à remplir'!$G$31:$G$400,"kg"),SUMIFS('Étape 1 - à remplir'!$F$31:$F$400,'Étape 1 - à remplir'!$E$31:$E$400,MASQ2!CZ219,'Étape 1 - à remplir'!$C$31:$C$400,DI$3)),IF(DI$2="Âge",IF(DI$3="Tous",SUMIFS('Étape 1 - à remplir'!$F$31:$F$400,'Étape 1 - à remplir'!$E$31:$E$400,MASQ2!CZ219,'Étape 1 - à remplir'!$G$31:$G$400,"kg"),SUMIFS('Étape 1 - à remplir'!$F$31:$F$400,'Étape 1 - à remplir'!$E$31:$E$400,MASQ2!CZ219,'Étape 1 - à remplir'!$P$31:$P$400,DI$3,'Étape 1 - à remplir'!$G$31:$G$400,"kg")),IF(DI$2="Atelier",IF(DI$3="Tous",SUMIFS('Étape 1 - à remplir'!$F$31:$F$400,'Étape 1 - à remplir'!$E$31:$E$400,MASQ2!CZ219,'Étape 1 - à remplir'!$G$31:$G$400,"kg"),SUMIFS('Étape 1 - à remplir'!$F$31:$F$400,'Étape 1 - à remplir'!$E$31:$E$400,MASQ2!CZ219,'Étape 1 - à remplir'!$O$31:$O$400,DI$3,'Étape 1 - à remplir'!$G$31:$G$400,"kg")),IF(DI$2="Espèce",IF(DI$3="Tous",SUMIFS('Étape 1 - à remplir'!$F$31:$F$400,'Étape 1 - à remplir'!$E$31:$E$400,MASQ2!CZ219,'Étape 1 - à remplir'!$G$31:$G$400,"kg"),SUMIFS('Étape 1 - à remplir'!$F$31:$F$400,'Étape 1 - à remplir'!$E$31:$E$400,MASQ2!CZ219,'Étape 1 - à remplir'!$N$31:$N$400,DI$3,'Étape 1 - à remplir'!$G$31:$G$400,"kg"))))))=0,NA(),IF(DI$2="Catégorie",IF(DI$3="Toutes",SUMIFS('Étape 1 - à remplir'!$F$31:$F$400,'Étape 1 - à remplir'!$E$31:$E$400,MASQ2!CZ219,'Étape 1 - à remplir'!$G$31:$G$400,"kg"),SUMIFS('Étape 1 - à remplir'!$F$31:$F$400,'Étape 1 - à remplir'!$E$31:$E$400,MASQ2!CZ219,'Étape 1 - à remplir'!$C$31:$C$400,DI$3)),IF(DI$2="Âge",IF(DI$3="Tous",SUMIFS('Étape 1 - à remplir'!$F$31:$F$400,'Étape 1 - à remplir'!$E$31:$E$400,MASQ2!CZ219,'Étape 1 - à remplir'!$G$31:$G$400,"kg"),SUMIFS('Étape 1 - à remplir'!$F$31:$F$400,'Étape 1 - à remplir'!$E$31:$E$400,MASQ2!CZ219,'Étape 1 - à remplir'!$P$31:$P$400,DI$3,'Étape 1 - à remplir'!$G$31:$G$400,"kg")),IF(DI$2="Atelier",IF(DI$3="Tous",SUMIFS('Étape 1 - à remplir'!$F$31:$F$400,'Étape 1 - à remplir'!$E$31:$E$400,MASQ2!CZ219,'Étape 1 - à remplir'!$G$31:$G$400,"kg"),SUMIFS('Étape 1 - à remplir'!$F$31:$F$400,'Étape 1 - à remplir'!$E$31:$E$400,MASQ2!CZ219,'Étape 1 - à remplir'!$O$31:$O$400,DI$3,'Étape 1 - à remplir'!$G$31:$G$400,"kg")),IF(DI$2="Espèce",IF(DI$3="Tous",SUMIFS('Étape 1 - à remplir'!$F$31:$F$400,'Étape 1 - à remplir'!$E$31:$E$400,MASQ2!CZ219,'Étape 1 - à remplir'!$G$31:$G$400,"kg"),SUMIFS('Étape 1 - à remplir'!$F$31:$F$400,'Étape 1 - à remplir'!$E$31:$E$400,MASQ2!CZ219,'Étape 1 - à remplir'!$N$31:$N$400,DI$3,'Étape 1 - à remplir'!$G$31:$G$400,"kg")))))))</f>
        <v>#N/A</v>
      </c>
      <c r="DB219" s="104">
        <f t="shared" si="141"/>
        <v>0</v>
      </c>
      <c r="DC219" s="204" t="str">
        <f t="shared" si="134"/>
        <v>Valnémuline</v>
      </c>
      <c r="DD219" s="204" t="str">
        <f t="shared" si="135"/>
        <v/>
      </c>
      <c r="DE219" s="204" t="str">
        <f t="shared" si="136"/>
        <v/>
      </c>
      <c r="DF219" s="204" t="str">
        <f t="shared" si="137"/>
        <v>Pleuromutilines</v>
      </c>
      <c r="DG219" s="204" t="str">
        <f t="shared" si="138"/>
        <v/>
      </c>
      <c r="DH219" s="97" t="str">
        <f t="shared" si="139"/>
        <v/>
      </c>
      <c r="DI219" s="78"/>
      <c r="DJ219" s="78"/>
      <c r="DK219" s="77" t="str">
        <f ca="1"/>
        <v>ECONOR 10 % PREMELANGE MEDICAMENTEUX POUR PORCS ET LAPINS</v>
      </c>
      <c r="DL219" s="79" t="e">
        <f ca="1"/>
        <v>#N/A</v>
      </c>
      <c r="DM219" s="102"/>
      <c r="DN219" s="8"/>
      <c r="DO219" s="8"/>
      <c r="DP219" s="8"/>
      <c r="DQ219" s="8"/>
      <c r="DR219" s="8"/>
      <c r="DS219" s="8"/>
      <c r="DT219" s="8"/>
      <c r="DU219" s="8"/>
      <c r="DV219" s="8"/>
      <c r="DW219" s="8"/>
      <c r="DX219" s="8"/>
      <c r="DY219" s="8"/>
      <c r="DZ219" s="8"/>
      <c r="EA219" s="8"/>
      <c r="EB219" s="8"/>
      <c r="EC219" s="8"/>
      <c r="ED219" s="8"/>
      <c r="EE219" s="8"/>
      <c r="EF219" s="8"/>
      <c r="EG219" s="8"/>
      <c r="EH219" s="8"/>
      <c r="EI219" s="8"/>
      <c r="EJ219" s="97"/>
    </row>
    <row r="220" spans="1:140" x14ac:dyDescent="0.25">
      <c r="A220" s="56"/>
      <c r="B220" s="8"/>
      <c r="C220" s="8"/>
      <c r="D220" s="8"/>
      <c r="E220" s="8"/>
      <c r="F220" s="8"/>
      <c r="G220" s="8"/>
      <c r="H220" s="8"/>
      <c r="I220" s="102" t="str">
        <f>INDEX(Données_ATB!BE:BV,MATCH(MASQ2!J220,Données_ATB!BE:BE,0),18)</f>
        <v/>
      </c>
      <c r="J220" s="77" t="str">
        <f>Données_ATB!BE219</f>
        <v>ECONOR 50 % PREMELANGE MEDICAMENTEUX POUR PORCS</v>
      </c>
      <c r="K220" s="204" t="e">
        <f>IF(IF(S$2="Catégorie",IF(S$3="Toutes",SUMIFS('Étape 1 - à remplir'!$F$31:$F$400,'Étape 1 - à remplir'!$E$31:$E$400,MASQ2!J220,'Étape 1 - à remplir'!$G$31:$G$400,"animaux"),SUMIFS('Étape 1 - à remplir'!$F$31:$F$400,'Étape 1 - à remplir'!$E$31:$E$400,MASQ2!J220,'Étape 1 - à remplir'!$C$31:$C$400,S$3)),IF(S$2="Âge",IF(S$3="Tous",SUMIFS('Étape 1 - à remplir'!$F$31:$F$400,'Étape 1 - à remplir'!$E$31:$E$400,MASQ2!J220,'Étape 1 - à remplir'!$G$31:$G$400,"animaux"),SUMIFS('Étape 1 - à remplir'!$F$31:$F$400,'Étape 1 - à remplir'!$E$31:$E$400,MASQ2!J220,'Étape 1 - à remplir'!$P$31:$P$400,S$3)),IF(S$2="Atelier",IF(S$3="Tous",SUMIFS('Étape 1 - à remplir'!$F$31:$F$400,'Étape 1 - à remplir'!$E$31:$E$400,MASQ2!J220,'Étape 1 - à remplir'!$G$31:$G$400,"animaux"),SUMIFS('Étape 1 - à remplir'!$F$31:$F$400,'Étape 1 - à remplir'!$E$31:$E$400,MASQ2!J220,'Étape 1 - à remplir'!$O$31:$O$400,S$3)),IF(S$2="Espèce",IF(S$3="Tous",SUMIFS('Étape 1 - à remplir'!$F$31:$F$400,'Étape 1 - à remplir'!$E$31:$E$400,MASQ2!J220,'Étape 1 - à remplir'!$G$31:$G$400,"animaux"),SUMIFS('Étape 1 - à remplir'!$F$31:$F$400,'Étape 1 - à remplir'!$E$31:$E$400,MASQ2!J220,'Étape 1 - à remplir'!$N$31:$N$400,S$3))))))=0,NA(),IF(S$2="Catégorie",IF(S$3="Toutes",SUMIFS('Étape 1 - à remplir'!$F$31:$F$400,'Étape 1 - à remplir'!$E$31:$E$400,MASQ2!J220,'Étape 1 - à remplir'!$G$31:$G$400,"animaux"),SUMIFS('Étape 1 - à remplir'!$F$31:$F$400,'Étape 1 - à remplir'!$E$31:$E$400,MASQ2!J220,'Étape 1 - à remplir'!$C$31:$C$400,S$3)),IF(S$2="Âge",IF(S$3="Tous",SUMIFS('Étape 1 - à remplir'!$F$31:$F$400,'Étape 1 - à remplir'!$E$31:$E$400,MASQ2!J220,'Étape 1 - à remplir'!$G$31:$G$400,"animaux"),SUMIFS('Étape 1 - à remplir'!$F$31:$F$400,'Étape 1 - à remplir'!$E$31:$E$400,MASQ2!J220,'Étape 1 - à remplir'!$P$31:$P$400,S$3)),IF(S$2="Atelier",IF(S$3="Tous",SUMIFS('Étape 1 - à remplir'!$F$31:$F$400,'Étape 1 - à remplir'!$E$31:$E$400,MASQ2!J220,'Étape 1 - à remplir'!$G$31:$G$400,"animaux"),SUMIFS('Étape 1 - à remplir'!$F$31:$F$400,'Étape 1 - à remplir'!$E$31:$E$400,MASQ2!J220,'Étape 1 - à remplir'!$O$31:$O$400,S$3)),IF(S$2="Espèce",IF(S$3="Tous",SUMIFS('Étape 1 - à remplir'!$F$31:$F$400,'Étape 1 - à remplir'!$E$31:$E$400,MASQ2!J220,'Étape 1 - à remplir'!$G$31:$G$400,"animaux"),SUMIFS('Étape 1 - à remplir'!$F$31:$F$400,'Étape 1 - à remplir'!$E$31:$E$400,MASQ2!J220,'Étape 1 - à remplir'!$N$31:$N$400,S$3)))))))</f>
        <v>#N/A</v>
      </c>
      <c r="L220" s="97">
        <f t="shared" si="142"/>
        <v>0</v>
      </c>
      <c r="M220" s="56" t="str">
        <f>Données_ATB!BN219</f>
        <v>Valnémuline</v>
      </c>
      <c r="N220" s="204" t="str">
        <f>Données_ATB!BO219</f>
        <v/>
      </c>
      <c r="O220" s="97" t="str">
        <f>Données_ATB!BP219</f>
        <v/>
      </c>
      <c r="P220" s="77" t="str">
        <f>Données_ATB!BR219</f>
        <v>Pleuromutilines</v>
      </c>
      <c r="Q220" s="78" t="str">
        <f>Données_ATB!BS219</f>
        <v/>
      </c>
      <c r="R220" s="79" t="str">
        <f>Données_ATB!BT219</f>
        <v/>
      </c>
      <c r="S220" s="78"/>
      <c r="T220" s="78"/>
      <c r="U220" s="77" t="str">
        <f ca="1"/>
        <v>ECONOR 50 % PREMELANGE MEDICAMENTEUX POUR PORCS</v>
      </c>
      <c r="V220" s="79" t="e">
        <f ca="1"/>
        <v>#N/A</v>
      </c>
      <c r="W220" s="102"/>
      <c r="X220" s="8"/>
      <c r="Y220" s="8"/>
      <c r="Z220" s="8"/>
      <c r="AA220" s="8"/>
      <c r="AB220" s="102"/>
      <c r="AC220" s="8"/>
      <c r="AD220" s="8"/>
      <c r="AE220" s="8"/>
      <c r="AF220" s="8"/>
      <c r="AG220" s="8"/>
      <c r="AH220" s="8"/>
      <c r="AI220" s="8"/>
      <c r="AJ220" s="8"/>
      <c r="AK220" s="8"/>
      <c r="AL220" s="8"/>
      <c r="AM220" s="8"/>
      <c r="AN220" s="8"/>
      <c r="AO220" s="8"/>
      <c r="AP220" s="8"/>
      <c r="AQ220" s="8"/>
      <c r="AR220" s="8"/>
      <c r="AS220" s="8"/>
      <c r="AT220" s="97"/>
      <c r="AV220" s="56"/>
      <c r="AW220" s="8"/>
      <c r="AX220" s="8"/>
      <c r="AY220" s="8"/>
      <c r="AZ220" s="8"/>
      <c r="BA220" s="8"/>
      <c r="BB220" s="8"/>
      <c r="BC220" s="8"/>
      <c r="BD220" s="102" t="str">
        <f t="shared" si="124"/>
        <v/>
      </c>
      <c r="BE220" s="56" t="str">
        <f t="shared" si="125"/>
        <v>ECONOR 50 % PREMELANGE MEDICAMENTEUX POUR PORCS</v>
      </c>
      <c r="BF220" s="204" t="e">
        <f>IF(IF(BN$2="Catégorie",IF(BN$3="Toutes",SUMIFS('Étape 1 - à remplir'!$F$31:$F$400,'Étape 1 - à remplir'!$E$31:$E$400,MASQ2!BE220,'Étape 1 - à remplir'!$G$31:$G$400,"lots"),SUMIFS('Étape 1 - à remplir'!$F$31:$F$400,'Étape 1 - à remplir'!$E$31:$E$400,MASQ2!BE220,'Étape 1 - à remplir'!$C$31:$C$400,BN$3)),IF(BN$2="Âge",IF(BN$3="Tous",SUMIFS('Étape 1 - à remplir'!$F$31:$F$400,'Étape 1 - à remplir'!$E$31:$E$400,MASQ2!BE220,'Étape 1 - à remplir'!$G$31:$G$400,"lots"),SUMIFS('Étape 1 - à remplir'!$F$31:$F$400,'Étape 1 - à remplir'!$E$31:$E$400,MASQ2!BE220,'Étape 1 - à remplir'!$P$31:$P$400,BN$3,'Étape 1 - à remplir'!$G$31:$G$400,"lots")),IF(BN$2="Atelier",IF(BN$3="Tous",SUMIFS('Étape 1 - à remplir'!$F$31:$F$400,'Étape 1 - à remplir'!$E$31:$E$400,MASQ2!BE220,'Étape 1 - à remplir'!$G$31:$G$400,"lots"),SUMIFS('Étape 1 - à remplir'!$F$31:$F$400,'Étape 1 - à remplir'!$E$31:$E$400,MASQ2!BE220,'Étape 1 - à remplir'!$O$31:$O$400,BN$3,'Étape 1 - à remplir'!$G$31:$G$400,"lots")),IF(BN$2="Espèce",IF(BN$3="Tous",SUMIFS('Étape 1 - à remplir'!$F$31:$F$400,'Étape 1 - à remplir'!$E$31:$E$400,MASQ2!BE220,'Étape 1 - à remplir'!$G$31:$G$400,"lots"),SUMIFS('Étape 1 - à remplir'!$F$31:$F$400,'Étape 1 - à remplir'!$E$31:$E$400,MASQ2!BE220,'Étape 1 - à remplir'!$N$31:$N$400,BN$3,'Étape 1 - à remplir'!$G$31:$G$400,"lots"))))))=0,NA(),IF(BN$2="Catégorie",IF(BN$3="Toutes",SUMIFS('Étape 1 - à remplir'!$F$31:$F$400,'Étape 1 - à remplir'!$E$31:$E$400,MASQ2!BE220,'Étape 1 - à remplir'!$G$31:$G$400,"lots"),SUMIFS('Étape 1 - à remplir'!$F$31:$F$400,'Étape 1 - à remplir'!$E$31:$E$400,MASQ2!BE220,'Étape 1 - à remplir'!$C$31:$C$400,BN$3)),IF(BN$2="Âge",IF(BN$3="Tous",SUMIFS('Étape 1 - à remplir'!$F$31:$F$400,'Étape 1 - à remplir'!$E$31:$E$400,MASQ2!BE220,'Étape 1 - à remplir'!$G$31:$G$400,"lots"),SUMIFS('Étape 1 - à remplir'!$F$31:$F$400,'Étape 1 - à remplir'!$E$31:$E$400,MASQ2!BE220,'Étape 1 - à remplir'!$P$31:$P$400,BN$3,'Étape 1 - à remplir'!$G$31:$G$400,"lots")),IF(BN$2="Atelier",IF(BN$3="Tous",SUMIFS('Étape 1 - à remplir'!$F$31:$F$400,'Étape 1 - à remplir'!$E$31:$E$400,MASQ2!BE220,'Étape 1 - à remplir'!$G$31:$G$400,"lots"),SUMIFS('Étape 1 - à remplir'!$F$31:$F$400,'Étape 1 - à remplir'!$E$31:$E$400,MASQ2!BE220,'Étape 1 - à remplir'!$O$31:$O$400,BN$3,'Étape 1 - à remplir'!$G$31:$G$400,"lots")),IF(BN$2="Espèce",IF(BN$3="Tous",SUMIFS('Étape 1 - à remplir'!$F$31:$F$400,'Étape 1 - à remplir'!$E$31:$E$400,MASQ2!BE220,'Étape 1 - à remplir'!$G$31:$G$400,"lots"),SUMIFS('Étape 1 - à remplir'!$F$31:$F$400,'Étape 1 - à remplir'!$E$31:$E$400,MASQ2!BE220,'Étape 1 - à remplir'!$N$31:$N$400,BN$3,'Étape 1 - à remplir'!$G$31:$G$400,"lots")))))))</f>
        <v>#N/A</v>
      </c>
      <c r="BG220" s="204">
        <f t="shared" si="140"/>
        <v>0</v>
      </c>
      <c r="BH220" s="204" t="str">
        <f t="shared" si="126"/>
        <v>Valnémuline</v>
      </c>
      <c r="BI220" s="204" t="str">
        <f t="shared" si="127"/>
        <v/>
      </c>
      <c r="BJ220" s="204" t="str">
        <f t="shared" si="128"/>
        <v/>
      </c>
      <c r="BK220" s="204" t="str">
        <f t="shared" si="129"/>
        <v>Pleuromutilines</v>
      </c>
      <c r="BL220" s="204" t="str">
        <f t="shared" si="130"/>
        <v/>
      </c>
      <c r="BM220" s="97" t="str">
        <f t="shared" si="131"/>
        <v/>
      </c>
      <c r="BN220" s="78"/>
      <c r="BO220" s="78"/>
      <c r="BP220" s="77" t="str">
        <f ca="1"/>
        <v>ECONOR 50 % PREMELANGE MEDICAMENTEUX POUR PORCS</v>
      </c>
      <c r="BQ220" s="79" t="e">
        <f ca="1"/>
        <v>#N/A</v>
      </c>
      <c r="BR220" s="102"/>
      <c r="BS220" s="8"/>
      <c r="BT220" s="8"/>
      <c r="BU220" s="8"/>
      <c r="BV220" s="8"/>
      <c r="BW220" s="8"/>
      <c r="BX220" s="8"/>
      <c r="BY220" s="8"/>
      <c r="BZ220" s="8"/>
      <c r="CA220" s="8"/>
      <c r="CB220" s="8"/>
      <c r="CC220" s="8"/>
      <c r="CD220" s="8"/>
      <c r="CE220" s="8"/>
      <c r="CF220" s="8"/>
      <c r="CG220" s="8"/>
      <c r="CH220" s="8"/>
      <c r="CI220" s="8"/>
      <c r="CJ220" s="8"/>
      <c r="CK220" s="8"/>
      <c r="CL220" s="8"/>
      <c r="CM220" s="8"/>
      <c r="CN220" s="8"/>
      <c r="CO220" s="97"/>
      <c r="CQ220" s="56"/>
      <c r="CR220" s="8"/>
      <c r="CS220" s="8"/>
      <c r="CT220" s="8"/>
      <c r="CU220" s="8"/>
      <c r="CV220" s="8"/>
      <c r="CW220" s="8"/>
      <c r="CX220" s="8"/>
      <c r="CY220" s="102" t="str">
        <f t="shared" si="132"/>
        <v/>
      </c>
      <c r="CZ220" s="56" t="str">
        <f t="shared" si="133"/>
        <v>ECONOR 50 % PREMELANGE MEDICAMENTEUX POUR PORCS</v>
      </c>
      <c r="DA220" s="204" t="e">
        <f>IF(IF(DI$2="Catégorie",IF(DI$3="Toutes",SUMIFS('Étape 1 - à remplir'!$F$31:$F$400,'Étape 1 - à remplir'!$E$31:$E$400,MASQ2!CZ220,'Étape 1 - à remplir'!$G$31:$G$400,"kg"),SUMIFS('Étape 1 - à remplir'!$F$31:$F$400,'Étape 1 - à remplir'!$E$31:$E$400,MASQ2!CZ220,'Étape 1 - à remplir'!$C$31:$C$400,DI$3)),IF(DI$2="Âge",IF(DI$3="Tous",SUMIFS('Étape 1 - à remplir'!$F$31:$F$400,'Étape 1 - à remplir'!$E$31:$E$400,MASQ2!CZ220,'Étape 1 - à remplir'!$G$31:$G$400,"kg"),SUMIFS('Étape 1 - à remplir'!$F$31:$F$400,'Étape 1 - à remplir'!$E$31:$E$400,MASQ2!CZ220,'Étape 1 - à remplir'!$P$31:$P$400,DI$3,'Étape 1 - à remplir'!$G$31:$G$400,"kg")),IF(DI$2="Atelier",IF(DI$3="Tous",SUMIFS('Étape 1 - à remplir'!$F$31:$F$400,'Étape 1 - à remplir'!$E$31:$E$400,MASQ2!CZ220,'Étape 1 - à remplir'!$G$31:$G$400,"kg"),SUMIFS('Étape 1 - à remplir'!$F$31:$F$400,'Étape 1 - à remplir'!$E$31:$E$400,MASQ2!CZ220,'Étape 1 - à remplir'!$O$31:$O$400,DI$3,'Étape 1 - à remplir'!$G$31:$G$400,"kg")),IF(DI$2="Espèce",IF(DI$3="Tous",SUMIFS('Étape 1 - à remplir'!$F$31:$F$400,'Étape 1 - à remplir'!$E$31:$E$400,MASQ2!CZ220,'Étape 1 - à remplir'!$G$31:$G$400,"kg"),SUMIFS('Étape 1 - à remplir'!$F$31:$F$400,'Étape 1 - à remplir'!$E$31:$E$400,MASQ2!CZ220,'Étape 1 - à remplir'!$N$31:$N$400,DI$3,'Étape 1 - à remplir'!$G$31:$G$400,"kg"))))))=0,NA(),IF(DI$2="Catégorie",IF(DI$3="Toutes",SUMIFS('Étape 1 - à remplir'!$F$31:$F$400,'Étape 1 - à remplir'!$E$31:$E$400,MASQ2!CZ220,'Étape 1 - à remplir'!$G$31:$G$400,"kg"),SUMIFS('Étape 1 - à remplir'!$F$31:$F$400,'Étape 1 - à remplir'!$E$31:$E$400,MASQ2!CZ220,'Étape 1 - à remplir'!$C$31:$C$400,DI$3)),IF(DI$2="Âge",IF(DI$3="Tous",SUMIFS('Étape 1 - à remplir'!$F$31:$F$400,'Étape 1 - à remplir'!$E$31:$E$400,MASQ2!CZ220,'Étape 1 - à remplir'!$G$31:$G$400,"kg"),SUMIFS('Étape 1 - à remplir'!$F$31:$F$400,'Étape 1 - à remplir'!$E$31:$E$400,MASQ2!CZ220,'Étape 1 - à remplir'!$P$31:$P$400,DI$3,'Étape 1 - à remplir'!$G$31:$G$400,"kg")),IF(DI$2="Atelier",IF(DI$3="Tous",SUMIFS('Étape 1 - à remplir'!$F$31:$F$400,'Étape 1 - à remplir'!$E$31:$E$400,MASQ2!CZ220,'Étape 1 - à remplir'!$G$31:$G$400,"kg"),SUMIFS('Étape 1 - à remplir'!$F$31:$F$400,'Étape 1 - à remplir'!$E$31:$E$400,MASQ2!CZ220,'Étape 1 - à remplir'!$O$31:$O$400,DI$3,'Étape 1 - à remplir'!$G$31:$G$400,"kg")),IF(DI$2="Espèce",IF(DI$3="Tous",SUMIFS('Étape 1 - à remplir'!$F$31:$F$400,'Étape 1 - à remplir'!$E$31:$E$400,MASQ2!CZ220,'Étape 1 - à remplir'!$G$31:$G$400,"kg"),SUMIFS('Étape 1 - à remplir'!$F$31:$F$400,'Étape 1 - à remplir'!$E$31:$E$400,MASQ2!CZ220,'Étape 1 - à remplir'!$N$31:$N$400,DI$3,'Étape 1 - à remplir'!$G$31:$G$400,"kg")))))))</f>
        <v>#N/A</v>
      </c>
      <c r="DB220" s="104">
        <f t="shared" si="141"/>
        <v>0</v>
      </c>
      <c r="DC220" s="204" t="str">
        <f t="shared" si="134"/>
        <v>Valnémuline</v>
      </c>
      <c r="DD220" s="204" t="str">
        <f t="shared" si="135"/>
        <v/>
      </c>
      <c r="DE220" s="204" t="str">
        <f t="shared" si="136"/>
        <v/>
      </c>
      <c r="DF220" s="204" t="str">
        <f t="shared" si="137"/>
        <v>Pleuromutilines</v>
      </c>
      <c r="DG220" s="204" t="str">
        <f t="shared" si="138"/>
        <v/>
      </c>
      <c r="DH220" s="97" t="str">
        <f t="shared" si="139"/>
        <v/>
      </c>
      <c r="DI220" s="78"/>
      <c r="DJ220" s="78"/>
      <c r="DK220" s="77" t="str">
        <f ca="1"/>
        <v>ECONOR 50 % PREMELANGE MEDICAMENTEUX POUR PORCS</v>
      </c>
      <c r="DL220" s="79" t="e">
        <f ca="1"/>
        <v>#N/A</v>
      </c>
      <c r="DM220" s="102"/>
      <c r="DN220" s="8"/>
      <c r="DO220" s="8"/>
      <c r="DP220" s="8"/>
      <c r="DQ220" s="8"/>
      <c r="DR220" s="8"/>
      <c r="DS220" s="8"/>
      <c r="DT220" s="8"/>
      <c r="DU220" s="8"/>
      <c r="DV220" s="8"/>
      <c r="DW220" s="8"/>
      <c r="DX220" s="8"/>
      <c r="DY220" s="8"/>
      <c r="DZ220" s="8"/>
      <c r="EA220" s="8"/>
      <c r="EB220" s="8"/>
      <c r="EC220" s="8"/>
      <c r="ED220" s="8"/>
      <c r="EE220" s="8"/>
      <c r="EF220" s="8"/>
      <c r="EG220" s="8"/>
      <c r="EH220" s="8"/>
      <c r="EI220" s="8"/>
      <c r="EJ220" s="97"/>
    </row>
    <row r="221" spans="1:140" x14ac:dyDescent="0.25">
      <c r="A221" s="56"/>
      <c r="B221" s="8"/>
      <c r="C221" s="8"/>
      <c r="D221" s="8"/>
      <c r="E221" s="8"/>
      <c r="F221" s="8"/>
      <c r="G221" s="8"/>
      <c r="H221" s="8"/>
      <c r="I221" s="102" t="str">
        <f>INDEX(Données_ATB!BE:BV,MATCH(MASQ2!J221,Données_ATB!BE:BE,0),18)</f>
        <v>x</v>
      </c>
      <c r="J221" s="77" t="str">
        <f>Données_ATB!BE220</f>
        <v>EFICUR 50 MG/ML SUSPENSION INJECTABLE POUR PORCINS ET BOVINS</v>
      </c>
      <c r="K221" s="204" t="e">
        <f>IF(IF(S$2="Catégorie",IF(S$3="Toutes",SUMIFS('Étape 1 - à remplir'!$F$31:$F$400,'Étape 1 - à remplir'!$E$31:$E$400,MASQ2!J221,'Étape 1 - à remplir'!$G$31:$G$400,"animaux"),SUMIFS('Étape 1 - à remplir'!$F$31:$F$400,'Étape 1 - à remplir'!$E$31:$E$400,MASQ2!J221,'Étape 1 - à remplir'!$C$31:$C$400,S$3)),IF(S$2="Âge",IF(S$3="Tous",SUMIFS('Étape 1 - à remplir'!$F$31:$F$400,'Étape 1 - à remplir'!$E$31:$E$400,MASQ2!J221,'Étape 1 - à remplir'!$G$31:$G$400,"animaux"),SUMIFS('Étape 1 - à remplir'!$F$31:$F$400,'Étape 1 - à remplir'!$E$31:$E$400,MASQ2!J221,'Étape 1 - à remplir'!$P$31:$P$400,S$3)),IF(S$2="Atelier",IF(S$3="Tous",SUMIFS('Étape 1 - à remplir'!$F$31:$F$400,'Étape 1 - à remplir'!$E$31:$E$400,MASQ2!J221,'Étape 1 - à remplir'!$G$31:$G$400,"animaux"),SUMIFS('Étape 1 - à remplir'!$F$31:$F$400,'Étape 1 - à remplir'!$E$31:$E$400,MASQ2!J221,'Étape 1 - à remplir'!$O$31:$O$400,S$3)),IF(S$2="Espèce",IF(S$3="Tous",SUMIFS('Étape 1 - à remplir'!$F$31:$F$400,'Étape 1 - à remplir'!$E$31:$E$400,MASQ2!J221,'Étape 1 - à remplir'!$G$31:$G$400,"animaux"),SUMIFS('Étape 1 - à remplir'!$F$31:$F$400,'Étape 1 - à remplir'!$E$31:$E$400,MASQ2!J221,'Étape 1 - à remplir'!$N$31:$N$400,S$3))))))=0,NA(),IF(S$2="Catégorie",IF(S$3="Toutes",SUMIFS('Étape 1 - à remplir'!$F$31:$F$400,'Étape 1 - à remplir'!$E$31:$E$400,MASQ2!J221,'Étape 1 - à remplir'!$G$31:$G$400,"animaux"),SUMIFS('Étape 1 - à remplir'!$F$31:$F$400,'Étape 1 - à remplir'!$E$31:$E$400,MASQ2!J221,'Étape 1 - à remplir'!$C$31:$C$400,S$3)),IF(S$2="Âge",IF(S$3="Tous",SUMIFS('Étape 1 - à remplir'!$F$31:$F$400,'Étape 1 - à remplir'!$E$31:$E$400,MASQ2!J221,'Étape 1 - à remplir'!$G$31:$G$400,"animaux"),SUMIFS('Étape 1 - à remplir'!$F$31:$F$400,'Étape 1 - à remplir'!$E$31:$E$400,MASQ2!J221,'Étape 1 - à remplir'!$P$31:$P$400,S$3)),IF(S$2="Atelier",IF(S$3="Tous",SUMIFS('Étape 1 - à remplir'!$F$31:$F$400,'Étape 1 - à remplir'!$E$31:$E$400,MASQ2!J221,'Étape 1 - à remplir'!$G$31:$G$400,"animaux"),SUMIFS('Étape 1 - à remplir'!$F$31:$F$400,'Étape 1 - à remplir'!$E$31:$E$400,MASQ2!J221,'Étape 1 - à remplir'!$O$31:$O$400,S$3)),IF(S$2="Espèce",IF(S$3="Tous",SUMIFS('Étape 1 - à remplir'!$F$31:$F$400,'Étape 1 - à remplir'!$E$31:$E$400,MASQ2!J221,'Étape 1 - à remplir'!$G$31:$G$400,"animaux"),SUMIFS('Étape 1 - à remplir'!$F$31:$F$400,'Étape 1 - à remplir'!$E$31:$E$400,MASQ2!J221,'Étape 1 - à remplir'!$N$31:$N$400,S$3)))))))</f>
        <v>#N/A</v>
      </c>
      <c r="L221" s="97">
        <f t="shared" si="142"/>
        <v>0</v>
      </c>
      <c r="M221" s="56" t="str">
        <f>Données_ATB!BN220</f>
        <v>Ceftiofur</v>
      </c>
      <c r="N221" s="204" t="str">
        <f>Données_ATB!BO220</f>
        <v/>
      </c>
      <c r="O221" s="97" t="str">
        <f>Données_ATB!BP220</f>
        <v/>
      </c>
      <c r="P221" s="77" t="str">
        <f>Données_ATB!BR220</f>
        <v>Cephalosporines 3&amp;4G</v>
      </c>
      <c r="Q221" s="78" t="str">
        <f>Données_ATB!BS220</f>
        <v/>
      </c>
      <c r="R221" s="79" t="str">
        <f>Données_ATB!BT220</f>
        <v/>
      </c>
      <c r="S221" s="78"/>
      <c r="T221" s="78"/>
      <c r="U221" s="77" t="str">
        <f ca="1"/>
        <v>EFICUR 50 MG/ML SUSPENSION INJECTABLE POUR PORCINS ET BOVINS</v>
      </c>
      <c r="V221" s="79" t="e">
        <f ca="1"/>
        <v>#N/A</v>
      </c>
      <c r="W221" s="102"/>
      <c r="X221" s="8"/>
      <c r="Y221" s="8"/>
      <c r="Z221" s="8"/>
      <c r="AA221" s="8"/>
      <c r="AB221" s="102"/>
      <c r="AC221" s="8"/>
      <c r="AD221" s="8"/>
      <c r="AE221" s="8"/>
      <c r="AF221" s="8"/>
      <c r="AG221" s="8"/>
      <c r="AH221" s="8"/>
      <c r="AI221" s="8"/>
      <c r="AJ221" s="8"/>
      <c r="AK221" s="8"/>
      <c r="AL221" s="8"/>
      <c r="AM221" s="8"/>
      <c r="AN221" s="8"/>
      <c r="AO221" s="8"/>
      <c r="AP221" s="8"/>
      <c r="AQ221" s="8"/>
      <c r="AR221" s="8"/>
      <c r="AS221" s="8"/>
      <c r="AT221" s="97"/>
      <c r="AV221" s="56"/>
      <c r="AW221" s="8"/>
      <c r="AX221" s="8"/>
      <c r="AY221" s="8"/>
      <c r="AZ221" s="8"/>
      <c r="BA221" s="8"/>
      <c r="BB221" s="8"/>
      <c r="BC221" s="8"/>
      <c r="BD221" s="102" t="str">
        <f t="shared" si="124"/>
        <v>x</v>
      </c>
      <c r="BE221" s="56" t="str">
        <f t="shared" si="125"/>
        <v>EFICUR 50 MG/ML SUSPENSION INJECTABLE POUR PORCINS ET BOVINS</v>
      </c>
      <c r="BF221" s="204" t="e">
        <f>IF(IF(BN$2="Catégorie",IF(BN$3="Toutes",SUMIFS('Étape 1 - à remplir'!$F$31:$F$400,'Étape 1 - à remplir'!$E$31:$E$400,MASQ2!BE221,'Étape 1 - à remplir'!$G$31:$G$400,"lots"),SUMIFS('Étape 1 - à remplir'!$F$31:$F$400,'Étape 1 - à remplir'!$E$31:$E$400,MASQ2!BE221,'Étape 1 - à remplir'!$C$31:$C$400,BN$3)),IF(BN$2="Âge",IF(BN$3="Tous",SUMIFS('Étape 1 - à remplir'!$F$31:$F$400,'Étape 1 - à remplir'!$E$31:$E$400,MASQ2!BE221,'Étape 1 - à remplir'!$G$31:$G$400,"lots"),SUMIFS('Étape 1 - à remplir'!$F$31:$F$400,'Étape 1 - à remplir'!$E$31:$E$400,MASQ2!BE221,'Étape 1 - à remplir'!$P$31:$P$400,BN$3,'Étape 1 - à remplir'!$G$31:$G$400,"lots")),IF(BN$2="Atelier",IF(BN$3="Tous",SUMIFS('Étape 1 - à remplir'!$F$31:$F$400,'Étape 1 - à remplir'!$E$31:$E$400,MASQ2!BE221,'Étape 1 - à remplir'!$G$31:$G$400,"lots"),SUMIFS('Étape 1 - à remplir'!$F$31:$F$400,'Étape 1 - à remplir'!$E$31:$E$400,MASQ2!BE221,'Étape 1 - à remplir'!$O$31:$O$400,BN$3,'Étape 1 - à remplir'!$G$31:$G$400,"lots")),IF(BN$2="Espèce",IF(BN$3="Tous",SUMIFS('Étape 1 - à remplir'!$F$31:$F$400,'Étape 1 - à remplir'!$E$31:$E$400,MASQ2!BE221,'Étape 1 - à remplir'!$G$31:$G$400,"lots"),SUMIFS('Étape 1 - à remplir'!$F$31:$F$400,'Étape 1 - à remplir'!$E$31:$E$400,MASQ2!BE221,'Étape 1 - à remplir'!$N$31:$N$400,BN$3,'Étape 1 - à remplir'!$G$31:$G$400,"lots"))))))=0,NA(),IF(BN$2="Catégorie",IF(BN$3="Toutes",SUMIFS('Étape 1 - à remplir'!$F$31:$F$400,'Étape 1 - à remplir'!$E$31:$E$400,MASQ2!BE221,'Étape 1 - à remplir'!$G$31:$G$400,"lots"),SUMIFS('Étape 1 - à remplir'!$F$31:$F$400,'Étape 1 - à remplir'!$E$31:$E$400,MASQ2!BE221,'Étape 1 - à remplir'!$C$31:$C$400,BN$3)),IF(BN$2="Âge",IF(BN$3="Tous",SUMIFS('Étape 1 - à remplir'!$F$31:$F$400,'Étape 1 - à remplir'!$E$31:$E$400,MASQ2!BE221,'Étape 1 - à remplir'!$G$31:$G$400,"lots"),SUMIFS('Étape 1 - à remplir'!$F$31:$F$400,'Étape 1 - à remplir'!$E$31:$E$400,MASQ2!BE221,'Étape 1 - à remplir'!$P$31:$P$400,BN$3,'Étape 1 - à remplir'!$G$31:$G$400,"lots")),IF(BN$2="Atelier",IF(BN$3="Tous",SUMIFS('Étape 1 - à remplir'!$F$31:$F$400,'Étape 1 - à remplir'!$E$31:$E$400,MASQ2!BE221,'Étape 1 - à remplir'!$G$31:$G$400,"lots"),SUMIFS('Étape 1 - à remplir'!$F$31:$F$400,'Étape 1 - à remplir'!$E$31:$E$400,MASQ2!BE221,'Étape 1 - à remplir'!$O$31:$O$400,BN$3,'Étape 1 - à remplir'!$G$31:$G$400,"lots")),IF(BN$2="Espèce",IF(BN$3="Tous",SUMIFS('Étape 1 - à remplir'!$F$31:$F$400,'Étape 1 - à remplir'!$E$31:$E$400,MASQ2!BE221,'Étape 1 - à remplir'!$G$31:$G$400,"lots"),SUMIFS('Étape 1 - à remplir'!$F$31:$F$400,'Étape 1 - à remplir'!$E$31:$E$400,MASQ2!BE221,'Étape 1 - à remplir'!$N$31:$N$400,BN$3,'Étape 1 - à remplir'!$G$31:$G$400,"lots")))))))</f>
        <v>#N/A</v>
      </c>
      <c r="BG221" s="204">
        <f t="shared" si="140"/>
        <v>0</v>
      </c>
      <c r="BH221" s="204" t="str">
        <f t="shared" si="126"/>
        <v>Ceftiofur</v>
      </c>
      <c r="BI221" s="204" t="str">
        <f t="shared" si="127"/>
        <v/>
      </c>
      <c r="BJ221" s="204" t="str">
        <f t="shared" si="128"/>
        <v/>
      </c>
      <c r="BK221" s="204" t="str">
        <f t="shared" si="129"/>
        <v>Cephalosporines 3&amp;4G</v>
      </c>
      <c r="BL221" s="204" t="str">
        <f t="shared" si="130"/>
        <v/>
      </c>
      <c r="BM221" s="97" t="str">
        <f t="shared" si="131"/>
        <v/>
      </c>
      <c r="BN221" s="78"/>
      <c r="BO221" s="78"/>
      <c r="BP221" s="77" t="str">
        <f ca="1"/>
        <v>EFICUR 50 MG/ML SUSPENSION INJECTABLE POUR PORCINS ET BOVINS</v>
      </c>
      <c r="BQ221" s="79" t="e">
        <f ca="1"/>
        <v>#N/A</v>
      </c>
      <c r="BR221" s="102"/>
      <c r="BS221" s="8"/>
      <c r="BT221" s="8"/>
      <c r="BU221" s="8"/>
      <c r="BV221" s="8"/>
      <c r="BW221" s="8"/>
      <c r="BX221" s="8"/>
      <c r="BY221" s="8"/>
      <c r="BZ221" s="8"/>
      <c r="CA221" s="8"/>
      <c r="CB221" s="8"/>
      <c r="CC221" s="8"/>
      <c r="CD221" s="8"/>
      <c r="CE221" s="8"/>
      <c r="CF221" s="8"/>
      <c r="CG221" s="8"/>
      <c r="CH221" s="8"/>
      <c r="CI221" s="8"/>
      <c r="CJ221" s="8"/>
      <c r="CK221" s="8"/>
      <c r="CL221" s="8"/>
      <c r="CM221" s="8"/>
      <c r="CN221" s="8"/>
      <c r="CO221" s="97"/>
      <c r="CQ221" s="56"/>
      <c r="CR221" s="8"/>
      <c r="CS221" s="8"/>
      <c r="CT221" s="8"/>
      <c r="CU221" s="8"/>
      <c r="CV221" s="8"/>
      <c r="CW221" s="8"/>
      <c r="CX221" s="8"/>
      <c r="CY221" s="102" t="str">
        <f t="shared" si="132"/>
        <v>x</v>
      </c>
      <c r="CZ221" s="56" t="str">
        <f t="shared" si="133"/>
        <v>EFICUR 50 MG/ML SUSPENSION INJECTABLE POUR PORCINS ET BOVINS</v>
      </c>
      <c r="DA221" s="204" t="e">
        <f>IF(IF(DI$2="Catégorie",IF(DI$3="Toutes",SUMIFS('Étape 1 - à remplir'!$F$31:$F$400,'Étape 1 - à remplir'!$E$31:$E$400,MASQ2!CZ221,'Étape 1 - à remplir'!$G$31:$G$400,"kg"),SUMIFS('Étape 1 - à remplir'!$F$31:$F$400,'Étape 1 - à remplir'!$E$31:$E$400,MASQ2!CZ221,'Étape 1 - à remplir'!$C$31:$C$400,DI$3)),IF(DI$2="Âge",IF(DI$3="Tous",SUMIFS('Étape 1 - à remplir'!$F$31:$F$400,'Étape 1 - à remplir'!$E$31:$E$400,MASQ2!CZ221,'Étape 1 - à remplir'!$G$31:$G$400,"kg"),SUMIFS('Étape 1 - à remplir'!$F$31:$F$400,'Étape 1 - à remplir'!$E$31:$E$400,MASQ2!CZ221,'Étape 1 - à remplir'!$P$31:$P$400,DI$3,'Étape 1 - à remplir'!$G$31:$G$400,"kg")),IF(DI$2="Atelier",IF(DI$3="Tous",SUMIFS('Étape 1 - à remplir'!$F$31:$F$400,'Étape 1 - à remplir'!$E$31:$E$400,MASQ2!CZ221,'Étape 1 - à remplir'!$G$31:$G$400,"kg"),SUMIFS('Étape 1 - à remplir'!$F$31:$F$400,'Étape 1 - à remplir'!$E$31:$E$400,MASQ2!CZ221,'Étape 1 - à remplir'!$O$31:$O$400,DI$3,'Étape 1 - à remplir'!$G$31:$G$400,"kg")),IF(DI$2="Espèce",IF(DI$3="Tous",SUMIFS('Étape 1 - à remplir'!$F$31:$F$400,'Étape 1 - à remplir'!$E$31:$E$400,MASQ2!CZ221,'Étape 1 - à remplir'!$G$31:$G$400,"kg"),SUMIFS('Étape 1 - à remplir'!$F$31:$F$400,'Étape 1 - à remplir'!$E$31:$E$400,MASQ2!CZ221,'Étape 1 - à remplir'!$N$31:$N$400,DI$3,'Étape 1 - à remplir'!$G$31:$G$400,"kg"))))))=0,NA(),IF(DI$2="Catégorie",IF(DI$3="Toutes",SUMIFS('Étape 1 - à remplir'!$F$31:$F$400,'Étape 1 - à remplir'!$E$31:$E$400,MASQ2!CZ221,'Étape 1 - à remplir'!$G$31:$G$400,"kg"),SUMIFS('Étape 1 - à remplir'!$F$31:$F$400,'Étape 1 - à remplir'!$E$31:$E$400,MASQ2!CZ221,'Étape 1 - à remplir'!$C$31:$C$400,DI$3)),IF(DI$2="Âge",IF(DI$3="Tous",SUMIFS('Étape 1 - à remplir'!$F$31:$F$400,'Étape 1 - à remplir'!$E$31:$E$400,MASQ2!CZ221,'Étape 1 - à remplir'!$G$31:$G$400,"kg"),SUMIFS('Étape 1 - à remplir'!$F$31:$F$400,'Étape 1 - à remplir'!$E$31:$E$400,MASQ2!CZ221,'Étape 1 - à remplir'!$P$31:$P$400,DI$3,'Étape 1 - à remplir'!$G$31:$G$400,"kg")),IF(DI$2="Atelier",IF(DI$3="Tous",SUMIFS('Étape 1 - à remplir'!$F$31:$F$400,'Étape 1 - à remplir'!$E$31:$E$400,MASQ2!CZ221,'Étape 1 - à remplir'!$G$31:$G$400,"kg"),SUMIFS('Étape 1 - à remplir'!$F$31:$F$400,'Étape 1 - à remplir'!$E$31:$E$400,MASQ2!CZ221,'Étape 1 - à remplir'!$O$31:$O$400,DI$3,'Étape 1 - à remplir'!$G$31:$G$400,"kg")),IF(DI$2="Espèce",IF(DI$3="Tous",SUMIFS('Étape 1 - à remplir'!$F$31:$F$400,'Étape 1 - à remplir'!$E$31:$E$400,MASQ2!CZ221,'Étape 1 - à remplir'!$G$31:$G$400,"kg"),SUMIFS('Étape 1 - à remplir'!$F$31:$F$400,'Étape 1 - à remplir'!$E$31:$E$400,MASQ2!CZ221,'Étape 1 - à remplir'!$N$31:$N$400,DI$3,'Étape 1 - à remplir'!$G$31:$G$400,"kg")))))))</f>
        <v>#N/A</v>
      </c>
      <c r="DB221" s="104">
        <f t="shared" si="141"/>
        <v>0</v>
      </c>
      <c r="DC221" s="204" t="str">
        <f t="shared" si="134"/>
        <v>Ceftiofur</v>
      </c>
      <c r="DD221" s="204" t="str">
        <f t="shared" si="135"/>
        <v/>
      </c>
      <c r="DE221" s="204" t="str">
        <f t="shared" si="136"/>
        <v/>
      </c>
      <c r="DF221" s="204" t="str">
        <f t="shared" si="137"/>
        <v>Cephalosporines 3&amp;4G</v>
      </c>
      <c r="DG221" s="204" t="str">
        <f t="shared" si="138"/>
        <v/>
      </c>
      <c r="DH221" s="97" t="str">
        <f t="shared" si="139"/>
        <v/>
      </c>
      <c r="DI221" s="78"/>
      <c r="DJ221" s="78"/>
      <c r="DK221" s="77" t="str">
        <f ca="1"/>
        <v>EFICUR 50 MG/ML SUSPENSION INJECTABLE POUR PORCINS ET BOVINS</v>
      </c>
      <c r="DL221" s="79" t="e">
        <f ca="1"/>
        <v>#N/A</v>
      </c>
      <c r="DM221" s="102"/>
      <c r="DN221" s="8"/>
      <c r="DO221" s="8"/>
      <c r="DP221" s="8"/>
      <c r="DQ221" s="8"/>
      <c r="DR221" s="8"/>
      <c r="DS221" s="8"/>
      <c r="DT221" s="8"/>
      <c r="DU221" s="8"/>
      <c r="DV221" s="8"/>
      <c r="DW221" s="8"/>
      <c r="DX221" s="8"/>
      <c r="DY221" s="8"/>
      <c r="DZ221" s="8"/>
      <c r="EA221" s="8"/>
      <c r="EB221" s="8"/>
      <c r="EC221" s="8"/>
      <c r="ED221" s="8"/>
      <c r="EE221" s="8"/>
      <c r="EF221" s="8"/>
      <c r="EG221" s="8"/>
      <c r="EH221" s="8"/>
      <c r="EI221" s="8"/>
      <c r="EJ221" s="97"/>
    </row>
    <row r="222" spans="1:140" x14ac:dyDescent="0.25">
      <c r="A222" s="56"/>
      <c r="B222" s="8"/>
      <c r="C222" s="8"/>
      <c r="D222" s="8"/>
      <c r="E222" s="8"/>
      <c r="F222" s="8"/>
      <c r="G222" s="8"/>
      <c r="H222" s="8"/>
      <c r="I222" s="102" t="str">
        <f>INDEX(Données_ATB!BE:BV,MATCH(MASQ2!J222,Données_ATB!BE:BE,0),18)</f>
        <v/>
      </c>
      <c r="J222" s="77" t="str">
        <f>Données_ATB!BE221</f>
        <v>EMERICID SULFADIMETHOXINE</v>
      </c>
      <c r="K222" s="204" t="e">
        <f>IF(IF(S$2="Catégorie",IF(S$3="Toutes",SUMIFS('Étape 1 - à remplir'!$F$31:$F$400,'Étape 1 - à remplir'!$E$31:$E$400,MASQ2!J222,'Étape 1 - à remplir'!$G$31:$G$400,"animaux"),SUMIFS('Étape 1 - à remplir'!$F$31:$F$400,'Étape 1 - à remplir'!$E$31:$E$400,MASQ2!J222,'Étape 1 - à remplir'!$C$31:$C$400,S$3)),IF(S$2="Âge",IF(S$3="Tous",SUMIFS('Étape 1 - à remplir'!$F$31:$F$400,'Étape 1 - à remplir'!$E$31:$E$400,MASQ2!J222,'Étape 1 - à remplir'!$G$31:$G$400,"animaux"),SUMIFS('Étape 1 - à remplir'!$F$31:$F$400,'Étape 1 - à remplir'!$E$31:$E$400,MASQ2!J222,'Étape 1 - à remplir'!$P$31:$P$400,S$3)),IF(S$2="Atelier",IF(S$3="Tous",SUMIFS('Étape 1 - à remplir'!$F$31:$F$400,'Étape 1 - à remplir'!$E$31:$E$400,MASQ2!J222,'Étape 1 - à remplir'!$G$31:$G$400,"animaux"),SUMIFS('Étape 1 - à remplir'!$F$31:$F$400,'Étape 1 - à remplir'!$E$31:$E$400,MASQ2!J222,'Étape 1 - à remplir'!$O$31:$O$400,S$3)),IF(S$2="Espèce",IF(S$3="Tous",SUMIFS('Étape 1 - à remplir'!$F$31:$F$400,'Étape 1 - à remplir'!$E$31:$E$400,MASQ2!J222,'Étape 1 - à remplir'!$G$31:$G$400,"animaux"),SUMIFS('Étape 1 - à remplir'!$F$31:$F$400,'Étape 1 - à remplir'!$E$31:$E$400,MASQ2!J222,'Étape 1 - à remplir'!$N$31:$N$400,S$3))))))=0,NA(),IF(S$2="Catégorie",IF(S$3="Toutes",SUMIFS('Étape 1 - à remplir'!$F$31:$F$400,'Étape 1 - à remplir'!$E$31:$E$400,MASQ2!J222,'Étape 1 - à remplir'!$G$31:$G$400,"animaux"),SUMIFS('Étape 1 - à remplir'!$F$31:$F$400,'Étape 1 - à remplir'!$E$31:$E$400,MASQ2!J222,'Étape 1 - à remplir'!$C$31:$C$400,S$3)),IF(S$2="Âge",IF(S$3="Tous",SUMIFS('Étape 1 - à remplir'!$F$31:$F$400,'Étape 1 - à remplir'!$E$31:$E$400,MASQ2!J222,'Étape 1 - à remplir'!$G$31:$G$400,"animaux"),SUMIFS('Étape 1 - à remplir'!$F$31:$F$400,'Étape 1 - à remplir'!$E$31:$E$400,MASQ2!J222,'Étape 1 - à remplir'!$P$31:$P$400,S$3)),IF(S$2="Atelier",IF(S$3="Tous",SUMIFS('Étape 1 - à remplir'!$F$31:$F$400,'Étape 1 - à remplir'!$E$31:$E$400,MASQ2!J222,'Étape 1 - à remplir'!$G$31:$G$400,"animaux"),SUMIFS('Étape 1 - à remplir'!$F$31:$F$400,'Étape 1 - à remplir'!$E$31:$E$400,MASQ2!J222,'Étape 1 - à remplir'!$O$31:$O$400,S$3)),IF(S$2="Espèce",IF(S$3="Tous",SUMIFS('Étape 1 - à remplir'!$F$31:$F$400,'Étape 1 - à remplir'!$E$31:$E$400,MASQ2!J222,'Étape 1 - à remplir'!$G$31:$G$400,"animaux"),SUMIFS('Étape 1 - à remplir'!$F$31:$F$400,'Étape 1 - à remplir'!$E$31:$E$400,MASQ2!J222,'Étape 1 - à remplir'!$N$31:$N$400,S$3)))))))</f>
        <v>#N/A</v>
      </c>
      <c r="L222" s="97">
        <f t="shared" si="142"/>
        <v>0</v>
      </c>
      <c r="M222" s="56" t="str">
        <f>Données_ATB!BN221</f>
        <v>Sulfadiméthoxine</v>
      </c>
      <c r="N222" s="204" t="str">
        <f>Données_ATB!BO221</f>
        <v/>
      </c>
      <c r="O222" s="97" t="str">
        <f>Données_ATB!BP221</f>
        <v/>
      </c>
      <c r="P222" s="77" t="str">
        <f>Données_ATB!BR221</f>
        <v>Sulfamides</v>
      </c>
      <c r="Q222" s="78" t="str">
        <f>Données_ATB!BS221</f>
        <v/>
      </c>
      <c r="R222" s="79" t="str">
        <f>Données_ATB!BT221</f>
        <v/>
      </c>
      <c r="S222" s="78"/>
      <c r="T222" s="78"/>
      <c r="U222" s="77" t="str">
        <f ca="1"/>
        <v>EMERICID SULFADIMETHOXINE</v>
      </c>
      <c r="V222" s="79" t="e">
        <f ca="1"/>
        <v>#N/A</v>
      </c>
      <c r="W222" s="102"/>
      <c r="X222" s="8"/>
      <c r="Y222" s="8"/>
      <c r="Z222" s="8"/>
      <c r="AA222" s="8"/>
      <c r="AB222" s="102"/>
      <c r="AC222" s="8"/>
      <c r="AD222" s="8"/>
      <c r="AE222" s="8"/>
      <c r="AF222" s="8"/>
      <c r="AG222" s="8"/>
      <c r="AH222" s="8"/>
      <c r="AI222" s="8"/>
      <c r="AJ222" s="8"/>
      <c r="AK222" s="8"/>
      <c r="AL222" s="8"/>
      <c r="AM222" s="8"/>
      <c r="AN222" s="8"/>
      <c r="AO222" s="8"/>
      <c r="AP222" s="8"/>
      <c r="AQ222" s="8"/>
      <c r="AR222" s="8"/>
      <c r="AS222" s="8"/>
      <c r="AT222" s="97"/>
      <c r="AV222" s="56"/>
      <c r="AW222" s="8"/>
      <c r="AX222" s="8"/>
      <c r="AY222" s="8"/>
      <c r="AZ222" s="8"/>
      <c r="BA222" s="8"/>
      <c r="BB222" s="8"/>
      <c r="BC222" s="8"/>
      <c r="BD222" s="102" t="str">
        <f t="shared" si="124"/>
        <v/>
      </c>
      <c r="BE222" s="56" t="str">
        <f t="shared" si="125"/>
        <v>EMERICID SULFADIMETHOXINE</v>
      </c>
      <c r="BF222" s="204" t="e">
        <f>IF(IF(BN$2="Catégorie",IF(BN$3="Toutes",SUMIFS('Étape 1 - à remplir'!$F$31:$F$400,'Étape 1 - à remplir'!$E$31:$E$400,MASQ2!BE222,'Étape 1 - à remplir'!$G$31:$G$400,"lots"),SUMIFS('Étape 1 - à remplir'!$F$31:$F$400,'Étape 1 - à remplir'!$E$31:$E$400,MASQ2!BE222,'Étape 1 - à remplir'!$C$31:$C$400,BN$3)),IF(BN$2="Âge",IF(BN$3="Tous",SUMIFS('Étape 1 - à remplir'!$F$31:$F$400,'Étape 1 - à remplir'!$E$31:$E$400,MASQ2!BE222,'Étape 1 - à remplir'!$G$31:$G$400,"lots"),SUMIFS('Étape 1 - à remplir'!$F$31:$F$400,'Étape 1 - à remplir'!$E$31:$E$400,MASQ2!BE222,'Étape 1 - à remplir'!$P$31:$P$400,BN$3,'Étape 1 - à remplir'!$G$31:$G$400,"lots")),IF(BN$2="Atelier",IF(BN$3="Tous",SUMIFS('Étape 1 - à remplir'!$F$31:$F$400,'Étape 1 - à remplir'!$E$31:$E$400,MASQ2!BE222,'Étape 1 - à remplir'!$G$31:$G$400,"lots"),SUMIFS('Étape 1 - à remplir'!$F$31:$F$400,'Étape 1 - à remplir'!$E$31:$E$400,MASQ2!BE222,'Étape 1 - à remplir'!$O$31:$O$400,BN$3,'Étape 1 - à remplir'!$G$31:$G$400,"lots")),IF(BN$2="Espèce",IF(BN$3="Tous",SUMIFS('Étape 1 - à remplir'!$F$31:$F$400,'Étape 1 - à remplir'!$E$31:$E$400,MASQ2!BE222,'Étape 1 - à remplir'!$G$31:$G$400,"lots"),SUMIFS('Étape 1 - à remplir'!$F$31:$F$400,'Étape 1 - à remplir'!$E$31:$E$400,MASQ2!BE222,'Étape 1 - à remplir'!$N$31:$N$400,BN$3,'Étape 1 - à remplir'!$G$31:$G$400,"lots"))))))=0,NA(),IF(BN$2="Catégorie",IF(BN$3="Toutes",SUMIFS('Étape 1 - à remplir'!$F$31:$F$400,'Étape 1 - à remplir'!$E$31:$E$400,MASQ2!BE222,'Étape 1 - à remplir'!$G$31:$G$400,"lots"),SUMIFS('Étape 1 - à remplir'!$F$31:$F$400,'Étape 1 - à remplir'!$E$31:$E$400,MASQ2!BE222,'Étape 1 - à remplir'!$C$31:$C$400,BN$3)),IF(BN$2="Âge",IF(BN$3="Tous",SUMIFS('Étape 1 - à remplir'!$F$31:$F$400,'Étape 1 - à remplir'!$E$31:$E$400,MASQ2!BE222,'Étape 1 - à remplir'!$G$31:$G$400,"lots"),SUMIFS('Étape 1 - à remplir'!$F$31:$F$400,'Étape 1 - à remplir'!$E$31:$E$400,MASQ2!BE222,'Étape 1 - à remplir'!$P$31:$P$400,BN$3,'Étape 1 - à remplir'!$G$31:$G$400,"lots")),IF(BN$2="Atelier",IF(BN$3="Tous",SUMIFS('Étape 1 - à remplir'!$F$31:$F$400,'Étape 1 - à remplir'!$E$31:$E$400,MASQ2!BE222,'Étape 1 - à remplir'!$G$31:$G$400,"lots"),SUMIFS('Étape 1 - à remplir'!$F$31:$F$400,'Étape 1 - à remplir'!$E$31:$E$400,MASQ2!BE222,'Étape 1 - à remplir'!$O$31:$O$400,BN$3,'Étape 1 - à remplir'!$G$31:$G$400,"lots")),IF(BN$2="Espèce",IF(BN$3="Tous",SUMIFS('Étape 1 - à remplir'!$F$31:$F$400,'Étape 1 - à remplir'!$E$31:$E$400,MASQ2!BE222,'Étape 1 - à remplir'!$G$31:$G$400,"lots"),SUMIFS('Étape 1 - à remplir'!$F$31:$F$400,'Étape 1 - à remplir'!$E$31:$E$400,MASQ2!BE222,'Étape 1 - à remplir'!$N$31:$N$400,BN$3,'Étape 1 - à remplir'!$G$31:$G$400,"lots")))))))</f>
        <v>#N/A</v>
      </c>
      <c r="BG222" s="204">
        <f t="shared" si="140"/>
        <v>0</v>
      </c>
      <c r="BH222" s="204" t="str">
        <f t="shared" si="126"/>
        <v>Sulfadiméthoxine</v>
      </c>
      <c r="BI222" s="204" t="str">
        <f t="shared" si="127"/>
        <v/>
      </c>
      <c r="BJ222" s="204" t="str">
        <f t="shared" si="128"/>
        <v/>
      </c>
      <c r="BK222" s="204" t="str">
        <f t="shared" si="129"/>
        <v>Sulfamides</v>
      </c>
      <c r="BL222" s="204" t="str">
        <f t="shared" si="130"/>
        <v/>
      </c>
      <c r="BM222" s="97" t="str">
        <f t="shared" si="131"/>
        <v/>
      </c>
      <c r="BN222" s="78"/>
      <c r="BO222" s="78"/>
      <c r="BP222" s="77" t="str">
        <f ca="1"/>
        <v>EMERICID SULFADIMETHOXINE</v>
      </c>
      <c r="BQ222" s="79" t="e">
        <f ca="1"/>
        <v>#N/A</v>
      </c>
      <c r="BR222" s="102"/>
      <c r="BS222" s="8"/>
      <c r="BT222" s="8"/>
      <c r="BU222" s="8"/>
      <c r="BV222" s="8"/>
      <c r="BW222" s="8"/>
      <c r="BX222" s="8"/>
      <c r="BY222" s="8"/>
      <c r="BZ222" s="8"/>
      <c r="CA222" s="8"/>
      <c r="CB222" s="8"/>
      <c r="CC222" s="8"/>
      <c r="CD222" s="8"/>
      <c r="CE222" s="8"/>
      <c r="CF222" s="8"/>
      <c r="CG222" s="8"/>
      <c r="CH222" s="8"/>
      <c r="CI222" s="8"/>
      <c r="CJ222" s="8"/>
      <c r="CK222" s="8"/>
      <c r="CL222" s="8"/>
      <c r="CM222" s="8"/>
      <c r="CN222" s="8"/>
      <c r="CO222" s="97"/>
      <c r="CQ222" s="56"/>
      <c r="CR222" s="8"/>
      <c r="CS222" s="8"/>
      <c r="CT222" s="8"/>
      <c r="CU222" s="8"/>
      <c r="CV222" s="8"/>
      <c r="CW222" s="8"/>
      <c r="CX222" s="8"/>
      <c r="CY222" s="102" t="str">
        <f t="shared" si="132"/>
        <v/>
      </c>
      <c r="CZ222" s="56" t="str">
        <f t="shared" si="133"/>
        <v>EMERICID SULFADIMETHOXINE</v>
      </c>
      <c r="DA222" s="204" t="e">
        <f>IF(IF(DI$2="Catégorie",IF(DI$3="Toutes",SUMIFS('Étape 1 - à remplir'!$F$31:$F$400,'Étape 1 - à remplir'!$E$31:$E$400,MASQ2!CZ222,'Étape 1 - à remplir'!$G$31:$G$400,"kg"),SUMIFS('Étape 1 - à remplir'!$F$31:$F$400,'Étape 1 - à remplir'!$E$31:$E$400,MASQ2!CZ222,'Étape 1 - à remplir'!$C$31:$C$400,DI$3)),IF(DI$2="Âge",IF(DI$3="Tous",SUMIFS('Étape 1 - à remplir'!$F$31:$F$400,'Étape 1 - à remplir'!$E$31:$E$400,MASQ2!CZ222,'Étape 1 - à remplir'!$G$31:$G$400,"kg"),SUMIFS('Étape 1 - à remplir'!$F$31:$F$400,'Étape 1 - à remplir'!$E$31:$E$400,MASQ2!CZ222,'Étape 1 - à remplir'!$P$31:$P$400,DI$3,'Étape 1 - à remplir'!$G$31:$G$400,"kg")),IF(DI$2="Atelier",IF(DI$3="Tous",SUMIFS('Étape 1 - à remplir'!$F$31:$F$400,'Étape 1 - à remplir'!$E$31:$E$400,MASQ2!CZ222,'Étape 1 - à remplir'!$G$31:$G$400,"kg"),SUMIFS('Étape 1 - à remplir'!$F$31:$F$400,'Étape 1 - à remplir'!$E$31:$E$400,MASQ2!CZ222,'Étape 1 - à remplir'!$O$31:$O$400,DI$3,'Étape 1 - à remplir'!$G$31:$G$400,"kg")),IF(DI$2="Espèce",IF(DI$3="Tous",SUMIFS('Étape 1 - à remplir'!$F$31:$F$400,'Étape 1 - à remplir'!$E$31:$E$400,MASQ2!CZ222,'Étape 1 - à remplir'!$G$31:$G$400,"kg"),SUMIFS('Étape 1 - à remplir'!$F$31:$F$400,'Étape 1 - à remplir'!$E$31:$E$400,MASQ2!CZ222,'Étape 1 - à remplir'!$N$31:$N$400,DI$3,'Étape 1 - à remplir'!$G$31:$G$400,"kg"))))))=0,NA(),IF(DI$2="Catégorie",IF(DI$3="Toutes",SUMIFS('Étape 1 - à remplir'!$F$31:$F$400,'Étape 1 - à remplir'!$E$31:$E$400,MASQ2!CZ222,'Étape 1 - à remplir'!$G$31:$G$400,"kg"),SUMIFS('Étape 1 - à remplir'!$F$31:$F$400,'Étape 1 - à remplir'!$E$31:$E$400,MASQ2!CZ222,'Étape 1 - à remplir'!$C$31:$C$400,DI$3)),IF(DI$2="Âge",IF(DI$3="Tous",SUMIFS('Étape 1 - à remplir'!$F$31:$F$400,'Étape 1 - à remplir'!$E$31:$E$400,MASQ2!CZ222,'Étape 1 - à remplir'!$G$31:$G$400,"kg"),SUMIFS('Étape 1 - à remplir'!$F$31:$F$400,'Étape 1 - à remplir'!$E$31:$E$400,MASQ2!CZ222,'Étape 1 - à remplir'!$P$31:$P$400,DI$3,'Étape 1 - à remplir'!$G$31:$G$400,"kg")),IF(DI$2="Atelier",IF(DI$3="Tous",SUMIFS('Étape 1 - à remplir'!$F$31:$F$400,'Étape 1 - à remplir'!$E$31:$E$400,MASQ2!CZ222,'Étape 1 - à remplir'!$G$31:$G$400,"kg"),SUMIFS('Étape 1 - à remplir'!$F$31:$F$400,'Étape 1 - à remplir'!$E$31:$E$400,MASQ2!CZ222,'Étape 1 - à remplir'!$O$31:$O$400,DI$3,'Étape 1 - à remplir'!$G$31:$G$400,"kg")),IF(DI$2="Espèce",IF(DI$3="Tous",SUMIFS('Étape 1 - à remplir'!$F$31:$F$400,'Étape 1 - à remplir'!$E$31:$E$400,MASQ2!CZ222,'Étape 1 - à remplir'!$G$31:$G$400,"kg"),SUMIFS('Étape 1 - à remplir'!$F$31:$F$400,'Étape 1 - à remplir'!$E$31:$E$400,MASQ2!CZ222,'Étape 1 - à remplir'!$N$31:$N$400,DI$3,'Étape 1 - à remplir'!$G$31:$G$400,"kg")))))))</f>
        <v>#N/A</v>
      </c>
      <c r="DB222" s="104">
        <f t="shared" si="141"/>
        <v>0</v>
      </c>
      <c r="DC222" s="204" t="str">
        <f t="shared" si="134"/>
        <v>Sulfadiméthoxine</v>
      </c>
      <c r="DD222" s="204" t="str">
        <f t="shared" si="135"/>
        <v/>
      </c>
      <c r="DE222" s="204" t="str">
        <f t="shared" si="136"/>
        <v/>
      </c>
      <c r="DF222" s="204" t="str">
        <f t="shared" si="137"/>
        <v>Sulfamides</v>
      </c>
      <c r="DG222" s="204" t="str">
        <f t="shared" si="138"/>
        <v/>
      </c>
      <c r="DH222" s="97" t="str">
        <f t="shared" si="139"/>
        <v/>
      </c>
      <c r="DI222" s="78"/>
      <c r="DJ222" s="78"/>
      <c r="DK222" s="77" t="str">
        <f ca="1"/>
        <v>EMERICID SULFADIMETHOXINE</v>
      </c>
      <c r="DL222" s="79" t="e">
        <f ca="1"/>
        <v>#N/A</v>
      </c>
      <c r="DM222" s="102"/>
      <c r="DN222" s="8"/>
      <c r="DO222" s="8"/>
      <c r="DP222" s="8"/>
      <c r="DQ222" s="8"/>
      <c r="DR222" s="8"/>
      <c r="DS222" s="8"/>
      <c r="DT222" s="8"/>
      <c r="DU222" s="8"/>
      <c r="DV222" s="8"/>
      <c r="DW222" s="8"/>
      <c r="DX222" s="8"/>
      <c r="DY222" s="8"/>
      <c r="DZ222" s="8"/>
      <c r="EA222" s="8"/>
      <c r="EB222" s="8"/>
      <c r="EC222" s="8"/>
      <c r="ED222" s="8"/>
      <c r="EE222" s="8"/>
      <c r="EF222" s="8"/>
      <c r="EG222" s="8"/>
      <c r="EH222" s="8"/>
      <c r="EI222" s="8"/>
      <c r="EJ222" s="97"/>
    </row>
    <row r="223" spans="1:140" x14ac:dyDescent="0.25">
      <c r="A223" s="56"/>
      <c r="B223" s="8"/>
      <c r="C223" s="8"/>
      <c r="D223" s="8"/>
      <c r="E223" s="8"/>
      <c r="F223" s="8"/>
      <c r="G223" s="8"/>
      <c r="H223" s="8"/>
      <c r="I223" s="102" t="str">
        <f>INDEX(Données_ATB!BE:BV,MATCH(MASQ2!J223,Données_ATB!BE:BE,0),18)</f>
        <v/>
      </c>
      <c r="J223" s="77" t="str">
        <f>Données_ATB!BE222</f>
        <v>ENGEMYCINE 10 %</v>
      </c>
      <c r="K223" s="204" t="e">
        <f>IF(IF(S$2="Catégorie",IF(S$3="Toutes",SUMIFS('Étape 1 - à remplir'!$F$31:$F$400,'Étape 1 - à remplir'!$E$31:$E$400,MASQ2!J223,'Étape 1 - à remplir'!$G$31:$G$400,"animaux"),SUMIFS('Étape 1 - à remplir'!$F$31:$F$400,'Étape 1 - à remplir'!$E$31:$E$400,MASQ2!J223,'Étape 1 - à remplir'!$C$31:$C$400,S$3)),IF(S$2="Âge",IF(S$3="Tous",SUMIFS('Étape 1 - à remplir'!$F$31:$F$400,'Étape 1 - à remplir'!$E$31:$E$400,MASQ2!J223,'Étape 1 - à remplir'!$G$31:$G$400,"animaux"),SUMIFS('Étape 1 - à remplir'!$F$31:$F$400,'Étape 1 - à remplir'!$E$31:$E$400,MASQ2!J223,'Étape 1 - à remplir'!$P$31:$P$400,S$3)),IF(S$2="Atelier",IF(S$3="Tous",SUMIFS('Étape 1 - à remplir'!$F$31:$F$400,'Étape 1 - à remplir'!$E$31:$E$400,MASQ2!J223,'Étape 1 - à remplir'!$G$31:$G$400,"animaux"),SUMIFS('Étape 1 - à remplir'!$F$31:$F$400,'Étape 1 - à remplir'!$E$31:$E$400,MASQ2!J223,'Étape 1 - à remplir'!$O$31:$O$400,S$3)),IF(S$2="Espèce",IF(S$3="Tous",SUMIFS('Étape 1 - à remplir'!$F$31:$F$400,'Étape 1 - à remplir'!$E$31:$E$400,MASQ2!J223,'Étape 1 - à remplir'!$G$31:$G$400,"animaux"),SUMIFS('Étape 1 - à remplir'!$F$31:$F$400,'Étape 1 - à remplir'!$E$31:$E$400,MASQ2!J223,'Étape 1 - à remplir'!$N$31:$N$400,S$3))))))=0,NA(),IF(S$2="Catégorie",IF(S$3="Toutes",SUMIFS('Étape 1 - à remplir'!$F$31:$F$400,'Étape 1 - à remplir'!$E$31:$E$400,MASQ2!J223,'Étape 1 - à remplir'!$G$31:$G$400,"animaux"),SUMIFS('Étape 1 - à remplir'!$F$31:$F$400,'Étape 1 - à remplir'!$E$31:$E$400,MASQ2!J223,'Étape 1 - à remplir'!$C$31:$C$400,S$3)),IF(S$2="Âge",IF(S$3="Tous",SUMIFS('Étape 1 - à remplir'!$F$31:$F$400,'Étape 1 - à remplir'!$E$31:$E$400,MASQ2!J223,'Étape 1 - à remplir'!$G$31:$G$400,"animaux"),SUMIFS('Étape 1 - à remplir'!$F$31:$F$400,'Étape 1 - à remplir'!$E$31:$E$400,MASQ2!J223,'Étape 1 - à remplir'!$P$31:$P$400,S$3)),IF(S$2="Atelier",IF(S$3="Tous",SUMIFS('Étape 1 - à remplir'!$F$31:$F$400,'Étape 1 - à remplir'!$E$31:$E$400,MASQ2!J223,'Étape 1 - à remplir'!$G$31:$G$400,"animaux"),SUMIFS('Étape 1 - à remplir'!$F$31:$F$400,'Étape 1 - à remplir'!$E$31:$E$400,MASQ2!J223,'Étape 1 - à remplir'!$O$31:$O$400,S$3)),IF(S$2="Espèce",IF(S$3="Tous",SUMIFS('Étape 1 - à remplir'!$F$31:$F$400,'Étape 1 - à remplir'!$E$31:$E$400,MASQ2!J223,'Étape 1 - à remplir'!$G$31:$G$400,"animaux"),SUMIFS('Étape 1 - à remplir'!$F$31:$F$400,'Étape 1 - à remplir'!$E$31:$E$400,MASQ2!J223,'Étape 1 - à remplir'!$N$31:$N$400,S$3)))))))</f>
        <v>#N/A</v>
      </c>
      <c r="L223" s="97">
        <f t="shared" si="142"/>
        <v>0</v>
      </c>
      <c r="M223" s="56" t="str">
        <f>Données_ATB!BN222</f>
        <v>Oxytétracycline</v>
      </c>
      <c r="N223" s="204" t="str">
        <f>Données_ATB!BO222</f>
        <v/>
      </c>
      <c r="O223" s="97" t="str">
        <f>Données_ATB!BP222</f>
        <v/>
      </c>
      <c r="P223" s="77" t="str">
        <f>Données_ATB!BR222</f>
        <v>Tetracyclines</v>
      </c>
      <c r="Q223" s="78" t="str">
        <f>Données_ATB!BS222</f>
        <v/>
      </c>
      <c r="R223" s="79" t="str">
        <f>Données_ATB!BT222</f>
        <v/>
      </c>
      <c r="S223" s="78"/>
      <c r="T223" s="78"/>
      <c r="U223" s="77" t="str">
        <f ca="1"/>
        <v>ENGEMYCINE 10 %</v>
      </c>
      <c r="V223" s="79" t="e">
        <f ca="1"/>
        <v>#N/A</v>
      </c>
      <c r="W223" s="102"/>
      <c r="X223" s="8"/>
      <c r="Y223" s="8"/>
      <c r="Z223" s="8"/>
      <c r="AA223" s="8"/>
      <c r="AB223" s="102"/>
      <c r="AC223" s="8"/>
      <c r="AD223" s="8"/>
      <c r="AE223" s="8"/>
      <c r="AF223" s="8"/>
      <c r="AG223" s="8"/>
      <c r="AH223" s="8"/>
      <c r="AI223" s="8"/>
      <c r="AJ223" s="8"/>
      <c r="AK223" s="8"/>
      <c r="AL223" s="8"/>
      <c r="AM223" s="8"/>
      <c r="AN223" s="8"/>
      <c r="AO223" s="8"/>
      <c r="AP223" s="8"/>
      <c r="AQ223" s="8"/>
      <c r="AR223" s="8"/>
      <c r="AS223" s="8"/>
      <c r="AT223" s="97"/>
      <c r="AV223" s="56"/>
      <c r="AW223" s="8"/>
      <c r="AX223" s="8"/>
      <c r="AY223" s="8"/>
      <c r="AZ223" s="8"/>
      <c r="BA223" s="8"/>
      <c r="BB223" s="8"/>
      <c r="BC223" s="8"/>
      <c r="BD223" s="102" t="str">
        <f t="shared" si="124"/>
        <v/>
      </c>
      <c r="BE223" s="56" t="str">
        <f t="shared" si="125"/>
        <v>ENGEMYCINE 10 %</v>
      </c>
      <c r="BF223" s="204" t="e">
        <f>IF(IF(BN$2="Catégorie",IF(BN$3="Toutes",SUMIFS('Étape 1 - à remplir'!$F$31:$F$400,'Étape 1 - à remplir'!$E$31:$E$400,MASQ2!BE223,'Étape 1 - à remplir'!$G$31:$G$400,"lots"),SUMIFS('Étape 1 - à remplir'!$F$31:$F$400,'Étape 1 - à remplir'!$E$31:$E$400,MASQ2!BE223,'Étape 1 - à remplir'!$C$31:$C$400,BN$3)),IF(BN$2="Âge",IF(BN$3="Tous",SUMIFS('Étape 1 - à remplir'!$F$31:$F$400,'Étape 1 - à remplir'!$E$31:$E$400,MASQ2!BE223,'Étape 1 - à remplir'!$G$31:$G$400,"lots"),SUMIFS('Étape 1 - à remplir'!$F$31:$F$400,'Étape 1 - à remplir'!$E$31:$E$400,MASQ2!BE223,'Étape 1 - à remplir'!$P$31:$P$400,BN$3,'Étape 1 - à remplir'!$G$31:$G$400,"lots")),IF(BN$2="Atelier",IF(BN$3="Tous",SUMIFS('Étape 1 - à remplir'!$F$31:$F$400,'Étape 1 - à remplir'!$E$31:$E$400,MASQ2!BE223,'Étape 1 - à remplir'!$G$31:$G$400,"lots"),SUMIFS('Étape 1 - à remplir'!$F$31:$F$400,'Étape 1 - à remplir'!$E$31:$E$400,MASQ2!BE223,'Étape 1 - à remplir'!$O$31:$O$400,BN$3,'Étape 1 - à remplir'!$G$31:$G$400,"lots")),IF(BN$2="Espèce",IF(BN$3="Tous",SUMIFS('Étape 1 - à remplir'!$F$31:$F$400,'Étape 1 - à remplir'!$E$31:$E$400,MASQ2!BE223,'Étape 1 - à remplir'!$G$31:$G$400,"lots"),SUMIFS('Étape 1 - à remplir'!$F$31:$F$400,'Étape 1 - à remplir'!$E$31:$E$400,MASQ2!BE223,'Étape 1 - à remplir'!$N$31:$N$400,BN$3,'Étape 1 - à remplir'!$G$31:$G$400,"lots"))))))=0,NA(),IF(BN$2="Catégorie",IF(BN$3="Toutes",SUMIFS('Étape 1 - à remplir'!$F$31:$F$400,'Étape 1 - à remplir'!$E$31:$E$400,MASQ2!BE223,'Étape 1 - à remplir'!$G$31:$G$400,"lots"),SUMIFS('Étape 1 - à remplir'!$F$31:$F$400,'Étape 1 - à remplir'!$E$31:$E$400,MASQ2!BE223,'Étape 1 - à remplir'!$C$31:$C$400,BN$3)),IF(BN$2="Âge",IF(BN$3="Tous",SUMIFS('Étape 1 - à remplir'!$F$31:$F$400,'Étape 1 - à remplir'!$E$31:$E$400,MASQ2!BE223,'Étape 1 - à remplir'!$G$31:$G$400,"lots"),SUMIFS('Étape 1 - à remplir'!$F$31:$F$400,'Étape 1 - à remplir'!$E$31:$E$400,MASQ2!BE223,'Étape 1 - à remplir'!$P$31:$P$400,BN$3,'Étape 1 - à remplir'!$G$31:$G$400,"lots")),IF(BN$2="Atelier",IF(BN$3="Tous",SUMIFS('Étape 1 - à remplir'!$F$31:$F$400,'Étape 1 - à remplir'!$E$31:$E$400,MASQ2!BE223,'Étape 1 - à remplir'!$G$31:$G$400,"lots"),SUMIFS('Étape 1 - à remplir'!$F$31:$F$400,'Étape 1 - à remplir'!$E$31:$E$400,MASQ2!BE223,'Étape 1 - à remplir'!$O$31:$O$400,BN$3,'Étape 1 - à remplir'!$G$31:$G$400,"lots")),IF(BN$2="Espèce",IF(BN$3="Tous",SUMIFS('Étape 1 - à remplir'!$F$31:$F$400,'Étape 1 - à remplir'!$E$31:$E$400,MASQ2!BE223,'Étape 1 - à remplir'!$G$31:$G$400,"lots"),SUMIFS('Étape 1 - à remplir'!$F$31:$F$400,'Étape 1 - à remplir'!$E$31:$E$400,MASQ2!BE223,'Étape 1 - à remplir'!$N$31:$N$400,BN$3,'Étape 1 - à remplir'!$G$31:$G$400,"lots")))))))</f>
        <v>#N/A</v>
      </c>
      <c r="BG223" s="204">
        <f t="shared" si="140"/>
        <v>0</v>
      </c>
      <c r="BH223" s="204" t="str">
        <f t="shared" si="126"/>
        <v>Oxytétracycline</v>
      </c>
      <c r="BI223" s="204" t="str">
        <f t="shared" si="127"/>
        <v/>
      </c>
      <c r="BJ223" s="204" t="str">
        <f t="shared" si="128"/>
        <v/>
      </c>
      <c r="BK223" s="204" t="str">
        <f t="shared" si="129"/>
        <v>Tetracyclines</v>
      </c>
      <c r="BL223" s="204" t="str">
        <f t="shared" si="130"/>
        <v/>
      </c>
      <c r="BM223" s="97" t="str">
        <f t="shared" si="131"/>
        <v/>
      </c>
      <c r="BN223" s="78"/>
      <c r="BO223" s="78"/>
      <c r="BP223" s="77" t="str">
        <f ca="1"/>
        <v>ENGEMYCINE 10 %</v>
      </c>
      <c r="BQ223" s="79" t="e">
        <f ca="1"/>
        <v>#N/A</v>
      </c>
      <c r="BR223" s="102"/>
      <c r="BS223" s="8"/>
      <c r="BT223" s="8"/>
      <c r="BU223" s="8"/>
      <c r="BV223" s="8"/>
      <c r="BW223" s="8"/>
      <c r="BX223" s="8"/>
      <c r="BY223" s="8"/>
      <c r="BZ223" s="8"/>
      <c r="CA223" s="8"/>
      <c r="CB223" s="8"/>
      <c r="CC223" s="8"/>
      <c r="CD223" s="8"/>
      <c r="CE223" s="8"/>
      <c r="CF223" s="8"/>
      <c r="CG223" s="8"/>
      <c r="CH223" s="8"/>
      <c r="CI223" s="8"/>
      <c r="CJ223" s="8"/>
      <c r="CK223" s="8"/>
      <c r="CL223" s="8"/>
      <c r="CM223" s="8"/>
      <c r="CN223" s="8"/>
      <c r="CO223" s="97"/>
      <c r="CQ223" s="56"/>
      <c r="CR223" s="8"/>
      <c r="CS223" s="8"/>
      <c r="CT223" s="8"/>
      <c r="CU223" s="8"/>
      <c r="CV223" s="8"/>
      <c r="CW223" s="8"/>
      <c r="CX223" s="8"/>
      <c r="CY223" s="102" t="str">
        <f t="shared" si="132"/>
        <v/>
      </c>
      <c r="CZ223" s="56" t="str">
        <f t="shared" si="133"/>
        <v>ENGEMYCINE 10 %</v>
      </c>
      <c r="DA223" s="204" t="e">
        <f>IF(IF(DI$2="Catégorie",IF(DI$3="Toutes",SUMIFS('Étape 1 - à remplir'!$F$31:$F$400,'Étape 1 - à remplir'!$E$31:$E$400,MASQ2!CZ223,'Étape 1 - à remplir'!$G$31:$G$400,"kg"),SUMIFS('Étape 1 - à remplir'!$F$31:$F$400,'Étape 1 - à remplir'!$E$31:$E$400,MASQ2!CZ223,'Étape 1 - à remplir'!$C$31:$C$400,DI$3)),IF(DI$2="Âge",IF(DI$3="Tous",SUMIFS('Étape 1 - à remplir'!$F$31:$F$400,'Étape 1 - à remplir'!$E$31:$E$400,MASQ2!CZ223,'Étape 1 - à remplir'!$G$31:$G$400,"kg"),SUMIFS('Étape 1 - à remplir'!$F$31:$F$400,'Étape 1 - à remplir'!$E$31:$E$400,MASQ2!CZ223,'Étape 1 - à remplir'!$P$31:$P$400,DI$3,'Étape 1 - à remplir'!$G$31:$G$400,"kg")),IF(DI$2="Atelier",IF(DI$3="Tous",SUMIFS('Étape 1 - à remplir'!$F$31:$F$400,'Étape 1 - à remplir'!$E$31:$E$400,MASQ2!CZ223,'Étape 1 - à remplir'!$G$31:$G$400,"kg"),SUMIFS('Étape 1 - à remplir'!$F$31:$F$400,'Étape 1 - à remplir'!$E$31:$E$400,MASQ2!CZ223,'Étape 1 - à remplir'!$O$31:$O$400,DI$3,'Étape 1 - à remplir'!$G$31:$G$400,"kg")),IF(DI$2="Espèce",IF(DI$3="Tous",SUMIFS('Étape 1 - à remplir'!$F$31:$F$400,'Étape 1 - à remplir'!$E$31:$E$400,MASQ2!CZ223,'Étape 1 - à remplir'!$G$31:$G$400,"kg"),SUMIFS('Étape 1 - à remplir'!$F$31:$F$400,'Étape 1 - à remplir'!$E$31:$E$400,MASQ2!CZ223,'Étape 1 - à remplir'!$N$31:$N$400,DI$3,'Étape 1 - à remplir'!$G$31:$G$400,"kg"))))))=0,NA(),IF(DI$2="Catégorie",IF(DI$3="Toutes",SUMIFS('Étape 1 - à remplir'!$F$31:$F$400,'Étape 1 - à remplir'!$E$31:$E$400,MASQ2!CZ223,'Étape 1 - à remplir'!$G$31:$G$400,"kg"),SUMIFS('Étape 1 - à remplir'!$F$31:$F$400,'Étape 1 - à remplir'!$E$31:$E$400,MASQ2!CZ223,'Étape 1 - à remplir'!$C$31:$C$400,DI$3)),IF(DI$2="Âge",IF(DI$3="Tous",SUMIFS('Étape 1 - à remplir'!$F$31:$F$400,'Étape 1 - à remplir'!$E$31:$E$400,MASQ2!CZ223,'Étape 1 - à remplir'!$G$31:$G$400,"kg"),SUMIFS('Étape 1 - à remplir'!$F$31:$F$400,'Étape 1 - à remplir'!$E$31:$E$400,MASQ2!CZ223,'Étape 1 - à remplir'!$P$31:$P$400,DI$3,'Étape 1 - à remplir'!$G$31:$G$400,"kg")),IF(DI$2="Atelier",IF(DI$3="Tous",SUMIFS('Étape 1 - à remplir'!$F$31:$F$400,'Étape 1 - à remplir'!$E$31:$E$400,MASQ2!CZ223,'Étape 1 - à remplir'!$G$31:$G$400,"kg"),SUMIFS('Étape 1 - à remplir'!$F$31:$F$400,'Étape 1 - à remplir'!$E$31:$E$400,MASQ2!CZ223,'Étape 1 - à remplir'!$O$31:$O$400,DI$3,'Étape 1 - à remplir'!$G$31:$G$400,"kg")),IF(DI$2="Espèce",IF(DI$3="Tous",SUMIFS('Étape 1 - à remplir'!$F$31:$F$400,'Étape 1 - à remplir'!$E$31:$E$400,MASQ2!CZ223,'Étape 1 - à remplir'!$G$31:$G$400,"kg"),SUMIFS('Étape 1 - à remplir'!$F$31:$F$400,'Étape 1 - à remplir'!$E$31:$E$400,MASQ2!CZ223,'Étape 1 - à remplir'!$N$31:$N$400,DI$3,'Étape 1 - à remplir'!$G$31:$G$400,"kg")))))))</f>
        <v>#N/A</v>
      </c>
      <c r="DB223" s="104">
        <f t="shared" si="141"/>
        <v>0</v>
      </c>
      <c r="DC223" s="204" t="str">
        <f t="shared" si="134"/>
        <v>Oxytétracycline</v>
      </c>
      <c r="DD223" s="204" t="str">
        <f t="shared" si="135"/>
        <v/>
      </c>
      <c r="DE223" s="204" t="str">
        <f t="shared" si="136"/>
        <v/>
      </c>
      <c r="DF223" s="204" t="str">
        <f t="shared" si="137"/>
        <v>Tetracyclines</v>
      </c>
      <c r="DG223" s="204" t="str">
        <f t="shared" si="138"/>
        <v/>
      </c>
      <c r="DH223" s="97" t="str">
        <f t="shared" si="139"/>
        <v/>
      </c>
      <c r="DI223" s="78"/>
      <c r="DJ223" s="78"/>
      <c r="DK223" s="77" t="str">
        <f ca="1"/>
        <v>ENGEMYCINE 10 %</v>
      </c>
      <c r="DL223" s="79" t="e">
        <f ca="1"/>
        <v>#N/A</v>
      </c>
      <c r="DM223" s="102"/>
      <c r="DN223" s="8"/>
      <c r="DO223" s="8"/>
      <c r="DP223" s="8"/>
      <c r="DQ223" s="8"/>
      <c r="DR223" s="8"/>
      <c r="DS223" s="8"/>
      <c r="DT223" s="8"/>
      <c r="DU223" s="8"/>
      <c r="DV223" s="8"/>
      <c r="DW223" s="8"/>
      <c r="DX223" s="8"/>
      <c r="DY223" s="8"/>
      <c r="DZ223" s="8"/>
      <c r="EA223" s="8"/>
      <c r="EB223" s="8"/>
      <c r="EC223" s="8"/>
      <c r="ED223" s="8"/>
      <c r="EE223" s="8"/>
      <c r="EF223" s="8"/>
      <c r="EG223" s="8"/>
      <c r="EH223" s="8"/>
      <c r="EI223" s="8"/>
      <c r="EJ223" s="97"/>
    </row>
    <row r="224" spans="1:140" x14ac:dyDescent="0.25">
      <c r="A224" s="56"/>
      <c r="B224" s="8"/>
      <c r="C224" s="8"/>
      <c r="D224" s="8"/>
      <c r="E224" s="8"/>
      <c r="F224" s="8"/>
      <c r="G224" s="8"/>
      <c r="H224" s="8"/>
      <c r="I224" s="102" t="str">
        <f>INDEX(Données_ATB!BE:BV,MATCH(MASQ2!J224,Données_ATB!BE:BE,0),18)</f>
        <v>x</v>
      </c>
      <c r="J224" s="77" t="str">
        <f>Données_ATB!BE223</f>
        <v>ENROCARE 10 % INJECTABLE POUR BOVINS ET PORCINS</v>
      </c>
      <c r="K224" s="204" t="e">
        <f>IF(IF(S$2="Catégorie",IF(S$3="Toutes",SUMIFS('Étape 1 - à remplir'!$F$31:$F$400,'Étape 1 - à remplir'!$E$31:$E$400,MASQ2!J224,'Étape 1 - à remplir'!$G$31:$G$400,"animaux"),SUMIFS('Étape 1 - à remplir'!$F$31:$F$400,'Étape 1 - à remplir'!$E$31:$E$400,MASQ2!J224,'Étape 1 - à remplir'!$C$31:$C$400,S$3)),IF(S$2="Âge",IF(S$3="Tous",SUMIFS('Étape 1 - à remplir'!$F$31:$F$400,'Étape 1 - à remplir'!$E$31:$E$400,MASQ2!J224,'Étape 1 - à remplir'!$G$31:$G$400,"animaux"),SUMIFS('Étape 1 - à remplir'!$F$31:$F$400,'Étape 1 - à remplir'!$E$31:$E$400,MASQ2!J224,'Étape 1 - à remplir'!$P$31:$P$400,S$3)),IF(S$2="Atelier",IF(S$3="Tous",SUMIFS('Étape 1 - à remplir'!$F$31:$F$400,'Étape 1 - à remplir'!$E$31:$E$400,MASQ2!J224,'Étape 1 - à remplir'!$G$31:$G$400,"animaux"),SUMIFS('Étape 1 - à remplir'!$F$31:$F$400,'Étape 1 - à remplir'!$E$31:$E$400,MASQ2!J224,'Étape 1 - à remplir'!$O$31:$O$400,S$3)),IF(S$2="Espèce",IF(S$3="Tous",SUMIFS('Étape 1 - à remplir'!$F$31:$F$400,'Étape 1 - à remplir'!$E$31:$E$400,MASQ2!J224,'Étape 1 - à remplir'!$G$31:$G$400,"animaux"),SUMIFS('Étape 1 - à remplir'!$F$31:$F$400,'Étape 1 - à remplir'!$E$31:$E$400,MASQ2!J224,'Étape 1 - à remplir'!$N$31:$N$400,S$3))))))=0,NA(),IF(S$2="Catégorie",IF(S$3="Toutes",SUMIFS('Étape 1 - à remplir'!$F$31:$F$400,'Étape 1 - à remplir'!$E$31:$E$400,MASQ2!J224,'Étape 1 - à remplir'!$G$31:$G$400,"animaux"),SUMIFS('Étape 1 - à remplir'!$F$31:$F$400,'Étape 1 - à remplir'!$E$31:$E$400,MASQ2!J224,'Étape 1 - à remplir'!$C$31:$C$400,S$3)),IF(S$2="Âge",IF(S$3="Tous",SUMIFS('Étape 1 - à remplir'!$F$31:$F$400,'Étape 1 - à remplir'!$E$31:$E$400,MASQ2!J224,'Étape 1 - à remplir'!$G$31:$G$400,"animaux"),SUMIFS('Étape 1 - à remplir'!$F$31:$F$400,'Étape 1 - à remplir'!$E$31:$E$400,MASQ2!J224,'Étape 1 - à remplir'!$P$31:$P$400,S$3)),IF(S$2="Atelier",IF(S$3="Tous",SUMIFS('Étape 1 - à remplir'!$F$31:$F$400,'Étape 1 - à remplir'!$E$31:$E$400,MASQ2!J224,'Étape 1 - à remplir'!$G$31:$G$400,"animaux"),SUMIFS('Étape 1 - à remplir'!$F$31:$F$400,'Étape 1 - à remplir'!$E$31:$E$400,MASQ2!J224,'Étape 1 - à remplir'!$O$31:$O$400,S$3)),IF(S$2="Espèce",IF(S$3="Tous",SUMIFS('Étape 1 - à remplir'!$F$31:$F$400,'Étape 1 - à remplir'!$E$31:$E$400,MASQ2!J224,'Étape 1 - à remplir'!$G$31:$G$400,"animaux"),SUMIFS('Étape 1 - à remplir'!$F$31:$F$400,'Étape 1 - à remplir'!$E$31:$E$400,MASQ2!J224,'Étape 1 - à remplir'!$N$31:$N$400,S$3)))))))</f>
        <v>#N/A</v>
      </c>
      <c r="L224" s="97">
        <f t="shared" si="142"/>
        <v>0</v>
      </c>
      <c r="M224" s="56" t="str">
        <f>Données_ATB!BN223</f>
        <v>Enrofloxacine</v>
      </c>
      <c r="N224" s="204" t="str">
        <f>Données_ATB!BO223</f>
        <v/>
      </c>
      <c r="O224" s="97" t="str">
        <f>Données_ATB!BP223</f>
        <v/>
      </c>
      <c r="P224" s="77" t="str">
        <f>Données_ATB!BR223</f>
        <v>Fluoroquinolones</v>
      </c>
      <c r="Q224" s="78" t="str">
        <f>Données_ATB!BS223</f>
        <v/>
      </c>
      <c r="R224" s="79" t="str">
        <f>Données_ATB!BT223</f>
        <v/>
      </c>
      <c r="S224" s="78"/>
      <c r="T224" s="78"/>
      <c r="U224" s="77" t="str">
        <f ca="1"/>
        <v>ENROCARE 10 % INJECTABLE POUR BOVINS ET PORCINS</v>
      </c>
      <c r="V224" s="79" t="e">
        <f ca="1"/>
        <v>#N/A</v>
      </c>
      <c r="W224" s="102"/>
      <c r="X224" s="8"/>
      <c r="Y224" s="8"/>
      <c r="Z224" s="8"/>
      <c r="AA224" s="8"/>
      <c r="AB224" s="102"/>
      <c r="AC224" s="8"/>
      <c r="AD224" s="8"/>
      <c r="AE224" s="8"/>
      <c r="AF224" s="8"/>
      <c r="AG224" s="8"/>
      <c r="AH224" s="8"/>
      <c r="AI224" s="8"/>
      <c r="AJ224" s="8"/>
      <c r="AK224" s="8"/>
      <c r="AL224" s="8"/>
      <c r="AM224" s="8"/>
      <c r="AN224" s="8"/>
      <c r="AO224" s="8"/>
      <c r="AP224" s="8"/>
      <c r="AQ224" s="8"/>
      <c r="AR224" s="8"/>
      <c r="AS224" s="8"/>
      <c r="AT224" s="97"/>
      <c r="AV224" s="56"/>
      <c r="AW224" s="8"/>
      <c r="AX224" s="8"/>
      <c r="AY224" s="8"/>
      <c r="AZ224" s="8"/>
      <c r="BA224" s="8"/>
      <c r="BB224" s="8"/>
      <c r="BC224" s="8"/>
      <c r="BD224" s="102" t="str">
        <f t="shared" si="124"/>
        <v>x</v>
      </c>
      <c r="BE224" s="56" t="str">
        <f t="shared" si="125"/>
        <v>ENROCARE 10 % INJECTABLE POUR BOVINS ET PORCINS</v>
      </c>
      <c r="BF224" s="204" t="e">
        <f>IF(IF(BN$2="Catégorie",IF(BN$3="Toutes",SUMIFS('Étape 1 - à remplir'!$F$31:$F$400,'Étape 1 - à remplir'!$E$31:$E$400,MASQ2!BE224,'Étape 1 - à remplir'!$G$31:$G$400,"lots"),SUMIFS('Étape 1 - à remplir'!$F$31:$F$400,'Étape 1 - à remplir'!$E$31:$E$400,MASQ2!BE224,'Étape 1 - à remplir'!$C$31:$C$400,BN$3)),IF(BN$2="Âge",IF(BN$3="Tous",SUMIFS('Étape 1 - à remplir'!$F$31:$F$400,'Étape 1 - à remplir'!$E$31:$E$400,MASQ2!BE224,'Étape 1 - à remplir'!$G$31:$G$400,"lots"),SUMIFS('Étape 1 - à remplir'!$F$31:$F$400,'Étape 1 - à remplir'!$E$31:$E$400,MASQ2!BE224,'Étape 1 - à remplir'!$P$31:$P$400,BN$3,'Étape 1 - à remplir'!$G$31:$G$400,"lots")),IF(BN$2="Atelier",IF(BN$3="Tous",SUMIFS('Étape 1 - à remplir'!$F$31:$F$400,'Étape 1 - à remplir'!$E$31:$E$400,MASQ2!BE224,'Étape 1 - à remplir'!$G$31:$G$400,"lots"),SUMIFS('Étape 1 - à remplir'!$F$31:$F$400,'Étape 1 - à remplir'!$E$31:$E$400,MASQ2!BE224,'Étape 1 - à remplir'!$O$31:$O$400,BN$3,'Étape 1 - à remplir'!$G$31:$G$400,"lots")),IF(BN$2="Espèce",IF(BN$3="Tous",SUMIFS('Étape 1 - à remplir'!$F$31:$F$400,'Étape 1 - à remplir'!$E$31:$E$400,MASQ2!BE224,'Étape 1 - à remplir'!$G$31:$G$400,"lots"),SUMIFS('Étape 1 - à remplir'!$F$31:$F$400,'Étape 1 - à remplir'!$E$31:$E$400,MASQ2!BE224,'Étape 1 - à remplir'!$N$31:$N$400,BN$3,'Étape 1 - à remplir'!$G$31:$G$400,"lots"))))))=0,NA(),IF(BN$2="Catégorie",IF(BN$3="Toutes",SUMIFS('Étape 1 - à remplir'!$F$31:$F$400,'Étape 1 - à remplir'!$E$31:$E$400,MASQ2!BE224,'Étape 1 - à remplir'!$G$31:$G$400,"lots"),SUMIFS('Étape 1 - à remplir'!$F$31:$F$400,'Étape 1 - à remplir'!$E$31:$E$400,MASQ2!BE224,'Étape 1 - à remplir'!$C$31:$C$400,BN$3)),IF(BN$2="Âge",IF(BN$3="Tous",SUMIFS('Étape 1 - à remplir'!$F$31:$F$400,'Étape 1 - à remplir'!$E$31:$E$400,MASQ2!BE224,'Étape 1 - à remplir'!$G$31:$G$400,"lots"),SUMIFS('Étape 1 - à remplir'!$F$31:$F$400,'Étape 1 - à remplir'!$E$31:$E$400,MASQ2!BE224,'Étape 1 - à remplir'!$P$31:$P$400,BN$3,'Étape 1 - à remplir'!$G$31:$G$400,"lots")),IF(BN$2="Atelier",IF(BN$3="Tous",SUMIFS('Étape 1 - à remplir'!$F$31:$F$400,'Étape 1 - à remplir'!$E$31:$E$400,MASQ2!BE224,'Étape 1 - à remplir'!$G$31:$G$400,"lots"),SUMIFS('Étape 1 - à remplir'!$F$31:$F$400,'Étape 1 - à remplir'!$E$31:$E$400,MASQ2!BE224,'Étape 1 - à remplir'!$O$31:$O$400,BN$3,'Étape 1 - à remplir'!$G$31:$G$400,"lots")),IF(BN$2="Espèce",IF(BN$3="Tous",SUMIFS('Étape 1 - à remplir'!$F$31:$F$400,'Étape 1 - à remplir'!$E$31:$E$400,MASQ2!BE224,'Étape 1 - à remplir'!$G$31:$G$400,"lots"),SUMIFS('Étape 1 - à remplir'!$F$31:$F$400,'Étape 1 - à remplir'!$E$31:$E$400,MASQ2!BE224,'Étape 1 - à remplir'!$N$31:$N$400,BN$3,'Étape 1 - à remplir'!$G$31:$G$400,"lots")))))))</f>
        <v>#N/A</v>
      </c>
      <c r="BG224" s="204">
        <f t="shared" si="140"/>
        <v>0</v>
      </c>
      <c r="BH224" s="204" t="str">
        <f t="shared" si="126"/>
        <v>Enrofloxacine</v>
      </c>
      <c r="BI224" s="204" t="str">
        <f t="shared" si="127"/>
        <v/>
      </c>
      <c r="BJ224" s="204" t="str">
        <f t="shared" si="128"/>
        <v/>
      </c>
      <c r="BK224" s="204" t="str">
        <f t="shared" si="129"/>
        <v>Fluoroquinolones</v>
      </c>
      <c r="BL224" s="204" t="str">
        <f t="shared" si="130"/>
        <v/>
      </c>
      <c r="BM224" s="97" t="str">
        <f t="shared" si="131"/>
        <v/>
      </c>
      <c r="BN224" s="78"/>
      <c r="BO224" s="78"/>
      <c r="BP224" s="77" t="str">
        <f ca="1"/>
        <v>ENROCARE 10 % INJECTABLE POUR BOVINS ET PORCINS</v>
      </c>
      <c r="BQ224" s="79" t="e">
        <f ca="1"/>
        <v>#N/A</v>
      </c>
      <c r="BR224" s="102"/>
      <c r="BS224" s="8"/>
      <c r="BT224" s="8"/>
      <c r="BU224" s="8"/>
      <c r="BV224" s="8"/>
      <c r="BW224" s="8"/>
      <c r="BX224" s="8"/>
      <c r="BY224" s="8"/>
      <c r="BZ224" s="8"/>
      <c r="CA224" s="8"/>
      <c r="CB224" s="8"/>
      <c r="CC224" s="8"/>
      <c r="CD224" s="8"/>
      <c r="CE224" s="8"/>
      <c r="CF224" s="8"/>
      <c r="CG224" s="8"/>
      <c r="CH224" s="8"/>
      <c r="CI224" s="8"/>
      <c r="CJ224" s="8"/>
      <c r="CK224" s="8"/>
      <c r="CL224" s="8"/>
      <c r="CM224" s="8"/>
      <c r="CN224" s="8"/>
      <c r="CO224" s="97"/>
      <c r="CQ224" s="56"/>
      <c r="CR224" s="8"/>
      <c r="CS224" s="8"/>
      <c r="CT224" s="8"/>
      <c r="CU224" s="8"/>
      <c r="CV224" s="8"/>
      <c r="CW224" s="8"/>
      <c r="CX224" s="8"/>
      <c r="CY224" s="102" t="str">
        <f t="shared" si="132"/>
        <v>x</v>
      </c>
      <c r="CZ224" s="56" t="str">
        <f t="shared" si="133"/>
        <v>ENROCARE 10 % INJECTABLE POUR BOVINS ET PORCINS</v>
      </c>
      <c r="DA224" s="204" t="e">
        <f>IF(IF(DI$2="Catégorie",IF(DI$3="Toutes",SUMIFS('Étape 1 - à remplir'!$F$31:$F$400,'Étape 1 - à remplir'!$E$31:$E$400,MASQ2!CZ224,'Étape 1 - à remplir'!$G$31:$G$400,"kg"),SUMIFS('Étape 1 - à remplir'!$F$31:$F$400,'Étape 1 - à remplir'!$E$31:$E$400,MASQ2!CZ224,'Étape 1 - à remplir'!$C$31:$C$400,DI$3)),IF(DI$2="Âge",IF(DI$3="Tous",SUMIFS('Étape 1 - à remplir'!$F$31:$F$400,'Étape 1 - à remplir'!$E$31:$E$400,MASQ2!CZ224,'Étape 1 - à remplir'!$G$31:$G$400,"kg"),SUMIFS('Étape 1 - à remplir'!$F$31:$F$400,'Étape 1 - à remplir'!$E$31:$E$400,MASQ2!CZ224,'Étape 1 - à remplir'!$P$31:$P$400,DI$3,'Étape 1 - à remplir'!$G$31:$G$400,"kg")),IF(DI$2="Atelier",IF(DI$3="Tous",SUMIFS('Étape 1 - à remplir'!$F$31:$F$400,'Étape 1 - à remplir'!$E$31:$E$400,MASQ2!CZ224,'Étape 1 - à remplir'!$G$31:$G$400,"kg"),SUMIFS('Étape 1 - à remplir'!$F$31:$F$400,'Étape 1 - à remplir'!$E$31:$E$400,MASQ2!CZ224,'Étape 1 - à remplir'!$O$31:$O$400,DI$3,'Étape 1 - à remplir'!$G$31:$G$400,"kg")),IF(DI$2="Espèce",IF(DI$3="Tous",SUMIFS('Étape 1 - à remplir'!$F$31:$F$400,'Étape 1 - à remplir'!$E$31:$E$400,MASQ2!CZ224,'Étape 1 - à remplir'!$G$31:$G$400,"kg"),SUMIFS('Étape 1 - à remplir'!$F$31:$F$400,'Étape 1 - à remplir'!$E$31:$E$400,MASQ2!CZ224,'Étape 1 - à remplir'!$N$31:$N$400,DI$3,'Étape 1 - à remplir'!$G$31:$G$400,"kg"))))))=0,NA(),IF(DI$2="Catégorie",IF(DI$3="Toutes",SUMIFS('Étape 1 - à remplir'!$F$31:$F$400,'Étape 1 - à remplir'!$E$31:$E$400,MASQ2!CZ224,'Étape 1 - à remplir'!$G$31:$G$400,"kg"),SUMIFS('Étape 1 - à remplir'!$F$31:$F$400,'Étape 1 - à remplir'!$E$31:$E$400,MASQ2!CZ224,'Étape 1 - à remplir'!$C$31:$C$400,DI$3)),IF(DI$2="Âge",IF(DI$3="Tous",SUMIFS('Étape 1 - à remplir'!$F$31:$F$400,'Étape 1 - à remplir'!$E$31:$E$400,MASQ2!CZ224,'Étape 1 - à remplir'!$G$31:$G$400,"kg"),SUMIFS('Étape 1 - à remplir'!$F$31:$F$400,'Étape 1 - à remplir'!$E$31:$E$400,MASQ2!CZ224,'Étape 1 - à remplir'!$P$31:$P$400,DI$3,'Étape 1 - à remplir'!$G$31:$G$400,"kg")),IF(DI$2="Atelier",IF(DI$3="Tous",SUMIFS('Étape 1 - à remplir'!$F$31:$F$400,'Étape 1 - à remplir'!$E$31:$E$400,MASQ2!CZ224,'Étape 1 - à remplir'!$G$31:$G$400,"kg"),SUMIFS('Étape 1 - à remplir'!$F$31:$F$400,'Étape 1 - à remplir'!$E$31:$E$400,MASQ2!CZ224,'Étape 1 - à remplir'!$O$31:$O$400,DI$3,'Étape 1 - à remplir'!$G$31:$G$400,"kg")),IF(DI$2="Espèce",IF(DI$3="Tous",SUMIFS('Étape 1 - à remplir'!$F$31:$F$400,'Étape 1 - à remplir'!$E$31:$E$400,MASQ2!CZ224,'Étape 1 - à remplir'!$G$31:$G$400,"kg"),SUMIFS('Étape 1 - à remplir'!$F$31:$F$400,'Étape 1 - à remplir'!$E$31:$E$400,MASQ2!CZ224,'Étape 1 - à remplir'!$N$31:$N$400,DI$3,'Étape 1 - à remplir'!$G$31:$G$400,"kg")))))))</f>
        <v>#N/A</v>
      </c>
      <c r="DB224" s="104">
        <f t="shared" si="141"/>
        <v>0</v>
      </c>
      <c r="DC224" s="204" t="str">
        <f t="shared" si="134"/>
        <v>Enrofloxacine</v>
      </c>
      <c r="DD224" s="204" t="str">
        <f t="shared" si="135"/>
        <v/>
      </c>
      <c r="DE224" s="204" t="str">
        <f t="shared" si="136"/>
        <v/>
      </c>
      <c r="DF224" s="204" t="str">
        <f t="shared" si="137"/>
        <v>Fluoroquinolones</v>
      </c>
      <c r="DG224" s="204" t="str">
        <f t="shared" si="138"/>
        <v/>
      </c>
      <c r="DH224" s="97" t="str">
        <f t="shared" si="139"/>
        <v/>
      </c>
      <c r="DI224" s="78"/>
      <c r="DJ224" s="78"/>
      <c r="DK224" s="77" t="str">
        <f ca="1"/>
        <v>ENROCARE 10 % INJECTABLE POUR BOVINS ET PORCINS</v>
      </c>
      <c r="DL224" s="79" t="e">
        <f ca="1"/>
        <v>#N/A</v>
      </c>
      <c r="DM224" s="102"/>
      <c r="DN224" s="8"/>
      <c r="DO224" s="8"/>
      <c r="DP224" s="8"/>
      <c r="DQ224" s="8"/>
      <c r="DR224" s="8"/>
      <c r="DS224" s="8"/>
      <c r="DT224" s="8"/>
      <c r="DU224" s="8"/>
      <c r="DV224" s="8"/>
      <c r="DW224" s="8"/>
      <c r="DX224" s="8"/>
      <c r="DY224" s="8"/>
      <c r="DZ224" s="8"/>
      <c r="EA224" s="8"/>
      <c r="EB224" s="8"/>
      <c r="EC224" s="8"/>
      <c r="ED224" s="8"/>
      <c r="EE224" s="8"/>
      <c r="EF224" s="8"/>
      <c r="EG224" s="8"/>
      <c r="EH224" s="8"/>
      <c r="EI224" s="8"/>
      <c r="EJ224" s="97"/>
    </row>
    <row r="225" spans="1:140" x14ac:dyDescent="0.25">
      <c r="A225" s="56"/>
      <c r="B225" s="8"/>
      <c r="C225" s="8"/>
      <c r="D225" s="8"/>
      <c r="E225" s="8"/>
      <c r="F225" s="8"/>
      <c r="G225" s="8"/>
      <c r="H225" s="8"/>
      <c r="I225" s="102" t="str">
        <f>INDEX(Données_ATB!BE:BV,MATCH(MASQ2!J225,Données_ATB!BE:BE,0),18)</f>
        <v>x</v>
      </c>
      <c r="J225" s="77" t="str">
        <f>Données_ATB!BE224</f>
        <v>ENROCARE 5 % INJECTABLE POUR BOVINS PORCINS CHIENS ET CHATS</v>
      </c>
      <c r="K225" s="204" t="e">
        <f>IF(IF(S$2="Catégorie",IF(S$3="Toutes",SUMIFS('Étape 1 - à remplir'!$F$31:$F$400,'Étape 1 - à remplir'!$E$31:$E$400,MASQ2!J225,'Étape 1 - à remplir'!$G$31:$G$400,"animaux"),SUMIFS('Étape 1 - à remplir'!$F$31:$F$400,'Étape 1 - à remplir'!$E$31:$E$400,MASQ2!J225,'Étape 1 - à remplir'!$C$31:$C$400,S$3)),IF(S$2="Âge",IF(S$3="Tous",SUMIFS('Étape 1 - à remplir'!$F$31:$F$400,'Étape 1 - à remplir'!$E$31:$E$400,MASQ2!J225,'Étape 1 - à remplir'!$G$31:$G$400,"animaux"),SUMIFS('Étape 1 - à remplir'!$F$31:$F$400,'Étape 1 - à remplir'!$E$31:$E$400,MASQ2!J225,'Étape 1 - à remplir'!$P$31:$P$400,S$3)),IF(S$2="Atelier",IF(S$3="Tous",SUMIFS('Étape 1 - à remplir'!$F$31:$F$400,'Étape 1 - à remplir'!$E$31:$E$400,MASQ2!J225,'Étape 1 - à remplir'!$G$31:$G$400,"animaux"),SUMIFS('Étape 1 - à remplir'!$F$31:$F$400,'Étape 1 - à remplir'!$E$31:$E$400,MASQ2!J225,'Étape 1 - à remplir'!$O$31:$O$400,S$3)),IF(S$2="Espèce",IF(S$3="Tous",SUMIFS('Étape 1 - à remplir'!$F$31:$F$400,'Étape 1 - à remplir'!$E$31:$E$400,MASQ2!J225,'Étape 1 - à remplir'!$G$31:$G$400,"animaux"),SUMIFS('Étape 1 - à remplir'!$F$31:$F$400,'Étape 1 - à remplir'!$E$31:$E$400,MASQ2!J225,'Étape 1 - à remplir'!$N$31:$N$400,S$3))))))=0,NA(),IF(S$2="Catégorie",IF(S$3="Toutes",SUMIFS('Étape 1 - à remplir'!$F$31:$F$400,'Étape 1 - à remplir'!$E$31:$E$400,MASQ2!J225,'Étape 1 - à remplir'!$G$31:$G$400,"animaux"),SUMIFS('Étape 1 - à remplir'!$F$31:$F$400,'Étape 1 - à remplir'!$E$31:$E$400,MASQ2!J225,'Étape 1 - à remplir'!$C$31:$C$400,S$3)),IF(S$2="Âge",IF(S$3="Tous",SUMIFS('Étape 1 - à remplir'!$F$31:$F$400,'Étape 1 - à remplir'!$E$31:$E$400,MASQ2!J225,'Étape 1 - à remplir'!$G$31:$G$400,"animaux"),SUMIFS('Étape 1 - à remplir'!$F$31:$F$400,'Étape 1 - à remplir'!$E$31:$E$400,MASQ2!J225,'Étape 1 - à remplir'!$P$31:$P$400,S$3)),IF(S$2="Atelier",IF(S$3="Tous",SUMIFS('Étape 1 - à remplir'!$F$31:$F$400,'Étape 1 - à remplir'!$E$31:$E$400,MASQ2!J225,'Étape 1 - à remplir'!$G$31:$G$400,"animaux"),SUMIFS('Étape 1 - à remplir'!$F$31:$F$400,'Étape 1 - à remplir'!$E$31:$E$400,MASQ2!J225,'Étape 1 - à remplir'!$O$31:$O$400,S$3)),IF(S$2="Espèce",IF(S$3="Tous",SUMIFS('Étape 1 - à remplir'!$F$31:$F$400,'Étape 1 - à remplir'!$E$31:$E$400,MASQ2!J225,'Étape 1 - à remplir'!$G$31:$G$400,"animaux"),SUMIFS('Étape 1 - à remplir'!$F$31:$F$400,'Étape 1 - à remplir'!$E$31:$E$400,MASQ2!J225,'Étape 1 - à remplir'!$N$31:$N$400,S$3)))))))</f>
        <v>#N/A</v>
      </c>
      <c r="L225" s="97">
        <f t="shared" si="142"/>
        <v>0</v>
      </c>
      <c r="M225" s="56" t="str">
        <f>Données_ATB!BN224</f>
        <v>Enrofloxacine</v>
      </c>
      <c r="N225" s="204" t="str">
        <f>Données_ATB!BO224</f>
        <v/>
      </c>
      <c r="O225" s="97" t="str">
        <f>Données_ATB!BP224</f>
        <v/>
      </c>
      <c r="P225" s="77" t="str">
        <f>Données_ATB!BR224</f>
        <v>Fluoroquinolones</v>
      </c>
      <c r="Q225" s="78" t="str">
        <f>Données_ATB!BS224</f>
        <v/>
      </c>
      <c r="R225" s="79" t="str">
        <f>Données_ATB!BT224</f>
        <v/>
      </c>
      <c r="S225" s="78"/>
      <c r="T225" s="78"/>
      <c r="U225" s="77" t="str">
        <f ca="1"/>
        <v>ENROCARE 5 % INJECTABLE POUR BOVINS PORCINS CHIENS ET CHATS</v>
      </c>
      <c r="V225" s="79" t="e">
        <f ca="1"/>
        <v>#N/A</v>
      </c>
      <c r="W225" s="102"/>
      <c r="X225" s="8"/>
      <c r="Y225" s="8"/>
      <c r="Z225" s="8"/>
      <c r="AA225" s="8"/>
      <c r="AB225" s="102"/>
      <c r="AC225" s="8"/>
      <c r="AD225" s="8"/>
      <c r="AE225" s="8"/>
      <c r="AF225" s="8"/>
      <c r="AG225" s="8"/>
      <c r="AH225" s="8"/>
      <c r="AI225" s="8"/>
      <c r="AJ225" s="8"/>
      <c r="AK225" s="8"/>
      <c r="AL225" s="8"/>
      <c r="AM225" s="8"/>
      <c r="AN225" s="8"/>
      <c r="AO225" s="8"/>
      <c r="AP225" s="8"/>
      <c r="AQ225" s="8"/>
      <c r="AR225" s="8"/>
      <c r="AS225" s="8"/>
      <c r="AT225" s="97"/>
      <c r="AV225" s="56"/>
      <c r="AW225" s="8"/>
      <c r="AX225" s="8"/>
      <c r="AY225" s="8"/>
      <c r="AZ225" s="8"/>
      <c r="BA225" s="8"/>
      <c r="BB225" s="8"/>
      <c r="BC225" s="8"/>
      <c r="BD225" s="102" t="str">
        <f t="shared" si="124"/>
        <v>x</v>
      </c>
      <c r="BE225" s="56" t="str">
        <f t="shared" si="125"/>
        <v>ENROCARE 5 % INJECTABLE POUR BOVINS PORCINS CHIENS ET CHATS</v>
      </c>
      <c r="BF225" s="204" t="e">
        <f>IF(IF(BN$2="Catégorie",IF(BN$3="Toutes",SUMIFS('Étape 1 - à remplir'!$F$31:$F$400,'Étape 1 - à remplir'!$E$31:$E$400,MASQ2!BE225,'Étape 1 - à remplir'!$G$31:$G$400,"lots"),SUMIFS('Étape 1 - à remplir'!$F$31:$F$400,'Étape 1 - à remplir'!$E$31:$E$400,MASQ2!BE225,'Étape 1 - à remplir'!$C$31:$C$400,BN$3)),IF(BN$2="Âge",IF(BN$3="Tous",SUMIFS('Étape 1 - à remplir'!$F$31:$F$400,'Étape 1 - à remplir'!$E$31:$E$400,MASQ2!BE225,'Étape 1 - à remplir'!$G$31:$G$400,"lots"),SUMIFS('Étape 1 - à remplir'!$F$31:$F$400,'Étape 1 - à remplir'!$E$31:$E$400,MASQ2!BE225,'Étape 1 - à remplir'!$P$31:$P$400,BN$3,'Étape 1 - à remplir'!$G$31:$G$400,"lots")),IF(BN$2="Atelier",IF(BN$3="Tous",SUMIFS('Étape 1 - à remplir'!$F$31:$F$400,'Étape 1 - à remplir'!$E$31:$E$400,MASQ2!BE225,'Étape 1 - à remplir'!$G$31:$G$400,"lots"),SUMIFS('Étape 1 - à remplir'!$F$31:$F$400,'Étape 1 - à remplir'!$E$31:$E$400,MASQ2!BE225,'Étape 1 - à remplir'!$O$31:$O$400,BN$3,'Étape 1 - à remplir'!$G$31:$G$400,"lots")),IF(BN$2="Espèce",IF(BN$3="Tous",SUMIFS('Étape 1 - à remplir'!$F$31:$F$400,'Étape 1 - à remplir'!$E$31:$E$400,MASQ2!BE225,'Étape 1 - à remplir'!$G$31:$G$400,"lots"),SUMIFS('Étape 1 - à remplir'!$F$31:$F$400,'Étape 1 - à remplir'!$E$31:$E$400,MASQ2!BE225,'Étape 1 - à remplir'!$N$31:$N$400,BN$3,'Étape 1 - à remplir'!$G$31:$G$400,"lots"))))))=0,NA(),IF(BN$2="Catégorie",IF(BN$3="Toutes",SUMIFS('Étape 1 - à remplir'!$F$31:$F$400,'Étape 1 - à remplir'!$E$31:$E$400,MASQ2!BE225,'Étape 1 - à remplir'!$G$31:$G$400,"lots"),SUMIFS('Étape 1 - à remplir'!$F$31:$F$400,'Étape 1 - à remplir'!$E$31:$E$400,MASQ2!BE225,'Étape 1 - à remplir'!$C$31:$C$400,BN$3)),IF(BN$2="Âge",IF(BN$3="Tous",SUMIFS('Étape 1 - à remplir'!$F$31:$F$400,'Étape 1 - à remplir'!$E$31:$E$400,MASQ2!BE225,'Étape 1 - à remplir'!$G$31:$G$400,"lots"),SUMIFS('Étape 1 - à remplir'!$F$31:$F$400,'Étape 1 - à remplir'!$E$31:$E$400,MASQ2!BE225,'Étape 1 - à remplir'!$P$31:$P$400,BN$3,'Étape 1 - à remplir'!$G$31:$G$400,"lots")),IF(BN$2="Atelier",IF(BN$3="Tous",SUMIFS('Étape 1 - à remplir'!$F$31:$F$400,'Étape 1 - à remplir'!$E$31:$E$400,MASQ2!BE225,'Étape 1 - à remplir'!$G$31:$G$400,"lots"),SUMIFS('Étape 1 - à remplir'!$F$31:$F$400,'Étape 1 - à remplir'!$E$31:$E$400,MASQ2!BE225,'Étape 1 - à remplir'!$O$31:$O$400,BN$3,'Étape 1 - à remplir'!$G$31:$G$400,"lots")),IF(BN$2="Espèce",IF(BN$3="Tous",SUMIFS('Étape 1 - à remplir'!$F$31:$F$400,'Étape 1 - à remplir'!$E$31:$E$400,MASQ2!BE225,'Étape 1 - à remplir'!$G$31:$G$400,"lots"),SUMIFS('Étape 1 - à remplir'!$F$31:$F$400,'Étape 1 - à remplir'!$E$31:$E$400,MASQ2!BE225,'Étape 1 - à remplir'!$N$31:$N$400,BN$3,'Étape 1 - à remplir'!$G$31:$G$400,"lots")))))))</f>
        <v>#N/A</v>
      </c>
      <c r="BG225" s="204">
        <f t="shared" si="140"/>
        <v>0</v>
      </c>
      <c r="BH225" s="204" t="str">
        <f t="shared" si="126"/>
        <v>Enrofloxacine</v>
      </c>
      <c r="BI225" s="204" t="str">
        <f t="shared" si="127"/>
        <v/>
      </c>
      <c r="BJ225" s="204" t="str">
        <f t="shared" si="128"/>
        <v/>
      </c>
      <c r="BK225" s="204" t="str">
        <f t="shared" si="129"/>
        <v>Fluoroquinolones</v>
      </c>
      <c r="BL225" s="204" t="str">
        <f t="shared" si="130"/>
        <v/>
      </c>
      <c r="BM225" s="97" t="str">
        <f t="shared" si="131"/>
        <v/>
      </c>
      <c r="BN225" s="78"/>
      <c r="BO225" s="78"/>
      <c r="BP225" s="77" t="str">
        <f ca="1"/>
        <v>ENROCARE 5 % INJECTABLE POUR BOVINS PORCINS CHIENS ET CHATS</v>
      </c>
      <c r="BQ225" s="79" t="e">
        <f ca="1"/>
        <v>#N/A</v>
      </c>
      <c r="BR225" s="102"/>
      <c r="BS225" s="8"/>
      <c r="BT225" s="8"/>
      <c r="BU225" s="8"/>
      <c r="BV225" s="8"/>
      <c r="BW225" s="8"/>
      <c r="BX225" s="8"/>
      <c r="BY225" s="8"/>
      <c r="BZ225" s="8"/>
      <c r="CA225" s="8"/>
      <c r="CB225" s="8"/>
      <c r="CC225" s="8"/>
      <c r="CD225" s="8"/>
      <c r="CE225" s="8"/>
      <c r="CF225" s="8"/>
      <c r="CG225" s="8"/>
      <c r="CH225" s="8"/>
      <c r="CI225" s="8"/>
      <c r="CJ225" s="8"/>
      <c r="CK225" s="8"/>
      <c r="CL225" s="8"/>
      <c r="CM225" s="8"/>
      <c r="CN225" s="8"/>
      <c r="CO225" s="97"/>
      <c r="CQ225" s="56"/>
      <c r="CR225" s="8"/>
      <c r="CS225" s="8"/>
      <c r="CT225" s="8"/>
      <c r="CU225" s="8"/>
      <c r="CV225" s="8"/>
      <c r="CW225" s="8"/>
      <c r="CX225" s="8"/>
      <c r="CY225" s="102" t="str">
        <f t="shared" si="132"/>
        <v>x</v>
      </c>
      <c r="CZ225" s="56" t="str">
        <f t="shared" si="133"/>
        <v>ENROCARE 5 % INJECTABLE POUR BOVINS PORCINS CHIENS ET CHATS</v>
      </c>
      <c r="DA225" s="204" t="e">
        <f>IF(IF(DI$2="Catégorie",IF(DI$3="Toutes",SUMIFS('Étape 1 - à remplir'!$F$31:$F$400,'Étape 1 - à remplir'!$E$31:$E$400,MASQ2!CZ225,'Étape 1 - à remplir'!$G$31:$G$400,"kg"),SUMIFS('Étape 1 - à remplir'!$F$31:$F$400,'Étape 1 - à remplir'!$E$31:$E$400,MASQ2!CZ225,'Étape 1 - à remplir'!$C$31:$C$400,DI$3)),IF(DI$2="Âge",IF(DI$3="Tous",SUMIFS('Étape 1 - à remplir'!$F$31:$F$400,'Étape 1 - à remplir'!$E$31:$E$400,MASQ2!CZ225,'Étape 1 - à remplir'!$G$31:$G$400,"kg"),SUMIFS('Étape 1 - à remplir'!$F$31:$F$400,'Étape 1 - à remplir'!$E$31:$E$400,MASQ2!CZ225,'Étape 1 - à remplir'!$P$31:$P$400,DI$3,'Étape 1 - à remplir'!$G$31:$G$400,"kg")),IF(DI$2="Atelier",IF(DI$3="Tous",SUMIFS('Étape 1 - à remplir'!$F$31:$F$400,'Étape 1 - à remplir'!$E$31:$E$400,MASQ2!CZ225,'Étape 1 - à remplir'!$G$31:$G$400,"kg"),SUMIFS('Étape 1 - à remplir'!$F$31:$F$400,'Étape 1 - à remplir'!$E$31:$E$400,MASQ2!CZ225,'Étape 1 - à remplir'!$O$31:$O$400,DI$3,'Étape 1 - à remplir'!$G$31:$G$400,"kg")),IF(DI$2="Espèce",IF(DI$3="Tous",SUMIFS('Étape 1 - à remplir'!$F$31:$F$400,'Étape 1 - à remplir'!$E$31:$E$400,MASQ2!CZ225,'Étape 1 - à remplir'!$G$31:$G$400,"kg"),SUMIFS('Étape 1 - à remplir'!$F$31:$F$400,'Étape 1 - à remplir'!$E$31:$E$400,MASQ2!CZ225,'Étape 1 - à remplir'!$N$31:$N$400,DI$3,'Étape 1 - à remplir'!$G$31:$G$400,"kg"))))))=0,NA(),IF(DI$2="Catégorie",IF(DI$3="Toutes",SUMIFS('Étape 1 - à remplir'!$F$31:$F$400,'Étape 1 - à remplir'!$E$31:$E$400,MASQ2!CZ225,'Étape 1 - à remplir'!$G$31:$G$400,"kg"),SUMIFS('Étape 1 - à remplir'!$F$31:$F$400,'Étape 1 - à remplir'!$E$31:$E$400,MASQ2!CZ225,'Étape 1 - à remplir'!$C$31:$C$400,DI$3)),IF(DI$2="Âge",IF(DI$3="Tous",SUMIFS('Étape 1 - à remplir'!$F$31:$F$400,'Étape 1 - à remplir'!$E$31:$E$400,MASQ2!CZ225,'Étape 1 - à remplir'!$G$31:$G$400,"kg"),SUMIFS('Étape 1 - à remplir'!$F$31:$F$400,'Étape 1 - à remplir'!$E$31:$E$400,MASQ2!CZ225,'Étape 1 - à remplir'!$P$31:$P$400,DI$3,'Étape 1 - à remplir'!$G$31:$G$400,"kg")),IF(DI$2="Atelier",IF(DI$3="Tous",SUMIFS('Étape 1 - à remplir'!$F$31:$F$400,'Étape 1 - à remplir'!$E$31:$E$400,MASQ2!CZ225,'Étape 1 - à remplir'!$G$31:$G$400,"kg"),SUMIFS('Étape 1 - à remplir'!$F$31:$F$400,'Étape 1 - à remplir'!$E$31:$E$400,MASQ2!CZ225,'Étape 1 - à remplir'!$O$31:$O$400,DI$3,'Étape 1 - à remplir'!$G$31:$G$400,"kg")),IF(DI$2="Espèce",IF(DI$3="Tous",SUMIFS('Étape 1 - à remplir'!$F$31:$F$400,'Étape 1 - à remplir'!$E$31:$E$400,MASQ2!CZ225,'Étape 1 - à remplir'!$G$31:$G$400,"kg"),SUMIFS('Étape 1 - à remplir'!$F$31:$F$400,'Étape 1 - à remplir'!$E$31:$E$400,MASQ2!CZ225,'Étape 1 - à remplir'!$N$31:$N$400,DI$3,'Étape 1 - à remplir'!$G$31:$G$400,"kg")))))))</f>
        <v>#N/A</v>
      </c>
      <c r="DB225" s="104">
        <f t="shared" si="141"/>
        <v>0</v>
      </c>
      <c r="DC225" s="204" t="str">
        <f t="shared" si="134"/>
        <v>Enrofloxacine</v>
      </c>
      <c r="DD225" s="204" t="str">
        <f t="shared" si="135"/>
        <v/>
      </c>
      <c r="DE225" s="204" t="str">
        <f t="shared" si="136"/>
        <v/>
      </c>
      <c r="DF225" s="204" t="str">
        <f t="shared" si="137"/>
        <v>Fluoroquinolones</v>
      </c>
      <c r="DG225" s="204" t="str">
        <f t="shared" si="138"/>
        <v/>
      </c>
      <c r="DH225" s="97" t="str">
        <f t="shared" si="139"/>
        <v/>
      </c>
      <c r="DI225" s="78"/>
      <c r="DJ225" s="78"/>
      <c r="DK225" s="77" t="str">
        <f ca="1"/>
        <v>ENROCARE 5 % INJECTABLE POUR BOVINS PORCINS CHIENS ET CHATS</v>
      </c>
      <c r="DL225" s="79" t="e">
        <f ca="1"/>
        <v>#N/A</v>
      </c>
      <c r="DM225" s="102"/>
      <c r="DN225" s="8"/>
      <c r="DO225" s="8"/>
      <c r="DP225" s="8"/>
      <c r="DQ225" s="8"/>
      <c r="DR225" s="8"/>
      <c r="DS225" s="8"/>
      <c r="DT225" s="8"/>
      <c r="DU225" s="8"/>
      <c r="DV225" s="8"/>
      <c r="DW225" s="8"/>
      <c r="DX225" s="8"/>
      <c r="DY225" s="8"/>
      <c r="DZ225" s="8"/>
      <c r="EA225" s="8"/>
      <c r="EB225" s="8"/>
      <c r="EC225" s="8"/>
      <c r="ED225" s="8"/>
      <c r="EE225" s="8"/>
      <c r="EF225" s="8"/>
      <c r="EG225" s="8"/>
      <c r="EH225" s="8"/>
      <c r="EI225" s="8"/>
      <c r="EJ225" s="97"/>
    </row>
    <row r="226" spans="1:140" x14ac:dyDescent="0.25">
      <c r="A226" s="56"/>
      <c r="B226" s="8"/>
      <c r="C226" s="8"/>
      <c r="D226" s="8"/>
      <c r="E226" s="8"/>
      <c r="F226" s="8"/>
      <c r="G226" s="8"/>
      <c r="H226" s="8"/>
      <c r="I226" s="102" t="str">
        <f>INDEX(Données_ATB!BE:BV,MATCH(MASQ2!J226,Données_ATB!BE:BE,0),18)</f>
        <v>x</v>
      </c>
      <c r="J226" s="77" t="str">
        <f>Données_ATB!BE225</f>
        <v>ENROTRON 100 MG/ML SOLUTION BUVABLE POUR POULES, DINDES ET LAPINS</v>
      </c>
      <c r="K226" s="204" t="e">
        <f>IF(IF(S$2="Catégorie",IF(S$3="Toutes",SUMIFS('Étape 1 - à remplir'!$F$31:$F$400,'Étape 1 - à remplir'!$E$31:$E$400,MASQ2!J226,'Étape 1 - à remplir'!$G$31:$G$400,"animaux"),SUMIFS('Étape 1 - à remplir'!$F$31:$F$400,'Étape 1 - à remplir'!$E$31:$E$400,MASQ2!J226,'Étape 1 - à remplir'!$C$31:$C$400,S$3)),IF(S$2="Âge",IF(S$3="Tous",SUMIFS('Étape 1 - à remplir'!$F$31:$F$400,'Étape 1 - à remplir'!$E$31:$E$400,MASQ2!J226,'Étape 1 - à remplir'!$G$31:$G$400,"animaux"),SUMIFS('Étape 1 - à remplir'!$F$31:$F$400,'Étape 1 - à remplir'!$E$31:$E$400,MASQ2!J226,'Étape 1 - à remplir'!$P$31:$P$400,S$3)),IF(S$2="Atelier",IF(S$3="Tous",SUMIFS('Étape 1 - à remplir'!$F$31:$F$400,'Étape 1 - à remplir'!$E$31:$E$400,MASQ2!J226,'Étape 1 - à remplir'!$G$31:$G$400,"animaux"),SUMIFS('Étape 1 - à remplir'!$F$31:$F$400,'Étape 1 - à remplir'!$E$31:$E$400,MASQ2!J226,'Étape 1 - à remplir'!$O$31:$O$400,S$3)),IF(S$2="Espèce",IF(S$3="Tous",SUMIFS('Étape 1 - à remplir'!$F$31:$F$400,'Étape 1 - à remplir'!$E$31:$E$400,MASQ2!J226,'Étape 1 - à remplir'!$G$31:$G$400,"animaux"),SUMIFS('Étape 1 - à remplir'!$F$31:$F$400,'Étape 1 - à remplir'!$E$31:$E$400,MASQ2!J226,'Étape 1 - à remplir'!$N$31:$N$400,S$3))))))=0,NA(),IF(S$2="Catégorie",IF(S$3="Toutes",SUMIFS('Étape 1 - à remplir'!$F$31:$F$400,'Étape 1 - à remplir'!$E$31:$E$400,MASQ2!J226,'Étape 1 - à remplir'!$G$31:$G$400,"animaux"),SUMIFS('Étape 1 - à remplir'!$F$31:$F$400,'Étape 1 - à remplir'!$E$31:$E$400,MASQ2!J226,'Étape 1 - à remplir'!$C$31:$C$400,S$3)),IF(S$2="Âge",IF(S$3="Tous",SUMIFS('Étape 1 - à remplir'!$F$31:$F$400,'Étape 1 - à remplir'!$E$31:$E$400,MASQ2!J226,'Étape 1 - à remplir'!$G$31:$G$400,"animaux"),SUMIFS('Étape 1 - à remplir'!$F$31:$F$400,'Étape 1 - à remplir'!$E$31:$E$400,MASQ2!J226,'Étape 1 - à remplir'!$P$31:$P$400,S$3)),IF(S$2="Atelier",IF(S$3="Tous",SUMIFS('Étape 1 - à remplir'!$F$31:$F$400,'Étape 1 - à remplir'!$E$31:$E$400,MASQ2!J226,'Étape 1 - à remplir'!$G$31:$G$400,"animaux"),SUMIFS('Étape 1 - à remplir'!$F$31:$F$400,'Étape 1 - à remplir'!$E$31:$E$400,MASQ2!J226,'Étape 1 - à remplir'!$O$31:$O$400,S$3)),IF(S$2="Espèce",IF(S$3="Tous",SUMIFS('Étape 1 - à remplir'!$F$31:$F$400,'Étape 1 - à remplir'!$E$31:$E$400,MASQ2!J226,'Étape 1 - à remplir'!$G$31:$G$400,"animaux"),SUMIFS('Étape 1 - à remplir'!$F$31:$F$400,'Étape 1 - à remplir'!$E$31:$E$400,MASQ2!J226,'Étape 1 - à remplir'!$N$31:$N$400,S$3)))))))</f>
        <v>#N/A</v>
      </c>
      <c r="L226" s="97">
        <f t="shared" si="142"/>
        <v>0</v>
      </c>
      <c r="M226" s="56" t="str">
        <f>Données_ATB!BN225</f>
        <v>Enrofloxacine</v>
      </c>
      <c r="N226" s="204" t="str">
        <f>Données_ATB!BO225</f>
        <v/>
      </c>
      <c r="O226" s="97" t="str">
        <f>Données_ATB!BP225</f>
        <v/>
      </c>
      <c r="P226" s="77" t="str">
        <f>Données_ATB!BR225</f>
        <v>Fluoroquinolones</v>
      </c>
      <c r="Q226" s="78" t="str">
        <f>Données_ATB!BS225</f>
        <v/>
      </c>
      <c r="R226" s="79" t="str">
        <f>Données_ATB!BT225</f>
        <v/>
      </c>
      <c r="S226" s="78"/>
      <c r="T226" s="78"/>
      <c r="U226" s="77" t="str">
        <f ca="1"/>
        <v>ENROTRON 100 MG/ML SOLUTION BUVABLE POUR POULES, DINDES ET LAPINS</v>
      </c>
      <c r="V226" s="79" t="e">
        <f ca="1"/>
        <v>#N/A</v>
      </c>
      <c r="W226" s="102"/>
      <c r="X226" s="8"/>
      <c r="Y226" s="8"/>
      <c r="Z226" s="8"/>
      <c r="AA226" s="8"/>
      <c r="AB226" s="102"/>
      <c r="AC226" s="8"/>
      <c r="AD226" s="8"/>
      <c r="AE226" s="8"/>
      <c r="AF226" s="8"/>
      <c r="AG226" s="8"/>
      <c r="AH226" s="8"/>
      <c r="AI226" s="8"/>
      <c r="AJ226" s="8"/>
      <c r="AK226" s="8"/>
      <c r="AL226" s="8"/>
      <c r="AM226" s="8"/>
      <c r="AN226" s="8"/>
      <c r="AO226" s="8"/>
      <c r="AP226" s="8"/>
      <c r="AQ226" s="8"/>
      <c r="AR226" s="8"/>
      <c r="AS226" s="8"/>
      <c r="AT226" s="97"/>
      <c r="AV226" s="56"/>
      <c r="AW226" s="8"/>
      <c r="AX226" s="8"/>
      <c r="AY226" s="8"/>
      <c r="AZ226" s="8"/>
      <c r="BA226" s="8"/>
      <c r="BB226" s="8"/>
      <c r="BC226" s="8"/>
      <c r="BD226" s="102" t="str">
        <f t="shared" si="124"/>
        <v>x</v>
      </c>
      <c r="BE226" s="56" t="str">
        <f t="shared" si="125"/>
        <v>ENROTRON 100 MG/ML SOLUTION BUVABLE POUR POULES, DINDES ET LAPINS</v>
      </c>
      <c r="BF226" s="204" t="e">
        <f>IF(IF(BN$2="Catégorie",IF(BN$3="Toutes",SUMIFS('Étape 1 - à remplir'!$F$31:$F$400,'Étape 1 - à remplir'!$E$31:$E$400,MASQ2!BE226,'Étape 1 - à remplir'!$G$31:$G$400,"lots"),SUMIFS('Étape 1 - à remplir'!$F$31:$F$400,'Étape 1 - à remplir'!$E$31:$E$400,MASQ2!BE226,'Étape 1 - à remplir'!$C$31:$C$400,BN$3)),IF(BN$2="Âge",IF(BN$3="Tous",SUMIFS('Étape 1 - à remplir'!$F$31:$F$400,'Étape 1 - à remplir'!$E$31:$E$400,MASQ2!BE226,'Étape 1 - à remplir'!$G$31:$G$400,"lots"),SUMIFS('Étape 1 - à remplir'!$F$31:$F$400,'Étape 1 - à remplir'!$E$31:$E$400,MASQ2!BE226,'Étape 1 - à remplir'!$P$31:$P$400,BN$3,'Étape 1 - à remplir'!$G$31:$G$400,"lots")),IF(BN$2="Atelier",IF(BN$3="Tous",SUMIFS('Étape 1 - à remplir'!$F$31:$F$400,'Étape 1 - à remplir'!$E$31:$E$400,MASQ2!BE226,'Étape 1 - à remplir'!$G$31:$G$400,"lots"),SUMIFS('Étape 1 - à remplir'!$F$31:$F$400,'Étape 1 - à remplir'!$E$31:$E$400,MASQ2!BE226,'Étape 1 - à remplir'!$O$31:$O$400,BN$3,'Étape 1 - à remplir'!$G$31:$G$400,"lots")),IF(BN$2="Espèce",IF(BN$3="Tous",SUMIFS('Étape 1 - à remplir'!$F$31:$F$400,'Étape 1 - à remplir'!$E$31:$E$400,MASQ2!BE226,'Étape 1 - à remplir'!$G$31:$G$400,"lots"),SUMIFS('Étape 1 - à remplir'!$F$31:$F$400,'Étape 1 - à remplir'!$E$31:$E$400,MASQ2!BE226,'Étape 1 - à remplir'!$N$31:$N$400,BN$3,'Étape 1 - à remplir'!$G$31:$G$400,"lots"))))))=0,NA(),IF(BN$2="Catégorie",IF(BN$3="Toutes",SUMIFS('Étape 1 - à remplir'!$F$31:$F$400,'Étape 1 - à remplir'!$E$31:$E$400,MASQ2!BE226,'Étape 1 - à remplir'!$G$31:$G$400,"lots"),SUMIFS('Étape 1 - à remplir'!$F$31:$F$400,'Étape 1 - à remplir'!$E$31:$E$400,MASQ2!BE226,'Étape 1 - à remplir'!$C$31:$C$400,BN$3)),IF(BN$2="Âge",IF(BN$3="Tous",SUMIFS('Étape 1 - à remplir'!$F$31:$F$400,'Étape 1 - à remplir'!$E$31:$E$400,MASQ2!BE226,'Étape 1 - à remplir'!$G$31:$G$400,"lots"),SUMIFS('Étape 1 - à remplir'!$F$31:$F$400,'Étape 1 - à remplir'!$E$31:$E$400,MASQ2!BE226,'Étape 1 - à remplir'!$P$31:$P$400,BN$3,'Étape 1 - à remplir'!$G$31:$G$400,"lots")),IF(BN$2="Atelier",IF(BN$3="Tous",SUMIFS('Étape 1 - à remplir'!$F$31:$F$400,'Étape 1 - à remplir'!$E$31:$E$400,MASQ2!BE226,'Étape 1 - à remplir'!$G$31:$G$400,"lots"),SUMIFS('Étape 1 - à remplir'!$F$31:$F$400,'Étape 1 - à remplir'!$E$31:$E$400,MASQ2!BE226,'Étape 1 - à remplir'!$O$31:$O$400,BN$3,'Étape 1 - à remplir'!$G$31:$G$400,"lots")),IF(BN$2="Espèce",IF(BN$3="Tous",SUMIFS('Étape 1 - à remplir'!$F$31:$F$400,'Étape 1 - à remplir'!$E$31:$E$400,MASQ2!BE226,'Étape 1 - à remplir'!$G$31:$G$400,"lots"),SUMIFS('Étape 1 - à remplir'!$F$31:$F$400,'Étape 1 - à remplir'!$E$31:$E$400,MASQ2!BE226,'Étape 1 - à remplir'!$N$31:$N$400,BN$3,'Étape 1 - à remplir'!$G$31:$G$400,"lots")))))))</f>
        <v>#N/A</v>
      </c>
      <c r="BG226" s="204">
        <f t="shared" si="140"/>
        <v>0</v>
      </c>
      <c r="BH226" s="204" t="str">
        <f t="shared" si="126"/>
        <v>Enrofloxacine</v>
      </c>
      <c r="BI226" s="204" t="str">
        <f t="shared" si="127"/>
        <v/>
      </c>
      <c r="BJ226" s="204" t="str">
        <f t="shared" si="128"/>
        <v/>
      </c>
      <c r="BK226" s="204" t="str">
        <f t="shared" si="129"/>
        <v>Fluoroquinolones</v>
      </c>
      <c r="BL226" s="204" t="str">
        <f t="shared" si="130"/>
        <v/>
      </c>
      <c r="BM226" s="97" t="str">
        <f t="shared" si="131"/>
        <v/>
      </c>
      <c r="BN226" s="78"/>
      <c r="BO226" s="78"/>
      <c r="BP226" s="77" t="str">
        <f ca="1"/>
        <v>ENROTRON 100 MG/ML SOLUTION BUVABLE POUR POULES, DINDES ET LAPINS</v>
      </c>
      <c r="BQ226" s="79" t="e">
        <f ca="1"/>
        <v>#N/A</v>
      </c>
      <c r="BR226" s="102"/>
      <c r="BS226" s="8"/>
      <c r="BT226" s="8"/>
      <c r="BU226" s="8"/>
      <c r="BV226" s="8"/>
      <c r="BW226" s="8"/>
      <c r="BX226" s="8"/>
      <c r="BY226" s="8"/>
      <c r="BZ226" s="8"/>
      <c r="CA226" s="8"/>
      <c r="CB226" s="8"/>
      <c r="CC226" s="8"/>
      <c r="CD226" s="8"/>
      <c r="CE226" s="8"/>
      <c r="CF226" s="8"/>
      <c r="CG226" s="8"/>
      <c r="CH226" s="8"/>
      <c r="CI226" s="8"/>
      <c r="CJ226" s="8"/>
      <c r="CK226" s="8"/>
      <c r="CL226" s="8"/>
      <c r="CM226" s="8"/>
      <c r="CN226" s="8"/>
      <c r="CO226" s="97"/>
      <c r="CQ226" s="56"/>
      <c r="CR226" s="8"/>
      <c r="CS226" s="8"/>
      <c r="CT226" s="8"/>
      <c r="CU226" s="8"/>
      <c r="CV226" s="8"/>
      <c r="CW226" s="8"/>
      <c r="CX226" s="8"/>
      <c r="CY226" s="102" t="str">
        <f t="shared" si="132"/>
        <v>x</v>
      </c>
      <c r="CZ226" s="56" t="str">
        <f t="shared" si="133"/>
        <v>ENROTRON 100 MG/ML SOLUTION BUVABLE POUR POULES, DINDES ET LAPINS</v>
      </c>
      <c r="DA226" s="204" t="e">
        <f>IF(IF(DI$2="Catégorie",IF(DI$3="Toutes",SUMIFS('Étape 1 - à remplir'!$F$31:$F$400,'Étape 1 - à remplir'!$E$31:$E$400,MASQ2!CZ226,'Étape 1 - à remplir'!$G$31:$G$400,"kg"),SUMIFS('Étape 1 - à remplir'!$F$31:$F$400,'Étape 1 - à remplir'!$E$31:$E$400,MASQ2!CZ226,'Étape 1 - à remplir'!$C$31:$C$400,DI$3)),IF(DI$2="Âge",IF(DI$3="Tous",SUMIFS('Étape 1 - à remplir'!$F$31:$F$400,'Étape 1 - à remplir'!$E$31:$E$400,MASQ2!CZ226,'Étape 1 - à remplir'!$G$31:$G$400,"kg"),SUMIFS('Étape 1 - à remplir'!$F$31:$F$400,'Étape 1 - à remplir'!$E$31:$E$400,MASQ2!CZ226,'Étape 1 - à remplir'!$P$31:$P$400,DI$3,'Étape 1 - à remplir'!$G$31:$G$400,"kg")),IF(DI$2="Atelier",IF(DI$3="Tous",SUMIFS('Étape 1 - à remplir'!$F$31:$F$400,'Étape 1 - à remplir'!$E$31:$E$400,MASQ2!CZ226,'Étape 1 - à remplir'!$G$31:$G$400,"kg"),SUMIFS('Étape 1 - à remplir'!$F$31:$F$400,'Étape 1 - à remplir'!$E$31:$E$400,MASQ2!CZ226,'Étape 1 - à remplir'!$O$31:$O$400,DI$3,'Étape 1 - à remplir'!$G$31:$G$400,"kg")),IF(DI$2="Espèce",IF(DI$3="Tous",SUMIFS('Étape 1 - à remplir'!$F$31:$F$400,'Étape 1 - à remplir'!$E$31:$E$400,MASQ2!CZ226,'Étape 1 - à remplir'!$G$31:$G$400,"kg"),SUMIFS('Étape 1 - à remplir'!$F$31:$F$400,'Étape 1 - à remplir'!$E$31:$E$400,MASQ2!CZ226,'Étape 1 - à remplir'!$N$31:$N$400,DI$3,'Étape 1 - à remplir'!$G$31:$G$400,"kg"))))))=0,NA(),IF(DI$2="Catégorie",IF(DI$3="Toutes",SUMIFS('Étape 1 - à remplir'!$F$31:$F$400,'Étape 1 - à remplir'!$E$31:$E$400,MASQ2!CZ226,'Étape 1 - à remplir'!$G$31:$G$400,"kg"),SUMIFS('Étape 1 - à remplir'!$F$31:$F$400,'Étape 1 - à remplir'!$E$31:$E$400,MASQ2!CZ226,'Étape 1 - à remplir'!$C$31:$C$400,DI$3)),IF(DI$2="Âge",IF(DI$3="Tous",SUMIFS('Étape 1 - à remplir'!$F$31:$F$400,'Étape 1 - à remplir'!$E$31:$E$400,MASQ2!CZ226,'Étape 1 - à remplir'!$G$31:$G$400,"kg"),SUMIFS('Étape 1 - à remplir'!$F$31:$F$400,'Étape 1 - à remplir'!$E$31:$E$400,MASQ2!CZ226,'Étape 1 - à remplir'!$P$31:$P$400,DI$3,'Étape 1 - à remplir'!$G$31:$G$400,"kg")),IF(DI$2="Atelier",IF(DI$3="Tous",SUMIFS('Étape 1 - à remplir'!$F$31:$F$400,'Étape 1 - à remplir'!$E$31:$E$400,MASQ2!CZ226,'Étape 1 - à remplir'!$G$31:$G$400,"kg"),SUMIFS('Étape 1 - à remplir'!$F$31:$F$400,'Étape 1 - à remplir'!$E$31:$E$400,MASQ2!CZ226,'Étape 1 - à remplir'!$O$31:$O$400,DI$3,'Étape 1 - à remplir'!$G$31:$G$400,"kg")),IF(DI$2="Espèce",IF(DI$3="Tous",SUMIFS('Étape 1 - à remplir'!$F$31:$F$400,'Étape 1 - à remplir'!$E$31:$E$400,MASQ2!CZ226,'Étape 1 - à remplir'!$G$31:$G$400,"kg"),SUMIFS('Étape 1 - à remplir'!$F$31:$F$400,'Étape 1 - à remplir'!$E$31:$E$400,MASQ2!CZ226,'Étape 1 - à remplir'!$N$31:$N$400,DI$3,'Étape 1 - à remplir'!$G$31:$G$400,"kg")))))))</f>
        <v>#N/A</v>
      </c>
      <c r="DB226" s="104">
        <f t="shared" si="141"/>
        <v>0</v>
      </c>
      <c r="DC226" s="204" t="str">
        <f t="shared" si="134"/>
        <v>Enrofloxacine</v>
      </c>
      <c r="DD226" s="204" t="str">
        <f t="shared" si="135"/>
        <v/>
      </c>
      <c r="DE226" s="204" t="str">
        <f t="shared" si="136"/>
        <v/>
      </c>
      <c r="DF226" s="204" t="str">
        <f t="shared" si="137"/>
        <v>Fluoroquinolones</v>
      </c>
      <c r="DG226" s="204" t="str">
        <f t="shared" si="138"/>
        <v/>
      </c>
      <c r="DH226" s="97" t="str">
        <f t="shared" si="139"/>
        <v/>
      </c>
      <c r="DI226" s="78"/>
      <c r="DJ226" s="78"/>
      <c r="DK226" s="77" t="str">
        <f ca="1"/>
        <v>ENROTRON 100 MG/ML SOLUTION BUVABLE POUR POULES, DINDES ET LAPINS</v>
      </c>
      <c r="DL226" s="79" t="e">
        <f ca="1"/>
        <v>#N/A</v>
      </c>
      <c r="DM226" s="102"/>
      <c r="DN226" s="8"/>
      <c r="DO226" s="8"/>
      <c r="DP226" s="8"/>
      <c r="DQ226" s="8"/>
      <c r="DR226" s="8"/>
      <c r="DS226" s="8"/>
      <c r="DT226" s="8"/>
      <c r="DU226" s="8"/>
      <c r="DV226" s="8"/>
      <c r="DW226" s="8"/>
      <c r="DX226" s="8"/>
      <c r="DY226" s="8"/>
      <c r="DZ226" s="8"/>
      <c r="EA226" s="8"/>
      <c r="EB226" s="8"/>
      <c r="EC226" s="8"/>
      <c r="ED226" s="8"/>
      <c r="EE226" s="8"/>
      <c r="EF226" s="8"/>
      <c r="EG226" s="8"/>
      <c r="EH226" s="8"/>
      <c r="EI226" s="8"/>
      <c r="EJ226" s="97"/>
    </row>
    <row r="227" spans="1:140" x14ac:dyDescent="0.25">
      <c r="A227" s="56"/>
      <c r="B227" s="8"/>
      <c r="C227" s="8"/>
      <c r="D227" s="8"/>
      <c r="E227" s="8"/>
      <c r="F227" s="8"/>
      <c r="G227" s="8"/>
      <c r="H227" s="8"/>
      <c r="I227" s="102" t="str">
        <f>INDEX(Données_ATB!BE:BV,MATCH(MASQ2!J227,Données_ATB!BE:BE,0),18)</f>
        <v>x</v>
      </c>
      <c r="J227" s="77" t="str">
        <f>Données_ATB!BE226</f>
        <v>ENROTRON 25 MG/ML SOLUTION BUVABLE POUR BOVINS</v>
      </c>
      <c r="K227" s="204" t="e">
        <f>IF(IF(S$2="Catégorie",IF(S$3="Toutes",SUMIFS('Étape 1 - à remplir'!$F$31:$F$400,'Étape 1 - à remplir'!$E$31:$E$400,MASQ2!J227,'Étape 1 - à remplir'!$G$31:$G$400,"animaux"),SUMIFS('Étape 1 - à remplir'!$F$31:$F$400,'Étape 1 - à remplir'!$E$31:$E$400,MASQ2!J227,'Étape 1 - à remplir'!$C$31:$C$400,S$3)),IF(S$2="Âge",IF(S$3="Tous",SUMIFS('Étape 1 - à remplir'!$F$31:$F$400,'Étape 1 - à remplir'!$E$31:$E$400,MASQ2!J227,'Étape 1 - à remplir'!$G$31:$G$400,"animaux"),SUMIFS('Étape 1 - à remplir'!$F$31:$F$400,'Étape 1 - à remplir'!$E$31:$E$400,MASQ2!J227,'Étape 1 - à remplir'!$P$31:$P$400,S$3)),IF(S$2="Atelier",IF(S$3="Tous",SUMIFS('Étape 1 - à remplir'!$F$31:$F$400,'Étape 1 - à remplir'!$E$31:$E$400,MASQ2!J227,'Étape 1 - à remplir'!$G$31:$G$400,"animaux"),SUMIFS('Étape 1 - à remplir'!$F$31:$F$400,'Étape 1 - à remplir'!$E$31:$E$400,MASQ2!J227,'Étape 1 - à remplir'!$O$31:$O$400,S$3)),IF(S$2="Espèce",IF(S$3="Tous",SUMIFS('Étape 1 - à remplir'!$F$31:$F$400,'Étape 1 - à remplir'!$E$31:$E$400,MASQ2!J227,'Étape 1 - à remplir'!$G$31:$G$400,"animaux"),SUMIFS('Étape 1 - à remplir'!$F$31:$F$400,'Étape 1 - à remplir'!$E$31:$E$400,MASQ2!J227,'Étape 1 - à remplir'!$N$31:$N$400,S$3))))))=0,NA(),IF(S$2="Catégorie",IF(S$3="Toutes",SUMIFS('Étape 1 - à remplir'!$F$31:$F$400,'Étape 1 - à remplir'!$E$31:$E$400,MASQ2!J227,'Étape 1 - à remplir'!$G$31:$G$400,"animaux"),SUMIFS('Étape 1 - à remplir'!$F$31:$F$400,'Étape 1 - à remplir'!$E$31:$E$400,MASQ2!J227,'Étape 1 - à remplir'!$C$31:$C$400,S$3)),IF(S$2="Âge",IF(S$3="Tous",SUMIFS('Étape 1 - à remplir'!$F$31:$F$400,'Étape 1 - à remplir'!$E$31:$E$400,MASQ2!J227,'Étape 1 - à remplir'!$G$31:$G$400,"animaux"),SUMIFS('Étape 1 - à remplir'!$F$31:$F$400,'Étape 1 - à remplir'!$E$31:$E$400,MASQ2!J227,'Étape 1 - à remplir'!$P$31:$P$400,S$3)),IF(S$2="Atelier",IF(S$3="Tous",SUMIFS('Étape 1 - à remplir'!$F$31:$F$400,'Étape 1 - à remplir'!$E$31:$E$400,MASQ2!J227,'Étape 1 - à remplir'!$G$31:$G$400,"animaux"),SUMIFS('Étape 1 - à remplir'!$F$31:$F$400,'Étape 1 - à remplir'!$E$31:$E$400,MASQ2!J227,'Étape 1 - à remplir'!$O$31:$O$400,S$3)),IF(S$2="Espèce",IF(S$3="Tous",SUMIFS('Étape 1 - à remplir'!$F$31:$F$400,'Étape 1 - à remplir'!$E$31:$E$400,MASQ2!J227,'Étape 1 - à remplir'!$G$31:$G$400,"animaux"),SUMIFS('Étape 1 - à remplir'!$F$31:$F$400,'Étape 1 - à remplir'!$E$31:$E$400,MASQ2!J227,'Étape 1 - à remplir'!$N$31:$N$400,S$3)))))))</f>
        <v>#N/A</v>
      </c>
      <c r="L227" s="97">
        <f t="shared" si="142"/>
        <v>0</v>
      </c>
      <c r="M227" s="56" t="str">
        <f>Données_ATB!BN226</f>
        <v>Enrofloxacine</v>
      </c>
      <c r="N227" s="204" t="str">
        <f>Données_ATB!BO226</f>
        <v/>
      </c>
      <c r="O227" s="97" t="str">
        <f>Données_ATB!BP226</f>
        <v/>
      </c>
      <c r="P227" s="77" t="str">
        <f>Données_ATB!BR226</f>
        <v>Fluoroquinolones</v>
      </c>
      <c r="Q227" s="78" t="str">
        <f>Données_ATB!BS226</f>
        <v/>
      </c>
      <c r="R227" s="79" t="str">
        <f>Données_ATB!BT226</f>
        <v/>
      </c>
      <c r="S227" s="78"/>
      <c r="T227" s="78"/>
      <c r="U227" s="77" t="str">
        <f ca="1"/>
        <v>ENROTRON 25 MG/ML SOLUTION BUVABLE POUR BOVINS</v>
      </c>
      <c r="V227" s="79" t="e">
        <f ca="1"/>
        <v>#N/A</v>
      </c>
      <c r="W227" s="102"/>
      <c r="X227" s="8"/>
      <c r="Y227" s="8"/>
      <c r="Z227" s="8"/>
      <c r="AA227" s="8"/>
      <c r="AB227" s="102"/>
      <c r="AC227" s="8"/>
      <c r="AD227" s="8"/>
      <c r="AE227" s="8"/>
      <c r="AF227" s="8"/>
      <c r="AG227" s="8"/>
      <c r="AH227" s="8"/>
      <c r="AI227" s="8"/>
      <c r="AJ227" s="8"/>
      <c r="AK227" s="8"/>
      <c r="AL227" s="8"/>
      <c r="AM227" s="8"/>
      <c r="AN227" s="8"/>
      <c r="AO227" s="8"/>
      <c r="AP227" s="8"/>
      <c r="AQ227" s="8"/>
      <c r="AR227" s="8"/>
      <c r="AS227" s="8"/>
      <c r="AT227" s="97"/>
      <c r="AV227" s="56"/>
      <c r="AW227" s="8"/>
      <c r="AX227" s="8"/>
      <c r="AY227" s="8"/>
      <c r="AZ227" s="8"/>
      <c r="BA227" s="8"/>
      <c r="BB227" s="8"/>
      <c r="BC227" s="8"/>
      <c r="BD227" s="102" t="str">
        <f t="shared" si="124"/>
        <v>x</v>
      </c>
      <c r="BE227" s="56" t="str">
        <f t="shared" si="125"/>
        <v>ENROTRON 25 MG/ML SOLUTION BUVABLE POUR BOVINS</v>
      </c>
      <c r="BF227" s="204" t="e">
        <f>IF(IF(BN$2="Catégorie",IF(BN$3="Toutes",SUMIFS('Étape 1 - à remplir'!$F$31:$F$400,'Étape 1 - à remplir'!$E$31:$E$400,MASQ2!BE227,'Étape 1 - à remplir'!$G$31:$G$400,"lots"),SUMIFS('Étape 1 - à remplir'!$F$31:$F$400,'Étape 1 - à remplir'!$E$31:$E$400,MASQ2!BE227,'Étape 1 - à remplir'!$C$31:$C$400,BN$3)),IF(BN$2="Âge",IF(BN$3="Tous",SUMIFS('Étape 1 - à remplir'!$F$31:$F$400,'Étape 1 - à remplir'!$E$31:$E$400,MASQ2!BE227,'Étape 1 - à remplir'!$G$31:$G$400,"lots"),SUMIFS('Étape 1 - à remplir'!$F$31:$F$400,'Étape 1 - à remplir'!$E$31:$E$400,MASQ2!BE227,'Étape 1 - à remplir'!$P$31:$P$400,BN$3,'Étape 1 - à remplir'!$G$31:$G$400,"lots")),IF(BN$2="Atelier",IF(BN$3="Tous",SUMIFS('Étape 1 - à remplir'!$F$31:$F$400,'Étape 1 - à remplir'!$E$31:$E$400,MASQ2!BE227,'Étape 1 - à remplir'!$G$31:$G$400,"lots"),SUMIFS('Étape 1 - à remplir'!$F$31:$F$400,'Étape 1 - à remplir'!$E$31:$E$400,MASQ2!BE227,'Étape 1 - à remplir'!$O$31:$O$400,BN$3,'Étape 1 - à remplir'!$G$31:$G$400,"lots")),IF(BN$2="Espèce",IF(BN$3="Tous",SUMIFS('Étape 1 - à remplir'!$F$31:$F$400,'Étape 1 - à remplir'!$E$31:$E$400,MASQ2!BE227,'Étape 1 - à remplir'!$G$31:$G$400,"lots"),SUMIFS('Étape 1 - à remplir'!$F$31:$F$400,'Étape 1 - à remplir'!$E$31:$E$400,MASQ2!BE227,'Étape 1 - à remplir'!$N$31:$N$400,BN$3,'Étape 1 - à remplir'!$G$31:$G$400,"lots"))))))=0,NA(),IF(BN$2="Catégorie",IF(BN$3="Toutes",SUMIFS('Étape 1 - à remplir'!$F$31:$F$400,'Étape 1 - à remplir'!$E$31:$E$400,MASQ2!BE227,'Étape 1 - à remplir'!$G$31:$G$400,"lots"),SUMIFS('Étape 1 - à remplir'!$F$31:$F$400,'Étape 1 - à remplir'!$E$31:$E$400,MASQ2!BE227,'Étape 1 - à remplir'!$C$31:$C$400,BN$3)),IF(BN$2="Âge",IF(BN$3="Tous",SUMIFS('Étape 1 - à remplir'!$F$31:$F$400,'Étape 1 - à remplir'!$E$31:$E$400,MASQ2!BE227,'Étape 1 - à remplir'!$G$31:$G$400,"lots"),SUMIFS('Étape 1 - à remplir'!$F$31:$F$400,'Étape 1 - à remplir'!$E$31:$E$400,MASQ2!BE227,'Étape 1 - à remplir'!$P$31:$P$400,BN$3,'Étape 1 - à remplir'!$G$31:$G$400,"lots")),IF(BN$2="Atelier",IF(BN$3="Tous",SUMIFS('Étape 1 - à remplir'!$F$31:$F$400,'Étape 1 - à remplir'!$E$31:$E$400,MASQ2!BE227,'Étape 1 - à remplir'!$G$31:$G$400,"lots"),SUMIFS('Étape 1 - à remplir'!$F$31:$F$400,'Étape 1 - à remplir'!$E$31:$E$400,MASQ2!BE227,'Étape 1 - à remplir'!$O$31:$O$400,BN$3,'Étape 1 - à remplir'!$G$31:$G$400,"lots")),IF(BN$2="Espèce",IF(BN$3="Tous",SUMIFS('Étape 1 - à remplir'!$F$31:$F$400,'Étape 1 - à remplir'!$E$31:$E$400,MASQ2!BE227,'Étape 1 - à remplir'!$G$31:$G$400,"lots"),SUMIFS('Étape 1 - à remplir'!$F$31:$F$400,'Étape 1 - à remplir'!$E$31:$E$400,MASQ2!BE227,'Étape 1 - à remplir'!$N$31:$N$400,BN$3,'Étape 1 - à remplir'!$G$31:$G$400,"lots")))))))</f>
        <v>#N/A</v>
      </c>
      <c r="BG227" s="204">
        <f t="shared" si="140"/>
        <v>0</v>
      </c>
      <c r="BH227" s="204" t="str">
        <f t="shared" si="126"/>
        <v>Enrofloxacine</v>
      </c>
      <c r="BI227" s="204" t="str">
        <f t="shared" si="127"/>
        <v/>
      </c>
      <c r="BJ227" s="204" t="str">
        <f t="shared" si="128"/>
        <v/>
      </c>
      <c r="BK227" s="204" t="str">
        <f t="shared" si="129"/>
        <v>Fluoroquinolones</v>
      </c>
      <c r="BL227" s="204" t="str">
        <f t="shared" si="130"/>
        <v/>
      </c>
      <c r="BM227" s="97" t="str">
        <f t="shared" si="131"/>
        <v/>
      </c>
      <c r="BN227" s="78"/>
      <c r="BO227" s="78"/>
      <c r="BP227" s="77" t="str">
        <f ca="1"/>
        <v>ENROTRON 25 MG/ML SOLUTION BUVABLE POUR BOVINS</v>
      </c>
      <c r="BQ227" s="79" t="e">
        <f ca="1"/>
        <v>#N/A</v>
      </c>
      <c r="BR227" s="102"/>
      <c r="BS227" s="8"/>
      <c r="BT227" s="8"/>
      <c r="BU227" s="8"/>
      <c r="BV227" s="8"/>
      <c r="BW227" s="8"/>
      <c r="BX227" s="8"/>
      <c r="BY227" s="8"/>
      <c r="BZ227" s="8"/>
      <c r="CA227" s="8"/>
      <c r="CB227" s="8"/>
      <c r="CC227" s="8"/>
      <c r="CD227" s="8"/>
      <c r="CE227" s="8"/>
      <c r="CF227" s="8"/>
      <c r="CG227" s="8"/>
      <c r="CH227" s="8"/>
      <c r="CI227" s="8"/>
      <c r="CJ227" s="8"/>
      <c r="CK227" s="8"/>
      <c r="CL227" s="8"/>
      <c r="CM227" s="8"/>
      <c r="CN227" s="8"/>
      <c r="CO227" s="97"/>
      <c r="CQ227" s="56"/>
      <c r="CR227" s="8"/>
      <c r="CS227" s="8"/>
      <c r="CT227" s="8"/>
      <c r="CU227" s="8"/>
      <c r="CV227" s="8"/>
      <c r="CW227" s="8"/>
      <c r="CX227" s="8"/>
      <c r="CY227" s="102" t="str">
        <f t="shared" si="132"/>
        <v>x</v>
      </c>
      <c r="CZ227" s="56" t="str">
        <f t="shared" si="133"/>
        <v>ENROTRON 25 MG/ML SOLUTION BUVABLE POUR BOVINS</v>
      </c>
      <c r="DA227" s="204" t="e">
        <f>IF(IF(DI$2="Catégorie",IF(DI$3="Toutes",SUMIFS('Étape 1 - à remplir'!$F$31:$F$400,'Étape 1 - à remplir'!$E$31:$E$400,MASQ2!CZ227,'Étape 1 - à remplir'!$G$31:$G$400,"kg"),SUMIFS('Étape 1 - à remplir'!$F$31:$F$400,'Étape 1 - à remplir'!$E$31:$E$400,MASQ2!CZ227,'Étape 1 - à remplir'!$C$31:$C$400,DI$3)),IF(DI$2="Âge",IF(DI$3="Tous",SUMIFS('Étape 1 - à remplir'!$F$31:$F$400,'Étape 1 - à remplir'!$E$31:$E$400,MASQ2!CZ227,'Étape 1 - à remplir'!$G$31:$G$400,"kg"),SUMIFS('Étape 1 - à remplir'!$F$31:$F$400,'Étape 1 - à remplir'!$E$31:$E$400,MASQ2!CZ227,'Étape 1 - à remplir'!$P$31:$P$400,DI$3,'Étape 1 - à remplir'!$G$31:$G$400,"kg")),IF(DI$2="Atelier",IF(DI$3="Tous",SUMIFS('Étape 1 - à remplir'!$F$31:$F$400,'Étape 1 - à remplir'!$E$31:$E$400,MASQ2!CZ227,'Étape 1 - à remplir'!$G$31:$G$400,"kg"),SUMIFS('Étape 1 - à remplir'!$F$31:$F$400,'Étape 1 - à remplir'!$E$31:$E$400,MASQ2!CZ227,'Étape 1 - à remplir'!$O$31:$O$400,DI$3,'Étape 1 - à remplir'!$G$31:$G$400,"kg")),IF(DI$2="Espèce",IF(DI$3="Tous",SUMIFS('Étape 1 - à remplir'!$F$31:$F$400,'Étape 1 - à remplir'!$E$31:$E$400,MASQ2!CZ227,'Étape 1 - à remplir'!$G$31:$G$400,"kg"),SUMIFS('Étape 1 - à remplir'!$F$31:$F$400,'Étape 1 - à remplir'!$E$31:$E$400,MASQ2!CZ227,'Étape 1 - à remplir'!$N$31:$N$400,DI$3,'Étape 1 - à remplir'!$G$31:$G$400,"kg"))))))=0,NA(),IF(DI$2="Catégorie",IF(DI$3="Toutes",SUMIFS('Étape 1 - à remplir'!$F$31:$F$400,'Étape 1 - à remplir'!$E$31:$E$400,MASQ2!CZ227,'Étape 1 - à remplir'!$G$31:$G$400,"kg"),SUMIFS('Étape 1 - à remplir'!$F$31:$F$400,'Étape 1 - à remplir'!$E$31:$E$400,MASQ2!CZ227,'Étape 1 - à remplir'!$C$31:$C$400,DI$3)),IF(DI$2="Âge",IF(DI$3="Tous",SUMIFS('Étape 1 - à remplir'!$F$31:$F$400,'Étape 1 - à remplir'!$E$31:$E$400,MASQ2!CZ227,'Étape 1 - à remplir'!$G$31:$G$400,"kg"),SUMIFS('Étape 1 - à remplir'!$F$31:$F$400,'Étape 1 - à remplir'!$E$31:$E$400,MASQ2!CZ227,'Étape 1 - à remplir'!$P$31:$P$400,DI$3,'Étape 1 - à remplir'!$G$31:$G$400,"kg")),IF(DI$2="Atelier",IF(DI$3="Tous",SUMIFS('Étape 1 - à remplir'!$F$31:$F$400,'Étape 1 - à remplir'!$E$31:$E$400,MASQ2!CZ227,'Étape 1 - à remplir'!$G$31:$G$400,"kg"),SUMIFS('Étape 1 - à remplir'!$F$31:$F$400,'Étape 1 - à remplir'!$E$31:$E$400,MASQ2!CZ227,'Étape 1 - à remplir'!$O$31:$O$400,DI$3,'Étape 1 - à remplir'!$G$31:$G$400,"kg")),IF(DI$2="Espèce",IF(DI$3="Tous",SUMIFS('Étape 1 - à remplir'!$F$31:$F$400,'Étape 1 - à remplir'!$E$31:$E$400,MASQ2!CZ227,'Étape 1 - à remplir'!$G$31:$G$400,"kg"),SUMIFS('Étape 1 - à remplir'!$F$31:$F$400,'Étape 1 - à remplir'!$E$31:$E$400,MASQ2!CZ227,'Étape 1 - à remplir'!$N$31:$N$400,DI$3,'Étape 1 - à remplir'!$G$31:$G$400,"kg")))))))</f>
        <v>#N/A</v>
      </c>
      <c r="DB227" s="104">
        <f t="shared" si="141"/>
        <v>0</v>
      </c>
      <c r="DC227" s="204" t="str">
        <f t="shared" si="134"/>
        <v>Enrofloxacine</v>
      </c>
      <c r="DD227" s="204" t="str">
        <f t="shared" si="135"/>
        <v/>
      </c>
      <c r="DE227" s="204" t="str">
        <f t="shared" si="136"/>
        <v/>
      </c>
      <c r="DF227" s="204" t="str">
        <f t="shared" si="137"/>
        <v>Fluoroquinolones</v>
      </c>
      <c r="DG227" s="204" t="str">
        <f t="shared" si="138"/>
        <v/>
      </c>
      <c r="DH227" s="97" t="str">
        <f t="shared" si="139"/>
        <v/>
      </c>
      <c r="DI227" s="78"/>
      <c r="DJ227" s="78"/>
      <c r="DK227" s="77" t="str">
        <f ca="1"/>
        <v>ENROTRON 25 MG/ML SOLUTION BUVABLE POUR BOVINS</v>
      </c>
      <c r="DL227" s="79" t="e">
        <f ca="1"/>
        <v>#N/A</v>
      </c>
      <c r="DM227" s="102"/>
      <c r="DN227" s="8"/>
      <c r="DO227" s="8"/>
      <c r="DP227" s="8"/>
      <c r="DQ227" s="8"/>
      <c r="DR227" s="8"/>
      <c r="DS227" s="8"/>
      <c r="DT227" s="8"/>
      <c r="DU227" s="8"/>
      <c r="DV227" s="8"/>
      <c r="DW227" s="8"/>
      <c r="DX227" s="8"/>
      <c r="DY227" s="8"/>
      <c r="DZ227" s="8"/>
      <c r="EA227" s="8"/>
      <c r="EB227" s="8"/>
      <c r="EC227" s="8"/>
      <c r="ED227" s="8"/>
      <c r="EE227" s="8"/>
      <c r="EF227" s="8"/>
      <c r="EG227" s="8"/>
      <c r="EH227" s="8"/>
      <c r="EI227" s="8"/>
      <c r="EJ227" s="97"/>
    </row>
    <row r="228" spans="1:140" x14ac:dyDescent="0.25">
      <c r="A228" s="56"/>
      <c r="B228" s="8"/>
      <c r="C228" s="8"/>
      <c r="D228" s="8"/>
      <c r="E228" s="8"/>
      <c r="F228" s="8"/>
      <c r="G228" s="8"/>
      <c r="H228" s="8"/>
      <c r="I228" s="102" t="str">
        <f>INDEX(Données_ATB!BE:BV,MATCH(MASQ2!J228,Données_ATB!BE:BE,0),18)</f>
        <v>x</v>
      </c>
      <c r="J228" s="77" t="str">
        <f>Données_ATB!BE227</f>
        <v>ENROVAL 10 % SOLUTION BUVABLE POUR VOLAILLES</v>
      </c>
      <c r="K228" s="204" t="e">
        <f>IF(IF(S$2="Catégorie",IF(S$3="Toutes",SUMIFS('Étape 1 - à remplir'!$F$31:$F$400,'Étape 1 - à remplir'!$E$31:$E$400,MASQ2!J228,'Étape 1 - à remplir'!$G$31:$G$400,"animaux"),SUMIFS('Étape 1 - à remplir'!$F$31:$F$400,'Étape 1 - à remplir'!$E$31:$E$400,MASQ2!J228,'Étape 1 - à remplir'!$C$31:$C$400,S$3)),IF(S$2="Âge",IF(S$3="Tous",SUMIFS('Étape 1 - à remplir'!$F$31:$F$400,'Étape 1 - à remplir'!$E$31:$E$400,MASQ2!J228,'Étape 1 - à remplir'!$G$31:$G$400,"animaux"),SUMIFS('Étape 1 - à remplir'!$F$31:$F$400,'Étape 1 - à remplir'!$E$31:$E$400,MASQ2!J228,'Étape 1 - à remplir'!$P$31:$P$400,S$3)),IF(S$2="Atelier",IF(S$3="Tous",SUMIFS('Étape 1 - à remplir'!$F$31:$F$400,'Étape 1 - à remplir'!$E$31:$E$400,MASQ2!J228,'Étape 1 - à remplir'!$G$31:$G$400,"animaux"),SUMIFS('Étape 1 - à remplir'!$F$31:$F$400,'Étape 1 - à remplir'!$E$31:$E$400,MASQ2!J228,'Étape 1 - à remplir'!$O$31:$O$400,S$3)),IF(S$2="Espèce",IF(S$3="Tous",SUMIFS('Étape 1 - à remplir'!$F$31:$F$400,'Étape 1 - à remplir'!$E$31:$E$400,MASQ2!J228,'Étape 1 - à remplir'!$G$31:$G$400,"animaux"),SUMIFS('Étape 1 - à remplir'!$F$31:$F$400,'Étape 1 - à remplir'!$E$31:$E$400,MASQ2!J228,'Étape 1 - à remplir'!$N$31:$N$400,S$3))))))=0,NA(),IF(S$2="Catégorie",IF(S$3="Toutes",SUMIFS('Étape 1 - à remplir'!$F$31:$F$400,'Étape 1 - à remplir'!$E$31:$E$400,MASQ2!J228,'Étape 1 - à remplir'!$G$31:$G$400,"animaux"),SUMIFS('Étape 1 - à remplir'!$F$31:$F$400,'Étape 1 - à remplir'!$E$31:$E$400,MASQ2!J228,'Étape 1 - à remplir'!$C$31:$C$400,S$3)),IF(S$2="Âge",IF(S$3="Tous",SUMIFS('Étape 1 - à remplir'!$F$31:$F$400,'Étape 1 - à remplir'!$E$31:$E$400,MASQ2!J228,'Étape 1 - à remplir'!$G$31:$G$400,"animaux"),SUMIFS('Étape 1 - à remplir'!$F$31:$F$400,'Étape 1 - à remplir'!$E$31:$E$400,MASQ2!J228,'Étape 1 - à remplir'!$P$31:$P$400,S$3)),IF(S$2="Atelier",IF(S$3="Tous",SUMIFS('Étape 1 - à remplir'!$F$31:$F$400,'Étape 1 - à remplir'!$E$31:$E$400,MASQ2!J228,'Étape 1 - à remplir'!$G$31:$G$400,"animaux"),SUMIFS('Étape 1 - à remplir'!$F$31:$F$400,'Étape 1 - à remplir'!$E$31:$E$400,MASQ2!J228,'Étape 1 - à remplir'!$O$31:$O$400,S$3)),IF(S$2="Espèce",IF(S$3="Tous",SUMIFS('Étape 1 - à remplir'!$F$31:$F$400,'Étape 1 - à remplir'!$E$31:$E$400,MASQ2!J228,'Étape 1 - à remplir'!$G$31:$G$400,"animaux"),SUMIFS('Étape 1 - à remplir'!$F$31:$F$400,'Étape 1 - à remplir'!$E$31:$E$400,MASQ2!J228,'Étape 1 - à remplir'!$N$31:$N$400,S$3)))))))</f>
        <v>#N/A</v>
      </c>
      <c r="L228" s="97">
        <f t="shared" si="142"/>
        <v>0</v>
      </c>
      <c r="M228" s="56" t="str">
        <f>Données_ATB!BN227</f>
        <v>Enrofloxacine</v>
      </c>
      <c r="N228" s="204" t="str">
        <f>Données_ATB!BO227</f>
        <v/>
      </c>
      <c r="O228" s="97" t="str">
        <f>Données_ATB!BP227</f>
        <v/>
      </c>
      <c r="P228" s="77" t="str">
        <f>Données_ATB!BR227</f>
        <v>Fluoroquinolones</v>
      </c>
      <c r="Q228" s="78" t="str">
        <f>Données_ATB!BS227</f>
        <v/>
      </c>
      <c r="R228" s="79" t="str">
        <f>Données_ATB!BT227</f>
        <v/>
      </c>
      <c r="S228" s="78"/>
      <c r="T228" s="78"/>
      <c r="U228" s="77" t="str">
        <f ca="1"/>
        <v>ENROVAL 10 % SOLUTION BUVABLE POUR VOLAILLES</v>
      </c>
      <c r="V228" s="79" t="e">
        <f ca="1"/>
        <v>#N/A</v>
      </c>
      <c r="W228" s="102"/>
      <c r="X228" s="8"/>
      <c r="Y228" s="8"/>
      <c r="Z228" s="8"/>
      <c r="AA228" s="8"/>
      <c r="AB228" s="102"/>
      <c r="AC228" s="8"/>
      <c r="AD228" s="8"/>
      <c r="AE228" s="8"/>
      <c r="AF228" s="8"/>
      <c r="AG228" s="8"/>
      <c r="AH228" s="8"/>
      <c r="AI228" s="8"/>
      <c r="AJ228" s="8"/>
      <c r="AK228" s="8"/>
      <c r="AL228" s="8"/>
      <c r="AM228" s="8"/>
      <c r="AN228" s="8"/>
      <c r="AO228" s="8"/>
      <c r="AP228" s="8"/>
      <c r="AQ228" s="8"/>
      <c r="AR228" s="8"/>
      <c r="AS228" s="8"/>
      <c r="AT228" s="97"/>
      <c r="AV228" s="56"/>
      <c r="AW228" s="8"/>
      <c r="AX228" s="8"/>
      <c r="AY228" s="8"/>
      <c r="AZ228" s="8"/>
      <c r="BA228" s="8"/>
      <c r="BB228" s="8"/>
      <c r="BC228" s="8"/>
      <c r="BD228" s="102" t="str">
        <f t="shared" si="124"/>
        <v>x</v>
      </c>
      <c r="BE228" s="56" t="str">
        <f t="shared" si="125"/>
        <v>ENROVAL 10 % SOLUTION BUVABLE POUR VOLAILLES</v>
      </c>
      <c r="BF228" s="204" t="e">
        <f>IF(IF(BN$2="Catégorie",IF(BN$3="Toutes",SUMIFS('Étape 1 - à remplir'!$F$31:$F$400,'Étape 1 - à remplir'!$E$31:$E$400,MASQ2!BE228,'Étape 1 - à remplir'!$G$31:$G$400,"lots"),SUMIFS('Étape 1 - à remplir'!$F$31:$F$400,'Étape 1 - à remplir'!$E$31:$E$400,MASQ2!BE228,'Étape 1 - à remplir'!$C$31:$C$400,BN$3)),IF(BN$2="Âge",IF(BN$3="Tous",SUMIFS('Étape 1 - à remplir'!$F$31:$F$400,'Étape 1 - à remplir'!$E$31:$E$400,MASQ2!BE228,'Étape 1 - à remplir'!$G$31:$G$400,"lots"),SUMIFS('Étape 1 - à remplir'!$F$31:$F$400,'Étape 1 - à remplir'!$E$31:$E$400,MASQ2!BE228,'Étape 1 - à remplir'!$P$31:$P$400,BN$3,'Étape 1 - à remplir'!$G$31:$G$400,"lots")),IF(BN$2="Atelier",IF(BN$3="Tous",SUMIFS('Étape 1 - à remplir'!$F$31:$F$400,'Étape 1 - à remplir'!$E$31:$E$400,MASQ2!BE228,'Étape 1 - à remplir'!$G$31:$G$400,"lots"),SUMIFS('Étape 1 - à remplir'!$F$31:$F$400,'Étape 1 - à remplir'!$E$31:$E$400,MASQ2!BE228,'Étape 1 - à remplir'!$O$31:$O$400,BN$3,'Étape 1 - à remplir'!$G$31:$G$400,"lots")),IF(BN$2="Espèce",IF(BN$3="Tous",SUMIFS('Étape 1 - à remplir'!$F$31:$F$400,'Étape 1 - à remplir'!$E$31:$E$400,MASQ2!BE228,'Étape 1 - à remplir'!$G$31:$G$400,"lots"),SUMIFS('Étape 1 - à remplir'!$F$31:$F$400,'Étape 1 - à remplir'!$E$31:$E$400,MASQ2!BE228,'Étape 1 - à remplir'!$N$31:$N$400,BN$3,'Étape 1 - à remplir'!$G$31:$G$400,"lots"))))))=0,NA(),IF(BN$2="Catégorie",IF(BN$3="Toutes",SUMIFS('Étape 1 - à remplir'!$F$31:$F$400,'Étape 1 - à remplir'!$E$31:$E$400,MASQ2!BE228,'Étape 1 - à remplir'!$G$31:$G$400,"lots"),SUMIFS('Étape 1 - à remplir'!$F$31:$F$400,'Étape 1 - à remplir'!$E$31:$E$400,MASQ2!BE228,'Étape 1 - à remplir'!$C$31:$C$400,BN$3)),IF(BN$2="Âge",IF(BN$3="Tous",SUMIFS('Étape 1 - à remplir'!$F$31:$F$400,'Étape 1 - à remplir'!$E$31:$E$400,MASQ2!BE228,'Étape 1 - à remplir'!$G$31:$G$400,"lots"),SUMIFS('Étape 1 - à remplir'!$F$31:$F$400,'Étape 1 - à remplir'!$E$31:$E$400,MASQ2!BE228,'Étape 1 - à remplir'!$P$31:$P$400,BN$3,'Étape 1 - à remplir'!$G$31:$G$400,"lots")),IF(BN$2="Atelier",IF(BN$3="Tous",SUMIFS('Étape 1 - à remplir'!$F$31:$F$400,'Étape 1 - à remplir'!$E$31:$E$400,MASQ2!BE228,'Étape 1 - à remplir'!$G$31:$G$400,"lots"),SUMIFS('Étape 1 - à remplir'!$F$31:$F$400,'Étape 1 - à remplir'!$E$31:$E$400,MASQ2!BE228,'Étape 1 - à remplir'!$O$31:$O$400,BN$3,'Étape 1 - à remplir'!$G$31:$G$400,"lots")),IF(BN$2="Espèce",IF(BN$3="Tous",SUMIFS('Étape 1 - à remplir'!$F$31:$F$400,'Étape 1 - à remplir'!$E$31:$E$400,MASQ2!BE228,'Étape 1 - à remplir'!$G$31:$G$400,"lots"),SUMIFS('Étape 1 - à remplir'!$F$31:$F$400,'Étape 1 - à remplir'!$E$31:$E$400,MASQ2!BE228,'Étape 1 - à remplir'!$N$31:$N$400,BN$3,'Étape 1 - à remplir'!$G$31:$G$400,"lots")))))))</f>
        <v>#N/A</v>
      </c>
      <c r="BG228" s="204">
        <f t="shared" si="140"/>
        <v>0</v>
      </c>
      <c r="BH228" s="204" t="str">
        <f t="shared" si="126"/>
        <v>Enrofloxacine</v>
      </c>
      <c r="BI228" s="204" t="str">
        <f t="shared" si="127"/>
        <v/>
      </c>
      <c r="BJ228" s="204" t="str">
        <f t="shared" si="128"/>
        <v/>
      </c>
      <c r="BK228" s="204" t="str">
        <f t="shared" si="129"/>
        <v>Fluoroquinolones</v>
      </c>
      <c r="BL228" s="204" t="str">
        <f t="shared" si="130"/>
        <v/>
      </c>
      <c r="BM228" s="97" t="str">
        <f t="shared" si="131"/>
        <v/>
      </c>
      <c r="BN228" s="78"/>
      <c r="BO228" s="78"/>
      <c r="BP228" s="77" t="str">
        <f ca="1"/>
        <v>ENROVAL 10 % SOLUTION BUVABLE POUR VOLAILLES</v>
      </c>
      <c r="BQ228" s="79" t="e">
        <f ca="1"/>
        <v>#N/A</v>
      </c>
      <c r="BR228" s="102"/>
      <c r="BS228" s="8"/>
      <c r="BT228" s="8"/>
      <c r="BU228" s="8"/>
      <c r="BV228" s="8"/>
      <c r="BW228" s="8"/>
      <c r="BX228" s="8"/>
      <c r="BY228" s="8"/>
      <c r="BZ228" s="8"/>
      <c r="CA228" s="8"/>
      <c r="CB228" s="8"/>
      <c r="CC228" s="8"/>
      <c r="CD228" s="8"/>
      <c r="CE228" s="8"/>
      <c r="CF228" s="8"/>
      <c r="CG228" s="8"/>
      <c r="CH228" s="8"/>
      <c r="CI228" s="8"/>
      <c r="CJ228" s="8"/>
      <c r="CK228" s="8"/>
      <c r="CL228" s="8"/>
      <c r="CM228" s="8"/>
      <c r="CN228" s="8"/>
      <c r="CO228" s="97"/>
      <c r="CQ228" s="56"/>
      <c r="CR228" s="8"/>
      <c r="CS228" s="8"/>
      <c r="CT228" s="8"/>
      <c r="CU228" s="8"/>
      <c r="CV228" s="8"/>
      <c r="CW228" s="8"/>
      <c r="CX228" s="8"/>
      <c r="CY228" s="102" t="str">
        <f t="shared" si="132"/>
        <v>x</v>
      </c>
      <c r="CZ228" s="56" t="str">
        <f t="shared" si="133"/>
        <v>ENROVAL 10 % SOLUTION BUVABLE POUR VOLAILLES</v>
      </c>
      <c r="DA228" s="204" t="e">
        <f>IF(IF(DI$2="Catégorie",IF(DI$3="Toutes",SUMIFS('Étape 1 - à remplir'!$F$31:$F$400,'Étape 1 - à remplir'!$E$31:$E$400,MASQ2!CZ228,'Étape 1 - à remplir'!$G$31:$G$400,"kg"),SUMIFS('Étape 1 - à remplir'!$F$31:$F$400,'Étape 1 - à remplir'!$E$31:$E$400,MASQ2!CZ228,'Étape 1 - à remplir'!$C$31:$C$400,DI$3)),IF(DI$2="Âge",IF(DI$3="Tous",SUMIFS('Étape 1 - à remplir'!$F$31:$F$400,'Étape 1 - à remplir'!$E$31:$E$400,MASQ2!CZ228,'Étape 1 - à remplir'!$G$31:$G$400,"kg"),SUMIFS('Étape 1 - à remplir'!$F$31:$F$400,'Étape 1 - à remplir'!$E$31:$E$400,MASQ2!CZ228,'Étape 1 - à remplir'!$P$31:$P$400,DI$3,'Étape 1 - à remplir'!$G$31:$G$400,"kg")),IF(DI$2="Atelier",IF(DI$3="Tous",SUMIFS('Étape 1 - à remplir'!$F$31:$F$400,'Étape 1 - à remplir'!$E$31:$E$400,MASQ2!CZ228,'Étape 1 - à remplir'!$G$31:$G$400,"kg"),SUMIFS('Étape 1 - à remplir'!$F$31:$F$400,'Étape 1 - à remplir'!$E$31:$E$400,MASQ2!CZ228,'Étape 1 - à remplir'!$O$31:$O$400,DI$3,'Étape 1 - à remplir'!$G$31:$G$400,"kg")),IF(DI$2="Espèce",IF(DI$3="Tous",SUMIFS('Étape 1 - à remplir'!$F$31:$F$400,'Étape 1 - à remplir'!$E$31:$E$400,MASQ2!CZ228,'Étape 1 - à remplir'!$G$31:$G$400,"kg"),SUMIFS('Étape 1 - à remplir'!$F$31:$F$400,'Étape 1 - à remplir'!$E$31:$E$400,MASQ2!CZ228,'Étape 1 - à remplir'!$N$31:$N$400,DI$3,'Étape 1 - à remplir'!$G$31:$G$400,"kg"))))))=0,NA(),IF(DI$2="Catégorie",IF(DI$3="Toutes",SUMIFS('Étape 1 - à remplir'!$F$31:$F$400,'Étape 1 - à remplir'!$E$31:$E$400,MASQ2!CZ228,'Étape 1 - à remplir'!$G$31:$G$400,"kg"),SUMIFS('Étape 1 - à remplir'!$F$31:$F$400,'Étape 1 - à remplir'!$E$31:$E$400,MASQ2!CZ228,'Étape 1 - à remplir'!$C$31:$C$400,DI$3)),IF(DI$2="Âge",IF(DI$3="Tous",SUMIFS('Étape 1 - à remplir'!$F$31:$F$400,'Étape 1 - à remplir'!$E$31:$E$400,MASQ2!CZ228,'Étape 1 - à remplir'!$G$31:$G$400,"kg"),SUMIFS('Étape 1 - à remplir'!$F$31:$F$400,'Étape 1 - à remplir'!$E$31:$E$400,MASQ2!CZ228,'Étape 1 - à remplir'!$P$31:$P$400,DI$3,'Étape 1 - à remplir'!$G$31:$G$400,"kg")),IF(DI$2="Atelier",IF(DI$3="Tous",SUMIFS('Étape 1 - à remplir'!$F$31:$F$400,'Étape 1 - à remplir'!$E$31:$E$400,MASQ2!CZ228,'Étape 1 - à remplir'!$G$31:$G$400,"kg"),SUMIFS('Étape 1 - à remplir'!$F$31:$F$400,'Étape 1 - à remplir'!$E$31:$E$400,MASQ2!CZ228,'Étape 1 - à remplir'!$O$31:$O$400,DI$3,'Étape 1 - à remplir'!$G$31:$G$400,"kg")),IF(DI$2="Espèce",IF(DI$3="Tous",SUMIFS('Étape 1 - à remplir'!$F$31:$F$400,'Étape 1 - à remplir'!$E$31:$E$400,MASQ2!CZ228,'Étape 1 - à remplir'!$G$31:$G$400,"kg"),SUMIFS('Étape 1 - à remplir'!$F$31:$F$400,'Étape 1 - à remplir'!$E$31:$E$400,MASQ2!CZ228,'Étape 1 - à remplir'!$N$31:$N$400,DI$3,'Étape 1 - à remplir'!$G$31:$G$400,"kg")))))))</f>
        <v>#N/A</v>
      </c>
      <c r="DB228" s="104">
        <f t="shared" si="141"/>
        <v>0</v>
      </c>
      <c r="DC228" s="204" t="str">
        <f t="shared" si="134"/>
        <v>Enrofloxacine</v>
      </c>
      <c r="DD228" s="204" t="str">
        <f t="shared" si="135"/>
        <v/>
      </c>
      <c r="DE228" s="204" t="str">
        <f t="shared" si="136"/>
        <v/>
      </c>
      <c r="DF228" s="204" t="str">
        <f t="shared" si="137"/>
        <v>Fluoroquinolones</v>
      </c>
      <c r="DG228" s="204" t="str">
        <f t="shared" si="138"/>
        <v/>
      </c>
      <c r="DH228" s="97" t="str">
        <f t="shared" si="139"/>
        <v/>
      </c>
      <c r="DI228" s="78"/>
      <c r="DJ228" s="78"/>
      <c r="DK228" s="77" t="str">
        <f ca="1"/>
        <v>ENROVAL 10 % SOLUTION BUVABLE POUR VOLAILLES</v>
      </c>
      <c r="DL228" s="79" t="e">
        <f ca="1"/>
        <v>#N/A</v>
      </c>
      <c r="DM228" s="102"/>
      <c r="DN228" s="8"/>
      <c r="DO228" s="8"/>
      <c r="DP228" s="8"/>
      <c r="DQ228" s="8"/>
      <c r="DR228" s="8"/>
      <c r="DS228" s="8"/>
      <c r="DT228" s="8"/>
      <c r="DU228" s="8"/>
      <c r="DV228" s="8"/>
      <c r="DW228" s="8"/>
      <c r="DX228" s="8"/>
      <c r="DY228" s="8"/>
      <c r="DZ228" s="8"/>
      <c r="EA228" s="8"/>
      <c r="EB228" s="8"/>
      <c r="EC228" s="8"/>
      <c r="ED228" s="8"/>
      <c r="EE228" s="8"/>
      <c r="EF228" s="8"/>
      <c r="EG228" s="8"/>
      <c r="EH228" s="8"/>
      <c r="EI228" s="8"/>
      <c r="EJ228" s="97"/>
    </row>
    <row r="229" spans="1:140" x14ac:dyDescent="0.25">
      <c r="A229" s="56"/>
      <c r="B229" s="8"/>
      <c r="C229" s="8"/>
      <c r="D229" s="8"/>
      <c r="E229" s="8"/>
      <c r="F229" s="8"/>
      <c r="G229" s="8"/>
      <c r="H229" s="8"/>
      <c r="I229" s="102" t="str">
        <f>INDEX(Données_ATB!BE:BV,MATCH(MASQ2!J229,Données_ATB!BE:BE,0),18)</f>
        <v>x</v>
      </c>
      <c r="J229" s="77" t="str">
        <f>Données_ATB!BE228</f>
        <v>ENROX 100, 100 MG/ML SOLUTION INJECTABLE POUR BOVINS ET PORCINS</v>
      </c>
      <c r="K229" s="204" t="e">
        <f>IF(IF(S$2="Catégorie",IF(S$3="Toutes",SUMIFS('Étape 1 - à remplir'!$F$31:$F$400,'Étape 1 - à remplir'!$E$31:$E$400,MASQ2!J229,'Étape 1 - à remplir'!$G$31:$G$400,"animaux"),SUMIFS('Étape 1 - à remplir'!$F$31:$F$400,'Étape 1 - à remplir'!$E$31:$E$400,MASQ2!J229,'Étape 1 - à remplir'!$C$31:$C$400,S$3)),IF(S$2="Âge",IF(S$3="Tous",SUMIFS('Étape 1 - à remplir'!$F$31:$F$400,'Étape 1 - à remplir'!$E$31:$E$400,MASQ2!J229,'Étape 1 - à remplir'!$G$31:$G$400,"animaux"),SUMIFS('Étape 1 - à remplir'!$F$31:$F$400,'Étape 1 - à remplir'!$E$31:$E$400,MASQ2!J229,'Étape 1 - à remplir'!$P$31:$P$400,S$3)),IF(S$2="Atelier",IF(S$3="Tous",SUMIFS('Étape 1 - à remplir'!$F$31:$F$400,'Étape 1 - à remplir'!$E$31:$E$400,MASQ2!J229,'Étape 1 - à remplir'!$G$31:$G$400,"animaux"),SUMIFS('Étape 1 - à remplir'!$F$31:$F$400,'Étape 1 - à remplir'!$E$31:$E$400,MASQ2!J229,'Étape 1 - à remplir'!$O$31:$O$400,S$3)),IF(S$2="Espèce",IF(S$3="Tous",SUMIFS('Étape 1 - à remplir'!$F$31:$F$400,'Étape 1 - à remplir'!$E$31:$E$400,MASQ2!J229,'Étape 1 - à remplir'!$G$31:$G$400,"animaux"),SUMIFS('Étape 1 - à remplir'!$F$31:$F$400,'Étape 1 - à remplir'!$E$31:$E$400,MASQ2!J229,'Étape 1 - à remplir'!$N$31:$N$400,S$3))))))=0,NA(),IF(S$2="Catégorie",IF(S$3="Toutes",SUMIFS('Étape 1 - à remplir'!$F$31:$F$400,'Étape 1 - à remplir'!$E$31:$E$400,MASQ2!J229,'Étape 1 - à remplir'!$G$31:$G$400,"animaux"),SUMIFS('Étape 1 - à remplir'!$F$31:$F$400,'Étape 1 - à remplir'!$E$31:$E$400,MASQ2!J229,'Étape 1 - à remplir'!$C$31:$C$400,S$3)),IF(S$2="Âge",IF(S$3="Tous",SUMIFS('Étape 1 - à remplir'!$F$31:$F$400,'Étape 1 - à remplir'!$E$31:$E$400,MASQ2!J229,'Étape 1 - à remplir'!$G$31:$G$400,"animaux"),SUMIFS('Étape 1 - à remplir'!$F$31:$F$400,'Étape 1 - à remplir'!$E$31:$E$400,MASQ2!J229,'Étape 1 - à remplir'!$P$31:$P$400,S$3)),IF(S$2="Atelier",IF(S$3="Tous",SUMIFS('Étape 1 - à remplir'!$F$31:$F$400,'Étape 1 - à remplir'!$E$31:$E$400,MASQ2!J229,'Étape 1 - à remplir'!$G$31:$G$400,"animaux"),SUMIFS('Étape 1 - à remplir'!$F$31:$F$400,'Étape 1 - à remplir'!$E$31:$E$400,MASQ2!J229,'Étape 1 - à remplir'!$O$31:$O$400,S$3)),IF(S$2="Espèce",IF(S$3="Tous",SUMIFS('Étape 1 - à remplir'!$F$31:$F$400,'Étape 1 - à remplir'!$E$31:$E$400,MASQ2!J229,'Étape 1 - à remplir'!$G$31:$G$400,"animaux"),SUMIFS('Étape 1 - à remplir'!$F$31:$F$400,'Étape 1 - à remplir'!$E$31:$E$400,MASQ2!J229,'Étape 1 - à remplir'!$N$31:$N$400,S$3)))))))</f>
        <v>#N/A</v>
      </c>
      <c r="L229" s="97">
        <f t="shared" si="142"/>
        <v>0</v>
      </c>
      <c r="M229" s="56" t="str">
        <f>Données_ATB!BN228</f>
        <v>Enrofloxacine</v>
      </c>
      <c r="N229" s="204" t="str">
        <f>Données_ATB!BO228</f>
        <v/>
      </c>
      <c r="O229" s="97" t="str">
        <f>Données_ATB!BP228</f>
        <v/>
      </c>
      <c r="P229" s="77" t="str">
        <f>Données_ATB!BR228</f>
        <v>Fluoroquinolones</v>
      </c>
      <c r="Q229" s="78" t="str">
        <f>Données_ATB!BS228</f>
        <v/>
      </c>
      <c r="R229" s="79" t="str">
        <f>Données_ATB!BT228</f>
        <v/>
      </c>
      <c r="S229" s="78"/>
      <c r="T229" s="78"/>
      <c r="U229" s="77" t="str">
        <f ca="1"/>
        <v>ENROX 100, 100 MG/ML SOLUTION INJECTABLE POUR BOVINS ET PORCINS</v>
      </c>
      <c r="V229" s="79" t="e">
        <f ca="1"/>
        <v>#N/A</v>
      </c>
      <c r="W229" s="102"/>
      <c r="X229" s="8"/>
      <c r="Y229" s="8"/>
      <c r="Z229" s="8"/>
      <c r="AA229" s="8"/>
      <c r="AB229" s="102"/>
      <c r="AC229" s="8"/>
      <c r="AD229" s="8"/>
      <c r="AE229" s="8"/>
      <c r="AF229" s="8"/>
      <c r="AG229" s="8"/>
      <c r="AH229" s="8"/>
      <c r="AI229" s="8"/>
      <c r="AJ229" s="8"/>
      <c r="AK229" s="8"/>
      <c r="AL229" s="8"/>
      <c r="AM229" s="8"/>
      <c r="AN229" s="8"/>
      <c r="AO229" s="8"/>
      <c r="AP229" s="8"/>
      <c r="AQ229" s="8"/>
      <c r="AR229" s="8"/>
      <c r="AS229" s="8"/>
      <c r="AT229" s="97"/>
      <c r="AV229" s="56"/>
      <c r="AW229" s="8"/>
      <c r="AX229" s="8"/>
      <c r="AY229" s="8"/>
      <c r="AZ229" s="8"/>
      <c r="BA229" s="8"/>
      <c r="BB229" s="8"/>
      <c r="BC229" s="8"/>
      <c r="BD229" s="102" t="str">
        <f t="shared" si="124"/>
        <v>x</v>
      </c>
      <c r="BE229" s="56" t="str">
        <f t="shared" si="125"/>
        <v>ENROX 100, 100 MG/ML SOLUTION INJECTABLE POUR BOVINS ET PORCINS</v>
      </c>
      <c r="BF229" s="204" t="e">
        <f>IF(IF(BN$2="Catégorie",IF(BN$3="Toutes",SUMIFS('Étape 1 - à remplir'!$F$31:$F$400,'Étape 1 - à remplir'!$E$31:$E$400,MASQ2!BE229,'Étape 1 - à remplir'!$G$31:$G$400,"lots"),SUMIFS('Étape 1 - à remplir'!$F$31:$F$400,'Étape 1 - à remplir'!$E$31:$E$400,MASQ2!BE229,'Étape 1 - à remplir'!$C$31:$C$400,BN$3)),IF(BN$2="Âge",IF(BN$3="Tous",SUMIFS('Étape 1 - à remplir'!$F$31:$F$400,'Étape 1 - à remplir'!$E$31:$E$400,MASQ2!BE229,'Étape 1 - à remplir'!$G$31:$G$400,"lots"),SUMIFS('Étape 1 - à remplir'!$F$31:$F$400,'Étape 1 - à remplir'!$E$31:$E$400,MASQ2!BE229,'Étape 1 - à remplir'!$P$31:$P$400,BN$3,'Étape 1 - à remplir'!$G$31:$G$400,"lots")),IF(BN$2="Atelier",IF(BN$3="Tous",SUMIFS('Étape 1 - à remplir'!$F$31:$F$400,'Étape 1 - à remplir'!$E$31:$E$400,MASQ2!BE229,'Étape 1 - à remplir'!$G$31:$G$400,"lots"),SUMIFS('Étape 1 - à remplir'!$F$31:$F$400,'Étape 1 - à remplir'!$E$31:$E$400,MASQ2!BE229,'Étape 1 - à remplir'!$O$31:$O$400,BN$3,'Étape 1 - à remplir'!$G$31:$G$400,"lots")),IF(BN$2="Espèce",IF(BN$3="Tous",SUMIFS('Étape 1 - à remplir'!$F$31:$F$400,'Étape 1 - à remplir'!$E$31:$E$400,MASQ2!BE229,'Étape 1 - à remplir'!$G$31:$G$400,"lots"),SUMIFS('Étape 1 - à remplir'!$F$31:$F$400,'Étape 1 - à remplir'!$E$31:$E$400,MASQ2!BE229,'Étape 1 - à remplir'!$N$31:$N$400,BN$3,'Étape 1 - à remplir'!$G$31:$G$400,"lots"))))))=0,NA(),IF(BN$2="Catégorie",IF(BN$3="Toutes",SUMIFS('Étape 1 - à remplir'!$F$31:$F$400,'Étape 1 - à remplir'!$E$31:$E$400,MASQ2!BE229,'Étape 1 - à remplir'!$G$31:$G$400,"lots"),SUMIFS('Étape 1 - à remplir'!$F$31:$F$400,'Étape 1 - à remplir'!$E$31:$E$400,MASQ2!BE229,'Étape 1 - à remplir'!$C$31:$C$400,BN$3)),IF(BN$2="Âge",IF(BN$3="Tous",SUMIFS('Étape 1 - à remplir'!$F$31:$F$400,'Étape 1 - à remplir'!$E$31:$E$400,MASQ2!BE229,'Étape 1 - à remplir'!$G$31:$G$400,"lots"),SUMIFS('Étape 1 - à remplir'!$F$31:$F$400,'Étape 1 - à remplir'!$E$31:$E$400,MASQ2!BE229,'Étape 1 - à remplir'!$P$31:$P$400,BN$3,'Étape 1 - à remplir'!$G$31:$G$400,"lots")),IF(BN$2="Atelier",IF(BN$3="Tous",SUMIFS('Étape 1 - à remplir'!$F$31:$F$400,'Étape 1 - à remplir'!$E$31:$E$400,MASQ2!BE229,'Étape 1 - à remplir'!$G$31:$G$400,"lots"),SUMIFS('Étape 1 - à remplir'!$F$31:$F$400,'Étape 1 - à remplir'!$E$31:$E$400,MASQ2!BE229,'Étape 1 - à remplir'!$O$31:$O$400,BN$3,'Étape 1 - à remplir'!$G$31:$G$400,"lots")),IF(BN$2="Espèce",IF(BN$3="Tous",SUMIFS('Étape 1 - à remplir'!$F$31:$F$400,'Étape 1 - à remplir'!$E$31:$E$400,MASQ2!BE229,'Étape 1 - à remplir'!$G$31:$G$400,"lots"),SUMIFS('Étape 1 - à remplir'!$F$31:$F$400,'Étape 1 - à remplir'!$E$31:$E$400,MASQ2!BE229,'Étape 1 - à remplir'!$N$31:$N$400,BN$3,'Étape 1 - à remplir'!$G$31:$G$400,"lots")))))))</f>
        <v>#N/A</v>
      </c>
      <c r="BG229" s="204">
        <f t="shared" si="140"/>
        <v>0</v>
      </c>
      <c r="BH229" s="204" t="str">
        <f t="shared" si="126"/>
        <v>Enrofloxacine</v>
      </c>
      <c r="BI229" s="204" t="str">
        <f t="shared" si="127"/>
        <v/>
      </c>
      <c r="BJ229" s="204" t="str">
        <f t="shared" si="128"/>
        <v/>
      </c>
      <c r="BK229" s="204" t="str">
        <f t="shared" si="129"/>
        <v>Fluoroquinolones</v>
      </c>
      <c r="BL229" s="204" t="str">
        <f t="shared" si="130"/>
        <v/>
      </c>
      <c r="BM229" s="97" t="str">
        <f t="shared" si="131"/>
        <v/>
      </c>
      <c r="BN229" s="78"/>
      <c r="BO229" s="78"/>
      <c r="BP229" s="77" t="str">
        <f ca="1"/>
        <v>ENROX 100, 100 MG/ML SOLUTION INJECTABLE POUR BOVINS ET PORCINS</v>
      </c>
      <c r="BQ229" s="79" t="e">
        <f ca="1"/>
        <v>#N/A</v>
      </c>
      <c r="BR229" s="102"/>
      <c r="BS229" s="8"/>
      <c r="BT229" s="8"/>
      <c r="BU229" s="8"/>
      <c r="BV229" s="8"/>
      <c r="BW229" s="8"/>
      <c r="BX229" s="8"/>
      <c r="BY229" s="8"/>
      <c r="BZ229" s="8"/>
      <c r="CA229" s="8"/>
      <c r="CB229" s="8"/>
      <c r="CC229" s="8"/>
      <c r="CD229" s="8"/>
      <c r="CE229" s="8"/>
      <c r="CF229" s="8"/>
      <c r="CG229" s="8"/>
      <c r="CH229" s="8"/>
      <c r="CI229" s="8"/>
      <c r="CJ229" s="8"/>
      <c r="CK229" s="8"/>
      <c r="CL229" s="8"/>
      <c r="CM229" s="8"/>
      <c r="CN229" s="8"/>
      <c r="CO229" s="97"/>
      <c r="CQ229" s="56"/>
      <c r="CR229" s="8"/>
      <c r="CS229" s="8"/>
      <c r="CT229" s="8"/>
      <c r="CU229" s="8"/>
      <c r="CV229" s="8"/>
      <c r="CW229" s="8"/>
      <c r="CX229" s="8"/>
      <c r="CY229" s="102" t="str">
        <f t="shared" si="132"/>
        <v>x</v>
      </c>
      <c r="CZ229" s="56" t="str">
        <f t="shared" si="133"/>
        <v>ENROX 100, 100 MG/ML SOLUTION INJECTABLE POUR BOVINS ET PORCINS</v>
      </c>
      <c r="DA229" s="204" t="e">
        <f>IF(IF(DI$2="Catégorie",IF(DI$3="Toutes",SUMIFS('Étape 1 - à remplir'!$F$31:$F$400,'Étape 1 - à remplir'!$E$31:$E$400,MASQ2!CZ229,'Étape 1 - à remplir'!$G$31:$G$400,"kg"),SUMIFS('Étape 1 - à remplir'!$F$31:$F$400,'Étape 1 - à remplir'!$E$31:$E$400,MASQ2!CZ229,'Étape 1 - à remplir'!$C$31:$C$400,DI$3)),IF(DI$2="Âge",IF(DI$3="Tous",SUMIFS('Étape 1 - à remplir'!$F$31:$F$400,'Étape 1 - à remplir'!$E$31:$E$400,MASQ2!CZ229,'Étape 1 - à remplir'!$G$31:$G$400,"kg"),SUMIFS('Étape 1 - à remplir'!$F$31:$F$400,'Étape 1 - à remplir'!$E$31:$E$400,MASQ2!CZ229,'Étape 1 - à remplir'!$P$31:$P$400,DI$3,'Étape 1 - à remplir'!$G$31:$G$400,"kg")),IF(DI$2="Atelier",IF(DI$3="Tous",SUMIFS('Étape 1 - à remplir'!$F$31:$F$400,'Étape 1 - à remplir'!$E$31:$E$400,MASQ2!CZ229,'Étape 1 - à remplir'!$G$31:$G$400,"kg"),SUMIFS('Étape 1 - à remplir'!$F$31:$F$400,'Étape 1 - à remplir'!$E$31:$E$400,MASQ2!CZ229,'Étape 1 - à remplir'!$O$31:$O$400,DI$3,'Étape 1 - à remplir'!$G$31:$G$400,"kg")),IF(DI$2="Espèce",IF(DI$3="Tous",SUMIFS('Étape 1 - à remplir'!$F$31:$F$400,'Étape 1 - à remplir'!$E$31:$E$400,MASQ2!CZ229,'Étape 1 - à remplir'!$G$31:$G$400,"kg"),SUMIFS('Étape 1 - à remplir'!$F$31:$F$400,'Étape 1 - à remplir'!$E$31:$E$400,MASQ2!CZ229,'Étape 1 - à remplir'!$N$31:$N$400,DI$3,'Étape 1 - à remplir'!$G$31:$G$400,"kg"))))))=0,NA(),IF(DI$2="Catégorie",IF(DI$3="Toutes",SUMIFS('Étape 1 - à remplir'!$F$31:$F$400,'Étape 1 - à remplir'!$E$31:$E$400,MASQ2!CZ229,'Étape 1 - à remplir'!$G$31:$G$400,"kg"),SUMIFS('Étape 1 - à remplir'!$F$31:$F$400,'Étape 1 - à remplir'!$E$31:$E$400,MASQ2!CZ229,'Étape 1 - à remplir'!$C$31:$C$400,DI$3)),IF(DI$2="Âge",IF(DI$3="Tous",SUMIFS('Étape 1 - à remplir'!$F$31:$F$400,'Étape 1 - à remplir'!$E$31:$E$400,MASQ2!CZ229,'Étape 1 - à remplir'!$G$31:$G$400,"kg"),SUMIFS('Étape 1 - à remplir'!$F$31:$F$400,'Étape 1 - à remplir'!$E$31:$E$400,MASQ2!CZ229,'Étape 1 - à remplir'!$P$31:$P$400,DI$3,'Étape 1 - à remplir'!$G$31:$G$400,"kg")),IF(DI$2="Atelier",IF(DI$3="Tous",SUMIFS('Étape 1 - à remplir'!$F$31:$F$400,'Étape 1 - à remplir'!$E$31:$E$400,MASQ2!CZ229,'Étape 1 - à remplir'!$G$31:$G$400,"kg"),SUMIFS('Étape 1 - à remplir'!$F$31:$F$400,'Étape 1 - à remplir'!$E$31:$E$400,MASQ2!CZ229,'Étape 1 - à remplir'!$O$31:$O$400,DI$3,'Étape 1 - à remplir'!$G$31:$G$400,"kg")),IF(DI$2="Espèce",IF(DI$3="Tous",SUMIFS('Étape 1 - à remplir'!$F$31:$F$400,'Étape 1 - à remplir'!$E$31:$E$400,MASQ2!CZ229,'Étape 1 - à remplir'!$G$31:$G$400,"kg"),SUMIFS('Étape 1 - à remplir'!$F$31:$F$400,'Étape 1 - à remplir'!$E$31:$E$400,MASQ2!CZ229,'Étape 1 - à remplir'!$N$31:$N$400,DI$3,'Étape 1 - à remplir'!$G$31:$G$400,"kg")))))))</f>
        <v>#N/A</v>
      </c>
      <c r="DB229" s="104">
        <f t="shared" si="141"/>
        <v>0</v>
      </c>
      <c r="DC229" s="204" t="str">
        <f t="shared" si="134"/>
        <v>Enrofloxacine</v>
      </c>
      <c r="DD229" s="204" t="str">
        <f t="shared" si="135"/>
        <v/>
      </c>
      <c r="DE229" s="204" t="str">
        <f t="shared" si="136"/>
        <v/>
      </c>
      <c r="DF229" s="204" t="str">
        <f t="shared" si="137"/>
        <v>Fluoroquinolones</v>
      </c>
      <c r="DG229" s="204" t="str">
        <f t="shared" si="138"/>
        <v/>
      </c>
      <c r="DH229" s="97" t="str">
        <f t="shared" si="139"/>
        <v/>
      </c>
      <c r="DI229" s="78"/>
      <c r="DJ229" s="78"/>
      <c r="DK229" s="77" t="str">
        <f ca="1"/>
        <v>ENROX 100, 100 MG/ML SOLUTION INJECTABLE POUR BOVINS ET PORCINS</v>
      </c>
      <c r="DL229" s="79" t="e">
        <f ca="1"/>
        <v>#N/A</v>
      </c>
      <c r="DM229" s="102"/>
      <c r="DN229" s="8"/>
      <c r="DO229" s="8"/>
      <c r="DP229" s="8"/>
      <c r="DQ229" s="8"/>
      <c r="DR229" s="8"/>
      <c r="DS229" s="8"/>
      <c r="DT229" s="8"/>
      <c r="DU229" s="8"/>
      <c r="DV229" s="8"/>
      <c r="DW229" s="8"/>
      <c r="DX229" s="8"/>
      <c r="DY229" s="8"/>
      <c r="DZ229" s="8"/>
      <c r="EA229" s="8"/>
      <c r="EB229" s="8"/>
      <c r="EC229" s="8"/>
      <c r="ED229" s="8"/>
      <c r="EE229" s="8"/>
      <c r="EF229" s="8"/>
      <c r="EG229" s="8"/>
      <c r="EH229" s="8"/>
      <c r="EI229" s="8"/>
      <c r="EJ229" s="97"/>
    </row>
    <row r="230" spans="1:140" x14ac:dyDescent="0.25">
      <c r="A230" s="56"/>
      <c r="B230" s="8"/>
      <c r="C230" s="8"/>
      <c r="D230" s="8"/>
      <c r="E230" s="8"/>
      <c r="F230" s="8"/>
      <c r="G230" s="8"/>
      <c r="H230" s="8"/>
      <c r="I230" s="102" t="str">
        <f>INDEX(Données_ATB!BE:BV,MATCH(MASQ2!J230,Données_ATB!BE:BE,0),18)</f>
        <v>x</v>
      </c>
      <c r="J230" s="77" t="str">
        <f>Données_ATB!BE229</f>
        <v>ENTEROGEL 30</v>
      </c>
      <c r="K230" s="204" t="e">
        <f>IF(IF(S$2="Catégorie",IF(S$3="Toutes",SUMIFS('Étape 1 - à remplir'!$F$31:$F$400,'Étape 1 - à remplir'!$E$31:$E$400,MASQ2!J230,'Étape 1 - à remplir'!$G$31:$G$400,"animaux"),SUMIFS('Étape 1 - à remplir'!$F$31:$F$400,'Étape 1 - à remplir'!$E$31:$E$400,MASQ2!J230,'Étape 1 - à remplir'!$C$31:$C$400,S$3)),IF(S$2="Âge",IF(S$3="Tous",SUMIFS('Étape 1 - à remplir'!$F$31:$F$400,'Étape 1 - à remplir'!$E$31:$E$400,MASQ2!J230,'Étape 1 - à remplir'!$G$31:$G$400,"animaux"),SUMIFS('Étape 1 - à remplir'!$F$31:$F$400,'Étape 1 - à remplir'!$E$31:$E$400,MASQ2!J230,'Étape 1 - à remplir'!$P$31:$P$400,S$3)),IF(S$2="Atelier",IF(S$3="Tous",SUMIFS('Étape 1 - à remplir'!$F$31:$F$400,'Étape 1 - à remplir'!$E$31:$E$400,MASQ2!J230,'Étape 1 - à remplir'!$G$31:$G$400,"animaux"),SUMIFS('Étape 1 - à remplir'!$F$31:$F$400,'Étape 1 - à remplir'!$E$31:$E$400,MASQ2!J230,'Étape 1 - à remplir'!$O$31:$O$400,S$3)),IF(S$2="Espèce",IF(S$3="Tous",SUMIFS('Étape 1 - à remplir'!$F$31:$F$400,'Étape 1 - à remplir'!$E$31:$E$400,MASQ2!J230,'Étape 1 - à remplir'!$G$31:$G$400,"animaux"),SUMIFS('Étape 1 - à remplir'!$F$31:$F$400,'Étape 1 - à remplir'!$E$31:$E$400,MASQ2!J230,'Étape 1 - à remplir'!$N$31:$N$400,S$3))))))=0,NA(),IF(S$2="Catégorie",IF(S$3="Toutes",SUMIFS('Étape 1 - à remplir'!$F$31:$F$400,'Étape 1 - à remplir'!$E$31:$E$400,MASQ2!J230,'Étape 1 - à remplir'!$G$31:$G$400,"animaux"),SUMIFS('Étape 1 - à remplir'!$F$31:$F$400,'Étape 1 - à remplir'!$E$31:$E$400,MASQ2!J230,'Étape 1 - à remplir'!$C$31:$C$400,S$3)),IF(S$2="Âge",IF(S$3="Tous",SUMIFS('Étape 1 - à remplir'!$F$31:$F$400,'Étape 1 - à remplir'!$E$31:$E$400,MASQ2!J230,'Étape 1 - à remplir'!$G$31:$G$400,"animaux"),SUMIFS('Étape 1 - à remplir'!$F$31:$F$400,'Étape 1 - à remplir'!$E$31:$E$400,MASQ2!J230,'Étape 1 - à remplir'!$P$31:$P$400,S$3)),IF(S$2="Atelier",IF(S$3="Tous",SUMIFS('Étape 1 - à remplir'!$F$31:$F$400,'Étape 1 - à remplir'!$E$31:$E$400,MASQ2!J230,'Étape 1 - à remplir'!$G$31:$G$400,"animaux"),SUMIFS('Étape 1 - à remplir'!$F$31:$F$400,'Étape 1 - à remplir'!$E$31:$E$400,MASQ2!J230,'Étape 1 - à remplir'!$O$31:$O$400,S$3)),IF(S$2="Espèce",IF(S$3="Tous",SUMIFS('Étape 1 - à remplir'!$F$31:$F$400,'Étape 1 - à remplir'!$E$31:$E$400,MASQ2!J230,'Étape 1 - à remplir'!$G$31:$G$400,"animaux"),SUMIFS('Étape 1 - à remplir'!$F$31:$F$400,'Étape 1 - à remplir'!$E$31:$E$400,MASQ2!J230,'Étape 1 - à remplir'!$N$31:$N$400,S$3)))))))</f>
        <v>#N/A</v>
      </c>
      <c r="L230" s="97">
        <f t="shared" si="142"/>
        <v>0</v>
      </c>
      <c r="M230" s="56" t="str">
        <f>Données_ATB!BN229</f>
        <v>Sulfaguanidine</v>
      </c>
      <c r="N230" s="204" t="str">
        <f>Données_ATB!BO229</f>
        <v>Colistine</v>
      </c>
      <c r="O230" s="97" t="str">
        <f>Données_ATB!BP229</f>
        <v/>
      </c>
      <c r="P230" s="77" t="str">
        <f>Données_ATB!BR229</f>
        <v>Sulfamides</v>
      </c>
      <c r="Q230" s="78" t="str">
        <f>Données_ATB!BS229</f>
        <v>Polypeptides</v>
      </c>
      <c r="R230" s="79" t="str">
        <f>Données_ATB!BT229</f>
        <v/>
      </c>
      <c r="S230" s="78"/>
      <c r="T230" s="78"/>
      <c r="U230" s="77" t="str">
        <f ca="1"/>
        <v>ENTEROGEL 30</v>
      </c>
      <c r="V230" s="79" t="e">
        <f ca="1"/>
        <v>#N/A</v>
      </c>
      <c r="W230" s="102"/>
      <c r="X230" s="8"/>
      <c r="Y230" s="8"/>
      <c r="Z230" s="8"/>
      <c r="AA230" s="8"/>
      <c r="AB230" s="102"/>
      <c r="AC230" s="8"/>
      <c r="AD230" s="8"/>
      <c r="AE230" s="8"/>
      <c r="AF230" s="8"/>
      <c r="AG230" s="8"/>
      <c r="AH230" s="8"/>
      <c r="AI230" s="8"/>
      <c r="AJ230" s="8"/>
      <c r="AK230" s="8"/>
      <c r="AL230" s="8"/>
      <c r="AM230" s="8"/>
      <c r="AN230" s="8"/>
      <c r="AO230" s="8"/>
      <c r="AP230" s="8"/>
      <c r="AQ230" s="8"/>
      <c r="AR230" s="8"/>
      <c r="AS230" s="8"/>
      <c r="AT230" s="97"/>
      <c r="AV230" s="56"/>
      <c r="AW230" s="8"/>
      <c r="AX230" s="8"/>
      <c r="AY230" s="8"/>
      <c r="AZ230" s="8"/>
      <c r="BA230" s="8"/>
      <c r="BB230" s="8"/>
      <c r="BC230" s="8"/>
      <c r="BD230" s="102" t="str">
        <f t="shared" si="124"/>
        <v>x</v>
      </c>
      <c r="BE230" s="56" t="str">
        <f t="shared" si="125"/>
        <v>ENTEROGEL 30</v>
      </c>
      <c r="BF230" s="204" t="e">
        <f>IF(IF(BN$2="Catégorie",IF(BN$3="Toutes",SUMIFS('Étape 1 - à remplir'!$F$31:$F$400,'Étape 1 - à remplir'!$E$31:$E$400,MASQ2!BE230,'Étape 1 - à remplir'!$G$31:$G$400,"lots"),SUMIFS('Étape 1 - à remplir'!$F$31:$F$400,'Étape 1 - à remplir'!$E$31:$E$400,MASQ2!BE230,'Étape 1 - à remplir'!$C$31:$C$400,BN$3)),IF(BN$2="Âge",IF(BN$3="Tous",SUMIFS('Étape 1 - à remplir'!$F$31:$F$400,'Étape 1 - à remplir'!$E$31:$E$400,MASQ2!BE230,'Étape 1 - à remplir'!$G$31:$G$400,"lots"),SUMIFS('Étape 1 - à remplir'!$F$31:$F$400,'Étape 1 - à remplir'!$E$31:$E$400,MASQ2!BE230,'Étape 1 - à remplir'!$P$31:$P$400,BN$3,'Étape 1 - à remplir'!$G$31:$G$400,"lots")),IF(BN$2="Atelier",IF(BN$3="Tous",SUMIFS('Étape 1 - à remplir'!$F$31:$F$400,'Étape 1 - à remplir'!$E$31:$E$400,MASQ2!BE230,'Étape 1 - à remplir'!$G$31:$G$400,"lots"),SUMIFS('Étape 1 - à remplir'!$F$31:$F$400,'Étape 1 - à remplir'!$E$31:$E$400,MASQ2!BE230,'Étape 1 - à remplir'!$O$31:$O$400,BN$3,'Étape 1 - à remplir'!$G$31:$G$400,"lots")),IF(BN$2="Espèce",IF(BN$3="Tous",SUMIFS('Étape 1 - à remplir'!$F$31:$F$400,'Étape 1 - à remplir'!$E$31:$E$400,MASQ2!BE230,'Étape 1 - à remplir'!$G$31:$G$400,"lots"),SUMIFS('Étape 1 - à remplir'!$F$31:$F$400,'Étape 1 - à remplir'!$E$31:$E$400,MASQ2!BE230,'Étape 1 - à remplir'!$N$31:$N$400,BN$3,'Étape 1 - à remplir'!$G$31:$G$400,"lots"))))))=0,NA(),IF(BN$2="Catégorie",IF(BN$3="Toutes",SUMIFS('Étape 1 - à remplir'!$F$31:$F$400,'Étape 1 - à remplir'!$E$31:$E$400,MASQ2!BE230,'Étape 1 - à remplir'!$G$31:$G$400,"lots"),SUMIFS('Étape 1 - à remplir'!$F$31:$F$400,'Étape 1 - à remplir'!$E$31:$E$400,MASQ2!BE230,'Étape 1 - à remplir'!$C$31:$C$400,BN$3)),IF(BN$2="Âge",IF(BN$3="Tous",SUMIFS('Étape 1 - à remplir'!$F$31:$F$400,'Étape 1 - à remplir'!$E$31:$E$400,MASQ2!BE230,'Étape 1 - à remplir'!$G$31:$G$400,"lots"),SUMIFS('Étape 1 - à remplir'!$F$31:$F$400,'Étape 1 - à remplir'!$E$31:$E$400,MASQ2!BE230,'Étape 1 - à remplir'!$P$31:$P$400,BN$3,'Étape 1 - à remplir'!$G$31:$G$400,"lots")),IF(BN$2="Atelier",IF(BN$3="Tous",SUMIFS('Étape 1 - à remplir'!$F$31:$F$400,'Étape 1 - à remplir'!$E$31:$E$400,MASQ2!BE230,'Étape 1 - à remplir'!$G$31:$G$400,"lots"),SUMIFS('Étape 1 - à remplir'!$F$31:$F$400,'Étape 1 - à remplir'!$E$31:$E$400,MASQ2!BE230,'Étape 1 - à remplir'!$O$31:$O$400,BN$3,'Étape 1 - à remplir'!$G$31:$G$400,"lots")),IF(BN$2="Espèce",IF(BN$3="Tous",SUMIFS('Étape 1 - à remplir'!$F$31:$F$400,'Étape 1 - à remplir'!$E$31:$E$400,MASQ2!BE230,'Étape 1 - à remplir'!$G$31:$G$400,"lots"),SUMIFS('Étape 1 - à remplir'!$F$31:$F$400,'Étape 1 - à remplir'!$E$31:$E$400,MASQ2!BE230,'Étape 1 - à remplir'!$N$31:$N$400,BN$3,'Étape 1 - à remplir'!$G$31:$G$400,"lots")))))))</f>
        <v>#N/A</v>
      </c>
      <c r="BG230" s="204">
        <f t="shared" si="140"/>
        <v>0</v>
      </c>
      <c r="BH230" s="204" t="str">
        <f t="shared" si="126"/>
        <v>Sulfaguanidine</v>
      </c>
      <c r="BI230" s="204" t="str">
        <f t="shared" si="127"/>
        <v>Colistine</v>
      </c>
      <c r="BJ230" s="204" t="str">
        <f t="shared" si="128"/>
        <v/>
      </c>
      <c r="BK230" s="204" t="str">
        <f t="shared" si="129"/>
        <v>Sulfamides</v>
      </c>
      <c r="BL230" s="204" t="str">
        <f t="shared" si="130"/>
        <v>Polypeptides</v>
      </c>
      <c r="BM230" s="97" t="str">
        <f t="shared" si="131"/>
        <v/>
      </c>
      <c r="BN230" s="78"/>
      <c r="BO230" s="78"/>
      <c r="BP230" s="77" t="str">
        <f ca="1"/>
        <v>ENTEROGEL 30</v>
      </c>
      <c r="BQ230" s="79" t="e">
        <f ca="1"/>
        <v>#N/A</v>
      </c>
      <c r="BR230" s="102"/>
      <c r="BS230" s="8"/>
      <c r="BT230" s="8"/>
      <c r="BU230" s="8"/>
      <c r="BV230" s="8"/>
      <c r="BW230" s="8"/>
      <c r="BX230" s="8"/>
      <c r="BY230" s="8"/>
      <c r="BZ230" s="8"/>
      <c r="CA230" s="8"/>
      <c r="CB230" s="8"/>
      <c r="CC230" s="8"/>
      <c r="CD230" s="8"/>
      <c r="CE230" s="8"/>
      <c r="CF230" s="8"/>
      <c r="CG230" s="8"/>
      <c r="CH230" s="8"/>
      <c r="CI230" s="8"/>
      <c r="CJ230" s="8"/>
      <c r="CK230" s="8"/>
      <c r="CL230" s="8"/>
      <c r="CM230" s="8"/>
      <c r="CN230" s="8"/>
      <c r="CO230" s="97"/>
      <c r="CQ230" s="56"/>
      <c r="CR230" s="8"/>
      <c r="CS230" s="8"/>
      <c r="CT230" s="8"/>
      <c r="CU230" s="8"/>
      <c r="CV230" s="8"/>
      <c r="CW230" s="8"/>
      <c r="CX230" s="8"/>
      <c r="CY230" s="102" t="str">
        <f t="shared" si="132"/>
        <v>x</v>
      </c>
      <c r="CZ230" s="56" t="str">
        <f t="shared" si="133"/>
        <v>ENTEROGEL 30</v>
      </c>
      <c r="DA230" s="204" t="e">
        <f>IF(IF(DI$2="Catégorie",IF(DI$3="Toutes",SUMIFS('Étape 1 - à remplir'!$F$31:$F$400,'Étape 1 - à remplir'!$E$31:$E$400,MASQ2!CZ230,'Étape 1 - à remplir'!$G$31:$G$400,"kg"),SUMIFS('Étape 1 - à remplir'!$F$31:$F$400,'Étape 1 - à remplir'!$E$31:$E$400,MASQ2!CZ230,'Étape 1 - à remplir'!$C$31:$C$400,DI$3)),IF(DI$2="Âge",IF(DI$3="Tous",SUMIFS('Étape 1 - à remplir'!$F$31:$F$400,'Étape 1 - à remplir'!$E$31:$E$400,MASQ2!CZ230,'Étape 1 - à remplir'!$G$31:$G$400,"kg"),SUMIFS('Étape 1 - à remplir'!$F$31:$F$400,'Étape 1 - à remplir'!$E$31:$E$400,MASQ2!CZ230,'Étape 1 - à remplir'!$P$31:$P$400,DI$3,'Étape 1 - à remplir'!$G$31:$G$400,"kg")),IF(DI$2="Atelier",IF(DI$3="Tous",SUMIFS('Étape 1 - à remplir'!$F$31:$F$400,'Étape 1 - à remplir'!$E$31:$E$400,MASQ2!CZ230,'Étape 1 - à remplir'!$G$31:$G$400,"kg"),SUMIFS('Étape 1 - à remplir'!$F$31:$F$400,'Étape 1 - à remplir'!$E$31:$E$400,MASQ2!CZ230,'Étape 1 - à remplir'!$O$31:$O$400,DI$3,'Étape 1 - à remplir'!$G$31:$G$400,"kg")),IF(DI$2="Espèce",IF(DI$3="Tous",SUMIFS('Étape 1 - à remplir'!$F$31:$F$400,'Étape 1 - à remplir'!$E$31:$E$400,MASQ2!CZ230,'Étape 1 - à remplir'!$G$31:$G$400,"kg"),SUMIFS('Étape 1 - à remplir'!$F$31:$F$400,'Étape 1 - à remplir'!$E$31:$E$400,MASQ2!CZ230,'Étape 1 - à remplir'!$N$31:$N$400,DI$3,'Étape 1 - à remplir'!$G$31:$G$400,"kg"))))))=0,NA(),IF(DI$2="Catégorie",IF(DI$3="Toutes",SUMIFS('Étape 1 - à remplir'!$F$31:$F$400,'Étape 1 - à remplir'!$E$31:$E$400,MASQ2!CZ230,'Étape 1 - à remplir'!$G$31:$G$400,"kg"),SUMIFS('Étape 1 - à remplir'!$F$31:$F$400,'Étape 1 - à remplir'!$E$31:$E$400,MASQ2!CZ230,'Étape 1 - à remplir'!$C$31:$C$400,DI$3)),IF(DI$2="Âge",IF(DI$3="Tous",SUMIFS('Étape 1 - à remplir'!$F$31:$F$400,'Étape 1 - à remplir'!$E$31:$E$400,MASQ2!CZ230,'Étape 1 - à remplir'!$G$31:$G$400,"kg"),SUMIFS('Étape 1 - à remplir'!$F$31:$F$400,'Étape 1 - à remplir'!$E$31:$E$400,MASQ2!CZ230,'Étape 1 - à remplir'!$P$31:$P$400,DI$3,'Étape 1 - à remplir'!$G$31:$G$400,"kg")),IF(DI$2="Atelier",IF(DI$3="Tous",SUMIFS('Étape 1 - à remplir'!$F$31:$F$400,'Étape 1 - à remplir'!$E$31:$E$400,MASQ2!CZ230,'Étape 1 - à remplir'!$G$31:$G$400,"kg"),SUMIFS('Étape 1 - à remplir'!$F$31:$F$400,'Étape 1 - à remplir'!$E$31:$E$400,MASQ2!CZ230,'Étape 1 - à remplir'!$O$31:$O$400,DI$3,'Étape 1 - à remplir'!$G$31:$G$400,"kg")),IF(DI$2="Espèce",IF(DI$3="Tous",SUMIFS('Étape 1 - à remplir'!$F$31:$F$400,'Étape 1 - à remplir'!$E$31:$E$400,MASQ2!CZ230,'Étape 1 - à remplir'!$G$31:$G$400,"kg"),SUMIFS('Étape 1 - à remplir'!$F$31:$F$400,'Étape 1 - à remplir'!$E$31:$E$400,MASQ2!CZ230,'Étape 1 - à remplir'!$N$31:$N$400,DI$3,'Étape 1 - à remplir'!$G$31:$G$400,"kg")))))))</f>
        <v>#N/A</v>
      </c>
      <c r="DB230" s="104">
        <f t="shared" si="141"/>
        <v>0</v>
      </c>
      <c r="DC230" s="204" t="str">
        <f t="shared" si="134"/>
        <v>Sulfaguanidine</v>
      </c>
      <c r="DD230" s="204" t="str">
        <f t="shared" si="135"/>
        <v>Colistine</v>
      </c>
      <c r="DE230" s="204" t="str">
        <f t="shared" si="136"/>
        <v/>
      </c>
      <c r="DF230" s="204" t="str">
        <f t="shared" si="137"/>
        <v>Sulfamides</v>
      </c>
      <c r="DG230" s="204" t="str">
        <f t="shared" si="138"/>
        <v>Polypeptides</v>
      </c>
      <c r="DH230" s="97" t="str">
        <f t="shared" si="139"/>
        <v/>
      </c>
      <c r="DI230" s="78"/>
      <c r="DJ230" s="78"/>
      <c r="DK230" s="77" t="str">
        <f ca="1"/>
        <v>ENTEROGEL 30</v>
      </c>
      <c r="DL230" s="79" t="e">
        <f ca="1"/>
        <v>#N/A</v>
      </c>
      <c r="DM230" s="102"/>
      <c r="DN230" s="8"/>
      <c r="DO230" s="8"/>
      <c r="DP230" s="8"/>
      <c r="DQ230" s="8"/>
      <c r="DR230" s="8"/>
      <c r="DS230" s="8"/>
      <c r="DT230" s="8"/>
      <c r="DU230" s="8"/>
      <c r="DV230" s="8"/>
      <c r="DW230" s="8"/>
      <c r="DX230" s="8"/>
      <c r="DY230" s="8"/>
      <c r="DZ230" s="8"/>
      <c r="EA230" s="8"/>
      <c r="EB230" s="8"/>
      <c r="EC230" s="8"/>
      <c r="ED230" s="8"/>
      <c r="EE230" s="8"/>
      <c r="EF230" s="8"/>
      <c r="EG230" s="8"/>
      <c r="EH230" s="8"/>
      <c r="EI230" s="8"/>
      <c r="EJ230" s="97"/>
    </row>
    <row r="231" spans="1:140" x14ac:dyDescent="0.25">
      <c r="A231" s="56"/>
      <c r="B231" s="8"/>
      <c r="C231" s="8"/>
      <c r="D231" s="8"/>
      <c r="E231" s="8"/>
      <c r="F231" s="8"/>
      <c r="G231" s="8"/>
      <c r="H231" s="8"/>
      <c r="I231" s="102" t="str">
        <f>INDEX(Données_ATB!BE:BV,MATCH(MASQ2!J231,Données_ATB!BE:BE,0),18)</f>
        <v>x</v>
      </c>
      <c r="J231" s="77" t="str">
        <f>Données_ATB!BE230</f>
        <v>ENTEROGRAM</v>
      </c>
      <c r="K231" s="204" t="e">
        <f>IF(IF(S$2="Catégorie",IF(S$3="Toutes",SUMIFS('Étape 1 - à remplir'!$F$31:$F$400,'Étape 1 - à remplir'!$E$31:$E$400,MASQ2!J231,'Étape 1 - à remplir'!$G$31:$G$400,"animaux"),SUMIFS('Étape 1 - à remplir'!$F$31:$F$400,'Étape 1 - à remplir'!$E$31:$E$400,MASQ2!J231,'Étape 1 - à remplir'!$C$31:$C$400,S$3)),IF(S$2="Âge",IF(S$3="Tous",SUMIFS('Étape 1 - à remplir'!$F$31:$F$400,'Étape 1 - à remplir'!$E$31:$E$400,MASQ2!J231,'Étape 1 - à remplir'!$G$31:$G$400,"animaux"),SUMIFS('Étape 1 - à remplir'!$F$31:$F$400,'Étape 1 - à remplir'!$E$31:$E$400,MASQ2!J231,'Étape 1 - à remplir'!$P$31:$P$400,S$3)),IF(S$2="Atelier",IF(S$3="Tous",SUMIFS('Étape 1 - à remplir'!$F$31:$F$400,'Étape 1 - à remplir'!$E$31:$E$400,MASQ2!J231,'Étape 1 - à remplir'!$G$31:$G$400,"animaux"),SUMIFS('Étape 1 - à remplir'!$F$31:$F$400,'Étape 1 - à remplir'!$E$31:$E$400,MASQ2!J231,'Étape 1 - à remplir'!$O$31:$O$400,S$3)),IF(S$2="Espèce",IF(S$3="Tous",SUMIFS('Étape 1 - à remplir'!$F$31:$F$400,'Étape 1 - à remplir'!$E$31:$E$400,MASQ2!J231,'Étape 1 - à remplir'!$G$31:$G$400,"animaux"),SUMIFS('Étape 1 - à remplir'!$F$31:$F$400,'Étape 1 - à remplir'!$E$31:$E$400,MASQ2!J231,'Étape 1 - à remplir'!$N$31:$N$400,S$3))))))=0,NA(),IF(S$2="Catégorie",IF(S$3="Toutes",SUMIFS('Étape 1 - à remplir'!$F$31:$F$400,'Étape 1 - à remplir'!$E$31:$E$400,MASQ2!J231,'Étape 1 - à remplir'!$G$31:$G$400,"animaux"),SUMIFS('Étape 1 - à remplir'!$F$31:$F$400,'Étape 1 - à remplir'!$E$31:$E$400,MASQ2!J231,'Étape 1 - à remplir'!$C$31:$C$400,S$3)),IF(S$2="Âge",IF(S$3="Tous",SUMIFS('Étape 1 - à remplir'!$F$31:$F$400,'Étape 1 - à remplir'!$E$31:$E$400,MASQ2!J231,'Étape 1 - à remplir'!$G$31:$G$400,"animaux"),SUMIFS('Étape 1 - à remplir'!$F$31:$F$400,'Étape 1 - à remplir'!$E$31:$E$400,MASQ2!J231,'Étape 1 - à remplir'!$P$31:$P$400,S$3)),IF(S$2="Atelier",IF(S$3="Tous",SUMIFS('Étape 1 - à remplir'!$F$31:$F$400,'Étape 1 - à remplir'!$E$31:$E$400,MASQ2!J231,'Étape 1 - à remplir'!$G$31:$G$400,"animaux"),SUMIFS('Étape 1 - à remplir'!$F$31:$F$400,'Étape 1 - à remplir'!$E$31:$E$400,MASQ2!J231,'Étape 1 - à remplir'!$O$31:$O$400,S$3)),IF(S$2="Espèce",IF(S$3="Tous",SUMIFS('Étape 1 - à remplir'!$F$31:$F$400,'Étape 1 - à remplir'!$E$31:$E$400,MASQ2!J231,'Étape 1 - à remplir'!$G$31:$G$400,"animaux"),SUMIFS('Étape 1 - à remplir'!$F$31:$F$400,'Étape 1 - à remplir'!$E$31:$E$400,MASQ2!J231,'Étape 1 - à remplir'!$N$31:$N$400,S$3)))))))</f>
        <v>#N/A</v>
      </c>
      <c r="L231" s="97">
        <f t="shared" si="142"/>
        <v>0</v>
      </c>
      <c r="M231" s="56" t="str">
        <f>Données_ATB!BN230</f>
        <v>Colistine</v>
      </c>
      <c r="N231" s="204" t="str">
        <f>Données_ATB!BO230</f>
        <v/>
      </c>
      <c r="O231" s="97" t="str">
        <f>Données_ATB!BP230</f>
        <v/>
      </c>
      <c r="P231" s="77" t="str">
        <f>Données_ATB!BR230</f>
        <v>Polypeptides</v>
      </c>
      <c r="Q231" s="78" t="str">
        <f>Données_ATB!BS230</f>
        <v/>
      </c>
      <c r="R231" s="79" t="str">
        <f>Données_ATB!BT230</f>
        <v/>
      </c>
      <c r="S231" s="78"/>
      <c r="T231" s="78"/>
      <c r="U231" s="77" t="str">
        <f ca="1"/>
        <v>ENTEROGRAM</v>
      </c>
      <c r="V231" s="79" t="e">
        <f ca="1"/>
        <v>#N/A</v>
      </c>
      <c r="W231" s="102"/>
      <c r="X231" s="8"/>
      <c r="Y231" s="8"/>
      <c r="Z231" s="8"/>
      <c r="AA231" s="8"/>
      <c r="AB231" s="102"/>
      <c r="AC231" s="8"/>
      <c r="AD231" s="8"/>
      <c r="AE231" s="8"/>
      <c r="AF231" s="8"/>
      <c r="AG231" s="8"/>
      <c r="AH231" s="8"/>
      <c r="AI231" s="8"/>
      <c r="AJ231" s="8"/>
      <c r="AK231" s="8"/>
      <c r="AL231" s="8"/>
      <c r="AM231" s="8"/>
      <c r="AN231" s="8"/>
      <c r="AO231" s="8"/>
      <c r="AP231" s="8"/>
      <c r="AQ231" s="8"/>
      <c r="AR231" s="8"/>
      <c r="AS231" s="8"/>
      <c r="AT231" s="97"/>
      <c r="AV231" s="56"/>
      <c r="AW231" s="8"/>
      <c r="AX231" s="8"/>
      <c r="AY231" s="8"/>
      <c r="AZ231" s="8"/>
      <c r="BA231" s="8"/>
      <c r="BB231" s="8"/>
      <c r="BC231" s="8"/>
      <c r="BD231" s="102" t="str">
        <f t="shared" si="124"/>
        <v>x</v>
      </c>
      <c r="BE231" s="56" t="str">
        <f t="shared" si="125"/>
        <v>ENTEROGRAM</v>
      </c>
      <c r="BF231" s="204" t="e">
        <f>IF(IF(BN$2="Catégorie",IF(BN$3="Toutes",SUMIFS('Étape 1 - à remplir'!$F$31:$F$400,'Étape 1 - à remplir'!$E$31:$E$400,MASQ2!BE231,'Étape 1 - à remplir'!$G$31:$G$400,"lots"),SUMIFS('Étape 1 - à remplir'!$F$31:$F$400,'Étape 1 - à remplir'!$E$31:$E$400,MASQ2!BE231,'Étape 1 - à remplir'!$C$31:$C$400,BN$3)),IF(BN$2="Âge",IF(BN$3="Tous",SUMIFS('Étape 1 - à remplir'!$F$31:$F$400,'Étape 1 - à remplir'!$E$31:$E$400,MASQ2!BE231,'Étape 1 - à remplir'!$G$31:$G$400,"lots"),SUMIFS('Étape 1 - à remplir'!$F$31:$F$400,'Étape 1 - à remplir'!$E$31:$E$400,MASQ2!BE231,'Étape 1 - à remplir'!$P$31:$P$400,BN$3,'Étape 1 - à remplir'!$G$31:$G$400,"lots")),IF(BN$2="Atelier",IF(BN$3="Tous",SUMIFS('Étape 1 - à remplir'!$F$31:$F$400,'Étape 1 - à remplir'!$E$31:$E$400,MASQ2!BE231,'Étape 1 - à remplir'!$G$31:$G$400,"lots"),SUMIFS('Étape 1 - à remplir'!$F$31:$F$400,'Étape 1 - à remplir'!$E$31:$E$400,MASQ2!BE231,'Étape 1 - à remplir'!$O$31:$O$400,BN$3,'Étape 1 - à remplir'!$G$31:$G$400,"lots")),IF(BN$2="Espèce",IF(BN$3="Tous",SUMIFS('Étape 1 - à remplir'!$F$31:$F$400,'Étape 1 - à remplir'!$E$31:$E$400,MASQ2!BE231,'Étape 1 - à remplir'!$G$31:$G$400,"lots"),SUMIFS('Étape 1 - à remplir'!$F$31:$F$400,'Étape 1 - à remplir'!$E$31:$E$400,MASQ2!BE231,'Étape 1 - à remplir'!$N$31:$N$400,BN$3,'Étape 1 - à remplir'!$G$31:$G$400,"lots"))))))=0,NA(),IF(BN$2="Catégorie",IF(BN$3="Toutes",SUMIFS('Étape 1 - à remplir'!$F$31:$F$400,'Étape 1 - à remplir'!$E$31:$E$400,MASQ2!BE231,'Étape 1 - à remplir'!$G$31:$G$400,"lots"),SUMIFS('Étape 1 - à remplir'!$F$31:$F$400,'Étape 1 - à remplir'!$E$31:$E$400,MASQ2!BE231,'Étape 1 - à remplir'!$C$31:$C$400,BN$3)),IF(BN$2="Âge",IF(BN$3="Tous",SUMIFS('Étape 1 - à remplir'!$F$31:$F$400,'Étape 1 - à remplir'!$E$31:$E$400,MASQ2!BE231,'Étape 1 - à remplir'!$G$31:$G$400,"lots"),SUMIFS('Étape 1 - à remplir'!$F$31:$F$400,'Étape 1 - à remplir'!$E$31:$E$400,MASQ2!BE231,'Étape 1 - à remplir'!$P$31:$P$400,BN$3,'Étape 1 - à remplir'!$G$31:$G$400,"lots")),IF(BN$2="Atelier",IF(BN$3="Tous",SUMIFS('Étape 1 - à remplir'!$F$31:$F$400,'Étape 1 - à remplir'!$E$31:$E$400,MASQ2!BE231,'Étape 1 - à remplir'!$G$31:$G$400,"lots"),SUMIFS('Étape 1 - à remplir'!$F$31:$F$400,'Étape 1 - à remplir'!$E$31:$E$400,MASQ2!BE231,'Étape 1 - à remplir'!$O$31:$O$400,BN$3,'Étape 1 - à remplir'!$G$31:$G$400,"lots")),IF(BN$2="Espèce",IF(BN$3="Tous",SUMIFS('Étape 1 - à remplir'!$F$31:$F$400,'Étape 1 - à remplir'!$E$31:$E$400,MASQ2!BE231,'Étape 1 - à remplir'!$G$31:$G$400,"lots"),SUMIFS('Étape 1 - à remplir'!$F$31:$F$400,'Étape 1 - à remplir'!$E$31:$E$400,MASQ2!BE231,'Étape 1 - à remplir'!$N$31:$N$400,BN$3,'Étape 1 - à remplir'!$G$31:$G$400,"lots")))))))</f>
        <v>#N/A</v>
      </c>
      <c r="BG231" s="204">
        <f t="shared" si="140"/>
        <v>0</v>
      </c>
      <c r="BH231" s="204" t="str">
        <f t="shared" si="126"/>
        <v>Colistine</v>
      </c>
      <c r="BI231" s="204" t="str">
        <f t="shared" si="127"/>
        <v/>
      </c>
      <c r="BJ231" s="204" t="str">
        <f t="shared" si="128"/>
        <v/>
      </c>
      <c r="BK231" s="204" t="str">
        <f t="shared" si="129"/>
        <v>Polypeptides</v>
      </c>
      <c r="BL231" s="204" t="str">
        <f t="shared" si="130"/>
        <v/>
      </c>
      <c r="BM231" s="97" t="str">
        <f t="shared" si="131"/>
        <v/>
      </c>
      <c r="BN231" s="78"/>
      <c r="BO231" s="78"/>
      <c r="BP231" s="77" t="str">
        <f ca="1"/>
        <v>ENTEROGRAM</v>
      </c>
      <c r="BQ231" s="79" t="e">
        <f ca="1"/>
        <v>#N/A</v>
      </c>
      <c r="BR231" s="102"/>
      <c r="BS231" s="8"/>
      <c r="BT231" s="8"/>
      <c r="BU231" s="8"/>
      <c r="BV231" s="8"/>
      <c r="BW231" s="8"/>
      <c r="BX231" s="8"/>
      <c r="BY231" s="8"/>
      <c r="BZ231" s="8"/>
      <c r="CA231" s="8"/>
      <c r="CB231" s="8"/>
      <c r="CC231" s="8"/>
      <c r="CD231" s="8"/>
      <c r="CE231" s="8"/>
      <c r="CF231" s="8"/>
      <c r="CG231" s="8"/>
      <c r="CH231" s="8"/>
      <c r="CI231" s="8"/>
      <c r="CJ231" s="8"/>
      <c r="CK231" s="8"/>
      <c r="CL231" s="8"/>
      <c r="CM231" s="8"/>
      <c r="CN231" s="8"/>
      <c r="CO231" s="97"/>
      <c r="CQ231" s="56"/>
      <c r="CR231" s="8"/>
      <c r="CS231" s="8"/>
      <c r="CT231" s="8"/>
      <c r="CU231" s="8"/>
      <c r="CV231" s="8"/>
      <c r="CW231" s="8"/>
      <c r="CX231" s="8"/>
      <c r="CY231" s="102" t="str">
        <f t="shared" si="132"/>
        <v>x</v>
      </c>
      <c r="CZ231" s="56" t="str">
        <f t="shared" si="133"/>
        <v>ENTEROGRAM</v>
      </c>
      <c r="DA231" s="204" t="e">
        <f>IF(IF(DI$2="Catégorie",IF(DI$3="Toutes",SUMIFS('Étape 1 - à remplir'!$F$31:$F$400,'Étape 1 - à remplir'!$E$31:$E$400,MASQ2!CZ231,'Étape 1 - à remplir'!$G$31:$G$400,"kg"),SUMIFS('Étape 1 - à remplir'!$F$31:$F$400,'Étape 1 - à remplir'!$E$31:$E$400,MASQ2!CZ231,'Étape 1 - à remplir'!$C$31:$C$400,DI$3)),IF(DI$2="Âge",IF(DI$3="Tous",SUMIFS('Étape 1 - à remplir'!$F$31:$F$400,'Étape 1 - à remplir'!$E$31:$E$400,MASQ2!CZ231,'Étape 1 - à remplir'!$G$31:$G$400,"kg"),SUMIFS('Étape 1 - à remplir'!$F$31:$F$400,'Étape 1 - à remplir'!$E$31:$E$400,MASQ2!CZ231,'Étape 1 - à remplir'!$P$31:$P$400,DI$3,'Étape 1 - à remplir'!$G$31:$G$400,"kg")),IF(DI$2="Atelier",IF(DI$3="Tous",SUMIFS('Étape 1 - à remplir'!$F$31:$F$400,'Étape 1 - à remplir'!$E$31:$E$400,MASQ2!CZ231,'Étape 1 - à remplir'!$G$31:$G$400,"kg"),SUMIFS('Étape 1 - à remplir'!$F$31:$F$400,'Étape 1 - à remplir'!$E$31:$E$400,MASQ2!CZ231,'Étape 1 - à remplir'!$O$31:$O$400,DI$3,'Étape 1 - à remplir'!$G$31:$G$400,"kg")),IF(DI$2="Espèce",IF(DI$3="Tous",SUMIFS('Étape 1 - à remplir'!$F$31:$F$400,'Étape 1 - à remplir'!$E$31:$E$400,MASQ2!CZ231,'Étape 1 - à remplir'!$G$31:$G$400,"kg"),SUMIFS('Étape 1 - à remplir'!$F$31:$F$400,'Étape 1 - à remplir'!$E$31:$E$400,MASQ2!CZ231,'Étape 1 - à remplir'!$N$31:$N$400,DI$3,'Étape 1 - à remplir'!$G$31:$G$400,"kg"))))))=0,NA(),IF(DI$2="Catégorie",IF(DI$3="Toutes",SUMIFS('Étape 1 - à remplir'!$F$31:$F$400,'Étape 1 - à remplir'!$E$31:$E$400,MASQ2!CZ231,'Étape 1 - à remplir'!$G$31:$G$400,"kg"),SUMIFS('Étape 1 - à remplir'!$F$31:$F$400,'Étape 1 - à remplir'!$E$31:$E$400,MASQ2!CZ231,'Étape 1 - à remplir'!$C$31:$C$400,DI$3)),IF(DI$2="Âge",IF(DI$3="Tous",SUMIFS('Étape 1 - à remplir'!$F$31:$F$400,'Étape 1 - à remplir'!$E$31:$E$400,MASQ2!CZ231,'Étape 1 - à remplir'!$G$31:$G$400,"kg"),SUMIFS('Étape 1 - à remplir'!$F$31:$F$400,'Étape 1 - à remplir'!$E$31:$E$400,MASQ2!CZ231,'Étape 1 - à remplir'!$P$31:$P$400,DI$3,'Étape 1 - à remplir'!$G$31:$G$400,"kg")),IF(DI$2="Atelier",IF(DI$3="Tous",SUMIFS('Étape 1 - à remplir'!$F$31:$F$400,'Étape 1 - à remplir'!$E$31:$E$400,MASQ2!CZ231,'Étape 1 - à remplir'!$G$31:$G$400,"kg"),SUMIFS('Étape 1 - à remplir'!$F$31:$F$400,'Étape 1 - à remplir'!$E$31:$E$400,MASQ2!CZ231,'Étape 1 - à remplir'!$O$31:$O$400,DI$3,'Étape 1 - à remplir'!$G$31:$G$400,"kg")),IF(DI$2="Espèce",IF(DI$3="Tous",SUMIFS('Étape 1 - à remplir'!$F$31:$F$400,'Étape 1 - à remplir'!$E$31:$E$400,MASQ2!CZ231,'Étape 1 - à remplir'!$G$31:$G$400,"kg"),SUMIFS('Étape 1 - à remplir'!$F$31:$F$400,'Étape 1 - à remplir'!$E$31:$E$400,MASQ2!CZ231,'Étape 1 - à remplir'!$N$31:$N$400,DI$3,'Étape 1 - à remplir'!$G$31:$G$400,"kg")))))))</f>
        <v>#N/A</v>
      </c>
      <c r="DB231" s="104">
        <f t="shared" si="141"/>
        <v>0</v>
      </c>
      <c r="DC231" s="204" t="str">
        <f t="shared" si="134"/>
        <v>Colistine</v>
      </c>
      <c r="DD231" s="204" t="str">
        <f t="shared" si="135"/>
        <v/>
      </c>
      <c r="DE231" s="204" t="str">
        <f t="shared" si="136"/>
        <v/>
      </c>
      <c r="DF231" s="204" t="str">
        <f t="shared" si="137"/>
        <v>Polypeptides</v>
      </c>
      <c r="DG231" s="204" t="str">
        <f t="shared" si="138"/>
        <v/>
      </c>
      <c r="DH231" s="97" t="str">
        <f t="shared" si="139"/>
        <v/>
      </c>
      <c r="DI231" s="78"/>
      <c r="DJ231" s="78"/>
      <c r="DK231" s="77" t="str">
        <f ca="1"/>
        <v>ENTEROGRAM</v>
      </c>
      <c r="DL231" s="79" t="e">
        <f ca="1"/>
        <v>#N/A</v>
      </c>
      <c r="DM231" s="102"/>
      <c r="DN231" s="8"/>
      <c r="DO231" s="8"/>
      <c r="DP231" s="8"/>
      <c r="DQ231" s="8"/>
      <c r="DR231" s="8"/>
      <c r="DS231" s="8"/>
      <c r="DT231" s="8"/>
      <c r="DU231" s="8"/>
      <c r="DV231" s="8"/>
      <c r="DW231" s="8"/>
      <c r="DX231" s="8"/>
      <c r="DY231" s="8"/>
      <c r="DZ231" s="8"/>
      <c r="EA231" s="8"/>
      <c r="EB231" s="8"/>
      <c r="EC231" s="8"/>
      <c r="ED231" s="8"/>
      <c r="EE231" s="8"/>
      <c r="EF231" s="8"/>
      <c r="EG231" s="8"/>
      <c r="EH231" s="8"/>
      <c r="EI231" s="8"/>
      <c r="EJ231" s="97"/>
    </row>
    <row r="232" spans="1:140" x14ac:dyDescent="0.25">
      <c r="A232" s="56"/>
      <c r="B232" s="8"/>
      <c r="C232" s="8"/>
      <c r="D232" s="8"/>
      <c r="E232" s="8"/>
      <c r="F232" s="8"/>
      <c r="G232" s="8"/>
      <c r="H232" s="8"/>
      <c r="I232" s="102" t="str">
        <f>INDEX(Données_ATB!BE:BV,MATCH(MASQ2!J232,Données_ATB!BE:BE,0),18)</f>
        <v/>
      </c>
      <c r="J232" s="77" t="str">
        <f>Données_ATB!BE231</f>
        <v>ENZOO-GROUP</v>
      </c>
      <c r="K232" s="204" t="e">
        <f>IF(IF(S$2="Catégorie",IF(S$3="Toutes",SUMIFS('Étape 1 - à remplir'!$F$31:$F$400,'Étape 1 - à remplir'!$E$31:$E$400,MASQ2!J232,'Étape 1 - à remplir'!$G$31:$G$400,"animaux"),SUMIFS('Étape 1 - à remplir'!$F$31:$F$400,'Étape 1 - à remplir'!$E$31:$E$400,MASQ2!J232,'Étape 1 - à remplir'!$C$31:$C$400,S$3)),IF(S$2="Âge",IF(S$3="Tous",SUMIFS('Étape 1 - à remplir'!$F$31:$F$400,'Étape 1 - à remplir'!$E$31:$E$400,MASQ2!J232,'Étape 1 - à remplir'!$G$31:$G$400,"animaux"),SUMIFS('Étape 1 - à remplir'!$F$31:$F$400,'Étape 1 - à remplir'!$E$31:$E$400,MASQ2!J232,'Étape 1 - à remplir'!$P$31:$P$400,S$3)),IF(S$2="Atelier",IF(S$3="Tous",SUMIFS('Étape 1 - à remplir'!$F$31:$F$400,'Étape 1 - à remplir'!$E$31:$E$400,MASQ2!J232,'Étape 1 - à remplir'!$G$31:$G$400,"animaux"),SUMIFS('Étape 1 - à remplir'!$F$31:$F$400,'Étape 1 - à remplir'!$E$31:$E$400,MASQ2!J232,'Étape 1 - à remplir'!$O$31:$O$400,S$3)),IF(S$2="Espèce",IF(S$3="Tous",SUMIFS('Étape 1 - à remplir'!$F$31:$F$400,'Étape 1 - à remplir'!$E$31:$E$400,MASQ2!J232,'Étape 1 - à remplir'!$G$31:$G$400,"animaux"),SUMIFS('Étape 1 - à remplir'!$F$31:$F$400,'Étape 1 - à remplir'!$E$31:$E$400,MASQ2!J232,'Étape 1 - à remplir'!$N$31:$N$400,S$3))))))=0,NA(),IF(S$2="Catégorie",IF(S$3="Toutes",SUMIFS('Étape 1 - à remplir'!$F$31:$F$400,'Étape 1 - à remplir'!$E$31:$E$400,MASQ2!J232,'Étape 1 - à remplir'!$G$31:$G$400,"animaux"),SUMIFS('Étape 1 - à remplir'!$F$31:$F$400,'Étape 1 - à remplir'!$E$31:$E$400,MASQ2!J232,'Étape 1 - à remplir'!$C$31:$C$400,S$3)),IF(S$2="Âge",IF(S$3="Tous",SUMIFS('Étape 1 - à remplir'!$F$31:$F$400,'Étape 1 - à remplir'!$E$31:$E$400,MASQ2!J232,'Étape 1 - à remplir'!$G$31:$G$400,"animaux"),SUMIFS('Étape 1 - à remplir'!$F$31:$F$400,'Étape 1 - à remplir'!$E$31:$E$400,MASQ2!J232,'Étape 1 - à remplir'!$P$31:$P$400,S$3)),IF(S$2="Atelier",IF(S$3="Tous",SUMIFS('Étape 1 - à remplir'!$F$31:$F$400,'Étape 1 - à remplir'!$E$31:$E$400,MASQ2!J232,'Étape 1 - à remplir'!$G$31:$G$400,"animaux"),SUMIFS('Étape 1 - à remplir'!$F$31:$F$400,'Étape 1 - à remplir'!$E$31:$E$400,MASQ2!J232,'Étape 1 - à remplir'!$O$31:$O$400,S$3)),IF(S$2="Espèce",IF(S$3="Tous",SUMIFS('Étape 1 - à remplir'!$F$31:$F$400,'Étape 1 - à remplir'!$E$31:$E$400,MASQ2!J232,'Étape 1 - à remplir'!$G$31:$G$400,"animaux"),SUMIFS('Étape 1 - à remplir'!$F$31:$F$400,'Étape 1 - à remplir'!$E$31:$E$400,MASQ2!J232,'Étape 1 - à remplir'!$N$31:$N$400,S$3)))))))</f>
        <v>#N/A</v>
      </c>
      <c r="L232" s="97">
        <f t="shared" si="142"/>
        <v>0</v>
      </c>
      <c r="M232" s="56" t="str">
        <f>Données_ATB!BN231</f>
        <v>Sulfaguanidine</v>
      </c>
      <c r="N232" s="204" t="str">
        <f>Données_ATB!BO231</f>
        <v/>
      </c>
      <c r="O232" s="97" t="str">
        <f>Données_ATB!BP231</f>
        <v/>
      </c>
      <c r="P232" s="77" t="str">
        <f>Données_ATB!BR231</f>
        <v>Sulfamides</v>
      </c>
      <c r="Q232" s="78" t="str">
        <f>Données_ATB!BS231</f>
        <v/>
      </c>
      <c r="R232" s="79" t="str">
        <f>Données_ATB!BT231</f>
        <v/>
      </c>
      <c r="S232" s="78"/>
      <c r="T232" s="78"/>
      <c r="U232" s="77" t="str">
        <f ca="1"/>
        <v>ENZOO-GROUP</v>
      </c>
      <c r="V232" s="79" t="e">
        <f ca="1"/>
        <v>#N/A</v>
      </c>
      <c r="W232" s="102"/>
      <c r="X232" s="8"/>
      <c r="Y232" s="8"/>
      <c r="Z232" s="8"/>
      <c r="AA232" s="8"/>
      <c r="AB232" s="102"/>
      <c r="AC232" s="8"/>
      <c r="AD232" s="8"/>
      <c r="AE232" s="8"/>
      <c r="AF232" s="8"/>
      <c r="AG232" s="8"/>
      <c r="AH232" s="8"/>
      <c r="AI232" s="8"/>
      <c r="AJ232" s="8"/>
      <c r="AK232" s="8"/>
      <c r="AL232" s="8"/>
      <c r="AM232" s="8"/>
      <c r="AN232" s="8"/>
      <c r="AO232" s="8"/>
      <c r="AP232" s="8"/>
      <c r="AQ232" s="8"/>
      <c r="AR232" s="8"/>
      <c r="AS232" s="8"/>
      <c r="AT232" s="97"/>
      <c r="AV232" s="56"/>
      <c r="AW232" s="8"/>
      <c r="AX232" s="8"/>
      <c r="AY232" s="8"/>
      <c r="AZ232" s="8"/>
      <c r="BA232" s="8"/>
      <c r="BB232" s="8"/>
      <c r="BC232" s="8"/>
      <c r="BD232" s="102" t="str">
        <f t="shared" si="124"/>
        <v/>
      </c>
      <c r="BE232" s="56" t="str">
        <f t="shared" si="125"/>
        <v>ENZOO-GROUP</v>
      </c>
      <c r="BF232" s="204" t="e">
        <f>IF(IF(BN$2="Catégorie",IF(BN$3="Toutes",SUMIFS('Étape 1 - à remplir'!$F$31:$F$400,'Étape 1 - à remplir'!$E$31:$E$400,MASQ2!BE232,'Étape 1 - à remplir'!$G$31:$G$400,"lots"),SUMIFS('Étape 1 - à remplir'!$F$31:$F$400,'Étape 1 - à remplir'!$E$31:$E$400,MASQ2!BE232,'Étape 1 - à remplir'!$C$31:$C$400,BN$3)),IF(BN$2="Âge",IF(BN$3="Tous",SUMIFS('Étape 1 - à remplir'!$F$31:$F$400,'Étape 1 - à remplir'!$E$31:$E$400,MASQ2!BE232,'Étape 1 - à remplir'!$G$31:$G$400,"lots"),SUMIFS('Étape 1 - à remplir'!$F$31:$F$400,'Étape 1 - à remplir'!$E$31:$E$400,MASQ2!BE232,'Étape 1 - à remplir'!$P$31:$P$400,BN$3,'Étape 1 - à remplir'!$G$31:$G$400,"lots")),IF(BN$2="Atelier",IF(BN$3="Tous",SUMIFS('Étape 1 - à remplir'!$F$31:$F$400,'Étape 1 - à remplir'!$E$31:$E$400,MASQ2!BE232,'Étape 1 - à remplir'!$G$31:$G$400,"lots"),SUMIFS('Étape 1 - à remplir'!$F$31:$F$400,'Étape 1 - à remplir'!$E$31:$E$400,MASQ2!BE232,'Étape 1 - à remplir'!$O$31:$O$400,BN$3,'Étape 1 - à remplir'!$G$31:$G$400,"lots")),IF(BN$2="Espèce",IF(BN$3="Tous",SUMIFS('Étape 1 - à remplir'!$F$31:$F$400,'Étape 1 - à remplir'!$E$31:$E$400,MASQ2!BE232,'Étape 1 - à remplir'!$G$31:$G$400,"lots"),SUMIFS('Étape 1 - à remplir'!$F$31:$F$400,'Étape 1 - à remplir'!$E$31:$E$400,MASQ2!BE232,'Étape 1 - à remplir'!$N$31:$N$400,BN$3,'Étape 1 - à remplir'!$G$31:$G$400,"lots"))))))=0,NA(),IF(BN$2="Catégorie",IF(BN$3="Toutes",SUMIFS('Étape 1 - à remplir'!$F$31:$F$400,'Étape 1 - à remplir'!$E$31:$E$400,MASQ2!BE232,'Étape 1 - à remplir'!$G$31:$G$400,"lots"),SUMIFS('Étape 1 - à remplir'!$F$31:$F$400,'Étape 1 - à remplir'!$E$31:$E$400,MASQ2!BE232,'Étape 1 - à remplir'!$C$31:$C$400,BN$3)),IF(BN$2="Âge",IF(BN$3="Tous",SUMIFS('Étape 1 - à remplir'!$F$31:$F$400,'Étape 1 - à remplir'!$E$31:$E$400,MASQ2!BE232,'Étape 1 - à remplir'!$G$31:$G$400,"lots"),SUMIFS('Étape 1 - à remplir'!$F$31:$F$400,'Étape 1 - à remplir'!$E$31:$E$400,MASQ2!BE232,'Étape 1 - à remplir'!$P$31:$P$400,BN$3,'Étape 1 - à remplir'!$G$31:$G$400,"lots")),IF(BN$2="Atelier",IF(BN$3="Tous",SUMIFS('Étape 1 - à remplir'!$F$31:$F$400,'Étape 1 - à remplir'!$E$31:$E$400,MASQ2!BE232,'Étape 1 - à remplir'!$G$31:$G$400,"lots"),SUMIFS('Étape 1 - à remplir'!$F$31:$F$400,'Étape 1 - à remplir'!$E$31:$E$400,MASQ2!BE232,'Étape 1 - à remplir'!$O$31:$O$400,BN$3,'Étape 1 - à remplir'!$G$31:$G$400,"lots")),IF(BN$2="Espèce",IF(BN$3="Tous",SUMIFS('Étape 1 - à remplir'!$F$31:$F$400,'Étape 1 - à remplir'!$E$31:$E$400,MASQ2!BE232,'Étape 1 - à remplir'!$G$31:$G$400,"lots"),SUMIFS('Étape 1 - à remplir'!$F$31:$F$400,'Étape 1 - à remplir'!$E$31:$E$400,MASQ2!BE232,'Étape 1 - à remplir'!$N$31:$N$400,BN$3,'Étape 1 - à remplir'!$G$31:$G$400,"lots")))))))</f>
        <v>#N/A</v>
      </c>
      <c r="BG232" s="204">
        <f t="shared" si="140"/>
        <v>0</v>
      </c>
      <c r="BH232" s="204" t="str">
        <f t="shared" si="126"/>
        <v>Sulfaguanidine</v>
      </c>
      <c r="BI232" s="204" t="str">
        <f t="shared" si="127"/>
        <v/>
      </c>
      <c r="BJ232" s="204" t="str">
        <f t="shared" si="128"/>
        <v/>
      </c>
      <c r="BK232" s="204" t="str">
        <f t="shared" si="129"/>
        <v>Sulfamides</v>
      </c>
      <c r="BL232" s="204" t="str">
        <f t="shared" si="130"/>
        <v/>
      </c>
      <c r="BM232" s="97" t="str">
        <f t="shared" si="131"/>
        <v/>
      </c>
      <c r="BN232" s="78"/>
      <c r="BO232" s="78"/>
      <c r="BP232" s="77" t="str">
        <f ca="1"/>
        <v>ENZOO-GROUP</v>
      </c>
      <c r="BQ232" s="79" t="e">
        <f ca="1"/>
        <v>#N/A</v>
      </c>
      <c r="BR232" s="102"/>
      <c r="BS232" s="8"/>
      <c r="BT232" s="8"/>
      <c r="BU232" s="8"/>
      <c r="BV232" s="8"/>
      <c r="BW232" s="8"/>
      <c r="BX232" s="8"/>
      <c r="BY232" s="8"/>
      <c r="BZ232" s="8"/>
      <c r="CA232" s="8"/>
      <c r="CB232" s="8"/>
      <c r="CC232" s="8"/>
      <c r="CD232" s="8"/>
      <c r="CE232" s="8"/>
      <c r="CF232" s="8"/>
      <c r="CG232" s="8"/>
      <c r="CH232" s="8"/>
      <c r="CI232" s="8"/>
      <c r="CJ232" s="8"/>
      <c r="CK232" s="8"/>
      <c r="CL232" s="8"/>
      <c r="CM232" s="8"/>
      <c r="CN232" s="8"/>
      <c r="CO232" s="97"/>
      <c r="CQ232" s="56"/>
      <c r="CR232" s="8"/>
      <c r="CS232" s="8"/>
      <c r="CT232" s="8"/>
      <c r="CU232" s="8"/>
      <c r="CV232" s="8"/>
      <c r="CW232" s="8"/>
      <c r="CX232" s="8"/>
      <c r="CY232" s="102" t="str">
        <f t="shared" si="132"/>
        <v/>
      </c>
      <c r="CZ232" s="56" t="str">
        <f t="shared" si="133"/>
        <v>ENZOO-GROUP</v>
      </c>
      <c r="DA232" s="204" t="e">
        <f>IF(IF(DI$2="Catégorie",IF(DI$3="Toutes",SUMIFS('Étape 1 - à remplir'!$F$31:$F$400,'Étape 1 - à remplir'!$E$31:$E$400,MASQ2!CZ232,'Étape 1 - à remplir'!$G$31:$G$400,"kg"),SUMIFS('Étape 1 - à remplir'!$F$31:$F$400,'Étape 1 - à remplir'!$E$31:$E$400,MASQ2!CZ232,'Étape 1 - à remplir'!$C$31:$C$400,DI$3)),IF(DI$2="Âge",IF(DI$3="Tous",SUMIFS('Étape 1 - à remplir'!$F$31:$F$400,'Étape 1 - à remplir'!$E$31:$E$400,MASQ2!CZ232,'Étape 1 - à remplir'!$G$31:$G$400,"kg"),SUMIFS('Étape 1 - à remplir'!$F$31:$F$400,'Étape 1 - à remplir'!$E$31:$E$400,MASQ2!CZ232,'Étape 1 - à remplir'!$P$31:$P$400,DI$3,'Étape 1 - à remplir'!$G$31:$G$400,"kg")),IF(DI$2="Atelier",IF(DI$3="Tous",SUMIFS('Étape 1 - à remplir'!$F$31:$F$400,'Étape 1 - à remplir'!$E$31:$E$400,MASQ2!CZ232,'Étape 1 - à remplir'!$G$31:$G$400,"kg"),SUMIFS('Étape 1 - à remplir'!$F$31:$F$400,'Étape 1 - à remplir'!$E$31:$E$400,MASQ2!CZ232,'Étape 1 - à remplir'!$O$31:$O$400,DI$3,'Étape 1 - à remplir'!$G$31:$G$400,"kg")),IF(DI$2="Espèce",IF(DI$3="Tous",SUMIFS('Étape 1 - à remplir'!$F$31:$F$400,'Étape 1 - à remplir'!$E$31:$E$400,MASQ2!CZ232,'Étape 1 - à remplir'!$G$31:$G$400,"kg"),SUMIFS('Étape 1 - à remplir'!$F$31:$F$400,'Étape 1 - à remplir'!$E$31:$E$400,MASQ2!CZ232,'Étape 1 - à remplir'!$N$31:$N$400,DI$3,'Étape 1 - à remplir'!$G$31:$G$400,"kg"))))))=0,NA(),IF(DI$2="Catégorie",IF(DI$3="Toutes",SUMIFS('Étape 1 - à remplir'!$F$31:$F$400,'Étape 1 - à remplir'!$E$31:$E$400,MASQ2!CZ232,'Étape 1 - à remplir'!$G$31:$G$400,"kg"),SUMIFS('Étape 1 - à remplir'!$F$31:$F$400,'Étape 1 - à remplir'!$E$31:$E$400,MASQ2!CZ232,'Étape 1 - à remplir'!$C$31:$C$400,DI$3)),IF(DI$2="Âge",IF(DI$3="Tous",SUMIFS('Étape 1 - à remplir'!$F$31:$F$400,'Étape 1 - à remplir'!$E$31:$E$400,MASQ2!CZ232,'Étape 1 - à remplir'!$G$31:$G$400,"kg"),SUMIFS('Étape 1 - à remplir'!$F$31:$F$400,'Étape 1 - à remplir'!$E$31:$E$400,MASQ2!CZ232,'Étape 1 - à remplir'!$P$31:$P$400,DI$3,'Étape 1 - à remplir'!$G$31:$G$400,"kg")),IF(DI$2="Atelier",IF(DI$3="Tous",SUMIFS('Étape 1 - à remplir'!$F$31:$F$400,'Étape 1 - à remplir'!$E$31:$E$400,MASQ2!CZ232,'Étape 1 - à remplir'!$G$31:$G$400,"kg"),SUMIFS('Étape 1 - à remplir'!$F$31:$F$400,'Étape 1 - à remplir'!$E$31:$E$400,MASQ2!CZ232,'Étape 1 - à remplir'!$O$31:$O$400,DI$3,'Étape 1 - à remplir'!$G$31:$G$400,"kg")),IF(DI$2="Espèce",IF(DI$3="Tous",SUMIFS('Étape 1 - à remplir'!$F$31:$F$400,'Étape 1 - à remplir'!$E$31:$E$400,MASQ2!CZ232,'Étape 1 - à remplir'!$G$31:$G$400,"kg"),SUMIFS('Étape 1 - à remplir'!$F$31:$F$400,'Étape 1 - à remplir'!$E$31:$E$400,MASQ2!CZ232,'Étape 1 - à remplir'!$N$31:$N$400,DI$3,'Étape 1 - à remplir'!$G$31:$G$400,"kg")))))))</f>
        <v>#N/A</v>
      </c>
      <c r="DB232" s="104">
        <f t="shared" si="141"/>
        <v>0</v>
      </c>
      <c r="DC232" s="204" t="str">
        <f t="shared" si="134"/>
        <v>Sulfaguanidine</v>
      </c>
      <c r="DD232" s="204" t="str">
        <f t="shared" si="135"/>
        <v/>
      </c>
      <c r="DE232" s="204" t="str">
        <f t="shared" si="136"/>
        <v/>
      </c>
      <c r="DF232" s="204" t="str">
        <f t="shared" si="137"/>
        <v>Sulfamides</v>
      </c>
      <c r="DG232" s="204" t="str">
        <f t="shared" si="138"/>
        <v/>
      </c>
      <c r="DH232" s="97" t="str">
        <f t="shared" si="139"/>
        <v/>
      </c>
      <c r="DI232" s="78"/>
      <c r="DJ232" s="78"/>
      <c r="DK232" s="77" t="str">
        <f ca="1"/>
        <v>ENZOO-GROUP</v>
      </c>
      <c r="DL232" s="79" t="e">
        <f ca="1"/>
        <v>#N/A</v>
      </c>
      <c r="DM232" s="102"/>
      <c r="DN232" s="8"/>
      <c r="DO232" s="8"/>
      <c r="DP232" s="8"/>
      <c r="DQ232" s="8"/>
      <c r="DR232" s="8"/>
      <c r="DS232" s="8"/>
      <c r="DT232" s="8"/>
      <c r="DU232" s="8"/>
      <c r="DV232" s="8"/>
      <c r="DW232" s="8"/>
      <c r="DX232" s="8"/>
      <c r="DY232" s="8"/>
      <c r="DZ232" s="8"/>
      <c r="EA232" s="8"/>
      <c r="EB232" s="8"/>
      <c r="EC232" s="8"/>
      <c r="ED232" s="8"/>
      <c r="EE232" s="8"/>
      <c r="EF232" s="8"/>
      <c r="EG232" s="8"/>
      <c r="EH232" s="8"/>
      <c r="EI232" s="8"/>
      <c r="EJ232" s="97"/>
    </row>
    <row r="233" spans="1:140" x14ac:dyDescent="0.25">
      <c r="A233" s="56"/>
      <c r="B233" s="8"/>
      <c r="C233" s="8"/>
      <c r="D233" s="8"/>
      <c r="E233" s="8"/>
      <c r="F233" s="8"/>
      <c r="G233" s="8"/>
      <c r="H233" s="8"/>
      <c r="I233" s="102" t="str">
        <f>INDEX(Données_ATB!BE:BV,MATCH(MASQ2!J233,Données_ATB!BE:BE,0),18)</f>
        <v/>
      </c>
      <c r="J233" s="77" t="str">
        <f>Données_ATB!BE232</f>
        <v>EQUIBACTIN VET (333 MG/G + 67 MG/G) PATE ORALE POUR CHEVAUX</v>
      </c>
      <c r="K233" s="204" t="e">
        <f>IF(IF(S$2="Catégorie",IF(S$3="Toutes",SUMIFS('Étape 1 - à remplir'!$F$31:$F$400,'Étape 1 - à remplir'!$E$31:$E$400,MASQ2!J233,'Étape 1 - à remplir'!$G$31:$G$400,"animaux"),SUMIFS('Étape 1 - à remplir'!$F$31:$F$400,'Étape 1 - à remplir'!$E$31:$E$400,MASQ2!J233,'Étape 1 - à remplir'!$C$31:$C$400,S$3)),IF(S$2="Âge",IF(S$3="Tous",SUMIFS('Étape 1 - à remplir'!$F$31:$F$400,'Étape 1 - à remplir'!$E$31:$E$400,MASQ2!J233,'Étape 1 - à remplir'!$G$31:$G$400,"animaux"),SUMIFS('Étape 1 - à remplir'!$F$31:$F$400,'Étape 1 - à remplir'!$E$31:$E$400,MASQ2!J233,'Étape 1 - à remplir'!$P$31:$P$400,S$3)),IF(S$2="Atelier",IF(S$3="Tous",SUMIFS('Étape 1 - à remplir'!$F$31:$F$400,'Étape 1 - à remplir'!$E$31:$E$400,MASQ2!J233,'Étape 1 - à remplir'!$G$31:$G$400,"animaux"),SUMIFS('Étape 1 - à remplir'!$F$31:$F$400,'Étape 1 - à remplir'!$E$31:$E$400,MASQ2!J233,'Étape 1 - à remplir'!$O$31:$O$400,S$3)),IF(S$2="Espèce",IF(S$3="Tous",SUMIFS('Étape 1 - à remplir'!$F$31:$F$400,'Étape 1 - à remplir'!$E$31:$E$400,MASQ2!J233,'Étape 1 - à remplir'!$G$31:$G$400,"animaux"),SUMIFS('Étape 1 - à remplir'!$F$31:$F$400,'Étape 1 - à remplir'!$E$31:$E$400,MASQ2!J233,'Étape 1 - à remplir'!$N$31:$N$400,S$3))))))=0,NA(),IF(S$2="Catégorie",IF(S$3="Toutes",SUMIFS('Étape 1 - à remplir'!$F$31:$F$400,'Étape 1 - à remplir'!$E$31:$E$400,MASQ2!J233,'Étape 1 - à remplir'!$G$31:$G$400,"animaux"),SUMIFS('Étape 1 - à remplir'!$F$31:$F$400,'Étape 1 - à remplir'!$E$31:$E$400,MASQ2!J233,'Étape 1 - à remplir'!$C$31:$C$400,S$3)),IF(S$2="Âge",IF(S$3="Tous",SUMIFS('Étape 1 - à remplir'!$F$31:$F$400,'Étape 1 - à remplir'!$E$31:$E$400,MASQ2!J233,'Étape 1 - à remplir'!$G$31:$G$400,"animaux"),SUMIFS('Étape 1 - à remplir'!$F$31:$F$400,'Étape 1 - à remplir'!$E$31:$E$400,MASQ2!J233,'Étape 1 - à remplir'!$P$31:$P$400,S$3)),IF(S$2="Atelier",IF(S$3="Tous",SUMIFS('Étape 1 - à remplir'!$F$31:$F$400,'Étape 1 - à remplir'!$E$31:$E$400,MASQ2!J233,'Étape 1 - à remplir'!$G$31:$G$400,"animaux"),SUMIFS('Étape 1 - à remplir'!$F$31:$F$400,'Étape 1 - à remplir'!$E$31:$E$400,MASQ2!J233,'Étape 1 - à remplir'!$O$31:$O$400,S$3)),IF(S$2="Espèce",IF(S$3="Tous",SUMIFS('Étape 1 - à remplir'!$F$31:$F$400,'Étape 1 - à remplir'!$E$31:$E$400,MASQ2!J233,'Étape 1 - à remplir'!$G$31:$G$400,"animaux"),SUMIFS('Étape 1 - à remplir'!$F$31:$F$400,'Étape 1 - à remplir'!$E$31:$E$400,MASQ2!J233,'Étape 1 - à remplir'!$N$31:$N$400,S$3)))))))</f>
        <v>#N/A</v>
      </c>
      <c r="L233" s="97">
        <f t="shared" si="142"/>
        <v>0</v>
      </c>
      <c r="M233" s="56" t="str">
        <f>Données_ATB!BN232</f>
        <v>Sulfadiazine</v>
      </c>
      <c r="N233" s="204" t="str">
        <f>Données_ATB!BO232</f>
        <v>Triméthoprime</v>
      </c>
      <c r="O233" s="97" t="str">
        <f>Données_ATB!BP232</f>
        <v/>
      </c>
      <c r="P233" s="77" t="str">
        <f>Données_ATB!BR232</f>
        <v>Sulfamides</v>
      </c>
      <c r="Q233" s="78" t="str">
        <f>Données_ATB!BS232</f>
        <v>Trimethoprime</v>
      </c>
      <c r="R233" s="79" t="str">
        <f>Données_ATB!BT232</f>
        <v/>
      </c>
      <c r="S233" s="78"/>
      <c r="T233" s="78"/>
      <c r="U233" s="77" t="str">
        <f ca="1"/>
        <v>EQUIBACTIN VET (333 MG/G + 67 MG/G) PATE ORALE POUR CHEVAUX</v>
      </c>
      <c r="V233" s="79" t="e">
        <f ca="1"/>
        <v>#N/A</v>
      </c>
      <c r="W233" s="102"/>
      <c r="X233" s="8"/>
      <c r="Y233" s="8"/>
      <c r="Z233" s="8"/>
      <c r="AA233" s="8"/>
      <c r="AB233" s="102"/>
      <c r="AC233" s="8"/>
      <c r="AD233" s="8"/>
      <c r="AE233" s="8"/>
      <c r="AF233" s="8"/>
      <c r="AG233" s="8"/>
      <c r="AH233" s="8"/>
      <c r="AI233" s="8"/>
      <c r="AJ233" s="8"/>
      <c r="AK233" s="8"/>
      <c r="AL233" s="8"/>
      <c r="AM233" s="8"/>
      <c r="AN233" s="8"/>
      <c r="AO233" s="8"/>
      <c r="AP233" s="8"/>
      <c r="AQ233" s="8"/>
      <c r="AR233" s="8"/>
      <c r="AS233" s="8"/>
      <c r="AT233" s="97"/>
      <c r="AV233" s="56"/>
      <c r="AW233" s="8"/>
      <c r="AX233" s="8"/>
      <c r="AY233" s="8"/>
      <c r="AZ233" s="8"/>
      <c r="BA233" s="8"/>
      <c r="BB233" s="8"/>
      <c r="BC233" s="8"/>
      <c r="BD233" s="102" t="str">
        <f t="shared" si="124"/>
        <v/>
      </c>
      <c r="BE233" s="56" t="str">
        <f t="shared" si="125"/>
        <v>EQUIBACTIN VET (333 MG/G + 67 MG/G) PATE ORALE POUR CHEVAUX</v>
      </c>
      <c r="BF233" s="204" t="e">
        <f>IF(IF(BN$2="Catégorie",IF(BN$3="Toutes",SUMIFS('Étape 1 - à remplir'!$F$31:$F$400,'Étape 1 - à remplir'!$E$31:$E$400,MASQ2!BE233,'Étape 1 - à remplir'!$G$31:$G$400,"lots"),SUMIFS('Étape 1 - à remplir'!$F$31:$F$400,'Étape 1 - à remplir'!$E$31:$E$400,MASQ2!BE233,'Étape 1 - à remplir'!$C$31:$C$400,BN$3)),IF(BN$2="Âge",IF(BN$3="Tous",SUMIFS('Étape 1 - à remplir'!$F$31:$F$400,'Étape 1 - à remplir'!$E$31:$E$400,MASQ2!BE233,'Étape 1 - à remplir'!$G$31:$G$400,"lots"),SUMIFS('Étape 1 - à remplir'!$F$31:$F$400,'Étape 1 - à remplir'!$E$31:$E$400,MASQ2!BE233,'Étape 1 - à remplir'!$P$31:$P$400,BN$3,'Étape 1 - à remplir'!$G$31:$G$400,"lots")),IF(BN$2="Atelier",IF(BN$3="Tous",SUMIFS('Étape 1 - à remplir'!$F$31:$F$400,'Étape 1 - à remplir'!$E$31:$E$400,MASQ2!BE233,'Étape 1 - à remplir'!$G$31:$G$400,"lots"),SUMIFS('Étape 1 - à remplir'!$F$31:$F$400,'Étape 1 - à remplir'!$E$31:$E$400,MASQ2!BE233,'Étape 1 - à remplir'!$O$31:$O$400,BN$3,'Étape 1 - à remplir'!$G$31:$G$400,"lots")),IF(BN$2="Espèce",IF(BN$3="Tous",SUMIFS('Étape 1 - à remplir'!$F$31:$F$400,'Étape 1 - à remplir'!$E$31:$E$400,MASQ2!BE233,'Étape 1 - à remplir'!$G$31:$G$400,"lots"),SUMIFS('Étape 1 - à remplir'!$F$31:$F$400,'Étape 1 - à remplir'!$E$31:$E$400,MASQ2!BE233,'Étape 1 - à remplir'!$N$31:$N$400,BN$3,'Étape 1 - à remplir'!$G$31:$G$400,"lots"))))))=0,NA(),IF(BN$2="Catégorie",IF(BN$3="Toutes",SUMIFS('Étape 1 - à remplir'!$F$31:$F$400,'Étape 1 - à remplir'!$E$31:$E$400,MASQ2!BE233,'Étape 1 - à remplir'!$G$31:$G$400,"lots"),SUMIFS('Étape 1 - à remplir'!$F$31:$F$400,'Étape 1 - à remplir'!$E$31:$E$400,MASQ2!BE233,'Étape 1 - à remplir'!$C$31:$C$400,BN$3)),IF(BN$2="Âge",IF(BN$3="Tous",SUMIFS('Étape 1 - à remplir'!$F$31:$F$400,'Étape 1 - à remplir'!$E$31:$E$400,MASQ2!BE233,'Étape 1 - à remplir'!$G$31:$G$400,"lots"),SUMIFS('Étape 1 - à remplir'!$F$31:$F$400,'Étape 1 - à remplir'!$E$31:$E$400,MASQ2!BE233,'Étape 1 - à remplir'!$P$31:$P$400,BN$3,'Étape 1 - à remplir'!$G$31:$G$400,"lots")),IF(BN$2="Atelier",IF(BN$3="Tous",SUMIFS('Étape 1 - à remplir'!$F$31:$F$400,'Étape 1 - à remplir'!$E$31:$E$400,MASQ2!BE233,'Étape 1 - à remplir'!$G$31:$G$400,"lots"),SUMIFS('Étape 1 - à remplir'!$F$31:$F$400,'Étape 1 - à remplir'!$E$31:$E$400,MASQ2!BE233,'Étape 1 - à remplir'!$O$31:$O$400,BN$3,'Étape 1 - à remplir'!$G$31:$G$400,"lots")),IF(BN$2="Espèce",IF(BN$3="Tous",SUMIFS('Étape 1 - à remplir'!$F$31:$F$400,'Étape 1 - à remplir'!$E$31:$E$400,MASQ2!BE233,'Étape 1 - à remplir'!$G$31:$G$400,"lots"),SUMIFS('Étape 1 - à remplir'!$F$31:$F$400,'Étape 1 - à remplir'!$E$31:$E$400,MASQ2!BE233,'Étape 1 - à remplir'!$N$31:$N$400,BN$3,'Étape 1 - à remplir'!$G$31:$G$400,"lots")))))))</f>
        <v>#N/A</v>
      </c>
      <c r="BG233" s="204">
        <f t="shared" si="140"/>
        <v>0</v>
      </c>
      <c r="BH233" s="204" t="str">
        <f t="shared" si="126"/>
        <v>Sulfadiazine</v>
      </c>
      <c r="BI233" s="204" t="str">
        <f t="shared" si="127"/>
        <v>Triméthoprime</v>
      </c>
      <c r="BJ233" s="204" t="str">
        <f t="shared" si="128"/>
        <v/>
      </c>
      <c r="BK233" s="204" t="str">
        <f t="shared" si="129"/>
        <v>Sulfamides</v>
      </c>
      <c r="BL233" s="204" t="str">
        <f t="shared" si="130"/>
        <v>Trimethoprime</v>
      </c>
      <c r="BM233" s="97" t="str">
        <f t="shared" si="131"/>
        <v/>
      </c>
      <c r="BN233" s="78"/>
      <c r="BO233" s="78"/>
      <c r="BP233" s="77" t="str">
        <f ca="1"/>
        <v>EQUIBACTIN VET (333 MG/G + 67 MG/G) PATE ORALE POUR CHEVAUX</v>
      </c>
      <c r="BQ233" s="79" t="e">
        <f ca="1"/>
        <v>#N/A</v>
      </c>
      <c r="BR233" s="102"/>
      <c r="BS233" s="8"/>
      <c r="BT233" s="8"/>
      <c r="BU233" s="8"/>
      <c r="BV233" s="8"/>
      <c r="BW233" s="8"/>
      <c r="BX233" s="8"/>
      <c r="BY233" s="8"/>
      <c r="BZ233" s="8"/>
      <c r="CA233" s="8"/>
      <c r="CB233" s="8"/>
      <c r="CC233" s="8"/>
      <c r="CD233" s="8"/>
      <c r="CE233" s="8"/>
      <c r="CF233" s="8"/>
      <c r="CG233" s="8"/>
      <c r="CH233" s="8"/>
      <c r="CI233" s="8"/>
      <c r="CJ233" s="8"/>
      <c r="CK233" s="8"/>
      <c r="CL233" s="8"/>
      <c r="CM233" s="8"/>
      <c r="CN233" s="8"/>
      <c r="CO233" s="97"/>
      <c r="CQ233" s="56"/>
      <c r="CR233" s="8"/>
      <c r="CS233" s="8"/>
      <c r="CT233" s="8"/>
      <c r="CU233" s="8"/>
      <c r="CV233" s="8"/>
      <c r="CW233" s="8"/>
      <c r="CX233" s="8"/>
      <c r="CY233" s="102" t="str">
        <f t="shared" si="132"/>
        <v/>
      </c>
      <c r="CZ233" s="56" t="str">
        <f t="shared" si="133"/>
        <v>EQUIBACTIN VET (333 MG/G + 67 MG/G) PATE ORALE POUR CHEVAUX</v>
      </c>
      <c r="DA233" s="204" t="e">
        <f>IF(IF(DI$2="Catégorie",IF(DI$3="Toutes",SUMIFS('Étape 1 - à remplir'!$F$31:$F$400,'Étape 1 - à remplir'!$E$31:$E$400,MASQ2!CZ233,'Étape 1 - à remplir'!$G$31:$G$400,"kg"),SUMIFS('Étape 1 - à remplir'!$F$31:$F$400,'Étape 1 - à remplir'!$E$31:$E$400,MASQ2!CZ233,'Étape 1 - à remplir'!$C$31:$C$400,DI$3)),IF(DI$2="Âge",IF(DI$3="Tous",SUMIFS('Étape 1 - à remplir'!$F$31:$F$400,'Étape 1 - à remplir'!$E$31:$E$400,MASQ2!CZ233,'Étape 1 - à remplir'!$G$31:$G$400,"kg"),SUMIFS('Étape 1 - à remplir'!$F$31:$F$400,'Étape 1 - à remplir'!$E$31:$E$400,MASQ2!CZ233,'Étape 1 - à remplir'!$P$31:$P$400,DI$3,'Étape 1 - à remplir'!$G$31:$G$400,"kg")),IF(DI$2="Atelier",IF(DI$3="Tous",SUMIFS('Étape 1 - à remplir'!$F$31:$F$400,'Étape 1 - à remplir'!$E$31:$E$400,MASQ2!CZ233,'Étape 1 - à remplir'!$G$31:$G$400,"kg"),SUMIFS('Étape 1 - à remplir'!$F$31:$F$400,'Étape 1 - à remplir'!$E$31:$E$400,MASQ2!CZ233,'Étape 1 - à remplir'!$O$31:$O$400,DI$3,'Étape 1 - à remplir'!$G$31:$G$400,"kg")),IF(DI$2="Espèce",IF(DI$3="Tous",SUMIFS('Étape 1 - à remplir'!$F$31:$F$400,'Étape 1 - à remplir'!$E$31:$E$400,MASQ2!CZ233,'Étape 1 - à remplir'!$G$31:$G$400,"kg"),SUMIFS('Étape 1 - à remplir'!$F$31:$F$400,'Étape 1 - à remplir'!$E$31:$E$400,MASQ2!CZ233,'Étape 1 - à remplir'!$N$31:$N$400,DI$3,'Étape 1 - à remplir'!$G$31:$G$400,"kg"))))))=0,NA(),IF(DI$2="Catégorie",IF(DI$3="Toutes",SUMIFS('Étape 1 - à remplir'!$F$31:$F$400,'Étape 1 - à remplir'!$E$31:$E$400,MASQ2!CZ233,'Étape 1 - à remplir'!$G$31:$G$400,"kg"),SUMIFS('Étape 1 - à remplir'!$F$31:$F$400,'Étape 1 - à remplir'!$E$31:$E$400,MASQ2!CZ233,'Étape 1 - à remplir'!$C$31:$C$400,DI$3)),IF(DI$2="Âge",IF(DI$3="Tous",SUMIFS('Étape 1 - à remplir'!$F$31:$F$400,'Étape 1 - à remplir'!$E$31:$E$400,MASQ2!CZ233,'Étape 1 - à remplir'!$G$31:$G$400,"kg"),SUMIFS('Étape 1 - à remplir'!$F$31:$F$400,'Étape 1 - à remplir'!$E$31:$E$400,MASQ2!CZ233,'Étape 1 - à remplir'!$P$31:$P$400,DI$3,'Étape 1 - à remplir'!$G$31:$G$400,"kg")),IF(DI$2="Atelier",IF(DI$3="Tous",SUMIFS('Étape 1 - à remplir'!$F$31:$F$400,'Étape 1 - à remplir'!$E$31:$E$400,MASQ2!CZ233,'Étape 1 - à remplir'!$G$31:$G$400,"kg"),SUMIFS('Étape 1 - à remplir'!$F$31:$F$400,'Étape 1 - à remplir'!$E$31:$E$400,MASQ2!CZ233,'Étape 1 - à remplir'!$O$31:$O$400,DI$3,'Étape 1 - à remplir'!$G$31:$G$400,"kg")),IF(DI$2="Espèce",IF(DI$3="Tous",SUMIFS('Étape 1 - à remplir'!$F$31:$F$400,'Étape 1 - à remplir'!$E$31:$E$400,MASQ2!CZ233,'Étape 1 - à remplir'!$G$31:$G$400,"kg"),SUMIFS('Étape 1 - à remplir'!$F$31:$F$400,'Étape 1 - à remplir'!$E$31:$E$400,MASQ2!CZ233,'Étape 1 - à remplir'!$N$31:$N$400,DI$3,'Étape 1 - à remplir'!$G$31:$G$400,"kg")))))))</f>
        <v>#N/A</v>
      </c>
      <c r="DB233" s="104">
        <f t="shared" si="141"/>
        <v>0</v>
      </c>
      <c r="DC233" s="204" t="str">
        <f t="shared" si="134"/>
        <v>Sulfadiazine</v>
      </c>
      <c r="DD233" s="204" t="str">
        <f t="shared" si="135"/>
        <v>Triméthoprime</v>
      </c>
      <c r="DE233" s="204" t="str">
        <f t="shared" si="136"/>
        <v/>
      </c>
      <c r="DF233" s="204" t="str">
        <f t="shared" si="137"/>
        <v>Sulfamides</v>
      </c>
      <c r="DG233" s="204" t="str">
        <f t="shared" si="138"/>
        <v>Trimethoprime</v>
      </c>
      <c r="DH233" s="97" t="str">
        <f t="shared" si="139"/>
        <v/>
      </c>
      <c r="DI233" s="78"/>
      <c r="DJ233" s="78"/>
      <c r="DK233" s="77" t="str">
        <f ca="1"/>
        <v>EQUIBACTIN VET (333 MG/G + 67 MG/G) PATE ORALE POUR CHEVAUX</v>
      </c>
      <c r="DL233" s="79" t="e">
        <f ca="1"/>
        <v>#N/A</v>
      </c>
      <c r="DM233" s="102"/>
      <c r="DN233" s="8"/>
      <c r="DO233" s="8"/>
      <c r="DP233" s="8"/>
      <c r="DQ233" s="8"/>
      <c r="DR233" s="8"/>
      <c r="DS233" s="8"/>
      <c r="DT233" s="8"/>
      <c r="DU233" s="8"/>
      <c r="DV233" s="8"/>
      <c r="DW233" s="8"/>
      <c r="DX233" s="8"/>
      <c r="DY233" s="8"/>
      <c r="DZ233" s="8"/>
      <c r="EA233" s="8"/>
      <c r="EB233" s="8"/>
      <c r="EC233" s="8"/>
      <c r="ED233" s="8"/>
      <c r="EE233" s="8"/>
      <c r="EF233" s="8"/>
      <c r="EG233" s="8"/>
      <c r="EH233" s="8"/>
      <c r="EI233" s="8"/>
      <c r="EJ233" s="97"/>
    </row>
    <row r="234" spans="1:140" x14ac:dyDescent="0.25">
      <c r="A234" s="56"/>
      <c r="B234" s="8"/>
      <c r="C234" s="8"/>
      <c r="D234" s="8"/>
      <c r="E234" s="8"/>
      <c r="F234" s="8"/>
      <c r="G234" s="8"/>
      <c r="H234" s="8"/>
      <c r="I234" s="102" t="str">
        <f>INDEX(Données_ATB!BE:BV,MATCH(MASQ2!J234,Données_ATB!BE:BE,0),18)</f>
        <v/>
      </c>
      <c r="J234" s="77" t="str">
        <f>Données_ATB!BE233</f>
        <v>EQUIBACTIN VET 250 MG/G + 50 MG/G POUDRE ORALE POUR CHEVAUX</v>
      </c>
      <c r="K234" s="204" t="e">
        <f>IF(IF(S$2="Catégorie",IF(S$3="Toutes",SUMIFS('Étape 1 - à remplir'!$F$31:$F$400,'Étape 1 - à remplir'!$E$31:$E$400,MASQ2!J234,'Étape 1 - à remplir'!$G$31:$G$400,"animaux"),SUMIFS('Étape 1 - à remplir'!$F$31:$F$400,'Étape 1 - à remplir'!$E$31:$E$400,MASQ2!J234,'Étape 1 - à remplir'!$C$31:$C$400,S$3)),IF(S$2="Âge",IF(S$3="Tous",SUMIFS('Étape 1 - à remplir'!$F$31:$F$400,'Étape 1 - à remplir'!$E$31:$E$400,MASQ2!J234,'Étape 1 - à remplir'!$G$31:$G$400,"animaux"),SUMIFS('Étape 1 - à remplir'!$F$31:$F$400,'Étape 1 - à remplir'!$E$31:$E$400,MASQ2!J234,'Étape 1 - à remplir'!$P$31:$P$400,S$3)),IF(S$2="Atelier",IF(S$3="Tous",SUMIFS('Étape 1 - à remplir'!$F$31:$F$400,'Étape 1 - à remplir'!$E$31:$E$400,MASQ2!J234,'Étape 1 - à remplir'!$G$31:$G$400,"animaux"),SUMIFS('Étape 1 - à remplir'!$F$31:$F$400,'Étape 1 - à remplir'!$E$31:$E$400,MASQ2!J234,'Étape 1 - à remplir'!$O$31:$O$400,S$3)),IF(S$2="Espèce",IF(S$3="Tous",SUMIFS('Étape 1 - à remplir'!$F$31:$F$400,'Étape 1 - à remplir'!$E$31:$E$400,MASQ2!J234,'Étape 1 - à remplir'!$G$31:$G$400,"animaux"),SUMIFS('Étape 1 - à remplir'!$F$31:$F$400,'Étape 1 - à remplir'!$E$31:$E$400,MASQ2!J234,'Étape 1 - à remplir'!$N$31:$N$400,S$3))))))=0,NA(),IF(S$2="Catégorie",IF(S$3="Toutes",SUMIFS('Étape 1 - à remplir'!$F$31:$F$400,'Étape 1 - à remplir'!$E$31:$E$400,MASQ2!J234,'Étape 1 - à remplir'!$G$31:$G$400,"animaux"),SUMIFS('Étape 1 - à remplir'!$F$31:$F$400,'Étape 1 - à remplir'!$E$31:$E$400,MASQ2!J234,'Étape 1 - à remplir'!$C$31:$C$400,S$3)),IF(S$2="Âge",IF(S$3="Tous",SUMIFS('Étape 1 - à remplir'!$F$31:$F$400,'Étape 1 - à remplir'!$E$31:$E$400,MASQ2!J234,'Étape 1 - à remplir'!$G$31:$G$400,"animaux"),SUMIFS('Étape 1 - à remplir'!$F$31:$F$400,'Étape 1 - à remplir'!$E$31:$E$400,MASQ2!J234,'Étape 1 - à remplir'!$P$31:$P$400,S$3)),IF(S$2="Atelier",IF(S$3="Tous",SUMIFS('Étape 1 - à remplir'!$F$31:$F$400,'Étape 1 - à remplir'!$E$31:$E$400,MASQ2!J234,'Étape 1 - à remplir'!$G$31:$G$400,"animaux"),SUMIFS('Étape 1 - à remplir'!$F$31:$F$400,'Étape 1 - à remplir'!$E$31:$E$400,MASQ2!J234,'Étape 1 - à remplir'!$O$31:$O$400,S$3)),IF(S$2="Espèce",IF(S$3="Tous",SUMIFS('Étape 1 - à remplir'!$F$31:$F$400,'Étape 1 - à remplir'!$E$31:$E$400,MASQ2!J234,'Étape 1 - à remplir'!$G$31:$G$400,"animaux"),SUMIFS('Étape 1 - à remplir'!$F$31:$F$400,'Étape 1 - à remplir'!$E$31:$E$400,MASQ2!J234,'Étape 1 - à remplir'!$N$31:$N$400,S$3)))))))</f>
        <v>#N/A</v>
      </c>
      <c r="L234" s="97">
        <f t="shared" si="142"/>
        <v>0</v>
      </c>
      <c r="M234" s="56" t="str">
        <f>Données_ATB!BN233</f>
        <v>Sulfadiazine</v>
      </c>
      <c r="N234" s="204" t="str">
        <f>Données_ATB!BO233</f>
        <v>Triméthoprime</v>
      </c>
      <c r="O234" s="97" t="str">
        <f>Données_ATB!BP233</f>
        <v/>
      </c>
      <c r="P234" s="77" t="str">
        <f>Données_ATB!BR233</f>
        <v>Sulfamides</v>
      </c>
      <c r="Q234" s="78" t="str">
        <f>Données_ATB!BS233</f>
        <v>Trimethoprime</v>
      </c>
      <c r="R234" s="79" t="str">
        <f>Données_ATB!BT233</f>
        <v/>
      </c>
      <c r="S234" s="78"/>
      <c r="T234" s="78"/>
      <c r="U234" s="77" t="str">
        <f ca="1"/>
        <v>EQUIBACTIN VET 250 MG/G + 50 MG/G POUDRE ORALE POUR CHEVAUX</v>
      </c>
      <c r="V234" s="79" t="e">
        <f ca="1"/>
        <v>#N/A</v>
      </c>
      <c r="W234" s="102"/>
      <c r="X234" s="8"/>
      <c r="Y234" s="8"/>
      <c r="Z234" s="8"/>
      <c r="AA234" s="8"/>
      <c r="AB234" s="102"/>
      <c r="AC234" s="8"/>
      <c r="AD234" s="8"/>
      <c r="AE234" s="8"/>
      <c r="AF234" s="8"/>
      <c r="AG234" s="8"/>
      <c r="AH234" s="8"/>
      <c r="AI234" s="8"/>
      <c r="AJ234" s="8"/>
      <c r="AK234" s="8"/>
      <c r="AL234" s="8"/>
      <c r="AM234" s="8"/>
      <c r="AN234" s="8"/>
      <c r="AO234" s="8"/>
      <c r="AP234" s="8"/>
      <c r="AQ234" s="8"/>
      <c r="AR234" s="8"/>
      <c r="AS234" s="8"/>
      <c r="AT234" s="97"/>
      <c r="AV234" s="56"/>
      <c r="AW234" s="8"/>
      <c r="AX234" s="8"/>
      <c r="AY234" s="8"/>
      <c r="AZ234" s="8"/>
      <c r="BA234" s="8"/>
      <c r="BB234" s="8"/>
      <c r="BC234" s="8"/>
      <c r="BD234" s="102" t="str">
        <f t="shared" si="124"/>
        <v/>
      </c>
      <c r="BE234" s="56" t="str">
        <f t="shared" si="125"/>
        <v>EQUIBACTIN VET 250 MG/G + 50 MG/G POUDRE ORALE POUR CHEVAUX</v>
      </c>
      <c r="BF234" s="204" t="e">
        <f>IF(IF(BN$2="Catégorie",IF(BN$3="Toutes",SUMIFS('Étape 1 - à remplir'!$F$31:$F$400,'Étape 1 - à remplir'!$E$31:$E$400,MASQ2!BE234,'Étape 1 - à remplir'!$G$31:$G$400,"lots"),SUMIFS('Étape 1 - à remplir'!$F$31:$F$400,'Étape 1 - à remplir'!$E$31:$E$400,MASQ2!BE234,'Étape 1 - à remplir'!$C$31:$C$400,BN$3)),IF(BN$2="Âge",IF(BN$3="Tous",SUMIFS('Étape 1 - à remplir'!$F$31:$F$400,'Étape 1 - à remplir'!$E$31:$E$400,MASQ2!BE234,'Étape 1 - à remplir'!$G$31:$G$400,"lots"),SUMIFS('Étape 1 - à remplir'!$F$31:$F$400,'Étape 1 - à remplir'!$E$31:$E$400,MASQ2!BE234,'Étape 1 - à remplir'!$P$31:$P$400,BN$3,'Étape 1 - à remplir'!$G$31:$G$400,"lots")),IF(BN$2="Atelier",IF(BN$3="Tous",SUMIFS('Étape 1 - à remplir'!$F$31:$F$400,'Étape 1 - à remplir'!$E$31:$E$400,MASQ2!BE234,'Étape 1 - à remplir'!$G$31:$G$400,"lots"),SUMIFS('Étape 1 - à remplir'!$F$31:$F$400,'Étape 1 - à remplir'!$E$31:$E$400,MASQ2!BE234,'Étape 1 - à remplir'!$O$31:$O$400,BN$3,'Étape 1 - à remplir'!$G$31:$G$400,"lots")),IF(BN$2="Espèce",IF(BN$3="Tous",SUMIFS('Étape 1 - à remplir'!$F$31:$F$400,'Étape 1 - à remplir'!$E$31:$E$400,MASQ2!BE234,'Étape 1 - à remplir'!$G$31:$G$400,"lots"),SUMIFS('Étape 1 - à remplir'!$F$31:$F$400,'Étape 1 - à remplir'!$E$31:$E$400,MASQ2!BE234,'Étape 1 - à remplir'!$N$31:$N$400,BN$3,'Étape 1 - à remplir'!$G$31:$G$400,"lots"))))))=0,NA(),IF(BN$2="Catégorie",IF(BN$3="Toutes",SUMIFS('Étape 1 - à remplir'!$F$31:$F$400,'Étape 1 - à remplir'!$E$31:$E$400,MASQ2!BE234,'Étape 1 - à remplir'!$G$31:$G$400,"lots"),SUMIFS('Étape 1 - à remplir'!$F$31:$F$400,'Étape 1 - à remplir'!$E$31:$E$400,MASQ2!BE234,'Étape 1 - à remplir'!$C$31:$C$400,BN$3)),IF(BN$2="Âge",IF(BN$3="Tous",SUMIFS('Étape 1 - à remplir'!$F$31:$F$400,'Étape 1 - à remplir'!$E$31:$E$400,MASQ2!BE234,'Étape 1 - à remplir'!$G$31:$G$400,"lots"),SUMIFS('Étape 1 - à remplir'!$F$31:$F$400,'Étape 1 - à remplir'!$E$31:$E$400,MASQ2!BE234,'Étape 1 - à remplir'!$P$31:$P$400,BN$3,'Étape 1 - à remplir'!$G$31:$G$400,"lots")),IF(BN$2="Atelier",IF(BN$3="Tous",SUMIFS('Étape 1 - à remplir'!$F$31:$F$400,'Étape 1 - à remplir'!$E$31:$E$400,MASQ2!BE234,'Étape 1 - à remplir'!$G$31:$G$400,"lots"),SUMIFS('Étape 1 - à remplir'!$F$31:$F$400,'Étape 1 - à remplir'!$E$31:$E$400,MASQ2!BE234,'Étape 1 - à remplir'!$O$31:$O$400,BN$3,'Étape 1 - à remplir'!$G$31:$G$400,"lots")),IF(BN$2="Espèce",IF(BN$3="Tous",SUMIFS('Étape 1 - à remplir'!$F$31:$F$400,'Étape 1 - à remplir'!$E$31:$E$400,MASQ2!BE234,'Étape 1 - à remplir'!$G$31:$G$400,"lots"),SUMIFS('Étape 1 - à remplir'!$F$31:$F$400,'Étape 1 - à remplir'!$E$31:$E$400,MASQ2!BE234,'Étape 1 - à remplir'!$N$31:$N$400,BN$3,'Étape 1 - à remplir'!$G$31:$G$400,"lots")))))))</f>
        <v>#N/A</v>
      </c>
      <c r="BG234" s="204">
        <f t="shared" si="140"/>
        <v>0</v>
      </c>
      <c r="BH234" s="204" t="str">
        <f t="shared" si="126"/>
        <v>Sulfadiazine</v>
      </c>
      <c r="BI234" s="204" t="str">
        <f t="shared" si="127"/>
        <v>Triméthoprime</v>
      </c>
      <c r="BJ234" s="204" t="str">
        <f t="shared" si="128"/>
        <v/>
      </c>
      <c r="BK234" s="204" t="str">
        <f t="shared" si="129"/>
        <v>Sulfamides</v>
      </c>
      <c r="BL234" s="204" t="str">
        <f t="shared" si="130"/>
        <v>Trimethoprime</v>
      </c>
      <c r="BM234" s="97" t="str">
        <f t="shared" si="131"/>
        <v/>
      </c>
      <c r="BN234" s="78"/>
      <c r="BO234" s="78"/>
      <c r="BP234" s="77" t="str">
        <f ca="1"/>
        <v>EQUIBACTIN VET 250 MG/G + 50 MG/G POUDRE ORALE POUR CHEVAUX</v>
      </c>
      <c r="BQ234" s="79" t="e">
        <f ca="1"/>
        <v>#N/A</v>
      </c>
      <c r="BR234" s="102"/>
      <c r="BS234" s="8"/>
      <c r="BT234" s="8"/>
      <c r="BU234" s="8"/>
      <c r="BV234" s="8"/>
      <c r="BW234" s="8"/>
      <c r="BX234" s="8"/>
      <c r="BY234" s="8"/>
      <c r="BZ234" s="8"/>
      <c r="CA234" s="8"/>
      <c r="CB234" s="8"/>
      <c r="CC234" s="8"/>
      <c r="CD234" s="8"/>
      <c r="CE234" s="8"/>
      <c r="CF234" s="8"/>
      <c r="CG234" s="8"/>
      <c r="CH234" s="8"/>
      <c r="CI234" s="8"/>
      <c r="CJ234" s="8"/>
      <c r="CK234" s="8"/>
      <c r="CL234" s="8"/>
      <c r="CM234" s="8"/>
      <c r="CN234" s="8"/>
      <c r="CO234" s="97"/>
      <c r="CQ234" s="56"/>
      <c r="CR234" s="8"/>
      <c r="CS234" s="8"/>
      <c r="CT234" s="8"/>
      <c r="CU234" s="8"/>
      <c r="CV234" s="8"/>
      <c r="CW234" s="8"/>
      <c r="CX234" s="8"/>
      <c r="CY234" s="102" t="str">
        <f t="shared" si="132"/>
        <v/>
      </c>
      <c r="CZ234" s="56" t="str">
        <f t="shared" si="133"/>
        <v>EQUIBACTIN VET 250 MG/G + 50 MG/G POUDRE ORALE POUR CHEVAUX</v>
      </c>
      <c r="DA234" s="204" t="e">
        <f>IF(IF(DI$2="Catégorie",IF(DI$3="Toutes",SUMIFS('Étape 1 - à remplir'!$F$31:$F$400,'Étape 1 - à remplir'!$E$31:$E$400,MASQ2!CZ234,'Étape 1 - à remplir'!$G$31:$G$400,"kg"),SUMIFS('Étape 1 - à remplir'!$F$31:$F$400,'Étape 1 - à remplir'!$E$31:$E$400,MASQ2!CZ234,'Étape 1 - à remplir'!$C$31:$C$400,DI$3)),IF(DI$2="Âge",IF(DI$3="Tous",SUMIFS('Étape 1 - à remplir'!$F$31:$F$400,'Étape 1 - à remplir'!$E$31:$E$400,MASQ2!CZ234,'Étape 1 - à remplir'!$G$31:$G$400,"kg"),SUMIFS('Étape 1 - à remplir'!$F$31:$F$400,'Étape 1 - à remplir'!$E$31:$E$400,MASQ2!CZ234,'Étape 1 - à remplir'!$P$31:$P$400,DI$3,'Étape 1 - à remplir'!$G$31:$G$400,"kg")),IF(DI$2="Atelier",IF(DI$3="Tous",SUMIFS('Étape 1 - à remplir'!$F$31:$F$400,'Étape 1 - à remplir'!$E$31:$E$400,MASQ2!CZ234,'Étape 1 - à remplir'!$G$31:$G$400,"kg"),SUMIFS('Étape 1 - à remplir'!$F$31:$F$400,'Étape 1 - à remplir'!$E$31:$E$400,MASQ2!CZ234,'Étape 1 - à remplir'!$O$31:$O$400,DI$3,'Étape 1 - à remplir'!$G$31:$G$400,"kg")),IF(DI$2="Espèce",IF(DI$3="Tous",SUMIFS('Étape 1 - à remplir'!$F$31:$F$400,'Étape 1 - à remplir'!$E$31:$E$400,MASQ2!CZ234,'Étape 1 - à remplir'!$G$31:$G$400,"kg"),SUMIFS('Étape 1 - à remplir'!$F$31:$F$400,'Étape 1 - à remplir'!$E$31:$E$400,MASQ2!CZ234,'Étape 1 - à remplir'!$N$31:$N$400,DI$3,'Étape 1 - à remplir'!$G$31:$G$400,"kg"))))))=0,NA(),IF(DI$2="Catégorie",IF(DI$3="Toutes",SUMIFS('Étape 1 - à remplir'!$F$31:$F$400,'Étape 1 - à remplir'!$E$31:$E$400,MASQ2!CZ234,'Étape 1 - à remplir'!$G$31:$G$400,"kg"),SUMIFS('Étape 1 - à remplir'!$F$31:$F$400,'Étape 1 - à remplir'!$E$31:$E$400,MASQ2!CZ234,'Étape 1 - à remplir'!$C$31:$C$400,DI$3)),IF(DI$2="Âge",IF(DI$3="Tous",SUMIFS('Étape 1 - à remplir'!$F$31:$F$400,'Étape 1 - à remplir'!$E$31:$E$400,MASQ2!CZ234,'Étape 1 - à remplir'!$G$31:$G$400,"kg"),SUMIFS('Étape 1 - à remplir'!$F$31:$F$400,'Étape 1 - à remplir'!$E$31:$E$400,MASQ2!CZ234,'Étape 1 - à remplir'!$P$31:$P$400,DI$3,'Étape 1 - à remplir'!$G$31:$G$400,"kg")),IF(DI$2="Atelier",IF(DI$3="Tous",SUMIFS('Étape 1 - à remplir'!$F$31:$F$400,'Étape 1 - à remplir'!$E$31:$E$400,MASQ2!CZ234,'Étape 1 - à remplir'!$G$31:$G$400,"kg"),SUMIFS('Étape 1 - à remplir'!$F$31:$F$400,'Étape 1 - à remplir'!$E$31:$E$400,MASQ2!CZ234,'Étape 1 - à remplir'!$O$31:$O$400,DI$3,'Étape 1 - à remplir'!$G$31:$G$400,"kg")),IF(DI$2="Espèce",IF(DI$3="Tous",SUMIFS('Étape 1 - à remplir'!$F$31:$F$400,'Étape 1 - à remplir'!$E$31:$E$400,MASQ2!CZ234,'Étape 1 - à remplir'!$G$31:$G$400,"kg"),SUMIFS('Étape 1 - à remplir'!$F$31:$F$400,'Étape 1 - à remplir'!$E$31:$E$400,MASQ2!CZ234,'Étape 1 - à remplir'!$N$31:$N$400,DI$3,'Étape 1 - à remplir'!$G$31:$G$400,"kg")))))))</f>
        <v>#N/A</v>
      </c>
      <c r="DB234" s="104">
        <f t="shared" si="141"/>
        <v>0</v>
      </c>
      <c r="DC234" s="204" t="str">
        <f t="shared" si="134"/>
        <v>Sulfadiazine</v>
      </c>
      <c r="DD234" s="204" t="str">
        <f t="shared" si="135"/>
        <v>Triméthoprime</v>
      </c>
      <c r="DE234" s="204" t="str">
        <f t="shared" si="136"/>
        <v/>
      </c>
      <c r="DF234" s="204" t="str">
        <f t="shared" si="137"/>
        <v>Sulfamides</v>
      </c>
      <c r="DG234" s="204" t="str">
        <f t="shared" si="138"/>
        <v>Trimethoprime</v>
      </c>
      <c r="DH234" s="97" t="str">
        <f t="shared" si="139"/>
        <v/>
      </c>
      <c r="DI234" s="78"/>
      <c r="DJ234" s="78"/>
      <c r="DK234" s="77" t="str">
        <f ca="1"/>
        <v>EQUIBACTIN VET 250 MG/G + 50 MG/G POUDRE ORALE POUR CHEVAUX</v>
      </c>
      <c r="DL234" s="79" t="e">
        <f ca="1"/>
        <v>#N/A</v>
      </c>
      <c r="DM234" s="102"/>
      <c r="DN234" s="8"/>
      <c r="DO234" s="8"/>
      <c r="DP234" s="8"/>
      <c r="DQ234" s="8"/>
      <c r="DR234" s="8"/>
      <c r="DS234" s="8"/>
      <c r="DT234" s="8"/>
      <c r="DU234" s="8"/>
      <c r="DV234" s="8"/>
      <c r="DW234" s="8"/>
      <c r="DX234" s="8"/>
      <c r="DY234" s="8"/>
      <c r="DZ234" s="8"/>
      <c r="EA234" s="8"/>
      <c r="EB234" s="8"/>
      <c r="EC234" s="8"/>
      <c r="ED234" s="8"/>
      <c r="EE234" s="8"/>
      <c r="EF234" s="8"/>
      <c r="EG234" s="8"/>
      <c r="EH234" s="8"/>
      <c r="EI234" s="8"/>
      <c r="EJ234" s="97"/>
    </row>
    <row r="235" spans="1:140" x14ac:dyDescent="0.25">
      <c r="A235" s="56"/>
      <c r="B235" s="8"/>
      <c r="C235" s="8"/>
      <c r="D235" s="8"/>
      <c r="E235" s="8"/>
      <c r="F235" s="8"/>
      <c r="G235" s="8"/>
      <c r="H235" s="8"/>
      <c r="I235" s="102" t="str">
        <f>INDEX(Données_ATB!BE:BV,MATCH(MASQ2!J235,Données_ATB!BE:BE,0),18)</f>
        <v/>
      </c>
      <c r="J235" s="77" t="str">
        <f>Données_ATB!BE234</f>
        <v>ERYTAVICOL</v>
      </c>
      <c r="K235" s="204" t="e">
        <f>IF(IF(S$2="Catégorie",IF(S$3="Toutes",SUMIFS('Étape 1 - à remplir'!$F$31:$F$400,'Étape 1 - à remplir'!$E$31:$E$400,MASQ2!J235,'Étape 1 - à remplir'!$G$31:$G$400,"animaux"),SUMIFS('Étape 1 - à remplir'!$F$31:$F$400,'Étape 1 - à remplir'!$E$31:$E$400,MASQ2!J235,'Étape 1 - à remplir'!$C$31:$C$400,S$3)),IF(S$2="Âge",IF(S$3="Tous",SUMIFS('Étape 1 - à remplir'!$F$31:$F$400,'Étape 1 - à remplir'!$E$31:$E$400,MASQ2!J235,'Étape 1 - à remplir'!$G$31:$G$400,"animaux"),SUMIFS('Étape 1 - à remplir'!$F$31:$F$400,'Étape 1 - à remplir'!$E$31:$E$400,MASQ2!J235,'Étape 1 - à remplir'!$P$31:$P$400,S$3)),IF(S$2="Atelier",IF(S$3="Tous",SUMIFS('Étape 1 - à remplir'!$F$31:$F$400,'Étape 1 - à remplir'!$E$31:$E$400,MASQ2!J235,'Étape 1 - à remplir'!$G$31:$G$400,"animaux"),SUMIFS('Étape 1 - à remplir'!$F$31:$F$400,'Étape 1 - à remplir'!$E$31:$E$400,MASQ2!J235,'Étape 1 - à remplir'!$O$31:$O$400,S$3)),IF(S$2="Espèce",IF(S$3="Tous",SUMIFS('Étape 1 - à remplir'!$F$31:$F$400,'Étape 1 - à remplir'!$E$31:$E$400,MASQ2!J235,'Étape 1 - à remplir'!$G$31:$G$400,"animaux"),SUMIFS('Étape 1 - à remplir'!$F$31:$F$400,'Étape 1 - à remplir'!$E$31:$E$400,MASQ2!J235,'Étape 1 - à remplir'!$N$31:$N$400,S$3))))))=0,NA(),IF(S$2="Catégorie",IF(S$3="Toutes",SUMIFS('Étape 1 - à remplir'!$F$31:$F$400,'Étape 1 - à remplir'!$E$31:$E$400,MASQ2!J235,'Étape 1 - à remplir'!$G$31:$G$400,"animaux"),SUMIFS('Étape 1 - à remplir'!$F$31:$F$400,'Étape 1 - à remplir'!$E$31:$E$400,MASQ2!J235,'Étape 1 - à remplir'!$C$31:$C$400,S$3)),IF(S$2="Âge",IF(S$3="Tous",SUMIFS('Étape 1 - à remplir'!$F$31:$F$400,'Étape 1 - à remplir'!$E$31:$E$400,MASQ2!J235,'Étape 1 - à remplir'!$G$31:$G$400,"animaux"),SUMIFS('Étape 1 - à remplir'!$F$31:$F$400,'Étape 1 - à remplir'!$E$31:$E$400,MASQ2!J235,'Étape 1 - à remplir'!$P$31:$P$400,S$3)),IF(S$2="Atelier",IF(S$3="Tous",SUMIFS('Étape 1 - à remplir'!$F$31:$F$400,'Étape 1 - à remplir'!$E$31:$E$400,MASQ2!J235,'Étape 1 - à remplir'!$G$31:$G$400,"animaux"),SUMIFS('Étape 1 - à remplir'!$F$31:$F$400,'Étape 1 - à remplir'!$E$31:$E$400,MASQ2!J235,'Étape 1 - à remplir'!$O$31:$O$400,S$3)),IF(S$2="Espèce",IF(S$3="Tous",SUMIFS('Étape 1 - à remplir'!$F$31:$F$400,'Étape 1 - à remplir'!$E$31:$E$400,MASQ2!J235,'Étape 1 - à remplir'!$G$31:$G$400,"animaux"),SUMIFS('Étape 1 - à remplir'!$F$31:$F$400,'Étape 1 - à remplir'!$E$31:$E$400,MASQ2!J235,'Étape 1 - à remplir'!$N$31:$N$400,S$3)))))))</f>
        <v>#N/A</v>
      </c>
      <c r="L235" s="97">
        <f t="shared" si="142"/>
        <v>0</v>
      </c>
      <c r="M235" s="56" t="str">
        <f>Données_ATB!BN234</f>
        <v>Erythromycine</v>
      </c>
      <c r="N235" s="204" t="str">
        <f>Données_ATB!BO234</f>
        <v>Tétracycline</v>
      </c>
      <c r="O235" s="97" t="str">
        <f>Données_ATB!BP234</f>
        <v/>
      </c>
      <c r="P235" s="77" t="str">
        <f>Données_ATB!BR234</f>
        <v>Macrolides</v>
      </c>
      <c r="Q235" s="78" t="str">
        <f>Données_ATB!BS234</f>
        <v>Tetracyclines</v>
      </c>
      <c r="R235" s="79" t="str">
        <f>Données_ATB!BT234</f>
        <v/>
      </c>
      <c r="S235" s="78"/>
      <c r="T235" s="78"/>
      <c r="U235" s="77" t="str">
        <f ca="1"/>
        <v>ERYTAVICOL</v>
      </c>
      <c r="V235" s="79" t="e">
        <f ca="1"/>
        <v>#N/A</v>
      </c>
      <c r="W235" s="102"/>
      <c r="X235" s="8"/>
      <c r="Y235" s="8"/>
      <c r="Z235" s="8"/>
      <c r="AA235" s="8"/>
      <c r="AB235" s="102"/>
      <c r="AC235" s="8"/>
      <c r="AD235" s="8"/>
      <c r="AE235" s="8"/>
      <c r="AF235" s="8"/>
      <c r="AG235" s="8"/>
      <c r="AH235" s="8"/>
      <c r="AI235" s="8"/>
      <c r="AJ235" s="8"/>
      <c r="AK235" s="8"/>
      <c r="AL235" s="8"/>
      <c r="AM235" s="8"/>
      <c r="AN235" s="8"/>
      <c r="AO235" s="8"/>
      <c r="AP235" s="8"/>
      <c r="AQ235" s="8"/>
      <c r="AR235" s="8"/>
      <c r="AS235" s="8"/>
      <c r="AT235" s="97"/>
      <c r="AV235" s="56"/>
      <c r="AW235" s="8"/>
      <c r="AX235" s="8"/>
      <c r="AY235" s="8"/>
      <c r="AZ235" s="8"/>
      <c r="BA235" s="8"/>
      <c r="BB235" s="8"/>
      <c r="BC235" s="8"/>
      <c r="BD235" s="102" t="str">
        <f t="shared" si="124"/>
        <v/>
      </c>
      <c r="BE235" s="56" t="str">
        <f t="shared" si="125"/>
        <v>ERYTAVICOL</v>
      </c>
      <c r="BF235" s="204" t="e">
        <f>IF(IF(BN$2="Catégorie",IF(BN$3="Toutes",SUMIFS('Étape 1 - à remplir'!$F$31:$F$400,'Étape 1 - à remplir'!$E$31:$E$400,MASQ2!BE235,'Étape 1 - à remplir'!$G$31:$G$400,"lots"),SUMIFS('Étape 1 - à remplir'!$F$31:$F$400,'Étape 1 - à remplir'!$E$31:$E$400,MASQ2!BE235,'Étape 1 - à remplir'!$C$31:$C$400,BN$3)),IF(BN$2="Âge",IF(BN$3="Tous",SUMIFS('Étape 1 - à remplir'!$F$31:$F$400,'Étape 1 - à remplir'!$E$31:$E$400,MASQ2!BE235,'Étape 1 - à remplir'!$G$31:$G$400,"lots"),SUMIFS('Étape 1 - à remplir'!$F$31:$F$400,'Étape 1 - à remplir'!$E$31:$E$400,MASQ2!BE235,'Étape 1 - à remplir'!$P$31:$P$400,BN$3,'Étape 1 - à remplir'!$G$31:$G$400,"lots")),IF(BN$2="Atelier",IF(BN$3="Tous",SUMIFS('Étape 1 - à remplir'!$F$31:$F$400,'Étape 1 - à remplir'!$E$31:$E$400,MASQ2!BE235,'Étape 1 - à remplir'!$G$31:$G$400,"lots"),SUMIFS('Étape 1 - à remplir'!$F$31:$F$400,'Étape 1 - à remplir'!$E$31:$E$400,MASQ2!BE235,'Étape 1 - à remplir'!$O$31:$O$400,BN$3,'Étape 1 - à remplir'!$G$31:$G$400,"lots")),IF(BN$2="Espèce",IF(BN$3="Tous",SUMIFS('Étape 1 - à remplir'!$F$31:$F$400,'Étape 1 - à remplir'!$E$31:$E$400,MASQ2!BE235,'Étape 1 - à remplir'!$G$31:$G$400,"lots"),SUMIFS('Étape 1 - à remplir'!$F$31:$F$400,'Étape 1 - à remplir'!$E$31:$E$400,MASQ2!BE235,'Étape 1 - à remplir'!$N$31:$N$400,BN$3,'Étape 1 - à remplir'!$G$31:$G$400,"lots"))))))=0,NA(),IF(BN$2="Catégorie",IF(BN$3="Toutes",SUMIFS('Étape 1 - à remplir'!$F$31:$F$400,'Étape 1 - à remplir'!$E$31:$E$400,MASQ2!BE235,'Étape 1 - à remplir'!$G$31:$G$400,"lots"),SUMIFS('Étape 1 - à remplir'!$F$31:$F$400,'Étape 1 - à remplir'!$E$31:$E$400,MASQ2!BE235,'Étape 1 - à remplir'!$C$31:$C$400,BN$3)),IF(BN$2="Âge",IF(BN$3="Tous",SUMIFS('Étape 1 - à remplir'!$F$31:$F$400,'Étape 1 - à remplir'!$E$31:$E$400,MASQ2!BE235,'Étape 1 - à remplir'!$G$31:$G$400,"lots"),SUMIFS('Étape 1 - à remplir'!$F$31:$F$400,'Étape 1 - à remplir'!$E$31:$E$400,MASQ2!BE235,'Étape 1 - à remplir'!$P$31:$P$400,BN$3,'Étape 1 - à remplir'!$G$31:$G$400,"lots")),IF(BN$2="Atelier",IF(BN$3="Tous",SUMIFS('Étape 1 - à remplir'!$F$31:$F$400,'Étape 1 - à remplir'!$E$31:$E$400,MASQ2!BE235,'Étape 1 - à remplir'!$G$31:$G$400,"lots"),SUMIFS('Étape 1 - à remplir'!$F$31:$F$400,'Étape 1 - à remplir'!$E$31:$E$400,MASQ2!BE235,'Étape 1 - à remplir'!$O$31:$O$400,BN$3,'Étape 1 - à remplir'!$G$31:$G$400,"lots")),IF(BN$2="Espèce",IF(BN$3="Tous",SUMIFS('Étape 1 - à remplir'!$F$31:$F$400,'Étape 1 - à remplir'!$E$31:$E$400,MASQ2!BE235,'Étape 1 - à remplir'!$G$31:$G$400,"lots"),SUMIFS('Étape 1 - à remplir'!$F$31:$F$400,'Étape 1 - à remplir'!$E$31:$E$400,MASQ2!BE235,'Étape 1 - à remplir'!$N$31:$N$400,BN$3,'Étape 1 - à remplir'!$G$31:$G$400,"lots")))))))</f>
        <v>#N/A</v>
      </c>
      <c r="BG235" s="204">
        <f t="shared" si="140"/>
        <v>0</v>
      </c>
      <c r="BH235" s="204" t="str">
        <f t="shared" si="126"/>
        <v>Erythromycine</v>
      </c>
      <c r="BI235" s="204" t="str">
        <f t="shared" si="127"/>
        <v>Tétracycline</v>
      </c>
      <c r="BJ235" s="204" t="str">
        <f t="shared" si="128"/>
        <v/>
      </c>
      <c r="BK235" s="204" t="str">
        <f t="shared" si="129"/>
        <v>Macrolides</v>
      </c>
      <c r="BL235" s="204" t="str">
        <f t="shared" si="130"/>
        <v>Tetracyclines</v>
      </c>
      <c r="BM235" s="97" t="str">
        <f t="shared" si="131"/>
        <v/>
      </c>
      <c r="BN235" s="78"/>
      <c r="BO235" s="78"/>
      <c r="BP235" s="77" t="str">
        <f ca="1"/>
        <v>ERYTAVICOL</v>
      </c>
      <c r="BQ235" s="79" t="e">
        <f ca="1"/>
        <v>#N/A</v>
      </c>
      <c r="BR235" s="102"/>
      <c r="BS235" s="8"/>
      <c r="BT235" s="8"/>
      <c r="BU235" s="8"/>
      <c r="BV235" s="8"/>
      <c r="BW235" s="8"/>
      <c r="BX235" s="8"/>
      <c r="BY235" s="8"/>
      <c r="BZ235" s="8"/>
      <c r="CA235" s="8"/>
      <c r="CB235" s="8"/>
      <c r="CC235" s="8"/>
      <c r="CD235" s="8"/>
      <c r="CE235" s="8"/>
      <c r="CF235" s="8"/>
      <c r="CG235" s="8"/>
      <c r="CH235" s="8"/>
      <c r="CI235" s="8"/>
      <c r="CJ235" s="8"/>
      <c r="CK235" s="8"/>
      <c r="CL235" s="8"/>
      <c r="CM235" s="8"/>
      <c r="CN235" s="8"/>
      <c r="CO235" s="97"/>
      <c r="CQ235" s="56"/>
      <c r="CR235" s="8"/>
      <c r="CS235" s="8"/>
      <c r="CT235" s="8"/>
      <c r="CU235" s="8"/>
      <c r="CV235" s="8"/>
      <c r="CW235" s="8"/>
      <c r="CX235" s="8"/>
      <c r="CY235" s="102" t="str">
        <f t="shared" si="132"/>
        <v/>
      </c>
      <c r="CZ235" s="56" t="str">
        <f t="shared" si="133"/>
        <v>ERYTAVICOL</v>
      </c>
      <c r="DA235" s="204" t="e">
        <f>IF(IF(DI$2="Catégorie",IF(DI$3="Toutes",SUMIFS('Étape 1 - à remplir'!$F$31:$F$400,'Étape 1 - à remplir'!$E$31:$E$400,MASQ2!CZ235,'Étape 1 - à remplir'!$G$31:$G$400,"kg"),SUMIFS('Étape 1 - à remplir'!$F$31:$F$400,'Étape 1 - à remplir'!$E$31:$E$400,MASQ2!CZ235,'Étape 1 - à remplir'!$C$31:$C$400,DI$3)),IF(DI$2="Âge",IF(DI$3="Tous",SUMIFS('Étape 1 - à remplir'!$F$31:$F$400,'Étape 1 - à remplir'!$E$31:$E$400,MASQ2!CZ235,'Étape 1 - à remplir'!$G$31:$G$400,"kg"),SUMIFS('Étape 1 - à remplir'!$F$31:$F$400,'Étape 1 - à remplir'!$E$31:$E$400,MASQ2!CZ235,'Étape 1 - à remplir'!$P$31:$P$400,DI$3,'Étape 1 - à remplir'!$G$31:$G$400,"kg")),IF(DI$2="Atelier",IF(DI$3="Tous",SUMIFS('Étape 1 - à remplir'!$F$31:$F$400,'Étape 1 - à remplir'!$E$31:$E$400,MASQ2!CZ235,'Étape 1 - à remplir'!$G$31:$G$400,"kg"),SUMIFS('Étape 1 - à remplir'!$F$31:$F$400,'Étape 1 - à remplir'!$E$31:$E$400,MASQ2!CZ235,'Étape 1 - à remplir'!$O$31:$O$400,DI$3,'Étape 1 - à remplir'!$G$31:$G$400,"kg")),IF(DI$2="Espèce",IF(DI$3="Tous",SUMIFS('Étape 1 - à remplir'!$F$31:$F$400,'Étape 1 - à remplir'!$E$31:$E$400,MASQ2!CZ235,'Étape 1 - à remplir'!$G$31:$G$400,"kg"),SUMIFS('Étape 1 - à remplir'!$F$31:$F$400,'Étape 1 - à remplir'!$E$31:$E$400,MASQ2!CZ235,'Étape 1 - à remplir'!$N$31:$N$400,DI$3,'Étape 1 - à remplir'!$G$31:$G$400,"kg"))))))=0,NA(),IF(DI$2="Catégorie",IF(DI$3="Toutes",SUMIFS('Étape 1 - à remplir'!$F$31:$F$400,'Étape 1 - à remplir'!$E$31:$E$400,MASQ2!CZ235,'Étape 1 - à remplir'!$G$31:$G$400,"kg"),SUMIFS('Étape 1 - à remplir'!$F$31:$F$400,'Étape 1 - à remplir'!$E$31:$E$400,MASQ2!CZ235,'Étape 1 - à remplir'!$C$31:$C$400,DI$3)),IF(DI$2="Âge",IF(DI$3="Tous",SUMIFS('Étape 1 - à remplir'!$F$31:$F$400,'Étape 1 - à remplir'!$E$31:$E$400,MASQ2!CZ235,'Étape 1 - à remplir'!$G$31:$G$400,"kg"),SUMIFS('Étape 1 - à remplir'!$F$31:$F$400,'Étape 1 - à remplir'!$E$31:$E$400,MASQ2!CZ235,'Étape 1 - à remplir'!$P$31:$P$400,DI$3,'Étape 1 - à remplir'!$G$31:$G$400,"kg")),IF(DI$2="Atelier",IF(DI$3="Tous",SUMIFS('Étape 1 - à remplir'!$F$31:$F$400,'Étape 1 - à remplir'!$E$31:$E$400,MASQ2!CZ235,'Étape 1 - à remplir'!$G$31:$G$400,"kg"),SUMIFS('Étape 1 - à remplir'!$F$31:$F$400,'Étape 1 - à remplir'!$E$31:$E$400,MASQ2!CZ235,'Étape 1 - à remplir'!$O$31:$O$400,DI$3,'Étape 1 - à remplir'!$G$31:$G$400,"kg")),IF(DI$2="Espèce",IF(DI$3="Tous",SUMIFS('Étape 1 - à remplir'!$F$31:$F$400,'Étape 1 - à remplir'!$E$31:$E$400,MASQ2!CZ235,'Étape 1 - à remplir'!$G$31:$G$400,"kg"),SUMIFS('Étape 1 - à remplir'!$F$31:$F$400,'Étape 1 - à remplir'!$E$31:$E$400,MASQ2!CZ235,'Étape 1 - à remplir'!$N$31:$N$400,DI$3,'Étape 1 - à remplir'!$G$31:$G$400,"kg")))))))</f>
        <v>#N/A</v>
      </c>
      <c r="DB235" s="104">
        <f t="shared" si="141"/>
        <v>0</v>
      </c>
      <c r="DC235" s="204" t="str">
        <f t="shared" si="134"/>
        <v>Erythromycine</v>
      </c>
      <c r="DD235" s="204" t="str">
        <f t="shared" si="135"/>
        <v>Tétracycline</v>
      </c>
      <c r="DE235" s="204" t="str">
        <f t="shared" si="136"/>
        <v/>
      </c>
      <c r="DF235" s="204" t="str">
        <f t="shared" si="137"/>
        <v>Macrolides</v>
      </c>
      <c r="DG235" s="204" t="str">
        <f t="shared" si="138"/>
        <v>Tetracyclines</v>
      </c>
      <c r="DH235" s="97" t="str">
        <f t="shared" si="139"/>
        <v/>
      </c>
      <c r="DI235" s="78"/>
      <c r="DJ235" s="78"/>
      <c r="DK235" s="77" t="str">
        <f ca="1"/>
        <v>ERYTAVICOL</v>
      </c>
      <c r="DL235" s="79" t="e">
        <f ca="1"/>
        <v>#N/A</v>
      </c>
      <c r="DM235" s="102"/>
      <c r="DN235" s="8"/>
      <c r="DO235" s="8"/>
      <c r="DP235" s="8"/>
      <c r="DQ235" s="8"/>
      <c r="DR235" s="8"/>
      <c r="DS235" s="8"/>
      <c r="DT235" s="8"/>
      <c r="DU235" s="8"/>
      <c r="DV235" s="8"/>
      <c r="DW235" s="8"/>
      <c r="DX235" s="8"/>
      <c r="DY235" s="8"/>
      <c r="DZ235" s="8"/>
      <c r="EA235" s="8"/>
      <c r="EB235" s="8"/>
      <c r="EC235" s="8"/>
      <c r="ED235" s="8"/>
      <c r="EE235" s="8"/>
      <c r="EF235" s="8"/>
      <c r="EG235" s="8"/>
      <c r="EH235" s="8"/>
      <c r="EI235" s="8"/>
      <c r="EJ235" s="97"/>
    </row>
    <row r="236" spans="1:140" x14ac:dyDescent="0.25">
      <c r="A236" s="56"/>
      <c r="B236" s="8"/>
      <c r="C236" s="8"/>
      <c r="D236" s="8"/>
      <c r="E236" s="8"/>
      <c r="F236" s="8"/>
      <c r="G236" s="8"/>
      <c r="H236" s="8"/>
      <c r="I236" s="102" t="str">
        <f>INDEX(Données_ATB!BE:BV,MATCH(MASQ2!J236,Données_ATB!BE:BE,0),18)</f>
        <v/>
      </c>
      <c r="J236" s="77" t="str">
        <f>Données_ATB!BE235</f>
        <v>ERYTHROCINE 200</v>
      </c>
      <c r="K236" s="204" t="e">
        <f>IF(IF(S$2="Catégorie",IF(S$3="Toutes",SUMIFS('Étape 1 - à remplir'!$F$31:$F$400,'Étape 1 - à remplir'!$E$31:$E$400,MASQ2!J236,'Étape 1 - à remplir'!$G$31:$G$400,"animaux"),SUMIFS('Étape 1 - à remplir'!$F$31:$F$400,'Étape 1 - à remplir'!$E$31:$E$400,MASQ2!J236,'Étape 1 - à remplir'!$C$31:$C$400,S$3)),IF(S$2="Âge",IF(S$3="Tous",SUMIFS('Étape 1 - à remplir'!$F$31:$F$400,'Étape 1 - à remplir'!$E$31:$E$400,MASQ2!J236,'Étape 1 - à remplir'!$G$31:$G$400,"animaux"),SUMIFS('Étape 1 - à remplir'!$F$31:$F$400,'Étape 1 - à remplir'!$E$31:$E$400,MASQ2!J236,'Étape 1 - à remplir'!$P$31:$P$400,S$3)),IF(S$2="Atelier",IF(S$3="Tous",SUMIFS('Étape 1 - à remplir'!$F$31:$F$400,'Étape 1 - à remplir'!$E$31:$E$400,MASQ2!J236,'Étape 1 - à remplir'!$G$31:$G$400,"animaux"),SUMIFS('Étape 1 - à remplir'!$F$31:$F$400,'Étape 1 - à remplir'!$E$31:$E$400,MASQ2!J236,'Étape 1 - à remplir'!$O$31:$O$400,S$3)),IF(S$2="Espèce",IF(S$3="Tous",SUMIFS('Étape 1 - à remplir'!$F$31:$F$400,'Étape 1 - à remplir'!$E$31:$E$400,MASQ2!J236,'Étape 1 - à remplir'!$G$31:$G$400,"animaux"),SUMIFS('Étape 1 - à remplir'!$F$31:$F$400,'Étape 1 - à remplir'!$E$31:$E$400,MASQ2!J236,'Étape 1 - à remplir'!$N$31:$N$400,S$3))))))=0,NA(),IF(S$2="Catégorie",IF(S$3="Toutes",SUMIFS('Étape 1 - à remplir'!$F$31:$F$400,'Étape 1 - à remplir'!$E$31:$E$400,MASQ2!J236,'Étape 1 - à remplir'!$G$31:$G$400,"animaux"),SUMIFS('Étape 1 - à remplir'!$F$31:$F$400,'Étape 1 - à remplir'!$E$31:$E$400,MASQ2!J236,'Étape 1 - à remplir'!$C$31:$C$400,S$3)),IF(S$2="Âge",IF(S$3="Tous",SUMIFS('Étape 1 - à remplir'!$F$31:$F$400,'Étape 1 - à remplir'!$E$31:$E$400,MASQ2!J236,'Étape 1 - à remplir'!$G$31:$G$400,"animaux"),SUMIFS('Étape 1 - à remplir'!$F$31:$F$400,'Étape 1 - à remplir'!$E$31:$E$400,MASQ2!J236,'Étape 1 - à remplir'!$P$31:$P$400,S$3)),IF(S$2="Atelier",IF(S$3="Tous",SUMIFS('Étape 1 - à remplir'!$F$31:$F$400,'Étape 1 - à remplir'!$E$31:$E$400,MASQ2!J236,'Étape 1 - à remplir'!$G$31:$G$400,"animaux"),SUMIFS('Étape 1 - à remplir'!$F$31:$F$400,'Étape 1 - à remplir'!$E$31:$E$400,MASQ2!J236,'Étape 1 - à remplir'!$O$31:$O$400,S$3)),IF(S$2="Espèce",IF(S$3="Tous",SUMIFS('Étape 1 - à remplir'!$F$31:$F$400,'Étape 1 - à remplir'!$E$31:$E$400,MASQ2!J236,'Étape 1 - à remplir'!$G$31:$G$400,"animaux"),SUMIFS('Étape 1 - à remplir'!$F$31:$F$400,'Étape 1 - à remplir'!$E$31:$E$400,MASQ2!J236,'Étape 1 - à remplir'!$N$31:$N$400,S$3)))))))</f>
        <v>#N/A</v>
      </c>
      <c r="L236" s="97">
        <f t="shared" si="142"/>
        <v>0</v>
      </c>
      <c r="M236" s="56" t="str">
        <f>Données_ATB!BN235</f>
        <v>Erythromycine</v>
      </c>
      <c r="N236" s="204" t="str">
        <f>Données_ATB!BO235</f>
        <v/>
      </c>
      <c r="O236" s="97" t="str">
        <f>Données_ATB!BP235</f>
        <v/>
      </c>
      <c r="P236" s="77" t="str">
        <f>Données_ATB!BR235</f>
        <v>Macrolides</v>
      </c>
      <c r="Q236" s="78" t="str">
        <f>Données_ATB!BS235</f>
        <v/>
      </c>
      <c r="R236" s="79" t="str">
        <f>Données_ATB!BT235</f>
        <v/>
      </c>
      <c r="S236" s="78"/>
      <c r="T236" s="78"/>
      <c r="U236" s="77" t="str">
        <f ca="1"/>
        <v>ERYTHROCINE 200</v>
      </c>
      <c r="V236" s="79" t="e">
        <f ca="1"/>
        <v>#N/A</v>
      </c>
      <c r="W236" s="102"/>
      <c r="X236" s="8"/>
      <c r="Y236" s="8"/>
      <c r="Z236" s="8"/>
      <c r="AA236" s="8"/>
      <c r="AB236" s="102"/>
      <c r="AC236" s="8"/>
      <c r="AD236" s="8"/>
      <c r="AE236" s="8"/>
      <c r="AF236" s="8"/>
      <c r="AG236" s="8"/>
      <c r="AH236" s="8"/>
      <c r="AI236" s="8"/>
      <c r="AJ236" s="8"/>
      <c r="AK236" s="8"/>
      <c r="AL236" s="8"/>
      <c r="AM236" s="8"/>
      <c r="AN236" s="8"/>
      <c r="AO236" s="8"/>
      <c r="AP236" s="8"/>
      <c r="AQ236" s="8"/>
      <c r="AR236" s="8"/>
      <c r="AS236" s="8"/>
      <c r="AT236" s="97"/>
      <c r="AV236" s="56"/>
      <c r="AW236" s="8"/>
      <c r="AX236" s="8"/>
      <c r="AY236" s="8"/>
      <c r="AZ236" s="8"/>
      <c r="BA236" s="8"/>
      <c r="BB236" s="8"/>
      <c r="BC236" s="8"/>
      <c r="BD236" s="102" t="str">
        <f t="shared" si="124"/>
        <v/>
      </c>
      <c r="BE236" s="56" t="str">
        <f t="shared" si="125"/>
        <v>ERYTHROCINE 200</v>
      </c>
      <c r="BF236" s="204" t="e">
        <f>IF(IF(BN$2="Catégorie",IF(BN$3="Toutes",SUMIFS('Étape 1 - à remplir'!$F$31:$F$400,'Étape 1 - à remplir'!$E$31:$E$400,MASQ2!BE236,'Étape 1 - à remplir'!$G$31:$G$400,"lots"),SUMIFS('Étape 1 - à remplir'!$F$31:$F$400,'Étape 1 - à remplir'!$E$31:$E$400,MASQ2!BE236,'Étape 1 - à remplir'!$C$31:$C$400,BN$3)),IF(BN$2="Âge",IF(BN$3="Tous",SUMIFS('Étape 1 - à remplir'!$F$31:$F$400,'Étape 1 - à remplir'!$E$31:$E$400,MASQ2!BE236,'Étape 1 - à remplir'!$G$31:$G$400,"lots"),SUMIFS('Étape 1 - à remplir'!$F$31:$F$400,'Étape 1 - à remplir'!$E$31:$E$400,MASQ2!BE236,'Étape 1 - à remplir'!$P$31:$P$400,BN$3,'Étape 1 - à remplir'!$G$31:$G$400,"lots")),IF(BN$2="Atelier",IF(BN$3="Tous",SUMIFS('Étape 1 - à remplir'!$F$31:$F$400,'Étape 1 - à remplir'!$E$31:$E$400,MASQ2!BE236,'Étape 1 - à remplir'!$G$31:$G$400,"lots"),SUMIFS('Étape 1 - à remplir'!$F$31:$F$400,'Étape 1 - à remplir'!$E$31:$E$400,MASQ2!BE236,'Étape 1 - à remplir'!$O$31:$O$400,BN$3,'Étape 1 - à remplir'!$G$31:$G$400,"lots")),IF(BN$2="Espèce",IF(BN$3="Tous",SUMIFS('Étape 1 - à remplir'!$F$31:$F$400,'Étape 1 - à remplir'!$E$31:$E$400,MASQ2!BE236,'Étape 1 - à remplir'!$G$31:$G$400,"lots"),SUMIFS('Étape 1 - à remplir'!$F$31:$F$400,'Étape 1 - à remplir'!$E$31:$E$400,MASQ2!BE236,'Étape 1 - à remplir'!$N$31:$N$400,BN$3,'Étape 1 - à remplir'!$G$31:$G$400,"lots"))))))=0,NA(),IF(BN$2="Catégorie",IF(BN$3="Toutes",SUMIFS('Étape 1 - à remplir'!$F$31:$F$400,'Étape 1 - à remplir'!$E$31:$E$400,MASQ2!BE236,'Étape 1 - à remplir'!$G$31:$G$400,"lots"),SUMIFS('Étape 1 - à remplir'!$F$31:$F$400,'Étape 1 - à remplir'!$E$31:$E$400,MASQ2!BE236,'Étape 1 - à remplir'!$C$31:$C$400,BN$3)),IF(BN$2="Âge",IF(BN$3="Tous",SUMIFS('Étape 1 - à remplir'!$F$31:$F$400,'Étape 1 - à remplir'!$E$31:$E$400,MASQ2!BE236,'Étape 1 - à remplir'!$G$31:$G$400,"lots"),SUMIFS('Étape 1 - à remplir'!$F$31:$F$400,'Étape 1 - à remplir'!$E$31:$E$400,MASQ2!BE236,'Étape 1 - à remplir'!$P$31:$P$400,BN$3,'Étape 1 - à remplir'!$G$31:$G$400,"lots")),IF(BN$2="Atelier",IF(BN$3="Tous",SUMIFS('Étape 1 - à remplir'!$F$31:$F$400,'Étape 1 - à remplir'!$E$31:$E$400,MASQ2!BE236,'Étape 1 - à remplir'!$G$31:$G$400,"lots"),SUMIFS('Étape 1 - à remplir'!$F$31:$F$400,'Étape 1 - à remplir'!$E$31:$E$400,MASQ2!BE236,'Étape 1 - à remplir'!$O$31:$O$400,BN$3,'Étape 1 - à remplir'!$G$31:$G$400,"lots")),IF(BN$2="Espèce",IF(BN$3="Tous",SUMIFS('Étape 1 - à remplir'!$F$31:$F$400,'Étape 1 - à remplir'!$E$31:$E$400,MASQ2!BE236,'Étape 1 - à remplir'!$G$31:$G$400,"lots"),SUMIFS('Étape 1 - à remplir'!$F$31:$F$400,'Étape 1 - à remplir'!$E$31:$E$400,MASQ2!BE236,'Étape 1 - à remplir'!$N$31:$N$400,BN$3,'Étape 1 - à remplir'!$G$31:$G$400,"lots")))))))</f>
        <v>#N/A</v>
      </c>
      <c r="BG236" s="204">
        <f t="shared" si="140"/>
        <v>0</v>
      </c>
      <c r="BH236" s="204" t="str">
        <f t="shared" si="126"/>
        <v>Erythromycine</v>
      </c>
      <c r="BI236" s="204" t="str">
        <f t="shared" si="127"/>
        <v/>
      </c>
      <c r="BJ236" s="204" t="str">
        <f t="shared" si="128"/>
        <v/>
      </c>
      <c r="BK236" s="204" t="str">
        <f t="shared" si="129"/>
        <v>Macrolides</v>
      </c>
      <c r="BL236" s="204" t="str">
        <f t="shared" si="130"/>
        <v/>
      </c>
      <c r="BM236" s="97" t="str">
        <f t="shared" si="131"/>
        <v/>
      </c>
      <c r="BN236" s="78"/>
      <c r="BO236" s="78"/>
      <c r="BP236" s="77" t="str">
        <f ca="1"/>
        <v>ERYTHROCINE 200</v>
      </c>
      <c r="BQ236" s="79" t="e">
        <f ca="1"/>
        <v>#N/A</v>
      </c>
      <c r="BR236" s="102"/>
      <c r="BS236" s="8"/>
      <c r="BT236" s="8"/>
      <c r="BU236" s="8"/>
      <c r="BV236" s="8"/>
      <c r="BW236" s="8"/>
      <c r="BX236" s="8"/>
      <c r="BY236" s="8"/>
      <c r="BZ236" s="8"/>
      <c r="CA236" s="8"/>
      <c r="CB236" s="8"/>
      <c r="CC236" s="8"/>
      <c r="CD236" s="8"/>
      <c r="CE236" s="8"/>
      <c r="CF236" s="8"/>
      <c r="CG236" s="8"/>
      <c r="CH236" s="8"/>
      <c r="CI236" s="8"/>
      <c r="CJ236" s="8"/>
      <c r="CK236" s="8"/>
      <c r="CL236" s="8"/>
      <c r="CM236" s="8"/>
      <c r="CN236" s="8"/>
      <c r="CO236" s="97"/>
      <c r="CQ236" s="56"/>
      <c r="CR236" s="8"/>
      <c r="CS236" s="8"/>
      <c r="CT236" s="8"/>
      <c r="CU236" s="8"/>
      <c r="CV236" s="8"/>
      <c r="CW236" s="8"/>
      <c r="CX236" s="8"/>
      <c r="CY236" s="102" t="str">
        <f t="shared" si="132"/>
        <v/>
      </c>
      <c r="CZ236" s="56" t="str">
        <f t="shared" si="133"/>
        <v>ERYTHROCINE 200</v>
      </c>
      <c r="DA236" s="204" t="e">
        <f>IF(IF(DI$2="Catégorie",IF(DI$3="Toutes",SUMIFS('Étape 1 - à remplir'!$F$31:$F$400,'Étape 1 - à remplir'!$E$31:$E$400,MASQ2!CZ236,'Étape 1 - à remplir'!$G$31:$G$400,"kg"),SUMIFS('Étape 1 - à remplir'!$F$31:$F$400,'Étape 1 - à remplir'!$E$31:$E$400,MASQ2!CZ236,'Étape 1 - à remplir'!$C$31:$C$400,DI$3)),IF(DI$2="Âge",IF(DI$3="Tous",SUMIFS('Étape 1 - à remplir'!$F$31:$F$400,'Étape 1 - à remplir'!$E$31:$E$400,MASQ2!CZ236,'Étape 1 - à remplir'!$G$31:$G$400,"kg"),SUMIFS('Étape 1 - à remplir'!$F$31:$F$400,'Étape 1 - à remplir'!$E$31:$E$400,MASQ2!CZ236,'Étape 1 - à remplir'!$P$31:$P$400,DI$3,'Étape 1 - à remplir'!$G$31:$G$400,"kg")),IF(DI$2="Atelier",IF(DI$3="Tous",SUMIFS('Étape 1 - à remplir'!$F$31:$F$400,'Étape 1 - à remplir'!$E$31:$E$400,MASQ2!CZ236,'Étape 1 - à remplir'!$G$31:$G$400,"kg"),SUMIFS('Étape 1 - à remplir'!$F$31:$F$400,'Étape 1 - à remplir'!$E$31:$E$400,MASQ2!CZ236,'Étape 1 - à remplir'!$O$31:$O$400,DI$3,'Étape 1 - à remplir'!$G$31:$G$400,"kg")),IF(DI$2="Espèce",IF(DI$3="Tous",SUMIFS('Étape 1 - à remplir'!$F$31:$F$400,'Étape 1 - à remplir'!$E$31:$E$400,MASQ2!CZ236,'Étape 1 - à remplir'!$G$31:$G$400,"kg"),SUMIFS('Étape 1 - à remplir'!$F$31:$F$400,'Étape 1 - à remplir'!$E$31:$E$400,MASQ2!CZ236,'Étape 1 - à remplir'!$N$31:$N$400,DI$3,'Étape 1 - à remplir'!$G$31:$G$400,"kg"))))))=0,NA(),IF(DI$2="Catégorie",IF(DI$3="Toutes",SUMIFS('Étape 1 - à remplir'!$F$31:$F$400,'Étape 1 - à remplir'!$E$31:$E$400,MASQ2!CZ236,'Étape 1 - à remplir'!$G$31:$G$400,"kg"),SUMIFS('Étape 1 - à remplir'!$F$31:$F$400,'Étape 1 - à remplir'!$E$31:$E$400,MASQ2!CZ236,'Étape 1 - à remplir'!$C$31:$C$400,DI$3)),IF(DI$2="Âge",IF(DI$3="Tous",SUMIFS('Étape 1 - à remplir'!$F$31:$F$400,'Étape 1 - à remplir'!$E$31:$E$400,MASQ2!CZ236,'Étape 1 - à remplir'!$G$31:$G$400,"kg"),SUMIFS('Étape 1 - à remplir'!$F$31:$F$400,'Étape 1 - à remplir'!$E$31:$E$400,MASQ2!CZ236,'Étape 1 - à remplir'!$P$31:$P$400,DI$3,'Étape 1 - à remplir'!$G$31:$G$400,"kg")),IF(DI$2="Atelier",IF(DI$3="Tous",SUMIFS('Étape 1 - à remplir'!$F$31:$F$400,'Étape 1 - à remplir'!$E$31:$E$400,MASQ2!CZ236,'Étape 1 - à remplir'!$G$31:$G$400,"kg"),SUMIFS('Étape 1 - à remplir'!$F$31:$F$400,'Étape 1 - à remplir'!$E$31:$E$400,MASQ2!CZ236,'Étape 1 - à remplir'!$O$31:$O$400,DI$3,'Étape 1 - à remplir'!$G$31:$G$400,"kg")),IF(DI$2="Espèce",IF(DI$3="Tous",SUMIFS('Étape 1 - à remplir'!$F$31:$F$400,'Étape 1 - à remplir'!$E$31:$E$400,MASQ2!CZ236,'Étape 1 - à remplir'!$G$31:$G$400,"kg"),SUMIFS('Étape 1 - à remplir'!$F$31:$F$400,'Étape 1 - à remplir'!$E$31:$E$400,MASQ2!CZ236,'Étape 1 - à remplir'!$N$31:$N$400,DI$3,'Étape 1 - à remplir'!$G$31:$G$400,"kg")))))))</f>
        <v>#N/A</v>
      </c>
      <c r="DB236" s="104">
        <f t="shared" si="141"/>
        <v>0</v>
      </c>
      <c r="DC236" s="204" t="str">
        <f t="shared" si="134"/>
        <v>Erythromycine</v>
      </c>
      <c r="DD236" s="204" t="str">
        <f t="shared" si="135"/>
        <v/>
      </c>
      <c r="DE236" s="204" t="str">
        <f t="shared" si="136"/>
        <v/>
      </c>
      <c r="DF236" s="204" t="str">
        <f t="shared" si="137"/>
        <v>Macrolides</v>
      </c>
      <c r="DG236" s="204" t="str">
        <f t="shared" si="138"/>
        <v/>
      </c>
      <c r="DH236" s="97" t="str">
        <f t="shared" si="139"/>
        <v/>
      </c>
      <c r="DI236" s="78"/>
      <c r="DJ236" s="78"/>
      <c r="DK236" s="77" t="str">
        <f ca="1"/>
        <v>ERYTHROCINE 200</v>
      </c>
      <c r="DL236" s="79" t="e">
        <f ca="1"/>
        <v>#N/A</v>
      </c>
      <c r="DM236" s="102"/>
      <c r="DN236" s="8"/>
      <c r="DO236" s="8"/>
      <c r="DP236" s="8"/>
      <c r="DQ236" s="8"/>
      <c r="DR236" s="8"/>
      <c r="DS236" s="8"/>
      <c r="DT236" s="8"/>
      <c r="DU236" s="8"/>
      <c r="DV236" s="8"/>
      <c r="DW236" s="8"/>
      <c r="DX236" s="8"/>
      <c r="DY236" s="8"/>
      <c r="DZ236" s="8"/>
      <c r="EA236" s="8"/>
      <c r="EB236" s="8"/>
      <c r="EC236" s="8"/>
      <c r="ED236" s="8"/>
      <c r="EE236" s="8"/>
      <c r="EF236" s="8"/>
      <c r="EG236" s="8"/>
      <c r="EH236" s="8"/>
      <c r="EI236" s="8"/>
      <c r="EJ236" s="97"/>
    </row>
    <row r="237" spans="1:140" x14ac:dyDescent="0.25">
      <c r="A237" s="56"/>
      <c r="B237" s="8"/>
      <c r="C237" s="8"/>
      <c r="D237" s="8"/>
      <c r="E237" s="8"/>
      <c r="F237" s="8"/>
      <c r="G237" s="8"/>
      <c r="H237" s="8"/>
      <c r="I237" s="102" t="str">
        <f>INDEX(Données_ATB!BE:BV,MATCH(MASQ2!J237,Données_ATB!BE:BE,0),18)</f>
        <v/>
      </c>
      <c r="J237" s="77" t="str">
        <f>Données_ATB!BE236</f>
        <v>ERYTHROVET</v>
      </c>
      <c r="K237" s="204" t="e">
        <f>IF(IF(S$2="Catégorie",IF(S$3="Toutes",SUMIFS('Étape 1 - à remplir'!$F$31:$F$400,'Étape 1 - à remplir'!$E$31:$E$400,MASQ2!J237,'Étape 1 - à remplir'!$G$31:$G$400,"animaux"),SUMIFS('Étape 1 - à remplir'!$F$31:$F$400,'Étape 1 - à remplir'!$E$31:$E$400,MASQ2!J237,'Étape 1 - à remplir'!$C$31:$C$400,S$3)),IF(S$2="Âge",IF(S$3="Tous",SUMIFS('Étape 1 - à remplir'!$F$31:$F$400,'Étape 1 - à remplir'!$E$31:$E$400,MASQ2!J237,'Étape 1 - à remplir'!$G$31:$G$400,"animaux"),SUMIFS('Étape 1 - à remplir'!$F$31:$F$400,'Étape 1 - à remplir'!$E$31:$E$400,MASQ2!J237,'Étape 1 - à remplir'!$P$31:$P$400,S$3)),IF(S$2="Atelier",IF(S$3="Tous",SUMIFS('Étape 1 - à remplir'!$F$31:$F$400,'Étape 1 - à remplir'!$E$31:$E$400,MASQ2!J237,'Étape 1 - à remplir'!$G$31:$G$400,"animaux"),SUMIFS('Étape 1 - à remplir'!$F$31:$F$400,'Étape 1 - à remplir'!$E$31:$E$400,MASQ2!J237,'Étape 1 - à remplir'!$O$31:$O$400,S$3)),IF(S$2="Espèce",IF(S$3="Tous",SUMIFS('Étape 1 - à remplir'!$F$31:$F$400,'Étape 1 - à remplir'!$E$31:$E$400,MASQ2!J237,'Étape 1 - à remplir'!$G$31:$G$400,"animaux"),SUMIFS('Étape 1 - à remplir'!$F$31:$F$400,'Étape 1 - à remplir'!$E$31:$E$400,MASQ2!J237,'Étape 1 - à remplir'!$N$31:$N$400,S$3))))))=0,NA(),IF(S$2="Catégorie",IF(S$3="Toutes",SUMIFS('Étape 1 - à remplir'!$F$31:$F$400,'Étape 1 - à remplir'!$E$31:$E$400,MASQ2!J237,'Étape 1 - à remplir'!$G$31:$G$400,"animaux"),SUMIFS('Étape 1 - à remplir'!$F$31:$F$400,'Étape 1 - à remplir'!$E$31:$E$400,MASQ2!J237,'Étape 1 - à remplir'!$C$31:$C$400,S$3)),IF(S$2="Âge",IF(S$3="Tous",SUMIFS('Étape 1 - à remplir'!$F$31:$F$400,'Étape 1 - à remplir'!$E$31:$E$400,MASQ2!J237,'Étape 1 - à remplir'!$G$31:$G$400,"animaux"),SUMIFS('Étape 1 - à remplir'!$F$31:$F$400,'Étape 1 - à remplir'!$E$31:$E$400,MASQ2!J237,'Étape 1 - à remplir'!$P$31:$P$400,S$3)),IF(S$2="Atelier",IF(S$3="Tous",SUMIFS('Étape 1 - à remplir'!$F$31:$F$400,'Étape 1 - à remplir'!$E$31:$E$400,MASQ2!J237,'Étape 1 - à remplir'!$G$31:$G$400,"animaux"),SUMIFS('Étape 1 - à remplir'!$F$31:$F$400,'Étape 1 - à remplir'!$E$31:$E$400,MASQ2!J237,'Étape 1 - à remplir'!$O$31:$O$400,S$3)),IF(S$2="Espèce",IF(S$3="Tous",SUMIFS('Étape 1 - à remplir'!$F$31:$F$400,'Étape 1 - à remplir'!$E$31:$E$400,MASQ2!J237,'Étape 1 - à remplir'!$G$31:$G$400,"animaux"),SUMIFS('Étape 1 - à remplir'!$F$31:$F$400,'Étape 1 - à remplir'!$E$31:$E$400,MASQ2!J237,'Étape 1 - à remplir'!$N$31:$N$400,S$3)))))))</f>
        <v>#N/A</v>
      </c>
      <c r="L237" s="97">
        <f t="shared" si="142"/>
        <v>0</v>
      </c>
      <c r="M237" s="56" t="str">
        <f>Données_ATB!BN236</f>
        <v>Erythromycine</v>
      </c>
      <c r="N237" s="204" t="str">
        <f>Données_ATB!BO236</f>
        <v/>
      </c>
      <c r="O237" s="97" t="str">
        <f>Données_ATB!BP236</f>
        <v/>
      </c>
      <c r="P237" s="77" t="str">
        <f>Données_ATB!BR236</f>
        <v>Macrolides</v>
      </c>
      <c r="Q237" s="78" t="str">
        <f>Données_ATB!BS236</f>
        <v/>
      </c>
      <c r="R237" s="79" t="str">
        <f>Données_ATB!BT236</f>
        <v/>
      </c>
      <c r="S237" s="78"/>
      <c r="T237" s="78"/>
      <c r="U237" s="77" t="str">
        <f ca="1"/>
        <v>ERYTHROVET</v>
      </c>
      <c r="V237" s="79" t="e">
        <f ca="1"/>
        <v>#N/A</v>
      </c>
      <c r="W237" s="102"/>
      <c r="X237" s="8"/>
      <c r="Y237" s="8"/>
      <c r="Z237" s="8"/>
      <c r="AA237" s="8"/>
      <c r="AB237" s="102"/>
      <c r="AC237" s="8"/>
      <c r="AD237" s="8"/>
      <c r="AE237" s="8"/>
      <c r="AF237" s="8"/>
      <c r="AG237" s="8"/>
      <c r="AH237" s="8"/>
      <c r="AI237" s="8"/>
      <c r="AJ237" s="8"/>
      <c r="AK237" s="8"/>
      <c r="AL237" s="8"/>
      <c r="AM237" s="8"/>
      <c r="AN237" s="8"/>
      <c r="AO237" s="8"/>
      <c r="AP237" s="8"/>
      <c r="AQ237" s="8"/>
      <c r="AR237" s="8"/>
      <c r="AS237" s="8"/>
      <c r="AT237" s="97"/>
      <c r="AV237" s="56"/>
      <c r="AW237" s="8"/>
      <c r="AX237" s="8"/>
      <c r="AY237" s="8"/>
      <c r="AZ237" s="8"/>
      <c r="BA237" s="8"/>
      <c r="BB237" s="8"/>
      <c r="BC237" s="8"/>
      <c r="BD237" s="102" t="str">
        <f t="shared" si="124"/>
        <v/>
      </c>
      <c r="BE237" s="56" t="str">
        <f t="shared" si="125"/>
        <v>ERYTHROVET</v>
      </c>
      <c r="BF237" s="204" t="e">
        <f>IF(IF(BN$2="Catégorie",IF(BN$3="Toutes",SUMIFS('Étape 1 - à remplir'!$F$31:$F$400,'Étape 1 - à remplir'!$E$31:$E$400,MASQ2!BE237,'Étape 1 - à remplir'!$G$31:$G$400,"lots"),SUMIFS('Étape 1 - à remplir'!$F$31:$F$400,'Étape 1 - à remplir'!$E$31:$E$400,MASQ2!BE237,'Étape 1 - à remplir'!$C$31:$C$400,BN$3)),IF(BN$2="Âge",IF(BN$3="Tous",SUMIFS('Étape 1 - à remplir'!$F$31:$F$400,'Étape 1 - à remplir'!$E$31:$E$400,MASQ2!BE237,'Étape 1 - à remplir'!$G$31:$G$400,"lots"),SUMIFS('Étape 1 - à remplir'!$F$31:$F$400,'Étape 1 - à remplir'!$E$31:$E$400,MASQ2!BE237,'Étape 1 - à remplir'!$P$31:$P$400,BN$3,'Étape 1 - à remplir'!$G$31:$G$400,"lots")),IF(BN$2="Atelier",IF(BN$3="Tous",SUMIFS('Étape 1 - à remplir'!$F$31:$F$400,'Étape 1 - à remplir'!$E$31:$E$400,MASQ2!BE237,'Étape 1 - à remplir'!$G$31:$G$400,"lots"),SUMIFS('Étape 1 - à remplir'!$F$31:$F$400,'Étape 1 - à remplir'!$E$31:$E$400,MASQ2!BE237,'Étape 1 - à remplir'!$O$31:$O$400,BN$3,'Étape 1 - à remplir'!$G$31:$G$400,"lots")),IF(BN$2="Espèce",IF(BN$3="Tous",SUMIFS('Étape 1 - à remplir'!$F$31:$F$400,'Étape 1 - à remplir'!$E$31:$E$400,MASQ2!BE237,'Étape 1 - à remplir'!$G$31:$G$400,"lots"),SUMIFS('Étape 1 - à remplir'!$F$31:$F$400,'Étape 1 - à remplir'!$E$31:$E$400,MASQ2!BE237,'Étape 1 - à remplir'!$N$31:$N$400,BN$3,'Étape 1 - à remplir'!$G$31:$G$400,"lots"))))))=0,NA(),IF(BN$2="Catégorie",IF(BN$3="Toutes",SUMIFS('Étape 1 - à remplir'!$F$31:$F$400,'Étape 1 - à remplir'!$E$31:$E$400,MASQ2!BE237,'Étape 1 - à remplir'!$G$31:$G$400,"lots"),SUMIFS('Étape 1 - à remplir'!$F$31:$F$400,'Étape 1 - à remplir'!$E$31:$E$400,MASQ2!BE237,'Étape 1 - à remplir'!$C$31:$C$400,BN$3)),IF(BN$2="Âge",IF(BN$3="Tous",SUMIFS('Étape 1 - à remplir'!$F$31:$F$400,'Étape 1 - à remplir'!$E$31:$E$400,MASQ2!BE237,'Étape 1 - à remplir'!$G$31:$G$400,"lots"),SUMIFS('Étape 1 - à remplir'!$F$31:$F$400,'Étape 1 - à remplir'!$E$31:$E$400,MASQ2!BE237,'Étape 1 - à remplir'!$P$31:$P$400,BN$3,'Étape 1 - à remplir'!$G$31:$G$400,"lots")),IF(BN$2="Atelier",IF(BN$3="Tous",SUMIFS('Étape 1 - à remplir'!$F$31:$F$400,'Étape 1 - à remplir'!$E$31:$E$400,MASQ2!BE237,'Étape 1 - à remplir'!$G$31:$G$400,"lots"),SUMIFS('Étape 1 - à remplir'!$F$31:$F$400,'Étape 1 - à remplir'!$E$31:$E$400,MASQ2!BE237,'Étape 1 - à remplir'!$O$31:$O$400,BN$3,'Étape 1 - à remplir'!$G$31:$G$400,"lots")),IF(BN$2="Espèce",IF(BN$3="Tous",SUMIFS('Étape 1 - à remplir'!$F$31:$F$400,'Étape 1 - à remplir'!$E$31:$E$400,MASQ2!BE237,'Étape 1 - à remplir'!$G$31:$G$400,"lots"),SUMIFS('Étape 1 - à remplir'!$F$31:$F$400,'Étape 1 - à remplir'!$E$31:$E$400,MASQ2!BE237,'Étape 1 - à remplir'!$N$31:$N$400,BN$3,'Étape 1 - à remplir'!$G$31:$G$400,"lots")))))))</f>
        <v>#N/A</v>
      </c>
      <c r="BG237" s="204">
        <f t="shared" si="140"/>
        <v>0</v>
      </c>
      <c r="BH237" s="204" t="str">
        <f t="shared" si="126"/>
        <v>Erythromycine</v>
      </c>
      <c r="BI237" s="204" t="str">
        <f t="shared" si="127"/>
        <v/>
      </c>
      <c r="BJ237" s="204" t="str">
        <f t="shared" si="128"/>
        <v/>
      </c>
      <c r="BK237" s="204" t="str">
        <f t="shared" si="129"/>
        <v>Macrolides</v>
      </c>
      <c r="BL237" s="204" t="str">
        <f t="shared" si="130"/>
        <v/>
      </c>
      <c r="BM237" s="97" t="str">
        <f t="shared" si="131"/>
        <v/>
      </c>
      <c r="BN237" s="78"/>
      <c r="BO237" s="78"/>
      <c r="BP237" s="77" t="str">
        <f ca="1"/>
        <v>ERYTHROVET</v>
      </c>
      <c r="BQ237" s="79" t="e">
        <f ca="1"/>
        <v>#N/A</v>
      </c>
      <c r="BR237" s="102"/>
      <c r="BS237" s="8"/>
      <c r="BT237" s="8"/>
      <c r="BU237" s="8"/>
      <c r="BV237" s="8"/>
      <c r="BW237" s="8"/>
      <c r="BX237" s="8"/>
      <c r="BY237" s="8"/>
      <c r="BZ237" s="8"/>
      <c r="CA237" s="8"/>
      <c r="CB237" s="8"/>
      <c r="CC237" s="8"/>
      <c r="CD237" s="8"/>
      <c r="CE237" s="8"/>
      <c r="CF237" s="8"/>
      <c r="CG237" s="8"/>
      <c r="CH237" s="8"/>
      <c r="CI237" s="8"/>
      <c r="CJ237" s="8"/>
      <c r="CK237" s="8"/>
      <c r="CL237" s="8"/>
      <c r="CM237" s="8"/>
      <c r="CN237" s="8"/>
      <c r="CO237" s="97"/>
      <c r="CQ237" s="56"/>
      <c r="CR237" s="8"/>
      <c r="CS237" s="8"/>
      <c r="CT237" s="8"/>
      <c r="CU237" s="8"/>
      <c r="CV237" s="8"/>
      <c r="CW237" s="8"/>
      <c r="CX237" s="8"/>
      <c r="CY237" s="102" t="str">
        <f t="shared" si="132"/>
        <v/>
      </c>
      <c r="CZ237" s="56" t="str">
        <f t="shared" si="133"/>
        <v>ERYTHROVET</v>
      </c>
      <c r="DA237" s="204" t="e">
        <f>IF(IF(DI$2="Catégorie",IF(DI$3="Toutes",SUMIFS('Étape 1 - à remplir'!$F$31:$F$400,'Étape 1 - à remplir'!$E$31:$E$400,MASQ2!CZ237,'Étape 1 - à remplir'!$G$31:$G$400,"kg"),SUMIFS('Étape 1 - à remplir'!$F$31:$F$400,'Étape 1 - à remplir'!$E$31:$E$400,MASQ2!CZ237,'Étape 1 - à remplir'!$C$31:$C$400,DI$3)),IF(DI$2="Âge",IF(DI$3="Tous",SUMIFS('Étape 1 - à remplir'!$F$31:$F$400,'Étape 1 - à remplir'!$E$31:$E$400,MASQ2!CZ237,'Étape 1 - à remplir'!$G$31:$G$400,"kg"),SUMIFS('Étape 1 - à remplir'!$F$31:$F$400,'Étape 1 - à remplir'!$E$31:$E$400,MASQ2!CZ237,'Étape 1 - à remplir'!$P$31:$P$400,DI$3,'Étape 1 - à remplir'!$G$31:$G$400,"kg")),IF(DI$2="Atelier",IF(DI$3="Tous",SUMIFS('Étape 1 - à remplir'!$F$31:$F$400,'Étape 1 - à remplir'!$E$31:$E$400,MASQ2!CZ237,'Étape 1 - à remplir'!$G$31:$G$400,"kg"),SUMIFS('Étape 1 - à remplir'!$F$31:$F$400,'Étape 1 - à remplir'!$E$31:$E$400,MASQ2!CZ237,'Étape 1 - à remplir'!$O$31:$O$400,DI$3,'Étape 1 - à remplir'!$G$31:$G$400,"kg")),IF(DI$2="Espèce",IF(DI$3="Tous",SUMIFS('Étape 1 - à remplir'!$F$31:$F$400,'Étape 1 - à remplir'!$E$31:$E$400,MASQ2!CZ237,'Étape 1 - à remplir'!$G$31:$G$400,"kg"),SUMIFS('Étape 1 - à remplir'!$F$31:$F$400,'Étape 1 - à remplir'!$E$31:$E$400,MASQ2!CZ237,'Étape 1 - à remplir'!$N$31:$N$400,DI$3,'Étape 1 - à remplir'!$G$31:$G$400,"kg"))))))=0,NA(),IF(DI$2="Catégorie",IF(DI$3="Toutes",SUMIFS('Étape 1 - à remplir'!$F$31:$F$400,'Étape 1 - à remplir'!$E$31:$E$400,MASQ2!CZ237,'Étape 1 - à remplir'!$G$31:$G$400,"kg"),SUMIFS('Étape 1 - à remplir'!$F$31:$F$400,'Étape 1 - à remplir'!$E$31:$E$400,MASQ2!CZ237,'Étape 1 - à remplir'!$C$31:$C$400,DI$3)),IF(DI$2="Âge",IF(DI$3="Tous",SUMIFS('Étape 1 - à remplir'!$F$31:$F$400,'Étape 1 - à remplir'!$E$31:$E$400,MASQ2!CZ237,'Étape 1 - à remplir'!$G$31:$G$400,"kg"),SUMIFS('Étape 1 - à remplir'!$F$31:$F$400,'Étape 1 - à remplir'!$E$31:$E$400,MASQ2!CZ237,'Étape 1 - à remplir'!$P$31:$P$400,DI$3,'Étape 1 - à remplir'!$G$31:$G$400,"kg")),IF(DI$2="Atelier",IF(DI$3="Tous",SUMIFS('Étape 1 - à remplir'!$F$31:$F$400,'Étape 1 - à remplir'!$E$31:$E$400,MASQ2!CZ237,'Étape 1 - à remplir'!$G$31:$G$400,"kg"),SUMIFS('Étape 1 - à remplir'!$F$31:$F$400,'Étape 1 - à remplir'!$E$31:$E$400,MASQ2!CZ237,'Étape 1 - à remplir'!$O$31:$O$400,DI$3,'Étape 1 - à remplir'!$G$31:$G$400,"kg")),IF(DI$2="Espèce",IF(DI$3="Tous",SUMIFS('Étape 1 - à remplir'!$F$31:$F$400,'Étape 1 - à remplir'!$E$31:$E$400,MASQ2!CZ237,'Étape 1 - à remplir'!$G$31:$G$400,"kg"),SUMIFS('Étape 1 - à remplir'!$F$31:$F$400,'Étape 1 - à remplir'!$E$31:$E$400,MASQ2!CZ237,'Étape 1 - à remplir'!$N$31:$N$400,DI$3,'Étape 1 - à remplir'!$G$31:$G$400,"kg")))))))</f>
        <v>#N/A</v>
      </c>
      <c r="DB237" s="104">
        <f t="shared" si="141"/>
        <v>0</v>
      </c>
      <c r="DC237" s="204" t="str">
        <f t="shared" si="134"/>
        <v>Erythromycine</v>
      </c>
      <c r="DD237" s="204" t="str">
        <f t="shared" si="135"/>
        <v/>
      </c>
      <c r="DE237" s="204" t="str">
        <f t="shared" si="136"/>
        <v/>
      </c>
      <c r="DF237" s="204" t="str">
        <f t="shared" si="137"/>
        <v>Macrolides</v>
      </c>
      <c r="DG237" s="204" t="str">
        <f t="shared" si="138"/>
        <v/>
      </c>
      <c r="DH237" s="97" t="str">
        <f t="shared" si="139"/>
        <v/>
      </c>
      <c r="DI237" s="78"/>
      <c r="DJ237" s="78"/>
      <c r="DK237" s="77" t="str">
        <f ca="1"/>
        <v>ERYTHROVET</v>
      </c>
      <c r="DL237" s="79" t="e">
        <f ca="1"/>
        <v>#N/A</v>
      </c>
      <c r="DM237" s="102"/>
      <c r="DN237" s="8"/>
      <c r="DO237" s="8"/>
      <c r="DP237" s="8"/>
      <c r="DQ237" s="8"/>
      <c r="DR237" s="8"/>
      <c r="DS237" s="8"/>
      <c r="DT237" s="8"/>
      <c r="DU237" s="8"/>
      <c r="DV237" s="8"/>
      <c r="DW237" s="8"/>
      <c r="DX237" s="8"/>
      <c r="DY237" s="8"/>
      <c r="DZ237" s="8"/>
      <c r="EA237" s="8"/>
      <c r="EB237" s="8"/>
      <c r="EC237" s="8"/>
      <c r="ED237" s="8"/>
      <c r="EE237" s="8"/>
      <c r="EF237" s="8"/>
      <c r="EG237" s="8"/>
      <c r="EH237" s="8"/>
      <c r="EI237" s="8"/>
      <c r="EJ237" s="97"/>
    </row>
    <row r="238" spans="1:140" x14ac:dyDescent="0.25">
      <c r="A238" s="56"/>
      <c r="B238" s="8"/>
      <c r="C238" s="8"/>
      <c r="D238" s="8"/>
      <c r="E238" s="8"/>
      <c r="F238" s="8"/>
      <c r="G238" s="8"/>
      <c r="H238" s="8"/>
      <c r="I238" s="102" t="str">
        <f>INDEX(Données_ATB!BE:BV,MATCH(MASQ2!J238,Données_ATB!BE:BE,0),18)</f>
        <v>x</v>
      </c>
      <c r="J238" s="77" t="str">
        <f>Données_ATB!BE237</f>
        <v>EUROFLOX 25 MG/ML SOLUTION BUVABLE VEAUX</v>
      </c>
      <c r="K238" s="204" t="e">
        <f>IF(IF(S$2="Catégorie",IF(S$3="Toutes",SUMIFS('Étape 1 - à remplir'!$F$31:$F$400,'Étape 1 - à remplir'!$E$31:$E$400,MASQ2!J238,'Étape 1 - à remplir'!$G$31:$G$400,"animaux"),SUMIFS('Étape 1 - à remplir'!$F$31:$F$400,'Étape 1 - à remplir'!$E$31:$E$400,MASQ2!J238,'Étape 1 - à remplir'!$C$31:$C$400,S$3)),IF(S$2="Âge",IF(S$3="Tous",SUMIFS('Étape 1 - à remplir'!$F$31:$F$400,'Étape 1 - à remplir'!$E$31:$E$400,MASQ2!J238,'Étape 1 - à remplir'!$G$31:$G$400,"animaux"),SUMIFS('Étape 1 - à remplir'!$F$31:$F$400,'Étape 1 - à remplir'!$E$31:$E$400,MASQ2!J238,'Étape 1 - à remplir'!$P$31:$P$400,S$3)),IF(S$2="Atelier",IF(S$3="Tous",SUMIFS('Étape 1 - à remplir'!$F$31:$F$400,'Étape 1 - à remplir'!$E$31:$E$400,MASQ2!J238,'Étape 1 - à remplir'!$G$31:$G$400,"animaux"),SUMIFS('Étape 1 - à remplir'!$F$31:$F$400,'Étape 1 - à remplir'!$E$31:$E$400,MASQ2!J238,'Étape 1 - à remplir'!$O$31:$O$400,S$3)),IF(S$2="Espèce",IF(S$3="Tous",SUMIFS('Étape 1 - à remplir'!$F$31:$F$400,'Étape 1 - à remplir'!$E$31:$E$400,MASQ2!J238,'Étape 1 - à remplir'!$G$31:$G$400,"animaux"),SUMIFS('Étape 1 - à remplir'!$F$31:$F$400,'Étape 1 - à remplir'!$E$31:$E$400,MASQ2!J238,'Étape 1 - à remplir'!$N$31:$N$400,S$3))))))=0,NA(),IF(S$2="Catégorie",IF(S$3="Toutes",SUMIFS('Étape 1 - à remplir'!$F$31:$F$400,'Étape 1 - à remplir'!$E$31:$E$400,MASQ2!J238,'Étape 1 - à remplir'!$G$31:$G$400,"animaux"),SUMIFS('Étape 1 - à remplir'!$F$31:$F$400,'Étape 1 - à remplir'!$E$31:$E$400,MASQ2!J238,'Étape 1 - à remplir'!$C$31:$C$400,S$3)),IF(S$2="Âge",IF(S$3="Tous",SUMIFS('Étape 1 - à remplir'!$F$31:$F$400,'Étape 1 - à remplir'!$E$31:$E$400,MASQ2!J238,'Étape 1 - à remplir'!$G$31:$G$400,"animaux"),SUMIFS('Étape 1 - à remplir'!$F$31:$F$400,'Étape 1 - à remplir'!$E$31:$E$400,MASQ2!J238,'Étape 1 - à remplir'!$P$31:$P$400,S$3)),IF(S$2="Atelier",IF(S$3="Tous",SUMIFS('Étape 1 - à remplir'!$F$31:$F$400,'Étape 1 - à remplir'!$E$31:$E$400,MASQ2!J238,'Étape 1 - à remplir'!$G$31:$G$400,"animaux"),SUMIFS('Étape 1 - à remplir'!$F$31:$F$400,'Étape 1 - à remplir'!$E$31:$E$400,MASQ2!J238,'Étape 1 - à remplir'!$O$31:$O$400,S$3)),IF(S$2="Espèce",IF(S$3="Tous",SUMIFS('Étape 1 - à remplir'!$F$31:$F$400,'Étape 1 - à remplir'!$E$31:$E$400,MASQ2!J238,'Étape 1 - à remplir'!$G$31:$G$400,"animaux"),SUMIFS('Étape 1 - à remplir'!$F$31:$F$400,'Étape 1 - à remplir'!$E$31:$E$400,MASQ2!J238,'Étape 1 - à remplir'!$N$31:$N$400,S$3)))))))</f>
        <v>#N/A</v>
      </c>
      <c r="L238" s="97">
        <f t="shared" si="142"/>
        <v>0</v>
      </c>
      <c r="M238" s="56" t="str">
        <f>Données_ATB!BN237</f>
        <v>Enrofloxacine</v>
      </c>
      <c r="N238" s="204" t="str">
        <f>Données_ATB!BO237</f>
        <v/>
      </c>
      <c r="O238" s="97" t="str">
        <f>Données_ATB!BP237</f>
        <v/>
      </c>
      <c r="P238" s="77" t="str">
        <f>Données_ATB!BR237</f>
        <v>Fluoroquinolones</v>
      </c>
      <c r="Q238" s="78" t="str">
        <f>Données_ATB!BS237</f>
        <v/>
      </c>
      <c r="R238" s="79" t="str">
        <f>Données_ATB!BT237</f>
        <v/>
      </c>
      <c r="S238" s="78"/>
      <c r="T238" s="78"/>
      <c r="U238" s="77" t="str">
        <f ca="1"/>
        <v>EUROFLOX 25 MG/ML SOLUTION BUVABLE VEAUX</v>
      </c>
      <c r="V238" s="79" t="e">
        <f ca="1"/>
        <v>#N/A</v>
      </c>
      <c r="W238" s="102"/>
      <c r="X238" s="8"/>
      <c r="Y238" s="8"/>
      <c r="Z238" s="8"/>
      <c r="AA238" s="8"/>
      <c r="AB238" s="102"/>
      <c r="AC238" s="8"/>
      <c r="AD238" s="8"/>
      <c r="AE238" s="8"/>
      <c r="AF238" s="8"/>
      <c r="AG238" s="8"/>
      <c r="AH238" s="8"/>
      <c r="AI238" s="8"/>
      <c r="AJ238" s="8"/>
      <c r="AK238" s="8"/>
      <c r="AL238" s="8"/>
      <c r="AM238" s="8"/>
      <c r="AN238" s="8"/>
      <c r="AO238" s="8"/>
      <c r="AP238" s="8"/>
      <c r="AQ238" s="8"/>
      <c r="AR238" s="8"/>
      <c r="AS238" s="8"/>
      <c r="AT238" s="97"/>
      <c r="AV238" s="56"/>
      <c r="AW238" s="8"/>
      <c r="AX238" s="8"/>
      <c r="AY238" s="8"/>
      <c r="AZ238" s="8"/>
      <c r="BA238" s="8"/>
      <c r="BB238" s="8"/>
      <c r="BC238" s="8"/>
      <c r="BD238" s="102" t="str">
        <f t="shared" si="124"/>
        <v>x</v>
      </c>
      <c r="BE238" s="56" t="str">
        <f t="shared" si="125"/>
        <v>EUROFLOX 25 MG/ML SOLUTION BUVABLE VEAUX</v>
      </c>
      <c r="BF238" s="204" t="e">
        <f>IF(IF(BN$2="Catégorie",IF(BN$3="Toutes",SUMIFS('Étape 1 - à remplir'!$F$31:$F$400,'Étape 1 - à remplir'!$E$31:$E$400,MASQ2!BE238,'Étape 1 - à remplir'!$G$31:$G$400,"lots"),SUMIFS('Étape 1 - à remplir'!$F$31:$F$400,'Étape 1 - à remplir'!$E$31:$E$400,MASQ2!BE238,'Étape 1 - à remplir'!$C$31:$C$400,BN$3)),IF(BN$2="Âge",IF(BN$3="Tous",SUMIFS('Étape 1 - à remplir'!$F$31:$F$400,'Étape 1 - à remplir'!$E$31:$E$400,MASQ2!BE238,'Étape 1 - à remplir'!$G$31:$G$400,"lots"),SUMIFS('Étape 1 - à remplir'!$F$31:$F$400,'Étape 1 - à remplir'!$E$31:$E$400,MASQ2!BE238,'Étape 1 - à remplir'!$P$31:$P$400,BN$3,'Étape 1 - à remplir'!$G$31:$G$400,"lots")),IF(BN$2="Atelier",IF(BN$3="Tous",SUMIFS('Étape 1 - à remplir'!$F$31:$F$400,'Étape 1 - à remplir'!$E$31:$E$400,MASQ2!BE238,'Étape 1 - à remplir'!$G$31:$G$400,"lots"),SUMIFS('Étape 1 - à remplir'!$F$31:$F$400,'Étape 1 - à remplir'!$E$31:$E$400,MASQ2!BE238,'Étape 1 - à remplir'!$O$31:$O$400,BN$3,'Étape 1 - à remplir'!$G$31:$G$400,"lots")),IF(BN$2="Espèce",IF(BN$3="Tous",SUMIFS('Étape 1 - à remplir'!$F$31:$F$400,'Étape 1 - à remplir'!$E$31:$E$400,MASQ2!BE238,'Étape 1 - à remplir'!$G$31:$G$400,"lots"),SUMIFS('Étape 1 - à remplir'!$F$31:$F$400,'Étape 1 - à remplir'!$E$31:$E$400,MASQ2!BE238,'Étape 1 - à remplir'!$N$31:$N$400,BN$3,'Étape 1 - à remplir'!$G$31:$G$400,"lots"))))))=0,NA(),IF(BN$2="Catégorie",IF(BN$3="Toutes",SUMIFS('Étape 1 - à remplir'!$F$31:$F$400,'Étape 1 - à remplir'!$E$31:$E$400,MASQ2!BE238,'Étape 1 - à remplir'!$G$31:$G$400,"lots"),SUMIFS('Étape 1 - à remplir'!$F$31:$F$400,'Étape 1 - à remplir'!$E$31:$E$400,MASQ2!BE238,'Étape 1 - à remplir'!$C$31:$C$400,BN$3)),IF(BN$2="Âge",IF(BN$3="Tous",SUMIFS('Étape 1 - à remplir'!$F$31:$F$400,'Étape 1 - à remplir'!$E$31:$E$400,MASQ2!BE238,'Étape 1 - à remplir'!$G$31:$G$400,"lots"),SUMIFS('Étape 1 - à remplir'!$F$31:$F$400,'Étape 1 - à remplir'!$E$31:$E$400,MASQ2!BE238,'Étape 1 - à remplir'!$P$31:$P$400,BN$3,'Étape 1 - à remplir'!$G$31:$G$400,"lots")),IF(BN$2="Atelier",IF(BN$3="Tous",SUMIFS('Étape 1 - à remplir'!$F$31:$F$400,'Étape 1 - à remplir'!$E$31:$E$400,MASQ2!BE238,'Étape 1 - à remplir'!$G$31:$G$400,"lots"),SUMIFS('Étape 1 - à remplir'!$F$31:$F$400,'Étape 1 - à remplir'!$E$31:$E$400,MASQ2!BE238,'Étape 1 - à remplir'!$O$31:$O$400,BN$3,'Étape 1 - à remplir'!$G$31:$G$400,"lots")),IF(BN$2="Espèce",IF(BN$3="Tous",SUMIFS('Étape 1 - à remplir'!$F$31:$F$400,'Étape 1 - à remplir'!$E$31:$E$400,MASQ2!BE238,'Étape 1 - à remplir'!$G$31:$G$400,"lots"),SUMIFS('Étape 1 - à remplir'!$F$31:$F$400,'Étape 1 - à remplir'!$E$31:$E$400,MASQ2!BE238,'Étape 1 - à remplir'!$N$31:$N$400,BN$3,'Étape 1 - à remplir'!$G$31:$G$400,"lots")))))))</f>
        <v>#N/A</v>
      </c>
      <c r="BG238" s="204">
        <f t="shared" si="140"/>
        <v>0</v>
      </c>
      <c r="BH238" s="204" t="str">
        <f t="shared" si="126"/>
        <v>Enrofloxacine</v>
      </c>
      <c r="BI238" s="204" t="str">
        <f t="shared" si="127"/>
        <v/>
      </c>
      <c r="BJ238" s="204" t="str">
        <f t="shared" si="128"/>
        <v/>
      </c>
      <c r="BK238" s="204" t="str">
        <f t="shared" si="129"/>
        <v>Fluoroquinolones</v>
      </c>
      <c r="BL238" s="204" t="str">
        <f t="shared" si="130"/>
        <v/>
      </c>
      <c r="BM238" s="97" t="str">
        <f t="shared" si="131"/>
        <v/>
      </c>
      <c r="BN238" s="78"/>
      <c r="BO238" s="78"/>
      <c r="BP238" s="77" t="str">
        <f ca="1"/>
        <v>EUROFLOX 25 MG/ML SOLUTION BUVABLE VEAUX</v>
      </c>
      <c r="BQ238" s="79" t="e">
        <f ca="1"/>
        <v>#N/A</v>
      </c>
      <c r="BR238" s="102"/>
      <c r="BS238" s="8"/>
      <c r="BT238" s="8"/>
      <c r="BU238" s="8"/>
      <c r="BV238" s="8"/>
      <c r="BW238" s="8"/>
      <c r="BX238" s="8"/>
      <c r="BY238" s="8"/>
      <c r="BZ238" s="8"/>
      <c r="CA238" s="8"/>
      <c r="CB238" s="8"/>
      <c r="CC238" s="8"/>
      <c r="CD238" s="8"/>
      <c r="CE238" s="8"/>
      <c r="CF238" s="8"/>
      <c r="CG238" s="8"/>
      <c r="CH238" s="8"/>
      <c r="CI238" s="8"/>
      <c r="CJ238" s="8"/>
      <c r="CK238" s="8"/>
      <c r="CL238" s="8"/>
      <c r="CM238" s="8"/>
      <c r="CN238" s="8"/>
      <c r="CO238" s="97"/>
      <c r="CQ238" s="56"/>
      <c r="CR238" s="8"/>
      <c r="CS238" s="8"/>
      <c r="CT238" s="8"/>
      <c r="CU238" s="8"/>
      <c r="CV238" s="8"/>
      <c r="CW238" s="8"/>
      <c r="CX238" s="8"/>
      <c r="CY238" s="102" t="str">
        <f t="shared" si="132"/>
        <v>x</v>
      </c>
      <c r="CZ238" s="56" t="str">
        <f t="shared" si="133"/>
        <v>EUROFLOX 25 MG/ML SOLUTION BUVABLE VEAUX</v>
      </c>
      <c r="DA238" s="204" t="e">
        <f>IF(IF(DI$2="Catégorie",IF(DI$3="Toutes",SUMIFS('Étape 1 - à remplir'!$F$31:$F$400,'Étape 1 - à remplir'!$E$31:$E$400,MASQ2!CZ238,'Étape 1 - à remplir'!$G$31:$G$400,"kg"),SUMIFS('Étape 1 - à remplir'!$F$31:$F$400,'Étape 1 - à remplir'!$E$31:$E$400,MASQ2!CZ238,'Étape 1 - à remplir'!$C$31:$C$400,DI$3)),IF(DI$2="Âge",IF(DI$3="Tous",SUMIFS('Étape 1 - à remplir'!$F$31:$F$400,'Étape 1 - à remplir'!$E$31:$E$400,MASQ2!CZ238,'Étape 1 - à remplir'!$G$31:$G$400,"kg"),SUMIFS('Étape 1 - à remplir'!$F$31:$F$400,'Étape 1 - à remplir'!$E$31:$E$400,MASQ2!CZ238,'Étape 1 - à remplir'!$P$31:$P$400,DI$3,'Étape 1 - à remplir'!$G$31:$G$400,"kg")),IF(DI$2="Atelier",IF(DI$3="Tous",SUMIFS('Étape 1 - à remplir'!$F$31:$F$400,'Étape 1 - à remplir'!$E$31:$E$400,MASQ2!CZ238,'Étape 1 - à remplir'!$G$31:$G$400,"kg"),SUMIFS('Étape 1 - à remplir'!$F$31:$F$400,'Étape 1 - à remplir'!$E$31:$E$400,MASQ2!CZ238,'Étape 1 - à remplir'!$O$31:$O$400,DI$3,'Étape 1 - à remplir'!$G$31:$G$400,"kg")),IF(DI$2="Espèce",IF(DI$3="Tous",SUMIFS('Étape 1 - à remplir'!$F$31:$F$400,'Étape 1 - à remplir'!$E$31:$E$400,MASQ2!CZ238,'Étape 1 - à remplir'!$G$31:$G$400,"kg"),SUMIFS('Étape 1 - à remplir'!$F$31:$F$400,'Étape 1 - à remplir'!$E$31:$E$400,MASQ2!CZ238,'Étape 1 - à remplir'!$N$31:$N$400,DI$3,'Étape 1 - à remplir'!$G$31:$G$400,"kg"))))))=0,NA(),IF(DI$2="Catégorie",IF(DI$3="Toutes",SUMIFS('Étape 1 - à remplir'!$F$31:$F$400,'Étape 1 - à remplir'!$E$31:$E$400,MASQ2!CZ238,'Étape 1 - à remplir'!$G$31:$G$400,"kg"),SUMIFS('Étape 1 - à remplir'!$F$31:$F$400,'Étape 1 - à remplir'!$E$31:$E$400,MASQ2!CZ238,'Étape 1 - à remplir'!$C$31:$C$400,DI$3)),IF(DI$2="Âge",IF(DI$3="Tous",SUMIFS('Étape 1 - à remplir'!$F$31:$F$400,'Étape 1 - à remplir'!$E$31:$E$400,MASQ2!CZ238,'Étape 1 - à remplir'!$G$31:$G$400,"kg"),SUMIFS('Étape 1 - à remplir'!$F$31:$F$400,'Étape 1 - à remplir'!$E$31:$E$400,MASQ2!CZ238,'Étape 1 - à remplir'!$P$31:$P$400,DI$3,'Étape 1 - à remplir'!$G$31:$G$400,"kg")),IF(DI$2="Atelier",IF(DI$3="Tous",SUMIFS('Étape 1 - à remplir'!$F$31:$F$400,'Étape 1 - à remplir'!$E$31:$E$400,MASQ2!CZ238,'Étape 1 - à remplir'!$G$31:$G$400,"kg"),SUMIFS('Étape 1 - à remplir'!$F$31:$F$400,'Étape 1 - à remplir'!$E$31:$E$400,MASQ2!CZ238,'Étape 1 - à remplir'!$O$31:$O$400,DI$3,'Étape 1 - à remplir'!$G$31:$G$400,"kg")),IF(DI$2="Espèce",IF(DI$3="Tous",SUMIFS('Étape 1 - à remplir'!$F$31:$F$400,'Étape 1 - à remplir'!$E$31:$E$400,MASQ2!CZ238,'Étape 1 - à remplir'!$G$31:$G$400,"kg"),SUMIFS('Étape 1 - à remplir'!$F$31:$F$400,'Étape 1 - à remplir'!$E$31:$E$400,MASQ2!CZ238,'Étape 1 - à remplir'!$N$31:$N$400,DI$3,'Étape 1 - à remplir'!$G$31:$G$400,"kg")))))))</f>
        <v>#N/A</v>
      </c>
      <c r="DB238" s="104">
        <f t="shared" si="141"/>
        <v>0</v>
      </c>
      <c r="DC238" s="204" t="str">
        <f t="shared" si="134"/>
        <v>Enrofloxacine</v>
      </c>
      <c r="DD238" s="204" t="str">
        <f t="shared" si="135"/>
        <v/>
      </c>
      <c r="DE238" s="204" t="str">
        <f t="shared" si="136"/>
        <v/>
      </c>
      <c r="DF238" s="204" t="str">
        <f t="shared" si="137"/>
        <v>Fluoroquinolones</v>
      </c>
      <c r="DG238" s="204" t="str">
        <f t="shared" si="138"/>
        <v/>
      </c>
      <c r="DH238" s="97" t="str">
        <f t="shared" si="139"/>
        <v/>
      </c>
      <c r="DI238" s="78"/>
      <c r="DJ238" s="78"/>
      <c r="DK238" s="77" t="str">
        <f ca="1"/>
        <v>EUROFLOX 25 MG/ML SOLUTION BUVABLE VEAUX</v>
      </c>
      <c r="DL238" s="79" t="e">
        <f ca="1"/>
        <v>#N/A</v>
      </c>
      <c r="DM238" s="102"/>
      <c r="DN238" s="8"/>
      <c r="DO238" s="8"/>
      <c r="DP238" s="8"/>
      <c r="DQ238" s="8"/>
      <c r="DR238" s="8"/>
      <c r="DS238" s="8"/>
      <c r="DT238" s="8"/>
      <c r="DU238" s="8"/>
      <c r="DV238" s="8"/>
      <c r="DW238" s="8"/>
      <c r="DX238" s="8"/>
      <c r="DY238" s="8"/>
      <c r="DZ238" s="8"/>
      <c r="EA238" s="8"/>
      <c r="EB238" s="8"/>
      <c r="EC238" s="8"/>
      <c r="ED238" s="8"/>
      <c r="EE238" s="8"/>
      <c r="EF238" s="8"/>
      <c r="EG238" s="8"/>
      <c r="EH238" s="8"/>
      <c r="EI238" s="8"/>
      <c r="EJ238" s="97"/>
    </row>
    <row r="239" spans="1:140" x14ac:dyDescent="0.25">
      <c r="A239" s="56"/>
      <c r="B239" s="8"/>
      <c r="C239" s="8"/>
      <c r="D239" s="8"/>
      <c r="E239" s="8"/>
      <c r="F239" s="8"/>
      <c r="G239" s="8"/>
      <c r="H239" s="8"/>
      <c r="I239" s="102" t="str">
        <f>INDEX(Données_ATB!BE:BV,MATCH(MASQ2!J239,Données_ATB!BE:BE,0),18)</f>
        <v>x</v>
      </c>
      <c r="J239" s="77" t="str">
        <f>Données_ATB!BE238</f>
        <v>EXCENEL 1 G</v>
      </c>
      <c r="K239" s="204" t="e">
        <f>IF(IF(S$2="Catégorie",IF(S$3="Toutes",SUMIFS('Étape 1 - à remplir'!$F$31:$F$400,'Étape 1 - à remplir'!$E$31:$E$400,MASQ2!J239,'Étape 1 - à remplir'!$G$31:$G$400,"animaux"),SUMIFS('Étape 1 - à remplir'!$F$31:$F$400,'Étape 1 - à remplir'!$E$31:$E$400,MASQ2!J239,'Étape 1 - à remplir'!$C$31:$C$400,S$3)),IF(S$2="Âge",IF(S$3="Tous",SUMIFS('Étape 1 - à remplir'!$F$31:$F$400,'Étape 1 - à remplir'!$E$31:$E$400,MASQ2!J239,'Étape 1 - à remplir'!$G$31:$G$400,"animaux"),SUMIFS('Étape 1 - à remplir'!$F$31:$F$400,'Étape 1 - à remplir'!$E$31:$E$400,MASQ2!J239,'Étape 1 - à remplir'!$P$31:$P$400,S$3)),IF(S$2="Atelier",IF(S$3="Tous",SUMIFS('Étape 1 - à remplir'!$F$31:$F$400,'Étape 1 - à remplir'!$E$31:$E$400,MASQ2!J239,'Étape 1 - à remplir'!$G$31:$G$400,"animaux"),SUMIFS('Étape 1 - à remplir'!$F$31:$F$400,'Étape 1 - à remplir'!$E$31:$E$400,MASQ2!J239,'Étape 1 - à remplir'!$O$31:$O$400,S$3)),IF(S$2="Espèce",IF(S$3="Tous",SUMIFS('Étape 1 - à remplir'!$F$31:$F$400,'Étape 1 - à remplir'!$E$31:$E$400,MASQ2!J239,'Étape 1 - à remplir'!$G$31:$G$400,"animaux"),SUMIFS('Étape 1 - à remplir'!$F$31:$F$400,'Étape 1 - à remplir'!$E$31:$E$400,MASQ2!J239,'Étape 1 - à remplir'!$N$31:$N$400,S$3))))))=0,NA(),IF(S$2="Catégorie",IF(S$3="Toutes",SUMIFS('Étape 1 - à remplir'!$F$31:$F$400,'Étape 1 - à remplir'!$E$31:$E$400,MASQ2!J239,'Étape 1 - à remplir'!$G$31:$G$400,"animaux"),SUMIFS('Étape 1 - à remplir'!$F$31:$F$400,'Étape 1 - à remplir'!$E$31:$E$400,MASQ2!J239,'Étape 1 - à remplir'!$C$31:$C$400,S$3)),IF(S$2="Âge",IF(S$3="Tous",SUMIFS('Étape 1 - à remplir'!$F$31:$F$400,'Étape 1 - à remplir'!$E$31:$E$400,MASQ2!J239,'Étape 1 - à remplir'!$G$31:$G$400,"animaux"),SUMIFS('Étape 1 - à remplir'!$F$31:$F$400,'Étape 1 - à remplir'!$E$31:$E$400,MASQ2!J239,'Étape 1 - à remplir'!$P$31:$P$400,S$3)),IF(S$2="Atelier",IF(S$3="Tous",SUMIFS('Étape 1 - à remplir'!$F$31:$F$400,'Étape 1 - à remplir'!$E$31:$E$400,MASQ2!J239,'Étape 1 - à remplir'!$G$31:$G$400,"animaux"),SUMIFS('Étape 1 - à remplir'!$F$31:$F$400,'Étape 1 - à remplir'!$E$31:$E$400,MASQ2!J239,'Étape 1 - à remplir'!$O$31:$O$400,S$3)),IF(S$2="Espèce",IF(S$3="Tous",SUMIFS('Étape 1 - à remplir'!$F$31:$F$400,'Étape 1 - à remplir'!$E$31:$E$400,MASQ2!J239,'Étape 1 - à remplir'!$G$31:$G$400,"animaux"),SUMIFS('Étape 1 - à remplir'!$F$31:$F$400,'Étape 1 - à remplir'!$E$31:$E$400,MASQ2!J239,'Étape 1 - à remplir'!$N$31:$N$400,S$3)))))))</f>
        <v>#N/A</v>
      </c>
      <c r="L239" s="97">
        <f t="shared" si="142"/>
        <v>0</v>
      </c>
      <c r="M239" s="56" t="str">
        <f>Données_ATB!BN238</f>
        <v>Ceftiofur</v>
      </c>
      <c r="N239" s="204" t="str">
        <f>Données_ATB!BO238</f>
        <v/>
      </c>
      <c r="O239" s="97" t="str">
        <f>Données_ATB!BP238</f>
        <v/>
      </c>
      <c r="P239" s="77" t="str">
        <f>Données_ATB!BR238</f>
        <v>Cephalosporines 3&amp;4G</v>
      </c>
      <c r="Q239" s="78" t="str">
        <f>Données_ATB!BS238</f>
        <v/>
      </c>
      <c r="R239" s="79" t="str">
        <f>Données_ATB!BT238</f>
        <v/>
      </c>
      <c r="S239" s="78"/>
      <c r="T239" s="78"/>
      <c r="U239" s="77" t="str">
        <f ca="1"/>
        <v>EXCENEL 1 G</v>
      </c>
      <c r="V239" s="79" t="e">
        <f ca="1"/>
        <v>#N/A</v>
      </c>
      <c r="W239" s="102"/>
      <c r="X239" s="8"/>
      <c r="Y239" s="8"/>
      <c r="Z239" s="8"/>
      <c r="AA239" s="8"/>
      <c r="AB239" s="102"/>
      <c r="AC239" s="8"/>
      <c r="AD239" s="8"/>
      <c r="AE239" s="8"/>
      <c r="AF239" s="8"/>
      <c r="AG239" s="8"/>
      <c r="AH239" s="8"/>
      <c r="AI239" s="8"/>
      <c r="AJ239" s="8"/>
      <c r="AK239" s="8"/>
      <c r="AL239" s="8"/>
      <c r="AM239" s="8"/>
      <c r="AN239" s="8"/>
      <c r="AO239" s="8"/>
      <c r="AP239" s="8"/>
      <c r="AQ239" s="8"/>
      <c r="AR239" s="8"/>
      <c r="AS239" s="8"/>
      <c r="AT239" s="97"/>
      <c r="AV239" s="56"/>
      <c r="AW239" s="8"/>
      <c r="AX239" s="8"/>
      <c r="AY239" s="8"/>
      <c r="AZ239" s="8"/>
      <c r="BA239" s="8"/>
      <c r="BB239" s="8"/>
      <c r="BC239" s="8"/>
      <c r="BD239" s="102" t="str">
        <f t="shared" si="124"/>
        <v>x</v>
      </c>
      <c r="BE239" s="56" t="str">
        <f t="shared" si="125"/>
        <v>EXCENEL 1 G</v>
      </c>
      <c r="BF239" s="204" t="e">
        <f>IF(IF(BN$2="Catégorie",IF(BN$3="Toutes",SUMIFS('Étape 1 - à remplir'!$F$31:$F$400,'Étape 1 - à remplir'!$E$31:$E$400,MASQ2!BE239,'Étape 1 - à remplir'!$G$31:$G$400,"lots"),SUMIFS('Étape 1 - à remplir'!$F$31:$F$400,'Étape 1 - à remplir'!$E$31:$E$400,MASQ2!BE239,'Étape 1 - à remplir'!$C$31:$C$400,BN$3)),IF(BN$2="Âge",IF(BN$3="Tous",SUMIFS('Étape 1 - à remplir'!$F$31:$F$400,'Étape 1 - à remplir'!$E$31:$E$400,MASQ2!BE239,'Étape 1 - à remplir'!$G$31:$G$400,"lots"),SUMIFS('Étape 1 - à remplir'!$F$31:$F$400,'Étape 1 - à remplir'!$E$31:$E$400,MASQ2!BE239,'Étape 1 - à remplir'!$P$31:$P$400,BN$3,'Étape 1 - à remplir'!$G$31:$G$400,"lots")),IF(BN$2="Atelier",IF(BN$3="Tous",SUMIFS('Étape 1 - à remplir'!$F$31:$F$400,'Étape 1 - à remplir'!$E$31:$E$400,MASQ2!BE239,'Étape 1 - à remplir'!$G$31:$G$400,"lots"),SUMIFS('Étape 1 - à remplir'!$F$31:$F$400,'Étape 1 - à remplir'!$E$31:$E$400,MASQ2!BE239,'Étape 1 - à remplir'!$O$31:$O$400,BN$3,'Étape 1 - à remplir'!$G$31:$G$400,"lots")),IF(BN$2="Espèce",IF(BN$3="Tous",SUMIFS('Étape 1 - à remplir'!$F$31:$F$400,'Étape 1 - à remplir'!$E$31:$E$400,MASQ2!BE239,'Étape 1 - à remplir'!$G$31:$G$400,"lots"),SUMIFS('Étape 1 - à remplir'!$F$31:$F$400,'Étape 1 - à remplir'!$E$31:$E$400,MASQ2!BE239,'Étape 1 - à remplir'!$N$31:$N$400,BN$3,'Étape 1 - à remplir'!$G$31:$G$400,"lots"))))))=0,NA(),IF(BN$2="Catégorie",IF(BN$3="Toutes",SUMIFS('Étape 1 - à remplir'!$F$31:$F$400,'Étape 1 - à remplir'!$E$31:$E$400,MASQ2!BE239,'Étape 1 - à remplir'!$G$31:$G$400,"lots"),SUMIFS('Étape 1 - à remplir'!$F$31:$F$400,'Étape 1 - à remplir'!$E$31:$E$400,MASQ2!BE239,'Étape 1 - à remplir'!$C$31:$C$400,BN$3)),IF(BN$2="Âge",IF(BN$3="Tous",SUMIFS('Étape 1 - à remplir'!$F$31:$F$400,'Étape 1 - à remplir'!$E$31:$E$400,MASQ2!BE239,'Étape 1 - à remplir'!$G$31:$G$400,"lots"),SUMIFS('Étape 1 - à remplir'!$F$31:$F$400,'Étape 1 - à remplir'!$E$31:$E$400,MASQ2!BE239,'Étape 1 - à remplir'!$P$31:$P$400,BN$3,'Étape 1 - à remplir'!$G$31:$G$400,"lots")),IF(BN$2="Atelier",IF(BN$3="Tous",SUMIFS('Étape 1 - à remplir'!$F$31:$F$400,'Étape 1 - à remplir'!$E$31:$E$400,MASQ2!BE239,'Étape 1 - à remplir'!$G$31:$G$400,"lots"),SUMIFS('Étape 1 - à remplir'!$F$31:$F$400,'Étape 1 - à remplir'!$E$31:$E$400,MASQ2!BE239,'Étape 1 - à remplir'!$O$31:$O$400,BN$3,'Étape 1 - à remplir'!$G$31:$G$400,"lots")),IF(BN$2="Espèce",IF(BN$3="Tous",SUMIFS('Étape 1 - à remplir'!$F$31:$F$400,'Étape 1 - à remplir'!$E$31:$E$400,MASQ2!BE239,'Étape 1 - à remplir'!$G$31:$G$400,"lots"),SUMIFS('Étape 1 - à remplir'!$F$31:$F$400,'Étape 1 - à remplir'!$E$31:$E$400,MASQ2!BE239,'Étape 1 - à remplir'!$N$31:$N$400,BN$3,'Étape 1 - à remplir'!$G$31:$G$400,"lots")))))))</f>
        <v>#N/A</v>
      </c>
      <c r="BG239" s="204">
        <f t="shared" si="140"/>
        <v>0</v>
      </c>
      <c r="BH239" s="204" t="str">
        <f t="shared" si="126"/>
        <v>Ceftiofur</v>
      </c>
      <c r="BI239" s="204" t="str">
        <f t="shared" si="127"/>
        <v/>
      </c>
      <c r="BJ239" s="204" t="str">
        <f t="shared" si="128"/>
        <v/>
      </c>
      <c r="BK239" s="204" t="str">
        <f t="shared" si="129"/>
        <v>Cephalosporines 3&amp;4G</v>
      </c>
      <c r="BL239" s="204" t="str">
        <f t="shared" si="130"/>
        <v/>
      </c>
      <c r="BM239" s="97" t="str">
        <f t="shared" si="131"/>
        <v/>
      </c>
      <c r="BN239" s="78"/>
      <c r="BO239" s="78"/>
      <c r="BP239" s="77" t="str">
        <f ca="1"/>
        <v>EXCENEL 1 G</v>
      </c>
      <c r="BQ239" s="79" t="e">
        <f ca="1"/>
        <v>#N/A</v>
      </c>
      <c r="BR239" s="102"/>
      <c r="BS239" s="8"/>
      <c r="BT239" s="8"/>
      <c r="BU239" s="8"/>
      <c r="BV239" s="8"/>
      <c r="BW239" s="8"/>
      <c r="BX239" s="8"/>
      <c r="BY239" s="8"/>
      <c r="BZ239" s="8"/>
      <c r="CA239" s="8"/>
      <c r="CB239" s="8"/>
      <c r="CC239" s="8"/>
      <c r="CD239" s="8"/>
      <c r="CE239" s="8"/>
      <c r="CF239" s="8"/>
      <c r="CG239" s="8"/>
      <c r="CH239" s="8"/>
      <c r="CI239" s="8"/>
      <c r="CJ239" s="8"/>
      <c r="CK239" s="8"/>
      <c r="CL239" s="8"/>
      <c r="CM239" s="8"/>
      <c r="CN239" s="8"/>
      <c r="CO239" s="97"/>
      <c r="CQ239" s="56"/>
      <c r="CR239" s="8"/>
      <c r="CS239" s="8"/>
      <c r="CT239" s="8"/>
      <c r="CU239" s="8"/>
      <c r="CV239" s="8"/>
      <c r="CW239" s="8"/>
      <c r="CX239" s="8"/>
      <c r="CY239" s="102" t="str">
        <f t="shared" si="132"/>
        <v>x</v>
      </c>
      <c r="CZ239" s="56" t="str">
        <f t="shared" si="133"/>
        <v>EXCENEL 1 G</v>
      </c>
      <c r="DA239" s="204" t="e">
        <f>IF(IF(DI$2="Catégorie",IF(DI$3="Toutes",SUMIFS('Étape 1 - à remplir'!$F$31:$F$400,'Étape 1 - à remplir'!$E$31:$E$400,MASQ2!CZ239,'Étape 1 - à remplir'!$G$31:$G$400,"kg"),SUMIFS('Étape 1 - à remplir'!$F$31:$F$400,'Étape 1 - à remplir'!$E$31:$E$400,MASQ2!CZ239,'Étape 1 - à remplir'!$C$31:$C$400,DI$3)),IF(DI$2="Âge",IF(DI$3="Tous",SUMIFS('Étape 1 - à remplir'!$F$31:$F$400,'Étape 1 - à remplir'!$E$31:$E$400,MASQ2!CZ239,'Étape 1 - à remplir'!$G$31:$G$400,"kg"),SUMIFS('Étape 1 - à remplir'!$F$31:$F$400,'Étape 1 - à remplir'!$E$31:$E$400,MASQ2!CZ239,'Étape 1 - à remplir'!$P$31:$P$400,DI$3,'Étape 1 - à remplir'!$G$31:$G$400,"kg")),IF(DI$2="Atelier",IF(DI$3="Tous",SUMIFS('Étape 1 - à remplir'!$F$31:$F$400,'Étape 1 - à remplir'!$E$31:$E$400,MASQ2!CZ239,'Étape 1 - à remplir'!$G$31:$G$400,"kg"),SUMIFS('Étape 1 - à remplir'!$F$31:$F$400,'Étape 1 - à remplir'!$E$31:$E$400,MASQ2!CZ239,'Étape 1 - à remplir'!$O$31:$O$400,DI$3,'Étape 1 - à remplir'!$G$31:$G$400,"kg")),IF(DI$2="Espèce",IF(DI$3="Tous",SUMIFS('Étape 1 - à remplir'!$F$31:$F$400,'Étape 1 - à remplir'!$E$31:$E$400,MASQ2!CZ239,'Étape 1 - à remplir'!$G$31:$G$400,"kg"),SUMIFS('Étape 1 - à remplir'!$F$31:$F$400,'Étape 1 - à remplir'!$E$31:$E$400,MASQ2!CZ239,'Étape 1 - à remplir'!$N$31:$N$400,DI$3,'Étape 1 - à remplir'!$G$31:$G$400,"kg"))))))=0,NA(),IF(DI$2="Catégorie",IF(DI$3="Toutes",SUMIFS('Étape 1 - à remplir'!$F$31:$F$400,'Étape 1 - à remplir'!$E$31:$E$400,MASQ2!CZ239,'Étape 1 - à remplir'!$G$31:$G$400,"kg"),SUMIFS('Étape 1 - à remplir'!$F$31:$F$400,'Étape 1 - à remplir'!$E$31:$E$400,MASQ2!CZ239,'Étape 1 - à remplir'!$C$31:$C$400,DI$3)),IF(DI$2="Âge",IF(DI$3="Tous",SUMIFS('Étape 1 - à remplir'!$F$31:$F$400,'Étape 1 - à remplir'!$E$31:$E$400,MASQ2!CZ239,'Étape 1 - à remplir'!$G$31:$G$400,"kg"),SUMIFS('Étape 1 - à remplir'!$F$31:$F$400,'Étape 1 - à remplir'!$E$31:$E$400,MASQ2!CZ239,'Étape 1 - à remplir'!$P$31:$P$400,DI$3,'Étape 1 - à remplir'!$G$31:$G$400,"kg")),IF(DI$2="Atelier",IF(DI$3="Tous",SUMIFS('Étape 1 - à remplir'!$F$31:$F$400,'Étape 1 - à remplir'!$E$31:$E$400,MASQ2!CZ239,'Étape 1 - à remplir'!$G$31:$G$400,"kg"),SUMIFS('Étape 1 - à remplir'!$F$31:$F$400,'Étape 1 - à remplir'!$E$31:$E$400,MASQ2!CZ239,'Étape 1 - à remplir'!$O$31:$O$400,DI$3,'Étape 1 - à remplir'!$G$31:$G$400,"kg")),IF(DI$2="Espèce",IF(DI$3="Tous",SUMIFS('Étape 1 - à remplir'!$F$31:$F$400,'Étape 1 - à remplir'!$E$31:$E$400,MASQ2!CZ239,'Étape 1 - à remplir'!$G$31:$G$400,"kg"),SUMIFS('Étape 1 - à remplir'!$F$31:$F$400,'Étape 1 - à remplir'!$E$31:$E$400,MASQ2!CZ239,'Étape 1 - à remplir'!$N$31:$N$400,DI$3,'Étape 1 - à remplir'!$G$31:$G$400,"kg")))))))</f>
        <v>#N/A</v>
      </c>
      <c r="DB239" s="104">
        <f t="shared" si="141"/>
        <v>0</v>
      </c>
      <c r="DC239" s="204" t="str">
        <f t="shared" si="134"/>
        <v>Ceftiofur</v>
      </c>
      <c r="DD239" s="204" t="str">
        <f t="shared" si="135"/>
        <v/>
      </c>
      <c r="DE239" s="204" t="str">
        <f t="shared" si="136"/>
        <v/>
      </c>
      <c r="DF239" s="204" t="str">
        <f t="shared" si="137"/>
        <v>Cephalosporines 3&amp;4G</v>
      </c>
      <c r="DG239" s="204" t="str">
        <f t="shared" si="138"/>
        <v/>
      </c>
      <c r="DH239" s="97" t="str">
        <f t="shared" si="139"/>
        <v/>
      </c>
      <c r="DI239" s="78"/>
      <c r="DJ239" s="78"/>
      <c r="DK239" s="77" t="str">
        <f ca="1"/>
        <v>EXCENEL 1 G</v>
      </c>
      <c r="DL239" s="79" t="e">
        <f ca="1"/>
        <v>#N/A</v>
      </c>
      <c r="DM239" s="102"/>
      <c r="DN239" s="8"/>
      <c r="DO239" s="8"/>
      <c r="DP239" s="8"/>
      <c r="DQ239" s="8"/>
      <c r="DR239" s="8"/>
      <c r="DS239" s="8"/>
      <c r="DT239" s="8"/>
      <c r="DU239" s="8"/>
      <c r="DV239" s="8"/>
      <c r="DW239" s="8"/>
      <c r="DX239" s="8"/>
      <c r="DY239" s="8"/>
      <c r="DZ239" s="8"/>
      <c r="EA239" s="8"/>
      <c r="EB239" s="8"/>
      <c r="EC239" s="8"/>
      <c r="ED239" s="8"/>
      <c r="EE239" s="8"/>
      <c r="EF239" s="8"/>
      <c r="EG239" s="8"/>
      <c r="EH239" s="8"/>
      <c r="EI239" s="8"/>
      <c r="EJ239" s="97"/>
    </row>
    <row r="240" spans="1:140" x14ac:dyDescent="0.25">
      <c r="A240" s="56"/>
      <c r="B240" s="8"/>
      <c r="C240" s="8"/>
      <c r="D240" s="8"/>
      <c r="E240" s="8"/>
      <c r="F240" s="8"/>
      <c r="G240" s="8"/>
      <c r="H240" s="8"/>
      <c r="I240" s="102" t="str">
        <f>INDEX(Données_ATB!BE:BV,MATCH(MASQ2!J240,Données_ATB!BE:BE,0),18)</f>
        <v>x</v>
      </c>
      <c r="J240" s="77" t="str">
        <f>Données_ATB!BE239</f>
        <v>EXCENEL 4 G</v>
      </c>
      <c r="K240" s="204" t="e">
        <f>IF(IF(S$2="Catégorie",IF(S$3="Toutes",SUMIFS('Étape 1 - à remplir'!$F$31:$F$400,'Étape 1 - à remplir'!$E$31:$E$400,MASQ2!J240,'Étape 1 - à remplir'!$G$31:$G$400,"animaux"),SUMIFS('Étape 1 - à remplir'!$F$31:$F$400,'Étape 1 - à remplir'!$E$31:$E$400,MASQ2!J240,'Étape 1 - à remplir'!$C$31:$C$400,S$3)),IF(S$2="Âge",IF(S$3="Tous",SUMIFS('Étape 1 - à remplir'!$F$31:$F$400,'Étape 1 - à remplir'!$E$31:$E$400,MASQ2!J240,'Étape 1 - à remplir'!$G$31:$G$400,"animaux"),SUMIFS('Étape 1 - à remplir'!$F$31:$F$400,'Étape 1 - à remplir'!$E$31:$E$400,MASQ2!J240,'Étape 1 - à remplir'!$P$31:$P$400,S$3)),IF(S$2="Atelier",IF(S$3="Tous",SUMIFS('Étape 1 - à remplir'!$F$31:$F$400,'Étape 1 - à remplir'!$E$31:$E$400,MASQ2!J240,'Étape 1 - à remplir'!$G$31:$G$400,"animaux"),SUMIFS('Étape 1 - à remplir'!$F$31:$F$400,'Étape 1 - à remplir'!$E$31:$E$400,MASQ2!J240,'Étape 1 - à remplir'!$O$31:$O$400,S$3)),IF(S$2="Espèce",IF(S$3="Tous",SUMIFS('Étape 1 - à remplir'!$F$31:$F$400,'Étape 1 - à remplir'!$E$31:$E$400,MASQ2!J240,'Étape 1 - à remplir'!$G$31:$G$400,"animaux"),SUMIFS('Étape 1 - à remplir'!$F$31:$F$400,'Étape 1 - à remplir'!$E$31:$E$400,MASQ2!J240,'Étape 1 - à remplir'!$N$31:$N$400,S$3))))))=0,NA(),IF(S$2="Catégorie",IF(S$3="Toutes",SUMIFS('Étape 1 - à remplir'!$F$31:$F$400,'Étape 1 - à remplir'!$E$31:$E$400,MASQ2!J240,'Étape 1 - à remplir'!$G$31:$G$400,"animaux"),SUMIFS('Étape 1 - à remplir'!$F$31:$F$400,'Étape 1 - à remplir'!$E$31:$E$400,MASQ2!J240,'Étape 1 - à remplir'!$C$31:$C$400,S$3)),IF(S$2="Âge",IF(S$3="Tous",SUMIFS('Étape 1 - à remplir'!$F$31:$F$400,'Étape 1 - à remplir'!$E$31:$E$400,MASQ2!J240,'Étape 1 - à remplir'!$G$31:$G$400,"animaux"),SUMIFS('Étape 1 - à remplir'!$F$31:$F$400,'Étape 1 - à remplir'!$E$31:$E$400,MASQ2!J240,'Étape 1 - à remplir'!$P$31:$P$400,S$3)),IF(S$2="Atelier",IF(S$3="Tous",SUMIFS('Étape 1 - à remplir'!$F$31:$F$400,'Étape 1 - à remplir'!$E$31:$E$400,MASQ2!J240,'Étape 1 - à remplir'!$G$31:$G$400,"animaux"),SUMIFS('Étape 1 - à remplir'!$F$31:$F$400,'Étape 1 - à remplir'!$E$31:$E$400,MASQ2!J240,'Étape 1 - à remplir'!$O$31:$O$400,S$3)),IF(S$2="Espèce",IF(S$3="Tous",SUMIFS('Étape 1 - à remplir'!$F$31:$F$400,'Étape 1 - à remplir'!$E$31:$E$400,MASQ2!J240,'Étape 1 - à remplir'!$G$31:$G$400,"animaux"),SUMIFS('Étape 1 - à remplir'!$F$31:$F$400,'Étape 1 - à remplir'!$E$31:$E$400,MASQ2!J240,'Étape 1 - à remplir'!$N$31:$N$400,S$3)))))))</f>
        <v>#N/A</v>
      </c>
      <c r="L240" s="97">
        <f t="shared" si="142"/>
        <v>0</v>
      </c>
      <c r="M240" s="56" t="str">
        <f>Données_ATB!BN239</f>
        <v>Ceftiofur</v>
      </c>
      <c r="N240" s="204" t="str">
        <f>Données_ATB!BO239</f>
        <v/>
      </c>
      <c r="O240" s="97" t="str">
        <f>Données_ATB!BP239</f>
        <v/>
      </c>
      <c r="P240" s="77" t="str">
        <f>Données_ATB!BR239</f>
        <v>Cephalosporines 3&amp;4G</v>
      </c>
      <c r="Q240" s="78" t="str">
        <f>Données_ATB!BS239</f>
        <v/>
      </c>
      <c r="R240" s="79" t="str">
        <f>Données_ATB!BT239</f>
        <v/>
      </c>
      <c r="S240" s="78"/>
      <c r="T240" s="78"/>
      <c r="U240" s="77" t="str">
        <f ca="1"/>
        <v>EXCENEL 4 G</v>
      </c>
      <c r="V240" s="79" t="e">
        <f ca="1"/>
        <v>#N/A</v>
      </c>
      <c r="W240" s="102"/>
      <c r="X240" s="8"/>
      <c r="Y240" s="8"/>
      <c r="Z240" s="8"/>
      <c r="AA240" s="8"/>
      <c r="AB240" s="102"/>
      <c r="AC240" s="8"/>
      <c r="AD240" s="8"/>
      <c r="AE240" s="8"/>
      <c r="AF240" s="8"/>
      <c r="AG240" s="8"/>
      <c r="AH240" s="8"/>
      <c r="AI240" s="8"/>
      <c r="AJ240" s="8"/>
      <c r="AK240" s="8"/>
      <c r="AL240" s="8"/>
      <c r="AM240" s="8"/>
      <c r="AN240" s="8"/>
      <c r="AO240" s="8"/>
      <c r="AP240" s="8"/>
      <c r="AQ240" s="8"/>
      <c r="AR240" s="8"/>
      <c r="AS240" s="8"/>
      <c r="AT240" s="97"/>
      <c r="AV240" s="56"/>
      <c r="AW240" s="8"/>
      <c r="AX240" s="8"/>
      <c r="AY240" s="8"/>
      <c r="AZ240" s="8"/>
      <c r="BA240" s="8"/>
      <c r="BB240" s="8"/>
      <c r="BC240" s="8"/>
      <c r="BD240" s="102" t="str">
        <f t="shared" si="124"/>
        <v>x</v>
      </c>
      <c r="BE240" s="56" t="str">
        <f t="shared" si="125"/>
        <v>EXCENEL 4 G</v>
      </c>
      <c r="BF240" s="204" t="e">
        <f>IF(IF(BN$2="Catégorie",IF(BN$3="Toutes",SUMIFS('Étape 1 - à remplir'!$F$31:$F$400,'Étape 1 - à remplir'!$E$31:$E$400,MASQ2!BE240,'Étape 1 - à remplir'!$G$31:$G$400,"lots"),SUMIFS('Étape 1 - à remplir'!$F$31:$F$400,'Étape 1 - à remplir'!$E$31:$E$400,MASQ2!BE240,'Étape 1 - à remplir'!$C$31:$C$400,BN$3)),IF(BN$2="Âge",IF(BN$3="Tous",SUMIFS('Étape 1 - à remplir'!$F$31:$F$400,'Étape 1 - à remplir'!$E$31:$E$400,MASQ2!BE240,'Étape 1 - à remplir'!$G$31:$G$400,"lots"),SUMIFS('Étape 1 - à remplir'!$F$31:$F$400,'Étape 1 - à remplir'!$E$31:$E$400,MASQ2!BE240,'Étape 1 - à remplir'!$P$31:$P$400,BN$3,'Étape 1 - à remplir'!$G$31:$G$400,"lots")),IF(BN$2="Atelier",IF(BN$3="Tous",SUMIFS('Étape 1 - à remplir'!$F$31:$F$400,'Étape 1 - à remplir'!$E$31:$E$400,MASQ2!BE240,'Étape 1 - à remplir'!$G$31:$G$400,"lots"),SUMIFS('Étape 1 - à remplir'!$F$31:$F$400,'Étape 1 - à remplir'!$E$31:$E$400,MASQ2!BE240,'Étape 1 - à remplir'!$O$31:$O$400,BN$3,'Étape 1 - à remplir'!$G$31:$G$400,"lots")),IF(BN$2="Espèce",IF(BN$3="Tous",SUMIFS('Étape 1 - à remplir'!$F$31:$F$400,'Étape 1 - à remplir'!$E$31:$E$400,MASQ2!BE240,'Étape 1 - à remplir'!$G$31:$G$400,"lots"),SUMIFS('Étape 1 - à remplir'!$F$31:$F$400,'Étape 1 - à remplir'!$E$31:$E$400,MASQ2!BE240,'Étape 1 - à remplir'!$N$31:$N$400,BN$3,'Étape 1 - à remplir'!$G$31:$G$400,"lots"))))))=0,NA(),IF(BN$2="Catégorie",IF(BN$3="Toutes",SUMIFS('Étape 1 - à remplir'!$F$31:$F$400,'Étape 1 - à remplir'!$E$31:$E$400,MASQ2!BE240,'Étape 1 - à remplir'!$G$31:$G$400,"lots"),SUMIFS('Étape 1 - à remplir'!$F$31:$F$400,'Étape 1 - à remplir'!$E$31:$E$400,MASQ2!BE240,'Étape 1 - à remplir'!$C$31:$C$400,BN$3)),IF(BN$2="Âge",IF(BN$3="Tous",SUMIFS('Étape 1 - à remplir'!$F$31:$F$400,'Étape 1 - à remplir'!$E$31:$E$400,MASQ2!BE240,'Étape 1 - à remplir'!$G$31:$G$400,"lots"),SUMIFS('Étape 1 - à remplir'!$F$31:$F$400,'Étape 1 - à remplir'!$E$31:$E$400,MASQ2!BE240,'Étape 1 - à remplir'!$P$31:$P$400,BN$3,'Étape 1 - à remplir'!$G$31:$G$400,"lots")),IF(BN$2="Atelier",IF(BN$3="Tous",SUMIFS('Étape 1 - à remplir'!$F$31:$F$400,'Étape 1 - à remplir'!$E$31:$E$400,MASQ2!BE240,'Étape 1 - à remplir'!$G$31:$G$400,"lots"),SUMIFS('Étape 1 - à remplir'!$F$31:$F$400,'Étape 1 - à remplir'!$E$31:$E$400,MASQ2!BE240,'Étape 1 - à remplir'!$O$31:$O$400,BN$3,'Étape 1 - à remplir'!$G$31:$G$400,"lots")),IF(BN$2="Espèce",IF(BN$3="Tous",SUMIFS('Étape 1 - à remplir'!$F$31:$F$400,'Étape 1 - à remplir'!$E$31:$E$400,MASQ2!BE240,'Étape 1 - à remplir'!$G$31:$G$400,"lots"),SUMIFS('Étape 1 - à remplir'!$F$31:$F$400,'Étape 1 - à remplir'!$E$31:$E$400,MASQ2!BE240,'Étape 1 - à remplir'!$N$31:$N$400,BN$3,'Étape 1 - à remplir'!$G$31:$G$400,"lots")))))))</f>
        <v>#N/A</v>
      </c>
      <c r="BG240" s="204">
        <f t="shared" si="140"/>
        <v>0</v>
      </c>
      <c r="BH240" s="204" t="str">
        <f t="shared" si="126"/>
        <v>Ceftiofur</v>
      </c>
      <c r="BI240" s="204" t="str">
        <f t="shared" si="127"/>
        <v/>
      </c>
      <c r="BJ240" s="204" t="str">
        <f t="shared" si="128"/>
        <v/>
      </c>
      <c r="BK240" s="204" t="str">
        <f t="shared" si="129"/>
        <v>Cephalosporines 3&amp;4G</v>
      </c>
      <c r="BL240" s="204" t="str">
        <f t="shared" si="130"/>
        <v/>
      </c>
      <c r="BM240" s="97" t="str">
        <f t="shared" si="131"/>
        <v/>
      </c>
      <c r="BN240" s="78"/>
      <c r="BO240" s="78"/>
      <c r="BP240" s="77" t="str">
        <f ca="1"/>
        <v>EXCENEL 4 G</v>
      </c>
      <c r="BQ240" s="79" t="e">
        <f ca="1"/>
        <v>#N/A</v>
      </c>
      <c r="BR240" s="102"/>
      <c r="BS240" s="8"/>
      <c r="BT240" s="8"/>
      <c r="BU240" s="8"/>
      <c r="BV240" s="8"/>
      <c r="BW240" s="8"/>
      <c r="BX240" s="8"/>
      <c r="BY240" s="8"/>
      <c r="BZ240" s="8"/>
      <c r="CA240" s="8"/>
      <c r="CB240" s="8"/>
      <c r="CC240" s="8"/>
      <c r="CD240" s="8"/>
      <c r="CE240" s="8"/>
      <c r="CF240" s="8"/>
      <c r="CG240" s="8"/>
      <c r="CH240" s="8"/>
      <c r="CI240" s="8"/>
      <c r="CJ240" s="8"/>
      <c r="CK240" s="8"/>
      <c r="CL240" s="8"/>
      <c r="CM240" s="8"/>
      <c r="CN240" s="8"/>
      <c r="CO240" s="97"/>
      <c r="CQ240" s="56"/>
      <c r="CR240" s="8"/>
      <c r="CS240" s="8"/>
      <c r="CT240" s="8"/>
      <c r="CU240" s="8"/>
      <c r="CV240" s="8"/>
      <c r="CW240" s="8"/>
      <c r="CX240" s="8"/>
      <c r="CY240" s="102" t="str">
        <f t="shared" si="132"/>
        <v>x</v>
      </c>
      <c r="CZ240" s="56" t="str">
        <f t="shared" si="133"/>
        <v>EXCENEL 4 G</v>
      </c>
      <c r="DA240" s="204" t="e">
        <f>IF(IF(DI$2="Catégorie",IF(DI$3="Toutes",SUMIFS('Étape 1 - à remplir'!$F$31:$F$400,'Étape 1 - à remplir'!$E$31:$E$400,MASQ2!CZ240,'Étape 1 - à remplir'!$G$31:$G$400,"kg"),SUMIFS('Étape 1 - à remplir'!$F$31:$F$400,'Étape 1 - à remplir'!$E$31:$E$400,MASQ2!CZ240,'Étape 1 - à remplir'!$C$31:$C$400,DI$3)),IF(DI$2="Âge",IF(DI$3="Tous",SUMIFS('Étape 1 - à remplir'!$F$31:$F$400,'Étape 1 - à remplir'!$E$31:$E$400,MASQ2!CZ240,'Étape 1 - à remplir'!$G$31:$G$400,"kg"),SUMIFS('Étape 1 - à remplir'!$F$31:$F$400,'Étape 1 - à remplir'!$E$31:$E$400,MASQ2!CZ240,'Étape 1 - à remplir'!$P$31:$P$400,DI$3,'Étape 1 - à remplir'!$G$31:$G$400,"kg")),IF(DI$2="Atelier",IF(DI$3="Tous",SUMIFS('Étape 1 - à remplir'!$F$31:$F$400,'Étape 1 - à remplir'!$E$31:$E$400,MASQ2!CZ240,'Étape 1 - à remplir'!$G$31:$G$400,"kg"),SUMIFS('Étape 1 - à remplir'!$F$31:$F$400,'Étape 1 - à remplir'!$E$31:$E$400,MASQ2!CZ240,'Étape 1 - à remplir'!$O$31:$O$400,DI$3,'Étape 1 - à remplir'!$G$31:$G$400,"kg")),IF(DI$2="Espèce",IF(DI$3="Tous",SUMIFS('Étape 1 - à remplir'!$F$31:$F$400,'Étape 1 - à remplir'!$E$31:$E$400,MASQ2!CZ240,'Étape 1 - à remplir'!$G$31:$G$400,"kg"),SUMIFS('Étape 1 - à remplir'!$F$31:$F$400,'Étape 1 - à remplir'!$E$31:$E$400,MASQ2!CZ240,'Étape 1 - à remplir'!$N$31:$N$400,DI$3,'Étape 1 - à remplir'!$G$31:$G$400,"kg"))))))=0,NA(),IF(DI$2="Catégorie",IF(DI$3="Toutes",SUMIFS('Étape 1 - à remplir'!$F$31:$F$400,'Étape 1 - à remplir'!$E$31:$E$400,MASQ2!CZ240,'Étape 1 - à remplir'!$G$31:$G$400,"kg"),SUMIFS('Étape 1 - à remplir'!$F$31:$F$400,'Étape 1 - à remplir'!$E$31:$E$400,MASQ2!CZ240,'Étape 1 - à remplir'!$C$31:$C$400,DI$3)),IF(DI$2="Âge",IF(DI$3="Tous",SUMIFS('Étape 1 - à remplir'!$F$31:$F$400,'Étape 1 - à remplir'!$E$31:$E$400,MASQ2!CZ240,'Étape 1 - à remplir'!$G$31:$G$400,"kg"),SUMIFS('Étape 1 - à remplir'!$F$31:$F$400,'Étape 1 - à remplir'!$E$31:$E$400,MASQ2!CZ240,'Étape 1 - à remplir'!$P$31:$P$400,DI$3,'Étape 1 - à remplir'!$G$31:$G$400,"kg")),IF(DI$2="Atelier",IF(DI$3="Tous",SUMIFS('Étape 1 - à remplir'!$F$31:$F$400,'Étape 1 - à remplir'!$E$31:$E$400,MASQ2!CZ240,'Étape 1 - à remplir'!$G$31:$G$400,"kg"),SUMIFS('Étape 1 - à remplir'!$F$31:$F$400,'Étape 1 - à remplir'!$E$31:$E$400,MASQ2!CZ240,'Étape 1 - à remplir'!$O$31:$O$400,DI$3,'Étape 1 - à remplir'!$G$31:$G$400,"kg")),IF(DI$2="Espèce",IF(DI$3="Tous",SUMIFS('Étape 1 - à remplir'!$F$31:$F$400,'Étape 1 - à remplir'!$E$31:$E$400,MASQ2!CZ240,'Étape 1 - à remplir'!$G$31:$G$400,"kg"),SUMIFS('Étape 1 - à remplir'!$F$31:$F$400,'Étape 1 - à remplir'!$E$31:$E$400,MASQ2!CZ240,'Étape 1 - à remplir'!$N$31:$N$400,DI$3,'Étape 1 - à remplir'!$G$31:$G$400,"kg")))))))</f>
        <v>#N/A</v>
      </c>
      <c r="DB240" s="104">
        <f t="shared" si="141"/>
        <v>0</v>
      </c>
      <c r="DC240" s="204" t="str">
        <f t="shared" si="134"/>
        <v>Ceftiofur</v>
      </c>
      <c r="DD240" s="204" t="str">
        <f t="shared" si="135"/>
        <v/>
      </c>
      <c r="DE240" s="204" t="str">
        <f t="shared" si="136"/>
        <v/>
      </c>
      <c r="DF240" s="204" t="str">
        <f t="shared" si="137"/>
        <v>Cephalosporines 3&amp;4G</v>
      </c>
      <c r="DG240" s="204" t="str">
        <f t="shared" si="138"/>
        <v/>
      </c>
      <c r="DH240" s="97" t="str">
        <f t="shared" si="139"/>
        <v/>
      </c>
      <c r="DI240" s="78"/>
      <c r="DJ240" s="78"/>
      <c r="DK240" s="77" t="str">
        <f ca="1"/>
        <v>EXCENEL 4 G</v>
      </c>
      <c r="DL240" s="79" t="e">
        <f ca="1"/>
        <v>#N/A</v>
      </c>
      <c r="DM240" s="102"/>
      <c r="DN240" s="8"/>
      <c r="DO240" s="8"/>
      <c r="DP240" s="8"/>
      <c r="DQ240" s="8"/>
      <c r="DR240" s="8"/>
      <c r="DS240" s="8"/>
      <c r="DT240" s="8"/>
      <c r="DU240" s="8"/>
      <c r="DV240" s="8"/>
      <c r="DW240" s="8"/>
      <c r="DX240" s="8"/>
      <c r="DY240" s="8"/>
      <c r="DZ240" s="8"/>
      <c r="EA240" s="8"/>
      <c r="EB240" s="8"/>
      <c r="EC240" s="8"/>
      <c r="ED240" s="8"/>
      <c r="EE240" s="8"/>
      <c r="EF240" s="8"/>
      <c r="EG240" s="8"/>
      <c r="EH240" s="8"/>
      <c r="EI240" s="8"/>
      <c r="EJ240" s="97"/>
    </row>
    <row r="241" spans="1:140" x14ac:dyDescent="0.25">
      <c r="A241" s="56"/>
      <c r="B241" s="8"/>
      <c r="C241" s="8"/>
      <c r="D241" s="8"/>
      <c r="E241" s="8"/>
      <c r="F241" s="8"/>
      <c r="G241" s="8"/>
      <c r="H241" s="8"/>
      <c r="I241" s="102" t="str">
        <f>INDEX(Données_ATB!BE:BV,MATCH(MASQ2!J241,Données_ATB!BE:BE,0),18)</f>
        <v>x</v>
      </c>
      <c r="J241" s="77" t="str">
        <f>Données_ATB!BE240</f>
        <v>EXCENEL FLOW 50 MG/ML SUSPENSION INJECTABLE POUR PORCINS ET BOVINS</v>
      </c>
      <c r="K241" s="204" t="e">
        <f>IF(IF(S$2="Catégorie",IF(S$3="Toutes",SUMIFS('Étape 1 - à remplir'!$F$31:$F$400,'Étape 1 - à remplir'!$E$31:$E$400,MASQ2!J241,'Étape 1 - à remplir'!$G$31:$G$400,"animaux"),SUMIFS('Étape 1 - à remplir'!$F$31:$F$400,'Étape 1 - à remplir'!$E$31:$E$400,MASQ2!J241,'Étape 1 - à remplir'!$C$31:$C$400,S$3)),IF(S$2="Âge",IF(S$3="Tous",SUMIFS('Étape 1 - à remplir'!$F$31:$F$400,'Étape 1 - à remplir'!$E$31:$E$400,MASQ2!J241,'Étape 1 - à remplir'!$G$31:$G$400,"animaux"),SUMIFS('Étape 1 - à remplir'!$F$31:$F$400,'Étape 1 - à remplir'!$E$31:$E$400,MASQ2!J241,'Étape 1 - à remplir'!$P$31:$P$400,S$3)),IF(S$2="Atelier",IF(S$3="Tous",SUMIFS('Étape 1 - à remplir'!$F$31:$F$400,'Étape 1 - à remplir'!$E$31:$E$400,MASQ2!J241,'Étape 1 - à remplir'!$G$31:$G$400,"animaux"),SUMIFS('Étape 1 - à remplir'!$F$31:$F$400,'Étape 1 - à remplir'!$E$31:$E$400,MASQ2!J241,'Étape 1 - à remplir'!$O$31:$O$400,S$3)),IF(S$2="Espèce",IF(S$3="Tous",SUMIFS('Étape 1 - à remplir'!$F$31:$F$400,'Étape 1 - à remplir'!$E$31:$E$400,MASQ2!J241,'Étape 1 - à remplir'!$G$31:$G$400,"animaux"),SUMIFS('Étape 1 - à remplir'!$F$31:$F$400,'Étape 1 - à remplir'!$E$31:$E$400,MASQ2!J241,'Étape 1 - à remplir'!$N$31:$N$400,S$3))))))=0,NA(),IF(S$2="Catégorie",IF(S$3="Toutes",SUMIFS('Étape 1 - à remplir'!$F$31:$F$400,'Étape 1 - à remplir'!$E$31:$E$400,MASQ2!J241,'Étape 1 - à remplir'!$G$31:$G$400,"animaux"),SUMIFS('Étape 1 - à remplir'!$F$31:$F$400,'Étape 1 - à remplir'!$E$31:$E$400,MASQ2!J241,'Étape 1 - à remplir'!$C$31:$C$400,S$3)),IF(S$2="Âge",IF(S$3="Tous",SUMIFS('Étape 1 - à remplir'!$F$31:$F$400,'Étape 1 - à remplir'!$E$31:$E$400,MASQ2!J241,'Étape 1 - à remplir'!$G$31:$G$400,"animaux"),SUMIFS('Étape 1 - à remplir'!$F$31:$F$400,'Étape 1 - à remplir'!$E$31:$E$400,MASQ2!J241,'Étape 1 - à remplir'!$P$31:$P$400,S$3)),IF(S$2="Atelier",IF(S$3="Tous",SUMIFS('Étape 1 - à remplir'!$F$31:$F$400,'Étape 1 - à remplir'!$E$31:$E$400,MASQ2!J241,'Étape 1 - à remplir'!$G$31:$G$400,"animaux"),SUMIFS('Étape 1 - à remplir'!$F$31:$F$400,'Étape 1 - à remplir'!$E$31:$E$400,MASQ2!J241,'Étape 1 - à remplir'!$O$31:$O$400,S$3)),IF(S$2="Espèce",IF(S$3="Tous",SUMIFS('Étape 1 - à remplir'!$F$31:$F$400,'Étape 1 - à remplir'!$E$31:$E$400,MASQ2!J241,'Étape 1 - à remplir'!$G$31:$G$400,"animaux"),SUMIFS('Étape 1 - à remplir'!$F$31:$F$400,'Étape 1 - à remplir'!$E$31:$E$400,MASQ2!J241,'Étape 1 - à remplir'!$N$31:$N$400,S$3)))))))</f>
        <v>#N/A</v>
      </c>
      <c r="L241" s="97">
        <f t="shared" si="142"/>
        <v>0</v>
      </c>
      <c r="M241" s="56" t="str">
        <f>Données_ATB!BN240</f>
        <v>Ceftiofur</v>
      </c>
      <c r="N241" s="204" t="str">
        <f>Données_ATB!BO240</f>
        <v/>
      </c>
      <c r="O241" s="97" t="str">
        <f>Données_ATB!BP240</f>
        <v/>
      </c>
      <c r="P241" s="77" t="str">
        <f>Données_ATB!BR240</f>
        <v>Cephalosporines 3&amp;4G</v>
      </c>
      <c r="Q241" s="78" t="str">
        <f>Données_ATB!BS240</f>
        <v/>
      </c>
      <c r="R241" s="79" t="str">
        <f>Données_ATB!BT240</f>
        <v/>
      </c>
      <c r="S241" s="78"/>
      <c r="T241" s="78"/>
      <c r="U241" s="77" t="str">
        <f ca="1"/>
        <v>EXCENEL FLOW 50 MG/ML SUSPENSION INJECTABLE POUR PORCINS ET BOVINS</v>
      </c>
      <c r="V241" s="79" t="e">
        <f ca="1"/>
        <v>#N/A</v>
      </c>
      <c r="W241" s="102"/>
      <c r="X241" s="8"/>
      <c r="Y241" s="8"/>
      <c r="Z241" s="8"/>
      <c r="AA241" s="8"/>
      <c r="AB241" s="102"/>
      <c r="AC241" s="8"/>
      <c r="AD241" s="8"/>
      <c r="AE241" s="8"/>
      <c r="AF241" s="8"/>
      <c r="AG241" s="8"/>
      <c r="AH241" s="8"/>
      <c r="AI241" s="8"/>
      <c r="AJ241" s="8"/>
      <c r="AK241" s="8"/>
      <c r="AL241" s="8"/>
      <c r="AM241" s="8"/>
      <c r="AN241" s="8"/>
      <c r="AO241" s="8"/>
      <c r="AP241" s="8"/>
      <c r="AQ241" s="8"/>
      <c r="AR241" s="8"/>
      <c r="AS241" s="8"/>
      <c r="AT241" s="97"/>
      <c r="AV241" s="56"/>
      <c r="AW241" s="8"/>
      <c r="AX241" s="8"/>
      <c r="AY241" s="8"/>
      <c r="AZ241" s="8"/>
      <c r="BA241" s="8"/>
      <c r="BB241" s="8"/>
      <c r="BC241" s="8"/>
      <c r="BD241" s="102" t="str">
        <f t="shared" si="124"/>
        <v>x</v>
      </c>
      <c r="BE241" s="56" t="str">
        <f t="shared" si="125"/>
        <v>EXCENEL FLOW 50 MG/ML SUSPENSION INJECTABLE POUR PORCINS ET BOVINS</v>
      </c>
      <c r="BF241" s="204" t="e">
        <f>IF(IF(BN$2="Catégorie",IF(BN$3="Toutes",SUMIFS('Étape 1 - à remplir'!$F$31:$F$400,'Étape 1 - à remplir'!$E$31:$E$400,MASQ2!BE241,'Étape 1 - à remplir'!$G$31:$G$400,"lots"),SUMIFS('Étape 1 - à remplir'!$F$31:$F$400,'Étape 1 - à remplir'!$E$31:$E$400,MASQ2!BE241,'Étape 1 - à remplir'!$C$31:$C$400,BN$3)),IF(BN$2="Âge",IF(BN$3="Tous",SUMIFS('Étape 1 - à remplir'!$F$31:$F$400,'Étape 1 - à remplir'!$E$31:$E$400,MASQ2!BE241,'Étape 1 - à remplir'!$G$31:$G$400,"lots"),SUMIFS('Étape 1 - à remplir'!$F$31:$F$400,'Étape 1 - à remplir'!$E$31:$E$400,MASQ2!BE241,'Étape 1 - à remplir'!$P$31:$P$400,BN$3,'Étape 1 - à remplir'!$G$31:$G$400,"lots")),IF(BN$2="Atelier",IF(BN$3="Tous",SUMIFS('Étape 1 - à remplir'!$F$31:$F$400,'Étape 1 - à remplir'!$E$31:$E$400,MASQ2!BE241,'Étape 1 - à remplir'!$G$31:$G$400,"lots"),SUMIFS('Étape 1 - à remplir'!$F$31:$F$400,'Étape 1 - à remplir'!$E$31:$E$400,MASQ2!BE241,'Étape 1 - à remplir'!$O$31:$O$400,BN$3,'Étape 1 - à remplir'!$G$31:$G$400,"lots")),IF(BN$2="Espèce",IF(BN$3="Tous",SUMIFS('Étape 1 - à remplir'!$F$31:$F$400,'Étape 1 - à remplir'!$E$31:$E$400,MASQ2!BE241,'Étape 1 - à remplir'!$G$31:$G$400,"lots"),SUMIFS('Étape 1 - à remplir'!$F$31:$F$400,'Étape 1 - à remplir'!$E$31:$E$400,MASQ2!BE241,'Étape 1 - à remplir'!$N$31:$N$400,BN$3,'Étape 1 - à remplir'!$G$31:$G$400,"lots"))))))=0,NA(),IF(BN$2="Catégorie",IF(BN$3="Toutes",SUMIFS('Étape 1 - à remplir'!$F$31:$F$400,'Étape 1 - à remplir'!$E$31:$E$400,MASQ2!BE241,'Étape 1 - à remplir'!$G$31:$G$400,"lots"),SUMIFS('Étape 1 - à remplir'!$F$31:$F$400,'Étape 1 - à remplir'!$E$31:$E$400,MASQ2!BE241,'Étape 1 - à remplir'!$C$31:$C$400,BN$3)),IF(BN$2="Âge",IF(BN$3="Tous",SUMIFS('Étape 1 - à remplir'!$F$31:$F$400,'Étape 1 - à remplir'!$E$31:$E$400,MASQ2!BE241,'Étape 1 - à remplir'!$G$31:$G$400,"lots"),SUMIFS('Étape 1 - à remplir'!$F$31:$F$400,'Étape 1 - à remplir'!$E$31:$E$400,MASQ2!BE241,'Étape 1 - à remplir'!$P$31:$P$400,BN$3,'Étape 1 - à remplir'!$G$31:$G$400,"lots")),IF(BN$2="Atelier",IF(BN$3="Tous",SUMIFS('Étape 1 - à remplir'!$F$31:$F$400,'Étape 1 - à remplir'!$E$31:$E$400,MASQ2!BE241,'Étape 1 - à remplir'!$G$31:$G$400,"lots"),SUMIFS('Étape 1 - à remplir'!$F$31:$F$400,'Étape 1 - à remplir'!$E$31:$E$400,MASQ2!BE241,'Étape 1 - à remplir'!$O$31:$O$400,BN$3,'Étape 1 - à remplir'!$G$31:$G$400,"lots")),IF(BN$2="Espèce",IF(BN$3="Tous",SUMIFS('Étape 1 - à remplir'!$F$31:$F$400,'Étape 1 - à remplir'!$E$31:$E$400,MASQ2!BE241,'Étape 1 - à remplir'!$G$31:$G$400,"lots"),SUMIFS('Étape 1 - à remplir'!$F$31:$F$400,'Étape 1 - à remplir'!$E$31:$E$400,MASQ2!BE241,'Étape 1 - à remplir'!$N$31:$N$400,BN$3,'Étape 1 - à remplir'!$G$31:$G$400,"lots")))))))</f>
        <v>#N/A</v>
      </c>
      <c r="BG241" s="204">
        <f t="shared" si="140"/>
        <v>0</v>
      </c>
      <c r="BH241" s="204" t="str">
        <f t="shared" si="126"/>
        <v>Ceftiofur</v>
      </c>
      <c r="BI241" s="204" t="str">
        <f t="shared" si="127"/>
        <v/>
      </c>
      <c r="BJ241" s="204" t="str">
        <f t="shared" si="128"/>
        <v/>
      </c>
      <c r="BK241" s="204" t="str">
        <f t="shared" si="129"/>
        <v>Cephalosporines 3&amp;4G</v>
      </c>
      <c r="BL241" s="204" t="str">
        <f t="shared" si="130"/>
        <v/>
      </c>
      <c r="BM241" s="97" t="str">
        <f t="shared" si="131"/>
        <v/>
      </c>
      <c r="BN241" s="78"/>
      <c r="BO241" s="78"/>
      <c r="BP241" s="77" t="str">
        <f ca="1"/>
        <v>EXCENEL FLOW 50 MG/ML SUSPENSION INJECTABLE POUR PORCINS ET BOVINS</v>
      </c>
      <c r="BQ241" s="79" t="e">
        <f ca="1"/>
        <v>#N/A</v>
      </c>
      <c r="BR241" s="102"/>
      <c r="BS241" s="8"/>
      <c r="BT241" s="8"/>
      <c r="BU241" s="8"/>
      <c r="BV241" s="8"/>
      <c r="BW241" s="8"/>
      <c r="BX241" s="8"/>
      <c r="BY241" s="8"/>
      <c r="BZ241" s="8"/>
      <c r="CA241" s="8"/>
      <c r="CB241" s="8"/>
      <c r="CC241" s="8"/>
      <c r="CD241" s="8"/>
      <c r="CE241" s="8"/>
      <c r="CF241" s="8"/>
      <c r="CG241" s="8"/>
      <c r="CH241" s="8"/>
      <c r="CI241" s="8"/>
      <c r="CJ241" s="8"/>
      <c r="CK241" s="8"/>
      <c r="CL241" s="8"/>
      <c r="CM241" s="8"/>
      <c r="CN241" s="8"/>
      <c r="CO241" s="97"/>
      <c r="CQ241" s="56"/>
      <c r="CR241" s="8"/>
      <c r="CS241" s="8"/>
      <c r="CT241" s="8"/>
      <c r="CU241" s="8"/>
      <c r="CV241" s="8"/>
      <c r="CW241" s="8"/>
      <c r="CX241" s="8"/>
      <c r="CY241" s="102" t="str">
        <f t="shared" si="132"/>
        <v>x</v>
      </c>
      <c r="CZ241" s="56" t="str">
        <f t="shared" si="133"/>
        <v>EXCENEL FLOW 50 MG/ML SUSPENSION INJECTABLE POUR PORCINS ET BOVINS</v>
      </c>
      <c r="DA241" s="204" t="e">
        <f>IF(IF(DI$2="Catégorie",IF(DI$3="Toutes",SUMIFS('Étape 1 - à remplir'!$F$31:$F$400,'Étape 1 - à remplir'!$E$31:$E$400,MASQ2!CZ241,'Étape 1 - à remplir'!$G$31:$G$400,"kg"),SUMIFS('Étape 1 - à remplir'!$F$31:$F$400,'Étape 1 - à remplir'!$E$31:$E$400,MASQ2!CZ241,'Étape 1 - à remplir'!$C$31:$C$400,DI$3)),IF(DI$2="Âge",IF(DI$3="Tous",SUMIFS('Étape 1 - à remplir'!$F$31:$F$400,'Étape 1 - à remplir'!$E$31:$E$400,MASQ2!CZ241,'Étape 1 - à remplir'!$G$31:$G$400,"kg"),SUMIFS('Étape 1 - à remplir'!$F$31:$F$400,'Étape 1 - à remplir'!$E$31:$E$400,MASQ2!CZ241,'Étape 1 - à remplir'!$P$31:$P$400,DI$3,'Étape 1 - à remplir'!$G$31:$G$400,"kg")),IF(DI$2="Atelier",IF(DI$3="Tous",SUMIFS('Étape 1 - à remplir'!$F$31:$F$400,'Étape 1 - à remplir'!$E$31:$E$400,MASQ2!CZ241,'Étape 1 - à remplir'!$G$31:$G$400,"kg"),SUMIFS('Étape 1 - à remplir'!$F$31:$F$400,'Étape 1 - à remplir'!$E$31:$E$400,MASQ2!CZ241,'Étape 1 - à remplir'!$O$31:$O$400,DI$3,'Étape 1 - à remplir'!$G$31:$G$400,"kg")),IF(DI$2="Espèce",IF(DI$3="Tous",SUMIFS('Étape 1 - à remplir'!$F$31:$F$400,'Étape 1 - à remplir'!$E$31:$E$400,MASQ2!CZ241,'Étape 1 - à remplir'!$G$31:$G$400,"kg"),SUMIFS('Étape 1 - à remplir'!$F$31:$F$400,'Étape 1 - à remplir'!$E$31:$E$400,MASQ2!CZ241,'Étape 1 - à remplir'!$N$31:$N$400,DI$3,'Étape 1 - à remplir'!$G$31:$G$400,"kg"))))))=0,NA(),IF(DI$2="Catégorie",IF(DI$3="Toutes",SUMIFS('Étape 1 - à remplir'!$F$31:$F$400,'Étape 1 - à remplir'!$E$31:$E$400,MASQ2!CZ241,'Étape 1 - à remplir'!$G$31:$G$400,"kg"),SUMIFS('Étape 1 - à remplir'!$F$31:$F$400,'Étape 1 - à remplir'!$E$31:$E$400,MASQ2!CZ241,'Étape 1 - à remplir'!$C$31:$C$400,DI$3)),IF(DI$2="Âge",IF(DI$3="Tous",SUMIFS('Étape 1 - à remplir'!$F$31:$F$400,'Étape 1 - à remplir'!$E$31:$E$400,MASQ2!CZ241,'Étape 1 - à remplir'!$G$31:$G$400,"kg"),SUMIFS('Étape 1 - à remplir'!$F$31:$F$400,'Étape 1 - à remplir'!$E$31:$E$400,MASQ2!CZ241,'Étape 1 - à remplir'!$P$31:$P$400,DI$3,'Étape 1 - à remplir'!$G$31:$G$400,"kg")),IF(DI$2="Atelier",IF(DI$3="Tous",SUMIFS('Étape 1 - à remplir'!$F$31:$F$400,'Étape 1 - à remplir'!$E$31:$E$400,MASQ2!CZ241,'Étape 1 - à remplir'!$G$31:$G$400,"kg"),SUMIFS('Étape 1 - à remplir'!$F$31:$F$400,'Étape 1 - à remplir'!$E$31:$E$400,MASQ2!CZ241,'Étape 1 - à remplir'!$O$31:$O$400,DI$3,'Étape 1 - à remplir'!$G$31:$G$400,"kg")),IF(DI$2="Espèce",IF(DI$3="Tous",SUMIFS('Étape 1 - à remplir'!$F$31:$F$400,'Étape 1 - à remplir'!$E$31:$E$400,MASQ2!CZ241,'Étape 1 - à remplir'!$G$31:$G$400,"kg"),SUMIFS('Étape 1 - à remplir'!$F$31:$F$400,'Étape 1 - à remplir'!$E$31:$E$400,MASQ2!CZ241,'Étape 1 - à remplir'!$N$31:$N$400,DI$3,'Étape 1 - à remplir'!$G$31:$G$400,"kg")))))))</f>
        <v>#N/A</v>
      </c>
      <c r="DB241" s="104">
        <f t="shared" si="141"/>
        <v>0</v>
      </c>
      <c r="DC241" s="204" t="str">
        <f t="shared" si="134"/>
        <v>Ceftiofur</v>
      </c>
      <c r="DD241" s="204" t="str">
        <f t="shared" si="135"/>
        <v/>
      </c>
      <c r="DE241" s="204" t="str">
        <f t="shared" si="136"/>
        <v/>
      </c>
      <c r="DF241" s="204" t="str">
        <f t="shared" si="137"/>
        <v>Cephalosporines 3&amp;4G</v>
      </c>
      <c r="DG241" s="204" t="str">
        <f t="shared" si="138"/>
        <v/>
      </c>
      <c r="DH241" s="97" t="str">
        <f t="shared" si="139"/>
        <v/>
      </c>
      <c r="DI241" s="78"/>
      <c r="DJ241" s="78"/>
      <c r="DK241" s="77" t="str">
        <f ca="1"/>
        <v>EXCENEL FLOW 50 MG/ML SUSPENSION INJECTABLE POUR PORCINS ET BOVINS</v>
      </c>
      <c r="DL241" s="79" t="e">
        <f ca="1"/>
        <v>#N/A</v>
      </c>
      <c r="DM241" s="102"/>
      <c r="DN241" s="8"/>
      <c r="DO241" s="8"/>
      <c r="DP241" s="8"/>
      <c r="DQ241" s="8"/>
      <c r="DR241" s="8"/>
      <c r="DS241" s="8"/>
      <c r="DT241" s="8"/>
      <c r="DU241" s="8"/>
      <c r="DV241" s="8"/>
      <c r="DW241" s="8"/>
      <c r="DX241" s="8"/>
      <c r="DY241" s="8"/>
      <c r="DZ241" s="8"/>
      <c r="EA241" s="8"/>
      <c r="EB241" s="8"/>
      <c r="EC241" s="8"/>
      <c r="ED241" s="8"/>
      <c r="EE241" s="8"/>
      <c r="EF241" s="8"/>
      <c r="EG241" s="8"/>
      <c r="EH241" s="8"/>
      <c r="EI241" s="8"/>
      <c r="EJ241" s="97"/>
    </row>
    <row r="242" spans="1:140" x14ac:dyDescent="0.25">
      <c r="A242" s="56"/>
      <c r="B242" s="8"/>
      <c r="C242" s="8"/>
      <c r="D242" s="8"/>
      <c r="E242" s="8"/>
      <c r="F242" s="8"/>
      <c r="G242" s="8"/>
      <c r="H242" s="8"/>
      <c r="I242" s="102" t="str">
        <f>INDEX(Données_ATB!BE:BV,MATCH(MASQ2!J242,Données_ATB!BE:BE,0),18)</f>
        <v/>
      </c>
      <c r="J242" s="77" t="str">
        <f>Données_ATB!BE241</f>
        <v>FACEL H.L.</v>
      </c>
      <c r="K242" s="204" t="e">
        <f>IF(IF(S$2="Catégorie",IF(S$3="Toutes",SUMIFS('Étape 1 - à remplir'!$F$31:$F$400,'Étape 1 - à remplir'!$E$31:$E$400,MASQ2!J242,'Étape 1 - à remplir'!$G$31:$G$400,"animaux"),SUMIFS('Étape 1 - à remplir'!$F$31:$F$400,'Étape 1 - à remplir'!$E$31:$E$400,MASQ2!J242,'Étape 1 - à remplir'!$C$31:$C$400,S$3)),IF(S$2="Âge",IF(S$3="Tous",SUMIFS('Étape 1 - à remplir'!$F$31:$F$400,'Étape 1 - à remplir'!$E$31:$E$400,MASQ2!J242,'Étape 1 - à remplir'!$G$31:$G$400,"animaux"),SUMIFS('Étape 1 - à remplir'!$F$31:$F$400,'Étape 1 - à remplir'!$E$31:$E$400,MASQ2!J242,'Étape 1 - à remplir'!$P$31:$P$400,S$3)),IF(S$2="Atelier",IF(S$3="Tous",SUMIFS('Étape 1 - à remplir'!$F$31:$F$400,'Étape 1 - à remplir'!$E$31:$E$400,MASQ2!J242,'Étape 1 - à remplir'!$G$31:$G$400,"animaux"),SUMIFS('Étape 1 - à remplir'!$F$31:$F$400,'Étape 1 - à remplir'!$E$31:$E$400,MASQ2!J242,'Étape 1 - à remplir'!$O$31:$O$400,S$3)),IF(S$2="Espèce",IF(S$3="Tous",SUMIFS('Étape 1 - à remplir'!$F$31:$F$400,'Étape 1 - à remplir'!$E$31:$E$400,MASQ2!J242,'Étape 1 - à remplir'!$G$31:$G$400,"animaux"),SUMIFS('Étape 1 - à remplir'!$F$31:$F$400,'Étape 1 - à remplir'!$E$31:$E$400,MASQ2!J242,'Étape 1 - à remplir'!$N$31:$N$400,S$3))))))=0,NA(),IF(S$2="Catégorie",IF(S$3="Toutes",SUMIFS('Étape 1 - à remplir'!$F$31:$F$400,'Étape 1 - à remplir'!$E$31:$E$400,MASQ2!J242,'Étape 1 - à remplir'!$G$31:$G$400,"animaux"),SUMIFS('Étape 1 - à remplir'!$F$31:$F$400,'Étape 1 - à remplir'!$E$31:$E$400,MASQ2!J242,'Étape 1 - à remplir'!$C$31:$C$400,S$3)),IF(S$2="Âge",IF(S$3="Tous",SUMIFS('Étape 1 - à remplir'!$F$31:$F$400,'Étape 1 - à remplir'!$E$31:$E$400,MASQ2!J242,'Étape 1 - à remplir'!$G$31:$G$400,"animaux"),SUMIFS('Étape 1 - à remplir'!$F$31:$F$400,'Étape 1 - à remplir'!$E$31:$E$400,MASQ2!J242,'Étape 1 - à remplir'!$P$31:$P$400,S$3)),IF(S$2="Atelier",IF(S$3="Tous",SUMIFS('Étape 1 - à remplir'!$F$31:$F$400,'Étape 1 - à remplir'!$E$31:$E$400,MASQ2!J242,'Étape 1 - à remplir'!$G$31:$G$400,"animaux"),SUMIFS('Étape 1 - à remplir'!$F$31:$F$400,'Étape 1 - à remplir'!$E$31:$E$400,MASQ2!J242,'Étape 1 - à remplir'!$O$31:$O$400,S$3)),IF(S$2="Espèce",IF(S$3="Tous",SUMIFS('Étape 1 - à remplir'!$F$31:$F$400,'Étape 1 - à remplir'!$E$31:$E$400,MASQ2!J242,'Étape 1 - à remplir'!$G$31:$G$400,"animaux"),SUMIFS('Étape 1 - à remplir'!$F$31:$F$400,'Étape 1 - à remplir'!$E$31:$E$400,MASQ2!J242,'Étape 1 - à remplir'!$N$31:$N$400,S$3)))))))</f>
        <v>#N/A</v>
      </c>
      <c r="L242" s="97">
        <f t="shared" si="142"/>
        <v>0</v>
      </c>
      <c r="M242" s="56" t="str">
        <f>Données_ATB!BN241</f>
        <v>Céfapirine</v>
      </c>
      <c r="N242" s="204" t="str">
        <f>Données_ATB!BO241</f>
        <v/>
      </c>
      <c r="O242" s="97" t="str">
        <f>Données_ATB!BP241</f>
        <v/>
      </c>
      <c r="P242" s="77" t="str">
        <f>Données_ATB!BR241</f>
        <v>Cephalosporines 1&amp;2G</v>
      </c>
      <c r="Q242" s="78" t="str">
        <f>Données_ATB!BS241</f>
        <v/>
      </c>
      <c r="R242" s="79" t="str">
        <f>Données_ATB!BT241</f>
        <v/>
      </c>
      <c r="S242" s="78"/>
      <c r="T242" s="78"/>
      <c r="U242" s="77" t="str">
        <f ca="1"/>
        <v>FACEL H.L.</v>
      </c>
      <c r="V242" s="79" t="e">
        <f ca="1"/>
        <v>#N/A</v>
      </c>
      <c r="W242" s="102"/>
      <c r="X242" s="8"/>
      <c r="Y242" s="8"/>
      <c r="Z242" s="8"/>
      <c r="AA242" s="8"/>
      <c r="AB242" s="102"/>
      <c r="AC242" s="8"/>
      <c r="AD242" s="8"/>
      <c r="AE242" s="8"/>
      <c r="AF242" s="8"/>
      <c r="AG242" s="8"/>
      <c r="AH242" s="8"/>
      <c r="AI242" s="8"/>
      <c r="AJ242" s="8"/>
      <c r="AK242" s="8"/>
      <c r="AL242" s="8"/>
      <c r="AM242" s="8"/>
      <c r="AN242" s="8"/>
      <c r="AO242" s="8"/>
      <c r="AP242" s="8"/>
      <c r="AQ242" s="8"/>
      <c r="AR242" s="8"/>
      <c r="AS242" s="8"/>
      <c r="AT242" s="97"/>
      <c r="AV242" s="56"/>
      <c r="AW242" s="8"/>
      <c r="AX242" s="8"/>
      <c r="AY242" s="8"/>
      <c r="AZ242" s="8"/>
      <c r="BA242" s="8"/>
      <c r="BB242" s="8"/>
      <c r="BC242" s="8"/>
      <c r="BD242" s="102" t="str">
        <f t="shared" si="124"/>
        <v/>
      </c>
      <c r="BE242" s="56" t="str">
        <f t="shared" si="125"/>
        <v>FACEL H.L.</v>
      </c>
      <c r="BF242" s="204" t="e">
        <f>IF(IF(BN$2="Catégorie",IF(BN$3="Toutes",SUMIFS('Étape 1 - à remplir'!$F$31:$F$400,'Étape 1 - à remplir'!$E$31:$E$400,MASQ2!BE242,'Étape 1 - à remplir'!$G$31:$G$400,"lots"),SUMIFS('Étape 1 - à remplir'!$F$31:$F$400,'Étape 1 - à remplir'!$E$31:$E$400,MASQ2!BE242,'Étape 1 - à remplir'!$C$31:$C$400,BN$3)),IF(BN$2="Âge",IF(BN$3="Tous",SUMIFS('Étape 1 - à remplir'!$F$31:$F$400,'Étape 1 - à remplir'!$E$31:$E$400,MASQ2!BE242,'Étape 1 - à remplir'!$G$31:$G$400,"lots"),SUMIFS('Étape 1 - à remplir'!$F$31:$F$400,'Étape 1 - à remplir'!$E$31:$E$400,MASQ2!BE242,'Étape 1 - à remplir'!$P$31:$P$400,BN$3,'Étape 1 - à remplir'!$G$31:$G$400,"lots")),IF(BN$2="Atelier",IF(BN$3="Tous",SUMIFS('Étape 1 - à remplir'!$F$31:$F$400,'Étape 1 - à remplir'!$E$31:$E$400,MASQ2!BE242,'Étape 1 - à remplir'!$G$31:$G$400,"lots"),SUMIFS('Étape 1 - à remplir'!$F$31:$F$400,'Étape 1 - à remplir'!$E$31:$E$400,MASQ2!BE242,'Étape 1 - à remplir'!$O$31:$O$400,BN$3,'Étape 1 - à remplir'!$G$31:$G$400,"lots")),IF(BN$2="Espèce",IF(BN$3="Tous",SUMIFS('Étape 1 - à remplir'!$F$31:$F$400,'Étape 1 - à remplir'!$E$31:$E$400,MASQ2!BE242,'Étape 1 - à remplir'!$G$31:$G$400,"lots"),SUMIFS('Étape 1 - à remplir'!$F$31:$F$400,'Étape 1 - à remplir'!$E$31:$E$400,MASQ2!BE242,'Étape 1 - à remplir'!$N$31:$N$400,BN$3,'Étape 1 - à remplir'!$G$31:$G$400,"lots"))))))=0,NA(),IF(BN$2="Catégorie",IF(BN$3="Toutes",SUMIFS('Étape 1 - à remplir'!$F$31:$F$400,'Étape 1 - à remplir'!$E$31:$E$400,MASQ2!BE242,'Étape 1 - à remplir'!$G$31:$G$400,"lots"),SUMIFS('Étape 1 - à remplir'!$F$31:$F$400,'Étape 1 - à remplir'!$E$31:$E$400,MASQ2!BE242,'Étape 1 - à remplir'!$C$31:$C$400,BN$3)),IF(BN$2="Âge",IF(BN$3="Tous",SUMIFS('Étape 1 - à remplir'!$F$31:$F$400,'Étape 1 - à remplir'!$E$31:$E$400,MASQ2!BE242,'Étape 1 - à remplir'!$G$31:$G$400,"lots"),SUMIFS('Étape 1 - à remplir'!$F$31:$F$400,'Étape 1 - à remplir'!$E$31:$E$400,MASQ2!BE242,'Étape 1 - à remplir'!$P$31:$P$400,BN$3,'Étape 1 - à remplir'!$G$31:$G$400,"lots")),IF(BN$2="Atelier",IF(BN$3="Tous",SUMIFS('Étape 1 - à remplir'!$F$31:$F$400,'Étape 1 - à remplir'!$E$31:$E$400,MASQ2!BE242,'Étape 1 - à remplir'!$G$31:$G$400,"lots"),SUMIFS('Étape 1 - à remplir'!$F$31:$F$400,'Étape 1 - à remplir'!$E$31:$E$400,MASQ2!BE242,'Étape 1 - à remplir'!$O$31:$O$400,BN$3,'Étape 1 - à remplir'!$G$31:$G$400,"lots")),IF(BN$2="Espèce",IF(BN$3="Tous",SUMIFS('Étape 1 - à remplir'!$F$31:$F$400,'Étape 1 - à remplir'!$E$31:$E$400,MASQ2!BE242,'Étape 1 - à remplir'!$G$31:$G$400,"lots"),SUMIFS('Étape 1 - à remplir'!$F$31:$F$400,'Étape 1 - à remplir'!$E$31:$E$400,MASQ2!BE242,'Étape 1 - à remplir'!$N$31:$N$400,BN$3,'Étape 1 - à remplir'!$G$31:$G$400,"lots")))))))</f>
        <v>#N/A</v>
      </c>
      <c r="BG242" s="204">
        <f t="shared" si="140"/>
        <v>0</v>
      </c>
      <c r="BH242" s="204" t="str">
        <f t="shared" si="126"/>
        <v>Céfapirine</v>
      </c>
      <c r="BI242" s="204" t="str">
        <f t="shared" si="127"/>
        <v/>
      </c>
      <c r="BJ242" s="204" t="str">
        <f t="shared" si="128"/>
        <v/>
      </c>
      <c r="BK242" s="204" t="str">
        <f t="shared" si="129"/>
        <v>Cephalosporines 1&amp;2G</v>
      </c>
      <c r="BL242" s="204" t="str">
        <f t="shared" si="130"/>
        <v/>
      </c>
      <c r="BM242" s="97" t="str">
        <f t="shared" si="131"/>
        <v/>
      </c>
      <c r="BN242" s="78"/>
      <c r="BO242" s="78"/>
      <c r="BP242" s="77" t="str">
        <f ca="1"/>
        <v>FACEL H.L.</v>
      </c>
      <c r="BQ242" s="79" t="e">
        <f ca="1"/>
        <v>#N/A</v>
      </c>
      <c r="BR242" s="102"/>
      <c r="BS242" s="8"/>
      <c r="BT242" s="8"/>
      <c r="BU242" s="8"/>
      <c r="BV242" s="8"/>
      <c r="BW242" s="8"/>
      <c r="BX242" s="8"/>
      <c r="BY242" s="8"/>
      <c r="BZ242" s="8"/>
      <c r="CA242" s="8"/>
      <c r="CB242" s="8"/>
      <c r="CC242" s="8"/>
      <c r="CD242" s="8"/>
      <c r="CE242" s="8"/>
      <c r="CF242" s="8"/>
      <c r="CG242" s="8"/>
      <c r="CH242" s="8"/>
      <c r="CI242" s="8"/>
      <c r="CJ242" s="8"/>
      <c r="CK242" s="8"/>
      <c r="CL242" s="8"/>
      <c r="CM242" s="8"/>
      <c r="CN242" s="8"/>
      <c r="CO242" s="97"/>
      <c r="CQ242" s="56"/>
      <c r="CR242" s="8"/>
      <c r="CS242" s="8"/>
      <c r="CT242" s="8"/>
      <c r="CU242" s="8"/>
      <c r="CV242" s="8"/>
      <c r="CW242" s="8"/>
      <c r="CX242" s="8"/>
      <c r="CY242" s="102" t="str">
        <f t="shared" si="132"/>
        <v/>
      </c>
      <c r="CZ242" s="56" t="str">
        <f t="shared" si="133"/>
        <v>FACEL H.L.</v>
      </c>
      <c r="DA242" s="204" t="e">
        <f>IF(IF(DI$2="Catégorie",IF(DI$3="Toutes",SUMIFS('Étape 1 - à remplir'!$F$31:$F$400,'Étape 1 - à remplir'!$E$31:$E$400,MASQ2!CZ242,'Étape 1 - à remplir'!$G$31:$G$400,"kg"),SUMIFS('Étape 1 - à remplir'!$F$31:$F$400,'Étape 1 - à remplir'!$E$31:$E$400,MASQ2!CZ242,'Étape 1 - à remplir'!$C$31:$C$400,DI$3)),IF(DI$2="Âge",IF(DI$3="Tous",SUMIFS('Étape 1 - à remplir'!$F$31:$F$400,'Étape 1 - à remplir'!$E$31:$E$400,MASQ2!CZ242,'Étape 1 - à remplir'!$G$31:$G$400,"kg"),SUMIFS('Étape 1 - à remplir'!$F$31:$F$400,'Étape 1 - à remplir'!$E$31:$E$400,MASQ2!CZ242,'Étape 1 - à remplir'!$P$31:$P$400,DI$3,'Étape 1 - à remplir'!$G$31:$G$400,"kg")),IF(DI$2="Atelier",IF(DI$3="Tous",SUMIFS('Étape 1 - à remplir'!$F$31:$F$400,'Étape 1 - à remplir'!$E$31:$E$400,MASQ2!CZ242,'Étape 1 - à remplir'!$G$31:$G$400,"kg"),SUMIFS('Étape 1 - à remplir'!$F$31:$F$400,'Étape 1 - à remplir'!$E$31:$E$400,MASQ2!CZ242,'Étape 1 - à remplir'!$O$31:$O$400,DI$3,'Étape 1 - à remplir'!$G$31:$G$400,"kg")),IF(DI$2="Espèce",IF(DI$3="Tous",SUMIFS('Étape 1 - à remplir'!$F$31:$F$400,'Étape 1 - à remplir'!$E$31:$E$400,MASQ2!CZ242,'Étape 1 - à remplir'!$G$31:$G$400,"kg"),SUMIFS('Étape 1 - à remplir'!$F$31:$F$400,'Étape 1 - à remplir'!$E$31:$E$400,MASQ2!CZ242,'Étape 1 - à remplir'!$N$31:$N$400,DI$3,'Étape 1 - à remplir'!$G$31:$G$400,"kg"))))))=0,NA(),IF(DI$2="Catégorie",IF(DI$3="Toutes",SUMIFS('Étape 1 - à remplir'!$F$31:$F$400,'Étape 1 - à remplir'!$E$31:$E$400,MASQ2!CZ242,'Étape 1 - à remplir'!$G$31:$G$400,"kg"),SUMIFS('Étape 1 - à remplir'!$F$31:$F$400,'Étape 1 - à remplir'!$E$31:$E$400,MASQ2!CZ242,'Étape 1 - à remplir'!$C$31:$C$400,DI$3)),IF(DI$2="Âge",IF(DI$3="Tous",SUMIFS('Étape 1 - à remplir'!$F$31:$F$400,'Étape 1 - à remplir'!$E$31:$E$400,MASQ2!CZ242,'Étape 1 - à remplir'!$G$31:$G$400,"kg"),SUMIFS('Étape 1 - à remplir'!$F$31:$F$400,'Étape 1 - à remplir'!$E$31:$E$400,MASQ2!CZ242,'Étape 1 - à remplir'!$P$31:$P$400,DI$3,'Étape 1 - à remplir'!$G$31:$G$400,"kg")),IF(DI$2="Atelier",IF(DI$3="Tous",SUMIFS('Étape 1 - à remplir'!$F$31:$F$400,'Étape 1 - à remplir'!$E$31:$E$400,MASQ2!CZ242,'Étape 1 - à remplir'!$G$31:$G$400,"kg"),SUMIFS('Étape 1 - à remplir'!$F$31:$F$400,'Étape 1 - à remplir'!$E$31:$E$400,MASQ2!CZ242,'Étape 1 - à remplir'!$O$31:$O$400,DI$3,'Étape 1 - à remplir'!$G$31:$G$400,"kg")),IF(DI$2="Espèce",IF(DI$3="Tous",SUMIFS('Étape 1 - à remplir'!$F$31:$F$400,'Étape 1 - à remplir'!$E$31:$E$400,MASQ2!CZ242,'Étape 1 - à remplir'!$G$31:$G$400,"kg"),SUMIFS('Étape 1 - à remplir'!$F$31:$F$400,'Étape 1 - à remplir'!$E$31:$E$400,MASQ2!CZ242,'Étape 1 - à remplir'!$N$31:$N$400,DI$3,'Étape 1 - à remplir'!$G$31:$G$400,"kg")))))))</f>
        <v>#N/A</v>
      </c>
      <c r="DB242" s="104">
        <f t="shared" si="141"/>
        <v>0</v>
      </c>
      <c r="DC242" s="204" t="str">
        <f t="shared" si="134"/>
        <v>Céfapirine</v>
      </c>
      <c r="DD242" s="204" t="str">
        <f t="shared" si="135"/>
        <v/>
      </c>
      <c r="DE242" s="204" t="str">
        <f t="shared" si="136"/>
        <v/>
      </c>
      <c r="DF242" s="204" t="str">
        <f t="shared" si="137"/>
        <v>Cephalosporines 1&amp;2G</v>
      </c>
      <c r="DG242" s="204" t="str">
        <f t="shared" si="138"/>
        <v/>
      </c>
      <c r="DH242" s="97" t="str">
        <f t="shared" si="139"/>
        <v/>
      </c>
      <c r="DI242" s="78"/>
      <c r="DJ242" s="78"/>
      <c r="DK242" s="77" t="str">
        <f ca="1"/>
        <v>FACEL H.L.</v>
      </c>
      <c r="DL242" s="79" t="e">
        <f ca="1"/>
        <v>#N/A</v>
      </c>
      <c r="DM242" s="102"/>
      <c r="DN242" s="8"/>
      <c r="DO242" s="8"/>
      <c r="DP242" s="8"/>
      <c r="DQ242" s="8"/>
      <c r="DR242" s="8"/>
      <c r="DS242" s="8"/>
      <c r="DT242" s="8"/>
      <c r="DU242" s="8"/>
      <c r="DV242" s="8"/>
      <c r="DW242" s="8"/>
      <c r="DX242" s="8"/>
      <c r="DY242" s="8"/>
      <c r="DZ242" s="8"/>
      <c r="EA242" s="8"/>
      <c r="EB242" s="8"/>
      <c r="EC242" s="8"/>
      <c r="ED242" s="8"/>
      <c r="EE242" s="8"/>
      <c r="EF242" s="8"/>
      <c r="EG242" s="8"/>
      <c r="EH242" s="8"/>
      <c r="EI242" s="8"/>
      <c r="EJ242" s="97"/>
    </row>
    <row r="243" spans="1:140" x14ac:dyDescent="0.25">
      <c r="A243" s="56"/>
      <c r="B243" s="8"/>
      <c r="C243" s="8"/>
      <c r="D243" s="8"/>
      <c r="E243" s="8"/>
      <c r="F243" s="8"/>
      <c r="G243" s="8"/>
      <c r="H243" s="8"/>
      <c r="I243" s="102" t="str">
        <f>INDEX(Données_ATB!BE:BV,MATCH(MASQ2!J243,Données_ATB!BE:BE,0),18)</f>
        <v/>
      </c>
      <c r="J243" s="77" t="str">
        <f>Données_ATB!BE242</f>
        <v>FATROX</v>
      </c>
      <c r="K243" s="204" t="e">
        <f>IF(IF(S$2="Catégorie",IF(S$3="Toutes",SUMIFS('Étape 1 - à remplir'!$F$31:$F$400,'Étape 1 - à remplir'!$E$31:$E$400,MASQ2!J243,'Étape 1 - à remplir'!$G$31:$G$400,"animaux"),SUMIFS('Étape 1 - à remplir'!$F$31:$F$400,'Étape 1 - à remplir'!$E$31:$E$400,MASQ2!J243,'Étape 1 - à remplir'!$C$31:$C$400,S$3)),IF(S$2="Âge",IF(S$3="Tous",SUMIFS('Étape 1 - à remplir'!$F$31:$F$400,'Étape 1 - à remplir'!$E$31:$E$400,MASQ2!J243,'Étape 1 - à remplir'!$G$31:$G$400,"animaux"),SUMIFS('Étape 1 - à remplir'!$F$31:$F$400,'Étape 1 - à remplir'!$E$31:$E$400,MASQ2!J243,'Étape 1 - à remplir'!$P$31:$P$400,S$3)),IF(S$2="Atelier",IF(S$3="Tous",SUMIFS('Étape 1 - à remplir'!$F$31:$F$400,'Étape 1 - à remplir'!$E$31:$E$400,MASQ2!J243,'Étape 1 - à remplir'!$G$31:$G$400,"animaux"),SUMIFS('Étape 1 - à remplir'!$F$31:$F$400,'Étape 1 - à remplir'!$E$31:$E$400,MASQ2!J243,'Étape 1 - à remplir'!$O$31:$O$400,S$3)),IF(S$2="Espèce",IF(S$3="Tous",SUMIFS('Étape 1 - à remplir'!$F$31:$F$400,'Étape 1 - à remplir'!$E$31:$E$400,MASQ2!J243,'Étape 1 - à remplir'!$G$31:$G$400,"animaux"),SUMIFS('Étape 1 - à remplir'!$F$31:$F$400,'Étape 1 - à remplir'!$E$31:$E$400,MASQ2!J243,'Étape 1 - à remplir'!$N$31:$N$400,S$3))))))=0,NA(),IF(S$2="Catégorie",IF(S$3="Toutes",SUMIFS('Étape 1 - à remplir'!$F$31:$F$400,'Étape 1 - à remplir'!$E$31:$E$400,MASQ2!J243,'Étape 1 - à remplir'!$G$31:$G$400,"animaux"),SUMIFS('Étape 1 - à remplir'!$F$31:$F$400,'Étape 1 - à remplir'!$E$31:$E$400,MASQ2!J243,'Étape 1 - à remplir'!$C$31:$C$400,S$3)),IF(S$2="Âge",IF(S$3="Tous",SUMIFS('Étape 1 - à remplir'!$F$31:$F$400,'Étape 1 - à remplir'!$E$31:$E$400,MASQ2!J243,'Étape 1 - à remplir'!$G$31:$G$400,"animaux"),SUMIFS('Étape 1 - à remplir'!$F$31:$F$400,'Étape 1 - à remplir'!$E$31:$E$400,MASQ2!J243,'Étape 1 - à remplir'!$P$31:$P$400,S$3)),IF(S$2="Atelier",IF(S$3="Tous",SUMIFS('Étape 1 - à remplir'!$F$31:$F$400,'Étape 1 - à remplir'!$E$31:$E$400,MASQ2!J243,'Étape 1 - à remplir'!$G$31:$G$400,"animaux"),SUMIFS('Étape 1 - à remplir'!$F$31:$F$400,'Étape 1 - à remplir'!$E$31:$E$400,MASQ2!J243,'Étape 1 - à remplir'!$O$31:$O$400,S$3)),IF(S$2="Espèce",IF(S$3="Tous",SUMIFS('Étape 1 - à remplir'!$F$31:$F$400,'Étape 1 - à remplir'!$E$31:$E$400,MASQ2!J243,'Étape 1 - à remplir'!$G$31:$G$400,"animaux"),SUMIFS('Étape 1 - à remplir'!$F$31:$F$400,'Étape 1 - à remplir'!$E$31:$E$400,MASQ2!J243,'Étape 1 - à remplir'!$N$31:$N$400,S$3)))))))</f>
        <v>#N/A</v>
      </c>
      <c r="L243" s="97">
        <f t="shared" si="142"/>
        <v>0</v>
      </c>
      <c r="M243" s="56" t="str">
        <f>Données_ATB!BN242</f>
        <v>Rifaximine</v>
      </c>
      <c r="N243" s="204" t="str">
        <f>Données_ATB!BO242</f>
        <v/>
      </c>
      <c r="O243" s="97" t="str">
        <f>Données_ATB!BP242</f>
        <v/>
      </c>
      <c r="P243" s="77" t="str">
        <f>Données_ATB!BR242</f>
        <v>Autres familles</v>
      </c>
      <c r="Q243" s="78" t="str">
        <f>Données_ATB!BS242</f>
        <v/>
      </c>
      <c r="R243" s="79" t="str">
        <f>Données_ATB!BT242</f>
        <v/>
      </c>
      <c r="S243" s="78"/>
      <c r="T243" s="78"/>
      <c r="U243" s="77" t="str">
        <f ca="1"/>
        <v>FATROX</v>
      </c>
      <c r="V243" s="79" t="e">
        <f ca="1"/>
        <v>#N/A</v>
      </c>
      <c r="W243" s="102"/>
      <c r="X243" s="8"/>
      <c r="Y243" s="8"/>
      <c r="Z243" s="8"/>
      <c r="AA243" s="8"/>
      <c r="AB243" s="102"/>
      <c r="AC243" s="8"/>
      <c r="AD243" s="8"/>
      <c r="AE243" s="8"/>
      <c r="AF243" s="8"/>
      <c r="AG243" s="8"/>
      <c r="AH243" s="8"/>
      <c r="AI243" s="8"/>
      <c r="AJ243" s="8"/>
      <c r="AK243" s="8"/>
      <c r="AL243" s="8"/>
      <c r="AM243" s="8"/>
      <c r="AN243" s="8"/>
      <c r="AO243" s="8"/>
      <c r="AP243" s="8"/>
      <c r="AQ243" s="8"/>
      <c r="AR243" s="8"/>
      <c r="AS243" s="8"/>
      <c r="AT243" s="97"/>
      <c r="AV243" s="56"/>
      <c r="AW243" s="8"/>
      <c r="AX243" s="8"/>
      <c r="AY243" s="8"/>
      <c r="AZ243" s="8"/>
      <c r="BA243" s="8"/>
      <c r="BB243" s="8"/>
      <c r="BC243" s="8"/>
      <c r="BD243" s="102" t="str">
        <f t="shared" si="124"/>
        <v/>
      </c>
      <c r="BE243" s="56" t="str">
        <f t="shared" si="125"/>
        <v>FATROX</v>
      </c>
      <c r="BF243" s="204" t="e">
        <f>IF(IF(BN$2="Catégorie",IF(BN$3="Toutes",SUMIFS('Étape 1 - à remplir'!$F$31:$F$400,'Étape 1 - à remplir'!$E$31:$E$400,MASQ2!BE243,'Étape 1 - à remplir'!$G$31:$G$400,"lots"),SUMIFS('Étape 1 - à remplir'!$F$31:$F$400,'Étape 1 - à remplir'!$E$31:$E$400,MASQ2!BE243,'Étape 1 - à remplir'!$C$31:$C$400,BN$3)),IF(BN$2="Âge",IF(BN$3="Tous",SUMIFS('Étape 1 - à remplir'!$F$31:$F$400,'Étape 1 - à remplir'!$E$31:$E$400,MASQ2!BE243,'Étape 1 - à remplir'!$G$31:$G$400,"lots"),SUMIFS('Étape 1 - à remplir'!$F$31:$F$400,'Étape 1 - à remplir'!$E$31:$E$400,MASQ2!BE243,'Étape 1 - à remplir'!$P$31:$P$400,BN$3,'Étape 1 - à remplir'!$G$31:$G$400,"lots")),IF(BN$2="Atelier",IF(BN$3="Tous",SUMIFS('Étape 1 - à remplir'!$F$31:$F$400,'Étape 1 - à remplir'!$E$31:$E$400,MASQ2!BE243,'Étape 1 - à remplir'!$G$31:$G$400,"lots"),SUMIFS('Étape 1 - à remplir'!$F$31:$F$400,'Étape 1 - à remplir'!$E$31:$E$400,MASQ2!BE243,'Étape 1 - à remplir'!$O$31:$O$400,BN$3,'Étape 1 - à remplir'!$G$31:$G$400,"lots")),IF(BN$2="Espèce",IF(BN$3="Tous",SUMIFS('Étape 1 - à remplir'!$F$31:$F$400,'Étape 1 - à remplir'!$E$31:$E$400,MASQ2!BE243,'Étape 1 - à remplir'!$G$31:$G$400,"lots"),SUMIFS('Étape 1 - à remplir'!$F$31:$F$400,'Étape 1 - à remplir'!$E$31:$E$400,MASQ2!BE243,'Étape 1 - à remplir'!$N$31:$N$400,BN$3,'Étape 1 - à remplir'!$G$31:$G$400,"lots"))))))=0,NA(),IF(BN$2="Catégorie",IF(BN$3="Toutes",SUMIFS('Étape 1 - à remplir'!$F$31:$F$400,'Étape 1 - à remplir'!$E$31:$E$400,MASQ2!BE243,'Étape 1 - à remplir'!$G$31:$G$400,"lots"),SUMIFS('Étape 1 - à remplir'!$F$31:$F$400,'Étape 1 - à remplir'!$E$31:$E$400,MASQ2!BE243,'Étape 1 - à remplir'!$C$31:$C$400,BN$3)),IF(BN$2="Âge",IF(BN$3="Tous",SUMIFS('Étape 1 - à remplir'!$F$31:$F$400,'Étape 1 - à remplir'!$E$31:$E$400,MASQ2!BE243,'Étape 1 - à remplir'!$G$31:$G$400,"lots"),SUMIFS('Étape 1 - à remplir'!$F$31:$F$400,'Étape 1 - à remplir'!$E$31:$E$400,MASQ2!BE243,'Étape 1 - à remplir'!$P$31:$P$400,BN$3,'Étape 1 - à remplir'!$G$31:$G$400,"lots")),IF(BN$2="Atelier",IF(BN$3="Tous",SUMIFS('Étape 1 - à remplir'!$F$31:$F$400,'Étape 1 - à remplir'!$E$31:$E$400,MASQ2!BE243,'Étape 1 - à remplir'!$G$31:$G$400,"lots"),SUMIFS('Étape 1 - à remplir'!$F$31:$F$400,'Étape 1 - à remplir'!$E$31:$E$400,MASQ2!BE243,'Étape 1 - à remplir'!$O$31:$O$400,BN$3,'Étape 1 - à remplir'!$G$31:$G$400,"lots")),IF(BN$2="Espèce",IF(BN$3="Tous",SUMIFS('Étape 1 - à remplir'!$F$31:$F$400,'Étape 1 - à remplir'!$E$31:$E$400,MASQ2!BE243,'Étape 1 - à remplir'!$G$31:$G$400,"lots"),SUMIFS('Étape 1 - à remplir'!$F$31:$F$400,'Étape 1 - à remplir'!$E$31:$E$400,MASQ2!BE243,'Étape 1 - à remplir'!$N$31:$N$400,BN$3,'Étape 1 - à remplir'!$G$31:$G$400,"lots")))))))</f>
        <v>#N/A</v>
      </c>
      <c r="BG243" s="204">
        <f t="shared" si="140"/>
        <v>0</v>
      </c>
      <c r="BH243" s="204" t="str">
        <f t="shared" si="126"/>
        <v>Rifaximine</v>
      </c>
      <c r="BI243" s="204" t="str">
        <f t="shared" si="127"/>
        <v/>
      </c>
      <c r="BJ243" s="204" t="str">
        <f t="shared" si="128"/>
        <v/>
      </c>
      <c r="BK243" s="204" t="str">
        <f t="shared" si="129"/>
        <v>Autres familles</v>
      </c>
      <c r="BL243" s="204" t="str">
        <f t="shared" si="130"/>
        <v/>
      </c>
      <c r="BM243" s="97" t="str">
        <f t="shared" si="131"/>
        <v/>
      </c>
      <c r="BN243" s="78"/>
      <c r="BO243" s="78"/>
      <c r="BP243" s="77" t="str">
        <f ca="1"/>
        <v>FATROX</v>
      </c>
      <c r="BQ243" s="79" t="e">
        <f ca="1"/>
        <v>#N/A</v>
      </c>
      <c r="BR243" s="102"/>
      <c r="BS243" s="8"/>
      <c r="BT243" s="8"/>
      <c r="BU243" s="8"/>
      <c r="BV243" s="8"/>
      <c r="BW243" s="8"/>
      <c r="BX243" s="8"/>
      <c r="BY243" s="8"/>
      <c r="BZ243" s="8"/>
      <c r="CA243" s="8"/>
      <c r="CB243" s="8"/>
      <c r="CC243" s="8"/>
      <c r="CD243" s="8"/>
      <c r="CE243" s="8"/>
      <c r="CF243" s="8"/>
      <c r="CG243" s="8"/>
      <c r="CH243" s="8"/>
      <c r="CI243" s="8"/>
      <c r="CJ243" s="8"/>
      <c r="CK243" s="8"/>
      <c r="CL243" s="8"/>
      <c r="CM243" s="8"/>
      <c r="CN243" s="8"/>
      <c r="CO243" s="97"/>
      <c r="CQ243" s="56"/>
      <c r="CR243" s="8"/>
      <c r="CS243" s="8"/>
      <c r="CT243" s="8"/>
      <c r="CU243" s="8"/>
      <c r="CV243" s="8"/>
      <c r="CW243" s="8"/>
      <c r="CX243" s="8"/>
      <c r="CY243" s="102" t="str">
        <f t="shared" si="132"/>
        <v/>
      </c>
      <c r="CZ243" s="56" t="str">
        <f t="shared" si="133"/>
        <v>FATROX</v>
      </c>
      <c r="DA243" s="204" t="e">
        <f>IF(IF(DI$2="Catégorie",IF(DI$3="Toutes",SUMIFS('Étape 1 - à remplir'!$F$31:$F$400,'Étape 1 - à remplir'!$E$31:$E$400,MASQ2!CZ243,'Étape 1 - à remplir'!$G$31:$G$400,"kg"),SUMIFS('Étape 1 - à remplir'!$F$31:$F$400,'Étape 1 - à remplir'!$E$31:$E$400,MASQ2!CZ243,'Étape 1 - à remplir'!$C$31:$C$400,DI$3)),IF(DI$2="Âge",IF(DI$3="Tous",SUMIFS('Étape 1 - à remplir'!$F$31:$F$400,'Étape 1 - à remplir'!$E$31:$E$400,MASQ2!CZ243,'Étape 1 - à remplir'!$G$31:$G$400,"kg"),SUMIFS('Étape 1 - à remplir'!$F$31:$F$400,'Étape 1 - à remplir'!$E$31:$E$400,MASQ2!CZ243,'Étape 1 - à remplir'!$P$31:$P$400,DI$3,'Étape 1 - à remplir'!$G$31:$G$400,"kg")),IF(DI$2="Atelier",IF(DI$3="Tous",SUMIFS('Étape 1 - à remplir'!$F$31:$F$400,'Étape 1 - à remplir'!$E$31:$E$400,MASQ2!CZ243,'Étape 1 - à remplir'!$G$31:$G$400,"kg"),SUMIFS('Étape 1 - à remplir'!$F$31:$F$400,'Étape 1 - à remplir'!$E$31:$E$400,MASQ2!CZ243,'Étape 1 - à remplir'!$O$31:$O$400,DI$3,'Étape 1 - à remplir'!$G$31:$G$400,"kg")),IF(DI$2="Espèce",IF(DI$3="Tous",SUMIFS('Étape 1 - à remplir'!$F$31:$F$400,'Étape 1 - à remplir'!$E$31:$E$400,MASQ2!CZ243,'Étape 1 - à remplir'!$G$31:$G$400,"kg"),SUMIFS('Étape 1 - à remplir'!$F$31:$F$400,'Étape 1 - à remplir'!$E$31:$E$400,MASQ2!CZ243,'Étape 1 - à remplir'!$N$31:$N$400,DI$3,'Étape 1 - à remplir'!$G$31:$G$400,"kg"))))))=0,NA(),IF(DI$2="Catégorie",IF(DI$3="Toutes",SUMIFS('Étape 1 - à remplir'!$F$31:$F$400,'Étape 1 - à remplir'!$E$31:$E$400,MASQ2!CZ243,'Étape 1 - à remplir'!$G$31:$G$400,"kg"),SUMIFS('Étape 1 - à remplir'!$F$31:$F$400,'Étape 1 - à remplir'!$E$31:$E$400,MASQ2!CZ243,'Étape 1 - à remplir'!$C$31:$C$400,DI$3)),IF(DI$2="Âge",IF(DI$3="Tous",SUMIFS('Étape 1 - à remplir'!$F$31:$F$400,'Étape 1 - à remplir'!$E$31:$E$400,MASQ2!CZ243,'Étape 1 - à remplir'!$G$31:$G$400,"kg"),SUMIFS('Étape 1 - à remplir'!$F$31:$F$400,'Étape 1 - à remplir'!$E$31:$E$400,MASQ2!CZ243,'Étape 1 - à remplir'!$P$31:$P$400,DI$3,'Étape 1 - à remplir'!$G$31:$G$400,"kg")),IF(DI$2="Atelier",IF(DI$3="Tous",SUMIFS('Étape 1 - à remplir'!$F$31:$F$400,'Étape 1 - à remplir'!$E$31:$E$400,MASQ2!CZ243,'Étape 1 - à remplir'!$G$31:$G$400,"kg"),SUMIFS('Étape 1 - à remplir'!$F$31:$F$400,'Étape 1 - à remplir'!$E$31:$E$400,MASQ2!CZ243,'Étape 1 - à remplir'!$O$31:$O$400,DI$3,'Étape 1 - à remplir'!$G$31:$G$400,"kg")),IF(DI$2="Espèce",IF(DI$3="Tous",SUMIFS('Étape 1 - à remplir'!$F$31:$F$400,'Étape 1 - à remplir'!$E$31:$E$400,MASQ2!CZ243,'Étape 1 - à remplir'!$G$31:$G$400,"kg"),SUMIFS('Étape 1 - à remplir'!$F$31:$F$400,'Étape 1 - à remplir'!$E$31:$E$400,MASQ2!CZ243,'Étape 1 - à remplir'!$N$31:$N$400,DI$3,'Étape 1 - à remplir'!$G$31:$G$400,"kg")))))))</f>
        <v>#N/A</v>
      </c>
      <c r="DB243" s="104">
        <f t="shared" si="141"/>
        <v>0</v>
      </c>
      <c r="DC243" s="204" t="str">
        <f t="shared" si="134"/>
        <v>Rifaximine</v>
      </c>
      <c r="DD243" s="204" t="str">
        <f t="shared" si="135"/>
        <v/>
      </c>
      <c r="DE243" s="204" t="str">
        <f t="shared" si="136"/>
        <v/>
      </c>
      <c r="DF243" s="204" t="str">
        <f t="shared" si="137"/>
        <v>Autres familles</v>
      </c>
      <c r="DG243" s="204" t="str">
        <f t="shared" si="138"/>
        <v/>
      </c>
      <c r="DH243" s="97" t="str">
        <f t="shared" si="139"/>
        <v/>
      </c>
      <c r="DI243" s="78"/>
      <c r="DJ243" s="78"/>
      <c r="DK243" s="77" t="str">
        <f ca="1"/>
        <v>FATROX</v>
      </c>
      <c r="DL243" s="79" t="e">
        <f ca="1"/>
        <v>#N/A</v>
      </c>
      <c r="DM243" s="102"/>
      <c r="DN243" s="8"/>
      <c r="DO243" s="8"/>
      <c r="DP243" s="8"/>
      <c r="DQ243" s="8"/>
      <c r="DR243" s="8"/>
      <c r="DS243" s="8"/>
      <c r="DT243" s="8"/>
      <c r="DU243" s="8"/>
      <c r="DV243" s="8"/>
      <c r="DW243" s="8"/>
      <c r="DX243" s="8"/>
      <c r="DY243" s="8"/>
      <c r="DZ243" s="8"/>
      <c r="EA243" s="8"/>
      <c r="EB243" s="8"/>
      <c r="EC243" s="8"/>
      <c r="ED243" s="8"/>
      <c r="EE243" s="8"/>
      <c r="EF243" s="8"/>
      <c r="EG243" s="8"/>
      <c r="EH243" s="8"/>
      <c r="EI243" s="8"/>
      <c r="EJ243" s="97"/>
    </row>
    <row r="244" spans="1:140" x14ac:dyDescent="0.25">
      <c r="A244" s="56"/>
      <c r="B244" s="8"/>
      <c r="C244" s="8"/>
      <c r="D244" s="8"/>
      <c r="E244" s="8"/>
      <c r="F244" s="8"/>
      <c r="G244" s="8"/>
      <c r="H244" s="8"/>
      <c r="I244" s="102" t="str">
        <f>INDEX(Données_ATB!BE:BV,MATCH(MASQ2!J244,Données_ATB!BE:BE,0),18)</f>
        <v/>
      </c>
      <c r="J244" s="77" t="str">
        <f>Données_ATB!BE243</f>
        <v>FINOXALINE</v>
      </c>
      <c r="K244" s="204" t="e">
        <f>IF(IF(S$2="Catégorie",IF(S$3="Toutes",SUMIFS('Étape 1 - à remplir'!$F$31:$F$400,'Étape 1 - à remplir'!$E$31:$E$400,MASQ2!J244,'Étape 1 - à remplir'!$G$31:$G$400,"animaux"),SUMIFS('Étape 1 - à remplir'!$F$31:$F$400,'Étape 1 - à remplir'!$E$31:$E$400,MASQ2!J244,'Étape 1 - à remplir'!$C$31:$C$400,S$3)),IF(S$2="Âge",IF(S$3="Tous",SUMIFS('Étape 1 - à remplir'!$F$31:$F$400,'Étape 1 - à remplir'!$E$31:$E$400,MASQ2!J244,'Étape 1 - à remplir'!$G$31:$G$400,"animaux"),SUMIFS('Étape 1 - à remplir'!$F$31:$F$400,'Étape 1 - à remplir'!$E$31:$E$400,MASQ2!J244,'Étape 1 - à remplir'!$P$31:$P$400,S$3)),IF(S$2="Atelier",IF(S$3="Tous",SUMIFS('Étape 1 - à remplir'!$F$31:$F$400,'Étape 1 - à remplir'!$E$31:$E$400,MASQ2!J244,'Étape 1 - à remplir'!$G$31:$G$400,"animaux"),SUMIFS('Étape 1 - à remplir'!$F$31:$F$400,'Étape 1 - à remplir'!$E$31:$E$400,MASQ2!J244,'Étape 1 - à remplir'!$O$31:$O$400,S$3)),IF(S$2="Espèce",IF(S$3="Tous",SUMIFS('Étape 1 - à remplir'!$F$31:$F$400,'Étape 1 - à remplir'!$E$31:$E$400,MASQ2!J244,'Étape 1 - à remplir'!$G$31:$G$400,"animaux"),SUMIFS('Étape 1 - à remplir'!$F$31:$F$400,'Étape 1 - à remplir'!$E$31:$E$400,MASQ2!J244,'Étape 1 - à remplir'!$N$31:$N$400,S$3))))))=0,NA(),IF(S$2="Catégorie",IF(S$3="Toutes",SUMIFS('Étape 1 - à remplir'!$F$31:$F$400,'Étape 1 - à remplir'!$E$31:$E$400,MASQ2!J244,'Étape 1 - à remplir'!$G$31:$G$400,"animaux"),SUMIFS('Étape 1 - à remplir'!$F$31:$F$400,'Étape 1 - à remplir'!$E$31:$E$400,MASQ2!J244,'Étape 1 - à remplir'!$C$31:$C$400,S$3)),IF(S$2="Âge",IF(S$3="Tous",SUMIFS('Étape 1 - à remplir'!$F$31:$F$400,'Étape 1 - à remplir'!$E$31:$E$400,MASQ2!J244,'Étape 1 - à remplir'!$G$31:$G$400,"animaux"),SUMIFS('Étape 1 - à remplir'!$F$31:$F$400,'Étape 1 - à remplir'!$E$31:$E$400,MASQ2!J244,'Étape 1 - à remplir'!$P$31:$P$400,S$3)),IF(S$2="Atelier",IF(S$3="Tous",SUMIFS('Étape 1 - à remplir'!$F$31:$F$400,'Étape 1 - à remplir'!$E$31:$E$400,MASQ2!J244,'Étape 1 - à remplir'!$G$31:$G$400,"animaux"),SUMIFS('Étape 1 - à remplir'!$F$31:$F$400,'Étape 1 - à remplir'!$E$31:$E$400,MASQ2!J244,'Étape 1 - à remplir'!$O$31:$O$400,S$3)),IF(S$2="Espèce",IF(S$3="Tous",SUMIFS('Étape 1 - à remplir'!$F$31:$F$400,'Étape 1 - à remplir'!$E$31:$E$400,MASQ2!J244,'Étape 1 - à remplir'!$G$31:$G$400,"animaux"),SUMIFS('Étape 1 - à remplir'!$F$31:$F$400,'Étape 1 - à remplir'!$E$31:$E$400,MASQ2!J244,'Étape 1 - à remplir'!$N$31:$N$400,S$3)))))))</f>
        <v>#N/A</v>
      </c>
      <c r="L244" s="97">
        <f t="shared" si="142"/>
        <v>0</v>
      </c>
      <c r="M244" s="56" t="str">
        <f>Données_ATB!BN243</f>
        <v>Oxytétracycline</v>
      </c>
      <c r="N244" s="204" t="str">
        <f>Données_ATB!BO243</f>
        <v/>
      </c>
      <c r="O244" s="97" t="str">
        <f>Données_ATB!BP243</f>
        <v/>
      </c>
      <c r="P244" s="77" t="str">
        <f>Données_ATB!BR243</f>
        <v>Tetracyclines</v>
      </c>
      <c r="Q244" s="78" t="str">
        <f>Données_ATB!BS243</f>
        <v/>
      </c>
      <c r="R244" s="79" t="str">
        <f>Données_ATB!BT243</f>
        <v/>
      </c>
      <c r="S244" s="78"/>
      <c r="T244" s="78"/>
      <c r="U244" s="77" t="str">
        <f ca="1"/>
        <v>FINOXALINE</v>
      </c>
      <c r="V244" s="79" t="e">
        <f ca="1"/>
        <v>#N/A</v>
      </c>
      <c r="W244" s="102"/>
      <c r="X244" s="8"/>
      <c r="Y244" s="8"/>
      <c r="Z244" s="8"/>
      <c r="AA244" s="8"/>
      <c r="AB244" s="102"/>
      <c r="AC244" s="8"/>
      <c r="AD244" s="8"/>
      <c r="AE244" s="8"/>
      <c r="AF244" s="8"/>
      <c r="AG244" s="8"/>
      <c r="AH244" s="8"/>
      <c r="AI244" s="8"/>
      <c r="AJ244" s="8"/>
      <c r="AK244" s="8"/>
      <c r="AL244" s="8"/>
      <c r="AM244" s="8"/>
      <c r="AN244" s="8"/>
      <c r="AO244" s="8"/>
      <c r="AP244" s="8"/>
      <c r="AQ244" s="8"/>
      <c r="AR244" s="8"/>
      <c r="AS244" s="8"/>
      <c r="AT244" s="97"/>
      <c r="AV244" s="56"/>
      <c r="AW244" s="8"/>
      <c r="AX244" s="8"/>
      <c r="AY244" s="8"/>
      <c r="AZ244" s="8"/>
      <c r="BA244" s="8"/>
      <c r="BB244" s="8"/>
      <c r="BC244" s="8"/>
      <c r="BD244" s="102" t="str">
        <f t="shared" si="124"/>
        <v/>
      </c>
      <c r="BE244" s="56" t="str">
        <f t="shared" si="125"/>
        <v>FINOXALINE</v>
      </c>
      <c r="BF244" s="204" t="e">
        <f>IF(IF(BN$2="Catégorie",IF(BN$3="Toutes",SUMIFS('Étape 1 - à remplir'!$F$31:$F$400,'Étape 1 - à remplir'!$E$31:$E$400,MASQ2!BE244,'Étape 1 - à remplir'!$G$31:$G$400,"lots"),SUMIFS('Étape 1 - à remplir'!$F$31:$F$400,'Étape 1 - à remplir'!$E$31:$E$400,MASQ2!BE244,'Étape 1 - à remplir'!$C$31:$C$400,BN$3)),IF(BN$2="Âge",IF(BN$3="Tous",SUMIFS('Étape 1 - à remplir'!$F$31:$F$400,'Étape 1 - à remplir'!$E$31:$E$400,MASQ2!BE244,'Étape 1 - à remplir'!$G$31:$G$400,"lots"),SUMIFS('Étape 1 - à remplir'!$F$31:$F$400,'Étape 1 - à remplir'!$E$31:$E$400,MASQ2!BE244,'Étape 1 - à remplir'!$P$31:$P$400,BN$3,'Étape 1 - à remplir'!$G$31:$G$400,"lots")),IF(BN$2="Atelier",IF(BN$3="Tous",SUMIFS('Étape 1 - à remplir'!$F$31:$F$400,'Étape 1 - à remplir'!$E$31:$E$400,MASQ2!BE244,'Étape 1 - à remplir'!$G$31:$G$400,"lots"),SUMIFS('Étape 1 - à remplir'!$F$31:$F$400,'Étape 1 - à remplir'!$E$31:$E$400,MASQ2!BE244,'Étape 1 - à remplir'!$O$31:$O$400,BN$3,'Étape 1 - à remplir'!$G$31:$G$400,"lots")),IF(BN$2="Espèce",IF(BN$3="Tous",SUMIFS('Étape 1 - à remplir'!$F$31:$F$400,'Étape 1 - à remplir'!$E$31:$E$400,MASQ2!BE244,'Étape 1 - à remplir'!$G$31:$G$400,"lots"),SUMIFS('Étape 1 - à remplir'!$F$31:$F$400,'Étape 1 - à remplir'!$E$31:$E$400,MASQ2!BE244,'Étape 1 - à remplir'!$N$31:$N$400,BN$3,'Étape 1 - à remplir'!$G$31:$G$400,"lots"))))))=0,NA(),IF(BN$2="Catégorie",IF(BN$3="Toutes",SUMIFS('Étape 1 - à remplir'!$F$31:$F$400,'Étape 1 - à remplir'!$E$31:$E$400,MASQ2!BE244,'Étape 1 - à remplir'!$G$31:$G$400,"lots"),SUMIFS('Étape 1 - à remplir'!$F$31:$F$400,'Étape 1 - à remplir'!$E$31:$E$400,MASQ2!BE244,'Étape 1 - à remplir'!$C$31:$C$400,BN$3)),IF(BN$2="Âge",IF(BN$3="Tous",SUMIFS('Étape 1 - à remplir'!$F$31:$F$400,'Étape 1 - à remplir'!$E$31:$E$400,MASQ2!BE244,'Étape 1 - à remplir'!$G$31:$G$400,"lots"),SUMIFS('Étape 1 - à remplir'!$F$31:$F$400,'Étape 1 - à remplir'!$E$31:$E$400,MASQ2!BE244,'Étape 1 - à remplir'!$P$31:$P$400,BN$3,'Étape 1 - à remplir'!$G$31:$G$400,"lots")),IF(BN$2="Atelier",IF(BN$3="Tous",SUMIFS('Étape 1 - à remplir'!$F$31:$F$400,'Étape 1 - à remplir'!$E$31:$E$400,MASQ2!BE244,'Étape 1 - à remplir'!$G$31:$G$400,"lots"),SUMIFS('Étape 1 - à remplir'!$F$31:$F$400,'Étape 1 - à remplir'!$E$31:$E$400,MASQ2!BE244,'Étape 1 - à remplir'!$O$31:$O$400,BN$3,'Étape 1 - à remplir'!$G$31:$G$400,"lots")),IF(BN$2="Espèce",IF(BN$3="Tous",SUMIFS('Étape 1 - à remplir'!$F$31:$F$400,'Étape 1 - à remplir'!$E$31:$E$400,MASQ2!BE244,'Étape 1 - à remplir'!$G$31:$G$400,"lots"),SUMIFS('Étape 1 - à remplir'!$F$31:$F$400,'Étape 1 - à remplir'!$E$31:$E$400,MASQ2!BE244,'Étape 1 - à remplir'!$N$31:$N$400,BN$3,'Étape 1 - à remplir'!$G$31:$G$400,"lots")))))))</f>
        <v>#N/A</v>
      </c>
      <c r="BG244" s="204">
        <f t="shared" si="140"/>
        <v>0</v>
      </c>
      <c r="BH244" s="204" t="str">
        <f t="shared" si="126"/>
        <v>Oxytétracycline</v>
      </c>
      <c r="BI244" s="204" t="str">
        <f t="shared" si="127"/>
        <v/>
      </c>
      <c r="BJ244" s="204" t="str">
        <f t="shared" si="128"/>
        <v/>
      </c>
      <c r="BK244" s="204" t="str">
        <f t="shared" si="129"/>
        <v>Tetracyclines</v>
      </c>
      <c r="BL244" s="204" t="str">
        <f t="shared" si="130"/>
        <v/>
      </c>
      <c r="BM244" s="97" t="str">
        <f t="shared" si="131"/>
        <v/>
      </c>
      <c r="BN244" s="78"/>
      <c r="BO244" s="78"/>
      <c r="BP244" s="77" t="str">
        <f ca="1"/>
        <v>FINOXALINE</v>
      </c>
      <c r="BQ244" s="79" t="e">
        <f ca="1"/>
        <v>#N/A</v>
      </c>
      <c r="BR244" s="102"/>
      <c r="BS244" s="8"/>
      <c r="BT244" s="8"/>
      <c r="BU244" s="8"/>
      <c r="BV244" s="8"/>
      <c r="BW244" s="8"/>
      <c r="BX244" s="8"/>
      <c r="BY244" s="8"/>
      <c r="BZ244" s="8"/>
      <c r="CA244" s="8"/>
      <c r="CB244" s="8"/>
      <c r="CC244" s="8"/>
      <c r="CD244" s="8"/>
      <c r="CE244" s="8"/>
      <c r="CF244" s="8"/>
      <c r="CG244" s="8"/>
      <c r="CH244" s="8"/>
      <c r="CI244" s="8"/>
      <c r="CJ244" s="8"/>
      <c r="CK244" s="8"/>
      <c r="CL244" s="8"/>
      <c r="CM244" s="8"/>
      <c r="CN244" s="8"/>
      <c r="CO244" s="97"/>
      <c r="CQ244" s="56"/>
      <c r="CR244" s="8"/>
      <c r="CS244" s="8"/>
      <c r="CT244" s="8"/>
      <c r="CU244" s="8"/>
      <c r="CV244" s="8"/>
      <c r="CW244" s="8"/>
      <c r="CX244" s="8"/>
      <c r="CY244" s="102" t="str">
        <f t="shared" si="132"/>
        <v/>
      </c>
      <c r="CZ244" s="56" t="str">
        <f t="shared" si="133"/>
        <v>FINOXALINE</v>
      </c>
      <c r="DA244" s="204" t="e">
        <f>IF(IF(DI$2="Catégorie",IF(DI$3="Toutes",SUMIFS('Étape 1 - à remplir'!$F$31:$F$400,'Étape 1 - à remplir'!$E$31:$E$400,MASQ2!CZ244,'Étape 1 - à remplir'!$G$31:$G$400,"kg"),SUMIFS('Étape 1 - à remplir'!$F$31:$F$400,'Étape 1 - à remplir'!$E$31:$E$400,MASQ2!CZ244,'Étape 1 - à remplir'!$C$31:$C$400,DI$3)),IF(DI$2="Âge",IF(DI$3="Tous",SUMIFS('Étape 1 - à remplir'!$F$31:$F$400,'Étape 1 - à remplir'!$E$31:$E$400,MASQ2!CZ244,'Étape 1 - à remplir'!$G$31:$G$400,"kg"),SUMIFS('Étape 1 - à remplir'!$F$31:$F$400,'Étape 1 - à remplir'!$E$31:$E$400,MASQ2!CZ244,'Étape 1 - à remplir'!$P$31:$P$400,DI$3,'Étape 1 - à remplir'!$G$31:$G$400,"kg")),IF(DI$2="Atelier",IF(DI$3="Tous",SUMIFS('Étape 1 - à remplir'!$F$31:$F$400,'Étape 1 - à remplir'!$E$31:$E$400,MASQ2!CZ244,'Étape 1 - à remplir'!$G$31:$G$400,"kg"),SUMIFS('Étape 1 - à remplir'!$F$31:$F$400,'Étape 1 - à remplir'!$E$31:$E$400,MASQ2!CZ244,'Étape 1 - à remplir'!$O$31:$O$400,DI$3,'Étape 1 - à remplir'!$G$31:$G$400,"kg")),IF(DI$2="Espèce",IF(DI$3="Tous",SUMIFS('Étape 1 - à remplir'!$F$31:$F$400,'Étape 1 - à remplir'!$E$31:$E$400,MASQ2!CZ244,'Étape 1 - à remplir'!$G$31:$G$400,"kg"),SUMIFS('Étape 1 - à remplir'!$F$31:$F$400,'Étape 1 - à remplir'!$E$31:$E$400,MASQ2!CZ244,'Étape 1 - à remplir'!$N$31:$N$400,DI$3,'Étape 1 - à remplir'!$G$31:$G$400,"kg"))))))=0,NA(),IF(DI$2="Catégorie",IF(DI$3="Toutes",SUMIFS('Étape 1 - à remplir'!$F$31:$F$400,'Étape 1 - à remplir'!$E$31:$E$400,MASQ2!CZ244,'Étape 1 - à remplir'!$G$31:$G$400,"kg"),SUMIFS('Étape 1 - à remplir'!$F$31:$F$400,'Étape 1 - à remplir'!$E$31:$E$400,MASQ2!CZ244,'Étape 1 - à remplir'!$C$31:$C$400,DI$3)),IF(DI$2="Âge",IF(DI$3="Tous",SUMIFS('Étape 1 - à remplir'!$F$31:$F$400,'Étape 1 - à remplir'!$E$31:$E$400,MASQ2!CZ244,'Étape 1 - à remplir'!$G$31:$G$400,"kg"),SUMIFS('Étape 1 - à remplir'!$F$31:$F$400,'Étape 1 - à remplir'!$E$31:$E$400,MASQ2!CZ244,'Étape 1 - à remplir'!$P$31:$P$400,DI$3,'Étape 1 - à remplir'!$G$31:$G$400,"kg")),IF(DI$2="Atelier",IF(DI$3="Tous",SUMIFS('Étape 1 - à remplir'!$F$31:$F$400,'Étape 1 - à remplir'!$E$31:$E$400,MASQ2!CZ244,'Étape 1 - à remplir'!$G$31:$G$400,"kg"),SUMIFS('Étape 1 - à remplir'!$F$31:$F$400,'Étape 1 - à remplir'!$E$31:$E$400,MASQ2!CZ244,'Étape 1 - à remplir'!$O$31:$O$400,DI$3,'Étape 1 - à remplir'!$G$31:$G$400,"kg")),IF(DI$2="Espèce",IF(DI$3="Tous",SUMIFS('Étape 1 - à remplir'!$F$31:$F$400,'Étape 1 - à remplir'!$E$31:$E$400,MASQ2!CZ244,'Étape 1 - à remplir'!$G$31:$G$400,"kg"),SUMIFS('Étape 1 - à remplir'!$F$31:$F$400,'Étape 1 - à remplir'!$E$31:$E$400,MASQ2!CZ244,'Étape 1 - à remplir'!$N$31:$N$400,DI$3,'Étape 1 - à remplir'!$G$31:$G$400,"kg")))))))</f>
        <v>#N/A</v>
      </c>
      <c r="DB244" s="104">
        <f t="shared" si="141"/>
        <v>0</v>
      </c>
      <c r="DC244" s="204" t="str">
        <f t="shared" si="134"/>
        <v>Oxytétracycline</v>
      </c>
      <c r="DD244" s="204" t="str">
        <f t="shared" si="135"/>
        <v/>
      </c>
      <c r="DE244" s="204" t="str">
        <f t="shared" si="136"/>
        <v/>
      </c>
      <c r="DF244" s="204" t="str">
        <f t="shared" si="137"/>
        <v>Tetracyclines</v>
      </c>
      <c r="DG244" s="204" t="str">
        <f t="shared" si="138"/>
        <v/>
      </c>
      <c r="DH244" s="97" t="str">
        <f t="shared" si="139"/>
        <v/>
      </c>
      <c r="DI244" s="78"/>
      <c r="DJ244" s="78"/>
      <c r="DK244" s="77" t="str">
        <f ca="1"/>
        <v>FINOXALINE</v>
      </c>
      <c r="DL244" s="79" t="e">
        <f ca="1"/>
        <v>#N/A</v>
      </c>
      <c r="DM244" s="102"/>
      <c r="DN244" s="8"/>
      <c r="DO244" s="8"/>
      <c r="DP244" s="8"/>
      <c r="DQ244" s="8"/>
      <c r="DR244" s="8"/>
      <c r="DS244" s="8"/>
      <c r="DT244" s="8"/>
      <c r="DU244" s="8"/>
      <c r="DV244" s="8"/>
      <c r="DW244" s="8"/>
      <c r="DX244" s="8"/>
      <c r="DY244" s="8"/>
      <c r="DZ244" s="8"/>
      <c r="EA244" s="8"/>
      <c r="EB244" s="8"/>
      <c r="EC244" s="8"/>
      <c r="ED244" s="8"/>
      <c r="EE244" s="8"/>
      <c r="EF244" s="8"/>
      <c r="EG244" s="8"/>
      <c r="EH244" s="8"/>
      <c r="EI244" s="8"/>
      <c r="EJ244" s="97"/>
    </row>
    <row r="245" spans="1:140" x14ac:dyDescent="0.25">
      <c r="A245" s="56"/>
      <c r="B245" s="8"/>
      <c r="C245" s="8"/>
      <c r="D245" s="8"/>
      <c r="E245" s="8"/>
      <c r="F245" s="8"/>
      <c r="G245" s="8"/>
      <c r="H245" s="8"/>
      <c r="I245" s="102" t="str">
        <f>INDEX(Données_ATB!BE:BV,MATCH(MASQ2!J245,Données_ATB!BE:BE,0),18)</f>
        <v/>
      </c>
      <c r="J245" s="77" t="str">
        <f>Données_ATB!BE244</f>
        <v>FLORDOFEN 300 MG/ML SOLUTION INJECTABLE POUR BOVINS ET PORCINS</v>
      </c>
      <c r="K245" s="204" t="e">
        <f>IF(IF(S$2="Catégorie",IF(S$3="Toutes",SUMIFS('Étape 1 - à remplir'!$F$31:$F$400,'Étape 1 - à remplir'!$E$31:$E$400,MASQ2!J245,'Étape 1 - à remplir'!$G$31:$G$400,"animaux"),SUMIFS('Étape 1 - à remplir'!$F$31:$F$400,'Étape 1 - à remplir'!$E$31:$E$400,MASQ2!J245,'Étape 1 - à remplir'!$C$31:$C$400,S$3)),IF(S$2="Âge",IF(S$3="Tous",SUMIFS('Étape 1 - à remplir'!$F$31:$F$400,'Étape 1 - à remplir'!$E$31:$E$400,MASQ2!J245,'Étape 1 - à remplir'!$G$31:$G$400,"animaux"),SUMIFS('Étape 1 - à remplir'!$F$31:$F$400,'Étape 1 - à remplir'!$E$31:$E$400,MASQ2!J245,'Étape 1 - à remplir'!$P$31:$P$400,S$3)),IF(S$2="Atelier",IF(S$3="Tous",SUMIFS('Étape 1 - à remplir'!$F$31:$F$400,'Étape 1 - à remplir'!$E$31:$E$400,MASQ2!J245,'Étape 1 - à remplir'!$G$31:$G$400,"animaux"),SUMIFS('Étape 1 - à remplir'!$F$31:$F$400,'Étape 1 - à remplir'!$E$31:$E$400,MASQ2!J245,'Étape 1 - à remplir'!$O$31:$O$400,S$3)),IF(S$2="Espèce",IF(S$3="Tous",SUMIFS('Étape 1 - à remplir'!$F$31:$F$400,'Étape 1 - à remplir'!$E$31:$E$400,MASQ2!J245,'Étape 1 - à remplir'!$G$31:$G$400,"animaux"),SUMIFS('Étape 1 - à remplir'!$F$31:$F$400,'Étape 1 - à remplir'!$E$31:$E$400,MASQ2!J245,'Étape 1 - à remplir'!$N$31:$N$400,S$3))))))=0,NA(),IF(S$2="Catégorie",IF(S$3="Toutes",SUMIFS('Étape 1 - à remplir'!$F$31:$F$400,'Étape 1 - à remplir'!$E$31:$E$400,MASQ2!J245,'Étape 1 - à remplir'!$G$31:$G$400,"animaux"),SUMIFS('Étape 1 - à remplir'!$F$31:$F$400,'Étape 1 - à remplir'!$E$31:$E$400,MASQ2!J245,'Étape 1 - à remplir'!$C$31:$C$400,S$3)),IF(S$2="Âge",IF(S$3="Tous",SUMIFS('Étape 1 - à remplir'!$F$31:$F$400,'Étape 1 - à remplir'!$E$31:$E$400,MASQ2!J245,'Étape 1 - à remplir'!$G$31:$G$400,"animaux"),SUMIFS('Étape 1 - à remplir'!$F$31:$F$400,'Étape 1 - à remplir'!$E$31:$E$400,MASQ2!J245,'Étape 1 - à remplir'!$P$31:$P$400,S$3)),IF(S$2="Atelier",IF(S$3="Tous",SUMIFS('Étape 1 - à remplir'!$F$31:$F$400,'Étape 1 - à remplir'!$E$31:$E$400,MASQ2!J245,'Étape 1 - à remplir'!$G$31:$G$400,"animaux"),SUMIFS('Étape 1 - à remplir'!$F$31:$F$400,'Étape 1 - à remplir'!$E$31:$E$400,MASQ2!J245,'Étape 1 - à remplir'!$O$31:$O$400,S$3)),IF(S$2="Espèce",IF(S$3="Tous",SUMIFS('Étape 1 - à remplir'!$F$31:$F$400,'Étape 1 - à remplir'!$E$31:$E$400,MASQ2!J245,'Étape 1 - à remplir'!$G$31:$G$400,"animaux"),SUMIFS('Étape 1 - à remplir'!$F$31:$F$400,'Étape 1 - à remplir'!$E$31:$E$400,MASQ2!J245,'Étape 1 - à remplir'!$N$31:$N$400,S$3)))))))</f>
        <v>#N/A</v>
      </c>
      <c r="L245" s="97">
        <f t="shared" si="142"/>
        <v>0</v>
      </c>
      <c r="M245" s="56" t="str">
        <f>Données_ATB!BN244</f>
        <v>Florfénicol</v>
      </c>
      <c r="N245" s="204" t="str">
        <f>Données_ATB!BO244</f>
        <v/>
      </c>
      <c r="O245" s="97" t="str">
        <f>Données_ATB!BP244</f>
        <v/>
      </c>
      <c r="P245" s="77" t="str">
        <f>Données_ATB!BR244</f>
        <v>Phenicoles</v>
      </c>
      <c r="Q245" s="78" t="str">
        <f>Données_ATB!BS244</f>
        <v/>
      </c>
      <c r="R245" s="79" t="str">
        <f>Données_ATB!BT244</f>
        <v/>
      </c>
      <c r="S245" s="78"/>
      <c r="T245" s="78"/>
      <c r="U245" s="77" t="str">
        <f ca="1"/>
        <v>FLORDOFEN 300 MG/ML SOLUTION INJECTABLE POUR BOVINS ET PORCINS</v>
      </c>
      <c r="V245" s="79" t="e">
        <f ca="1"/>
        <v>#N/A</v>
      </c>
      <c r="W245" s="102"/>
      <c r="X245" s="8"/>
      <c r="Y245" s="8"/>
      <c r="Z245" s="8"/>
      <c r="AA245" s="8"/>
      <c r="AB245" s="102"/>
      <c r="AC245" s="8"/>
      <c r="AD245" s="8"/>
      <c r="AE245" s="8"/>
      <c r="AF245" s="8"/>
      <c r="AG245" s="8"/>
      <c r="AH245" s="8"/>
      <c r="AI245" s="8"/>
      <c r="AJ245" s="8"/>
      <c r="AK245" s="8"/>
      <c r="AL245" s="8"/>
      <c r="AM245" s="8"/>
      <c r="AN245" s="8"/>
      <c r="AO245" s="8"/>
      <c r="AP245" s="8"/>
      <c r="AQ245" s="8"/>
      <c r="AR245" s="8"/>
      <c r="AS245" s="8"/>
      <c r="AT245" s="97"/>
      <c r="AV245" s="56"/>
      <c r="AW245" s="8"/>
      <c r="AX245" s="8"/>
      <c r="AY245" s="8"/>
      <c r="AZ245" s="8"/>
      <c r="BA245" s="8"/>
      <c r="BB245" s="8"/>
      <c r="BC245" s="8"/>
      <c r="BD245" s="102" t="str">
        <f t="shared" si="124"/>
        <v/>
      </c>
      <c r="BE245" s="56" t="str">
        <f t="shared" si="125"/>
        <v>FLORDOFEN 300 MG/ML SOLUTION INJECTABLE POUR BOVINS ET PORCINS</v>
      </c>
      <c r="BF245" s="204" t="e">
        <f>IF(IF(BN$2="Catégorie",IF(BN$3="Toutes",SUMIFS('Étape 1 - à remplir'!$F$31:$F$400,'Étape 1 - à remplir'!$E$31:$E$400,MASQ2!BE245,'Étape 1 - à remplir'!$G$31:$G$400,"lots"),SUMIFS('Étape 1 - à remplir'!$F$31:$F$400,'Étape 1 - à remplir'!$E$31:$E$400,MASQ2!BE245,'Étape 1 - à remplir'!$C$31:$C$400,BN$3)),IF(BN$2="Âge",IF(BN$3="Tous",SUMIFS('Étape 1 - à remplir'!$F$31:$F$400,'Étape 1 - à remplir'!$E$31:$E$400,MASQ2!BE245,'Étape 1 - à remplir'!$G$31:$G$400,"lots"),SUMIFS('Étape 1 - à remplir'!$F$31:$F$400,'Étape 1 - à remplir'!$E$31:$E$400,MASQ2!BE245,'Étape 1 - à remplir'!$P$31:$P$400,BN$3,'Étape 1 - à remplir'!$G$31:$G$400,"lots")),IF(BN$2="Atelier",IF(BN$3="Tous",SUMIFS('Étape 1 - à remplir'!$F$31:$F$400,'Étape 1 - à remplir'!$E$31:$E$400,MASQ2!BE245,'Étape 1 - à remplir'!$G$31:$G$400,"lots"),SUMIFS('Étape 1 - à remplir'!$F$31:$F$400,'Étape 1 - à remplir'!$E$31:$E$400,MASQ2!BE245,'Étape 1 - à remplir'!$O$31:$O$400,BN$3,'Étape 1 - à remplir'!$G$31:$G$400,"lots")),IF(BN$2="Espèce",IF(BN$3="Tous",SUMIFS('Étape 1 - à remplir'!$F$31:$F$400,'Étape 1 - à remplir'!$E$31:$E$400,MASQ2!BE245,'Étape 1 - à remplir'!$G$31:$G$400,"lots"),SUMIFS('Étape 1 - à remplir'!$F$31:$F$400,'Étape 1 - à remplir'!$E$31:$E$400,MASQ2!BE245,'Étape 1 - à remplir'!$N$31:$N$400,BN$3,'Étape 1 - à remplir'!$G$31:$G$400,"lots"))))))=0,NA(),IF(BN$2="Catégorie",IF(BN$3="Toutes",SUMIFS('Étape 1 - à remplir'!$F$31:$F$400,'Étape 1 - à remplir'!$E$31:$E$400,MASQ2!BE245,'Étape 1 - à remplir'!$G$31:$G$400,"lots"),SUMIFS('Étape 1 - à remplir'!$F$31:$F$400,'Étape 1 - à remplir'!$E$31:$E$400,MASQ2!BE245,'Étape 1 - à remplir'!$C$31:$C$400,BN$3)),IF(BN$2="Âge",IF(BN$3="Tous",SUMIFS('Étape 1 - à remplir'!$F$31:$F$400,'Étape 1 - à remplir'!$E$31:$E$400,MASQ2!BE245,'Étape 1 - à remplir'!$G$31:$G$400,"lots"),SUMIFS('Étape 1 - à remplir'!$F$31:$F$400,'Étape 1 - à remplir'!$E$31:$E$400,MASQ2!BE245,'Étape 1 - à remplir'!$P$31:$P$400,BN$3,'Étape 1 - à remplir'!$G$31:$G$400,"lots")),IF(BN$2="Atelier",IF(BN$3="Tous",SUMIFS('Étape 1 - à remplir'!$F$31:$F$400,'Étape 1 - à remplir'!$E$31:$E$400,MASQ2!BE245,'Étape 1 - à remplir'!$G$31:$G$400,"lots"),SUMIFS('Étape 1 - à remplir'!$F$31:$F$400,'Étape 1 - à remplir'!$E$31:$E$400,MASQ2!BE245,'Étape 1 - à remplir'!$O$31:$O$400,BN$3,'Étape 1 - à remplir'!$G$31:$G$400,"lots")),IF(BN$2="Espèce",IF(BN$3="Tous",SUMIFS('Étape 1 - à remplir'!$F$31:$F$400,'Étape 1 - à remplir'!$E$31:$E$400,MASQ2!BE245,'Étape 1 - à remplir'!$G$31:$G$400,"lots"),SUMIFS('Étape 1 - à remplir'!$F$31:$F$400,'Étape 1 - à remplir'!$E$31:$E$400,MASQ2!BE245,'Étape 1 - à remplir'!$N$31:$N$400,BN$3,'Étape 1 - à remplir'!$G$31:$G$400,"lots")))))))</f>
        <v>#N/A</v>
      </c>
      <c r="BG245" s="204">
        <f t="shared" si="140"/>
        <v>0</v>
      </c>
      <c r="BH245" s="204" t="str">
        <f t="shared" si="126"/>
        <v>Florfénicol</v>
      </c>
      <c r="BI245" s="204" t="str">
        <f t="shared" si="127"/>
        <v/>
      </c>
      <c r="BJ245" s="204" t="str">
        <f t="shared" si="128"/>
        <v/>
      </c>
      <c r="BK245" s="204" t="str">
        <f t="shared" si="129"/>
        <v>Phenicoles</v>
      </c>
      <c r="BL245" s="204" t="str">
        <f t="shared" si="130"/>
        <v/>
      </c>
      <c r="BM245" s="97" t="str">
        <f t="shared" si="131"/>
        <v/>
      </c>
      <c r="BN245" s="78"/>
      <c r="BO245" s="78"/>
      <c r="BP245" s="77" t="str">
        <f ca="1"/>
        <v>FLORDOFEN 300 MG/ML SOLUTION INJECTABLE POUR BOVINS ET PORCINS</v>
      </c>
      <c r="BQ245" s="79" t="e">
        <f ca="1"/>
        <v>#N/A</v>
      </c>
      <c r="BR245" s="102"/>
      <c r="BS245" s="8"/>
      <c r="BT245" s="8"/>
      <c r="BU245" s="8"/>
      <c r="BV245" s="8"/>
      <c r="BW245" s="8"/>
      <c r="BX245" s="8"/>
      <c r="BY245" s="8"/>
      <c r="BZ245" s="8"/>
      <c r="CA245" s="8"/>
      <c r="CB245" s="8"/>
      <c r="CC245" s="8"/>
      <c r="CD245" s="8"/>
      <c r="CE245" s="8"/>
      <c r="CF245" s="8"/>
      <c r="CG245" s="8"/>
      <c r="CH245" s="8"/>
      <c r="CI245" s="8"/>
      <c r="CJ245" s="8"/>
      <c r="CK245" s="8"/>
      <c r="CL245" s="8"/>
      <c r="CM245" s="8"/>
      <c r="CN245" s="8"/>
      <c r="CO245" s="97"/>
      <c r="CQ245" s="56"/>
      <c r="CR245" s="8"/>
      <c r="CS245" s="8"/>
      <c r="CT245" s="8"/>
      <c r="CU245" s="8"/>
      <c r="CV245" s="8"/>
      <c r="CW245" s="8"/>
      <c r="CX245" s="8"/>
      <c r="CY245" s="102" t="str">
        <f t="shared" si="132"/>
        <v/>
      </c>
      <c r="CZ245" s="56" t="str">
        <f t="shared" si="133"/>
        <v>FLORDOFEN 300 MG/ML SOLUTION INJECTABLE POUR BOVINS ET PORCINS</v>
      </c>
      <c r="DA245" s="204" t="e">
        <f>IF(IF(DI$2="Catégorie",IF(DI$3="Toutes",SUMIFS('Étape 1 - à remplir'!$F$31:$F$400,'Étape 1 - à remplir'!$E$31:$E$400,MASQ2!CZ245,'Étape 1 - à remplir'!$G$31:$G$400,"kg"),SUMIFS('Étape 1 - à remplir'!$F$31:$F$400,'Étape 1 - à remplir'!$E$31:$E$400,MASQ2!CZ245,'Étape 1 - à remplir'!$C$31:$C$400,DI$3)),IF(DI$2="Âge",IF(DI$3="Tous",SUMIFS('Étape 1 - à remplir'!$F$31:$F$400,'Étape 1 - à remplir'!$E$31:$E$400,MASQ2!CZ245,'Étape 1 - à remplir'!$G$31:$G$400,"kg"),SUMIFS('Étape 1 - à remplir'!$F$31:$F$400,'Étape 1 - à remplir'!$E$31:$E$400,MASQ2!CZ245,'Étape 1 - à remplir'!$P$31:$P$400,DI$3,'Étape 1 - à remplir'!$G$31:$G$400,"kg")),IF(DI$2="Atelier",IF(DI$3="Tous",SUMIFS('Étape 1 - à remplir'!$F$31:$F$400,'Étape 1 - à remplir'!$E$31:$E$400,MASQ2!CZ245,'Étape 1 - à remplir'!$G$31:$G$400,"kg"),SUMIFS('Étape 1 - à remplir'!$F$31:$F$400,'Étape 1 - à remplir'!$E$31:$E$400,MASQ2!CZ245,'Étape 1 - à remplir'!$O$31:$O$400,DI$3,'Étape 1 - à remplir'!$G$31:$G$400,"kg")),IF(DI$2="Espèce",IF(DI$3="Tous",SUMIFS('Étape 1 - à remplir'!$F$31:$F$400,'Étape 1 - à remplir'!$E$31:$E$400,MASQ2!CZ245,'Étape 1 - à remplir'!$G$31:$G$400,"kg"),SUMIFS('Étape 1 - à remplir'!$F$31:$F$400,'Étape 1 - à remplir'!$E$31:$E$400,MASQ2!CZ245,'Étape 1 - à remplir'!$N$31:$N$400,DI$3,'Étape 1 - à remplir'!$G$31:$G$400,"kg"))))))=0,NA(),IF(DI$2="Catégorie",IF(DI$3="Toutes",SUMIFS('Étape 1 - à remplir'!$F$31:$F$400,'Étape 1 - à remplir'!$E$31:$E$400,MASQ2!CZ245,'Étape 1 - à remplir'!$G$31:$G$400,"kg"),SUMIFS('Étape 1 - à remplir'!$F$31:$F$400,'Étape 1 - à remplir'!$E$31:$E$400,MASQ2!CZ245,'Étape 1 - à remplir'!$C$31:$C$400,DI$3)),IF(DI$2="Âge",IF(DI$3="Tous",SUMIFS('Étape 1 - à remplir'!$F$31:$F$400,'Étape 1 - à remplir'!$E$31:$E$400,MASQ2!CZ245,'Étape 1 - à remplir'!$G$31:$G$400,"kg"),SUMIFS('Étape 1 - à remplir'!$F$31:$F$400,'Étape 1 - à remplir'!$E$31:$E$400,MASQ2!CZ245,'Étape 1 - à remplir'!$P$31:$P$400,DI$3,'Étape 1 - à remplir'!$G$31:$G$400,"kg")),IF(DI$2="Atelier",IF(DI$3="Tous",SUMIFS('Étape 1 - à remplir'!$F$31:$F$400,'Étape 1 - à remplir'!$E$31:$E$400,MASQ2!CZ245,'Étape 1 - à remplir'!$G$31:$G$400,"kg"),SUMIFS('Étape 1 - à remplir'!$F$31:$F$400,'Étape 1 - à remplir'!$E$31:$E$400,MASQ2!CZ245,'Étape 1 - à remplir'!$O$31:$O$400,DI$3,'Étape 1 - à remplir'!$G$31:$G$400,"kg")),IF(DI$2="Espèce",IF(DI$3="Tous",SUMIFS('Étape 1 - à remplir'!$F$31:$F$400,'Étape 1 - à remplir'!$E$31:$E$400,MASQ2!CZ245,'Étape 1 - à remplir'!$G$31:$G$400,"kg"),SUMIFS('Étape 1 - à remplir'!$F$31:$F$400,'Étape 1 - à remplir'!$E$31:$E$400,MASQ2!CZ245,'Étape 1 - à remplir'!$N$31:$N$400,DI$3,'Étape 1 - à remplir'!$G$31:$G$400,"kg")))))))</f>
        <v>#N/A</v>
      </c>
      <c r="DB245" s="104">
        <f t="shared" si="141"/>
        <v>0</v>
      </c>
      <c r="DC245" s="204" t="str">
        <f t="shared" si="134"/>
        <v>Florfénicol</v>
      </c>
      <c r="DD245" s="204" t="str">
        <f t="shared" si="135"/>
        <v/>
      </c>
      <c r="DE245" s="204" t="str">
        <f t="shared" si="136"/>
        <v/>
      </c>
      <c r="DF245" s="204" t="str">
        <f t="shared" si="137"/>
        <v>Phenicoles</v>
      </c>
      <c r="DG245" s="204" t="str">
        <f t="shared" si="138"/>
        <v/>
      </c>
      <c r="DH245" s="97" t="str">
        <f t="shared" si="139"/>
        <v/>
      </c>
      <c r="DI245" s="78"/>
      <c r="DJ245" s="78"/>
      <c r="DK245" s="77" t="str">
        <f ca="1"/>
        <v>FLORDOFEN 300 MG/ML SOLUTION INJECTABLE POUR BOVINS ET PORCINS</v>
      </c>
      <c r="DL245" s="79" t="e">
        <f ca="1"/>
        <v>#N/A</v>
      </c>
      <c r="DM245" s="102"/>
      <c r="DN245" s="8"/>
      <c r="DO245" s="8"/>
      <c r="DP245" s="8"/>
      <c r="DQ245" s="8"/>
      <c r="DR245" s="8"/>
      <c r="DS245" s="8"/>
      <c r="DT245" s="8"/>
      <c r="DU245" s="8"/>
      <c r="DV245" s="8"/>
      <c r="DW245" s="8"/>
      <c r="DX245" s="8"/>
      <c r="DY245" s="8"/>
      <c r="DZ245" s="8"/>
      <c r="EA245" s="8"/>
      <c r="EB245" s="8"/>
      <c r="EC245" s="8"/>
      <c r="ED245" s="8"/>
      <c r="EE245" s="8"/>
      <c r="EF245" s="8"/>
      <c r="EG245" s="8"/>
      <c r="EH245" s="8"/>
      <c r="EI245" s="8"/>
      <c r="EJ245" s="97"/>
    </row>
    <row r="246" spans="1:140" x14ac:dyDescent="0.25">
      <c r="A246" s="56"/>
      <c r="B246" s="8"/>
      <c r="C246" s="8"/>
      <c r="D246" s="8"/>
      <c r="E246" s="8"/>
      <c r="F246" s="8"/>
      <c r="G246" s="8"/>
      <c r="H246" s="8"/>
      <c r="I246" s="102" t="str">
        <f>INDEX(Données_ATB!BE:BV,MATCH(MASQ2!J246,Données_ATB!BE:BE,0),18)</f>
        <v/>
      </c>
      <c r="J246" s="77" t="str">
        <f>Données_ATB!BE245</f>
        <v>FLORFENIKEL 300 MG/ML SOLUTION INJECTABLE POUR BOVINS ET PORCINS</v>
      </c>
      <c r="K246" s="204" t="e">
        <f>IF(IF(S$2="Catégorie",IF(S$3="Toutes",SUMIFS('Étape 1 - à remplir'!$F$31:$F$400,'Étape 1 - à remplir'!$E$31:$E$400,MASQ2!J246,'Étape 1 - à remplir'!$G$31:$G$400,"animaux"),SUMIFS('Étape 1 - à remplir'!$F$31:$F$400,'Étape 1 - à remplir'!$E$31:$E$400,MASQ2!J246,'Étape 1 - à remplir'!$C$31:$C$400,S$3)),IF(S$2="Âge",IF(S$3="Tous",SUMIFS('Étape 1 - à remplir'!$F$31:$F$400,'Étape 1 - à remplir'!$E$31:$E$400,MASQ2!J246,'Étape 1 - à remplir'!$G$31:$G$400,"animaux"),SUMIFS('Étape 1 - à remplir'!$F$31:$F$400,'Étape 1 - à remplir'!$E$31:$E$400,MASQ2!J246,'Étape 1 - à remplir'!$P$31:$P$400,S$3)),IF(S$2="Atelier",IF(S$3="Tous",SUMIFS('Étape 1 - à remplir'!$F$31:$F$400,'Étape 1 - à remplir'!$E$31:$E$400,MASQ2!J246,'Étape 1 - à remplir'!$G$31:$G$400,"animaux"),SUMIFS('Étape 1 - à remplir'!$F$31:$F$400,'Étape 1 - à remplir'!$E$31:$E$400,MASQ2!J246,'Étape 1 - à remplir'!$O$31:$O$400,S$3)),IF(S$2="Espèce",IF(S$3="Tous",SUMIFS('Étape 1 - à remplir'!$F$31:$F$400,'Étape 1 - à remplir'!$E$31:$E$400,MASQ2!J246,'Étape 1 - à remplir'!$G$31:$G$400,"animaux"),SUMIFS('Étape 1 - à remplir'!$F$31:$F$400,'Étape 1 - à remplir'!$E$31:$E$400,MASQ2!J246,'Étape 1 - à remplir'!$N$31:$N$400,S$3))))))=0,NA(),IF(S$2="Catégorie",IF(S$3="Toutes",SUMIFS('Étape 1 - à remplir'!$F$31:$F$400,'Étape 1 - à remplir'!$E$31:$E$400,MASQ2!J246,'Étape 1 - à remplir'!$G$31:$G$400,"animaux"),SUMIFS('Étape 1 - à remplir'!$F$31:$F$400,'Étape 1 - à remplir'!$E$31:$E$400,MASQ2!J246,'Étape 1 - à remplir'!$C$31:$C$400,S$3)),IF(S$2="Âge",IF(S$3="Tous",SUMIFS('Étape 1 - à remplir'!$F$31:$F$400,'Étape 1 - à remplir'!$E$31:$E$400,MASQ2!J246,'Étape 1 - à remplir'!$G$31:$G$400,"animaux"),SUMIFS('Étape 1 - à remplir'!$F$31:$F$400,'Étape 1 - à remplir'!$E$31:$E$400,MASQ2!J246,'Étape 1 - à remplir'!$P$31:$P$400,S$3)),IF(S$2="Atelier",IF(S$3="Tous",SUMIFS('Étape 1 - à remplir'!$F$31:$F$400,'Étape 1 - à remplir'!$E$31:$E$400,MASQ2!J246,'Étape 1 - à remplir'!$G$31:$G$400,"animaux"),SUMIFS('Étape 1 - à remplir'!$F$31:$F$400,'Étape 1 - à remplir'!$E$31:$E$400,MASQ2!J246,'Étape 1 - à remplir'!$O$31:$O$400,S$3)),IF(S$2="Espèce",IF(S$3="Tous",SUMIFS('Étape 1 - à remplir'!$F$31:$F$400,'Étape 1 - à remplir'!$E$31:$E$400,MASQ2!J246,'Étape 1 - à remplir'!$G$31:$G$400,"animaux"),SUMIFS('Étape 1 - à remplir'!$F$31:$F$400,'Étape 1 - à remplir'!$E$31:$E$400,MASQ2!J246,'Étape 1 - à remplir'!$N$31:$N$400,S$3)))))))</f>
        <v>#N/A</v>
      </c>
      <c r="L246" s="97">
        <f t="shared" si="142"/>
        <v>0</v>
      </c>
      <c r="M246" s="56" t="str">
        <f>Données_ATB!BN245</f>
        <v>Florfénicol</v>
      </c>
      <c r="N246" s="204" t="str">
        <f>Données_ATB!BO245</f>
        <v/>
      </c>
      <c r="O246" s="97" t="str">
        <f>Données_ATB!BP245</f>
        <v/>
      </c>
      <c r="P246" s="77" t="str">
        <f>Données_ATB!BR245</f>
        <v>Phenicoles</v>
      </c>
      <c r="Q246" s="78" t="str">
        <f>Données_ATB!BS245</f>
        <v/>
      </c>
      <c r="R246" s="79" t="str">
        <f>Données_ATB!BT245</f>
        <v/>
      </c>
      <c r="S246" s="78"/>
      <c r="T246" s="78"/>
      <c r="U246" s="77" t="str">
        <f ca="1"/>
        <v>FLORFENIKEL 300 MG/ML SOLUTION INJECTABLE POUR BOVINS ET PORCINS</v>
      </c>
      <c r="V246" s="79" t="e">
        <f ca="1"/>
        <v>#N/A</v>
      </c>
      <c r="W246" s="102"/>
      <c r="X246" s="8"/>
      <c r="Y246" s="8"/>
      <c r="Z246" s="8"/>
      <c r="AA246" s="8"/>
      <c r="AB246" s="102"/>
      <c r="AC246" s="8"/>
      <c r="AD246" s="8"/>
      <c r="AE246" s="8"/>
      <c r="AF246" s="8"/>
      <c r="AG246" s="8"/>
      <c r="AH246" s="8"/>
      <c r="AI246" s="8"/>
      <c r="AJ246" s="8"/>
      <c r="AK246" s="8"/>
      <c r="AL246" s="8"/>
      <c r="AM246" s="8"/>
      <c r="AN246" s="8"/>
      <c r="AO246" s="8"/>
      <c r="AP246" s="8"/>
      <c r="AQ246" s="8"/>
      <c r="AR246" s="8"/>
      <c r="AS246" s="8"/>
      <c r="AT246" s="97"/>
      <c r="AV246" s="56"/>
      <c r="AW246" s="8"/>
      <c r="AX246" s="8"/>
      <c r="AY246" s="8"/>
      <c r="AZ246" s="8"/>
      <c r="BA246" s="8"/>
      <c r="BB246" s="8"/>
      <c r="BC246" s="8"/>
      <c r="BD246" s="102" t="str">
        <f t="shared" si="124"/>
        <v/>
      </c>
      <c r="BE246" s="56" t="str">
        <f t="shared" si="125"/>
        <v>FLORFENIKEL 300 MG/ML SOLUTION INJECTABLE POUR BOVINS ET PORCINS</v>
      </c>
      <c r="BF246" s="204" t="e">
        <f>IF(IF(BN$2="Catégorie",IF(BN$3="Toutes",SUMIFS('Étape 1 - à remplir'!$F$31:$F$400,'Étape 1 - à remplir'!$E$31:$E$400,MASQ2!BE246,'Étape 1 - à remplir'!$G$31:$G$400,"lots"),SUMIFS('Étape 1 - à remplir'!$F$31:$F$400,'Étape 1 - à remplir'!$E$31:$E$400,MASQ2!BE246,'Étape 1 - à remplir'!$C$31:$C$400,BN$3)),IF(BN$2="Âge",IF(BN$3="Tous",SUMIFS('Étape 1 - à remplir'!$F$31:$F$400,'Étape 1 - à remplir'!$E$31:$E$400,MASQ2!BE246,'Étape 1 - à remplir'!$G$31:$G$400,"lots"),SUMIFS('Étape 1 - à remplir'!$F$31:$F$400,'Étape 1 - à remplir'!$E$31:$E$400,MASQ2!BE246,'Étape 1 - à remplir'!$P$31:$P$400,BN$3,'Étape 1 - à remplir'!$G$31:$G$400,"lots")),IF(BN$2="Atelier",IF(BN$3="Tous",SUMIFS('Étape 1 - à remplir'!$F$31:$F$400,'Étape 1 - à remplir'!$E$31:$E$400,MASQ2!BE246,'Étape 1 - à remplir'!$G$31:$G$400,"lots"),SUMIFS('Étape 1 - à remplir'!$F$31:$F$400,'Étape 1 - à remplir'!$E$31:$E$400,MASQ2!BE246,'Étape 1 - à remplir'!$O$31:$O$400,BN$3,'Étape 1 - à remplir'!$G$31:$G$400,"lots")),IF(BN$2="Espèce",IF(BN$3="Tous",SUMIFS('Étape 1 - à remplir'!$F$31:$F$400,'Étape 1 - à remplir'!$E$31:$E$400,MASQ2!BE246,'Étape 1 - à remplir'!$G$31:$G$400,"lots"),SUMIFS('Étape 1 - à remplir'!$F$31:$F$400,'Étape 1 - à remplir'!$E$31:$E$400,MASQ2!BE246,'Étape 1 - à remplir'!$N$31:$N$400,BN$3,'Étape 1 - à remplir'!$G$31:$G$400,"lots"))))))=0,NA(),IF(BN$2="Catégorie",IF(BN$3="Toutes",SUMIFS('Étape 1 - à remplir'!$F$31:$F$400,'Étape 1 - à remplir'!$E$31:$E$400,MASQ2!BE246,'Étape 1 - à remplir'!$G$31:$G$400,"lots"),SUMIFS('Étape 1 - à remplir'!$F$31:$F$400,'Étape 1 - à remplir'!$E$31:$E$400,MASQ2!BE246,'Étape 1 - à remplir'!$C$31:$C$400,BN$3)),IF(BN$2="Âge",IF(BN$3="Tous",SUMIFS('Étape 1 - à remplir'!$F$31:$F$400,'Étape 1 - à remplir'!$E$31:$E$400,MASQ2!BE246,'Étape 1 - à remplir'!$G$31:$G$400,"lots"),SUMIFS('Étape 1 - à remplir'!$F$31:$F$400,'Étape 1 - à remplir'!$E$31:$E$400,MASQ2!BE246,'Étape 1 - à remplir'!$P$31:$P$400,BN$3,'Étape 1 - à remplir'!$G$31:$G$400,"lots")),IF(BN$2="Atelier",IF(BN$3="Tous",SUMIFS('Étape 1 - à remplir'!$F$31:$F$400,'Étape 1 - à remplir'!$E$31:$E$400,MASQ2!BE246,'Étape 1 - à remplir'!$G$31:$G$400,"lots"),SUMIFS('Étape 1 - à remplir'!$F$31:$F$400,'Étape 1 - à remplir'!$E$31:$E$400,MASQ2!BE246,'Étape 1 - à remplir'!$O$31:$O$400,BN$3,'Étape 1 - à remplir'!$G$31:$G$400,"lots")),IF(BN$2="Espèce",IF(BN$3="Tous",SUMIFS('Étape 1 - à remplir'!$F$31:$F$400,'Étape 1 - à remplir'!$E$31:$E$400,MASQ2!BE246,'Étape 1 - à remplir'!$G$31:$G$400,"lots"),SUMIFS('Étape 1 - à remplir'!$F$31:$F$400,'Étape 1 - à remplir'!$E$31:$E$400,MASQ2!BE246,'Étape 1 - à remplir'!$N$31:$N$400,BN$3,'Étape 1 - à remplir'!$G$31:$G$400,"lots")))))))</f>
        <v>#N/A</v>
      </c>
      <c r="BG246" s="204">
        <f t="shared" si="140"/>
        <v>0</v>
      </c>
      <c r="BH246" s="204" t="str">
        <f t="shared" si="126"/>
        <v>Florfénicol</v>
      </c>
      <c r="BI246" s="204" t="str">
        <f t="shared" si="127"/>
        <v/>
      </c>
      <c r="BJ246" s="204" t="str">
        <f t="shared" si="128"/>
        <v/>
      </c>
      <c r="BK246" s="204" t="str">
        <f t="shared" si="129"/>
        <v>Phenicoles</v>
      </c>
      <c r="BL246" s="204" t="str">
        <f t="shared" si="130"/>
        <v/>
      </c>
      <c r="BM246" s="97" t="str">
        <f t="shared" si="131"/>
        <v/>
      </c>
      <c r="BN246" s="78"/>
      <c r="BO246" s="78"/>
      <c r="BP246" s="77" t="str">
        <f ca="1"/>
        <v>FLORFENIKEL 300 MG/ML SOLUTION INJECTABLE POUR BOVINS ET PORCINS</v>
      </c>
      <c r="BQ246" s="79" t="e">
        <f ca="1"/>
        <v>#N/A</v>
      </c>
      <c r="BR246" s="102"/>
      <c r="BS246" s="8"/>
      <c r="BT246" s="8"/>
      <c r="BU246" s="8"/>
      <c r="BV246" s="8"/>
      <c r="BW246" s="8"/>
      <c r="BX246" s="8"/>
      <c r="BY246" s="8"/>
      <c r="BZ246" s="8"/>
      <c r="CA246" s="8"/>
      <c r="CB246" s="8"/>
      <c r="CC246" s="8"/>
      <c r="CD246" s="8"/>
      <c r="CE246" s="8"/>
      <c r="CF246" s="8"/>
      <c r="CG246" s="8"/>
      <c r="CH246" s="8"/>
      <c r="CI246" s="8"/>
      <c r="CJ246" s="8"/>
      <c r="CK246" s="8"/>
      <c r="CL246" s="8"/>
      <c r="CM246" s="8"/>
      <c r="CN246" s="8"/>
      <c r="CO246" s="97"/>
      <c r="CQ246" s="56"/>
      <c r="CR246" s="8"/>
      <c r="CS246" s="8"/>
      <c r="CT246" s="8"/>
      <c r="CU246" s="8"/>
      <c r="CV246" s="8"/>
      <c r="CW246" s="8"/>
      <c r="CX246" s="8"/>
      <c r="CY246" s="102" t="str">
        <f t="shared" si="132"/>
        <v/>
      </c>
      <c r="CZ246" s="56" t="str">
        <f t="shared" si="133"/>
        <v>FLORFENIKEL 300 MG/ML SOLUTION INJECTABLE POUR BOVINS ET PORCINS</v>
      </c>
      <c r="DA246" s="204" t="e">
        <f>IF(IF(DI$2="Catégorie",IF(DI$3="Toutes",SUMIFS('Étape 1 - à remplir'!$F$31:$F$400,'Étape 1 - à remplir'!$E$31:$E$400,MASQ2!CZ246,'Étape 1 - à remplir'!$G$31:$G$400,"kg"),SUMIFS('Étape 1 - à remplir'!$F$31:$F$400,'Étape 1 - à remplir'!$E$31:$E$400,MASQ2!CZ246,'Étape 1 - à remplir'!$C$31:$C$400,DI$3)),IF(DI$2="Âge",IF(DI$3="Tous",SUMIFS('Étape 1 - à remplir'!$F$31:$F$400,'Étape 1 - à remplir'!$E$31:$E$400,MASQ2!CZ246,'Étape 1 - à remplir'!$G$31:$G$400,"kg"),SUMIFS('Étape 1 - à remplir'!$F$31:$F$400,'Étape 1 - à remplir'!$E$31:$E$400,MASQ2!CZ246,'Étape 1 - à remplir'!$P$31:$P$400,DI$3,'Étape 1 - à remplir'!$G$31:$G$400,"kg")),IF(DI$2="Atelier",IF(DI$3="Tous",SUMIFS('Étape 1 - à remplir'!$F$31:$F$400,'Étape 1 - à remplir'!$E$31:$E$400,MASQ2!CZ246,'Étape 1 - à remplir'!$G$31:$G$400,"kg"),SUMIFS('Étape 1 - à remplir'!$F$31:$F$400,'Étape 1 - à remplir'!$E$31:$E$400,MASQ2!CZ246,'Étape 1 - à remplir'!$O$31:$O$400,DI$3,'Étape 1 - à remplir'!$G$31:$G$400,"kg")),IF(DI$2="Espèce",IF(DI$3="Tous",SUMIFS('Étape 1 - à remplir'!$F$31:$F$400,'Étape 1 - à remplir'!$E$31:$E$400,MASQ2!CZ246,'Étape 1 - à remplir'!$G$31:$G$400,"kg"),SUMIFS('Étape 1 - à remplir'!$F$31:$F$400,'Étape 1 - à remplir'!$E$31:$E$400,MASQ2!CZ246,'Étape 1 - à remplir'!$N$31:$N$400,DI$3,'Étape 1 - à remplir'!$G$31:$G$400,"kg"))))))=0,NA(),IF(DI$2="Catégorie",IF(DI$3="Toutes",SUMIFS('Étape 1 - à remplir'!$F$31:$F$400,'Étape 1 - à remplir'!$E$31:$E$400,MASQ2!CZ246,'Étape 1 - à remplir'!$G$31:$G$400,"kg"),SUMIFS('Étape 1 - à remplir'!$F$31:$F$400,'Étape 1 - à remplir'!$E$31:$E$400,MASQ2!CZ246,'Étape 1 - à remplir'!$C$31:$C$400,DI$3)),IF(DI$2="Âge",IF(DI$3="Tous",SUMIFS('Étape 1 - à remplir'!$F$31:$F$400,'Étape 1 - à remplir'!$E$31:$E$400,MASQ2!CZ246,'Étape 1 - à remplir'!$G$31:$G$400,"kg"),SUMIFS('Étape 1 - à remplir'!$F$31:$F$400,'Étape 1 - à remplir'!$E$31:$E$400,MASQ2!CZ246,'Étape 1 - à remplir'!$P$31:$P$400,DI$3,'Étape 1 - à remplir'!$G$31:$G$400,"kg")),IF(DI$2="Atelier",IF(DI$3="Tous",SUMIFS('Étape 1 - à remplir'!$F$31:$F$400,'Étape 1 - à remplir'!$E$31:$E$400,MASQ2!CZ246,'Étape 1 - à remplir'!$G$31:$G$400,"kg"),SUMIFS('Étape 1 - à remplir'!$F$31:$F$400,'Étape 1 - à remplir'!$E$31:$E$400,MASQ2!CZ246,'Étape 1 - à remplir'!$O$31:$O$400,DI$3,'Étape 1 - à remplir'!$G$31:$G$400,"kg")),IF(DI$2="Espèce",IF(DI$3="Tous",SUMIFS('Étape 1 - à remplir'!$F$31:$F$400,'Étape 1 - à remplir'!$E$31:$E$400,MASQ2!CZ246,'Étape 1 - à remplir'!$G$31:$G$400,"kg"),SUMIFS('Étape 1 - à remplir'!$F$31:$F$400,'Étape 1 - à remplir'!$E$31:$E$400,MASQ2!CZ246,'Étape 1 - à remplir'!$N$31:$N$400,DI$3,'Étape 1 - à remplir'!$G$31:$G$400,"kg")))))))</f>
        <v>#N/A</v>
      </c>
      <c r="DB246" s="104">
        <f t="shared" si="141"/>
        <v>0</v>
      </c>
      <c r="DC246" s="204" t="str">
        <f t="shared" si="134"/>
        <v>Florfénicol</v>
      </c>
      <c r="DD246" s="204" t="str">
        <f t="shared" si="135"/>
        <v/>
      </c>
      <c r="DE246" s="204" t="str">
        <f t="shared" si="136"/>
        <v/>
      </c>
      <c r="DF246" s="204" t="str">
        <f t="shared" si="137"/>
        <v>Phenicoles</v>
      </c>
      <c r="DG246" s="204" t="str">
        <f t="shared" si="138"/>
        <v/>
      </c>
      <c r="DH246" s="97" t="str">
        <f t="shared" si="139"/>
        <v/>
      </c>
      <c r="DI246" s="78"/>
      <c r="DJ246" s="78"/>
      <c r="DK246" s="77" t="str">
        <f ca="1"/>
        <v>FLORFENIKEL 300 MG/ML SOLUTION INJECTABLE POUR BOVINS ET PORCINS</v>
      </c>
      <c r="DL246" s="79" t="e">
        <f ca="1"/>
        <v>#N/A</v>
      </c>
      <c r="DM246" s="102"/>
      <c r="DN246" s="8"/>
      <c r="DO246" s="8"/>
      <c r="DP246" s="8"/>
      <c r="DQ246" s="8"/>
      <c r="DR246" s="8"/>
      <c r="DS246" s="8"/>
      <c r="DT246" s="8"/>
      <c r="DU246" s="8"/>
      <c r="DV246" s="8"/>
      <c r="DW246" s="8"/>
      <c r="DX246" s="8"/>
      <c r="DY246" s="8"/>
      <c r="DZ246" s="8"/>
      <c r="EA246" s="8"/>
      <c r="EB246" s="8"/>
      <c r="EC246" s="8"/>
      <c r="ED246" s="8"/>
      <c r="EE246" s="8"/>
      <c r="EF246" s="8"/>
      <c r="EG246" s="8"/>
      <c r="EH246" s="8"/>
      <c r="EI246" s="8"/>
      <c r="EJ246" s="97"/>
    </row>
    <row r="247" spans="1:140" x14ac:dyDescent="0.25">
      <c r="A247" s="56"/>
      <c r="B247" s="8"/>
      <c r="C247" s="8"/>
      <c r="D247" s="8"/>
      <c r="E247" s="8"/>
      <c r="F247" s="8"/>
      <c r="G247" s="8"/>
      <c r="H247" s="8"/>
      <c r="I247" s="102" t="str">
        <f>INDEX(Données_ATB!BE:BV,MATCH(MASQ2!J247,Données_ATB!BE:BE,0),18)</f>
        <v/>
      </c>
      <c r="J247" s="77" t="str">
        <f>Données_ATB!BE246</f>
        <v>FLORGANE 300 MG/ML SUSPENSION INJECTABLE POUR BOVINS ET PORCINS</v>
      </c>
      <c r="K247" s="204" t="e">
        <f>IF(IF(S$2="Catégorie",IF(S$3="Toutes",SUMIFS('Étape 1 - à remplir'!$F$31:$F$400,'Étape 1 - à remplir'!$E$31:$E$400,MASQ2!J247,'Étape 1 - à remplir'!$G$31:$G$400,"animaux"),SUMIFS('Étape 1 - à remplir'!$F$31:$F$400,'Étape 1 - à remplir'!$E$31:$E$400,MASQ2!J247,'Étape 1 - à remplir'!$C$31:$C$400,S$3)),IF(S$2="Âge",IF(S$3="Tous",SUMIFS('Étape 1 - à remplir'!$F$31:$F$400,'Étape 1 - à remplir'!$E$31:$E$400,MASQ2!J247,'Étape 1 - à remplir'!$G$31:$G$400,"animaux"),SUMIFS('Étape 1 - à remplir'!$F$31:$F$400,'Étape 1 - à remplir'!$E$31:$E$400,MASQ2!J247,'Étape 1 - à remplir'!$P$31:$P$400,S$3)),IF(S$2="Atelier",IF(S$3="Tous",SUMIFS('Étape 1 - à remplir'!$F$31:$F$400,'Étape 1 - à remplir'!$E$31:$E$400,MASQ2!J247,'Étape 1 - à remplir'!$G$31:$G$400,"animaux"),SUMIFS('Étape 1 - à remplir'!$F$31:$F$400,'Étape 1 - à remplir'!$E$31:$E$400,MASQ2!J247,'Étape 1 - à remplir'!$O$31:$O$400,S$3)),IF(S$2="Espèce",IF(S$3="Tous",SUMIFS('Étape 1 - à remplir'!$F$31:$F$400,'Étape 1 - à remplir'!$E$31:$E$400,MASQ2!J247,'Étape 1 - à remplir'!$G$31:$G$400,"animaux"),SUMIFS('Étape 1 - à remplir'!$F$31:$F$400,'Étape 1 - à remplir'!$E$31:$E$400,MASQ2!J247,'Étape 1 - à remplir'!$N$31:$N$400,S$3))))))=0,NA(),IF(S$2="Catégorie",IF(S$3="Toutes",SUMIFS('Étape 1 - à remplir'!$F$31:$F$400,'Étape 1 - à remplir'!$E$31:$E$400,MASQ2!J247,'Étape 1 - à remplir'!$G$31:$G$400,"animaux"),SUMIFS('Étape 1 - à remplir'!$F$31:$F$400,'Étape 1 - à remplir'!$E$31:$E$400,MASQ2!J247,'Étape 1 - à remplir'!$C$31:$C$400,S$3)),IF(S$2="Âge",IF(S$3="Tous",SUMIFS('Étape 1 - à remplir'!$F$31:$F$400,'Étape 1 - à remplir'!$E$31:$E$400,MASQ2!J247,'Étape 1 - à remplir'!$G$31:$G$400,"animaux"),SUMIFS('Étape 1 - à remplir'!$F$31:$F$400,'Étape 1 - à remplir'!$E$31:$E$400,MASQ2!J247,'Étape 1 - à remplir'!$P$31:$P$400,S$3)),IF(S$2="Atelier",IF(S$3="Tous",SUMIFS('Étape 1 - à remplir'!$F$31:$F$400,'Étape 1 - à remplir'!$E$31:$E$400,MASQ2!J247,'Étape 1 - à remplir'!$G$31:$G$400,"animaux"),SUMIFS('Étape 1 - à remplir'!$F$31:$F$400,'Étape 1 - à remplir'!$E$31:$E$400,MASQ2!J247,'Étape 1 - à remplir'!$O$31:$O$400,S$3)),IF(S$2="Espèce",IF(S$3="Tous",SUMIFS('Étape 1 - à remplir'!$F$31:$F$400,'Étape 1 - à remplir'!$E$31:$E$400,MASQ2!J247,'Étape 1 - à remplir'!$G$31:$G$400,"animaux"),SUMIFS('Étape 1 - à remplir'!$F$31:$F$400,'Étape 1 - à remplir'!$E$31:$E$400,MASQ2!J247,'Étape 1 - à remplir'!$N$31:$N$400,S$3)))))))</f>
        <v>#N/A</v>
      </c>
      <c r="L247" s="97">
        <f t="shared" si="142"/>
        <v>0</v>
      </c>
      <c r="M247" s="56" t="str">
        <f>Données_ATB!BN246</f>
        <v>Florfénicol</v>
      </c>
      <c r="N247" s="204" t="str">
        <f>Données_ATB!BO246</f>
        <v/>
      </c>
      <c r="O247" s="97" t="str">
        <f>Données_ATB!BP246</f>
        <v/>
      </c>
      <c r="P247" s="77" t="str">
        <f>Données_ATB!BR246</f>
        <v>Phenicoles</v>
      </c>
      <c r="Q247" s="78" t="str">
        <f>Données_ATB!BS246</f>
        <v/>
      </c>
      <c r="R247" s="79" t="str">
        <f>Données_ATB!BT246</f>
        <v/>
      </c>
      <c r="S247" s="78"/>
      <c r="T247" s="78"/>
      <c r="U247" s="77" t="str">
        <f ca="1"/>
        <v>FLORGANE 300 MG/ML SUSPENSION INJECTABLE POUR BOVINS ET PORCINS</v>
      </c>
      <c r="V247" s="79" t="e">
        <f ca="1"/>
        <v>#N/A</v>
      </c>
      <c r="W247" s="102"/>
      <c r="X247" s="8"/>
      <c r="Y247" s="8"/>
      <c r="Z247" s="8"/>
      <c r="AA247" s="8"/>
      <c r="AB247" s="102"/>
      <c r="AC247" s="8"/>
      <c r="AD247" s="8"/>
      <c r="AE247" s="8"/>
      <c r="AF247" s="8"/>
      <c r="AG247" s="8"/>
      <c r="AH247" s="8"/>
      <c r="AI247" s="8"/>
      <c r="AJ247" s="8"/>
      <c r="AK247" s="8"/>
      <c r="AL247" s="8"/>
      <c r="AM247" s="8"/>
      <c r="AN247" s="8"/>
      <c r="AO247" s="8"/>
      <c r="AP247" s="8"/>
      <c r="AQ247" s="8"/>
      <c r="AR247" s="8"/>
      <c r="AS247" s="8"/>
      <c r="AT247" s="97"/>
      <c r="AV247" s="56"/>
      <c r="AW247" s="8"/>
      <c r="AX247" s="8"/>
      <c r="AY247" s="8"/>
      <c r="AZ247" s="8"/>
      <c r="BA247" s="8"/>
      <c r="BB247" s="8"/>
      <c r="BC247" s="8"/>
      <c r="BD247" s="102" t="str">
        <f t="shared" si="124"/>
        <v/>
      </c>
      <c r="BE247" s="56" t="str">
        <f t="shared" si="125"/>
        <v>FLORGANE 300 MG/ML SUSPENSION INJECTABLE POUR BOVINS ET PORCINS</v>
      </c>
      <c r="BF247" s="204" t="e">
        <f>IF(IF(BN$2="Catégorie",IF(BN$3="Toutes",SUMIFS('Étape 1 - à remplir'!$F$31:$F$400,'Étape 1 - à remplir'!$E$31:$E$400,MASQ2!BE247,'Étape 1 - à remplir'!$G$31:$G$400,"lots"),SUMIFS('Étape 1 - à remplir'!$F$31:$F$400,'Étape 1 - à remplir'!$E$31:$E$400,MASQ2!BE247,'Étape 1 - à remplir'!$C$31:$C$400,BN$3)),IF(BN$2="Âge",IF(BN$3="Tous",SUMIFS('Étape 1 - à remplir'!$F$31:$F$400,'Étape 1 - à remplir'!$E$31:$E$400,MASQ2!BE247,'Étape 1 - à remplir'!$G$31:$G$400,"lots"),SUMIFS('Étape 1 - à remplir'!$F$31:$F$400,'Étape 1 - à remplir'!$E$31:$E$400,MASQ2!BE247,'Étape 1 - à remplir'!$P$31:$P$400,BN$3,'Étape 1 - à remplir'!$G$31:$G$400,"lots")),IF(BN$2="Atelier",IF(BN$3="Tous",SUMIFS('Étape 1 - à remplir'!$F$31:$F$400,'Étape 1 - à remplir'!$E$31:$E$400,MASQ2!BE247,'Étape 1 - à remplir'!$G$31:$G$400,"lots"),SUMIFS('Étape 1 - à remplir'!$F$31:$F$400,'Étape 1 - à remplir'!$E$31:$E$400,MASQ2!BE247,'Étape 1 - à remplir'!$O$31:$O$400,BN$3,'Étape 1 - à remplir'!$G$31:$G$400,"lots")),IF(BN$2="Espèce",IF(BN$3="Tous",SUMIFS('Étape 1 - à remplir'!$F$31:$F$400,'Étape 1 - à remplir'!$E$31:$E$400,MASQ2!BE247,'Étape 1 - à remplir'!$G$31:$G$400,"lots"),SUMIFS('Étape 1 - à remplir'!$F$31:$F$400,'Étape 1 - à remplir'!$E$31:$E$400,MASQ2!BE247,'Étape 1 - à remplir'!$N$31:$N$400,BN$3,'Étape 1 - à remplir'!$G$31:$G$400,"lots"))))))=0,NA(),IF(BN$2="Catégorie",IF(BN$3="Toutes",SUMIFS('Étape 1 - à remplir'!$F$31:$F$400,'Étape 1 - à remplir'!$E$31:$E$400,MASQ2!BE247,'Étape 1 - à remplir'!$G$31:$G$400,"lots"),SUMIFS('Étape 1 - à remplir'!$F$31:$F$400,'Étape 1 - à remplir'!$E$31:$E$400,MASQ2!BE247,'Étape 1 - à remplir'!$C$31:$C$400,BN$3)),IF(BN$2="Âge",IF(BN$3="Tous",SUMIFS('Étape 1 - à remplir'!$F$31:$F$400,'Étape 1 - à remplir'!$E$31:$E$400,MASQ2!BE247,'Étape 1 - à remplir'!$G$31:$G$400,"lots"),SUMIFS('Étape 1 - à remplir'!$F$31:$F$400,'Étape 1 - à remplir'!$E$31:$E$400,MASQ2!BE247,'Étape 1 - à remplir'!$P$31:$P$400,BN$3,'Étape 1 - à remplir'!$G$31:$G$400,"lots")),IF(BN$2="Atelier",IF(BN$3="Tous",SUMIFS('Étape 1 - à remplir'!$F$31:$F$400,'Étape 1 - à remplir'!$E$31:$E$400,MASQ2!BE247,'Étape 1 - à remplir'!$G$31:$G$400,"lots"),SUMIFS('Étape 1 - à remplir'!$F$31:$F$400,'Étape 1 - à remplir'!$E$31:$E$400,MASQ2!BE247,'Étape 1 - à remplir'!$O$31:$O$400,BN$3,'Étape 1 - à remplir'!$G$31:$G$400,"lots")),IF(BN$2="Espèce",IF(BN$3="Tous",SUMIFS('Étape 1 - à remplir'!$F$31:$F$400,'Étape 1 - à remplir'!$E$31:$E$400,MASQ2!BE247,'Étape 1 - à remplir'!$G$31:$G$400,"lots"),SUMIFS('Étape 1 - à remplir'!$F$31:$F$400,'Étape 1 - à remplir'!$E$31:$E$400,MASQ2!BE247,'Étape 1 - à remplir'!$N$31:$N$400,BN$3,'Étape 1 - à remplir'!$G$31:$G$400,"lots")))))))</f>
        <v>#N/A</v>
      </c>
      <c r="BG247" s="204">
        <f t="shared" si="140"/>
        <v>0</v>
      </c>
      <c r="BH247" s="204" t="str">
        <f t="shared" si="126"/>
        <v>Florfénicol</v>
      </c>
      <c r="BI247" s="204" t="str">
        <f t="shared" si="127"/>
        <v/>
      </c>
      <c r="BJ247" s="204" t="str">
        <f t="shared" si="128"/>
        <v/>
      </c>
      <c r="BK247" s="204" t="str">
        <f t="shared" si="129"/>
        <v>Phenicoles</v>
      </c>
      <c r="BL247" s="204" t="str">
        <f t="shared" si="130"/>
        <v/>
      </c>
      <c r="BM247" s="97" t="str">
        <f t="shared" si="131"/>
        <v/>
      </c>
      <c r="BN247" s="78"/>
      <c r="BO247" s="78"/>
      <c r="BP247" s="77" t="str">
        <f ca="1"/>
        <v>FLORGANE 300 MG/ML SUSPENSION INJECTABLE POUR BOVINS ET PORCINS</v>
      </c>
      <c r="BQ247" s="79" t="e">
        <f ca="1"/>
        <v>#N/A</v>
      </c>
      <c r="BR247" s="102"/>
      <c r="BS247" s="8"/>
      <c r="BT247" s="8"/>
      <c r="BU247" s="8"/>
      <c r="BV247" s="8"/>
      <c r="BW247" s="8"/>
      <c r="BX247" s="8"/>
      <c r="BY247" s="8"/>
      <c r="BZ247" s="8"/>
      <c r="CA247" s="8"/>
      <c r="CB247" s="8"/>
      <c r="CC247" s="8"/>
      <c r="CD247" s="8"/>
      <c r="CE247" s="8"/>
      <c r="CF247" s="8"/>
      <c r="CG247" s="8"/>
      <c r="CH247" s="8"/>
      <c r="CI247" s="8"/>
      <c r="CJ247" s="8"/>
      <c r="CK247" s="8"/>
      <c r="CL247" s="8"/>
      <c r="CM247" s="8"/>
      <c r="CN247" s="8"/>
      <c r="CO247" s="97"/>
      <c r="CQ247" s="56"/>
      <c r="CR247" s="8"/>
      <c r="CS247" s="8"/>
      <c r="CT247" s="8"/>
      <c r="CU247" s="8"/>
      <c r="CV247" s="8"/>
      <c r="CW247" s="8"/>
      <c r="CX247" s="8"/>
      <c r="CY247" s="102" t="str">
        <f t="shared" si="132"/>
        <v/>
      </c>
      <c r="CZ247" s="56" t="str">
        <f t="shared" si="133"/>
        <v>FLORGANE 300 MG/ML SUSPENSION INJECTABLE POUR BOVINS ET PORCINS</v>
      </c>
      <c r="DA247" s="204" t="e">
        <f>IF(IF(DI$2="Catégorie",IF(DI$3="Toutes",SUMIFS('Étape 1 - à remplir'!$F$31:$F$400,'Étape 1 - à remplir'!$E$31:$E$400,MASQ2!CZ247,'Étape 1 - à remplir'!$G$31:$G$400,"kg"),SUMIFS('Étape 1 - à remplir'!$F$31:$F$400,'Étape 1 - à remplir'!$E$31:$E$400,MASQ2!CZ247,'Étape 1 - à remplir'!$C$31:$C$400,DI$3)),IF(DI$2="Âge",IF(DI$3="Tous",SUMIFS('Étape 1 - à remplir'!$F$31:$F$400,'Étape 1 - à remplir'!$E$31:$E$400,MASQ2!CZ247,'Étape 1 - à remplir'!$G$31:$G$400,"kg"),SUMIFS('Étape 1 - à remplir'!$F$31:$F$400,'Étape 1 - à remplir'!$E$31:$E$400,MASQ2!CZ247,'Étape 1 - à remplir'!$P$31:$P$400,DI$3,'Étape 1 - à remplir'!$G$31:$G$400,"kg")),IF(DI$2="Atelier",IF(DI$3="Tous",SUMIFS('Étape 1 - à remplir'!$F$31:$F$400,'Étape 1 - à remplir'!$E$31:$E$400,MASQ2!CZ247,'Étape 1 - à remplir'!$G$31:$G$400,"kg"),SUMIFS('Étape 1 - à remplir'!$F$31:$F$400,'Étape 1 - à remplir'!$E$31:$E$400,MASQ2!CZ247,'Étape 1 - à remplir'!$O$31:$O$400,DI$3,'Étape 1 - à remplir'!$G$31:$G$400,"kg")),IF(DI$2="Espèce",IF(DI$3="Tous",SUMIFS('Étape 1 - à remplir'!$F$31:$F$400,'Étape 1 - à remplir'!$E$31:$E$400,MASQ2!CZ247,'Étape 1 - à remplir'!$G$31:$G$400,"kg"),SUMIFS('Étape 1 - à remplir'!$F$31:$F$400,'Étape 1 - à remplir'!$E$31:$E$400,MASQ2!CZ247,'Étape 1 - à remplir'!$N$31:$N$400,DI$3,'Étape 1 - à remplir'!$G$31:$G$400,"kg"))))))=0,NA(),IF(DI$2="Catégorie",IF(DI$3="Toutes",SUMIFS('Étape 1 - à remplir'!$F$31:$F$400,'Étape 1 - à remplir'!$E$31:$E$400,MASQ2!CZ247,'Étape 1 - à remplir'!$G$31:$G$400,"kg"),SUMIFS('Étape 1 - à remplir'!$F$31:$F$400,'Étape 1 - à remplir'!$E$31:$E$400,MASQ2!CZ247,'Étape 1 - à remplir'!$C$31:$C$400,DI$3)),IF(DI$2="Âge",IF(DI$3="Tous",SUMIFS('Étape 1 - à remplir'!$F$31:$F$400,'Étape 1 - à remplir'!$E$31:$E$400,MASQ2!CZ247,'Étape 1 - à remplir'!$G$31:$G$400,"kg"),SUMIFS('Étape 1 - à remplir'!$F$31:$F$400,'Étape 1 - à remplir'!$E$31:$E$400,MASQ2!CZ247,'Étape 1 - à remplir'!$P$31:$P$400,DI$3,'Étape 1 - à remplir'!$G$31:$G$400,"kg")),IF(DI$2="Atelier",IF(DI$3="Tous",SUMIFS('Étape 1 - à remplir'!$F$31:$F$400,'Étape 1 - à remplir'!$E$31:$E$400,MASQ2!CZ247,'Étape 1 - à remplir'!$G$31:$G$400,"kg"),SUMIFS('Étape 1 - à remplir'!$F$31:$F$400,'Étape 1 - à remplir'!$E$31:$E$400,MASQ2!CZ247,'Étape 1 - à remplir'!$O$31:$O$400,DI$3,'Étape 1 - à remplir'!$G$31:$G$400,"kg")),IF(DI$2="Espèce",IF(DI$3="Tous",SUMIFS('Étape 1 - à remplir'!$F$31:$F$400,'Étape 1 - à remplir'!$E$31:$E$400,MASQ2!CZ247,'Étape 1 - à remplir'!$G$31:$G$400,"kg"),SUMIFS('Étape 1 - à remplir'!$F$31:$F$400,'Étape 1 - à remplir'!$E$31:$E$400,MASQ2!CZ247,'Étape 1 - à remplir'!$N$31:$N$400,DI$3,'Étape 1 - à remplir'!$G$31:$G$400,"kg")))))))</f>
        <v>#N/A</v>
      </c>
      <c r="DB247" s="104">
        <f t="shared" si="141"/>
        <v>0</v>
      </c>
      <c r="DC247" s="204" t="str">
        <f t="shared" si="134"/>
        <v>Florfénicol</v>
      </c>
      <c r="DD247" s="204" t="str">
        <f t="shared" si="135"/>
        <v/>
      </c>
      <c r="DE247" s="204" t="str">
        <f t="shared" si="136"/>
        <v/>
      </c>
      <c r="DF247" s="204" t="str">
        <f t="shared" si="137"/>
        <v>Phenicoles</v>
      </c>
      <c r="DG247" s="204" t="str">
        <f t="shared" si="138"/>
        <v/>
      </c>
      <c r="DH247" s="97" t="str">
        <f t="shared" si="139"/>
        <v/>
      </c>
      <c r="DI247" s="78"/>
      <c r="DJ247" s="78"/>
      <c r="DK247" s="77" t="str">
        <f ca="1"/>
        <v>FLORGANE 300 MG/ML SUSPENSION INJECTABLE POUR BOVINS ET PORCINS</v>
      </c>
      <c r="DL247" s="79" t="e">
        <f ca="1"/>
        <v>#N/A</v>
      </c>
      <c r="DM247" s="102"/>
      <c r="DN247" s="8"/>
      <c r="DO247" s="8"/>
      <c r="DP247" s="8"/>
      <c r="DQ247" s="8"/>
      <c r="DR247" s="8"/>
      <c r="DS247" s="8"/>
      <c r="DT247" s="8"/>
      <c r="DU247" s="8"/>
      <c r="DV247" s="8"/>
      <c r="DW247" s="8"/>
      <c r="DX247" s="8"/>
      <c r="DY247" s="8"/>
      <c r="DZ247" s="8"/>
      <c r="EA247" s="8"/>
      <c r="EB247" s="8"/>
      <c r="EC247" s="8"/>
      <c r="ED247" s="8"/>
      <c r="EE247" s="8"/>
      <c r="EF247" s="8"/>
      <c r="EG247" s="8"/>
      <c r="EH247" s="8"/>
      <c r="EI247" s="8"/>
      <c r="EJ247" s="97"/>
    </row>
    <row r="248" spans="1:140" x14ac:dyDescent="0.25">
      <c r="A248" s="56"/>
      <c r="B248" s="8"/>
      <c r="C248" s="8"/>
      <c r="D248" s="8"/>
      <c r="E248" s="8"/>
      <c r="F248" s="8"/>
      <c r="G248" s="8"/>
      <c r="H248" s="8"/>
      <c r="I248" s="102" t="str">
        <f>INDEX(Données_ATB!BE:BV,MATCH(MASQ2!J248,Données_ATB!BE:BE,0),18)</f>
        <v/>
      </c>
      <c r="J248" s="77" t="str">
        <f>Données_ATB!BE247</f>
        <v>FLORKEM 300 MG/ML SOLUTION INJECTABLE POUR BOVINS ET PORCINS</v>
      </c>
      <c r="K248" s="204" t="e">
        <f>IF(IF(S$2="Catégorie",IF(S$3="Toutes",SUMIFS('Étape 1 - à remplir'!$F$31:$F$400,'Étape 1 - à remplir'!$E$31:$E$400,MASQ2!J248,'Étape 1 - à remplir'!$G$31:$G$400,"animaux"),SUMIFS('Étape 1 - à remplir'!$F$31:$F$400,'Étape 1 - à remplir'!$E$31:$E$400,MASQ2!J248,'Étape 1 - à remplir'!$C$31:$C$400,S$3)),IF(S$2="Âge",IF(S$3="Tous",SUMIFS('Étape 1 - à remplir'!$F$31:$F$400,'Étape 1 - à remplir'!$E$31:$E$400,MASQ2!J248,'Étape 1 - à remplir'!$G$31:$G$400,"animaux"),SUMIFS('Étape 1 - à remplir'!$F$31:$F$400,'Étape 1 - à remplir'!$E$31:$E$400,MASQ2!J248,'Étape 1 - à remplir'!$P$31:$P$400,S$3)),IF(S$2="Atelier",IF(S$3="Tous",SUMIFS('Étape 1 - à remplir'!$F$31:$F$400,'Étape 1 - à remplir'!$E$31:$E$400,MASQ2!J248,'Étape 1 - à remplir'!$G$31:$G$400,"animaux"),SUMIFS('Étape 1 - à remplir'!$F$31:$F$400,'Étape 1 - à remplir'!$E$31:$E$400,MASQ2!J248,'Étape 1 - à remplir'!$O$31:$O$400,S$3)),IF(S$2="Espèce",IF(S$3="Tous",SUMIFS('Étape 1 - à remplir'!$F$31:$F$400,'Étape 1 - à remplir'!$E$31:$E$400,MASQ2!J248,'Étape 1 - à remplir'!$G$31:$G$400,"animaux"),SUMIFS('Étape 1 - à remplir'!$F$31:$F$400,'Étape 1 - à remplir'!$E$31:$E$400,MASQ2!J248,'Étape 1 - à remplir'!$N$31:$N$400,S$3))))))=0,NA(),IF(S$2="Catégorie",IF(S$3="Toutes",SUMIFS('Étape 1 - à remplir'!$F$31:$F$400,'Étape 1 - à remplir'!$E$31:$E$400,MASQ2!J248,'Étape 1 - à remplir'!$G$31:$G$400,"animaux"),SUMIFS('Étape 1 - à remplir'!$F$31:$F$400,'Étape 1 - à remplir'!$E$31:$E$400,MASQ2!J248,'Étape 1 - à remplir'!$C$31:$C$400,S$3)),IF(S$2="Âge",IF(S$3="Tous",SUMIFS('Étape 1 - à remplir'!$F$31:$F$400,'Étape 1 - à remplir'!$E$31:$E$400,MASQ2!J248,'Étape 1 - à remplir'!$G$31:$G$400,"animaux"),SUMIFS('Étape 1 - à remplir'!$F$31:$F$400,'Étape 1 - à remplir'!$E$31:$E$400,MASQ2!J248,'Étape 1 - à remplir'!$P$31:$P$400,S$3)),IF(S$2="Atelier",IF(S$3="Tous",SUMIFS('Étape 1 - à remplir'!$F$31:$F$400,'Étape 1 - à remplir'!$E$31:$E$400,MASQ2!J248,'Étape 1 - à remplir'!$G$31:$G$400,"animaux"),SUMIFS('Étape 1 - à remplir'!$F$31:$F$400,'Étape 1 - à remplir'!$E$31:$E$400,MASQ2!J248,'Étape 1 - à remplir'!$O$31:$O$400,S$3)),IF(S$2="Espèce",IF(S$3="Tous",SUMIFS('Étape 1 - à remplir'!$F$31:$F$400,'Étape 1 - à remplir'!$E$31:$E$400,MASQ2!J248,'Étape 1 - à remplir'!$G$31:$G$400,"animaux"),SUMIFS('Étape 1 - à remplir'!$F$31:$F$400,'Étape 1 - à remplir'!$E$31:$E$400,MASQ2!J248,'Étape 1 - à remplir'!$N$31:$N$400,S$3)))))))</f>
        <v>#N/A</v>
      </c>
      <c r="L248" s="97">
        <f t="shared" si="142"/>
        <v>0</v>
      </c>
      <c r="M248" s="56" t="str">
        <f>Données_ATB!BN247</f>
        <v>Florfénicol</v>
      </c>
      <c r="N248" s="204" t="str">
        <f>Données_ATB!BO247</f>
        <v/>
      </c>
      <c r="O248" s="97" t="str">
        <f>Données_ATB!BP247</f>
        <v/>
      </c>
      <c r="P248" s="77" t="str">
        <f>Données_ATB!BR247</f>
        <v>Phenicoles</v>
      </c>
      <c r="Q248" s="78" t="str">
        <f>Données_ATB!BS247</f>
        <v/>
      </c>
      <c r="R248" s="79" t="str">
        <f>Données_ATB!BT247</f>
        <v/>
      </c>
      <c r="S248" s="78"/>
      <c r="T248" s="78"/>
      <c r="U248" s="77" t="str">
        <f ca="1"/>
        <v>FLORKEM 300 MG/ML SOLUTION INJECTABLE POUR BOVINS ET PORCINS</v>
      </c>
      <c r="V248" s="79" t="e">
        <f ca="1"/>
        <v>#N/A</v>
      </c>
      <c r="W248" s="102"/>
      <c r="X248" s="8"/>
      <c r="Y248" s="8"/>
      <c r="Z248" s="8"/>
      <c r="AA248" s="8"/>
      <c r="AB248" s="102"/>
      <c r="AC248" s="8"/>
      <c r="AD248" s="8"/>
      <c r="AE248" s="8"/>
      <c r="AF248" s="8"/>
      <c r="AG248" s="8"/>
      <c r="AH248" s="8"/>
      <c r="AI248" s="8"/>
      <c r="AJ248" s="8"/>
      <c r="AK248" s="8"/>
      <c r="AL248" s="8"/>
      <c r="AM248" s="8"/>
      <c r="AN248" s="8"/>
      <c r="AO248" s="8"/>
      <c r="AP248" s="8"/>
      <c r="AQ248" s="8"/>
      <c r="AR248" s="8"/>
      <c r="AS248" s="8"/>
      <c r="AT248" s="97"/>
      <c r="AV248" s="56"/>
      <c r="AW248" s="8"/>
      <c r="AX248" s="8"/>
      <c r="AY248" s="8"/>
      <c r="AZ248" s="8"/>
      <c r="BA248" s="8"/>
      <c r="BB248" s="8"/>
      <c r="BC248" s="8"/>
      <c r="BD248" s="102" t="str">
        <f t="shared" si="124"/>
        <v/>
      </c>
      <c r="BE248" s="56" t="str">
        <f t="shared" si="125"/>
        <v>FLORKEM 300 MG/ML SOLUTION INJECTABLE POUR BOVINS ET PORCINS</v>
      </c>
      <c r="BF248" s="204" t="e">
        <f>IF(IF(BN$2="Catégorie",IF(BN$3="Toutes",SUMIFS('Étape 1 - à remplir'!$F$31:$F$400,'Étape 1 - à remplir'!$E$31:$E$400,MASQ2!BE248,'Étape 1 - à remplir'!$G$31:$G$400,"lots"),SUMIFS('Étape 1 - à remplir'!$F$31:$F$400,'Étape 1 - à remplir'!$E$31:$E$400,MASQ2!BE248,'Étape 1 - à remplir'!$C$31:$C$400,BN$3)),IF(BN$2="Âge",IF(BN$3="Tous",SUMIFS('Étape 1 - à remplir'!$F$31:$F$400,'Étape 1 - à remplir'!$E$31:$E$400,MASQ2!BE248,'Étape 1 - à remplir'!$G$31:$G$400,"lots"),SUMIFS('Étape 1 - à remplir'!$F$31:$F$400,'Étape 1 - à remplir'!$E$31:$E$400,MASQ2!BE248,'Étape 1 - à remplir'!$P$31:$P$400,BN$3,'Étape 1 - à remplir'!$G$31:$G$400,"lots")),IF(BN$2="Atelier",IF(BN$3="Tous",SUMIFS('Étape 1 - à remplir'!$F$31:$F$400,'Étape 1 - à remplir'!$E$31:$E$400,MASQ2!BE248,'Étape 1 - à remplir'!$G$31:$G$400,"lots"),SUMIFS('Étape 1 - à remplir'!$F$31:$F$400,'Étape 1 - à remplir'!$E$31:$E$400,MASQ2!BE248,'Étape 1 - à remplir'!$O$31:$O$400,BN$3,'Étape 1 - à remplir'!$G$31:$G$400,"lots")),IF(BN$2="Espèce",IF(BN$3="Tous",SUMIFS('Étape 1 - à remplir'!$F$31:$F$400,'Étape 1 - à remplir'!$E$31:$E$400,MASQ2!BE248,'Étape 1 - à remplir'!$G$31:$G$400,"lots"),SUMIFS('Étape 1 - à remplir'!$F$31:$F$400,'Étape 1 - à remplir'!$E$31:$E$400,MASQ2!BE248,'Étape 1 - à remplir'!$N$31:$N$400,BN$3,'Étape 1 - à remplir'!$G$31:$G$400,"lots"))))))=0,NA(),IF(BN$2="Catégorie",IF(BN$3="Toutes",SUMIFS('Étape 1 - à remplir'!$F$31:$F$400,'Étape 1 - à remplir'!$E$31:$E$400,MASQ2!BE248,'Étape 1 - à remplir'!$G$31:$G$400,"lots"),SUMIFS('Étape 1 - à remplir'!$F$31:$F$400,'Étape 1 - à remplir'!$E$31:$E$400,MASQ2!BE248,'Étape 1 - à remplir'!$C$31:$C$400,BN$3)),IF(BN$2="Âge",IF(BN$3="Tous",SUMIFS('Étape 1 - à remplir'!$F$31:$F$400,'Étape 1 - à remplir'!$E$31:$E$400,MASQ2!BE248,'Étape 1 - à remplir'!$G$31:$G$400,"lots"),SUMIFS('Étape 1 - à remplir'!$F$31:$F$400,'Étape 1 - à remplir'!$E$31:$E$400,MASQ2!BE248,'Étape 1 - à remplir'!$P$31:$P$400,BN$3,'Étape 1 - à remplir'!$G$31:$G$400,"lots")),IF(BN$2="Atelier",IF(BN$3="Tous",SUMIFS('Étape 1 - à remplir'!$F$31:$F$400,'Étape 1 - à remplir'!$E$31:$E$400,MASQ2!BE248,'Étape 1 - à remplir'!$G$31:$G$400,"lots"),SUMIFS('Étape 1 - à remplir'!$F$31:$F$400,'Étape 1 - à remplir'!$E$31:$E$400,MASQ2!BE248,'Étape 1 - à remplir'!$O$31:$O$400,BN$3,'Étape 1 - à remplir'!$G$31:$G$400,"lots")),IF(BN$2="Espèce",IF(BN$3="Tous",SUMIFS('Étape 1 - à remplir'!$F$31:$F$400,'Étape 1 - à remplir'!$E$31:$E$400,MASQ2!BE248,'Étape 1 - à remplir'!$G$31:$G$400,"lots"),SUMIFS('Étape 1 - à remplir'!$F$31:$F$400,'Étape 1 - à remplir'!$E$31:$E$400,MASQ2!BE248,'Étape 1 - à remplir'!$N$31:$N$400,BN$3,'Étape 1 - à remplir'!$G$31:$G$400,"lots")))))))</f>
        <v>#N/A</v>
      </c>
      <c r="BG248" s="204">
        <f t="shared" si="140"/>
        <v>0</v>
      </c>
      <c r="BH248" s="204" t="str">
        <f t="shared" si="126"/>
        <v>Florfénicol</v>
      </c>
      <c r="BI248" s="204" t="str">
        <f t="shared" si="127"/>
        <v/>
      </c>
      <c r="BJ248" s="204" t="str">
        <f t="shared" si="128"/>
        <v/>
      </c>
      <c r="BK248" s="204" t="str">
        <f t="shared" si="129"/>
        <v>Phenicoles</v>
      </c>
      <c r="BL248" s="204" t="str">
        <f t="shared" si="130"/>
        <v/>
      </c>
      <c r="BM248" s="97" t="str">
        <f t="shared" si="131"/>
        <v/>
      </c>
      <c r="BN248" s="78"/>
      <c r="BO248" s="78"/>
      <c r="BP248" s="77" t="str">
        <f ca="1"/>
        <v>FLORKEM 300 MG/ML SOLUTION INJECTABLE POUR BOVINS ET PORCINS</v>
      </c>
      <c r="BQ248" s="79" t="e">
        <f ca="1"/>
        <v>#N/A</v>
      </c>
      <c r="BR248" s="102"/>
      <c r="BS248" s="8"/>
      <c r="BT248" s="8"/>
      <c r="BU248" s="8"/>
      <c r="BV248" s="8"/>
      <c r="BW248" s="8"/>
      <c r="BX248" s="8"/>
      <c r="BY248" s="8"/>
      <c r="BZ248" s="8"/>
      <c r="CA248" s="8"/>
      <c r="CB248" s="8"/>
      <c r="CC248" s="8"/>
      <c r="CD248" s="8"/>
      <c r="CE248" s="8"/>
      <c r="CF248" s="8"/>
      <c r="CG248" s="8"/>
      <c r="CH248" s="8"/>
      <c r="CI248" s="8"/>
      <c r="CJ248" s="8"/>
      <c r="CK248" s="8"/>
      <c r="CL248" s="8"/>
      <c r="CM248" s="8"/>
      <c r="CN248" s="8"/>
      <c r="CO248" s="97"/>
      <c r="CQ248" s="56"/>
      <c r="CR248" s="8"/>
      <c r="CS248" s="8"/>
      <c r="CT248" s="8"/>
      <c r="CU248" s="8"/>
      <c r="CV248" s="8"/>
      <c r="CW248" s="8"/>
      <c r="CX248" s="8"/>
      <c r="CY248" s="102" t="str">
        <f t="shared" si="132"/>
        <v/>
      </c>
      <c r="CZ248" s="56" t="str">
        <f t="shared" si="133"/>
        <v>FLORKEM 300 MG/ML SOLUTION INJECTABLE POUR BOVINS ET PORCINS</v>
      </c>
      <c r="DA248" s="204" t="e">
        <f>IF(IF(DI$2="Catégorie",IF(DI$3="Toutes",SUMIFS('Étape 1 - à remplir'!$F$31:$F$400,'Étape 1 - à remplir'!$E$31:$E$400,MASQ2!CZ248,'Étape 1 - à remplir'!$G$31:$G$400,"kg"),SUMIFS('Étape 1 - à remplir'!$F$31:$F$400,'Étape 1 - à remplir'!$E$31:$E$400,MASQ2!CZ248,'Étape 1 - à remplir'!$C$31:$C$400,DI$3)),IF(DI$2="Âge",IF(DI$3="Tous",SUMIFS('Étape 1 - à remplir'!$F$31:$F$400,'Étape 1 - à remplir'!$E$31:$E$400,MASQ2!CZ248,'Étape 1 - à remplir'!$G$31:$G$400,"kg"),SUMIFS('Étape 1 - à remplir'!$F$31:$F$400,'Étape 1 - à remplir'!$E$31:$E$400,MASQ2!CZ248,'Étape 1 - à remplir'!$P$31:$P$400,DI$3,'Étape 1 - à remplir'!$G$31:$G$400,"kg")),IF(DI$2="Atelier",IF(DI$3="Tous",SUMIFS('Étape 1 - à remplir'!$F$31:$F$400,'Étape 1 - à remplir'!$E$31:$E$400,MASQ2!CZ248,'Étape 1 - à remplir'!$G$31:$G$400,"kg"),SUMIFS('Étape 1 - à remplir'!$F$31:$F$400,'Étape 1 - à remplir'!$E$31:$E$400,MASQ2!CZ248,'Étape 1 - à remplir'!$O$31:$O$400,DI$3,'Étape 1 - à remplir'!$G$31:$G$400,"kg")),IF(DI$2="Espèce",IF(DI$3="Tous",SUMIFS('Étape 1 - à remplir'!$F$31:$F$400,'Étape 1 - à remplir'!$E$31:$E$400,MASQ2!CZ248,'Étape 1 - à remplir'!$G$31:$G$400,"kg"),SUMIFS('Étape 1 - à remplir'!$F$31:$F$400,'Étape 1 - à remplir'!$E$31:$E$400,MASQ2!CZ248,'Étape 1 - à remplir'!$N$31:$N$400,DI$3,'Étape 1 - à remplir'!$G$31:$G$400,"kg"))))))=0,NA(),IF(DI$2="Catégorie",IF(DI$3="Toutes",SUMIFS('Étape 1 - à remplir'!$F$31:$F$400,'Étape 1 - à remplir'!$E$31:$E$400,MASQ2!CZ248,'Étape 1 - à remplir'!$G$31:$G$400,"kg"),SUMIFS('Étape 1 - à remplir'!$F$31:$F$400,'Étape 1 - à remplir'!$E$31:$E$400,MASQ2!CZ248,'Étape 1 - à remplir'!$C$31:$C$400,DI$3)),IF(DI$2="Âge",IF(DI$3="Tous",SUMIFS('Étape 1 - à remplir'!$F$31:$F$400,'Étape 1 - à remplir'!$E$31:$E$400,MASQ2!CZ248,'Étape 1 - à remplir'!$G$31:$G$400,"kg"),SUMIFS('Étape 1 - à remplir'!$F$31:$F$400,'Étape 1 - à remplir'!$E$31:$E$400,MASQ2!CZ248,'Étape 1 - à remplir'!$P$31:$P$400,DI$3,'Étape 1 - à remplir'!$G$31:$G$400,"kg")),IF(DI$2="Atelier",IF(DI$3="Tous",SUMIFS('Étape 1 - à remplir'!$F$31:$F$400,'Étape 1 - à remplir'!$E$31:$E$400,MASQ2!CZ248,'Étape 1 - à remplir'!$G$31:$G$400,"kg"),SUMIFS('Étape 1 - à remplir'!$F$31:$F$400,'Étape 1 - à remplir'!$E$31:$E$400,MASQ2!CZ248,'Étape 1 - à remplir'!$O$31:$O$400,DI$3,'Étape 1 - à remplir'!$G$31:$G$400,"kg")),IF(DI$2="Espèce",IF(DI$3="Tous",SUMIFS('Étape 1 - à remplir'!$F$31:$F$400,'Étape 1 - à remplir'!$E$31:$E$400,MASQ2!CZ248,'Étape 1 - à remplir'!$G$31:$G$400,"kg"),SUMIFS('Étape 1 - à remplir'!$F$31:$F$400,'Étape 1 - à remplir'!$E$31:$E$400,MASQ2!CZ248,'Étape 1 - à remplir'!$N$31:$N$400,DI$3,'Étape 1 - à remplir'!$G$31:$G$400,"kg")))))))</f>
        <v>#N/A</v>
      </c>
      <c r="DB248" s="104">
        <f t="shared" si="141"/>
        <v>0</v>
      </c>
      <c r="DC248" s="204" t="str">
        <f t="shared" si="134"/>
        <v>Florfénicol</v>
      </c>
      <c r="DD248" s="204" t="str">
        <f t="shared" si="135"/>
        <v/>
      </c>
      <c r="DE248" s="204" t="str">
        <f t="shared" si="136"/>
        <v/>
      </c>
      <c r="DF248" s="204" t="str">
        <f t="shared" si="137"/>
        <v>Phenicoles</v>
      </c>
      <c r="DG248" s="204" t="str">
        <f t="shared" si="138"/>
        <v/>
      </c>
      <c r="DH248" s="97" t="str">
        <f t="shared" si="139"/>
        <v/>
      </c>
      <c r="DI248" s="78"/>
      <c r="DJ248" s="78"/>
      <c r="DK248" s="77" t="str">
        <f ca="1"/>
        <v>FLORKEM 300 MG/ML SOLUTION INJECTABLE POUR BOVINS ET PORCINS</v>
      </c>
      <c r="DL248" s="79" t="e">
        <f ca="1"/>
        <v>#N/A</v>
      </c>
      <c r="DM248" s="102"/>
      <c r="DN248" s="8"/>
      <c r="DO248" s="8"/>
      <c r="DP248" s="8"/>
      <c r="DQ248" s="8"/>
      <c r="DR248" s="8"/>
      <c r="DS248" s="8"/>
      <c r="DT248" s="8"/>
      <c r="DU248" s="8"/>
      <c r="DV248" s="8"/>
      <c r="DW248" s="8"/>
      <c r="DX248" s="8"/>
      <c r="DY248" s="8"/>
      <c r="DZ248" s="8"/>
      <c r="EA248" s="8"/>
      <c r="EB248" s="8"/>
      <c r="EC248" s="8"/>
      <c r="ED248" s="8"/>
      <c r="EE248" s="8"/>
      <c r="EF248" s="8"/>
      <c r="EG248" s="8"/>
      <c r="EH248" s="8"/>
      <c r="EI248" s="8"/>
      <c r="EJ248" s="97"/>
    </row>
    <row r="249" spans="1:140" x14ac:dyDescent="0.25">
      <c r="A249" s="56"/>
      <c r="B249" s="8"/>
      <c r="C249" s="8"/>
      <c r="D249" s="8"/>
      <c r="E249" s="8"/>
      <c r="F249" s="8"/>
      <c r="G249" s="8"/>
      <c r="H249" s="8"/>
      <c r="I249" s="102" t="str">
        <f>INDEX(Données_ATB!BE:BV,MATCH(MASQ2!J249,Données_ATB!BE:BE,0),18)</f>
        <v/>
      </c>
      <c r="J249" s="77" t="str">
        <f>Données_ATB!BE248</f>
        <v>FLORON 300 MG/ML SOLUTION INJECTABLE POUR BOVINS ET PORCINS</v>
      </c>
      <c r="K249" s="204" t="e">
        <f>IF(IF(S$2="Catégorie",IF(S$3="Toutes",SUMIFS('Étape 1 - à remplir'!$F$31:$F$400,'Étape 1 - à remplir'!$E$31:$E$400,MASQ2!J249,'Étape 1 - à remplir'!$G$31:$G$400,"animaux"),SUMIFS('Étape 1 - à remplir'!$F$31:$F$400,'Étape 1 - à remplir'!$E$31:$E$400,MASQ2!J249,'Étape 1 - à remplir'!$C$31:$C$400,S$3)),IF(S$2="Âge",IF(S$3="Tous",SUMIFS('Étape 1 - à remplir'!$F$31:$F$400,'Étape 1 - à remplir'!$E$31:$E$400,MASQ2!J249,'Étape 1 - à remplir'!$G$31:$G$400,"animaux"),SUMIFS('Étape 1 - à remplir'!$F$31:$F$400,'Étape 1 - à remplir'!$E$31:$E$400,MASQ2!J249,'Étape 1 - à remplir'!$P$31:$P$400,S$3)),IF(S$2="Atelier",IF(S$3="Tous",SUMIFS('Étape 1 - à remplir'!$F$31:$F$400,'Étape 1 - à remplir'!$E$31:$E$400,MASQ2!J249,'Étape 1 - à remplir'!$G$31:$G$400,"animaux"),SUMIFS('Étape 1 - à remplir'!$F$31:$F$400,'Étape 1 - à remplir'!$E$31:$E$400,MASQ2!J249,'Étape 1 - à remplir'!$O$31:$O$400,S$3)),IF(S$2="Espèce",IF(S$3="Tous",SUMIFS('Étape 1 - à remplir'!$F$31:$F$400,'Étape 1 - à remplir'!$E$31:$E$400,MASQ2!J249,'Étape 1 - à remplir'!$G$31:$G$400,"animaux"),SUMIFS('Étape 1 - à remplir'!$F$31:$F$400,'Étape 1 - à remplir'!$E$31:$E$400,MASQ2!J249,'Étape 1 - à remplir'!$N$31:$N$400,S$3))))))=0,NA(),IF(S$2="Catégorie",IF(S$3="Toutes",SUMIFS('Étape 1 - à remplir'!$F$31:$F$400,'Étape 1 - à remplir'!$E$31:$E$400,MASQ2!J249,'Étape 1 - à remplir'!$G$31:$G$400,"animaux"),SUMIFS('Étape 1 - à remplir'!$F$31:$F$400,'Étape 1 - à remplir'!$E$31:$E$400,MASQ2!J249,'Étape 1 - à remplir'!$C$31:$C$400,S$3)),IF(S$2="Âge",IF(S$3="Tous",SUMIFS('Étape 1 - à remplir'!$F$31:$F$400,'Étape 1 - à remplir'!$E$31:$E$400,MASQ2!J249,'Étape 1 - à remplir'!$G$31:$G$400,"animaux"),SUMIFS('Étape 1 - à remplir'!$F$31:$F$400,'Étape 1 - à remplir'!$E$31:$E$400,MASQ2!J249,'Étape 1 - à remplir'!$P$31:$P$400,S$3)),IF(S$2="Atelier",IF(S$3="Tous",SUMIFS('Étape 1 - à remplir'!$F$31:$F$400,'Étape 1 - à remplir'!$E$31:$E$400,MASQ2!J249,'Étape 1 - à remplir'!$G$31:$G$400,"animaux"),SUMIFS('Étape 1 - à remplir'!$F$31:$F$400,'Étape 1 - à remplir'!$E$31:$E$400,MASQ2!J249,'Étape 1 - à remplir'!$O$31:$O$400,S$3)),IF(S$2="Espèce",IF(S$3="Tous",SUMIFS('Étape 1 - à remplir'!$F$31:$F$400,'Étape 1 - à remplir'!$E$31:$E$400,MASQ2!J249,'Étape 1 - à remplir'!$G$31:$G$400,"animaux"),SUMIFS('Étape 1 - à remplir'!$F$31:$F$400,'Étape 1 - à remplir'!$E$31:$E$400,MASQ2!J249,'Étape 1 - à remplir'!$N$31:$N$400,S$3)))))))</f>
        <v>#N/A</v>
      </c>
      <c r="L249" s="97">
        <f t="shared" si="142"/>
        <v>0</v>
      </c>
      <c r="M249" s="56" t="str">
        <f>Données_ATB!BN248</f>
        <v>Florfénicol</v>
      </c>
      <c r="N249" s="204" t="str">
        <f>Données_ATB!BO248</f>
        <v/>
      </c>
      <c r="O249" s="97" t="str">
        <f>Données_ATB!BP248</f>
        <v/>
      </c>
      <c r="P249" s="77" t="str">
        <f>Données_ATB!BR248</f>
        <v>Phenicoles</v>
      </c>
      <c r="Q249" s="78" t="str">
        <f>Données_ATB!BS248</f>
        <v/>
      </c>
      <c r="R249" s="79" t="str">
        <f>Données_ATB!BT248</f>
        <v/>
      </c>
      <c r="S249" s="78"/>
      <c r="T249" s="78"/>
      <c r="U249" s="77" t="str">
        <f ca="1"/>
        <v>FLORON 300 MG/ML SOLUTION INJECTABLE POUR BOVINS ET PORCINS</v>
      </c>
      <c r="V249" s="79" t="e">
        <f ca="1"/>
        <v>#N/A</v>
      </c>
      <c r="W249" s="102"/>
      <c r="X249" s="8"/>
      <c r="Y249" s="8"/>
      <c r="Z249" s="8"/>
      <c r="AA249" s="8"/>
      <c r="AB249" s="102"/>
      <c r="AC249" s="8"/>
      <c r="AD249" s="8"/>
      <c r="AE249" s="8"/>
      <c r="AF249" s="8"/>
      <c r="AG249" s="8"/>
      <c r="AH249" s="8"/>
      <c r="AI249" s="8"/>
      <c r="AJ249" s="8"/>
      <c r="AK249" s="8"/>
      <c r="AL249" s="8"/>
      <c r="AM249" s="8"/>
      <c r="AN249" s="8"/>
      <c r="AO249" s="8"/>
      <c r="AP249" s="8"/>
      <c r="AQ249" s="8"/>
      <c r="AR249" s="8"/>
      <c r="AS249" s="8"/>
      <c r="AT249" s="97"/>
      <c r="AV249" s="56"/>
      <c r="AW249" s="8"/>
      <c r="AX249" s="8"/>
      <c r="AY249" s="8"/>
      <c r="AZ249" s="8"/>
      <c r="BA249" s="8"/>
      <c r="BB249" s="8"/>
      <c r="BC249" s="8"/>
      <c r="BD249" s="102" t="str">
        <f t="shared" si="124"/>
        <v/>
      </c>
      <c r="BE249" s="56" t="str">
        <f t="shared" si="125"/>
        <v>FLORON 300 MG/ML SOLUTION INJECTABLE POUR BOVINS ET PORCINS</v>
      </c>
      <c r="BF249" s="204" t="e">
        <f>IF(IF(BN$2="Catégorie",IF(BN$3="Toutes",SUMIFS('Étape 1 - à remplir'!$F$31:$F$400,'Étape 1 - à remplir'!$E$31:$E$400,MASQ2!BE249,'Étape 1 - à remplir'!$G$31:$G$400,"lots"),SUMIFS('Étape 1 - à remplir'!$F$31:$F$400,'Étape 1 - à remplir'!$E$31:$E$400,MASQ2!BE249,'Étape 1 - à remplir'!$C$31:$C$400,BN$3)),IF(BN$2="Âge",IF(BN$3="Tous",SUMIFS('Étape 1 - à remplir'!$F$31:$F$400,'Étape 1 - à remplir'!$E$31:$E$400,MASQ2!BE249,'Étape 1 - à remplir'!$G$31:$G$400,"lots"),SUMIFS('Étape 1 - à remplir'!$F$31:$F$400,'Étape 1 - à remplir'!$E$31:$E$400,MASQ2!BE249,'Étape 1 - à remplir'!$P$31:$P$400,BN$3,'Étape 1 - à remplir'!$G$31:$G$400,"lots")),IF(BN$2="Atelier",IF(BN$3="Tous",SUMIFS('Étape 1 - à remplir'!$F$31:$F$400,'Étape 1 - à remplir'!$E$31:$E$400,MASQ2!BE249,'Étape 1 - à remplir'!$G$31:$G$400,"lots"),SUMIFS('Étape 1 - à remplir'!$F$31:$F$400,'Étape 1 - à remplir'!$E$31:$E$400,MASQ2!BE249,'Étape 1 - à remplir'!$O$31:$O$400,BN$3,'Étape 1 - à remplir'!$G$31:$G$400,"lots")),IF(BN$2="Espèce",IF(BN$3="Tous",SUMIFS('Étape 1 - à remplir'!$F$31:$F$400,'Étape 1 - à remplir'!$E$31:$E$400,MASQ2!BE249,'Étape 1 - à remplir'!$G$31:$G$400,"lots"),SUMIFS('Étape 1 - à remplir'!$F$31:$F$400,'Étape 1 - à remplir'!$E$31:$E$400,MASQ2!BE249,'Étape 1 - à remplir'!$N$31:$N$400,BN$3,'Étape 1 - à remplir'!$G$31:$G$400,"lots"))))))=0,NA(),IF(BN$2="Catégorie",IF(BN$3="Toutes",SUMIFS('Étape 1 - à remplir'!$F$31:$F$400,'Étape 1 - à remplir'!$E$31:$E$400,MASQ2!BE249,'Étape 1 - à remplir'!$G$31:$G$400,"lots"),SUMIFS('Étape 1 - à remplir'!$F$31:$F$400,'Étape 1 - à remplir'!$E$31:$E$400,MASQ2!BE249,'Étape 1 - à remplir'!$C$31:$C$400,BN$3)),IF(BN$2="Âge",IF(BN$3="Tous",SUMIFS('Étape 1 - à remplir'!$F$31:$F$400,'Étape 1 - à remplir'!$E$31:$E$400,MASQ2!BE249,'Étape 1 - à remplir'!$G$31:$G$400,"lots"),SUMIFS('Étape 1 - à remplir'!$F$31:$F$400,'Étape 1 - à remplir'!$E$31:$E$400,MASQ2!BE249,'Étape 1 - à remplir'!$P$31:$P$400,BN$3,'Étape 1 - à remplir'!$G$31:$G$400,"lots")),IF(BN$2="Atelier",IF(BN$3="Tous",SUMIFS('Étape 1 - à remplir'!$F$31:$F$400,'Étape 1 - à remplir'!$E$31:$E$400,MASQ2!BE249,'Étape 1 - à remplir'!$G$31:$G$400,"lots"),SUMIFS('Étape 1 - à remplir'!$F$31:$F$400,'Étape 1 - à remplir'!$E$31:$E$400,MASQ2!BE249,'Étape 1 - à remplir'!$O$31:$O$400,BN$3,'Étape 1 - à remplir'!$G$31:$G$400,"lots")),IF(BN$2="Espèce",IF(BN$3="Tous",SUMIFS('Étape 1 - à remplir'!$F$31:$F$400,'Étape 1 - à remplir'!$E$31:$E$400,MASQ2!BE249,'Étape 1 - à remplir'!$G$31:$G$400,"lots"),SUMIFS('Étape 1 - à remplir'!$F$31:$F$400,'Étape 1 - à remplir'!$E$31:$E$400,MASQ2!BE249,'Étape 1 - à remplir'!$N$31:$N$400,BN$3,'Étape 1 - à remplir'!$G$31:$G$400,"lots")))))))</f>
        <v>#N/A</v>
      </c>
      <c r="BG249" s="204">
        <f t="shared" si="140"/>
        <v>0</v>
      </c>
      <c r="BH249" s="204" t="str">
        <f t="shared" si="126"/>
        <v>Florfénicol</v>
      </c>
      <c r="BI249" s="204" t="str">
        <f t="shared" si="127"/>
        <v/>
      </c>
      <c r="BJ249" s="204" t="str">
        <f t="shared" si="128"/>
        <v/>
      </c>
      <c r="BK249" s="204" t="str">
        <f t="shared" si="129"/>
        <v>Phenicoles</v>
      </c>
      <c r="BL249" s="204" t="str">
        <f t="shared" si="130"/>
        <v/>
      </c>
      <c r="BM249" s="97" t="str">
        <f t="shared" si="131"/>
        <v/>
      </c>
      <c r="BN249" s="78"/>
      <c r="BO249" s="78"/>
      <c r="BP249" s="77" t="str">
        <f ca="1"/>
        <v>FLORON 300 MG/ML SOLUTION INJECTABLE POUR BOVINS ET PORCINS</v>
      </c>
      <c r="BQ249" s="79" t="e">
        <f ca="1"/>
        <v>#N/A</v>
      </c>
      <c r="BR249" s="102"/>
      <c r="BS249" s="8"/>
      <c r="BT249" s="8"/>
      <c r="BU249" s="8"/>
      <c r="BV249" s="8"/>
      <c r="BW249" s="8"/>
      <c r="BX249" s="8"/>
      <c r="BY249" s="8"/>
      <c r="BZ249" s="8"/>
      <c r="CA249" s="8"/>
      <c r="CB249" s="8"/>
      <c r="CC249" s="8"/>
      <c r="CD249" s="8"/>
      <c r="CE249" s="8"/>
      <c r="CF249" s="8"/>
      <c r="CG249" s="8"/>
      <c r="CH249" s="8"/>
      <c r="CI249" s="8"/>
      <c r="CJ249" s="8"/>
      <c r="CK249" s="8"/>
      <c r="CL249" s="8"/>
      <c r="CM249" s="8"/>
      <c r="CN249" s="8"/>
      <c r="CO249" s="97"/>
      <c r="CQ249" s="56"/>
      <c r="CR249" s="8"/>
      <c r="CS249" s="8"/>
      <c r="CT249" s="8"/>
      <c r="CU249" s="8"/>
      <c r="CV249" s="8"/>
      <c r="CW249" s="8"/>
      <c r="CX249" s="8"/>
      <c r="CY249" s="102" t="str">
        <f t="shared" si="132"/>
        <v/>
      </c>
      <c r="CZ249" s="56" t="str">
        <f t="shared" si="133"/>
        <v>FLORON 300 MG/ML SOLUTION INJECTABLE POUR BOVINS ET PORCINS</v>
      </c>
      <c r="DA249" s="204" t="e">
        <f>IF(IF(DI$2="Catégorie",IF(DI$3="Toutes",SUMIFS('Étape 1 - à remplir'!$F$31:$F$400,'Étape 1 - à remplir'!$E$31:$E$400,MASQ2!CZ249,'Étape 1 - à remplir'!$G$31:$G$400,"kg"),SUMIFS('Étape 1 - à remplir'!$F$31:$F$400,'Étape 1 - à remplir'!$E$31:$E$400,MASQ2!CZ249,'Étape 1 - à remplir'!$C$31:$C$400,DI$3)),IF(DI$2="Âge",IF(DI$3="Tous",SUMIFS('Étape 1 - à remplir'!$F$31:$F$400,'Étape 1 - à remplir'!$E$31:$E$400,MASQ2!CZ249,'Étape 1 - à remplir'!$G$31:$G$400,"kg"),SUMIFS('Étape 1 - à remplir'!$F$31:$F$400,'Étape 1 - à remplir'!$E$31:$E$400,MASQ2!CZ249,'Étape 1 - à remplir'!$P$31:$P$400,DI$3,'Étape 1 - à remplir'!$G$31:$G$400,"kg")),IF(DI$2="Atelier",IF(DI$3="Tous",SUMIFS('Étape 1 - à remplir'!$F$31:$F$400,'Étape 1 - à remplir'!$E$31:$E$400,MASQ2!CZ249,'Étape 1 - à remplir'!$G$31:$G$400,"kg"),SUMIFS('Étape 1 - à remplir'!$F$31:$F$400,'Étape 1 - à remplir'!$E$31:$E$400,MASQ2!CZ249,'Étape 1 - à remplir'!$O$31:$O$400,DI$3,'Étape 1 - à remplir'!$G$31:$G$400,"kg")),IF(DI$2="Espèce",IF(DI$3="Tous",SUMIFS('Étape 1 - à remplir'!$F$31:$F$400,'Étape 1 - à remplir'!$E$31:$E$400,MASQ2!CZ249,'Étape 1 - à remplir'!$G$31:$G$400,"kg"),SUMIFS('Étape 1 - à remplir'!$F$31:$F$400,'Étape 1 - à remplir'!$E$31:$E$400,MASQ2!CZ249,'Étape 1 - à remplir'!$N$31:$N$400,DI$3,'Étape 1 - à remplir'!$G$31:$G$400,"kg"))))))=0,NA(),IF(DI$2="Catégorie",IF(DI$3="Toutes",SUMIFS('Étape 1 - à remplir'!$F$31:$F$400,'Étape 1 - à remplir'!$E$31:$E$400,MASQ2!CZ249,'Étape 1 - à remplir'!$G$31:$G$400,"kg"),SUMIFS('Étape 1 - à remplir'!$F$31:$F$400,'Étape 1 - à remplir'!$E$31:$E$400,MASQ2!CZ249,'Étape 1 - à remplir'!$C$31:$C$400,DI$3)),IF(DI$2="Âge",IF(DI$3="Tous",SUMIFS('Étape 1 - à remplir'!$F$31:$F$400,'Étape 1 - à remplir'!$E$31:$E$400,MASQ2!CZ249,'Étape 1 - à remplir'!$G$31:$G$400,"kg"),SUMIFS('Étape 1 - à remplir'!$F$31:$F$400,'Étape 1 - à remplir'!$E$31:$E$400,MASQ2!CZ249,'Étape 1 - à remplir'!$P$31:$P$400,DI$3,'Étape 1 - à remplir'!$G$31:$G$400,"kg")),IF(DI$2="Atelier",IF(DI$3="Tous",SUMIFS('Étape 1 - à remplir'!$F$31:$F$400,'Étape 1 - à remplir'!$E$31:$E$400,MASQ2!CZ249,'Étape 1 - à remplir'!$G$31:$G$400,"kg"),SUMIFS('Étape 1 - à remplir'!$F$31:$F$400,'Étape 1 - à remplir'!$E$31:$E$400,MASQ2!CZ249,'Étape 1 - à remplir'!$O$31:$O$400,DI$3,'Étape 1 - à remplir'!$G$31:$G$400,"kg")),IF(DI$2="Espèce",IF(DI$3="Tous",SUMIFS('Étape 1 - à remplir'!$F$31:$F$400,'Étape 1 - à remplir'!$E$31:$E$400,MASQ2!CZ249,'Étape 1 - à remplir'!$G$31:$G$400,"kg"),SUMIFS('Étape 1 - à remplir'!$F$31:$F$400,'Étape 1 - à remplir'!$E$31:$E$400,MASQ2!CZ249,'Étape 1 - à remplir'!$N$31:$N$400,DI$3,'Étape 1 - à remplir'!$G$31:$G$400,"kg")))))))</f>
        <v>#N/A</v>
      </c>
      <c r="DB249" s="104">
        <f t="shared" si="141"/>
        <v>0</v>
      </c>
      <c r="DC249" s="204" t="str">
        <f t="shared" si="134"/>
        <v>Florfénicol</v>
      </c>
      <c r="DD249" s="204" t="str">
        <f t="shared" si="135"/>
        <v/>
      </c>
      <c r="DE249" s="204" t="str">
        <f t="shared" si="136"/>
        <v/>
      </c>
      <c r="DF249" s="204" t="str">
        <f t="shared" si="137"/>
        <v>Phenicoles</v>
      </c>
      <c r="DG249" s="204" t="str">
        <f t="shared" si="138"/>
        <v/>
      </c>
      <c r="DH249" s="97" t="str">
        <f t="shared" si="139"/>
        <v/>
      </c>
      <c r="DI249" s="78"/>
      <c r="DJ249" s="78"/>
      <c r="DK249" s="77" t="str">
        <f ca="1"/>
        <v>FLORON 300 MG/ML SOLUTION INJECTABLE POUR BOVINS ET PORCINS</v>
      </c>
      <c r="DL249" s="79" t="e">
        <f ca="1"/>
        <v>#N/A</v>
      </c>
      <c r="DM249" s="102"/>
      <c r="DN249" s="8"/>
      <c r="DO249" s="8"/>
      <c r="DP249" s="8"/>
      <c r="DQ249" s="8"/>
      <c r="DR249" s="8"/>
      <c r="DS249" s="8"/>
      <c r="DT249" s="8"/>
      <c r="DU249" s="8"/>
      <c r="DV249" s="8"/>
      <c r="DW249" s="8"/>
      <c r="DX249" s="8"/>
      <c r="DY249" s="8"/>
      <c r="DZ249" s="8"/>
      <c r="EA249" s="8"/>
      <c r="EB249" s="8"/>
      <c r="EC249" s="8"/>
      <c r="ED249" s="8"/>
      <c r="EE249" s="8"/>
      <c r="EF249" s="8"/>
      <c r="EG249" s="8"/>
      <c r="EH249" s="8"/>
      <c r="EI249" s="8"/>
      <c r="EJ249" s="97"/>
    </row>
    <row r="250" spans="1:140" x14ac:dyDescent="0.25">
      <c r="A250" s="56"/>
      <c r="B250" s="8"/>
      <c r="C250" s="8"/>
      <c r="D250" s="8"/>
      <c r="E250" s="8"/>
      <c r="F250" s="8"/>
      <c r="G250" s="8"/>
      <c r="H250" s="8"/>
      <c r="I250" s="102" t="str">
        <f>INDEX(Données_ATB!BE:BV,MATCH(MASQ2!J250,Données_ATB!BE:BE,0),18)</f>
        <v/>
      </c>
      <c r="J250" s="77" t="str">
        <f>Données_ATB!BE249</f>
        <v>FLORON 40 MG/G PREMELANGE MEDICAMENTEUX POUR PORCS</v>
      </c>
      <c r="K250" s="204" t="e">
        <f>IF(IF(S$2="Catégorie",IF(S$3="Toutes",SUMIFS('Étape 1 - à remplir'!$F$31:$F$400,'Étape 1 - à remplir'!$E$31:$E$400,MASQ2!J250,'Étape 1 - à remplir'!$G$31:$G$400,"animaux"),SUMIFS('Étape 1 - à remplir'!$F$31:$F$400,'Étape 1 - à remplir'!$E$31:$E$400,MASQ2!J250,'Étape 1 - à remplir'!$C$31:$C$400,S$3)),IF(S$2="Âge",IF(S$3="Tous",SUMIFS('Étape 1 - à remplir'!$F$31:$F$400,'Étape 1 - à remplir'!$E$31:$E$400,MASQ2!J250,'Étape 1 - à remplir'!$G$31:$G$400,"animaux"),SUMIFS('Étape 1 - à remplir'!$F$31:$F$400,'Étape 1 - à remplir'!$E$31:$E$400,MASQ2!J250,'Étape 1 - à remplir'!$P$31:$P$400,S$3)),IF(S$2="Atelier",IF(S$3="Tous",SUMIFS('Étape 1 - à remplir'!$F$31:$F$400,'Étape 1 - à remplir'!$E$31:$E$400,MASQ2!J250,'Étape 1 - à remplir'!$G$31:$G$400,"animaux"),SUMIFS('Étape 1 - à remplir'!$F$31:$F$400,'Étape 1 - à remplir'!$E$31:$E$400,MASQ2!J250,'Étape 1 - à remplir'!$O$31:$O$400,S$3)),IF(S$2="Espèce",IF(S$3="Tous",SUMIFS('Étape 1 - à remplir'!$F$31:$F$400,'Étape 1 - à remplir'!$E$31:$E$400,MASQ2!J250,'Étape 1 - à remplir'!$G$31:$G$400,"animaux"),SUMIFS('Étape 1 - à remplir'!$F$31:$F$400,'Étape 1 - à remplir'!$E$31:$E$400,MASQ2!J250,'Étape 1 - à remplir'!$N$31:$N$400,S$3))))))=0,NA(),IF(S$2="Catégorie",IF(S$3="Toutes",SUMIFS('Étape 1 - à remplir'!$F$31:$F$400,'Étape 1 - à remplir'!$E$31:$E$400,MASQ2!J250,'Étape 1 - à remplir'!$G$31:$G$400,"animaux"),SUMIFS('Étape 1 - à remplir'!$F$31:$F$400,'Étape 1 - à remplir'!$E$31:$E$400,MASQ2!J250,'Étape 1 - à remplir'!$C$31:$C$400,S$3)),IF(S$2="Âge",IF(S$3="Tous",SUMIFS('Étape 1 - à remplir'!$F$31:$F$400,'Étape 1 - à remplir'!$E$31:$E$400,MASQ2!J250,'Étape 1 - à remplir'!$G$31:$G$400,"animaux"),SUMIFS('Étape 1 - à remplir'!$F$31:$F$400,'Étape 1 - à remplir'!$E$31:$E$400,MASQ2!J250,'Étape 1 - à remplir'!$P$31:$P$400,S$3)),IF(S$2="Atelier",IF(S$3="Tous",SUMIFS('Étape 1 - à remplir'!$F$31:$F$400,'Étape 1 - à remplir'!$E$31:$E$400,MASQ2!J250,'Étape 1 - à remplir'!$G$31:$G$400,"animaux"),SUMIFS('Étape 1 - à remplir'!$F$31:$F$400,'Étape 1 - à remplir'!$E$31:$E$400,MASQ2!J250,'Étape 1 - à remplir'!$O$31:$O$400,S$3)),IF(S$2="Espèce",IF(S$3="Tous",SUMIFS('Étape 1 - à remplir'!$F$31:$F$400,'Étape 1 - à remplir'!$E$31:$E$400,MASQ2!J250,'Étape 1 - à remplir'!$G$31:$G$400,"animaux"),SUMIFS('Étape 1 - à remplir'!$F$31:$F$400,'Étape 1 - à remplir'!$E$31:$E$400,MASQ2!J250,'Étape 1 - à remplir'!$N$31:$N$400,S$3)))))))</f>
        <v>#N/A</v>
      </c>
      <c r="L250" s="97">
        <f t="shared" si="142"/>
        <v>0</v>
      </c>
      <c r="M250" s="56" t="str">
        <f>Données_ATB!BN249</f>
        <v>Florfénicol</v>
      </c>
      <c r="N250" s="204" t="str">
        <f>Données_ATB!BO249</f>
        <v/>
      </c>
      <c r="O250" s="97" t="str">
        <f>Données_ATB!BP249</f>
        <v/>
      </c>
      <c r="P250" s="77" t="str">
        <f>Données_ATB!BR249</f>
        <v>Phenicoles</v>
      </c>
      <c r="Q250" s="78" t="str">
        <f>Données_ATB!BS249</f>
        <v/>
      </c>
      <c r="R250" s="79" t="str">
        <f>Données_ATB!BT249</f>
        <v/>
      </c>
      <c r="S250" s="78"/>
      <c r="T250" s="78"/>
      <c r="U250" s="77" t="str">
        <f ca="1"/>
        <v>FLORON 40 MG/G PREMELANGE MEDICAMENTEUX POUR PORCS</v>
      </c>
      <c r="V250" s="79" t="e">
        <f ca="1"/>
        <v>#N/A</v>
      </c>
      <c r="W250" s="102"/>
      <c r="X250" s="8"/>
      <c r="Y250" s="8"/>
      <c r="Z250" s="8"/>
      <c r="AA250" s="8"/>
      <c r="AB250" s="102"/>
      <c r="AC250" s="8"/>
      <c r="AD250" s="8"/>
      <c r="AE250" s="8"/>
      <c r="AF250" s="8"/>
      <c r="AG250" s="8"/>
      <c r="AH250" s="8"/>
      <c r="AI250" s="8"/>
      <c r="AJ250" s="8"/>
      <c r="AK250" s="8"/>
      <c r="AL250" s="8"/>
      <c r="AM250" s="8"/>
      <c r="AN250" s="8"/>
      <c r="AO250" s="8"/>
      <c r="AP250" s="8"/>
      <c r="AQ250" s="8"/>
      <c r="AR250" s="8"/>
      <c r="AS250" s="8"/>
      <c r="AT250" s="97"/>
      <c r="AV250" s="56"/>
      <c r="AW250" s="8"/>
      <c r="AX250" s="8"/>
      <c r="AY250" s="8"/>
      <c r="AZ250" s="8"/>
      <c r="BA250" s="8"/>
      <c r="BB250" s="8"/>
      <c r="BC250" s="8"/>
      <c r="BD250" s="102" t="str">
        <f t="shared" si="124"/>
        <v/>
      </c>
      <c r="BE250" s="56" t="str">
        <f t="shared" si="125"/>
        <v>FLORON 40 MG/G PREMELANGE MEDICAMENTEUX POUR PORCS</v>
      </c>
      <c r="BF250" s="204" t="e">
        <f>IF(IF(BN$2="Catégorie",IF(BN$3="Toutes",SUMIFS('Étape 1 - à remplir'!$F$31:$F$400,'Étape 1 - à remplir'!$E$31:$E$400,MASQ2!BE250,'Étape 1 - à remplir'!$G$31:$G$400,"lots"),SUMIFS('Étape 1 - à remplir'!$F$31:$F$400,'Étape 1 - à remplir'!$E$31:$E$400,MASQ2!BE250,'Étape 1 - à remplir'!$C$31:$C$400,BN$3)),IF(BN$2="Âge",IF(BN$3="Tous",SUMIFS('Étape 1 - à remplir'!$F$31:$F$400,'Étape 1 - à remplir'!$E$31:$E$400,MASQ2!BE250,'Étape 1 - à remplir'!$G$31:$G$400,"lots"),SUMIFS('Étape 1 - à remplir'!$F$31:$F$400,'Étape 1 - à remplir'!$E$31:$E$400,MASQ2!BE250,'Étape 1 - à remplir'!$P$31:$P$400,BN$3,'Étape 1 - à remplir'!$G$31:$G$400,"lots")),IF(BN$2="Atelier",IF(BN$3="Tous",SUMIFS('Étape 1 - à remplir'!$F$31:$F$400,'Étape 1 - à remplir'!$E$31:$E$400,MASQ2!BE250,'Étape 1 - à remplir'!$G$31:$G$400,"lots"),SUMIFS('Étape 1 - à remplir'!$F$31:$F$400,'Étape 1 - à remplir'!$E$31:$E$400,MASQ2!BE250,'Étape 1 - à remplir'!$O$31:$O$400,BN$3,'Étape 1 - à remplir'!$G$31:$G$400,"lots")),IF(BN$2="Espèce",IF(BN$3="Tous",SUMIFS('Étape 1 - à remplir'!$F$31:$F$400,'Étape 1 - à remplir'!$E$31:$E$400,MASQ2!BE250,'Étape 1 - à remplir'!$G$31:$G$400,"lots"),SUMIFS('Étape 1 - à remplir'!$F$31:$F$400,'Étape 1 - à remplir'!$E$31:$E$400,MASQ2!BE250,'Étape 1 - à remplir'!$N$31:$N$400,BN$3,'Étape 1 - à remplir'!$G$31:$G$400,"lots"))))))=0,NA(),IF(BN$2="Catégorie",IF(BN$3="Toutes",SUMIFS('Étape 1 - à remplir'!$F$31:$F$400,'Étape 1 - à remplir'!$E$31:$E$400,MASQ2!BE250,'Étape 1 - à remplir'!$G$31:$G$400,"lots"),SUMIFS('Étape 1 - à remplir'!$F$31:$F$400,'Étape 1 - à remplir'!$E$31:$E$400,MASQ2!BE250,'Étape 1 - à remplir'!$C$31:$C$400,BN$3)),IF(BN$2="Âge",IF(BN$3="Tous",SUMIFS('Étape 1 - à remplir'!$F$31:$F$400,'Étape 1 - à remplir'!$E$31:$E$400,MASQ2!BE250,'Étape 1 - à remplir'!$G$31:$G$400,"lots"),SUMIFS('Étape 1 - à remplir'!$F$31:$F$400,'Étape 1 - à remplir'!$E$31:$E$400,MASQ2!BE250,'Étape 1 - à remplir'!$P$31:$P$400,BN$3,'Étape 1 - à remplir'!$G$31:$G$400,"lots")),IF(BN$2="Atelier",IF(BN$3="Tous",SUMIFS('Étape 1 - à remplir'!$F$31:$F$400,'Étape 1 - à remplir'!$E$31:$E$400,MASQ2!BE250,'Étape 1 - à remplir'!$G$31:$G$400,"lots"),SUMIFS('Étape 1 - à remplir'!$F$31:$F$400,'Étape 1 - à remplir'!$E$31:$E$400,MASQ2!BE250,'Étape 1 - à remplir'!$O$31:$O$400,BN$3,'Étape 1 - à remplir'!$G$31:$G$400,"lots")),IF(BN$2="Espèce",IF(BN$3="Tous",SUMIFS('Étape 1 - à remplir'!$F$31:$F$400,'Étape 1 - à remplir'!$E$31:$E$400,MASQ2!BE250,'Étape 1 - à remplir'!$G$31:$G$400,"lots"),SUMIFS('Étape 1 - à remplir'!$F$31:$F$400,'Étape 1 - à remplir'!$E$31:$E$400,MASQ2!BE250,'Étape 1 - à remplir'!$N$31:$N$400,BN$3,'Étape 1 - à remplir'!$G$31:$G$400,"lots")))))))</f>
        <v>#N/A</v>
      </c>
      <c r="BG250" s="204">
        <f t="shared" si="140"/>
        <v>0</v>
      </c>
      <c r="BH250" s="204" t="str">
        <f t="shared" si="126"/>
        <v>Florfénicol</v>
      </c>
      <c r="BI250" s="204" t="str">
        <f t="shared" si="127"/>
        <v/>
      </c>
      <c r="BJ250" s="204" t="str">
        <f t="shared" si="128"/>
        <v/>
      </c>
      <c r="BK250" s="204" t="str">
        <f t="shared" si="129"/>
        <v>Phenicoles</v>
      </c>
      <c r="BL250" s="204" t="str">
        <f t="shared" si="130"/>
        <v/>
      </c>
      <c r="BM250" s="97" t="str">
        <f t="shared" si="131"/>
        <v/>
      </c>
      <c r="BN250" s="78"/>
      <c r="BO250" s="78"/>
      <c r="BP250" s="77" t="str">
        <f ca="1"/>
        <v>FLORON 40 MG/G PREMELANGE MEDICAMENTEUX POUR PORCS</v>
      </c>
      <c r="BQ250" s="79" t="e">
        <f ca="1"/>
        <v>#N/A</v>
      </c>
      <c r="BR250" s="102"/>
      <c r="BS250" s="8"/>
      <c r="BT250" s="8"/>
      <c r="BU250" s="8"/>
      <c r="BV250" s="8"/>
      <c r="BW250" s="8"/>
      <c r="BX250" s="8"/>
      <c r="BY250" s="8"/>
      <c r="BZ250" s="8"/>
      <c r="CA250" s="8"/>
      <c r="CB250" s="8"/>
      <c r="CC250" s="8"/>
      <c r="CD250" s="8"/>
      <c r="CE250" s="8"/>
      <c r="CF250" s="8"/>
      <c r="CG250" s="8"/>
      <c r="CH250" s="8"/>
      <c r="CI250" s="8"/>
      <c r="CJ250" s="8"/>
      <c r="CK250" s="8"/>
      <c r="CL250" s="8"/>
      <c r="CM250" s="8"/>
      <c r="CN250" s="8"/>
      <c r="CO250" s="97"/>
      <c r="CQ250" s="56"/>
      <c r="CR250" s="8"/>
      <c r="CS250" s="8"/>
      <c r="CT250" s="8"/>
      <c r="CU250" s="8"/>
      <c r="CV250" s="8"/>
      <c r="CW250" s="8"/>
      <c r="CX250" s="8"/>
      <c r="CY250" s="102" t="str">
        <f t="shared" si="132"/>
        <v/>
      </c>
      <c r="CZ250" s="56" t="str">
        <f t="shared" si="133"/>
        <v>FLORON 40 MG/G PREMELANGE MEDICAMENTEUX POUR PORCS</v>
      </c>
      <c r="DA250" s="204" t="e">
        <f>IF(IF(DI$2="Catégorie",IF(DI$3="Toutes",SUMIFS('Étape 1 - à remplir'!$F$31:$F$400,'Étape 1 - à remplir'!$E$31:$E$400,MASQ2!CZ250,'Étape 1 - à remplir'!$G$31:$G$400,"kg"),SUMIFS('Étape 1 - à remplir'!$F$31:$F$400,'Étape 1 - à remplir'!$E$31:$E$400,MASQ2!CZ250,'Étape 1 - à remplir'!$C$31:$C$400,DI$3)),IF(DI$2="Âge",IF(DI$3="Tous",SUMIFS('Étape 1 - à remplir'!$F$31:$F$400,'Étape 1 - à remplir'!$E$31:$E$400,MASQ2!CZ250,'Étape 1 - à remplir'!$G$31:$G$400,"kg"),SUMIFS('Étape 1 - à remplir'!$F$31:$F$400,'Étape 1 - à remplir'!$E$31:$E$400,MASQ2!CZ250,'Étape 1 - à remplir'!$P$31:$P$400,DI$3,'Étape 1 - à remplir'!$G$31:$G$400,"kg")),IF(DI$2="Atelier",IF(DI$3="Tous",SUMIFS('Étape 1 - à remplir'!$F$31:$F$400,'Étape 1 - à remplir'!$E$31:$E$400,MASQ2!CZ250,'Étape 1 - à remplir'!$G$31:$G$400,"kg"),SUMIFS('Étape 1 - à remplir'!$F$31:$F$400,'Étape 1 - à remplir'!$E$31:$E$400,MASQ2!CZ250,'Étape 1 - à remplir'!$O$31:$O$400,DI$3,'Étape 1 - à remplir'!$G$31:$G$400,"kg")),IF(DI$2="Espèce",IF(DI$3="Tous",SUMIFS('Étape 1 - à remplir'!$F$31:$F$400,'Étape 1 - à remplir'!$E$31:$E$400,MASQ2!CZ250,'Étape 1 - à remplir'!$G$31:$G$400,"kg"),SUMIFS('Étape 1 - à remplir'!$F$31:$F$400,'Étape 1 - à remplir'!$E$31:$E$400,MASQ2!CZ250,'Étape 1 - à remplir'!$N$31:$N$400,DI$3,'Étape 1 - à remplir'!$G$31:$G$400,"kg"))))))=0,NA(),IF(DI$2="Catégorie",IF(DI$3="Toutes",SUMIFS('Étape 1 - à remplir'!$F$31:$F$400,'Étape 1 - à remplir'!$E$31:$E$400,MASQ2!CZ250,'Étape 1 - à remplir'!$G$31:$G$400,"kg"),SUMIFS('Étape 1 - à remplir'!$F$31:$F$400,'Étape 1 - à remplir'!$E$31:$E$400,MASQ2!CZ250,'Étape 1 - à remplir'!$C$31:$C$400,DI$3)),IF(DI$2="Âge",IF(DI$3="Tous",SUMIFS('Étape 1 - à remplir'!$F$31:$F$400,'Étape 1 - à remplir'!$E$31:$E$400,MASQ2!CZ250,'Étape 1 - à remplir'!$G$31:$G$400,"kg"),SUMIFS('Étape 1 - à remplir'!$F$31:$F$400,'Étape 1 - à remplir'!$E$31:$E$400,MASQ2!CZ250,'Étape 1 - à remplir'!$P$31:$P$400,DI$3,'Étape 1 - à remplir'!$G$31:$G$400,"kg")),IF(DI$2="Atelier",IF(DI$3="Tous",SUMIFS('Étape 1 - à remplir'!$F$31:$F$400,'Étape 1 - à remplir'!$E$31:$E$400,MASQ2!CZ250,'Étape 1 - à remplir'!$G$31:$G$400,"kg"),SUMIFS('Étape 1 - à remplir'!$F$31:$F$400,'Étape 1 - à remplir'!$E$31:$E$400,MASQ2!CZ250,'Étape 1 - à remplir'!$O$31:$O$400,DI$3,'Étape 1 - à remplir'!$G$31:$G$400,"kg")),IF(DI$2="Espèce",IF(DI$3="Tous",SUMIFS('Étape 1 - à remplir'!$F$31:$F$400,'Étape 1 - à remplir'!$E$31:$E$400,MASQ2!CZ250,'Étape 1 - à remplir'!$G$31:$G$400,"kg"),SUMIFS('Étape 1 - à remplir'!$F$31:$F$400,'Étape 1 - à remplir'!$E$31:$E$400,MASQ2!CZ250,'Étape 1 - à remplir'!$N$31:$N$400,DI$3,'Étape 1 - à remplir'!$G$31:$G$400,"kg")))))))</f>
        <v>#N/A</v>
      </c>
      <c r="DB250" s="104">
        <f t="shared" si="141"/>
        <v>0</v>
      </c>
      <c r="DC250" s="204" t="str">
        <f t="shared" si="134"/>
        <v>Florfénicol</v>
      </c>
      <c r="DD250" s="204" t="str">
        <f t="shared" si="135"/>
        <v/>
      </c>
      <c r="DE250" s="204" t="str">
        <f t="shared" si="136"/>
        <v/>
      </c>
      <c r="DF250" s="204" t="str">
        <f t="shared" si="137"/>
        <v>Phenicoles</v>
      </c>
      <c r="DG250" s="204" t="str">
        <f t="shared" si="138"/>
        <v/>
      </c>
      <c r="DH250" s="97" t="str">
        <f t="shared" si="139"/>
        <v/>
      </c>
      <c r="DI250" s="78"/>
      <c r="DJ250" s="78"/>
      <c r="DK250" s="77" t="str">
        <f ca="1"/>
        <v>FLORON 40 MG/G PREMELANGE MEDICAMENTEUX POUR PORCS</v>
      </c>
      <c r="DL250" s="79" t="e">
        <f ca="1"/>
        <v>#N/A</v>
      </c>
      <c r="DM250" s="102"/>
      <c r="DN250" s="8"/>
      <c r="DO250" s="8"/>
      <c r="DP250" s="8"/>
      <c r="DQ250" s="8"/>
      <c r="DR250" s="8"/>
      <c r="DS250" s="8"/>
      <c r="DT250" s="8"/>
      <c r="DU250" s="8"/>
      <c r="DV250" s="8"/>
      <c r="DW250" s="8"/>
      <c r="DX250" s="8"/>
      <c r="DY250" s="8"/>
      <c r="DZ250" s="8"/>
      <c r="EA250" s="8"/>
      <c r="EB250" s="8"/>
      <c r="EC250" s="8"/>
      <c r="ED250" s="8"/>
      <c r="EE250" s="8"/>
      <c r="EF250" s="8"/>
      <c r="EG250" s="8"/>
      <c r="EH250" s="8"/>
      <c r="EI250" s="8"/>
      <c r="EJ250" s="97"/>
    </row>
    <row r="251" spans="1:140" x14ac:dyDescent="0.25">
      <c r="A251" s="56"/>
      <c r="B251" s="8"/>
      <c r="C251" s="8"/>
      <c r="D251" s="8"/>
      <c r="E251" s="8"/>
      <c r="F251" s="8"/>
      <c r="G251" s="8"/>
      <c r="H251" s="8"/>
      <c r="I251" s="102" t="str">
        <f>INDEX(Données_ATB!BE:BV,MATCH(MASQ2!J251,Données_ATB!BE:BE,0),18)</f>
        <v/>
      </c>
      <c r="J251" s="77" t="str">
        <f>Données_ATB!BE250</f>
        <v>FLORON 450 MG/ML SOLUTION INJECTABLE POUR BOVINS</v>
      </c>
      <c r="K251" s="204" t="e">
        <f>IF(IF(S$2="Catégorie",IF(S$3="Toutes",SUMIFS('Étape 1 - à remplir'!$F$31:$F$400,'Étape 1 - à remplir'!$E$31:$E$400,MASQ2!J251,'Étape 1 - à remplir'!$G$31:$G$400,"animaux"),SUMIFS('Étape 1 - à remplir'!$F$31:$F$400,'Étape 1 - à remplir'!$E$31:$E$400,MASQ2!J251,'Étape 1 - à remplir'!$C$31:$C$400,S$3)),IF(S$2="Âge",IF(S$3="Tous",SUMIFS('Étape 1 - à remplir'!$F$31:$F$400,'Étape 1 - à remplir'!$E$31:$E$400,MASQ2!J251,'Étape 1 - à remplir'!$G$31:$G$400,"animaux"),SUMIFS('Étape 1 - à remplir'!$F$31:$F$400,'Étape 1 - à remplir'!$E$31:$E$400,MASQ2!J251,'Étape 1 - à remplir'!$P$31:$P$400,S$3)),IF(S$2="Atelier",IF(S$3="Tous",SUMIFS('Étape 1 - à remplir'!$F$31:$F$400,'Étape 1 - à remplir'!$E$31:$E$400,MASQ2!J251,'Étape 1 - à remplir'!$G$31:$G$400,"animaux"),SUMIFS('Étape 1 - à remplir'!$F$31:$F$400,'Étape 1 - à remplir'!$E$31:$E$400,MASQ2!J251,'Étape 1 - à remplir'!$O$31:$O$400,S$3)),IF(S$2="Espèce",IF(S$3="Tous",SUMIFS('Étape 1 - à remplir'!$F$31:$F$400,'Étape 1 - à remplir'!$E$31:$E$400,MASQ2!J251,'Étape 1 - à remplir'!$G$31:$G$400,"animaux"),SUMIFS('Étape 1 - à remplir'!$F$31:$F$400,'Étape 1 - à remplir'!$E$31:$E$400,MASQ2!J251,'Étape 1 - à remplir'!$N$31:$N$400,S$3))))))=0,NA(),IF(S$2="Catégorie",IF(S$3="Toutes",SUMIFS('Étape 1 - à remplir'!$F$31:$F$400,'Étape 1 - à remplir'!$E$31:$E$400,MASQ2!J251,'Étape 1 - à remplir'!$G$31:$G$400,"animaux"),SUMIFS('Étape 1 - à remplir'!$F$31:$F$400,'Étape 1 - à remplir'!$E$31:$E$400,MASQ2!J251,'Étape 1 - à remplir'!$C$31:$C$400,S$3)),IF(S$2="Âge",IF(S$3="Tous",SUMIFS('Étape 1 - à remplir'!$F$31:$F$400,'Étape 1 - à remplir'!$E$31:$E$400,MASQ2!J251,'Étape 1 - à remplir'!$G$31:$G$400,"animaux"),SUMIFS('Étape 1 - à remplir'!$F$31:$F$400,'Étape 1 - à remplir'!$E$31:$E$400,MASQ2!J251,'Étape 1 - à remplir'!$P$31:$P$400,S$3)),IF(S$2="Atelier",IF(S$3="Tous",SUMIFS('Étape 1 - à remplir'!$F$31:$F$400,'Étape 1 - à remplir'!$E$31:$E$400,MASQ2!J251,'Étape 1 - à remplir'!$G$31:$G$400,"animaux"),SUMIFS('Étape 1 - à remplir'!$F$31:$F$400,'Étape 1 - à remplir'!$E$31:$E$400,MASQ2!J251,'Étape 1 - à remplir'!$O$31:$O$400,S$3)),IF(S$2="Espèce",IF(S$3="Tous",SUMIFS('Étape 1 - à remplir'!$F$31:$F$400,'Étape 1 - à remplir'!$E$31:$E$400,MASQ2!J251,'Étape 1 - à remplir'!$G$31:$G$400,"animaux"),SUMIFS('Étape 1 - à remplir'!$F$31:$F$400,'Étape 1 - à remplir'!$E$31:$E$400,MASQ2!J251,'Étape 1 - à remplir'!$N$31:$N$400,S$3)))))))</f>
        <v>#N/A</v>
      </c>
      <c r="L251" s="97">
        <f t="shared" si="142"/>
        <v>0</v>
      </c>
      <c r="M251" s="56" t="str">
        <f>Données_ATB!BN250</f>
        <v>Florfénicol</v>
      </c>
      <c r="N251" s="204" t="str">
        <f>Données_ATB!BO250</f>
        <v/>
      </c>
      <c r="O251" s="97" t="str">
        <f>Données_ATB!BP250</f>
        <v/>
      </c>
      <c r="P251" s="77" t="str">
        <f>Données_ATB!BR250</f>
        <v>Phenicoles</v>
      </c>
      <c r="Q251" s="78" t="str">
        <f>Données_ATB!BS250</f>
        <v/>
      </c>
      <c r="R251" s="79" t="str">
        <f>Données_ATB!BT250</f>
        <v/>
      </c>
      <c r="S251" s="78"/>
      <c r="T251" s="78"/>
      <c r="U251" s="77" t="str">
        <f ca="1"/>
        <v>FLORON 450 MG/ML SOLUTION INJECTABLE POUR BOVINS</v>
      </c>
      <c r="V251" s="79" t="e">
        <f ca="1"/>
        <v>#N/A</v>
      </c>
      <c r="W251" s="102"/>
      <c r="X251" s="8"/>
      <c r="Y251" s="8"/>
      <c r="Z251" s="8"/>
      <c r="AA251" s="8"/>
      <c r="AB251" s="102"/>
      <c r="AC251" s="8"/>
      <c r="AD251" s="8"/>
      <c r="AE251" s="8"/>
      <c r="AF251" s="8"/>
      <c r="AG251" s="8"/>
      <c r="AH251" s="8"/>
      <c r="AI251" s="8"/>
      <c r="AJ251" s="8"/>
      <c r="AK251" s="8"/>
      <c r="AL251" s="8"/>
      <c r="AM251" s="8"/>
      <c r="AN251" s="8"/>
      <c r="AO251" s="8"/>
      <c r="AP251" s="8"/>
      <c r="AQ251" s="8"/>
      <c r="AR251" s="8"/>
      <c r="AS251" s="8"/>
      <c r="AT251" s="97"/>
      <c r="AV251" s="56"/>
      <c r="AW251" s="8"/>
      <c r="AX251" s="8"/>
      <c r="AY251" s="8"/>
      <c r="AZ251" s="8"/>
      <c r="BA251" s="8"/>
      <c r="BB251" s="8"/>
      <c r="BC251" s="8"/>
      <c r="BD251" s="102" t="str">
        <f t="shared" si="124"/>
        <v/>
      </c>
      <c r="BE251" s="56" t="str">
        <f t="shared" si="125"/>
        <v>FLORON 450 MG/ML SOLUTION INJECTABLE POUR BOVINS</v>
      </c>
      <c r="BF251" s="204" t="e">
        <f>IF(IF(BN$2="Catégorie",IF(BN$3="Toutes",SUMIFS('Étape 1 - à remplir'!$F$31:$F$400,'Étape 1 - à remplir'!$E$31:$E$400,MASQ2!BE251,'Étape 1 - à remplir'!$G$31:$G$400,"lots"),SUMIFS('Étape 1 - à remplir'!$F$31:$F$400,'Étape 1 - à remplir'!$E$31:$E$400,MASQ2!BE251,'Étape 1 - à remplir'!$C$31:$C$400,BN$3)),IF(BN$2="Âge",IF(BN$3="Tous",SUMIFS('Étape 1 - à remplir'!$F$31:$F$400,'Étape 1 - à remplir'!$E$31:$E$400,MASQ2!BE251,'Étape 1 - à remplir'!$G$31:$G$400,"lots"),SUMIFS('Étape 1 - à remplir'!$F$31:$F$400,'Étape 1 - à remplir'!$E$31:$E$400,MASQ2!BE251,'Étape 1 - à remplir'!$P$31:$P$400,BN$3,'Étape 1 - à remplir'!$G$31:$G$400,"lots")),IF(BN$2="Atelier",IF(BN$3="Tous",SUMIFS('Étape 1 - à remplir'!$F$31:$F$400,'Étape 1 - à remplir'!$E$31:$E$400,MASQ2!BE251,'Étape 1 - à remplir'!$G$31:$G$400,"lots"),SUMIFS('Étape 1 - à remplir'!$F$31:$F$400,'Étape 1 - à remplir'!$E$31:$E$400,MASQ2!BE251,'Étape 1 - à remplir'!$O$31:$O$400,BN$3,'Étape 1 - à remplir'!$G$31:$G$400,"lots")),IF(BN$2="Espèce",IF(BN$3="Tous",SUMIFS('Étape 1 - à remplir'!$F$31:$F$400,'Étape 1 - à remplir'!$E$31:$E$400,MASQ2!BE251,'Étape 1 - à remplir'!$G$31:$G$400,"lots"),SUMIFS('Étape 1 - à remplir'!$F$31:$F$400,'Étape 1 - à remplir'!$E$31:$E$400,MASQ2!BE251,'Étape 1 - à remplir'!$N$31:$N$400,BN$3,'Étape 1 - à remplir'!$G$31:$G$400,"lots"))))))=0,NA(),IF(BN$2="Catégorie",IF(BN$3="Toutes",SUMIFS('Étape 1 - à remplir'!$F$31:$F$400,'Étape 1 - à remplir'!$E$31:$E$400,MASQ2!BE251,'Étape 1 - à remplir'!$G$31:$G$400,"lots"),SUMIFS('Étape 1 - à remplir'!$F$31:$F$400,'Étape 1 - à remplir'!$E$31:$E$400,MASQ2!BE251,'Étape 1 - à remplir'!$C$31:$C$400,BN$3)),IF(BN$2="Âge",IF(BN$3="Tous",SUMIFS('Étape 1 - à remplir'!$F$31:$F$400,'Étape 1 - à remplir'!$E$31:$E$400,MASQ2!BE251,'Étape 1 - à remplir'!$G$31:$G$400,"lots"),SUMIFS('Étape 1 - à remplir'!$F$31:$F$400,'Étape 1 - à remplir'!$E$31:$E$400,MASQ2!BE251,'Étape 1 - à remplir'!$P$31:$P$400,BN$3,'Étape 1 - à remplir'!$G$31:$G$400,"lots")),IF(BN$2="Atelier",IF(BN$3="Tous",SUMIFS('Étape 1 - à remplir'!$F$31:$F$400,'Étape 1 - à remplir'!$E$31:$E$400,MASQ2!BE251,'Étape 1 - à remplir'!$G$31:$G$400,"lots"),SUMIFS('Étape 1 - à remplir'!$F$31:$F$400,'Étape 1 - à remplir'!$E$31:$E$400,MASQ2!BE251,'Étape 1 - à remplir'!$O$31:$O$400,BN$3,'Étape 1 - à remplir'!$G$31:$G$400,"lots")),IF(BN$2="Espèce",IF(BN$3="Tous",SUMIFS('Étape 1 - à remplir'!$F$31:$F$400,'Étape 1 - à remplir'!$E$31:$E$400,MASQ2!BE251,'Étape 1 - à remplir'!$G$31:$G$400,"lots"),SUMIFS('Étape 1 - à remplir'!$F$31:$F$400,'Étape 1 - à remplir'!$E$31:$E$400,MASQ2!BE251,'Étape 1 - à remplir'!$N$31:$N$400,BN$3,'Étape 1 - à remplir'!$G$31:$G$400,"lots")))))))</f>
        <v>#N/A</v>
      </c>
      <c r="BG251" s="204">
        <f t="shared" si="140"/>
        <v>0</v>
      </c>
      <c r="BH251" s="204" t="str">
        <f t="shared" si="126"/>
        <v>Florfénicol</v>
      </c>
      <c r="BI251" s="204" t="str">
        <f t="shared" si="127"/>
        <v/>
      </c>
      <c r="BJ251" s="204" t="str">
        <f t="shared" si="128"/>
        <v/>
      </c>
      <c r="BK251" s="204" t="str">
        <f t="shared" si="129"/>
        <v>Phenicoles</v>
      </c>
      <c r="BL251" s="204" t="str">
        <f t="shared" si="130"/>
        <v/>
      </c>
      <c r="BM251" s="97" t="str">
        <f t="shared" si="131"/>
        <v/>
      </c>
      <c r="BN251" s="78"/>
      <c r="BO251" s="78"/>
      <c r="BP251" s="77" t="str">
        <f ca="1"/>
        <v>FLORON 450 MG/ML SOLUTION INJECTABLE POUR BOVINS</v>
      </c>
      <c r="BQ251" s="79" t="e">
        <f ca="1"/>
        <v>#N/A</v>
      </c>
      <c r="BR251" s="102"/>
      <c r="BS251" s="8"/>
      <c r="BT251" s="8"/>
      <c r="BU251" s="8"/>
      <c r="BV251" s="8"/>
      <c r="BW251" s="8"/>
      <c r="BX251" s="8"/>
      <c r="BY251" s="8"/>
      <c r="BZ251" s="8"/>
      <c r="CA251" s="8"/>
      <c r="CB251" s="8"/>
      <c r="CC251" s="8"/>
      <c r="CD251" s="8"/>
      <c r="CE251" s="8"/>
      <c r="CF251" s="8"/>
      <c r="CG251" s="8"/>
      <c r="CH251" s="8"/>
      <c r="CI251" s="8"/>
      <c r="CJ251" s="8"/>
      <c r="CK251" s="8"/>
      <c r="CL251" s="8"/>
      <c r="CM251" s="8"/>
      <c r="CN251" s="8"/>
      <c r="CO251" s="97"/>
      <c r="CQ251" s="56"/>
      <c r="CR251" s="8"/>
      <c r="CS251" s="8"/>
      <c r="CT251" s="8"/>
      <c r="CU251" s="8"/>
      <c r="CV251" s="8"/>
      <c r="CW251" s="8"/>
      <c r="CX251" s="8"/>
      <c r="CY251" s="102" t="str">
        <f t="shared" si="132"/>
        <v/>
      </c>
      <c r="CZ251" s="56" t="str">
        <f t="shared" si="133"/>
        <v>FLORON 450 MG/ML SOLUTION INJECTABLE POUR BOVINS</v>
      </c>
      <c r="DA251" s="204" t="e">
        <f>IF(IF(DI$2="Catégorie",IF(DI$3="Toutes",SUMIFS('Étape 1 - à remplir'!$F$31:$F$400,'Étape 1 - à remplir'!$E$31:$E$400,MASQ2!CZ251,'Étape 1 - à remplir'!$G$31:$G$400,"kg"),SUMIFS('Étape 1 - à remplir'!$F$31:$F$400,'Étape 1 - à remplir'!$E$31:$E$400,MASQ2!CZ251,'Étape 1 - à remplir'!$C$31:$C$400,DI$3)),IF(DI$2="Âge",IF(DI$3="Tous",SUMIFS('Étape 1 - à remplir'!$F$31:$F$400,'Étape 1 - à remplir'!$E$31:$E$400,MASQ2!CZ251,'Étape 1 - à remplir'!$G$31:$G$400,"kg"),SUMIFS('Étape 1 - à remplir'!$F$31:$F$400,'Étape 1 - à remplir'!$E$31:$E$400,MASQ2!CZ251,'Étape 1 - à remplir'!$P$31:$P$400,DI$3,'Étape 1 - à remplir'!$G$31:$G$400,"kg")),IF(DI$2="Atelier",IF(DI$3="Tous",SUMIFS('Étape 1 - à remplir'!$F$31:$F$400,'Étape 1 - à remplir'!$E$31:$E$400,MASQ2!CZ251,'Étape 1 - à remplir'!$G$31:$G$400,"kg"),SUMIFS('Étape 1 - à remplir'!$F$31:$F$400,'Étape 1 - à remplir'!$E$31:$E$400,MASQ2!CZ251,'Étape 1 - à remplir'!$O$31:$O$400,DI$3,'Étape 1 - à remplir'!$G$31:$G$400,"kg")),IF(DI$2="Espèce",IF(DI$3="Tous",SUMIFS('Étape 1 - à remplir'!$F$31:$F$400,'Étape 1 - à remplir'!$E$31:$E$400,MASQ2!CZ251,'Étape 1 - à remplir'!$G$31:$G$400,"kg"),SUMIFS('Étape 1 - à remplir'!$F$31:$F$400,'Étape 1 - à remplir'!$E$31:$E$400,MASQ2!CZ251,'Étape 1 - à remplir'!$N$31:$N$400,DI$3,'Étape 1 - à remplir'!$G$31:$G$400,"kg"))))))=0,NA(),IF(DI$2="Catégorie",IF(DI$3="Toutes",SUMIFS('Étape 1 - à remplir'!$F$31:$F$400,'Étape 1 - à remplir'!$E$31:$E$400,MASQ2!CZ251,'Étape 1 - à remplir'!$G$31:$G$400,"kg"),SUMIFS('Étape 1 - à remplir'!$F$31:$F$400,'Étape 1 - à remplir'!$E$31:$E$400,MASQ2!CZ251,'Étape 1 - à remplir'!$C$31:$C$400,DI$3)),IF(DI$2="Âge",IF(DI$3="Tous",SUMIFS('Étape 1 - à remplir'!$F$31:$F$400,'Étape 1 - à remplir'!$E$31:$E$400,MASQ2!CZ251,'Étape 1 - à remplir'!$G$31:$G$400,"kg"),SUMIFS('Étape 1 - à remplir'!$F$31:$F$400,'Étape 1 - à remplir'!$E$31:$E$400,MASQ2!CZ251,'Étape 1 - à remplir'!$P$31:$P$400,DI$3,'Étape 1 - à remplir'!$G$31:$G$400,"kg")),IF(DI$2="Atelier",IF(DI$3="Tous",SUMIFS('Étape 1 - à remplir'!$F$31:$F$400,'Étape 1 - à remplir'!$E$31:$E$400,MASQ2!CZ251,'Étape 1 - à remplir'!$G$31:$G$400,"kg"),SUMIFS('Étape 1 - à remplir'!$F$31:$F$400,'Étape 1 - à remplir'!$E$31:$E$400,MASQ2!CZ251,'Étape 1 - à remplir'!$O$31:$O$400,DI$3,'Étape 1 - à remplir'!$G$31:$G$400,"kg")),IF(DI$2="Espèce",IF(DI$3="Tous",SUMIFS('Étape 1 - à remplir'!$F$31:$F$400,'Étape 1 - à remplir'!$E$31:$E$400,MASQ2!CZ251,'Étape 1 - à remplir'!$G$31:$G$400,"kg"),SUMIFS('Étape 1 - à remplir'!$F$31:$F$400,'Étape 1 - à remplir'!$E$31:$E$400,MASQ2!CZ251,'Étape 1 - à remplir'!$N$31:$N$400,DI$3,'Étape 1 - à remplir'!$G$31:$G$400,"kg")))))))</f>
        <v>#N/A</v>
      </c>
      <c r="DB251" s="104">
        <f t="shared" si="141"/>
        <v>0</v>
      </c>
      <c r="DC251" s="204" t="str">
        <f t="shared" si="134"/>
        <v>Florfénicol</v>
      </c>
      <c r="DD251" s="204" t="str">
        <f t="shared" si="135"/>
        <v/>
      </c>
      <c r="DE251" s="204" t="str">
        <f t="shared" si="136"/>
        <v/>
      </c>
      <c r="DF251" s="204" t="str">
        <f t="shared" si="137"/>
        <v>Phenicoles</v>
      </c>
      <c r="DG251" s="204" t="str">
        <f t="shared" si="138"/>
        <v/>
      </c>
      <c r="DH251" s="97" t="str">
        <f t="shared" si="139"/>
        <v/>
      </c>
      <c r="DI251" s="78"/>
      <c r="DJ251" s="78"/>
      <c r="DK251" s="77" t="str">
        <f ca="1"/>
        <v>FLORON 450 MG/ML SOLUTION INJECTABLE POUR BOVINS</v>
      </c>
      <c r="DL251" s="79" t="e">
        <f ca="1"/>
        <v>#N/A</v>
      </c>
      <c r="DM251" s="102"/>
      <c r="DN251" s="8"/>
      <c r="DO251" s="8"/>
      <c r="DP251" s="8"/>
      <c r="DQ251" s="8"/>
      <c r="DR251" s="8"/>
      <c r="DS251" s="8"/>
      <c r="DT251" s="8"/>
      <c r="DU251" s="8"/>
      <c r="DV251" s="8"/>
      <c r="DW251" s="8"/>
      <c r="DX251" s="8"/>
      <c r="DY251" s="8"/>
      <c r="DZ251" s="8"/>
      <c r="EA251" s="8"/>
      <c r="EB251" s="8"/>
      <c r="EC251" s="8"/>
      <c r="ED251" s="8"/>
      <c r="EE251" s="8"/>
      <c r="EF251" s="8"/>
      <c r="EG251" s="8"/>
      <c r="EH251" s="8"/>
      <c r="EI251" s="8"/>
      <c r="EJ251" s="97"/>
    </row>
    <row r="252" spans="1:140" x14ac:dyDescent="0.25">
      <c r="A252" s="56"/>
      <c r="B252" s="8"/>
      <c r="C252" s="8"/>
      <c r="D252" s="8"/>
      <c r="E252" s="8"/>
      <c r="F252" s="8"/>
      <c r="G252" s="8"/>
      <c r="H252" s="8"/>
      <c r="I252" s="102" t="str">
        <f>INDEX(Données_ATB!BE:BV,MATCH(MASQ2!J252,Données_ATB!BE:BE,0),18)</f>
        <v>x</v>
      </c>
      <c r="J252" s="77" t="str">
        <f>Données_ATB!BE251</f>
        <v>FLOXIBAC 100 MG/ML SOLUTION INJECTABLE POUR BOVINS ET PORCINS</v>
      </c>
      <c r="K252" s="204" t="e">
        <f>IF(IF(S$2="Catégorie",IF(S$3="Toutes",SUMIFS('Étape 1 - à remplir'!$F$31:$F$400,'Étape 1 - à remplir'!$E$31:$E$400,MASQ2!J252,'Étape 1 - à remplir'!$G$31:$G$400,"animaux"),SUMIFS('Étape 1 - à remplir'!$F$31:$F$400,'Étape 1 - à remplir'!$E$31:$E$400,MASQ2!J252,'Étape 1 - à remplir'!$C$31:$C$400,S$3)),IF(S$2="Âge",IF(S$3="Tous",SUMIFS('Étape 1 - à remplir'!$F$31:$F$400,'Étape 1 - à remplir'!$E$31:$E$400,MASQ2!J252,'Étape 1 - à remplir'!$G$31:$G$400,"animaux"),SUMIFS('Étape 1 - à remplir'!$F$31:$F$400,'Étape 1 - à remplir'!$E$31:$E$400,MASQ2!J252,'Étape 1 - à remplir'!$P$31:$P$400,S$3)),IF(S$2="Atelier",IF(S$3="Tous",SUMIFS('Étape 1 - à remplir'!$F$31:$F$400,'Étape 1 - à remplir'!$E$31:$E$400,MASQ2!J252,'Étape 1 - à remplir'!$G$31:$G$400,"animaux"),SUMIFS('Étape 1 - à remplir'!$F$31:$F$400,'Étape 1 - à remplir'!$E$31:$E$400,MASQ2!J252,'Étape 1 - à remplir'!$O$31:$O$400,S$3)),IF(S$2="Espèce",IF(S$3="Tous",SUMIFS('Étape 1 - à remplir'!$F$31:$F$400,'Étape 1 - à remplir'!$E$31:$E$400,MASQ2!J252,'Étape 1 - à remplir'!$G$31:$G$400,"animaux"),SUMIFS('Étape 1 - à remplir'!$F$31:$F$400,'Étape 1 - à remplir'!$E$31:$E$400,MASQ2!J252,'Étape 1 - à remplir'!$N$31:$N$400,S$3))))))=0,NA(),IF(S$2="Catégorie",IF(S$3="Toutes",SUMIFS('Étape 1 - à remplir'!$F$31:$F$400,'Étape 1 - à remplir'!$E$31:$E$400,MASQ2!J252,'Étape 1 - à remplir'!$G$31:$G$400,"animaux"),SUMIFS('Étape 1 - à remplir'!$F$31:$F$400,'Étape 1 - à remplir'!$E$31:$E$400,MASQ2!J252,'Étape 1 - à remplir'!$C$31:$C$400,S$3)),IF(S$2="Âge",IF(S$3="Tous",SUMIFS('Étape 1 - à remplir'!$F$31:$F$400,'Étape 1 - à remplir'!$E$31:$E$400,MASQ2!J252,'Étape 1 - à remplir'!$G$31:$G$400,"animaux"),SUMIFS('Étape 1 - à remplir'!$F$31:$F$400,'Étape 1 - à remplir'!$E$31:$E$400,MASQ2!J252,'Étape 1 - à remplir'!$P$31:$P$400,S$3)),IF(S$2="Atelier",IF(S$3="Tous",SUMIFS('Étape 1 - à remplir'!$F$31:$F$400,'Étape 1 - à remplir'!$E$31:$E$400,MASQ2!J252,'Étape 1 - à remplir'!$G$31:$G$400,"animaux"),SUMIFS('Étape 1 - à remplir'!$F$31:$F$400,'Étape 1 - à remplir'!$E$31:$E$400,MASQ2!J252,'Étape 1 - à remplir'!$O$31:$O$400,S$3)),IF(S$2="Espèce",IF(S$3="Tous",SUMIFS('Étape 1 - à remplir'!$F$31:$F$400,'Étape 1 - à remplir'!$E$31:$E$400,MASQ2!J252,'Étape 1 - à remplir'!$G$31:$G$400,"animaux"),SUMIFS('Étape 1 - à remplir'!$F$31:$F$400,'Étape 1 - à remplir'!$E$31:$E$400,MASQ2!J252,'Étape 1 - à remplir'!$N$31:$N$400,S$3)))))))</f>
        <v>#N/A</v>
      </c>
      <c r="L252" s="97">
        <f t="shared" si="142"/>
        <v>0</v>
      </c>
      <c r="M252" s="56" t="str">
        <f>Données_ATB!BN251</f>
        <v>Enrofloxacine</v>
      </c>
      <c r="N252" s="204" t="str">
        <f>Données_ATB!BO251</f>
        <v/>
      </c>
      <c r="O252" s="97" t="str">
        <f>Données_ATB!BP251</f>
        <v/>
      </c>
      <c r="P252" s="77" t="str">
        <f>Données_ATB!BR251</f>
        <v>Fluoroquinolones</v>
      </c>
      <c r="Q252" s="78" t="str">
        <f>Données_ATB!BS251</f>
        <v/>
      </c>
      <c r="R252" s="79" t="str">
        <f>Données_ATB!BT251</f>
        <v/>
      </c>
      <c r="S252" s="78"/>
      <c r="T252" s="78"/>
      <c r="U252" s="77" t="str">
        <f ca="1"/>
        <v>FLOXIBAC 100 MG/ML SOLUTION INJECTABLE POUR BOVINS ET PORCINS</v>
      </c>
      <c r="V252" s="79" t="e">
        <f ca="1"/>
        <v>#N/A</v>
      </c>
      <c r="W252" s="102"/>
      <c r="X252" s="8"/>
      <c r="Y252" s="8"/>
      <c r="Z252" s="8"/>
      <c r="AA252" s="8"/>
      <c r="AB252" s="102"/>
      <c r="AC252" s="8"/>
      <c r="AD252" s="8"/>
      <c r="AE252" s="8"/>
      <c r="AF252" s="8"/>
      <c r="AG252" s="8"/>
      <c r="AH252" s="8"/>
      <c r="AI252" s="8"/>
      <c r="AJ252" s="8"/>
      <c r="AK252" s="8"/>
      <c r="AL252" s="8"/>
      <c r="AM252" s="8"/>
      <c r="AN252" s="8"/>
      <c r="AO252" s="8"/>
      <c r="AP252" s="8"/>
      <c r="AQ252" s="8"/>
      <c r="AR252" s="8"/>
      <c r="AS252" s="8"/>
      <c r="AT252" s="97"/>
      <c r="AV252" s="56"/>
      <c r="AW252" s="8"/>
      <c r="AX252" s="8"/>
      <c r="AY252" s="8"/>
      <c r="AZ252" s="8"/>
      <c r="BA252" s="8"/>
      <c r="BB252" s="8"/>
      <c r="BC252" s="8"/>
      <c r="BD252" s="102" t="str">
        <f t="shared" si="124"/>
        <v>x</v>
      </c>
      <c r="BE252" s="56" t="str">
        <f t="shared" si="125"/>
        <v>FLOXIBAC 100 MG/ML SOLUTION INJECTABLE POUR BOVINS ET PORCINS</v>
      </c>
      <c r="BF252" s="204" t="e">
        <f>IF(IF(BN$2="Catégorie",IF(BN$3="Toutes",SUMIFS('Étape 1 - à remplir'!$F$31:$F$400,'Étape 1 - à remplir'!$E$31:$E$400,MASQ2!BE252,'Étape 1 - à remplir'!$G$31:$G$400,"lots"),SUMIFS('Étape 1 - à remplir'!$F$31:$F$400,'Étape 1 - à remplir'!$E$31:$E$400,MASQ2!BE252,'Étape 1 - à remplir'!$C$31:$C$400,BN$3)),IF(BN$2="Âge",IF(BN$3="Tous",SUMIFS('Étape 1 - à remplir'!$F$31:$F$400,'Étape 1 - à remplir'!$E$31:$E$400,MASQ2!BE252,'Étape 1 - à remplir'!$G$31:$G$400,"lots"),SUMIFS('Étape 1 - à remplir'!$F$31:$F$400,'Étape 1 - à remplir'!$E$31:$E$400,MASQ2!BE252,'Étape 1 - à remplir'!$P$31:$P$400,BN$3,'Étape 1 - à remplir'!$G$31:$G$400,"lots")),IF(BN$2="Atelier",IF(BN$3="Tous",SUMIFS('Étape 1 - à remplir'!$F$31:$F$400,'Étape 1 - à remplir'!$E$31:$E$400,MASQ2!BE252,'Étape 1 - à remplir'!$G$31:$G$400,"lots"),SUMIFS('Étape 1 - à remplir'!$F$31:$F$400,'Étape 1 - à remplir'!$E$31:$E$400,MASQ2!BE252,'Étape 1 - à remplir'!$O$31:$O$400,BN$3,'Étape 1 - à remplir'!$G$31:$G$400,"lots")),IF(BN$2="Espèce",IF(BN$3="Tous",SUMIFS('Étape 1 - à remplir'!$F$31:$F$400,'Étape 1 - à remplir'!$E$31:$E$400,MASQ2!BE252,'Étape 1 - à remplir'!$G$31:$G$400,"lots"),SUMIFS('Étape 1 - à remplir'!$F$31:$F$400,'Étape 1 - à remplir'!$E$31:$E$400,MASQ2!BE252,'Étape 1 - à remplir'!$N$31:$N$400,BN$3,'Étape 1 - à remplir'!$G$31:$G$400,"lots"))))))=0,NA(),IF(BN$2="Catégorie",IF(BN$3="Toutes",SUMIFS('Étape 1 - à remplir'!$F$31:$F$400,'Étape 1 - à remplir'!$E$31:$E$400,MASQ2!BE252,'Étape 1 - à remplir'!$G$31:$G$400,"lots"),SUMIFS('Étape 1 - à remplir'!$F$31:$F$400,'Étape 1 - à remplir'!$E$31:$E$400,MASQ2!BE252,'Étape 1 - à remplir'!$C$31:$C$400,BN$3)),IF(BN$2="Âge",IF(BN$3="Tous",SUMIFS('Étape 1 - à remplir'!$F$31:$F$400,'Étape 1 - à remplir'!$E$31:$E$400,MASQ2!BE252,'Étape 1 - à remplir'!$G$31:$G$400,"lots"),SUMIFS('Étape 1 - à remplir'!$F$31:$F$400,'Étape 1 - à remplir'!$E$31:$E$400,MASQ2!BE252,'Étape 1 - à remplir'!$P$31:$P$400,BN$3,'Étape 1 - à remplir'!$G$31:$G$400,"lots")),IF(BN$2="Atelier",IF(BN$3="Tous",SUMIFS('Étape 1 - à remplir'!$F$31:$F$400,'Étape 1 - à remplir'!$E$31:$E$400,MASQ2!BE252,'Étape 1 - à remplir'!$G$31:$G$400,"lots"),SUMIFS('Étape 1 - à remplir'!$F$31:$F$400,'Étape 1 - à remplir'!$E$31:$E$400,MASQ2!BE252,'Étape 1 - à remplir'!$O$31:$O$400,BN$3,'Étape 1 - à remplir'!$G$31:$G$400,"lots")),IF(BN$2="Espèce",IF(BN$3="Tous",SUMIFS('Étape 1 - à remplir'!$F$31:$F$400,'Étape 1 - à remplir'!$E$31:$E$400,MASQ2!BE252,'Étape 1 - à remplir'!$G$31:$G$400,"lots"),SUMIFS('Étape 1 - à remplir'!$F$31:$F$400,'Étape 1 - à remplir'!$E$31:$E$400,MASQ2!BE252,'Étape 1 - à remplir'!$N$31:$N$400,BN$3,'Étape 1 - à remplir'!$G$31:$G$400,"lots")))))))</f>
        <v>#N/A</v>
      </c>
      <c r="BG252" s="204">
        <f t="shared" si="140"/>
        <v>0</v>
      </c>
      <c r="BH252" s="204" t="str">
        <f t="shared" si="126"/>
        <v>Enrofloxacine</v>
      </c>
      <c r="BI252" s="204" t="str">
        <f t="shared" si="127"/>
        <v/>
      </c>
      <c r="BJ252" s="204" t="str">
        <f t="shared" si="128"/>
        <v/>
      </c>
      <c r="BK252" s="204" t="str">
        <f t="shared" si="129"/>
        <v>Fluoroquinolones</v>
      </c>
      <c r="BL252" s="204" t="str">
        <f t="shared" si="130"/>
        <v/>
      </c>
      <c r="BM252" s="97" t="str">
        <f t="shared" si="131"/>
        <v/>
      </c>
      <c r="BN252" s="78"/>
      <c r="BO252" s="78"/>
      <c r="BP252" s="77" t="str">
        <f ca="1"/>
        <v>FLOXIBAC 100 MG/ML SOLUTION INJECTABLE POUR BOVINS ET PORCINS</v>
      </c>
      <c r="BQ252" s="79" t="e">
        <f ca="1"/>
        <v>#N/A</v>
      </c>
      <c r="BR252" s="102"/>
      <c r="BS252" s="8"/>
      <c r="BT252" s="8"/>
      <c r="BU252" s="8"/>
      <c r="BV252" s="8"/>
      <c r="BW252" s="8"/>
      <c r="BX252" s="8"/>
      <c r="BY252" s="8"/>
      <c r="BZ252" s="8"/>
      <c r="CA252" s="8"/>
      <c r="CB252" s="8"/>
      <c r="CC252" s="8"/>
      <c r="CD252" s="8"/>
      <c r="CE252" s="8"/>
      <c r="CF252" s="8"/>
      <c r="CG252" s="8"/>
      <c r="CH252" s="8"/>
      <c r="CI252" s="8"/>
      <c r="CJ252" s="8"/>
      <c r="CK252" s="8"/>
      <c r="CL252" s="8"/>
      <c r="CM252" s="8"/>
      <c r="CN252" s="8"/>
      <c r="CO252" s="97"/>
      <c r="CQ252" s="56"/>
      <c r="CR252" s="8"/>
      <c r="CS252" s="8"/>
      <c r="CT252" s="8"/>
      <c r="CU252" s="8"/>
      <c r="CV252" s="8"/>
      <c r="CW252" s="8"/>
      <c r="CX252" s="8"/>
      <c r="CY252" s="102" t="str">
        <f t="shared" si="132"/>
        <v>x</v>
      </c>
      <c r="CZ252" s="56" t="str">
        <f t="shared" si="133"/>
        <v>FLOXIBAC 100 MG/ML SOLUTION INJECTABLE POUR BOVINS ET PORCINS</v>
      </c>
      <c r="DA252" s="204" t="e">
        <f>IF(IF(DI$2="Catégorie",IF(DI$3="Toutes",SUMIFS('Étape 1 - à remplir'!$F$31:$F$400,'Étape 1 - à remplir'!$E$31:$E$400,MASQ2!CZ252,'Étape 1 - à remplir'!$G$31:$G$400,"kg"),SUMIFS('Étape 1 - à remplir'!$F$31:$F$400,'Étape 1 - à remplir'!$E$31:$E$400,MASQ2!CZ252,'Étape 1 - à remplir'!$C$31:$C$400,DI$3)),IF(DI$2="Âge",IF(DI$3="Tous",SUMIFS('Étape 1 - à remplir'!$F$31:$F$400,'Étape 1 - à remplir'!$E$31:$E$400,MASQ2!CZ252,'Étape 1 - à remplir'!$G$31:$G$400,"kg"),SUMIFS('Étape 1 - à remplir'!$F$31:$F$400,'Étape 1 - à remplir'!$E$31:$E$400,MASQ2!CZ252,'Étape 1 - à remplir'!$P$31:$P$400,DI$3,'Étape 1 - à remplir'!$G$31:$G$400,"kg")),IF(DI$2="Atelier",IF(DI$3="Tous",SUMIFS('Étape 1 - à remplir'!$F$31:$F$400,'Étape 1 - à remplir'!$E$31:$E$400,MASQ2!CZ252,'Étape 1 - à remplir'!$G$31:$G$400,"kg"),SUMIFS('Étape 1 - à remplir'!$F$31:$F$400,'Étape 1 - à remplir'!$E$31:$E$400,MASQ2!CZ252,'Étape 1 - à remplir'!$O$31:$O$400,DI$3,'Étape 1 - à remplir'!$G$31:$G$400,"kg")),IF(DI$2="Espèce",IF(DI$3="Tous",SUMIFS('Étape 1 - à remplir'!$F$31:$F$400,'Étape 1 - à remplir'!$E$31:$E$400,MASQ2!CZ252,'Étape 1 - à remplir'!$G$31:$G$400,"kg"),SUMIFS('Étape 1 - à remplir'!$F$31:$F$400,'Étape 1 - à remplir'!$E$31:$E$400,MASQ2!CZ252,'Étape 1 - à remplir'!$N$31:$N$400,DI$3,'Étape 1 - à remplir'!$G$31:$G$400,"kg"))))))=0,NA(),IF(DI$2="Catégorie",IF(DI$3="Toutes",SUMIFS('Étape 1 - à remplir'!$F$31:$F$400,'Étape 1 - à remplir'!$E$31:$E$400,MASQ2!CZ252,'Étape 1 - à remplir'!$G$31:$G$400,"kg"),SUMIFS('Étape 1 - à remplir'!$F$31:$F$400,'Étape 1 - à remplir'!$E$31:$E$400,MASQ2!CZ252,'Étape 1 - à remplir'!$C$31:$C$400,DI$3)),IF(DI$2="Âge",IF(DI$3="Tous",SUMIFS('Étape 1 - à remplir'!$F$31:$F$400,'Étape 1 - à remplir'!$E$31:$E$400,MASQ2!CZ252,'Étape 1 - à remplir'!$G$31:$G$400,"kg"),SUMIFS('Étape 1 - à remplir'!$F$31:$F$400,'Étape 1 - à remplir'!$E$31:$E$400,MASQ2!CZ252,'Étape 1 - à remplir'!$P$31:$P$400,DI$3,'Étape 1 - à remplir'!$G$31:$G$400,"kg")),IF(DI$2="Atelier",IF(DI$3="Tous",SUMIFS('Étape 1 - à remplir'!$F$31:$F$400,'Étape 1 - à remplir'!$E$31:$E$400,MASQ2!CZ252,'Étape 1 - à remplir'!$G$31:$G$400,"kg"),SUMIFS('Étape 1 - à remplir'!$F$31:$F$400,'Étape 1 - à remplir'!$E$31:$E$400,MASQ2!CZ252,'Étape 1 - à remplir'!$O$31:$O$400,DI$3,'Étape 1 - à remplir'!$G$31:$G$400,"kg")),IF(DI$2="Espèce",IF(DI$3="Tous",SUMIFS('Étape 1 - à remplir'!$F$31:$F$400,'Étape 1 - à remplir'!$E$31:$E$400,MASQ2!CZ252,'Étape 1 - à remplir'!$G$31:$G$400,"kg"),SUMIFS('Étape 1 - à remplir'!$F$31:$F$400,'Étape 1 - à remplir'!$E$31:$E$400,MASQ2!CZ252,'Étape 1 - à remplir'!$N$31:$N$400,DI$3,'Étape 1 - à remplir'!$G$31:$G$400,"kg")))))))</f>
        <v>#N/A</v>
      </c>
      <c r="DB252" s="104">
        <f t="shared" si="141"/>
        <v>0</v>
      </c>
      <c r="DC252" s="204" t="str">
        <f t="shared" si="134"/>
        <v>Enrofloxacine</v>
      </c>
      <c r="DD252" s="204" t="str">
        <f t="shared" si="135"/>
        <v/>
      </c>
      <c r="DE252" s="204" t="str">
        <f t="shared" si="136"/>
        <v/>
      </c>
      <c r="DF252" s="204" t="str">
        <f t="shared" si="137"/>
        <v>Fluoroquinolones</v>
      </c>
      <c r="DG252" s="204" t="str">
        <f t="shared" si="138"/>
        <v/>
      </c>
      <c r="DH252" s="97" t="str">
        <f t="shared" si="139"/>
        <v/>
      </c>
      <c r="DI252" s="78"/>
      <c r="DJ252" s="78"/>
      <c r="DK252" s="77" t="str">
        <f ca="1"/>
        <v>FLOXIBAC 100 MG/ML SOLUTION INJECTABLE POUR BOVINS ET PORCINS</v>
      </c>
      <c r="DL252" s="79" t="e">
        <f ca="1"/>
        <v>#N/A</v>
      </c>
      <c r="DM252" s="102"/>
      <c r="DN252" s="8"/>
      <c r="DO252" s="8"/>
      <c r="DP252" s="8"/>
      <c r="DQ252" s="8"/>
      <c r="DR252" s="8"/>
      <c r="DS252" s="8"/>
      <c r="DT252" s="8"/>
      <c r="DU252" s="8"/>
      <c r="DV252" s="8"/>
      <c r="DW252" s="8"/>
      <c r="DX252" s="8"/>
      <c r="DY252" s="8"/>
      <c r="DZ252" s="8"/>
      <c r="EA252" s="8"/>
      <c r="EB252" s="8"/>
      <c r="EC252" s="8"/>
      <c r="ED252" s="8"/>
      <c r="EE252" s="8"/>
      <c r="EF252" s="8"/>
      <c r="EG252" s="8"/>
      <c r="EH252" s="8"/>
      <c r="EI252" s="8"/>
      <c r="EJ252" s="97"/>
    </row>
    <row r="253" spans="1:140" x14ac:dyDescent="0.25">
      <c r="A253" s="56"/>
      <c r="B253" s="8"/>
      <c r="C253" s="8"/>
      <c r="D253" s="8"/>
      <c r="E253" s="8"/>
      <c r="F253" s="8"/>
      <c r="G253" s="8"/>
      <c r="H253" s="8"/>
      <c r="I253" s="102" t="str">
        <f>INDEX(Données_ATB!BE:BV,MATCH(MASQ2!J253,Données_ATB!BE:BE,0),18)</f>
        <v>x</v>
      </c>
      <c r="J253" s="77" t="str">
        <f>Données_ATB!BE252</f>
        <v>FLOXIBAC 50 MG/ML SOLUTION INJECTABLE POUR BOVINS, PORCINS, CHIENS ET CHATS</v>
      </c>
      <c r="K253" s="204" t="e">
        <f>IF(IF(S$2="Catégorie",IF(S$3="Toutes",SUMIFS('Étape 1 - à remplir'!$F$31:$F$400,'Étape 1 - à remplir'!$E$31:$E$400,MASQ2!J253,'Étape 1 - à remplir'!$G$31:$G$400,"animaux"),SUMIFS('Étape 1 - à remplir'!$F$31:$F$400,'Étape 1 - à remplir'!$E$31:$E$400,MASQ2!J253,'Étape 1 - à remplir'!$C$31:$C$400,S$3)),IF(S$2="Âge",IF(S$3="Tous",SUMIFS('Étape 1 - à remplir'!$F$31:$F$400,'Étape 1 - à remplir'!$E$31:$E$400,MASQ2!J253,'Étape 1 - à remplir'!$G$31:$G$400,"animaux"),SUMIFS('Étape 1 - à remplir'!$F$31:$F$400,'Étape 1 - à remplir'!$E$31:$E$400,MASQ2!J253,'Étape 1 - à remplir'!$P$31:$P$400,S$3)),IF(S$2="Atelier",IF(S$3="Tous",SUMIFS('Étape 1 - à remplir'!$F$31:$F$400,'Étape 1 - à remplir'!$E$31:$E$400,MASQ2!J253,'Étape 1 - à remplir'!$G$31:$G$400,"animaux"),SUMIFS('Étape 1 - à remplir'!$F$31:$F$400,'Étape 1 - à remplir'!$E$31:$E$400,MASQ2!J253,'Étape 1 - à remplir'!$O$31:$O$400,S$3)),IF(S$2="Espèce",IF(S$3="Tous",SUMIFS('Étape 1 - à remplir'!$F$31:$F$400,'Étape 1 - à remplir'!$E$31:$E$400,MASQ2!J253,'Étape 1 - à remplir'!$G$31:$G$400,"animaux"),SUMIFS('Étape 1 - à remplir'!$F$31:$F$400,'Étape 1 - à remplir'!$E$31:$E$400,MASQ2!J253,'Étape 1 - à remplir'!$N$31:$N$400,S$3))))))=0,NA(),IF(S$2="Catégorie",IF(S$3="Toutes",SUMIFS('Étape 1 - à remplir'!$F$31:$F$400,'Étape 1 - à remplir'!$E$31:$E$400,MASQ2!J253,'Étape 1 - à remplir'!$G$31:$G$400,"animaux"),SUMIFS('Étape 1 - à remplir'!$F$31:$F$400,'Étape 1 - à remplir'!$E$31:$E$400,MASQ2!J253,'Étape 1 - à remplir'!$C$31:$C$400,S$3)),IF(S$2="Âge",IF(S$3="Tous",SUMIFS('Étape 1 - à remplir'!$F$31:$F$400,'Étape 1 - à remplir'!$E$31:$E$400,MASQ2!J253,'Étape 1 - à remplir'!$G$31:$G$400,"animaux"),SUMIFS('Étape 1 - à remplir'!$F$31:$F$400,'Étape 1 - à remplir'!$E$31:$E$400,MASQ2!J253,'Étape 1 - à remplir'!$P$31:$P$400,S$3)),IF(S$2="Atelier",IF(S$3="Tous",SUMIFS('Étape 1 - à remplir'!$F$31:$F$400,'Étape 1 - à remplir'!$E$31:$E$400,MASQ2!J253,'Étape 1 - à remplir'!$G$31:$G$400,"animaux"),SUMIFS('Étape 1 - à remplir'!$F$31:$F$400,'Étape 1 - à remplir'!$E$31:$E$400,MASQ2!J253,'Étape 1 - à remplir'!$O$31:$O$400,S$3)),IF(S$2="Espèce",IF(S$3="Tous",SUMIFS('Étape 1 - à remplir'!$F$31:$F$400,'Étape 1 - à remplir'!$E$31:$E$400,MASQ2!J253,'Étape 1 - à remplir'!$G$31:$G$400,"animaux"),SUMIFS('Étape 1 - à remplir'!$F$31:$F$400,'Étape 1 - à remplir'!$E$31:$E$400,MASQ2!J253,'Étape 1 - à remplir'!$N$31:$N$400,S$3)))))))</f>
        <v>#N/A</v>
      </c>
      <c r="L253" s="97">
        <f t="shared" si="142"/>
        <v>0</v>
      </c>
      <c r="M253" s="56" t="str">
        <f>Données_ATB!BN252</f>
        <v>Enrofloxacine</v>
      </c>
      <c r="N253" s="204" t="str">
        <f>Données_ATB!BO252</f>
        <v/>
      </c>
      <c r="O253" s="97" t="str">
        <f>Données_ATB!BP252</f>
        <v/>
      </c>
      <c r="P253" s="77" t="str">
        <f>Données_ATB!BR252</f>
        <v>Fluoroquinolones</v>
      </c>
      <c r="Q253" s="78" t="str">
        <f>Données_ATB!BS252</f>
        <v/>
      </c>
      <c r="R253" s="79" t="str">
        <f>Données_ATB!BT252</f>
        <v/>
      </c>
      <c r="S253" s="78"/>
      <c r="T253" s="78"/>
      <c r="U253" s="77" t="str">
        <f ca="1"/>
        <v>FLOXIBAC 50 MG/ML SOLUTION INJECTABLE POUR BOVINS, PORCINS, CHIENS ET CHATS</v>
      </c>
      <c r="V253" s="79" t="e">
        <f ca="1"/>
        <v>#N/A</v>
      </c>
      <c r="W253" s="102"/>
      <c r="X253" s="8"/>
      <c r="Y253" s="8"/>
      <c r="Z253" s="8"/>
      <c r="AA253" s="8"/>
      <c r="AB253" s="102"/>
      <c r="AC253" s="8"/>
      <c r="AD253" s="8"/>
      <c r="AE253" s="8"/>
      <c r="AF253" s="8"/>
      <c r="AG253" s="8"/>
      <c r="AH253" s="8"/>
      <c r="AI253" s="8"/>
      <c r="AJ253" s="8"/>
      <c r="AK253" s="8"/>
      <c r="AL253" s="8"/>
      <c r="AM253" s="8"/>
      <c r="AN253" s="8"/>
      <c r="AO253" s="8"/>
      <c r="AP253" s="8"/>
      <c r="AQ253" s="8"/>
      <c r="AR253" s="8"/>
      <c r="AS253" s="8"/>
      <c r="AT253" s="97"/>
      <c r="AV253" s="56"/>
      <c r="AW253" s="8"/>
      <c r="AX253" s="8"/>
      <c r="AY253" s="8"/>
      <c r="AZ253" s="8"/>
      <c r="BA253" s="8"/>
      <c r="BB253" s="8"/>
      <c r="BC253" s="8"/>
      <c r="BD253" s="102" t="str">
        <f t="shared" si="124"/>
        <v>x</v>
      </c>
      <c r="BE253" s="56" t="str">
        <f t="shared" si="125"/>
        <v>FLOXIBAC 50 MG/ML SOLUTION INJECTABLE POUR BOVINS, PORCINS, CHIENS ET CHATS</v>
      </c>
      <c r="BF253" s="204" t="e">
        <f>IF(IF(BN$2="Catégorie",IF(BN$3="Toutes",SUMIFS('Étape 1 - à remplir'!$F$31:$F$400,'Étape 1 - à remplir'!$E$31:$E$400,MASQ2!BE253,'Étape 1 - à remplir'!$G$31:$G$400,"lots"),SUMIFS('Étape 1 - à remplir'!$F$31:$F$400,'Étape 1 - à remplir'!$E$31:$E$400,MASQ2!BE253,'Étape 1 - à remplir'!$C$31:$C$400,BN$3)),IF(BN$2="Âge",IF(BN$3="Tous",SUMIFS('Étape 1 - à remplir'!$F$31:$F$400,'Étape 1 - à remplir'!$E$31:$E$400,MASQ2!BE253,'Étape 1 - à remplir'!$G$31:$G$400,"lots"),SUMIFS('Étape 1 - à remplir'!$F$31:$F$400,'Étape 1 - à remplir'!$E$31:$E$400,MASQ2!BE253,'Étape 1 - à remplir'!$P$31:$P$400,BN$3,'Étape 1 - à remplir'!$G$31:$G$400,"lots")),IF(BN$2="Atelier",IF(BN$3="Tous",SUMIFS('Étape 1 - à remplir'!$F$31:$F$400,'Étape 1 - à remplir'!$E$31:$E$400,MASQ2!BE253,'Étape 1 - à remplir'!$G$31:$G$400,"lots"),SUMIFS('Étape 1 - à remplir'!$F$31:$F$400,'Étape 1 - à remplir'!$E$31:$E$400,MASQ2!BE253,'Étape 1 - à remplir'!$O$31:$O$400,BN$3,'Étape 1 - à remplir'!$G$31:$G$400,"lots")),IF(BN$2="Espèce",IF(BN$3="Tous",SUMIFS('Étape 1 - à remplir'!$F$31:$F$400,'Étape 1 - à remplir'!$E$31:$E$400,MASQ2!BE253,'Étape 1 - à remplir'!$G$31:$G$400,"lots"),SUMIFS('Étape 1 - à remplir'!$F$31:$F$400,'Étape 1 - à remplir'!$E$31:$E$400,MASQ2!BE253,'Étape 1 - à remplir'!$N$31:$N$400,BN$3,'Étape 1 - à remplir'!$G$31:$G$400,"lots"))))))=0,NA(),IF(BN$2="Catégorie",IF(BN$3="Toutes",SUMIFS('Étape 1 - à remplir'!$F$31:$F$400,'Étape 1 - à remplir'!$E$31:$E$400,MASQ2!BE253,'Étape 1 - à remplir'!$G$31:$G$400,"lots"),SUMIFS('Étape 1 - à remplir'!$F$31:$F$400,'Étape 1 - à remplir'!$E$31:$E$400,MASQ2!BE253,'Étape 1 - à remplir'!$C$31:$C$400,BN$3)),IF(BN$2="Âge",IF(BN$3="Tous",SUMIFS('Étape 1 - à remplir'!$F$31:$F$400,'Étape 1 - à remplir'!$E$31:$E$400,MASQ2!BE253,'Étape 1 - à remplir'!$G$31:$G$400,"lots"),SUMIFS('Étape 1 - à remplir'!$F$31:$F$400,'Étape 1 - à remplir'!$E$31:$E$400,MASQ2!BE253,'Étape 1 - à remplir'!$P$31:$P$400,BN$3,'Étape 1 - à remplir'!$G$31:$G$400,"lots")),IF(BN$2="Atelier",IF(BN$3="Tous",SUMIFS('Étape 1 - à remplir'!$F$31:$F$400,'Étape 1 - à remplir'!$E$31:$E$400,MASQ2!BE253,'Étape 1 - à remplir'!$G$31:$G$400,"lots"),SUMIFS('Étape 1 - à remplir'!$F$31:$F$400,'Étape 1 - à remplir'!$E$31:$E$400,MASQ2!BE253,'Étape 1 - à remplir'!$O$31:$O$400,BN$3,'Étape 1 - à remplir'!$G$31:$G$400,"lots")),IF(BN$2="Espèce",IF(BN$3="Tous",SUMIFS('Étape 1 - à remplir'!$F$31:$F$400,'Étape 1 - à remplir'!$E$31:$E$400,MASQ2!BE253,'Étape 1 - à remplir'!$G$31:$G$400,"lots"),SUMIFS('Étape 1 - à remplir'!$F$31:$F$400,'Étape 1 - à remplir'!$E$31:$E$400,MASQ2!BE253,'Étape 1 - à remplir'!$N$31:$N$400,BN$3,'Étape 1 - à remplir'!$G$31:$G$400,"lots")))))))</f>
        <v>#N/A</v>
      </c>
      <c r="BG253" s="204">
        <f t="shared" si="140"/>
        <v>0</v>
      </c>
      <c r="BH253" s="204" t="str">
        <f t="shared" si="126"/>
        <v>Enrofloxacine</v>
      </c>
      <c r="BI253" s="204" t="str">
        <f t="shared" si="127"/>
        <v/>
      </c>
      <c r="BJ253" s="204" t="str">
        <f t="shared" si="128"/>
        <v/>
      </c>
      <c r="BK253" s="204" t="str">
        <f t="shared" si="129"/>
        <v>Fluoroquinolones</v>
      </c>
      <c r="BL253" s="204" t="str">
        <f t="shared" si="130"/>
        <v/>
      </c>
      <c r="BM253" s="97" t="str">
        <f t="shared" si="131"/>
        <v/>
      </c>
      <c r="BN253" s="78"/>
      <c r="BO253" s="78"/>
      <c r="BP253" s="77" t="str">
        <f ca="1"/>
        <v>FLOXIBAC 50 MG/ML SOLUTION INJECTABLE POUR BOVINS, PORCINS, CHIENS ET CHATS</v>
      </c>
      <c r="BQ253" s="79" t="e">
        <f ca="1"/>
        <v>#N/A</v>
      </c>
      <c r="BR253" s="102"/>
      <c r="BS253" s="8"/>
      <c r="BT253" s="8"/>
      <c r="BU253" s="8"/>
      <c r="BV253" s="8"/>
      <c r="BW253" s="8"/>
      <c r="BX253" s="8"/>
      <c r="BY253" s="8"/>
      <c r="BZ253" s="8"/>
      <c r="CA253" s="8"/>
      <c r="CB253" s="8"/>
      <c r="CC253" s="8"/>
      <c r="CD253" s="8"/>
      <c r="CE253" s="8"/>
      <c r="CF253" s="8"/>
      <c r="CG253" s="8"/>
      <c r="CH253" s="8"/>
      <c r="CI253" s="8"/>
      <c r="CJ253" s="8"/>
      <c r="CK253" s="8"/>
      <c r="CL253" s="8"/>
      <c r="CM253" s="8"/>
      <c r="CN253" s="8"/>
      <c r="CO253" s="97"/>
      <c r="CQ253" s="56"/>
      <c r="CR253" s="8"/>
      <c r="CS253" s="8"/>
      <c r="CT253" s="8"/>
      <c r="CU253" s="8"/>
      <c r="CV253" s="8"/>
      <c r="CW253" s="8"/>
      <c r="CX253" s="8"/>
      <c r="CY253" s="102" t="str">
        <f t="shared" si="132"/>
        <v>x</v>
      </c>
      <c r="CZ253" s="56" t="str">
        <f t="shared" si="133"/>
        <v>FLOXIBAC 50 MG/ML SOLUTION INJECTABLE POUR BOVINS, PORCINS, CHIENS ET CHATS</v>
      </c>
      <c r="DA253" s="204" t="e">
        <f>IF(IF(DI$2="Catégorie",IF(DI$3="Toutes",SUMIFS('Étape 1 - à remplir'!$F$31:$F$400,'Étape 1 - à remplir'!$E$31:$E$400,MASQ2!CZ253,'Étape 1 - à remplir'!$G$31:$G$400,"kg"),SUMIFS('Étape 1 - à remplir'!$F$31:$F$400,'Étape 1 - à remplir'!$E$31:$E$400,MASQ2!CZ253,'Étape 1 - à remplir'!$C$31:$C$400,DI$3)),IF(DI$2="Âge",IF(DI$3="Tous",SUMIFS('Étape 1 - à remplir'!$F$31:$F$400,'Étape 1 - à remplir'!$E$31:$E$400,MASQ2!CZ253,'Étape 1 - à remplir'!$G$31:$G$400,"kg"),SUMIFS('Étape 1 - à remplir'!$F$31:$F$400,'Étape 1 - à remplir'!$E$31:$E$400,MASQ2!CZ253,'Étape 1 - à remplir'!$P$31:$P$400,DI$3,'Étape 1 - à remplir'!$G$31:$G$400,"kg")),IF(DI$2="Atelier",IF(DI$3="Tous",SUMIFS('Étape 1 - à remplir'!$F$31:$F$400,'Étape 1 - à remplir'!$E$31:$E$400,MASQ2!CZ253,'Étape 1 - à remplir'!$G$31:$G$400,"kg"),SUMIFS('Étape 1 - à remplir'!$F$31:$F$400,'Étape 1 - à remplir'!$E$31:$E$400,MASQ2!CZ253,'Étape 1 - à remplir'!$O$31:$O$400,DI$3,'Étape 1 - à remplir'!$G$31:$G$400,"kg")),IF(DI$2="Espèce",IF(DI$3="Tous",SUMIFS('Étape 1 - à remplir'!$F$31:$F$400,'Étape 1 - à remplir'!$E$31:$E$400,MASQ2!CZ253,'Étape 1 - à remplir'!$G$31:$G$400,"kg"),SUMIFS('Étape 1 - à remplir'!$F$31:$F$400,'Étape 1 - à remplir'!$E$31:$E$400,MASQ2!CZ253,'Étape 1 - à remplir'!$N$31:$N$400,DI$3,'Étape 1 - à remplir'!$G$31:$G$400,"kg"))))))=0,NA(),IF(DI$2="Catégorie",IF(DI$3="Toutes",SUMIFS('Étape 1 - à remplir'!$F$31:$F$400,'Étape 1 - à remplir'!$E$31:$E$400,MASQ2!CZ253,'Étape 1 - à remplir'!$G$31:$G$400,"kg"),SUMIFS('Étape 1 - à remplir'!$F$31:$F$400,'Étape 1 - à remplir'!$E$31:$E$400,MASQ2!CZ253,'Étape 1 - à remplir'!$C$31:$C$400,DI$3)),IF(DI$2="Âge",IF(DI$3="Tous",SUMIFS('Étape 1 - à remplir'!$F$31:$F$400,'Étape 1 - à remplir'!$E$31:$E$400,MASQ2!CZ253,'Étape 1 - à remplir'!$G$31:$G$400,"kg"),SUMIFS('Étape 1 - à remplir'!$F$31:$F$400,'Étape 1 - à remplir'!$E$31:$E$400,MASQ2!CZ253,'Étape 1 - à remplir'!$P$31:$P$400,DI$3,'Étape 1 - à remplir'!$G$31:$G$400,"kg")),IF(DI$2="Atelier",IF(DI$3="Tous",SUMIFS('Étape 1 - à remplir'!$F$31:$F$400,'Étape 1 - à remplir'!$E$31:$E$400,MASQ2!CZ253,'Étape 1 - à remplir'!$G$31:$G$400,"kg"),SUMIFS('Étape 1 - à remplir'!$F$31:$F$400,'Étape 1 - à remplir'!$E$31:$E$400,MASQ2!CZ253,'Étape 1 - à remplir'!$O$31:$O$400,DI$3,'Étape 1 - à remplir'!$G$31:$G$400,"kg")),IF(DI$2="Espèce",IF(DI$3="Tous",SUMIFS('Étape 1 - à remplir'!$F$31:$F$400,'Étape 1 - à remplir'!$E$31:$E$400,MASQ2!CZ253,'Étape 1 - à remplir'!$G$31:$G$400,"kg"),SUMIFS('Étape 1 - à remplir'!$F$31:$F$400,'Étape 1 - à remplir'!$E$31:$E$400,MASQ2!CZ253,'Étape 1 - à remplir'!$N$31:$N$400,DI$3,'Étape 1 - à remplir'!$G$31:$G$400,"kg")))))))</f>
        <v>#N/A</v>
      </c>
      <c r="DB253" s="104">
        <f t="shared" si="141"/>
        <v>0</v>
      </c>
      <c r="DC253" s="204" t="str">
        <f t="shared" si="134"/>
        <v>Enrofloxacine</v>
      </c>
      <c r="DD253" s="204" t="str">
        <f t="shared" si="135"/>
        <v/>
      </c>
      <c r="DE253" s="204" t="str">
        <f t="shared" si="136"/>
        <v/>
      </c>
      <c r="DF253" s="204" t="str">
        <f t="shared" si="137"/>
        <v>Fluoroquinolones</v>
      </c>
      <c r="DG253" s="204" t="str">
        <f t="shared" si="138"/>
        <v/>
      </c>
      <c r="DH253" s="97" t="str">
        <f t="shared" si="139"/>
        <v/>
      </c>
      <c r="DI253" s="78"/>
      <c r="DJ253" s="78"/>
      <c r="DK253" s="77" t="str">
        <f ca="1"/>
        <v>FLOXIBAC 50 MG/ML SOLUTION INJECTABLE POUR BOVINS, PORCINS, CHIENS ET CHATS</v>
      </c>
      <c r="DL253" s="79" t="e">
        <f ca="1"/>
        <v>#N/A</v>
      </c>
      <c r="DM253" s="102"/>
      <c r="DN253" s="8"/>
      <c r="DO253" s="8"/>
      <c r="DP253" s="8"/>
      <c r="DQ253" s="8"/>
      <c r="DR253" s="8"/>
      <c r="DS253" s="8"/>
      <c r="DT253" s="8"/>
      <c r="DU253" s="8"/>
      <c r="DV253" s="8"/>
      <c r="DW253" s="8"/>
      <c r="DX253" s="8"/>
      <c r="DY253" s="8"/>
      <c r="DZ253" s="8"/>
      <c r="EA253" s="8"/>
      <c r="EB253" s="8"/>
      <c r="EC253" s="8"/>
      <c r="ED253" s="8"/>
      <c r="EE253" s="8"/>
      <c r="EF253" s="8"/>
      <c r="EG253" s="8"/>
      <c r="EH253" s="8"/>
      <c r="EI253" s="8"/>
      <c r="EJ253" s="97"/>
    </row>
    <row r="254" spans="1:140" x14ac:dyDescent="0.25">
      <c r="A254" s="56"/>
      <c r="B254" s="8"/>
      <c r="C254" s="8"/>
      <c r="D254" s="8"/>
      <c r="E254" s="8"/>
      <c r="F254" s="8"/>
      <c r="G254" s="8"/>
      <c r="H254" s="8"/>
      <c r="I254" s="102" t="str">
        <f>INDEX(Données_ATB!BE:BV,MATCH(MASQ2!J254,Données_ATB!BE:BE,0),18)</f>
        <v/>
      </c>
      <c r="J254" s="77" t="str">
        <f>Données_ATB!BE253</f>
        <v>FLOXYME 50 MG/ML SOLUTION POUR EAU DE BOISSON</v>
      </c>
      <c r="K254" s="204" t="e">
        <f>IF(IF(S$2="Catégorie",IF(S$3="Toutes",SUMIFS('Étape 1 - à remplir'!$F$31:$F$400,'Étape 1 - à remplir'!$E$31:$E$400,MASQ2!J254,'Étape 1 - à remplir'!$G$31:$G$400,"animaux"),SUMIFS('Étape 1 - à remplir'!$F$31:$F$400,'Étape 1 - à remplir'!$E$31:$E$400,MASQ2!J254,'Étape 1 - à remplir'!$C$31:$C$400,S$3)),IF(S$2="Âge",IF(S$3="Tous",SUMIFS('Étape 1 - à remplir'!$F$31:$F$400,'Étape 1 - à remplir'!$E$31:$E$400,MASQ2!J254,'Étape 1 - à remplir'!$G$31:$G$400,"animaux"),SUMIFS('Étape 1 - à remplir'!$F$31:$F$400,'Étape 1 - à remplir'!$E$31:$E$400,MASQ2!J254,'Étape 1 - à remplir'!$P$31:$P$400,S$3)),IF(S$2="Atelier",IF(S$3="Tous",SUMIFS('Étape 1 - à remplir'!$F$31:$F$400,'Étape 1 - à remplir'!$E$31:$E$400,MASQ2!J254,'Étape 1 - à remplir'!$G$31:$G$400,"animaux"),SUMIFS('Étape 1 - à remplir'!$F$31:$F$400,'Étape 1 - à remplir'!$E$31:$E$400,MASQ2!J254,'Étape 1 - à remplir'!$O$31:$O$400,S$3)),IF(S$2="Espèce",IF(S$3="Tous",SUMIFS('Étape 1 - à remplir'!$F$31:$F$400,'Étape 1 - à remplir'!$E$31:$E$400,MASQ2!J254,'Étape 1 - à remplir'!$G$31:$G$400,"animaux"),SUMIFS('Étape 1 - à remplir'!$F$31:$F$400,'Étape 1 - à remplir'!$E$31:$E$400,MASQ2!J254,'Étape 1 - à remplir'!$N$31:$N$400,S$3))))))=0,NA(),IF(S$2="Catégorie",IF(S$3="Toutes",SUMIFS('Étape 1 - à remplir'!$F$31:$F$400,'Étape 1 - à remplir'!$E$31:$E$400,MASQ2!J254,'Étape 1 - à remplir'!$G$31:$G$400,"animaux"),SUMIFS('Étape 1 - à remplir'!$F$31:$F$400,'Étape 1 - à remplir'!$E$31:$E$400,MASQ2!J254,'Étape 1 - à remplir'!$C$31:$C$400,S$3)),IF(S$2="Âge",IF(S$3="Tous",SUMIFS('Étape 1 - à remplir'!$F$31:$F$400,'Étape 1 - à remplir'!$E$31:$E$400,MASQ2!J254,'Étape 1 - à remplir'!$G$31:$G$400,"animaux"),SUMIFS('Étape 1 - à remplir'!$F$31:$F$400,'Étape 1 - à remplir'!$E$31:$E$400,MASQ2!J254,'Étape 1 - à remplir'!$P$31:$P$400,S$3)),IF(S$2="Atelier",IF(S$3="Tous",SUMIFS('Étape 1 - à remplir'!$F$31:$F$400,'Étape 1 - à remplir'!$E$31:$E$400,MASQ2!J254,'Étape 1 - à remplir'!$G$31:$G$400,"animaux"),SUMIFS('Étape 1 - à remplir'!$F$31:$F$400,'Étape 1 - à remplir'!$E$31:$E$400,MASQ2!J254,'Étape 1 - à remplir'!$O$31:$O$400,S$3)),IF(S$2="Espèce",IF(S$3="Tous",SUMIFS('Étape 1 - à remplir'!$F$31:$F$400,'Étape 1 - à remplir'!$E$31:$E$400,MASQ2!J254,'Étape 1 - à remplir'!$G$31:$G$400,"animaux"),SUMIFS('Étape 1 - à remplir'!$F$31:$F$400,'Étape 1 - à remplir'!$E$31:$E$400,MASQ2!J254,'Étape 1 - à remplir'!$N$31:$N$400,S$3)))))))</f>
        <v>#N/A</v>
      </c>
      <c r="L254" s="97">
        <f t="shared" si="142"/>
        <v>0</v>
      </c>
      <c r="M254" s="56" t="str">
        <f>Données_ATB!BN253</f>
        <v>Florfénicol</v>
      </c>
      <c r="N254" s="204" t="str">
        <f>Données_ATB!BO253</f>
        <v/>
      </c>
      <c r="O254" s="97" t="str">
        <f>Données_ATB!BP253</f>
        <v/>
      </c>
      <c r="P254" s="77" t="str">
        <f>Données_ATB!BR253</f>
        <v>Phenicoles</v>
      </c>
      <c r="Q254" s="78" t="str">
        <f>Données_ATB!BS253</f>
        <v/>
      </c>
      <c r="R254" s="79" t="str">
        <f>Données_ATB!BT253</f>
        <v/>
      </c>
      <c r="S254" s="78"/>
      <c r="T254" s="78"/>
      <c r="U254" s="77" t="str">
        <f ca="1"/>
        <v>FLOXYME 50 MG/ML SOLUTION POUR EAU DE BOISSON</v>
      </c>
      <c r="V254" s="79" t="e">
        <f ca="1"/>
        <v>#N/A</v>
      </c>
      <c r="W254" s="102"/>
      <c r="X254" s="8"/>
      <c r="Y254" s="8"/>
      <c r="Z254" s="8"/>
      <c r="AA254" s="8"/>
      <c r="AB254" s="102"/>
      <c r="AC254" s="8"/>
      <c r="AD254" s="8"/>
      <c r="AE254" s="8"/>
      <c r="AF254" s="8"/>
      <c r="AG254" s="8"/>
      <c r="AH254" s="8"/>
      <c r="AI254" s="8"/>
      <c r="AJ254" s="8"/>
      <c r="AK254" s="8"/>
      <c r="AL254" s="8"/>
      <c r="AM254" s="8"/>
      <c r="AN254" s="8"/>
      <c r="AO254" s="8"/>
      <c r="AP254" s="8"/>
      <c r="AQ254" s="8"/>
      <c r="AR254" s="8"/>
      <c r="AS254" s="8"/>
      <c r="AT254" s="97"/>
      <c r="AV254" s="56"/>
      <c r="AW254" s="8"/>
      <c r="AX254" s="8"/>
      <c r="AY254" s="8"/>
      <c r="AZ254" s="8"/>
      <c r="BA254" s="8"/>
      <c r="BB254" s="8"/>
      <c r="BC254" s="8"/>
      <c r="BD254" s="102" t="str">
        <f t="shared" si="124"/>
        <v/>
      </c>
      <c r="BE254" s="56" t="str">
        <f t="shared" si="125"/>
        <v>FLOXYME 50 MG/ML SOLUTION POUR EAU DE BOISSON</v>
      </c>
      <c r="BF254" s="204" t="e">
        <f>IF(IF(BN$2="Catégorie",IF(BN$3="Toutes",SUMIFS('Étape 1 - à remplir'!$F$31:$F$400,'Étape 1 - à remplir'!$E$31:$E$400,MASQ2!BE254,'Étape 1 - à remplir'!$G$31:$G$400,"lots"),SUMIFS('Étape 1 - à remplir'!$F$31:$F$400,'Étape 1 - à remplir'!$E$31:$E$400,MASQ2!BE254,'Étape 1 - à remplir'!$C$31:$C$400,BN$3)),IF(BN$2="Âge",IF(BN$3="Tous",SUMIFS('Étape 1 - à remplir'!$F$31:$F$400,'Étape 1 - à remplir'!$E$31:$E$400,MASQ2!BE254,'Étape 1 - à remplir'!$G$31:$G$400,"lots"),SUMIFS('Étape 1 - à remplir'!$F$31:$F$400,'Étape 1 - à remplir'!$E$31:$E$400,MASQ2!BE254,'Étape 1 - à remplir'!$P$31:$P$400,BN$3,'Étape 1 - à remplir'!$G$31:$G$400,"lots")),IF(BN$2="Atelier",IF(BN$3="Tous",SUMIFS('Étape 1 - à remplir'!$F$31:$F$400,'Étape 1 - à remplir'!$E$31:$E$400,MASQ2!BE254,'Étape 1 - à remplir'!$G$31:$G$400,"lots"),SUMIFS('Étape 1 - à remplir'!$F$31:$F$400,'Étape 1 - à remplir'!$E$31:$E$400,MASQ2!BE254,'Étape 1 - à remplir'!$O$31:$O$400,BN$3,'Étape 1 - à remplir'!$G$31:$G$400,"lots")),IF(BN$2="Espèce",IF(BN$3="Tous",SUMIFS('Étape 1 - à remplir'!$F$31:$F$400,'Étape 1 - à remplir'!$E$31:$E$400,MASQ2!BE254,'Étape 1 - à remplir'!$G$31:$G$400,"lots"),SUMIFS('Étape 1 - à remplir'!$F$31:$F$400,'Étape 1 - à remplir'!$E$31:$E$400,MASQ2!BE254,'Étape 1 - à remplir'!$N$31:$N$400,BN$3,'Étape 1 - à remplir'!$G$31:$G$400,"lots"))))))=0,NA(),IF(BN$2="Catégorie",IF(BN$3="Toutes",SUMIFS('Étape 1 - à remplir'!$F$31:$F$400,'Étape 1 - à remplir'!$E$31:$E$400,MASQ2!BE254,'Étape 1 - à remplir'!$G$31:$G$400,"lots"),SUMIFS('Étape 1 - à remplir'!$F$31:$F$400,'Étape 1 - à remplir'!$E$31:$E$400,MASQ2!BE254,'Étape 1 - à remplir'!$C$31:$C$400,BN$3)),IF(BN$2="Âge",IF(BN$3="Tous",SUMIFS('Étape 1 - à remplir'!$F$31:$F$400,'Étape 1 - à remplir'!$E$31:$E$400,MASQ2!BE254,'Étape 1 - à remplir'!$G$31:$G$400,"lots"),SUMIFS('Étape 1 - à remplir'!$F$31:$F$400,'Étape 1 - à remplir'!$E$31:$E$400,MASQ2!BE254,'Étape 1 - à remplir'!$P$31:$P$400,BN$3,'Étape 1 - à remplir'!$G$31:$G$400,"lots")),IF(BN$2="Atelier",IF(BN$3="Tous",SUMIFS('Étape 1 - à remplir'!$F$31:$F$400,'Étape 1 - à remplir'!$E$31:$E$400,MASQ2!BE254,'Étape 1 - à remplir'!$G$31:$G$400,"lots"),SUMIFS('Étape 1 - à remplir'!$F$31:$F$400,'Étape 1 - à remplir'!$E$31:$E$400,MASQ2!BE254,'Étape 1 - à remplir'!$O$31:$O$400,BN$3,'Étape 1 - à remplir'!$G$31:$G$400,"lots")),IF(BN$2="Espèce",IF(BN$3="Tous",SUMIFS('Étape 1 - à remplir'!$F$31:$F$400,'Étape 1 - à remplir'!$E$31:$E$400,MASQ2!BE254,'Étape 1 - à remplir'!$G$31:$G$400,"lots"),SUMIFS('Étape 1 - à remplir'!$F$31:$F$400,'Étape 1 - à remplir'!$E$31:$E$400,MASQ2!BE254,'Étape 1 - à remplir'!$N$31:$N$400,BN$3,'Étape 1 - à remplir'!$G$31:$G$400,"lots")))))))</f>
        <v>#N/A</v>
      </c>
      <c r="BG254" s="204">
        <f t="shared" si="140"/>
        <v>0</v>
      </c>
      <c r="BH254" s="204" t="str">
        <f t="shared" si="126"/>
        <v>Florfénicol</v>
      </c>
      <c r="BI254" s="204" t="str">
        <f t="shared" si="127"/>
        <v/>
      </c>
      <c r="BJ254" s="204" t="str">
        <f t="shared" si="128"/>
        <v/>
      </c>
      <c r="BK254" s="204" t="str">
        <f t="shared" si="129"/>
        <v>Phenicoles</v>
      </c>
      <c r="BL254" s="204" t="str">
        <f t="shared" si="130"/>
        <v/>
      </c>
      <c r="BM254" s="97" t="str">
        <f t="shared" si="131"/>
        <v/>
      </c>
      <c r="BN254" s="78"/>
      <c r="BO254" s="78"/>
      <c r="BP254" s="77" t="str">
        <f ca="1"/>
        <v>FLOXYME 50 MG/ML SOLUTION POUR EAU DE BOISSON</v>
      </c>
      <c r="BQ254" s="79" t="e">
        <f ca="1"/>
        <v>#N/A</v>
      </c>
      <c r="BR254" s="102"/>
      <c r="BS254" s="8"/>
      <c r="BT254" s="8"/>
      <c r="BU254" s="8"/>
      <c r="BV254" s="8"/>
      <c r="BW254" s="8"/>
      <c r="BX254" s="8"/>
      <c r="BY254" s="8"/>
      <c r="BZ254" s="8"/>
      <c r="CA254" s="8"/>
      <c r="CB254" s="8"/>
      <c r="CC254" s="8"/>
      <c r="CD254" s="8"/>
      <c r="CE254" s="8"/>
      <c r="CF254" s="8"/>
      <c r="CG254" s="8"/>
      <c r="CH254" s="8"/>
      <c r="CI254" s="8"/>
      <c r="CJ254" s="8"/>
      <c r="CK254" s="8"/>
      <c r="CL254" s="8"/>
      <c r="CM254" s="8"/>
      <c r="CN254" s="8"/>
      <c r="CO254" s="97"/>
      <c r="CQ254" s="56"/>
      <c r="CR254" s="8"/>
      <c r="CS254" s="8"/>
      <c r="CT254" s="8"/>
      <c r="CU254" s="8"/>
      <c r="CV254" s="8"/>
      <c r="CW254" s="8"/>
      <c r="CX254" s="8"/>
      <c r="CY254" s="102" t="str">
        <f t="shared" si="132"/>
        <v/>
      </c>
      <c r="CZ254" s="56" t="str">
        <f t="shared" si="133"/>
        <v>FLOXYME 50 MG/ML SOLUTION POUR EAU DE BOISSON</v>
      </c>
      <c r="DA254" s="204" t="e">
        <f>IF(IF(DI$2="Catégorie",IF(DI$3="Toutes",SUMIFS('Étape 1 - à remplir'!$F$31:$F$400,'Étape 1 - à remplir'!$E$31:$E$400,MASQ2!CZ254,'Étape 1 - à remplir'!$G$31:$G$400,"kg"),SUMIFS('Étape 1 - à remplir'!$F$31:$F$400,'Étape 1 - à remplir'!$E$31:$E$400,MASQ2!CZ254,'Étape 1 - à remplir'!$C$31:$C$400,DI$3)),IF(DI$2="Âge",IF(DI$3="Tous",SUMIFS('Étape 1 - à remplir'!$F$31:$F$400,'Étape 1 - à remplir'!$E$31:$E$400,MASQ2!CZ254,'Étape 1 - à remplir'!$G$31:$G$400,"kg"),SUMIFS('Étape 1 - à remplir'!$F$31:$F$400,'Étape 1 - à remplir'!$E$31:$E$400,MASQ2!CZ254,'Étape 1 - à remplir'!$P$31:$P$400,DI$3,'Étape 1 - à remplir'!$G$31:$G$400,"kg")),IF(DI$2="Atelier",IF(DI$3="Tous",SUMIFS('Étape 1 - à remplir'!$F$31:$F$400,'Étape 1 - à remplir'!$E$31:$E$400,MASQ2!CZ254,'Étape 1 - à remplir'!$G$31:$G$400,"kg"),SUMIFS('Étape 1 - à remplir'!$F$31:$F$400,'Étape 1 - à remplir'!$E$31:$E$400,MASQ2!CZ254,'Étape 1 - à remplir'!$O$31:$O$400,DI$3,'Étape 1 - à remplir'!$G$31:$G$400,"kg")),IF(DI$2="Espèce",IF(DI$3="Tous",SUMIFS('Étape 1 - à remplir'!$F$31:$F$400,'Étape 1 - à remplir'!$E$31:$E$400,MASQ2!CZ254,'Étape 1 - à remplir'!$G$31:$G$400,"kg"),SUMIFS('Étape 1 - à remplir'!$F$31:$F$400,'Étape 1 - à remplir'!$E$31:$E$400,MASQ2!CZ254,'Étape 1 - à remplir'!$N$31:$N$400,DI$3,'Étape 1 - à remplir'!$G$31:$G$400,"kg"))))))=0,NA(),IF(DI$2="Catégorie",IF(DI$3="Toutes",SUMIFS('Étape 1 - à remplir'!$F$31:$F$400,'Étape 1 - à remplir'!$E$31:$E$400,MASQ2!CZ254,'Étape 1 - à remplir'!$G$31:$G$400,"kg"),SUMIFS('Étape 1 - à remplir'!$F$31:$F$400,'Étape 1 - à remplir'!$E$31:$E$400,MASQ2!CZ254,'Étape 1 - à remplir'!$C$31:$C$400,DI$3)),IF(DI$2="Âge",IF(DI$3="Tous",SUMIFS('Étape 1 - à remplir'!$F$31:$F$400,'Étape 1 - à remplir'!$E$31:$E$400,MASQ2!CZ254,'Étape 1 - à remplir'!$G$31:$G$400,"kg"),SUMIFS('Étape 1 - à remplir'!$F$31:$F$400,'Étape 1 - à remplir'!$E$31:$E$400,MASQ2!CZ254,'Étape 1 - à remplir'!$P$31:$P$400,DI$3,'Étape 1 - à remplir'!$G$31:$G$400,"kg")),IF(DI$2="Atelier",IF(DI$3="Tous",SUMIFS('Étape 1 - à remplir'!$F$31:$F$400,'Étape 1 - à remplir'!$E$31:$E$400,MASQ2!CZ254,'Étape 1 - à remplir'!$G$31:$G$400,"kg"),SUMIFS('Étape 1 - à remplir'!$F$31:$F$400,'Étape 1 - à remplir'!$E$31:$E$400,MASQ2!CZ254,'Étape 1 - à remplir'!$O$31:$O$400,DI$3,'Étape 1 - à remplir'!$G$31:$G$400,"kg")),IF(DI$2="Espèce",IF(DI$3="Tous",SUMIFS('Étape 1 - à remplir'!$F$31:$F$400,'Étape 1 - à remplir'!$E$31:$E$400,MASQ2!CZ254,'Étape 1 - à remplir'!$G$31:$G$400,"kg"),SUMIFS('Étape 1 - à remplir'!$F$31:$F$400,'Étape 1 - à remplir'!$E$31:$E$400,MASQ2!CZ254,'Étape 1 - à remplir'!$N$31:$N$400,DI$3,'Étape 1 - à remplir'!$G$31:$G$400,"kg")))))))</f>
        <v>#N/A</v>
      </c>
      <c r="DB254" s="104">
        <f t="shared" si="141"/>
        <v>0</v>
      </c>
      <c r="DC254" s="204" t="str">
        <f t="shared" si="134"/>
        <v>Florfénicol</v>
      </c>
      <c r="DD254" s="204" t="str">
        <f t="shared" si="135"/>
        <v/>
      </c>
      <c r="DE254" s="204" t="str">
        <f t="shared" si="136"/>
        <v/>
      </c>
      <c r="DF254" s="204" t="str">
        <f t="shared" si="137"/>
        <v>Phenicoles</v>
      </c>
      <c r="DG254" s="204" t="str">
        <f t="shared" si="138"/>
        <v/>
      </c>
      <c r="DH254" s="97" t="str">
        <f t="shared" si="139"/>
        <v/>
      </c>
      <c r="DI254" s="78"/>
      <c r="DJ254" s="78"/>
      <c r="DK254" s="77" t="str">
        <f ca="1"/>
        <v>FLOXYME 50 MG/ML SOLUTION POUR EAU DE BOISSON</v>
      </c>
      <c r="DL254" s="79" t="e">
        <f ca="1"/>
        <v>#N/A</v>
      </c>
      <c r="DM254" s="102"/>
      <c r="DN254" s="8"/>
      <c r="DO254" s="8"/>
      <c r="DP254" s="8"/>
      <c r="DQ254" s="8"/>
      <c r="DR254" s="8"/>
      <c r="DS254" s="8"/>
      <c r="DT254" s="8"/>
      <c r="DU254" s="8"/>
      <c r="DV254" s="8"/>
      <c r="DW254" s="8"/>
      <c r="DX254" s="8"/>
      <c r="DY254" s="8"/>
      <c r="DZ254" s="8"/>
      <c r="EA254" s="8"/>
      <c r="EB254" s="8"/>
      <c r="EC254" s="8"/>
      <c r="ED254" s="8"/>
      <c r="EE254" s="8"/>
      <c r="EF254" s="8"/>
      <c r="EG254" s="8"/>
      <c r="EH254" s="8"/>
      <c r="EI254" s="8"/>
      <c r="EJ254" s="97"/>
    </row>
    <row r="255" spans="1:140" x14ac:dyDescent="0.25">
      <c r="A255" s="56"/>
      <c r="B255" s="8"/>
      <c r="C255" s="8"/>
      <c r="D255" s="8"/>
      <c r="E255" s="8"/>
      <c r="F255" s="8"/>
      <c r="G255" s="8"/>
      <c r="H255" s="8"/>
      <c r="I255" s="102" t="str">
        <f>INDEX(Données_ATB!BE:BV,MATCH(MASQ2!J255,Données_ATB!BE:BE,0),18)</f>
        <v/>
      </c>
      <c r="J255" s="77" t="str">
        <f>Données_ATB!BE254</f>
        <v>FLUMIQUIL POUDRE A 10 %</v>
      </c>
      <c r="K255" s="204" t="e">
        <f>IF(IF(S$2="Catégorie",IF(S$3="Toutes",SUMIFS('Étape 1 - à remplir'!$F$31:$F$400,'Étape 1 - à remplir'!$E$31:$E$400,MASQ2!J255,'Étape 1 - à remplir'!$G$31:$G$400,"animaux"),SUMIFS('Étape 1 - à remplir'!$F$31:$F$400,'Étape 1 - à remplir'!$E$31:$E$400,MASQ2!J255,'Étape 1 - à remplir'!$C$31:$C$400,S$3)),IF(S$2="Âge",IF(S$3="Tous",SUMIFS('Étape 1 - à remplir'!$F$31:$F$400,'Étape 1 - à remplir'!$E$31:$E$400,MASQ2!J255,'Étape 1 - à remplir'!$G$31:$G$400,"animaux"),SUMIFS('Étape 1 - à remplir'!$F$31:$F$400,'Étape 1 - à remplir'!$E$31:$E$400,MASQ2!J255,'Étape 1 - à remplir'!$P$31:$P$400,S$3)),IF(S$2="Atelier",IF(S$3="Tous",SUMIFS('Étape 1 - à remplir'!$F$31:$F$400,'Étape 1 - à remplir'!$E$31:$E$400,MASQ2!J255,'Étape 1 - à remplir'!$G$31:$G$400,"animaux"),SUMIFS('Étape 1 - à remplir'!$F$31:$F$400,'Étape 1 - à remplir'!$E$31:$E$400,MASQ2!J255,'Étape 1 - à remplir'!$O$31:$O$400,S$3)),IF(S$2="Espèce",IF(S$3="Tous",SUMIFS('Étape 1 - à remplir'!$F$31:$F$400,'Étape 1 - à remplir'!$E$31:$E$400,MASQ2!J255,'Étape 1 - à remplir'!$G$31:$G$400,"animaux"),SUMIFS('Étape 1 - à remplir'!$F$31:$F$400,'Étape 1 - à remplir'!$E$31:$E$400,MASQ2!J255,'Étape 1 - à remplir'!$N$31:$N$400,S$3))))))=0,NA(),IF(S$2="Catégorie",IF(S$3="Toutes",SUMIFS('Étape 1 - à remplir'!$F$31:$F$400,'Étape 1 - à remplir'!$E$31:$E$400,MASQ2!J255,'Étape 1 - à remplir'!$G$31:$G$400,"animaux"),SUMIFS('Étape 1 - à remplir'!$F$31:$F$400,'Étape 1 - à remplir'!$E$31:$E$400,MASQ2!J255,'Étape 1 - à remplir'!$C$31:$C$400,S$3)),IF(S$2="Âge",IF(S$3="Tous",SUMIFS('Étape 1 - à remplir'!$F$31:$F$400,'Étape 1 - à remplir'!$E$31:$E$400,MASQ2!J255,'Étape 1 - à remplir'!$G$31:$G$400,"animaux"),SUMIFS('Étape 1 - à remplir'!$F$31:$F$400,'Étape 1 - à remplir'!$E$31:$E$400,MASQ2!J255,'Étape 1 - à remplir'!$P$31:$P$400,S$3)),IF(S$2="Atelier",IF(S$3="Tous",SUMIFS('Étape 1 - à remplir'!$F$31:$F$400,'Étape 1 - à remplir'!$E$31:$E$400,MASQ2!J255,'Étape 1 - à remplir'!$G$31:$G$400,"animaux"),SUMIFS('Étape 1 - à remplir'!$F$31:$F$400,'Étape 1 - à remplir'!$E$31:$E$400,MASQ2!J255,'Étape 1 - à remplir'!$O$31:$O$400,S$3)),IF(S$2="Espèce",IF(S$3="Tous",SUMIFS('Étape 1 - à remplir'!$F$31:$F$400,'Étape 1 - à remplir'!$E$31:$E$400,MASQ2!J255,'Étape 1 - à remplir'!$G$31:$G$400,"animaux"),SUMIFS('Étape 1 - à remplir'!$F$31:$F$400,'Étape 1 - à remplir'!$E$31:$E$400,MASQ2!J255,'Étape 1 - à remplir'!$N$31:$N$400,S$3)))))))</f>
        <v>#N/A</v>
      </c>
      <c r="L255" s="97">
        <f t="shared" si="142"/>
        <v>0</v>
      </c>
      <c r="M255" s="56" t="str">
        <f>Données_ATB!BN254</f>
        <v>Fluméquine</v>
      </c>
      <c r="N255" s="204" t="str">
        <f>Données_ATB!BO254</f>
        <v/>
      </c>
      <c r="O255" s="97" t="str">
        <f>Données_ATB!BP254</f>
        <v/>
      </c>
      <c r="P255" s="77" t="str">
        <f>Données_ATB!BR254</f>
        <v>Quinolones</v>
      </c>
      <c r="Q255" s="78" t="str">
        <f>Données_ATB!BS254</f>
        <v/>
      </c>
      <c r="R255" s="79" t="str">
        <f>Données_ATB!BT254</f>
        <v/>
      </c>
      <c r="S255" s="78"/>
      <c r="T255" s="78"/>
      <c r="U255" s="77" t="str">
        <f ca="1"/>
        <v>FLUMIQUIL POUDRE A 10 %</v>
      </c>
      <c r="V255" s="79" t="e">
        <f ca="1"/>
        <v>#N/A</v>
      </c>
      <c r="W255" s="102"/>
      <c r="X255" s="8"/>
      <c r="Y255" s="8"/>
      <c r="Z255" s="8"/>
      <c r="AA255" s="8"/>
      <c r="AB255" s="102"/>
      <c r="AC255" s="8"/>
      <c r="AD255" s="8"/>
      <c r="AE255" s="8"/>
      <c r="AF255" s="8"/>
      <c r="AG255" s="8"/>
      <c r="AH255" s="8"/>
      <c r="AI255" s="8"/>
      <c r="AJ255" s="8"/>
      <c r="AK255" s="8"/>
      <c r="AL255" s="8"/>
      <c r="AM255" s="8"/>
      <c r="AN255" s="8"/>
      <c r="AO255" s="8"/>
      <c r="AP255" s="8"/>
      <c r="AQ255" s="8"/>
      <c r="AR255" s="8"/>
      <c r="AS255" s="8"/>
      <c r="AT255" s="97"/>
      <c r="AV255" s="56"/>
      <c r="AW255" s="8"/>
      <c r="AX255" s="8"/>
      <c r="AY255" s="8"/>
      <c r="AZ255" s="8"/>
      <c r="BA255" s="8"/>
      <c r="BB255" s="8"/>
      <c r="BC255" s="8"/>
      <c r="BD255" s="102" t="str">
        <f t="shared" si="124"/>
        <v/>
      </c>
      <c r="BE255" s="56" t="str">
        <f t="shared" si="125"/>
        <v>FLUMIQUIL POUDRE A 10 %</v>
      </c>
      <c r="BF255" s="204" t="e">
        <f>IF(IF(BN$2="Catégorie",IF(BN$3="Toutes",SUMIFS('Étape 1 - à remplir'!$F$31:$F$400,'Étape 1 - à remplir'!$E$31:$E$400,MASQ2!BE255,'Étape 1 - à remplir'!$G$31:$G$400,"lots"),SUMIFS('Étape 1 - à remplir'!$F$31:$F$400,'Étape 1 - à remplir'!$E$31:$E$400,MASQ2!BE255,'Étape 1 - à remplir'!$C$31:$C$400,BN$3)),IF(BN$2="Âge",IF(BN$3="Tous",SUMIFS('Étape 1 - à remplir'!$F$31:$F$400,'Étape 1 - à remplir'!$E$31:$E$400,MASQ2!BE255,'Étape 1 - à remplir'!$G$31:$G$400,"lots"),SUMIFS('Étape 1 - à remplir'!$F$31:$F$400,'Étape 1 - à remplir'!$E$31:$E$400,MASQ2!BE255,'Étape 1 - à remplir'!$P$31:$P$400,BN$3,'Étape 1 - à remplir'!$G$31:$G$400,"lots")),IF(BN$2="Atelier",IF(BN$3="Tous",SUMIFS('Étape 1 - à remplir'!$F$31:$F$400,'Étape 1 - à remplir'!$E$31:$E$400,MASQ2!BE255,'Étape 1 - à remplir'!$G$31:$G$400,"lots"),SUMIFS('Étape 1 - à remplir'!$F$31:$F$400,'Étape 1 - à remplir'!$E$31:$E$400,MASQ2!BE255,'Étape 1 - à remplir'!$O$31:$O$400,BN$3,'Étape 1 - à remplir'!$G$31:$G$400,"lots")),IF(BN$2="Espèce",IF(BN$3="Tous",SUMIFS('Étape 1 - à remplir'!$F$31:$F$400,'Étape 1 - à remplir'!$E$31:$E$400,MASQ2!BE255,'Étape 1 - à remplir'!$G$31:$G$400,"lots"),SUMIFS('Étape 1 - à remplir'!$F$31:$F$400,'Étape 1 - à remplir'!$E$31:$E$400,MASQ2!BE255,'Étape 1 - à remplir'!$N$31:$N$400,BN$3,'Étape 1 - à remplir'!$G$31:$G$400,"lots"))))))=0,NA(),IF(BN$2="Catégorie",IF(BN$3="Toutes",SUMIFS('Étape 1 - à remplir'!$F$31:$F$400,'Étape 1 - à remplir'!$E$31:$E$400,MASQ2!BE255,'Étape 1 - à remplir'!$G$31:$G$400,"lots"),SUMIFS('Étape 1 - à remplir'!$F$31:$F$400,'Étape 1 - à remplir'!$E$31:$E$400,MASQ2!BE255,'Étape 1 - à remplir'!$C$31:$C$400,BN$3)),IF(BN$2="Âge",IF(BN$3="Tous",SUMIFS('Étape 1 - à remplir'!$F$31:$F$400,'Étape 1 - à remplir'!$E$31:$E$400,MASQ2!BE255,'Étape 1 - à remplir'!$G$31:$G$400,"lots"),SUMIFS('Étape 1 - à remplir'!$F$31:$F$400,'Étape 1 - à remplir'!$E$31:$E$400,MASQ2!BE255,'Étape 1 - à remplir'!$P$31:$P$400,BN$3,'Étape 1 - à remplir'!$G$31:$G$400,"lots")),IF(BN$2="Atelier",IF(BN$3="Tous",SUMIFS('Étape 1 - à remplir'!$F$31:$F$400,'Étape 1 - à remplir'!$E$31:$E$400,MASQ2!BE255,'Étape 1 - à remplir'!$G$31:$G$400,"lots"),SUMIFS('Étape 1 - à remplir'!$F$31:$F$400,'Étape 1 - à remplir'!$E$31:$E$400,MASQ2!BE255,'Étape 1 - à remplir'!$O$31:$O$400,BN$3,'Étape 1 - à remplir'!$G$31:$G$400,"lots")),IF(BN$2="Espèce",IF(BN$3="Tous",SUMIFS('Étape 1 - à remplir'!$F$31:$F$400,'Étape 1 - à remplir'!$E$31:$E$400,MASQ2!BE255,'Étape 1 - à remplir'!$G$31:$G$400,"lots"),SUMIFS('Étape 1 - à remplir'!$F$31:$F$400,'Étape 1 - à remplir'!$E$31:$E$400,MASQ2!BE255,'Étape 1 - à remplir'!$N$31:$N$400,BN$3,'Étape 1 - à remplir'!$G$31:$G$400,"lots")))))))</f>
        <v>#N/A</v>
      </c>
      <c r="BG255" s="204">
        <f t="shared" si="140"/>
        <v>0</v>
      </c>
      <c r="BH255" s="204" t="str">
        <f t="shared" si="126"/>
        <v>Fluméquine</v>
      </c>
      <c r="BI255" s="204" t="str">
        <f t="shared" si="127"/>
        <v/>
      </c>
      <c r="BJ255" s="204" t="str">
        <f t="shared" si="128"/>
        <v/>
      </c>
      <c r="BK255" s="204" t="str">
        <f t="shared" si="129"/>
        <v>Quinolones</v>
      </c>
      <c r="BL255" s="204" t="str">
        <f t="shared" si="130"/>
        <v/>
      </c>
      <c r="BM255" s="97" t="str">
        <f t="shared" si="131"/>
        <v/>
      </c>
      <c r="BN255" s="78"/>
      <c r="BO255" s="78"/>
      <c r="BP255" s="77" t="str">
        <f ca="1"/>
        <v>FLUMIQUIL POUDRE A 10 %</v>
      </c>
      <c r="BQ255" s="79" t="e">
        <f ca="1"/>
        <v>#N/A</v>
      </c>
      <c r="BR255" s="102"/>
      <c r="BS255" s="8"/>
      <c r="BT255" s="8"/>
      <c r="BU255" s="8"/>
      <c r="BV255" s="8"/>
      <c r="BW255" s="8"/>
      <c r="BX255" s="8"/>
      <c r="BY255" s="8"/>
      <c r="BZ255" s="8"/>
      <c r="CA255" s="8"/>
      <c r="CB255" s="8"/>
      <c r="CC255" s="8"/>
      <c r="CD255" s="8"/>
      <c r="CE255" s="8"/>
      <c r="CF255" s="8"/>
      <c r="CG255" s="8"/>
      <c r="CH255" s="8"/>
      <c r="CI255" s="8"/>
      <c r="CJ255" s="8"/>
      <c r="CK255" s="8"/>
      <c r="CL255" s="8"/>
      <c r="CM255" s="8"/>
      <c r="CN255" s="8"/>
      <c r="CO255" s="97"/>
      <c r="CQ255" s="56"/>
      <c r="CR255" s="8"/>
      <c r="CS255" s="8"/>
      <c r="CT255" s="8"/>
      <c r="CU255" s="8"/>
      <c r="CV255" s="8"/>
      <c r="CW255" s="8"/>
      <c r="CX255" s="8"/>
      <c r="CY255" s="102" t="str">
        <f t="shared" si="132"/>
        <v/>
      </c>
      <c r="CZ255" s="56" t="str">
        <f t="shared" si="133"/>
        <v>FLUMIQUIL POUDRE A 10 %</v>
      </c>
      <c r="DA255" s="204" t="e">
        <f>IF(IF(DI$2="Catégorie",IF(DI$3="Toutes",SUMIFS('Étape 1 - à remplir'!$F$31:$F$400,'Étape 1 - à remplir'!$E$31:$E$400,MASQ2!CZ255,'Étape 1 - à remplir'!$G$31:$G$400,"kg"),SUMIFS('Étape 1 - à remplir'!$F$31:$F$400,'Étape 1 - à remplir'!$E$31:$E$400,MASQ2!CZ255,'Étape 1 - à remplir'!$C$31:$C$400,DI$3)),IF(DI$2="Âge",IF(DI$3="Tous",SUMIFS('Étape 1 - à remplir'!$F$31:$F$400,'Étape 1 - à remplir'!$E$31:$E$400,MASQ2!CZ255,'Étape 1 - à remplir'!$G$31:$G$400,"kg"),SUMIFS('Étape 1 - à remplir'!$F$31:$F$400,'Étape 1 - à remplir'!$E$31:$E$400,MASQ2!CZ255,'Étape 1 - à remplir'!$P$31:$P$400,DI$3,'Étape 1 - à remplir'!$G$31:$G$400,"kg")),IF(DI$2="Atelier",IF(DI$3="Tous",SUMIFS('Étape 1 - à remplir'!$F$31:$F$400,'Étape 1 - à remplir'!$E$31:$E$400,MASQ2!CZ255,'Étape 1 - à remplir'!$G$31:$G$400,"kg"),SUMIFS('Étape 1 - à remplir'!$F$31:$F$400,'Étape 1 - à remplir'!$E$31:$E$400,MASQ2!CZ255,'Étape 1 - à remplir'!$O$31:$O$400,DI$3,'Étape 1 - à remplir'!$G$31:$G$400,"kg")),IF(DI$2="Espèce",IF(DI$3="Tous",SUMIFS('Étape 1 - à remplir'!$F$31:$F$400,'Étape 1 - à remplir'!$E$31:$E$400,MASQ2!CZ255,'Étape 1 - à remplir'!$G$31:$G$400,"kg"),SUMIFS('Étape 1 - à remplir'!$F$31:$F$400,'Étape 1 - à remplir'!$E$31:$E$400,MASQ2!CZ255,'Étape 1 - à remplir'!$N$31:$N$400,DI$3,'Étape 1 - à remplir'!$G$31:$G$400,"kg"))))))=0,NA(),IF(DI$2="Catégorie",IF(DI$3="Toutes",SUMIFS('Étape 1 - à remplir'!$F$31:$F$400,'Étape 1 - à remplir'!$E$31:$E$400,MASQ2!CZ255,'Étape 1 - à remplir'!$G$31:$G$400,"kg"),SUMIFS('Étape 1 - à remplir'!$F$31:$F$400,'Étape 1 - à remplir'!$E$31:$E$400,MASQ2!CZ255,'Étape 1 - à remplir'!$C$31:$C$400,DI$3)),IF(DI$2="Âge",IF(DI$3="Tous",SUMIFS('Étape 1 - à remplir'!$F$31:$F$400,'Étape 1 - à remplir'!$E$31:$E$400,MASQ2!CZ255,'Étape 1 - à remplir'!$G$31:$G$400,"kg"),SUMIFS('Étape 1 - à remplir'!$F$31:$F$400,'Étape 1 - à remplir'!$E$31:$E$400,MASQ2!CZ255,'Étape 1 - à remplir'!$P$31:$P$400,DI$3,'Étape 1 - à remplir'!$G$31:$G$400,"kg")),IF(DI$2="Atelier",IF(DI$3="Tous",SUMIFS('Étape 1 - à remplir'!$F$31:$F$400,'Étape 1 - à remplir'!$E$31:$E$400,MASQ2!CZ255,'Étape 1 - à remplir'!$G$31:$G$400,"kg"),SUMIFS('Étape 1 - à remplir'!$F$31:$F$400,'Étape 1 - à remplir'!$E$31:$E$400,MASQ2!CZ255,'Étape 1 - à remplir'!$O$31:$O$400,DI$3,'Étape 1 - à remplir'!$G$31:$G$400,"kg")),IF(DI$2="Espèce",IF(DI$3="Tous",SUMIFS('Étape 1 - à remplir'!$F$31:$F$400,'Étape 1 - à remplir'!$E$31:$E$400,MASQ2!CZ255,'Étape 1 - à remplir'!$G$31:$G$400,"kg"),SUMIFS('Étape 1 - à remplir'!$F$31:$F$400,'Étape 1 - à remplir'!$E$31:$E$400,MASQ2!CZ255,'Étape 1 - à remplir'!$N$31:$N$400,DI$3,'Étape 1 - à remplir'!$G$31:$G$400,"kg")))))))</f>
        <v>#N/A</v>
      </c>
      <c r="DB255" s="104">
        <f t="shared" si="141"/>
        <v>0</v>
      </c>
      <c r="DC255" s="204" t="str">
        <f t="shared" si="134"/>
        <v>Fluméquine</v>
      </c>
      <c r="DD255" s="204" t="str">
        <f t="shared" si="135"/>
        <v/>
      </c>
      <c r="DE255" s="204" t="str">
        <f t="shared" si="136"/>
        <v/>
      </c>
      <c r="DF255" s="204" t="str">
        <f t="shared" si="137"/>
        <v>Quinolones</v>
      </c>
      <c r="DG255" s="204" t="str">
        <f t="shared" si="138"/>
        <v/>
      </c>
      <c r="DH255" s="97" t="str">
        <f t="shared" si="139"/>
        <v/>
      </c>
      <c r="DI255" s="78"/>
      <c r="DJ255" s="78"/>
      <c r="DK255" s="77" t="str">
        <f ca="1"/>
        <v>FLUMIQUIL POUDRE A 10 %</v>
      </c>
      <c r="DL255" s="79" t="e">
        <f ca="1"/>
        <v>#N/A</v>
      </c>
      <c r="DM255" s="102"/>
      <c r="DN255" s="8"/>
      <c r="DO255" s="8"/>
      <c r="DP255" s="8"/>
      <c r="DQ255" s="8"/>
      <c r="DR255" s="8"/>
      <c r="DS255" s="8"/>
      <c r="DT255" s="8"/>
      <c r="DU255" s="8"/>
      <c r="DV255" s="8"/>
      <c r="DW255" s="8"/>
      <c r="DX255" s="8"/>
      <c r="DY255" s="8"/>
      <c r="DZ255" s="8"/>
      <c r="EA255" s="8"/>
      <c r="EB255" s="8"/>
      <c r="EC255" s="8"/>
      <c r="ED255" s="8"/>
      <c r="EE255" s="8"/>
      <c r="EF255" s="8"/>
      <c r="EG255" s="8"/>
      <c r="EH255" s="8"/>
      <c r="EI255" s="8"/>
      <c r="EJ255" s="97"/>
    </row>
    <row r="256" spans="1:140" x14ac:dyDescent="0.25">
      <c r="A256" s="56"/>
      <c r="B256" s="8"/>
      <c r="C256" s="8"/>
      <c r="D256" s="8"/>
      <c r="E256" s="8"/>
      <c r="F256" s="8"/>
      <c r="G256" s="8"/>
      <c r="H256" s="8"/>
      <c r="I256" s="102" t="str">
        <f>INDEX(Données_ATB!BE:BV,MATCH(MASQ2!J256,Données_ATB!BE:BE,0),18)</f>
        <v/>
      </c>
      <c r="J256" s="77" t="str">
        <f>Données_ATB!BE255</f>
        <v>FLUMIQUIL POUDRE A 3 %</v>
      </c>
      <c r="K256" s="204" t="e">
        <f>IF(IF(S$2="Catégorie",IF(S$3="Toutes",SUMIFS('Étape 1 - à remplir'!$F$31:$F$400,'Étape 1 - à remplir'!$E$31:$E$400,MASQ2!J256,'Étape 1 - à remplir'!$G$31:$G$400,"animaux"),SUMIFS('Étape 1 - à remplir'!$F$31:$F$400,'Étape 1 - à remplir'!$E$31:$E$400,MASQ2!J256,'Étape 1 - à remplir'!$C$31:$C$400,S$3)),IF(S$2="Âge",IF(S$3="Tous",SUMIFS('Étape 1 - à remplir'!$F$31:$F$400,'Étape 1 - à remplir'!$E$31:$E$400,MASQ2!J256,'Étape 1 - à remplir'!$G$31:$G$400,"animaux"),SUMIFS('Étape 1 - à remplir'!$F$31:$F$400,'Étape 1 - à remplir'!$E$31:$E$400,MASQ2!J256,'Étape 1 - à remplir'!$P$31:$P$400,S$3)),IF(S$2="Atelier",IF(S$3="Tous",SUMIFS('Étape 1 - à remplir'!$F$31:$F$400,'Étape 1 - à remplir'!$E$31:$E$400,MASQ2!J256,'Étape 1 - à remplir'!$G$31:$G$400,"animaux"),SUMIFS('Étape 1 - à remplir'!$F$31:$F$400,'Étape 1 - à remplir'!$E$31:$E$400,MASQ2!J256,'Étape 1 - à remplir'!$O$31:$O$400,S$3)),IF(S$2="Espèce",IF(S$3="Tous",SUMIFS('Étape 1 - à remplir'!$F$31:$F$400,'Étape 1 - à remplir'!$E$31:$E$400,MASQ2!J256,'Étape 1 - à remplir'!$G$31:$G$400,"animaux"),SUMIFS('Étape 1 - à remplir'!$F$31:$F$400,'Étape 1 - à remplir'!$E$31:$E$400,MASQ2!J256,'Étape 1 - à remplir'!$N$31:$N$400,S$3))))))=0,NA(),IF(S$2="Catégorie",IF(S$3="Toutes",SUMIFS('Étape 1 - à remplir'!$F$31:$F$400,'Étape 1 - à remplir'!$E$31:$E$400,MASQ2!J256,'Étape 1 - à remplir'!$G$31:$G$400,"animaux"),SUMIFS('Étape 1 - à remplir'!$F$31:$F$400,'Étape 1 - à remplir'!$E$31:$E$400,MASQ2!J256,'Étape 1 - à remplir'!$C$31:$C$400,S$3)),IF(S$2="Âge",IF(S$3="Tous",SUMIFS('Étape 1 - à remplir'!$F$31:$F$400,'Étape 1 - à remplir'!$E$31:$E$400,MASQ2!J256,'Étape 1 - à remplir'!$G$31:$G$400,"animaux"),SUMIFS('Étape 1 - à remplir'!$F$31:$F$400,'Étape 1 - à remplir'!$E$31:$E$400,MASQ2!J256,'Étape 1 - à remplir'!$P$31:$P$400,S$3)),IF(S$2="Atelier",IF(S$3="Tous",SUMIFS('Étape 1 - à remplir'!$F$31:$F$400,'Étape 1 - à remplir'!$E$31:$E$400,MASQ2!J256,'Étape 1 - à remplir'!$G$31:$G$400,"animaux"),SUMIFS('Étape 1 - à remplir'!$F$31:$F$400,'Étape 1 - à remplir'!$E$31:$E$400,MASQ2!J256,'Étape 1 - à remplir'!$O$31:$O$400,S$3)),IF(S$2="Espèce",IF(S$3="Tous",SUMIFS('Étape 1 - à remplir'!$F$31:$F$400,'Étape 1 - à remplir'!$E$31:$E$400,MASQ2!J256,'Étape 1 - à remplir'!$G$31:$G$400,"animaux"),SUMIFS('Étape 1 - à remplir'!$F$31:$F$400,'Étape 1 - à remplir'!$E$31:$E$400,MASQ2!J256,'Étape 1 - à remplir'!$N$31:$N$400,S$3)))))))</f>
        <v>#N/A</v>
      </c>
      <c r="L256" s="97">
        <f t="shared" si="142"/>
        <v>0</v>
      </c>
      <c r="M256" s="56" t="str">
        <f>Données_ATB!BN255</f>
        <v>Fluméquine</v>
      </c>
      <c r="N256" s="204" t="str">
        <f>Données_ATB!BO255</f>
        <v/>
      </c>
      <c r="O256" s="97" t="str">
        <f>Données_ATB!BP255</f>
        <v/>
      </c>
      <c r="P256" s="77" t="str">
        <f>Données_ATB!BR255</f>
        <v>Quinolones</v>
      </c>
      <c r="Q256" s="78" t="str">
        <f>Données_ATB!BS255</f>
        <v/>
      </c>
      <c r="R256" s="79" t="str">
        <f>Données_ATB!BT255</f>
        <v/>
      </c>
      <c r="S256" s="78"/>
      <c r="T256" s="78"/>
      <c r="U256" s="77" t="str">
        <f ca="1"/>
        <v>FLUMIQUIL POUDRE A 3 %</v>
      </c>
      <c r="V256" s="79" t="e">
        <f ca="1"/>
        <v>#N/A</v>
      </c>
      <c r="W256" s="102"/>
      <c r="X256" s="8"/>
      <c r="Y256" s="8"/>
      <c r="Z256" s="8"/>
      <c r="AA256" s="8"/>
      <c r="AB256" s="102"/>
      <c r="AC256" s="8"/>
      <c r="AD256" s="8"/>
      <c r="AE256" s="8"/>
      <c r="AF256" s="8"/>
      <c r="AG256" s="8"/>
      <c r="AH256" s="8"/>
      <c r="AI256" s="8"/>
      <c r="AJ256" s="8"/>
      <c r="AK256" s="8"/>
      <c r="AL256" s="8"/>
      <c r="AM256" s="8"/>
      <c r="AN256" s="8"/>
      <c r="AO256" s="8"/>
      <c r="AP256" s="8"/>
      <c r="AQ256" s="8"/>
      <c r="AR256" s="8"/>
      <c r="AS256" s="8"/>
      <c r="AT256" s="97"/>
      <c r="AV256" s="56"/>
      <c r="AW256" s="8"/>
      <c r="AX256" s="8"/>
      <c r="AY256" s="8"/>
      <c r="AZ256" s="8"/>
      <c r="BA256" s="8"/>
      <c r="BB256" s="8"/>
      <c r="BC256" s="8"/>
      <c r="BD256" s="102" t="str">
        <f t="shared" si="124"/>
        <v/>
      </c>
      <c r="BE256" s="56" t="str">
        <f t="shared" si="125"/>
        <v>FLUMIQUIL POUDRE A 3 %</v>
      </c>
      <c r="BF256" s="204" t="e">
        <f>IF(IF(BN$2="Catégorie",IF(BN$3="Toutes",SUMIFS('Étape 1 - à remplir'!$F$31:$F$400,'Étape 1 - à remplir'!$E$31:$E$400,MASQ2!BE256,'Étape 1 - à remplir'!$G$31:$G$400,"lots"),SUMIFS('Étape 1 - à remplir'!$F$31:$F$400,'Étape 1 - à remplir'!$E$31:$E$400,MASQ2!BE256,'Étape 1 - à remplir'!$C$31:$C$400,BN$3)),IF(BN$2="Âge",IF(BN$3="Tous",SUMIFS('Étape 1 - à remplir'!$F$31:$F$400,'Étape 1 - à remplir'!$E$31:$E$400,MASQ2!BE256,'Étape 1 - à remplir'!$G$31:$G$400,"lots"),SUMIFS('Étape 1 - à remplir'!$F$31:$F$400,'Étape 1 - à remplir'!$E$31:$E$400,MASQ2!BE256,'Étape 1 - à remplir'!$P$31:$P$400,BN$3,'Étape 1 - à remplir'!$G$31:$G$400,"lots")),IF(BN$2="Atelier",IF(BN$3="Tous",SUMIFS('Étape 1 - à remplir'!$F$31:$F$400,'Étape 1 - à remplir'!$E$31:$E$400,MASQ2!BE256,'Étape 1 - à remplir'!$G$31:$G$400,"lots"),SUMIFS('Étape 1 - à remplir'!$F$31:$F$400,'Étape 1 - à remplir'!$E$31:$E$400,MASQ2!BE256,'Étape 1 - à remplir'!$O$31:$O$400,BN$3,'Étape 1 - à remplir'!$G$31:$G$400,"lots")),IF(BN$2="Espèce",IF(BN$3="Tous",SUMIFS('Étape 1 - à remplir'!$F$31:$F$400,'Étape 1 - à remplir'!$E$31:$E$400,MASQ2!BE256,'Étape 1 - à remplir'!$G$31:$G$400,"lots"),SUMIFS('Étape 1 - à remplir'!$F$31:$F$400,'Étape 1 - à remplir'!$E$31:$E$400,MASQ2!BE256,'Étape 1 - à remplir'!$N$31:$N$400,BN$3,'Étape 1 - à remplir'!$G$31:$G$400,"lots"))))))=0,NA(),IF(BN$2="Catégorie",IF(BN$3="Toutes",SUMIFS('Étape 1 - à remplir'!$F$31:$F$400,'Étape 1 - à remplir'!$E$31:$E$400,MASQ2!BE256,'Étape 1 - à remplir'!$G$31:$G$400,"lots"),SUMIFS('Étape 1 - à remplir'!$F$31:$F$400,'Étape 1 - à remplir'!$E$31:$E$400,MASQ2!BE256,'Étape 1 - à remplir'!$C$31:$C$400,BN$3)),IF(BN$2="Âge",IF(BN$3="Tous",SUMIFS('Étape 1 - à remplir'!$F$31:$F$400,'Étape 1 - à remplir'!$E$31:$E$400,MASQ2!BE256,'Étape 1 - à remplir'!$G$31:$G$400,"lots"),SUMIFS('Étape 1 - à remplir'!$F$31:$F$400,'Étape 1 - à remplir'!$E$31:$E$400,MASQ2!BE256,'Étape 1 - à remplir'!$P$31:$P$400,BN$3,'Étape 1 - à remplir'!$G$31:$G$400,"lots")),IF(BN$2="Atelier",IF(BN$3="Tous",SUMIFS('Étape 1 - à remplir'!$F$31:$F$400,'Étape 1 - à remplir'!$E$31:$E$400,MASQ2!BE256,'Étape 1 - à remplir'!$G$31:$G$400,"lots"),SUMIFS('Étape 1 - à remplir'!$F$31:$F$400,'Étape 1 - à remplir'!$E$31:$E$400,MASQ2!BE256,'Étape 1 - à remplir'!$O$31:$O$400,BN$3,'Étape 1 - à remplir'!$G$31:$G$400,"lots")),IF(BN$2="Espèce",IF(BN$3="Tous",SUMIFS('Étape 1 - à remplir'!$F$31:$F$400,'Étape 1 - à remplir'!$E$31:$E$400,MASQ2!BE256,'Étape 1 - à remplir'!$G$31:$G$400,"lots"),SUMIFS('Étape 1 - à remplir'!$F$31:$F$400,'Étape 1 - à remplir'!$E$31:$E$400,MASQ2!BE256,'Étape 1 - à remplir'!$N$31:$N$400,BN$3,'Étape 1 - à remplir'!$G$31:$G$400,"lots")))))))</f>
        <v>#N/A</v>
      </c>
      <c r="BG256" s="204">
        <f t="shared" si="140"/>
        <v>0</v>
      </c>
      <c r="BH256" s="204" t="str">
        <f t="shared" si="126"/>
        <v>Fluméquine</v>
      </c>
      <c r="BI256" s="204" t="str">
        <f t="shared" si="127"/>
        <v/>
      </c>
      <c r="BJ256" s="204" t="str">
        <f t="shared" si="128"/>
        <v/>
      </c>
      <c r="BK256" s="204" t="str">
        <f t="shared" si="129"/>
        <v>Quinolones</v>
      </c>
      <c r="BL256" s="204" t="str">
        <f t="shared" si="130"/>
        <v/>
      </c>
      <c r="BM256" s="97" t="str">
        <f t="shared" si="131"/>
        <v/>
      </c>
      <c r="BN256" s="78"/>
      <c r="BO256" s="78"/>
      <c r="BP256" s="77" t="str">
        <f ca="1"/>
        <v>FLUMIQUIL POUDRE A 3 %</v>
      </c>
      <c r="BQ256" s="79" t="e">
        <f ca="1"/>
        <v>#N/A</v>
      </c>
      <c r="BR256" s="102"/>
      <c r="BS256" s="8"/>
      <c r="BT256" s="8"/>
      <c r="BU256" s="8"/>
      <c r="BV256" s="8"/>
      <c r="BW256" s="8"/>
      <c r="BX256" s="8"/>
      <c r="BY256" s="8"/>
      <c r="BZ256" s="8"/>
      <c r="CA256" s="8"/>
      <c r="CB256" s="8"/>
      <c r="CC256" s="8"/>
      <c r="CD256" s="8"/>
      <c r="CE256" s="8"/>
      <c r="CF256" s="8"/>
      <c r="CG256" s="8"/>
      <c r="CH256" s="8"/>
      <c r="CI256" s="8"/>
      <c r="CJ256" s="8"/>
      <c r="CK256" s="8"/>
      <c r="CL256" s="8"/>
      <c r="CM256" s="8"/>
      <c r="CN256" s="8"/>
      <c r="CO256" s="97"/>
      <c r="CQ256" s="56"/>
      <c r="CR256" s="8"/>
      <c r="CS256" s="8"/>
      <c r="CT256" s="8"/>
      <c r="CU256" s="8"/>
      <c r="CV256" s="8"/>
      <c r="CW256" s="8"/>
      <c r="CX256" s="8"/>
      <c r="CY256" s="102" t="str">
        <f t="shared" si="132"/>
        <v/>
      </c>
      <c r="CZ256" s="56" t="str">
        <f t="shared" si="133"/>
        <v>FLUMIQUIL POUDRE A 3 %</v>
      </c>
      <c r="DA256" s="204" t="e">
        <f>IF(IF(DI$2="Catégorie",IF(DI$3="Toutes",SUMIFS('Étape 1 - à remplir'!$F$31:$F$400,'Étape 1 - à remplir'!$E$31:$E$400,MASQ2!CZ256,'Étape 1 - à remplir'!$G$31:$G$400,"kg"),SUMIFS('Étape 1 - à remplir'!$F$31:$F$400,'Étape 1 - à remplir'!$E$31:$E$400,MASQ2!CZ256,'Étape 1 - à remplir'!$C$31:$C$400,DI$3)),IF(DI$2="Âge",IF(DI$3="Tous",SUMIFS('Étape 1 - à remplir'!$F$31:$F$400,'Étape 1 - à remplir'!$E$31:$E$400,MASQ2!CZ256,'Étape 1 - à remplir'!$G$31:$G$400,"kg"),SUMIFS('Étape 1 - à remplir'!$F$31:$F$400,'Étape 1 - à remplir'!$E$31:$E$400,MASQ2!CZ256,'Étape 1 - à remplir'!$P$31:$P$400,DI$3,'Étape 1 - à remplir'!$G$31:$G$400,"kg")),IF(DI$2="Atelier",IF(DI$3="Tous",SUMIFS('Étape 1 - à remplir'!$F$31:$F$400,'Étape 1 - à remplir'!$E$31:$E$400,MASQ2!CZ256,'Étape 1 - à remplir'!$G$31:$G$400,"kg"),SUMIFS('Étape 1 - à remplir'!$F$31:$F$400,'Étape 1 - à remplir'!$E$31:$E$400,MASQ2!CZ256,'Étape 1 - à remplir'!$O$31:$O$400,DI$3,'Étape 1 - à remplir'!$G$31:$G$400,"kg")),IF(DI$2="Espèce",IF(DI$3="Tous",SUMIFS('Étape 1 - à remplir'!$F$31:$F$400,'Étape 1 - à remplir'!$E$31:$E$400,MASQ2!CZ256,'Étape 1 - à remplir'!$G$31:$G$400,"kg"),SUMIFS('Étape 1 - à remplir'!$F$31:$F$400,'Étape 1 - à remplir'!$E$31:$E$400,MASQ2!CZ256,'Étape 1 - à remplir'!$N$31:$N$400,DI$3,'Étape 1 - à remplir'!$G$31:$G$400,"kg"))))))=0,NA(),IF(DI$2="Catégorie",IF(DI$3="Toutes",SUMIFS('Étape 1 - à remplir'!$F$31:$F$400,'Étape 1 - à remplir'!$E$31:$E$400,MASQ2!CZ256,'Étape 1 - à remplir'!$G$31:$G$400,"kg"),SUMIFS('Étape 1 - à remplir'!$F$31:$F$400,'Étape 1 - à remplir'!$E$31:$E$400,MASQ2!CZ256,'Étape 1 - à remplir'!$C$31:$C$400,DI$3)),IF(DI$2="Âge",IF(DI$3="Tous",SUMIFS('Étape 1 - à remplir'!$F$31:$F$400,'Étape 1 - à remplir'!$E$31:$E$400,MASQ2!CZ256,'Étape 1 - à remplir'!$G$31:$G$400,"kg"),SUMIFS('Étape 1 - à remplir'!$F$31:$F$400,'Étape 1 - à remplir'!$E$31:$E$400,MASQ2!CZ256,'Étape 1 - à remplir'!$P$31:$P$400,DI$3,'Étape 1 - à remplir'!$G$31:$G$400,"kg")),IF(DI$2="Atelier",IF(DI$3="Tous",SUMIFS('Étape 1 - à remplir'!$F$31:$F$400,'Étape 1 - à remplir'!$E$31:$E$400,MASQ2!CZ256,'Étape 1 - à remplir'!$G$31:$G$400,"kg"),SUMIFS('Étape 1 - à remplir'!$F$31:$F$400,'Étape 1 - à remplir'!$E$31:$E$400,MASQ2!CZ256,'Étape 1 - à remplir'!$O$31:$O$400,DI$3,'Étape 1 - à remplir'!$G$31:$G$400,"kg")),IF(DI$2="Espèce",IF(DI$3="Tous",SUMIFS('Étape 1 - à remplir'!$F$31:$F$400,'Étape 1 - à remplir'!$E$31:$E$400,MASQ2!CZ256,'Étape 1 - à remplir'!$G$31:$G$400,"kg"),SUMIFS('Étape 1 - à remplir'!$F$31:$F$400,'Étape 1 - à remplir'!$E$31:$E$400,MASQ2!CZ256,'Étape 1 - à remplir'!$N$31:$N$400,DI$3,'Étape 1 - à remplir'!$G$31:$G$400,"kg")))))))</f>
        <v>#N/A</v>
      </c>
      <c r="DB256" s="104">
        <f t="shared" si="141"/>
        <v>0</v>
      </c>
      <c r="DC256" s="204" t="str">
        <f t="shared" si="134"/>
        <v>Fluméquine</v>
      </c>
      <c r="DD256" s="204" t="str">
        <f t="shared" si="135"/>
        <v/>
      </c>
      <c r="DE256" s="204" t="str">
        <f t="shared" si="136"/>
        <v/>
      </c>
      <c r="DF256" s="204" t="str">
        <f t="shared" si="137"/>
        <v>Quinolones</v>
      </c>
      <c r="DG256" s="204" t="str">
        <f t="shared" si="138"/>
        <v/>
      </c>
      <c r="DH256" s="97" t="str">
        <f t="shared" si="139"/>
        <v/>
      </c>
      <c r="DI256" s="78"/>
      <c r="DJ256" s="78"/>
      <c r="DK256" s="77" t="str">
        <f ca="1"/>
        <v>FLUMIQUIL POUDRE A 3 %</v>
      </c>
      <c r="DL256" s="79" t="e">
        <f ca="1"/>
        <v>#N/A</v>
      </c>
      <c r="DM256" s="102"/>
      <c r="DN256" s="8"/>
      <c r="DO256" s="8"/>
      <c r="DP256" s="8"/>
      <c r="DQ256" s="8"/>
      <c r="DR256" s="8"/>
      <c r="DS256" s="8"/>
      <c r="DT256" s="8"/>
      <c r="DU256" s="8"/>
      <c r="DV256" s="8"/>
      <c r="DW256" s="8"/>
      <c r="DX256" s="8"/>
      <c r="DY256" s="8"/>
      <c r="DZ256" s="8"/>
      <c r="EA256" s="8"/>
      <c r="EB256" s="8"/>
      <c r="EC256" s="8"/>
      <c r="ED256" s="8"/>
      <c r="EE256" s="8"/>
      <c r="EF256" s="8"/>
      <c r="EG256" s="8"/>
      <c r="EH256" s="8"/>
      <c r="EI256" s="8"/>
      <c r="EJ256" s="97"/>
    </row>
    <row r="257" spans="1:140" x14ac:dyDescent="0.25">
      <c r="A257" s="56"/>
      <c r="B257" s="8"/>
      <c r="C257" s="8"/>
      <c r="D257" s="8"/>
      <c r="E257" s="8"/>
      <c r="F257" s="8"/>
      <c r="G257" s="8"/>
      <c r="H257" s="8"/>
      <c r="I257" s="102" t="str">
        <f>INDEX(Données_ATB!BE:BV,MATCH(MASQ2!J257,Données_ATB!BE:BE,0),18)</f>
        <v/>
      </c>
      <c r="J257" s="77" t="str">
        <f>Données_ATB!BE256</f>
        <v>FLUMISOL 36 %</v>
      </c>
      <c r="K257" s="204" t="e">
        <f>IF(IF(S$2="Catégorie",IF(S$3="Toutes",SUMIFS('Étape 1 - à remplir'!$F$31:$F$400,'Étape 1 - à remplir'!$E$31:$E$400,MASQ2!J257,'Étape 1 - à remplir'!$G$31:$G$400,"animaux"),SUMIFS('Étape 1 - à remplir'!$F$31:$F$400,'Étape 1 - à remplir'!$E$31:$E$400,MASQ2!J257,'Étape 1 - à remplir'!$C$31:$C$400,S$3)),IF(S$2="Âge",IF(S$3="Tous",SUMIFS('Étape 1 - à remplir'!$F$31:$F$400,'Étape 1 - à remplir'!$E$31:$E$400,MASQ2!J257,'Étape 1 - à remplir'!$G$31:$G$400,"animaux"),SUMIFS('Étape 1 - à remplir'!$F$31:$F$400,'Étape 1 - à remplir'!$E$31:$E$400,MASQ2!J257,'Étape 1 - à remplir'!$P$31:$P$400,S$3)),IF(S$2="Atelier",IF(S$3="Tous",SUMIFS('Étape 1 - à remplir'!$F$31:$F$400,'Étape 1 - à remplir'!$E$31:$E$400,MASQ2!J257,'Étape 1 - à remplir'!$G$31:$G$400,"animaux"),SUMIFS('Étape 1 - à remplir'!$F$31:$F$400,'Étape 1 - à remplir'!$E$31:$E$400,MASQ2!J257,'Étape 1 - à remplir'!$O$31:$O$400,S$3)),IF(S$2="Espèce",IF(S$3="Tous",SUMIFS('Étape 1 - à remplir'!$F$31:$F$400,'Étape 1 - à remplir'!$E$31:$E$400,MASQ2!J257,'Étape 1 - à remplir'!$G$31:$G$400,"animaux"),SUMIFS('Étape 1 - à remplir'!$F$31:$F$400,'Étape 1 - à remplir'!$E$31:$E$400,MASQ2!J257,'Étape 1 - à remplir'!$N$31:$N$400,S$3))))))=0,NA(),IF(S$2="Catégorie",IF(S$3="Toutes",SUMIFS('Étape 1 - à remplir'!$F$31:$F$400,'Étape 1 - à remplir'!$E$31:$E$400,MASQ2!J257,'Étape 1 - à remplir'!$G$31:$G$400,"animaux"),SUMIFS('Étape 1 - à remplir'!$F$31:$F$400,'Étape 1 - à remplir'!$E$31:$E$400,MASQ2!J257,'Étape 1 - à remplir'!$C$31:$C$400,S$3)),IF(S$2="Âge",IF(S$3="Tous",SUMIFS('Étape 1 - à remplir'!$F$31:$F$400,'Étape 1 - à remplir'!$E$31:$E$400,MASQ2!J257,'Étape 1 - à remplir'!$G$31:$G$400,"animaux"),SUMIFS('Étape 1 - à remplir'!$F$31:$F$400,'Étape 1 - à remplir'!$E$31:$E$400,MASQ2!J257,'Étape 1 - à remplir'!$P$31:$P$400,S$3)),IF(S$2="Atelier",IF(S$3="Tous",SUMIFS('Étape 1 - à remplir'!$F$31:$F$400,'Étape 1 - à remplir'!$E$31:$E$400,MASQ2!J257,'Étape 1 - à remplir'!$G$31:$G$400,"animaux"),SUMIFS('Étape 1 - à remplir'!$F$31:$F$400,'Étape 1 - à remplir'!$E$31:$E$400,MASQ2!J257,'Étape 1 - à remplir'!$O$31:$O$400,S$3)),IF(S$2="Espèce",IF(S$3="Tous",SUMIFS('Étape 1 - à remplir'!$F$31:$F$400,'Étape 1 - à remplir'!$E$31:$E$400,MASQ2!J257,'Étape 1 - à remplir'!$G$31:$G$400,"animaux"),SUMIFS('Étape 1 - à remplir'!$F$31:$F$400,'Étape 1 - à remplir'!$E$31:$E$400,MASQ2!J257,'Étape 1 - à remplir'!$N$31:$N$400,S$3)))))))</f>
        <v>#N/A</v>
      </c>
      <c r="L257" s="97">
        <f t="shared" si="142"/>
        <v>0</v>
      </c>
      <c r="M257" s="56" t="str">
        <f>Données_ATB!BN256</f>
        <v>Fluméquine</v>
      </c>
      <c r="N257" s="204" t="str">
        <f>Données_ATB!BO256</f>
        <v/>
      </c>
      <c r="O257" s="97" t="str">
        <f>Données_ATB!BP256</f>
        <v/>
      </c>
      <c r="P257" s="77" t="str">
        <f>Données_ATB!BR256</f>
        <v>Quinolones</v>
      </c>
      <c r="Q257" s="78" t="str">
        <f>Données_ATB!BS256</f>
        <v/>
      </c>
      <c r="R257" s="79" t="str">
        <f>Données_ATB!BT256</f>
        <v/>
      </c>
      <c r="S257" s="78"/>
      <c r="T257" s="78"/>
      <c r="U257" s="77" t="str">
        <f ca="1"/>
        <v>FLUMISOL 36 %</v>
      </c>
      <c r="V257" s="79" t="e">
        <f ca="1"/>
        <v>#N/A</v>
      </c>
      <c r="W257" s="102"/>
      <c r="X257" s="8"/>
      <c r="Y257" s="8"/>
      <c r="Z257" s="8"/>
      <c r="AA257" s="8"/>
      <c r="AB257" s="102"/>
      <c r="AC257" s="8"/>
      <c r="AD257" s="8"/>
      <c r="AE257" s="8"/>
      <c r="AF257" s="8"/>
      <c r="AG257" s="8"/>
      <c r="AH257" s="8"/>
      <c r="AI257" s="8"/>
      <c r="AJ257" s="8"/>
      <c r="AK257" s="8"/>
      <c r="AL257" s="8"/>
      <c r="AM257" s="8"/>
      <c r="AN257" s="8"/>
      <c r="AO257" s="8"/>
      <c r="AP257" s="8"/>
      <c r="AQ257" s="8"/>
      <c r="AR257" s="8"/>
      <c r="AS257" s="8"/>
      <c r="AT257" s="97"/>
      <c r="AV257" s="56"/>
      <c r="AW257" s="8"/>
      <c r="AX257" s="8"/>
      <c r="AY257" s="8"/>
      <c r="AZ257" s="8"/>
      <c r="BA257" s="8"/>
      <c r="BB257" s="8"/>
      <c r="BC257" s="8"/>
      <c r="BD257" s="102" t="str">
        <f t="shared" si="124"/>
        <v/>
      </c>
      <c r="BE257" s="56" t="str">
        <f t="shared" si="125"/>
        <v>FLUMISOL 36 %</v>
      </c>
      <c r="BF257" s="204" t="e">
        <f>IF(IF(BN$2="Catégorie",IF(BN$3="Toutes",SUMIFS('Étape 1 - à remplir'!$F$31:$F$400,'Étape 1 - à remplir'!$E$31:$E$400,MASQ2!BE257,'Étape 1 - à remplir'!$G$31:$G$400,"lots"),SUMIFS('Étape 1 - à remplir'!$F$31:$F$400,'Étape 1 - à remplir'!$E$31:$E$400,MASQ2!BE257,'Étape 1 - à remplir'!$C$31:$C$400,BN$3)),IF(BN$2="Âge",IF(BN$3="Tous",SUMIFS('Étape 1 - à remplir'!$F$31:$F$400,'Étape 1 - à remplir'!$E$31:$E$400,MASQ2!BE257,'Étape 1 - à remplir'!$G$31:$G$400,"lots"),SUMIFS('Étape 1 - à remplir'!$F$31:$F$400,'Étape 1 - à remplir'!$E$31:$E$400,MASQ2!BE257,'Étape 1 - à remplir'!$P$31:$P$400,BN$3,'Étape 1 - à remplir'!$G$31:$G$400,"lots")),IF(BN$2="Atelier",IF(BN$3="Tous",SUMIFS('Étape 1 - à remplir'!$F$31:$F$400,'Étape 1 - à remplir'!$E$31:$E$400,MASQ2!BE257,'Étape 1 - à remplir'!$G$31:$G$400,"lots"),SUMIFS('Étape 1 - à remplir'!$F$31:$F$400,'Étape 1 - à remplir'!$E$31:$E$400,MASQ2!BE257,'Étape 1 - à remplir'!$O$31:$O$400,BN$3,'Étape 1 - à remplir'!$G$31:$G$400,"lots")),IF(BN$2="Espèce",IF(BN$3="Tous",SUMIFS('Étape 1 - à remplir'!$F$31:$F$400,'Étape 1 - à remplir'!$E$31:$E$400,MASQ2!BE257,'Étape 1 - à remplir'!$G$31:$G$400,"lots"),SUMIFS('Étape 1 - à remplir'!$F$31:$F$400,'Étape 1 - à remplir'!$E$31:$E$400,MASQ2!BE257,'Étape 1 - à remplir'!$N$31:$N$400,BN$3,'Étape 1 - à remplir'!$G$31:$G$400,"lots"))))))=0,NA(),IF(BN$2="Catégorie",IF(BN$3="Toutes",SUMIFS('Étape 1 - à remplir'!$F$31:$F$400,'Étape 1 - à remplir'!$E$31:$E$400,MASQ2!BE257,'Étape 1 - à remplir'!$G$31:$G$400,"lots"),SUMIFS('Étape 1 - à remplir'!$F$31:$F$400,'Étape 1 - à remplir'!$E$31:$E$400,MASQ2!BE257,'Étape 1 - à remplir'!$C$31:$C$400,BN$3)),IF(BN$2="Âge",IF(BN$3="Tous",SUMIFS('Étape 1 - à remplir'!$F$31:$F$400,'Étape 1 - à remplir'!$E$31:$E$400,MASQ2!BE257,'Étape 1 - à remplir'!$G$31:$G$400,"lots"),SUMIFS('Étape 1 - à remplir'!$F$31:$F$400,'Étape 1 - à remplir'!$E$31:$E$400,MASQ2!BE257,'Étape 1 - à remplir'!$P$31:$P$400,BN$3,'Étape 1 - à remplir'!$G$31:$G$400,"lots")),IF(BN$2="Atelier",IF(BN$3="Tous",SUMIFS('Étape 1 - à remplir'!$F$31:$F$400,'Étape 1 - à remplir'!$E$31:$E$400,MASQ2!BE257,'Étape 1 - à remplir'!$G$31:$G$400,"lots"),SUMIFS('Étape 1 - à remplir'!$F$31:$F$400,'Étape 1 - à remplir'!$E$31:$E$400,MASQ2!BE257,'Étape 1 - à remplir'!$O$31:$O$400,BN$3,'Étape 1 - à remplir'!$G$31:$G$400,"lots")),IF(BN$2="Espèce",IF(BN$3="Tous",SUMIFS('Étape 1 - à remplir'!$F$31:$F$400,'Étape 1 - à remplir'!$E$31:$E$400,MASQ2!BE257,'Étape 1 - à remplir'!$G$31:$G$400,"lots"),SUMIFS('Étape 1 - à remplir'!$F$31:$F$400,'Étape 1 - à remplir'!$E$31:$E$400,MASQ2!BE257,'Étape 1 - à remplir'!$N$31:$N$400,BN$3,'Étape 1 - à remplir'!$G$31:$G$400,"lots")))))))</f>
        <v>#N/A</v>
      </c>
      <c r="BG257" s="204">
        <f t="shared" si="140"/>
        <v>0</v>
      </c>
      <c r="BH257" s="204" t="str">
        <f t="shared" si="126"/>
        <v>Fluméquine</v>
      </c>
      <c r="BI257" s="204" t="str">
        <f t="shared" si="127"/>
        <v/>
      </c>
      <c r="BJ257" s="204" t="str">
        <f t="shared" si="128"/>
        <v/>
      </c>
      <c r="BK257" s="204" t="str">
        <f t="shared" si="129"/>
        <v>Quinolones</v>
      </c>
      <c r="BL257" s="204" t="str">
        <f t="shared" si="130"/>
        <v/>
      </c>
      <c r="BM257" s="97" t="str">
        <f t="shared" si="131"/>
        <v/>
      </c>
      <c r="BN257" s="78"/>
      <c r="BO257" s="78"/>
      <c r="BP257" s="77" t="str">
        <f ca="1"/>
        <v>FLUMISOL 36 %</v>
      </c>
      <c r="BQ257" s="79" t="e">
        <f ca="1"/>
        <v>#N/A</v>
      </c>
      <c r="BR257" s="102"/>
      <c r="BS257" s="8"/>
      <c r="BT257" s="8"/>
      <c r="BU257" s="8"/>
      <c r="BV257" s="8"/>
      <c r="BW257" s="8"/>
      <c r="BX257" s="8"/>
      <c r="BY257" s="8"/>
      <c r="BZ257" s="8"/>
      <c r="CA257" s="8"/>
      <c r="CB257" s="8"/>
      <c r="CC257" s="8"/>
      <c r="CD257" s="8"/>
      <c r="CE257" s="8"/>
      <c r="CF257" s="8"/>
      <c r="CG257" s="8"/>
      <c r="CH257" s="8"/>
      <c r="CI257" s="8"/>
      <c r="CJ257" s="8"/>
      <c r="CK257" s="8"/>
      <c r="CL257" s="8"/>
      <c r="CM257" s="8"/>
      <c r="CN257" s="8"/>
      <c r="CO257" s="97"/>
      <c r="CQ257" s="56"/>
      <c r="CR257" s="8"/>
      <c r="CS257" s="8"/>
      <c r="CT257" s="8"/>
      <c r="CU257" s="8"/>
      <c r="CV257" s="8"/>
      <c r="CW257" s="8"/>
      <c r="CX257" s="8"/>
      <c r="CY257" s="102" t="str">
        <f t="shared" si="132"/>
        <v/>
      </c>
      <c r="CZ257" s="56" t="str">
        <f t="shared" si="133"/>
        <v>FLUMISOL 36 %</v>
      </c>
      <c r="DA257" s="204" t="e">
        <f>IF(IF(DI$2="Catégorie",IF(DI$3="Toutes",SUMIFS('Étape 1 - à remplir'!$F$31:$F$400,'Étape 1 - à remplir'!$E$31:$E$400,MASQ2!CZ257,'Étape 1 - à remplir'!$G$31:$G$400,"kg"),SUMIFS('Étape 1 - à remplir'!$F$31:$F$400,'Étape 1 - à remplir'!$E$31:$E$400,MASQ2!CZ257,'Étape 1 - à remplir'!$C$31:$C$400,DI$3)),IF(DI$2="Âge",IF(DI$3="Tous",SUMIFS('Étape 1 - à remplir'!$F$31:$F$400,'Étape 1 - à remplir'!$E$31:$E$400,MASQ2!CZ257,'Étape 1 - à remplir'!$G$31:$G$400,"kg"),SUMIFS('Étape 1 - à remplir'!$F$31:$F$400,'Étape 1 - à remplir'!$E$31:$E$400,MASQ2!CZ257,'Étape 1 - à remplir'!$P$31:$P$400,DI$3,'Étape 1 - à remplir'!$G$31:$G$400,"kg")),IF(DI$2="Atelier",IF(DI$3="Tous",SUMIFS('Étape 1 - à remplir'!$F$31:$F$400,'Étape 1 - à remplir'!$E$31:$E$400,MASQ2!CZ257,'Étape 1 - à remplir'!$G$31:$G$400,"kg"),SUMIFS('Étape 1 - à remplir'!$F$31:$F$400,'Étape 1 - à remplir'!$E$31:$E$400,MASQ2!CZ257,'Étape 1 - à remplir'!$O$31:$O$400,DI$3,'Étape 1 - à remplir'!$G$31:$G$400,"kg")),IF(DI$2="Espèce",IF(DI$3="Tous",SUMIFS('Étape 1 - à remplir'!$F$31:$F$400,'Étape 1 - à remplir'!$E$31:$E$400,MASQ2!CZ257,'Étape 1 - à remplir'!$G$31:$G$400,"kg"),SUMIFS('Étape 1 - à remplir'!$F$31:$F$400,'Étape 1 - à remplir'!$E$31:$E$400,MASQ2!CZ257,'Étape 1 - à remplir'!$N$31:$N$400,DI$3,'Étape 1 - à remplir'!$G$31:$G$400,"kg"))))))=0,NA(),IF(DI$2="Catégorie",IF(DI$3="Toutes",SUMIFS('Étape 1 - à remplir'!$F$31:$F$400,'Étape 1 - à remplir'!$E$31:$E$400,MASQ2!CZ257,'Étape 1 - à remplir'!$G$31:$G$400,"kg"),SUMIFS('Étape 1 - à remplir'!$F$31:$F$400,'Étape 1 - à remplir'!$E$31:$E$400,MASQ2!CZ257,'Étape 1 - à remplir'!$C$31:$C$400,DI$3)),IF(DI$2="Âge",IF(DI$3="Tous",SUMIFS('Étape 1 - à remplir'!$F$31:$F$400,'Étape 1 - à remplir'!$E$31:$E$400,MASQ2!CZ257,'Étape 1 - à remplir'!$G$31:$G$400,"kg"),SUMIFS('Étape 1 - à remplir'!$F$31:$F$400,'Étape 1 - à remplir'!$E$31:$E$400,MASQ2!CZ257,'Étape 1 - à remplir'!$P$31:$P$400,DI$3,'Étape 1 - à remplir'!$G$31:$G$400,"kg")),IF(DI$2="Atelier",IF(DI$3="Tous",SUMIFS('Étape 1 - à remplir'!$F$31:$F$400,'Étape 1 - à remplir'!$E$31:$E$400,MASQ2!CZ257,'Étape 1 - à remplir'!$G$31:$G$400,"kg"),SUMIFS('Étape 1 - à remplir'!$F$31:$F$400,'Étape 1 - à remplir'!$E$31:$E$400,MASQ2!CZ257,'Étape 1 - à remplir'!$O$31:$O$400,DI$3,'Étape 1 - à remplir'!$G$31:$G$400,"kg")),IF(DI$2="Espèce",IF(DI$3="Tous",SUMIFS('Étape 1 - à remplir'!$F$31:$F$400,'Étape 1 - à remplir'!$E$31:$E$400,MASQ2!CZ257,'Étape 1 - à remplir'!$G$31:$G$400,"kg"),SUMIFS('Étape 1 - à remplir'!$F$31:$F$400,'Étape 1 - à remplir'!$E$31:$E$400,MASQ2!CZ257,'Étape 1 - à remplir'!$N$31:$N$400,DI$3,'Étape 1 - à remplir'!$G$31:$G$400,"kg")))))))</f>
        <v>#N/A</v>
      </c>
      <c r="DB257" s="104">
        <f t="shared" si="141"/>
        <v>0</v>
      </c>
      <c r="DC257" s="204" t="str">
        <f t="shared" si="134"/>
        <v>Fluméquine</v>
      </c>
      <c r="DD257" s="204" t="str">
        <f t="shared" si="135"/>
        <v/>
      </c>
      <c r="DE257" s="204" t="str">
        <f t="shared" si="136"/>
        <v/>
      </c>
      <c r="DF257" s="204" t="str">
        <f t="shared" si="137"/>
        <v>Quinolones</v>
      </c>
      <c r="DG257" s="204" t="str">
        <f t="shared" si="138"/>
        <v/>
      </c>
      <c r="DH257" s="97" t="str">
        <f t="shared" si="139"/>
        <v/>
      </c>
      <c r="DI257" s="78"/>
      <c r="DJ257" s="78"/>
      <c r="DK257" s="77" t="str">
        <f ca="1"/>
        <v>FLUMISOL 36 %</v>
      </c>
      <c r="DL257" s="79" t="e">
        <f ca="1"/>
        <v>#N/A</v>
      </c>
      <c r="DM257" s="102"/>
      <c r="DN257" s="8"/>
      <c r="DO257" s="8"/>
      <c r="DP257" s="8"/>
      <c r="DQ257" s="8"/>
      <c r="DR257" s="8"/>
      <c r="DS257" s="8"/>
      <c r="DT257" s="8"/>
      <c r="DU257" s="8"/>
      <c r="DV257" s="8"/>
      <c r="DW257" s="8"/>
      <c r="DX257" s="8"/>
      <c r="DY257" s="8"/>
      <c r="DZ257" s="8"/>
      <c r="EA257" s="8"/>
      <c r="EB257" s="8"/>
      <c r="EC257" s="8"/>
      <c r="ED257" s="8"/>
      <c r="EE257" s="8"/>
      <c r="EF257" s="8"/>
      <c r="EG257" s="8"/>
      <c r="EH257" s="8"/>
      <c r="EI257" s="8"/>
      <c r="EJ257" s="97"/>
    </row>
    <row r="258" spans="1:140" x14ac:dyDescent="0.25">
      <c r="A258" s="56"/>
      <c r="B258" s="8"/>
      <c r="C258" s="8"/>
      <c r="D258" s="8"/>
      <c r="E258" s="8"/>
      <c r="F258" s="8"/>
      <c r="G258" s="8"/>
      <c r="H258" s="8"/>
      <c r="I258" s="102" t="str">
        <f>INDEX(Données_ATB!BE:BV,MATCH(MASQ2!J258,Données_ATB!BE:BE,0),18)</f>
        <v/>
      </c>
      <c r="J258" s="77" t="str">
        <f>Données_ATB!BE257</f>
        <v>FLUMIVAL 10% SOLUTION ORALE POUR VOLAILLES ET VEAUX</v>
      </c>
      <c r="K258" s="204" t="e">
        <f>IF(IF(S$2="Catégorie",IF(S$3="Toutes",SUMIFS('Étape 1 - à remplir'!$F$31:$F$400,'Étape 1 - à remplir'!$E$31:$E$400,MASQ2!J258,'Étape 1 - à remplir'!$G$31:$G$400,"animaux"),SUMIFS('Étape 1 - à remplir'!$F$31:$F$400,'Étape 1 - à remplir'!$E$31:$E$400,MASQ2!J258,'Étape 1 - à remplir'!$C$31:$C$400,S$3)),IF(S$2="Âge",IF(S$3="Tous",SUMIFS('Étape 1 - à remplir'!$F$31:$F$400,'Étape 1 - à remplir'!$E$31:$E$400,MASQ2!J258,'Étape 1 - à remplir'!$G$31:$G$400,"animaux"),SUMIFS('Étape 1 - à remplir'!$F$31:$F$400,'Étape 1 - à remplir'!$E$31:$E$400,MASQ2!J258,'Étape 1 - à remplir'!$P$31:$P$400,S$3)),IF(S$2="Atelier",IF(S$3="Tous",SUMIFS('Étape 1 - à remplir'!$F$31:$F$400,'Étape 1 - à remplir'!$E$31:$E$400,MASQ2!J258,'Étape 1 - à remplir'!$G$31:$G$400,"animaux"),SUMIFS('Étape 1 - à remplir'!$F$31:$F$400,'Étape 1 - à remplir'!$E$31:$E$400,MASQ2!J258,'Étape 1 - à remplir'!$O$31:$O$400,S$3)),IF(S$2="Espèce",IF(S$3="Tous",SUMIFS('Étape 1 - à remplir'!$F$31:$F$400,'Étape 1 - à remplir'!$E$31:$E$400,MASQ2!J258,'Étape 1 - à remplir'!$G$31:$G$400,"animaux"),SUMIFS('Étape 1 - à remplir'!$F$31:$F$400,'Étape 1 - à remplir'!$E$31:$E$400,MASQ2!J258,'Étape 1 - à remplir'!$N$31:$N$400,S$3))))))=0,NA(),IF(S$2="Catégorie",IF(S$3="Toutes",SUMIFS('Étape 1 - à remplir'!$F$31:$F$400,'Étape 1 - à remplir'!$E$31:$E$400,MASQ2!J258,'Étape 1 - à remplir'!$G$31:$G$400,"animaux"),SUMIFS('Étape 1 - à remplir'!$F$31:$F$400,'Étape 1 - à remplir'!$E$31:$E$400,MASQ2!J258,'Étape 1 - à remplir'!$C$31:$C$400,S$3)),IF(S$2="Âge",IF(S$3="Tous",SUMIFS('Étape 1 - à remplir'!$F$31:$F$400,'Étape 1 - à remplir'!$E$31:$E$400,MASQ2!J258,'Étape 1 - à remplir'!$G$31:$G$400,"animaux"),SUMIFS('Étape 1 - à remplir'!$F$31:$F$400,'Étape 1 - à remplir'!$E$31:$E$400,MASQ2!J258,'Étape 1 - à remplir'!$P$31:$P$400,S$3)),IF(S$2="Atelier",IF(S$3="Tous",SUMIFS('Étape 1 - à remplir'!$F$31:$F$400,'Étape 1 - à remplir'!$E$31:$E$400,MASQ2!J258,'Étape 1 - à remplir'!$G$31:$G$400,"animaux"),SUMIFS('Étape 1 - à remplir'!$F$31:$F$400,'Étape 1 - à remplir'!$E$31:$E$400,MASQ2!J258,'Étape 1 - à remplir'!$O$31:$O$400,S$3)),IF(S$2="Espèce",IF(S$3="Tous",SUMIFS('Étape 1 - à remplir'!$F$31:$F$400,'Étape 1 - à remplir'!$E$31:$E$400,MASQ2!J258,'Étape 1 - à remplir'!$G$31:$G$400,"animaux"),SUMIFS('Étape 1 - à remplir'!$F$31:$F$400,'Étape 1 - à remplir'!$E$31:$E$400,MASQ2!J258,'Étape 1 - à remplir'!$N$31:$N$400,S$3)))))))</f>
        <v>#N/A</v>
      </c>
      <c r="L258" s="97">
        <f t="shared" si="142"/>
        <v>0</v>
      </c>
      <c r="M258" s="56" t="str">
        <f>Données_ATB!BN257</f>
        <v>Fluméquine</v>
      </c>
      <c r="N258" s="204" t="str">
        <f>Données_ATB!BO257</f>
        <v/>
      </c>
      <c r="O258" s="97" t="str">
        <f>Données_ATB!BP257</f>
        <v/>
      </c>
      <c r="P258" s="77" t="str">
        <f>Données_ATB!BR257</f>
        <v>Quinolones</v>
      </c>
      <c r="Q258" s="78" t="str">
        <f>Données_ATB!BS257</f>
        <v/>
      </c>
      <c r="R258" s="79" t="str">
        <f>Données_ATB!BT257</f>
        <v/>
      </c>
      <c r="S258" s="78"/>
      <c r="T258" s="78"/>
      <c r="U258" s="77" t="str">
        <f ca="1"/>
        <v>FLUMIVAL 10% SOLUTION ORALE POUR VOLAILLES ET VEAUX</v>
      </c>
      <c r="V258" s="79" t="e">
        <f ca="1"/>
        <v>#N/A</v>
      </c>
      <c r="W258" s="102"/>
      <c r="X258" s="8"/>
      <c r="Y258" s="8"/>
      <c r="Z258" s="8"/>
      <c r="AA258" s="8"/>
      <c r="AB258" s="102"/>
      <c r="AC258" s="8"/>
      <c r="AD258" s="8"/>
      <c r="AE258" s="8"/>
      <c r="AF258" s="8"/>
      <c r="AG258" s="8"/>
      <c r="AH258" s="8"/>
      <c r="AI258" s="8"/>
      <c r="AJ258" s="8"/>
      <c r="AK258" s="8"/>
      <c r="AL258" s="8"/>
      <c r="AM258" s="8"/>
      <c r="AN258" s="8"/>
      <c r="AO258" s="8"/>
      <c r="AP258" s="8"/>
      <c r="AQ258" s="8"/>
      <c r="AR258" s="8"/>
      <c r="AS258" s="8"/>
      <c r="AT258" s="97"/>
      <c r="AV258" s="56"/>
      <c r="AW258" s="8"/>
      <c r="AX258" s="8"/>
      <c r="AY258" s="8"/>
      <c r="AZ258" s="8"/>
      <c r="BA258" s="8"/>
      <c r="BB258" s="8"/>
      <c r="BC258" s="8"/>
      <c r="BD258" s="102" t="str">
        <f t="shared" si="124"/>
        <v/>
      </c>
      <c r="BE258" s="56" t="str">
        <f t="shared" si="125"/>
        <v>FLUMIVAL 10% SOLUTION ORALE POUR VOLAILLES ET VEAUX</v>
      </c>
      <c r="BF258" s="204" t="e">
        <f>IF(IF(BN$2="Catégorie",IF(BN$3="Toutes",SUMIFS('Étape 1 - à remplir'!$F$31:$F$400,'Étape 1 - à remplir'!$E$31:$E$400,MASQ2!BE258,'Étape 1 - à remplir'!$G$31:$G$400,"lots"),SUMIFS('Étape 1 - à remplir'!$F$31:$F$400,'Étape 1 - à remplir'!$E$31:$E$400,MASQ2!BE258,'Étape 1 - à remplir'!$C$31:$C$400,BN$3)),IF(BN$2="Âge",IF(BN$3="Tous",SUMIFS('Étape 1 - à remplir'!$F$31:$F$400,'Étape 1 - à remplir'!$E$31:$E$400,MASQ2!BE258,'Étape 1 - à remplir'!$G$31:$G$400,"lots"),SUMIFS('Étape 1 - à remplir'!$F$31:$F$400,'Étape 1 - à remplir'!$E$31:$E$400,MASQ2!BE258,'Étape 1 - à remplir'!$P$31:$P$400,BN$3,'Étape 1 - à remplir'!$G$31:$G$400,"lots")),IF(BN$2="Atelier",IF(BN$3="Tous",SUMIFS('Étape 1 - à remplir'!$F$31:$F$400,'Étape 1 - à remplir'!$E$31:$E$400,MASQ2!BE258,'Étape 1 - à remplir'!$G$31:$G$400,"lots"),SUMIFS('Étape 1 - à remplir'!$F$31:$F$400,'Étape 1 - à remplir'!$E$31:$E$400,MASQ2!BE258,'Étape 1 - à remplir'!$O$31:$O$400,BN$3,'Étape 1 - à remplir'!$G$31:$G$400,"lots")),IF(BN$2="Espèce",IF(BN$3="Tous",SUMIFS('Étape 1 - à remplir'!$F$31:$F$400,'Étape 1 - à remplir'!$E$31:$E$400,MASQ2!BE258,'Étape 1 - à remplir'!$G$31:$G$400,"lots"),SUMIFS('Étape 1 - à remplir'!$F$31:$F$400,'Étape 1 - à remplir'!$E$31:$E$400,MASQ2!BE258,'Étape 1 - à remplir'!$N$31:$N$400,BN$3,'Étape 1 - à remplir'!$G$31:$G$400,"lots"))))))=0,NA(),IF(BN$2="Catégorie",IF(BN$3="Toutes",SUMIFS('Étape 1 - à remplir'!$F$31:$F$400,'Étape 1 - à remplir'!$E$31:$E$400,MASQ2!BE258,'Étape 1 - à remplir'!$G$31:$G$400,"lots"),SUMIFS('Étape 1 - à remplir'!$F$31:$F$400,'Étape 1 - à remplir'!$E$31:$E$400,MASQ2!BE258,'Étape 1 - à remplir'!$C$31:$C$400,BN$3)),IF(BN$2="Âge",IF(BN$3="Tous",SUMIFS('Étape 1 - à remplir'!$F$31:$F$400,'Étape 1 - à remplir'!$E$31:$E$400,MASQ2!BE258,'Étape 1 - à remplir'!$G$31:$G$400,"lots"),SUMIFS('Étape 1 - à remplir'!$F$31:$F$400,'Étape 1 - à remplir'!$E$31:$E$400,MASQ2!BE258,'Étape 1 - à remplir'!$P$31:$P$400,BN$3,'Étape 1 - à remplir'!$G$31:$G$400,"lots")),IF(BN$2="Atelier",IF(BN$3="Tous",SUMIFS('Étape 1 - à remplir'!$F$31:$F$400,'Étape 1 - à remplir'!$E$31:$E$400,MASQ2!BE258,'Étape 1 - à remplir'!$G$31:$G$400,"lots"),SUMIFS('Étape 1 - à remplir'!$F$31:$F$400,'Étape 1 - à remplir'!$E$31:$E$400,MASQ2!BE258,'Étape 1 - à remplir'!$O$31:$O$400,BN$3,'Étape 1 - à remplir'!$G$31:$G$400,"lots")),IF(BN$2="Espèce",IF(BN$3="Tous",SUMIFS('Étape 1 - à remplir'!$F$31:$F$400,'Étape 1 - à remplir'!$E$31:$E$400,MASQ2!BE258,'Étape 1 - à remplir'!$G$31:$G$400,"lots"),SUMIFS('Étape 1 - à remplir'!$F$31:$F$400,'Étape 1 - à remplir'!$E$31:$E$400,MASQ2!BE258,'Étape 1 - à remplir'!$N$31:$N$400,BN$3,'Étape 1 - à remplir'!$G$31:$G$400,"lots")))))))</f>
        <v>#N/A</v>
      </c>
      <c r="BG258" s="204">
        <f t="shared" si="140"/>
        <v>0</v>
      </c>
      <c r="BH258" s="204" t="str">
        <f t="shared" si="126"/>
        <v>Fluméquine</v>
      </c>
      <c r="BI258" s="204" t="str">
        <f t="shared" si="127"/>
        <v/>
      </c>
      <c r="BJ258" s="204" t="str">
        <f t="shared" si="128"/>
        <v/>
      </c>
      <c r="BK258" s="204" t="str">
        <f t="shared" si="129"/>
        <v>Quinolones</v>
      </c>
      <c r="BL258" s="204" t="str">
        <f t="shared" si="130"/>
        <v/>
      </c>
      <c r="BM258" s="97" t="str">
        <f t="shared" si="131"/>
        <v/>
      </c>
      <c r="BN258" s="78"/>
      <c r="BO258" s="78"/>
      <c r="BP258" s="77" t="str">
        <f ca="1"/>
        <v>FLUMIVAL 10% SOLUTION ORALE POUR VOLAILLES ET VEAUX</v>
      </c>
      <c r="BQ258" s="79" t="e">
        <f ca="1"/>
        <v>#N/A</v>
      </c>
      <c r="BR258" s="102"/>
      <c r="BS258" s="8"/>
      <c r="BT258" s="8"/>
      <c r="BU258" s="8"/>
      <c r="BV258" s="8"/>
      <c r="BW258" s="8"/>
      <c r="BX258" s="8"/>
      <c r="BY258" s="8"/>
      <c r="BZ258" s="8"/>
      <c r="CA258" s="8"/>
      <c r="CB258" s="8"/>
      <c r="CC258" s="8"/>
      <c r="CD258" s="8"/>
      <c r="CE258" s="8"/>
      <c r="CF258" s="8"/>
      <c r="CG258" s="8"/>
      <c r="CH258" s="8"/>
      <c r="CI258" s="8"/>
      <c r="CJ258" s="8"/>
      <c r="CK258" s="8"/>
      <c r="CL258" s="8"/>
      <c r="CM258" s="8"/>
      <c r="CN258" s="8"/>
      <c r="CO258" s="97"/>
      <c r="CQ258" s="56"/>
      <c r="CR258" s="8"/>
      <c r="CS258" s="8"/>
      <c r="CT258" s="8"/>
      <c r="CU258" s="8"/>
      <c r="CV258" s="8"/>
      <c r="CW258" s="8"/>
      <c r="CX258" s="8"/>
      <c r="CY258" s="102" t="str">
        <f t="shared" si="132"/>
        <v/>
      </c>
      <c r="CZ258" s="56" t="str">
        <f t="shared" si="133"/>
        <v>FLUMIVAL 10% SOLUTION ORALE POUR VOLAILLES ET VEAUX</v>
      </c>
      <c r="DA258" s="204" t="e">
        <f>IF(IF(DI$2="Catégorie",IF(DI$3="Toutes",SUMIFS('Étape 1 - à remplir'!$F$31:$F$400,'Étape 1 - à remplir'!$E$31:$E$400,MASQ2!CZ258,'Étape 1 - à remplir'!$G$31:$G$400,"kg"),SUMIFS('Étape 1 - à remplir'!$F$31:$F$400,'Étape 1 - à remplir'!$E$31:$E$400,MASQ2!CZ258,'Étape 1 - à remplir'!$C$31:$C$400,DI$3)),IF(DI$2="Âge",IF(DI$3="Tous",SUMIFS('Étape 1 - à remplir'!$F$31:$F$400,'Étape 1 - à remplir'!$E$31:$E$400,MASQ2!CZ258,'Étape 1 - à remplir'!$G$31:$G$400,"kg"),SUMIFS('Étape 1 - à remplir'!$F$31:$F$400,'Étape 1 - à remplir'!$E$31:$E$400,MASQ2!CZ258,'Étape 1 - à remplir'!$P$31:$P$400,DI$3,'Étape 1 - à remplir'!$G$31:$G$400,"kg")),IF(DI$2="Atelier",IF(DI$3="Tous",SUMIFS('Étape 1 - à remplir'!$F$31:$F$400,'Étape 1 - à remplir'!$E$31:$E$400,MASQ2!CZ258,'Étape 1 - à remplir'!$G$31:$G$400,"kg"),SUMIFS('Étape 1 - à remplir'!$F$31:$F$400,'Étape 1 - à remplir'!$E$31:$E$400,MASQ2!CZ258,'Étape 1 - à remplir'!$O$31:$O$400,DI$3,'Étape 1 - à remplir'!$G$31:$G$400,"kg")),IF(DI$2="Espèce",IF(DI$3="Tous",SUMIFS('Étape 1 - à remplir'!$F$31:$F$400,'Étape 1 - à remplir'!$E$31:$E$400,MASQ2!CZ258,'Étape 1 - à remplir'!$G$31:$G$400,"kg"),SUMIFS('Étape 1 - à remplir'!$F$31:$F$400,'Étape 1 - à remplir'!$E$31:$E$400,MASQ2!CZ258,'Étape 1 - à remplir'!$N$31:$N$400,DI$3,'Étape 1 - à remplir'!$G$31:$G$400,"kg"))))))=0,NA(),IF(DI$2="Catégorie",IF(DI$3="Toutes",SUMIFS('Étape 1 - à remplir'!$F$31:$F$400,'Étape 1 - à remplir'!$E$31:$E$400,MASQ2!CZ258,'Étape 1 - à remplir'!$G$31:$G$400,"kg"),SUMIFS('Étape 1 - à remplir'!$F$31:$F$400,'Étape 1 - à remplir'!$E$31:$E$400,MASQ2!CZ258,'Étape 1 - à remplir'!$C$31:$C$400,DI$3)),IF(DI$2="Âge",IF(DI$3="Tous",SUMIFS('Étape 1 - à remplir'!$F$31:$F$400,'Étape 1 - à remplir'!$E$31:$E$400,MASQ2!CZ258,'Étape 1 - à remplir'!$G$31:$G$400,"kg"),SUMIFS('Étape 1 - à remplir'!$F$31:$F$400,'Étape 1 - à remplir'!$E$31:$E$400,MASQ2!CZ258,'Étape 1 - à remplir'!$P$31:$P$400,DI$3,'Étape 1 - à remplir'!$G$31:$G$400,"kg")),IF(DI$2="Atelier",IF(DI$3="Tous",SUMIFS('Étape 1 - à remplir'!$F$31:$F$400,'Étape 1 - à remplir'!$E$31:$E$400,MASQ2!CZ258,'Étape 1 - à remplir'!$G$31:$G$400,"kg"),SUMIFS('Étape 1 - à remplir'!$F$31:$F$400,'Étape 1 - à remplir'!$E$31:$E$400,MASQ2!CZ258,'Étape 1 - à remplir'!$O$31:$O$400,DI$3,'Étape 1 - à remplir'!$G$31:$G$400,"kg")),IF(DI$2="Espèce",IF(DI$3="Tous",SUMIFS('Étape 1 - à remplir'!$F$31:$F$400,'Étape 1 - à remplir'!$E$31:$E$400,MASQ2!CZ258,'Étape 1 - à remplir'!$G$31:$G$400,"kg"),SUMIFS('Étape 1 - à remplir'!$F$31:$F$400,'Étape 1 - à remplir'!$E$31:$E$400,MASQ2!CZ258,'Étape 1 - à remplir'!$N$31:$N$400,DI$3,'Étape 1 - à remplir'!$G$31:$G$400,"kg")))))))</f>
        <v>#N/A</v>
      </c>
      <c r="DB258" s="104">
        <f t="shared" si="141"/>
        <v>0</v>
      </c>
      <c r="DC258" s="204" t="str">
        <f t="shared" si="134"/>
        <v>Fluméquine</v>
      </c>
      <c r="DD258" s="204" t="str">
        <f t="shared" si="135"/>
        <v/>
      </c>
      <c r="DE258" s="204" t="str">
        <f t="shared" si="136"/>
        <v/>
      </c>
      <c r="DF258" s="204" t="str">
        <f t="shared" si="137"/>
        <v>Quinolones</v>
      </c>
      <c r="DG258" s="204" t="str">
        <f t="shared" si="138"/>
        <v/>
      </c>
      <c r="DH258" s="97" t="str">
        <f t="shared" si="139"/>
        <v/>
      </c>
      <c r="DI258" s="78"/>
      <c r="DJ258" s="78"/>
      <c r="DK258" s="77" t="str">
        <f ca="1"/>
        <v>FLUMIVAL 10% SOLUTION ORALE POUR VOLAILLES ET VEAUX</v>
      </c>
      <c r="DL258" s="79" t="e">
        <f ca="1"/>
        <v>#N/A</v>
      </c>
      <c r="DM258" s="102"/>
      <c r="DN258" s="8"/>
      <c r="DO258" s="8"/>
      <c r="DP258" s="8"/>
      <c r="DQ258" s="8"/>
      <c r="DR258" s="8"/>
      <c r="DS258" s="8"/>
      <c r="DT258" s="8"/>
      <c r="DU258" s="8"/>
      <c r="DV258" s="8"/>
      <c r="DW258" s="8"/>
      <c r="DX258" s="8"/>
      <c r="DY258" s="8"/>
      <c r="DZ258" s="8"/>
      <c r="EA258" s="8"/>
      <c r="EB258" s="8"/>
      <c r="EC258" s="8"/>
      <c r="ED258" s="8"/>
      <c r="EE258" s="8"/>
      <c r="EF258" s="8"/>
      <c r="EG258" s="8"/>
      <c r="EH258" s="8"/>
      <c r="EI258" s="8"/>
      <c r="EJ258" s="97"/>
    </row>
    <row r="259" spans="1:140" x14ac:dyDescent="0.25">
      <c r="A259" s="56"/>
      <c r="B259" s="8"/>
      <c r="C259" s="8"/>
      <c r="D259" s="8"/>
      <c r="E259" s="8"/>
      <c r="F259" s="8"/>
      <c r="G259" s="8"/>
      <c r="H259" s="8"/>
      <c r="I259" s="102" t="str">
        <f>INDEX(Données_ATB!BE:BV,MATCH(MASQ2!J259,Données_ATB!BE:BE,0),18)</f>
        <v/>
      </c>
      <c r="J259" s="77" t="str">
        <f>Données_ATB!BE258</f>
        <v>FLUMIX FLUMEQUINE 160 SALMONIDES</v>
      </c>
      <c r="K259" s="204" t="e">
        <f>IF(IF(S$2="Catégorie",IF(S$3="Toutes",SUMIFS('Étape 1 - à remplir'!$F$31:$F$400,'Étape 1 - à remplir'!$E$31:$E$400,MASQ2!J259,'Étape 1 - à remplir'!$G$31:$G$400,"animaux"),SUMIFS('Étape 1 - à remplir'!$F$31:$F$400,'Étape 1 - à remplir'!$E$31:$E$400,MASQ2!J259,'Étape 1 - à remplir'!$C$31:$C$400,S$3)),IF(S$2="Âge",IF(S$3="Tous",SUMIFS('Étape 1 - à remplir'!$F$31:$F$400,'Étape 1 - à remplir'!$E$31:$E$400,MASQ2!J259,'Étape 1 - à remplir'!$G$31:$G$400,"animaux"),SUMIFS('Étape 1 - à remplir'!$F$31:$F$400,'Étape 1 - à remplir'!$E$31:$E$400,MASQ2!J259,'Étape 1 - à remplir'!$P$31:$P$400,S$3)),IF(S$2="Atelier",IF(S$3="Tous",SUMIFS('Étape 1 - à remplir'!$F$31:$F$400,'Étape 1 - à remplir'!$E$31:$E$400,MASQ2!J259,'Étape 1 - à remplir'!$G$31:$G$400,"animaux"),SUMIFS('Étape 1 - à remplir'!$F$31:$F$400,'Étape 1 - à remplir'!$E$31:$E$400,MASQ2!J259,'Étape 1 - à remplir'!$O$31:$O$400,S$3)),IF(S$2="Espèce",IF(S$3="Tous",SUMIFS('Étape 1 - à remplir'!$F$31:$F$400,'Étape 1 - à remplir'!$E$31:$E$400,MASQ2!J259,'Étape 1 - à remplir'!$G$31:$G$400,"animaux"),SUMIFS('Étape 1 - à remplir'!$F$31:$F$400,'Étape 1 - à remplir'!$E$31:$E$400,MASQ2!J259,'Étape 1 - à remplir'!$N$31:$N$400,S$3))))))=0,NA(),IF(S$2="Catégorie",IF(S$3="Toutes",SUMIFS('Étape 1 - à remplir'!$F$31:$F$400,'Étape 1 - à remplir'!$E$31:$E$400,MASQ2!J259,'Étape 1 - à remplir'!$G$31:$G$400,"animaux"),SUMIFS('Étape 1 - à remplir'!$F$31:$F$400,'Étape 1 - à remplir'!$E$31:$E$400,MASQ2!J259,'Étape 1 - à remplir'!$C$31:$C$400,S$3)),IF(S$2="Âge",IF(S$3="Tous",SUMIFS('Étape 1 - à remplir'!$F$31:$F$400,'Étape 1 - à remplir'!$E$31:$E$400,MASQ2!J259,'Étape 1 - à remplir'!$G$31:$G$400,"animaux"),SUMIFS('Étape 1 - à remplir'!$F$31:$F$400,'Étape 1 - à remplir'!$E$31:$E$400,MASQ2!J259,'Étape 1 - à remplir'!$P$31:$P$400,S$3)),IF(S$2="Atelier",IF(S$3="Tous",SUMIFS('Étape 1 - à remplir'!$F$31:$F$400,'Étape 1 - à remplir'!$E$31:$E$400,MASQ2!J259,'Étape 1 - à remplir'!$G$31:$G$400,"animaux"),SUMIFS('Étape 1 - à remplir'!$F$31:$F$400,'Étape 1 - à remplir'!$E$31:$E$400,MASQ2!J259,'Étape 1 - à remplir'!$O$31:$O$400,S$3)),IF(S$2="Espèce",IF(S$3="Tous",SUMIFS('Étape 1 - à remplir'!$F$31:$F$400,'Étape 1 - à remplir'!$E$31:$E$400,MASQ2!J259,'Étape 1 - à remplir'!$G$31:$G$400,"animaux"),SUMIFS('Étape 1 - à remplir'!$F$31:$F$400,'Étape 1 - à remplir'!$E$31:$E$400,MASQ2!J259,'Étape 1 - à remplir'!$N$31:$N$400,S$3)))))))</f>
        <v>#N/A</v>
      </c>
      <c r="L259" s="97">
        <f t="shared" si="142"/>
        <v>0</v>
      </c>
      <c r="M259" s="56" t="str">
        <f>Données_ATB!BN258</f>
        <v>Fluméquine</v>
      </c>
      <c r="N259" s="204" t="str">
        <f>Données_ATB!BO258</f>
        <v/>
      </c>
      <c r="O259" s="97" t="str">
        <f>Données_ATB!BP258</f>
        <v/>
      </c>
      <c r="P259" s="77" t="str">
        <f>Données_ATB!BR258</f>
        <v>Quinolones</v>
      </c>
      <c r="Q259" s="78" t="str">
        <f>Données_ATB!BS258</f>
        <v/>
      </c>
      <c r="R259" s="79" t="str">
        <f>Données_ATB!BT258</f>
        <v/>
      </c>
      <c r="S259" s="78"/>
      <c r="T259" s="78"/>
      <c r="U259" s="77" t="str">
        <f ca="1"/>
        <v>FLUMIX FLUMEQUINE 160 SALMONIDES</v>
      </c>
      <c r="V259" s="79" t="e">
        <f ca="1"/>
        <v>#N/A</v>
      </c>
      <c r="W259" s="102"/>
      <c r="X259" s="8"/>
      <c r="Y259" s="8"/>
      <c r="Z259" s="8"/>
      <c r="AA259" s="8"/>
      <c r="AB259" s="102"/>
      <c r="AC259" s="8"/>
      <c r="AD259" s="8"/>
      <c r="AE259" s="8"/>
      <c r="AF259" s="8"/>
      <c r="AG259" s="8"/>
      <c r="AH259" s="8"/>
      <c r="AI259" s="8"/>
      <c r="AJ259" s="8"/>
      <c r="AK259" s="8"/>
      <c r="AL259" s="8"/>
      <c r="AM259" s="8"/>
      <c r="AN259" s="8"/>
      <c r="AO259" s="8"/>
      <c r="AP259" s="8"/>
      <c r="AQ259" s="8"/>
      <c r="AR259" s="8"/>
      <c r="AS259" s="8"/>
      <c r="AT259" s="97"/>
      <c r="AV259" s="56"/>
      <c r="AW259" s="8"/>
      <c r="AX259" s="8"/>
      <c r="AY259" s="8"/>
      <c r="AZ259" s="8"/>
      <c r="BA259" s="8"/>
      <c r="BB259" s="8"/>
      <c r="BC259" s="8"/>
      <c r="BD259" s="102" t="str">
        <f t="shared" si="124"/>
        <v/>
      </c>
      <c r="BE259" s="56" t="str">
        <f t="shared" si="125"/>
        <v>FLUMIX FLUMEQUINE 160 SALMONIDES</v>
      </c>
      <c r="BF259" s="204" t="e">
        <f>IF(IF(BN$2="Catégorie",IF(BN$3="Toutes",SUMIFS('Étape 1 - à remplir'!$F$31:$F$400,'Étape 1 - à remplir'!$E$31:$E$400,MASQ2!BE259,'Étape 1 - à remplir'!$G$31:$G$400,"lots"),SUMIFS('Étape 1 - à remplir'!$F$31:$F$400,'Étape 1 - à remplir'!$E$31:$E$400,MASQ2!BE259,'Étape 1 - à remplir'!$C$31:$C$400,BN$3)),IF(BN$2="Âge",IF(BN$3="Tous",SUMIFS('Étape 1 - à remplir'!$F$31:$F$400,'Étape 1 - à remplir'!$E$31:$E$400,MASQ2!BE259,'Étape 1 - à remplir'!$G$31:$G$400,"lots"),SUMIFS('Étape 1 - à remplir'!$F$31:$F$400,'Étape 1 - à remplir'!$E$31:$E$400,MASQ2!BE259,'Étape 1 - à remplir'!$P$31:$P$400,BN$3,'Étape 1 - à remplir'!$G$31:$G$400,"lots")),IF(BN$2="Atelier",IF(BN$3="Tous",SUMIFS('Étape 1 - à remplir'!$F$31:$F$400,'Étape 1 - à remplir'!$E$31:$E$400,MASQ2!BE259,'Étape 1 - à remplir'!$G$31:$G$400,"lots"),SUMIFS('Étape 1 - à remplir'!$F$31:$F$400,'Étape 1 - à remplir'!$E$31:$E$400,MASQ2!BE259,'Étape 1 - à remplir'!$O$31:$O$400,BN$3,'Étape 1 - à remplir'!$G$31:$G$400,"lots")),IF(BN$2="Espèce",IF(BN$3="Tous",SUMIFS('Étape 1 - à remplir'!$F$31:$F$400,'Étape 1 - à remplir'!$E$31:$E$400,MASQ2!BE259,'Étape 1 - à remplir'!$G$31:$G$400,"lots"),SUMIFS('Étape 1 - à remplir'!$F$31:$F$400,'Étape 1 - à remplir'!$E$31:$E$400,MASQ2!BE259,'Étape 1 - à remplir'!$N$31:$N$400,BN$3,'Étape 1 - à remplir'!$G$31:$G$400,"lots"))))))=0,NA(),IF(BN$2="Catégorie",IF(BN$3="Toutes",SUMIFS('Étape 1 - à remplir'!$F$31:$F$400,'Étape 1 - à remplir'!$E$31:$E$400,MASQ2!BE259,'Étape 1 - à remplir'!$G$31:$G$400,"lots"),SUMIFS('Étape 1 - à remplir'!$F$31:$F$400,'Étape 1 - à remplir'!$E$31:$E$400,MASQ2!BE259,'Étape 1 - à remplir'!$C$31:$C$400,BN$3)),IF(BN$2="Âge",IF(BN$3="Tous",SUMIFS('Étape 1 - à remplir'!$F$31:$F$400,'Étape 1 - à remplir'!$E$31:$E$400,MASQ2!BE259,'Étape 1 - à remplir'!$G$31:$G$400,"lots"),SUMIFS('Étape 1 - à remplir'!$F$31:$F$400,'Étape 1 - à remplir'!$E$31:$E$400,MASQ2!BE259,'Étape 1 - à remplir'!$P$31:$P$400,BN$3,'Étape 1 - à remplir'!$G$31:$G$400,"lots")),IF(BN$2="Atelier",IF(BN$3="Tous",SUMIFS('Étape 1 - à remplir'!$F$31:$F$400,'Étape 1 - à remplir'!$E$31:$E$400,MASQ2!BE259,'Étape 1 - à remplir'!$G$31:$G$400,"lots"),SUMIFS('Étape 1 - à remplir'!$F$31:$F$400,'Étape 1 - à remplir'!$E$31:$E$400,MASQ2!BE259,'Étape 1 - à remplir'!$O$31:$O$400,BN$3,'Étape 1 - à remplir'!$G$31:$G$400,"lots")),IF(BN$2="Espèce",IF(BN$3="Tous",SUMIFS('Étape 1 - à remplir'!$F$31:$F$400,'Étape 1 - à remplir'!$E$31:$E$400,MASQ2!BE259,'Étape 1 - à remplir'!$G$31:$G$400,"lots"),SUMIFS('Étape 1 - à remplir'!$F$31:$F$400,'Étape 1 - à remplir'!$E$31:$E$400,MASQ2!BE259,'Étape 1 - à remplir'!$N$31:$N$400,BN$3,'Étape 1 - à remplir'!$G$31:$G$400,"lots")))))))</f>
        <v>#N/A</v>
      </c>
      <c r="BG259" s="204">
        <f t="shared" si="140"/>
        <v>0</v>
      </c>
      <c r="BH259" s="204" t="str">
        <f t="shared" si="126"/>
        <v>Fluméquine</v>
      </c>
      <c r="BI259" s="204" t="str">
        <f t="shared" si="127"/>
        <v/>
      </c>
      <c r="BJ259" s="204" t="str">
        <f t="shared" si="128"/>
        <v/>
      </c>
      <c r="BK259" s="204" t="str">
        <f t="shared" si="129"/>
        <v>Quinolones</v>
      </c>
      <c r="BL259" s="204" t="str">
        <f t="shared" si="130"/>
        <v/>
      </c>
      <c r="BM259" s="97" t="str">
        <f t="shared" si="131"/>
        <v/>
      </c>
      <c r="BN259" s="78"/>
      <c r="BO259" s="78"/>
      <c r="BP259" s="77" t="str">
        <f ca="1"/>
        <v>FLUMIX FLUMEQUINE 160 SALMONIDES</v>
      </c>
      <c r="BQ259" s="79" t="e">
        <f ca="1"/>
        <v>#N/A</v>
      </c>
      <c r="BR259" s="102"/>
      <c r="BS259" s="8"/>
      <c r="BT259" s="8"/>
      <c r="BU259" s="8"/>
      <c r="BV259" s="8"/>
      <c r="BW259" s="8"/>
      <c r="BX259" s="8"/>
      <c r="BY259" s="8"/>
      <c r="BZ259" s="8"/>
      <c r="CA259" s="8"/>
      <c r="CB259" s="8"/>
      <c r="CC259" s="8"/>
      <c r="CD259" s="8"/>
      <c r="CE259" s="8"/>
      <c r="CF259" s="8"/>
      <c r="CG259" s="8"/>
      <c r="CH259" s="8"/>
      <c r="CI259" s="8"/>
      <c r="CJ259" s="8"/>
      <c r="CK259" s="8"/>
      <c r="CL259" s="8"/>
      <c r="CM259" s="8"/>
      <c r="CN259" s="8"/>
      <c r="CO259" s="97"/>
      <c r="CQ259" s="56"/>
      <c r="CR259" s="8"/>
      <c r="CS259" s="8"/>
      <c r="CT259" s="8"/>
      <c r="CU259" s="8"/>
      <c r="CV259" s="8"/>
      <c r="CW259" s="8"/>
      <c r="CX259" s="8"/>
      <c r="CY259" s="102" t="str">
        <f t="shared" si="132"/>
        <v/>
      </c>
      <c r="CZ259" s="56" t="str">
        <f t="shared" si="133"/>
        <v>FLUMIX FLUMEQUINE 160 SALMONIDES</v>
      </c>
      <c r="DA259" s="204" t="e">
        <f>IF(IF(DI$2="Catégorie",IF(DI$3="Toutes",SUMIFS('Étape 1 - à remplir'!$F$31:$F$400,'Étape 1 - à remplir'!$E$31:$E$400,MASQ2!CZ259,'Étape 1 - à remplir'!$G$31:$G$400,"kg"),SUMIFS('Étape 1 - à remplir'!$F$31:$F$400,'Étape 1 - à remplir'!$E$31:$E$400,MASQ2!CZ259,'Étape 1 - à remplir'!$C$31:$C$400,DI$3)),IF(DI$2="Âge",IF(DI$3="Tous",SUMIFS('Étape 1 - à remplir'!$F$31:$F$400,'Étape 1 - à remplir'!$E$31:$E$400,MASQ2!CZ259,'Étape 1 - à remplir'!$G$31:$G$400,"kg"),SUMIFS('Étape 1 - à remplir'!$F$31:$F$400,'Étape 1 - à remplir'!$E$31:$E$400,MASQ2!CZ259,'Étape 1 - à remplir'!$P$31:$P$400,DI$3,'Étape 1 - à remplir'!$G$31:$G$400,"kg")),IF(DI$2="Atelier",IF(DI$3="Tous",SUMIFS('Étape 1 - à remplir'!$F$31:$F$400,'Étape 1 - à remplir'!$E$31:$E$400,MASQ2!CZ259,'Étape 1 - à remplir'!$G$31:$G$400,"kg"),SUMIFS('Étape 1 - à remplir'!$F$31:$F$400,'Étape 1 - à remplir'!$E$31:$E$400,MASQ2!CZ259,'Étape 1 - à remplir'!$O$31:$O$400,DI$3,'Étape 1 - à remplir'!$G$31:$G$400,"kg")),IF(DI$2="Espèce",IF(DI$3="Tous",SUMIFS('Étape 1 - à remplir'!$F$31:$F$400,'Étape 1 - à remplir'!$E$31:$E$400,MASQ2!CZ259,'Étape 1 - à remplir'!$G$31:$G$400,"kg"),SUMIFS('Étape 1 - à remplir'!$F$31:$F$400,'Étape 1 - à remplir'!$E$31:$E$400,MASQ2!CZ259,'Étape 1 - à remplir'!$N$31:$N$400,DI$3,'Étape 1 - à remplir'!$G$31:$G$400,"kg"))))))=0,NA(),IF(DI$2="Catégorie",IF(DI$3="Toutes",SUMIFS('Étape 1 - à remplir'!$F$31:$F$400,'Étape 1 - à remplir'!$E$31:$E$400,MASQ2!CZ259,'Étape 1 - à remplir'!$G$31:$G$400,"kg"),SUMIFS('Étape 1 - à remplir'!$F$31:$F$400,'Étape 1 - à remplir'!$E$31:$E$400,MASQ2!CZ259,'Étape 1 - à remplir'!$C$31:$C$400,DI$3)),IF(DI$2="Âge",IF(DI$3="Tous",SUMIFS('Étape 1 - à remplir'!$F$31:$F$400,'Étape 1 - à remplir'!$E$31:$E$400,MASQ2!CZ259,'Étape 1 - à remplir'!$G$31:$G$400,"kg"),SUMIFS('Étape 1 - à remplir'!$F$31:$F$400,'Étape 1 - à remplir'!$E$31:$E$400,MASQ2!CZ259,'Étape 1 - à remplir'!$P$31:$P$400,DI$3,'Étape 1 - à remplir'!$G$31:$G$400,"kg")),IF(DI$2="Atelier",IF(DI$3="Tous",SUMIFS('Étape 1 - à remplir'!$F$31:$F$400,'Étape 1 - à remplir'!$E$31:$E$400,MASQ2!CZ259,'Étape 1 - à remplir'!$G$31:$G$400,"kg"),SUMIFS('Étape 1 - à remplir'!$F$31:$F$400,'Étape 1 - à remplir'!$E$31:$E$400,MASQ2!CZ259,'Étape 1 - à remplir'!$O$31:$O$400,DI$3,'Étape 1 - à remplir'!$G$31:$G$400,"kg")),IF(DI$2="Espèce",IF(DI$3="Tous",SUMIFS('Étape 1 - à remplir'!$F$31:$F$400,'Étape 1 - à remplir'!$E$31:$E$400,MASQ2!CZ259,'Étape 1 - à remplir'!$G$31:$G$400,"kg"),SUMIFS('Étape 1 - à remplir'!$F$31:$F$400,'Étape 1 - à remplir'!$E$31:$E$400,MASQ2!CZ259,'Étape 1 - à remplir'!$N$31:$N$400,DI$3,'Étape 1 - à remplir'!$G$31:$G$400,"kg")))))))</f>
        <v>#N/A</v>
      </c>
      <c r="DB259" s="104">
        <f t="shared" si="141"/>
        <v>0</v>
      </c>
      <c r="DC259" s="204" t="str">
        <f t="shared" si="134"/>
        <v>Fluméquine</v>
      </c>
      <c r="DD259" s="204" t="str">
        <f t="shared" si="135"/>
        <v/>
      </c>
      <c r="DE259" s="204" t="str">
        <f t="shared" si="136"/>
        <v/>
      </c>
      <c r="DF259" s="204" t="str">
        <f t="shared" si="137"/>
        <v>Quinolones</v>
      </c>
      <c r="DG259" s="204" t="str">
        <f t="shared" si="138"/>
        <v/>
      </c>
      <c r="DH259" s="97" t="str">
        <f t="shared" si="139"/>
        <v/>
      </c>
      <c r="DI259" s="78"/>
      <c r="DJ259" s="78"/>
      <c r="DK259" s="77" t="str">
        <f ca="1"/>
        <v>FLUMIX FLUMEQUINE 160 SALMONIDES</v>
      </c>
      <c r="DL259" s="79" t="e">
        <f ca="1"/>
        <v>#N/A</v>
      </c>
      <c r="DM259" s="102"/>
      <c r="DN259" s="8"/>
      <c r="DO259" s="8"/>
      <c r="DP259" s="8"/>
      <c r="DQ259" s="8"/>
      <c r="DR259" s="8"/>
      <c r="DS259" s="8"/>
      <c r="DT259" s="8"/>
      <c r="DU259" s="8"/>
      <c r="DV259" s="8"/>
      <c r="DW259" s="8"/>
      <c r="DX259" s="8"/>
      <c r="DY259" s="8"/>
      <c r="DZ259" s="8"/>
      <c r="EA259" s="8"/>
      <c r="EB259" s="8"/>
      <c r="EC259" s="8"/>
      <c r="ED259" s="8"/>
      <c r="EE259" s="8"/>
      <c r="EF259" s="8"/>
      <c r="EG259" s="8"/>
      <c r="EH259" s="8"/>
      <c r="EI259" s="8"/>
      <c r="EJ259" s="97"/>
    </row>
    <row r="260" spans="1:140" x14ac:dyDescent="0.25">
      <c r="A260" s="56"/>
      <c r="B260" s="8"/>
      <c r="C260" s="8"/>
      <c r="D260" s="8"/>
      <c r="E260" s="8"/>
      <c r="F260" s="8"/>
      <c r="G260" s="8"/>
      <c r="H260" s="8"/>
      <c r="I260" s="102" t="str">
        <f>INDEX(Données_ATB!BE:BV,MATCH(MASQ2!J260,Données_ATB!BE:BE,0),18)</f>
        <v/>
      </c>
      <c r="J260" s="77" t="str">
        <f>Données_ATB!BE259</f>
        <v>FLUQUICK POUDRE A 50 %</v>
      </c>
      <c r="K260" s="204" t="e">
        <f>IF(IF(S$2="Catégorie",IF(S$3="Toutes",SUMIFS('Étape 1 - à remplir'!$F$31:$F$400,'Étape 1 - à remplir'!$E$31:$E$400,MASQ2!J260,'Étape 1 - à remplir'!$G$31:$G$400,"animaux"),SUMIFS('Étape 1 - à remplir'!$F$31:$F$400,'Étape 1 - à remplir'!$E$31:$E$400,MASQ2!J260,'Étape 1 - à remplir'!$C$31:$C$400,S$3)),IF(S$2="Âge",IF(S$3="Tous",SUMIFS('Étape 1 - à remplir'!$F$31:$F$400,'Étape 1 - à remplir'!$E$31:$E$400,MASQ2!J260,'Étape 1 - à remplir'!$G$31:$G$400,"animaux"),SUMIFS('Étape 1 - à remplir'!$F$31:$F$400,'Étape 1 - à remplir'!$E$31:$E$400,MASQ2!J260,'Étape 1 - à remplir'!$P$31:$P$400,S$3)),IF(S$2="Atelier",IF(S$3="Tous",SUMIFS('Étape 1 - à remplir'!$F$31:$F$400,'Étape 1 - à remplir'!$E$31:$E$400,MASQ2!J260,'Étape 1 - à remplir'!$G$31:$G$400,"animaux"),SUMIFS('Étape 1 - à remplir'!$F$31:$F$400,'Étape 1 - à remplir'!$E$31:$E$400,MASQ2!J260,'Étape 1 - à remplir'!$O$31:$O$400,S$3)),IF(S$2="Espèce",IF(S$3="Tous",SUMIFS('Étape 1 - à remplir'!$F$31:$F$400,'Étape 1 - à remplir'!$E$31:$E$400,MASQ2!J260,'Étape 1 - à remplir'!$G$31:$G$400,"animaux"),SUMIFS('Étape 1 - à remplir'!$F$31:$F$400,'Étape 1 - à remplir'!$E$31:$E$400,MASQ2!J260,'Étape 1 - à remplir'!$N$31:$N$400,S$3))))))=0,NA(),IF(S$2="Catégorie",IF(S$3="Toutes",SUMIFS('Étape 1 - à remplir'!$F$31:$F$400,'Étape 1 - à remplir'!$E$31:$E$400,MASQ2!J260,'Étape 1 - à remplir'!$G$31:$G$400,"animaux"),SUMIFS('Étape 1 - à remplir'!$F$31:$F$400,'Étape 1 - à remplir'!$E$31:$E$400,MASQ2!J260,'Étape 1 - à remplir'!$C$31:$C$400,S$3)),IF(S$2="Âge",IF(S$3="Tous",SUMIFS('Étape 1 - à remplir'!$F$31:$F$400,'Étape 1 - à remplir'!$E$31:$E$400,MASQ2!J260,'Étape 1 - à remplir'!$G$31:$G$400,"animaux"),SUMIFS('Étape 1 - à remplir'!$F$31:$F$400,'Étape 1 - à remplir'!$E$31:$E$400,MASQ2!J260,'Étape 1 - à remplir'!$P$31:$P$400,S$3)),IF(S$2="Atelier",IF(S$3="Tous",SUMIFS('Étape 1 - à remplir'!$F$31:$F$400,'Étape 1 - à remplir'!$E$31:$E$400,MASQ2!J260,'Étape 1 - à remplir'!$G$31:$G$400,"animaux"),SUMIFS('Étape 1 - à remplir'!$F$31:$F$400,'Étape 1 - à remplir'!$E$31:$E$400,MASQ2!J260,'Étape 1 - à remplir'!$O$31:$O$400,S$3)),IF(S$2="Espèce",IF(S$3="Tous",SUMIFS('Étape 1 - à remplir'!$F$31:$F$400,'Étape 1 - à remplir'!$E$31:$E$400,MASQ2!J260,'Étape 1 - à remplir'!$G$31:$G$400,"animaux"),SUMIFS('Étape 1 - à remplir'!$F$31:$F$400,'Étape 1 - à remplir'!$E$31:$E$400,MASQ2!J260,'Étape 1 - à remplir'!$N$31:$N$400,S$3)))))))</f>
        <v>#N/A</v>
      </c>
      <c r="L260" s="97">
        <f t="shared" si="142"/>
        <v>0</v>
      </c>
      <c r="M260" s="56" t="str">
        <f>Données_ATB!BN259</f>
        <v>Fluméquine</v>
      </c>
      <c r="N260" s="204" t="str">
        <f>Données_ATB!BO259</f>
        <v/>
      </c>
      <c r="O260" s="97" t="str">
        <f>Données_ATB!BP259</f>
        <v/>
      </c>
      <c r="P260" s="77" t="str">
        <f>Données_ATB!BR259</f>
        <v>Quinolones</v>
      </c>
      <c r="Q260" s="78" t="str">
        <f>Données_ATB!BS259</f>
        <v/>
      </c>
      <c r="R260" s="79" t="str">
        <f>Données_ATB!BT259</f>
        <v/>
      </c>
      <c r="S260" s="78"/>
      <c r="T260" s="78"/>
      <c r="U260" s="77" t="str">
        <f ca="1"/>
        <v>FLUQUICK POUDRE A 50 %</v>
      </c>
      <c r="V260" s="79" t="e">
        <f ca="1"/>
        <v>#N/A</v>
      </c>
      <c r="W260" s="102"/>
      <c r="X260" s="8"/>
      <c r="Y260" s="8"/>
      <c r="Z260" s="8"/>
      <c r="AA260" s="8"/>
      <c r="AB260" s="102"/>
      <c r="AC260" s="8"/>
      <c r="AD260" s="8"/>
      <c r="AE260" s="8"/>
      <c r="AF260" s="8"/>
      <c r="AG260" s="8"/>
      <c r="AH260" s="8"/>
      <c r="AI260" s="8"/>
      <c r="AJ260" s="8"/>
      <c r="AK260" s="8"/>
      <c r="AL260" s="8"/>
      <c r="AM260" s="8"/>
      <c r="AN260" s="8"/>
      <c r="AO260" s="8"/>
      <c r="AP260" s="8"/>
      <c r="AQ260" s="8"/>
      <c r="AR260" s="8"/>
      <c r="AS260" s="8"/>
      <c r="AT260" s="97"/>
      <c r="AV260" s="56"/>
      <c r="AW260" s="8"/>
      <c r="AX260" s="8"/>
      <c r="AY260" s="8"/>
      <c r="AZ260" s="8"/>
      <c r="BA260" s="8"/>
      <c r="BB260" s="8"/>
      <c r="BC260" s="8"/>
      <c r="BD260" s="102" t="str">
        <f t="shared" ref="BD260:BD323" si="143">I260</f>
        <v/>
      </c>
      <c r="BE260" s="56" t="str">
        <f t="shared" ref="BE260:BE323" si="144">J260</f>
        <v>FLUQUICK POUDRE A 50 %</v>
      </c>
      <c r="BF260" s="204" t="e">
        <f>IF(IF(BN$2="Catégorie",IF(BN$3="Toutes",SUMIFS('Étape 1 - à remplir'!$F$31:$F$400,'Étape 1 - à remplir'!$E$31:$E$400,MASQ2!BE260,'Étape 1 - à remplir'!$G$31:$G$400,"lots"),SUMIFS('Étape 1 - à remplir'!$F$31:$F$400,'Étape 1 - à remplir'!$E$31:$E$400,MASQ2!BE260,'Étape 1 - à remplir'!$C$31:$C$400,BN$3)),IF(BN$2="Âge",IF(BN$3="Tous",SUMIFS('Étape 1 - à remplir'!$F$31:$F$400,'Étape 1 - à remplir'!$E$31:$E$400,MASQ2!BE260,'Étape 1 - à remplir'!$G$31:$G$400,"lots"),SUMIFS('Étape 1 - à remplir'!$F$31:$F$400,'Étape 1 - à remplir'!$E$31:$E$400,MASQ2!BE260,'Étape 1 - à remplir'!$P$31:$P$400,BN$3,'Étape 1 - à remplir'!$G$31:$G$400,"lots")),IF(BN$2="Atelier",IF(BN$3="Tous",SUMIFS('Étape 1 - à remplir'!$F$31:$F$400,'Étape 1 - à remplir'!$E$31:$E$400,MASQ2!BE260,'Étape 1 - à remplir'!$G$31:$G$400,"lots"),SUMIFS('Étape 1 - à remplir'!$F$31:$F$400,'Étape 1 - à remplir'!$E$31:$E$400,MASQ2!BE260,'Étape 1 - à remplir'!$O$31:$O$400,BN$3,'Étape 1 - à remplir'!$G$31:$G$400,"lots")),IF(BN$2="Espèce",IF(BN$3="Tous",SUMIFS('Étape 1 - à remplir'!$F$31:$F$400,'Étape 1 - à remplir'!$E$31:$E$400,MASQ2!BE260,'Étape 1 - à remplir'!$G$31:$G$400,"lots"),SUMIFS('Étape 1 - à remplir'!$F$31:$F$400,'Étape 1 - à remplir'!$E$31:$E$400,MASQ2!BE260,'Étape 1 - à remplir'!$N$31:$N$400,BN$3,'Étape 1 - à remplir'!$G$31:$G$400,"lots"))))))=0,NA(),IF(BN$2="Catégorie",IF(BN$3="Toutes",SUMIFS('Étape 1 - à remplir'!$F$31:$F$400,'Étape 1 - à remplir'!$E$31:$E$400,MASQ2!BE260,'Étape 1 - à remplir'!$G$31:$G$400,"lots"),SUMIFS('Étape 1 - à remplir'!$F$31:$F$400,'Étape 1 - à remplir'!$E$31:$E$400,MASQ2!BE260,'Étape 1 - à remplir'!$C$31:$C$400,BN$3)),IF(BN$2="Âge",IF(BN$3="Tous",SUMIFS('Étape 1 - à remplir'!$F$31:$F$400,'Étape 1 - à remplir'!$E$31:$E$400,MASQ2!BE260,'Étape 1 - à remplir'!$G$31:$G$400,"lots"),SUMIFS('Étape 1 - à remplir'!$F$31:$F$400,'Étape 1 - à remplir'!$E$31:$E$400,MASQ2!BE260,'Étape 1 - à remplir'!$P$31:$P$400,BN$3,'Étape 1 - à remplir'!$G$31:$G$400,"lots")),IF(BN$2="Atelier",IF(BN$3="Tous",SUMIFS('Étape 1 - à remplir'!$F$31:$F$400,'Étape 1 - à remplir'!$E$31:$E$400,MASQ2!BE260,'Étape 1 - à remplir'!$G$31:$G$400,"lots"),SUMIFS('Étape 1 - à remplir'!$F$31:$F$400,'Étape 1 - à remplir'!$E$31:$E$400,MASQ2!BE260,'Étape 1 - à remplir'!$O$31:$O$400,BN$3,'Étape 1 - à remplir'!$G$31:$G$400,"lots")),IF(BN$2="Espèce",IF(BN$3="Tous",SUMIFS('Étape 1 - à remplir'!$F$31:$F$400,'Étape 1 - à remplir'!$E$31:$E$400,MASQ2!BE260,'Étape 1 - à remplir'!$G$31:$G$400,"lots"),SUMIFS('Étape 1 - à remplir'!$F$31:$F$400,'Étape 1 - à remplir'!$E$31:$E$400,MASQ2!BE260,'Étape 1 - à remplir'!$N$31:$N$400,BN$3,'Étape 1 - à remplir'!$G$31:$G$400,"lots")))))))</f>
        <v>#N/A</v>
      </c>
      <c r="BG260" s="204">
        <f t="shared" si="140"/>
        <v>0</v>
      </c>
      <c r="BH260" s="204" t="str">
        <f t="shared" ref="BH260:BH323" si="145">M260</f>
        <v>Fluméquine</v>
      </c>
      <c r="BI260" s="204" t="str">
        <f t="shared" ref="BI260:BI323" si="146">N260</f>
        <v/>
      </c>
      <c r="BJ260" s="204" t="str">
        <f t="shared" ref="BJ260:BJ323" si="147">O260</f>
        <v/>
      </c>
      <c r="BK260" s="204" t="str">
        <f t="shared" ref="BK260:BK323" si="148">P260</f>
        <v>Quinolones</v>
      </c>
      <c r="BL260" s="204" t="str">
        <f t="shared" ref="BL260:BL323" si="149">Q260</f>
        <v/>
      </c>
      <c r="BM260" s="97" t="str">
        <f t="shared" ref="BM260:BM323" si="150">R260</f>
        <v/>
      </c>
      <c r="BN260" s="78"/>
      <c r="BO260" s="78"/>
      <c r="BP260" s="77" t="str">
        <f ca="1"/>
        <v>FLUQUICK POUDRE A 50 %</v>
      </c>
      <c r="BQ260" s="79" t="e">
        <f ca="1"/>
        <v>#N/A</v>
      </c>
      <c r="BR260" s="102"/>
      <c r="BS260" s="8"/>
      <c r="BT260" s="8"/>
      <c r="BU260" s="8"/>
      <c r="BV260" s="8"/>
      <c r="BW260" s="8"/>
      <c r="BX260" s="8"/>
      <c r="BY260" s="8"/>
      <c r="BZ260" s="8"/>
      <c r="CA260" s="8"/>
      <c r="CB260" s="8"/>
      <c r="CC260" s="8"/>
      <c r="CD260" s="8"/>
      <c r="CE260" s="8"/>
      <c r="CF260" s="8"/>
      <c r="CG260" s="8"/>
      <c r="CH260" s="8"/>
      <c r="CI260" s="8"/>
      <c r="CJ260" s="8"/>
      <c r="CK260" s="8"/>
      <c r="CL260" s="8"/>
      <c r="CM260" s="8"/>
      <c r="CN260" s="8"/>
      <c r="CO260" s="97"/>
      <c r="CQ260" s="56"/>
      <c r="CR260" s="8"/>
      <c r="CS260" s="8"/>
      <c r="CT260" s="8"/>
      <c r="CU260" s="8"/>
      <c r="CV260" s="8"/>
      <c r="CW260" s="8"/>
      <c r="CX260" s="8"/>
      <c r="CY260" s="102" t="str">
        <f t="shared" ref="CY260:CY323" si="151">I260</f>
        <v/>
      </c>
      <c r="CZ260" s="56" t="str">
        <f t="shared" ref="CZ260:CZ323" si="152">J260</f>
        <v>FLUQUICK POUDRE A 50 %</v>
      </c>
      <c r="DA260" s="204" t="e">
        <f>IF(IF(DI$2="Catégorie",IF(DI$3="Toutes",SUMIFS('Étape 1 - à remplir'!$F$31:$F$400,'Étape 1 - à remplir'!$E$31:$E$400,MASQ2!CZ260,'Étape 1 - à remplir'!$G$31:$G$400,"kg"),SUMIFS('Étape 1 - à remplir'!$F$31:$F$400,'Étape 1 - à remplir'!$E$31:$E$400,MASQ2!CZ260,'Étape 1 - à remplir'!$C$31:$C$400,DI$3)),IF(DI$2="Âge",IF(DI$3="Tous",SUMIFS('Étape 1 - à remplir'!$F$31:$F$400,'Étape 1 - à remplir'!$E$31:$E$400,MASQ2!CZ260,'Étape 1 - à remplir'!$G$31:$G$400,"kg"),SUMIFS('Étape 1 - à remplir'!$F$31:$F$400,'Étape 1 - à remplir'!$E$31:$E$400,MASQ2!CZ260,'Étape 1 - à remplir'!$P$31:$P$400,DI$3,'Étape 1 - à remplir'!$G$31:$G$400,"kg")),IF(DI$2="Atelier",IF(DI$3="Tous",SUMIFS('Étape 1 - à remplir'!$F$31:$F$400,'Étape 1 - à remplir'!$E$31:$E$400,MASQ2!CZ260,'Étape 1 - à remplir'!$G$31:$G$400,"kg"),SUMIFS('Étape 1 - à remplir'!$F$31:$F$400,'Étape 1 - à remplir'!$E$31:$E$400,MASQ2!CZ260,'Étape 1 - à remplir'!$O$31:$O$400,DI$3,'Étape 1 - à remplir'!$G$31:$G$400,"kg")),IF(DI$2="Espèce",IF(DI$3="Tous",SUMIFS('Étape 1 - à remplir'!$F$31:$F$400,'Étape 1 - à remplir'!$E$31:$E$400,MASQ2!CZ260,'Étape 1 - à remplir'!$G$31:$G$400,"kg"),SUMIFS('Étape 1 - à remplir'!$F$31:$F$400,'Étape 1 - à remplir'!$E$31:$E$400,MASQ2!CZ260,'Étape 1 - à remplir'!$N$31:$N$400,DI$3,'Étape 1 - à remplir'!$G$31:$G$400,"kg"))))))=0,NA(),IF(DI$2="Catégorie",IF(DI$3="Toutes",SUMIFS('Étape 1 - à remplir'!$F$31:$F$400,'Étape 1 - à remplir'!$E$31:$E$400,MASQ2!CZ260,'Étape 1 - à remplir'!$G$31:$G$400,"kg"),SUMIFS('Étape 1 - à remplir'!$F$31:$F$400,'Étape 1 - à remplir'!$E$31:$E$400,MASQ2!CZ260,'Étape 1 - à remplir'!$C$31:$C$400,DI$3)),IF(DI$2="Âge",IF(DI$3="Tous",SUMIFS('Étape 1 - à remplir'!$F$31:$F$400,'Étape 1 - à remplir'!$E$31:$E$400,MASQ2!CZ260,'Étape 1 - à remplir'!$G$31:$G$400,"kg"),SUMIFS('Étape 1 - à remplir'!$F$31:$F$400,'Étape 1 - à remplir'!$E$31:$E$400,MASQ2!CZ260,'Étape 1 - à remplir'!$P$31:$P$400,DI$3,'Étape 1 - à remplir'!$G$31:$G$400,"kg")),IF(DI$2="Atelier",IF(DI$3="Tous",SUMIFS('Étape 1 - à remplir'!$F$31:$F$400,'Étape 1 - à remplir'!$E$31:$E$400,MASQ2!CZ260,'Étape 1 - à remplir'!$G$31:$G$400,"kg"),SUMIFS('Étape 1 - à remplir'!$F$31:$F$400,'Étape 1 - à remplir'!$E$31:$E$400,MASQ2!CZ260,'Étape 1 - à remplir'!$O$31:$O$400,DI$3,'Étape 1 - à remplir'!$G$31:$G$400,"kg")),IF(DI$2="Espèce",IF(DI$3="Tous",SUMIFS('Étape 1 - à remplir'!$F$31:$F$400,'Étape 1 - à remplir'!$E$31:$E$400,MASQ2!CZ260,'Étape 1 - à remplir'!$G$31:$G$400,"kg"),SUMIFS('Étape 1 - à remplir'!$F$31:$F$400,'Étape 1 - à remplir'!$E$31:$E$400,MASQ2!CZ260,'Étape 1 - à remplir'!$N$31:$N$400,DI$3,'Étape 1 - à remplir'!$G$31:$G$400,"kg")))))))</f>
        <v>#N/A</v>
      </c>
      <c r="DB260" s="104">
        <f t="shared" si="141"/>
        <v>0</v>
      </c>
      <c r="DC260" s="204" t="str">
        <f t="shared" ref="DC260:DC323" si="153">M260</f>
        <v>Fluméquine</v>
      </c>
      <c r="DD260" s="204" t="str">
        <f t="shared" ref="DD260:DD323" si="154">N260</f>
        <v/>
      </c>
      <c r="DE260" s="204" t="str">
        <f t="shared" ref="DE260:DE323" si="155">O260</f>
        <v/>
      </c>
      <c r="DF260" s="204" t="str">
        <f t="shared" ref="DF260:DF323" si="156">P260</f>
        <v>Quinolones</v>
      </c>
      <c r="DG260" s="204" t="str">
        <f t="shared" ref="DG260:DG323" si="157">Q260</f>
        <v/>
      </c>
      <c r="DH260" s="97" t="str">
        <f t="shared" ref="DH260:DH323" si="158">R260</f>
        <v/>
      </c>
      <c r="DI260" s="78"/>
      <c r="DJ260" s="78"/>
      <c r="DK260" s="77" t="str">
        <f ca="1"/>
        <v>FLUQUICK POUDRE A 50 %</v>
      </c>
      <c r="DL260" s="79" t="e">
        <f ca="1"/>
        <v>#N/A</v>
      </c>
      <c r="DM260" s="102"/>
      <c r="DN260" s="8"/>
      <c r="DO260" s="8"/>
      <c r="DP260" s="8"/>
      <c r="DQ260" s="8"/>
      <c r="DR260" s="8"/>
      <c r="DS260" s="8"/>
      <c r="DT260" s="8"/>
      <c r="DU260" s="8"/>
      <c r="DV260" s="8"/>
      <c r="DW260" s="8"/>
      <c r="DX260" s="8"/>
      <c r="DY260" s="8"/>
      <c r="DZ260" s="8"/>
      <c r="EA260" s="8"/>
      <c r="EB260" s="8"/>
      <c r="EC260" s="8"/>
      <c r="ED260" s="8"/>
      <c r="EE260" s="8"/>
      <c r="EF260" s="8"/>
      <c r="EG260" s="8"/>
      <c r="EH260" s="8"/>
      <c r="EI260" s="8"/>
      <c r="EJ260" s="97"/>
    </row>
    <row r="261" spans="1:140" x14ac:dyDescent="0.25">
      <c r="A261" s="56"/>
      <c r="B261" s="8"/>
      <c r="C261" s="8"/>
      <c r="D261" s="8"/>
      <c r="E261" s="8"/>
      <c r="F261" s="8"/>
      <c r="G261" s="8"/>
      <c r="H261" s="8"/>
      <c r="I261" s="102" t="str">
        <f>INDEX(Données_ATB!BE:BV,MATCH(MASQ2!J261,Données_ATB!BE:BE,0),18)</f>
        <v>x</v>
      </c>
      <c r="J261" s="77" t="str">
        <f>Données_ATB!BE260</f>
        <v>FORCYL 160 MG/ML SOLUTION INJECTABLE POUR BOVINS</v>
      </c>
      <c r="K261" s="204" t="e">
        <f>IF(IF(S$2="Catégorie",IF(S$3="Toutes",SUMIFS('Étape 1 - à remplir'!$F$31:$F$400,'Étape 1 - à remplir'!$E$31:$E$400,MASQ2!J261,'Étape 1 - à remplir'!$G$31:$G$400,"animaux"),SUMIFS('Étape 1 - à remplir'!$F$31:$F$400,'Étape 1 - à remplir'!$E$31:$E$400,MASQ2!J261,'Étape 1 - à remplir'!$C$31:$C$400,S$3)),IF(S$2="Âge",IF(S$3="Tous",SUMIFS('Étape 1 - à remplir'!$F$31:$F$400,'Étape 1 - à remplir'!$E$31:$E$400,MASQ2!J261,'Étape 1 - à remplir'!$G$31:$G$400,"animaux"),SUMIFS('Étape 1 - à remplir'!$F$31:$F$400,'Étape 1 - à remplir'!$E$31:$E$400,MASQ2!J261,'Étape 1 - à remplir'!$P$31:$P$400,S$3)),IF(S$2="Atelier",IF(S$3="Tous",SUMIFS('Étape 1 - à remplir'!$F$31:$F$400,'Étape 1 - à remplir'!$E$31:$E$400,MASQ2!J261,'Étape 1 - à remplir'!$G$31:$G$400,"animaux"),SUMIFS('Étape 1 - à remplir'!$F$31:$F$400,'Étape 1 - à remplir'!$E$31:$E$400,MASQ2!J261,'Étape 1 - à remplir'!$O$31:$O$400,S$3)),IF(S$2="Espèce",IF(S$3="Tous",SUMIFS('Étape 1 - à remplir'!$F$31:$F$400,'Étape 1 - à remplir'!$E$31:$E$400,MASQ2!J261,'Étape 1 - à remplir'!$G$31:$G$400,"animaux"),SUMIFS('Étape 1 - à remplir'!$F$31:$F$400,'Étape 1 - à remplir'!$E$31:$E$400,MASQ2!J261,'Étape 1 - à remplir'!$N$31:$N$400,S$3))))))=0,NA(),IF(S$2="Catégorie",IF(S$3="Toutes",SUMIFS('Étape 1 - à remplir'!$F$31:$F$400,'Étape 1 - à remplir'!$E$31:$E$400,MASQ2!J261,'Étape 1 - à remplir'!$G$31:$G$400,"animaux"),SUMIFS('Étape 1 - à remplir'!$F$31:$F$400,'Étape 1 - à remplir'!$E$31:$E$400,MASQ2!J261,'Étape 1 - à remplir'!$C$31:$C$400,S$3)),IF(S$2="Âge",IF(S$3="Tous",SUMIFS('Étape 1 - à remplir'!$F$31:$F$400,'Étape 1 - à remplir'!$E$31:$E$400,MASQ2!J261,'Étape 1 - à remplir'!$G$31:$G$400,"animaux"),SUMIFS('Étape 1 - à remplir'!$F$31:$F$400,'Étape 1 - à remplir'!$E$31:$E$400,MASQ2!J261,'Étape 1 - à remplir'!$P$31:$P$400,S$3)),IF(S$2="Atelier",IF(S$3="Tous",SUMIFS('Étape 1 - à remplir'!$F$31:$F$400,'Étape 1 - à remplir'!$E$31:$E$400,MASQ2!J261,'Étape 1 - à remplir'!$G$31:$G$400,"animaux"),SUMIFS('Étape 1 - à remplir'!$F$31:$F$400,'Étape 1 - à remplir'!$E$31:$E$400,MASQ2!J261,'Étape 1 - à remplir'!$O$31:$O$400,S$3)),IF(S$2="Espèce",IF(S$3="Tous",SUMIFS('Étape 1 - à remplir'!$F$31:$F$400,'Étape 1 - à remplir'!$E$31:$E$400,MASQ2!J261,'Étape 1 - à remplir'!$G$31:$G$400,"animaux"),SUMIFS('Étape 1 - à remplir'!$F$31:$F$400,'Étape 1 - à remplir'!$E$31:$E$400,MASQ2!J261,'Étape 1 - à remplir'!$N$31:$N$400,S$3)))))))</f>
        <v>#N/A</v>
      </c>
      <c r="L261" s="97">
        <f t="shared" si="142"/>
        <v>0</v>
      </c>
      <c r="M261" s="56" t="str">
        <f>Données_ATB!BN260</f>
        <v>Marbofloxacine</v>
      </c>
      <c r="N261" s="204" t="str">
        <f>Données_ATB!BO260</f>
        <v/>
      </c>
      <c r="O261" s="97" t="str">
        <f>Données_ATB!BP260</f>
        <v/>
      </c>
      <c r="P261" s="77" t="str">
        <f>Données_ATB!BR260</f>
        <v>Fluoroquinolones</v>
      </c>
      <c r="Q261" s="78" t="str">
        <f>Données_ATB!BS260</f>
        <v/>
      </c>
      <c r="R261" s="79" t="str">
        <f>Données_ATB!BT260</f>
        <v/>
      </c>
      <c r="S261" s="78"/>
      <c r="T261" s="78"/>
      <c r="U261" s="77" t="str">
        <f ca="1"/>
        <v>FORCYL 160 MG/ML SOLUTION INJECTABLE POUR BOVINS</v>
      </c>
      <c r="V261" s="79" t="e">
        <f ca="1"/>
        <v>#N/A</v>
      </c>
      <c r="W261" s="102"/>
      <c r="X261" s="8"/>
      <c r="Y261" s="8"/>
      <c r="Z261" s="8"/>
      <c r="AA261" s="8"/>
      <c r="AB261" s="102"/>
      <c r="AC261" s="8"/>
      <c r="AD261" s="8"/>
      <c r="AE261" s="8"/>
      <c r="AF261" s="8"/>
      <c r="AG261" s="8"/>
      <c r="AH261" s="8"/>
      <c r="AI261" s="8"/>
      <c r="AJ261" s="8"/>
      <c r="AK261" s="8"/>
      <c r="AL261" s="8"/>
      <c r="AM261" s="8"/>
      <c r="AN261" s="8"/>
      <c r="AO261" s="8"/>
      <c r="AP261" s="8"/>
      <c r="AQ261" s="8"/>
      <c r="AR261" s="8"/>
      <c r="AS261" s="8"/>
      <c r="AT261" s="97"/>
      <c r="AV261" s="56"/>
      <c r="AW261" s="8"/>
      <c r="AX261" s="8"/>
      <c r="AY261" s="8"/>
      <c r="AZ261" s="8"/>
      <c r="BA261" s="8"/>
      <c r="BB261" s="8"/>
      <c r="BC261" s="8"/>
      <c r="BD261" s="102" t="str">
        <f t="shared" si="143"/>
        <v>x</v>
      </c>
      <c r="BE261" s="56" t="str">
        <f t="shared" si="144"/>
        <v>FORCYL 160 MG/ML SOLUTION INJECTABLE POUR BOVINS</v>
      </c>
      <c r="BF261" s="204" t="e">
        <f>IF(IF(BN$2="Catégorie",IF(BN$3="Toutes",SUMIFS('Étape 1 - à remplir'!$F$31:$F$400,'Étape 1 - à remplir'!$E$31:$E$400,MASQ2!BE261,'Étape 1 - à remplir'!$G$31:$G$400,"lots"),SUMIFS('Étape 1 - à remplir'!$F$31:$F$400,'Étape 1 - à remplir'!$E$31:$E$400,MASQ2!BE261,'Étape 1 - à remplir'!$C$31:$C$400,BN$3)),IF(BN$2="Âge",IF(BN$3="Tous",SUMIFS('Étape 1 - à remplir'!$F$31:$F$400,'Étape 1 - à remplir'!$E$31:$E$400,MASQ2!BE261,'Étape 1 - à remplir'!$G$31:$G$400,"lots"),SUMIFS('Étape 1 - à remplir'!$F$31:$F$400,'Étape 1 - à remplir'!$E$31:$E$400,MASQ2!BE261,'Étape 1 - à remplir'!$P$31:$P$400,BN$3,'Étape 1 - à remplir'!$G$31:$G$400,"lots")),IF(BN$2="Atelier",IF(BN$3="Tous",SUMIFS('Étape 1 - à remplir'!$F$31:$F$400,'Étape 1 - à remplir'!$E$31:$E$400,MASQ2!BE261,'Étape 1 - à remplir'!$G$31:$G$400,"lots"),SUMIFS('Étape 1 - à remplir'!$F$31:$F$400,'Étape 1 - à remplir'!$E$31:$E$400,MASQ2!BE261,'Étape 1 - à remplir'!$O$31:$O$400,BN$3,'Étape 1 - à remplir'!$G$31:$G$400,"lots")),IF(BN$2="Espèce",IF(BN$3="Tous",SUMIFS('Étape 1 - à remplir'!$F$31:$F$400,'Étape 1 - à remplir'!$E$31:$E$400,MASQ2!BE261,'Étape 1 - à remplir'!$G$31:$G$400,"lots"),SUMIFS('Étape 1 - à remplir'!$F$31:$F$400,'Étape 1 - à remplir'!$E$31:$E$400,MASQ2!BE261,'Étape 1 - à remplir'!$N$31:$N$400,BN$3,'Étape 1 - à remplir'!$G$31:$G$400,"lots"))))))=0,NA(),IF(BN$2="Catégorie",IF(BN$3="Toutes",SUMIFS('Étape 1 - à remplir'!$F$31:$F$400,'Étape 1 - à remplir'!$E$31:$E$400,MASQ2!BE261,'Étape 1 - à remplir'!$G$31:$G$400,"lots"),SUMIFS('Étape 1 - à remplir'!$F$31:$F$400,'Étape 1 - à remplir'!$E$31:$E$400,MASQ2!BE261,'Étape 1 - à remplir'!$C$31:$C$400,BN$3)),IF(BN$2="Âge",IF(BN$3="Tous",SUMIFS('Étape 1 - à remplir'!$F$31:$F$400,'Étape 1 - à remplir'!$E$31:$E$400,MASQ2!BE261,'Étape 1 - à remplir'!$G$31:$G$400,"lots"),SUMIFS('Étape 1 - à remplir'!$F$31:$F$400,'Étape 1 - à remplir'!$E$31:$E$400,MASQ2!BE261,'Étape 1 - à remplir'!$P$31:$P$400,BN$3,'Étape 1 - à remplir'!$G$31:$G$400,"lots")),IF(BN$2="Atelier",IF(BN$3="Tous",SUMIFS('Étape 1 - à remplir'!$F$31:$F$400,'Étape 1 - à remplir'!$E$31:$E$400,MASQ2!BE261,'Étape 1 - à remplir'!$G$31:$G$400,"lots"),SUMIFS('Étape 1 - à remplir'!$F$31:$F$400,'Étape 1 - à remplir'!$E$31:$E$400,MASQ2!BE261,'Étape 1 - à remplir'!$O$31:$O$400,BN$3,'Étape 1 - à remplir'!$G$31:$G$400,"lots")),IF(BN$2="Espèce",IF(BN$3="Tous",SUMIFS('Étape 1 - à remplir'!$F$31:$F$400,'Étape 1 - à remplir'!$E$31:$E$400,MASQ2!BE261,'Étape 1 - à remplir'!$G$31:$G$400,"lots"),SUMIFS('Étape 1 - à remplir'!$F$31:$F$400,'Étape 1 - à remplir'!$E$31:$E$400,MASQ2!BE261,'Étape 1 - à remplir'!$N$31:$N$400,BN$3,'Étape 1 - à remplir'!$G$31:$G$400,"lots")))))))</f>
        <v>#N/A</v>
      </c>
      <c r="BG261" s="204">
        <f t="shared" ref="BG261:BG324" si="159">IFERROR(BF261,0)</f>
        <v>0</v>
      </c>
      <c r="BH261" s="204" t="str">
        <f t="shared" si="145"/>
        <v>Marbofloxacine</v>
      </c>
      <c r="BI261" s="204" t="str">
        <f t="shared" si="146"/>
        <v/>
      </c>
      <c r="BJ261" s="204" t="str">
        <f t="shared" si="147"/>
        <v/>
      </c>
      <c r="BK261" s="204" t="str">
        <f t="shared" si="148"/>
        <v>Fluoroquinolones</v>
      </c>
      <c r="BL261" s="204" t="str">
        <f t="shared" si="149"/>
        <v/>
      </c>
      <c r="BM261" s="97" t="str">
        <f t="shared" si="150"/>
        <v/>
      </c>
      <c r="BN261" s="78"/>
      <c r="BO261" s="78"/>
      <c r="BP261" s="77" t="str">
        <f ca="1"/>
        <v>FORCYL 160 MG/ML SOLUTION INJECTABLE POUR BOVINS</v>
      </c>
      <c r="BQ261" s="79" t="e">
        <f ca="1"/>
        <v>#N/A</v>
      </c>
      <c r="BR261" s="102"/>
      <c r="BS261" s="8"/>
      <c r="BT261" s="8"/>
      <c r="BU261" s="8"/>
      <c r="BV261" s="8"/>
      <c r="BW261" s="8"/>
      <c r="BX261" s="8"/>
      <c r="BY261" s="8"/>
      <c r="BZ261" s="8"/>
      <c r="CA261" s="8"/>
      <c r="CB261" s="8"/>
      <c r="CC261" s="8"/>
      <c r="CD261" s="8"/>
      <c r="CE261" s="8"/>
      <c r="CF261" s="8"/>
      <c r="CG261" s="8"/>
      <c r="CH261" s="8"/>
      <c r="CI261" s="8"/>
      <c r="CJ261" s="8"/>
      <c r="CK261" s="8"/>
      <c r="CL261" s="8"/>
      <c r="CM261" s="8"/>
      <c r="CN261" s="8"/>
      <c r="CO261" s="97"/>
      <c r="CQ261" s="56"/>
      <c r="CR261" s="8"/>
      <c r="CS261" s="8"/>
      <c r="CT261" s="8"/>
      <c r="CU261" s="8"/>
      <c r="CV261" s="8"/>
      <c r="CW261" s="8"/>
      <c r="CX261" s="8"/>
      <c r="CY261" s="102" t="str">
        <f t="shared" si="151"/>
        <v>x</v>
      </c>
      <c r="CZ261" s="56" t="str">
        <f t="shared" si="152"/>
        <v>FORCYL 160 MG/ML SOLUTION INJECTABLE POUR BOVINS</v>
      </c>
      <c r="DA261" s="204" t="e">
        <f>IF(IF(DI$2="Catégorie",IF(DI$3="Toutes",SUMIFS('Étape 1 - à remplir'!$F$31:$F$400,'Étape 1 - à remplir'!$E$31:$E$400,MASQ2!CZ261,'Étape 1 - à remplir'!$G$31:$G$400,"kg"),SUMIFS('Étape 1 - à remplir'!$F$31:$F$400,'Étape 1 - à remplir'!$E$31:$E$400,MASQ2!CZ261,'Étape 1 - à remplir'!$C$31:$C$400,DI$3)),IF(DI$2="Âge",IF(DI$3="Tous",SUMIFS('Étape 1 - à remplir'!$F$31:$F$400,'Étape 1 - à remplir'!$E$31:$E$400,MASQ2!CZ261,'Étape 1 - à remplir'!$G$31:$G$400,"kg"),SUMIFS('Étape 1 - à remplir'!$F$31:$F$400,'Étape 1 - à remplir'!$E$31:$E$400,MASQ2!CZ261,'Étape 1 - à remplir'!$P$31:$P$400,DI$3,'Étape 1 - à remplir'!$G$31:$G$400,"kg")),IF(DI$2="Atelier",IF(DI$3="Tous",SUMIFS('Étape 1 - à remplir'!$F$31:$F$400,'Étape 1 - à remplir'!$E$31:$E$400,MASQ2!CZ261,'Étape 1 - à remplir'!$G$31:$G$400,"kg"),SUMIFS('Étape 1 - à remplir'!$F$31:$F$400,'Étape 1 - à remplir'!$E$31:$E$400,MASQ2!CZ261,'Étape 1 - à remplir'!$O$31:$O$400,DI$3,'Étape 1 - à remplir'!$G$31:$G$400,"kg")),IF(DI$2="Espèce",IF(DI$3="Tous",SUMIFS('Étape 1 - à remplir'!$F$31:$F$400,'Étape 1 - à remplir'!$E$31:$E$400,MASQ2!CZ261,'Étape 1 - à remplir'!$G$31:$G$400,"kg"),SUMIFS('Étape 1 - à remplir'!$F$31:$F$400,'Étape 1 - à remplir'!$E$31:$E$400,MASQ2!CZ261,'Étape 1 - à remplir'!$N$31:$N$400,DI$3,'Étape 1 - à remplir'!$G$31:$G$400,"kg"))))))=0,NA(),IF(DI$2="Catégorie",IF(DI$3="Toutes",SUMIFS('Étape 1 - à remplir'!$F$31:$F$400,'Étape 1 - à remplir'!$E$31:$E$400,MASQ2!CZ261,'Étape 1 - à remplir'!$G$31:$G$400,"kg"),SUMIFS('Étape 1 - à remplir'!$F$31:$F$400,'Étape 1 - à remplir'!$E$31:$E$400,MASQ2!CZ261,'Étape 1 - à remplir'!$C$31:$C$400,DI$3)),IF(DI$2="Âge",IF(DI$3="Tous",SUMIFS('Étape 1 - à remplir'!$F$31:$F$400,'Étape 1 - à remplir'!$E$31:$E$400,MASQ2!CZ261,'Étape 1 - à remplir'!$G$31:$G$400,"kg"),SUMIFS('Étape 1 - à remplir'!$F$31:$F$400,'Étape 1 - à remplir'!$E$31:$E$400,MASQ2!CZ261,'Étape 1 - à remplir'!$P$31:$P$400,DI$3,'Étape 1 - à remplir'!$G$31:$G$400,"kg")),IF(DI$2="Atelier",IF(DI$3="Tous",SUMIFS('Étape 1 - à remplir'!$F$31:$F$400,'Étape 1 - à remplir'!$E$31:$E$400,MASQ2!CZ261,'Étape 1 - à remplir'!$G$31:$G$400,"kg"),SUMIFS('Étape 1 - à remplir'!$F$31:$F$400,'Étape 1 - à remplir'!$E$31:$E$400,MASQ2!CZ261,'Étape 1 - à remplir'!$O$31:$O$400,DI$3,'Étape 1 - à remplir'!$G$31:$G$400,"kg")),IF(DI$2="Espèce",IF(DI$3="Tous",SUMIFS('Étape 1 - à remplir'!$F$31:$F$400,'Étape 1 - à remplir'!$E$31:$E$400,MASQ2!CZ261,'Étape 1 - à remplir'!$G$31:$G$400,"kg"),SUMIFS('Étape 1 - à remplir'!$F$31:$F$400,'Étape 1 - à remplir'!$E$31:$E$400,MASQ2!CZ261,'Étape 1 - à remplir'!$N$31:$N$400,DI$3,'Étape 1 - à remplir'!$G$31:$G$400,"kg")))))))</f>
        <v>#N/A</v>
      </c>
      <c r="DB261" s="104">
        <f t="shared" ref="DB261:DB324" si="160">IFERROR(DA261,0)</f>
        <v>0</v>
      </c>
      <c r="DC261" s="204" t="str">
        <f t="shared" si="153"/>
        <v>Marbofloxacine</v>
      </c>
      <c r="DD261" s="204" t="str">
        <f t="shared" si="154"/>
        <v/>
      </c>
      <c r="DE261" s="204" t="str">
        <f t="shared" si="155"/>
        <v/>
      </c>
      <c r="DF261" s="204" t="str">
        <f t="shared" si="156"/>
        <v>Fluoroquinolones</v>
      </c>
      <c r="DG261" s="204" t="str">
        <f t="shared" si="157"/>
        <v/>
      </c>
      <c r="DH261" s="97" t="str">
        <f t="shared" si="158"/>
        <v/>
      </c>
      <c r="DI261" s="78"/>
      <c r="DJ261" s="78"/>
      <c r="DK261" s="77" t="str">
        <f ca="1"/>
        <v>FORCYL 160 MG/ML SOLUTION INJECTABLE POUR BOVINS</v>
      </c>
      <c r="DL261" s="79" t="e">
        <f ca="1"/>
        <v>#N/A</v>
      </c>
      <c r="DM261" s="102"/>
      <c r="DN261" s="8"/>
      <c r="DO261" s="8"/>
      <c r="DP261" s="8"/>
      <c r="DQ261" s="8"/>
      <c r="DR261" s="8"/>
      <c r="DS261" s="8"/>
      <c r="DT261" s="8"/>
      <c r="DU261" s="8"/>
      <c r="DV261" s="8"/>
      <c r="DW261" s="8"/>
      <c r="DX261" s="8"/>
      <c r="DY261" s="8"/>
      <c r="DZ261" s="8"/>
      <c r="EA261" s="8"/>
      <c r="EB261" s="8"/>
      <c r="EC261" s="8"/>
      <c r="ED261" s="8"/>
      <c r="EE261" s="8"/>
      <c r="EF261" s="8"/>
      <c r="EG261" s="8"/>
      <c r="EH261" s="8"/>
      <c r="EI261" s="8"/>
      <c r="EJ261" s="97"/>
    </row>
    <row r="262" spans="1:140" x14ac:dyDescent="0.25">
      <c r="A262" s="56"/>
      <c r="B262" s="8"/>
      <c r="C262" s="8"/>
      <c r="D262" s="8"/>
      <c r="E262" s="8"/>
      <c r="F262" s="8"/>
      <c r="G262" s="8"/>
      <c r="H262" s="8"/>
      <c r="I262" s="102" t="str">
        <f>INDEX(Données_ATB!BE:BV,MATCH(MASQ2!J262,Données_ATB!BE:BE,0),18)</f>
        <v>x</v>
      </c>
      <c r="J262" s="77" t="str">
        <f>Données_ATB!BE261</f>
        <v>FORCYL SWINE 160 MG/ML SOLUTION INJECTABLE POUR PORCINS</v>
      </c>
      <c r="K262" s="204" t="e">
        <f>IF(IF(S$2="Catégorie",IF(S$3="Toutes",SUMIFS('Étape 1 - à remplir'!$F$31:$F$400,'Étape 1 - à remplir'!$E$31:$E$400,MASQ2!J262,'Étape 1 - à remplir'!$G$31:$G$400,"animaux"),SUMIFS('Étape 1 - à remplir'!$F$31:$F$400,'Étape 1 - à remplir'!$E$31:$E$400,MASQ2!J262,'Étape 1 - à remplir'!$C$31:$C$400,S$3)),IF(S$2="Âge",IF(S$3="Tous",SUMIFS('Étape 1 - à remplir'!$F$31:$F$400,'Étape 1 - à remplir'!$E$31:$E$400,MASQ2!J262,'Étape 1 - à remplir'!$G$31:$G$400,"animaux"),SUMIFS('Étape 1 - à remplir'!$F$31:$F$400,'Étape 1 - à remplir'!$E$31:$E$400,MASQ2!J262,'Étape 1 - à remplir'!$P$31:$P$400,S$3)),IF(S$2="Atelier",IF(S$3="Tous",SUMIFS('Étape 1 - à remplir'!$F$31:$F$400,'Étape 1 - à remplir'!$E$31:$E$400,MASQ2!J262,'Étape 1 - à remplir'!$G$31:$G$400,"animaux"),SUMIFS('Étape 1 - à remplir'!$F$31:$F$400,'Étape 1 - à remplir'!$E$31:$E$400,MASQ2!J262,'Étape 1 - à remplir'!$O$31:$O$400,S$3)),IF(S$2="Espèce",IF(S$3="Tous",SUMIFS('Étape 1 - à remplir'!$F$31:$F$400,'Étape 1 - à remplir'!$E$31:$E$400,MASQ2!J262,'Étape 1 - à remplir'!$G$31:$G$400,"animaux"),SUMIFS('Étape 1 - à remplir'!$F$31:$F$400,'Étape 1 - à remplir'!$E$31:$E$400,MASQ2!J262,'Étape 1 - à remplir'!$N$31:$N$400,S$3))))))=0,NA(),IF(S$2="Catégorie",IF(S$3="Toutes",SUMIFS('Étape 1 - à remplir'!$F$31:$F$400,'Étape 1 - à remplir'!$E$31:$E$400,MASQ2!J262,'Étape 1 - à remplir'!$G$31:$G$400,"animaux"),SUMIFS('Étape 1 - à remplir'!$F$31:$F$400,'Étape 1 - à remplir'!$E$31:$E$400,MASQ2!J262,'Étape 1 - à remplir'!$C$31:$C$400,S$3)),IF(S$2="Âge",IF(S$3="Tous",SUMIFS('Étape 1 - à remplir'!$F$31:$F$400,'Étape 1 - à remplir'!$E$31:$E$400,MASQ2!J262,'Étape 1 - à remplir'!$G$31:$G$400,"animaux"),SUMIFS('Étape 1 - à remplir'!$F$31:$F$400,'Étape 1 - à remplir'!$E$31:$E$400,MASQ2!J262,'Étape 1 - à remplir'!$P$31:$P$400,S$3)),IF(S$2="Atelier",IF(S$3="Tous",SUMIFS('Étape 1 - à remplir'!$F$31:$F$400,'Étape 1 - à remplir'!$E$31:$E$400,MASQ2!J262,'Étape 1 - à remplir'!$G$31:$G$400,"animaux"),SUMIFS('Étape 1 - à remplir'!$F$31:$F$400,'Étape 1 - à remplir'!$E$31:$E$400,MASQ2!J262,'Étape 1 - à remplir'!$O$31:$O$400,S$3)),IF(S$2="Espèce",IF(S$3="Tous",SUMIFS('Étape 1 - à remplir'!$F$31:$F$400,'Étape 1 - à remplir'!$E$31:$E$400,MASQ2!J262,'Étape 1 - à remplir'!$G$31:$G$400,"animaux"),SUMIFS('Étape 1 - à remplir'!$F$31:$F$400,'Étape 1 - à remplir'!$E$31:$E$400,MASQ2!J262,'Étape 1 - à remplir'!$N$31:$N$400,S$3)))))))</f>
        <v>#N/A</v>
      </c>
      <c r="L262" s="97">
        <f t="shared" ref="L262:L325" si="161">IFERROR(K262,0)</f>
        <v>0</v>
      </c>
      <c r="M262" s="56" t="str">
        <f>Données_ATB!BN261</f>
        <v>Marbofloxacine</v>
      </c>
      <c r="N262" s="204" t="str">
        <f>Données_ATB!BO261</f>
        <v/>
      </c>
      <c r="O262" s="97" t="str">
        <f>Données_ATB!BP261</f>
        <v/>
      </c>
      <c r="P262" s="77" t="str">
        <f>Données_ATB!BR261</f>
        <v>Fluoroquinolones</v>
      </c>
      <c r="Q262" s="78" t="str">
        <f>Données_ATB!BS261</f>
        <v/>
      </c>
      <c r="R262" s="79" t="str">
        <f>Données_ATB!BT261</f>
        <v/>
      </c>
      <c r="S262" s="78"/>
      <c r="T262" s="78"/>
      <c r="U262" s="77" t="str">
        <f ca="1"/>
        <v>FORCYL SWINE 160 MG/ML SOLUTION INJECTABLE POUR PORCINS</v>
      </c>
      <c r="V262" s="79" t="e">
        <f ca="1"/>
        <v>#N/A</v>
      </c>
      <c r="W262" s="102"/>
      <c r="X262" s="8"/>
      <c r="Y262" s="8"/>
      <c r="Z262" s="8"/>
      <c r="AA262" s="8"/>
      <c r="AB262" s="102"/>
      <c r="AC262" s="8"/>
      <c r="AD262" s="8"/>
      <c r="AE262" s="8"/>
      <c r="AF262" s="8"/>
      <c r="AG262" s="8"/>
      <c r="AH262" s="8"/>
      <c r="AI262" s="8"/>
      <c r="AJ262" s="8"/>
      <c r="AK262" s="8"/>
      <c r="AL262" s="8"/>
      <c r="AM262" s="8"/>
      <c r="AN262" s="8"/>
      <c r="AO262" s="8"/>
      <c r="AP262" s="8"/>
      <c r="AQ262" s="8"/>
      <c r="AR262" s="8"/>
      <c r="AS262" s="8"/>
      <c r="AT262" s="97"/>
      <c r="AV262" s="56"/>
      <c r="AW262" s="8"/>
      <c r="AX262" s="8"/>
      <c r="AY262" s="8"/>
      <c r="AZ262" s="8"/>
      <c r="BA262" s="8"/>
      <c r="BB262" s="8"/>
      <c r="BC262" s="8"/>
      <c r="BD262" s="102" t="str">
        <f t="shared" si="143"/>
        <v>x</v>
      </c>
      <c r="BE262" s="56" t="str">
        <f t="shared" si="144"/>
        <v>FORCYL SWINE 160 MG/ML SOLUTION INJECTABLE POUR PORCINS</v>
      </c>
      <c r="BF262" s="204" t="e">
        <f>IF(IF(BN$2="Catégorie",IF(BN$3="Toutes",SUMIFS('Étape 1 - à remplir'!$F$31:$F$400,'Étape 1 - à remplir'!$E$31:$E$400,MASQ2!BE262,'Étape 1 - à remplir'!$G$31:$G$400,"lots"),SUMIFS('Étape 1 - à remplir'!$F$31:$F$400,'Étape 1 - à remplir'!$E$31:$E$400,MASQ2!BE262,'Étape 1 - à remplir'!$C$31:$C$400,BN$3)),IF(BN$2="Âge",IF(BN$3="Tous",SUMIFS('Étape 1 - à remplir'!$F$31:$F$400,'Étape 1 - à remplir'!$E$31:$E$400,MASQ2!BE262,'Étape 1 - à remplir'!$G$31:$G$400,"lots"),SUMIFS('Étape 1 - à remplir'!$F$31:$F$400,'Étape 1 - à remplir'!$E$31:$E$400,MASQ2!BE262,'Étape 1 - à remplir'!$P$31:$P$400,BN$3,'Étape 1 - à remplir'!$G$31:$G$400,"lots")),IF(BN$2="Atelier",IF(BN$3="Tous",SUMIFS('Étape 1 - à remplir'!$F$31:$F$400,'Étape 1 - à remplir'!$E$31:$E$400,MASQ2!BE262,'Étape 1 - à remplir'!$G$31:$G$400,"lots"),SUMIFS('Étape 1 - à remplir'!$F$31:$F$400,'Étape 1 - à remplir'!$E$31:$E$400,MASQ2!BE262,'Étape 1 - à remplir'!$O$31:$O$400,BN$3,'Étape 1 - à remplir'!$G$31:$G$400,"lots")),IF(BN$2="Espèce",IF(BN$3="Tous",SUMIFS('Étape 1 - à remplir'!$F$31:$F$400,'Étape 1 - à remplir'!$E$31:$E$400,MASQ2!BE262,'Étape 1 - à remplir'!$G$31:$G$400,"lots"),SUMIFS('Étape 1 - à remplir'!$F$31:$F$400,'Étape 1 - à remplir'!$E$31:$E$400,MASQ2!BE262,'Étape 1 - à remplir'!$N$31:$N$400,BN$3,'Étape 1 - à remplir'!$G$31:$G$400,"lots"))))))=0,NA(),IF(BN$2="Catégorie",IF(BN$3="Toutes",SUMIFS('Étape 1 - à remplir'!$F$31:$F$400,'Étape 1 - à remplir'!$E$31:$E$400,MASQ2!BE262,'Étape 1 - à remplir'!$G$31:$G$400,"lots"),SUMIFS('Étape 1 - à remplir'!$F$31:$F$400,'Étape 1 - à remplir'!$E$31:$E$400,MASQ2!BE262,'Étape 1 - à remplir'!$C$31:$C$400,BN$3)),IF(BN$2="Âge",IF(BN$3="Tous",SUMIFS('Étape 1 - à remplir'!$F$31:$F$400,'Étape 1 - à remplir'!$E$31:$E$400,MASQ2!BE262,'Étape 1 - à remplir'!$G$31:$G$400,"lots"),SUMIFS('Étape 1 - à remplir'!$F$31:$F$400,'Étape 1 - à remplir'!$E$31:$E$400,MASQ2!BE262,'Étape 1 - à remplir'!$P$31:$P$400,BN$3,'Étape 1 - à remplir'!$G$31:$G$400,"lots")),IF(BN$2="Atelier",IF(BN$3="Tous",SUMIFS('Étape 1 - à remplir'!$F$31:$F$400,'Étape 1 - à remplir'!$E$31:$E$400,MASQ2!BE262,'Étape 1 - à remplir'!$G$31:$G$400,"lots"),SUMIFS('Étape 1 - à remplir'!$F$31:$F$400,'Étape 1 - à remplir'!$E$31:$E$400,MASQ2!BE262,'Étape 1 - à remplir'!$O$31:$O$400,BN$3,'Étape 1 - à remplir'!$G$31:$G$400,"lots")),IF(BN$2="Espèce",IF(BN$3="Tous",SUMIFS('Étape 1 - à remplir'!$F$31:$F$400,'Étape 1 - à remplir'!$E$31:$E$400,MASQ2!BE262,'Étape 1 - à remplir'!$G$31:$G$400,"lots"),SUMIFS('Étape 1 - à remplir'!$F$31:$F$400,'Étape 1 - à remplir'!$E$31:$E$400,MASQ2!BE262,'Étape 1 - à remplir'!$N$31:$N$400,BN$3,'Étape 1 - à remplir'!$G$31:$G$400,"lots")))))))</f>
        <v>#N/A</v>
      </c>
      <c r="BG262" s="204">
        <f t="shared" si="159"/>
        <v>0</v>
      </c>
      <c r="BH262" s="204" t="str">
        <f t="shared" si="145"/>
        <v>Marbofloxacine</v>
      </c>
      <c r="BI262" s="204" t="str">
        <f t="shared" si="146"/>
        <v/>
      </c>
      <c r="BJ262" s="204" t="str">
        <f t="shared" si="147"/>
        <v/>
      </c>
      <c r="BK262" s="204" t="str">
        <f t="shared" si="148"/>
        <v>Fluoroquinolones</v>
      </c>
      <c r="BL262" s="204" t="str">
        <f t="shared" si="149"/>
        <v/>
      </c>
      <c r="BM262" s="97" t="str">
        <f t="shared" si="150"/>
        <v/>
      </c>
      <c r="BN262" s="78"/>
      <c r="BO262" s="78"/>
      <c r="BP262" s="77" t="str">
        <f ca="1"/>
        <v>FORCYL SWINE 160 MG/ML SOLUTION INJECTABLE POUR PORCINS</v>
      </c>
      <c r="BQ262" s="79" t="e">
        <f ca="1"/>
        <v>#N/A</v>
      </c>
      <c r="BR262" s="102"/>
      <c r="BS262" s="8"/>
      <c r="BT262" s="8"/>
      <c r="BU262" s="8"/>
      <c r="BV262" s="8"/>
      <c r="BW262" s="8"/>
      <c r="BX262" s="8"/>
      <c r="BY262" s="8"/>
      <c r="BZ262" s="8"/>
      <c r="CA262" s="8"/>
      <c r="CB262" s="8"/>
      <c r="CC262" s="8"/>
      <c r="CD262" s="8"/>
      <c r="CE262" s="8"/>
      <c r="CF262" s="8"/>
      <c r="CG262" s="8"/>
      <c r="CH262" s="8"/>
      <c r="CI262" s="8"/>
      <c r="CJ262" s="8"/>
      <c r="CK262" s="8"/>
      <c r="CL262" s="8"/>
      <c r="CM262" s="8"/>
      <c r="CN262" s="8"/>
      <c r="CO262" s="97"/>
      <c r="CQ262" s="56"/>
      <c r="CR262" s="8"/>
      <c r="CS262" s="8"/>
      <c r="CT262" s="8"/>
      <c r="CU262" s="8"/>
      <c r="CV262" s="8"/>
      <c r="CW262" s="8"/>
      <c r="CX262" s="8"/>
      <c r="CY262" s="102" t="str">
        <f t="shared" si="151"/>
        <v>x</v>
      </c>
      <c r="CZ262" s="56" t="str">
        <f t="shared" si="152"/>
        <v>FORCYL SWINE 160 MG/ML SOLUTION INJECTABLE POUR PORCINS</v>
      </c>
      <c r="DA262" s="204" t="e">
        <f>IF(IF(DI$2="Catégorie",IF(DI$3="Toutes",SUMIFS('Étape 1 - à remplir'!$F$31:$F$400,'Étape 1 - à remplir'!$E$31:$E$400,MASQ2!CZ262,'Étape 1 - à remplir'!$G$31:$G$400,"kg"),SUMIFS('Étape 1 - à remplir'!$F$31:$F$400,'Étape 1 - à remplir'!$E$31:$E$400,MASQ2!CZ262,'Étape 1 - à remplir'!$C$31:$C$400,DI$3)),IF(DI$2="Âge",IF(DI$3="Tous",SUMIFS('Étape 1 - à remplir'!$F$31:$F$400,'Étape 1 - à remplir'!$E$31:$E$400,MASQ2!CZ262,'Étape 1 - à remplir'!$G$31:$G$400,"kg"),SUMIFS('Étape 1 - à remplir'!$F$31:$F$400,'Étape 1 - à remplir'!$E$31:$E$400,MASQ2!CZ262,'Étape 1 - à remplir'!$P$31:$P$400,DI$3,'Étape 1 - à remplir'!$G$31:$G$400,"kg")),IF(DI$2="Atelier",IF(DI$3="Tous",SUMIFS('Étape 1 - à remplir'!$F$31:$F$400,'Étape 1 - à remplir'!$E$31:$E$400,MASQ2!CZ262,'Étape 1 - à remplir'!$G$31:$G$400,"kg"),SUMIFS('Étape 1 - à remplir'!$F$31:$F$400,'Étape 1 - à remplir'!$E$31:$E$400,MASQ2!CZ262,'Étape 1 - à remplir'!$O$31:$O$400,DI$3,'Étape 1 - à remplir'!$G$31:$G$400,"kg")),IF(DI$2="Espèce",IF(DI$3="Tous",SUMIFS('Étape 1 - à remplir'!$F$31:$F$400,'Étape 1 - à remplir'!$E$31:$E$400,MASQ2!CZ262,'Étape 1 - à remplir'!$G$31:$G$400,"kg"),SUMIFS('Étape 1 - à remplir'!$F$31:$F$400,'Étape 1 - à remplir'!$E$31:$E$400,MASQ2!CZ262,'Étape 1 - à remplir'!$N$31:$N$400,DI$3,'Étape 1 - à remplir'!$G$31:$G$400,"kg"))))))=0,NA(),IF(DI$2="Catégorie",IF(DI$3="Toutes",SUMIFS('Étape 1 - à remplir'!$F$31:$F$400,'Étape 1 - à remplir'!$E$31:$E$400,MASQ2!CZ262,'Étape 1 - à remplir'!$G$31:$G$400,"kg"),SUMIFS('Étape 1 - à remplir'!$F$31:$F$400,'Étape 1 - à remplir'!$E$31:$E$400,MASQ2!CZ262,'Étape 1 - à remplir'!$C$31:$C$400,DI$3)),IF(DI$2="Âge",IF(DI$3="Tous",SUMIFS('Étape 1 - à remplir'!$F$31:$F$400,'Étape 1 - à remplir'!$E$31:$E$400,MASQ2!CZ262,'Étape 1 - à remplir'!$G$31:$G$400,"kg"),SUMIFS('Étape 1 - à remplir'!$F$31:$F$400,'Étape 1 - à remplir'!$E$31:$E$400,MASQ2!CZ262,'Étape 1 - à remplir'!$P$31:$P$400,DI$3,'Étape 1 - à remplir'!$G$31:$G$400,"kg")),IF(DI$2="Atelier",IF(DI$3="Tous",SUMIFS('Étape 1 - à remplir'!$F$31:$F$400,'Étape 1 - à remplir'!$E$31:$E$400,MASQ2!CZ262,'Étape 1 - à remplir'!$G$31:$G$400,"kg"),SUMIFS('Étape 1 - à remplir'!$F$31:$F$400,'Étape 1 - à remplir'!$E$31:$E$400,MASQ2!CZ262,'Étape 1 - à remplir'!$O$31:$O$400,DI$3,'Étape 1 - à remplir'!$G$31:$G$400,"kg")),IF(DI$2="Espèce",IF(DI$3="Tous",SUMIFS('Étape 1 - à remplir'!$F$31:$F$400,'Étape 1 - à remplir'!$E$31:$E$400,MASQ2!CZ262,'Étape 1 - à remplir'!$G$31:$G$400,"kg"),SUMIFS('Étape 1 - à remplir'!$F$31:$F$400,'Étape 1 - à remplir'!$E$31:$E$400,MASQ2!CZ262,'Étape 1 - à remplir'!$N$31:$N$400,DI$3,'Étape 1 - à remplir'!$G$31:$G$400,"kg")))))))</f>
        <v>#N/A</v>
      </c>
      <c r="DB262" s="104">
        <f t="shared" si="160"/>
        <v>0</v>
      </c>
      <c r="DC262" s="204" t="str">
        <f t="shared" si="153"/>
        <v>Marbofloxacine</v>
      </c>
      <c r="DD262" s="204" t="str">
        <f t="shared" si="154"/>
        <v/>
      </c>
      <c r="DE262" s="204" t="str">
        <f t="shared" si="155"/>
        <v/>
      </c>
      <c r="DF262" s="204" t="str">
        <f t="shared" si="156"/>
        <v>Fluoroquinolones</v>
      </c>
      <c r="DG262" s="204" t="str">
        <f t="shared" si="157"/>
        <v/>
      </c>
      <c r="DH262" s="97" t="str">
        <f t="shared" si="158"/>
        <v/>
      </c>
      <c r="DI262" s="78"/>
      <c r="DJ262" s="78"/>
      <c r="DK262" s="77" t="str">
        <f ca="1"/>
        <v>FORCYL SWINE 160 MG/ML SOLUTION INJECTABLE POUR PORCINS</v>
      </c>
      <c r="DL262" s="79" t="e">
        <f ca="1"/>
        <v>#N/A</v>
      </c>
      <c r="DM262" s="102"/>
      <c r="DN262" s="8"/>
      <c r="DO262" s="8"/>
      <c r="DP262" s="8"/>
      <c r="DQ262" s="8"/>
      <c r="DR262" s="8"/>
      <c r="DS262" s="8"/>
      <c r="DT262" s="8"/>
      <c r="DU262" s="8"/>
      <c r="DV262" s="8"/>
      <c r="DW262" s="8"/>
      <c r="DX262" s="8"/>
      <c r="DY262" s="8"/>
      <c r="DZ262" s="8"/>
      <c r="EA262" s="8"/>
      <c r="EB262" s="8"/>
      <c r="EC262" s="8"/>
      <c r="ED262" s="8"/>
      <c r="EE262" s="8"/>
      <c r="EF262" s="8"/>
      <c r="EG262" s="8"/>
      <c r="EH262" s="8"/>
      <c r="EI262" s="8"/>
      <c r="EJ262" s="97"/>
    </row>
    <row r="263" spans="1:140" x14ac:dyDescent="0.25">
      <c r="A263" s="56"/>
      <c r="B263" s="8"/>
      <c r="C263" s="8"/>
      <c r="D263" s="8"/>
      <c r="E263" s="8"/>
      <c r="F263" s="8"/>
      <c r="G263" s="8"/>
      <c r="H263" s="8"/>
      <c r="I263" s="102" t="str">
        <f>INDEX(Données_ATB!BE:BV,MATCH(MASQ2!J263,Données_ATB!BE:BE,0),18)</f>
        <v/>
      </c>
      <c r="J263" s="77" t="str">
        <f>Données_ATB!BE262</f>
        <v>FORTICINE SOLUTION</v>
      </c>
      <c r="K263" s="204" t="e">
        <f>IF(IF(S$2="Catégorie",IF(S$3="Toutes",SUMIFS('Étape 1 - à remplir'!$F$31:$F$400,'Étape 1 - à remplir'!$E$31:$E$400,MASQ2!J263,'Étape 1 - à remplir'!$G$31:$G$400,"animaux"),SUMIFS('Étape 1 - à remplir'!$F$31:$F$400,'Étape 1 - à remplir'!$E$31:$E$400,MASQ2!J263,'Étape 1 - à remplir'!$C$31:$C$400,S$3)),IF(S$2="Âge",IF(S$3="Tous",SUMIFS('Étape 1 - à remplir'!$F$31:$F$400,'Étape 1 - à remplir'!$E$31:$E$400,MASQ2!J263,'Étape 1 - à remplir'!$G$31:$G$400,"animaux"),SUMIFS('Étape 1 - à remplir'!$F$31:$F$400,'Étape 1 - à remplir'!$E$31:$E$400,MASQ2!J263,'Étape 1 - à remplir'!$P$31:$P$400,S$3)),IF(S$2="Atelier",IF(S$3="Tous",SUMIFS('Étape 1 - à remplir'!$F$31:$F$400,'Étape 1 - à remplir'!$E$31:$E$400,MASQ2!J263,'Étape 1 - à remplir'!$G$31:$G$400,"animaux"),SUMIFS('Étape 1 - à remplir'!$F$31:$F$400,'Étape 1 - à remplir'!$E$31:$E$400,MASQ2!J263,'Étape 1 - à remplir'!$O$31:$O$400,S$3)),IF(S$2="Espèce",IF(S$3="Tous",SUMIFS('Étape 1 - à remplir'!$F$31:$F$400,'Étape 1 - à remplir'!$E$31:$E$400,MASQ2!J263,'Étape 1 - à remplir'!$G$31:$G$400,"animaux"),SUMIFS('Étape 1 - à remplir'!$F$31:$F$400,'Étape 1 - à remplir'!$E$31:$E$400,MASQ2!J263,'Étape 1 - à remplir'!$N$31:$N$400,S$3))))))=0,NA(),IF(S$2="Catégorie",IF(S$3="Toutes",SUMIFS('Étape 1 - à remplir'!$F$31:$F$400,'Étape 1 - à remplir'!$E$31:$E$400,MASQ2!J263,'Étape 1 - à remplir'!$G$31:$G$400,"animaux"),SUMIFS('Étape 1 - à remplir'!$F$31:$F$400,'Étape 1 - à remplir'!$E$31:$E$400,MASQ2!J263,'Étape 1 - à remplir'!$C$31:$C$400,S$3)),IF(S$2="Âge",IF(S$3="Tous",SUMIFS('Étape 1 - à remplir'!$F$31:$F$400,'Étape 1 - à remplir'!$E$31:$E$400,MASQ2!J263,'Étape 1 - à remplir'!$G$31:$G$400,"animaux"),SUMIFS('Étape 1 - à remplir'!$F$31:$F$400,'Étape 1 - à remplir'!$E$31:$E$400,MASQ2!J263,'Étape 1 - à remplir'!$P$31:$P$400,S$3)),IF(S$2="Atelier",IF(S$3="Tous",SUMIFS('Étape 1 - à remplir'!$F$31:$F$400,'Étape 1 - à remplir'!$E$31:$E$400,MASQ2!J263,'Étape 1 - à remplir'!$G$31:$G$400,"animaux"),SUMIFS('Étape 1 - à remplir'!$F$31:$F$400,'Étape 1 - à remplir'!$E$31:$E$400,MASQ2!J263,'Étape 1 - à remplir'!$O$31:$O$400,S$3)),IF(S$2="Espèce",IF(S$3="Tous",SUMIFS('Étape 1 - à remplir'!$F$31:$F$400,'Étape 1 - à remplir'!$E$31:$E$400,MASQ2!J263,'Étape 1 - à remplir'!$G$31:$G$400,"animaux"),SUMIFS('Étape 1 - à remplir'!$F$31:$F$400,'Étape 1 - à remplir'!$E$31:$E$400,MASQ2!J263,'Étape 1 - à remplir'!$N$31:$N$400,S$3)))))))</f>
        <v>#N/A</v>
      </c>
      <c r="L263" s="97">
        <f t="shared" si="161"/>
        <v>0</v>
      </c>
      <c r="M263" s="56" t="str">
        <f>Données_ATB!BN262</f>
        <v>Gentamicine</v>
      </c>
      <c r="N263" s="204" t="str">
        <f>Données_ATB!BO262</f>
        <v/>
      </c>
      <c r="O263" s="97" t="str">
        <f>Données_ATB!BP262</f>
        <v/>
      </c>
      <c r="P263" s="77" t="str">
        <f>Données_ATB!BR262</f>
        <v>Aminoglycosides</v>
      </c>
      <c r="Q263" s="78" t="str">
        <f>Données_ATB!BS262</f>
        <v/>
      </c>
      <c r="R263" s="79" t="str">
        <f>Données_ATB!BT262</f>
        <v/>
      </c>
      <c r="S263" s="78"/>
      <c r="T263" s="78"/>
      <c r="U263" s="77" t="str">
        <f ca="1"/>
        <v>FORTICINE SOLUTION</v>
      </c>
      <c r="V263" s="79" t="e">
        <f ca="1"/>
        <v>#N/A</v>
      </c>
      <c r="W263" s="102"/>
      <c r="X263" s="8"/>
      <c r="Y263" s="8"/>
      <c r="Z263" s="8"/>
      <c r="AA263" s="8"/>
      <c r="AB263" s="102"/>
      <c r="AC263" s="8"/>
      <c r="AD263" s="8"/>
      <c r="AE263" s="8"/>
      <c r="AF263" s="8"/>
      <c r="AG263" s="8"/>
      <c r="AH263" s="8"/>
      <c r="AI263" s="8"/>
      <c r="AJ263" s="8"/>
      <c r="AK263" s="8"/>
      <c r="AL263" s="8"/>
      <c r="AM263" s="8"/>
      <c r="AN263" s="8"/>
      <c r="AO263" s="8"/>
      <c r="AP263" s="8"/>
      <c r="AQ263" s="8"/>
      <c r="AR263" s="8"/>
      <c r="AS263" s="8"/>
      <c r="AT263" s="97"/>
      <c r="AV263" s="56"/>
      <c r="AW263" s="8"/>
      <c r="AX263" s="8"/>
      <c r="AY263" s="8"/>
      <c r="AZ263" s="8"/>
      <c r="BA263" s="8"/>
      <c r="BB263" s="8"/>
      <c r="BC263" s="8"/>
      <c r="BD263" s="102" t="str">
        <f t="shared" si="143"/>
        <v/>
      </c>
      <c r="BE263" s="56" t="str">
        <f t="shared" si="144"/>
        <v>FORTICINE SOLUTION</v>
      </c>
      <c r="BF263" s="204" t="e">
        <f>IF(IF(BN$2="Catégorie",IF(BN$3="Toutes",SUMIFS('Étape 1 - à remplir'!$F$31:$F$400,'Étape 1 - à remplir'!$E$31:$E$400,MASQ2!BE263,'Étape 1 - à remplir'!$G$31:$G$400,"lots"),SUMIFS('Étape 1 - à remplir'!$F$31:$F$400,'Étape 1 - à remplir'!$E$31:$E$400,MASQ2!BE263,'Étape 1 - à remplir'!$C$31:$C$400,BN$3)),IF(BN$2="Âge",IF(BN$3="Tous",SUMIFS('Étape 1 - à remplir'!$F$31:$F$400,'Étape 1 - à remplir'!$E$31:$E$400,MASQ2!BE263,'Étape 1 - à remplir'!$G$31:$G$400,"lots"),SUMIFS('Étape 1 - à remplir'!$F$31:$F$400,'Étape 1 - à remplir'!$E$31:$E$400,MASQ2!BE263,'Étape 1 - à remplir'!$P$31:$P$400,BN$3,'Étape 1 - à remplir'!$G$31:$G$400,"lots")),IF(BN$2="Atelier",IF(BN$3="Tous",SUMIFS('Étape 1 - à remplir'!$F$31:$F$400,'Étape 1 - à remplir'!$E$31:$E$400,MASQ2!BE263,'Étape 1 - à remplir'!$G$31:$G$400,"lots"),SUMIFS('Étape 1 - à remplir'!$F$31:$F$400,'Étape 1 - à remplir'!$E$31:$E$400,MASQ2!BE263,'Étape 1 - à remplir'!$O$31:$O$400,BN$3,'Étape 1 - à remplir'!$G$31:$G$400,"lots")),IF(BN$2="Espèce",IF(BN$3="Tous",SUMIFS('Étape 1 - à remplir'!$F$31:$F$400,'Étape 1 - à remplir'!$E$31:$E$400,MASQ2!BE263,'Étape 1 - à remplir'!$G$31:$G$400,"lots"),SUMIFS('Étape 1 - à remplir'!$F$31:$F$400,'Étape 1 - à remplir'!$E$31:$E$400,MASQ2!BE263,'Étape 1 - à remplir'!$N$31:$N$400,BN$3,'Étape 1 - à remplir'!$G$31:$G$400,"lots"))))))=0,NA(),IF(BN$2="Catégorie",IF(BN$3="Toutes",SUMIFS('Étape 1 - à remplir'!$F$31:$F$400,'Étape 1 - à remplir'!$E$31:$E$400,MASQ2!BE263,'Étape 1 - à remplir'!$G$31:$G$400,"lots"),SUMIFS('Étape 1 - à remplir'!$F$31:$F$400,'Étape 1 - à remplir'!$E$31:$E$400,MASQ2!BE263,'Étape 1 - à remplir'!$C$31:$C$400,BN$3)),IF(BN$2="Âge",IF(BN$3="Tous",SUMIFS('Étape 1 - à remplir'!$F$31:$F$400,'Étape 1 - à remplir'!$E$31:$E$400,MASQ2!BE263,'Étape 1 - à remplir'!$G$31:$G$400,"lots"),SUMIFS('Étape 1 - à remplir'!$F$31:$F$400,'Étape 1 - à remplir'!$E$31:$E$400,MASQ2!BE263,'Étape 1 - à remplir'!$P$31:$P$400,BN$3,'Étape 1 - à remplir'!$G$31:$G$400,"lots")),IF(BN$2="Atelier",IF(BN$3="Tous",SUMIFS('Étape 1 - à remplir'!$F$31:$F$400,'Étape 1 - à remplir'!$E$31:$E$400,MASQ2!BE263,'Étape 1 - à remplir'!$G$31:$G$400,"lots"),SUMIFS('Étape 1 - à remplir'!$F$31:$F$400,'Étape 1 - à remplir'!$E$31:$E$400,MASQ2!BE263,'Étape 1 - à remplir'!$O$31:$O$400,BN$3,'Étape 1 - à remplir'!$G$31:$G$400,"lots")),IF(BN$2="Espèce",IF(BN$3="Tous",SUMIFS('Étape 1 - à remplir'!$F$31:$F$400,'Étape 1 - à remplir'!$E$31:$E$400,MASQ2!BE263,'Étape 1 - à remplir'!$G$31:$G$400,"lots"),SUMIFS('Étape 1 - à remplir'!$F$31:$F$400,'Étape 1 - à remplir'!$E$31:$E$400,MASQ2!BE263,'Étape 1 - à remplir'!$N$31:$N$400,BN$3,'Étape 1 - à remplir'!$G$31:$G$400,"lots")))))))</f>
        <v>#N/A</v>
      </c>
      <c r="BG263" s="204">
        <f t="shared" si="159"/>
        <v>0</v>
      </c>
      <c r="BH263" s="204" t="str">
        <f t="shared" si="145"/>
        <v>Gentamicine</v>
      </c>
      <c r="BI263" s="204" t="str">
        <f t="shared" si="146"/>
        <v/>
      </c>
      <c r="BJ263" s="204" t="str">
        <f t="shared" si="147"/>
        <v/>
      </c>
      <c r="BK263" s="204" t="str">
        <f t="shared" si="148"/>
        <v>Aminoglycosides</v>
      </c>
      <c r="BL263" s="204" t="str">
        <f t="shared" si="149"/>
        <v/>
      </c>
      <c r="BM263" s="97" t="str">
        <f t="shared" si="150"/>
        <v/>
      </c>
      <c r="BN263" s="78"/>
      <c r="BO263" s="78"/>
      <c r="BP263" s="77" t="str">
        <f ca="1"/>
        <v>FORTICINE SOLUTION</v>
      </c>
      <c r="BQ263" s="79" t="e">
        <f ca="1"/>
        <v>#N/A</v>
      </c>
      <c r="BR263" s="102"/>
      <c r="BS263" s="8"/>
      <c r="BT263" s="8"/>
      <c r="BU263" s="8"/>
      <c r="BV263" s="8"/>
      <c r="BW263" s="8"/>
      <c r="BX263" s="8"/>
      <c r="BY263" s="8"/>
      <c r="BZ263" s="8"/>
      <c r="CA263" s="8"/>
      <c r="CB263" s="8"/>
      <c r="CC263" s="8"/>
      <c r="CD263" s="8"/>
      <c r="CE263" s="8"/>
      <c r="CF263" s="8"/>
      <c r="CG263" s="8"/>
      <c r="CH263" s="8"/>
      <c r="CI263" s="8"/>
      <c r="CJ263" s="8"/>
      <c r="CK263" s="8"/>
      <c r="CL263" s="8"/>
      <c r="CM263" s="8"/>
      <c r="CN263" s="8"/>
      <c r="CO263" s="97"/>
      <c r="CQ263" s="56"/>
      <c r="CR263" s="8"/>
      <c r="CS263" s="8"/>
      <c r="CT263" s="8"/>
      <c r="CU263" s="8"/>
      <c r="CV263" s="8"/>
      <c r="CW263" s="8"/>
      <c r="CX263" s="8"/>
      <c r="CY263" s="102" t="str">
        <f t="shared" si="151"/>
        <v/>
      </c>
      <c r="CZ263" s="56" t="str">
        <f t="shared" si="152"/>
        <v>FORTICINE SOLUTION</v>
      </c>
      <c r="DA263" s="204" t="e">
        <f>IF(IF(DI$2="Catégorie",IF(DI$3="Toutes",SUMIFS('Étape 1 - à remplir'!$F$31:$F$400,'Étape 1 - à remplir'!$E$31:$E$400,MASQ2!CZ263,'Étape 1 - à remplir'!$G$31:$G$400,"kg"),SUMIFS('Étape 1 - à remplir'!$F$31:$F$400,'Étape 1 - à remplir'!$E$31:$E$400,MASQ2!CZ263,'Étape 1 - à remplir'!$C$31:$C$400,DI$3)),IF(DI$2="Âge",IF(DI$3="Tous",SUMIFS('Étape 1 - à remplir'!$F$31:$F$400,'Étape 1 - à remplir'!$E$31:$E$400,MASQ2!CZ263,'Étape 1 - à remplir'!$G$31:$G$400,"kg"),SUMIFS('Étape 1 - à remplir'!$F$31:$F$400,'Étape 1 - à remplir'!$E$31:$E$400,MASQ2!CZ263,'Étape 1 - à remplir'!$P$31:$P$400,DI$3,'Étape 1 - à remplir'!$G$31:$G$400,"kg")),IF(DI$2="Atelier",IF(DI$3="Tous",SUMIFS('Étape 1 - à remplir'!$F$31:$F$400,'Étape 1 - à remplir'!$E$31:$E$400,MASQ2!CZ263,'Étape 1 - à remplir'!$G$31:$G$400,"kg"),SUMIFS('Étape 1 - à remplir'!$F$31:$F$400,'Étape 1 - à remplir'!$E$31:$E$400,MASQ2!CZ263,'Étape 1 - à remplir'!$O$31:$O$400,DI$3,'Étape 1 - à remplir'!$G$31:$G$400,"kg")),IF(DI$2="Espèce",IF(DI$3="Tous",SUMIFS('Étape 1 - à remplir'!$F$31:$F$400,'Étape 1 - à remplir'!$E$31:$E$400,MASQ2!CZ263,'Étape 1 - à remplir'!$G$31:$G$400,"kg"),SUMIFS('Étape 1 - à remplir'!$F$31:$F$400,'Étape 1 - à remplir'!$E$31:$E$400,MASQ2!CZ263,'Étape 1 - à remplir'!$N$31:$N$400,DI$3,'Étape 1 - à remplir'!$G$31:$G$400,"kg"))))))=0,NA(),IF(DI$2="Catégorie",IF(DI$3="Toutes",SUMIFS('Étape 1 - à remplir'!$F$31:$F$400,'Étape 1 - à remplir'!$E$31:$E$400,MASQ2!CZ263,'Étape 1 - à remplir'!$G$31:$G$400,"kg"),SUMIFS('Étape 1 - à remplir'!$F$31:$F$400,'Étape 1 - à remplir'!$E$31:$E$400,MASQ2!CZ263,'Étape 1 - à remplir'!$C$31:$C$400,DI$3)),IF(DI$2="Âge",IF(DI$3="Tous",SUMIFS('Étape 1 - à remplir'!$F$31:$F$400,'Étape 1 - à remplir'!$E$31:$E$400,MASQ2!CZ263,'Étape 1 - à remplir'!$G$31:$G$400,"kg"),SUMIFS('Étape 1 - à remplir'!$F$31:$F$400,'Étape 1 - à remplir'!$E$31:$E$400,MASQ2!CZ263,'Étape 1 - à remplir'!$P$31:$P$400,DI$3,'Étape 1 - à remplir'!$G$31:$G$400,"kg")),IF(DI$2="Atelier",IF(DI$3="Tous",SUMIFS('Étape 1 - à remplir'!$F$31:$F$400,'Étape 1 - à remplir'!$E$31:$E$400,MASQ2!CZ263,'Étape 1 - à remplir'!$G$31:$G$400,"kg"),SUMIFS('Étape 1 - à remplir'!$F$31:$F$400,'Étape 1 - à remplir'!$E$31:$E$400,MASQ2!CZ263,'Étape 1 - à remplir'!$O$31:$O$400,DI$3,'Étape 1 - à remplir'!$G$31:$G$400,"kg")),IF(DI$2="Espèce",IF(DI$3="Tous",SUMIFS('Étape 1 - à remplir'!$F$31:$F$400,'Étape 1 - à remplir'!$E$31:$E$400,MASQ2!CZ263,'Étape 1 - à remplir'!$G$31:$G$400,"kg"),SUMIFS('Étape 1 - à remplir'!$F$31:$F$400,'Étape 1 - à remplir'!$E$31:$E$400,MASQ2!CZ263,'Étape 1 - à remplir'!$N$31:$N$400,DI$3,'Étape 1 - à remplir'!$G$31:$G$400,"kg")))))))</f>
        <v>#N/A</v>
      </c>
      <c r="DB263" s="104">
        <f t="shared" si="160"/>
        <v>0</v>
      </c>
      <c r="DC263" s="204" t="str">
        <f t="shared" si="153"/>
        <v>Gentamicine</v>
      </c>
      <c r="DD263" s="204" t="str">
        <f t="shared" si="154"/>
        <v/>
      </c>
      <c r="DE263" s="204" t="str">
        <f t="shared" si="155"/>
        <v/>
      </c>
      <c r="DF263" s="204" t="str">
        <f t="shared" si="156"/>
        <v>Aminoglycosides</v>
      </c>
      <c r="DG263" s="204" t="str">
        <f t="shared" si="157"/>
        <v/>
      </c>
      <c r="DH263" s="97" t="str">
        <f t="shared" si="158"/>
        <v/>
      </c>
      <c r="DI263" s="78"/>
      <c r="DJ263" s="78"/>
      <c r="DK263" s="77" t="str">
        <f ca="1"/>
        <v>FORTICINE SOLUTION</v>
      </c>
      <c r="DL263" s="79" t="e">
        <f ca="1"/>
        <v>#N/A</v>
      </c>
      <c r="DM263" s="102"/>
      <c r="DN263" s="8"/>
      <c r="DO263" s="8"/>
      <c r="DP263" s="8"/>
      <c r="DQ263" s="8"/>
      <c r="DR263" s="8"/>
      <c r="DS263" s="8"/>
      <c r="DT263" s="8"/>
      <c r="DU263" s="8"/>
      <c r="DV263" s="8"/>
      <c r="DW263" s="8"/>
      <c r="DX263" s="8"/>
      <c r="DY263" s="8"/>
      <c r="DZ263" s="8"/>
      <c r="EA263" s="8"/>
      <c r="EB263" s="8"/>
      <c r="EC263" s="8"/>
      <c r="ED263" s="8"/>
      <c r="EE263" s="8"/>
      <c r="EF263" s="8"/>
      <c r="EG263" s="8"/>
      <c r="EH263" s="8"/>
      <c r="EI263" s="8"/>
      <c r="EJ263" s="97"/>
    </row>
    <row r="264" spans="1:140" x14ac:dyDescent="0.25">
      <c r="A264" s="56"/>
      <c r="B264" s="8"/>
      <c r="C264" s="8"/>
      <c r="D264" s="8"/>
      <c r="E264" s="8"/>
      <c r="F264" s="8"/>
      <c r="G264" s="8"/>
      <c r="H264" s="8"/>
      <c r="I264" s="102" t="str">
        <f>INDEX(Données_ATB!BE:BV,MATCH(MASQ2!J264,Données_ATB!BE:BE,0),18)</f>
        <v/>
      </c>
      <c r="J264" s="77" t="str">
        <f>Données_ATB!BE263</f>
        <v>FRAMOX 50</v>
      </c>
      <c r="K264" s="204" t="e">
        <f>IF(IF(S$2="Catégorie",IF(S$3="Toutes",SUMIFS('Étape 1 - à remplir'!$F$31:$F$400,'Étape 1 - à remplir'!$E$31:$E$400,MASQ2!J264,'Étape 1 - à remplir'!$G$31:$G$400,"animaux"),SUMIFS('Étape 1 - à remplir'!$F$31:$F$400,'Étape 1 - à remplir'!$E$31:$E$400,MASQ2!J264,'Étape 1 - à remplir'!$C$31:$C$400,S$3)),IF(S$2="Âge",IF(S$3="Tous",SUMIFS('Étape 1 - à remplir'!$F$31:$F$400,'Étape 1 - à remplir'!$E$31:$E$400,MASQ2!J264,'Étape 1 - à remplir'!$G$31:$G$400,"animaux"),SUMIFS('Étape 1 - à remplir'!$F$31:$F$400,'Étape 1 - à remplir'!$E$31:$E$400,MASQ2!J264,'Étape 1 - à remplir'!$P$31:$P$400,S$3)),IF(S$2="Atelier",IF(S$3="Tous",SUMIFS('Étape 1 - à remplir'!$F$31:$F$400,'Étape 1 - à remplir'!$E$31:$E$400,MASQ2!J264,'Étape 1 - à remplir'!$G$31:$G$400,"animaux"),SUMIFS('Étape 1 - à remplir'!$F$31:$F$400,'Étape 1 - à remplir'!$E$31:$E$400,MASQ2!J264,'Étape 1 - à remplir'!$O$31:$O$400,S$3)),IF(S$2="Espèce",IF(S$3="Tous",SUMIFS('Étape 1 - à remplir'!$F$31:$F$400,'Étape 1 - à remplir'!$E$31:$E$400,MASQ2!J264,'Étape 1 - à remplir'!$G$31:$G$400,"animaux"),SUMIFS('Étape 1 - à remplir'!$F$31:$F$400,'Étape 1 - à remplir'!$E$31:$E$400,MASQ2!J264,'Étape 1 - à remplir'!$N$31:$N$400,S$3))))))=0,NA(),IF(S$2="Catégorie",IF(S$3="Toutes",SUMIFS('Étape 1 - à remplir'!$F$31:$F$400,'Étape 1 - à remplir'!$E$31:$E$400,MASQ2!J264,'Étape 1 - à remplir'!$G$31:$G$400,"animaux"),SUMIFS('Étape 1 - à remplir'!$F$31:$F$400,'Étape 1 - à remplir'!$E$31:$E$400,MASQ2!J264,'Étape 1 - à remplir'!$C$31:$C$400,S$3)),IF(S$2="Âge",IF(S$3="Tous",SUMIFS('Étape 1 - à remplir'!$F$31:$F$400,'Étape 1 - à remplir'!$E$31:$E$400,MASQ2!J264,'Étape 1 - à remplir'!$G$31:$G$400,"animaux"),SUMIFS('Étape 1 - à remplir'!$F$31:$F$400,'Étape 1 - à remplir'!$E$31:$E$400,MASQ2!J264,'Étape 1 - à remplir'!$P$31:$P$400,S$3)),IF(S$2="Atelier",IF(S$3="Tous",SUMIFS('Étape 1 - à remplir'!$F$31:$F$400,'Étape 1 - à remplir'!$E$31:$E$400,MASQ2!J264,'Étape 1 - à remplir'!$G$31:$G$400,"animaux"),SUMIFS('Étape 1 - à remplir'!$F$31:$F$400,'Étape 1 - à remplir'!$E$31:$E$400,MASQ2!J264,'Étape 1 - à remplir'!$O$31:$O$400,S$3)),IF(S$2="Espèce",IF(S$3="Tous",SUMIFS('Étape 1 - à remplir'!$F$31:$F$400,'Étape 1 - à remplir'!$E$31:$E$400,MASQ2!J264,'Étape 1 - à remplir'!$G$31:$G$400,"animaux"),SUMIFS('Étape 1 - à remplir'!$F$31:$F$400,'Étape 1 - à remplir'!$E$31:$E$400,MASQ2!J264,'Étape 1 - à remplir'!$N$31:$N$400,S$3)))))))</f>
        <v>#N/A</v>
      </c>
      <c r="L264" s="97">
        <f t="shared" si="161"/>
        <v>0</v>
      </c>
      <c r="M264" s="56" t="str">
        <f>Données_ATB!BN263</f>
        <v>Amoxicilline</v>
      </c>
      <c r="N264" s="204" t="str">
        <f>Données_ATB!BO263</f>
        <v/>
      </c>
      <c r="O264" s="97" t="str">
        <f>Données_ATB!BP263</f>
        <v/>
      </c>
      <c r="P264" s="77" t="str">
        <f>Données_ATB!BR263</f>
        <v>Penicillines</v>
      </c>
      <c r="Q264" s="78" t="str">
        <f>Données_ATB!BS263</f>
        <v/>
      </c>
      <c r="R264" s="79" t="str">
        <f>Données_ATB!BT263</f>
        <v/>
      </c>
      <c r="S264" s="78"/>
      <c r="T264" s="78"/>
      <c r="U264" s="77" t="str">
        <f ca="1"/>
        <v>FRAMOX 50</v>
      </c>
      <c r="V264" s="79" t="e">
        <f ca="1"/>
        <v>#N/A</v>
      </c>
      <c r="W264" s="102"/>
      <c r="X264" s="8"/>
      <c r="Y264" s="8"/>
      <c r="Z264" s="8"/>
      <c r="AA264" s="8"/>
      <c r="AB264" s="102"/>
      <c r="AC264" s="8"/>
      <c r="AD264" s="8"/>
      <c r="AE264" s="8"/>
      <c r="AF264" s="8"/>
      <c r="AG264" s="8"/>
      <c r="AH264" s="8"/>
      <c r="AI264" s="8"/>
      <c r="AJ264" s="8"/>
      <c r="AK264" s="8"/>
      <c r="AL264" s="8"/>
      <c r="AM264" s="8"/>
      <c r="AN264" s="8"/>
      <c r="AO264" s="8"/>
      <c r="AP264" s="8"/>
      <c r="AQ264" s="8"/>
      <c r="AR264" s="8"/>
      <c r="AS264" s="8"/>
      <c r="AT264" s="97"/>
      <c r="AV264" s="56"/>
      <c r="AW264" s="8"/>
      <c r="AX264" s="8"/>
      <c r="AY264" s="8"/>
      <c r="AZ264" s="8"/>
      <c r="BA264" s="8"/>
      <c r="BB264" s="8"/>
      <c r="BC264" s="8"/>
      <c r="BD264" s="102" t="str">
        <f t="shared" si="143"/>
        <v/>
      </c>
      <c r="BE264" s="56" t="str">
        <f t="shared" si="144"/>
        <v>FRAMOX 50</v>
      </c>
      <c r="BF264" s="204" t="e">
        <f>IF(IF(BN$2="Catégorie",IF(BN$3="Toutes",SUMIFS('Étape 1 - à remplir'!$F$31:$F$400,'Étape 1 - à remplir'!$E$31:$E$400,MASQ2!BE264,'Étape 1 - à remplir'!$G$31:$G$400,"lots"),SUMIFS('Étape 1 - à remplir'!$F$31:$F$400,'Étape 1 - à remplir'!$E$31:$E$400,MASQ2!BE264,'Étape 1 - à remplir'!$C$31:$C$400,BN$3)),IF(BN$2="Âge",IF(BN$3="Tous",SUMIFS('Étape 1 - à remplir'!$F$31:$F$400,'Étape 1 - à remplir'!$E$31:$E$400,MASQ2!BE264,'Étape 1 - à remplir'!$G$31:$G$400,"lots"),SUMIFS('Étape 1 - à remplir'!$F$31:$F$400,'Étape 1 - à remplir'!$E$31:$E$400,MASQ2!BE264,'Étape 1 - à remplir'!$P$31:$P$400,BN$3,'Étape 1 - à remplir'!$G$31:$G$400,"lots")),IF(BN$2="Atelier",IF(BN$3="Tous",SUMIFS('Étape 1 - à remplir'!$F$31:$F$400,'Étape 1 - à remplir'!$E$31:$E$400,MASQ2!BE264,'Étape 1 - à remplir'!$G$31:$G$400,"lots"),SUMIFS('Étape 1 - à remplir'!$F$31:$F$400,'Étape 1 - à remplir'!$E$31:$E$400,MASQ2!BE264,'Étape 1 - à remplir'!$O$31:$O$400,BN$3,'Étape 1 - à remplir'!$G$31:$G$400,"lots")),IF(BN$2="Espèce",IF(BN$3="Tous",SUMIFS('Étape 1 - à remplir'!$F$31:$F$400,'Étape 1 - à remplir'!$E$31:$E$400,MASQ2!BE264,'Étape 1 - à remplir'!$G$31:$G$400,"lots"),SUMIFS('Étape 1 - à remplir'!$F$31:$F$400,'Étape 1 - à remplir'!$E$31:$E$400,MASQ2!BE264,'Étape 1 - à remplir'!$N$31:$N$400,BN$3,'Étape 1 - à remplir'!$G$31:$G$400,"lots"))))))=0,NA(),IF(BN$2="Catégorie",IF(BN$3="Toutes",SUMIFS('Étape 1 - à remplir'!$F$31:$F$400,'Étape 1 - à remplir'!$E$31:$E$400,MASQ2!BE264,'Étape 1 - à remplir'!$G$31:$G$400,"lots"),SUMIFS('Étape 1 - à remplir'!$F$31:$F$400,'Étape 1 - à remplir'!$E$31:$E$400,MASQ2!BE264,'Étape 1 - à remplir'!$C$31:$C$400,BN$3)),IF(BN$2="Âge",IF(BN$3="Tous",SUMIFS('Étape 1 - à remplir'!$F$31:$F$400,'Étape 1 - à remplir'!$E$31:$E$400,MASQ2!BE264,'Étape 1 - à remplir'!$G$31:$G$400,"lots"),SUMIFS('Étape 1 - à remplir'!$F$31:$F$400,'Étape 1 - à remplir'!$E$31:$E$400,MASQ2!BE264,'Étape 1 - à remplir'!$P$31:$P$400,BN$3,'Étape 1 - à remplir'!$G$31:$G$400,"lots")),IF(BN$2="Atelier",IF(BN$3="Tous",SUMIFS('Étape 1 - à remplir'!$F$31:$F$400,'Étape 1 - à remplir'!$E$31:$E$400,MASQ2!BE264,'Étape 1 - à remplir'!$G$31:$G$400,"lots"),SUMIFS('Étape 1 - à remplir'!$F$31:$F$400,'Étape 1 - à remplir'!$E$31:$E$400,MASQ2!BE264,'Étape 1 - à remplir'!$O$31:$O$400,BN$3,'Étape 1 - à remplir'!$G$31:$G$400,"lots")),IF(BN$2="Espèce",IF(BN$3="Tous",SUMIFS('Étape 1 - à remplir'!$F$31:$F$400,'Étape 1 - à remplir'!$E$31:$E$400,MASQ2!BE264,'Étape 1 - à remplir'!$G$31:$G$400,"lots"),SUMIFS('Étape 1 - à remplir'!$F$31:$F$400,'Étape 1 - à remplir'!$E$31:$E$400,MASQ2!BE264,'Étape 1 - à remplir'!$N$31:$N$400,BN$3,'Étape 1 - à remplir'!$G$31:$G$400,"lots")))))))</f>
        <v>#N/A</v>
      </c>
      <c r="BG264" s="204">
        <f t="shared" si="159"/>
        <v>0</v>
      </c>
      <c r="BH264" s="204" t="str">
        <f t="shared" si="145"/>
        <v>Amoxicilline</v>
      </c>
      <c r="BI264" s="204" t="str">
        <f t="shared" si="146"/>
        <v/>
      </c>
      <c r="BJ264" s="204" t="str">
        <f t="shared" si="147"/>
        <v/>
      </c>
      <c r="BK264" s="204" t="str">
        <f t="shared" si="148"/>
        <v>Penicillines</v>
      </c>
      <c r="BL264" s="204" t="str">
        <f t="shared" si="149"/>
        <v/>
      </c>
      <c r="BM264" s="97" t="str">
        <f t="shared" si="150"/>
        <v/>
      </c>
      <c r="BN264" s="78"/>
      <c r="BO264" s="78"/>
      <c r="BP264" s="77" t="str">
        <f ca="1"/>
        <v>FRAMOX 50</v>
      </c>
      <c r="BQ264" s="79" t="e">
        <f ca="1"/>
        <v>#N/A</v>
      </c>
      <c r="BR264" s="102"/>
      <c r="BS264" s="8"/>
      <c r="BT264" s="8"/>
      <c r="BU264" s="8"/>
      <c r="BV264" s="8"/>
      <c r="BW264" s="8"/>
      <c r="BX264" s="8"/>
      <c r="BY264" s="8"/>
      <c r="BZ264" s="8"/>
      <c r="CA264" s="8"/>
      <c r="CB264" s="8"/>
      <c r="CC264" s="8"/>
      <c r="CD264" s="8"/>
      <c r="CE264" s="8"/>
      <c r="CF264" s="8"/>
      <c r="CG264" s="8"/>
      <c r="CH264" s="8"/>
      <c r="CI264" s="8"/>
      <c r="CJ264" s="8"/>
      <c r="CK264" s="8"/>
      <c r="CL264" s="8"/>
      <c r="CM264" s="8"/>
      <c r="CN264" s="8"/>
      <c r="CO264" s="97"/>
      <c r="CQ264" s="56"/>
      <c r="CR264" s="8"/>
      <c r="CS264" s="8"/>
      <c r="CT264" s="8"/>
      <c r="CU264" s="8"/>
      <c r="CV264" s="8"/>
      <c r="CW264" s="8"/>
      <c r="CX264" s="8"/>
      <c r="CY264" s="102" t="str">
        <f t="shared" si="151"/>
        <v/>
      </c>
      <c r="CZ264" s="56" t="str">
        <f t="shared" si="152"/>
        <v>FRAMOX 50</v>
      </c>
      <c r="DA264" s="204" t="e">
        <f>IF(IF(DI$2="Catégorie",IF(DI$3="Toutes",SUMIFS('Étape 1 - à remplir'!$F$31:$F$400,'Étape 1 - à remplir'!$E$31:$E$400,MASQ2!CZ264,'Étape 1 - à remplir'!$G$31:$G$400,"kg"),SUMIFS('Étape 1 - à remplir'!$F$31:$F$400,'Étape 1 - à remplir'!$E$31:$E$400,MASQ2!CZ264,'Étape 1 - à remplir'!$C$31:$C$400,DI$3)),IF(DI$2="Âge",IF(DI$3="Tous",SUMIFS('Étape 1 - à remplir'!$F$31:$F$400,'Étape 1 - à remplir'!$E$31:$E$400,MASQ2!CZ264,'Étape 1 - à remplir'!$G$31:$G$400,"kg"),SUMIFS('Étape 1 - à remplir'!$F$31:$F$400,'Étape 1 - à remplir'!$E$31:$E$400,MASQ2!CZ264,'Étape 1 - à remplir'!$P$31:$P$400,DI$3,'Étape 1 - à remplir'!$G$31:$G$400,"kg")),IF(DI$2="Atelier",IF(DI$3="Tous",SUMIFS('Étape 1 - à remplir'!$F$31:$F$400,'Étape 1 - à remplir'!$E$31:$E$400,MASQ2!CZ264,'Étape 1 - à remplir'!$G$31:$G$400,"kg"),SUMIFS('Étape 1 - à remplir'!$F$31:$F$400,'Étape 1 - à remplir'!$E$31:$E$400,MASQ2!CZ264,'Étape 1 - à remplir'!$O$31:$O$400,DI$3,'Étape 1 - à remplir'!$G$31:$G$400,"kg")),IF(DI$2="Espèce",IF(DI$3="Tous",SUMIFS('Étape 1 - à remplir'!$F$31:$F$400,'Étape 1 - à remplir'!$E$31:$E$400,MASQ2!CZ264,'Étape 1 - à remplir'!$G$31:$G$400,"kg"),SUMIFS('Étape 1 - à remplir'!$F$31:$F$400,'Étape 1 - à remplir'!$E$31:$E$400,MASQ2!CZ264,'Étape 1 - à remplir'!$N$31:$N$400,DI$3,'Étape 1 - à remplir'!$G$31:$G$400,"kg"))))))=0,NA(),IF(DI$2="Catégorie",IF(DI$3="Toutes",SUMIFS('Étape 1 - à remplir'!$F$31:$F$400,'Étape 1 - à remplir'!$E$31:$E$400,MASQ2!CZ264,'Étape 1 - à remplir'!$G$31:$G$400,"kg"),SUMIFS('Étape 1 - à remplir'!$F$31:$F$400,'Étape 1 - à remplir'!$E$31:$E$400,MASQ2!CZ264,'Étape 1 - à remplir'!$C$31:$C$400,DI$3)),IF(DI$2="Âge",IF(DI$3="Tous",SUMIFS('Étape 1 - à remplir'!$F$31:$F$400,'Étape 1 - à remplir'!$E$31:$E$400,MASQ2!CZ264,'Étape 1 - à remplir'!$G$31:$G$400,"kg"),SUMIFS('Étape 1 - à remplir'!$F$31:$F$400,'Étape 1 - à remplir'!$E$31:$E$400,MASQ2!CZ264,'Étape 1 - à remplir'!$P$31:$P$400,DI$3,'Étape 1 - à remplir'!$G$31:$G$400,"kg")),IF(DI$2="Atelier",IF(DI$3="Tous",SUMIFS('Étape 1 - à remplir'!$F$31:$F$400,'Étape 1 - à remplir'!$E$31:$E$400,MASQ2!CZ264,'Étape 1 - à remplir'!$G$31:$G$400,"kg"),SUMIFS('Étape 1 - à remplir'!$F$31:$F$400,'Étape 1 - à remplir'!$E$31:$E$400,MASQ2!CZ264,'Étape 1 - à remplir'!$O$31:$O$400,DI$3,'Étape 1 - à remplir'!$G$31:$G$400,"kg")),IF(DI$2="Espèce",IF(DI$3="Tous",SUMIFS('Étape 1 - à remplir'!$F$31:$F$400,'Étape 1 - à remplir'!$E$31:$E$400,MASQ2!CZ264,'Étape 1 - à remplir'!$G$31:$G$400,"kg"),SUMIFS('Étape 1 - à remplir'!$F$31:$F$400,'Étape 1 - à remplir'!$E$31:$E$400,MASQ2!CZ264,'Étape 1 - à remplir'!$N$31:$N$400,DI$3,'Étape 1 - à remplir'!$G$31:$G$400,"kg")))))))</f>
        <v>#N/A</v>
      </c>
      <c r="DB264" s="104">
        <f t="shared" si="160"/>
        <v>0</v>
      </c>
      <c r="DC264" s="204" t="str">
        <f t="shared" si="153"/>
        <v>Amoxicilline</v>
      </c>
      <c r="DD264" s="204" t="str">
        <f t="shared" si="154"/>
        <v/>
      </c>
      <c r="DE264" s="204" t="str">
        <f t="shared" si="155"/>
        <v/>
      </c>
      <c r="DF264" s="204" t="str">
        <f t="shared" si="156"/>
        <v>Penicillines</v>
      </c>
      <c r="DG264" s="204" t="str">
        <f t="shared" si="157"/>
        <v/>
      </c>
      <c r="DH264" s="97" t="str">
        <f t="shared" si="158"/>
        <v/>
      </c>
      <c r="DI264" s="78"/>
      <c r="DJ264" s="78"/>
      <c r="DK264" s="77" t="str">
        <f ca="1"/>
        <v>FRAMOX 50</v>
      </c>
      <c r="DL264" s="79" t="e">
        <f ca="1"/>
        <v>#N/A</v>
      </c>
      <c r="DM264" s="102"/>
      <c r="DN264" s="8"/>
      <c r="DO264" s="8"/>
      <c r="DP264" s="8"/>
      <c r="DQ264" s="8"/>
      <c r="DR264" s="8"/>
      <c r="DS264" s="8"/>
      <c r="DT264" s="8"/>
      <c r="DU264" s="8"/>
      <c r="DV264" s="8"/>
      <c r="DW264" s="8"/>
      <c r="DX264" s="8"/>
      <c r="DY264" s="8"/>
      <c r="DZ264" s="8"/>
      <c r="EA264" s="8"/>
      <c r="EB264" s="8"/>
      <c r="EC264" s="8"/>
      <c r="ED264" s="8"/>
      <c r="EE264" s="8"/>
      <c r="EF264" s="8"/>
      <c r="EG264" s="8"/>
      <c r="EH264" s="8"/>
      <c r="EI264" s="8"/>
      <c r="EJ264" s="97"/>
    </row>
    <row r="265" spans="1:140" x14ac:dyDescent="0.25">
      <c r="A265" s="56"/>
      <c r="B265" s="8"/>
      <c r="C265" s="8"/>
      <c r="D265" s="8"/>
      <c r="E265" s="8"/>
      <c r="F265" s="8"/>
      <c r="G265" s="8"/>
      <c r="H265" s="8"/>
      <c r="I265" s="102" t="str">
        <f>INDEX(Données_ATB!BE:BV,MATCH(MASQ2!J265,Données_ATB!BE:BE,0),18)</f>
        <v/>
      </c>
      <c r="J265" s="77" t="str">
        <f>Données_ATB!BE264</f>
        <v>G. PROMYCINE</v>
      </c>
      <c r="K265" s="204" t="e">
        <f>IF(IF(S$2="Catégorie",IF(S$3="Toutes",SUMIFS('Étape 1 - à remplir'!$F$31:$F$400,'Étape 1 - à remplir'!$E$31:$E$400,MASQ2!J265,'Étape 1 - à remplir'!$G$31:$G$400,"animaux"),SUMIFS('Étape 1 - à remplir'!$F$31:$F$400,'Étape 1 - à remplir'!$E$31:$E$400,MASQ2!J265,'Étape 1 - à remplir'!$C$31:$C$400,S$3)),IF(S$2="Âge",IF(S$3="Tous",SUMIFS('Étape 1 - à remplir'!$F$31:$F$400,'Étape 1 - à remplir'!$E$31:$E$400,MASQ2!J265,'Étape 1 - à remplir'!$G$31:$G$400,"animaux"),SUMIFS('Étape 1 - à remplir'!$F$31:$F$400,'Étape 1 - à remplir'!$E$31:$E$400,MASQ2!J265,'Étape 1 - à remplir'!$P$31:$P$400,S$3)),IF(S$2="Atelier",IF(S$3="Tous",SUMIFS('Étape 1 - à remplir'!$F$31:$F$400,'Étape 1 - à remplir'!$E$31:$E$400,MASQ2!J265,'Étape 1 - à remplir'!$G$31:$G$400,"animaux"),SUMIFS('Étape 1 - à remplir'!$F$31:$F$400,'Étape 1 - à remplir'!$E$31:$E$400,MASQ2!J265,'Étape 1 - à remplir'!$O$31:$O$400,S$3)),IF(S$2="Espèce",IF(S$3="Tous",SUMIFS('Étape 1 - à remplir'!$F$31:$F$400,'Étape 1 - à remplir'!$E$31:$E$400,MASQ2!J265,'Étape 1 - à remplir'!$G$31:$G$400,"animaux"),SUMIFS('Étape 1 - à remplir'!$F$31:$F$400,'Étape 1 - à remplir'!$E$31:$E$400,MASQ2!J265,'Étape 1 - à remplir'!$N$31:$N$400,S$3))))))=0,NA(),IF(S$2="Catégorie",IF(S$3="Toutes",SUMIFS('Étape 1 - à remplir'!$F$31:$F$400,'Étape 1 - à remplir'!$E$31:$E$400,MASQ2!J265,'Étape 1 - à remplir'!$G$31:$G$400,"animaux"),SUMIFS('Étape 1 - à remplir'!$F$31:$F$400,'Étape 1 - à remplir'!$E$31:$E$400,MASQ2!J265,'Étape 1 - à remplir'!$C$31:$C$400,S$3)),IF(S$2="Âge",IF(S$3="Tous",SUMIFS('Étape 1 - à remplir'!$F$31:$F$400,'Étape 1 - à remplir'!$E$31:$E$400,MASQ2!J265,'Étape 1 - à remplir'!$G$31:$G$400,"animaux"),SUMIFS('Étape 1 - à remplir'!$F$31:$F$400,'Étape 1 - à remplir'!$E$31:$E$400,MASQ2!J265,'Étape 1 - à remplir'!$P$31:$P$400,S$3)),IF(S$2="Atelier",IF(S$3="Tous",SUMIFS('Étape 1 - à remplir'!$F$31:$F$400,'Étape 1 - à remplir'!$E$31:$E$400,MASQ2!J265,'Étape 1 - à remplir'!$G$31:$G$400,"animaux"),SUMIFS('Étape 1 - à remplir'!$F$31:$F$400,'Étape 1 - à remplir'!$E$31:$E$400,MASQ2!J265,'Étape 1 - à remplir'!$O$31:$O$400,S$3)),IF(S$2="Espèce",IF(S$3="Tous",SUMIFS('Étape 1 - à remplir'!$F$31:$F$400,'Étape 1 - à remplir'!$E$31:$E$400,MASQ2!J265,'Étape 1 - à remplir'!$G$31:$G$400,"animaux"),SUMIFS('Étape 1 - à remplir'!$F$31:$F$400,'Étape 1 - à remplir'!$E$31:$E$400,MASQ2!J265,'Étape 1 - à remplir'!$N$31:$N$400,S$3)))))))</f>
        <v>#N/A</v>
      </c>
      <c r="L265" s="97">
        <f t="shared" si="161"/>
        <v>0</v>
      </c>
      <c r="M265" s="56" t="str">
        <f>Données_ATB!BN264</f>
        <v>Benzylpénicilline</v>
      </c>
      <c r="N265" s="204" t="str">
        <f>Données_ATB!BO264</f>
        <v>Dihydrostreptomycine</v>
      </c>
      <c r="O265" s="97" t="str">
        <f>Données_ATB!BP264</f>
        <v/>
      </c>
      <c r="P265" s="77" t="str">
        <f>Données_ATB!BR264</f>
        <v>Penicillines</v>
      </c>
      <c r="Q265" s="78" t="str">
        <f>Données_ATB!BS264</f>
        <v>Aminoglycosides</v>
      </c>
      <c r="R265" s="79" t="str">
        <f>Données_ATB!BT264</f>
        <v/>
      </c>
      <c r="S265" s="78"/>
      <c r="T265" s="78"/>
      <c r="U265" s="77" t="str">
        <f ca="1"/>
        <v>G. PROMYCINE</v>
      </c>
      <c r="V265" s="79" t="e">
        <f ca="1"/>
        <v>#N/A</v>
      </c>
      <c r="W265" s="102"/>
      <c r="X265" s="8"/>
      <c r="Y265" s="8"/>
      <c r="Z265" s="8"/>
      <c r="AA265" s="8"/>
      <c r="AB265" s="102"/>
      <c r="AC265" s="8"/>
      <c r="AD265" s="8"/>
      <c r="AE265" s="8"/>
      <c r="AF265" s="8"/>
      <c r="AG265" s="8"/>
      <c r="AH265" s="8"/>
      <c r="AI265" s="8"/>
      <c r="AJ265" s="8"/>
      <c r="AK265" s="8"/>
      <c r="AL265" s="8"/>
      <c r="AM265" s="8"/>
      <c r="AN265" s="8"/>
      <c r="AO265" s="8"/>
      <c r="AP265" s="8"/>
      <c r="AQ265" s="8"/>
      <c r="AR265" s="8"/>
      <c r="AS265" s="8"/>
      <c r="AT265" s="97"/>
      <c r="AV265" s="56"/>
      <c r="AW265" s="8"/>
      <c r="AX265" s="8"/>
      <c r="AY265" s="8"/>
      <c r="AZ265" s="8"/>
      <c r="BA265" s="8"/>
      <c r="BB265" s="8"/>
      <c r="BC265" s="8"/>
      <c r="BD265" s="102" t="str">
        <f t="shared" si="143"/>
        <v/>
      </c>
      <c r="BE265" s="56" t="str">
        <f t="shared" si="144"/>
        <v>G. PROMYCINE</v>
      </c>
      <c r="BF265" s="204" t="e">
        <f>IF(IF(BN$2="Catégorie",IF(BN$3="Toutes",SUMIFS('Étape 1 - à remplir'!$F$31:$F$400,'Étape 1 - à remplir'!$E$31:$E$400,MASQ2!BE265,'Étape 1 - à remplir'!$G$31:$G$400,"lots"),SUMIFS('Étape 1 - à remplir'!$F$31:$F$400,'Étape 1 - à remplir'!$E$31:$E$400,MASQ2!BE265,'Étape 1 - à remplir'!$C$31:$C$400,BN$3)),IF(BN$2="Âge",IF(BN$3="Tous",SUMIFS('Étape 1 - à remplir'!$F$31:$F$400,'Étape 1 - à remplir'!$E$31:$E$400,MASQ2!BE265,'Étape 1 - à remplir'!$G$31:$G$400,"lots"),SUMIFS('Étape 1 - à remplir'!$F$31:$F$400,'Étape 1 - à remplir'!$E$31:$E$400,MASQ2!BE265,'Étape 1 - à remplir'!$P$31:$P$400,BN$3,'Étape 1 - à remplir'!$G$31:$G$400,"lots")),IF(BN$2="Atelier",IF(BN$3="Tous",SUMIFS('Étape 1 - à remplir'!$F$31:$F$400,'Étape 1 - à remplir'!$E$31:$E$400,MASQ2!BE265,'Étape 1 - à remplir'!$G$31:$G$400,"lots"),SUMIFS('Étape 1 - à remplir'!$F$31:$F$400,'Étape 1 - à remplir'!$E$31:$E$400,MASQ2!BE265,'Étape 1 - à remplir'!$O$31:$O$400,BN$3,'Étape 1 - à remplir'!$G$31:$G$400,"lots")),IF(BN$2="Espèce",IF(BN$3="Tous",SUMIFS('Étape 1 - à remplir'!$F$31:$F$400,'Étape 1 - à remplir'!$E$31:$E$400,MASQ2!BE265,'Étape 1 - à remplir'!$G$31:$G$400,"lots"),SUMIFS('Étape 1 - à remplir'!$F$31:$F$400,'Étape 1 - à remplir'!$E$31:$E$400,MASQ2!BE265,'Étape 1 - à remplir'!$N$31:$N$400,BN$3,'Étape 1 - à remplir'!$G$31:$G$400,"lots"))))))=0,NA(),IF(BN$2="Catégorie",IF(BN$3="Toutes",SUMIFS('Étape 1 - à remplir'!$F$31:$F$400,'Étape 1 - à remplir'!$E$31:$E$400,MASQ2!BE265,'Étape 1 - à remplir'!$G$31:$G$400,"lots"),SUMIFS('Étape 1 - à remplir'!$F$31:$F$400,'Étape 1 - à remplir'!$E$31:$E$400,MASQ2!BE265,'Étape 1 - à remplir'!$C$31:$C$400,BN$3)),IF(BN$2="Âge",IF(BN$3="Tous",SUMIFS('Étape 1 - à remplir'!$F$31:$F$400,'Étape 1 - à remplir'!$E$31:$E$400,MASQ2!BE265,'Étape 1 - à remplir'!$G$31:$G$400,"lots"),SUMIFS('Étape 1 - à remplir'!$F$31:$F$400,'Étape 1 - à remplir'!$E$31:$E$400,MASQ2!BE265,'Étape 1 - à remplir'!$P$31:$P$400,BN$3,'Étape 1 - à remplir'!$G$31:$G$400,"lots")),IF(BN$2="Atelier",IF(BN$3="Tous",SUMIFS('Étape 1 - à remplir'!$F$31:$F$400,'Étape 1 - à remplir'!$E$31:$E$400,MASQ2!BE265,'Étape 1 - à remplir'!$G$31:$G$400,"lots"),SUMIFS('Étape 1 - à remplir'!$F$31:$F$400,'Étape 1 - à remplir'!$E$31:$E$400,MASQ2!BE265,'Étape 1 - à remplir'!$O$31:$O$400,BN$3,'Étape 1 - à remplir'!$G$31:$G$400,"lots")),IF(BN$2="Espèce",IF(BN$3="Tous",SUMIFS('Étape 1 - à remplir'!$F$31:$F$400,'Étape 1 - à remplir'!$E$31:$E$400,MASQ2!BE265,'Étape 1 - à remplir'!$G$31:$G$400,"lots"),SUMIFS('Étape 1 - à remplir'!$F$31:$F$400,'Étape 1 - à remplir'!$E$31:$E$400,MASQ2!BE265,'Étape 1 - à remplir'!$N$31:$N$400,BN$3,'Étape 1 - à remplir'!$G$31:$G$400,"lots")))))))</f>
        <v>#N/A</v>
      </c>
      <c r="BG265" s="204">
        <f t="shared" si="159"/>
        <v>0</v>
      </c>
      <c r="BH265" s="204" t="str">
        <f t="shared" si="145"/>
        <v>Benzylpénicilline</v>
      </c>
      <c r="BI265" s="204" t="str">
        <f t="shared" si="146"/>
        <v>Dihydrostreptomycine</v>
      </c>
      <c r="BJ265" s="204" t="str">
        <f t="shared" si="147"/>
        <v/>
      </c>
      <c r="BK265" s="204" t="str">
        <f t="shared" si="148"/>
        <v>Penicillines</v>
      </c>
      <c r="BL265" s="204" t="str">
        <f t="shared" si="149"/>
        <v>Aminoglycosides</v>
      </c>
      <c r="BM265" s="97" t="str">
        <f t="shared" si="150"/>
        <v/>
      </c>
      <c r="BN265" s="78"/>
      <c r="BO265" s="78"/>
      <c r="BP265" s="77" t="str">
        <f ca="1"/>
        <v>G. PROMYCINE</v>
      </c>
      <c r="BQ265" s="79" t="e">
        <f ca="1"/>
        <v>#N/A</v>
      </c>
      <c r="BR265" s="102"/>
      <c r="BS265" s="8"/>
      <c r="BT265" s="8"/>
      <c r="BU265" s="8"/>
      <c r="BV265" s="8"/>
      <c r="BW265" s="8"/>
      <c r="BX265" s="8"/>
      <c r="BY265" s="8"/>
      <c r="BZ265" s="8"/>
      <c r="CA265" s="8"/>
      <c r="CB265" s="8"/>
      <c r="CC265" s="8"/>
      <c r="CD265" s="8"/>
      <c r="CE265" s="8"/>
      <c r="CF265" s="8"/>
      <c r="CG265" s="8"/>
      <c r="CH265" s="8"/>
      <c r="CI265" s="8"/>
      <c r="CJ265" s="8"/>
      <c r="CK265" s="8"/>
      <c r="CL265" s="8"/>
      <c r="CM265" s="8"/>
      <c r="CN265" s="8"/>
      <c r="CO265" s="97"/>
      <c r="CQ265" s="56"/>
      <c r="CR265" s="8"/>
      <c r="CS265" s="8"/>
      <c r="CT265" s="8"/>
      <c r="CU265" s="8"/>
      <c r="CV265" s="8"/>
      <c r="CW265" s="8"/>
      <c r="CX265" s="8"/>
      <c r="CY265" s="102" t="str">
        <f t="shared" si="151"/>
        <v/>
      </c>
      <c r="CZ265" s="56" t="str">
        <f t="shared" si="152"/>
        <v>G. PROMYCINE</v>
      </c>
      <c r="DA265" s="204" t="e">
        <f>IF(IF(DI$2="Catégorie",IF(DI$3="Toutes",SUMIFS('Étape 1 - à remplir'!$F$31:$F$400,'Étape 1 - à remplir'!$E$31:$E$400,MASQ2!CZ265,'Étape 1 - à remplir'!$G$31:$G$400,"kg"),SUMIFS('Étape 1 - à remplir'!$F$31:$F$400,'Étape 1 - à remplir'!$E$31:$E$400,MASQ2!CZ265,'Étape 1 - à remplir'!$C$31:$C$400,DI$3)),IF(DI$2="Âge",IF(DI$3="Tous",SUMIFS('Étape 1 - à remplir'!$F$31:$F$400,'Étape 1 - à remplir'!$E$31:$E$400,MASQ2!CZ265,'Étape 1 - à remplir'!$G$31:$G$400,"kg"),SUMIFS('Étape 1 - à remplir'!$F$31:$F$400,'Étape 1 - à remplir'!$E$31:$E$400,MASQ2!CZ265,'Étape 1 - à remplir'!$P$31:$P$400,DI$3,'Étape 1 - à remplir'!$G$31:$G$400,"kg")),IF(DI$2="Atelier",IF(DI$3="Tous",SUMIFS('Étape 1 - à remplir'!$F$31:$F$400,'Étape 1 - à remplir'!$E$31:$E$400,MASQ2!CZ265,'Étape 1 - à remplir'!$G$31:$G$400,"kg"),SUMIFS('Étape 1 - à remplir'!$F$31:$F$400,'Étape 1 - à remplir'!$E$31:$E$400,MASQ2!CZ265,'Étape 1 - à remplir'!$O$31:$O$400,DI$3,'Étape 1 - à remplir'!$G$31:$G$400,"kg")),IF(DI$2="Espèce",IF(DI$3="Tous",SUMIFS('Étape 1 - à remplir'!$F$31:$F$400,'Étape 1 - à remplir'!$E$31:$E$400,MASQ2!CZ265,'Étape 1 - à remplir'!$G$31:$G$400,"kg"),SUMIFS('Étape 1 - à remplir'!$F$31:$F$400,'Étape 1 - à remplir'!$E$31:$E$400,MASQ2!CZ265,'Étape 1 - à remplir'!$N$31:$N$400,DI$3,'Étape 1 - à remplir'!$G$31:$G$400,"kg"))))))=0,NA(),IF(DI$2="Catégorie",IF(DI$3="Toutes",SUMIFS('Étape 1 - à remplir'!$F$31:$F$400,'Étape 1 - à remplir'!$E$31:$E$400,MASQ2!CZ265,'Étape 1 - à remplir'!$G$31:$G$400,"kg"),SUMIFS('Étape 1 - à remplir'!$F$31:$F$400,'Étape 1 - à remplir'!$E$31:$E$400,MASQ2!CZ265,'Étape 1 - à remplir'!$C$31:$C$400,DI$3)),IF(DI$2="Âge",IF(DI$3="Tous",SUMIFS('Étape 1 - à remplir'!$F$31:$F$400,'Étape 1 - à remplir'!$E$31:$E$400,MASQ2!CZ265,'Étape 1 - à remplir'!$G$31:$G$400,"kg"),SUMIFS('Étape 1 - à remplir'!$F$31:$F$400,'Étape 1 - à remplir'!$E$31:$E$400,MASQ2!CZ265,'Étape 1 - à remplir'!$P$31:$P$400,DI$3,'Étape 1 - à remplir'!$G$31:$G$400,"kg")),IF(DI$2="Atelier",IF(DI$3="Tous",SUMIFS('Étape 1 - à remplir'!$F$31:$F$400,'Étape 1 - à remplir'!$E$31:$E$400,MASQ2!CZ265,'Étape 1 - à remplir'!$G$31:$G$400,"kg"),SUMIFS('Étape 1 - à remplir'!$F$31:$F$400,'Étape 1 - à remplir'!$E$31:$E$400,MASQ2!CZ265,'Étape 1 - à remplir'!$O$31:$O$400,DI$3,'Étape 1 - à remplir'!$G$31:$G$400,"kg")),IF(DI$2="Espèce",IF(DI$3="Tous",SUMIFS('Étape 1 - à remplir'!$F$31:$F$400,'Étape 1 - à remplir'!$E$31:$E$400,MASQ2!CZ265,'Étape 1 - à remplir'!$G$31:$G$400,"kg"),SUMIFS('Étape 1 - à remplir'!$F$31:$F$400,'Étape 1 - à remplir'!$E$31:$E$400,MASQ2!CZ265,'Étape 1 - à remplir'!$N$31:$N$400,DI$3,'Étape 1 - à remplir'!$G$31:$G$400,"kg")))))))</f>
        <v>#N/A</v>
      </c>
      <c r="DB265" s="104">
        <f t="shared" si="160"/>
        <v>0</v>
      </c>
      <c r="DC265" s="204" t="str">
        <f t="shared" si="153"/>
        <v>Benzylpénicilline</v>
      </c>
      <c r="DD265" s="204" t="str">
        <f t="shared" si="154"/>
        <v>Dihydrostreptomycine</v>
      </c>
      <c r="DE265" s="204" t="str">
        <f t="shared" si="155"/>
        <v/>
      </c>
      <c r="DF265" s="204" t="str">
        <f t="shared" si="156"/>
        <v>Penicillines</v>
      </c>
      <c r="DG265" s="204" t="str">
        <f t="shared" si="157"/>
        <v>Aminoglycosides</v>
      </c>
      <c r="DH265" s="97" t="str">
        <f t="shared" si="158"/>
        <v/>
      </c>
      <c r="DI265" s="78"/>
      <c r="DJ265" s="78"/>
      <c r="DK265" s="77" t="str">
        <f ca="1"/>
        <v>G. PROMYCINE</v>
      </c>
      <c r="DL265" s="79" t="e">
        <f ca="1"/>
        <v>#N/A</v>
      </c>
      <c r="DM265" s="102"/>
      <c r="DN265" s="8"/>
      <c r="DO265" s="8"/>
      <c r="DP265" s="8"/>
      <c r="DQ265" s="8"/>
      <c r="DR265" s="8"/>
      <c r="DS265" s="8"/>
      <c r="DT265" s="8"/>
      <c r="DU265" s="8"/>
      <c r="DV265" s="8"/>
      <c r="DW265" s="8"/>
      <c r="DX265" s="8"/>
      <c r="DY265" s="8"/>
      <c r="DZ265" s="8"/>
      <c r="EA265" s="8"/>
      <c r="EB265" s="8"/>
      <c r="EC265" s="8"/>
      <c r="ED265" s="8"/>
      <c r="EE265" s="8"/>
      <c r="EF265" s="8"/>
      <c r="EG265" s="8"/>
      <c r="EH265" s="8"/>
      <c r="EI265" s="8"/>
      <c r="EJ265" s="97"/>
    </row>
    <row r="266" spans="1:140" x14ac:dyDescent="0.25">
      <c r="A266" s="56"/>
      <c r="B266" s="8"/>
      <c r="C266" s="8"/>
      <c r="D266" s="8"/>
      <c r="E266" s="8"/>
      <c r="F266" s="8"/>
      <c r="G266" s="8"/>
      <c r="H266" s="8"/>
      <c r="I266" s="102" t="str">
        <f>INDEX(Données_ATB!BE:BV,MATCH(MASQ2!J266,Données_ATB!BE:BE,0),18)</f>
        <v/>
      </c>
      <c r="J266" s="77" t="str">
        <f>Données_ATB!BE265</f>
        <v>G.4</v>
      </c>
      <c r="K266" s="204" t="e">
        <f>IF(IF(S$2="Catégorie",IF(S$3="Toutes",SUMIFS('Étape 1 - à remplir'!$F$31:$F$400,'Étape 1 - à remplir'!$E$31:$E$400,MASQ2!J266,'Étape 1 - à remplir'!$G$31:$G$400,"animaux"),SUMIFS('Étape 1 - à remplir'!$F$31:$F$400,'Étape 1 - à remplir'!$E$31:$E$400,MASQ2!J266,'Étape 1 - à remplir'!$C$31:$C$400,S$3)),IF(S$2="Âge",IF(S$3="Tous",SUMIFS('Étape 1 - à remplir'!$F$31:$F$400,'Étape 1 - à remplir'!$E$31:$E$400,MASQ2!J266,'Étape 1 - à remplir'!$G$31:$G$400,"animaux"),SUMIFS('Étape 1 - à remplir'!$F$31:$F$400,'Étape 1 - à remplir'!$E$31:$E$400,MASQ2!J266,'Étape 1 - à remplir'!$P$31:$P$400,S$3)),IF(S$2="Atelier",IF(S$3="Tous",SUMIFS('Étape 1 - à remplir'!$F$31:$F$400,'Étape 1 - à remplir'!$E$31:$E$400,MASQ2!J266,'Étape 1 - à remplir'!$G$31:$G$400,"animaux"),SUMIFS('Étape 1 - à remplir'!$F$31:$F$400,'Étape 1 - à remplir'!$E$31:$E$400,MASQ2!J266,'Étape 1 - à remplir'!$O$31:$O$400,S$3)),IF(S$2="Espèce",IF(S$3="Tous",SUMIFS('Étape 1 - à remplir'!$F$31:$F$400,'Étape 1 - à remplir'!$E$31:$E$400,MASQ2!J266,'Étape 1 - à remplir'!$G$31:$G$400,"animaux"),SUMIFS('Étape 1 - à remplir'!$F$31:$F$400,'Étape 1 - à remplir'!$E$31:$E$400,MASQ2!J266,'Étape 1 - à remplir'!$N$31:$N$400,S$3))))))=0,NA(),IF(S$2="Catégorie",IF(S$3="Toutes",SUMIFS('Étape 1 - à remplir'!$F$31:$F$400,'Étape 1 - à remplir'!$E$31:$E$400,MASQ2!J266,'Étape 1 - à remplir'!$G$31:$G$400,"animaux"),SUMIFS('Étape 1 - à remplir'!$F$31:$F$400,'Étape 1 - à remplir'!$E$31:$E$400,MASQ2!J266,'Étape 1 - à remplir'!$C$31:$C$400,S$3)),IF(S$2="Âge",IF(S$3="Tous",SUMIFS('Étape 1 - à remplir'!$F$31:$F$400,'Étape 1 - à remplir'!$E$31:$E$400,MASQ2!J266,'Étape 1 - à remplir'!$G$31:$G$400,"animaux"),SUMIFS('Étape 1 - à remplir'!$F$31:$F$400,'Étape 1 - à remplir'!$E$31:$E$400,MASQ2!J266,'Étape 1 - à remplir'!$P$31:$P$400,S$3)),IF(S$2="Atelier",IF(S$3="Tous",SUMIFS('Étape 1 - à remplir'!$F$31:$F$400,'Étape 1 - à remplir'!$E$31:$E$400,MASQ2!J266,'Étape 1 - à remplir'!$G$31:$G$400,"animaux"),SUMIFS('Étape 1 - à remplir'!$F$31:$F$400,'Étape 1 - à remplir'!$E$31:$E$400,MASQ2!J266,'Étape 1 - à remplir'!$O$31:$O$400,S$3)),IF(S$2="Espèce",IF(S$3="Tous",SUMIFS('Étape 1 - à remplir'!$F$31:$F$400,'Étape 1 - à remplir'!$E$31:$E$400,MASQ2!J266,'Étape 1 - à remplir'!$G$31:$G$400,"animaux"),SUMIFS('Étape 1 - à remplir'!$F$31:$F$400,'Étape 1 - à remplir'!$E$31:$E$400,MASQ2!J266,'Étape 1 - à remplir'!$N$31:$N$400,S$3)))))))</f>
        <v>#N/A</v>
      </c>
      <c r="L266" s="97">
        <f t="shared" si="161"/>
        <v>0</v>
      </c>
      <c r="M266" s="56" t="str">
        <f>Données_ATB!BN265</f>
        <v>Gentamicine</v>
      </c>
      <c r="N266" s="204" t="str">
        <f>Données_ATB!BO265</f>
        <v/>
      </c>
      <c r="O266" s="97" t="str">
        <f>Données_ATB!BP265</f>
        <v/>
      </c>
      <c r="P266" s="77" t="str">
        <f>Données_ATB!BR265</f>
        <v>Aminoglycosides</v>
      </c>
      <c r="Q266" s="78" t="str">
        <f>Données_ATB!BS265</f>
        <v/>
      </c>
      <c r="R266" s="79" t="str">
        <f>Données_ATB!BT265</f>
        <v/>
      </c>
      <c r="S266" s="78"/>
      <c r="T266" s="78"/>
      <c r="U266" s="77" t="str">
        <f ca="1"/>
        <v>G.4</v>
      </c>
      <c r="V266" s="79" t="e">
        <f ca="1"/>
        <v>#N/A</v>
      </c>
      <c r="W266" s="102"/>
      <c r="X266" s="8"/>
      <c r="Y266" s="8"/>
      <c r="Z266" s="8"/>
      <c r="AA266" s="8"/>
      <c r="AB266" s="102"/>
      <c r="AC266" s="8"/>
      <c r="AD266" s="8"/>
      <c r="AE266" s="8"/>
      <c r="AF266" s="8"/>
      <c r="AG266" s="8"/>
      <c r="AH266" s="8"/>
      <c r="AI266" s="8"/>
      <c r="AJ266" s="8"/>
      <c r="AK266" s="8"/>
      <c r="AL266" s="8"/>
      <c r="AM266" s="8"/>
      <c r="AN266" s="8"/>
      <c r="AO266" s="8"/>
      <c r="AP266" s="8"/>
      <c r="AQ266" s="8"/>
      <c r="AR266" s="8"/>
      <c r="AS266" s="8"/>
      <c r="AT266" s="97"/>
      <c r="AV266" s="56"/>
      <c r="AW266" s="8"/>
      <c r="AX266" s="8"/>
      <c r="AY266" s="8"/>
      <c r="AZ266" s="8"/>
      <c r="BA266" s="8"/>
      <c r="BB266" s="8"/>
      <c r="BC266" s="8"/>
      <c r="BD266" s="102" t="str">
        <f t="shared" si="143"/>
        <v/>
      </c>
      <c r="BE266" s="56" t="str">
        <f t="shared" si="144"/>
        <v>G.4</v>
      </c>
      <c r="BF266" s="204" t="e">
        <f>IF(IF(BN$2="Catégorie",IF(BN$3="Toutes",SUMIFS('Étape 1 - à remplir'!$F$31:$F$400,'Étape 1 - à remplir'!$E$31:$E$400,MASQ2!BE266,'Étape 1 - à remplir'!$G$31:$G$400,"lots"),SUMIFS('Étape 1 - à remplir'!$F$31:$F$400,'Étape 1 - à remplir'!$E$31:$E$400,MASQ2!BE266,'Étape 1 - à remplir'!$C$31:$C$400,BN$3)),IF(BN$2="Âge",IF(BN$3="Tous",SUMIFS('Étape 1 - à remplir'!$F$31:$F$400,'Étape 1 - à remplir'!$E$31:$E$400,MASQ2!BE266,'Étape 1 - à remplir'!$G$31:$G$400,"lots"),SUMIFS('Étape 1 - à remplir'!$F$31:$F$400,'Étape 1 - à remplir'!$E$31:$E$400,MASQ2!BE266,'Étape 1 - à remplir'!$P$31:$P$400,BN$3,'Étape 1 - à remplir'!$G$31:$G$400,"lots")),IF(BN$2="Atelier",IF(BN$3="Tous",SUMIFS('Étape 1 - à remplir'!$F$31:$F$400,'Étape 1 - à remplir'!$E$31:$E$400,MASQ2!BE266,'Étape 1 - à remplir'!$G$31:$G$400,"lots"),SUMIFS('Étape 1 - à remplir'!$F$31:$F$400,'Étape 1 - à remplir'!$E$31:$E$400,MASQ2!BE266,'Étape 1 - à remplir'!$O$31:$O$400,BN$3,'Étape 1 - à remplir'!$G$31:$G$400,"lots")),IF(BN$2="Espèce",IF(BN$3="Tous",SUMIFS('Étape 1 - à remplir'!$F$31:$F$400,'Étape 1 - à remplir'!$E$31:$E$400,MASQ2!BE266,'Étape 1 - à remplir'!$G$31:$G$400,"lots"),SUMIFS('Étape 1 - à remplir'!$F$31:$F$400,'Étape 1 - à remplir'!$E$31:$E$400,MASQ2!BE266,'Étape 1 - à remplir'!$N$31:$N$400,BN$3,'Étape 1 - à remplir'!$G$31:$G$400,"lots"))))))=0,NA(),IF(BN$2="Catégorie",IF(BN$3="Toutes",SUMIFS('Étape 1 - à remplir'!$F$31:$F$400,'Étape 1 - à remplir'!$E$31:$E$400,MASQ2!BE266,'Étape 1 - à remplir'!$G$31:$G$400,"lots"),SUMIFS('Étape 1 - à remplir'!$F$31:$F$400,'Étape 1 - à remplir'!$E$31:$E$400,MASQ2!BE266,'Étape 1 - à remplir'!$C$31:$C$400,BN$3)),IF(BN$2="Âge",IF(BN$3="Tous",SUMIFS('Étape 1 - à remplir'!$F$31:$F$400,'Étape 1 - à remplir'!$E$31:$E$400,MASQ2!BE266,'Étape 1 - à remplir'!$G$31:$G$400,"lots"),SUMIFS('Étape 1 - à remplir'!$F$31:$F$400,'Étape 1 - à remplir'!$E$31:$E$400,MASQ2!BE266,'Étape 1 - à remplir'!$P$31:$P$400,BN$3,'Étape 1 - à remplir'!$G$31:$G$400,"lots")),IF(BN$2="Atelier",IF(BN$3="Tous",SUMIFS('Étape 1 - à remplir'!$F$31:$F$400,'Étape 1 - à remplir'!$E$31:$E$400,MASQ2!BE266,'Étape 1 - à remplir'!$G$31:$G$400,"lots"),SUMIFS('Étape 1 - à remplir'!$F$31:$F$400,'Étape 1 - à remplir'!$E$31:$E$400,MASQ2!BE266,'Étape 1 - à remplir'!$O$31:$O$400,BN$3,'Étape 1 - à remplir'!$G$31:$G$400,"lots")),IF(BN$2="Espèce",IF(BN$3="Tous",SUMIFS('Étape 1 - à remplir'!$F$31:$F$400,'Étape 1 - à remplir'!$E$31:$E$400,MASQ2!BE266,'Étape 1 - à remplir'!$G$31:$G$400,"lots"),SUMIFS('Étape 1 - à remplir'!$F$31:$F$400,'Étape 1 - à remplir'!$E$31:$E$400,MASQ2!BE266,'Étape 1 - à remplir'!$N$31:$N$400,BN$3,'Étape 1 - à remplir'!$G$31:$G$400,"lots")))))))</f>
        <v>#N/A</v>
      </c>
      <c r="BG266" s="204">
        <f t="shared" si="159"/>
        <v>0</v>
      </c>
      <c r="BH266" s="204" t="str">
        <f t="shared" si="145"/>
        <v>Gentamicine</v>
      </c>
      <c r="BI266" s="204" t="str">
        <f t="shared" si="146"/>
        <v/>
      </c>
      <c r="BJ266" s="204" t="str">
        <f t="shared" si="147"/>
        <v/>
      </c>
      <c r="BK266" s="204" t="str">
        <f t="shared" si="148"/>
        <v>Aminoglycosides</v>
      </c>
      <c r="BL266" s="204" t="str">
        <f t="shared" si="149"/>
        <v/>
      </c>
      <c r="BM266" s="97" t="str">
        <f t="shared" si="150"/>
        <v/>
      </c>
      <c r="BN266" s="78"/>
      <c r="BO266" s="78"/>
      <c r="BP266" s="77" t="str">
        <f ca="1"/>
        <v>G.4</v>
      </c>
      <c r="BQ266" s="79" t="e">
        <f ca="1"/>
        <v>#N/A</v>
      </c>
      <c r="BR266" s="102"/>
      <c r="BS266" s="8"/>
      <c r="BT266" s="8"/>
      <c r="BU266" s="8"/>
      <c r="BV266" s="8"/>
      <c r="BW266" s="8"/>
      <c r="BX266" s="8"/>
      <c r="BY266" s="8"/>
      <c r="BZ266" s="8"/>
      <c r="CA266" s="8"/>
      <c r="CB266" s="8"/>
      <c r="CC266" s="8"/>
      <c r="CD266" s="8"/>
      <c r="CE266" s="8"/>
      <c r="CF266" s="8"/>
      <c r="CG266" s="8"/>
      <c r="CH266" s="8"/>
      <c r="CI266" s="8"/>
      <c r="CJ266" s="8"/>
      <c r="CK266" s="8"/>
      <c r="CL266" s="8"/>
      <c r="CM266" s="8"/>
      <c r="CN266" s="8"/>
      <c r="CO266" s="97"/>
      <c r="CQ266" s="56"/>
      <c r="CR266" s="8"/>
      <c r="CS266" s="8"/>
      <c r="CT266" s="8"/>
      <c r="CU266" s="8"/>
      <c r="CV266" s="8"/>
      <c r="CW266" s="8"/>
      <c r="CX266" s="8"/>
      <c r="CY266" s="102" t="str">
        <f t="shared" si="151"/>
        <v/>
      </c>
      <c r="CZ266" s="56" t="str">
        <f t="shared" si="152"/>
        <v>G.4</v>
      </c>
      <c r="DA266" s="204" t="e">
        <f>IF(IF(DI$2="Catégorie",IF(DI$3="Toutes",SUMIFS('Étape 1 - à remplir'!$F$31:$F$400,'Étape 1 - à remplir'!$E$31:$E$400,MASQ2!CZ266,'Étape 1 - à remplir'!$G$31:$G$400,"kg"),SUMIFS('Étape 1 - à remplir'!$F$31:$F$400,'Étape 1 - à remplir'!$E$31:$E$400,MASQ2!CZ266,'Étape 1 - à remplir'!$C$31:$C$400,DI$3)),IF(DI$2="Âge",IF(DI$3="Tous",SUMIFS('Étape 1 - à remplir'!$F$31:$F$400,'Étape 1 - à remplir'!$E$31:$E$400,MASQ2!CZ266,'Étape 1 - à remplir'!$G$31:$G$400,"kg"),SUMIFS('Étape 1 - à remplir'!$F$31:$F$400,'Étape 1 - à remplir'!$E$31:$E$400,MASQ2!CZ266,'Étape 1 - à remplir'!$P$31:$P$400,DI$3,'Étape 1 - à remplir'!$G$31:$G$400,"kg")),IF(DI$2="Atelier",IF(DI$3="Tous",SUMIFS('Étape 1 - à remplir'!$F$31:$F$400,'Étape 1 - à remplir'!$E$31:$E$400,MASQ2!CZ266,'Étape 1 - à remplir'!$G$31:$G$400,"kg"),SUMIFS('Étape 1 - à remplir'!$F$31:$F$400,'Étape 1 - à remplir'!$E$31:$E$400,MASQ2!CZ266,'Étape 1 - à remplir'!$O$31:$O$400,DI$3,'Étape 1 - à remplir'!$G$31:$G$400,"kg")),IF(DI$2="Espèce",IF(DI$3="Tous",SUMIFS('Étape 1 - à remplir'!$F$31:$F$400,'Étape 1 - à remplir'!$E$31:$E$400,MASQ2!CZ266,'Étape 1 - à remplir'!$G$31:$G$400,"kg"),SUMIFS('Étape 1 - à remplir'!$F$31:$F$400,'Étape 1 - à remplir'!$E$31:$E$400,MASQ2!CZ266,'Étape 1 - à remplir'!$N$31:$N$400,DI$3,'Étape 1 - à remplir'!$G$31:$G$400,"kg"))))))=0,NA(),IF(DI$2="Catégorie",IF(DI$3="Toutes",SUMIFS('Étape 1 - à remplir'!$F$31:$F$400,'Étape 1 - à remplir'!$E$31:$E$400,MASQ2!CZ266,'Étape 1 - à remplir'!$G$31:$G$400,"kg"),SUMIFS('Étape 1 - à remplir'!$F$31:$F$400,'Étape 1 - à remplir'!$E$31:$E$400,MASQ2!CZ266,'Étape 1 - à remplir'!$C$31:$C$400,DI$3)),IF(DI$2="Âge",IF(DI$3="Tous",SUMIFS('Étape 1 - à remplir'!$F$31:$F$400,'Étape 1 - à remplir'!$E$31:$E$400,MASQ2!CZ266,'Étape 1 - à remplir'!$G$31:$G$400,"kg"),SUMIFS('Étape 1 - à remplir'!$F$31:$F$400,'Étape 1 - à remplir'!$E$31:$E$400,MASQ2!CZ266,'Étape 1 - à remplir'!$P$31:$P$400,DI$3,'Étape 1 - à remplir'!$G$31:$G$400,"kg")),IF(DI$2="Atelier",IF(DI$3="Tous",SUMIFS('Étape 1 - à remplir'!$F$31:$F$400,'Étape 1 - à remplir'!$E$31:$E$400,MASQ2!CZ266,'Étape 1 - à remplir'!$G$31:$G$400,"kg"),SUMIFS('Étape 1 - à remplir'!$F$31:$F$400,'Étape 1 - à remplir'!$E$31:$E$400,MASQ2!CZ266,'Étape 1 - à remplir'!$O$31:$O$400,DI$3,'Étape 1 - à remplir'!$G$31:$G$400,"kg")),IF(DI$2="Espèce",IF(DI$3="Tous",SUMIFS('Étape 1 - à remplir'!$F$31:$F$400,'Étape 1 - à remplir'!$E$31:$E$400,MASQ2!CZ266,'Étape 1 - à remplir'!$G$31:$G$400,"kg"),SUMIFS('Étape 1 - à remplir'!$F$31:$F$400,'Étape 1 - à remplir'!$E$31:$E$400,MASQ2!CZ266,'Étape 1 - à remplir'!$N$31:$N$400,DI$3,'Étape 1 - à remplir'!$G$31:$G$400,"kg")))))))</f>
        <v>#N/A</v>
      </c>
      <c r="DB266" s="104">
        <f t="shared" si="160"/>
        <v>0</v>
      </c>
      <c r="DC266" s="204" t="str">
        <f t="shared" si="153"/>
        <v>Gentamicine</v>
      </c>
      <c r="DD266" s="204" t="str">
        <f t="shared" si="154"/>
        <v/>
      </c>
      <c r="DE266" s="204" t="str">
        <f t="shared" si="155"/>
        <v/>
      </c>
      <c r="DF266" s="204" t="str">
        <f t="shared" si="156"/>
        <v>Aminoglycosides</v>
      </c>
      <c r="DG266" s="204" t="str">
        <f t="shared" si="157"/>
        <v/>
      </c>
      <c r="DH266" s="97" t="str">
        <f t="shared" si="158"/>
        <v/>
      </c>
      <c r="DI266" s="78"/>
      <c r="DJ266" s="78"/>
      <c r="DK266" s="77" t="str">
        <f ca="1"/>
        <v>G.4</v>
      </c>
      <c r="DL266" s="79" t="e">
        <f ca="1"/>
        <v>#N/A</v>
      </c>
      <c r="DM266" s="102"/>
      <c r="DN266" s="8"/>
      <c r="DO266" s="8"/>
      <c r="DP266" s="8"/>
      <c r="DQ266" s="8"/>
      <c r="DR266" s="8"/>
      <c r="DS266" s="8"/>
      <c r="DT266" s="8"/>
      <c r="DU266" s="8"/>
      <c r="DV266" s="8"/>
      <c r="DW266" s="8"/>
      <c r="DX266" s="8"/>
      <c r="DY266" s="8"/>
      <c r="DZ266" s="8"/>
      <c r="EA266" s="8"/>
      <c r="EB266" s="8"/>
      <c r="EC266" s="8"/>
      <c r="ED266" s="8"/>
      <c r="EE266" s="8"/>
      <c r="EF266" s="8"/>
      <c r="EG266" s="8"/>
      <c r="EH266" s="8"/>
      <c r="EI266" s="8"/>
      <c r="EJ266" s="97"/>
    </row>
    <row r="267" spans="1:140" x14ac:dyDescent="0.25">
      <c r="A267" s="56"/>
      <c r="B267" s="8"/>
      <c r="C267" s="8"/>
      <c r="D267" s="8"/>
      <c r="E267" s="8"/>
      <c r="F267" s="8"/>
      <c r="G267" s="8"/>
      <c r="H267" s="8"/>
      <c r="I267" s="102" t="str">
        <f>INDEX(Données_ATB!BE:BV,MATCH(MASQ2!J267,Données_ATB!BE:BE,0),18)</f>
        <v/>
      </c>
      <c r="J267" s="77" t="str">
        <f>Données_ATB!BE266</f>
        <v>GABBROVET 140 MG/ML SOLUTION POUR ADMINISTRATION DANS L’EAU DE BOISSON LE LAIT OU L’ALIMENT D’ALLAITEMENT POUR BOVINS PRE-RUMINANTS ET PORCS</v>
      </c>
      <c r="K267" s="204" t="e">
        <f>IF(IF(S$2="Catégorie",IF(S$3="Toutes",SUMIFS('Étape 1 - à remplir'!$F$31:$F$400,'Étape 1 - à remplir'!$E$31:$E$400,MASQ2!J267,'Étape 1 - à remplir'!$G$31:$G$400,"animaux"),SUMIFS('Étape 1 - à remplir'!$F$31:$F$400,'Étape 1 - à remplir'!$E$31:$E$400,MASQ2!J267,'Étape 1 - à remplir'!$C$31:$C$400,S$3)),IF(S$2="Âge",IF(S$3="Tous",SUMIFS('Étape 1 - à remplir'!$F$31:$F$400,'Étape 1 - à remplir'!$E$31:$E$400,MASQ2!J267,'Étape 1 - à remplir'!$G$31:$G$400,"animaux"),SUMIFS('Étape 1 - à remplir'!$F$31:$F$400,'Étape 1 - à remplir'!$E$31:$E$400,MASQ2!J267,'Étape 1 - à remplir'!$P$31:$P$400,S$3)),IF(S$2="Atelier",IF(S$3="Tous",SUMIFS('Étape 1 - à remplir'!$F$31:$F$400,'Étape 1 - à remplir'!$E$31:$E$400,MASQ2!J267,'Étape 1 - à remplir'!$G$31:$G$400,"animaux"),SUMIFS('Étape 1 - à remplir'!$F$31:$F$400,'Étape 1 - à remplir'!$E$31:$E$400,MASQ2!J267,'Étape 1 - à remplir'!$O$31:$O$400,S$3)),IF(S$2="Espèce",IF(S$3="Tous",SUMIFS('Étape 1 - à remplir'!$F$31:$F$400,'Étape 1 - à remplir'!$E$31:$E$400,MASQ2!J267,'Étape 1 - à remplir'!$G$31:$G$400,"animaux"),SUMIFS('Étape 1 - à remplir'!$F$31:$F$400,'Étape 1 - à remplir'!$E$31:$E$400,MASQ2!J267,'Étape 1 - à remplir'!$N$31:$N$400,S$3))))))=0,NA(),IF(S$2="Catégorie",IF(S$3="Toutes",SUMIFS('Étape 1 - à remplir'!$F$31:$F$400,'Étape 1 - à remplir'!$E$31:$E$400,MASQ2!J267,'Étape 1 - à remplir'!$G$31:$G$400,"animaux"),SUMIFS('Étape 1 - à remplir'!$F$31:$F$400,'Étape 1 - à remplir'!$E$31:$E$400,MASQ2!J267,'Étape 1 - à remplir'!$C$31:$C$400,S$3)),IF(S$2="Âge",IF(S$3="Tous",SUMIFS('Étape 1 - à remplir'!$F$31:$F$400,'Étape 1 - à remplir'!$E$31:$E$400,MASQ2!J267,'Étape 1 - à remplir'!$G$31:$G$400,"animaux"),SUMIFS('Étape 1 - à remplir'!$F$31:$F$400,'Étape 1 - à remplir'!$E$31:$E$400,MASQ2!J267,'Étape 1 - à remplir'!$P$31:$P$400,S$3)),IF(S$2="Atelier",IF(S$3="Tous",SUMIFS('Étape 1 - à remplir'!$F$31:$F$400,'Étape 1 - à remplir'!$E$31:$E$400,MASQ2!J267,'Étape 1 - à remplir'!$G$31:$G$400,"animaux"),SUMIFS('Étape 1 - à remplir'!$F$31:$F$400,'Étape 1 - à remplir'!$E$31:$E$400,MASQ2!J267,'Étape 1 - à remplir'!$O$31:$O$400,S$3)),IF(S$2="Espèce",IF(S$3="Tous",SUMIFS('Étape 1 - à remplir'!$F$31:$F$400,'Étape 1 - à remplir'!$E$31:$E$400,MASQ2!J267,'Étape 1 - à remplir'!$G$31:$G$400,"animaux"),SUMIFS('Étape 1 - à remplir'!$F$31:$F$400,'Étape 1 - à remplir'!$E$31:$E$400,MASQ2!J267,'Étape 1 - à remplir'!$N$31:$N$400,S$3)))))))</f>
        <v>#N/A</v>
      </c>
      <c r="L267" s="97">
        <f t="shared" si="161"/>
        <v>0</v>
      </c>
      <c r="M267" s="56" t="str">
        <f>Données_ATB!BN266</f>
        <v>Paromomycine</v>
      </c>
      <c r="N267" s="204" t="str">
        <f>Données_ATB!BO266</f>
        <v/>
      </c>
      <c r="O267" s="97" t="str">
        <f>Données_ATB!BP266</f>
        <v/>
      </c>
      <c r="P267" s="77" t="str">
        <f>Données_ATB!BR266</f>
        <v>Aminoglycosides</v>
      </c>
      <c r="Q267" s="78" t="str">
        <f>Données_ATB!BS266</f>
        <v/>
      </c>
      <c r="R267" s="79" t="str">
        <f>Données_ATB!BT266</f>
        <v/>
      </c>
      <c r="S267" s="78"/>
      <c r="T267" s="78"/>
      <c r="U267" s="77" t="str">
        <f ca="1"/>
        <v>GABBROVET 140 MG/ML SOLUTION POUR ADMINISTRATION DANS L’EAU DE BOISSON LE LAIT OU L’ALIMENT D’ALLAITEMENT POUR BOVINS PRE-RUMINANTS ET PORCS</v>
      </c>
      <c r="V267" s="79" t="e">
        <f ca="1"/>
        <v>#N/A</v>
      </c>
      <c r="W267" s="102"/>
      <c r="X267" s="8"/>
      <c r="Y267" s="8"/>
      <c r="Z267" s="8"/>
      <c r="AA267" s="8"/>
      <c r="AB267" s="102"/>
      <c r="AC267" s="8"/>
      <c r="AD267" s="8"/>
      <c r="AE267" s="8"/>
      <c r="AF267" s="8"/>
      <c r="AG267" s="8"/>
      <c r="AH267" s="8"/>
      <c r="AI267" s="8"/>
      <c r="AJ267" s="8"/>
      <c r="AK267" s="8"/>
      <c r="AL267" s="8"/>
      <c r="AM267" s="8"/>
      <c r="AN267" s="8"/>
      <c r="AO267" s="8"/>
      <c r="AP267" s="8"/>
      <c r="AQ267" s="8"/>
      <c r="AR267" s="8"/>
      <c r="AS267" s="8"/>
      <c r="AT267" s="97"/>
      <c r="AV267" s="56"/>
      <c r="AW267" s="8"/>
      <c r="AX267" s="8"/>
      <c r="AY267" s="8"/>
      <c r="AZ267" s="8"/>
      <c r="BA267" s="8"/>
      <c r="BB267" s="8"/>
      <c r="BC267" s="8"/>
      <c r="BD267" s="102" t="str">
        <f t="shared" si="143"/>
        <v/>
      </c>
      <c r="BE267" s="56" t="str">
        <f t="shared" si="144"/>
        <v>GABBROVET 140 MG/ML SOLUTION POUR ADMINISTRATION DANS L’EAU DE BOISSON LE LAIT OU L’ALIMENT D’ALLAITEMENT POUR BOVINS PRE-RUMINANTS ET PORCS</v>
      </c>
      <c r="BF267" s="204" t="e">
        <f>IF(IF(BN$2="Catégorie",IF(BN$3="Toutes",SUMIFS('Étape 1 - à remplir'!$F$31:$F$400,'Étape 1 - à remplir'!$E$31:$E$400,MASQ2!BE267,'Étape 1 - à remplir'!$G$31:$G$400,"lots"),SUMIFS('Étape 1 - à remplir'!$F$31:$F$400,'Étape 1 - à remplir'!$E$31:$E$400,MASQ2!BE267,'Étape 1 - à remplir'!$C$31:$C$400,BN$3)),IF(BN$2="Âge",IF(BN$3="Tous",SUMIFS('Étape 1 - à remplir'!$F$31:$F$400,'Étape 1 - à remplir'!$E$31:$E$400,MASQ2!BE267,'Étape 1 - à remplir'!$G$31:$G$400,"lots"),SUMIFS('Étape 1 - à remplir'!$F$31:$F$400,'Étape 1 - à remplir'!$E$31:$E$400,MASQ2!BE267,'Étape 1 - à remplir'!$P$31:$P$400,BN$3,'Étape 1 - à remplir'!$G$31:$G$400,"lots")),IF(BN$2="Atelier",IF(BN$3="Tous",SUMIFS('Étape 1 - à remplir'!$F$31:$F$400,'Étape 1 - à remplir'!$E$31:$E$400,MASQ2!BE267,'Étape 1 - à remplir'!$G$31:$G$400,"lots"),SUMIFS('Étape 1 - à remplir'!$F$31:$F$400,'Étape 1 - à remplir'!$E$31:$E$400,MASQ2!BE267,'Étape 1 - à remplir'!$O$31:$O$400,BN$3,'Étape 1 - à remplir'!$G$31:$G$400,"lots")),IF(BN$2="Espèce",IF(BN$3="Tous",SUMIFS('Étape 1 - à remplir'!$F$31:$F$400,'Étape 1 - à remplir'!$E$31:$E$400,MASQ2!BE267,'Étape 1 - à remplir'!$G$31:$G$400,"lots"),SUMIFS('Étape 1 - à remplir'!$F$31:$F$400,'Étape 1 - à remplir'!$E$31:$E$400,MASQ2!BE267,'Étape 1 - à remplir'!$N$31:$N$400,BN$3,'Étape 1 - à remplir'!$G$31:$G$400,"lots"))))))=0,NA(),IF(BN$2="Catégorie",IF(BN$3="Toutes",SUMIFS('Étape 1 - à remplir'!$F$31:$F$400,'Étape 1 - à remplir'!$E$31:$E$400,MASQ2!BE267,'Étape 1 - à remplir'!$G$31:$G$400,"lots"),SUMIFS('Étape 1 - à remplir'!$F$31:$F$400,'Étape 1 - à remplir'!$E$31:$E$400,MASQ2!BE267,'Étape 1 - à remplir'!$C$31:$C$400,BN$3)),IF(BN$2="Âge",IF(BN$3="Tous",SUMIFS('Étape 1 - à remplir'!$F$31:$F$400,'Étape 1 - à remplir'!$E$31:$E$400,MASQ2!BE267,'Étape 1 - à remplir'!$G$31:$G$400,"lots"),SUMIFS('Étape 1 - à remplir'!$F$31:$F$400,'Étape 1 - à remplir'!$E$31:$E$400,MASQ2!BE267,'Étape 1 - à remplir'!$P$31:$P$400,BN$3,'Étape 1 - à remplir'!$G$31:$G$400,"lots")),IF(BN$2="Atelier",IF(BN$3="Tous",SUMIFS('Étape 1 - à remplir'!$F$31:$F$400,'Étape 1 - à remplir'!$E$31:$E$400,MASQ2!BE267,'Étape 1 - à remplir'!$G$31:$G$400,"lots"),SUMIFS('Étape 1 - à remplir'!$F$31:$F$400,'Étape 1 - à remplir'!$E$31:$E$400,MASQ2!BE267,'Étape 1 - à remplir'!$O$31:$O$400,BN$3,'Étape 1 - à remplir'!$G$31:$G$400,"lots")),IF(BN$2="Espèce",IF(BN$3="Tous",SUMIFS('Étape 1 - à remplir'!$F$31:$F$400,'Étape 1 - à remplir'!$E$31:$E$400,MASQ2!BE267,'Étape 1 - à remplir'!$G$31:$G$400,"lots"),SUMIFS('Étape 1 - à remplir'!$F$31:$F$400,'Étape 1 - à remplir'!$E$31:$E$400,MASQ2!BE267,'Étape 1 - à remplir'!$N$31:$N$400,BN$3,'Étape 1 - à remplir'!$G$31:$G$400,"lots")))))))</f>
        <v>#N/A</v>
      </c>
      <c r="BG267" s="204">
        <f t="shared" si="159"/>
        <v>0</v>
      </c>
      <c r="BH267" s="204" t="str">
        <f t="shared" si="145"/>
        <v>Paromomycine</v>
      </c>
      <c r="BI267" s="204" t="str">
        <f t="shared" si="146"/>
        <v/>
      </c>
      <c r="BJ267" s="204" t="str">
        <f t="shared" si="147"/>
        <v/>
      </c>
      <c r="BK267" s="204" t="str">
        <f t="shared" si="148"/>
        <v>Aminoglycosides</v>
      </c>
      <c r="BL267" s="204" t="str">
        <f t="shared" si="149"/>
        <v/>
      </c>
      <c r="BM267" s="97" t="str">
        <f t="shared" si="150"/>
        <v/>
      </c>
      <c r="BN267" s="78"/>
      <c r="BO267" s="78"/>
      <c r="BP267" s="77" t="str">
        <f ca="1"/>
        <v>GABBROVET 140 MG/ML SOLUTION POUR ADMINISTRATION DANS L’EAU DE BOISSON LE LAIT OU L’ALIMENT D’ALLAITEMENT POUR BOVINS PRE-RUMINANTS ET PORCS</v>
      </c>
      <c r="BQ267" s="79" t="e">
        <f ca="1"/>
        <v>#N/A</v>
      </c>
      <c r="BR267" s="102"/>
      <c r="BS267" s="8"/>
      <c r="BT267" s="8"/>
      <c r="BU267" s="8"/>
      <c r="BV267" s="8"/>
      <c r="BW267" s="8"/>
      <c r="BX267" s="8"/>
      <c r="BY267" s="8"/>
      <c r="BZ267" s="8"/>
      <c r="CA267" s="8"/>
      <c r="CB267" s="8"/>
      <c r="CC267" s="8"/>
      <c r="CD267" s="8"/>
      <c r="CE267" s="8"/>
      <c r="CF267" s="8"/>
      <c r="CG267" s="8"/>
      <c r="CH267" s="8"/>
      <c r="CI267" s="8"/>
      <c r="CJ267" s="8"/>
      <c r="CK267" s="8"/>
      <c r="CL267" s="8"/>
      <c r="CM267" s="8"/>
      <c r="CN267" s="8"/>
      <c r="CO267" s="97"/>
      <c r="CQ267" s="56"/>
      <c r="CR267" s="8"/>
      <c r="CS267" s="8"/>
      <c r="CT267" s="8"/>
      <c r="CU267" s="8"/>
      <c r="CV267" s="8"/>
      <c r="CW267" s="8"/>
      <c r="CX267" s="8"/>
      <c r="CY267" s="102" t="str">
        <f t="shared" si="151"/>
        <v/>
      </c>
      <c r="CZ267" s="56" t="str">
        <f t="shared" si="152"/>
        <v>GABBROVET 140 MG/ML SOLUTION POUR ADMINISTRATION DANS L’EAU DE BOISSON LE LAIT OU L’ALIMENT D’ALLAITEMENT POUR BOVINS PRE-RUMINANTS ET PORCS</v>
      </c>
      <c r="DA267" s="204" t="e">
        <f>IF(IF(DI$2="Catégorie",IF(DI$3="Toutes",SUMIFS('Étape 1 - à remplir'!$F$31:$F$400,'Étape 1 - à remplir'!$E$31:$E$400,MASQ2!CZ267,'Étape 1 - à remplir'!$G$31:$G$400,"kg"),SUMIFS('Étape 1 - à remplir'!$F$31:$F$400,'Étape 1 - à remplir'!$E$31:$E$400,MASQ2!CZ267,'Étape 1 - à remplir'!$C$31:$C$400,DI$3)),IF(DI$2="Âge",IF(DI$3="Tous",SUMIFS('Étape 1 - à remplir'!$F$31:$F$400,'Étape 1 - à remplir'!$E$31:$E$400,MASQ2!CZ267,'Étape 1 - à remplir'!$G$31:$G$400,"kg"),SUMIFS('Étape 1 - à remplir'!$F$31:$F$400,'Étape 1 - à remplir'!$E$31:$E$400,MASQ2!CZ267,'Étape 1 - à remplir'!$P$31:$P$400,DI$3,'Étape 1 - à remplir'!$G$31:$G$400,"kg")),IF(DI$2="Atelier",IF(DI$3="Tous",SUMIFS('Étape 1 - à remplir'!$F$31:$F$400,'Étape 1 - à remplir'!$E$31:$E$400,MASQ2!CZ267,'Étape 1 - à remplir'!$G$31:$G$400,"kg"),SUMIFS('Étape 1 - à remplir'!$F$31:$F$400,'Étape 1 - à remplir'!$E$31:$E$400,MASQ2!CZ267,'Étape 1 - à remplir'!$O$31:$O$400,DI$3,'Étape 1 - à remplir'!$G$31:$G$400,"kg")),IF(DI$2="Espèce",IF(DI$3="Tous",SUMIFS('Étape 1 - à remplir'!$F$31:$F$400,'Étape 1 - à remplir'!$E$31:$E$400,MASQ2!CZ267,'Étape 1 - à remplir'!$G$31:$G$400,"kg"),SUMIFS('Étape 1 - à remplir'!$F$31:$F$400,'Étape 1 - à remplir'!$E$31:$E$400,MASQ2!CZ267,'Étape 1 - à remplir'!$N$31:$N$400,DI$3,'Étape 1 - à remplir'!$G$31:$G$400,"kg"))))))=0,NA(),IF(DI$2="Catégorie",IF(DI$3="Toutes",SUMIFS('Étape 1 - à remplir'!$F$31:$F$400,'Étape 1 - à remplir'!$E$31:$E$400,MASQ2!CZ267,'Étape 1 - à remplir'!$G$31:$G$400,"kg"),SUMIFS('Étape 1 - à remplir'!$F$31:$F$400,'Étape 1 - à remplir'!$E$31:$E$400,MASQ2!CZ267,'Étape 1 - à remplir'!$C$31:$C$400,DI$3)),IF(DI$2="Âge",IF(DI$3="Tous",SUMIFS('Étape 1 - à remplir'!$F$31:$F$400,'Étape 1 - à remplir'!$E$31:$E$400,MASQ2!CZ267,'Étape 1 - à remplir'!$G$31:$G$400,"kg"),SUMIFS('Étape 1 - à remplir'!$F$31:$F$400,'Étape 1 - à remplir'!$E$31:$E$400,MASQ2!CZ267,'Étape 1 - à remplir'!$P$31:$P$400,DI$3,'Étape 1 - à remplir'!$G$31:$G$400,"kg")),IF(DI$2="Atelier",IF(DI$3="Tous",SUMIFS('Étape 1 - à remplir'!$F$31:$F$400,'Étape 1 - à remplir'!$E$31:$E$400,MASQ2!CZ267,'Étape 1 - à remplir'!$G$31:$G$400,"kg"),SUMIFS('Étape 1 - à remplir'!$F$31:$F$400,'Étape 1 - à remplir'!$E$31:$E$400,MASQ2!CZ267,'Étape 1 - à remplir'!$O$31:$O$400,DI$3,'Étape 1 - à remplir'!$G$31:$G$400,"kg")),IF(DI$2="Espèce",IF(DI$3="Tous",SUMIFS('Étape 1 - à remplir'!$F$31:$F$400,'Étape 1 - à remplir'!$E$31:$E$400,MASQ2!CZ267,'Étape 1 - à remplir'!$G$31:$G$400,"kg"),SUMIFS('Étape 1 - à remplir'!$F$31:$F$400,'Étape 1 - à remplir'!$E$31:$E$400,MASQ2!CZ267,'Étape 1 - à remplir'!$N$31:$N$400,DI$3,'Étape 1 - à remplir'!$G$31:$G$400,"kg")))))))</f>
        <v>#N/A</v>
      </c>
      <c r="DB267" s="104">
        <f t="shared" si="160"/>
        <v>0</v>
      </c>
      <c r="DC267" s="204" t="str">
        <f t="shared" si="153"/>
        <v>Paromomycine</v>
      </c>
      <c r="DD267" s="204" t="str">
        <f t="shared" si="154"/>
        <v/>
      </c>
      <c r="DE267" s="204" t="str">
        <f t="shared" si="155"/>
        <v/>
      </c>
      <c r="DF267" s="204" t="str">
        <f t="shared" si="156"/>
        <v>Aminoglycosides</v>
      </c>
      <c r="DG267" s="204" t="str">
        <f t="shared" si="157"/>
        <v/>
      </c>
      <c r="DH267" s="97" t="str">
        <f t="shared" si="158"/>
        <v/>
      </c>
      <c r="DI267" s="78"/>
      <c r="DJ267" s="78"/>
      <c r="DK267" s="77" t="str">
        <f ca="1"/>
        <v>GABBROVET 140 MG/ML SOLUTION POUR ADMINISTRATION DANS L’EAU DE BOISSON LE LAIT OU L’ALIMENT D’ALLAITEMENT POUR BOVINS PRE-RUMINANTS ET PORCS</v>
      </c>
      <c r="DL267" s="79" t="e">
        <f ca="1"/>
        <v>#N/A</v>
      </c>
      <c r="DM267" s="102"/>
      <c r="DN267" s="8"/>
      <c r="DO267" s="8"/>
      <c r="DP267" s="8"/>
      <c r="DQ267" s="8"/>
      <c r="DR267" s="8"/>
      <c r="DS267" s="8"/>
      <c r="DT267" s="8"/>
      <c r="DU267" s="8"/>
      <c r="DV267" s="8"/>
      <c r="DW267" s="8"/>
      <c r="DX267" s="8"/>
      <c r="DY267" s="8"/>
      <c r="DZ267" s="8"/>
      <c r="EA267" s="8"/>
      <c r="EB267" s="8"/>
      <c r="EC267" s="8"/>
      <c r="ED267" s="8"/>
      <c r="EE267" s="8"/>
      <c r="EF267" s="8"/>
      <c r="EG267" s="8"/>
      <c r="EH267" s="8"/>
      <c r="EI267" s="8"/>
      <c r="EJ267" s="97"/>
    </row>
    <row r="268" spans="1:140" x14ac:dyDescent="0.25">
      <c r="A268" s="56"/>
      <c r="B268" s="8"/>
      <c r="C268" s="8"/>
      <c r="D268" s="8"/>
      <c r="E268" s="8"/>
      <c r="F268" s="8"/>
      <c r="G268" s="8"/>
      <c r="H268" s="8"/>
      <c r="I268" s="102" t="str">
        <f>INDEX(Données_ATB!BE:BV,MATCH(MASQ2!J268,Données_ATB!BE:BE,0),18)</f>
        <v/>
      </c>
      <c r="J268" s="77" t="str">
        <f>Données_ATB!BE267</f>
        <v>GALLUDOXX 433 MG/G POUDRE POUR ADMINISTRATION DANS L'EAU DE BOISSON/LE LAIT DE SUBSTITUTION POUR VEAUX POULETS ET DINDES</v>
      </c>
      <c r="K268" s="204" t="e">
        <f>IF(IF(S$2="Catégorie",IF(S$3="Toutes",SUMIFS('Étape 1 - à remplir'!$F$31:$F$400,'Étape 1 - à remplir'!$E$31:$E$400,MASQ2!J268,'Étape 1 - à remplir'!$G$31:$G$400,"animaux"),SUMIFS('Étape 1 - à remplir'!$F$31:$F$400,'Étape 1 - à remplir'!$E$31:$E$400,MASQ2!J268,'Étape 1 - à remplir'!$C$31:$C$400,S$3)),IF(S$2="Âge",IF(S$3="Tous",SUMIFS('Étape 1 - à remplir'!$F$31:$F$400,'Étape 1 - à remplir'!$E$31:$E$400,MASQ2!J268,'Étape 1 - à remplir'!$G$31:$G$400,"animaux"),SUMIFS('Étape 1 - à remplir'!$F$31:$F$400,'Étape 1 - à remplir'!$E$31:$E$400,MASQ2!J268,'Étape 1 - à remplir'!$P$31:$P$400,S$3)),IF(S$2="Atelier",IF(S$3="Tous",SUMIFS('Étape 1 - à remplir'!$F$31:$F$400,'Étape 1 - à remplir'!$E$31:$E$400,MASQ2!J268,'Étape 1 - à remplir'!$G$31:$G$400,"animaux"),SUMIFS('Étape 1 - à remplir'!$F$31:$F$400,'Étape 1 - à remplir'!$E$31:$E$400,MASQ2!J268,'Étape 1 - à remplir'!$O$31:$O$400,S$3)),IF(S$2="Espèce",IF(S$3="Tous",SUMIFS('Étape 1 - à remplir'!$F$31:$F$400,'Étape 1 - à remplir'!$E$31:$E$400,MASQ2!J268,'Étape 1 - à remplir'!$G$31:$G$400,"animaux"),SUMIFS('Étape 1 - à remplir'!$F$31:$F$400,'Étape 1 - à remplir'!$E$31:$E$400,MASQ2!J268,'Étape 1 - à remplir'!$N$31:$N$400,S$3))))))=0,NA(),IF(S$2="Catégorie",IF(S$3="Toutes",SUMIFS('Étape 1 - à remplir'!$F$31:$F$400,'Étape 1 - à remplir'!$E$31:$E$400,MASQ2!J268,'Étape 1 - à remplir'!$G$31:$G$400,"animaux"),SUMIFS('Étape 1 - à remplir'!$F$31:$F$400,'Étape 1 - à remplir'!$E$31:$E$400,MASQ2!J268,'Étape 1 - à remplir'!$C$31:$C$400,S$3)),IF(S$2="Âge",IF(S$3="Tous",SUMIFS('Étape 1 - à remplir'!$F$31:$F$400,'Étape 1 - à remplir'!$E$31:$E$400,MASQ2!J268,'Étape 1 - à remplir'!$G$31:$G$400,"animaux"),SUMIFS('Étape 1 - à remplir'!$F$31:$F$400,'Étape 1 - à remplir'!$E$31:$E$400,MASQ2!J268,'Étape 1 - à remplir'!$P$31:$P$400,S$3)),IF(S$2="Atelier",IF(S$3="Tous",SUMIFS('Étape 1 - à remplir'!$F$31:$F$400,'Étape 1 - à remplir'!$E$31:$E$400,MASQ2!J268,'Étape 1 - à remplir'!$G$31:$G$400,"animaux"),SUMIFS('Étape 1 - à remplir'!$F$31:$F$400,'Étape 1 - à remplir'!$E$31:$E$400,MASQ2!J268,'Étape 1 - à remplir'!$O$31:$O$400,S$3)),IF(S$2="Espèce",IF(S$3="Tous",SUMIFS('Étape 1 - à remplir'!$F$31:$F$400,'Étape 1 - à remplir'!$E$31:$E$400,MASQ2!J268,'Étape 1 - à remplir'!$G$31:$G$400,"animaux"),SUMIFS('Étape 1 - à remplir'!$F$31:$F$400,'Étape 1 - à remplir'!$E$31:$E$400,MASQ2!J268,'Étape 1 - à remplir'!$N$31:$N$400,S$3)))))))</f>
        <v>#N/A</v>
      </c>
      <c r="L268" s="97">
        <f t="shared" si="161"/>
        <v>0</v>
      </c>
      <c r="M268" s="56" t="str">
        <f>Données_ATB!BN267</f>
        <v>Doxycycline</v>
      </c>
      <c r="N268" s="204" t="str">
        <f>Données_ATB!BO267</f>
        <v/>
      </c>
      <c r="O268" s="97" t="str">
        <f>Données_ATB!BP267</f>
        <v/>
      </c>
      <c r="P268" s="77" t="str">
        <f>Données_ATB!BR267</f>
        <v>Tetracyclines</v>
      </c>
      <c r="Q268" s="78" t="str">
        <f>Données_ATB!BS267</f>
        <v/>
      </c>
      <c r="R268" s="79" t="str">
        <f>Données_ATB!BT267</f>
        <v/>
      </c>
      <c r="S268" s="78"/>
      <c r="T268" s="78"/>
      <c r="U268" s="77" t="str">
        <f ca="1"/>
        <v>GALLUDOXX 433 MG/G POUDRE POUR ADMINISTRATION DANS L'EAU DE BOISSON/LE LAIT DE SUBSTITUTION POUR VEAUX POULETS ET DINDES</v>
      </c>
      <c r="V268" s="79" t="e">
        <f ca="1"/>
        <v>#N/A</v>
      </c>
      <c r="W268" s="102"/>
      <c r="X268" s="8"/>
      <c r="Y268" s="8"/>
      <c r="Z268" s="8"/>
      <c r="AA268" s="8"/>
      <c r="AB268" s="102"/>
      <c r="AC268" s="8"/>
      <c r="AD268" s="8"/>
      <c r="AE268" s="8"/>
      <c r="AF268" s="8"/>
      <c r="AG268" s="8"/>
      <c r="AH268" s="8"/>
      <c r="AI268" s="8"/>
      <c r="AJ268" s="8"/>
      <c r="AK268" s="8"/>
      <c r="AL268" s="8"/>
      <c r="AM268" s="8"/>
      <c r="AN268" s="8"/>
      <c r="AO268" s="8"/>
      <c r="AP268" s="8"/>
      <c r="AQ268" s="8"/>
      <c r="AR268" s="8"/>
      <c r="AS268" s="8"/>
      <c r="AT268" s="97"/>
      <c r="AV268" s="56"/>
      <c r="AW268" s="8"/>
      <c r="AX268" s="8"/>
      <c r="AY268" s="8"/>
      <c r="AZ268" s="8"/>
      <c r="BA268" s="8"/>
      <c r="BB268" s="8"/>
      <c r="BC268" s="8"/>
      <c r="BD268" s="102" t="str">
        <f t="shared" si="143"/>
        <v/>
      </c>
      <c r="BE268" s="56" t="str">
        <f t="shared" si="144"/>
        <v>GALLUDOXX 433 MG/G POUDRE POUR ADMINISTRATION DANS L'EAU DE BOISSON/LE LAIT DE SUBSTITUTION POUR VEAUX POULETS ET DINDES</v>
      </c>
      <c r="BF268" s="204" t="e">
        <f>IF(IF(BN$2="Catégorie",IF(BN$3="Toutes",SUMIFS('Étape 1 - à remplir'!$F$31:$F$400,'Étape 1 - à remplir'!$E$31:$E$400,MASQ2!BE268,'Étape 1 - à remplir'!$G$31:$G$400,"lots"),SUMIFS('Étape 1 - à remplir'!$F$31:$F$400,'Étape 1 - à remplir'!$E$31:$E$400,MASQ2!BE268,'Étape 1 - à remplir'!$C$31:$C$400,BN$3)),IF(BN$2="Âge",IF(BN$3="Tous",SUMIFS('Étape 1 - à remplir'!$F$31:$F$400,'Étape 1 - à remplir'!$E$31:$E$400,MASQ2!BE268,'Étape 1 - à remplir'!$G$31:$G$400,"lots"),SUMIFS('Étape 1 - à remplir'!$F$31:$F$400,'Étape 1 - à remplir'!$E$31:$E$400,MASQ2!BE268,'Étape 1 - à remplir'!$P$31:$P$400,BN$3,'Étape 1 - à remplir'!$G$31:$G$400,"lots")),IF(BN$2="Atelier",IF(BN$3="Tous",SUMIFS('Étape 1 - à remplir'!$F$31:$F$400,'Étape 1 - à remplir'!$E$31:$E$400,MASQ2!BE268,'Étape 1 - à remplir'!$G$31:$G$400,"lots"),SUMIFS('Étape 1 - à remplir'!$F$31:$F$400,'Étape 1 - à remplir'!$E$31:$E$400,MASQ2!BE268,'Étape 1 - à remplir'!$O$31:$O$400,BN$3,'Étape 1 - à remplir'!$G$31:$G$400,"lots")),IF(BN$2="Espèce",IF(BN$3="Tous",SUMIFS('Étape 1 - à remplir'!$F$31:$F$400,'Étape 1 - à remplir'!$E$31:$E$400,MASQ2!BE268,'Étape 1 - à remplir'!$G$31:$G$400,"lots"),SUMIFS('Étape 1 - à remplir'!$F$31:$F$400,'Étape 1 - à remplir'!$E$31:$E$400,MASQ2!BE268,'Étape 1 - à remplir'!$N$31:$N$400,BN$3,'Étape 1 - à remplir'!$G$31:$G$400,"lots"))))))=0,NA(),IF(BN$2="Catégorie",IF(BN$3="Toutes",SUMIFS('Étape 1 - à remplir'!$F$31:$F$400,'Étape 1 - à remplir'!$E$31:$E$400,MASQ2!BE268,'Étape 1 - à remplir'!$G$31:$G$400,"lots"),SUMIFS('Étape 1 - à remplir'!$F$31:$F$400,'Étape 1 - à remplir'!$E$31:$E$400,MASQ2!BE268,'Étape 1 - à remplir'!$C$31:$C$400,BN$3)),IF(BN$2="Âge",IF(BN$3="Tous",SUMIFS('Étape 1 - à remplir'!$F$31:$F$400,'Étape 1 - à remplir'!$E$31:$E$400,MASQ2!BE268,'Étape 1 - à remplir'!$G$31:$G$400,"lots"),SUMIFS('Étape 1 - à remplir'!$F$31:$F$400,'Étape 1 - à remplir'!$E$31:$E$400,MASQ2!BE268,'Étape 1 - à remplir'!$P$31:$P$400,BN$3,'Étape 1 - à remplir'!$G$31:$G$400,"lots")),IF(BN$2="Atelier",IF(BN$3="Tous",SUMIFS('Étape 1 - à remplir'!$F$31:$F$400,'Étape 1 - à remplir'!$E$31:$E$400,MASQ2!BE268,'Étape 1 - à remplir'!$G$31:$G$400,"lots"),SUMIFS('Étape 1 - à remplir'!$F$31:$F$400,'Étape 1 - à remplir'!$E$31:$E$400,MASQ2!BE268,'Étape 1 - à remplir'!$O$31:$O$400,BN$3,'Étape 1 - à remplir'!$G$31:$G$400,"lots")),IF(BN$2="Espèce",IF(BN$3="Tous",SUMIFS('Étape 1 - à remplir'!$F$31:$F$400,'Étape 1 - à remplir'!$E$31:$E$400,MASQ2!BE268,'Étape 1 - à remplir'!$G$31:$G$400,"lots"),SUMIFS('Étape 1 - à remplir'!$F$31:$F$400,'Étape 1 - à remplir'!$E$31:$E$400,MASQ2!BE268,'Étape 1 - à remplir'!$N$31:$N$400,BN$3,'Étape 1 - à remplir'!$G$31:$G$400,"lots")))))))</f>
        <v>#N/A</v>
      </c>
      <c r="BG268" s="204">
        <f t="shared" si="159"/>
        <v>0</v>
      </c>
      <c r="BH268" s="204" t="str">
        <f t="shared" si="145"/>
        <v>Doxycycline</v>
      </c>
      <c r="BI268" s="204" t="str">
        <f t="shared" si="146"/>
        <v/>
      </c>
      <c r="BJ268" s="204" t="str">
        <f t="shared" si="147"/>
        <v/>
      </c>
      <c r="BK268" s="204" t="str">
        <f t="shared" si="148"/>
        <v>Tetracyclines</v>
      </c>
      <c r="BL268" s="204" t="str">
        <f t="shared" si="149"/>
        <v/>
      </c>
      <c r="BM268" s="97" t="str">
        <f t="shared" si="150"/>
        <v/>
      </c>
      <c r="BN268" s="78"/>
      <c r="BO268" s="78"/>
      <c r="BP268" s="77" t="str">
        <f ca="1"/>
        <v>GALLUDOXX 433 MG/G POUDRE POUR ADMINISTRATION DANS L'EAU DE BOISSON/LE LAIT DE SUBSTITUTION POUR VEAUX POULETS ET DINDES</v>
      </c>
      <c r="BQ268" s="79" t="e">
        <f ca="1"/>
        <v>#N/A</v>
      </c>
      <c r="BR268" s="102"/>
      <c r="BS268" s="8"/>
      <c r="BT268" s="8"/>
      <c r="BU268" s="8"/>
      <c r="BV268" s="8"/>
      <c r="BW268" s="8"/>
      <c r="BX268" s="8"/>
      <c r="BY268" s="8"/>
      <c r="BZ268" s="8"/>
      <c r="CA268" s="8"/>
      <c r="CB268" s="8"/>
      <c r="CC268" s="8"/>
      <c r="CD268" s="8"/>
      <c r="CE268" s="8"/>
      <c r="CF268" s="8"/>
      <c r="CG268" s="8"/>
      <c r="CH268" s="8"/>
      <c r="CI268" s="8"/>
      <c r="CJ268" s="8"/>
      <c r="CK268" s="8"/>
      <c r="CL268" s="8"/>
      <c r="CM268" s="8"/>
      <c r="CN268" s="8"/>
      <c r="CO268" s="97"/>
      <c r="CQ268" s="56"/>
      <c r="CR268" s="8"/>
      <c r="CS268" s="8"/>
      <c r="CT268" s="8"/>
      <c r="CU268" s="8"/>
      <c r="CV268" s="8"/>
      <c r="CW268" s="8"/>
      <c r="CX268" s="8"/>
      <c r="CY268" s="102" t="str">
        <f t="shared" si="151"/>
        <v/>
      </c>
      <c r="CZ268" s="56" t="str">
        <f t="shared" si="152"/>
        <v>GALLUDOXX 433 MG/G POUDRE POUR ADMINISTRATION DANS L'EAU DE BOISSON/LE LAIT DE SUBSTITUTION POUR VEAUX POULETS ET DINDES</v>
      </c>
      <c r="DA268" s="204" t="e">
        <f>IF(IF(DI$2="Catégorie",IF(DI$3="Toutes",SUMIFS('Étape 1 - à remplir'!$F$31:$F$400,'Étape 1 - à remplir'!$E$31:$E$400,MASQ2!CZ268,'Étape 1 - à remplir'!$G$31:$G$400,"kg"),SUMIFS('Étape 1 - à remplir'!$F$31:$F$400,'Étape 1 - à remplir'!$E$31:$E$400,MASQ2!CZ268,'Étape 1 - à remplir'!$C$31:$C$400,DI$3)),IF(DI$2="Âge",IF(DI$3="Tous",SUMIFS('Étape 1 - à remplir'!$F$31:$F$400,'Étape 1 - à remplir'!$E$31:$E$400,MASQ2!CZ268,'Étape 1 - à remplir'!$G$31:$G$400,"kg"),SUMIFS('Étape 1 - à remplir'!$F$31:$F$400,'Étape 1 - à remplir'!$E$31:$E$400,MASQ2!CZ268,'Étape 1 - à remplir'!$P$31:$P$400,DI$3,'Étape 1 - à remplir'!$G$31:$G$400,"kg")),IF(DI$2="Atelier",IF(DI$3="Tous",SUMIFS('Étape 1 - à remplir'!$F$31:$F$400,'Étape 1 - à remplir'!$E$31:$E$400,MASQ2!CZ268,'Étape 1 - à remplir'!$G$31:$G$400,"kg"),SUMIFS('Étape 1 - à remplir'!$F$31:$F$400,'Étape 1 - à remplir'!$E$31:$E$400,MASQ2!CZ268,'Étape 1 - à remplir'!$O$31:$O$400,DI$3,'Étape 1 - à remplir'!$G$31:$G$400,"kg")),IF(DI$2="Espèce",IF(DI$3="Tous",SUMIFS('Étape 1 - à remplir'!$F$31:$F$400,'Étape 1 - à remplir'!$E$31:$E$400,MASQ2!CZ268,'Étape 1 - à remplir'!$G$31:$G$400,"kg"),SUMIFS('Étape 1 - à remplir'!$F$31:$F$400,'Étape 1 - à remplir'!$E$31:$E$400,MASQ2!CZ268,'Étape 1 - à remplir'!$N$31:$N$400,DI$3,'Étape 1 - à remplir'!$G$31:$G$400,"kg"))))))=0,NA(),IF(DI$2="Catégorie",IF(DI$3="Toutes",SUMIFS('Étape 1 - à remplir'!$F$31:$F$400,'Étape 1 - à remplir'!$E$31:$E$400,MASQ2!CZ268,'Étape 1 - à remplir'!$G$31:$G$400,"kg"),SUMIFS('Étape 1 - à remplir'!$F$31:$F$400,'Étape 1 - à remplir'!$E$31:$E$400,MASQ2!CZ268,'Étape 1 - à remplir'!$C$31:$C$400,DI$3)),IF(DI$2="Âge",IF(DI$3="Tous",SUMIFS('Étape 1 - à remplir'!$F$31:$F$400,'Étape 1 - à remplir'!$E$31:$E$400,MASQ2!CZ268,'Étape 1 - à remplir'!$G$31:$G$400,"kg"),SUMIFS('Étape 1 - à remplir'!$F$31:$F$400,'Étape 1 - à remplir'!$E$31:$E$400,MASQ2!CZ268,'Étape 1 - à remplir'!$P$31:$P$400,DI$3,'Étape 1 - à remplir'!$G$31:$G$400,"kg")),IF(DI$2="Atelier",IF(DI$3="Tous",SUMIFS('Étape 1 - à remplir'!$F$31:$F$400,'Étape 1 - à remplir'!$E$31:$E$400,MASQ2!CZ268,'Étape 1 - à remplir'!$G$31:$G$400,"kg"),SUMIFS('Étape 1 - à remplir'!$F$31:$F$400,'Étape 1 - à remplir'!$E$31:$E$400,MASQ2!CZ268,'Étape 1 - à remplir'!$O$31:$O$400,DI$3,'Étape 1 - à remplir'!$G$31:$G$400,"kg")),IF(DI$2="Espèce",IF(DI$3="Tous",SUMIFS('Étape 1 - à remplir'!$F$31:$F$400,'Étape 1 - à remplir'!$E$31:$E$400,MASQ2!CZ268,'Étape 1 - à remplir'!$G$31:$G$400,"kg"),SUMIFS('Étape 1 - à remplir'!$F$31:$F$400,'Étape 1 - à remplir'!$E$31:$E$400,MASQ2!CZ268,'Étape 1 - à remplir'!$N$31:$N$400,DI$3,'Étape 1 - à remplir'!$G$31:$G$400,"kg")))))))</f>
        <v>#N/A</v>
      </c>
      <c r="DB268" s="104">
        <f t="shared" si="160"/>
        <v>0</v>
      </c>
      <c r="DC268" s="204" t="str">
        <f t="shared" si="153"/>
        <v>Doxycycline</v>
      </c>
      <c r="DD268" s="204" t="str">
        <f t="shared" si="154"/>
        <v/>
      </c>
      <c r="DE268" s="204" t="str">
        <f t="shared" si="155"/>
        <v/>
      </c>
      <c r="DF268" s="204" t="str">
        <f t="shared" si="156"/>
        <v>Tetracyclines</v>
      </c>
      <c r="DG268" s="204" t="str">
        <f t="shared" si="157"/>
        <v/>
      </c>
      <c r="DH268" s="97" t="str">
        <f t="shared" si="158"/>
        <v/>
      </c>
      <c r="DI268" s="78"/>
      <c r="DJ268" s="78"/>
      <c r="DK268" s="77" t="str">
        <f ca="1"/>
        <v>GALLUDOXX 433 MG/G POUDRE POUR ADMINISTRATION DANS L'EAU DE BOISSON/LE LAIT DE SUBSTITUTION POUR VEAUX POULETS ET DINDES</v>
      </c>
      <c r="DL268" s="79" t="e">
        <f ca="1"/>
        <v>#N/A</v>
      </c>
      <c r="DM268" s="102"/>
      <c r="DN268" s="8"/>
      <c r="DO268" s="8"/>
      <c r="DP268" s="8"/>
      <c r="DQ268" s="8"/>
      <c r="DR268" s="8"/>
      <c r="DS268" s="8"/>
      <c r="DT268" s="8"/>
      <c r="DU268" s="8"/>
      <c r="DV268" s="8"/>
      <c r="DW268" s="8"/>
      <c r="DX268" s="8"/>
      <c r="DY268" s="8"/>
      <c r="DZ268" s="8"/>
      <c r="EA268" s="8"/>
      <c r="EB268" s="8"/>
      <c r="EC268" s="8"/>
      <c r="ED268" s="8"/>
      <c r="EE268" s="8"/>
      <c r="EF268" s="8"/>
      <c r="EG268" s="8"/>
      <c r="EH268" s="8"/>
      <c r="EI268" s="8"/>
      <c r="EJ268" s="97"/>
    </row>
    <row r="269" spans="1:140" x14ac:dyDescent="0.25">
      <c r="A269" s="56"/>
      <c r="B269" s="8"/>
      <c r="C269" s="8"/>
      <c r="D269" s="8"/>
      <c r="E269" s="8"/>
      <c r="F269" s="8"/>
      <c r="G269" s="8"/>
      <c r="H269" s="8"/>
      <c r="I269" s="102" t="str">
        <f>INDEX(Données_ATB!BE:BV,MATCH(MASQ2!J269,Données_ATB!BE:BE,0),18)</f>
        <v>x</v>
      </c>
      <c r="J269" s="77" t="str">
        <f>Données_ATB!BE268</f>
        <v>GENEFLOXA 10 % SOLUTION INJECTABLE POUR BOVINS</v>
      </c>
      <c r="K269" s="204" t="e">
        <f>IF(IF(S$2="Catégorie",IF(S$3="Toutes",SUMIFS('Étape 1 - à remplir'!$F$31:$F$400,'Étape 1 - à remplir'!$E$31:$E$400,MASQ2!J269,'Étape 1 - à remplir'!$G$31:$G$400,"animaux"),SUMIFS('Étape 1 - à remplir'!$F$31:$F$400,'Étape 1 - à remplir'!$E$31:$E$400,MASQ2!J269,'Étape 1 - à remplir'!$C$31:$C$400,S$3)),IF(S$2="Âge",IF(S$3="Tous",SUMIFS('Étape 1 - à remplir'!$F$31:$F$400,'Étape 1 - à remplir'!$E$31:$E$400,MASQ2!J269,'Étape 1 - à remplir'!$G$31:$G$400,"animaux"),SUMIFS('Étape 1 - à remplir'!$F$31:$F$400,'Étape 1 - à remplir'!$E$31:$E$400,MASQ2!J269,'Étape 1 - à remplir'!$P$31:$P$400,S$3)),IF(S$2="Atelier",IF(S$3="Tous",SUMIFS('Étape 1 - à remplir'!$F$31:$F$400,'Étape 1 - à remplir'!$E$31:$E$400,MASQ2!J269,'Étape 1 - à remplir'!$G$31:$G$400,"animaux"),SUMIFS('Étape 1 - à remplir'!$F$31:$F$400,'Étape 1 - à remplir'!$E$31:$E$400,MASQ2!J269,'Étape 1 - à remplir'!$O$31:$O$400,S$3)),IF(S$2="Espèce",IF(S$3="Tous",SUMIFS('Étape 1 - à remplir'!$F$31:$F$400,'Étape 1 - à remplir'!$E$31:$E$400,MASQ2!J269,'Étape 1 - à remplir'!$G$31:$G$400,"animaux"),SUMIFS('Étape 1 - à remplir'!$F$31:$F$400,'Étape 1 - à remplir'!$E$31:$E$400,MASQ2!J269,'Étape 1 - à remplir'!$N$31:$N$400,S$3))))))=0,NA(),IF(S$2="Catégorie",IF(S$3="Toutes",SUMIFS('Étape 1 - à remplir'!$F$31:$F$400,'Étape 1 - à remplir'!$E$31:$E$400,MASQ2!J269,'Étape 1 - à remplir'!$G$31:$G$400,"animaux"),SUMIFS('Étape 1 - à remplir'!$F$31:$F$400,'Étape 1 - à remplir'!$E$31:$E$400,MASQ2!J269,'Étape 1 - à remplir'!$C$31:$C$400,S$3)),IF(S$2="Âge",IF(S$3="Tous",SUMIFS('Étape 1 - à remplir'!$F$31:$F$400,'Étape 1 - à remplir'!$E$31:$E$400,MASQ2!J269,'Étape 1 - à remplir'!$G$31:$G$400,"animaux"),SUMIFS('Étape 1 - à remplir'!$F$31:$F$400,'Étape 1 - à remplir'!$E$31:$E$400,MASQ2!J269,'Étape 1 - à remplir'!$P$31:$P$400,S$3)),IF(S$2="Atelier",IF(S$3="Tous",SUMIFS('Étape 1 - à remplir'!$F$31:$F$400,'Étape 1 - à remplir'!$E$31:$E$400,MASQ2!J269,'Étape 1 - à remplir'!$G$31:$G$400,"animaux"),SUMIFS('Étape 1 - à remplir'!$F$31:$F$400,'Étape 1 - à remplir'!$E$31:$E$400,MASQ2!J269,'Étape 1 - à remplir'!$O$31:$O$400,S$3)),IF(S$2="Espèce",IF(S$3="Tous",SUMIFS('Étape 1 - à remplir'!$F$31:$F$400,'Étape 1 - à remplir'!$E$31:$E$400,MASQ2!J269,'Étape 1 - à remplir'!$G$31:$G$400,"animaux"),SUMIFS('Étape 1 - à remplir'!$F$31:$F$400,'Étape 1 - à remplir'!$E$31:$E$400,MASQ2!J269,'Étape 1 - à remplir'!$N$31:$N$400,S$3)))))))</f>
        <v>#N/A</v>
      </c>
      <c r="L269" s="97">
        <f t="shared" si="161"/>
        <v>0</v>
      </c>
      <c r="M269" s="56" t="str">
        <f>Données_ATB!BN268</f>
        <v>Marbofloxacine</v>
      </c>
      <c r="N269" s="204" t="str">
        <f>Données_ATB!BO268</f>
        <v/>
      </c>
      <c r="O269" s="97" t="str">
        <f>Données_ATB!BP268</f>
        <v/>
      </c>
      <c r="P269" s="77" t="str">
        <f>Données_ATB!BR268</f>
        <v>Fluoroquinolones</v>
      </c>
      <c r="Q269" s="78" t="str">
        <f>Données_ATB!BS268</f>
        <v/>
      </c>
      <c r="R269" s="79" t="str">
        <f>Données_ATB!BT268</f>
        <v/>
      </c>
      <c r="S269" s="78"/>
      <c r="T269" s="78"/>
      <c r="U269" s="77" t="str">
        <f ca="1"/>
        <v>GENEFLOXA 10 % SOLUTION INJECTABLE POUR BOVINS</v>
      </c>
      <c r="V269" s="79" t="e">
        <f ca="1"/>
        <v>#N/A</v>
      </c>
      <c r="W269" s="102"/>
      <c r="X269" s="8"/>
      <c r="Y269" s="8"/>
      <c r="Z269" s="8"/>
      <c r="AA269" s="8"/>
      <c r="AB269" s="102"/>
      <c r="AC269" s="8"/>
      <c r="AD269" s="8"/>
      <c r="AE269" s="8"/>
      <c r="AF269" s="8"/>
      <c r="AG269" s="8"/>
      <c r="AH269" s="8"/>
      <c r="AI269" s="8"/>
      <c r="AJ269" s="8"/>
      <c r="AK269" s="8"/>
      <c r="AL269" s="8"/>
      <c r="AM269" s="8"/>
      <c r="AN269" s="8"/>
      <c r="AO269" s="8"/>
      <c r="AP269" s="8"/>
      <c r="AQ269" s="8"/>
      <c r="AR269" s="8"/>
      <c r="AS269" s="8"/>
      <c r="AT269" s="97"/>
      <c r="AV269" s="56"/>
      <c r="AW269" s="8"/>
      <c r="AX269" s="8"/>
      <c r="AY269" s="8"/>
      <c r="AZ269" s="8"/>
      <c r="BA269" s="8"/>
      <c r="BB269" s="8"/>
      <c r="BC269" s="8"/>
      <c r="BD269" s="102" t="str">
        <f t="shared" si="143"/>
        <v>x</v>
      </c>
      <c r="BE269" s="56" t="str">
        <f t="shared" si="144"/>
        <v>GENEFLOXA 10 % SOLUTION INJECTABLE POUR BOVINS</v>
      </c>
      <c r="BF269" s="204" t="e">
        <f>IF(IF(BN$2="Catégorie",IF(BN$3="Toutes",SUMIFS('Étape 1 - à remplir'!$F$31:$F$400,'Étape 1 - à remplir'!$E$31:$E$400,MASQ2!BE269,'Étape 1 - à remplir'!$G$31:$G$400,"lots"),SUMIFS('Étape 1 - à remplir'!$F$31:$F$400,'Étape 1 - à remplir'!$E$31:$E$400,MASQ2!BE269,'Étape 1 - à remplir'!$C$31:$C$400,BN$3)),IF(BN$2="Âge",IF(BN$3="Tous",SUMIFS('Étape 1 - à remplir'!$F$31:$F$400,'Étape 1 - à remplir'!$E$31:$E$400,MASQ2!BE269,'Étape 1 - à remplir'!$G$31:$G$400,"lots"),SUMIFS('Étape 1 - à remplir'!$F$31:$F$400,'Étape 1 - à remplir'!$E$31:$E$400,MASQ2!BE269,'Étape 1 - à remplir'!$P$31:$P$400,BN$3,'Étape 1 - à remplir'!$G$31:$G$400,"lots")),IF(BN$2="Atelier",IF(BN$3="Tous",SUMIFS('Étape 1 - à remplir'!$F$31:$F$400,'Étape 1 - à remplir'!$E$31:$E$400,MASQ2!BE269,'Étape 1 - à remplir'!$G$31:$G$400,"lots"),SUMIFS('Étape 1 - à remplir'!$F$31:$F$400,'Étape 1 - à remplir'!$E$31:$E$400,MASQ2!BE269,'Étape 1 - à remplir'!$O$31:$O$400,BN$3,'Étape 1 - à remplir'!$G$31:$G$400,"lots")),IF(BN$2="Espèce",IF(BN$3="Tous",SUMIFS('Étape 1 - à remplir'!$F$31:$F$400,'Étape 1 - à remplir'!$E$31:$E$400,MASQ2!BE269,'Étape 1 - à remplir'!$G$31:$G$400,"lots"),SUMIFS('Étape 1 - à remplir'!$F$31:$F$400,'Étape 1 - à remplir'!$E$31:$E$400,MASQ2!BE269,'Étape 1 - à remplir'!$N$31:$N$400,BN$3,'Étape 1 - à remplir'!$G$31:$G$400,"lots"))))))=0,NA(),IF(BN$2="Catégorie",IF(BN$3="Toutes",SUMIFS('Étape 1 - à remplir'!$F$31:$F$400,'Étape 1 - à remplir'!$E$31:$E$400,MASQ2!BE269,'Étape 1 - à remplir'!$G$31:$G$400,"lots"),SUMIFS('Étape 1 - à remplir'!$F$31:$F$400,'Étape 1 - à remplir'!$E$31:$E$400,MASQ2!BE269,'Étape 1 - à remplir'!$C$31:$C$400,BN$3)),IF(BN$2="Âge",IF(BN$3="Tous",SUMIFS('Étape 1 - à remplir'!$F$31:$F$400,'Étape 1 - à remplir'!$E$31:$E$400,MASQ2!BE269,'Étape 1 - à remplir'!$G$31:$G$400,"lots"),SUMIFS('Étape 1 - à remplir'!$F$31:$F$400,'Étape 1 - à remplir'!$E$31:$E$400,MASQ2!BE269,'Étape 1 - à remplir'!$P$31:$P$400,BN$3,'Étape 1 - à remplir'!$G$31:$G$400,"lots")),IF(BN$2="Atelier",IF(BN$3="Tous",SUMIFS('Étape 1 - à remplir'!$F$31:$F$400,'Étape 1 - à remplir'!$E$31:$E$400,MASQ2!BE269,'Étape 1 - à remplir'!$G$31:$G$400,"lots"),SUMIFS('Étape 1 - à remplir'!$F$31:$F$400,'Étape 1 - à remplir'!$E$31:$E$400,MASQ2!BE269,'Étape 1 - à remplir'!$O$31:$O$400,BN$3,'Étape 1 - à remplir'!$G$31:$G$400,"lots")),IF(BN$2="Espèce",IF(BN$3="Tous",SUMIFS('Étape 1 - à remplir'!$F$31:$F$400,'Étape 1 - à remplir'!$E$31:$E$400,MASQ2!BE269,'Étape 1 - à remplir'!$G$31:$G$400,"lots"),SUMIFS('Étape 1 - à remplir'!$F$31:$F$400,'Étape 1 - à remplir'!$E$31:$E$400,MASQ2!BE269,'Étape 1 - à remplir'!$N$31:$N$400,BN$3,'Étape 1 - à remplir'!$G$31:$G$400,"lots")))))))</f>
        <v>#N/A</v>
      </c>
      <c r="BG269" s="204">
        <f t="shared" si="159"/>
        <v>0</v>
      </c>
      <c r="BH269" s="204" t="str">
        <f t="shared" si="145"/>
        <v>Marbofloxacine</v>
      </c>
      <c r="BI269" s="204" t="str">
        <f t="shared" si="146"/>
        <v/>
      </c>
      <c r="BJ269" s="204" t="str">
        <f t="shared" si="147"/>
        <v/>
      </c>
      <c r="BK269" s="204" t="str">
        <f t="shared" si="148"/>
        <v>Fluoroquinolones</v>
      </c>
      <c r="BL269" s="204" t="str">
        <f t="shared" si="149"/>
        <v/>
      </c>
      <c r="BM269" s="97" t="str">
        <f t="shared" si="150"/>
        <v/>
      </c>
      <c r="BN269" s="78"/>
      <c r="BO269" s="78"/>
      <c r="BP269" s="77" t="str">
        <f ca="1"/>
        <v>GENEFLOXA 10 % SOLUTION INJECTABLE POUR BOVINS</v>
      </c>
      <c r="BQ269" s="79" t="e">
        <f ca="1"/>
        <v>#N/A</v>
      </c>
      <c r="BR269" s="102"/>
      <c r="BS269" s="8"/>
      <c r="BT269" s="8"/>
      <c r="BU269" s="8"/>
      <c r="BV269" s="8"/>
      <c r="BW269" s="8"/>
      <c r="BX269" s="8"/>
      <c r="BY269" s="8"/>
      <c r="BZ269" s="8"/>
      <c r="CA269" s="8"/>
      <c r="CB269" s="8"/>
      <c r="CC269" s="8"/>
      <c r="CD269" s="8"/>
      <c r="CE269" s="8"/>
      <c r="CF269" s="8"/>
      <c r="CG269" s="8"/>
      <c r="CH269" s="8"/>
      <c r="CI269" s="8"/>
      <c r="CJ269" s="8"/>
      <c r="CK269" s="8"/>
      <c r="CL269" s="8"/>
      <c r="CM269" s="8"/>
      <c r="CN269" s="8"/>
      <c r="CO269" s="97"/>
      <c r="CQ269" s="56"/>
      <c r="CR269" s="8"/>
      <c r="CS269" s="8"/>
      <c r="CT269" s="8"/>
      <c r="CU269" s="8"/>
      <c r="CV269" s="8"/>
      <c r="CW269" s="8"/>
      <c r="CX269" s="8"/>
      <c r="CY269" s="102" t="str">
        <f t="shared" si="151"/>
        <v>x</v>
      </c>
      <c r="CZ269" s="56" t="str">
        <f t="shared" si="152"/>
        <v>GENEFLOXA 10 % SOLUTION INJECTABLE POUR BOVINS</v>
      </c>
      <c r="DA269" s="204" t="e">
        <f>IF(IF(DI$2="Catégorie",IF(DI$3="Toutes",SUMIFS('Étape 1 - à remplir'!$F$31:$F$400,'Étape 1 - à remplir'!$E$31:$E$400,MASQ2!CZ269,'Étape 1 - à remplir'!$G$31:$G$400,"kg"),SUMIFS('Étape 1 - à remplir'!$F$31:$F$400,'Étape 1 - à remplir'!$E$31:$E$400,MASQ2!CZ269,'Étape 1 - à remplir'!$C$31:$C$400,DI$3)),IF(DI$2="Âge",IF(DI$3="Tous",SUMIFS('Étape 1 - à remplir'!$F$31:$F$400,'Étape 1 - à remplir'!$E$31:$E$400,MASQ2!CZ269,'Étape 1 - à remplir'!$G$31:$G$400,"kg"),SUMIFS('Étape 1 - à remplir'!$F$31:$F$400,'Étape 1 - à remplir'!$E$31:$E$400,MASQ2!CZ269,'Étape 1 - à remplir'!$P$31:$P$400,DI$3,'Étape 1 - à remplir'!$G$31:$G$400,"kg")),IF(DI$2="Atelier",IF(DI$3="Tous",SUMIFS('Étape 1 - à remplir'!$F$31:$F$400,'Étape 1 - à remplir'!$E$31:$E$400,MASQ2!CZ269,'Étape 1 - à remplir'!$G$31:$G$400,"kg"),SUMIFS('Étape 1 - à remplir'!$F$31:$F$400,'Étape 1 - à remplir'!$E$31:$E$400,MASQ2!CZ269,'Étape 1 - à remplir'!$O$31:$O$400,DI$3,'Étape 1 - à remplir'!$G$31:$G$400,"kg")),IF(DI$2="Espèce",IF(DI$3="Tous",SUMIFS('Étape 1 - à remplir'!$F$31:$F$400,'Étape 1 - à remplir'!$E$31:$E$400,MASQ2!CZ269,'Étape 1 - à remplir'!$G$31:$G$400,"kg"),SUMIFS('Étape 1 - à remplir'!$F$31:$F$400,'Étape 1 - à remplir'!$E$31:$E$400,MASQ2!CZ269,'Étape 1 - à remplir'!$N$31:$N$400,DI$3,'Étape 1 - à remplir'!$G$31:$G$400,"kg"))))))=0,NA(),IF(DI$2="Catégorie",IF(DI$3="Toutes",SUMIFS('Étape 1 - à remplir'!$F$31:$F$400,'Étape 1 - à remplir'!$E$31:$E$400,MASQ2!CZ269,'Étape 1 - à remplir'!$G$31:$G$400,"kg"),SUMIFS('Étape 1 - à remplir'!$F$31:$F$400,'Étape 1 - à remplir'!$E$31:$E$400,MASQ2!CZ269,'Étape 1 - à remplir'!$C$31:$C$400,DI$3)),IF(DI$2="Âge",IF(DI$3="Tous",SUMIFS('Étape 1 - à remplir'!$F$31:$F$400,'Étape 1 - à remplir'!$E$31:$E$400,MASQ2!CZ269,'Étape 1 - à remplir'!$G$31:$G$400,"kg"),SUMIFS('Étape 1 - à remplir'!$F$31:$F$400,'Étape 1 - à remplir'!$E$31:$E$400,MASQ2!CZ269,'Étape 1 - à remplir'!$P$31:$P$400,DI$3,'Étape 1 - à remplir'!$G$31:$G$400,"kg")),IF(DI$2="Atelier",IF(DI$3="Tous",SUMIFS('Étape 1 - à remplir'!$F$31:$F$400,'Étape 1 - à remplir'!$E$31:$E$400,MASQ2!CZ269,'Étape 1 - à remplir'!$G$31:$G$400,"kg"),SUMIFS('Étape 1 - à remplir'!$F$31:$F$400,'Étape 1 - à remplir'!$E$31:$E$400,MASQ2!CZ269,'Étape 1 - à remplir'!$O$31:$O$400,DI$3,'Étape 1 - à remplir'!$G$31:$G$400,"kg")),IF(DI$2="Espèce",IF(DI$3="Tous",SUMIFS('Étape 1 - à remplir'!$F$31:$F$400,'Étape 1 - à remplir'!$E$31:$E$400,MASQ2!CZ269,'Étape 1 - à remplir'!$G$31:$G$400,"kg"),SUMIFS('Étape 1 - à remplir'!$F$31:$F$400,'Étape 1 - à remplir'!$E$31:$E$400,MASQ2!CZ269,'Étape 1 - à remplir'!$N$31:$N$400,DI$3,'Étape 1 - à remplir'!$G$31:$G$400,"kg")))))))</f>
        <v>#N/A</v>
      </c>
      <c r="DB269" s="104">
        <f t="shared" si="160"/>
        <v>0</v>
      </c>
      <c r="DC269" s="204" t="str">
        <f t="shared" si="153"/>
        <v>Marbofloxacine</v>
      </c>
      <c r="DD269" s="204" t="str">
        <f t="shared" si="154"/>
        <v/>
      </c>
      <c r="DE269" s="204" t="str">
        <f t="shared" si="155"/>
        <v/>
      </c>
      <c r="DF269" s="204" t="str">
        <f t="shared" si="156"/>
        <v>Fluoroquinolones</v>
      </c>
      <c r="DG269" s="204" t="str">
        <f t="shared" si="157"/>
        <v/>
      </c>
      <c r="DH269" s="97" t="str">
        <f t="shared" si="158"/>
        <v/>
      </c>
      <c r="DI269" s="78"/>
      <c r="DJ269" s="78"/>
      <c r="DK269" s="77" t="str">
        <f ca="1"/>
        <v>GENEFLOXA 10 % SOLUTION INJECTABLE POUR BOVINS</v>
      </c>
      <c r="DL269" s="79" t="e">
        <f ca="1"/>
        <v>#N/A</v>
      </c>
      <c r="DM269" s="102"/>
      <c r="DN269" s="8"/>
      <c r="DO269" s="8"/>
      <c r="DP269" s="8"/>
      <c r="DQ269" s="8"/>
      <c r="DR269" s="8"/>
      <c r="DS269" s="8"/>
      <c r="DT269" s="8"/>
      <c r="DU269" s="8"/>
      <c r="DV269" s="8"/>
      <c r="DW269" s="8"/>
      <c r="DX269" s="8"/>
      <c r="DY269" s="8"/>
      <c r="DZ269" s="8"/>
      <c r="EA269" s="8"/>
      <c r="EB269" s="8"/>
      <c r="EC269" s="8"/>
      <c r="ED269" s="8"/>
      <c r="EE269" s="8"/>
      <c r="EF269" s="8"/>
      <c r="EG269" s="8"/>
      <c r="EH269" s="8"/>
      <c r="EI269" s="8"/>
      <c r="EJ269" s="97"/>
    </row>
    <row r="270" spans="1:140" x14ac:dyDescent="0.25">
      <c r="A270" s="56"/>
      <c r="B270" s="8"/>
      <c r="C270" s="8"/>
      <c r="D270" s="8"/>
      <c r="E270" s="8"/>
      <c r="F270" s="8"/>
      <c r="G270" s="8"/>
      <c r="H270" s="8"/>
      <c r="I270" s="102" t="str">
        <f>INDEX(Données_ATB!BE:BV,MATCH(MASQ2!J270,Données_ATB!BE:BE,0),18)</f>
        <v>x</v>
      </c>
      <c r="J270" s="77" t="str">
        <f>Données_ATB!BE269</f>
        <v>GENEFLOXA 10 % SOLUTION INJECTABLE POUR BOVINS ET PORCINS</v>
      </c>
      <c r="K270" s="204" t="e">
        <f>IF(IF(S$2="Catégorie",IF(S$3="Toutes",SUMIFS('Étape 1 - à remplir'!$F$31:$F$400,'Étape 1 - à remplir'!$E$31:$E$400,MASQ2!J270,'Étape 1 - à remplir'!$G$31:$G$400,"animaux"),SUMIFS('Étape 1 - à remplir'!$F$31:$F$400,'Étape 1 - à remplir'!$E$31:$E$400,MASQ2!J270,'Étape 1 - à remplir'!$C$31:$C$400,S$3)),IF(S$2="Âge",IF(S$3="Tous",SUMIFS('Étape 1 - à remplir'!$F$31:$F$400,'Étape 1 - à remplir'!$E$31:$E$400,MASQ2!J270,'Étape 1 - à remplir'!$G$31:$G$400,"animaux"),SUMIFS('Étape 1 - à remplir'!$F$31:$F$400,'Étape 1 - à remplir'!$E$31:$E$400,MASQ2!J270,'Étape 1 - à remplir'!$P$31:$P$400,S$3)),IF(S$2="Atelier",IF(S$3="Tous",SUMIFS('Étape 1 - à remplir'!$F$31:$F$400,'Étape 1 - à remplir'!$E$31:$E$400,MASQ2!J270,'Étape 1 - à remplir'!$G$31:$G$400,"animaux"),SUMIFS('Étape 1 - à remplir'!$F$31:$F$400,'Étape 1 - à remplir'!$E$31:$E$400,MASQ2!J270,'Étape 1 - à remplir'!$O$31:$O$400,S$3)),IF(S$2="Espèce",IF(S$3="Tous",SUMIFS('Étape 1 - à remplir'!$F$31:$F$400,'Étape 1 - à remplir'!$E$31:$E$400,MASQ2!J270,'Étape 1 - à remplir'!$G$31:$G$400,"animaux"),SUMIFS('Étape 1 - à remplir'!$F$31:$F$400,'Étape 1 - à remplir'!$E$31:$E$400,MASQ2!J270,'Étape 1 - à remplir'!$N$31:$N$400,S$3))))))=0,NA(),IF(S$2="Catégorie",IF(S$3="Toutes",SUMIFS('Étape 1 - à remplir'!$F$31:$F$400,'Étape 1 - à remplir'!$E$31:$E$400,MASQ2!J270,'Étape 1 - à remplir'!$G$31:$G$400,"animaux"),SUMIFS('Étape 1 - à remplir'!$F$31:$F$400,'Étape 1 - à remplir'!$E$31:$E$400,MASQ2!J270,'Étape 1 - à remplir'!$C$31:$C$400,S$3)),IF(S$2="Âge",IF(S$3="Tous",SUMIFS('Étape 1 - à remplir'!$F$31:$F$400,'Étape 1 - à remplir'!$E$31:$E$400,MASQ2!J270,'Étape 1 - à remplir'!$G$31:$G$400,"animaux"),SUMIFS('Étape 1 - à remplir'!$F$31:$F$400,'Étape 1 - à remplir'!$E$31:$E$400,MASQ2!J270,'Étape 1 - à remplir'!$P$31:$P$400,S$3)),IF(S$2="Atelier",IF(S$3="Tous",SUMIFS('Étape 1 - à remplir'!$F$31:$F$400,'Étape 1 - à remplir'!$E$31:$E$400,MASQ2!J270,'Étape 1 - à remplir'!$G$31:$G$400,"animaux"),SUMIFS('Étape 1 - à remplir'!$F$31:$F$400,'Étape 1 - à remplir'!$E$31:$E$400,MASQ2!J270,'Étape 1 - à remplir'!$O$31:$O$400,S$3)),IF(S$2="Espèce",IF(S$3="Tous",SUMIFS('Étape 1 - à remplir'!$F$31:$F$400,'Étape 1 - à remplir'!$E$31:$E$400,MASQ2!J270,'Étape 1 - à remplir'!$G$31:$G$400,"animaux"),SUMIFS('Étape 1 - à remplir'!$F$31:$F$400,'Étape 1 - à remplir'!$E$31:$E$400,MASQ2!J270,'Étape 1 - à remplir'!$N$31:$N$400,S$3)))))))</f>
        <v>#N/A</v>
      </c>
      <c r="L270" s="97">
        <f t="shared" si="161"/>
        <v>0</v>
      </c>
      <c r="M270" s="56" t="str">
        <f>Données_ATB!BN269</f>
        <v>Marbofloxacine</v>
      </c>
      <c r="N270" s="204" t="str">
        <f>Données_ATB!BO269</f>
        <v/>
      </c>
      <c r="O270" s="97" t="str">
        <f>Données_ATB!BP269</f>
        <v/>
      </c>
      <c r="P270" s="77" t="str">
        <f>Données_ATB!BR269</f>
        <v>Fluoroquinolones</v>
      </c>
      <c r="Q270" s="78" t="str">
        <f>Données_ATB!BS269</f>
        <v/>
      </c>
      <c r="R270" s="79" t="str">
        <f>Données_ATB!BT269</f>
        <v/>
      </c>
      <c r="S270" s="78"/>
      <c r="T270" s="78"/>
      <c r="U270" s="77" t="str">
        <f ca="1"/>
        <v>GENEFLOXA 10 % SOLUTION INJECTABLE POUR BOVINS ET PORCINS</v>
      </c>
      <c r="V270" s="79" t="e">
        <f ca="1"/>
        <v>#N/A</v>
      </c>
      <c r="W270" s="102"/>
      <c r="X270" s="8"/>
      <c r="Y270" s="8"/>
      <c r="Z270" s="8"/>
      <c r="AA270" s="8"/>
      <c r="AB270" s="102"/>
      <c r="AC270" s="8"/>
      <c r="AD270" s="8"/>
      <c r="AE270" s="8"/>
      <c r="AF270" s="8"/>
      <c r="AG270" s="8"/>
      <c r="AH270" s="8"/>
      <c r="AI270" s="8"/>
      <c r="AJ270" s="8"/>
      <c r="AK270" s="8"/>
      <c r="AL270" s="8"/>
      <c r="AM270" s="8"/>
      <c r="AN270" s="8"/>
      <c r="AO270" s="8"/>
      <c r="AP270" s="8"/>
      <c r="AQ270" s="8"/>
      <c r="AR270" s="8"/>
      <c r="AS270" s="8"/>
      <c r="AT270" s="97"/>
      <c r="AV270" s="56"/>
      <c r="AW270" s="8"/>
      <c r="AX270" s="8"/>
      <c r="AY270" s="8"/>
      <c r="AZ270" s="8"/>
      <c r="BA270" s="8"/>
      <c r="BB270" s="8"/>
      <c r="BC270" s="8"/>
      <c r="BD270" s="102" t="str">
        <f t="shared" si="143"/>
        <v>x</v>
      </c>
      <c r="BE270" s="56" t="str">
        <f t="shared" si="144"/>
        <v>GENEFLOXA 10 % SOLUTION INJECTABLE POUR BOVINS ET PORCINS</v>
      </c>
      <c r="BF270" s="204" t="e">
        <f>IF(IF(BN$2="Catégorie",IF(BN$3="Toutes",SUMIFS('Étape 1 - à remplir'!$F$31:$F$400,'Étape 1 - à remplir'!$E$31:$E$400,MASQ2!BE270,'Étape 1 - à remplir'!$G$31:$G$400,"lots"),SUMIFS('Étape 1 - à remplir'!$F$31:$F$400,'Étape 1 - à remplir'!$E$31:$E$400,MASQ2!BE270,'Étape 1 - à remplir'!$C$31:$C$400,BN$3)),IF(BN$2="Âge",IF(BN$3="Tous",SUMIFS('Étape 1 - à remplir'!$F$31:$F$400,'Étape 1 - à remplir'!$E$31:$E$400,MASQ2!BE270,'Étape 1 - à remplir'!$G$31:$G$400,"lots"),SUMIFS('Étape 1 - à remplir'!$F$31:$F$400,'Étape 1 - à remplir'!$E$31:$E$400,MASQ2!BE270,'Étape 1 - à remplir'!$P$31:$P$400,BN$3,'Étape 1 - à remplir'!$G$31:$G$400,"lots")),IF(BN$2="Atelier",IF(BN$3="Tous",SUMIFS('Étape 1 - à remplir'!$F$31:$F$400,'Étape 1 - à remplir'!$E$31:$E$400,MASQ2!BE270,'Étape 1 - à remplir'!$G$31:$G$400,"lots"),SUMIFS('Étape 1 - à remplir'!$F$31:$F$400,'Étape 1 - à remplir'!$E$31:$E$400,MASQ2!BE270,'Étape 1 - à remplir'!$O$31:$O$400,BN$3,'Étape 1 - à remplir'!$G$31:$G$400,"lots")),IF(BN$2="Espèce",IF(BN$3="Tous",SUMIFS('Étape 1 - à remplir'!$F$31:$F$400,'Étape 1 - à remplir'!$E$31:$E$400,MASQ2!BE270,'Étape 1 - à remplir'!$G$31:$G$400,"lots"),SUMIFS('Étape 1 - à remplir'!$F$31:$F$400,'Étape 1 - à remplir'!$E$31:$E$400,MASQ2!BE270,'Étape 1 - à remplir'!$N$31:$N$400,BN$3,'Étape 1 - à remplir'!$G$31:$G$400,"lots"))))))=0,NA(),IF(BN$2="Catégorie",IF(BN$3="Toutes",SUMIFS('Étape 1 - à remplir'!$F$31:$F$400,'Étape 1 - à remplir'!$E$31:$E$400,MASQ2!BE270,'Étape 1 - à remplir'!$G$31:$G$400,"lots"),SUMIFS('Étape 1 - à remplir'!$F$31:$F$400,'Étape 1 - à remplir'!$E$31:$E$400,MASQ2!BE270,'Étape 1 - à remplir'!$C$31:$C$400,BN$3)),IF(BN$2="Âge",IF(BN$3="Tous",SUMIFS('Étape 1 - à remplir'!$F$31:$F$400,'Étape 1 - à remplir'!$E$31:$E$400,MASQ2!BE270,'Étape 1 - à remplir'!$G$31:$G$400,"lots"),SUMIFS('Étape 1 - à remplir'!$F$31:$F$400,'Étape 1 - à remplir'!$E$31:$E$400,MASQ2!BE270,'Étape 1 - à remplir'!$P$31:$P$400,BN$3,'Étape 1 - à remplir'!$G$31:$G$400,"lots")),IF(BN$2="Atelier",IF(BN$3="Tous",SUMIFS('Étape 1 - à remplir'!$F$31:$F$400,'Étape 1 - à remplir'!$E$31:$E$400,MASQ2!BE270,'Étape 1 - à remplir'!$G$31:$G$400,"lots"),SUMIFS('Étape 1 - à remplir'!$F$31:$F$400,'Étape 1 - à remplir'!$E$31:$E$400,MASQ2!BE270,'Étape 1 - à remplir'!$O$31:$O$400,BN$3,'Étape 1 - à remplir'!$G$31:$G$400,"lots")),IF(BN$2="Espèce",IF(BN$3="Tous",SUMIFS('Étape 1 - à remplir'!$F$31:$F$400,'Étape 1 - à remplir'!$E$31:$E$400,MASQ2!BE270,'Étape 1 - à remplir'!$G$31:$G$400,"lots"),SUMIFS('Étape 1 - à remplir'!$F$31:$F$400,'Étape 1 - à remplir'!$E$31:$E$400,MASQ2!BE270,'Étape 1 - à remplir'!$N$31:$N$400,BN$3,'Étape 1 - à remplir'!$G$31:$G$400,"lots")))))))</f>
        <v>#N/A</v>
      </c>
      <c r="BG270" s="204">
        <f t="shared" si="159"/>
        <v>0</v>
      </c>
      <c r="BH270" s="204" t="str">
        <f t="shared" si="145"/>
        <v>Marbofloxacine</v>
      </c>
      <c r="BI270" s="204" t="str">
        <f t="shared" si="146"/>
        <v/>
      </c>
      <c r="BJ270" s="204" t="str">
        <f t="shared" si="147"/>
        <v/>
      </c>
      <c r="BK270" s="204" t="str">
        <f t="shared" si="148"/>
        <v>Fluoroquinolones</v>
      </c>
      <c r="BL270" s="204" t="str">
        <f t="shared" si="149"/>
        <v/>
      </c>
      <c r="BM270" s="97" t="str">
        <f t="shared" si="150"/>
        <v/>
      </c>
      <c r="BN270" s="78"/>
      <c r="BO270" s="78"/>
      <c r="BP270" s="77" t="str">
        <f ca="1"/>
        <v>GENEFLOXA 10 % SOLUTION INJECTABLE POUR BOVINS ET PORCINS</v>
      </c>
      <c r="BQ270" s="79" t="e">
        <f ca="1"/>
        <v>#N/A</v>
      </c>
      <c r="BR270" s="102"/>
      <c r="BS270" s="8"/>
      <c r="BT270" s="8"/>
      <c r="BU270" s="8"/>
      <c r="BV270" s="8"/>
      <c r="BW270" s="8"/>
      <c r="BX270" s="8"/>
      <c r="BY270" s="8"/>
      <c r="BZ270" s="8"/>
      <c r="CA270" s="8"/>
      <c r="CB270" s="8"/>
      <c r="CC270" s="8"/>
      <c r="CD270" s="8"/>
      <c r="CE270" s="8"/>
      <c r="CF270" s="8"/>
      <c r="CG270" s="8"/>
      <c r="CH270" s="8"/>
      <c r="CI270" s="8"/>
      <c r="CJ270" s="8"/>
      <c r="CK270" s="8"/>
      <c r="CL270" s="8"/>
      <c r="CM270" s="8"/>
      <c r="CN270" s="8"/>
      <c r="CO270" s="97"/>
      <c r="CQ270" s="56"/>
      <c r="CR270" s="8"/>
      <c r="CS270" s="8"/>
      <c r="CT270" s="8"/>
      <c r="CU270" s="8"/>
      <c r="CV270" s="8"/>
      <c r="CW270" s="8"/>
      <c r="CX270" s="8"/>
      <c r="CY270" s="102" t="str">
        <f t="shared" si="151"/>
        <v>x</v>
      </c>
      <c r="CZ270" s="56" t="str">
        <f t="shared" si="152"/>
        <v>GENEFLOXA 10 % SOLUTION INJECTABLE POUR BOVINS ET PORCINS</v>
      </c>
      <c r="DA270" s="204" t="e">
        <f>IF(IF(DI$2="Catégorie",IF(DI$3="Toutes",SUMIFS('Étape 1 - à remplir'!$F$31:$F$400,'Étape 1 - à remplir'!$E$31:$E$400,MASQ2!CZ270,'Étape 1 - à remplir'!$G$31:$G$400,"kg"),SUMIFS('Étape 1 - à remplir'!$F$31:$F$400,'Étape 1 - à remplir'!$E$31:$E$400,MASQ2!CZ270,'Étape 1 - à remplir'!$C$31:$C$400,DI$3)),IF(DI$2="Âge",IF(DI$3="Tous",SUMIFS('Étape 1 - à remplir'!$F$31:$F$400,'Étape 1 - à remplir'!$E$31:$E$400,MASQ2!CZ270,'Étape 1 - à remplir'!$G$31:$G$400,"kg"),SUMIFS('Étape 1 - à remplir'!$F$31:$F$400,'Étape 1 - à remplir'!$E$31:$E$400,MASQ2!CZ270,'Étape 1 - à remplir'!$P$31:$P$400,DI$3,'Étape 1 - à remplir'!$G$31:$G$400,"kg")),IF(DI$2="Atelier",IF(DI$3="Tous",SUMIFS('Étape 1 - à remplir'!$F$31:$F$400,'Étape 1 - à remplir'!$E$31:$E$400,MASQ2!CZ270,'Étape 1 - à remplir'!$G$31:$G$400,"kg"),SUMIFS('Étape 1 - à remplir'!$F$31:$F$400,'Étape 1 - à remplir'!$E$31:$E$400,MASQ2!CZ270,'Étape 1 - à remplir'!$O$31:$O$400,DI$3,'Étape 1 - à remplir'!$G$31:$G$400,"kg")),IF(DI$2="Espèce",IF(DI$3="Tous",SUMIFS('Étape 1 - à remplir'!$F$31:$F$400,'Étape 1 - à remplir'!$E$31:$E$400,MASQ2!CZ270,'Étape 1 - à remplir'!$G$31:$G$400,"kg"),SUMIFS('Étape 1 - à remplir'!$F$31:$F$400,'Étape 1 - à remplir'!$E$31:$E$400,MASQ2!CZ270,'Étape 1 - à remplir'!$N$31:$N$400,DI$3,'Étape 1 - à remplir'!$G$31:$G$400,"kg"))))))=0,NA(),IF(DI$2="Catégorie",IF(DI$3="Toutes",SUMIFS('Étape 1 - à remplir'!$F$31:$F$400,'Étape 1 - à remplir'!$E$31:$E$400,MASQ2!CZ270,'Étape 1 - à remplir'!$G$31:$G$400,"kg"),SUMIFS('Étape 1 - à remplir'!$F$31:$F$400,'Étape 1 - à remplir'!$E$31:$E$400,MASQ2!CZ270,'Étape 1 - à remplir'!$C$31:$C$400,DI$3)),IF(DI$2="Âge",IF(DI$3="Tous",SUMIFS('Étape 1 - à remplir'!$F$31:$F$400,'Étape 1 - à remplir'!$E$31:$E$400,MASQ2!CZ270,'Étape 1 - à remplir'!$G$31:$G$400,"kg"),SUMIFS('Étape 1 - à remplir'!$F$31:$F$400,'Étape 1 - à remplir'!$E$31:$E$400,MASQ2!CZ270,'Étape 1 - à remplir'!$P$31:$P$400,DI$3,'Étape 1 - à remplir'!$G$31:$G$400,"kg")),IF(DI$2="Atelier",IF(DI$3="Tous",SUMIFS('Étape 1 - à remplir'!$F$31:$F$400,'Étape 1 - à remplir'!$E$31:$E$400,MASQ2!CZ270,'Étape 1 - à remplir'!$G$31:$G$400,"kg"),SUMIFS('Étape 1 - à remplir'!$F$31:$F$400,'Étape 1 - à remplir'!$E$31:$E$400,MASQ2!CZ270,'Étape 1 - à remplir'!$O$31:$O$400,DI$3,'Étape 1 - à remplir'!$G$31:$G$400,"kg")),IF(DI$2="Espèce",IF(DI$3="Tous",SUMIFS('Étape 1 - à remplir'!$F$31:$F$400,'Étape 1 - à remplir'!$E$31:$E$400,MASQ2!CZ270,'Étape 1 - à remplir'!$G$31:$G$400,"kg"),SUMIFS('Étape 1 - à remplir'!$F$31:$F$400,'Étape 1 - à remplir'!$E$31:$E$400,MASQ2!CZ270,'Étape 1 - à remplir'!$N$31:$N$400,DI$3,'Étape 1 - à remplir'!$G$31:$G$400,"kg")))))))</f>
        <v>#N/A</v>
      </c>
      <c r="DB270" s="104">
        <f t="shared" si="160"/>
        <v>0</v>
      </c>
      <c r="DC270" s="204" t="str">
        <f t="shared" si="153"/>
        <v>Marbofloxacine</v>
      </c>
      <c r="DD270" s="204" t="str">
        <f t="shared" si="154"/>
        <v/>
      </c>
      <c r="DE270" s="204" t="str">
        <f t="shared" si="155"/>
        <v/>
      </c>
      <c r="DF270" s="204" t="str">
        <f t="shared" si="156"/>
        <v>Fluoroquinolones</v>
      </c>
      <c r="DG270" s="204" t="str">
        <f t="shared" si="157"/>
        <v/>
      </c>
      <c r="DH270" s="97" t="str">
        <f t="shared" si="158"/>
        <v/>
      </c>
      <c r="DI270" s="78"/>
      <c r="DJ270" s="78"/>
      <c r="DK270" s="77" t="str">
        <f ca="1"/>
        <v>GENEFLOXA 10 % SOLUTION INJECTABLE POUR BOVINS ET PORCINS</v>
      </c>
      <c r="DL270" s="79" t="e">
        <f ca="1"/>
        <v>#N/A</v>
      </c>
      <c r="DM270" s="102"/>
      <c r="DN270" s="8"/>
      <c r="DO270" s="8"/>
      <c r="DP270" s="8"/>
      <c r="DQ270" s="8"/>
      <c r="DR270" s="8"/>
      <c r="DS270" s="8"/>
      <c r="DT270" s="8"/>
      <c r="DU270" s="8"/>
      <c r="DV270" s="8"/>
      <c r="DW270" s="8"/>
      <c r="DX270" s="8"/>
      <c r="DY270" s="8"/>
      <c r="DZ270" s="8"/>
      <c r="EA270" s="8"/>
      <c r="EB270" s="8"/>
      <c r="EC270" s="8"/>
      <c r="ED270" s="8"/>
      <c r="EE270" s="8"/>
      <c r="EF270" s="8"/>
      <c r="EG270" s="8"/>
      <c r="EH270" s="8"/>
      <c r="EI270" s="8"/>
      <c r="EJ270" s="97"/>
    </row>
    <row r="271" spans="1:140" x14ac:dyDescent="0.25">
      <c r="A271" s="56"/>
      <c r="B271" s="8"/>
      <c r="C271" s="8"/>
      <c r="D271" s="8"/>
      <c r="E271" s="8"/>
      <c r="F271" s="8"/>
      <c r="G271" s="8"/>
      <c r="H271" s="8"/>
      <c r="I271" s="102" t="str">
        <f>INDEX(Données_ATB!BE:BV,MATCH(MASQ2!J271,Données_ATB!BE:BE,0),18)</f>
        <v>x</v>
      </c>
      <c r="J271" s="77" t="str">
        <f>Données_ATB!BE270</f>
        <v>GENEFLOXA 10 % SOLUTION INJECTABLE POUR PORCINS</v>
      </c>
      <c r="K271" s="204" t="e">
        <f>IF(IF(S$2="Catégorie",IF(S$3="Toutes",SUMIFS('Étape 1 - à remplir'!$F$31:$F$400,'Étape 1 - à remplir'!$E$31:$E$400,MASQ2!J271,'Étape 1 - à remplir'!$G$31:$G$400,"animaux"),SUMIFS('Étape 1 - à remplir'!$F$31:$F$400,'Étape 1 - à remplir'!$E$31:$E$400,MASQ2!J271,'Étape 1 - à remplir'!$C$31:$C$400,S$3)),IF(S$2="Âge",IF(S$3="Tous",SUMIFS('Étape 1 - à remplir'!$F$31:$F$400,'Étape 1 - à remplir'!$E$31:$E$400,MASQ2!J271,'Étape 1 - à remplir'!$G$31:$G$400,"animaux"),SUMIFS('Étape 1 - à remplir'!$F$31:$F$400,'Étape 1 - à remplir'!$E$31:$E$400,MASQ2!J271,'Étape 1 - à remplir'!$P$31:$P$400,S$3)),IF(S$2="Atelier",IF(S$3="Tous",SUMIFS('Étape 1 - à remplir'!$F$31:$F$400,'Étape 1 - à remplir'!$E$31:$E$400,MASQ2!J271,'Étape 1 - à remplir'!$G$31:$G$400,"animaux"),SUMIFS('Étape 1 - à remplir'!$F$31:$F$400,'Étape 1 - à remplir'!$E$31:$E$400,MASQ2!J271,'Étape 1 - à remplir'!$O$31:$O$400,S$3)),IF(S$2="Espèce",IF(S$3="Tous",SUMIFS('Étape 1 - à remplir'!$F$31:$F$400,'Étape 1 - à remplir'!$E$31:$E$400,MASQ2!J271,'Étape 1 - à remplir'!$G$31:$G$400,"animaux"),SUMIFS('Étape 1 - à remplir'!$F$31:$F$400,'Étape 1 - à remplir'!$E$31:$E$400,MASQ2!J271,'Étape 1 - à remplir'!$N$31:$N$400,S$3))))))=0,NA(),IF(S$2="Catégorie",IF(S$3="Toutes",SUMIFS('Étape 1 - à remplir'!$F$31:$F$400,'Étape 1 - à remplir'!$E$31:$E$400,MASQ2!J271,'Étape 1 - à remplir'!$G$31:$G$400,"animaux"),SUMIFS('Étape 1 - à remplir'!$F$31:$F$400,'Étape 1 - à remplir'!$E$31:$E$400,MASQ2!J271,'Étape 1 - à remplir'!$C$31:$C$400,S$3)),IF(S$2="Âge",IF(S$3="Tous",SUMIFS('Étape 1 - à remplir'!$F$31:$F$400,'Étape 1 - à remplir'!$E$31:$E$400,MASQ2!J271,'Étape 1 - à remplir'!$G$31:$G$400,"animaux"),SUMIFS('Étape 1 - à remplir'!$F$31:$F$400,'Étape 1 - à remplir'!$E$31:$E$400,MASQ2!J271,'Étape 1 - à remplir'!$P$31:$P$400,S$3)),IF(S$2="Atelier",IF(S$3="Tous",SUMIFS('Étape 1 - à remplir'!$F$31:$F$400,'Étape 1 - à remplir'!$E$31:$E$400,MASQ2!J271,'Étape 1 - à remplir'!$G$31:$G$400,"animaux"),SUMIFS('Étape 1 - à remplir'!$F$31:$F$400,'Étape 1 - à remplir'!$E$31:$E$400,MASQ2!J271,'Étape 1 - à remplir'!$O$31:$O$400,S$3)),IF(S$2="Espèce",IF(S$3="Tous",SUMIFS('Étape 1 - à remplir'!$F$31:$F$400,'Étape 1 - à remplir'!$E$31:$E$400,MASQ2!J271,'Étape 1 - à remplir'!$G$31:$G$400,"animaux"),SUMIFS('Étape 1 - à remplir'!$F$31:$F$400,'Étape 1 - à remplir'!$E$31:$E$400,MASQ2!J271,'Étape 1 - à remplir'!$N$31:$N$400,S$3)))))))</f>
        <v>#N/A</v>
      </c>
      <c r="L271" s="97">
        <f t="shared" si="161"/>
        <v>0</v>
      </c>
      <c r="M271" s="56" t="str">
        <f>Données_ATB!BN270</f>
        <v>Marbofloxacine</v>
      </c>
      <c r="N271" s="204" t="str">
        <f>Données_ATB!BO270</f>
        <v/>
      </c>
      <c r="O271" s="97" t="str">
        <f>Données_ATB!BP270</f>
        <v/>
      </c>
      <c r="P271" s="77" t="str">
        <f>Données_ATB!BR270</f>
        <v>Fluoroquinolones</v>
      </c>
      <c r="Q271" s="78" t="str">
        <f>Données_ATB!BS270</f>
        <v/>
      </c>
      <c r="R271" s="79" t="str">
        <f>Données_ATB!BT270</f>
        <v/>
      </c>
      <c r="S271" s="78"/>
      <c r="T271" s="78"/>
      <c r="U271" s="77" t="str">
        <f ca="1"/>
        <v>GENEFLOXA 10 % SOLUTION INJECTABLE POUR PORCINS</v>
      </c>
      <c r="V271" s="79" t="e">
        <f ca="1"/>
        <v>#N/A</v>
      </c>
      <c r="W271" s="102"/>
      <c r="X271" s="8"/>
      <c r="Y271" s="8"/>
      <c r="Z271" s="8"/>
      <c r="AA271" s="8"/>
      <c r="AB271" s="102"/>
      <c r="AC271" s="8"/>
      <c r="AD271" s="8"/>
      <c r="AE271" s="8"/>
      <c r="AF271" s="8"/>
      <c r="AG271" s="8"/>
      <c r="AH271" s="8"/>
      <c r="AI271" s="8"/>
      <c r="AJ271" s="8"/>
      <c r="AK271" s="8"/>
      <c r="AL271" s="8"/>
      <c r="AM271" s="8"/>
      <c r="AN271" s="8"/>
      <c r="AO271" s="8"/>
      <c r="AP271" s="8"/>
      <c r="AQ271" s="8"/>
      <c r="AR271" s="8"/>
      <c r="AS271" s="8"/>
      <c r="AT271" s="97"/>
      <c r="AV271" s="56"/>
      <c r="AW271" s="8"/>
      <c r="AX271" s="8"/>
      <c r="AY271" s="8"/>
      <c r="AZ271" s="8"/>
      <c r="BA271" s="8"/>
      <c r="BB271" s="8"/>
      <c r="BC271" s="8"/>
      <c r="BD271" s="102" t="str">
        <f t="shared" si="143"/>
        <v>x</v>
      </c>
      <c r="BE271" s="56" t="str">
        <f t="shared" si="144"/>
        <v>GENEFLOXA 10 % SOLUTION INJECTABLE POUR PORCINS</v>
      </c>
      <c r="BF271" s="204" t="e">
        <f>IF(IF(BN$2="Catégorie",IF(BN$3="Toutes",SUMIFS('Étape 1 - à remplir'!$F$31:$F$400,'Étape 1 - à remplir'!$E$31:$E$400,MASQ2!BE271,'Étape 1 - à remplir'!$G$31:$G$400,"lots"),SUMIFS('Étape 1 - à remplir'!$F$31:$F$400,'Étape 1 - à remplir'!$E$31:$E$400,MASQ2!BE271,'Étape 1 - à remplir'!$C$31:$C$400,BN$3)),IF(BN$2="Âge",IF(BN$3="Tous",SUMIFS('Étape 1 - à remplir'!$F$31:$F$400,'Étape 1 - à remplir'!$E$31:$E$400,MASQ2!BE271,'Étape 1 - à remplir'!$G$31:$G$400,"lots"),SUMIFS('Étape 1 - à remplir'!$F$31:$F$400,'Étape 1 - à remplir'!$E$31:$E$400,MASQ2!BE271,'Étape 1 - à remplir'!$P$31:$P$400,BN$3,'Étape 1 - à remplir'!$G$31:$G$400,"lots")),IF(BN$2="Atelier",IF(BN$3="Tous",SUMIFS('Étape 1 - à remplir'!$F$31:$F$400,'Étape 1 - à remplir'!$E$31:$E$400,MASQ2!BE271,'Étape 1 - à remplir'!$G$31:$G$400,"lots"),SUMIFS('Étape 1 - à remplir'!$F$31:$F$400,'Étape 1 - à remplir'!$E$31:$E$400,MASQ2!BE271,'Étape 1 - à remplir'!$O$31:$O$400,BN$3,'Étape 1 - à remplir'!$G$31:$G$400,"lots")),IF(BN$2="Espèce",IF(BN$3="Tous",SUMIFS('Étape 1 - à remplir'!$F$31:$F$400,'Étape 1 - à remplir'!$E$31:$E$400,MASQ2!BE271,'Étape 1 - à remplir'!$G$31:$G$400,"lots"),SUMIFS('Étape 1 - à remplir'!$F$31:$F$400,'Étape 1 - à remplir'!$E$31:$E$400,MASQ2!BE271,'Étape 1 - à remplir'!$N$31:$N$400,BN$3,'Étape 1 - à remplir'!$G$31:$G$400,"lots"))))))=0,NA(),IF(BN$2="Catégorie",IF(BN$3="Toutes",SUMIFS('Étape 1 - à remplir'!$F$31:$F$400,'Étape 1 - à remplir'!$E$31:$E$400,MASQ2!BE271,'Étape 1 - à remplir'!$G$31:$G$400,"lots"),SUMIFS('Étape 1 - à remplir'!$F$31:$F$400,'Étape 1 - à remplir'!$E$31:$E$400,MASQ2!BE271,'Étape 1 - à remplir'!$C$31:$C$400,BN$3)),IF(BN$2="Âge",IF(BN$3="Tous",SUMIFS('Étape 1 - à remplir'!$F$31:$F$400,'Étape 1 - à remplir'!$E$31:$E$400,MASQ2!BE271,'Étape 1 - à remplir'!$G$31:$G$400,"lots"),SUMIFS('Étape 1 - à remplir'!$F$31:$F$400,'Étape 1 - à remplir'!$E$31:$E$400,MASQ2!BE271,'Étape 1 - à remplir'!$P$31:$P$400,BN$3,'Étape 1 - à remplir'!$G$31:$G$400,"lots")),IF(BN$2="Atelier",IF(BN$3="Tous",SUMIFS('Étape 1 - à remplir'!$F$31:$F$400,'Étape 1 - à remplir'!$E$31:$E$400,MASQ2!BE271,'Étape 1 - à remplir'!$G$31:$G$400,"lots"),SUMIFS('Étape 1 - à remplir'!$F$31:$F$400,'Étape 1 - à remplir'!$E$31:$E$400,MASQ2!BE271,'Étape 1 - à remplir'!$O$31:$O$400,BN$3,'Étape 1 - à remplir'!$G$31:$G$400,"lots")),IF(BN$2="Espèce",IF(BN$3="Tous",SUMIFS('Étape 1 - à remplir'!$F$31:$F$400,'Étape 1 - à remplir'!$E$31:$E$400,MASQ2!BE271,'Étape 1 - à remplir'!$G$31:$G$400,"lots"),SUMIFS('Étape 1 - à remplir'!$F$31:$F$400,'Étape 1 - à remplir'!$E$31:$E$400,MASQ2!BE271,'Étape 1 - à remplir'!$N$31:$N$400,BN$3,'Étape 1 - à remplir'!$G$31:$G$400,"lots")))))))</f>
        <v>#N/A</v>
      </c>
      <c r="BG271" s="204">
        <f t="shared" si="159"/>
        <v>0</v>
      </c>
      <c r="BH271" s="204" t="str">
        <f t="shared" si="145"/>
        <v>Marbofloxacine</v>
      </c>
      <c r="BI271" s="204" t="str">
        <f t="shared" si="146"/>
        <v/>
      </c>
      <c r="BJ271" s="204" t="str">
        <f t="shared" si="147"/>
        <v/>
      </c>
      <c r="BK271" s="204" t="str">
        <f t="shared" si="148"/>
        <v>Fluoroquinolones</v>
      </c>
      <c r="BL271" s="204" t="str">
        <f t="shared" si="149"/>
        <v/>
      </c>
      <c r="BM271" s="97" t="str">
        <f t="shared" si="150"/>
        <v/>
      </c>
      <c r="BN271" s="78"/>
      <c r="BO271" s="78"/>
      <c r="BP271" s="77" t="str">
        <f ca="1"/>
        <v>GENEFLOXA 10 % SOLUTION INJECTABLE POUR PORCINS</v>
      </c>
      <c r="BQ271" s="79" t="e">
        <f ca="1"/>
        <v>#N/A</v>
      </c>
      <c r="BR271" s="102"/>
      <c r="BS271" s="8"/>
      <c r="BT271" s="8"/>
      <c r="BU271" s="8"/>
      <c r="BV271" s="8"/>
      <c r="BW271" s="8"/>
      <c r="BX271" s="8"/>
      <c r="BY271" s="8"/>
      <c r="BZ271" s="8"/>
      <c r="CA271" s="8"/>
      <c r="CB271" s="8"/>
      <c r="CC271" s="8"/>
      <c r="CD271" s="8"/>
      <c r="CE271" s="8"/>
      <c r="CF271" s="8"/>
      <c r="CG271" s="8"/>
      <c r="CH271" s="8"/>
      <c r="CI271" s="8"/>
      <c r="CJ271" s="8"/>
      <c r="CK271" s="8"/>
      <c r="CL271" s="8"/>
      <c r="CM271" s="8"/>
      <c r="CN271" s="8"/>
      <c r="CO271" s="97"/>
      <c r="CQ271" s="56"/>
      <c r="CR271" s="8"/>
      <c r="CS271" s="8"/>
      <c r="CT271" s="8"/>
      <c r="CU271" s="8"/>
      <c r="CV271" s="8"/>
      <c r="CW271" s="8"/>
      <c r="CX271" s="8"/>
      <c r="CY271" s="102" t="str">
        <f t="shared" si="151"/>
        <v>x</v>
      </c>
      <c r="CZ271" s="56" t="str">
        <f t="shared" si="152"/>
        <v>GENEFLOXA 10 % SOLUTION INJECTABLE POUR PORCINS</v>
      </c>
      <c r="DA271" s="204" t="e">
        <f>IF(IF(DI$2="Catégorie",IF(DI$3="Toutes",SUMIFS('Étape 1 - à remplir'!$F$31:$F$400,'Étape 1 - à remplir'!$E$31:$E$400,MASQ2!CZ271,'Étape 1 - à remplir'!$G$31:$G$400,"kg"),SUMIFS('Étape 1 - à remplir'!$F$31:$F$400,'Étape 1 - à remplir'!$E$31:$E$400,MASQ2!CZ271,'Étape 1 - à remplir'!$C$31:$C$400,DI$3)),IF(DI$2="Âge",IF(DI$3="Tous",SUMIFS('Étape 1 - à remplir'!$F$31:$F$400,'Étape 1 - à remplir'!$E$31:$E$400,MASQ2!CZ271,'Étape 1 - à remplir'!$G$31:$G$400,"kg"),SUMIFS('Étape 1 - à remplir'!$F$31:$F$400,'Étape 1 - à remplir'!$E$31:$E$400,MASQ2!CZ271,'Étape 1 - à remplir'!$P$31:$P$400,DI$3,'Étape 1 - à remplir'!$G$31:$G$400,"kg")),IF(DI$2="Atelier",IF(DI$3="Tous",SUMIFS('Étape 1 - à remplir'!$F$31:$F$400,'Étape 1 - à remplir'!$E$31:$E$400,MASQ2!CZ271,'Étape 1 - à remplir'!$G$31:$G$400,"kg"),SUMIFS('Étape 1 - à remplir'!$F$31:$F$400,'Étape 1 - à remplir'!$E$31:$E$400,MASQ2!CZ271,'Étape 1 - à remplir'!$O$31:$O$400,DI$3,'Étape 1 - à remplir'!$G$31:$G$400,"kg")),IF(DI$2="Espèce",IF(DI$3="Tous",SUMIFS('Étape 1 - à remplir'!$F$31:$F$400,'Étape 1 - à remplir'!$E$31:$E$400,MASQ2!CZ271,'Étape 1 - à remplir'!$G$31:$G$400,"kg"),SUMIFS('Étape 1 - à remplir'!$F$31:$F$400,'Étape 1 - à remplir'!$E$31:$E$400,MASQ2!CZ271,'Étape 1 - à remplir'!$N$31:$N$400,DI$3,'Étape 1 - à remplir'!$G$31:$G$400,"kg"))))))=0,NA(),IF(DI$2="Catégorie",IF(DI$3="Toutes",SUMIFS('Étape 1 - à remplir'!$F$31:$F$400,'Étape 1 - à remplir'!$E$31:$E$400,MASQ2!CZ271,'Étape 1 - à remplir'!$G$31:$G$400,"kg"),SUMIFS('Étape 1 - à remplir'!$F$31:$F$400,'Étape 1 - à remplir'!$E$31:$E$400,MASQ2!CZ271,'Étape 1 - à remplir'!$C$31:$C$400,DI$3)),IF(DI$2="Âge",IF(DI$3="Tous",SUMIFS('Étape 1 - à remplir'!$F$31:$F$400,'Étape 1 - à remplir'!$E$31:$E$400,MASQ2!CZ271,'Étape 1 - à remplir'!$G$31:$G$400,"kg"),SUMIFS('Étape 1 - à remplir'!$F$31:$F$400,'Étape 1 - à remplir'!$E$31:$E$400,MASQ2!CZ271,'Étape 1 - à remplir'!$P$31:$P$400,DI$3,'Étape 1 - à remplir'!$G$31:$G$400,"kg")),IF(DI$2="Atelier",IF(DI$3="Tous",SUMIFS('Étape 1 - à remplir'!$F$31:$F$400,'Étape 1 - à remplir'!$E$31:$E$400,MASQ2!CZ271,'Étape 1 - à remplir'!$G$31:$G$400,"kg"),SUMIFS('Étape 1 - à remplir'!$F$31:$F$400,'Étape 1 - à remplir'!$E$31:$E$400,MASQ2!CZ271,'Étape 1 - à remplir'!$O$31:$O$400,DI$3,'Étape 1 - à remplir'!$G$31:$G$400,"kg")),IF(DI$2="Espèce",IF(DI$3="Tous",SUMIFS('Étape 1 - à remplir'!$F$31:$F$400,'Étape 1 - à remplir'!$E$31:$E$400,MASQ2!CZ271,'Étape 1 - à remplir'!$G$31:$G$400,"kg"),SUMIFS('Étape 1 - à remplir'!$F$31:$F$400,'Étape 1 - à remplir'!$E$31:$E$400,MASQ2!CZ271,'Étape 1 - à remplir'!$N$31:$N$400,DI$3,'Étape 1 - à remplir'!$G$31:$G$400,"kg")))))))</f>
        <v>#N/A</v>
      </c>
      <c r="DB271" s="104">
        <f t="shared" si="160"/>
        <v>0</v>
      </c>
      <c r="DC271" s="204" t="str">
        <f t="shared" si="153"/>
        <v>Marbofloxacine</v>
      </c>
      <c r="DD271" s="204" t="str">
        <f t="shared" si="154"/>
        <v/>
      </c>
      <c r="DE271" s="204" t="str">
        <f t="shared" si="155"/>
        <v/>
      </c>
      <c r="DF271" s="204" t="str">
        <f t="shared" si="156"/>
        <v>Fluoroquinolones</v>
      </c>
      <c r="DG271" s="204" t="str">
        <f t="shared" si="157"/>
        <v/>
      </c>
      <c r="DH271" s="97" t="str">
        <f t="shared" si="158"/>
        <v/>
      </c>
      <c r="DI271" s="78"/>
      <c r="DJ271" s="78"/>
      <c r="DK271" s="77" t="str">
        <f ca="1"/>
        <v>GENEFLOXA 10 % SOLUTION INJECTABLE POUR PORCINS</v>
      </c>
      <c r="DL271" s="79" t="e">
        <f ca="1"/>
        <v>#N/A</v>
      </c>
      <c r="DM271" s="102"/>
      <c r="DN271" s="8"/>
      <c r="DO271" s="8"/>
      <c r="DP271" s="8"/>
      <c r="DQ271" s="8"/>
      <c r="DR271" s="8"/>
      <c r="DS271" s="8"/>
      <c r="DT271" s="8"/>
      <c r="DU271" s="8"/>
      <c r="DV271" s="8"/>
      <c r="DW271" s="8"/>
      <c r="DX271" s="8"/>
      <c r="DY271" s="8"/>
      <c r="DZ271" s="8"/>
      <c r="EA271" s="8"/>
      <c r="EB271" s="8"/>
      <c r="EC271" s="8"/>
      <c r="ED271" s="8"/>
      <c r="EE271" s="8"/>
      <c r="EF271" s="8"/>
      <c r="EG271" s="8"/>
      <c r="EH271" s="8"/>
      <c r="EI271" s="8"/>
      <c r="EJ271" s="97"/>
    </row>
    <row r="272" spans="1:140" x14ac:dyDescent="0.25">
      <c r="A272" s="56"/>
      <c r="B272" s="8"/>
      <c r="C272" s="8"/>
      <c r="D272" s="8"/>
      <c r="E272" s="8"/>
      <c r="F272" s="8"/>
      <c r="G272" s="8"/>
      <c r="H272" s="8"/>
      <c r="I272" s="102" t="str">
        <f>INDEX(Données_ATB!BE:BV,MATCH(MASQ2!J272,Données_ATB!BE:BE,0),18)</f>
        <v>x</v>
      </c>
      <c r="J272" s="77" t="str">
        <f>Données_ATB!BE271</f>
        <v>GENEFLOXA 2 % SOLUTION INJECTABLE POUR BOVINS</v>
      </c>
      <c r="K272" s="204" t="e">
        <f>IF(IF(S$2="Catégorie",IF(S$3="Toutes",SUMIFS('Étape 1 - à remplir'!$F$31:$F$400,'Étape 1 - à remplir'!$E$31:$E$400,MASQ2!J272,'Étape 1 - à remplir'!$G$31:$G$400,"animaux"),SUMIFS('Étape 1 - à remplir'!$F$31:$F$400,'Étape 1 - à remplir'!$E$31:$E$400,MASQ2!J272,'Étape 1 - à remplir'!$C$31:$C$400,S$3)),IF(S$2="Âge",IF(S$3="Tous",SUMIFS('Étape 1 - à remplir'!$F$31:$F$400,'Étape 1 - à remplir'!$E$31:$E$400,MASQ2!J272,'Étape 1 - à remplir'!$G$31:$G$400,"animaux"),SUMIFS('Étape 1 - à remplir'!$F$31:$F$400,'Étape 1 - à remplir'!$E$31:$E$400,MASQ2!J272,'Étape 1 - à remplir'!$P$31:$P$400,S$3)),IF(S$2="Atelier",IF(S$3="Tous",SUMIFS('Étape 1 - à remplir'!$F$31:$F$400,'Étape 1 - à remplir'!$E$31:$E$400,MASQ2!J272,'Étape 1 - à remplir'!$G$31:$G$400,"animaux"),SUMIFS('Étape 1 - à remplir'!$F$31:$F$400,'Étape 1 - à remplir'!$E$31:$E$400,MASQ2!J272,'Étape 1 - à remplir'!$O$31:$O$400,S$3)),IF(S$2="Espèce",IF(S$3="Tous",SUMIFS('Étape 1 - à remplir'!$F$31:$F$400,'Étape 1 - à remplir'!$E$31:$E$400,MASQ2!J272,'Étape 1 - à remplir'!$G$31:$G$400,"animaux"),SUMIFS('Étape 1 - à remplir'!$F$31:$F$400,'Étape 1 - à remplir'!$E$31:$E$400,MASQ2!J272,'Étape 1 - à remplir'!$N$31:$N$400,S$3))))))=0,NA(),IF(S$2="Catégorie",IF(S$3="Toutes",SUMIFS('Étape 1 - à remplir'!$F$31:$F$400,'Étape 1 - à remplir'!$E$31:$E$400,MASQ2!J272,'Étape 1 - à remplir'!$G$31:$G$400,"animaux"),SUMIFS('Étape 1 - à remplir'!$F$31:$F$400,'Étape 1 - à remplir'!$E$31:$E$400,MASQ2!J272,'Étape 1 - à remplir'!$C$31:$C$400,S$3)),IF(S$2="Âge",IF(S$3="Tous",SUMIFS('Étape 1 - à remplir'!$F$31:$F$400,'Étape 1 - à remplir'!$E$31:$E$400,MASQ2!J272,'Étape 1 - à remplir'!$G$31:$G$400,"animaux"),SUMIFS('Étape 1 - à remplir'!$F$31:$F$400,'Étape 1 - à remplir'!$E$31:$E$400,MASQ2!J272,'Étape 1 - à remplir'!$P$31:$P$400,S$3)),IF(S$2="Atelier",IF(S$3="Tous",SUMIFS('Étape 1 - à remplir'!$F$31:$F$400,'Étape 1 - à remplir'!$E$31:$E$400,MASQ2!J272,'Étape 1 - à remplir'!$G$31:$G$400,"animaux"),SUMIFS('Étape 1 - à remplir'!$F$31:$F$400,'Étape 1 - à remplir'!$E$31:$E$400,MASQ2!J272,'Étape 1 - à remplir'!$O$31:$O$400,S$3)),IF(S$2="Espèce",IF(S$3="Tous",SUMIFS('Étape 1 - à remplir'!$F$31:$F$400,'Étape 1 - à remplir'!$E$31:$E$400,MASQ2!J272,'Étape 1 - à remplir'!$G$31:$G$400,"animaux"),SUMIFS('Étape 1 - à remplir'!$F$31:$F$400,'Étape 1 - à remplir'!$E$31:$E$400,MASQ2!J272,'Étape 1 - à remplir'!$N$31:$N$400,S$3)))))))</f>
        <v>#N/A</v>
      </c>
      <c r="L272" s="97">
        <f t="shared" si="161"/>
        <v>0</v>
      </c>
      <c r="M272" s="56" t="str">
        <f>Données_ATB!BN271</f>
        <v>Marbofloxacine</v>
      </c>
      <c r="N272" s="204" t="str">
        <f>Données_ATB!BO271</f>
        <v/>
      </c>
      <c r="O272" s="97" t="str">
        <f>Données_ATB!BP271</f>
        <v/>
      </c>
      <c r="P272" s="77" t="str">
        <f>Données_ATB!BR271</f>
        <v>Fluoroquinolones</v>
      </c>
      <c r="Q272" s="78" t="str">
        <f>Données_ATB!BS271</f>
        <v/>
      </c>
      <c r="R272" s="79" t="str">
        <f>Données_ATB!BT271</f>
        <v/>
      </c>
      <c r="S272" s="78"/>
      <c r="T272" s="78"/>
      <c r="U272" s="77" t="str">
        <f ca="1"/>
        <v>GENEFLOXA 2 % SOLUTION INJECTABLE POUR BOVINS</v>
      </c>
      <c r="V272" s="79" t="e">
        <f ca="1"/>
        <v>#N/A</v>
      </c>
      <c r="W272" s="102"/>
      <c r="X272" s="8"/>
      <c r="Y272" s="8"/>
      <c r="Z272" s="8"/>
      <c r="AA272" s="8"/>
      <c r="AB272" s="102"/>
      <c r="AC272" s="8"/>
      <c r="AD272" s="8"/>
      <c r="AE272" s="8"/>
      <c r="AF272" s="8"/>
      <c r="AG272" s="8"/>
      <c r="AH272" s="8"/>
      <c r="AI272" s="8"/>
      <c r="AJ272" s="8"/>
      <c r="AK272" s="8"/>
      <c r="AL272" s="8"/>
      <c r="AM272" s="8"/>
      <c r="AN272" s="8"/>
      <c r="AO272" s="8"/>
      <c r="AP272" s="8"/>
      <c r="AQ272" s="8"/>
      <c r="AR272" s="8"/>
      <c r="AS272" s="8"/>
      <c r="AT272" s="97"/>
      <c r="AV272" s="56"/>
      <c r="AW272" s="8"/>
      <c r="AX272" s="8"/>
      <c r="AY272" s="8"/>
      <c r="AZ272" s="8"/>
      <c r="BA272" s="8"/>
      <c r="BB272" s="8"/>
      <c r="BC272" s="8"/>
      <c r="BD272" s="102" t="str">
        <f t="shared" si="143"/>
        <v>x</v>
      </c>
      <c r="BE272" s="56" t="str">
        <f t="shared" si="144"/>
        <v>GENEFLOXA 2 % SOLUTION INJECTABLE POUR BOVINS</v>
      </c>
      <c r="BF272" s="204" t="e">
        <f>IF(IF(BN$2="Catégorie",IF(BN$3="Toutes",SUMIFS('Étape 1 - à remplir'!$F$31:$F$400,'Étape 1 - à remplir'!$E$31:$E$400,MASQ2!BE272,'Étape 1 - à remplir'!$G$31:$G$400,"lots"),SUMIFS('Étape 1 - à remplir'!$F$31:$F$400,'Étape 1 - à remplir'!$E$31:$E$400,MASQ2!BE272,'Étape 1 - à remplir'!$C$31:$C$400,BN$3)),IF(BN$2="Âge",IF(BN$3="Tous",SUMIFS('Étape 1 - à remplir'!$F$31:$F$400,'Étape 1 - à remplir'!$E$31:$E$400,MASQ2!BE272,'Étape 1 - à remplir'!$G$31:$G$400,"lots"),SUMIFS('Étape 1 - à remplir'!$F$31:$F$400,'Étape 1 - à remplir'!$E$31:$E$400,MASQ2!BE272,'Étape 1 - à remplir'!$P$31:$P$400,BN$3,'Étape 1 - à remplir'!$G$31:$G$400,"lots")),IF(BN$2="Atelier",IF(BN$3="Tous",SUMIFS('Étape 1 - à remplir'!$F$31:$F$400,'Étape 1 - à remplir'!$E$31:$E$400,MASQ2!BE272,'Étape 1 - à remplir'!$G$31:$G$400,"lots"),SUMIFS('Étape 1 - à remplir'!$F$31:$F$400,'Étape 1 - à remplir'!$E$31:$E$400,MASQ2!BE272,'Étape 1 - à remplir'!$O$31:$O$400,BN$3,'Étape 1 - à remplir'!$G$31:$G$400,"lots")),IF(BN$2="Espèce",IF(BN$3="Tous",SUMIFS('Étape 1 - à remplir'!$F$31:$F$400,'Étape 1 - à remplir'!$E$31:$E$400,MASQ2!BE272,'Étape 1 - à remplir'!$G$31:$G$400,"lots"),SUMIFS('Étape 1 - à remplir'!$F$31:$F$400,'Étape 1 - à remplir'!$E$31:$E$400,MASQ2!BE272,'Étape 1 - à remplir'!$N$31:$N$400,BN$3,'Étape 1 - à remplir'!$G$31:$G$400,"lots"))))))=0,NA(),IF(BN$2="Catégorie",IF(BN$3="Toutes",SUMIFS('Étape 1 - à remplir'!$F$31:$F$400,'Étape 1 - à remplir'!$E$31:$E$400,MASQ2!BE272,'Étape 1 - à remplir'!$G$31:$G$400,"lots"),SUMIFS('Étape 1 - à remplir'!$F$31:$F$400,'Étape 1 - à remplir'!$E$31:$E$400,MASQ2!BE272,'Étape 1 - à remplir'!$C$31:$C$400,BN$3)),IF(BN$2="Âge",IF(BN$3="Tous",SUMIFS('Étape 1 - à remplir'!$F$31:$F$400,'Étape 1 - à remplir'!$E$31:$E$400,MASQ2!BE272,'Étape 1 - à remplir'!$G$31:$G$400,"lots"),SUMIFS('Étape 1 - à remplir'!$F$31:$F$400,'Étape 1 - à remplir'!$E$31:$E$400,MASQ2!BE272,'Étape 1 - à remplir'!$P$31:$P$400,BN$3,'Étape 1 - à remplir'!$G$31:$G$400,"lots")),IF(BN$2="Atelier",IF(BN$3="Tous",SUMIFS('Étape 1 - à remplir'!$F$31:$F$400,'Étape 1 - à remplir'!$E$31:$E$400,MASQ2!BE272,'Étape 1 - à remplir'!$G$31:$G$400,"lots"),SUMIFS('Étape 1 - à remplir'!$F$31:$F$400,'Étape 1 - à remplir'!$E$31:$E$400,MASQ2!BE272,'Étape 1 - à remplir'!$O$31:$O$400,BN$3,'Étape 1 - à remplir'!$G$31:$G$400,"lots")),IF(BN$2="Espèce",IF(BN$3="Tous",SUMIFS('Étape 1 - à remplir'!$F$31:$F$400,'Étape 1 - à remplir'!$E$31:$E$400,MASQ2!BE272,'Étape 1 - à remplir'!$G$31:$G$400,"lots"),SUMIFS('Étape 1 - à remplir'!$F$31:$F$400,'Étape 1 - à remplir'!$E$31:$E$400,MASQ2!BE272,'Étape 1 - à remplir'!$N$31:$N$400,BN$3,'Étape 1 - à remplir'!$G$31:$G$400,"lots")))))))</f>
        <v>#N/A</v>
      </c>
      <c r="BG272" s="204">
        <f t="shared" si="159"/>
        <v>0</v>
      </c>
      <c r="BH272" s="204" t="str">
        <f t="shared" si="145"/>
        <v>Marbofloxacine</v>
      </c>
      <c r="BI272" s="204" t="str">
        <f t="shared" si="146"/>
        <v/>
      </c>
      <c r="BJ272" s="204" t="str">
        <f t="shared" si="147"/>
        <v/>
      </c>
      <c r="BK272" s="204" t="str">
        <f t="shared" si="148"/>
        <v>Fluoroquinolones</v>
      </c>
      <c r="BL272" s="204" t="str">
        <f t="shared" si="149"/>
        <v/>
      </c>
      <c r="BM272" s="97" t="str">
        <f t="shared" si="150"/>
        <v/>
      </c>
      <c r="BN272" s="78"/>
      <c r="BO272" s="78"/>
      <c r="BP272" s="77" t="str">
        <f ca="1"/>
        <v>GENEFLOXA 2 % SOLUTION INJECTABLE POUR BOVINS</v>
      </c>
      <c r="BQ272" s="79" t="e">
        <f ca="1"/>
        <v>#N/A</v>
      </c>
      <c r="BR272" s="102"/>
      <c r="BS272" s="8"/>
      <c r="BT272" s="8"/>
      <c r="BU272" s="8"/>
      <c r="BV272" s="8"/>
      <c r="BW272" s="8"/>
      <c r="BX272" s="8"/>
      <c r="BY272" s="8"/>
      <c r="BZ272" s="8"/>
      <c r="CA272" s="8"/>
      <c r="CB272" s="8"/>
      <c r="CC272" s="8"/>
      <c r="CD272" s="8"/>
      <c r="CE272" s="8"/>
      <c r="CF272" s="8"/>
      <c r="CG272" s="8"/>
      <c r="CH272" s="8"/>
      <c r="CI272" s="8"/>
      <c r="CJ272" s="8"/>
      <c r="CK272" s="8"/>
      <c r="CL272" s="8"/>
      <c r="CM272" s="8"/>
      <c r="CN272" s="8"/>
      <c r="CO272" s="97"/>
      <c r="CQ272" s="56"/>
      <c r="CR272" s="8"/>
      <c r="CS272" s="8"/>
      <c r="CT272" s="8"/>
      <c r="CU272" s="8"/>
      <c r="CV272" s="8"/>
      <c r="CW272" s="8"/>
      <c r="CX272" s="8"/>
      <c r="CY272" s="102" t="str">
        <f t="shared" si="151"/>
        <v>x</v>
      </c>
      <c r="CZ272" s="56" t="str">
        <f t="shared" si="152"/>
        <v>GENEFLOXA 2 % SOLUTION INJECTABLE POUR BOVINS</v>
      </c>
      <c r="DA272" s="204" t="e">
        <f>IF(IF(DI$2="Catégorie",IF(DI$3="Toutes",SUMIFS('Étape 1 - à remplir'!$F$31:$F$400,'Étape 1 - à remplir'!$E$31:$E$400,MASQ2!CZ272,'Étape 1 - à remplir'!$G$31:$G$400,"kg"),SUMIFS('Étape 1 - à remplir'!$F$31:$F$400,'Étape 1 - à remplir'!$E$31:$E$400,MASQ2!CZ272,'Étape 1 - à remplir'!$C$31:$C$400,DI$3)),IF(DI$2="Âge",IF(DI$3="Tous",SUMIFS('Étape 1 - à remplir'!$F$31:$F$400,'Étape 1 - à remplir'!$E$31:$E$400,MASQ2!CZ272,'Étape 1 - à remplir'!$G$31:$G$400,"kg"),SUMIFS('Étape 1 - à remplir'!$F$31:$F$400,'Étape 1 - à remplir'!$E$31:$E$400,MASQ2!CZ272,'Étape 1 - à remplir'!$P$31:$P$400,DI$3,'Étape 1 - à remplir'!$G$31:$G$400,"kg")),IF(DI$2="Atelier",IF(DI$3="Tous",SUMIFS('Étape 1 - à remplir'!$F$31:$F$400,'Étape 1 - à remplir'!$E$31:$E$400,MASQ2!CZ272,'Étape 1 - à remplir'!$G$31:$G$400,"kg"),SUMIFS('Étape 1 - à remplir'!$F$31:$F$400,'Étape 1 - à remplir'!$E$31:$E$400,MASQ2!CZ272,'Étape 1 - à remplir'!$O$31:$O$400,DI$3,'Étape 1 - à remplir'!$G$31:$G$400,"kg")),IF(DI$2="Espèce",IF(DI$3="Tous",SUMIFS('Étape 1 - à remplir'!$F$31:$F$400,'Étape 1 - à remplir'!$E$31:$E$400,MASQ2!CZ272,'Étape 1 - à remplir'!$G$31:$G$400,"kg"),SUMIFS('Étape 1 - à remplir'!$F$31:$F$400,'Étape 1 - à remplir'!$E$31:$E$400,MASQ2!CZ272,'Étape 1 - à remplir'!$N$31:$N$400,DI$3,'Étape 1 - à remplir'!$G$31:$G$400,"kg"))))))=0,NA(),IF(DI$2="Catégorie",IF(DI$3="Toutes",SUMIFS('Étape 1 - à remplir'!$F$31:$F$400,'Étape 1 - à remplir'!$E$31:$E$400,MASQ2!CZ272,'Étape 1 - à remplir'!$G$31:$G$400,"kg"),SUMIFS('Étape 1 - à remplir'!$F$31:$F$400,'Étape 1 - à remplir'!$E$31:$E$400,MASQ2!CZ272,'Étape 1 - à remplir'!$C$31:$C$400,DI$3)),IF(DI$2="Âge",IF(DI$3="Tous",SUMIFS('Étape 1 - à remplir'!$F$31:$F$400,'Étape 1 - à remplir'!$E$31:$E$400,MASQ2!CZ272,'Étape 1 - à remplir'!$G$31:$G$400,"kg"),SUMIFS('Étape 1 - à remplir'!$F$31:$F$400,'Étape 1 - à remplir'!$E$31:$E$400,MASQ2!CZ272,'Étape 1 - à remplir'!$P$31:$P$400,DI$3,'Étape 1 - à remplir'!$G$31:$G$400,"kg")),IF(DI$2="Atelier",IF(DI$3="Tous",SUMIFS('Étape 1 - à remplir'!$F$31:$F$400,'Étape 1 - à remplir'!$E$31:$E$400,MASQ2!CZ272,'Étape 1 - à remplir'!$G$31:$G$400,"kg"),SUMIFS('Étape 1 - à remplir'!$F$31:$F$400,'Étape 1 - à remplir'!$E$31:$E$400,MASQ2!CZ272,'Étape 1 - à remplir'!$O$31:$O$400,DI$3,'Étape 1 - à remplir'!$G$31:$G$400,"kg")),IF(DI$2="Espèce",IF(DI$3="Tous",SUMIFS('Étape 1 - à remplir'!$F$31:$F$400,'Étape 1 - à remplir'!$E$31:$E$400,MASQ2!CZ272,'Étape 1 - à remplir'!$G$31:$G$400,"kg"),SUMIFS('Étape 1 - à remplir'!$F$31:$F$400,'Étape 1 - à remplir'!$E$31:$E$400,MASQ2!CZ272,'Étape 1 - à remplir'!$N$31:$N$400,DI$3,'Étape 1 - à remplir'!$G$31:$G$400,"kg")))))))</f>
        <v>#N/A</v>
      </c>
      <c r="DB272" s="104">
        <f t="shared" si="160"/>
        <v>0</v>
      </c>
      <c r="DC272" s="204" t="str">
        <f t="shared" si="153"/>
        <v>Marbofloxacine</v>
      </c>
      <c r="DD272" s="204" t="str">
        <f t="shared" si="154"/>
        <v/>
      </c>
      <c r="DE272" s="204" t="str">
        <f t="shared" si="155"/>
        <v/>
      </c>
      <c r="DF272" s="204" t="str">
        <f t="shared" si="156"/>
        <v>Fluoroquinolones</v>
      </c>
      <c r="DG272" s="204" t="str">
        <f t="shared" si="157"/>
        <v/>
      </c>
      <c r="DH272" s="97" t="str">
        <f t="shared" si="158"/>
        <v/>
      </c>
      <c r="DI272" s="78"/>
      <c r="DJ272" s="78"/>
      <c r="DK272" s="77" t="str">
        <f ca="1"/>
        <v>GENEFLOXA 2 % SOLUTION INJECTABLE POUR BOVINS</v>
      </c>
      <c r="DL272" s="79" t="e">
        <f ca="1"/>
        <v>#N/A</v>
      </c>
      <c r="DM272" s="102"/>
      <c r="DN272" s="8"/>
      <c r="DO272" s="8"/>
      <c r="DP272" s="8"/>
      <c r="DQ272" s="8"/>
      <c r="DR272" s="8"/>
      <c r="DS272" s="8"/>
      <c r="DT272" s="8"/>
      <c r="DU272" s="8"/>
      <c r="DV272" s="8"/>
      <c r="DW272" s="8"/>
      <c r="DX272" s="8"/>
      <c r="DY272" s="8"/>
      <c r="DZ272" s="8"/>
      <c r="EA272" s="8"/>
      <c r="EB272" s="8"/>
      <c r="EC272" s="8"/>
      <c r="ED272" s="8"/>
      <c r="EE272" s="8"/>
      <c r="EF272" s="8"/>
      <c r="EG272" s="8"/>
      <c r="EH272" s="8"/>
      <c r="EI272" s="8"/>
      <c r="EJ272" s="97"/>
    </row>
    <row r="273" spans="1:140" x14ac:dyDescent="0.25">
      <c r="A273" s="56"/>
      <c r="B273" s="8"/>
      <c r="C273" s="8"/>
      <c r="D273" s="8"/>
      <c r="E273" s="8"/>
      <c r="F273" s="8"/>
      <c r="G273" s="8"/>
      <c r="H273" s="8"/>
      <c r="I273" s="102" t="str">
        <f>INDEX(Données_ATB!BE:BV,MATCH(MASQ2!J273,Données_ATB!BE:BE,0),18)</f>
        <v>x</v>
      </c>
      <c r="J273" s="77" t="str">
        <f>Données_ATB!BE272</f>
        <v>GENEFLOXA 2 % SOLUTION INJECTABLE POUR BOVINS ET PORCINS</v>
      </c>
      <c r="K273" s="204" t="e">
        <f>IF(IF(S$2="Catégorie",IF(S$3="Toutes",SUMIFS('Étape 1 - à remplir'!$F$31:$F$400,'Étape 1 - à remplir'!$E$31:$E$400,MASQ2!J273,'Étape 1 - à remplir'!$G$31:$G$400,"animaux"),SUMIFS('Étape 1 - à remplir'!$F$31:$F$400,'Étape 1 - à remplir'!$E$31:$E$400,MASQ2!J273,'Étape 1 - à remplir'!$C$31:$C$400,S$3)),IF(S$2="Âge",IF(S$3="Tous",SUMIFS('Étape 1 - à remplir'!$F$31:$F$400,'Étape 1 - à remplir'!$E$31:$E$400,MASQ2!J273,'Étape 1 - à remplir'!$G$31:$G$400,"animaux"),SUMIFS('Étape 1 - à remplir'!$F$31:$F$400,'Étape 1 - à remplir'!$E$31:$E$400,MASQ2!J273,'Étape 1 - à remplir'!$P$31:$P$400,S$3)),IF(S$2="Atelier",IF(S$3="Tous",SUMIFS('Étape 1 - à remplir'!$F$31:$F$400,'Étape 1 - à remplir'!$E$31:$E$400,MASQ2!J273,'Étape 1 - à remplir'!$G$31:$G$400,"animaux"),SUMIFS('Étape 1 - à remplir'!$F$31:$F$400,'Étape 1 - à remplir'!$E$31:$E$400,MASQ2!J273,'Étape 1 - à remplir'!$O$31:$O$400,S$3)),IF(S$2="Espèce",IF(S$3="Tous",SUMIFS('Étape 1 - à remplir'!$F$31:$F$400,'Étape 1 - à remplir'!$E$31:$E$400,MASQ2!J273,'Étape 1 - à remplir'!$G$31:$G$400,"animaux"),SUMIFS('Étape 1 - à remplir'!$F$31:$F$400,'Étape 1 - à remplir'!$E$31:$E$400,MASQ2!J273,'Étape 1 - à remplir'!$N$31:$N$400,S$3))))))=0,NA(),IF(S$2="Catégorie",IF(S$3="Toutes",SUMIFS('Étape 1 - à remplir'!$F$31:$F$400,'Étape 1 - à remplir'!$E$31:$E$400,MASQ2!J273,'Étape 1 - à remplir'!$G$31:$G$400,"animaux"),SUMIFS('Étape 1 - à remplir'!$F$31:$F$400,'Étape 1 - à remplir'!$E$31:$E$400,MASQ2!J273,'Étape 1 - à remplir'!$C$31:$C$400,S$3)),IF(S$2="Âge",IF(S$3="Tous",SUMIFS('Étape 1 - à remplir'!$F$31:$F$400,'Étape 1 - à remplir'!$E$31:$E$400,MASQ2!J273,'Étape 1 - à remplir'!$G$31:$G$400,"animaux"),SUMIFS('Étape 1 - à remplir'!$F$31:$F$400,'Étape 1 - à remplir'!$E$31:$E$400,MASQ2!J273,'Étape 1 - à remplir'!$P$31:$P$400,S$3)),IF(S$2="Atelier",IF(S$3="Tous",SUMIFS('Étape 1 - à remplir'!$F$31:$F$400,'Étape 1 - à remplir'!$E$31:$E$400,MASQ2!J273,'Étape 1 - à remplir'!$G$31:$G$400,"animaux"),SUMIFS('Étape 1 - à remplir'!$F$31:$F$400,'Étape 1 - à remplir'!$E$31:$E$400,MASQ2!J273,'Étape 1 - à remplir'!$O$31:$O$400,S$3)),IF(S$2="Espèce",IF(S$3="Tous",SUMIFS('Étape 1 - à remplir'!$F$31:$F$400,'Étape 1 - à remplir'!$E$31:$E$400,MASQ2!J273,'Étape 1 - à remplir'!$G$31:$G$400,"animaux"),SUMIFS('Étape 1 - à remplir'!$F$31:$F$400,'Étape 1 - à remplir'!$E$31:$E$400,MASQ2!J273,'Étape 1 - à remplir'!$N$31:$N$400,S$3)))))))</f>
        <v>#N/A</v>
      </c>
      <c r="L273" s="97">
        <f t="shared" si="161"/>
        <v>0</v>
      </c>
      <c r="M273" s="56" t="str">
        <f>Données_ATB!BN272</f>
        <v>Marbofloxacine</v>
      </c>
      <c r="N273" s="204" t="str">
        <f>Données_ATB!BO272</f>
        <v/>
      </c>
      <c r="O273" s="97" t="str">
        <f>Données_ATB!BP272</f>
        <v/>
      </c>
      <c r="P273" s="77" t="str">
        <f>Données_ATB!BR272</f>
        <v>Fluoroquinolones</v>
      </c>
      <c r="Q273" s="78" t="str">
        <f>Données_ATB!BS272</f>
        <v/>
      </c>
      <c r="R273" s="79" t="str">
        <f>Données_ATB!BT272</f>
        <v/>
      </c>
      <c r="S273" s="78"/>
      <c r="T273" s="78"/>
      <c r="U273" s="77" t="str">
        <f ca="1"/>
        <v>GENEFLOXA 2 % SOLUTION INJECTABLE POUR BOVINS ET PORCINS</v>
      </c>
      <c r="V273" s="79" t="e">
        <f ca="1"/>
        <v>#N/A</v>
      </c>
      <c r="W273" s="102"/>
      <c r="X273" s="8"/>
      <c r="Y273" s="8"/>
      <c r="Z273" s="8"/>
      <c r="AA273" s="8"/>
      <c r="AB273" s="102"/>
      <c r="AC273" s="8"/>
      <c r="AD273" s="8"/>
      <c r="AE273" s="8"/>
      <c r="AF273" s="8"/>
      <c r="AG273" s="8"/>
      <c r="AH273" s="8"/>
      <c r="AI273" s="8"/>
      <c r="AJ273" s="8"/>
      <c r="AK273" s="8"/>
      <c r="AL273" s="8"/>
      <c r="AM273" s="8"/>
      <c r="AN273" s="8"/>
      <c r="AO273" s="8"/>
      <c r="AP273" s="8"/>
      <c r="AQ273" s="8"/>
      <c r="AR273" s="8"/>
      <c r="AS273" s="8"/>
      <c r="AT273" s="97"/>
      <c r="AV273" s="56"/>
      <c r="AW273" s="8"/>
      <c r="AX273" s="8"/>
      <c r="AY273" s="8"/>
      <c r="AZ273" s="8"/>
      <c r="BA273" s="8"/>
      <c r="BB273" s="8"/>
      <c r="BC273" s="8"/>
      <c r="BD273" s="102" t="str">
        <f t="shared" si="143"/>
        <v>x</v>
      </c>
      <c r="BE273" s="56" t="str">
        <f t="shared" si="144"/>
        <v>GENEFLOXA 2 % SOLUTION INJECTABLE POUR BOVINS ET PORCINS</v>
      </c>
      <c r="BF273" s="204" t="e">
        <f>IF(IF(BN$2="Catégorie",IF(BN$3="Toutes",SUMIFS('Étape 1 - à remplir'!$F$31:$F$400,'Étape 1 - à remplir'!$E$31:$E$400,MASQ2!BE273,'Étape 1 - à remplir'!$G$31:$G$400,"lots"),SUMIFS('Étape 1 - à remplir'!$F$31:$F$400,'Étape 1 - à remplir'!$E$31:$E$400,MASQ2!BE273,'Étape 1 - à remplir'!$C$31:$C$400,BN$3)),IF(BN$2="Âge",IF(BN$3="Tous",SUMIFS('Étape 1 - à remplir'!$F$31:$F$400,'Étape 1 - à remplir'!$E$31:$E$400,MASQ2!BE273,'Étape 1 - à remplir'!$G$31:$G$400,"lots"),SUMIFS('Étape 1 - à remplir'!$F$31:$F$400,'Étape 1 - à remplir'!$E$31:$E$400,MASQ2!BE273,'Étape 1 - à remplir'!$P$31:$P$400,BN$3,'Étape 1 - à remplir'!$G$31:$G$400,"lots")),IF(BN$2="Atelier",IF(BN$3="Tous",SUMIFS('Étape 1 - à remplir'!$F$31:$F$400,'Étape 1 - à remplir'!$E$31:$E$400,MASQ2!BE273,'Étape 1 - à remplir'!$G$31:$G$400,"lots"),SUMIFS('Étape 1 - à remplir'!$F$31:$F$400,'Étape 1 - à remplir'!$E$31:$E$400,MASQ2!BE273,'Étape 1 - à remplir'!$O$31:$O$400,BN$3,'Étape 1 - à remplir'!$G$31:$G$400,"lots")),IF(BN$2="Espèce",IF(BN$3="Tous",SUMIFS('Étape 1 - à remplir'!$F$31:$F$400,'Étape 1 - à remplir'!$E$31:$E$400,MASQ2!BE273,'Étape 1 - à remplir'!$G$31:$G$400,"lots"),SUMIFS('Étape 1 - à remplir'!$F$31:$F$400,'Étape 1 - à remplir'!$E$31:$E$400,MASQ2!BE273,'Étape 1 - à remplir'!$N$31:$N$400,BN$3,'Étape 1 - à remplir'!$G$31:$G$400,"lots"))))))=0,NA(),IF(BN$2="Catégorie",IF(BN$3="Toutes",SUMIFS('Étape 1 - à remplir'!$F$31:$F$400,'Étape 1 - à remplir'!$E$31:$E$400,MASQ2!BE273,'Étape 1 - à remplir'!$G$31:$G$400,"lots"),SUMIFS('Étape 1 - à remplir'!$F$31:$F$400,'Étape 1 - à remplir'!$E$31:$E$400,MASQ2!BE273,'Étape 1 - à remplir'!$C$31:$C$400,BN$3)),IF(BN$2="Âge",IF(BN$3="Tous",SUMIFS('Étape 1 - à remplir'!$F$31:$F$400,'Étape 1 - à remplir'!$E$31:$E$400,MASQ2!BE273,'Étape 1 - à remplir'!$G$31:$G$400,"lots"),SUMIFS('Étape 1 - à remplir'!$F$31:$F$400,'Étape 1 - à remplir'!$E$31:$E$400,MASQ2!BE273,'Étape 1 - à remplir'!$P$31:$P$400,BN$3,'Étape 1 - à remplir'!$G$31:$G$400,"lots")),IF(BN$2="Atelier",IF(BN$3="Tous",SUMIFS('Étape 1 - à remplir'!$F$31:$F$400,'Étape 1 - à remplir'!$E$31:$E$400,MASQ2!BE273,'Étape 1 - à remplir'!$G$31:$G$400,"lots"),SUMIFS('Étape 1 - à remplir'!$F$31:$F$400,'Étape 1 - à remplir'!$E$31:$E$400,MASQ2!BE273,'Étape 1 - à remplir'!$O$31:$O$400,BN$3,'Étape 1 - à remplir'!$G$31:$G$400,"lots")),IF(BN$2="Espèce",IF(BN$3="Tous",SUMIFS('Étape 1 - à remplir'!$F$31:$F$400,'Étape 1 - à remplir'!$E$31:$E$400,MASQ2!BE273,'Étape 1 - à remplir'!$G$31:$G$400,"lots"),SUMIFS('Étape 1 - à remplir'!$F$31:$F$400,'Étape 1 - à remplir'!$E$31:$E$400,MASQ2!BE273,'Étape 1 - à remplir'!$N$31:$N$400,BN$3,'Étape 1 - à remplir'!$G$31:$G$400,"lots")))))))</f>
        <v>#N/A</v>
      </c>
      <c r="BG273" s="204">
        <f t="shared" si="159"/>
        <v>0</v>
      </c>
      <c r="BH273" s="204" t="str">
        <f t="shared" si="145"/>
        <v>Marbofloxacine</v>
      </c>
      <c r="BI273" s="204" t="str">
        <f t="shared" si="146"/>
        <v/>
      </c>
      <c r="BJ273" s="204" t="str">
        <f t="shared" si="147"/>
        <v/>
      </c>
      <c r="BK273" s="204" t="str">
        <f t="shared" si="148"/>
        <v>Fluoroquinolones</v>
      </c>
      <c r="BL273" s="204" t="str">
        <f t="shared" si="149"/>
        <v/>
      </c>
      <c r="BM273" s="97" t="str">
        <f t="shared" si="150"/>
        <v/>
      </c>
      <c r="BN273" s="78"/>
      <c r="BO273" s="78"/>
      <c r="BP273" s="77" t="str">
        <f ca="1"/>
        <v>GENEFLOXA 2 % SOLUTION INJECTABLE POUR BOVINS ET PORCINS</v>
      </c>
      <c r="BQ273" s="79" t="e">
        <f ca="1"/>
        <v>#N/A</v>
      </c>
      <c r="BR273" s="102"/>
      <c r="BS273" s="8"/>
      <c r="BT273" s="8"/>
      <c r="BU273" s="8"/>
      <c r="BV273" s="8"/>
      <c r="BW273" s="8"/>
      <c r="BX273" s="8"/>
      <c r="BY273" s="8"/>
      <c r="BZ273" s="8"/>
      <c r="CA273" s="8"/>
      <c r="CB273" s="8"/>
      <c r="CC273" s="8"/>
      <c r="CD273" s="8"/>
      <c r="CE273" s="8"/>
      <c r="CF273" s="8"/>
      <c r="CG273" s="8"/>
      <c r="CH273" s="8"/>
      <c r="CI273" s="8"/>
      <c r="CJ273" s="8"/>
      <c r="CK273" s="8"/>
      <c r="CL273" s="8"/>
      <c r="CM273" s="8"/>
      <c r="CN273" s="8"/>
      <c r="CO273" s="97"/>
      <c r="CQ273" s="56"/>
      <c r="CR273" s="8"/>
      <c r="CS273" s="8"/>
      <c r="CT273" s="8"/>
      <c r="CU273" s="8"/>
      <c r="CV273" s="8"/>
      <c r="CW273" s="8"/>
      <c r="CX273" s="8"/>
      <c r="CY273" s="102" t="str">
        <f t="shared" si="151"/>
        <v>x</v>
      </c>
      <c r="CZ273" s="56" t="str">
        <f t="shared" si="152"/>
        <v>GENEFLOXA 2 % SOLUTION INJECTABLE POUR BOVINS ET PORCINS</v>
      </c>
      <c r="DA273" s="204" t="e">
        <f>IF(IF(DI$2="Catégorie",IF(DI$3="Toutes",SUMIFS('Étape 1 - à remplir'!$F$31:$F$400,'Étape 1 - à remplir'!$E$31:$E$400,MASQ2!CZ273,'Étape 1 - à remplir'!$G$31:$G$400,"kg"),SUMIFS('Étape 1 - à remplir'!$F$31:$F$400,'Étape 1 - à remplir'!$E$31:$E$400,MASQ2!CZ273,'Étape 1 - à remplir'!$C$31:$C$400,DI$3)),IF(DI$2="Âge",IF(DI$3="Tous",SUMIFS('Étape 1 - à remplir'!$F$31:$F$400,'Étape 1 - à remplir'!$E$31:$E$400,MASQ2!CZ273,'Étape 1 - à remplir'!$G$31:$G$400,"kg"),SUMIFS('Étape 1 - à remplir'!$F$31:$F$400,'Étape 1 - à remplir'!$E$31:$E$400,MASQ2!CZ273,'Étape 1 - à remplir'!$P$31:$P$400,DI$3,'Étape 1 - à remplir'!$G$31:$G$400,"kg")),IF(DI$2="Atelier",IF(DI$3="Tous",SUMIFS('Étape 1 - à remplir'!$F$31:$F$400,'Étape 1 - à remplir'!$E$31:$E$400,MASQ2!CZ273,'Étape 1 - à remplir'!$G$31:$G$400,"kg"),SUMIFS('Étape 1 - à remplir'!$F$31:$F$400,'Étape 1 - à remplir'!$E$31:$E$400,MASQ2!CZ273,'Étape 1 - à remplir'!$O$31:$O$400,DI$3,'Étape 1 - à remplir'!$G$31:$G$400,"kg")),IF(DI$2="Espèce",IF(DI$3="Tous",SUMIFS('Étape 1 - à remplir'!$F$31:$F$400,'Étape 1 - à remplir'!$E$31:$E$400,MASQ2!CZ273,'Étape 1 - à remplir'!$G$31:$G$400,"kg"),SUMIFS('Étape 1 - à remplir'!$F$31:$F$400,'Étape 1 - à remplir'!$E$31:$E$400,MASQ2!CZ273,'Étape 1 - à remplir'!$N$31:$N$400,DI$3,'Étape 1 - à remplir'!$G$31:$G$400,"kg"))))))=0,NA(),IF(DI$2="Catégorie",IF(DI$3="Toutes",SUMIFS('Étape 1 - à remplir'!$F$31:$F$400,'Étape 1 - à remplir'!$E$31:$E$400,MASQ2!CZ273,'Étape 1 - à remplir'!$G$31:$G$400,"kg"),SUMIFS('Étape 1 - à remplir'!$F$31:$F$400,'Étape 1 - à remplir'!$E$31:$E$400,MASQ2!CZ273,'Étape 1 - à remplir'!$C$31:$C$400,DI$3)),IF(DI$2="Âge",IF(DI$3="Tous",SUMIFS('Étape 1 - à remplir'!$F$31:$F$400,'Étape 1 - à remplir'!$E$31:$E$400,MASQ2!CZ273,'Étape 1 - à remplir'!$G$31:$G$400,"kg"),SUMIFS('Étape 1 - à remplir'!$F$31:$F$400,'Étape 1 - à remplir'!$E$31:$E$400,MASQ2!CZ273,'Étape 1 - à remplir'!$P$31:$P$400,DI$3,'Étape 1 - à remplir'!$G$31:$G$400,"kg")),IF(DI$2="Atelier",IF(DI$3="Tous",SUMIFS('Étape 1 - à remplir'!$F$31:$F$400,'Étape 1 - à remplir'!$E$31:$E$400,MASQ2!CZ273,'Étape 1 - à remplir'!$G$31:$G$400,"kg"),SUMIFS('Étape 1 - à remplir'!$F$31:$F$400,'Étape 1 - à remplir'!$E$31:$E$400,MASQ2!CZ273,'Étape 1 - à remplir'!$O$31:$O$400,DI$3,'Étape 1 - à remplir'!$G$31:$G$400,"kg")),IF(DI$2="Espèce",IF(DI$3="Tous",SUMIFS('Étape 1 - à remplir'!$F$31:$F$400,'Étape 1 - à remplir'!$E$31:$E$400,MASQ2!CZ273,'Étape 1 - à remplir'!$G$31:$G$400,"kg"),SUMIFS('Étape 1 - à remplir'!$F$31:$F$400,'Étape 1 - à remplir'!$E$31:$E$400,MASQ2!CZ273,'Étape 1 - à remplir'!$N$31:$N$400,DI$3,'Étape 1 - à remplir'!$G$31:$G$400,"kg")))))))</f>
        <v>#N/A</v>
      </c>
      <c r="DB273" s="104">
        <f t="shared" si="160"/>
        <v>0</v>
      </c>
      <c r="DC273" s="204" t="str">
        <f t="shared" si="153"/>
        <v>Marbofloxacine</v>
      </c>
      <c r="DD273" s="204" t="str">
        <f t="shared" si="154"/>
        <v/>
      </c>
      <c r="DE273" s="204" t="str">
        <f t="shared" si="155"/>
        <v/>
      </c>
      <c r="DF273" s="204" t="str">
        <f t="shared" si="156"/>
        <v>Fluoroquinolones</v>
      </c>
      <c r="DG273" s="204" t="str">
        <f t="shared" si="157"/>
        <v/>
      </c>
      <c r="DH273" s="97" t="str">
        <f t="shared" si="158"/>
        <v/>
      </c>
      <c r="DI273" s="78"/>
      <c r="DJ273" s="78"/>
      <c r="DK273" s="77" t="str">
        <f ca="1"/>
        <v>GENEFLOXA 2 % SOLUTION INJECTABLE POUR BOVINS ET PORCINS</v>
      </c>
      <c r="DL273" s="79" t="e">
        <f ca="1"/>
        <v>#N/A</v>
      </c>
      <c r="DM273" s="102"/>
      <c r="DN273" s="8"/>
      <c r="DO273" s="8"/>
      <c r="DP273" s="8"/>
      <c r="DQ273" s="8"/>
      <c r="DR273" s="8"/>
      <c r="DS273" s="8"/>
      <c r="DT273" s="8"/>
      <c r="DU273" s="8"/>
      <c r="DV273" s="8"/>
      <c r="DW273" s="8"/>
      <c r="DX273" s="8"/>
      <c r="DY273" s="8"/>
      <c r="DZ273" s="8"/>
      <c r="EA273" s="8"/>
      <c r="EB273" s="8"/>
      <c r="EC273" s="8"/>
      <c r="ED273" s="8"/>
      <c r="EE273" s="8"/>
      <c r="EF273" s="8"/>
      <c r="EG273" s="8"/>
      <c r="EH273" s="8"/>
      <c r="EI273" s="8"/>
      <c r="EJ273" s="97"/>
    </row>
    <row r="274" spans="1:140" x14ac:dyDescent="0.25">
      <c r="A274" s="56"/>
      <c r="B274" s="8"/>
      <c r="C274" s="8"/>
      <c r="D274" s="8"/>
      <c r="E274" s="8"/>
      <c r="F274" s="8"/>
      <c r="G274" s="8"/>
      <c r="H274" s="8"/>
      <c r="I274" s="102" t="str">
        <f>INDEX(Données_ATB!BE:BV,MATCH(MASQ2!J274,Données_ATB!BE:BE,0),18)</f>
        <v>x</v>
      </c>
      <c r="J274" s="77" t="str">
        <f>Données_ATB!BE273</f>
        <v>GENEFLOXA 2 % SOLUTION INJECTABLE POUR PORCINS</v>
      </c>
      <c r="K274" s="204" t="e">
        <f>IF(IF(S$2="Catégorie",IF(S$3="Toutes",SUMIFS('Étape 1 - à remplir'!$F$31:$F$400,'Étape 1 - à remplir'!$E$31:$E$400,MASQ2!J274,'Étape 1 - à remplir'!$G$31:$G$400,"animaux"),SUMIFS('Étape 1 - à remplir'!$F$31:$F$400,'Étape 1 - à remplir'!$E$31:$E$400,MASQ2!J274,'Étape 1 - à remplir'!$C$31:$C$400,S$3)),IF(S$2="Âge",IF(S$3="Tous",SUMIFS('Étape 1 - à remplir'!$F$31:$F$400,'Étape 1 - à remplir'!$E$31:$E$400,MASQ2!J274,'Étape 1 - à remplir'!$G$31:$G$400,"animaux"),SUMIFS('Étape 1 - à remplir'!$F$31:$F$400,'Étape 1 - à remplir'!$E$31:$E$400,MASQ2!J274,'Étape 1 - à remplir'!$P$31:$P$400,S$3)),IF(S$2="Atelier",IF(S$3="Tous",SUMIFS('Étape 1 - à remplir'!$F$31:$F$400,'Étape 1 - à remplir'!$E$31:$E$400,MASQ2!J274,'Étape 1 - à remplir'!$G$31:$G$400,"animaux"),SUMIFS('Étape 1 - à remplir'!$F$31:$F$400,'Étape 1 - à remplir'!$E$31:$E$400,MASQ2!J274,'Étape 1 - à remplir'!$O$31:$O$400,S$3)),IF(S$2="Espèce",IF(S$3="Tous",SUMIFS('Étape 1 - à remplir'!$F$31:$F$400,'Étape 1 - à remplir'!$E$31:$E$400,MASQ2!J274,'Étape 1 - à remplir'!$G$31:$G$400,"animaux"),SUMIFS('Étape 1 - à remplir'!$F$31:$F$400,'Étape 1 - à remplir'!$E$31:$E$400,MASQ2!J274,'Étape 1 - à remplir'!$N$31:$N$400,S$3))))))=0,NA(),IF(S$2="Catégorie",IF(S$3="Toutes",SUMIFS('Étape 1 - à remplir'!$F$31:$F$400,'Étape 1 - à remplir'!$E$31:$E$400,MASQ2!J274,'Étape 1 - à remplir'!$G$31:$G$400,"animaux"),SUMIFS('Étape 1 - à remplir'!$F$31:$F$400,'Étape 1 - à remplir'!$E$31:$E$400,MASQ2!J274,'Étape 1 - à remplir'!$C$31:$C$400,S$3)),IF(S$2="Âge",IF(S$3="Tous",SUMIFS('Étape 1 - à remplir'!$F$31:$F$400,'Étape 1 - à remplir'!$E$31:$E$400,MASQ2!J274,'Étape 1 - à remplir'!$G$31:$G$400,"animaux"),SUMIFS('Étape 1 - à remplir'!$F$31:$F$400,'Étape 1 - à remplir'!$E$31:$E$400,MASQ2!J274,'Étape 1 - à remplir'!$P$31:$P$400,S$3)),IF(S$2="Atelier",IF(S$3="Tous",SUMIFS('Étape 1 - à remplir'!$F$31:$F$400,'Étape 1 - à remplir'!$E$31:$E$400,MASQ2!J274,'Étape 1 - à remplir'!$G$31:$G$400,"animaux"),SUMIFS('Étape 1 - à remplir'!$F$31:$F$400,'Étape 1 - à remplir'!$E$31:$E$400,MASQ2!J274,'Étape 1 - à remplir'!$O$31:$O$400,S$3)),IF(S$2="Espèce",IF(S$3="Tous",SUMIFS('Étape 1 - à remplir'!$F$31:$F$400,'Étape 1 - à remplir'!$E$31:$E$400,MASQ2!J274,'Étape 1 - à remplir'!$G$31:$G$400,"animaux"),SUMIFS('Étape 1 - à remplir'!$F$31:$F$400,'Étape 1 - à remplir'!$E$31:$E$400,MASQ2!J274,'Étape 1 - à remplir'!$N$31:$N$400,S$3)))))))</f>
        <v>#N/A</v>
      </c>
      <c r="L274" s="97">
        <f t="shared" si="161"/>
        <v>0</v>
      </c>
      <c r="M274" s="56" t="str">
        <f>Données_ATB!BN273</f>
        <v>Marbofloxacine</v>
      </c>
      <c r="N274" s="204" t="str">
        <f>Données_ATB!BO273</f>
        <v/>
      </c>
      <c r="O274" s="97" t="str">
        <f>Données_ATB!BP273</f>
        <v/>
      </c>
      <c r="P274" s="77" t="str">
        <f>Données_ATB!BR273</f>
        <v>Fluoroquinolones</v>
      </c>
      <c r="Q274" s="78" t="str">
        <f>Données_ATB!BS273</f>
        <v/>
      </c>
      <c r="R274" s="79" t="str">
        <f>Données_ATB!BT273</f>
        <v/>
      </c>
      <c r="S274" s="78"/>
      <c r="T274" s="78"/>
      <c r="U274" s="77" t="str">
        <f ca="1"/>
        <v>GENEFLOXA 2 % SOLUTION INJECTABLE POUR PORCINS</v>
      </c>
      <c r="V274" s="79" t="e">
        <f ca="1"/>
        <v>#N/A</v>
      </c>
      <c r="W274" s="102"/>
      <c r="X274" s="8"/>
      <c r="Y274" s="8"/>
      <c r="Z274" s="8"/>
      <c r="AA274" s="8"/>
      <c r="AB274" s="102"/>
      <c r="AC274" s="8"/>
      <c r="AD274" s="8"/>
      <c r="AE274" s="8"/>
      <c r="AF274" s="8"/>
      <c r="AG274" s="8"/>
      <c r="AH274" s="8"/>
      <c r="AI274" s="8"/>
      <c r="AJ274" s="8"/>
      <c r="AK274" s="8"/>
      <c r="AL274" s="8"/>
      <c r="AM274" s="8"/>
      <c r="AN274" s="8"/>
      <c r="AO274" s="8"/>
      <c r="AP274" s="8"/>
      <c r="AQ274" s="8"/>
      <c r="AR274" s="8"/>
      <c r="AS274" s="8"/>
      <c r="AT274" s="97"/>
      <c r="AV274" s="56"/>
      <c r="AW274" s="8"/>
      <c r="AX274" s="8"/>
      <c r="AY274" s="8"/>
      <c r="AZ274" s="8"/>
      <c r="BA274" s="8"/>
      <c r="BB274" s="8"/>
      <c r="BC274" s="8"/>
      <c r="BD274" s="102" t="str">
        <f t="shared" si="143"/>
        <v>x</v>
      </c>
      <c r="BE274" s="56" t="str">
        <f t="shared" si="144"/>
        <v>GENEFLOXA 2 % SOLUTION INJECTABLE POUR PORCINS</v>
      </c>
      <c r="BF274" s="204" t="e">
        <f>IF(IF(BN$2="Catégorie",IF(BN$3="Toutes",SUMIFS('Étape 1 - à remplir'!$F$31:$F$400,'Étape 1 - à remplir'!$E$31:$E$400,MASQ2!BE274,'Étape 1 - à remplir'!$G$31:$G$400,"lots"),SUMIFS('Étape 1 - à remplir'!$F$31:$F$400,'Étape 1 - à remplir'!$E$31:$E$400,MASQ2!BE274,'Étape 1 - à remplir'!$C$31:$C$400,BN$3)),IF(BN$2="Âge",IF(BN$3="Tous",SUMIFS('Étape 1 - à remplir'!$F$31:$F$400,'Étape 1 - à remplir'!$E$31:$E$400,MASQ2!BE274,'Étape 1 - à remplir'!$G$31:$G$400,"lots"),SUMIFS('Étape 1 - à remplir'!$F$31:$F$400,'Étape 1 - à remplir'!$E$31:$E$400,MASQ2!BE274,'Étape 1 - à remplir'!$P$31:$P$400,BN$3,'Étape 1 - à remplir'!$G$31:$G$400,"lots")),IF(BN$2="Atelier",IF(BN$3="Tous",SUMIFS('Étape 1 - à remplir'!$F$31:$F$400,'Étape 1 - à remplir'!$E$31:$E$400,MASQ2!BE274,'Étape 1 - à remplir'!$G$31:$G$400,"lots"),SUMIFS('Étape 1 - à remplir'!$F$31:$F$400,'Étape 1 - à remplir'!$E$31:$E$400,MASQ2!BE274,'Étape 1 - à remplir'!$O$31:$O$400,BN$3,'Étape 1 - à remplir'!$G$31:$G$400,"lots")),IF(BN$2="Espèce",IF(BN$3="Tous",SUMIFS('Étape 1 - à remplir'!$F$31:$F$400,'Étape 1 - à remplir'!$E$31:$E$400,MASQ2!BE274,'Étape 1 - à remplir'!$G$31:$G$400,"lots"),SUMIFS('Étape 1 - à remplir'!$F$31:$F$400,'Étape 1 - à remplir'!$E$31:$E$400,MASQ2!BE274,'Étape 1 - à remplir'!$N$31:$N$400,BN$3,'Étape 1 - à remplir'!$G$31:$G$400,"lots"))))))=0,NA(),IF(BN$2="Catégorie",IF(BN$3="Toutes",SUMIFS('Étape 1 - à remplir'!$F$31:$F$400,'Étape 1 - à remplir'!$E$31:$E$400,MASQ2!BE274,'Étape 1 - à remplir'!$G$31:$G$400,"lots"),SUMIFS('Étape 1 - à remplir'!$F$31:$F$400,'Étape 1 - à remplir'!$E$31:$E$400,MASQ2!BE274,'Étape 1 - à remplir'!$C$31:$C$400,BN$3)),IF(BN$2="Âge",IF(BN$3="Tous",SUMIFS('Étape 1 - à remplir'!$F$31:$F$400,'Étape 1 - à remplir'!$E$31:$E$400,MASQ2!BE274,'Étape 1 - à remplir'!$G$31:$G$400,"lots"),SUMIFS('Étape 1 - à remplir'!$F$31:$F$400,'Étape 1 - à remplir'!$E$31:$E$400,MASQ2!BE274,'Étape 1 - à remplir'!$P$31:$P$400,BN$3,'Étape 1 - à remplir'!$G$31:$G$400,"lots")),IF(BN$2="Atelier",IF(BN$3="Tous",SUMIFS('Étape 1 - à remplir'!$F$31:$F$400,'Étape 1 - à remplir'!$E$31:$E$400,MASQ2!BE274,'Étape 1 - à remplir'!$G$31:$G$400,"lots"),SUMIFS('Étape 1 - à remplir'!$F$31:$F$400,'Étape 1 - à remplir'!$E$31:$E$400,MASQ2!BE274,'Étape 1 - à remplir'!$O$31:$O$400,BN$3,'Étape 1 - à remplir'!$G$31:$G$400,"lots")),IF(BN$2="Espèce",IF(BN$3="Tous",SUMIFS('Étape 1 - à remplir'!$F$31:$F$400,'Étape 1 - à remplir'!$E$31:$E$400,MASQ2!BE274,'Étape 1 - à remplir'!$G$31:$G$400,"lots"),SUMIFS('Étape 1 - à remplir'!$F$31:$F$400,'Étape 1 - à remplir'!$E$31:$E$400,MASQ2!BE274,'Étape 1 - à remplir'!$N$31:$N$400,BN$3,'Étape 1 - à remplir'!$G$31:$G$400,"lots")))))))</f>
        <v>#N/A</v>
      </c>
      <c r="BG274" s="204">
        <f t="shared" si="159"/>
        <v>0</v>
      </c>
      <c r="BH274" s="204" t="str">
        <f t="shared" si="145"/>
        <v>Marbofloxacine</v>
      </c>
      <c r="BI274" s="204" t="str">
        <f t="shared" si="146"/>
        <v/>
      </c>
      <c r="BJ274" s="204" t="str">
        <f t="shared" si="147"/>
        <v/>
      </c>
      <c r="BK274" s="204" t="str">
        <f t="shared" si="148"/>
        <v>Fluoroquinolones</v>
      </c>
      <c r="BL274" s="204" t="str">
        <f t="shared" si="149"/>
        <v/>
      </c>
      <c r="BM274" s="97" t="str">
        <f t="shared" si="150"/>
        <v/>
      </c>
      <c r="BN274" s="78"/>
      <c r="BO274" s="78"/>
      <c r="BP274" s="77" t="str">
        <f ca="1"/>
        <v>GENEFLOXA 2 % SOLUTION INJECTABLE POUR PORCINS</v>
      </c>
      <c r="BQ274" s="79" t="e">
        <f ca="1"/>
        <v>#N/A</v>
      </c>
      <c r="BR274" s="102"/>
      <c r="BS274" s="8"/>
      <c r="BT274" s="8"/>
      <c r="BU274" s="8"/>
      <c r="BV274" s="8"/>
      <c r="BW274" s="8"/>
      <c r="BX274" s="8"/>
      <c r="BY274" s="8"/>
      <c r="BZ274" s="8"/>
      <c r="CA274" s="8"/>
      <c r="CB274" s="8"/>
      <c r="CC274" s="8"/>
      <c r="CD274" s="8"/>
      <c r="CE274" s="8"/>
      <c r="CF274" s="8"/>
      <c r="CG274" s="8"/>
      <c r="CH274" s="8"/>
      <c r="CI274" s="8"/>
      <c r="CJ274" s="8"/>
      <c r="CK274" s="8"/>
      <c r="CL274" s="8"/>
      <c r="CM274" s="8"/>
      <c r="CN274" s="8"/>
      <c r="CO274" s="97"/>
      <c r="CQ274" s="56"/>
      <c r="CR274" s="8"/>
      <c r="CS274" s="8"/>
      <c r="CT274" s="8"/>
      <c r="CU274" s="8"/>
      <c r="CV274" s="8"/>
      <c r="CW274" s="8"/>
      <c r="CX274" s="8"/>
      <c r="CY274" s="102" t="str">
        <f t="shared" si="151"/>
        <v>x</v>
      </c>
      <c r="CZ274" s="56" t="str">
        <f t="shared" si="152"/>
        <v>GENEFLOXA 2 % SOLUTION INJECTABLE POUR PORCINS</v>
      </c>
      <c r="DA274" s="204" t="e">
        <f>IF(IF(DI$2="Catégorie",IF(DI$3="Toutes",SUMIFS('Étape 1 - à remplir'!$F$31:$F$400,'Étape 1 - à remplir'!$E$31:$E$400,MASQ2!CZ274,'Étape 1 - à remplir'!$G$31:$G$400,"kg"),SUMIFS('Étape 1 - à remplir'!$F$31:$F$400,'Étape 1 - à remplir'!$E$31:$E$400,MASQ2!CZ274,'Étape 1 - à remplir'!$C$31:$C$400,DI$3)),IF(DI$2="Âge",IF(DI$3="Tous",SUMIFS('Étape 1 - à remplir'!$F$31:$F$400,'Étape 1 - à remplir'!$E$31:$E$400,MASQ2!CZ274,'Étape 1 - à remplir'!$G$31:$G$400,"kg"),SUMIFS('Étape 1 - à remplir'!$F$31:$F$400,'Étape 1 - à remplir'!$E$31:$E$400,MASQ2!CZ274,'Étape 1 - à remplir'!$P$31:$P$400,DI$3,'Étape 1 - à remplir'!$G$31:$G$400,"kg")),IF(DI$2="Atelier",IF(DI$3="Tous",SUMIFS('Étape 1 - à remplir'!$F$31:$F$400,'Étape 1 - à remplir'!$E$31:$E$400,MASQ2!CZ274,'Étape 1 - à remplir'!$G$31:$G$400,"kg"),SUMIFS('Étape 1 - à remplir'!$F$31:$F$400,'Étape 1 - à remplir'!$E$31:$E$400,MASQ2!CZ274,'Étape 1 - à remplir'!$O$31:$O$400,DI$3,'Étape 1 - à remplir'!$G$31:$G$400,"kg")),IF(DI$2="Espèce",IF(DI$3="Tous",SUMIFS('Étape 1 - à remplir'!$F$31:$F$400,'Étape 1 - à remplir'!$E$31:$E$400,MASQ2!CZ274,'Étape 1 - à remplir'!$G$31:$G$400,"kg"),SUMIFS('Étape 1 - à remplir'!$F$31:$F$400,'Étape 1 - à remplir'!$E$31:$E$400,MASQ2!CZ274,'Étape 1 - à remplir'!$N$31:$N$400,DI$3,'Étape 1 - à remplir'!$G$31:$G$400,"kg"))))))=0,NA(),IF(DI$2="Catégorie",IF(DI$3="Toutes",SUMIFS('Étape 1 - à remplir'!$F$31:$F$400,'Étape 1 - à remplir'!$E$31:$E$400,MASQ2!CZ274,'Étape 1 - à remplir'!$G$31:$G$400,"kg"),SUMIFS('Étape 1 - à remplir'!$F$31:$F$400,'Étape 1 - à remplir'!$E$31:$E$400,MASQ2!CZ274,'Étape 1 - à remplir'!$C$31:$C$400,DI$3)),IF(DI$2="Âge",IF(DI$3="Tous",SUMIFS('Étape 1 - à remplir'!$F$31:$F$400,'Étape 1 - à remplir'!$E$31:$E$400,MASQ2!CZ274,'Étape 1 - à remplir'!$G$31:$G$400,"kg"),SUMIFS('Étape 1 - à remplir'!$F$31:$F$400,'Étape 1 - à remplir'!$E$31:$E$400,MASQ2!CZ274,'Étape 1 - à remplir'!$P$31:$P$400,DI$3,'Étape 1 - à remplir'!$G$31:$G$400,"kg")),IF(DI$2="Atelier",IF(DI$3="Tous",SUMIFS('Étape 1 - à remplir'!$F$31:$F$400,'Étape 1 - à remplir'!$E$31:$E$400,MASQ2!CZ274,'Étape 1 - à remplir'!$G$31:$G$400,"kg"),SUMIFS('Étape 1 - à remplir'!$F$31:$F$400,'Étape 1 - à remplir'!$E$31:$E$400,MASQ2!CZ274,'Étape 1 - à remplir'!$O$31:$O$400,DI$3,'Étape 1 - à remplir'!$G$31:$G$400,"kg")),IF(DI$2="Espèce",IF(DI$3="Tous",SUMIFS('Étape 1 - à remplir'!$F$31:$F$400,'Étape 1 - à remplir'!$E$31:$E$400,MASQ2!CZ274,'Étape 1 - à remplir'!$G$31:$G$400,"kg"),SUMIFS('Étape 1 - à remplir'!$F$31:$F$400,'Étape 1 - à remplir'!$E$31:$E$400,MASQ2!CZ274,'Étape 1 - à remplir'!$N$31:$N$400,DI$3,'Étape 1 - à remplir'!$G$31:$G$400,"kg")))))))</f>
        <v>#N/A</v>
      </c>
      <c r="DB274" s="104">
        <f t="shared" si="160"/>
        <v>0</v>
      </c>
      <c r="DC274" s="204" t="str">
        <f t="shared" si="153"/>
        <v>Marbofloxacine</v>
      </c>
      <c r="DD274" s="204" t="str">
        <f t="shared" si="154"/>
        <v/>
      </c>
      <c r="DE274" s="204" t="str">
        <f t="shared" si="155"/>
        <v/>
      </c>
      <c r="DF274" s="204" t="str">
        <f t="shared" si="156"/>
        <v>Fluoroquinolones</v>
      </c>
      <c r="DG274" s="204" t="str">
        <f t="shared" si="157"/>
        <v/>
      </c>
      <c r="DH274" s="97" t="str">
        <f t="shared" si="158"/>
        <v/>
      </c>
      <c r="DI274" s="78"/>
      <c r="DJ274" s="78"/>
      <c r="DK274" s="77" t="str">
        <f ca="1"/>
        <v>GENEFLOXA 2 % SOLUTION INJECTABLE POUR PORCINS</v>
      </c>
      <c r="DL274" s="79" t="e">
        <f ca="1"/>
        <v>#N/A</v>
      </c>
      <c r="DM274" s="102"/>
      <c r="DN274" s="8"/>
      <c r="DO274" s="8"/>
      <c r="DP274" s="8"/>
      <c r="DQ274" s="8"/>
      <c r="DR274" s="8"/>
      <c r="DS274" s="8"/>
      <c r="DT274" s="8"/>
      <c r="DU274" s="8"/>
      <c r="DV274" s="8"/>
      <c r="DW274" s="8"/>
      <c r="DX274" s="8"/>
      <c r="DY274" s="8"/>
      <c r="DZ274" s="8"/>
      <c r="EA274" s="8"/>
      <c r="EB274" s="8"/>
      <c r="EC274" s="8"/>
      <c r="ED274" s="8"/>
      <c r="EE274" s="8"/>
      <c r="EF274" s="8"/>
      <c r="EG274" s="8"/>
      <c r="EH274" s="8"/>
      <c r="EI274" s="8"/>
      <c r="EJ274" s="97"/>
    </row>
    <row r="275" spans="1:140" x14ac:dyDescent="0.25">
      <c r="A275" s="56"/>
      <c r="B275" s="8"/>
      <c r="C275" s="8"/>
      <c r="D275" s="8"/>
      <c r="E275" s="8"/>
      <c r="F275" s="8"/>
      <c r="G275" s="8"/>
      <c r="H275" s="8"/>
      <c r="I275" s="102" t="str">
        <f>INDEX(Données_ATB!BE:BV,MATCH(MASQ2!J275,Données_ATB!BE:BE,0),18)</f>
        <v/>
      </c>
      <c r="J275" s="77" t="str">
        <f>Données_ATB!BE274</f>
        <v>GENTAMAM</v>
      </c>
      <c r="K275" s="204" t="e">
        <f>IF(IF(S$2="Catégorie",IF(S$3="Toutes",SUMIFS('Étape 1 - à remplir'!$F$31:$F$400,'Étape 1 - à remplir'!$E$31:$E$400,MASQ2!J275,'Étape 1 - à remplir'!$G$31:$G$400,"animaux"),SUMIFS('Étape 1 - à remplir'!$F$31:$F$400,'Étape 1 - à remplir'!$E$31:$E$400,MASQ2!J275,'Étape 1 - à remplir'!$C$31:$C$400,S$3)),IF(S$2="Âge",IF(S$3="Tous",SUMIFS('Étape 1 - à remplir'!$F$31:$F$400,'Étape 1 - à remplir'!$E$31:$E$400,MASQ2!J275,'Étape 1 - à remplir'!$G$31:$G$400,"animaux"),SUMIFS('Étape 1 - à remplir'!$F$31:$F$400,'Étape 1 - à remplir'!$E$31:$E$400,MASQ2!J275,'Étape 1 - à remplir'!$P$31:$P$400,S$3)),IF(S$2="Atelier",IF(S$3="Tous",SUMIFS('Étape 1 - à remplir'!$F$31:$F$400,'Étape 1 - à remplir'!$E$31:$E$400,MASQ2!J275,'Étape 1 - à remplir'!$G$31:$G$400,"animaux"),SUMIFS('Étape 1 - à remplir'!$F$31:$F$400,'Étape 1 - à remplir'!$E$31:$E$400,MASQ2!J275,'Étape 1 - à remplir'!$O$31:$O$400,S$3)),IF(S$2="Espèce",IF(S$3="Tous",SUMIFS('Étape 1 - à remplir'!$F$31:$F$400,'Étape 1 - à remplir'!$E$31:$E$400,MASQ2!J275,'Étape 1 - à remplir'!$G$31:$G$400,"animaux"),SUMIFS('Étape 1 - à remplir'!$F$31:$F$400,'Étape 1 - à remplir'!$E$31:$E$400,MASQ2!J275,'Étape 1 - à remplir'!$N$31:$N$400,S$3))))))=0,NA(),IF(S$2="Catégorie",IF(S$3="Toutes",SUMIFS('Étape 1 - à remplir'!$F$31:$F$400,'Étape 1 - à remplir'!$E$31:$E$400,MASQ2!J275,'Étape 1 - à remplir'!$G$31:$G$400,"animaux"),SUMIFS('Étape 1 - à remplir'!$F$31:$F$400,'Étape 1 - à remplir'!$E$31:$E$400,MASQ2!J275,'Étape 1 - à remplir'!$C$31:$C$400,S$3)),IF(S$2="Âge",IF(S$3="Tous",SUMIFS('Étape 1 - à remplir'!$F$31:$F$400,'Étape 1 - à remplir'!$E$31:$E$400,MASQ2!J275,'Étape 1 - à remplir'!$G$31:$G$400,"animaux"),SUMIFS('Étape 1 - à remplir'!$F$31:$F$400,'Étape 1 - à remplir'!$E$31:$E$400,MASQ2!J275,'Étape 1 - à remplir'!$P$31:$P$400,S$3)),IF(S$2="Atelier",IF(S$3="Tous",SUMIFS('Étape 1 - à remplir'!$F$31:$F$400,'Étape 1 - à remplir'!$E$31:$E$400,MASQ2!J275,'Étape 1 - à remplir'!$G$31:$G$400,"animaux"),SUMIFS('Étape 1 - à remplir'!$F$31:$F$400,'Étape 1 - à remplir'!$E$31:$E$400,MASQ2!J275,'Étape 1 - à remplir'!$O$31:$O$400,S$3)),IF(S$2="Espèce",IF(S$3="Tous",SUMIFS('Étape 1 - à remplir'!$F$31:$F$400,'Étape 1 - à remplir'!$E$31:$E$400,MASQ2!J275,'Étape 1 - à remplir'!$G$31:$G$400,"animaux"),SUMIFS('Étape 1 - à remplir'!$F$31:$F$400,'Étape 1 - à remplir'!$E$31:$E$400,MASQ2!J275,'Étape 1 - à remplir'!$N$31:$N$400,S$3)))))))</f>
        <v>#N/A</v>
      </c>
      <c r="L275" s="97">
        <f t="shared" si="161"/>
        <v>0</v>
      </c>
      <c r="M275" s="56" t="str">
        <f>Données_ATB!BN274</f>
        <v>Cloxacilline</v>
      </c>
      <c r="N275" s="204" t="str">
        <f>Données_ATB!BO274</f>
        <v>Gentamicine</v>
      </c>
      <c r="O275" s="97" t="str">
        <f>Données_ATB!BP274</f>
        <v/>
      </c>
      <c r="P275" s="77" t="str">
        <f>Données_ATB!BR274</f>
        <v>Penicillines</v>
      </c>
      <c r="Q275" s="78" t="str">
        <f>Données_ATB!BS274</f>
        <v>Aminoglycosides</v>
      </c>
      <c r="R275" s="79" t="str">
        <f>Données_ATB!BT274</f>
        <v/>
      </c>
      <c r="S275" s="78"/>
      <c r="T275" s="78"/>
      <c r="U275" s="77" t="str">
        <f ca="1"/>
        <v>GENTAMAM</v>
      </c>
      <c r="V275" s="79" t="e">
        <f ca="1"/>
        <v>#N/A</v>
      </c>
      <c r="W275" s="102"/>
      <c r="X275" s="8"/>
      <c r="Y275" s="8"/>
      <c r="Z275" s="8"/>
      <c r="AA275" s="8"/>
      <c r="AB275" s="102"/>
      <c r="AC275" s="8"/>
      <c r="AD275" s="8"/>
      <c r="AE275" s="8"/>
      <c r="AF275" s="8"/>
      <c r="AG275" s="8"/>
      <c r="AH275" s="8"/>
      <c r="AI275" s="8"/>
      <c r="AJ275" s="8"/>
      <c r="AK275" s="8"/>
      <c r="AL275" s="8"/>
      <c r="AM275" s="8"/>
      <c r="AN275" s="8"/>
      <c r="AO275" s="8"/>
      <c r="AP275" s="8"/>
      <c r="AQ275" s="8"/>
      <c r="AR275" s="8"/>
      <c r="AS275" s="8"/>
      <c r="AT275" s="97"/>
      <c r="AV275" s="56"/>
      <c r="AW275" s="8"/>
      <c r="AX275" s="8"/>
      <c r="AY275" s="8"/>
      <c r="AZ275" s="8"/>
      <c r="BA275" s="8"/>
      <c r="BB275" s="8"/>
      <c r="BC275" s="8"/>
      <c r="BD275" s="102" t="str">
        <f t="shared" si="143"/>
        <v/>
      </c>
      <c r="BE275" s="56" t="str">
        <f t="shared" si="144"/>
        <v>GENTAMAM</v>
      </c>
      <c r="BF275" s="204" t="e">
        <f>IF(IF(BN$2="Catégorie",IF(BN$3="Toutes",SUMIFS('Étape 1 - à remplir'!$F$31:$F$400,'Étape 1 - à remplir'!$E$31:$E$400,MASQ2!BE275,'Étape 1 - à remplir'!$G$31:$G$400,"lots"),SUMIFS('Étape 1 - à remplir'!$F$31:$F$400,'Étape 1 - à remplir'!$E$31:$E$400,MASQ2!BE275,'Étape 1 - à remplir'!$C$31:$C$400,BN$3)),IF(BN$2="Âge",IF(BN$3="Tous",SUMIFS('Étape 1 - à remplir'!$F$31:$F$400,'Étape 1 - à remplir'!$E$31:$E$400,MASQ2!BE275,'Étape 1 - à remplir'!$G$31:$G$400,"lots"),SUMIFS('Étape 1 - à remplir'!$F$31:$F$400,'Étape 1 - à remplir'!$E$31:$E$400,MASQ2!BE275,'Étape 1 - à remplir'!$P$31:$P$400,BN$3,'Étape 1 - à remplir'!$G$31:$G$400,"lots")),IF(BN$2="Atelier",IF(BN$3="Tous",SUMIFS('Étape 1 - à remplir'!$F$31:$F$400,'Étape 1 - à remplir'!$E$31:$E$400,MASQ2!BE275,'Étape 1 - à remplir'!$G$31:$G$400,"lots"),SUMIFS('Étape 1 - à remplir'!$F$31:$F$400,'Étape 1 - à remplir'!$E$31:$E$400,MASQ2!BE275,'Étape 1 - à remplir'!$O$31:$O$400,BN$3,'Étape 1 - à remplir'!$G$31:$G$400,"lots")),IF(BN$2="Espèce",IF(BN$3="Tous",SUMIFS('Étape 1 - à remplir'!$F$31:$F$400,'Étape 1 - à remplir'!$E$31:$E$400,MASQ2!BE275,'Étape 1 - à remplir'!$G$31:$G$400,"lots"),SUMIFS('Étape 1 - à remplir'!$F$31:$F$400,'Étape 1 - à remplir'!$E$31:$E$400,MASQ2!BE275,'Étape 1 - à remplir'!$N$31:$N$400,BN$3,'Étape 1 - à remplir'!$G$31:$G$400,"lots"))))))=0,NA(),IF(BN$2="Catégorie",IF(BN$3="Toutes",SUMIFS('Étape 1 - à remplir'!$F$31:$F$400,'Étape 1 - à remplir'!$E$31:$E$400,MASQ2!BE275,'Étape 1 - à remplir'!$G$31:$G$400,"lots"),SUMIFS('Étape 1 - à remplir'!$F$31:$F$400,'Étape 1 - à remplir'!$E$31:$E$400,MASQ2!BE275,'Étape 1 - à remplir'!$C$31:$C$400,BN$3)),IF(BN$2="Âge",IF(BN$3="Tous",SUMIFS('Étape 1 - à remplir'!$F$31:$F$400,'Étape 1 - à remplir'!$E$31:$E$400,MASQ2!BE275,'Étape 1 - à remplir'!$G$31:$G$400,"lots"),SUMIFS('Étape 1 - à remplir'!$F$31:$F$400,'Étape 1 - à remplir'!$E$31:$E$400,MASQ2!BE275,'Étape 1 - à remplir'!$P$31:$P$400,BN$3,'Étape 1 - à remplir'!$G$31:$G$400,"lots")),IF(BN$2="Atelier",IF(BN$3="Tous",SUMIFS('Étape 1 - à remplir'!$F$31:$F$400,'Étape 1 - à remplir'!$E$31:$E$400,MASQ2!BE275,'Étape 1 - à remplir'!$G$31:$G$400,"lots"),SUMIFS('Étape 1 - à remplir'!$F$31:$F$400,'Étape 1 - à remplir'!$E$31:$E$400,MASQ2!BE275,'Étape 1 - à remplir'!$O$31:$O$400,BN$3,'Étape 1 - à remplir'!$G$31:$G$400,"lots")),IF(BN$2="Espèce",IF(BN$3="Tous",SUMIFS('Étape 1 - à remplir'!$F$31:$F$400,'Étape 1 - à remplir'!$E$31:$E$400,MASQ2!BE275,'Étape 1 - à remplir'!$G$31:$G$400,"lots"),SUMIFS('Étape 1 - à remplir'!$F$31:$F$400,'Étape 1 - à remplir'!$E$31:$E$400,MASQ2!BE275,'Étape 1 - à remplir'!$N$31:$N$400,BN$3,'Étape 1 - à remplir'!$G$31:$G$400,"lots")))))))</f>
        <v>#N/A</v>
      </c>
      <c r="BG275" s="204">
        <f t="shared" si="159"/>
        <v>0</v>
      </c>
      <c r="BH275" s="204" t="str">
        <f t="shared" si="145"/>
        <v>Cloxacilline</v>
      </c>
      <c r="BI275" s="204" t="str">
        <f t="shared" si="146"/>
        <v>Gentamicine</v>
      </c>
      <c r="BJ275" s="204" t="str">
        <f t="shared" si="147"/>
        <v/>
      </c>
      <c r="BK275" s="204" t="str">
        <f t="shared" si="148"/>
        <v>Penicillines</v>
      </c>
      <c r="BL275" s="204" t="str">
        <f t="shared" si="149"/>
        <v>Aminoglycosides</v>
      </c>
      <c r="BM275" s="97" t="str">
        <f t="shared" si="150"/>
        <v/>
      </c>
      <c r="BN275" s="78"/>
      <c r="BO275" s="78"/>
      <c r="BP275" s="77" t="str">
        <f ca="1"/>
        <v>GENTAMAM</v>
      </c>
      <c r="BQ275" s="79" t="e">
        <f ca="1"/>
        <v>#N/A</v>
      </c>
      <c r="BR275" s="102"/>
      <c r="BS275" s="8"/>
      <c r="BT275" s="8"/>
      <c r="BU275" s="8"/>
      <c r="BV275" s="8"/>
      <c r="BW275" s="8"/>
      <c r="BX275" s="8"/>
      <c r="BY275" s="8"/>
      <c r="BZ275" s="8"/>
      <c r="CA275" s="8"/>
      <c r="CB275" s="8"/>
      <c r="CC275" s="8"/>
      <c r="CD275" s="8"/>
      <c r="CE275" s="8"/>
      <c r="CF275" s="8"/>
      <c r="CG275" s="8"/>
      <c r="CH275" s="8"/>
      <c r="CI275" s="8"/>
      <c r="CJ275" s="8"/>
      <c r="CK275" s="8"/>
      <c r="CL275" s="8"/>
      <c r="CM275" s="8"/>
      <c r="CN275" s="8"/>
      <c r="CO275" s="97"/>
      <c r="CQ275" s="56"/>
      <c r="CR275" s="8"/>
      <c r="CS275" s="8"/>
      <c r="CT275" s="8"/>
      <c r="CU275" s="8"/>
      <c r="CV275" s="8"/>
      <c r="CW275" s="8"/>
      <c r="CX275" s="8"/>
      <c r="CY275" s="102" t="str">
        <f t="shared" si="151"/>
        <v/>
      </c>
      <c r="CZ275" s="56" t="str">
        <f t="shared" si="152"/>
        <v>GENTAMAM</v>
      </c>
      <c r="DA275" s="204" t="e">
        <f>IF(IF(DI$2="Catégorie",IF(DI$3="Toutes",SUMIFS('Étape 1 - à remplir'!$F$31:$F$400,'Étape 1 - à remplir'!$E$31:$E$400,MASQ2!CZ275,'Étape 1 - à remplir'!$G$31:$G$400,"kg"),SUMIFS('Étape 1 - à remplir'!$F$31:$F$400,'Étape 1 - à remplir'!$E$31:$E$400,MASQ2!CZ275,'Étape 1 - à remplir'!$C$31:$C$400,DI$3)),IF(DI$2="Âge",IF(DI$3="Tous",SUMIFS('Étape 1 - à remplir'!$F$31:$F$400,'Étape 1 - à remplir'!$E$31:$E$400,MASQ2!CZ275,'Étape 1 - à remplir'!$G$31:$G$400,"kg"),SUMIFS('Étape 1 - à remplir'!$F$31:$F$400,'Étape 1 - à remplir'!$E$31:$E$400,MASQ2!CZ275,'Étape 1 - à remplir'!$P$31:$P$400,DI$3,'Étape 1 - à remplir'!$G$31:$G$400,"kg")),IF(DI$2="Atelier",IF(DI$3="Tous",SUMIFS('Étape 1 - à remplir'!$F$31:$F$400,'Étape 1 - à remplir'!$E$31:$E$400,MASQ2!CZ275,'Étape 1 - à remplir'!$G$31:$G$400,"kg"),SUMIFS('Étape 1 - à remplir'!$F$31:$F$400,'Étape 1 - à remplir'!$E$31:$E$400,MASQ2!CZ275,'Étape 1 - à remplir'!$O$31:$O$400,DI$3,'Étape 1 - à remplir'!$G$31:$G$400,"kg")),IF(DI$2="Espèce",IF(DI$3="Tous",SUMIFS('Étape 1 - à remplir'!$F$31:$F$400,'Étape 1 - à remplir'!$E$31:$E$400,MASQ2!CZ275,'Étape 1 - à remplir'!$G$31:$G$400,"kg"),SUMIFS('Étape 1 - à remplir'!$F$31:$F$400,'Étape 1 - à remplir'!$E$31:$E$400,MASQ2!CZ275,'Étape 1 - à remplir'!$N$31:$N$400,DI$3,'Étape 1 - à remplir'!$G$31:$G$400,"kg"))))))=0,NA(),IF(DI$2="Catégorie",IF(DI$3="Toutes",SUMIFS('Étape 1 - à remplir'!$F$31:$F$400,'Étape 1 - à remplir'!$E$31:$E$400,MASQ2!CZ275,'Étape 1 - à remplir'!$G$31:$G$400,"kg"),SUMIFS('Étape 1 - à remplir'!$F$31:$F$400,'Étape 1 - à remplir'!$E$31:$E$400,MASQ2!CZ275,'Étape 1 - à remplir'!$C$31:$C$400,DI$3)),IF(DI$2="Âge",IF(DI$3="Tous",SUMIFS('Étape 1 - à remplir'!$F$31:$F$400,'Étape 1 - à remplir'!$E$31:$E$400,MASQ2!CZ275,'Étape 1 - à remplir'!$G$31:$G$400,"kg"),SUMIFS('Étape 1 - à remplir'!$F$31:$F$400,'Étape 1 - à remplir'!$E$31:$E$400,MASQ2!CZ275,'Étape 1 - à remplir'!$P$31:$P$400,DI$3,'Étape 1 - à remplir'!$G$31:$G$400,"kg")),IF(DI$2="Atelier",IF(DI$3="Tous",SUMIFS('Étape 1 - à remplir'!$F$31:$F$400,'Étape 1 - à remplir'!$E$31:$E$400,MASQ2!CZ275,'Étape 1 - à remplir'!$G$31:$G$400,"kg"),SUMIFS('Étape 1 - à remplir'!$F$31:$F$400,'Étape 1 - à remplir'!$E$31:$E$400,MASQ2!CZ275,'Étape 1 - à remplir'!$O$31:$O$400,DI$3,'Étape 1 - à remplir'!$G$31:$G$400,"kg")),IF(DI$2="Espèce",IF(DI$3="Tous",SUMIFS('Étape 1 - à remplir'!$F$31:$F$400,'Étape 1 - à remplir'!$E$31:$E$400,MASQ2!CZ275,'Étape 1 - à remplir'!$G$31:$G$400,"kg"),SUMIFS('Étape 1 - à remplir'!$F$31:$F$400,'Étape 1 - à remplir'!$E$31:$E$400,MASQ2!CZ275,'Étape 1 - à remplir'!$N$31:$N$400,DI$3,'Étape 1 - à remplir'!$G$31:$G$400,"kg")))))))</f>
        <v>#N/A</v>
      </c>
      <c r="DB275" s="104">
        <f t="shared" si="160"/>
        <v>0</v>
      </c>
      <c r="DC275" s="204" t="str">
        <f t="shared" si="153"/>
        <v>Cloxacilline</v>
      </c>
      <c r="DD275" s="204" t="str">
        <f t="shared" si="154"/>
        <v>Gentamicine</v>
      </c>
      <c r="DE275" s="204" t="str">
        <f t="shared" si="155"/>
        <v/>
      </c>
      <c r="DF275" s="204" t="str">
        <f t="shared" si="156"/>
        <v>Penicillines</v>
      </c>
      <c r="DG275" s="204" t="str">
        <f t="shared" si="157"/>
        <v>Aminoglycosides</v>
      </c>
      <c r="DH275" s="97" t="str">
        <f t="shared" si="158"/>
        <v/>
      </c>
      <c r="DI275" s="78"/>
      <c r="DJ275" s="78"/>
      <c r="DK275" s="77" t="str">
        <f ca="1"/>
        <v>GENTAMAM</v>
      </c>
      <c r="DL275" s="79" t="e">
        <f ca="1"/>
        <v>#N/A</v>
      </c>
      <c r="DM275" s="102"/>
      <c r="DN275" s="8"/>
      <c r="DO275" s="8"/>
      <c r="DP275" s="8"/>
      <c r="DQ275" s="8"/>
      <c r="DR275" s="8"/>
      <c r="DS275" s="8"/>
      <c r="DT275" s="8"/>
      <c r="DU275" s="8"/>
      <c r="DV275" s="8"/>
      <c r="DW275" s="8"/>
      <c r="DX275" s="8"/>
      <c r="DY275" s="8"/>
      <c r="DZ275" s="8"/>
      <c r="EA275" s="8"/>
      <c r="EB275" s="8"/>
      <c r="EC275" s="8"/>
      <c r="ED275" s="8"/>
      <c r="EE275" s="8"/>
      <c r="EF275" s="8"/>
      <c r="EG275" s="8"/>
      <c r="EH275" s="8"/>
      <c r="EI275" s="8"/>
      <c r="EJ275" s="97"/>
    </row>
    <row r="276" spans="1:140" x14ac:dyDescent="0.25">
      <c r="A276" s="56"/>
      <c r="B276" s="8"/>
      <c r="C276" s="8"/>
      <c r="D276" s="8"/>
      <c r="E276" s="8"/>
      <c r="F276" s="8"/>
      <c r="G276" s="8"/>
      <c r="H276" s="8"/>
      <c r="I276" s="102" t="str">
        <f>INDEX(Données_ATB!BE:BV,MATCH(MASQ2!J276,Données_ATB!BE:BE,0),18)</f>
        <v/>
      </c>
      <c r="J276" s="77" t="str">
        <f>Données_ATB!BE275</f>
        <v>HEMODIARH</v>
      </c>
      <c r="K276" s="204" t="e">
        <f>IF(IF(S$2="Catégorie",IF(S$3="Toutes",SUMIFS('Étape 1 - à remplir'!$F$31:$F$400,'Étape 1 - à remplir'!$E$31:$E$400,MASQ2!J276,'Étape 1 - à remplir'!$G$31:$G$400,"animaux"),SUMIFS('Étape 1 - à remplir'!$F$31:$F$400,'Étape 1 - à remplir'!$E$31:$E$400,MASQ2!J276,'Étape 1 - à remplir'!$C$31:$C$400,S$3)),IF(S$2="Âge",IF(S$3="Tous",SUMIFS('Étape 1 - à remplir'!$F$31:$F$400,'Étape 1 - à remplir'!$E$31:$E$400,MASQ2!J276,'Étape 1 - à remplir'!$G$31:$G$400,"animaux"),SUMIFS('Étape 1 - à remplir'!$F$31:$F$400,'Étape 1 - à remplir'!$E$31:$E$400,MASQ2!J276,'Étape 1 - à remplir'!$P$31:$P$400,S$3)),IF(S$2="Atelier",IF(S$3="Tous",SUMIFS('Étape 1 - à remplir'!$F$31:$F$400,'Étape 1 - à remplir'!$E$31:$E$400,MASQ2!J276,'Étape 1 - à remplir'!$G$31:$G$400,"animaux"),SUMIFS('Étape 1 - à remplir'!$F$31:$F$400,'Étape 1 - à remplir'!$E$31:$E$400,MASQ2!J276,'Étape 1 - à remplir'!$O$31:$O$400,S$3)),IF(S$2="Espèce",IF(S$3="Tous",SUMIFS('Étape 1 - à remplir'!$F$31:$F$400,'Étape 1 - à remplir'!$E$31:$E$400,MASQ2!J276,'Étape 1 - à remplir'!$G$31:$G$400,"animaux"),SUMIFS('Étape 1 - à remplir'!$F$31:$F$400,'Étape 1 - à remplir'!$E$31:$E$400,MASQ2!J276,'Étape 1 - à remplir'!$N$31:$N$400,S$3))))))=0,NA(),IF(S$2="Catégorie",IF(S$3="Toutes",SUMIFS('Étape 1 - à remplir'!$F$31:$F$400,'Étape 1 - à remplir'!$E$31:$E$400,MASQ2!J276,'Étape 1 - à remplir'!$G$31:$G$400,"animaux"),SUMIFS('Étape 1 - à remplir'!$F$31:$F$400,'Étape 1 - à remplir'!$E$31:$E$400,MASQ2!J276,'Étape 1 - à remplir'!$C$31:$C$400,S$3)),IF(S$2="Âge",IF(S$3="Tous",SUMIFS('Étape 1 - à remplir'!$F$31:$F$400,'Étape 1 - à remplir'!$E$31:$E$400,MASQ2!J276,'Étape 1 - à remplir'!$G$31:$G$400,"animaux"),SUMIFS('Étape 1 - à remplir'!$F$31:$F$400,'Étape 1 - à remplir'!$E$31:$E$400,MASQ2!J276,'Étape 1 - à remplir'!$P$31:$P$400,S$3)),IF(S$2="Atelier",IF(S$3="Tous",SUMIFS('Étape 1 - à remplir'!$F$31:$F$400,'Étape 1 - à remplir'!$E$31:$E$400,MASQ2!J276,'Étape 1 - à remplir'!$G$31:$G$400,"animaux"),SUMIFS('Étape 1 - à remplir'!$F$31:$F$400,'Étape 1 - à remplir'!$E$31:$E$400,MASQ2!J276,'Étape 1 - à remplir'!$O$31:$O$400,S$3)),IF(S$2="Espèce",IF(S$3="Tous",SUMIFS('Étape 1 - à remplir'!$F$31:$F$400,'Étape 1 - à remplir'!$E$31:$E$400,MASQ2!J276,'Étape 1 - à remplir'!$G$31:$G$400,"animaux"),SUMIFS('Étape 1 - à remplir'!$F$31:$F$400,'Étape 1 - à remplir'!$E$31:$E$400,MASQ2!J276,'Étape 1 - à remplir'!$N$31:$N$400,S$3)))))))</f>
        <v>#N/A</v>
      </c>
      <c r="L276" s="97">
        <f t="shared" si="161"/>
        <v>0</v>
      </c>
      <c r="M276" s="56" t="str">
        <f>Données_ATB!BN275</f>
        <v>Sulfadimidine</v>
      </c>
      <c r="N276" s="204" t="str">
        <f>Données_ATB!BO275</f>
        <v>Sulfaguanidine</v>
      </c>
      <c r="O276" s="97" t="str">
        <f>Données_ATB!BP275</f>
        <v/>
      </c>
      <c r="P276" s="77" t="str">
        <f>Données_ATB!BR275</f>
        <v>Sulfamides</v>
      </c>
      <c r="Q276" s="78" t="str">
        <f>Données_ATB!BS275</f>
        <v>Sulfamides</v>
      </c>
      <c r="R276" s="79" t="str">
        <f>Données_ATB!BT275</f>
        <v/>
      </c>
      <c r="S276" s="78"/>
      <c r="T276" s="78"/>
      <c r="U276" s="77" t="str">
        <f ca="1"/>
        <v>HEMODIARH</v>
      </c>
      <c r="V276" s="79" t="e">
        <f ca="1"/>
        <v>#N/A</v>
      </c>
      <c r="W276" s="102"/>
      <c r="X276" s="8"/>
      <c r="Y276" s="8"/>
      <c r="Z276" s="8"/>
      <c r="AA276" s="8"/>
      <c r="AB276" s="102"/>
      <c r="AC276" s="8"/>
      <c r="AD276" s="8"/>
      <c r="AE276" s="8"/>
      <c r="AF276" s="8"/>
      <c r="AG276" s="8"/>
      <c r="AH276" s="8"/>
      <c r="AI276" s="8"/>
      <c r="AJ276" s="8"/>
      <c r="AK276" s="8"/>
      <c r="AL276" s="8"/>
      <c r="AM276" s="8"/>
      <c r="AN276" s="8"/>
      <c r="AO276" s="8"/>
      <c r="AP276" s="8"/>
      <c r="AQ276" s="8"/>
      <c r="AR276" s="8"/>
      <c r="AS276" s="8"/>
      <c r="AT276" s="97"/>
      <c r="AV276" s="56"/>
      <c r="AW276" s="8"/>
      <c r="AX276" s="8"/>
      <c r="AY276" s="8"/>
      <c r="AZ276" s="8"/>
      <c r="BA276" s="8"/>
      <c r="BB276" s="8"/>
      <c r="BC276" s="8"/>
      <c r="BD276" s="102" t="str">
        <f t="shared" si="143"/>
        <v/>
      </c>
      <c r="BE276" s="56" t="str">
        <f t="shared" si="144"/>
        <v>HEMODIARH</v>
      </c>
      <c r="BF276" s="204" t="e">
        <f>IF(IF(BN$2="Catégorie",IF(BN$3="Toutes",SUMIFS('Étape 1 - à remplir'!$F$31:$F$400,'Étape 1 - à remplir'!$E$31:$E$400,MASQ2!BE276,'Étape 1 - à remplir'!$G$31:$G$400,"lots"),SUMIFS('Étape 1 - à remplir'!$F$31:$F$400,'Étape 1 - à remplir'!$E$31:$E$400,MASQ2!BE276,'Étape 1 - à remplir'!$C$31:$C$400,BN$3)),IF(BN$2="Âge",IF(BN$3="Tous",SUMIFS('Étape 1 - à remplir'!$F$31:$F$400,'Étape 1 - à remplir'!$E$31:$E$400,MASQ2!BE276,'Étape 1 - à remplir'!$G$31:$G$400,"lots"),SUMIFS('Étape 1 - à remplir'!$F$31:$F$400,'Étape 1 - à remplir'!$E$31:$E$400,MASQ2!BE276,'Étape 1 - à remplir'!$P$31:$P$400,BN$3,'Étape 1 - à remplir'!$G$31:$G$400,"lots")),IF(BN$2="Atelier",IF(BN$3="Tous",SUMIFS('Étape 1 - à remplir'!$F$31:$F$400,'Étape 1 - à remplir'!$E$31:$E$400,MASQ2!BE276,'Étape 1 - à remplir'!$G$31:$G$400,"lots"),SUMIFS('Étape 1 - à remplir'!$F$31:$F$400,'Étape 1 - à remplir'!$E$31:$E$400,MASQ2!BE276,'Étape 1 - à remplir'!$O$31:$O$400,BN$3,'Étape 1 - à remplir'!$G$31:$G$400,"lots")),IF(BN$2="Espèce",IF(BN$3="Tous",SUMIFS('Étape 1 - à remplir'!$F$31:$F$400,'Étape 1 - à remplir'!$E$31:$E$400,MASQ2!BE276,'Étape 1 - à remplir'!$G$31:$G$400,"lots"),SUMIFS('Étape 1 - à remplir'!$F$31:$F$400,'Étape 1 - à remplir'!$E$31:$E$400,MASQ2!BE276,'Étape 1 - à remplir'!$N$31:$N$400,BN$3,'Étape 1 - à remplir'!$G$31:$G$400,"lots"))))))=0,NA(),IF(BN$2="Catégorie",IF(BN$3="Toutes",SUMIFS('Étape 1 - à remplir'!$F$31:$F$400,'Étape 1 - à remplir'!$E$31:$E$400,MASQ2!BE276,'Étape 1 - à remplir'!$G$31:$G$400,"lots"),SUMIFS('Étape 1 - à remplir'!$F$31:$F$400,'Étape 1 - à remplir'!$E$31:$E$400,MASQ2!BE276,'Étape 1 - à remplir'!$C$31:$C$400,BN$3)),IF(BN$2="Âge",IF(BN$3="Tous",SUMIFS('Étape 1 - à remplir'!$F$31:$F$400,'Étape 1 - à remplir'!$E$31:$E$400,MASQ2!BE276,'Étape 1 - à remplir'!$G$31:$G$400,"lots"),SUMIFS('Étape 1 - à remplir'!$F$31:$F$400,'Étape 1 - à remplir'!$E$31:$E$400,MASQ2!BE276,'Étape 1 - à remplir'!$P$31:$P$400,BN$3,'Étape 1 - à remplir'!$G$31:$G$400,"lots")),IF(BN$2="Atelier",IF(BN$3="Tous",SUMIFS('Étape 1 - à remplir'!$F$31:$F$400,'Étape 1 - à remplir'!$E$31:$E$400,MASQ2!BE276,'Étape 1 - à remplir'!$G$31:$G$400,"lots"),SUMIFS('Étape 1 - à remplir'!$F$31:$F$400,'Étape 1 - à remplir'!$E$31:$E$400,MASQ2!BE276,'Étape 1 - à remplir'!$O$31:$O$400,BN$3,'Étape 1 - à remplir'!$G$31:$G$400,"lots")),IF(BN$2="Espèce",IF(BN$3="Tous",SUMIFS('Étape 1 - à remplir'!$F$31:$F$400,'Étape 1 - à remplir'!$E$31:$E$400,MASQ2!BE276,'Étape 1 - à remplir'!$G$31:$G$400,"lots"),SUMIFS('Étape 1 - à remplir'!$F$31:$F$400,'Étape 1 - à remplir'!$E$31:$E$400,MASQ2!BE276,'Étape 1 - à remplir'!$N$31:$N$400,BN$3,'Étape 1 - à remplir'!$G$31:$G$400,"lots")))))))</f>
        <v>#N/A</v>
      </c>
      <c r="BG276" s="204">
        <f t="shared" si="159"/>
        <v>0</v>
      </c>
      <c r="BH276" s="204" t="str">
        <f t="shared" si="145"/>
        <v>Sulfadimidine</v>
      </c>
      <c r="BI276" s="204" t="str">
        <f t="shared" si="146"/>
        <v>Sulfaguanidine</v>
      </c>
      <c r="BJ276" s="204" t="str">
        <f t="shared" si="147"/>
        <v/>
      </c>
      <c r="BK276" s="204" t="str">
        <f t="shared" si="148"/>
        <v>Sulfamides</v>
      </c>
      <c r="BL276" s="204" t="str">
        <f t="shared" si="149"/>
        <v>Sulfamides</v>
      </c>
      <c r="BM276" s="97" t="str">
        <f t="shared" si="150"/>
        <v/>
      </c>
      <c r="BN276" s="78"/>
      <c r="BO276" s="78"/>
      <c r="BP276" s="77" t="str">
        <f ca="1"/>
        <v>HEMODIARH</v>
      </c>
      <c r="BQ276" s="79" t="e">
        <f ca="1"/>
        <v>#N/A</v>
      </c>
      <c r="BR276" s="102"/>
      <c r="BS276" s="8"/>
      <c r="BT276" s="8"/>
      <c r="BU276" s="8"/>
      <c r="BV276" s="8"/>
      <c r="BW276" s="8"/>
      <c r="BX276" s="8"/>
      <c r="BY276" s="8"/>
      <c r="BZ276" s="8"/>
      <c r="CA276" s="8"/>
      <c r="CB276" s="8"/>
      <c r="CC276" s="8"/>
      <c r="CD276" s="8"/>
      <c r="CE276" s="8"/>
      <c r="CF276" s="8"/>
      <c r="CG276" s="8"/>
      <c r="CH276" s="8"/>
      <c r="CI276" s="8"/>
      <c r="CJ276" s="8"/>
      <c r="CK276" s="8"/>
      <c r="CL276" s="8"/>
      <c r="CM276" s="8"/>
      <c r="CN276" s="8"/>
      <c r="CO276" s="97"/>
      <c r="CQ276" s="56"/>
      <c r="CR276" s="8"/>
      <c r="CS276" s="8"/>
      <c r="CT276" s="8"/>
      <c r="CU276" s="8"/>
      <c r="CV276" s="8"/>
      <c r="CW276" s="8"/>
      <c r="CX276" s="8"/>
      <c r="CY276" s="102" t="str">
        <f t="shared" si="151"/>
        <v/>
      </c>
      <c r="CZ276" s="56" t="str">
        <f t="shared" si="152"/>
        <v>HEMODIARH</v>
      </c>
      <c r="DA276" s="204" t="e">
        <f>IF(IF(DI$2="Catégorie",IF(DI$3="Toutes",SUMIFS('Étape 1 - à remplir'!$F$31:$F$400,'Étape 1 - à remplir'!$E$31:$E$400,MASQ2!CZ276,'Étape 1 - à remplir'!$G$31:$G$400,"kg"),SUMIFS('Étape 1 - à remplir'!$F$31:$F$400,'Étape 1 - à remplir'!$E$31:$E$400,MASQ2!CZ276,'Étape 1 - à remplir'!$C$31:$C$400,DI$3)),IF(DI$2="Âge",IF(DI$3="Tous",SUMIFS('Étape 1 - à remplir'!$F$31:$F$400,'Étape 1 - à remplir'!$E$31:$E$400,MASQ2!CZ276,'Étape 1 - à remplir'!$G$31:$G$400,"kg"),SUMIFS('Étape 1 - à remplir'!$F$31:$F$400,'Étape 1 - à remplir'!$E$31:$E$400,MASQ2!CZ276,'Étape 1 - à remplir'!$P$31:$P$400,DI$3,'Étape 1 - à remplir'!$G$31:$G$400,"kg")),IF(DI$2="Atelier",IF(DI$3="Tous",SUMIFS('Étape 1 - à remplir'!$F$31:$F$400,'Étape 1 - à remplir'!$E$31:$E$400,MASQ2!CZ276,'Étape 1 - à remplir'!$G$31:$G$400,"kg"),SUMIFS('Étape 1 - à remplir'!$F$31:$F$400,'Étape 1 - à remplir'!$E$31:$E$400,MASQ2!CZ276,'Étape 1 - à remplir'!$O$31:$O$400,DI$3,'Étape 1 - à remplir'!$G$31:$G$400,"kg")),IF(DI$2="Espèce",IF(DI$3="Tous",SUMIFS('Étape 1 - à remplir'!$F$31:$F$400,'Étape 1 - à remplir'!$E$31:$E$400,MASQ2!CZ276,'Étape 1 - à remplir'!$G$31:$G$400,"kg"),SUMIFS('Étape 1 - à remplir'!$F$31:$F$400,'Étape 1 - à remplir'!$E$31:$E$400,MASQ2!CZ276,'Étape 1 - à remplir'!$N$31:$N$400,DI$3,'Étape 1 - à remplir'!$G$31:$G$400,"kg"))))))=0,NA(),IF(DI$2="Catégorie",IF(DI$3="Toutes",SUMIFS('Étape 1 - à remplir'!$F$31:$F$400,'Étape 1 - à remplir'!$E$31:$E$400,MASQ2!CZ276,'Étape 1 - à remplir'!$G$31:$G$400,"kg"),SUMIFS('Étape 1 - à remplir'!$F$31:$F$400,'Étape 1 - à remplir'!$E$31:$E$400,MASQ2!CZ276,'Étape 1 - à remplir'!$C$31:$C$400,DI$3)),IF(DI$2="Âge",IF(DI$3="Tous",SUMIFS('Étape 1 - à remplir'!$F$31:$F$400,'Étape 1 - à remplir'!$E$31:$E$400,MASQ2!CZ276,'Étape 1 - à remplir'!$G$31:$G$400,"kg"),SUMIFS('Étape 1 - à remplir'!$F$31:$F$400,'Étape 1 - à remplir'!$E$31:$E$400,MASQ2!CZ276,'Étape 1 - à remplir'!$P$31:$P$400,DI$3,'Étape 1 - à remplir'!$G$31:$G$400,"kg")),IF(DI$2="Atelier",IF(DI$3="Tous",SUMIFS('Étape 1 - à remplir'!$F$31:$F$400,'Étape 1 - à remplir'!$E$31:$E$400,MASQ2!CZ276,'Étape 1 - à remplir'!$G$31:$G$400,"kg"),SUMIFS('Étape 1 - à remplir'!$F$31:$F$400,'Étape 1 - à remplir'!$E$31:$E$400,MASQ2!CZ276,'Étape 1 - à remplir'!$O$31:$O$400,DI$3,'Étape 1 - à remplir'!$G$31:$G$400,"kg")),IF(DI$2="Espèce",IF(DI$3="Tous",SUMIFS('Étape 1 - à remplir'!$F$31:$F$400,'Étape 1 - à remplir'!$E$31:$E$400,MASQ2!CZ276,'Étape 1 - à remplir'!$G$31:$G$400,"kg"),SUMIFS('Étape 1 - à remplir'!$F$31:$F$400,'Étape 1 - à remplir'!$E$31:$E$400,MASQ2!CZ276,'Étape 1 - à remplir'!$N$31:$N$400,DI$3,'Étape 1 - à remplir'!$G$31:$G$400,"kg")))))))</f>
        <v>#N/A</v>
      </c>
      <c r="DB276" s="104">
        <f t="shared" si="160"/>
        <v>0</v>
      </c>
      <c r="DC276" s="204" t="str">
        <f t="shared" si="153"/>
        <v>Sulfadimidine</v>
      </c>
      <c r="DD276" s="204" t="str">
        <f t="shared" si="154"/>
        <v>Sulfaguanidine</v>
      </c>
      <c r="DE276" s="204" t="str">
        <f t="shared" si="155"/>
        <v/>
      </c>
      <c r="DF276" s="204" t="str">
        <f t="shared" si="156"/>
        <v>Sulfamides</v>
      </c>
      <c r="DG276" s="204" t="str">
        <f t="shared" si="157"/>
        <v>Sulfamides</v>
      </c>
      <c r="DH276" s="97" t="str">
        <f t="shared" si="158"/>
        <v/>
      </c>
      <c r="DI276" s="78"/>
      <c r="DJ276" s="78"/>
      <c r="DK276" s="77" t="str">
        <f ca="1"/>
        <v>HEMODIARH</v>
      </c>
      <c r="DL276" s="79" t="e">
        <f ca="1"/>
        <v>#N/A</v>
      </c>
      <c r="DM276" s="102"/>
      <c r="DN276" s="8"/>
      <c r="DO276" s="8"/>
      <c r="DP276" s="8"/>
      <c r="DQ276" s="8"/>
      <c r="DR276" s="8"/>
      <c r="DS276" s="8"/>
      <c r="DT276" s="8"/>
      <c r="DU276" s="8"/>
      <c r="DV276" s="8"/>
      <c r="DW276" s="8"/>
      <c r="DX276" s="8"/>
      <c r="DY276" s="8"/>
      <c r="DZ276" s="8"/>
      <c r="EA276" s="8"/>
      <c r="EB276" s="8"/>
      <c r="EC276" s="8"/>
      <c r="ED276" s="8"/>
      <c r="EE276" s="8"/>
      <c r="EF276" s="8"/>
      <c r="EG276" s="8"/>
      <c r="EH276" s="8"/>
      <c r="EI276" s="8"/>
      <c r="EJ276" s="97"/>
    </row>
    <row r="277" spans="1:140" x14ac:dyDescent="0.25">
      <c r="A277" s="56"/>
      <c r="B277" s="8"/>
      <c r="C277" s="8"/>
      <c r="D277" s="8"/>
      <c r="E277" s="8"/>
      <c r="F277" s="8"/>
      <c r="G277" s="8"/>
      <c r="H277" s="8"/>
      <c r="I277" s="102" t="str">
        <f>INDEX(Données_ATB!BE:BV,MATCH(MASQ2!J277,Données_ATB!BE:BE,0),18)</f>
        <v>x</v>
      </c>
      <c r="J277" s="77" t="str">
        <f>Données_ATB!BE276</f>
        <v>HIDROCOL 4 000 000 UI/ML SOLUTION POUR ADMINISTRATION DANS L'EAU DE BOISSON OU LE LAIT</v>
      </c>
      <c r="K277" s="204" t="e">
        <f>IF(IF(S$2="Catégorie",IF(S$3="Toutes",SUMIFS('Étape 1 - à remplir'!$F$31:$F$400,'Étape 1 - à remplir'!$E$31:$E$400,MASQ2!J277,'Étape 1 - à remplir'!$G$31:$G$400,"animaux"),SUMIFS('Étape 1 - à remplir'!$F$31:$F$400,'Étape 1 - à remplir'!$E$31:$E$400,MASQ2!J277,'Étape 1 - à remplir'!$C$31:$C$400,S$3)),IF(S$2="Âge",IF(S$3="Tous",SUMIFS('Étape 1 - à remplir'!$F$31:$F$400,'Étape 1 - à remplir'!$E$31:$E$400,MASQ2!J277,'Étape 1 - à remplir'!$G$31:$G$400,"animaux"),SUMIFS('Étape 1 - à remplir'!$F$31:$F$400,'Étape 1 - à remplir'!$E$31:$E$400,MASQ2!J277,'Étape 1 - à remplir'!$P$31:$P$400,S$3)),IF(S$2="Atelier",IF(S$3="Tous",SUMIFS('Étape 1 - à remplir'!$F$31:$F$400,'Étape 1 - à remplir'!$E$31:$E$400,MASQ2!J277,'Étape 1 - à remplir'!$G$31:$G$400,"animaux"),SUMIFS('Étape 1 - à remplir'!$F$31:$F$400,'Étape 1 - à remplir'!$E$31:$E$400,MASQ2!J277,'Étape 1 - à remplir'!$O$31:$O$400,S$3)),IF(S$2="Espèce",IF(S$3="Tous",SUMIFS('Étape 1 - à remplir'!$F$31:$F$400,'Étape 1 - à remplir'!$E$31:$E$400,MASQ2!J277,'Étape 1 - à remplir'!$G$31:$G$400,"animaux"),SUMIFS('Étape 1 - à remplir'!$F$31:$F$400,'Étape 1 - à remplir'!$E$31:$E$400,MASQ2!J277,'Étape 1 - à remplir'!$N$31:$N$400,S$3))))))=0,NA(),IF(S$2="Catégorie",IF(S$3="Toutes",SUMIFS('Étape 1 - à remplir'!$F$31:$F$400,'Étape 1 - à remplir'!$E$31:$E$400,MASQ2!J277,'Étape 1 - à remplir'!$G$31:$G$400,"animaux"),SUMIFS('Étape 1 - à remplir'!$F$31:$F$400,'Étape 1 - à remplir'!$E$31:$E$400,MASQ2!J277,'Étape 1 - à remplir'!$C$31:$C$400,S$3)),IF(S$2="Âge",IF(S$3="Tous",SUMIFS('Étape 1 - à remplir'!$F$31:$F$400,'Étape 1 - à remplir'!$E$31:$E$400,MASQ2!J277,'Étape 1 - à remplir'!$G$31:$G$400,"animaux"),SUMIFS('Étape 1 - à remplir'!$F$31:$F$400,'Étape 1 - à remplir'!$E$31:$E$400,MASQ2!J277,'Étape 1 - à remplir'!$P$31:$P$400,S$3)),IF(S$2="Atelier",IF(S$3="Tous",SUMIFS('Étape 1 - à remplir'!$F$31:$F$400,'Étape 1 - à remplir'!$E$31:$E$400,MASQ2!J277,'Étape 1 - à remplir'!$G$31:$G$400,"animaux"),SUMIFS('Étape 1 - à remplir'!$F$31:$F$400,'Étape 1 - à remplir'!$E$31:$E$400,MASQ2!J277,'Étape 1 - à remplir'!$O$31:$O$400,S$3)),IF(S$2="Espèce",IF(S$3="Tous",SUMIFS('Étape 1 - à remplir'!$F$31:$F$400,'Étape 1 - à remplir'!$E$31:$E$400,MASQ2!J277,'Étape 1 - à remplir'!$G$31:$G$400,"animaux"),SUMIFS('Étape 1 - à remplir'!$F$31:$F$400,'Étape 1 - à remplir'!$E$31:$E$400,MASQ2!J277,'Étape 1 - à remplir'!$N$31:$N$400,S$3)))))))</f>
        <v>#N/A</v>
      </c>
      <c r="L277" s="97">
        <f t="shared" si="161"/>
        <v>0</v>
      </c>
      <c r="M277" s="56" t="str">
        <f>Données_ATB!BN276</f>
        <v>Colistine</v>
      </c>
      <c r="N277" s="204" t="str">
        <f>Données_ATB!BO276</f>
        <v/>
      </c>
      <c r="O277" s="97" t="str">
        <f>Données_ATB!BP276</f>
        <v/>
      </c>
      <c r="P277" s="77" t="str">
        <f>Données_ATB!BR276</f>
        <v>Polypeptides</v>
      </c>
      <c r="Q277" s="78" t="str">
        <f>Données_ATB!BS276</f>
        <v/>
      </c>
      <c r="R277" s="79" t="str">
        <f>Données_ATB!BT276</f>
        <v/>
      </c>
      <c r="S277" s="78"/>
      <c r="T277" s="78"/>
      <c r="U277" s="77" t="str">
        <f ca="1"/>
        <v>HIDROCOL 4 000 000 UI/ML SOLUTION POUR ADMINISTRATION DANS L'EAU DE BOISSON OU LE LAIT</v>
      </c>
      <c r="V277" s="79" t="e">
        <f ca="1"/>
        <v>#N/A</v>
      </c>
      <c r="W277" s="102"/>
      <c r="X277" s="8"/>
      <c r="Y277" s="8"/>
      <c r="Z277" s="8"/>
      <c r="AA277" s="8"/>
      <c r="AB277" s="102"/>
      <c r="AC277" s="8"/>
      <c r="AD277" s="8"/>
      <c r="AE277" s="8"/>
      <c r="AF277" s="8"/>
      <c r="AG277" s="8"/>
      <c r="AH277" s="8"/>
      <c r="AI277" s="8"/>
      <c r="AJ277" s="8"/>
      <c r="AK277" s="8"/>
      <c r="AL277" s="8"/>
      <c r="AM277" s="8"/>
      <c r="AN277" s="8"/>
      <c r="AO277" s="8"/>
      <c r="AP277" s="8"/>
      <c r="AQ277" s="8"/>
      <c r="AR277" s="8"/>
      <c r="AS277" s="8"/>
      <c r="AT277" s="97"/>
      <c r="AV277" s="56"/>
      <c r="AW277" s="8"/>
      <c r="AX277" s="8"/>
      <c r="AY277" s="8"/>
      <c r="AZ277" s="8"/>
      <c r="BA277" s="8"/>
      <c r="BB277" s="8"/>
      <c r="BC277" s="8"/>
      <c r="BD277" s="102" t="str">
        <f t="shared" si="143"/>
        <v>x</v>
      </c>
      <c r="BE277" s="56" t="str">
        <f t="shared" si="144"/>
        <v>HIDROCOL 4 000 000 UI/ML SOLUTION POUR ADMINISTRATION DANS L'EAU DE BOISSON OU LE LAIT</v>
      </c>
      <c r="BF277" s="204" t="e">
        <f>IF(IF(BN$2="Catégorie",IF(BN$3="Toutes",SUMIFS('Étape 1 - à remplir'!$F$31:$F$400,'Étape 1 - à remplir'!$E$31:$E$400,MASQ2!BE277,'Étape 1 - à remplir'!$G$31:$G$400,"lots"),SUMIFS('Étape 1 - à remplir'!$F$31:$F$400,'Étape 1 - à remplir'!$E$31:$E$400,MASQ2!BE277,'Étape 1 - à remplir'!$C$31:$C$400,BN$3)),IF(BN$2="Âge",IF(BN$3="Tous",SUMIFS('Étape 1 - à remplir'!$F$31:$F$400,'Étape 1 - à remplir'!$E$31:$E$400,MASQ2!BE277,'Étape 1 - à remplir'!$G$31:$G$400,"lots"),SUMIFS('Étape 1 - à remplir'!$F$31:$F$400,'Étape 1 - à remplir'!$E$31:$E$400,MASQ2!BE277,'Étape 1 - à remplir'!$P$31:$P$400,BN$3,'Étape 1 - à remplir'!$G$31:$G$400,"lots")),IF(BN$2="Atelier",IF(BN$3="Tous",SUMIFS('Étape 1 - à remplir'!$F$31:$F$400,'Étape 1 - à remplir'!$E$31:$E$400,MASQ2!BE277,'Étape 1 - à remplir'!$G$31:$G$400,"lots"),SUMIFS('Étape 1 - à remplir'!$F$31:$F$400,'Étape 1 - à remplir'!$E$31:$E$400,MASQ2!BE277,'Étape 1 - à remplir'!$O$31:$O$400,BN$3,'Étape 1 - à remplir'!$G$31:$G$400,"lots")),IF(BN$2="Espèce",IF(BN$3="Tous",SUMIFS('Étape 1 - à remplir'!$F$31:$F$400,'Étape 1 - à remplir'!$E$31:$E$400,MASQ2!BE277,'Étape 1 - à remplir'!$G$31:$G$400,"lots"),SUMIFS('Étape 1 - à remplir'!$F$31:$F$400,'Étape 1 - à remplir'!$E$31:$E$400,MASQ2!BE277,'Étape 1 - à remplir'!$N$31:$N$400,BN$3,'Étape 1 - à remplir'!$G$31:$G$400,"lots"))))))=0,NA(),IF(BN$2="Catégorie",IF(BN$3="Toutes",SUMIFS('Étape 1 - à remplir'!$F$31:$F$400,'Étape 1 - à remplir'!$E$31:$E$400,MASQ2!BE277,'Étape 1 - à remplir'!$G$31:$G$400,"lots"),SUMIFS('Étape 1 - à remplir'!$F$31:$F$400,'Étape 1 - à remplir'!$E$31:$E$400,MASQ2!BE277,'Étape 1 - à remplir'!$C$31:$C$400,BN$3)),IF(BN$2="Âge",IF(BN$3="Tous",SUMIFS('Étape 1 - à remplir'!$F$31:$F$400,'Étape 1 - à remplir'!$E$31:$E$400,MASQ2!BE277,'Étape 1 - à remplir'!$G$31:$G$400,"lots"),SUMIFS('Étape 1 - à remplir'!$F$31:$F$400,'Étape 1 - à remplir'!$E$31:$E$400,MASQ2!BE277,'Étape 1 - à remplir'!$P$31:$P$400,BN$3,'Étape 1 - à remplir'!$G$31:$G$400,"lots")),IF(BN$2="Atelier",IF(BN$3="Tous",SUMIFS('Étape 1 - à remplir'!$F$31:$F$400,'Étape 1 - à remplir'!$E$31:$E$400,MASQ2!BE277,'Étape 1 - à remplir'!$G$31:$G$400,"lots"),SUMIFS('Étape 1 - à remplir'!$F$31:$F$400,'Étape 1 - à remplir'!$E$31:$E$400,MASQ2!BE277,'Étape 1 - à remplir'!$O$31:$O$400,BN$3,'Étape 1 - à remplir'!$G$31:$G$400,"lots")),IF(BN$2="Espèce",IF(BN$3="Tous",SUMIFS('Étape 1 - à remplir'!$F$31:$F$400,'Étape 1 - à remplir'!$E$31:$E$400,MASQ2!BE277,'Étape 1 - à remplir'!$G$31:$G$400,"lots"),SUMIFS('Étape 1 - à remplir'!$F$31:$F$400,'Étape 1 - à remplir'!$E$31:$E$400,MASQ2!BE277,'Étape 1 - à remplir'!$N$31:$N$400,BN$3,'Étape 1 - à remplir'!$G$31:$G$400,"lots")))))))</f>
        <v>#N/A</v>
      </c>
      <c r="BG277" s="204">
        <f t="shared" si="159"/>
        <v>0</v>
      </c>
      <c r="BH277" s="204" t="str">
        <f t="shared" si="145"/>
        <v>Colistine</v>
      </c>
      <c r="BI277" s="204" t="str">
        <f t="shared" si="146"/>
        <v/>
      </c>
      <c r="BJ277" s="204" t="str">
        <f t="shared" si="147"/>
        <v/>
      </c>
      <c r="BK277" s="204" t="str">
        <f t="shared" si="148"/>
        <v>Polypeptides</v>
      </c>
      <c r="BL277" s="204" t="str">
        <f t="shared" si="149"/>
        <v/>
      </c>
      <c r="BM277" s="97" t="str">
        <f t="shared" si="150"/>
        <v/>
      </c>
      <c r="BN277" s="78"/>
      <c r="BO277" s="78"/>
      <c r="BP277" s="77" t="str">
        <f ca="1"/>
        <v>HIDROCOL 4 000 000 UI/ML SOLUTION POUR ADMINISTRATION DANS L'EAU DE BOISSON OU LE LAIT</v>
      </c>
      <c r="BQ277" s="79" t="e">
        <f ca="1"/>
        <v>#N/A</v>
      </c>
      <c r="BR277" s="102"/>
      <c r="BS277" s="8"/>
      <c r="BT277" s="8"/>
      <c r="BU277" s="8"/>
      <c r="BV277" s="8"/>
      <c r="BW277" s="8"/>
      <c r="BX277" s="8"/>
      <c r="BY277" s="8"/>
      <c r="BZ277" s="8"/>
      <c r="CA277" s="8"/>
      <c r="CB277" s="8"/>
      <c r="CC277" s="8"/>
      <c r="CD277" s="8"/>
      <c r="CE277" s="8"/>
      <c r="CF277" s="8"/>
      <c r="CG277" s="8"/>
      <c r="CH277" s="8"/>
      <c r="CI277" s="8"/>
      <c r="CJ277" s="8"/>
      <c r="CK277" s="8"/>
      <c r="CL277" s="8"/>
      <c r="CM277" s="8"/>
      <c r="CN277" s="8"/>
      <c r="CO277" s="97"/>
      <c r="CQ277" s="56"/>
      <c r="CR277" s="8"/>
      <c r="CS277" s="8"/>
      <c r="CT277" s="8"/>
      <c r="CU277" s="8"/>
      <c r="CV277" s="8"/>
      <c r="CW277" s="8"/>
      <c r="CX277" s="8"/>
      <c r="CY277" s="102" t="str">
        <f t="shared" si="151"/>
        <v>x</v>
      </c>
      <c r="CZ277" s="56" t="str">
        <f t="shared" si="152"/>
        <v>HIDROCOL 4 000 000 UI/ML SOLUTION POUR ADMINISTRATION DANS L'EAU DE BOISSON OU LE LAIT</v>
      </c>
      <c r="DA277" s="204" t="e">
        <f>IF(IF(DI$2="Catégorie",IF(DI$3="Toutes",SUMIFS('Étape 1 - à remplir'!$F$31:$F$400,'Étape 1 - à remplir'!$E$31:$E$400,MASQ2!CZ277,'Étape 1 - à remplir'!$G$31:$G$400,"kg"),SUMIFS('Étape 1 - à remplir'!$F$31:$F$400,'Étape 1 - à remplir'!$E$31:$E$400,MASQ2!CZ277,'Étape 1 - à remplir'!$C$31:$C$400,DI$3)),IF(DI$2="Âge",IF(DI$3="Tous",SUMIFS('Étape 1 - à remplir'!$F$31:$F$400,'Étape 1 - à remplir'!$E$31:$E$400,MASQ2!CZ277,'Étape 1 - à remplir'!$G$31:$G$400,"kg"),SUMIFS('Étape 1 - à remplir'!$F$31:$F$400,'Étape 1 - à remplir'!$E$31:$E$400,MASQ2!CZ277,'Étape 1 - à remplir'!$P$31:$P$400,DI$3,'Étape 1 - à remplir'!$G$31:$G$400,"kg")),IF(DI$2="Atelier",IF(DI$3="Tous",SUMIFS('Étape 1 - à remplir'!$F$31:$F$400,'Étape 1 - à remplir'!$E$31:$E$400,MASQ2!CZ277,'Étape 1 - à remplir'!$G$31:$G$400,"kg"),SUMIFS('Étape 1 - à remplir'!$F$31:$F$400,'Étape 1 - à remplir'!$E$31:$E$400,MASQ2!CZ277,'Étape 1 - à remplir'!$O$31:$O$400,DI$3,'Étape 1 - à remplir'!$G$31:$G$400,"kg")),IF(DI$2="Espèce",IF(DI$3="Tous",SUMIFS('Étape 1 - à remplir'!$F$31:$F$400,'Étape 1 - à remplir'!$E$31:$E$400,MASQ2!CZ277,'Étape 1 - à remplir'!$G$31:$G$400,"kg"),SUMIFS('Étape 1 - à remplir'!$F$31:$F$400,'Étape 1 - à remplir'!$E$31:$E$400,MASQ2!CZ277,'Étape 1 - à remplir'!$N$31:$N$400,DI$3,'Étape 1 - à remplir'!$G$31:$G$400,"kg"))))))=0,NA(),IF(DI$2="Catégorie",IF(DI$3="Toutes",SUMIFS('Étape 1 - à remplir'!$F$31:$F$400,'Étape 1 - à remplir'!$E$31:$E$400,MASQ2!CZ277,'Étape 1 - à remplir'!$G$31:$G$400,"kg"),SUMIFS('Étape 1 - à remplir'!$F$31:$F$400,'Étape 1 - à remplir'!$E$31:$E$400,MASQ2!CZ277,'Étape 1 - à remplir'!$C$31:$C$400,DI$3)),IF(DI$2="Âge",IF(DI$3="Tous",SUMIFS('Étape 1 - à remplir'!$F$31:$F$400,'Étape 1 - à remplir'!$E$31:$E$400,MASQ2!CZ277,'Étape 1 - à remplir'!$G$31:$G$400,"kg"),SUMIFS('Étape 1 - à remplir'!$F$31:$F$400,'Étape 1 - à remplir'!$E$31:$E$400,MASQ2!CZ277,'Étape 1 - à remplir'!$P$31:$P$400,DI$3,'Étape 1 - à remplir'!$G$31:$G$400,"kg")),IF(DI$2="Atelier",IF(DI$3="Tous",SUMIFS('Étape 1 - à remplir'!$F$31:$F$400,'Étape 1 - à remplir'!$E$31:$E$400,MASQ2!CZ277,'Étape 1 - à remplir'!$G$31:$G$400,"kg"),SUMIFS('Étape 1 - à remplir'!$F$31:$F$400,'Étape 1 - à remplir'!$E$31:$E$400,MASQ2!CZ277,'Étape 1 - à remplir'!$O$31:$O$400,DI$3,'Étape 1 - à remplir'!$G$31:$G$400,"kg")),IF(DI$2="Espèce",IF(DI$3="Tous",SUMIFS('Étape 1 - à remplir'!$F$31:$F$400,'Étape 1 - à remplir'!$E$31:$E$400,MASQ2!CZ277,'Étape 1 - à remplir'!$G$31:$G$400,"kg"),SUMIFS('Étape 1 - à remplir'!$F$31:$F$400,'Étape 1 - à remplir'!$E$31:$E$400,MASQ2!CZ277,'Étape 1 - à remplir'!$N$31:$N$400,DI$3,'Étape 1 - à remplir'!$G$31:$G$400,"kg")))))))</f>
        <v>#N/A</v>
      </c>
      <c r="DB277" s="104">
        <f t="shared" si="160"/>
        <v>0</v>
      </c>
      <c r="DC277" s="204" t="str">
        <f t="shared" si="153"/>
        <v>Colistine</v>
      </c>
      <c r="DD277" s="204" t="str">
        <f t="shared" si="154"/>
        <v/>
      </c>
      <c r="DE277" s="204" t="str">
        <f t="shared" si="155"/>
        <v/>
      </c>
      <c r="DF277" s="204" t="str">
        <f t="shared" si="156"/>
        <v>Polypeptides</v>
      </c>
      <c r="DG277" s="204" t="str">
        <f t="shared" si="157"/>
        <v/>
      </c>
      <c r="DH277" s="97" t="str">
        <f t="shared" si="158"/>
        <v/>
      </c>
      <c r="DI277" s="78"/>
      <c r="DJ277" s="78"/>
      <c r="DK277" s="77" t="str">
        <f ca="1"/>
        <v>HIDROCOL 4 000 000 UI/ML SOLUTION POUR ADMINISTRATION DANS L'EAU DE BOISSON OU LE LAIT</v>
      </c>
      <c r="DL277" s="79" t="e">
        <f ca="1"/>
        <v>#N/A</v>
      </c>
      <c r="DM277" s="102"/>
      <c r="DN277" s="8"/>
      <c r="DO277" s="8"/>
      <c r="DP277" s="8"/>
      <c r="DQ277" s="8"/>
      <c r="DR277" s="8"/>
      <c r="DS277" s="8"/>
      <c r="DT277" s="8"/>
      <c r="DU277" s="8"/>
      <c r="DV277" s="8"/>
      <c r="DW277" s="8"/>
      <c r="DX277" s="8"/>
      <c r="DY277" s="8"/>
      <c r="DZ277" s="8"/>
      <c r="EA277" s="8"/>
      <c r="EB277" s="8"/>
      <c r="EC277" s="8"/>
      <c r="ED277" s="8"/>
      <c r="EE277" s="8"/>
      <c r="EF277" s="8"/>
      <c r="EG277" s="8"/>
      <c r="EH277" s="8"/>
      <c r="EI277" s="8"/>
      <c r="EJ277" s="97"/>
    </row>
    <row r="278" spans="1:140" x14ac:dyDescent="0.25">
      <c r="A278" s="56"/>
      <c r="B278" s="8"/>
      <c r="C278" s="8"/>
      <c r="D278" s="8"/>
      <c r="E278" s="8"/>
      <c r="F278" s="8"/>
      <c r="G278" s="8"/>
      <c r="H278" s="8"/>
      <c r="I278" s="102" t="str">
        <f>INDEX(Données_ATB!BE:BV,MATCH(MASQ2!J278,Données_ATB!BE:BE,0),18)</f>
        <v/>
      </c>
      <c r="J278" s="77" t="str">
        <f>Données_ATB!BE277</f>
        <v>HISTABIOSONE</v>
      </c>
      <c r="K278" s="204" t="e">
        <f>IF(IF(S$2="Catégorie",IF(S$3="Toutes",SUMIFS('Étape 1 - à remplir'!$F$31:$F$400,'Étape 1 - à remplir'!$E$31:$E$400,MASQ2!J278,'Étape 1 - à remplir'!$G$31:$G$400,"animaux"),SUMIFS('Étape 1 - à remplir'!$F$31:$F$400,'Étape 1 - à remplir'!$E$31:$E$400,MASQ2!J278,'Étape 1 - à remplir'!$C$31:$C$400,S$3)),IF(S$2="Âge",IF(S$3="Tous",SUMIFS('Étape 1 - à remplir'!$F$31:$F$400,'Étape 1 - à remplir'!$E$31:$E$400,MASQ2!J278,'Étape 1 - à remplir'!$G$31:$G$400,"animaux"),SUMIFS('Étape 1 - à remplir'!$F$31:$F$400,'Étape 1 - à remplir'!$E$31:$E$400,MASQ2!J278,'Étape 1 - à remplir'!$P$31:$P$400,S$3)),IF(S$2="Atelier",IF(S$3="Tous",SUMIFS('Étape 1 - à remplir'!$F$31:$F$400,'Étape 1 - à remplir'!$E$31:$E$400,MASQ2!J278,'Étape 1 - à remplir'!$G$31:$G$400,"animaux"),SUMIFS('Étape 1 - à remplir'!$F$31:$F$400,'Étape 1 - à remplir'!$E$31:$E$400,MASQ2!J278,'Étape 1 - à remplir'!$O$31:$O$400,S$3)),IF(S$2="Espèce",IF(S$3="Tous",SUMIFS('Étape 1 - à remplir'!$F$31:$F$400,'Étape 1 - à remplir'!$E$31:$E$400,MASQ2!J278,'Étape 1 - à remplir'!$G$31:$G$400,"animaux"),SUMIFS('Étape 1 - à remplir'!$F$31:$F$400,'Étape 1 - à remplir'!$E$31:$E$400,MASQ2!J278,'Étape 1 - à remplir'!$N$31:$N$400,S$3))))))=0,NA(),IF(S$2="Catégorie",IF(S$3="Toutes",SUMIFS('Étape 1 - à remplir'!$F$31:$F$400,'Étape 1 - à remplir'!$E$31:$E$400,MASQ2!J278,'Étape 1 - à remplir'!$G$31:$G$400,"animaux"),SUMIFS('Étape 1 - à remplir'!$F$31:$F$400,'Étape 1 - à remplir'!$E$31:$E$400,MASQ2!J278,'Étape 1 - à remplir'!$C$31:$C$400,S$3)),IF(S$2="Âge",IF(S$3="Tous",SUMIFS('Étape 1 - à remplir'!$F$31:$F$400,'Étape 1 - à remplir'!$E$31:$E$400,MASQ2!J278,'Étape 1 - à remplir'!$G$31:$G$400,"animaux"),SUMIFS('Étape 1 - à remplir'!$F$31:$F$400,'Étape 1 - à remplir'!$E$31:$E$400,MASQ2!J278,'Étape 1 - à remplir'!$P$31:$P$400,S$3)),IF(S$2="Atelier",IF(S$3="Tous",SUMIFS('Étape 1 - à remplir'!$F$31:$F$400,'Étape 1 - à remplir'!$E$31:$E$400,MASQ2!J278,'Étape 1 - à remplir'!$G$31:$G$400,"animaux"),SUMIFS('Étape 1 - à remplir'!$F$31:$F$400,'Étape 1 - à remplir'!$E$31:$E$400,MASQ2!J278,'Étape 1 - à remplir'!$O$31:$O$400,S$3)),IF(S$2="Espèce",IF(S$3="Tous",SUMIFS('Étape 1 - à remplir'!$F$31:$F$400,'Étape 1 - à remplir'!$E$31:$E$400,MASQ2!J278,'Étape 1 - à remplir'!$G$31:$G$400,"animaux"),SUMIFS('Étape 1 - à remplir'!$F$31:$F$400,'Étape 1 - à remplir'!$E$31:$E$400,MASQ2!J278,'Étape 1 - à remplir'!$N$31:$N$400,S$3)))))))</f>
        <v>#N/A</v>
      </c>
      <c r="L278" s="97">
        <f t="shared" si="161"/>
        <v>0</v>
      </c>
      <c r="M278" s="56" t="str">
        <f>Données_ATB!BN277</f>
        <v>Dihydrostreptomycine</v>
      </c>
      <c r="N278" s="204" t="str">
        <f>Données_ATB!BO277</f>
        <v>Benzylpénicilline</v>
      </c>
      <c r="O278" s="97" t="str">
        <f>Données_ATB!BP277</f>
        <v/>
      </c>
      <c r="P278" s="77" t="str">
        <f>Données_ATB!BR277</f>
        <v>Aminoglycosides</v>
      </c>
      <c r="Q278" s="78" t="str">
        <f>Données_ATB!BS277</f>
        <v>Penicillines</v>
      </c>
      <c r="R278" s="79" t="str">
        <f>Données_ATB!BT277</f>
        <v/>
      </c>
      <c r="S278" s="78"/>
      <c r="T278" s="78"/>
      <c r="U278" s="77" t="str">
        <f ca="1"/>
        <v>HISTABIOSONE</v>
      </c>
      <c r="V278" s="79" t="e">
        <f ca="1"/>
        <v>#N/A</v>
      </c>
      <c r="W278" s="102"/>
      <c r="X278" s="8"/>
      <c r="Y278" s="8"/>
      <c r="Z278" s="8"/>
      <c r="AA278" s="8"/>
      <c r="AB278" s="102"/>
      <c r="AC278" s="8"/>
      <c r="AD278" s="8"/>
      <c r="AE278" s="8"/>
      <c r="AF278" s="8"/>
      <c r="AG278" s="8"/>
      <c r="AH278" s="8"/>
      <c r="AI278" s="8"/>
      <c r="AJ278" s="8"/>
      <c r="AK278" s="8"/>
      <c r="AL278" s="8"/>
      <c r="AM278" s="8"/>
      <c r="AN278" s="8"/>
      <c r="AO278" s="8"/>
      <c r="AP278" s="8"/>
      <c r="AQ278" s="8"/>
      <c r="AR278" s="8"/>
      <c r="AS278" s="8"/>
      <c r="AT278" s="97"/>
      <c r="AV278" s="56"/>
      <c r="AW278" s="8"/>
      <c r="AX278" s="8"/>
      <c r="AY278" s="8"/>
      <c r="AZ278" s="8"/>
      <c r="BA278" s="8"/>
      <c r="BB278" s="8"/>
      <c r="BC278" s="8"/>
      <c r="BD278" s="102" t="str">
        <f t="shared" si="143"/>
        <v/>
      </c>
      <c r="BE278" s="56" t="str">
        <f t="shared" si="144"/>
        <v>HISTABIOSONE</v>
      </c>
      <c r="BF278" s="204" t="e">
        <f>IF(IF(BN$2="Catégorie",IF(BN$3="Toutes",SUMIFS('Étape 1 - à remplir'!$F$31:$F$400,'Étape 1 - à remplir'!$E$31:$E$400,MASQ2!BE278,'Étape 1 - à remplir'!$G$31:$G$400,"lots"),SUMIFS('Étape 1 - à remplir'!$F$31:$F$400,'Étape 1 - à remplir'!$E$31:$E$400,MASQ2!BE278,'Étape 1 - à remplir'!$C$31:$C$400,BN$3)),IF(BN$2="Âge",IF(BN$3="Tous",SUMIFS('Étape 1 - à remplir'!$F$31:$F$400,'Étape 1 - à remplir'!$E$31:$E$400,MASQ2!BE278,'Étape 1 - à remplir'!$G$31:$G$400,"lots"),SUMIFS('Étape 1 - à remplir'!$F$31:$F$400,'Étape 1 - à remplir'!$E$31:$E$400,MASQ2!BE278,'Étape 1 - à remplir'!$P$31:$P$400,BN$3,'Étape 1 - à remplir'!$G$31:$G$400,"lots")),IF(BN$2="Atelier",IF(BN$3="Tous",SUMIFS('Étape 1 - à remplir'!$F$31:$F$400,'Étape 1 - à remplir'!$E$31:$E$400,MASQ2!BE278,'Étape 1 - à remplir'!$G$31:$G$400,"lots"),SUMIFS('Étape 1 - à remplir'!$F$31:$F$400,'Étape 1 - à remplir'!$E$31:$E$400,MASQ2!BE278,'Étape 1 - à remplir'!$O$31:$O$400,BN$3,'Étape 1 - à remplir'!$G$31:$G$400,"lots")),IF(BN$2="Espèce",IF(BN$3="Tous",SUMIFS('Étape 1 - à remplir'!$F$31:$F$400,'Étape 1 - à remplir'!$E$31:$E$400,MASQ2!BE278,'Étape 1 - à remplir'!$G$31:$G$400,"lots"),SUMIFS('Étape 1 - à remplir'!$F$31:$F$400,'Étape 1 - à remplir'!$E$31:$E$400,MASQ2!BE278,'Étape 1 - à remplir'!$N$31:$N$400,BN$3,'Étape 1 - à remplir'!$G$31:$G$400,"lots"))))))=0,NA(),IF(BN$2="Catégorie",IF(BN$3="Toutes",SUMIFS('Étape 1 - à remplir'!$F$31:$F$400,'Étape 1 - à remplir'!$E$31:$E$400,MASQ2!BE278,'Étape 1 - à remplir'!$G$31:$G$400,"lots"),SUMIFS('Étape 1 - à remplir'!$F$31:$F$400,'Étape 1 - à remplir'!$E$31:$E$400,MASQ2!BE278,'Étape 1 - à remplir'!$C$31:$C$400,BN$3)),IF(BN$2="Âge",IF(BN$3="Tous",SUMIFS('Étape 1 - à remplir'!$F$31:$F$400,'Étape 1 - à remplir'!$E$31:$E$400,MASQ2!BE278,'Étape 1 - à remplir'!$G$31:$G$400,"lots"),SUMIFS('Étape 1 - à remplir'!$F$31:$F$400,'Étape 1 - à remplir'!$E$31:$E$400,MASQ2!BE278,'Étape 1 - à remplir'!$P$31:$P$400,BN$3,'Étape 1 - à remplir'!$G$31:$G$400,"lots")),IF(BN$2="Atelier",IF(BN$3="Tous",SUMIFS('Étape 1 - à remplir'!$F$31:$F$400,'Étape 1 - à remplir'!$E$31:$E$400,MASQ2!BE278,'Étape 1 - à remplir'!$G$31:$G$400,"lots"),SUMIFS('Étape 1 - à remplir'!$F$31:$F$400,'Étape 1 - à remplir'!$E$31:$E$400,MASQ2!BE278,'Étape 1 - à remplir'!$O$31:$O$400,BN$3,'Étape 1 - à remplir'!$G$31:$G$400,"lots")),IF(BN$2="Espèce",IF(BN$3="Tous",SUMIFS('Étape 1 - à remplir'!$F$31:$F$400,'Étape 1 - à remplir'!$E$31:$E$400,MASQ2!BE278,'Étape 1 - à remplir'!$G$31:$G$400,"lots"),SUMIFS('Étape 1 - à remplir'!$F$31:$F$400,'Étape 1 - à remplir'!$E$31:$E$400,MASQ2!BE278,'Étape 1 - à remplir'!$N$31:$N$400,BN$3,'Étape 1 - à remplir'!$G$31:$G$400,"lots")))))))</f>
        <v>#N/A</v>
      </c>
      <c r="BG278" s="204">
        <f t="shared" si="159"/>
        <v>0</v>
      </c>
      <c r="BH278" s="204" t="str">
        <f t="shared" si="145"/>
        <v>Dihydrostreptomycine</v>
      </c>
      <c r="BI278" s="204" t="str">
        <f t="shared" si="146"/>
        <v>Benzylpénicilline</v>
      </c>
      <c r="BJ278" s="204" t="str">
        <f t="shared" si="147"/>
        <v/>
      </c>
      <c r="BK278" s="204" t="str">
        <f t="shared" si="148"/>
        <v>Aminoglycosides</v>
      </c>
      <c r="BL278" s="204" t="str">
        <f t="shared" si="149"/>
        <v>Penicillines</v>
      </c>
      <c r="BM278" s="97" t="str">
        <f t="shared" si="150"/>
        <v/>
      </c>
      <c r="BN278" s="78"/>
      <c r="BO278" s="78"/>
      <c r="BP278" s="77" t="str">
        <f ca="1"/>
        <v>HISTABIOSONE</v>
      </c>
      <c r="BQ278" s="79" t="e">
        <f ca="1"/>
        <v>#N/A</v>
      </c>
      <c r="BR278" s="102"/>
      <c r="BS278" s="8"/>
      <c r="BT278" s="8"/>
      <c r="BU278" s="8"/>
      <c r="BV278" s="8"/>
      <c r="BW278" s="8"/>
      <c r="BX278" s="8"/>
      <c r="BY278" s="8"/>
      <c r="BZ278" s="8"/>
      <c r="CA278" s="8"/>
      <c r="CB278" s="8"/>
      <c r="CC278" s="8"/>
      <c r="CD278" s="8"/>
      <c r="CE278" s="8"/>
      <c r="CF278" s="8"/>
      <c r="CG278" s="8"/>
      <c r="CH278" s="8"/>
      <c r="CI278" s="8"/>
      <c r="CJ278" s="8"/>
      <c r="CK278" s="8"/>
      <c r="CL278" s="8"/>
      <c r="CM278" s="8"/>
      <c r="CN278" s="8"/>
      <c r="CO278" s="97"/>
      <c r="CQ278" s="56"/>
      <c r="CR278" s="8"/>
      <c r="CS278" s="8"/>
      <c r="CT278" s="8"/>
      <c r="CU278" s="8"/>
      <c r="CV278" s="8"/>
      <c r="CW278" s="8"/>
      <c r="CX278" s="8"/>
      <c r="CY278" s="102" t="str">
        <f t="shared" si="151"/>
        <v/>
      </c>
      <c r="CZ278" s="56" t="str">
        <f t="shared" si="152"/>
        <v>HISTABIOSONE</v>
      </c>
      <c r="DA278" s="204" t="e">
        <f>IF(IF(DI$2="Catégorie",IF(DI$3="Toutes",SUMIFS('Étape 1 - à remplir'!$F$31:$F$400,'Étape 1 - à remplir'!$E$31:$E$400,MASQ2!CZ278,'Étape 1 - à remplir'!$G$31:$G$400,"kg"),SUMIFS('Étape 1 - à remplir'!$F$31:$F$400,'Étape 1 - à remplir'!$E$31:$E$400,MASQ2!CZ278,'Étape 1 - à remplir'!$C$31:$C$400,DI$3)),IF(DI$2="Âge",IF(DI$3="Tous",SUMIFS('Étape 1 - à remplir'!$F$31:$F$400,'Étape 1 - à remplir'!$E$31:$E$400,MASQ2!CZ278,'Étape 1 - à remplir'!$G$31:$G$400,"kg"),SUMIFS('Étape 1 - à remplir'!$F$31:$F$400,'Étape 1 - à remplir'!$E$31:$E$400,MASQ2!CZ278,'Étape 1 - à remplir'!$P$31:$P$400,DI$3,'Étape 1 - à remplir'!$G$31:$G$400,"kg")),IF(DI$2="Atelier",IF(DI$3="Tous",SUMIFS('Étape 1 - à remplir'!$F$31:$F$400,'Étape 1 - à remplir'!$E$31:$E$400,MASQ2!CZ278,'Étape 1 - à remplir'!$G$31:$G$400,"kg"),SUMIFS('Étape 1 - à remplir'!$F$31:$F$400,'Étape 1 - à remplir'!$E$31:$E$400,MASQ2!CZ278,'Étape 1 - à remplir'!$O$31:$O$400,DI$3,'Étape 1 - à remplir'!$G$31:$G$400,"kg")),IF(DI$2="Espèce",IF(DI$3="Tous",SUMIFS('Étape 1 - à remplir'!$F$31:$F$400,'Étape 1 - à remplir'!$E$31:$E$400,MASQ2!CZ278,'Étape 1 - à remplir'!$G$31:$G$400,"kg"),SUMIFS('Étape 1 - à remplir'!$F$31:$F$400,'Étape 1 - à remplir'!$E$31:$E$400,MASQ2!CZ278,'Étape 1 - à remplir'!$N$31:$N$400,DI$3,'Étape 1 - à remplir'!$G$31:$G$400,"kg"))))))=0,NA(),IF(DI$2="Catégorie",IF(DI$3="Toutes",SUMIFS('Étape 1 - à remplir'!$F$31:$F$400,'Étape 1 - à remplir'!$E$31:$E$400,MASQ2!CZ278,'Étape 1 - à remplir'!$G$31:$G$400,"kg"),SUMIFS('Étape 1 - à remplir'!$F$31:$F$400,'Étape 1 - à remplir'!$E$31:$E$400,MASQ2!CZ278,'Étape 1 - à remplir'!$C$31:$C$400,DI$3)),IF(DI$2="Âge",IF(DI$3="Tous",SUMIFS('Étape 1 - à remplir'!$F$31:$F$400,'Étape 1 - à remplir'!$E$31:$E$400,MASQ2!CZ278,'Étape 1 - à remplir'!$G$31:$G$400,"kg"),SUMIFS('Étape 1 - à remplir'!$F$31:$F$400,'Étape 1 - à remplir'!$E$31:$E$400,MASQ2!CZ278,'Étape 1 - à remplir'!$P$31:$P$400,DI$3,'Étape 1 - à remplir'!$G$31:$G$400,"kg")),IF(DI$2="Atelier",IF(DI$3="Tous",SUMIFS('Étape 1 - à remplir'!$F$31:$F$400,'Étape 1 - à remplir'!$E$31:$E$400,MASQ2!CZ278,'Étape 1 - à remplir'!$G$31:$G$400,"kg"),SUMIFS('Étape 1 - à remplir'!$F$31:$F$400,'Étape 1 - à remplir'!$E$31:$E$400,MASQ2!CZ278,'Étape 1 - à remplir'!$O$31:$O$400,DI$3,'Étape 1 - à remplir'!$G$31:$G$400,"kg")),IF(DI$2="Espèce",IF(DI$3="Tous",SUMIFS('Étape 1 - à remplir'!$F$31:$F$400,'Étape 1 - à remplir'!$E$31:$E$400,MASQ2!CZ278,'Étape 1 - à remplir'!$G$31:$G$400,"kg"),SUMIFS('Étape 1 - à remplir'!$F$31:$F$400,'Étape 1 - à remplir'!$E$31:$E$400,MASQ2!CZ278,'Étape 1 - à remplir'!$N$31:$N$400,DI$3,'Étape 1 - à remplir'!$G$31:$G$400,"kg")))))))</f>
        <v>#N/A</v>
      </c>
      <c r="DB278" s="104">
        <f t="shared" si="160"/>
        <v>0</v>
      </c>
      <c r="DC278" s="204" t="str">
        <f t="shared" si="153"/>
        <v>Dihydrostreptomycine</v>
      </c>
      <c r="DD278" s="204" t="str">
        <f t="shared" si="154"/>
        <v>Benzylpénicilline</v>
      </c>
      <c r="DE278" s="204" t="str">
        <f t="shared" si="155"/>
        <v/>
      </c>
      <c r="DF278" s="204" t="str">
        <f t="shared" si="156"/>
        <v>Aminoglycosides</v>
      </c>
      <c r="DG278" s="204" t="str">
        <f t="shared" si="157"/>
        <v>Penicillines</v>
      </c>
      <c r="DH278" s="97" t="str">
        <f t="shared" si="158"/>
        <v/>
      </c>
      <c r="DI278" s="78"/>
      <c r="DJ278" s="78"/>
      <c r="DK278" s="77" t="str">
        <f ca="1"/>
        <v>HISTABIOSONE</v>
      </c>
      <c r="DL278" s="79" t="e">
        <f ca="1"/>
        <v>#N/A</v>
      </c>
      <c r="DM278" s="102"/>
      <c r="DN278" s="8"/>
      <c r="DO278" s="8"/>
      <c r="DP278" s="8"/>
      <c r="DQ278" s="8"/>
      <c r="DR278" s="8"/>
      <c r="DS278" s="8"/>
      <c r="DT278" s="8"/>
      <c r="DU278" s="8"/>
      <c r="DV278" s="8"/>
      <c r="DW278" s="8"/>
      <c r="DX278" s="8"/>
      <c r="DY278" s="8"/>
      <c r="DZ278" s="8"/>
      <c r="EA278" s="8"/>
      <c r="EB278" s="8"/>
      <c r="EC278" s="8"/>
      <c r="ED278" s="8"/>
      <c r="EE278" s="8"/>
      <c r="EF278" s="8"/>
      <c r="EG278" s="8"/>
      <c r="EH278" s="8"/>
      <c r="EI278" s="8"/>
      <c r="EJ278" s="97"/>
    </row>
    <row r="279" spans="1:140" x14ac:dyDescent="0.25">
      <c r="A279" s="56"/>
      <c r="B279" s="8"/>
      <c r="C279" s="8"/>
      <c r="D279" s="8"/>
      <c r="E279" s="8"/>
      <c r="F279" s="8"/>
      <c r="G279" s="8"/>
      <c r="H279" s="8"/>
      <c r="I279" s="102" t="str">
        <f>INDEX(Données_ATB!BE:BV,MATCH(MASQ2!J279,Données_ATB!BE:BE,0),18)</f>
        <v/>
      </c>
      <c r="J279" s="77" t="str">
        <f>Données_ATB!BE278</f>
        <v>HISTACLINE</v>
      </c>
      <c r="K279" s="204" t="e">
        <f>IF(IF(S$2="Catégorie",IF(S$3="Toutes",SUMIFS('Étape 1 - à remplir'!$F$31:$F$400,'Étape 1 - à remplir'!$E$31:$E$400,MASQ2!J279,'Étape 1 - à remplir'!$G$31:$G$400,"animaux"),SUMIFS('Étape 1 - à remplir'!$F$31:$F$400,'Étape 1 - à remplir'!$E$31:$E$400,MASQ2!J279,'Étape 1 - à remplir'!$C$31:$C$400,S$3)),IF(S$2="Âge",IF(S$3="Tous",SUMIFS('Étape 1 - à remplir'!$F$31:$F$400,'Étape 1 - à remplir'!$E$31:$E$400,MASQ2!J279,'Étape 1 - à remplir'!$G$31:$G$400,"animaux"),SUMIFS('Étape 1 - à remplir'!$F$31:$F$400,'Étape 1 - à remplir'!$E$31:$E$400,MASQ2!J279,'Étape 1 - à remplir'!$P$31:$P$400,S$3)),IF(S$2="Atelier",IF(S$3="Tous",SUMIFS('Étape 1 - à remplir'!$F$31:$F$400,'Étape 1 - à remplir'!$E$31:$E$400,MASQ2!J279,'Étape 1 - à remplir'!$G$31:$G$400,"animaux"),SUMIFS('Étape 1 - à remplir'!$F$31:$F$400,'Étape 1 - à remplir'!$E$31:$E$400,MASQ2!J279,'Étape 1 - à remplir'!$O$31:$O$400,S$3)),IF(S$2="Espèce",IF(S$3="Tous",SUMIFS('Étape 1 - à remplir'!$F$31:$F$400,'Étape 1 - à remplir'!$E$31:$E$400,MASQ2!J279,'Étape 1 - à remplir'!$G$31:$G$400,"animaux"),SUMIFS('Étape 1 - à remplir'!$F$31:$F$400,'Étape 1 - à remplir'!$E$31:$E$400,MASQ2!J279,'Étape 1 - à remplir'!$N$31:$N$400,S$3))))))=0,NA(),IF(S$2="Catégorie",IF(S$3="Toutes",SUMIFS('Étape 1 - à remplir'!$F$31:$F$400,'Étape 1 - à remplir'!$E$31:$E$400,MASQ2!J279,'Étape 1 - à remplir'!$G$31:$G$400,"animaux"),SUMIFS('Étape 1 - à remplir'!$F$31:$F$400,'Étape 1 - à remplir'!$E$31:$E$400,MASQ2!J279,'Étape 1 - à remplir'!$C$31:$C$400,S$3)),IF(S$2="Âge",IF(S$3="Tous",SUMIFS('Étape 1 - à remplir'!$F$31:$F$400,'Étape 1 - à remplir'!$E$31:$E$400,MASQ2!J279,'Étape 1 - à remplir'!$G$31:$G$400,"animaux"),SUMIFS('Étape 1 - à remplir'!$F$31:$F$400,'Étape 1 - à remplir'!$E$31:$E$400,MASQ2!J279,'Étape 1 - à remplir'!$P$31:$P$400,S$3)),IF(S$2="Atelier",IF(S$3="Tous",SUMIFS('Étape 1 - à remplir'!$F$31:$F$400,'Étape 1 - à remplir'!$E$31:$E$400,MASQ2!J279,'Étape 1 - à remplir'!$G$31:$G$400,"animaux"),SUMIFS('Étape 1 - à remplir'!$F$31:$F$400,'Étape 1 - à remplir'!$E$31:$E$400,MASQ2!J279,'Étape 1 - à remplir'!$O$31:$O$400,S$3)),IF(S$2="Espèce",IF(S$3="Tous",SUMIFS('Étape 1 - à remplir'!$F$31:$F$400,'Étape 1 - à remplir'!$E$31:$E$400,MASQ2!J279,'Étape 1 - à remplir'!$G$31:$G$400,"animaux"),SUMIFS('Étape 1 - à remplir'!$F$31:$F$400,'Étape 1 - à remplir'!$E$31:$E$400,MASQ2!J279,'Étape 1 - à remplir'!$N$31:$N$400,S$3)))))))</f>
        <v>#N/A</v>
      </c>
      <c r="L279" s="97">
        <f t="shared" si="161"/>
        <v>0</v>
      </c>
      <c r="M279" s="56" t="str">
        <f>Données_ATB!BN278</f>
        <v>Dihydrostreptomycine</v>
      </c>
      <c r="N279" s="204" t="str">
        <f>Données_ATB!BO278</f>
        <v>Benzylpénicilline</v>
      </c>
      <c r="O279" s="97" t="str">
        <f>Données_ATB!BP278</f>
        <v/>
      </c>
      <c r="P279" s="77" t="str">
        <f>Données_ATB!BR278</f>
        <v>Aminoglycosides</v>
      </c>
      <c r="Q279" s="78" t="str">
        <f>Données_ATB!BS278</f>
        <v>Penicillines</v>
      </c>
      <c r="R279" s="79" t="str">
        <f>Données_ATB!BT278</f>
        <v/>
      </c>
      <c r="S279" s="78"/>
      <c r="T279" s="78"/>
      <c r="U279" s="77" t="str">
        <f ca="1"/>
        <v>HISTACLINE</v>
      </c>
      <c r="V279" s="79" t="e">
        <f ca="1"/>
        <v>#N/A</v>
      </c>
      <c r="W279" s="102"/>
      <c r="X279" s="8"/>
      <c r="Y279" s="8"/>
      <c r="Z279" s="8"/>
      <c r="AA279" s="8"/>
      <c r="AB279" s="102"/>
      <c r="AC279" s="8"/>
      <c r="AD279" s="8"/>
      <c r="AE279" s="8"/>
      <c r="AF279" s="8"/>
      <c r="AG279" s="8"/>
      <c r="AH279" s="8"/>
      <c r="AI279" s="8"/>
      <c r="AJ279" s="8"/>
      <c r="AK279" s="8"/>
      <c r="AL279" s="8"/>
      <c r="AM279" s="8"/>
      <c r="AN279" s="8"/>
      <c r="AO279" s="8"/>
      <c r="AP279" s="8"/>
      <c r="AQ279" s="8"/>
      <c r="AR279" s="8"/>
      <c r="AS279" s="8"/>
      <c r="AT279" s="97"/>
      <c r="AV279" s="56"/>
      <c r="AW279" s="8"/>
      <c r="AX279" s="8"/>
      <c r="AY279" s="8"/>
      <c r="AZ279" s="8"/>
      <c r="BA279" s="8"/>
      <c r="BB279" s="8"/>
      <c r="BC279" s="8"/>
      <c r="BD279" s="102" t="str">
        <f t="shared" si="143"/>
        <v/>
      </c>
      <c r="BE279" s="56" t="str">
        <f t="shared" si="144"/>
        <v>HISTACLINE</v>
      </c>
      <c r="BF279" s="204" t="e">
        <f>IF(IF(BN$2="Catégorie",IF(BN$3="Toutes",SUMIFS('Étape 1 - à remplir'!$F$31:$F$400,'Étape 1 - à remplir'!$E$31:$E$400,MASQ2!BE279,'Étape 1 - à remplir'!$G$31:$G$400,"lots"),SUMIFS('Étape 1 - à remplir'!$F$31:$F$400,'Étape 1 - à remplir'!$E$31:$E$400,MASQ2!BE279,'Étape 1 - à remplir'!$C$31:$C$400,BN$3)),IF(BN$2="Âge",IF(BN$3="Tous",SUMIFS('Étape 1 - à remplir'!$F$31:$F$400,'Étape 1 - à remplir'!$E$31:$E$400,MASQ2!BE279,'Étape 1 - à remplir'!$G$31:$G$400,"lots"),SUMIFS('Étape 1 - à remplir'!$F$31:$F$400,'Étape 1 - à remplir'!$E$31:$E$400,MASQ2!BE279,'Étape 1 - à remplir'!$P$31:$P$400,BN$3,'Étape 1 - à remplir'!$G$31:$G$400,"lots")),IF(BN$2="Atelier",IF(BN$3="Tous",SUMIFS('Étape 1 - à remplir'!$F$31:$F$400,'Étape 1 - à remplir'!$E$31:$E$400,MASQ2!BE279,'Étape 1 - à remplir'!$G$31:$G$400,"lots"),SUMIFS('Étape 1 - à remplir'!$F$31:$F$400,'Étape 1 - à remplir'!$E$31:$E$400,MASQ2!BE279,'Étape 1 - à remplir'!$O$31:$O$400,BN$3,'Étape 1 - à remplir'!$G$31:$G$400,"lots")),IF(BN$2="Espèce",IF(BN$3="Tous",SUMIFS('Étape 1 - à remplir'!$F$31:$F$400,'Étape 1 - à remplir'!$E$31:$E$400,MASQ2!BE279,'Étape 1 - à remplir'!$G$31:$G$400,"lots"),SUMIFS('Étape 1 - à remplir'!$F$31:$F$400,'Étape 1 - à remplir'!$E$31:$E$400,MASQ2!BE279,'Étape 1 - à remplir'!$N$31:$N$400,BN$3,'Étape 1 - à remplir'!$G$31:$G$400,"lots"))))))=0,NA(),IF(BN$2="Catégorie",IF(BN$3="Toutes",SUMIFS('Étape 1 - à remplir'!$F$31:$F$400,'Étape 1 - à remplir'!$E$31:$E$400,MASQ2!BE279,'Étape 1 - à remplir'!$G$31:$G$400,"lots"),SUMIFS('Étape 1 - à remplir'!$F$31:$F$400,'Étape 1 - à remplir'!$E$31:$E$400,MASQ2!BE279,'Étape 1 - à remplir'!$C$31:$C$400,BN$3)),IF(BN$2="Âge",IF(BN$3="Tous",SUMIFS('Étape 1 - à remplir'!$F$31:$F$400,'Étape 1 - à remplir'!$E$31:$E$400,MASQ2!BE279,'Étape 1 - à remplir'!$G$31:$G$400,"lots"),SUMIFS('Étape 1 - à remplir'!$F$31:$F$400,'Étape 1 - à remplir'!$E$31:$E$400,MASQ2!BE279,'Étape 1 - à remplir'!$P$31:$P$400,BN$3,'Étape 1 - à remplir'!$G$31:$G$400,"lots")),IF(BN$2="Atelier",IF(BN$3="Tous",SUMIFS('Étape 1 - à remplir'!$F$31:$F$400,'Étape 1 - à remplir'!$E$31:$E$400,MASQ2!BE279,'Étape 1 - à remplir'!$G$31:$G$400,"lots"),SUMIFS('Étape 1 - à remplir'!$F$31:$F$400,'Étape 1 - à remplir'!$E$31:$E$400,MASQ2!BE279,'Étape 1 - à remplir'!$O$31:$O$400,BN$3,'Étape 1 - à remplir'!$G$31:$G$400,"lots")),IF(BN$2="Espèce",IF(BN$3="Tous",SUMIFS('Étape 1 - à remplir'!$F$31:$F$400,'Étape 1 - à remplir'!$E$31:$E$400,MASQ2!BE279,'Étape 1 - à remplir'!$G$31:$G$400,"lots"),SUMIFS('Étape 1 - à remplir'!$F$31:$F$400,'Étape 1 - à remplir'!$E$31:$E$400,MASQ2!BE279,'Étape 1 - à remplir'!$N$31:$N$400,BN$3,'Étape 1 - à remplir'!$G$31:$G$400,"lots")))))))</f>
        <v>#N/A</v>
      </c>
      <c r="BG279" s="204">
        <f t="shared" si="159"/>
        <v>0</v>
      </c>
      <c r="BH279" s="204" t="str">
        <f t="shared" si="145"/>
        <v>Dihydrostreptomycine</v>
      </c>
      <c r="BI279" s="204" t="str">
        <f t="shared" si="146"/>
        <v>Benzylpénicilline</v>
      </c>
      <c r="BJ279" s="204" t="str">
        <f t="shared" si="147"/>
        <v/>
      </c>
      <c r="BK279" s="204" t="str">
        <f t="shared" si="148"/>
        <v>Aminoglycosides</v>
      </c>
      <c r="BL279" s="204" t="str">
        <f t="shared" si="149"/>
        <v>Penicillines</v>
      </c>
      <c r="BM279" s="97" t="str">
        <f t="shared" si="150"/>
        <v/>
      </c>
      <c r="BN279" s="78"/>
      <c r="BO279" s="78"/>
      <c r="BP279" s="77" t="str">
        <f ca="1"/>
        <v>HISTACLINE</v>
      </c>
      <c r="BQ279" s="79" t="e">
        <f ca="1"/>
        <v>#N/A</v>
      </c>
      <c r="BR279" s="102"/>
      <c r="BS279" s="8"/>
      <c r="BT279" s="8"/>
      <c r="BU279" s="8"/>
      <c r="BV279" s="8"/>
      <c r="BW279" s="8"/>
      <c r="BX279" s="8"/>
      <c r="BY279" s="8"/>
      <c r="BZ279" s="8"/>
      <c r="CA279" s="8"/>
      <c r="CB279" s="8"/>
      <c r="CC279" s="8"/>
      <c r="CD279" s="8"/>
      <c r="CE279" s="8"/>
      <c r="CF279" s="8"/>
      <c r="CG279" s="8"/>
      <c r="CH279" s="8"/>
      <c r="CI279" s="8"/>
      <c r="CJ279" s="8"/>
      <c r="CK279" s="8"/>
      <c r="CL279" s="8"/>
      <c r="CM279" s="8"/>
      <c r="CN279" s="8"/>
      <c r="CO279" s="97"/>
      <c r="CQ279" s="56"/>
      <c r="CR279" s="8"/>
      <c r="CS279" s="8"/>
      <c r="CT279" s="8"/>
      <c r="CU279" s="8"/>
      <c r="CV279" s="8"/>
      <c r="CW279" s="8"/>
      <c r="CX279" s="8"/>
      <c r="CY279" s="102" t="str">
        <f t="shared" si="151"/>
        <v/>
      </c>
      <c r="CZ279" s="56" t="str">
        <f t="shared" si="152"/>
        <v>HISTACLINE</v>
      </c>
      <c r="DA279" s="204" t="e">
        <f>IF(IF(DI$2="Catégorie",IF(DI$3="Toutes",SUMIFS('Étape 1 - à remplir'!$F$31:$F$400,'Étape 1 - à remplir'!$E$31:$E$400,MASQ2!CZ279,'Étape 1 - à remplir'!$G$31:$G$400,"kg"),SUMIFS('Étape 1 - à remplir'!$F$31:$F$400,'Étape 1 - à remplir'!$E$31:$E$400,MASQ2!CZ279,'Étape 1 - à remplir'!$C$31:$C$400,DI$3)),IF(DI$2="Âge",IF(DI$3="Tous",SUMIFS('Étape 1 - à remplir'!$F$31:$F$400,'Étape 1 - à remplir'!$E$31:$E$400,MASQ2!CZ279,'Étape 1 - à remplir'!$G$31:$G$400,"kg"),SUMIFS('Étape 1 - à remplir'!$F$31:$F$400,'Étape 1 - à remplir'!$E$31:$E$400,MASQ2!CZ279,'Étape 1 - à remplir'!$P$31:$P$400,DI$3,'Étape 1 - à remplir'!$G$31:$G$400,"kg")),IF(DI$2="Atelier",IF(DI$3="Tous",SUMIFS('Étape 1 - à remplir'!$F$31:$F$400,'Étape 1 - à remplir'!$E$31:$E$400,MASQ2!CZ279,'Étape 1 - à remplir'!$G$31:$G$400,"kg"),SUMIFS('Étape 1 - à remplir'!$F$31:$F$400,'Étape 1 - à remplir'!$E$31:$E$400,MASQ2!CZ279,'Étape 1 - à remplir'!$O$31:$O$400,DI$3,'Étape 1 - à remplir'!$G$31:$G$400,"kg")),IF(DI$2="Espèce",IF(DI$3="Tous",SUMIFS('Étape 1 - à remplir'!$F$31:$F$400,'Étape 1 - à remplir'!$E$31:$E$400,MASQ2!CZ279,'Étape 1 - à remplir'!$G$31:$G$400,"kg"),SUMIFS('Étape 1 - à remplir'!$F$31:$F$400,'Étape 1 - à remplir'!$E$31:$E$400,MASQ2!CZ279,'Étape 1 - à remplir'!$N$31:$N$400,DI$3,'Étape 1 - à remplir'!$G$31:$G$400,"kg"))))))=0,NA(),IF(DI$2="Catégorie",IF(DI$3="Toutes",SUMIFS('Étape 1 - à remplir'!$F$31:$F$400,'Étape 1 - à remplir'!$E$31:$E$400,MASQ2!CZ279,'Étape 1 - à remplir'!$G$31:$G$400,"kg"),SUMIFS('Étape 1 - à remplir'!$F$31:$F$400,'Étape 1 - à remplir'!$E$31:$E$400,MASQ2!CZ279,'Étape 1 - à remplir'!$C$31:$C$400,DI$3)),IF(DI$2="Âge",IF(DI$3="Tous",SUMIFS('Étape 1 - à remplir'!$F$31:$F$400,'Étape 1 - à remplir'!$E$31:$E$400,MASQ2!CZ279,'Étape 1 - à remplir'!$G$31:$G$400,"kg"),SUMIFS('Étape 1 - à remplir'!$F$31:$F$400,'Étape 1 - à remplir'!$E$31:$E$400,MASQ2!CZ279,'Étape 1 - à remplir'!$P$31:$P$400,DI$3,'Étape 1 - à remplir'!$G$31:$G$400,"kg")),IF(DI$2="Atelier",IF(DI$3="Tous",SUMIFS('Étape 1 - à remplir'!$F$31:$F$400,'Étape 1 - à remplir'!$E$31:$E$400,MASQ2!CZ279,'Étape 1 - à remplir'!$G$31:$G$400,"kg"),SUMIFS('Étape 1 - à remplir'!$F$31:$F$400,'Étape 1 - à remplir'!$E$31:$E$400,MASQ2!CZ279,'Étape 1 - à remplir'!$O$31:$O$400,DI$3,'Étape 1 - à remplir'!$G$31:$G$400,"kg")),IF(DI$2="Espèce",IF(DI$3="Tous",SUMIFS('Étape 1 - à remplir'!$F$31:$F$400,'Étape 1 - à remplir'!$E$31:$E$400,MASQ2!CZ279,'Étape 1 - à remplir'!$G$31:$G$400,"kg"),SUMIFS('Étape 1 - à remplir'!$F$31:$F$400,'Étape 1 - à remplir'!$E$31:$E$400,MASQ2!CZ279,'Étape 1 - à remplir'!$N$31:$N$400,DI$3,'Étape 1 - à remplir'!$G$31:$G$400,"kg")))))))</f>
        <v>#N/A</v>
      </c>
      <c r="DB279" s="104">
        <f t="shared" si="160"/>
        <v>0</v>
      </c>
      <c r="DC279" s="204" t="str">
        <f t="shared" si="153"/>
        <v>Dihydrostreptomycine</v>
      </c>
      <c r="DD279" s="204" t="str">
        <f t="shared" si="154"/>
        <v>Benzylpénicilline</v>
      </c>
      <c r="DE279" s="204" t="str">
        <f t="shared" si="155"/>
        <v/>
      </c>
      <c r="DF279" s="204" t="str">
        <f t="shared" si="156"/>
        <v>Aminoglycosides</v>
      </c>
      <c r="DG279" s="204" t="str">
        <f t="shared" si="157"/>
        <v>Penicillines</v>
      </c>
      <c r="DH279" s="97" t="str">
        <f t="shared" si="158"/>
        <v/>
      </c>
      <c r="DI279" s="78"/>
      <c r="DJ279" s="78"/>
      <c r="DK279" s="77" t="str">
        <f ca="1"/>
        <v>HISTACLINE</v>
      </c>
      <c r="DL279" s="79" t="e">
        <f ca="1"/>
        <v>#N/A</v>
      </c>
      <c r="DM279" s="102"/>
      <c r="DN279" s="8"/>
      <c r="DO279" s="8"/>
      <c r="DP279" s="8"/>
      <c r="DQ279" s="8"/>
      <c r="DR279" s="8"/>
      <c r="DS279" s="8"/>
      <c r="DT279" s="8"/>
      <c r="DU279" s="8"/>
      <c r="DV279" s="8"/>
      <c r="DW279" s="8"/>
      <c r="DX279" s="8"/>
      <c r="DY279" s="8"/>
      <c r="DZ279" s="8"/>
      <c r="EA279" s="8"/>
      <c r="EB279" s="8"/>
      <c r="EC279" s="8"/>
      <c r="ED279" s="8"/>
      <c r="EE279" s="8"/>
      <c r="EF279" s="8"/>
      <c r="EG279" s="8"/>
      <c r="EH279" s="8"/>
      <c r="EI279" s="8"/>
      <c r="EJ279" s="97"/>
    </row>
    <row r="280" spans="1:140" x14ac:dyDescent="0.25">
      <c r="A280" s="56"/>
      <c r="B280" s="8"/>
      <c r="C280" s="8"/>
      <c r="D280" s="8"/>
      <c r="E280" s="8"/>
      <c r="F280" s="8"/>
      <c r="G280" s="8"/>
      <c r="H280" s="8"/>
      <c r="I280" s="102" t="str">
        <f>INDEX(Données_ATB!BE:BV,MATCH(MASQ2!J280,Données_ATB!BE:BE,0),18)</f>
        <v/>
      </c>
      <c r="J280" s="77" t="str">
        <f>Données_ATB!BE279</f>
        <v>HUVEFLOR 200 MG/G GRANULES POUR ADMINISTRATION DANS L'EAU DE BOISSON POUR PORCS</v>
      </c>
      <c r="K280" s="204" t="e">
        <f>IF(IF(S$2="Catégorie",IF(S$3="Toutes",SUMIFS('Étape 1 - à remplir'!$F$31:$F$400,'Étape 1 - à remplir'!$E$31:$E$400,MASQ2!J280,'Étape 1 - à remplir'!$G$31:$G$400,"animaux"),SUMIFS('Étape 1 - à remplir'!$F$31:$F$400,'Étape 1 - à remplir'!$E$31:$E$400,MASQ2!J280,'Étape 1 - à remplir'!$C$31:$C$400,S$3)),IF(S$2="Âge",IF(S$3="Tous",SUMIFS('Étape 1 - à remplir'!$F$31:$F$400,'Étape 1 - à remplir'!$E$31:$E$400,MASQ2!J280,'Étape 1 - à remplir'!$G$31:$G$400,"animaux"),SUMIFS('Étape 1 - à remplir'!$F$31:$F$400,'Étape 1 - à remplir'!$E$31:$E$400,MASQ2!J280,'Étape 1 - à remplir'!$P$31:$P$400,S$3)),IF(S$2="Atelier",IF(S$3="Tous",SUMIFS('Étape 1 - à remplir'!$F$31:$F$400,'Étape 1 - à remplir'!$E$31:$E$400,MASQ2!J280,'Étape 1 - à remplir'!$G$31:$G$400,"animaux"),SUMIFS('Étape 1 - à remplir'!$F$31:$F$400,'Étape 1 - à remplir'!$E$31:$E$400,MASQ2!J280,'Étape 1 - à remplir'!$O$31:$O$400,S$3)),IF(S$2="Espèce",IF(S$3="Tous",SUMIFS('Étape 1 - à remplir'!$F$31:$F$400,'Étape 1 - à remplir'!$E$31:$E$400,MASQ2!J280,'Étape 1 - à remplir'!$G$31:$G$400,"animaux"),SUMIFS('Étape 1 - à remplir'!$F$31:$F$400,'Étape 1 - à remplir'!$E$31:$E$400,MASQ2!J280,'Étape 1 - à remplir'!$N$31:$N$400,S$3))))))=0,NA(),IF(S$2="Catégorie",IF(S$3="Toutes",SUMIFS('Étape 1 - à remplir'!$F$31:$F$400,'Étape 1 - à remplir'!$E$31:$E$400,MASQ2!J280,'Étape 1 - à remplir'!$G$31:$G$400,"animaux"),SUMIFS('Étape 1 - à remplir'!$F$31:$F$400,'Étape 1 - à remplir'!$E$31:$E$400,MASQ2!J280,'Étape 1 - à remplir'!$C$31:$C$400,S$3)),IF(S$2="Âge",IF(S$3="Tous",SUMIFS('Étape 1 - à remplir'!$F$31:$F$400,'Étape 1 - à remplir'!$E$31:$E$400,MASQ2!J280,'Étape 1 - à remplir'!$G$31:$G$400,"animaux"),SUMIFS('Étape 1 - à remplir'!$F$31:$F$400,'Étape 1 - à remplir'!$E$31:$E$400,MASQ2!J280,'Étape 1 - à remplir'!$P$31:$P$400,S$3)),IF(S$2="Atelier",IF(S$3="Tous",SUMIFS('Étape 1 - à remplir'!$F$31:$F$400,'Étape 1 - à remplir'!$E$31:$E$400,MASQ2!J280,'Étape 1 - à remplir'!$G$31:$G$400,"animaux"),SUMIFS('Étape 1 - à remplir'!$F$31:$F$400,'Étape 1 - à remplir'!$E$31:$E$400,MASQ2!J280,'Étape 1 - à remplir'!$O$31:$O$400,S$3)),IF(S$2="Espèce",IF(S$3="Tous",SUMIFS('Étape 1 - à remplir'!$F$31:$F$400,'Étape 1 - à remplir'!$E$31:$E$400,MASQ2!J280,'Étape 1 - à remplir'!$G$31:$G$400,"animaux"),SUMIFS('Étape 1 - à remplir'!$F$31:$F$400,'Étape 1 - à remplir'!$E$31:$E$400,MASQ2!J280,'Étape 1 - à remplir'!$N$31:$N$400,S$3)))))))</f>
        <v>#N/A</v>
      </c>
      <c r="L280" s="97">
        <f t="shared" si="161"/>
        <v>0</v>
      </c>
      <c r="M280" s="56" t="str">
        <f>Données_ATB!BN279</f>
        <v>Florfénicol</v>
      </c>
      <c r="N280" s="204" t="str">
        <f>Données_ATB!BO279</f>
        <v/>
      </c>
      <c r="O280" s="97" t="str">
        <f>Données_ATB!BP279</f>
        <v/>
      </c>
      <c r="P280" s="77" t="str">
        <f>Données_ATB!BR279</f>
        <v>Phenicoles</v>
      </c>
      <c r="Q280" s="78" t="str">
        <f>Données_ATB!BS279</f>
        <v/>
      </c>
      <c r="R280" s="79" t="str">
        <f>Données_ATB!BT279</f>
        <v/>
      </c>
      <c r="S280" s="78"/>
      <c r="T280" s="78"/>
      <c r="U280" s="77" t="str">
        <f ca="1"/>
        <v>HUVEFLOR 200 MG/G GRANULES POUR ADMINISTRATION DANS L'EAU DE BOISSON POUR PORCS</v>
      </c>
      <c r="V280" s="79" t="e">
        <f ca="1"/>
        <v>#N/A</v>
      </c>
      <c r="W280" s="102"/>
      <c r="X280" s="8"/>
      <c r="Y280" s="8"/>
      <c r="Z280" s="8"/>
      <c r="AA280" s="8"/>
      <c r="AB280" s="102"/>
      <c r="AC280" s="8"/>
      <c r="AD280" s="8"/>
      <c r="AE280" s="8"/>
      <c r="AF280" s="8"/>
      <c r="AG280" s="8"/>
      <c r="AH280" s="8"/>
      <c r="AI280" s="8"/>
      <c r="AJ280" s="8"/>
      <c r="AK280" s="8"/>
      <c r="AL280" s="8"/>
      <c r="AM280" s="8"/>
      <c r="AN280" s="8"/>
      <c r="AO280" s="8"/>
      <c r="AP280" s="8"/>
      <c r="AQ280" s="8"/>
      <c r="AR280" s="8"/>
      <c r="AS280" s="8"/>
      <c r="AT280" s="97"/>
      <c r="AV280" s="56"/>
      <c r="AW280" s="8"/>
      <c r="AX280" s="8"/>
      <c r="AY280" s="8"/>
      <c r="AZ280" s="8"/>
      <c r="BA280" s="8"/>
      <c r="BB280" s="8"/>
      <c r="BC280" s="8"/>
      <c r="BD280" s="102" t="str">
        <f t="shared" si="143"/>
        <v/>
      </c>
      <c r="BE280" s="56" t="str">
        <f t="shared" si="144"/>
        <v>HUVEFLOR 200 MG/G GRANULES POUR ADMINISTRATION DANS L'EAU DE BOISSON POUR PORCS</v>
      </c>
      <c r="BF280" s="204" t="e">
        <f>IF(IF(BN$2="Catégorie",IF(BN$3="Toutes",SUMIFS('Étape 1 - à remplir'!$F$31:$F$400,'Étape 1 - à remplir'!$E$31:$E$400,MASQ2!BE280,'Étape 1 - à remplir'!$G$31:$G$400,"lots"),SUMIFS('Étape 1 - à remplir'!$F$31:$F$400,'Étape 1 - à remplir'!$E$31:$E$400,MASQ2!BE280,'Étape 1 - à remplir'!$C$31:$C$400,BN$3)),IF(BN$2="Âge",IF(BN$3="Tous",SUMIFS('Étape 1 - à remplir'!$F$31:$F$400,'Étape 1 - à remplir'!$E$31:$E$400,MASQ2!BE280,'Étape 1 - à remplir'!$G$31:$G$400,"lots"),SUMIFS('Étape 1 - à remplir'!$F$31:$F$400,'Étape 1 - à remplir'!$E$31:$E$400,MASQ2!BE280,'Étape 1 - à remplir'!$P$31:$P$400,BN$3,'Étape 1 - à remplir'!$G$31:$G$400,"lots")),IF(BN$2="Atelier",IF(BN$3="Tous",SUMIFS('Étape 1 - à remplir'!$F$31:$F$400,'Étape 1 - à remplir'!$E$31:$E$400,MASQ2!BE280,'Étape 1 - à remplir'!$G$31:$G$400,"lots"),SUMIFS('Étape 1 - à remplir'!$F$31:$F$400,'Étape 1 - à remplir'!$E$31:$E$400,MASQ2!BE280,'Étape 1 - à remplir'!$O$31:$O$400,BN$3,'Étape 1 - à remplir'!$G$31:$G$400,"lots")),IF(BN$2="Espèce",IF(BN$3="Tous",SUMIFS('Étape 1 - à remplir'!$F$31:$F$400,'Étape 1 - à remplir'!$E$31:$E$400,MASQ2!BE280,'Étape 1 - à remplir'!$G$31:$G$400,"lots"),SUMIFS('Étape 1 - à remplir'!$F$31:$F$400,'Étape 1 - à remplir'!$E$31:$E$400,MASQ2!BE280,'Étape 1 - à remplir'!$N$31:$N$400,BN$3,'Étape 1 - à remplir'!$G$31:$G$400,"lots"))))))=0,NA(),IF(BN$2="Catégorie",IF(BN$3="Toutes",SUMIFS('Étape 1 - à remplir'!$F$31:$F$400,'Étape 1 - à remplir'!$E$31:$E$400,MASQ2!BE280,'Étape 1 - à remplir'!$G$31:$G$400,"lots"),SUMIFS('Étape 1 - à remplir'!$F$31:$F$400,'Étape 1 - à remplir'!$E$31:$E$400,MASQ2!BE280,'Étape 1 - à remplir'!$C$31:$C$400,BN$3)),IF(BN$2="Âge",IF(BN$3="Tous",SUMIFS('Étape 1 - à remplir'!$F$31:$F$400,'Étape 1 - à remplir'!$E$31:$E$400,MASQ2!BE280,'Étape 1 - à remplir'!$G$31:$G$400,"lots"),SUMIFS('Étape 1 - à remplir'!$F$31:$F$400,'Étape 1 - à remplir'!$E$31:$E$400,MASQ2!BE280,'Étape 1 - à remplir'!$P$31:$P$400,BN$3,'Étape 1 - à remplir'!$G$31:$G$400,"lots")),IF(BN$2="Atelier",IF(BN$3="Tous",SUMIFS('Étape 1 - à remplir'!$F$31:$F$400,'Étape 1 - à remplir'!$E$31:$E$400,MASQ2!BE280,'Étape 1 - à remplir'!$G$31:$G$400,"lots"),SUMIFS('Étape 1 - à remplir'!$F$31:$F$400,'Étape 1 - à remplir'!$E$31:$E$400,MASQ2!BE280,'Étape 1 - à remplir'!$O$31:$O$400,BN$3,'Étape 1 - à remplir'!$G$31:$G$400,"lots")),IF(BN$2="Espèce",IF(BN$3="Tous",SUMIFS('Étape 1 - à remplir'!$F$31:$F$400,'Étape 1 - à remplir'!$E$31:$E$400,MASQ2!BE280,'Étape 1 - à remplir'!$G$31:$G$400,"lots"),SUMIFS('Étape 1 - à remplir'!$F$31:$F$400,'Étape 1 - à remplir'!$E$31:$E$400,MASQ2!BE280,'Étape 1 - à remplir'!$N$31:$N$400,BN$3,'Étape 1 - à remplir'!$G$31:$G$400,"lots")))))))</f>
        <v>#N/A</v>
      </c>
      <c r="BG280" s="204">
        <f t="shared" si="159"/>
        <v>0</v>
      </c>
      <c r="BH280" s="204" t="str">
        <f t="shared" si="145"/>
        <v>Florfénicol</v>
      </c>
      <c r="BI280" s="204" t="str">
        <f t="shared" si="146"/>
        <v/>
      </c>
      <c r="BJ280" s="204" t="str">
        <f t="shared" si="147"/>
        <v/>
      </c>
      <c r="BK280" s="204" t="str">
        <f t="shared" si="148"/>
        <v>Phenicoles</v>
      </c>
      <c r="BL280" s="204" t="str">
        <f t="shared" si="149"/>
        <v/>
      </c>
      <c r="BM280" s="97" t="str">
        <f t="shared" si="150"/>
        <v/>
      </c>
      <c r="BN280" s="78"/>
      <c r="BO280" s="78"/>
      <c r="BP280" s="77" t="str">
        <f ca="1"/>
        <v>HUVEFLOR 200 MG/G GRANULES POUR ADMINISTRATION DANS L'EAU DE BOISSON POUR PORCS</v>
      </c>
      <c r="BQ280" s="79" t="e">
        <f ca="1"/>
        <v>#N/A</v>
      </c>
      <c r="BR280" s="102"/>
      <c r="BS280" s="8"/>
      <c r="BT280" s="8"/>
      <c r="BU280" s="8"/>
      <c r="BV280" s="8"/>
      <c r="BW280" s="8"/>
      <c r="BX280" s="8"/>
      <c r="BY280" s="8"/>
      <c r="BZ280" s="8"/>
      <c r="CA280" s="8"/>
      <c r="CB280" s="8"/>
      <c r="CC280" s="8"/>
      <c r="CD280" s="8"/>
      <c r="CE280" s="8"/>
      <c r="CF280" s="8"/>
      <c r="CG280" s="8"/>
      <c r="CH280" s="8"/>
      <c r="CI280" s="8"/>
      <c r="CJ280" s="8"/>
      <c r="CK280" s="8"/>
      <c r="CL280" s="8"/>
      <c r="CM280" s="8"/>
      <c r="CN280" s="8"/>
      <c r="CO280" s="97"/>
      <c r="CQ280" s="56"/>
      <c r="CR280" s="8"/>
      <c r="CS280" s="8"/>
      <c r="CT280" s="8"/>
      <c r="CU280" s="8"/>
      <c r="CV280" s="8"/>
      <c r="CW280" s="8"/>
      <c r="CX280" s="8"/>
      <c r="CY280" s="102" t="str">
        <f t="shared" si="151"/>
        <v/>
      </c>
      <c r="CZ280" s="56" t="str">
        <f t="shared" si="152"/>
        <v>HUVEFLOR 200 MG/G GRANULES POUR ADMINISTRATION DANS L'EAU DE BOISSON POUR PORCS</v>
      </c>
      <c r="DA280" s="204" t="e">
        <f>IF(IF(DI$2="Catégorie",IF(DI$3="Toutes",SUMIFS('Étape 1 - à remplir'!$F$31:$F$400,'Étape 1 - à remplir'!$E$31:$E$400,MASQ2!CZ280,'Étape 1 - à remplir'!$G$31:$G$400,"kg"),SUMIFS('Étape 1 - à remplir'!$F$31:$F$400,'Étape 1 - à remplir'!$E$31:$E$400,MASQ2!CZ280,'Étape 1 - à remplir'!$C$31:$C$400,DI$3)),IF(DI$2="Âge",IF(DI$3="Tous",SUMIFS('Étape 1 - à remplir'!$F$31:$F$400,'Étape 1 - à remplir'!$E$31:$E$400,MASQ2!CZ280,'Étape 1 - à remplir'!$G$31:$G$400,"kg"),SUMIFS('Étape 1 - à remplir'!$F$31:$F$400,'Étape 1 - à remplir'!$E$31:$E$400,MASQ2!CZ280,'Étape 1 - à remplir'!$P$31:$P$400,DI$3,'Étape 1 - à remplir'!$G$31:$G$400,"kg")),IF(DI$2="Atelier",IF(DI$3="Tous",SUMIFS('Étape 1 - à remplir'!$F$31:$F$400,'Étape 1 - à remplir'!$E$31:$E$400,MASQ2!CZ280,'Étape 1 - à remplir'!$G$31:$G$400,"kg"),SUMIFS('Étape 1 - à remplir'!$F$31:$F$400,'Étape 1 - à remplir'!$E$31:$E$400,MASQ2!CZ280,'Étape 1 - à remplir'!$O$31:$O$400,DI$3,'Étape 1 - à remplir'!$G$31:$G$400,"kg")),IF(DI$2="Espèce",IF(DI$3="Tous",SUMIFS('Étape 1 - à remplir'!$F$31:$F$400,'Étape 1 - à remplir'!$E$31:$E$400,MASQ2!CZ280,'Étape 1 - à remplir'!$G$31:$G$400,"kg"),SUMIFS('Étape 1 - à remplir'!$F$31:$F$400,'Étape 1 - à remplir'!$E$31:$E$400,MASQ2!CZ280,'Étape 1 - à remplir'!$N$31:$N$400,DI$3,'Étape 1 - à remplir'!$G$31:$G$400,"kg"))))))=0,NA(),IF(DI$2="Catégorie",IF(DI$3="Toutes",SUMIFS('Étape 1 - à remplir'!$F$31:$F$400,'Étape 1 - à remplir'!$E$31:$E$400,MASQ2!CZ280,'Étape 1 - à remplir'!$G$31:$G$400,"kg"),SUMIFS('Étape 1 - à remplir'!$F$31:$F$400,'Étape 1 - à remplir'!$E$31:$E$400,MASQ2!CZ280,'Étape 1 - à remplir'!$C$31:$C$400,DI$3)),IF(DI$2="Âge",IF(DI$3="Tous",SUMIFS('Étape 1 - à remplir'!$F$31:$F$400,'Étape 1 - à remplir'!$E$31:$E$400,MASQ2!CZ280,'Étape 1 - à remplir'!$G$31:$G$400,"kg"),SUMIFS('Étape 1 - à remplir'!$F$31:$F$400,'Étape 1 - à remplir'!$E$31:$E$400,MASQ2!CZ280,'Étape 1 - à remplir'!$P$31:$P$400,DI$3,'Étape 1 - à remplir'!$G$31:$G$400,"kg")),IF(DI$2="Atelier",IF(DI$3="Tous",SUMIFS('Étape 1 - à remplir'!$F$31:$F$400,'Étape 1 - à remplir'!$E$31:$E$400,MASQ2!CZ280,'Étape 1 - à remplir'!$G$31:$G$400,"kg"),SUMIFS('Étape 1 - à remplir'!$F$31:$F$400,'Étape 1 - à remplir'!$E$31:$E$400,MASQ2!CZ280,'Étape 1 - à remplir'!$O$31:$O$400,DI$3,'Étape 1 - à remplir'!$G$31:$G$400,"kg")),IF(DI$2="Espèce",IF(DI$3="Tous",SUMIFS('Étape 1 - à remplir'!$F$31:$F$400,'Étape 1 - à remplir'!$E$31:$E$400,MASQ2!CZ280,'Étape 1 - à remplir'!$G$31:$G$400,"kg"),SUMIFS('Étape 1 - à remplir'!$F$31:$F$400,'Étape 1 - à remplir'!$E$31:$E$400,MASQ2!CZ280,'Étape 1 - à remplir'!$N$31:$N$400,DI$3,'Étape 1 - à remplir'!$G$31:$G$400,"kg")))))))</f>
        <v>#N/A</v>
      </c>
      <c r="DB280" s="104">
        <f t="shared" si="160"/>
        <v>0</v>
      </c>
      <c r="DC280" s="204" t="str">
        <f t="shared" si="153"/>
        <v>Florfénicol</v>
      </c>
      <c r="DD280" s="204" t="str">
        <f t="shared" si="154"/>
        <v/>
      </c>
      <c r="DE280" s="204" t="str">
        <f t="shared" si="155"/>
        <v/>
      </c>
      <c r="DF280" s="204" t="str">
        <f t="shared" si="156"/>
        <v>Phenicoles</v>
      </c>
      <c r="DG280" s="204" t="str">
        <f t="shared" si="157"/>
        <v/>
      </c>
      <c r="DH280" s="97" t="str">
        <f t="shared" si="158"/>
        <v/>
      </c>
      <c r="DI280" s="78"/>
      <c r="DJ280" s="78"/>
      <c r="DK280" s="77" t="str">
        <f ca="1"/>
        <v>HUVEFLOR 200 MG/G GRANULES POUR ADMINISTRATION DANS L'EAU DE BOISSON POUR PORCS</v>
      </c>
      <c r="DL280" s="79" t="e">
        <f ca="1"/>
        <v>#N/A</v>
      </c>
      <c r="DM280" s="102"/>
      <c r="DN280" s="8"/>
      <c r="DO280" s="8"/>
      <c r="DP280" s="8"/>
      <c r="DQ280" s="8"/>
      <c r="DR280" s="8"/>
      <c r="DS280" s="8"/>
      <c r="DT280" s="8"/>
      <c r="DU280" s="8"/>
      <c r="DV280" s="8"/>
      <c r="DW280" s="8"/>
      <c r="DX280" s="8"/>
      <c r="DY280" s="8"/>
      <c r="DZ280" s="8"/>
      <c r="EA280" s="8"/>
      <c r="EB280" s="8"/>
      <c r="EC280" s="8"/>
      <c r="ED280" s="8"/>
      <c r="EE280" s="8"/>
      <c r="EF280" s="8"/>
      <c r="EG280" s="8"/>
      <c r="EH280" s="8"/>
      <c r="EI280" s="8"/>
      <c r="EJ280" s="97"/>
    </row>
    <row r="281" spans="1:140" x14ac:dyDescent="0.25">
      <c r="A281" s="56"/>
      <c r="B281" s="8"/>
      <c r="C281" s="8"/>
      <c r="D281" s="8"/>
      <c r="E281" s="8"/>
      <c r="F281" s="8"/>
      <c r="G281" s="8"/>
      <c r="H281" s="8"/>
      <c r="I281" s="102" t="str">
        <f>INDEX(Données_ATB!BE:BV,MATCH(MASQ2!J281,Données_ATB!BE:BE,0),18)</f>
        <v/>
      </c>
      <c r="J281" s="77" t="str">
        <f>Données_ATB!BE280</f>
        <v>HYDRODOXX 500 MG/G POUDRE POUR ADMINISTRATION DANS L'EAU DE BOISSON POUR POULETS ET PORCS</v>
      </c>
      <c r="K281" s="204" t="e">
        <f>IF(IF(S$2="Catégorie",IF(S$3="Toutes",SUMIFS('Étape 1 - à remplir'!$F$31:$F$400,'Étape 1 - à remplir'!$E$31:$E$400,MASQ2!J281,'Étape 1 - à remplir'!$G$31:$G$400,"animaux"),SUMIFS('Étape 1 - à remplir'!$F$31:$F$400,'Étape 1 - à remplir'!$E$31:$E$400,MASQ2!J281,'Étape 1 - à remplir'!$C$31:$C$400,S$3)),IF(S$2="Âge",IF(S$3="Tous",SUMIFS('Étape 1 - à remplir'!$F$31:$F$400,'Étape 1 - à remplir'!$E$31:$E$400,MASQ2!J281,'Étape 1 - à remplir'!$G$31:$G$400,"animaux"),SUMIFS('Étape 1 - à remplir'!$F$31:$F$400,'Étape 1 - à remplir'!$E$31:$E$400,MASQ2!J281,'Étape 1 - à remplir'!$P$31:$P$400,S$3)),IF(S$2="Atelier",IF(S$3="Tous",SUMIFS('Étape 1 - à remplir'!$F$31:$F$400,'Étape 1 - à remplir'!$E$31:$E$400,MASQ2!J281,'Étape 1 - à remplir'!$G$31:$G$400,"animaux"),SUMIFS('Étape 1 - à remplir'!$F$31:$F$400,'Étape 1 - à remplir'!$E$31:$E$400,MASQ2!J281,'Étape 1 - à remplir'!$O$31:$O$400,S$3)),IF(S$2="Espèce",IF(S$3="Tous",SUMIFS('Étape 1 - à remplir'!$F$31:$F$400,'Étape 1 - à remplir'!$E$31:$E$400,MASQ2!J281,'Étape 1 - à remplir'!$G$31:$G$400,"animaux"),SUMIFS('Étape 1 - à remplir'!$F$31:$F$400,'Étape 1 - à remplir'!$E$31:$E$400,MASQ2!J281,'Étape 1 - à remplir'!$N$31:$N$400,S$3))))))=0,NA(),IF(S$2="Catégorie",IF(S$3="Toutes",SUMIFS('Étape 1 - à remplir'!$F$31:$F$400,'Étape 1 - à remplir'!$E$31:$E$400,MASQ2!J281,'Étape 1 - à remplir'!$G$31:$G$400,"animaux"),SUMIFS('Étape 1 - à remplir'!$F$31:$F$400,'Étape 1 - à remplir'!$E$31:$E$400,MASQ2!J281,'Étape 1 - à remplir'!$C$31:$C$400,S$3)),IF(S$2="Âge",IF(S$3="Tous",SUMIFS('Étape 1 - à remplir'!$F$31:$F$400,'Étape 1 - à remplir'!$E$31:$E$400,MASQ2!J281,'Étape 1 - à remplir'!$G$31:$G$400,"animaux"),SUMIFS('Étape 1 - à remplir'!$F$31:$F$400,'Étape 1 - à remplir'!$E$31:$E$400,MASQ2!J281,'Étape 1 - à remplir'!$P$31:$P$400,S$3)),IF(S$2="Atelier",IF(S$3="Tous",SUMIFS('Étape 1 - à remplir'!$F$31:$F$400,'Étape 1 - à remplir'!$E$31:$E$400,MASQ2!J281,'Étape 1 - à remplir'!$G$31:$G$400,"animaux"),SUMIFS('Étape 1 - à remplir'!$F$31:$F$400,'Étape 1 - à remplir'!$E$31:$E$400,MASQ2!J281,'Étape 1 - à remplir'!$O$31:$O$400,S$3)),IF(S$2="Espèce",IF(S$3="Tous",SUMIFS('Étape 1 - à remplir'!$F$31:$F$400,'Étape 1 - à remplir'!$E$31:$E$400,MASQ2!J281,'Étape 1 - à remplir'!$G$31:$G$400,"animaux"),SUMIFS('Étape 1 - à remplir'!$F$31:$F$400,'Étape 1 - à remplir'!$E$31:$E$400,MASQ2!J281,'Étape 1 - à remplir'!$N$31:$N$400,S$3)))))))</f>
        <v>#N/A</v>
      </c>
      <c r="L281" s="97">
        <f t="shared" si="161"/>
        <v>0</v>
      </c>
      <c r="M281" s="56" t="str">
        <f>Données_ATB!BN280</f>
        <v>Doxycycline</v>
      </c>
      <c r="N281" s="204" t="str">
        <f>Données_ATB!BO280</f>
        <v/>
      </c>
      <c r="O281" s="97" t="str">
        <f>Données_ATB!BP280</f>
        <v/>
      </c>
      <c r="P281" s="77" t="str">
        <f>Données_ATB!BR280</f>
        <v>Tetracyclines</v>
      </c>
      <c r="Q281" s="78" t="str">
        <f>Données_ATB!BS280</f>
        <v/>
      </c>
      <c r="R281" s="79" t="str">
        <f>Données_ATB!BT280</f>
        <v/>
      </c>
      <c r="S281" s="78"/>
      <c r="T281" s="78"/>
      <c r="U281" s="77" t="str">
        <f ca="1"/>
        <v>HYDRODOXX 500 MG/G POUDRE POUR ADMINISTRATION DANS L'EAU DE BOISSON POUR POULETS ET PORCS</v>
      </c>
      <c r="V281" s="79" t="e">
        <f ca="1"/>
        <v>#N/A</v>
      </c>
      <c r="W281" s="102"/>
      <c r="X281" s="8"/>
      <c r="Y281" s="8"/>
      <c r="Z281" s="8"/>
      <c r="AA281" s="8"/>
      <c r="AB281" s="102"/>
      <c r="AC281" s="8"/>
      <c r="AD281" s="8"/>
      <c r="AE281" s="8"/>
      <c r="AF281" s="8"/>
      <c r="AG281" s="8"/>
      <c r="AH281" s="8"/>
      <c r="AI281" s="8"/>
      <c r="AJ281" s="8"/>
      <c r="AK281" s="8"/>
      <c r="AL281" s="8"/>
      <c r="AM281" s="8"/>
      <c r="AN281" s="8"/>
      <c r="AO281" s="8"/>
      <c r="AP281" s="8"/>
      <c r="AQ281" s="8"/>
      <c r="AR281" s="8"/>
      <c r="AS281" s="8"/>
      <c r="AT281" s="97"/>
      <c r="AV281" s="56"/>
      <c r="AW281" s="8"/>
      <c r="AX281" s="8"/>
      <c r="AY281" s="8"/>
      <c r="AZ281" s="8"/>
      <c r="BA281" s="8"/>
      <c r="BB281" s="8"/>
      <c r="BC281" s="8"/>
      <c r="BD281" s="102" t="str">
        <f t="shared" si="143"/>
        <v/>
      </c>
      <c r="BE281" s="56" t="str">
        <f t="shared" si="144"/>
        <v>HYDRODOXX 500 MG/G POUDRE POUR ADMINISTRATION DANS L'EAU DE BOISSON POUR POULETS ET PORCS</v>
      </c>
      <c r="BF281" s="204" t="e">
        <f>IF(IF(BN$2="Catégorie",IF(BN$3="Toutes",SUMIFS('Étape 1 - à remplir'!$F$31:$F$400,'Étape 1 - à remplir'!$E$31:$E$400,MASQ2!BE281,'Étape 1 - à remplir'!$G$31:$G$400,"lots"),SUMIFS('Étape 1 - à remplir'!$F$31:$F$400,'Étape 1 - à remplir'!$E$31:$E$400,MASQ2!BE281,'Étape 1 - à remplir'!$C$31:$C$400,BN$3)),IF(BN$2="Âge",IF(BN$3="Tous",SUMIFS('Étape 1 - à remplir'!$F$31:$F$400,'Étape 1 - à remplir'!$E$31:$E$400,MASQ2!BE281,'Étape 1 - à remplir'!$G$31:$G$400,"lots"),SUMIFS('Étape 1 - à remplir'!$F$31:$F$400,'Étape 1 - à remplir'!$E$31:$E$400,MASQ2!BE281,'Étape 1 - à remplir'!$P$31:$P$400,BN$3,'Étape 1 - à remplir'!$G$31:$G$400,"lots")),IF(BN$2="Atelier",IF(BN$3="Tous",SUMIFS('Étape 1 - à remplir'!$F$31:$F$400,'Étape 1 - à remplir'!$E$31:$E$400,MASQ2!BE281,'Étape 1 - à remplir'!$G$31:$G$400,"lots"),SUMIFS('Étape 1 - à remplir'!$F$31:$F$400,'Étape 1 - à remplir'!$E$31:$E$400,MASQ2!BE281,'Étape 1 - à remplir'!$O$31:$O$400,BN$3,'Étape 1 - à remplir'!$G$31:$G$400,"lots")),IF(BN$2="Espèce",IF(BN$3="Tous",SUMIFS('Étape 1 - à remplir'!$F$31:$F$400,'Étape 1 - à remplir'!$E$31:$E$400,MASQ2!BE281,'Étape 1 - à remplir'!$G$31:$G$400,"lots"),SUMIFS('Étape 1 - à remplir'!$F$31:$F$400,'Étape 1 - à remplir'!$E$31:$E$400,MASQ2!BE281,'Étape 1 - à remplir'!$N$31:$N$400,BN$3,'Étape 1 - à remplir'!$G$31:$G$400,"lots"))))))=0,NA(),IF(BN$2="Catégorie",IF(BN$3="Toutes",SUMIFS('Étape 1 - à remplir'!$F$31:$F$400,'Étape 1 - à remplir'!$E$31:$E$400,MASQ2!BE281,'Étape 1 - à remplir'!$G$31:$G$400,"lots"),SUMIFS('Étape 1 - à remplir'!$F$31:$F$400,'Étape 1 - à remplir'!$E$31:$E$400,MASQ2!BE281,'Étape 1 - à remplir'!$C$31:$C$400,BN$3)),IF(BN$2="Âge",IF(BN$3="Tous",SUMIFS('Étape 1 - à remplir'!$F$31:$F$400,'Étape 1 - à remplir'!$E$31:$E$400,MASQ2!BE281,'Étape 1 - à remplir'!$G$31:$G$400,"lots"),SUMIFS('Étape 1 - à remplir'!$F$31:$F$400,'Étape 1 - à remplir'!$E$31:$E$400,MASQ2!BE281,'Étape 1 - à remplir'!$P$31:$P$400,BN$3,'Étape 1 - à remplir'!$G$31:$G$400,"lots")),IF(BN$2="Atelier",IF(BN$3="Tous",SUMIFS('Étape 1 - à remplir'!$F$31:$F$400,'Étape 1 - à remplir'!$E$31:$E$400,MASQ2!BE281,'Étape 1 - à remplir'!$G$31:$G$400,"lots"),SUMIFS('Étape 1 - à remplir'!$F$31:$F$400,'Étape 1 - à remplir'!$E$31:$E$400,MASQ2!BE281,'Étape 1 - à remplir'!$O$31:$O$400,BN$3,'Étape 1 - à remplir'!$G$31:$G$400,"lots")),IF(BN$2="Espèce",IF(BN$3="Tous",SUMIFS('Étape 1 - à remplir'!$F$31:$F$400,'Étape 1 - à remplir'!$E$31:$E$400,MASQ2!BE281,'Étape 1 - à remplir'!$G$31:$G$400,"lots"),SUMIFS('Étape 1 - à remplir'!$F$31:$F$400,'Étape 1 - à remplir'!$E$31:$E$400,MASQ2!BE281,'Étape 1 - à remplir'!$N$31:$N$400,BN$3,'Étape 1 - à remplir'!$G$31:$G$400,"lots")))))))</f>
        <v>#N/A</v>
      </c>
      <c r="BG281" s="204">
        <f t="shared" si="159"/>
        <v>0</v>
      </c>
      <c r="BH281" s="204" t="str">
        <f t="shared" si="145"/>
        <v>Doxycycline</v>
      </c>
      <c r="BI281" s="204" t="str">
        <f t="shared" si="146"/>
        <v/>
      </c>
      <c r="BJ281" s="204" t="str">
        <f t="shared" si="147"/>
        <v/>
      </c>
      <c r="BK281" s="204" t="str">
        <f t="shared" si="148"/>
        <v>Tetracyclines</v>
      </c>
      <c r="BL281" s="204" t="str">
        <f t="shared" si="149"/>
        <v/>
      </c>
      <c r="BM281" s="97" t="str">
        <f t="shared" si="150"/>
        <v/>
      </c>
      <c r="BN281" s="78"/>
      <c r="BO281" s="78"/>
      <c r="BP281" s="77" t="str">
        <f ca="1"/>
        <v>HYDRODOXX 500 MG/G POUDRE POUR ADMINISTRATION DANS L'EAU DE BOISSON POUR POULETS ET PORCS</v>
      </c>
      <c r="BQ281" s="79" t="e">
        <f ca="1"/>
        <v>#N/A</v>
      </c>
      <c r="BR281" s="102"/>
      <c r="BS281" s="8"/>
      <c r="BT281" s="8"/>
      <c r="BU281" s="8"/>
      <c r="BV281" s="8"/>
      <c r="BW281" s="8"/>
      <c r="BX281" s="8"/>
      <c r="BY281" s="8"/>
      <c r="BZ281" s="8"/>
      <c r="CA281" s="8"/>
      <c r="CB281" s="8"/>
      <c r="CC281" s="8"/>
      <c r="CD281" s="8"/>
      <c r="CE281" s="8"/>
      <c r="CF281" s="8"/>
      <c r="CG281" s="8"/>
      <c r="CH281" s="8"/>
      <c r="CI281" s="8"/>
      <c r="CJ281" s="8"/>
      <c r="CK281" s="8"/>
      <c r="CL281" s="8"/>
      <c r="CM281" s="8"/>
      <c r="CN281" s="8"/>
      <c r="CO281" s="97"/>
      <c r="CQ281" s="56"/>
      <c r="CR281" s="8"/>
      <c r="CS281" s="8"/>
      <c r="CT281" s="8"/>
      <c r="CU281" s="8"/>
      <c r="CV281" s="8"/>
      <c r="CW281" s="8"/>
      <c r="CX281" s="8"/>
      <c r="CY281" s="102" t="str">
        <f t="shared" si="151"/>
        <v/>
      </c>
      <c r="CZ281" s="56" t="str">
        <f t="shared" si="152"/>
        <v>HYDRODOXX 500 MG/G POUDRE POUR ADMINISTRATION DANS L'EAU DE BOISSON POUR POULETS ET PORCS</v>
      </c>
      <c r="DA281" s="204" t="e">
        <f>IF(IF(DI$2="Catégorie",IF(DI$3="Toutes",SUMIFS('Étape 1 - à remplir'!$F$31:$F$400,'Étape 1 - à remplir'!$E$31:$E$400,MASQ2!CZ281,'Étape 1 - à remplir'!$G$31:$G$400,"kg"),SUMIFS('Étape 1 - à remplir'!$F$31:$F$400,'Étape 1 - à remplir'!$E$31:$E$400,MASQ2!CZ281,'Étape 1 - à remplir'!$C$31:$C$400,DI$3)),IF(DI$2="Âge",IF(DI$3="Tous",SUMIFS('Étape 1 - à remplir'!$F$31:$F$400,'Étape 1 - à remplir'!$E$31:$E$400,MASQ2!CZ281,'Étape 1 - à remplir'!$G$31:$G$400,"kg"),SUMIFS('Étape 1 - à remplir'!$F$31:$F$400,'Étape 1 - à remplir'!$E$31:$E$400,MASQ2!CZ281,'Étape 1 - à remplir'!$P$31:$P$400,DI$3,'Étape 1 - à remplir'!$G$31:$G$400,"kg")),IF(DI$2="Atelier",IF(DI$3="Tous",SUMIFS('Étape 1 - à remplir'!$F$31:$F$400,'Étape 1 - à remplir'!$E$31:$E$400,MASQ2!CZ281,'Étape 1 - à remplir'!$G$31:$G$400,"kg"),SUMIFS('Étape 1 - à remplir'!$F$31:$F$400,'Étape 1 - à remplir'!$E$31:$E$400,MASQ2!CZ281,'Étape 1 - à remplir'!$O$31:$O$400,DI$3,'Étape 1 - à remplir'!$G$31:$G$400,"kg")),IF(DI$2="Espèce",IF(DI$3="Tous",SUMIFS('Étape 1 - à remplir'!$F$31:$F$400,'Étape 1 - à remplir'!$E$31:$E$400,MASQ2!CZ281,'Étape 1 - à remplir'!$G$31:$G$400,"kg"),SUMIFS('Étape 1 - à remplir'!$F$31:$F$400,'Étape 1 - à remplir'!$E$31:$E$400,MASQ2!CZ281,'Étape 1 - à remplir'!$N$31:$N$400,DI$3,'Étape 1 - à remplir'!$G$31:$G$400,"kg"))))))=0,NA(),IF(DI$2="Catégorie",IF(DI$3="Toutes",SUMIFS('Étape 1 - à remplir'!$F$31:$F$400,'Étape 1 - à remplir'!$E$31:$E$400,MASQ2!CZ281,'Étape 1 - à remplir'!$G$31:$G$400,"kg"),SUMIFS('Étape 1 - à remplir'!$F$31:$F$400,'Étape 1 - à remplir'!$E$31:$E$400,MASQ2!CZ281,'Étape 1 - à remplir'!$C$31:$C$400,DI$3)),IF(DI$2="Âge",IF(DI$3="Tous",SUMIFS('Étape 1 - à remplir'!$F$31:$F$400,'Étape 1 - à remplir'!$E$31:$E$400,MASQ2!CZ281,'Étape 1 - à remplir'!$G$31:$G$400,"kg"),SUMIFS('Étape 1 - à remplir'!$F$31:$F$400,'Étape 1 - à remplir'!$E$31:$E$400,MASQ2!CZ281,'Étape 1 - à remplir'!$P$31:$P$400,DI$3,'Étape 1 - à remplir'!$G$31:$G$400,"kg")),IF(DI$2="Atelier",IF(DI$3="Tous",SUMIFS('Étape 1 - à remplir'!$F$31:$F$400,'Étape 1 - à remplir'!$E$31:$E$400,MASQ2!CZ281,'Étape 1 - à remplir'!$G$31:$G$400,"kg"),SUMIFS('Étape 1 - à remplir'!$F$31:$F$400,'Étape 1 - à remplir'!$E$31:$E$400,MASQ2!CZ281,'Étape 1 - à remplir'!$O$31:$O$400,DI$3,'Étape 1 - à remplir'!$G$31:$G$400,"kg")),IF(DI$2="Espèce",IF(DI$3="Tous",SUMIFS('Étape 1 - à remplir'!$F$31:$F$400,'Étape 1 - à remplir'!$E$31:$E$400,MASQ2!CZ281,'Étape 1 - à remplir'!$G$31:$G$400,"kg"),SUMIFS('Étape 1 - à remplir'!$F$31:$F$400,'Étape 1 - à remplir'!$E$31:$E$400,MASQ2!CZ281,'Étape 1 - à remplir'!$N$31:$N$400,DI$3,'Étape 1 - à remplir'!$G$31:$G$400,"kg")))))))</f>
        <v>#N/A</v>
      </c>
      <c r="DB281" s="104">
        <f t="shared" si="160"/>
        <v>0</v>
      </c>
      <c r="DC281" s="204" t="str">
        <f t="shared" si="153"/>
        <v>Doxycycline</v>
      </c>
      <c r="DD281" s="204" t="str">
        <f t="shared" si="154"/>
        <v/>
      </c>
      <c r="DE281" s="204" t="str">
        <f t="shared" si="155"/>
        <v/>
      </c>
      <c r="DF281" s="204" t="str">
        <f t="shared" si="156"/>
        <v>Tetracyclines</v>
      </c>
      <c r="DG281" s="204" t="str">
        <f t="shared" si="157"/>
        <v/>
      </c>
      <c r="DH281" s="97" t="str">
        <f t="shared" si="158"/>
        <v/>
      </c>
      <c r="DI281" s="78"/>
      <c r="DJ281" s="78"/>
      <c r="DK281" s="77" t="str">
        <f ca="1"/>
        <v>HYDRODOXX 500 MG/G POUDRE POUR ADMINISTRATION DANS L'EAU DE BOISSON POUR POULETS ET PORCS</v>
      </c>
      <c r="DL281" s="79" t="e">
        <f ca="1"/>
        <v>#N/A</v>
      </c>
      <c r="DM281" s="102"/>
      <c r="DN281" s="8"/>
      <c r="DO281" s="8"/>
      <c r="DP281" s="8"/>
      <c r="DQ281" s="8"/>
      <c r="DR281" s="8"/>
      <c r="DS281" s="8"/>
      <c r="DT281" s="8"/>
      <c r="DU281" s="8"/>
      <c r="DV281" s="8"/>
      <c r="DW281" s="8"/>
      <c r="DX281" s="8"/>
      <c r="DY281" s="8"/>
      <c r="DZ281" s="8"/>
      <c r="EA281" s="8"/>
      <c r="EB281" s="8"/>
      <c r="EC281" s="8"/>
      <c r="ED281" s="8"/>
      <c r="EE281" s="8"/>
      <c r="EF281" s="8"/>
      <c r="EG281" s="8"/>
      <c r="EH281" s="8"/>
      <c r="EI281" s="8"/>
      <c r="EJ281" s="97"/>
    </row>
    <row r="282" spans="1:140" x14ac:dyDescent="0.25">
      <c r="A282" s="56"/>
      <c r="B282" s="8"/>
      <c r="C282" s="8"/>
      <c r="D282" s="8"/>
      <c r="E282" s="8"/>
      <c r="F282" s="8"/>
      <c r="G282" s="8"/>
      <c r="H282" s="8"/>
      <c r="I282" s="102" t="str">
        <f>INDEX(Données_ATB!BE:BV,MATCH(MASQ2!J282,Données_ATB!BE:BE,0),18)</f>
        <v/>
      </c>
      <c r="J282" s="77" t="str">
        <f>Données_ATB!BE281</f>
        <v>INOXYL ACIDE OXOLINIQUE 240 SALMONIDES</v>
      </c>
      <c r="K282" s="204" t="e">
        <f>IF(IF(S$2="Catégorie",IF(S$3="Toutes",SUMIFS('Étape 1 - à remplir'!$F$31:$F$400,'Étape 1 - à remplir'!$E$31:$E$400,MASQ2!J282,'Étape 1 - à remplir'!$G$31:$G$400,"animaux"),SUMIFS('Étape 1 - à remplir'!$F$31:$F$400,'Étape 1 - à remplir'!$E$31:$E$400,MASQ2!J282,'Étape 1 - à remplir'!$C$31:$C$400,S$3)),IF(S$2="Âge",IF(S$3="Tous",SUMIFS('Étape 1 - à remplir'!$F$31:$F$400,'Étape 1 - à remplir'!$E$31:$E$400,MASQ2!J282,'Étape 1 - à remplir'!$G$31:$G$400,"animaux"),SUMIFS('Étape 1 - à remplir'!$F$31:$F$400,'Étape 1 - à remplir'!$E$31:$E$400,MASQ2!J282,'Étape 1 - à remplir'!$P$31:$P$400,S$3)),IF(S$2="Atelier",IF(S$3="Tous",SUMIFS('Étape 1 - à remplir'!$F$31:$F$400,'Étape 1 - à remplir'!$E$31:$E$400,MASQ2!J282,'Étape 1 - à remplir'!$G$31:$G$400,"animaux"),SUMIFS('Étape 1 - à remplir'!$F$31:$F$400,'Étape 1 - à remplir'!$E$31:$E$400,MASQ2!J282,'Étape 1 - à remplir'!$O$31:$O$400,S$3)),IF(S$2="Espèce",IF(S$3="Tous",SUMIFS('Étape 1 - à remplir'!$F$31:$F$400,'Étape 1 - à remplir'!$E$31:$E$400,MASQ2!J282,'Étape 1 - à remplir'!$G$31:$G$400,"animaux"),SUMIFS('Étape 1 - à remplir'!$F$31:$F$400,'Étape 1 - à remplir'!$E$31:$E$400,MASQ2!J282,'Étape 1 - à remplir'!$N$31:$N$400,S$3))))))=0,NA(),IF(S$2="Catégorie",IF(S$3="Toutes",SUMIFS('Étape 1 - à remplir'!$F$31:$F$400,'Étape 1 - à remplir'!$E$31:$E$400,MASQ2!J282,'Étape 1 - à remplir'!$G$31:$G$400,"animaux"),SUMIFS('Étape 1 - à remplir'!$F$31:$F$400,'Étape 1 - à remplir'!$E$31:$E$400,MASQ2!J282,'Étape 1 - à remplir'!$C$31:$C$400,S$3)),IF(S$2="Âge",IF(S$3="Tous",SUMIFS('Étape 1 - à remplir'!$F$31:$F$400,'Étape 1 - à remplir'!$E$31:$E$400,MASQ2!J282,'Étape 1 - à remplir'!$G$31:$G$400,"animaux"),SUMIFS('Étape 1 - à remplir'!$F$31:$F$400,'Étape 1 - à remplir'!$E$31:$E$400,MASQ2!J282,'Étape 1 - à remplir'!$P$31:$P$400,S$3)),IF(S$2="Atelier",IF(S$3="Tous",SUMIFS('Étape 1 - à remplir'!$F$31:$F$400,'Étape 1 - à remplir'!$E$31:$E$400,MASQ2!J282,'Étape 1 - à remplir'!$G$31:$G$400,"animaux"),SUMIFS('Étape 1 - à remplir'!$F$31:$F$400,'Étape 1 - à remplir'!$E$31:$E$400,MASQ2!J282,'Étape 1 - à remplir'!$O$31:$O$400,S$3)),IF(S$2="Espèce",IF(S$3="Tous",SUMIFS('Étape 1 - à remplir'!$F$31:$F$400,'Étape 1 - à remplir'!$E$31:$E$400,MASQ2!J282,'Étape 1 - à remplir'!$G$31:$G$400,"animaux"),SUMIFS('Étape 1 - à remplir'!$F$31:$F$400,'Étape 1 - à remplir'!$E$31:$E$400,MASQ2!J282,'Étape 1 - à remplir'!$N$31:$N$400,S$3)))))))</f>
        <v>#N/A</v>
      </c>
      <c r="L282" s="97">
        <f t="shared" si="161"/>
        <v>0</v>
      </c>
      <c r="M282" s="56" t="str">
        <f>Données_ATB!BN281</f>
        <v>Acide oxolinique</v>
      </c>
      <c r="N282" s="204" t="str">
        <f>Données_ATB!BO281</f>
        <v/>
      </c>
      <c r="O282" s="97" t="str">
        <f>Données_ATB!BP281</f>
        <v/>
      </c>
      <c r="P282" s="77" t="str">
        <f>Données_ATB!BR281</f>
        <v>Quinolones</v>
      </c>
      <c r="Q282" s="78" t="str">
        <f>Données_ATB!BS281</f>
        <v/>
      </c>
      <c r="R282" s="79" t="str">
        <f>Données_ATB!BT281</f>
        <v/>
      </c>
      <c r="S282" s="78"/>
      <c r="T282" s="78"/>
      <c r="U282" s="77" t="str">
        <f ca="1"/>
        <v>INOXYL ACIDE OXOLINIQUE 240 SALMONIDES</v>
      </c>
      <c r="V282" s="79" t="e">
        <f ca="1"/>
        <v>#N/A</v>
      </c>
      <c r="W282" s="102"/>
      <c r="X282" s="8"/>
      <c r="Y282" s="8"/>
      <c r="Z282" s="8"/>
      <c r="AA282" s="8"/>
      <c r="AB282" s="102"/>
      <c r="AC282" s="8"/>
      <c r="AD282" s="8"/>
      <c r="AE282" s="8"/>
      <c r="AF282" s="8"/>
      <c r="AG282" s="8"/>
      <c r="AH282" s="8"/>
      <c r="AI282" s="8"/>
      <c r="AJ282" s="8"/>
      <c r="AK282" s="8"/>
      <c r="AL282" s="8"/>
      <c r="AM282" s="8"/>
      <c r="AN282" s="8"/>
      <c r="AO282" s="8"/>
      <c r="AP282" s="8"/>
      <c r="AQ282" s="8"/>
      <c r="AR282" s="8"/>
      <c r="AS282" s="8"/>
      <c r="AT282" s="97"/>
      <c r="AV282" s="56"/>
      <c r="AW282" s="8"/>
      <c r="AX282" s="8"/>
      <c r="AY282" s="8"/>
      <c r="AZ282" s="8"/>
      <c r="BA282" s="8"/>
      <c r="BB282" s="8"/>
      <c r="BC282" s="8"/>
      <c r="BD282" s="102" t="str">
        <f t="shared" si="143"/>
        <v/>
      </c>
      <c r="BE282" s="56" t="str">
        <f t="shared" si="144"/>
        <v>INOXYL ACIDE OXOLINIQUE 240 SALMONIDES</v>
      </c>
      <c r="BF282" s="204" t="e">
        <f>IF(IF(BN$2="Catégorie",IF(BN$3="Toutes",SUMIFS('Étape 1 - à remplir'!$F$31:$F$400,'Étape 1 - à remplir'!$E$31:$E$400,MASQ2!BE282,'Étape 1 - à remplir'!$G$31:$G$400,"lots"),SUMIFS('Étape 1 - à remplir'!$F$31:$F$400,'Étape 1 - à remplir'!$E$31:$E$400,MASQ2!BE282,'Étape 1 - à remplir'!$C$31:$C$400,BN$3)),IF(BN$2="Âge",IF(BN$3="Tous",SUMIFS('Étape 1 - à remplir'!$F$31:$F$400,'Étape 1 - à remplir'!$E$31:$E$400,MASQ2!BE282,'Étape 1 - à remplir'!$G$31:$G$400,"lots"),SUMIFS('Étape 1 - à remplir'!$F$31:$F$400,'Étape 1 - à remplir'!$E$31:$E$400,MASQ2!BE282,'Étape 1 - à remplir'!$P$31:$P$400,BN$3,'Étape 1 - à remplir'!$G$31:$G$400,"lots")),IF(BN$2="Atelier",IF(BN$3="Tous",SUMIFS('Étape 1 - à remplir'!$F$31:$F$400,'Étape 1 - à remplir'!$E$31:$E$400,MASQ2!BE282,'Étape 1 - à remplir'!$G$31:$G$400,"lots"),SUMIFS('Étape 1 - à remplir'!$F$31:$F$400,'Étape 1 - à remplir'!$E$31:$E$400,MASQ2!BE282,'Étape 1 - à remplir'!$O$31:$O$400,BN$3,'Étape 1 - à remplir'!$G$31:$G$400,"lots")),IF(BN$2="Espèce",IF(BN$3="Tous",SUMIFS('Étape 1 - à remplir'!$F$31:$F$400,'Étape 1 - à remplir'!$E$31:$E$400,MASQ2!BE282,'Étape 1 - à remplir'!$G$31:$G$400,"lots"),SUMIFS('Étape 1 - à remplir'!$F$31:$F$400,'Étape 1 - à remplir'!$E$31:$E$400,MASQ2!BE282,'Étape 1 - à remplir'!$N$31:$N$400,BN$3,'Étape 1 - à remplir'!$G$31:$G$400,"lots"))))))=0,NA(),IF(BN$2="Catégorie",IF(BN$3="Toutes",SUMIFS('Étape 1 - à remplir'!$F$31:$F$400,'Étape 1 - à remplir'!$E$31:$E$400,MASQ2!BE282,'Étape 1 - à remplir'!$G$31:$G$400,"lots"),SUMIFS('Étape 1 - à remplir'!$F$31:$F$400,'Étape 1 - à remplir'!$E$31:$E$400,MASQ2!BE282,'Étape 1 - à remplir'!$C$31:$C$400,BN$3)),IF(BN$2="Âge",IF(BN$3="Tous",SUMIFS('Étape 1 - à remplir'!$F$31:$F$400,'Étape 1 - à remplir'!$E$31:$E$400,MASQ2!BE282,'Étape 1 - à remplir'!$G$31:$G$400,"lots"),SUMIFS('Étape 1 - à remplir'!$F$31:$F$400,'Étape 1 - à remplir'!$E$31:$E$400,MASQ2!BE282,'Étape 1 - à remplir'!$P$31:$P$400,BN$3,'Étape 1 - à remplir'!$G$31:$G$400,"lots")),IF(BN$2="Atelier",IF(BN$3="Tous",SUMIFS('Étape 1 - à remplir'!$F$31:$F$400,'Étape 1 - à remplir'!$E$31:$E$400,MASQ2!BE282,'Étape 1 - à remplir'!$G$31:$G$400,"lots"),SUMIFS('Étape 1 - à remplir'!$F$31:$F$400,'Étape 1 - à remplir'!$E$31:$E$400,MASQ2!BE282,'Étape 1 - à remplir'!$O$31:$O$400,BN$3,'Étape 1 - à remplir'!$G$31:$G$400,"lots")),IF(BN$2="Espèce",IF(BN$3="Tous",SUMIFS('Étape 1 - à remplir'!$F$31:$F$400,'Étape 1 - à remplir'!$E$31:$E$400,MASQ2!BE282,'Étape 1 - à remplir'!$G$31:$G$400,"lots"),SUMIFS('Étape 1 - à remplir'!$F$31:$F$400,'Étape 1 - à remplir'!$E$31:$E$400,MASQ2!BE282,'Étape 1 - à remplir'!$N$31:$N$400,BN$3,'Étape 1 - à remplir'!$G$31:$G$400,"lots")))))))</f>
        <v>#N/A</v>
      </c>
      <c r="BG282" s="204">
        <f t="shared" si="159"/>
        <v>0</v>
      </c>
      <c r="BH282" s="204" t="str">
        <f t="shared" si="145"/>
        <v>Acide oxolinique</v>
      </c>
      <c r="BI282" s="204" t="str">
        <f t="shared" si="146"/>
        <v/>
      </c>
      <c r="BJ282" s="204" t="str">
        <f t="shared" si="147"/>
        <v/>
      </c>
      <c r="BK282" s="204" t="str">
        <f t="shared" si="148"/>
        <v>Quinolones</v>
      </c>
      <c r="BL282" s="204" t="str">
        <f t="shared" si="149"/>
        <v/>
      </c>
      <c r="BM282" s="97" t="str">
        <f t="shared" si="150"/>
        <v/>
      </c>
      <c r="BN282" s="78"/>
      <c r="BO282" s="78"/>
      <c r="BP282" s="77" t="str">
        <f ca="1"/>
        <v>INOXYL ACIDE OXOLINIQUE 240 SALMONIDES</v>
      </c>
      <c r="BQ282" s="79" t="e">
        <f ca="1"/>
        <v>#N/A</v>
      </c>
      <c r="BR282" s="102"/>
      <c r="BS282" s="8"/>
      <c r="BT282" s="8"/>
      <c r="BU282" s="8"/>
      <c r="BV282" s="8"/>
      <c r="BW282" s="8"/>
      <c r="BX282" s="8"/>
      <c r="BY282" s="8"/>
      <c r="BZ282" s="8"/>
      <c r="CA282" s="8"/>
      <c r="CB282" s="8"/>
      <c r="CC282" s="8"/>
      <c r="CD282" s="8"/>
      <c r="CE282" s="8"/>
      <c r="CF282" s="8"/>
      <c r="CG282" s="8"/>
      <c r="CH282" s="8"/>
      <c r="CI282" s="8"/>
      <c r="CJ282" s="8"/>
      <c r="CK282" s="8"/>
      <c r="CL282" s="8"/>
      <c r="CM282" s="8"/>
      <c r="CN282" s="8"/>
      <c r="CO282" s="97"/>
      <c r="CQ282" s="56"/>
      <c r="CR282" s="8"/>
      <c r="CS282" s="8"/>
      <c r="CT282" s="8"/>
      <c r="CU282" s="8"/>
      <c r="CV282" s="8"/>
      <c r="CW282" s="8"/>
      <c r="CX282" s="8"/>
      <c r="CY282" s="102" t="str">
        <f t="shared" si="151"/>
        <v/>
      </c>
      <c r="CZ282" s="56" t="str">
        <f t="shared" si="152"/>
        <v>INOXYL ACIDE OXOLINIQUE 240 SALMONIDES</v>
      </c>
      <c r="DA282" s="204" t="e">
        <f>IF(IF(DI$2="Catégorie",IF(DI$3="Toutes",SUMIFS('Étape 1 - à remplir'!$F$31:$F$400,'Étape 1 - à remplir'!$E$31:$E$400,MASQ2!CZ282,'Étape 1 - à remplir'!$G$31:$G$400,"kg"),SUMIFS('Étape 1 - à remplir'!$F$31:$F$400,'Étape 1 - à remplir'!$E$31:$E$400,MASQ2!CZ282,'Étape 1 - à remplir'!$C$31:$C$400,DI$3)),IF(DI$2="Âge",IF(DI$3="Tous",SUMIFS('Étape 1 - à remplir'!$F$31:$F$400,'Étape 1 - à remplir'!$E$31:$E$400,MASQ2!CZ282,'Étape 1 - à remplir'!$G$31:$G$400,"kg"),SUMIFS('Étape 1 - à remplir'!$F$31:$F$400,'Étape 1 - à remplir'!$E$31:$E$400,MASQ2!CZ282,'Étape 1 - à remplir'!$P$31:$P$400,DI$3,'Étape 1 - à remplir'!$G$31:$G$400,"kg")),IF(DI$2="Atelier",IF(DI$3="Tous",SUMIFS('Étape 1 - à remplir'!$F$31:$F$400,'Étape 1 - à remplir'!$E$31:$E$400,MASQ2!CZ282,'Étape 1 - à remplir'!$G$31:$G$400,"kg"),SUMIFS('Étape 1 - à remplir'!$F$31:$F$400,'Étape 1 - à remplir'!$E$31:$E$400,MASQ2!CZ282,'Étape 1 - à remplir'!$O$31:$O$400,DI$3,'Étape 1 - à remplir'!$G$31:$G$400,"kg")),IF(DI$2="Espèce",IF(DI$3="Tous",SUMIFS('Étape 1 - à remplir'!$F$31:$F$400,'Étape 1 - à remplir'!$E$31:$E$400,MASQ2!CZ282,'Étape 1 - à remplir'!$G$31:$G$400,"kg"),SUMIFS('Étape 1 - à remplir'!$F$31:$F$400,'Étape 1 - à remplir'!$E$31:$E$400,MASQ2!CZ282,'Étape 1 - à remplir'!$N$31:$N$400,DI$3,'Étape 1 - à remplir'!$G$31:$G$400,"kg"))))))=0,NA(),IF(DI$2="Catégorie",IF(DI$3="Toutes",SUMIFS('Étape 1 - à remplir'!$F$31:$F$400,'Étape 1 - à remplir'!$E$31:$E$400,MASQ2!CZ282,'Étape 1 - à remplir'!$G$31:$G$400,"kg"),SUMIFS('Étape 1 - à remplir'!$F$31:$F$400,'Étape 1 - à remplir'!$E$31:$E$400,MASQ2!CZ282,'Étape 1 - à remplir'!$C$31:$C$400,DI$3)),IF(DI$2="Âge",IF(DI$3="Tous",SUMIFS('Étape 1 - à remplir'!$F$31:$F$400,'Étape 1 - à remplir'!$E$31:$E$400,MASQ2!CZ282,'Étape 1 - à remplir'!$G$31:$G$400,"kg"),SUMIFS('Étape 1 - à remplir'!$F$31:$F$400,'Étape 1 - à remplir'!$E$31:$E$400,MASQ2!CZ282,'Étape 1 - à remplir'!$P$31:$P$400,DI$3,'Étape 1 - à remplir'!$G$31:$G$400,"kg")),IF(DI$2="Atelier",IF(DI$3="Tous",SUMIFS('Étape 1 - à remplir'!$F$31:$F$400,'Étape 1 - à remplir'!$E$31:$E$400,MASQ2!CZ282,'Étape 1 - à remplir'!$G$31:$G$400,"kg"),SUMIFS('Étape 1 - à remplir'!$F$31:$F$400,'Étape 1 - à remplir'!$E$31:$E$400,MASQ2!CZ282,'Étape 1 - à remplir'!$O$31:$O$400,DI$3,'Étape 1 - à remplir'!$G$31:$G$400,"kg")),IF(DI$2="Espèce",IF(DI$3="Tous",SUMIFS('Étape 1 - à remplir'!$F$31:$F$400,'Étape 1 - à remplir'!$E$31:$E$400,MASQ2!CZ282,'Étape 1 - à remplir'!$G$31:$G$400,"kg"),SUMIFS('Étape 1 - à remplir'!$F$31:$F$400,'Étape 1 - à remplir'!$E$31:$E$400,MASQ2!CZ282,'Étape 1 - à remplir'!$N$31:$N$400,DI$3,'Étape 1 - à remplir'!$G$31:$G$400,"kg")))))))</f>
        <v>#N/A</v>
      </c>
      <c r="DB282" s="104">
        <f t="shared" si="160"/>
        <v>0</v>
      </c>
      <c r="DC282" s="204" t="str">
        <f t="shared" si="153"/>
        <v>Acide oxolinique</v>
      </c>
      <c r="DD282" s="204" t="str">
        <f t="shared" si="154"/>
        <v/>
      </c>
      <c r="DE282" s="204" t="str">
        <f t="shared" si="155"/>
        <v/>
      </c>
      <c r="DF282" s="204" t="str">
        <f t="shared" si="156"/>
        <v>Quinolones</v>
      </c>
      <c r="DG282" s="204" t="str">
        <f t="shared" si="157"/>
        <v/>
      </c>
      <c r="DH282" s="97" t="str">
        <f t="shared" si="158"/>
        <v/>
      </c>
      <c r="DI282" s="78"/>
      <c r="DJ282" s="78"/>
      <c r="DK282" s="77" t="str">
        <f ca="1"/>
        <v>INOXYL ACIDE OXOLINIQUE 240 SALMONIDES</v>
      </c>
      <c r="DL282" s="79" t="e">
        <f ca="1"/>
        <v>#N/A</v>
      </c>
      <c r="DM282" s="102"/>
      <c r="DN282" s="8"/>
      <c r="DO282" s="8"/>
      <c r="DP282" s="8"/>
      <c r="DQ282" s="8"/>
      <c r="DR282" s="8"/>
      <c r="DS282" s="8"/>
      <c r="DT282" s="8"/>
      <c r="DU282" s="8"/>
      <c r="DV282" s="8"/>
      <c r="DW282" s="8"/>
      <c r="DX282" s="8"/>
      <c r="DY282" s="8"/>
      <c r="DZ282" s="8"/>
      <c r="EA282" s="8"/>
      <c r="EB282" s="8"/>
      <c r="EC282" s="8"/>
      <c r="ED282" s="8"/>
      <c r="EE282" s="8"/>
      <c r="EF282" s="8"/>
      <c r="EG282" s="8"/>
      <c r="EH282" s="8"/>
      <c r="EI282" s="8"/>
      <c r="EJ282" s="97"/>
    </row>
    <row r="283" spans="1:140" x14ac:dyDescent="0.25">
      <c r="A283" s="56"/>
      <c r="B283" s="8"/>
      <c r="C283" s="8"/>
      <c r="D283" s="8"/>
      <c r="E283" s="8"/>
      <c r="F283" s="8"/>
      <c r="G283" s="8"/>
      <c r="H283" s="8"/>
      <c r="I283" s="102" t="str">
        <f>INDEX(Données_ATB!BE:BV,MATCH(MASQ2!J283,Données_ATB!BE:BE,0),18)</f>
        <v/>
      </c>
      <c r="J283" s="77" t="str">
        <f>Données_ATB!BE282</f>
        <v>INOXYL BOLUS</v>
      </c>
      <c r="K283" s="204" t="e">
        <f>IF(IF(S$2="Catégorie",IF(S$3="Toutes",SUMIFS('Étape 1 - à remplir'!$F$31:$F$400,'Étape 1 - à remplir'!$E$31:$E$400,MASQ2!J283,'Étape 1 - à remplir'!$G$31:$G$400,"animaux"),SUMIFS('Étape 1 - à remplir'!$F$31:$F$400,'Étape 1 - à remplir'!$E$31:$E$400,MASQ2!J283,'Étape 1 - à remplir'!$C$31:$C$400,S$3)),IF(S$2="Âge",IF(S$3="Tous",SUMIFS('Étape 1 - à remplir'!$F$31:$F$400,'Étape 1 - à remplir'!$E$31:$E$400,MASQ2!J283,'Étape 1 - à remplir'!$G$31:$G$400,"animaux"),SUMIFS('Étape 1 - à remplir'!$F$31:$F$400,'Étape 1 - à remplir'!$E$31:$E$400,MASQ2!J283,'Étape 1 - à remplir'!$P$31:$P$400,S$3)),IF(S$2="Atelier",IF(S$3="Tous",SUMIFS('Étape 1 - à remplir'!$F$31:$F$400,'Étape 1 - à remplir'!$E$31:$E$400,MASQ2!J283,'Étape 1 - à remplir'!$G$31:$G$400,"animaux"),SUMIFS('Étape 1 - à remplir'!$F$31:$F$400,'Étape 1 - à remplir'!$E$31:$E$400,MASQ2!J283,'Étape 1 - à remplir'!$O$31:$O$400,S$3)),IF(S$2="Espèce",IF(S$3="Tous",SUMIFS('Étape 1 - à remplir'!$F$31:$F$400,'Étape 1 - à remplir'!$E$31:$E$400,MASQ2!J283,'Étape 1 - à remplir'!$G$31:$G$400,"animaux"),SUMIFS('Étape 1 - à remplir'!$F$31:$F$400,'Étape 1 - à remplir'!$E$31:$E$400,MASQ2!J283,'Étape 1 - à remplir'!$N$31:$N$400,S$3))))))=0,NA(),IF(S$2="Catégorie",IF(S$3="Toutes",SUMIFS('Étape 1 - à remplir'!$F$31:$F$400,'Étape 1 - à remplir'!$E$31:$E$400,MASQ2!J283,'Étape 1 - à remplir'!$G$31:$G$400,"animaux"),SUMIFS('Étape 1 - à remplir'!$F$31:$F$400,'Étape 1 - à remplir'!$E$31:$E$400,MASQ2!J283,'Étape 1 - à remplir'!$C$31:$C$400,S$3)),IF(S$2="Âge",IF(S$3="Tous",SUMIFS('Étape 1 - à remplir'!$F$31:$F$400,'Étape 1 - à remplir'!$E$31:$E$400,MASQ2!J283,'Étape 1 - à remplir'!$G$31:$G$400,"animaux"),SUMIFS('Étape 1 - à remplir'!$F$31:$F$400,'Étape 1 - à remplir'!$E$31:$E$400,MASQ2!J283,'Étape 1 - à remplir'!$P$31:$P$400,S$3)),IF(S$2="Atelier",IF(S$3="Tous",SUMIFS('Étape 1 - à remplir'!$F$31:$F$400,'Étape 1 - à remplir'!$E$31:$E$400,MASQ2!J283,'Étape 1 - à remplir'!$G$31:$G$400,"animaux"),SUMIFS('Étape 1 - à remplir'!$F$31:$F$400,'Étape 1 - à remplir'!$E$31:$E$400,MASQ2!J283,'Étape 1 - à remplir'!$O$31:$O$400,S$3)),IF(S$2="Espèce",IF(S$3="Tous",SUMIFS('Étape 1 - à remplir'!$F$31:$F$400,'Étape 1 - à remplir'!$E$31:$E$400,MASQ2!J283,'Étape 1 - à remplir'!$G$31:$G$400,"animaux"),SUMIFS('Étape 1 - à remplir'!$F$31:$F$400,'Étape 1 - à remplir'!$E$31:$E$400,MASQ2!J283,'Étape 1 - à remplir'!$N$31:$N$400,S$3)))))))</f>
        <v>#N/A</v>
      </c>
      <c r="L283" s="97">
        <f t="shared" si="161"/>
        <v>0</v>
      </c>
      <c r="M283" s="56" t="str">
        <f>Données_ATB!BN282</f>
        <v>Acide oxolinique</v>
      </c>
      <c r="N283" s="204" t="str">
        <f>Données_ATB!BO282</f>
        <v/>
      </c>
      <c r="O283" s="97" t="str">
        <f>Données_ATB!BP282</f>
        <v/>
      </c>
      <c r="P283" s="77" t="str">
        <f>Données_ATB!BR282</f>
        <v>Quinolones</v>
      </c>
      <c r="Q283" s="78" t="str">
        <f>Données_ATB!BS282</f>
        <v/>
      </c>
      <c r="R283" s="79" t="str">
        <f>Données_ATB!BT282</f>
        <v/>
      </c>
      <c r="S283" s="78"/>
      <c r="T283" s="78"/>
      <c r="U283" s="77" t="str">
        <f ca="1"/>
        <v>INOXYL BOLUS</v>
      </c>
      <c r="V283" s="79" t="e">
        <f ca="1"/>
        <v>#N/A</v>
      </c>
      <c r="W283" s="102"/>
      <c r="X283" s="8"/>
      <c r="Y283" s="8"/>
      <c r="Z283" s="8"/>
      <c r="AA283" s="8"/>
      <c r="AB283" s="102"/>
      <c r="AC283" s="8"/>
      <c r="AD283" s="8"/>
      <c r="AE283" s="8"/>
      <c r="AF283" s="8"/>
      <c r="AG283" s="8"/>
      <c r="AH283" s="8"/>
      <c r="AI283" s="8"/>
      <c r="AJ283" s="8"/>
      <c r="AK283" s="8"/>
      <c r="AL283" s="8"/>
      <c r="AM283" s="8"/>
      <c r="AN283" s="8"/>
      <c r="AO283" s="8"/>
      <c r="AP283" s="8"/>
      <c r="AQ283" s="8"/>
      <c r="AR283" s="8"/>
      <c r="AS283" s="8"/>
      <c r="AT283" s="97"/>
      <c r="AV283" s="56"/>
      <c r="AW283" s="8"/>
      <c r="AX283" s="8"/>
      <c r="AY283" s="8"/>
      <c r="AZ283" s="8"/>
      <c r="BA283" s="8"/>
      <c r="BB283" s="8"/>
      <c r="BC283" s="8"/>
      <c r="BD283" s="102" t="str">
        <f t="shared" si="143"/>
        <v/>
      </c>
      <c r="BE283" s="56" t="str">
        <f t="shared" si="144"/>
        <v>INOXYL BOLUS</v>
      </c>
      <c r="BF283" s="204" t="e">
        <f>IF(IF(BN$2="Catégorie",IF(BN$3="Toutes",SUMIFS('Étape 1 - à remplir'!$F$31:$F$400,'Étape 1 - à remplir'!$E$31:$E$400,MASQ2!BE283,'Étape 1 - à remplir'!$G$31:$G$400,"lots"),SUMIFS('Étape 1 - à remplir'!$F$31:$F$400,'Étape 1 - à remplir'!$E$31:$E$400,MASQ2!BE283,'Étape 1 - à remplir'!$C$31:$C$400,BN$3)),IF(BN$2="Âge",IF(BN$3="Tous",SUMIFS('Étape 1 - à remplir'!$F$31:$F$400,'Étape 1 - à remplir'!$E$31:$E$400,MASQ2!BE283,'Étape 1 - à remplir'!$G$31:$G$400,"lots"),SUMIFS('Étape 1 - à remplir'!$F$31:$F$400,'Étape 1 - à remplir'!$E$31:$E$400,MASQ2!BE283,'Étape 1 - à remplir'!$P$31:$P$400,BN$3,'Étape 1 - à remplir'!$G$31:$G$400,"lots")),IF(BN$2="Atelier",IF(BN$3="Tous",SUMIFS('Étape 1 - à remplir'!$F$31:$F$400,'Étape 1 - à remplir'!$E$31:$E$400,MASQ2!BE283,'Étape 1 - à remplir'!$G$31:$G$400,"lots"),SUMIFS('Étape 1 - à remplir'!$F$31:$F$400,'Étape 1 - à remplir'!$E$31:$E$400,MASQ2!BE283,'Étape 1 - à remplir'!$O$31:$O$400,BN$3,'Étape 1 - à remplir'!$G$31:$G$400,"lots")),IF(BN$2="Espèce",IF(BN$3="Tous",SUMIFS('Étape 1 - à remplir'!$F$31:$F$400,'Étape 1 - à remplir'!$E$31:$E$400,MASQ2!BE283,'Étape 1 - à remplir'!$G$31:$G$400,"lots"),SUMIFS('Étape 1 - à remplir'!$F$31:$F$400,'Étape 1 - à remplir'!$E$31:$E$400,MASQ2!BE283,'Étape 1 - à remplir'!$N$31:$N$400,BN$3,'Étape 1 - à remplir'!$G$31:$G$400,"lots"))))))=0,NA(),IF(BN$2="Catégorie",IF(BN$3="Toutes",SUMIFS('Étape 1 - à remplir'!$F$31:$F$400,'Étape 1 - à remplir'!$E$31:$E$400,MASQ2!BE283,'Étape 1 - à remplir'!$G$31:$G$400,"lots"),SUMIFS('Étape 1 - à remplir'!$F$31:$F$400,'Étape 1 - à remplir'!$E$31:$E$400,MASQ2!BE283,'Étape 1 - à remplir'!$C$31:$C$400,BN$3)),IF(BN$2="Âge",IF(BN$3="Tous",SUMIFS('Étape 1 - à remplir'!$F$31:$F$400,'Étape 1 - à remplir'!$E$31:$E$400,MASQ2!BE283,'Étape 1 - à remplir'!$G$31:$G$400,"lots"),SUMIFS('Étape 1 - à remplir'!$F$31:$F$400,'Étape 1 - à remplir'!$E$31:$E$400,MASQ2!BE283,'Étape 1 - à remplir'!$P$31:$P$400,BN$3,'Étape 1 - à remplir'!$G$31:$G$400,"lots")),IF(BN$2="Atelier",IF(BN$3="Tous",SUMIFS('Étape 1 - à remplir'!$F$31:$F$400,'Étape 1 - à remplir'!$E$31:$E$400,MASQ2!BE283,'Étape 1 - à remplir'!$G$31:$G$400,"lots"),SUMIFS('Étape 1 - à remplir'!$F$31:$F$400,'Étape 1 - à remplir'!$E$31:$E$400,MASQ2!BE283,'Étape 1 - à remplir'!$O$31:$O$400,BN$3,'Étape 1 - à remplir'!$G$31:$G$400,"lots")),IF(BN$2="Espèce",IF(BN$3="Tous",SUMIFS('Étape 1 - à remplir'!$F$31:$F$400,'Étape 1 - à remplir'!$E$31:$E$400,MASQ2!BE283,'Étape 1 - à remplir'!$G$31:$G$400,"lots"),SUMIFS('Étape 1 - à remplir'!$F$31:$F$400,'Étape 1 - à remplir'!$E$31:$E$400,MASQ2!BE283,'Étape 1 - à remplir'!$N$31:$N$400,BN$3,'Étape 1 - à remplir'!$G$31:$G$400,"lots")))))))</f>
        <v>#N/A</v>
      </c>
      <c r="BG283" s="204">
        <f t="shared" si="159"/>
        <v>0</v>
      </c>
      <c r="BH283" s="204" t="str">
        <f t="shared" si="145"/>
        <v>Acide oxolinique</v>
      </c>
      <c r="BI283" s="204" t="str">
        <f t="shared" si="146"/>
        <v/>
      </c>
      <c r="BJ283" s="204" t="str">
        <f t="shared" si="147"/>
        <v/>
      </c>
      <c r="BK283" s="204" t="str">
        <f t="shared" si="148"/>
        <v>Quinolones</v>
      </c>
      <c r="BL283" s="204" t="str">
        <f t="shared" si="149"/>
        <v/>
      </c>
      <c r="BM283" s="97" t="str">
        <f t="shared" si="150"/>
        <v/>
      </c>
      <c r="BN283" s="78"/>
      <c r="BO283" s="78"/>
      <c r="BP283" s="77" t="str">
        <f ca="1"/>
        <v>INOXYL BOLUS</v>
      </c>
      <c r="BQ283" s="79" t="e">
        <f ca="1"/>
        <v>#N/A</v>
      </c>
      <c r="BR283" s="102"/>
      <c r="BS283" s="8"/>
      <c r="BT283" s="8"/>
      <c r="BU283" s="8"/>
      <c r="BV283" s="8"/>
      <c r="BW283" s="8"/>
      <c r="BX283" s="8"/>
      <c r="BY283" s="8"/>
      <c r="BZ283" s="8"/>
      <c r="CA283" s="8"/>
      <c r="CB283" s="8"/>
      <c r="CC283" s="8"/>
      <c r="CD283" s="8"/>
      <c r="CE283" s="8"/>
      <c r="CF283" s="8"/>
      <c r="CG283" s="8"/>
      <c r="CH283" s="8"/>
      <c r="CI283" s="8"/>
      <c r="CJ283" s="8"/>
      <c r="CK283" s="8"/>
      <c r="CL283" s="8"/>
      <c r="CM283" s="8"/>
      <c r="CN283" s="8"/>
      <c r="CO283" s="97"/>
      <c r="CQ283" s="56"/>
      <c r="CR283" s="8"/>
      <c r="CS283" s="8"/>
      <c r="CT283" s="8"/>
      <c r="CU283" s="8"/>
      <c r="CV283" s="8"/>
      <c r="CW283" s="8"/>
      <c r="CX283" s="8"/>
      <c r="CY283" s="102" t="str">
        <f t="shared" si="151"/>
        <v/>
      </c>
      <c r="CZ283" s="56" t="str">
        <f t="shared" si="152"/>
        <v>INOXYL BOLUS</v>
      </c>
      <c r="DA283" s="204" t="e">
        <f>IF(IF(DI$2="Catégorie",IF(DI$3="Toutes",SUMIFS('Étape 1 - à remplir'!$F$31:$F$400,'Étape 1 - à remplir'!$E$31:$E$400,MASQ2!CZ283,'Étape 1 - à remplir'!$G$31:$G$400,"kg"),SUMIFS('Étape 1 - à remplir'!$F$31:$F$400,'Étape 1 - à remplir'!$E$31:$E$400,MASQ2!CZ283,'Étape 1 - à remplir'!$C$31:$C$400,DI$3)),IF(DI$2="Âge",IF(DI$3="Tous",SUMIFS('Étape 1 - à remplir'!$F$31:$F$400,'Étape 1 - à remplir'!$E$31:$E$400,MASQ2!CZ283,'Étape 1 - à remplir'!$G$31:$G$400,"kg"),SUMIFS('Étape 1 - à remplir'!$F$31:$F$400,'Étape 1 - à remplir'!$E$31:$E$400,MASQ2!CZ283,'Étape 1 - à remplir'!$P$31:$P$400,DI$3,'Étape 1 - à remplir'!$G$31:$G$400,"kg")),IF(DI$2="Atelier",IF(DI$3="Tous",SUMIFS('Étape 1 - à remplir'!$F$31:$F$400,'Étape 1 - à remplir'!$E$31:$E$400,MASQ2!CZ283,'Étape 1 - à remplir'!$G$31:$G$400,"kg"),SUMIFS('Étape 1 - à remplir'!$F$31:$F$400,'Étape 1 - à remplir'!$E$31:$E$400,MASQ2!CZ283,'Étape 1 - à remplir'!$O$31:$O$400,DI$3,'Étape 1 - à remplir'!$G$31:$G$400,"kg")),IF(DI$2="Espèce",IF(DI$3="Tous",SUMIFS('Étape 1 - à remplir'!$F$31:$F$400,'Étape 1 - à remplir'!$E$31:$E$400,MASQ2!CZ283,'Étape 1 - à remplir'!$G$31:$G$400,"kg"),SUMIFS('Étape 1 - à remplir'!$F$31:$F$400,'Étape 1 - à remplir'!$E$31:$E$400,MASQ2!CZ283,'Étape 1 - à remplir'!$N$31:$N$400,DI$3,'Étape 1 - à remplir'!$G$31:$G$400,"kg"))))))=0,NA(),IF(DI$2="Catégorie",IF(DI$3="Toutes",SUMIFS('Étape 1 - à remplir'!$F$31:$F$400,'Étape 1 - à remplir'!$E$31:$E$400,MASQ2!CZ283,'Étape 1 - à remplir'!$G$31:$G$400,"kg"),SUMIFS('Étape 1 - à remplir'!$F$31:$F$400,'Étape 1 - à remplir'!$E$31:$E$400,MASQ2!CZ283,'Étape 1 - à remplir'!$C$31:$C$400,DI$3)),IF(DI$2="Âge",IF(DI$3="Tous",SUMIFS('Étape 1 - à remplir'!$F$31:$F$400,'Étape 1 - à remplir'!$E$31:$E$400,MASQ2!CZ283,'Étape 1 - à remplir'!$G$31:$G$400,"kg"),SUMIFS('Étape 1 - à remplir'!$F$31:$F$400,'Étape 1 - à remplir'!$E$31:$E$400,MASQ2!CZ283,'Étape 1 - à remplir'!$P$31:$P$400,DI$3,'Étape 1 - à remplir'!$G$31:$G$400,"kg")),IF(DI$2="Atelier",IF(DI$3="Tous",SUMIFS('Étape 1 - à remplir'!$F$31:$F$400,'Étape 1 - à remplir'!$E$31:$E$400,MASQ2!CZ283,'Étape 1 - à remplir'!$G$31:$G$400,"kg"),SUMIFS('Étape 1 - à remplir'!$F$31:$F$400,'Étape 1 - à remplir'!$E$31:$E$400,MASQ2!CZ283,'Étape 1 - à remplir'!$O$31:$O$400,DI$3,'Étape 1 - à remplir'!$G$31:$G$400,"kg")),IF(DI$2="Espèce",IF(DI$3="Tous",SUMIFS('Étape 1 - à remplir'!$F$31:$F$400,'Étape 1 - à remplir'!$E$31:$E$400,MASQ2!CZ283,'Étape 1 - à remplir'!$G$31:$G$400,"kg"),SUMIFS('Étape 1 - à remplir'!$F$31:$F$400,'Étape 1 - à remplir'!$E$31:$E$400,MASQ2!CZ283,'Étape 1 - à remplir'!$N$31:$N$400,DI$3,'Étape 1 - à remplir'!$G$31:$G$400,"kg")))))))</f>
        <v>#N/A</v>
      </c>
      <c r="DB283" s="104">
        <f t="shared" si="160"/>
        <v>0</v>
      </c>
      <c r="DC283" s="204" t="str">
        <f t="shared" si="153"/>
        <v>Acide oxolinique</v>
      </c>
      <c r="DD283" s="204" t="str">
        <f t="shared" si="154"/>
        <v/>
      </c>
      <c r="DE283" s="204" t="str">
        <f t="shared" si="155"/>
        <v/>
      </c>
      <c r="DF283" s="204" t="str">
        <f t="shared" si="156"/>
        <v>Quinolones</v>
      </c>
      <c r="DG283" s="204" t="str">
        <f t="shared" si="157"/>
        <v/>
      </c>
      <c r="DH283" s="97" t="str">
        <f t="shared" si="158"/>
        <v/>
      </c>
      <c r="DI283" s="78"/>
      <c r="DJ283" s="78"/>
      <c r="DK283" s="77" t="str">
        <f ca="1"/>
        <v>INOXYL BOLUS</v>
      </c>
      <c r="DL283" s="79" t="e">
        <f ca="1"/>
        <v>#N/A</v>
      </c>
      <c r="DM283" s="102"/>
      <c r="DN283" s="8"/>
      <c r="DO283" s="8"/>
      <c r="DP283" s="8"/>
      <c r="DQ283" s="8"/>
      <c r="DR283" s="8"/>
      <c r="DS283" s="8"/>
      <c r="DT283" s="8"/>
      <c r="DU283" s="8"/>
      <c r="DV283" s="8"/>
      <c r="DW283" s="8"/>
      <c r="DX283" s="8"/>
      <c r="DY283" s="8"/>
      <c r="DZ283" s="8"/>
      <c r="EA283" s="8"/>
      <c r="EB283" s="8"/>
      <c r="EC283" s="8"/>
      <c r="ED283" s="8"/>
      <c r="EE283" s="8"/>
      <c r="EF283" s="8"/>
      <c r="EG283" s="8"/>
      <c r="EH283" s="8"/>
      <c r="EI283" s="8"/>
      <c r="EJ283" s="97"/>
    </row>
    <row r="284" spans="1:140" x14ac:dyDescent="0.25">
      <c r="A284" s="56"/>
      <c r="B284" s="8"/>
      <c r="C284" s="8"/>
      <c r="D284" s="8"/>
      <c r="E284" s="8"/>
      <c r="F284" s="8"/>
      <c r="G284" s="8"/>
      <c r="H284" s="8"/>
      <c r="I284" s="102" t="str">
        <f>INDEX(Données_ATB!BE:BV,MATCH(MASQ2!J284,Données_ATB!BE:BE,0),18)</f>
        <v/>
      </c>
      <c r="J284" s="77" t="str">
        <f>Données_ATB!BE283</f>
        <v>INOXYL PATE ORALE</v>
      </c>
      <c r="K284" s="204" t="e">
        <f>IF(IF(S$2="Catégorie",IF(S$3="Toutes",SUMIFS('Étape 1 - à remplir'!$F$31:$F$400,'Étape 1 - à remplir'!$E$31:$E$400,MASQ2!J284,'Étape 1 - à remplir'!$G$31:$G$400,"animaux"),SUMIFS('Étape 1 - à remplir'!$F$31:$F$400,'Étape 1 - à remplir'!$E$31:$E$400,MASQ2!J284,'Étape 1 - à remplir'!$C$31:$C$400,S$3)),IF(S$2="Âge",IF(S$3="Tous",SUMIFS('Étape 1 - à remplir'!$F$31:$F$400,'Étape 1 - à remplir'!$E$31:$E$400,MASQ2!J284,'Étape 1 - à remplir'!$G$31:$G$400,"animaux"),SUMIFS('Étape 1 - à remplir'!$F$31:$F$400,'Étape 1 - à remplir'!$E$31:$E$400,MASQ2!J284,'Étape 1 - à remplir'!$P$31:$P$400,S$3)),IF(S$2="Atelier",IF(S$3="Tous",SUMIFS('Étape 1 - à remplir'!$F$31:$F$400,'Étape 1 - à remplir'!$E$31:$E$400,MASQ2!J284,'Étape 1 - à remplir'!$G$31:$G$400,"animaux"),SUMIFS('Étape 1 - à remplir'!$F$31:$F$400,'Étape 1 - à remplir'!$E$31:$E$400,MASQ2!J284,'Étape 1 - à remplir'!$O$31:$O$400,S$3)),IF(S$2="Espèce",IF(S$3="Tous",SUMIFS('Étape 1 - à remplir'!$F$31:$F$400,'Étape 1 - à remplir'!$E$31:$E$400,MASQ2!J284,'Étape 1 - à remplir'!$G$31:$G$400,"animaux"),SUMIFS('Étape 1 - à remplir'!$F$31:$F$400,'Étape 1 - à remplir'!$E$31:$E$400,MASQ2!J284,'Étape 1 - à remplir'!$N$31:$N$400,S$3))))))=0,NA(),IF(S$2="Catégorie",IF(S$3="Toutes",SUMIFS('Étape 1 - à remplir'!$F$31:$F$400,'Étape 1 - à remplir'!$E$31:$E$400,MASQ2!J284,'Étape 1 - à remplir'!$G$31:$G$400,"animaux"),SUMIFS('Étape 1 - à remplir'!$F$31:$F$400,'Étape 1 - à remplir'!$E$31:$E$400,MASQ2!J284,'Étape 1 - à remplir'!$C$31:$C$400,S$3)),IF(S$2="Âge",IF(S$3="Tous",SUMIFS('Étape 1 - à remplir'!$F$31:$F$400,'Étape 1 - à remplir'!$E$31:$E$400,MASQ2!J284,'Étape 1 - à remplir'!$G$31:$G$400,"animaux"),SUMIFS('Étape 1 - à remplir'!$F$31:$F$400,'Étape 1 - à remplir'!$E$31:$E$400,MASQ2!J284,'Étape 1 - à remplir'!$P$31:$P$400,S$3)),IF(S$2="Atelier",IF(S$3="Tous",SUMIFS('Étape 1 - à remplir'!$F$31:$F$400,'Étape 1 - à remplir'!$E$31:$E$400,MASQ2!J284,'Étape 1 - à remplir'!$G$31:$G$400,"animaux"),SUMIFS('Étape 1 - à remplir'!$F$31:$F$400,'Étape 1 - à remplir'!$E$31:$E$400,MASQ2!J284,'Étape 1 - à remplir'!$O$31:$O$400,S$3)),IF(S$2="Espèce",IF(S$3="Tous",SUMIFS('Étape 1 - à remplir'!$F$31:$F$400,'Étape 1 - à remplir'!$E$31:$E$400,MASQ2!J284,'Étape 1 - à remplir'!$G$31:$G$400,"animaux"),SUMIFS('Étape 1 - à remplir'!$F$31:$F$400,'Étape 1 - à remplir'!$E$31:$E$400,MASQ2!J284,'Étape 1 - à remplir'!$N$31:$N$400,S$3)))))))</f>
        <v>#N/A</v>
      </c>
      <c r="L284" s="97">
        <f t="shared" si="161"/>
        <v>0</v>
      </c>
      <c r="M284" s="56" t="str">
        <f>Données_ATB!BN283</f>
        <v>Acide oxolinique</v>
      </c>
      <c r="N284" s="204" t="str">
        <f>Données_ATB!BO283</f>
        <v/>
      </c>
      <c r="O284" s="97" t="str">
        <f>Données_ATB!BP283</f>
        <v/>
      </c>
      <c r="P284" s="77" t="str">
        <f>Données_ATB!BR283</f>
        <v>Quinolones</v>
      </c>
      <c r="Q284" s="78" t="str">
        <f>Données_ATB!BS283</f>
        <v/>
      </c>
      <c r="R284" s="79" t="str">
        <f>Données_ATB!BT283</f>
        <v/>
      </c>
      <c r="S284" s="78"/>
      <c r="T284" s="78"/>
      <c r="U284" s="77" t="str">
        <f ca="1"/>
        <v>INOXYL PATE ORALE</v>
      </c>
      <c r="V284" s="79" t="e">
        <f ca="1"/>
        <v>#N/A</v>
      </c>
      <c r="W284" s="102"/>
      <c r="X284" s="8"/>
      <c r="Y284" s="8"/>
      <c r="Z284" s="8"/>
      <c r="AA284" s="8"/>
      <c r="AB284" s="102"/>
      <c r="AC284" s="8"/>
      <c r="AD284" s="8"/>
      <c r="AE284" s="8"/>
      <c r="AF284" s="8"/>
      <c r="AG284" s="8"/>
      <c r="AH284" s="8"/>
      <c r="AI284" s="8"/>
      <c r="AJ284" s="8"/>
      <c r="AK284" s="8"/>
      <c r="AL284" s="8"/>
      <c r="AM284" s="8"/>
      <c r="AN284" s="8"/>
      <c r="AO284" s="8"/>
      <c r="AP284" s="8"/>
      <c r="AQ284" s="8"/>
      <c r="AR284" s="8"/>
      <c r="AS284" s="8"/>
      <c r="AT284" s="97"/>
      <c r="AV284" s="56"/>
      <c r="AW284" s="8"/>
      <c r="AX284" s="8"/>
      <c r="AY284" s="8"/>
      <c r="AZ284" s="8"/>
      <c r="BA284" s="8"/>
      <c r="BB284" s="8"/>
      <c r="BC284" s="8"/>
      <c r="BD284" s="102" t="str">
        <f t="shared" si="143"/>
        <v/>
      </c>
      <c r="BE284" s="56" t="str">
        <f t="shared" si="144"/>
        <v>INOXYL PATE ORALE</v>
      </c>
      <c r="BF284" s="204" t="e">
        <f>IF(IF(BN$2="Catégorie",IF(BN$3="Toutes",SUMIFS('Étape 1 - à remplir'!$F$31:$F$400,'Étape 1 - à remplir'!$E$31:$E$400,MASQ2!BE284,'Étape 1 - à remplir'!$G$31:$G$400,"lots"),SUMIFS('Étape 1 - à remplir'!$F$31:$F$400,'Étape 1 - à remplir'!$E$31:$E$400,MASQ2!BE284,'Étape 1 - à remplir'!$C$31:$C$400,BN$3)),IF(BN$2="Âge",IF(BN$3="Tous",SUMIFS('Étape 1 - à remplir'!$F$31:$F$400,'Étape 1 - à remplir'!$E$31:$E$400,MASQ2!BE284,'Étape 1 - à remplir'!$G$31:$G$400,"lots"),SUMIFS('Étape 1 - à remplir'!$F$31:$F$400,'Étape 1 - à remplir'!$E$31:$E$400,MASQ2!BE284,'Étape 1 - à remplir'!$P$31:$P$400,BN$3,'Étape 1 - à remplir'!$G$31:$G$400,"lots")),IF(BN$2="Atelier",IF(BN$3="Tous",SUMIFS('Étape 1 - à remplir'!$F$31:$F$400,'Étape 1 - à remplir'!$E$31:$E$400,MASQ2!BE284,'Étape 1 - à remplir'!$G$31:$G$400,"lots"),SUMIFS('Étape 1 - à remplir'!$F$31:$F$400,'Étape 1 - à remplir'!$E$31:$E$400,MASQ2!BE284,'Étape 1 - à remplir'!$O$31:$O$400,BN$3,'Étape 1 - à remplir'!$G$31:$G$400,"lots")),IF(BN$2="Espèce",IF(BN$3="Tous",SUMIFS('Étape 1 - à remplir'!$F$31:$F$400,'Étape 1 - à remplir'!$E$31:$E$400,MASQ2!BE284,'Étape 1 - à remplir'!$G$31:$G$400,"lots"),SUMIFS('Étape 1 - à remplir'!$F$31:$F$400,'Étape 1 - à remplir'!$E$31:$E$400,MASQ2!BE284,'Étape 1 - à remplir'!$N$31:$N$400,BN$3,'Étape 1 - à remplir'!$G$31:$G$400,"lots"))))))=0,NA(),IF(BN$2="Catégorie",IF(BN$3="Toutes",SUMIFS('Étape 1 - à remplir'!$F$31:$F$400,'Étape 1 - à remplir'!$E$31:$E$400,MASQ2!BE284,'Étape 1 - à remplir'!$G$31:$G$400,"lots"),SUMIFS('Étape 1 - à remplir'!$F$31:$F$400,'Étape 1 - à remplir'!$E$31:$E$400,MASQ2!BE284,'Étape 1 - à remplir'!$C$31:$C$400,BN$3)),IF(BN$2="Âge",IF(BN$3="Tous",SUMIFS('Étape 1 - à remplir'!$F$31:$F$400,'Étape 1 - à remplir'!$E$31:$E$400,MASQ2!BE284,'Étape 1 - à remplir'!$G$31:$G$400,"lots"),SUMIFS('Étape 1 - à remplir'!$F$31:$F$400,'Étape 1 - à remplir'!$E$31:$E$400,MASQ2!BE284,'Étape 1 - à remplir'!$P$31:$P$400,BN$3,'Étape 1 - à remplir'!$G$31:$G$400,"lots")),IF(BN$2="Atelier",IF(BN$3="Tous",SUMIFS('Étape 1 - à remplir'!$F$31:$F$400,'Étape 1 - à remplir'!$E$31:$E$400,MASQ2!BE284,'Étape 1 - à remplir'!$G$31:$G$400,"lots"),SUMIFS('Étape 1 - à remplir'!$F$31:$F$400,'Étape 1 - à remplir'!$E$31:$E$400,MASQ2!BE284,'Étape 1 - à remplir'!$O$31:$O$400,BN$3,'Étape 1 - à remplir'!$G$31:$G$400,"lots")),IF(BN$2="Espèce",IF(BN$3="Tous",SUMIFS('Étape 1 - à remplir'!$F$31:$F$400,'Étape 1 - à remplir'!$E$31:$E$400,MASQ2!BE284,'Étape 1 - à remplir'!$G$31:$G$400,"lots"),SUMIFS('Étape 1 - à remplir'!$F$31:$F$400,'Étape 1 - à remplir'!$E$31:$E$400,MASQ2!BE284,'Étape 1 - à remplir'!$N$31:$N$400,BN$3,'Étape 1 - à remplir'!$G$31:$G$400,"lots")))))))</f>
        <v>#N/A</v>
      </c>
      <c r="BG284" s="204">
        <f t="shared" si="159"/>
        <v>0</v>
      </c>
      <c r="BH284" s="204" t="str">
        <f t="shared" si="145"/>
        <v>Acide oxolinique</v>
      </c>
      <c r="BI284" s="204" t="str">
        <f t="shared" si="146"/>
        <v/>
      </c>
      <c r="BJ284" s="204" t="str">
        <f t="shared" si="147"/>
        <v/>
      </c>
      <c r="BK284" s="204" t="str">
        <f t="shared" si="148"/>
        <v>Quinolones</v>
      </c>
      <c r="BL284" s="204" t="str">
        <f t="shared" si="149"/>
        <v/>
      </c>
      <c r="BM284" s="97" t="str">
        <f t="shared" si="150"/>
        <v/>
      </c>
      <c r="BN284" s="78"/>
      <c r="BO284" s="78"/>
      <c r="BP284" s="77" t="str">
        <f ca="1"/>
        <v>INOXYL PATE ORALE</v>
      </c>
      <c r="BQ284" s="79" t="e">
        <f ca="1"/>
        <v>#N/A</v>
      </c>
      <c r="BR284" s="102"/>
      <c r="BS284" s="8"/>
      <c r="BT284" s="8"/>
      <c r="BU284" s="8"/>
      <c r="BV284" s="8"/>
      <c r="BW284" s="8"/>
      <c r="BX284" s="8"/>
      <c r="BY284" s="8"/>
      <c r="BZ284" s="8"/>
      <c r="CA284" s="8"/>
      <c r="CB284" s="8"/>
      <c r="CC284" s="8"/>
      <c r="CD284" s="8"/>
      <c r="CE284" s="8"/>
      <c r="CF284" s="8"/>
      <c r="CG284" s="8"/>
      <c r="CH284" s="8"/>
      <c r="CI284" s="8"/>
      <c r="CJ284" s="8"/>
      <c r="CK284" s="8"/>
      <c r="CL284" s="8"/>
      <c r="CM284" s="8"/>
      <c r="CN284" s="8"/>
      <c r="CO284" s="97"/>
      <c r="CQ284" s="56"/>
      <c r="CR284" s="8"/>
      <c r="CS284" s="8"/>
      <c r="CT284" s="8"/>
      <c r="CU284" s="8"/>
      <c r="CV284" s="8"/>
      <c r="CW284" s="8"/>
      <c r="CX284" s="8"/>
      <c r="CY284" s="102" t="str">
        <f t="shared" si="151"/>
        <v/>
      </c>
      <c r="CZ284" s="56" t="str">
        <f t="shared" si="152"/>
        <v>INOXYL PATE ORALE</v>
      </c>
      <c r="DA284" s="204" t="e">
        <f>IF(IF(DI$2="Catégorie",IF(DI$3="Toutes",SUMIFS('Étape 1 - à remplir'!$F$31:$F$400,'Étape 1 - à remplir'!$E$31:$E$400,MASQ2!CZ284,'Étape 1 - à remplir'!$G$31:$G$400,"kg"),SUMIFS('Étape 1 - à remplir'!$F$31:$F$400,'Étape 1 - à remplir'!$E$31:$E$400,MASQ2!CZ284,'Étape 1 - à remplir'!$C$31:$C$400,DI$3)),IF(DI$2="Âge",IF(DI$3="Tous",SUMIFS('Étape 1 - à remplir'!$F$31:$F$400,'Étape 1 - à remplir'!$E$31:$E$400,MASQ2!CZ284,'Étape 1 - à remplir'!$G$31:$G$400,"kg"),SUMIFS('Étape 1 - à remplir'!$F$31:$F$400,'Étape 1 - à remplir'!$E$31:$E$400,MASQ2!CZ284,'Étape 1 - à remplir'!$P$31:$P$400,DI$3,'Étape 1 - à remplir'!$G$31:$G$400,"kg")),IF(DI$2="Atelier",IF(DI$3="Tous",SUMIFS('Étape 1 - à remplir'!$F$31:$F$400,'Étape 1 - à remplir'!$E$31:$E$400,MASQ2!CZ284,'Étape 1 - à remplir'!$G$31:$G$400,"kg"),SUMIFS('Étape 1 - à remplir'!$F$31:$F$400,'Étape 1 - à remplir'!$E$31:$E$400,MASQ2!CZ284,'Étape 1 - à remplir'!$O$31:$O$400,DI$3,'Étape 1 - à remplir'!$G$31:$G$400,"kg")),IF(DI$2="Espèce",IF(DI$3="Tous",SUMIFS('Étape 1 - à remplir'!$F$31:$F$400,'Étape 1 - à remplir'!$E$31:$E$400,MASQ2!CZ284,'Étape 1 - à remplir'!$G$31:$G$400,"kg"),SUMIFS('Étape 1 - à remplir'!$F$31:$F$400,'Étape 1 - à remplir'!$E$31:$E$400,MASQ2!CZ284,'Étape 1 - à remplir'!$N$31:$N$400,DI$3,'Étape 1 - à remplir'!$G$31:$G$400,"kg"))))))=0,NA(),IF(DI$2="Catégorie",IF(DI$3="Toutes",SUMIFS('Étape 1 - à remplir'!$F$31:$F$400,'Étape 1 - à remplir'!$E$31:$E$400,MASQ2!CZ284,'Étape 1 - à remplir'!$G$31:$G$400,"kg"),SUMIFS('Étape 1 - à remplir'!$F$31:$F$400,'Étape 1 - à remplir'!$E$31:$E$400,MASQ2!CZ284,'Étape 1 - à remplir'!$C$31:$C$400,DI$3)),IF(DI$2="Âge",IF(DI$3="Tous",SUMIFS('Étape 1 - à remplir'!$F$31:$F$400,'Étape 1 - à remplir'!$E$31:$E$400,MASQ2!CZ284,'Étape 1 - à remplir'!$G$31:$G$400,"kg"),SUMIFS('Étape 1 - à remplir'!$F$31:$F$400,'Étape 1 - à remplir'!$E$31:$E$400,MASQ2!CZ284,'Étape 1 - à remplir'!$P$31:$P$400,DI$3,'Étape 1 - à remplir'!$G$31:$G$400,"kg")),IF(DI$2="Atelier",IF(DI$3="Tous",SUMIFS('Étape 1 - à remplir'!$F$31:$F$400,'Étape 1 - à remplir'!$E$31:$E$400,MASQ2!CZ284,'Étape 1 - à remplir'!$G$31:$G$400,"kg"),SUMIFS('Étape 1 - à remplir'!$F$31:$F$400,'Étape 1 - à remplir'!$E$31:$E$400,MASQ2!CZ284,'Étape 1 - à remplir'!$O$31:$O$400,DI$3,'Étape 1 - à remplir'!$G$31:$G$400,"kg")),IF(DI$2="Espèce",IF(DI$3="Tous",SUMIFS('Étape 1 - à remplir'!$F$31:$F$400,'Étape 1 - à remplir'!$E$31:$E$400,MASQ2!CZ284,'Étape 1 - à remplir'!$G$31:$G$400,"kg"),SUMIFS('Étape 1 - à remplir'!$F$31:$F$400,'Étape 1 - à remplir'!$E$31:$E$400,MASQ2!CZ284,'Étape 1 - à remplir'!$N$31:$N$400,DI$3,'Étape 1 - à remplir'!$G$31:$G$400,"kg")))))))</f>
        <v>#N/A</v>
      </c>
      <c r="DB284" s="104">
        <f t="shared" si="160"/>
        <v>0</v>
      </c>
      <c r="DC284" s="204" t="str">
        <f t="shared" si="153"/>
        <v>Acide oxolinique</v>
      </c>
      <c r="DD284" s="204" t="str">
        <f t="shared" si="154"/>
        <v/>
      </c>
      <c r="DE284" s="204" t="str">
        <f t="shared" si="155"/>
        <v/>
      </c>
      <c r="DF284" s="204" t="str">
        <f t="shared" si="156"/>
        <v>Quinolones</v>
      </c>
      <c r="DG284" s="204" t="str">
        <f t="shared" si="157"/>
        <v/>
      </c>
      <c r="DH284" s="97" t="str">
        <f t="shared" si="158"/>
        <v/>
      </c>
      <c r="DI284" s="78"/>
      <c r="DJ284" s="78"/>
      <c r="DK284" s="77" t="str">
        <f ca="1"/>
        <v>INOXYL PATE ORALE</v>
      </c>
      <c r="DL284" s="79" t="e">
        <f ca="1"/>
        <v>#N/A</v>
      </c>
      <c r="DM284" s="102"/>
      <c r="DN284" s="8"/>
      <c r="DO284" s="8"/>
      <c r="DP284" s="8"/>
      <c r="DQ284" s="8"/>
      <c r="DR284" s="8"/>
      <c r="DS284" s="8"/>
      <c r="DT284" s="8"/>
      <c r="DU284" s="8"/>
      <c r="DV284" s="8"/>
      <c r="DW284" s="8"/>
      <c r="DX284" s="8"/>
      <c r="DY284" s="8"/>
      <c r="DZ284" s="8"/>
      <c r="EA284" s="8"/>
      <c r="EB284" s="8"/>
      <c r="EC284" s="8"/>
      <c r="ED284" s="8"/>
      <c r="EE284" s="8"/>
      <c r="EF284" s="8"/>
      <c r="EG284" s="8"/>
      <c r="EH284" s="8"/>
      <c r="EI284" s="8"/>
      <c r="EJ284" s="97"/>
    </row>
    <row r="285" spans="1:140" x14ac:dyDescent="0.25">
      <c r="A285" s="56"/>
      <c r="B285" s="8"/>
      <c r="C285" s="8"/>
      <c r="D285" s="8"/>
      <c r="E285" s="8"/>
      <c r="F285" s="8"/>
      <c r="G285" s="8"/>
      <c r="H285" s="8"/>
      <c r="I285" s="102" t="str">
        <f>INDEX(Données_ATB!BE:BV,MATCH(MASQ2!J285,Données_ATB!BE:BE,0),18)</f>
        <v/>
      </c>
      <c r="J285" s="77" t="str">
        <f>Données_ATB!BE284</f>
        <v>INOXYL POUDRE ORALE</v>
      </c>
      <c r="K285" s="204" t="e">
        <f>IF(IF(S$2="Catégorie",IF(S$3="Toutes",SUMIFS('Étape 1 - à remplir'!$F$31:$F$400,'Étape 1 - à remplir'!$E$31:$E$400,MASQ2!J285,'Étape 1 - à remplir'!$G$31:$G$400,"animaux"),SUMIFS('Étape 1 - à remplir'!$F$31:$F$400,'Étape 1 - à remplir'!$E$31:$E$400,MASQ2!J285,'Étape 1 - à remplir'!$C$31:$C$400,S$3)),IF(S$2="Âge",IF(S$3="Tous",SUMIFS('Étape 1 - à remplir'!$F$31:$F$400,'Étape 1 - à remplir'!$E$31:$E$400,MASQ2!J285,'Étape 1 - à remplir'!$G$31:$G$400,"animaux"),SUMIFS('Étape 1 - à remplir'!$F$31:$F$400,'Étape 1 - à remplir'!$E$31:$E$400,MASQ2!J285,'Étape 1 - à remplir'!$P$31:$P$400,S$3)),IF(S$2="Atelier",IF(S$3="Tous",SUMIFS('Étape 1 - à remplir'!$F$31:$F$400,'Étape 1 - à remplir'!$E$31:$E$400,MASQ2!J285,'Étape 1 - à remplir'!$G$31:$G$400,"animaux"),SUMIFS('Étape 1 - à remplir'!$F$31:$F$400,'Étape 1 - à remplir'!$E$31:$E$400,MASQ2!J285,'Étape 1 - à remplir'!$O$31:$O$400,S$3)),IF(S$2="Espèce",IF(S$3="Tous",SUMIFS('Étape 1 - à remplir'!$F$31:$F$400,'Étape 1 - à remplir'!$E$31:$E$400,MASQ2!J285,'Étape 1 - à remplir'!$G$31:$G$400,"animaux"),SUMIFS('Étape 1 - à remplir'!$F$31:$F$400,'Étape 1 - à remplir'!$E$31:$E$400,MASQ2!J285,'Étape 1 - à remplir'!$N$31:$N$400,S$3))))))=0,NA(),IF(S$2="Catégorie",IF(S$3="Toutes",SUMIFS('Étape 1 - à remplir'!$F$31:$F$400,'Étape 1 - à remplir'!$E$31:$E$400,MASQ2!J285,'Étape 1 - à remplir'!$G$31:$G$400,"animaux"),SUMIFS('Étape 1 - à remplir'!$F$31:$F$400,'Étape 1 - à remplir'!$E$31:$E$400,MASQ2!J285,'Étape 1 - à remplir'!$C$31:$C$400,S$3)),IF(S$2="Âge",IF(S$3="Tous",SUMIFS('Étape 1 - à remplir'!$F$31:$F$400,'Étape 1 - à remplir'!$E$31:$E$400,MASQ2!J285,'Étape 1 - à remplir'!$G$31:$G$400,"animaux"),SUMIFS('Étape 1 - à remplir'!$F$31:$F$400,'Étape 1 - à remplir'!$E$31:$E$400,MASQ2!J285,'Étape 1 - à remplir'!$P$31:$P$400,S$3)),IF(S$2="Atelier",IF(S$3="Tous",SUMIFS('Étape 1 - à remplir'!$F$31:$F$400,'Étape 1 - à remplir'!$E$31:$E$400,MASQ2!J285,'Étape 1 - à remplir'!$G$31:$G$400,"animaux"),SUMIFS('Étape 1 - à remplir'!$F$31:$F$400,'Étape 1 - à remplir'!$E$31:$E$400,MASQ2!J285,'Étape 1 - à remplir'!$O$31:$O$400,S$3)),IF(S$2="Espèce",IF(S$3="Tous",SUMIFS('Étape 1 - à remplir'!$F$31:$F$400,'Étape 1 - à remplir'!$E$31:$E$400,MASQ2!J285,'Étape 1 - à remplir'!$G$31:$G$400,"animaux"),SUMIFS('Étape 1 - à remplir'!$F$31:$F$400,'Étape 1 - à remplir'!$E$31:$E$400,MASQ2!J285,'Étape 1 - à remplir'!$N$31:$N$400,S$3)))))))</f>
        <v>#N/A</v>
      </c>
      <c r="L285" s="97">
        <f t="shared" si="161"/>
        <v>0</v>
      </c>
      <c r="M285" s="56" t="str">
        <f>Données_ATB!BN284</f>
        <v>Acide oxolinique</v>
      </c>
      <c r="N285" s="204" t="str">
        <f>Données_ATB!BO284</f>
        <v/>
      </c>
      <c r="O285" s="97" t="str">
        <f>Données_ATB!BP284</f>
        <v/>
      </c>
      <c r="P285" s="77" t="str">
        <f>Données_ATB!BR284</f>
        <v>Quinolones</v>
      </c>
      <c r="Q285" s="78" t="str">
        <f>Données_ATB!BS284</f>
        <v/>
      </c>
      <c r="R285" s="79" t="str">
        <f>Données_ATB!BT284</f>
        <v/>
      </c>
      <c r="S285" s="78"/>
      <c r="T285" s="78"/>
      <c r="U285" s="77" t="str">
        <f ca="1"/>
        <v>INOXYL POUDRE ORALE</v>
      </c>
      <c r="V285" s="79" t="e">
        <f ca="1"/>
        <v>#N/A</v>
      </c>
      <c r="W285" s="102"/>
      <c r="X285" s="8"/>
      <c r="Y285" s="8"/>
      <c r="Z285" s="8"/>
      <c r="AA285" s="8"/>
      <c r="AB285" s="102"/>
      <c r="AC285" s="8"/>
      <c r="AD285" s="8"/>
      <c r="AE285" s="8"/>
      <c r="AF285" s="8"/>
      <c r="AG285" s="8"/>
      <c r="AH285" s="8"/>
      <c r="AI285" s="8"/>
      <c r="AJ285" s="8"/>
      <c r="AK285" s="8"/>
      <c r="AL285" s="8"/>
      <c r="AM285" s="8"/>
      <c r="AN285" s="8"/>
      <c r="AO285" s="8"/>
      <c r="AP285" s="8"/>
      <c r="AQ285" s="8"/>
      <c r="AR285" s="8"/>
      <c r="AS285" s="8"/>
      <c r="AT285" s="97"/>
      <c r="AV285" s="56"/>
      <c r="AW285" s="8"/>
      <c r="AX285" s="8"/>
      <c r="AY285" s="8"/>
      <c r="AZ285" s="8"/>
      <c r="BA285" s="8"/>
      <c r="BB285" s="8"/>
      <c r="BC285" s="8"/>
      <c r="BD285" s="102" t="str">
        <f t="shared" si="143"/>
        <v/>
      </c>
      <c r="BE285" s="56" t="str">
        <f t="shared" si="144"/>
        <v>INOXYL POUDRE ORALE</v>
      </c>
      <c r="BF285" s="204" t="e">
        <f>IF(IF(BN$2="Catégorie",IF(BN$3="Toutes",SUMIFS('Étape 1 - à remplir'!$F$31:$F$400,'Étape 1 - à remplir'!$E$31:$E$400,MASQ2!BE285,'Étape 1 - à remplir'!$G$31:$G$400,"lots"),SUMIFS('Étape 1 - à remplir'!$F$31:$F$400,'Étape 1 - à remplir'!$E$31:$E$400,MASQ2!BE285,'Étape 1 - à remplir'!$C$31:$C$400,BN$3)),IF(BN$2="Âge",IF(BN$3="Tous",SUMIFS('Étape 1 - à remplir'!$F$31:$F$400,'Étape 1 - à remplir'!$E$31:$E$400,MASQ2!BE285,'Étape 1 - à remplir'!$G$31:$G$400,"lots"),SUMIFS('Étape 1 - à remplir'!$F$31:$F$400,'Étape 1 - à remplir'!$E$31:$E$400,MASQ2!BE285,'Étape 1 - à remplir'!$P$31:$P$400,BN$3,'Étape 1 - à remplir'!$G$31:$G$400,"lots")),IF(BN$2="Atelier",IF(BN$3="Tous",SUMIFS('Étape 1 - à remplir'!$F$31:$F$400,'Étape 1 - à remplir'!$E$31:$E$400,MASQ2!BE285,'Étape 1 - à remplir'!$G$31:$G$400,"lots"),SUMIFS('Étape 1 - à remplir'!$F$31:$F$400,'Étape 1 - à remplir'!$E$31:$E$400,MASQ2!BE285,'Étape 1 - à remplir'!$O$31:$O$400,BN$3,'Étape 1 - à remplir'!$G$31:$G$400,"lots")),IF(BN$2="Espèce",IF(BN$3="Tous",SUMIFS('Étape 1 - à remplir'!$F$31:$F$400,'Étape 1 - à remplir'!$E$31:$E$400,MASQ2!BE285,'Étape 1 - à remplir'!$G$31:$G$400,"lots"),SUMIFS('Étape 1 - à remplir'!$F$31:$F$400,'Étape 1 - à remplir'!$E$31:$E$400,MASQ2!BE285,'Étape 1 - à remplir'!$N$31:$N$400,BN$3,'Étape 1 - à remplir'!$G$31:$G$400,"lots"))))))=0,NA(),IF(BN$2="Catégorie",IF(BN$3="Toutes",SUMIFS('Étape 1 - à remplir'!$F$31:$F$400,'Étape 1 - à remplir'!$E$31:$E$400,MASQ2!BE285,'Étape 1 - à remplir'!$G$31:$G$400,"lots"),SUMIFS('Étape 1 - à remplir'!$F$31:$F$400,'Étape 1 - à remplir'!$E$31:$E$400,MASQ2!BE285,'Étape 1 - à remplir'!$C$31:$C$400,BN$3)),IF(BN$2="Âge",IF(BN$3="Tous",SUMIFS('Étape 1 - à remplir'!$F$31:$F$400,'Étape 1 - à remplir'!$E$31:$E$400,MASQ2!BE285,'Étape 1 - à remplir'!$G$31:$G$400,"lots"),SUMIFS('Étape 1 - à remplir'!$F$31:$F$400,'Étape 1 - à remplir'!$E$31:$E$400,MASQ2!BE285,'Étape 1 - à remplir'!$P$31:$P$400,BN$3,'Étape 1 - à remplir'!$G$31:$G$400,"lots")),IF(BN$2="Atelier",IF(BN$3="Tous",SUMIFS('Étape 1 - à remplir'!$F$31:$F$400,'Étape 1 - à remplir'!$E$31:$E$400,MASQ2!BE285,'Étape 1 - à remplir'!$G$31:$G$400,"lots"),SUMIFS('Étape 1 - à remplir'!$F$31:$F$400,'Étape 1 - à remplir'!$E$31:$E$400,MASQ2!BE285,'Étape 1 - à remplir'!$O$31:$O$400,BN$3,'Étape 1 - à remplir'!$G$31:$G$400,"lots")),IF(BN$2="Espèce",IF(BN$3="Tous",SUMIFS('Étape 1 - à remplir'!$F$31:$F$400,'Étape 1 - à remplir'!$E$31:$E$400,MASQ2!BE285,'Étape 1 - à remplir'!$G$31:$G$400,"lots"),SUMIFS('Étape 1 - à remplir'!$F$31:$F$400,'Étape 1 - à remplir'!$E$31:$E$400,MASQ2!BE285,'Étape 1 - à remplir'!$N$31:$N$400,BN$3,'Étape 1 - à remplir'!$G$31:$G$400,"lots")))))))</f>
        <v>#N/A</v>
      </c>
      <c r="BG285" s="204">
        <f t="shared" si="159"/>
        <v>0</v>
      </c>
      <c r="BH285" s="204" t="str">
        <f t="shared" si="145"/>
        <v>Acide oxolinique</v>
      </c>
      <c r="BI285" s="204" t="str">
        <f t="shared" si="146"/>
        <v/>
      </c>
      <c r="BJ285" s="204" t="str">
        <f t="shared" si="147"/>
        <v/>
      </c>
      <c r="BK285" s="204" t="str">
        <f t="shared" si="148"/>
        <v>Quinolones</v>
      </c>
      <c r="BL285" s="204" t="str">
        <f t="shared" si="149"/>
        <v/>
      </c>
      <c r="BM285" s="97" t="str">
        <f t="shared" si="150"/>
        <v/>
      </c>
      <c r="BN285" s="78"/>
      <c r="BO285" s="78"/>
      <c r="BP285" s="77" t="str">
        <f ca="1"/>
        <v>INOXYL POUDRE ORALE</v>
      </c>
      <c r="BQ285" s="79" t="e">
        <f ca="1"/>
        <v>#N/A</v>
      </c>
      <c r="BR285" s="102"/>
      <c r="BS285" s="8"/>
      <c r="BT285" s="8"/>
      <c r="BU285" s="8"/>
      <c r="BV285" s="8"/>
      <c r="BW285" s="8"/>
      <c r="BX285" s="8"/>
      <c r="BY285" s="8"/>
      <c r="BZ285" s="8"/>
      <c r="CA285" s="8"/>
      <c r="CB285" s="8"/>
      <c r="CC285" s="8"/>
      <c r="CD285" s="8"/>
      <c r="CE285" s="8"/>
      <c r="CF285" s="8"/>
      <c r="CG285" s="8"/>
      <c r="CH285" s="8"/>
      <c r="CI285" s="8"/>
      <c r="CJ285" s="8"/>
      <c r="CK285" s="8"/>
      <c r="CL285" s="8"/>
      <c r="CM285" s="8"/>
      <c r="CN285" s="8"/>
      <c r="CO285" s="97"/>
      <c r="CQ285" s="56"/>
      <c r="CR285" s="8"/>
      <c r="CS285" s="8"/>
      <c r="CT285" s="8"/>
      <c r="CU285" s="8"/>
      <c r="CV285" s="8"/>
      <c r="CW285" s="8"/>
      <c r="CX285" s="8"/>
      <c r="CY285" s="102" t="str">
        <f t="shared" si="151"/>
        <v/>
      </c>
      <c r="CZ285" s="56" t="str">
        <f t="shared" si="152"/>
        <v>INOXYL POUDRE ORALE</v>
      </c>
      <c r="DA285" s="204" t="e">
        <f>IF(IF(DI$2="Catégorie",IF(DI$3="Toutes",SUMIFS('Étape 1 - à remplir'!$F$31:$F$400,'Étape 1 - à remplir'!$E$31:$E$400,MASQ2!CZ285,'Étape 1 - à remplir'!$G$31:$G$400,"kg"),SUMIFS('Étape 1 - à remplir'!$F$31:$F$400,'Étape 1 - à remplir'!$E$31:$E$400,MASQ2!CZ285,'Étape 1 - à remplir'!$C$31:$C$400,DI$3)),IF(DI$2="Âge",IF(DI$3="Tous",SUMIFS('Étape 1 - à remplir'!$F$31:$F$400,'Étape 1 - à remplir'!$E$31:$E$400,MASQ2!CZ285,'Étape 1 - à remplir'!$G$31:$G$400,"kg"),SUMIFS('Étape 1 - à remplir'!$F$31:$F$400,'Étape 1 - à remplir'!$E$31:$E$400,MASQ2!CZ285,'Étape 1 - à remplir'!$P$31:$P$400,DI$3,'Étape 1 - à remplir'!$G$31:$G$400,"kg")),IF(DI$2="Atelier",IF(DI$3="Tous",SUMIFS('Étape 1 - à remplir'!$F$31:$F$400,'Étape 1 - à remplir'!$E$31:$E$400,MASQ2!CZ285,'Étape 1 - à remplir'!$G$31:$G$400,"kg"),SUMIFS('Étape 1 - à remplir'!$F$31:$F$400,'Étape 1 - à remplir'!$E$31:$E$400,MASQ2!CZ285,'Étape 1 - à remplir'!$O$31:$O$400,DI$3,'Étape 1 - à remplir'!$G$31:$G$400,"kg")),IF(DI$2="Espèce",IF(DI$3="Tous",SUMIFS('Étape 1 - à remplir'!$F$31:$F$400,'Étape 1 - à remplir'!$E$31:$E$400,MASQ2!CZ285,'Étape 1 - à remplir'!$G$31:$G$400,"kg"),SUMIFS('Étape 1 - à remplir'!$F$31:$F$400,'Étape 1 - à remplir'!$E$31:$E$400,MASQ2!CZ285,'Étape 1 - à remplir'!$N$31:$N$400,DI$3,'Étape 1 - à remplir'!$G$31:$G$400,"kg"))))))=0,NA(),IF(DI$2="Catégorie",IF(DI$3="Toutes",SUMIFS('Étape 1 - à remplir'!$F$31:$F$400,'Étape 1 - à remplir'!$E$31:$E$400,MASQ2!CZ285,'Étape 1 - à remplir'!$G$31:$G$400,"kg"),SUMIFS('Étape 1 - à remplir'!$F$31:$F$400,'Étape 1 - à remplir'!$E$31:$E$400,MASQ2!CZ285,'Étape 1 - à remplir'!$C$31:$C$400,DI$3)),IF(DI$2="Âge",IF(DI$3="Tous",SUMIFS('Étape 1 - à remplir'!$F$31:$F$400,'Étape 1 - à remplir'!$E$31:$E$400,MASQ2!CZ285,'Étape 1 - à remplir'!$G$31:$G$400,"kg"),SUMIFS('Étape 1 - à remplir'!$F$31:$F$400,'Étape 1 - à remplir'!$E$31:$E$400,MASQ2!CZ285,'Étape 1 - à remplir'!$P$31:$P$400,DI$3,'Étape 1 - à remplir'!$G$31:$G$400,"kg")),IF(DI$2="Atelier",IF(DI$3="Tous",SUMIFS('Étape 1 - à remplir'!$F$31:$F$400,'Étape 1 - à remplir'!$E$31:$E$400,MASQ2!CZ285,'Étape 1 - à remplir'!$G$31:$G$400,"kg"),SUMIFS('Étape 1 - à remplir'!$F$31:$F$400,'Étape 1 - à remplir'!$E$31:$E$400,MASQ2!CZ285,'Étape 1 - à remplir'!$O$31:$O$400,DI$3,'Étape 1 - à remplir'!$G$31:$G$400,"kg")),IF(DI$2="Espèce",IF(DI$3="Tous",SUMIFS('Étape 1 - à remplir'!$F$31:$F$400,'Étape 1 - à remplir'!$E$31:$E$400,MASQ2!CZ285,'Étape 1 - à remplir'!$G$31:$G$400,"kg"),SUMIFS('Étape 1 - à remplir'!$F$31:$F$400,'Étape 1 - à remplir'!$E$31:$E$400,MASQ2!CZ285,'Étape 1 - à remplir'!$N$31:$N$400,DI$3,'Étape 1 - à remplir'!$G$31:$G$400,"kg")))))))</f>
        <v>#N/A</v>
      </c>
      <c r="DB285" s="104">
        <f t="shared" si="160"/>
        <v>0</v>
      </c>
      <c r="DC285" s="204" t="str">
        <f t="shared" si="153"/>
        <v>Acide oxolinique</v>
      </c>
      <c r="DD285" s="204" t="str">
        <f t="shared" si="154"/>
        <v/>
      </c>
      <c r="DE285" s="204" t="str">
        <f t="shared" si="155"/>
        <v/>
      </c>
      <c r="DF285" s="204" t="str">
        <f t="shared" si="156"/>
        <v>Quinolones</v>
      </c>
      <c r="DG285" s="204" t="str">
        <f t="shared" si="157"/>
        <v/>
      </c>
      <c r="DH285" s="97" t="str">
        <f t="shared" si="158"/>
        <v/>
      </c>
      <c r="DI285" s="78"/>
      <c r="DJ285" s="78"/>
      <c r="DK285" s="77" t="str">
        <f ca="1"/>
        <v>INOXYL POUDRE ORALE</v>
      </c>
      <c r="DL285" s="79" t="e">
        <f ca="1"/>
        <v>#N/A</v>
      </c>
      <c r="DM285" s="102"/>
      <c r="DN285" s="8"/>
      <c r="DO285" s="8"/>
      <c r="DP285" s="8"/>
      <c r="DQ285" s="8"/>
      <c r="DR285" s="8"/>
      <c r="DS285" s="8"/>
      <c r="DT285" s="8"/>
      <c r="DU285" s="8"/>
      <c r="DV285" s="8"/>
      <c r="DW285" s="8"/>
      <c r="DX285" s="8"/>
      <c r="DY285" s="8"/>
      <c r="DZ285" s="8"/>
      <c r="EA285" s="8"/>
      <c r="EB285" s="8"/>
      <c r="EC285" s="8"/>
      <c r="ED285" s="8"/>
      <c r="EE285" s="8"/>
      <c r="EF285" s="8"/>
      <c r="EG285" s="8"/>
      <c r="EH285" s="8"/>
      <c r="EI285" s="8"/>
      <c r="EJ285" s="97"/>
    </row>
    <row r="286" spans="1:140" x14ac:dyDescent="0.25">
      <c r="A286" s="56"/>
      <c r="B286" s="8"/>
      <c r="C286" s="8"/>
      <c r="D286" s="8"/>
      <c r="E286" s="8"/>
      <c r="F286" s="8"/>
      <c r="G286" s="8"/>
      <c r="H286" s="8"/>
      <c r="I286" s="102" t="str">
        <f>INDEX(Données_ATB!BE:BV,MATCH(MASQ2!J286,Données_ATB!BE:BE,0),18)</f>
        <v/>
      </c>
      <c r="J286" s="77" t="str">
        <f>Données_ATB!BE285</f>
        <v>INOXYL SOLUTION BUVABLE</v>
      </c>
      <c r="K286" s="204" t="e">
        <f>IF(IF(S$2="Catégorie",IF(S$3="Toutes",SUMIFS('Étape 1 - à remplir'!$F$31:$F$400,'Étape 1 - à remplir'!$E$31:$E$400,MASQ2!J286,'Étape 1 - à remplir'!$G$31:$G$400,"animaux"),SUMIFS('Étape 1 - à remplir'!$F$31:$F$400,'Étape 1 - à remplir'!$E$31:$E$400,MASQ2!J286,'Étape 1 - à remplir'!$C$31:$C$400,S$3)),IF(S$2="Âge",IF(S$3="Tous",SUMIFS('Étape 1 - à remplir'!$F$31:$F$400,'Étape 1 - à remplir'!$E$31:$E$400,MASQ2!J286,'Étape 1 - à remplir'!$G$31:$G$400,"animaux"),SUMIFS('Étape 1 - à remplir'!$F$31:$F$400,'Étape 1 - à remplir'!$E$31:$E$400,MASQ2!J286,'Étape 1 - à remplir'!$P$31:$P$400,S$3)),IF(S$2="Atelier",IF(S$3="Tous",SUMIFS('Étape 1 - à remplir'!$F$31:$F$400,'Étape 1 - à remplir'!$E$31:$E$400,MASQ2!J286,'Étape 1 - à remplir'!$G$31:$G$400,"animaux"),SUMIFS('Étape 1 - à remplir'!$F$31:$F$400,'Étape 1 - à remplir'!$E$31:$E$400,MASQ2!J286,'Étape 1 - à remplir'!$O$31:$O$400,S$3)),IF(S$2="Espèce",IF(S$3="Tous",SUMIFS('Étape 1 - à remplir'!$F$31:$F$400,'Étape 1 - à remplir'!$E$31:$E$400,MASQ2!J286,'Étape 1 - à remplir'!$G$31:$G$400,"animaux"),SUMIFS('Étape 1 - à remplir'!$F$31:$F$400,'Étape 1 - à remplir'!$E$31:$E$400,MASQ2!J286,'Étape 1 - à remplir'!$N$31:$N$400,S$3))))))=0,NA(),IF(S$2="Catégorie",IF(S$3="Toutes",SUMIFS('Étape 1 - à remplir'!$F$31:$F$400,'Étape 1 - à remplir'!$E$31:$E$400,MASQ2!J286,'Étape 1 - à remplir'!$G$31:$G$400,"animaux"),SUMIFS('Étape 1 - à remplir'!$F$31:$F$400,'Étape 1 - à remplir'!$E$31:$E$400,MASQ2!J286,'Étape 1 - à remplir'!$C$31:$C$400,S$3)),IF(S$2="Âge",IF(S$3="Tous",SUMIFS('Étape 1 - à remplir'!$F$31:$F$400,'Étape 1 - à remplir'!$E$31:$E$400,MASQ2!J286,'Étape 1 - à remplir'!$G$31:$G$400,"animaux"),SUMIFS('Étape 1 - à remplir'!$F$31:$F$400,'Étape 1 - à remplir'!$E$31:$E$400,MASQ2!J286,'Étape 1 - à remplir'!$P$31:$P$400,S$3)),IF(S$2="Atelier",IF(S$3="Tous",SUMIFS('Étape 1 - à remplir'!$F$31:$F$400,'Étape 1 - à remplir'!$E$31:$E$400,MASQ2!J286,'Étape 1 - à remplir'!$G$31:$G$400,"animaux"),SUMIFS('Étape 1 - à remplir'!$F$31:$F$400,'Étape 1 - à remplir'!$E$31:$E$400,MASQ2!J286,'Étape 1 - à remplir'!$O$31:$O$400,S$3)),IF(S$2="Espèce",IF(S$3="Tous",SUMIFS('Étape 1 - à remplir'!$F$31:$F$400,'Étape 1 - à remplir'!$E$31:$E$400,MASQ2!J286,'Étape 1 - à remplir'!$G$31:$G$400,"animaux"),SUMIFS('Étape 1 - à remplir'!$F$31:$F$400,'Étape 1 - à remplir'!$E$31:$E$400,MASQ2!J286,'Étape 1 - à remplir'!$N$31:$N$400,S$3)))))))</f>
        <v>#N/A</v>
      </c>
      <c r="L286" s="97">
        <f t="shared" si="161"/>
        <v>0</v>
      </c>
      <c r="M286" s="56" t="str">
        <f>Données_ATB!BN285</f>
        <v>Acide oxolinique</v>
      </c>
      <c r="N286" s="204" t="str">
        <f>Données_ATB!BO285</f>
        <v/>
      </c>
      <c r="O286" s="97" t="str">
        <f>Données_ATB!BP285</f>
        <v/>
      </c>
      <c r="P286" s="77" t="str">
        <f>Données_ATB!BR285</f>
        <v>Quinolones</v>
      </c>
      <c r="Q286" s="78" t="str">
        <f>Données_ATB!BS285</f>
        <v/>
      </c>
      <c r="R286" s="79" t="str">
        <f>Données_ATB!BT285</f>
        <v/>
      </c>
      <c r="S286" s="78"/>
      <c r="T286" s="78"/>
      <c r="U286" s="77" t="str">
        <f ca="1"/>
        <v>INOXYL SOLUTION BUVABLE</v>
      </c>
      <c r="V286" s="79" t="e">
        <f ca="1"/>
        <v>#N/A</v>
      </c>
      <c r="W286" s="102"/>
      <c r="X286" s="8"/>
      <c r="Y286" s="8"/>
      <c r="Z286" s="8"/>
      <c r="AA286" s="8"/>
      <c r="AB286" s="102"/>
      <c r="AC286" s="8"/>
      <c r="AD286" s="8"/>
      <c r="AE286" s="8"/>
      <c r="AF286" s="8"/>
      <c r="AG286" s="8"/>
      <c r="AH286" s="8"/>
      <c r="AI286" s="8"/>
      <c r="AJ286" s="8"/>
      <c r="AK286" s="8"/>
      <c r="AL286" s="8"/>
      <c r="AM286" s="8"/>
      <c r="AN286" s="8"/>
      <c r="AO286" s="8"/>
      <c r="AP286" s="8"/>
      <c r="AQ286" s="8"/>
      <c r="AR286" s="8"/>
      <c r="AS286" s="8"/>
      <c r="AT286" s="97"/>
      <c r="AV286" s="56"/>
      <c r="AW286" s="8"/>
      <c r="AX286" s="8"/>
      <c r="AY286" s="8"/>
      <c r="AZ286" s="8"/>
      <c r="BA286" s="8"/>
      <c r="BB286" s="8"/>
      <c r="BC286" s="8"/>
      <c r="BD286" s="102" t="str">
        <f t="shared" si="143"/>
        <v/>
      </c>
      <c r="BE286" s="56" t="str">
        <f t="shared" si="144"/>
        <v>INOXYL SOLUTION BUVABLE</v>
      </c>
      <c r="BF286" s="204" t="e">
        <f>IF(IF(BN$2="Catégorie",IF(BN$3="Toutes",SUMIFS('Étape 1 - à remplir'!$F$31:$F$400,'Étape 1 - à remplir'!$E$31:$E$400,MASQ2!BE286,'Étape 1 - à remplir'!$G$31:$G$400,"lots"),SUMIFS('Étape 1 - à remplir'!$F$31:$F$400,'Étape 1 - à remplir'!$E$31:$E$400,MASQ2!BE286,'Étape 1 - à remplir'!$C$31:$C$400,BN$3)),IF(BN$2="Âge",IF(BN$3="Tous",SUMIFS('Étape 1 - à remplir'!$F$31:$F$400,'Étape 1 - à remplir'!$E$31:$E$400,MASQ2!BE286,'Étape 1 - à remplir'!$G$31:$G$400,"lots"),SUMIFS('Étape 1 - à remplir'!$F$31:$F$400,'Étape 1 - à remplir'!$E$31:$E$400,MASQ2!BE286,'Étape 1 - à remplir'!$P$31:$P$400,BN$3,'Étape 1 - à remplir'!$G$31:$G$400,"lots")),IF(BN$2="Atelier",IF(BN$3="Tous",SUMIFS('Étape 1 - à remplir'!$F$31:$F$400,'Étape 1 - à remplir'!$E$31:$E$400,MASQ2!BE286,'Étape 1 - à remplir'!$G$31:$G$400,"lots"),SUMIFS('Étape 1 - à remplir'!$F$31:$F$400,'Étape 1 - à remplir'!$E$31:$E$400,MASQ2!BE286,'Étape 1 - à remplir'!$O$31:$O$400,BN$3,'Étape 1 - à remplir'!$G$31:$G$400,"lots")),IF(BN$2="Espèce",IF(BN$3="Tous",SUMIFS('Étape 1 - à remplir'!$F$31:$F$400,'Étape 1 - à remplir'!$E$31:$E$400,MASQ2!BE286,'Étape 1 - à remplir'!$G$31:$G$400,"lots"),SUMIFS('Étape 1 - à remplir'!$F$31:$F$400,'Étape 1 - à remplir'!$E$31:$E$400,MASQ2!BE286,'Étape 1 - à remplir'!$N$31:$N$400,BN$3,'Étape 1 - à remplir'!$G$31:$G$400,"lots"))))))=0,NA(),IF(BN$2="Catégorie",IF(BN$3="Toutes",SUMIFS('Étape 1 - à remplir'!$F$31:$F$400,'Étape 1 - à remplir'!$E$31:$E$400,MASQ2!BE286,'Étape 1 - à remplir'!$G$31:$G$400,"lots"),SUMIFS('Étape 1 - à remplir'!$F$31:$F$400,'Étape 1 - à remplir'!$E$31:$E$400,MASQ2!BE286,'Étape 1 - à remplir'!$C$31:$C$400,BN$3)),IF(BN$2="Âge",IF(BN$3="Tous",SUMIFS('Étape 1 - à remplir'!$F$31:$F$400,'Étape 1 - à remplir'!$E$31:$E$400,MASQ2!BE286,'Étape 1 - à remplir'!$G$31:$G$400,"lots"),SUMIFS('Étape 1 - à remplir'!$F$31:$F$400,'Étape 1 - à remplir'!$E$31:$E$400,MASQ2!BE286,'Étape 1 - à remplir'!$P$31:$P$400,BN$3,'Étape 1 - à remplir'!$G$31:$G$400,"lots")),IF(BN$2="Atelier",IF(BN$3="Tous",SUMIFS('Étape 1 - à remplir'!$F$31:$F$400,'Étape 1 - à remplir'!$E$31:$E$400,MASQ2!BE286,'Étape 1 - à remplir'!$G$31:$G$400,"lots"),SUMIFS('Étape 1 - à remplir'!$F$31:$F$400,'Étape 1 - à remplir'!$E$31:$E$400,MASQ2!BE286,'Étape 1 - à remplir'!$O$31:$O$400,BN$3,'Étape 1 - à remplir'!$G$31:$G$400,"lots")),IF(BN$2="Espèce",IF(BN$3="Tous",SUMIFS('Étape 1 - à remplir'!$F$31:$F$400,'Étape 1 - à remplir'!$E$31:$E$400,MASQ2!BE286,'Étape 1 - à remplir'!$G$31:$G$400,"lots"),SUMIFS('Étape 1 - à remplir'!$F$31:$F$400,'Étape 1 - à remplir'!$E$31:$E$400,MASQ2!BE286,'Étape 1 - à remplir'!$N$31:$N$400,BN$3,'Étape 1 - à remplir'!$G$31:$G$400,"lots")))))))</f>
        <v>#N/A</v>
      </c>
      <c r="BG286" s="204">
        <f t="shared" si="159"/>
        <v>0</v>
      </c>
      <c r="BH286" s="204" t="str">
        <f t="shared" si="145"/>
        <v>Acide oxolinique</v>
      </c>
      <c r="BI286" s="204" t="str">
        <f t="shared" si="146"/>
        <v/>
      </c>
      <c r="BJ286" s="204" t="str">
        <f t="shared" si="147"/>
        <v/>
      </c>
      <c r="BK286" s="204" t="str">
        <f t="shared" si="148"/>
        <v>Quinolones</v>
      </c>
      <c r="BL286" s="204" t="str">
        <f t="shared" si="149"/>
        <v/>
      </c>
      <c r="BM286" s="97" t="str">
        <f t="shared" si="150"/>
        <v/>
      </c>
      <c r="BN286" s="78"/>
      <c r="BO286" s="78"/>
      <c r="BP286" s="77" t="str">
        <f ca="1"/>
        <v>INOXYL SOLUTION BUVABLE</v>
      </c>
      <c r="BQ286" s="79" t="e">
        <f ca="1"/>
        <v>#N/A</v>
      </c>
      <c r="BR286" s="102"/>
      <c r="BS286" s="8"/>
      <c r="BT286" s="8"/>
      <c r="BU286" s="8"/>
      <c r="BV286" s="8"/>
      <c r="BW286" s="8"/>
      <c r="BX286" s="8"/>
      <c r="BY286" s="8"/>
      <c r="BZ286" s="8"/>
      <c r="CA286" s="8"/>
      <c r="CB286" s="8"/>
      <c r="CC286" s="8"/>
      <c r="CD286" s="8"/>
      <c r="CE286" s="8"/>
      <c r="CF286" s="8"/>
      <c r="CG286" s="8"/>
      <c r="CH286" s="8"/>
      <c r="CI286" s="8"/>
      <c r="CJ286" s="8"/>
      <c r="CK286" s="8"/>
      <c r="CL286" s="8"/>
      <c r="CM286" s="8"/>
      <c r="CN286" s="8"/>
      <c r="CO286" s="97"/>
      <c r="CQ286" s="56"/>
      <c r="CR286" s="8"/>
      <c r="CS286" s="8"/>
      <c r="CT286" s="8"/>
      <c r="CU286" s="8"/>
      <c r="CV286" s="8"/>
      <c r="CW286" s="8"/>
      <c r="CX286" s="8"/>
      <c r="CY286" s="102" t="str">
        <f t="shared" si="151"/>
        <v/>
      </c>
      <c r="CZ286" s="56" t="str">
        <f t="shared" si="152"/>
        <v>INOXYL SOLUTION BUVABLE</v>
      </c>
      <c r="DA286" s="204" t="e">
        <f>IF(IF(DI$2="Catégorie",IF(DI$3="Toutes",SUMIFS('Étape 1 - à remplir'!$F$31:$F$400,'Étape 1 - à remplir'!$E$31:$E$400,MASQ2!CZ286,'Étape 1 - à remplir'!$G$31:$G$400,"kg"),SUMIFS('Étape 1 - à remplir'!$F$31:$F$400,'Étape 1 - à remplir'!$E$31:$E$400,MASQ2!CZ286,'Étape 1 - à remplir'!$C$31:$C$400,DI$3)),IF(DI$2="Âge",IF(DI$3="Tous",SUMIFS('Étape 1 - à remplir'!$F$31:$F$400,'Étape 1 - à remplir'!$E$31:$E$400,MASQ2!CZ286,'Étape 1 - à remplir'!$G$31:$G$400,"kg"),SUMIFS('Étape 1 - à remplir'!$F$31:$F$400,'Étape 1 - à remplir'!$E$31:$E$400,MASQ2!CZ286,'Étape 1 - à remplir'!$P$31:$P$400,DI$3,'Étape 1 - à remplir'!$G$31:$G$400,"kg")),IF(DI$2="Atelier",IF(DI$3="Tous",SUMIFS('Étape 1 - à remplir'!$F$31:$F$400,'Étape 1 - à remplir'!$E$31:$E$400,MASQ2!CZ286,'Étape 1 - à remplir'!$G$31:$G$400,"kg"),SUMIFS('Étape 1 - à remplir'!$F$31:$F$400,'Étape 1 - à remplir'!$E$31:$E$400,MASQ2!CZ286,'Étape 1 - à remplir'!$O$31:$O$400,DI$3,'Étape 1 - à remplir'!$G$31:$G$400,"kg")),IF(DI$2="Espèce",IF(DI$3="Tous",SUMIFS('Étape 1 - à remplir'!$F$31:$F$400,'Étape 1 - à remplir'!$E$31:$E$400,MASQ2!CZ286,'Étape 1 - à remplir'!$G$31:$G$400,"kg"),SUMIFS('Étape 1 - à remplir'!$F$31:$F$400,'Étape 1 - à remplir'!$E$31:$E$400,MASQ2!CZ286,'Étape 1 - à remplir'!$N$31:$N$400,DI$3,'Étape 1 - à remplir'!$G$31:$G$400,"kg"))))))=0,NA(),IF(DI$2="Catégorie",IF(DI$3="Toutes",SUMIFS('Étape 1 - à remplir'!$F$31:$F$400,'Étape 1 - à remplir'!$E$31:$E$400,MASQ2!CZ286,'Étape 1 - à remplir'!$G$31:$G$400,"kg"),SUMIFS('Étape 1 - à remplir'!$F$31:$F$400,'Étape 1 - à remplir'!$E$31:$E$400,MASQ2!CZ286,'Étape 1 - à remplir'!$C$31:$C$400,DI$3)),IF(DI$2="Âge",IF(DI$3="Tous",SUMIFS('Étape 1 - à remplir'!$F$31:$F$400,'Étape 1 - à remplir'!$E$31:$E$400,MASQ2!CZ286,'Étape 1 - à remplir'!$G$31:$G$400,"kg"),SUMIFS('Étape 1 - à remplir'!$F$31:$F$400,'Étape 1 - à remplir'!$E$31:$E$400,MASQ2!CZ286,'Étape 1 - à remplir'!$P$31:$P$400,DI$3,'Étape 1 - à remplir'!$G$31:$G$400,"kg")),IF(DI$2="Atelier",IF(DI$3="Tous",SUMIFS('Étape 1 - à remplir'!$F$31:$F$400,'Étape 1 - à remplir'!$E$31:$E$400,MASQ2!CZ286,'Étape 1 - à remplir'!$G$31:$G$400,"kg"),SUMIFS('Étape 1 - à remplir'!$F$31:$F$400,'Étape 1 - à remplir'!$E$31:$E$400,MASQ2!CZ286,'Étape 1 - à remplir'!$O$31:$O$400,DI$3,'Étape 1 - à remplir'!$G$31:$G$400,"kg")),IF(DI$2="Espèce",IF(DI$3="Tous",SUMIFS('Étape 1 - à remplir'!$F$31:$F$400,'Étape 1 - à remplir'!$E$31:$E$400,MASQ2!CZ286,'Étape 1 - à remplir'!$G$31:$G$400,"kg"),SUMIFS('Étape 1 - à remplir'!$F$31:$F$400,'Étape 1 - à remplir'!$E$31:$E$400,MASQ2!CZ286,'Étape 1 - à remplir'!$N$31:$N$400,DI$3,'Étape 1 - à remplir'!$G$31:$G$400,"kg")))))))</f>
        <v>#N/A</v>
      </c>
      <c r="DB286" s="104">
        <f t="shared" si="160"/>
        <v>0</v>
      </c>
      <c r="DC286" s="204" t="str">
        <f t="shared" si="153"/>
        <v>Acide oxolinique</v>
      </c>
      <c r="DD286" s="204" t="str">
        <f t="shared" si="154"/>
        <v/>
      </c>
      <c r="DE286" s="204" t="str">
        <f t="shared" si="155"/>
        <v/>
      </c>
      <c r="DF286" s="204" t="str">
        <f t="shared" si="156"/>
        <v>Quinolones</v>
      </c>
      <c r="DG286" s="204" t="str">
        <f t="shared" si="157"/>
        <v/>
      </c>
      <c r="DH286" s="97" t="str">
        <f t="shared" si="158"/>
        <v/>
      </c>
      <c r="DI286" s="78"/>
      <c r="DJ286" s="78"/>
      <c r="DK286" s="77" t="str">
        <f ca="1"/>
        <v>INOXYL SOLUTION BUVABLE</v>
      </c>
      <c r="DL286" s="79" t="e">
        <f ca="1"/>
        <v>#N/A</v>
      </c>
      <c r="DM286" s="102"/>
      <c r="DN286" s="8"/>
      <c r="DO286" s="8"/>
      <c r="DP286" s="8"/>
      <c r="DQ286" s="8"/>
      <c r="DR286" s="8"/>
      <c r="DS286" s="8"/>
      <c r="DT286" s="8"/>
      <c r="DU286" s="8"/>
      <c r="DV286" s="8"/>
      <c r="DW286" s="8"/>
      <c r="DX286" s="8"/>
      <c r="DY286" s="8"/>
      <c r="DZ286" s="8"/>
      <c r="EA286" s="8"/>
      <c r="EB286" s="8"/>
      <c r="EC286" s="8"/>
      <c r="ED286" s="8"/>
      <c r="EE286" s="8"/>
      <c r="EF286" s="8"/>
      <c r="EG286" s="8"/>
      <c r="EH286" s="8"/>
      <c r="EI286" s="8"/>
      <c r="EJ286" s="97"/>
    </row>
    <row r="287" spans="1:140" x14ac:dyDescent="0.25">
      <c r="A287" s="56"/>
      <c r="B287" s="8"/>
      <c r="C287" s="8"/>
      <c r="D287" s="8"/>
      <c r="E287" s="8"/>
      <c r="F287" s="8"/>
      <c r="G287" s="8"/>
      <c r="H287" s="8"/>
      <c r="I287" s="102" t="str">
        <f>INDEX(Données_ATB!BE:BV,MATCH(MASQ2!J287,Données_ATB!BE:BE,0),18)</f>
        <v>x</v>
      </c>
      <c r="J287" s="77" t="str">
        <f>Données_ATB!BE286</f>
        <v>INTERFLOX-100, 100 MG/ML SOLUTION INJECTABLE POUR BOVINS OVINS CAPRINS ET PORCINS</v>
      </c>
      <c r="K287" s="204" t="e">
        <f>IF(IF(S$2="Catégorie",IF(S$3="Toutes",SUMIFS('Étape 1 - à remplir'!$F$31:$F$400,'Étape 1 - à remplir'!$E$31:$E$400,MASQ2!J287,'Étape 1 - à remplir'!$G$31:$G$400,"animaux"),SUMIFS('Étape 1 - à remplir'!$F$31:$F$400,'Étape 1 - à remplir'!$E$31:$E$400,MASQ2!J287,'Étape 1 - à remplir'!$C$31:$C$400,S$3)),IF(S$2="Âge",IF(S$3="Tous",SUMIFS('Étape 1 - à remplir'!$F$31:$F$400,'Étape 1 - à remplir'!$E$31:$E$400,MASQ2!J287,'Étape 1 - à remplir'!$G$31:$G$400,"animaux"),SUMIFS('Étape 1 - à remplir'!$F$31:$F$400,'Étape 1 - à remplir'!$E$31:$E$400,MASQ2!J287,'Étape 1 - à remplir'!$P$31:$P$400,S$3)),IF(S$2="Atelier",IF(S$3="Tous",SUMIFS('Étape 1 - à remplir'!$F$31:$F$400,'Étape 1 - à remplir'!$E$31:$E$400,MASQ2!J287,'Étape 1 - à remplir'!$G$31:$G$400,"animaux"),SUMIFS('Étape 1 - à remplir'!$F$31:$F$400,'Étape 1 - à remplir'!$E$31:$E$400,MASQ2!J287,'Étape 1 - à remplir'!$O$31:$O$400,S$3)),IF(S$2="Espèce",IF(S$3="Tous",SUMIFS('Étape 1 - à remplir'!$F$31:$F$400,'Étape 1 - à remplir'!$E$31:$E$400,MASQ2!J287,'Étape 1 - à remplir'!$G$31:$G$400,"animaux"),SUMIFS('Étape 1 - à remplir'!$F$31:$F$400,'Étape 1 - à remplir'!$E$31:$E$400,MASQ2!J287,'Étape 1 - à remplir'!$N$31:$N$400,S$3))))))=0,NA(),IF(S$2="Catégorie",IF(S$3="Toutes",SUMIFS('Étape 1 - à remplir'!$F$31:$F$400,'Étape 1 - à remplir'!$E$31:$E$400,MASQ2!J287,'Étape 1 - à remplir'!$G$31:$G$400,"animaux"),SUMIFS('Étape 1 - à remplir'!$F$31:$F$400,'Étape 1 - à remplir'!$E$31:$E$400,MASQ2!J287,'Étape 1 - à remplir'!$C$31:$C$400,S$3)),IF(S$2="Âge",IF(S$3="Tous",SUMIFS('Étape 1 - à remplir'!$F$31:$F$400,'Étape 1 - à remplir'!$E$31:$E$400,MASQ2!J287,'Étape 1 - à remplir'!$G$31:$G$400,"animaux"),SUMIFS('Étape 1 - à remplir'!$F$31:$F$400,'Étape 1 - à remplir'!$E$31:$E$400,MASQ2!J287,'Étape 1 - à remplir'!$P$31:$P$400,S$3)),IF(S$2="Atelier",IF(S$3="Tous",SUMIFS('Étape 1 - à remplir'!$F$31:$F$400,'Étape 1 - à remplir'!$E$31:$E$400,MASQ2!J287,'Étape 1 - à remplir'!$G$31:$G$400,"animaux"),SUMIFS('Étape 1 - à remplir'!$F$31:$F$400,'Étape 1 - à remplir'!$E$31:$E$400,MASQ2!J287,'Étape 1 - à remplir'!$O$31:$O$400,S$3)),IF(S$2="Espèce",IF(S$3="Tous",SUMIFS('Étape 1 - à remplir'!$F$31:$F$400,'Étape 1 - à remplir'!$E$31:$E$400,MASQ2!J287,'Étape 1 - à remplir'!$G$31:$G$400,"animaux"),SUMIFS('Étape 1 - à remplir'!$F$31:$F$400,'Étape 1 - à remplir'!$E$31:$E$400,MASQ2!J287,'Étape 1 - à remplir'!$N$31:$N$400,S$3)))))))</f>
        <v>#N/A</v>
      </c>
      <c r="L287" s="97">
        <f t="shared" si="161"/>
        <v>0</v>
      </c>
      <c r="M287" s="56" t="str">
        <f>Données_ATB!BN286</f>
        <v>Enrofloxacine</v>
      </c>
      <c r="N287" s="204" t="str">
        <f>Données_ATB!BO286</f>
        <v/>
      </c>
      <c r="O287" s="97" t="str">
        <f>Données_ATB!BP286</f>
        <v/>
      </c>
      <c r="P287" s="77" t="str">
        <f>Données_ATB!BR286</f>
        <v>Fluoroquinolones</v>
      </c>
      <c r="Q287" s="78" t="str">
        <f>Données_ATB!BS286</f>
        <v/>
      </c>
      <c r="R287" s="79" t="str">
        <f>Données_ATB!BT286</f>
        <v/>
      </c>
      <c r="S287" s="78"/>
      <c r="T287" s="78"/>
      <c r="U287" s="77" t="str">
        <f ca="1"/>
        <v>INTERFLOX-100, 100 MG/ML SOLUTION INJECTABLE POUR BOVINS OVINS CAPRINS ET PORCINS</v>
      </c>
      <c r="V287" s="79" t="e">
        <f ca="1"/>
        <v>#N/A</v>
      </c>
      <c r="W287" s="102"/>
      <c r="X287" s="8"/>
      <c r="Y287" s="8"/>
      <c r="Z287" s="8"/>
      <c r="AA287" s="8"/>
      <c r="AB287" s="102"/>
      <c r="AC287" s="8"/>
      <c r="AD287" s="8"/>
      <c r="AE287" s="8"/>
      <c r="AF287" s="8"/>
      <c r="AG287" s="8"/>
      <c r="AH287" s="8"/>
      <c r="AI287" s="8"/>
      <c r="AJ287" s="8"/>
      <c r="AK287" s="8"/>
      <c r="AL287" s="8"/>
      <c r="AM287" s="8"/>
      <c r="AN287" s="8"/>
      <c r="AO287" s="8"/>
      <c r="AP287" s="8"/>
      <c r="AQ287" s="8"/>
      <c r="AR287" s="8"/>
      <c r="AS287" s="8"/>
      <c r="AT287" s="97"/>
      <c r="AV287" s="56"/>
      <c r="AW287" s="8"/>
      <c r="AX287" s="8"/>
      <c r="AY287" s="8"/>
      <c r="AZ287" s="8"/>
      <c r="BA287" s="8"/>
      <c r="BB287" s="8"/>
      <c r="BC287" s="8"/>
      <c r="BD287" s="102" t="str">
        <f t="shared" si="143"/>
        <v>x</v>
      </c>
      <c r="BE287" s="56" t="str">
        <f t="shared" si="144"/>
        <v>INTERFLOX-100, 100 MG/ML SOLUTION INJECTABLE POUR BOVINS OVINS CAPRINS ET PORCINS</v>
      </c>
      <c r="BF287" s="204" t="e">
        <f>IF(IF(BN$2="Catégorie",IF(BN$3="Toutes",SUMIFS('Étape 1 - à remplir'!$F$31:$F$400,'Étape 1 - à remplir'!$E$31:$E$400,MASQ2!BE287,'Étape 1 - à remplir'!$G$31:$G$400,"lots"),SUMIFS('Étape 1 - à remplir'!$F$31:$F$400,'Étape 1 - à remplir'!$E$31:$E$400,MASQ2!BE287,'Étape 1 - à remplir'!$C$31:$C$400,BN$3)),IF(BN$2="Âge",IF(BN$3="Tous",SUMIFS('Étape 1 - à remplir'!$F$31:$F$400,'Étape 1 - à remplir'!$E$31:$E$400,MASQ2!BE287,'Étape 1 - à remplir'!$G$31:$G$400,"lots"),SUMIFS('Étape 1 - à remplir'!$F$31:$F$400,'Étape 1 - à remplir'!$E$31:$E$400,MASQ2!BE287,'Étape 1 - à remplir'!$P$31:$P$400,BN$3,'Étape 1 - à remplir'!$G$31:$G$400,"lots")),IF(BN$2="Atelier",IF(BN$3="Tous",SUMIFS('Étape 1 - à remplir'!$F$31:$F$400,'Étape 1 - à remplir'!$E$31:$E$400,MASQ2!BE287,'Étape 1 - à remplir'!$G$31:$G$400,"lots"),SUMIFS('Étape 1 - à remplir'!$F$31:$F$400,'Étape 1 - à remplir'!$E$31:$E$400,MASQ2!BE287,'Étape 1 - à remplir'!$O$31:$O$400,BN$3,'Étape 1 - à remplir'!$G$31:$G$400,"lots")),IF(BN$2="Espèce",IF(BN$3="Tous",SUMIFS('Étape 1 - à remplir'!$F$31:$F$400,'Étape 1 - à remplir'!$E$31:$E$400,MASQ2!BE287,'Étape 1 - à remplir'!$G$31:$G$400,"lots"),SUMIFS('Étape 1 - à remplir'!$F$31:$F$400,'Étape 1 - à remplir'!$E$31:$E$400,MASQ2!BE287,'Étape 1 - à remplir'!$N$31:$N$400,BN$3,'Étape 1 - à remplir'!$G$31:$G$400,"lots"))))))=0,NA(),IF(BN$2="Catégorie",IF(BN$3="Toutes",SUMIFS('Étape 1 - à remplir'!$F$31:$F$400,'Étape 1 - à remplir'!$E$31:$E$400,MASQ2!BE287,'Étape 1 - à remplir'!$G$31:$G$400,"lots"),SUMIFS('Étape 1 - à remplir'!$F$31:$F$400,'Étape 1 - à remplir'!$E$31:$E$400,MASQ2!BE287,'Étape 1 - à remplir'!$C$31:$C$400,BN$3)),IF(BN$2="Âge",IF(BN$3="Tous",SUMIFS('Étape 1 - à remplir'!$F$31:$F$400,'Étape 1 - à remplir'!$E$31:$E$400,MASQ2!BE287,'Étape 1 - à remplir'!$G$31:$G$400,"lots"),SUMIFS('Étape 1 - à remplir'!$F$31:$F$400,'Étape 1 - à remplir'!$E$31:$E$400,MASQ2!BE287,'Étape 1 - à remplir'!$P$31:$P$400,BN$3,'Étape 1 - à remplir'!$G$31:$G$400,"lots")),IF(BN$2="Atelier",IF(BN$3="Tous",SUMIFS('Étape 1 - à remplir'!$F$31:$F$400,'Étape 1 - à remplir'!$E$31:$E$400,MASQ2!BE287,'Étape 1 - à remplir'!$G$31:$G$400,"lots"),SUMIFS('Étape 1 - à remplir'!$F$31:$F$400,'Étape 1 - à remplir'!$E$31:$E$400,MASQ2!BE287,'Étape 1 - à remplir'!$O$31:$O$400,BN$3,'Étape 1 - à remplir'!$G$31:$G$400,"lots")),IF(BN$2="Espèce",IF(BN$3="Tous",SUMIFS('Étape 1 - à remplir'!$F$31:$F$400,'Étape 1 - à remplir'!$E$31:$E$400,MASQ2!BE287,'Étape 1 - à remplir'!$G$31:$G$400,"lots"),SUMIFS('Étape 1 - à remplir'!$F$31:$F$400,'Étape 1 - à remplir'!$E$31:$E$400,MASQ2!BE287,'Étape 1 - à remplir'!$N$31:$N$400,BN$3,'Étape 1 - à remplir'!$G$31:$G$400,"lots")))))))</f>
        <v>#N/A</v>
      </c>
      <c r="BG287" s="204">
        <f t="shared" si="159"/>
        <v>0</v>
      </c>
      <c r="BH287" s="204" t="str">
        <f t="shared" si="145"/>
        <v>Enrofloxacine</v>
      </c>
      <c r="BI287" s="204" t="str">
        <f t="shared" si="146"/>
        <v/>
      </c>
      <c r="BJ287" s="204" t="str">
        <f t="shared" si="147"/>
        <v/>
      </c>
      <c r="BK287" s="204" t="str">
        <f t="shared" si="148"/>
        <v>Fluoroquinolones</v>
      </c>
      <c r="BL287" s="204" t="str">
        <f t="shared" si="149"/>
        <v/>
      </c>
      <c r="BM287" s="97" t="str">
        <f t="shared" si="150"/>
        <v/>
      </c>
      <c r="BN287" s="78"/>
      <c r="BO287" s="78"/>
      <c r="BP287" s="77" t="str">
        <f ca="1"/>
        <v>INTERFLOX-100, 100 MG/ML SOLUTION INJECTABLE POUR BOVINS OVINS CAPRINS ET PORCINS</v>
      </c>
      <c r="BQ287" s="79" t="e">
        <f ca="1"/>
        <v>#N/A</v>
      </c>
      <c r="BR287" s="102"/>
      <c r="BS287" s="8"/>
      <c r="BT287" s="8"/>
      <c r="BU287" s="8"/>
      <c r="BV287" s="8"/>
      <c r="BW287" s="8"/>
      <c r="BX287" s="8"/>
      <c r="BY287" s="8"/>
      <c r="BZ287" s="8"/>
      <c r="CA287" s="8"/>
      <c r="CB287" s="8"/>
      <c r="CC287" s="8"/>
      <c r="CD287" s="8"/>
      <c r="CE287" s="8"/>
      <c r="CF287" s="8"/>
      <c r="CG287" s="8"/>
      <c r="CH287" s="8"/>
      <c r="CI287" s="8"/>
      <c r="CJ287" s="8"/>
      <c r="CK287" s="8"/>
      <c r="CL287" s="8"/>
      <c r="CM287" s="8"/>
      <c r="CN287" s="8"/>
      <c r="CO287" s="97"/>
      <c r="CQ287" s="56"/>
      <c r="CR287" s="8"/>
      <c r="CS287" s="8"/>
      <c r="CT287" s="8"/>
      <c r="CU287" s="8"/>
      <c r="CV287" s="8"/>
      <c r="CW287" s="8"/>
      <c r="CX287" s="8"/>
      <c r="CY287" s="102" t="str">
        <f t="shared" si="151"/>
        <v>x</v>
      </c>
      <c r="CZ287" s="56" t="str">
        <f t="shared" si="152"/>
        <v>INTERFLOX-100, 100 MG/ML SOLUTION INJECTABLE POUR BOVINS OVINS CAPRINS ET PORCINS</v>
      </c>
      <c r="DA287" s="204" t="e">
        <f>IF(IF(DI$2="Catégorie",IF(DI$3="Toutes",SUMIFS('Étape 1 - à remplir'!$F$31:$F$400,'Étape 1 - à remplir'!$E$31:$E$400,MASQ2!CZ287,'Étape 1 - à remplir'!$G$31:$G$400,"kg"),SUMIFS('Étape 1 - à remplir'!$F$31:$F$400,'Étape 1 - à remplir'!$E$31:$E$400,MASQ2!CZ287,'Étape 1 - à remplir'!$C$31:$C$400,DI$3)),IF(DI$2="Âge",IF(DI$3="Tous",SUMIFS('Étape 1 - à remplir'!$F$31:$F$400,'Étape 1 - à remplir'!$E$31:$E$400,MASQ2!CZ287,'Étape 1 - à remplir'!$G$31:$G$400,"kg"),SUMIFS('Étape 1 - à remplir'!$F$31:$F$400,'Étape 1 - à remplir'!$E$31:$E$400,MASQ2!CZ287,'Étape 1 - à remplir'!$P$31:$P$400,DI$3,'Étape 1 - à remplir'!$G$31:$G$400,"kg")),IF(DI$2="Atelier",IF(DI$3="Tous",SUMIFS('Étape 1 - à remplir'!$F$31:$F$400,'Étape 1 - à remplir'!$E$31:$E$400,MASQ2!CZ287,'Étape 1 - à remplir'!$G$31:$G$400,"kg"),SUMIFS('Étape 1 - à remplir'!$F$31:$F$400,'Étape 1 - à remplir'!$E$31:$E$400,MASQ2!CZ287,'Étape 1 - à remplir'!$O$31:$O$400,DI$3,'Étape 1 - à remplir'!$G$31:$G$400,"kg")),IF(DI$2="Espèce",IF(DI$3="Tous",SUMIFS('Étape 1 - à remplir'!$F$31:$F$400,'Étape 1 - à remplir'!$E$31:$E$400,MASQ2!CZ287,'Étape 1 - à remplir'!$G$31:$G$400,"kg"),SUMIFS('Étape 1 - à remplir'!$F$31:$F$400,'Étape 1 - à remplir'!$E$31:$E$400,MASQ2!CZ287,'Étape 1 - à remplir'!$N$31:$N$400,DI$3,'Étape 1 - à remplir'!$G$31:$G$400,"kg"))))))=0,NA(),IF(DI$2="Catégorie",IF(DI$3="Toutes",SUMIFS('Étape 1 - à remplir'!$F$31:$F$400,'Étape 1 - à remplir'!$E$31:$E$400,MASQ2!CZ287,'Étape 1 - à remplir'!$G$31:$G$400,"kg"),SUMIFS('Étape 1 - à remplir'!$F$31:$F$400,'Étape 1 - à remplir'!$E$31:$E$400,MASQ2!CZ287,'Étape 1 - à remplir'!$C$31:$C$400,DI$3)),IF(DI$2="Âge",IF(DI$3="Tous",SUMIFS('Étape 1 - à remplir'!$F$31:$F$400,'Étape 1 - à remplir'!$E$31:$E$400,MASQ2!CZ287,'Étape 1 - à remplir'!$G$31:$G$400,"kg"),SUMIFS('Étape 1 - à remplir'!$F$31:$F$400,'Étape 1 - à remplir'!$E$31:$E$400,MASQ2!CZ287,'Étape 1 - à remplir'!$P$31:$P$400,DI$3,'Étape 1 - à remplir'!$G$31:$G$400,"kg")),IF(DI$2="Atelier",IF(DI$3="Tous",SUMIFS('Étape 1 - à remplir'!$F$31:$F$400,'Étape 1 - à remplir'!$E$31:$E$400,MASQ2!CZ287,'Étape 1 - à remplir'!$G$31:$G$400,"kg"),SUMIFS('Étape 1 - à remplir'!$F$31:$F$400,'Étape 1 - à remplir'!$E$31:$E$400,MASQ2!CZ287,'Étape 1 - à remplir'!$O$31:$O$400,DI$3,'Étape 1 - à remplir'!$G$31:$G$400,"kg")),IF(DI$2="Espèce",IF(DI$3="Tous",SUMIFS('Étape 1 - à remplir'!$F$31:$F$400,'Étape 1 - à remplir'!$E$31:$E$400,MASQ2!CZ287,'Étape 1 - à remplir'!$G$31:$G$400,"kg"),SUMIFS('Étape 1 - à remplir'!$F$31:$F$400,'Étape 1 - à remplir'!$E$31:$E$400,MASQ2!CZ287,'Étape 1 - à remplir'!$N$31:$N$400,DI$3,'Étape 1 - à remplir'!$G$31:$G$400,"kg")))))))</f>
        <v>#N/A</v>
      </c>
      <c r="DB287" s="104">
        <f t="shared" si="160"/>
        <v>0</v>
      </c>
      <c r="DC287" s="204" t="str">
        <f t="shared" si="153"/>
        <v>Enrofloxacine</v>
      </c>
      <c r="DD287" s="204" t="str">
        <f t="shared" si="154"/>
        <v/>
      </c>
      <c r="DE287" s="204" t="str">
        <f t="shared" si="155"/>
        <v/>
      </c>
      <c r="DF287" s="204" t="str">
        <f t="shared" si="156"/>
        <v>Fluoroquinolones</v>
      </c>
      <c r="DG287" s="204" t="str">
        <f t="shared" si="157"/>
        <v/>
      </c>
      <c r="DH287" s="97" t="str">
        <f t="shared" si="158"/>
        <v/>
      </c>
      <c r="DI287" s="78"/>
      <c r="DJ287" s="78"/>
      <c r="DK287" s="77" t="str">
        <f ca="1"/>
        <v>INTERFLOX-100, 100 MG/ML SOLUTION INJECTABLE POUR BOVINS OVINS CAPRINS ET PORCINS</v>
      </c>
      <c r="DL287" s="79" t="e">
        <f ca="1"/>
        <v>#N/A</v>
      </c>
      <c r="DM287" s="102"/>
      <c r="DN287" s="8"/>
      <c r="DO287" s="8"/>
      <c r="DP287" s="8"/>
      <c r="DQ287" s="8"/>
      <c r="DR287" s="8"/>
      <c r="DS287" s="8"/>
      <c r="DT287" s="8"/>
      <c r="DU287" s="8"/>
      <c r="DV287" s="8"/>
      <c r="DW287" s="8"/>
      <c r="DX287" s="8"/>
      <c r="DY287" s="8"/>
      <c r="DZ287" s="8"/>
      <c r="EA287" s="8"/>
      <c r="EB287" s="8"/>
      <c r="EC287" s="8"/>
      <c r="ED287" s="8"/>
      <c r="EE287" s="8"/>
      <c r="EF287" s="8"/>
      <c r="EG287" s="8"/>
      <c r="EH287" s="8"/>
      <c r="EI287" s="8"/>
      <c r="EJ287" s="97"/>
    </row>
    <row r="288" spans="1:140" x14ac:dyDescent="0.25">
      <c r="A288" s="56"/>
      <c r="B288" s="8"/>
      <c r="C288" s="8"/>
      <c r="D288" s="8"/>
      <c r="E288" s="8"/>
      <c r="F288" s="8"/>
      <c r="G288" s="8"/>
      <c r="H288" s="8"/>
      <c r="I288" s="102" t="str">
        <f>INDEX(Données_ATB!BE:BV,MATCH(MASQ2!J288,Données_ATB!BE:BE,0),18)</f>
        <v>x</v>
      </c>
      <c r="J288" s="77" t="str">
        <f>Données_ATB!BE287</f>
        <v>INTESTIVO</v>
      </c>
      <c r="K288" s="204" t="e">
        <f>IF(IF(S$2="Catégorie",IF(S$3="Toutes",SUMIFS('Étape 1 - à remplir'!$F$31:$F$400,'Étape 1 - à remplir'!$E$31:$E$400,MASQ2!J288,'Étape 1 - à remplir'!$G$31:$G$400,"animaux"),SUMIFS('Étape 1 - à remplir'!$F$31:$F$400,'Étape 1 - à remplir'!$E$31:$E$400,MASQ2!J288,'Étape 1 - à remplir'!$C$31:$C$400,S$3)),IF(S$2="Âge",IF(S$3="Tous",SUMIFS('Étape 1 - à remplir'!$F$31:$F$400,'Étape 1 - à remplir'!$E$31:$E$400,MASQ2!J288,'Étape 1 - à remplir'!$G$31:$G$400,"animaux"),SUMIFS('Étape 1 - à remplir'!$F$31:$F$400,'Étape 1 - à remplir'!$E$31:$E$400,MASQ2!J288,'Étape 1 - à remplir'!$P$31:$P$400,S$3)),IF(S$2="Atelier",IF(S$3="Tous",SUMIFS('Étape 1 - à remplir'!$F$31:$F$400,'Étape 1 - à remplir'!$E$31:$E$400,MASQ2!J288,'Étape 1 - à remplir'!$G$31:$G$400,"animaux"),SUMIFS('Étape 1 - à remplir'!$F$31:$F$400,'Étape 1 - à remplir'!$E$31:$E$400,MASQ2!J288,'Étape 1 - à remplir'!$O$31:$O$400,S$3)),IF(S$2="Espèce",IF(S$3="Tous",SUMIFS('Étape 1 - à remplir'!$F$31:$F$400,'Étape 1 - à remplir'!$E$31:$E$400,MASQ2!J288,'Étape 1 - à remplir'!$G$31:$G$400,"animaux"),SUMIFS('Étape 1 - à remplir'!$F$31:$F$400,'Étape 1 - à remplir'!$E$31:$E$400,MASQ2!J288,'Étape 1 - à remplir'!$N$31:$N$400,S$3))))))=0,NA(),IF(S$2="Catégorie",IF(S$3="Toutes",SUMIFS('Étape 1 - à remplir'!$F$31:$F$400,'Étape 1 - à remplir'!$E$31:$E$400,MASQ2!J288,'Étape 1 - à remplir'!$G$31:$G$400,"animaux"),SUMIFS('Étape 1 - à remplir'!$F$31:$F$400,'Étape 1 - à remplir'!$E$31:$E$400,MASQ2!J288,'Étape 1 - à remplir'!$C$31:$C$400,S$3)),IF(S$2="Âge",IF(S$3="Tous",SUMIFS('Étape 1 - à remplir'!$F$31:$F$400,'Étape 1 - à remplir'!$E$31:$E$400,MASQ2!J288,'Étape 1 - à remplir'!$G$31:$G$400,"animaux"),SUMIFS('Étape 1 - à remplir'!$F$31:$F$400,'Étape 1 - à remplir'!$E$31:$E$400,MASQ2!J288,'Étape 1 - à remplir'!$P$31:$P$400,S$3)),IF(S$2="Atelier",IF(S$3="Tous",SUMIFS('Étape 1 - à remplir'!$F$31:$F$400,'Étape 1 - à remplir'!$E$31:$E$400,MASQ2!J288,'Étape 1 - à remplir'!$G$31:$G$400,"animaux"),SUMIFS('Étape 1 - à remplir'!$F$31:$F$400,'Étape 1 - à remplir'!$E$31:$E$400,MASQ2!J288,'Étape 1 - à remplir'!$O$31:$O$400,S$3)),IF(S$2="Espèce",IF(S$3="Tous",SUMIFS('Étape 1 - à remplir'!$F$31:$F$400,'Étape 1 - à remplir'!$E$31:$E$400,MASQ2!J288,'Étape 1 - à remplir'!$G$31:$G$400,"animaux"),SUMIFS('Étape 1 - à remplir'!$F$31:$F$400,'Étape 1 - à remplir'!$E$31:$E$400,MASQ2!J288,'Étape 1 - à remplir'!$N$31:$N$400,S$3)))))))</f>
        <v>#N/A</v>
      </c>
      <c r="L288" s="97">
        <f t="shared" si="161"/>
        <v>0</v>
      </c>
      <c r="M288" s="56" t="str">
        <f>Données_ATB!BN287</f>
        <v>Sulfaguanidine</v>
      </c>
      <c r="N288" s="204" t="str">
        <f>Données_ATB!BO287</f>
        <v>Colistine</v>
      </c>
      <c r="O288" s="97" t="str">
        <f>Données_ATB!BP287</f>
        <v/>
      </c>
      <c r="P288" s="77" t="str">
        <f>Données_ATB!BR287</f>
        <v>Sulfamides</v>
      </c>
      <c r="Q288" s="78" t="str">
        <f>Données_ATB!BS287</f>
        <v>Polypeptides</v>
      </c>
      <c r="R288" s="79" t="str">
        <f>Données_ATB!BT287</f>
        <v/>
      </c>
      <c r="S288" s="78"/>
      <c r="T288" s="78"/>
      <c r="U288" s="77" t="str">
        <f ca="1"/>
        <v>INTESTIVO</v>
      </c>
      <c r="V288" s="79" t="e">
        <f ca="1"/>
        <v>#N/A</v>
      </c>
      <c r="W288" s="102"/>
      <c r="X288" s="8"/>
      <c r="Y288" s="8"/>
      <c r="Z288" s="8"/>
      <c r="AA288" s="8"/>
      <c r="AB288" s="102"/>
      <c r="AC288" s="8"/>
      <c r="AD288" s="8"/>
      <c r="AE288" s="8"/>
      <c r="AF288" s="8"/>
      <c r="AG288" s="8"/>
      <c r="AH288" s="8"/>
      <c r="AI288" s="8"/>
      <c r="AJ288" s="8"/>
      <c r="AK288" s="8"/>
      <c r="AL288" s="8"/>
      <c r="AM288" s="8"/>
      <c r="AN288" s="8"/>
      <c r="AO288" s="8"/>
      <c r="AP288" s="8"/>
      <c r="AQ288" s="8"/>
      <c r="AR288" s="8"/>
      <c r="AS288" s="8"/>
      <c r="AT288" s="97"/>
      <c r="AV288" s="56"/>
      <c r="AW288" s="8"/>
      <c r="AX288" s="8"/>
      <c r="AY288" s="8"/>
      <c r="AZ288" s="8"/>
      <c r="BA288" s="8"/>
      <c r="BB288" s="8"/>
      <c r="BC288" s="8"/>
      <c r="BD288" s="102" t="str">
        <f t="shared" si="143"/>
        <v>x</v>
      </c>
      <c r="BE288" s="56" t="str">
        <f t="shared" si="144"/>
        <v>INTESTIVO</v>
      </c>
      <c r="BF288" s="204" t="e">
        <f>IF(IF(BN$2="Catégorie",IF(BN$3="Toutes",SUMIFS('Étape 1 - à remplir'!$F$31:$F$400,'Étape 1 - à remplir'!$E$31:$E$400,MASQ2!BE288,'Étape 1 - à remplir'!$G$31:$G$400,"lots"),SUMIFS('Étape 1 - à remplir'!$F$31:$F$400,'Étape 1 - à remplir'!$E$31:$E$400,MASQ2!BE288,'Étape 1 - à remplir'!$C$31:$C$400,BN$3)),IF(BN$2="Âge",IF(BN$3="Tous",SUMIFS('Étape 1 - à remplir'!$F$31:$F$400,'Étape 1 - à remplir'!$E$31:$E$400,MASQ2!BE288,'Étape 1 - à remplir'!$G$31:$G$400,"lots"),SUMIFS('Étape 1 - à remplir'!$F$31:$F$400,'Étape 1 - à remplir'!$E$31:$E$400,MASQ2!BE288,'Étape 1 - à remplir'!$P$31:$P$400,BN$3,'Étape 1 - à remplir'!$G$31:$G$400,"lots")),IF(BN$2="Atelier",IF(BN$3="Tous",SUMIFS('Étape 1 - à remplir'!$F$31:$F$400,'Étape 1 - à remplir'!$E$31:$E$400,MASQ2!BE288,'Étape 1 - à remplir'!$G$31:$G$400,"lots"),SUMIFS('Étape 1 - à remplir'!$F$31:$F$400,'Étape 1 - à remplir'!$E$31:$E$400,MASQ2!BE288,'Étape 1 - à remplir'!$O$31:$O$400,BN$3,'Étape 1 - à remplir'!$G$31:$G$400,"lots")),IF(BN$2="Espèce",IF(BN$3="Tous",SUMIFS('Étape 1 - à remplir'!$F$31:$F$400,'Étape 1 - à remplir'!$E$31:$E$400,MASQ2!BE288,'Étape 1 - à remplir'!$G$31:$G$400,"lots"),SUMIFS('Étape 1 - à remplir'!$F$31:$F$400,'Étape 1 - à remplir'!$E$31:$E$400,MASQ2!BE288,'Étape 1 - à remplir'!$N$31:$N$400,BN$3,'Étape 1 - à remplir'!$G$31:$G$400,"lots"))))))=0,NA(),IF(BN$2="Catégorie",IF(BN$3="Toutes",SUMIFS('Étape 1 - à remplir'!$F$31:$F$400,'Étape 1 - à remplir'!$E$31:$E$400,MASQ2!BE288,'Étape 1 - à remplir'!$G$31:$G$400,"lots"),SUMIFS('Étape 1 - à remplir'!$F$31:$F$400,'Étape 1 - à remplir'!$E$31:$E$400,MASQ2!BE288,'Étape 1 - à remplir'!$C$31:$C$400,BN$3)),IF(BN$2="Âge",IF(BN$3="Tous",SUMIFS('Étape 1 - à remplir'!$F$31:$F$400,'Étape 1 - à remplir'!$E$31:$E$400,MASQ2!BE288,'Étape 1 - à remplir'!$G$31:$G$400,"lots"),SUMIFS('Étape 1 - à remplir'!$F$31:$F$400,'Étape 1 - à remplir'!$E$31:$E$400,MASQ2!BE288,'Étape 1 - à remplir'!$P$31:$P$400,BN$3,'Étape 1 - à remplir'!$G$31:$G$400,"lots")),IF(BN$2="Atelier",IF(BN$3="Tous",SUMIFS('Étape 1 - à remplir'!$F$31:$F$400,'Étape 1 - à remplir'!$E$31:$E$400,MASQ2!BE288,'Étape 1 - à remplir'!$G$31:$G$400,"lots"),SUMIFS('Étape 1 - à remplir'!$F$31:$F$400,'Étape 1 - à remplir'!$E$31:$E$400,MASQ2!BE288,'Étape 1 - à remplir'!$O$31:$O$400,BN$3,'Étape 1 - à remplir'!$G$31:$G$400,"lots")),IF(BN$2="Espèce",IF(BN$3="Tous",SUMIFS('Étape 1 - à remplir'!$F$31:$F$400,'Étape 1 - à remplir'!$E$31:$E$400,MASQ2!BE288,'Étape 1 - à remplir'!$G$31:$G$400,"lots"),SUMIFS('Étape 1 - à remplir'!$F$31:$F$400,'Étape 1 - à remplir'!$E$31:$E$400,MASQ2!BE288,'Étape 1 - à remplir'!$N$31:$N$400,BN$3,'Étape 1 - à remplir'!$G$31:$G$400,"lots")))))))</f>
        <v>#N/A</v>
      </c>
      <c r="BG288" s="204">
        <f t="shared" si="159"/>
        <v>0</v>
      </c>
      <c r="BH288" s="204" t="str">
        <f t="shared" si="145"/>
        <v>Sulfaguanidine</v>
      </c>
      <c r="BI288" s="204" t="str">
        <f t="shared" si="146"/>
        <v>Colistine</v>
      </c>
      <c r="BJ288" s="204" t="str">
        <f t="shared" si="147"/>
        <v/>
      </c>
      <c r="BK288" s="204" t="str">
        <f t="shared" si="148"/>
        <v>Sulfamides</v>
      </c>
      <c r="BL288" s="204" t="str">
        <f t="shared" si="149"/>
        <v>Polypeptides</v>
      </c>
      <c r="BM288" s="97" t="str">
        <f t="shared" si="150"/>
        <v/>
      </c>
      <c r="BN288" s="78"/>
      <c r="BO288" s="78"/>
      <c r="BP288" s="77" t="str">
        <f ca="1"/>
        <v>INTESTIVO</v>
      </c>
      <c r="BQ288" s="79" t="e">
        <f ca="1"/>
        <v>#N/A</v>
      </c>
      <c r="BR288" s="102"/>
      <c r="BS288" s="8"/>
      <c r="BT288" s="8"/>
      <c r="BU288" s="8"/>
      <c r="BV288" s="8"/>
      <c r="BW288" s="8"/>
      <c r="BX288" s="8"/>
      <c r="BY288" s="8"/>
      <c r="BZ288" s="8"/>
      <c r="CA288" s="8"/>
      <c r="CB288" s="8"/>
      <c r="CC288" s="8"/>
      <c r="CD288" s="8"/>
      <c r="CE288" s="8"/>
      <c r="CF288" s="8"/>
      <c r="CG288" s="8"/>
      <c r="CH288" s="8"/>
      <c r="CI288" s="8"/>
      <c r="CJ288" s="8"/>
      <c r="CK288" s="8"/>
      <c r="CL288" s="8"/>
      <c r="CM288" s="8"/>
      <c r="CN288" s="8"/>
      <c r="CO288" s="97"/>
      <c r="CQ288" s="56"/>
      <c r="CR288" s="8"/>
      <c r="CS288" s="8"/>
      <c r="CT288" s="8"/>
      <c r="CU288" s="8"/>
      <c r="CV288" s="8"/>
      <c r="CW288" s="8"/>
      <c r="CX288" s="8"/>
      <c r="CY288" s="102" t="str">
        <f t="shared" si="151"/>
        <v>x</v>
      </c>
      <c r="CZ288" s="56" t="str">
        <f t="shared" si="152"/>
        <v>INTESTIVO</v>
      </c>
      <c r="DA288" s="204" t="e">
        <f>IF(IF(DI$2="Catégorie",IF(DI$3="Toutes",SUMIFS('Étape 1 - à remplir'!$F$31:$F$400,'Étape 1 - à remplir'!$E$31:$E$400,MASQ2!CZ288,'Étape 1 - à remplir'!$G$31:$G$400,"kg"),SUMIFS('Étape 1 - à remplir'!$F$31:$F$400,'Étape 1 - à remplir'!$E$31:$E$400,MASQ2!CZ288,'Étape 1 - à remplir'!$C$31:$C$400,DI$3)),IF(DI$2="Âge",IF(DI$3="Tous",SUMIFS('Étape 1 - à remplir'!$F$31:$F$400,'Étape 1 - à remplir'!$E$31:$E$400,MASQ2!CZ288,'Étape 1 - à remplir'!$G$31:$G$400,"kg"),SUMIFS('Étape 1 - à remplir'!$F$31:$F$400,'Étape 1 - à remplir'!$E$31:$E$400,MASQ2!CZ288,'Étape 1 - à remplir'!$P$31:$P$400,DI$3,'Étape 1 - à remplir'!$G$31:$G$400,"kg")),IF(DI$2="Atelier",IF(DI$3="Tous",SUMIFS('Étape 1 - à remplir'!$F$31:$F$400,'Étape 1 - à remplir'!$E$31:$E$400,MASQ2!CZ288,'Étape 1 - à remplir'!$G$31:$G$400,"kg"),SUMIFS('Étape 1 - à remplir'!$F$31:$F$400,'Étape 1 - à remplir'!$E$31:$E$400,MASQ2!CZ288,'Étape 1 - à remplir'!$O$31:$O$400,DI$3,'Étape 1 - à remplir'!$G$31:$G$400,"kg")),IF(DI$2="Espèce",IF(DI$3="Tous",SUMIFS('Étape 1 - à remplir'!$F$31:$F$400,'Étape 1 - à remplir'!$E$31:$E$400,MASQ2!CZ288,'Étape 1 - à remplir'!$G$31:$G$400,"kg"),SUMIFS('Étape 1 - à remplir'!$F$31:$F$400,'Étape 1 - à remplir'!$E$31:$E$400,MASQ2!CZ288,'Étape 1 - à remplir'!$N$31:$N$400,DI$3,'Étape 1 - à remplir'!$G$31:$G$400,"kg"))))))=0,NA(),IF(DI$2="Catégorie",IF(DI$3="Toutes",SUMIFS('Étape 1 - à remplir'!$F$31:$F$400,'Étape 1 - à remplir'!$E$31:$E$400,MASQ2!CZ288,'Étape 1 - à remplir'!$G$31:$G$400,"kg"),SUMIFS('Étape 1 - à remplir'!$F$31:$F$400,'Étape 1 - à remplir'!$E$31:$E$400,MASQ2!CZ288,'Étape 1 - à remplir'!$C$31:$C$400,DI$3)),IF(DI$2="Âge",IF(DI$3="Tous",SUMIFS('Étape 1 - à remplir'!$F$31:$F$400,'Étape 1 - à remplir'!$E$31:$E$400,MASQ2!CZ288,'Étape 1 - à remplir'!$G$31:$G$400,"kg"),SUMIFS('Étape 1 - à remplir'!$F$31:$F$400,'Étape 1 - à remplir'!$E$31:$E$400,MASQ2!CZ288,'Étape 1 - à remplir'!$P$31:$P$400,DI$3,'Étape 1 - à remplir'!$G$31:$G$400,"kg")),IF(DI$2="Atelier",IF(DI$3="Tous",SUMIFS('Étape 1 - à remplir'!$F$31:$F$400,'Étape 1 - à remplir'!$E$31:$E$400,MASQ2!CZ288,'Étape 1 - à remplir'!$G$31:$G$400,"kg"),SUMIFS('Étape 1 - à remplir'!$F$31:$F$400,'Étape 1 - à remplir'!$E$31:$E$400,MASQ2!CZ288,'Étape 1 - à remplir'!$O$31:$O$400,DI$3,'Étape 1 - à remplir'!$G$31:$G$400,"kg")),IF(DI$2="Espèce",IF(DI$3="Tous",SUMIFS('Étape 1 - à remplir'!$F$31:$F$400,'Étape 1 - à remplir'!$E$31:$E$400,MASQ2!CZ288,'Étape 1 - à remplir'!$G$31:$G$400,"kg"),SUMIFS('Étape 1 - à remplir'!$F$31:$F$400,'Étape 1 - à remplir'!$E$31:$E$400,MASQ2!CZ288,'Étape 1 - à remplir'!$N$31:$N$400,DI$3,'Étape 1 - à remplir'!$G$31:$G$400,"kg")))))))</f>
        <v>#N/A</v>
      </c>
      <c r="DB288" s="104">
        <f t="shared" si="160"/>
        <v>0</v>
      </c>
      <c r="DC288" s="204" t="str">
        <f t="shared" si="153"/>
        <v>Sulfaguanidine</v>
      </c>
      <c r="DD288" s="204" t="str">
        <f t="shared" si="154"/>
        <v>Colistine</v>
      </c>
      <c r="DE288" s="204" t="str">
        <f t="shared" si="155"/>
        <v/>
      </c>
      <c r="DF288" s="204" t="str">
        <f t="shared" si="156"/>
        <v>Sulfamides</v>
      </c>
      <c r="DG288" s="204" t="str">
        <f t="shared" si="157"/>
        <v>Polypeptides</v>
      </c>
      <c r="DH288" s="97" t="str">
        <f t="shared" si="158"/>
        <v/>
      </c>
      <c r="DI288" s="78"/>
      <c r="DJ288" s="78"/>
      <c r="DK288" s="77" t="str">
        <f ca="1"/>
        <v>INTESTIVO</v>
      </c>
      <c r="DL288" s="79" t="e">
        <f ca="1"/>
        <v>#N/A</v>
      </c>
      <c r="DM288" s="102"/>
      <c r="DN288" s="8"/>
      <c r="DO288" s="8"/>
      <c r="DP288" s="8"/>
      <c r="DQ288" s="8"/>
      <c r="DR288" s="8"/>
      <c r="DS288" s="8"/>
      <c r="DT288" s="8"/>
      <c r="DU288" s="8"/>
      <c r="DV288" s="8"/>
      <c r="DW288" s="8"/>
      <c r="DX288" s="8"/>
      <c r="DY288" s="8"/>
      <c r="DZ288" s="8"/>
      <c r="EA288" s="8"/>
      <c r="EB288" s="8"/>
      <c r="EC288" s="8"/>
      <c r="ED288" s="8"/>
      <c r="EE288" s="8"/>
      <c r="EF288" s="8"/>
      <c r="EG288" s="8"/>
      <c r="EH288" s="8"/>
      <c r="EI288" s="8"/>
      <c r="EJ288" s="97"/>
    </row>
    <row r="289" spans="1:140" x14ac:dyDescent="0.25">
      <c r="A289" s="56"/>
      <c r="B289" s="8"/>
      <c r="C289" s="8"/>
      <c r="D289" s="8"/>
      <c r="E289" s="8"/>
      <c r="F289" s="8"/>
      <c r="G289" s="8"/>
      <c r="H289" s="8"/>
      <c r="I289" s="102" t="str">
        <f>INDEX(Données_ATB!BE:BV,MATCH(MASQ2!J289,Données_ATB!BE:BE,0),18)</f>
        <v/>
      </c>
      <c r="J289" s="77" t="str">
        <f>Données_ATB!BE288</f>
        <v>INTRAMICINE</v>
      </c>
      <c r="K289" s="204" t="e">
        <f>IF(IF(S$2="Catégorie",IF(S$3="Toutes",SUMIFS('Étape 1 - à remplir'!$F$31:$F$400,'Étape 1 - à remplir'!$E$31:$E$400,MASQ2!J289,'Étape 1 - à remplir'!$G$31:$G$400,"animaux"),SUMIFS('Étape 1 - à remplir'!$F$31:$F$400,'Étape 1 - à remplir'!$E$31:$E$400,MASQ2!J289,'Étape 1 - à remplir'!$C$31:$C$400,S$3)),IF(S$2="Âge",IF(S$3="Tous",SUMIFS('Étape 1 - à remplir'!$F$31:$F$400,'Étape 1 - à remplir'!$E$31:$E$400,MASQ2!J289,'Étape 1 - à remplir'!$G$31:$G$400,"animaux"),SUMIFS('Étape 1 - à remplir'!$F$31:$F$400,'Étape 1 - à remplir'!$E$31:$E$400,MASQ2!J289,'Étape 1 - à remplir'!$P$31:$P$400,S$3)),IF(S$2="Atelier",IF(S$3="Tous",SUMIFS('Étape 1 - à remplir'!$F$31:$F$400,'Étape 1 - à remplir'!$E$31:$E$400,MASQ2!J289,'Étape 1 - à remplir'!$G$31:$G$400,"animaux"),SUMIFS('Étape 1 - à remplir'!$F$31:$F$400,'Étape 1 - à remplir'!$E$31:$E$400,MASQ2!J289,'Étape 1 - à remplir'!$O$31:$O$400,S$3)),IF(S$2="Espèce",IF(S$3="Tous",SUMIFS('Étape 1 - à remplir'!$F$31:$F$400,'Étape 1 - à remplir'!$E$31:$E$400,MASQ2!J289,'Étape 1 - à remplir'!$G$31:$G$400,"animaux"),SUMIFS('Étape 1 - à remplir'!$F$31:$F$400,'Étape 1 - à remplir'!$E$31:$E$400,MASQ2!J289,'Étape 1 - à remplir'!$N$31:$N$400,S$3))))))=0,NA(),IF(S$2="Catégorie",IF(S$3="Toutes",SUMIFS('Étape 1 - à remplir'!$F$31:$F$400,'Étape 1 - à remplir'!$E$31:$E$400,MASQ2!J289,'Étape 1 - à remplir'!$G$31:$G$400,"animaux"),SUMIFS('Étape 1 - à remplir'!$F$31:$F$400,'Étape 1 - à remplir'!$E$31:$E$400,MASQ2!J289,'Étape 1 - à remplir'!$C$31:$C$400,S$3)),IF(S$2="Âge",IF(S$3="Tous",SUMIFS('Étape 1 - à remplir'!$F$31:$F$400,'Étape 1 - à remplir'!$E$31:$E$400,MASQ2!J289,'Étape 1 - à remplir'!$G$31:$G$400,"animaux"),SUMIFS('Étape 1 - à remplir'!$F$31:$F$400,'Étape 1 - à remplir'!$E$31:$E$400,MASQ2!J289,'Étape 1 - à remplir'!$P$31:$P$400,S$3)),IF(S$2="Atelier",IF(S$3="Tous",SUMIFS('Étape 1 - à remplir'!$F$31:$F$400,'Étape 1 - à remplir'!$E$31:$E$400,MASQ2!J289,'Étape 1 - à remplir'!$G$31:$G$400,"animaux"),SUMIFS('Étape 1 - à remplir'!$F$31:$F$400,'Étape 1 - à remplir'!$E$31:$E$400,MASQ2!J289,'Étape 1 - à remplir'!$O$31:$O$400,S$3)),IF(S$2="Espèce",IF(S$3="Tous",SUMIFS('Étape 1 - à remplir'!$F$31:$F$400,'Étape 1 - à remplir'!$E$31:$E$400,MASQ2!J289,'Étape 1 - à remplir'!$G$31:$G$400,"animaux"),SUMIFS('Étape 1 - à remplir'!$F$31:$F$400,'Étape 1 - à remplir'!$E$31:$E$400,MASQ2!J289,'Étape 1 - à remplir'!$N$31:$N$400,S$3)))))))</f>
        <v>#N/A</v>
      </c>
      <c r="L289" s="97">
        <f t="shared" si="161"/>
        <v>0</v>
      </c>
      <c r="M289" s="56" t="str">
        <f>Données_ATB!BN288</f>
        <v>Dihydrostreptomycine</v>
      </c>
      <c r="N289" s="204" t="str">
        <f>Données_ATB!BO288</f>
        <v>Benzylpénicilline</v>
      </c>
      <c r="O289" s="97" t="str">
        <f>Données_ATB!BP288</f>
        <v/>
      </c>
      <c r="P289" s="77" t="str">
        <f>Données_ATB!BR288</f>
        <v>Aminoglycosides</v>
      </c>
      <c r="Q289" s="78" t="str">
        <f>Données_ATB!BS288</f>
        <v>Penicillines</v>
      </c>
      <c r="R289" s="79" t="str">
        <f>Données_ATB!BT288</f>
        <v/>
      </c>
      <c r="S289" s="78"/>
      <c r="T289" s="78"/>
      <c r="U289" s="77" t="str">
        <f ca="1"/>
        <v>INTRAMICINE</v>
      </c>
      <c r="V289" s="79" t="e">
        <f ca="1"/>
        <v>#N/A</v>
      </c>
      <c r="W289" s="102"/>
      <c r="X289" s="8"/>
      <c r="Y289" s="8"/>
      <c r="Z289" s="8"/>
      <c r="AA289" s="8"/>
      <c r="AB289" s="102"/>
      <c r="AC289" s="8"/>
      <c r="AD289" s="8"/>
      <c r="AE289" s="8"/>
      <c r="AF289" s="8"/>
      <c r="AG289" s="8"/>
      <c r="AH289" s="8"/>
      <c r="AI289" s="8"/>
      <c r="AJ289" s="8"/>
      <c r="AK289" s="8"/>
      <c r="AL289" s="8"/>
      <c r="AM289" s="8"/>
      <c r="AN289" s="8"/>
      <c r="AO289" s="8"/>
      <c r="AP289" s="8"/>
      <c r="AQ289" s="8"/>
      <c r="AR289" s="8"/>
      <c r="AS289" s="8"/>
      <c r="AT289" s="97"/>
      <c r="AV289" s="56"/>
      <c r="AW289" s="8"/>
      <c r="AX289" s="8"/>
      <c r="AY289" s="8"/>
      <c r="AZ289" s="8"/>
      <c r="BA289" s="8"/>
      <c r="BB289" s="8"/>
      <c r="BC289" s="8"/>
      <c r="BD289" s="102" t="str">
        <f t="shared" si="143"/>
        <v/>
      </c>
      <c r="BE289" s="56" t="str">
        <f t="shared" si="144"/>
        <v>INTRAMICINE</v>
      </c>
      <c r="BF289" s="204" t="e">
        <f>IF(IF(BN$2="Catégorie",IF(BN$3="Toutes",SUMIFS('Étape 1 - à remplir'!$F$31:$F$400,'Étape 1 - à remplir'!$E$31:$E$400,MASQ2!BE289,'Étape 1 - à remplir'!$G$31:$G$400,"lots"),SUMIFS('Étape 1 - à remplir'!$F$31:$F$400,'Étape 1 - à remplir'!$E$31:$E$400,MASQ2!BE289,'Étape 1 - à remplir'!$C$31:$C$400,BN$3)),IF(BN$2="Âge",IF(BN$3="Tous",SUMIFS('Étape 1 - à remplir'!$F$31:$F$400,'Étape 1 - à remplir'!$E$31:$E$400,MASQ2!BE289,'Étape 1 - à remplir'!$G$31:$G$400,"lots"),SUMIFS('Étape 1 - à remplir'!$F$31:$F$400,'Étape 1 - à remplir'!$E$31:$E$400,MASQ2!BE289,'Étape 1 - à remplir'!$P$31:$P$400,BN$3,'Étape 1 - à remplir'!$G$31:$G$400,"lots")),IF(BN$2="Atelier",IF(BN$3="Tous",SUMIFS('Étape 1 - à remplir'!$F$31:$F$400,'Étape 1 - à remplir'!$E$31:$E$400,MASQ2!BE289,'Étape 1 - à remplir'!$G$31:$G$400,"lots"),SUMIFS('Étape 1 - à remplir'!$F$31:$F$400,'Étape 1 - à remplir'!$E$31:$E$400,MASQ2!BE289,'Étape 1 - à remplir'!$O$31:$O$400,BN$3,'Étape 1 - à remplir'!$G$31:$G$400,"lots")),IF(BN$2="Espèce",IF(BN$3="Tous",SUMIFS('Étape 1 - à remplir'!$F$31:$F$400,'Étape 1 - à remplir'!$E$31:$E$400,MASQ2!BE289,'Étape 1 - à remplir'!$G$31:$G$400,"lots"),SUMIFS('Étape 1 - à remplir'!$F$31:$F$400,'Étape 1 - à remplir'!$E$31:$E$400,MASQ2!BE289,'Étape 1 - à remplir'!$N$31:$N$400,BN$3,'Étape 1 - à remplir'!$G$31:$G$400,"lots"))))))=0,NA(),IF(BN$2="Catégorie",IF(BN$3="Toutes",SUMIFS('Étape 1 - à remplir'!$F$31:$F$400,'Étape 1 - à remplir'!$E$31:$E$400,MASQ2!BE289,'Étape 1 - à remplir'!$G$31:$G$400,"lots"),SUMIFS('Étape 1 - à remplir'!$F$31:$F$400,'Étape 1 - à remplir'!$E$31:$E$400,MASQ2!BE289,'Étape 1 - à remplir'!$C$31:$C$400,BN$3)),IF(BN$2="Âge",IF(BN$3="Tous",SUMIFS('Étape 1 - à remplir'!$F$31:$F$400,'Étape 1 - à remplir'!$E$31:$E$400,MASQ2!BE289,'Étape 1 - à remplir'!$G$31:$G$400,"lots"),SUMIFS('Étape 1 - à remplir'!$F$31:$F$400,'Étape 1 - à remplir'!$E$31:$E$400,MASQ2!BE289,'Étape 1 - à remplir'!$P$31:$P$400,BN$3,'Étape 1 - à remplir'!$G$31:$G$400,"lots")),IF(BN$2="Atelier",IF(BN$3="Tous",SUMIFS('Étape 1 - à remplir'!$F$31:$F$400,'Étape 1 - à remplir'!$E$31:$E$400,MASQ2!BE289,'Étape 1 - à remplir'!$G$31:$G$400,"lots"),SUMIFS('Étape 1 - à remplir'!$F$31:$F$400,'Étape 1 - à remplir'!$E$31:$E$400,MASQ2!BE289,'Étape 1 - à remplir'!$O$31:$O$400,BN$3,'Étape 1 - à remplir'!$G$31:$G$400,"lots")),IF(BN$2="Espèce",IF(BN$3="Tous",SUMIFS('Étape 1 - à remplir'!$F$31:$F$400,'Étape 1 - à remplir'!$E$31:$E$400,MASQ2!BE289,'Étape 1 - à remplir'!$G$31:$G$400,"lots"),SUMIFS('Étape 1 - à remplir'!$F$31:$F$400,'Étape 1 - à remplir'!$E$31:$E$400,MASQ2!BE289,'Étape 1 - à remplir'!$N$31:$N$400,BN$3,'Étape 1 - à remplir'!$G$31:$G$400,"lots")))))))</f>
        <v>#N/A</v>
      </c>
      <c r="BG289" s="204">
        <f t="shared" si="159"/>
        <v>0</v>
      </c>
      <c r="BH289" s="204" t="str">
        <f t="shared" si="145"/>
        <v>Dihydrostreptomycine</v>
      </c>
      <c r="BI289" s="204" t="str">
        <f t="shared" si="146"/>
        <v>Benzylpénicilline</v>
      </c>
      <c r="BJ289" s="204" t="str">
        <f t="shared" si="147"/>
        <v/>
      </c>
      <c r="BK289" s="204" t="str">
        <f t="shared" si="148"/>
        <v>Aminoglycosides</v>
      </c>
      <c r="BL289" s="204" t="str">
        <f t="shared" si="149"/>
        <v>Penicillines</v>
      </c>
      <c r="BM289" s="97" t="str">
        <f t="shared" si="150"/>
        <v/>
      </c>
      <c r="BN289" s="78"/>
      <c r="BO289" s="78"/>
      <c r="BP289" s="77" t="str">
        <f ca="1"/>
        <v>INTRAMICINE</v>
      </c>
      <c r="BQ289" s="79" t="e">
        <f ca="1"/>
        <v>#N/A</v>
      </c>
      <c r="BR289" s="102"/>
      <c r="BS289" s="8"/>
      <c r="BT289" s="8"/>
      <c r="BU289" s="8"/>
      <c r="BV289" s="8"/>
      <c r="BW289" s="8"/>
      <c r="BX289" s="8"/>
      <c r="BY289" s="8"/>
      <c r="BZ289" s="8"/>
      <c r="CA289" s="8"/>
      <c r="CB289" s="8"/>
      <c r="CC289" s="8"/>
      <c r="CD289" s="8"/>
      <c r="CE289" s="8"/>
      <c r="CF289" s="8"/>
      <c r="CG289" s="8"/>
      <c r="CH289" s="8"/>
      <c r="CI289" s="8"/>
      <c r="CJ289" s="8"/>
      <c r="CK289" s="8"/>
      <c r="CL289" s="8"/>
      <c r="CM289" s="8"/>
      <c r="CN289" s="8"/>
      <c r="CO289" s="97"/>
      <c r="CQ289" s="56"/>
      <c r="CR289" s="8"/>
      <c r="CS289" s="8"/>
      <c r="CT289" s="8"/>
      <c r="CU289" s="8"/>
      <c r="CV289" s="8"/>
      <c r="CW289" s="8"/>
      <c r="CX289" s="8"/>
      <c r="CY289" s="102" t="str">
        <f t="shared" si="151"/>
        <v/>
      </c>
      <c r="CZ289" s="56" t="str">
        <f t="shared" si="152"/>
        <v>INTRAMICINE</v>
      </c>
      <c r="DA289" s="204" t="e">
        <f>IF(IF(DI$2="Catégorie",IF(DI$3="Toutes",SUMIFS('Étape 1 - à remplir'!$F$31:$F$400,'Étape 1 - à remplir'!$E$31:$E$400,MASQ2!CZ289,'Étape 1 - à remplir'!$G$31:$G$400,"kg"),SUMIFS('Étape 1 - à remplir'!$F$31:$F$400,'Étape 1 - à remplir'!$E$31:$E$400,MASQ2!CZ289,'Étape 1 - à remplir'!$C$31:$C$400,DI$3)),IF(DI$2="Âge",IF(DI$3="Tous",SUMIFS('Étape 1 - à remplir'!$F$31:$F$400,'Étape 1 - à remplir'!$E$31:$E$400,MASQ2!CZ289,'Étape 1 - à remplir'!$G$31:$G$400,"kg"),SUMIFS('Étape 1 - à remplir'!$F$31:$F$400,'Étape 1 - à remplir'!$E$31:$E$400,MASQ2!CZ289,'Étape 1 - à remplir'!$P$31:$P$400,DI$3,'Étape 1 - à remplir'!$G$31:$G$400,"kg")),IF(DI$2="Atelier",IF(DI$3="Tous",SUMIFS('Étape 1 - à remplir'!$F$31:$F$400,'Étape 1 - à remplir'!$E$31:$E$400,MASQ2!CZ289,'Étape 1 - à remplir'!$G$31:$G$400,"kg"),SUMIFS('Étape 1 - à remplir'!$F$31:$F$400,'Étape 1 - à remplir'!$E$31:$E$400,MASQ2!CZ289,'Étape 1 - à remplir'!$O$31:$O$400,DI$3,'Étape 1 - à remplir'!$G$31:$G$400,"kg")),IF(DI$2="Espèce",IF(DI$3="Tous",SUMIFS('Étape 1 - à remplir'!$F$31:$F$400,'Étape 1 - à remplir'!$E$31:$E$400,MASQ2!CZ289,'Étape 1 - à remplir'!$G$31:$G$400,"kg"),SUMIFS('Étape 1 - à remplir'!$F$31:$F$400,'Étape 1 - à remplir'!$E$31:$E$400,MASQ2!CZ289,'Étape 1 - à remplir'!$N$31:$N$400,DI$3,'Étape 1 - à remplir'!$G$31:$G$400,"kg"))))))=0,NA(),IF(DI$2="Catégorie",IF(DI$3="Toutes",SUMIFS('Étape 1 - à remplir'!$F$31:$F$400,'Étape 1 - à remplir'!$E$31:$E$400,MASQ2!CZ289,'Étape 1 - à remplir'!$G$31:$G$400,"kg"),SUMIFS('Étape 1 - à remplir'!$F$31:$F$400,'Étape 1 - à remplir'!$E$31:$E$400,MASQ2!CZ289,'Étape 1 - à remplir'!$C$31:$C$400,DI$3)),IF(DI$2="Âge",IF(DI$3="Tous",SUMIFS('Étape 1 - à remplir'!$F$31:$F$400,'Étape 1 - à remplir'!$E$31:$E$400,MASQ2!CZ289,'Étape 1 - à remplir'!$G$31:$G$400,"kg"),SUMIFS('Étape 1 - à remplir'!$F$31:$F$400,'Étape 1 - à remplir'!$E$31:$E$400,MASQ2!CZ289,'Étape 1 - à remplir'!$P$31:$P$400,DI$3,'Étape 1 - à remplir'!$G$31:$G$400,"kg")),IF(DI$2="Atelier",IF(DI$3="Tous",SUMIFS('Étape 1 - à remplir'!$F$31:$F$400,'Étape 1 - à remplir'!$E$31:$E$400,MASQ2!CZ289,'Étape 1 - à remplir'!$G$31:$G$400,"kg"),SUMIFS('Étape 1 - à remplir'!$F$31:$F$400,'Étape 1 - à remplir'!$E$31:$E$400,MASQ2!CZ289,'Étape 1 - à remplir'!$O$31:$O$400,DI$3,'Étape 1 - à remplir'!$G$31:$G$400,"kg")),IF(DI$2="Espèce",IF(DI$3="Tous",SUMIFS('Étape 1 - à remplir'!$F$31:$F$400,'Étape 1 - à remplir'!$E$31:$E$400,MASQ2!CZ289,'Étape 1 - à remplir'!$G$31:$G$400,"kg"),SUMIFS('Étape 1 - à remplir'!$F$31:$F$400,'Étape 1 - à remplir'!$E$31:$E$400,MASQ2!CZ289,'Étape 1 - à remplir'!$N$31:$N$400,DI$3,'Étape 1 - à remplir'!$G$31:$G$400,"kg")))))))</f>
        <v>#N/A</v>
      </c>
      <c r="DB289" s="104">
        <f t="shared" si="160"/>
        <v>0</v>
      </c>
      <c r="DC289" s="204" t="str">
        <f t="shared" si="153"/>
        <v>Dihydrostreptomycine</v>
      </c>
      <c r="DD289" s="204" t="str">
        <f t="shared" si="154"/>
        <v>Benzylpénicilline</v>
      </c>
      <c r="DE289" s="204" t="str">
        <f t="shared" si="155"/>
        <v/>
      </c>
      <c r="DF289" s="204" t="str">
        <f t="shared" si="156"/>
        <v>Aminoglycosides</v>
      </c>
      <c r="DG289" s="204" t="str">
        <f t="shared" si="157"/>
        <v>Penicillines</v>
      </c>
      <c r="DH289" s="97" t="str">
        <f t="shared" si="158"/>
        <v/>
      </c>
      <c r="DI289" s="78"/>
      <c r="DJ289" s="78"/>
      <c r="DK289" s="77" t="str">
        <f ca="1"/>
        <v>INTRAMICINE</v>
      </c>
      <c r="DL289" s="79" t="e">
        <f ca="1"/>
        <v>#N/A</v>
      </c>
      <c r="DM289" s="102"/>
      <c r="DN289" s="8"/>
      <c r="DO289" s="8"/>
      <c r="DP289" s="8"/>
      <c r="DQ289" s="8"/>
      <c r="DR289" s="8"/>
      <c r="DS289" s="8"/>
      <c r="DT289" s="8"/>
      <c r="DU289" s="8"/>
      <c r="DV289" s="8"/>
      <c r="DW289" s="8"/>
      <c r="DX289" s="8"/>
      <c r="DY289" s="8"/>
      <c r="DZ289" s="8"/>
      <c r="EA289" s="8"/>
      <c r="EB289" s="8"/>
      <c r="EC289" s="8"/>
      <c r="ED289" s="8"/>
      <c r="EE289" s="8"/>
      <c r="EF289" s="8"/>
      <c r="EG289" s="8"/>
      <c r="EH289" s="8"/>
      <c r="EI289" s="8"/>
      <c r="EJ289" s="97"/>
    </row>
    <row r="290" spans="1:140" x14ac:dyDescent="0.25">
      <c r="A290" s="56"/>
      <c r="B290" s="8"/>
      <c r="C290" s="8"/>
      <c r="D290" s="8"/>
      <c r="E290" s="8"/>
      <c r="F290" s="8"/>
      <c r="G290" s="8"/>
      <c r="H290" s="8"/>
      <c r="I290" s="102" t="str">
        <f>INDEX(Données_ATB!BE:BV,MATCH(MASQ2!J290,Données_ATB!BE:BE,0),18)</f>
        <v>x</v>
      </c>
      <c r="J290" s="77" t="str">
        <f>Données_ATB!BE289</f>
        <v>KARIFLOX 10 % SOLUTION BUVABLE POUR POULES ET DINDES</v>
      </c>
      <c r="K290" s="204" t="e">
        <f>IF(IF(S$2="Catégorie",IF(S$3="Toutes",SUMIFS('Étape 1 - à remplir'!$F$31:$F$400,'Étape 1 - à remplir'!$E$31:$E$400,MASQ2!J290,'Étape 1 - à remplir'!$G$31:$G$400,"animaux"),SUMIFS('Étape 1 - à remplir'!$F$31:$F$400,'Étape 1 - à remplir'!$E$31:$E$400,MASQ2!J290,'Étape 1 - à remplir'!$C$31:$C$400,S$3)),IF(S$2="Âge",IF(S$3="Tous",SUMIFS('Étape 1 - à remplir'!$F$31:$F$400,'Étape 1 - à remplir'!$E$31:$E$400,MASQ2!J290,'Étape 1 - à remplir'!$G$31:$G$400,"animaux"),SUMIFS('Étape 1 - à remplir'!$F$31:$F$400,'Étape 1 - à remplir'!$E$31:$E$400,MASQ2!J290,'Étape 1 - à remplir'!$P$31:$P$400,S$3)),IF(S$2="Atelier",IF(S$3="Tous",SUMIFS('Étape 1 - à remplir'!$F$31:$F$400,'Étape 1 - à remplir'!$E$31:$E$400,MASQ2!J290,'Étape 1 - à remplir'!$G$31:$G$400,"animaux"),SUMIFS('Étape 1 - à remplir'!$F$31:$F$400,'Étape 1 - à remplir'!$E$31:$E$400,MASQ2!J290,'Étape 1 - à remplir'!$O$31:$O$400,S$3)),IF(S$2="Espèce",IF(S$3="Tous",SUMIFS('Étape 1 - à remplir'!$F$31:$F$400,'Étape 1 - à remplir'!$E$31:$E$400,MASQ2!J290,'Étape 1 - à remplir'!$G$31:$G$400,"animaux"),SUMIFS('Étape 1 - à remplir'!$F$31:$F$400,'Étape 1 - à remplir'!$E$31:$E$400,MASQ2!J290,'Étape 1 - à remplir'!$N$31:$N$400,S$3))))))=0,NA(),IF(S$2="Catégorie",IF(S$3="Toutes",SUMIFS('Étape 1 - à remplir'!$F$31:$F$400,'Étape 1 - à remplir'!$E$31:$E$400,MASQ2!J290,'Étape 1 - à remplir'!$G$31:$G$400,"animaux"),SUMIFS('Étape 1 - à remplir'!$F$31:$F$400,'Étape 1 - à remplir'!$E$31:$E$400,MASQ2!J290,'Étape 1 - à remplir'!$C$31:$C$400,S$3)),IF(S$2="Âge",IF(S$3="Tous",SUMIFS('Étape 1 - à remplir'!$F$31:$F$400,'Étape 1 - à remplir'!$E$31:$E$400,MASQ2!J290,'Étape 1 - à remplir'!$G$31:$G$400,"animaux"),SUMIFS('Étape 1 - à remplir'!$F$31:$F$400,'Étape 1 - à remplir'!$E$31:$E$400,MASQ2!J290,'Étape 1 - à remplir'!$P$31:$P$400,S$3)),IF(S$2="Atelier",IF(S$3="Tous",SUMIFS('Étape 1 - à remplir'!$F$31:$F$400,'Étape 1 - à remplir'!$E$31:$E$400,MASQ2!J290,'Étape 1 - à remplir'!$G$31:$G$400,"animaux"),SUMIFS('Étape 1 - à remplir'!$F$31:$F$400,'Étape 1 - à remplir'!$E$31:$E$400,MASQ2!J290,'Étape 1 - à remplir'!$O$31:$O$400,S$3)),IF(S$2="Espèce",IF(S$3="Tous",SUMIFS('Étape 1 - à remplir'!$F$31:$F$400,'Étape 1 - à remplir'!$E$31:$E$400,MASQ2!J290,'Étape 1 - à remplir'!$G$31:$G$400,"animaux"),SUMIFS('Étape 1 - à remplir'!$F$31:$F$400,'Étape 1 - à remplir'!$E$31:$E$400,MASQ2!J290,'Étape 1 - à remplir'!$N$31:$N$400,S$3)))))))</f>
        <v>#N/A</v>
      </c>
      <c r="L290" s="97">
        <f t="shared" si="161"/>
        <v>0</v>
      </c>
      <c r="M290" s="56" t="str">
        <f>Données_ATB!BN289</f>
        <v>Enrofloxacine</v>
      </c>
      <c r="N290" s="204" t="str">
        <f>Données_ATB!BO289</f>
        <v/>
      </c>
      <c r="O290" s="97" t="str">
        <f>Données_ATB!BP289</f>
        <v/>
      </c>
      <c r="P290" s="77" t="str">
        <f>Données_ATB!BR289</f>
        <v>Fluoroquinolones</v>
      </c>
      <c r="Q290" s="78" t="str">
        <f>Données_ATB!BS289</f>
        <v/>
      </c>
      <c r="R290" s="79" t="str">
        <f>Données_ATB!BT289</f>
        <v/>
      </c>
      <c r="S290" s="78"/>
      <c r="T290" s="78"/>
      <c r="U290" s="77" t="str">
        <f ca="1"/>
        <v>KARIFLOX 10 % SOLUTION BUVABLE POUR POULES ET DINDES</v>
      </c>
      <c r="V290" s="79" t="e">
        <f ca="1"/>
        <v>#N/A</v>
      </c>
      <c r="W290" s="102"/>
      <c r="X290" s="8"/>
      <c r="Y290" s="8"/>
      <c r="Z290" s="8"/>
      <c r="AA290" s="8"/>
      <c r="AB290" s="102"/>
      <c r="AC290" s="8"/>
      <c r="AD290" s="8"/>
      <c r="AE290" s="8"/>
      <c r="AF290" s="8"/>
      <c r="AG290" s="8"/>
      <c r="AH290" s="8"/>
      <c r="AI290" s="8"/>
      <c r="AJ290" s="8"/>
      <c r="AK290" s="8"/>
      <c r="AL290" s="8"/>
      <c r="AM290" s="8"/>
      <c r="AN290" s="8"/>
      <c r="AO290" s="8"/>
      <c r="AP290" s="8"/>
      <c r="AQ290" s="8"/>
      <c r="AR290" s="8"/>
      <c r="AS290" s="8"/>
      <c r="AT290" s="97"/>
      <c r="AV290" s="56"/>
      <c r="AW290" s="8"/>
      <c r="AX290" s="8"/>
      <c r="AY290" s="8"/>
      <c r="AZ290" s="8"/>
      <c r="BA290" s="8"/>
      <c r="BB290" s="8"/>
      <c r="BC290" s="8"/>
      <c r="BD290" s="102" t="str">
        <f t="shared" si="143"/>
        <v>x</v>
      </c>
      <c r="BE290" s="56" t="str">
        <f t="shared" si="144"/>
        <v>KARIFLOX 10 % SOLUTION BUVABLE POUR POULES ET DINDES</v>
      </c>
      <c r="BF290" s="204" t="e">
        <f>IF(IF(BN$2="Catégorie",IF(BN$3="Toutes",SUMIFS('Étape 1 - à remplir'!$F$31:$F$400,'Étape 1 - à remplir'!$E$31:$E$400,MASQ2!BE290,'Étape 1 - à remplir'!$G$31:$G$400,"lots"),SUMIFS('Étape 1 - à remplir'!$F$31:$F$400,'Étape 1 - à remplir'!$E$31:$E$400,MASQ2!BE290,'Étape 1 - à remplir'!$C$31:$C$400,BN$3)),IF(BN$2="Âge",IF(BN$3="Tous",SUMIFS('Étape 1 - à remplir'!$F$31:$F$400,'Étape 1 - à remplir'!$E$31:$E$400,MASQ2!BE290,'Étape 1 - à remplir'!$G$31:$G$400,"lots"),SUMIFS('Étape 1 - à remplir'!$F$31:$F$400,'Étape 1 - à remplir'!$E$31:$E$400,MASQ2!BE290,'Étape 1 - à remplir'!$P$31:$P$400,BN$3,'Étape 1 - à remplir'!$G$31:$G$400,"lots")),IF(BN$2="Atelier",IF(BN$3="Tous",SUMIFS('Étape 1 - à remplir'!$F$31:$F$400,'Étape 1 - à remplir'!$E$31:$E$400,MASQ2!BE290,'Étape 1 - à remplir'!$G$31:$G$400,"lots"),SUMIFS('Étape 1 - à remplir'!$F$31:$F$400,'Étape 1 - à remplir'!$E$31:$E$400,MASQ2!BE290,'Étape 1 - à remplir'!$O$31:$O$400,BN$3,'Étape 1 - à remplir'!$G$31:$G$400,"lots")),IF(BN$2="Espèce",IF(BN$3="Tous",SUMIFS('Étape 1 - à remplir'!$F$31:$F$400,'Étape 1 - à remplir'!$E$31:$E$400,MASQ2!BE290,'Étape 1 - à remplir'!$G$31:$G$400,"lots"),SUMIFS('Étape 1 - à remplir'!$F$31:$F$400,'Étape 1 - à remplir'!$E$31:$E$400,MASQ2!BE290,'Étape 1 - à remplir'!$N$31:$N$400,BN$3,'Étape 1 - à remplir'!$G$31:$G$400,"lots"))))))=0,NA(),IF(BN$2="Catégorie",IF(BN$3="Toutes",SUMIFS('Étape 1 - à remplir'!$F$31:$F$400,'Étape 1 - à remplir'!$E$31:$E$400,MASQ2!BE290,'Étape 1 - à remplir'!$G$31:$G$400,"lots"),SUMIFS('Étape 1 - à remplir'!$F$31:$F$400,'Étape 1 - à remplir'!$E$31:$E$400,MASQ2!BE290,'Étape 1 - à remplir'!$C$31:$C$400,BN$3)),IF(BN$2="Âge",IF(BN$3="Tous",SUMIFS('Étape 1 - à remplir'!$F$31:$F$400,'Étape 1 - à remplir'!$E$31:$E$400,MASQ2!BE290,'Étape 1 - à remplir'!$G$31:$G$400,"lots"),SUMIFS('Étape 1 - à remplir'!$F$31:$F$400,'Étape 1 - à remplir'!$E$31:$E$400,MASQ2!BE290,'Étape 1 - à remplir'!$P$31:$P$400,BN$3,'Étape 1 - à remplir'!$G$31:$G$400,"lots")),IF(BN$2="Atelier",IF(BN$3="Tous",SUMIFS('Étape 1 - à remplir'!$F$31:$F$400,'Étape 1 - à remplir'!$E$31:$E$400,MASQ2!BE290,'Étape 1 - à remplir'!$G$31:$G$400,"lots"),SUMIFS('Étape 1 - à remplir'!$F$31:$F$400,'Étape 1 - à remplir'!$E$31:$E$400,MASQ2!BE290,'Étape 1 - à remplir'!$O$31:$O$400,BN$3,'Étape 1 - à remplir'!$G$31:$G$400,"lots")),IF(BN$2="Espèce",IF(BN$3="Tous",SUMIFS('Étape 1 - à remplir'!$F$31:$F$400,'Étape 1 - à remplir'!$E$31:$E$400,MASQ2!BE290,'Étape 1 - à remplir'!$G$31:$G$400,"lots"),SUMIFS('Étape 1 - à remplir'!$F$31:$F$400,'Étape 1 - à remplir'!$E$31:$E$400,MASQ2!BE290,'Étape 1 - à remplir'!$N$31:$N$400,BN$3,'Étape 1 - à remplir'!$G$31:$G$400,"lots")))))))</f>
        <v>#N/A</v>
      </c>
      <c r="BG290" s="204">
        <f t="shared" si="159"/>
        <v>0</v>
      </c>
      <c r="BH290" s="204" t="str">
        <f t="shared" si="145"/>
        <v>Enrofloxacine</v>
      </c>
      <c r="BI290" s="204" t="str">
        <f t="shared" si="146"/>
        <v/>
      </c>
      <c r="BJ290" s="204" t="str">
        <f t="shared" si="147"/>
        <v/>
      </c>
      <c r="BK290" s="204" t="str">
        <f t="shared" si="148"/>
        <v>Fluoroquinolones</v>
      </c>
      <c r="BL290" s="204" t="str">
        <f t="shared" si="149"/>
        <v/>
      </c>
      <c r="BM290" s="97" t="str">
        <f t="shared" si="150"/>
        <v/>
      </c>
      <c r="BN290" s="78"/>
      <c r="BO290" s="78"/>
      <c r="BP290" s="77" t="str">
        <f ca="1"/>
        <v>KARIFLOX 10 % SOLUTION BUVABLE POUR POULES ET DINDES</v>
      </c>
      <c r="BQ290" s="79" t="e">
        <f ca="1"/>
        <v>#N/A</v>
      </c>
      <c r="BR290" s="102"/>
      <c r="BS290" s="8"/>
      <c r="BT290" s="8"/>
      <c r="BU290" s="8"/>
      <c r="BV290" s="8"/>
      <c r="BW290" s="8"/>
      <c r="BX290" s="8"/>
      <c r="BY290" s="8"/>
      <c r="BZ290" s="8"/>
      <c r="CA290" s="8"/>
      <c r="CB290" s="8"/>
      <c r="CC290" s="8"/>
      <c r="CD290" s="8"/>
      <c r="CE290" s="8"/>
      <c r="CF290" s="8"/>
      <c r="CG290" s="8"/>
      <c r="CH290" s="8"/>
      <c r="CI290" s="8"/>
      <c r="CJ290" s="8"/>
      <c r="CK290" s="8"/>
      <c r="CL290" s="8"/>
      <c r="CM290" s="8"/>
      <c r="CN290" s="8"/>
      <c r="CO290" s="97"/>
      <c r="CQ290" s="56"/>
      <c r="CR290" s="8"/>
      <c r="CS290" s="8"/>
      <c r="CT290" s="8"/>
      <c r="CU290" s="8"/>
      <c r="CV290" s="8"/>
      <c r="CW290" s="8"/>
      <c r="CX290" s="8"/>
      <c r="CY290" s="102" t="str">
        <f t="shared" si="151"/>
        <v>x</v>
      </c>
      <c r="CZ290" s="56" t="str">
        <f t="shared" si="152"/>
        <v>KARIFLOX 10 % SOLUTION BUVABLE POUR POULES ET DINDES</v>
      </c>
      <c r="DA290" s="204" t="e">
        <f>IF(IF(DI$2="Catégorie",IF(DI$3="Toutes",SUMIFS('Étape 1 - à remplir'!$F$31:$F$400,'Étape 1 - à remplir'!$E$31:$E$400,MASQ2!CZ290,'Étape 1 - à remplir'!$G$31:$G$400,"kg"),SUMIFS('Étape 1 - à remplir'!$F$31:$F$400,'Étape 1 - à remplir'!$E$31:$E$400,MASQ2!CZ290,'Étape 1 - à remplir'!$C$31:$C$400,DI$3)),IF(DI$2="Âge",IF(DI$3="Tous",SUMIFS('Étape 1 - à remplir'!$F$31:$F$400,'Étape 1 - à remplir'!$E$31:$E$400,MASQ2!CZ290,'Étape 1 - à remplir'!$G$31:$G$400,"kg"),SUMIFS('Étape 1 - à remplir'!$F$31:$F$400,'Étape 1 - à remplir'!$E$31:$E$400,MASQ2!CZ290,'Étape 1 - à remplir'!$P$31:$P$400,DI$3,'Étape 1 - à remplir'!$G$31:$G$400,"kg")),IF(DI$2="Atelier",IF(DI$3="Tous",SUMIFS('Étape 1 - à remplir'!$F$31:$F$400,'Étape 1 - à remplir'!$E$31:$E$400,MASQ2!CZ290,'Étape 1 - à remplir'!$G$31:$G$400,"kg"),SUMIFS('Étape 1 - à remplir'!$F$31:$F$400,'Étape 1 - à remplir'!$E$31:$E$400,MASQ2!CZ290,'Étape 1 - à remplir'!$O$31:$O$400,DI$3,'Étape 1 - à remplir'!$G$31:$G$400,"kg")),IF(DI$2="Espèce",IF(DI$3="Tous",SUMIFS('Étape 1 - à remplir'!$F$31:$F$400,'Étape 1 - à remplir'!$E$31:$E$400,MASQ2!CZ290,'Étape 1 - à remplir'!$G$31:$G$400,"kg"),SUMIFS('Étape 1 - à remplir'!$F$31:$F$400,'Étape 1 - à remplir'!$E$31:$E$400,MASQ2!CZ290,'Étape 1 - à remplir'!$N$31:$N$400,DI$3,'Étape 1 - à remplir'!$G$31:$G$400,"kg"))))))=0,NA(),IF(DI$2="Catégorie",IF(DI$3="Toutes",SUMIFS('Étape 1 - à remplir'!$F$31:$F$400,'Étape 1 - à remplir'!$E$31:$E$400,MASQ2!CZ290,'Étape 1 - à remplir'!$G$31:$G$400,"kg"),SUMIFS('Étape 1 - à remplir'!$F$31:$F$400,'Étape 1 - à remplir'!$E$31:$E$400,MASQ2!CZ290,'Étape 1 - à remplir'!$C$31:$C$400,DI$3)),IF(DI$2="Âge",IF(DI$3="Tous",SUMIFS('Étape 1 - à remplir'!$F$31:$F$400,'Étape 1 - à remplir'!$E$31:$E$400,MASQ2!CZ290,'Étape 1 - à remplir'!$G$31:$G$400,"kg"),SUMIFS('Étape 1 - à remplir'!$F$31:$F$400,'Étape 1 - à remplir'!$E$31:$E$400,MASQ2!CZ290,'Étape 1 - à remplir'!$P$31:$P$400,DI$3,'Étape 1 - à remplir'!$G$31:$G$400,"kg")),IF(DI$2="Atelier",IF(DI$3="Tous",SUMIFS('Étape 1 - à remplir'!$F$31:$F$400,'Étape 1 - à remplir'!$E$31:$E$400,MASQ2!CZ290,'Étape 1 - à remplir'!$G$31:$G$400,"kg"),SUMIFS('Étape 1 - à remplir'!$F$31:$F$400,'Étape 1 - à remplir'!$E$31:$E$400,MASQ2!CZ290,'Étape 1 - à remplir'!$O$31:$O$400,DI$3,'Étape 1 - à remplir'!$G$31:$G$400,"kg")),IF(DI$2="Espèce",IF(DI$3="Tous",SUMIFS('Étape 1 - à remplir'!$F$31:$F$400,'Étape 1 - à remplir'!$E$31:$E$400,MASQ2!CZ290,'Étape 1 - à remplir'!$G$31:$G$400,"kg"),SUMIFS('Étape 1 - à remplir'!$F$31:$F$400,'Étape 1 - à remplir'!$E$31:$E$400,MASQ2!CZ290,'Étape 1 - à remplir'!$N$31:$N$400,DI$3,'Étape 1 - à remplir'!$G$31:$G$400,"kg")))))))</f>
        <v>#N/A</v>
      </c>
      <c r="DB290" s="104">
        <f t="shared" si="160"/>
        <v>0</v>
      </c>
      <c r="DC290" s="204" t="str">
        <f t="shared" si="153"/>
        <v>Enrofloxacine</v>
      </c>
      <c r="DD290" s="204" t="str">
        <f t="shared" si="154"/>
        <v/>
      </c>
      <c r="DE290" s="204" t="str">
        <f t="shared" si="155"/>
        <v/>
      </c>
      <c r="DF290" s="204" t="str">
        <f t="shared" si="156"/>
        <v>Fluoroquinolones</v>
      </c>
      <c r="DG290" s="204" t="str">
        <f t="shared" si="157"/>
        <v/>
      </c>
      <c r="DH290" s="97" t="str">
        <f t="shared" si="158"/>
        <v/>
      </c>
      <c r="DI290" s="78"/>
      <c r="DJ290" s="78"/>
      <c r="DK290" s="77" t="str">
        <f ca="1"/>
        <v>KARIFLOX 10 % SOLUTION BUVABLE POUR POULES ET DINDES</v>
      </c>
      <c r="DL290" s="79" t="e">
        <f ca="1"/>
        <v>#N/A</v>
      </c>
      <c r="DM290" s="102"/>
      <c r="DN290" s="8"/>
      <c r="DO290" s="8"/>
      <c r="DP290" s="8"/>
      <c r="DQ290" s="8"/>
      <c r="DR290" s="8"/>
      <c r="DS290" s="8"/>
      <c r="DT290" s="8"/>
      <c r="DU290" s="8"/>
      <c r="DV290" s="8"/>
      <c r="DW290" s="8"/>
      <c r="DX290" s="8"/>
      <c r="DY290" s="8"/>
      <c r="DZ290" s="8"/>
      <c r="EA290" s="8"/>
      <c r="EB290" s="8"/>
      <c r="EC290" s="8"/>
      <c r="ED290" s="8"/>
      <c r="EE290" s="8"/>
      <c r="EF290" s="8"/>
      <c r="EG290" s="8"/>
      <c r="EH290" s="8"/>
      <c r="EI290" s="8"/>
      <c r="EJ290" s="97"/>
    </row>
    <row r="291" spans="1:140" x14ac:dyDescent="0.25">
      <c r="A291" s="56"/>
      <c r="B291" s="8"/>
      <c r="C291" s="8"/>
      <c r="D291" s="8"/>
      <c r="E291" s="8"/>
      <c r="F291" s="8"/>
      <c r="G291" s="8"/>
      <c r="H291" s="8"/>
      <c r="I291" s="102" t="str">
        <f>INDEX(Données_ATB!BE:BV,MATCH(MASQ2!J291,Données_ATB!BE:BE,0),18)</f>
        <v/>
      </c>
      <c r="J291" s="77" t="str">
        <f>Données_ATB!BE290</f>
        <v>KEFLORIL 300 MG/ML SOLUTION INJECTABLE POUR BOVINS ET PORCINS</v>
      </c>
      <c r="K291" s="204" t="e">
        <f>IF(IF(S$2="Catégorie",IF(S$3="Toutes",SUMIFS('Étape 1 - à remplir'!$F$31:$F$400,'Étape 1 - à remplir'!$E$31:$E$400,MASQ2!J291,'Étape 1 - à remplir'!$G$31:$G$400,"animaux"),SUMIFS('Étape 1 - à remplir'!$F$31:$F$400,'Étape 1 - à remplir'!$E$31:$E$400,MASQ2!J291,'Étape 1 - à remplir'!$C$31:$C$400,S$3)),IF(S$2="Âge",IF(S$3="Tous",SUMIFS('Étape 1 - à remplir'!$F$31:$F$400,'Étape 1 - à remplir'!$E$31:$E$400,MASQ2!J291,'Étape 1 - à remplir'!$G$31:$G$400,"animaux"),SUMIFS('Étape 1 - à remplir'!$F$31:$F$400,'Étape 1 - à remplir'!$E$31:$E$400,MASQ2!J291,'Étape 1 - à remplir'!$P$31:$P$400,S$3)),IF(S$2="Atelier",IF(S$3="Tous",SUMIFS('Étape 1 - à remplir'!$F$31:$F$400,'Étape 1 - à remplir'!$E$31:$E$400,MASQ2!J291,'Étape 1 - à remplir'!$G$31:$G$400,"animaux"),SUMIFS('Étape 1 - à remplir'!$F$31:$F$400,'Étape 1 - à remplir'!$E$31:$E$400,MASQ2!J291,'Étape 1 - à remplir'!$O$31:$O$400,S$3)),IF(S$2="Espèce",IF(S$3="Tous",SUMIFS('Étape 1 - à remplir'!$F$31:$F$400,'Étape 1 - à remplir'!$E$31:$E$400,MASQ2!J291,'Étape 1 - à remplir'!$G$31:$G$400,"animaux"),SUMIFS('Étape 1 - à remplir'!$F$31:$F$400,'Étape 1 - à remplir'!$E$31:$E$400,MASQ2!J291,'Étape 1 - à remplir'!$N$31:$N$400,S$3))))))=0,NA(),IF(S$2="Catégorie",IF(S$3="Toutes",SUMIFS('Étape 1 - à remplir'!$F$31:$F$400,'Étape 1 - à remplir'!$E$31:$E$400,MASQ2!J291,'Étape 1 - à remplir'!$G$31:$G$400,"animaux"),SUMIFS('Étape 1 - à remplir'!$F$31:$F$400,'Étape 1 - à remplir'!$E$31:$E$400,MASQ2!J291,'Étape 1 - à remplir'!$C$31:$C$400,S$3)),IF(S$2="Âge",IF(S$3="Tous",SUMIFS('Étape 1 - à remplir'!$F$31:$F$400,'Étape 1 - à remplir'!$E$31:$E$400,MASQ2!J291,'Étape 1 - à remplir'!$G$31:$G$400,"animaux"),SUMIFS('Étape 1 - à remplir'!$F$31:$F$400,'Étape 1 - à remplir'!$E$31:$E$400,MASQ2!J291,'Étape 1 - à remplir'!$P$31:$P$400,S$3)),IF(S$2="Atelier",IF(S$3="Tous",SUMIFS('Étape 1 - à remplir'!$F$31:$F$400,'Étape 1 - à remplir'!$E$31:$E$400,MASQ2!J291,'Étape 1 - à remplir'!$G$31:$G$400,"animaux"),SUMIFS('Étape 1 - à remplir'!$F$31:$F$400,'Étape 1 - à remplir'!$E$31:$E$400,MASQ2!J291,'Étape 1 - à remplir'!$O$31:$O$400,S$3)),IF(S$2="Espèce",IF(S$3="Tous",SUMIFS('Étape 1 - à remplir'!$F$31:$F$400,'Étape 1 - à remplir'!$E$31:$E$400,MASQ2!J291,'Étape 1 - à remplir'!$G$31:$G$400,"animaux"),SUMIFS('Étape 1 - à remplir'!$F$31:$F$400,'Étape 1 - à remplir'!$E$31:$E$400,MASQ2!J291,'Étape 1 - à remplir'!$N$31:$N$400,S$3)))))))</f>
        <v>#N/A</v>
      </c>
      <c r="L291" s="97">
        <f t="shared" si="161"/>
        <v>0</v>
      </c>
      <c r="M291" s="56" t="str">
        <f>Données_ATB!BN290</f>
        <v>Florfénicol</v>
      </c>
      <c r="N291" s="204" t="str">
        <f>Données_ATB!BO290</f>
        <v/>
      </c>
      <c r="O291" s="97" t="str">
        <f>Données_ATB!BP290</f>
        <v/>
      </c>
      <c r="P291" s="77" t="str">
        <f>Données_ATB!BR290</f>
        <v>Phenicoles</v>
      </c>
      <c r="Q291" s="78" t="str">
        <f>Données_ATB!BS290</f>
        <v/>
      </c>
      <c r="R291" s="79" t="str">
        <f>Données_ATB!BT290</f>
        <v/>
      </c>
      <c r="S291" s="78"/>
      <c r="T291" s="78"/>
      <c r="U291" s="77" t="str">
        <f ca="1"/>
        <v>KEFLORIL 300 MG/ML SOLUTION INJECTABLE POUR BOVINS ET PORCINS</v>
      </c>
      <c r="V291" s="79" t="e">
        <f ca="1"/>
        <v>#N/A</v>
      </c>
      <c r="W291" s="102"/>
      <c r="X291" s="8"/>
      <c r="Y291" s="8"/>
      <c r="Z291" s="8"/>
      <c r="AA291" s="8"/>
      <c r="AB291" s="102"/>
      <c r="AC291" s="8"/>
      <c r="AD291" s="8"/>
      <c r="AE291" s="8"/>
      <c r="AF291" s="8"/>
      <c r="AG291" s="8"/>
      <c r="AH291" s="8"/>
      <c r="AI291" s="8"/>
      <c r="AJ291" s="8"/>
      <c r="AK291" s="8"/>
      <c r="AL291" s="8"/>
      <c r="AM291" s="8"/>
      <c r="AN291" s="8"/>
      <c r="AO291" s="8"/>
      <c r="AP291" s="8"/>
      <c r="AQ291" s="8"/>
      <c r="AR291" s="8"/>
      <c r="AS291" s="8"/>
      <c r="AT291" s="97"/>
      <c r="AV291" s="56"/>
      <c r="AW291" s="8"/>
      <c r="AX291" s="8"/>
      <c r="AY291" s="8"/>
      <c r="AZ291" s="8"/>
      <c r="BA291" s="8"/>
      <c r="BB291" s="8"/>
      <c r="BC291" s="8"/>
      <c r="BD291" s="102" t="str">
        <f t="shared" si="143"/>
        <v/>
      </c>
      <c r="BE291" s="56" t="str">
        <f t="shared" si="144"/>
        <v>KEFLORIL 300 MG/ML SOLUTION INJECTABLE POUR BOVINS ET PORCINS</v>
      </c>
      <c r="BF291" s="204" t="e">
        <f>IF(IF(BN$2="Catégorie",IF(BN$3="Toutes",SUMIFS('Étape 1 - à remplir'!$F$31:$F$400,'Étape 1 - à remplir'!$E$31:$E$400,MASQ2!BE291,'Étape 1 - à remplir'!$G$31:$G$400,"lots"),SUMIFS('Étape 1 - à remplir'!$F$31:$F$400,'Étape 1 - à remplir'!$E$31:$E$400,MASQ2!BE291,'Étape 1 - à remplir'!$C$31:$C$400,BN$3)),IF(BN$2="Âge",IF(BN$3="Tous",SUMIFS('Étape 1 - à remplir'!$F$31:$F$400,'Étape 1 - à remplir'!$E$31:$E$400,MASQ2!BE291,'Étape 1 - à remplir'!$G$31:$G$400,"lots"),SUMIFS('Étape 1 - à remplir'!$F$31:$F$400,'Étape 1 - à remplir'!$E$31:$E$400,MASQ2!BE291,'Étape 1 - à remplir'!$P$31:$P$400,BN$3,'Étape 1 - à remplir'!$G$31:$G$400,"lots")),IF(BN$2="Atelier",IF(BN$3="Tous",SUMIFS('Étape 1 - à remplir'!$F$31:$F$400,'Étape 1 - à remplir'!$E$31:$E$400,MASQ2!BE291,'Étape 1 - à remplir'!$G$31:$G$400,"lots"),SUMIFS('Étape 1 - à remplir'!$F$31:$F$400,'Étape 1 - à remplir'!$E$31:$E$400,MASQ2!BE291,'Étape 1 - à remplir'!$O$31:$O$400,BN$3,'Étape 1 - à remplir'!$G$31:$G$400,"lots")),IF(BN$2="Espèce",IF(BN$3="Tous",SUMIFS('Étape 1 - à remplir'!$F$31:$F$400,'Étape 1 - à remplir'!$E$31:$E$400,MASQ2!BE291,'Étape 1 - à remplir'!$G$31:$G$400,"lots"),SUMIFS('Étape 1 - à remplir'!$F$31:$F$400,'Étape 1 - à remplir'!$E$31:$E$400,MASQ2!BE291,'Étape 1 - à remplir'!$N$31:$N$400,BN$3,'Étape 1 - à remplir'!$G$31:$G$400,"lots"))))))=0,NA(),IF(BN$2="Catégorie",IF(BN$3="Toutes",SUMIFS('Étape 1 - à remplir'!$F$31:$F$400,'Étape 1 - à remplir'!$E$31:$E$400,MASQ2!BE291,'Étape 1 - à remplir'!$G$31:$G$400,"lots"),SUMIFS('Étape 1 - à remplir'!$F$31:$F$400,'Étape 1 - à remplir'!$E$31:$E$400,MASQ2!BE291,'Étape 1 - à remplir'!$C$31:$C$400,BN$3)),IF(BN$2="Âge",IF(BN$3="Tous",SUMIFS('Étape 1 - à remplir'!$F$31:$F$400,'Étape 1 - à remplir'!$E$31:$E$400,MASQ2!BE291,'Étape 1 - à remplir'!$G$31:$G$400,"lots"),SUMIFS('Étape 1 - à remplir'!$F$31:$F$400,'Étape 1 - à remplir'!$E$31:$E$400,MASQ2!BE291,'Étape 1 - à remplir'!$P$31:$P$400,BN$3,'Étape 1 - à remplir'!$G$31:$G$400,"lots")),IF(BN$2="Atelier",IF(BN$3="Tous",SUMIFS('Étape 1 - à remplir'!$F$31:$F$400,'Étape 1 - à remplir'!$E$31:$E$400,MASQ2!BE291,'Étape 1 - à remplir'!$G$31:$G$400,"lots"),SUMIFS('Étape 1 - à remplir'!$F$31:$F$400,'Étape 1 - à remplir'!$E$31:$E$400,MASQ2!BE291,'Étape 1 - à remplir'!$O$31:$O$400,BN$3,'Étape 1 - à remplir'!$G$31:$G$400,"lots")),IF(BN$2="Espèce",IF(BN$3="Tous",SUMIFS('Étape 1 - à remplir'!$F$31:$F$400,'Étape 1 - à remplir'!$E$31:$E$400,MASQ2!BE291,'Étape 1 - à remplir'!$G$31:$G$400,"lots"),SUMIFS('Étape 1 - à remplir'!$F$31:$F$400,'Étape 1 - à remplir'!$E$31:$E$400,MASQ2!BE291,'Étape 1 - à remplir'!$N$31:$N$400,BN$3,'Étape 1 - à remplir'!$G$31:$G$400,"lots")))))))</f>
        <v>#N/A</v>
      </c>
      <c r="BG291" s="204">
        <f t="shared" si="159"/>
        <v>0</v>
      </c>
      <c r="BH291" s="204" t="str">
        <f t="shared" si="145"/>
        <v>Florfénicol</v>
      </c>
      <c r="BI291" s="204" t="str">
        <f t="shared" si="146"/>
        <v/>
      </c>
      <c r="BJ291" s="204" t="str">
        <f t="shared" si="147"/>
        <v/>
      </c>
      <c r="BK291" s="204" t="str">
        <f t="shared" si="148"/>
        <v>Phenicoles</v>
      </c>
      <c r="BL291" s="204" t="str">
        <f t="shared" si="149"/>
        <v/>
      </c>
      <c r="BM291" s="97" t="str">
        <f t="shared" si="150"/>
        <v/>
      </c>
      <c r="BN291" s="78"/>
      <c r="BO291" s="78"/>
      <c r="BP291" s="77" t="str">
        <f ca="1"/>
        <v>KEFLORIL 300 MG/ML SOLUTION INJECTABLE POUR BOVINS ET PORCINS</v>
      </c>
      <c r="BQ291" s="79" t="e">
        <f ca="1"/>
        <v>#N/A</v>
      </c>
      <c r="BR291" s="102"/>
      <c r="BS291" s="8"/>
      <c r="BT291" s="8"/>
      <c r="BU291" s="8"/>
      <c r="BV291" s="8"/>
      <c r="BW291" s="8"/>
      <c r="BX291" s="8"/>
      <c r="BY291" s="8"/>
      <c r="BZ291" s="8"/>
      <c r="CA291" s="8"/>
      <c r="CB291" s="8"/>
      <c r="CC291" s="8"/>
      <c r="CD291" s="8"/>
      <c r="CE291" s="8"/>
      <c r="CF291" s="8"/>
      <c r="CG291" s="8"/>
      <c r="CH291" s="8"/>
      <c r="CI291" s="8"/>
      <c r="CJ291" s="8"/>
      <c r="CK291" s="8"/>
      <c r="CL291" s="8"/>
      <c r="CM291" s="8"/>
      <c r="CN291" s="8"/>
      <c r="CO291" s="97"/>
      <c r="CQ291" s="56"/>
      <c r="CR291" s="8"/>
      <c r="CS291" s="8"/>
      <c r="CT291" s="8"/>
      <c r="CU291" s="8"/>
      <c r="CV291" s="8"/>
      <c r="CW291" s="8"/>
      <c r="CX291" s="8"/>
      <c r="CY291" s="102" t="str">
        <f t="shared" si="151"/>
        <v/>
      </c>
      <c r="CZ291" s="56" t="str">
        <f t="shared" si="152"/>
        <v>KEFLORIL 300 MG/ML SOLUTION INJECTABLE POUR BOVINS ET PORCINS</v>
      </c>
      <c r="DA291" s="204" t="e">
        <f>IF(IF(DI$2="Catégorie",IF(DI$3="Toutes",SUMIFS('Étape 1 - à remplir'!$F$31:$F$400,'Étape 1 - à remplir'!$E$31:$E$400,MASQ2!CZ291,'Étape 1 - à remplir'!$G$31:$G$400,"kg"),SUMIFS('Étape 1 - à remplir'!$F$31:$F$400,'Étape 1 - à remplir'!$E$31:$E$400,MASQ2!CZ291,'Étape 1 - à remplir'!$C$31:$C$400,DI$3)),IF(DI$2="Âge",IF(DI$3="Tous",SUMIFS('Étape 1 - à remplir'!$F$31:$F$400,'Étape 1 - à remplir'!$E$31:$E$400,MASQ2!CZ291,'Étape 1 - à remplir'!$G$31:$G$400,"kg"),SUMIFS('Étape 1 - à remplir'!$F$31:$F$400,'Étape 1 - à remplir'!$E$31:$E$400,MASQ2!CZ291,'Étape 1 - à remplir'!$P$31:$P$400,DI$3,'Étape 1 - à remplir'!$G$31:$G$400,"kg")),IF(DI$2="Atelier",IF(DI$3="Tous",SUMIFS('Étape 1 - à remplir'!$F$31:$F$400,'Étape 1 - à remplir'!$E$31:$E$400,MASQ2!CZ291,'Étape 1 - à remplir'!$G$31:$G$400,"kg"),SUMIFS('Étape 1 - à remplir'!$F$31:$F$400,'Étape 1 - à remplir'!$E$31:$E$400,MASQ2!CZ291,'Étape 1 - à remplir'!$O$31:$O$400,DI$3,'Étape 1 - à remplir'!$G$31:$G$400,"kg")),IF(DI$2="Espèce",IF(DI$3="Tous",SUMIFS('Étape 1 - à remplir'!$F$31:$F$400,'Étape 1 - à remplir'!$E$31:$E$400,MASQ2!CZ291,'Étape 1 - à remplir'!$G$31:$G$400,"kg"),SUMIFS('Étape 1 - à remplir'!$F$31:$F$400,'Étape 1 - à remplir'!$E$31:$E$400,MASQ2!CZ291,'Étape 1 - à remplir'!$N$31:$N$400,DI$3,'Étape 1 - à remplir'!$G$31:$G$400,"kg"))))))=0,NA(),IF(DI$2="Catégorie",IF(DI$3="Toutes",SUMIFS('Étape 1 - à remplir'!$F$31:$F$400,'Étape 1 - à remplir'!$E$31:$E$400,MASQ2!CZ291,'Étape 1 - à remplir'!$G$31:$G$400,"kg"),SUMIFS('Étape 1 - à remplir'!$F$31:$F$400,'Étape 1 - à remplir'!$E$31:$E$400,MASQ2!CZ291,'Étape 1 - à remplir'!$C$31:$C$400,DI$3)),IF(DI$2="Âge",IF(DI$3="Tous",SUMIFS('Étape 1 - à remplir'!$F$31:$F$400,'Étape 1 - à remplir'!$E$31:$E$400,MASQ2!CZ291,'Étape 1 - à remplir'!$G$31:$G$400,"kg"),SUMIFS('Étape 1 - à remplir'!$F$31:$F$400,'Étape 1 - à remplir'!$E$31:$E$400,MASQ2!CZ291,'Étape 1 - à remplir'!$P$31:$P$400,DI$3,'Étape 1 - à remplir'!$G$31:$G$400,"kg")),IF(DI$2="Atelier",IF(DI$3="Tous",SUMIFS('Étape 1 - à remplir'!$F$31:$F$400,'Étape 1 - à remplir'!$E$31:$E$400,MASQ2!CZ291,'Étape 1 - à remplir'!$G$31:$G$400,"kg"),SUMIFS('Étape 1 - à remplir'!$F$31:$F$400,'Étape 1 - à remplir'!$E$31:$E$400,MASQ2!CZ291,'Étape 1 - à remplir'!$O$31:$O$400,DI$3,'Étape 1 - à remplir'!$G$31:$G$400,"kg")),IF(DI$2="Espèce",IF(DI$3="Tous",SUMIFS('Étape 1 - à remplir'!$F$31:$F$400,'Étape 1 - à remplir'!$E$31:$E$400,MASQ2!CZ291,'Étape 1 - à remplir'!$G$31:$G$400,"kg"),SUMIFS('Étape 1 - à remplir'!$F$31:$F$400,'Étape 1 - à remplir'!$E$31:$E$400,MASQ2!CZ291,'Étape 1 - à remplir'!$N$31:$N$400,DI$3,'Étape 1 - à remplir'!$G$31:$G$400,"kg")))))))</f>
        <v>#N/A</v>
      </c>
      <c r="DB291" s="104">
        <f t="shared" si="160"/>
        <v>0</v>
      </c>
      <c r="DC291" s="204" t="str">
        <f t="shared" si="153"/>
        <v>Florfénicol</v>
      </c>
      <c r="DD291" s="204" t="str">
        <f t="shared" si="154"/>
        <v/>
      </c>
      <c r="DE291" s="204" t="str">
        <f t="shared" si="155"/>
        <v/>
      </c>
      <c r="DF291" s="204" t="str">
        <f t="shared" si="156"/>
        <v>Phenicoles</v>
      </c>
      <c r="DG291" s="204" t="str">
        <f t="shared" si="157"/>
        <v/>
      </c>
      <c r="DH291" s="97" t="str">
        <f t="shared" si="158"/>
        <v/>
      </c>
      <c r="DI291" s="78"/>
      <c r="DJ291" s="78"/>
      <c r="DK291" s="77" t="str">
        <f ca="1"/>
        <v>KEFLORIL 300 MG/ML SOLUTION INJECTABLE POUR BOVINS ET PORCINS</v>
      </c>
      <c r="DL291" s="79" t="e">
        <f ca="1"/>
        <v>#N/A</v>
      </c>
      <c r="DM291" s="102"/>
      <c r="DN291" s="8"/>
      <c r="DO291" s="8"/>
      <c r="DP291" s="8"/>
      <c r="DQ291" s="8"/>
      <c r="DR291" s="8"/>
      <c r="DS291" s="8"/>
      <c r="DT291" s="8"/>
      <c r="DU291" s="8"/>
      <c r="DV291" s="8"/>
      <c r="DW291" s="8"/>
      <c r="DX291" s="8"/>
      <c r="DY291" s="8"/>
      <c r="DZ291" s="8"/>
      <c r="EA291" s="8"/>
      <c r="EB291" s="8"/>
      <c r="EC291" s="8"/>
      <c r="ED291" s="8"/>
      <c r="EE291" s="8"/>
      <c r="EF291" s="8"/>
      <c r="EG291" s="8"/>
      <c r="EH291" s="8"/>
      <c r="EI291" s="8"/>
      <c r="EJ291" s="97"/>
    </row>
    <row r="292" spans="1:140" x14ac:dyDescent="0.25">
      <c r="A292" s="56"/>
      <c r="B292" s="8"/>
      <c r="C292" s="8"/>
      <c r="D292" s="8"/>
      <c r="E292" s="8"/>
      <c r="F292" s="8"/>
      <c r="G292" s="8"/>
      <c r="H292" s="8"/>
      <c r="I292" s="102" t="str">
        <f>INDEX(Données_ATB!BE:BV,MATCH(MASQ2!J292,Données_ATB!BE:BE,0),18)</f>
        <v>x</v>
      </c>
      <c r="J292" s="77" t="str">
        <f>Données_ATB!BE291</f>
        <v>KELACYL 100 MG/ML SOLUTION INJECTABLE POUR BOVINS ET PORCINS</v>
      </c>
      <c r="K292" s="204" t="e">
        <f>IF(IF(S$2="Catégorie",IF(S$3="Toutes",SUMIFS('Étape 1 - à remplir'!$F$31:$F$400,'Étape 1 - à remplir'!$E$31:$E$400,MASQ2!J292,'Étape 1 - à remplir'!$G$31:$G$400,"animaux"),SUMIFS('Étape 1 - à remplir'!$F$31:$F$400,'Étape 1 - à remplir'!$E$31:$E$400,MASQ2!J292,'Étape 1 - à remplir'!$C$31:$C$400,S$3)),IF(S$2="Âge",IF(S$3="Tous",SUMIFS('Étape 1 - à remplir'!$F$31:$F$400,'Étape 1 - à remplir'!$E$31:$E$400,MASQ2!J292,'Étape 1 - à remplir'!$G$31:$G$400,"animaux"),SUMIFS('Étape 1 - à remplir'!$F$31:$F$400,'Étape 1 - à remplir'!$E$31:$E$400,MASQ2!J292,'Étape 1 - à remplir'!$P$31:$P$400,S$3)),IF(S$2="Atelier",IF(S$3="Tous",SUMIFS('Étape 1 - à remplir'!$F$31:$F$400,'Étape 1 - à remplir'!$E$31:$E$400,MASQ2!J292,'Étape 1 - à remplir'!$G$31:$G$400,"animaux"),SUMIFS('Étape 1 - à remplir'!$F$31:$F$400,'Étape 1 - à remplir'!$E$31:$E$400,MASQ2!J292,'Étape 1 - à remplir'!$O$31:$O$400,S$3)),IF(S$2="Espèce",IF(S$3="Tous",SUMIFS('Étape 1 - à remplir'!$F$31:$F$400,'Étape 1 - à remplir'!$E$31:$E$400,MASQ2!J292,'Étape 1 - à remplir'!$G$31:$G$400,"animaux"),SUMIFS('Étape 1 - à remplir'!$F$31:$F$400,'Étape 1 - à remplir'!$E$31:$E$400,MASQ2!J292,'Étape 1 - à remplir'!$N$31:$N$400,S$3))))))=0,NA(),IF(S$2="Catégorie",IF(S$3="Toutes",SUMIFS('Étape 1 - à remplir'!$F$31:$F$400,'Étape 1 - à remplir'!$E$31:$E$400,MASQ2!J292,'Étape 1 - à remplir'!$G$31:$G$400,"animaux"),SUMIFS('Étape 1 - à remplir'!$F$31:$F$400,'Étape 1 - à remplir'!$E$31:$E$400,MASQ2!J292,'Étape 1 - à remplir'!$C$31:$C$400,S$3)),IF(S$2="Âge",IF(S$3="Tous",SUMIFS('Étape 1 - à remplir'!$F$31:$F$400,'Étape 1 - à remplir'!$E$31:$E$400,MASQ2!J292,'Étape 1 - à remplir'!$G$31:$G$400,"animaux"),SUMIFS('Étape 1 - à remplir'!$F$31:$F$400,'Étape 1 - à remplir'!$E$31:$E$400,MASQ2!J292,'Étape 1 - à remplir'!$P$31:$P$400,S$3)),IF(S$2="Atelier",IF(S$3="Tous",SUMIFS('Étape 1 - à remplir'!$F$31:$F$400,'Étape 1 - à remplir'!$E$31:$E$400,MASQ2!J292,'Étape 1 - à remplir'!$G$31:$G$400,"animaux"),SUMIFS('Étape 1 - à remplir'!$F$31:$F$400,'Étape 1 - à remplir'!$E$31:$E$400,MASQ2!J292,'Étape 1 - à remplir'!$O$31:$O$400,S$3)),IF(S$2="Espèce",IF(S$3="Tous",SUMIFS('Étape 1 - à remplir'!$F$31:$F$400,'Étape 1 - à remplir'!$E$31:$E$400,MASQ2!J292,'Étape 1 - à remplir'!$G$31:$G$400,"animaux"),SUMIFS('Étape 1 - à remplir'!$F$31:$F$400,'Étape 1 - à remplir'!$E$31:$E$400,MASQ2!J292,'Étape 1 - à remplir'!$N$31:$N$400,S$3)))))))</f>
        <v>#N/A</v>
      </c>
      <c r="L292" s="97">
        <f t="shared" si="161"/>
        <v>0</v>
      </c>
      <c r="M292" s="56" t="str">
        <f>Données_ATB!BN291</f>
        <v>Marbofloxacine</v>
      </c>
      <c r="N292" s="204" t="str">
        <f>Données_ATB!BO291</f>
        <v/>
      </c>
      <c r="O292" s="97" t="str">
        <f>Données_ATB!BP291</f>
        <v/>
      </c>
      <c r="P292" s="77" t="str">
        <f>Données_ATB!BR291</f>
        <v>Fluoroquinolones</v>
      </c>
      <c r="Q292" s="78" t="str">
        <f>Données_ATB!BS291</f>
        <v/>
      </c>
      <c r="R292" s="79" t="str">
        <f>Données_ATB!BT291</f>
        <v/>
      </c>
      <c r="S292" s="78"/>
      <c r="T292" s="78"/>
      <c r="U292" s="77" t="str">
        <f ca="1"/>
        <v>KELACYL 100 MG/ML SOLUTION INJECTABLE POUR BOVINS ET PORCINS</v>
      </c>
      <c r="V292" s="79" t="e">
        <f ca="1"/>
        <v>#N/A</v>
      </c>
      <c r="W292" s="102"/>
      <c r="X292" s="8"/>
      <c r="Y292" s="8"/>
      <c r="Z292" s="8"/>
      <c r="AA292" s="8"/>
      <c r="AB292" s="102"/>
      <c r="AC292" s="8"/>
      <c r="AD292" s="8"/>
      <c r="AE292" s="8"/>
      <c r="AF292" s="8"/>
      <c r="AG292" s="8"/>
      <c r="AH292" s="8"/>
      <c r="AI292" s="8"/>
      <c r="AJ292" s="8"/>
      <c r="AK292" s="8"/>
      <c r="AL292" s="8"/>
      <c r="AM292" s="8"/>
      <c r="AN292" s="8"/>
      <c r="AO292" s="8"/>
      <c r="AP292" s="8"/>
      <c r="AQ292" s="8"/>
      <c r="AR292" s="8"/>
      <c r="AS292" s="8"/>
      <c r="AT292" s="97"/>
      <c r="AV292" s="56"/>
      <c r="AW292" s="8"/>
      <c r="AX292" s="8"/>
      <c r="AY292" s="8"/>
      <c r="AZ292" s="8"/>
      <c r="BA292" s="8"/>
      <c r="BB292" s="8"/>
      <c r="BC292" s="8"/>
      <c r="BD292" s="102" t="str">
        <f t="shared" si="143"/>
        <v>x</v>
      </c>
      <c r="BE292" s="56" t="str">
        <f t="shared" si="144"/>
        <v>KELACYL 100 MG/ML SOLUTION INJECTABLE POUR BOVINS ET PORCINS</v>
      </c>
      <c r="BF292" s="204" t="e">
        <f>IF(IF(BN$2="Catégorie",IF(BN$3="Toutes",SUMIFS('Étape 1 - à remplir'!$F$31:$F$400,'Étape 1 - à remplir'!$E$31:$E$400,MASQ2!BE292,'Étape 1 - à remplir'!$G$31:$G$400,"lots"),SUMIFS('Étape 1 - à remplir'!$F$31:$F$400,'Étape 1 - à remplir'!$E$31:$E$400,MASQ2!BE292,'Étape 1 - à remplir'!$C$31:$C$400,BN$3)),IF(BN$2="Âge",IF(BN$3="Tous",SUMIFS('Étape 1 - à remplir'!$F$31:$F$400,'Étape 1 - à remplir'!$E$31:$E$400,MASQ2!BE292,'Étape 1 - à remplir'!$G$31:$G$400,"lots"),SUMIFS('Étape 1 - à remplir'!$F$31:$F$400,'Étape 1 - à remplir'!$E$31:$E$400,MASQ2!BE292,'Étape 1 - à remplir'!$P$31:$P$400,BN$3,'Étape 1 - à remplir'!$G$31:$G$400,"lots")),IF(BN$2="Atelier",IF(BN$3="Tous",SUMIFS('Étape 1 - à remplir'!$F$31:$F$400,'Étape 1 - à remplir'!$E$31:$E$400,MASQ2!BE292,'Étape 1 - à remplir'!$G$31:$G$400,"lots"),SUMIFS('Étape 1 - à remplir'!$F$31:$F$400,'Étape 1 - à remplir'!$E$31:$E$400,MASQ2!BE292,'Étape 1 - à remplir'!$O$31:$O$400,BN$3,'Étape 1 - à remplir'!$G$31:$G$400,"lots")),IF(BN$2="Espèce",IF(BN$3="Tous",SUMIFS('Étape 1 - à remplir'!$F$31:$F$400,'Étape 1 - à remplir'!$E$31:$E$400,MASQ2!BE292,'Étape 1 - à remplir'!$G$31:$G$400,"lots"),SUMIFS('Étape 1 - à remplir'!$F$31:$F$400,'Étape 1 - à remplir'!$E$31:$E$400,MASQ2!BE292,'Étape 1 - à remplir'!$N$31:$N$400,BN$3,'Étape 1 - à remplir'!$G$31:$G$400,"lots"))))))=0,NA(),IF(BN$2="Catégorie",IF(BN$3="Toutes",SUMIFS('Étape 1 - à remplir'!$F$31:$F$400,'Étape 1 - à remplir'!$E$31:$E$400,MASQ2!BE292,'Étape 1 - à remplir'!$G$31:$G$400,"lots"),SUMIFS('Étape 1 - à remplir'!$F$31:$F$400,'Étape 1 - à remplir'!$E$31:$E$400,MASQ2!BE292,'Étape 1 - à remplir'!$C$31:$C$400,BN$3)),IF(BN$2="Âge",IF(BN$3="Tous",SUMIFS('Étape 1 - à remplir'!$F$31:$F$400,'Étape 1 - à remplir'!$E$31:$E$400,MASQ2!BE292,'Étape 1 - à remplir'!$G$31:$G$400,"lots"),SUMIFS('Étape 1 - à remplir'!$F$31:$F$400,'Étape 1 - à remplir'!$E$31:$E$400,MASQ2!BE292,'Étape 1 - à remplir'!$P$31:$P$400,BN$3,'Étape 1 - à remplir'!$G$31:$G$400,"lots")),IF(BN$2="Atelier",IF(BN$3="Tous",SUMIFS('Étape 1 - à remplir'!$F$31:$F$400,'Étape 1 - à remplir'!$E$31:$E$400,MASQ2!BE292,'Étape 1 - à remplir'!$G$31:$G$400,"lots"),SUMIFS('Étape 1 - à remplir'!$F$31:$F$400,'Étape 1 - à remplir'!$E$31:$E$400,MASQ2!BE292,'Étape 1 - à remplir'!$O$31:$O$400,BN$3,'Étape 1 - à remplir'!$G$31:$G$400,"lots")),IF(BN$2="Espèce",IF(BN$3="Tous",SUMIFS('Étape 1 - à remplir'!$F$31:$F$400,'Étape 1 - à remplir'!$E$31:$E$400,MASQ2!BE292,'Étape 1 - à remplir'!$G$31:$G$400,"lots"),SUMIFS('Étape 1 - à remplir'!$F$31:$F$400,'Étape 1 - à remplir'!$E$31:$E$400,MASQ2!BE292,'Étape 1 - à remplir'!$N$31:$N$400,BN$3,'Étape 1 - à remplir'!$G$31:$G$400,"lots")))))))</f>
        <v>#N/A</v>
      </c>
      <c r="BG292" s="204">
        <f t="shared" si="159"/>
        <v>0</v>
      </c>
      <c r="BH292" s="204" t="str">
        <f t="shared" si="145"/>
        <v>Marbofloxacine</v>
      </c>
      <c r="BI292" s="204" t="str">
        <f t="shared" si="146"/>
        <v/>
      </c>
      <c r="BJ292" s="204" t="str">
        <f t="shared" si="147"/>
        <v/>
      </c>
      <c r="BK292" s="204" t="str">
        <f t="shared" si="148"/>
        <v>Fluoroquinolones</v>
      </c>
      <c r="BL292" s="204" t="str">
        <f t="shared" si="149"/>
        <v/>
      </c>
      <c r="BM292" s="97" t="str">
        <f t="shared" si="150"/>
        <v/>
      </c>
      <c r="BN292" s="78"/>
      <c r="BO292" s="78"/>
      <c r="BP292" s="77" t="str">
        <f ca="1"/>
        <v>KELACYL 100 MG/ML SOLUTION INJECTABLE POUR BOVINS ET PORCINS</v>
      </c>
      <c r="BQ292" s="79" t="e">
        <f ca="1"/>
        <v>#N/A</v>
      </c>
      <c r="BR292" s="102"/>
      <c r="BS292" s="8"/>
      <c r="BT292" s="8"/>
      <c r="BU292" s="8"/>
      <c r="BV292" s="8"/>
      <c r="BW292" s="8"/>
      <c r="BX292" s="8"/>
      <c r="BY292" s="8"/>
      <c r="BZ292" s="8"/>
      <c r="CA292" s="8"/>
      <c r="CB292" s="8"/>
      <c r="CC292" s="8"/>
      <c r="CD292" s="8"/>
      <c r="CE292" s="8"/>
      <c r="CF292" s="8"/>
      <c r="CG292" s="8"/>
      <c r="CH292" s="8"/>
      <c r="CI292" s="8"/>
      <c r="CJ292" s="8"/>
      <c r="CK292" s="8"/>
      <c r="CL292" s="8"/>
      <c r="CM292" s="8"/>
      <c r="CN292" s="8"/>
      <c r="CO292" s="97"/>
      <c r="CQ292" s="56"/>
      <c r="CR292" s="8"/>
      <c r="CS292" s="8"/>
      <c r="CT292" s="8"/>
      <c r="CU292" s="8"/>
      <c r="CV292" s="8"/>
      <c r="CW292" s="8"/>
      <c r="CX292" s="8"/>
      <c r="CY292" s="102" t="str">
        <f t="shared" si="151"/>
        <v>x</v>
      </c>
      <c r="CZ292" s="56" t="str">
        <f t="shared" si="152"/>
        <v>KELACYL 100 MG/ML SOLUTION INJECTABLE POUR BOVINS ET PORCINS</v>
      </c>
      <c r="DA292" s="204" t="e">
        <f>IF(IF(DI$2="Catégorie",IF(DI$3="Toutes",SUMIFS('Étape 1 - à remplir'!$F$31:$F$400,'Étape 1 - à remplir'!$E$31:$E$400,MASQ2!CZ292,'Étape 1 - à remplir'!$G$31:$G$400,"kg"),SUMIFS('Étape 1 - à remplir'!$F$31:$F$400,'Étape 1 - à remplir'!$E$31:$E$400,MASQ2!CZ292,'Étape 1 - à remplir'!$C$31:$C$400,DI$3)),IF(DI$2="Âge",IF(DI$3="Tous",SUMIFS('Étape 1 - à remplir'!$F$31:$F$400,'Étape 1 - à remplir'!$E$31:$E$400,MASQ2!CZ292,'Étape 1 - à remplir'!$G$31:$G$400,"kg"),SUMIFS('Étape 1 - à remplir'!$F$31:$F$400,'Étape 1 - à remplir'!$E$31:$E$400,MASQ2!CZ292,'Étape 1 - à remplir'!$P$31:$P$400,DI$3,'Étape 1 - à remplir'!$G$31:$G$400,"kg")),IF(DI$2="Atelier",IF(DI$3="Tous",SUMIFS('Étape 1 - à remplir'!$F$31:$F$400,'Étape 1 - à remplir'!$E$31:$E$400,MASQ2!CZ292,'Étape 1 - à remplir'!$G$31:$G$400,"kg"),SUMIFS('Étape 1 - à remplir'!$F$31:$F$400,'Étape 1 - à remplir'!$E$31:$E$400,MASQ2!CZ292,'Étape 1 - à remplir'!$O$31:$O$400,DI$3,'Étape 1 - à remplir'!$G$31:$G$400,"kg")),IF(DI$2="Espèce",IF(DI$3="Tous",SUMIFS('Étape 1 - à remplir'!$F$31:$F$400,'Étape 1 - à remplir'!$E$31:$E$400,MASQ2!CZ292,'Étape 1 - à remplir'!$G$31:$G$400,"kg"),SUMIFS('Étape 1 - à remplir'!$F$31:$F$400,'Étape 1 - à remplir'!$E$31:$E$400,MASQ2!CZ292,'Étape 1 - à remplir'!$N$31:$N$400,DI$3,'Étape 1 - à remplir'!$G$31:$G$400,"kg"))))))=0,NA(),IF(DI$2="Catégorie",IF(DI$3="Toutes",SUMIFS('Étape 1 - à remplir'!$F$31:$F$400,'Étape 1 - à remplir'!$E$31:$E$400,MASQ2!CZ292,'Étape 1 - à remplir'!$G$31:$G$400,"kg"),SUMIFS('Étape 1 - à remplir'!$F$31:$F$400,'Étape 1 - à remplir'!$E$31:$E$400,MASQ2!CZ292,'Étape 1 - à remplir'!$C$31:$C$400,DI$3)),IF(DI$2="Âge",IF(DI$3="Tous",SUMIFS('Étape 1 - à remplir'!$F$31:$F$400,'Étape 1 - à remplir'!$E$31:$E$400,MASQ2!CZ292,'Étape 1 - à remplir'!$G$31:$G$400,"kg"),SUMIFS('Étape 1 - à remplir'!$F$31:$F$400,'Étape 1 - à remplir'!$E$31:$E$400,MASQ2!CZ292,'Étape 1 - à remplir'!$P$31:$P$400,DI$3,'Étape 1 - à remplir'!$G$31:$G$400,"kg")),IF(DI$2="Atelier",IF(DI$3="Tous",SUMIFS('Étape 1 - à remplir'!$F$31:$F$400,'Étape 1 - à remplir'!$E$31:$E$400,MASQ2!CZ292,'Étape 1 - à remplir'!$G$31:$G$400,"kg"),SUMIFS('Étape 1 - à remplir'!$F$31:$F$400,'Étape 1 - à remplir'!$E$31:$E$400,MASQ2!CZ292,'Étape 1 - à remplir'!$O$31:$O$400,DI$3,'Étape 1 - à remplir'!$G$31:$G$400,"kg")),IF(DI$2="Espèce",IF(DI$3="Tous",SUMIFS('Étape 1 - à remplir'!$F$31:$F$400,'Étape 1 - à remplir'!$E$31:$E$400,MASQ2!CZ292,'Étape 1 - à remplir'!$G$31:$G$400,"kg"),SUMIFS('Étape 1 - à remplir'!$F$31:$F$400,'Étape 1 - à remplir'!$E$31:$E$400,MASQ2!CZ292,'Étape 1 - à remplir'!$N$31:$N$400,DI$3,'Étape 1 - à remplir'!$G$31:$G$400,"kg")))))))</f>
        <v>#N/A</v>
      </c>
      <c r="DB292" s="104">
        <f t="shared" si="160"/>
        <v>0</v>
      </c>
      <c r="DC292" s="204" t="str">
        <f t="shared" si="153"/>
        <v>Marbofloxacine</v>
      </c>
      <c r="DD292" s="204" t="str">
        <f t="shared" si="154"/>
        <v/>
      </c>
      <c r="DE292" s="204" t="str">
        <f t="shared" si="155"/>
        <v/>
      </c>
      <c r="DF292" s="204" t="str">
        <f t="shared" si="156"/>
        <v>Fluoroquinolones</v>
      </c>
      <c r="DG292" s="204" t="str">
        <f t="shared" si="157"/>
        <v/>
      </c>
      <c r="DH292" s="97" t="str">
        <f t="shared" si="158"/>
        <v/>
      </c>
      <c r="DI292" s="78"/>
      <c r="DJ292" s="78"/>
      <c r="DK292" s="77" t="str">
        <f ca="1"/>
        <v>KELACYL 100 MG/ML SOLUTION INJECTABLE POUR BOVINS ET PORCINS</v>
      </c>
      <c r="DL292" s="79" t="e">
        <f ca="1"/>
        <v>#N/A</v>
      </c>
      <c r="DM292" s="102"/>
      <c r="DN292" s="8"/>
      <c r="DO292" s="8"/>
      <c r="DP292" s="8"/>
      <c r="DQ292" s="8"/>
      <c r="DR292" s="8"/>
      <c r="DS292" s="8"/>
      <c r="DT292" s="8"/>
      <c r="DU292" s="8"/>
      <c r="DV292" s="8"/>
      <c r="DW292" s="8"/>
      <c r="DX292" s="8"/>
      <c r="DY292" s="8"/>
      <c r="DZ292" s="8"/>
      <c r="EA292" s="8"/>
      <c r="EB292" s="8"/>
      <c r="EC292" s="8"/>
      <c r="ED292" s="8"/>
      <c r="EE292" s="8"/>
      <c r="EF292" s="8"/>
      <c r="EG292" s="8"/>
      <c r="EH292" s="8"/>
      <c r="EI292" s="8"/>
      <c r="EJ292" s="97"/>
    </row>
    <row r="293" spans="1:140" x14ac:dyDescent="0.25">
      <c r="A293" s="56"/>
      <c r="B293" s="8"/>
      <c r="C293" s="8"/>
      <c r="D293" s="8"/>
      <c r="E293" s="8"/>
      <c r="F293" s="8"/>
      <c r="G293" s="8"/>
      <c r="H293" s="8"/>
      <c r="I293" s="102" t="str">
        <f>INDEX(Données_ATB!BE:BV,MATCH(MASQ2!J293,Données_ATB!BE:BE,0),18)</f>
        <v/>
      </c>
      <c r="J293" s="77" t="str">
        <f>Données_ATB!BE292</f>
        <v>K-VET DOXYCYCLINE 20 % POUDRE</v>
      </c>
      <c r="K293" s="204" t="e">
        <f>IF(IF(S$2="Catégorie",IF(S$3="Toutes",SUMIFS('Étape 1 - à remplir'!$F$31:$F$400,'Étape 1 - à remplir'!$E$31:$E$400,MASQ2!J293,'Étape 1 - à remplir'!$G$31:$G$400,"animaux"),SUMIFS('Étape 1 - à remplir'!$F$31:$F$400,'Étape 1 - à remplir'!$E$31:$E$400,MASQ2!J293,'Étape 1 - à remplir'!$C$31:$C$400,S$3)),IF(S$2="Âge",IF(S$3="Tous",SUMIFS('Étape 1 - à remplir'!$F$31:$F$400,'Étape 1 - à remplir'!$E$31:$E$400,MASQ2!J293,'Étape 1 - à remplir'!$G$31:$G$400,"animaux"),SUMIFS('Étape 1 - à remplir'!$F$31:$F$400,'Étape 1 - à remplir'!$E$31:$E$400,MASQ2!J293,'Étape 1 - à remplir'!$P$31:$P$400,S$3)),IF(S$2="Atelier",IF(S$3="Tous",SUMIFS('Étape 1 - à remplir'!$F$31:$F$400,'Étape 1 - à remplir'!$E$31:$E$400,MASQ2!J293,'Étape 1 - à remplir'!$G$31:$G$400,"animaux"),SUMIFS('Étape 1 - à remplir'!$F$31:$F$400,'Étape 1 - à remplir'!$E$31:$E$400,MASQ2!J293,'Étape 1 - à remplir'!$O$31:$O$400,S$3)),IF(S$2="Espèce",IF(S$3="Tous",SUMIFS('Étape 1 - à remplir'!$F$31:$F$400,'Étape 1 - à remplir'!$E$31:$E$400,MASQ2!J293,'Étape 1 - à remplir'!$G$31:$G$400,"animaux"),SUMIFS('Étape 1 - à remplir'!$F$31:$F$400,'Étape 1 - à remplir'!$E$31:$E$400,MASQ2!J293,'Étape 1 - à remplir'!$N$31:$N$400,S$3))))))=0,NA(),IF(S$2="Catégorie",IF(S$3="Toutes",SUMIFS('Étape 1 - à remplir'!$F$31:$F$400,'Étape 1 - à remplir'!$E$31:$E$400,MASQ2!J293,'Étape 1 - à remplir'!$G$31:$G$400,"animaux"),SUMIFS('Étape 1 - à remplir'!$F$31:$F$400,'Étape 1 - à remplir'!$E$31:$E$400,MASQ2!J293,'Étape 1 - à remplir'!$C$31:$C$400,S$3)),IF(S$2="Âge",IF(S$3="Tous",SUMIFS('Étape 1 - à remplir'!$F$31:$F$400,'Étape 1 - à remplir'!$E$31:$E$400,MASQ2!J293,'Étape 1 - à remplir'!$G$31:$G$400,"animaux"),SUMIFS('Étape 1 - à remplir'!$F$31:$F$400,'Étape 1 - à remplir'!$E$31:$E$400,MASQ2!J293,'Étape 1 - à remplir'!$P$31:$P$400,S$3)),IF(S$2="Atelier",IF(S$3="Tous",SUMIFS('Étape 1 - à remplir'!$F$31:$F$400,'Étape 1 - à remplir'!$E$31:$E$400,MASQ2!J293,'Étape 1 - à remplir'!$G$31:$G$400,"animaux"),SUMIFS('Étape 1 - à remplir'!$F$31:$F$400,'Étape 1 - à remplir'!$E$31:$E$400,MASQ2!J293,'Étape 1 - à remplir'!$O$31:$O$400,S$3)),IF(S$2="Espèce",IF(S$3="Tous",SUMIFS('Étape 1 - à remplir'!$F$31:$F$400,'Étape 1 - à remplir'!$E$31:$E$400,MASQ2!J293,'Étape 1 - à remplir'!$G$31:$G$400,"animaux"),SUMIFS('Étape 1 - à remplir'!$F$31:$F$400,'Étape 1 - à remplir'!$E$31:$E$400,MASQ2!J293,'Étape 1 - à remplir'!$N$31:$N$400,S$3)))))))</f>
        <v>#N/A</v>
      </c>
      <c r="L293" s="97">
        <f t="shared" si="161"/>
        <v>0</v>
      </c>
      <c r="M293" s="56" t="str">
        <f>Données_ATB!BN292</f>
        <v>Doxycycline</v>
      </c>
      <c r="N293" s="204" t="str">
        <f>Données_ATB!BO292</f>
        <v/>
      </c>
      <c r="O293" s="97" t="str">
        <f>Données_ATB!BP292</f>
        <v/>
      </c>
      <c r="P293" s="77" t="str">
        <f>Données_ATB!BR292</f>
        <v>Tetracyclines</v>
      </c>
      <c r="Q293" s="78" t="str">
        <f>Données_ATB!BS292</f>
        <v/>
      </c>
      <c r="R293" s="79" t="str">
        <f>Données_ATB!BT292</f>
        <v/>
      </c>
      <c r="S293" s="78"/>
      <c r="T293" s="78"/>
      <c r="U293" s="77" t="str">
        <f ca="1"/>
        <v>K-VET DOXYCYCLINE 20 % POUDRE</v>
      </c>
      <c r="V293" s="79" t="e">
        <f ca="1"/>
        <v>#N/A</v>
      </c>
      <c r="W293" s="102"/>
      <c r="X293" s="8"/>
      <c r="Y293" s="8"/>
      <c r="Z293" s="8"/>
      <c r="AA293" s="8"/>
      <c r="AB293" s="102"/>
      <c r="AC293" s="8"/>
      <c r="AD293" s="8"/>
      <c r="AE293" s="8"/>
      <c r="AF293" s="8"/>
      <c r="AG293" s="8"/>
      <c r="AH293" s="8"/>
      <c r="AI293" s="8"/>
      <c r="AJ293" s="8"/>
      <c r="AK293" s="8"/>
      <c r="AL293" s="8"/>
      <c r="AM293" s="8"/>
      <c r="AN293" s="8"/>
      <c r="AO293" s="8"/>
      <c r="AP293" s="8"/>
      <c r="AQ293" s="8"/>
      <c r="AR293" s="8"/>
      <c r="AS293" s="8"/>
      <c r="AT293" s="97"/>
      <c r="AV293" s="56"/>
      <c r="AW293" s="8"/>
      <c r="AX293" s="8"/>
      <c r="AY293" s="8"/>
      <c r="AZ293" s="8"/>
      <c r="BA293" s="8"/>
      <c r="BB293" s="8"/>
      <c r="BC293" s="8"/>
      <c r="BD293" s="102" t="str">
        <f t="shared" si="143"/>
        <v/>
      </c>
      <c r="BE293" s="56" t="str">
        <f t="shared" si="144"/>
        <v>K-VET DOXYCYCLINE 20 % POUDRE</v>
      </c>
      <c r="BF293" s="204" t="e">
        <f>IF(IF(BN$2="Catégorie",IF(BN$3="Toutes",SUMIFS('Étape 1 - à remplir'!$F$31:$F$400,'Étape 1 - à remplir'!$E$31:$E$400,MASQ2!BE293,'Étape 1 - à remplir'!$G$31:$G$400,"lots"),SUMIFS('Étape 1 - à remplir'!$F$31:$F$400,'Étape 1 - à remplir'!$E$31:$E$400,MASQ2!BE293,'Étape 1 - à remplir'!$C$31:$C$400,BN$3)),IF(BN$2="Âge",IF(BN$3="Tous",SUMIFS('Étape 1 - à remplir'!$F$31:$F$400,'Étape 1 - à remplir'!$E$31:$E$400,MASQ2!BE293,'Étape 1 - à remplir'!$G$31:$G$400,"lots"),SUMIFS('Étape 1 - à remplir'!$F$31:$F$400,'Étape 1 - à remplir'!$E$31:$E$400,MASQ2!BE293,'Étape 1 - à remplir'!$P$31:$P$400,BN$3,'Étape 1 - à remplir'!$G$31:$G$400,"lots")),IF(BN$2="Atelier",IF(BN$3="Tous",SUMIFS('Étape 1 - à remplir'!$F$31:$F$400,'Étape 1 - à remplir'!$E$31:$E$400,MASQ2!BE293,'Étape 1 - à remplir'!$G$31:$G$400,"lots"),SUMIFS('Étape 1 - à remplir'!$F$31:$F$400,'Étape 1 - à remplir'!$E$31:$E$400,MASQ2!BE293,'Étape 1 - à remplir'!$O$31:$O$400,BN$3,'Étape 1 - à remplir'!$G$31:$G$400,"lots")),IF(BN$2="Espèce",IF(BN$3="Tous",SUMIFS('Étape 1 - à remplir'!$F$31:$F$400,'Étape 1 - à remplir'!$E$31:$E$400,MASQ2!BE293,'Étape 1 - à remplir'!$G$31:$G$400,"lots"),SUMIFS('Étape 1 - à remplir'!$F$31:$F$400,'Étape 1 - à remplir'!$E$31:$E$400,MASQ2!BE293,'Étape 1 - à remplir'!$N$31:$N$400,BN$3,'Étape 1 - à remplir'!$G$31:$G$400,"lots"))))))=0,NA(),IF(BN$2="Catégorie",IF(BN$3="Toutes",SUMIFS('Étape 1 - à remplir'!$F$31:$F$400,'Étape 1 - à remplir'!$E$31:$E$400,MASQ2!BE293,'Étape 1 - à remplir'!$G$31:$G$400,"lots"),SUMIFS('Étape 1 - à remplir'!$F$31:$F$400,'Étape 1 - à remplir'!$E$31:$E$400,MASQ2!BE293,'Étape 1 - à remplir'!$C$31:$C$400,BN$3)),IF(BN$2="Âge",IF(BN$3="Tous",SUMIFS('Étape 1 - à remplir'!$F$31:$F$400,'Étape 1 - à remplir'!$E$31:$E$400,MASQ2!BE293,'Étape 1 - à remplir'!$G$31:$G$400,"lots"),SUMIFS('Étape 1 - à remplir'!$F$31:$F$400,'Étape 1 - à remplir'!$E$31:$E$400,MASQ2!BE293,'Étape 1 - à remplir'!$P$31:$P$400,BN$3,'Étape 1 - à remplir'!$G$31:$G$400,"lots")),IF(BN$2="Atelier",IF(BN$3="Tous",SUMIFS('Étape 1 - à remplir'!$F$31:$F$400,'Étape 1 - à remplir'!$E$31:$E$400,MASQ2!BE293,'Étape 1 - à remplir'!$G$31:$G$400,"lots"),SUMIFS('Étape 1 - à remplir'!$F$31:$F$400,'Étape 1 - à remplir'!$E$31:$E$400,MASQ2!BE293,'Étape 1 - à remplir'!$O$31:$O$400,BN$3,'Étape 1 - à remplir'!$G$31:$G$400,"lots")),IF(BN$2="Espèce",IF(BN$3="Tous",SUMIFS('Étape 1 - à remplir'!$F$31:$F$400,'Étape 1 - à remplir'!$E$31:$E$400,MASQ2!BE293,'Étape 1 - à remplir'!$G$31:$G$400,"lots"),SUMIFS('Étape 1 - à remplir'!$F$31:$F$400,'Étape 1 - à remplir'!$E$31:$E$400,MASQ2!BE293,'Étape 1 - à remplir'!$N$31:$N$400,BN$3,'Étape 1 - à remplir'!$G$31:$G$400,"lots")))))))</f>
        <v>#N/A</v>
      </c>
      <c r="BG293" s="204">
        <f t="shared" si="159"/>
        <v>0</v>
      </c>
      <c r="BH293" s="204" t="str">
        <f t="shared" si="145"/>
        <v>Doxycycline</v>
      </c>
      <c r="BI293" s="204" t="str">
        <f t="shared" si="146"/>
        <v/>
      </c>
      <c r="BJ293" s="204" t="str">
        <f t="shared" si="147"/>
        <v/>
      </c>
      <c r="BK293" s="204" t="str">
        <f t="shared" si="148"/>
        <v>Tetracyclines</v>
      </c>
      <c r="BL293" s="204" t="str">
        <f t="shared" si="149"/>
        <v/>
      </c>
      <c r="BM293" s="97" t="str">
        <f t="shared" si="150"/>
        <v/>
      </c>
      <c r="BN293" s="78"/>
      <c r="BO293" s="78"/>
      <c r="BP293" s="77" t="str">
        <f ca="1"/>
        <v>K-VET DOXYCYCLINE 20 % POUDRE</v>
      </c>
      <c r="BQ293" s="79" t="e">
        <f ca="1"/>
        <v>#N/A</v>
      </c>
      <c r="BR293" s="102"/>
      <c r="BS293" s="8"/>
      <c r="BT293" s="8"/>
      <c r="BU293" s="8"/>
      <c r="BV293" s="8"/>
      <c r="BW293" s="8"/>
      <c r="BX293" s="8"/>
      <c r="BY293" s="8"/>
      <c r="BZ293" s="8"/>
      <c r="CA293" s="8"/>
      <c r="CB293" s="8"/>
      <c r="CC293" s="8"/>
      <c r="CD293" s="8"/>
      <c r="CE293" s="8"/>
      <c r="CF293" s="8"/>
      <c r="CG293" s="8"/>
      <c r="CH293" s="8"/>
      <c r="CI293" s="8"/>
      <c r="CJ293" s="8"/>
      <c r="CK293" s="8"/>
      <c r="CL293" s="8"/>
      <c r="CM293" s="8"/>
      <c r="CN293" s="8"/>
      <c r="CO293" s="97"/>
      <c r="CQ293" s="56"/>
      <c r="CR293" s="8"/>
      <c r="CS293" s="8"/>
      <c r="CT293" s="8"/>
      <c r="CU293" s="8"/>
      <c r="CV293" s="8"/>
      <c r="CW293" s="8"/>
      <c r="CX293" s="8"/>
      <c r="CY293" s="102" t="str">
        <f t="shared" si="151"/>
        <v/>
      </c>
      <c r="CZ293" s="56" t="str">
        <f t="shared" si="152"/>
        <v>K-VET DOXYCYCLINE 20 % POUDRE</v>
      </c>
      <c r="DA293" s="204" t="e">
        <f>IF(IF(DI$2="Catégorie",IF(DI$3="Toutes",SUMIFS('Étape 1 - à remplir'!$F$31:$F$400,'Étape 1 - à remplir'!$E$31:$E$400,MASQ2!CZ293,'Étape 1 - à remplir'!$G$31:$G$400,"kg"),SUMIFS('Étape 1 - à remplir'!$F$31:$F$400,'Étape 1 - à remplir'!$E$31:$E$400,MASQ2!CZ293,'Étape 1 - à remplir'!$C$31:$C$400,DI$3)),IF(DI$2="Âge",IF(DI$3="Tous",SUMIFS('Étape 1 - à remplir'!$F$31:$F$400,'Étape 1 - à remplir'!$E$31:$E$400,MASQ2!CZ293,'Étape 1 - à remplir'!$G$31:$G$400,"kg"),SUMIFS('Étape 1 - à remplir'!$F$31:$F$400,'Étape 1 - à remplir'!$E$31:$E$400,MASQ2!CZ293,'Étape 1 - à remplir'!$P$31:$P$400,DI$3,'Étape 1 - à remplir'!$G$31:$G$400,"kg")),IF(DI$2="Atelier",IF(DI$3="Tous",SUMIFS('Étape 1 - à remplir'!$F$31:$F$400,'Étape 1 - à remplir'!$E$31:$E$400,MASQ2!CZ293,'Étape 1 - à remplir'!$G$31:$G$400,"kg"),SUMIFS('Étape 1 - à remplir'!$F$31:$F$400,'Étape 1 - à remplir'!$E$31:$E$400,MASQ2!CZ293,'Étape 1 - à remplir'!$O$31:$O$400,DI$3,'Étape 1 - à remplir'!$G$31:$G$400,"kg")),IF(DI$2="Espèce",IF(DI$3="Tous",SUMIFS('Étape 1 - à remplir'!$F$31:$F$400,'Étape 1 - à remplir'!$E$31:$E$400,MASQ2!CZ293,'Étape 1 - à remplir'!$G$31:$G$400,"kg"),SUMIFS('Étape 1 - à remplir'!$F$31:$F$400,'Étape 1 - à remplir'!$E$31:$E$400,MASQ2!CZ293,'Étape 1 - à remplir'!$N$31:$N$400,DI$3,'Étape 1 - à remplir'!$G$31:$G$400,"kg"))))))=0,NA(),IF(DI$2="Catégorie",IF(DI$3="Toutes",SUMIFS('Étape 1 - à remplir'!$F$31:$F$400,'Étape 1 - à remplir'!$E$31:$E$400,MASQ2!CZ293,'Étape 1 - à remplir'!$G$31:$G$400,"kg"),SUMIFS('Étape 1 - à remplir'!$F$31:$F$400,'Étape 1 - à remplir'!$E$31:$E$400,MASQ2!CZ293,'Étape 1 - à remplir'!$C$31:$C$400,DI$3)),IF(DI$2="Âge",IF(DI$3="Tous",SUMIFS('Étape 1 - à remplir'!$F$31:$F$400,'Étape 1 - à remplir'!$E$31:$E$400,MASQ2!CZ293,'Étape 1 - à remplir'!$G$31:$G$400,"kg"),SUMIFS('Étape 1 - à remplir'!$F$31:$F$400,'Étape 1 - à remplir'!$E$31:$E$400,MASQ2!CZ293,'Étape 1 - à remplir'!$P$31:$P$400,DI$3,'Étape 1 - à remplir'!$G$31:$G$400,"kg")),IF(DI$2="Atelier",IF(DI$3="Tous",SUMIFS('Étape 1 - à remplir'!$F$31:$F$400,'Étape 1 - à remplir'!$E$31:$E$400,MASQ2!CZ293,'Étape 1 - à remplir'!$G$31:$G$400,"kg"),SUMIFS('Étape 1 - à remplir'!$F$31:$F$400,'Étape 1 - à remplir'!$E$31:$E$400,MASQ2!CZ293,'Étape 1 - à remplir'!$O$31:$O$400,DI$3,'Étape 1 - à remplir'!$G$31:$G$400,"kg")),IF(DI$2="Espèce",IF(DI$3="Tous",SUMIFS('Étape 1 - à remplir'!$F$31:$F$400,'Étape 1 - à remplir'!$E$31:$E$400,MASQ2!CZ293,'Étape 1 - à remplir'!$G$31:$G$400,"kg"),SUMIFS('Étape 1 - à remplir'!$F$31:$F$400,'Étape 1 - à remplir'!$E$31:$E$400,MASQ2!CZ293,'Étape 1 - à remplir'!$N$31:$N$400,DI$3,'Étape 1 - à remplir'!$G$31:$G$400,"kg")))))))</f>
        <v>#N/A</v>
      </c>
      <c r="DB293" s="104">
        <f t="shared" si="160"/>
        <v>0</v>
      </c>
      <c r="DC293" s="204" t="str">
        <f t="shared" si="153"/>
        <v>Doxycycline</v>
      </c>
      <c r="DD293" s="204" t="str">
        <f t="shared" si="154"/>
        <v/>
      </c>
      <c r="DE293" s="204" t="str">
        <f t="shared" si="155"/>
        <v/>
      </c>
      <c r="DF293" s="204" t="str">
        <f t="shared" si="156"/>
        <v>Tetracyclines</v>
      </c>
      <c r="DG293" s="204" t="str">
        <f t="shared" si="157"/>
        <v/>
      </c>
      <c r="DH293" s="97" t="str">
        <f t="shared" si="158"/>
        <v/>
      </c>
      <c r="DI293" s="78"/>
      <c r="DJ293" s="78"/>
      <c r="DK293" s="77" t="str">
        <f ca="1"/>
        <v>K-VET DOXYCYCLINE 20 % POUDRE</v>
      </c>
      <c r="DL293" s="79" t="e">
        <f ca="1"/>
        <v>#N/A</v>
      </c>
      <c r="DM293" s="102"/>
      <c r="DN293" s="8"/>
      <c r="DO293" s="8"/>
      <c r="DP293" s="8"/>
      <c r="DQ293" s="8"/>
      <c r="DR293" s="8"/>
      <c r="DS293" s="8"/>
      <c r="DT293" s="8"/>
      <c r="DU293" s="8"/>
      <c r="DV293" s="8"/>
      <c r="DW293" s="8"/>
      <c r="DX293" s="8"/>
      <c r="DY293" s="8"/>
      <c r="DZ293" s="8"/>
      <c r="EA293" s="8"/>
      <c r="EB293" s="8"/>
      <c r="EC293" s="8"/>
      <c r="ED293" s="8"/>
      <c r="EE293" s="8"/>
      <c r="EF293" s="8"/>
      <c r="EG293" s="8"/>
      <c r="EH293" s="8"/>
      <c r="EI293" s="8"/>
      <c r="EJ293" s="97"/>
    </row>
    <row r="294" spans="1:140" x14ac:dyDescent="0.25">
      <c r="A294" s="56"/>
      <c r="B294" s="8"/>
      <c r="C294" s="8"/>
      <c r="D294" s="8"/>
      <c r="E294" s="8"/>
      <c r="F294" s="8"/>
      <c r="G294" s="8"/>
      <c r="H294" s="8"/>
      <c r="I294" s="102" t="str">
        <f>INDEX(Données_ATB!BE:BV,MATCH(MASQ2!J294,Données_ATB!BE:BE,0),18)</f>
        <v/>
      </c>
      <c r="J294" s="77" t="str">
        <f>Données_ATB!BE293</f>
        <v>K-VET DOXYCYCLINE 50 MG/G POUDRE</v>
      </c>
      <c r="K294" s="204" t="e">
        <f>IF(IF(S$2="Catégorie",IF(S$3="Toutes",SUMIFS('Étape 1 - à remplir'!$F$31:$F$400,'Étape 1 - à remplir'!$E$31:$E$400,MASQ2!J294,'Étape 1 - à remplir'!$G$31:$G$400,"animaux"),SUMIFS('Étape 1 - à remplir'!$F$31:$F$400,'Étape 1 - à remplir'!$E$31:$E$400,MASQ2!J294,'Étape 1 - à remplir'!$C$31:$C$400,S$3)),IF(S$2="Âge",IF(S$3="Tous",SUMIFS('Étape 1 - à remplir'!$F$31:$F$400,'Étape 1 - à remplir'!$E$31:$E$400,MASQ2!J294,'Étape 1 - à remplir'!$G$31:$G$400,"animaux"),SUMIFS('Étape 1 - à remplir'!$F$31:$F$400,'Étape 1 - à remplir'!$E$31:$E$400,MASQ2!J294,'Étape 1 - à remplir'!$P$31:$P$400,S$3)),IF(S$2="Atelier",IF(S$3="Tous",SUMIFS('Étape 1 - à remplir'!$F$31:$F$400,'Étape 1 - à remplir'!$E$31:$E$400,MASQ2!J294,'Étape 1 - à remplir'!$G$31:$G$400,"animaux"),SUMIFS('Étape 1 - à remplir'!$F$31:$F$400,'Étape 1 - à remplir'!$E$31:$E$400,MASQ2!J294,'Étape 1 - à remplir'!$O$31:$O$400,S$3)),IF(S$2="Espèce",IF(S$3="Tous",SUMIFS('Étape 1 - à remplir'!$F$31:$F$400,'Étape 1 - à remplir'!$E$31:$E$400,MASQ2!J294,'Étape 1 - à remplir'!$G$31:$G$400,"animaux"),SUMIFS('Étape 1 - à remplir'!$F$31:$F$400,'Étape 1 - à remplir'!$E$31:$E$400,MASQ2!J294,'Étape 1 - à remplir'!$N$31:$N$400,S$3))))))=0,NA(),IF(S$2="Catégorie",IF(S$3="Toutes",SUMIFS('Étape 1 - à remplir'!$F$31:$F$400,'Étape 1 - à remplir'!$E$31:$E$400,MASQ2!J294,'Étape 1 - à remplir'!$G$31:$G$400,"animaux"),SUMIFS('Étape 1 - à remplir'!$F$31:$F$400,'Étape 1 - à remplir'!$E$31:$E$400,MASQ2!J294,'Étape 1 - à remplir'!$C$31:$C$400,S$3)),IF(S$2="Âge",IF(S$3="Tous",SUMIFS('Étape 1 - à remplir'!$F$31:$F$400,'Étape 1 - à remplir'!$E$31:$E$400,MASQ2!J294,'Étape 1 - à remplir'!$G$31:$G$400,"animaux"),SUMIFS('Étape 1 - à remplir'!$F$31:$F$400,'Étape 1 - à remplir'!$E$31:$E$400,MASQ2!J294,'Étape 1 - à remplir'!$P$31:$P$400,S$3)),IF(S$2="Atelier",IF(S$3="Tous",SUMIFS('Étape 1 - à remplir'!$F$31:$F$400,'Étape 1 - à remplir'!$E$31:$E$400,MASQ2!J294,'Étape 1 - à remplir'!$G$31:$G$400,"animaux"),SUMIFS('Étape 1 - à remplir'!$F$31:$F$400,'Étape 1 - à remplir'!$E$31:$E$400,MASQ2!J294,'Étape 1 - à remplir'!$O$31:$O$400,S$3)),IF(S$2="Espèce",IF(S$3="Tous",SUMIFS('Étape 1 - à remplir'!$F$31:$F$400,'Étape 1 - à remplir'!$E$31:$E$400,MASQ2!J294,'Étape 1 - à remplir'!$G$31:$G$400,"animaux"),SUMIFS('Étape 1 - à remplir'!$F$31:$F$400,'Étape 1 - à remplir'!$E$31:$E$400,MASQ2!J294,'Étape 1 - à remplir'!$N$31:$N$400,S$3)))))))</f>
        <v>#N/A</v>
      </c>
      <c r="L294" s="97">
        <f t="shared" si="161"/>
        <v>0</v>
      </c>
      <c r="M294" s="56" t="str">
        <f>Données_ATB!BN293</f>
        <v>Doxycycline</v>
      </c>
      <c r="N294" s="204" t="str">
        <f>Données_ATB!BO293</f>
        <v/>
      </c>
      <c r="O294" s="97" t="str">
        <f>Données_ATB!BP293</f>
        <v/>
      </c>
      <c r="P294" s="77" t="str">
        <f>Données_ATB!BR293</f>
        <v>Tetracyclines</v>
      </c>
      <c r="Q294" s="78" t="str">
        <f>Données_ATB!BS293</f>
        <v/>
      </c>
      <c r="R294" s="79" t="str">
        <f>Données_ATB!BT293</f>
        <v/>
      </c>
      <c r="S294" s="78"/>
      <c r="T294" s="78"/>
      <c r="U294" s="77" t="str">
        <f ca="1"/>
        <v>K-VET DOXYCYCLINE 50 MG/G POUDRE</v>
      </c>
      <c r="V294" s="79" t="e">
        <f ca="1"/>
        <v>#N/A</v>
      </c>
      <c r="W294" s="102"/>
      <c r="X294" s="8"/>
      <c r="Y294" s="8"/>
      <c r="Z294" s="8"/>
      <c r="AA294" s="8"/>
      <c r="AB294" s="102"/>
      <c r="AC294" s="8"/>
      <c r="AD294" s="8"/>
      <c r="AE294" s="8"/>
      <c r="AF294" s="8"/>
      <c r="AG294" s="8"/>
      <c r="AH294" s="8"/>
      <c r="AI294" s="8"/>
      <c r="AJ294" s="8"/>
      <c r="AK294" s="8"/>
      <c r="AL294" s="8"/>
      <c r="AM294" s="8"/>
      <c r="AN294" s="8"/>
      <c r="AO294" s="8"/>
      <c r="AP294" s="8"/>
      <c r="AQ294" s="8"/>
      <c r="AR294" s="8"/>
      <c r="AS294" s="8"/>
      <c r="AT294" s="97"/>
      <c r="AV294" s="56"/>
      <c r="AW294" s="8"/>
      <c r="AX294" s="8"/>
      <c r="AY294" s="8"/>
      <c r="AZ294" s="8"/>
      <c r="BA294" s="8"/>
      <c r="BB294" s="8"/>
      <c r="BC294" s="8"/>
      <c r="BD294" s="102" t="str">
        <f t="shared" si="143"/>
        <v/>
      </c>
      <c r="BE294" s="56" t="str">
        <f t="shared" si="144"/>
        <v>K-VET DOXYCYCLINE 50 MG/G POUDRE</v>
      </c>
      <c r="BF294" s="204" t="e">
        <f>IF(IF(BN$2="Catégorie",IF(BN$3="Toutes",SUMIFS('Étape 1 - à remplir'!$F$31:$F$400,'Étape 1 - à remplir'!$E$31:$E$400,MASQ2!BE294,'Étape 1 - à remplir'!$G$31:$G$400,"lots"),SUMIFS('Étape 1 - à remplir'!$F$31:$F$400,'Étape 1 - à remplir'!$E$31:$E$400,MASQ2!BE294,'Étape 1 - à remplir'!$C$31:$C$400,BN$3)),IF(BN$2="Âge",IF(BN$3="Tous",SUMIFS('Étape 1 - à remplir'!$F$31:$F$400,'Étape 1 - à remplir'!$E$31:$E$400,MASQ2!BE294,'Étape 1 - à remplir'!$G$31:$G$400,"lots"),SUMIFS('Étape 1 - à remplir'!$F$31:$F$400,'Étape 1 - à remplir'!$E$31:$E$400,MASQ2!BE294,'Étape 1 - à remplir'!$P$31:$P$400,BN$3,'Étape 1 - à remplir'!$G$31:$G$400,"lots")),IF(BN$2="Atelier",IF(BN$3="Tous",SUMIFS('Étape 1 - à remplir'!$F$31:$F$400,'Étape 1 - à remplir'!$E$31:$E$400,MASQ2!BE294,'Étape 1 - à remplir'!$G$31:$G$400,"lots"),SUMIFS('Étape 1 - à remplir'!$F$31:$F$400,'Étape 1 - à remplir'!$E$31:$E$400,MASQ2!BE294,'Étape 1 - à remplir'!$O$31:$O$400,BN$3,'Étape 1 - à remplir'!$G$31:$G$400,"lots")),IF(BN$2="Espèce",IF(BN$3="Tous",SUMIFS('Étape 1 - à remplir'!$F$31:$F$400,'Étape 1 - à remplir'!$E$31:$E$400,MASQ2!BE294,'Étape 1 - à remplir'!$G$31:$G$400,"lots"),SUMIFS('Étape 1 - à remplir'!$F$31:$F$400,'Étape 1 - à remplir'!$E$31:$E$400,MASQ2!BE294,'Étape 1 - à remplir'!$N$31:$N$400,BN$3,'Étape 1 - à remplir'!$G$31:$G$400,"lots"))))))=0,NA(),IF(BN$2="Catégorie",IF(BN$3="Toutes",SUMIFS('Étape 1 - à remplir'!$F$31:$F$400,'Étape 1 - à remplir'!$E$31:$E$400,MASQ2!BE294,'Étape 1 - à remplir'!$G$31:$G$400,"lots"),SUMIFS('Étape 1 - à remplir'!$F$31:$F$400,'Étape 1 - à remplir'!$E$31:$E$400,MASQ2!BE294,'Étape 1 - à remplir'!$C$31:$C$400,BN$3)),IF(BN$2="Âge",IF(BN$3="Tous",SUMIFS('Étape 1 - à remplir'!$F$31:$F$400,'Étape 1 - à remplir'!$E$31:$E$400,MASQ2!BE294,'Étape 1 - à remplir'!$G$31:$G$400,"lots"),SUMIFS('Étape 1 - à remplir'!$F$31:$F$400,'Étape 1 - à remplir'!$E$31:$E$400,MASQ2!BE294,'Étape 1 - à remplir'!$P$31:$P$400,BN$3,'Étape 1 - à remplir'!$G$31:$G$400,"lots")),IF(BN$2="Atelier",IF(BN$3="Tous",SUMIFS('Étape 1 - à remplir'!$F$31:$F$400,'Étape 1 - à remplir'!$E$31:$E$400,MASQ2!BE294,'Étape 1 - à remplir'!$G$31:$G$400,"lots"),SUMIFS('Étape 1 - à remplir'!$F$31:$F$400,'Étape 1 - à remplir'!$E$31:$E$400,MASQ2!BE294,'Étape 1 - à remplir'!$O$31:$O$400,BN$3,'Étape 1 - à remplir'!$G$31:$G$400,"lots")),IF(BN$2="Espèce",IF(BN$3="Tous",SUMIFS('Étape 1 - à remplir'!$F$31:$F$400,'Étape 1 - à remplir'!$E$31:$E$400,MASQ2!BE294,'Étape 1 - à remplir'!$G$31:$G$400,"lots"),SUMIFS('Étape 1 - à remplir'!$F$31:$F$400,'Étape 1 - à remplir'!$E$31:$E$400,MASQ2!BE294,'Étape 1 - à remplir'!$N$31:$N$400,BN$3,'Étape 1 - à remplir'!$G$31:$G$400,"lots")))))))</f>
        <v>#N/A</v>
      </c>
      <c r="BG294" s="204">
        <f t="shared" si="159"/>
        <v>0</v>
      </c>
      <c r="BH294" s="204" t="str">
        <f t="shared" si="145"/>
        <v>Doxycycline</v>
      </c>
      <c r="BI294" s="204" t="str">
        <f t="shared" si="146"/>
        <v/>
      </c>
      <c r="BJ294" s="204" t="str">
        <f t="shared" si="147"/>
        <v/>
      </c>
      <c r="BK294" s="204" t="str">
        <f t="shared" si="148"/>
        <v>Tetracyclines</v>
      </c>
      <c r="BL294" s="204" t="str">
        <f t="shared" si="149"/>
        <v/>
      </c>
      <c r="BM294" s="97" t="str">
        <f t="shared" si="150"/>
        <v/>
      </c>
      <c r="BN294" s="78"/>
      <c r="BO294" s="78"/>
      <c r="BP294" s="77" t="str">
        <f ca="1"/>
        <v>K-VET DOXYCYCLINE 50 MG/G POUDRE</v>
      </c>
      <c r="BQ294" s="79" t="e">
        <f ca="1"/>
        <v>#N/A</v>
      </c>
      <c r="BR294" s="102"/>
      <c r="BS294" s="8"/>
      <c r="BT294" s="8"/>
      <c r="BU294" s="8"/>
      <c r="BV294" s="8"/>
      <c r="BW294" s="8"/>
      <c r="BX294" s="8"/>
      <c r="BY294" s="8"/>
      <c r="BZ294" s="8"/>
      <c r="CA294" s="8"/>
      <c r="CB294" s="8"/>
      <c r="CC294" s="8"/>
      <c r="CD294" s="8"/>
      <c r="CE294" s="8"/>
      <c r="CF294" s="8"/>
      <c r="CG294" s="8"/>
      <c r="CH294" s="8"/>
      <c r="CI294" s="8"/>
      <c r="CJ294" s="8"/>
      <c r="CK294" s="8"/>
      <c r="CL294" s="8"/>
      <c r="CM294" s="8"/>
      <c r="CN294" s="8"/>
      <c r="CO294" s="97"/>
      <c r="CQ294" s="56"/>
      <c r="CR294" s="8"/>
      <c r="CS294" s="8"/>
      <c r="CT294" s="8"/>
      <c r="CU294" s="8"/>
      <c r="CV294" s="8"/>
      <c r="CW294" s="8"/>
      <c r="CX294" s="8"/>
      <c r="CY294" s="102" t="str">
        <f t="shared" si="151"/>
        <v/>
      </c>
      <c r="CZ294" s="56" t="str">
        <f t="shared" si="152"/>
        <v>K-VET DOXYCYCLINE 50 MG/G POUDRE</v>
      </c>
      <c r="DA294" s="204" t="e">
        <f>IF(IF(DI$2="Catégorie",IF(DI$3="Toutes",SUMIFS('Étape 1 - à remplir'!$F$31:$F$400,'Étape 1 - à remplir'!$E$31:$E$400,MASQ2!CZ294,'Étape 1 - à remplir'!$G$31:$G$400,"kg"),SUMIFS('Étape 1 - à remplir'!$F$31:$F$400,'Étape 1 - à remplir'!$E$31:$E$400,MASQ2!CZ294,'Étape 1 - à remplir'!$C$31:$C$400,DI$3)),IF(DI$2="Âge",IF(DI$3="Tous",SUMIFS('Étape 1 - à remplir'!$F$31:$F$400,'Étape 1 - à remplir'!$E$31:$E$400,MASQ2!CZ294,'Étape 1 - à remplir'!$G$31:$G$400,"kg"),SUMIFS('Étape 1 - à remplir'!$F$31:$F$400,'Étape 1 - à remplir'!$E$31:$E$400,MASQ2!CZ294,'Étape 1 - à remplir'!$P$31:$P$400,DI$3,'Étape 1 - à remplir'!$G$31:$G$400,"kg")),IF(DI$2="Atelier",IF(DI$3="Tous",SUMIFS('Étape 1 - à remplir'!$F$31:$F$400,'Étape 1 - à remplir'!$E$31:$E$400,MASQ2!CZ294,'Étape 1 - à remplir'!$G$31:$G$400,"kg"),SUMIFS('Étape 1 - à remplir'!$F$31:$F$400,'Étape 1 - à remplir'!$E$31:$E$400,MASQ2!CZ294,'Étape 1 - à remplir'!$O$31:$O$400,DI$3,'Étape 1 - à remplir'!$G$31:$G$400,"kg")),IF(DI$2="Espèce",IF(DI$3="Tous",SUMIFS('Étape 1 - à remplir'!$F$31:$F$400,'Étape 1 - à remplir'!$E$31:$E$400,MASQ2!CZ294,'Étape 1 - à remplir'!$G$31:$G$400,"kg"),SUMIFS('Étape 1 - à remplir'!$F$31:$F$400,'Étape 1 - à remplir'!$E$31:$E$400,MASQ2!CZ294,'Étape 1 - à remplir'!$N$31:$N$400,DI$3,'Étape 1 - à remplir'!$G$31:$G$400,"kg"))))))=0,NA(),IF(DI$2="Catégorie",IF(DI$3="Toutes",SUMIFS('Étape 1 - à remplir'!$F$31:$F$400,'Étape 1 - à remplir'!$E$31:$E$400,MASQ2!CZ294,'Étape 1 - à remplir'!$G$31:$G$400,"kg"),SUMIFS('Étape 1 - à remplir'!$F$31:$F$400,'Étape 1 - à remplir'!$E$31:$E$400,MASQ2!CZ294,'Étape 1 - à remplir'!$C$31:$C$400,DI$3)),IF(DI$2="Âge",IF(DI$3="Tous",SUMIFS('Étape 1 - à remplir'!$F$31:$F$400,'Étape 1 - à remplir'!$E$31:$E$400,MASQ2!CZ294,'Étape 1 - à remplir'!$G$31:$G$400,"kg"),SUMIFS('Étape 1 - à remplir'!$F$31:$F$400,'Étape 1 - à remplir'!$E$31:$E$400,MASQ2!CZ294,'Étape 1 - à remplir'!$P$31:$P$400,DI$3,'Étape 1 - à remplir'!$G$31:$G$400,"kg")),IF(DI$2="Atelier",IF(DI$3="Tous",SUMIFS('Étape 1 - à remplir'!$F$31:$F$400,'Étape 1 - à remplir'!$E$31:$E$400,MASQ2!CZ294,'Étape 1 - à remplir'!$G$31:$G$400,"kg"),SUMIFS('Étape 1 - à remplir'!$F$31:$F$400,'Étape 1 - à remplir'!$E$31:$E$400,MASQ2!CZ294,'Étape 1 - à remplir'!$O$31:$O$400,DI$3,'Étape 1 - à remplir'!$G$31:$G$400,"kg")),IF(DI$2="Espèce",IF(DI$3="Tous",SUMIFS('Étape 1 - à remplir'!$F$31:$F$400,'Étape 1 - à remplir'!$E$31:$E$400,MASQ2!CZ294,'Étape 1 - à remplir'!$G$31:$G$400,"kg"),SUMIFS('Étape 1 - à remplir'!$F$31:$F$400,'Étape 1 - à remplir'!$E$31:$E$400,MASQ2!CZ294,'Étape 1 - à remplir'!$N$31:$N$400,DI$3,'Étape 1 - à remplir'!$G$31:$G$400,"kg")))))))</f>
        <v>#N/A</v>
      </c>
      <c r="DB294" s="104">
        <f t="shared" si="160"/>
        <v>0</v>
      </c>
      <c r="DC294" s="204" t="str">
        <f t="shared" si="153"/>
        <v>Doxycycline</v>
      </c>
      <c r="DD294" s="204" t="str">
        <f t="shared" si="154"/>
        <v/>
      </c>
      <c r="DE294" s="204" t="str">
        <f t="shared" si="155"/>
        <v/>
      </c>
      <c r="DF294" s="204" t="str">
        <f t="shared" si="156"/>
        <v>Tetracyclines</v>
      </c>
      <c r="DG294" s="204" t="str">
        <f t="shared" si="157"/>
        <v/>
      </c>
      <c r="DH294" s="97" t="str">
        <f t="shared" si="158"/>
        <v/>
      </c>
      <c r="DI294" s="78"/>
      <c r="DJ294" s="78"/>
      <c r="DK294" s="77" t="str">
        <f ca="1"/>
        <v>K-VET DOXYCYCLINE 50 MG/G POUDRE</v>
      </c>
      <c r="DL294" s="79" t="e">
        <f ca="1"/>
        <v>#N/A</v>
      </c>
      <c r="DM294" s="102"/>
      <c r="DN294" s="8"/>
      <c r="DO294" s="8"/>
      <c r="DP294" s="8"/>
      <c r="DQ294" s="8"/>
      <c r="DR294" s="8"/>
      <c r="DS294" s="8"/>
      <c r="DT294" s="8"/>
      <c r="DU294" s="8"/>
      <c r="DV294" s="8"/>
      <c r="DW294" s="8"/>
      <c r="DX294" s="8"/>
      <c r="DY294" s="8"/>
      <c r="DZ294" s="8"/>
      <c r="EA294" s="8"/>
      <c r="EB294" s="8"/>
      <c r="EC294" s="8"/>
      <c r="ED294" s="8"/>
      <c r="EE294" s="8"/>
      <c r="EF294" s="8"/>
      <c r="EG294" s="8"/>
      <c r="EH294" s="8"/>
      <c r="EI294" s="8"/>
      <c r="EJ294" s="97"/>
    </row>
    <row r="295" spans="1:140" x14ac:dyDescent="0.25">
      <c r="A295" s="56"/>
      <c r="B295" s="8"/>
      <c r="C295" s="8"/>
      <c r="D295" s="8"/>
      <c r="E295" s="8"/>
      <c r="F295" s="8"/>
      <c r="G295" s="8"/>
      <c r="H295" s="8"/>
      <c r="I295" s="102" t="str">
        <f>INDEX(Données_ATB!BE:BV,MATCH(MASQ2!J295,Données_ATB!BE:BE,0),18)</f>
        <v/>
      </c>
      <c r="J295" s="77" t="str">
        <f>Données_ATB!BE294</f>
        <v>K-VET OTC 500 MG/G POUDRE POUR ADMINISTRATION DANS L’EAU DE BOISSON, LE LAIT ET L’ALIMENT D’ALLAITEMENT</v>
      </c>
      <c r="K295" s="204" t="e">
        <f>IF(IF(S$2="Catégorie",IF(S$3="Toutes",SUMIFS('Étape 1 - à remplir'!$F$31:$F$400,'Étape 1 - à remplir'!$E$31:$E$400,MASQ2!J295,'Étape 1 - à remplir'!$G$31:$G$400,"animaux"),SUMIFS('Étape 1 - à remplir'!$F$31:$F$400,'Étape 1 - à remplir'!$E$31:$E$400,MASQ2!J295,'Étape 1 - à remplir'!$C$31:$C$400,S$3)),IF(S$2="Âge",IF(S$3="Tous",SUMIFS('Étape 1 - à remplir'!$F$31:$F$400,'Étape 1 - à remplir'!$E$31:$E$400,MASQ2!J295,'Étape 1 - à remplir'!$G$31:$G$400,"animaux"),SUMIFS('Étape 1 - à remplir'!$F$31:$F$400,'Étape 1 - à remplir'!$E$31:$E$400,MASQ2!J295,'Étape 1 - à remplir'!$P$31:$P$400,S$3)),IF(S$2="Atelier",IF(S$3="Tous",SUMIFS('Étape 1 - à remplir'!$F$31:$F$400,'Étape 1 - à remplir'!$E$31:$E$400,MASQ2!J295,'Étape 1 - à remplir'!$G$31:$G$400,"animaux"),SUMIFS('Étape 1 - à remplir'!$F$31:$F$400,'Étape 1 - à remplir'!$E$31:$E$400,MASQ2!J295,'Étape 1 - à remplir'!$O$31:$O$400,S$3)),IF(S$2="Espèce",IF(S$3="Tous",SUMIFS('Étape 1 - à remplir'!$F$31:$F$400,'Étape 1 - à remplir'!$E$31:$E$400,MASQ2!J295,'Étape 1 - à remplir'!$G$31:$G$400,"animaux"),SUMIFS('Étape 1 - à remplir'!$F$31:$F$400,'Étape 1 - à remplir'!$E$31:$E$400,MASQ2!J295,'Étape 1 - à remplir'!$N$31:$N$400,S$3))))))=0,NA(),IF(S$2="Catégorie",IF(S$3="Toutes",SUMIFS('Étape 1 - à remplir'!$F$31:$F$400,'Étape 1 - à remplir'!$E$31:$E$400,MASQ2!J295,'Étape 1 - à remplir'!$G$31:$G$400,"animaux"),SUMIFS('Étape 1 - à remplir'!$F$31:$F$400,'Étape 1 - à remplir'!$E$31:$E$400,MASQ2!J295,'Étape 1 - à remplir'!$C$31:$C$400,S$3)),IF(S$2="Âge",IF(S$3="Tous",SUMIFS('Étape 1 - à remplir'!$F$31:$F$400,'Étape 1 - à remplir'!$E$31:$E$400,MASQ2!J295,'Étape 1 - à remplir'!$G$31:$G$400,"animaux"),SUMIFS('Étape 1 - à remplir'!$F$31:$F$400,'Étape 1 - à remplir'!$E$31:$E$400,MASQ2!J295,'Étape 1 - à remplir'!$P$31:$P$400,S$3)),IF(S$2="Atelier",IF(S$3="Tous",SUMIFS('Étape 1 - à remplir'!$F$31:$F$400,'Étape 1 - à remplir'!$E$31:$E$400,MASQ2!J295,'Étape 1 - à remplir'!$G$31:$G$400,"animaux"),SUMIFS('Étape 1 - à remplir'!$F$31:$F$400,'Étape 1 - à remplir'!$E$31:$E$400,MASQ2!J295,'Étape 1 - à remplir'!$O$31:$O$400,S$3)),IF(S$2="Espèce",IF(S$3="Tous",SUMIFS('Étape 1 - à remplir'!$F$31:$F$400,'Étape 1 - à remplir'!$E$31:$E$400,MASQ2!J295,'Étape 1 - à remplir'!$G$31:$G$400,"animaux"),SUMIFS('Étape 1 - à remplir'!$F$31:$F$400,'Étape 1 - à remplir'!$E$31:$E$400,MASQ2!J295,'Étape 1 - à remplir'!$N$31:$N$400,S$3)))))))</f>
        <v>#N/A</v>
      </c>
      <c r="L295" s="97">
        <f t="shared" si="161"/>
        <v>0</v>
      </c>
      <c r="M295" s="56" t="str">
        <f>Données_ATB!BN294</f>
        <v>Oxytétracycline</v>
      </c>
      <c r="N295" s="204" t="str">
        <f>Données_ATB!BO294</f>
        <v>Tétracycline</v>
      </c>
      <c r="O295" s="97" t="str">
        <f>Données_ATB!BP294</f>
        <v/>
      </c>
      <c r="P295" s="77" t="str">
        <f>Données_ATB!BR294</f>
        <v>Tetracyclines</v>
      </c>
      <c r="Q295" s="78" t="str">
        <f>Données_ATB!BS294</f>
        <v>Tetracyclines</v>
      </c>
      <c r="R295" s="79" t="str">
        <f>Données_ATB!BT294</f>
        <v/>
      </c>
      <c r="S295" s="78"/>
      <c r="T295" s="78"/>
      <c r="U295" s="77" t="str">
        <f ca="1"/>
        <v>K-VET OTC 500 MG/G POUDRE POUR ADMINISTRATION DANS L’EAU DE BOISSON, LE LAIT ET L’ALIMENT D’ALLAITEMENT</v>
      </c>
      <c r="V295" s="79" t="e">
        <f ca="1"/>
        <v>#N/A</v>
      </c>
      <c r="W295" s="102"/>
      <c r="X295" s="8"/>
      <c r="Y295" s="8"/>
      <c r="Z295" s="8"/>
      <c r="AA295" s="8"/>
      <c r="AB295" s="102"/>
      <c r="AC295" s="8"/>
      <c r="AD295" s="8"/>
      <c r="AE295" s="8"/>
      <c r="AF295" s="8"/>
      <c r="AG295" s="8"/>
      <c r="AH295" s="8"/>
      <c r="AI295" s="8"/>
      <c r="AJ295" s="8"/>
      <c r="AK295" s="8"/>
      <c r="AL295" s="8"/>
      <c r="AM295" s="8"/>
      <c r="AN295" s="8"/>
      <c r="AO295" s="8"/>
      <c r="AP295" s="8"/>
      <c r="AQ295" s="8"/>
      <c r="AR295" s="8"/>
      <c r="AS295" s="8"/>
      <c r="AT295" s="97"/>
      <c r="AV295" s="56"/>
      <c r="AW295" s="8"/>
      <c r="AX295" s="8"/>
      <c r="AY295" s="8"/>
      <c r="AZ295" s="8"/>
      <c r="BA295" s="8"/>
      <c r="BB295" s="8"/>
      <c r="BC295" s="8"/>
      <c r="BD295" s="102" t="str">
        <f t="shared" si="143"/>
        <v/>
      </c>
      <c r="BE295" s="56" t="str">
        <f t="shared" si="144"/>
        <v>K-VET OTC 500 MG/G POUDRE POUR ADMINISTRATION DANS L’EAU DE BOISSON, LE LAIT ET L’ALIMENT D’ALLAITEMENT</v>
      </c>
      <c r="BF295" s="204" t="e">
        <f>IF(IF(BN$2="Catégorie",IF(BN$3="Toutes",SUMIFS('Étape 1 - à remplir'!$F$31:$F$400,'Étape 1 - à remplir'!$E$31:$E$400,MASQ2!BE295,'Étape 1 - à remplir'!$G$31:$G$400,"lots"),SUMIFS('Étape 1 - à remplir'!$F$31:$F$400,'Étape 1 - à remplir'!$E$31:$E$400,MASQ2!BE295,'Étape 1 - à remplir'!$C$31:$C$400,BN$3)),IF(BN$2="Âge",IF(BN$3="Tous",SUMIFS('Étape 1 - à remplir'!$F$31:$F$400,'Étape 1 - à remplir'!$E$31:$E$400,MASQ2!BE295,'Étape 1 - à remplir'!$G$31:$G$400,"lots"),SUMIFS('Étape 1 - à remplir'!$F$31:$F$400,'Étape 1 - à remplir'!$E$31:$E$400,MASQ2!BE295,'Étape 1 - à remplir'!$P$31:$P$400,BN$3,'Étape 1 - à remplir'!$G$31:$G$400,"lots")),IF(BN$2="Atelier",IF(BN$3="Tous",SUMIFS('Étape 1 - à remplir'!$F$31:$F$400,'Étape 1 - à remplir'!$E$31:$E$400,MASQ2!BE295,'Étape 1 - à remplir'!$G$31:$G$400,"lots"),SUMIFS('Étape 1 - à remplir'!$F$31:$F$400,'Étape 1 - à remplir'!$E$31:$E$400,MASQ2!BE295,'Étape 1 - à remplir'!$O$31:$O$400,BN$3,'Étape 1 - à remplir'!$G$31:$G$400,"lots")),IF(BN$2="Espèce",IF(BN$3="Tous",SUMIFS('Étape 1 - à remplir'!$F$31:$F$400,'Étape 1 - à remplir'!$E$31:$E$400,MASQ2!BE295,'Étape 1 - à remplir'!$G$31:$G$400,"lots"),SUMIFS('Étape 1 - à remplir'!$F$31:$F$400,'Étape 1 - à remplir'!$E$31:$E$400,MASQ2!BE295,'Étape 1 - à remplir'!$N$31:$N$400,BN$3,'Étape 1 - à remplir'!$G$31:$G$400,"lots"))))))=0,NA(),IF(BN$2="Catégorie",IF(BN$3="Toutes",SUMIFS('Étape 1 - à remplir'!$F$31:$F$400,'Étape 1 - à remplir'!$E$31:$E$400,MASQ2!BE295,'Étape 1 - à remplir'!$G$31:$G$400,"lots"),SUMIFS('Étape 1 - à remplir'!$F$31:$F$400,'Étape 1 - à remplir'!$E$31:$E$400,MASQ2!BE295,'Étape 1 - à remplir'!$C$31:$C$400,BN$3)),IF(BN$2="Âge",IF(BN$3="Tous",SUMIFS('Étape 1 - à remplir'!$F$31:$F$400,'Étape 1 - à remplir'!$E$31:$E$400,MASQ2!BE295,'Étape 1 - à remplir'!$G$31:$G$400,"lots"),SUMIFS('Étape 1 - à remplir'!$F$31:$F$400,'Étape 1 - à remplir'!$E$31:$E$400,MASQ2!BE295,'Étape 1 - à remplir'!$P$31:$P$400,BN$3,'Étape 1 - à remplir'!$G$31:$G$400,"lots")),IF(BN$2="Atelier",IF(BN$3="Tous",SUMIFS('Étape 1 - à remplir'!$F$31:$F$400,'Étape 1 - à remplir'!$E$31:$E$400,MASQ2!BE295,'Étape 1 - à remplir'!$G$31:$G$400,"lots"),SUMIFS('Étape 1 - à remplir'!$F$31:$F$400,'Étape 1 - à remplir'!$E$31:$E$400,MASQ2!BE295,'Étape 1 - à remplir'!$O$31:$O$400,BN$3,'Étape 1 - à remplir'!$G$31:$G$400,"lots")),IF(BN$2="Espèce",IF(BN$3="Tous",SUMIFS('Étape 1 - à remplir'!$F$31:$F$400,'Étape 1 - à remplir'!$E$31:$E$400,MASQ2!BE295,'Étape 1 - à remplir'!$G$31:$G$400,"lots"),SUMIFS('Étape 1 - à remplir'!$F$31:$F$400,'Étape 1 - à remplir'!$E$31:$E$400,MASQ2!BE295,'Étape 1 - à remplir'!$N$31:$N$400,BN$3,'Étape 1 - à remplir'!$G$31:$G$400,"lots")))))))</f>
        <v>#N/A</v>
      </c>
      <c r="BG295" s="204">
        <f t="shared" si="159"/>
        <v>0</v>
      </c>
      <c r="BH295" s="204" t="str">
        <f t="shared" si="145"/>
        <v>Oxytétracycline</v>
      </c>
      <c r="BI295" s="204" t="str">
        <f t="shared" si="146"/>
        <v>Tétracycline</v>
      </c>
      <c r="BJ295" s="204" t="str">
        <f t="shared" si="147"/>
        <v/>
      </c>
      <c r="BK295" s="204" t="str">
        <f t="shared" si="148"/>
        <v>Tetracyclines</v>
      </c>
      <c r="BL295" s="204" t="str">
        <f t="shared" si="149"/>
        <v>Tetracyclines</v>
      </c>
      <c r="BM295" s="97" t="str">
        <f t="shared" si="150"/>
        <v/>
      </c>
      <c r="BN295" s="78"/>
      <c r="BO295" s="78"/>
      <c r="BP295" s="77" t="str">
        <f ca="1"/>
        <v>K-VET OTC 500 MG/G POUDRE POUR ADMINISTRATION DANS L’EAU DE BOISSON, LE LAIT ET L’ALIMENT D’ALLAITEMENT</v>
      </c>
      <c r="BQ295" s="79" t="e">
        <f ca="1"/>
        <v>#N/A</v>
      </c>
      <c r="BR295" s="102"/>
      <c r="BS295" s="8"/>
      <c r="BT295" s="8"/>
      <c r="BU295" s="8"/>
      <c r="BV295" s="8"/>
      <c r="BW295" s="8"/>
      <c r="BX295" s="8"/>
      <c r="BY295" s="8"/>
      <c r="BZ295" s="8"/>
      <c r="CA295" s="8"/>
      <c r="CB295" s="8"/>
      <c r="CC295" s="8"/>
      <c r="CD295" s="8"/>
      <c r="CE295" s="8"/>
      <c r="CF295" s="8"/>
      <c r="CG295" s="8"/>
      <c r="CH295" s="8"/>
      <c r="CI295" s="8"/>
      <c r="CJ295" s="8"/>
      <c r="CK295" s="8"/>
      <c r="CL295" s="8"/>
      <c r="CM295" s="8"/>
      <c r="CN295" s="8"/>
      <c r="CO295" s="97"/>
      <c r="CQ295" s="56"/>
      <c r="CR295" s="8"/>
      <c r="CS295" s="8"/>
      <c r="CT295" s="8"/>
      <c r="CU295" s="8"/>
      <c r="CV295" s="8"/>
      <c r="CW295" s="8"/>
      <c r="CX295" s="8"/>
      <c r="CY295" s="102" t="str">
        <f t="shared" si="151"/>
        <v/>
      </c>
      <c r="CZ295" s="56" t="str">
        <f t="shared" si="152"/>
        <v>K-VET OTC 500 MG/G POUDRE POUR ADMINISTRATION DANS L’EAU DE BOISSON, LE LAIT ET L’ALIMENT D’ALLAITEMENT</v>
      </c>
      <c r="DA295" s="204" t="e">
        <f>IF(IF(DI$2="Catégorie",IF(DI$3="Toutes",SUMIFS('Étape 1 - à remplir'!$F$31:$F$400,'Étape 1 - à remplir'!$E$31:$E$400,MASQ2!CZ295,'Étape 1 - à remplir'!$G$31:$G$400,"kg"),SUMIFS('Étape 1 - à remplir'!$F$31:$F$400,'Étape 1 - à remplir'!$E$31:$E$400,MASQ2!CZ295,'Étape 1 - à remplir'!$C$31:$C$400,DI$3)),IF(DI$2="Âge",IF(DI$3="Tous",SUMIFS('Étape 1 - à remplir'!$F$31:$F$400,'Étape 1 - à remplir'!$E$31:$E$400,MASQ2!CZ295,'Étape 1 - à remplir'!$G$31:$G$400,"kg"),SUMIFS('Étape 1 - à remplir'!$F$31:$F$400,'Étape 1 - à remplir'!$E$31:$E$400,MASQ2!CZ295,'Étape 1 - à remplir'!$P$31:$P$400,DI$3,'Étape 1 - à remplir'!$G$31:$G$400,"kg")),IF(DI$2="Atelier",IF(DI$3="Tous",SUMIFS('Étape 1 - à remplir'!$F$31:$F$400,'Étape 1 - à remplir'!$E$31:$E$400,MASQ2!CZ295,'Étape 1 - à remplir'!$G$31:$G$400,"kg"),SUMIFS('Étape 1 - à remplir'!$F$31:$F$400,'Étape 1 - à remplir'!$E$31:$E$400,MASQ2!CZ295,'Étape 1 - à remplir'!$O$31:$O$400,DI$3,'Étape 1 - à remplir'!$G$31:$G$400,"kg")),IF(DI$2="Espèce",IF(DI$3="Tous",SUMIFS('Étape 1 - à remplir'!$F$31:$F$400,'Étape 1 - à remplir'!$E$31:$E$400,MASQ2!CZ295,'Étape 1 - à remplir'!$G$31:$G$400,"kg"),SUMIFS('Étape 1 - à remplir'!$F$31:$F$400,'Étape 1 - à remplir'!$E$31:$E$400,MASQ2!CZ295,'Étape 1 - à remplir'!$N$31:$N$400,DI$3,'Étape 1 - à remplir'!$G$31:$G$400,"kg"))))))=0,NA(),IF(DI$2="Catégorie",IF(DI$3="Toutes",SUMIFS('Étape 1 - à remplir'!$F$31:$F$400,'Étape 1 - à remplir'!$E$31:$E$400,MASQ2!CZ295,'Étape 1 - à remplir'!$G$31:$G$400,"kg"),SUMIFS('Étape 1 - à remplir'!$F$31:$F$400,'Étape 1 - à remplir'!$E$31:$E$400,MASQ2!CZ295,'Étape 1 - à remplir'!$C$31:$C$400,DI$3)),IF(DI$2="Âge",IF(DI$3="Tous",SUMIFS('Étape 1 - à remplir'!$F$31:$F$400,'Étape 1 - à remplir'!$E$31:$E$400,MASQ2!CZ295,'Étape 1 - à remplir'!$G$31:$G$400,"kg"),SUMIFS('Étape 1 - à remplir'!$F$31:$F$400,'Étape 1 - à remplir'!$E$31:$E$400,MASQ2!CZ295,'Étape 1 - à remplir'!$P$31:$P$400,DI$3,'Étape 1 - à remplir'!$G$31:$G$400,"kg")),IF(DI$2="Atelier",IF(DI$3="Tous",SUMIFS('Étape 1 - à remplir'!$F$31:$F$400,'Étape 1 - à remplir'!$E$31:$E$400,MASQ2!CZ295,'Étape 1 - à remplir'!$G$31:$G$400,"kg"),SUMIFS('Étape 1 - à remplir'!$F$31:$F$400,'Étape 1 - à remplir'!$E$31:$E$400,MASQ2!CZ295,'Étape 1 - à remplir'!$O$31:$O$400,DI$3,'Étape 1 - à remplir'!$G$31:$G$400,"kg")),IF(DI$2="Espèce",IF(DI$3="Tous",SUMIFS('Étape 1 - à remplir'!$F$31:$F$400,'Étape 1 - à remplir'!$E$31:$E$400,MASQ2!CZ295,'Étape 1 - à remplir'!$G$31:$G$400,"kg"),SUMIFS('Étape 1 - à remplir'!$F$31:$F$400,'Étape 1 - à remplir'!$E$31:$E$400,MASQ2!CZ295,'Étape 1 - à remplir'!$N$31:$N$400,DI$3,'Étape 1 - à remplir'!$G$31:$G$400,"kg")))))))</f>
        <v>#N/A</v>
      </c>
      <c r="DB295" s="104">
        <f t="shared" si="160"/>
        <v>0</v>
      </c>
      <c r="DC295" s="204" t="str">
        <f t="shared" si="153"/>
        <v>Oxytétracycline</v>
      </c>
      <c r="DD295" s="204" t="str">
        <f t="shared" si="154"/>
        <v>Tétracycline</v>
      </c>
      <c r="DE295" s="204" t="str">
        <f t="shared" si="155"/>
        <v/>
      </c>
      <c r="DF295" s="204" t="str">
        <f t="shared" si="156"/>
        <v>Tetracyclines</v>
      </c>
      <c r="DG295" s="204" t="str">
        <f t="shared" si="157"/>
        <v>Tetracyclines</v>
      </c>
      <c r="DH295" s="97" t="str">
        <f t="shared" si="158"/>
        <v/>
      </c>
      <c r="DI295" s="78"/>
      <c r="DJ295" s="78"/>
      <c r="DK295" s="77" t="str">
        <f ca="1"/>
        <v>K-VET OTC 500 MG/G POUDRE POUR ADMINISTRATION DANS L’EAU DE BOISSON, LE LAIT ET L’ALIMENT D’ALLAITEMENT</v>
      </c>
      <c r="DL295" s="79" t="e">
        <f ca="1"/>
        <v>#N/A</v>
      </c>
      <c r="DM295" s="102"/>
      <c r="DN295" s="8"/>
      <c r="DO295" s="8"/>
      <c r="DP295" s="8"/>
      <c r="DQ295" s="8"/>
      <c r="DR295" s="8"/>
      <c r="DS295" s="8"/>
      <c r="DT295" s="8"/>
      <c r="DU295" s="8"/>
      <c r="DV295" s="8"/>
      <c r="DW295" s="8"/>
      <c r="DX295" s="8"/>
      <c r="DY295" s="8"/>
      <c r="DZ295" s="8"/>
      <c r="EA295" s="8"/>
      <c r="EB295" s="8"/>
      <c r="EC295" s="8"/>
      <c r="ED295" s="8"/>
      <c r="EE295" s="8"/>
      <c r="EF295" s="8"/>
      <c r="EG295" s="8"/>
      <c r="EH295" s="8"/>
      <c r="EI295" s="8"/>
      <c r="EJ295" s="97"/>
    </row>
    <row r="296" spans="1:140" x14ac:dyDescent="0.25">
      <c r="A296" s="56"/>
      <c r="B296" s="8"/>
      <c r="C296" s="8"/>
      <c r="D296" s="8"/>
      <c r="E296" s="8"/>
      <c r="F296" s="8"/>
      <c r="G296" s="8"/>
      <c r="H296" s="8"/>
      <c r="I296" s="102" t="str">
        <f>INDEX(Données_ATB!BE:BV,MATCH(MASQ2!J296,Données_ATB!BE:BE,0),18)</f>
        <v/>
      </c>
      <c r="J296" s="77" t="str">
        <f>Données_ATB!BE295</f>
        <v>K-VET OXYTETRACYCLINE 50 % POUDRE</v>
      </c>
      <c r="K296" s="204" t="e">
        <f>IF(IF(S$2="Catégorie",IF(S$3="Toutes",SUMIFS('Étape 1 - à remplir'!$F$31:$F$400,'Étape 1 - à remplir'!$E$31:$E$400,MASQ2!J296,'Étape 1 - à remplir'!$G$31:$G$400,"animaux"),SUMIFS('Étape 1 - à remplir'!$F$31:$F$400,'Étape 1 - à remplir'!$E$31:$E$400,MASQ2!J296,'Étape 1 - à remplir'!$C$31:$C$400,S$3)),IF(S$2="Âge",IF(S$3="Tous",SUMIFS('Étape 1 - à remplir'!$F$31:$F$400,'Étape 1 - à remplir'!$E$31:$E$400,MASQ2!J296,'Étape 1 - à remplir'!$G$31:$G$400,"animaux"),SUMIFS('Étape 1 - à remplir'!$F$31:$F$400,'Étape 1 - à remplir'!$E$31:$E$400,MASQ2!J296,'Étape 1 - à remplir'!$P$31:$P$400,S$3)),IF(S$2="Atelier",IF(S$3="Tous",SUMIFS('Étape 1 - à remplir'!$F$31:$F$400,'Étape 1 - à remplir'!$E$31:$E$400,MASQ2!J296,'Étape 1 - à remplir'!$G$31:$G$400,"animaux"),SUMIFS('Étape 1 - à remplir'!$F$31:$F$400,'Étape 1 - à remplir'!$E$31:$E$400,MASQ2!J296,'Étape 1 - à remplir'!$O$31:$O$400,S$3)),IF(S$2="Espèce",IF(S$3="Tous",SUMIFS('Étape 1 - à remplir'!$F$31:$F$400,'Étape 1 - à remplir'!$E$31:$E$400,MASQ2!J296,'Étape 1 - à remplir'!$G$31:$G$400,"animaux"),SUMIFS('Étape 1 - à remplir'!$F$31:$F$400,'Étape 1 - à remplir'!$E$31:$E$400,MASQ2!J296,'Étape 1 - à remplir'!$N$31:$N$400,S$3))))))=0,NA(),IF(S$2="Catégorie",IF(S$3="Toutes",SUMIFS('Étape 1 - à remplir'!$F$31:$F$400,'Étape 1 - à remplir'!$E$31:$E$400,MASQ2!J296,'Étape 1 - à remplir'!$G$31:$G$400,"animaux"),SUMIFS('Étape 1 - à remplir'!$F$31:$F$400,'Étape 1 - à remplir'!$E$31:$E$400,MASQ2!J296,'Étape 1 - à remplir'!$C$31:$C$400,S$3)),IF(S$2="Âge",IF(S$3="Tous",SUMIFS('Étape 1 - à remplir'!$F$31:$F$400,'Étape 1 - à remplir'!$E$31:$E$400,MASQ2!J296,'Étape 1 - à remplir'!$G$31:$G$400,"animaux"),SUMIFS('Étape 1 - à remplir'!$F$31:$F$400,'Étape 1 - à remplir'!$E$31:$E$400,MASQ2!J296,'Étape 1 - à remplir'!$P$31:$P$400,S$3)),IF(S$2="Atelier",IF(S$3="Tous",SUMIFS('Étape 1 - à remplir'!$F$31:$F$400,'Étape 1 - à remplir'!$E$31:$E$400,MASQ2!J296,'Étape 1 - à remplir'!$G$31:$G$400,"animaux"),SUMIFS('Étape 1 - à remplir'!$F$31:$F$400,'Étape 1 - à remplir'!$E$31:$E$400,MASQ2!J296,'Étape 1 - à remplir'!$O$31:$O$400,S$3)),IF(S$2="Espèce",IF(S$3="Tous",SUMIFS('Étape 1 - à remplir'!$F$31:$F$400,'Étape 1 - à remplir'!$E$31:$E$400,MASQ2!J296,'Étape 1 - à remplir'!$G$31:$G$400,"animaux"),SUMIFS('Étape 1 - à remplir'!$F$31:$F$400,'Étape 1 - à remplir'!$E$31:$E$400,MASQ2!J296,'Étape 1 - à remplir'!$N$31:$N$400,S$3)))))))</f>
        <v>#N/A</v>
      </c>
      <c r="L296" s="97">
        <f t="shared" si="161"/>
        <v>0</v>
      </c>
      <c r="M296" s="56" t="str">
        <f>Données_ATB!BN295</f>
        <v>Oxytétracycline</v>
      </c>
      <c r="N296" s="204" t="str">
        <f>Données_ATB!BO295</f>
        <v>Tétracycline</v>
      </c>
      <c r="O296" s="97" t="str">
        <f>Données_ATB!BP295</f>
        <v/>
      </c>
      <c r="P296" s="77" t="str">
        <f>Données_ATB!BR295</f>
        <v>Tetracyclines</v>
      </c>
      <c r="Q296" s="78" t="str">
        <f>Données_ATB!BS295</f>
        <v>Tetracyclines</v>
      </c>
      <c r="R296" s="79" t="str">
        <f>Données_ATB!BT295</f>
        <v/>
      </c>
      <c r="S296" s="78"/>
      <c r="T296" s="78"/>
      <c r="U296" s="77" t="str">
        <f ca="1"/>
        <v>K-VET OXYTETRACYCLINE 50 % POUDRE</v>
      </c>
      <c r="V296" s="79" t="e">
        <f ca="1"/>
        <v>#N/A</v>
      </c>
      <c r="W296" s="102"/>
      <c r="X296" s="8"/>
      <c r="Y296" s="8"/>
      <c r="Z296" s="8"/>
      <c r="AA296" s="8"/>
      <c r="AB296" s="102"/>
      <c r="AC296" s="8"/>
      <c r="AD296" s="8"/>
      <c r="AE296" s="8"/>
      <c r="AF296" s="8"/>
      <c r="AG296" s="8"/>
      <c r="AH296" s="8"/>
      <c r="AI296" s="8"/>
      <c r="AJ296" s="8"/>
      <c r="AK296" s="8"/>
      <c r="AL296" s="8"/>
      <c r="AM296" s="8"/>
      <c r="AN296" s="8"/>
      <c r="AO296" s="8"/>
      <c r="AP296" s="8"/>
      <c r="AQ296" s="8"/>
      <c r="AR296" s="8"/>
      <c r="AS296" s="8"/>
      <c r="AT296" s="97"/>
      <c r="AV296" s="56"/>
      <c r="AW296" s="8"/>
      <c r="AX296" s="8"/>
      <c r="AY296" s="8"/>
      <c r="AZ296" s="8"/>
      <c r="BA296" s="8"/>
      <c r="BB296" s="8"/>
      <c r="BC296" s="8"/>
      <c r="BD296" s="102" t="str">
        <f t="shared" si="143"/>
        <v/>
      </c>
      <c r="BE296" s="56" t="str">
        <f t="shared" si="144"/>
        <v>K-VET OXYTETRACYCLINE 50 % POUDRE</v>
      </c>
      <c r="BF296" s="204" t="e">
        <f>IF(IF(BN$2="Catégorie",IF(BN$3="Toutes",SUMIFS('Étape 1 - à remplir'!$F$31:$F$400,'Étape 1 - à remplir'!$E$31:$E$400,MASQ2!BE296,'Étape 1 - à remplir'!$G$31:$G$400,"lots"),SUMIFS('Étape 1 - à remplir'!$F$31:$F$400,'Étape 1 - à remplir'!$E$31:$E$400,MASQ2!BE296,'Étape 1 - à remplir'!$C$31:$C$400,BN$3)),IF(BN$2="Âge",IF(BN$3="Tous",SUMIFS('Étape 1 - à remplir'!$F$31:$F$400,'Étape 1 - à remplir'!$E$31:$E$400,MASQ2!BE296,'Étape 1 - à remplir'!$G$31:$G$400,"lots"),SUMIFS('Étape 1 - à remplir'!$F$31:$F$400,'Étape 1 - à remplir'!$E$31:$E$400,MASQ2!BE296,'Étape 1 - à remplir'!$P$31:$P$400,BN$3,'Étape 1 - à remplir'!$G$31:$G$400,"lots")),IF(BN$2="Atelier",IF(BN$3="Tous",SUMIFS('Étape 1 - à remplir'!$F$31:$F$400,'Étape 1 - à remplir'!$E$31:$E$400,MASQ2!BE296,'Étape 1 - à remplir'!$G$31:$G$400,"lots"),SUMIFS('Étape 1 - à remplir'!$F$31:$F$400,'Étape 1 - à remplir'!$E$31:$E$400,MASQ2!BE296,'Étape 1 - à remplir'!$O$31:$O$400,BN$3,'Étape 1 - à remplir'!$G$31:$G$400,"lots")),IF(BN$2="Espèce",IF(BN$3="Tous",SUMIFS('Étape 1 - à remplir'!$F$31:$F$400,'Étape 1 - à remplir'!$E$31:$E$400,MASQ2!BE296,'Étape 1 - à remplir'!$G$31:$G$400,"lots"),SUMIFS('Étape 1 - à remplir'!$F$31:$F$400,'Étape 1 - à remplir'!$E$31:$E$400,MASQ2!BE296,'Étape 1 - à remplir'!$N$31:$N$400,BN$3,'Étape 1 - à remplir'!$G$31:$G$400,"lots"))))))=0,NA(),IF(BN$2="Catégorie",IF(BN$3="Toutes",SUMIFS('Étape 1 - à remplir'!$F$31:$F$400,'Étape 1 - à remplir'!$E$31:$E$400,MASQ2!BE296,'Étape 1 - à remplir'!$G$31:$G$400,"lots"),SUMIFS('Étape 1 - à remplir'!$F$31:$F$400,'Étape 1 - à remplir'!$E$31:$E$400,MASQ2!BE296,'Étape 1 - à remplir'!$C$31:$C$400,BN$3)),IF(BN$2="Âge",IF(BN$3="Tous",SUMIFS('Étape 1 - à remplir'!$F$31:$F$400,'Étape 1 - à remplir'!$E$31:$E$400,MASQ2!BE296,'Étape 1 - à remplir'!$G$31:$G$400,"lots"),SUMIFS('Étape 1 - à remplir'!$F$31:$F$400,'Étape 1 - à remplir'!$E$31:$E$400,MASQ2!BE296,'Étape 1 - à remplir'!$P$31:$P$400,BN$3,'Étape 1 - à remplir'!$G$31:$G$400,"lots")),IF(BN$2="Atelier",IF(BN$3="Tous",SUMIFS('Étape 1 - à remplir'!$F$31:$F$400,'Étape 1 - à remplir'!$E$31:$E$400,MASQ2!BE296,'Étape 1 - à remplir'!$G$31:$G$400,"lots"),SUMIFS('Étape 1 - à remplir'!$F$31:$F$400,'Étape 1 - à remplir'!$E$31:$E$400,MASQ2!BE296,'Étape 1 - à remplir'!$O$31:$O$400,BN$3,'Étape 1 - à remplir'!$G$31:$G$400,"lots")),IF(BN$2="Espèce",IF(BN$3="Tous",SUMIFS('Étape 1 - à remplir'!$F$31:$F$400,'Étape 1 - à remplir'!$E$31:$E$400,MASQ2!BE296,'Étape 1 - à remplir'!$G$31:$G$400,"lots"),SUMIFS('Étape 1 - à remplir'!$F$31:$F$400,'Étape 1 - à remplir'!$E$31:$E$400,MASQ2!BE296,'Étape 1 - à remplir'!$N$31:$N$400,BN$3,'Étape 1 - à remplir'!$G$31:$G$400,"lots")))))))</f>
        <v>#N/A</v>
      </c>
      <c r="BG296" s="204">
        <f t="shared" si="159"/>
        <v>0</v>
      </c>
      <c r="BH296" s="204" t="str">
        <f t="shared" si="145"/>
        <v>Oxytétracycline</v>
      </c>
      <c r="BI296" s="204" t="str">
        <f t="shared" si="146"/>
        <v>Tétracycline</v>
      </c>
      <c r="BJ296" s="204" t="str">
        <f t="shared" si="147"/>
        <v/>
      </c>
      <c r="BK296" s="204" t="str">
        <f t="shared" si="148"/>
        <v>Tetracyclines</v>
      </c>
      <c r="BL296" s="204" t="str">
        <f t="shared" si="149"/>
        <v>Tetracyclines</v>
      </c>
      <c r="BM296" s="97" t="str">
        <f t="shared" si="150"/>
        <v/>
      </c>
      <c r="BN296" s="78"/>
      <c r="BO296" s="78"/>
      <c r="BP296" s="77" t="str">
        <f ca="1"/>
        <v>K-VET OXYTETRACYCLINE 50 % POUDRE</v>
      </c>
      <c r="BQ296" s="79" t="e">
        <f ca="1"/>
        <v>#N/A</v>
      </c>
      <c r="BR296" s="102"/>
      <c r="BS296" s="8"/>
      <c r="BT296" s="8"/>
      <c r="BU296" s="8"/>
      <c r="BV296" s="8"/>
      <c r="BW296" s="8"/>
      <c r="BX296" s="8"/>
      <c r="BY296" s="8"/>
      <c r="BZ296" s="8"/>
      <c r="CA296" s="8"/>
      <c r="CB296" s="8"/>
      <c r="CC296" s="8"/>
      <c r="CD296" s="8"/>
      <c r="CE296" s="8"/>
      <c r="CF296" s="8"/>
      <c r="CG296" s="8"/>
      <c r="CH296" s="8"/>
      <c r="CI296" s="8"/>
      <c r="CJ296" s="8"/>
      <c r="CK296" s="8"/>
      <c r="CL296" s="8"/>
      <c r="CM296" s="8"/>
      <c r="CN296" s="8"/>
      <c r="CO296" s="97"/>
      <c r="CQ296" s="56"/>
      <c r="CR296" s="8"/>
      <c r="CS296" s="8"/>
      <c r="CT296" s="8"/>
      <c r="CU296" s="8"/>
      <c r="CV296" s="8"/>
      <c r="CW296" s="8"/>
      <c r="CX296" s="8"/>
      <c r="CY296" s="102" t="str">
        <f t="shared" si="151"/>
        <v/>
      </c>
      <c r="CZ296" s="56" t="str">
        <f t="shared" si="152"/>
        <v>K-VET OXYTETRACYCLINE 50 % POUDRE</v>
      </c>
      <c r="DA296" s="204" t="e">
        <f>IF(IF(DI$2="Catégorie",IF(DI$3="Toutes",SUMIFS('Étape 1 - à remplir'!$F$31:$F$400,'Étape 1 - à remplir'!$E$31:$E$400,MASQ2!CZ296,'Étape 1 - à remplir'!$G$31:$G$400,"kg"),SUMIFS('Étape 1 - à remplir'!$F$31:$F$400,'Étape 1 - à remplir'!$E$31:$E$400,MASQ2!CZ296,'Étape 1 - à remplir'!$C$31:$C$400,DI$3)),IF(DI$2="Âge",IF(DI$3="Tous",SUMIFS('Étape 1 - à remplir'!$F$31:$F$400,'Étape 1 - à remplir'!$E$31:$E$400,MASQ2!CZ296,'Étape 1 - à remplir'!$G$31:$G$400,"kg"),SUMIFS('Étape 1 - à remplir'!$F$31:$F$400,'Étape 1 - à remplir'!$E$31:$E$400,MASQ2!CZ296,'Étape 1 - à remplir'!$P$31:$P$400,DI$3,'Étape 1 - à remplir'!$G$31:$G$400,"kg")),IF(DI$2="Atelier",IF(DI$3="Tous",SUMIFS('Étape 1 - à remplir'!$F$31:$F$400,'Étape 1 - à remplir'!$E$31:$E$400,MASQ2!CZ296,'Étape 1 - à remplir'!$G$31:$G$400,"kg"),SUMIFS('Étape 1 - à remplir'!$F$31:$F$400,'Étape 1 - à remplir'!$E$31:$E$400,MASQ2!CZ296,'Étape 1 - à remplir'!$O$31:$O$400,DI$3,'Étape 1 - à remplir'!$G$31:$G$400,"kg")),IF(DI$2="Espèce",IF(DI$3="Tous",SUMIFS('Étape 1 - à remplir'!$F$31:$F$400,'Étape 1 - à remplir'!$E$31:$E$400,MASQ2!CZ296,'Étape 1 - à remplir'!$G$31:$G$400,"kg"),SUMIFS('Étape 1 - à remplir'!$F$31:$F$400,'Étape 1 - à remplir'!$E$31:$E$400,MASQ2!CZ296,'Étape 1 - à remplir'!$N$31:$N$400,DI$3,'Étape 1 - à remplir'!$G$31:$G$400,"kg"))))))=0,NA(),IF(DI$2="Catégorie",IF(DI$3="Toutes",SUMIFS('Étape 1 - à remplir'!$F$31:$F$400,'Étape 1 - à remplir'!$E$31:$E$400,MASQ2!CZ296,'Étape 1 - à remplir'!$G$31:$G$400,"kg"),SUMIFS('Étape 1 - à remplir'!$F$31:$F$400,'Étape 1 - à remplir'!$E$31:$E$400,MASQ2!CZ296,'Étape 1 - à remplir'!$C$31:$C$400,DI$3)),IF(DI$2="Âge",IF(DI$3="Tous",SUMIFS('Étape 1 - à remplir'!$F$31:$F$400,'Étape 1 - à remplir'!$E$31:$E$400,MASQ2!CZ296,'Étape 1 - à remplir'!$G$31:$G$400,"kg"),SUMIFS('Étape 1 - à remplir'!$F$31:$F$400,'Étape 1 - à remplir'!$E$31:$E$400,MASQ2!CZ296,'Étape 1 - à remplir'!$P$31:$P$400,DI$3,'Étape 1 - à remplir'!$G$31:$G$400,"kg")),IF(DI$2="Atelier",IF(DI$3="Tous",SUMIFS('Étape 1 - à remplir'!$F$31:$F$400,'Étape 1 - à remplir'!$E$31:$E$400,MASQ2!CZ296,'Étape 1 - à remplir'!$G$31:$G$400,"kg"),SUMIFS('Étape 1 - à remplir'!$F$31:$F$400,'Étape 1 - à remplir'!$E$31:$E$400,MASQ2!CZ296,'Étape 1 - à remplir'!$O$31:$O$400,DI$3,'Étape 1 - à remplir'!$G$31:$G$400,"kg")),IF(DI$2="Espèce",IF(DI$3="Tous",SUMIFS('Étape 1 - à remplir'!$F$31:$F$400,'Étape 1 - à remplir'!$E$31:$E$400,MASQ2!CZ296,'Étape 1 - à remplir'!$G$31:$G$400,"kg"),SUMIFS('Étape 1 - à remplir'!$F$31:$F$400,'Étape 1 - à remplir'!$E$31:$E$400,MASQ2!CZ296,'Étape 1 - à remplir'!$N$31:$N$400,DI$3,'Étape 1 - à remplir'!$G$31:$G$400,"kg")))))))</f>
        <v>#N/A</v>
      </c>
      <c r="DB296" s="104">
        <f t="shared" si="160"/>
        <v>0</v>
      </c>
      <c r="DC296" s="204" t="str">
        <f t="shared" si="153"/>
        <v>Oxytétracycline</v>
      </c>
      <c r="DD296" s="204" t="str">
        <f t="shared" si="154"/>
        <v>Tétracycline</v>
      </c>
      <c r="DE296" s="204" t="str">
        <f t="shared" si="155"/>
        <v/>
      </c>
      <c r="DF296" s="204" t="str">
        <f t="shared" si="156"/>
        <v>Tetracyclines</v>
      </c>
      <c r="DG296" s="204" t="str">
        <f t="shared" si="157"/>
        <v>Tetracyclines</v>
      </c>
      <c r="DH296" s="97" t="str">
        <f t="shared" si="158"/>
        <v/>
      </c>
      <c r="DI296" s="78"/>
      <c r="DJ296" s="78"/>
      <c r="DK296" s="77" t="str">
        <f ca="1"/>
        <v>K-VET OXYTETRACYCLINE 50 % POUDRE</v>
      </c>
      <c r="DL296" s="79" t="e">
        <f ca="1"/>
        <v>#N/A</v>
      </c>
      <c r="DM296" s="102"/>
      <c r="DN296" s="8"/>
      <c r="DO296" s="8"/>
      <c r="DP296" s="8"/>
      <c r="DQ296" s="8"/>
      <c r="DR296" s="8"/>
      <c r="DS296" s="8"/>
      <c r="DT296" s="8"/>
      <c r="DU296" s="8"/>
      <c r="DV296" s="8"/>
      <c r="DW296" s="8"/>
      <c r="DX296" s="8"/>
      <c r="DY296" s="8"/>
      <c r="DZ296" s="8"/>
      <c r="EA296" s="8"/>
      <c r="EB296" s="8"/>
      <c r="EC296" s="8"/>
      <c r="ED296" s="8"/>
      <c r="EE296" s="8"/>
      <c r="EF296" s="8"/>
      <c r="EG296" s="8"/>
      <c r="EH296" s="8"/>
      <c r="EI296" s="8"/>
      <c r="EJ296" s="97"/>
    </row>
    <row r="297" spans="1:140" x14ac:dyDescent="0.25">
      <c r="A297" s="56"/>
      <c r="B297" s="8"/>
      <c r="C297" s="8"/>
      <c r="D297" s="8"/>
      <c r="E297" s="8"/>
      <c r="F297" s="8"/>
      <c r="G297" s="8"/>
      <c r="H297" s="8"/>
      <c r="I297" s="102" t="str">
        <f>INDEX(Données_ATB!BE:BV,MATCH(MASQ2!J297,Données_ATB!BE:BE,0),18)</f>
        <v/>
      </c>
      <c r="J297" s="77" t="str">
        <f>Données_ATB!BE296</f>
        <v>K-VET TYLOSINE 92 000 UI/G POUDRE ORALE PORCS</v>
      </c>
      <c r="K297" s="204" t="e">
        <f>IF(IF(S$2="Catégorie",IF(S$3="Toutes",SUMIFS('Étape 1 - à remplir'!$F$31:$F$400,'Étape 1 - à remplir'!$E$31:$E$400,MASQ2!J297,'Étape 1 - à remplir'!$G$31:$G$400,"animaux"),SUMIFS('Étape 1 - à remplir'!$F$31:$F$400,'Étape 1 - à remplir'!$E$31:$E$400,MASQ2!J297,'Étape 1 - à remplir'!$C$31:$C$400,S$3)),IF(S$2="Âge",IF(S$3="Tous",SUMIFS('Étape 1 - à remplir'!$F$31:$F$400,'Étape 1 - à remplir'!$E$31:$E$400,MASQ2!J297,'Étape 1 - à remplir'!$G$31:$G$400,"animaux"),SUMIFS('Étape 1 - à remplir'!$F$31:$F$400,'Étape 1 - à remplir'!$E$31:$E$400,MASQ2!J297,'Étape 1 - à remplir'!$P$31:$P$400,S$3)),IF(S$2="Atelier",IF(S$3="Tous",SUMIFS('Étape 1 - à remplir'!$F$31:$F$400,'Étape 1 - à remplir'!$E$31:$E$400,MASQ2!J297,'Étape 1 - à remplir'!$G$31:$G$400,"animaux"),SUMIFS('Étape 1 - à remplir'!$F$31:$F$400,'Étape 1 - à remplir'!$E$31:$E$400,MASQ2!J297,'Étape 1 - à remplir'!$O$31:$O$400,S$3)),IF(S$2="Espèce",IF(S$3="Tous",SUMIFS('Étape 1 - à remplir'!$F$31:$F$400,'Étape 1 - à remplir'!$E$31:$E$400,MASQ2!J297,'Étape 1 - à remplir'!$G$31:$G$400,"animaux"),SUMIFS('Étape 1 - à remplir'!$F$31:$F$400,'Étape 1 - à remplir'!$E$31:$E$400,MASQ2!J297,'Étape 1 - à remplir'!$N$31:$N$400,S$3))))))=0,NA(),IF(S$2="Catégorie",IF(S$3="Toutes",SUMIFS('Étape 1 - à remplir'!$F$31:$F$400,'Étape 1 - à remplir'!$E$31:$E$400,MASQ2!J297,'Étape 1 - à remplir'!$G$31:$G$400,"animaux"),SUMIFS('Étape 1 - à remplir'!$F$31:$F$400,'Étape 1 - à remplir'!$E$31:$E$400,MASQ2!J297,'Étape 1 - à remplir'!$C$31:$C$400,S$3)),IF(S$2="Âge",IF(S$3="Tous",SUMIFS('Étape 1 - à remplir'!$F$31:$F$400,'Étape 1 - à remplir'!$E$31:$E$400,MASQ2!J297,'Étape 1 - à remplir'!$G$31:$G$400,"animaux"),SUMIFS('Étape 1 - à remplir'!$F$31:$F$400,'Étape 1 - à remplir'!$E$31:$E$400,MASQ2!J297,'Étape 1 - à remplir'!$P$31:$P$400,S$3)),IF(S$2="Atelier",IF(S$3="Tous",SUMIFS('Étape 1 - à remplir'!$F$31:$F$400,'Étape 1 - à remplir'!$E$31:$E$400,MASQ2!J297,'Étape 1 - à remplir'!$G$31:$G$400,"animaux"),SUMIFS('Étape 1 - à remplir'!$F$31:$F$400,'Étape 1 - à remplir'!$E$31:$E$400,MASQ2!J297,'Étape 1 - à remplir'!$O$31:$O$400,S$3)),IF(S$2="Espèce",IF(S$3="Tous",SUMIFS('Étape 1 - à remplir'!$F$31:$F$400,'Étape 1 - à remplir'!$E$31:$E$400,MASQ2!J297,'Étape 1 - à remplir'!$G$31:$G$400,"animaux"),SUMIFS('Étape 1 - à remplir'!$F$31:$F$400,'Étape 1 - à remplir'!$E$31:$E$400,MASQ2!J297,'Étape 1 - à remplir'!$N$31:$N$400,S$3)))))))</f>
        <v>#N/A</v>
      </c>
      <c r="L297" s="97">
        <f t="shared" si="161"/>
        <v>0</v>
      </c>
      <c r="M297" s="56" t="str">
        <f>Données_ATB!BN296</f>
        <v>Tylosine</v>
      </c>
      <c r="N297" s="204" t="str">
        <f>Données_ATB!BO296</f>
        <v/>
      </c>
      <c r="O297" s="97" t="str">
        <f>Données_ATB!BP296</f>
        <v/>
      </c>
      <c r="P297" s="77" t="str">
        <f>Données_ATB!BR296</f>
        <v>Macrolides</v>
      </c>
      <c r="Q297" s="78" t="str">
        <f>Données_ATB!BS296</f>
        <v/>
      </c>
      <c r="R297" s="79" t="str">
        <f>Données_ATB!BT296</f>
        <v/>
      </c>
      <c r="S297" s="78"/>
      <c r="T297" s="78"/>
      <c r="U297" s="77" t="str">
        <f ca="1"/>
        <v>K-VET TYLOSINE 92 000 UI/G POUDRE ORALE PORCS</v>
      </c>
      <c r="V297" s="79" t="e">
        <f ca="1"/>
        <v>#N/A</v>
      </c>
      <c r="W297" s="102"/>
      <c r="X297" s="8"/>
      <c r="Y297" s="8"/>
      <c r="Z297" s="8"/>
      <c r="AA297" s="8"/>
      <c r="AB297" s="102"/>
      <c r="AC297" s="8"/>
      <c r="AD297" s="8"/>
      <c r="AE297" s="8"/>
      <c r="AF297" s="8"/>
      <c r="AG297" s="8"/>
      <c r="AH297" s="8"/>
      <c r="AI297" s="8"/>
      <c r="AJ297" s="8"/>
      <c r="AK297" s="8"/>
      <c r="AL297" s="8"/>
      <c r="AM297" s="8"/>
      <c r="AN297" s="8"/>
      <c r="AO297" s="8"/>
      <c r="AP297" s="8"/>
      <c r="AQ297" s="8"/>
      <c r="AR297" s="8"/>
      <c r="AS297" s="8"/>
      <c r="AT297" s="97"/>
      <c r="AV297" s="56"/>
      <c r="AW297" s="8"/>
      <c r="AX297" s="8"/>
      <c r="AY297" s="8"/>
      <c r="AZ297" s="8"/>
      <c r="BA297" s="8"/>
      <c r="BB297" s="8"/>
      <c r="BC297" s="8"/>
      <c r="BD297" s="102" t="str">
        <f t="shared" si="143"/>
        <v/>
      </c>
      <c r="BE297" s="56" t="str">
        <f t="shared" si="144"/>
        <v>K-VET TYLOSINE 92 000 UI/G POUDRE ORALE PORCS</v>
      </c>
      <c r="BF297" s="204" t="e">
        <f>IF(IF(BN$2="Catégorie",IF(BN$3="Toutes",SUMIFS('Étape 1 - à remplir'!$F$31:$F$400,'Étape 1 - à remplir'!$E$31:$E$400,MASQ2!BE297,'Étape 1 - à remplir'!$G$31:$G$400,"lots"),SUMIFS('Étape 1 - à remplir'!$F$31:$F$400,'Étape 1 - à remplir'!$E$31:$E$400,MASQ2!BE297,'Étape 1 - à remplir'!$C$31:$C$400,BN$3)),IF(BN$2="Âge",IF(BN$3="Tous",SUMIFS('Étape 1 - à remplir'!$F$31:$F$400,'Étape 1 - à remplir'!$E$31:$E$400,MASQ2!BE297,'Étape 1 - à remplir'!$G$31:$G$400,"lots"),SUMIFS('Étape 1 - à remplir'!$F$31:$F$400,'Étape 1 - à remplir'!$E$31:$E$400,MASQ2!BE297,'Étape 1 - à remplir'!$P$31:$P$400,BN$3,'Étape 1 - à remplir'!$G$31:$G$400,"lots")),IF(BN$2="Atelier",IF(BN$3="Tous",SUMIFS('Étape 1 - à remplir'!$F$31:$F$400,'Étape 1 - à remplir'!$E$31:$E$400,MASQ2!BE297,'Étape 1 - à remplir'!$G$31:$G$400,"lots"),SUMIFS('Étape 1 - à remplir'!$F$31:$F$400,'Étape 1 - à remplir'!$E$31:$E$400,MASQ2!BE297,'Étape 1 - à remplir'!$O$31:$O$400,BN$3,'Étape 1 - à remplir'!$G$31:$G$400,"lots")),IF(BN$2="Espèce",IF(BN$3="Tous",SUMIFS('Étape 1 - à remplir'!$F$31:$F$400,'Étape 1 - à remplir'!$E$31:$E$400,MASQ2!BE297,'Étape 1 - à remplir'!$G$31:$G$400,"lots"),SUMIFS('Étape 1 - à remplir'!$F$31:$F$400,'Étape 1 - à remplir'!$E$31:$E$400,MASQ2!BE297,'Étape 1 - à remplir'!$N$31:$N$400,BN$3,'Étape 1 - à remplir'!$G$31:$G$400,"lots"))))))=0,NA(),IF(BN$2="Catégorie",IF(BN$3="Toutes",SUMIFS('Étape 1 - à remplir'!$F$31:$F$400,'Étape 1 - à remplir'!$E$31:$E$400,MASQ2!BE297,'Étape 1 - à remplir'!$G$31:$G$400,"lots"),SUMIFS('Étape 1 - à remplir'!$F$31:$F$400,'Étape 1 - à remplir'!$E$31:$E$400,MASQ2!BE297,'Étape 1 - à remplir'!$C$31:$C$400,BN$3)),IF(BN$2="Âge",IF(BN$3="Tous",SUMIFS('Étape 1 - à remplir'!$F$31:$F$400,'Étape 1 - à remplir'!$E$31:$E$400,MASQ2!BE297,'Étape 1 - à remplir'!$G$31:$G$400,"lots"),SUMIFS('Étape 1 - à remplir'!$F$31:$F$400,'Étape 1 - à remplir'!$E$31:$E$400,MASQ2!BE297,'Étape 1 - à remplir'!$P$31:$P$400,BN$3,'Étape 1 - à remplir'!$G$31:$G$400,"lots")),IF(BN$2="Atelier",IF(BN$3="Tous",SUMIFS('Étape 1 - à remplir'!$F$31:$F$400,'Étape 1 - à remplir'!$E$31:$E$400,MASQ2!BE297,'Étape 1 - à remplir'!$G$31:$G$400,"lots"),SUMIFS('Étape 1 - à remplir'!$F$31:$F$400,'Étape 1 - à remplir'!$E$31:$E$400,MASQ2!BE297,'Étape 1 - à remplir'!$O$31:$O$400,BN$3,'Étape 1 - à remplir'!$G$31:$G$400,"lots")),IF(BN$2="Espèce",IF(BN$3="Tous",SUMIFS('Étape 1 - à remplir'!$F$31:$F$400,'Étape 1 - à remplir'!$E$31:$E$400,MASQ2!BE297,'Étape 1 - à remplir'!$G$31:$G$400,"lots"),SUMIFS('Étape 1 - à remplir'!$F$31:$F$400,'Étape 1 - à remplir'!$E$31:$E$400,MASQ2!BE297,'Étape 1 - à remplir'!$N$31:$N$400,BN$3,'Étape 1 - à remplir'!$G$31:$G$400,"lots")))))))</f>
        <v>#N/A</v>
      </c>
      <c r="BG297" s="204">
        <f t="shared" si="159"/>
        <v>0</v>
      </c>
      <c r="BH297" s="204" t="str">
        <f t="shared" si="145"/>
        <v>Tylosine</v>
      </c>
      <c r="BI297" s="204" t="str">
        <f t="shared" si="146"/>
        <v/>
      </c>
      <c r="BJ297" s="204" t="str">
        <f t="shared" si="147"/>
        <v/>
      </c>
      <c r="BK297" s="204" t="str">
        <f t="shared" si="148"/>
        <v>Macrolides</v>
      </c>
      <c r="BL297" s="204" t="str">
        <f t="shared" si="149"/>
        <v/>
      </c>
      <c r="BM297" s="97" t="str">
        <f t="shared" si="150"/>
        <v/>
      </c>
      <c r="BN297" s="78"/>
      <c r="BO297" s="78"/>
      <c r="BP297" s="77" t="str">
        <f ca="1"/>
        <v>K-VET TYLOSINE 92 000 UI/G POUDRE ORALE PORCS</v>
      </c>
      <c r="BQ297" s="79" t="e">
        <f ca="1"/>
        <v>#N/A</v>
      </c>
      <c r="BR297" s="102"/>
      <c r="BS297" s="8"/>
      <c r="BT297" s="8"/>
      <c r="BU297" s="8"/>
      <c r="BV297" s="8"/>
      <c r="BW297" s="8"/>
      <c r="BX297" s="8"/>
      <c r="BY297" s="8"/>
      <c r="BZ297" s="8"/>
      <c r="CA297" s="8"/>
      <c r="CB297" s="8"/>
      <c r="CC297" s="8"/>
      <c r="CD297" s="8"/>
      <c r="CE297" s="8"/>
      <c r="CF297" s="8"/>
      <c r="CG297" s="8"/>
      <c r="CH297" s="8"/>
      <c r="CI297" s="8"/>
      <c r="CJ297" s="8"/>
      <c r="CK297" s="8"/>
      <c r="CL297" s="8"/>
      <c r="CM297" s="8"/>
      <c r="CN297" s="8"/>
      <c r="CO297" s="97"/>
      <c r="CQ297" s="56"/>
      <c r="CR297" s="8"/>
      <c r="CS297" s="8"/>
      <c r="CT297" s="8"/>
      <c r="CU297" s="8"/>
      <c r="CV297" s="8"/>
      <c r="CW297" s="8"/>
      <c r="CX297" s="8"/>
      <c r="CY297" s="102" t="str">
        <f t="shared" si="151"/>
        <v/>
      </c>
      <c r="CZ297" s="56" t="str">
        <f t="shared" si="152"/>
        <v>K-VET TYLOSINE 92 000 UI/G POUDRE ORALE PORCS</v>
      </c>
      <c r="DA297" s="204" t="e">
        <f>IF(IF(DI$2="Catégorie",IF(DI$3="Toutes",SUMIFS('Étape 1 - à remplir'!$F$31:$F$400,'Étape 1 - à remplir'!$E$31:$E$400,MASQ2!CZ297,'Étape 1 - à remplir'!$G$31:$G$400,"kg"),SUMIFS('Étape 1 - à remplir'!$F$31:$F$400,'Étape 1 - à remplir'!$E$31:$E$400,MASQ2!CZ297,'Étape 1 - à remplir'!$C$31:$C$400,DI$3)),IF(DI$2="Âge",IF(DI$3="Tous",SUMIFS('Étape 1 - à remplir'!$F$31:$F$400,'Étape 1 - à remplir'!$E$31:$E$400,MASQ2!CZ297,'Étape 1 - à remplir'!$G$31:$G$400,"kg"),SUMIFS('Étape 1 - à remplir'!$F$31:$F$400,'Étape 1 - à remplir'!$E$31:$E$400,MASQ2!CZ297,'Étape 1 - à remplir'!$P$31:$P$400,DI$3,'Étape 1 - à remplir'!$G$31:$G$400,"kg")),IF(DI$2="Atelier",IF(DI$3="Tous",SUMIFS('Étape 1 - à remplir'!$F$31:$F$400,'Étape 1 - à remplir'!$E$31:$E$400,MASQ2!CZ297,'Étape 1 - à remplir'!$G$31:$G$400,"kg"),SUMIFS('Étape 1 - à remplir'!$F$31:$F$400,'Étape 1 - à remplir'!$E$31:$E$400,MASQ2!CZ297,'Étape 1 - à remplir'!$O$31:$O$400,DI$3,'Étape 1 - à remplir'!$G$31:$G$400,"kg")),IF(DI$2="Espèce",IF(DI$3="Tous",SUMIFS('Étape 1 - à remplir'!$F$31:$F$400,'Étape 1 - à remplir'!$E$31:$E$400,MASQ2!CZ297,'Étape 1 - à remplir'!$G$31:$G$400,"kg"),SUMIFS('Étape 1 - à remplir'!$F$31:$F$400,'Étape 1 - à remplir'!$E$31:$E$400,MASQ2!CZ297,'Étape 1 - à remplir'!$N$31:$N$400,DI$3,'Étape 1 - à remplir'!$G$31:$G$400,"kg"))))))=0,NA(),IF(DI$2="Catégorie",IF(DI$3="Toutes",SUMIFS('Étape 1 - à remplir'!$F$31:$F$400,'Étape 1 - à remplir'!$E$31:$E$400,MASQ2!CZ297,'Étape 1 - à remplir'!$G$31:$G$400,"kg"),SUMIFS('Étape 1 - à remplir'!$F$31:$F$400,'Étape 1 - à remplir'!$E$31:$E$400,MASQ2!CZ297,'Étape 1 - à remplir'!$C$31:$C$400,DI$3)),IF(DI$2="Âge",IF(DI$3="Tous",SUMIFS('Étape 1 - à remplir'!$F$31:$F$400,'Étape 1 - à remplir'!$E$31:$E$400,MASQ2!CZ297,'Étape 1 - à remplir'!$G$31:$G$400,"kg"),SUMIFS('Étape 1 - à remplir'!$F$31:$F$400,'Étape 1 - à remplir'!$E$31:$E$400,MASQ2!CZ297,'Étape 1 - à remplir'!$P$31:$P$400,DI$3,'Étape 1 - à remplir'!$G$31:$G$400,"kg")),IF(DI$2="Atelier",IF(DI$3="Tous",SUMIFS('Étape 1 - à remplir'!$F$31:$F$400,'Étape 1 - à remplir'!$E$31:$E$400,MASQ2!CZ297,'Étape 1 - à remplir'!$G$31:$G$400,"kg"),SUMIFS('Étape 1 - à remplir'!$F$31:$F$400,'Étape 1 - à remplir'!$E$31:$E$400,MASQ2!CZ297,'Étape 1 - à remplir'!$O$31:$O$400,DI$3,'Étape 1 - à remplir'!$G$31:$G$400,"kg")),IF(DI$2="Espèce",IF(DI$3="Tous",SUMIFS('Étape 1 - à remplir'!$F$31:$F$400,'Étape 1 - à remplir'!$E$31:$E$400,MASQ2!CZ297,'Étape 1 - à remplir'!$G$31:$G$400,"kg"),SUMIFS('Étape 1 - à remplir'!$F$31:$F$400,'Étape 1 - à remplir'!$E$31:$E$400,MASQ2!CZ297,'Étape 1 - à remplir'!$N$31:$N$400,DI$3,'Étape 1 - à remplir'!$G$31:$G$400,"kg")))))))</f>
        <v>#N/A</v>
      </c>
      <c r="DB297" s="104">
        <f t="shared" si="160"/>
        <v>0</v>
      </c>
      <c r="DC297" s="204" t="str">
        <f t="shared" si="153"/>
        <v>Tylosine</v>
      </c>
      <c r="DD297" s="204" t="str">
        <f t="shared" si="154"/>
        <v/>
      </c>
      <c r="DE297" s="204" t="str">
        <f t="shared" si="155"/>
        <v/>
      </c>
      <c r="DF297" s="204" t="str">
        <f t="shared" si="156"/>
        <v>Macrolides</v>
      </c>
      <c r="DG297" s="204" t="str">
        <f t="shared" si="157"/>
        <v/>
      </c>
      <c r="DH297" s="97" t="str">
        <f t="shared" si="158"/>
        <v/>
      </c>
      <c r="DI297" s="78"/>
      <c r="DJ297" s="78"/>
      <c r="DK297" s="77" t="str">
        <f ca="1"/>
        <v>K-VET TYLOSINE 92 000 UI/G POUDRE ORALE PORCS</v>
      </c>
      <c r="DL297" s="79" t="e">
        <f ca="1"/>
        <v>#N/A</v>
      </c>
      <c r="DM297" s="102"/>
      <c r="DN297" s="8"/>
      <c r="DO297" s="8"/>
      <c r="DP297" s="8"/>
      <c r="DQ297" s="8"/>
      <c r="DR297" s="8"/>
      <c r="DS297" s="8"/>
      <c r="DT297" s="8"/>
      <c r="DU297" s="8"/>
      <c r="DV297" s="8"/>
      <c r="DW297" s="8"/>
      <c r="DX297" s="8"/>
      <c r="DY297" s="8"/>
      <c r="DZ297" s="8"/>
      <c r="EA297" s="8"/>
      <c r="EB297" s="8"/>
      <c r="EC297" s="8"/>
      <c r="ED297" s="8"/>
      <c r="EE297" s="8"/>
      <c r="EF297" s="8"/>
      <c r="EG297" s="8"/>
      <c r="EH297" s="8"/>
      <c r="EI297" s="8"/>
      <c r="EJ297" s="97"/>
    </row>
    <row r="298" spans="1:140" x14ac:dyDescent="0.25">
      <c r="A298" s="56"/>
      <c r="B298" s="8"/>
      <c r="C298" s="8"/>
      <c r="D298" s="8"/>
      <c r="E298" s="8"/>
      <c r="F298" s="8"/>
      <c r="G298" s="8"/>
      <c r="H298" s="8"/>
      <c r="I298" s="102" t="str">
        <f>INDEX(Données_ATB!BE:BV,MATCH(MASQ2!J298,Données_ATB!BE:BE,0),18)</f>
        <v>x</v>
      </c>
      <c r="J298" s="77" t="str">
        <f>Données_ATB!BE297</f>
        <v>LANFLOX 100 MG/ML SOLUTION POUR UTILISATION DANS L'EAU DE BOISSON POUR POULETS ET DINDES</v>
      </c>
      <c r="K298" s="204" t="e">
        <f>IF(IF(S$2="Catégorie",IF(S$3="Toutes",SUMIFS('Étape 1 - à remplir'!$F$31:$F$400,'Étape 1 - à remplir'!$E$31:$E$400,MASQ2!J298,'Étape 1 - à remplir'!$G$31:$G$400,"animaux"),SUMIFS('Étape 1 - à remplir'!$F$31:$F$400,'Étape 1 - à remplir'!$E$31:$E$400,MASQ2!J298,'Étape 1 - à remplir'!$C$31:$C$400,S$3)),IF(S$2="Âge",IF(S$3="Tous",SUMIFS('Étape 1 - à remplir'!$F$31:$F$400,'Étape 1 - à remplir'!$E$31:$E$400,MASQ2!J298,'Étape 1 - à remplir'!$G$31:$G$400,"animaux"),SUMIFS('Étape 1 - à remplir'!$F$31:$F$400,'Étape 1 - à remplir'!$E$31:$E$400,MASQ2!J298,'Étape 1 - à remplir'!$P$31:$P$400,S$3)),IF(S$2="Atelier",IF(S$3="Tous",SUMIFS('Étape 1 - à remplir'!$F$31:$F$400,'Étape 1 - à remplir'!$E$31:$E$400,MASQ2!J298,'Étape 1 - à remplir'!$G$31:$G$400,"animaux"),SUMIFS('Étape 1 - à remplir'!$F$31:$F$400,'Étape 1 - à remplir'!$E$31:$E$400,MASQ2!J298,'Étape 1 - à remplir'!$O$31:$O$400,S$3)),IF(S$2="Espèce",IF(S$3="Tous",SUMIFS('Étape 1 - à remplir'!$F$31:$F$400,'Étape 1 - à remplir'!$E$31:$E$400,MASQ2!J298,'Étape 1 - à remplir'!$G$31:$G$400,"animaux"),SUMIFS('Étape 1 - à remplir'!$F$31:$F$400,'Étape 1 - à remplir'!$E$31:$E$400,MASQ2!J298,'Étape 1 - à remplir'!$N$31:$N$400,S$3))))))=0,NA(),IF(S$2="Catégorie",IF(S$3="Toutes",SUMIFS('Étape 1 - à remplir'!$F$31:$F$400,'Étape 1 - à remplir'!$E$31:$E$400,MASQ2!J298,'Étape 1 - à remplir'!$G$31:$G$400,"animaux"),SUMIFS('Étape 1 - à remplir'!$F$31:$F$400,'Étape 1 - à remplir'!$E$31:$E$400,MASQ2!J298,'Étape 1 - à remplir'!$C$31:$C$400,S$3)),IF(S$2="Âge",IF(S$3="Tous",SUMIFS('Étape 1 - à remplir'!$F$31:$F$400,'Étape 1 - à remplir'!$E$31:$E$400,MASQ2!J298,'Étape 1 - à remplir'!$G$31:$G$400,"animaux"),SUMIFS('Étape 1 - à remplir'!$F$31:$F$400,'Étape 1 - à remplir'!$E$31:$E$400,MASQ2!J298,'Étape 1 - à remplir'!$P$31:$P$400,S$3)),IF(S$2="Atelier",IF(S$3="Tous",SUMIFS('Étape 1 - à remplir'!$F$31:$F$400,'Étape 1 - à remplir'!$E$31:$E$400,MASQ2!J298,'Étape 1 - à remplir'!$G$31:$G$400,"animaux"),SUMIFS('Étape 1 - à remplir'!$F$31:$F$400,'Étape 1 - à remplir'!$E$31:$E$400,MASQ2!J298,'Étape 1 - à remplir'!$O$31:$O$400,S$3)),IF(S$2="Espèce",IF(S$3="Tous",SUMIFS('Étape 1 - à remplir'!$F$31:$F$400,'Étape 1 - à remplir'!$E$31:$E$400,MASQ2!J298,'Étape 1 - à remplir'!$G$31:$G$400,"animaux"),SUMIFS('Étape 1 - à remplir'!$F$31:$F$400,'Étape 1 - à remplir'!$E$31:$E$400,MASQ2!J298,'Étape 1 - à remplir'!$N$31:$N$400,S$3)))))))</f>
        <v>#N/A</v>
      </c>
      <c r="L298" s="97">
        <f t="shared" si="161"/>
        <v>0</v>
      </c>
      <c r="M298" s="56" t="str">
        <f>Données_ATB!BN297</f>
        <v>Enrofloxacine</v>
      </c>
      <c r="N298" s="204" t="str">
        <f>Données_ATB!BO297</f>
        <v/>
      </c>
      <c r="O298" s="97" t="str">
        <f>Données_ATB!BP297</f>
        <v/>
      </c>
      <c r="P298" s="77" t="str">
        <f>Données_ATB!BR297</f>
        <v>Fluoroquinolones</v>
      </c>
      <c r="Q298" s="78" t="str">
        <f>Données_ATB!BS297</f>
        <v/>
      </c>
      <c r="R298" s="79" t="str">
        <f>Données_ATB!BT297</f>
        <v/>
      </c>
      <c r="S298" s="78"/>
      <c r="T298" s="78"/>
      <c r="U298" s="77" t="str">
        <f ca="1"/>
        <v>LANFLOX 100 MG/ML SOLUTION POUR UTILISATION DANS L'EAU DE BOISSON POUR POULETS ET DINDES</v>
      </c>
      <c r="V298" s="79" t="e">
        <f ca="1"/>
        <v>#N/A</v>
      </c>
      <c r="W298" s="102"/>
      <c r="X298" s="8"/>
      <c r="Y298" s="8"/>
      <c r="Z298" s="8"/>
      <c r="AA298" s="8"/>
      <c r="AB298" s="102"/>
      <c r="AC298" s="8"/>
      <c r="AD298" s="8"/>
      <c r="AE298" s="8"/>
      <c r="AF298" s="8"/>
      <c r="AG298" s="8"/>
      <c r="AH298" s="8"/>
      <c r="AI298" s="8"/>
      <c r="AJ298" s="8"/>
      <c r="AK298" s="8"/>
      <c r="AL298" s="8"/>
      <c r="AM298" s="8"/>
      <c r="AN298" s="8"/>
      <c r="AO298" s="8"/>
      <c r="AP298" s="8"/>
      <c r="AQ298" s="8"/>
      <c r="AR298" s="8"/>
      <c r="AS298" s="8"/>
      <c r="AT298" s="97"/>
      <c r="AV298" s="56"/>
      <c r="AW298" s="8"/>
      <c r="AX298" s="8"/>
      <c r="AY298" s="8"/>
      <c r="AZ298" s="8"/>
      <c r="BA298" s="8"/>
      <c r="BB298" s="8"/>
      <c r="BC298" s="8"/>
      <c r="BD298" s="102" t="str">
        <f t="shared" si="143"/>
        <v>x</v>
      </c>
      <c r="BE298" s="56" t="str">
        <f t="shared" si="144"/>
        <v>LANFLOX 100 MG/ML SOLUTION POUR UTILISATION DANS L'EAU DE BOISSON POUR POULETS ET DINDES</v>
      </c>
      <c r="BF298" s="204" t="e">
        <f>IF(IF(BN$2="Catégorie",IF(BN$3="Toutes",SUMIFS('Étape 1 - à remplir'!$F$31:$F$400,'Étape 1 - à remplir'!$E$31:$E$400,MASQ2!BE298,'Étape 1 - à remplir'!$G$31:$G$400,"lots"),SUMIFS('Étape 1 - à remplir'!$F$31:$F$400,'Étape 1 - à remplir'!$E$31:$E$400,MASQ2!BE298,'Étape 1 - à remplir'!$C$31:$C$400,BN$3)),IF(BN$2="Âge",IF(BN$3="Tous",SUMIFS('Étape 1 - à remplir'!$F$31:$F$400,'Étape 1 - à remplir'!$E$31:$E$400,MASQ2!BE298,'Étape 1 - à remplir'!$G$31:$G$400,"lots"),SUMIFS('Étape 1 - à remplir'!$F$31:$F$400,'Étape 1 - à remplir'!$E$31:$E$400,MASQ2!BE298,'Étape 1 - à remplir'!$P$31:$P$400,BN$3,'Étape 1 - à remplir'!$G$31:$G$400,"lots")),IF(BN$2="Atelier",IF(BN$3="Tous",SUMIFS('Étape 1 - à remplir'!$F$31:$F$400,'Étape 1 - à remplir'!$E$31:$E$400,MASQ2!BE298,'Étape 1 - à remplir'!$G$31:$G$400,"lots"),SUMIFS('Étape 1 - à remplir'!$F$31:$F$400,'Étape 1 - à remplir'!$E$31:$E$400,MASQ2!BE298,'Étape 1 - à remplir'!$O$31:$O$400,BN$3,'Étape 1 - à remplir'!$G$31:$G$400,"lots")),IF(BN$2="Espèce",IF(BN$3="Tous",SUMIFS('Étape 1 - à remplir'!$F$31:$F$400,'Étape 1 - à remplir'!$E$31:$E$400,MASQ2!BE298,'Étape 1 - à remplir'!$G$31:$G$400,"lots"),SUMIFS('Étape 1 - à remplir'!$F$31:$F$400,'Étape 1 - à remplir'!$E$31:$E$400,MASQ2!BE298,'Étape 1 - à remplir'!$N$31:$N$400,BN$3,'Étape 1 - à remplir'!$G$31:$G$400,"lots"))))))=0,NA(),IF(BN$2="Catégorie",IF(BN$3="Toutes",SUMIFS('Étape 1 - à remplir'!$F$31:$F$400,'Étape 1 - à remplir'!$E$31:$E$400,MASQ2!BE298,'Étape 1 - à remplir'!$G$31:$G$400,"lots"),SUMIFS('Étape 1 - à remplir'!$F$31:$F$400,'Étape 1 - à remplir'!$E$31:$E$400,MASQ2!BE298,'Étape 1 - à remplir'!$C$31:$C$400,BN$3)),IF(BN$2="Âge",IF(BN$3="Tous",SUMIFS('Étape 1 - à remplir'!$F$31:$F$400,'Étape 1 - à remplir'!$E$31:$E$400,MASQ2!BE298,'Étape 1 - à remplir'!$G$31:$G$400,"lots"),SUMIFS('Étape 1 - à remplir'!$F$31:$F$400,'Étape 1 - à remplir'!$E$31:$E$400,MASQ2!BE298,'Étape 1 - à remplir'!$P$31:$P$400,BN$3,'Étape 1 - à remplir'!$G$31:$G$400,"lots")),IF(BN$2="Atelier",IF(BN$3="Tous",SUMIFS('Étape 1 - à remplir'!$F$31:$F$400,'Étape 1 - à remplir'!$E$31:$E$400,MASQ2!BE298,'Étape 1 - à remplir'!$G$31:$G$400,"lots"),SUMIFS('Étape 1 - à remplir'!$F$31:$F$400,'Étape 1 - à remplir'!$E$31:$E$400,MASQ2!BE298,'Étape 1 - à remplir'!$O$31:$O$400,BN$3,'Étape 1 - à remplir'!$G$31:$G$400,"lots")),IF(BN$2="Espèce",IF(BN$3="Tous",SUMIFS('Étape 1 - à remplir'!$F$31:$F$400,'Étape 1 - à remplir'!$E$31:$E$400,MASQ2!BE298,'Étape 1 - à remplir'!$G$31:$G$400,"lots"),SUMIFS('Étape 1 - à remplir'!$F$31:$F$400,'Étape 1 - à remplir'!$E$31:$E$400,MASQ2!BE298,'Étape 1 - à remplir'!$N$31:$N$400,BN$3,'Étape 1 - à remplir'!$G$31:$G$400,"lots")))))))</f>
        <v>#N/A</v>
      </c>
      <c r="BG298" s="204">
        <f t="shared" si="159"/>
        <v>0</v>
      </c>
      <c r="BH298" s="204" t="str">
        <f t="shared" si="145"/>
        <v>Enrofloxacine</v>
      </c>
      <c r="BI298" s="204" t="str">
        <f t="shared" si="146"/>
        <v/>
      </c>
      <c r="BJ298" s="204" t="str">
        <f t="shared" si="147"/>
        <v/>
      </c>
      <c r="BK298" s="204" t="str">
        <f t="shared" si="148"/>
        <v>Fluoroquinolones</v>
      </c>
      <c r="BL298" s="204" t="str">
        <f t="shared" si="149"/>
        <v/>
      </c>
      <c r="BM298" s="97" t="str">
        <f t="shared" si="150"/>
        <v/>
      </c>
      <c r="BN298" s="78"/>
      <c r="BO298" s="78"/>
      <c r="BP298" s="77" t="str">
        <f ca="1"/>
        <v>LANFLOX 100 MG/ML SOLUTION POUR UTILISATION DANS L'EAU DE BOISSON POUR POULETS ET DINDES</v>
      </c>
      <c r="BQ298" s="79" t="e">
        <f ca="1"/>
        <v>#N/A</v>
      </c>
      <c r="BR298" s="102"/>
      <c r="BS298" s="8"/>
      <c r="BT298" s="8"/>
      <c r="BU298" s="8"/>
      <c r="BV298" s="8"/>
      <c r="BW298" s="8"/>
      <c r="BX298" s="8"/>
      <c r="BY298" s="8"/>
      <c r="BZ298" s="8"/>
      <c r="CA298" s="8"/>
      <c r="CB298" s="8"/>
      <c r="CC298" s="8"/>
      <c r="CD298" s="8"/>
      <c r="CE298" s="8"/>
      <c r="CF298" s="8"/>
      <c r="CG298" s="8"/>
      <c r="CH298" s="8"/>
      <c r="CI298" s="8"/>
      <c r="CJ298" s="8"/>
      <c r="CK298" s="8"/>
      <c r="CL298" s="8"/>
      <c r="CM298" s="8"/>
      <c r="CN298" s="8"/>
      <c r="CO298" s="97"/>
      <c r="CQ298" s="56"/>
      <c r="CR298" s="8"/>
      <c r="CS298" s="8"/>
      <c r="CT298" s="8"/>
      <c r="CU298" s="8"/>
      <c r="CV298" s="8"/>
      <c r="CW298" s="8"/>
      <c r="CX298" s="8"/>
      <c r="CY298" s="102" t="str">
        <f t="shared" si="151"/>
        <v>x</v>
      </c>
      <c r="CZ298" s="56" t="str">
        <f t="shared" si="152"/>
        <v>LANFLOX 100 MG/ML SOLUTION POUR UTILISATION DANS L'EAU DE BOISSON POUR POULETS ET DINDES</v>
      </c>
      <c r="DA298" s="204" t="e">
        <f>IF(IF(DI$2="Catégorie",IF(DI$3="Toutes",SUMIFS('Étape 1 - à remplir'!$F$31:$F$400,'Étape 1 - à remplir'!$E$31:$E$400,MASQ2!CZ298,'Étape 1 - à remplir'!$G$31:$G$400,"kg"),SUMIFS('Étape 1 - à remplir'!$F$31:$F$400,'Étape 1 - à remplir'!$E$31:$E$400,MASQ2!CZ298,'Étape 1 - à remplir'!$C$31:$C$400,DI$3)),IF(DI$2="Âge",IF(DI$3="Tous",SUMIFS('Étape 1 - à remplir'!$F$31:$F$400,'Étape 1 - à remplir'!$E$31:$E$400,MASQ2!CZ298,'Étape 1 - à remplir'!$G$31:$G$400,"kg"),SUMIFS('Étape 1 - à remplir'!$F$31:$F$400,'Étape 1 - à remplir'!$E$31:$E$400,MASQ2!CZ298,'Étape 1 - à remplir'!$P$31:$P$400,DI$3,'Étape 1 - à remplir'!$G$31:$G$400,"kg")),IF(DI$2="Atelier",IF(DI$3="Tous",SUMIFS('Étape 1 - à remplir'!$F$31:$F$400,'Étape 1 - à remplir'!$E$31:$E$400,MASQ2!CZ298,'Étape 1 - à remplir'!$G$31:$G$400,"kg"),SUMIFS('Étape 1 - à remplir'!$F$31:$F$400,'Étape 1 - à remplir'!$E$31:$E$400,MASQ2!CZ298,'Étape 1 - à remplir'!$O$31:$O$400,DI$3,'Étape 1 - à remplir'!$G$31:$G$400,"kg")),IF(DI$2="Espèce",IF(DI$3="Tous",SUMIFS('Étape 1 - à remplir'!$F$31:$F$400,'Étape 1 - à remplir'!$E$31:$E$400,MASQ2!CZ298,'Étape 1 - à remplir'!$G$31:$G$400,"kg"),SUMIFS('Étape 1 - à remplir'!$F$31:$F$400,'Étape 1 - à remplir'!$E$31:$E$400,MASQ2!CZ298,'Étape 1 - à remplir'!$N$31:$N$400,DI$3,'Étape 1 - à remplir'!$G$31:$G$400,"kg"))))))=0,NA(),IF(DI$2="Catégorie",IF(DI$3="Toutes",SUMIFS('Étape 1 - à remplir'!$F$31:$F$400,'Étape 1 - à remplir'!$E$31:$E$400,MASQ2!CZ298,'Étape 1 - à remplir'!$G$31:$G$400,"kg"),SUMIFS('Étape 1 - à remplir'!$F$31:$F$400,'Étape 1 - à remplir'!$E$31:$E$400,MASQ2!CZ298,'Étape 1 - à remplir'!$C$31:$C$400,DI$3)),IF(DI$2="Âge",IF(DI$3="Tous",SUMIFS('Étape 1 - à remplir'!$F$31:$F$400,'Étape 1 - à remplir'!$E$31:$E$400,MASQ2!CZ298,'Étape 1 - à remplir'!$G$31:$G$400,"kg"),SUMIFS('Étape 1 - à remplir'!$F$31:$F$400,'Étape 1 - à remplir'!$E$31:$E$400,MASQ2!CZ298,'Étape 1 - à remplir'!$P$31:$P$400,DI$3,'Étape 1 - à remplir'!$G$31:$G$400,"kg")),IF(DI$2="Atelier",IF(DI$3="Tous",SUMIFS('Étape 1 - à remplir'!$F$31:$F$400,'Étape 1 - à remplir'!$E$31:$E$400,MASQ2!CZ298,'Étape 1 - à remplir'!$G$31:$G$400,"kg"),SUMIFS('Étape 1 - à remplir'!$F$31:$F$400,'Étape 1 - à remplir'!$E$31:$E$400,MASQ2!CZ298,'Étape 1 - à remplir'!$O$31:$O$400,DI$3,'Étape 1 - à remplir'!$G$31:$G$400,"kg")),IF(DI$2="Espèce",IF(DI$3="Tous",SUMIFS('Étape 1 - à remplir'!$F$31:$F$400,'Étape 1 - à remplir'!$E$31:$E$400,MASQ2!CZ298,'Étape 1 - à remplir'!$G$31:$G$400,"kg"),SUMIFS('Étape 1 - à remplir'!$F$31:$F$400,'Étape 1 - à remplir'!$E$31:$E$400,MASQ2!CZ298,'Étape 1 - à remplir'!$N$31:$N$400,DI$3,'Étape 1 - à remplir'!$G$31:$G$400,"kg")))))))</f>
        <v>#N/A</v>
      </c>
      <c r="DB298" s="104">
        <f t="shared" si="160"/>
        <v>0</v>
      </c>
      <c r="DC298" s="204" t="str">
        <f t="shared" si="153"/>
        <v>Enrofloxacine</v>
      </c>
      <c r="DD298" s="204" t="str">
        <f t="shared" si="154"/>
        <v/>
      </c>
      <c r="DE298" s="204" t="str">
        <f t="shared" si="155"/>
        <v/>
      </c>
      <c r="DF298" s="204" t="str">
        <f t="shared" si="156"/>
        <v>Fluoroquinolones</v>
      </c>
      <c r="DG298" s="204" t="str">
        <f t="shared" si="157"/>
        <v/>
      </c>
      <c r="DH298" s="97" t="str">
        <f t="shared" si="158"/>
        <v/>
      </c>
      <c r="DI298" s="78"/>
      <c r="DJ298" s="78"/>
      <c r="DK298" s="77" t="str">
        <f ca="1"/>
        <v>LANFLOX 100 MG/ML SOLUTION POUR UTILISATION DANS L'EAU DE BOISSON POUR POULETS ET DINDES</v>
      </c>
      <c r="DL298" s="79" t="e">
        <f ca="1"/>
        <v>#N/A</v>
      </c>
      <c r="DM298" s="102"/>
      <c r="DN298" s="8"/>
      <c r="DO298" s="8"/>
      <c r="DP298" s="8"/>
      <c r="DQ298" s="8"/>
      <c r="DR298" s="8"/>
      <c r="DS298" s="8"/>
      <c r="DT298" s="8"/>
      <c r="DU298" s="8"/>
      <c r="DV298" s="8"/>
      <c r="DW298" s="8"/>
      <c r="DX298" s="8"/>
      <c r="DY298" s="8"/>
      <c r="DZ298" s="8"/>
      <c r="EA298" s="8"/>
      <c r="EB298" s="8"/>
      <c r="EC298" s="8"/>
      <c r="ED298" s="8"/>
      <c r="EE298" s="8"/>
      <c r="EF298" s="8"/>
      <c r="EG298" s="8"/>
      <c r="EH298" s="8"/>
      <c r="EI298" s="8"/>
      <c r="EJ298" s="97"/>
    </row>
    <row r="299" spans="1:140" x14ac:dyDescent="0.25">
      <c r="A299" s="56"/>
      <c r="B299" s="8"/>
      <c r="C299" s="8"/>
      <c r="D299" s="8"/>
      <c r="E299" s="8"/>
      <c r="F299" s="8"/>
      <c r="G299" s="8"/>
      <c r="H299" s="8"/>
      <c r="I299" s="102" t="str">
        <f>INDEX(Données_ATB!BE:BV,MATCH(MASQ2!J299,Données_ATB!BE:BE,0),18)</f>
        <v>x</v>
      </c>
      <c r="J299" s="77" t="str">
        <f>Données_ATB!BE298</f>
        <v>LANFLOX 2,5%</v>
      </c>
      <c r="K299" s="204" t="e">
        <f>IF(IF(S$2="Catégorie",IF(S$3="Toutes",SUMIFS('Étape 1 - à remplir'!$F$31:$F$400,'Étape 1 - à remplir'!$E$31:$E$400,MASQ2!J299,'Étape 1 - à remplir'!$G$31:$G$400,"animaux"),SUMIFS('Étape 1 - à remplir'!$F$31:$F$400,'Étape 1 - à remplir'!$E$31:$E$400,MASQ2!J299,'Étape 1 - à remplir'!$C$31:$C$400,S$3)),IF(S$2="Âge",IF(S$3="Tous",SUMIFS('Étape 1 - à remplir'!$F$31:$F$400,'Étape 1 - à remplir'!$E$31:$E$400,MASQ2!J299,'Étape 1 - à remplir'!$G$31:$G$400,"animaux"),SUMIFS('Étape 1 - à remplir'!$F$31:$F$400,'Étape 1 - à remplir'!$E$31:$E$400,MASQ2!J299,'Étape 1 - à remplir'!$P$31:$P$400,S$3)),IF(S$2="Atelier",IF(S$3="Tous",SUMIFS('Étape 1 - à remplir'!$F$31:$F$400,'Étape 1 - à remplir'!$E$31:$E$400,MASQ2!J299,'Étape 1 - à remplir'!$G$31:$G$400,"animaux"),SUMIFS('Étape 1 - à remplir'!$F$31:$F$400,'Étape 1 - à remplir'!$E$31:$E$400,MASQ2!J299,'Étape 1 - à remplir'!$O$31:$O$400,S$3)),IF(S$2="Espèce",IF(S$3="Tous",SUMIFS('Étape 1 - à remplir'!$F$31:$F$400,'Étape 1 - à remplir'!$E$31:$E$400,MASQ2!J299,'Étape 1 - à remplir'!$G$31:$G$400,"animaux"),SUMIFS('Étape 1 - à remplir'!$F$31:$F$400,'Étape 1 - à remplir'!$E$31:$E$400,MASQ2!J299,'Étape 1 - à remplir'!$N$31:$N$400,S$3))))))=0,NA(),IF(S$2="Catégorie",IF(S$3="Toutes",SUMIFS('Étape 1 - à remplir'!$F$31:$F$400,'Étape 1 - à remplir'!$E$31:$E$400,MASQ2!J299,'Étape 1 - à remplir'!$G$31:$G$400,"animaux"),SUMIFS('Étape 1 - à remplir'!$F$31:$F$400,'Étape 1 - à remplir'!$E$31:$E$400,MASQ2!J299,'Étape 1 - à remplir'!$C$31:$C$400,S$3)),IF(S$2="Âge",IF(S$3="Tous",SUMIFS('Étape 1 - à remplir'!$F$31:$F$400,'Étape 1 - à remplir'!$E$31:$E$400,MASQ2!J299,'Étape 1 - à remplir'!$G$31:$G$400,"animaux"),SUMIFS('Étape 1 - à remplir'!$F$31:$F$400,'Étape 1 - à remplir'!$E$31:$E$400,MASQ2!J299,'Étape 1 - à remplir'!$P$31:$P$400,S$3)),IF(S$2="Atelier",IF(S$3="Tous",SUMIFS('Étape 1 - à remplir'!$F$31:$F$400,'Étape 1 - à remplir'!$E$31:$E$400,MASQ2!J299,'Étape 1 - à remplir'!$G$31:$G$400,"animaux"),SUMIFS('Étape 1 - à remplir'!$F$31:$F$400,'Étape 1 - à remplir'!$E$31:$E$400,MASQ2!J299,'Étape 1 - à remplir'!$O$31:$O$400,S$3)),IF(S$2="Espèce",IF(S$3="Tous",SUMIFS('Étape 1 - à remplir'!$F$31:$F$400,'Étape 1 - à remplir'!$E$31:$E$400,MASQ2!J299,'Étape 1 - à remplir'!$G$31:$G$400,"animaux"),SUMIFS('Étape 1 - à remplir'!$F$31:$F$400,'Étape 1 - à remplir'!$E$31:$E$400,MASQ2!J299,'Étape 1 - à remplir'!$N$31:$N$400,S$3)))))))</f>
        <v>#N/A</v>
      </c>
      <c r="L299" s="97">
        <f t="shared" si="161"/>
        <v>0</v>
      </c>
      <c r="M299" s="56" t="str">
        <f>Données_ATB!BN298</f>
        <v>Enrofloxacine</v>
      </c>
      <c r="N299" s="204" t="str">
        <f>Données_ATB!BO298</f>
        <v/>
      </c>
      <c r="O299" s="97" t="str">
        <f>Données_ATB!BP298</f>
        <v/>
      </c>
      <c r="P299" s="77" t="str">
        <f>Données_ATB!BR298</f>
        <v>Fluoroquinolones</v>
      </c>
      <c r="Q299" s="78" t="str">
        <f>Données_ATB!BS298</f>
        <v/>
      </c>
      <c r="R299" s="79" t="str">
        <f>Données_ATB!BT298</f>
        <v/>
      </c>
      <c r="S299" s="78"/>
      <c r="T299" s="78"/>
      <c r="U299" s="77" t="str">
        <f ca="1"/>
        <v>LANFLOX 2,5%</v>
      </c>
      <c r="V299" s="79" t="e">
        <f ca="1"/>
        <v>#N/A</v>
      </c>
      <c r="W299" s="102"/>
      <c r="X299" s="8"/>
      <c r="Y299" s="8"/>
      <c r="Z299" s="8"/>
      <c r="AA299" s="8"/>
      <c r="AB299" s="102"/>
      <c r="AC299" s="8"/>
      <c r="AD299" s="8"/>
      <c r="AE299" s="8"/>
      <c r="AF299" s="8"/>
      <c r="AG299" s="8"/>
      <c r="AH299" s="8"/>
      <c r="AI299" s="8"/>
      <c r="AJ299" s="8"/>
      <c r="AK299" s="8"/>
      <c r="AL299" s="8"/>
      <c r="AM299" s="8"/>
      <c r="AN299" s="8"/>
      <c r="AO299" s="8"/>
      <c r="AP299" s="8"/>
      <c r="AQ299" s="8"/>
      <c r="AR299" s="8"/>
      <c r="AS299" s="8"/>
      <c r="AT299" s="97"/>
      <c r="AV299" s="56"/>
      <c r="AW299" s="8"/>
      <c r="AX299" s="8"/>
      <c r="AY299" s="8"/>
      <c r="AZ299" s="8"/>
      <c r="BA299" s="8"/>
      <c r="BB299" s="8"/>
      <c r="BC299" s="8"/>
      <c r="BD299" s="102" t="str">
        <f t="shared" si="143"/>
        <v>x</v>
      </c>
      <c r="BE299" s="56" t="str">
        <f t="shared" si="144"/>
        <v>LANFLOX 2,5%</v>
      </c>
      <c r="BF299" s="204" t="e">
        <f>IF(IF(BN$2="Catégorie",IF(BN$3="Toutes",SUMIFS('Étape 1 - à remplir'!$F$31:$F$400,'Étape 1 - à remplir'!$E$31:$E$400,MASQ2!BE299,'Étape 1 - à remplir'!$G$31:$G$400,"lots"),SUMIFS('Étape 1 - à remplir'!$F$31:$F$400,'Étape 1 - à remplir'!$E$31:$E$400,MASQ2!BE299,'Étape 1 - à remplir'!$C$31:$C$400,BN$3)),IF(BN$2="Âge",IF(BN$3="Tous",SUMIFS('Étape 1 - à remplir'!$F$31:$F$400,'Étape 1 - à remplir'!$E$31:$E$400,MASQ2!BE299,'Étape 1 - à remplir'!$G$31:$G$400,"lots"),SUMIFS('Étape 1 - à remplir'!$F$31:$F$400,'Étape 1 - à remplir'!$E$31:$E$400,MASQ2!BE299,'Étape 1 - à remplir'!$P$31:$P$400,BN$3,'Étape 1 - à remplir'!$G$31:$G$400,"lots")),IF(BN$2="Atelier",IF(BN$3="Tous",SUMIFS('Étape 1 - à remplir'!$F$31:$F$400,'Étape 1 - à remplir'!$E$31:$E$400,MASQ2!BE299,'Étape 1 - à remplir'!$G$31:$G$400,"lots"),SUMIFS('Étape 1 - à remplir'!$F$31:$F$400,'Étape 1 - à remplir'!$E$31:$E$400,MASQ2!BE299,'Étape 1 - à remplir'!$O$31:$O$400,BN$3,'Étape 1 - à remplir'!$G$31:$G$400,"lots")),IF(BN$2="Espèce",IF(BN$3="Tous",SUMIFS('Étape 1 - à remplir'!$F$31:$F$400,'Étape 1 - à remplir'!$E$31:$E$400,MASQ2!BE299,'Étape 1 - à remplir'!$G$31:$G$400,"lots"),SUMIFS('Étape 1 - à remplir'!$F$31:$F$400,'Étape 1 - à remplir'!$E$31:$E$400,MASQ2!BE299,'Étape 1 - à remplir'!$N$31:$N$400,BN$3,'Étape 1 - à remplir'!$G$31:$G$400,"lots"))))))=0,NA(),IF(BN$2="Catégorie",IF(BN$3="Toutes",SUMIFS('Étape 1 - à remplir'!$F$31:$F$400,'Étape 1 - à remplir'!$E$31:$E$400,MASQ2!BE299,'Étape 1 - à remplir'!$G$31:$G$400,"lots"),SUMIFS('Étape 1 - à remplir'!$F$31:$F$400,'Étape 1 - à remplir'!$E$31:$E$400,MASQ2!BE299,'Étape 1 - à remplir'!$C$31:$C$400,BN$3)),IF(BN$2="Âge",IF(BN$3="Tous",SUMIFS('Étape 1 - à remplir'!$F$31:$F$400,'Étape 1 - à remplir'!$E$31:$E$400,MASQ2!BE299,'Étape 1 - à remplir'!$G$31:$G$400,"lots"),SUMIFS('Étape 1 - à remplir'!$F$31:$F$400,'Étape 1 - à remplir'!$E$31:$E$400,MASQ2!BE299,'Étape 1 - à remplir'!$P$31:$P$400,BN$3,'Étape 1 - à remplir'!$G$31:$G$400,"lots")),IF(BN$2="Atelier",IF(BN$3="Tous",SUMIFS('Étape 1 - à remplir'!$F$31:$F$400,'Étape 1 - à remplir'!$E$31:$E$400,MASQ2!BE299,'Étape 1 - à remplir'!$G$31:$G$400,"lots"),SUMIFS('Étape 1 - à remplir'!$F$31:$F$400,'Étape 1 - à remplir'!$E$31:$E$400,MASQ2!BE299,'Étape 1 - à remplir'!$O$31:$O$400,BN$3,'Étape 1 - à remplir'!$G$31:$G$400,"lots")),IF(BN$2="Espèce",IF(BN$3="Tous",SUMIFS('Étape 1 - à remplir'!$F$31:$F$400,'Étape 1 - à remplir'!$E$31:$E$400,MASQ2!BE299,'Étape 1 - à remplir'!$G$31:$G$400,"lots"),SUMIFS('Étape 1 - à remplir'!$F$31:$F$400,'Étape 1 - à remplir'!$E$31:$E$400,MASQ2!BE299,'Étape 1 - à remplir'!$N$31:$N$400,BN$3,'Étape 1 - à remplir'!$G$31:$G$400,"lots")))))))</f>
        <v>#N/A</v>
      </c>
      <c r="BG299" s="204">
        <f t="shared" si="159"/>
        <v>0</v>
      </c>
      <c r="BH299" s="204" t="str">
        <f t="shared" si="145"/>
        <v>Enrofloxacine</v>
      </c>
      <c r="BI299" s="204" t="str">
        <f t="shared" si="146"/>
        <v/>
      </c>
      <c r="BJ299" s="204" t="str">
        <f t="shared" si="147"/>
        <v/>
      </c>
      <c r="BK299" s="204" t="str">
        <f t="shared" si="148"/>
        <v>Fluoroquinolones</v>
      </c>
      <c r="BL299" s="204" t="str">
        <f t="shared" si="149"/>
        <v/>
      </c>
      <c r="BM299" s="97" t="str">
        <f t="shared" si="150"/>
        <v/>
      </c>
      <c r="BN299" s="78"/>
      <c r="BO299" s="78"/>
      <c r="BP299" s="77" t="str">
        <f ca="1"/>
        <v>LANFLOX 2,5%</v>
      </c>
      <c r="BQ299" s="79" t="e">
        <f ca="1"/>
        <v>#N/A</v>
      </c>
      <c r="BR299" s="102"/>
      <c r="BS299" s="8"/>
      <c r="BT299" s="8"/>
      <c r="BU299" s="8"/>
      <c r="BV299" s="8"/>
      <c r="BW299" s="8"/>
      <c r="BX299" s="8"/>
      <c r="BY299" s="8"/>
      <c r="BZ299" s="8"/>
      <c r="CA299" s="8"/>
      <c r="CB299" s="8"/>
      <c r="CC299" s="8"/>
      <c r="CD299" s="8"/>
      <c r="CE299" s="8"/>
      <c r="CF299" s="8"/>
      <c r="CG299" s="8"/>
      <c r="CH299" s="8"/>
      <c r="CI299" s="8"/>
      <c r="CJ299" s="8"/>
      <c r="CK299" s="8"/>
      <c r="CL299" s="8"/>
      <c r="CM299" s="8"/>
      <c r="CN299" s="8"/>
      <c r="CO299" s="97"/>
      <c r="CQ299" s="56"/>
      <c r="CR299" s="8"/>
      <c r="CS299" s="8"/>
      <c r="CT299" s="8"/>
      <c r="CU299" s="8"/>
      <c r="CV299" s="8"/>
      <c r="CW299" s="8"/>
      <c r="CX299" s="8"/>
      <c r="CY299" s="102" t="str">
        <f t="shared" si="151"/>
        <v>x</v>
      </c>
      <c r="CZ299" s="56" t="str">
        <f t="shared" si="152"/>
        <v>LANFLOX 2,5%</v>
      </c>
      <c r="DA299" s="204" t="e">
        <f>IF(IF(DI$2="Catégorie",IF(DI$3="Toutes",SUMIFS('Étape 1 - à remplir'!$F$31:$F$400,'Étape 1 - à remplir'!$E$31:$E$400,MASQ2!CZ299,'Étape 1 - à remplir'!$G$31:$G$400,"kg"),SUMIFS('Étape 1 - à remplir'!$F$31:$F$400,'Étape 1 - à remplir'!$E$31:$E$400,MASQ2!CZ299,'Étape 1 - à remplir'!$C$31:$C$400,DI$3)),IF(DI$2="Âge",IF(DI$3="Tous",SUMIFS('Étape 1 - à remplir'!$F$31:$F$400,'Étape 1 - à remplir'!$E$31:$E$400,MASQ2!CZ299,'Étape 1 - à remplir'!$G$31:$G$400,"kg"),SUMIFS('Étape 1 - à remplir'!$F$31:$F$400,'Étape 1 - à remplir'!$E$31:$E$400,MASQ2!CZ299,'Étape 1 - à remplir'!$P$31:$P$400,DI$3,'Étape 1 - à remplir'!$G$31:$G$400,"kg")),IF(DI$2="Atelier",IF(DI$3="Tous",SUMIFS('Étape 1 - à remplir'!$F$31:$F$400,'Étape 1 - à remplir'!$E$31:$E$400,MASQ2!CZ299,'Étape 1 - à remplir'!$G$31:$G$400,"kg"),SUMIFS('Étape 1 - à remplir'!$F$31:$F$400,'Étape 1 - à remplir'!$E$31:$E$400,MASQ2!CZ299,'Étape 1 - à remplir'!$O$31:$O$400,DI$3,'Étape 1 - à remplir'!$G$31:$G$400,"kg")),IF(DI$2="Espèce",IF(DI$3="Tous",SUMIFS('Étape 1 - à remplir'!$F$31:$F$400,'Étape 1 - à remplir'!$E$31:$E$400,MASQ2!CZ299,'Étape 1 - à remplir'!$G$31:$G$400,"kg"),SUMIFS('Étape 1 - à remplir'!$F$31:$F$400,'Étape 1 - à remplir'!$E$31:$E$400,MASQ2!CZ299,'Étape 1 - à remplir'!$N$31:$N$400,DI$3,'Étape 1 - à remplir'!$G$31:$G$400,"kg"))))))=0,NA(),IF(DI$2="Catégorie",IF(DI$3="Toutes",SUMIFS('Étape 1 - à remplir'!$F$31:$F$400,'Étape 1 - à remplir'!$E$31:$E$400,MASQ2!CZ299,'Étape 1 - à remplir'!$G$31:$G$400,"kg"),SUMIFS('Étape 1 - à remplir'!$F$31:$F$400,'Étape 1 - à remplir'!$E$31:$E$400,MASQ2!CZ299,'Étape 1 - à remplir'!$C$31:$C$400,DI$3)),IF(DI$2="Âge",IF(DI$3="Tous",SUMIFS('Étape 1 - à remplir'!$F$31:$F$400,'Étape 1 - à remplir'!$E$31:$E$400,MASQ2!CZ299,'Étape 1 - à remplir'!$G$31:$G$400,"kg"),SUMIFS('Étape 1 - à remplir'!$F$31:$F$400,'Étape 1 - à remplir'!$E$31:$E$400,MASQ2!CZ299,'Étape 1 - à remplir'!$P$31:$P$400,DI$3,'Étape 1 - à remplir'!$G$31:$G$400,"kg")),IF(DI$2="Atelier",IF(DI$3="Tous",SUMIFS('Étape 1 - à remplir'!$F$31:$F$400,'Étape 1 - à remplir'!$E$31:$E$400,MASQ2!CZ299,'Étape 1 - à remplir'!$G$31:$G$400,"kg"),SUMIFS('Étape 1 - à remplir'!$F$31:$F$400,'Étape 1 - à remplir'!$E$31:$E$400,MASQ2!CZ299,'Étape 1 - à remplir'!$O$31:$O$400,DI$3,'Étape 1 - à remplir'!$G$31:$G$400,"kg")),IF(DI$2="Espèce",IF(DI$3="Tous",SUMIFS('Étape 1 - à remplir'!$F$31:$F$400,'Étape 1 - à remplir'!$E$31:$E$400,MASQ2!CZ299,'Étape 1 - à remplir'!$G$31:$G$400,"kg"),SUMIFS('Étape 1 - à remplir'!$F$31:$F$400,'Étape 1 - à remplir'!$E$31:$E$400,MASQ2!CZ299,'Étape 1 - à remplir'!$N$31:$N$400,DI$3,'Étape 1 - à remplir'!$G$31:$G$400,"kg")))))))</f>
        <v>#N/A</v>
      </c>
      <c r="DB299" s="104">
        <f t="shared" si="160"/>
        <v>0</v>
      </c>
      <c r="DC299" s="204" t="str">
        <f t="shared" si="153"/>
        <v>Enrofloxacine</v>
      </c>
      <c r="DD299" s="204" t="str">
        <f t="shared" si="154"/>
        <v/>
      </c>
      <c r="DE299" s="204" t="str">
        <f t="shared" si="155"/>
        <v/>
      </c>
      <c r="DF299" s="204" t="str">
        <f t="shared" si="156"/>
        <v>Fluoroquinolones</v>
      </c>
      <c r="DG299" s="204" t="str">
        <f t="shared" si="157"/>
        <v/>
      </c>
      <c r="DH299" s="97" t="str">
        <f t="shared" si="158"/>
        <v/>
      </c>
      <c r="DI299" s="78"/>
      <c r="DJ299" s="78"/>
      <c r="DK299" s="77" t="str">
        <f ca="1"/>
        <v>LANFLOX 2,5%</v>
      </c>
      <c r="DL299" s="79" t="e">
        <f ca="1"/>
        <v>#N/A</v>
      </c>
      <c r="DM299" s="102"/>
      <c r="DN299" s="8"/>
      <c r="DO299" s="8"/>
      <c r="DP299" s="8"/>
      <c r="DQ299" s="8"/>
      <c r="DR299" s="8"/>
      <c r="DS299" s="8"/>
      <c r="DT299" s="8"/>
      <c r="DU299" s="8"/>
      <c r="DV299" s="8"/>
      <c r="DW299" s="8"/>
      <c r="DX299" s="8"/>
      <c r="DY299" s="8"/>
      <c r="DZ299" s="8"/>
      <c r="EA299" s="8"/>
      <c r="EB299" s="8"/>
      <c r="EC299" s="8"/>
      <c r="ED299" s="8"/>
      <c r="EE299" s="8"/>
      <c r="EF299" s="8"/>
      <c r="EG299" s="8"/>
      <c r="EH299" s="8"/>
      <c r="EI299" s="8"/>
      <c r="EJ299" s="97"/>
    </row>
    <row r="300" spans="1:140" x14ac:dyDescent="0.25">
      <c r="A300" s="56"/>
      <c r="B300" s="8"/>
      <c r="C300" s="8"/>
      <c r="D300" s="8"/>
      <c r="E300" s="8"/>
      <c r="F300" s="8"/>
      <c r="G300" s="8"/>
      <c r="H300" s="8"/>
      <c r="I300" s="102" t="str">
        <f>INDEX(Données_ATB!BE:BV,MATCH(MASQ2!J300,Données_ATB!BE:BE,0),18)</f>
        <v/>
      </c>
      <c r="J300" s="77" t="str">
        <f>Données_ATB!BE299</f>
        <v>LINCOCINE 400 MG/G POUDRE POUR ADMINISTRATION DANS L’EAU DE BOISSON</v>
      </c>
      <c r="K300" s="204" t="e">
        <f>IF(IF(S$2="Catégorie",IF(S$3="Toutes",SUMIFS('Étape 1 - à remplir'!$F$31:$F$400,'Étape 1 - à remplir'!$E$31:$E$400,MASQ2!J300,'Étape 1 - à remplir'!$G$31:$G$400,"animaux"),SUMIFS('Étape 1 - à remplir'!$F$31:$F$400,'Étape 1 - à remplir'!$E$31:$E$400,MASQ2!J300,'Étape 1 - à remplir'!$C$31:$C$400,S$3)),IF(S$2="Âge",IF(S$3="Tous",SUMIFS('Étape 1 - à remplir'!$F$31:$F$400,'Étape 1 - à remplir'!$E$31:$E$400,MASQ2!J300,'Étape 1 - à remplir'!$G$31:$G$400,"animaux"),SUMIFS('Étape 1 - à remplir'!$F$31:$F$400,'Étape 1 - à remplir'!$E$31:$E$400,MASQ2!J300,'Étape 1 - à remplir'!$P$31:$P$400,S$3)),IF(S$2="Atelier",IF(S$3="Tous",SUMIFS('Étape 1 - à remplir'!$F$31:$F$400,'Étape 1 - à remplir'!$E$31:$E$400,MASQ2!J300,'Étape 1 - à remplir'!$G$31:$G$400,"animaux"),SUMIFS('Étape 1 - à remplir'!$F$31:$F$400,'Étape 1 - à remplir'!$E$31:$E$400,MASQ2!J300,'Étape 1 - à remplir'!$O$31:$O$400,S$3)),IF(S$2="Espèce",IF(S$3="Tous",SUMIFS('Étape 1 - à remplir'!$F$31:$F$400,'Étape 1 - à remplir'!$E$31:$E$400,MASQ2!J300,'Étape 1 - à remplir'!$G$31:$G$400,"animaux"),SUMIFS('Étape 1 - à remplir'!$F$31:$F$400,'Étape 1 - à remplir'!$E$31:$E$400,MASQ2!J300,'Étape 1 - à remplir'!$N$31:$N$400,S$3))))))=0,NA(),IF(S$2="Catégorie",IF(S$3="Toutes",SUMIFS('Étape 1 - à remplir'!$F$31:$F$400,'Étape 1 - à remplir'!$E$31:$E$400,MASQ2!J300,'Étape 1 - à remplir'!$G$31:$G$400,"animaux"),SUMIFS('Étape 1 - à remplir'!$F$31:$F$400,'Étape 1 - à remplir'!$E$31:$E$400,MASQ2!J300,'Étape 1 - à remplir'!$C$31:$C$400,S$3)),IF(S$2="Âge",IF(S$3="Tous",SUMIFS('Étape 1 - à remplir'!$F$31:$F$400,'Étape 1 - à remplir'!$E$31:$E$400,MASQ2!J300,'Étape 1 - à remplir'!$G$31:$G$400,"animaux"),SUMIFS('Étape 1 - à remplir'!$F$31:$F$400,'Étape 1 - à remplir'!$E$31:$E$400,MASQ2!J300,'Étape 1 - à remplir'!$P$31:$P$400,S$3)),IF(S$2="Atelier",IF(S$3="Tous",SUMIFS('Étape 1 - à remplir'!$F$31:$F$400,'Étape 1 - à remplir'!$E$31:$E$400,MASQ2!J300,'Étape 1 - à remplir'!$G$31:$G$400,"animaux"),SUMIFS('Étape 1 - à remplir'!$F$31:$F$400,'Étape 1 - à remplir'!$E$31:$E$400,MASQ2!J300,'Étape 1 - à remplir'!$O$31:$O$400,S$3)),IF(S$2="Espèce",IF(S$3="Tous",SUMIFS('Étape 1 - à remplir'!$F$31:$F$400,'Étape 1 - à remplir'!$E$31:$E$400,MASQ2!J300,'Étape 1 - à remplir'!$G$31:$G$400,"animaux"),SUMIFS('Étape 1 - à remplir'!$F$31:$F$400,'Étape 1 - à remplir'!$E$31:$E$400,MASQ2!J300,'Étape 1 - à remplir'!$N$31:$N$400,S$3)))))))</f>
        <v>#N/A</v>
      </c>
      <c r="L300" s="97">
        <f t="shared" si="161"/>
        <v>0</v>
      </c>
      <c r="M300" s="56" t="str">
        <f>Données_ATB!BN299</f>
        <v>Lincomycine</v>
      </c>
      <c r="N300" s="204" t="str">
        <f>Données_ATB!BO299</f>
        <v/>
      </c>
      <c r="O300" s="97" t="str">
        <f>Données_ATB!BP299</f>
        <v/>
      </c>
      <c r="P300" s="77" t="str">
        <f>Données_ATB!BR299</f>
        <v>Lincosamides</v>
      </c>
      <c r="Q300" s="78" t="str">
        <f>Données_ATB!BS299</f>
        <v/>
      </c>
      <c r="R300" s="79" t="str">
        <f>Données_ATB!BT299</f>
        <v/>
      </c>
      <c r="S300" s="78"/>
      <c r="T300" s="78"/>
      <c r="U300" s="77" t="str">
        <f ca="1"/>
        <v>LINCOCINE 400 MG/G POUDRE POUR ADMINISTRATION DANS L’EAU DE BOISSON</v>
      </c>
      <c r="V300" s="79" t="e">
        <f ca="1"/>
        <v>#N/A</v>
      </c>
      <c r="W300" s="102"/>
      <c r="X300" s="8"/>
      <c r="Y300" s="8"/>
      <c r="Z300" s="8"/>
      <c r="AA300" s="8"/>
      <c r="AB300" s="102"/>
      <c r="AC300" s="8"/>
      <c r="AD300" s="8"/>
      <c r="AE300" s="8"/>
      <c r="AF300" s="8"/>
      <c r="AG300" s="8"/>
      <c r="AH300" s="8"/>
      <c r="AI300" s="8"/>
      <c r="AJ300" s="8"/>
      <c r="AK300" s="8"/>
      <c r="AL300" s="8"/>
      <c r="AM300" s="8"/>
      <c r="AN300" s="8"/>
      <c r="AO300" s="8"/>
      <c r="AP300" s="8"/>
      <c r="AQ300" s="8"/>
      <c r="AR300" s="8"/>
      <c r="AS300" s="8"/>
      <c r="AT300" s="97"/>
      <c r="AV300" s="56"/>
      <c r="AW300" s="8"/>
      <c r="AX300" s="8"/>
      <c r="AY300" s="8"/>
      <c r="AZ300" s="8"/>
      <c r="BA300" s="8"/>
      <c r="BB300" s="8"/>
      <c r="BC300" s="8"/>
      <c r="BD300" s="102" t="str">
        <f t="shared" si="143"/>
        <v/>
      </c>
      <c r="BE300" s="56" t="str">
        <f t="shared" si="144"/>
        <v>LINCOCINE 400 MG/G POUDRE POUR ADMINISTRATION DANS L’EAU DE BOISSON</v>
      </c>
      <c r="BF300" s="204" t="e">
        <f>IF(IF(BN$2="Catégorie",IF(BN$3="Toutes",SUMIFS('Étape 1 - à remplir'!$F$31:$F$400,'Étape 1 - à remplir'!$E$31:$E$400,MASQ2!BE300,'Étape 1 - à remplir'!$G$31:$G$400,"lots"),SUMIFS('Étape 1 - à remplir'!$F$31:$F$400,'Étape 1 - à remplir'!$E$31:$E$400,MASQ2!BE300,'Étape 1 - à remplir'!$C$31:$C$400,BN$3)),IF(BN$2="Âge",IF(BN$3="Tous",SUMIFS('Étape 1 - à remplir'!$F$31:$F$400,'Étape 1 - à remplir'!$E$31:$E$400,MASQ2!BE300,'Étape 1 - à remplir'!$G$31:$G$400,"lots"),SUMIFS('Étape 1 - à remplir'!$F$31:$F$400,'Étape 1 - à remplir'!$E$31:$E$400,MASQ2!BE300,'Étape 1 - à remplir'!$P$31:$P$400,BN$3,'Étape 1 - à remplir'!$G$31:$G$400,"lots")),IF(BN$2="Atelier",IF(BN$3="Tous",SUMIFS('Étape 1 - à remplir'!$F$31:$F$400,'Étape 1 - à remplir'!$E$31:$E$400,MASQ2!BE300,'Étape 1 - à remplir'!$G$31:$G$400,"lots"),SUMIFS('Étape 1 - à remplir'!$F$31:$F$400,'Étape 1 - à remplir'!$E$31:$E$400,MASQ2!BE300,'Étape 1 - à remplir'!$O$31:$O$400,BN$3,'Étape 1 - à remplir'!$G$31:$G$400,"lots")),IF(BN$2="Espèce",IF(BN$3="Tous",SUMIFS('Étape 1 - à remplir'!$F$31:$F$400,'Étape 1 - à remplir'!$E$31:$E$400,MASQ2!BE300,'Étape 1 - à remplir'!$G$31:$G$400,"lots"),SUMIFS('Étape 1 - à remplir'!$F$31:$F$400,'Étape 1 - à remplir'!$E$31:$E$400,MASQ2!BE300,'Étape 1 - à remplir'!$N$31:$N$400,BN$3,'Étape 1 - à remplir'!$G$31:$G$400,"lots"))))))=0,NA(),IF(BN$2="Catégorie",IF(BN$3="Toutes",SUMIFS('Étape 1 - à remplir'!$F$31:$F$400,'Étape 1 - à remplir'!$E$31:$E$400,MASQ2!BE300,'Étape 1 - à remplir'!$G$31:$G$400,"lots"),SUMIFS('Étape 1 - à remplir'!$F$31:$F$400,'Étape 1 - à remplir'!$E$31:$E$400,MASQ2!BE300,'Étape 1 - à remplir'!$C$31:$C$400,BN$3)),IF(BN$2="Âge",IF(BN$3="Tous",SUMIFS('Étape 1 - à remplir'!$F$31:$F$400,'Étape 1 - à remplir'!$E$31:$E$400,MASQ2!BE300,'Étape 1 - à remplir'!$G$31:$G$400,"lots"),SUMIFS('Étape 1 - à remplir'!$F$31:$F$400,'Étape 1 - à remplir'!$E$31:$E$400,MASQ2!BE300,'Étape 1 - à remplir'!$P$31:$P$400,BN$3,'Étape 1 - à remplir'!$G$31:$G$400,"lots")),IF(BN$2="Atelier",IF(BN$3="Tous",SUMIFS('Étape 1 - à remplir'!$F$31:$F$400,'Étape 1 - à remplir'!$E$31:$E$400,MASQ2!BE300,'Étape 1 - à remplir'!$G$31:$G$400,"lots"),SUMIFS('Étape 1 - à remplir'!$F$31:$F$400,'Étape 1 - à remplir'!$E$31:$E$400,MASQ2!BE300,'Étape 1 - à remplir'!$O$31:$O$400,BN$3,'Étape 1 - à remplir'!$G$31:$G$400,"lots")),IF(BN$2="Espèce",IF(BN$3="Tous",SUMIFS('Étape 1 - à remplir'!$F$31:$F$400,'Étape 1 - à remplir'!$E$31:$E$400,MASQ2!BE300,'Étape 1 - à remplir'!$G$31:$G$400,"lots"),SUMIFS('Étape 1 - à remplir'!$F$31:$F$400,'Étape 1 - à remplir'!$E$31:$E$400,MASQ2!BE300,'Étape 1 - à remplir'!$N$31:$N$400,BN$3,'Étape 1 - à remplir'!$G$31:$G$400,"lots")))))))</f>
        <v>#N/A</v>
      </c>
      <c r="BG300" s="204">
        <f t="shared" si="159"/>
        <v>0</v>
      </c>
      <c r="BH300" s="204" t="str">
        <f t="shared" si="145"/>
        <v>Lincomycine</v>
      </c>
      <c r="BI300" s="204" t="str">
        <f t="shared" si="146"/>
        <v/>
      </c>
      <c r="BJ300" s="204" t="str">
        <f t="shared" si="147"/>
        <v/>
      </c>
      <c r="BK300" s="204" t="str">
        <f t="shared" si="148"/>
        <v>Lincosamides</v>
      </c>
      <c r="BL300" s="204" t="str">
        <f t="shared" si="149"/>
        <v/>
      </c>
      <c r="BM300" s="97" t="str">
        <f t="shared" si="150"/>
        <v/>
      </c>
      <c r="BN300" s="78"/>
      <c r="BO300" s="78"/>
      <c r="BP300" s="77" t="str">
        <f ca="1"/>
        <v>LINCOCINE 400 MG/G POUDRE POUR ADMINISTRATION DANS L’EAU DE BOISSON</v>
      </c>
      <c r="BQ300" s="79" t="e">
        <f ca="1"/>
        <v>#N/A</v>
      </c>
      <c r="BR300" s="102"/>
      <c r="BS300" s="8"/>
      <c r="BT300" s="8"/>
      <c r="BU300" s="8"/>
      <c r="BV300" s="8"/>
      <c r="BW300" s="8"/>
      <c r="BX300" s="8"/>
      <c r="BY300" s="8"/>
      <c r="BZ300" s="8"/>
      <c r="CA300" s="8"/>
      <c r="CB300" s="8"/>
      <c r="CC300" s="8"/>
      <c r="CD300" s="8"/>
      <c r="CE300" s="8"/>
      <c r="CF300" s="8"/>
      <c r="CG300" s="8"/>
      <c r="CH300" s="8"/>
      <c r="CI300" s="8"/>
      <c r="CJ300" s="8"/>
      <c r="CK300" s="8"/>
      <c r="CL300" s="8"/>
      <c r="CM300" s="8"/>
      <c r="CN300" s="8"/>
      <c r="CO300" s="97"/>
      <c r="CQ300" s="56"/>
      <c r="CR300" s="8"/>
      <c r="CS300" s="8"/>
      <c r="CT300" s="8"/>
      <c r="CU300" s="8"/>
      <c r="CV300" s="8"/>
      <c r="CW300" s="8"/>
      <c r="CX300" s="8"/>
      <c r="CY300" s="102" t="str">
        <f t="shared" si="151"/>
        <v/>
      </c>
      <c r="CZ300" s="56" t="str">
        <f t="shared" si="152"/>
        <v>LINCOCINE 400 MG/G POUDRE POUR ADMINISTRATION DANS L’EAU DE BOISSON</v>
      </c>
      <c r="DA300" s="204" t="e">
        <f>IF(IF(DI$2="Catégorie",IF(DI$3="Toutes",SUMIFS('Étape 1 - à remplir'!$F$31:$F$400,'Étape 1 - à remplir'!$E$31:$E$400,MASQ2!CZ300,'Étape 1 - à remplir'!$G$31:$G$400,"kg"),SUMIFS('Étape 1 - à remplir'!$F$31:$F$400,'Étape 1 - à remplir'!$E$31:$E$400,MASQ2!CZ300,'Étape 1 - à remplir'!$C$31:$C$400,DI$3)),IF(DI$2="Âge",IF(DI$3="Tous",SUMIFS('Étape 1 - à remplir'!$F$31:$F$400,'Étape 1 - à remplir'!$E$31:$E$400,MASQ2!CZ300,'Étape 1 - à remplir'!$G$31:$G$400,"kg"),SUMIFS('Étape 1 - à remplir'!$F$31:$F$400,'Étape 1 - à remplir'!$E$31:$E$400,MASQ2!CZ300,'Étape 1 - à remplir'!$P$31:$P$400,DI$3,'Étape 1 - à remplir'!$G$31:$G$400,"kg")),IF(DI$2="Atelier",IF(DI$3="Tous",SUMIFS('Étape 1 - à remplir'!$F$31:$F$400,'Étape 1 - à remplir'!$E$31:$E$400,MASQ2!CZ300,'Étape 1 - à remplir'!$G$31:$G$400,"kg"),SUMIFS('Étape 1 - à remplir'!$F$31:$F$400,'Étape 1 - à remplir'!$E$31:$E$400,MASQ2!CZ300,'Étape 1 - à remplir'!$O$31:$O$400,DI$3,'Étape 1 - à remplir'!$G$31:$G$400,"kg")),IF(DI$2="Espèce",IF(DI$3="Tous",SUMIFS('Étape 1 - à remplir'!$F$31:$F$400,'Étape 1 - à remplir'!$E$31:$E$400,MASQ2!CZ300,'Étape 1 - à remplir'!$G$31:$G$400,"kg"),SUMIFS('Étape 1 - à remplir'!$F$31:$F$400,'Étape 1 - à remplir'!$E$31:$E$400,MASQ2!CZ300,'Étape 1 - à remplir'!$N$31:$N$400,DI$3,'Étape 1 - à remplir'!$G$31:$G$400,"kg"))))))=0,NA(),IF(DI$2="Catégorie",IF(DI$3="Toutes",SUMIFS('Étape 1 - à remplir'!$F$31:$F$400,'Étape 1 - à remplir'!$E$31:$E$400,MASQ2!CZ300,'Étape 1 - à remplir'!$G$31:$G$400,"kg"),SUMIFS('Étape 1 - à remplir'!$F$31:$F$400,'Étape 1 - à remplir'!$E$31:$E$400,MASQ2!CZ300,'Étape 1 - à remplir'!$C$31:$C$400,DI$3)),IF(DI$2="Âge",IF(DI$3="Tous",SUMIFS('Étape 1 - à remplir'!$F$31:$F$400,'Étape 1 - à remplir'!$E$31:$E$400,MASQ2!CZ300,'Étape 1 - à remplir'!$G$31:$G$400,"kg"),SUMIFS('Étape 1 - à remplir'!$F$31:$F$400,'Étape 1 - à remplir'!$E$31:$E$400,MASQ2!CZ300,'Étape 1 - à remplir'!$P$31:$P$400,DI$3,'Étape 1 - à remplir'!$G$31:$G$400,"kg")),IF(DI$2="Atelier",IF(DI$3="Tous",SUMIFS('Étape 1 - à remplir'!$F$31:$F$400,'Étape 1 - à remplir'!$E$31:$E$400,MASQ2!CZ300,'Étape 1 - à remplir'!$G$31:$G$400,"kg"),SUMIFS('Étape 1 - à remplir'!$F$31:$F$400,'Étape 1 - à remplir'!$E$31:$E$400,MASQ2!CZ300,'Étape 1 - à remplir'!$O$31:$O$400,DI$3,'Étape 1 - à remplir'!$G$31:$G$400,"kg")),IF(DI$2="Espèce",IF(DI$3="Tous",SUMIFS('Étape 1 - à remplir'!$F$31:$F$400,'Étape 1 - à remplir'!$E$31:$E$400,MASQ2!CZ300,'Étape 1 - à remplir'!$G$31:$G$400,"kg"),SUMIFS('Étape 1 - à remplir'!$F$31:$F$400,'Étape 1 - à remplir'!$E$31:$E$400,MASQ2!CZ300,'Étape 1 - à remplir'!$N$31:$N$400,DI$3,'Étape 1 - à remplir'!$G$31:$G$400,"kg")))))))</f>
        <v>#N/A</v>
      </c>
      <c r="DB300" s="104">
        <f t="shared" si="160"/>
        <v>0</v>
      </c>
      <c r="DC300" s="204" t="str">
        <f t="shared" si="153"/>
        <v>Lincomycine</v>
      </c>
      <c r="DD300" s="204" t="str">
        <f t="shared" si="154"/>
        <v/>
      </c>
      <c r="DE300" s="204" t="str">
        <f t="shared" si="155"/>
        <v/>
      </c>
      <c r="DF300" s="204" t="str">
        <f t="shared" si="156"/>
        <v>Lincosamides</v>
      </c>
      <c r="DG300" s="204" t="str">
        <f t="shared" si="157"/>
        <v/>
      </c>
      <c r="DH300" s="97" t="str">
        <f t="shared" si="158"/>
        <v/>
      </c>
      <c r="DI300" s="78"/>
      <c r="DJ300" s="78"/>
      <c r="DK300" s="77" t="str">
        <f ca="1"/>
        <v>LINCOCINE 400 MG/G POUDRE POUR ADMINISTRATION DANS L’EAU DE BOISSON</v>
      </c>
      <c r="DL300" s="79" t="e">
        <f ca="1"/>
        <v>#N/A</v>
      </c>
      <c r="DM300" s="102"/>
      <c r="DN300" s="8"/>
      <c r="DO300" s="8"/>
      <c r="DP300" s="8"/>
      <c r="DQ300" s="8"/>
      <c r="DR300" s="8"/>
      <c r="DS300" s="8"/>
      <c r="DT300" s="8"/>
      <c r="DU300" s="8"/>
      <c r="DV300" s="8"/>
      <c r="DW300" s="8"/>
      <c r="DX300" s="8"/>
      <c r="DY300" s="8"/>
      <c r="DZ300" s="8"/>
      <c r="EA300" s="8"/>
      <c r="EB300" s="8"/>
      <c r="EC300" s="8"/>
      <c r="ED300" s="8"/>
      <c r="EE300" s="8"/>
      <c r="EF300" s="8"/>
      <c r="EG300" s="8"/>
      <c r="EH300" s="8"/>
      <c r="EI300" s="8"/>
      <c r="EJ300" s="97"/>
    </row>
    <row r="301" spans="1:140" x14ac:dyDescent="0.25">
      <c r="A301" s="56"/>
      <c r="B301" s="8"/>
      <c r="C301" s="8"/>
      <c r="D301" s="8"/>
      <c r="E301" s="8"/>
      <c r="F301" s="8"/>
      <c r="G301" s="8"/>
      <c r="H301" s="8"/>
      <c r="I301" s="102" t="str">
        <f>INDEX(Données_ATB!BE:BV,MATCH(MASQ2!J301,Données_ATB!BE:BE,0),18)</f>
        <v/>
      </c>
      <c r="J301" s="77" t="str">
        <f>Données_ATB!BE300</f>
        <v>LINCOCINE SOLUTION</v>
      </c>
      <c r="K301" s="204" t="e">
        <f>IF(IF(S$2="Catégorie",IF(S$3="Toutes",SUMIFS('Étape 1 - à remplir'!$F$31:$F$400,'Étape 1 - à remplir'!$E$31:$E$400,MASQ2!J301,'Étape 1 - à remplir'!$G$31:$G$400,"animaux"),SUMIFS('Étape 1 - à remplir'!$F$31:$F$400,'Étape 1 - à remplir'!$E$31:$E$400,MASQ2!J301,'Étape 1 - à remplir'!$C$31:$C$400,S$3)),IF(S$2="Âge",IF(S$3="Tous",SUMIFS('Étape 1 - à remplir'!$F$31:$F$400,'Étape 1 - à remplir'!$E$31:$E$400,MASQ2!J301,'Étape 1 - à remplir'!$G$31:$G$400,"animaux"),SUMIFS('Étape 1 - à remplir'!$F$31:$F$400,'Étape 1 - à remplir'!$E$31:$E$400,MASQ2!J301,'Étape 1 - à remplir'!$P$31:$P$400,S$3)),IF(S$2="Atelier",IF(S$3="Tous",SUMIFS('Étape 1 - à remplir'!$F$31:$F$400,'Étape 1 - à remplir'!$E$31:$E$400,MASQ2!J301,'Étape 1 - à remplir'!$G$31:$G$400,"animaux"),SUMIFS('Étape 1 - à remplir'!$F$31:$F$400,'Étape 1 - à remplir'!$E$31:$E$400,MASQ2!J301,'Étape 1 - à remplir'!$O$31:$O$400,S$3)),IF(S$2="Espèce",IF(S$3="Tous",SUMIFS('Étape 1 - à remplir'!$F$31:$F$400,'Étape 1 - à remplir'!$E$31:$E$400,MASQ2!J301,'Étape 1 - à remplir'!$G$31:$G$400,"animaux"),SUMIFS('Étape 1 - à remplir'!$F$31:$F$400,'Étape 1 - à remplir'!$E$31:$E$400,MASQ2!J301,'Étape 1 - à remplir'!$N$31:$N$400,S$3))))))=0,NA(),IF(S$2="Catégorie",IF(S$3="Toutes",SUMIFS('Étape 1 - à remplir'!$F$31:$F$400,'Étape 1 - à remplir'!$E$31:$E$400,MASQ2!J301,'Étape 1 - à remplir'!$G$31:$G$400,"animaux"),SUMIFS('Étape 1 - à remplir'!$F$31:$F$400,'Étape 1 - à remplir'!$E$31:$E$400,MASQ2!J301,'Étape 1 - à remplir'!$C$31:$C$400,S$3)),IF(S$2="Âge",IF(S$3="Tous",SUMIFS('Étape 1 - à remplir'!$F$31:$F$400,'Étape 1 - à remplir'!$E$31:$E$400,MASQ2!J301,'Étape 1 - à remplir'!$G$31:$G$400,"animaux"),SUMIFS('Étape 1 - à remplir'!$F$31:$F$400,'Étape 1 - à remplir'!$E$31:$E$400,MASQ2!J301,'Étape 1 - à remplir'!$P$31:$P$400,S$3)),IF(S$2="Atelier",IF(S$3="Tous",SUMIFS('Étape 1 - à remplir'!$F$31:$F$400,'Étape 1 - à remplir'!$E$31:$E$400,MASQ2!J301,'Étape 1 - à remplir'!$G$31:$G$400,"animaux"),SUMIFS('Étape 1 - à remplir'!$F$31:$F$400,'Étape 1 - à remplir'!$E$31:$E$400,MASQ2!J301,'Étape 1 - à remplir'!$O$31:$O$400,S$3)),IF(S$2="Espèce",IF(S$3="Tous",SUMIFS('Étape 1 - à remplir'!$F$31:$F$400,'Étape 1 - à remplir'!$E$31:$E$400,MASQ2!J301,'Étape 1 - à remplir'!$G$31:$G$400,"animaux"),SUMIFS('Étape 1 - à remplir'!$F$31:$F$400,'Étape 1 - à remplir'!$E$31:$E$400,MASQ2!J301,'Étape 1 - à remplir'!$N$31:$N$400,S$3)))))))</f>
        <v>#N/A</v>
      </c>
      <c r="L301" s="97">
        <f t="shared" si="161"/>
        <v>0</v>
      </c>
      <c r="M301" s="56" t="str">
        <f>Données_ATB!BN300</f>
        <v>Lincomycine</v>
      </c>
      <c r="N301" s="204" t="str">
        <f>Données_ATB!BO300</f>
        <v/>
      </c>
      <c r="O301" s="97" t="str">
        <f>Données_ATB!BP300</f>
        <v/>
      </c>
      <c r="P301" s="77" t="str">
        <f>Données_ATB!BR300</f>
        <v>Lincosamides</v>
      </c>
      <c r="Q301" s="78" t="str">
        <f>Données_ATB!BS300</f>
        <v/>
      </c>
      <c r="R301" s="79" t="str">
        <f>Données_ATB!BT300</f>
        <v/>
      </c>
      <c r="S301" s="78"/>
      <c r="T301" s="78"/>
      <c r="U301" s="77" t="str">
        <f ca="1"/>
        <v>LINCOCINE SOLUTION</v>
      </c>
      <c r="V301" s="79" t="e">
        <f ca="1"/>
        <v>#N/A</v>
      </c>
      <c r="W301" s="102"/>
      <c r="X301" s="8"/>
      <c r="Y301" s="8"/>
      <c r="Z301" s="8"/>
      <c r="AA301" s="8"/>
      <c r="AB301" s="102"/>
      <c r="AC301" s="8"/>
      <c r="AD301" s="8"/>
      <c r="AE301" s="8"/>
      <c r="AF301" s="8"/>
      <c r="AG301" s="8"/>
      <c r="AH301" s="8"/>
      <c r="AI301" s="8"/>
      <c r="AJ301" s="8"/>
      <c r="AK301" s="8"/>
      <c r="AL301" s="8"/>
      <c r="AM301" s="8"/>
      <c r="AN301" s="8"/>
      <c r="AO301" s="8"/>
      <c r="AP301" s="8"/>
      <c r="AQ301" s="8"/>
      <c r="AR301" s="8"/>
      <c r="AS301" s="8"/>
      <c r="AT301" s="97"/>
      <c r="AV301" s="56"/>
      <c r="AW301" s="8"/>
      <c r="AX301" s="8"/>
      <c r="AY301" s="8"/>
      <c r="AZ301" s="8"/>
      <c r="BA301" s="8"/>
      <c r="BB301" s="8"/>
      <c r="BC301" s="8"/>
      <c r="BD301" s="102" t="str">
        <f t="shared" si="143"/>
        <v/>
      </c>
      <c r="BE301" s="56" t="str">
        <f t="shared" si="144"/>
        <v>LINCOCINE SOLUTION</v>
      </c>
      <c r="BF301" s="204" t="e">
        <f>IF(IF(BN$2="Catégorie",IF(BN$3="Toutes",SUMIFS('Étape 1 - à remplir'!$F$31:$F$400,'Étape 1 - à remplir'!$E$31:$E$400,MASQ2!BE301,'Étape 1 - à remplir'!$G$31:$G$400,"lots"),SUMIFS('Étape 1 - à remplir'!$F$31:$F$400,'Étape 1 - à remplir'!$E$31:$E$400,MASQ2!BE301,'Étape 1 - à remplir'!$C$31:$C$400,BN$3)),IF(BN$2="Âge",IF(BN$3="Tous",SUMIFS('Étape 1 - à remplir'!$F$31:$F$400,'Étape 1 - à remplir'!$E$31:$E$400,MASQ2!BE301,'Étape 1 - à remplir'!$G$31:$G$400,"lots"),SUMIFS('Étape 1 - à remplir'!$F$31:$F$400,'Étape 1 - à remplir'!$E$31:$E$400,MASQ2!BE301,'Étape 1 - à remplir'!$P$31:$P$400,BN$3,'Étape 1 - à remplir'!$G$31:$G$400,"lots")),IF(BN$2="Atelier",IF(BN$3="Tous",SUMIFS('Étape 1 - à remplir'!$F$31:$F$400,'Étape 1 - à remplir'!$E$31:$E$400,MASQ2!BE301,'Étape 1 - à remplir'!$G$31:$G$400,"lots"),SUMIFS('Étape 1 - à remplir'!$F$31:$F$400,'Étape 1 - à remplir'!$E$31:$E$400,MASQ2!BE301,'Étape 1 - à remplir'!$O$31:$O$400,BN$3,'Étape 1 - à remplir'!$G$31:$G$400,"lots")),IF(BN$2="Espèce",IF(BN$3="Tous",SUMIFS('Étape 1 - à remplir'!$F$31:$F$400,'Étape 1 - à remplir'!$E$31:$E$400,MASQ2!BE301,'Étape 1 - à remplir'!$G$31:$G$400,"lots"),SUMIFS('Étape 1 - à remplir'!$F$31:$F$400,'Étape 1 - à remplir'!$E$31:$E$400,MASQ2!BE301,'Étape 1 - à remplir'!$N$31:$N$400,BN$3,'Étape 1 - à remplir'!$G$31:$G$400,"lots"))))))=0,NA(),IF(BN$2="Catégorie",IF(BN$3="Toutes",SUMIFS('Étape 1 - à remplir'!$F$31:$F$400,'Étape 1 - à remplir'!$E$31:$E$400,MASQ2!BE301,'Étape 1 - à remplir'!$G$31:$G$400,"lots"),SUMIFS('Étape 1 - à remplir'!$F$31:$F$400,'Étape 1 - à remplir'!$E$31:$E$400,MASQ2!BE301,'Étape 1 - à remplir'!$C$31:$C$400,BN$3)),IF(BN$2="Âge",IF(BN$3="Tous",SUMIFS('Étape 1 - à remplir'!$F$31:$F$400,'Étape 1 - à remplir'!$E$31:$E$400,MASQ2!BE301,'Étape 1 - à remplir'!$G$31:$G$400,"lots"),SUMIFS('Étape 1 - à remplir'!$F$31:$F$400,'Étape 1 - à remplir'!$E$31:$E$400,MASQ2!BE301,'Étape 1 - à remplir'!$P$31:$P$400,BN$3,'Étape 1 - à remplir'!$G$31:$G$400,"lots")),IF(BN$2="Atelier",IF(BN$3="Tous",SUMIFS('Étape 1 - à remplir'!$F$31:$F$400,'Étape 1 - à remplir'!$E$31:$E$400,MASQ2!BE301,'Étape 1 - à remplir'!$G$31:$G$400,"lots"),SUMIFS('Étape 1 - à remplir'!$F$31:$F$400,'Étape 1 - à remplir'!$E$31:$E$400,MASQ2!BE301,'Étape 1 - à remplir'!$O$31:$O$400,BN$3,'Étape 1 - à remplir'!$G$31:$G$400,"lots")),IF(BN$2="Espèce",IF(BN$3="Tous",SUMIFS('Étape 1 - à remplir'!$F$31:$F$400,'Étape 1 - à remplir'!$E$31:$E$400,MASQ2!BE301,'Étape 1 - à remplir'!$G$31:$G$400,"lots"),SUMIFS('Étape 1 - à remplir'!$F$31:$F$400,'Étape 1 - à remplir'!$E$31:$E$400,MASQ2!BE301,'Étape 1 - à remplir'!$N$31:$N$400,BN$3,'Étape 1 - à remplir'!$G$31:$G$400,"lots")))))))</f>
        <v>#N/A</v>
      </c>
      <c r="BG301" s="204">
        <f t="shared" si="159"/>
        <v>0</v>
      </c>
      <c r="BH301" s="204" t="str">
        <f t="shared" si="145"/>
        <v>Lincomycine</v>
      </c>
      <c r="BI301" s="204" t="str">
        <f t="shared" si="146"/>
        <v/>
      </c>
      <c r="BJ301" s="204" t="str">
        <f t="shared" si="147"/>
        <v/>
      </c>
      <c r="BK301" s="204" t="str">
        <f t="shared" si="148"/>
        <v>Lincosamides</v>
      </c>
      <c r="BL301" s="204" t="str">
        <f t="shared" si="149"/>
        <v/>
      </c>
      <c r="BM301" s="97" t="str">
        <f t="shared" si="150"/>
        <v/>
      </c>
      <c r="BN301" s="78"/>
      <c r="BO301" s="78"/>
      <c r="BP301" s="77" t="str">
        <f ca="1"/>
        <v>LINCOCINE SOLUTION</v>
      </c>
      <c r="BQ301" s="79" t="e">
        <f ca="1"/>
        <v>#N/A</v>
      </c>
      <c r="BR301" s="102"/>
      <c r="BS301" s="8"/>
      <c r="BT301" s="8"/>
      <c r="BU301" s="8"/>
      <c r="BV301" s="8"/>
      <c r="BW301" s="8"/>
      <c r="BX301" s="8"/>
      <c r="BY301" s="8"/>
      <c r="BZ301" s="8"/>
      <c r="CA301" s="8"/>
      <c r="CB301" s="8"/>
      <c r="CC301" s="8"/>
      <c r="CD301" s="8"/>
      <c r="CE301" s="8"/>
      <c r="CF301" s="8"/>
      <c r="CG301" s="8"/>
      <c r="CH301" s="8"/>
      <c r="CI301" s="8"/>
      <c r="CJ301" s="8"/>
      <c r="CK301" s="8"/>
      <c r="CL301" s="8"/>
      <c r="CM301" s="8"/>
      <c r="CN301" s="8"/>
      <c r="CO301" s="97"/>
      <c r="CQ301" s="56"/>
      <c r="CR301" s="8"/>
      <c r="CS301" s="8"/>
      <c r="CT301" s="8"/>
      <c r="CU301" s="8"/>
      <c r="CV301" s="8"/>
      <c r="CW301" s="8"/>
      <c r="CX301" s="8"/>
      <c r="CY301" s="102" t="str">
        <f t="shared" si="151"/>
        <v/>
      </c>
      <c r="CZ301" s="56" t="str">
        <f t="shared" si="152"/>
        <v>LINCOCINE SOLUTION</v>
      </c>
      <c r="DA301" s="204" t="e">
        <f>IF(IF(DI$2="Catégorie",IF(DI$3="Toutes",SUMIFS('Étape 1 - à remplir'!$F$31:$F$400,'Étape 1 - à remplir'!$E$31:$E$400,MASQ2!CZ301,'Étape 1 - à remplir'!$G$31:$G$400,"kg"),SUMIFS('Étape 1 - à remplir'!$F$31:$F$400,'Étape 1 - à remplir'!$E$31:$E$400,MASQ2!CZ301,'Étape 1 - à remplir'!$C$31:$C$400,DI$3)),IF(DI$2="Âge",IF(DI$3="Tous",SUMIFS('Étape 1 - à remplir'!$F$31:$F$400,'Étape 1 - à remplir'!$E$31:$E$400,MASQ2!CZ301,'Étape 1 - à remplir'!$G$31:$G$400,"kg"),SUMIFS('Étape 1 - à remplir'!$F$31:$F$400,'Étape 1 - à remplir'!$E$31:$E$400,MASQ2!CZ301,'Étape 1 - à remplir'!$P$31:$P$400,DI$3,'Étape 1 - à remplir'!$G$31:$G$400,"kg")),IF(DI$2="Atelier",IF(DI$3="Tous",SUMIFS('Étape 1 - à remplir'!$F$31:$F$400,'Étape 1 - à remplir'!$E$31:$E$400,MASQ2!CZ301,'Étape 1 - à remplir'!$G$31:$G$400,"kg"),SUMIFS('Étape 1 - à remplir'!$F$31:$F$400,'Étape 1 - à remplir'!$E$31:$E$400,MASQ2!CZ301,'Étape 1 - à remplir'!$O$31:$O$400,DI$3,'Étape 1 - à remplir'!$G$31:$G$400,"kg")),IF(DI$2="Espèce",IF(DI$3="Tous",SUMIFS('Étape 1 - à remplir'!$F$31:$F$400,'Étape 1 - à remplir'!$E$31:$E$400,MASQ2!CZ301,'Étape 1 - à remplir'!$G$31:$G$400,"kg"),SUMIFS('Étape 1 - à remplir'!$F$31:$F$400,'Étape 1 - à remplir'!$E$31:$E$400,MASQ2!CZ301,'Étape 1 - à remplir'!$N$31:$N$400,DI$3,'Étape 1 - à remplir'!$G$31:$G$400,"kg"))))))=0,NA(),IF(DI$2="Catégorie",IF(DI$3="Toutes",SUMIFS('Étape 1 - à remplir'!$F$31:$F$400,'Étape 1 - à remplir'!$E$31:$E$400,MASQ2!CZ301,'Étape 1 - à remplir'!$G$31:$G$400,"kg"),SUMIFS('Étape 1 - à remplir'!$F$31:$F$400,'Étape 1 - à remplir'!$E$31:$E$400,MASQ2!CZ301,'Étape 1 - à remplir'!$C$31:$C$400,DI$3)),IF(DI$2="Âge",IF(DI$3="Tous",SUMIFS('Étape 1 - à remplir'!$F$31:$F$400,'Étape 1 - à remplir'!$E$31:$E$400,MASQ2!CZ301,'Étape 1 - à remplir'!$G$31:$G$400,"kg"),SUMIFS('Étape 1 - à remplir'!$F$31:$F$400,'Étape 1 - à remplir'!$E$31:$E$400,MASQ2!CZ301,'Étape 1 - à remplir'!$P$31:$P$400,DI$3,'Étape 1 - à remplir'!$G$31:$G$400,"kg")),IF(DI$2="Atelier",IF(DI$3="Tous",SUMIFS('Étape 1 - à remplir'!$F$31:$F$400,'Étape 1 - à remplir'!$E$31:$E$400,MASQ2!CZ301,'Étape 1 - à remplir'!$G$31:$G$400,"kg"),SUMIFS('Étape 1 - à remplir'!$F$31:$F$400,'Étape 1 - à remplir'!$E$31:$E$400,MASQ2!CZ301,'Étape 1 - à remplir'!$O$31:$O$400,DI$3,'Étape 1 - à remplir'!$G$31:$G$400,"kg")),IF(DI$2="Espèce",IF(DI$3="Tous",SUMIFS('Étape 1 - à remplir'!$F$31:$F$400,'Étape 1 - à remplir'!$E$31:$E$400,MASQ2!CZ301,'Étape 1 - à remplir'!$G$31:$G$400,"kg"),SUMIFS('Étape 1 - à remplir'!$F$31:$F$400,'Étape 1 - à remplir'!$E$31:$E$400,MASQ2!CZ301,'Étape 1 - à remplir'!$N$31:$N$400,DI$3,'Étape 1 - à remplir'!$G$31:$G$400,"kg")))))))</f>
        <v>#N/A</v>
      </c>
      <c r="DB301" s="104">
        <f t="shared" si="160"/>
        <v>0</v>
      </c>
      <c r="DC301" s="204" t="str">
        <f t="shared" si="153"/>
        <v>Lincomycine</v>
      </c>
      <c r="DD301" s="204" t="str">
        <f t="shared" si="154"/>
        <v/>
      </c>
      <c r="DE301" s="204" t="str">
        <f t="shared" si="155"/>
        <v/>
      </c>
      <c r="DF301" s="204" t="str">
        <f t="shared" si="156"/>
        <v>Lincosamides</v>
      </c>
      <c r="DG301" s="204" t="str">
        <f t="shared" si="157"/>
        <v/>
      </c>
      <c r="DH301" s="97" t="str">
        <f t="shared" si="158"/>
        <v/>
      </c>
      <c r="DI301" s="78"/>
      <c r="DJ301" s="78"/>
      <c r="DK301" s="77" t="str">
        <f ca="1"/>
        <v>LINCOCINE SOLUTION</v>
      </c>
      <c r="DL301" s="79" t="e">
        <f ca="1"/>
        <v>#N/A</v>
      </c>
      <c r="DM301" s="102"/>
      <c r="DN301" s="8"/>
      <c r="DO301" s="8"/>
      <c r="DP301" s="8"/>
      <c r="DQ301" s="8"/>
      <c r="DR301" s="8"/>
      <c r="DS301" s="8"/>
      <c r="DT301" s="8"/>
      <c r="DU301" s="8"/>
      <c r="DV301" s="8"/>
      <c r="DW301" s="8"/>
      <c r="DX301" s="8"/>
      <c r="DY301" s="8"/>
      <c r="DZ301" s="8"/>
      <c r="EA301" s="8"/>
      <c r="EB301" s="8"/>
      <c r="EC301" s="8"/>
      <c r="ED301" s="8"/>
      <c r="EE301" s="8"/>
      <c r="EF301" s="8"/>
      <c r="EG301" s="8"/>
      <c r="EH301" s="8"/>
      <c r="EI301" s="8"/>
      <c r="EJ301" s="97"/>
    </row>
    <row r="302" spans="1:140" x14ac:dyDescent="0.25">
      <c r="A302" s="56"/>
      <c r="B302" s="8"/>
      <c r="C302" s="8"/>
      <c r="D302" s="8"/>
      <c r="E302" s="8"/>
      <c r="F302" s="8"/>
      <c r="G302" s="8"/>
      <c r="H302" s="8"/>
      <c r="I302" s="102" t="str">
        <f>INDEX(Données_ATB!BE:BV,MATCH(MASQ2!J302,Données_ATB!BE:BE,0),18)</f>
        <v/>
      </c>
      <c r="J302" s="77" t="str">
        <f>Données_ATB!BE301</f>
        <v>LINCOMYCINE 22 PNEUMONIE PORC FRANVET</v>
      </c>
      <c r="K302" s="204" t="e">
        <f>IF(IF(S$2="Catégorie",IF(S$3="Toutes",SUMIFS('Étape 1 - à remplir'!$F$31:$F$400,'Étape 1 - à remplir'!$E$31:$E$400,MASQ2!J302,'Étape 1 - à remplir'!$G$31:$G$400,"animaux"),SUMIFS('Étape 1 - à remplir'!$F$31:$F$400,'Étape 1 - à remplir'!$E$31:$E$400,MASQ2!J302,'Étape 1 - à remplir'!$C$31:$C$400,S$3)),IF(S$2="Âge",IF(S$3="Tous",SUMIFS('Étape 1 - à remplir'!$F$31:$F$400,'Étape 1 - à remplir'!$E$31:$E$400,MASQ2!J302,'Étape 1 - à remplir'!$G$31:$G$400,"animaux"),SUMIFS('Étape 1 - à remplir'!$F$31:$F$400,'Étape 1 - à remplir'!$E$31:$E$400,MASQ2!J302,'Étape 1 - à remplir'!$P$31:$P$400,S$3)),IF(S$2="Atelier",IF(S$3="Tous",SUMIFS('Étape 1 - à remplir'!$F$31:$F$400,'Étape 1 - à remplir'!$E$31:$E$400,MASQ2!J302,'Étape 1 - à remplir'!$G$31:$G$400,"animaux"),SUMIFS('Étape 1 - à remplir'!$F$31:$F$400,'Étape 1 - à remplir'!$E$31:$E$400,MASQ2!J302,'Étape 1 - à remplir'!$O$31:$O$400,S$3)),IF(S$2="Espèce",IF(S$3="Tous",SUMIFS('Étape 1 - à remplir'!$F$31:$F$400,'Étape 1 - à remplir'!$E$31:$E$400,MASQ2!J302,'Étape 1 - à remplir'!$G$31:$G$400,"animaux"),SUMIFS('Étape 1 - à remplir'!$F$31:$F$400,'Étape 1 - à remplir'!$E$31:$E$400,MASQ2!J302,'Étape 1 - à remplir'!$N$31:$N$400,S$3))))))=0,NA(),IF(S$2="Catégorie",IF(S$3="Toutes",SUMIFS('Étape 1 - à remplir'!$F$31:$F$400,'Étape 1 - à remplir'!$E$31:$E$400,MASQ2!J302,'Étape 1 - à remplir'!$G$31:$G$400,"animaux"),SUMIFS('Étape 1 - à remplir'!$F$31:$F$400,'Étape 1 - à remplir'!$E$31:$E$400,MASQ2!J302,'Étape 1 - à remplir'!$C$31:$C$400,S$3)),IF(S$2="Âge",IF(S$3="Tous",SUMIFS('Étape 1 - à remplir'!$F$31:$F$400,'Étape 1 - à remplir'!$E$31:$E$400,MASQ2!J302,'Étape 1 - à remplir'!$G$31:$G$400,"animaux"),SUMIFS('Étape 1 - à remplir'!$F$31:$F$400,'Étape 1 - à remplir'!$E$31:$E$400,MASQ2!J302,'Étape 1 - à remplir'!$P$31:$P$400,S$3)),IF(S$2="Atelier",IF(S$3="Tous",SUMIFS('Étape 1 - à remplir'!$F$31:$F$400,'Étape 1 - à remplir'!$E$31:$E$400,MASQ2!J302,'Étape 1 - à remplir'!$G$31:$G$400,"animaux"),SUMIFS('Étape 1 - à remplir'!$F$31:$F$400,'Étape 1 - à remplir'!$E$31:$E$400,MASQ2!J302,'Étape 1 - à remplir'!$O$31:$O$400,S$3)),IF(S$2="Espèce",IF(S$3="Tous",SUMIFS('Étape 1 - à remplir'!$F$31:$F$400,'Étape 1 - à remplir'!$E$31:$E$400,MASQ2!J302,'Étape 1 - à remplir'!$G$31:$G$400,"animaux"),SUMIFS('Étape 1 - à remplir'!$F$31:$F$400,'Étape 1 - à remplir'!$E$31:$E$400,MASQ2!J302,'Étape 1 - à remplir'!$N$31:$N$400,S$3)))))))</f>
        <v>#N/A</v>
      </c>
      <c r="L302" s="97">
        <f t="shared" si="161"/>
        <v>0</v>
      </c>
      <c r="M302" s="56" t="str">
        <f>Données_ATB!BN301</f>
        <v>Lincomycine</v>
      </c>
      <c r="N302" s="204" t="str">
        <f>Données_ATB!BO301</f>
        <v/>
      </c>
      <c r="O302" s="97" t="str">
        <f>Données_ATB!BP301</f>
        <v/>
      </c>
      <c r="P302" s="77" t="str">
        <f>Données_ATB!BR301</f>
        <v>Lincosamides</v>
      </c>
      <c r="Q302" s="78" t="str">
        <f>Données_ATB!BS301</f>
        <v/>
      </c>
      <c r="R302" s="79" t="str">
        <f>Données_ATB!BT301</f>
        <v/>
      </c>
      <c r="S302" s="78"/>
      <c r="T302" s="78"/>
      <c r="U302" s="77" t="str">
        <f ca="1"/>
        <v>LINCOMYCINE 22 PNEUMONIE PORC FRANVET</v>
      </c>
      <c r="V302" s="79" t="e">
        <f ca="1"/>
        <v>#N/A</v>
      </c>
      <c r="W302" s="102"/>
      <c r="X302" s="8"/>
      <c r="Y302" s="8"/>
      <c r="Z302" s="8"/>
      <c r="AA302" s="8"/>
      <c r="AB302" s="102"/>
      <c r="AC302" s="8"/>
      <c r="AD302" s="8"/>
      <c r="AE302" s="8"/>
      <c r="AF302" s="8"/>
      <c r="AG302" s="8"/>
      <c r="AH302" s="8"/>
      <c r="AI302" s="8"/>
      <c r="AJ302" s="8"/>
      <c r="AK302" s="8"/>
      <c r="AL302" s="8"/>
      <c r="AM302" s="8"/>
      <c r="AN302" s="8"/>
      <c r="AO302" s="8"/>
      <c r="AP302" s="8"/>
      <c r="AQ302" s="8"/>
      <c r="AR302" s="8"/>
      <c r="AS302" s="8"/>
      <c r="AT302" s="97"/>
      <c r="AV302" s="56"/>
      <c r="AW302" s="8"/>
      <c r="AX302" s="8"/>
      <c r="AY302" s="8"/>
      <c r="AZ302" s="8"/>
      <c r="BA302" s="8"/>
      <c r="BB302" s="8"/>
      <c r="BC302" s="8"/>
      <c r="BD302" s="102" t="str">
        <f t="shared" si="143"/>
        <v/>
      </c>
      <c r="BE302" s="56" t="str">
        <f t="shared" si="144"/>
        <v>LINCOMYCINE 22 PNEUMONIE PORC FRANVET</v>
      </c>
      <c r="BF302" s="204" t="e">
        <f>IF(IF(BN$2="Catégorie",IF(BN$3="Toutes",SUMIFS('Étape 1 - à remplir'!$F$31:$F$400,'Étape 1 - à remplir'!$E$31:$E$400,MASQ2!BE302,'Étape 1 - à remplir'!$G$31:$G$400,"lots"),SUMIFS('Étape 1 - à remplir'!$F$31:$F$400,'Étape 1 - à remplir'!$E$31:$E$400,MASQ2!BE302,'Étape 1 - à remplir'!$C$31:$C$400,BN$3)),IF(BN$2="Âge",IF(BN$3="Tous",SUMIFS('Étape 1 - à remplir'!$F$31:$F$400,'Étape 1 - à remplir'!$E$31:$E$400,MASQ2!BE302,'Étape 1 - à remplir'!$G$31:$G$400,"lots"),SUMIFS('Étape 1 - à remplir'!$F$31:$F$400,'Étape 1 - à remplir'!$E$31:$E$400,MASQ2!BE302,'Étape 1 - à remplir'!$P$31:$P$400,BN$3,'Étape 1 - à remplir'!$G$31:$G$400,"lots")),IF(BN$2="Atelier",IF(BN$3="Tous",SUMIFS('Étape 1 - à remplir'!$F$31:$F$400,'Étape 1 - à remplir'!$E$31:$E$400,MASQ2!BE302,'Étape 1 - à remplir'!$G$31:$G$400,"lots"),SUMIFS('Étape 1 - à remplir'!$F$31:$F$400,'Étape 1 - à remplir'!$E$31:$E$400,MASQ2!BE302,'Étape 1 - à remplir'!$O$31:$O$400,BN$3,'Étape 1 - à remplir'!$G$31:$G$400,"lots")),IF(BN$2="Espèce",IF(BN$3="Tous",SUMIFS('Étape 1 - à remplir'!$F$31:$F$400,'Étape 1 - à remplir'!$E$31:$E$400,MASQ2!BE302,'Étape 1 - à remplir'!$G$31:$G$400,"lots"),SUMIFS('Étape 1 - à remplir'!$F$31:$F$400,'Étape 1 - à remplir'!$E$31:$E$400,MASQ2!BE302,'Étape 1 - à remplir'!$N$31:$N$400,BN$3,'Étape 1 - à remplir'!$G$31:$G$400,"lots"))))))=0,NA(),IF(BN$2="Catégorie",IF(BN$3="Toutes",SUMIFS('Étape 1 - à remplir'!$F$31:$F$400,'Étape 1 - à remplir'!$E$31:$E$400,MASQ2!BE302,'Étape 1 - à remplir'!$G$31:$G$400,"lots"),SUMIFS('Étape 1 - à remplir'!$F$31:$F$400,'Étape 1 - à remplir'!$E$31:$E$400,MASQ2!BE302,'Étape 1 - à remplir'!$C$31:$C$400,BN$3)),IF(BN$2="Âge",IF(BN$3="Tous",SUMIFS('Étape 1 - à remplir'!$F$31:$F$400,'Étape 1 - à remplir'!$E$31:$E$400,MASQ2!BE302,'Étape 1 - à remplir'!$G$31:$G$400,"lots"),SUMIFS('Étape 1 - à remplir'!$F$31:$F$400,'Étape 1 - à remplir'!$E$31:$E$400,MASQ2!BE302,'Étape 1 - à remplir'!$P$31:$P$400,BN$3,'Étape 1 - à remplir'!$G$31:$G$400,"lots")),IF(BN$2="Atelier",IF(BN$3="Tous",SUMIFS('Étape 1 - à remplir'!$F$31:$F$400,'Étape 1 - à remplir'!$E$31:$E$400,MASQ2!BE302,'Étape 1 - à remplir'!$G$31:$G$400,"lots"),SUMIFS('Étape 1 - à remplir'!$F$31:$F$400,'Étape 1 - à remplir'!$E$31:$E$400,MASQ2!BE302,'Étape 1 - à remplir'!$O$31:$O$400,BN$3,'Étape 1 - à remplir'!$G$31:$G$400,"lots")),IF(BN$2="Espèce",IF(BN$3="Tous",SUMIFS('Étape 1 - à remplir'!$F$31:$F$400,'Étape 1 - à remplir'!$E$31:$E$400,MASQ2!BE302,'Étape 1 - à remplir'!$G$31:$G$400,"lots"),SUMIFS('Étape 1 - à remplir'!$F$31:$F$400,'Étape 1 - à remplir'!$E$31:$E$400,MASQ2!BE302,'Étape 1 - à remplir'!$N$31:$N$400,BN$3,'Étape 1 - à remplir'!$G$31:$G$400,"lots")))))))</f>
        <v>#N/A</v>
      </c>
      <c r="BG302" s="204">
        <f t="shared" si="159"/>
        <v>0</v>
      </c>
      <c r="BH302" s="204" t="str">
        <f t="shared" si="145"/>
        <v>Lincomycine</v>
      </c>
      <c r="BI302" s="204" t="str">
        <f t="shared" si="146"/>
        <v/>
      </c>
      <c r="BJ302" s="204" t="str">
        <f t="shared" si="147"/>
        <v/>
      </c>
      <c r="BK302" s="204" t="str">
        <f t="shared" si="148"/>
        <v>Lincosamides</v>
      </c>
      <c r="BL302" s="204" t="str">
        <f t="shared" si="149"/>
        <v/>
      </c>
      <c r="BM302" s="97" t="str">
        <f t="shared" si="150"/>
        <v/>
      </c>
      <c r="BN302" s="78"/>
      <c r="BO302" s="78"/>
      <c r="BP302" s="77" t="str">
        <f ca="1"/>
        <v>LINCOMYCINE 22 PNEUMONIE PORC FRANVET</v>
      </c>
      <c r="BQ302" s="79" t="e">
        <f ca="1"/>
        <v>#N/A</v>
      </c>
      <c r="BR302" s="102"/>
      <c r="BS302" s="8"/>
      <c r="BT302" s="8"/>
      <c r="BU302" s="8"/>
      <c r="BV302" s="8"/>
      <c r="BW302" s="8"/>
      <c r="BX302" s="8"/>
      <c r="BY302" s="8"/>
      <c r="BZ302" s="8"/>
      <c r="CA302" s="8"/>
      <c r="CB302" s="8"/>
      <c r="CC302" s="8"/>
      <c r="CD302" s="8"/>
      <c r="CE302" s="8"/>
      <c r="CF302" s="8"/>
      <c r="CG302" s="8"/>
      <c r="CH302" s="8"/>
      <c r="CI302" s="8"/>
      <c r="CJ302" s="8"/>
      <c r="CK302" s="8"/>
      <c r="CL302" s="8"/>
      <c r="CM302" s="8"/>
      <c r="CN302" s="8"/>
      <c r="CO302" s="97"/>
      <c r="CQ302" s="56"/>
      <c r="CR302" s="8"/>
      <c r="CS302" s="8"/>
      <c r="CT302" s="8"/>
      <c r="CU302" s="8"/>
      <c r="CV302" s="8"/>
      <c r="CW302" s="8"/>
      <c r="CX302" s="8"/>
      <c r="CY302" s="102" t="str">
        <f t="shared" si="151"/>
        <v/>
      </c>
      <c r="CZ302" s="56" t="str">
        <f t="shared" si="152"/>
        <v>LINCOMYCINE 22 PNEUMONIE PORC FRANVET</v>
      </c>
      <c r="DA302" s="204" t="e">
        <f>IF(IF(DI$2="Catégorie",IF(DI$3="Toutes",SUMIFS('Étape 1 - à remplir'!$F$31:$F$400,'Étape 1 - à remplir'!$E$31:$E$400,MASQ2!CZ302,'Étape 1 - à remplir'!$G$31:$G$400,"kg"),SUMIFS('Étape 1 - à remplir'!$F$31:$F$400,'Étape 1 - à remplir'!$E$31:$E$400,MASQ2!CZ302,'Étape 1 - à remplir'!$C$31:$C$400,DI$3)),IF(DI$2="Âge",IF(DI$3="Tous",SUMIFS('Étape 1 - à remplir'!$F$31:$F$400,'Étape 1 - à remplir'!$E$31:$E$400,MASQ2!CZ302,'Étape 1 - à remplir'!$G$31:$G$400,"kg"),SUMIFS('Étape 1 - à remplir'!$F$31:$F$400,'Étape 1 - à remplir'!$E$31:$E$400,MASQ2!CZ302,'Étape 1 - à remplir'!$P$31:$P$400,DI$3,'Étape 1 - à remplir'!$G$31:$G$400,"kg")),IF(DI$2="Atelier",IF(DI$3="Tous",SUMIFS('Étape 1 - à remplir'!$F$31:$F$400,'Étape 1 - à remplir'!$E$31:$E$400,MASQ2!CZ302,'Étape 1 - à remplir'!$G$31:$G$400,"kg"),SUMIFS('Étape 1 - à remplir'!$F$31:$F$400,'Étape 1 - à remplir'!$E$31:$E$400,MASQ2!CZ302,'Étape 1 - à remplir'!$O$31:$O$400,DI$3,'Étape 1 - à remplir'!$G$31:$G$400,"kg")),IF(DI$2="Espèce",IF(DI$3="Tous",SUMIFS('Étape 1 - à remplir'!$F$31:$F$400,'Étape 1 - à remplir'!$E$31:$E$400,MASQ2!CZ302,'Étape 1 - à remplir'!$G$31:$G$400,"kg"),SUMIFS('Étape 1 - à remplir'!$F$31:$F$400,'Étape 1 - à remplir'!$E$31:$E$400,MASQ2!CZ302,'Étape 1 - à remplir'!$N$31:$N$400,DI$3,'Étape 1 - à remplir'!$G$31:$G$400,"kg"))))))=0,NA(),IF(DI$2="Catégorie",IF(DI$3="Toutes",SUMIFS('Étape 1 - à remplir'!$F$31:$F$400,'Étape 1 - à remplir'!$E$31:$E$400,MASQ2!CZ302,'Étape 1 - à remplir'!$G$31:$G$400,"kg"),SUMIFS('Étape 1 - à remplir'!$F$31:$F$400,'Étape 1 - à remplir'!$E$31:$E$400,MASQ2!CZ302,'Étape 1 - à remplir'!$C$31:$C$400,DI$3)),IF(DI$2="Âge",IF(DI$3="Tous",SUMIFS('Étape 1 - à remplir'!$F$31:$F$400,'Étape 1 - à remplir'!$E$31:$E$400,MASQ2!CZ302,'Étape 1 - à remplir'!$G$31:$G$400,"kg"),SUMIFS('Étape 1 - à remplir'!$F$31:$F$400,'Étape 1 - à remplir'!$E$31:$E$400,MASQ2!CZ302,'Étape 1 - à remplir'!$P$31:$P$400,DI$3,'Étape 1 - à remplir'!$G$31:$G$400,"kg")),IF(DI$2="Atelier",IF(DI$3="Tous",SUMIFS('Étape 1 - à remplir'!$F$31:$F$400,'Étape 1 - à remplir'!$E$31:$E$400,MASQ2!CZ302,'Étape 1 - à remplir'!$G$31:$G$400,"kg"),SUMIFS('Étape 1 - à remplir'!$F$31:$F$400,'Étape 1 - à remplir'!$E$31:$E$400,MASQ2!CZ302,'Étape 1 - à remplir'!$O$31:$O$400,DI$3,'Étape 1 - à remplir'!$G$31:$G$400,"kg")),IF(DI$2="Espèce",IF(DI$3="Tous",SUMIFS('Étape 1 - à remplir'!$F$31:$F$400,'Étape 1 - à remplir'!$E$31:$E$400,MASQ2!CZ302,'Étape 1 - à remplir'!$G$31:$G$400,"kg"),SUMIFS('Étape 1 - à remplir'!$F$31:$F$400,'Étape 1 - à remplir'!$E$31:$E$400,MASQ2!CZ302,'Étape 1 - à remplir'!$N$31:$N$400,DI$3,'Étape 1 - à remplir'!$G$31:$G$400,"kg")))))))</f>
        <v>#N/A</v>
      </c>
      <c r="DB302" s="104">
        <f t="shared" si="160"/>
        <v>0</v>
      </c>
      <c r="DC302" s="204" t="str">
        <f t="shared" si="153"/>
        <v>Lincomycine</v>
      </c>
      <c r="DD302" s="204" t="str">
        <f t="shared" si="154"/>
        <v/>
      </c>
      <c r="DE302" s="204" t="str">
        <f t="shared" si="155"/>
        <v/>
      </c>
      <c r="DF302" s="204" t="str">
        <f t="shared" si="156"/>
        <v>Lincosamides</v>
      </c>
      <c r="DG302" s="204" t="str">
        <f t="shared" si="157"/>
        <v/>
      </c>
      <c r="DH302" s="97" t="str">
        <f t="shared" si="158"/>
        <v/>
      </c>
      <c r="DI302" s="78"/>
      <c r="DJ302" s="78"/>
      <c r="DK302" s="77" t="str">
        <f ca="1"/>
        <v>LINCOMYCINE 22 PNEUMONIE PORC FRANVET</v>
      </c>
      <c r="DL302" s="79" t="e">
        <f ca="1"/>
        <v>#N/A</v>
      </c>
      <c r="DM302" s="102"/>
      <c r="DN302" s="8"/>
      <c r="DO302" s="8"/>
      <c r="DP302" s="8"/>
      <c r="DQ302" s="8"/>
      <c r="DR302" s="8"/>
      <c r="DS302" s="8"/>
      <c r="DT302" s="8"/>
      <c r="DU302" s="8"/>
      <c r="DV302" s="8"/>
      <c r="DW302" s="8"/>
      <c r="DX302" s="8"/>
      <c r="DY302" s="8"/>
      <c r="DZ302" s="8"/>
      <c r="EA302" s="8"/>
      <c r="EB302" s="8"/>
      <c r="EC302" s="8"/>
      <c r="ED302" s="8"/>
      <c r="EE302" s="8"/>
      <c r="EF302" s="8"/>
      <c r="EG302" s="8"/>
      <c r="EH302" s="8"/>
      <c r="EI302" s="8"/>
      <c r="EJ302" s="97"/>
    </row>
    <row r="303" spans="1:140" x14ac:dyDescent="0.25">
      <c r="A303" s="56"/>
      <c r="B303" s="8"/>
      <c r="C303" s="8"/>
      <c r="D303" s="8"/>
      <c r="E303" s="8"/>
      <c r="F303" s="8"/>
      <c r="G303" s="8"/>
      <c r="H303" s="8"/>
      <c r="I303" s="102" t="str">
        <f>INDEX(Données_ATB!BE:BV,MATCH(MASQ2!J303,Données_ATB!BE:BE,0),18)</f>
        <v/>
      </c>
      <c r="J303" s="77" t="str">
        <f>Données_ATB!BE302</f>
        <v>LINCOMYCINE 4.4 SPECTINOMYCINE 4.4 PORC FRANVET</v>
      </c>
      <c r="K303" s="204" t="e">
        <f>IF(IF(S$2="Catégorie",IF(S$3="Toutes",SUMIFS('Étape 1 - à remplir'!$F$31:$F$400,'Étape 1 - à remplir'!$E$31:$E$400,MASQ2!J303,'Étape 1 - à remplir'!$G$31:$G$400,"animaux"),SUMIFS('Étape 1 - à remplir'!$F$31:$F$400,'Étape 1 - à remplir'!$E$31:$E$400,MASQ2!J303,'Étape 1 - à remplir'!$C$31:$C$400,S$3)),IF(S$2="Âge",IF(S$3="Tous",SUMIFS('Étape 1 - à remplir'!$F$31:$F$400,'Étape 1 - à remplir'!$E$31:$E$400,MASQ2!J303,'Étape 1 - à remplir'!$G$31:$G$400,"animaux"),SUMIFS('Étape 1 - à remplir'!$F$31:$F$400,'Étape 1 - à remplir'!$E$31:$E$400,MASQ2!J303,'Étape 1 - à remplir'!$P$31:$P$400,S$3)),IF(S$2="Atelier",IF(S$3="Tous",SUMIFS('Étape 1 - à remplir'!$F$31:$F$400,'Étape 1 - à remplir'!$E$31:$E$400,MASQ2!J303,'Étape 1 - à remplir'!$G$31:$G$400,"animaux"),SUMIFS('Étape 1 - à remplir'!$F$31:$F$400,'Étape 1 - à remplir'!$E$31:$E$400,MASQ2!J303,'Étape 1 - à remplir'!$O$31:$O$400,S$3)),IF(S$2="Espèce",IF(S$3="Tous",SUMIFS('Étape 1 - à remplir'!$F$31:$F$400,'Étape 1 - à remplir'!$E$31:$E$400,MASQ2!J303,'Étape 1 - à remplir'!$G$31:$G$400,"animaux"),SUMIFS('Étape 1 - à remplir'!$F$31:$F$400,'Étape 1 - à remplir'!$E$31:$E$400,MASQ2!J303,'Étape 1 - à remplir'!$N$31:$N$400,S$3))))))=0,NA(),IF(S$2="Catégorie",IF(S$3="Toutes",SUMIFS('Étape 1 - à remplir'!$F$31:$F$400,'Étape 1 - à remplir'!$E$31:$E$400,MASQ2!J303,'Étape 1 - à remplir'!$G$31:$G$400,"animaux"),SUMIFS('Étape 1 - à remplir'!$F$31:$F$400,'Étape 1 - à remplir'!$E$31:$E$400,MASQ2!J303,'Étape 1 - à remplir'!$C$31:$C$400,S$3)),IF(S$2="Âge",IF(S$3="Tous",SUMIFS('Étape 1 - à remplir'!$F$31:$F$400,'Étape 1 - à remplir'!$E$31:$E$400,MASQ2!J303,'Étape 1 - à remplir'!$G$31:$G$400,"animaux"),SUMIFS('Étape 1 - à remplir'!$F$31:$F$400,'Étape 1 - à remplir'!$E$31:$E$400,MASQ2!J303,'Étape 1 - à remplir'!$P$31:$P$400,S$3)),IF(S$2="Atelier",IF(S$3="Tous",SUMIFS('Étape 1 - à remplir'!$F$31:$F$400,'Étape 1 - à remplir'!$E$31:$E$400,MASQ2!J303,'Étape 1 - à remplir'!$G$31:$G$400,"animaux"),SUMIFS('Étape 1 - à remplir'!$F$31:$F$400,'Étape 1 - à remplir'!$E$31:$E$400,MASQ2!J303,'Étape 1 - à remplir'!$O$31:$O$400,S$3)),IF(S$2="Espèce",IF(S$3="Tous",SUMIFS('Étape 1 - à remplir'!$F$31:$F$400,'Étape 1 - à remplir'!$E$31:$E$400,MASQ2!J303,'Étape 1 - à remplir'!$G$31:$G$400,"animaux"),SUMIFS('Étape 1 - à remplir'!$F$31:$F$400,'Étape 1 - à remplir'!$E$31:$E$400,MASQ2!J303,'Étape 1 - à remplir'!$N$31:$N$400,S$3)))))))</f>
        <v>#N/A</v>
      </c>
      <c r="L303" s="97">
        <f t="shared" si="161"/>
        <v>0</v>
      </c>
      <c r="M303" s="56" t="str">
        <f>Données_ATB!BN302</f>
        <v>Lincomycine</v>
      </c>
      <c r="N303" s="204" t="str">
        <f>Données_ATB!BO302</f>
        <v>Spectinomycine</v>
      </c>
      <c r="O303" s="97" t="str">
        <f>Données_ATB!BP302</f>
        <v/>
      </c>
      <c r="P303" s="77" t="str">
        <f>Données_ATB!BR302</f>
        <v>Lincosamides</v>
      </c>
      <c r="Q303" s="78" t="str">
        <f>Données_ATB!BS302</f>
        <v>Aminoglycosides</v>
      </c>
      <c r="R303" s="79" t="str">
        <f>Données_ATB!BT302</f>
        <v/>
      </c>
      <c r="S303" s="78"/>
      <c r="T303" s="78"/>
      <c r="U303" s="77" t="str">
        <f ca="1"/>
        <v>LINCOMYCINE 4.4 SPECTINOMYCINE 4.4 PORC FRANVET</v>
      </c>
      <c r="V303" s="79" t="e">
        <f ca="1"/>
        <v>#N/A</v>
      </c>
      <c r="W303" s="102"/>
      <c r="X303" s="8"/>
      <c r="Y303" s="8"/>
      <c r="Z303" s="8"/>
      <c r="AA303" s="8"/>
      <c r="AB303" s="102"/>
      <c r="AC303" s="8"/>
      <c r="AD303" s="8"/>
      <c r="AE303" s="8"/>
      <c r="AF303" s="8"/>
      <c r="AG303" s="8"/>
      <c r="AH303" s="8"/>
      <c r="AI303" s="8"/>
      <c r="AJ303" s="8"/>
      <c r="AK303" s="8"/>
      <c r="AL303" s="8"/>
      <c r="AM303" s="8"/>
      <c r="AN303" s="8"/>
      <c r="AO303" s="8"/>
      <c r="AP303" s="8"/>
      <c r="AQ303" s="8"/>
      <c r="AR303" s="8"/>
      <c r="AS303" s="8"/>
      <c r="AT303" s="97"/>
      <c r="AV303" s="56"/>
      <c r="AW303" s="8"/>
      <c r="AX303" s="8"/>
      <c r="AY303" s="8"/>
      <c r="AZ303" s="8"/>
      <c r="BA303" s="8"/>
      <c r="BB303" s="8"/>
      <c r="BC303" s="8"/>
      <c r="BD303" s="102" t="str">
        <f t="shared" si="143"/>
        <v/>
      </c>
      <c r="BE303" s="56" t="str">
        <f t="shared" si="144"/>
        <v>LINCOMYCINE 4.4 SPECTINOMYCINE 4.4 PORC FRANVET</v>
      </c>
      <c r="BF303" s="204" t="e">
        <f>IF(IF(BN$2="Catégorie",IF(BN$3="Toutes",SUMIFS('Étape 1 - à remplir'!$F$31:$F$400,'Étape 1 - à remplir'!$E$31:$E$400,MASQ2!BE303,'Étape 1 - à remplir'!$G$31:$G$400,"lots"),SUMIFS('Étape 1 - à remplir'!$F$31:$F$400,'Étape 1 - à remplir'!$E$31:$E$400,MASQ2!BE303,'Étape 1 - à remplir'!$C$31:$C$400,BN$3)),IF(BN$2="Âge",IF(BN$3="Tous",SUMIFS('Étape 1 - à remplir'!$F$31:$F$400,'Étape 1 - à remplir'!$E$31:$E$400,MASQ2!BE303,'Étape 1 - à remplir'!$G$31:$G$400,"lots"),SUMIFS('Étape 1 - à remplir'!$F$31:$F$400,'Étape 1 - à remplir'!$E$31:$E$400,MASQ2!BE303,'Étape 1 - à remplir'!$P$31:$P$400,BN$3,'Étape 1 - à remplir'!$G$31:$G$400,"lots")),IF(BN$2="Atelier",IF(BN$3="Tous",SUMIFS('Étape 1 - à remplir'!$F$31:$F$400,'Étape 1 - à remplir'!$E$31:$E$400,MASQ2!BE303,'Étape 1 - à remplir'!$G$31:$G$400,"lots"),SUMIFS('Étape 1 - à remplir'!$F$31:$F$400,'Étape 1 - à remplir'!$E$31:$E$400,MASQ2!BE303,'Étape 1 - à remplir'!$O$31:$O$400,BN$3,'Étape 1 - à remplir'!$G$31:$G$400,"lots")),IF(BN$2="Espèce",IF(BN$3="Tous",SUMIFS('Étape 1 - à remplir'!$F$31:$F$400,'Étape 1 - à remplir'!$E$31:$E$400,MASQ2!BE303,'Étape 1 - à remplir'!$G$31:$G$400,"lots"),SUMIFS('Étape 1 - à remplir'!$F$31:$F$400,'Étape 1 - à remplir'!$E$31:$E$400,MASQ2!BE303,'Étape 1 - à remplir'!$N$31:$N$400,BN$3,'Étape 1 - à remplir'!$G$31:$G$400,"lots"))))))=0,NA(),IF(BN$2="Catégorie",IF(BN$3="Toutes",SUMIFS('Étape 1 - à remplir'!$F$31:$F$400,'Étape 1 - à remplir'!$E$31:$E$400,MASQ2!BE303,'Étape 1 - à remplir'!$G$31:$G$400,"lots"),SUMIFS('Étape 1 - à remplir'!$F$31:$F$400,'Étape 1 - à remplir'!$E$31:$E$400,MASQ2!BE303,'Étape 1 - à remplir'!$C$31:$C$400,BN$3)),IF(BN$2="Âge",IF(BN$3="Tous",SUMIFS('Étape 1 - à remplir'!$F$31:$F$400,'Étape 1 - à remplir'!$E$31:$E$400,MASQ2!BE303,'Étape 1 - à remplir'!$G$31:$G$400,"lots"),SUMIFS('Étape 1 - à remplir'!$F$31:$F$400,'Étape 1 - à remplir'!$E$31:$E$400,MASQ2!BE303,'Étape 1 - à remplir'!$P$31:$P$400,BN$3,'Étape 1 - à remplir'!$G$31:$G$400,"lots")),IF(BN$2="Atelier",IF(BN$3="Tous",SUMIFS('Étape 1 - à remplir'!$F$31:$F$400,'Étape 1 - à remplir'!$E$31:$E$400,MASQ2!BE303,'Étape 1 - à remplir'!$G$31:$G$400,"lots"),SUMIFS('Étape 1 - à remplir'!$F$31:$F$400,'Étape 1 - à remplir'!$E$31:$E$400,MASQ2!BE303,'Étape 1 - à remplir'!$O$31:$O$400,BN$3,'Étape 1 - à remplir'!$G$31:$G$400,"lots")),IF(BN$2="Espèce",IF(BN$3="Tous",SUMIFS('Étape 1 - à remplir'!$F$31:$F$400,'Étape 1 - à remplir'!$E$31:$E$400,MASQ2!BE303,'Étape 1 - à remplir'!$G$31:$G$400,"lots"),SUMIFS('Étape 1 - à remplir'!$F$31:$F$400,'Étape 1 - à remplir'!$E$31:$E$400,MASQ2!BE303,'Étape 1 - à remplir'!$N$31:$N$400,BN$3,'Étape 1 - à remplir'!$G$31:$G$400,"lots")))))))</f>
        <v>#N/A</v>
      </c>
      <c r="BG303" s="204">
        <f t="shared" si="159"/>
        <v>0</v>
      </c>
      <c r="BH303" s="204" t="str">
        <f t="shared" si="145"/>
        <v>Lincomycine</v>
      </c>
      <c r="BI303" s="204" t="str">
        <f t="shared" si="146"/>
        <v>Spectinomycine</v>
      </c>
      <c r="BJ303" s="204" t="str">
        <f t="shared" si="147"/>
        <v/>
      </c>
      <c r="BK303" s="204" t="str">
        <f t="shared" si="148"/>
        <v>Lincosamides</v>
      </c>
      <c r="BL303" s="204" t="str">
        <f t="shared" si="149"/>
        <v>Aminoglycosides</v>
      </c>
      <c r="BM303" s="97" t="str">
        <f t="shared" si="150"/>
        <v/>
      </c>
      <c r="BN303" s="78"/>
      <c r="BO303" s="78"/>
      <c r="BP303" s="77" t="str">
        <f ca="1"/>
        <v>LINCOMYCINE 4.4 SPECTINOMYCINE 4.4 PORC FRANVET</v>
      </c>
      <c r="BQ303" s="79" t="e">
        <f ca="1"/>
        <v>#N/A</v>
      </c>
      <c r="BR303" s="102"/>
      <c r="BS303" s="8"/>
      <c r="BT303" s="8"/>
      <c r="BU303" s="8"/>
      <c r="BV303" s="8"/>
      <c r="BW303" s="8"/>
      <c r="BX303" s="8"/>
      <c r="BY303" s="8"/>
      <c r="BZ303" s="8"/>
      <c r="CA303" s="8"/>
      <c r="CB303" s="8"/>
      <c r="CC303" s="8"/>
      <c r="CD303" s="8"/>
      <c r="CE303" s="8"/>
      <c r="CF303" s="8"/>
      <c r="CG303" s="8"/>
      <c r="CH303" s="8"/>
      <c r="CI303" s="8"/>
      <c r="CJ303" s="8"/>
      <c r="CK303" s="8"/>
      <c r="CL303" s="8"/>
      <c r="CM303" s="8"/>
      <c r="CN303" s="8"/>
      <c r="CO303" s="97"/>
      <c r="CQ303" s="56"/>
      <c r="CR303" s="8"/>
      <c r="CS303" s="8"/>
      <c r="CT303" s="8"/>
      <c r="CU303" s="8"/>
      <c r="CV303" s="8"/>
      <c r="CW303" s="8"/>
      <c r="CX303" s="8"/>
      <c r="CY303" s="102" t="str">
        <f t="shared" si="151"/>
        <v/>
      </c>
      <c r="CZ303" s="56" t="str">
        <f t="shared" si="152"/>
        <v>LINCOMYCINE 4.4 SPECTINOMYCINE 4.4 PORC FRANVET</v>
      </c>
      <c r="DA303" s="204" t="e">
        <f>IF(IF(DI$2="Catégorie",IF(DI$3="Toutes",SUMIFS('Étape 1 - à remplir'!$F$31:$F$400,'Étape 1 - à remplir'!$E$31:$E$400,MASQ2!CZ303,'Étape 1 - à remplir'!$G$31:$G$400,"kg"),SUMIFS('Étape 1 - à remplir'!$F$31:$F$400,'Étape 1 - à remplir'!$E$31:$E$400,MASQ2!CZ303,'Étape 1 - à remplir'!$C$31:$C$400,DI$3)),IF(DI$2="Âge",IF(DI$3="Tous",SUMIFS('Étape 1 - à remplir'!$F$31:$F$400,'Étape 1 - à remplir'!$E$31:$E$400,MASQ2!CZ303,'Étape 1 - à remplir'!$G$31:$G$400,"kg"),SUMIFS('Étape 1 - à remplir'!$F$31:$F$400,'Étape 1 - à remplir'!$E$31:$E$400,MASQ2!CZ303,'Étape 1 - à remplir'!$P$31:$P$400,DI$3,'Étape 1 - à remplir'!$G$31:$G$400,"kg")),IF(DI$2="Atelier",IF(DI$3="Tous",SUMIFS('Étape 1 - à remplir'!$F$31:$F$400,'Étape 1 - à remplir'!$E$31:$E$400,MASQ2!CZ303,'Étape 1 - à remplir'!$G$31:$G$400,"kg"),SUMIFS('Étape 1 - à remplir'!$F$31:$F$400,'Étape 1 - à remplir'!$E$31:$E$400,MASQ2!CZ303,'Étape 1 - à remplir'!$O$31:$O$400,DI$3,'Étape 1 - à remplir'!$G$31:$G$400,"kg")),IF(DI$2="Espèce",IF(DI$3="Tous",SUMIFS('Étape 1 - à remplir'!$F$31:$F$400,'Étape 1 - à remplir'!$E$31:$E$400,MASQ2!CZ303,'Étape 1 - à remplir'!$G$31:$G$400,"kg"),SUMIFS('Étape 1 - à remplir'!$F$31:$F$400,'Étape 1 - à remplir'!$E$31:$E$400,MASQ2!CZ303,'Étape 1 - à remplir'!$N$31:$N$400,DI$3,'Étape 1 - à remplir'!$G$31:$G$400,"kg"))))))=0,NA(),IF(DI$2="Catégorie",IF(DI$3="Toutes",SUMIFS('Étape 1 - à remplir'!$F$31:$F$400,'Étape 1 - à remplir'!$E$31:$E$400,MASQ2!CZ303,'Étape 1 - à remplir'!$G$31:$G$400,"kg"),SUMIFS('Étape 1 - à remplir'!$F$31:$F$400,'Étape 1 - à remplir'!$E$31:$E$400,MASQ2!CZ303,'Étape 1 - à remplir'!$C$31:$C$400,DI$3)),IF(DI$2="Âge",IF(DI$3="Tous",SUMIFS('Étape 1 - à remplir'!$F$31:$F$400,'Étape 1 - à remplir'!$E$31:$E$400,MASQ2!CZ303,'Étape 1 - à remplir'!$G$31:$G$400,"kg"),SUMIFS('Étape 1 - à remplir'!$F$31:$F$400,'Étape 1 - à remplir'!$E$31:$E$400,MASQ2!CZ303,'Étape 1 - à remplir'!$P$31:$P$400,DI$3,'Étape 1 - à remplir'!$G$31:$G$400,"kg")),IF(DI$2="Atelier",IF(DI$3="Tous",SUMIFS('Étape 1 - à remplir'!$F$31:$F$400,'Étape 1 - à remplir'!$E$31:$E$400,MASQ2!CZ303,'Étape 1 - à remplir'!$G$31:$G$400,"kg"),SUMIFS('Étape 1 - à remplir'!$F$31:$F$400,'Étape 1 - à remplir'!$E$31:$E$400,MASQ2!CZ303,'Étape 1 - à remplir'!$O$31:$O$400,DI$3,'Étape 1 - à remplir'!$G$31:$G$400,"kg")),IF(DI$2="Espèce",IF(DI$3="Tous",SUMIFS('Étape 1 - à remplir'!$F$31:$F$400,'Étape 1 - à remplir'!$E$31:$E$400,MASQ2!CZ303,'Étape 1 - à remplir'!$G$31:$G$400,"kg"),SUMIFS('Étape 1 - à remplir'!$F$31:$F$400,'Étape 1 - à remplir'!$E$31:$E$400,MASQ2!CZ303,'Étape 1 - à remplir'!$N$31:$N$400,DI$3,'Étape 1 - à remplir'!$G$31:$G$400,"kg")))))))</f>
        <v>#N/A</v>
      </c>
      <c r="DB303" s="104">
        <f t="shared" si="160"/>
        <v>0</v>
      </c>
      <c r="DC303" s="204" t="str">
        <f t="shared" si="153"/>
        <v>Lincomycine</v>
      </c>
      <c r="DD303" s="204" t="str">
        <f t="shared" si="154"/>
        <v>Spectinomycine</v>
      </c>
      <c r="DE303" s="204" t="str">
        <f t="shared" si="155"/>
        <v/>
      </c>
      <c r="DF303" s="204" t="str">
        <f t="shared" si="156"/>
        <v>Lincosamides</v>
      </c>
      <c r="DG303" s="204" t="str">
        <f t="shared" si="157"/>
        <v>Aminoglycosides</v>
      </c>
      <c r="DH303" s="97" t="str">
        <f t="shared" si="158"/>
        <v/>
      </c>
      <c r="DI303" s="78"/>
      <c r="DJ303" s="78"/>
      <c r="DK303" s="77" t="str">
        <f ca="1"/>
        <v>LINCOMYCINE 4.4 SPECTINOMYCINE 4.4 PORC FRANVET</v>
      </c>
      <c r="DL303" s="79" t="e">
        <f ca="1"/>
        <v>#N/A</v>
      </c>
      <c r="DM303" s="102"/>
      <c r="DN303" s="8"/>
      <c r="DO303" s="8"/>
      <c r="DP303" s="8"/>
      <c r="DQ303" s="8"/>
      <c r="DR303" s="8"/>
      <c r="DS303" s="8"/>
      <c r="DT303" s="8"/>
      <c r="DU303" s="8"/>
      <c r="DV303" s="8"/>
      <c r="DW303" s="8"/>
      <c r="DX303" s="8"/>
      <c r="DY303" s="8"/>
      <c r="DZ303" s="8"/>
      <c r="EA303" s="8"/>
      <c r="EB303" s="8"/>
      <c r="EC303" s="8"/>
      <c r="ED303" s="8"/>
      <c r="EE303" s="8"/>
      <c r="EF303" s="8"/>
      <c r="EG303" s="8"/>
      <c r="EH303" s="8"/>
      <c r="EI303" s="8"/>
      <c r="EJ303" s="97"/>
    </row>
    <row r="304" spans="1:140" x14ac:dyDescent="0.25">
      <c r="A304" s="56"/>
      <c r="B304" s="8"/>
      <c r="C304" s="8"/>
      <c r="D304" s="8"/>
      <c r="E304" s="8"/>
      <c r="F304" s="8"/>
      <c r="G304" s="8"/>
      <c r="H304" s="8"/>
      <c r="I304" s="102" t="str">
        <f>INDEX(Données_ATB!BE:BV,MATCH(MASQ2!J304,Données_ATB!BE:BE,0),18)</f>
        <v/>
      </c>
      <c r="J304" s="77" t="str">
        <f>Données_ATB!BE303</f>
        <v>LINCOMYCINE 8.8 ENTERITE PORC FRANVET</v>
      </c>
      <c r="K304" s="204" t="e">
        <f>IF(IF(S$2="Catégorie",IF(S$3="Toutes",SUMIFS('Étape 1 - à remplir'!$F$31:$F$400,'Étape 1 - à remplir'!$E$31:$E$400,MASQ2!J304,'Étape 1 - à remplir'!$G$31:$G$400,"animaux"),SUMIFS('Étape 1 - à remplir'!$F$31:$F$400,'Étape 1 - à remplir'!$E$31:$E$400,MASQ2!J304,'Étape 1 - à remplir'!$C$31:$C$400,S$3)),IF(S$2="Âge",IF(S$3="Tous",SUMIFS('Étape 1 - à remplir'!$F$31:$F$400,'Étape 1 - à remplir'!$E$31:$E$400,MASQ2!J304,'Étape 1 - à remplir'!$G$31:$G$400,"animaux"),SUMIFS('Étape 1 - à remplir'!$F$31:$F$400,'Étape 1 - à remplir'!$E$31:$E$400,MASQ2!J304,'Étape 1 - à remplir'!$P$31:$P$400,S$3)),IF(S$2="Atelier",IF(S$3="Tous",SUMIFS('Étape 1 - à remplir'!$F$31:$F$400,'Étape 1 - à remplir'!$E$31:$E$400,MASQ2!J304,'Étape 1 - à remplir'!$G$31:$G$400,"animaux"),SUMIFS('Étape 1 - à remplir'!$F$31:$F$400,'Étape 1 - à remplir'!$E$31:$E$400,MASQ2!J304,'Étape 1 - à remplir'!$O$31:$O$400,S$3)),IF(S$2="Espèce",IF(S$3="Tous",SUMIFS('Étape 1 - à remplir'!$F$31:$F$400,'Étape 1 - à remplir'!$E$31:$E$400,MASQ2!J304,'Étape 1 - à remplir'!$G$31:$G$400,"animaux"),SUMIFS('Étape 1 - à remplir'!$F$31:$F$400,'Étape 1 - à remplir'!$E$31:$E$400,MASQ2!J304,'Étape 1 - à remplir'!$N$31:$N$400,S$3))))))=0,NA(),IF(S$2="Catégorie",IF(S$3="Toutes",SUMIFS('Étape 1 - à remplir'!$F$31:$F$400,'Étape 1 - à remplir'!$E$31:$E$400,MASQ2!J304,'Étape 1 - à remplir'!$G$31:$G$400,"animaux"),SUMIFS('Étape 1 - à remplir'!$F$31:$F$400,'Étape 1 - à remplir'!$E$31:$E$400,MASQ2!J304,'Étape 1 - à remplir'!$C$31:$C$400,S$3)),IF(S$2="Âge",IF(S$3="Tous",SUMIFS('Étape 1 - à remplir'!$F$31:$F$400,'Étape 1 - à remplir'!$E$31:$E$400,MASQ2!J304,'Étape 1 - à remplir'!$G$31:$G$400,"animaux"),SUMIFS('Étape 1 - à remplir'!$F$31:$F$400,'Étape 1 - à remplir'!$E$31:$E$400,MASQ2!J304,'Étape 1 - à remplir'!$P$31:$P$400,S$3)),IF(S$2="Atelier",IF(S$3="Tous",SUMIFS('Étape 1 - à remplir'!$F$31:$F$400,'Étape 1 - à remplir'!$E$31:$E$400,MASQ2!J304,'Étape 1 - à remplir'!$G$31:$G$400,"animaux"),SUMIFS('Étape 1 - à remplir'!$F$31:$F$400,'Étape 1 - à remplir'!$E$31:$E$400,MASQ2!J304,'Étape 1 - à remplir'!$O$31:$O$400,S$3)),IF(S$2="Espèce",IF(S$3="Tous",SUMIFS('Étape 1 - à remplir'!$F$31:$F$400,'Étape 1 - à remplir'!$E$31:$E$400,MASQ2!J304,'Étape 1 - à remplir'!$G$31:$G$400,"animaux"),SUMIFS('Étape 1 - à remplir'!$F$31:$F$400,'Étape 1 - à remplir'!$E$31:$E$400,MASQ2!J304,'Étape 1 - à remplir'!$N$31:$N$400,S$3)))))))</f>
        <v>#N/A</v>
      </c>
      <c r="L304" s="97">
        <f t="shared" si="161"/>
        <v>0</v>
      </c>
      <c r="M304" s="56" t="str">
        <f>Données_ATB!BN303</f>
        <v>Lincomycine</v>
      </c>
      <c r="N304" s="204" t="str">
        <f>Données_ATB!BO303</f>
        <v/>
      </c>
      <c r="O304" s="97" t="str">
        <f>Données_ATB!BP303</f>
        <v/>
      </c>
      <c r="P304" s="77" t="str">
        <f>Données_ATB!BR303</f>
        <v>Lincosamides</v>
      </c>
      <c r="Q304" s="78" t="str">
        <f>Données_ATB!BS303</f>
        <v/>
      </c>
      <c r="R304" s="79" t="str">
        <f>Données_ATB!BT303</f>
        <v/>
      </c>
      <c r="S304" s="78"/>
      <c r="T304" s="78"/>
      <c r="U304" s="77" t="str">
        <f ca="1"/>
        <v>LINCOMYCINE 8.8 ENTERITE PORC FRANVET</v>
      </c>
      <c r="V304" s="79" t="e">
        <f ca="1"/>
        <v>#N/A</v>
      </c>
      <c r="W304" s="102"/>
      <c r="X304" s="8"/>
      <c r="Y304" s="8"/>
      <c r="Z304" s="8"/>
      <c r="AA304" s="8"/>
      <c r="AB304" s="102"/>
      <c r="AC304" s="8"/>
      <c r="AD304" s="8"/>
      <c r="AE304" s="8"/>
      <c r="AF304" s="8"/>
      <c r="AG304" s="8"/>
      <c r="AH304" s="8"/>
      <c r="AI304" s="8"/>
      <c r="AJ304" s="8"/>
      <c r="AK304" s="8"/>
      <c r="AL304" s="8"/>
      <c r="AM304" s="8"/>
      <c r="AN304" s="8"/>
      <c r="AO304" s="8"/>
      <c r="AP304" s="8"/>
      <c r="AQ304" s="8"/>
      <c r="AR304" s="8"/>
      <c r="AS304" s="8"/>
      <c r="AT304" s="97"/>
      <c r="AV304" s="56"/>
      <c r="AW304" s="8"/>
      <c r="AX304" s="8"/>
      <c r="AY304" s="8"/>
      <c r="AZ304" s="8"/>
      <c r="BA304" s="8"/>
      <c r="BB304" s="8"/>
      <c r="BC304" s="8"/>
      <c r="BD304" s="102" t="str">
        <f t="shared" si="143"/>
        <v/>
      </c>
      <c r="BE304" s="56" t="str">
        <f t="shared" si="144"/>
        <v>LINCOMYCINE 8.8 ENTERITE PORC FRANVET</v>
      </c>
      <c r="BF304" s="204" t="e">
        <f>IF(IF(BN$2="Catégorie",IF(BN$3="Toutes",SUMIFS('Étape 1 - à remplir'!$F$31:$F$400,'Étape 1 - à remplir'!$E$31:$E$400,MASQ2!BE304,'Étape 1 - à remplir'!$G$31:$G$400,"lots"),SUMIFS('Étape 1 - à remplir'!$F$31:$F$400,'Étape 1 - à remplir'!$E$31:$E$400,MASQ2!BE304,'Étape 1 - à remplir'!$C$31:$C$400,BN$3)),IF(BN$2="Âge",IF(BN$3="Tous",SUMIFS('Étape 1 - à remplir'!$F$31:$F$400,'Étape 1 - à remplir'!$E$31:$E$400,MASQ2!BE304,'Étape 1 - à remplir'!$G$31:$G$400,"lots"),SUMIFS('Étape 1 - à remplir'!$F$31:$F$400,'Étape 1 - à remplir'!$E$31:$E$400,MASQ2!BE304,'Étape 1 - à remplir'!$P$31:$P$400,BN$3,'Étape 1 - à remplir'!$G$31:$G$400,"lots")),IF(BN$2="Atelier",IF(BN$3="Tous",SUMIFS('Étape 1 - à remplir'!$F$31:$F$400,'Étape 1 - à remplir'!$E$31:$E$400,MASQ2!BE304,'Étape 1 - à remplir'!$G$31:$G$400,"lots"),SUMIFS('Étape 1 - à remplir'!$F$31:$F$400,'Étape 1 - à remplir'!$E$31:$E$400,MASQ2!BE304,'Étape 1 - à remplir'!$O$31:$O$400,BN$3,'Étape 1 - à remplir'!$G$31:$G$400,"lots")),IF(BN$2="Espèce",IF(BN$3="Tous",SUMIFS('Étape 1 - à remplir'!$F$31:$F$400,'Étape 1 - à remplir'!$E$31:$E$400,MASQ2!BE304,'Étape 1 - à remplir'!$G$31:$G$400,"lots"),SUMIFS('Étape 1 - à remplir'!$F$31:$F$400,'Étape 1 - à remplir'!$E$31:$E$400,MASQ2!BE304,'Étape 1 - à remplir'!$N$31:$N$400,BN$3,'Étape 1 - à remplir'!$G$31:$G$400,"lots"))))))=0,NA(),IF(BN$2="Catégorie",IF(BN$3="Toutes",SUMIFS('Étape 1 - à remplir'!$F$31:$F$400,'Étape 1 - à remplir'!$E$31:$E$400,MASQ2!BE304,'Étape 1 - à remplir'!$G$31:$G$400,"lots"),SUMIFS('Étape 1 - à remplir'!$F$31:$F$400,'Étape 1 - à remplir'!$E$31:$E$400,MASQ2!BE304,'Étape 1 - à remplir'!$C$31:$C$400,BN$3)),IF(BN$2="Âge",IF(BN$3="Tous",SUMIFS('Étape 1 - à remplir'!$F$31:$F$400,'Étape 1 - à remplir'!$E$31:$E$400,MASQ2!BE304,'Étape 1 - à remplir'!$G$31:$G$400,"lots"),SUMIFS('Étape 1 - à remplir'!$F$31:$F$400,'Étape 1 - à remplir'!$E$31:$E$400,MASQ2!BE304,'Étape 1 - à remplir'!$P$31:$P$400,BN$3,'Étape 1 - à remplir'!$G$31:$G$400,"lots")),IF(BN$2="Atelier",IF(BN$3="Tous",SUMIFS('Étape 1 - à remplir'!$F$31:$F$400,'Étape 1 - à remplir'!$E$31:$E$400,MASQ2!BE304,'Étape 1 - à remplir'!$G$31:$G$400,"lots"),SUMIFS('Étape 1 - à remplir'!$F$31:$F$400,'Étape 1 - à remplir'!$E$31:$E$400,MASQ2!BE304,'Étape 1 - à remplir'!$O$31:$O$400,BN$3,'Étape 1 - à remplir'!$G$31:$G$400,"lots")),IF(BN$2="Espèce",IF(BN$3="Tous",SUMIFS('Étape 1 - à remplir'!$F$31:$F$400,'Étape 1 - à remplir'!$E$31:$E$400,MASQ2!BE304,'Étape 1 - à remplir'!$G$31:$G$400,"lots"),SUMIFS('Étape 1 - à remplir'!$F$31:$F$400,'Étape 1 - à remplir'!$E$31:$E$400,MASQ2!BE304,'Étape 1 - à remplir'!$N$31:$N$400,BN$3,'Étape 1 - à remplir'!$G$31:$G$400,"lots")))))))</f>
        <v>#N/A</v>
      </c>
      <c r="BG304" s="204">
        <f t="shared" si="159"/>
        <v>0</v>
      </c>
      <c r="BH304" s="204" t="str">
        <f t="shared" si="145"/>
        <v>Lincomycine</v>
      </c>
      <c r="BI304" s="204" t="str">
        <f t="shared" si="146"/>
        <v/>
      </c>
      <c r="BJ304" s="204" t="str">
        <f t="shared" si="147"/>
        <v/>
      </c>
      <c r="BK304" s="204" t="str">
        <f t="shared" si="148"/>
        <v>Lincosamides</v>
      </c>
      <c r="BL304" s="204" t="str">
        <f t="shared" si="149"/>
        <v/>
      </c>
      <c r="BM304" s="97" t="str">
        <f t="shared" si="150"/>
        <v/>
      </c>
      <c r="BN304" s="78"/>
      <c r="BO304" s="78"/>
      <c r="BP304" s="77" t="str">
        <f ca="1"/>
        <v>LINCOMYCINE 8.8 ENTERITE PORC FRANVET</v>
      </c>
      <c r="BQ304" s="79" t="e">
        <f ca="1"/>
        <v>#N/A</v>
      </c>
      <c r="BR304" s="102"/>
      <c r="BS304" s="8"/>
      <c r="BT304" s="8"/>
      <c r="BU304" s="8"/>
      <c r="BV304" s="8"/>
      <c r="BW304" s="8"/>
      <c r="BX304" s="8"/>
      <c r="BY304" s="8"/>
      <c r="BZ304" s="8"/>
      <c r="CA304" s="8"/>
      <c r="CB304" s="8"/>
      <c r="CC304" s="8"/>
      <c r="CD304" s="8"/>
      <c r="CE304" s="8"/>
      <c r="CF304" s="8"/>
      <c r="CG304" s="8"/>
      <c r="CH304" s="8"/>
      <c r="CI304" s="8"/>
      <c r="CJ304" s="8"/>
      <c r="CK304" s="8"/>
      <c r="CL304" s="8"/>
      <c r="CM304" s="8"/>
      <c r="CN304" s="8"/>
      <c r="CO304" s="97"/>
      <c r="CQ304" s="56"/>
      <c r="CR304" s="8"/>
      <c r="CS304" s="8"/>
      <c r="CT304" s="8"/>
      <c r="CU304" s="8"/>
      <c r="CV304" s="8"/>
      <c r="CW304" s="8"/>
      <c r="CX304" s="8"/>
      <c r="CY304" s="102" t="str">
        <f t="shared" si="151"/>
        <v/>
      </c>
      <c r="CZ304" s="56" t="str">
        <f t="shared" si="152"/>
        <v>LINCOMYCINE 8.8 ENTERITE PORC FRANVET</v>
      </c>
      <c r="DA304" s="204" t="e">
        <f>IF(IF(DI$2="Catégorie",IF(DI$3="Toutes",SUMIFS('Étape 1 - à remplir'!$F$31:$F$400,'Étape 1 - à remplir'!$E$31:$E$400,MASQ2!CZ304,'Étape 1 - à remplir'!$G$31:$G$400,"kg"),SUMIFS('Étape 1 - à remplir'!$F$31:$F$400,'Étape 1 - à remplir'!$E$31:$E$400,MASQ2!CZ304,'Étape 1 - à remplir'!$C$31:$C$400,DI$3)),IF(DI$2="Âge",IF(DI$3="Tous",SUMIFS('Étape 1 - à remplir'!$F$31:$F$400,'Étape 1 - à remplir'!$E$31:$E$400,MASQ2!CZ304,'Étape 1 - à remplir'!$G$31:$G$400,"kg"),SUMIFS('Étape 1 - à remplir'!$F$31:$F$400,'Étape 1 - à remplir'!$E$31:$E$400,MASQ2!CZ304,'Étape 1 - à remplir'!$P$31:$P$400,DI$3,'Étape 1 - à remplir'!$G$31:$G$400,"kg")),IF(DI$2="Atelier",IF(DI$3="Tous",SUMIFS('Étape 1 - à remplir'!$F$31:$F$400,'Étape 1 - à remplir'!$E$31:$E$400,MASQ2!CZ304,'Étape 1 - à remplir'!$G$31:$G$400,"kg"),SUMIFS('Étape 1 - à remplir'!$F$31:$F$400,'Étape 1 - à remplir'!$E$31:$E$400,MASQ2!CZ304,'Étape 1 - à remplir'!$O$31:$O$400,DI$3,'Étape 1 - à remplir'!$G$31:$G$400,"kg")),IF(DI$2="Espèce",IF(DI$3="Tous",SUMIFS('Étape 1 - à remplir'!$F$31:$F$400,'Étape 1 - à remplir'!$E$31:$E$400,MASQ2!CZ304,'Étape 1 - à remplir'!$G$31:$G$400,"kg"),SUMIFS('Étape 1 - à remplir'!$F$31:$F$400,'Étape 1 - à remplir'!$E$31:$E$400,MASQ2!CZ304,'Étape 1 - à remplir'!$N$31:$N$400,DI$3,'Étape 1 - à remplir'!$G$31:$G$400,"kg"))))))=0,NA(),IF(DI$2="Catégorie",IF(DI$3="Toutes",SUMIFS('Étape 1 - à remplir'!$F$31:$F$400,'Étape 1 - à remplir'!$E$31:$E$400,MASQ2!CZ304,'Étape 1 - à remplir'!$G$31:$G$400,"kg"),SUMIFS('Étape 1 - à remplir'!$F$31:$F$400,'Étape 1 - à remplir'!$E$31:$E$400,MASQ2!CZ304,'Étape 1 - à remplir'!$C$31:$C$400,DI$3)),IF(DI$2="Âge",IF(DI$3="Tous",SUMIFS('Étape 1 - à remplir'!$F$31:$F$400,'Étape 1 - à remplir'!$E$31:$E$400,MASQ2!CZ304,'Étape 1 - à remplir'!$G$31:$G$400,"kg"),SUMIFS('Étape 1 - à remplir'!$F$31:$F$400,'Étape 1 - à remplir'!$E$31:$E$400,MASQ2!CZ304,'Étape 1 - à remplir'!$P$31:$P$400,DI$3,'Étape 1 - à remplir'!$G$31:$G$400,"kg")),IF(DI$2="Atelier",IF(DI$3="Tous",SUMIFS('Étape 1 - à remplir'!$F$31:$F$400,'Étape 1 - à remplir'!$E$31:$E$400,MASQ2!CZ304,'Étape 1 - à remplir'!$G$31:$G$400,"kg"),SUMIFS('Étape 1 - à remplir'!$F$31:$F$400,'Étape 1 - à remplir'!$E$31:$E$400,MASQ2!CZ304,'Étape 1 - à remplir'!$O$31:$O$400,DI$3,'Étape 1 - à remplir'!$G$31:$G$400,"kg")),IF(DI$2="Espèce",IF(DI$3="Tous",SUMIFS('Étape 1 - à remplir'!$F$31:$F$400,'Étape 1 - à remplir'!$E$31:$E$400,MASQ2!CZ304,'Étape 1 - à remplir'!$G$31:$G$400,"kg"),SUMIFS('Étape 1 - à remplir'!$F$31:$F$400,'Étape 1 - à remplir'!$E$31:$E$400,MASQ2!CZ304,'Étape 1 - à remplir'!$N$31:$N$400,DI$3,'Étape 1 - à remplir'!$G$31:$G$400,"kg")))))))</f>
        <v>#N/A</v>
      </c>
      <c r="DB304" s="104">
        <f t="shared" si="160"/>
        <v>0</v>
      </c>
      <c r="DC304" s="204" t="str">
        <f t="shared" si="153"/>
        <v>Lincomycine</v>
      </c>
      <c r="DD304" s="204" t="str">
        <f t="shared" si="154"/>
        <v/>
      </c>
      <c r="DE304" s="204" t="str">
        <f t="shared" si="155"/>
        <v/>
      </c>
      <c r="DF304" s="204" t="str">
        <f t="shared" si="156"/>
        <v>Lincosamides</v>
      </c>
      <c r="DG304" s="204" t="str">
        <f t="shared" si="157"/>
        <v/>
      </c>
      <c r="DH304" s="97" t="str">
        <f t="shared" si="158"/>
        <v/>
      </c>
      <c r="DI304" s="78"/>
      <c r="DJ304" s="78"/>
      <c r="DK304" s="77" t="str">
        <f ca="1"/>
        <v>LINCOMYCINE 8.8 ENTERITE PORC FRANVET</v>
      </c>
      <c r="DL304" s="79" t="e">
        <f ca="1"/>
        <v>#N/A</v>
      </c>
      <c r="DM304" s="102"/>
      <c r="DN304" s="8"/>
      <c r="DO304" s="8"/>
      <c r="DP304" s="8"/>
      <c r="DQ304" s="8"/>
      <c r="DR304" s="8"/>
      <c r="DS304" s="8"/>
      <c r="DT304" s="8"/>
      <c r="DU304" s="8"/>
      <c r="DV304" s="8"/>
      <c r="DW304" s="8"/>
      <c r="DX304" s="8"/>
      <c r="DY304" s="8"/>
      <c r="DZ304" s="8"/>
      <c r="EA304" s="8"/>
      <c r="EB304" s="8"/>
      <c r="EC304" s="8"/>
      <c r="ED304" s="8"/>
      <c r="EE304" s="8"/>
      <c r="EF304" s="8"/>
      <c r="EG304" s="8"/>
      <c r="EH304" s="8"/>
      <c r="EI304" s="8"/>
      <c r="EJ304" s="97"/>
    </row>
    <row r="305" spans="1:140" x14ac:dyDescent="0.25">
      <c r="A305" s="56"/>
      <c r="B305" s="8"/>
      <c r="C305" s="8"/>
      <c r="D305" s="8"/>
      <c r="E305" s="8"/>
      <c r="F305" s="8"/>
      <c r="G305" s="8"/>
      <c r="H305" s="8"/>
      <c r="I305" s="102" t="str">
        <f>INDEX(Données_ATB!BE:BV,MATCH(MASQ2!J305,Données_ATB!BE:BE,0),18)</f>
        <v/>
      </c>
      <c r="J305" s="77" t="str">
        <f>Données_ATB!BE304</f>
        <v>LINCOPHAR 400 MG/ML SOLUTION POUR ADMINISTRATION DANS L'EAU DE BOISSON POUR POULETS</v>
      </c>
      <c r="K305" s="204" t="e">
        <f>IF(IF(S$2="Catégorie",IF(S$3="Toutes",SUMIFS('Étape 1 - à remplir'!$F$31:$F$400,'Étape 1 - à remplir'!$E$31:$E$400,MASQ2!J305,'Étape 1 - à remplir'!$G$31:$G$400,"animaux"),SUMIFS('Étape 1 - à remplir'!$F$31:$F$400,'Étape 1 - à remplir'!$E$31:$E$400,MASQ2!J305,'Étape 1 - à remplir'!$C$31:$C$400,S$3)),IF(S$2="Âge",IF(S$3="Tous",SUMIFS('Étape 1 - à remplir'!$F$31:$F$400,'Étape 1 - à remplir'!$E$31:$E$400,MASQ2!J305,'Étape 1 - à remplir'!$G$31:$G$400,"animaux"),SUMIFS('Étape 1 - à remplir'!$F$31:$F$400,'Étape 1 - à remplir'!$E$31:$E$400,MASQ2!J305,'Étape 1 - à remplir'!$P$31:$P$400,S$3)),IF(S$2="Atelier",IF(S$3="Tous",SUMIFS('Étape 1 - à remplir'!$F$31:$F$400,'Étape 1 - à remplir'!$E$31:$E$400,MASQ2!J305,'Étape 1 - à remplir'!$G$31:$G$400,"animaux"),SUMIFS('Étape 1 - à remplir'!$F$31:$F$400,'Étape 1 - à remplir'!$E$31:$E$400,MASQ2!J305,'Étape 1 - à remplir'!$O$31:$O$400,S$3)),IF(S$2="Espèce",IF(S$3="Tous",SUMIFS('Étape 1 - à remplir'!$F$31:$F$400,'Étape 1 - à remplir'!$E$31:$E$400,MASQ2!J305,'Étape 1 - à remplir'!$G$31:$G$400,"animaux"),SUMIFS('Étape 1 - à remplir'!$F$31:$F$400,'Étape 1 - à remplir'!$E$31:$E$400,MASQ2!J305,'Étape 1 - à remplir'!$N$31:$N$400,S$3))))))=0,NA(),IF(S$2="Catégorie",IF(S$3="Toutes",SUMIFS('Étape 1 - à remplir'!$F$31:$F$400,'Étape 1 - à remplir'!$E$31:$E$400,MASQ2!J305,'Étape 1 - à remplir'!$G$31:$G$400,"animaux"),SUMIFS('Étape 1 - à remplir'!$F$31:$F$400,'Étape 1 - à remplir'!$E$31:$E$400,MASQ2!J305,'Étape 1 - à remplir'!$C$31:$C$400,S$3)),IF(S$2="Âge",IF(S$3="Tous",SUMIFS('Étape 1 - à remplir'!$F$31:$F$400,'Étape 1 - à remplir'!$E$31:$E$400,MASQ2!J305,'Étape 1 - à remplir'!$G$31:$G$400,"animaux"),SUMIFS('Étape 1 - à remplir'!$F$31:$F$400,'Étape 1 - à remplir'!$E$31:$E$400,MASQ2!J305,'Étape 1 - à remplir'!$P$31:$P$400,S$3)),IF(S$2="Atelier",IF(S$3="Tous",SUMIFS('Étape 1 - à remplir'!$F$31:$F$400,'Étape 1 - à remplir'!$E$31:$E$400,MASQ2!J305,'Étape 1 - à remplir'!$G$31:$G$400,"animaux"),SUMIFS('Étape 1 - à remplir'!$F$31:$F$400,'Étape 1 - à remplir'!$E$31:$E$400,MASQ2!J305,'Étape 1 - à remplir'!$O$31:$O$400,S$3)),IF(S$2="Espèce",IF(S$3="Tous",SUMIFS('Étape 1 - à remplir'!$F$31:$F$400,'Étape 1 - à remplir'!$E$31:$E$400,MASQ2!J305,'Étape 1 - à remplir'!$G$31:$G$400,"animaux"),SUMIFS('Étape 1 - à remplir'!$F$31:$F$400,'Étape 1 - à remplir'!$E$31:$E$400,MASQ2!J305,'Étape 1 - à remplir'!$N$31:$N$400,S$3)))))))</f>
        <v>#N/A</v>
      </c>
      <c r="L305" s="97">
        <f t="shared" si="161"/>
        <v>0</v>
      </c>
      <c r="M305" s="56" t="str">
        <f>Données_ATB!BN304</f>
        <v>Lincomycine</v>
      </c>
      <c r="N305" s="204" t="str">
        <f>Données_ATB!BO304</f>
        <v/>
      </c>
      <c r="O305" s="97" t="str">
        <f>Données_ATB!BP304</f>
        <v/>
      </c>
      <c r="P305" s="77" t="str">
        <f>Données_ATB!BR304</f>
        <v>Lincosamides</v>
      </c>
      <c r="Q305" s="78" t="str">
        <f>Données_ATB!BS304</f>
        <v/>
      </c>
      <c r="R305" s="79" t="str">
        <f>Données_ATB!BT304</f>
        <v/>
      </c>
      <c r="S305" s="78"/>
      <c r="T305" s="78"/>
      <c r="U305" s="77" t="str">
        <f ca="1"/>
        <v>LINCOPHAR 400 MG/ML SOLUTION POUR ADMINISTRATION DANS L'EAU DE BOISSON POUR POULETS</v>
      </c>
      <c r="V305" s="79" t="e">
        <f ca="1"/>
        <v>#N/A</v>
      </c>
      <c r="W305" s="102"/>
      <c r="X305" s="8"/>
      <c r="Y305" s="8"/>
      <c r="Z305" s="8"/>
      <c r="AA305" s="8"/>
      <c r="AB305" s="102"/>
      <c r="AC305" s="8"/>
      <c r="AD305" s="8"/>
      <c r="AE305" s="8"/>
      <c r="AF305" s="8"/>
      <c r="AG305" s="8"/>
      <c r="AH305" s="8"/>
      <c r="AI305" s="8"/>
      <c r="AJ305" s="8"/>
      <c r="AK305" s="8"/>
      <c r="AL305" s="8"/>
      <c r="AM305" s="8"/>
      <c r="AN305" s="8"/>
      <c r="AO305" s="8"/>
      <c r="AP305" s="8"/>
      <c r="AQ305" s="8"/>
      <c r="AR305" s="8"/>
      <c r="AS305" s="8"/>
      <c r="AT305" s="97"/>
      <c r="AV305" s="56"/>
      <c r="AW305" s="8"/>
      <c r="AX305" s="8"/>
      <c r="AY305" s="8"/>
      <c r="AZ305" s="8"/>
      <c r="BA305" s="8"/>
      <c r="BB305" s="8"/>
      <c r="BC305" s="8"/>
      <c r="BD305" s="102" t="str">
        <f t="shared" si="143"/>
        <v/>
      </c>
      <c r="BE305" s="56" t="str">
        <f t="shared" si="144"/>
        <v>LINCOPHAR 400 MG/ML SOLUTION POUR ADMINISTRATION DANS L'EAU DE BOISSON POUR POULETS</v>
      </c>
      <c r="BF305" s="204" t="e">
        <f>IF(IF(BN$2="Catégorie",IF(BN$3="Toutes",SUMIFS('Étape 1 - à remplir'!$F$31:$F$400,'Étape 1 - à remplir'!$E$31:$E$400,MASQ2!BE305,'Étape 1 - à remplir'!$G$31:$G$400,"lots"),SUMIFS('Étape 1 - à remplir'!$F$31:$F$400,'Étape 1 - à remplir'!$E$31:$E$400,MASQ2!BE305,'Étape 1 - à remplir'!$C$31:$C$400,BN$3)),IF(BN$2="Âge",IF(BN$3="Tous",SUMIFS('Étape 1 - à remplir'!$F$31:$F$400,'Étape 1 - à remplir'!$E$31:$E$400,MASQ2!BE305,'Étape 1 - à remplir'!$G$31:$G$400,"lots"),SUMIFS('Étape 1 - à remplir'!$F$31:$F$400,'Étape 1 - à remplir'!$E$31:$E$400,MASQ2!BE305,'Étape 1 - à remplir'!$P$31:$P$400,BN$3,'Étape 1 - à remplir'!$G$31:$G$400,"lots")),IF(BN$2="Atelier",IF(BN$3="Tous",SUMIFS('Étape 1 - à remplir'!$F$31:$F$400,'Étape 1 - à remplir'!$E$31:$E$400,MASQ2!BE305,'Étape 1 - à remplir'!$G$31:$G$400,"lots"),SUMIFS('Étape 1 - à remplir'!$F$31:$F$400,'Étape 1 - à remplir'!$E$31:$E$400,MASQ2!BE305,'Étape 1 - à remplir'!$O$31:$O$400,BN$3,'Étape 1 - à remplir'!$G$31:$G$400,"lots")),IF(BN$2="Espèce",IF(BN$3="Tous",SUMIFS('Étape 1 - à remplir'!$F$31:$F$400,'Étape 1 - à remplir'!$E$31:$E$400,MASQ2!BE305,'Étape 1 - à remplir'!$G$31:$G$400,"lots"),SUMIFS('Étape 1 - à remplir'!$F$31:$F$400,'Étape 1 - à remplir'!$E$31:$E$400,MASQ2!BE305,'Étape 1 - à remplir'!$N$31:$N$400,BN$3,'Étape 1 - à remplir'!$G$31:$G$400,"lots"))))))=0,NA(),IF(BN$2="Catégorie",IF(BN$3="Toutes",SUMIFS('Étape 1 - à remplir'!$F$31:$F$400,'Étape 1 - à remplir'!$E$31:$E$400,MASQ2!BE305,'Étape 1 - à remplir'!$G$31:$G$400,"lots"),SUMIFS('Étape 1 - à remplir'!$F$31:$F$400,'Étape 1 - à remplir'!$E$31:$E$400,MASQ2!BE305,'Étape 1 - à remplir'!$C$31:$C$400,BN$3)),IF(BN$2="Âge",IF(BN$3="Tous",SUMIFS('Étape 1 - à remplir'!$F$31:$F$400,'Étape 1 - à remplir'!$E$31:$E$400,MASQ2!BE305,'Étape 1 - à remplir'!$G$31:$G$400,"lots"),SUMIFS('Étape 1 - à remplir'!$F$31:$F$400,'Étape 1 - à remplir'!$E$31:$E$400,MASQ2!BE305,'Étape 1 - à remplir'!$P$31:$P$400,BN$3,'Étape 1 - à remplir'!$G$31:$G$400,"lots")),IF(BN$2="Atelier",IF(BN$3="Tous",SUMIFS('Étape 1 - à remplir'!$F$31:$F$400,'Étape 1 - à remplir'!$E$31:$E$400,MASQ2!BE305,'Étape 1 - à remplir'!$G$31:$G$400,"lots"),SUMIFS('Étape 1 - à remplir'!$F$31:$F$400,'Étape 1 - à remplir'!$E$31:$E$400,MASQ2!BE305,'Étape 1 - à remplir'!$O$31:$O$400,BN$3,'Étape 1 - à remplir'!$G$31:$G$400,"lots")),IF(BN$2="Espèce",IF(BN$3="Tous",SUMIFS('Étape 1 - à remplir'!$F$31:$F$400,'Étape 1 - à remplir'!$E$31:$E$400,MASQ2!BE305,'Étape 1 - à remplir'!$G$31:$G$400,"lots"),SUMIFS('Étape 1 - à remplir'!$F$31:$F$400,'Étape 1 - à remplir'!$E$31:$E$400,MASQ2!BE305,'Étape 1 - à remplir'!$N$31:$N$400,BN$3,'Étape 1 - à remplir'!$G$31:$G$400,"lots")))))))</f>
        <v>#N/A</v>
      </c>
      <c r="BG305" s="204">
        <f t="shared" si="159"/>
        <v>0</v>
      </c>
      <c r="BH305" s="204" t="str">
        <f t="shared" si="145"/>
        <v>Lincomycine</v>
      </c>
      <c r="BI305" s="204" t="str">
        <f t="shared" si="146"/>
        <v/>
      </c>
      <c r="BJ305" s="204" t="str">
        <f t="shared" si="147"/>
        <v/>
      </c>
      <c r="BK305" s="204" t="str">
        <f t="shared" si="148"/>
        <v>Lincosamides</v>
      </c>
      <c r="BL305" s="204" t="str">
        <f t="shared" si="149"/>
        <v/>
      </c>
      <c r="BM305" s="97" t="str">
        <f t="shared" si="150"/>
        <v/>
      </c>
      <c r="BN305" s="78"/>
      <c r="BO305" s="78"/>
      <c r="BP305" s="77" t="str">
        <f ca="1"/>
        <v>LINCOPHAR 400 MG/ML SOLUTION POUR ADMINISTRATION DANS L'EAU DE BOISSON POUR POULETS</v>
      </c>
      <c r="BQ305" s="79" t="e">
        <f ca="1"/>
        <v>#N/A</v>
      </c>
      <c r="BR305" s="102"/>
      <c r="BS305" s="8"/>
      <c r="BT305" s="8"/>
      <c r="BU305" s="8"/>
      <c r="BV305" s="8"/>
      <c r="BW305" s="8"/>
      <c r="BX305" s="8"/>
      <c r="BY305" s="8"/>
      <c r="BZ305" s="8"/>
      <c r="CA305" s="8"/>
      <c r="CB305" s="8"/>
      <c r="CC305" s="8"/>
      <c r="CD305" s="8"/>
      <c r="CE305" s="8"/>
      <c r="CF305" s="8"/>
      <c r="CG305" s="8"/>
      <c r="CH305" s="8"/>
      <c r="CI305" s="8"/>
      <c r="CJ305" s="8"/>
      <c r="CK305" s="8"/>
      <c r="CL305" s="8"/>
      <c r="CM305" s="8"/>
      <c r="CN305" s="8"/>
      <c r="CO305" s="97"/>
      <c r="CQ305" s="56"/>
      <c r="CR305" s="8"/>
      <c r="CS305" s="8"/>
      <c r="CT305" s="8"/>
      <c r="CU305" s="8"/>
      <c r="CV305" s="8"/>
      <c r="CW305" s="8"/>
      <c r="CX305" s="8"/>
      <c r="CY305" s="102" t="str">
        <f t="shared" si="151"/>
        <v/>
      </c>
      <c r="CZ305" s="56" t="str">
        <f t="shared" si="152"/>
        <v>LINCOPHAR 400 MG/ML SOLUTION POUR ADMINISTRATION DANS L'EAU DE BOISSON POUR POULETS</v>
      </c>
      <c r="DA305" s="204" t="e">
        <f>IF(IF(DI$2="Catégorie",IF(DI$3="Toutes",SUMIFS('Étape 1 - à remplir'!$F$31:$F$400,'Étape 1 - à remplir'!$E$31:$E$400,MASQ2!CZ305,'Étape 1 - à remplir'!$G$31:$G$400,"kg"),SUMIFS('Étape 1 - à remplir'!$F$31:$F$400,'Étape 1 - à remplir'!$E$31:$E$400,MASQ2!CZ305,'Étape 1 - à remplir'!$C$31:$C$400,DI$3)),IF(DI$2="Âge",IF(DI$3="Tous",SUMIFS('Étape 1 - à remplir'!$F$31:$F$400,'Étape 1 - à remplir'!$E$31:$E$400,MASQ2!CZ305,'Étape 1 - à remplir'!$G$31:$G$400,"kg"),SUMIFS('Étape 1 - à remplir'!$F$31:$F$400,'Étape 1 - à remplir'!$E$31:$E$400,MASQ2!CZ305,'Étape 1 - à remplir'!$P$31:$P$400,DI$3,'Étape 1 - à remplir'!$G$31:$G$400,"kg")),IF(DI$2="Atelier",IF(DI$3="Tous",SUMIFS('Étape 1 - à remplir'!$F$31:$F$400,'Étape 1 - à remplir'!$E$31:$E$400,MASQ2!CZ305,'Étape 1 - à remplir'!$G$31:$G$400,"kg"),SUMIFS('Étape 1 - à remplir'!$F$31:$F$400,'Étape 1 - à remplir'!$E$31:$E$400,MASQ2!CZ305,'Étape 1 - à remplir'!$O$31:$O$400,DI$3,'Étape 1 - à remplir'!$G$31:$G$400,"kg")),IF(DI$2="Espèce",IF(DI$3="Tous",SUMIFS('Étape 1 - à remplir'!$F$31:$F$400,'Étape 1 - à remplir'!$E$31:$E$400,MASQ2!CZ305,'Étape 1 - à remplir'!$G$31:$G$400,"kg"),SUMIFS('Étape 1 - à remplir'!$F$31:$F$400,'Étape 1 - à remplir'!$E$31:$E$400,MASQ2!CZ305,'Étape 1 - à remplir'!$N$31:$N$400,DI$3,'Étape 1 - à remplir'!$G$31:$G$400,"kg"))))))=0,NA(),IF(DI$2="Catégorie",IF(DI$3="Toutes",SUMIFS('Étape 1 - à remplir'!$F$31:$F$400,'Étape 1 - à remplir'!$E$31:$E$400,MASQ2!CZ305,'Étape 1 - à remplir'!$G$31:$G$400,"kg"),SUMIFS('Étape 1 - à remplir'!$F$31:$F$400,'Étape 1 - à remplir'!$E$31:$E$400,MASQ2!CZ305,'Étape 1 - à remplir'!$C$31:$C$400,DI$3)),IF(DI$2="Âge",IF(DI$3="Tous",SUMIFS('Étape 1 - à remplir'!$F$31:$F$400,'Étape 1 - à remplir'!$E$31:$E$400,MASQ2!CZ305,'Étape 1 - à remplir'!$G$31:$G$400,"kg"),SUMIFS('Étape 1 - à remplir'!$F$31:$F$400,'Étape 1 - à remplir'!$E$31:$E$400,MASQ2!CZ305,'Étape 1 - à remplir'!$P$31:$P$400,DI$3,'Étape 1 - à remplir'!$G$31:$G$400,"kg")),IF(DI$2="Atelier",IF(DI$3="Tous",SUMIFS('Étape 1 - à remplir'!$F$31:$F$400,'Étape 1 - à remplir'!$E$31:$E$400,MASQ2!CZ305,'Étape 1 - à remplir'!$G$31:$G$400,"kg"),SUMIFS('Étape 1 - à remplir'!$F$31:$F$400,'Étape 1 - à remplir'!$E$31:$E$400,MASQ2!CZ305,'Étape 1 - à remplir'!$O$31:$O$400,DI$3,'Étape 1 - à remplir'!$G$31:$G$400,"kg")),IF(DI$2="Espèce",IF(DI$3="Tous",SUMIFS('Étape 1 - à remplir'!$F$31:$F$400,'Étape 1 - à remplir'!$E$31:$E$400,MASQ2!CZ305,'Étape 1 - à remplir'!$G$31:$G$400,"kg"),SUMIFS('Étape 1 - à remplir'!$F$31:$F$400,'Étape 1 - à remplir'!$E$31:$E$400,MASQ2!CZ305,'Étape 1 - à remplir'!$N$31:$N$400,DI$3,'Étape 1 - à remplir'!$G$31:$G$400,"kg")))))))</f>
        <v>#N/A</v>
      </c>
      <c r="DB305" s="104">
        <f t="shared" si="160"/>
        <v>0</v>
      </c>
      <c r="DC305" s="204" t="str">
        <f t="shared" si="153"/>
        <v>Lincomycine</v>
      </c>
      <c r="DD305" s="204" t="str">
        <f t="shared" si="154"/>
        <v/>
      </c>
      <c r="DE305" s="204" t="str">
        <f t="shared" si="155"/>
        <v/>
      </c>
      <c r="DF305" s="204" t="str">
        <f t="shared" si="156"/>
        <v>Lincosamides</v>
      </c>
      <c r="DG305" s="204" t="str">
        <f t="shared" si="157"/>
        <v/>
      </c>
      <c r="DH305" s="97" t="str">
        <f t="shared" si="158"/>
        <v/>
      </c>
      <c r="DI305" s="78"/>
      <c r="DJ305" s="78"/>
      <c r="DK305" s="77" t="str">
        <f ca="1"/>
        <v>LINCOPHAR 400 MG/ML SOLUTION POUR ADMINISTRATION DANS L'EAU DE BOISSON POUR POULETS</v>
      </c>
      <c r="DL305" s="79" t="e">
        <f ca="1"/>
        <v>#N/A</v>
      </c>
      <c r="DM305" s="102"/>
      <c r="DN305" s="8"/>
      <c r="DO305" s="8"/>
      <c r="DP305" s="8"/>
      <c r="DQ305" s="8"/>
      <c r="DR305" s="8"/>
      <c r="DS305" s="8"/>
      <c r="DT305" s="8"/>
      <c r="DU305" s="8"/>
      <c r="DV305" s="8"/>
      <c r="DW305" s="8"/>
      <c r="DX305" s="8"/>
      <c r="DY305" s="8"/>
      <c r="DZ305" s="8"/>
      <c r="EA305" s="8"/>
      <c r="EB305" s="8"/>
      <c r="EC305" s="8"/>
      <c r="ED305" s="8"/>
      <c r="EE305" s="8"/>
      <c r="EF305" s="8"/>
      <c r="EG305" s="8"/>
      <c r="EH305" s="8"/>
      <c r="EI305" s="8"/>
      <c r="EJ305" s="97"/>
    </row>
    <row r="306" spans="1:140" x14ac:dyDescent="0.25">
      <c r="A306" s="56"/>
      <c r="B306" s="8"/>
      <c r="C306" s="8"/>
      <c r="D306" s="8"/>
      <c r="E306" s="8"/>
      <c r="F306" s="8"/>
      <c r="G306" s="8"/>
      <c r="H306" s="8"/>
      <c r="I306" s="102" t="str">
        <f>INDEX(Données_ATB!BE:BV,MATCH(MASQ2!J306,Données_ATB!BE:BE,0),18)</f>
        <v/>
      </c>
      <c r="J306" s="77" t="str">
        <f>Données_ATB!BE305</f>
        <v>LINCO-SPECTIN 100, 222/444,7 MG/G POUDRE POUR ADMINISTRATION DANS L'EAU DE BOISSON POUR PORCINS ET POULETS</v>
      </c>
      <c r="K306" s="204" t="e">
        <f>IF(IF(S$2="Catégorie",IF(S$3="Toutes",SUMIFS('Étape 1 - à remplir'!$F$31:$F$400,'Étape 1 - à remplir'!$E$31:$E$400,MASQ2!J306,'Étape 1 - à remplir'!$G$31:$G$400,"animaux"),SUMIFS('Étape 1 - à remplir'!$F$31:$F$400,'Étape 1 - à remplir'!$E$31:$E$400,MASQ2!J306,'Étape 1 - à remplir'!$C$31:$C$400,S$3)),IF(S$2="Âge",IF(S$3="Tous",SUMIFS('Étape 1 - à remplir'!$F$31:$F$400,'Étape 1 - à remplir'!$E$31:$E$400,MASQ2!J306,'Étape 1 - à remplir'!$G$31:$G$400,"animaux"),SUMIFS('Étape 1 - à remplir'!$F$31:$F$400,'Étape 1 - à remplir'!$E$31:$E$400,MASQ2!J306,'Étape 1 - à remplir'!$P$31:$P$400,S$3)),IF(S$2="Atelier",IF(S$3="Tous",SUMIFS('Étape 1 - à remplir'!$F$31:$F$400,'Étape 1 - à remplir'!$E$31:$E$400,MASQ2!J306,'Étape 1 - à remplir'!$G$31:$G$400,"animaux"),SUMIFS('Étape 1 - à remplir'!$F$31:$F$400,'Étape 1 - à remplir'!$E$31:$E$400,MASQ2!J306,'Étape 1 - à remplir'!$O$31:$O$400,S$3)),IF(S$2="Espèce",IF(S$3="Tous",SUMIFS('Étape 1 - à remplir'!$F$31:$F$400,'Étape 1 - à remplir'!$E$31:$E$400,MASQ2!J306,'Étape 1 - à remplir'!$G$31:$G$400,"animaux"),SUMIFS('Étape 1 - à remplir'!$F$31:$F$400,'Étape 1 - à remplir'!$E$31:$E$400,MASQ2!J306,'Étape 1 - à remplir'!$N$31:$N$400,S$3))))))=0,NA(),IF(S$2="Catégorie",IF(S$3="Toutes",SUMIFS('Étape 1 - à remplir'!$F$31:$F$400,'Étape 1 - à remplir'!$E$31:$E$400,MASQ2!J306,'Étape 1 - à remplir'!$G$31:$G$400,"animaux"),SUMIFS('Étape 1 - à remplir'!$F$31:$F$400,'Étape 1 - à remplir'!$E$31:$E$400,MASQ2!J306,'Étape 1 - à remplir'!$C$31:$C$400,S$3)),IF(S$2="Âge",IF(S$3="Tous",SUMIFS('Étape 1 - à remplir'!$F$31:$F$400,'Étape 1 - à remplir'!$E$31:$E$400,MASQ2!J306,'Étape 1 - à remplir'!$G$31:$G$400,"animaux"),SUMIFS('Étape 1 - à remplir'!$F$31:$F$400,'Étape 1 - à remplir'!$E$31:$E$400,MASQ2!J306,'Étape 1 - à remplir'!$P$31:$P$400,S$3)),IF(S$2="Atelier",IF(S$3="Tous",SUMIFS('Étape 1 - à remplir'!$F$31:$F$400,'Étape 1 - à remplir'!$E$31:$E$400,MASQ2!J306,'Étape 1 - à remplir'!$G$31:$G$400,"animaux"),SUMIFS('Étape 1 - à remplir'!$F$31:$F$400,'Étape 1 - à remplir'!$E$31:$E$400,MASQ2!J306,'Étape 1 - à remplir'!$O$31:$O$400,S$3)),IF(S$2="Espèce",IF(S$3="Tous",SUMIFS('Étape 1 - à remplir'!$F$31:$F$400,'Étape 1 - à remplir'!$E$31:$E$400,MASQ2!J306,'Étape 1 - à remplir'!$G$31:$G$400,"animaux"),SUMIFS('Étape 1 - à remplir'!$F$31:$F$400,'Étape 1 - à remplir'!$E$31:$E$400,MASQ2!J306,'Étape 1 - à remplir'!$N$31:$N$400,S$3)))))))</f>
        <v>#N/A</v>
      </c>
      <c r="L306" s="97">
        <f t="shared" si="161"/>
        <v>0</v>
      </c>
      <c r="M306" s="56" t="str">
        <f>Données_ATB!BN305</f>
        <v>Spectinomycine</v>
      </c>
      <c r="N306" s="204" t="str">
        <f>Données_ATB!BO305</f>
        <v>Lincomycine</v>
      </c>
      <c r="O306" s="97" t="str">
        <f>Données_ATB!BP305</f>
        <v/>
      </c>
      <c r="P306" s="77" t="str">
        <f>Données_ATB!BR305</f>
        <v>Aminoglycosides</v>
      </c>
      <c r="Q306" s="78" t="str">
        <f>Données_ATB!BS305</f>
        <v>Lincosamides</v>
      </c>
      <c r="R306" s="79" t="str">
        <f>Données_ATB!BT305</f>
        <v/>
      </c>
      <c r="S306" s="78"/>
      <c r="T306" s="78"/>
      <c r="U306" s="77" t="str">
        <f ca="1"/>
        <v>LINCO-SPECTIN 100, 222/444,7 MG/G POUDRE POUR ADMINISTRATION DANS L'EAU DE BOISSON POUR PORCINS ET POULETS</v>
      </c>
      <c r="V306" s="79" t="e">
        <f ca="1"/>
        <v>#N/A</v>
      </c>
      <c r="W306" s="102"/>
      <c r="X306" s="8"/>
      <c r="Y306" s="8"/>
      <c r="Z306" s="8"/>
      <c r="AA306" s="8"/>
      <c r="AB306" s="102"/>
      <c r="AC306" s="8"/>
      <c r="AD306" s="8"/>
      <c r="AE306" s="8"/>
      <c r="AF306" s="8"/>
      <c r="AG306" s="8"/>
      <c r="AH306" s="8"/>
      <c r="AI306" s="8"/>
      <c r="AJ306" s="8"/>
      <c r="AK306" s="8"/>
      <c r="AL306" s="8"/>
      <c r="AM306" s="8"/>
      <c r="AN306" s="8"/>
      <c r="AO306" s="8"/>
      <c r="AP306" s="8"/>
      <c r="AQ306" s="8"/>
      <c r="AR306" s="8"/>
      <c r="AS306" s="8"/>
      <c r="AT306" s="97"/>
      <c r="AV306" s="56"/>
      <c r="AW306" s="8"/>
      <c r="AX306" s="8"/>
      <c r="AY306" s="8"/>
      <c r="AZ306" s="8"/>
      <c r="BA306" s="8"/>
      <c r="BB306" s="8"/>
      <c r="BC306" s="8"/>
      <c r="BD306" s="102" t="str">
        <f t="shared" si="143"/>
        <v/>
      </c>
      <c r="BE306" s="56" t="str">
        <f t="shared" si="144"/>
        <v>LINCO-SPECTIN 100, 222/444,7 MG/G POUDRE POUR ADMINISTRATION DANS L'EAU DE BOISSON POUR PORCINS ET POULETS</v>
      </c>
      <c r="BF306" s="204" t="e">
        <f>IF(IF(BN$2="Catégorie",IF(BN$3="Toutes",SUMIFS('Étape 1 - à remplir'!$F$31:$F$400,'Étape 1 - à remplir'!$E$31:$E$400,MASQ2!BE306,'Étape 1 - à remplir'!$G$31:$G$400,"lots"),SUMIFS('Étape 1 - à remplir'!$F$31:$F$400,'Étape 1 - à remplir'!$E$31:$E$400,MASQ2!BE306,'Étape 1 - à remplir'!$C$31:$C$400,BN$3)),IF(BN$2="Âge",IF(BN$3="Tous",SUMIFS('Étape 1 - à remplir'!$F$31:$F$400,'Étape 1 - à remplir'!$E$31:$E$400,MASQ2!BE306,'Étape 1 - à remplir'!$G$31:$G$400,"lots"),SUMIFS('Étape 1 - à remplir'!$F$31:$F$400,'Étape 1 - à remplir'!$E$31:$E$400,MASQ2!BE306,'Étape 1 - à remplir'!$P$31:$P$400,BN$3,'Étape 1 - à remplir'!$G$31:$G$400,"lots")),IF(BN$2="Atelier",IF(BN$3="Tous",SUMIFS('Étape 1 - à remplir'!$F$31:$F$400,'Étape 1 - à remplir'!$E$31:$E$400,MASQ2!BE306,'Étape 1 - à remplir'!$G$31:$G$400,"lots"),SUMIFS('Étape 1 - à remplir'!$F$31:$F$400,'Étape 1 - à remplir'!$E$31:$E$400,MASQ2!BE306,'Étape 1 - à remplir'!$O$31:$O$400,BN$3,'Étape 1 - à remplir'!$G$31:$G$400,"lots")),IF(BN$2="Espèce",IF(BN$3="Tous",SUMIFS('Étape 1 - à remplir'!$F$31:$F$400,'Étape 1 - à remplir'!$E$31:$E$400,MASQ2!BE306,'Étape 1 - à remplir'!$G$31:$G$400,"lots"),SUMIFS('Étape 1 - à remplir'!$F$31:$F$400,'Étape 1 - à remplir'!$E$31:$E$400,MASQ2!BE306,'Étape 1 - à remplir'!$N$31:$N$400,BN$3,'Étape 1 - à remplir'!$G$31:$G$400,"lots"))))))=0,NA(),IF(BN$2="Catégorie",IF(BN$3="Toutes",SUMIFS('Étape 1 - à remplir'!$F$31:$F$400,'Étape 1 - à remplir'!$E$31:$E$400,MASQ2!BE306,'Étape 1 - à remplir'!$G$31:$G$400,"lots"),SUMIFS('Étape 1 - à remplir'!$F$31:$F$400,'Étape 1 - à remplir'!$E$31:$E$400,MASQ2!BE306,'Étape 1 - à remplir'!$C$31:$C$400,BN$3)),IF(BN$2="Âge",IF(BN$3="Tous",SUMIFS('Étape 1 - à remplir'!$F$31:$F$400,'Étape 1 - à remplir'!$E$31:$E$400,MASQ2!BE306,'Étape 1 - à remplir'!$G$31:$G$400,"lots"),SUMIFS('Étape 1 - à remplir'!$F$31:$F$400,'Étape 1 - à remplir'!$E$31:$E$400,MASQ2!BE306,'Étape 1 - à remplir'!$P$31:$P$400,BN$3,'Étape 1 - à remplir'!$G$31:$G$400,"lots")),IF(BN$2="Atelier",IF(BN$3="Tous",SUMIFS('Étape 1 - à remplir'!$F$31:$F$400,'Étape 1 - à remplir'!$E$31:$E$400,MASQ2!BE306,'Étape 1 - à remplir'!$G$31:$G$400,"lots"),SUMIFS('Étape 1 - à remplir'!$F$31:$F$400,'Étape 1 - à remplir'!$E$31:$E$400,MASQ2!BE306,'Étape 1 - à remplir'!$O$31:$O$400,BN$3,'Étape 1 - à remplir'!$G$31:$G$400,"lots")),IF(BN$2="Espèce",IF(BN$3="Tous",SUMIFS('Étape 1 - à remplir'!$F$31:$F$400,'Étape 1 - à remplir'!$E$31:$E$400,MASQ2!BE306,'Étape 1 - à remplir'!$G$31:$G$400,"lots"),SUMIFS('Étape 1 - à remplir'!$F$31:$F$400,'Étape 1 - à remplir'!$E$31:$E$400,MASQ2!BE306,'Étape 1 - à remplir'!$N$31:$N$400,BN$3,'Étape 1 - à remplir'!$G$31:$G$400,"lots")))))))</f>
        <v>#N/A</v>
      </c>
      <c r="BG306" s="204">
        <f t="shared" si="159"/>
        <v>0</v>
      </c>
      <c r="BH306" s="204" t="str">
        <f t="shared" si="145"/>
        <v>Spectinomycine</v>
      </c>
      <c r="BI306" s="204" t="str">
        <f t="shared" si="146"/>
        <v>Lincomycine</v>
      </c>
      <c r="BJ306" s="204" t="str">
        <f t="shared" si="147"/>
        <v/>
      </c>
      <c r="BK306" s="204" t="str">
        <f t="shared" si="148"/>
        <v>Aminoglycosides</v>
      </c>
      <c r="BL306" s="204" t="str">
        <f t="shared" si="149"/>
        <v>Lincosamides</v>
      </c>
      <c r="BM306" s="97" t="str">
        <f t="shared" si="150"/>
        <v/>
      </c>
      <c r="BN306" s="78"/>
      <c r="BO306" s="78"/>
      <c r="BP306" s="77" t="str">
        <f ca="1"/>
        <v>LINCO-SPECTIN 100, 222/444,7 MG/G POUDRE POUR ADMINISTRATION DANS L'EAU DE BOISSON POUR PORCINS ET POULETS</v>
      </c>
      <c r="BQ306" s="79" t="e">
        <f ca="1"/>
        <v>#N/A</v>
      </c>
      <c r="BR306" s="102"/>
      <c r="BS306" s="8"/>
      <c r="BT306" s="8"/>
      <c r="BU306" s="8"/>
      <c r="BV306" s="8"/>
      <c r="BW306" s="8"/>
      <c r="BX306" s="8"/>
      <c r="BY306" s="8"/>
      <c r="BZ306" s="8"/>
      <c r="CA306" s="8"/>
      <c r="CB306" s="8"/>
      <c r="CC306" s="8"/>
      <c r="CD306" s="8"/>
      <c r="CE306" s="8"/>
      <c r="CF306" s="8"/>
      <c r="CG306" s="8"/>
      <c r="CH306" s="8"/>
      <c r="CI306" s="8"/>
      <c r="CJ306" s="8"/>
      <c r="CK306" s="8"/>
      <c r="CL306" s="8"/>
      <c r="CM306" s="8"/>
      <c r="CN306" s="8"/>
      <c r="CO306" s="97"/>
      <c r="CQ306" s="56"/>
      <c r="CR306" s="8"/>
      <c r="CS306" s="8"/>
      <c r="CT306" s="8"/>
      <c r="CU306" s="8"/>
      <c r="CV306" s="8"/>
      <c r="CW306" s="8"/>
      <c r="CX306" s="8"/>
      <c r="CY306" s="102" t="str">
        <f t="shared" si="151"/>
        <v/>
      </c>
      <c r="CZ306" s="56" t="str">
        <f t="shared" si="152"/>
        <v>LINCO-SPECTIN 100, 222/444,7 MG/G POUDRE POUR ADMINISTRATION DANS L'EAU DE BOISSON POUR PORCINS ET POULETS</v>
      </c>
      <c r="DA306" s="204" t="e">
        <f>IF(IF(DI$2="Catégorie",IF(DI$3="Toutes",SUMIFS('Étape 1 - à remplir'!$F$31:$F$400,'Étape 1 - à remplir'!$E$31:$E$400,MASQ2!CZ306,'Étape 1 - à remplir'!$G$31:$G$400,"kg"),SUMIFS('Étape 1 - à remplir'!$F$31:$F$400,'Étape 1 - à remplir'!$E$31:$E$400,MASQ2!CZ306,'Étape 1 - à remplir'!$C$31:$C$400,DI$3)),IF(DI$2="Âge",IF(DI$3="Tous",SUMIFS('Étape 1 - à remplir'!$F$31:$F$400,'Étape 1 - à remplir'!$E$31:$E$400,MASQ2!CZ306,'Étape 1 - à remplir'!$G$31:$G$400,"kg"),SUMIFS('Étape 1 - à remplir'!$F$31:$F$400,'Étape 1 - à remplir'!$E$31:$E$400,MASQ2!CZ306,'Étape 1 - à remplir'!$P$31:$P$400,DI$3,'Étape 1 - à remplir'!$G$31:$G$400,"kg")),IF(DI$2="Atelier",IF(DI$3="Tous",SUMIFS('Étape 1 - à remplir'!$F$31:$F$400,'Étape 1 - à remplir'!$E$31:$E$400,MASQ2!CZ306,'Étape 1 - à remplir'!$G$31:$G$400,"kg"),SUMIFS('Étape 1 - à remplir'!$F$31:$F$400,'Étape 1 - à remplir'!$E$31:$E$400,MASQ2!CZ306,'Étape 1 - à remplir'!$O$31:$O$400,DI$3,'Étape 1 - à remplir'!$G$31:$G$400,"kg")),IF(DI$2="Espèce",IF(DI$3="Tous",SUMIFS('Étape 1 - à remplir'!$F$31:$F$400,'Étape 1 - à remplir'!$E$31:$E$400,MASQ2!CZ306,'Étape 1 - à remplir'!$G$31:$G$400,"kg"),SUMIFS('Étape 1 - à remplir'!$F$31:$F$400,'Étape 1 - à remplir'!$E$31:$E$400,MASQ2!CZ306,'Étape 1 - à remplir'!$N$31:$N$400,DI$3,'Étape 1 - à remplir'!$G$31:$G$400,"kg"))))))=0,NA(),IF(DI$2="Catégorie",IF(DI$3="Toutes",SUMIFS('Étape 1 - à remplir'!$F$31:$F$400,'Étape 1 - à remplir'!$E$31:$E$400,MASQ2!CZ306,'Étape 1 - à remplir'!$G$31:$G$400,"kg"),SUMIFS('Étape 1 - à remplir'!$F$31:$F$400,'Étape 1 - à remplir'!$E$31:$E$400,MASQ2!CZ306,'Étape 1 - à remplir'!$C$31:$C$400,DI$3)),IF(DI$2="Âge",IF(DI$3="Tous",SUMIFS('Étape 1 - à remplir'!$F$31:$F$400,'Étape 1 - à remplir'!$E$31:$E$400,MASQ2!CZ306,'Étape 1 - à remplir'!$G$31:$G$400,"kg"),SUMIFS('Étape 1 - à remplir'!$F$31:$F$400,'Étape 1 - à remplir'!$E$31:$E$400,MASQ2!CZ306,'Étape 1 - à remplir'!$P$31:$P$400,DI$3,'Étape 1 - à remplir'!$G$31:$G$400,"kg")),IF(DI$2="Atelier",IF(DI$3="Tous",SUMIFS('Étape 1 - à remplir'!$F$31:$F$400,'Étape 1 - à remplir'!$E$31:$E$400,MASQ2!CZ306,'Étape 1 - à remplir'!$G$31:$G$400,"kg"),SUMIFS('Étape 1 - à remplir'!$F$31:$F$400,'Étape 1 - à remplir'!$E$31:$E$400,MASQ2!CZ306,'Étape 1 - à remplir'!$O$31:$O$400,DI$3,'Étape 1 - à remplir'!$G$31:$G$400,"kg")),IF(DI$2="Espèce",IF(DI$3="Tous",SUMIFS('Étape 1 - à remplir'!$F$31:$F$400,'Étape 1 - à remplir'!$E$31:$E$400,MASQ2!CZ306,'Étape 1 - à remplir'!$G$31:$G$400,"kg"),SUMIFS('Étape 1 - à remplir'!$F$31:$F$400,'Étape 1 - à remplir'!$E$31:$E$400,MASQ2!CZ306,'Étape 1 - à remplir'!$N$31:$N$400,DI$3,'Étape 1 - à remplir'!$G$31:$G$400,"kg")))))))</f>
        <v>#N/A</v>
      </c>
      <c r="DB306" s="104">
        <f t="shared" si="160"/>
        <v>0</v>
      </c>
      <c r="DC306" s="204" t="str">
        <f t="shared" si="153"/>
        <v>Spectinomycine</v>
      </c>
      <c r="DD306" s="204" t="str">
        <f t="shared" si="154"/>
        <v>Lincomycine</v>
      </c>
      <c r="DE306" s="204" t="str">
        <f t="shared" si="155"/>
        <v/>
      </c>
      <c r="DF306" s="204" t="str">
        <f t="shared" si="156"/>
        <v>Aminoglycosides</v>
      </c>
      <c r="DG306" s="204" t="str">
        <f t="shared" si="157"/>
        <v>Lincosamides</v>
      </c>
      <c r="DH306" s="97" t="str">
        <f t="shared" si="158"/>
        <v/>
      </c>
      <c r="DI306" s="78"/>
      <c r="DJ306" s="78"/>
      <c r="DK306" s="77" t="str">
        <f ca="1"/>
        <v>LINCO-SPECTIN 100, 222/444,7 MG/G POUDRE POUR ADMINISTRATION DANS L'EAU DE BOISSON POUR PORCINS ET POULETS</v>
      </c>
      <c r="DL306" s="79" t="e">
        <f ca="1"/>
        <v>#N/A</v>
      </c>
      <c r="DM306" s="102"/>
      <c r="DN306" s="8"/>
      <c r="DO306" s="8"/>
      <c r="DP306" s="8"/>
      <c r="DQ306" s="8"/>
      <c r="DR306" s="8"/>
      <c r="DS306" s="8"/>
      <c r="DT306" s="8"/>
      <c r="DU306" s="8"/>
      <c r="DV306" s="8"/>
      <c r="DW306" s="8"/>
      <c r="DX306" s="8"/>
      <c r="DY306" s="8"/>
      <c r="DZ306" s="8"/>
      <c r="EA306" s="8"/>
      <c r="EB306" s="8"/>
      <c r="EC306" s="8"/>
      <c r="ED306" s="8"/>
      <c r="EE306" s="8"/>
      <c r="EF306" s="8"/>
      <c r="EG306" s="8"/>
      <c r="EH306" s="8"/>
      <c r="EI306" s="8"/>
      <c r="EJ306" s="97"/>
    </row>
    <row r="307" spans="1:140" x14ac:dyDescent="0.25">
      <c r="A307" s="56"/>
      <c r="B307" s="8"/>
      <c r="C307" s="8"/>
      <c r="D307" s="8"/>
      <c r="E307" s="8"/>
      <c r="F307" s="8"/>
      <c r="G307" s="8"/>
      <c r="H307" s="8"/>
      <c r="I307" s="102" t="str">
        <f>INDEX(Données_ATB!BE:BV,MATCH(MASQ2!J307,Données_ATB!BE:BE,0),18)</f>
        <v/>
      </c>
      <c r="J307" s="77" t="str">
        <f>Données_ATB!BE306</f>
        <v>LINCO-SPECTIN INJECTABLE</v>
      </c>
      <c r="K307" s="204" t="e">
        <f>IF(IF(S$2="Catégorie",IF(S$3="Toutes",SUMIFS('Étape 1 - à remplir'!$F$31:$F$400,'Étape 1 - à remplir'!$E$31:$E$400,MASQ2!J307,'Étape 1 - à remplir'!$G$31:$G$400,"animaux"),SUMIFS('Étape 1 - à remplir'!$F$31:$F$400,'Étape 1 - à remplir'!$E$31:$E$400,MASQ2!J307,'Étape 1 - à remplir'!$C$31:$C$400,S$3)),IF(S$2="Âge",IF(S$3="Tous",SUMIFS('Étape 1 - à remplir'!$F$31:$F$400,'Étape 1 - à remplir'!$E$31:$E$400,MASQ2!J307,'Étape 1 - à remplir'!$G$31:$G$400,"animaux"),SUMIFS('Étape 1 - à remplir'!$F$31:$F$400,'Étape 1 - à remplir'!$E$31:$E$400,MASQ2!J307,'Étape 1 - à remplir'!$P$31:$P$400,S$3)),IF(S$2="Atelier",IF(S$3="Tous",SUMIFS('Étape 1 - à remplir'!$F$31:$F$400,'Étape 1 - à remplir'!$E$31:$E$400,MASQ2!J307,'Étape 1 - à remplir'!$G$31:$G$400,"animaux"),SUMIFS('Étape 1 - à remplir'!$F$31:$F$400,'Étape 1 - à remplir'!$E$31:$E$400,MASQ2!J307,'Étape 1 - à remplir'!$O$31:$O$400,S$3)),IF(S$2="Espèce",IF(S$3="Tous",SUMIFS('Étape 1 - à remplir'!$F$31:$F$400,'Étape 1 - à remplir'!$E$31:$E$400,MASQ2!J307,'Étape 1 - à remplir'!$G$31:$G$400,"animaux"),SUMIFS('Étape 1 - à remplir'!$F$31:$F$400,'Étape 1 - à remplir'!$E$31:$E$400,MASQ2!J307,'Étape 1 - à remplir'!$N$31:$N$400,S$3))))))=0,NA(),IF(S$2="Catégorie",IF(S$3="Toutes",SUMIFS('Étape 1 - à remplir'!$F$31:$F$400,'Étape 1 - à remplir'!$E$31:$E$400,MASQ2!J307,'Étape 1 - à remplir'!$G$31:$G$400,"animaux"),SUMIFS('Étape 1 - à remplir'!$F$31:$F$400,'Étape 1 - à remplir'!$E$31:$E$400,MASQ2!J307,'Étape 1 - à remplir'!$C$31:$C$400,S$3)),IF(S$2="Âge",IF(S$3="Tous",SUMIFS('Étape 1 - à remplir'!$F$31:$F$400,'Étape 1 - à remplir'!$E$31:$E$400,MASQ2!J307,'Étape 1 - à remplir'!$G$31:$G$400,"animaux"),SUMIFS('Étape 1 - à remplir'!$F$31:$F$400,'Étape 1 - à remplir'!$E$31:$E$400,MASQ2!J307,'Étape 1 - à remplir'!$P$31:$P$400,S$3)),IF(S$2="Atelier",IF(S$3="Tous",SUMIFS('Étape 1 - à remplir'!$F$31:$F$400,'Étape 1 - à remplir'!$E$31:$E$400,MASQ2!J307,'Étape 1 - à remplir'!$G$31:$G$400,"animaux"),SUMIFS('Étape 1 - à remplir'!$F$31:$F$400,'Étape 1 - à remplir'!$E$31:$E$400,MASQ2!J307,'Étape 1 - à remplir'!$O$31:$O$400,S$3)),IF(S$2="Espèce",IF(S$3="Tous",SUMIFS('Étape 1 - à remplir'!$F$31:$F$400,'Étape 1 - à remplir'!$E$31:$E$400,MASQ2!J307,'Étape 1 - à remplir'!$G$31:$G$400,"animaux"),SUMIFS('Étape 1 - à remplir'!$F$31:$F$400,'Étape 1 - à remplir'!$E$31:$E$400,MASQ2!J307,'Étape 1 - à remplir'!$N$31:$N$400,S$3)))))))</f>
        <v>#N/A</v>
      </c>
      <c r="L307" s="97">
        <f t="shared" si="161"/>
        <v>0</v>
      </c>
      <c r="M307" s="56" t="str">
        <f>Données_ATB!BN306</f>
        <v>Spectinomycine</v>
      </c>
      <c r="N307" s="204" t="str">
        <f>Données_ATB!BO306</f>
        <v>Lincomycine</v>
      </c>
      <c r="O307" s="97" t="str">
        <f>Données_ATB!BP306</f>
        <v/>
      </c>
      <c r="P307" s="77" t="str">
        <f>Données_ATB!BR306</f>
        <v>Aminoglycosides</v>
      </c>
      <c r="Q307" s="78" t="str">
        <f>Données_ATB!BS306</f>
        <v>Lincosamides</v>
      </c>
      <c r="R307" s="79" t="str">
        <f>Données_ATB!BT306</f>
        <v/>
      </c>
      <c r="S307" s="78"/>
      <c r="T307" s="78"/>
      <c r="U307" s="77" t="str">
        <f ca="1"/>
        <v>LINCO-SPECTIN INJECTABLE</v>
      </c>
      <c r="V307" s="79" t="e">
        <f ca="1"/>
        <v>#N/A</v>
      </c>
      <c r="W307" s="102"/>
      <c r="X307" s="8"/>
      <c r="Y307" s="8"/>
      <c r="Z307" s="8"/>
      <c r="AA307" s="8"/>
      <c r="AB307" s="102"/>
      <c r="AC307" s="8"/>
      <c r="AD307" s="8"/>
      <c r="AE307" s="8"/>
      <c r="AF307" s="8"/>
      <c r="AG307" s="8"/>
      <c r="AH307" s="8"/>
      <c r="AI307" s="8"/>
      <c r="AJ307" s="8"/>
      <c r="AK307" s="8"/>
      <c r="AL307" s="8"/>
      <c r="AM307" s="8"/>
      <c r="AN307" s="8"/>
      <c r="AO307" s="8"/>
      <c r="AP307" s="8"/>
      <c r="AQ307" s="8"/>
      <c r="AR307" s="8"/>
      <c r="AS307" s="8"/>
      <c r="AT307" s="97"/>
      <c r="AV307" s="56"/>
      <c r="AW307" s="8"/>
      <c r="AX307" s="8"/>
      <c r="AY307" s="8"/>
      <c r="AZ307" s="8"/>
      <c r="BA307" s="8"/>
      <c r="BB307" s="8"/>
      <c r="BC307" s="8"/>
      <c r="BD307" s="102" t="str">
        <f t="shared" si="143"/>
        <v/>
      </c>
      <c r="BE307" s="56" t="str">
        <f t="shared" si="144"/>
        <v>LINCO-SPECTIN INJECTABLE</v>
      </c>
      <c r="BF307" s="204" t="e">
        <f>IF(IF(BN$2="Catégorie",IF(BN$3="Toutes",SUMIFS('Étape 1 - à remplir'!$F$31:$F$400,'Étape 1 - à remplir'!$E$31:$E$400,MASQ2!BE307,'Étape 1 - à remplir'!$G$31:$G$400,"lots"),SUMIFS('Étape 1 - à remplir'!$F$31:$F$400,'Étape 1 - à remplir'!$E$31:$E$400,MASQ2!BE307,'Étape 1 - à remplir'!$C$31:$C$400,BN$3)),IF(BN$2="Âge",IF(BN$3="Tous",SUMIFS('Étape 1 - à remplir'!$F$31:$F$400,'Étape 1 - à remplir'!$E$31:$E$400,MASQ2!BE307,'Étape 1 - à remplir'!$G$31:$G$400,"lots"),SUMIFS('Étape 1 - à remplir'!$F$31:$F$400,'Étape 1 - à remplir'!$E$31:$E$400,MASQ2!BE307,'Étape 1 - à remplir'!$P$31:$P$400,BN$3,'Étape 1 - à remplir'!$G$31:$G$400,"lots")),IF(BN$2="Atelier",IF(BN$3="Tous",SUMIFS('Étape 1 - à remplir'!$F$31:$F$400,'Étape 1 - à remplir'!$E$31:$E$400,MASQ2!BE307,'Étape 1 - à remplir'!$G$31:$G$400,"lots"),SUMIFS('Étape 1 - à remplir'!$F$31:$F$400,'Étape 1 - à remplir'!$E$31:$E$400,MASQ2!BE307,'Étape 1 - à remplir'!$O$31:$O$400,BN$3,'Étape 1 - à remplir'!$G$31:$G$400,"lots")),IF(BN$2="Espèce",IF(BN$3="Tous",SUMIFS('Étape 1 - à remplir'!$F$31:$F$400,'Étape 1 - à remplir'!$E$31:$E$400,MASQ2!BE307,'Étape 1 - à remplir'!$G$31:$G$400,"lots"),SUMIFS('Étape 1 - à remplir'!$F$31:$F$400,'Étape 1 - à remplir'!$E$31:$E$400,MASQ2!BE307,'Étape 1 - à remplir'!$N$31:$N$400,BN$3,'Étape 1 - à remplir'!$G$31:$G$400,"lots"))))))=0,NA(),IF(BN$2="Catégorie",IF(BN$3="Toutes",SUMIFS('Étape 1 - à remplir'!$F$31:$F$400,'Étape 1 - à remplir'!$E$31:$E$400,MASQ2!BE307,'Étape 1 - à remplir'!$G$31:$G$400,"lots"),SUMIFS('Étape 1 - à remplir'!$F$31:$F$400,'Étape 1 - à remplir'!$E$31:$E$400,MASQ2!BE307,'Étape 1 - à remplir'!$C$31:$C$400,BN$3)),IF(BN$2="Âge",IF(BN$3="Tous",SUMIFS('Étape 1 - à remplir'!$F$31:$F$400,'Étape 1 - à remplir'!$E$31:$E$400,MASQ2!BE307,'Étape 1 - à remplir'!$G$31:$G$400,"lots"),SUMIFS('Étape 1 - à remplir'!$F$31:$F$400,'Étape 1 - à remplir'!$E$31:$E$400,MASQ2!BE307,'Étape 1 - à remplir'!$P$31:$P$400,BN$3,'Étape 1 - à remplir'!$G$31:$G$400,"lots")),IF(BN$2="Atelier",IF(BN$3="Tous",SUMIFS('Étape 1 - à remplir'!$F$31:$F$400,'Étape 1 - à remplir'!$E$31:$E$400,MASQ2!BE307,'Étape 1 - à remplir'!$G$31:$G$400,"lots"),SUMIFS('Étape 1 - à remplir'!$F$31:$F$400,'Étape 1 - à remplir'!$E$31:$E$400,MASQ2!BE307,'Étape 1 - à remplir'!$O$31:$O$400,BN$3,'Étape 1 - à remplir'!$G$31:$G$400,"lots")),IF(BN$2="Espèce",IF(BN$3="Tous",SUMIFS('Étape 1 - à remplir'!$F$31:$F$400,'Étape 1 - à remplir'!$E$31:$E$400,MASQ2!BE307,'Étape 1 - à remplir'!$G$31:$G$400,"lots"),SUMIFS('Étape 1 - à remplir'!$F$31:$F$400,'Étape 1 - à remplir'!$E$31:$E$400,MASQ2!BE307,'Étape 1 - à remplir'!$N$31:$N$400,BN$3,'Étape 1 - à remplir'!$G$31:$G$400,"lots")))))))</f>
        <v>#N/A</v>
      </c>
      <c r="BG307" s="204">
        <f t="shared" si="159"/>
        <v>0</v>
      </c>
      <c r="BH307" s="204" t="str">
        <f t="shared" si="145"/>
        <v>Spectinomycine</v>
      </c>
      <c r="BI307" s="204" t="str">
        <f t="shared" si="146"/>
        <v>Lincomycine</v>
      </c>
      <c r="BJ307" s="204" t="str">
        <f t="shared" si="147"/>
        <v/>
      </c>
      <c r="BK307" s="204" t="str">
        <f t="shared" si="148"/>
        <v>Aminoglycosides</v>
      </c>
      <c r="BL307" s="204" t="str">
        <f t="shared" si="149"/>
        <v>Lincosamides</v>
      </c>
      <c r="BM307" s="97" t="str">
        <f t="shared" si="150"/>
        <v/>
      </c>
      <c r="BN307" s="78"/>
      <c r="BO307" s="78"/>
      <c r="BP307" s="77" t="str">
        <f ca="1"/>
        <v>LINCO-SPECTIN INJECTABLE</v>
      </c>
      <c r="BQ307" s="79" t="e">
        <f ca="1"/>
        <v>#N/A</v>
      </c>
      <c r="BR307" s="102"/>
      <c r="BS307" s="8"/>
      <c r="BT307" s="8"/>
      <c r="BU307" s="8"/>
      <c r="BV307" s="8"/>
      <c r="BW307" s="8"/>
      <c r="BX307" s="8"/>
      <c r="BY307" s="8"/>
      <c r="BZ307" s="8"/>
      <c r="CA307" s="8"/>
      <c r="CB307" s="8"/>
      <c r="CC307" s="8"/>
      <c r="CD307" s="8"/>
      <c r="CE307" s="8"/>
      <c r="CF307" s="8"/>
      <c r="CG307" s="8"/>
      <c r="CH307" s="8"/>
      <c r="CI307" s="8"/>
      <c r="CJ307" s="8"/>
      <c r="CK307" s="8"/>
      <c r="CL307" s="8"/>
      <c r="CM307" s="8"/>
      <c r="CN307" s="8"/>
      <c r="CO307" s="97"/>
      <c r="CQ307" s="56"/>
      <c r="CR307" s="8"/>
      <c r="CS307" s="8"/>
      <c r="CT307" s="8"/>
      <c r="CU307" s="8"/>
      <c r="CV307" s="8"/>
      <c r="CW307" s="8"/>
      <c r="CX307" s="8"/>
      <c r="CY307" s="102" t="str">
        <f t="shared" si="151"/>
        <v/>
      </c>
      <c r="CZ307" s="56" t="str">
        <f t="shared" si="152"/>
        <v>LINCO-SPECTIN INJECTABLE</v>
      </c>
      <c r="DA307" s="204" t="e">
        <f>IF(IF(DI$2="Catégorie",IF(DI$3="Toutes",SUMIFS('Étape 1 - à remplir'!$F$31:$F$400,'Étape 1 - à remplir'!$E$31:$E$400,MASQ2!CZ307,'Étape 1 - à remplir'!$G$31:$G$400,"kg"),SUMIFS('Étape 1 - à remplir'!$F$31:$F$400,'Étape 1 - à remplir'!$E$31:$E$400,MASQ2!CZ307,'Étape 1 - à remplir'!$C$31:$C$400,DI$3)),IF(DI$2="Âge",IF(DI$3="Tous",SUMIFS('Étape 1 - à remplir'!$F$31:$F$400,'Étape 1 - à remplir'!$E$31:$E$400,MASQ2!CZ307,'Étape 1 - à remplir'!$G$31:$G$400,"kg"),SUMIFS('Étape 1 - à remplir'!$F$31:$F$400,'Étape 1 - à remplir'!$E$31:$E$400,MASQ2!CZ307,'Étape 1 - à remplir'!$P$31:$P$400,DI$3,'Étape 1 - à remplir'!$G$31:$G$400,"kg")),IF(DI$2="Atelier",IF(DI$3="Tous",SUMIFS('Étape 1 - à remplir'!$F$31:$F$400,'Étape 1 - à remplir'!$E$31:$E$400,MASQ2!CZ307,'Étape 1 - à remplir'!$G$31:$G$400,"kg"),SUMIFS('Étape 1 - à remplir'!$F$31:$F$400,'Étape 1 - à remplir'!$E$31:$E$400,MASQ2!CZ307,'Étape 1 - à remplir'!$O$31:$O$400,DI$3,'Étape 1 - à remplir'!$G$31:$G$400,"kg")),IF(DI$2="Espèce",IF(DI$3="Tous",SUMIFS('Étape 1 - à remplir'!$F$31:$F$400,'Étape 1 - à remplir'!$E$31:$E$400,MASQ2!CZ307,'Étape 1 - à remplir'!$G$31:$G$400,"kg"),SUMIFS('Étape 1 - à remplir'!$F$31:$F$400,'Étape 1 - à remplir'!$E$31:$E$400,MASQ2!CZ307,'Étape 1 - à remplir'!$N$31:$N$400,DI$3,'Étape 1 - à remplir'!$G$31:$G$400,"kg"))))))=0,NA(),IF(DI$2="Catégorie",IF(DI$3="Toutes",SUMIFS('Étape 1 - à remplir'!$F$31:$F$400,'Étape 1 - à remplir'!$E$31:$E$400,MASQ2!CZ307,'Étape 1 - à remplir'!$G$31:$G$400,"kg"),SUMIFS('Étape 1 - à remplir'!$F$31:$F$400,'Étape 1 - à remplir'!$E$31:$E$400,MASQ2!CZ307,'Étape 1 - à remplir'!$C$31:$C$400,DI$3)),IF(DI$2="Âge",IF(DI$3="Tous",SUMIFS('Étape 1 - à remplir'!$F$31:$F$400,'Étape 1 - à remplir'!$E$31:$E$400,MASQ2!CZ307,'Étape 1 - à remplir'!$G$31:$G$400,"kg"),SUMIFS('Étape 1 - à remplir'!$F$31:$F$400,'Étape 1 - à remplir'!$E$31:$E$400,MASQ2!CZ307,'Étape 1 - à remplir'!$P$31:$P$400,DI$3,'Étape 1 - à remplir'!$G$31:$G$400,"kg")),IF(DI$2="Atelier",IF(DI$3="Tous",SUMIFS('Étape 1 - à remplir'!$F$31:$F$400,'Étape 1 - à remplir'!$E$31:$E$400,MASQ2!CZ307,'Étape 1 - à remplir'!$G$31:$G$400,"kg"),SUMIFS('Étape 1 - à remplir'!$F$31:$F$400,'Étape 1 - à remplir'!$E$31:$E$400,MASQ2!CZ307,'Étape 1 - à remplir'!$O$31:$O$400,DI$3,'Étape 1 - à remplir'!$G$31:$G$400,"kg")),IF(DI$2="Espèce",IF(DI$3="Tous",SUMIFS('Étape 1 - à remplir'!$F$31:$F$400,'Étape 1 - à remplir'!$E$31:$E$400,MASQ2!CZ307,'Étape 1 - à remplir'!$G$31:$G$400,"kg"),SUMIFS('Étape 1 - à remplir'!$F$31:$F$400,'Étape 1 - à remplir'!$E$31:$E$400,MASQ2!CZ307,'Étape 1 - à remplir'!$N$31:$N$400,DI$3,'Étape 1 - à remplir'!$G$31:$G$400,"kg")))))))</f>
        <v>#N/A</v>
      </c>
      <c r="DB307" s="104">
        <f t="shared" si="160"/>
        <v>0</v>
      </c>
      <c r="DC307" s="204" t="str">
        <f t="shared" si="153"/>
        <v>Spectinomycine</v>
      </c>
      <c r="DD307" s="204" t="str">
        <f t="shared" si="154"/>
        <v>Lincomycine</v>
      </c>
      <c r="DE307" s="204" t="str">
        <f t="shared" si="155"/>
        <v/>
      </c>
      <c r="DF307" s="204" t="str">
        <f t="shared" si="156"/>
        <v>Aminoglycosides</v>
      </c>
      <c r="DG307" s="204" t="str">
        <f t="shared" si="157"/>
        <v>Lincosamides</v>
      </c>
      <c r="DH307" s="97" t="str">
        <f t="shared" si="158"/>
        <v/>
      </c>
      <c r="DI307" s="78"/>
      <c r="DJ307" s="78"/>
      <c r="DK307" s="77" t="str">
        <f ca="1"/>
        <v>LINCO-SPECTIN INJECTABLE</v>
      </c>
      <c r="DL307" s="79" t="e">
        <f ca="1"/>
        <v>#N/A</v>
      </c>
      <c r="DM307" s="102"/>
      <c r="DN307" s="8"/>
      <c r="DO307" s="8"/>
      <c r="DP307" s="8"/>
      <c r="DQ307" s="8"/>
      <c r="DR307" s="8"/>
      <c r="DS307" s="8"/>
      <c r="DT307" s="8"/>
      <c r="DU307" s="8"/>
      <c r="DV307" s="8"/>
      <c r="DW307" s="8"/>
      <c r="DX307" s="8"/>
      <c r="DY307" s="8"/>
      <c r="DZ307" s="8"/>
      <c r="EA307" s="8"/>
      <c r="EB307" s="8"/>
      <c r="EC307" s="8"/>
      <c r="ED307" s="8"/>
      <c r="EE307" s="8"/>
      <c r="EF307" s="8"/>
      <c r="EG307" s="8"/>
      <c r="EH307" s="8"/>
      <c r="EI307" s="8"/>
      <c r="EJ307" s="97"/>
    </row>
    <row r="308" spans="1:140" x14ac:dyDescent="0.25">
      <c r="A308" s="56"/>
      <c r="B308" s="8"/>
      <c r="C308" s="8"/>
      <c r="D308" s="8"/>
      <c r="E308" s="8"/>
      <c r="F308" s="8"/>
      <c r="G308" s="8"/>
      <c r="H308" s="8"/>
      <c r="I308" s="102" t="str">
        <f>INDEX(Données_ATB!BE:BV,MATCH(MASQ2!J308,Données_ATB!BE:BE,0),18)</f>
        <v/>
      </c>
      <c r="J308" s="77" t="str">
        <f>Données_ATB!BE307</f>
        <v>LINSPEC 50/100 MG/ML SOLUTION INJECTABLE POUR CHIENS CHATS PORCINS ET VEAUX PRE-RUMINANTS</v>
      </c>
      <c r="K308" s="204" t="e">
        <f>IF(IF(S$2="Catégorie",IF(S$3="Toutes",SUMIFS('Étape 1 - à remplir'!$F$31:$F$400,'Étape 1 - à remplir'!$E$31:$E$400,MASQ2!J308,'Étape 1 - à remplir'!$G$31:$G$400,"animaux"),SUMIFS('Étape 1 - à remplir'!$F$31:$F$400,'Étape 1 - à remplir'!$E$31:$E$400,MASQ2!J308,'Étape 1 - à remplir'!$C$31:$C$400,S$3)),IF(S$2="Âge",IF(S$3="Tous",SUMIFS('Étape 1 - à remplir'!$F$31:$F$400,'Étape 1 - à remplir'!$E$31:$E$400,MASQ2!J308,'Étape 1 - à remplir'!$G$31:$G$400,"animaux"),SUMIFS('Étape 1 - à remplir'!$F$31:$F$400,'Étape 1 - à remplir'!$E$31:$E$400,MASQ2!J308,'Étape 1 - à remplir'!$P$31:$P$400,S$3)),IF(S$2="Atelier",IF(S$3="Tous",SUMIFS('Étape 1 - à remplir'!$F$31:$F$400,'Étape 1 - à remplir'!$E$31:$E$400,MASQ2!J308,'Étape 1 - à remplir'!$G$31:$G$400,"animaux"),SUMIFS('Étape 1 - à remplir'!$F$31:$F$400,'Étape 1 - à remplir'!$E$31:$E$400,MASQ2!J308,'Étape 1 - à remplir'!$O$31:$O$400,S$3)),IF(S$2="Espèce",IF(S$3="Tous",SUMIFS('Étape 1 - à remplir'!$F$31:$F$400,'Étape 1 - à remplir'!$E$31:$E$400,MASQ2!J308,'Étape 1 - à remplir'!$G$31:$G$400,"animaux"),SUMIFS('Étape 1 - à remplir'!$F$31:$F$400,'Étape 1 - à remplir'!$E$31:$E$400,MASQ2!J308,'Étape 1 - à remplir'!$N$31:$N$400,S$3))))))=0,NA(),IF(S$2="Catégorie",IF(S$3="Toutes",SUMIFS('Étape 1 - à remplir'!$F$31:$F$400,'Étape 1 - à remplir'!$E$31:$E$400,MASQ2!J308,'Étape 1 - à remplir'!$G$31:$G$400,"animaux"),SUMIFS('Étape 1 - à remplir'!$F$31:$F$400,'Étape 1 - à remplir'!$E$31:$E$400,MASQ2!J308,'Étape 1 - à remplir'!$C$31:$C$400,S$3)),IF(S$2="Âge",IF(S$3="Tous",SUMIFS('Étape 1 - à remplir'!$F$31:$F$400,'Étape 1 - à remplir'!$E$31:$E$400,MASQ2!J308,'Étape 1 - à remplir'!$G$31:$G$400,"animaux"),SUMIFS('Étape 1 - à remplir'!$F$31:$F$400,'Étape 1 - à remplir'!$E$31:$E$400,MASQ2!J308,'Étape 1 - à remplir'!$P$31:$P$400,S$3)),IF(S$2="Atelier",IF(S$3="Tous",SUMIFS('Étape 1 - à remplir'!$F$31:$F$400,'Étape 1 - à remplir'!$E$31:$E$400,MASQ2!J308,'Étape 1 - à remplir'!$G$31:$G$400,"animaux"),SUMIFS('Étape 1 - à remplir'!$F$31:$F$400,'Étape 1 - à remplir'!$E$31:$E$400,MASQ2!J308,'Étape 1 - à remplir'!$O$31:$O$400,S$3)),IF(S$2="Espèce",IF(S$3="Tous",SUMIFS('Étape 1 - à remplir'!$F$31:$F$400,'Étape 1 - à remplir'!$E$31:$E$400,MASQ2!J308,'Étape 1 - à remplir'!$G$31:$G$400,"animaux"),SUMIFS('Étape 1 - à remplir'!$F$31:$F$400,'Étape 1 - à remplir'!$E$31:$E$400,MASQ2!J308,'Étape 1 - à remplir'!$N$31:$N$400,S$3)))))))</f>
        <v>#N/A</v>
      </c>
      <c r="L308" s="97">
        <f t="shared" si="161"/>
        <v>0</v>
      </c>
      <c r="M308" s="56" t="str">
        <f>Données_ATB!BN307</f>
        <v>Spectinomycine</v>
      </c>
      <c r="N308" s="204" t="str">
        <f>Données_ATB!BO307</f>
        <v>Lincomycine</v>
      </c>
      <c r="O308" s="97" t="str">
        <f>Données_ATB!BP307</f>
        <v/>
      </c>
      <c r="P308" s="77" t="str">
        <f>Données_ATB!BR307</f>
        <v>Aminoglycosides</v>
      </c>
      <c r="Q308" s="78" t="str">
        <f>Données_ATB!BS307</f>
        <v>Lincosamides</v>
      </c>
      <c r="R308" s="79" t="str">
        <f>Données_ATB!BT307</f>
        <v/>
      </c>
      <c r="S308" s="78"/>
      <c r="T308" s="78"/>
      <c r="U308" s="77" t="str">
        <f ca="1"/>
        <v>LINSPEC 50/100 MG/ML SOLUTION INJECTABLE POUR CHIENS CHATS PORCINS ET VEAUX PRE-RUMINANTS</v>
      </c>
      <c r="V308" s="79" t="e">
        <f ca="1"/>
        <v>#N/A</v>
      </c>
      <c r="W308" s="102"/>
      <c r="X308" s="8"/>
      <c r="Y308" s="8"/>
      <c r="Z308" s="8"/>
      <c r="AA308" s="8"/>
      <c r="AB308" s="102"/>
      <c r="AC308" s="8"/>
      <c r="AD308" s="8"/>
      <c r="AE308" s="8"/>
      <c r="AF308" s="8"/>
      <c r="AG308" s="8"/>
      <c r="AH308" s="8"/>
      <c r="AI308" s="8"/>
      <c r="AJ308" s="8"/>
      <c r="AK308" s="8"/>
      <c r="AL308" s="8"/>
      <c r="AM308" s="8"/>
      <c r="AN308" s="8"/>
      <c r="AO308" s="8"/>
      <c r="AP308" s="8"/>
      <c r="AQ308" s="8"/>
      <c r="AR308" s="8"/>
      <c r="AS308" s="8"/>
      <c r="AT308" s="97"/>
      <c r="AV308" s="56"/>
      <c r="AW308" s="8"/>
      <c r="AX308" s="8"/>
      <c r="AY308" s="8"/>
      <c r="AZ308" s="8"/>
      <c r="BA308" s="8"/>
      <c r="BB308" s="8"/>
      <c r="BC308" s="8"/>
      <c r="BD308" s="102" t="str">
        <f t="shared" si="143"/>
        <v/>
      </c>
      <c r="BE308" s="56" t="str">
        <f t="shared" si="144"/>
        <v>LINSPEC 50/100 MG/ML SOLUTION INJECTABLE POUR CHIENS CHATS PORCINS ET VEAUX PRE-RUMINANTS</v>
      </c>
      <c r="BF308" s="204" t="e">
        <f>IF(IF(BN$2="Catégorie",IF(BN$3="Toutes",SUMIFS('Étape 1 - à remplir'!$F$31:$F$400,'Étape 1 - à remplir'!$E$31:$E$400,MASQ2!BE308,'Étape 1 - à remplir'!$G$31:$G$400,"lots"),SUMIFS('Étape 1 - à remplir'!$F$31:$F$400,'Étape 1 - à remplir'!$E$31:$E$400,MASQ2!BE308,'Étape 1 - à remplir'!$C$31:$C$400,BN$3)),IF(BN$2="Âge",IF(BN$3="Tous",SUMIFS('Étape 1 - à remplir'!$F$31:$F$400,'Étape 1 - à remplir'!$E$31:$E$400,MASQ2!BE308,'Étape 1 - à remplir'!$G$31:$G$400,"lots"),SUMIFS('Étape 1 - à remplir'!$F$31:$F$400,'Étape 1 - à remplir'!$E$31:$E$400,MASQ2!BE308,'Étape 1 - à remplir'!$P$31:$P$400,BN$3,'Étape 1 - à remplir'!$G$31:$G$400,"lots")),IF(BN$2="Atelier",IF(BN$3="Tous",SUMIFS('Étape 1 - à remplir'!$F$31:$F$400,'Étape 1 - à remplir'!$E$31:$E$400,MASQ2!BE308,'Étape 1 - à remplir'!$G$31:$G$400,"lots"),SUMIFS('Étape 1 - à remplir'!$F$31:$F$400,'Étape 1 - à remplir'!$E$31:$E$400,MASQ2!BE308,'Étape 1 - à remplir'!$O$31:$O$400,BN$3,'Étape 1 - à remplir'!$G$31:$G$400,"lots")),IF(BN$2="Espèce",IF(BN$3="Tous",SUMIFS('Étape 1 - à remplir'!$F$31:$F$400,'Étape 1 - à remplir'!$E$31:$E$400,MASQ2!BE308,'Étape 1 - à remplir'!$G$31:$G$400,"lots"),SUMIFS('Étape 1 - à remplir'!$F$31:$F$400,'Étape 1 - à remplir'!$E$31:$E$400,MASQ2!BE308,'Étape 1 - à remplir'!$N$31:$N$400,BN$3,'Étape 1 - à remplir'!$G$31:$G$400,"lots"))))))=0,NA(),IF(BN$2="Catégorie",IF(BN$3="Toutes",SUMIFS('Étape 1 - à remplir'!$F$31:$F$400,'Étape 1 - à remplir'!$E$31:$E$400,MASQ2!BE308,'Étape 1 - à remplir'!$G$31:$G$400,"lots"),SUMIFS('Étape 1 - à remplir'!$F$31:$F$400,'Étape 1 - à remplir'!$E$31:$E$400,MASQ2!BE308,'Étape 1 - à remplir'!$C$31:$C$400,BN$3)),IF(BN$2="Âge",IF(BN$3="Tous",SUMIFS('Étape 1 - à remplir'!$F$31:$F$400,'Étape 1 - à remplir'!$E$31:$E$400,MASQ2!BE308,'Étape 1 - à remplir'!$G$31:$G$400,"lots"),SUMIFS('Étape 1 - à remplir'!$F$31:$F$400,'Étape 1 - à remplir'!$E$31:$E$400,MASQ2!BE308,'Étape 1 - à remplir'!$P$31:$P$400,BN$3,'Étape 1 - à remplir'!$G$31:$G$400,"lots")),IF(BN$2="Atelier",IF(BN$3="Tous",SUMIFS('Étape 1 - à remplir'!$F$31:$F$400,'Étape 1 - à remplir'!$E$31:$E$400,MASQ2!BE308,'Étape 1 - à remplir'!$G$31:$G$400,"lots"),SUMIFS('Étape 1 - à remplir'!$F$31:$F$400,'Étape 1 - à remplir'!$E$31:$E$400,MASQ2!BE308,'Étape 1 - à remplir'!$O$31:$O$400,BN$3,'Étape 1 - à remplir'!$G$31:$G$400,"lots")),IF(BN$2="Espèce",IF(BN$3="Tous",SUMIFS('Étape 1 - à remplir'!$F$31:$F$400,'Étape 1 - à remplir'!$E$31:$E$400,MASQ2!BE308,'Étape 1 - à remplir'!$G$31:$G$400,"lots"),SUMIFS('Étape 1 - à remplir'!$F$31:$F$400,'Étape 1 - à remplir'!$E$31:$E$400,MASQ2!BE308,'Étape 1 - à remplir'!$N$31:$N$400,BN$3,'Étape 1 - à remplir'!$G$31:$G$400,"lots")))))))</f>
        <v>#N/A</v>
      </c>
      <c r="BG308" s="204">
        <f t="shared" si="159"/>
        <v>0</v>
      </c>
      <c r="BH308" s="204" t="str">
        <f t="shared" si="145"/>
        <v>Spectinomycine</v>
      </c>
      <c r="BI308" s="204" t="str">
        <f t="shared" si="146"/>
        <v>Lincomycine</v>
      </c>
      <c r="BJ308" s="204" t="str">
        <f t="shared" si="147"/>
        <v/>
      </c>
      <c r="BK308" s="204" t="str">
        <f t="shared" si="148"/>
        <v>Aminoglycosides</v>
      </c>
      <c r="BL308" s="204" t="str">
        <f t="shared" si="149"/>
        <v>Lincosamides</v>
      </c>
      <c r="BM308" s="97" t="str">
        <f t="shared" si="150"/>
        <v/>
      </c>
      <c r="BN308" s="78"/>
      <c r="BO308" s="78"/>
      <c r="BP308" s="77" t="str">
        <f ca="1"/>
        <v>LINSPEC 50/100 MG/ML SOLUTION INJECTABLE POUR CHIENS CHATS PORCINS ET VEAUX PRE-RUMINANTS</v>
      </c>
      <c r="BQ308" s="79" t="e">
        <f ca="1"/>
        <v>#N/A</v>
      </c>
      <c r="BR308" s="102"/>
      <c r="BS308" s="8"/>
      <c r="BT308" s="8"/>
      <c r="BU308" s="8"/>
      <c r="BV308" s="8"/>
      <c r="BW308" s="8"/>
      <c r="BX308" s="8"/>
      <c r="BY308" s="8"/>
      <c r="BZ308" s="8"/>
      <c r="CA308" s="8"/>
      <c r="CB308" s="8"/>
      <c r="CC308" s="8"/>
      <c r="CD308" s="8"/>
      <c r="CE308" s="8"/>
      <c r="CF308" s="8"/>
      <c r="CG308" s="8"/>
      <c r="CH308" s="8"/>
      <c r="CI308" s="8"/>
      <c r="CJ308" s="8"/>
      <c r="CK308" s="8"/>
      <c r="CL308" s="8"/>
      <c r="CM308" s="8"/>
      <c r="CN308" s="8"/>
      <c r="CO308" s="97"/>
      <c r="CQ308" s="56"/>
      <c r="CR308" s="8"/>
      <c r="CS308" s="8"/>
      <c r="CT308" s="8"/>
      <c r="CU308" s="8"/>
      <c r="CV308" s="8"/>
      <c r="CW308" s="8"/>
      <c r="CX308" s="8"/>
      <c r="CY308" s="102" t="str">
        <f t="shared" si="151"/>
        <v/>
      </c>
      <c r="CZ308" s="56" t="str">
        <f t="shared" si="152"/>
        <v>LINSPEC 50/100 MG/ML SOLUTION INJECTABLE POUR CHIENS CHATS PORCINS ET VEAUX PRE-RUMINANTS</v>
      </c>
      <c r="DA308" s="204" t="e">
        <f>IF(IF(DI$2="Catégorie",IF(DI$3="Toutes",SUMIFS('Étape 1 - à remplir'!$F$31:$F$400,'Étape 1 - à remplir'!$E$31:$E$400,MASQ2!CZ308,'Étape 1 - à remplir'!$G$31:$G$400,"kg"),SUMIFS('Étape 1 - à remplir'!$F$31:$F$400,'Étape 1 - à remplir'!$E$31:$E$400,MASQ2!CZ308,'Étape 1 - à remplir'!$C$31:$C$400,DI$3)),IF(DI$2="Âge",IF(DI$3="Tous",SUMIFS('Étape 1 - à remplir'!$F$31:$F$400,'Étape 1 - à remplir'!$E$31:$E$400,MASQ2!CZ308,'Étape 1 - à remplir'!$G$31:$G$400,"kg"),SUMIFS('Étape 1 - à remplir'!$F$31:$F$400,'Étape 1 - à remplir'!$E$31:$E$400,MASQ2!CZ308,'Étape 1 - à remplir'!$P$31:$P$400,DI$3,'Étape 1 - à remplir'!$G$31:$G$400,"kg")),IF(DI$2="Atelier",IF(DI$3="Tous",SUMIFS('Étape 1 - à remplir'!$F$31:$F$400,'Étape 1 - à remplir'!$E$31:$E$400,MASQ2!CZ308,'Étape 1 - à remplir'!$G$31:$G$400,"kg"),SUMIFS('Étape 1 - à remplir'!$F$31:$F$400,'Étape 1 - à remplir'!$E$31:$E$400,MASQ2!CZ308,'Étape 1 - à remplir'!$O$31:$O$400,DI$3,'Étape 1 - à remplir'!$G$31:$G$400,"kg")),IF(DI$2="Espèce",IF(DI$3="Tous",SUMIFS('Étape 1 - à remplir'!$F$31:$F$400,'Étape 1 - à remplir'!$E$31:$E$400,MASQ2!CZ308,'Étape 1 - à remplir'!$G$31:$G$400,"kg"),SUMIFS('Étape 1 - à remplir'!$F$31:$F$400,'Étape 1 - à remplir'!$E$31:$E$400,MASQ2!CZ308,'Étape 1 - à remplir'!$N$31:$N$400,DI$3,'Étape 1 - à remplir'!$G$31:$G$400,"kg"))))))=0,NA(),IF(DI$2="Catégorie",IF(DI$3="Toutes",SUMIFS('Étape 1 - à remplir'!$F$31:$F$400,'Étape 1 - à remplir'!$E$31:$E$400,MASQ2!CZ308,'Étape 1 - à remplir'!$G$31:$G$400,"kg"),SUMIFS('Étape 1 - à remplir'!$F$31:$F$400,'Étape 1 - à remplir'!$E$31:$E$400,MASQ2!CZ308,'Étape 1 - à remplir'!$C$31:$C$400,DI$3)),IF(DI$2="Âge",IF(DI$3="Tous",SUMIFS('Étape 1 - à remplir'!$F$31:$F$400,'Étape 1 - à remplir'!$E$31:$E$400,MASQ2!CZ308,'Étape 1 - à remplir'!$G$31:$G$400,"kg"),SUMIFS('Étape 1 - à remplir'!$F$31:$F$400,'Étape 1 - à remplir'!$E$31:$E$400,MASQ2!CZ308,'Étape 1 - à remplir'!$P$31:$P$400,DI$3,'Étape 1 - à remplir'!$G$31:$G$400,"kg")),IF(DI$2="Atelier",IF(DI$3="Tous",SUMIFS('Étape 1 - à remplir'!$F$31:$F$400,'Étape 1 - à remplir'!$E$31:$E$400,MASQ2!CZ308,'Étape 1 - à remplir'!$G$31:$G$400,"kg"),SUMIFS('Étape 1 - à remplir'!$F$31:$F$400,'Étape 1 - à remplir'!$E$31:$E$400,MASQ2!CZ308,'Étape 1 - à remplir'!$O$31:$O$400,DI$3,'Étape 1 - à remplir'!$G$31:$G$400,"kg")),IF(DI$2="Espèce",IF(DI$3="Tous",SUMIFS('Étape 1 - à remplir'!$F$31:$F$400,'Étape 1 - à remplir'!$E$31:$E$400,MASQ2!CZ308,'Étape 1 - à remplir'!$G$31:$G$400,"kg"),SUMIFS('Étape 1 - à remplir'!$F$31:$F$400,'Étape 1 - à remplir'!$E$31:$E$400,MASQ2!CZ308,'Étape 1 - à remplir'!$N$31:$N$400,DI$3,'Étape 1 - à remplir'!$G$31:$G$400,"kg")))))))</f>
        <v>#N/A</v>
      </c>
      <c r="DB308" s="104">
        <f t="shared" si="160"/>
        <v>0</v>
      </c>
      <c r="DC308" s="204" t="str">
        <f t="shared" si="153"/>
        <v>Spectinomycine</v>
      </c>
      <c r="DD308" s="204" t="str">
        <f t="shared" si="154"/>
        <v>Lincomycine</v>
      </c>
      <c r="DE308" s="204" t="str">
        <f t="shared" si="155"/>
        <v/>
      </c>
      <c r="DF308" s="204" t="str">
        <f t="shared" si="156"/>
        <v>Aminoglycosides</v>
      </c>
      <c r="DG308" s="204" t="str">
        <f t="shared" si="157"/>
        <v>Lincosamides</v>
      </c>
      <c r="DH308" s="97" t="str">
        <f t="shared" si="158"/>
        <v/>
      </c>
      <c r="DI308" s="78"/>
      <c r="DJ308" s="78"/>
      <c r="DK308" s="77" t="str">
        <f ca="1"/>
        <v>LINSPEC 50/100 MG/ML SOLUTION INJECTABLE POUR CHIENS CHATS PORCINS ET VEAUX PRE-RUMINANTS</v>
      </c>
      <c r="DL308" s="79" t="e">
        <f ca="1"/>
        <v>#N/A</v>
      </c>
      <c r="DM308" s="102"/>
      <c r="DN308" s="8"/>
      <c r="DO308" s="8"/>
      <c r="DP308" s="8"/>
      <c r="DQ308" s="8"/>
      <c r="DR308" s="8"/>
      <c r="DS308" s="8"/>
      <c r="DT308" s="8"/>
      <c r="DU308" s="8"/>
      <c r="DV308" s="8"/>
      <c r="DW308" s="8"/>
      <c r="DX308" s="8"/>
      <c r="DY308" s="8"/>
      <c r="DZ308" s="8"/>
      <c r="EA308" s="8"/>
      <c r="EB308" s="8"/>
      <c r="EC308" s="8"/>
      <c r="ED308" s="8"/>
      <c r="EE308" s="8"/>
      <c r="EF308" s="8"/>
      <c r="EG308" s="8"/>
      <c r="EH308" s="8"/>
      <c r="EI308" s="8"/>
      <c r="EJ308" s="97"/>
    </row>
    <row r="309" spans="1:140" x14ac:dyDescent="0.25">
      <c r="A309" s="56"/>
      <c r="B309" s="8"/>
      <c r="C309" s="8"/>
      <c r="D309" s="8"/>
      <c r="E309" s="8"/>
      <c r="F309" s="8"/>
      <c r="G309" s="8"/>
      <c r="H309" s="8"/>
      <c r="I309" s="102" t="str">
        <f>INDEX(Données_ATB!BE:BV,MATCH(MASQ2!J309,Données_ATB!BE:BE,0),18)</f>
        <v/>
      </c>
      <c r="J309" s="77" t="str">
        <f>Données_ATB!BE308</f>
        <v>LONGAMOX</v>
      </c>
      <c r="K309" s="204" t="e">
        <f>IF(IF(S$2="Catégorie",IF(S$3="Toutes",SUMIFS('Étape 1 - à remplir'!$F$31:$F$400,'Étape 1 - à remplir'!$E$31:$E$400,MASQ2!J309,'Étape 1 - à remplir'!$G$31:$G$400,"animaux"),SUMIFS('Étape 1 - à remplir'!$F$31:$F$400,'Étape 1 - à remplir'!$E$31:$E$400,MASQ2!J309,'Étape 1 - à remplir'!$C$31:$C$400,S$3)),IF(S$2="Âge",IF(S$3="Tous",SUMIFS('Étape 1 - à remplir'!$F$31:$F$400,'Étape 1 - à remplir'!$E$31:$E$400,MASQ2!J309,'Étape 1 - à remplir'!$G$31:$G$400,"animaux"),SUMIFS('Étape 1 - à remplir'!$F$31:$F$400,'Étape 1 - à remplir'!$E$31:$E$400,MASQ2!J309,'Étape 1 - à remplir'!$P$31:$P$400,S$3)),IF(S$2="Atelier",IF(S$3="Tous",SUMIFS('Étape 1 - à remplir'!$F$31:$F$400,'Étape 1 - à remplir'!$E$31:$E$400,MASQ2!J309,'Étape 1 - à remplir'!$G$31:$G$400,"animaux"),SUMIFS('Étape 1 - à remplir'!$F$31:$F$400,'Étape 1 - à remplir'!$E$31:$E$400,MASQ2!J309,'Étape 1 - à remplir'!$O$31:$O$400,S$3)),IF(S$2="Espèce",IF(S$3="Tous",SUMIFS('Étape 1 - à remplir'!$F$31:$F$400,'Étape 1 - à remplir'!$E$31:$E$400,MASQ2!J309,'Étape 1 - à remplir'!$G$31:$G$400,"animaux"),SUMIFS('Étape 1 - à remplir'!$F$31:$F$400,'Étape 1 - à remplir'!$E$31:$E$400,MASQ2!J309,'Étape 1 - à remplir'!$N$31:$N$400,S$3))))))=0,NA(),IF(S$2="Catégorie",IF(S$3="Toutes",SUMIFS('Étape 1 - à remplir'!$F$31:$F$400,'Étape 1 - à remplir'!$E$31:$E$400,MASQ2!J309,'Étape 1 - à remplir'!$G$31:$G$400,"animaux"),SUMIFS('Étape 1 - à remplir'!$F$31:$F$400,'Étape 1 - à remplir'!$E$31:$E$400,MASQ2!J309,'Étape 1 - à remplir'!$C$31:$C$400,S$3)),IF(S$2="Âge",IF(S$3="Tous",SUMIFS('Étape 1 - à remplir'!$F$31:$F$400,'Étape 1 - à remplir'!$E$31:$E$400,MASQ2!J309,'Étape 1 - à remplir'!$G$31:$G$400,"animaux"),SUMIFS('Étape 1 - à remplir'!$F$31:$F$400,'Étape 1 - à remplir'!$E$31:$E$400,MASQ2!J309,'Étape 1 - à remplir'!$P$31:$P$400,S$3)),IF(S$2="Atelier",IF(S$3="Tous",SUMIFS('Étape 1 - à remplir'!$F$31:$F$400,'Étape 1 - à remplir'!$E$31:$E$400,MASQ2!J309,'Étape 1 - à remplir'!$G$31:$G$400,"animaux"),SUMIFS('Étape 1 - à remplir'!$F$31:$F$400,'Étape 1 - à remplir'!$E$31:$E$400,MASQ2!J309,'Étape 1 - à remplir'!$O$31:$O$400,S$3)),IF(S$2="Espèce",IF(S$3="Tous",SUMIFS('Étape 1 - à remplir'!$F$31:$F$400,'Étape 1 - à remplir'!$E$31:$E$400,MASQ2!J309,'Étape 1 - à remplir'!$G$31:$G$400,"animaux"),SUMIFS('Étape 1 - à remplir'!$F$31:$F$400,'Étape 1 - à remplir'!$E$31:$E$400,MASQ2!J309,'Étape 1 - à remplir'!$N$31:$N$400,S$3)))))))</f>
        <v>#N/A</v>
      </c>
      <c r="L309" s="97">
        <f t="shared" si="161"/>
        <v>0</v>
      </c>
      <c r="M309" s="56" t="str">
        <f>Données_ATB!BN308</f>
        <v>Amoxicilline</v>
      </c>
      <c r="N309" s="204" t="str">
        <f>Données_ATB!BO308</f>
        <v/>
      </c>
      <c r="O309" s="97" t="str">
        <f>Données_ATB!BP308</f>
        <v/>
      </c>
      <c r="P309" s="77" t="str">
        <f>Données_ATB!BR308</f>
        <v>Penicillines</v>
      </c>
      <c r="Q309" s="78" t="str">
        <f>Données_ATB!BS308</f>
        <v/>
      </c>
      <c r="R309" s="79" t="str">
        <f>Données_ATB!BT308</f>
        <v/>
      </c>
      <c r="S309" s="78"/>
      <c r="T309" s="78"/>
      <c r="U309" s="77" t="str">
        <f ca="1"/>
        <v>LONGAMOX</v>
      </c>
      <c r="V309" s="79" t="e">
        <f ca="1"/>
        <v>#N/A</v>
      </c>
      <c r="W309" s="102"/>
      <c r="X309" s="8"/>
      <c r="Y309" s="8"/>
      <c r="Z309" s="8"/>
      <c r="AA309" s="8"/>
      <c r="AB309" s="102"/>
      <c r="AC309" s="8"/>
      <c r="AD309" s="8"/>
      <c r="AE309" s="8"/>
      <c r="AF309" s="8"/>
      <c r="AG309" s="8"/>
      <c r="AH309" s="8"/>
      <c r="AI309" s="8"/>
      <c r="AJ309" s="8"/>
      <c r="AK309" s="8"/>
      <c r="AL309" s="8"/>
      <c r="AM309" s="8"/>
      <c r="AN309" s="8"/>
      <c r="AO309" s="8"/>
      <c r="AP309" s="8"/>
      <c r="AQ309" s="8"/>
      <c r="AR309" s="8"/>
      <c r="AS309" s="8"/>
      <c r="AT309" s="97"/>
      <c r="AV309" s="56"/>
      <c r="AW309" s="8"/>
      <c r="AX309" s="8"/>
      <c r="AY309" s="8"/>
      <c r="AZ309" s="8"/>
      <c r="BA309" s="8"/>
      <c r="BB309" s="8"/>
      <c r="BC309" s="8"/>
      <c r="BD309" s="102" t="str">
        <f t="shared" si="143"/>
        <v/>
      </c>
      <c r="BE309" s="56" t="str">
        <f t="shared" si="144"/>
        <v>LONGAMOX</v>
      </c>
      <c r="BF309" s="204" t="e">
        <f>IF(IF(BN$2="Catégorie",IF(BN$3="Toutes",SUMIFS('Étape 1 - à remplir'!$F$31:$F$400,'Étape 1 - à remplir'!$E$31:$E$400,MASQ2!BE309,'Étape 1 - à remplir'!$G$31:$G$400,"lots"),SUMIFS('Étape 1 - à remplir'!$F$31:$F$400,'Étape 1 - à remplir'!$E$31:$E$400,MASQ2!BE309,'Étape 1 - à remplir'!$C$31:$C$400,BN$3)),IF(BN$2="Âge",IF(BN$3="Tous",SUMIFS('Étape 1 - à remplir'!$F$31:$F$400,'Étape 1 - à remplir'!$E$31:$E$400,MASQ2!BE309,'Étape 1 - à remplir'!$G$31:$G$400,"lots"),SUMIFS('Étape 1 - à remplir'!$F$31:$F$400,'Étape 1 - à remplir'!$E$31:$E$400,MASQ2!BE309,'Étape 1 - à remplir'!$P$31:$P$400,BN$3,'Étape 1 - à remplir'!$G$31:$G$400,"lots")),IF(BN$2="Atelier",IF(BN$3="Tous",SUMIFS('Étape 1 - à remplir'!$F$31:$F$400,'Étape 1 - à remplir'!$E$31:$E$400,MASQ2!BE309,'Étape 1 - à remplir'!$G$31:$G$400,"lots"),SUMIFS('Étape 1 - à remplir'!$F$31:$F$400,'Étape 1 - à remplir'!$E$31:$E$400,MASQ2!BE309,'Étape 1 - à remplir'!$O$31:$O$400,BN$3,'Étape 1 - à remplir'!$G$31:$G$400,"lots")),IF(BN$2="Espèce",IF(BN$3="Tous",SUMIFS('Étape 1 - à remplir'!$F$31:$F$400,'Étape 1 - à remplir'!$E$31:$E$400,MASQ2!BE309,'Étape 1 - à remplir'!$G$31:$G$400,"lots"),SUMIFS('Étape 1 - à remplir'!$F$31:$F$400,'Étape 1 - à remplir'!$E$31:$E$400,MASQ2!BE309,'Étape 1 - à remplir'!$N$31:$N$400,BN$3,'Étape 1 - à remplir'!$G$31:$G$400,"lots"))))))=0,NA(),IF(BN$2="Catégorie",IF(BN$3="Toutes",SUMIFS('Étape 1 - à remplir'!$F$31:$F$400,'Étape 1 - à remplir'!$E$31:$E$400,MASQ2!BE309,'Étape 1 - à remplir'!$G$31:$G$400,"lots"),SUMIFS('Étape 1 - à remplir'!$F$31:$F$400,'Étape 1 - à remplir'!$E$31:$E$400,MASQ2!BE309,'Étape 1 - à remplir'!$C$31:$C$400,BN$3)),IF(BN$2="Âge",IF(BN$3="Tous",SUMIFS('Étape 1 - à remplir'!$F$31:$F$400,'Étape 1 - à remplir'!$E$31:$E$400,MASQ2!BE309,'Étape 1 - à remplir'!$G$31:$G$400,"lots"),SUMIFS('Étape 1 - à remplir'!$F$31:$F$400,'Étape 1 - à remplir'!$E$31:$E$400,MASQ2!BE309,'Étape 1 - à remplir'!$P$31:$P$400,BN$3,'Étape 1 - à remplir'!$G$31:$G$400,"lots")),IF(BN$2="Atelier",IF(BN$3="Tous",SUMIFS('Étape 1 - à remplir'!$F$31:$F$400,'Étape 1 - à remplir'!$E$31:$E$400,MASQ2!BE309,'Étape 1 - à remplir'!$G$31:$G$400,"lots"),SUMIFS('Étape 1 - à remplir'!$F$31:$F$400,'Étape 1 - à remplir'!$E$31:$E$400,MASQ2!BE309,'Étape 1 - à remplir'!$O$31:$O$400,BN$3,'Étape 1 - à remplir'!$G$31:$G$400,"lots")),IF(BN$2="Espèce",IF(BN$3="Tous",SUMIFS('Étape 1 - à remplir'!$F$31:$F$400,'Étape 1 - à remplir'!$E$31:$E$400,MASQ2!BE309,'Étape 1 - à remplir'!$G$31:$G$400,"lots"),SUMIFS('Étape 1 - à remplir'!$F$31:$F$400,'Étape 1 - à remplir'!$E$31:$E$400,MASQ2!BE309,'Étape 1 - à remplir'!$N$31:$N$400,BN$3,'Étape 1 - à remplir'!$G$31:$G$400,"lots")))))))</f>
        <v>#N/A</v>
      </c>
      <c r="BG309" s="204">
        <f t="shared" si="159"/>
        <v>0</v>
      </c>
      <c r="BH309" s="204" t="str">
        <f t="shared" si="145"/>
        <v>Amoxicilline</v>
      </c>
      <c r="BI309" s="204" t="str">
        <f t="shared" si="146"/>
        <v/>
      </c>
      <c r="BJ309" s="204" t="str">
        <f t="shared" si="147"/>
        <v/>
      </c>
      <c r="BK309" s="204" t="str">
        <f t="shared" si="148"/>
        <v>Penicillines</v>
      </c>
      <c r="BL309" s="204" t="str">
        <f t="shared" si="149"/>
        <v/>
      </c>
      <c r="BM309" s="97" t="str">
        <f t="shared" si="150"/>
        <v/>
      </c>
      <c r="BN309" s="78"/>
      <c r="BO309" s="78"/>
      <c r="BP309" s="77" t="str">
        <f ca="1"/>
        <v>LONGAMOX</v>
      </c>
      <c r="BQ309" s="79" t="e">
        <f ca="1"/>
        <v>#N/A</v>
      </c>
      <c r="BR309" s="102"/>
      <c r="BS309" s="8"/>
      <c r="BT309" s="8"/>
      <c r="BU309" s="8"/>
      <c r="BV309" s="8"/>
      <c r="BW309" s="8"/>
      <c r="BX309" s="8"/>
      <c r="BY309" s="8"/>
      <c r="BZ309" s="8"/>
      <c r="CA309" s="8"/>
      <c r="CB309" s="8"/>
      <c r="CC309" s="8"/>
      <c r="CD309" s="8"/>
      <c r="CE309" s="8"/>
      <c r="CF309" s="8"/>
      <c r="CG309" s="8"/>
      <c r="CH309" s="8"/>
      <c r="CI309" s="8"/>
      <c r="CJ309" s="8"/>
      <c r="CK309" s="8"/>
      <c r="CL309" s="8"/>
      <c r="CM309" s="8"/>
      <c r="CN309" s="8"/>
      <c r="CO309" s="97"/>
      <c r="CQ309" s="56"/>
      <c r="CR309" s="8"/>
      <c r="CS309" s="8"/>
      <c r="CT309" s="8"/>
      <c r="CU309" s="8"/>
      <c r="CV309" s="8"/>
      <c r="CW309" s="8"/>
      <c r="CX309" s="8"/>
      <c r="CY309" s="102" t="str">
        <f t="shared" si="151"/>
        <v/>
      </c>
      <c r="CZ309" s="56" t="str">
        <f t="shared" si="152"/>
        <v>LONGAMOX</v>
      </c>
      <c r="DA309" s="204" t="e">
        <f>IF(IF(DI$2="Catégorie",IF(DI$3="Toutes",SUMIFS('Étape 1 - à remplir'!$F$31:$F$400,'Étape 1 - à remplir'!$E$31:$E$400,MASQ2!CZ309,'Étape 1 - à remplir'!$G$31:$G$400,"kg"),SUMIFS('Étape 1 - à remplir'!$F$31:$F$400,'Étape 1 - à remplir'!$E$31:$E$400,MASQ2!CZ309,'Étape 1 - à remplir'!$C$31:$C$400,DI$3)),IF(DI$2="Âge",IF(DI$3="Tous",SUMIFS('Étape 1 - à remplir'!$F$31:$F$400,'Étape 1 - à remplir'!$E$31:$E$400,MASQ2!CZ309,'Étape 1 - à remplir'!$G$31:$G$400,"kg"),SUMIFS('Étape 1 - à remplir'!$F$31:$F$400,'Étape 1 - à remplir'!$E$31:$E$400,MASQ2!CZ309,'Étape 1 - à remplir'!$P$31:$P$400,DI$3,'Étape 1 - à remplir'!$G$31:$G$400,"kg")),IF(DI$2="Atelier",IF(DI$3="Tous",SUMIFS('Étape 1 - à remplir'!$F$31:$F$400,'Étape 1 - à remplir'!$E$31:$E$400,MASQ2!CZ309,'Étape 1 - à remplir'!$G$31:$G$400,"kg"),SUMIFS('Étape 1 - à remplir'!$F$31:$F$400,'Étape 1 - à remplir'!$E$31:$E$400,MASQ2!CZ309,'Étape 1 - à remplir'!$O$31:$O$400,DI$3,'Étape 1 - à remplir'!$G$31:$G$400,"kg")),IF(DI$2="Espèce",IF(DI$3="Tous",SUMIFS('Étape 1 - à remplir'!$F$31:$F$400,'Étape 1 - à remplir'!$E$31:$E$400,MASQ2!CZ309,'Étape 1 - à remplir'!$G$31:$G$400,"kg"),SUMIFS('Étape 1 - à remplir'!$F$31:$F$400,'Étape 1 - à remplir'!$E$31:$E$400,MASQ2!CZ309,'Étape 1 - à remplir'!$N$31:$N$400,DI$3,'Étape 1 - à remplir'!$G$31:$G$400,"kg"))))))=0,NA(),IF(DI$2="Catégorie",IF(DI$3="Toutes",SUMIFS('Étape 1 - à remplir'!$F$31:$F$400,'Étape 1 - à remplir'!$E$31:$E$400,MASQ2!CZ309,'Étape 1 - à remplir'!$G$31:$G$400,"kg"),SUMIFS('Étape 1 - à remplir'!$F$31:$F$400,'Étape 1 - à remplir'!$E$31:$E$400,MASQ2!CZ309,'Étape 1 - à remplir'!$C$31:$C$400,DI$3)),IF(DI$2="Âge",IF(DI$3="Tous",SUMIFS('Étape 1 - à remplir'!$F$31:$F$400,'Étape 1 - à remplir'!$E$31:$E$400,MASQ2!CZ309,'Étape 1 - à remplir'!$G$31:$G$400,"kg"),SUMIFS('Étape 1 - à remplir'!$F$31:$F$400,'Étape 1 - à remplir'!$E$31:$E$400,MASQ2!CZ309,'Étape 1 - à remplir'!$P$31:$P$400,DI$3,'Étape 1 - à remplir'!$G$31:$G$400,"kg")),IF(DI$2="Atelier",IF(DI$3="Tous",SUMIFS('Étape 1 - à remplir'!$F$31:$F$400,'Étape 1 - à remplir'!$E$31:$E$400,MASQ2!CZ309,'Étape 1 - à remplir'!$G$31:$G$400,"kg"),SUMIFS('Étape 1 - à remplir'!$F$31:$F$400,'Étape 1 - à remplir'!$E$31:$E$400,MASQ2!CZ309,'Étape 1 - à remplir'!$O$31:$O$400,DI$3,'Étape 1 - à remplir'!$G$31:$G$400,"kg")),IF(DI$2="Espèce",IF(DI$3="Tous",SUMIFS('Étape 1 - à remplir'!$F$31:$F$400,'Étape 1 - à remplir'!$E$31:$E$400,MASQ2!CZ309,'Étape 1 - à remplir'!$G$31:$G$400,"kg"),SUMIFS('Étape 1 - à remplir'!$F$31:$F$400,'Étape 1 - à remplir'!$E$31:$E$400,MASQ2!CZ309,'Étape 1 - à remplir'!$N$31:$N$400,DI$3,'Étape 1 - à remplir'!$G$31:$G$400,"kg")))))))</f>
        <v>#N/A</v>
      </c>
      <c r="DB309" s="104">
        <f t="shared" si="160"/>
        <v>0</v>
      </c>
      <c r="DC309" s="204" t="str">
        <f t="shared" si="153"/>
        <v>Amoxicilline</v>
      </c>
      <c r="DD309" s="204" t="str">
        <f t="shared" si="154"/>
        <v/>
      </c>
      <c r="DE309" s="204" t="str">
        <f t="shared" si="155"/>
        <v/>
      </c>
      <c r="DF309" s="204" t="str">
        <f t="shared" si="156"/>
        <v>Penicillines</v>
      </c>
      <c r="DG309" s="204" t="str">
        <f t="shared" si="157"/>
        <v/>
      </c>
      <c r="DH309" s="97" t="str">
        <f t="shared" si="158"/>
        <v/>
      </c>
      <c r="DI309" s="78"/>
      <c r="DJ309" s="78"/>
      <c r="DK309" s="77" t="str">
        <f ca="1"/>
        <v>LONGAMOX</v>
      </c>
      <c r="DL309" s="79" t="e">
        <f ca="1"/>
        <v>#N/A</v>
      </c>
      <c r="DM309" s="102"/>
      <c r="DN309" s="8"/>
      <c r="DO309" s="8"/>
      <c r="DP309" s="8"/>
      <c r="DQ309" s="8"/>
      <c r="DR309" s="8"/>
      <c r="DS309" s="8"/>
      <c r="DT309" s="8"/>
      <c r="DU309" s="8"/>
      <c r="DV309" s="8"/>
      <c r="DW309" s="8"/>
      <c r="DX309" s="8"/>
      <c r="DY309" s="8"/>
      <c r="DZ309" s="8"/>
      <c r="EA309" s="8"/>
      <c r="EB309" s="8"/>
      <c r="EC309" s="8"/>
      <c r="ED309" s="8"/>
      <c r="EE309" s="8"/>
      <c r="EF309" s="8"/>
      <c r="EG309" s="8"/>
      <c r="EH309" s="8"/>
      <c r="EI309" s="8"/>
      <c r="EJ309" s="97"/>
    </row>
    <row r="310" spans="1:140" x14ac:dyDescent="0.25">
      <c r="A310" s="56"/>
      <c r="B310" s="8"/>
      <c r="C310" s="8"/>
      <c r="D310" s="8"/>
      <c r="E310" s="8"/>
      <c r="F310" s="8"/>
      <c r="G310" s="8"/>
      <c r="H310" s="8"/>
      <c r="I310" s="102" t="str">
        <f>INDEX(Données_ATB!BE:BV,MATCH(MASQ2!J310,Données_ATB!BE:BE,0),18)</f>
        <v/>
      </c>
      <c r="J310" s="77" t="str">
        <f>Données_ATB!BE309</f>
        <v>LONGICINE</v>
      </c>
      <c r="K310" s="204" t="e">
        <f>IF(IF(S$2="Catégorie",IF(S$3="Toutes",SUMIFS('Étape 1 - à remplir'!$F$31:$F$400,'Étape 1 - à remplir'!$E$31:$E$400,MASQ2!J310,'Étape 1 - à remplir'!$G$31:$G$400,"animaux"),SUMIFS('Étape 1 - à remplir'!$F$31:$F$400,'Étape 1 - à remplir'!$E$31:$E$400,MASQ2!J310,'Étape 1 - à remplir'!$C$31:$C$400,S$3)),IF(S$2="Âge",IF(S$3="Tous",SUMIFS('Étape 1 - à remplir'!$F$31:$F$400,'Étape 1 - à remplir'!$E$31:$E$400,MASQ2!J310,'Étape 1 - à remplir'!$G$31:$G$400,"animaux"),SUMIFS('Étape 1 - à remplir'!$F$31:$F$400,'Étape 1 - à remplir'!$E$31:$E$400,MASQ2!J310,'Étape 1 - à remplir'!$P$31:$P$400,S$3)),IF(S$2="Atelier",IF(S$3="Tous",SUMIFS('Étape 1 - à remplir'!$F$31:$F$400,'Étape 1 - à remplir'!$E$31:$E$400,MASQ2!J310,'Étape 1 - à remplir'!$G$31:$G$400,"animaux"),SUMIFS('Étape 1 - à remplir'!$F$31:$F$400,'Étape 1 - à remplir'!$E$31:$E$400,MASQ2!J310,'Étape 1 - à remplir'!$O$31:$O$400,S$3)),IF(S$2="Espèce",IF(S$3="Tous",SUMIFS('Étape 1 - à remplir'!$F$31:$F$400,'Étape 1 - à remplir'!$E$31:$E$400,MASQ2!J310,'Étape 1 - à remplir'!$G$31:$G$400,"animaux"),SUMIFS('Étape 1 - à remplir'!$F$31:$F$400,'Étape 1 - à remplir'!$E$31:$E$400,MASQ2!J310,'Étape 1 - à remplir'!$N$31:$N$400,S$3))))))=0,NA(),IF(S$2="Catégorie",IF(S$3="Toutes",SUMIFS('Étape 1 - à remplir'!$F$31:$F$400,'Étape 1 - à remplir'!$E$31:$E$400,MASQ2!J310,'Étape 1 - à remplir'!$G$31:$G$400,"animaux"),SUMIFS('Étape 1 - à remplir'!$F$31:$F$400,'Étape 1 - à remplir'!$E$31:$E$400,MASQ2!J310,'Étape 1 - à remplir'!$C$31:$C$400,S$3)),IF(S$2="Âge",IF(S$3="Tous",SUMIFS('Étape 1 - à remplir'!$F$31:$F$400,'Étape 1 - à remplir'!$E$31:$E$400,MASQ2!J310,'Étape 1 - à remplir'!$G$31:$G$400,"animaux"),SUMIFS('Étape 1 - à remplir'!$F$31:$F$400,'Étape 1 - à remplir'!$E$31:$E$400,MASQ2!J310,'Étape 1 - à remplir'!$P$31:$P$400,S$3)),IF(S$2="Atelier",IF(S$3="Tous",SUMIFS('Étape 1 - à remplir'!$F$31:$F$400,'Étape 1 - à remplir'!$E$31:$E$400,MASQ2!J310,'Étape 1 - à remplir'!$G$31:$G$400,"animaux"),SUMIFS('Étape 1 - à remplir'!$F$31:$F$400,'Étape 1 - à remplir'!$E$31:$E$400,MASQ2!J310,'Étape 1 - à remplir'!$O$31:$O$400,S$3)),IF(S$2="Espèce",IF(S$3="Tous",SUMIFS('Étape 1 - à remplir'!$F$31:$F$400,'Étape 1 - à remplir'!$E$31:$E$400,MASQ2!J310,'Étape 1 - à remplir'!$G$31:$G$400,"animaux"),SUMIFS('Étape 1 - à remplir'!$F$31:$F$400,'Étape 1 - à remplir'!$E$31:$E$400,MASQ2!J310,'Étape 1 - à remplir'!$N$31:$N$400,S$3)))))))</f>
        <v>#N/A</v>
      </c>
      <c r="L310" s="97">
        <f t="shared" si="161"/>
        <v>0</v>
      </c>
      <c r="M310" s="56" t="str">
        <f>Données_ATB!BN309</f>
        <v>Oxytétracycline</v>
      </c>
      <c r="N310" s="204" t="str">
        <f>Données_ATB!BO309</f>
        <v/>
      </c>
      <c r="O310" s="97" t="str">
        <f>Données_ATB!BP309</f>
        <v/>
      </c>
      <c r="P310" s="77" t="str">
        <f>Données_ATB!BR309</f>
        <v>Tetracyclines</v>
      </c>
      <c r="Q310" s="78" t="str">
        <f>Données_ATB!BS309</f>
        <v/>
      </c>
      <c r="R310" s="79" t="str">
        <f>Données_ATB!BT309</f>
        <v/>
      </c>
      <c r="S310" s="78"/>
      <c r="T310" s="78"/>
      <c r="U310" s="77" t="str">
        <f ca="1"/>
        <v>LONGICINE</v>
      </c>
      <c r="V310" s="79" t="e">
        <f ca="1"/>
        <v>#N/A</v>
      </c>
      <c r="W310" s="102"/>
      <c r="X310" s="8"/>
      <c r="Y310" s="8"/>
      <c r="Z310" s="8"/>
      <c r="AA310" s="8"/>
      <c r="AB310" s="102"/>
      <c r="AC310" s="8"/>
      <c r="AD310" s="8"/>
      <c r="AE310" s="8"/>
      <c r="AF310" s="8"/>
      <c r="AG310" s="8"/>
      <c r="AH310" s="8"/>
      <c r="AI310" s="8"/>
      <c r="AJ310" s="8"/>
      <c r="AK310" s="8"/>
      <c r="AL310" s="8"/>
      <c r="AM310" s="8"/>
      <c r="AN310" s="8"/>
      <c r="AO310" s="8"/>
      <c r="AP310" s="8"/>
      <c r="AQ310" s="8"/>
      <c r="AR310" s="8"/>
      <c r="AS310" s="8"/>
      <c r="AT310" s="97"/>
      <c r="AV310" s="56"/>
      <c r="AW310" s="8"/>
      <c r="AX310" s="8"/>
      <c r="AY310" s="8"/>
      <c r="AZ310" s="8"/>
      <c r="BA310" s="8"/>
      <c r="BB310" s="8"/>
      <c r="BC310" s="8"/>
      <c r="BD310" s="102" t="str">
        <f t="shared" si="143"/>
        <v/>
      </c>
      <c r="BE310" s="56" t="str">
        <f t="shared" si="144"/>
        <v>LONGICINE</v>
      </c>
      <c r="BF310" s="204" t="e">
        <f>IF(IF(BN$2="Catégorie",IF(BN$3="Toutes",SUMIFS('Étape 1 - à remplir'!$F$31:$F$400,'Étape 1 - à remplir'!$E$31:$E$400,MASQ2!BE310,'Étape 1 - à remplir'!$G$31:$G$400,"lots"),SUMIFS('Étape 1 - à remplir'!$F$31:$F$400,'Étape 1 - à remplir'!$E$31:$E$400,MASQ2!BE310,'Étape 1 - à remplir'!$C$31:$C$400,BN$3)),IF(BN$2="Âge",IF(BN$3="Tous",SUMIFS('Étape 1 - à remplir'!$F$31:$F$400,'Étape 1 - à remplir'!$E$31:$E$400,MASQ2!BE310,'Étape 1 - à remplir'!$G$31:$G$400,"lots"),SUMIFS('Étape 1 - à remplir'!$F$31:$F$400,'Étape 1 - à remplir'!$E$31:$E$400,MASQ2!BE310,'Étape 1 - à remplir'!$P$31:$P$400,BN$3,'Étape 1 - à remplir'!$G$31:$G$400,"lots")),IF(BN$2="Atelier",IF(BN$3="Tous",SUMIFS('Étape 1 - à remplir'!$F$31:$F$400,'Étape 1 - à remplir'!$E$31:$E$400,MASQ2!BE310,'Étape 1 - à remplir'!$G$31:$G$400,"lots"),SUMIFS('Étape 1 - à remplir'!$F$31:$F$400,'Étape 1 - à remplir'!$E$31:$E$400,MASQ2!BE310,'Étape 1 - à remplir'!$O$31:$O$400,BN$3,'Étape 1 - à remplir'!$G$31:$G$400,"lots")),IF(BN$2="Espèce",IF(BN$3="Tous",SUMIFS('Étape 1 - à remplir'!$F$31:$F$400,'Étape 1 - à remplir'!$E$31:$E$400,MASQ2!BE310,'Étape 1 - à remplir'!$G$31:$G$400,"lots"),SUMIFS('Étape 1 - à remplir'!$F$31:$F$400,'Étape 1 - à remplir'!$E$31:$E$400,MASQ2!BE310,'Étape 1 - à remplir'!$N$31:$N$400,BN$3,'Étape 1 - à remplir'!$G$31:$G$400,"lots"))))))=0,NA(),IF(BN$2="Catégorie",IF(BN$3="Toutes",SUMIFS('Étape 1 - à remplir'!$F$31:$F$400,'Étape 1 - à remplir'!$E$31:$E$400,MASQ2!BE310,'Étape 1 - à remplir'!$G$31:$G$400,"lots"),SUMIFS('Étape 1 - à remplir'!$F$31:$F$400,'Étape 1 - à remplir'!$E$31:$E$400,MASQ2!BE310,'Étape 1 - à remplir'!$C$31:$C$400,BN$3)),IF(BN$2="Âge",IF(BN$3="Tous",SUMIFS('Étape 1 - à remplir'!$F$31:$F$400,'Étape 1 - à remplir'!$E$31:$E$400,MASQ2!BE310,'Étape 1 - à remplir'!$G$31:$G$400,"lots"),SUMIFS('Étape 1 - à remplir'!$F$31:$F$400,'Étape 1 - à remplir'!$E$31:$E$400,MASQ2!BE310,'Étape 1 - à remplir'!$P$31:$P$400,BN$3,'Étape 1 - à remplir'!$G$31:$G$400,"lots")),IF(BN$2="Atelier",IF(BN$3="Tous",SUMIFS('Étape 1 - à remplir'!$F$31:$F$400,'Étape 1 - à remplir'!$E$31:$E$400,MASQ2!BE310,'Étape 1 - à remplir'!$G$31:$G$400,"lots"),SUMIFS('Étape 1 - à remplir'!$F$31:$F$400,'Étape 1 - à remplir'!$E$31:$E$400,MASQ2!BE310,'Étape 1 - à remplir'!$O$31:$O$400,BN$3,'Étape 1 - à remplir'!$G$31:$G$400,"lots")),IF(BN$2="Espèce",IF(BN$3="Tous",SUMIFS('Étape 1 - à remplir'!$F$31:$F$400,'Étape 1 - à remplir'!$E$31:$E$400,MASQ2!BE310,'Étape 1 - à remplir'!$G$31:$G$400,"lots"),SUMIFS('Étape 1 - à remplir'!$F$31:$F$400,'Étape 1 - à remplir'!$E$31:$E$400,MASQ2!BE310,'Étape 1 - à remplir'!$N$31:$N$400,BN$3,'Étape 1 - à remplir'!$G$31:$G$400,"lots")))))))</f>
        <v>#N/A</v>
      </c>
      <c r="BG310" s="204">
        <f t="shared" si="159"/>
        <v>0</v>
      </c>
      <c r="BH310" s="204" t="str">
        <f t="shared" si="145"/>
        <v>Oxytétracycline</v>
      </c>
      <c r="BI310" s="204" t="str">
        <f t="shared" si="146"/>
        <v/>
      </c>
      <c r="BJ310" s="204" t="str">
        <f t="shared" si="147"/>
        <v/>
      </c>
      <c r="BK310" s="204" t="str">
        <f t="shared" si="148"/>
        <v>Tetracyclines</v>
      </c>
      <c r="BL310" s="204" t="str">
        <f t="shared" si="149"/>
        <v/>
      </c>
      <c r="BM310" s="97" t="str">
        <f t="shared" si="150"/>
        <v/>
      </c>
      <c r="BN310" s="78"/>
      <c r="BO310" s="78"/>
      <c r="BP310" s="77" t="str">
        <f ca="1"/>
        <v>LONGICINE</v>
      </c>
      <c r="BQ310" s="79" t="e">
        <f ca="1"/>
        <v>#N/A</v>
      </c>
      <c r="BR310" s="102"/>
      <c r="BS310" s="8"/>
      <c r="BT310" s="8"/>
      <c r="BU310" s="8"/>
      <c r="BV310" s="8"/>
      <c r="BW310" s="8"/>
      <c r="BX310" s="8"/>
      <c r="BY310" s="8"/>
      <c r="BZ310" s="8"/>
      <c r="CA310" s="8"/>
      <c r="CB310" s="8"/>
      <c r="CC310" s="8"/>
      <c r="CD310" s="8"/>
      <c r="CE310" s="8"/>
      <c r="CF310" s="8"/>
      <c r="CG310" s="8"/>
      <c r="CH310" s="8"/>
      <c r="CI310" s="8"/>
      <c r="CJ310" s="8"/>
      <c r="CK310" s="8"/>
      <c r="CL310" s="8"/>
      <c r="CM310" s="8"/>
      <c r="CN310" s="8"/>
      <c r="CO310" s="97"/>
      <c r="CQ310" s="56"/>
      <c r="CR310" s="8"/>
      <c r="CS310" s="8"/>
      <c r="CT310" s="8"/>
      <c r="CU310" s="8"/>
      <c r="CV310" s="8"/>
      <c r="CW310" s="8"/>
      <c r="CX310" s="8"/>
      <c r="CY310" s="102" t="str">
        <f t="shared" si="151"/>
        <v/>
      </c>
      <c r="CZ310" s="56" t="str">
        <f t="shared" si="152"/>
        <v>LONGICINE</v>
      </c>
      <c r="DA310" s="204" t="e">
        <f>IF(IF(DI$2="Catégorie",IF(DI$3="Toutes",SUMIFS('Étape 1 - à remplir'!$F$31:$F$400,'Étape 1 - à remplir'!$E$31:$E$400,MASQ2!CZ310,'Étape 1 - à remplir'!$G$31:$G$400,"kg"),SUMIFS('Étape 1 - à remplir'!$F$31:$F$400,'Étape 1 - à remplir'!$E$31:$E$400,MASQ2!CZ310,'Étape 1 - à remplir'!$C$31:$C$400,DI$3)),IF(DI$2="Âge",IF(DI$3="Tous",SUMIFS('Étape 1 - à remplir'!$F$31:$F$400,'Étape 1 - à remplir'!$E$31:$E$400,MASQ2!CZ310,'Étape 1 - à remplir'!$G$31:$G$400,"kg"),SUMIFS('Étape 1 - à remplir'!$F$31:$F$400,'Étape 1 - à remplir'!$E$31:$E$400,MASQ2!CZ310,'Étape 1 - à remplir'!$P$31:$P$400,DI$3,'Étape 1 - à remplir'!$G$31:$G$400,"kg")),IF(DI$2="Atelier",IF(DI$3="Tous",SUMIFS('Étape 1 - à remplir'!$F$31:$F$400,'Étape 1 - à remplir'!$E$31:$E$400,MASQ2!CZ310,'Étape 1 - à remplir'!$G$31:$G$400,"kg"),SUMIFS('Étape 1 - à remplir'!$F$31:$F$400,'Étape 1 - à remplir'!$E$31:$E$400,MASQ2!CZ310,'Étape 1 - à remplir'!$O$31:$O$400,DI$3,'Étape 1 - à remplir'!$G$31:$G$400,"kg")),IF(DI$2="Espèce",IF(DI$3="Tous",SUMIFS('Étape 1 - à remplir'!$F$31:$F$400,'Étape 1 - à remplir'!$E$31:$E$400,MASQ2!CZ310,'Étape 1 - à remplir'!$G$31:$G$400,"kg"),SUMIFS('Étape 1 - à remplir'!$F$31:$F$400,'Étape 1 - à remplir'!$E$31:$E$400,MASQ2!CZ310,'Étape 1 - à remplir'!$N$31:$N$400,DI$3,'Étape 1 - à remplir'!$G$31:$G$400,"kg"))))))=0,NA(),IF(DI$2="Catégorie",IF(DI$3="Toutes",SUMIFS('Étape 1 - à remplir'!$F$31:$F$400,'Étape 1 - à remplir'!$E$31:$E$400,MASQ2!CZ310,'Étape 1 - à remplir'!$G$31:$G$400,"kg"),SUMIFS('Étape 1 - à remplir'!$F$31:$F$400,'Étape 1 - à remplir'!$E$31:$E$400,MASQ2!CZ310,'Étape 1 - à remplir'!$C$31:$C$400,DI$3)),IF(DI$2="Âge",IF(DI$3="Tous",SUMIFS('Étape 1 - à remplir'!$F$31:$F$400,'Étape 1 - à remplir'!$E$31:$E$400,MASQ2!CZ310,'Étape 1 - à remplir'!$G$31:$G$400,"kg"),SUMIFS('Étape 1 - à remplir'!$F$31:$F$400,'Étape 1 - à remplir'!$E$31:$E$400,MASQ2!CZ310,'Étape 1 - à remplir'!$P$31:$P$400,DI$3,'Étape 1 - à remplir'!$G$31:$G$400,"kg")),IF(DI$2="Atelier",IF(DI$3="Tous",SUMIFS('Étape 1 - à remplir'!$F$31:$F$400,'Étape 1 - à remplir'!$E$31:$E$400,MASQ2!CZ310,'Étape 1 - à remplir'!$G$31:$G$400,"kg"),SUMIFS('Étape 1 - à remplir'!$F$31:$F$400,'Étape 1 - à remplir'!$E$31:$E$400,MASQ2!CZ310,'Étape 1 - à remplir'!$O$31:$O$400,DI$3,'Étape 1 - à remplir'!$G$31:$G$400,"kg")),IF(DI$2="Espèce",IF(DI$3="Tous",SUMIFS('Étape 1 - à remplir'!$F$31:$F$400,'Étape 1 - à remplir'!$E$31:$E$400,MASQ2!CZ310,'Étape 1 - à remplir'!$G$31:$G$400,"kg"),SUMIFS('Étape 1 - à remplir'!$F$31:$F$400,'Étape 1 - à remplir'!$E$31:$E$400,MASQ2!CZ310,'Étape 1 - à remplir'!$N$31:$N$400,DI$3,'Étape 1 - à remplir'!$G$31:$G$400,"kg")))))))</f>
        <v>#N/A</v>
      </c>
      <c r="DB310" s="104">
        <f t="shared" si="160"/>
        <v>0</v>
      </c>
      <c r="DC310" s="204" t="str">
        <f t="shared" si="153"/>
        <v>Oxytétracycline</v>
      </c>
      <c r="DD310" s="204" t="str">
        <f t="shared" si="154"/>
        <v/>
      </c>
      <c r="DE310" s="204" t="str">
        <f t="shared" si="155"/>
        <v/>
      </c>
      <c r="DF310" s="204" t="str">
        <f t="shared" si="156"/>
        <v>Tetracyclines</v>
      </c>
      <c r="DG310" s="204" t="str">
        <f t="shared" si="157"/>
        <v/>
      </c>
      <c r="DH310" s="97" t="str">
        <f t="shared" si="158"/>
        <v/>
      </c>
      <c r="DI310" s="78"/>
      <c r="DJ310" s="78"/>
      <c r="DK310" s="77" t="str">
        <f ca="1"/>
        <v>LONGICINE</v>
      </c>
      <c r="DL310" s="79" t="e">
        <f ca="1"/>
        <v>#N/A</v>
      </c>
      <c r="DM310" s="102"/>
      <c r="DN310" s="8"/>
      <c r="DO310" s="8"/>
      <c r="DP310" s="8"/>
      <c r="DQ310" s="8"/>
      <c r="DR310" s="8"/>
      <c r="DS310" s="8"/>
      <c r="DT310" s="8"/>
      <c r="DU310" s="8"/>
      <c r="DV310" s="8"/>
      <c r="DW310" s="8"/>
      <c r="DX310" s="8"/>
      <c r="DY310" s="8"/>
      <c r="DZ310" s="8"/>
      <c r="EA310" s="8"/>
      <c r="EB310" s="8"/>
      <c r="EC310" s="8"/>
      <c r="ED310" s="8"/>
      <c r="EE310" s="8"/>
      <c r="EF310" s="8"/>
      <c r="EG310" s="8"/>
      <c r="EH310" s="8"/>
      <c r="EI310" s="8"/>
      <c r="EJ310" s="97"/>
    </row>
    <row r="311" spans="1:140" x14ac:dyDescent="0.25">
      <c r="A311" s="56"/>
      <c r="B311" s="8"/>
      <c r="C311" s="8"/>
      <c r="D311" s="8"/>
      <c r="E311" s="8"/>
      <c r="F311" s="8"/>
      <c r="G311" s="8"/>
      <c r="H311" s="8"/>
      <c r="I311" s="102" t="str">
        <f>INDEX(Données_ATB!BE:BV,MATCH(MASQ2!J311,Données_ATB!BE:BE,0),18)</f>
        <v>x</v>
      </c>
      <c r="J311" s="77" t="str">
        <f>Données_ATB!BE310</f>
        <v>MAMMITEL</v>
      </c>
      <c r="K311" s="204" t="e">
        <f>IF(IF(S$2="Catégorie",IF(S$3="Toutes",SUMIFS('Étape 1 - à remplir'!$F$31:$F$400,'Étape 1 - à remplir'!$E$31:$E$400,MASQ2!J311,'Étape 1 - à remplir'!$G$31:$G$400,"animaux"),SUMIFS('Étape 1 - à remplir'!$F$31:$F$400,'Étape 1 - à remplir'!$E$31:$E$400,MASQ2!J311,'Étape 1 - à remplir'!$C$31:$C$400,S$3)),IF(S$2="Âge",IF(S$3="Tous",SUMIFS('Étape 1 - à remplir'!$F$31:$F$400,'Étape 1 - à remplir'!$E$31:$E$400,MASQ2!J311,'Étape 1 - à remplir'!$G$31:$G$400,"animaux"),SUMIFS('Étape 1 - à remplir'!$F$31:$F$400,'Étape 1 - à remplir'!$E$31:$E$400,MASQ2!J311,'Étape 1 - à remplir'!$P$31:$P$400,S$3)),IF(S$2="Atelier",IF(S$3="Tous",SUMIFS('Étape 1 - à remplir'!$F$31:$F$400,'Étape 1 - à remplir'!$E$31:$E$400,MASQ2!J311,'Étape 1 - à remplir'!$G$31:$G$400,"animaux"),SUMIFS('Étape 1 - à remplir'!$F$31:$F$400,'Étape 1 - à remplir'!$E$31:$E$400,MASQ2!J311,'Étape 1 - à remplir'!$O$31:$O$400,S$3)),IF(S$2="Espèce",IF(S$3="Tous",SUMIFS('Étape 1 - à remplir'!$F$31:$F$400,'Étape 1 - à remplir'!$E$31:$E$400,MASQ2!J311,'Étape 1 - à remplir'!$G$31:$G$400,"animaux"),SUMIFS('Étape 1 - à remplir'!$F$31:$F$400,'Étape 1 - à remplir'!$E$31:$E$400,MASQ2!J311,'Étape 1 - à remplir'!$N$31:$N$400,S$3))))))=0,NA(),IF(S$2="Catégorie",IF(S$3="Toutes",SUMIFS('Étape 1 - à remplir'!$F$31:$F$400,'Étape 1 - à remplir'!$E$31:$E$400,MASQ2!J311,'Étape 1 - à remplir'!$G$31:$G$400,"animaux"),SUMIFS('Étape 1 - à remplir'!$F$31:$F$400,'Étape 1 - à remplir'!$E$31:$E$400,MASQ2!J311,'Étape 1 - à remplir'!$C$31:$C$400,S$3)),IF(S$2="Âge",IF(S$3="Tous",SUMIFS('Étape 1 - à remplir'!$F$31:$F$400,'Étape 1 - à remplir'!$E$31:$E$400,MASQ2!J311,'Étape 1 - à remplir'!$G$31:$G$400,"animaux"),SUMIFS('Étape 1 - à remplir'!$F$31:$F$400,'Étape 1 - à remplir'!$E$31:$E$400,MASQ2!J311,'Étape 1 - à remplir'!$P$31:$P$400,S$3)),IF(S$2="Atelier",IF(S$3="Tous",SUMIFS('Étape 1 - à remplir'!$F$31:$F$400,'Étape 1 - à remplir'!$E$31:$E$400,MASQ2!J311,'Étape 1 - à remplir'!$G$31:$G$400,"animaux"),SUMIFS('Étape 1 - à remplir'!$F$31:$F$400,'Étape 1 - à remplir'!$E$31:$E$400,MASQ2!J311,'Étape 1 - à remplir'!$O$31:$O$400,S$3)),IF(S$2="Espèce",IF(S$3="Tous",SUMIFS('Étape 1 - à remplir'!$F$31:$F$400,'Étape 1 - à remplir'!$E$31:$E$400,MASQ2!J311,'Étape 1 - à remplir'!$G$31:$G$400,"animaux"),SUMIFS('Étape 1 - à remplir'!$F$31:$F$400,'Étape 1 - à remplir'!$E$31:$E$400,MASQ2!J311,'Étape 1 - à remplir'!$N$31:$N$400,S$3)))))))</f>
        <v>#N/A</v>
      </c>
      <c r="L311" s="97">
        <f t="shared" si="161"/>
        <v>0</v>
      </c>
      <c r="M311" s="56" t="str">
        <f>Données_ATB!BN310</f>
        <v>Cloxacilline</v>
      </c>
      <c r="N311" s="204" t="str">
        <f>Données_ATB!BO310</f>
        <v>Colistine</v>
      </c>
      <c r="O311" s="97" t="str">
        <f>Données_ATB!BP310</f>
        <v/>
      </c>
      <c r="P311" s="77" t="str">
        <f>Données_ATB!BR310</f>
        <v>Penicillines</v>
      </c>
      <c r="Q311" s="78" t="str">
        <f>Données_ATB!BS310</f>
        <v>Polypeptides</v>
      </c>
      <c r="R311" s="79" t="str">
        <f>Données_ATB!BT310</f>
        <v/>
      </c>
      <c r="S311" s="78"/>
      <c r="T311" s="78"/>
      <c r="U311" s="77" t="str">
        <f ca="1"/>
        <v>MAMMITEL</v>
      </c>
      <c r="V311" s="79" t="e">
        <f ca="1"/>
        <v>#N/A</v>
      </c>
      <c r="W311" s="102"/>
      <c r="X311" s="8"/>
      <c r="Y311" s="8"/>
      <c r="Z311" s="8"/>
      <c r="AA311" s="8"/>
      <c r="AB311" s="102"/>
      <c r="AC311" s="8"/>
      <c r="AD311" s="8"/>
      <c r="AE311" s="8"/>
      <c r="AF311" s="8"/>
      <c r="AG311" s="8"/>
      <c r="AH311" s="8"/>
      <c r="AI311" s="8"/>
      <c r="AJ311" s="8"/>
      <c r="AK311" s="8"/>
      <c r="AL311" s="8"/>
      <c r="AM311" s="8"/>
      <c r="AN311" s="8"/>
      <c r="AO311" s="8"/>
      <c r="AP311" s="8"/>
      <c r="AQ311" s="8"/>
      <c r="AR311" s="8"/>
      <c r="AS311" s="8"/>
      <c r="AT311" s="97"/>
      <c r="AV311" s="56"/>
      <c r="AW311" s="8"/>
      <c r="AX311" s="8"/>
      <c r="AY311" s="8"/>
      <c r="AZ311" s="8"/>
      <c r="BA311" s="8"/>
      <c r="BB311" s="8"/>
      <c r="BC311" s="8"/>
      <c r="BD311" s="102" t="str">
        <f t="shared" si="143"/>
        <v>x</v>
      </c>
      <c r="BE311" s="56" t="str">
        <f t="shared" si="144"/>
        <v>MAMMITEL</v>
      </c>
      <c r="BF311" s="204" t="e">
        <f>IF(IF(BN$2="Catégorie",IF(BN$3="Toutes",SUMIFS('Étape 1 - à remplir'!$F$31:$F$400,'Étape 1 - à remplir'!$E$31:$E$400,MASQ2!BE311,'Étape 1 - à remplir'!$G$31:$G$400,"lots"),SUMIFS('Étape 1 - à remplir'!$F$31:$F$400,'Étape 1 - à remplir'!$E$31:$E$400,MASQ2!BE311,'Étape 1 - à remplir'!$C$31:$C$400,BN$3)),IF(BN$2="Âge",IF(BN$3="Tous",SUMIFS('Étape 1 - à remplir'!$F$31:$F$400,'Étape 1 - à remplir'!$E$31:$E$400,MASQ2!BE311,'Étape 1 - à remplir'!$G$31:$G$400,"lots"),SUMIFS('Étape 1 - à remplir'!$F$31:$F$400,'Étape 1 - à remplir'!$E$31:$E$400,MASQ2!BE311,'Étape 1 - à remplir'!$P$31:$P$400,BN$3,'Étape 1 - à remplir'!$G$31:$G$400,"lots")),IF(BN$2="Atelier",IF(BN$3="Tous",SUMIFS('Étape 1 - à remplir'!$F$31:$F$400,'Étape 1 - à remplir'!$E$31:$E$400,MASQ2!BE311,'Étape 1 - à remplir'!$G$31:$G$400,"lots"),SUMIFS('Étape 1 - à remplir'!$F$31:$F$400,'Étape 1 - à remplir'!$E$31:$E$400,MASQ2!BE311,'Étape 1 - à remplir'!$O$31:$O$400,BN$3,'Étape 1 - à remplir'!$G$31:$G$400,"lots")),IF(BN$2="Espèce",IF(BN$3="Tous",SUMIFS('Étape 1 - à remplir'!$F$31:$F$400,'Étape 1 - à remplir'!$E$31:$E$400,MASQ2!BE311,'Étape 1 - à remplir'!$G$31:$G$400,"lots"),SUMIFS('Étape 1 - à remplir'!$F$31:$F$400,'Étape 1 - à remplir'!$E$31:$E$400,MASQ2!BE311,'Étape 1 - à remplir'!$N$31:$N$400,BN$3,'Étape 1 - à remplir'!$G$31:$G$400,"lots"))))))=0,NA(),IF(BN$2="Catégorie",IF(BN$3="Toutes",SUMIFS('Étape 1 - à remplir'!$F$31:$F$400,'Étape 1 - à remplir'!$E$31:$E$400,MASQ2!BE311,'Étape 1 - à remplir'!$G$31:$G$400,"lots"),SUMIFS('Étape 1 - à remplir'!$F$31:$F$400,'Étape 1 - à remplir'!$E$31:$E$400,MASQ2!BE311,'Étape 1 - à remplir'!$C$31:$C$400,BN$3)),IF(BN$2="Âge",IF(BN$3="Tous",SUMIFS('Étape 1 - à remplir'!$F$31:$F$400,'Étape 1 - à remplir'!$E$31:$E$400,MASQ2!BE311,'Étape 1 - à remplir'!$G$31:$G$400,"lots"),SUMIFS('Étape 1 - à remplir'!$F$31:$F$400,'Étape 1 - à remplir'!$E$31:$E$400,MASQ2!BE311,'Étape 1 - à remplir'!$P$31:$P$400,BN$3,'Étape 1 - à remplir'!$G$31:$G$400,"lots")),IF(BN$2="Atelier",IF(BN$3="Tous",SUMIFS('Étape 1 - à remplir'!$F$31:$F$400,'Étape 1 - à remplir'!$E$31:$E$400,MASQ2!BE311,'Étape 1 - à remplir'!$G$31:$G$400,"lots"),SUMIFS('Étape 1 - à remplir'!$F$31:$F$400,'Étape 1 - à remplir'!$E$31:$E$400,MASQ2!BE311,'Étape 1 - à remplir'!$O$31:$O$400,BN$3,'Étape 1 - à remplir'!$G$31:$G$400,"lots")),IF(BN$2="Espèce",IF(BN$3="Tous",SUMIFS('Étape 1 - à remplir'!$F$31:$F$400,'Étape 1 - à remplir'!$E$31:$E$400,MASQ2!BE311,'Étape 1 - à remplir'!$G$31:$G$400,"lots"),SUMIFS('Étape 1 - à remplir'!$F$31:$F$400,'Étape 1 - à remplir'!$E$31:$E$400,MASQ2!BE311,'Étape 1 - à remplir'!$N$31:$N$400,BN$3,'Étape 1 - à remplir'!$G$31:$G$400,"lots")))))))</f>
        <v>#N/A</v>
      </c>
      <c r="BG311" s="204">
        <f t="shared" si="159"/>
        <v>0</v>
      </c>
      <c r="BH311" s="204" t="str">
        <f t="shared" si="145"/>
        <v>Cloxacilline</v>
      </c>
      <c r="BI311" s="204" t="str">
        <f t="shared" si="146"/>
        <v>Colistine</v>
      </c>
      <c r="BJ311" s="204" t="str">
        <f t="shared" si="147"/>
        <v/>
      </c>
      <c r="BK311" s="204" t="str">
        <f t="shared" si="148"/>
        <v>Penicillines</v>
      </c>
      <c r="BL311" s="204" t="str">
        <f t="shared" si="149"/>
        <v>Polypeptides</v>
      </c>
      <c r="BM311" s="97" t="str">
        <f t="shared" si="150"/>
        <v/>
      </c>
      <c r="BN311" s="78"/>
      <c r="BO311" s="78"/>
      <c r="BP311" s="77" t="str">
        <f ca="1"/>
        <v>MAMMITEL</v>
      </c>
      <c r="BQ311" s="79" t="e">
        <f ca="1"/>
        <v>#N/A</v>
      </c>
      <c r="BR311" s="102"/>
      <c r="BS311" s="8"/>
      <c r="BT311" s="8"/>
      <c r="BU311" s="8"/>
      <c r="BV311" s="8"/>
      <c r="BW311" s="8"/>
      <c r="BX311" s="8"/>
      <c r="BY311" s="8"/>
      <c r="BZ311" s="8"/>
      <c r="CA311" s="8"/>
      <c r="CB311" s="8"/>
      <c r="CC311" s="8"/>
      <c r="CD311" s="8"/>
      <c r="CE311" s="8"/>
      <c r="CF311" s="8"/>
      <c r="CG311" s="8"/>
      <c r="CH311" s="8"/>
      <c r="CI311" s="8"/>
      <c r="CJ311" s="8"/>
      <c r="CK311" s="8"/>
      <c r="CL311" s="8"/>
      <c r="CM311" s="8"/>
      <c r="CN311" s="8"/>
      <c r="CO311" s="97"/>
      <c r="CQ311" s="56"/>
      <c r="CR311" s="8"/>
      <c r="CS311" s="8"/>
      <c r="CT311" s="8"/>
      <c r="CU311" s="8"/>
      <c r="CV311" s="8"/>
      <c r="CW311" s="8"/>
      <c r="CX311" s="8"/>
      <c r="CY311" s="102" t="str">
        <f t="shared" si="151"/>
        <v>x</v>
      </c>
      <c r="CZ311" s="56" t="str">
        <f t="shared" si="152"/>
        <v>MAMMITEL</v>
      </c>
      <c r="DA311" s="204" t="e">
        <f>IF(IF(DI$2="Catégorie",IF(DI$3="Toutes",SUMIFS('Étape 1 - à remplir'!$F$31:$F$400,'Étape 1 - à remplir'!$E$31:$E$400,MASQ2!CZ311,'Étape 1 - à remplir'!$G$31:$G$400,"kg"),SUMIFS('Étape 1 - à remplir'!$F$31:$F$400,'Étape 1 - à remplir'!$E$31:$E$400,MASQ2!CZ311,'Étape 1 - à remplir'!$C$31:$C$400,DI$3)),IF(DI$2="Âge",IF(DI$3="Tous",SUMIFS('Étape 1 - à remplir'!$F$31:$F$400,'Étape 1 - à remplir'!$E$31:$E$400,MASQ2!CZ311,'Étape 1 - à remplir'!$G$31:$G$400,"kg"),SUMIFS('Étape 1 - à remplir'!$F$31:$F$400,'Étape 1 - à remplir'!$E$31:$E$400,MASQ2!CZ311,'Étape 1 - à remplir'!$P$31:$P$400,DI$3,'Étape 1 - à remplir'!$G$31:$G$400,"kg")),IF(DI$2="Atelier",IF(DI$3="Tous",SUMIFS('Étape 1 - à remplir'!$F$31:$F$400,'Étape 1 - à remplir'!$E$31:$E$400,MASQ2!CZ311,'Étape 1 - à remplir'!$G$31:$G$400,"kg"),SUMIFS('Étape 1 - à remplir'!$F$31:$F$400,'Étape 1 - à remplir'!$E$31:$E$400,MASQ2!CZ311,'Étape 1 - à remplir'!$O$31:$O$400,DI$3,'Étape 1 - à remplir'!$G$31:$G$400,"kg")),IF(DI$2="Espèce",IF(DI$3="Tous",SUMIFS('Étape 1 - à remplir'!$F$31:$F$400,'Étape 1 - à remplir'!$E$31:$E$400,MASQ2!CZ311,'Étape 1 - à remplir'!$G$31:$G$400,"kg"),SUMIFS('Étape 1 - à remplir'!$F$31:$F$400,'Étape 1 - à remplir'!$E$31:$E$400,MASQ2!CZ311,'Étape 1 - à remplir'!$N$31:$N$400,DI$3,'Étape 1 - à remplir'!$G$31:$G$400,"kg"))))))=0,NA(),IF(DI$2="Catégorie",IF(DI$3="Toutes",SUMIFS('Étape 1 - à remplir'!$F$31:$F$400,'Étape 1 - à remplir'!$E$31:$E$400,MASQ2!CZ311,'Étape 1 - à remplir'!$G$31:$G$400,"kg"),SUMIFS('Étape 1 - à remplir'!$F$31:$F$400,'Étape 1 - à remplir'!$E$31:$E$400,MASQ2!CZ311,'Étape 1 - à remplir'!$C$31:$C$400,DI$3)),IF(DI$2="Âge",IF(DI$3="Tous",SUMIFS('Étape 1 - à remplir'!$F$31:$F$400,'Étape 1 - à remplir'!$E$31:$E$400,MASQ2!CZ311,'Étape 1 - à remplir'!$G$31:$G$400,"kg"),SUMIFS('Étape 1 - à remplir'!$F$31:$F$400,'Étape 1 - à remplir'!$E$31:$E$400,MASQ2!CZ311,'Étape 1 - à remplir'!$P$31:$P$400,DI$3,'Étape 1 - à remplir'!$G$31:$G$400,"kg")),IF(DI$2="Atelier",IF(DI$3="Tous",SUMIFS('Étape 1 - à remplir'!$F$31:$F$400,'Étape 1 - à remplir'!$E$31:$E$400,MASQ2!CZ311,'Étape 1 - à remplir'!$G$31:$G$400,"kg"),SUMIFS('Étape 1 - à remplir'!$F$31:$F$400,'Étape 1 - à remplir'!$E$31:$E$400,MASQ2!CZ311,'Étape 1 - à remplir'!$O$31:$O$400,DI$3,'Étape 1 - à remplir'!$G$31:$G$400,"kg")),IF(DI$2="Espèce",IF(DI$3="Tous",SUMIFS('Étape 1 - à remplir'!$F$31:$F$400,'Étape 1 - à remplir'!$E$31:$E$400,MASQ2!CZ311,'Étape 1 - à remplir'!$G$31:$G$400,"kg"),SUMIFS('Étape 1 - à remplir'!$F$31:$F$400,'Étape 1 - à remplir'!$E$31:$E$400,MASQ2!CZ311,'Étape 1 - à remplir'!$N$31:$N$400,DI$3,'Étape 1 - à remplir'!$G$31:$G$400,"kg")))))))</f>
        <v>#N/A</v>
      </c>
      <c r="DB311" s="104">
        <f t="shared" si="160"/>
        <v>0</v>
      </c>
      <c r="DC311" s="204" t="str">
        <f t="shared" si="153"/>
        <v>Cloxacilline</v>
      </c>
      <c r="DD311" s="204" t="str">
        <f t="shared" si="154"/>
        <v>Colistine</v>
      </c>
      <c r="DE311" s="204" t="str">
        <f t="shared" si="155"/>
        <v/>
      </c>
      <c r="DF311" s="204" t="str">
        <f t="shared" si="156"/>
        <v>Penicillines</v>
      </c>
      <c r="DG311" s="204" t="str">
        <f t="shared" si="157"/>
        <v>Polypeptides</v>
      </c>
      <c r="DH311" s="97" t="str">
        <f t="shared" si="158"/>
        <v/>
      </c>
      <c r="DI311" s="78"/>
      <c r="DJ311" s="78"/>
      <c r="DK311" s="77" t="str">
        <f ca="1"/>
        <v>MAMMITEL</v>
      </c>
      <c r="DL311" s="79" t="e">
        <f ca="1"/>
        <v>#N/A</v>
      </c>
      <c r="DM311" s="102"/>
      <c r="DN311" s="8"/>
      <c r="DO311" s="8"/>
      <c r="DP311" s="8"/>
      <c r="DQ311" s="8"/>
      <c r="DR311" s="8"/>
      <c r="DS311" s="8"/>
      <c r="DT311" s="8"/>
      <c r="DU311" s="8"/>
      <c r="DV311" s="8"/>
      <c r="DW311" s="8"/>
      <c r="DX311" s="8"/>
      <c r="DY311" s="8"/>
      <c r="DZ311" s="8"/>
      <c r="EA311" s="8"/>
      <c r="EB311" s="8"/>
      <c r="EC311" s="8"/>
      <c r="ED311" s="8"/>
      <c r="EE311" s="8"/>
      <c r="EF311" s="8"/>
      <c r="EG311" s="8"/>
      <c r="EH311" s="8"/>
      <c r="EI311" s="8"/>
      <c r="EJ311" s="97"/>
    </row>
    <row r="312" spans="1:140" x14ac:dyDescent="0.25">
      <c r="A312" s="56"/>
      <c r="B312" s="8"/>
      <c r="C312" s="8"/>
      <c r="D312" s="8"/>
      <c r="E312" s="8"/>
      <c r="F312" s="8"/>
      <c r="G312" s="8"/>
      <c r="H312" s="8"/>
      <c r="I312" s="102" t="str">
        <f>INDEX(Données_ATB!BE:BV,MATCH(MASQ2!J312,Données_ATB!BE:BE,0),18)</f>
        <v>x</v>
      </c>
      <c r="J312" s="77" t="str">
        <f>Données_ATB!BE311</f>
        <v>MARBIFLOX 100 MG/ML SOLUTION INJECTABLE POUR BOVINS ET PORCINS (TRUIES)</v>
      </c>
      <c r="K312" s="204" t="e">
        <f>IF(IF(S$2="Catégorie",IF(S$3="Toutes",SUMIFS('Étape 1 - à remplir'!$F$31:$F$400,'Étape 1 - à remplir'!$E$31:$E$400,MASQ2!J312,'Étape 1 - à remplir'!$G$31:$G$400,"animaux"),SUMIFS('Étape 1 - à remplir'!$F$31:$F$400,'Étape 1 - à remplir'!$E$31:$E$400,MASQ2!J312,'Étape 1 - à remplir'!$C$31:$C$400,S$3)),IF(S$2="Âge",IF(S$3="Tous",SUMIFS('Étape 1 - à remplir'!$F$31:$F$400,'Étape 1 - à remplir'!$E$31:$E$400,MASQ2!J312,'Étape 1 - à remplir'!$G$31:$G$400,"animaux"),SUMIFS('Étape 1 - à remplir'!$F$31:$F$400,'Étape 1 - à remplir'!$E$31:$E$400,MASQ2!J312,'Étape 1 - à remplir'!$P$31:$P$400,S$3)),IF(S$2="Atelier",IF(S$3="Tous",SUMIFS('Étape 1 - à remplir'!$F$31:$F$400,'Étape 1 - à remplir'!$E$31:$E$400,MASQ2!J312,'Étape 1 - à remplir'!$G$31:$G$400,"animaux"),SUMIFS('Étape 1 - à remplir'!$F$31:$F$400,'Étape 1 - à remplir'!$E$31:$E$400,MASQ2!J312,'Étape 1 - à remplir'!$O$31:$O$400,S$3)),IF(S$2="Espèce",IF(S$3="Tous",SUMIFS('Étape 1 - à remplir'!$F$31:$F$400,'Étape 1 - à remplir'!$E$31:$E$400,MASQ2!J312,'Étape 1 - à remplir'!$G$31:$G$400,"animaux"),SUMIFS('Étape 1 - à remplir'!$F$31:$F$400,'Étape 1 - à remplir'!$E$31:$E$400,MASQ2!J312,'Étape 1 - à remplir'!$N$31:$N$400,S$3))))))=0,NA(),IF(S$2="Catégorie",IF(S$3="Toutes",SUMIFS('Étape 1 - à remplir'!$F$31:$F$400,'Étape 1 - à remplir'!$E$31:$E$400,MASQ2!J312,'Étape 1 - à remplir'!$G$31:$G$400,"animaux"),SUMIFS('Étape 1 - à remplir'!$F$31:$F$400,'Étape 1 - à remplir'!$E$31:$E$400,MASQ2!J312,'Étape 1 - à remplir'!$C$31:$C$400,S$3)),IF(S$2="Âge",IF(S$3="Tous",SUMIFS('Étape 1 - à remplir'!$F$31:$F$400,'Étape 1 - à remplir'!$E$31:$E$400,MASQ2!J312,'Étape 1 - à remplir'!$G$31:$G$400,"animaux"),SUMIFS('Étape 1 - à remplir'!$F$31:$F$400,'Étape 1 - à remplir'!$E$31:$E$400,MASQ2!J312,'Étape 1 - à remplir'!$P$31:$P$400,S$3)),IF(S$2="Atelier",IF(S$3="Tous",SUMIFS('Étape 1 - à remplir'!$F$31:$F$400,'Étape 1 - à remplir'!$E$31:$E$400,MASQ2!J312,'Étape 1 - à remplir'!$G$31:$G$400,"animaux"),SUMIFS('Étape 1 - à remplir'!$F$31:$F$400,'Étape 1 - à remplir'!$E$31:$E$400,MASQ2!J312,'Étape 1 - à remplir'!$O$31:$O$400,S$3)),IF(S$2="Espèce",IF(S$3="Tous",SUMIFS('Étape 1 - à remplir'!$F$31:$F$400,'Étape 1 - à remplir'!$E$31:$E$400,MASQ2!J312,'Étape 1 - à remplir'!$G$31:$G$400,"animaux"),SUMIFS('Étape 1 - à remplir'!$F$31:$F$400,'Étape 1 - à remplir'!$E$31:$E$400,MASQ2!J312,'Étape 1 - à remplir'!$N$31:$N$400,S$3)))))))</f>
        <v>#N/A</v>
      </c>
      <c r="L312" s="97">
        <f t="shared" si="161"/>
        <v>0</v>
      </c>
      <c r="M312" s="56" t="str">
        <f>Données_ATB!BN311</f>
        <v>Marbofloxacine</v>
      </c>
      <c r="N312" s="204" t="str">
        <f>Données_ATB!BO311</f>
        <v/>
      </c>
      <c r="O312" s="97" t="str">
        <f>Données_ATB!BP311</f>
        <v/>
      </c>
      <c r="P312" s="77" t="str">
        <f>Données_ATB!BR311</f>
        <v>Fluoroquinolones</v>
      </c>
      <c r="Q312" s="78" t="str">
        <f>Données_ATB!BS311</f>
        <v/>
      </c>
      <c r="R312" s="79" t="str">
        <f>Données_ATB!BT311</f>
        <v/>
      </c>
      <c r="S312" s="78"/>
      <c r="T312" s="78"/>
      <c r="U312" s="77" t="str">
        <f ca="1"/>
        <v>MARBIFLOX 100 MG/ML SOLUTION INJECTABLE POUR BOVINS ET PORCINS (TRUIES)</v>
      </c>
      <c r="V312" s="79" t="e">
        <f ca="1"/>
        <v>#N/A</v>
      </c>
      <c r="W312" s="102"/>
      <c r="X312" s="8"/>
      <c r="Y312" s="8"/>
      <c r="Z312" s="8"/>
      <c r="AA312" s="8"/>
      <c r="AB312" s="102"/>
      <c r="AC312" s="8"/>
      <c r="AD312" s="8"/>
      <c r="AE312" s="8"/>
      <c r="AF312" s="8"/>
      <c r="AG312" s="8"/>
      <c r="AH312" s="8"/>
      <c r="AI312" s="8"/>
      <c r="AJ312" s="8"/>
      <c r="AK312" s="8"/>
      <c r="AL312" s="8"/>
      <c r="AM312" s="8"/>
      <c r="AN312" s="8"/>
      <c r="AO312" s="8"/>
      <c r="AP312" s="8"/>
      <c r="AQ312" s="8"/>
      <c r="AR312" s="8"/>
      <c r="AS312" s="8"/>
      <c r="AT312" s="97"/>
      <c r="AV312" s="56"/>
      <c r="AW312" s="8"/>
      <c r="AX312" s="8"/>
      <c r="AY312" s="8"/>
      <c r="AZ312" s="8"/>
      <c r="BA312" s="8"/>
      <c r="BB312" s="8"/>
      <c r="BC312" s="8"/>
      <c r="BD312" s="102" t="str">
        <f t="shared" si="143"/>
        <v>x</v>
      </c>
      <c r="BE312" s="56" t="str">
        <f t="shared" si="144"/>
        <v>MARBIFLOX 100 MG/ML SOLUTION INJECTABLE POUR BOVINS ET PORCINS (TRUIES)</v>
      </c>
      <c r="BF312" s="204" t="e">
        <f>IF(IF(BN$2="Catégorie",IF(BN$3="Toutes",SUMIFS('Étape 1 - à remplir'!$F$31:$F$400,'Étape 1 - à remplir'!$E$31:$E$400,MASQ2!BE312,'Étape 1 - à remplir'!$G$31:$G$400,"lots"),SUMIFS('Étape 1 - à remplir'!$F$31:$F$400,'Étape 1 - à remplir'!$E$31:$E$400,MASQ2!BE312,'Étape 1 - à remplir'!$C$31:$C$400,BN$3)),IF(BN$2="Âge",IF(BN$3="Tous",SUMIFS('Étape 1 - à remplir'!$F$31:$F$400,'Étape 1 - à remplir'!$E$31:$E$400,MASQ2!BE312,'Étape 1 - à remplir'!$G$31:$G$400,"lots"),SUMIFS('Étape 1 - à remplir'!$F$31:$F$400,'Étape 1 - à remplir'!$E$31:$E$400,MASQ2!BE312,'Étape 1 - à remplir'!$P$31:$P$400,BN$3,'Étape 1 - à remplir'!$G$31:$G$400,"lots")),IF(BN$2="Atelier",IF(BN$3="Tous",SUMIFS('Étape 1 - à remplir'!$F$31:$F$400,'Étape 1 - à remplir'!$E$31:$E$400,MASQ2!BE312,'Étape 1 - à remplir'!$G$31:$G$400,"lots"),SUMIFS('Étape 1 - à remplir'!$F$31:$F$400,'Étape 1 - à remplir'!$E$31:$E$400,MASQ2!BE312,'Étape 1 - à remplir'!$O$31:$O$400,BN$3,'Étape 1 - à remplir'!$G$31:$G$400,"lots")),IF(BN$2="Espèce",IF(BN$3="Tous",SUMIFS('Étape 1 - à remplir'!$F$31:$F$400,'Étape 1 - à remplir'!$E$31:$E$400,MASQ2!BE312,'Étape 1 - à remplir'!$G$31:$G$400,"lots"),SUMIFS('Étape 1 - à remplir'!$F$31:$F$400,'Étape 1 - à remplir'!$E$31:$E$400,MASQ2!BE312,'Étape 1 - à remplir'!$N$31:$N$400,BN$3,'Étape 1 - à remplir'!$G$31:$G$400,"lots"))))))=0,NA(),IF(BN$2="Catégorie",IF(BN$3="Toutes",SUMIFS('Étape 1 - à remplir'!$F$31:$F$400,'Étape 1 - à remplir'!$E$31:$E$400,MASQ2!BE312,'Étape 1 - à remplir'!$G$31:$G$400,"lots"),SUMIFS('Étape 1 - à remplir'!$F$31:$F$400,'Étape 1 - à remplir'!$E$31:$E$400,MASQ2!BE312,'Étape 1 - à remplir'!$C$31:$C$400,BN$3)),IF(BN$2="Âge",IF(BN$3="Tous",SUMIFS('Étape 1 - à remplir'!$F$31:$F$400,'Étape 1 - à remplir'!$E$31:$E$400,MASQ2!BE312,'Étape 1 - à remplir'!$G$31:$G$400,"lots"),SUMIFS('Étape 1 - à remplir'!$F$31:$F$400,'Étape 1 - à remplir'!$E$31:$E$400,MASQ2!BE312,'Étape 1 - à remplir'!$P$31:$P$400,BN$3,'Étape 1 - à remplir'!$G$31:$G$400,"lots")),IF(BN$2="Atelier",IF(BN$3="Tous",SUMIFS('Étape 1 - à remplir'!$F$31:$F$400,'Étape 1 - à remplir'!$E$31:$E$400,MASQ2!BE312,'Étape 1 - à remplir'!$G$31:$G$400,"lots"),SUMIFS('Étape 1 - à remplir'!$F$31:$F$400,'Étape 1 - à remplir'!$E$31:$E$400,MASQ2!BE312,'Étape 1 - à remplir'!$O$31:$O$400,BN$3,'Étape 1 - à remplir'!$G$31:$G$400,"lots")),IF(BN$2="Espèce",IF(BN$3="Tous",SUMIFS('Étape 1 - à remplir'!$F$31:$F$400,'Étape 1 - à remplir'!$E$31:$E$400,MASQ2!BE312,'Étape 1 - à remplir'!$G$31:$G$400,"lots"),SUMIFS('Étape 1 - à remplir'!$F$31:$F$400,'Étape 1 - à remplir'!$E$31:$E$400,MASQ2!BE312,'Étape 1 - à remplir'!$N$31:$N$400,BN$3,'Étape 1 - à remplir'!$G$31:$G$400,"lots")))))))</f>
        <v>#N/A</v>
      </c>
      <c r="BG312" s="204">
        <f t="shared" si="159"/>
        <v>0</v>
      </c>
      <c r="BH312" s="204" t="str">
        <f t="shared" si="145"/>
        <v>Marbofloxacine</v>
      </c>
      <c r="BI312" s="204" t="str">
        <f t="shared" si="146"/>
        <v/>
      </c>
      <c r="BJ312" s="204" t="str">
        <f t="shared" si="147"/>
        <v/>
      </c>
      <c r="BK312" s="204" t="str">
        <f t="shared" si="148"/>
        <v>Fluoroquinolones</v>
      </c>
      <c r="BL312" s="204" t="str">
        <f t="shared" si="149"/>
        <v/>
      </c>
      <c r="BM312" s="97" t="str">
        <f t="shared" si="150"/>
        <v/>
      </c>
      <c r="BN312" s="78"/>
      <c r="BO312" s="78"/>
      <c r="BP312" s="77" t="str">
        <f ca="1"/>
        <v>MARBIFLOX 100 MG/ML SOLUTION INJECTABLE POUR BOVINS ET PORCINS (TRUIES)</v>
      </c>
      <c r="BQ312" s="79" t="e">
        <f ca="1"/>
        <v>#N/A</v>
      </c>
      <c r="BR312" s="102"/>
      <c r="BS312" s="8"/>
      <c r="BT312" s="8"/>
      <c r="BU312" s="8"/>
      <c r="BV312" s="8"/>
      <c r="BW312" s="8"/>
      <c r="BX312" s="8"/>
      <c r="BY312" s="8"/>
      <c r="BZ312" s="8"/>
      <c r="CA312" s="8"/>
      <c r="CB312" s="8"/>
      <c r="CC312" s="8"/>
      <c r="CD312" s="8"/>
      <c r="CE312" s="8"/>
      <c r="CF312" s="8"/>
      <c r="CG312" s="8"/>
      <c r="CH312" s="8"/>
      <c r="CI312" s="8"/>
      <c r="CJ312" s="8"/>
      <c r="CK312" s="8"/>
      <c r="CL312" s="8"/>
      <c r="CM312" s="8"/>
      <c r="CN312" s="8"/>
      <c r="CO312" s="97"/>
      <c r="CQ312" s="56"/>
      <c r="CR312" s="8"/>
      <c r="CS312" s="8"/>
      <c r="CT312" s="8"/>
      <c r="CU312" s="8"/>
      <c r="CV312" s="8"/>
      <c r="CW312" s="8"/>
      <c r="CX312" s="8"/>
      <c r="CY312" s="102" t="str">
        <f t="shared" si="151"/>
        <v>x</v>
      </c>
      <c r="CZ312" s="56" t="str">
        <f t="shared" si="152"/>
        <v>MARBIFLOX 100 MG/ML SOLUTION INJECTABLE POUR BOVINS ET PORCINS (TRUIES)</v>
      </c>
      <c r="DA312" s="204" t="e">
        <f>IF(IF(DI$2="Catégorie",IF(DI$3="Toutes",SUMIFS('Étape 1 - à remplir'!$F$31:$F$400,'Étape 1 - à remplir'!$E$31:$E$400,MASQ2!CZ312,'Étape 1 - à remplir'!$G$31:$G$400,"kg"),SUMIFS('Étape 1 - à remplir'!$F$31:$F$400,'Étape 1 - à remplir'!$E$31:$E$400,MASQ2!CZ312,'Étape 1 - à remplir'!$C$31:$C$400,DI$3)),IF(DI$2="Âge",IF(DI$3="Tous",SUMIFS('Étape 1 - à remplir'!$F$31:$F$400,'Étape 1 - à remplir'!$E$31:$E$400,MASQ2!CZ312,'Étape 1 - à remplir'!$G$31:$G$400,"kg"),SUMIFS('Étape 1 - à remplir'!$F$31:$F$400,'Étape 1 - à remplir'!$E$31:$E$400,MASQ2!CZ312,'Étape 1 - à remplir'!$P$31:$P$400,DI$3,'Étape 1 - à remplir'!$G$31:$G$400,"kg")),IF(DI$2="Atelier",IF(DI$3="Tous",SUMIFS('Étape 1 - à remplir'!$F$31:$F$400,'Étape 1 - à remplir'!$E$31:$E$400,MASQ2!CZ312,'Étape 1 - à remplir'!$G$31:$G$400,"kg"),SUMIFS('Étape 1 - à remplir'!$F$31:$F$400,'Étape 1 - à remplir'!$E$31:$E$400,MASQ2!CZ312,'Étape 1 - à remplir'!$O$31:$O$400,DI$3,'Étape 1 - à remplir'!$G$31:$G$400,"kg")),IF(DI$2="Espèce",IF(DI$3="Tous",SUMIFS('Étape 1 - à remplir'!$F$31:$F$400,'Étape 1 - à remplir'!$E$31:$E$400,MASQ2!CZ312,'Étape 1 - à remplir'!$G$31:$G$400,"kg"),SUMIFS('Étape 1 - à remplir'!$F$31:$F$400,'Étape 1 - à remplir'!$E$31:$E$400,MASQ2!CZ312,'Étape 1 - à remplir'!$N$31:$N$400,DI$3,'Étape 1 - à remplir'!$G$31:$G$400,"kg"))))))=0,NA(),IF(DI$2="Catégorie",IF(DI$3="Toutes",SUMIFS('Étape 1 - à remplir'!$F$31:$F$400,'Étape 1 - à remplir'!$E$31:$E$400,MASQ2!CZ312,'Étape 1 - à remplir'!$G$31:$G$400,"kg"),SUMIFS('Étape 1 - à remplir'!$F$31:$F$400,'Étape 1 - à remplir'!$E$31:$E$400,MASQ2!CZ312,'Étape 1 - à remplir'!$C$31:$C$400,DI$3)),IF(DI$2="Âge",IF(DI$3="Tous",SUMIFS('Étape 1 - à remplir'!$F$31:$F$400,'Étape 1 - à remplir'!$E$31:$E$400,MASQ2!CZ312,'Étape 1 - à remplir'!$G$31:$G$400,"kg"),SUMIFS('Étape 1 - à remplir'!$F$31:$F$400,'Étape 1 - à remplir'!$E$31:$E$400,MASQ2!CZ312,'Étape 1 - à remplir'!$P$31:$P$400,DI$3,'Étape 1 - à remplir'!$G$31:$G$400,"kg")),IF(DI$2="Atelier",IF(DI$3="Tous",SUMIFS('Étape 1 - à remplir'!$F$31:$F$400,'Étape 1 - à remplir'!$E$31:$E$400,MASQ2!CZ312,'Étape 1 - à remplir'!$G$31:$G$400,"kg"),SUMIFS('Étape 1 - à remplir'!$F$31:$F$400,'Étape 1 - à remplir'!$E$31:$E$400,MASQ2!CZ312,'Étape 1 - à remplir'!$O$31:$O$400,DI$3,'Étape 1 - à remplir'!$G$31:$G$400,"kg")),IF(DI$2="Espèce",IF(DI$3="Tous",SUMIFS('Étape 1 - à remplir'!$F$31:$F$400,'Étape 1 - à remplir'!$E$31:$E$400,MASQ2!CZ312,'Étape 1 - à remplir'!$G$31:$G$400,"kg"),SUMIFS('Étape 1 - à remplir'!$F$31:$F$400,'Étape 1 - à remplir'!$E$31:$E$400,MASQ2!CZ312,'Étape 1 - à remplir'!$N$31:$N$400,DI$3,'Étape 1 - à remplir'!$G$31:$G$400,"kg")))))))</f>
        <v>#N/A</v>
      </c>
      <c r="DB312" s="104">
        <f t="shared" si="160"/>
        <v>0</v>
      </c>
      <c r="DC312" s="204" t="str">
        <f t="shared" si="153"/>
        <v>Marbofloxacine</v>
      </c>
      <c r="DD312" s="204" t="str">
        <f t="shared" si="154"/>
        <v/>
      </c>
      <c r="DE312" s="204" t="str">
        <f t="shared" si="155"/>
        <v/>
      </c>
      <c r="DF312" s="204" t="str">
        <f t="shared" si="156"/>
        <v>Fluoroquinolones</v>
      </c>
      <c r="DG312" s="204" t="str">
        <f t="shared" si="157"/>
        <v/>
      </c>
      <c r="DH312" s="97" t="str">
        <f t="shared" si="158"/>
        <v/>
      </c>
      <c r="DI312" s="78"/>
      <c r="DJ312" s="78"/>
      <c r="DK312" s="77" t="str">
        <f ca="1"/>
        <v>MARBIFLOX 100 MG/ML SOLUTION INJECTABLE POUR BOVINS ET PORCINS (TRUIES)</v>
      </c>
      <c r="DL312" s="79" t="e">
        <f ca="1"/>
        <v>#N/A</v>
      </c>
      <c r="DM312" s="102"/>
      <c r="DN312" s="8"/>
      <c r="DO312" s="8"/>
      <c r="DP312" s="8"/>
      <c r="DQ312" s="8"/>
      <c r="DR312" s="8"/>
      <c r="DS312" s="8"/>
      <c r="DT312" s="8"/>
      <c r="DU312" s="8"/>
      <c r="DV312" s="8"/>
      <c r="DW312" s="8"/>
      <c r="DX312" s="8"/>
      <c r="DY312" s="8"/>
      <c r="DZ312" s="8"/>
      <c r="EA312" s="8"/>
      <c r="EB312" s="8"/>
      <c r="EC312" s="8"/>
      <c r="ED312" s="8"/>
      <c r="EE312" s="8"/>
      <c r="EF312" s="8"/>
      <c r="EG312" s="8"/>
      <c r="EH312" s="8"/>
      <c r="EI312" s="8"/>
      <c r="EJ312" s="97"/>
    </row>
    <row r="313" spans="1:140" x14ac:dyDescent="0.25">
      <c r="A313" s="56"/>
      <c r="B313" s="8"/>
      <c r="C313" s="8"/>
      <c r="D313" s="8"/>
      <c r="E313" s="8"/>
      <c r="F313" s="8"/>
      <c r="G313" s="8"/>
      <c r="H313" s="8"/>
      <c r="I313" s="102" t="str">
        <f>INDEX(Données_ATB!BE:BV,MATCH(MASQ2!J313,Données_ATB!BE:BE,0),18)</f>
        <v>x</v>
      </c>
      <c r="J313" s="77" t="str">
        <f>Données_ATB!BE312</f>
        <v>MARBIFLOX 20 MG/ML SOLUTION INJECTABLE POUR BOVINS (VEAUX) ET PORCINS</v>
      </c>
      <c r="K313" s="204" t="e">
        <f>IF(IF(S$2="Catégorie",IF(S$3="Toutes",SUMIFS('Étape 1 - à remplir'!$F$31:$F$400,'Étape 1 - à remplir'!$E$31:$E$400,MASQ2!J313,'Étape 1 - à remplir'!$G$31:$G$400,"animaux"),SUMIFS('Étape 1 - à remplir'!$F$31:$F$400,'Étape 1 - à remplir'!$E$31:$E$400,MASQ2!J313,'Étape 1 - à remplir'!$C$31:$C$400,S$3)),IF(S$2="Âge",IF(S$3="Tous",SUMIFS('Étape 1 - à remplir'!$F$31:$F$400,'Étape 1 - à remplir'!$E$31:$E$400,MASQ2!J313,'Étape 1 - à remplir'!$G$31:$G$400,"animaux"),SUMIFS('Étape 1 - à remplir'!$F$31:$F$400,'Étape 1 - à remplir'!$E$31:$E$400,MASQ2!J313,'Étape 1 - à remplir'!$P$31:$P$400,S$3)),IF(S$2="Atelier",IF(S$3="Tous",SUMIFS('Étape 1 - à remplir'!$F$31:$F$400,'Étape 1 - à remplir'!$E$31:$E$400,MASQ2!J313,'Étape 1 - à remplir'!$G$31:$G$400,"animaux"),SUMIFS('Étape 1 - à remplir'!$F$31:$F$400,'Étape 1 - à remplir'!$E$31:$E$400,MASQ2!J313,'Étape 1 - à remplir'!$O$31:$O$400,S$3)),IF(S$2="Espèce",IF(S$3="Tous",SUMIFS('Étape 1 - à remplir'!$F$31:$F$400,'Étape 1 - à remplir'!$E$31:$E$400,MASQ2!J313,'Étape 1 - à remplir'!$G$31:$G$400,"animaux"),SUMIFS('Étape 1 - à remplir'!$F$31:$F$400,'Étape 1 - à remplir'!$E$31:$E$400,MASQ2!J313,'Étape 1 - à remplir'!$N$31:$N$400,S$3))))))=0,NA(),IF(S$2="Catégorie",IF(S$3="Toutes",SUMIFS('Étape 1 - à remplir'!$F$31:$F$400,'Étape 1 - à remplir'!$E$31:$E$400,MASQ2!J313,'Étape 1 - à remplir'!$G$31:$G$400,"animaux"),SUMIFS('Étape 1 - à remplir'!$F$31:$F$400,'Étape 1 - à remplir'!$E$31:$E$400,MASQ2!J313,'Étape 1 - à remplir'!$C$31:$C$400,S$3)),IF(S$2="Âge",IF(S$3="Tous",SUMIFS('Étape 1 - à remplir'!$F$31:$F$400,'Étape 1 - à remplir'!$E$31:$E$400,MASQ2!J313,'Étape 1 - à remplir'!$G$31:$G$400,"animaux"),SUMIFS('Étape 1 - à remplir'!$F$31:$F$400,'Étape 1 - à remplir'!$E$31:$E$400,MASQ2!J313,'Étape 1 - à remplir'!$P$31:$P$400,S$3)),IF(S$2="Atelier",IF(S$3="Tous",SUMIFS('Étape 1 - à remplir'!$F$31:$F$400,'Étape 1 - à remplir'!$E$31:$E$400,MASQ2!J313,'Étape 1 - à remplir'!$G$31:$G$400,"animaux"),SUMIFS('Étape 1 - à remplir'!$F$31:$F$400,'Étape 1 - à remplir'!$E$31:$E$400,MASQ2!J313,'Étape 1 - à remplir'!$O$31:$O$400,S$3)),IF(S$2="Espèce",IF(S$3="Tous",SUMIFS('Étape 1 - à remplir'!$F$31:$F$400,'Étape 1 - à remplir'!$E$31:$E$400,MASQ2!J313,'Étape 1 - à remplir'!$G$31:$G$400,"animaux"),SUMIFS('Étape 1 - à remplir'!$F$31:$F$400,'Étape 1 - à remplir'!$E$31:$E$400,MASQ2!J313,'Étape 1 - à remplir'!$N$31:$N$400,S$3)))))))</f>
        <v>#N/A</v>
      </c>
      <c r="L313" s="97">
        <f t="shared" si="161"/>
        <v>0</v>
      </c>
      <c r="M313" s="56" t="str">
        <f>Données_ATB!BN312</f>
        <v>Marbofloxacine</v>
      </c>
      <c r="N313" s="204" t="str">
        <f>Données_ATB!BO312</f>
        <v/>
      </c>
      <c r="O313" s="97" t="str">
        <f>Données_ATB!BP312</f>
        <v/>
      </c>
      <c r="P313" s="77" t="str">
        <f>Données_ATB!BR312</f>
        <v>Fluoroquinolones</v>
      </c>
      <c r="Q313" s="78" t="str">
        <f>Données_ATB!BS312</f>
        <v/>
      </c>
      <c r="R313" s="79" t="str">
        <f>Données_ATB!BT312</f>
        <v/>
      </c>
      <c r="S313" s="78"/>
      <c r="T313" s="78"/>
      <c r="U313" s="77" t="str">
        <f ca="1"/>
        <v>MARBIFLOX 20 MG/ML SOLUTION INJECTABLE POUR BOVINS (VEAUX) ET PORCINS</v>
      </c>
      <c r="V313" s="79" t="e">
        <f ca="1"/>
        <v>#N/A</v>
      </c>
      <c r="W313" s="102"/>
      <c r="X313" s="8"/>
      <c r="Y313" s="8"/>
      <c r="Z313" s="8"/>
      <c r="AA313" s="8"/>
      <c r="AB313" s="102"/>
      <c r="AC313" s="8"/>
      <c r="AD313" s="8"/>
      <c r="AE313" s="8"/>
      <c r="AF313" s="8"/>
      <c r="AG313" s="8"/>
      <c r="AH313" s="8"/>
      <c r="AI313" s="8"/>
      <c r="AJ313" s="8"/>
      <c r="AK313" s="8"/>
      <c r="AL313" s="8"/>
      <c r="AM313" s="8"/>
      <c r="AN313" s="8"/>
      <c r="AO313" s="8"/>
      <c r="AP313" s="8"/>
      <c r="AQ313" s="8"/>
      <c r="AR313" s="8"/>
      <c r="AS313" s="8"/>
      <c r="AT313" s="97"/>
      <c r="AV313" s="56"/>
      <c r="AW313" s="8"/>
      <c r="AX313" s="8"/>
      <c r="AY313" s="8"/>
      <c r="AZ313" s="8"/>
      <c r="BA313" s="8"/>
      <c r="BB313" s="8"/>
      <c r="BC313" s="8"/>
      <c r="BD313" s="102" t="str">
        <f t="shared" si="143"/>
        <v>x</v>
      </c>
      <c r="BE313" s="56" t="str">
        <f t="shared" si="144"/>
        <v>MARBIFLOX 20 MG/ML SOLUTION INJECTABLE POUR BOVINS (VEAUX) ET PORCINS</v>
      </c>
      <c r="BF313" s="204" t="e">
        <f>IF(IF(BN$2="Catégorie",IF(BN$3="Toutes",SUMIFS('Étape 1 - à remplir'!$F$31:$F$400,'Étape 1 - à remplir'!$E$31:$E$400,MASQ2!BE313,'Étape 1 - à remplir'!$G$31:$G$400,"lots"),SUMIFS('Étape 1 - à remplir'!$F$31:$F$400,'Étape 1 - à remplir'!$E$31:$E$400,MASQ2!BE313,'Étape 1 - à remplir'!$C$31:$C$400,BN$3)),IF(BN$2="Âge",IF(BN$3="Tous",SUMIFS('Étape 1 - à remplir'!$F$31:$F$400,'Étape 1 - à remplir'!$E$31:$E$400,MASQ2!BE313,'Étape 1 - à remplir'!$G$31:$G$400,"lots"),SUMIFS('Étape 1 - à remplir'!$F$31:$F$400,'Étape 1 - à remplir'!$E$31:$E$400,MASQ2!BE313,'Étape 1 - à remplir'!$P$31:$P$400,BN$3,'Étape 1 - à remplir'!$G$31:$G$400,"lots")),IF(BN$2="Atelier",IF(BN$3="Tous",SUMIFS('Étape 1 - à remplir'!$F$31:$F$400,'Étape 1 - à remplir'!$E$31:$E$400,MASQ2!BE313,'Étape 1 - à remplir'!$G$31:$G$400,"lots"),SUMIFS('Étape 1 - à remplir'!$F$31:$F$400,'Étape 1 - à remplir'!$E$31:$E$400,MASQ2!BE313,'Étape 1 - à remplir'!$O$31:$O$400,BN$3,'Étape 1 - à remplir'!$G$31:$G$400,"lots")),IF(BN$2="Espèce",IF(BN$3="Tous",SUMIFS('Étape 1 - à remplir'!$F$31:$F$400,'Étape 1 - à remplir'!$E$31:$E$400,MASQ2!BE313,'Étape 1 - à remplir'!$G$31:$G$400,"lots"),SUMIFS('Étape 1 - à remplir'!$F$31:$F$400,'Étape 1 - à remplir'!$E$31:$E$400,MASQ2!BE313,'Étape 1 - à remplir'!$N$31:$N$400,BN$3,'Étape 1 - à remplir'!$G$31:$G$400,"lots"))))))=0,NA(),IF(BN$2="Catégorie",IF(BN$3="Toutes",SUMIFS('Étape 1 - à remplir'!$F$31:$F$400,'Étape 1 - à remplir'!$E$31:$E$400,MASQ2!BE313,'Étape 1 - à remplir'!$G$31:$G$400,"lots"),SUMIFS('Étape 1 - à remplir'!$F$31:$F$400,'Étape 1 - à remplir'!$E$31:$E$400,MASQ2!BE313,'Étape 1 - à remplir'!$C$31:$C$400,BN$3)),IF(BN$2="Âge",IF(BN$3="Tous",SUMIFS('Étape 1 - à remplir'!$F$31:$F$400,'Étape 1 - à remplir'!$E$31:$E$400,MASQ2!BE313,'Étape 1 - à remplir'!$G$31:$G$400,"lots"),SUMIFS('Étape 1 - à remplir'!$F$31:$F$400,'Étape 1 - à remplir'!$E$31:$E$400,MASQ2!BE313,'Étape 1 - à remplir'!$P$31:$P$400,BN$3,'Étape 1 - à remplir'!$G$31:$G$400,"lots")),IF(BN$2="Atelier",IF(BN$3="Tous",SUMIFS('Étape 1 - à remplir'!$F$31:$F$400,'Étape 1 - à remplir'!$E$31:$E$400,MASQ2!BE313,'Étape 1 - à remplir'!$G$31:$G$400,"lots"),SUMIFS('Étape 1 - à remplir'!$F$31:$F$400,'Étape 1 - à remplir'!$E$31:$E$400,MASQ2!BE313,'Étape 1 - à remplir'!$O$31:$O$400,BN$3,'Étape 1 - à remplir'!$G$31:$G$400,"lots")),IF(BN$2="Espèce",IF(BN$3="Tous",SUMIFS('Étape 1 - à remplir'!$F$31:$F$400,'Étape 1 - à remplir'!$E$31:$E$400,MASQ2!BE313,'Étape 1 - à remplir'!$G$31:$G$400,"lots"),SUMIFS('Étape 1 - à remplir'!$F$31:$F$400,'Étape 1 - à remplir'!$E$31:$E$400,MASQ2!BE313,'Étape 1 - à remplir'!$N$31:$N$400,BN$3,'Étape 1 - à remplir'!$G$31:$G$400,"lots")))))))</f>
        <v>#N/A</v>
      </c>
      <c r="BG313" s="204">
        <f t="shared" si="159"/>
        <v>0</v>
      </c>
      <c r="BH313" s="204" t="str">
        <f t="shared" si="145"/>
        <v>Marbofloxacine</v>
      </c>
      <c r="BI313" s="204" t="str">
        <f t="shared" si="146"/>
        <v/>
      </c>
      <c r="BJ313" s="204" t="str">
        <f t="shared" si="147"/>
        <v/>
      </c>
      <c r="BK313" s="204" t="str">
        <f t="shared" si="148"/>
        <v>Fluoroquinolones</v>
      </c>
      <c r="BL313" s="204" t="str">
        <f t="shared" si="149"/>
        <v/>
      </c>
      <c r="BM313" s="97" t="str">
        <f t="shared" si="150"/>
        <v/>
      </c>
      <c r="BN313" s="78"/>
      <c r="BO313" s="78"/>
      <c r="BP313" s="77" t="str">
        <f ca="1"/>
        <v>MARBIFLOX 20 MG/ML SOLUTION INJECTABLE POUR BOVINS (VEAUX) ET PORCINS</v>
      </c>
      <c r="BQ313" s="79" t="e">
        <f ca="1"/>
        <v>#N/A</v>
      </c>
      <c r="BR313" s="102"/>
      <c r="BS313" s="8"/>
      <c r="BT313" s="8"/>
      <c r="BU313" s="8"/>
      <c r="BV313" s="8"/>
      <c r="BW313" s="8"/>
      <c r="BX313" s="8"/>
      <c r="BY313" s="8"/>
      <c r="BZ313" s="8"/>
      <c r="CA313" s="8"/>
      <c r="CB313" s="8"/>
      <c r="CC313" s="8"/>
      <c r="CD313" s="8"/>
      <c r="CE313" s="8"/>
      <c r="CF313" s="8"/>
      <c r="CG313" s="8"/>
      <c r="CH313" s="8"/>
      <c r="CI313" s="8"/>
      <c r="CJ313" s="8"/>
      <c r="CK313" s="8"/>
      <c r="CL313" s="8"/>
      <c r="CM313" s="8"/>
      <c r="CN313" s="8"/>
      <c r="CO313" s="97"/>
      <c r="CQ313" s="56"/>
      <c r="CR313" s="8"/>
      <c r="CS313" s="8"/>
      <c r="CT313" s="8"/>
      <c r="CU313" s="8"/>
      <c r="CV313" s="8"/>
      <c r="CW313" s="8"/>
      <c r="CX313" s="8"/>
      <c r="CY313" s="102" t="str">
        <f t="shared" si="151"/>
        <v>x</v>
      </c>
      <c r="CZ313" s="56" t="str">
        <f t="shared" si="152"/>
        <v>MARBIFLOX 20 MG/ML SOLUTION INJECTABLE POUR BOVINS (VEAUX) ET PORCINS</v>
      </c>
      <c r="DA313" s="204" t="e">
        <f>IF(IF(DI$2="Catégorie",IF(DI$3="Toutes",SUMIFS('Étape 1 - à remplir'!$F$31:$F$400,'Étape 1 - à remplir'!$E$31:$E$400,MASQ2!CZ313,'Étape 1 - à remplir'!$G$31:$G$400,"kg"),SUMIFS('Étape 1 - à remplir'!$F$31:$F$400,'Étape 1 - à remplir'!$E$31:$E$400,MASQ2!CZ313,'Étape 1 - à remplir'!$C$31:$C$400,DI$3)),IF(DI$2="Âge",IF(DI$3="Tous",SUMIFS('Étape 1 - à remplir'!$F$31:$F$400,'Étape 1 - à remplir'!$E$31:$E$400,MASQ2!CZ313,'Étape 1 - à remplir'!$G$31:$G$400,"kg"),SUMIFS('Étape 1 - à remplir'!$F$31:$F$400,'Étape 1 - à remplir'!$E$31:$E$400,MASQ2!CZ313,'Étape 1 - à remplir'!$P$31:$P$400,DI$3,'Étape 1 - à remplir'!$G$31:$G$400,"kg")),IF(DI$2="Atelier",IF(DI$3="Tous",SUMIFS('Étape 1 - à remplir'!$F$31:$F$400,'Étape 1 - à remplir'!$E$31:$E$400,MASQ2!CZ313,'Étape 1 - à remplir'!$G$31:$G$400,"kg"),SUMIFS('Étape 1 - à remplir'!$F$31:$F$400,'Étape 1 - à remplir'!$E$31:$E$400,MASQ2!CZ313,'Étape 1 - à remplir'!$O$31:$O$400,DI$3,'Étape 1 - à remplir'!$G$31:$G$400,"kg")),IF(DI$2="Espèce",IF(DI$3="Tous",SUMIFS('Étape 1 - à remplir'!$F$31:$F$400,'Étape 1 - à remplir'!$E$31:$E$400,MASQ2!CZ313,'Étape 1 - à remplir'!$G$31:$G$400,"kg"),SUMIFS('Étape 1 - à remplir'!$F$31:$F$400,'Étape 1 - à remplir'!$E$31:$E$400,MASQ2!CZ313,'Étape 1 - à remplir'!$N$31:$N$400,DI$3,'Étape 1 - à remplir'!$G$31:$G$400,"kg"))))))=0,NA(),IF(DI$2="Catégorie",IF(DI$3="Toutes",SUMIFS('Étape 1 - à remplir'!$F$31:$F$400,'Étape 1 - à remplir'!$E$31:$E$400,MASQ2!CZ313,'Étape 1 - à remplir'!$G$31:$G$400,"kg"),SUMIFS('Étape 1 - à remplir'!$F$31:$F$400,'Étape 1 - à remplir'!$E$31:$E$400,MASQ2!CZ313,'Étape 1 - à remplir'!$C$31:$C$400,DI$3)),IF(DI$2="Âge",IF(DI$3="Tous",SUMIFS('Étape 1 - à remplir'!$F$31:$F$400,'Étape 1 - à remplir'!$E$31:$E$400,MASQ2!CZ313,'Étape 1 - à remplir'!$G$31:$G$400,"kg"),SUMIFS('Étape 1 - à remplir'!$F$31:$F$400,'Étape 1 - à remplir'!$E$31:$E$400,MASQ2!CZ313,'Étape 1 - à remplir'!$P$31:$P$400,DI$3,'Étape 1 - à remplir'!$G$31:$G$400,"kg")),IF(DI$2="Atelier",IF(DI$3="Tous",SUMIFS('Étape 1 - à remplir'!$F$31:$F$400,'Étape 1 - à remplir'!$E$31:$E$400,MASQ2!CZ313,'Étape 1 - à remplir'!$G$31:$G$400,"kg"),SUMIFS('Étape 1 - à remplir'!$F$31:$F$400,'Étape 1 - à remplir'!$E$31:$E$400,MASQ2!CZ313,'Étape 1 - à remplir'!$O$31:$O$400,DI$3,'Étape 1 - à remplir'!$G$31:$G$400,"kg")),IF(DI$2="Espèce",IF(DI$3="Tous",SUMIFS('Étape 1 - à remplir'!$F$31:$F$400,'Étape 1 - à remplir'!$E$31:$E$400,MASQ2!CZ313,'Étape 1 - à remplir'!$G$31:$G$400,"kg"),SUMIFS('Étape 1 - à remplir'!$F$31:$F$400,'Étape 1 - à remplir'!$E$31:$E$400,MASQ2!CZ313,'Étape 1 - à remplir'!$N$31:$N$400,DI$3,'Étape 1 - à remplir'!$G$31:$G$400,"kg")))))))</f>
        <v>#N/A</v>
      </c>
      <c r="DB313" s="104">
        <f t="shared" si="160"/>
        <v>0</v>
      </c>
      <c r="DC313" s="204" t="str">
        <f t="shared" si="153"/>
        <v>Marbofloxacine</v>
      </c>
      <c r="DD313" s="204" t="str">
        <f t="shared" si="154"/>
        <v/>
      </c>
      <c r="DE313" s="204" t="str">
        <f t="shared" si="155"/>
        <v/>
      </c>
      <c r="DF313" s="204" t="str">
        <f t="shared" si="156"/>
        <v>Fluoroquinolones</v>
      </c>
      <c r="DG313" s="204" t="str">
        <f t="shared" si="157"/>
        <v/>
      </c>
      <c r="DH313" s="97" t="str">
        <f t="shared" si="158"/>
        <v/>
      </c>
      <c r="DI313" s="78"/>
      <c r="DJ313" s="78"/>
      <c r="DK313" s="77" t="str">
        <f ca="1"/>
        <v>MARBIFLOX 20 MG/ML SOLUTION INJECTABLE POUR BOVINS (VEAUX) ET PORCINS</v>
      </c>
      <c r="DL313" s="79" t="e">
        <f ca="1"/>
        <v>#N/A</v>
      </c>
      <c r="DM313" s="102"/>
      <c r="DN313" s="8"/>
      <c r="DO313" s="8"/>
      <c r="DP313" s="8"/>
      <c r="DQ313" s="8"/>
      <c r="DR313" s="8"/>
      <c r="DS313" s="8"/>
      <c r="DT313" s="8"/>
      <c r="DU313" s="8"/>
      <c r="DV313" s="8"/>
      <c r="DW313" s="8"/>
      <c r="DX313" s="8"/>
      <c r="DY313" s="8"/>
      <c r="DZ313" s="8"/>
      <c r="EA313" s="8"/>
      <c r="EB313" s="8"/>
      <c r="EC313" s="8"/>
      <c r="ED313" s="8"/>
      <c r="EE313" s="8"/>
      <c r="EF313" s="8"/>
      <c r="EG313" s="8"/>
      <c r="EH313" s="8"/>
      <c r="EI313" s="8"/>
      <c r="EJ313" s="97"/>
    </row>
    <row r="314" spans="1:140" x14ac:dyDescent="0.25">
      <c r="A314" s="56"/>
      <c r="B314" s="8"/>
      <c r="C314" s="8"/>
      <c r="D314" s="8"/>
      <c r="E314" s="8"/>
      <c r="F314" s="8"/>
      <c r="G314" s="8"/>
      <c r="H314" s="8"/>
      <c r="I314" s="102" t="str">
        <f>INDEX(Données_ATB!BE:BV,MATCH(MASQ2!J314,Données_ATB!BE:BE,0),18)</f>
        <v>x</v>
      </c>
      <c r="J314" s="77" t="str">
        <f>Données_ATB!BE313</f>
        <v>MARBOCARE 100 MG/ML SOLUTION INJECTABLE POUR BOVINS ET PORCINS</v>
      </c>
      <c r="K314" s="204" t="e">
        <f>IF(IF(S$2="Catégorie",IF(S$3="Toutes",SUMIFS('Étape 1 - à remplir'!$F$31:$F$400,'Étape 1 - à remplir'!$E$31:$E$400,MASQ2!J314,'Étape 1 - à remplir'!$G$31:$G$400,"animaux"),SUMIFS('Étape 1 - à remplir'!$F$31:$F$400,'Étape 1 - à remplir'!$E$31:$E$400,MASQ2!J314,'Étape 1 - à remplir'!$C$31:$C$400,S$3)),IF(S$2="Âge",IF(S$3="Tous",SUMIFS('Étape 1 - à remplir'!$F$31:$F$400,'Étape 1 - à remplir'!$E$31:$E$400,MASQ2!J314,'Étape 1 - à remplir'!$G$31:$G$400,"animaux"),SUMIFS('Étape 1 - à remplir'!$F$31:$F$400,'Étape 1 - à remplir'!$E$31:$E$400,MASQ2!J314,'Étape 1 - à remplir'!$P$31:$P$400,S$3)),IF(S$2="Atelier",IF(S$3="Tous",SUMIFS('Étape 1 - à remplir'!$F$31:$F$400,'Étape 1 - à remplir'!$E$31:$E$400,MASQ2!J314,'Étape 1 - à remplir'!$G$31:$G$400,"animaux"),SUMIFS('Étape 1 - à remplir'!$F$31:$F$400,'Étape 1 - à remplir'!$E$31:$E$400,MASQ2!J314,'Étape 1 - à remplir'!$O$31:$O$400,S$3)),IF(S$2="Espèce",IF(S$3="Tous",SUMIFS('Étape 1 - à remplir'!$F$31:$F$400,'Étape 1 - à remplir'!$E$31:$E$400,MASQ2!J314,'Étape 1 - à remplir'!$G$31:$G$400,"animaux"),SUMIFS('Étape 1 - à remplir'!$F$31:$F$400,'Étape 1 - à remplir'!$E$31:$E$400,MASQ2!J314,'Étape 1 - à remplir'!$N$31:$N$400,S$3))))))=0,NA(),IF(S$2="Catégorie",IF(S$3="Toutes",SUMIFS('Étape 1 - à remplir'!$F$31:$F$400,'Étape 1 - à remplir'!$E$31:$E$400,MASQ2!J314,'Étape 1 - à remplir'!$G$31:$G$400,"animaux"),SUMIFS('Étape 1 - à remplir'!$F$31:$F$400,'Étape 1 - à remplir'!$E$31:$E$400,MASQ2!J314,'Étape 1 - à remplir'!$C$31:$C$400,S$3)),IF(S$2="Âge",IF(S$3="Tous",SUMIFS('Étape 1 - à remplir'!$F$31:$F$400,'Étape 1 - à remplir'!$E$31:$E$400,MASQ2!J314,'Étape 1 - à remplir'!$G$31:$G$400,"animaux"),SUMIFS('Étape 1 - à remplir'!$F$31:$F$400,'Étape 1 - à remplir'!$E$31:$E$400,MASQ2!J314,'Étape 1 - à remplir'!$P$31:$P$400,S$3)),IF(S$2="Atelier",IF(S$3="Tous",SUMIFS('Étape 1 - à remplir'!$F$31:$F$400,'Étape 1 - à remplir'!$E$31:$E$400,MASQ2!J314,'Étape 1 - à remplir'!$G$31:$G$400,"animaux"),SUMIFS('Étape 1 - à remplir'!$F$31:$F$400,'Étape 1 - à remplir'!$E$31:$E$400,MASQ2!J314,'Étape 1 - à remplir'!$O$31:$O$400,S$3)),IF(S$2="Espèce",IF(S$3="Tous",SUMIFS('Étape 1 - à remplir'!$F$31:$F$400,'Étape 1 - à remplir'!$E$31:$E$400,MASQ2!J314,'Étape 1 - à remplir'!$G$31:$G$400,"animaux"),SUMIFS('Étape 1 - à remplir'!$F$31:$F$400,'Étape 1 - à remplir'!$E$31:$E$400,MASQ2!J314,'Étape 1 - à remplir'!$N$31:$N$400,S$3)))))))</f>
        <v>#N/A</v>
      </c>
      <c r="L314" s="97">
        <f t="shared" si="161"/>
        <v>0</v>
      </c>
      <c r="M314" s="56" t="str">
        <f>Données_ATB!BN313</f>
        <v>Marbofloxacine</v>
      </c>
      <c r="N314" s="204" t="str">
        <f>Données_ATB!BO313</f>
        <v/>
      </c>
      <c r="O314" s="97" t="str">
        <f>Données_ATB!BP313</f>
        <v/>
      </c>
      <c r="P314" s="77" t="str">
        <f>Données_ATB!BR313</f>
        <v>Fluoroquinolones</v>
      </c>
      <c r="Q314" s="78" t="str">
        <f>Données_ATB!BS313</f>
        <v/>
      </c>
      <c r="R314" s="79" t="str">
        <f>Données_ATB!BT313</f>
        <v/>
      </c>
      <c r="S314" s="78"/>
      <c r="T314" s="78"/>
      <c r="U314" s="77" t="str">
        <f ca="1"/>
        <v>MARBOCARE 100 MG/ML SOLUTION INJECTABLE POUR BOVINS ET PORCINS</v>
      </c>
      <c r="V314" s="79" t="e">
        <f ca="1"/>
        <v>#N/A</v>
      </c>
      <c r="W314" s="102"/>
      <c r="X314" s="8"/>
      <c r="Y314" s="8"/>
      <c r="Z314" s="8"/>
      <c r="AA314" s="8"/>
      <c r="AB314" s="102"/>
      <c r="AC314" s="8"/>
      <c r="AD314" s="8"/>
      <c r="AE314" s="8"/>
      <c r="AF314" s="8"/>
      <c r="AG314" s="8"/>
      <c r="AH314" s="8"/>
      <c r="AI314" s="8"/>
      <c r="AJ314" s="8"/>
      <c r="AK314" s="8"/>
      <c r="AL314" s="8"/>
      <c r="AM314" s="8"/>
      <c r="AN314" s="8"/>
      <c r="AO314" s="8"/>
      <c r="AP314" s="8"/>
      <c r="AQ314" s="8"/>
      <c r="AR314" s="8"/>
      <c r="AS314" s="8"/>
      <c r="AT314" s="97"/>
      <c r="AV314" s="56"/>
      <c r="AW314" s="8"/>
      <c r="AX314" s="8"/>
      <c r="AY314" s="8"/>
      <c r="AZ314" s="8"/>
      <c r="BA314" s="8"/>
      <c r="BB314" s="8"/>
      <c r="BC314" s="8"/>
      <c r="BD314" s="102" t="str">
        <f t="shared" si="143"/>
        <v>x</v>
      </c>
      <c r="BE314" s="56" t="str">
        <f t="shared" si="144"/>
        <v>MARBOCARE 100 MG/ML SOLUTION INJECTABLE POUR BOVINS ET PORCINS</v>
      </c>
      <c r="BF314" s="204" t="e">
        <f>IF(IF(BN$2="Catégorie",IF(BN$3="Toutes",SUMIFS('Étape 1 - à remplir'!$F$31:$F$400,'Étape 1 - à remplir'!$E$31:$E$400,MASQ2!BE314,'Étape 1 - à remplir'!$G$31:$G$400,"lots"),SUMIFS('Étape 1 - à remplir'!$F$31:$F$400,'Étape 1 - à remplir'!$E$31:$E$400,MASQ2!BE314,'Étape 1 - à remplir'!$C$31:$C$400,BN$3)),IF(BN$2="Âge",IF(BN$3="Tous",SUMIFS('Étape 1 - à remplir'!$F$31:$F$400,'Étape 1 - à remplir'!$E$31:$E$400,MASQ2!BE314,'Étape 1 - à remplir'!$G$31:$G$400,"lots"),SUMIFS('Étape 1 - à remplir'!$F$31:$F$400,'Étape 1 - à remplir'!$E$31:$E$400,MASQ2!BE314,'Étape 1 - à remplir'!$P$31:$P$400,BN$3,'Étape 1 - à remplir'!$G$31:$G$400,"lots")),IF(BN$2="Atelier",IF(BN$3="Tous",SUMIFS('Étape 1 - à remplir'!$F$31:$F$400,'Étape 1 - à remplir'!$E$31:$E$400,MASQ2!BE314,'Étape 1 - à remplir'!$G$31:$G$400,"lots"),SUMIFS('Étape 1 - à remplir'!$F$31:$F$400,'Étape 1 - à remplir'!$E$31:$E$400,MASQ2!BE314,'Étape 1 - à remplir'!$O$31:$O$400,BN$3,'Étape 1 - à remplir'!$G$31:$G$400,"lots")),IF(BN$2="Espèce",IF(BN$3="Tous",SUMIFS('Étape 1 - à remplir'!$F$31:$F$400,'Étape 1 - à remplir'!$E$31:$E$400,MASQ2!BE314,'Étape 1 - à remplir'!$G$31:$G$400,"lots"),SUMIFS('Étape 1 - à remplir'!$F$31:$F$400,'Étape 1 - à remplir'!$E$31:$E$400,MASQ2!BE314,'Étape 1 - à remplir'!$N$31:$N$400,BN$3,'Étape 1 - à remplir'!$G$31:$G$400,"lots"))))))=0,NA(),IF(BN$2="Catégorie",IF(BN$3="Toutes",SUMIFS('Étape 1 - à remplir'!$F$31:$F$400,'Étape 1 - à remplir'!$E$31:$E$400,MASQ2!BE314,'Étape 1 - à remplir'!$G$31:$G$400,"lots"),SUMIFS('Étape 1 - à remplir'!$F$31:$F$400,'Étape 1 - à remplir'!$E$31:$E$400,MASQ2!BE314,'Étape 1 - à remplir'!$C$31:$C$400,BN$3)),IF(BN$2="Âge",IF(BN$3="Tous",SUMIFS('Étape 1 - à remplir'!$F$31:$F$400,'Étape 1 - à remplir'!$E$31:$E$400,MASQ2!BE314,'Étape 1 - à remplir'!$G$31:$G$400,"lots"),SUMIFS('Étape 1 - à remplir'!$F$31:$F$400,'Étape 1 - à remplir'!$E$31:$E$400,MASQ2!BE314,'Étape 1 - à remplir'!$P$31:$P$400,BN$3,'Étape 1 - à remplir'!$G$31:$G$400,"lots")),IF(BN$2="Atelier",IF(BN$3="Tous",SUMIFS('Étape 1 - à remplir'!$F$31:$F$400,'Étape 1 - à remplir'!$E$31:$E$400,MASQ2!BE314,'Étape 1 - à remplir'!$G$31:$G$400,"lots"),SUMIFS('Étape 1 - à remplir'!$F$31:$F$400,'Étape 1 - à remplir'!$E$31:$E$400,MASQ2!BE314,'Étape 1 - à remplir'!$O$31:$O$400,BN$3,'Étape 1 - à remplir'!$G$31:$G$400,"lots")),IF(BN$2="Espèce",IF(BN$3="Tous",SUMIFS('Étape 1 - à remplir'!$F$31:$F$400,'Étape 1 - à remplir'!$E$31:$E$400,MASQ2!BE314,'Étape 1 - à remplir'!$G$31:$G$400,"lots"),SUMIFS('Étape 1 - à remplir'!$F$31:$F$400,'Étape 1 - à remplir'!$E$31:$E$400,MASQ2!BE314,'Étape 1 - à remplir'!$N$31:$N$400,BN$3,'Étape 1 - à remplir'!$G$31:$G$400,"lots")))))))</f>
        <v>#N/A</v>
      </c>
      <c r="BG314" s="204">
        <f t="shared" si="159"/>
        <v>0</v>
      </c>
      <c r="BH314" s="204" t="str">
        <f t="shared" si="145"/>
        <v>Marbofloxacine</v>
      </c>
      <c r="BI314" s="204" t="str">
        <f t="shared" si="146"/>
        <v/>
      </c>
      <c r="BJ314" s="204" t="str">
        <f t="shared" si="147"/>
        <v/>
      </c>
      <c r="BK314" s="204" t="str">
        <f t="shared" si="148"/>
        <v>Fluoroquinolones</v>
      </c>
      <c r="BL314" s="204" t="str">
        <f t="shared" si="149"/>
        <v/>
      </c>
      <c r="BM314" s="97" t="str">
        <f t="shared" si="150"/>
        <v/>
      </c>
      <c r="BN314" s="78"/>
      <c r="BO314" s="78"/>
      <c r="BP314" s="77" t="str">
        <f ca="1"/>
        <v>MARBOCARE 100 MG/ML SOLUTION INJECTABLE POUR BOVINS ET PORCINS</v>
      </c>
      <c r="BQ314" s="79" t="e">
        <f ca="1"/>
        <v>#N/A</v>
      </c>
      <c r="BR314" s="102"/>
      <c r="BS314" s="8"/>
      <c r="BT314" s="8"/>
      <c r="BU314" s="8"/>
      <c r="BV314" s="8"/>
      <c r="BW314" s="8"/>
      <c r="BX314" s="8"/>
      <c r="BY314" s="8"/>
      <c r="BZ314" s="8"/>
      <c r="CA314" s="8"/>
      <c r="CB314" s="8"/>
      <c r="CC314" s="8"/>
      <c r="CD314" s="8"/>
      <c r="CE314" s="8"/>
      <c r="CF314" s="8"/>
      <c r="CG314" s="8"/>
      <c r="CH314" s="8"/>
      <c r="CI314" s="8"/>
      <c r="CJ314" s="8"/>
      <c r="CK314" s="8"/>
      <c r="CL314" s="8"/>
      <c r="CM314" s="8"/>
      <c r="CN314" s="8"/>
      <c r="CO314" s="97"/>
      <c r="CQ314" s="56"/>
      <c r="CR314" s="8"/>
      <c r="CS314" s="8"/>
      <c r="CT314" s="8"/>
      <c r="CU314" s="8"/>
      <c r="CV314" s="8"/>
      <c r="CW314" s="8"/>
      <c r="CX314" s="8"/>
      <c r="CY314" s="102" t="str">
        <f t="shared" si="151"/>
        <v>x</v>
      </c>
      <c r="CZ314" s="56" t="str">
        <f t="shared" si="152"/>
        <v>MARBOCARE 100 MG/ML SOLUTION INJECTABLE POUR BOVINS ET PORCINS</v>
      </c>
      <c r="DA314" s="204" t="e">
        <f>IF(IF(DI$2="Catégorie",IF(DI$3="Toutes",SUMIFS('Étape 1 - à remplir'!$F$31:$F$400,'Étape 1 - à remplir'!$E$31:$E$400,MASQ2!CZ314,'Étape 1 - à remplir'!$G$31:$G$400,"kg"),SUMIFS('Étape 1 - à remplir'!$F$31:$F$400,'Étape 1 - à remplir'!$E$31:$E$400,MASQ2!CZ314,'Étape 1 - à remplir'!$C$31:$C$400,DI$3)),IF(DI$2="Âge",IF(DI$3="Tous",SUMIFS('Étape 1 - à remplir'!$F$31:$F$400,'Étape 1 - à remplir'!$E$31:$E$400,MASQ2!CZ314,'Étape 1 - à remplir'!$G$31:$G$400,"kg"),SUMIFS('Étape 1 - à remplir'!$F$31:$F$400,'Étape 1 - à remplir'!$E$31:$E$400,MASQ2!CZ314,'Étape 1 - à remplir'!$P$31:$P$400,DI$3,'Étape 1 - à remplir'!$G$31:$G$400,"kg")),IF(DI$2="Atelier",IF(DI$3="Tous",SUMIFS('Étape 1 - à remplir'!$F$31:$F$400,'Étape 1 - à remplir'!$E$31:$E$400,MASQ2!CZ314,'Étape 1 - à remplir'!$G$31:$G$400,"kg"),SUMIFS('Étape 1 - à remplir'!$F$31:$F$400,'Étape 1 - à remplir'!$E$31:$E$400,MASQ2!CZ314,'Étape 1 - à remplir'!$O$31:$O$400,DI$3,'Étape 1 - à remplir'!$G$31:$G$400,"kg")),IF(DI$2="Espèce",IF(DI$3="Tous",SUMIFS('Étape 1 - à remplir'!$F$31:$F$400,'Étape 1 - à remplir'!$E$31:$E$400,MASQ2!CZ314,'Étape 1 - à remplir'!$G$31:$G$400,"kg"),SUMIFS('Étape 1 - à remplir'!$F$31:$F$400,'Étape 1 - à remplir'!$E$31:$E$400,MASQ2!CZ314,'Étape 1 - à remplir'!$N$31:$N$400,DI$3,'Étape 1 - à remplir'!$G$31:$G$400,"kg"))))))=0,NA(),IF(DI$2="Catégorie",IF(DI$3="Toutes",SUMIFS('Étape 1 - à remplir'!$F$31:$F$400,'Étape 1 - à remplir'!$E$31:$E$400,MASQ2!CZ314,'Étape 1 - à remplir'!$G$31:$G$400,"kg"),SUMIFS('Étape 1 - à remplir'!$F$31:$F$400,'Étape 1 - à remplir'!$E$31:$E$400,MASQ2!CZ314,'Étape 1 - à remplir'!$C$31:$C$400,DI$3)),IF(DI$2="Âge",IF(DI$3="Tous",SUMIFS('Étape 1 - à remplir'!$F$31:$F$400,'Étape 1 - à remplir'!$E$31:$E$400,MASQ2!CZ314,'Étape 1 - à remplir'!$G$31:$G$400,"kg"),SUMIFS('Étape 1 - à remplir'!$F$31:$F$400,'Étape 1 - à remplir'!$E$31:$E$400,MASQ2!CZ314,'Étape 1 - à remplir'!$P$31:$P$400,DI$3,'Étape 1 - à remplir'!$G$31:$G$400,"kg")),IF(DI$2="Atelier",IF(DI$3="Tous",SUMIFS('Étape 1 - à remplir'!$F$31:$F$400,'Étape 1 - à remplir'!$E$31:$E$400,MASQ2!CZ314,'Étape 1 - à remplir'!$G$31:$G$400,"kg"),SUMIFS('Étape 1 - à remplir'!$F$31:$F$400,'Étape 1 - à remplir'!$E$31:$E$400,MASQ2!CZ314,'Étape 1 - à remplir'!$O$31:$O$400,DI$3,'Étape 1 - à remplir'!$G$31:$G$400,"kg")),IF(DI$2="Espèce",IF(DI$3="Tous",SUMIFS('Étape 1 - à remplir'!$F$31:$F$400,'Étape 1 - à remplir'!$E$31:$E$400,MASQ2!CZ314,'Étape 1 - à remplir'!$G$31:$G$400,"kg"),SUMIFS('Étape 1 - à remplir'!$F$31:$F$400,'Étape 1 - à remplir'!$E$31:$E$400,MASQ2!CZ314,'Étape 1 - à remplir'!$N$31:$N$400,DI$3,'Étape 1 - à remplir'!$G$31:$G$400,"kg")))))))</f>
        <v>#N/A</v>
      </c>
      <c r="DB314" s="104">
        <f t="shared" si="160"/>
        <v>0</v>
      </c>
      <c r="DC314" s="204" t="str">
        <f t="shared" si="153"/>
        <v>Marbofloxacine</v>
      </c>
      <c r="DD314" s="204" t="str">
        <f t="shared" si="154"/>
        <v/>
      </c>
      <c r="DE314" s="204" t="str">
        <f t="shared" si="155"/>
        <v/>
      </c>
      <c r="DF314" s="204" t="str">
        <f t="shared" si="156"/>
        <v>Fluoroquinolones</v>
      </c>
      <c r="DG314" s="204" t="str">
        <f t="shared" si="157"/>
        <v/>
      </c>
      <c r="DH314" s="97" t="str">
        <f t="shared" si="158"/>
        <v/>
      </c>
      <c r="DI314" s="78"/>
      <c r="DJ314" s="78"/>
      <c r="DK314" s="77" t="str">
        <f ca="1"/>
        <v>MARBOCARE 100 MG/ML SOLUTION INJECTABLE POUR BOVINS ET PORCINS</v>
      </c>
      <c r="DL314" s="79" t="e">
        <f ca="1"/>
        <v>#N/A</v>
      </c>
      <c r="DM314" s="102"/>
      <c r="DN314" s="8"/>
      <c r="DO314" s="8"/>
      <c r="DP314" s="8"/>
      <c r="DQ314" s="8"/>
      <c r="DR314" s="8"/>
      <c r="DS314" s="8"/>
      <c r="DT314" s="8"/>
      <c r="DU314" s="8"/>
      <c r="DV314" s="8"/>
      <c r="DW314" s="8"/>
      <c r="DX314" s="8"/>
      <c r="DY314" s="8"/>
      <c r="DZ314" s="8"/>
      <c r="EA314" s="8"/>
      <c r="EB314" s="8"/>
      <c r="EC314" s="8"/>
      <c r="ED314" s="8"/>
      <c r="EE314" s="8"/>
      <c r="EF314" s="8"/>
      <c r="EG314" s="8"/>
      <c r="EH314" s="8"/>
      <c r="EI314" s="8"/>
      <c r="EJ314" s="97"/>
    </row>
    <row r="315" spans="1:140" x14ac:dyDescent="0.25">
      <c r="A315" s="56"/>
      <c r="B315" s="8"/>
      <c r="C315" s="8"/>
      <c r="D315" s="8"/>
      <c r="E315" s="8"/>
      <c r="F315" s="8"/>
      <c r="G315" s="8"/>
      <c r="H315" s="8"/>
      <c r="I315" s="102" t="str">
        <f>INDEX(Données_ATB!BE:BV,MATCH(MASQ2!J315,Données_ATB!BE:BE,0),18)</f>
        <v>x</v>
      </c>
      <c r="J315" s="77" t="str">
        <f>Données_ATB!BE314</f>
        <v>MARBOCARE 20 MG/ML SOLUTION INJECTABLE POUR BOVINS ET PORCINS</v>
      </c>
      <c r="K315" s="204" t="e">
        <f>IF(IF(S$2="Catégorie",IF(S$3="Toutes",SUMIFS('Étape 1 - à remplir'!$F$31:$F$400,'Étape 1 - à remplir'!$E$31:$E$400,MASQ2!J315,'Étape 1 - à remplir'!$G$31:$G$400,"animaux"),SUMIFS('Étape 1 - à remplir'!$F$31:$F$400,'Étape 1 - à remplir'!$E$31:$E$400,MASQ2!J315,'Étape 1 - à remplir'!$C$31:$C$400,S$3)),IF(S$2="Âge",IF(S$3="Tous",SUMIFS('Étape 1 - à remplir'!$F$31:$F$400,'Étape 1 - à remplir'!$E$31:$E$400,MASQ2!J315,'Étape 1 - à remplir'!$G$31:$G$400,"animaux"),SUMIFS('Étape 1 - à remplir'!$F$31:$F$400,'Étape 1 - à remplir'!$E$31:$E$400,MASQ2!J315,'Étape 1 - à remplir'!$P$31:$P$400,S$3)),IF(S$2="Atelier",IF(S$3="Tous",SUMIFS('Étape 1 - à remplir'!$F$31:$F$400,'Étape 1 - à remplir'!$E$31:$E$400,MASQ2!J315,'Étape 1 - à remplir'!$G$31:$G$400,"animaux"),SUMIFS('Étape 1 - à remplir'!$F$31:$F$400,'Étape 1 - à remplir'!$E$31:$E$400,MASQ2!J315,'Étape 1 - à remplir'!$O$31:$O$400,S$3)),IF(S$2="Espèce",IF(S$3="Tous",SUMIFS('Étape 1 - à remplir'!$F$31:$F$400,'Étape 1 - à remplir'!$E$31:$E$400,MASQ2!J315,'Étape 1 - à remplir'!$G$31:$G$400,"animaux"),SUMIFS('Étape 1 - à remplir'!$F$31:$F$400,'Étape 1 - à remplir'!$E$31:$E$400,MASQ2!J315,'Étape 1 - à remplir'!$N$31:$N$400,S$3))))))=0,NA(),IF(S$2="Catégorie",IF(S$3="Toutes",SUMIFS('Étape 1 - à remplir'!$F$31:$F$400,'Étape 1 - à remplir'!$E$31:$E$400,MASQ2!J315,'Étape 1 - à remplir'!$G$31:$G$400,"animaux"),SUMIFS('Étape 1 - à remplir'!$F$31:$F$400,'Étape 1 - à remplir'!$E$31:$E$400,MASQ2!J315,'Étape 1 - à remplir'!$C$31:$C$400,S$3)),IF(S$2="Âge",IF(S$3="Tous",SUMIFS('Étape 1 - à remplir'!$F$31:$F$400,'Étape 1 - à remplir'!$E$31:$E$400,MASQ2!J315,'Étape 1 - à remplir'!$G$31:$G$400,"animaux"),SUMIFS('Étape 1 - à remplir'!$F$31:$F$400,'Étape 1 - à remplir'!$E$31:$E$400,MASQ2!J315,'Étape 1 - à remplir'!$P$31:$P$400,S$3)),IF(S$2="Atelier",IF(S$3="Tous",SUMIFS('Étape 1 - à remplir'!$F$31:$F$400,'Étape 1 - à remplir'!$E$31:$E$400,MASQ2!J315,'Étape 1 - à remplir'!$G$31:$G$400,"animaux"),SUMIFS('Étape 1 - à remplir'!$F$31:$F$400,'Étape 1 - à remplir'!$E$31:$E$400,MASQ2!J315,'Étape 1 - à remplir'!$O$31:$O$400,S$3)),IF(S$2="Espèce",IF(S$3="Tous",SUMIFS('Étape 1 - à remplir'!$F$31:$F$400,'Étape 1 - à remplir'!$E$31:$E$400,MASQ2!J315,'Étape 1 - à remplir'!$G$31:$G$400,"animaux"),SUMIFS('Étape 1 - à remplir'!$F$31:$F$400,'Étape 1 - à remplir'!$E$31:$E$400,MASQ2!J315,'Étape 1 - à remplir'!$N$31:$N$400,S$3)))))))</f>
        <v>#N/A</v>
      </c>
      <c r="L315" s="97">
        <f t="shared" si="161"/>
        <v>0</v>
      </c>
      <c r="M315" s="56" t="str">
        <f>Données_ATB!BN314</f>
        <v>Marbofloxacine</v>
      </c>
      <c r="N315" s="204" t="str">
        <f>Données_ATB!BO314</f>
        <v/>
      </c>
      <c r="O315" s="97" t="str">
        <f>Données_ATB!BP314</f>
        <v/>
      </c>
      <c r="P315" s="77" t="str">
        <f>Données_ATB!BR314</f>
        <v>Fluoroquinolones</v>
      </c>
      <c r="Q315" s="78" t="str">
        <f>Données_ATB!BS314</f>
        <v/>
      </c>
      <c r="R315" s="79" t="str">
        <f>Données_ATB!BT314</f>
        <v/>
      </c>
      <c r="S315" s="78"/>
      <c r="T315" s="78"/>
      <c r="U315" s="77" t="str">
        <f ca="1"/>
        <v>MARBOCARE 20 MG/ML SOLUTION INJECTABLE POUR BOVINS ET PORCINS</v>
      </c>
      <c r="V315" s="79" t="e">
        <f ca="1"/>
        <v>#N/A</v>
      </c>
      <c r="W315" s="102"/>
      <c r="X315" s="8"/>
      <c r="Y315" s="8"/>
      <c r="Z315" s="8"/>
      <c r="AA315" s="8"/>
      <c r="AB315" s="102"/>
      <c r="AC315" s="8"/>
      <c r="AD315" s="8"/>
      <c r="AE315" s="8"/>
      <c r="AF315" s="8"/>
      <c r="AG315" s="8"/>
      <c r="AH315" s="8"/>
      <c r="AI315" s="8"/>
      <c r="AJ315" s="8"/>
      <c r="AK315" s="8"/>
      <c r="AL315" s="8"/>
      <c r="AM315" s="8"/>
      <c r="AN315" s="8"/>
      <c r="AO315" s="8"/>
      <c r="AP315" s="8"/>
      <c r="AQ315" s="8"/>
      <c r="AR315" s="8"/>
      <c r="AS315" s="8"/>
      <c r="AT315" s="97"/>
      <c r="AV315" s="56"/>
      <c r="AW315" s="8"/>
      <c r="AX315" s="8"/>
      <c r="AY315" s="8"/>
      <c r="AZ315" s="8"/>
      <c r="BA315" s="8"/>
      <c r="BB315" s="8"/>
      <c r="BC315" s="8"/>
      <c r="BD315" s="102" t="str">
        <f t="shared" si="143"/>
        <v>x</v>
      </c>
      <c r="BE315" s="56" t="str">
        <f t="shared" si="144"/>
        <v>MARBOCARE 20 MG/ML SOLUTION INJECTABLE POUR BOVINS ET PORCINS</v>
      </c>
      <c r="BF315" s="204" t="e">
        <f>IF(IF(BN$2="Catégorie",IF(BN$3="Toutes",SUMIFS('Étape 1 - à remplir'!$F$31:$F$400,'Étape 1 - à remplir'!$E$31:$E$400,MASQ2!BE315,'Étape 1 - à remplir'!$G$31:$G$400,"lots"),SUMIFS('Étape 1 - à remplir'!$F$31:$F$400,'Étape 1 - à remplir'!$E$31:$E$400,MASQ2!BE315,'Étape 1 - à remplir'!$C$31:$C$400,BN$3)),IF(BN$2="Âge",IF(BN$3="Tous",SUMIFS('Étape 1 - à remplir'!$F$31:$F$400,'Étape 1 - à remplir'!$E$31:$E$400,MASQ2!BE315,'Étape 1 - à remplir'!$G$31:$G$400,"lots"),SUMIFS('Étape 1 - à remplir'!$F$31:$F$400,'Étape 1 - à remplir'!$E$31:$E$400,MASQ2!BE315,'Étape 1 - à remplir'!$P$31:$P$400,BN$3,'Étape 1 - à remplir'!$G$31:$G$400,"lots")),IF(BN$2="Atelier",IF(BN$3="Tous",SUMIFS('Étape 1 - à remplir'!$F$31:$F$400,'Étape 1 - à remplir'!$E$31:$E$400,MASQ2!BE315,'Étape 1 - à remplir'!$G$31:$G$400,"lots"),SUMIFS('Étape 1 - à remplir'!$F$31:$F$400,'Étape 1 - à remplir'!$E$31:$E$400,MASQ2!BE315,'Étape 1 - à remplir'!$O$31:$O$400,BN$3,'Étape 1 - à remplir'!$G$31:$G$400,"lots")),IF(BN$2="Espèce",IF(BN$3="Tous",SUMIFS('Étape 1 - à remplir'!$F$31:$F$400,'Étape 1 - à remplir'!$E$31:$E$400,MASQ2!BE315,'Étape 1 - à remplir'!$G$31:$G$400,"lots"),SUMIFS('Étape 1 - à remplir'!$F$31:$F$400,'Étape 1 - à remplir'!$E$31:$E$400,MASQ2!BE315,'Étape 1 - à remplir'!$N$31:$N$400,BN$3,'Étape 1 - à remplir'!$G$31:$G$400,"lots"))))))=0,NA(),IF(BN$2="Catégorie",IF(BN$3="Toutes",SUMIFS('Étape 1 - à remplir'!$F$31:$F$400,'Étape 1 - à remplir'!$E$31:$E$400,MASQ2!BE315,'Étape 1 - à remplir'!$G$31:$G$400,"lots"),SUMIFS('Étape 1 - à remplir'!$F$31:$F$400,'Étape 1 - à remplir'!$E$31:$E$400,MASQ2!BE315,'Étape 1 - à remplir'!$C$31:$C$400,BN$3)),IF(BN$2="Âge",IF(BN$3="Tous",SUMIFS('Étape 1 - à remplir'!$F$31:$F$400,'Étape 1 - à remplir'!$E$31:$E$400,MASQ2!BE315,'Étape 1 - à remplir'!$G$31:$G$400,"lots"),SUMIFS('Étape 1 - à remplir'!$F$31:$F$400,'Étape 1 - à remplir'!$E$31:$E$400,MASQ2!BE315,'Étape 1 - à remplir'!$P$31:$P$400,BN$3,'Étape 1 - à remplir'!$G$31:$G$400,"lots")),IF(BN$2="Atelier",IF(BN$3="Tous",SUMIFS('Étape 1 - à remplir'!$F$31:$F$400,'Étape 1 - à remplir'!$E$31:$E$400,MASQ2!BE315,'Étape 1 - à remplir'!$G$31:$G$400,"lots"),SUMIFS('Étape 1 - à remplir'!$F$31:$F$400,'Étape 1 - à remplir'!$E$31:$E$400,MASQ2!BE315,'Étape 1 - à remplir'!$O$31:$O$400,BN$3,'Étape 1 - à remplir'!$G$31:$G$400,"lots")),IF(BN$2="Espèce",IF(BN$3="Tous",SUMIFS('Étape 1 - à remplir'!$F$31:$F$400,'Étape 1 - à remplir'!$E$31:$E$400,MASQ2!BE315,'Étape 1 - à remplir'!$G$31:$G$400,"lots"),SUMIFS('Étape 1 - à remplir'!$F$31:$F$400,'Étape 1 - à remplir'!$E$31:$E$400,MASQ2!BE315,'Étape 1 - à remplir'!$N$31:$N$400,BN$3,'Étape 1 - à remplir'!$G$31:$G$400,"lots")))))))</f>
        <v>#N/A</v>
      </c>
      <c r="BG315" s="204">
        <f t="shared" si="159"/>
        <v>0</v>
      </c>
      <c r="BH315" s="204" t="str">
        <f t="shared" si="145"/>
        <v>Marbofloxacine</v>
      </c>
      <c r="BI315" s="204" t="str">
        <f t="shared" si="146"/>
        <v/>
      </c>
      <c r="BJ315" s="204" t="str">
        <f t="shared" si="147"/>
        <v/>
      </c>
      <c r="BK315" s="204" t="str">
        <f t="shared" si="148"/>
        <v>Fluoroquinolones</v>
      </c>
      <c r="BL315" s="204" t="str">
        <f t="shared" si="149"/>
        <v/>
      </c>
      <c r="BM315" s="97" t="str">
        <f t="shared" si="150"/>
        <v/>
      </c>
      <c r="BN315" s="78"/>
      <c r="BO315" s="78"/>
      <c r="BP315" s="77" t="str">
        <f ca="1"/>
        <v>MARBOCARE 20 MG/ML SOLUTION INJECTABLE POUR BOVINS ET PORCINS</v>
      </c>
      <c r="BQ315" s="79" t="e">
        <f ca="1"/>
        <v>#N/A</v>
      </c>
      <c r="BR315" s="102"/>
      <c r="BS315" s="8"/>
      <c r="BT315" s="8"/>
      <c r="BU315" s="8"/>
      <c r="BV315" s="8"/>
      <c r="BW315" s="8"/>
      <c r="BX315" s="8"/>
      <c r="BY315" s="8"/>
      <c r="BZ315" s="8"/>
      <c r="CA315" s="8"/>
      <c r="CB315" s="8"/>
      <c r="CC315" s="8"/>
      <c r="CD315" s="8"/>
      <c r="CE315" s="8"/>
      <c r="CF315" s="8"/>
      <c r="CG315" s="8"/>
      <c r="CH315" s="8"/>
      <c r="CI315" s="8"/>
      <c r="CJ315" s="8"/>
      <c r="CK315" s="8"/>
      <c r="CL315" s="8"/>
      <c r="CM315" s="8"/>
      <c r="CN315" s="8"/>
      <c r="CO315" s="97"/>
      <c r="CQ315" s="56"/>
      <c r="CR315" s="8"/>
      <c r="CS315" s="8"/>
      <c r="CT315" s="8"/>
      <c r="CU315" s="8"/>
      <c r="CV315" s="8"/>
      <c r="CW315" s="8"/>
      <c r="CX315" s="8"/>
      <c r="CY315" s="102" t="str">
        <f t="shared" si="151"/>
        <v>x</v>
      </c>
      <c r="CZ315" s="56" t="str">
        <f t="shared" si="152"/>
        <v>MARBOCARE 20 MG/ML SOLUTION INJECTABLE POUR BOVINS ET PORCINS</v>
      </c>
      <c r="DA315" s="204" t="e">
        <f>IF(IF(DI$2="Catégorie",IF(DI$3="Toutes",SUMIFS('Étape 1 - à remplir'!$F$31:$F$400,'Étape 1 - à remplir'!$E$31:$E$400,MASQ2!CZ315,'Étape 1 - à remplir'!$G$31:$G$400,"kg"),SUMIFS('Étape 1 - à remplir'!$F$31:$F$400,'Étape 1 - à remplir'!$E$31:$E$400,MASQ2!CZ315,'Étape 1 - à remplir'!$C$31:$C$400,DI$3)),IF(DI$2="Âge",IF(DI$3="Tous",SUMIFS('Étape 1 - à remplir'!$F$31:$F$400,'Étape 1 - à remplir'!$E$31:$E$400,MASQ2!CZ315,'Étape 1 - à remplir'!$G$31:$G$400,"kg"),SUMIFS('Étape 1 - à remplir'!$F$31:$F$400,'Étape 1 - à remplir'!$E$31:$E$400,MASQ2!CZ315,'Étape 1 - à remplir'!$P$31:$P$400,DI$3,'Étape 1 - à remplir'!$G$31:$G$400,"kg")),IF(DI$2="Atelier",IF(DI$3="Tous",SUMIFS('Étape 1 - à remplir'!$F$31:$F$400,'Étape 1 - à remplir'!$E$31:$E$400,MASQ2!CZ315,'Étape 1 - à remplir'!$G$31:$G$400,"kg"),SUMIFS('Étape 1 - à remplir'!$F$31:$F$400,'Étape 1 - à remplir'!$E$31:$E$400,MASQ2!CZ315,'Étape 1 - à remplir'!$O$31:$O$400,DI$3,'Étape 1 - à remplir'!$G$31:$G$400,"kg")),IF(DI$2="Espèce",IF(DI$3="Tous",SUMIFS('Étape 1 - à remplir'!$F$31:$F$400,'Étape 1 - à remplir'!$E$31:$E$400,MASQ2!CZ315,'Étape 1 - à remplir'!$G$31:$G$400,"kg"),SUMIFS('Étape 1 - à remplir'!$F$31:$F$400,'Étape 1 - à remplir'!$E$31:$E$400,MASQ2!CZ315,'Étape 1 - à remplir'!$N$31:$N$400,DI$3,'Étape 1 - à remplir'!$G$31:$G$400,"kg"))))))=0,NA(),IF(DI$2="Catégorie",IF(DI$3="Toutes",SUMIFS('Étape 1 - à remplir'!$F$31:$F$400,'Étape 1 - à remplir'!$E$31:$E$400,MASQ2!CZ315,'Étape 1 - à remplir'!$G$31:$G$400,"kg"),SUMIFS('Étape 1 - à remplir'!$F$31:$F$400,'Étape 1 - à remplir'!$E$31:$E$400,MASQ2!CZ315,'Étape 1 - à remplir'!$C$31:$C$400,DI$3)),IF(DI$2="Âge",IF(DI$3="Tous",SUMIFS('Étape 1 - à remplir'!$F$31:$F$400,'Étape 1 - à remplir'!$E$31:$E$400,MASQ2!CZ315,'Étape 1 - à remplir'!$G$31:$G$400,"kg"),SUMIFS('Étape 1 - à remplir'!$F$31:$F$400,'Étape 1 - à remplir'!$E$31:$E$400,MASQ2!CZ315,'Étape 1 - à remplir'!$P$31:$P$400,DI$3,'Étape 1 - à remplir'!$G$31:$G$400,"kg")),IF(DI$2="Atelier",IF(DI$3="Tous",SUMIFS('Étape 1 - à remplir'!$F$31:$F$400,'Étape 1 - à remplir'!$E$31:$E$400,MASQ2!CZ315,'Étape 1 - à remplir'!$G$31:$G$400,"kg"),SUMIFS('Étape 1 - à remplir'!$F$31:$F$400,'Étape 1 - à remplir'!$E$31:$E$400,MASQ2!CZ315,'Étape 1 - à remplir'!$O$31:$O$400,DI$3,'Étape 1 - à remplir'!$G$31:$G$400,"kg")),IF(DI$2="Espèce",IF(DI$3="Tous",SUMIFS('Étape 1 - à remplir'!$F$31:$F$400,'Étape 1 - à remplir'!$E$31:$E$400,MASQ2!CZ315,'Étape 1 - à remplir'!$G$31:$G$400,"kg"),SUMIFS('Étape 1 - à remplir'!$F$31:$F$400,'Étape 1 - à remplir'!$E$31:$E$400,MASQ2!CZ315,'Étape 1 - à remplir'!$N$31:$N$400,DI$3,'Étape 1 - à remplir'!$G$31:$G$400,"kg")))))))</f>
        <v>#N/A</v>
      </c>
      <c r="DB315" s="104">
        <f t="shared" si="160"/>
        <v>0</v>
      </c>
      <c r="DC315" s="204" t="str">
        <f t="shared" si="153"/>
        <v>Marbofloxacine</v>
      </c>
      <c r="DD315" s="204" t="str">
        <f t="shared" si="154"/>
        <v/>
      </c>
      <c r="DE315" s="204" t="str">
        <f t="shared" si="155"/>
        <v/>
      </c>
      <c r="DF315" s="204" t="str">
        <f t="shared" si="156"/>
        <v>Fluoroquinolones</v>
      </c>
      <c r="DG315" s="204" t="str">
        <f t="shared" si="157"/>
        <v/>
      </c>
      <c r="DH315" s="97" t="str">
        <f t="shared" si="158"/>
        <v/>
      </c>
      <c r="DI315" s="78"/>
      <c r="DJ315" s="78"/>
      <c r="DK315" s="77" t="str">
        <f ca="1"/>
        <v>MARBOCARE 20 MG/ML SOLUTION INJECTABLE POUR BOVINS ET PORCINS</v>
      </c>
      <c r="DL315" s="79" t="e">
        <f ca="1"/>
        <v>#N/A</v>
      </c>
      <c r="DM315" s="102"/>
      <c r="DN315" s="8"/>
      <c r="DO315" s="8"/>
      <c r="DP315" s="8"/>
      <c r="DQ315" s="8"/>
      <c r="DR315" s="8"/>
      <c r="DS315" s="8"/>
      <c r="DT315" s="8"/>
      <c r="DU315" s="8"/>
      <c r="DV315" s="8"/>
      <c r="DW315" s="8"/>
      <c r="DX315" s="8"/>
      <c r="DY315" s="8"/>
      <c r="DZ315" s="8"/>
      <c r="EA315" s="8"/>
      <c r="EB315" s="8"/>
      <c r="EC315" s="8"/>
      <c r="ED315" s="8"/>
      <c r="EE315" s="8"/>
      <c r="EF315" s="8"/>
      <c r="EG315" s="8"/>
      <c r="EH315" s="8"/>
      <c r="EI315" s="8"/>
      <c r="EJ315" s="97"/>
    </row>
    <row r="316" spans="1:140" x14ac:dyDescent="0.25">
      <c r="A316" s="56"/>
      <c r="B316" s="8"/>
      <c r="C316" s="8"/>
      <c r="D316" s="8"/>
      <c r="E316" s="8"/>
      <c r="F316" s="8"/>
      <c r="G316" s="8"/>
      <c r="H316" s="8"/>
      <c r="I316" s="102" t="str">
        <f>INDEX(Données_ATB!BE:BV,MATCH(MASQ2!J316,Données_ATB!BE:BE,0),18)</f>
        <v>x</v>
      </c>
      <c r="J316" s="77" t="str">
        <f>Données_ATB!BE315</f>
        <v>MARBOCYL 10 %</v>
      </c>
      <c r="K316" s="204" t="e">
        <f>IF(IF(S$2="Catégorie",IF(S$3="Toutes",SUMIFS('Étape 1 - à remplir'!$F$31:$F$400,'Étape 1 - à remplir'!$E$31:$E$400,MASQ2!J316,'Étape 1 - à remplir'!$G$31:$G$400,"animaux"),SUMIFS('Étape 1 - à remplir'!$F$31:$F$400,'Étape 1 - à remplir'!$E$31:$E$400,MASQ2!J316,'Étape 1 - à remplir'!$C$31:$C$400,S$3)),IF(S$2="Âge",IF(S$3="Tous",SUMIFS('Étape 1 - à remplir'!$F$31:$F$400,'Étape 1 - à remplir'!$E$31:$E$400,MASQ2!J316,'Étape 1 - à remplir'!$G$31:$G$400,"animaux"),SUMIFS('Étape 1 - à remplir'!$F$31:$F$400,'Étape 1 - à remplir'!$E$31:$E$400,MASQ2!J316,'Étape 1 - à remplir'!$P$31:$P$400,S$3)),IF(S$2="Atelier",IF(S$3="Tous",SUMIFS('Étape 1 - à remplir'!$F$31:$F$400,'Étape 1 - à remplir'!$E$31:$E$400,MASQ2!J316,'Étape 1 - à remplir'!$G$31:$G$400,"animaux"),SUMIFS('Étape 1 - à remplir'!$F$31:$F$400,'Étape 1 - à remplir'!$E$31:$E$400,MASQ2!J316,'Étape 1 - à remplir'!$O$31:$O$400,S$3)),IF(S$2="Espèce",IF(S$3="Tous",SUMIFS('Étape 1 - à remplir'!$F$31:$F$400,'Étape 1 - à remplir'!$E$31:$E$400,MASQ2!J316,'Étape 1 - à remplir'!$G$31:$G$400,"animaux"),SUMIFS('Étape 1 - à remplir'!$F$31:$F$400,'Étape 1 - à remplir'!$E$31:$E$400,MASQ2!J316,'Étape 1 - à remplir'!$N$31:$N$400,S$3))))))=0,NA(),IF(S$2="Catégorie",IF(S$3="Toutes",SUMIFS('Étape 1 - à remplir'!$F$31:$F$400,'Étape 1 - à remplir'!$E$31:$E$400,MASQ2!J316,'Étape 1 - à remplir'!$G$31:$G$400,"animaux"),SUMIFS('Étape 1 - à remplir'!$F$31:$F$400,'Étape 1 - à remplir'!$E$31:$E$400,MASQ2!J316,'Étape 1 - à remplir'!$C$31:$C$400,S$3)),IF(S$2="Âge",IF(S$3="Tous",SUMIFS('Étape 1 - à remplir'!$F$31:$F$400,'Étape 1 - à remplir'!$E$31:$E$400,MASQ2!J316,'Étape 1 - à remplir'!$G$31:$G$400,"animaux"),SUMIFS('Étape 1 - à remplir'!$F$31:$F$400,'Étape 1 - à remplir'!$E$31:$E$400,MASQ2!J316,'Étape 1 - à remplir'!$P$31:$P$400,S$3)),IF(S$2="Atelier",IF(S$3="Tous",SUMIFS('Étape 1 - à remplir'!$F$31:$F$400,'Étape 1 - à remplir'!$E$31:$E$400,MASQ2!J316,'Étape 1 - à remplir'!$G$31:$G$400,"animaux"),SUMIFS('Étape 1 - à remplir'!$F$31:$F$400,'Étape 1 - à remplir'!$E$31:$E$400,MASQ2!J316,'Étape 1 - à remplir'!$O$31:$O$400,S$3)),IF(S$2="Espèce",IF(S$3="Tous",SUMIFS('Étape 1 - à remplir'!$F$31:$F$400,'Étape 1 - à remplir'!$E$31:$E$400,MASQ2!J316,'Étape 1 - à remplir'!$G$31:$G$400,"animaux"),SUMIFS('Étape 1 - à remplir'!$F$31:$F$400,'Étape 1 - à remplir'!$E$31:$E$400,MASQ2!J316,'Étape 1 - à remplir'!$N$31:$N$400,S$3)))))))</f>
        <v>#N/A</v>
      </c>
      <c r="L316" s="97">
        <f t="shared" si="161"/>
        <v>0</v>
      </c>
      <c r="M316" s="56" t="str">
        <f>Données_ATB!BN315</f>
        <v>Marbofloxacine</v>
      </c>
      <c r="N316" s="204" t="str">
        <f>Données_ATB!BO315</f>
        <v/>
      </c>
      <c r="O316" s="97" t="str">
        <f>Données_ATB!BP315</f>
        <v/>
      </c>
      <c r="P316" s="77" t="str">
        <f>Données_ATB!BR315</f>
        <v>Fluoroquinolones</v>
      </c>
      <c r="Q316" s="78" t="str">
        <f>Données_ATB!BS315</f>
        <v/>
      </c>
      <c r="R316" s="79" t="str">
        <f>Données_ATB!BT315</f>
        <v/>
      </c>
      <c r="S316" s="78"/>
      <c r="T316" s="78"/>
      <c r="U316" s="77" t="str">
        <f ca="1"/>
        <v>MARBOCYL 10 %</v>
      </c>
      <c r="V316" s="79" t="e">
        <f ca="1"/>
        <v>#N/A</v>
      </c>
      <c r="W316" s="102"/>
      <c r="X316" s="8"/>
      <c r="Y316" s="8"/>
      <c r="Z316" s="8"/>
      <c r="AA316" s="8"/>
      <c r="AB316" s="102"/>
      <c r="AC316" s="8"/>
      <c r="AD316" s="8"/>
      <c r="AE316" s="8"/>
      <c r="AF316" s="8"/>
      <c r="AG316" s="8"/>
      <c r="AH316" s="8"/>
      <c r="AI316" s="8"/>
      <c r="AJ316" s="8"/>
      <c r="AK316" s="8"/>
      <c r="AL316" s="8"/>
      <c r="AM316" s="8"/>
      <c r="AN316" s="8"/>
      <c r="AO316" s="8"/>
      <c r="AP316" s="8"/>
      <c r="AQ316" s="8"/>
      <c r="AR316" s="8"/>
      <c r="AS316" s="8"/>
      <c r="AT316" s="97"/>
      <c r="AV316" s="56"/>
      <c r="AW316" s="8"/>
      <c r="AX316" s="8"/>
      <c r="AY316" s="8"/>
      <c r="AZ316" s="8"/>
      <c r="BA316" s="8"/>
      <c r="BB316" s="8"/>
      <c r="BC316" s="8"/>
      <c r="BD316" s="102" t="str">
        <f t="shared" si="143"/>
        <v>x</v>
      </c>
      <c r="BE316" s="56" t="str">
        <f t="shared" si="144"/>
        <v>MARBOCYL 10 %</v>
      </c>
      <c r="BF316" s="204" t="e">
        <f>IF(IF(BN$2="Catégorie",IF(BN$3="Toutes",SUMIFS('Étape 1 - à remplir'!$F$31:$F$400,'Étape 1 - à remplir'!$E$31:$E$400,MASQ2!BE316,'Étape 1 - à remplir'!$G$31:$G$400,"lots"),SUMIFS('Étape 1 - à remplir'!$F$31:$F$400,'Étape 1 - à remplir'!$E$31:$E$400,MASQ2!BE316,'Étape 1 - à remplir'!$C$31:$C$400,BN$3)),IF(BN$2="Âge",IF(BN$3="Tous",SUMIFS('Étape 1 - à remplir'!$F$31:$F$400,'Étape 1 - à remplir'!$E$31:$E$400,MASQ2!BE316,'Étape 1 - à remplir'!$G$31:$G$400,"lots"),SUMIFS('Étape 1 - à remplir'!$F$31:$F$400,'Étape 1 - à remplir'!$E$31:$E$400,MASQ2!BE316,'Étape 1 - à remplir'!$P$31:$P$400,BN$3,'Étape 1 - à remplir'!$G$31:$G$400,"lots")),IF(BN$2="Atelier",IF(BN$3="Tous",SUMIFS('Étape 1 - à remplir'!$F$31:$F$400,'Étape 1 - à remplir'!$E$31:$E$400,MASQ2!BE316,'Étape 1 - à remplir'!$G$31:$G$400,"lots"),SUMIFS('Étape 1 - à remplir'!$F$31:$F$400,'Étape 1 - à remplir'!$E$31:$E$400,MASQ2!BE316,'Étape 1 - à remplir'!$O$31:$O$400,BN$3,'Étape 1 - à remplir'!$G$31:$G$400,"lots")),IF(BN$2="Espèce",IF(BN$3="Tous",SUMIFS('Étape 1 - à remplir'!$F$31:$F$400,'Étape 1 - à remplir'!$E$31:$E$400,MASQ2!BE316,'Étape 1 - à remplir'!$G$31:$G$400,"lots"),SUMIFS('Étape 1 - à remplir'!$F$31:$F$400,'Étape 1 - à remplir'!$E$31:$E$400,MASQ2!BE316,'Étape 1 - à remplir'!$N$31:$N$400,BN$3,'Étape 1 - à remplir'!$G$31:$G$400,"lots"))))))=0,NA(),IF(BN$2="Catégorie",IF(BN$3="Toutes",SUMIFS('Étape 1 - à remplir'!$F$31:$F$400,'Étape 1 - à remplir'!$E$31:$E$400,MASQ2!BE316,'Étape 1 - à remplir'!$G$31:$G$400,"lots"),SUMIFS('Étape 1 - à remplir'!$F$31:$F$400,'Étape 1 - à remplir'!$E$31:$E$400,MASQ2!BE316,'Étape 1 - à remplir'!$C$31:$C$400,BN$3)),IF(BN$2="Âge",IF(BN$3="Tous",SUMIFS('Étape 1 - à remplir'!$F$31:$F$400,'Étape 1 - à remplir'!$E$31:$E$400,MASQ2!BE316,'Étape 1 - à remplir'!$G$31:$G$400,"lots"),SUMIFS('Étape 1 - à remplir'!$F$31:$F$400,'Étape 1 - à remplir'!$E$31:$E$400,MASQ2!BE316,'Étape 1 - à remplir'!$P$31:$P$400,BN$3,'Étape 1 - à remplir'!$G$31:$G$400,"lots")),IF(BN$2="Atelier",IF(BN$3="Tous",SUMIFS('Étape 1 - à remplir'!$F$31:$F$400,'Étape 1 - à remplir'!$E$31:$E$400,MASQ2!BE316,'Étape 1 - à remplir'!$G$31:$G$400,"lots"),SUMIFS('Étape 1 - à remplir'!$F$31:$F$400,'Étape 1 - à remplir'!$E$31:$E$400,MASQ2!BE316,'Étape 1 - à remplir'!$O$31:$O$400,BN$3,'Étape 1 - à remplir'!$G$31:$G$400,"lots")),IF(BN$2="Espèce",IF(BN$3="Tous",SUMIFS('Étape 1 - à remplir'!$F$31:$F$400,'Étape 1 - à remplir'!$E$31:$E$400,MASQ2!BE316,'Étape 1 - à remplir'!$G$31:$G$400,"lots"),SUMIFS('Étape 1 - à remplir'!$F$31:$F$400,'Étape 1 - à remplir'!$E$31:$E$400,MASQ2!BE316,'Étape 1 - à remplir'!$N$31:$N$400,BN$3,'Étape 1 - à remplir'!$G$31:$G$400,"lots")))))))</f>
        <v>#N/A</v>
      </c>
      <c r="BG316" s="204">
        <f t="shared" si="159"/>
        <v>0</v>
      </c>
      <c r="BH316" s="204" t="str">
        <f t="shared" si="145"/>
        <v>Marbofloxacine</v>
      </c>
      <c r="BI316" s="204" t="str">
        <f t="shared" si="146"/>
        <v/>
      </c>
      <c r="BJ316" s="204" t="str">
        <f t="shared" si="147"/>
        <v/>
      </c>
      <c r="BK316" s="204" t="str">
        <f t="shared" si="148"/>
        <v>Fluoroquinolones</v>
      </c>
      <c r="BL316" s="204" t="str">
        <f t="shared" si="149"/>
        <v/>
      </c>
      <c r="BM316" s="97" t="str">
        <f t="shared" si="150"/>
        <v/>
      </c>
      <c r="BN316" s="78"/>
      <c r="BO316" s="78"/>
      <c r="BP316" s="77" t="str">
        <f ca="1"/>
        <v>MARBOCYL 10 %</v>
      </c>
      <c r="BQ316" s="79" t="e">
        <f ca="1"/>
        <v>#N/A</v>
      </c>
      <c r="BR316" s="102"/>
      <c r="BS316" s="8"/>
      <c r="BT316" s="8"/>
      <c r="BU316" s="8"/>
      <c r="BV316" s="8"/>
      <c r="BW316" s="8"/>
      <c r="BX316" s="8"/>
      <c r="BY316" s="8"/>
      <c r="BZ316" s="8"/>
      <c r="CA316" s="8"/>
      <c r="CB316" s="8"/>
      <c r="CC316" s="8"/>
      <c r="CD316" s="8"/>
      <c r="CE316" s="8"/>
      <c r="CF316" s="8"/>
      <c r="CG316" s="8"/>
      <c r="CH316" s="8"/>
      <c r="CI316" s="8"/>
      <c r="CJ316" s="8"/>
      <c r="CK316" s="8"/>
      <c r="CL316" s="8"/>
      <c r="CM316" s="8"/>
      <c r="CN316" s="8"/>
      <c r="CO316" s="97"/>
      <c r="CQ316" s="56"/>
      <c r="CR316" s="8"/>
      <c r="CS316" s="8"/>
      <c r="CT316" s="8"/>
      <c r="CU316" s="8"/>
      <c r="CV316" s="8"/>
      <c r="CW316" s="8"/>
      <c r="CX316" s="8"/>
      <c r="CY316" s="102" t="str">
        <f t="shared" si="151"/>
        <v>x</v>
      </c>
      <c r="CZ316" s="56" t="str">
        <f t="shared" si="152"/>
        <v>MARBOCYL 10 %</v>
      </c>
      <c r="DA316" s="204" t="e">
        <f>IF(IF(DI$2="Catégorie",IF(DI$3="Toutes",SUMIFS('Étape 1 - à remplir'!$F$31:$F$400,'Étape 1 - à remplir'!$E$31:$E$400,MASQ2!CZ316,'Étape 1 - à remplir'!$G$31:$G$400,"kg"),SUMIFS('Étape 1 - à remplir'!$F$31:$F$400,'Étape 1 - à remplir'!$E$31:$E$400,MASQ2!CZ316,'Étape 1 - à remplir'!$C$31:$C$400,DI$3)),IF(DI$2="Âge",IF(DI$3="Tous",SUMIFS('Étape 1 - à remplir'!$F$31:$F$400,'Étape 1 - à remplir'!$E$31:$E$400,MASQ2!CZ316,'Étape 1 - à remplir'!$G$31:$G$400,"kg"),SUMIFS('Étape 1 - à remplir'!$F$31:$F$400,'Étape 1 - à remplir'!$E$31:$E$400,MASQ2!CZ316,'Étape 1 - à remplir'!$P$31:$P$400,DI$3,'Étape 1 - à remplir'!$G$31:$G$400,"kg")),IF(DI$2="Atelier",IF(DI$3="Tous",SUMIFS('Étape 1 - à remplir'!$F$31:$F$400,'Étape 1 - à remplir'!$E$31:$E$400,MASQ2!CZ316,'Étape 1 - à remplir'!$G$31:$G$400,"kg"),SUMIFS('Étape 1 - à remplir'!$F$31:$F$400,'Étape 1 - à remplir'!$E$31:$E$400,MASQ2!CZ316,'Étape 1 - à remplir'!$O$31:$O$400,DI$3,'Étape 1 - à remplir'!$G$31:$G$400,"kg")),IF(DI$2="Espèce",IF(DI$3="Tous",SUMIFS('Étape 1 - à remplir'!$F$31:$F$400,'Étape 1 - à remplir'!$E$31:$E$400,MASQ2!CZ316,'Étape 1 - à remplir'!$G$31:$G$400,"kg"),SUMIFS('Étape 1 - à remplir'!$F$31:$F$400,'Étape 1 - à remplir'!$E$31:$E$400,MASQ2!CZ316,'Étape 1 - à remplir'!$N$31:$N$400,DI$3,'Étape 1 - à remplir'!$G$31:$G$400,"kg"))))))=0,NA(),IF(DI$2="Catégorie",IF(DI$3="Toutes",SUMIFS('Étape 1 - à remplir'!$F$31:$F$400,'Étape 1 - à remplir'!$E$31:$E$400,MASQ2!CZ316,'Étape 1 - à remplir'!$G$31:$G$400,"kg"),SUMIFS('Étape 1 - à remplir'!$F$31:$F$400,'Étape 1 - à remplir'!$E$31:$E$400,MASQ2!CZ316,'Étape 1 - à remplir'!$C$31:$C$400,DI$3)),IF(DI$2="Âge",IF(DI$3="Tous",SUMIFS('Étape 1 - à remplir'!$F$31:$F$400,'Étape 1 - à remplir'!$E$31:$E$400,MASQ2!CZ316,'Étape 1 - à remplir'!$G$31:$G$400,"kg"),SUMIFS('Étape 1 - à remplir'!$F$31:$F$400,'Étape 1 - à remplir'!$E$31:$E$400,MASQ2!CZ316,'Étape 1 - à remplir'!$P$31:$P$400,DI$3,'Étape 1 - à remplir'!$G$31:$G$400,"kg")),IF(DI$2="Atelier",IF(DI$3="Tous",SUMIFS('Étape 1 - à remplir'!$F$31:$F$400,'Étape 1 - à remplir'!$E$31:$E$400,MASQ2!CZ316,'Étape 1 - à remplir'!$G$31:$G$400,"kg"),SUMIFS('Étape 1 - à remplir'!$F$31:$F$400,'Étape 1 - à remplir'!$E$31:$E$400,MASQ2!CZ316,'Étape 1 - à remplir'!$O$31:$O$400,DI$3,'Étape 1 - à remplir'!$G$31:$G$400,"kg")),IF(DI$2="Espèce",IF(DI$3="Tous",SUMIFS('Étape 1 - à remplir'!$F$31:$F$400,'Étape 1 - à remplir'!$E$31:$E$400,MASQ2!CZ316,'Étape 1 - à remplir'!$G$31:$G$400,"kg"),SUMIFS('Étape 1 - à remplir'!$F$31:$F$400,'Étape 1 - à remplir'!$E$31:$E$400,MASQ2!CZ316,'Étape 1 - à remplir'!$N$31:$N$400,DI$3,'Étape 1 - à remplir'!$G$31:$G$400,"kg")))))))</f>
        <v>#N/A</v>
      </c>
      <c r="DB316" s="104">
        <f t="shared" si="160"/>
        <v>0</v>
      </c>
      <c r="DC316" s="204" t="str">
        <f t="shared" si="153"/>
        <v>Marbofloxacine</v>
      </c>
      <c r="DD316" s="204" t="str">
        <f t="shared" si="154"/>
        <v/>
      </c>
      <c r="DE316" s="204" t="str">
        <f t="shared" si="155"/>
        <v/>
      </c>
      <c r="DF316" s="204" t="str">
        <f t="shared" si="156"/>
        <v>Fluoroquinolones</v>
      </c>
      <c r="DG316" s="204" t="str">
        <f t="shared" si="157"/>
        <v/>
      </c>
      <c r="DH316" s="97" t="str">
        <f t="shared" si="158"/>
        <v/>
      </c>
      <c r="DI316" s="78"/>
      <c r="DJ316" s="78"/>
      <c r="DK316" s="77" t="str">
        <f ca="1"/>
        <v>MARBOCYL 10 %</v>
      </c>
      <c r="DL316" s="79" t="e">
        <f ca="1"/>
        <v>#N/A</v>
      </c>
      <c r="DM316" s="102"/>
      <c r="DN316" s="8"/>
      <c r="DO316" s="8"/>
      <c r="DP316" s="8"/>
      <c r="DQ316" s="8"/>
      <c r="DR316" s="8"/>
      <c r="DS316" s="8"/>
      <c r="DT316" s="8"/>
      <c r="DU316" s="8"/>
      <c r="DV316" s="8"/>
      <c r="DW316" s="8"/>
      <c r="DX316" s="8"/>
      <c r="DY316" s="8"/>
      <c r="DZ316" s="8"/>
      <c r="EA316" s="8"/>
      <c r="EB316" s="8"/>
      <c r="EC316" s="8"/>
      <c r="ED316" s="8"/>
      <c r="EE316" s="8"/>
      <c r="EF316" s="8"/>
      <c r="EG316" s="8"/>
      <c r="EH316" s="8"/>
      <c r="EI316" s="8"/>
      <c r="EJ316" s="97"/>
    </row>
    <row r="317" spans="1:140" x14ac:dyDescent="0.25">
      <c r="A317" s="56"/>
      <c r="B317" s="8"/>
      <c r="C317" s="8"/>
      <c r="D317" s="8"/>
      <c r="E317" s="8"/>
      <c r="F317" s="8"/>
      <c r="G317" s="8"/>
      <c r="H317" s="8"/>
      <c r="I317" s="102" t="str">
        <f>INDEX(Données_ATB!BE:BV,MATCH(MASQ2!J317,Données_ATB!BE:BE,0),18)</f>
        <v>x</v>
      </c>
      <c r="J317" s="77" t="str">
        <f>Données_ATB!BE316</f>
        <v>MARBOCYL 2 %</v>
      </c>
      <c r="K317" s="204" t="e">
        <f>IF(IF(S$2="Catégorie",IF(S$3="Toutes",SUMIFS('Étape 1 - à remplir'!$F$31:$F$400,'Étape 1 - à remplir'!$E$31:$E$400,MASQ2!J317,'Étape 1 - à remplir'!$G$31:$G$400,"animaux"),SUMIFS('Étape 1 - à remplir'!$F$31:$F$400,'Étape 1 - à remplir'!$E$31:$E$400,MASQ2!J317,'Étape 1 - à remplir'!$C$31:$C$400,S$3)),IF(S$2="Âge",IF(S$3="Tous",SUMIFS('Étape 1 - à remplir'!$F$31:$F$400,'Étape 1 - à remplir'!$E$31:$E$400,MASQ2!J317,'Étape 1 - à remplir'!$G$31:$G$400,"animaux"),SUMIFS('Étape 1 - à remplir'!$F$31:$F$400,'Étape 1 - à remplir'!$E$31:$E$400,MASQ2!J317,'Étape 1 - à remplir'!$P$31:$P$400,S$3)),IF(S$2="Atelier",IF(S$3="Tous",SUMIFS('Étape 1 - à remplir'!$F$31:$F$400,'Étape 1 - à remplir'!$E$31:$E$400,MASQ2!J317,'Étape 1 - à remplir'!$G$31:$G$400,"animaux"),SUMIFS('Étape 1 - à remplir'!$F$31:$F$400,'Étape 1 - à remplir'!$E$31:$E$400,MASQ2!J317,'Étape 1 - à remplir'!$O$31:$O$400,S$3)),IF(S$2="Espèce",IF(S$3="Tous",SUMIFS('Étape 1 - à remplir'!$F$31:$F$400,'Étape 1 - à remplir'!$E$31:$E$400,MASQ2!J317,'Étape 1 - à remplir'!$G$31:$G$400,"animaux"),SUMIFS('Étape 1 - à remplir'!$F$31:$F$400,'Étape 1 - à remplir'!$E$31:$E$400,MASQ2!J317,'Étape 1 - à remplir'!$N$31:$N$400,S$3))))))=0,NA(),IF(S$2="Catégorie",IF(S$3="Toutes",SUMIFS('Étape 1 - à remplir'!$F$31:$F$400,'Étape 1 - à remplir'!$E$31:$E$400,MASQ2!J317,'Étape 1 - à remplir'!$G$31:$G$400,"animaux"),SUMIFS('Étape 1 - à remplir'!$F$31:$F$400,'Étape 1 - à remplir'!$E$31:$E$400,MASQ2!J317,'Étape 1 - à remplir'!$C$31:$C$400,S$3)),IF(S$2="Âge",IF(S$3="Tous",SUMIFS('Étape 1 - à remplir'!$F$31:$F$400,'Étape 1 - à remplir'!$E$31:$E$400,MASQ2!J317,'Étape 1 - à remplir'!$G$31:$G$400,"animaux"),SUMIFS('Étape 1 - à remplir'!$F$31:$F$400,'Étape 1 - à remplir'!$E$31:$E$400,MASQ2!J317,'Étape 1 - à remplir'!$P$31:$P$400,S$3)),IF(S$2="Atelier",IF(S$3="Tous",SUMIFS('Étape 1 - à remplir'!$F$31:$F$400,'Étape 1 - à remplir'!$E$31:$E$400,MASQ2!J317,'Étape 1 - à remplir'!$G$31:$G$400,"animaux"),SUMIFS('Étape 1 - à remplir'!$F$31:$F$400,'Étape 1 - à remplir'!$E$31:$E$400,MASQ2!J317,'Étape 1 - à remplir'!$O$31:$O$400,S$3)),IF(S$2="Espèce",IF(S$3="Tous",SUMIFS('Étape 1 - à remplir'!$F$31:$F$400,'Étape 1 - à remplir'!$E$31:$E$400,MASQ2!J317,'Étape 1 - à remplir'!$G$31:$G$400,"animaux"),SUMIFS('Étape 1 - à remplir'!$F$31:$F$400,'Étape 1 - à remplir'!$E$31:$E$400,MASQ2!J317,'Étape 1 - à remplir'!$N$31:$N$400,S$3)))))))</f>
        <v>#N/A</v>
      </c>
      <c r="L317" s="97">
        <f t="shared" si="161"/>
        <v>0</v>
      </c>
      <c r="M317" s="56" t="str">
        <f>Données_ATB!BN316</f>
        <v>Marbofloxacine</v>
      </c>
      <c r="N317" s="204" t="str">
        <f>Données_ATB!BO316</f>
        <v/>
      </c>
      <c r="O317" s="97" t="str">
        <f>Données_ATB!BP316</f>
        <v/>
      </c>
      <c r="P317" s="77" t="str">
        <f>Données_ATB!BR316</f>
        <v>Fluoroquinolones</v>
      </c>
      <c r="Q317" s="78" t="str">
        <f>Données_ATB!BS316</f>
        <v/>
      </c>
      <c r="R317" s="79" t="str">
        <f>Données_ATB!BT316</f>
        <v/>
      </c>
      <c r="S317" s="78"/>
      <c r="T317" s="78"/>
      <c r="U317" s="77" t="str">
        <f ca="1"/>
        <v>MARBOCYL 2 %</v>
      </c>
      <c r="V317" s="79" t="e">
        <f ca="1"/>
        <v>#N/A</v>
      </c>
      <c r="W317" s="102"/>
      <c r="X317" s="8"/>
      <c r="Y317" s="8"/>
      <c r="Z317" s="8"/>
      <c r="AA317" s="8"/>
      <c r="AB317" s="102"/>
      <c r="AC317" s="8"/>
      <c r="AD317" s="8"/>
      <c r="AE317" s="8"/>
      <c r="AF317" s="8"/>
      <c r="AG317" s="8"/>
      <c r="AH317" s="8"/>
      <c r="AI317" s="8"/>
      <c r="AJ317" s="8"/>
      <c r="AK317" s="8"/>
      <c r="AL317" s="8"/>
      <c r="AM317" s="8"/>
      <c r="AN317" s="8"/>
      <c r="AO317" s="8"/>
      <c r="AP317" s="8"/>
      <c r="AQ317" s="8"/>
      <c r="AR317" s="8"/>
      <c r="AS317" s="8"/>
      <c r="AT317" s="97"/>
      <c r="AV317" s="56"/>
      <c r="AW317" s="8"/>
      <c r="AX317" s="8"/>
      <c r="AY317" s="8"/>
      <c r="AZ317" s="8"/>
      <c r="BA317" s="8"/>
      <c r="BB317" s="8"/>
      <c r="BC317" s="8"/>
      <c r="BD317" s="102" t="str">
        <f t="shared" si="143"/>
        <v>x</v>
      </c>
      <c r="BE317" s="56" t="str">
        <f t="shared" si="144"/>
        <v>MARBOCYL 2 %</v>
      </c>
      <c r="BF317" s="204" t="e">
        <f>IF(IF(BN$2="Catégorie",IF(BN$3="Toutes",SUMIFS('Étape 1 - à remplir'!$F$31:$F$400,'Étape 1 - à remplir'!$E$31:$E$400,MASQ2!BE317,'Étape 1 - à remplir'!$G$31:$G$400,"lots"),SUMIFS('Étape 1 - à remplir'!$F$31:$F$400,'Étape 1 - à remplir'!$E$31:$E$400,MASQ2!BE317,'Étape 1 - à remplir'!$C$31:$C$400,BN$3)),IF(BN$2="Âge",IF(BN$3="Tous",SUMIFS('Étape 1 - à remplir'!$F$31:$F$400,'Étape 1 - à remplir'!$E$31:$E$400,MASQ2!BE317,'Étape 1 - à remplir'!$G$31:$G$400,"lots"),SUMIFS('Étape 1 - à remplir'!$F$31:$F$400,'Étape 1 - à remplir'!$E$31:$E$400,MASQ2!BE317,'Étape 1 - à remplir'!$P$31:$P$400,BN$3,'Étape 1 - à remplir'!$G$31:$G$400,"lots")),IF(BN$2="Atelier",IF(BN$3="Tous",SUMIFS('Étape 1 - à remplir'!$F$31:$F$400,'Étape 1 - à remplir'!$E$31:$E$400,MASQ2!BE317,'Étape 1 - à remplir'!$G$31:$G$400,"lots"),SUMIFS('Étape 1 - à remplir'!$F$31:$F$400,'Étape 1 - à remplir'!$E$31:$E$400,MASQ2!BE317,'Étape 1 - à remplir'!$O$31:$O$400,BN$3,'Étape 1 - à remplir'!$G$31:$G$400,"lots")),IF(BN$2="Espèce",IF(BN$3="Tous",SUMIFS('Étape 1 - à remplir'!$F$31:$F$400,'Étape 1 - à remplir'!$E$31:$E$400,MASQ2!BE317,'Étape 1 - à remplir'!$G$31:$G$400,"lots"),SUMIFS('Étape 1 - à remplir'!$F$31:$F$400,'Étape 1 - à remplir'!$E$31:$E$400,MASQ2!BE317,'Étape 1 - à remplir'!$N$31:$N$400,BN$3,'Étape 1 - à remplir'!$G$31:$G$400,"lots"))))))=0,NA(),IF(BN$2="Catégorie",IF(BN$3="Toutes",SUMIFS('Étape 1 - à remplir'!$F$31:$F$400,'Étape 1 - à remplir'!$E$31:$E$400,MASQ2!BE317,'Étape 1 - à remplir'!$G$31:$G$400,"lots"),SUMIFS('Étape 1 - à remplir'!$F$31:$F$400,'Étape 1 - à remplir'!$E$31:$E$400,MASQ2!BE317,'Étape 1 - à remplir'!$C$31:$C$400,BN$3)),IF(BN$2="Âge",IF(BN$3="Tous",SUMIFS('Étape 1 - à remplir'!$F$31:$F$400,'Étape 1 - à remplir'!$E$31:$E$400,MASQ2!BE317,'Étape 1 - à remplir'!$G$31:$G$400,"lots"),SUMIFS('Étape 1 - à remplir'!$F$31:$F$400,'Étape 1 - à remplir'!$E$31:$E$400,MASQ2!BE317,'Étape 1 - à remplir'!$P$31:$P$400,BN$3,'Étape 1 - à remplir'!$G$31:$G$400,"lots")),IF(BN$2="Atelier",IF(BN$3="Tous",SUMIFS('Étape 1 - à remplir'!$F$31:$F$400,'Étape 1 - à remplir'!$E$31:$E$400,MASQ2!BE317,'Étape 1 - à remplir'!$G$31:$G$400,"lots"),SUMIFS('Étape 1 - à remplir'!$F$31:$F$400,'Étape 1 - à remplir'!$E$31:$E$400,MASQ2!BE317,'Étape 1 - à remplir'!$O$31:$O$400,BN$3,'Étape 1 - à remplir'!$G$31:$G$400,"lots")),IF(BN$2="Espèce",IF(BN$3="Tous",SUMIFS('Étape 1 - à remplir'!$F$31:$F$400,'Étape 1 - à remplir'!$E$31:$E$400,MASQ2!BE317,'Étape 1 - à remplir'!$G$31:$G$400,"lots"),SUMIFS('Étape 1 - à remplir'!$F$31:$F$400,'Étape 1 - à remplir'!$E$31:$E$400,MASQ2!BE317,'Étape 1 - à remplir'!$N$31:$N$400,BN$3,'Étape 1 - à remplir'!$G$31:$G$400,"lots")))))))</f>
        <v>#N/A</v>
      </c>
      <c r="BG317" s="204">
        <f t="shared" si="159"/>
        <v>0</v>
      </c>
      <c r="BH317" s="204" t="str">
        <f t="shared" si="145"/>
        <v>Marbofloxacine</v>
      </c>
      <c r="BI317" s="204" t="str">
        <f t="shared" si="146"/>
        <v/>
      </c>
      <c r="BJ317" s="204" t="str">
        <f t="shared" si="147"/>
        <v/>
      </c>
      <c r="BK317" s="204" t="str">
        <f t="shared" si="148"/>
        <v>Fluoroquinolones</v>
      </c>
      <c r="BL317" s="204" t="str">
        <f t="shared" si="149"/>
        <v/>
      </c>
      <c r="BM317" s="97" t="str">
        <f t="shared" si="150"/>
        <v/>
      </c>
      <c r="BN317" s="78"/>
      <c r="BO317" s="78"/>
      <c r="BP317" s="77" t="str">
        <f ca="1"/>
        <v>MARBOCYL 2 %</v>
      </c>
      <c r="BQ317" s="79" t="e">
        <f ca="1"/>
        <v>#N/A</v>
      </c>
      <c r="BR317" s="102"/>
      <c r="BS317" s="8"/>
      <c r="BT317" s="8"/>
      <c r="BU317" s="8"/>
      <c r="BV317" s="8"/>
      <c r="BW317" s="8"/>
      <c r="BX317" s="8"/>
      <c r="BY317" s="8"/>
      <c r="BZ317" s="8"/>
      <c r="CA317" s="8"/>
      <c r="CB317" s="8"/>
      <c r="CC317" s="8"/>
      <c r="CD317" s="8"/>
      <c r="CE317" s="8"/>
      <c r="CF317" s="8"/>
      <c r="CG317" s="8"/>
      <c r="CH317" s="8"/>
      <c r="CI317" s="8"/>
      <c r="CJ317" s="8"/>
      <c r="CK317" s="8"/>
      <c r="CL317" s="8"/>
      <c r="CM317" s="8"/>
      <c r="CN317" s="8"/>
      <c r="CO317" s="97"/>
      <c r="CQ317" s="56"/>
      <c r="CR317" s="8"/>
      <c r="CS317" s="8"/>
      <c r="CT317" s="8"/>
      <c r="CU317" s="8"/>
      <c r="CV317" s="8"/>
      <c r="CW317" s="8"/>
      <c r="CX317" s="8"/>
      <c r="CY317" s="102" t="str">
        <f t="shared" si="151"/>
        <v>x</v>
      </c>
      <c r="CZ317" s="56" t="str">
        <f t="shared" si="152"/>
        <v>MARBOCYL 2 %</v>
      </c>
      <c r="DA317" s="204" t="e">
        <f>IF(IF(DI$2="Catégorie",IF(DI$3="Toutes",SUMIFS('Étape 1 - à remplir'!$F$31:$F$400,'Étape 1 - à remplir'!$E$31:$E$400,MASQ2!CZ317,'Étape 1 - à remplir'!$G$31:$G$400,"kg"),SUMIFS('Étape 1 - à remplir'!$F$31:$F$400,'Étape 1 - à remplir'!$E$31:$E$400,MASQ2!CZ317,'Étape 1 - à remplir'!$C$31:$C$400,DI$3)),IF(DI$2="Âge",IF(DI$3="Tous",SUMIFS('Étape 1 - à remplir'!$F$31:$F$400,'Étape 1 - à remplir'!$E$31:$E$400,MASQ2!CZ317,'Étape 1 - à remplir'!$G$31:$G$400,"kg"),SUMIFS('Étape 1 - à remplir'!$F$31:$F$400,'Étape 1 - à remplir'!$E$31:$E$400,MASQ2!CZ317,'Étape 1 - à remplir'!$P$31:$P$400,DI$3,'Étape 1 - à remplir'!$G$31:$G$400,"kg")),IF(DI$2="Atelier",IF(DI$3="Tous",SUMIFS('Étape 1 - à remplir'!$F$31:$F$400,'Étape 1 - à remplir'!$E$31:$E$400,MASQ2!CZ317,'Étape 1 - à remplir'!$G$31:$G$400,"kg"),SUMIFS('Étape 1 - à remplir'!$F$31:$F$400,'Étape 1 - à remplir'!$E$31:$E$400,MASQ2!CZ317,'Étape 1 - à remplir'!$O$31:$O$400,DI$3,'Étape 1 - à remplir'!$G$31:$G$400,"kg")),IF(DI$2="Espèce",IF(DI$3="Tous",SUMIFS('Étape 1 - à remplir'!$F$31:$F$400,'Étape 1 - à remplir'!$E$31:$E$400,MASQ2!CZ317,'Étape 1 - à remplir'!$G$31:$G$400,"kg"),SUMIFS('Étape 1 - à remplir'!$F$31:$F$400,'Étape 1 - à remplir'!$E$31:$E$400,MASQ2!CZ317,'Étape 1 - à remplir'!$N$31:$N$400,DI$3,'Étape 1 - à remplir'!$G$31:$G$400,"kg"))))))=0,NA(),IF(DI$2="Catégorie",IF(DI$3="Toutes",SUMIFS('Étape 1 - à remplir'!$F$31:$F$400,'Étape 1 - à remplir'!$E$31:$E$400,MASQ2!CZ317,'Étape 1 - à remplir'!$G$31:$G$400,"kg"),SUMIFS('Étape 1 - à remplir'!$F$31:$F$400,'Étape 1 - à remplir'!$E$31:$E$400,MASQ2!CZ317,'Étape 1 - à remplir'!$C$31:$C$400,DI$3)),IF(DI$2="Âge",IF(DI$3="Tous",SUMIFS('Étape 1 - à remplir'!$F$31:$F$400,'Étape 1 - à remplir'!$E$31:$E$400,MASQ2!CZ317,'Étape 1 - à remplir'!$G$31:$G$400,"kg"),SUMIFS('Étape 1 - à remplir'!$F$31:$F$400,'Étape 1 - à remplir'!$E$31:$E$400,MASQ2!CZ317,'Étape 1 - à remplir'!$P$31:$P$400,DI$3,'Étape 1 - à remplir'!$G$31:$G$400,"kg")),IF(DI$2="Atelier",IF(DI$3="Tous",SUMIFS('Étape 1 - à remplir'!$F$31:$F$400,'Étape 1 - à remplir'!$E$31:$E$400,MASQ2!CZ317,'Étape 1 - à remplir'!$G$31:$G$400,"kg"),SUMIFS('Étape 1 - à remplir'!$F$31:$F$400,'Étape 1 - à remplir'!$E$31:$E$400,MASQ2!CZ317,'Étape 1 - à remplir'!$O$31:$O$400,DI$3,'Étape 1 - à remplir'!$G$31:$G$400,"kg")),IF(DI$2="Espèce",IF(DI$3="Tous",SUMIFS('Étape 1 - à remplir'!$F$31:$F$400,'Étape 1 - à remplir'!$E$31:$E$400,MASQ2!CZ317,'Étape 1 - à remplir'!$G$31:$G$400,"kg"),SUMIFS('Étape 1 - à remplir'!$F$31:$F$400,'Étape 1 - à remplir'!$E$31:$E$400,MASQ2!CZ317,'Étape 1 - à remplir'!$N$31:$N$400,DI$3,'Étape 1 - à remplir'!$G$31:$G$400,"kg")))))))</f>
        <v>#N/A</v>
      </c>
      <c r="DB317" s="104">
        <f t="shared" si="160"/>
        <v>0</v>
      </c>
      <c r="DC317" s="204" t="str">
        <f t="shared" si="153"/>
        <v>Marbofloxacine</v>
      </c>
      <c r="DD317" s="204" t="str">
        <f t="shared" si="154"/>
        <v/>
      </c>
      <c r="DE317" s="204" t="str">
        <f t="shared" si="155"/>
        <v/>
      </c>
      <c r="DF317" s="204" t="str">
        <f t="shared" si="156"/>
        <v>Fluoroquinolones</v>
      </c>
      <c r="DG317" s="204" t="str">
        <f t="shared" si="157"/>
        <v/>
      </c>
      <c r="DH317" s="97" t="str">
        <f t="shared" si="158"/>
        <v/>
      </c>
      <c r="DI317" s="78"/>
      <c r="DJ317" s="78"/>
      <c r="DK317" s="77" t="str">
        <f ca="1"/>
        <v>MARBOCYL 2 %</v>
      </c>
      <c r="DL317" s="79" t="e">
        <f ca="1"/>
        <v>#N/A</v>
      </c>
      <c r="DM317" s="102"/>
      <c r="DN317" s="8"/>
      <c r="DO317" s="8"/>
      <c r="DP317" s="8"/>
      <c r="DQ317" s="8"/>
      <c r="DR317" s="8"/>
      <c r="DS317" s="8"/>
      <c r="DT317" s="8"/>
      <c r="DU317" s="8"/>
      <c r="DV317" s="8"/>
      <c r="DW317" s="8"/>
      <c r="DX317" s="8"/>
      <c r="DY317" s="8"/>
      <c r="DZ317" s="8"/>
      <c r="EA317" s="8"/>
      <c r="EB317" s="8"/>
      <c r="EC317" s="8"/>
      <c r="ED317" s="8"/>
      <c r="EE317" s="8"/>
      <c r="EF317" s="8"/>
      <c r="EG317" s="8"/>
      <c r="EH317" s="8"/>
      <c r="EI317" s="8"/>
      <c r="EJ317" s="97"/>
    </row>
    <row r="318" spans="1:140" x14ac:dyDescent="0.25">
      <c r="A318" s="56"/>
      <c r="B318" s="8"/>
      <c r="C318" s="8"/>
      <c r="D318" s="8"/>
      <c r="E318" s="8"/>
      <c r="F318" s="8"/>
      <c r="G318" s="8"/>
      <c r="H318" s="8"/>
      <c r="I318" s="102" t="str">
        <f>INDEX(Données_ATB!BE:BV,MATCH(MASQ2!J318,Données_ATB!BE:BE,0),18)</f>
        <v>x</v>
      </c>
      <c r="J318" s="77" t="str">
        <f>Données_ATB!BE317</f>
        <v>MARBOCYL BOLUS</v>
      </c>
      <c r="K318" s="204" t="e">
        <f>IF(IF(S$2="Catégorie",IF(S$3="Toutes",SUMIFS('Étape 1 - à remplir'!$F$31:$F$400,'Étape 1 - à remplir'!$E$31:$E$400,MASQ2!J318,'Étape 1 - à remplir'!$G$31:$G$400,"animaux"),SUMIFS('Étape 1 - à remplir'!$F$31:$F$400,'Étape 1 - à remplir'!$E$31:$E$400,MASQ2!J318,'Étape 1 - à remplir'!$C$31:$C$400,S$3)),IF(S$2="Âge",IF(S$3="Tous",SUMIFS('Étape 1 - à remplir'!$F$31:$F$400,'Étape 1 - à remplir'!$E$31:$E$400,MASQ2!J318,'Étape 1 - à remplir'!$G$31:$G$400,"animaux"),SUMIFS('Étape 1 - à remplir'!$F$31:$F$400,'Étape 1 - à remplir'!$E$31:$E$400,MASQ2!J318,'Étape 1 - à remplir'!$P$31:$P$400,S$3)),IF(S$2="Atelier",IF(S$3="Tous",SUMIFS('Étape 1 - à remplir'!$F$31:$F$400,'Étape 1 - à remplir'!$E$31:$E$400,MASQ2!J318,'Étape 1 - à remplir'!$G$31:$G$400,"animaux"),SUMIFS('Étape 1 - à remplir'!$F$31:$F$400,'Étape 1 - à remplir'!$E$31:$E$400,MASQ2!J318,'Étape 1 - à remplir'!$O$31:$O$400,S$3)),IF(S$2="Espèce",IF(S$3="Tous",SUMIFS('Étape 1 - à remplir'!$F$31:$F$400,'Étape 1 - à remplir'!$E$31:$E$400,MASQ2!J318,'Étape 1 - à remplir'!$G$31:$G$400,"animaux"),SUMIFS('Étape 1 - à remplir'!$F$31:$F$400,'Étape 1 - à remplir'!$E$31:$E$400,MASQ2!J318,'Étape 1 - à remplir'!$N$31:$N$400,S$3))))))=0,NA(),IF(S$2="Catégorie",IF(S$3="Toutes",SUMIFS('Étape 1 - à remplir'!$F$31:$F$400,'Étape 1 - à remplir'!$E$31:$E$400,MASQ2!J318,'Étape 1 - à remplir'!$G$31:$G$400,"animaux"),SUMIFS('Étape 1 - à remplir'!$F$31:$F$400,'Étape 1 - à remplir'!$E$31:$E$400,MASQ2!J318,'Étape 1 - à remplir'!$C$31:$C$400,S$3)),IF(S$2="Âge",IF(S$3="Tous",SUMIFS('Étape 1 - à remplir'!$F$31:$F$400,'Étape 1 - à remplir'!$E$31:$E$400,MASQ2!J318,'Étape 1 - à remplir'!$G$31:$G$400,"animaux"),SUMIFS('Étape 1 - à remplir'!$F$31:$F$400,'Étape 1 - à remplir'!$E$31:$E$400,MASQ2!J318,'Étape 1 - à remplir'!$P$31:$P$400,S$3)),IF(S$2="Atelier",IF(S$3="Tous",SUMIFS('Étape 1 - à remplir'!$F$31:$F$400,'Étape 1 - à remplir'!$E$31:$E$400,MASQ2!J318,'Étape 1 - à remplir'!$G$31:$G$400,"animaux"),SUMIFS('Étape 1 - à remplir'!$F$31:$F$400,'Étape 1 - à remplir'!$E$31:$E$400,MASQ2!J318,'Étape 1 - à remplir'!$O$31:$O$400,S$3)),IF(S$2="Espèce",IF(S$3="Tous",SUMIFS('Étape 1 - à remplir'!$F$31:$F$400,'Étape 1 - à remplir'!$E$31:$E$400,MASQ2!J318,'Étape 1 - à remplir'!$G$31:$G$400,"animaux"),SUMIFS('Étape 1 - à remplir'!$F$31:$F$400,'Étape 1 - à remplir'!$E$31:$E$400,MASQ2!J318,'Étape 1 - à remplir'!$N$31:$N$400,S$3)))))))</f>
        <v>#N/A</v>
      </c>
      <c r="L318" s="97">
        <f t="shared" si="161"/>
        <v>0</v>
      </c>
      <c r="M318" s="56" t="str">
        <f>Données_ATB!BN317</f>
        <v>Marbofloxacine</v>
      </c>
      <c r="N318" s="204" t="str">
        <f>Données_ATB!BO317</f>
        <v/>
      </c>
      <c r="O318" s="97" t="str">
        <f>Données_ATB!BP317</f>
        <v/>
      </c>
      <c r="P318" s="77" t="str">
        <f>Données_ATB!BR317</f>
        <v>Fluoroquinolones</v>
      </c>
      <c r="Q318" s="78" t="str">
        <f>Données_ATB!BS317</f>
        <v/>
      </c>
      <c r="R318" s="79" t="str">
        <f>Données_ATB!BT317</f>
        <v/>
      </c>
      <c r="S318" s="78"/>
      <c r="T318" s="78"/>
      <c r="U318" s="77" t="str">
        <f ca="1"/>
        <v>MARBOCYL BOLUS</v>
      </c>
      <c r="V318" s="79" t="e">
        <f ca="1"/>
        <v>#N/A</v>
      </c>
      <c r="W318" s="102"/>
      <c r="X318" s="8"/>
      <c r="Y318" s="8"/>
      <c r="Z318" s="8"/>
      <c r="AA318" s="8"/>
      <c r="AB318" s="102"/>
      <c r="AC318" s="8"/>
      <c r="AD318" s="8"/>
      <c r="AE318" s="8"/>
      <c r="AF318" s="8"/>
      <c r="AG318" s="8"/>
      <c r="AH318" s="8"/>
      <c r="AI318" s="8"/>
      <c r="AJ318" s="8"/>
      <c r="AK318" s="8"/>
      <c r="AL318" s="8"/>
      <c r="AM318" s="8"/>
      <c r="AN318" s="8"/>
      <c r="AO318" s="8"/>
      <c r="AP318" s="8"/>
      <c r="AQ318" s="8"/>
      <c r="AR318" s="8"/>
      <c r="AS318" s="8"/>
      <c r="AT318" s="97"/>
      <c r="AV318" s="56"/>
      <c r="AW318" s="8"/>
      <c r="AX318" s="8"/>
      <c r="AY318" s="8"/>
      <c r="AZ318" s="8"/>
      <c r="BA318" s="8"/>
      <c r="BB318" s="8"/>
      <c r="BC318" s="8"/>
      <c r="BD318" s="102" t="str">
        <f t="shared" si="143"/>
        <v>x</v>
      </c>
      <c r="BE318" s="56" t="str">
        <f t="shared" si="144"/>
        <v>MARBOCYL BOLUS</v>
      </c>
      <c r="BF318" s="204" t="e">
        <f>IF(IF(BN$2="Catégorie",IF(BN$3="Toutes",SUMIFS('Étape 1 - à remplir'!$F$31:$F$400,'Étape 1 - à remplir'!$E$31:$E$400,MASQ2!BE318,'Étape 1 - à remplir'!$G$31:$G$400,"lots"),SUMIFS('Étape 1 - à remplir'!$F$31:$F$400,'Étape 1 - à remplir'!$E$31:$E$400,MASQ2!BE318,'Étape 1 - à remplir'!$C$31:$C$400,BN$3)),IF(BN$2="Âge",IF(BN$3="Tous",SUMIFS('Étape 1 - à remplir'!$F$31:$F$400,'Étape 1 - à remplir'!$E$31:$E$400,MASQ2!BE318,'Étape 1 - à remplir'!$G$31:$G$400,"lots"),SUMIFS('Étape 1 - à remplir'!$F$31:$F$400,'Étape 1 - à remplir'!$E$31:$E$400,MASQ2!BE318,'Étape 1 - à remplir'!$P$31:$P$400,BN$3,'Étape 1 - à remplir'!$G$31:$G$400,"lots")),IF(BN$2="Atelier",IF(BN$3="Tous",SUMIFS('Étape 1 - à remplir'!$F$31:$F$400,'Étape 1 - à remplir'!$E$31:$E$400,MASQ2!BE318,'Étape 1 - à remplir'!$G$31:$G$400,"lots"),SUMIFS('Étape 1 - à remplir'!$F$31:$F$400,'Étape 1 - à remplir'!$E$31:$E$400,MASQ2!BE318,'Étape 1 - à remplir'!$O$31:$O$400,BN$3,'Étape 1 - à remplir'!$G$31:$G$400,"lots")),IF(BN$2="Espèce",IF(BN$3="Tous",SUMIFS('Étape 1 - à remplir'!$F$31:$F$400,'Étape 1 - à remplir'!$E$31:$E$400,MASQ2!BE318,'Étape 1 - à remplir'!$G$31:$G$400,"lots"),SUMIFS('Étape 1 - à remplir'!$F$31:$F$400,'Étape 1 - à remplir'!$E$31:$E$400,MASQ2!BE318,'Étape 1 - à remplir'!$N$31:$N$400,BN$3,'Étape 1 - à remplir'!$G$31:$G$400,"lots"))))))=0,NA(),IF(BN$2="Catégorie",IF(BN$3="Toutes",SUMIFS('Étape 1 - à remplir'!$F$31:$F$400,'Étape 1 - à remplir'!$E$31:$E$400,MASQ2!BE318,'Étape 1 - à remplir'!$G$31:$G$400,"lots"),SUMIFS('Étape 1 - à remplir'!$F$31:$F$400,'Étape 1 - à remplir'!$E$31:$E$400,MASQ2!BE318,'Étape 1 - à remplir'!$C$31:$C$400,BN$3)),IF(BN$2="Âge",IF(BN$3="Tous",SUMIFS('Étape 1 - à remplir'!$F$31:$F$400,'Étape 1 - à remplir'!$E$31:$E$400,MASQ2!BE318,'Étape 1 - à remplir'!$G$31:$G$400,"lots"),SUMIFS('Étape 1 - à remplir'!$F$31:$F$400,'Étape 1 - à remplir'!$E$31:$E$400,MASQ2!BE318,'Étape 1 - à remplir'!$P$31:$P$400,BN$3,'Étape 1 - à remplir'!$G$31:$G$400,"lots")),IF(BN$2="Atelier",IF(BN$3="Tous",SUMIFS('Étape 1 - à remplir'!$F$31:$F$400,'Étape 1 - à remplir'!$E$31:$E$400,MASQ2!BE318,'Étape 1 - à remplir'!$G$31:$G$400,"lots"),SUMIFS('Étape 1 - à remplir'!$F$31:$F$400,'Étape 1 - à remplir'!$E$31:$E$400,MASQ2!BE318,'Étape 1 - à remplir'!$O$31:$O$400,BN$3,'Étape 1 - à remplir'!$G$31:$G$400,"lots")),IF(BN$2="Espèce",IF(BN$3="Tous",SUMIFS('Étape 1 - à remplir'!$F$31:$F$400,'Étape 1 - à remplir'!$E$31:$E$400,MASQ2!BE318,'Étape 1 - à remplir'!$G$31:$G$400,"lots"),SUMIFS('Étape 1 - à remplir'!$F$31:$F$400,'Étape 1 - à remplir'!$E$31:$E$400,MASQ2!BE318,'Étape 1 - à remplir'!$N$31:$N$400,BN$3,'Étape 1 - à remplir'!$G$31:$G$400,"lots")))))))</f>
        <v>#N/A</v>
      </c>
      <c r="BG318" s="204">
        <f t="shared" si="159"/>
        <v>0</v>
      </c>
      <c r="BH318" s="204" t="str">
        <f t="shared" si="145"/>
        <v>Marbofloxacine</v>
      </c>
      <c r="BI318" s="204" t="str">
        <f t="shared" si="146"/>
        <v/>
      </c>
      <c r="BJ318" s="204" t="str">
        <f t="shared" si="147"/>
        <v/>
      </c>
      <c r="BK318" s="204" t="str">
        <f t="shared" si="148"/>
        <v>Fluoroquinolones</v>
      </c>
      <c r="BL318" s="204" t="str">
        <f t="shared" si="149"/>
        <v/>
      </c>
      <c r="BM318" s="97" t="str">
        <f t="shared" si="150"/>
        <v/>
      </c>
      <c r="BN318" s="78"/>
      <c r="BO318" s="78"/>
      <c r="BP318" s="77" t="str">
        <f ca="1"/>
        <v>MARBOCYL BOLUS</v>
      </c>
      <c r="BQ318" s="79" t="e">
        <f ca="1"/>
        <v>#N/A</v>
      </c>
      <c r="BR318" s="102"/>
      <c r="BS318" s="8"/>
      <c r="BT318" s="8"/>
      <c r="BU318" s="8"/>
      <c r="BV318" s="8"/>
      <c r="BW318" s="8"/>
      <c r="BX318" s="8"/>
      <c r="BY318" s="8"/>
      <c r="BZ318" s="8"/>
      <c r="CA318" s="8"/>
      <c r="CB318" s="8"/>
      <c r="CC318" s="8"/>
      <c r="CD318" s="8"/>
      <c r="CE318" s="8"/>
      <c r="CF318" s="8"/>
      <c r="CG318" s="8"/>
      <c r="CH318" s="8"/>
      <c r="CI318" s="8"/>
      <c r="CJ318" s="8"/>
      <c r="CK318" s="8"/>
      <c r="CL318" s="8"/>
      <c r="CM318" s="8"/>
      <c r="CN318" s="8"/>
      <c r="CO318" s="97"/>
      <c r="CQ318" s="56"/>
      <c r="CR318" s="8"/>
      <c r="CS318" s="8"/>
      <c r="CT318" s="8"/>
      <c r="CU318" s="8"/>
      <c r="CV318" s="8"/>
      <c r="CW318" s="8"/>
      <c r="CX318" s="8"/>
      <c r="CY318" s="102" t="str">
        <f t="shared" si="151"/>
        <v>x</v>
      </c>
      <c r="CZ318" s="56" t="str">
        <f t="shared" si="152"/>
        <v>MARBOCYL BOLUS</v>
      </c>
      <c r="DA318" s="204" t="e">
        <f>IF(IF(DI$2="Catégorie",IF(DI$3="Toutes",SUMIFS('Étape 1 - à remplir'!$F$31:$F$400,'Étape 1 - à remplir'!$E$31:$E$400,MASQ2!CZ318,'Étape 1 - à remplir'!$G$31:$G$400,"kg"),SUMIFS('Étape 1 - à remplir'!$F$31:$F$400,'Étape 1 - à remplir'!$E$31:$E$400,MASQ2!CZ318,'Étape 1 - à remplir'!$C$31:$C$400,DI$3)),IF(DI$2="Âge",IF(DI$3="Tous",SUMIFS('Étape 1 - à remplir'!$F$31:$F$400,'Étape 1 - à remplir'!$E$31:$E$400,MASQ2!CZ318,'Étape 1 - à remplir'!$G$31:$G$400,"kg"),SUMIFS('Étape 1 - à remplir'!$F$31:$F$400,'Étape 1 - à remplir'!$E$31:$E$400,MASQ2!CZ318,'Étape 1 - à remplir'!$P$31:$P$400,DI$3,'Étape 1 - à remplir'!$G$31:$G$400,"kg")),IF(DI$2="Atelier",IF(DI$3="Tous",SUMIFS('Étape 1 - à remplir'!$F$31:$F$400,'Étape 1 - à remplir'!$E$31:$E$400,MASQ2!CZ318,'Étape 1 - à remplir'!$G$31:$G$400,"kg"),SUMIFS('Étape 1 - à remplir'!$F$31:$F$400,'Étape 1 - à remplir'!$E$31:$E$400,MASQ2!CZ318,'Étape 1 - à remplir'!$O$31:$O$400,DI$3,'Étape 1 - à remplir'!$G$31:$G$400,"kg")),IF(DI$2="Espèce",IF(DI$3="Tous",SUMIFS('Étape 1 - à remplir'!$F$31:$F$400,'Étape 1 - à remplir'!$E$31:$E$400,MASQ2!CZ318,'Étape 1 - à remplir'!$G$31:$G$400,"kg"),SUMIFS('Étape 1 - à remplir'!$F$31:$F$400,'Étape 1 - à remplir'!$E$31:$E$400,MASQ2!CZ318,'Étape 1 - à remplir'!$N$31:$N$400,DI$3,'Étape 1 - à remplir'!$G$31:$G$400,"kg"))))))=0,NA(),IF(DI$2="Catégorie",IF(DI$3="Toutes",SUMIFS('Étape 1 - à remplir'!$F$31:$F$400,'Étape 1 - à remplir'!$E$31:$E$400,MASQ2!CZ318,'Étape 1 - à remplir'!$G$31:$G$400,"kg"),SUMIFS('Étape 1 - à remplir'!$F$31:$F$400,'Étape 1 - à remplir'!$E$31:$E$400,MASQ2!CZ318,'Étape 1 - à remplir'!$C$31:$C$400,DI$3)),IF(DI$2="Âge",IF(DI$3="Tous",SUMIFS('Étape 1 - à remplir'!$F$31:$F$400,'Étape 1 - à remplir'!$E$31:$E$400,MASQ2!CZ318,'Étape 1 - à remplir'!$G$31:$G$400,"kg"),SUMIFS('Étape 1 - à remplir'!$F$31:$F$400,'Étape 1 - à remplir'!$E$31:$E$400,MASQ2!CZ318,'Étape 1 - à remplir'!$P$31:$P$400,DI$3,'Étape 1 - à remplir'!$G$31:$G$400,"kg")),IF(DI$2="Atelier",IF(DI$3="Tous",SUMIFS('Étape 1 - à remplir'!$F$31:$F$400,'Étape 1 - à remplir'!$E$31:$E$400,MASQ2!CZ318,'Étape 1 - à remplir'!$G$31:$G$400,"kg"),SUMIFS('Étape 1 - à remplir'!$F$31:$F$400,'Étape 1 - à remplir'!$E$31:$E$400,MASQ2!CZ318,'Étape 1 - à remplir'!$O$31:$O$400,DI$3,'Étape 1 - à remplir'!$G$31:$G$400,"kg")),IF(DI$2="Espèce",IF(DI$3="Tous",SUMIFS('Étape 1 - à remplir'!$F$31:$F$400,'Étape 1 - à remplir'!$E$31:$E$400,MASQ2!CZ318,'Étape 1 - à remplir'!$G$31:$G$400,"kg"),SUMIFS('Étape 1 - à remplir'!$F$31:$F$400,'Étape 1 - à remplir'!$E$31:$E$400,MASQ2!CZ318,'Étape 1 - à remplir'!$N$31:$N$400,DI$3,'Étape 1 - à remplir'!$G$31:$G$400,"kg")))))))</f>
        <v>#N/A</v>
      </c>
      <c r="DB318" s="104">
        <f t="shared" si="160"/>
        <v>0</v>
      </c>
      <c r="DC318" s="204" t="str">
        <f t="shared" si="153"/>
        <v>Marbofloxacine</v>
      </c>
      <c r="DD318" s="204" t="str">
        <f t="shared" si="154"/>
        <v/>
      </c>
      <c r="DE318" s="204" t="str">
        <f t="shared" si="155"/>
        <v/>
      </c>
      <c r="DF318" s="204" t="str">
        <f t="shared" si="156"/>
        <v>Fluoroquinolones</v>
      </c>
      <c r="DG318" s="204" t="str">
        <f t="shared" si="157"/>
        <v/>
      </c>
      <c r="DH318" s="97" t="str">
        <f t="shared" si="158"/>
        <v/>
      </c>
      <c r="DI318" s="78"/>
      <c r="DJ318" s="78"/>
      <c r="DK318" s="77" t="str">
        <f ca="1"/>
        <v>MARBOCYL BOLUS</v>
      </c>
      <c r="DL318" s="79" t="e">
        <f ca="1"/>
        <v>#N/A</v>
      </c>
      <c r="DM318" s="102"/>
      <c r="DN318" s="8"/>
      <c r="DO318" s="8"/>
      <c r="DP318" s="8"/>
      <c r="DQ318" s="8"/>
      <c r="DR318" s="8"/>
      <c r="DS318" s="8"/>
      <c r="DT318" s="8"/>
      <c r="DU318" s="8"/>
      <c r="DV318" s="8"/>
      <c r="DW318" s="8"/>
      <c r="DX318" s="8"/>
      <c r="DY318" s="8"/>
      <c r="DZ318" s="8"/>
      <c r="EA318" s="8"/>
      <c r="EB318" s="8"/>
      <c r="EC318" s="8"/>
      <c r="ED318" s="8"/>
      <c r="EE318" s="8"/>
      <c r="EF318" s="8"/>
      <c r="EG318" s="8"/>
      <c r="EH318" s="8"/>
      <c r="EI318" s="8"/>
      <c r="EJ318" s="97"/>
    </row>
    <row r="319" spans="1:140" x14ac:dyDescent="0.25">
      <c r="A319" s="56"/>
      <c r="B319" s="8"/>
      <c r="C319" s="8"/>
      <c r="D319" s="8"/>
      <c r="E319" s="8"/>
      <c r="F319" s="8"/>
      <c r="G319" s="8"/>
      <c r="H319" s="8"/>
      <c r="I319" s="102" t="str">
        <f>INDEX(Données_ATB!BE:BV,MATCH(MASQ2!J319,Données_ATB!BE:BE,0),18)</f>
        <v>x</v>
      </c>
      <c r="J319" s="77" t="str">
        <f>Données_ATB!BE318</f>
        <v>MARBOCYL S</v>
      </c>
      <c r="K319" s="204" t="e">
        <f>IF(IF(S$2="Catégorie",IF(S$3="Toutes",SUMIFS('Étape 1 - à remplir'!$F$31:$F$400,'Étape 1 - à remplir'!$E$31:$E$400,MASQ2!J319,'Étape 1 - à remplir'!$G$31:$G$400,"animaux"),SUMIFS('Étape 1 - à remplir'!$F$31:$F$400,'Étape 1 - à remplir'!$E$31:$E$400,MASQ2!J319,'Étape 1 - à remplir'!$C$31:$C$400,S$3)),IF(S$2="Âge",IF(S$3="Tous",SUMIFS('Étape 1 - à remplir'!$F$31:$F$400,'Étape 1 - à remplir'!$E$31:$E$400,MASQ2!J319,'Étape 1 - à remplir'!$G$31:$G$400,"animaux"),SUMIFS('Étape 1 - à remplir'!$F$31:$F$400,'Étape 1 - à remplir'!$E$31:$E$400,MASQ2!J319,'Étape 1 - à remplir'!$P$31:$P$400,S$3)),IF(S$2="Atelier",IF(S$3="Tous",SUMIFS('Étape 1 - à remplir'!$F$31:$F$400,'Étape 1 - à remplir'!$E$31:$E$400,MASQ2!J319,'Étape 1 - à remplir'!$G$31:$G$400,"animaux"),SUMIFS('Étape 1 - à remplir'!$F$31:$F$400,'Étape 1 - à remplir'!$E$31:$E$400,MASQ2!J319,'Étape 1 - à remplir'!$O$31:$O$400,S$3)),IF(S$2="Espèce",IF(S$3="Tous",SUMIFS('Étape 1 - à remplir'!$F$31:$F$400,'Étape 1 - à remplir'!$E$31:$E$400,MASQ2!J319,'Étape 1 - à remplir'!$G$31:$G$400,"animaux"),SUMIFS('Étape 1 - à remplir'!$F$31:$F$400,'Étape 1 - à remplir'!$E$31:$E$400,MASQ2!J319,'Étape 1 - à remplir'!$N$31:$N$400,S$3))))))=0,NA(),IF(S$2="Catégorie",IF(S$3="Toutes",SUMIFS('Étape 1 - à remplir'!$F$31:$F$400,'Étape 1 - à remplir'!$E$31:$E$400,MASQ2!J319,'Étape 1 - à remplir'!$G$31:$G$400,"animaux"),SUMIFS('Étape 1 - à remplir'!$F$31:$F$400,'Étape 1 - à remplir'!$E$31:$E$400,MASQ2!J319,'Étape 1 - à remplir'!$C$31:$C$400,S$3)),IF(S$2="Âge",IF(S$3="Tous",SUMIFS('Étape 1 - à remplir'!$F$31:$F$400,'Étape 1 - à remplir'!$E$31:$E$400,MASQ2!J319,'Étape 1 - à remplir'!$G$31:$G$400,"animaux"),SUMIFS('Étape 1 - à remplir'!$F$31:$F$400,'Étape 1 - à remplir'!$E$31:$E$400,MASQ2!J319,'Étape 1 - à remplir'!$P$31:$P$400,S$3)),IF(S$2="Atelier",IF(S$3="Tous",SUMIFS('Étape 1 - à remplir'!$F$31:$F$400,'Étape 1 - à remplir'!$E$31:$E$400,MASQ2!J319,'Étape 1 - à remplir'!$G$31:$G$400,"animaux"),SUMIFS('Étape 1 - à remplir'!$F$31:$F$400,'Étape 1 - à remplir'!$E$31:$E$400,MASQ2!J319,'Étape 1 - à remplir'!$O$31:$O$400,S$3)),IF(S$2="Espèce",IF(S$3="Tous",SUMIFS('Étape 1 - à remplir'!$F$31:$F$400,'Étape 1 - à remplir'!$E$31:$E$400,MASQ2!J319,'Étape 1 - à remplir'!$G$31:$G$400,"animaux"),SUMIFS('Étape 1 - à remplir'!$F$31:$F$400,'Étape 1 - à remplir'!$E$31:$E$400,MASQ2!J319,'Étape 1 - à remplir'!$N$31:$N$400,S$3)))))))</f>
        <v>#N/A</v>
      </c>
      <c r="L319" s="97">
        <f t="shared" si="161"/>
        <v>0</v>
      </c>
      <c r="M319" s="56" t="str">
        <f>Données_ATB!BN318</f>
        <v>Marbofloxacine</v>
      </c>
      <c r="N319" s="204" t="str">
        <f>Données_ATB!BO318</f>
        <v/>
      </c>
      <c r="O319" s="97" t="str">
        <f>Données_ATB!BP318</f>
        <v/>
      </c>
      <c r="P319" s="77" t="str">
        <f>Données_ATB!BR318</f>
        <v>Fluoroquinolones</v>
      </c>
      <c r="Q319" s="78" t="str">
        <f>Données_ATB!BS318</f>
        <v/>
      </c>
      <c r="R319" s="79" t="str">
        <f>Données_ATB!BT318</f>
        <v/>
      </c>
      <c r="S319" s="78"/>
      <c r="T319" s="78"/>
      <c r="U319" s="77" t="str">
        <f ca="1"/>
        <v>MARBOCYL S</v>
      </c>
      <c r="V319" s="79" t="e">
        <f ca="1"/>
        <v>#N/A</v>
      </c>
      <c r="W319" s="102"/>
      <c r="X319" s="8"/>
      <c r="Y319" s="8"/>
      <c r="Z319" s="8"/>
      <c r="AA319" s="8"/>
      <c r="AB319" s="102"/>
      <c r="AC319" s="8"/>
      <c r="AD319" s="8"/>
      <c r="AE319" s="8"/>
      <c r="AF319" s="8"/>
      <c r="AG319" s="8"/>
      <c r="AH319" s="8"/>
      <c r="AI319" s="8"/>
      <c r="AJ319" s="8"/>
      <c r="AK319" s="8"/>
      <c r="AL319" s="8"/>
      <c r="AM319" s="8"/>
      <c r="AN319" s="8"/>
      <c r="AO319" s="8"/>
      <c r="AP319" s="8"/>
      <c r="AQ319" s="8"/>
      <c r="AR319" s="8"/>
      <c r="AS319" s="8"/>
      <c r="AT319" s="97"/>
      <c r="AV319" s="56"/>
      <c r="AW319" s="8"/>
      <c r="AX319" s="8"/>
      <c r="AY319" s="8"/>
      <c r="AZ319" s="8"/>
      <c r="BA319" s="8"/>
      <c r="BB319" s="8"/>
      <c r="BC319" s="8"/>
      <c r="BD319" s="102" t="str">
        <f t="shared" si="143"/>
        <v>x</v>
      </c>
      <c r="BE319" s="56" t="str">
        <f t="shared" si="144"/>
        <v>MARBOCYL S</v>
      </c>
      <c r="BF319" s="204" t="e">
        <f>IF(IF(BN$2="Catégorie",IF(BN$3="Toutes",SUMIFS('Étape 1 - à remplir'!$F$31:$F$400,'Étape 1 - à remplir'!$E$31:$E$400,MASQ2!BE319,'Étape 1 - à remplir'!$G$31:$G$400,"lots"),SUMIFS('Étape 1 - à remplir'!$F$31:$F$400,'Étape 1 - à remplir'!$E$31:$E$400,MASQ2!BE319,'Étape 1 - à remplir'!$C$31:$C$400,BN$3)),IF(BN$2="Âge",IF(BN$3="Tous",SUMIFS('Étape 1 - à remplir'!$F$31:$F$400,'Étape 1 - à remplir'!$E$31:$E$400,MASQ2!BE319,'Étape 1 - à remplir'!$G$31:$G$400,"lots"),SUMIFS('Étape 1 - à remplir'!$F$31:$F$400,'Étape 1 - à remplir'!$E$31:$E$400,MASQ2!BE319,'Étape 1 - à remplir'!$P$31:$P$400,BN$3,'Étape 1 - à remplir'!$G$31:$G$400,"lots")),IF(BN$2="Atelier",IF(BN$3="Tous",SUMIFS('Étape 1 - à remplir'!$F$31:$F$400,'Étape 1 - à remplir'!$E$31:$E$400,MASQ2!BE319,'Étape 1 - à remplir'!$G$31:$G$400,"lots"),SUMIFS('Étape 1 - à remplir'!$F$31:$F$400,'Étape 1 - à remplir'!$E$31:$E$400,MASQ2!BE319,'Étape 1 - à remplir'!$O$31:$O$400,BN$3,'Étape 1 - à remplir'!$G$31:$G$400,"lots")),IF(BN$2="Espèce",IF(BN$3="Tous",SUMIFS('Étape 1 - à remplir'!$F$31:$F$400,'Étape 1 - à remplir'!$E$31:$E$400,MASQ2!BE319,'Étape 1 - à remplir'!$G$31:$G$400,"lots"),SUMIFS('Étape 1 - à remplir'!$F$31:$F$400,'Étape 1 - à remplir'!$E$31:$E$400,MASQ2!BE319,'Étape 1 - à remplir'!$N$31:$N$400,BN$3,'Étape 1 - à remplir'!$G$31:$G$400,"lots"))))))=0,NA(),IF(BN$2="Catégorie",IF(BN$3="Toutes",SUMIFS('Étape 1 - à remplir'!$F$31:$F$400,'Étape 1 - à remplir'!$E$31:$E$400,MASQ2!BE319,'Étape 1 - à remplir'!$G$31:$G$400,"lots"),SUMIFS('Étape 1 - à remplir'!$F$31:$F$400,'Étape 1 - à remplir'!$E$31:$E$400,MASQ2!BE319,'Étape 1 - à remplir'!$C$31:$C$400,BN$3)),IF(BN$2="Âge",IF(BN$3="Tous",SUMIFS('Étape 1 - à remplir'!$F$31:$F$400,'Étape 1 - à remplir'!$E$31:$E$400,MASQ2!BE319,'Étape 1 - à remplir'!$G$31:$G$400,"lots"),SUMIFS('Étape 1 - à remplir'!$F$31:$F$400,'Étape 1 - à remplir'!$E$31:$E$400,MASQ2!BE319,'Étape 1 - à remplir'!$P$31:$P$400,BN$3,'Étape 1 - à remplir'!$G$31:$G$400,"lots")),IF(BN$2="Atelier",IF(BN$3="Tous",SUMIFS('Étape 1 - à remplir'!$F$31:$F$400,'Étape 1 - à remplir'!$E$31:$E$400,MASQ2!BE319,'Étape 1 - à remplir'!$G$31:$G$400,"lots"),SUMIFS('Étape 1 - à remplir'!$F$31:$F$400,'Étape 1 - à remplir'!$E$31:$E$400,MASQ2!BE319,'Étape 1 - à remplir'!$O$31:$O$400,BN$3,'Étape 1 - à remplir'!$G$31:$G$400,"lots")),IF(BN$2="Espèce",IF(BN$3="Tous",SUMIFS('Étape 1 - à remplir'!$F$31:$F$400,'Étape 1 - à remplir'!$E$31:$E$400,MASQ2!BE319,'Étape 1 - à remplir'!$G$31:$G$400,"lots"),SUMIFS('Étape 1 - à remplir'!$F$31:$F$400,'Étape 1 - à remplir'!$E$31:$E$400,MASQ2!BE319,'Étape 1 - à remplir'!$N$31:$N$400,BN$3,'Étape 1 - à remplir'!$G$31:$G$400,"lots")))))))</f>
        <v>#N/A</v>
      </c>
      <c r="BG319" s="204">
        <f t="shared" si="159"/>
        <v>0</v>
      </c>
      <c r="BH319" s="204" t="str">
        <f t="shared" si="145"/>
        <v>Marbofloxacine</v>
      </c>
      <c r="BI319" s="204" t="str">
        <f t="shared" si="146"/>
        <v/>
      </c>
      <c r="BJ319" s="204" t="str">
        <f t="shared" si="147"/>
        <v/>
      </c>
      <c r="BK319" s="204" t="str">
        <f t="shared" si="148"/>
        <v>Fluoroquinolones</v>
      </c>
      <c r="BL319" s="204" t="str">
        <f t="shared" si="149"/>
        <v/>
      </c>
      <c r="BM319" s="97" t="str">
        <f t="shared" si="150"/>
        <v/>
      </c>
      <c r="BN319" s="78"/>
      <c r="BO319" s="78"/>
      <c r="BP319" s="77" t="str">
        <f ca="1"/>
        <v>MARBOCYL S</v>
      </c>
      <c r="BQ319" s="79" t="e">
        <f ca="1"/>
        <v>#N/A</v>
      </c>
      <c r="BR319" s="102"/>
      <c r="BS319" s="8"/>
      <c r="BT319" s="8"/>
      <c r="BU319" s="8"/>
      <c r="BV319" s="8"/>
      <c r="BW319" s="8"/>
      <c r="BX319" s="8"/>
      <c r="BY319" s="8"/>
      <c r="BZ319" s="8"/>
      <c r="CA319" s="8"/>
      <c r="CB319" s="8"/>
      <c r="CC319" s="8"/>
      <c r="CD319" s="8"/>
      <c r="CE319" s="8"/>
      <c r="CF319" s="8"/>
      <c r="CG319" s="8"/>
      <c r="CH319" s="8"/>
      <c r="CI319" s="8"/>
      <c r="CJ319" s="8"/>
      <c r="CK319" s="8"/>
      <c r="CL319" s="8"/>
      <c r="CM319" s="8"/>
      <c r="CN319" s="8"/>
      <c r="CO319" s="97"/>
      <c r="CQ319" s="56"/>
      <c r="CR319" s="8"/>
      <c r="CS319" s="8"/>
      <c r="CT319" s="8"/>
      <c r="CU319" s="8"/>
      <c r="CV319" s="8"/>
      <c r="CW319" s="8"/>
      <c r="CX319" s="8"/>
      <c r="CY319" s="102" t="str">
        <f t="shared" si="151"/>
        <v>x</v>
      </c>
      <c r="CZ319" s="56" t="str">
        <f t="shared" si="152"/>
        <v>MARBOCYL S</v>
      </c>
      <c r="DA319" s="204" t="e">
        <f>IF(IF(DI$2="Catégorie",IF(DI$3="Toutes",SUMIFS('Étape 1 - à remplir'!$F$31:$F$400,'Étape 1 - à remplir'!$E$31:$E$400,MASQ2!CZ319,'Étape 1 - à remplir'!$G$31:$G$400,"kg"),SUMIFS('Étape 1 - à remplir'!$F$31:$F$400,'Étape 1 - à remplir'!$E$31:$E$400,MASQ2!CZ319,'Étape 1 - à remplir'!$C$31:$C$400,DI$3)),IF(DI$2="Âge",IF(DI$3="Tous",SUMIFS('Étape 1 - à remplir'!$F$31:$F$400,'Étape 1 - à remplir'!$E$31:$E$400,MASQ2!CZ319,'Étape 1 - à remplir'!$G$31:$G$400,"kg"),SUMIFS('Étape 1 - à remplir'!$F$31:$F$400,'Étape 1 - à remplir'!$E$31:$E$400,MASQ2!CZ319,'Étape 1 - à remplir'!$P$31:$P$400,DI$3,'Étape 1 - à remplir'!$G$31:$G$400,"kg")),IF(DI$2="Atelier",IF(DI$3="Tous",SUMIFS('Étape 1 - à remplir'!$F$31:$F$400,'Étape 1 - à remplir'!$E$31:$E$400,MASQ2!CZ319,'Étape 1 - à remplir'!$G$31:$G$400,"kg"),SUMIFS('Étape 1 - à remplir'!$F$31:$F$400,'Étape 1 - à remplir'!$E$31:$E$400,MASQ2!CZ319,'Étape 1 - à remplir'!$O$31:$O$400,DI$3,'Étape 1 - à remplir'!$G$31:$G$400,"kg")),IF(DI$2="Espèce",IF(DI$3="Tous",SUMIFS('Étape 1 - à remplir'!$F$31:$F$400,'Étape 1 - à remplir'!$E$31:$E$400,MASQ2!CZ319,'Étape 1 - à remplir'!$G$31:$G$400,"kg"),SUMIFS('Étape 1 - à remplir'!$F$31:$F$400,'Étape 1 - à remplir'!$E$31:$E$400,MASQ2!CZ319,'Étape 1 - à remplir'!$N$31:$N$400,DI$3,'Étape 1 - à remplir'!$G$31:$G$400,"kg"))))))=0,NA(),IF(DI$2="Catégorie",IF(DI$3="Toutes",SUMIFS('Étape 1 - à remplir'!$F$31:$F$400,'Étape 1 - à remplir'!$E$31:$E$400,MASQ2!CZ319,'Étape 1 - à remplir'!$G$31:$G$400,"kg"),SUMIFS('Étape 1 - à remplir'!$F$31:$F$400,'Étape 1 - à remplir'!$E$31:$E$400,MASQ2!CZ319,'Étape 1 - à remplir'!$C$31:$C$400,DI$3)),IF(DI$2="Âge",IF(DI$3="Tous",SUMIFS('Étape 1 - à remplir'!$F$31:$F$400,'Étape 1 - à remplir'!$E$31:$E$400,MASQ2!CZ319,'Étape 1 - à remplir'!$G$31:$G$400,"kg"),SUMIFS('Étape 1 - à remplir'!$F$31:$F$400,'Étape 1 - à remplir'!$E$31:$E$400,MASQ2!CZ319,'Étape 1 - à remplir'!$P$31:$P$400,DI$3,'Étape 1 - à remplir'!$G$31:$G$400,"kg")),IF(DI$2="Atelier",IF(DI$3="Tous",SUMIFS('Étape 1 - à remplir'!$F$31:$F$400,'Étape 1 - à remplir'!$E$31:$E$400,MASQ2!CZ319,'Étape 1 - à remplir'!$G$31:$G$400,"kg"),SUMIFS('Étape 1 - à remplir'!$F$31:$F$400,'Étape 1 - à remplir'!$E$31:$E$400,MASQ2!CZ319,'Étape 1 - à remplir'!$O$31:$O$400,DI$3,'Étape 1 - à remplir'!$G$31:$G$400,"kg")),IF(DI$2="Espèce",IF(DI$3="Tous",SUMIFS('Étape 1 - à remplir'!$F$31:$F$400,'Étape 1 - à remplir'!$E$31:$E$400,MASQ2!CZ319,'Étape 1 - à remplir'!$G$31:$G$400,"kg"),SUMIFS('Étape 1 - à remplir'!$F$31:$F$400,'Étape 1 - à remplir'!$E$31:$E$400,MASQ2!CZ319,'Étape 1 - à remplir'!$N$31:$N$400,DI$3,'Étape 1 - à remplir'!$G$31:$G$400,"kg")))))))</f>
        <v>#N/A</v>
      </c>
      <c r="DB319" s="104">
        <f t="shared" si="160"/>
        <v>0</v>
      </c>
      <c r="DC319" s="204" t="str">
        <f t="shared" si="153"/>
        <v>Marbofloxacine</v>
      </c>
      <c r="DD319" s="204" t="str">
        <f t="shared" si="154"/>
        <v/>
      </c>
      <c r="DE319" s="204" t="str">
        <f t="shared" si="155"/>
        <v/>
      </c>
      <c r="DF319" s="204" t="str">
        <f t="shared" si="156"/>
        <v>Fluoroquinolones</v>
      </c>
      <c r="DG319" s="204" t="str">
        <f t="shared" si="157"/>
        <v/>
      </c>
      <c r="DH319" s="97" t="str">
        <f t="shared" si="158"/>
        <v/>
      </c>
      <c r="DI319" s="78"/>
      <c r="DJ319" s="78"/>
      <c r="DK319" s="77" t="str">
        <f ca="1"/>
        <v>MARBOCYL S</v>
      </c>
      <c r="DL319" s="79" t="e">
        <f ca="1"/>
        <v>#N/A</v>
      </c>
      <c r="DM319" s="102"/>
      <c r="DN319" s="8"/>
      <c r="DO319" s="8"/>
      <c r="DP319" s="8"/>
      <c r="DQ319" s="8"/>
      <c r="DR319" s="8"/>
      <c r="DS319" s="8"/>
      <c r="DT319" s="8"/>
      <c r="DU319" s="8"/>
      <c r="DV319" s="8"/>
      <c r="DW319" s="8"/>
      <c r="DX319" s="8"/>
      <c r="DY319" s="8"/>
      <c r="DZ319" s="8"/>
      <c r="EA319" s="8"/>
      <c r="EB319" s="8"/>
      <c r="EC319" s="8"/>
      <c r="ED319" s="8"/>
      <c r="EE319" s="8"/>
      <c r="EF319" s="8"/>
      <c r="EG319" s="8"/>
      <c r="EH319" s="8"/>
      <c r="EI319" s="8"/>
      <c r="EJ319" s="97"/>
    </row>
    <row r="320" spans="1:140" x14ac:dyDescent="0.25">
      <c r="A320" s="56"/>
      <c r="B320" s="8"/>
      <c r="C320" s="8"/>
      <c r="D320" s="8"/>
      <c r="E320" s="8"/>
      <c r="F320" s="8"/>
      <c r="G320" s="8"/>
      <c r="H320" s="8"/>
      <c r="I320" s="102" t="str">
        <f>INDEX(Données_ATB!BE:BV,MATCH(MASQ2!J320,Données_ATB!BE:BE,0),18)</f>
        <v>x</v>
      </c>
      <c r="J320" s="77" t="str">
        <f>Données_ATB!BE319</f>
        <v>MARBONOR 100 MG/ML SOLUTION INJECTABLE POUR BOVINS ET PORCINS</v>
      </c>
      <c r="K320" s="204" t="e">
        <f>IF(IF(S$2="Catégorie",IF(S$3="Toutes",SUMIFS('Étape 1 - à remplir'!$F$31:$F$400,'Étape 1 - à remplir'!$E$31:$E$400,MASQ2!J320,'Étape 1 - à remplir'!$G$31:$G$400,"animaux"),SUMIFS('Étape 1 - à remplir'!$F$31:$F$400,'Étape 1 - à remplir'!$E$31:$E$400,MASQ2!J320,'Étape 1 - à remplir'!$C$31:$C$400,S$3)),IF(S$2="Âge",IF(S$3="Tous",SUMIFS('Étape 1 - à remplir'!$F$31:$F$400,'Étape 1 - à remplir'!$E$31:$E$400,MASQ2!J320,'Étape 1 - à remplir'!$G$31:$G$400,"animaux"),SUMIFS('Étape 1 - à remplir'!$F$31:$F$400,'Étape 1 - à remplir'!$E$31:$E$400,MASQ2!J320,'Étape 1 - à remplir'!$P$31:$P$400,S$3)),IF(S$2="Atelier",IF(S$3="Tous",SUMIFS('Étape 1 - à remplir'!$F$31:$F$400,'Étape 1 - à remplir'!$E$31:$E$400,MASQ2!J320,'Étape 1 - à remplir'!$G$31:$G$400,"animaux"),SUMIFS('Étape 1 - à remplir'!$F$31:$F$400,'Étape 1 - à remplir'!$E$31:$E$400,MASQ2!J320,'Étape 1 - à remplir'!$O$31:$O$400,S$3)),IF(S$2="Espèce",IF(S$3="Tous",SUMIFS('Étape 1 - à remplir'!$F$31:$F$400,'Étape 1 - à remplir'!$E$31:$E$400,MASQ2!J320,'Étape 1 - à remplir'!$G$31:$G$400,"animaux"),SUMIFS('Étape 1 - à remplir'!$F$31:$F$400,'Étape 1 - à remplir'!$E$31:$E$400,MASQ2!J320,'Étape 1 - à remplir'!$N$31:$N$400,S$3))))))=0,NA(),IF(S$2="Catégorie",IF(S$3="Toutes",SUMIFS('Étape 1 - à remplir'!$F$31:$F$400,'Étape 1 - à remplir'!$E$31:$E$400,MASQ2!J320,'Étape 1 - à remplir'!$G$31:$G$400,"animaux"),SUMIFS('Étape 1 - à remplir'!$F$31:$F$400,'Étape 1 - à remplir'!$E$31:$E$400,MASQ2!J320,'Étape 1 - à remplir'!$C$31:$C$400,S$3)),IF(S$2="Âge",IF(S$3="Tous",SUMIFS('Étape 1 - à remplir'!$F$31:$F$400,'Étape 1 - à remplir'!$E$31:$E$400,MASQ2!J320,'Étape 1 - à remplir'!$G$31:$G$400,"animaux"),SUMIFS('Étape 1 - à remplir'!$F$31:$F$400,'Étape 1 - à remplir'!$E$31:$E$400,MASQ2!J320,'Étape 1 - à remplir'!$P$31:$P$400,S$3)),IF(S$2="Atelier",IF(S$3="Tous",SUMIFS('Étape 1 - à remplir'!$F$31:$F$400,'Étape 1 - à remplir'!$E$31:$E$400,MASQ2!J320,'Étape 1 - à remplir'!$G$31:$G$400,"animaux"),SUMIFS('Étape 1 - à remplir'!$F$31:$F$400,'Étape 1 - à remplir'!$E$31:$E$400,MASQ2!J320,'Étape 1 - à remplir'!$O$31:$O$400,S$3)),IF(S$2="Espèce",IF(S$3="Tous",SUMIFS('Étape 1 - à remplir'!$F$31:$F$400,'Étape 1 - à remplir'!$E$31:$E$400,MASQ2!J320,'Étape 1 - à remplir'!$G$31:$G$400,"animaux"),SUMIFS('Étape 1 - à remplir'!$F$31:$F$400,'Étape 1 - à remplir'!$E$31:$E$400,MASQ2!J320,'Étape 1 - à remplir'!$N$31:$N$400,S$3)))))))</f>
        <v>#N/A</v>
      </c>
      <c r="L320" s="97">
        <f t="shared" si="161"/>
        <v>0</v>
      </c>
      <c r="M320" s="56" t="str">
        <f>Données_ATB!BN319</f>
        <v>Marbofloxacine</v>
      </c>
      <c r="N320" s="204" t="str">
        <f>Données_ATB!BO319</f>
        <v/>
      </c>
      <c r="O320" s="97" t="str">
        <f>Données_ATB!BP319</f>
        <v/>
      </c>
      <c r="P320" s="77" t="str">
        <f>Données_ATB!BR319</f>
        <v>Fluoroquinolones</v>
      </c>
      <c r="Q320" s="78" t="str">
        <f>Données_ATB!BS319</f>
        <v/>
      </c>
      <c r="R320" s="79" t="str">
        <f>Données_ATB!BT319</f>
        <v/>
      </c>
      <c r="S320" s="78"/>
      <c r="T320" s="78"/>
      <c r="U320" s="77" t="str">
        <f ca="1"/>
        <v>MARBONOR 100 MG/ML SOLUTION INJECTABLE POUR BOVINS ET PORCINS</v>
      </c>
      <c r="V320" s="79" t="e">
        <f ca="1"/>
        <v>#N/A</v>
      </c>
      <c r="W320" s="102"/>
      <c r="X320" s="8"/>
      <c r="Y320" s="8"/>
      <c r="Z320" s="8"/>
      <c r="AA320" s="8"/>
      <c r="AB320" s="102"/>
      <c r="AC320" s="8"/>
      <c r="AD320" s="8"/>
      <c r="AE320" s="8"/>
      <c r="AF320" s="8"/>
      <c r="AG320" s="8"/>
      <c r="AH320" s="8"/>
      <c r="AI320" s="8"/>
      <c r="AJ320" s="8"/>
      <c r="AK320" s="8"/>
      <c r="AL320" s="8"/>
      <c r="AM320" s="8"/>
      <c r="AN320" s="8"/>
      <c r="AO320" s="8"/>
      <c r="AP320" s="8"/>
      <c r="AQ320" s="8"/>
      <c r="AR320" s="8"/>
      <c r="AS320" s="8"/>
      <c r="AT320" s="97"/>
      <c r="AV320" s="56"/>
      <c r="AW320" s="8"/>
      <c r="AX320" s="8"/>
      <c r="AY320" s="8"/>
      <c r="AZ320" s="8"/>
      <c r="BA320" s="8"/>
      <c r="BB320" s="8"/>
      <c r="BC320" s="8"/>
      <c r="BD320" s="102" t="str">
        <f t="shared" si="143"/>
        <v>x</v>
      </c>
      <c r="BE320" s="56" t="str">
        <f t="shared" si="144"/>
        <v>MARBONOR 100 MG/ML SOLUTION INJECTABLE POUR BOVINS ET PORCINS</v>
      </c>
      <c r="BF320" s="204" t="e">
        <f>IF(IF(BN$2="Catégorie",IF(BN$3="Toutes",SUMIFS('Étape 1 - à remplir'!$F$31:$F$400,'Étape 1 - à remplir'!$E$31:$E$400,MASQ2!BE320,'Étape 1 - à remplir'!$G$31:$G$400,"lots"),SUMIFS('Étape 1 - à remplir'!$F$31:$F$400,'Étape 1 - à remplir'!$E$31:$E$400,MASQ2!BE320,'Étape 1 - à remplir'!$C$31:$C$400,BN$3)),IF(BN$2="Âge",IF(BN$3="Tous",SUMIFS('Étape 1 - à remplir'!$F$31:$F$400,'Étape 1 - à remplir'!$E$31:$E$400,MASQ2!BE320,'Étape 1 - à remplir'!$G$31:$G$400,"lots"),SUMIFS('Étape 1 - à remplir'!$F$31:$F$400,'Étape 1 - à remplir'!$E$31:$E$400,MASQ2!BE320,'Étape 1 - à remplir'!$P$31:$P$400,BN$3,'Étape 1 - à remplir'!$G$31:$G$400,"lots")),IF(BN$2="Atelier",IF(BN$3="Tous",SUMIFS('Étape 1 - à remplir'!$F$31:$F$400,'Étape 1 - à remplir'!$E$31:$E$400,MASQ2!BE320,'Étape 1 - à remplir'!$G$31:$G$400,"lots"),SUMIFS('Étape 1 - à remplir'!$F$31:$F$400,'Étape 1 - à remplir'!$E$31:$E$400,MASQ2!BE320,'Étape 1 - à remplir'!$O$31:$O$400,BN$3,'Étape 1 - à remplir'!$G$31:$G$400,"lots")),IF(BN$2="Espèce",IF(BN$3="Tous",SUMIFS('Étape 1 - à remplir'!$F$31:$F$400,'Étape 1 - à remplir'!$E$31:$E$400,MASQ2!BE320,'Étape 1 - à remplir'!$G$31:$G$400,"lots"),SUMIFS('Étape 1 - à remplir'!$F$31:$F$400,'Étape 1 - à remplir'!$E$31:$E$400,MASQ2!BE320,'Étape 1 - à remplir'!$N$31:$N$400,BN$3,'Étape 1 - à remplir'!$G$31:$G$400,"lots"))))))=0,NA(),IF(BN$2="Catégorie",IF(BN$3="Toutes",SUMIFS('Étape 1 - à remplir'!$F$31:$F$400,'Étape 1 - à remplir'!$E$31:$E$400,MASQ2!BE320,'Étape 1 - à remplir'!$G$31:$G$400,"lots"),SUMIFS('Étape 1 - à remplir'!$F$31:$F$400,'Étape 1 - à remplir'!$E$31:$E$400,MASQ2!BE320,'Étape 1 - à remplir'!$C$31:$C$400,BN$3)),IF(BN$2="Âge",IF(BN$3="Tous",SUMIFS('Étape 1 - à remplir'!$F$31:$F$400,'Étape 1 - à remplir'!$E$31:$E$400,MASQ2!BE320,'Étape 1 - à remplir'!$G$31:$G$400,"lots"),SUMIFS('Étape 1 - à remplir'!$F$31:$F$400,'Étape 1 - à remplir'!$E$31:$E$400,MASQ2!BE320,'Étape 1 - à remplir'!$P$31:$P$400,BN$3,'Étape 1 - à remplir'!$G$31:$G$400,"lots")),IF(BN$2="Atelier",IF(BN$3="Tous",SUMIFS('Étape 1 - à remplir'!$F$31:$F$400,'Étape 1 - à remplir'!$E$31:$E$400,MASQ2!BE320,'Étape 1 - à remplir'!$G$31:$G$400,"lots"),SUMIFS('Étape 1 - à remplir'!$F$31:$F$400,'Étape 1 - à remplir'!$E$31:$E$400,MASQ2!BE320,'Étape 1 - à remplir'!$O$31:$O$400,BN$3,'Étape 1 - à remplir'!$G$31:$G$400,"lots")),IF(BN$2="Espèce",IF(BN$3="Tous",SUMIFS('Étape 1 - à remplir'!$F$31:$F$400,'Étape 1 - à remplir'!$E$31:$E$400,MASQ2!BE320,'Étape 1 - à remplir'!$G$31:$G$400,"lots"),SUMIFS('Étape 1 - à remplir'!$F$31:$F$400,'Étape 1 - à remplir'!$E$31:$E$400,MASQ2!BE320,'Étape 1 - à remplir'!$N$31:$N$400,BN$3,'Étape 1 - à remplir'!$G$31:$G$400,"lots")))))))</f>
        <v>#N/A</v>
      </c>
      <c r="BG320" s="204">
        <f t="shared" si="159"/>
        <v>0</v>
      </c>
      <c r="BH320" s="204" t="str">
        <f t="shared" si="145"/>
        <v>Marbofloxacine</v>
      </c>
      <c r="BI320" s="204" t="str">
        <f t="shared" si="146"/>
        <v/>
      </c>
      <c r="BJ320" s="204" t="str">
        <f t="shared" si="147"/>
        <v/>
      </c>
      <c r="BK320" s="204" t="str">
        <f t="shared" si="148"/>
        <v>Fluoroquinolones</v>
      </c>
      <c r="BL320" s="204" t="str">
        <f t="shared" si="149"/>
        <v/>
      </c>
      <c r="BM320" s="97" t="str">
        <f t="shared" si="150"/>
        <v/>
      </c>
      <c r="BN320" s="78"/>
      <c r="BO320" s="78"/>
      <c r="BP320" s="77" t="str">
        <f ca="1"/>
        <v>MARBONOR 100 MG/ML SOLUTION INJECTABLE POUR BOVINS ET PORCINS</v>
      </c>
      <c r="BQ320" s="79" t="e">
        <f ca="1"/>
        <v>#N/A</v>
      </c>
      <c r="BR320" s="102"/>
      <c r="BS320" s="8"/>
      <c r="BT320" s="8"/>
      <c r="BU320" s="8"/>
      <c r="BV320" s="8"/>
      <c r="BW320" s="8"/>
      <c r="BX320" s="8"/>
      <c r="BY320" s="8"/>
      <c r="BZ320" s="8"/>
      <c r="CA320" s="8"/>
      <c r="CB320" s="8"/>
      <c r="CC320" s="8"/>
      <c r="CD320" s="8"/>
      <c r="CE320" s="8"/>
      <c r="CF320" s="8"/>
      <c r="CG320" s="8"/>
      <c r="CH320" s="8"/>
      <c r="CI320" s="8"/>
      <c r="CJ320" s="8"/>
      <c r="CK320" s="8"/>
      <c r="CL320" s="8"/>
      <c r="CM320" s="8"/>
      <c r="CN320" s="8"/>
      <c r="CO320" s="97"/>
      <c r="CQ320" s="56"/>
      <c r="CR320" s="8"/>
      <c r="CS320" s="8"/>
      <c r="CT320" s="8"/>
      <c r="CU320" s="8"/>
      <c r="CV320" s="8"/>
      <c r="CW320" s="8"/>
      <c r="CX320" s="8"/>
      <c r="CY320" s="102" t="str">
        <f t="shared" si="151"/>
        <v>x</v>
      </c>
      <c r="CZ320" s="56" t="str">
        <f t="shared" si="152"/>
        <v>MARBONOR 100 MG/ML SOLUTION INJECTABLE POUR BOVINS ET PORCINS</v>
      </c>
      <c r="DA320" s="204" t="e">
        <f>IF(IF(DI$2="Catégorie",IF(DI$3="Toutes",SUMIFS('Étape 1 - à remplir'!$F$31:$F$400,'Étape 1 - à remplir'!$E$31:$E$400,MASQ2!CZ320,'Étape 1 - à remplir'!$G$31:$G$400,"kg"),SUMIFS('Étape 1 - à remplir'!$F$31:$F$400,'Étape 1 - à remplir'!$E$31:$E$400,MASQ2!CZ320,'Étape 1 - à remplir'!$C$31:$C$400,DI$3)),IF(DI$2="Âge",IF(DI$3="Tous",SUMIFS('Étape 1 - à remplir'!$F$31:$F$400,'Étape 1 - à remplir'!$E$31:$E$400,MASQ2!CZ320,'Étape 1 - à remplir'!$G$31:$G$400,"kg"),SUMIFS('Étape 1 - à remplir'!$F$31:$F$400,'Étape 1 - à remplir'!$E$31:$E$400,MASQ2!CZ320,'Étape 1 - à remplir'!$P$31:$P$400,DI$3,'Étape 1 - à remplir'!$G$31:$G$400,"kg")),IF(DI$2="Atelier",IF(DI$3="Tous",SUMIFS('Étape 1 - à remplir'!$F$31:$F$400,'Étape 1 - à remplir'!$E$31:$E$400,MASQ2!CZ320,'Étape 1 - à remplir'!$G$31:$G$400,"kg"),SUMIFS('Étape 1 - à remplir'!$F$31:$F$400,'Étape 1 - à remplir'!$E$31:$E$400,MASQ2!CZ320,'Étape 1 - à remplir'!$O$31:$O$400,DI$3,'Étape 1 - à remplir'!$G$31:$G$400,"kg")),IF(DI$2="Espèce",IF(DI$3="Tous",SUMIFS('Étape 1 - à remplir'!$F$31:$F$400,'Étape 1 - à remplir'!$E$31:$E$400,MASQ2!CZ320,'Étape 1 - à remplir'!$G$31:$G$400,"kg"),SUMIFS('Étape 1 - à remplir'!$F$31:$F$400,'Étape 1 - à remplir'!$E$31:$E$400,MASQ2!CZ320,'Étape 1 - à remplir'!$N$31:$N$400,DI$3,'Étape 1 - à remplir'!$G$31:$G$400,"kg"))))))=0,NA(),IF(DI$2="Catégorie",IF(DI$3="Toutes",SUMIFS('Étape 1 - à remplir'!$F$31:$F$400,'Étape 1 - à remplir'!$E$31:$E$400,MASQ2!CZ320,'Étape 1 - à remplir'!$G$31:$G$400,"kg"),SUMIFS('Étape 1 - à remplir'!$F$31:$F$400,'Étape 1 - à remplir'!$E$31:$E$400,MASQ2!CZ320,'Étape 1 - à remplir'!$C$31:$C$400,DI$3)),IF(DI$2="Âge",IF(DI$3="Tous",SUMIFS('Étape 1 - à remplir'!$F$31:$F$400,'Étape 1 - à remplir'!$E$31:$E$400,MASQ2!CZ320,'Étape 1 - à remplir'!$G$31:$G$400,"kg"),SUMIFS('Étape 1 - à remplir'!$F$31:$F$400,'Étape 1 - à remplir'!$E$31:$E$400,MASQ2!CZ320,'Étape 1 - à remplir'!$P$31:$P$400,DI$3,'Étape 1 - à remplir'!$G$31:$G$400,"kg")),IF(DI$2="Atelier",IF(DI$3="Tous",SUMIFS('Étape 1 - à remplir'!$F$31:$F$400,'Étape 1 - à remplir'!$E$31:$E$400,MASQ2!CZ320,'Étape 1 - à remplir'!$G$31:$G$400,"kg"),SUMIFS('Étape 1 - à remplir'!$F$31:$F$400,'Étape 1 - à remplir'!$E$31:$E$400,MASQ2!CZ320,'Étape 1 - à remplir'!$O$31:$O$400,DI$3,'Étape 1 - à remplir'!$G$31:$G$400,"kg")),IF(DI$2="Espèce",IF(DI$3="Tous",SUMIFS('Étape 1 - à remplir'!$F$31:$F$400,'Étape 1 - à remplir'!$E$31:$E$400,MASQ2!CZ320,'Étape 1 - à remplir'!$G$31:$G$400,"kg"),SUMIFS('Étape 1 - à remplir'!$F$31:$F$400,'Étape 1 - à remplir'!$E$31:$E$400,MASQ2!CZ320,'Étape 1 - à remplir'!$N$31:$N$400,DI$3,'Étape 1 - à remplir'!$G$31:$G$400,"kg")))))))</f>
        <v>#N/A</v>
      </c>
      <c r="DB320" s="104">
        <f t="shared" si="160"/>
        <v>0</v>
      </c>
      <c r="DC320" s="204" t="str">
        <f t="shared" si="153"/>
        <v>Marbofloxacine</v>
      </c>
      <c r="DD320" s="204" t="str">
        <f t="shared" si="154"/>
        <v/>
      </c>
      <c r="DE320" s="204" t="str">
        <f t="shared" si="155"/>
        <v/>
      </c>
      <c r="DF320" s="204" t="str">
        <f t="shared" si="156"/>
        <v>Fluoroquinolones</v>
      </c>
      <c r="DG320" s="204" t="str">
        <f t="shared" si="157"/>
        <v/>
      </c>
      <c r="DH320" s="97" t="str">
        <f t="shared" si="158"/>
        <v/>
      </c>
      <c r="DI320" s="78"/>
      <c r="DJ320" s="78"/>
      <c r="DK320" s="77" t="str">
        <f ca="1"/>
        <v>MARBONOR 100 MG/ML SOLUTION INJECTABLE POUR BOVINS ET PORCINS</v>
      </c>
      <c r="DL320" s="79" t="e">
        <f ca="1"/>
        <v>#N/A</v>
      </c>
      <c r="DM320" s="102"/>
      <c r="DN320" s="8"/>
      <c r="DO320" s="8"/>
      <c r="DP320" s="8"/>
      <c r="DQ320" s="8"/>
      <c r="DR320" s="8"/>
      <c r="DS320" s="8"/>
      <c r="DT320" s="8"/>
      <c r="DU320" s="8"/>
      <c r="DV320" s="8"/>
      <c r="DW320" s="8"/>
      <c r="DX320" s="8"/>
      <c r="DY320" s="8"/>
      <c r="DZ320" s="8"/>
      <c r="EA320" s="8"/>
      <c r="EB320" s="8"/>
      <c r="EC320" s="8"/>
      <c r="ED320" s="8"/>
      <c r="EE320" s="8"/>
      <c r="EF320" s="8"/>
      <c r="EG320" s="8"/>
      <c r="EH320" s="8"/>
      <c r="EI320" s="8"/>
      <c r="EJ320" s="97"/>
    </row>
    <row r="321" spans="1:140" x14ac:dyDescent="0.25">
      <c r="A321" s="56"/>
      <c r="B321" s="8"/>
      <c r="C321" s="8"/>
      <c r="D321" s="8"/>
      <c r="E321" s="8"/>
      <c r="F321" s="8"/>
      <c r="G321" s="8"/>
      <c r="H321" s="8"/>
      <c r="I321" s="102" t="str">
        <f>INDEX(Données_ATB!BE:BV,MATCH(MASQ2!J321,Données_ATB!BE:BE,0),18)</f>
        <v>x</v>
      </c>
      <c r="J321" s="77" t="str">
        <f>Données_ATB!BE320</f>
        <v>MARBOX 100 MG/ML SOLUTION INJECTABLE POUR BOVINS ET PORCINS</v>
      </c>
      <c r="K321" s="204" t="e">
        <f>IF(IF(S$2="Catégorie",IF(S$3="Toutes",SUMIFS('Étape 1 - à remplir'!$F$31:$F$400,'Étape 1 - à remplir'!$E$31:$E$400,MASQ2!J321,'Étape 1 - à remplir'!$G$31:$G$400,"animaux"),SUMIFS('Étape 1 - à remplir'!$F$31:$F$400,'Étape 1 - à remplir'!$E$31:$E$400,MASQ2!J321,'Étape 1 - à remplir'!$C$31:$C$400,S$3)),IF(S$2="Âge",IF(S$3="Tous",SUMIFS('Étape 1 - à remplir'!$F$31:$F$400,'Étape 1 - à remplir'!$E$31:$E$400,MASQ2!J321,'Étape 1 - à remplir'!$G$31:$G$400,"animaux"),SUMIFS('Étape 1 - à remplir'!$F$31:$F$400,'Étape 1 - à remplir'!$E$31:$E$400,MASQ2!J321,'Étape 1 - à remplir'!$P$31:$P$400,S$3)),IF(S$2="Atelier",IF(S$3="Tous",SUMIFS('Étape 1 - à remplir'!$F$31:$F$400,'Étape 1 - à remplir'!$E$31:$E$400,MASQ2!J321,'Étape 1 - à remplir'!$G$31:$G$400,"animaux"),SUMIFS('Étape 1 - à remplir'!$F$31:$F$400,'Étape 1 - à remplir'!$E$31:$E$400,MASQ2!J321,'Étape 1 - à remplir'!$O$31:$O$400,S$3)),IF(S$2="Espèce",IF(S$3="Tous",SUMIFS('Étape 1 - à remplir'!$F$31:$F$400,'Étape 1 - à remplir'!$E$31:$E$400,MASQ2!J321,'Étape 1 - à remplir'!$G$31:$G$400,"animaux"),SUMIFS('Étape 1 - à remplir'!$F$31:$F$400,'Étape 1 - à remplir'!$E$31:$E$400,MASQ2!J321,'Étape 1 - à remplir'!$N$31:$N$400,S$3))))))=0,NA(),IF(S$2="Catégorie",IF(S$3="Toutes",SUMIFS('Étape 1 - à remplir'!$F$31:$F$400,'Étape 1 - à remplir'!$E$31:$E$400,MASQ2!J321,'Étape 1 - à remplir'!$G$31:$G$400,"animaux"),SUMIFS('Étape 1 - à remplir'!$F$31:$F$400,'Étape 1 - à remplir'!$E$31:$E$400,MASQ2!J321,'Étape 1 - à remplir'!$C$31:$C$400,S$3)),IF(S$2="Âge",IF(S$3="Tous",SUMIFS('Étape 1 - à remplir'!$F$31:$F$400,'Étape 1 - à remplir'!$E$31:$E$400,MASQ2!J321,'Étape 1 - à remplir'!$G$31:$G$400,"animaux"),SUMIFS('Étape 1 - à remplir'!$F$31:$F$400,'Étape 1 - à remplir'!$E$31:$E$400,MASQ2!J321,'Étape 1 - à remplir'!$P$31:$P$400,S$3)),IF(S$2="Atelier",IF(S$3="Tous",SUMIFS('Étape 1 - à remplir'!$F$31:$F$400,'Étape 1 - à remplir'!$E$31:$E$400,MASQ2!J321,'Étape 1 - à remplir'!$G$31:$G$400,"animaux"),SUMIFS('Étape 1 - à remplir'!$F$31:$F$400,'Étape 1 - à remplir'!$E$31:$E$400,MASQ2!J321,'Étape 1 - à remplir'!$O$31:$O$400,S$3)),IF(S$2="Espèce",IF(S$3="Tous",SUMIFS('Étape 1 - à remplir'!$F$31:$F$400,'Étape 1 - à remplir'!$E$31:$E$400,MASQ2!J321,'Étape 1 - à remplir'!$G$31:$G$400,"animaux"),SUMIFS('Étape 1 - à remplir'!$F$31:$F$400,'Étape 1 - à remplir'!$E$31:$E$400,MASQ2!J321,'Étape 1 - à remplir'!$N$31:$N$400,S$3)))))))</f>
        <v>#N/A</v>
      </c>
      <c r="L321" s="97">
        <f t="shared" si="161"/>
        <v>0</v>
      </c>
      <c r="M321" s="56" t="str">
        <f>Données_ATB!BN320</f>
        <v>Marbofloxacine</v>
      </c>
      <c r="N321" s="204" t="str">
        <f>Données_ATB!BO320</f>
        <v/>
      </c>
      <c r="O321" s="97" t="str">
        <f>Données_ATB!BP320</f>
        <v/>
      </c>
      <c r="P321" s="77" t="str">
        <f>Données_ATB!BR320</f>
        <v>Fluoroquinolones</v>
      </c>
      <c r="Q321" s="78" t="str">
        <f>Données_ATB!BS320</f>
        <v/>
      </c>
      <c r="R321" s="79" t="str">
        <f>Données_ATB!BT320</f>
        <v/>
      </c>
      <c r="S321" s="78"/>
      <c r="T321" s="78"/>
      <c r="U321" s="77" t="str">
        <f ca="1"/>
        <v>MARBOX 100 MG/ML SOLUTION INJECTABLE POUR BOVINS ET PORCINS</v>
      </c>
      <c r="V321" s="79" t="e">
        <f ca="1"/>
        <v>#N/A</v>
      </c>
      <c r="W321" s="102"/>
      <c r="X321" s="8"/>
      <c r="Y321" s="8"/>
      <c r="Z321" s="8"/>
      <c r="AA321" s="8"/>
      <c r="AB321" s="102"/>
      <c r="AC321" s="8"/>
      <c r="AD321" s="8"/>
      <c r="AE321" s="8"/>
      <c r="AF321" s="8"/>
      <c r="AG321" s="8"/>
      <c r="AH321" s="8"/>
      <c r="AI321" s="8"/>
      <c r="AJ321" s="8"/>
      <c r="AK321" s="8"/>
      <c r="AL321" s="8"/>
      <c r="AM321" s="8"/>
      <c r="AN321" s="8"/>
      <c r="AO321" s="8"/>
      <c r="AP321" s="8"/>
      <c r="AQ321" s="8"/>
      <c r="AR321" s="8"/>
      <c r="AS321" s="8"/>
      <c r="AT321" s="97"/>
      <c r="AV321" s="56"/>
      <c r="AW321" s="8"/>
      <c r="AX321" s="8"/>
      <c r="AY321" s="8"/>
      <c r="AZ321" s="8"/>
      <c r="BA321" s="8"/>
      <c r="BB321" s="8"/>
      <c r="BC321" s="8"/>
      <c r="BD321" s="102" t="str">
        <f t="shared" si="143"/>
        <v>x</v>
      </c>
      <c r="BE321" s="56" t="str">
        <f t="shared" si="144"/>
        <v>MARBOX 100 MG/ML SOLUTION INJECTABLE POUR BOVINS ET PORCINS</v>
      </c>
      <c r="BF321" s="204" t="e">
        <f>IF(IF(BN$2="Catégorie",IF(BN$3="Toutes",SUMIFS('Étape 1 - à remplir'!$F$31:$F$400,'Étape 1 - à remplir'!$E$31:$E$400,MASQ2!BE321,'Étape 1 - à remplir'!$G$31:$G$400,"lots"),SUMIFS('Étape 1 - à remplir'!$F$31:$F$400,'Étape 1 - à remplir'!$E$31:$E$400,MASQ2!BE321,'Étape 1 - à remplir'!$C$31:$C$400,BN$3)),IF(BN$2="Âge",IF(BN$3="Tous",SUMIFS('Étape 1 - à remplir'!$F$31:$F$400,'Étape 1 - à remplir'!$E$31:$E$400,MASQ2!BE321,'Étape 1 - à remplir'!$G$31:$G$400,"lots"),SUMIFS('Étape 1 - à remplir'!$F$31:$F$400,'Étape 1 - à remplir'!$E$31:$E$400,MASQ2!BE321,'Étape 1 - à remplir'!$P$31:$P$400,BN$3,'Étape 1 - à remplir'!$G$31:$G$400,"lots")),IF(BN$2="Atelier",IF(BN$3="Tous",SUMIFS('Étape 1 - à remplir'!$F$31:$F$400,'Étape 1 - à remplir'!$E$31:$E$400,MASQ2!BE321,'Étape 1 - à remplir'!$G$31:$G$400,"lots"),SUMIFS('Étape 1 - à remplir'!$F$31:$F$400,'Étape 1 - à remplir'!$E$31:$E$400,MASQ2!BE321,'Étape 1 - à remplir'!$O$31:$O$400,BN$3,'Étape 1 - à remplir'!$G$31:$G$400,"lots")),IF(BN$2="Espèce",IF(BN$3="Tous",SUMIFS('Étape 1 - à remplir'!$F$31:$F$400,'Étape 1 - à remplir'!$E$31:$E$400,MASQ2!BE321,'Étape 1 - à remplir'!$G$31:$G$400,"lots"),SUMIFS('Étape 1 - à remplir'!$F$31:$F$400,'Étape 1 - à remplir'!$E$31:$E$400,MASQ2!BE321,'Étape 1 - à remplir'!$N$31:$N$400,BN$3,'Étape 1 - à remplir'!$G$31:$G$400,"lots"))))))=0,NA(),IF(BN$2="Catégorie",IF(BN$3="Toutes",SUMIFS('Étape 1 - à remplir'!$F$31:$F$400,'Étape 1 - à remplir'!$E$31:$E$400,MASQ2!BE321,'Étape 1 - à remplir'!$G$31:$G$400,"lots"),SUMIFS('Étape 1 - à remplir'!$F$31:$F$400,'Étape 1 - à remplir'!$E$31:$E$400,MASQ2!BE321,'Étape 1 - à remplir'!$C$31:$C$400,BN$3)),IF(BN$2="Âge",IF(BN$3="Tous",SUMIFS('Étape 1 - à remplir'!$F$31:$F$400,'Étape 1 - à remplir'!$E$31:$E$400,MASQ2!BE321,'Étape 1 - à remplir'!$G$31:$G$400,"lots"),SUMIFS('Étape 1 - à remplir'!$F$31:$F$400,'Étape 1 - à remplir'!$E$31:$E$400,MASQ2!BE321,'Étape 1 - à remplir'!$P$31:$P$400,BN$3,'Étape 1 - à remplir'!$G$31:$G$400,"lots")),IF(BN$2="Atelier",IF(BN$3="Tous",SUMIFS('Étape 1 - à remplir'!$F$31:$F$400,'Étape 1 - à remplir'!$E$31:$E$400,MASQ2!BE321,'Étape 1 - à remplir'!$G$31:$G$400,"lots"),SUMIFS('Étape 1 - à remplir'!$F$31:$F$400,'Étape 1 - à remplir'!$E$31:$E$400,MASQ2!BE321,'Étape 1 - à remplir'!$O$31:$O$400,BN$3,'Étape 1 - à remplir'!$G$31:$G$400,"lots")),IF(BN$2="Espèce",IF(BN$3="Tous",SUMIFS('Étape 1 - à remplir'!$F$31:$F$400,'Étape 1 - à remplir'!$E$31:$E$400,MASQ2!BE321,'Étape 1 - à remplir'!$G$31:$G$400,"lots"),SUMIFS('Étape 1 - à remplir'!$F$31:$F$400,'Étape 1 - à remplir'!$E$31:$E$400,MASQ2!BE321,'Étape 1 - à remplir'!$N$31:$N$400,BN$3,'Étape 1 - à remplir'!$G$31:$G$400,"lots")))))))</f>
        <v>#N/A</v>
      </c>
      <c r="BG321" s="204">
        <f t="shared" si="159"/>
        <v>0</v>
      </c>
      <c r="BH321" s="204" t="str">
        <f t="shared" si="145"/>
        <v>Marbofloxacine</v>
      </c>
      <c r="BI321" s="204" t="str">
        <f t="shared" si="146"/>
        <v/>
      </c>
      <c r="BJ321" s="204" t="str">
        <f t="shared" si="147"/>
        <v/>
      </c>
      <c r="BK321" s="204" t="str">
        <f t="shared" si="148"/>
        <v>Fluoroquinolones</v>
      </c>
      <c r="BL321" s="204" t="str">
        <f t="shared" si="149"/>
        <v/>
      </c>
      <c r="BM321" s="97" t="str">
        <f t="shared" si="150"/>
        <v/>
      </c>
      <c r="BN321" s="78"/>
      <c r="BO321" s="78"/>
      <c r="BP321" s="77" t="str">
        <f ca="1"/>
        <v>MARBOX 100 MG/ML SOLUTION INJECTABLE POUR BOVINS ET PORCINS</v>
      </c>
      <c r="BQ321" s="79" t="e">
        <f ca="1"/>
        <v>#N/A</v>
      </c>
      <c r="BR321" s="102"/>
      <c r="BS321" s="8"/>
      <c r="BT321" s="8"/>
      <c r="BU321" s="8"/>
      <c r="BV321" s="8"/>
      <c r="BW321" s="8"/>
      <c r="BX321" s="8"/>
      <c r="BY321" s="8"/>
      <c r="BZ321" s="8"/>
      <c r="CA321" s="8"/>
      <c r="CB321" s="8"/>
      <c r="CC321" s="8"/>
      <c r="CD321" s="8"/>
      <c r="CE321" s="8"/>
      <c r="CF321" s="8"/>
      <c r="CG321" s="8"/>
      <c r="CH321" s="8"/>
      <c r="CI321" s="8"/>
      <c r="CJ321" s="8"/>
      <c r="CK321" s="8"/>
      <c r="CL321" s="8"/>
      <c r="CM321" s="8"/>
      <c r="CN321" s="8"/>
      <c r="CO321" s="97"/>
      <c r="CQ321" s="56"/>
      <c r="CR321" s="8"/>
      <c r="CS321" s="8"/>
      <c r="CT321" s="8"/>
      <c r="CU321" s="8"/>
      <c r="CV321" s="8"/>
      <c r="CW321" s="8"/>
      <c r="CX321" s="8"/>
      <c r="CY321" s="102" t="str">
        <f t="shared" si="151"/>
        <v>x</v>
      </c>
      <c r="CZ321" s="56" t="str">
        <f t="shared" si="152"/>
        <v>MARBOX 100 MG/ML SOLUTION INJECTABLE POUR BOVINS ET PORCINS</v>
      </c>
      <c r="DA321" s="204" t="e">
        <f>IF(IF(DI$2="Catégorie",IF(DI$3="Toutes",SUMIFS('Étape 1 - à remplir'!$F$31:$F$400,'Étape 1 - à remplir'!$E$31:$E$400,MASQ2!CZ321,'Étape 1 - à remplir'!$G$31:$G$400,"kg"),SUMIFS('Étape 1 - à remplir'!$F$31:$F$400,'Étape 1 - à remplir'!$E$31:$E$400,MASQ2!CZ321,'Étape 1 - à remplir'!$C$31:$C$400,DI$3)),IF(DI$2="Âge",IF(DI$3="Tous",SUMIFS('Étape 1 - à remplir'!$F$31:$F$400,'Étape 1 - à remplir'!$E$31:$E$400,MASQ2!CZ321,'Étape 1 - à remplir'!$G$31:$G$400,"kg"),SUMIFS('Étape 1 - à remplir'!$F$31:$F$400,'Étape 1 - à remplir'!$E$31:$E$400,MASQ2!CZ321,'Étape 1 - à remplir'!$P$31:$P$400,DI$3,'Étape 1 - à remplir'!$G$31:$G$400,"kg")),IF(DI$2="Atelier",IF(DI$3="Tous",SUMIFS('Étape 1 - à remplir'!$F$31:$F$400,'Étape 1 - à remplir'!$E$31:$E$400,MASQ2!CZ321,'Étape 1 - à remplir'!$G$31:$G$400,"kg"),SUMIFS('Étape 1 - à remplir'!$F$31:$F$400,'Étape 1 - à remplir'!$E$31:$E$400,MASQ2!CZ321,'Étape 1 - à remplir'!$O$31:$O$400,DI$3,'Étape 1 - à remplir'!$G$31:$G$400,"kg")),IF(DI$2="Espèce",IF(DI$3="Tous",SUMIFS('Étape 1 - à remplir'!$F$31:$F$400,'Étape 1 - à remplir'!$E$31:$E$400,MASQ2!CZ321,'Étape 1 - à remplir'!$G$31:$G$400,"kg"),SUMIFS('Étape 1 - à remplir'!$F$31:$F$400,'Étape 1 - à remplir'!$E$31:$E$400,MASQ2!CZ321,'Étape 1 - à remplir'!$N$31:$N$400,DI$3,'Étape 1 - à remplir'!$G$31:$G$400,"kg"))))))=0,NA(),IF(DI$2="Catégorie",IF(DI$3="Toutes",SUMIFS('Étape 1 - à remplir'!$F$31:$F$400,'Étape 1 - à remplir'!$E$31:$E$400,MASQ2!CZ321,'Étape 1 - à remplir'!$G$31:$G$400,"kg"),SUMIFS('Étape 1 - à remplir'!$F$31:$F$400,'Étape 1 - à remplir'!$E$31:$E$400,MASQ2!CZ321,'Étape 1 - à remplir'!$C$31:$C$400,DI$3)),IF(DI$2="Âge",IF(DI$3="Tous",SUMIFS('Étape 1 - à remplir'!$F$31:$F$400,'Étape 1 - à remplir'!$E$31:$E$400,MASQ2!CZ321,'Étape 1 - à remplir'!$G$31:$G$400,"kg"),SUMIFS('Étape 1 - à remplir'!$F$31:$F$400,'Étape 1 - à remplir'!$E$31:$E$400,MASQ2!CZ321,'Étape 1 - à remplir'!$P$31:$P$400,DI$3,'Étape 1 - à remplir'!$G$31:$G$400,"kg")),IF(DI$2="Atelier",IF(DI$3="Tous",SUMIFS('Étape 1 - à remplir'!$F$31:$F$400,'Étape 1 - à remplir'!$E$31:$E$400,MASQ2!CZ321,'Étape 1 - à remplir'!$G$31:$G$400,"kg"),SUMIFS('Étape 1 - à remplir'!$F$31:$F$400,'Étape 1 - à remplir'!$E$31:$E$400,MASQ2!CZ321,'Étape 1 - à remplir'!$O$31:$O$400,DI$3,'Étape 1 - à remplir'!$G$31:$G$400,"kg")),IF(DI$2="Espèce",IF(DI$3="Tous",SUMIFS('Étape 1 - à remplir'!$F$31:$F$400,'Étape 1 - à remplir'!$E$31:$E$400,MASQ2!CZ321,'Étape 1 - à remplir'!$G$31:$G$400,"kg"),SUMIFS('Étape 1 - à remplir'!$F$31:$F$400,'Étape 1 - à remplir'!$E$31:$E$400,MASQ2!CZ321,'Étape 1 - à remplir'!$N$31:$N$400,DI$3,'Étape 1 - à remplir'!$G$31:$G$400,"kg")))))))</f>
        <v>#N/A</v>
      </c>
      <c r="DB321" s="104">
        <f t="shared" si="160"/>
        <v>0</v>
      </c>
      <c r="DC321" s="204" t="str">
        <f t="shared" si="153"/>
        <v>Marbofloxacine</v>
      </c>
      <c r="DD321" s="204" t="str">
        <f t="shared" si="154"/>
        <v/>
      </c>
      <c r="DE321" s="204" t="str">
        <f t="shared" si="155"/>
        <v/>
      </c>
      <c r="DF321" s="204" t="str">
        <f t="shared" si="156"/>
        <v>Fluoroquinolones</v>
      </c>
      <c r="DG321" s="204" t="str">
        <f t="shared" si="157"/>
        <v/>
      </c>
      <c r="DH321" s="97" t="str">
        <f t="shared" si="158"/>
        <v/>
      </c>
      <c r="DI321" s="78"/>
      <c r="DJ321" s="78"/>
      <c r="DK321" s="77" t="str">
        <f ca="1"/>
        <v>MARBOX 100 MG/ML SOLUTION INJECTABLE POUR BOVINS ET PORCINS</v>
      </c>
      <c r="DL321" s="79" t="e">
        <f ca="1"/>
        <v>#N/A</v>
      </c>
      <c r="DM321" s="102"/>
      <c r="DN321" s="8"/>
      <c r="DO321" s="8"/>
      <c r="DP321" s="8"/>
      <c r="DQ321" s="8"/>
      <c r="DR321" s="8"/>
      <c r="DS321" s="8"/>
      <c r="DT321" s="8"/>
      <c r="DU321" s="8"/>
      <c r="DV321" s="8"/>
      <c r="DW321" s="8"/>
      <c r="DX321" s="8"/>
      <c r="DY321" s="8"/>
      <c r="DZ321" s="8"/>
      <c r="EA321" s="8"/>
      <c r="EB321" s="8"/>
      <c r="EC321" s="8"/>
      <c r="ED321" s="8"/>
      <c r="EE321" s="8"/>
      <c r="EF321" s="8"/>
      <c r="EG321" s="8"/>
      <c r="EH321" s="8"/>
      <c r="EI321" s="8"/>
      <c r="EJ321" s="97"/>
    </row>
    <row r="322" spans="1:140" x14ac:dyDescent="0.25">
      <c r="A322" s="56"/>
      <c r="B322" s="8"/>
      <c r="C322" s="8"/>
      <c r="D322" s="8"/>
      <c r="E322" s="8"/>
      <c r="F322" s="8"/>
      <c r="G322" s="8"/>
      <c r="H322" s="8"/>
      <c r="I322" s="102" t="str">
        <f>INDEX(Données_ATB!BE:BV,MATCH(MASQ2!J322,Données_ATB!BE:BE,0),18)</f>
        <v>x</v>
      </c>
      <c r="J322" s="77" t="str">
        <f>Données_ATB!BE321</f>
        <v>MARFLOQUIN 100 MG/ML SOLUTION INJECTABLE POUR BOVINS ET PORCINS (TRUIES)</v>
      </c>
      <c r="K322" s="204" t="e">
        <f>IF(IF(S$2="Catégorie",IF(S$3="Toutes",SUMIFS('Étape 1 - à remplir'!$F$31:$F$400,'Étape 1 - à remplir'!$E$31:$E$400,MASQ2!J322,'Étape 1 - à remplir'!$G$31:$G$400,"animaux"),SUMIFS('Étape 1 - à remplir'!$F$31:$F$400,'Étape 1 - à remplir'!$E$31:$E$400,MASQ2!J322,'Étape 1 - à remplir'!$C$31:$C$400,S$3)),IF(S$2="Âge",IF(S$3="Tous",SUMIFS('Étape 1 - à remplir'!$F$31:$F$400,'Étape 1 - à remplir'!$E$31:$E$400,MASQ2!J322,'Étape 1 - à remplir'!$G$31:$G$400,"animaux"),SUMIFS('Étape 1 - à remplir'!$F$31:$F$400,'Étape 1 - à remplir'!$E$31:$E$400,MASQ2!J322,'Étape 1 - à remplir'!$P$31:$P$400,S$3)),IF(S$2="Atelier",IF(S$3="Tous",SUMIFS('Étape 1 - à remplir'!$F$31:$F$400,'Étape 1 - à remplir'!$E$31:$E$400,MASQ2!J322,'Étape 1 - à remplir'!$G$31:$G$400,"animaux"),SUMIFS('Étape 1 - à remplir'!$F$31:$F$400,'Étape 1 - à remplir'!$E$31:$E$400,MASQ2!J322,'Étape 1 - à remplir'!$O$31:$O$400,S$3)),IF(S$2="Espèce",IF(S$3="Tous",SUMIFS('Étape 1 - à remplir'!$F$31:$F$400,'Étape 1 - à remplir'!$E$31:$E$400,MASQ2!J322,'Étape 1 - à remplir'!$G$31:$G$400,"animaux"),SUMIFS('Étape 1 - à remplir'!$F$31:$F$400,'Étape 1 - à remplir'!$E$31:$E$400,MASQ2!J322,'Étape 1 - à remplir'!$N$31:$N$400,S$3))))))=0,NA(),IF(S$2="Catégorie",IF(S$3="Toutes",SUMIFS('Étape 1 - à remplir'!$F$31:$F$400,'Étape 1 - à remplir'!$E$31:$E$400,MASQ2!J322,'Étape 1 - à remplir'!$G$31:$G$400,"animaux"),SUMIFS('Étape 1 - à remplir'!$F$31:$F$400,'Étape 1 - à remplir'!$E$31:$E$400,MASQ2!J322,'Étape 1 - à remplir'!$C$31:$C$400,S$3)),IF(S$2="Âge",IF(S$3="Tous",SUMIFS('Étape 1 - à remplir'!$F$31:$F$400,'Étape 1 - à remplir'!$E$31:$E$400,MASQ2!J322,'Étape 1 - à remplir'!$G$31:$G$400,"animaux"),SUMIFS('Étape 1 - à remplir'!$F$31:$F$400,'Étape 1 - à remplir'!$E$31:$E$400,MASQ2!J322,'Étape 1 - à remplir'!$P$31:$P$400,S$3)),IF(S$2="Atelier",IF(S$3="Tous",SUMIFS('Étape 1 - à remplir'!$F$31:$F$400,'Étape 1 - à remplir'!$E$31:$E$400,MASQ2!J322,'Étape 1 - à remplir'!$G$31:$G$400,"animaux"),SUMIFS('Étape 1 - à remplir'!$F$31:$F$400,'Étape 1 - à remplir'!$E$31:$E$400,MASQ2!J322,'Étape 1 - à remplir'!$O$31:$O$400,S$3)),IF(S$2="Espèce",IF(S$3="Tous",SUMIFS('Étape 1 - à remplir'!$F$31:$F$400,'Étape 1 - à remplir'!$E$31:$E$400,MASQ2!J322,'Étape 1 - à remplir'!$G$31:$G$400,"animaux"),SUMIFS('Étape 1 - à remplir'!$F$31:$F$400,'Étape 1 - à remplir'!$E$31:$E$400,MASQ2!J322,'Étape 1 - à remplir'!$N$31:$N$400,S$3)))))))</f>
        <v>#N/A</v>
      </c>
      <c r="L322" s="97">
        <f t="shared" si="161"/>
        <v>0</v>
      </c>
      <c r="M322" s="56" t="str">
        <f>Données_ATB!BN321</f>
        <v>Marbofloxacine</v>
      </c>
      <c r="N322" s="204" t="str">
        <f>Données_ATB!BO321</f>
        <v/>
      </c>
      <c r="O322" s="97" t="str">
        <f>Données_ATB!BP321</f>
        <v/>
      </c>
      <c r="P322" s="77" t="str">
        <f>Données_ATB!BR321</f>
        <v>Fluoroquinolones</v>
      </c>
      <c r="Q322" s="78" t="str">
        <f>Données_ATB!BS321</f>
        <v/>
      </c>
      <c r="R322" s="79" t="str">
        <f>Données_ATB!BT321</f>
        <v/>
      </c>
      <c r="S322" s="78"/>
      <c r="T322" s="78"/>
      <c r="U322" s="77" t="str">
        <f ca="1"/>
        <v>MARFLOQUIN 100 MG/ML SOLUTION INJECTABLE POUR BOVINS ET PORCINS (TRUIES)</v>
      </c>
      <c r="V322" s="79" t="e">
        <f ca="1"/>
        <v>#N/A</v>
      </c>
      <c r="W322" s="102"/>
      <c r="X322" s="8"/>
      <c r="Y322" s="8"/>
      <c r="Z322" s="8"/>
      <c r="AA322" s="8"/>
      <c r="AB322" s="102"/>
      <c r="AC322" s="8"/>
      <c r="AD322" s="8"/>
      <c r="AE322" s="8"/>
      <c r="AF322" s="8"/>
      <c r="AG322" s="8"/>
      <c r="AH322" s="8"/>
      <c r="AI322" s="8"/>
      <c r="AJ322" s="8"/>
      <c r="AK322" s="8"/>
      <c r="AL322" s="8"/>
      <c r="AM322" s="8"/>
      <c r="AN322" s="8"/>
      <c r="AO322" s="8"/>
      <c r="AP322" s="8"/>
      <c r="AQ322" s="8"/>
      <c r="AR322" s="8"/>
      <c r="AS322" s="8"/>
      <c r="AT322" s="97"/>
      <c r="AV322" s="56"/>
      <c r="AW322" s="8"/>
      <c r="AX322" s="8"/>
      <c r="AY322" s="8"/>
      <c r="AZ322" s="8"/>
      <c r="BA322" s="8"/>
      <c r="BB322" s="8"/>
      <c r="BC322" s="8"/>
      <c r="BD322" s="102" t="str">
        <f t="shared" si="143"/>
        <v>x</v>
      </c>
      <c r="BE322" s="56" t="str">
        <f t="shared" si="144"/>
        <v>MARFLOQUIN 100 MG/ML SOLUTION INJECTABLE POUR BOVINS ET PORCINS (TRUIES)</v>
      </c>
      <c r="BF322" s="204" t="e">
        <f>IF(IF(BN$2="Catégorie",IF(BN$3="Toutes",SUMIFS('Étape 1 - à remplir'!$F$31:$F$400,'Étape 1 - à remplir'!$E$31:$E$400,MASQ2!BE322,'Étape 1 - à remplir'!$G$31:$G$400,"lots"),SUMIFS('Étape 1 - à remplir'!$F$31:$F$400,'Étape 1 - à remplir'!$E$31:$E$400,MASQ2!BE322,'Étape 1 - à remplir'!$C$31:$C$400,BN$3)),IF(BN$2="Âge",IF(BN$3="Tous",SUMIFS('Étape 1 - à remplir'!$F$31:$F$400,'Étape 1 - à remplir'!$E$31:$E$400,MASQ2!BE322,'Étape 1 - à remplir'!$G$31:$G$400,"lots"),SUMIFS('Étape 1 - à remplir'!$F$31:$F$400,'Étape 1 - à remplir'!$E$31:$E$400,MASQ2!BE322,'Étape 1 - à remplir'!$P$31:$P$400,BN$3,'Étape 1 - à remplir'!$G$31:$G$400,"lots")),IF(BN$2="Atelier",IF(BN$3="Tous",SUMIFS('Étape 1 - à remplir'!$F$31:$F$400,'Étape 1 - à remplir'!$E$31:$E$400,MASQ2!BE322,'Étape 1 - à remplir'!$G$31:$G$400,"lots"),SUMIFS('Étape 1 - à remplir'!$F$31:$F$400,'Étape 1 - à remplir'!$E$31:$E$400,MASQ2!BE322,'Étape 1 - à remplir'!$O$31:$O$400,BN$3,'Étape 1 - à remplir'!$G$31:$G$400,"lots")),IF(BN$2="Espèce",IF(BN$3="Tous",SUMIFS('Étape 1 - à remplir'!$F$31:$F$400,'Étape 1 - à remplir'!$E$31:$E$400,MASQ2!BE322,'Étape 1 - à remplir'!$G$31:$G$400,"lots"),SUMIFS('Étape 1 - à remplir'!$F$31:$F$400,'Étape 1 - à remplir'!$E$31:$E$400,MASQ2!BE322,'Étape 1 - à remplir'!$N$31:$N$400,BN$3,'Étape 1 - à remplir'!$G$31:$G$400,"lots"))))))=0,NA(),IF(BN$2="Catégorie",IF(BN$3="Toutes",SUMIFS('Étape 1 - à remplir'!$F$31:$F$400,'Étape 1 - à remplir'!$E$31:$E$400,MASQ2!BE322,'Étape 1 - à remplir'!$G$31:$G$400,"lots"),SUMIFS('Étape 1 - à remplir'!$F$31:$F$400,'Étape 1 - à remplir'!$E$31:$E$400,MASQ2!BE322,'Étape 1 - à remplir'!$C$31:$C$400,BN$3)),IF(BN$2="Âge",IF(BN$3="Tous",SUMIFS('Étape 1 - à remplir'!$F$31:$F$400,'Étape 1 - à remplir'!$E$31:$E$400,MASQ2!BE322,'Étape 1 - à remplir'!$G$31:$G$400,"lots"),SUMIFS('Étape 1 - à remplir'!$F$31:$F$400,'Étape 1 - à remplir'!$E$31:$E$400,MASQ2!BE322,'Étape 1 - à remplir'!$P$31:$P$400,BN$3,'Étape 1 - à remplir'!$G$31:$G$400,"lots")),IF(BN$2="Atelier",IF(BN$3="Tous",SUMIFS('Étape 1 - à remplir'!$F$31:$F$400,'Étape 1 - à remplir'!$E$31:$E$400,MASQ2!BE322,'Étape 1 - à remplir'!$G$31:$G$400,"lots"),SUMIFS('Étape 1 - à remplir'!$F$31:$F$400,'Étape 1 - à remplir'!$E$31:$E$400,MASQ2!BE322,'Étape 1 - à remplir'!$O$31:$O$400,BN$3,'Étape 1 - à remplir'!$G$31:$G$400,"lots")),IF(BN$2="Espèce",IF(BN$3="Tous",SUMIFS('Étape 1 - à remplir'!$F$31:$F$400,'Étape 1 - à remplir'!$E$31:$E$400,MASQ2!BE322,'Étape 1 - à remplir'!$G$31:$G$400,"lots"),SUMIFS('Étape 1 - à remplir'!$F$31:$F$400,'Étape 1 - à remplir'!$E$31:$E$400,MASQ2!BE322,'Étape 1 - à remplir'!$N$31:$N$400,BN$3,'Étape 1 - à remplir'!$G$31:$G$400,"lots")))))))</f>
        <v>#N/A</v>
      </c>
      <c r="BG322" s="204">
        <f t="shared" si="159"/>
        <v>0</v>
      </c>
      <c r="BH322" s="204" t="str">
        <f t="shared" si="145"/>
        <v>Marbofloxacine</v>
      </c>
      <c r="BI322" s="204" t="str">
        <f t="shared" si="146"/>
        <v/>
      </c>
      <c r="BJ322" s="204" t="str">
        <f t="shared" si="147"/>
        <v/>
      </c>
      <c r="BK322" s="204" t="str">
        <f t="shared" si="148"/>
        <v>Fluoroquinolones</v>
      </c>
      <c r="BL322" s="204" t="str">
        <f t="shared" si="149"/>
        <v/>
      </c>
      <c r="BM322" s="97" t="str">
        <f t="shared" si="150"/>
        <v/>
      </c>
      <c r="BN322" s="78"/>
      <c r="BO322" s="78"/>
      <c r="BP322" s="77" t="str">
        <f ca="1"/>
        <v>MARFLOQUIN 100 MG/ML SOLUTION INJECTABLE POUR BOVINS ET PORCINS (TRUIES)</v>
      </c>
      <c r="BQ322" s="79" t="e">
        <f ca="1"/>
        <v>#N/A</v>
      </c>
      <c r="BR322" s="102"/>
      <c r="BS322" s="8"/>
      <c r="BT322" s="8"/>
      <c r="BU322" s="8"/>
      <c r="BV322" s="8"/>
      <c r="BW322" s="8"/>
      <c r="BX322" s="8"/>
      <c r="BY322" s="8"/>
      <c r="BZ322" s="8"/>
      <c r="CA322" s="8"/>
      <c r="CB322" s="8"/>
      <c r="CC322" s="8"/>
      <c r="CD322" s="8"/>
      <c r="CE322" s="8"/>
      <c r="CF322" s="8"/>
      <c r="CG322" s="8"/>
      <c r="CH322" s="8"/>
      <c r="CI322" s="8"/>
      <c r="CJ322" s="8"/>
      <c r="CK322" s="8"/>
      <c r="CL322" s="8"/>
      <c r="CM322" s="8"/>
      <c r="CN322" s="8"/>
      <c r="CO322" s="97"/>
      <c r="CQ322" s="56"/>
      <c r="CR322" s="8"/>
      <c r="CS322" s="8"/>
      <c r="CT322" s="8"/>
      <c r="CU322" s="8"/>
      <c r="CV322" s="8"/>
      <c r="CW322" s="8"/>
      <c r="CX322" s="8"/>
      <c r="CY322" s="102" t="str">
        <f t="shared" si="151"/>
        <v>x</v>
      </c>
      <c r="CZ322" s="56" t="str">
        <f t="shared" si="152"/>
        <v>MARFLOQUIN 100 MG/ML SOLUTION INJECTABLE POUR BOVINS ET PORCINS (TRUIES)</v>
      </c>
      <c r="DA322" s="204" t="e">
        <f>IF(IF(DI$2="Catégorie",IF(DI$3="Toutes",SUMIFS('Étape 1 - à remplir'!$F$31:$F$400,'Étape 1 - à remplir'!$E$31:$E$400,MASQ2!CZ322,'Étape 1 - à remplir'!$G$31:$G$400,"kg"),SUMIFS('Étape 1 - à remplir'!$F$31:$F$400,'Étape 1 - à remplir'!$E$31:$E$400,MASQ2!CZ322,'Étape 1 - à remplir'!$C$31:$C$400,DI$3)),IF(DI$2="Âge",IF(DI$3="Tous",SUMIFS('Étape 1 - à remplir'!$F$31:$F$400,'Étape 1 - à remplir'!$E$31:$E$400,MASQ2!CZ322,'Étape 1 - à remplir'!$G$31:$G$400,"kg"),SUMIFS('Étape 1 - à remplir'!$F$31:$F$400,'Étape 1 - à remplir'!$E$31:$E$400,MASQ2!CZ322,'Étape 1 - à remplir'!$P$31:$P$400,DI$3,'Étape 1 - à remplir'!$G$31:$G$400,"kg")),IF(DI$2="Atelier",IF(DI$3="Tous",SUMIFS('Étape 1 - à remplir'!$F$31:$F$400,'Étape 1 - à remplir'!$E$31:$E$400,MASQ2!CZ322,'Étape 1 - à remplir'!$G$31:$G$400,"kg"),SUMIFS('Étape 1 - à remplir'!$F$31:$F$400,'Étape 1 - à remplir'!$E$31:$E$400,MASQ2!CZ322,'Étape 1 - à remplir'!$O$31:$O$400,DI$3,'Étape 1 - à remplir'!$G$31:$G$400,"kg")),IF(DI$2="Espèce",IF(DI$3="Tous",SUMIFS('Étape 1 - à remplir'!$F$31:$F$400,'Étape 1 - à remplir'!$E$31:$E$400,MASQ2!CZ322,'Étape 1 - à remplir'!$G$31:$G$400,"kg"),SUMIFS('Étape 1 - à remplir'!$F$31:$F$400,'Étape 1 - à remplir'!$E$31:$E$400,MASQ2!CZ322,'Étape 1 - à remplir'!$N$31:$N$400,DI$3,'Étape 1 - à remplir'!$G$31:$G$400,"kg"))))))=0,NA(),IF(DI$2="Catégorie",IF(DI$3="Toutes",SUMIFS('Étape 1 - à remplir'!$F$31:$F$400,'Étape 1 - à remplir'!$E$31:$E$400,MASQ2!CZ322,'Étape 1 - à remplir'!$G$31:$G$400,"kg"),SUMIFS('Étape 1 - à remplir'!$F$31:$F$400,'Étape 1 - à remplir'!$E$31:$E$400,MASQ2!CZ322,'Étape 1 - à remplir'!$C$31:$C$400,DI$3)),IF(DI$2="Âge",IF(DI$3="Tous",SUMIFS('Étape 1 - à remplir'!$F$31:$F$400,'Étape 1 - à remplir'!$E$31:$E$400,MASQ2!CZ322,'Étape 1 - à remplir'!$G$31:$G$400,"kg"),SUMIFS('Étape 1 - à remplir'!$F$31:$F$400,'Étape 1 - à remplir'!$E$31:$E$400,MASQ2!CZ322,'Étape 1 - à remplir'!$P$31:$P$400,DI$3,'Étape 1 - à remplir'!$G$31:$G$400,"kg")),IF(DI$2="Atelier",IF(DI$3="Tous",SUMIFS('Étape 1 - à remplir'!$F$31:$F$400,'Étape 1 - à remplir'!$E$31:$E$400,MASQ2!CZ322,'Étape 1 - à remplir'!$G$31:$G$400,"kg"),SUMIFS('Étape 1 - à remplir'!$F$31:$F$400,'Étape 1 - à remplir'!$E$31:$E$400,MASQ2!CZ322,'Étape 1 - à remplir'!$O$31:$O$400,DI$3,'Étape 1 - à remplir'!$G$31:$G$400,"kg")),IF(DI$2="Espèce",IF(DI$3="Tous",SUMIFS('Étape 1 - à remplir'!$F$31:$F$400,'Étape 1 - à remplir'!$E$31:$E$400,MASQ2!CZ322,'Étape 1 - à remplir'!$G$31:$G$400,"kg"),SUMIFS('Étape 1 - à remplir'!$F$31:$F$400,'Étape 1 - à remplir'!$E$31:$E$400,MASQ2!CZ322,'Étape 1 - à remplir'!$N$31:$N$400,DI$3,'Étape 1 - à remplir'!$G$31:$G$400,"kg")))))))</f>
        <v>#N/A</v>
      </c>
      <c r="DB322" s="104">
        <f t="shared" si="160"/>
        <v>0</v>
      </c>
      <c r="DC322" s="204" t="str">
        <f t="shared" si="153"/>
        <v>Marbofloxacine</v>
      </c>
      <c r="DD322" s="204" t="str">
        <f t="shared" si="154"/>
        <v/>
      </c>
      <c r="DE322" s="204" t="str">
        <f t="shared" si="155"/>
        <v/>
      </c>
      <c r="DF322" s="204" t="str">
        <f t="shared" si="156"/>
        <v>Fluoroquinolones</v>
      </c>
      <c r="DG322" s="204" t="str">
        <f t="shared" si="157"/>
        <v/>
      </c>
      <c r="DH322" s="97" t="str">
        <f t="shared" si="158"/>
        <v/>
      </c>
      <c r="DI322" s="78"/>
      <c r="DJ322" s="78"/>
      <c r="DK322" s="77" t="str">
        <f ca="1"/>
        <v>MARFLOQUIN 100 MG/ML SOLUTION INJECTABLE POUR BOVINS ET PORCINS (TRUIES)</v>
      </c>
      <c r="DL322" s="79" t="e">
        <f ca="1"/>
        <v>#N/A</v>
      </c>
      <c r="DM322" s="102"/>
      <c r="DN322" s="8"/>
      <c r="DO322" s="8"/>
      <c r="DP322" s="8"/>
      <c r="DQ322" s="8"/>
      <c r="DR322" s="8"/>
      <c r="DS322" s="8"/>
      <c r="DT322" s="8"/>
      <c r="DU322" s="8"/>
      <c r="DV322" s="8"/>
      <c r="DW322" s="8"/>
      <c r="DX322" s="8"/>
      <c r="DY322" s="8"/>
      <c r="DZ322" s="8"/>
      <c r="EA322" s="8"/>
      <c r="EB322" s="8"/>
      <c r="EC322" s="8"/>
      <c r="ED322" s="8"/>
      <c r="EE322" s="8"/>
      <c r="EF322" s="8"/>
      <c r="EG322" s="8"/>
      <c r="EH322" s="8"/>
      <c r="EI322" s="8"/>
      <c r="EJ322" s="97"/>
    </row>
    <row r="323" spans="1:140" x14ac:dyDescent="0.25">
      <c r="A323" s="56"/>
      <c r="B323" s="8"/>
      <c r="C323" s="8"/>
      <c r="D323" s="8"/>
      <c r="E323" s="8"/>
      <c r="F323" s="8"/>
      <c r="G323" s="8"/>
      <c r="H323" s="8"/>
      <c r="I323" s="102" t="str">
        <f>INDEX(Données_ATB!BE:BV,MATCH(MASQ2!J323,Données_ATB!BE:BE,0),18)</f>
        <v>x</v>
      </c>
      <c r="J323" s="77" t="str">
        <f>Données_ATB!BE322</f>
        <v>MARFLOQUIN 20 MG/ML SOLUTION INJECTABLE POUR BOVINS (VEAUX) ET PORCINS</v>
      </c>
      <c r="K323" s="204" t="e">
        <f>IF(IF(S$2="Catégorie",IF(S$3="Toutes",SUMIFS('Étape 1 - à remplir'!$F$31:$F$400,'Étape 1 - à remplir'!$E$31:$E$400,MASQ2!J323,'Étape 1 - à remplir'!$G$31:$G$400,"animaux"),SUMIFS('Étape 1 - à remplir'!$F$31:$F$400,'Étape 1 - à remplir'!$E$31:$E$400,MASQ2!J323,'Étape 1 - à remplir'!$C$31:$C$400,S$3)),IF(S$2="Âge",IF(S$3="Tous",SUMIFS('Étape 1 - à remplir'!$F$31:$F$400,'Étape 1 - à remplir'!$E$31:$E$400,MASQ2!J323,'Étape 1 - à remplir'!$G$31:$G$400,"animaux"),SUMIFS('Étape 1 - à remplir'!$F$31:$F$400,'Étape 1 - à remplir'!$E$31:$E$400,MASQ2!J323,'Étape 1 - à remplir'!$P$31:$P$400,S$3)),IF(S$2="Atelier",IF(S$3="Tous",SUMIFS('Étape 1 - à remplir'!$F$31:$F$400,'Étape 1 - à remplir'!$E$31:$E$400,MASQ2!J323,'Étape 1 - à remplir'!$G$31:$G$400,"animaux"),SUMIFS('Étape 1 - à remplir'!$F$31:$F$400,'Étape 1 - à remplir'!$E$31:$E$400,MASQ2!J323,'Étape 1 - à remplir'!$O$31:$O$400,S$3)),IF(S$2="Espèce",IF(S$3="Tous",SUMIFS('Étape 1 - à remplir'!$F$31:$F$400,'Étape 1 - à remplir'!$E$31:$E$400,MASQ2!J323,'Étape 1 - à remplir'!$G$31:$G$400,"animaux"),SUMIFS('Étape 1 - à remplir'!$F$31:$F$400,'Étape 1 - à remplir'!$E$31:$E$400,MASQ2!J323,'Étape 1 - à remplir'!$N$31:$N$400,S$3))))))=0,NA(),IF(S$2="Catégorie",IF(S$3="Toutes",SUMIFS('Étape 1 - à remplir'!$F$31:$F$400,'Étape 1 - à remplir'!$E$31:$E$400,MASQ2!J323,'Étape 1 - à remplir'!$G$31:$G$400,"animaux"),SUMIFS('Étape 1 - à remplir'!$F$31:$F$400,'Étape 1 - à remplir'!$E$31:$E$400,MASQ2!J323,'Étape 1 - à remplir'!$C$31:$C$400,S$3)),IF(S$2="Âge",IF(S$3="Tous",SUMIFS('Étape 1 - à remplir'!$F$31:$F$400,'Étape 1 - à remplir'!$E$31:$E$400,MASQ2!J323,'Étape 1 - à remplir'!$G$31:$G$400,"animaux"),SUMIFS('Étape 1 - à remplir'!$F$31:$F$400,'Étape 1 - à remplir'!$E$31:$E$400,MASQ2!J323,'Étape 1 - à remplir'!$P$31:$P$400,S$3)),IF(S$2="Atelier",IF(S$3="Tous",SUMIFS('Étape 1 - à remplir'!$F$31:$F$400,'Étape 1 - à remplir'!$E$31:$E$400,MASQ2!J323,'Étape 1 - à remplir'!$G$31:$G$400,"animaux"),SUMIFS('Étape 1 - à remplir'!$F$31:$F$400,'Étape 1 - à remplir'!$E$31:$E$400,MASQ2!J323,'Étape 1 - à remplir'!$O$31:$O$400,S$3)),IF(S$2="Espèce",IF(S$3="Tous",SUMIFS('Étape 1 - à remplir'!$F$31:$F$400,'Étape 1 - à remplir'!$E$31:$E$400,MASQ2!J323,'Étape 1 - à remplir'!$G$31:$G$400,"animaux"),SUMIFS('Étape 1 - à remplir'!$F$31:$F$400,'Étape 1 - à remplir'!$E$31:$E$400,MASQ2!J323,'Étape 1 - à remplir'!$N$31:$N$400,S$3)))))))</f>
        <v>#N/A</v>
      </c>
      <c r="L323" s="97">
        <f t="shared" si="161"/>
        <v>0</v>
      </c>
      <c r="M323" s="56" t="str">
        <f>Données_ATB!BN322</f>
        <v>Marbofloxacine</v>
      </c>
      <c r="N323" s="204" t="str">
        <f>Données_ATB!BO322</f>
        <v/>
      </c>
      <c r="O323" s="97" t="str">
        <f>Données_ATB!BP322</f>
        <v/>
      </c>
      <c r="P323" s="77" t="str">
        <f>Données_ATB!BR322</f>
        <v>Fluoroquinolones</v>
      </c>
      <c r="Q323" s="78" t="str">
        <f>Données_ATB!BS322</f>
        <v/>
      </c>
      <c r="R323" s="79" t="str">
        <f>Données_ATB!BT322</f>
        <v/>
      </c>
      <c r="S323" s="78"/>
      <c r="T323" s="78"/>
      <c r="U323" s="77" t="str">
        <f ca="1"/>
        <v>MARFLOQUIN 20 MG/ML SOLUTION INJECTABLE POUR BOVINS (VEAUX) ET PORCINS</v>
      </c>
      <c r="V323" s="79" t="e">
        <f ca="1"/>
        <v>#N/A</v>
      </c>
      <c r="W323" s="102"/>
      <c r="X323" s="8"/>
      <c r="Y323" s="8"/>
      <c r="Z323" s="8"/>
      <c r="AA323" s="8"/>
      <c r="AB323" s="102"/>
      <c r="AC323" s="8"/>
      <c r="AD323" s="8"/>
      <c r="AE323" s="8"/>
      <c r="AF323" s="8"/>
      <c r="AG323" s="8"/>
      <c r="AH323" s="8"/>
      <c r="AI323" s="8"/>
      <c r="AJ323" s="8"/>
      <c r="AK323" s="8"/>
      <c r="AL323" s="8"/>
      <c r="AM323" s="8"/>
      <c r="AN323" s="8"/>
      <c r="AO323" s="8"/>
      <c r="AP323" s="8"/>
      <c r="AQ323" s="8"/>
      <c r="AR323" s="8"/>
      <c r="AS323" s="8"/>
      <c r="AT323" s="97"/>
      <c r="AV323" s="56"/>
      <c r="AW323" s="8"/>
      <c r="AX323" s="8"/>
      <c r="AY323" s="8"/>
      <c r="AZ323" s="8"/>
      <c r="BA323" s="8"/>
      <c r="BB323" s="8"/>
      <c r="BC323" s="8"/>
      <c r="BD323" s="102" t="str">
        <f t="shared" si="143"/>
        <v>x</v>
      </c>
      <c r="BE323" s="56" t="str">
        <f t="shared" si="144"/>
        <v>MARFLOQUIN 20 MG/ML SOLUTION INJECTABLE POUR BOVINS (VEAUX) ET PORCINS</v>
      </c>
      <c r="BF323" s="204" t="e">
        <f>IF(IF(BN$2="Catégorie",IF(BN$3="Toutes",SUMIFS('Étape 1 - à remplir'!$F$31:$F$400,'Étape 1 - à remplir'!$E$31:$E$400,MASQ2!BE323,'Étape 1 - à remplir'!$G$31:$G$400,"lots"),SUMIFS('Étape 1 - à remplir'!$F$31:$F$400,'Étape 1 - à remplir'!$E$31:$E$400,MASQ2!BE323,'Étape 1 - à remplir'!$C$31:$C$400,BN$3)),IF(BN$2="Âge",IF(BN$3="Tous",SUMIFS('Étape 1 - à remplir'!$F$31:$F$400,'Étape 1 - à remplir'!$E$31:$E$400,MASQ2!BE323,'Étape 1 - à remplir'!$G$31:$G$400,"lots"),SUMIFS('Étape 1 - à remplir'!$F$31:$F$400,'Étape 1 - à remplir'!$E$31:$E$400,MASQ2!BE323,'Étape 1 - à remplir'!$P$31:$P$400,BN$3,'Étape 1 - à remplir'!$G$31:$G$400,"lots")),IF(BN$2="Atelier",IF(BN$3="Tous",SUMIFS('Étape 1 - à remplir'!$F$31:$F$400,'Étape 1 - à remplir'!$E$31:$E$400,MASQ2!BE323,'Étape 1 - à remplir'!$G$31:$G$400,"lots"),SUMIFS('Étape 1 - à remplir'!$F$31:$F$400,'Étape 1 - à remplir'!$E$31:$E$400,MASQ2!BE323,'Étape 1 - à remplir'!$O$31:$O$400,BN$3,'Étape 1 - à remplir'!$G$31:$G$400,"lots")),IF(BN$2="Espèce",IF(BN$3="Tous",SUMIFS('Étape 1 - à remplir'!$F$31:$F$400,'Étape 1 - à remplir'!$E$31:$E$400,MASQ2!BE323,'Étape 1 - à remplir'!$G$31:$G$400,"lots"),SUMIFS('Étape 1 - à remplir'!$F$31:$F$400,'Étape 1 - à remplir'!$E$31:$E$400,MASQ2!BE323,'Étape 1 - à remplir'!$N$31:$N$400,BN$3,'Étape 1 - à remplir'!$G$31:$G$400,"lots"))))))=0,NA(),IF(BN$2="Catégorie",IF(BN$3="Toutes",SUMIFS('Étape 1 - à remplir'!$F$31:$F$400,'Étape 1 - à remplir'!$E$31:$E$400,MASQ2!BE323,'Étape 1 - à remplir'!$G$31:$G$400,"lots"),SUMIFS('Étape 1 - à remplir'!$F$31:$F$400,'Étape 1 - à remplir'!$E$31:$E$400,MASQ2!BE323,'Étape 1 - à remplir'!$C$31:$C$400,BN$3)),IF(BN$2="Âge",IF(BN$3="Tous",SUMIFS('Étape 1 - à remplir'!$F$31:$F$400,'Étape 1 - à remplir'!$E$31:$E$400,MASQ2!BE323,'Étape 1 - à remplir'!$G$31:$G$400,"lots"),SUMIFS('Étape 1 - à remplir'!$F$31:$F$400,'Étape 1 - à remplir'!$E$31:$E$400,MASQ2!BE323,'Étape 1 - à remplir'!$P$31:$P$400,BN$3,'Étape 1 - à remplir'!$G$31:$G$400,"lots")),IF(BN$2="Atelier",IF(BN$3="Tous",SUMIFS('Étape 1 - à remplir'!$F$31:$F$400,'Étape 1 - à remplir'!$E$31:$E$400,MASQ2!BE323,'Étape 1 - à remplir'!$G$31:$G$400,"lots"),SUMIFS('Étape 1 - à remplir'!$F$31:$F$400,'Étape 1 - à remplir'!$E$31:$E$400,MASQ2!BE323,'Étape 1 - à remplir'!$O$31:$O$400,BN$3,'Étape 1 - à remplir'!$G$31:$G$400,"lots")),IF(BN$2="Espèce",IF(BN$3="Tous",SUMIFS('Étape 1 - à remplir'!$F$31:$F$400,'Étape 1 - à remplir'!$E$31:$E$400,MASQ2!BE323,'Étape 1 - à remplir'!$G$31:$G$400,"lots"),SUMIFS('Étape 1 - à remplir'!$F$31:$F$400,'Étape 1 - à remplir'!$E$31:$E$400,MASQ2!BE323,'Étape 1 - à remplir'!$N$31:$N$400,BN$3,'Étape 1 - à remplir'!$G$31:$G$400,"lots")))))))</f>
        <v>#N/A</v>
      </c>
      <c r="BG323" s="204">
        <f t="shared" si="159"/>
        <v>0</v>
      </c>
      <c r="BH323" s="204" t="str">
        <f t="shared" si="145"/>
        <v>Marbofloxacine</v>
      </c>
      <c r="BI323" s="204" t="str">
        <f t="shared" si="146"/>
        <v/>
      </c>
      <c r="BJ323" s="204" t="str">
        <f t="shared" si="147"/>
        <v/>
      </c>
      <c r="BK323" s="204" t="str">
        <f t="shared" si="148"/>
        <v>Fluoroquinolones</v>
      </c>
      <c r="BL323" s="204" t="str">
        <f t="shared" si="149"/>
        <v/>
      </c>
      <c r="BM323" s="97" t="str">
        <f t="shared" si="150"/>
        <v/>
      </c>
      <c r="BN323" s="78"/>
      <c r="BO323" s="78"/>
      <c r="BP323" s="77" t="str">
        <f ca="1"/>
        <v>MARFLOQUIN 20 MG/ML SOLUTION INJECTABLE POUR BOVINS (VEAUX) ET PORCINS</v>
      </c>
      <c r="BQ323" s="79" t="e">
        <f ca="1"/>
        <v>#N/A</v>
      </c>
      <c r="BR323" s="102"/>
      <c r="BS323" s="8"/>
      <c r="BT323" s="8"/>
      <c r="BU323" s="8"/>
      <c r="BV323" s="8"/>
      <c r="BW323" s="8"/>
      <c r="BX323" s="8"/>
      <c r="BY323" s="8"/>
      <c r="BZ323" s="8"/>
      <c r="CA323" s="8"/>
      <c r="CB323" s="8"/>
      <c r="CC323" s="8"/>
      <c r="CD323" s="8"/>
      <c r="CE323" s="8"/>
      <c r="CF323" s="8"/>
      <c r="CG323" s="8"/>
      <c r="CH323" s="8"/>
      <c r="CI323" s="8"/>
      <c r="CJ323" s="8"/>
      <c r="CK323" s="8"/>
      <c r="CL323" s="8"/>
      <c r="CM323" s="8"/>
      <c r="CN323" s="8"/>
      <c r="CO323" s="97"/>
      <c r="CQ323" s="56"/>
      <c r="CR323" s="8"/>
      <c r="CS323" s="8"/>
      <c r="CT323" s="8"/>
      <c r="CU323" s="8"/>
      <c r="CV323" s="8"/>
      <c r="CW323" s="8"/>
      <c r="CX323" s="8"/>
      <c r="CY323" s="102" t="str">
        <f t="shared" si="151"/>
        <v>x</v>
      </c>
      <c r="CZ323" s="56" t="str">
        <f t="shared" si="152"/>
        <v>MARFLOQUIN 20 MG/ML SOLUTION INJECTABLE POUR BOVINS (VEAUX) ET PORCINS</v>
      </c>
      <c r="DA323" s="204" t="e">
        <f>IF(IF(DI$2="Catégorie",IF(DI$3="Toutes",SUMIFS('Étape 1 - à remplir'!$F$31:$F$400,'Étape 1 - à remplir'!$E$31:$E$400,MASQ2!CZ323,'Étape 1 - à remplir'!$G$31:$G$400,"kg"),SUMIFS('Étape 1 - à remplir'!$F$31:$F$400,'Étape 1 - à remplir'!$E$31:$E$400,MASQ2!CZ323,'Étape 1 - à remplir'!$C$31:$C$400,DI$3)),IF(DI$2="Âge",IF(DI$3="Tous",SUMIFS('Étape 1 - à remplir'!$F$31:$F$400,'Étape 1 - à remplir'!$E$31:$E$400,MASQ2!CZ323,'Étape 1 - à remplir'!$G$31:$G$400,"kg"),SUMIFS('Étape 1 - à remplir'!$F$31:$F$400,'Étape 1 - à remplir'!$E$31:$E$400,MASQ2!CZ323,'Étape 1 - à remplir'!$P$31:$P$400,DI$3,'Étape 1 - à remplir'!$G$31:$G$400,"kg")),IF(DI$2="Atelier",IF(DI$3="Tous",SUMIFS('Étape 1 - à remplir'!$F$31:$F$400,'Étape 1 - à remplir'!$E$31:$E$400,MASQ2!CZ323,'Étape 1 - à remplir'!$G$31:$G$400,"kg"),SUMIFS('Étape 1 - à remplir'!$F$31:$F$400,'Étape 1 - à remplir'!$E$31:$E$400,MASQ2!CZ323,'Étape 1 - à remplir'!$O$31:$O$400,DI$3,'Étape 1 - à remplir'!$G$31:$G$400,"kg")),IF(DI$2="Espèce",IF(DI$3="Tous",SUMIFS('Étape 1 - à remplir'!$F$31:$F$400,'Étape 1 - à remplir'!$E$31:$E$400,MASQ2!CZ323,'Étape 1 - à remplir'!$G$31:$G$400,"kg"),SUMIFS('Étape 1 - à remplir'!$F$31:$F$400,'Étape 1 - à remplir'!$E$31:$E$400,MASQ2!CZ323,'Étape 1 - à remplir'!$N$31:$N$400,DI$3,'Étape 1 - à remplir'!$G$31:$G$400,"kg"))))))=0,NA(),IF(DI$2="Catégorie",IF(DI$3="Toutes",SUMIFS('Étape 1 - à remplir'!$F$31:$F$400,'Étape 1 - à remplir'!$E$31:$E$400,MASQ2!CZ323,'Étape 1 - à remplir'!$G$31:$G$400,"kg"),SUMIFS('Étape 1 - à remplir'!$F$31:$F$400,'Étape 1 - à remplir'!$E$31:$E$400,MASQ2!CZ323,'Étape 1 - à remplir'!$C$31:$C$400,DI$3)),IF(DI$2="Âge",IF(DI$3="Tous",SUMIFS('Étape 1 - à remplir'!$F$31:$F$400,'Étape 1 - à remplir'!$E$31:$E$400,MASQ2!CZ323,'Étape 1 - à remplir'!$G$31:$G$400,"kg"),SUMIFS('Étape 1 - à remplir'!$F$31:$F$400,'Étape 1 - à remplir'!$E$31:$E$400,MASQ2!CZ323,'Étape 1 - à remplir'!$P$31:$P$400,DI$3,'Étape 1 - à remplir'!$G$31:$G$400,"kg")),IF(DI$2="Atelier",IF(DI$3="Tous",SUMIFS('Étape 1 - à remplir'!$F$31:$F$400,'Étape 1 - à remplir'!$E$31:$E$400,MASQ2!CZ323,'Étape 1 - à remplir'!$G$31:$G$400,"kg"),SUMIFS('Étape 1 - à remplir'!$F$31:$F$400,'Étape 1 - à remplir'!$E$31:$E$400,MASQ2!CZ323,'Étape 1 - à remplir'!$O$31:$O$400,DI$3,'Étape 1 - à remplir'!$G$31:$G$400,"kg")),IF(DI$2="Espèce",IF(DI$3="Tous",SUMIFS('Étape 1 - à remplir'!$F$31:$F$400,'Étape 1 - à remplir'!$E$31:$E$400,MASQ2!CZ323,'Étape 1 - à remplir'!$G$31:$G$400,"kg"),SUMIFS('Étape 1 - à remplir'!$F$31:$F$400,'Étape 1 - à remplir'!$E$31:$E$400,MASQ2!CZ323,'Étape 1 - à remplir'!$N$31:$N$400,DI$3,'Étape 1 - à remplir'!$G$31:$G$400,"kg")))))))</f>
        <v>#N/A</v>
      </c>
      <c r="DB323" s="104">
        <f t="shared" si="160"/>
        <v>0</v>
      </c>
      <c r="DC323" s="204" t="str">
        <f t="shared" si="153"/>
        <v>Marbofloxacine</v>
      </c>
      <c r="DD323" s="204" t="str">
        <f t="shared" si="154"/>
        <v/>
      </c>
      <c r="DE323" s="204" t="str">
        <f t="shared" si="155"/>
        <v/>
      </c>
      <c r="DF323" s="204" t="str">
        <f t="shared" si="156"/>
        <v>Fluoroquinolones</v>
      </c>
      <c r="DG323" s="204" t="str">
        <f t="shared" si="157"/>
        <v/>
      </c>
      <c r="DH323" s="97" t="str">
        <f t="shared" si="158"/>
        <v/>
      </c>
      <c r="DI323" s="78"/>
      <c r="DJ323" s="78"/>
      <c r="DK323" s="77" t="str">
        <f ca="1"/>
        <v>MARFLOQUIN 20 MG/ML SOLUTION INJECTABLE POUR BOVINS (VEAUX) ET PORCINS</v>
      </c>
      <c r="DL323" s="79" t="e">
        <f ca="1"/>
        <v>#N/A</v>
      </c>
      <c r="DM323" s="102"/>
      <c r="DN323" s="8"/>
      <c r="DO323" s="8"/>
      <c r="DP323" s="8"/>
      <c r="DQ323" s="8"/>
      <c r="DR323" s="8"/>
      <c r="DS323" s="8"/>
      <c r="DT323" s="8"/>
      <c r="DU323" s="8"/>
      <c r="DV323" s="8"/>
      <c r="DW323" s="8"/>
      <c r="DX323" s="8"/>
      <c r="DY323" s="8"/>
      <c r="DZ323" s="8"/>
      <c r="EA323" s="8"/>
      <c r="EB323" s="8"/>
      <c r="EC323" s="8"/>
      <c r="ED323" s="8"/>
      <c r="EE323" s="8"/>
      <c r="EF323" s="8"/>
      <c r="EG323" s="8"/>
      <c r="EH323" s="8"/>
      <c r="EI323" s="8"/>
      <c r="EJ323" s="97"/>
    </row>
    <row r="324" spans="1:140" x14ac:dyDescent="0.25">
      <c r="A324" s="56"/>
      <c r="B324" s="8"/>
      <c r="C324" s="8"/>
      <c r="D324" s="8"/>
      <c r="E324" s="8"/>
      <c r="F324" s="8"/>
      <c r="G324" s="8"/>
      <c r="H324" s="8"/>
      <c r="I324" s="102" t="str">
        <f>INDEX(Données_ATB!BE:BV,MATCH(MASQ2!J324,Données_ATB!BE:BE,0),18)</f>
        <v>x</v>
      </c>
      <c r="J324" s="77" t="str">
        <f>Données_ATB!BE323</f>
        <v>MASTICOLI</v>
      </c>
      <c r="K324" s="204" t="e">
        <f>IF(IF(S$2="Catégorie",IF(S$3="Toutes",SUMIFS('Étape 1 - à remplir'!$F$31:$F$400,'Étape 1 - à remplir'!$E$31:$E$400,MASQ2!J324,'Étape 1 - à remplir'!$G$31:$G$400,"animaux"),SUMIFS('Étape 1 - à remplir'!$F$31:$F$400,'Étape 1 - à remplir'!$E$31:$E$400,MASQ2!J324,'Étape 1 - à remplir'!$C$31:$C$400,S$3)),IF(S$2="Âge",IF(S$3="Tous",SUMIFS('Étape 1 - à remplir'!$F$31:$F$400,'Étape 1 - à remplir'!$E$31:$E$400,MASQ2!J324,'Étape 1 - à remplir'!$G$31:$G$400,"animaux"),SUMIFS('Étape 1 - à remplir'!$F$31:$F$400,'Étape 1 - à remplir'!$E$31:$E$400,MASQ2!J324,'Étape 1 - à remplir'!$P$31:$P$400,S$3)),IF(S$2="Atelier",IF(S$3="Tous",SUMIFS('Étape 1 - à remplir'!$F$31:$F$400,'Étape 1 - à remplir'!$E$31:$E$400,MASQ2!J324,'Étape 1 - à remplir'!$G$31:$G$400,"animaux"),SUMIFS('Étape 1 - à remplir'!$F$31:$F$400,'Étape 1 - à remplir'!$E$31:$E$400,MASQ2!J324,'Étape 1 - à remplir'!$O$31:$O$400,S$3)),IF(S$2="Espèce",IF(S$3="Tous",SUMIFS('Étape 1 - à remplir'!$F$31:$F$400,'Étape 1 - à remplir'!$E$31:$E$400,MASQ2!J324,'Étape 1 - à remplir'!$G$31:$G$400,"animaux"),SUMIFS('Étape 1 - à remplir'!$F$31:$F$400,'Étape 1 - à remplir'!$E$31:$E$400,MASQ2!J324,'Étape 1 - à remplir'!$N$31:$N$400,S$3))))))=0,NA(),IF(S$2="Catégorie",IF(S$3="Toutes",SUMIFS('Étape 1 - à remplir'!$F$31:$F$400,'Étape 1 - à remplir'!$E$31:$E$400,MASQ2!J324,'Étape 1 - à remplir'!$G$31:$G$400,"animaux"),SUMIFS('Étape 1 - à remplir'!$F$31:$F$400,'Étape 1 - à remplir'!$E$31:$E$400,MASQ2!J324,'Étape 1 - à remplir'!$C$31:$C$400,S$3)),IF(S$2="Âge",IF(S$3="Tous",SUMIFS('Étape 1 - à remplir'!$F$31:$F$400,'Étape 1 - à remplir'!$E$31:$E$400,MASQ2!J324,'Étape 1 - à remplir'!$G$31:$G$400,"animaux"),SUMIFS('Étape 1 - à remplir'!$F$31:$F$400,'Étape 1 - à remplir'!$E$31:$E$400,MASQ2!J324,'Étape 1 - à remplir'!$P$31:$P$400,S$3)),IF(S$2="Atelier",IF(S$3="Tous",SUMIFS('Étape 1 - à remplir'!$F$31:$F$400,'Étape 1 - à remplir'!$E$31:$E$400,MASQ2!J324,'Étape 1 - à remplir'!$G$31:$G$400,"animaux"),SUMIFS('Étape 1 - à remplir'!$F$31:$F$400,'Étape 1 - à remplir'!$E$31:$E$400,MASQ2!J324,'Étape 1 - à remplir'!$O$31:$O$400,S$3)),IF(S$2="Espèce",IF(S$3="Tous",SUMIFS('Étape 1 - à remplir'!$F$31:$F$400,'Étape 1 - à remplir'!$E$31:$E$400,MASQ2!J324,'Étape 1 - à remplir'!$G$31:$G$400,"animaux"),SUMIFS('Étape 1 - à remplir'!$F$31:$F$400,'Étape 1 - à remplir'!$E$31:$E$400,MASQ2!J324,'Étape 1 - à remplir'!$N$31:$N$400,S$3)))))))</f>
        <v>#N/A</v>
      </c>
      <c r="L324" s="97">
        <f t="shared" si="161"/>
        <v>0</v>
      </c>
      <c r="M324" s="56" t="str">
        <f>Données_ATB!BN323</f>
        <v>Cloxacilline</v>
      </c>
      <c r="N324" s="204" t="str">
        <f>Données_ATB!BO323</f>
        <v>Colistine</v>
      </c>
      <c r="O324" s="97" t="str">
        <f>Données_ATB!BP323</f>
        <v/>
      </c>
      <c r="P324" s="77" t="str">
        <f>Données_ATB!BR323</f>
        <v>Penicillines</v>
      </c>
      <c r="Q324" s="78" t="str">
        <f>Données_ATB!BS323</f>
        <v>Polypeptides</v>
      </c>
      <c r="R324" s="79" t="str">
        <f>Données_ATB!BT323</f>
        <v/>
      </c>
      <c r="S324" s="78"/>
      <c r="T324" s="78"/>
      <c r="U324" s="77" t="str">
        <f ca="1"/>
        <v>MASTICOLI</v>
      </c>
      <c r="V324" s="79" t="e">
        <f ca="1"/>
        <v>#N/A</v>
      </c>
      <c r="W324" s="102"/>
      <c r="X324" s="8"/>
      <c r="Y324" s="8"/>
      <c r="Z324" s="8"/>
      <c r="AA324" s="8"/>
      <c r="AB324" s="102"/>
      <c r="AC324" s="8"/>
      <c r="AD324" s="8"/>
      <c r="AE324" s="8"/>
      <c r="AF324" s="8"/>
      <c r="AG324" s="8"/>
      <c r="AH324" s="8"/>
      <c r="AI324" s="8"/>
      <c r="AJ324" s="8"/>
      <c r="AK324" s="8"/>
      <c r="AL324" s="8"/>
      <c r="AM324" s="8"/>
      <c r="AN324" s="8"/>
      <c r="AO324" s="8"/>
      <c r="AP324" s="8"/>
      <c r="AQ324" s="8"/>
      <c r="AR324" s="8"/>
      <c r="AS324" s="8"/>
      <c r="AT324" s="97"/>
      <c r="AV324" s="56"/>
      <c r="AW324" s="8"/>
      <c r="AX324" s="8"/>
      <c r="AY324" s="8"/>
      <c r="AZ324" s="8"/>
      <c r="BA324" s="8"/>
      <c r="BB324" s="8"/>
      <c r="BC324" s="8"/>
      <c r="BD324" s="102" t="str">
        <f t="shared" ref="BD324:BD387" si="162">I324</f>
        <v>x</v>
      </c>
      <c r="BE324" s="56" t="str">
        <f t="shared" ref="BE324:BE387" si="163">J324</f>
        <v>MASTICOLI</v>
      </c>
      <c r="BF324" s="204" t="e">
        <f>IF(IF(BN$2="Catégorie",IF(BN$3="Toutes",SUMIFS('Étape 1 - à remplir'!$F$31:$F$400,'Étape 1 - à remplir'!$E$31:$E$400,MASQ2!BE324,'Étape 1 - à remplir'!$G$31:$G$400,"lots"),SUMIFS('Étape 1 - à remplir'!$F$31:$F$400,'Étape 1 - à remplir'!$E$31:$E$400,MASQ2!BE324,'Étape 1 - à remplir'!$C$31:$C$400,BN$3)),IF(BN$2="Âge",IF(BN$3="Tous",SUMIFS('Étape 1 - à remplir'!$F$31:$F$400,'Étape 1 - à remplir'!$E$31:$E$400,MASQ2!BE324,'Étape 1 - à remplir'!$G$31:$G$400,"lots"),SUMIFS('Étape 1 - à remplir'!$F$31:$F$400,'Étape 1 - à remplir'!$E$31:$E$400,MASQ2!BE324,'Étape 1 - à remplir'!$P$31:$P$400,BN$3,'Étape 1 - à remplir'!$G$31:$G$400,"lots")),IF(BN$2="Atelier",IF(BN$3="Tous",SUMIFS('Étape 1 - à remplir'!$F$31:$F$400,'Étape 1 - à remplir'!$E$31:$E$400,MASQ2!BE324,'Étape 1 - à remplir'!$G$31:$G$400,"lots"),SUMIFS('Étape 1 - à remplir'!$F$31:$F$400,'Étape 1 - à remplir'!$E$31:$E$400,MASQ2!BE324,'Étape 1 - à remplir'!$O$31:$O$400,BN$3,'Étape 1 - à remplir'!$G$31:$G$400,"lots")),IF(BN$2="Espèce",IF(BN$3="Tous",SUMIFS('Étape 1 - à remplir'!$F$31:$F$400,'Étape 1 - à remplir'!$E$31:$E$400,MASQ2!BE324,'Étape 1 - à remplir'!$G$31:$G$400,"lots"),SUMIFS('Étape 1 - à remplir'!$F$31:$F$400,'Étape 1 - à remplir'!$E$31:$E$400,MASQ2!BE324,'Étape 1 - à remplir'!$N$31:$N$400,BN$3,'Étape 1 - à remplir'!$G$31:$G$400,"lots"))))))=0,NA(),IF(BN$2="Catégorie",IF(BN$3="Toutes",SUMIFS('Étape 1 - à remplir'!$F$31:$F$400,'Étape 1 - à remplir'!$E$31:$E$400,MASQ2!BE324,'Étape 1 - à remplir'!$G$31:$G$400,"lots"),SUMIFS('Étape 1 - à remplir'!$F$31:$F$400,'Étape 1 - à remplir'!$E$31:$E$400,MASQ2!BE324,'Étape 1 - à remplir'!$C$31:$C$400,BN$3)),IF(BN$2="Âge",IF(BN$3="Tous",SUMIFS('Étape 1 - à remplir'!$F$31:$F$400,'Étape 1 - à remplir'!$E$31:$E$400,MASQ2!BE324,'Étape 1 - à remplir'!$G$31:$G$400,"lots"),SUMIFS('Étape 1 - à remplir'!$F$31:$F$400,'Étape 1 - à remplir'!$E$31:$E$400,MASQ2!BE324,'Étape 1 - à remplir'!$P$31:$P$400,BN$3,'Étape 1 - à remplir'!$G$31:$G$400,"lots")),IF(BN$2="Atelier",IF(BN$3="Tous",SUMIFS('Étape 1 - à remplir'!$F$31:$F$400,'Étape 1 - à remplir'!$E$31:$E$400,MASQ2!BE324,'Étape 1 - à remplir'!$G$31:$G$400,"lots"),SUMIFS('Étape 1 - à remplir'!$F$31:$F$400,'Étape 1 - à remplir'!$E$31:$E$400,MASQ2!BE324,'Étape 1 - à remplir'!$O$31:$O$400,BN$3,'Étape 1 - à remplir'!$G$31:$G$400,"lots")),IF(BN$2="Espèce",IF(BN$3="Tous",SUMIFS('Étape 1 - à remplir'!$F$31:$F$400,'Étape 1 - à remplir'!$E$31:$E$400,MASQ2!BE324,'Étape 1 - à remplir'!$G$31:$G$400,"lots"),SUMIFS('Étape 1 - à remplir'!$F$31:$F$400,'Étape 1 - à remplir'!$E$31:$E$400,MASQ2!BE324,'Étape 1 - à remplir'!$N$31:$N$400,BN$3,'Étape 1 - à remplir'!$G$31:$G$400,"lots")))))))</f>
        <v>#N/A</v>
      </c>
      <c r="BG324" s="204">
        <f t="shared" si="159"/>
        <v>0</v>
      </c>
      <c r="BH324" s="204" t="str">
        <f t="shared" ref="BH324:BH387" si="164">M324</f>
        <v>Cloxacilline</v>
      </c>
      <c r="BI324" s="204" t="str">
        <f t="shared" ref="BI324:BI387" si="165">N324</f>
        <v>Colistine</v>
      </c>
      <c r="BJ324" s="204" t="str">
        <f t="shared" ref="BJ324:BJ387" si="166">O324</f>
        <v/>
      </c>
      <c r="BK324" s="204" t="str">
        <f t="shared" ref="BK324:BK387" si="167">P324</f>
        <v>Penicillines</v>
      </c>
      <c r="BL324" s="204" t="str">
        <f t="shared" ref="BL324:BL387" si="168">Q324</f>
        <v>Polypeptides</v>
      </c>
      <c r="BM324" s="97" t="str">
        <f t="shared" ref="BM324:BM387" si="169">R324</f>
        <v/>
      </c>
      <c r="BN324" s="78"/>
      <c r="BO324" s="78"/>
      <c r="BP324" s="77" t="str">
        <f ca="1"/>
        <v>MASTICOLI</v>
      </c>
      <c r="BQ324" s="79" t="e">
        <f ca="1"/>
        <v>#N/A</v>
      </c>
      <c r="BR324" s="102"/>
      <c r="BS324" s="8"/>
      <c r="BT324" s="8"/>
      <c r="BU324" s="8"/>
      <c r="BV324" s="8"/>
      <c r="BW324" s="8"/>
      <c r="BX324" s="8"/>
      <c r="BY324" s="8"/>
      <c r="BZ324" s="8"/>
      <c r="CA324" s="8"/>
      <c r="CB324" s="8"/>
      <c r="CC324" s="8"/>
      <c r="CD324" s="8"/>
      <c r="CE324" s="8"/>
      <c r="CF324" s="8"/>
      <c r="CG324" s="8"/>
      <c r="CH324" s="8"/>
      <c r="CI324" s="8"/>
      <c r="CJ324" s="8"/>
      <c r="CK324" s="8"/>
      <c r="CL324" s="8"/>
      <c r="CM324" s="8"/>
      <c r="CN324" s="8"/>
      <c r="CO324" s="97"/>
      <c r="CQ324" s="56"/>
      <c r="CR324" s="8"/>
      <c r="CS324" s="8"/>
      <c r="CT324" s="8"/>
      <c r="CU324" s="8"/>
      <c r="CV324" s="8"/>
      <c r="CW324" s="8"/>
      <c r="CX324" s="8"/>
      <c r="CY324" s="102" t="str">
        <f t="shared" ref="CY324:CY387" si="170">I324</f>
        <v>x</v>
      </c>
      <c r="CZ324" s="56" t="str">
        <f t="shared" ref="CZ324:CZ387" si="171">J324</f>
        <v>MASTICOLI</v>
      </c>
      <c r="DA324" s="204" t="e">
        <f>IF(IF(DI$2="Catégorie",IF(DI$3="Toutes",SUMIFS('Étape 1 - à remplir'!$F$31:$F$400,'Étape 1 - à remplir'!$E$31:$E$400,MASQ2!CZ324,'Étape 1 - à remplir'!$G$31:$G$400,"kg"),SUMIFS('Étape 1 - à remplir'!$F$31:$F$400,'Étape 1 - à remplir'!$E$31:$E$400,MASQ2!CZ324,'Étape 1 - à remplir'!$C$31:$C$400,DI$3)),IF(DI$2="Âge",IF(DI$3="Tous",SUMIFS('Étape 1 - à remplir'!$F$31:$F$400,'Étape 1 - à remplir'!$E$31:$E$400,MASQ2!CZ324,'Étape 1 - à remplir'!$G$31:$G$400,"kg"),SUMIFS('Étape 1 - à remplir'!$F$31:$F$400,'Étape 1 - à remplir'!$E$31:$E$400,MASQ2!CZ324,'Étape 1 - à remplir'!$P$31:$P$400,DI$3,'Étape 1 - à remplir'!$G$31:$G$400,"kg")),IF(DI$2="Atelier",IF(DI$3="Tous",SUMIFS('Étape 1 - à remplir'!$F$31:$F$400,'Étape 1 - à remplir'!$E$31:$E$400,MASQ2!CZ324,'Étape 1 - à remplir'!$G$31:$G$400,"kg"),SUMIFS('Étape 1 - à remplir'!$F$31:$F$400,'Étape 1 - à remplir'!$E$31:$E$400,MASQ2!CZ324,'Étape 1 - à remplir'!$O$31:$O$400,DI$3,'Étape 1 - à remplir'!$G$31:$G$400,"kg")),IF(DI$2="Espèce",IF(DI$3="Tous",SUMIFS('Étape 1 - à remplir'!$F$31:$F$400,'Étape 1 - à remplir'!$E$31:$E$400,MASQ2!CZ324,'Étape 1 - à remplir'!$G$31:$G$400,"kg"),SUMIFS('Étape 1 - à remplir'!$F$31:$F$400,'Étape 1 - à remplir'!$E$31:$E$400,MASQ2!CZ324,'Étape 1 - à remplir'!$N$31:$N$400,DI$3,'Étape 1 - à remplir'!$G$31:$G$400,"kg"))))))=0,NA(),IF(DI$2="Catégorie",IF(DI$3="Toutes",SUMIFS('Étape 1 - à remplir'!$F$31:$F$400,'Étape 1 - à remplir'!$E$31:$E$400,MASQ2!CZ324,'Étape 1 - à remplir'!$G$31:$G$400,"kg"),SUMIFS('Étape 1 - à remplir'!$F$31:$F$400,'Étape 1 - à remplir'!$E$31:$E$400,MASQ2!CZ324,'Étape 1 - à remplir'!$C$31:$C$400,DI$3)),IF(DI$2="Âge",IF(DI$3="Tous",SUMIFS('Étape 1 - à remplir'!$F$31:$F$400,'Étape 1 - à remplir'!$E$31:$E$400,MASQ2!CZ324,'Étape 1 - à remplir'!$G$31:$G$400,"kg"),SUMIFS('Étape 1 - à remplir'!$F$31:$F$400,'Étape 1 - à remplir'!$E$31:$E$400,MASQ2!CZ324,'Étape 1 - à remplir'!$P$31:$P$400,DI$3,'Étape 1 - à remplir'!$G$31:$G$400,"kg")),IF(DI$2="Atelier",IF(DI$3="Tous",SUMIFS('Étape 1 - à remplir'!$F$31:$F$400,'Étape 1 - à remplir'!$E$31:$E$400,MASQ2!CZ324,'Étape 1 - à remplir'!$G$31:$G$400,"kg"),SUMIFS('Étape 1 - à remplir'!$F$31:$F$400,'Étape 1 - à remplir'!$E$31:$E$400,MASQ2!CZ324,'Étape 1 - à remplir'!$O$31:$O$400,DI$3,'Étape 1 - à remplir'!$G$31:$G$400,"kg")),IF(DI$2="Espèce",IF(DI$3="Tous",SUMIFS('Étape 1 - à remplir'!$F$31:$F$400,'Étape 1 - à remplir'!$E$31:$E$400,MASQ2!CZ324,'Étape 1 - à remplir'!$G$31:$G$400,"kg"),SUMIFS('Étape 1 - à remplir'!$F$31:$F$400,'Étape 1 - à remplir'!$E$31:$E$400,MASQ2!CZ324,'Étape 1 - à remplir'!$N$31:$N$400,DI$3,'Étape 1 - à remplir'!$G$31:$G$400,"kg")))))))</f>
        <v>#N/A</v>
      </c>
      <c r="DB324" s="104">
        <f t="shared" si="160"/>
        <v>0</v>
      </c>
      <c r="DC324" s="204" t="str">
        <f t="shared" ref="DC324:DC387" si="172">M324</f>
        <v>Cloxacilline</v>
      </c>
      <c r="DD324" s="204" t="str">
        <f t="shared" ref="DD324:DD387" si="173">N324</f>
        <v>Colistine</v>
      </c>
      <c r="DE324" s="204" t="str">
        <f t="shared" ref="DE324:DE387" si="174">O324</f>
        <v/>
      </c>
      <c r="DF324" s="204" t="str">
        <f t="shared" ref="DF324:DF387" si="175">P324</f>
        <v>Penicillines</v>
      </c>
      <c r="DG324" s="204" t="str">
        <f t="shared" ref="DG324:DG387" si="176">Q324</f>
        <v>Polypeptides</v>
      </c>
      <c r="DH324" s="97" t="str">
        <f t="shared" ref="DH324:DH387" si="177">R324</f>
        <v/>
      </c>
      <c r="DI324" s="78"/>
      <c r="DJ324" s="78"/>
      <c r="DK324" s="77" t="str">
        <f ca="1"/>
        <v>MASTICOLI</v>
      </c>
      <c r="DL324" s="79" t="e">
        <f ca="1"/>
        <v>#N/A</v>
      </c>
      <c r="DM324" s="102"/>
      <c r="DN324" s="8"/>
      <c r="DO324" s="8"/>
      <c r="DP324" s="8"/>
      <c r="DQ324" s="8"/>
      <c r="DR324" s="8"/>
      <c r="DS324" s="8"/>
      <c r="DT324" s="8"/>
      <c r="DU324" s="8"/>
      <c r="DV324" s="8"/>
      <c r="DW324" s="8"/>
      <c r="DX324" s="8"/>
      <c r="DY324" s="8"/>
      <c r="DZ324" s="8"/>
      <c r="EA324" s="8"/>
      <c r="EB324" s="8"/>
      <c r="EC324" s="8"/>
      <c r="ED324" s="8"/>
      <c r="EE324" s="8"/>
      <c r="EF324" s="8"/>
      <c r="EG324" s="8"/>
      <c r="EH324" s="8"/>
      <c r="EI324" s="8"/>
      <c r="EJ324" s="97"/>
    </row>
    <row r="325" spans="1:140" x14ac:dyDescent="0.25">
      <c r="A325" s="56"/>
      <c r="B325" s="8"/>
      <c r="C325" s="8"/>
      <c r="D325" s="8"/>
      <c r="E325" s="8"/>
      <c r="F325" s="8"/>
      <c r="G325" s="8"/>
      <c r="H325" s="8"/>
      <c r="I325" s="102" t="str">
        <f>INDEX(Données_ATB!BE:BV,MATCH(MASQ2!J325,Données_ATB!BE:BE,0),18)</f>
        <v/>
      </c>
      <c r="J325" s="77" t="str">
        <f>Données_ATB!BE324</f>
        <v>MASTIJET</v>
      </c>
      <c r="K325" s="204" t="e">
        <f>IF(IF(S$2="Catégorie",IF(S$3="Toutes",SUMIFS('Étape 1 - à remplir'!$F$31:$F$400,'Étape 1 - à remplir'!$E$31:$E$400,MASQ2!J325,'Étape 1 - à remplir'!$G$31:$G$400,"animaux"),SUMIFS('Étape 1 - à remplir'!$F$31:$F$400,'Étape 1 - à remplir'!$E$31:$E$400,MASQ2!J325,'Étape 1 - à remplir'!$C$31:$C$400,S$3)),IF(S$2="Âge",IF(S$3="Tous",SUMIFS('Étape 1 - à remplir'!$F$31:$F$400,'Étape 1 - à remplir'!$E$31:$E$400,MASQ2!J325,'Étape 1 - à remplir'!$G$31:$G$400,"animaux"),SUMIFS('Étape 1 - à remplir'!$F$31:$F$400,'Étape 1 - à remplir'!$E$31:$E$400,MASQ2!J325,'Étape 1 - à remplir'!$P$31:$P$400,S$3)),IF(S$2="Atelier",IF(S$3="Tous",SUMIFS('Étape 1 - à remplir'!$F$31:$F$400,'Étape 1 - à remplir'!$E$31:$E$400,MASQ2!J325,'Étape 1 - à remplir'!$G$31:$G$400,"animaux"),SUMIFS('Étape 1 - à remplir'!$F$31:$F$400,'Étape 1 - à remplir'!$E$31:$E$400,MASQ2!J325,'Étape 1 - à remplir'!$O$31:$O$400,S$3)),IF(S$2="Espèce",IF(S$3="Tous",SUMIFS('Étape 1 - à remplir'!$F$31:$F$400,'Étape 1 - à remplir'!$E$31:$E$400,MASQ2!J325,'Étape 1 - à remplir'!$G$31:$G$400,"animaux"),SUMIFS('Étape 1 - à remplir'!$F$31:$F$400,'Étape 1 - à remplir'!$E$31:$E$400,MASQ2!J325,'Étape 1 - à remplir'!$N$31:$N$400,S$3))))))=0,NA(),IF(S$2="Catégorie",IF(S$3="Toutes",SUMIFS('Étape 1 - à remplir'!$F$31:$F$400,'Étape 1 - à remplir'!$E$31:$E$400,MASQ2!J325,'Étape 1 - à remplir'!$G$31:$G$400,"animaux"),SUMIFS('Étape 1 - à remplir'!$F$31:$F$400,'Étape 1 - à remplir'!$E$31:$E$400,MASQ2!J325,'Étape 1 - à remplir'!$C$31:$C$400,S$3)),IF(S$2="Âge",IF(S$3="Tous",SUMIFS('Étape 1 - à remplir'!$F$31:$F$400,'Étape 1 - à remplir'!$E$31:$E$400,MASQ2!J325,'Étape 1 - à remplir'!$G$31:$G$400,"animaux"),SUMIFS('Étape 1 - à remplir'!$F$31:$F$400,'Étape 1 - à remplir'!$E$31:$E$400,MASQ2!J325,'Étape 1 - à remplir'!$P$31:$P$400,S$3)),IF(S$2="Atelier",IF(S$3="Tous",SUMIFS('Étape 1 - à remplir'!$F$31:$F$400,'Étape 1 - à remplir'!$E$31:$E$400,MASQ2!J325,'Étape 1 - à remplir'!$G$31:$G$400,"animaux"),SUMIFS('Étape 1 - à remplir'!$F$31:$F$400,'Étape 1 - à remplir'!$E$31:$E$400,MASQ2!J325,'Étape 1 - à remplir'!$O$31:$O$400,S$3)),IF(S$2="Espèce",IF(S$3="Tous",SUMIFS('Étape 1 - à remplir'!$F$31:$F$400,'Étape 1 - à remplir'!$E$31:$E$400,MASQ2!J325,'Étape 1 - à remplir'!$G$31:$G$400,"animaux"),SUMIFS('Étape 1 - à remplir'!$F$31:$F$400,'Étape 1 - à remplir'!$E$31:$E$400,MASQ2!J325,'Étape 1 - à remplir'!$N$31:$N$400,S$3)))))))</f>
        <v>#N/A</v>
      </c>
      <c r="L325" s="97">
        <f t="shared" si="161"/>
        <v>0</v>
      </c>
      <c r="M325" s="56" t="str">
        <f>Données_ATB!BN324</f>
        <v>Néomycine</v>
      </c>
      <c r="N325" s="204" t="str">
        <f>Données_ATB!BO324</f>
        <v>Tétracycline</v>
      </c>
      <c r="O325" s="97" t="str">
        <f>Données_ATB!BP324</f>
        <v>Bacitracine</v>
      </c>
      <c r="P325" s="77" t="str">
        <f>Données_ATB!BR324</f>
        <v>Aminoglycosides</v>
      </c>
      <c r="Q325" s="78" t="str">
        <f>Données_ATB!BS324</f>
        <v>Tetracyclines</v>
      </c>
      <c r="R325" s="79" t="str">
        <f>Données_ATB!BT324</f>
        <v>Polypeptides</v>
      </c>
      <c r="S325" s="78"/>
      <c r="T325" s="78"/>
      <c r="U325" s="77" t="str">
        <f ca="1"/>
        <v>MASTIJET</v>
      </c>
      <c r="V325" s="79" t="e">
        <f ca="1"/>
        <v>#N/A</v>
      </c>
      <c r="W325" s="102"/>
      <c r="X325" s="8"/>
      <c r="Y325" s="8"/>
      <c r="Z325" s="8"/>
      <c r="AA325" s="8"/>
      <c r="AB325" s="102"/>
      <c r="AC325" s="8"/>
      <c r="AD325" s="8"/>
      <c r="AE325" s="8"/>
      <c r="AF325" s="8"/>
      <c r="AG325" s="8"/>
      <c r="AH325" s="8"/>
      <c r="AI325" s="8"/>
      <c r="AJ325" s="8"/>
      <c r="AK325" s="8"/>
      <c r="AL325" s="8"/>
      <c r="AM325" s="8"/>
      <c r="AN325" s="8"/>
      <c r="AO325" s="8"/>
      <c r="AP325" s="8"/>
      <c r="AQ325" s="8"/>
      <c r="AR325" s="8"/>
      <c r="AS325" s="8"/>
      <c r="AT325" s="97"/>
      <c r="AV325" s="56"/>
      <c r="AW325" s="8"/>
      <c r="AX325" s="8"/>
      <c r="AY325" s="8"/>
      <c r="AZ325" s="8"/>
      <c r="BA325" s="8"/>
      <c r="BB325" s="8"/>
      <c r="BC325" s="8"/>
      <c r="BD325" s="102" t="str">
        <f t="shared" si="162"/>
        <v/>
      </c>
      <c r="BE325" s="56" t="str">
        <f t="shared" si="163"/>
        <v>MASTIJET</v>
      </c>
      <c r="BF325" s="204" t="e">
        <f>IF(IF(BN$2="Catégorie",IF(BN$3="Toutes",SUMIFS('Étape 1 - à remplir'!$F$31:$F$400,'Étape 1 - à remplir'!$E$31:$E$400,MASQ2!BE325,'Étape 1 - à remplir'!$G$31:$G$400,"lots"),SUMIFS('Étape 1 - à remplir'!$F$31:$F$400,'Étape 1 - à remplir'!$E$31:$E$400,MASQ2!BE325,'Étape 1 - à remplir'!$C$31:$C$400,BN$3)),IF(BN$2="Âge",IF(BN$3="Tous",SUMIFS('Étape 1 - à remplir'!$F$31:$F$400,'Étape 1 - à remplir'!$E$31:$E$400,MASQ2!BE325,'Étape 1 - à remplir'!$G$31:$G$400,"lots"),SUMIFS('Étape 1 - à remplir'!$F$31:$F$400,'Étape 1 - à remplir'!$E$31:$E$400,MASQ2!BE325,'Étape 1 - à remplir'!$P$31:$P$400,BN$3,'Étape 1 - à remplir'!$G$31:$G$400,"lots")),IF(BN$2="Atelier",IF(BN$3="Tous",SUMIFS('Étape 1 - à remplir'!$F$31:$F$400,'Étape 1 - à remplir'!$E$31:$E$400,MASQ2!BE325,'Étape 1 - à remplir'!$G$31:$G$400,"lots"),SUMIFS('Étape 1 - à remplir'!$F$31:$F$400,'Étape 1 - à remplir'!$E$31:$E$400,MASQ2!BE325,'Étape 1 - à remplir'!$O$31:$O$400,BN$3,'Étape 1 - à remplir'!$G$31:$G$400,"lots")),IF(BN$2="Espèce",IF(BN$3="Tous",SUMIFS('Étape 1 - à remplir'!$F$31:$F$400,'Étape 1 - à remplir'!$E$31:$E$400,MASQ2!BE325,'Étape 1 - à remplir'!$G$31:$G$400,"lots"),SUMIFS('Étape 1 - à remplir'!$F$31:$F$400,'Étape 1 - à remplir'!$E$31:$E$400,MASQ2!BE325,'Étape 1 - à remplir'!$N$31:$N$400,BN$3,'Étape 1 - à remplir'!$G$31:$G$400,"lots"))))))=0,NA(),IF(BN$2="Catégorie",IF(BN$3="Toutes",SUMIFS('Étape 1 - à remplir'!$F$31:$F$400,'Étape 1 - à remplir'!$E$31:$E$400,MASQ2!BE325,'Étape 1 - à remplir'!$G$31:$G$400,"lots"),SUMIFS('Étape 1 - à remplir'!$F$31:$F$400,'Étape 1 - à remplir'!$E$31:$E$400,MASQ2!BE325,'Étape 1 - à remplir'!$C$31:$C$400,BN$3)),IF(BN$2="Âge",IF(BN$3="Tous",SUMIFS('Étape 1 - à remplir'!$F$31:$F$400,'Étape 1 - à remplir'!$E$31:$E$400,MASQ2!BE325,'Étape 1 - à remplir'!$G$31:$G$400,"lots"),SUMIFS('Étape 1 - à remplir'!$F$31:$F$400,'Étape 1 - à remplir'!$E$31:$E$400,MASQ2!BE325,'Étape 1 - à remplir'!$P$31:$P$400,BN$3,'Étape 1 - à remplir'!$G$31:$G$400,"lots")),IF(BN$2="Atelier",IF(BN$3="Tous",SUMIFS('Étape 1 - à remplir'!$F$31:$F$400,'Étape 1 - à remplir'!$E$31:$E$400,MASQ2!BE325,'Étape 1 - à remplir'!$G$31:$G$400,"lots"),SUMIFS('Étape 1 - à remplir'!$F$31:$F$400,'Étape 1 - à remplir'!$E$31:$E$400,MASQ2!BE325,'Étape 1 - à remplir'!$O$31:$O$400,BN$3,'Étape 1 - à remplir'!$G$31:$G$400,"lots")),IF(BN$2="Espèce",IF(BN$3="Tous",SUMIFS('Étape 1 - à remplir'!$F$31:$F$400,'Étape 1 - à remplir'!$E$31:$E$400,MASQ2!BE325,'Étape 1 - à remplir'!$G$31:$G$400,"lots"),SUMIFS('Étape 1 - à remplir'!$F$31:$F$400,'Étape 1 - à remplir'!$E$31:$E$400,MASQ2!BE325,'Étape 1 - à remplir'!$N$31:$N$400,BN$3,'Étape 1 - à remplir'!$G$31:$G$400,"lots")))))))</f>
        <v>#N/A</v>
      </c>
      <c r="BG325" s="204">
        <f t="shared" ref="BG325:BG388" si="178">IFERROR(BF325,0)</f>
        <v>0</v>
      </c>
      <c r="BH325" s="204" t="str">
        <f t="shared" si="164"/>
        <v>Néomycine</v>
      </c>
      <c r="BI325" s="204" t="str">
        <f t="shared" si="165"/>
        <v>Tétracycline</v>
      </c>
      <c r="BJ325" s="204" t="str">
        <f t="shared" si="166"/>
        <v>Bacitracine</v>
      </c>
      <c r="BK325" s="204" t="str">
        <f t="shared" si="167"/>
        <v>Aminoglycosides</v>
      </c>
      <c r="BL325" s="204" t="str">
        <f t="shared" si="168"/>
        <v>Tetracyclines</v>
      </c>
      <c r="BM325" s="97" t="str">
        <f t="shared" si="169"/>
        <v>Polypeptides</v>
      </c>
      <c r="BN325" s="78"/>
      <c r="BO325" s="78"/>
      <c r="BP325" s="77" t="str">
        <f ca="1"/>
        <v>MASTIJET</v>
      </c>
      <c r="BQ325" s="79" t="e">
        <f ca="1"/>
        <v>#N/A</v>
      </c>
      <c r="BR325" s="102"/>
      <c r="BS325" s="8"/>
      <c r="BT325" s="8"/>
      <c r="BU325" s="8"/>
      <c r="BV325" s="8"/>
      <c r="BW325" s="8"/>
      <c r="BX325" s="8"/>
      <c r="BY325" s="8"/>
      <c r="BZ325" s="8"/>
      <c r="CA325" s="8"/>
      <c r="CB325" s="8"/>
      <c r="CC325" s="8"/>
      <c r="CD325" s="8"/>
      <c r="CE325" s="8"/>
      <c r="CF325" s="8"/>
      <c r="CG325" s="8"/>
      <c r="CH325" s="8"/>
      <c r="CI325" s="8"/>
      <c r="CJ325" s="8"/>
      <c r="CK325" s="8"/>
      <c r="CL325" s="8"/>
      <c r="CM325" s="8"/>
      <c r="CN325" s="8"/>
      <c r="CO325" s="97"/>
      <c r="CQ325" s="56"/>
      <c r="CR325" s="8"/>
      <c r="CS325" s="8"/>
      <c r="CT325" s="8"/>
      <c r="CU325" s="8"/>
      <c r="CV325" s="8"/>
      <c r="CW325" s="8"/>
      <c r="CX325" s="8"/>
      <c r="CY325" s="102" t="str">
        <f t="shared" si="170"/>
        <v/>
      </c>
      <c r="CZ325" s="56" t="str">
        <f t="shared" si="171"/>
        <v>MASTIJET</v>
      </c>
      <c r="DA325" s="204" t="e">
        <f>IF(IF(DI$2="Catégorie",IF(DI$3="Toutes",SUMIFS('Étape 1 - à remplir'!$F$31:$F$400,'Étape 1 - à remplir'!$E$31:$E$400,MASQ2!CZ325,'Étape 1 - à remplir'!$G$31:$G$400,"kg"),SUMIFS('Étape 1 - à remplir'!$F$31:$F$400,'Étape 1 - à remplir'!$E$31:$E$400,MASQ2!CZ325,'Étape 1 - à remplir'!$C$31:$C$400,DI$3)),IF(DI$2="Âge",IF(DI$3="Tous",SUMIFS('Étape 1 - à remplir'!$F$31:$F$400,'Étape 1 - à remplir'!$E$31:$E$400,MASQ2!CZ325,'Étape 1 - à remplir'!$G$31:$G$400,"kg"),SUMIFS('Étape 1 - à remplir'!$F$31:$F$400,'Étape 1 - à remplir'!$E$31:$E$400,MASQ2!CZ325,'Étape 1 - à remplir'!$P$31:$P$400,DI$3,'Étape 1 - à remplir'!$G$31:$G$400,"kg")),IF(DI$2="Atelier",IF(DI$3="Tous",SUMIFS('Étape 1 - à remplir'!$F$31:$F$400,'Étape 1 - à remplir'!$E$31:$E$400,MASQ2!CZ325,'Étape 1 - à remplir'!$G$31:$G$400,"kg"),SUMIFS('Étape 1 - à remplir'!$F$31:$F$400,'Étape 1 - à remplir'!$E$31:$E$400,MASQ2!CZ325,'Étape 1 - à remplir'!$O$31:$O$400,DI$3,'Étape 1 - à remplir'!$G$31:$G$400,"kg")),IF(DI$2="Espèce",IF(DI$3="Tous",SUMIFS('Étape 1 - à remplir'!$F$31:$F$400,'Étape 1 - à remplir'!$E$31:$E$400,MASQ2!CZ325,'Étape 1 - à remplir'!$G$31:$G$400,"kg"),SUMIFS('Étape 1 - à remplir'!$F$31:$F$400,'Étape 1 - à remplir'!$E$31:$E$400,MASQ2!CZ325,'Étape 1 - à remplir'!$N$31:$N$400,DI$3,'Étape 1 - à remplir'!$G$31:$G$400,"kg"))))))=0,NA(),IF(DI$2="Catégorie",IF(DI$3="Toutes",SUMIFS('Étape 1 - à remplir'!$F$31:$F$400,'Étape 1 - à remplir'!$E$31:$E$400,MASQ2!CZ325,'Étape 1 - à remplir'!$G$31:$G$400,"kg"),SUMIFS('Étape 1 - à remplir'!$F$31:$F$400,'Étape 1 - à remplir'!$E$31:$E$400,MASQ2!CZ325,'Étape 1 - à remplir'!$C$31:$C$400,DI$3)),IF(DI$2="Âge",IF(DI$3="Tous",SUMIFS('Étape 1 - à remplir'!$F$31:$F$400,'Étape 1 - à remplir'!$E$31:$E$400,MASQ2!CZ325,'Étape 1 - à remplir'!$G$31:$G$400,"kg"),SUMIFS('Étape 1 - à remplir'!$F$31:$F$400,'Étape 1 - à remplir'!$E$31:$E$400,MASQ2!CZ325,'Étape 1 - à remplir'!$P$31:$P$400,DI$3,'Étape 1 - à remplir'!$G$31:$G$400,"kg")),IF(DI$2="Atelier",IF(DI$3="Tous",SUMIFS('Étape 1 - à remplir'!$F$31:$F$400,'Étape 1 - à remplir'!$E$31:$E$400,MASQ2!CZ325,'Étape 1 - à remplir'!$G$31:$G$400,"kg"),SUMIFS('Étape 1 - à remplir'!$F$31:$F$400,'Étape 1 - à remplir'!$E$31:$E$400,MASQ2!CZ325,'Étape 1 - à remplir'!$O$31:$O$400,DI$3,'Étape 1 - à remplir'!$G$31:$G$400,"kg")),IF(DI$2="Espèce",IF(DI$3="Tous",SUMIFS('Étape 1 - à remplir'!$F$31:$F$400,'Étape 1 - à remplir'!$E$31:$E$400,MASQ2!CZ325,'Étape 1 - à remplir'!$G$31:$G$400,"kg"),SUMIFS('Étape 1 - à remplir'!$F$31:$F$400,'Étape 1 - à remplir'!$E$31:$E$400,MASQ2!CZ325,'Étape 1 - à remplir'!$N$31:$N$400,DI$3,'Étape 1 - à remplir'!$G$31:$G$400,"kg")))))))</f>
        <v>#N/A</v>
      </c>
      <c r="DB325" s="104">
        <f t="shared" ref="DB325:DB388" si="179">IFERROR(DA325,0)</f>
        <v>0</v>
      </c>
      <c r="DC325" s="204" t="str">
        <f t="shared" si="172"/>
        <v>Néomycine</v>
      </c>
      <c r="DD325" s="204" t="str">
        <f t="shared" si="173"/>
        <v>Tétracycline</v>
      </c>
      <c r="DE325" s="204" t="str">
        <f t="shared" si="174"/>
        <v>Bacitracine</v>
      </c>
      <c r="DF325" s="204" t="str">
        <f t="shared" si="175"/>
        <v>Aminoglycosides</v>
      </c>
      <c r="DG325" s="204" t="str">
        <f t="shared" si="176"/>
        <v>Tetracyclines</v>
      </c>
      <c r="DH325" s="97" t="str">
        <f t="shared" si="177"/>
        <v>Polypeptides</v>
      </c>
      <c r="DI325" s="78"/>
      <c r="DJ325" s="78"/>
      <c r="DK325" s="77" t="str">
        <f ca="1"/>
        <v>MASTIJET</v>
      </c>
      <c r="DL325" s="79" t="e">
        <f ca="1"/>
        <v>#N/A</v>
      </c>
      <c r="DM325" s="102"/>
      <c r="DN325" s="8"/>
      <c r="DO325" s="8"/>
      <c r="DP325" s="8"/>
      <c r="DQ325" s="8"/>
      <c r="DR325" s="8"/>
      <c r="DS325" s="8"/>
      <c r="DT325" s="8"/>
      <c r="DU325" s="8"/>
      <c r="DV325" s="8"/>
      <c r="DW325" s="8"/>
      <c r="DX325" s="8"/>
      <c r="DY325" s="8"/>
      <c r="DZ325" s="8"/>
      <c r="EA325" s="8"/>
      <c r="EB325" s="8"/>
      <c r="EC325" s="8"/>
      <c r="ED325" s="8"/>
      <c r="EE325" s="8"/>
      <c r="EF325" s="8"/>
      <c r="EG325" s="8"/>
      <c r="EH325" s="8"/>
      <c r="EI325" s="8"/>
      <c r="EJ325" s="97"/>
    </row>
    <row r="326" spans="1:140" x14ac:dyDescent="0.25">
      <c r="A326" s="56"/>
      <c r="B326" s="8"/>
      <c r="C326" s="8"/>
      <c r="D326" s="8"/>
      <c r="E326" s="8"/>
      <c r="F326" s="8"/>
      <c r="G326" s="8"/>
      <c r="H326" s="8"/>
      <c r="I326" s="102" t="str">
        <f>INDEX(Données_ATB!BE:BV,MATCH(MASQ2!J326,Données_ATB!BE:BE,0),18)</f>
        <v/>
      </c>
      <c r="J326" s="77" t="str">
        <f>Données_ATB!BE325</f>
        <v>MASTI-PENI</v>
      </c>
      <c r="K326" s="204" t="e">
        <f>IF(IF(S$2="Catégorie",IF(S$3="Toutes",SUMIFS('Étape 1 - à remplir'!$F$31:$F$400,'Étape 1 - à remplir'!$E$31:$E$400,MASQ2!J326,'Étape 1 - à remplir'!$G$31:$G$400,"animaux"),SUMIFS('Étape 1 - à remplir'!$F$31:$F$400,'Étape 1 - à remplir'!$E$31:$E$400,MASQ2!J326,'Étape 1 - à remplir'!$C$31:$C$400,S$3)),IF(S$2="Âge",IF(S$3="Tous",SUMIFS('Étape 1 - à remplir'!$F$31:$F$400,'Étape 1 - à remplir'!$E$31:$E$400,MASQ2!J326,'Étape 1 - à remplir'!$G$31:$G$400,"animaux"),SUMIFS('Étape 1 - à remplir'!$F$31:$F$400,'Étape 1 - à remplir'!$E$31:$E$400,MASQ2!J326,'Étape 1 - à remplir'!$P$31:$P$400,S$3)),IF(S$2="Atelier",IF(S$3="Tous",SUMIFS('Étape 1 - à remplir'!$F$31:$F$400,'Étape 1 - à remplir'!$E$31:$E$400,MASQ2!J326,'Étape 1 - à remplir'!$G$31:$G$400,"animaux"),SUMIFS('Étape 1 - à remplir'!$F$31:$F$400,'Étape 1 - à remplir'!$E$31:$E$400,MASQ2!J326,'Étape 1 - à remplir'!$O$31:$O$400,S$3)),IF(S$2="Espèce",IF(S$3="Tous",SUMIFS('Étape 1 - à remplir'!$F$31:$F$400,'Étape 1 - à remplir'!$E$31:$E$400,MASQ2!J326,'Étape 1 - à remplir'!$G$31:$G$400,"animaux"),SUMIFS('Étape 1 - à remplir'!$F$31:$F$400,'Étape 1 - à remplir'!$E$31:$E$400,MASQ2!J326,'Étape 1 - à remplir'!$N$31:$N$400,S$3))))))=0,NA(),IF(S$2="Catégorie",IF(S$3="Toutes",SUMIFS('Étape 1 - à remplir'!$F$31:$F$400,'Étape 1 - à remplir'!$E$31:$E$400,MASQ2!J326,'Étape 1 - à remplir'!$G$31:$G$400,"animaux"),SUMIFS('Étape 1 - à remplir'!$F$31:$F$400,'Étape 1 - à remplir'!$E$31:$E$400,MASQ2!J326,'Étape 1 - à remplir'!$C$31:$C$400,S$3)),IF(S$2="Âge",IF(S$3="Tous",SUMIFS('Étape 1 - à remplir'!$F$31:$F$400,'Étape 1 - à remplir'!$E$31:$E$400,MASQ2!J326,'Étape 1 - à remplir'!$G$31:$G$400,"animaux"),SUMIFS('Étape 1 - à remplir'!$F$31:$F$400,'Étape 1 - à remplir'!$E$31:$E$400,MASQ2!J326,'Étape 1 - à remplir'!$P$31:$P$400,S$3)),IF(S$2="Atelier",IF(S$3="Tous",SUMIFS('Étape 1 - à remplir'!$F$31:$F$400,'Étape 1 - à remplir'!$E$31:$E$400,MASQ2!J326,'Étape 1 - à remplir'!$G$31:$G$400,"animaux"),SUMIFS('Étape 1 - à remplir'!$F$31:$F$400,'Étape 1 - à remplir'!$E$31:$E$400,MASQ2!J326,'Étape 1 - à remplir'!$O$31:$O$400,S$3)),IF(S$2="Espèce",IF(S$3="Tous",SUMIFS('Étape 1 - à remplir'!$F$31:$F$400,'Étape 1 - à remplir'!$E$31:$E$400,MASQ2!J326,'Étape 1 - à remplir'!$G$31:$G$400,"animaux"),SUMIFS('Étape 1 - à remplir'!$F$31:$F$400,'Étape 1 - à remplir'!$E$31:$E$400,MASQ2!J326,'Étape 1 - à remplir'!$N$31:$N$400,S$3)))))))</f>
        <v>#N/A</v>
      </c>
      <c r="L326" s="97">
        <f t="shared" ref="L326:L389" si="180">IFERROR(K326,0)</f>
        <v>0</v>
      </c>
      <c r="M326" s="56" t="str">
        <f>Données_ATB!BN325</f>
        <v>Benzylpénicilline</v>
      </c>
      <c r="N326" s="204" t="str">
        <f>Données_ATB!BO325</f>
        <v>Dihydrostreptomycine</v>
      </c>
      <c r="O326" s="97" t="str">
        <f>Données_ATB!BP325</f>
        <v/>
      </c>
      <c r="P326" s="77" t="str">
        <f>Données_ATB!BR325</f>
        <v>Penicillines</v>
      </c>
      <c r="Q326" s="78" t="str">
        <f>Données_ATB!BS325</f>
        <v>Aminoglycosides</v>
      </c>
      <c r="R326" s="79" t="str">
        <f>Données_ATB!BT325</f>
        <v/>
      </c>
      <c r="S326" s="78"/>
      <c r="T326" s="78"/>
      <c r="U326" s="77" t="str">
        <f ca="1"/>
        <v>MASTI-PENI</v>
      </c>
      <c r="V326" s="79" t="e">
        <f ca="1"/>
        <v>#N/A</v>
      </c>
      <c r="W326" s="102"/>
      <c r="X326" s="8"/>
      <c r="Y326" s="8"/>
      <c r="Z326" s="8"/>
      <c r="AA326" s="8"/>
      <c r="AB326" s="102"/>
      <c r="AC326" s="8"/>
      <c r="AD326" s="8"/>
      <c r="AE326" s="8"/>
      <c r="AF326" s="8"/>
      <c r="AG326" s="8"/>
      <c r="AH326" s="8"/>
      <c r="AI326" s="8"/>
      <c r="AJ326" s="8"/>
      <c r="AK326" s="8"/>
      <c r="AL326" s="8"/>
      <c r="AM326" s="8"/>
      <c r="AN326" s="8"/>
      <c r="AO326" s="8"/>
      <c r="AP326" s="8"/>
      <c r="AQ326" s="8"/>
      <c r="AR326" s="8"/>
      <c r="AS326" s="8"/>
      <c r="AT326" s="97"/>
      <c r="AV326" s="56"/>
      <c r="AW326" s="8"/>
      <c r="AX326" s="8"/>
      <c r="AY326" s="8"/>
      <c r="AZ326" s="8"/>
      <c r="BA326" s="8"/>
      <c r="BB326" s="8"/>
      <c r="BC326" s="8"/>
      <c r="BD326" s="102" t="str">
        <f t="shared" si="162"/>
        <v/>
      </c>
      <c r="BE326" s="56" t="str">
        <f t="shared" si="163"/>
        <v>MASTI-PENI</v>
      </c>
      <c r="BF326" s="204" t="e">
        <f>IF(IF(BN$2="Catégorie",IF(BN$3="Toutes",SUMIFS('Étape 1 - à remplir'!$F$31:$F$400,'Étape 1 - à remplir'!$E$31:$E$400,MASQ2!BE326,'Étape 1 - à remplir'!$G$31:$G$400,"lots"),SUMIFS('Étape 1 - à remplir'!$F$31:$F$400,'Étape 1 - à remplir'!$E$31:$E$400,MASQ2!BE326,'Étape 1 - à remplir'!$C$31:$C$400,BN$3)),IF(BN$2="Âge",IF(BN$3="Tous",SUMIFS('Étape 1 - à remplir'!$F$31:$F$400,'Étape 1 - à remplir'!$E$31:$E$400,MASQ2!BE326,'Étape 1 - à remplir'!$G$31:$G$400,"lots"),SUMIFS('Étape 1 - à remplir'!$F$31:$F$400,'Étape 1 - à remplir'!$E$31:$E$400,MASQ2!BE326,'Étape 1 - à remplir'!$P$31:$P$400,BN$3,'Étape 1 - à remplir'!$G$31:$G$400,"lots")),IF(BN$2="Atelier",IF(BN$3="Tous",SUMIFS('Étape 1 - à remplir'!$F$31:$F$400,'Étape 1 - à remplir'!$E$31:$E$400,MASQ2!BE326,'Étape 1 - à remplir'!$G$31:$G$400,"lots"),SUMIFS('Étape 1 - à remplir'!$F$31:$F$400,'Étape 1 - à remplir'!$E$31:$E$400,MASQ2!BE326,'Étape 1 - à remplir'!$O$31:$O$400,BN$3,'Étape 1 - à remplir'!$G$31:$G$400,"lots")),IF(BN$2="Espèce",IF(BN$3="Tous",SUMIFS('Étape 1 - à remplir'!$F$31:$F$400,'Étape 1 - à remplir'!$E$31:$E$400,MASQ2!BE326,'Étape 1 - à remplir'!$G$31:$G$400,"lots"),SUMIFS('Étape 1 - à remplir'!$F$31:$F$400,'Étape 1 - à remplir'!$E$31:$E$400,MASQ2!BE326,'Étape 1 - à remplir'!$N$31:$N$400,BN$3,'Étape 1 - à remplir'!$G$31:$G$400,"lots"))))))=0,NA(),IF(BN$2="Catégorie",IF(BN$3="Toutes",SUMIFS('Étape 1 - à remplir'!$F$31:$F$400,'Étape 1 - à remplir'!$E$31:$E$400,MASQ2!BE326,'Étape 1 - à remplir'!$G$31:$G$400,"lots"),SUMIFS('Étape 1 - à remplir'!$F$31:$F$400,'Étape 1 - à remplir'!$E$31:$E$400,MASQ2!BE326,'Étape 1 - à remplir'!$C$31:$C$400,BN$3)),IF(BN$2="Âge",IF(BN$3="Tous",SUMIFS('Étape 1 - à remplir'!$F$31:$F$400,'Étape 1 - à remplir'!$E$31:$E$400,MASQ2!BE326,'Étape 1 - à remplir'!$G$31:$G$400,"lots"),SUMIFS('Étape 1 - à remplir'!$F$31:$F$400,'Étape 1 - à remplir'!$E$31:$E$400,MASQ2!BE326,'Étape 1 - à remplir'!$P$31:$P$400,BN$3,'Étape 1 - à remplir'!$G$31:$G$400,"lots")),IF(BN$2="Atelier",IF(BN$3="Tous",SUMIFS('Étape 1 - à remplir'!$F$31:$F$400,'Étape 1 - à remplir'!$E$31:$E$400,MASQ2!BE326,'Étape 1 - à remplir'!$G$31:$G$400,"lots"),SUMIFS('Étape 1 - à remplir'!$F$31:$F$400,'Étape 1 - à remplir'!$E$31:$E$400,MASQ2!BE326,'Étape 1 - à remplir'!$O$31:$O$400,BN$3,'Étape 1 - à remplir'!$G$31:$G$400,"lots")),IF(BN$2="Espèce",IF(BN$3="Tous",SUMIFS('Étape 1 - à remplir'!$F$31:$F$400,'Étape 1 - à remplir'!$E$31:$E$400,MASQ2!BE326,'Étape 1 - à remplir'!$G$31:$G$400,"lots"),SUMIFS('Étape 1 - à remplir'!$F$31:$F$400,'Étape 1 - à remplir'!$E$31:$E$400,MASQ2!BE326,'Étape 1 - à remplir'!$N$31:$N$400,BN$3,'Étape 1 - à remplir'!$G$31:$G$400,"lots")))))))</f>
        <v>#N/A</v>
      </c>
      <c r="BG326" s="204">
        <f t="shared" si="178"/>
        <v>0</v>
      </c>
      <c r="BH326" s="204" t="str">
        <f t="shared" si="164"/>
        <v>Benzylpénicilline</v>
      </c>
      <c r="BI326" s="204" t="str">
        <f t="shared" si="165"/>
        <v>Dihydrostreptomycine</v>
      </c>
      <c r="BJ326" s="204" t="str">
        <f t="shared" si="166"/>
        <v/>
      </c>
      <c r="BK326" s="204" t="str">
        <f t="shared" si="167"/>
        <v>Penicillines</v>
      </c>
      <c r="BL326" s="204" t="str">
        <f t="shared" si="168"/>
        <v>Aminoglycosides</v>
      </c>
      <c r="BM326" s="97" t="str">
        <f t="shared" si="169"/>
        <v/>
      </c>
      <c r="BN326" s="78"/>
      <c r="BO326" s="78"/>
      <c r="BP326" s="77" t="str">
        <f ca="1"/>
        <v>MASTI-PENI</v>
      </c>
      <c r="BQ326" s="79" t="e">
        <f ca="1"/>
        <v>#N/A</v>
      </c>
      <c r="BR326" s="102"/>
      <c r="BS326" s="8"/>
      <c r="BT326" s="8"/>
      <c r="BU326" s="8"/>
      <c r="BV326" s="8"/>
      <c r="BW326" s="8"/>
      <c r="BX326" s="8"/>
      <c r="BY326" s="8"/>
      <c r="BZ326" s="8"/>
      <c r="CA326" s="8"/>
      <c r="CB326" s="8"/>
      <c r="CC326" s="8"/>
      <c r="CD326" s="8"/>
      <c r="CE326" s="8"/>
      <c r="CF326" s="8"/>
      <c r="CG326" s="8"/>
      <c r="CH326" s="8"/>
      <c r="CI326" s="8"/>
      <c r="CJ326" s="8"/>
      <c r="CK326" s="8"/>
      <c r="CL326" s="8"/>
      <c r="CM326" s="8"/>
      <c r="CN326" s="8"/>
      <c r="CO326" s="97"/>
      <c r="CQ326" s="56"/>
      <c r="CR326" s="8"/>
      <c r="CS326" s="8"/>
      <c r="CT326" s="8"/>
      <c r="CU326" s="8"/>
      <c r="CV326" s="8"/>
      <c r="CW326" s="8"/>
      <c r="CX326" s="8"/>
      <c r="CY326" s="102" t="str">
        <f t="shared" si="170"/>
        <v/>
      </c>
      <c r="CZ326" s="56" t="str">
        <f t="shared" si="171"/>
        <v>MASTI-PENI</v>
      </c>
      <c r="DA326" s="204" t="e">
        <f>IF(IF(DI$2="Catégorie",IF(DI$3="Toutes",SUMIFS('Étape 1 - à remplir'!$F$31:$F$400,'Étape 1 - à remplir'!$E$31:$E$400,MASQ2!CZ326,'Étape 1 - à remplir'!$G$31:$G$400,"kg"),SUMIFS('Étape 1 - à remplir'!$F$31:$F$400,'Étape 1 - à remplir'!$E$31:$E$400,MASQ2!CZ326,'Étape 1 - à remplir'!$C$31:$C$400,DI$3)),IF(DI$2="Âge",IF(DI$3="Tous",SUMIFS('Étape 1 - à remplir'!$F$31:$F$400,'Étape 1 - à remplir'!$E$31:$E$400,MASQ2!CZ326,'Étape 1 - à remplir'!$G$31:$G$400,"kg"),SUMIFS('Étape 1 - à remplir'!$F$31:$F$400,'Étape 1 - à remplir'!$E$31:$E$400,MASQ2!CZ326,'Étape 1 - à remplir'!$P$31:$P$400,DI$3,'Étape 1 - à remplir'!$G$31:$G$400,"kg")),IF(DI$2="Atelier",IF(DI$3="Tous",SUMIFS('Étape 1 - à remplir'!$F$31:$F$400,'Étape 1 - à remplir'!$E$31:$E$400,MASQ2!CZ326,'Étape 1 - à remplir'!$G$31:$G$400,"kg"),SUMIFS('Étape 1 - à remplir'!$F$31:$F$400,'Étape 1 - à remplir'!$E$31:$E$400,MASQ2!CZ326,'Étape 1 - à remplir'!$O$31:$O$400,DI$3,'Étape 1 - à remplir'!$G$31:$G$400,"kg")),IF(DI$2="Espèce",IF(DI$3="Tous",SUMIFS('Étape 1 - à remplir'!$F$31:$F$400,'Étape 1 - à remplir'!$E$31:$E$400,MASQ2!CZ326,'Étape 1 - à remplir'!$G$31:$G$400,"kg"),SUMIFS('Étape 1 - à remplir'!$F$31:$F$400,'Étape 1 - à remplir'!$E$31:$E$400,MASQ2!CZ326,'Étape 1 - à remplir'!$N$31:$N$400,DI$3,'Étape 1 - à remplir'!$G$31:$G$400,"kg"))))))=0,NA(),IF(DI$2="Catégorie",IF(DI$3="Toutes",SUMIFS('Étape 1 - à remplir'!$F$31:$F$400,'Étape 1 - à remplir'!$E$31:$E$400,MASQ2!CZ326,'Étape 1 - à remplir'!$G$31:$G$400,"kg"),SUMIFS('Étape 1 - à remplir'!$F$31:$F$400,'Étape 1 - à remplir'!$E$31:$E$400,MASQ2!CZ326,'Étape 1 - à remplir'!$C$31:$C$400,DI$3)),IF(DI$2="Âge",IF(DI$3="Tous",SUMIFS('Étape 1 - à remplir'!$F$31:$F$400,'Étape 1 - à remplir'!$E$31:$E$400,MASQ2!CZ326,'Étape 1 - à remplir'!$G$31:$G$400,"kg"),SUMIFS('Étape 1 - à remplir'!$F$31:$F$400,'Étape 1 - à remplir'!$E$31:$E$400,MASQ2!CZ326,'Étape 1 - à remplir'!$P$31:$P$400,DI$3,'Étape 1 - à remplir'!$G$31:$G$400,"kg")),IF(DI$2="Atelier",IF(DI$3="Tous",SUMIFS('Étape 1 - à remplir'!$F$31:$F$400,'Étape 1 - à remplir'!$E$31:$E$400,MASQ2!CZ326,'Étape 1 - à remplir'!$G$31:$G$400,"kg"),SUMIFS('Étape 1 - à remplir'!$F$31:$F$400,'Étape 1 - à remplir'!$E$31:$E$400,MASQ2!CZ326,'Étape 1 - à remplir'!$O$31:$O$400,DI$3,'Étape 1 - à remplir'!$G$31:$G$400,"kg")),IF(DI$2="Espèce",IF(DI$3="Tous",SUMIFS('Étape 1 - à remplir'!$F$31:$F$400,'Étape 1 - à remplir'!$E$31:$E$400,MASQ2!CZ326,'Étape 1 - à remplir'!$G$31:$G$400,"kg"),SUMIFS('Étape 1 - à remplir'!$F$31:$F$400,'Étape 1 - à remplir'!$E$31:$E$400,MASQ2!CZ326,'Étape 1 - à remplir'!$N$31:$N$400,DI$3,'Étape 1 - à remplir'!$G$31:$G$400,"kg")))))))</f>
        <v>#N/A</v>
      </c>
      <c r="DB326" s="104">
        <f t="shared" si="179"/>
        <v>0</v>
      </c>
      <c r="DC326" s="204" t="str">
        <f t="shared" si="172"/>
        <v>Benzylpénicilline</v>
      </c>
      <c r="DD326" s="204" t="str">
        <f t="shared" si="173"/>
        <v>Dihydrostreptomycine</v>
      </c>
      <c r="DE326" s="204" t="str">
        <f t="shared" si="174"/>
        <v/>
      </c>
      <c r="DF326" s="204" t="str">
        <f t="shared" si="175"/>
        <v>Penicillines</v>
      </c>
      <c r="DG326" s="204" t="str">
        <f t="shared" si="176"/>
        <v>Aminoglycosides</v>
      </c>
      <c r="DH326" s="97" t="str">
        <f t="shared" si="177"/>
        <v/>
      </c>
      <c r="DI326" s="78"/>
      <c r="DJ326" s="78"/>
      <c r="DK326" s="77" t="str">
        <f ca="1"/>
        <v>MASTI-PENI</v>
      </c>
      <c r="DL326" s="79" t="e">
        <f ca="1"/>
        <v>#N/A</v>
      </c>
      <c r="DM326" s="102"/>
      <c r="DN326" s="8"/>
      <c r="DO326" s="8"/>
      <c r="DP326" s="8"/>
      <c r="DQ326" s="8"/>
      <c r="DR326" s="8"/>
      <c r="DS326" s="8"/>
      <c r="DT326" s="8"/>
      <c r="DU326" s="8"/>
      <c r="DV326" s="8"/>
      <c r="DW326" s="8"/>
      <c r="DX326" s="8"/>
      <c r="DY326" s="8"/>
      <c r="DZ326" s="8"/>
      <c r="EA326" s="8"/>
      <c r="EB326" s="8"/>
      <c r="EC326" s="8"/>
      <c r="ED326" s="8"/>
      <c r="EE326" s="8"/>
      <c r="EF326" s="8"/>
      <c r="EG326" s="8"/>
      <c r="EH326" s="8"/>
      <c r="EI326" s="8"/>
      <c r="EJ326" s="97"/>
    </row>
    <row r="327" spans="1:140" x14ac:dyDescent="0.25">
      <c r="A327" s="56"/>
      <c r="B327" s="8"/>
      <c r="C327" s="8"/>
      <c r="D327" s="8"/>
      <c r="E327" s="8"/>
      <c r="F327" s="8"/>
      <c r="G327" s="8"/>
      <c r="H327" s="8"/>
      <c r="I327" s="102" t="str">
        <f>INDEX(Données_ATB!BE:BV,MATCH(MASQ2!J327,Données_ATB!BE:BE,0),18)</f>
        <v/>
      </c>
      <c r="J327" s="77" t="str">
        <f>Données_ATB!BE326</f>
        <v>MASTIPLAN LC</v>
      </c>
      <c r="K327" s="204" t="e">
        <f>IF(IF(S$2="Catégorie",IF(S$3="Toutes",SUMIFS('Étape 1 - à remplir'!$F$31:$F$400,'Étape 1 - à remplir'!$E$31:$E$400,MASQ2!J327,'Étape 1 - à remplir'!$G$31:$G$400,"animaux"),SUMIFS('Étape 1 - à remplir'!$F$31:$F$400,'Étape 1 - à remplir'!$E$31:$E$400,MASQ2!J327,'Étape 1 - à remplir'!$C$31:$C$400,S$3)),IF(S$2="Âge",IF(S$3="Tous",SUMIFS('Étape 1 - à remplir'!$F$31:$F$400,'Étape 1 - à remplir'!$E$31:$E$400,MASQ2!J327,'Étape 1 - à remplir'!$G$31:$G$400,"animaux"),SUMIFS('Étape 1 - à remplir'!$F$31:$F$400,'Étape 1 - à remplir'!$E$31:$E$400,MASQ2!J327,'Étape 1 - à remplir'!$P$31:$P$400,S$3)),IF(S$2="Atelier",IF(S$3="Tous",SUMIFS('Étape 1 - à remplir'!$F$31:$F$400,'Étape 1 - à remplir'!$E$31:$E$400,MASQ2!J327,'Étape 1 - à remplir'!$G$31:$G$400,"animaux"),SUMIFS('Étape 1 - à remplir'!$F$31:$F$400,'Étape 1 - à remplir'!$E$31:$E$400,MASQ2!J327,'Étape 1 - à remplir'!$O$31:$O$400,S$3)),IF(S$2="Espèce",IF(S$3="Tous",SUMIFS('Étape 1 - à remplir'!$F$31:$F$400,'Étape 1 - à remplir'!$E$31:$E$400,MASQ2!J327,'Étape 1 - à remplir'!$G$31:$G$400,"animaux"),SUMIFS('Étape 1 - à remplir'!$F$31:$F$400,'Étape 1 - à remplir'!$E$31:$E$400,MASQ2!J327,'Étape 1 - à remplir'!$N$31:$N$400,S$3))))))=0,NA(),IF(S$2="Catégorie",IF(S$3="Toutes",SUMIFS('Étape 1 - à remplir'!$F$31:$F$400,'Étape 1 - à remplir'!$E$31:$E$400,MASQ2!J327,'Étape 1 - à remplir'!$G$31:$G$400,"animaux"),SUMIFS('Étape 1 - à remplir'!$F$31:$F$400,'Étape 1 - à remplir'!$E$31:$E$400,MASQ2!J327,'Étape 1 - à remplir'!$C$31:$C$400,S$3)),IF(S$2="Âge",IF(S$3="Tous",SUMIFS('Étape 1 - à remplir'!$F$31:$F$400,'Étape 1 - à remplir'!$E$31:$E$400,MASQ2!J327,'Étape 1 - à remplir'!$G$31:$G$400,"animaux"),SUMIFS('Étape 1 - à remplir'!$F$31:$F$400,'Étape 1 - à remplir'!$E$31:$E$400,MASQ2!J327,'Étape 1 - à remplir'!$P$31:$P$400,S$3)),IF(S$2="Atelier",IF(S$3="Tous",SUMIFS('Étape 1 - à remplir'!$F$31:$F$400,'Étape 1 - à remplir'!$E$31:$E$400,MASQ2!J327,'Étape 1 - à remplir'!$G$31:$G$400,"animaux"),SUMIFS('Étape 1 - à remplir'!$F$31:$F$400,'Étape 1 - à remplir'!$E$31:$E$400,MASQ2!J327,'Étape 1 - à remplir'!$O$31:$O$400,S$3)),IF(S$2="Espèce",IF(S$3="Tous",SUMIFS('Étape 1 - à remplir'!$F$31:$F$400,'Étape 1 - à remplir'!$E$31:$E$400,MASQ2!J327,'Étape 1 - à remplir'!$G$31:$G$400,"animaux"),SUMIFS('Étape 1 - à remplir'!$F$31:$F$400,'Étape 1 - à remplir'!$E$31:$E$400,MASQ2!J327,'Étape 1 - à remplir'!$N$31:$N$400,S$3)))))))</f>
        <v>#N/A</v>
      </c>
      <c r="L327" s="97">
        <f t="shared" si="180"/>
        <v>0</v>
      </c>
      <c r="M327" s="56" t="str">
        <f>Données_ATB!BN326</f>
        <v>Céfapirine</v>
      </c>
      <c r="N327" s="204" t="str">
        <f>Données_ATB!BO326</f>
        <v/>
      </c>
      <c r="O327" s="97" t="str">
        <f>Données_ATB!BP326</f>
        <v/>
      </c>
      <c r="P327" s="77" t="str">
        <f>Données_ATB!BR326</f>
        <v>Cephalosporines 1&amp;2G</v>
      </c>
      <c r="Q327" s="78" t="str">
        <f>Données_ATB!BS326</f>
        <v/>
      </c>
      <c r="R327" s="79" t="str">
        <f>Données_ATB!BT326</f>
        <v/>
      </c>
      <c r="S327" s="78"/>
      <c r="T327" s="78"/>
      <c r="U327" s="77" t="str">
        <f ca="1"/>
        <v>MASTIPLAN LC</v>
      </c>
      <c r="V327" s="79" t="e">
        <f ca="1"/>
        <v>#N/A</v>
      </c>
      <c r="W327" s="102"/>
      <c r="X327" s="8"/>
      <c r="Y327" s="8"/>
      <c r="Z327" s="8"/>
      <c r="AA327" s="8"/>
      <c r="AB327" s="102"/>
      <c r="AC327" s="8"/>
      <c r="AD327" s="8"/>
      <c r="AE327" s="8"/>
      <c r="AF327" s="8"/>
      <c r="AG327" s="8"/>
      <c r="AH327" s="8"/>
      <c r="AI327" s="8"/>
      <c r="AJ327" s="8"/>
      <c r="AK327" s="8"/>
      <c r="AL327" s="8"/>
      <c r="AM327" s="8"/>
      <c r="AN327" s="8"/>
      <c r="AO327" s="8"/>
      <c r="AP327" s="8"/>
      <c r="AQ327" s="8"/>
      <c r="AR327" s="8"/>
      <c r="AS327" s="8"/>
      <c r="AT327" s="97"/>
      <c r="AV327" s="56"/>
      <c r="AW327" s="8"/>
      <c r="AX327" s="8"/>
      <c r="AY327" s="8"/>
      <c r="AZ327" s="8"/>
      <c r="BA327" s="8"/>
      <c r="BB327" s="8"/>
      <c r="BC327" s="8"/>
      <c r="BD327" s="102" t="str">
        <f t="shared" si="162"/>
        <v/>
      </c>
      <c r="BE327" s="56" t="str">
        <f t="shared" si="163"/>
        <v>MASTIPLAN LC</v>
      </c>
      <c r="BF327" s="204" t="e">
        <f>IF(IF(BN$2="Catégorie",IF(BN$3="Toutes",SUMIFS('Étape 1 - à remplir'!$F$31:$F$400,'Étape 1 - à remplir'!$E$31:$E$400,MASQ2!BE327,'Étape 1 - à remplir'!$G$31:$G$400,"lots"),SUMIFS('Étape 1 - à remplir'!$F$31:$F$400,'Étape 1 - à remplir'!$E$31:$E$400,MASQ2!BE327,'Étape 1 - à remplir'!$C$31:$C$400,BN$3)),IF(BN$2="Âge",IF(BN$3="Tous",SUMIFS('Étape 1 - à remplir'!$F$31:$F$400,'Étape 1 - à remplir'!$E$31:$E$400,MASQ2!BE327,'Étape 1 - à remplir'!$G$31:$G$400,"lots"),SUMIFS('Étape 1 - à remplir'!$F$31:$F$400,'Étape 1 - à remplir'!$E$31:$E$400,MASQ2!BE327,'Étape 1 - à remplir'!$P$31:$P$400,BN$3,'Étape 1 - à remplir'!$G$31:$G$400,"lots")),IF(BN$2="Atelier",IF(BN$3="Tous",SUMIFS('Étape 1 - à remplir'!$F$31:$F$400,'Étape 1 - à remplir'!$E$31:$E$400,MASQ2!BE327,'Étape 1 - à remplir'!$G$31:$G$400,"lots"),SUMIFS('Étape 1 - à remplir'!$F$31:$F$400,'Étape 1 - à remplir'!$E$31:$E$400,MASQ2!BE327,'Étape 1 - à remplir'!$O$31:$O$400,BN$3,'Étape 1 - à remplir'!$G$31:$G$400,"lots")),IF(BN$2="Espèce",IF(BN$3="Tous",SUMIFS('Étape 1 - à remplir'!$F$31:$F$400,'Étape 1 - à remplir'!$E$31:$E$400,MASQ2!BE327,'Étape 1 - à remplir'!$G$31:$G$400,"lots"),SUMIFS('Étape 1 - à remplir'!$F$31:$F$400,'Étape 1 - à remplir'!$E$31:$E$400,MASQ2!BE327,'Étape 1 - à remplir'!$N$31:$N$400,BN$3,'Étape 1 - à remplir'!$G$31:$G$400,"lots"))))))=0,NA(),IF(BN$2="Catégorie",IF(BN$3="Toutes",SUMIFS('Étape 1 - à remplir'!$F$31:$F$400,'Étape 1 - à remplir'!$E$31:$E$400,MASQ2!BE327,'Étape 1 - à remplir'!$G$31:$G$400,"lots"),SUMIFS('Étape 1 - à remplir'!$F$31:$F$400,'Étape 1 - à remplir'!$E$31:$E$400,MASQ2!BE327,'Étape 1 - à remplir'!$C$31:$C$400,BN$3)),IF(BN$2="Âge",IF(BN$3="Tous",SUMIFS('Étape 1 - à remplir'!$F$31:$F$400,'Étape 1 - à remplir'!$E$31:$E$400,MASQ2!BE327,'Étape 1 - à remplir'!$G$31:$G$400,"lots"),SUMIFS('Étape 1 - à remplir'!$F$31:$F$400,'Étape 1 - à remplir'!$E$31:$E$400,MASQ2!BE327,'Étape 1 - à remplir'!$P$31:$P$400,BN$3,'Étape 1 - à remplir'!$G$31:$G$400,"lots")),IF(BN$2="Atelier",IF(BN$3="Tous",SUMIFS('Étape 1 - à remplir'!$F$31:$F$400,'Étape 1 - à remplir'!$E$31:$E$400,MASQ2!BE327,'Étape 1 - à remplir'!$G$31:$G$400,"lots"),SUMIFS('Étape 1 - à remplir'!$F$31:$F$400,'Étape 1 - à remplir'!$E$31:$E$400,MASQ2!BE327,'Étape 1 - à remplir'!$O$31:$O$400,BN$3,'Étape 1 - à remplir'!$G$31:$G$400,"lots")),IF(BN$2="Espèce",IF(BN$3="Tous",SUMIFS('Étape 1 - à remplir'!$F$31:$F$400,'Étape 1 - à remplir'!$E$31:$E$400,MASQ2!BE327,'Étape 1 - à remplir'!$G$31:$G$400,"lots"),SUMIFS('Étape 1 - à remplir'!$F$31:$F$400,'Étape 1 - à remplir'!$E$31:$E$400,MASQ2!BE327,'Étape 1 - à remplir'!$N$31:$N$400,BN$3,'Étape 1 - à remplir'!$G$31:$G$400,"lots")))))))</f>
        <v>#N/A</v>
      </c>
      <c r="BG327" s="204">
        <f t="shared" si="178"/>
        <v>0</v>
      </c>
      <c r="BH327" s="204" t="str">
        <f t="shared" si="164"/>
        <v>Céfapirine</v>
      </c>
      <c r="BI327" s="204" t="str">
        <f t="shared" si="165"/>
        <v/>
      </c>
      <c r="BJ327" s="204" t="str">
        <f t="shared" si="166"/>
        <v/>
      </c>
      <c r="BK327" s="204" t="str">
        <f t="shared" si="167"/>
        <v>Cephalosporines 1&amp;2G</v>
      </c>
      <c r="BL327" s="204" t="str">
        <f t="shared" si="168"/>
        <v/>
      </c>
      <c r="BM327" s="97" t="str">
        <f t="shared" si="169"/>
        <v/>
      </c>
      <c r="BN327" s="78"/>
      <c r="BO327" s="78"/>
      <c r="BP327" s="77" t="str">
        <f ca="1"/>
        <v>MASTIPLAN LC</v>
      </c>
      <c r="BQ327" s="79" t="e">
        <f ca="1"/>
        <v>#N/A</v>
      </c>
      <c r="BR327" s="102"/>
      <c r="BS327" s="8"/>
      <c r="BT327" s="8"/>
      <c r="BU327" s="8"/>
      <c r="BV327" s="8"/>
      <c r="BW327" s="8"/>
      <c r="BX327" s="8"/>
      <c r="BY327" s="8"/>
      <c r="BZ327" s="8"/>
      <c r="CA327" s="8"/>
      <c r="CB327" s="8"/>
      <c r="CC327" s="8"/>
      <c r="CD327" s="8"/>
      <c r="CE327" s="8"/>
      <c r="CF327" s="8"/>
      <c r="CG327" s="8"/>
      <c r="CH327" s="8"/>
      <c r="CI327" s="8"/>
      <c r="CJ327" s="8"/>
      <c r="CK327" s="8"/>
      <c r="CL327" s="8"/>
      <c r="CM327" s="8"/>
      <c r="CN327" s="8"/>
      <c r="CO327" s="97"/>
      <c r="CQ327" s="56"/>
      <c r="CR327" s="8"/>
      <c r="CS327" s="8"/>
      <c r="CT327" s="8"/>
      <c r="CU327" s="8"/>
      <c r="CV327" s="8"/>
      <c r="CW327" s="8"/>
      <c r="CX327" s="8"/>
      <c r="CY327" s="102" t="str">
        <f t="shared" si="170"/>
        <v/>
      </c>
      <c r="CZ327" s="56" t="str">
        <f t="shared" si="171"/>
        <v>MASTIPLAN LC</v>
      </c>
      <c r="DA327" s="204" t="e">
        <f>IF(IF(DI$2="Catégorie",IF(DI$3="Toutes",SUMIFS('Étape 1 - à remplir'!$F$31:$F$400,'Étape 1 - à remplir'!$E$31:$E$400,MASQ2!CZ327,'Étape 1 - à remplir'!$G$31:$G$400,"kg"),SUMIFS('Étape 1 - à remplir'!$F$31:$F$400,'Étape 1 - à remplir'!$E$31:$E$400,MASQ2!CZ327,'Étape 1 - à remplir'!$C$31:$C$400,DI$3)),IF(DI$2="Âge",IF(DI$3="Tous",SUMIFS('Étape 1 - à remplir'!$F$31:$F$400,'Étape 1 - à remplir'!$E$31:$E$400,MASQ2!CZ327,'Étape 1 - à remplir'!$G$31:$G$400,"kg"),SUMIFS('Étape 1 - à remplir'!$F$31:$F$400,'Étape 1 - à remplir'!$E$31:$E$400,MASQ2!CZ327,'Étape 1 - à remplir'!$P$31:$P$400,DI$3,'Étape 1 - à remplir'!$G$31:$G$400,"kg")),IF(DI$2="Atelier",IF(DI$3="Tous",SUMIFS('Étape 1 - à remplir'!$F$31:$F$400,'Étape 1 - à remplir'!$E$31:$E$400,MASQ2!CZ327,'Étape 1 - à remplir'!$G$31:$G$400,"kg"),SUMIFS('Étape 1 - à remplir'!$F$31:$F$400,'Étape 1 - à remplir'!$E$31:$E$400,MASQ2!CZ327,'Étape 1 - à remplir'!$O$31:$O$400,DI$3,'Étape 1 - à remplir'!$G$31:$G$400,"kg")),IF(DI$2="Espèce",IF(DI$3="Tous",SUMIFS('Étape 1 - à remplir'!$F$31:$F$400,'Étape 1 - à remplir'!$E$31:$E$400,MASQ2!CZ327,'Étape 1 - à remplir'!$G$31:$G$400,"kg"),SUMIFS('Étape 1 - à remplir'!$F$31:$F$400,'Étape 1 - à remplir'!$E$31:$E$400,MASQ2!CZ327,'Étape 1 - à remplir'!$N$31:$N$400,DI$3,'Étape 1 - à remplir'!$G$31:$G$400,"kg"))))))=0,NA(),IF(DI$2="Catégorie",IF(DI$3="Toutes",SUMIFS('Étape 1 - à remplir'!$F$31:$F$400,'Étape 1 - à remplir'!$E$31:$E$400,MASQ2!CZ327,'Étape 1 - à remplir'!$G$31:$G$400,"kg"),SUMIFS('Étape 1 - à remplir'!$F$31:$F$400,'Étape 1 - à remplir'!$E$31:$E$400,MASQ2!CZ327,'Étape 1 - à remplir'!$C$31:$C$400,DI$3)),IF(DI$2="Âge",IF(DI$3="Tous",SUMIFS('Étape 1 - à remplir'!$F$31:$F$400,'Étape 1 - à remplir'!$E$31:$E$400,MASQ2!CZ327,'Étape 1 - à remplir'!$G$31:$G$400,"kg"),SUMIFS('Étape 1 - à remplir'!$F$31:$F$400,'Étape 1 - à remplir'!$E$31:$E$400,MASQ2!CZ327,'Étape 1 - à remplir'!$P$31:$P$400,DI$3,'Étape 1 - à remplir'!$G$31:$G$400,"kg")),IF(DI$2="Atelier",IF(DI$3="Tous",SUMIFS('Étape 1 - à remplir'!$F$31:$F$400,'Étape 1 - à remplir'!$E$31:$E$400,MASQ2!CZ327,'Étape 1 - à remplir'!$G$31:$G$400,"kg"),SUMIFS('Étape 1 - à remplir'!$F$31:$F$400,'Étape 1 - à remplir'!$E$31:$E$400,MASQ2!CZ327,'Étape 1 - à remplir'!$O$31:$O$400,DI$3,'Étape 1 - à remplir'!$G$31:$G$400,"kg")),IF(DI$2="Espèce",IF(DI$3="Tous",SUMIFS('Étape 1 - à remplir'!$F$31:$F$400,'Étape 1 - à remplir'!$E$31:$E$400,MASQ2!CZ327,'Étape 1 - à remplir'!$G$31:$G$400,"kg"),SUMIFS('Étape 1 - à remplir'!$F$31:$F$400,'Étape 1 - à remplir'!$E$31:$E$400,MASQ2!CZ327,'Étape 1 - à remplir'!$N$31:$N$400,DI$3,'Étape 1 - à remplir'!$G$31:$G$400,"kg")))))))</f>
        <v>#N/A</v>
      </c>
      <c r="DB327" s="104">
        <f t="shared" si="179"/>
        <v>0</v>
      </c>
      <c r="DC327" s="204" t="str">
        <f t="shared" si="172"/>
        <v>Céfapirine</v>
      </c>
      <c r="DD327" s="204" t="str">
        <f t="shared" si="173"/>
        <v/>
      </c>
      <c r="DE327" s="204" t="str">
        <f t="shared" si="174"/>
        <v/>
      </c>
      <c r="DF327" s="204" t="str">
        <f t="shared" si="175"/>
        <v>Cephalosporines 1&amp;2G</v>
      </c>
      <c r="DG327" s="204" t="str">
        <f t="shared" si="176"/>
        <v/>
      </c>
      <c r="DH327" s="97" t="str">
        <f t="shared" si="177"/>
        <v/>
      </c>
      <c r="DI327" s="78"/>
      <c r="DJ327" s="78"/>
      <c r="DK327" s="77" t="str">
        <f ca="1"/>
        <v>MASTIPLAN LC</v>
      </c>
      <c r="DL327" s="79" t="e">
        <f ca="1"/>
        <v>#N/A</v>
      </c>
      <c r="DM327" s="102"/>
      <c r="DN327" s="8"/>
      <c r="DO327" s="8"/>
      <c r="DP327" s="8"/>
      <c r="DQ327" s="8"/>
      <c r="DR327" s="8"/>
      <c r="DS327" s="8"/>
      <c r="DT327" s="8"/>
      <c r="DU327" s="8"/>
      <c r="DV327" s="8"/>
      <c r="DW327" s="8"/>
      <c r="DX327" s="8"/>
      <c r="DY327" s="8"/>
      <c r="DZ327" s="8"/>
      <c r="EA327" s="8"/>
      <c r="EB327" s="8"/>
      <c r="EC327" s="8"/>
      <c r="ED327" s="8"/>
      <c r="EE327" s="8"/>
      <c r="EF327" s="8"/>
      <c r="EG327" s="8"/>
      <c r="EH327" s="8"/>
      <c r="EI327" s="8"/>
      <c r="EJ327" s="97"/>
    </row>
    <row r="328" spans="1:140" x14ac:dyDescent="0.25">
      <c r="A328" s="56"/>
      <c r="B328" s="8"/>
      <c r="C328" s="8"/>
      <c r="D328" s="8"/>
      <c r="E328" s="8"/>
      <c r="F328" s="8"/>
      <c r="G328" s="8"/>
      <c r="H328" s="8"/>
      <c r="I328" s="102" t="str">
        <f>INDEX(Données_ATB!BE:BV,MATCH(MASQ2!J328,Données_ATB!BE:BE,0),18)</f>
        <v/>
      </c>
      <c r="J328" s="77" t="str">
        <f>Données_ATB!BE327</f>
        <v>MASTITAR HL</v>
      </c>
      <c r="K328" s="204" t="e">
        <f>IF(IF(S$2="Catégorie",IF(S$3="Toutes",SUMIFS('Étape 1 - à remplir'!$F$31:$F$400,'Étape 1 - à remplir'!$E$31:$E$400,MASQ2!J328,'Étape 1 - à remplir'!$G$31:$G$400,"animaux"),SUMIFS('Étape 1 - à remplir'!$F$31:$F$400,'Étape 1 - à remplir'!$E$31:$E$400,MASQ2!J328,'Étape 1 - à remplir'!$C$31:$C$400,S$3)),IF(S$2="Âge",IF(S$3="Tous",SUMIFS('Étape 1 - à remplir'!$F$31:$F$400,'Étape 1 - à remplir'!$E$31:$E$400,MASQ2!J328,'Étape 1 - à remplir'!$G$31:$G$400,"animaux"),SUMIFS('Étape 1 - à remplir'!$F$31:$F$400,'Étape 1 - à remplir'!$E$31:$E$400,MASQ2!J328,'Étape 1 - à remplir'!$P$31:$P$400,S$3)),IF(S$2="Atelier",IF(S$3="Tous",SUMIFS('Étape 1 - à remplir'!$F$31:$F$400,'Étape 1 - à remplir'!$E$31:$E$400,MASQ2!J328,'Étape 1 - à remplir'!$G$31:$G$400,"animaux"),SUMIFS('Étape 1 - à remplir'!$F$31:$F$400,'Étape 1 - à remplir'!$E$31:$E$400,MASQ2!J328,'Étape 1 - à remplir'!$O$31:$O$400,S$3)),IF(S$2="Espèce",IF(S$3="Tous",SUMIFS('Étape 1 - à remplir'!$F$31:$F$400,'Étape 1 - à remplir'!$E$31:$E$400,MASQ2!J328,'Étape 1 - à remplir'!$G$31:$G$400,"animaux"),SUMIFS('Étape 1 - à remplir'!$F$31:$F$400,'Étape 1 - à remplir'!$E$31:$E$400,MASQ2!J328,'Étape 1 - à remplir'!$N$31:$N$400,S$3))))))=0,NA(),IF(S$2="Catégorie",IF(S$3="Toutes",SUMIFS('Étape 1 - à remplir'!$F$31:$F$400,'Étape 1 - à remplir'!$E$31:$E$400,MASQ2!J328,'Étape 1 - à remplir'!$G$31:$G$400,"animaux"),SUMIFS('Étape 1 - à remplir'!$F$31:$F$400,'Étape 1 - à remplir'!$E$31:$E$400,MASQ2!J328,'Étape 1 - à remplir'!$C$31:$C$400,S$3)),IF(S$2="Âge",IF(S$3="Tous",SUMIFS('Étape 1 - à remplir'!$F$31:$F$400,'Étape 1 - à remplir'!$E$31:$E$400,MASQ2!J328,'Étape 1 - à remplir'!$G$31:$G$400,"animaux"),SUMIFS('Étape 1 - à remplir'!$F$31:$F$400,'Étape 1 - à remplir'!$E$31:$E$400,MASQ2!J328,'Étape 1 - à remplir'!$P$31:$P$400,S$3)),IF(S$2="Atelier",IF(S$3="Tous",SUMIFS('Étape 1 - à remplir'!$F$31:$F$400,'Étape 1 - à remplir'!$E$31:$E$400,MASQ2!J328,'Étape 1 - à remplir'!$G$31:$G$400,"animaux"),SUMIFS('Étape 1 - à remplir'!$F$31:$F$400,'Étape 1 - à remplir'!$E$31:$E$400,MASQ2!J328,'Étape 1 - à remplir'!$O$31:$O$400,S$3)),IF(S$2="Espèce",IF(S$3="Tous",SUMIFS('Étape 1 - à remplir'!$F$31:$F$400,'Étape 1 - à remplir'!$E$31:$E$400,MASQ2!J328,'Étape 1 - à remplir'!$G$31:$G$400,"animaux"),SUMIFS('Étape 1 - à remplir'!$F$31:$F$400,'Étape 1 - à remplir'!$E$31:$E$400,MASQ2!J328,'Étape 1 - à remplir'!$N$31:$N$400,S$3)))))))</f>
        <v>#N/A</v>
      </c>
      <c r="L328" s="97">
        <f t="shared" si="180"/>
        <v>0</v>
      </c>
      <c r="M328" s="56" t="str">
        <f>Données_ATB!BN327</f>
        <v>Benzylpénicilline</v>
      </c>
      <c r="N328" s="204" t="str">
        <f>Données_ATB!BO327</f>
        <v>Néomycine</v>
      </c>
      <c r="O328" s="97" t="str">
        <f>Données_ATB!BP327</f>
        <v/>
      </c>
      <c r="P328" s="77" t="str">
        <f>Données_ATB!BR327</f>
        <v>Penicillines</v>
      </c>
      <c r="Q328" s="78" t="str">
        <f>Données_ATB!BS327</f>
        <v>Aminoglycosides</v>
      </c>
      <c r="R328" s="79" t="str">
        <f>Données_ATB!BT327</f>
        <v/>
      </c>
      <c r="S328" s="78"/>
      <c r="T328" s="78"/>
      <c r="U328" s="77" t="str">
        <f ca="1"/>
        <v>MASTITAR HL</v>
      </c>
      <c r="V328" s="79" t="e">
        <f ca="1"/>
        <v>#N/A</v>
      </c>
      <c r="W328" s="102"/>
      <c r="X328" s="8"/>
      <c r="Y328" s="8"/>
      <c r="Z328" s="8"/>
      <c r="AA328" s="8"/>
      <c r="AB328" s="102"/>
      <c r="AC328" s="8"/>
      <c r="AD328" s="8"/>
      <c r="AE328" s="8"/>
      <c r="AF328" s="8"/>
      <c r="AG328" s="8"/>
      <c r="AH328" s="8"/>
      <c r="AI328" s="8"/>
      <c r="AJ328" s="8"/>
      <c r="AK328" s="8"/>
      <c r="AL328" s="8"/>
      <c r="AM328" s="8"/>
      <c r="AN328" s="8"/>
      <c r="AO328" s="8"/>
      <c r="AP328" s="8"/>
      <c r="AQ328" s="8"/>
      <c r="AR328" s="8"/>
      <c r="AS328" s="8"/>
      <c r="AT328" s="97"/>
      <c r="AV328" s="56"/>
      <c r="AW328" s="8"/>
      <c r="AX328" s="8"/>
      <c r="AY328" s="8"/>
      <c r="AZ328" s="8"/>
      <c r="BA328" s="8"/>
      <c r="BB328" s="8"/>
      <c r="BC328" s="8"/>
      <c r="BD328" s="102" t="str">
        <f t="shared" si="162"/>
        <v/>
      </c>
      <c r="BE328" s="56" t="str">
        <f t="shared" si="163"/>
        <v>MASTITAR HL</v>
      </c>
      <c r="BF328" s="204" t="e">
        <f>IF(IF(BN$2="Catégorie",IF(BN$3="Toutes",SUMIFS('Étape 1 - à remplir'!$F$31:$F$400,'Étape 1 - à remplir'!$E$31:$E$400,MASQ2!BE328,'Étape 1 - à remplir'!$G$31:$G$400,"lots"),SUMIFS('Étape 1 - à remplir'!$F$31:$F$400,'Étape 1 - à remplir'!$E$31:$E$400,MASQ2!BE328,'Étape 1 - à remplir'!$C$31:$C$400,BN$3)),IF(BN$2="Âge",IF(BN$3="Tous",SUMIFS('Étape 1 - à remplir'!$F$31:$F$400,'Étape 1 - à remplir'!$E$31:$E$400,MASQ2!BE328,'Étape 1 - à remplir'!$G$31:$G$400,"lots"),SUMIFS('Étape 1 - à remplir'!$F$31:$F$400,'Étape 1 - à remplir'!$E$31:$E$400,MASQ2!BE328,'Étape 1 - à remplir'!$P$31:$P$400,BN$3,'Étape 1 - à remplir'!$G$31:$G$400,"lots")),IF(BN$2="Atelier",IF(BN$3="Tous",SUMIFS('Étape 1 - à remplir'!$F$31:$F$400,'Étape 1 - à remplir'!$E$31:$E$400,MASQ2!BE328,'Étape 1 - à remplir'!$G$31:$G$400,"lots"),SUMIFS('Étape 1 - à remplir'!$F$31:$F$400,'Étape 1 - à remplir'!$E$31:$E$400,MASQ2!BE328,'Étape 1 - à remplir'!$O$31:$O$400,BN$3,'Étape 1 - à remplir'!$G$31:$G$400,"lots")),IF(BN$2="Espèce",IF(BN$3="Tous",SUMIFS('Étape 1 - à remplir'!$F$31:$F$400,'Étape 1 - à remplir'!$E$31:$E$400,MASQ2!BE328,'Étape 1 - à remplir'!$G$31:$G$400,"lots"),SUMIFS('Étape 1 - à remplir'!$F$31:$F$400,'Étape 1 - à remplir'!$E$31:$E$400,MASQ2!BE328,'Étape 1 - à remplir'!$N$31:$N$400,BN$3,'Étape 1 - à remplir'!$G$31:$G$400,"lots"))))))=0,NA(),IF(BN$2="Catégorie",IF(BN$3="Toutes",SUMIFS('Étape 1 - à remplir'!$F$31:$F$400,'Étape 1 - à remplir'!$E$31:$E$400,MASQ2!BE328,'Étape 1 - à remplir'!$G$31:$G$400,"lots"),SUMIFS('Étape 1 - à remplir'!$F$31:$F$400,'Étape 1 - à remplir'!$E$31:$E$400,MASQ2!BE328,'Étape 1 - à remplir'!$C$31:$C$400,BN$3)),IF(BN$2="Âge",IF(BN$3="Tous",SUMIFS('Étape 1 - à remplir'!$F$31:$F$400,'Étape 1 - à remplir'!$E$31:$E$400,MASQ2!BE328,'Étape 1 - à remplir'!$G$31:$G$400,"lots"),SUMIFS('Étape 1 - à remplir'!$F$31:$F$400,'Étape 1 - à remplir'!$E$31:$E$400,MASQ2!BE328,'Étape 1 - à remplir'!$P$31:$P$400,BN$3,'Étape 1 - à remplir'!$G$31:$G$400,"lots")),IF(BN$2="Atelier",IF(BN$3="Tous",SUMIFS('Étape 1 - à remplir'!$F$31:$F$400,'Étape 1 - à remplir'!$E$31:$E$400,MASQ2!BE328,'Étape 1 - à remplir'!$G$31:$G$400,"lots"),SUMIFS('Étape 1 - à remplir'!$F$31:$F$400,'Étape 1 - à remplir'!$E$31:$E$400,MASQ2!BE328,'Étape 1 - à remplir'!$O$31:$O$400,BN$3,'Étape 1 - à remplir'!$G$31:$G$400,"lots")),IF(BN$2="Espèce",IF(BN$3="Tous",SUMIFS('Étape 1 - à remplir'!$F$31:$F$400,'Étape 1 - à remplir'!$E$31:$E$400,MASQ2!BE328,'Étape 1 - à remplir'!$G$31:$G$400,"lots"),SUMIFS('Étape 1 - à remplir'!$F$31:$F$400,'Étape 1 - à remplir'!$E$31:$E$400,MASQ2!BE328,'Étape 1 - à remplir'!$N$31:$N$400,BN$3,'Étape 1 - à remplir'!$G$31:$G$400,"lots")))))))</f>
        <v>#N/A</v>
      </c>
      <c r="BG328" s="204">
        <f t="shared" si="178"/>
        <v>0</v>
      </c>
      <c r="BH328" s="204" t="str">
        <f t="shared" si="164"/>
        <v>Benzylpénicilline</v>
      </c>
      <c r="BI328" s="204" t="str">
        <f t="shared" si="165"/>
        <v>Néomycine</v>
      </c>
      <c r="BJ328" s="204" t="str">
        <f t="shared" si="166"/>
        <v/>
      </c>
      <c r="BK328" s="204" t="str">
        <f t="shared" si="167"/>
        <v>Penicillines</v>
      </c>
      <c r="BL328" s="204" t="str">
        <f t="shared" si="168"/>
        <v>Aminoglycosides</v>
      </c>
      <c r="BM328" s="97" t="str">
        <f t="shared" si="169"/>
        <v/>
      </c>
      <c r="BN328" s="78"/>
      <c r="BO328" s="78"/>
      <c r="BP328" s="77" t="str">
        <f ca="1"/>
        <v>MASTITAR HL</v>
      </c>
      <c r="BQ328" s="79" t="e">
        <f ca="1"/>
        <v>#N/A</v>
      </c>
      <c r="BR328" s="102"/>
      <c r="BS328" s="8"/>
      <c r="BT328" s="8"/>
      <c r="BU328" s="8"/>
      <c r="BV328" s="8"/>
      <c r="BW328" s="8"/>
      <c r="BX328" s="8"/>
      <c r="BY328" s="8"/>
      <c r="BZ328" s="8"/>
      <c r="CA328" s="8"/>
      <c r="CB328" s="8"/>
      <c r="CC328" s="8"/>
      <c r="CD328" s="8"/>
      <c r="CE328" s="8"/>
      <c r="CF328" s="8"/>
      <c r="CG328" s="8"/>
      <c r="CH328" s="8"/>
      <c r="CI328" s="8"/>
      <c r="CJ328" s="8"/>
      <c r="CK328" s="8"/>
      <c r="CL328" s="8"/>
      <c r="CM328" s="8"/>
      <c r="CN328" s="8"/>
      <c r="CO328" s="97"/>
      <c r="CQ328" s="56"/>
      <c r="CR328" s="8"/>
      <c r="CS328" s="8"/>
      <c r="CT328" s="8"/>
      <c r="CU328" s="8"/>
      <c r="CV328" s="8"/>
      <c r="CW328" s="8"/>
      <c r="CX328" s="8"/>
      <c r="CY328" s="102" t="str">
        <f t="shared" si="170"/>
        <v/>
      </c>
      <c r="CZ328" s="56" t="str">
        <f t="shared" si="171"/>
        <v>MASTITAR HL</v>
      </c>
      <c r="DA328" s="204" t="e">
        <f>IF(IF(DI$2="Catégorie",IF(DI$3="Toutes",SUMIFS('Étape 1 - à remplir'!$F$31:$F$400,'Étape 1 - à remplir'!$E$31:$E$400,MASQ2!CZ328,'Étape 1 - à remplir'!$G$31:$G$400,"kg"),SUMIFS('Étape 1 - à remplir'!$F$31:$F$400,'Étape 1 - à remplir'!$E$31:$E$400,MASQ2!CZ328,'Étape 1 - à remplir'!$C$31:$C$400,DI$3)),IF(DI$2="Âge",IF(DI$3="Tous",SUMIFS('Étape 1 - à remplir'!$F$31:$F$400,'Étape 1 - à remplir'!$E$31:$E$400,MASQ2!CZ328,'Étape 1 - à remplir'!$G$31:$G$400,"kg"),SUMIFS('Étape 1 - à remplir'!$F$31:$F$400,'Étape 1 - à remplir'!$E$31:$E$400,MASQ2!CZ328,'Étape 1 - à remplir'!$P$31:$P$400,DI$3,'Étape 1 - à remplir'!$G$31:$G$400,"kg")),IF(DI$2="Atelier",IF(DI$3="Tous",SUMIFS('Étape 1 - à remplir'!$F$31:$F$400,'Étape 1 - à remplir'!$E$31:$E$400,MASQ2!CZ328,'Étape 1 - à remplir'!$G$31:$G$400,"kg"),SUMIFS('Étape 1 - à remplir'!$F$31:$F$400,'Étape 1 - à remplir'!$E$31:$E$400,MASQ2!CZ328,'Étape 1 - à remplir'!$O$31:$O$400,DI$3,'Étape 1 - à remplir'!$G$31:$G$400,"kg")),IF(DI$2="Espèce",IF(DI$3="Tous",SUMIFS('Étape 1 - à remplir'!$F$31:$F$400,'Étape 1 - à remplir'!$E$31:$E$400,MASQ2!CZ328,'Étape 1 - à remplir'!$G$31:$G$400,"kg"),SUMIFS('Étape 1 - à remplir'!$F$31:$F$400,'Étape 1 - à remplir'!$E$31:$E$400,MASQ2!CZ328,'Étape 1 - à remplir'!$N$31:$N$400,DI$3,'Étape 1 - à remplir'!$G$31:$G$400,"kg"))))))=0,NA(),IF(DI$2="Catégorie",IF(DI$3="Toutes",SUMIFS('Étape 1 - à remplir'!$F$31:$F$400,'Étape 1 - à remplir'!$E$31:$E$400,MASQ2!CZ328,'Étape 1 - à remplir'!$G$31:$G$400,"kg"),SUMIFS('Étape 1 - à remplir'!$F$31:$F$400,'Étape 1 - à remplir'!$E$31:$E$400,MASQ2!CZ328,'Étape 1 - à remplir'!$C$31:$C$400,DI$3)),IF(DI$2="Âge",IF(DI$3="Tous",SUMIFS('Étape 1 - à remplir'!$F$31:$F$400,'Étape 1 - à remplir'!$E$31:$E$400,MASQ2!CZ328,'Étape 1 - à remplir'!$G$31:$G$400,"kg"),SUMIFS('Étape 1 - à remplir'!$F$31:$F$400,'Étape 1 - à remplir'!$E$31:$E$400,MASQ2!CZ328,'Étape 1 - à remplir'!$P$31:$P$400,DI$3,'Étape 1 - à remplir'!$G$31:$G$400,"kg")),IF(DI$2="Atelier",IF(DI$3="Tous",SUMIFS('Étape 1 - à remplir'!$F$31:$F$400,'Étape 1 - à remplir'!$E$31:$E$400,MASQ2!CZ328,'Étape 1 - à remplir'!$G$31:$G$400,"kg"),SUMIFS('Étape 1 - à remplir'!$F$31:$F$400,'Étape 1 - à remplir'!$E$31:$E$400,MASQ2!CZ328,'Étape 1 - à remplir'!$O$31:$O$400,DI$3,'Étape 1 - à remplir'!$G$31:$G$400,"kg")),IF(DI$2="Espèce",IF(DI$3="Tous",SUMIFS('Étape 1 - à remplir'!$F$31:$F$400,'Étape 1 - à remplir'!$E$31:$E$400,MASQ2!CZ328,'Étape 1 - à remplir'!$G$31:$G$400,"kg"),SUMIFS('Étape 1 - à remplir'!$F$31:$F$400,'Étape 1 - à remplir'!$E$31:$E$400,MASQ2!CZ328,'Étape 1 - à remplir'!$N$31:$N$400,DI$3,'Étape 1 - à remplir'!$G$31:$G$400,"kg")))))))</f>
        <v>#N/A</v>
      </c>
      <c r="DB328" s="104">
        <f t="shared" si="179"/>
        <v>0</v>
      </c>
      <c r="DC328" s="204" t="str">
        <f t="shared" si="172"/>
        <v>Benzylpénicilline</v>
      </c>
      <c r="DD328" s="204" t="str">
        <f t="shared" si="173"/>
        <v>Néomycine</v>
      </c>
      <c r="DE328" s="204" t="str">
        <f t="shared" si="174"/>
        <v/>
      </c>
      <c r="DF328" s="204" t="str">
        <f t="shared" si="175"/>
        <v>Penicillines</v>
      </c>
      <c r="DG328" s="204" t="str">
        <f t="shared" si="176"/>
        <v>Aminoglycosides</v>
      </c>
      <c r="DH328" s="97" t="str">
        <f t="shared" si="177"/>
        <v/>
      </c>
      <c r="DI328" s="78"/>
      <c r="DJ328" s="78"/>
      <c r="DK328" s="77" t="str">
        <f ca="1"/>
        <v>MASTITAR HL</v>
      </c>
      <c r="DL328" s="79" t="e">
        <f ca="1"/>
        <v>#N/A</v>
      </c>
      <c r="DM328" s="102"/>
      <c r="DN328" s="8"/>
      <c r="DO328" s="8"/>
      <c r="DP328" s="8"/>
      <c r="DQ328" s="8"/>
      <c r="DR328" s="8"/>
      <c r="DS328" s="8"/>
      <c r="DT328" s="8"/>
      <c r="DU328" s="8"/>
      <c r="DV328" s="8"/>
      <c r="DW328" s="8"/>
      <c r="DX328" s="8"/>
      <c r="DY328" s="8"/>
      <c r="DZ328" s="8"/>
      <c r="EA328" s="8"/>
      <c r="EB328" s="8"/>
      <c r="EC328" s="8"/>
      <c r="ED328" s="8"/>
      <c r="EE328" s="8"/>
      <c r="EF328" s="8"/>
      <c r="EG328" s="8"/>
      <c r="EH328" s="8"/>
      <c r="EI328" s="8"/>
      <c r="EJ328" s="97"/>
    </row>
    <row r="329" spans="1:140" x14ac:dyDescent="0.25">
      <c r="A329" s="56"/>
      <c r="B329" s="8"/>
      <c r="C329" s="8"/>
      <c r="D329" s="8"/>
      <c r="E329" s="8"/>
      <c r="F329" s="8"/>
      <c r="G329" s="8"/>
      <c r="H329" s="8"/>
      <c r="I329" s="102" t="str">
        <f>INDEX(Données_ATB!BE:BV,MATCH(MASQ2!J329,Données_ATB!BE:BE,0),18)</f>
        <v/>
      </c>
      <c r="J329" s="77" t="str">
        <f>Données_ATB!BE328</f>
        <v>MAYLOSINE POUDRE POUR SOLUTION BUVABLE POUR VOLAILLES PORCINS ET VEAUX</v>
      </c>
      <c r="K329" s="204" t="e">
        <f>IF(IF(S$2="Catégorie",IF(S$3="Toutes",SUMIFS('Étape 1 - à remplir'!$F$31:$F$400,'Étape 1 - à remplir'!$E$31:$E$400,MASQ2!J329,'Étape 1 - à remplir'!$G$31:$G$400,"animaux"),SUMIFS('Étape 1 - à remplir'!$F$31:$F$400,'Étape 1 - à remplir'!$E$31:$E$400,MASQ2!J329,'Étape 1 - à remplir'!$C$31:$C$400,S$3)),IF(S$2="Âge",IF(S$3="Tous",SUMIFS('Étape 1 - à remplir'!$F$31:$F$400,'Étape 1 - à remplir'!$E$31:$E$400,MASQ2!J329,'Étape 1 - à remplir'!$G$31:$G$400,"animaux"),SUMIFS('Étape 1 - à remplir'!$F$31:$F$400,'Étape 1 - à remplir'!$E$31:$E$400,MASQ2!J329,'Étape 1 - à remplir'!$P$31:$P$400,S$3)),IF(S$2="Atelier",IF(S$3="Tous",SUMIFS('Étape 1 - à remplir'!$F$31:$F$400,'Étape 1 - à remplir'!$E$31:$E$400,MASQ2!J329,'Étape 1 - à remplir'!$G$31:$G$400,"animaux"),SUMIFS('Étape 1 - à remplir'!$F$31:$F$400,'Étape 1 - à remplir'!$E$31:$E$400,MASQ2!J329,'Étape 1 - à remplir'!$O$31:$O$400,S$3)),IF(S$2="Espèce",IF(S$3="Tous",SUMIFS('Étape 1 - à remplir'!$F$31:$F$400,'Étape 1 - à remplir'!$E$31:$E$400,MASQ2!J329,'Étape 1 - à remplir'!$G$31:$G$400,"animaux"),SUMIFS('Étape 1 - à remplir'!$F$31:$F$400,'Étape 1 - à remplir'!$E$31:$E$400,MASQ2!J329,'Étape 1 - à remplir'!$N$31:$N$400,S$3))))))=0,NA(),IF(S$2="Catégorie",IF(S$3="Toutes",SUMIFS('Étape 1 - à remplir'!$F$31:$F$400,'Étape 1 - à remplir'!$E$31:$E$400,MASQ2!J329,'Étape 1 - à remplir'!$G$31:$G$400,"animaux"),SUMIFS('Étape 1 - à remplir'!$F$31:$F$400,'Étape 1 - à remplir'!$E$31:$E$400,MASQ2!J329,'Étape 1 - à remplir'!$C$31:$C$400,S$3)),IF(S$2="Âge",IF(S$3="Tous",SUMIFS('Étape 1 - à remplir'!$F$31:$F$400,'Étape 1 - à remplir'!$E$31:$E$400,MASQ2!J329,'Étape 1 - à remplir'!$G$31:$G$400,"animaux"),SUMIFS('Étape 1 - à remplir'!$F$31:$F$400,'Étape 1 - à remplir'!$E$31:$E$400,MASQ2!J329,'Étape 1 - à remplir'!$P$31:$P$400,S$3)),IF(S$2="Atelier",IF(S$3="Tous",SUMIFS('Étape 1 - à remplir'!$F$31:$F$400,'Étape 1 - à remplir'!$E$31:$E$400,MASQ2!J329,'Étape 1 - à remplir'!$G$31:$G$400,"animaux"),SUMIFS('Étape 1 - à remplir'!$F$31:$F$400,'Étape 1 - à remplir'!$E$31:$E$400,MASQ2!J329,'Étape 1 - à remplir'!$O$31:$O$400,S$3)),IF(S$2="Espèce",IF(S$3="Tous",SUMIFS('Étape 1 - à remplir'!$F$31:$F$400,'Étape 1 - à remplir'!$E$31:$E$400,MASQ2!J329,'Étape 1 - à remplir'!$G$31:$G$400,"animaux"),SUMIFS('Étape 1 - à remplir'!$F$31:$F$400,'Étape 1 - à remplir'!$E$31:$E$400,MASQ2!J329,'Étape 1 - à remplir'!$N$31:$N$400,S$3)))))))</f>
        <v>#N/A</v>
      </c>
      <c r="L329" s="97">
        <f t="shared" si="180"/>
        <v>0</v>
      </c>
      <c r="M329" s="56" t="str">
        <f>Données_ATB!BN328</f>
        <v>Tylosine</v>
      </c>
      <c r="N329" s="204" t="str">
        <f>Données_ATB!BO328</f>
        <v/>
      </c>
      <c r="O329" s="97" t="str">
        <f>Données_ATB!BP328</f>
        <v/>
      </c>
      <c r="P329" s="77" t="str">
        <f>Données_ATB!BR328</f>
        <v>Macrolides</v>
      </c>
      <c r="Q329" s="78" t="str">
        <f>Données_ATB!BS328</f>
        <v/>
      </c>
      <c r="R329" s="79" t="str">
        <f>Données_ATB!BT328</f>
        <v/>
      </c>
      <c r="S329" s="78"/>
      <c r="T329" s="78"/>
      <c r="U329" s="77" t="str">
        <f ca="1"/>
        <v>MAYLOSINE POUDRE POUR SOLUTION BUVABLE POUR VOLAILLES PORCINS ET VEAUX</v>
      </c>
      <c r="V329" s="79" t="e">
        <f ca="1"/>
        <v>#N/A</v>
      </c>
      <c r="W329" s="102"/>
      <c r="X329" s="8"/>
      <c r="Y329" s="8"/>
      <c r="Z329" s="8"/>
      <c r="AA329" s="8"/>
      <c r="AB329" s="102"/>
      <c r="AC329" s="8"/>
      <c r="AD329" s="8"/>
      <c r="AE329" s="8"/>
      <c r="AF329" s="8"/>
      <c r="AG329" s="8"/>
      <c r="AH329" s="8"/>
      <c r="AI329" s="8"/>
      <c r="AJ329" s="8"/>
      <c r="AK329" s="8"/>
      <c r="AL329" s="8"/>
      <c r="AM329" s="8"/>
      <c r="AN329" s="8"/>
      <c r="AO329" s="8"/>
      <c r="AP329" s="8"/>
      <c r="AQ329" s="8"/>
      <c r="AR329" s="8"/>
      <c r="AS329" s="8"/>
      <c r="AT329" s="97"/>
      <c r="AV329" s="56"/>
      <c r="AW329" s="8"/>
      <c r="AX329" s="8"/>
      <c r="AY329" s="8"/>
      <c r="AZ329" s="8"/>
      <c r="BA329" s="8"/>
      <c r="BB329" s="8"/>
      <c r="BC329" s="8"/>
      <c r="BD329" s="102" t="str">
        <f t="shared" si="162"/>
        <v/>
      </c>
      <c r="BE329" s="56" t="str">
        <f t="shared" si="163"/>
        <v>MAYLOSINE POUDRE POUR SOLUTION BUVABLE POUR VOLAILLES PORCINS ET VEAUX</v>
      </c>
      <c r="BF329" s="204" t="e">
        <f>IF(IF(BN$2="Catégorie",IF(BN$3="Toutes",SUMIFS('Étape 1 - à remplir'!$F$31:$F$400,'Étape 1 - à remplir'!$E$31:$E$400,MASQ2!BE329,'Étape 1 - à remplir'!$G$31:$G$400,"lots"),SUMIFS('Étape 1 - à remplir'!$F$31:$F$400,'Étape 1 - à remplir'!$E$31:$E$400,MASQ2!BE329,'Étape 1 - à remplir'!$C$31:$C$400,BN$3)),IF(BN$2="Âge",IF(BN$3="Tous",SUMIFS('Étape 1 - à remplir'!$F$31:$F$400,'Étape 1 - à remplir'!$E$31:$E$400,MASQ2!BE329,'Étape 1 - à remplir'!$G$31:$G$400,"lots"),SUMIFS('Étape 1 - à remplir'!$F$31:$F$400,'Étape 1 - à remplir'!$E$31:$E$400,MASQ2!BE329,'Étape 1 - à remplir'!$P$31:$P$400,BN$3,'Étape 1 - à remplir'!$G$31:$G$400,"lots")),IF(BN$2="Atelier",IF(BN$3="Tous",SUMIFS('Étape 1 - à remplir'!$F$31:$F$400,'Étape 1 - à remplir'!$E$31:$E$400,MASQ2!BE329,'Étape 1 - à remplir'!$G$31:$G$400,"lots"),SUMIFS('Étape 1 - à remplir'!$F$31:$F$400,'Étape 1 - à remplir'!$E$31:$E$400,MASQ2!BE329,'Étape 1 - à remplir'!$O$31:$O$400,BN$3,'Étape 1 - à remplir'!$G$31:$G$400,"lots")),IF(BN$2="Espèce",IF(BN$3="Tous",SUMIFS('Étape 1 - à remplir'!$F$31:$F$400,'Étape 1 - à remplir'!$E$31:$E$400,MASQ2!BE329,'Étape 1 - à remplir'!$G$31:$G$400,"lots"),SUMIFS('Étape 1 - à remplir'!$F$31:$F$400,'Étape 1 - à remplir'!$E$31:$E$400,MASQ2!BE329,'Étape 1 - à remplir'!$N$31:$N$400,BN$3,'Étape 1 - à remplir'!$G$31:$G$400,"lots"))))))=0,NA(),IF(BN$2="Catégorie",IF(BN$3="Toutes",SUMIFS('Étape 1 - à remplir'!$F$31:$F$400,'Étape 1 - à remplir'!$E$31:$E$400,MASQ2!BE329,'Étape 1 - à remplir'!$G$31:$G$400,"lots"),SUMIFS('Étape 1 - à remplir'!$F$31:$F$400,'Étape 1 - à remplir'!$E$31:$E$400,MASQ2!BE329,'Étape 1 - à remplir'!$C$31:$C$400,BN$3)),IF(BN$2="Âge",IF(BN$3="Tous",SUMIFS('Étape 1 - à remplir'!$F$31:$F$400,'Étape 1 - à remplir'!$E$31:$E$400,MASQ2!BE329,'Étape 1 - à remplir'!$G$31:$G$400,"lots"),SUMIFS('Étape 1 - à remplir'!$F$31:$F$400,'Étape 1 - à remplir'!$E$31:$E$400,MASQ2!BE329,'Étape 1 - à remplir'!$P$31:$P$400,BN$3,'Étape 1 - à remplir'!$G$31:$G$400,"lots")),IF(BN$2="Atelier",IF(BN$3="Tous",SUMIFS('Étape 1 - à remplir'!$F$31:$F$400,'Étape 1 - à remplir'!$E$31:$E$400,MASQ2!BE329,'Étape 1 - à remplir'!$G$31:$G$400,"lots"),SUMIFS('Étape 1 - à remplir'!$F$31:$F$400,'Étape 1 - à remplir'!$E$31:$E$400,MASQ2!BE329,'Étape 1 - à remplir'!$O$31:$O$400,BN$3,'Étape 1 - à remplir'!$G$31:$G$400,"lots")),IF(BN$2="Espèce",IF(BN$3="Tous",SUMIFS('Étape 1 - à remplir'!$F$31:$F$400,'Étape 1 - à remplir'!$E$31:$E$400,MASQ2!BE329,'Étape 1 - à remplir'!$G$31:$G$400,"lots"),SUMIFS('Étape 1 - à remplir'!$F$31:$F$400,'Étape 1 - à remplir'!$E$31:$E$400,MASQ2!BE329,'Étape 1 - à remplir'!$N$31:$N$400,BN$3,'Étape 1 - à remplir'!$G$31:$G$400,"lots")))))))</f>
        <v>#N/A</v>
      </c>
      <c r="BG329" s="204">
        <f t="shared" si="178"/>
        <v>0</v>
      </c>
      <c r="BH329" s="204" t="str">
        <f t="shared" si="164"/>
        <v>Tylosine</v>
      </c>
      <c r="BI329" s="204" t="str">
        <f t="shared" si="165"/>
        <v/>
      </c>
      <c r="BJ329" s="204" t="str">
        <f t="shared" si="166"/>
        <v/>
      </c>
      <c r="BK329" s="204" t="str">
        <f t="shared" si="167"/>
        <v>Macrolides</v>
      </c>
      <c r="BL329" s="204" t="str">
        <f t="shared" si="168"/>
        <v/>
      </c>
      <c r="BM329" s="97" t="str">
        <f t="shared" si="169"/>
        <v/>
      </c>
      <c r="BN329" s="78"/>
      <c r="BO329" s="78"/>
      <c r="BP329" s="77" t="str">
        <f ca="1"/>
        <v>MAYLOSINE POUDRE POUR SOLUTION BUVABLE POUR VOLAILLES PORCINS ET VEAUX</v>
      </c>
      <c r="BQ329" s="79" t="e">
        <f ca="1"/>
        <v>#N/A</v>
      </c>
      <c r="BR329" s="102"/>
      <c r="BS329" s="8"/>
      <c r="BT329" s="8"/>
      <c r="BU329" s="8"/>
      <c r="BV329" s="8"/>
      <c r="BW329" s="8"/>
      <c r="BX329" s="8"/>
      <c r="BY329" s="8"/>
      <c r="BZ329" s="8"/>
      <c r="CA329" s="8"/>
      <c r="CB329" s="8"/>
      <c r="CC329" s="8"/>
      <c r="CD329" s="8"/>
      <c r="CE329" s="8"/>
      <c r="CF329" s="8"/>
      <c r="CG329" s="8"/>
      <c r="CH329" s="8"/>
      <c r="CI329" s="8"/>
      <c r="CJ329" s="8"/>
      <c r="CK329" s="8"/>
      <c r="CL329" s="8"/>
      <c r="CM329" s="8"/>
      <c r="CN329" s="8"/>
      <c r="CO329" s="97"/>
      <c r="CQ329" s="56"/>
      <c r="CR329" s="8"/>
      <c r="CS329" s="8"/>
      <c r="CT329" s="8"/>
      <c r="CU329" s="8"/>
      <c r="CV329" s="8"/>
      <c r="CW329" s="8"/>
      <c r="CX329" s="8"/>
      <c r="CY329" s="102" t="str">
        <f t="shared" si="170"/>
        <v/>
      </c>
      <c r="CZ329" s="56" t="str">
        <f t="shared" si="171"/>
        <v>MAYLOSINE POUDRE POUR SOLUTION BUVABLE POUR VOLAILLES PORCINS ET VEAUX</v>
      </c>
      <c r="DA329" s="204" t="e">
        <f>IF(IF(DI$2="Catégorie",IF(DI$3="Toutes",SUMIFS('Étape 1 - à remplir'!$F$31:$F$400,'Étape 1 - à remplir'!$E$31:$E$400,MASQ2!CZ329,'Étape 1 - à remplir'!$G$31:$G$400,"kg"),SUMIFS('Étape 1 - à remplir'!$F$31:$F$400,'Étape 1 - à remplir'!$E$31:$E$400,MASQ2!CZ329,'Étape 1 - à remplir'!$C$31:$C$400,DI$3)),IF(DI$2="Âge",IF(DI$3="Tous",SUMIFS('Étape 1 - à remplir'!$F$31:$F$400,'Étape 1 - à remplir'!$E$31:$E$400,MASQ2!CZ329,'Étape 1 - à remplir'!$G$31:$G$400,"kg"),SUMIFS('Étape 1 - à remplir'!$F$31:$F$400,'Étape 1 - à remplir'!$E$31:$E$400,MASQ2!CZ329,'Étape 1 - à remplir'!$P$31:$P$400,DI$3,'Étape 1 - à remplir'!$G$31:$G$400,"kg")),IF(DI$2="Atelier",IF(DI$3="Tous",SUMIFS('Étape 1 - à remplir'!$F$31:$F$400,'Étape 1 - à remplir'!$E$31:$E$400,MASQ2!CZ329,'Étape 1 - à remplir'!$G$31:$G$400,"kg"),SUMIFS('Étape 1 - à remplir'!$F$31:$F$400,'Étape 1 - à remplir'!$E$31:$E$400,MASQ2!CZ329,'Étape 1 - à remplir'!$O$31:$O$400,DI$3,'Étape 1 - à remplir'!$G$31:$G$400,"kg")),IF(DI$2="Espèce",IF(DI$3="Tous",SUMIFS('Étape 1 - à remplir'!$F$31:$F$400,'Étape 1 - à remplir'!$E$31:$E$400,MASQ2!CZ329,'Étape 1 - à remplir'!$G$31:$G$400,"kg"),SUMIFS('Étape 1 - à remplir'!$F$31:$F$400,'Étape 1 - à remplir'!$E$31:$E$400,MASQ2!CZ329,'Étape 1 - à remplir'!$N$31:$N$400,DI$3,'Étape 1 - à remplir'!$G$31:$G$400,"kg"))))))=0,NA(),IF(DI$2="Catégorie",IF(DI$3="Toutes",SUMIFS('Étape 1 - à remplir'!$F$31:$F$400,'Étape 1 - à remplir'!$E$31:$E$400,MASQ2!CZ329,'Étape 1 - à remplir'!$G$31:$G$400,"kg"),SUMIFS('Étape 1 - à remplir'!$F$31:$F$400,'Étape 1 - à remplir'!$E$31:$E$400,MASQ2!CZ329,'Étape 1 - à remplir'!$C$31:$C$400,DI$3)),IF(DI$2="Âge",IF(DI$3="Tous",SUMIFS('Étape 1 - à remplir'!$F$31:$F$400,'Étape 1 - à remplir'!$E$31:$E$400,MASQ2!CZ329,'Étape 1 - à remplir'!$G$31:$G$400,"kg"),SUMIFS('Étape 1 - à remplir'!$F$31:$F$400,'Étape 1 - à remplir'!$E$31:$E$400,MASQ2!CZ329,'Étape 1 - à remplir'!$P$31:$P$400,DI$3,'Étape 1 - à remplir'!$G$31:$G$400,"kg")),IF(DI$2="Atelier",IF(DI$3="Tous",SUMIFS('Étape 1 - à remplir'!$F$31:$F$400,'Étape 1 - à remplir'!$E$31:$E$400,MASQ2!CZ329,'Étape 1 - à remplir'!$G$31:$G$400,"kg"),SUMIFS('Étape 1 - à remplir'!$F$31:$F$400,'Étape 1 - à remplir'!$E$31:$E$400,MASQ2!CZ329,'Étape 1 - à remplir'!$O$31:$O$400,DI$3,'Étape 1 - à remplir'!$G$31:$G$400,"kg")),IF(DI$2="Espèce",IF(DI$3="Tous",SUMIFS('Étape 1 - à remplir'!$F$31:$F$400,'Étape 1 - à remplir'!$E$31:$E$400,MASQ2!CZ329,'Étape 1 - à remplir'!$G$31:$G$400,"kg"),SUMIFS('Étape 1 - à remplir'!$F$31:$F$400,'Étape 1 - à remplir'!$E$31:$E$400,MASQ2!CZ329,'Étape 1 - à remplir'!$N$31:$N$400,DI$3,'Étape 1 - à remplir'!$G$31:$G$400,"kg")))))))</f>
        <v>#N/A</v>
      </c>
      <c r="DB329" s="104">
        <f t="shared" si="179"/>
        <v>0</v>
      </c>
      <c r="DC329" s="204" t="str">
        <f t="shared" si="172"/>
        <v>Tylosine</v>
      </c>
      <c r="DD329" s="204" t="str">
        <f t="shared" si="173"/>
        <v/>
      </c>
      <c r="DE329" s="204" t="str">
        <f t="shared" si="174"/>
        <v/>
      </c>
      <c r="DF329" s="204" t="str">
        <f t="shared" si="175"/>
        <v>Macrolides</v>
      </c>
      <c r="DG329" s="204" t="str">
        <f t="shared" si="176"/>
        <v/>
      </c>
      <c r="DH329" s="97" t="str">
        <f t="shared" si="177"/>
        <v/>
      </c>
      <c r="DI329" s="78"/>
      <c r="DJ329" s="78"/>
      <c r="DK329" s="77" t="str">
        <f ca="1"/>
        <v>MAYLOSINE POUDRE POUR SOLUTION BUVABLE POUR VOLAILLES PORCINS ET VEAUX</v>
      </c>
      <c r="DL329" s="79" t="e">
        <f ca="1"/>
        <v>#N/A</v>
      </c>
      <c r="DM329" s="102"/>
      <c r="DN329" s="8"/>
      <c r="DO329" s="8"/>
      <c r="DP329" s="8"/>
      <c r="DQ329" s="8"/>
      <c r="DR329" s="8"/>
      <c r="DS329" s="8"/>
      <c r="DT329" s="8"/>
      <c r="DU329" s="8"/>
      <c r="DV329" s="8"/>
      <c r="DW329" s="8"/>
      <c r="DX329" s="8"/>
      <c r="DY329" s="8"/>
      <c r="DZ329" s="8"/>
      <c r="EA329" s="8"/>
      <c r="EB329" s="8"/>
      <c r="EC329" s="8"/>
      <c r="ED329" s="8"/>
      <c r="EE329" s="8"/>
      <c r="EF329" s="8"/>
      <c r="EG329" s="8"/>
      <c r="EH329" s="8"/>
      <c r="EI329" s="8"/>
      <c r="EJ329" s="97"/>
    </row>
    <row r="330" spans="1:140" x14ac:dyDescent="0.25">
      <c r="A330" s="56"/>
      <c r="B330" s="8"/>
      <c r="C330" s="8"/>
      <c r="D330" s="8"/>
      <c r="E330" s="8"/>
      <c r="F330" s="8"/>
      <c r="G330" s="8"/>
      <c r="H330" s="8"/>
      <c r="I330" s="102" t="str">
        <f>INDEX(Données_ATB!BE:BV,MATCH(MASQ2!J330,Données_ATB!BE:BE,0),18)</f>
        <v/>
      </c>
      <c r="J330" s="77" t="str">
        <f>Données_ATB!BE329</f>
        <v>METHOXASOL 20/100 MG/ML, SOLUTION POUR UTILISATION DANS L'EAU DE BOISSON POUR PORCS ET POULETS</v>
      </c>
      <c r="K330" s="204" t="e">
        <f>IF(IF(S$2="Catégorie",IF(S$3="Toutes",SUMIFS('Étape 1 - à remplir'!$F$31:$F$400,'Étape 1 - à remplir'!$E$31:$E$400,MASQ2!J330,'Étape 1 - à remplir'!$G$31:$G$400,"animaux"),SUMIFS('Étape 1 - à remplir'!$F$31:$F$400,'Étape 1 - à remplir'!$E$31:$E$400,MASQ2!J330,'Étape 1 - à remplir'!$C$31:$C$400,S$3)),IF(S$2="Âge",IF(S$3="Tous",SUMIFS('Étape 1 - à remplir'!$F$31:$F$400,'Étape 1 - à remplir'!$E$31:$E$400,MASQ2!J330,'Étape 1 - à remplir'!$G$31:$G$400,"animaux"),SUMIFS('Étape 1 - à remplir'!$F$31:$F$400,'Étape 1 - à remplir'!$E$31:$E$400,MASQ2!J330,'Étape 1 - à remplir'!$P$31:$P$400,S$3)),IF(S$2="Atelier",IF(S$3="Tous",SUMIFS('Étape 1 - à remplir'!$F$31:$F$400,'Étape 1 - à remplir'!$E$31:$E$400,MASQ2!J330,'Étape 1 - à remplir'!$G$31:$G$400,"animaux"),SUMIFS('Étape 1 - à remplir'!$F$31:$F$400,'Étape 1 - à remplir'!$E$31:$E$400,MASQ2!J330,'Étape 1 - à remplir'!$O$31:$O$400,S$3)),IF(S$2="Espèce",IF(S$3="Tous",SUMIFS('Étape 1 - à remplir'!$F$31:$F$400,'Étape 1 - à remplir'!$E$31:$E$400,MASQ2!J330,'Étape 1 - à remplir'!$G$31:$G$400,"animaux"),SUMIFS('Étape 1 - à remplir'!$F$31:$F$400,'Étape 1 - à remplir'!$E$31:$E$400,MASQ2!J330,'Étape 1 - à remplir'!$N$31:$N$400,S$3))))))=0,NA(),IF(S$2="Catégorie",IF(S$3="Toutes",SUMIFS('Étape 1 - à remplir'!$F$31:$F$400,'Étape 1 - à remplir'!$E$31:$E$400,MASQ2!J330,'Étape 1 - à remplir'!$G$31:$G$400,"animaux"),SUMIFS('Étape 1 - à remplir'!$F$31:$F$400,'Étape 1 - à remplir'!$E$31:$E$400,MASQ2!J330,'Étape 1 - à remplir'!$C$31:$C$400,S$3)),IF(S$2="Âge",IF(S$3="Tous",SUMIFS('Étape 1 - à remplir'!$F$31:$F$400,'Étape 1 - à remplir'!$E$31:$E$400,MASQ2!J330,'Étape 1 - à remplir'!$G$31:$G$400,"animaux"),SUMIFS('Étape 1 - à remplir'!$F$31:$F$400,'Étape 1 - à remplir'!$E$31:$E$400,MASQ2!J330,'Étape 1 - à remplir'!$P$31:$P$400,S$3)),IF(S$2="Atelier",IF(S$3="Tous",SUMIFS('Étape 1 - à remplir'!$F$31:$F$400,'Étape 1 - à remplir'!$E$31:$E$400,MASQ2!J330,'Étape 1 - à remplir'!$G$31:$G$400,"animaux"),SUMIFS('Étape 1 - à remplir'!$F$31:$F$400,'Étape 1 - à remplir'!$E$31:$E$400,MASQ2!J330,'Étape 1 - à remplir'!$O$31:$O$400,S$3)),IF(S$2="Espèce",IF(S$3="Tous",SUMIFS('Étape 1 - à remplir'!$F$31:$F$400,'Étape 1 - à remplir'!$E$31:$E$400,MASQ2!J330,'Étape 1 - à remplir'!$G$31:$G$400,"animaux"),SUMIFS('Étape 1 - à remplir'!$F$31:$F$400,'Étape 1 - à remplir'!$E$31:$E$400,MASQ2!J330,'Étape 1 - à remplir'!$N$31:$N$400,S$3)))))))</f>
        <v>#N/A</v>
      </c>
      <c r="L330" s="97">
        <f t="shared" si="180"/>
        <v>0</v>
      </c>
      <c r="M330" s="56" t="str">
        <f>Données_ATB!BN329</f>
        <v>Sulfaméthoxazole</v>
      </c>
      <c r="N330" s="204" t="str">
        <f>Données_ATB!BO329</f>
        <v>Triméthoprime</v>
      </c>
      <c r="O330" s="97" t="str">
        <f>Données_ATB!BP329</f>
        <v/>
      </c>
      <c r="P330" s="77" t="str">
        <f>Données_ATB!BR329</f>
        <v>Sulfamides</v>
      </c>
      <c r="Q330" s="78" t="str">
        <f>Données_ATB!BS329</f>
        <v>Trimethoprime</v>
      </c>
      <c r="R330" s="79" t="str">
        <f>Données_ATB!BT329</f>
        <v/>
      </c>
      <c r="S330" s="78"/>
      <c r="T330" s="78"/>
      <c r="U330" s="77" t="str">
        <f ca="1"/>
        <v>METHOXASOL 20/100 MG/ML, SOLUTION POUR UTILISATION DANS L'EAU DE BOISSON POUR PORCS ET POULETS</v>
      </c>
      <c r="V330" s="79" t="e">
        <f ca="1"/>
        <v>#N/A</v>
      </c>
      <c r="W330" s="102"/>
      <c r="X330" s="8"/>
      <c r="Y330" s="8"/>
      <c r="Z330" s="8"/>
      <c r="AA330" s="8"/>
      <c r="AB330" s="102"/>
      <c r="AC330" s="8"/>
      <c r="AD330" s="8"/>
      <c r="AE330" s="8"/>
      <c r="AF330" s="8"/>
      <c r="AG330" s="8"/>
      <c r="AH330" s="8"/>
      <c r="AI330" s="8"/>
      <c r="AJ330" s="8"/>
      <c r="AK330" s="8"/>
      <c r="AL330" s="8"/>
      <c r="AM330" s="8"/>
      <c r="AN330" s="8"/>
      <c r="AO330" s="8"/>
      <c r="AP330" s="8"/>
      <c r="AQ330" s="8"/>
      <c r="AR330" s="8"/>
      <c r="AS330" s="8"/>
      <c r="AT330" s="97"/>
      <c r="AV330" s="56"/>
      <c r="AW330" s="8"/>
      <c r="AX330" s="8"/>
      <c r="AY330" s="8"/>
      <c r="AZ330" s="8"/>
      <c r="BA330" s="8"/>
      <c r="BB330" s="8"/>
      <c r="BC330" s="8"/>
      <c r="BD330" s="102" t="str">
        <f t="shared" si="162"/>
        <v/>
      </c>
      <c r="BE330" s="56" t="str">
        <f t="shared" si="163"/>
        <v>METHOXASOL 20/100 MG/ML, SOLUTION POUR UTILISATION DANS L'EAU DE BOISSON POUR PORCS ET POULETS</v>
      </c>
      <c r="BF330" s="204" t="e">
        <f>IF(IF(BN$2="Catégorie",IF(BN$3="Toutes",SUMIFS('Étape 1 - à remplir'!$F$31:$F$400,'Étape 1 - à remplir'!$E$31:$E$400,MASQ2!BE330,'Étape 1 - à remplir'!$G$31:$G$400,"lots"),SUMIFS('Étape 1 - à remplir'!$F$31:$F$400,'Étape 1 - à remplir'!$E$31:$E$400,MASQ2!BE330,'Étape 1 - à remplir'!$C$31:$C$400,BN$3)),IF(BN$2="Âge",IF(BN$3="Tous",SUMIFS('Étape 1 - à remplir'!$F$31:$F$400,'Étape 1 - à remplir'!$E$31:$E$400,MASQ2!BE330,'Étape 1 - à remplir'!$G$31:$G$400,"lots"),SUMIFS('Étape 1 - à remplir'!$F$31:$F$400,'Étape 1 - à remplir'!$E$31:$E$400,MASQ2!BE330,'Étape 1 - à remplir'!$P$31:$P$400,BN$3,'Étape 1 - à remplir'!$G$31:$G$400,"lots")),IF(BN$2="Atelier",IF(BN$3="Tous",SUMIFS('Étape 1 - à remplir'!$F$31:$F$400,'Étape 1 - à remplir'!$E$31:$E$400,MASQ2!BE330,'Étape 1 - à remplir'!$G$31:$G$400,"lots"),SUMIFS('Étape 1 - à remplir'!$F$31:$F$400,'Étape 1 - à remplir'!$E$31:$E$400,MASQ2!BE330,'Étape 1 - à remplir'!$O$31:$O$400,BN$3,'Étape 1 - à remplir'!$G$31:$G$400,"lots")),IF(BN$2="Espèce",IF(BN$3="Tous",SUMIFS('Étape 1 - à remplir'!$F$31:$F$400,'Étape 1 - à remplir'!$E$31:$E$400,MASQ2!BE330,'Étape 1 - à remplir'!$G$31:$G$400,"lots"),SUMIFS('Étape 1 - à remplir'!$F$31:$F$400,'Étape 1 - à remplir'!$E$31:$E$400,MASQ2!BE330,'Étape 1 - à remplir'!$N$31:$N$400,BN$3,'Étape 1 - à remplir'!$G$31:$G$400,"lots"))))))=0,NA(),IF(BN$2="Catégorie",IF(BN$3="Toutes",SUMIFS('Étape 1 - à remplir'!$F$31:$F$400,'Étape 1 - à remplir'!$E$31:$E$400,MASQ2!BE330,'Étape 1 - à remplir'!$G$31:$G$400,"lots"),SUMIFS('Étape 1 - à remplir'!$F$31:$F$400,'Étape 1 - à remplir'!$E$31:$E$400,MASQ2!BE330,'Étape 1 - à remplir'!$C$31:$C$400,BN$3)),IF(BN$2="Âge",IF(BN$3="Tous",SUMIFS('Étape 1 - à remplir'!$F$31:$F$400,'Étape 1 - à remplir'!$E$31:$E$400,MASQ2!BE330,'Étape 1 - à remplir'!$G$31:$G$400,"lots"),SUMIFS('Étape 1 - à remplir'!$F$31:$F$400,'Étape 1 - à remplir'!$E$31:$E$400,MASQ2!BE330,'Étape 1 - à remplir'!$P$31:$P$400,BN$3,'Étape 1 - à remplir'!$G$31:$G$400,"lots")),IF(BN$2="Atelier",IF(BN$3="Tous",SUMIFS('Étape 1 - à remplir'!$F$31:$F$400,'Étape 1 - à remplir'!$E$31:$E$400,MASQ2!BE330,'Étape 1 - à remplir'!$G$31:$G$400,"lots"),SUMIFS('Étape 1 - à remplir'!$F$31:$F$400,'Étape 1 - à remplir'!$E$31:$E$400,MASQ2!BE330,'Étape 1 - à remplir'!$O$31:$O$400,BN$3,'Étape 1 - à remplir'!$G$31:$G$400,"lots")),IF(BN$2="Espèce",IF(BN$3="Tous",SUMIFS('Étape 1 - à remplir'!$F$31:$F$400,'Étape 1 - à remplir'!$E$31:$E$400,MASQ2!BE330,'Étape 1 - à remplir'!$G$31:$G$400,"lots"),SUMIFS('Étape 1 - à remplir'!$F$31:$F$400,'Étape 1 - à remplir'!$E$31:$E$400,MASQ2!BE330,'Étape 1 - à remplir'!$N$31:$N$400,BN$3,'Étape 1 - à remplir'!$G$31:$G$400,"lots")))))))</f>
        <v>#N/A</v>
      </c>
      <c r="BG330" s="204">
        <f t="shared" si="178"/>
        <v>0</v>
      </c>
      <c r="BH330" s="204" t="str">
        <f t="shared" si="164"/>
        <v>Sulfaméthoxazole</v>
      </c>
      <c r="BI330" s="204" t="str">
        <f t="shared" si="165"/>
        <v>Triméthoprime</v>
      </c>
      <c r="BJ330" s="204" t="str">
        <f t="shared" si="166"/>
        <v/>
      </c>
      <c r="BK330" s="204" t="str">
        <f t="shared" si="167"/>
        <v>Sulfamides</v>
      </c>
      <c r="BL330" s="204" t="str">
        <f t="shared" si="168"/>
        <v>Trimethoprime</v>
      </c>
      <c r="BM330" s="97" t="str">
        <f t="shared" si="169"/>
        <v/>
      </c>
      <c r="BN330" s="78"/>
      <c r="BO330" s="78"/>
      <c r="BP330" s="77" t="str">
        <f ca="1"/>
        <v>METHOXASOL 20/100 MG/ML, SOLUTION POUR UTILISATION DANS L'EAU DE BOISSON POUR PORCS ET POULETS</v>
      </c>
      <c r="BQ330" s="79" t="e">
        <f ca="1"/>
        <v>#N/A</v>
      </c>
      <c r="BR330" s="102"/>
      <c r="BS330" s="8"/>
      <c r="BT330" s="8"/>
      <c r="BU330" s="8"/>
      <c r="BV330" s="8"/>
      <c r="BW330" s="8"/>
      <c r="BX330" s="8"/>
      <c r="BY330" s="8"/>
      <c r="BZ330" s="8"/>
      <c r="CA330" s="8"/>
      <c r="CB330" s="8"/>
      <c r="CC330" s="8"/>
      <c r="CD330" s="8"/>
      <c r="CE330" s="8"/>
      <c r="CF330" s="8"/>
      <c r="CG330" s="8"/>
      <c r="CH330" s="8"/>
      <c r="CI330" s="8"/>
      <c r="CJ330" s="8"/>
      <c r="CK330" s="8"/>
      <c r="CL330" s="8"/>
      <c r="CM330" s="8"/>
      <c r="CN330" s="8"/>
      <c r="CO330" s="97"/>
      <c r="CQ330" s="56"/>
      <c r="CR330" s="8"/>
      <c r="CS330" s="8"/>
      <c r="CT330" s="8"/>
      <c r="CU330" s="8"/>
      <c r="CV330" s="8"/>
      <c r="CW330" s="8"/>
      <c r="CX330" s="8"/>
      <c r="CY330" s="102" t="str">
        <f t="shared" si="170"/>
        <v/>
      </c>
      <c r="CZ330" s="56" t="str">
        <f t="shared" si="171"/>
        <v>METHOXASOL 20/100 MG/ML, SOLUTION POUR UTILISATION DANS L'EAU DE BOISSON POUR PORCS ET POULETS</v>
      </c>
      <c r="DA330" s="204" t="e">
        <f>IF(IF(DI$2="Catégorie",IF(DI$3="Toutes",SUMIFS('Étape 1 - à remplir'!$F$31:$F$400,'Étape 1 - à remplir'!$E$31:$E$400,MASQ2!CZ330,'Étape 1 - à remplir'!$G$31:$G$400,"kg"),SUMIFS('Étape 1 - à remplir'!$F$31:$F$400,'Étape 1 - à remplir'!$E$31:$E$400,MASQ2!CZ330,'Étape 1 - à remplir'!$C$31:$C$400,DI$3)),IF(DI$2="Âge",IF(DI$3="Tous",SUMIFS('Étape 1 - à remplir'!$F$31:$F$400,'Étape 1 - à remplir'!$E$31:$E$400,MASQ2!CZ330,'Étape 1 - à remplir'!$G$31:$G$400,"kg"),SUMIFS('Étape 1 - à remplir'!$F$31:$F$400,'Étape 1 - à remplir'!$E$31:$E$400,MASQ2!CZ330,'Étape 1 - à remplir'!$P$31:$P$400,DI$3,'Étape 1 - à remplir'!$G$31:$G$400,"kg")),IF(DI$2="Atelier",IF(DI$3="Tous",SUMIFS('Étape 1 - à remplir'!$F$31:$F$400,'Étape 1 - à remplir'!$E$31:$E$400,MASQ2!CZ330,'Étape 1 - à remplir'!$G$31:$G$400,"kg"),SUMIFS('Étape 1 - à remplir'!$F$31:$F$400,'Étape 1 - à remplir'!$E$31:$E$400,MASQ2!CZ330,'Étape 1 - à remplir'!$O$31:$O$400,DI$3,'Étape 1 - à remplir'!$G$31:$G$400,"kg")),IF(DI$2="Espèce",IF(DI$3="Tous",SUMIFS('Étape 1 - à remplir'!$F$31:$F$400,'Étape 1 - à remplir'!$E$31:$E$400,MASQ2!CZ330,'Étape 1 - à remplir'!$G$31:$G$400,"kg"),SUMIFS('Étape 1 - à remplir'!$F$31:$F$400,'Étape 1 - à remplir'!$E$31:$E$400,MASQ2!CZ330,'Étape 1 - à remplir'!$N$31:$N$400,DI$3,'Étape 1 - à remplir'!$G$31:$G$400,"kg"))))))=0,NA(),IF(DI$2="Catégorie",IF(DI$3="Toutes",SUMIFS('Étape 1 - à remplir'!$F$31:$F$400,'Étape 1 - à remplir'!$E$31:$E$400,MASQ2!CZ330,'Étape 1 - à remplir'!$G$31:$G$400,"kg"),SUMIFS('Étape 1 - à remplir'!$F$31:$F$400,'Étape 1 - à remplir'!$E$31:$E$400,MASQ2!CZ330,'Étape 1 - à remplir'!$C$31:$C$400,DI$3)),IF(DI$2="Âge",IF(DI$3="Tous",SUMIFS('Étape 1 - à remplir'!$F$31:$F$400,'Étape 1 - à remplir'!$E$31:$E$400,MASQ2!CZ330,'Étape 1 - à remplir'!$G$31:$G$400,"kg"),SUMIFS('Étape 1 - à remplir'!$F$31:$F$400,'Étape 1 - à remplir'!$E$31:$E$400,MASQ2!CZ330,'Étape 1 - à remplir'!$P$31:$P$400,DI$3,'Étape 1 - à remplir'!$G$31:$G$400,"kg")),IF(DI$2="Atelier",IF(DI$3="Tous",SUMIFS('Étape 1 - à remplir'!$F$31:$F$400,'Étape 1 - à remplir'!$E$31:$E$400,MASQ2!CZ330,'Étape 1 - à remplir'!$G$31:$G$400,"kg"),SUMIFS('Étape 1 - à remplir'!$F$31:$F$400,'Étape 1 - à remplir'!$E$31:$E$400,MASQ2!CZ330,'Étape 1 - à remplir'!$O$31:$O$400,DI$3,'Étape 1 - à remplir'!$G$31:$G$400,"kg")),IF(DI$2="Espèce",IF(DI$3="Tous",SUMIFS('Étape 1 - à remplir'!$F$31:$F$400,'Étape 1 - à remplir'!$E$31:$E$400,MASQ2!CZ330,'Étape 1 - à remplir'!$G$31:$G$400,"kg"),SUMIFS('Étape 1 - à remplir'!$F$31:$F$400,'Étape 1 - à remplir'!$E$31:$E$400,MASQ2!CZ330,'Étape 1 - à remplir'!$N$31:$N$400,DI$3,'Étape 1 - à remplir'!$G$31:$G$400,"kg")))))))</f>
        <v>#N/A</v>
      </c>
      <c r="DB330" s="104">
        <f t="shared" si="179"/>
        <v>0</v>
      </c>
      <c r="DC330" s="204" t="str">
        <f t="shared" si="172"/>
        <v>Sulfaméthoxazole</v>
      </c>
      <c r="DD330" s="204" t="str">
        <f t="shared" si="173"/>
        <v>Triméthoprime</v>
      </c>
      <c r="DE330" s="204" t="str">
        <f t="shared" si="174"/>
        <v/>
      </c>
      <c r="DF330" s="204" t="str">
        <f t="shared" si="175"/>
        <v>Sulfamides</v>
      </c>
      <c r="DG330" s="204" t="str">
        <f t="shared" si="176"/>
        <v>Trimethoprime</v>
      </c>
      <c r="DH330" s="97" t="str">
        <f t="shared" si="177"/>
        <v/>
      </c>
      <c r="DI330" s="78"/>
      <c r="DJ330" s="78"/>
      <c r="DK330" s="77" t="str">
        <f ca="1"/>
        <v>METHOXASOL 20/100 MG/ML, SOLUTION POUR UTILISATION DANS L'EAU DE BOISSON POUR PORCS ET POULETS</v>
      </c>
      <c r="DL330" s="79" t="e">
        <f ca="1"/>
        <v>#N/A</v>
      </c>
      <c r="DM330" s="102"/>
      <c r="DN330" s="8"/>
      <c r="DO330" s="8"/>
      <c r="DP330" s="8"/>
      <c r="DQ330" s="8"/>
      <c r="DR330" s="8"/>
      <c r="DS330" s="8"/>
      <c r="DT330" s="8"/>
      <c r="DU330" s="8"/>
      <c r="DV330" s="8"/>
      <c r="DW330" s="8"/>
      <c r="DX330" s="8"/>
      <c r="DY330" s="8"/>
      <c r="DZ330" s="8"/>
      <c r="EA330" s="8"/>
      <c r="EB330" s="8"/>
      <c r="EC330" s="8"/>
      <c r="ED330" s="8"/>
      <c r="EE330" s="8"/>
      <c r="EF330" s="8"/>
      <c r="EG330" s="8"/>
      <c r="EH330" s="8"/>
      <c r="EI330" s="8"/>
      <c r="EJ330" s="97"/>
    </row>
    <row r="331" spans="1:140" x14ac:dyDescent="0.25">
      <c r="A331" s="56"/>
      <c r="B331" s="8"/>
      <c r="C331" s="8"/>
      <c r="D331" s="8"/>
      <c r="E331" s="8"/>
      <c r="F331" s="8"/>
      <c r="G331" s="8"/>
      <c r="H331" s="8"/>
      <c r="I331" s="102" t="str">
        <f>INDEX(Données_ATB!BE:BV,MATCH(MASQ2!J331,Données_ATB!BE:BE,0),18)</f>
        <v/>
      </c>
      <c r="J331" s="77" t="str">
        <f>Données_ATB!BE330</f>
        <v>METOXYL</v>
      </c>
      <c r="K331" s="204" t="e">
        <f>IF(IF(S$2="Catégorie",IF(S$3="Toutes",SUMIFS('Étape 1 - à remplir'!$F$31:$F$400,'Étape 1 - à remplir'!$E$31:$E$400,MASQ2!J331,'Étape 1 - à remplir'!$G$31:$G$400,"animaux"),SUMIFS('Étape 1 - à remplir'!$F$31:$F$400,'Étape 1 - à remplir'!$E$31:$E$400,MASQ2!J331,'Étape 1 - à remplir'!$C$31:$C$400,S$3)),IF(S$2="Âge",IF(S$3="Tous",SUMIFS('Étape 1 - à remplir'!$F$31:$F$400,'Étape 1 - à remplir'!$E$31:$E$400,MASQ2!J331,'Étape 1 - à remplir'!$G$31:$G$400,"animaux"),SUMIFS('Étape 1 - à remplir'!$F$31:$F$400,'Étape 1 - à remplir'!$E$31:$E$400,MASQ2!J331,'Étape 1 - à remplir'!$P$31:$P$400,S$3)),IF(S$2="Atelier",IF(S$3="Tous",SUMIFS('Étape 1 - à remplir'!$F$31:$F$400,'Étape 1 - à remplir'!$E$31:$E$400,MASQ2!J331,'Étape 1 - à remplir'!$G$31:$G$400,"animaux"),SUMIFS('Étape 1 - à remplir'!$F$31:$F$400,'Étape 1 - à remplir'!$E$31:$E$400,MASQ2!J331,'Étape 1 - à remplir'!$O$31:$O$400,S$3)),IF(S$2="Espèce",IF(S$3="Tous",SUMIFS('Étape 1 - à remplir'!$F$31:$F$400,'Étape 1 - à remplir'!$E$31:$E$400,MASQ2!J331,'Étape 1 - à remplir'!$G$31:$G$400,"animaux"),SUMIFS('Étape 1 - à remplir'!$F$31:$F$400,'Étape 1 - à remplir'!$E$31:$E$400,MASQ2!J331,'Étape 1 - à remplir'!$N$31:$N$400,S$3))))))=0,NA(),IF(S$2="Catégorie",IF(S$3="Toutes",SUMIFS('Étape 1 - à remplir'!$F$31:$F$400,'Étape 1 - à remplir'!$E$31:$E$400,MASQ2!J331,'Étape 1 - à remplir'!$G$31:$G$400,"animaux"),SUMIFS('Étape 1 - à remplir'!$F$31:$F$400,'Étape 1 - à remplir'!$E$31:$E$400,MASQ2!J331,'Étape 1 - à remplir'!$C$31:$C$400,S$3)),IF(S$2="Âge",IF(S$3="Tous",SUMIFS('Étape 1 - à remplir'!$F$31:$F$400,'Étape 1 - à remplir'!$E$31:$E$400,MASQ2!J331,'Étape 1 - à remplir'!$G$31:$G$400,"animaux"),SUMIFS('Étape 1 - à remplir'!$F$31:$F$400,'Étape 1 - à remplir'!$E$31:$E$400,MASQ2!J331,'Étape 1 - à remplir'!$P$31:$P$400,S$3)),IF(S$2="Atelier",IF(S$3="Tous",SUMIFS('Étape 1 - à remplir'!$F$31:$F$400,'Étape 1 - à remplir'!$E$31:$E$400,MASQ2!J331,'Étape 1 - à remplir'!$G$31:$G$400,"animaux"),SUMIFS('Étape 1 - à remplir'!$F$31:$F$400,'Étape 1 - à remplir'!$E$31:$E$400,MASQ2!J331,'Étape 1 - à remplir'!$O$31:$O$400,S$3)),IF(S$2="Espèce",IF(S$3="Tous",SUMIFS('Étape 1 - à remplir'!$F$31:$F$400,'Étape 1 - à remplir'!$E$31:$E$400,MASQ2!J331,'Étape 1 - à remplir'!$G$31:$G$400,"animaux"),SUMIFS('Étape 1 - à remplir'!$F$31:$F$400,'Étape 1 - à remplir'!$E$31:$E$400,MASQ2!J331,'Étape 1 - à remplir'!$N$31:$N$400,S$3)))))))</f>
        <v>#N/A</v>
      </c>
      <c r="L331" s="97">
        <f t="shared" si="180"/>
        <v>0</v>
      </c>
      <c r="M331" s="56" t="str">
        <f>Données_ATB!BN330</f>
        <v>Sulfadiméthoxine</v>
      </c>
      <c r="N331" s="204" t="str">
        <f>Données_ATB!BO330</f>
        <v/>
      </c>
      <c r="O331" s="97" t="str">
        <f>Données_ATB!BP330</f>
        <v/>
      </c>
      <c r="P331" s="77" t="str">
        <f>Données_ATB!BR330</f>
        <v>Sulfamides</v>
      </c>
      <c r="Q331" s="78" t="str">
        <f>Données_ATB!BS330</f>
        <v/>
      </c>
      <c r="R331" s="79" t="str">
        <f>Données_ATB!BT330</f>
        <v/>
      </c>
      <c r="S331" s="78"/>
      <c r="T331" s="78"/>
      <c r="U331" s="77" t="str">
        <f ca="1"/>
        <v>METOXYL</v>
      </c>
      <c r="V331" s="79" t="e">
        <f ca="1"/>
        <v>#N/A</v>
      </c>
      <c r="W331" s="102"/>
      <c r="X331" s="8"/>
      <c r="Y331" s="8"/>
      <c r="Z331" s="8"/>
      <c r="AA331" s="8"/>
      <c r="AB331" s="102"/>
      <c r="AC331" s="8"/>
      <c r="AD331" s="8"/>
      <c r="AE331" s="8"/>
      <c r="AF331" s="8"/>
      <c r="AG331" s="8"/>
      <c r="AH331" s="8"/>
      <c r="AI331" s="8"/>
      <c r="AJ331" s="8"/>
      <c r="AK331" s="8"/>
      <c r="AL331" s="8"/>
      <c r="AM331" s="8"/>
      <c r="AN331" s="8"/>
      <c r="AO331" s="8"/>
      <c r="AP331" s="8"/>
      <c r="AQ331" s="8"/>
      <c r="AR331" s="8"/>
      <c r="AS331" s="8"/>
      <c r="AT331" s="97"/>
      <c r="AV331" s="56"/>
      <c r="AW331" s="8"/>
      <c r="AX331" s="8"/>
      <c r="AY331" s="8"/>
      <c r="AZ331" s="8"/>
      <c r="BA331" s="8"/>
      <c r="BB331" s="8"/>
      <c r="BC331" s="8"/>
      <c r="BD331" s="102" t="str">
        <f t="shared" si="162"/>
        <v/>
      </c>
      <c r="BE331" s="56" t="str">
        <f t="shared" si="163"/>
        <v>METOXYL</v>
      </c>
      <c r="BF331" s="204" t="e">
        <f>IF(IF(BN$2="Catégorie",IF(BN$3="Toutes",SUMIFS('Étape 1 - à remplir'!$F$31:$F$400,'Étape 1 - à remplir'!$E$31:$E$400,MASQ2!BE331,'Étape 1 - à remplir'!$G$31:$G$400,"lots"),SUMIFS('Étape 1 - à remplir'!$F$31:$F$400,'Étape 1 - à remplir'!$E$31:$E$400,MASQ2!BE331,'Étape 1 - à remplir'!$C$31:$C$400,BN$3)),IF(BN$2="Âge",IF(BN$3="Tous",SUMIFS('Étape 1 - à remplir'!$F$31:$F$400,'Étape 1 - à remplir'!$E$31:$E$400,MASQ2!BE331,'Étape 1 - à remplir'!$G$31:$G$400,"lots"),SUMIFS('Étape 1 - à remplir'!$F$31:$F$400,'Étape 1 - à remplir'!$E$31:$E$400,MASQ2!BE331,'Étape 1 - à remplir'!$P$31:$P$400,BN$3,'Étape 1 - à remplir'!$G$31:$G$400,"lots")),IF(BN$2="Atelier",IF(BN$3="Tous",SUMIFS('Étape 1 - à remplir'!$F$31:$F$400,'Étape 1 - à remplir'!$E$31:$E$400,MASQ2!BE331,'Étape 1 - à remplir'!$G$31:$G$400,"lots"),SUMIFS('Étape 1 - à remplir'!$F$31:$F$400,'Étape 1 - à remplir'!$E$31:$E$400,MASQ2!BE331,'Étape 1 - à remplir'!$O$31:$O$400,BN$3,'Étape 1 - à remplir'!$G$31:$G$400,"lots")),IF(BN$2="Espèce",IF(BN$3="Tous",SUMIFS('Étape 1 - à remplir'!$F$31:$F$400,'Étape 1 - à remplir'!$E$31:$E$400,MASQ2!BE331,'Étape 1 - à remplir'!$G$31:$G$400,"lots"),SUMIFS('Étape 1 - à remplir'!$F$31:$F$400,'Étape 1 - à remplir'!$E$31:$E$400,MASQ2!BE331,'Étape 1 - à remplir'!$N$31:$N$400,BN$3,'Étape 1 - à remplir'!$G$31:$G$400,"lots"))))))=0,NA(),IF(BN$2="Catégorie",IF(BN$3="Toutes",SUMIFS('Étape 1 - à remplir'!$F$31:$F$400,'Étape 1 - à remplir'!$E$31:$E$400,MASQ2!BE331,'Étape 1 - à remplir'!$G$31:$G$400,"lots"),SUMIFS('Étape 1 - à remplir'!$F$31:$F$400,'Étape 1 - à remplir'!$E$31:$E$400,MASQ2!BE331,'Étape 1 - à remplir'!$C$31:$C$400,BN$3)),IF(BN$2="Âge",IF(BN$3="Tous",SUMIFS('Étape 1 - à remplir'!$F$31:$F$400,'Étape 1 - à remplir'!$E$31:$E$400,MASQ2!BE331,'Étape 1 - à remplir'!$G$31:$G$400,"lots"),SUMIFS('Étape 1 - à remplir'!$F$31:$F$400,'Étape 1 - à remplir'!$E$31:$E$400,MASQ2!BE331,'Étape 1 - à remplir'!$P$31:$P$400,BN$3,'Étape 1 - à remplir'!$G$31:$G$400,"lots")),IF(BN$2="Atelier",IF(BN$3="Tous",SUMIFS('Étape 1 - à remplir'!$F$31:$F$400,'Étape 1 - à remplir'!$E$31:$E$400,MASQ2!BE331,'Étape 1 - à remplir'!$G$31:$G$400,"lots"),SUMIFS('Étape 1 - à remplir'!$F$31:$F$400,'Étape 1 - à remplir'!$E$31:$E$400,MASQ2!BE331,'Étape 1 - à remplir'!$O$31:$O$400,BN$3,'Étape 1 - à remplir'!$G$31:$G$400,"lots")),IF(BN$2="Espèce",IF(BN$3="Tous",SUMIFS('Étape 1 - à remplir'!$F$31:$F$400,'Étape 1 - à remplir'!$E$31:$E$400,MASQ2!BE331,'Étape 1 - à remplir'!$G$31:$G$400,"lots"),SUMIFS('Étape 1 - à remplir'!$F$31:$F$400,'Étape 1 - à remplir'!$E$31:$E$400,MASQ2!BE331,'Étape 1 - à remplir'!$N$31:$N$400,BN$3,'Étape 1 - à remplir'!$G$31:$G$400,"lots")))))))</f>
        <v>#N/A</v>
      </c>
      <c r="BG331" s="204">
        <f t="shared" si="178"/>
        <v>0</v>
      </c>
      <c r="BH331" s="204" t="str">
        <f t="shared" si="164"/>
        <v>Sulfadiméthoxine</v>
      </c>
      <c r="BI331" s="204" t="str">
        <f t="shared" si="165"/>
        <v/>
      </c>
      <c r="BJ331" s="204" t="str">
        <f t="shared" si="166"/>
        <v/>
      </c>
      <c r="BK331" s="204" t="str">
        <f t="shared" si="167"/>
        <v>Sulfamides</v>
      </c>
      <c r="BL331" s="204" t="str">
        <f t="shared" si="168"/>
        <v/>
      </c>
      <c r="BM331" s="97" t="str">
        <f t="shared" si="169"/>
        <v/>
      </c>
      <c r="BN331" s="78"/>
      <c r="BO331" s="78"/>
      <c r="BP331" s="77" t="str">
        <f ca="1"/>
        <v>METOXYL</v>
      </c>
      <c r="BQ331" s="79" t="e">
        <f ca="1"/>
        <v>#N/A</v>
      </c>
      <c r="BR331" s="102"/>
      <c r="BS331" s="8"/>
      <c r="BT331" s="8"/>
      <c r="BU331" s="8"/>
      <c r="BV331" s="8"/>
      <c r="BW331" s="8"/>
      <c r="BX331" s="8"/>
      <c r="BY331" s="8"/>
      <c r="BZ331" s="8"/>
      <c r="CA331" s="8"/>
      <c r="CB331" s="8"/>
      <c r="CC331" s="8"/>
      <c r="CD331" s="8"/>
      <c r="CE331" s="8"/>
      <c r="CF331" s="8"/>
      <c r="CG331" s="8"/>
      <c r="CH331" s="8"/>
      <c r="CI331" s="8"/>
      <c r="CJ331" s="8"/>
      <c r="CK331" s="8"/>
      <c r="CL331" s="8"/>
      <c r="CM331" s="8"/>
      <c r="CN331" s="8"/>
      <c r="CO331" s="97"/>
      <c r="CQ331" s="56"/>
      <c r="CR331" s="8"/>
      <c r="CS331" s="8"/>
      <c r="CT331" s="8"/>
      <c r="CU331" s="8"/>
      <c r="CV331" s="8"/>
      <c r="CW331" s="8"/>
      <c r="CX331" s="8"/>
      <c r="CY331" s="102" t="str">
        <f t="shared" si="170"/>
        <v/>
      </c>
      <c r="CZ331" s="56" t="str">
        <f t="shared" si="171"/>
        <v>METOXYL</v>
      </c>
      <c r="DA331" s="204" t="e">
        <f>IF(IF(DI$2="Catégorie",IF(DI$3="Toutes",SUMIFS('Étape 1 - à remplir'!$F$31:$F$400,'Étape 1 - à remplir'!$E$31:$E$400,MASQ2!CZ331,'Étape 1 - à remplir'!$G$31:$G$400,"kg"),SUMIFS('Étape 1 - à remplir'!$F$31:$F$400,'Étape 1 - à remplir'!$E$31:$E$400,MASQ2!CZ331,'Étape 1 - à remplir'!$C$31:$C$400,DI$3)),IF(DI$2="Âge",IF(DI$3="Tous",SUMIFS('Étape 1 - à remplir'!$F$31:$F$400,'Étape 1 - à remplir'!$E$31:$E$400,MASQ2!CZ331,'Étape 1 - à remplir'!$G$31:$G$400,"kg"),SUMIFS('Étape 1 - à remplir'!$F$31:$F$400,'Étape 1 - à remplir'!$E$31:$E$400,MASQ2!CZ331,'Étape 1 - à remplir'!$P$31:$P$400,DI$3,'Étape 1 - à remplir'!$G$31:$G$400,"kg")),IF(DI$2="Atelier",IF(DI$3="Tous",SUMIFS('Étape 1 - à remplir'!$F$31:$F$400,'Étape 1 - à remplir'!$E$31:$E$400,MASQ2!CZ331,'Étape 1 - à remplir'!$G$31:$G$400,"kg"),SUMIFS('Étape 1 - à remplir'!$F$31:$F$400,'Étape 1 - à remplir'!$E$31:$E$400,MASQ2!CZ331,'Étape 1 - à remplir'!$O$31:$O$400,DI$3,'Étape 1 - à remplir'!$G$31:$G$400,"kg")),IF(DI$2="Espèce",IF(DI$3="Tous",SUMIFS('Étape 1 - à remplir'!$F$31:$F$400,'Étape 1 - à remplir'!$E$31:$E$400,MASQ2!CZ331,'Étape 1 - à remplir'!$G$31:$G$400,"kg"),SUMIFS('Étape 1 - à remplir'!$F$31:$F$400,'Étape 1 - à remplir'!$E$31:$E$400,MASQ2!CZ331,'Étape 1 - à remplir'!$N$31:$N$400,DI$3,'Étape 1 - à remplir'!$G$31:$G$400,"kg"))))))=0,NA(),IF(DI$2="Catégorie",IF(DI$3="Toutes",SUMIFS('Étape 1 - à remplir'!$F$31:$F$400,'Étape 1 - à remplir'!$E$31:$E$400,MASQ2!CZ331,'Étape 1 - à remplir'!$G$31:$G$400,"kg"),SUMIFS('Étape 1 - à remplir'!$F$31:$F$400,'Étape 1 - à remplir'!$E$31:$E$400,MASQ2!CZ331,'Étape 1 - à remplir'!$C$31:$C$400,DI$3)),IF(DI$2="Âge",IF(DI$3="Tous",SUMIFS('Étape 1 - à remplir'!$F$31:$F$400,'Étape 1 - à remplir'!$E$31:$E$400,MASQ2!CZ331,'Étape 1 - à remplir'!$G$31:$G$400,"kg"),SUMIFS('Étape 1 - à remplir'!$F$31:$F$400,'Étape 1 - à remplir'!$E$31:$E$400,MASQ2!CZ331,'Étape 1 - à remplir'!$P$31:$P$400,DI$3,'Étape 1 - à remplir'!$G$31:$G$400,"kg")),IF(DI$2="Atelier",IF(DI$3="Tous",SUMIFS('Étape 1 - à remplir'!$F$31:$F$400,'Étape 1 - à remplir'!$E$31:$E$400,MASQ2!CZ331,'Étape 1 - à remplir'!$G$31:$G$400,"kg"),SUMIFS('Étape 1 - à remplir'!$F$31:$F$400,'Étape 1 - à remplir'!$E$31:$E$400,MASQ2!CZ331,'Étape 1 - à remplir'!$O$31:$O$400,DI$3,'Étape 1 - à remplir'!$G$31:$G$400,"kg")),IF(DI$2="Espèce",IF(DI$3="Tous",SUMIFS('Étape 1 - à remplir'!$F$31:$F$400,'Étape 1 - à remplir'!$E$31:$E$400,MASQ2!CZ331,'Étape 1 - à remplir'!$G$31:$G$400,"kg"),SUMIFS('Étape 1 - à remplir'!$F$31:$F$400,'Étape 1 - à remplir'!$E$31:$E$400,MASQ2!CZ331,'Étape 1 - à remplir'!$N$31:$N$400,DI$3,'Étape 1 - à remplir'!$G$31:$G$400,"kg")))))))</f>
        <v>#N/A</v>
      </c>
      <c r="DB331" s="104">
        <f t="shared" si="179"/>
        <v>0</v>
      </c>
      <c r="DC331" s="204" t="str">
        <f t="shared" si="172"/>
        <v>Sulfadiméthoxine</v>
      </c>
      <c r="DD331" s="204" t="str">
        <f t="shared" si="173"/>
        <v/>
      </c>
      <c r="DE331" s="204" t="str">
        <f t="shared" si="174"/>
        <v/>
      </c>
      <c r="DF331" s="204" t="str">
        <f t="shared" si="175"/>
        <v>Sulfamides</v>
      </c>
      <c r="DG331" s="204" t="str">
        <f t="shared" si="176"/>
        <v/>
      </c>
      <c r="DH331" s="97" t="str">
        <f t="shared" si="177"/>
        <v/>
      </c>
      <c r="DI331" s="78"/>
      <c r="DJ331" s="78"/>
      <c r="DK331" s="77" t="str">
        <f ca="1"/>
        <v>METOXYL</v>
      </c>
      <c r="DL331" s="79" t="e">
        <f ca="1"/>
        <v>#N/A</v>
      </c>
      <c r="DM331" s="102"/>
      <c r="DN331" s="8"/>
      <c r="DO331" s="8"/>
      <c r="DP331" s="8"/>
      <c r="DQ331" s="8"/>
      <c r="DR331" s="8"/>
      <c r="DS331" s="8"/>
      <c r="DT331" s="8"/>
      <c r="DU331" s="8"/>
      <c r="DV331" s="8"/>
      <c r="DW331" s="8"/>
      <c r="DX331" s="8"/>
      <c r="DY331" s="8"/>
      <c r="DZ331" s="8"/>
      <c r="EA331" s="8"/>
      <c r="EB331" s="8"/>
      <c r="EC331" s="8"/>
      <c r="ED331" s="8"/>
      <c r="EE331" s="8"/>
      <c r="EF331" s="8"/>
      <c r="EG331" s="8"/>
      <c r="EH331" s="8"/>
      <c r="EI331" s="8"/>
      <c r="EJ331" s="97"/>
    </row>
    <row r="332" spans="1:140" x14ac:dyDescent="0.25">
      <c r="A332" s="56"/>
      <c r="B332" s="8"/>
      <c r="C332" s="8"/>
      <c r="D332" s="8"/>
      <c r="E332" s="8"/>
      <c r="F332" s="8"/>
      <c r="G332" s="8"/>
      <c r="H332" s="8"/>
      <c r="I332" s="102" t="str">
        <f>INDEX(Données_ATB!BE:BV,MATCH(MASQ2!J332,Données_ATB!BE:BE,0),18)</f>
        <v/>
      </c>
      <c r="J332" s="77" t="str">
        <f>Données_ATB!BE331</f>
        <v>METRICURE</v>
      </c>
      <c r="K332" s="204" t="e">
        <f>IF(IF(S$2="Catégorie",IF(S$3="Toutes",SUMIFS('Étape 1 - à remplir'!$F$31:$F$400,'Étape 1 - à remplir'!$E$31:$E$400,MASQ2!J332,'Étape 1 - à remplir'!$G$31:$G$400,"animaux"),SUMIFS('Étape 1 - à remplir'!$F$31:$F$400,'Étape 1 - à remplir'!$E$31:$E$400,MASQ2!J332,'Étape 1 - à remplir'!$C$31:$C$400,S$3)),IF(S$2="Âge",IF(S$3="Tous",SUMIFS('Étape 1 - à remplir'!$F$31:$F$400,'Étape 1 - à remplir'!$E$31:$E$400,MASQ2!J332,'Étape 1 - à remplir'!$G$31:$G$400,"animaux"),SUMIFS('Étape 1 - à remplir'!$F$31:$F$400,'Étape 1 - à remplir'!$E$31:$E$400,MASQ2!J332,'Étape 1 - à remplir'!$P$31:$P$400,S$3)),IF(S$2="Atelier",IF(S$3="Tous",SUMIFS('Étape 1 - à remplir'!$F$31:$F$400,'Étape 1 - à remplir'!$E$31:$E$400,MASQ2!J332,'Étape 1 - à remplir'!$G$31:$G$400,"animaux"),SUMIFS('Étape 1 - à remplir'!$F$31:$F$400,'Étape 1 - à remplir'!$E$31:$E$400,MASQ2!J332,'Étape 1 - à remplir'!$O$31:$O$400,S$3)),IF(S$2="Espèce",IF(S$3="Tous",SUMIFS('Étape 1 - à remplir'!$F$31:$F$400,'Étape 1 - à remplir'!$E$31:$E$400,MASQ2!J332,'Étape 1 - à remplir'!$G$31:$G$400,"animaux"),SUMIFS('Étape 1 - à remplir'!$F$31:$F$400,'Étape 1 - à remplir'!$E$31:$E$400,MASQ2!J332,'Étape 1 - à remplir'!$N$31:$N$400,S$3))))))=0,NA(),IF(S$2="Catégorie",IF(S$3="Toutes",SUMIFS('Étape 1 - à remplir'!$F$31:$F$400,'Étape 1 - à remplir'!$E$31:$E$400,MASQ2!J332,'Étape 1 - à remplir'!$G$31:$G$400,"animaux"),SUMIFS('Étape 1 - à remplir'!$F$31:$F$400,'Étape 1 - à remplir'!$E$31:$E$400,MASQ2!J332,'Étape 1 - à remplir'!$C$31:$C$400,S$3)),IF(S$2="Âge",IF(S$3="Tous",SUMIFS('Étape 1 - à remplir'!$F$31:$F$400,'Étape 1 - à remplir'!$E$31:$E$400,MASQ2!J332,'Étape 1 - à remplir'!$G$31:$G$400,"animaux"),SUMIFS('Étape 1 - à remplir'!$F$31:$F$400,'Étape 1 - à remplir'!$E$31:$E$400,MASQ2!J332,'Étape 1 - à remplir'!$P$31:$P$400,S$3)),IF(S$2="Atelier",IF(S$3="Tous",SUMIFS('Étape 1 - à remplir'!$F$31:$F$400,'Étape 1 - à remplir'!$E$31:$E$400,MASQ2!J332,'Étape 1 - à remplir'!$G$31:$G$400,"animaux"),SUMIFS('Étape 1 - à remplir'!$F$31:$F$400,'Étape 1 - à remplir'!$E$31:$E$400,MASQ2!J332,'Étape 1 - à remplir'!$O$31:$O$400,S$3)),IF(S$2="Espèce",IF(S$3="Tous",SUMIFS('Étape 1 - à remplir'!$F$31:$F$400,'Étape 1 - à remplir'!$E$31:$E$400,MASQ2!J332,'Étape 1 - à remplir'!$G$31:$G$400,"animaux"),SUMIFS('Étape 1 - à remplir'!$F$31:$F$400,'Étape 1 - à remplir'!$E$31:$E$400,MASQ2!J332,'Étape 1 - à remplir'!$N$31:$N$400,S$3)))))))</f>
        <v>#N/A</v>
      </c>
      <c r="L332" s="97">
        <f t="shared" si="180"/>
        <v>0</v>
      </c>
      <c r="M332" s="56" t="str">
        <f>Données_ATB!BN331</f>
        <v>Céfapirine</v>
      </c>
      <c r="N332" s="204" t="str">
        <f>Données_ATB!BO331</f>
        <v/>
      </c>
      <c r="O332" s="97" t="str">
        <f>Données_ATB!BP331</f>
        <v/>
      </c>
      <c r="P332" s="77" t="str">
        <f>Données_ATB!BR331</f>
        <v>Cephalosporines 1&amp;2G</v>
      </c>
      <c r="Q332" s="78" t="str">
        <f>Données_ATB!BS331</f>
        <v/>
      </c>
      <c r="R332" s="79" t="str">
        <f>Données_ATB!BT331</f>
        <v/>
      </c>
      <c r="S332" s="78"/>
      <c r="T332" s="78"/>
      <c r="U332" s="77" t="str">
        <f ca="1"/>
        <v>METRICURE</v>
      </c>
      <c r="V332" s="79" t="e">
        <f ca="1"/>
        <v>#N/A</v>
      </c>
      <c r="W332" s="102"/>
      <c r="X332" s="8"/>
      <c r="Y332" s="8"/>
      <c r="Z332" s="8"/>
      <c r="AA332" s="8"/>
      <c r="AB332" s="102"/>
      <c r="AC332" s="8"/>
      <c r="AD332" s="8"/>
      <c r="AE332" s="8"/>
      <c r="AF332" s="8"/>
      <c r="AG332" s="8"/>
      <c r="AH332" s="8"/>
      <c r="AI332" s="8"/>
      <c r="AJ332" s="8"/>
      <c r="AK332" s="8"/>
      <c r="AL332" s="8"/>
      <c r="AM332" s="8"/>
      <c r="AN332" s="8"/>
      <c r="AO332" s="8"/>
      <c r="AP332" s="8"/>
      <c r="AQ332" s="8"/>
      <c r="AR332" s="8"/>
      <c r="AS332" s="8"/>
      <c r="AT332" s="97"/>
      <c r="AV332" s="56"/>
      <c r="AW332" s="8"/>
      <c r="AX332" s="8"/>
      <c r="AY332" s="8"/>
      <c r="AZ332" s="8"/>
      <c r="BA332" s="8"/>
      <c r="BB332" s="8"/>
      <c r="BC332" s="8"/>
      <c r="BD332" s="102" t="str">
        <f t="shared" si="162"/>
        <v/>
      </c>
      <c r="BE332" s="56" t="str">
        <f t="shared" si="163"/>
        <v>METRICURE</v>
      </c>
      <c r="BF332" s="204" t="e">
        <f>IF(IF(BN$2="Catégorie",IF(BN$3="Toutes",SUMIFS('Étape 1 - à remplir'!$F$31:$F$400,'Étape 1 - à remplir'!$E$31:$E$400,MASQ2!BE332,'Étape 1 - à remplir'!$G$31:$G$400,"lots"),SUMIFS('Étape 1 - à remplir'!$F$31:$F$400,'Étape 1 - à remplir'!$E$31:$E$400,MASQ2!BE332,'Étape 1 - à remplir'!$C$31:$C$400,BN$3)),IF(BN$2="Âge",IF(BN$3="Tous",SUMIFS('Étape 1 - à remplir'!$F$31:$F$400,'Étape 1 - à remplir'!$E$31:$E$400,MASQ2!BE332,'Étape 1 - à remplir'!$G$31:$G$400,"lots"),SUMIFS('Étape 1 - à remplir'!$F$31:$F$400,'Étape 1 - à remplir'!$E$31:$E$400,MASQ2!BE332,'Étape 1 - à remplir'!$P$31:$P$400,BN$3,'Étape 1 - à remplir'!$G$31:$G$400,"lots")),IF(BN$2="Atelier",IF(BN$3="Tous",SUMIFS('Étape 1 - à remplir'!$F$31:$F$400,'Étape 1 - à remplir'!$E$31:$E$400,MASQ2!BE332,'Étape 1 - à remplir'!$G$31:$G$400,"lots"),SUMIFS('Étape 1 - à remplir'!$F$31:$F$400,'Étape 1 - à remplir'!$E$31:$E$400,MASQ2!BE332,'Étape 1 - à remplir'!$O$31:$O$400,BN$3,'Étape 1 - à remplir'!$G$31:$G$400,"lots")),IF(BN$2="Espèce",IF(BN$3="Tous",SUMIFS('Étape 1 - à remplir'!$F$31:$F$400,'Étape 1 - à remplir'!$E$31:$E$400,MASQ2!BE332,'Étape 1 - à remplir'!$G$31:$G$400,"lots"),SUMIFS('Étape 1 - à remplir'!$F$31:$F$400,'Étape 1 - à remplir'!$E$31:$E$400,MASQ2!BE332,'Étape 1 - à remplir'!$N$31:$N$400,BN$3,'Étape 1 - à remplir'!$G$31:$G$400,"lots"))))))=0,NA(),IF(BN$2="Catégorie",IF(BN$3="Toutes",SUMIFS('Étape 1 - à remplir'!$F$31:$F$400,'Étape 1 - à remplir'!$E$31:$E$400,MASQ2!BE332,'Étape 1 - à remplir'!$G$31:$G$400,"lots"),SUMIFS('Étape 1 - à remplir'!$F$31:$F$400,'Étape 1 - à remplir'!$E$31:$E$400,MASQ2!BE332,'Étape 1 - à remplir'!$C$31:$C$400,BN$3)),IF(BN$2="Âge",IF(BN$3="Tous",SUMIFS('Étape 1 - à remplir'!$F$31:$F$400,'Étape 1 - à remplir'!$E$31:$E$400,MASQ2!BE332,'Étape 1 - à remplir'!$G$31:$G$400,"lots"),SUMIFS('Étape 1 - à remplir'!$F$31:$F$400,'Étape 1 - à remplir'!$E$31:$E$400,MASQ2!BE332,'Étape 1 - à remplir'!$P$31:$P$400,BN$3,'Étape 1 - à remplir'!$G$31:$G$400,"lots")),IF(BN$2="Atelier",IF(BN$3="Tous",SUMIFS('Étape 1 - à remplir'!$F$31:$F$400,'Étape 1 - à remplir'!$E$31:$E$400,MASQ2!BE332,'Étape 1 - à remplir'!$G$31:$G$400,"lots"),SUMIFS('Étape 1 - à remplir'!$F$31:$F$400,'Étape 1 - à remplir'!$E$31:$E$400,MASQ2!BE332,'Étape 1 - à remplir'!$O$31:$O$400,BN$3,'Étape 1 - à remplir'!$G$31:$G$400,"lots")),IF(BN$2="Espèce",IF(BN$3="Tous",SUMIFS('Étape 1 - à remplir'!$F$31:$F$400,'Étape 1 - à remplir'!$E$31:$E$400,MASQ2!BE332,'Étape 1 - à remplir'!$G$31:$G$400,"lots"),SUMIFS('Étape 1 - à remplir'!$F$31:$F$400,'Étape 1 - à remplir'!$E$31:$E$400,MASQ2!BE332,'Étape 1 - à remplir'!$N$31:$N$400,BN$3,'Étape 1 - à remplir'!$G$31:$G$400,"lots")))))))</f>
        <v>#N/A</v>
      </c>
      <c r="BG332" s="204">
        <f t="shared" si="178"/>
        <v>0</v>
      </c>
      <c r="BH332" s="204" t="str">
        <f t="shared" si="164"/>
        <v>Céfapirine</v>
      </c>
      <c r="BI332" s="204" t="str">
        <f t="shared" si="165"/>
        <v/>
      </c>
      <c r="BJ332" s="204" t="str">
        <f t="shared" si="166"/>
        <v/>
      </c>
      <c r="BK332" s="204" t="str">
        <f t="shared" si="167"/>
        <v>Cephalosporines 1&amp;2G</v>
      </c>
      <c r="BL332" s="204" t="str">
        <f t="shared" si="168"/>
        <v/>
      </c>
      <c r="BM332" s="97" t="str">
        <f t="shared" si="169"/>
        <v/>
      </c>
      <c r="BN332" s="78"/>
      <c r="BO332" s="78"/>
      <c r="BP332" s="77" t="str">
        <f ca="1"/>
        <v>METRICURE</v>
      </c>
      <c r="BQ332" s="79" t="e">
        <f ca="1"/>
        <v>#N/A</v>
      </c>
      <c r="BR332" s="102"/>
      <c r="BS332" s="8"/>
      <c r="BT332" s="8"/>
      <c r="BU332" s="8"/>
      <c r="BV332" s="8"/>
      <c r="BW332" s="8"/>
      <c r="BX332" s="8"/>
      <c r="BY332" s="8"/>
      <c r="BZ332" s="8"/>
      <c r="CA332" s="8"/>
      <c r="CB332" s="8"/>
      <c r="CC332" s="8"/>
      <c r="CD332" s="8"/>
      <c r="CE332" s="8"/>
      <c r="CF332" s="8"/>
      <c r="CG332" s="8"/>
      <c r="CH332" s="8"/>
      <c r="CI332" s="8"/>
      <c r="CJ332" s="8"/>
      <c r="CK332" s="8"/>
      <c r="CL332" s="8"/>
      <c r="CM332" s="8"/>
      <c r="CN332" s="8"/>
      <c r="CO332" s="97"/>
      <c r="CQ332" s="56"/>
      <c r="CR332" s="8"/>
      <c r="CS332" s="8"/>
      <c r="CT332" s="8"/>
      <c r="CU332" s="8"/>
      <c r="CV332" s="8"/>
      <c r="CW332" s="8"/>
      <c r="CX332" s="8"/>
      <c r="CY332" s="102" t="str">
        <f t="shared" si="170"/>
        <v/>
      </c>
      <c r="CZ332" s="56" t="str">
        <f t="shared" si="171"/>
        <v>METRICURE</v>
      </c>
      <c r="DA332" s="204" t="e">
        <f>IF(IF(DI$2="Catégorie",IF(DI$3="Toutes",SUMIFS('Étape 1 - à remplir'!$F$31:$F$400,'Étape 1 - à remplir'!$E$31:$E$400,MASQ2!CZ332,'Étape 1 - à remplir'!$G$31:$G$400,"kg"),SUMIFS('Étape 1 - à remplir'!$F$31:$F$400,'Étape 1 - à remplir'!$E$31:$E$400,MASQ2!CZ332,'Étape 1 - à remplir'!$C$31:$C$400,DI$3)),IF(DI$2="Âge",IF(DI$3="Tous",SUMIFS('Étape 1 - à remplir'!$F$31:$F$400,'Étape 1 - à remplir'!$E$31:$E$400,MASQ2!CZ332,'Étape 1 - à remplir'!$G$31:$G$400,"kg"),SUMIFS('Étape 1 - à remplir'!$F$31:$F$400,'Étape 1 - à remplir'!$E$31:$E$400,MASQ2!CZ332,'Étape 1 - à remplir'!$P$31:$P$400,DI$3,'Étape 1 - à remplir'!$G$31:$G$400,"kg")),IF(DI$2="Atelier",IF(DI$3="Tous",SUMIFS('Étape 1 - à remplir'!$F$31:$F$400,'Étape 1 - à remplir'!$E$31:$E$400,MASQ2!CZ332,'Étape 1 - à remplir'!$G$31:$G$400,"kg"),SUMIFS('Étape 1 - à remplir'!$F$31:$F$400,'Étape 1 - à remplir'!$E$31:$E$400,MASQ2!CZ332,'Étape 1 - à remplir'!$O$31:$O$400,DI$3,'Étape 1 - à remplir'!$G$31:$G$400,"kg")),IF(DI$2="Espèce",IF(DI$3="Tous",SUMIFS('Étape 1 - à remplir'!$F$31:$F$400,'Étape 1 - à remplir'!$E$31:$E$400,MASQ2!CZ332,'Étape 1 - à remplir'!$G$31:$G$400,"kg"),SUMIFS('Étape 1 - à remplir'!$F$31:$F$400,'Étape 1 - à remplir'!$E$31:$E$400,MASQ2!CZ332,'Étape 1 - à remplir'!$N$31:$N$400,DI$3,'Étape 1 - à remplir'!$G$31:$G$400,"kg"))))))=0,NA(),IF(DI$2="Catégorie",IF(DI$3="Toutes",SUMIFS('Étape 1 - à remplir'!$F$31:$F$400,'Étape 1 - à remplir'!$E$31:$E$400,MASQ2!CZ332,'Étape 1 - à remplir'!$G$31:$G$400,"kg"),SUMIFS('Étape 1 - à remplir'!$F$31:$F$400,'Étape 1 - à remplir'!$E$31:$E$400,MASQ2!CZ332,'Étape 1 - à remplir'!$C$31:$C$400,DI$3)),IF(DI$2="Âge",IF(DI$3="Tous",SUMIFS('Étape 1 - à remplir'!$F$31:$F$400,'Étape 1 - à remplir'!$E$31:$E$400,MASQ2!CZ332,'Étape 1 - à remplir'!$G$31:$G$400,"kg"),SUMIFS('Étape 1 - à remplir'!$F$31:$F$400,'Étape 1 - à remplir'!$E$31:$E$400,MASQ2!CZ332,'Étape 1 - à remplir'!$P$31:$P$400,DI$3,'Étape 1 - à remplir'!$G$31:$G$400,"kg")),IF(DI$2="Atelier",IF(DI$3="Tous",SUMIFS('Étape 1 - à remplir'!$F$31:$F$400,'Étape 1 - à remplir'!$E$31:$E$400,MASQ2!CZ332,'Étape 1 - à remplir'!$G$31:$G$400,"kg"),SUMIFS('Étape 1 - à remplir'!$F$31:$F$400,'Étape 1 - à remplir'!$E$31:$E$400,MASQ2!CZ332,'Étape 1 - à remplir'!$O$31:$O$400,DI$3,'Étape 1 - à remplir'!$G$31:$G$400,"kg")),IF(DI$2="Espèce",IF(DI$3="Tous",SUMIFS('Étape 1 - à remplir'!$F$31:$F$400,'Étape 1 - à remplir'!$E$31:$E$400,MASQ2!CZ332,'Étape 1 - à remplir'!$G$31:$G$400,"kg"),SUMIFS('Étape 1 - à remplir'!$F$31:$F$400,'Étape 1 - à remplir'!$E$31:$E$400,MASQ2!CZ332,'Étape 1 - à remplir'!$N$31:$N$400,DI$3,'Étape 1 - à remplir'!$G$31:$G$400,"kg")))))))</f>
        <v>#N/A</v>
      </c>
      <c r="DB332" s="104">
        <f t="shared" si="179"/>
        <v>0</v>
      </c>
      <c r="DC332" s="204" t="str">
        <f t="shared" si="172"/>
        <v>Céfapirine</v>
      </c>
      <c r="DD332" s="204" t="str">
        <f t="shared" si="173"/>
        <v/>
      </c>
      <c r="DE332" s="204" t="str">
        <f t="shared" si="174"/>
        <v/>
      </c>
      <c r="DF332" s="204" t="str">
        <f t="shared" si="175"/>
        <v>Cephalosporines 1&amp;2G</v>
      </c>
      <c r="DG332" s="204" t="str">
        <f t="shared" si="176"/>
        <v/>
      </c>
      <c r="DH332" s="97" t="str">
        <f t="shared" si="177"/>
        <v/>
      </c>
      <c r="DI332" s="78"/>
      <c r="DJ332" s="78"/>
      <c r="DK332" s="77" t="str">
        <f ca="1"/>
        <v>METRICURE</v>
      </c>
      <c r="DL332" s="79" t="e">
        <f ca="1"/>
        <v>#N/A</v>
      </c>
      <c r="DM332" s="102"/>
      <c r="DN332" s="8"/>
      <c r="DO332" s="8"/>
      <c r="DP332" s="8"/>
      <c r="DQ332" s="8"/>
      <c r="DR332" s="8"/>
      <c r="DS332" s="8"/>
      <c r="DT332" s="8"/>
      <c r="DU332" s="8"/>
      <c r="DV332" s="8"/>
      <c r="DW332" s="8"/>
      <c r="DX332" s="8"/>
      <c r="DY332" s="8"/>
      <c r="DZ332" s="8"/>
      <c r="EA332" s="8"/>
      <c r="EB332" s="8"/>
      <c r="EC332" s="8"/>
      <c r="ED332" s="8"/>
      <c r="EE332" s="8"/>
      <c r="EF332" s="8"/>
      <c r="EG332" s="8"/>
      <c r="EH332" s="8"/>
      <c r="EI332" s="8"/>
      <c r="EJ332" s="97"/>
    </row>
    <row r="333" spans="1:140" x14ac:dyDescent="0.25">
      <c r="A333" s="56"/>
      <c r="B333" s="8"/>
      <c r="C333" s="8"/>
      <c r="D333" s="8"/>
      <c r="E333" s="8"/>
      <c r="F333" s="8"/>
      <c r="G333" s="8"/>
      <c r="H333" s="8"/>
      <c r="I333" s="102" t="str">
        <f>INDEX(Données_ATB!BE:BV,MATCH(MASQ2!J333,Données_ATB!BE:BE,0),18)</f>
        <v>x</v>
      </c>
      <c r="J333" s="77" t="str">
        <f>Données_ATB!BE332</f>
        <v>METRIJECTYL</v>
      </c>
      <c r="K333" s="204" t="e">
        <f>IF(IF(S$2="Catégorie",IF(S$3="Toutes",SUMIFS('Étape 1 - à remplir'!$F$31:$F$400,'Étape 1 - à remplir'!$E$31:$E$400,MASQ2!J333,'Étape 1 - à remplir'!$G$31:$G$400,"animaux"),SUMIFS('Étape 1 - à remplir'!$F$31:$F$400,'Étape 1 - à remplir'!$E$31:$E$400,MASQ2!J333,'Étape 1 - à remplir'!$C$31:$C$400,S$3)),IF(S$2="Âge",IF(S$3="Tous",SUMIFS('Étape 1 - à remplir'!$F$31:$F$400,'Étape 1 - à remplir'!$E$31:$E$400,MASQ2!J333,'Étape 1 - à remplir'!$G$31:$G$400,"animaux"),SUMIFS('Étape 1 - à remplir'!$F$31:$F$400,'Étape 1 - à remplir'!$E$31:$E$400,MASQ2!J333,'Étape 1 - à remplir'!$P$31:$P$400,S$3)),IF(S$2="Atelier",IF(S$3="Tous",SUMIFS('Étape 1 - à remplir'!$F$31:$F$400,'Étape 1 - à remplir'!$E$31:$E$400,MASQ2!J333,'Étape 1 - à remplir'!$G$31:$G$400,"animaux"),SUMIFS('Étape 1 - à remplir'!$F$31:$F$400,'Étape 1 - à remplir'!$E$31:$E$400,MASQ2!J333,'Étape 1 - à remplir'!$O$31:$O$400,S$3)),IF(S$2="Espèce",IF(S$3="Tous",SUMIFS('Étape 1 - à remplir'!$F$31:$F$400,'Étape 1 - à remplir'!$E$31:$E$400,MASQ2!J333,'Étape 1 - à remplir'!$G$31:$G$400,"animaux"),SUMIFS('Étape 1 - à remplir'!$F$31:$F$400,'Étape 1 - à remplir'!$E$31:$E$400,MASQ2!J333,'Étape 1 - à remplir'!$N$31:$N$400,S$3))))))=0,NA(),IF(S$2="Catégorie",IF(S$3="Toutes",SUMIFS('Étape 1 - à remplir'!$F$31:$F$400,'Étape 1 - à remplir'!$E$31:$E$400,MASQ2!J333,'Étape 1 - à remplir'!$G$31:$G$400,"animaux"),SUMIFS('Étape 1 - à remplir'!$F$31:$F$400,'Étape 1 - à remplir'!$E$31:$E$400,MASQ2!J333,'Étape 1 - à remplir'!$C$31:$C$400,S$3)),IF(S$2="Âge",IF(S$3="Tous",SUMIFS('Étape 1 - à remplir'!$F$31:$F$400,'Étape 1 - à remplir'!$E$31:$E$400,MASQ2!J333,'Étape 1 - à remplir'!$G$31:$G$400,"animaux"),SUMIFS('Étape 1 - à remplir'!$F$31:$F$400,'Étape 1 - à remplir'!$E$31:$E$400,MASQ2!J333,'Étape 1 - à remplir'!$P$31:$P$400,S$3)),IF(S$2="Atelier",IF(S$3="Tous",SUMIFS('Étape 1 - à remplir'!$F$31:$F$400,'Étape 1 - à remplir'!$E$31:$E$400,MASQ2!J333,'Étape 1 - à remplir'!$G$31:$G$400,"animaux"),SUMIFS('Étape 1 - à remplir'!$F$31:$F$400,'Étape 1 - à remplir'!$E$31:$E$400,MASQ2!J333,'Étape 1 - à remplir'!$O$31:$O$400,S$3)),IF(S$2="Espèce",IF(S$3="Tous",SUMIFS('Étape 1 - à remplir'!$F$31:$F$400,'Étape 1 - à remplir'!$E$31:$E$400,MASQ2!J333,'Étape 1 - à remplir'!$G$31:$G$400,"animaux"),SUMIFS('Étape 1 - à remplir'!$F$31:$F$400,'Étape 1 - à remplir'!$E$31:$E$400,MASQ2!J333,'Étape 1 - à remplir'!$N$31:$N$400,S$3)))))))</f>
        <v>#N/A</v>
      </c>
      <c r="L333" s="97">
        <f t="shared" si="180"/>
        <v>0</v>
      </c>
      <c r="M333" s="56" t="str">
        <f>Données_ATB!BN332</f>
        <v>Ampicilline</v>
      </c>
      <c r="N333" s="204" t="str">
        <f>Données_ATB!BO332</f>
        <v>Colistine</v>
      </c>
      <c r="O333" s="97" t="str">
        <f>Données_ATB!BP332</f>
        <v/>
      </c>
      <c r="P333" s="77" t="str">
        <f>Données_ATB!BR332</f>
        <v>Penicillines</v>
      </c>
      <c r="Q333" s="78" t="str">
        <f>Données_ATB!BS332</f>
        <v>Polypeptides</v>
      </c>
      <c r="R333" s="79" t="str">
        <f>Données_ATB!BT332</f>
        <v/>
      </c>
      <c r="S333" s="78"/>
      <c r="T333" s="78"/>
      <c r="U333" s="77" t="str">
        <f ca="1"/>
        <v>METRIJECTYL</v>
      </c>
      <c r="V333" s="79" t="e">
        <f ca="1"/>
        <v>#N/A</v>
      </c>
      <c r="W333" s="102"/>
      <c r="X333" s="8"/>
      <c r="Y333" s="8"/>
      <c r="Z333" s="8"/>
      <c r="AA333" s="8"/>
      <c r="AB333" s="102"/>
      <c r="AC333" s="8"/>
      <c r="AD333" s="8"/>
      <c r="AE333" s="8"/>
      <c r="AF333" s="8"/>
      <c r="AG333" s="8"/>
      <c r="AH333" s="8"/>
      <c r="AI333" s="8"/>
      <c r="AJ333" s="8"/>
      <c r="AK333" s="8"/>
      <c r="AL333" s="8"/>
      <c r="AM333" s="8"/>
      <c r="AN333" s="8"/>
      <c r="AO333" s="8"/>
      <c r="AP333" s="8"/>
      <c r="AQ333" s="8"/>
      <c r="AR333" s="8"/>
      <c r="AS333" s="8"/>
      <c r="AT333" s="97"/>
      <c r="AV333" s="56"/>
      <c r="AW333" s="8"/>
      <c r="AX333" s="8"/>
      <c r="AY333" s="8"/>
      <c r="AZ333" s="8"/>
      <c r="BA333" s="8"/>
      <c r="BB333" s="8"/>
      <c r="BC333" s="8"/>
      <c r="BD333" s="102" t="str">
        <f t="shared" si="162"/>
        <v>x</v>
      </c>
      <c r="BE333" s="56" t="str">
        <f t="shared" si="163"/>
        <v>METRIJECTYL</v>
      </c>
      <c r="BF333" s="204" t="e">
        <f>IF(IF(BN$2="Catégorie",IF(BN$3="Toutes",SUMIFS('Étape 1 - à remplir'!$F$31:$F$400,'Étape 1 - à remplir'!$E$31:$E$400,MASQ2!BE333,'Étape 1 - à remplir'!$G$31:$G$400,"lots"),SUMIFS('Étape 1 - à remplir'!$F$31:$F$400,'Étape 1 - à remplir'!$E$31:$E$400,MASQ2!BE333,'Étape 1 - à remplir'!$C$31:$C$400,BN$3)),IF(BN$2="Âge",IF(BN$3="Tous",SUMIFS('Étape 1 - à remplir'!$F$31:$F$400,'Étape 1 - à remplir'!$E$31:$E$400,MASQ2!BE333,'Étape 1 - à remplir'!$G$31:$G$400,"lots"),SUMIFS('Étape 1 - à remplir'!$F$31:$F$400,'Étape 1 - à remplir'!$E$31:$E$400,MASQ2!BE333,'Étape 1 - à remplir'!$P$31:$P$400,BN$3,'Étape 1 - à remplir'!$G$31:$G$400,"lots")),IF(BN$2="Atelier",IF(BN$3="Tous",SUMIFS('Étape 1 - à remplir'!$F$31:$F$400,'Étape 1 - à remplir'!$E$31:$E$400,MASQ2!BE333,'Étape 1 - à remplir'!$G$31:$G$400,"lots"),SUMIFS('Étape 1 - à remplir'!$F$31:$F$400,'Étape 1 - à remplir'!$E$31:$E$400,MASQ2!BE333,'Étape 1 - à remplir'!$O$31:$O$400,BN$3,'Étape 1 - à remplir'!$G$31:$G$400,"lots")),IF(BN$2="Espèce",IF(BN$3="Tous",SUMIFS('Étape 1 - à remplir'!$F$31:$F$400,'Étape 1 - à remplir'!$E$31:$E$400,MASQ2!BE333,'Étape 1 - à remplir'!$G$31:$G$400,"lots"),SUMIFS('Étape 1 - à remplir'!$F$31:$F$400,'Étape 1 - à remplir'!$E$31:$E$400,MASQ2!BE333,'Étape 1 - à remplir'!$N$31:$N$400,BN$3,'Étape 1 - à remplir'!$G$31:$G$400,"lots"))))))=0,NA(),IF(BN$2="Catégorie",IF(BN$3="Toutes",SUMIFS('Étape 1 - à remplir'!$F$31:$F$400,'Étape 1 - à remplir'!$E$31:$E$400,MASQ2!BE333,'Étape 1 - à remplir'!$G$31:$G$400,"lots"),SUMIFS('Étape 1 - à remplir'!$F$31:$F$400,'Étape 1 - à remplir'!$E$31:$E$400,MASQ2!BE333,'Étape 1 - à remplir'!$C$31:$C$400,BN$3)),IF(BN$2="Âge",IF(BN$3="Tous",SUMIFS('Étape 1 - à remplir'!$F$31:$F$400,'Étape 1 - à remplir'!$E$31:$E$400,MASQ2!BE333,'Étape 1 - à remplir'!$G$31:$G$400,"lots"),SUMIFS('Étape 1 - à remplir'!$F$31:$F$400,'Étape 1 - à remplir'!$E$31:$E$400,MASQ2!BE333,'Étape 1 - à remplir'!$P$31:$P$400,BN$3,'Étape 1 - à remplir'!$G$31:$G$400,"lots")),IF(BN$2="Atelier",IF(BN$3="Tous",SUMIFS('Étape 1 - à remplir'!$F$31:$F$400,'Étape 1 - à remplir'!$E$31:$E$400,MASQ2!BE333,'Étape 1 - à remplir'!$G$31:$G$400,"lots"),SUMIFS('Étape 1 - à remplir'!$F$31:$F$400,'Étape 1 - à remplir'!$E$31:$E$400,MASQ2!BE333,'Étape 1 - à remplir'!$O$31:$O$400,BN$3,'Étape 1 - à remplir'!$G$31:$G$400,"lots")),IF(BN$2="Espèce",IF(BN$3="Tous",SUMIFS('Étape 1 - à remplir'!$F$31:$F$400,'Étape 1 - à remplir'!$E$31:$E$400,MASQ2!BE333,'Étape 1 - à remplir'!$G$31:$G$400,"lots"),SUMIFS('Étape 1 - à remplir'!$F$31:$F$400,'Étape 1 - à remplir'!$E$31:$E$400,MASQ2!BE333,'Étape 1 - à remplir'!$N$31:$N$400,BN$3,'Étape 1 - à remplir'!$G$31:$G$400,"lots")))))))</f>
        <v>#N/A</v>
      </c>
      <c r="BG333" s="204">
        <f t="shared" si="178"/>
        <v>0</v>
      </c>
      <c r="BH333" s="204" t="str">
        <f t="shared" si="164"/>
        <v>Ampicilline</v>
      </c>
      <c r="BI333" s="204" t="str">
        <f t="shared" si="165"/>
        <v>Colistine</v>
      </c>
      <c r="BJ333" s="204" t="str">
        <f t="shared" si="166"/>
        <v/>
      </c>
      <c r="BK333" s="204" t="str">
        <f t="shared" si="167"/>
        <v>Penicillines</v>
      </c>
      <c r="BL333" s="204" t="str">
        <f t="shared" si="168"/>
        <v>Polypeptides</v>
      </c>
      <c r="BM333" s="97" t="str">
        <f t="shared" si="169"/>
        <v/>
      </c>
      <c r="BN333" s="78"/>
      <c r="BO333" s="78"/>
      <c r="BP333" s="77" t="str">
        <f ca="1"/>
        <v>METRIJECTYL</v>
      </c>
      <c r="BQ333" s="79" t="e">
        <f ca="1"/>
        <v>#N/A</v>
      </c>
      <c r="BR333" s="102"/>
      <c r="BS333" s="8"/>
      <c r="BT333" s="8"/>
      <c r="BU333" s="8"/>
      <c r="BV333" s="8"/>
      <c r="BW333" s="8"/>
      <c r="BX333" s="8"/>
      <c r="BY333" s="8"/>
      <c r="BZ333" s="8"/>
      <c r="CA333" s="8"/>
      <c r="CB333" s="8"/>
      <c r="CC333" s="8"/>
      <c r="CD333" s="8"/>
      <c r="CE333" s="8"/>
      <c r="CF333" s="8"/>
      <c r="CG333" s="8"/>
      <c r="CH333" s="8"/>
      <c r="CI333" s="8"/>
      <c r="CJ333" s="8"/>
      <c r="CK333" s="8"/>
      <c r="CL333" s="8"/>
      <c r="CM333" s="8"/>
      <c r="CN333" s="8"/>
      <c r="CO333" s="97"/>
      <c r="CQ333" s="56"/>
      <c r="CR333" s="8"/>
      <c r="CS333" s="8"/>
      <c r="CT333" s="8"/>
      <c r="CU333" s="8"/>
      <c r="CV333" s="8"/>
      <c r="CW333" s="8"/>
      <c r="CX333" s="8"/>
      <c r="CY333" s="102" t="str">
        <f t="shared" si="170"/>
        <v>x</v>
      </c>
      <c r="CZ333" s="56" t="str">
        <f t="shared" si="171"/>
        <v>METRIJECTYL</v>
      </c>
      <c r="DA333" s="204" t="e">
        <f>IF(IF(DI$2="Catégorie",IF(DI$3="Toutes",SUMIFS('Étape 1 - à remplir'!$F$31:$F$400,'Étape 1 - à remplir'!$E$31:$E$400,MASQ2!CZ333,'Étape 1 - à remplir'!$G$31:$G$400,"kg"),SUMIFS('Étape 1 - à remplir'!$F$31:$F$400,'Étape 1 - à remplir'!$E$31:$E$400,MASQ2!CZ333,'Étape 1 - à remplir'!$C$31:$C$400,DI$3)),IF(DI$2="Âge",IF(DI$3="Tous",SUMIFS('Étape 1 - à remplir'!$F$31:$F$400,'Étape 1 - à remplir'!$E$31:$E$400,MASQ2!CZ333,'Étape 1 - à remplir'!$G$31:$G$400,"kg"),SUMIFS('Étape 1 - à remplir'!$F$31:$F$400,'Étape 1 - à remplir'!$E$31:$E$400,MASQ2!CZ333,'Étape 1 - à remplir'!$P$31:$P$400,DI$3,'Étape 1 - à remplir'!$G$31:$G$400,"kg")),IF(DI$2="Atelier",IF(DI$3="Tous",SUMIFS('Étape 1 - à remplir'!$F$31:$F$400,'Étape 1 - à remplir'!$E$31:$E$400,MASQ2!CZ333,'Étape 1 - à remplir'!$G$31:$G$400,"kg"),SUMIFS('Étape 1 - à remplir'!$F$31:$F$400,'Étape 1 - à remplir'!$E$31:$E$400,MASQ2!CZ333,'Étape 1 - à remplir'!$O$31:$O$400,DI$3,'Étape 1 - à remplir'!$G$31:$G$400,"kg")),IF(DI$2="Espèce",IF(DI$3="Tous",SUMIFS('Étape 1 - à remplir'!$F$31:$F$400,'Étape 1 - à remplir'!$E$31:$E$400,MASQ2!CZ333,'Étape 1 - à remplir'!$G$31:$G$400,"kg"),SUMIFS('Étape 1 - à remplir'!$F$31:$F$400,'Étape 1 - à remplir'!$E$31:$E$400,MASQ2!CZ333,'Étape 1 - à remplir'!$N$31:$N$400,DI$3,'Étape 1 - à remplir'!$G$31:$G$400,"kg"))))))=0,NA(),IF(DI$2="Catégorie",IF(DI$3="Toutes",SUMIFS('Étape 1 - à remplir'!$F$31:$F$400,'Étape 1 - à remplir'!$E$31:$E$400,MASQ2!CZ333,'Étape 1 - à remplir'!$G$31:$G$400,"kg"),SUMIFS('Étape 1 - à remplir'!$F$31:$F$400,'Étape 1 - à remplir'!$E$31:$E$400,MASQ2!CZ333,'Étape 1 - à remplir'!$C$31:$C$400,DI$3)),IF(DI$2="Âge",IF(DI$3="Tous",SUMIFS('Étape 1 - à remplir'!$F$31:$F$400,'Étape 1 - à remplir'!$E$31:$E$400,MASQ2!CZ333,'Étape 1 - à remplir'!$G$31:$G$400,"kg"),SUMIFS('Étape 1 - à remplir'!$F$31:$F$400,'Étape 1 - à remplir'!$E$31:$E$400,MASQ2!CZ333,'Étape 1 - à remplir'!$P$31:$P$400,DI$3,'Étape 1 - à remplir'!$G$31:$G$400,"kg")),IF(DI$2="Atelier",IF(DI$3="Tous",SUMIFS('Étape 1 - à remplir'!$F$31:$F$400,'Étape 1 - à remplir'!$E$31:$E$400,MASQ2!CZ333,'Étape 1 - à remplir'!$G$31:$G$400,"kg"),SUMIFS('Étape 1 - à remplir'!$F$31:$F$400,'Étape 1 - à remplir'!$E$31:$E$400,MASQ2!CZ333,'Étape 1 - à remplir'!$O$31:$O$400,DI$3,'Étape 1 - à remplir'!$G$31:$G$400,"kg")),IF(DI$2="Espèce",IF(DI$3="Tous",SUMIFS('Étape 1 - à remplir'!$F$31:$F$400,'Étape 1 - à remplir'!$E$31:$E$400,MASQ2!CZ333,'Étape 1 - à remplir'!$G$31:$G$400,"kg"),SUMIFS('Étape 1 - à remplir'!$F$31:$F$400,'Étape 1 - à remplir'!$E$31:$E$400,MASQ2!CZ333,'Étape 1 - à remplir'!$N$31:$N$400,DI$3,'Étape 1 - à remplir'!$G$31:$G$400,"kg")))))))</f>
        <v>#N/A</v>
      </c>
      <c r="DB333" s="104">
        <f t="shared" si="179"/>
        <v>0</v>
      </c>
      <c r="DC333" s="204" t="str">
        <f t="shared" si="172"/>
        <v>Ampicilline</v>
      </c>
      <c r="DD333" s="204" t="str">
        <f t="shared" si="173"/>
        <v>Colistine</v>
      </c>
      <c r="DE333" s="204" t="str">
        <f t="shared" si="174"/>
        <v/>
      </c>
      <c r="DF333" s="204" t="str">
        <f t="shared" si="175"/>
        <v>Penicillines</v>
      </c>
      <c r="DG333" s="204" t="str">
        <f t="shared" si="176"/>
        <v>Polypeptides</v>
      </c>
      <c r="DH333" s="97" t="str">
        <f t="shared" si="177"/>
        <v/>
      </c>
      <c r="DI333" s="78"/>
      <c r="DJ333" s="78"/>
      <c r="DK333" s="77" t="str">
        <f ca="1"/>
        <v>METRIJECTYL</v>
      </c>
      <c r="DL333" s="79" t="e">
        <f ca="1"/>
        <v>#N/A</v>
      </c>
      <c r="DM333" s="102"/>
      <c r="DN333" s="8"/>
      <c r="DO333" s="8"/>
      <c r="DP333" s="8"/>
      <c r="DQ333" s="8"/>
      <c r="DR333" s="8"/>
      <c r="DS333" s="8"/>
      <c r="DT333" s="8"/>
      <c r="DU333" s="8"/>
      <c r="DV333" s="8"/>
      <c r="DW333" s="8"/>
      <c r="DX333" s="8"/>
      <c r="DY333" s="8"/>
      <c r="DZ333" s="8"/>
      <c r="EA333" s="8"/>
      <c r="EB333" s="8"/>
      <c r="EC333" s="8"/>
      <c r="ED333" s="8"/>
      <c r="EE333" s="8"/>
      <c r="EF333" s="8"/>
      <c r="EG333" s="8"/>
      <c r="EH333" s="8"/>
      <c r="EI333" s="8"/>
      <c r="EJ333" s="97"/>
    </row>
    <row r="334" spans="1:140" x14ac:dyDescent="0.25">
      <c r="A334" s="56"/>
      <c r="B334" s="8"/>
      <c r="C334" s="8"/>
      <c r="D334" s="8"/>
      <c r="E334" s="8"/>
      <c r="F334" s="8"/>
      <c r="G334" s="8"/>
      <c r="H334" s="8"/>
      <c r="I334" s="102" t="str">
        <f>INDEX(Données_ATB!BE:BV,MATCH(MASQ2!J334,Données_ATB!BE:BE,0),18)</f>
        <v/>
      </c>
      <c r="J334" s="77" t="str">
        <f>Données_ATB!BE333</f>
        <v>MICOTIL 300</v>
      </c>
      <c r="K334" s="204" t="e">
        <f>IF(IF(S$2="Catégorie",IF(S$3="Toutes",SUMIFS('Étape 1 - à remplir'!$F$31:$F$400,'Étape 1 - à remplir'!$E$31:$E$400,MASQ2!J334,'Étape 1 - à remplir'!$G$31:$G$400,"animaux"),SUMIFS('Étape 1 - à remplir'!$F$31:$F$400,'Étape 1 - à remplir'!$E$31:$E$400,MASQ2!J334,'Étape 1 - à remplir'!$C$31:$C$400,S$3)),IF(S$2="Âge",IF(S$3="Tous",SUMIFS('Étape 1 - à remplir'!$F$31:$F$400,'Étape 1 - à remplir'!$E$31:$E$400,MASQ2!J334,'Étape 1 - à remplir'!$G$31:$G$400,"animaux"),SUMIFS('Étape 1 - à remplir'!$F$31:$F$400,'Étape 1 - à remplir'!$E$31:$E$400,MASQ2!J334,'Étape 1 - à remplir'!$P$31:$P$400,S$3)),IF(S$2="Atelier",IF(S$3="Tous",SUMIFS('Étape 1 - à remplir'!$F$31:$F$400,'Étape 1 - à remplir'!$E$31:$E$400,MASQ2!J334,'Étape 1 - à remplir'!$G$31:$G$400,"animaux"),SUMIFS('Étape 1 - à remplir'!$F$31:$F$400,'Étape 1 - à remplir'!$E$31:$E$400,MASQ2!J334,'Étape 1 - à remplir'!$O$31:$O$400,S$3)),IF(S$2="Espèce",IF(S$3="Tous",SUMIFS('Étape 1 - à remplir'!$F$31:$F$400,'Étape 1 - à remplir'!$E$31:$E$400,MASQ2!J334,'Étape 1 - à remplir'!$G$31:$G$400,"animaux"),SUMIFS('Étape 1 - à remplir'!$F$31:$F$400,'Étape 1 - à remplir'!$E$31:$E$400,MASQ2!J334,'Étape 1 - à remplir'!$N$31:$N$400,S$3))))))=0,NA(),IF(S$2="Catégorie",IF(S$3="Toutes",SUMIFS('Étape 1 - à remplir'!$F$31:$F$400,'Étape 1 - à remplir'!$E$31:$E$400,MASQ2!J334,'Étape 1 - à remplir'!$G$31:$G$400,"animaux"),SUMIFS('Étape 1 - à remplir'!$F$31:$F$400,'Étape 1 - à remplir'!$E$31:$E$400,MASQ2!J334,'Étape 1 - à remplir'!$C$31:$C$400,S$3)),IF(S$2="Âge",IF(S$3="Tous",SUMIFS('Étape 1 - à remplir'!$F$31:$F$400,'Étape 1 - à remplir'!$E$31:$E$400,MASQ2!J334,'Étape 1 - à remplir'!$G$31:$G$400,"animaux"),SUMIFS('Étape 1 - à remplir'!$F$31:$F$400,'Étape 1 - à remplir'!$E$31:$E$400,MASQ2!J334,'Étape 1 - à remplir'!$P$31:$P$400,S$3)),IF(S$2="Atelier",IF(S$3="Tous",SUMIFS('Étape 1 - à remplir'!$F$31:$F$400,'Étape 1 - à remplir'!$E$31:$E$400,MASQ2!J334,'Étape 1 - à remplir'!$G$31:$G$400,"animaux"),SUMIFS('Étape 1 - à remplir'!$F$31:$F$400,'Étape 1 - à remplir'!$E$31:$E$400,MASQ2!J334,'Étape 1 - à remplir'!$O$31:$O$400,S$3)),IF(S$2="Espèce",IF(S$3="Tous",SUMIFS('Étape 1 - à remplir'!$F$31:$F$400,'Étape 1 - à remplir'!$E$31:$E$400,MASQ2!J334,'Étape 1 - à remplir'!$G$31:$G$400,"animaux"),SUMIFS('Étape 1 - à remplir'!$F$31:$F$400,'Étape 1 - à remplir'!$E$31:$E$400,MASQ2!J334,'Étape 1 - à remplir'!$N$31:$N$400,S$3)))))))</f>
        <v>#N/A</v>
      </c>
      <c r="L334" s="97">
        <f t="shared" si="180"/>
        <v>0</v>
      </c>
      <c r="M334" s="56" t="str">
        <f>Données_ATB!BN333</f>
        <v>Tilmicosine</v>
      </c>
      <c r="N334" s="204" t="str">
        <f>Données_ATB!BO333</f>
        <v/>
      </c>
      <c r="O334" s="97" t="str">
        <f>Données_ATB!BP333</f>
        <v/>
      </c>
      <c r="P334" s="77" t="str">
        <f>Données_ATB!BR333</f>
        <v>Macrolides</v>
      </c>
      <c r="Q334" s="78" t="str">
        <f>Données_ATB!BS333</f>
        <v/>
      </c>
      <c r="R334" s="79" t="str">
        <f>Données_ATB!BT333</f>
        <v/>
      </c>
      <c r="S334" s="78"/>
      <c r="T334" s="78"/>
      <c r="U334" s="77" t="str">
        <f ca="1"/>
        <v>MICOTIL 300</v>
      </c>
      <c r="V334" s="79" t="e">
        <f ca="1"/>
        <v>#N/A</v>
      </c>
      <c r="W334" s="102"/>
      <c r="X334" s="8"/>
      <c r="Y334" s="8"/>
      <c r="Z334" s="8"/>
      <c r="AA334" s="8"/>
      <c r="AB334" s="102"/>
      <c r="AC334" s="8"/>
      <c r="AD334" s="8"/>
      <c r="AE334" s="8"/>
      <c r="AF334" s="8"/>
      <c r="AG334" s="8"/>
      <c r="AH334" s="8"/>
      <c r="AI334" s="8"/>
      <c r="AJ334" s="8"/>
      <c r="AK334" s="8"/>
      <c r="AL334" s="8"/>
      <c r="AM334" s="8"/>
      <c r="AN334" s="8"/>
      <c r="AO334" s="8"/>
      <c r="AP334" s="8"/>
      <c r="AQ334" s="8"/>
      <c r="AR334" s="8"/>
      <c r="AS334" s="8"/>
      <c r="AT334" s="97"/>
      <c r="AV334" s="56"/>
      <c r="AW334" s="8"/>
      <c r="AX334" s="8"/>
      <c r="AY334" s="8"/>
      <c r="AZ334" s="8"/>
      <c r="BA334" s="8"/>
      <c r="BB334" s="8"/>
      <c r="BC334" s="8"/>
      <c r="BD334" s="102" t="str">
        <f t="shared" si="162"/>
        <v/>
      </c>
      <c r="BE334" s="56" t="str">
        <f t="shared" si="163"/>
        <v>MICOTIL 300</v>
      </c>
      <c r="BF334" s="204" t="e">
        <f>IF(IF(BN$2="Catégorie",IF(BN$3="Toutes",SUMIFS('Étape 1 - à remplir'!$F$31:$F$400,'Étape 1 - à remplir'!$E$31:$E$400,MASQ2!BE334,'Étape 1 - à remplir'!$G$31:$G$400,"lots"),SUMIFS('Étape 1 - à remplir'!$F$31:$F$400,'Étape 1 - à remplir'!$E$31:$E$400,MASQ2!BE334,'Étape 1 - à remplir'!$C$31:$C$400,BN$3)),IF(BN$2="Âge",IF(BN$3="Tous",SUMIFS('Étape 1 - à remplir'!$F$31:$F$400,'Étape 1 - à remplir'!$E$31:$E$400,MASQ2!BE334,'Étape 1 - à remplir'!$G$31:$G$400,"lots"),SUMIFS('Étape 1 - à remplir'!$F$31:$F$400,'Étape 1 - à remplir'!$E$31:$E$400,MASQ2!BE334,'Étape 1 - à remplir'!$P$31:$P$400,BN$3,'Étape 1 - à remplir'!$G$31:$G$400,"lots")),IF(BN$2="Atelier",IF(BN$3="Tous",SUMIFS('Étape 1 - à remplir'!$F$31:$F$400,'Étape 1 - à remplir'!$E$31:$E$400,MASQ2!BE334,'Étape 1 - à remplir'!$G$31:$G$400,"lots"),SUMIFS('Étape 1 - à remplir'!$F$31:$F$400,'Étape 1 - à remplir'!$E$31:$E$400,MASQ2!BE334,'Étape 1 - à remplir'!$O$31:$O$400,BN$3,'Étape 1 - à remplir'!$G$31:$G$400,"lots")),IF(BN$2="Espèce",IF(BN$3="Tous",SUMIFS('Étape 1 - à remplir'!$F$31:$F$400,'Étape 1 - à remplir'!$E$31:$E$400,MASQ2!BE334,'Étape 1 - à remplir'!$G$31:$G$400,"lots"),SUMIFS('Étape 1 - à remplir'!$F$31:$F$400,'Étape 1 - à remplir'!$E$31:$E$400,MASQ2!BE334,'Étape 1 - à remplir'!$N$31:$N$400,BN$3,'Étape 1 - à remplir'!$G$31:$G$400,"lots"))))))=0,NA(),IF(BN$2="Catégorie",IF(BN$3="Toutes",SUMIFS('Étape 1 - à remplir'!$F$31:$F$400,'Étape 1 - à remplir'!$E$31:$E$400,MASQ2!BE334,'Étape 1 - à remplir'!$G$31:$G$400,"lots"),SUMIFS('Étape 1 - à remplir'!$F$31:$F$400,'Étape 1 - à remplir'!$E$31:$E$400,MASQ2!BE334,'Étape 1 - à remplir'!$C$31:$C$400,BN$3)),IF(BN$2="Âge",IF(BN$3="Tous",SUMIFS('Étape 1 - à remplir'!$F$31:$F$400,'Étape 1 - à remplir'!$E$31:$E$400,MASQ2!BE334,'Étape 1 - à remplir'!$G$31:$G$400,"lots"),SUMIFS('Étape 1 - à remplir'!$F$31:$F$400,'Étape 1 - à remplir'!$E$31:$E$400,MASQ2!BE334,'Étape 1 - à remplir'!$P$31:$P$400,BN$3,'Étape 1 - à remplir'!$G$31:$G$400,"lots")),IF(BN$2="Atelier",IF(BN$3="Tous",SUMIFS('Étape 1 - à remplir'!$F$31:$F$400,'Étape 1 - à remplir'!$E$31:$E$400,MASQ2!BE334,'Étape 1 - à remplir'!$G$31:$G$400,"lots"),SUMIFS('Étape 1 - à remplir'!$F$31:$F$400,'Étape 1 - à remplir'!$E$31:$E$400,MASQ2!BE334,'Étape 1 - à remplir'!$O$31:$O$400,BN$3,'Étape 1 - à remplir'!$G$31:$G$400,"lots")),IF(BN$2="Espèce",IF(BN$3="Tous",SUMIFS('Étape 1 - à remplir'!$F$31:$F$400,'Étape 1 - à remplir'!$E$31:$E$400,MASQ2!BE334,'Étape 1 - à remplir'!$G$31:$G$400,"lots"),SUMIFS('Étape 1 - à remplir'!$F$31:$F$400,'Étape 1 - à remplir'!$E$31:$E$400,MASQ2!BE334,'Étape 1 - à remplir'!$N$31:$N$400,BN$3,'Étape 1 - à remplir'!$G$31:$G$400,"lots")))))))</f>
        <v>#N/A</v>
      </c>
      <c r="BG334" s="204">
        <f t="shared" si="178"/>
        <v>0</v>
      </c>
      <c r="BH334" s="204" t="str">
        <f t="shared" si="164"/>
        <v>Tilmicosine</v>
      </c>
      <c r="BI334" s="204" t="str">
        <f t="shared" si="165"/>
        <v/>
      </c>
      <c r="BJ334" s="204" t="str">
        <f t="shared" si="166"/>
        <v/>
      </c>
      <c r="BK334" s="204" t="str">
        <f t="shared" si="167"/>
        <v>Macrolides</v>
      </c>
      <c r="BL334" s="204" t="str">
        <f t="shared" si="168"/>
        <v/>
      </c>
      <c r="BM334" s="97" t="str">
        <f t="shared" si="169"/>
        <v/>
      </c>
      <c r="BN334" s="78"/>
      <c r="BO334" s="78"/>
      <c r="BP334" s="77" t="str">
        <f ca="1"/>
        <v>MICOTIL 300</v>
      </c>
      <c r="BQ334" s="79" t="e">
        <f ca="1"/>
        <v>#N/A</v>
      </c>
      <c r="BR334" s="102"/>
      <c r="BS334" s="8"/>
      <c r="BT334" s="8"/>
      <c r="BU334" s="8"/>
      <c r="BV334" s="8"/>
      <c r="BW334" s="8"/>
      <c r="BX334" s="8"/>
      <c r="BY334" s="8"/>
      <c r="BZ334" s="8"/>
      <c r="CA334" s="8"/>
      <c r="CB334" s="8"/>
      <c r="CC334" s="8"/>
      <c r="CD334" s="8"/>
      <c r="CE334" s="8"/>
      <c r="CF334" s="8"/>
      <c r="CG334" s="8"/>
      <c r="CH334" s="8"/>
      <c r="CI334" s="8"/>
      <c r="CJ334" s="8"/>
      <c r="CK334" s="8"/>
      <c r="CL334" s="8"/>
      <c r="CM334" s="8"/>
      <c r="CN334" s="8"/>
      <c r="CO334" s="97"/>
      <c r="CQ334" s="56"/>
      <c r="CR334" s="8"/>
      <c r="CS334" s="8"/>
      <c r="CT334" s="8"/>
      <c r="CU334" s="8"/>
      <c r="CV334" s="8"/>
      <c r="CW334" s="8"/>
      <c r="CX334" s="8"/>
      <c r="CY334" s="102" t="str">
        <f t="shared" si="170"/>
        <v/>
      </c>
      <c r="CZ334" s="56" t="str">
        <f t="shared" si="171"/>
        <v>MICOTIL 300</v>
      </c>
      <c r="DA334" s="204" t="e">
        <f>IF(IF(DI$2="Catégorie",IF(DI$3="Toutes",SUMIFS('Étape 1 - à remplir'!$F$31:$F$400,'Étape 1 - à remplir'!$E$31:$E$400,MASQ2!CZ334,'Étape 1 - à remplir'!$G$31:$G$400,"kg"),SUMIFS('Étape 1 - à remplir'!$F$31:$F$400,'Étape 1 - à remplir'!$E$31:$E$400,MASQ2!CZ334,'Étape 1 - à remplir'!$C$31:$C$400,DI$3)),IF(DI$2="Âge",IF(DI$3="Tous",SUMIFS('Étape 1 - à remplir'!$F$31:$F$400,'Étape 1 - à remplir'!$E$31:$E$400,MASQ2!CZ334,'Étape 1 - à remplir'!$G$31:$G$400,"kg"),SUMIFS('Étape 1 - à remplir'!$F$31:$F$400,'Étape 1 - à remplir'!$E$31:$E$400,MASQ2!CZ334,'Étape 1 - à remplir'!$P$31:$P$400,DI$3,'Étape 1 - à remplir'!$G$31:$G$400,"kg")),IF(DI$2="Atelier",IF(DI$3="Tous",SUMIFS('Étape 1 - à remplir'!$F$31:$F$400,'Étape 1 - à remplir'!$E$31:$E$400,MASQ2!CZ334,'Étape 1 - à remplir'!$G$31:$G$400,"kg"),SUMIFS('Étape 1 - à remplir'!$F$31:$F$400,'Étape 1 - à remplir'!$E$31:$E$400,MASQ2!CZ334,'Étape 1 - à remplir'!$O$31:$O$400,DI$3,'Étape 1 - à remplir'!$G$31:$G$400,"kg")),IF(DI$2="Espèce",IF(DI$3="Tous",SUMIFS('Étape 1 - à remplir'!$F$31:$F$400,'Étape 1 - à remplir'!$E$31:$E$400,MASQ2!CZ334,'Étape 1 - à remplir'!$G$31:$G$400,"kg"),SUMIFS('Étape 1 - à remplir'!$F$31:$F$400,'Étape 1 - à remplir'!$E$31:$E$400,MASQ2!CZ334,'Étape 1 - à remplir'!$N$31:$N$400,DI$3,'Étape 1 - à remplir'!$G$31:$G$400,"kg"))))))=0,NA(),IF(DI$2="Catégorie",IF(DI$3="Toutes",SUMIFS('Étape 1 - à remplir'!$F$31:$F$400,'Étape 1 - à remplir'!$E$31:$E$400,MASQ2!CZ334,'Étape 1 - à remplir'!$G$31:$G$400,"kg"),SUMIFS('Étape 1 - à remplir'!$F$31:$F$400,'Étape 1 - à remplir'!$E$31:$E$400,MASQ2!CZ334,'Étape 1 - à remplir'!$C$31:$C$400,DI$3)),IF(DI$2="Âge",IF(DI$3="Tous",SUMIFS('Étape 1 - à remplir'!$F$31:$F$400,'Étape 1 - à remplir'!$E$31:$E$400,MASQ2!CZ334,'Étape 1 - à remplir'!$G$31:$G$400,"kg"),SUMIFS('Étape 1 - à remplir'!$F$31:$F$400,'Étape 1 - à remplir'!$E$31:$E$400,MASQ2!CZ334,'Étape 1 - à remplir'!$P$31:$P$400,DI$3,'Étape 1 - à remplir'!$G$31:$G$400,"kg")),IF(DI$2="Atelier",IF(DI$3="Tous",SUMIFS('Étape 1 - à remplir'!$F$31:$F$400,'Étape 1 - à remplir'!$E$31:$E$400,MASQ2!CZ334,'Étape 1 - à remplir'!$G$31:$G$400,"kg"),SUMIFS('Étape 1 - à remplir'!$F$31:$F$400,'Étape 1 - à remplir'!$E$31:$E$400,MASQ2!CZ334,'Étape 1 - à remplir'!$O$31:$O$400,DI$3,'Étape 1 - à remplir'!$G$31:$G$400,"kg")),IF(DI$2="Espèce",IF(DI$3="Tous",SUMIFS('Étape 1 - à remplir'!$F$31:$F$400,'Étape 1 - à remplir'!$E$31:$E$400,MASQ2!CZ334,'Étape 1 - à remplir'!$G$31:$G$400,"kg"),SUMIFS('Étape 1 - à remplir'!$F$31:$F$400,'Étape 1 - à remplir'!$E$31:$E$400,MASQ2!CZ334,'Étape 1 - à remplir'!$N$31:$N$400,DI$3,'Étape 1 - à remplir'!$G$31:$G$400,"kg")))))))</f>
        <v>#N/A</v>
      </c>
      <c r="DB334" s="104">
        <f t="shared" si="179"/>
        <v>0</v>
      </c>
      <c r="DC334" s="204" t="str">
        <f t="shared" si="172"/>
        <v>Tilmicosine</v>
      </c>
      <c r="DD334" s="204" t="str">
        <f t="shared" si="173"/>
        <v/>
      </c>
      <c r="DE334" s="204" t="str">
        <f t="shared" si="174"/>
        <v/>
      </c>
      <c r="DF334" s="204" t="str">
        <f t="shared" si="175"/>
        <v>Macrolides</v>
      </c>
      <c r="DG334" s="204" t="str">
        <f t="shared" si="176"/>
        <v/>
      </c>
      <c r="DH334" s="97" t="str">
        <f t="shared" si="177"/>
        <v/>
      </c>
      <c r="DI334" s="78"/>
      <c r="DJ334" s="78"/>
      <c r="DK334" s="77" t="str">
        <f ca="1"/>
        <v>MICOTIL 300</v>
      </c>
      <c r="DL334" s="79" t="e">
        <f ca="1"/>
        <v>#N/A</v>
      </c>
      <c r="DM334" s="102"/>
      <c r="DN334" s="8"/>
      <c r="DO334" s="8"/>
      <c r="DP334" s="8"/>
      <c r="DQ334" s="8"/>
      <c r="DR334" s="8"/>
      <c r="DS334" s="8"/>
      <c r="DT334" s="8"/>
      <c r="DU334" s="8"/>
      <c r="DV334" s="8"/>
      <c r="DW334" s="8"/>
      <c r="DX334" s="8"/>
      <c r="DY334" s="8"/>
      <c r="DZ334" s="8"/>
      <c r="EA334" s="8"/>
      <c r="EB334" s="8"/>
      <c r="EC334" s="8"/>
      <c r="ED334" s="8"/>
      <c r="EE334" s="8"/>
      <c r="EF334" s="8"/>
      <c r="EG334" s="8"/>
      <c r="EH334" s="8"/>
      <c r="EI334" s="8"/>
      <c r="EJ334" s="97"/>
    </row>
    <row r="335" spans="1:140" x14ac:dyDescent="0.25">
      <c r="A335" s="56"/>
      <c r="B335" s="8"/>
      <c r="C335" s="8"/>
      <c r="D335" s="8"/>
      <c r="E335" s="8"/>
      <c r="F335" s="8"/>
      <c r="G335" s="8"/>
      <c r="H335" s="8"/>
      <c r="I335" s="102" t="str">
        <f>INDEX(Données_ATB!BE:BV,MATCH(MASQ2!J335,Données_ATB!BE:BE,0),18)</f>
        <v>x</v>
      </c>
      <c r="J335" s="77" t="str">
        <f>Données_ATB!BE334</f>
        <v>MILICOLI</v>
      </c>
      <c r="K335" s="204" t="e">
        <f>IF(IF(S$2="Catégorie",IF(S$3="Toutes",SUMIFS('Étape 1 - à remplir'!$F$31:$F$400,'Étape 1 - à remplir'!$E$31:$E$400,MASQ2!J335,'Étape 1 - à remplir'!$G$31:$G$400,"animaux"),SUMIFS('Étape 1 - à remplir'!$F$31:$F$400,'Étape 1 - à remplir'!$E$31:$E$400,MASQ2!J335,'Étape 1 - à remplir'!$C$31:$C$400,S$3)),IF(S$2="Âge",IF(S$3="Tous",SUMIFS('Étape 1 - à remplir'!$F$31:$F$400,'Étape 1 - à remplir'!$E$31:$E$400,MASQ2!J335,'Étape 1 - à remplir'!$G$31:$G$400,"animaux"),SUMIFS('Étape 1 - à remplir'!$F$31:$F$400,'Étape 1 - à remplir'!$E$31:$E$400,MASQ2!J335,'Étape 1 - à remplir'!$P$31:$P$400,S$3)),IF(S$2="Atelier",IF(S$3="Tous",SUMIFS('Étape 1 - à remplir'!$F$31:$F$400,'Étape 1 - à remplir'!$E$31:$E$400,MASQ2!J335,'Étape 1 - à remplir'!$G$31:$G$400,"animaux"),SUMIFS('Étape 1 - à remplir'!$F$31:$F$400,'Étape 1 - à remplir'!$E$31:$E$400,MASQ2!J335,'Étape 1 - à remplir'!$O$31:$O$400,S$3)),IF(S$2="Espèce",IF(S$3="Tous",SUMIFS('Étape 1 - à remplir'!$F$31:$F$400,'Étape 1 - à remplir'!$E$31:$E$400,MASQ2!J335,'Étape 1 - à remplir'!$G$31:$G$400,"animaux"),SUMIFS('Étape 1 - à remplir'!$F$31:$F$400,'Étape 1 - à remplir'!$E$31:$E$400,MASQ2!J335,'Étape 1 - à remplir'!$N$31:$N$400,S$3))))))=0,NA(),IF(S$2="Catégorie",IF(S$3="Toutes",SUMIFS('Étape 1 - à remplir'!$F$31:$F$400,'Étape 1 - à remplir'!$E$31:$E$400,MASQ2!J335,'Étape 1 - à remplir'!$G$31:$G$400,"animaux"),SUMIFS('Étape 1 - à remplir'!$F$31:$F$400,'Étape 1 - à remplir'!$E$31:$E$400,MASQ2!J335,'Étape 1 - à remplir'!$C$31:$C$400,S$3)),IF(S$2="Âge",IF(S$3="Tous",SUMIFS('Étape 1 - à remplir'!$F$31:$F$400,'Étape 1 - à remplir'!$E$31:$E$400,MASQ2!J335,'Étape 1 - à remplir'!$G$31:$G$400,"animaux"),SUMIFS('Étape 1 - à remplir'!$F$31:$F$400,'Étape 1 - à remplir'!$E$31:$E$400,MASQ2!J335,'Étape 1 - à remplir'!$P$31:$P$400,S$3)),IF(S$2="Atelier",IF(S$3="Tous",SUMIFS('Étape 1 - à remplir'!$F$31:$F$400,'Étape 1 - à remplir'!$E$31:$E$400,MASQ2!J335,'Étape 1 - à remplir'!$G$31:$G$400,"animaux"),SUMIFS('Étape 1 - à remplir'!$F$31:$F$400,'Étape 1 - à remplir'!$E$31:$E$400,MASQ2!J335,'Étape 1 - à remplir'!$O$31:$O$400,S$3)),IF(S$2="Espèce",IF(S$3="Tous",SUMIFS('Étape 1 - à remplir'!$F$31:$F$400,'Étape 1 - à remplir'!$E$31:$E$400,MASQ2!J335,'Étape 1 - à remplir'!$G$31:$G$400,"animaux"),SUMIFS('Étape 1 - à remplir'!$F$31:$F$400,'Étape 1 - à remplir'!$E$31:$E$400,MASQ2!J335,'Étape 1 - à remplir'!$N$31:$N$400,S$3)))))))</f>
        <v>#N/A</v>
      </c>
      <c r="L335" s="97">
        <f t="shared" si="180"/>
        <v>0</v>
      </c>
      <c r="M335" s="56" t="str">
        <f>Données_ATB!BN334</f>
        <v>Colistine</v>
      </c>
      <c r="N335" s="204" t="str">
        <f>Données_ATB!BO334</f>
        <v/>
      </c>
      <c r="O335" s="97" t="str">
        <f>Données_ATB!BP334</f>
        <v/>
      </c>
      <c r="P335" s="77" t="str">
        <f>Données_ATB!BR334</f>
        <v>Polypeptides</v>
      </c>
      <c r="Q335" s="78" t="str">
        <f>Données_ATB!BS334</f>
        <v/>
      </c>
      <c r="R335" s="79" t="str">
        <f>Données_ATB!BT334</f>
        <v/>
      </c>
      <c r="S335" s="78"/>
      <c r="T335" s="78"/>
      <c r="U335" s="77" t="str">
        <f ca="1"/>
        <v>MILICOLI</v>
      </c>
      <c r="V335" s="79" t="e">
        <f ca="1"/>
        <v>#N/A</v>
      </c>
      <c r="W335" s="102"/>
      <c r="X335" s="8"/>
      <c r="Y335" s="8"/>
      <c r="Z335" s="8"/>
      <c r="AA335" s="8"/>
      <c r="AB335" s="102"/>
      <c r="AC335" s="8"/>
      <c r="AD335" s="8"/>
      <c r="AE335" s="8"/>
      <c r="AF335" s="8"/>
      <c r="AG335" s="8"/>
      <c r="AH335" s="8"/>
      <c r="AI335" s="8"/>
      <c r="AJ335" s="8"/>
      <c r="AK335" s="8"/>
      <c r="AL335" s="8"/>
      <c r="AM335" s="8"/>
      <c r="AN335" s="8"/>
      <c r="AO335" s="8"/>
      <c r="AP335" s="8"/>
      <c r="AQ335" s="8"/>
      <c r="AR335" s="8"/>
      <c r="AS335" s="8"/>
      <c r="AT335" s="97"/>
      <c r="AV335" s="56"/>
      <c r="AW335" s="8"/>
      <c r="AX335" s="8"/>
      <c r="AY335" s="8"/>
      <c r="AZ335" s="8"/>
      <c r="BA335" s="8"/>
      <c r="BB335" s="8"/>
      <c r="BC335" s="8"/>
      <c r="BD335" s="102" t="str">
        <f t="shared" si="162"/>
        <v>x</v>
      </c>
      <c r="BE335" s="56" t="str">
        <f t="shared" si="163"/>
        <v>MILICOLI</v>
      </c>
      <c r="BF335" s="204" t="e">
        <f>IF(IF(BN$2="Catégorie",IF(BN$3="Toutes",SUMIFS('Étape 1 - à remplir'!$F$31:$F$400,'Étape 1 - à remplir'!$E$31:$E$400,MASQ2!BE335,'Étape 1 - à remplir'!$G$31:$G$400,"lots"),SUMIFS('Étape 1 - à remplir'!$F$31:$F$400,'Étape 1 - à remplir'!$E$31:$E$400,MASQ2!BE335,'Étape 1 - à remplir'!$C$31:$C$400,BN$3)),IF(BN$2="Âge",IF(BN$3="Tous",SUMIFS('Étape 1 - à remplir'!$F$31:$F$400,'Étape 1 - à remplir'!$E$31:$E$400,MASQ2!BE335,'Étape 1 - à remplir'!$G$31:$G$400,"lots"),SUMIFS('Étape 1 - à remplir'!$F$31:$F$400,'Étape 1 - à remplir'!$E$31:$E$400,MASQ2!BE335,'Étape 1 - à remplir'!$P$31:$P$400,BN$3,'Étape 1 - à remplir'!$G$31:$G$400,"lots")),IF(BN$2="Atelier",IF(BN$3="Tous",SUMIFS('Étape 1 - à remplir'!$F$31:$F$400,'Étape 1 - à remplir'!$E$31:$E$400,MASQ2!BE335,'Étape 1 - à remplir'!$G$31:$G$400,"lots"),SUMIFS('Étape 1 - à remplir'!$F$31:$F$400,'Étape 1 - à remplir'!$E$31:$E$400,MASQ2!BE335,'Étape 1 - à remplir'!$O$31:$O$400,BN$3,'Étape 1 - à remplir'!$G$31:$G$400,"lots")),IF(BN$2="Espèce",IF(BN$3="Tous",SUMIFS('Étape 1 - à remplir'!$F$31:$F$400,'Étape 1 - à remplir'!$E$31:$E$400,MASQ2!BE335,'Étape 1 - à remplir'!$G$31:$G$400,"lots"),SUMIFS('Étape 1 - à remplir'!$F$31:$F$400,'Étape 1 - à remplir'!$E$31:$E$400,MASQ2!BE335,'Étape 1 - à remplir'!$N$31:$N$400,BN$3,'Étape 1 - à remplir'!$G$31:$G$400,"lots"))))))=0,NA(),IF(BN$2="Catégorie",IF(BN$3="Toutes",SUMIFS('Étape 1 - à remplir'!$F$31:$F$400,'Étape 1 - à remplir'!$E$31:$E$400,MASQ2!BE335,'Étape 1 - à remplir'!$G$31:$G$400,"lots"),SUMIFS('Étape 1 - à remplir'!$F$31:$F$400,'Étape 1 - à remplir'!$E$31:$E$400,MASQ2!BE335,'Étape 1 - à remplir'!$C$31:$C$400,BN$3)),IF(BN$2="Âge",IF(BN$3="Tous",SUMIFS('Étape 1 - à remplir'!$F$31:$F$400,'Étape 1 - à remplir'!$E$31:$E$400,MASQ2!BE335,'Étape 1 - à remplir'!$G$31:$G$400,"lots"),SUMIFS('Étape 1 - à remplir'!$F$31:$F$400,'Étape 1 - à remplir'!$E$31:$E$400,MASQ2!BE335,'Étape 1 - à remplir'!$P$31:$P$400,BN$3,'Étape 1 - à remplir'!$G$31:$G$400,"lots")),IF(BN$2="Atelier",IF(BN$3="Tous",SUMIFS('Étape 1 - à remplir'!$F$31:$F$400,'Étape 1 - à remplir'!$E$31:$E$400,MASQ2!BE335,'Étape 1 - à remplir'!$G$31:$G$400,"lots"),SUMIFS('Étape 1 - à remplir'!$F$31:$F$400,'Étape 1 - à remplir'!$E$31:$E$400,MASQ2!BE335,'Étape 1 - à remplir'!$O$31:$O$400,BN$3,'Étape 1 - à remplir'!$G$31:$G$400,"lots")),IF(BN$2="Espèce",IF(BN$3="Tous",SUMIFS('Étape 1 - à remplir'!$F$31:$F$400,'Étape 1 - à remplir'!$E$31:$E$400,MASQ2!BE335,'Étape 1 - à remplir'!$G$31:$G$400,"lots"),SUMIFS('Étape 1 - à remplir'!$F$31:$F$400,'Étape 1 - à remplir'!$E$31:$E$400,MASQ2!BE335,'Étape 1 - à remplir'!$N$31:$N$400,BN$3,'Étape 1 - à remplir'!$G$31:$G$400,"lots")))))))</f>
        <v>#N/A</v>
      </c>
      <c r="BG335" s="204">
        <f t="shared" si="178"/>
        <v>0</v>
      </c>
      <c r="BH335" s="204" t="str">
        <f t="shared" si="164"/>
        <v>Colistine</v>
      </c>
      <c r="BI335" s="204" t="str">
        <f t="shared" si="165"/>
        <v/>
      </c>
      <c r="BJ335" s="204" t="str">
        <f t="shared" si="166"/>
        <v/>
      </c>
      <c r="BK335" s="204" t="str">
        <f t="shared" si="167"/>
        <v>Polypeptides</v>
      </c>
      <c r="BL335" s="204" t="str">
        <f t="shared" si="168"/>
        <v/>
      </c>
      <c r="BM335" s="97" t="str">
        <f t="shared" si="169"/>
        <v/>
      </c>
      <c r="BN335" s="78"/>
      <c r="BO335" s="78"/>
      <c r="BP335" s="77" t="str">
        <f ca="1"/>
        <v>MILICOLI</v>
      </c>
      <c r="BQ335" s="79" t="e">
        <f ca="1"/>
        <v>#N/A</v>
      </c>
      <c r="BR335" s="102"/>
      <c r="BS335" s="8"/>
      <c r="BT335" s="8"/>
      <c r="BU335" s="8"/>
      <c r="BV335" s="8"/>
      <c r="BW335" s="8"/>
      <c r="BX335" s="8"/>
      <c r="BY335" s="8"/>
      <c r="BZ335" s="8"/>
      <c r="CA335" s="8"/>
      <c r="CB335" s="8"/>
      <c r="CC335" s="8"/>
      <c r="CD335" s="8"/>
      <c r="CE335" s="8"/>
      <c r="CF335" s="8"/>
      <c r="CG335" s="8"/>
      <c r="CH335" s="8"/>
      <c r="CI335" s="8"/>
      <c r="CJ335" s="8"/>
      <c r="CK335" s="8"/>
      <c r="CL335" s="8"/>
      <c r="CM335" s="8"/>
      <c r="CN335" s="8"/>
      <c r="CO335" s="97"/>
      <c r="CQ335" s="56"/>
      <c r="CR335" s="8"/>
      <c r="CS335" s="8"/>
      <c r="CT335" s="8"/>
      <c r="CU335" s="8"/>
      <c r="CV335" s="8"/>
      <c r="CW335" s="8"/>
      <c r="CX335" s="8"/>
      <c r="CY335" s="102" t="str">
        <f t="shared" si="170"/>
        <v>x</v>
      </c>
      <c r="CZ335" s="56" t="str">
        <f t="shared" si="171"/>
        <v>MILICOLI</v>
      </c>
      <c r="DA335" s="204" t="e">
        <f>IF(IF(DI$2="Catégorie",IF(DI$3="Toutes",SUMIFS('Étape 1 - à remplir'!$F$31:$F$400,'Étape 1 - à remplir'!$E$31:$E$400,MASQ2!CZ335,'Étape 1 - à remplir'!$G$31:$G$400,"kg"),SUMIFS('Étape 1 - à remplir'!$F$31:$F$400,'Étape 1 - à remplir'!$E$31:$E$400,MASQ2!CZ335,'Étape 1 - à remplir'!$C$31:$C$400,DI$3)),IF(DI$2="Âge",IF(DI$3="Tous",SUMIFS('Étape 1 - à remplir'!$F$31:$F$400,'Étape 1 - à remplir'!$E$31:$E$400,MASQ2!CZ335,'Étape 1 - à remplir'!$G$31:$G$400,"kg"),SUMIFS('Étape 1 - à remplir'!$F$31:$F$400,'Étape 1 - à remplir'!$E$31:$E$400,MASQ2!CZ335,'Étape 1 - à remplir'!$P$31:$P$400,DI$3,'Étape 1 - à remplir'!$G$31:$G$400,"kg")),IF(DI$2="Atelier",IF(DI$3="Tous",SUMIFS('Étape 1 - à remplir'!$F$31:$F$400,'Étape 1 - à remplir'!$E$31:$E$400,MASQ2!CZ335,'Étape 1 - à remplir'!$G$31:$G$400,"kg"),SUMIFS('Étape 1 - à remplir'!$F$31:$F$400,'Étape 1 - à remplir'!$E$31:$E$400,MASQ2!CZ335,'Étape 1 - à remplir'!$O$31:$O$400,DI$3,'Étape 1 - à remplir'!$G$31:$G$400,"kg")),IF(DI$2="Espèce",IF(DI$3="Tous",SUMIFS('Étape 1 - à remplir'!$F$31:$F$400,'Étape 1 - à remplir'!$E$31:$E$400,MASQ2!CZ335,'Étape 1 - à remplir'!$G$31:$G$400,"kg"),SUMIFS('Étape 1 - à remplir'!$F$31:$F$400,'Étape 1 - à remplir'!$E$31:$E$400,MASQ2!CZ335,'Étape 1 - à remplir'!$N$31:$N$400,DI$3,'Étape 1 - à remplir'!$G$31:$G$400,"kg"))))))=0,NA(),IF(DI$2="Catégorie",IF(DI$3="Toutes",SUMIFS('Étape 1 - à remplir'!$F$31:$F$400,'Étape 1 - à remplir'!$E$31:$E$400,MASQ2!CZ335,'Étape 1 - à remplir'!$G$31:$G$400,"kg"),SUMIFS('Étape 1 - à remplir'!$F$31:$F$400,'Étape 1 - à remplir'!$E$31:$E$400,MASQ2!CZ335,'Étape 1 - à remplir'!$C$31:$C$400,DI$3)),IF(DI$2="Âge",IF(DI$3="Tous",SUMIFS('Étape 1 - à remplir'!$F$31:$F$400,'Étape 1 - à remplir'!$E$31:$E$400,MASQ2!CZ335,'Étape 1 - à remplir'!$G$31:$G$400,"kg"),SUMIFS('Étape 1 - à remplir'!$F$31:$F$400,'Étape 1 - à remplir'!$E$31:$E$400,MASQ2!CZ335,'Étape 1 - à remplir'!$P$31:$P$400,DI$3,'Étape 1 - à remplir'!$G$31:$G$400,"kg")),IF(DI$2="Atelier",IF(DI$3="Tous",SUMIFS('Étape 1 - à remplir'!$F$31:$F$400,'Étape 1 - à remplir'!$E$31:$E$400,MASQ2!CZ335,'Étape 1 - à remplir'!$G$31:$G$400,"kg"),SUMIFS('Étape 1 - à remplir'!$F$31:$F$400,'Étape 1 - à remplir'!$E$31:$E$400,MASQ2!CZ335,'Étape 1 - à remplir'!$O$31:$O$400,DI$3,'Étape 1 - à remplir'!$G$31:$G$400,"kg")),IF(DI$2="Espèce",IF(DI$3="Tous",SUMIFS('Étape 1 - à remplir'!$F$31:$F$400,'Étape 1 - à remplir'!$E$31:$E$400,MASQ2!CZ335,'Étape 1 - à remplir'!$G$31:$G$400,"kg"),SUMIFS('Étape 1 - à remplir'!$F$31:$F$400,'Étape 1 - à remplir'!$E$31:$E$400,MASQ2!CZ335,'Étape 1 - à remplir'!$N$31:$N$400,DI$3,'Étape 1 - à remplir'!$G$31:$G$400,"kg")))))))</f>
        <v>#N/A</v>
      </c>
      <c r="DB335" s="104">
        <f t="shared" si="179"/>
        <v>0</v>
      </c>
      <c r="DC335" s="204" t="str">
        <f t="shared" si="172"/>
        <v>Colistine</v>
      </c>
      <c r="DD335" s="204" t="str">
        <f t="shared" si="173"/>
        <v/>
      </c>
      <c r="DE335" s="204" t="str">
        <f t="shared" si="174"/>
        <v/>
      </c>
      <c r="DF335" s="204" t="str">
        <f t="shared" si="175"/>
        <v>Polypeptides</v>
      </c>
      <c r="DG335" s="204" t="str">
        <f t="shared" si="176"/>
        <v/>
      </c>
      <c r="DH335" s="97" t="str">
        <f t="shared" si="177"/>
        <v/>
      </c>
      <c r="DI335" s="78"/>
      <c r="DJ335" s="78"/>
      <c r="DK335" s="77" t="str">
        <f ca="1"/>
        <v>MILICOLI</v>
      </c>
      <c r="DL335" s="79" t="e">
        <f ca="1"/>
        <v>#N/A</v>
      </c>
      <c r="DM335" s="102"/>
      <c r="DN335" s="8"/>
      <c r="DO335" s="8"/>
      <c r="DP335" s="8"/>
      <c r="DQ335" s="8"/>
      <c r="DR335" s="8"/>
      <c r="DS335" s="8"/>
      <c r="DT335" s="8"/>
      <c r="DU335" s="8"/>
      <c r="DV335" s="8"/>
      <c r="DW335" s="8"/>
      <c r="DX335" s="8"/>
      <c r="DY335" s="8"/>
      <c r="DZ335" s="8"/>
      <c r="EA335" s="8"/>
      <c r="EB335" s="8"/>
      <c r="EC335" s="8"/>
      <c r="ED335" s="8"/>
      <c r="EE335" s="8"/>
      <c r="EF335" s="8"/>
      <c r="EG335" s="8"/>
      <c r="EH335" s="8"/>
      <c r="EI335" s="8"/>
      <c r="EJ335" s="97"/>
    </row>
    <row r="336" spans="1:140" x14ac:dyDescent="0.25">
      <c r="A336" s="56"/>
      <c r="B336" s="8"/>
      <c r="C336" s="8"/>
      <c r="D336" s="8"/>
      <c r="E336" s="8"/>
      <c r="F336" s="8"/>
      <c r="G336" s="8"/>
      <c r="H336" s="8"/>
      <c r="I336" s="102" t="str">
        <f>INDEX(Données_ATB!BE:BV,MATCH(MASQ2!J336,Données_ATB!BE:BE,0),18)</f>
        <v/>
      </c>
      <c r="J336" s="77" t="str">
        <f>Données_ATB!BE335</f>
        <v>MOXAPULVIS 500 MG/G POUDRE POUR ADMINISTRATION DANS L'EAU DE BOISSON</v>
      </c>
      <c r="K336" s="204" t="e">
        <f>IF(IF(S$2="Catégorie",IF(S$3="Toutes",SUMIFS('Étape 1 - à remplir'!$F$31:$F$400,'Étape 1 - à remplir'!$E$31:$E$400,MASQ2!J336,'Étape 1 - à remplir'!$G$31:$G$400,"animaux"),SUMIFS('Étape 1 - à remplir'!$F$31:$F$400,'Étape 1 - à remplir'!$E$31:$E$400,MASQ2!J336,'Étape 1 - à remplir'!$C$31:$C$400,S$3)),IF(S$2="Âge",IF(S$3="Tous",SUMIFS('Étape 1 - à remplir'!$F$31:$F$400,'Étape 1 - à remplir'!$E$31:$E$400,MASQ2!J336,'Étape 1 - à remplir'!$G$31:$G$400,"animaux"),SUMIFS('Étape 1 - à remplir'!$F$31:$F$400,'Étape 1 - à remplir'!$E$31:$E$400,MASQ2!J336,'Étape 1 - à remplir'!$P$31:$P$400,S$3)),IF(S$2="Atelier",IF(S$3="Tous",SUMIFS('Étape 1 - à remplir'!$F$31:$F$400,'Étape 1 - à remplir'!$E$31:$E$400,MASQ2!J336,'Étape 1 - à remplir'!$G$31:$G$400,"animaux"),SUMIFS('Étape 1 - à remplir'!$F$31:$F$400,'Étape 1 - à remplir'!$E$31:$E$400,MASQ2!J336,'Étape 1 - à remplir'!$O$31:$O$400,S$3)),IF(S$2="Espèce",IF(S$3="Tous",SUMIFS('Étape 1 - à remplir'!$F$31:$F$400,'Étape 1 - à remplir'!$E$31:$E$400,MASQ2!J336,'Étape 1 - à remplir'!$G$31:$G$400,"animaux"),SUMIFS('Étape 1 - à remplir'!$F$31:$F$400,'Étape 1 - à remplir'!$E$31:$E$400,MASQ2!J336,'Étape 1 - à remplir'!$N$31:$N$400,S$3))))))=0,NA(),IF(S$2="Catégorie",IF(S$3="Toutes",SUMIFS('Étape 1 - à remplir'!$F$31:$F$400,'Étape 1 - à remplir'!$E$31:$E$400,MASQ2!J336,'Étape 1 - à remplir'!$G$31:$G$400,"animaux"),SUMIFS('Étape 1 - à remplir'!$F$31:$F$400,'Étape 1 - à remplir'!$E$31:$E$400,MASQ2!J336,'Étape 1 - à remplir'!$C$31:$C$400,S$3)),IF(S$2="Âge",IF(S$3="Tous",SUMIFS('Étape 1 - à remplir'!$F$31:$F$400,'Étape 1 - à remplir'!$E$31:$E$400,MASQ2!J336,'Étape 1 - à remplir'!$G$31:$G$400,"animaux"),SUMIFS('Étape 1 - à remplir'!$F$31:$F$400,'Étape 1 - à remplir'!$E$31:$E$400,MASQ2!J336,'Étape 1 - à remplir'!$P$31:$P$400,S$3)),IF(S$2="Atelier",IF(S$3="Tous",SUMIFS('Étape 1 - à remplir'!$F$31:$F$400,'Étape 1 - à remplir'!$E$31:$E$400,MASQ2!J336,'Étape 1 - à remplir'!$G$31:$G$400,"animaux"),SUMIFS('Étape 1 - à remplir'!$F$31:$F$400,'Étape 1 - à remplir'!$E$31:$E$400,MASQ2!J336,'Étape 1 - à remplir'!$O$31:$O$400,S$3)),IF(S$2="Espèce",IF(S$3="Tous",SUMIFS('Étape 1 - à remplir'!$F$31:$F$400,'Étape 1 - à remplir'!$E$31:$E$400,MASQ2!J336,'Étape 1 - à remplir'!$G$31:$G$400,"animaux"),SUMIFS('Étape 1 - à remplir'!$F$31:$F$400,'Étape 1 - à remplir'!$E$31:$E$400,MASQ2!J336,'Étape 1 - à remplir'!$N$31:$N$400,S$3)))))))</f>
        <v>#N/A</v>
      </c>
      <c r="L336" s="97">
        <f t="shared" si="180"/>
        <v>0</v>
      </c>
      <c r="M336" s="56" t="str">
        <f>Données_ATB!BN335</f>
        <v>Amoxicilline</v>
      </c>
      <c r="N336" s="204" t="str">
        <f>Données_ATB!BO335</f>
        <v/>
      </c>
      <c r="O336" s="97" t="str">
        <f>Données_ATB!BP335</f>
        <v/>
      </c>
      <c r="P336" s="77" t="str">
        <f>Données_ATB!BR335</f>
        <v>Penicillines</v>
      </c>
      <c r="Q336" s="78" t="str">
        <f>Données_ATB!BS335</f>
        <v/>
      </c>
      <c r="R336" s="79" t="str">
        <f>Données_ATB!BT335</f>
        <v/>
      </c>
      <c r="S336" s="78"/>
      <c r="T336" s="78"/>
      <c r="U336" s="77" t="str">
        <f ca="1"/>
        <v>MOXAPULVIS 500 MG/G POUDRE POUR ADMINISTRATION DANS L'EAU DE BOISSON</v>
      </c>
      <c r="V336" s="79" t="e">
        <f ca="1"/>
        <v>#N/A</v>
      </c>
      <c r="W336" s="102"/>
      <c r="X336" s="8"/>
      <c r="Y336" s="8"/>
      <c r="Z336" s="8"/>
      <c r="AA336" s="8"/>
      <c r="AB336" s="102"/>
      <c r="AC336" s="8"/>
      <c r="AD336" s="8"/>
      <c r="AE336" s="8"/>
      <c r="AF336" s="8"/>
      <c r="AG336" s="8"/>
      <c r="AH336" s="8"/>
      <c r="AI336" s="8"/>
      <c r="AJ336" s="8"/>
      <c r="AK336" s="8"/>
      <c r="AL336" s="8"/>
      <c r="AM336" s="8"/>
      <c r="AN336" s="8"/>
      <c r="AO336" s="8"/>
      <c r="AP336" s="8"/>
      <c r="AQ336" s="8"/>
      <c r="AR336" s="8"/>
      <c r="AS336" s="8"/>
      <c r="AT336" s="97"/>
      <c r="AV336" s="56"/>
      <c r="AW336" s="8"/>
      <c r="AX336" s="8"/>
      <c r="AY336" s="8"/>
      <c r="AZ336" s="8"/>
      <c r="BA336" s="8"/>
      <c r="BB336" s="8"/>
      <c r="BC336" s="8"/>
      <c r="BD336" s="102" t="str">
        <f t="shared" si="162"/>
        <v/>
      </c>
      <c r="BE336" s="56" t="str">
        <f t="shared" si="163"/>
        <v>MOXAPULVIS 500 MG/G POUDRE POUR ADMINISTRATION DANS L'EAU DE BOISSON</v>
      </c>
      <c r="BF336" s="204" t="e">
        <f>IF(IF(BN$2="Catégorie",IF(BN$3="Toutes",SUMIFS('Étape 1 - à remplir'!$F$31:$F$400,'Étape 1 - à remplir'!$E$31:$E$400,MASQ2!BE336,'Étape 1 - à remplir'!$G$31:$G$400,"lots"),SUMIFS('Étape 1 - à remplir'!$F$31:$F$400,'Étape 1 - à remplir'!$E$31:$E$400,MASQ2!BE336,'Étape 1 - à remplir'!$C$31:$C$400,BN$3)),IF(BN$2="Âge",IF(BN$3="Tous",SUMIFS('Étape 1 - à remplir'!$F$31:$F$400,'Étape 1 - à remplir'!$E$31:$E$400,MASQ2!BE336,'Étape 1 - à remplir'!$G$31:$G$400,"lots"),SUMIFS('Étape 1 - à remplir'!$F$31:$F$400,'Étape 1 - à remplir'!$E$31:$E$400,MASQ2!BE336,'Étape 1 - à remplir'!$P$31:$P$400,BN$3,'Étape 1 - à remplir'!$G$31:$G$400,"lots")),IF(BN$2="Atelier",IF(BN$3="Tous",SUMIFS('Étape 1 - à remplir'!$F$31:$F$400,'Étape 1 - à remplir'!$E$31:$E$400,MASQ2!BE336,'Étape 1 - à remplir'!$G$31:$G$400,"lots"),SUMIFS('Étape 1 - à remplir'!$F$31:$F$400,'Étape 1 - à remplir'!$E$31:$E$400,MASQ2!BE336,'Étape 1 - à remplir'!$O$31:$O$400,BN$3,'Étape 1 - à remplir'!$G$31:$G$400,"lots")),IF(BN$2="Espèce",IF(BN$3="Tous",SUMIFS('Étape 1 - à remplir'!$F$31:$F$400,'Étape 1 - à remplir'!$E$31:$E$400,MASQ2!BE336,'Étape 1 - à remplir'!$G$31:$G$400,"lots"),SUMIFS('Étape 1 - à remplir'!$F$31:$F$400,'Étape 1 - à remplir'!$E$31:$E$400,MASQ2!BE336,'Étape 1 - à remplir'!$N$31:$N$400,BN$3,'Étape 1 - à remplir'!$G$31:$G$400,"lots"))))))=0,NA(),IF(BN$2="Catégorie",IF(BN$3="Toutes",SUMIFS('Étape 1 - à remplir'!$F$31:$F$400,'Étape 1 - à remplir'!$E$31:$E$400,MASQ2!BE336,'Étape 1 - à remplir'!$G$31:$G$400,"lots"),SUMIFS('Étape 1 - à remplir'!$F$31:$F$400,'Étape 1 - à remplir'!$E$31:$E$400,MASQ2!BE336,'Étape 1 - à remplir'!$C$31:$C$400,BN$3)),IF(BN$2="Âge",IF(BN$3="Tous",SUMIFS('Étape 1 - à remplir'!$F$31:$F$400,'Étape 1 - à remplir'!$E$31:$E$400,MASQ2!BE336,'Étape 1 - à remplir'!$G$31:$G$400,"lots"),SUMIFS('Étape 1 - à remplir'!$F$31:$F$400,'Étape 1 - à remplir'!$E$31:$E$400,MASQ2!BE336,'Étape 1 - à remplir'!$P$31:$P$400,BN$3,'Étape 1 - à remplir'!$G$31:$G$400,"lots")),IF(BN$2="Atelier",IF(BN$3="Tous",SUMIFS('Étape 1 - à remplir'!$F$31:$F$400,'Étape 1 - à remplir'!$E$31:$E$400,MASQ2!BE336,'Étape 1 - à remplir'!$G$31:$G$400,"lots"),SUMIFS('Étape 1 - à remplir'!$F$31:$F$400,'Étape 1 - à remplir'!$E$31:$E$400,MASQ2!BE336,'Étape 1 - à remplir'!$O$31:$O$400,BN$3,'Étape 1 - à remplir'!$G$31:$G$400,"lots")),IF(BN$2="Espèce",IF(BN$3="Tous",SUMIFS('Étape 1 - à remplir'!$F$31:$F$400,'Étape 1 - à remplir'!$E$31:$E$400,MASQ2!BE336,'Étape 1 - à remplir'!$G$31:$G$400,"lots"),SUMIFS('Étape 1 - à remplir'!$F$31:$F$400,'Étape 1 - à remplir'!$E$31:$E$400,MASQ2!BE336,'Étape 1 - à remplir'!$N$31:$N$400,BN$3,'Étape 1 - à remplir'!$G$31:$G$400,"lots")))))))</f>
        <v>#N/A</v>
      </c>
      <c r="BG336" s="204">
        <f t="shared" si="178"/>
        <v>0</v>
      </c>
      <c r="BH336" s="204" t="str">
        <f t="shared" si="164"/>
        <v>Amoxicilline</v>
      </c>
      <c r="BI336" s="204" t="str">
        <f t="shared" si="165"/>
        <v/>
      </c>
      <c r="BJ336" s="204" t="str">
        <f t="shared" si="166"/>
        <v/>
      </c>
      <c r="BK336" s="204" t="str">
        <f t="shared" si="167"/>
        <v>Penicillines</v>
      </c>
      <c r="BL336" s="204" t="str">
        <f t="shared" si="168"/>
        <v/>
      </c>
      <c r="BM336" s="97" t="str">
        <f t="shared" si="169"/>
        <v/>
      </c>
      <c r="BN336" s="78"/>
      <c r="BO336" s="78"/>
      <c r="BP336" s="77" t="str">
        <f ca="1"/>
        <v>MOXAPULVIS 500 MG/G POUDRE POUR ADMINISTRATION DANS L'EAU DE BOISSON</v>
      </c>
      <c r="BQ336" s="79" t="e">
        <f ca="1"/>
        <v>#N/A</v>
      </c>
      <c r="BR336" s="102"/>
      <c r="BS336" s="8"/>
      <c r="BT336" s="8"/>
      <c r="BU336" s="8"/>
      <c r="BV336" s="8"/>
      <c r="BW336" s="8"/>
      <c r="BX336" s="8"/>
      <c r="BY336" s="8"/>
      <c r="BZ336" s="8"/>
      <c r="CA336" s="8"/>
      <c r="CB336" s="8"/>
      <c r="CC336" s="8"/>
      <c r="CD336" s="8"/>
      <c r="CE336" s="8"/>
      <c r="CF336" s="8"/>
      <c r="CG336" s="8"/>
      <c r="CH336" s="8"/>
      <c r="CI336" s="8"/>
      <c r="CJ336" s="8"/>
      <c r="CK336" s="8"/>
      <c r="CL336" s="8"/>
      <c r="CM336" s="8"/>
      <c r="CN336" s="8"/>
      <c r="CO336" s="97"/>
      <c r="CQ336" s="56"/>
      <c r="CR336" s="8"/>
      <c r="CS336" s="8"/>
      <c r="CT336" s="8"/>
      <c r="CU336" s="8"/>
      <c r="CV336" s="8"/>
      <c r="CW336" s="8"/>
      <c r="CX336" s="8"/>
      <c r="CY336" s="102" t="str">
        <f t="shared" si="170"/>
        <v/>
      </c>
      <c r="CZ336" s="56" t="str">
        <f t="shared" si="171"/>
        <v>MOXAPULVIS 500 MG/G POUDRE POUR ADMINISTRATION DANS L'EAU DE BOISSON</v>
      </c>
      <c r="DA336" s="204" t="e">
        <f>IF(IF(DI$2="Catégorie",IF(DI$3="Toutes",SUMIFS('Étape 1 - à remplir'!$F$31:$F$400,'Étape 1 - à remplir'!$E$31:$E$400,MASQ2!CZ336,'Étape 1 - à remplir'!$G$31:$G$400,"kg"),SUMIFS('Étape 1 - à remplir'!$F$31:$F$400,'Étape 1 - à remplir'!$E$31:$E$400,MASQ2!CZ336,'Étape 1 - à remplir'!$C$31:$C$400,DI$3)),IF(DI$2="Âge",IF(DI$3="Tous",SUMIFS('Étape 1 - à remplir'!$F$31:$F$400,'Étape 1 - à remplir'!$E$31:$E$400,MASQ2!CZ336,'Étape 1 - à remplir'!$G$31:$G$400,"kg"),SUMIFS('Étape 1 - à remplir'!$F$31:$F$400,'Étape 1 - à remplir'!$E$31:$E$400,MASQ2!CZ336,'Étape 1 - à remplir'!$P$31:$P$400,DI$3,'Étape 1 - à remplir'!$G$31:$G$400,"kg")),IF(DI$2="Atelier",IF(DI$3="Tous",SUMIFS('Étape 1 - à remplir'!$F$31:$F$400,'Étape 1 - à remplir'!$E$31:$E$400,MASQ2!CZ336,'Étape 1 - à remplir'!$G$31:$G$400,"kg"),SUMIFS('Étape 1 - à remplir'!$F$31:$F$400,'Étape 1 - à remplir'!$E$31:$E$400,MASQ2!CZ336,'Étape 1 - à remplir'!$O$31:$O$400,DI$3,'Étape 1 - à remplir'!$G$31:$G$400,"kg")),IF(DI$2="Espèce",IF(DI$3="Tous",SUMIFS('Étape 1 - à remplir'!$F$31:$F$400,'Étape 1 - à remplir'!$E$31:$E$400,MASQ2!CZ336,'Étape 1 - à remplir'!$G$31:$G$400,"kg"),SUMIFS('Étape 1 - à remplir'!$F$31:$F$400,'Étape 1 - à remplir'!$E$31:$E$400,MASQ2!CZ336,'Étape 1 - à remplir'!$N$31:$N$400,DI$3,'Étape 1 - à remplir'!$G$31:$G$400,"kg"))))))=0,NA(),IF(DI$2="Catégorie",IF(DI$3="Toutes",SUMIFS('Étape 1 - à remplir'!$F$31:$F$400,'Étape 1 - à remplir'!$E$31:$E$400,MASQ2!CZ336,'Étape 1 - à remplir'!$G$31:$G$400,"kg"),SUMIFS('Étape 1 - à remplir'!$F$31:$F$400,'Étape 1 - à remplir'!$E$31:$E$400,MASQ2!CZ336,'Étape 1 - à remplir'!$C$31:$C$400,DI$3)),IF(DI$2="Âge",IF(DI$3="Tous",SUMIFS('Étape 1 - à remplir'!$F$31:$F$400,'Étape 1 - à remplir'!$E$31:$E$400,MASQ2!CZ336,'Étape 1 - à remplir'!$G$31:$G$400,"kg"),SUMIFS('Étape 1 - à remplir'!$F$31:$F$400,'Étape 1 - à remplir'!$E$31:$E$400,MASQ2!CZ336,'Étape 1 - à remplir'!$P$31:$P$400,DI$3,'Étape 1 - à remplir'!$G$31:$G$400,"kg")),IF(DI$2="Atelier",IF(DI$3="Tous",SUMIFS('Étape 1 - à remplir'!$F$31:$F$400,'Étape 1 - à remplir'!$E$31:$E$400,MASQ2!CZ336,'Étape 1 - à remplir'!$G$31:$G$400,"kg"),SUMIFS('Étape 1 - à remplir'!$F$31:$F$400,'Étape 1 - à remplir'!$E$31:$E$400,MASQ2!CZ336,'Étape 1 - à remplir'!$O$31:$O$400,DI$3,'Étape 1 - à remplir'!$G$31:$G$400,"kg")),IF(DI$2="Espèce",IF(DI$3="Tous",SUMIFS('Étape 1 - à remplir'!$F$31:$F$400,'Étape 1 - à remplir'!$E$31:$E$400,MASQ2!CZ336,'Étape 1 - à remplir'!$G$31:$G$400,"kg"),SUMIFS('Étape 1 - à remplir'!$F$31:$F$400,'Étape 1 - à remplir'!$E$31:$E$400,MASQ2!CZ336,'Étape 1 - à remplir'!$N$31:$N$400,DI$3,'Étape 1 - à remplir'!$G$31:$G$400,"kg")))))))</f>
        <v>#N/A</v>
      </c>
      <c r="DB336" s="104">
        <f t="shared" si="179"/>
        <v>0</v>
      </c>
      <c r="DC336" s="204" t="str">
        <f t="shared" si="172"/>
        <v>Amoxicilline</v>
      </c>
      <c r="DD336" s="204" t="str">
        <f t="shared" si="173"/>
        <v/>
      </c>
      <c r="DE336" s="204" t="str">
        <f t="shared" si="174"/>
        <v/>
      </c>
      <c r="DF336" s="204" t="str">
        <f t="shared" si="175"/>
        <v>Penicillines</v>
      </c>
      <c r="DG336" s="204" t="str">
        <f t="shared" si="176"/>
        <v/>
      </c>
      <c r="DH336" s="97" t="str">
        <f t="shared" si="177"/>
        <v/>
      </c>
      <c r="DI336" s="78"/>
      <c r="DJ336" s="78"/>
      <c r="DK336" s="77" t="str">
        <f ca="1"/>
        <v>MOXAPULVIS 500 MG/G POUDRE POUR ADMINISTRATION DANS L'EAU DE BOISSON</v>
      </c>
      <c r="DL336" s="79" t="e">
        <f ca="1"/>
        <v>#N/A</v>
      </c>
      <c r="DM336" s="102"/>
      <c r="DN336" s="8"/>
      <c r="DO336" s="8"/>
      <c r="DP336" s="8"/>
      <c r="DQ336" s="8"/>
      <c r="DR336" s="8"/>
      <c r="DS336" s="8"/>
      <c r="DT336" s="8"/>
      <c r="DU336" s="8"/>
      <c r="DV336" s="8"/>
      <c r="DW336" s="8"/>
      <c r="DX336" s="8"/>
      <c r="DY336" s="8"/>
      <c r="DZ336" s="8"/>
      <c r="EA336" s="8"/>
      <c r="EB336" s="8"/>
      <c r="EC336" s="8"/>
      <c r="ED336" s="8"/>
      <c r="EE336" s="8"/>
      <c r="EF336" s="8"/>
      <c r="EG336" s="8"/>
      <c r="EH336" s="8"/>
      <c r="EI336" s="8"/>
      <c r="EJ336" s="97"/>
    </row>
    <row r="337" spans="1:140" x14ac:dyDescent="0.25">
      <c r="A337" s="56"/>
      <c r="B337" s="8"/>
      <c r="C337" s="8"/>
      <c r="D337" s="8"/>
      <c r="E337" s="8"/>
      <c r="F337" s="8"/>
      <c r="G337" s="8"/>
      <c r="H337" s="8"/>
      <c r="I337" s="102" t="str">
        <f>INDEX(Données_ATB!BE:BV,MATCH(MASQ2!J337,Données_ATB!BE:BE,0),18)</f>
        <v>x</v>
      </c>
      <c r="J337" s="77" t="str">
        <f>Données_ATB!BE336</f>
        <v>MULTIBIO</v>
      </c>
      <c r="K337" s="204" t="e">
        <f>IF(IF(S$2="Catégorie",IF(S$3="Toutes",SUMIFS('Étape 1 - à remplir'!$F$31:$F$400,'Étape 1 - à remplir'!$E$31:$E$400,MASQ2!J337,'Étape 1 - à remplir'!$G$31:$G$400,"animaux"),SUMIFS('Étape 1 - à remplir'!$F$31:$F$400,'Étape 1 - à remplir'!$E$31:$E$400,MASQ2!J337,'Étape 1 - à remplir'!$C$31:$C$400,S$3)),IF(S$2="Âge",IF(S$3="Tous",SUMIFS('Étape 1 - à remplir'!$F$31:$F$400,'Étape 1 - à remplir'!$E$31:$E$400,MASQ2!J337,'Étape 1 - à remplir'!$G$31:$G$400,"animaux"),SUMIFS('Étape 1 - à remplir'!$F$31:$F$400,'Étape 1 - à remplir'!$E$31:$E$400,MASQ2!J337,'Étape 1 - à remplir'!$P$31:$P$400,S$3)),IF(S$2="Atelier",IF(S$3="Tous",SUMIFS('Étape 1 - à remplir'!$F$31:$F$400,'Étape 1 - à remplir'!$E$31:$E$400,MASQ2!J337,'Étape 1 - à remplir'!$G$31:$G$400,"animaux"),SUMIFS('Étape 1 - à remplir'!$F$31:$F$400,'Étape 1 - à remplir'!$E$31:$E$400,MASQ2!J337,'Étape 1 - à remplir'!$O$31:$O$400,S$3)),IF(S$2="Espèce",IF(S$3="Tous",SUMIFS('Étape 1 - à remplir'!$F$31:$F$400,'Étape 1 - à remplir'!$E$31:$E$400,MASQ2!J337,'Étape 1 - à remplir'!$G$31:$G$400,"animaux"),SUMIFS('Étape 1 - à remplir'!$F$31:$F$400,'Étape 1 - à remplir'!$E$31:$E$400,MASQ2!J337,'Étape 1 - à remplir'!$N$31:$N$400,S$3))))))=0,NA(),IF(S$2="Catégorie",IF(S$3="Toutes",SUMIFS('Étape 1 - à remplir'!$F$31:$F$400,'Étape 1 - à remplir'!$E$31:$E$400,MASQ2!J337,'Étape 1 - à remplir'!$G$31:$G$400,"animaux"),SUMIFS('Étape 1 - à remplir'!$F$31:$F$400,'Étape 1 - à remplir'!$E$31:$E$400,MASQ2!J337,'Étape 1 - à remplir'!$C$31:$C$400,S$3)),IF(S$2="Âge",IF(S$3="Tous",SUMIFS('Étape 1 - à remplir'!$F$31:$F$400,'Étape 1 - à remplir'!$E$31:$E$400,MASQ2!J337,'Étape 1 - à remplir'!$G$31:$G$400,"animaux"),SUMIFS('Étape 1 - à remplir'!$F$31:$F$400,'Étape 1 - à remplir'!$E$31:$E$400,MASQ2!J337,'Étape 1 - à remplir'!$P$31:$P$400,S$3)),IF(S$2="Atelier",IF(S$3="Tous",SUMIFS('Étape 1 - à remplir'!$F$31:$F$400,'Étape 1 - à remplir'!$E$31:$E$400,MASQ2!J337,'Étape 1 - à remplir'!$G$31:$G$400,"animaux"),SUMIFS('Étape 1 - à remplir'!$F$31:$F$400,'Étape 1 - à remplir'!$E$31:$E$400,MASQ2!J337,'Étape 1 - à remplir'!$O$31:$O$400,S$3)),IF(S$2="Espèce",IF(S$3="Tous",SUMIFS('Étape 1 - à remplir'!$F$31:$F$400,'Étape 1 - à remplir'!$E$31:$E$400,MASQ2!J337,'Étape 1 - à remplir'!$G$31:$G$400,"animaux"),SUMIFS('Étape 1 - à remplir'!$F$31:$F$400,'Étape 1 - à remplir'!$E$31:$E$400,MASQ2!J337,'Étape 1 - à remplir'!$N$31:$N$400,S$3)))))))</f>
        <v>#N/A</v>
      </c>
      <c r="L337" s="97">
        <f t="shared" si="180"/>
        <v>0</v>
      </c>
      <c r="M337" s="56" t="str">
        <f>Données_ATB!BN336</f>
        <v>Ampicilline</v>
      </c>
      <c r="N337" s="204" t="str">
        <f>Données_ATB!BO336</f>
        <v>Colistine</v>
      </c>
      <c r="O337" s="97" t="str">
        <f>Données_ATB!BP336</f>
        <v/>
      </c>
      <c r="P337" s="77" t="str">
        <f>Données_ATB!BR336</f>
        <v>Penicillines</v>
      </c>
      <c r="Q337" s="78" t="str">
        <f>Données_ATB!BS336</f>
        <v>Polypeptides</v>
      </c>
      <c r="R337" s="79" t="str">
        <f>Données_ATB!BT336</f>
        <v/>
      </c>
      <c r="S337" s="78"/>
      <c r="T337" s="78"/>
      <c r="U337" s="77" t="str">
        <f ca="1"/>
        <v>MULTIBIO</v>
      </c>
      <c r="V337" s="79" t="e">
        <f ca="1"/>
        <v>#N/A</v>
      </c>
      <c r="W337" s="102"/>
      <c r="X337" s="8"/>
      <c r="Y337" s="8"/>
      <c r="Z337" s="8"/>
      <c r="AA337" s="8"/>
      <c r="AB337" s="102"/>
      <c r="AC337" s="8"/>
      <c r="AD337" s="8"/>
      <c r="AE337" s="8"/>
      <c r="AF337" s="8"/>
      <c r="AG337" s="8"/>
      <c r="AH337" s="8"/>
      <c r="AI337" s="8"/>
      <c r="AJ337" s="8"/>
      <c r="AK337" s="8"/>
      <c r="AL337" s="8"/>
      <c r="AM337" s="8"/>
      <c r="AN337" s="8"/>
      <c r="AO337" s="8"/>
      <c r="AP337" s="8"/>
      <c r="AQ337" s="8"/>
      <c r="AR337" s="8"/>
      <c r="AS337" s="8"/>
      <c r="AT337" s="97"/>
      <c r="AV337" s="56"/>
      <c r="AW337" s="8"/>
      <c r="AX337" s="8"/>
      <c r="AY337" s="8"/>
      <c r="AZ337" s="8"/>
      <c r="BA337" s="8"/>
      <c r="BB337" s="8"/>
      <c r="BC337" s="8"/>
      <c r="BD337" s="102" t="str">
        <f t="shared" si="162"/>
        <v>x</v>
      </c>
      <c r="BE337" s="56" t="str">
        <f t="shared" si="163"/>
        <v>MULTIBIO</v>
      </c>
      <c r="BF337" s="204" t="e">
        <f>IF(IF(BN$2="Catégorie",IF(BN$3="Toutes",SUMIFS('Étape 1 - à remplir'!$F$31:$F$400,'Étape 1 - à remplir'!$E$31:$E$400,MASQ2!BE337,'Étape 1 - à remplir'!$G$31:$G$400,"lots"),SUMIFS('Étape 1 - à remplir'!$F$31:$F$400,'Étape 1 - à remplir'!$E$31:$E$400,MASQ2!BE337,'Étape 1 - à remplir'!$C$31:$C$400,BN$3)),IF(BN$2="Âge",IF(BN$3="Tous",SUMIFS('Étape 1 - à remplir'!$F$31:$F$400,'Étape 1 - à remplir'!$E$31:$E$400,MASQ2!BE337,'Étape 1 - à remplir'!$G$31:$G$400,"lots"),SUMIFS('Étape 1 - à remplir'!$F$31:$F$400,'Étape 1 - à remplir'!$E$31:$E$400,MASQ2!BE337,'Étape 1 - à remplir'!$P$31:$P$400,BN$3,'Étape 1 - à remplir'!$G$31:$G$400,"lots")),IF(BN$2="Atelier",IF(BN$3="Tous",SUMIFS('Étape 1 - à remplir'!$F$31:$F$400,'Étape 1 - à remplir'!$E$31:$E$400,MASQ2!BE337,'Étape 1 - à remplir'!$G$31:$G$400,"lots"),SUMIFS('Étape 1 - à remplir'!$F$31:$F$400,'Étape 1 - à remplir'!$E$31:$E$400,MASQ2!BE337,'Étape 1 - à remplir'!$O$31:$O$400,BN$3,'Étape 1 - à remplir'!$G$31:$G$400,"lots")),IF(BN$2="Espèce",IF(BN$3="Tous",SUMIFS('Étape 1 - à remplir'!$F$31:$F$400,'Étape 1 - à remplir'!$E$31:$E$400,MASQ2!BE337,'Étape 1 - à remplir'!$G$31:$G$400,"lots"),SUMIFS('Étape 1 - à remplir'!$F$31:$F$400,'Étape 1 - à remplir'!$E$31:$E$400,MASQ2!BE337,'Étape 1 - à remplir'!$N$31:$N$400,BN$3,'Étape 1 - à remplir'!$G$31:$G$400,"lots"))))))=0,NA(),IF(BN$2="Catégorie",IF(BN$3="Toutes",SUMIFS('Étape 1 - à remplir'!$F$31:$F$400,'Étape 1 - à remplir'!$E$31:$E$400,MASQ2!BE337,'Étape 1 - à remplir'!$G$31:$G$400,"lots"),SUMIFS('Étape 1 - à remplir'!$F$31:$F$400,'Étape 1 - à remplir'!$E$31:$E$400,MASQ2!BE337,'Étape 1 - à remplir'!$C$31:$C$400,BN$3)),IF(BN$2="Âge",IF(BN$3="Tous",SUMIFS('Étape 1 - à remplir'!$F$31:$F$400,'Étape 1 - à remplir'!$E$31:$E$400,MASQ2!BE337,'Étape 1 - à remplir'!$G$31:$G$400,"lots"),SUMIFS('Étape 1 - à remplir'!$F$31:$F$400,'Étape 1 - à remplir'!$E$31:$E$400,MASQ2!BE337,'Étape 1 - à remplir'!$P$31:$P$400,BN$3,'Étape 1 - à remplir'!$G$31:$G$400,"lots")),IF(BN$2="Atelier",IF(BN$3="Tous",SUMIFS('Étape 1 - à remplir'!$F$31:$F$400,'Étape 1 - à remplir'!$E$31:$E$400,MASQ2!BE337,'Étape 1 - à remplir'!$G$31:$G$400,"lots"),SUMIFS('Étape 1 - à remplir'!$F$31:$F$400,'Étape 1 - à remplir'!$E$31:$E$400,MASQ2!BE337,'Étape 1 - à remplir'!$O$31:$O$400,BN$3,'Étape 1 - à remplir'!$G$31:$G$400,"lots")),IF(BN$2="Espèce",IF(BN$3="Tous",SUMIFS('Étape 1 - à remplir'!$F$31:$F$400,'Étape 1 - à remplir'!$E$31:$E$400,MASQ2!BE337,'Étape 1 - à remplir'!$G$31:$G$400,"lots"),SUMIFS('Étape 1 - à remplir'!$F$31:$F$400,'Étape 1 - à remplir'!$E$31:$E$400,MASQ2!BE337,'Étape 1 - à remplir'!$N$31:$N$400,BN$3,'Étape 1 - à remplir'!$G$31:$G$400,"lots")))))))</f>
        <v>#N/A</v>
      </c>
      <c r="BG337" s="204">
        <f t="shared" si="178"/>
        <v>0</v>
      </c>
      <c r="BH337" s="204" t="str">
        <f t="shared" si="164"/>
        <v>Ampicilline</v>
      </c>
      <c r="BI337" s="204" t="str">
        <f t="shared" si="165"/>
        <v>Colistine</v>
      </c>
      <c r="BJ337" s="204" t="str">
        <f t="shared" si="166"/>
        <v/>
      </c>
      <c r="BK337" s="204" t="str">
        <f t="shared" si="167"/>
        <v>Penicillines</v>
      </c>
      <c r="BL337" s="204" t="str">
        <f t="shared" si="168"/>
        <v>Polypeptides</v>
      </c>
      <c r="BM337" s="97" t="str">
        <f t="shared" si="169"/>
        <v/>
      </c>
      <c r="BN337" s="78"/>
      <c r="BO337" s="78"/>
      <c r="BP337" s="77" t="str">
        <f ca="1"/>
        <v>MULTIBIO</v>
      </c>
      <c r="BQ337" s="79" t="e">
        <f ca="1"/>
        <v>#N/A</v>
      </c>
      <c r="BR337" s="102"/>
      <c r="BS337" s="8"/>
      <c r="BT337" s="8"/>
      <c r="BU337" s="8"/>
      <c r="BV337" s="8"/>
      <c r="BW337" s="8"/>
      <c r="BX337" s="8"/>
      <c r="BY337" s="8"/>
      <c r="BZ337" s="8"/>
      <c r="CA337" s="8"/>
      <c r="CB337" s="8"/>
      <c r="CC337" s="8"/>
      <c r="CD337" s="8"/>
      <c r="CE337" s="8"/>
      <c r="CF337" s="8"/>
      <c r="CG337" s="8"/>
      <c r="CH337" s="8"/>
      <c r="CI337" s="8"/>
      <c r="CJ337" s="8"/>
      <c r="CK337" s="8"/>
      <c r="CL337" s="8"/>
      <c r="CM337" s="8"/>
      <c r="CN337" s="8"/>
      <c r="CO337" s="97"/>
      <c r="CQ337" s="56"/>
      <c r="CR337" s="8"/>
      <c r="CS337" s="8"/>
      <c r="CT337" s="8"/>
      <c r="CU337" s="8"/>
      <c r="CV337" s="8"/>
      <c r="CW337" s="8"/>
      <c r="CX337" s="8"/>
      <c r="CY337" s="102" t="str">
        <f t="shared" si="170"/>
        <v>x</v>
      </c>
      <c r="CZ337" s="56" t="str">
        <f t="shared" si="171"/>
        <v>MULTIBIO</v>
      </c>
      <c r="DA337" s="204" t="e">
        <f>IF(IF(DI$2="Catégorie",IF(DI$3="Toutes",SUMIFS('Étape 1 - à remplir'!$F$31:$F$400,'Étape 1 - à remplir'!$E$31:$E$400,MASQ2!CZ337,'Étape 1 - à remplir'!$G$31:$G$400,"kg"),SUMIFS('Étape 1 - à remplir'!$F$31:$F$400,'Étape 1 - à remplir'!$E$31:$E$400,MASQ2!CZ337,'Étape 1 - à remplir'!$C$31:$C$400,DI$3)),IF(DI$2="Âge",IF(DI$3="Tous",SUMIFS('Étape 1 - à remplir'!$F$31:$F$400,'Étape 1 - à remplir'!$E$31:$E$400,MASQ2!CZ337,'Étape 1 - à remplir'!$G$31:$G$400,"kg"),SUMIFS('Étape 1 - à remplir'!$F$31:$F$400,'Étape 1 - à remplir'!$E$31:$E$400,MASQ2!CZ337,'Étape 1 - à remplir'!$P$31:$P$400,DI$3,'Étape 1 - à remplir'!$G$31:$G$400,"kg")),IF(DI$2="Atelier",IF(DI$3="Tous",SUMIFS('Étape 1 - à remplir'!$F$31:$F$400,'Étape 1 - à remplir'!$E$31:$E$400,MASQ2!CZ337,'Étape 1 - à remplir'!$G$31:$G$400,"kg"),SUMIFS('Étape 1 - à remplir'!$F$31:$F$400,'Étape 1 - à remplir'!$E$31:$E$400,MASQ2!CZ337,'Étape 1 - à remplir'!$O$31:$O$400,DI$3,'Étape 1 - à remplir'!$G$31:$G$400,"kg")),IF(DI$2="Espèce",IF(DI$3="Tous",SUMIFS('Étape 1 - à remplir'!$F$31:$F$400,'Étape 1 - à remplir'!$E$31:$E$400,MASQ2!CZ337,'Étape 1 - à remplir'!$G$31:$G$400,"kg"),SUMIFS('Étape 1 - à remplir'!$F$31:$F$400,'Étape 1 - à remplir'!$E$31:$E$400,MASQ2!CZ337,'Étape 1 - à remplir'!$N$31:$N$400,DI$3,'Étape 1 - à remplir'!$G$31:$G$400,"kg"))))))=0,NA(),IF(DI$2="Catégorie",IF(DI$3="Toutes",SUMIFS('Étape 1 - à remplir'!$F$31:$F$400,'Étape 1 - à remplir'!$E$31:$E$400,MASQ2!CZ337,'Étape 1 - à remplir'!$G$31:$G$400,"kg"),SUMIFS('Étape 1 - à remplir'!$F$31:$F$400,'Étape 1 - à remplir'!$E$31:$E$400,MASQ2!CZ337,'Étape 1 - à remplir'!$C$31:$C$400,DI$3)),IF(DI$2="Âge",IF(DI$3="Tous",SUMIFS('Étape 1 - à remplir'!$F$31:$F$400,'Étape 1 - à remplir'!$E$31:$E$400,MASQ2!CZ337,'Étape 1 - à remplir'!$G$31:$G$400,"kg"),SUMIFS('Étape 1 - à remplir'!$F$31:$F$400,'Étape 1 - à remplir'!$E$31:$E$400,MASQ2!CZ337,'Étape 1 - à remplir'!$P$31:$P$400,DI$3,'Étape 1 - à remplir'!$G$31:$G$400,"kg")),IF(DI$2="Atelier",IF(DI$3="Tous",SUMIFS('Étape 1 - à remplir'!$F$31:$F$400,'Étape 1 - à remplir'!$E$31:$E$400,MASQ2!CZ337,'Étape 1 - à remplir'!$G$31:$G$400,"kg"),SUMIFS('Étape 1 - à remplir'!$F$31:$F$400,'Étape 1 - à remplir'!$E$31:$E$400,MASQ2!CZ337,'Étape 1 - à remplir'!$O$31:$O$400,DI$3,'Étape 1 - à remplir'!$G$31:$G$400,"kg")),IF(DI$2="Espèce",IF(DI$3="Tous",SUMIFS('Étape 1 - à remplir'!$F$31:$F$400,'Étape 1 - à remplir'!$E$31:$E$400,MASQ2!CZ337,'Étape 1 - à remplir'!$G$31:$G$400,"kg"),SUMIFS('Étape 1 - à remplir'!$F$31:$F$400,'Étape 1 - à remplir'!$E$31:$E$400,MASQ2!CZ337,'Étape 1 - à remplir'!$N$31:$N$400,DI$3,'Étape 1 - à remplir'!$G$31:$G$400,"kg")))))))</f>
        <v>#N/A</v>
      </c>
      <c r="DB337" s="104">
        <f t="shared" si="179"/>
        <v>0</v>
      </c>
      <c r="DC337" s="204" t="str">
        <f t="shared" si="172"/>
        <v>Ampicilline</v>
      </c>
      <c r="DD337" s="204" t="str">
        <f t="shared" si="173"/>
        <v>Colistine</v>
      </c>
      <c r="DE337" s="204" t="str">
        <f t="shared" si="174"/>
        <v/>
      </c>
      <c r="DF337" s="204" t="str">
        <f t="shared" si="175"/>
        <v>Penicillines</v>
      </c>
      <c r="DG337" s="204" t="str">
        <f t="shared" si="176"/>
        <v>Polypeptides</v>
      </c>
      <c r="DH337" s="97" t="str">
        <f t="shared" si="177"/>
        <v/>
      </c>
      <c r="DI337" s="78"/>
      <c r="DJ337" s="78"/>
      <c r="DK337" s="77" t="str">
        <f ca="1"/>
        <v>MULTIBIO</v>
      </c>
      <c r="DL337" s="79" t="e">
        <f ca="1"/>
        <v>#N/A</v>
      </c>
      <c r="DM337" s="102"/>
      <c r="DN337" s="8"/>
      <c r="DO337" s="8"/>
      <c r="DP337" s="8"/>
      <c r="DQ337" s="8"/>
      <c r="DR337" s="8"/>
      <c r="DS337" s="8"/>
      <c r="DT337" s="8"/>
      <c r="DU337" s="8"/>
      <c r="DV337" s="8"/>
      <c r="DW337" s="8"/>
      <c r="DX337" s="8"/>
      <c r="DY337" s="8"/>
      <c r="DZ337" s="8"/>
      <c r="EA337" s="8"/>
      <c r="EB337" s="8"/>
      <c r="EC337" s="8"/>
      <c r="ED337" s="8"/>
      <c r="EE337" s="8"/>
      <c r="EF337" s="8"/>
      <c r="EG337" s="8"/>
      <c r="EH337" s="8"/>
      <c r="EI337" s="8"/>
      <c r="EJ337" s="97"/>
    </row>
    <row r="338" spans="1:140" x14ac:dyDescent="0.25">
      <c r="A338" s="56"/>
      <c r="B338" s="8"/>
      <c r="C338" s="8"/>
      <c r="D338" s="8"/>
      <c r="E338" s="8"/>
      <c r="F338" s="8"/>
      <c r="G338" s="8"/>
      <c r="H338" s="8"/>
      <c r="I338" s="102" t="str">
        <f>INDEX(Données_ATB!BE:BV,MATCH(MASQ2!J338,Données_ATB!BE:BE,0),18)</f>
        <v/>
      </c>
      <c r="J338" s="77" t="str">
        <f>Données_ATB!BE337</f>
        <v>MULTISHIELD DC SUSPENSION INTRAMAMMAIRE POUR VACHES</v>
      </c>
      <c r="K338" s="204" t="e">
        <f>IF(IF(S$2="Catégorie",IF(S$3="Toutes",SUMIFS('Étape 1 - à remplir'!$F$31:$F$400,'Étape 1 - à remplir'!$E$31:$E$400,MASQ2!J338,'Étape 1 - à remplir'!$G$31:$G$400,"animaux"),SUMIFS('Étape 1 - à remplir'!$F$31:$F$400,'Étape 1 - à remplir'!$E$31:$E$400,MASQ2!J338,'Étape 1 - à remplir'!$C$31:$C$400,S$3)),IF(S$2="Âge",IF(S$3="Tous",SUMIFS('Étape 1 - à remplir'!$F$31:$F$400,'Étape 1 - à remplir'!$E$31:$E$400,MASQ2!J338,'Étape 1 - à remplir'!$G$31:$G$400,"animaux"),SUMIFS('Étape 1 - à remplir'!$F$31:$F$400,'Étape 1 - à remplir'!$E$31:$E$400,MASQ2!J338,'Étape 1 - à remplir'!$P$31:$P$400,S$3)),IF(S$2="Atelier",IF(S$3="Tous",SUMIFS('Étape 1 - à remplir'!$F$31:$F$400,'Étape 1 - à remplir'!$E$31:$E$400,MASQ2!J338,'Étape 1 - à remplir'!$G$31:$G$400,"animaux"),SUMIFS('Étape 1 - à remplir'!$F$31:$F$400,'Étape 1 - à remplir'!$E$31:$E$400,MASQ2!J338,'Étape 1 - à remplir'!$O$31:$O$400,S$3)),IF(S$2="Espèce",IF(S$3="Tous",SUMIFS('Étape 1 - à remplir'!$F$31:$F$400,'Étape 1 - à remplir'!$E$31:$E$400,MASQ2!J338,'Étape 1 - à remplir'!$G$31:$G$400,"animaux"),SUMIFS('Étape 1 - à remplir'!$F$31:$F$400,'Étape 1 - à remplir'!$E$31:$E$400,MASQ2!J338,'Étape 1 - à remplir'!$N$31:$N$400,S$3))))))=0,NA(),IF(S$2="Catégorie",IF(S$3="Toutes",SUMIFS('Étape 1 - à remplir'!$F$31:$F$400,'Étape 1 - à remplir'!$E$31:$E$400,MASQ2!J338,'Étape 1 - à remplir'!$G$31:$G$400,"animaux"),SUMIFS('Étape 1 - à remplir'!$F$31:$F$400,'Étape 1 - à remplir'!$E$31:$E$400,MASQ2!J338,'Étape 1 - à remplir'!$C$31:$C$400,S$3)),IF(S$2="Âge",IF(S$3="Tous",SUMIFS('Étape 1 - à remplir'!$F$31:$F$400,'Étape 1 - à remplir'!$E$31:$E$400,MASQ2!J338,'Étape 1 - à remplir'!$G$31:$G$400,"animaux"),SUMIFS('Étape 1 - à remplir'!$F$31:$F$400,'Étape 1 - à remplir'!$E$31:$E$400,MASQ2!J338,'Étape 1 - à remplir'!$P$31:$P$400,S$3)),IF(S$2="Atelier",IF(S$3="Tous",SUMIFS('Étape 1 - à remplir'!$F$31:$F$400,'Étape 1 - à remplir'!$E$31:$E$400,MASQ2!J338,'Étape 1 - à remplir'!$G$31:$G$400,"animaux"),SUMIFS('Étape 1 - à remplir'!$F$31:$F$400,'Étape 1 - à remplir'!$E$31:$E$400,MASQ2!J338,'Étape 1 - à remplir'!$O$31:$O$400,S$3)),IF(S$2="Espèce",IF(S$3="Tous",SUMIFS('Étape 1 - à remplir'!$F$31:$F$400,'Étape 1 - à remplir'!$E$31:$E$400,MASQ2!J338,'Étape 1 - à remplir'!$G$31:$G$400,"animaux"),SUMIFS('Étape 1 - à remplir'!$F$31:$F$400,'Étape 1 - à remplir'!$E$31:$E$400,MASQ2!J338,'Étape 1 - à remplir'!$N$31:$N$400,S$3)))))))</f>
        <v>#N/A</v>
      </c>
      <c r="L338" s="97">
        <f t="shared" si="180"/>
        <v>0</v>
      </c>
      <c r="M338" s="56" t="str">
        <f>Données_ATB!BN337</f>
        <v>Benzylpénicilline</v>
      </c>
      <c r="N338" s="204" t="str">
        <f>Données_ATB!BO337</f>
        <v>Néomycine</v>
      </c>
      <c r="O338" s="97" t="str">
        <f>Données_ATB!BP337</f>
        <v>Pénéthamate (ou pénéthacilline)</v>
      </c>
      <c r="P338" s="77" t="str">
        <f>Données_ATB!BR337</f>
        <v>Penicillines</v>
      </c>
      <c r="Q338" s="78" t="str">
        <f>Données_ATB!BS337</f>
        <v>Aminoglycosides</v>
      </c>
      <c r="R338" s="79" t="str">
        <f>Données_ATB!BT337</f>
        <v>Penicillines</v>
      </c>
      <c r="S338" s="78"/>
      <c r="T338" s="78"/>
      <c r="U338" s="77" t="str">
        <f ca="1"/>
        <v>MULTISHIELD DC SUSPENSION INTRAMAMMAIRE POUR VACHES</v>
      </c>
      <c r="V338" s="79" t="e">
        <f ca="1"/>
        <v>#N/A</v>
      </c>
      <c r="W338" s="102"/>
      <c r="X338" s="8"/>
      <c r="Y338" s="8"/>
      <c r="Z338" s="8"/>
      <c r="AA338" s="8"/>
      <c r="AB338" s="102"/>
      <c r="AC338" s="8"/>
      <c r="AD338" s="8"/>
      <c r="AE338" s="8"/>
      <c r="AF338" s="8"/>
      <c r="AG338" s="8"/>
      <c r="AH338" s="8"/>
      <c r="AI338" s="8"/>
      <c r="AJ338" s="8"/>
      <c r="AK338" s="8"/>
      <c r="AL338" s="8"/>
      <c r="AM338" s="8"/>
      <c r="AN338" s="8"/>
      <c r="AO338" s="8"/>
      <c r="AP338" s="8"/>
      <c r="AQ338" s="8"/>
      <c r="AR338" s="8"/>
      <c r="AS338" s="8"/>
      <c r="AT338" s="97"/>
      <c r="AV338" s="56"/>
      <c r="AW338" s="8"/>
      <c r="AX338" s="8"/>
      <c r="AY338" s="8"/>
      <c r="AZ338" s="8"/>
      <c r="BA338" s="8"/>
      <c r="BB338" s="8"/>
      <c r="BC338" s="8"/>
      <c r="BD338" s="102" t="str">
        <f t="shared" si="162"/>
        <v/>
      </c>
      <c r="BE338" s="56" t="str">
        <f t="shared" si="163"/>
        <v>MULTISHIELD DC SUSPENSION INTRAMAMMAIRE POUR VACHES</v>
      </c>
      <c r="BF338" s="204" t="e">
        <f>IF(IF(BN$2="Catégorie",IF(BN$3="Toutes",SUMIFS('Étape 1 - à remplir'!$F$31:$F$400,'Étape 1 - à remplir'!$E$31:$E$400,MASQ2!BE338,'Étape 1 - à remplir'!$G$31:$G$400,"lots"),SUMIFS('Étape 1 - à remplir'!$F$31:$F$400,'Étape 1 - à remplir'!$E$31:$E$400,MASQ2!BE338,'Étape 1 - à remplir'!$C$31:$C$400,BN$3)),IF(BN$2="Âge",IF(BN$3="Tous",SUMIFS('Étape 1 - à remplir'!$F$31:$F$400,'Étape 1 - à remplir'!$E$31:$E$400,MASQ2!BE338,'Étape 1 - à remplir'!$G$31:$G$400,"lots"),SUMIFS('Étape 1 - à remplir'!$F$31:$F$400,'Étape 1 - à remplir'!$E$31:$E$400,MASQ2!BE338,'Étape 1 - à remplir'!$P$31:$P$400,BN$3,'Étape 1 - à remplir'!$G$31:$G$400,"lots")),IF(BN$2="Atelier",IF(BN$3="Tous",SUMIFS('Étape 1 - à remplir'!$F$31:$F$400,'Étape 1 - à remplir'!$E$31:$E$400,MASQ2!BE338,'Étape 1 - à remplir'!$G$31:$G$400,"lots"),SUMIFS('Étape 1 - à remplir'!$F$31:$F$400,'Étape 1 - à remplir'!$E$31:$E$400,MASQ2!BE338,'Étape 1 - à remplir'!$O$31:$O$400,BN$3,'Étape 1 - à remplir'!$G$31:$G$400,"lots")),IF(BN$2="Espèce",IF(BN$3="Tous",SUMIFS('Étape 1 - à remplir'!$F$31:$F$400,'Étape 1 - à remplir'!$E$31:$E$400,MASQ2!BE338,'Étape 1 - à remplir'!$G$31:$G$400,"lots"),SUMIFS('Étape 1 - à remplir'!$F$31:$F$400,'Étape 1 - à remplir'!$E$31:$E$400,MASQ2!BE338,'Étape 1 - à remplir'!$N$31:$N$400,BN$3,'Étape 1 - à remplir'!$G$31:$G$400,"lots"))))))=0,NA(),IF(BN$2="Catégorie",IF(BN$3="Toutes",SUMIFS('Étape 1 - à remplir'!$F$31:$F$400,'Étape 1 - à remplir'!$E$31:$E$400,MASQ2!BE338,'Étape 1 - à remplir'!$G$31:$G$400,"lots"),SUMIFS('Étape 1 - à remplir'!$F$31:$F$400,'Étape 1 - à remplir'!$E$31:$E$400,MASQ2!BE338,'Étape 1 - à remplir'!$C$31:$C$400,BN$3)),IF(BN$2="Âge",IF(BN$3="Tous",SUMIFS('Étape 1 - à remplir'!$F$31:$F$400,'Étape 1 - à remplir'!$E$31:$E$400,MASQ2!BE338,'Étape 1 - à remplir'!$G$31:$G$400,"lots"),SUMIFS('Étape 1 - à remplir'!$F$31:$F$400,'Étape 1 - à remplir'!$E$31:$E$400,MASQ2!BE338,'Étape 1 - à remplir'!$P$31:$P$400,BN$3,'Étape 1 - à remplir'!$G$31:$G$400,"lots")),IF(BN$2="Atelier",IF(BN$3="Tous",SUMIFS('Étape 1 - à remplir'!$F$31:$F$400,'Étape 1 - à remplir'!$E$31:$E$400,MASQ2!BE338,'Étape 1 - à remplir'!$G$31:$G$400,"lots"),SUMIFS('Étape 1 - à remplir'!$F$31:$F$400,'Étape 1 - à remplir'!$E$31:$E$400,MASQ2!BE338,'Étape 1 - à remplir'!$O$31:$O$400,BN$3,'Étape 1 - à remplir'!$G$31:$G$400,"lots")),IF(BN$2="Espèce",IF(BN$3="Tous",SUMIFS('Étape 1 - à remplir'!$F$31:$F$400,'Étape 1 - à remplir'!$E$31:$E$400,MASQ2!BE338,'Étape 1 - à remplir'!$G$31:$G$400,"lots"),SUMIFS('Étape 1 - à remplir'!$F$31:$F$400,'Étape 1 - à remplir'!$E$31:$E$400,MASQ2!BE338,'Étape 1 - à remplir'!$N$31:$N$400,BN$3,'Étape 1 - à remplir'!$G$31:$G$400,"lots")))))))</f>
        <v>#N/A</v>
      </c>
      <c r="BG338" s="204">
        <f t="shared" si="178"/>
        <v>0</v>
      </c>
      <c r="BH338" s="204" t="str">
        <f t="shared" si="164"/>
        <v>Benzylpénicilline</v>
      </c>
      <c r="BI338" s="204" t="str">
        <f t="shared" si="165"/>
        <v>Néomycine</v>
      </c>
      <c r="BJ338" s="204" t="str">
        <f t="shared" si="166"/>
        <v>Pénéthamate (ou pénéthacilline)</v>
      </c>
      <c r="BK338" s="204" t="str">
        <f t="shared" si="167"/>
        <v>Penicillines</v>
      </c>
      <c r="BL338" s="204" t="str">
        <f t="shared" si="168"/>
        <v>Aminoglycosides</v>
      </c>
      <c r="BM338" s="97" t="str">
        <f t="shared" si="169"/>
        <v>Penicillines</v>
      </c>
      <c r="BN338" s="78"/>
      <c r="BO338" s="78"/>
      <c r="BP338" s="77" t="str">
        <f ca="1"/>
        <v>MULTISHIELD DC SUSPENSION INTRAMAMMAIRE POUR VACHES</v>
      </c>
      <c r="BQ338" s="79" t="e">
        <f ca="1"/>
        <v>#N/A</v>
      </c>
      <c r="BR338" s="102"/>
      <c r="BS338" s="8"/>
      <c r="BT338" s="8"/>
      <c r="BU338" s="8"/>
      <c r="BV338" s="8"/>
      <c r="BW338" s="8"/>
      <c r="BX338" s="8"/>
      <c r="BY338" s="8"/>
      <c r="BZ338" s="8"/>
      <c r="CA338" s="8"/>
      <c r="CB338" s="8"/>
      <c r="CC338" s="8"/>
      <c r="CD338" s="8"/>
      <c r="CE338" s="8"/>
      <c r="CF338" s="8"/>
      <c r="CG338" s="8"/>
      <c r="CH338" s="8"/>
      <c r="CI338" s="8"/>
      <c r="CJ338" s="8"/>
      <c r="CK338" s="8"/>
      <c r="CL338" s="8"/>
      <c r="CM338" s="8"/>
      <c r="CN338" s="8"/>
      <c r="CO338" s="97"/>
      <c r="CQ338" s="56"/>
      <c r="CR338" s="8"/>
      <c r="CS338" s="8"/>
      <c r="CT338" s="8"/>
      <c r="CU338" s="8"/>
      <c r="CV338" s="8"/>
      <c r="CW338" s="8"/>
      <c r="CX338" s="8"/>
      <c r="CY338" s="102" t="str">
        <f t="shared" si="170"/>
        <v/>
      </c>
      <c r="CZ338" s="56" t="str">
        <f t="shared" si="171"/>
        <v>MULTISHIELD DC SUSPENSION INTRAMAMMAIRE POUR VACHES</v>
      </c>
      <c r="DA338" s="204" t="e">
        <f>IF(IF(DI$2="Catégorie",IF(DI$3="Toutes",SUMIFS('Étape 1 - à remplir'!$F$31:$F$400,'Étape 1 - à remplir'!$E$31:$E$400,MASQ2!CZ338,'Étape 1 - à remplir'!$G$31:$G$400,"kg"),SUMIFS('Étape 1 - à remplir'!$F$31:$F$400,'Étape 1 - à remplir'!$E$31:$E$400,MASQ2!CZ338,'Étape 1 - à remplir'!$C$31:$C$400,DI$3)),IF(DI$2="Âge",IF(DI$3="Tous",SUMIFS('Étape 1 - à remplir'!$F$31:$F$400,'Étape 1 - à remplir'!$E$31:$E$400,MASQ2!CZ338,'Étape 1 - à remplir'!$G$31:$G$400,"kg"),SUMIFS('Étape 1 - à remplir'!$F$31:$F$400,'Étape 1 - à remplir'!$E$31:$E$400,MASQ2!CZ338,'Étape 1 - à remplir'!$P$31:$P$400,DI$3,'Étape 1 - à remplir'!$G$31:$G$400,"kg")),IF(DI$2="Atelier",IF(DI$3="Tous",SUMIFS('Étape 1 - à remplir'!$F$31:$F$400,'Étape 1 - à remplir'!$E$31:$E$400,MASQ2!CZ338,'Étape 1 - à remplir'!$G$31:$G$400,"kg"),SUMIFS('Étape 1 - à remplir'!$F$31:$F$400,'Étape 1 - à remplir'!$E$31:$E$400,MASQ2!CZ338,'Étape 1 - à remplir'!$O$31:$O$400,DI$3,'Étape 1 - à remplir'!$G$31:$G$400,"kg")),IF(DI$2="Espèce",IF(DI$3="Tous",SUMIFS('Étape 1 - à remplir'!$F$31:$F$400,'Étape 1 - à remplir'!$E$31:$E$400,MASQ2!CZ338,'Étape 1 - à remplir'!$G$31:$G$400,"kg"),SUMIFS('Étape 1 - à remplir'!$F$31:$F$400,'Étape 1 - à remplir'!$E$31:$E$400,MASQ2!CZ338,'Étape 1 - à remplir'!$N$31:$N$400,DI$3,'Étape 1 - à remplir'!$G$31:$G$400,"kg"))))))=0,NA(),IF(DI$2="Catégorie",IF(DI$3="Toutes",SUMIFS('Étape 1 - à remplir'!$F$31:$F$400,'Étape 1 - à remplir'!$E$31:$E$400,MASQ2!CZ338,'Étape 1 - à remplir'!$G$31:$G$400,"kg"),SUMIFS('Étape 1 - à remplir'!$F$31:$F$400,'Étape 1 - à remplir'!$E$31:$E$400,MASQ2!CZ338,'Étape 1 - à remplir'!$C$31:$C$400,DI$3)),IF(DI$2="Âge",IF(DI$3="Tous",SUMIFS('Étape 1 - à remplir'!$F$31:$F$400,'Étape 1 - à remplir'!$E$31:$E$400,MASQ2!CZ338,'Étape 1 - à remplir'!$G$31:$G$400,"kg"),SUMIFS('Étape 1 - à remplir'!$F$31:$F$400,'Étape 1 - à remplir'!$E$31:$E$400,MASQ2!CZ338,'Étape 1 - à remplir'!$P$31:$P$400,DI$3,'Étape 1 - à remplir'!$G$31:$G$400,"kg")),IF(DI$2="Atelier",IF(DI$3="Tous",SUMIFS('Étape 1 - à remplir'!$F$31:$F$400,'Étape 1 - à remplir'!$E$31:$E$400,MASQ2!CZ338,'Étape 1 - à remplir'!$G$31:$G$400,"kg"),SUMIFS('Étape 1 - à remplir'!$F$31:$F$400,'Étape 1 - à remplir'!$E$31:$E$400,MASQ2!CZ338,'Étape 1 - à remplir'!$O$31:$O$400,DI$3,'Étape 1 - à remplir'!$G$31:$G$400,"kg")),IF(DI$2="Espèce",IF(DI$3="Tous",SUMIFS('Étape 1 - à remplir'!$F$31:$F$400,'Étape 1 - à remplir'!$E$31:$E$400,MASQ2!CZ338,'Étape 1 - à remplir'!$G$31:$G$400,"kg"),SUMIFS('Étape 1 - à remplir'!$F$31:$F$400,'Étape 1 - à remplir'!$E$31:$E$400,MASQ2!CZ338,'Étape 1 - à remplir'!$N$31:$N$400,DI$3,'Étape 1 - à remplir'!$G$31:$G$400,"kg")))))))</f>
        <v>#N/A</v>
      </c>
      <c r="DB338" s="104">
        <f t="shared" si="179"/>
        <v>0</v>
      </c>
      <c r="DC338" s="204" t="str">
        <f t="shared" si="172"/>
        <v>Benzylpénicilline</v>
      </c>
      <c r="DD338" s="204" t="str">
        <f t="shared" si="173"/>
        <v>Néomycine</v>
      </c>
      <c r="DE338" s="204" t="str">
        <f t="shared" si="174"/>
        <v>Pénéthamate (ou pénéthacilline)</v>
      </c>
      <c r="DF338" s="204" t="str">
        <f t="shared" si="175"/>
        <v>Penicillines</v>
      </c>
      <c r="DG338" s="204" t="str">
        <f t="shared" si="176"/>
        <v>Aminoglycosides</v>
      </c>
      <c r="DH338" s="97" t="str">
        <f t="shared" si="177"/>
        <v>Penicillines</v>
      </c>
      <c r="DI338" s="78"/>
      <c r="DJ338" s="78"/>
      <c r="DK338" s="77" t="str">
        <f ca="1"/>
        <v>MULTISHIELD DC SUSPENSION INTRAMAMMAIRE POUR VACHES</v>
      </c>
      <c r="DL338" s="79" t="e">
        <f ca="1"/>
        <v>#N/A</v>
      </c>
      <c r="DM338" s="102"/>
      <c r="DN338" s="8"/>
      <c r="DO338" s="8"/>
      <c r="DP338" s="8"/>
      <c r="DQ338" s="8"/>
      <c r="DR338" s="8"/>
      <c r="DS338" s="8"/>
      <c r="DT338" s="8"/>
      <c r="DU338" s="8"/>
      <c r="DV338" s="8"/>
      <c r="DW338" s="8"/>
      <c r="DX338" s="8"/>
      <c r="DY338" s="8"/>
      <c r="DZ338" s="8"/>
      <c r="EA338" s="8"/>
      <c r="EB338" s="8"/>
      <c r="EC338" s="8"/>
      <c r="ED338" s="8"/>
      <c r="EE338" s="8"/>
      <c r="EF338" s="8"/>
      <c r="EG338" s="8"/>
      <c r="EH338" s="8"/>
      <c r="EI338" s="8"/>
      <c r="EJ338" s="97"/>
    </row>
    <row r="339" spans="1:140" x14ac:dyDescent="0.25">
      <c r="A339" s="56"/>
      <c r="B339" s="8"/>
      <c r="C339" s="8"/>
      <c r="D339" s="8"/>
      <c r="E339" s="8"/>
      <c r="F339" s="8"/>
      <c r="G339" s="8"/>
      <c r="H339" s="8"/>
      <c r="I339" s="102" t="str">
        <f>INDEX(Données_ATB!BE:BV,MATCH(MASQ2!J339,Données_ATB!BE:BE,0),18)</f>
        <v/>
      </c>
      <c r="J339" s="77" t="str">
        <f>Données_ATB!BE338</f>
        <v>MYCOFLOR 20 MG/ML SOLUTION POUR ADMINISTRATION DANS L'EAU DE BOISSON POUR PORCINS</v>
      </c>
      <c r="K339" s="204" t="e">
        <f>IF(IF(S$2="Catégorie",IF(S$3="Toutes",SUMIFS('Étape 1 - à remplir'!$F$31:$F$400,'Étape 1 - à remplir'!$E$31:$E$400,MASQ2!J339,'Étape 1 - à remplir'!$G$31:$G$400,"animaux"),SUMIFS('Étape 1 - à remplir'!$F$31:$F$400,'Étape 1 - à remplir'!$E$31:$E$400,MASQ2!J339,'Étape 1 - à remplir'!$C$31:$C$400,S$3)),IF(S$2="Âge",IF(S$3="Tous",SUMIFS('Étape 1 - à remplir'!$F$31:$F$400,'Étape 1 - à remplir'!$E$31:$E$400,MASQ2!J339,'Étape 1 - à remplir'!$G$31:$G$400,"animaux"),SUMIFS('Étape 1 - à remplir'!$F$31:$F$400,'Étape 1 - à remplir'!$E$31:$E$400,MASQ2!J339,'Étape 1 - à remplir'!$P$31:$P$400,S$3)),IF(S$2="Atelier",IF(S$3="Tous",SUMIFS('Étape 1 - à remplir'!$F$31:$F$400,'Étape 1 - à remplir'!$E$31:$E$400,MASQ2!J339,'Étape 1 - à remplir'!$G$31:$G$400,"animaux"),SUMIFS('Étape 1 - à remplir'!$F$31:$F$400,'Étape 1 - à remplir'!$E$31:$E$400,MASQ2!J339,'Étape 1 - à remplir'!$O$31:$O$400,S$3)),IF(S$2="Espèce",IF(S$3="Tous",SUMIFS('Étape 1 - à remplir'!$F$31:$F$400,'Étape 1 - à remplir'!$E$31:$E$400,MASQ2!J339,'Étape 1 - à remplir'!$G$31:$G$400,"animaux"),SUMIFS('Étape 1 - à remplir'!$F$31:$F$400,'Étape 1 - à remplir'!$E$31:$E$400,MASQ2!J339,'Étape 1 - à remplir'!$N$31:$N$400,S$3))))))=0,NA(),IF(S$2="Catégorie",IF(S$3="Toutes",SUMIFS('Étape 1 - à remplir'!$F$31:$F$400,'Étape 1 - à remplir'!$E$31:$E$400,MASQ2!J339,'Étape 1 - à remplir'!$G$31:$G$400,"animaux"),SUMIFS('Étape 1 - à remplir'!$F$31:$F$400,'Étape 1 - à remplir'!$E$31:$E$400,MASQ2!J339,'Étape 1 - à remplir'!$C$31:$C$400,S$3)),IF(S$2="Âge",IF(S$3="Tous",SUMIFS('Étape 1 - à remplir'!$F$31:$F$400,'Étape 1 - à remplir'!$E$31:$E$400,MASQ2!J339,'Étape 1 - à remplir'!$G$31:$G$400,"animaux"),SUMIFS('Étape 1 - à remplir'!$F$31:$F$400,'Étape 1 - à remplir'!$E$31:$E$400,MASQ2!J339,'Étape 1 - à remplir'!$P$31:$P$400,S$3)),IF(S$2="Atelier",IF(S$3="Tous",SUMIFS('Étape 1 - à remplir'!$F$31:$F$400,'Étape 1 - à remplir'!$E$31:$E$400,MASQ2!J339,'Étape 1 - à remplir'!$G$31:$G$400,"animaux"),SUMIFS('Étape 1 - à remplir'!$F$31:$F$400,'Étape 1 - à remplir'!$E$31:$E$400,MASQ2!J339,'Étape 1 - à remplir'!$O$31:$O$400,S$3)),IF(S$2="Espèce",IF(S$3="Tous",SUMIFS('Étape 1 - à remplir'!$F$31:$F$400,'Étape 1 - à remplir'!$E$31:$E$400,MASQ2!J339,'Étape 1 - à remplir'!$G$31:$G$400,"animaux"),SUMIFS('Étape 1 - à remplir'!$F$31:$F$400,'Étape 1 - à remplir'!$E$31:$E$400,MASQ2!J339,'Étape 1 - à remplir'!$N$31:$N$400,S$3)))))))</f>
        <v>#N/A</v>
      </c>
      <c r="L339" s="97">
        <f t="shared" si="180"/>
        <v>0</v>
      </c>
      <c r="M339" s="56" t="str">
        <f>Données_ATB!BN338</f>
        <v>Florfénicol</v>
      </c>
      <c r="N339" s="204" t="str">
        <f>Données_ATB!BO338</f>
        <v/>
      </c>
      <c r="O339" s="97" t="str">
        <f>Données_ATB!BP338</f>
        <v/>
      </c>
      <c r="P339" s="77" t="str">
        <f>Données_ATB!BR338</f>
        <v>Phenicoles</v>
      </c>
      <c r="Q339" s="78" t="str">
        <f>Données_ATB!BS338</f>
        <v/>
      </c>
      <c r="R339" s="79" t="str">
        <f>Données_ATB!BT338</f>
        <v/>
      </c>
      <c r="S339" s="78"/>
      <c r="T339" s="78"/>
      <c r="U339" s="77" t="str">
        <f ca="1"/>
        <v>MYCOFLOR 20 MG/ML SOLUTION POUR ADMINISTRATION DANS L'EAU DE BOISSON POUR PORCINS</v>
      </c>
      <c r="V339" s="79" t="e">
        <f ca="1"/>
        <v>#N/A</v>
      </c>
      <c r="W339" s="102"/>
      <c r="X339" s="8"/>
      <c r="Y339" s="8"/>
      <c r="Z339" s="8"/>
      <c r="AA339" s="8"/>
      <c r="AB339" s="102"/>
      <c r="AC339" s="8"/>
      <c r="AD339" s="8"/>
      <c r="AE339" s="8"/>
      <c r="AF339" s="8"/>
      <c r="AG339" s="8"/>
      <c r="AH339" s="8"/>
      <c r="AI339" s="8"/>
      <c r="AJ339" s="8"/>
      <c r="AK339" s="8"/>
      <c r="AL339" s="8"/>
      <c r="AM339" s="8"/>
      <c r="AN339" s="8"/>
      <c r="AO339" s="8"/>
      <c r="AP339" s="8"/>
      <c r="AQ339" s="8"/>
      <c r="AR339" s="8"/>
      <c r="AS339" s="8"/>
      <c r="AT339" s="97"/>
      <c r="AV339" s="56"/>
      <c r="AW339" s="8"/>
      <c r="AX339" s="8"/>
      <c r="AY339" s="8"/>
      <c r="AZ339" s="8"/>
      <c r="BA339" s="8"/>
      <c r="BB339" s="8"/>
      <c r="BC339" s="8"/>
      <c r="BD339" s="102" t="str">
        <f t="shared" si="162"/>
        <v/>
      </c>
      <c r="BE339" s="56" t="str">
        <f t="shared" si="163"/>
        <v>MYCOFLOR 20 MG/ML SOLUTION POUR ADMINISTRATION DANS L'EAU DE BOISSON POUR PORCINS</v>
      </c>
      <c r="BF339" s="204" t="e">
        <f>IF(IF(BN$2="Catégorie",IF(BN$3="Toutes",SUMIFS('Étape 1 - à remplir'!$F$31:$F$400,'Étape 1 - à remplir'!$E$31:$E$400,MASQ2!BE339,'Étape 1 - à remplir'!$G$31:$G$400,"lots"),SUMIFS('Étape 1 - à remplir'!$F$31:$F$400,'Étape 1 - à remplir'!$E$31:$E$400,MASQ2!BE339,'Étape 1 - à remplir'!$C$31:$C$400,BN$3)),IF(BN$2="Âge",IF(BN$3="Tous",SUMIFS('Étape 1 - à remplir'!$F$31:$F$400,'Étape 1 - à remplir'!$E$31:$E$400,MASQ2!BE339,'Étape 1 - à remplir'!$G$31:$G$400,"lots"),SUMIFS('Étape 1 - à remplir'!$F$31:$F$400,'Étape 1 - à remplir'!$E$31:$E$400,MASQ2!BE339,'Étape 1 - à remplir'!$P$31:$P$400,BN$3,'Étape 1 - à remplir'!$G$31:$G$400,"lots")),IF(BN$2="Atelier",IF(BN$3="Tous",SUMIFS('Étape 1 - à remplir'!$F$31:$F$400,'Étape 1 - à remplir'!$E$31:$E$400,MASQ2!BE339,'Étape 1 - à remplir'!$G$31:$G$400,"lots"),SUMIFS('Étape 1 - à remplir'!$F$31:$F$400,'Étape 1 - à remplir'!$E$31:$E$400,MASQ2!BE339,'Étape 1 - à remplir'!$O$31:$O$400,BN$3,'Étape 1 - à remplir'!$G$31:$G$400,"lots")),IF(BN$2="Espèce",IF(BN$3="Tous",SUMIFS('Étape 1 - à remplir'!$F$31:$F$400,'Étape 1 - à remplir'!$E$31:$E$400,MASQ2!BE339,'Étape 1 - à remplir'!$G$31:$G$400,"lots"),SUMIFS('Étape 1 - à remplir'!$F$31:$F$400,'Étape 1 - à remplir'!$E$31:$E$400,MASQ2!BE339,'Étape 1 - à remplir'!$N$31:$N$400,BN$3,'Étape 1 - à remplir'!$G$31:$G$400,"lots"))))))=0,NA(),IF(BN$2="Catégorie",IF(BN$3="Toutes",SUMIFS('Étape 1 - à remplir'!$F$31:$F$400,'Étape 1 - à remplir'!$E$31:$E$400,MASQ2!BE339,'Étape 1 - à remplir'!$G$31:$G$400,"lots"),SUMIFS('Étape 1 - à remplir'!$F$31:$F$400,'Étape 1 - à remplir'!$E$31:$E$400,MASQ2!BE339,'Étape 1 - à remplir'!$C$31:$C$400,BN$3)),IF(BN$2="Âge",IF(BN$3="Tous",SUMIFS('Étape 1 - à remplir'!$F$31:$F$400,'Étape 1 - à remplir'!$E$31:$E$400,MASQ2!BE339,'Étape 1 - à remplir'!$G$31:$G$400,"lots"),SUMIFS('Étape 1 - à remplir'!$F$31:$F$400,'Étape 1 - à remplir'!$E$31:$E$400,MASQ2!BE339,'Étape 1 - à remplir'!$P$31:$P$400,BN$3,'Étape 1 - à remplir'!$G$31:$G$400,"lots")),IF(BN$2="Atelier",IF(BN$3="Tous",SUMIFS('Étape 1 - à remplir'!$F$31:$F$400,'Étape 1 - à remplir'!$E$31:$E$400,MASQ2!BE339,'Étape 1 - à remplir'!$G$31:$G$400,"lots"),SUMIFS('Étape 1 - à remplir'!$F$31:$F$400,'Étape 1 - à remplir'!$E$31:$E$400,MASQ2!BE339,'Étape 1 - à remplir'!$O$31:$O$400,BN$3,'Étape 1 - à remplir'!$G$31:$G$400,"lots")),IF(BN$2="Espèce",IF(BN$3="Tous",SUMIFS('Étape 1 - à remplir'!$F$31:$F$400,'Étape 1 - à remplir'!$E$31:$E$400,MASQ2!BE339,'Étape 1 - à remplir'!$G$31:$G$400,"lots"),SUMIFS('Étape 1 - à remplir'!$F$31:$F$400,'Étape 1 - à remplir'!$E$31:$E$400,MASQ2!BE339,'Étape 1 - à remplir'!$N$31:$N$400,BN$3,'Étape 1 - à remplir'!$G$31:$G$400,"lots")))))))</f>
        <v>#N/A</v>
      </c>
      <c r="BG339" s="204">
        <f t="shared" si="178"/>
        <v>0</v>
      </c>
      <c r="BH339" s="204" t="str">
        <f t="shared" si="164"/>
        <v>Florfénicol</v>
      </c>
      <c r="BI339" s="204" t="str">
        <f t="shared" si="165"/>
        <v/>
      </c>
      <c r="BJ339" s="204" t="str">
        <f t="shared" si="166"/>
        <v/>
      </c>
      <c r="BK339" s="204" t="str">
        <f t="shared" si="167"/>
        <v>Phenicoles</v>
      </c>
      <c r="BL339" s="204" t="str">
        <f t="shared" si="168"/>
        <v/>
      </c>
      <c r="BM339" s="97" t="str">
        <f t="shared" si="169"/>
        <v/>
      </c>
      <c r="BN339" s="78"/>
      <c r="BO339" s="78"/>
      <c r="BP339" s="77" t="str">
        <f ca="1"/>
        <v>MYCOFLOR 20 MG/ML SOLUTION POUR ADMINISTRATION DANS L'EAU DE BOISSON POUR PORCINS</v>
      </c>
      <c r="BQ339" s="79" t="e">
        <f ca="1"/>
        <v>#N/A</v>
      </c>
      <c r="BR339" s="102"/>
      <c r="BS339" s="8"/>
      <c r="BT339" s="8"/>
      <c r="BU339" s="8"/>
      <c r="BV339" s="8"/>
      <c r="BW339" s="8"/>
      <c r="BX339" s="8"/>
      <c r="BY339" s="8"/>
      <c r="BZ339" s="8"/>
      <c r="CA339" s="8"/>
      <c r="CB339" s="8"/>
      <c r="CC339" s="8"/>
      <c r="CD339" s="8"/>
      <c r="CE339" s="8"/>
      <c r="CF339" s="8"/>
      <c r="CG339" s="8"/>
      <c r="CH339" s="8"/>
      <c r="CI339" s="8"/>
      <c r="CJ339" s="8"/>
      <c r="CK339" s="8"/>
      <c r="CL339" s="8"/>
      <c r="CM339" s="8"/>
      <c r="CN339" s="8"/>
      <c r="CO339" s="97"/>
      <c r="CQ339" s="56"/>
      <c r="CR339" s="8"/>
      <c r="CS339" s="8"/>
      <c r="CT339" s="8"/>
      <c r="CU339" s="8"/>
      <c r="CV339" s="8"/>
      <c r="CW339" s="8"/>
      <c r="CX339" s="8"/>
      <c r="CY339" s="102" t="str">
        <f t="shared" si="170"/>
        <v/>
      </c>
      <c r="CZ339" s="56" t="str">
        <f t="shared" si="171"/>
        <v>MYCOFLOR 20 MG/ML SOLUTION POUR ADMINISTRATION DANS L'EAU DE BOISSON POUR PORCINS</v>
      </c>
      <c r="DA339" s="204" t="e">
        <f>IF(IF(DI$2="Catégorie",IF(DI$3="Toutes",SUMIFS('Étape 1 - à remplir'!$F$31:$F$400,'Étape 1 - à remplir'!$E$31:$E$400,MASQ2!CZ339,'Étape 1 - à remplir'!$G$31:$G$400,"kg"),SUMIFS('Étape 1 - à remplir'!$F$31:$F$400,'Étape 1 - à remplir'!$E$31:$E$400,MASQ2!CZ339,'Étape 1 - à remplir'!$C$31:$C$400,DI$3)),IF(DI$2="Âge",IF(DI$3="Tous",SUMIFS('Étape 1 - à remplir'!$F$31:$F$400,'Étape 1 - à remplir'!$E$31:$E$400,MASQ2!CZ339,'Étape 1 - à remplir'!$G$31:$G$400,"kg"),SUMIFS('Étape 1 - à remplir'!$F$31:$F$400,'Étape 1 - à remplir'!$E$31:$E$400,MASQ2!CZ339,'Étape 1 - à remplir'!$P$31:$P$400,DI$3,'Étape 1 - à remplir'!$G$31:$G$400,"kg")),IF(DI$2="Atelier",IF(DI$3="Tous",SUMIFS('Étape 1 - à remplir'!$F$31:$F$400,'Étape 1 - à remplir'!$E$31:$E$400,MASQ2!CZ339,'Étape 1 - à remplir'!$G$31:$G$400,"kg"),SUMIFS('Étape 1 - à remplir'!$F$31:$F$400,'Étape 1 - à remplir'!$E$31:$E$400,MASQ2!CZ339,'Étape 1 - à remplir'!$O$31:$O$400,DI$3,'Étape 1 - à remplir'!$G$31:$G$400,"kg")),IF(DI$2="Espèce",IF(DI$3="Tous",SUMIFS('Étape 1 - à remplir'!$F$31:$F$400,'Étape 1 - à remplir'!$E$31:$E$400,MASQ2!CZ339,'Étape 1 - à remplir'!$G$31:$G$400,"kg"),SUMIFS('Étape 1 - à remplir'!$F$31:$F$400,'Étape 1 - à remplir'!$E$31:$E$400,MASQ2!CZ339,'Étape 1 - à remplir'!$N$31:$N$400,DI$3,'Étape 1 - à remplir'!$G$31:$G$400,"kg"))))))=0,NA(),IF(DI$2="Catégorie",IF(DI$3="Toutes",SUMIFS('Étape 1 - à remplir'!$F$31:$F$400,'Étape 1 - à remplir'!$E$31:$E$400,MASQ2!CZ339,'Étape 1 - à remplir'!$G$31:$G$400,"kg"),SUMIFS('Étape 1 - à remplir'!$F$31:$F$400,'Étape 1 - à remplir'!$E$31:$E$400,MASQ2!CZ339,'Étape 1 - à remplir'!$C$31:$C$400,DI$3)),IF(DI$2="Âge",IF(DI$3="Tous",SUMIFS('Étape 1 - à remplir'!$F$31:$F$400,'Étape 1 - à remplir'!$E$31:$E$400,MASQ2!CZ339,'Étape 1 - à remplir'!$G$31:$G$400,"kg"),SUMIFS('Étape 1 - à remplir'!$F$31:$F$400,'Étape 1 - à remplir'!$E$31:$E$400,MASQ2!CZ339,'Étape 1 - à remplir'!$P$31:$P$400,DI$3,'Étape 1 - à remplir'!$G$31:$G$400,"kg")),IF(DI$2="Atelier",IF(DI$3="Tous",SUMIFS('Étape 1 - à remplir'!$F$31:$F$400,'Étape 1 - à remplir'!$E$31:$E$400,MASQ2!CZ339,'Étape 1 - à remplir'!$G$31:$G$400,"kg"),SUMIFS('Étape 1 - à remplir'!$F$31:$F$400,'Étape 1 - à remplir'!$E$31:$E$400,MASQ2!CZ339,'Étape 1 - à remplir'!$O$31:$O$400,DI$3,'Étape 1 - à remplir'!$G$31:$G$400,"kg")),IF(DI$2="Espèce",IF(DI$3="Tous",SUMIFS('Étape 1 - à remplir'!$F$31:$F$400,'Étape 1 - à remplir'!$E$31:$E$400,MASQ2!CZ339,'Étape 1 - à remplir'!$G$31:$G$400,"kg"),SUMIFS('Étape 1 - à remplir'!$F$31:$F$400,'Étape 1 - à remplir'!$E$31:$E$400,MASQ2!CZ339,'Étape 1 - à remplir'!$N$31:$N$400,DI$3,'Étape 1 - à remplir'!$G$31:$G$400,"kg")))))))</f>
        <v>#N/A</v>
      </c>
      <c r="DB339" s="104">
        <f t="shared" si="179"/>
        <v>0</v>
      </c>
      <c r="DC339" s="204" t="str">
        <f t="shared" si="172"/>
        <v>Florfénicol</v>
      </c>
      <c r="DD339" s="204" t="str">
        <f t="shared" si="173"/>
        <v/>
      </c>
      <c r="DE339" s="204" t="str">
        <f t="shared" si="174"/>
        <v/>
      </c>
      <c r="DF339" s="204" t="str">
        <f t="shared" si="175"/>
        <v>Phenicoles</v>
      </c>
      <c r="DG339" s="204" t="str">
        <f t="shared" si="176"/>
        <v/>
      </c>
      <c r="DH339" s="97" t="str">
        <f t="shared" si="177"/>
        <v/>
      </c>
      <c r="DI339" s="78"/>
      <c r="DJ339" s="78"/>
      <c r="DK339" s="77" t="str">
        <f ca="1"/>
        <v>MYCOFLOR 20 MG/ML SOLUTION POUR ADMINISTRATION DANS L'EAU DE BOISSON POUR PORCINS</v>
      </c>
      <c r="DL339" s="79" t="e">
        <f ca="1"/>
        <v>#N/A</v>
      </c>
      <c r="DM339" s="102"/>
      <c r="DN339" s="8"/>
      <c r="DO339" s="8"/>
      <c r="DP339" s="8"/>
      <c r="DQ339" s="8"/>
      <c r="DR339" s="8"/>
      <c r="DS339" s="8"/>
      <c r="DT339" s="8"/>
      <c r="DU339" s="8"/>
      <c r="DV339" s="8"/>
      <c r="DW339" s="8"/>
      <c r="DX339" s="8"/>
      <c r="DY339" s="8"/>
      <c r="DZ339" s="8"/>
      <c r="EA339" s="8"/>
      <c r="EB339" s="8"/>
      <c r="EC339" s="8"/>
      <c r="ED339" s="8"/>
      <c r="EE339" s="8"/>
      <c r="EF339" s="8"/>
      <c r="EG339" s="8"/>
      <c r="EH339" s="8"/>
      <c r="EI339" s="8"/>
      <c r="EJ339" s="97"/>
    </row>
    <row r="340" spans="1:140" x14ac:dyDescent="0.25">
      <c r="A340" s="56"/>
      <c r="B340" s="8"/>
      <c r="C340" s="8"/>
      <c r="D340" s="8"/>
      <c r="E340" s="8"/>
      <c r="F340" s="8"/>
      <c r="G340" s="8"/>
      <c r="H340" s="8"/>
      <c r="I340" s="102" t="str">
        <f>INDEX(Données_ATB!BE:BV,MATCH(MASQ2!J340,Données_ATB!BE:BE,0),18)</f>
        <v/>
      </c>
      <c r="J340" s="77" t="str">
        <f>Données_ATB!BE339</f>
        <v>MYCOFLOR 200 MG/ML SOLUTION POUR ADMINISTRATION DANS L'EAU DE BOISSON POUR PORCINS</v>
      </c>
      <c r="K340" s="204" t="e">
        <f>IF(IF(S$2="Catégorie",IF(S$3="Toutes",SUMIFS('Étape 1 - à remplir'!$F$31:$F$400,'Étape 1 - à remplir'!$E$31:$E$400,MASQ2!J340,'Étape 1 - à remplir'!$G$31:$G$400,"animaux"),SUMIFS('Étape 1 - à remplir'!$F$31:$F$400,'Étape 1 - à remplir'!$E$31:$E$400,MASQ2!J340,'Étape 1 - à remplir'!$C$31:$C$400,S$3)),IF(S$2="Âge",IF(S$3="Tous",SUMIFS('Étape 1 - à remplir'!$F$31:$F$400,'Étape 1 - à remplir'!$E$31:$E$400,MASQ2!J340,'Étape 1 - à remplir'!$G$31:$G$400,"animaux"),SUMIFS('Étape 1 - à remplir'!$F$31:$F$400,'Étape 1 - à remplir'!$E$31:$E$400,MASQ2!J340,'Étape 1 - à remplir'!$P$31:$P$400,S$3)),IF(S$2="Atelier",IF(S$3="Tous",SUMIFS('Étape 1 - à remplir'!$F$31:$F$400,'Étape 1 - à remplir'!$E$31:$E$400,MASQ2!J340,'Étape 1 - à remplir'!$G$31:$G$400,"animaux"),SUMIFS('Étape 1 - à remplir'!$F$31:$F$400,'Étape 1 - à remplir'!$E$31:$E$400,MASQ2!J340,'Étape 1 - à remplir'!$O$31:$O$400,S$3)),IF(S$2="Espèce",IF(S$3="Tous",SUMIFS('Étape 1 - à remplir'!$F$31:$F$400,'Étape 1 - à remplir'!$E$31:$E$400,MASQ2!J340,'Étape 1 - à remplir'!$G$31:$G$400,"animaux"),SUMIFS('Étape 1 - à remplir'!$F$31:$F$400,'Étape 1 - à remplir'!$E$31:$E$400,MASQ2!J340,'Étape 1 - à remplir'!$N$31:$N$400,S$3))))))=0,NA(),IF(S$2="Catégorie",IF(S$3="Toutes",SUMIFS('Étape 1 - à remplir'!$F$31:$F$400,'Étape 1 - à remplir'!$E$31:$E$400,MASQ2!J340,'Étape 1 - à remplir'!$G$31:$G$400,"animaux"),SUMIFS('Étape 1 - à remplir'!$F$31:$F$400,'Étape 1 - à remplir'!$E$31:$E$400,MASQ2!J340,'Étape 1 - à remplir'!$C$31:$C$400,S$3)),IF(S$2="Âge",IF(S$3="Tous",SUMIFS('Étape 1 - à remplir'!$F$31:$F$400,'Étape 1 - à remplir'!$E$31:$E$400,MASQ2!J340,'Étape 1 - à remplir'!$G$31:$G$400,"animaux"),SUMIFS('Étape 1 - à remplir'!$F$31:$F$400,'Étape 1 - à remplir'!$E$31:$E$400,MASQ2!J340,'Étape 1 - à remplir'!$P$31:$P$400,S$3)),IF(S$2="Atelier",IF(S$3="Tous",SUMIFS('Étape 1 - à remplir'!$F$31:$F$400,'Étape 1 - à remplir'!$E$31:$E$400,MASQ2!J340,'Étape 1 - à remplir'!$G$31:$G$400,"animaux"),SUMIFS('Étape 1 - à remplir'!$F$31:$F$400,'Étape 1 - à remplir'!$E$31:$E$400,MASQ2!J340,'Étape 1 - à remplir'!$O$31:$O$400,S$3)),IF(S$2="Espèce",IF(S$3="Tous",SUMIFS('Étape 1 - à remplir'!$F$31:$F$400,'Étape 1 - à remplir'!$E$31:$E$400,MASQ2!J340,'Étape 1 - à remplir'!$G$31:$G$400,"animaux"),SUMIFS('Étape 1 - à remplir'!$F$31:$F$400,'Étape 1 - à remplir'!$E$31:$E$400,MASQ2!J340,'Étape 1 - à remplir'!$N$31:$N$400,S$3)))))))</f>
        <v>#N/A</v>
      </c>
      <c r="L340" s="97">
        <f t="shared" si="180"/>
        <v>0</v>
      </c>
      <c r="M340" s="56" t="str">
        <f>Données_ATB!BN339</f>
        <v>Florfénicol</v>
      </c>
      <c r="N340" s="204" t="str">
        <f>Données_ATB!BO339</f>
        <v/>
      </c>
      <c r="O340" s="97" t="str">
        <f>Données_ATB!BP339</f>
        <v/>
      </c>
      <c r="P340" s="77" t="str">
        <f>Données_ATB!BR339</f>
        <v>Phenicoles</v>
      </c>
      <c r="Q340" s="78" t="str">
        <f>Données_ATB!BS339</f>
        <v/>
      </c>
      <c r="R340" s="79" t="str">
        <f>Données_ATB!BT339</f>
        <v/>
      </c>
      <c r="S340" s="78"/>
      <c r="T340" s="78"/>
      <c r="U340" s="77" t="str">
        <f ca="1"/>
        <v>MYCOFLOR 200 MG/ML SOLUTION POUR ADMINISTRATION DANS L'EAU DE BOISSON POUR PORCINS</v>
      </c>
      <c r="V340" s="79" t="e">
        <f ca="1"/>
        <v>#N/A</v>
      </c>
      <c r="W340" s="102"/>
      <c r="X340" s="8"/>
      <c r="Y340" s="8"/>
      <c r="Z340" s="8"/>
      <c r="AA340" s="8"/>
      <c r="AB340" s="102"/>
      <c r="AC340" s="8"/>
      <c r="AD340" s="8"/>
      <c r="AE340" s="8"/>
      <c r="AF340" s="8"/>
      <c r="AG340" s="8"/>
      <c r="AH340" s="8"/>
      <c r="AI340" s="8"/>
      <c r="AJ340" s="8"/>
      <c r="AK340" s="8"/>
      <c r="AL340" s="8"/>
      <c r="AM340" s="8"/>
      <c r="AN340" s="8"/>
      <c r="AO340" s="8"/>
      <c r="AP340" s="8"/>
      <c r="AQ340" s="8"/>
      <c r="AR340" s="8"/>
      <c r="AS340" s="8"/>
      <c r="AT340" s="97"/>
      <c r="AV340" s="56"/>
      <c r="AW340" s="8"/>
      <c r="AX340" s="8"/>
      <c r="AY340" s="8"/>
      <c r="AZ340" s="8"/>
      <c r="BA340" s="8"/>
      <c r="BB340" s="8"/>
      <c r="BC340" s="8"/>
      <c r="BD340" s="102" t="str">
        <f t="shared" si="162"/>
        <v/>
      </c>
      <c r="BE340" s="56" t="str">
        <f t="shared" si="163"/>
        <v>MYCOFLOR 200 MG/ML SOLUTION POUR ADMINISTRATION DANS L'EAU DE BOISSON POUR PORCINS</v>
      </c>
      <c r="BF340" s="204" t="e">
        <f>IF(IF(BN$2="Catégorie",IF(BN$3="Toutes",SUMIFS('Étape 1 - à remplir'!$F$31:$F$400,'Étape 1 - à remplir'!$E$31:$E$400,MASQ2!BE340,'Étape 1 - à remplir'!$G$31:$G$400,"lots"),SUMIFS('Étape 1 - à remplir'!$F$31:$F$400,'Étape 1 - à remplir'!$E$31:$E$400,MASQ2!BE340,'Étape 1 - à remplir'!$C$31:$C$400,BN$3)),IF(BN$2="Âge",IF(BN$3="Tous",SUMIFS('Étape 1 - à remplir'!$F$31:$F$400,'Étape 1 - à remplir'!$E$31:$E$400,MASQ2!BE340,'Étape 1 - à remplir'!$G$31:$G$400,"lots"),SUMIFS('Étape 1 - à remplir'!$F$31:$F$400,'Étape 1 - à remplir'!$E$31:$E$400,MASQ2!BE340,'Étape 1 - à remplir'!$P$31:$P$400,BN$3,'Étape 1 - à remplir'!$G$31:$G$400,"lots")),IF(BN$2="Atelier",IF(BN$3="Tous",SUMIFS('Étape 1 - à remplir'!$F$31:$F$400,'Étape 1 - à remplir'!$E$31:$E$400,MASQ2!BE340,'Étape 1 - à remplir'!$G$31:$G$400,"lots"),SUMIFS('Étape 1 - à remplir'!$F$31:$F$400,'Étape 1 - à remplir'!$E$31:$E$400,MASQ2!BE340,'Étape 1 - à remplir'!$O$31:$O$400,BN$3,'Étape 1 - à remplir'!$G$31:$G$400,"lots")),IF(BN$2="Espèce",IF(BN$3="Tous",SUMIFS('Étape 1 - à remplir'!$F$31:$F$400,'Étape 1 - à remplir'!$E$31:$E$400,MASQ2!BE340,'Étape 1 - à remplir'!$G$31:$G$400,"lots"),SUMIFS('Étape 1 - à remplir'!$F$31:$F$400,'Étape 1 - à remplir'!$E$31:$E$400,MASQ2!BE340,'Étape 1 - à remplir'!$N$31:$N$400,BN$3,'Étape 1 - à remplir'!$G$31:$G$400,"lots"))))))=0,NA(),IF(BN$2="Catégorie",IF(BN$3="Toutes",SUMIFS('Étape 1 - à remplir'!$F$31:$F$400,'Étape 1 - à remplir'!$E$31:$E$400,MASQ2!BE340,'Étape 1 - à remplir'!$G$31:$G$400,"lots"),SUMIFS('Étape 1 - à remplir'!$F$31:$F$400,'Étape 1 - à remplir'!$E$31:$E$400,MASQ2!BE340,'Étape 1 - à remplir'!$C$31:$C$400,BN$3)),IF(BN$2="Âge",IF(BN$3="Tous",SUMIFS('Étape 1 - à remplir'!$F$31:$F$400,'Étape 1 - à remplir'!$E$31:$E$400,MASQ2!BE340,'Étape 1 - à remplir'!$G$31:$G$400,"lots"),SUMIFS('Étape 1 - à remplir'!$F$31:$F$400,'Étape 1 - à remplir'!$E$31:$E$400,MASQ2!BE340,'Étape 1 - à remplir'!$P$31:$P$400,BN$3,'Étape 1 - à remplir'!$G$31:$G$400,"lots")),IF(BN$2="Atelier",IF(BN$3="Tous",SUMIFS('Étape 1 - à remplir'!$F$31:$F$400,'Étape 1 - à remplir'!$E$31:$E$400,MASQ2!BE340,'Étape 1 - à remplir'!$G$31:$G$400,"lots"),SUMIFS('Étape 1 - à remplir'!$F$31:$F$400,'Étape 1 - à remplir'!$E$31:$E$400,MASQ2!BE340,'Étape 1 - à remplir'!$O$31:$O$400,BN$3,'Étape 1 - à remplir'!$G$31:$G$400,"lots")),IF(BN$2="Espèce",IF(BN$3="Tous",SUMIFS('Étape 1 - à remplir'!$F$31:$F$400,'Étape 1 - à remplir'!$E$31:$E$400,MASQ2!BE340,'Étape 1 - à remplir'!$G$31:$G$400,"lots"),SUMIFS('Étape 1 - à remplir'!$F$31:$F$400,'Étape 1 - à remplir'!$E$31:$E$400,MASQ2!BE340,'Étape 1 - à remplir'!$N$31:$N$400,BN$3,'Étape 1 - à remplir'!$G$31:$G$400,"lots")))))))</f>
        <v>#N/A</v>
      </c>
      <c r="BG340" s="204">
        <f t="shared" si="178"/>
        <v>0</v>
      </c>
      <c r="BH340" s="204" t="str">
        <f t="shared" si="164"/>
        <v>Florfénicol</v>
      </c>
      <c r="BI340" s="204" t="str">
        <f t="shared" si="165"/>
        <v/>
      </c>
      <c r="BJ340" s="204" t="str">
        <f t="shared" si="166"/>
        <v/>
      </c>
      <c r="BK340" s="204" t="str">
        <f t="shared" si="167"/>
        <v>Phenicoles</v>
      </c>
      <c r="BL340" s="204" t="str">
        <f t="shared" si="168"/>
        <v/>
      </c>
      <c r="BM340" s="97" t="str">
        <f t="shared" si="169"/>
        <v/>
      </c>
      <c r="BN340" s="78"/>
      <c r="BO340" s="78"/>
      <c r="BP340" s="77" t="str">
        <f ca="1"/>
        <v>MYCOFLOR 200 MG/ML SOLUTION POUR ADMINISTRATION DANS L'EAU DE BOISSON POUR PORCINS</v>
      </c>
      <c r="BQ340" s="79" t="e">
        <f ca="1"/>
        <v>#N/A</v>
      </c>
      <c r="BR340" s="102"/>
      <c r="BS340" s="8"/>
      <c r="BT340" s="8"/>
      <c r="BU340" s="8"/>
      <c r="BV340" s="8"/>
      <c r="BW340" s="8"/>
      <c r="BX340" s="8"/>
      <c r="BY340" s="8"/>
      <c r="BZ340" s="8"/>
      <c r="CA340" s="8"/>
      <c r="CB340" s="8"/>
      <c r="CC340" s="8"/>
      <c r="CD340" s="8"/>
      <c r="CE340" s="8"/>
      <c r="CF340" s="8"/>
      <c r="CG340" s="8"/>
      <c r="CH340" s="8"/>
      <c r="CI340" s="8"/>
      <c r="CJ340" s="8"/>
      <c r="CK340" s="8"/>
      <c r="CL340" s="8"/>
      <c r="CM340" s="8"/>
      <c r="CN340" s="8"/>
      <c r="CO340" s="97"/>
      <c r="CQ340" s="56"/>
      <c r="CR340" s="8"/>
      <c r="CS340" s="8"/>
      <c r="CT340" s="8"/>
      <c r="CU340" s="8"/>
      <c r="CV340" s="8"/>
      <c r="CW340" s="8"/>
      <c r="CX340" s="8"/>
      <c r="CY340" s="102" t="str">
        <f t="shared" si="170"/>
        <v/>
      </c>
      <c r="CZ340" s="56" t="str">
        <f t="shared" si="171"/>
        <v>MYCOFLOR 200 MG/ML SOLUTION POUR ADMINISTRATION DANS L'EAU DE BOISSON POUR PORCINS</v>
      </c>
      <c r="DA340" s="204" t="e">
        <f>IF(IF(DI$2="Catégorie",IF(DI$3="Toutes",SUMIFS('Étape 1 - à remplir'!$F$31:$F$400,'Étape 1 - à remplir'!$E$31:$E$400,MASQ2!CZ340,'Étape 1 - à remplir'!$G$31:$G$400,"kg"),SUMIFS('Étape 1 - à remplir'!$F$31:$F$400,'Étape 1 - à remplir'!$E$31:$E$400,MASQ2!CZ340,'Étape 1 - à remplir'!$C$31:$C$400,DI$3)),IF(DI$2="Âge",IF(DI$3="Tous",SUMIFS('Étape 1 - à remplir'!$F$31:$F$400,'Étape 1 - à remplir'!$E$31:$E$400,MASQ2!CZ340,'Étape 1 - à remplir'!$G$31:$G$400,"kg"),SUMIFS('Étape 1 - à remplir'!$F$31:$F$400,'Étape 1 - à remplir'!$E$31:$E$400,MASQ2!CZ340,'Étape 1 - à remplir'!$P$31:$P$400,DI$3,'Étape 1 - à remplir'!$G$31:$G$400,"kg")),IF(DI$2="Atelier",IF(DI$3="Tous",SUMIFS('Étape 1 - à remplir'!$F$31:$F$400,'Étape 1 - à remplir'!$E$31:$E$400,MASQ2!CZ340,'Étape 1 - à remplir'!$G$31:$G$400,"kg"),SUMIFS('Étape 1 - à remplir'!$F$31:$F$400,'Étape 1 - à remplir'!$E$31:$E$400,MASQ2!CZ340,'Étape 1 - à remplir'!$O$31:$O$400,DI$3,'Étape 1 - à remplir'!$G$31:$G$400,"kg")),IF(DI$2="Espèce",IF(DI$3="Tous",SUMIFS('Étape 1 - à remplir'!$F$31:$F$400,'Étape 1 - à remplir'!$E$31:$E$400,MASQ2!CZ340,'Étape 1 - à remplir'!$G$31:$G$400,"kg"),SUMIFS('Étape 1 - à remplir'!$F$31:$F$400,'Étape 1 - à remplir'!$E$31:$E$400,MASQ2!CZ340,'Étape 1 - à remplir'!$N$31:$N$400,DI$3,'Étape 1 - à remplir'!$G$31:$G$400,"kg"))))))=0,NA(),IF(DI$2="Catégorie",IF(DI$3="Toutes",SUMIFS('Étape 1 - à remplir'!$F$31:$F$400,'Étape 1 - à remplir'!$E$31:$E$400,MASQ2!CZ340,'Étape 1 - à remplir'!$G$31:$G$400,"kg"),SUMIFS('Étape 1 - à remplir'!$F$31:$F$400,'Étape 1 - à remplir'!$E$31:$E$400,MASQ2!CZ340,'Étape 1 - à remplir'!$C$31:$C$400,DI$3)),IF(DI$2="Âge",IF(DI$3="Tous",SUMIFS('Étape 1 - à remplir'!$F$31:$F$400,'Étape 1 - à remplir'!$E$31:$E$400,MASQ2!CZ340,'Étape 1 - à remplir'!$G$31:$G$400,"kg"),SUMIFS('Étape 1 - à remplir'!$F$31:$F$400,'Étape 1 - à remplir'!$E$31:$E$400,MASQ2!CZ340,'Étape 1 - à remplir'!$P$31:$P$400,DI$3,'Étape 1 - à remplir'!$G$31:$G$400,"kg")),IF(DI$2="Atelier",IF(DI$3="Tous",SUMIFS('Étape 1 - à remplir'!$F$31:$F$400,'Étape 1 - à remplir'!$E$31:$E$400,MASQ2!CZ340,'Étape 1 - à remplir'!$G$31:$G$400,"kg"),SUMIFS('Étape 1 - à remplir'!$F$31:$F$400,'Étape 1 - à remplir'!$E$31:$E$400,MASQ2!CZ340,'Étape 1 - à remplir'!$O$31:$O$400,DI$3,'Étape 1 - à remplir'!$G$31:$G$400,"kg")),IF(DI$2="Espèce",IF(DI$3="Tous",SUMIFS('Étape 1 - à remplir'!$F$31:$F$400,'Étape 1 - à remplir'!$E$31:$E$400,MASQ2!CZ340,'Étape 1 - à remplir'!$G$31:$G$400,"kg"),SUMIFS('Étape 1 - à remplir'!$F$31:$F$400,'Étape 1 - à remplir'!$E$31:$E$400,MASQ2!CZ340,'Étape 1 - à remplir'!$N$31:$N$400,DI$3,'Étape 1 - à remplir'!$G$31:$G$400,"kg")))))))</f>
        <v>#N/A</v>
      </c>
      <c r="DB340" s="104">
        <f t="shared" si="179"/>
        <v>0</v>
      </c>
      <c r="DC340" s="204" t="str">
        <f t="shared" si="172"/>
        <v>Florfénicol</v>
      </c>
      <c r="DD340" s="204" t="str">
        <f t="shared" si="173"/>
        <v/>
      </c>
      <c r="DE340" s="204" t="str">
        <f t="shared" si="174"/>
        <v/>
      </c>
      <c r="DF340" s="204" t="str">
        <f t="shared" si="175"/>
        <v>Phenicoles</v>
      </c>
      <c r="DG340" s="204" t="str">
        <f t="shared" si="176"/>
        <v/>
      </c>
      <c r="DH340" s="97" t="str">
        <f t="shared" si="177"/>
        <v/>
      </c>
      <c r="DI340" s="78"/>
      <c r="DJ340" s="78"/>
      <c r="DK340" s="77" t="str">
        <f ca="1"/>
        <v>MYCOFLOR 200 MG/ML SOLUTION POUR ADMINISTRATION DANS L'EAU DE BOISSON POUR PORCINS</v>
      </c>
      <c r="DL340" s="79" t="e">
        <f ca="1"/>
        <v>#N/A</v>
      </c>
      <c r="DM340" s="102"/>
      <c r="DN340" s="8"/>
      <c r="DO340" s="8"/>
      <c r="DP340" s="8"/>
      <c r="DQ340" s="8"/>
      <c r="DR340" s="8"/>
      <c r="DS340" s="8"/>
      <c r="DT340" s="8"/>
      <c r="DU340" s="8"/>
      <c r="DV340" s="8"/>
      <c r="DW340" s="8"/>
      <c r="DX340" s="8"/>
      <c r="DY340" s="8"/>
      <c r="DZ340" s="8"/>
      <c r="EA340" s="8"/>
      <c r="EB340" s="8"/>
      <c r="EC340" s="8"/>
      <c r="ED340" s="8"/>
      <c r="EE340" s="8"/>
      <c r="EF340" s="8"/>
      <c r="EG340" s="8"/>
      <c r="EH340" s="8"/>
      <c r="EI340" s="8"/>
      <c r="EJ340" s="97"/>
    </row>
    <row r="341" spans="1:140" x14ac:dyDescent="0.25">
      <c r="A341" s="56"/>
      <c r="B341" s="8"/>
      <c r="C341" s="8"/>
      <c r="D341" s="8"/>
      <c r="E341" s="8"/>
      <c r="F341" s="8"/>
      <c r="G341" s="8"/>
      <c r="H341" s="8"/>
      <c r="I341" s="102" t="str">
        <f>INDEX(Données_ATB!BE:BV,MATCH(MASQ2!J341,Données_ATB!BE:BE,0),18)</f>
        <v/>
      </c>
      <c r="J341" s="77" t="str">
        <f>Données_ATB!BE340</f>
        <v>MYCOFLOR 300 MG/ML SOLUTION INJECTABLE POUR BOVINS ET PORCINS</v>
      </c>
      <c r="K341" s="204" t="e">
        <f>IF(IF(S$2="Catégorie",IF(S$3="Toutes",SUMIFS('Étape 1 - à remplir'!$F$31:$F$400,'Étape 1 - à remplir'!$E$31:$E$400,MASQ2!J341,'Étape 1 - à remplir'!$G$31:$G$400,"animaux"),SUMIFS('Étape 1 - à remplir'!$F$31:$F$400,'Étape 1 - à remplir'!$E$31:$E$400,MASQ2!J341,'Étape 1 - à remplir'!$C$31:$C$400,S$3)),IF(S$2="Âge",IF(S$3="Tous",SUMIFS('Étape 1 - à remplir'!$F$31:$F$400,'Étape 1 - à remplir'!$E$31:$E$400,MASQ2!J341,'Étape 1 - à remplir'!$G$31:$G$400,"animaux"),SUMIFS('Étape 1 - à remplir'!$F$31:$F$400,'Étape 1 - à remplir'!$E$31:$E$400,MASQ2!J341,'Étape 1 - à remplir'!$P$31:$P$400,S$3)),IF(S$2="Atelier",IF(S$3="Tous",SUMIFS('Étape 1 - à remplir'!$F$31:$F$400,'Étape 1 - à remplir'!$E$31:$E$400,MASQ2!J341,'Étape 1 - à remplir'!$G$31:$G$400,"animaux"),SUMIFS('Étape 1 - à remplir'!$F$31:$F$400,'Étape 1 - à remplir'!$E$31:$E$400,MASQ2!J341,'Étape 1 - à remplir'!$O$31:$O$400,S$3)),IF(S$2="Espèce",IF(S$3="Tous",SUMIFS('Étape 1 - à remplir'!$F$31:$F$400,'Étape 1 - à remplir'!$E$31:$E$400,MASQ2!J341,'Étape 1 - à remplir'!$G$31:$G$400,"animaux"),SUMIFS('Étape 1 - à remplir'!$F$31:$F$400,'Étape 1 - à remplir'!$E$31:$E$400,MASQ2!J341,'Étape 1 - à remplir'!$N$31:$N$400,S$3))))))=0,NA(),IF(S$2="Catégorie",IF(S$3="Toutes",SUMIFS('Étape 1 - à remplir'!$F$31:$F$400,'Étape 1 - à remplir'!$E$31:$E$400,MASQ2!J341,'Étape 1 - à remplir'!$G$31:$G$400,"animaux"),SUMIFS('Étape 1 - à remplir'!$F$31:$F$400,'Étape 1 - à remplir'!$E$31:$E$400,MASQ2!J341,'Étape 1 - à remplir'!$C$31:$C$400,S$3)),IF(S$2="Âge",IF(S$3="Tous",SUMIFS('Étape 1 - à remplir'!$F$31:$F$400,'Étape 1 - à remplir'!$E$31:$E$400,MASQ2!J341,'Étape 1 - à remplir'!$G$31:$G$400,"animaux"),SUMIFS('Étape 1 - à remplir'!$F$31:$F$400,'Étape 1 - à remplir'!$E$31:$E$400,MASQ2!J341,'Étape 1 - à remplir'!$P$31:$P$400,S$3)),IF(S$2="Atelier",IF(S$3="Tous",SUMIFS('Étape 1 - à remplir'!$F$31:$F$400,'Étape 1 - à remplir'!$E$31:$E$400,MASQ2!J341,'Étape 1 - à remplir'!$G$31:$G$400,"animaux"),SUMIFS('Étape 1 - à remplir'!$F$31:$F$400,'Étape 1 - à remplir'!$E$31:$E$400,MASQ2!J341,'Étape 1 - à remplir'!$O$31:$O$400,S$3)),IF(S$2="Espèce",IF(S$3="Tous",SUMIFS('Étape 1 - à remplir'!$F$31:$F$400,'Étape 1 - à remplir'!$E$31:$E$400,MASQ2!J341,'Étape 1 - à remplir'!$G$31:$G$400,"animaux"),SUMIFS('Étape 1 - à remplir'!$F$31:$F$400,'Étape 1 - à remplir'!$E$31:$E$400,MASQ2!J341,'Étape 1 - à remplir'!$N$31:$N$400,S$3)))))))</f>
        <v>#N/A</v>
      </c>
      <c r="L341" s="97">
        <f t="shared" si="180"/>
        <v>0</v>
      </c>
      <c r="M341" s="56" t="str">
        <f>Données_ATB!BN340</f>
        <v>Florfénicol</v>
      </c>
      <c r="N341" s="204" t="str">
        <f>Données_ATB!BO340</f>
        <v/>
      </c>
      <c r="O341" s="97" t="str">
        <f>Données_ATB!BP340</f>
        <v/>
      </c>
      <c r="P341" s="77" t="str">
        <f>Données_ATB!BR340</f>
        <v>Phenicoles</v>
      </c>
      <c r="Q341" s="78" t="str">
        <f>Données_ATB!BS340</f>
        <v/>
      </c>
      <c r="R341" s="79" t="str">
        <f>Données_ATB!BT340</f>
        <v/>
      </c>
      <c r="S341" s="78"/>
      <c r="T341" s="78"/>
      <c r="U341" s="77" t="str">
        <f ca="1"/>
        <v>MYCOFLOR 300 MG/ML SOLUTION INJECTABLE POUR BOVINS ET PORCINS</v>
      </c>
      <c r="V341" s="79" t="e">
        <f ca="1"/>
        <v>#N/A</v>
      </c>
      <c r="W341" s="102"/>
      <c r="X341" s="8"/>
      <c r="Y341" s="8"/>
      <c r="Z341" s="8"/>
      <c r="AA341" s="8"/>
      <c r="AB341" s="102"/>
      <c r="AC341" s="8"/>
      <c r="AD341" s="8"/>
      <c r="AE341" s="8"/>
      <c r="AF341" s="8"/>
      <c r="AG341" s="8"/>
      <c r="AH341" s="8"/>
      <c r="AI341" s="8"/>
      <c r="AJ341" s="8"/>
      <c r="AK341" s="8"/>
      <c r="AL341" s="8"/>
      <c r="AM341" s="8"/>
      <c r="AN341" s="8"/>
      <c r="AO341" s="8"/>
      <c r="AP341" s="8"/>
      <c r="AQ341" s="8"/>
      <c r="AR341" s="8"/>
      <c r="AS341" s="8"/>
      <c r="AT341" s="97"/>
      <c r="AV341" s="56"/>
      <c r="AW341" s="8"/>
      <c r="AX341" s="8"/>
      <c r="AY341" s="8"/>
      <c r="AZ341" s="8"/>
      <c r="BA341" s="8"/>
      <c r="BB341" s="8"/>
      <c r="BC341" s="8"/>
      <c r="BD341" s="102" t="str">
        <f t="shared" si="162"/>
        <v/>
      </c>
      <c r="BE341" s="56" t="str">
        <f t="shared" si="163"/>
        <v>MYCOFLOR 300 MG/ML SOLUTION INJECTABLE POUR BOVINS ET PORCINS</v>
      </c>
      <c r="BF341" s="204" t="e">
        <f>IF(IF(BN$2="Catégorie",IF(BN$3="Toutes",SUMIFS('Étape 1 - à remplir'!$F$31:$F$400,'Étape 1 - à remplir'!$E$31:$E$400,MASQ2!BE341,'Étape 1 - à remplir'!$G$31:$G$400,"lots"),SUMIFS('Étape 1 - à remplir'!$F$31:$F$400,'Étape 1 - à remplir'!$E$31:$E$400,MASQ2!BE341,'Étape 1 - à remplir'!$C$31:$C$400,BN$3)),IF(BN$2="Âge",IF(BN$3="Tous",SUMIFS('Étape 1 - à remplir'!$F$31:$F$400,'Étape 1 - à remplir'!$E$31:$E$400,MASQ2!BE341,'Étape 1 - à remplir'!$G$31:$G$400,"lots"),SUMIFS('Étape 1 - à remplir'!$F$31:$F$400,'Étape 1 - à remplir'!$E$31:$E$400,MASQ2!BE341,'Étape 1 - à remplir'!$P$31:$P$400,BN$3,'Étape 1 - à remplir'!$G$31:$G$400,"lots")),IF(BN$2="Atelier",IF(BN$3="Tous",SUMIFS('Étape 1 - à remplir'!$F$31:$F$400,'Étape 1 - à remplir'!$E$31:$E$400,MASQ2!BE341,'Étape 1 - à remplir'!$G$31:$G$400,"lots"),SUMIFS('Étape 1 - à remplir'!$F$31:$F$400,'Étape 1 - à remplir'!$E$31:$E$400,MASQ2!BE341,'Étape 1 - à remplir'!$O$31:$O$400,BN$3,'Étape 1 - à remplir'!$G$31:$G$400,"lots")),IF(BN$2="Espèce",IF(BN$3="Tous",SUMIFS('Étape 1 - à remplir'!$F$31:$F$400,'Étape 1 - à remplir'!$E$31:$E$400,MASQ2!BE341,'Étape 1 - à remplir'!$G$31:$G$400,"lots"),SUMIFS('Étape 1 - à remplir'!$F$31:$F$400,'Étape 1 - à remplir'!$E$31:$E$400,MASQ2!BE341,'Étape 1 - à remplir'!$N$31:$N$400,BN$3,'Étape 1 - à remplir'!$G$31:$G$400,"lots"))))))=0,NA(),IF(BN$2="Catégorie",IF(BN$3="Toutes",SUMIFS('Étape 1 - à remplir'!$F$31:$F$400,'Étape 1 - à remplir'!$E$31:$E$400,MASQ2!BE341,'Étape 1 - à remplir'!$G$31:$G$400,"lots"),SUMIFS('Étape 1 - à remplir'!$F$31:$F$400,'Étape 1 - à remplir'!$E$31:$E$400,MASQ2!BE341,'Étape 1 - à remplir'!$C$31:$C$400,BN$3)),IF(BN$2="Âge",IF(BN$3="Tous",SUMIFS('Étape 1 - à remplir'!$F$31:$F$400,'Étape 1 - à remplir'!$E$31:$E$400,MASQ2!BE341,'Étape 1 - à remplir'!$G$31:$G$400,"lots"),SUMIFS('Étape 1 - à remplir'!$F$31:$F$400,'Étape 1 - à remplir'!$E$31:$E$400,MASQ2!BE341,'Étape 1 - à remplir'!$P$31:$P$400,BN$3,'Étape 1 - à remplir'!$G$31:$G$400,"lots")),IF(BN$2="Atelier",IF(BN$3="Tous",SUMIFS('Étape 1 - à remplir'!$F$31:$F$400,'Étape 1 - à remplir'!$E$31:$E$400,MASQ2!BE341,'Étape 1 - à remplir'!$G$31:$G$400,"lots"),SUMIFS('Étape 1 - à remplir'!$F$31:$F$400,'Étape 1 - à remplir'!$E$31:$E$400,MASQ2!BE341,'Étape 1 - à remplir'!$O$31:$O$400,BN$3,'Étape 1 - à remplir'!$G$31:$G$400,"lots")),IF(BN$2="Espèce",IF(BN$3="Tous",SUMIFS('Étape 1 - à remplir'!$F$31:$F$400,'Étape 1 - à remplir'!$E$31:$E$400,MASQ2!BE341,'Étape 1 - à remplir'!$G$31:$G$400,"lots"),SUMIFS('Étape 1 - à remplir'!$F$31:$F$400,'Étape 1 - à remplir'!$E$31:$E$400,MASQ2!BE341,'Étape 1 - à remplir'!$N$31:$N$400,BN$3,'Étape 1 - à remplir'!$G$31:$G$400,"lots")))))))</f>
        <v>#N/A</v>
      </c>
      <c r="BG341" s="204">
        <f t="shared" si="178"/>
        <v>0</v>
      </c>
      <c r="BH341" s="204" t="str">
        <f t="shared" si="164"/>
        <v>Florfénicol</v>
      </c>
      <c r="BI341" s="204" t="str">
        <f t="shared" si="165"/>
        <v/>
      </c>
      <c r="BJ341" s="204" t="str">
        <f t="shared" si="166"/>
        <v/>
      </c>
      <c r="BK341" s="204" t="str">
        <f t="shared" si="167"/>
        <v>Phenicoles</v>
      </c>
      <c r="BL341" s="204" t="str">
        <f t="shared" si="168"/>
        <v/>
      </c>
      <c r="BM341" s="97" t="str">
        <f t="shared" si="169"/>
        <v/>
      </c>
      <c r="BN341" s="78"/>
      <c r="BO341" s="78"/>
      <c r="BP341" s="77" t="str">
        <f ca="1"/>
        <v>MYCOFLOR 300 MG/ML SOLUTION INJECTABLE POUR BOVINS ET PORCINS</v>
      </c>
      <c r="BQ341" s="79" t="e">
        <f ca="1"/>
        <v>#N/A</v>
      </c>
      <c r="BR341" s="102"/>
      <c r="BS341" s="8"/>
      <c r="BT341" s="8"/>
      <c r="BU341" s="8"/>
      <c r="BV341" s="8"/>
      <c r="BW341" s="8"/>
      <c r="BX341" s="8"/>
      <c r="BY341" s="8"/>
      <c r="BZ341" s="8"/>
      <c r="CA341" s="8"/>
      <c r="CB341" s="8"/>
      <c r="CC341" s="8"/>
      <c r="CD341" s="8"/>
      <c r="CE341" s="8"/>
      <c r="CF341" s="8"/>
      <c r="CG341" s="8"/>
      <c r="CH341" s="8"/>
      <c r="CI341" s="8"/>
      <c r="CJ341" s="8"/>
      <c r="CK341" s="8"/>
      <c r="CL341" s="8"/>
      <c r="CM341" s="8"/>
      <c r="CN341" s="8"/>
      <c r="CO341" s="97"/>
      <c r="CQ341" s="56"/>
      <c r="CR341" s="8"/>
      <c r="CS341" s="8"/>
      <c r="CT341" s="8"/>
      <c r="CU341" s="8"/>
      <c r="CV341" s="8"/>
      <c r="CW341" s="8"/>
      <c r="CX341" s="8"/>
      <c r="CY341" s="102" t="str">
        <f t="shared" si="170"/>
        <v/>
      </c>
      <c r="CZ341" s="56" t="str">
        <f t="shared" si="171"/>
        <v>MYCOFLOR 300 MG/ML SOLUTION INJECTABLE POUR BOVINS ET PORCINS</v>
      </c>
      <c r="DA341" s="204" t="e">
        <f>IF(IF(DI$2="Catégorie",IF(DI$3="Toutes",SUMIFS('Étape 1 - à remplir'!$F$31:$F$400,'Étape 1 - à remplir'!$E$31:$E$400,MASQ2!CZ341,'Étape 1 - à remplir'!$G$31:$G$400,"kg"),SUMIFS('Étape 1 - à remplir'!$F$31:$F$400,'Étape 1 - à remplir'!$E$31:$E$400,MASQ2!CZ341,'Étape 1 - à remplir'!$C$31:$C$400,DI$3)),IF(DI$2="Âge",IF(DI$3="Tous",SUMIFS('Étape 1 - à remplir'!$F$31:$F$400,'Étape 1 - à remplir'!$E$31:$E$400,MASQ2!CZ341,'Étape 1 - à remplir'!$G$31:$G$400,"kg"),SUMIFS('Étape 1 - à remplir'!$F$31:$F$400,'Étape 1 - à remplir'!$E$31:$E$400,MASQ2!CZ341,'Étape 1 - à remplir'!$P$31:$P$400,DI$3,'Étape 1 - à remplir'!$G$31:$G$400,"kg")),IF(DI$2="Atelier",IF(DI$3="Tous",SUMIFS('Étape 1 - à remplir'!$F$31:$F$400,'Étape 1 - à remplir'!$E$31:$E$400,MASQ2!CZ341,'Étape 1 - à remplir'!$G$31:$G$400,"kg"),SUMIFS('Étape 1 - à remplir'!$F$31:$F$400,'Étape 1 - à remplir'!$E$31:$E$400,MASQ2!CZ341,'Étape 1 - à remplir'!$O$31:$O$400,DI$3,'Étape 1 - à remplir'!$G$31:$G$400,"kg")),IF(DI$2="Espèce",IF(DI$3="Tous",SUMIFS('Étape 1 - à remplir'!$F$31:$F$400,'Étape 1 - à remplir'!$E$31:$E$400,MASQ2!CZ341,'Étape 1 - à remplir'!$G$31:$G$400,"kg"),SUMIFS('Étape 1 - à remplir'!$F$31:$F$400,'Étape 1 - à remplir'!$E$31:$E$400,MASQ2!CZ341,'Étape 1 - à remplir'!$N$31:$N$400,DI$3,'Étape 1 - à remplir'!$G$31:$G$400,"kg"))))))=0,NA(),IF(DI$2="Catégorie",IF(DI$3="Toutes",SUMIFS('Étape 1 - à remplir'!$F$31:$F$400,'Étape 1 - à remplir'!$E$31:$E$400,MASQ2!CZ341,'Étape 1 - à remplir'!$G$31:$G$400,"kg"),SUMIFS('Étape 1 - à remplir'!$F$31:$F$400,'Étape 1 - à remplir'!$E$31:$E$400,MASQ2!CZ341,'Étape 1 - à remplir'!$C$31:$C$400,DI$3)),IF(DI$2="Âge",IF(DI$3="Tous",SUMIFS('Étape 1 - à remplir'!$F$31:$F$400,'Étape 1 - à remplir'!$E$31:$E$400,MASQ2!CZ341,'Étape 1 - à remplir'!$G$31:$G$400,"kg"),SUMIFS('Étape 1 - à remplir'!$F$31:$F$400,'Étape 1 - à remplir'!$E$31:$E$400,MASQ2!CZ341,'Étape 1 - à remplir'!$P$31:$P$400,DI$3,'Étape 1 - à remplir'!$G$31:$G$400,"kg")),IF(DI$2="Atelier",IF(DI$3="Tous",SUMIFS('Étape 1 - à remplir'!$F$31:$F$400,'Étape 1 - à remplir'!$E$31:$E$400,MASQ2!CZ341,'Étape 1 - à remplir'!$G$31:$G$400,"kg"),SUMIFS('Étape 1 - à remplir'!$F$31:$F$400,'Étape 1 - à remplir'!$E$31:$E$400,MASQ2!CZ341,'Étape 1 - à remplir'!$O$31:$O$400,DI$3,'Étape 1 - à remplir'!$G$31:$G$400,"kg")),IF(DI$2="Espèce",IF(DI$3="Tous",SUMIFS('Étape 1 - à remplir'!$F$31:$F$400,'Étape 1 - à remplir'!$E$31:$E$400,MASQ2!CZ341,'Étape 1 - à remplir'!$G$31:$G$400,"kg"),SUMIFS('Étape 1 - à remplir'!$F$31:$F$400,'Étape 1 - à remplir'!$E$31:$E$400,MASQ2!CZ341,'Étape 1 - à remplir'!$N$31:$N$400,DI$3,'Étape 1 - à remplir'!$G$31:$G$400,"kg")))))))</f>
        <v>#N/A</v>
      </c>
      <c r="DB341" s="104">
        <f t="shared" si="179"/>
        <v>0</v>
      </c>
      <c r="DC341" s="204" t="str">
        <f t="shared" si="172"/>
        <v>Florfénicol</v>
      </c>
      <c r="DD341" s="204" t="str">
        <f t="shared" si="173"/>
        <v/>
      </c>
      <c r="DE341" s="204" t="str">
        <f t="shared" si="174"/>
        <v/>
      </c>
      <c r="DF341" s="204" t="str">
        <f t="shared" si="175"/>
        <v>Phenicoles</v>
      </c>
      <c r="DG341" s="204" t="str">
        <f t="shared" si="176"/>
        <v/>
      </c>
      <c r="DH341" s="97" t="str">
        <f t="shared" si="177"/>
        <v/>
      </c>
      <c r="DI341" s="78"/>
      <c r="DJ341" s="78"/>
      <c r="DK341" s="77" t="str">
        <f ca="1"/>
        <v>MYCOFLOR 300 MG/ML SOLUTION INJECTABLE POUR BOVINS ET PORCINS</v>
      </c>
      <c r="DL341" s="79" t="e">
        <f ca="1"/>
        <v>#N/A</v>
      </c>
      <c r="DM341" s="102"/>
      <c r="DN341" s="8"/>
      <c r="DO341" s="8"/>
      <c r="DP341" s="8"/>
      <c r="DQ341" s="8"/>
      <c r="DR341" s="8"/>
      <c r="DS341" s="8"/>
      <c r="DT341" s="8"/>
      <c r="DU341" s="8"/>
      <c r="DV341" s="8"/>
      <c r="DW341" s="8"/>
      <c r="DX341" s="8"/>
      <c r="DY341" s="8"/>
      <c r="DZ341" s="8"/>
      <c r="EA341" s="8"/>
      <c r="EB341" s="8"/>
      <c r="EC341" s="8"/>
      <c r="ED341" s="8"/>
      <c r="EE341" s="8"/>
      <c r="EF341" s="8"/>
      <c r="EG341" s="8"/>
      <c r="EH341" s="8"/>
      <c r="EI341" s="8"/>
      <c r="EJ341" s="97"/>
    </row>
    <row r="342" spans="1:140" x14ac:dyDescent="0.25">
      <c r="A342" s="56"/>
      <c r="B342" s="8"/>
      <c r="C342" s="8"/>
      <c r="D342" s="8"/>
      <c r="E342" s="8"/>
      <c r="F342" s="8"/>
      <c r="G342" s="8"/>
      <c r="H342" s="8"/>
      <c r="I342" s="102" t="str">
        <f>INDEX(Données_ATB!BE:BV,MATCH(MASQ2!J342,Données_ATB!BE:BE,0),18)</f>
        <v>x</v>
      </c>
      <c r="J342" s="77" t="str">
        <f>Données_ATB!BE341</f>
        <v>N.P. 8</v>
      </c>
      <c r="K342" s="204" t="e">
        <f>IF(IF(S$2="Catégorie",IF(S$3="Toutes",SUMIFS('Étape 1 - à remplir'!$F$31:$F$400,'Étape 1 - à remplir'!$E$31:$E$400,MASQ2!J342,'Étape 1 - à remplir'!$G$31:$G$400,"animaux"),SUMIFS('Étape 1 - à remplir'!$F$31:$F$400,'Étape 1 - à remplir'!$E$31:$E$400,MASQ2!J342,'Étape 1 - à remplir'!$C$31:$C$400,S$3)),IF(S$2="Âge",IF(S$3="Tous",SUMIFS('Étape 1 - à remplir'!$F$31:$F$400,'Étape 1 - à remplir'!$E$31:$E$400,MASQ2!J342,'Étape 1 - à remplir'!$G$31:$G$400,"animaux"),SUMIFS('Étape 1 - à remplir'!$F$31:$F$400,'Étape 1 - à remplir'!$E$31:$E$400,MASQ2!J342,'Étape 1 - à remplir'!$P$31:$P$400,S$3)),IF(S$2="Atelier",IF(S$3="Tous",SUMIFS('Étape 1 - à remplir'!$F$31:$F$400,'Étape 1 - à remplir'!$E$31:$E$400,MASQ2!J342,'Étape 1 - à remplir'!$G$31:$G$400,"animaux"),SUMIFS('Étape 1 - à remplir'!$F$31:$F$400,'Étape 1 - à remplir'!$E$31:$E$400,MASQ2!J342,'Étape 1 - à remplir'!$O$31:$O$400,S$3)),IF(S$2="Espèce",IF(S$3="Tous",SUMIFS('Étape 1 - à remplir'!$F$31:$F$400,'Étape 1 - à remplir'!$E$31:$E$400,MASQ2!J342,'Étape 1 - à remplir'!$G$31:$G$400,"animaux"),SUMIFS('Étape 1 - à remplir'!$F$31:$F$400,'Étape 1 - à remplir'!$E$31:$E$400,MASQ2!J342,'Étape 1 - à remplir'!$N$31:$N$400,S$3))))))=0,NA(),IF(S$2="Catégorie",IF(S$3="Toutes",SUMIFS('Étape 1 - à remplir'!$F$31:$F$400,'Étape 1 - à remplir'!$E$31:$E$400,MASQ2!J342,'Étape 1 - à remplir'!$G$31:$G$400,"animaux"),SUMIFS('Étape 1 - à remplir'!$F$31:$F$400,'Étape 1 - à remplir'!$E$31:$E$400,MASQ2!J342,'Étape 1 - à remplir'!$C$31:$C$400,S$3)),IF(S$2="Âge",IF(S$3="Tous",SUMIFS('Étape 1 - à remplir'!$F$31:$F$400,'Étape 1 - à remplir'!$E$31:$E$400,MASQ2!J342,'Étape 1 - à remplir'!$G$31:$G$400,"animaux"),SUMIFS('Étape 1 - à remplir'!$F$31:$F$400,'Étape 1 - à remplir'!$E$31:$E$400,MASQ2!J342,'Étape 1 - à remplir'!$P$31:$P$400,S$3)),IF(S$2="Atelier",IF(S$3="Tous",SUMIFS('Étape 1 - à remplir'!$F$31:$F$400,'Étape 1 - à remplir'!$E$31:$E$400,MASQ2!J342,'Étape 1 - à remplir'!$G$31:$G$400,"animaux"),SUMIFS('Étape 1 - à remplir'!$F$31:$F$400,'Étape 1 - à remplir'!$E$31:$E$400,MASQ2!J342,'Étape 1 - à remplir'!$O$31:$O$400,S$3)),IF(S$2="Espèce",IF(S$3="Tous",SUMIFS('Étape 1 - à remplir'!$F$31:$F$400,'Étape 1 - à remplir'!$E$31:$E$400,MASQ2!J342,'Étape 1 - à remplir'!$G$31:$G$400,"animaux"),SUMIFS('Étape 1 - à remplir'!$F$31:$F$400,'Étape 1 - à remplir'!$E$31:$E$400,MASQ2!J342,'Étape 1 - à remplir'!$N$31:$N$400,S$3)))))))</f>
        <v>#N/A</v>
      </c>
      <c r="L342" s="97">
        <f t="shared" si="180"/>
        <v>0</v>
      </c>
      <c r="M342" s="56" t="str">
        <f>Données_ATB!BN341</f>
        <v>Néomycine</v>
      </c>
      <c r="N342" s="204" t="str">
        <f>Données_ATB!BO341</f>
        <v>Colistine</v>
      </c>
      <c r="O342" s="97" t="str">
        <f>Données_ATB!BP341</f>
        <v/>
      </c>
      <c r="P342" s="77" t="str">
        <f>Données_ATB!BR341</f>
        <v>Aminoglycosides</v>
      </c>
      <c r="Q342" s="78" t="str">
        <f>Données_ATB!BS341</f>
        <v>Polypeptides</v>
      </c>
      <c r="R342" s="79" t="str">
        <f>Données_ATB!BT341</f>
        <v/>
      </c>
      <c r="S342" s="78"/>
      <c r="T342" s="78"/>
      <c r="U342" s="77" t="str">
        <f ca="1"/>
        <v>N.P. 8</v>
      </c>
      <c r="V342" s="79" t="e">
        <f ca="1"/>
        <v>#N/A</v>
      </c>
      <c r="W342" s="102"/>
      <c r="X342" s="8"/>
      <c r="Y342" s="8"/>
      <c r="Z342" s="8"/>
      <c r="AA342" s="8"/>
      <c r="AB342" s="102"/>
      <c r="AC342" s="8"/>
      <c r="AD342" s="8"/>
      <c r="AE342" s="8"/>
      <c r="AF342" s="8"/>
      <c r="AG342" s="8"/>
      <c r="AH342" s="8"/>
      <c r="AI342" s="8"/>
      <c r="AJ342" s="8"/>
      <c r="AK342" s="8"/>
      <c r="AL342" s="8"/>
      <c r="AM342" s="8"/>
      <c r="AN342" s="8"/>
      <c r="AO342" s="8"/>
      <c r="AP342" s="8"/>
      <c r="AQ342" s="8"/>
      <c r="AR342" s="8"/>
      <c r="AS342" s="8"/>
      <c r="AT342" s="97"/>
      <c r="AV342" s="56"/>
      <c r="AW342" s="8"/>
      <c r="AX342" s="8"/>
      <c r="AY342" s="8"/>
      <c r="AZ342" s="8"/>
      <c r="BA342" s="8"/>
      <c r="BB342" s="8"/>
      <c r="BC342" s="8"/>
      <c r="BD342" s="102" t="str">
        <f t="shared" si="162"/>
        <v>x</v>
      </c>
      <c r="BE342" s="56" t="str">
        <f t="shared" si="163"/>
        <v>N.P. 8</v>
      </c>
      <c r="BF342" s="204" t="e">
        <f>IF(IF(BN$2="Catégorie",IF(BN$3="Toutes",SUMIFS('Étape 1 - à remplir'!$F$31:$F$400,'Étape 1 - à remplir'!$E$31:$E$400,MASQ2!BE342,'Étape 1 - à remplir'!$G$31:$G$400,"lots"),SUMIFS('Étape 1 - à remplir'!$F$31:$F$400,'Étape 1 - à remplir'!$E$31:$E$400,MASQ2!BE342,'Étape 1 - à remplir'!$C$31:$C$400,BN$3)),IF(BN$2="Âge",IF(BN$3="Tous",SUMIFS('Étape 1 - à remplir'!$F$31:$F$400,'Étape 1 - à remplir'!$E$31:$E$400,MASQ2!BE342,'Étape 1 - à remplir'!$G$31:$G$400,"lots"),SUMIFS('Étape 1 - à remplir'!$F$31:$F$400,'Étape 1 - à remplir'!$E$31:$E$400,MASQ2!BE342,'Étape 1 - à remplir'!$P$31:$P$400,BN$3,'Étape 1 - à remplir'!$G$31:$G$400,"lots")),IF(BN$2="Atelier",IF(BN$3="Tous",SUMIFS('Étape 1 - à remplir'!$F$31:$F$400,'Étape 1 - à remplir'!$E$31:$E$400,MASQ2!BE342,'Étape 1 - à remplir'!$G$31:$G$400,"lots"),SUMIFS('Étape 1 - à remplir'!$F$31:$F$400,'Étape 1 - à remplir'!$E$31:$E$400,MASQ2!BE342,'Étape 1 - à remplir'!$O$31:$O$400,BN$3,'Étape 1 - à remplir'!$G$31:$G$400,"lots")),IF(BN$2="Espèce",IF(BN$3="Tous",SUMIFS('Étape 1 - à remplir'!$F$31:$F$400,'Étape 1 - à remplir'!$E$31:$E$400,MASQ2!BE342,'Étape 1 - à remplir'!$G$31:$G$400,"lots"),SUMIFS('Étape 1 - à remplir'!$F$31:$F$400,'Étape 1 - à remplir'!$E$31:$E$400,MASQ2!BE342,'Étape 1 - à remplir'!$N$31:$N$400,BN$3,'Étape 1 - à remplir'!$G$31:$G$400,"lots"))))))=0,NA(),IF(BN$2="Catégorie",IF(BN$3="Toutes",SUMIFS('Étape 1 - à remplir'!$F$31:$F$400,'Étape 1 - à remplir'!$E$31:$E$400,MASQ2!BE342,'Étape 1 - à remplir'!$G$31:$G$400,"lots"),SUMIFS('Étape 1 - à remplir'!$F$31:$F$400,'Étape 1 - à remplir'!$E$31:$E$400,MASQ2!BE342,'Étape 1 - à remplir'!$C$31:$C$400,BN$3)),IF(BN$2="Âge",IF(BN$3="Tous",SUMIFS('Étape 1 - à remplir'!$F$31:$F$400,'Étape 1 - à remplir'!$E$31:$E$400,MASQ2!BE342,'Étape 1 - à remplir'!$G$31:$G$400,"lots"),SUMIFS('Étape 1 - à remplir'!$F$31:$F$400,'Étape 1 - à remplir'!$E$31:$E$400,MASQ2!BE342,'Étape 1 - à remplir'!$P$31:$P$400,BN$3,'Étape 1 - à remplir'!$G$31:$G$400,"lots")),IF(BN$2="Atelier",IF(BN$3="Tous",SUMIFS('Étape 1 - à remplir'!$F$31:$F$400,'Étape 1 - à remplir'!$E$31:$E$400,MASQ2!BE342,'Étape 1 - à remplir'!$G$31:$G$400,"lots"),SUMIFS('Étape 1 - à remplir'!$F$31:$F$400,'Étape 1 - à remplir'!$E$31:$E$400,MASQ2!BE342,'Étape 1 - à remplir'!$O$31:$O$400,BN$3,'Étape 1 - à remplir'!$G$31:$G$400,"lots")),IF(BN$2="Espèce",IF(BN$3="Tous",SUMIFS('Étape 1 - à remplir'!$F$31:$F$400,'Étape 1 - à remplir'!$E$31:$E$400,MASQ2!BE342,'Étape 1 - à remplir'!$G$31:$G$400,"lots"),SUMIFS('Étape 1 - à remplir'!$F$31:$F$400,'Étape 1 - à remplir'!$E$31:$E$400,MASQ2!BE342,'Étape 1 - à remplir'!$N$31:$N$400,BN$3,'Étape 1 - à remplir'!$G$31:$G$400,"lots")))))))</f>
        <v>#N/A</v>
      </c>
      <c r="BG342" s="204">
        <f t="shared" si="178"/>
        <v>0</v>
      </c>
      <c r="BH342" s="204" t="str">
        <f t="shared" si="164"/>
        <v>Néomycine</v>
      </c>
      <c r="BI342" s="204" t="str">
        <f t="shared" si="165"/>
        <v>Colistine</v>
      </c>
      <c r="BJ342" s="204" t="str">
        <f t="shared" si="166"/>
        <v/>
      </c>
      <c r="BK342" s="204" t="str">
        <f t="shared" si="167"/>
        <v>Aminoglycosides</v>
      </c>
      <c r="BL342" s="204" t="str">
        <f t="shared" si="168"/>
        <v>Polypeptides</v>
      </c>
      <c r="BM342" s="97" t="str">
        <f t="shared" si="169"/>
        <v/>
      </c>
      <c r="BN342" s="78"/>
      <c r="BO342" s="78"/>
      <c r="BP342" s="77" t="str">
        <f ca="1"/>
        <v>N.P. 8</v>
      </c>
      <c r="BQ342" s="79" t="e">
        <f ca="1"/>
        <v>#N/A</v>
      </c>
      <c r="BR342" s="102"/>
      <c r="BS342" s="8"/>
      <c r="BT342" s="8"/>
      <c r="BU342" s="8"/>
      <c r="BV342" s="8"/>
      <c r="BW342" s="8"/>
      <c r="BX342" s="8"/>
      <c r="BY342" s="8"/>
      <c r="BZ342" s="8"/>
      <c r="CA342" s="8"/>
      <c r="CB342" s="8"/>
      <c r="CC342" s="8"/>
      <c r="CD342" s="8"/>
      <c r="CE342" s="8"/>
      <c r="CF342" s="8"/>
      <c r="CG342" s="8"/>
      <c r="CH342" s="8"/>
      <c r="CI342" s="8"/>
      <c r="CJ342" s="8"/>
      <c r="CK342" s="8"/>
      <c r="CL342" s="8"/>
      <c r="CM342" s="8"/>
      <c r="CN342" s="8"/>
      <c r="CO342" s="97"/>
      <c r="CQ342" s="56"/>
      <c r="CR342" s="8"/>
      <c r="CS342" s="8"/>
      <c r="CT342" s="8"/>
      <c r="CU342" s="8"/>
      <c r="CV342" s="8"/>
      <c r="CW342" s="8"/>
      <c r="CX342" s="8"/>
      <c r="CY342" s="102" t="str">
        <f t="shared" si="170"/>
        <v>x</v>
      </c>
      <c r="CZ342" s="56" t="str">
        <f t="shared" si="171"/>
        <v>N.P. 8</v>
      </c>
      <c r="DA342" s="204" t="e">
        <f>IF(IF(DI$2="Catégorie",IF(DI$3="Toutes",SUMIFS('Étape 1 - à remplir'!$F$31:$F$400,'Étape 1 - à remplir'!$E$31:$E$400,MASQ2!CZ342,'Étape 1 - à remplir'!$G$31:$G$400,"kg"),SUMIFS('Étape 1 - à remplir'!$F$31:$F$400,'Étape 1 - à remplir'!$E$31:$E$400,MASQ2!CZ342,'Étape 1 - à remplir'!$C$31:$C$400,DI$3)),IF(DI$2="Âge",IF(DI$3="Tous",SUMIFS('Étape 1 - à remplir'!$F$31:$F$400,'Étape 1 - à remplir'!$E$31:$E$400,MASQ2!CZ342,'Étape 1 - à remplir'!$G$31:$G$400,"kg"),SUMIFS('Étape 1 - à remplir'!$F$31:$F$400,'Étape 1 - à remplir'!$E$31:$E$400,MASQ2!CZ342,'Étape 1 - à remplir'!$P$31:$P$400,DI$3,'Étape 1 - à remplir'!$G$31:$G$400,"kg")),IF(DI$2="Atelier",IF(DI$3="Tous",SUMIFS('Étape 1 - à remplir'!$F$31:$F$400,'Étape 1 - à remplir'!$E$31:$E$400,MASQ2!CZ342,'Étape 1 - à remplir'!$G$31:$G$400,"kg"),SUMIFS('Étape 1 - à remplir'!$F$31:$F$400,'Étape 1 - à remplir'!$E$31:$E$400,MASQ2!CZ342,'Étape 1 - à remplir'!$O$31:$O$400,DI$3,'Étape 1 - à remplir'!$G$31:$G$400,"kg")),IF(DI$2="Espèce",IF(DI$3="Tous",SUMIFS('Étape 1 - à remplir'!$F$31:$F$400,'Étape 1 - à remplir'!$E$31:$E$400,MASQ2!CZ342,'Étape 1 - à remplir'!$G$31:$G$400,"kg"),SUMIFS('Étape 1 - à remplir'!$F$31:$F$400,'Étape 1 - à remplir'!$E$31:$E$400,MASQ2!CZ342,'Étape 1 - à remplir'!$N$31:$N$400,DI$3,'Étape 1 - à remplir'!$G$31:$G$400,"kg"))))))=0,NA(),IF(DI$2="Catégorie",IF(DI$3="Toutes",SUMIFS('Étape 1 - à remplir'!$F$31:$F$400,'Étape 1 - à remplir'!$E$31:$E$400,MASQ2!CZ342,'Étape 1 - à remplir'!$G$31:$G$400,"kg"),SUMIFS('Étape 1 - à remplir'!$F$31:$F$400,'Étape 1 - à remplir'!$E$31:$E$400,MASQ2!CZ342,'Étape 1 - à remplir'!$C$31:$C$400,DI$3)),IF(DI$2="Âge",IF(DI$3="Tous",SUMIFS('Étape 1 - à remplir'!$F$31:$F$400,'Étape 1 - à remplir'!$E$31:$E$400,MASQ2!CZ342,'Étape 1 - à remplir'!$G$31:$G$400,"kg"),SUMIFS('Étape 1 - à remplir'!$F$31:$F$400,'Étape 1 - à remplir'!$E$31:$E$400,MASQ2!CZ342,'Étape 1 - à remplir'!$P$31:$P$400,DI$3,'Étape 1 - à remplir'!$G$31:$G$400,"kg")),IF(DI$2="Atelier",IF(DI$3="Tous",SUMIFS('Étape 1 - à remplir'!$F$31:$F$400,'Étape 1 - à remplir'!$E$31:$E$400,MASQ2!CZ342,'Étape 1 - à remplir'!$G$31:$G$400,"kg"),SUMIFS('Étape 1 - à remplir'!$F$31:$F$400,'Étape 1 - à remplir'!$E$31:$E$400,MASQ2!CZ342,'Étape 1 - à remplir'!$O$31:$O$400,DI$3,'Étape 1 - à remplir'!$G$31:$G$400,"kg")),IF(DI$2="Espèce",IF(DI$3="Tous",SUMIFS('Étape 1 - à remplir'!$F$31:$F$400,'Étape 1 - à remplir'!$E$31:$E$400,MASQ2!CZ342,'Étape 1 - à remplir'!$G$31:$G$400,"kg"),SUMIFS('Étape 1 - à remplir'!$F$31:$F$400,'Étape 1 - à remplir'!$E$31:$E$400,MASQ2!CZ342,'Étape 1 - à remplir'!$N$31:$N$400,DI$3,'Étape 1 - à remplir'!$G$31:$G$400,"kg")))))))</f>
        <v>#N/A</v>
      </c>
      <c r="DB342" s="104">
        <f t="shared" si="179"/>
        <v>0</v>
      </c>
      <c r="DC342" s="204" t="str">
        <f t="shared" si="172"/>
        <v>Néomycine</v>
      </c>
      <c r="DD342" s="204" t="str">
        <f t="shared" si="173"/>
        <v>Colistine</v>
      </c>
      <c r="DE342" s="204" t="str">
        <f t="shared" si="174"/>
        <v/>
      </c>
      <c r="DF342" s="204" t="str">
        <f t="shared" si="175"/>
        <v>Aminoglycosides</v>
      </c>
      <c r="DG342" s="204" t="str">
        <f t="shared" si="176"/>
        <v>Polypeptides</v>
      </c>
      <c r="DH342" s="97" t="str">
        <f t="shared" si="177"/>
        <v/>
      </c>
      <c r="DI342" s="78"/>
      <c r="DJ342" s="78"/>
      <c r="DK342" s="77" t="str">
        <f ca="1"/>
        <v>N.P. 8</v>
      </c>
      <c r="DL342" s="79" t="e">
        <f ca="1"/>
        <v>#N/A</v>
      </c>
      <c r="DM342" s="102"/>
      <c r="DN342" s="8"/>
      <c r="DO342" s="8"/>
      <c r="DP342" s="8"/>
      <c r="DQ342" s="8"/>
      <c r="DR342" s="8"/>
      <c r="DS342" s="8"/>
      <c r="DT342" s="8"/>
      <c r="DU342" s="8"/>
      <c r="DV342" s="8"/>
      <c r="DW342" s="8"/>
      <c r="DX342" s="8"/>
      <c r="DY342" s="8"/>
      <c r="DZ342" s="8"/>
      <c r="EA342" s="8"/>
      <c r="EB342" s="8"/>
      <c r="EC342" s="8"/>
      <c r="ED342" s="8"/>
      <c r="EE342" s="8"/>
      <c r="EF342" s="8"/>
      <c r="EG342" s="8"/>
      <c r="EH342" s="8"/>
      <c r="EI342" s="8"/>
      <c r="EJ342" s="97"/>
    </row>
    <row r="343" spans="1:140" x14ac:dyDescent="0.25">
      <c r="A343" s="56"/>
      <c r="B343" s="8"/>
      <c r="C343" s="8"/>
      <c r="D343" s="8"/>
      <c r="E343" s="8"/>
      <c r="F343" s="8"/>
      <c r="G343" s="8"/>
      <c r="H343" s="8"/>
      <c r="I343" s="102" t="str">
        <f>INDEX(Données_ATB!BE:BV,MATCH(MASQ2!J343,Données_ATB!BE:BE,0),18)</f>
        <v/>
      </c>
      <c r="J343" s="77" t="str">
        <f>Données_ATB!BE342</f>
        <v>NAFPENZAL T</v>
      </c>
      <c r="K343" s="204" t="e">
        <f>IF(IF(S$2="Catégorie",IF(S$3="Toutes",SUMIFS('Étape 1 - à remplir'!$F$31:$F$400,'Étape 1 - à remplir'!$E$31:$E$400,MASQ2!J343,'Étape 1 - à remplir'!$G$31:$G$400,"animaux"),SUMIFS('Étape 1 - à remplir'!$F$31:$F$400,'Étape 1 - à remplir'!$E$31:$E$400,MASQ2!J343,'Étape 1 - à remplir'!$C$31:$C$400,S$3)),IF(S$2="Âge",IF(S$3="Tous",SUMIFS('Étape 1 - à remplir'!$F$31:$F$400,'Étape 1 - à remplir'!$E$31:$E$400,MASQ2!J343,'Étape 1 - à remplir'!$G$31:$G$400,"animaux"),SUMIFS('Étape 1 - à remplir'!$F$31:$F$400,'Étape 1 - à remplir'!$E$31:$E$400,MASQ2!J343,'Étape 1 - à remplir'!$P$31:$P$400,S$3)),IF(S$2="Atelier",IF(S$3="Tous",SUMIFS('Étape 1 - à remplir'!$F$31:$F$400,'Étape 1 - à remplir'!$E$31:$E$400,MASQ2!J343,'Étape 1 - à remplir'!$G$31:$G$400,"animaux"),SUMIFS('Étape 1 - à remplir'!$F$31:$F$400,'Étape 1 - à remplir'!$E$31:$E$400,MASQ2!J343,'Étape 1 - à remplir'!$O$31:$O$400,S$3)),IF(S$2="Espèce",IF(S$3="Tous",SUMIFS('Étape 1 - à remplir'!$F$31:$F$400,'Étape 1 - à remplir'!$E$31:$E$400,MASQ2!J343,'Étape 1 - à remplir'!$G$31:$G$400,"animaux"),SUMIFS('Étape 1 - à remplir'!$F$31:$F$400,'Étape 1 - à remplir'!$E$31:$E$400,MASQ2!J343,'Étape 1 - à remplir'!$N$31:$N$400,S$3))))))=0,NA(),IF(S$2="Catégorie",IF(S$3="Toutes",SUMIFS('Étape 1 - à remplir'!$F$31:$F$400,'Étape 1 - à remplir'!$E$31:$E$400,MASQ2!J343,'Étape 1 - à remplir'!$G$31:$G$400,"animaux"),SUMIFS('Étape 1 - à remplir'!$F$31:$F$400,'Étape 1 - à remplir'!$E$31:$E$400,MASQ2!J343,'Étape 1 - à remplir'!$C$31:$C$400,S$3)),IF(S$2="Âge",IF(S$3="Tous",SUMIFS('Étape 1 - à remplir'!$F$31:$F$400,'Étape 1 - à remplir'!$E$31:$E$400,MASQ2!J343,'Étape 1 - à remplir'!$G$31:$G$400,"animaux"),SUMIFS('Étape 1 - à remplir'!$F$31:$F$400,'Étape 1 - à remplir'!$E$31:$E$400,MASQ2!J343,'Étape 1 - à remplir'!$P$31:$P$400,S$3)),IF(S$2="Atelier",IF(S$3="Tous",SUMIFS('Étape 1 - à remplir'!$F$31:$F$400,'Étape 1 - à remplir'!$E$31:$E$400,MASQ2!J343,'Étape 1 - à remplir'!$G$31:$G$400,"animaux"),SUMIFS('Étape 1 - à remplir'!$F$31:$F$400,'Étape 1 - à remplir'!$E$31:$E$400,MASQ2!J343,'Étape 1 - à remplir'!$O$31:$O$400,S$3)),IF(S$2="Espèce",IF(S$3="Tous",SUMIFS('Étape 1 - à remplir'!$F$31:$F$400,'Étape 1 - à remplir'!$E$31:$E$400,MASQ2!J343,'Étape 1 - à remplir'!$G$31:$G$400,"animaux"),SUMIFS('Étape 1 - à remplir'!$F$31:$F$400,'Étape 1 - à remplir'!$E$31:$E$400,MASQ2!J343,'Étape 1 - à remplir'!$N$31:$N$400,S$3)))))))</f>
        <v>#N/A</v>
      </c>
      <c r="L343" s="97">
        <f t="shared" si="180"/>
        <v>0</v>
      </c>
      <c r="M343" s="56" t="str">
        <f>Données_ATB!BN342</f>
        <v>Benzylpénicilline</v>
      </c>
      <c r="N343" s="204" t="str">
        <f>Données_ATB!BO342</f>
        <v>Dihydrostreptomycine</v>
      </c>
      <c r="O343" s="97" t="str">
        <f>Données_ATB!BP342</f>
        <v>Nafcilline</v>
      </c>
      <c r="P343" s="77" t="str">
        <f>Données_ATB!BR342</f>
        <v>Penicillines</v>
      </c>
      <c r="Q343" s="78" t="str">
        <f>Données_ATB!BS342</f>
        <v>Aminoglycosides</v>
      </c>
      <c r="R343" s="79" t="str">
        <f>Données_ATB!BT342</f>
        <v>Penicillines</v>
      </c>
      <c r="S343" s="78"/>
      <c r="T343" s="78"/>
      <c r="U343" s="77" t="str">
        <f ca="1"/>
        <v>NAFPENZAL T</v>
      </c>
      <c r="V343" s="79" t="e">
        <f ca="1"/>
        <v>#N/A</v>
      </c>
      <c r="W343" s="102"/>
      <c r="X343" s="8"/>
      <c r="Y343" s="8"/>
      <c r="Z343" s="8"/>
      <c r="AA343" s="8"/>
      <c r="AB343" s="102"/>
      <c r="AC343" s="8"/>
      <c r="AD343" s="8"/>
      <c r="AE343" s="8"/>
      <c r="AF343" s="8"/>
      <c r="AG343" s="8"/>
      <c r="AH343" s="8"/>
      <c r="AI343" s="8"/>
      <c r="AJ343" s="8"/>
      <c r="AK343" s="8"/>
      <c r="AL343" s="8"/>
      <c r="AM343" s="8"/>
      <c r="AN343" s="8"/>
      <c r="AO343" s="8"/>
      <c r="AP343" s="8"/>
      <c r="AQ343" s="8"/>
      <c r="AR343" s="8"/>
      <c r="AS343" s="8"/>
      <c r="AT343" s="97"/>
      <c r="AV343" s="56"/>
      <c r="AW343" s="8"/>
      <c r="AX343" s="8"/>
      <c r="AY343" s="8"/>
      <c r="AZ343" s="8"/>
      <c r="BA343" s="8"/>
      <c r="BB343" s="8"/>
      <c r="BC343" s="8"/>
      <c r="BD343" s="102" t="str">
        <f t="shared" si="162"/>
        <v/>
      </c>
      <c r="BE343" s="56" t="str">
        <f t="shared" si="163"/>
        <v>NAFPENZAL T</v>
      </c>
      <c r="BF343" s="204" t="e">
        <f>IF(IF(BN$2="Catégorie",IF(BN$3="Toutes",SUMIFS('Étape 1 - à remplir'!$F$31:$F$400,'Étape 1 - à remplir'!$E$31:$E$400,MASQ2!BE343,'Étape 1 - à remplir'!$G$31:$G$400,"lots"),SUMIFS('Étape 1 - à remplir'!$F$31:$F$400,'Étape 1 - à remplir'!$E$31:$E$400,MASQ2!BE343,'Étape 1 - à remplir'!$C$31:$C$400,BN$3)),IF(BN$2="Âge",IF(BN$3="Tous",SUMIFS('Étape 1 - à remplir'!$F$31:$F$400,'Étape 1 - à remplir'!$E$31:$E$400,MASQ2!BE343,'Étape 1 - à remplir'!$G$31:$G$400,"lots"),SUMIFS('Étape 1 - à remplir'!$F$31:$F$400,'Étape 1 - à remplir'!$E$31:$E$400,MASQ2!BE343,'Étape 1 - à remplir'!$P$31:$P$400,BN$3,'Étape 1 - à remplir'!$G$31:$G$400,"lots")),IF(BN$2="Atelier",IF(BN$3="Tous",SUMIFS('Étape 1 - à remplir'!$F$31:$F$400,'Étape 1 - à remplir'!$E$31:$E$400,MASQ2!BE343,'Étape 1 - à remplir'!$G$31:$G$400,"lots"),SUMIFS('Étape 1 - à remplir'!$F$31:$F$400,'Étape 1 - à remplir'!$E$31:$E$400,MASQ2!BE343,'Étape 1 - à remplir'!$O$31:$O$400,BN$3,'Étape 1 - à remplir'!$G$31:$G$400,"lots")),IF(BN$2="Espèce",IF(BN$3="Tous",SUMIFS('Étape 1 - à remplir'!$F$31:$F$400,'Étape 1 - à remplir'!$E$31:$E$400,MASQ2!BE343,'Étape 1 - à remplir'!$G$31:$G$400,"lots"),SUMIFS('Étape 1 - à remplir'!$F$31:$F$400,'Étape 1 - à remplir'!$E$31:$E$400,MASQ2!BE343,'Étape 1 - à remplir'!$N$31:$N$400,BN$3,'Étape 1 - à remplir'!$G$31:$G$400,"lots"))))))=0,NA(),IF(BN$2="Catégorie",IF(BN$3="Toutes",SUMIFS('Étape 1 - à remplir'!$F$31:$F$400,'Étape 1 - à remplir'!$E$31:$E$400,MASQ2!BE343,'Étape 1 - à remplir'!$G$31:$G$400,"lots"),SUMIFS('Étape 1 - à remplir'!$F$31:$F$400,'Étape 1 - à remplir'!$E$31:$E$400,MASQ2!BE343,'Étape 1 - à remplir'!$C$31:$C$400,BN$3)),IF(BN$2="Âge",IF(BN$3="Tous",SUMIFS('Étape 1 - à remplir'!$F$31:$F$400,'Étape 1 - à remplir'!$E$31:$E$400,MASQ2!BE343,'Étape 1 - à remplir'!$G$31:$G$400,"lots"),SUMIFS('Étape 1 - à remplir'!$F$31:$F$400,'Étape 1 - à remplir'!$E$31:$E$400,MASQ2!BE343,'Étape 1 - à remplir'!$P$31:$P$400,BN$3,'Étape 1 - à remplir'!$G$31:$G$400,"lots")),IF(BN$2="Atelier",IF(BN$3="Tous",SUMIFS('Étape 1 - à remplir'!$F$31:$F$400,'Étape 1 - à remplir'!$E$31:$E$400,MASQ2!BE343,'Étape 1 - à remplir'!$G$31:$G$400,"lots"),SUMIFS('Étape 1 - à remplir'!$F$31:$F$400,'Étape 1 - à remplir'!$E$31:$E$400,MASQ2!BE343,'Étape 1 - à remplir'!$O$31:$O$400,BN$3,'Étape 1 - à remplir'!$G$31:$G$400,"lots")),IF(BN$2="Espèce",IF(BN$3="Tous",SUMIFS('Étape 1 - à remplir'!$F$31:$F$400,'Étape 1 - à remplir'!$E$31:$E$400,MASQ2!BE343,'Étape 1 - à remplir'!$G$31:$G$400,"lots"),SUMIFS('Étape 1 - à remplir'!$F$31:$F$400,'Étape 1 - à remplir'!$E$31:$E$400,MASQ2!BE343,'Étape 1 - à remplir'!$N$31:$N$400,BN$3,'Étape 1 - à remplir'!$G$31:$G$400,"lots")))))))</f>
        <v>#N/A</v>
      </c>
      <c r="BG343" s="204">
        <f t="shared" si="178"/>
        <v>0</v>
      </c>
      <c r="BH343" s="204" t="str">
        <f t="shared" si="164"/>
        <v>Benzylpénicilline</v>
      </c>
      <c r="BI343" s="204" t="str">
        <f t="shared" si="165"/>
        <v>Dihydrostreptomycine</v>
      </c>
      <c r="BJ343" s="204" t="str">
        <f t="shared" si="166"/>
        <v>Nafcilline</v>
      </c>
      <c r="BK343" s="204" t="str">
        <f t="shared" si="167"/>
        <v>Penicillines</v>
      </c>
      <c r="BL343" s="204" t="str">
        <f t="shared" si="168"/>
        <v>Aminoglycosides</v>
      </c>
      <c r="BM343" s="97" t="str">
        <f t="shared" si="169"/>
        <v>Penicillines</v>
      </c>
      <c r="BN343" s="78"/>
      <c r="BO343" s="78"/>
      <c r="BP343" s="77" t="str">
        <f ca="1"/>
        <v>NAFPENZAL T</v>
      </c>
      <c r="BQ343" s="79" t="e">
        <f ca="1"/>
        <v>#N/A</v>
      </c>
      <c r="BR343" s="102"/>
      <c r="BS343" s="8"/>
      <c r="BT343" s="8"/>
      <c r="BU343" s="8"/>
      <c r="BV343" s="8"/>
      <c r="BW343" s="8"/>
      <c r="BX343" s="8"/>
      <c r="BY343" s="8"/>
      <c r="BZ343" s="8"/>
      <c r="CA343" s="8"/>
      <c r="CB343" s="8"/>
      <c r="CC343" s="8"/>
      <c r="CD343" s="8"/>
      <c r="CE343" s="8"/>
      <c r="CF343" s="8"/>
      <c r="CG343" s="8"/>
      <c r="CH343" s="8"/>
      <c r="CI343" s="8"/>
      <c r="CJ343" s="8"/>
      <c r="CK343" s="8"/>
      <c r="CL343" s="8"/>
      <c r="CM343" s="8"/>
      <c r="CN343" s="8"/>
      <c r="CO343" s="97"/>
      <c r="CQ343" s="56"/>
      <c r="CR343" s="8"/>
      <c r="CS343" s="8"/>
      <c r="CT343" s="8"/>
      <c r="CU343" s="8"/>
      <c r="CV343" s="8"/>
      <c r="CW343" s="8"/>
      <c r="CX343" s="8"/>
      <c r="CY343" s="102" t="str">
        <f t="shared" si="170"/>
        <v/>
      </c>
      <c r="CZ343" s="56" t="str">
        <f t="shared" si="171"/>
        <v>NAFPENZAL T</v>
      </c>
      <c r="DA343" s="204" t="e">
        <f>IF(IF(DI$2="Catégorie",IF(DI$3="Toutes",SUMIFS('Étape 1 - à remplir'!$F$31:$F$400,'Étape 1 - à remplir'!$E$31:$E$400,MASQ2!CZ343,'Étape 1 - à remplir'!$G$31:$G$400,"kg"),SUMIFS('Étape 1 - à remplir'!$F$31:$F$400,'Étape 1 - à remplir'!$E$31:$E$400,MASQ2!CZ343,'Étape 1 - à remplir'!$C$31:$C$400,DI$3)),IF(DI$2="Âge",IF(DI$3="Tous",SUMIFS('Étape 1 - à remplir'!$F$31:$F$400,'Étape 1 - à remplir'!$E$31:$E$400,MASQ2!CZ343,'Étape 1 - à remplir'!$G$31:$G$400,"kg"),SUMIFS('Étape 1 - à remplir'!$F$31:$F$400,'Étape 1 - à remplir'!$E$31:$E$400,MASQ2!CZ343,'Étape 1 - à remplir'!$P$31:$P$400,DI$3,'Étape 1 - à remplir'!$G$31:$G$400,"kg")),IF(DI$2="Atelier",IF(DI$3="Tous",SUMIFS('Étape 1 - à remplir'!$F$31:$F$400,'Étape 1 - à remplir'!$E$31:$E$400,MASQ2!CZ343,'Étape 1 - à remplir'!$G$31:$G$400,"kg"),SUMIFS('Étape 1 - à remplir'!$F$31:$F$400,'Étape 1 - à remplir'!$E$31:$E$400,MASQ2!CZ343,'Étape 1 - à remplir'!$O$31:$O$400,DI$3,'Étape 1 - à remplir'!$G$31:$G$400,"kg")),IF(DI$2="Espèce",IF(DI$3="Tous",SUMIFS('Étape 1 - à remplir'!$F$31:$F$400,'Étape 1 - à remplir'!$E$31:$E$400,MASQ2!CZ343,'Étape 1 - à remplir'!$G$31:$G$400,"kg"),SUMIFS('Étape 1 - à remplir'!$F$31:$F$400,'Étape 1 - à remplir'!$E$31:$E$400,MASQ2!CZ343,'Étape 1 - à remplir'!$N$31:$N$400,DI$3,'Étape 1 - à remplir'!$G$31:$G$400,"kg"))))))=0,NA(),IF(DI$2="Catégorie",IF(DI$3="Toutes",SUMIFS('Étape 1 - à remplir'!$F$31:$F$400,'Étape 1 - à remplir'!$E$31:$E$400,MASQ2!CZ343,'Étape 1 - à remplir'!$G$31:$G$400,"kg"),SUMIFS('Étape 1 - à remplir'!$F$31:$F$400,'Étape 1 - à remplir'!$E$31:$E$400,MASQ2!CZ343,'Étape 1 - à remplir'!$C$31:$C$400,DI$3)),IF(DI$2="Âge",IF(DI$3="Tous",SUMIFS('Étape 1 - à remplir'!$F$31:$F$400,'Étape 1 - à remplir'!$E$31:$E$400,MASQ2!CZ343,'Étape 1 - à remplir'!$G$31:$G$400,"kg"),SUMIFS('Étape 1 - à remplir'!$F$31:$F$400,'Étape 1 - à remplir'!$E$31:$E$400,MASQ2!CZ343,'Étape 1 - à remplir'!$P$31:$P$400,DI$3,'Étape 1 - à remplir'!$G$31:$G$400,"kg")),IF(DI$2="Atelier",IF(DI$3="Tous",SUMIFS('Étape 1 - à remplir'!$F$31:$F$400,'Étape 1 - à remplir'!$E$31:$E$400,MASQ2!CZ343,'Étape 1 - à remplir'!$G$31:$G$400,"kg"),SUMIFS('Étape 1 - à remplir'!$F$31:$F$400,'Étape 1 - à remplir'!$E$31:$E$400,MASQ2!CZ343,'Étape 1 - à remplir'!$O$31:$O$400,DI$3,'Étape 1 - à remplir'!$G$31:$G$400,"kg")),IF(DI$2="Espèce",IF(DI$3="Tous",SUMIFS('Étape 1 - à remplir'!$F$31:$F$400,'Étape 1 - à remplir'!$E$31:$E$400,MASQ2!CZ343,'Étape 1 - à remplir'!$G$31:$G$400,"kg"),SUMIFS('Étape 1 - à remplir'!$F$31:$F$400,'Étape 1 - à remplir'!$E$31:$E$400,MASQ2!CZ343,'Étape 1 - à remplir'!$N$31:$N$400,DI$3,'Étape 1 - à remplir'!$G$31:$G$400,"kg")))))))</f>
        <v>#N/A</v>
      </c>
      <c r="DB343" s="104">
        <f t="shared" si="179"/>
        <v>0</v>
      </c>
      <c r="DC343" s="204" t="str">
        <f t="shared" si="172"/>
        <v>Benzylpénicilline</v>
      </c>
      <c r="DD343" s="204" t="str">
        <f t="shared" si="173"/>
        <v>Dihydrostreptomycine</v>
      </c>
      <c r="DE343" s="204" t="str">
        <f t="shared" si="174"/>
        <v>Nafcilline</v>
      </c>
      <c r="DF343" s="204" t="str">
        <f t="shared" si="175"/>
        <v>Penicillines</v>
      </c>
      <c r="DG343" s="204" t="str">
        <f t="shared" si="176"/>
        <v>Aminoglycosides</v>
      </c>
      <c r="DH343" s="97" t="str">
        <f t="shared" si="177"/>
        <v>Penicillines</v>
      </c>
      <c r="DI343" s="78"/>
      <c r="DJ343" s="78"/>
      <c r="DK343" s="77" t="str">
        <f ca="1"/>
        <v>NAFPENZAL T</v>
      </c>
      <c r="DL343" s="79" t="e">
        <f ca="1"/>
        <v>#N/A</v>
      </c>
      <c r="DM343" s="102"/>
      <c r="DN343" s="8"/>
      <c r="DO343" s="8"/>
      <c r="DP343" s="8"/>
      <c r="DQ343" s="8"/>
      <c r="DR343" s="8"/>
      <c r="DS343" s="8"/>
      <c r="DT343" s="8"/>
      <c r="DU343" s="8"/>
      <c r="DV343" s="8"/>
      <c r="DW343" s="8"/>
      <c r="DX343" s="8"/>
      <c r="DY343" s="8"/>
      <c r="DZ343" s="8"/>
      <c r="EA343" s="8"/>
      <c r="EB343" s="8"/>
      <c r="EC343" s="8"/>
      <c r="ED343" s="8"/>
      <c r="EE343" s="8"/>
      <c r="EF343" s="8"/>
      <c r="EG343" s="8"/>
      <c r="EH343" s="8"/>
      <c r="EI343" s="8"/>
      <c r="EJ343" s="97"/>
    </row>
    <row r="344" spans="1:140" x14ac:dyDescent="0.25">
      <c r="A344" s="56"/>
      <c r="B344" s="8"/>
      <c r="C344" s="8"/>
      <c r="D344" s="8"/>
      <c r="E344" s="8"/>
      <c r="F344" s="8"/>
      <c r="G344" s="8"/>
      <c r="H344" s="8"/>
      <c r="I344" s="102" t="str">
        <f>INDEX(Données_ATB!BE:BV,MATCH(MASQ2!J344,Données_ATB!BE:BE,0),18)</f>
        <v>x</v>
      </c>
      <c r="J344" s="77" t="str">
        <f>Données_ATB!BE343</f>
        <v>NAXCEL 100 MG/ML SUSPENSION INJECTABLE POUR PORCINS</v>
      </c>
      <c r="K344" s="204" t="e">
        <f>IF(IF(S$2="Catégorie",IF(S$3="Toutes",SUMIFS('Étape 1 - à remplir'!$F$31:$F$400,'Étape 1 - à remplir'!$E$31:$E$400,MASQ2!J344,'Étape 1 - à remplir'!$G$31:$G$400,"animaux"),SUMIFS('Étape 1 - à remplir'!$F$31:$F$400,'Étape 1 - à remplir'!$E$31:$E$400,MASQ2!J344,'Étape 1 - à remplir'!$C$31:$C$400,S$3)),IF(S$2="Âge",IF(S$3="Tous",SUMIFS('Étape 1 - à remplir'!$F$31:$F$400,'Étape 1 - à remplir'!$E$31:$E$400,MASQ2!J344,'Étape 1 - à remplir'!$G$31:$G$400,"animaux"),SUMIFS('Étape 1 - à remplir'!$F$31:$F$400,'Étape 1 - à remplir'!$E$31:$E$400,MASQ2!J344,'Étape 1 - à remplir'!$P$31:$P$400,S$3)),IF(S$2="Atelier",IF(S$3="Tous",SUMIFS('Étape 1 - à remplir'!$F$31:$F$400,'Étape 1 - à remplir'!$E$31:$E$400,MASQ2!J344,'Étape 1 - à remplir'!$G$31:$G$400,"animaux"),SUMIFS('Étape 1 - à remplir'!$F$31:$F$400,'Étape 1 - à remplir'!$E$31:$E$400,MASQ2!J344,'Étape 1 - à remplir'!$O$31:$O$400,S$3)),IF(S$2="Espèce",IF(S$3="Tous",SUMIFS('Étape 1 - à remplir'!$F$31:$F$400,'Étape 1 - à remplir'!$E$31:$E$400,MASQ2!J344,'Étape 1 - à remplir'!$G$31:$G$400,"animaux"),SUMIFS('Étape 1 - à remplir'!$F$31:$F$400,'Étape 1 - à remplir'!$E$31:$E$400,MASQ2!J344,'Étape 1 - à remplir'!$N$31:$N$400,S$3))))))=0,NA(),IF(S$2="Catégorie",IF(S$3="Toutes",SUMIFS('Étape 1 - à remplir'!$F$31:$F$400,'Étape 1 - à remplir'!$E$31:$E$400,MASQ2!J344,'Étape 1 - à remplir'!$G$31:$G$400,"animaux"),SUMIFS('Étape 1 - à remplir'!$F$31:$F$400,'Étape 1 - à remplir'!$E$31:$E$400,MASQ2!J344,'Étape 1 - à remplir'!$C$31:$C$400,S$3)),IF(S$2="Âge",IF(S$3="Tous",SUMIFS('Étape 1 - à remplir'!$F$31:$F$400,'Étape 1 - à remplir'!$E$31:$E$400,MASQ2!J344,'Étape 1 - à remplir'!$G$31:$G$400,"animaux"),SUMIFS('Étape 1 - à remplir'!$F$31:$F$400,'Étape 1 - à remplir'!$E$31:$E$400,MASQ2!J344,'Étape 1 - à remplir'!$P$31:$P$400,S$3)),IF(S$2="Atelier",IF(S$3="Tous",SUMIFS('Étape 1 - à remplir'!$F$31:$F$400,'Étape 1 - à remplir'!$E$31:$E$400,MASQ2!J344,'Étape 1 - à remplir'!$G$31:$G$400,"animaux"),SUMIFS('Étape 1 - à remplir'!$F$31:$F$400,'Étape 1 - à remplir'!$E$31:$E$400,MASQ2!J344,'Étape 1 - à remplir'!$O$31:$O$400,S$3)),IF(S$2="Espèce",IF(S$3="Tous",SUMIFS('Étape 1 - à remplir'!$F$31:$F$400,'Étape 1 - à remplir'!$E$31:$E$400,MASQ2!J344,'Étape 1 - à remplir'!$G$31:$G$400,"animaux"),SUMIFS('Étape 1 - à remplir'!$F$31:$F$400,'Étape 1 - à remplir'!$E$31:$E$400,MASQ2!J344,'Étape 1 - à remplir'!$N$31:$N$400,S$3)))))))</f>
        <v>#N/A</v>
      </c>
      <c r="L344" s="97">
        <f t="shared" si="180"/>
        <v>0</v>
      </c>
      <c r="M344" s="56" t="str">
        <f>Données_ATB!BN343</f>
        <v>Ceftiofur</v>
      </c>
      <c r="N344" s="204" t="str">
        <f>Données_ATB!BO343</f>
        <v/>
      </c>
      <c r="O344" s="97" t="str">
        <f>Données_ATB!BP343</f>
        <v/>
      </c>
      <c r="P344" s="77" t="str">
        <f>Données_ATB!BR343</f>
        <v>Cephalosporines 3&amp;4G</v>
      </c>
      <c r="Q344" s="78" t="str">
        <f>Données_ATB!BS343</f>
        <v/>
      </c>
      <c r="R344" s="79" t="str">
        <f>Données_ATB!BT343</f>
        <v/>
      </c>
      <c r="S344" s="78"/>
      <c r="T344" s="78"/>
      <c r="U344" s="77" t="str">
        <f ca="1"/>
        <v>NAXCEL 100 MG/ML SUSPENSION INJECTABLE POUR PORCINS</v>
      </c>
      <c r="V344" s="79" t="e">
        <f ca="1"/>
        <v>#N/A</v>
      </c>
      <c r="W344" s="102"/>
      <c r="X344" s="8"/>
      <c r="Y344" s="8"/>
      <c r="Z344" s="8"/>
      <c r="AA344" s="8"/>
      <c r="AB344" s="102"/>
      <c r="AC344" s="8"/>
      <c r="AD344" s="8"/>
      <c r="AE344" s="8"/>
      <c r="AF344" s="8"/>
      <c r="AG344" s="8"/>
      <c r="AH344" s="8"/>
      <c r="AI344" s="8"/>
      <c r="AJ344" s="8"/>
      <c r="AK344" s="8"/>
      <c r="AL344" s="8"/>
      <c r="AM344" s="8"/>
      <c r="AN344" s="8"/>
      <c r="AO344" s="8"/>
      <c r="AP344" s="8"/>
      <c r="AQ344" s="8"/>
      <c r="AR344" s="8"/>
      <c r="AS344" s="8"/>
      <c r="AT344" s="97"/>
      <c r="AV344" s="56"/>
      <c r="AW344" s="8"/>
      <c r="AX344" s="8"/>
      <c r="AY344" s="8"/>
      <c r="AZ344" s="8"/>
      <c r="BA344" s="8"/>
      <c r="BB344" s="8"/>
      <c r="BC344" s="8"/>
      <c r="BD344" s="102" t="str">
        <f t="shared" si="162"/>
        <v>x</v>
      </c>
      <c r="BE344" s="56" t="str">
        <f t="shared" si="163"/>
        <v>NAXCEL 100 MG/ML SUSPENSION INJECTABLE POUR PORCINS</v>
      </c>
      <c r="BF344" s="204" t="e">
        <f>IF(IF(BN$2="Catégorie",IF(BN$3="Toutes",SUMIFS('Étape 1 - à remplir'!$F$31:$F$400,'Étape 1 - à remplir'!$E$31:$E$400,MASQ2!BE344,'Étape 1 - à remplir'!$G$31:$G$400,"lots"),SUMIFS('Étape 1 - à remplir'!$F$31:$F$400,'Étape 1 - à remplir'!$E$31:$E$400,MASQ2!BE344,'Étape 1 - à remplir'!$C$31:$C$400,BN$3)),IF(BN$2="Âge",IF(BN$3="Tous",SUMIFS('Étape 1 - à remplir'!$F$31:$F$400,'Étape 1 - à remplir'!$E$31:$E$400,MASQ2!BE344,'Étape 1 - à remplir'!$G$31:$G$400,"lots"),SUMIFS('Étape 1 - à remplir'!$F$31:$F$400,'Étape 1 - à remplir'!$E$31:$E$400,MASQ2!BE344,'Étape 1 - à remplir'!$P$31:$P$400,BN$3,'Étape 1 - à remplir'!$G$31:$G$400,"lots")),IF(BN$2="Atelier",IF(BN$3="Tous",SUMIFS('Étape 1 - à remplir'!$F$31:$F$400,'Étape 1 - à remplir'!$E$31:$E$400,MASQ2!BE344,'Étape 1 - à remplir'!$G$31:$G$400,"lots"),SUMIFS('Étape 1 - à remplir'!$F$31:$F$400,'Étape 1 - à remplir'!$E$31:$E$400,MASQ2!BE344,'Étape 1 - à remplir'!$O$31:$O$400,BN$3,'Étape 1 - à remplir'!$G$31:$G$400,"lots")),IF(BN$2="Espèce",IF(BN$3="Tous",SUMIFS('Étape 1 - à remplir'!$F$31:$F$400,'Étape 1 - à remplir'!$E$31:$E$400,MASQ2!BE344,'Étape 1 - à remplir'!$G$31:$G$400,"lots"),SUMIFS('Étape 1 - à remplir'!$F$31:$F$400,'Étape 1 - à remplir'!$E$31:$E$400,MASQ2!BE344,'Étape 1 - à remplir'!$N$31:$N$400,BN$3,'Étape 1 - à remplir'!$G$31:$G$400,"lots"))))))=0,NA(),IF(BN$2="Catégorie",IF(BN$3="Toutes",SUMIFS('Étape 1 - à remplir'!$F$31:$F$400,'Étape 1 - à remplir'!$E$31:$E$400,MASQ2!BE344,'Étape 1 - à remplir'!$G$31:$G$400,"lots"),SUMIFS('Étape 1 - à remplir'!$F$31:$F$400,'Étape 1 - à remplir'!$E$31:$E$400,MASQ2!BE344,'Étape 1 - à remplir'!$C$31:$C$400,BN$3)),IF(BN$2="Âge",IF(BN$3="Tous",SUMIFS('Étape 1 - à remplir'!$F$31:$F$400,'Étape 1 - à remplir'!$E$31:$E$400,MASQ2!BE344,'Étape 1 - à remplir'!$G$31:$G$400,"lots"),SUMIFS('Étape 1 - à remplir'!$F$31:$F$400,'Étape 1 - à remplir'!$E$31:$E$400,MASQ2!BE344,'Étape 1 - à remplir'!$P$31:$P$400,BN$3,'Étape 1 - à remplir'!$G$31:$G$400,"lots")),IF(BN$2="Atelier",IF(BN$3="Tous",SUMIFS('Étape 1 - à remplir'!$F$31:$F$400,'Étape 1 - à remplir'!$E$31:$E$400,MASQ2!BE344,'Étape 1 - à remplir'!$G$31:$G$400,"lots"),SUMIFS('Étape 1 - à remplir'!$F$31:$F$400,'Étape 1 - à remplir'!$E$31:$E$400,MASQ2!BE344,'Étape 1 - à remplir'!$O$31:$O$400,BN$3,'Étape 1 - à remplir'!$G$31:$G$400,"lots")),IF(BN$2="Espèce",IF(BN$3="Tous",SUMIFS('Étape 1 - à remplir'!$F$31:$F$400,'Étape 1 - à remplir'!$E$31:$E$400,MASQ2!BE344,'Étape 1 - à remplir'!$G$31:$G$400,"lots"),SUMIFS('Étape 1 - à remplir'!$F$31:$F$400,'Étape 1 - à remplir'!$E$31:$E$400,MASQ2!BE344,'Étape 1 - à remplir'!$N$31:$N$400,BN$3,'Étape 1 - à remplir'!$G$31:$G$400,"lots")))))))</f>
        <v>#N/A</v>
      </c>
      <c r="BG344" s="204">
        <f t="shared" si="178"/>
        <v>0</v>
      </c>
      <c r="BH344" s="204" t="str">
        <f t="shared" si="164"/>
        <v>Ceftiofur</v>
      </c>
      <c r="BI344" s="204" t="str">
        <f t="shared" si="165"/>
        <v/>
      </c>
      <c r="BJ344" s="204" t="str">
        <f t="shared" si="166"/>
        <v/>
      </c>
      <c r="BK344" s="204" t="str">
        <f t="shared" si="167"/>
        <v>Cephalosporines 3&amp;4G</v>
      </c>
      <c r="BL344" s="204" t="str">
        <f t="shared" si="168"/>
        <v/>
      </c>
      <c r="BM344" s="97" t="str">
        <f t="shared" si="169"/>
        <v/>
      </c>
      <c r="BN344" s="78"/>
      <c r="BO344" s="78"/>
      <c r="BP344" s="77" t="str">
        <f ca="1"/>
        <v>NAXCEL 100 MG/ML SUSPENSION INJECTABLE POUR PORCINS</v>
      </c>
      <c r="BQ344" s="79" t="e">
        <f ca="1"/>
        <v>#N/A</v>
      </c>
      <c r="BR344" s="102"/>
      <c r="BS344" s="8"/>
      <c r="BT344" s="8"/>
      <c r="BU344" s="8"/>
      <c r="BV344" s="8"/>
      <c r="BW344" s="8"/>
      <c r="BX344" s="8"/>
      <c r="BY344" s="8"/>
      <c r="BZ344" s="8"/>
      <c r="CA344" s="8"/>
      <c r="CB344" s="8"/>
      <c r="CC344" s="8"/>
      <c r="CD344" s="8"/>
      <c r="CE344" s="8"/>
      <c r="CF344" s="8"/>
      <c r="CG344" s="8"/>
      <c r="CH344" s="8"/>
      <c r="CI344" s="8"/>
      <c r="CJ344" s="8"/>
      <c r="CK344" s="8"/>
      <c r="CL344" s="8"/>
      <c r="CM344" s="8"/>
      <c r="CN344" s="8"/>
      <c r="CO344" s="97"/>
      <c r="CQ344" s="56"/>
      <c r="CR344" s="8"/>
      <c r="CS344" s="8"/>
      <c r="CT344" s="8"/>
      <c r="CU344" s="8"/>
      <c r="CV344" s="8"/>
      <c r="CW344" s="8"/>
      <c r="CX344" s="8"/>
      <c r="CY344" s="102" t="str">
        <f t="shared" si="170"/>
        <v>x</v>
      </c>
      <c r="CZ344" s="56" t="str">
        <f t="shared" si="171"/>
        <v>NAXCEL 100 MG/ML SUSPENSION INJECTABLE POUR PORCINS</v>
      </c>
      <c r="DA344" s="204" t="e">
        <f>IF(IF(DI$2="Catégorie",IF(DI$3="Toutes",SUMIFS('Étape 1 - à remplir'!$F$31:$F$400,'Étape 1 - à remplir'!$E$31:$E$400,MASQ2!CZ344,'Étape 1 - à remplir'!$G$31:$G$400,"kg"),SUMIFS('Étape 1 - à remplir'!$F$31:$F$400,'Étape 1 - à remplir'!$E$31:$E$400,MASQ2!CZ344,'Étape 1 - à remplir'!$C$31:$C$400,DI$3)),IF(DI$2="Âge",IF(DI$3="Tous",SUMIFS('Étape 1 - à remplir'!$F$31:$F$400,'Étape 1 - à remplir'!$E$31:$E$400,MASQ2!CZ344,'Étape 1 - à remplir'!$G$31:$G$400,"kg"),SUMIFS('Étape 1 - à remplir'!$F$31:$F$400,'Étape 1 - à remplir'!$E$31:$E$400,MASQ2!CZ344,'Étape 1 - à remplir'!$P$31:$P$400,DI$3,'Étape 1 - à remplir'!$G$31:$G$400,"kg")),IF(DI$2="Atelier",IF(DI$3="Tous",SUMIFS('Étape 1 - à remplir'!$F$31:$F$400,'Étape 1 - à remplir'!$E$31:$E$400,MASQ2!CZ344,'Étape 1 - à remplir'!$G$31:$G$400,"kg"),SUMIFS('Étape 1 - à remplir'!$F$31:$F$400,'Étape 1 - à remplir'!$E$31:$E$400,MASQ2!CZ344,'Étape 1 - à remplir'!$O$31:$O$400,DI$3,'Étape 1 - à remplir'!$G$31:$G$400,"kg")),IF(DI$2="Espèce",IF(DI$3="Tous",SUMIFS('Étape 1 - à remplir'!$F$31:$F$400,'Étape 1 - à remplir'!$E$31:$E$400,MASQ2!CZ344,'Étape 1 - à remplir'!$G$31:$G$400,"kg"),SUMIFS('Étape 1 - à remplir'!$F$31:$F$400,'Étape 1 - à remplir'!$E$31:$E$400,MASQ2!CZ344,'Étape 1 - à remplir'!$N$31:$N$400,DI$3,'Étape 1 - à remplir'!$G$31:$G$400,"kg"))))))=0,NA(),IF(DI$2="Catégorie",IF(DI$3="Toutes",SUMIFS('Étape 1 - à remplir'!$F$31:$F$400,'Étape 1 - à remplir'!$E$31:$E$400,MASQ2!CZ344,'Étape 1 - à remplir'!$G$31:$G$400,"kg"),SUMIFS('Étape 1 - à remplir'!$F$31:$F$400,'Étape 1 - à remplir'!$E$31:$E$400,MASQ2!CZ344,'Étape 1 - à remplir'!$C$31:$C$400,DI$3)),IF(DI$2="Âge",IF(DI$3="Tous",SUMIFS('Étape 1 - à remplir'!$F$31:$F$400,'Étape 1 - à remplir'!$E$31:$E$400,MASQ2!CZ344,'Étape 1 - à remplir'!$G$31:$G$400,"kg"),SUMIFS('Étape 1 - à remplir'!$F$31:$F$400,'Étape 1 - à remplir'!$E$31:$E$400,MASQ2!CZ344,'Étape 1 - à remplir'!$P$31:$P$400,DI$3,'Étape 1 - à remplir'!$G$31:$G$400,"kg")),IF(DI$2="Atelier",IF(DI$3="Tous",SUMIFS('Étape 1 - à remplir'!$F$31:$F$400,'Étape 1 - à remplir'!$E$31:$E$400,MASQ2!CZ344,'Étape 1 - à remplir'!$G$31:$G$400,"kg"),SUMIFS('Étape 1 - à remplir'!$F$31:$F$400,'Étape 1 - à remplir'!$E$31:$E$400,MASQ2!CZ344,'Étape 1 - à remplir'!$O$31:$O$400,DI$3,'Étape 1 - à remplir'!$G$31:$G$400,"kg")),IF(DI$2="Espèce",IF(DI$3="Tous",SUMIFS('Étape 1 - à remplir'!$F$31:$F$400,'Étape 1 - à remplir'!$E$31:$E$400,MASQ2!CZ344,'Étape 1 - à remplir'!$G$31:$G$400,"kg"),SUMIFS('Étape 1 - à remplir'!$F$31:$F$400,'Étape 1 - à remplir'!$E$31:$E$400,MASQ2!CZ344,'Étape 1 - à remplir'!$N$31:$N$400,DI$3,'Étape 1 - à remplir'!$G$31:$G$400,"kg")))))))</f>
        <v>#N/A</v>
      </c>
      <c r="DB344" s="104">
        <f t="shared" si="179"/>
        <v>0</v>
      </c>
      <c r="DC344" s="204" t="str">
        <f t="shared" si="172"/>
        <v>Ceftiofur</v>
      </c>
      <c r="DD344" s="204" t="str">
        <f t="shared" si="173"/>
        <v/>
      </c>
      <c r="DE344" s="204" t="str">
        <f t="shared" si="174"/>
        <v/>
      </c>
      <c r="DF344" s="204" t="str">
        <f t="shared" si="175"/>
        <v>Cephalosporines 3&amp;4G</v>
      </c>
      <c r="DG344" s="204" t="str">
        <f t="shared" si="176"/>
        <v/>
      </c>
      <c r="DH344" s="97" t="str">
        <f t="shared" si="177"/>
        <v/>
      </c>
      <c r="DI344" s="78"/>
      <c r="DJ344" s="78"/>
      <c r="DK344" s="77" t="str">
        <f ca="1"/>
        <v>NAXCEL 100 MG/ML SUSPENSION INJECTABLE POUR PORCINS</v>
      </c>
      <c r="DL344" s="79" t="e">
        <f ca="1"/>
        <v>#N/A</v>
      </c>
      <c r="DM344" s="102"/>
      <c r="DN344" s="8"/>
      <c r="DO344" s="8"/>
      <c r="DP344" s="8"/>
      <c r="DQ344" s="8"/>
      <c r="DR344" s="8"/>
      <c r="DS344" s="8"/>
      <c r="DT344" s="8"/>
      <c r="DU344" s="8"/>
      <c r="DV344" s="8"/>
      <c r="DW344" s="8"/>
      <c r="DX344" s="8"/>
      <c r="DY344" s="8"/>
      <c r="DZ344" s="8"/>
      <c r="EA344" s="8"/>
      <c r="EB344" s="8"/>
      <c r="EC344" s="8"/>
      <c r="ED344" s="8"/>
      <c r="EE344" s="8"/>
      <c r="EF344" s="8"/>
      <c r="EG344" s="8"/>
      <c r="EH344" s="8"/>
      <c r="EI344" s="8"/>
      <c r="EJ344" s="97"/>
    </row>
    <row r="345" spans="1:140" x14ac:dyDescent="0.25">
      <c r="A345" s="56"/>
      <c r="B345" s="8"/>
      <c r="C345" s="8"/>
      <c r="D345" s="8"/>
      <c r="E345" s="8"/>
      <c r="F345" s="8"/>
      <c r="G345" s="8"/>
      <c r="H345" s="8"/>
      <c r="I345" s="102" t="str">
        <f>INDEX(Données_ATB!BE:BV,MATCH(MASQ2!J345,Données_ATB!BE:BE,0),18)</f>
        <v>x</v>
      </c>
      <c r="J345" s="77" t="str">
        <f>Données_ATB!BE344</f>
        <v>NAXCEL 200 MG/ML SUSPENSION INJECTABLE POUR BOVINS</v>
      </c>
      <c r="K345" s="204" t="e">
        <f>IF(IF(S$2="Catégorie",IF(S$3="Toutes",SUMIFS('Étape 1 - à remplir'!$F$31:$F$400,'Étape 1 - à remplir'!$E$31:$E$400,MASQ2!J345,'Étape 1 - à remplir'!$G$31:$G$400,"animaux"),SUMIFS('Étape 1 - à remplir'!$F$31:$F$400,'Étape 1 - à remplir'!$E$31:$E$400,MASQ2!J345,'Étape 1 - à remplir'!$C$31:$C$400,S$3)),IF(S$2="Âge",IF(S$3="Tous",SUMIFS('Étape 1 - à remplir'!$F$31:$F$400,'Étape 1 - à remplir'!$E$31:$E$400,MASQ2!J345,'Étape 1 - à remplir'!$G$31:$G$400,"animaux"),SUMIFS('Étape 1 - à remplir'!$F$31:$F$400,'Étape 1 - à remplir'!$E$31:$E$400,MASQ2!J345,'Étape 1 - à remplir'!$P$31:$P$400,S$3)),IF(S$2="Atelier",IF(S$3="Tous",SUMIFS('Étape 1 - à remplir'!$F$31:$F$400,'Étape 1 - à remplir'!$E$31:$E$400,MASQ2!J345,'Étape 1 - à remplir'!$G$31:$G$400,"animaux"),SUMIFS('Étape 1 - à remplir'!$F$31:$F$400,'Étape 1 - à remplir'!$E$31:$E$400,MASQ2!J345,'Étape 1 - à remplir'!$O$31:$O$400,S$3)),IF(S$2="Espèce",IF(S$3="Tous",SUMIFS('Étape 1 - à remplir'!$F$31:$F$400,'Étape 1 - à remplir'!$E$31:$E$400,MASQ2!J345,'Étape 1 - à remplir'!$G$31:$G$400,"animaux"),SUMIFS('Étape 1 - à remplir'!$F$31:$F$400,'Étape 1 - à remplir'!$E$31:$E$400,MASQ2!J345,'Étape 1 - à remplir'!$N$31:$N$400,S$3))))))=0,NA(),IF(S$2="Catégorie",IF(S$3="Toutes",SUMIFS('Étape 1 - à remplir'!$F$31:$F$400,'Étape 1 - à remplir'!$E$31:$E$400,MASQ2!J345,'Étape 1 - à remplir'!$G$31:$G$400,"animaux"),SUMIFS('Étape 1 - à remplir'!$F$31:$F$400,'Étape 1 - à remplir'!$E$31:$E$400,MASQ2!J345,'Étape 1 - à remplir'!$C$31:$C$400,S$3)),IF(S$2="Âge",IF(S$3="Tous",SUMIFS('Étape 1 - à remplir'!$F$31:$F$400,'Étape 1 - à remplir'!$E$31:$E$400,MASQ2!J345,'Étape 1 - à remplir'!$G$31:$G$400,"animaux"),SUMIFS('Étape 1 - à remplir'!$F$31:$F$400,'Étape 1 - à remplir'!$E$31:$E$400,MASQ2!J345,'Étape 1 - à remplir'!$P$31:$P$400,S$3)),IF(S$2="Atelier",IF(S$3="Tous",SUMIFS('Étape 1 - à remplir'!$F$31:$F$400,'Étape 1 - à remplir'!$E$31:$E$400,MASQ2!J345,'Étape 1 - à remplir'!$G$31:$G$400,"animaux"),SUMIFS('Étape 1 - à remplir'!$F$31:$F$400,'Étape 1 - à remplir'!$E$31:$E$400,MASQ2!J345,'Étape 1 - à remplir'!$O$31:$O$400,S$3)),IF(S$2="Espèce",IF(S$3="Tous",SUMIFS('Étape 1 - à remplir'!$F$31:$F$400,'Étape 1 - à remplir'!$E$31:$E$400,MASQ2!J345,'Étape 1 - à remplir'!$G$31:$G$400,"animaux"),SUMIFS('Étape 1 - à remplir'!$F$31:$F$400,'Étape 1 - à remplir'!$E$31:$E$400,MASQ2!J345,'Étape 1 - à remplir'!$N$31:$N$400,S$3)))))))</f>
        <v>#N/A</v>
      </c>
      <c r="L345" s="97">
        <f t="shared" si="180"/>
        <v>0</v>
      </c>
      <c r="M345" s="56" t="str">
        <f>Données_ATB!BN344</f>
        <v>Ceftiofur</v>
      </c>
      <c r="N345" s="204" t="str">
        <f>Données_ATB!BO344</f>
        <v/>
      </c>
      <c r="O345" s="97" t="str">
        <f>Données_ATB!BP344</f>
        <v/>
      </c>
      <c r="P345" s="77" t="str">
        <f>Données_ATB!BR344</f>
        <v>Cephalosporines 3&amp;4G</v>
      </c>
      <c r="Q345" s="78" t="str">
        <f>Données_ATB!BS344</f>
        <v/>
      </c>
      <c r="R345" s="79" t="str">
        <f>Données_ATB!BT344</f>
        <v/>
      </c>
      <c r="S345" s="78"/>
      <c r="T345" s="78"/>
      <c r="U345" s="77" t="str">
        <f ca="1"/>
        <v>NAXCEL 200 MG/ML SUSPENSION INJECTABLE POUR BOVINS</v>
      </c>
      <c r="V345" s="79" t="e">
        <f ca="1"/>
        <v>#N/A</v>
      </c>
      <c r="W345" s="102"/>
      <c r="X345" s="8"/>
      <c r="Y345" s="8"/>
      <c r="Z345" s="8"/>
      <c r="AA345" s="8"/>
      <c r="AB345" s="102"/>
      <c r="AC345" s="8"/>
      <c r="AD345" s="8"/>
      <c r="AE345" s="8"/>
      <c r="AF345" s="8"/>
      <c r="AG345" s="8"/>
      <c r="AH345" s="8"/>
      <c r="AI345" s="8"/>
      <c r="AJ345" s="8"/>
      <c r="AK345" s="8"/>
      <c r="AL345" s="8"/>
      <c r="AM345" s="8"/>
      <c r="AN345" s="8"/>
      <c r="AO345" s="8"/>
      <c r="AP345" s="8"/>
      <c r="AQ345" s="8"/>
      <c r="AR345" s="8"/>
      <c r="AS345" s="8"/>
      <c r="AT345" s="97"/>
      <c r="AV345" s="56"/>
      <c r="AW345" s="8"/>
      <c r="AX345" s="8"/>
      <c r="AY345" s="8"/>
      <c r="AZ345" s="8"/>
      <c r="BA345" s="8"/>
      <c r="BB345" s="8"/>
      <c r="BC345" s="8"/>
      <c r="BD345" s="102" t="str">
        <f t="shared" si="162"/>
        <v>x</v>
      </c>
      <c r="BE345" s="56" t="str">
        <f t="shared" si="163"/>
        <v>NAXCEL 200 MG/ML SUSPENSION INJECTABLE POUR BOVINS</v>
      </c>
      <c r="BF345" s="204" t="e">
        <f>IF(IF(BN$2="Catégorie",IF(BN$3="Toutes",SUMIFS('Étape 1 - à remplir'!$F$31:$F$400,'Étape 1 - à remplir'!$E$31:$E$400,MASQ2!BE345,'Étape 1 - à remplir'!$G$31:$G$400,"lots"),SUMIFS('Étape 1 - à remplir'!$F$31:$F$400,'Étape 1 - à remplir'!$E$31:$E$400,MASQ2!BE345,'Étape 1 - à remplir'!$C$31:$C$400,BN$3)),IF(BN$2="Âge",IF(BN$3="Tous",SUMIFS('Étape 1 - à remplir'!$F$31:$F$400,'Étape 1 - à remplir'!$E$31:$E$400,MASQ2!BE345,'Étape 1 - à remplir'!$G$31:$G$400,"lots"),SUMIFS('Étape 1 - à remplir'!$F$31:$F$400,'Étape 1 - à remplir'!$E$31:$E$400,MASQ2!BE345,'Étape 1 - à remplir'!$P$31:$P$400,BN$3,'Étape 1 - à remplir'!$G$31:$G$400,"lots")),IF(BN$2="Atelier",IF(BN$3="Tous",SUMIFS('Étape 1 - à remplir'!$F$31:$F$400,'Étape 1 - à remplir'!$E$31:$E$400,MASQ2!BE345,'Étape 1 - à remplir'!$G$31:$G$400,"lots"),SUMIFS('Étape 1 - à remplir'!$F$31:$F$400,'Étape 1 - à remplir'!$E$31:$E$400,MASQ2!BE345,'Étape 1 - à remplir'!$O$31:$O$400,BN$3,'Étape 1 - à remplir'!$G$31:$G$400,"lots")),IF(BN$2="Espèce",IF(BN$3="Tous",SUMIFS('Étape 1 - à remplir'!$F$31:$F$400,'Étape 1 - à remplir'!$E$31:$E$400,MASQ2!BE345,'Étape 1 - à remplir'!$G$31:$G$400,"lots"),SUMIFS('Étape 1 - à remplir'!$F$31:$F$400,'Étape 1 - à remplir'!$E$31:$E$400,MASQ2!BE345,'Étape 1 - à remplir'!$N$31:$N$400,BN$3,'Étape 1 - à remplir'!$G$31:$G$400,"lots"))))))=0,NA(),IF(BN$2="Catégorie",IF(BN$3="Toutes",SUMIFS('Étape 1 - à remplir'!$F$31:$F$400,'Étape 1 - à remplir'!$E$31:$E$400,MASQ2!BE345,'Étape 1 - à remplir'!$G$31:$G$400,"lots"),SUMIFS('Étape 1 - à remplir'!$F$31:$F$400,'Étape 1 - à remplir'!$E$31:$E$400,MASQ2!BE345,'Étape 1 - à remplir'!$C$31:$C$400,BN$3)),IF(BN$2="Âge",IF(BN$3="Tous",SUMIFS('Étape 1 - à remplir'!$F$31:$F$400,'Étape 1 - à remplir'!$E$31:$E$400,MASQ2!BE345,'Étape 1 - à remplir'!$G$31:$G$400,"lots"),SUMIFS('Étape 1 - à remplir'!$F$31:$F$400,'Étape 1 - à remplir'!$E$31:$E$400,MASQ2!BE345,'Étape 1 - à remplir'!$P$31:$P$400,BN$3,'Étape 1 - à remplir'!$G$31:$G$400,"lots")),IF(BN$2="Atelier",IF(BN$3="Tous",SUMIFS('Étape 1 - à remplir'!$F$31:$F$400,'Étape 1 - à remplir'!$E$31:$E$400,MASQ2!BE345,'Étape 1 - à remplir'!$G$31:$G$400,"lots"),SUMIFS('Étape 1 - à remplir'!$F$31:$F$400,'Étape 1 - à remplir'!$E$31:$E$400,MASQ2!BE345,'Étape 1 - à remplir'!$O$31:$O$400,BN$3,'Étape 1 - à remplir'!$G$31:$G$400,"lots")),IF(BN$2="Espèce",IF(BN$3="Tous",SUMIFS('Étape 1 - à remplir'!$F$31:$F$400,'Étape 1 - à remplir'!$E$31:$E$400,MASQ2!BE345,'Étape 1 - à remplir'!$G$31:$G$400,"lots"),SUMIFS('Étape 1 - à remplir'!$F$31:$F$400,'Étape 1 - à remplir'!$E$31:$E$400,MASQ2!BE345,'Étape 1 - à remplir'!$N$31:$N$400,BN$3,'Étape 1 - à remplir'!$G$31:$G$400,"lots")))))))</f>
        <v>#N/A</v>
      </c>
      <c r="BG345" s="204">
        <f t="shared" si="178"/>
        <v>0</v>
      </c>
      <c r="BH345" s="204" t="str">
        <f t="shared" si="164"/>
        <v>Ceftiofur</v>
      </c>
      <c r="BI345" s="204" t="str">
        <f t="shared" si="165"/>
        <v/>
      </c>
      <c r="BJ345" s="204" t="str">
        <f t="shared" si="166"/>
        <v/>
      </c>
      <c r="BK345" s="204" t="str">
        <f t="shared" si="167"/>
        <v>Cephalosporines 3&amp;4G</v>
      </c>
      <c r="BL345" s="204" t="str">
        <f t="shared" si="168"/>
        <v/>
      </c>
      <c r="BM345" s="97" t="str">
        <f t="shared" si="169"/>
        <v/>
      </c>
      <c r="BN345" s="78"/>
      <c r="BO345" s="78"/>
      <c r="BP345" s="77" t="str">
        <f ca="1"/>
        <v>NAXCEL 200 MG/ML SUSPENSION INJECTABLE POUR BOVINS</v>
      </c>
      <c r="BQ345" s="79" t="e">
        <f ca="1"/>
        <v>#N/A</v>
      </c>
      <c r="BR345" s="102"/>
      <c r="BS345" s="8"/>
      <c r="BT345" s="8"/>
      <c r="BU345" s="8"/>
      <c r="BV345" s="8"/>
      <c r="BW345" s="8"/>
      <c r="BX345" s="8"/>
      <c r="BY345" s="8"/>
      <c r="BZ345" s="8"/>
      <c r="CA345" s="8"/>
      <c r="CB345" s="8"/>
      <c r="CC345" s="8"/>
      <c r="CD345" s="8"/>
      <c r="CE345" s="8"/>
      <c r="CF345" s="8"/>
      <c r="CG345" s="8"/>
      <c r="CH345" s="8"/>
      <c r="CI345" s="8"/>
      <c r="CJ345" s="8"/>
      <c r="CK345" s="8"/>
      <c r="CL345" s="8"/>
      <c r="CM345" s="8"/>
      <c r="CN345" s="8"/>
      <c r="CO345" s="97"/>
      <c r="CQ345" s="56"/>
      <c r="CR345" s="8"/>
      <c r="CS345" s="8"/>
      <c r="CT345" s="8"/>
      <c r="CU345" s="8"/>
      <c r="CV345" s="8"/>
      <c r="CW345" s="8"/>
      <c r="CX345" s="8"/>
      <c r="CY345" s="102" t="str">
        <f t="shared" si="170"/>
        <v>x</v>
      </c>
      <c r="CZ345" s="56" t="str">
        <f t="shared" si="171"/>
        <v>NAXCEL 200 MG/ML SUSPENSION INJECTABLE POUR BOVINS</v>
      </c>
      <c r="DA345" s="204" t="e">
        <f>IF(IF(DI$2="Catégorie",IF(DI$3="Toutes",SUMIFS('Étape 1 - à remplir'!$F$31:$F$400,'Étape 1 - à remplir'!$E$31:$E$400,MASQ2!CZ345,'Étape 1 - à remplir'!$G$31:$G$400,"kg"),SUMIFS('Étape 1 - à remplir'!$F$31:$F$400,'Étape 1 - à remplir'!$E$31:$E$400,MASQ2!CZ345,'Étape 1 - à remplir'!$C$31:$C$400,DI$3)),IF(DI$2="Âge",IF(DI$3="Tous",SUMIFS('Étape 1 - à remplir'!$F$31:$F$400,'Étape 1 - à remplir'!$E$31:$E$400,MASQ2!CZ345,'Étape 1 - à remplir'!$G$31:$G$400,"kg"),SUMIFS('Étape 1 - à remplir'!$F$31:$F$400,'Étape 1 - à remplir'!$E$31:$E$400,MASQ2!CZ345,'Étape 1 - à remplir'!$P$31:$P$400,DI$3,'Étape 1 - à remplir'!$G$31:$G$400,"kg")),IF(DI$2="Atelier",IF(DI$3="Tous",SUMIFS('Étape 1 - à remplir'!$F$31:$F$400,'Étape 1 - à remplir'!$E$31:$E$400,MASQ2!CZ345,'Étape 1 - à remplir'!$G$31:$G$400,"kg"),SUMIFS('Étape 1 - à remplir'!$F$31:$F$400,'Étape 1 - à remplir'!$E$31:$E$400,MASQ2!CZ345,'Étape 1 - à remplir'!$O$31:$O$400,DI$3,'Étape 1 - à remplir'!$G$31:$G$400,"kg")),IF(DI$2="Espèce",IF(DI$3="Tous",SUMIFS('Étape 1 - à remplir'!$F$31:$F$400,'Étape 1 - à remplir'!$E$31:$E$400,MASQ2!CZ345,'Étape 1 - à remplir'!$G$31:$G$400,"kg"),SUMIFS('Étape 1 - à remplir'!$F$31:$F$400,'Étape 1 - à remplir'!$E$31:$E$400,MASQ2!CZ345,'Étape 1 - à remplir'!$N$31:$N$400,DI$3,'Étape 1 - à remplir'!$G$31:$G$400,"kg"))))))=0,NA(),IF(DI$2="Catégorie",IF(DI$3="Toutes",SUMIFS('Étape 1 - à remplir'!$F$31:$F$400,'Étape 1 - à remplir'!$E$31:$E$400,MASQ2!CZ345,'Étape 1 - à remplir'!$G$31:$G$400,"kg"),SUMIFS('Étape 1 - à remplir'!$F$31:$F$400,'Étape 1 - à remplir'!$E$31:$E$400,MASQ2!CZ345,'Étape 1 - à remplir'!$C$31:$C$400,DI$3)),IF(DI$2="Âge",IF(DI$3="Tous",SUMIFS('Étape 1 - à remplir'!$F$31:$F$400,'Étape 1 - à remplir'!$E$31:$E$400,MASQ2!CZ345,'Étape 1 - à remplir'!$G$31:$G$400,"kg"),SUMIFS('Étape 1 - à remplir'!$F$31:$F$400,'Étape 1 - à remplir'!$E$31:$E$400,MASQ2!CZ345,'Étape 1 - à remplir'!$P$31:$P$400,DI$3,'Étape 1 - à remplir'!$G$31:$G$400,"kg")),IF(DI$2="Atelier",IF(DI$3="Tous",SUMIFS('Étape 1 - à remplir'!$F$31:$F$400,'Étape 1 - à remplir'!$E$31:$E$400,MASQ2!CZ345,'Étape 1 - à remplir'!$G$31:$G$400,"kg"),SUMIFS('Étape 1 - à remplir'!$F$31:$F$400,'Étape 1 - à remplir'!$E$31:$E$400,MASQ2!CZ345,'Étape 1 - à remplir'!$O$31:$O$400,DI$3,'Étape 1 - à remplir'!$G$31:$G$400,"kg")),IF(DI$2="Espèce",IF(DI$3="Tous",SUMIFS('Étape 1 - à remplir'!$F$31:$F$400,'Étape 1 - à remplir'!$E$31:$E$400,MASQ2!CZ345,'Étape 1 - à remplir'!$G$31:$G$400,"kg"),SUMIFS('Étape 1 - à remplir'!$F$31:$F$400,'Étape 1 - à remplir'!$E$31:$E$400,MASQ2!CZ345,'Étape 1 - à remplir'!$N$31:$N$400,DI$3,'Étape 1 - à remplir'!$G$31:$G$400,"kg")))))))</f>
        <v>#N/A</v>
      </c>
      <c r="DB345" s="104">
        <f t="shared" si="179"/>
        <v>0</v>
      </c>
      <c r="DC345" s="204" t="str">
        <f t="shared" si="172"/>
        <v>Ceftiofur</v>
      </c>
      <c r="DD345" s="204" t="str">
        <f t="shared" si="173"/>
        <v/>
      </c>
      <c r="DE345" s="204" t="str">
        <f t="shared" si="174"/>
        <v/>
      </c>
      <c r="DF345" s="204" t="str">
        <f t="shared" si="175"/>
        <v>Cephalosporines 3&amp;4G</v>
      </c>
      <c r="DG345" s="204" t="str">
        <f t="shared" si="176"/>
        <v/>
      </c>
      <c r="DH345" s="97" t="str">
        <f t="shared" si="177"/>
        <v/>
      </c>
      <c r="DI345" s="78"/>
      <c r="DJ345" s="78"/>
      <c r="DK345" s="77" t="str">
        <f ca="1"/>
        <v>NAXCEL 200 MG/ML SUSPENSION INJECTABLE POUR BOVINS</v>
      </c>
      <c r="DL345" s="79" t="e">
        <f ca="1"/>
        <v>#N/A</v>
      </c>
      <c r="DM345" s="102"/>
      <c r="DN345" s="8"/>
      <c r="DO345" s="8"/>
      <c r="DP345" s="8"/>
      <c r="DQ345" s="8"/>
      <c r="DR345" s="8"/>
      <c r="DS345" s="8"/>
      <c r="DT345" s="8"/>
      <c r="DU345" s="8"/>
      <c r="DV345" s="8"/>
      <c r="DW345" s="8"/>
      <c r="DX345" s="8"/>
      <c r="DY345" s="8"/>
      <c r="DZ345" s="8"/>
      <c r="EA345" s="8"/>
      <c r="EB345" s="8"/>
      <c r="EC345" s="8"/>
      <c r="ED345" s="8"/>
      <c r="EE345" s="8"/>
      <c r="EF345" s="8"/>
      <c r="EG345" s="8"/>
      <c r="EH345" s="8"/>
      <c r="EI345" s="8"/>
      <c r="EJ345" s="97"/>
    </row>
    <row r="346" spans="1:140" x14ac:dyDescent="0.25">
      <c r="A346" s="56"/>
      <c r="B346" s="8"/>
      <c r="C346" s="8"/>
      <c r="D346" s="8"/>
      <c r="E346" s="8"/>
      <c r="F346" s="8"/>
      <c r="G346" s="8"/>
      <c r="H346" s="8"/>
      <c r="I346" s="102" t="str">
        <f>INDEX(Données_ATB!BE:BV,MATCH(MASQ2!J346,Données_ATB!BE:BE,0),18)</f>
        <v/>
      </c>
      <c r="J346" s="77" t="str">
        <f>Données_ATB!BE345</f>
        <v>NEGEROL AEROSOL</v>
      </c>
      <c r="K346" s="204" t="e">
        <f>IF(IF(S$2="Catégorie",IF(S$3="Toutes",SUMIFS('Étape 1 - à remplir'!$F$31:$F$400,'Étape 1 - à remplir'!$E$31:$E$400,MASQ2!J346,'Étape 1 - à remplir'!$G$31:$G$400,"animaux"),SUMIFS('Étape 1 - à remplir'!$F$31:$F$400,'Étape 1 - à remplir'!$E$31:$E$400,MASQ2!J346,'Étape 1 - à remplir'!$C$31:$C$400,S$3)),IF(S$2="Âge",IF(S$3="Tous",SUMIFS('Étape 1 - à remplir'!$F$31:$F$400,'Étape 1 - à remplir'!$E$31:$E$400,MASQ2!J346,'Étape 1 - à remplir'!$G$31:$G$400,"animaux"),SUMIFS('Étape 1 - à remplir'!$F$31:$F$400,'Étape 1 - à remplir'!$E$31:$E$400,MASQ2!J346,'Étape 1 - à remplir'!$P$31:$P$400,S$3)),IF(S$2="Atelier",IF(S$3="Tous",SUMIFS('Étape 1 - à remplir'!$F$31:$F$400,'Étape 1 - à remplir'!$E$31:$E$400,MASQ2!J346,'Étape 1 - à remplir'!$G$31:$G$400,"animaux"),SUMIFS('Étape 1 - à remplir'!$F$31:$F$400,'Étape 1 - à remplir'!$E$31:$E$400,MASQ2!J346,'Étape 1 - à remplir'!$O$31:$O$400,S$3)),IF(S$2="Espèce",IF(S$3="Tous",SUMIFS('Étape 1 - à remplir'!$F$31:$F$400,'Étape 1 - à remplir'!$E$31:$E$400,MASQ2!J346,'Étape 1 - à remplir'!$G$31:$G$400,"animaux"),SUMIFS('Étape 1 - à remplir'!$F$31:$F$400,'Étape 1 - à remplir'!$E$31:$E$400,MASQ2!J346,'Étape 1 - à remplir'!$N$31:$N$400,S$3))))))=0,NA(),IF(S$2="Catégorie",IF(S$3="Toutes",SUMIFS('Étape 1 - à remplir'!$F$31:$F$400,'Étape 1 - à remplir'!$E$31:$E$400,MASQ2!J346,'Étape 1 - à remplir'!$G$31:$G$400,"animaux"),SUMIFS('Étape 1 - à remplir'!$F$31:$F$400,'Étape 1 - à remplir'!$E$31:$E$400,MASQ2!J346,'Étape 1 - à remplir'!$C$31:$C$400,S$3)),IF(S$2="Âge",IF(S$3="Tous",SUMIFS('Étape 1 - à remplir'!$F$31:$F$400,'Étape 1 - à remplir'!$E$31:$E$400,MASQ2!J346,'Étape 1 - à remplir'!$G$31:$G$400,"animaux"),SUMIFS('Étape 1 - à remplir'!$F$31:$F$400,'Étape 1 - à remplir'!$E$31:$E$400,MASQ2!J346,'Étape 1 - à remplir'!$P$31:$P$400,S$3)),IF(S$2="Atelier",IF(S$3="Tous",SUMIFS('Étape 1 - à remplir'!$F$31:$F$400,'Étape 1 - à remplir'!$E$31:$E$400,MASQ2!J346,'Étape 1 - à remplir'!$G$31:$G$400,"animaux"),SUMIFS('Étape 1 - à remplir'!$F$31:$F$400,'Étape 1 - à remplir'!$E$31:$E$400,MASQ2!J346,'Étape 1 - à remplir'!$O$31:$O$400,S$3)),IF(S$2="Espèce",IF(S$3="Tous",SUMIFS('Étape 1 - à remplir'!$F$31:$F$400,'Étape 1 - à remplir'!$E$31:$E$400,MASQ2!J346,'Étape 1 - à remplir'!$G$31:$G$400,"animaux"),SUMIFS('Étape 1 - à remplir'!$F$31:$F$400,'Étape 1 - à remplir'!$E$31:$E$400,MASQ2!J346,'Étape 1 - à remplir'!$N$31:$N$400,S$3)))))))</f>
        <v>#N/A</v>
      </c>
      <c r="L346" s="97">
        <f t="shared" si="180"/>
        <v>0</v>
      </c>
      <c r="M346" s="56" t="str">
        <f>Données_ATB!BN345</f>
        <v>Thiamphénicol</v>
      </c>
      <c r="N346" s="204" t="str">
        <f>Données_ATB!BO345</f>
        <v/>
      </c>
      <c r="O346" s="97" t="str">
        <f>Données_ATB!BP345</f>
        <v/>
      </c>
      <c r="P346" s="77" t="str">
        <f>Données_ATB!BR345</f>
        <v>Phenicoles</v>
      </c>
      <c r="Q346" s="78" t="str">
        <f>Données_ATB!BS345</f>
        <v/>
      </c>
      <c r="R346" s="79" t="str">
        <f>Données_ATB!BT345</f>
        <v/>
      </c>
      <c r="S346" s="78"/>
      <c r="T346" s="78"/>
      <c r="U346" s="77" t="str">
        <f ca="1"/>
        <v>NEGEROL AEROSOL</v>
      </c>
      <c r="V346" s="79" t="e">
        <f ca="1"/>
        <v>#N/A</v>
      </c>
      <c r="W346" s="102"/>
      <c r="X346" s="8"/>
      <c r="Y346" s="8"/>
      <c r="Z346" s="8"/>
      <c r="AA346" s="8"/>
      <c r="AB346" s="102"/>
      <c r="AC346" s="8"/>
      <c r="AD346" s="8"/>
      <c r="AE346" s="8"/>
      <c r="AF346" s="8"/>
      <c r="AG346" s="8"/>
      <c r="AH346" s="8"/>
      <c r="AI346" s="8"/>
      <c r="AJ346" s="8"/>
      <c r="AK346" s="8"/>
      <c r="AL346" s="8"/>
      <c r="AM346" s="8"/>
      <c r="AN346" s="8"/>
      <c r="AO346" s="8"/>
      <c r="AP346" s="8"/>
      <c r="AQ346" s="8"/>
      <c r="AR346" s="8"/>
      <c r="AS346" s="8"/>
      <c r="AT346" s="97"/>
      <c r="AV346" s="56"/>
      <c r="AW346" s="8"/>
      <c r="AX346" s="8"/>
      <c r="AY346" s="8"/>
      <c r="AZ346" s="8"/>
      <c r="BA346" s="8"/>
      <c r="BB346" s="8"/>
      <c r="BC346" s="8"/>
      <c r="BD346" s="102" t="str">
        <f t="shared" si="162"/>
        <v/>
      </c>
      <c r="BE346" s="56" t="str">
        <f t="shared" si="163"/>
        <v>NEGEROL AEROSOL</v>
      </c>
      <c r="BF346" s="204" t="e">
        <f>IF(IF(BN$2="Catégorie",IF(BN$3="Toutes",SUMIFS('Étape 1 - à remplir'!$F$31:$F$400,'Étape 1 - à remplir'!$E$31:$E$400,MASQ2!BE346,'Étape 1 - à remplir'!$G$31:$G$400,"lots"),SUMIFS('Étape 1 - à remplir'!$F$31:$F$400,'Étape 1 - à remplir'!$E$31:$E$400,MASQ2!BE346,'Étape 1 - à remplir'!$C$31:$C$400,BN$3)),IF(BN$2="Âge",IF(BN$3="Tous",SUMIFS('Étape 1 - à remplir'!$F$31:$F$400,'Étape 1 - à remplir'!$E$31:$E$400,MASQ2!BE346,'Étape 1 - à remplir'!$G$31:$G$400,"lots"),SUMIFS('Étape 1 - à remplir'!$F$31:$F$400,'Étape 1 - à remplir'!$E$31:$E$400,MASQ2!BE346,'Étape 1 - à remplir'!$P$31:$P$400,BN$3,'Étape 1 - à remplir'!$G$31:$G$400,"lots")),IF(BN$2="Atelier",IF(BN$3="Tous",SUMIFS('Étape 1 - à remplir'!$F$31:$F$400,'Étape 1 - à remplir'!$E$31:$E$400,MASQ2!BE346,'Étape 1 - à remplir'!$G$31:$G$400,"lots"),SUMIFS('Étape 1 - à remplir'!$F$31:$F$400,'Étape 1 - à remplir'!$E$31:$E$400,MASQ2!BE346,'Étape 1 - à remplir'!$O$31:$O$400,BN$3,'Étape 1 - à remplir'!$G$31:$G$400,"lots")),IF(BN$2="Espèce",IF(BN$3="Tous",SUMIFS('Étape 1 - à remplir'!$F$31:$F$400,'Étape 1 - à remplir'!$E$31:$E$400,MASQ2!BE346,'Étape 1 - à remplir'!$G$31:$G$400,"lots"),SUMIFS('Étape 1 - à remplir'!$F$31:$F$400,'Étape 1 - à remplir'!$E$31:$E$400,MASQ2!BE346,'Étape 1 - à remplir'!$N$31:$N$400,BN$3,'Étape 1 - à remplir'!$G$31:$G$400,"lots"))))))=0,NA(),IF(BN$2="Catégorie",IF(BN$3="Toutes",SUMIFS('Étape 1 - à remplir'!$F$31:$F$400,'Étape 1 - à remplir'!$E$31:$E$400,MASQ2!BE346,'Étape 1 - à remplir'!$G$31:$G$400,"lots"),SUMIFS('Étape 1 - à remplir'!$F$31:$F$400,'Étape 1 - à remplir'!$E$31:$E$400,MASQ2!BE346,'Étape 1 - à remplir'!$C$31:$C$400,BN$3)),IF(BN$2="Âge",IF(BN$3="Tous",SUMIFS('Étape 1 - à remplir'!$F$31:$F$400,'Étape 1 - à remplir'!$E$31:$E$400,MASQ2!BE346,'Étape 1 - à remplir'!$G$31:$G$400,"lots"),SUMIFS('Étape 1 - à remplir'!$F$31:$F$400,'Étape 1 - à remplir'!$E$31:$E$400,MASQ2!BE346,'Étape 1 - à remplir'!$P$31:$P$400,BN$3,'Étape 1 - à remplir'!$G$31:$G$400,"lots")),IF(BN$2="Atelier",IF(BN$3="Tous",SUMIFS('Étape 1 - à remplir'!$F$31:$F$400,'Étape 1 - à remplir'!$E$31:$E$400,MASQ2!BE346,'Étape 1 - à remplir'!$G$31:$G$400,"lots"),SUMIFS('Étape 1 - à remplir'!$F$31:$F$400,'Étape 1 - à remplir'!$E$31:$E$400,MASQ2!BE346,'Étape 1 - à remplir'!$O$31:$O$400,BN$3,'Étape 1 - à remplir'!$G$31:$G$400,"lots")),IF(BN$2="Espèce",IF(BN$3="Tous",SUMIFS('Étape 1 - à remplir'!$F$31:$F$400,'Étape 1 - à remplir'!$E$31:$E$400,MASQ2!BE346,'Étape 1 - à remplir'!$G$31:$G$400,"lots"),SUMIFS('Étape 1 - à remplir'!$F$31:$F$400,'Étape 1 - à remplir'!$E$31:$E$400,MASQ2!BE346,'Étape 1 - à remplir'!$N$31:$N$400,BN$3,'Étape 1 - à remplir'!$G$31:$G$400,"lots")))))))</f>
        <v>#N/A</v>
      </c>
      <c r="BG346" s="204">
        <f t="shared" si="178"/>
        <v>0</v>
      </c>
      <c r="BH346" s="204" t="str">
        <f t="shared" si="164"/>
        <v>Thiamphénicol</v>
      </c>
      <c r="BI346" s="204" t="str">
        <f t="shared" si="165"/>
        <v/>
      </c>
      <c r="BJ346" s="204" t="str">
        <f t="shared" si="166"/>
        <v/>
      </c>
      <c r="BK346" s="204" t="str">
        <f t="shared" si="167"/>
        <v>Phenicoles</v>
      </c>
      <c r="BL346" s="204" t="str">
        <f t="shared" si="168"/>
        <v/>
      </c>
      <c r="BM346" s="97" t="str">
        <f t="shared" si="169"/>
        <v/>
      </c>
      <c r="BN346" s="78"/>
      <c r="BO346" s="78"/>
      <c r="BP346" s="77" t="str">
        <f ca="1"/>
        <v>NEGEROL AEROSOL</v>
      </c>
      <c r="BQ346" s="79" t="e">
        <f ca="1"/>
        <v>#N/A</v>
      </c>
      <c r="BR346" s="102"/>
      <c r="BS346" s="8"/>
      <c r="BT346" s="8"/>
      <c r="BU346" s="8"/>
      <c r="BV346" s="8"/>
      <c r="BW346" s="8"/>
      <c r="BX346" s="8"/>
      <c r="BY346" s="8"/>
      <c r="BZ346" s="8"/>
      <c r="CA346" s="8"/>
      <c r="CB346" s="8"/>
      <c r="CC346" s="8"/>
      <c r="CD346" s="8"/>
      <c r="CE346" s="8"/>
      <c r="CF346" s="8"/>
      <c r="CG346" s="8"/>
      <c r="CH346" s="8"/>
      <c r="CI346" s="8"/>
      <c r="CJ346" s="8"/>
      <c r="CK346" s="8"/>
      <c r="CL346" s="8"/>
      <c r="CM346" s="8"/>
      <c r="CN346" s="8"/>
      <c r="CO346" s="97"/>
      <c r="CQ346" s="56"/>
      <c r="CR346" s="8"/>
      <c r="CS346" s="8"/>
      <c r="CT346" s="8"/>
      <c r="CU346" s="8"/>
      <c r="CV346" s="8"/>
      <c r="CW346" s="8"/>
      <c r="CX346" s="8"/>
      <c r="CY346" s="102" t="str">
        <f t="shared" si="170"/>
        <v/>
      </c>
      <c r="CZ346" s="56" t="str">
        <f t="shared" si="171"/>
        <v>NEGEROL AEROSOL</v>
      </c>
      <c r="DA346" s="204" t="e">
        <f>IF(IF(DI$2="Catégorie",IF(DI$3="Toutes",SUMIFS('Étape 1 - à remplir'!$F$31:$F$400,'Étape 1 - à remplir'!$E$31:$E$400,MASQ2!CZ346,'Étape 1 - à remplir'!$G$31:$G$400,"kg"),SUMIFS('Étape 1 - à remplir'!$F$31:$F$400,'Étape 1 - à remplir'!$E$31:$E$400,MASQ2!CZ346,'Étape 1 - à remplir'!$C$31:$C$400,DI$3)),IF(DI$2="Âge",IF(DI$3="Tous",SUMIFS('Étape 1 - à remplir'!$F$31:$F$400,'Étape 1 - à remplir'!$E$31:$E$400,MASQ2!CZ346,'Étape 1 - à remplir'!$G$31:$G$400,"kg"),SUMIFS('Étape 1 - à remplir'!$F$31:$F$400,'Étape 1 - à remplir'!$E$31:$E$400,MASQ2!CZ346,'Étape 1 - à remplir'!$P$31:$P$400,DI$3,'Étape 1 - à remplir'!$G$31:$G$400,"kg")),IF(DI$2="Atelier",IF(DI$3="Tous",SUMIFS('Étape 1 - à remplir'!$F$31:$F$400,'Étape 1 - à remplir'!$E$31:$E$400,MASQ2!CZ346,'Étape 1 - à remplir'!$G$31:$G$400,"kg"),SUMIFS('Étape 1 - à remplir'!$F$31:$F$400,'Étape 1 - à remplir'!$E$31:$E$400,MASQ2!CZ346,'Étape 1 - à remplir'!$O$31:$O$400,DI$3,'Étape 1 - à remplir'!$G$31:$G$400,"kg")),IF(DI$2="Espèce",IF(DI$3="Tous",SUMIFS('Étape 1 - à remplir'!$F$31:$F$400,'Étape 1 - à remplir'!$E$31:$E$400,MASQ2!CZ346,'Étape 1 - à remplir'!$G$31:$G$400,"kg"),SUMIFS('Étape 1 - à remplir'!$F$31:$F$400,'Étape 1 - à remplir'!$E$31:$E$400,MASQ2!CZ346,'Étape 1 - à remplir'!$N$31:$N$400,DI$3,'Étape 1 - à remplir'!$G$31:$G$400,"kg"))))))=0,NA(),IF(DI$2="Catégorie",IF(DI$3="Toutes",SUMIFS('Étape 1 - à remplir'!$F$31:$F$400,'Étape 1 - à remplir'!$E$31:$E$400,MASQ2!CZ346,'Étape 1 - à remplir'!$G$31:$G$400,"kg"),SUMIFS('Étape 1 - à remplir'!$F$31:$F$400,'Étape 1 - à remplir'!$E$31:$E$400,MASQ2!CZ346,'Étape 1 - à remplir'!$C$31:$C$400,DI$3)),IF(DI$2="Âge",IF(DI$3="Tous",SUMIFS('Étape 1 - à remplir'!$F$31:$F$400,'Étape 1 - à remplir'!$E$31:$E$400,MASQ2!CZ346,'Étape 1 - à remplir'!$G$31:$G$400,"kg"),SUMIFS('Étape 1 - à remplir'!$F$31:$F$400,'Étape 1 - à remplir'!$E$31:$E$400,MASQ2!CZ346,'Étape 1 - à remplir'!$P$31:$P$400,DI$3,'Étape 1 - à remplir'!$G$31:$G$400,"kg")),IF(DI$2="Atelier",IF(DI$3="Tous",SUMIFS('Étape 1 - à remplir'!$F$31:$F$400,'Étape 1 - à remplir'!$E$31:$E$400,MASQ2!CZ346,'Étape 1 - à remplir'!$G$31:$G$400,"kg"),SUMIFS('Étape 1 - à remplir'!$F$31:$F$400,'Étape 1 - à remplir'!$E$31:$E$400,MASQ2!CZ346,'Étape 1 - à remplir'!$O$31:$O$400,DI$3,'Étape 1 - à remplir'!$G$31:$G$400,"kg")),IF(DI$2="Espèce",IF(DI$3="Tous",SUMIFS('Étape 1 - à remplir'!$F$31:$F$400,'Étape 1 - à remplir'!$E$31:$E$400,MASQ2!CZ346,'Étape 1 - à remplir'!$G$31:$G$400,"kg"),SUMIFS('Étape 1 - à remplir'!$F$31:$F$400,'Étape 1 - à remplir'!$E$31:$E$400,MASQ2!CZ346,'Étape 1 - à remplir'!$N$31:$N$400,DI$3,'Étape 1 - à remplir'!$G$31:$G$400,"kg")))))))</f>
        <v>#N/A</v>
      </c>
      <c r="DB346" s="104">
        <f t="shared" si="179"/>
        <v>0</v>
      </c>
      <c r="DC346" s="204" t="str">
        <f t="shared" si="172"/>
        <v>Thiamphénicol</v>
      </c>
      <c r="DD346" s="204" t="str">
        <f t="shared" si="173"/>
        <v/>
      </c>
      <c r="DE346" s="204" t="str">
        <f t="shared" si="174"/>
        <v/>
      </c>
      <c r="DF346" s="204" t="str">
        <f t="shared" si="175"/>
        <v>Phenicoles</v>
      </c>
      <c r="DG346" s="204" t="str">
        <f t="shared" si="176"/>
        <v/>
      </c>
      <c r="DH346" s="97" t="str">
        <f t="shared" si="177"/>
        <v/>
      </c>
      <c r="DI346" s="78"/>
      <c r="DJ346" s="78"/>
      <c r="DK346" s="77" t="str">
        <f ca="1"/>
        <v>NEGEROL AEROSOL</v>
      </c>
      <c r="DL346" s="79" t="e">
        <f ca="1"/>
        <v>#N/A</v>
      </c>
      <c r="DM346" s="102"/>
      <c r="DN346" s="8"/>
      <c r="DO346" s="8"/>
      <c r="DP346" s="8"/>
      <c r="DQ346" s="8"/>
      <c r="DR346" s="8"/>
      <c r="DS346" s="8"/>
      <c r="DT346" s="8"/>
      <c r="DU346" s="8"/>
      <c r="DV346" s="8"/>
      <c r="DW346" s="8"/>
      <c r="DX346" s="8"/>
      <c r="DY346" s="8"/>
      <c r="DZ346" s="8"/>
      <c r="EA346" s="8"/>
      <c r="EB346" s="8"/>
      <c r="EC346" s="8"/>
      <c r="ED346" s="8"/>
      <c r="EE346" s="8"/>
      <c r="EF346" s="8"/>
      <c r="EG346" s="8"/>
      <c r="EH346" s="8"/>
      <c r="EI346" s="8"/>
      <c r="EJ346" s="97"/>
    </row>
    <row r="347" spans="1:140" x14ac:dyDescent="0.25">
      <c r="A347" s="56"/>
      <c r="B347" s="8"/>
      <c r="C347" s="8"/>
      <c r="D347" s="8"/>
      <c r="E347" s="8"/>
      <c r="F347" s="8"/>
      <c r="G347" s="8"/>
      <c r="H347" s="8"/>
      <c r="I347" s="102" t="str">
        <f>INDEX(Données_ATB!BE:BV,MATCH(MASQ2!J347,Données_ATB!BE:BE,0),18)</f>
        <v/>
      </c>
      <c r="J347" s="77" t="str">
        <f>Données_ATB!BE346</f>
        <v>NEO 50 FRANVET</v>
      </c>
      <c r="K347" s="204" t="e">
        <f>IF(IF(S$2="Catégorie",IF(S$3="Toutes",SUMIFS('Étape 1 - à remplir'!$F$31:$F$400,'Étape 1 - à remplir'!$E$31:$E$400,MASQ2!J347,'Étape 1 - à remplir'!$G$31:$G$400,"animaux"),SUMIFS('Étape 1 - à remplir'!$F$31:$F$400,'Étape 1 - à remplir'!$E$31:$E$400,MASQ2!J347,'Étape 1 - à remplir'!$C$31:$C$400,S$3)),IF(S$2="Âge",IF(S$3="Tous",SUMIFS('Étape 1 - à remplir'!$F$31:$F$400,'Étape 1 - à remplir'!$E$31:$E$400,MASQ2!J347,'Étape 1 - à remplir'!$G$31:$G$400,"animaux"),SUMIFS('Étape 1 - à remplir'!$F$31:$F$400,'Étape 1 - à remplir'!$E$31:$E$400,MASQ2!J347,'Étape 1 - à remplir'!$P$31:$P$400,S$3)),IF(S$2="Atelier",IF(S$3="Tous",SUMIFS('Étape 1 - à remplir'!$F$31:$F$400,'Étape 1 - à remplir'!$E$31:$E$400,MASQ2!J347,'Étape 1 - à remplir'!$G$31:$G$400,"animaux"),SUMIFS('Étape 1 - à remplir'!$F$31:$F$400,'Étape 1 - à remplir'!$E$31:$E$400,MASQ2!J347,'Étape 1 - à remplir'!$O$31:$O$400,S$3)),IF(S$2="Espèce",IF(S$3="Tous",SUMIFS('Étape 1 - à remplir'!$F$31:$F$400,'Étape 1 - à remplir'!$E$31:$E$400,MASQ2!J347,'Étape 1 - à remplir'!$G$31:$G$400,"animaux"),SUMIFS('Étape 1 - à remplir'!$F$31:$F$400,'Étape 1 - à remplir'!$E$31:$E$400,MASQ2!J347,'Étape 1 - à remplir'!$N$31:$N$400,S$3))))))=0,NA(),IF(S$2="Catégorie",IF(S$3="Toutes",SUMIFS('Étape 1 - à remplir'!$F$31:$F$400,'Étape 1 - à remplir'!$E$31:$E$400,MASQ2!J347,'Étape 1 - à remplir'!$G$31:$G$400,"animaux"),SUMIFS('Étape 1 - à remplir'!$F$31:$F$400,'Étape 1 - à remplir'!$E$31:$E$400,MASQ2!J347,'Étape 1 - à remplir'!$C$31:$C$400,S$3)),IF(S$2="Âge",IF(S$3="Tous",SUMIFS('Étape 1 - à remplir'!$F$31:$F$400,'Étape 1 - à remplir'!$E$31:$E$400,MASQ2!J347,'Étape 1 - à remplir'!$G$31:$G$400,"animaux"),SUMIFS('Étape 1 - à remplir'!$F$31:$F$400,'Étape 1 - à remplir'!$E$31:$E$400,MASQ2!J347,'Étape 1 - à remplir'!$P$31:$P$400,S$3)),IF(S$2="Atelier",IF(S$3="Tous",SUMIFS('Étape 1 - à remplir'!$F$31:$F$400,'Étape 1 - à remplir'!$E$31:$E$400,MASQ2!J347,'Étape 1 - à remplir'!$G$31:$G$400,"animaux"),SUMIFS('Étape 1 - à remplir'!$F$31:$F$400,'Étape 1 - à remplir'!$E$31:$E$400,MASQ2!J347,'Étape 1 - à remplir'!$O$31:$O$400,S$3)),IF(S$2="Espèce",IF(S$3="Tous",SUMIFS('Étape 1 - à remplir'!$F$31:$F$400,'Étape 1 - à remplir'!$E$31:$E$400,MASQ2!J347,'Étape 1 - à remplir'!$G$31:$G$400,"animaux"),SUMIFS('Étape 1 - à remplir'!$F$31:$F$400,'Étape 1 - à remplir'!$E$31:$E$400,MASQ2!J347,'Étape 1 - à remplir'!$N$31:$N$400,S$3)))))))</f>
        <v>#N/A</v>
      </c>
      <c r="L347" s="97">
        <f t="shared" si="180"/>
        <v>0</v>
      </c>
      <c r="M347" s="56" t="str">
        <f>Données_ATB!BN346</f>
        <v>Néomycine</v>
      </c>
      <c r="N347" s="204" t="str">
        <f>Données_ATB!BO346</f>
        <v/>
      </c>
      <c r="O347" s="97" t="str">
        <f>Données_ATB!BP346</f>
        <v/>
      </c>
      <c r="P347" s="77" t="str">
        <f>Données_ATB!BR346</f>
        <v>Aminoglycosides</v>
      </c>
      <c r="Q347" s="78" t="str">
        <f>Données_ATB!BS346</f>
        <v/>
      </c>
      <c r="R347" s="79" t="str">
        <f>Données_ATB!BT346</f>
        <v/>
      </c>
      <c r="S347" s="78"/>
      <c r="T347" s="78"/>
      <c r="U347" s="77" t="str">
        <f ca="1"/>
        <v>NEO 50 FRANVET</v>
      </c>
      <c r="V347" s="79" t="e">
        <f ca="1"/>
        <v>#N/A</v>
      </c>
      <c r="W347" s="102"/>
      <c r="X347" s="8"/>
      <c r="Y347" s="8"/>
      <c r="Z347" s="8"/>
      <c r="AA347" s="8"/>
      <c r="AB347" s="102"/>
      <c r="AC347" s="8"/>
      <c r="AD347" s="8"/>
      <c r="AE347" s="8"/>
      <c r="AF347" s="8"/>
      <c r="AG347" s="8"/>
      <c r="AH347" s="8"/>
      <c r="AI347" s="8"/>
      <c r="AJ347" s="8"/>
      <c r="AK347" s="8"/>
      <c r="AL347" s="8"/>
      <c r="AM347" s="8"/>
      <c r="AN347" s="8"/>
      <c r="AO347" s="8"/>
      <c r="AP347" s="8"/>
      <c r="AQ347" s="8"/>
      <c r="AR347" s="8"/>
      <c r="AS347" s="8"/>
      <c r="AT347" s="97"/>
      <c r="AV347" s="56"/>
      <c r="AW347" s="8"/>
      <c r="AX347" s="8"/>
      <c r="AY347" s="8"/>
      <c r="AZ347" s="8"/>
      <c r="BA347" s="8"/>
      <c r="BB347" s="8"/>
      <c r="BC347" s="8"/>
      <c r="BD347" s="102" t="str">
        <f t="shared" si="162"/>
        <v/>
      </c>
      <c r="BE347" s="56" t="str">
        <f t="shared" si="163"/>
        <v>NEO 50 FRANVET</v>
      </c>
      <c r="BF347" s="204" t="e">
        <f>IF(IF(BN$2="Catégorie",IF(BN$3="Toutes",SUMIFS('Étape 1 - à remplir'!$F$31:$F$400,'Étape 1 - à remplir'!$E$31:$E$400,MASQ2!BE347,'Étape 1 - à remplir'!$G$31:$G$400,"lots"),SUMIFS('Étape 1 - à remplir'!$F$31:$F$400,'Étape 1 - à remplir'!$E$31:$E$400,MASQ2!BE347,'Étape 1 - à remplir'!$C$31:$C$400,BN$3)),IF(BN$2="Âge",IF(BN$3="Tous",SUMIFS('Étape 1 - à remplir'!$F$31:$F$400,'Étape 1 - à remplir'!$E$31:$E$400,MASQ2!BE347,'Étape 1 - à remplir'!$G$31:$G$400,"lots"),SUMIFS('Étape 1 - à remplir'!$F$31:$F$400,'Étape 1 - à remplir'!$E$31:$E$400,MASQ2!BE347,'Étape 1 - à remplir'!$P$31:$P$400,BN$3,'Étape 1 - à remplir'!$G$31:$G$400,"lots")),IF(BN$2="Atelier",IF(BN$3="Tous",SUMIFS('Étape 1 - à remplir'!$F$31:$F$400,'Étape 1 - à remplir'!$E$31:$E$400,MASQ2!BE347,'Étape 1 - à remplir'!$G$31:$G$400,"lots"),SUMIFS('Étape 1 - à remplir'!$F$31:$F$400,'Étape 1 - à remplir'!$E$31:$E$400,MASQ2!BE347,'Étape 1 - à remplir'!$O$31:$O$400,BN$3,'Étape 1 - à remplir'!$G$31:$G$400,"lots")),IF(BN$2="Espèce",IF(BN$3="Tous",SUMIFS('Étape 1 - à remplir'!$F$31:$F$400,'Étape 1 - à remplir'!$E$31:$E$400,MASQ2!BE347,'Étape 1 - à remplir'!$G$31:$G$400,"lots"),SUMIFS('Étape 1 - à remplir'!$F$31:$F$400,'Étape 1 - à remplir'!$E$31:$E$400,MASQ2!BE347,'Étape 1 - à remplir'!$N$31:$N$400,BN$3,'Étape 1 - à remplir'!$G$31:$G$400,"lots"))))))=0,NA(),IF(BN$2="Catégorie",IF(BN$3="Toutes",SUMIFS('Étape 1 - à remplir'!$F$31:$F$400,'Étape 1 - à remplir'!$E$31:$E$400,MASQ2!BE347,'Étape 1 - à remplir'!$G$31:$G$400,"lots"),SUMIFS('Étape 1 - à remplir'!$F$31:$F$400,'Étape 1 - à remplir'!$E$31:$E$400,MASQ2!BE347,'Étape 1 - à remplir'!$C$31:$C$400,BN$3)),IF(BN$2="Âge",IF(BN$3="Tous",SUMIFS('Étape 1 - à remplir'!$F$31:$F$400,'Étape 1 - à remplir'!$E$31:$E$400,MASQ2!BE347,'Étape 1 - à remplir'!$G$31:$G$400,"lots"),SUMIFS('Étape 1 - à remplir'!$F$31:$F$400,'Étape 1 - à remplir'!$E$31:$E$400,MASQ2!BE347,'Étape 1 - à remplir'!$P$31:$P$400,BN$3,'Étape 1 - à remplir'!$G$31:$G$400,"lots")),IF(BN$2="Atelier",IF(BN$3="Tous",SUMIFS('Étape 1 - à remplir'!$F$31:$F$400,'Étape 1 - à remplir'!$E$31:$E$400,MASQ2!BE347,'Étape 1 - à remplir'!$G$31:$G$400,"lots"),SUMIFS('Étape 1 - à remplir'!$F$31:$F$400,'Étape 1 - à remplir'!$E$31:$E$400,MASQ2!BE347,'Étape 1 - à remplir'!$O$31:$O$400,BN$3,'Étape 1 - à remplir'!$G$31:$G$400,"lots")),IF(BN$2="Espèce",IF(BN$3="Tous",SUMIFS('Étape 1 - à remplir'!$F$31:$F$400,'Étape 1 - à remplir'!$E$31:$E$400,MASQ2!BE347,'Étape 1 - à remplir'!$G$31:$G$400,"lots"),SUMIFS('Étape 1 - à remplir'!$F$31:$F$400,'Étape 1 - à remplir'!$E$31:$E$400,MASQ2!BE347,'Étape 1 - à remplir'!$N$31:$N$400,BN$3,'Étape 1 - à remplir'!$G$31:$G$400,"lots")))))))</f>
        <v>#N/A</v>
      </c>
      <c r="BG347" s="204">
        <f t="shared" si="178"/>
        <v>0</v>
      </c>
      <c r="BH347" s="204" t="str">
        <f t="shared" si="164"/>
        <v>Néomycine</v>
      </c>
      <c r="BI347" s="204" t="str">
        <f t="shared" si="165"/>
        <v/>
      </c>
      <c r="BJ347" s="204" t="str">
        <f t="shared" si="166"/>
        <v/>
      </c>
      <c r="BK347" s="204" t="str">
        <f t="shared" si="167"/>
        <v>Aminoglycosides</v>
      </c>
      <c r="BL347" s="204" t="str">
        <f t="shared" si="168"/>
        <v/>
      </c>
      <c r="BM347" s="97" t="str">
        <f t="shared" si="169"/>
        <v/>
      </c>
      <c r="BN347" s="78"/>
      <c r="BO347" s="78"/>
      <c r="BP347" s="77" t="str">
        <f ca="1"/>
        <v>NEO 50 FRANVET</v>
      </c>
      <c r="BQ347" s="79" t="e">
        <f ca="1"/>
        <v>#N/A</v>
      </c>
      <c r="BR347" s="102"/>
      <c r="BS347" s="8"/>
      <c r="BT347" s="8"/>
      <c r="BU347" s="8"/>
      <c r="BV347" s="8"/>
      <c r="BW347" s="8"/>
      <c r="BX347" s="8"/>
      <c r="BY347" s="8"/>
      <c r="BZ347" s="8"/>
      <c r="CA347" s="8"/>
      <c r="CB347" s="8"/>
      <c r="CC347" s="8"/>
      <c r="CD347" s="8"/>
      <c r="CE347" s="8"/>
      <c r="CF347" s="8"/>
      <c r="CG347" s="8"/>
      <c r="CH347" s="8"/>
      <c r="CI347" s="8"/>
      <c r="CJ347" s="8"/>
      <c r="CK347" s="8"/>
      <c r="CL347" s="8"/>
      <c r="CM347" s="8"/>
      <c r="CN347" s="8"/>
      <c r="CO347" s="97"/>
      <c r="CQ347" s="56"/>
      <c r="CR347" s="8"/>
      <c r="CS347" s="8"/>
      <c r="CT347" s="8"/>
      <c r="CU347" s="8"/>
      <c r="CV347" s="8"/>
      <c r="CW347" s="8"/>
      <c r="CX347" s="8"/>
      <c r="CY347" s="102" t="str">
        <f t="shared" si="170"/>
        <v/>
      </c>
      <c r="CZ347" s="56" t="str">
        <f t="shared" si="171"/>
        <v>NEO 50 FRANVET</v>
      </c>
      <c r="DA347" s="204" t="e">
        <f>IF(IF(DI$2="Catégorie",IF(DI$3="Toutes",SUMIFS('Étape 1 - à remplir'!$F$31:$F$400,'Étape 1 - à remplir'!$E$31:$E$400,MASQ2!CZ347,'Étape 1 - à remplir'!$G$31:$G$400,"kg"),SUMIFS('Étape 1 - à remplir'!$F$31:$F$400,'Étape 1 - à remplir'!$E$31:$E$400,MASQ2!CZ347,'Étape 1 - à remplir'!$C$31:$C$400,DI$3)),IF(DI$2="Âge",IF(DI$3="Tous",SUMIFS('Étape 1 - à remplir'!$F$31:$F$400,'Étape 1 - à remplir'!$E$31:$E$400,MASQ2!CZ347,'Étape 1 - à remplir'!$G$31:$G$400,"kg"),SUMIFS('Étape 1 - à remplir'!$F$31:$F$400,'Étape 1 - à remplir'!$E$31:$E$400,MASQ2!CZ347,'Étape 1 - à remplir'!$P$31:$P$400,DI$3,'Étape 1 - à remplir'!$G$31:$G$400,"kg")),IF(DI$2="Atelier",IF(DI$3="Tous",SUMIFS('Étape 1 - à remplir'!$F$31:$F$400,'Étape 1 - à remplir'!$E$31:$E$400,MASQ2!CZ347,'Étape 1 - à remplir'!$G$31:$G$400,"kg"),SUMIFS('Étape 1 - à remplir'!$F$31:$F$400,'Étape 1 - à remplir'!$E$31:$E$400,MASQ2!CZ347,'Étape 1 - à remplir'!$O$31:$O$400,DI$3,'Étape 1 - à remplir'!$G$31:$G$400,"kg")),IF(DI$2="Espèce",IF(DI$3="Tous",SUMIFS('Étape 1 - à remplir'!$F$31:$F$400,'Étape 1 - à remplir'!$E$31:$E$400,MASQ2!CZ347,'Étape 1 - à remplir'!$G$31:$G$400,"kg"),SUMIFS('Étape 1 - à remplir'!$F$31:$F$400,'Étape 1 - à remplir'!$E$31:$E$400,MASQ2!CZ347,'Étape 1 - à remplir'!$N$31:$N$400,DI$3,'Étape 1 - à remplir'!$G$31:$G$400,"kg"))))))=0,NA(),IF(DI$2="Catégorie",IF(DI$3="Toutes",SUMIFS('Étape 1 - à remplir'!$F$31:$F$400,'Étape 1 - à remplir'!$E$31:$E$400,MASQ2!CZ347,'Étape 1 - à remplir'!$G$31:$G$400,"kg"),SUMIFS('Étape 1 - à remplir'!$F$31:$F$400,'Étape 1 - à remplir'!$E$31:$E$400,MASQ2!CZ347,'Étape 1 - à remplir'!$C$31:$C$400,DI$3)),IF(DI$2="Âge",IF(DI$3="Tous",SUMIFS('Étape 1 - à remplir'!$F$31:$F$400,'Étape 1 - à remplir'!$E$31:$E$400,MASQ2!CZ347,'Étape 1 - à remplir'!$G$31:$G$400,"kg"),SUMIFS('Étape 1 - à remplir'!$F$31:$F$400,'Étape 1 - à remplir'!$E$31:$E$400,MASQ2!CZ347,'Étape 1 - à remplir'!$P$31:$P$400,DI$3,'Étape 1 - à remplir'!$G$31:$G$400,"kg")),IF(DI$2="Atelier",IF(DI$3="Tous",SUMIFS('Étape 1 - à remplir'!$F$31:$F$400,'Étape 1 - à remplir'!$E$31:$E$400,MASQ2!CZ347,'Étape 1 - à remplir'!$G$31:$G$400,"kg"),SUMIFS('Étape 1 - à remplir'!$F$31:$F$400,'Étape 1 - à remplir'!$E$31:$E$400,MASQ2!CZ347,'Étape 1 - à remplir'!$O$31:$O$400,DI$3,'Étape 1 - à remplir'!$G$31:$G$400,"kg")),IF(DI$2="Espèce",IF(DI$3="Tous",SUMIFS('Étape 1 - à remplir'!$F$31:$F$400,'Étape 1 - à remplir'!$E$31:$E$400,MASQ2!CZ347,'Étape 1 - à remplir'!$G$31:$G$400,"kg"),SUMIFS('Étape 1 - à remplir'!$F$31:$F$400,'Étape 1 - à remplir'!$E$31:$E$400,MASQ2!CZ347,'Étape 1 - à remplir'!$N$31:$N$400,DI$3,'Étape 1 - à remplir'!$G$31:$G$400,"kg")))))))</f>
        <v>#N/A</v>
      </c>
      <c r="DB347" s="104">
        <f t="shared" si="179"/>
        <v>0</v>
      </c>
      <c r="DC347" s="204" t="str">
        <f t="shared" si="172"/>
        <v>Néomycine</v>
      </c>
      <c r="DD347" s="204" t="str">
        <f t="shared" si="173"/>
        <v/>
      </c>
      <c r="DE347" s="204" t="str">
        <f t="shared" si="174"/>
        <v/>
      </c>
      <c r="DF347" s="204" t="str">
        <f t="shared" si="175"/>
        <v>Aminoglycosides</v>
      </c>
      <c r="DG347" s="204" t="str">
        <f t="shared" si="176"/>
        <v/>
      </c>
      <c r="DH347" s="97" t="str">
        <f t="shared" si="177"/>
        <v/>
      </c>
      <c r="DI347" s="78"/>
      <c r="DJ347" s="78"/>
      <c r="DK347" s="77" t="str">
        <f ca="1"/>
        <v>NEO 50 FRANVET</v>
      </c>
      <c r="DL347" s="79" t="e">
        <f ca="1"/>
        <v>#N/A</v>
      </c>
      <c r="DM347" s="102"/>
      <c r="DN347" s="8"/>
      <c r="DO347" s="8"/>
      <c r="DP347" s="8"/>
      <c r="DQ347" s="8"/>
      <c r="DR347" s="8"/>
      <c r="DS347" s="8"/>
      <c r="DT347" s="8"/>
      <c r="DU347" s="8"/>
      <c r="DV347" s="8"/>
      <c r="DW347" s="8"/>
      <c r="DX347" s="8"/>
      <c r="DY347" s="8"/>
      <c r="DZ347" s="8"/>
      <c r="EA347" s="8"/>
      <c r="EB347" s="8"/>
      <c r="EC347" s="8"/>
      <c r="ED347" s="8"/>
      <c r="EE347" s="8"/>
      <c r="EF347" s="8"/>
      <c r="EG347" s="8"/>
      <c r="EH347" s="8"/>
      <c r="EI347" s="8"/>
      <c r="EJ347" s="97"/>
    </row>
    <row r="348" spans="1:140" x14ac:dyDescent="0.25">
      <c r="A348" s="56"/>
      <c r="B348" s="8"/>
      <c r="C348" s="8"/>
      <c r="D348" s="8"/>
      <c r="E348" s="8"/>
      <c r="F348" s="8"/>
      <c r="G348" s="8"/>
      <c r="H348" s="8"/>
      <c r="I348" s="102" t="str">
        <f>INDEX(Données_ATB!BE:BV,MATCH(MASQ2!J348,Données_ATB!BE:BE,0),18)</f>
        <v/>
      </c>
      <c r="J348" s="77" t="str">
        <f>Données_ATB!BE347</f>
        <v>NEOMAY</v>
      </c>
      <c r="K348" s="204" t="e">
        <f>IF(IF(S$2="Catégorie",IF(S$3="Toutes",SUMIFS('Étape 1 - à remplir'!$F$31:$F$400,'Étape 1 - à remplir'!$E$31:$E$400,MASQ2!J348,'Étape 1 - à remplir'!$G$31:$G$400,"animaux"),SUMIFS('Étape 1 - à remplir'!$F$31:$F$400,'Étape 1 - à remplir'!$E$31:$E$400,MASQ2!J348,'Étape 1 - à remplir'!$C$31:$C$400,S$3)),IF(S$2="Âge",IF(S$3="Tous",SUMIFS('Étape 1 - à remplir'!$F$31:$F$400,'Étape 1 - à remplir'!$E$31:$E$400,MASQ2!J348,'Étape 1 - à remplir'!$G$31:$G$400,"animaux"),SUMIFS('Étape 1 - à remplir'!$F$31:$F$400,'Étape 1 - à remplir'!$E$31:$E$400,MASQ2!J348,'Étape 1 - à remplir'!$P$31:$P$400,S$3)),IF(S$2="Atelier",IF(S$3="Tous",SUMIFS('Étape 1 - à remplir'!$F$31:$F$400,'Étape 1 - à remplir'!$E$31:$E$400,MASQ2!J348,'Étape 1 - à remplir'!$G$31:$G$400,"animaux"),SUMIFS('Étape 1 - à remplir'!$F$31:$F$400,'Étape 1 - à remplir'!$E$31:$E$400,MASQ2!J348,'Étape 1 - à remplir'!$O$31:$O$400,S$3)),IF(S$2="Espèce",IF(S$3="Tous",SUMIFS('Étape 1 - à remplir'!$F$31:$F$400,'Étape 1 - à remplir'!$E$31:$E$400,MASQ2!J348,'Étape 1 - à remplir'!$G$31:$G$400,"animaux"),SUMIFS('Étape 1 - à remplir'!$F$31:$F$400,'Étape 1 - à remplir'!$E$31:$E$400,MASQ2!J348,'Étape 1 - à remplir'!$N$31:$N$400,S$3))))))=0,NA(),IF(S$2="Catégorie",IF(S$3="Toutes",SUMIFS('Étape 1 - à remplir'!$F$31:$F$400,'Étape 1 - à remplir'!$E$31:$E$400,MASQ2!J348,'Étape 1 - à remplir'!$G$31:$G$400,"animaux"),SUMIFS('Étape 1 - à remplir'!$F$31:$F$400,'Étape 1 - à remplir'!$E$31:$E$400,MASQ2!J348,'Étape 1 - à remplir'!$C$31:$C$400,S$3)),IF(S$2="Âge",IF(S$3="Tous",SUMIFS('Étape 1 - à remplir'!$F$31:$F$400,'Étape 1 - à remplir'!$E$31:$E$400,MASQ2!J348,'Étape 1 - à remplir'!$G$31:$G$400,"animaux"),SUMIFS('Étape 1 - à remplir'!$F$31:$F$400,'Étape 1 - à remplir'!$E$31:$E$400,MASQ2!J348,'Étape 1 - à remplir'!$P$31:$P$400,S$3)),IF(S$2="Atelier",IF(S$3="Tous",SUMIFS('Étape 1 - à remplir'!$F$31:$F$400,'Étape 1 - à remplir'!$E$31:$E$400,MASQ2!J348,'Étape 1 - à remplir'!$G$31:$G$400,"animaux"),SUMIFS('Étape 1 - à remplir'!$F$31:$F$400,'Étape 1 - à remplir'!$E$31:$E$400,MASQ2!J348,'Étape 1 - à remplir'!$O$31:$O$400,S$3)),IF(S$2="Espèce",IF(S$3="Tous",SUMIFS('Étape 1 - à remplir'!$F$31:$F$400,'Étape 1 - à remplir'!$E$31:$E$400,MASQ2!J348,'Étape 1 - à remplir'!$G$31:$G$400,"animaux"),SUMIFS('Étape 1 - à remplir'!$F$31:$F$400,'Étape 1 - à remplir'!$E$31:$E$400,MASQ2!J348,'Étape 1 - à remplir'!$N$31:$N$400,S$3)))))))</f>
        <v>#N/A</v>
      </c>
      <c r="L348" s="97">
        <f t="shared" si="180"/>
        <v>0</v>
      </c>
      <c r="M348" s="56" t="str">
        <f>Données_ATB!BN347</f>
        <v>Néomycine</v>
      </c>
      <c r="N348" s="204" t="str">
        <f>Données_ATB!BO347</f>
        <v/>
      </c>
      <c r="O348" s="97" t="str">
        <f>Données_ATB!BP347</f>
        <v/>
      </c>
      <c r="P348" s="77" t="str">
        <f>Données_ATB!BR347</f>
        <v>Aminoglycosides</v>
      </c>
      <c r="Q348" s="78" t="str">
        <f>Données_ATB!BS347</f>
        <v/>
      </c>
      <c r="R348" s="79" t="str">
        <f>Données_ATB!BT347</f>
        <v/>
      </c>
      <c r="S348" s="78"/>
      <c r="T348" s="78"/>
      <c r="U348" s="77" t="str">
        <f ca="1"/>
        <v>NEOMAY</v>
      </c>
      <c r="V348" s="79" t="e">
        <f ca="1"/>
        <v>#N/A</v>
      </c>
      <c r="W348" s="102"/>
      <c r="X348" s="8"/>
      <c r="Y348" s="8"/>
      <c r="Z348" s="8"/>
      <c r="AA348" s="8"/>
      <c r="AB348" s="102"/>
      <c r="AC348" s="8"/>
      <c r="AD348" s="8"/>
      <c r="AE348" s="8"/>
      <c r="AF348" s="8"/>
      <c r="AG348" s="8"/>
      <c r="AH348" s="8"/>
      <c r="AI348" s="8"/>
      <c r="AJ348" s="8"/>
      <c r="AK348" s="8"/>
      <c r="AL348" s="8"/>
      <c r="AM348" s="8"/>
      <c r="AN348" s="8"/>
      <c r="AO348" s="8"/>
      <c r="AP348" s="8"/>
      <c r="AQ348" s="8"/>
      <c r="AR348" s="8"/>
      <c r="AS348" s="8"/>
      <c r="AT348" s="97"/>
      <c r="AV348" s="56"/>
      <c r="AW348" s="8"/>
      <c r="AX348" s="8"/>
      <c r="AY348" s="8"/>
      <c r="AZ348" s="8"/>
      <c r="BA348" s="8"/>
      <c r="BB348" s="8"/>
      <c r="BC348" s="8"/>
      <c r="BD348" s="102" t="str">
        <f t="shared" si="162"/>
        <v/>
      </c>
      <c r="BE348" s="56" t="str">
        <f t="shared" si="163"/>
        <v>NEOMAY</v>
      </c>
      <c r="BF348" s="204" t="e">
        <f>IF(IF(BN$2="Catégorie",IF(BN$3="Toutes",SUMIFS('Étape 1 - à remplir'!$F$31:$F$400,'Étape 1 - à remplir'!$E$31:$E$400,MASQ2!BE348,'Étape 1 - à remplir'!$G$31:$G$400,"lots"),SUMIFS('Étape 1 - à remplir'!$F$31:$F$400,'Étape 1 - à remplir'!$E$31:$E$400,MASQ2!BE348,'Étape 1 - à remplir'!$C$31:$C$400,BN$3)),IF(BN$2="Âge",IF(BN$3="Tous",SUMIFS('Étape 1 - à remplir'!$F$31:$F$400,'Étape 1 - à remplir'!$E$31:$E$400,MASQ2!BE348,'Étape 1 - à remplir'!$G$31:$G$400,"lots"),SUMIFS('Étape 1 - à remplir'!$F$31:$F$400,'Étape 1 - à remplir'!$E$31:$E$400,MASQ2!BE348,'Étape 1 - à remplir'!$P$31:$P$400,BN$3,'Étape 1 - à remplir'!$G$31:$G$400,"lots")),IF(BN$2="Atelier",IF(BN$3="Tous",SUMIFS('Étape 1 - à remplir'!$F$31:$F$400,'Étape 1 - à remplir'!$E$31:$E$400,MASQ2!BE348,'Étape 1 - à remplir'!$G$31:$G$400,"lots"),SUMIFS('Étape 1 - à remplir'!$F$31:$F$400,'Étape 1 - à remplir'!$E$31:$E$400,MASQ2!BE348,'Étape 1 - à remplir'!$O$31:$O$400,BN$3,'Étape 1 - à remplir'!$G$31:$G$400,"lots")),IF(BN$2="Espèce",IF(BN$3="Tous",SUMIFS('Étape 1 - à remplir'!$F$31:$F$400,'Étape 1 - à remplir'!$E$31:$E$400,MASQ2!BE348,'Étape 1 - à remplir'!$G$31:$G$400,"lots"),SUMIFS('Étape 1 - à remplir'!$F$31:$F$400,'Étape 1 - à remplir'!$E$31:$E$400,MASQ2!BE348,'Étape 1 - à remplir'!$N$31:$N$400,BN$3,'Étape 1 - à remplir'!$G$31:$G$400,"lots"))))))=0,NA(),IF(BN$2="Catégorie",IF(BN$3="Toutes",SUMIFS('Étape 1 - à remplir'!$F$31:$F$400,'Étape 1 - à remplir'!$E$31:$E$400,MASQ2!BE348,'Étape 1 - à remplir'!$G$31:$G$400,"lots"),SUMIFS('Étape 1 - à remplir'!$F$31:$F$400,'Étape 1 - à remplir'!$E$31:$E$400,MASQ2!BE348,'Étape 1 - à remplir'!$C$31:$C$400,BN$3)),IF(BN$2="Âge",IF(BN$3="Tous",SUMIFS('Étape 1 - à remplir'!$F$31:$F$400,'Étape 1 - à remplir'!$E$31:$E$400,MASQ2!BE348,'Étape 1 - à remplir'!$G$31:$G$400,"lots"),SUMIFS('Étape 1 - à remplir'!$F$31:$F$400,'Étape 1 - à remplir'!$E$31:$E$400,MASQ2!BE348,'Étape 1 - à remplir'!$P$31:$P$400,BN$3,'Étape 1 - à remplir'!$G$31:$G$400,"lots")),IF(BN$2="Atelier",IF(BN$3="Tous",SUMIFS('Étape 1 - à remplir'!$F$31:$F$400,'Étape 1 - à remplir'!$E$31:$E$400,MASQ2!BE348,'Étape 1 - à remplir'!$G$31:$G$400,"lots"),SUMIFS('Étape 1 - à remplir'!$F$31:$F$400,'Étape 1 - à remplir'!$E$31:$E$400,MASQ2!BE348,'Étape 1 - à remplir'!$O$31:$O$400,BN$3,'Étape 1 - à remplir'!$G$31:$G$400,"lots")),IF(BN$2="Espèce",IF(BN$3="Tous",SUMIFS('Étape 1 - à remplir'!$F$31:$F$400,'Étape 1 - à remplir'!$E$31:$E$400,MASQ2!BE348,'Étape 1 - à remplir'!$G$31:$G$400,"lots"),SUMIFS('Étape 1 - à remplir'!$F$31:$F$400,'Étape 1 - à remplir'!$E$31:$E$400,MASQ2!BE348,'Étape 1 - à remplir'!$N$31:$N$400,BN$3,'Étape 1 - à remplir'!$G$31:$G$400,"lots")))))))</f>
        <v>#N/A</v>
      </c>
      <c r="BG348" s="204">
        <f t="shared" si="178"/>
        <v>0</v>
      </c>
      <c r="BH348" s="204" t="str">
        <f t="shared" si="164"/>
        <v>Néomycine</v>
      </c>
      <c r="BI348" s="204" t="str">
        <f t="shared" si="165"/>
        <v/>
      </c>
      <c r="BJ348" s="204" t="str">
        <f t="shared" si="166"/>
        <v/>
      </c>
      <c r="BK348" s="204" t="str">
        <f t="shared" si="167"/>
        <v>Aminoglycosides</v>
      </c>
      <c r="BL348" s="204" t="str">
        <f t="shared" si="168"/>
        <v/>
      </c>
      <c r="BM348" s="97" t="str">
        <f t="shared" si="169"/>
        <v/>
      </c>
      <c r="BN348" s="78"/>
      <c r="BO348" s="78"/>
      <c r="BP348" s="77" t="str">
        <f ca="1"/>
        <v>NEOMAY</v>
      </c>
      <c r="BQ348" s="79" t="e">
        <f ca="1"/>
        <v>#N/A</v>
      </c>
      <c r="BR348" s="102"/>
      <c r="BS348" s="8"/>
      <c r="BT348" s="8"/>
      <c r="BU348" s="8"/>
      <c r="BV348" s="8"/>
      <c r="BW348" s="8"/>
      <c r="BX348" s="8"/>
      <c r="BY348" s="8"/>
      <c r="BZ348" s="8"/>
      <c r="CA348" s="8"/>
      <c r="CB348" s="8"/>
      <c r="CC348" s="8"/>
      <c r="CD348" s="8"/>
      <c r="CE348" s="8"/>
      <c r="CF348" s="8"/>
      <c r="CG348" s="8"/>
      <c r="CH348" s="8"/>
      <c r="CI348" s="8"/>
      <c r="CJ348" s="8"/>
      <c r="CK348" s="8"/>
      <c r="CL348" s="8"/>
      <c r="CM348" s="8"/>
      <c r="CN348" s="8"/>
      <c r="CO348" s="97"/>
      <c r="CQ348" s="56"/>
      <c r="CR348" s="8"/>
      <c r="CS348" s="8"/>
      <c r="CT348" s="8"/>
      <c r="CU348" s="8"/>
      <c r="CV348" s="8"/>
      <c r="CW348" s="8"/>
      <c r="CX348" s="8"/>
      <c r="CY348" s="102" t="str">
        <f t="shared" si="170"/>
        <v/>
      </c>
      <c r="CZ348" s="56" t="str">
        <f t="shared" si="171"/>
        <v>NEOMAY</v>
      </c>
      <c r="DA348" s="204" t="e">
        <f>IF(IF(DI$2="Catégorie",IF(DI$3="Toutes",SUMIFS('Étape 1 - à remplir'!$F$31:$F$400,'Étape 1 - à remplir'!$E$31:$E$400,MASQ2!CZ348,'Étape 1 - à remplir'!$G$31:$G$400,"kg"),SUMIFS('Étape 1 - à remplir'!$F$31:$F$400,'Étape 1 - à remplir'!$E$31:$E$400,MASQ2!CZ348,'Étape 1 - à remplir'!$C$31:$C$400,DI$3)),IF(DI$2="Âge",IF(DI$3="Tous",SUMIFS('Étape 1 - à remplir'!$F$31:$F$400,'Étape 1 - à remplir'!$E$31:$E$400,MASQ2!CZ348,'Étape 1 - à remplir'!$G$31:$G$400,"kg"),SUMIFS('Étape 1 - à remplir'!$F$31:$F$400,'Étape 1 - à remplir'!$E$31:$E$400,MASQ2!CZ348,'Étape 1 - à remplir'!$P$31:$P$400,DI$3,'Étape 1 - à remplir'!$G$31:$G$400,"kg")),IF(DI$2="Atelier",IF(DI$3="Tous",SUMIFS('Étape 1 - à remplir'!$F$31:$F$400,'Étape 1 - à remplir'!$E$31:$E$400,MASQ2!CZ348,'Étape 1 - à remplir'!$G$31:$G$400,"kg"),SUMIFS('Étape 1 - à remplir'!$F$31:$F$400,'Étape 1 - à remplir'!$E$31:$E$400,MASQ2!CZ348,'Étape 1 - à remplir'!$O$31:$O$400,DI$3,'Étape 1 - à remplir'!$G$31:$G$400,"kg")),IF(DI$2="Espèce",IF(DI$3="Tous",SUMIFS('Étape 1 - à remplir'!$F$31:$F$400,'Étape 1 - à remplir'!$E$31:$E$400,MASQ2!CZ348,'Étape 1 - à remplir'!$G$31:$G$400,"kg"),SUMIFS('Étape 1 - à remplir'!$F$31:$F$400,'Étape 1 - à remplir'!$E$31:$E$400,MASQ2!CZ348,'Étape 1 - à remplir'!$N$31:$N$400,DI$3,'Étape 1 - à remplir'!$G$31:$G$400,"kg"))))))=0,NA(),IF(DI$2="Catégorie",IF(DI$3="Toutes",SUMIFS('Étape 1 - à remplir'!$F$31:$F$400,'Étape 1 - à remplir'!$E$31:$E$400,MASQ2!CZ348,'Étape 1 - à remplir'!$G$31:$G$400,"kg"),SUMIFS('Étape 1 - à remplir'!$F$31:$F$400,'Étape 1 - à remplir'!$E$31:$E$400,MASQ2!CZ348,'Étape 1 - à remplir'!$C$31:$C$400,DI$3)),IF(DI$2="Âge",IF(DI$3="Tous",SUMIFS('Étape 1 - à remplir'!$F$31:$F$400,'Étape 1 - à remplir'!$E$31:$E$400,MASQ2!CZ348,'Étape 1 - à remplir'!$G$31:$G$400,"kg"),SUMIFS('Étape 1 - à remplir'!$F$31:$F$400,'Étape 1 - à remplir'!$E$31:$E$400,MASQ2!CZ348,'Étape 1 - à remplir'!$P$31:$P$400,DI$3,'Étape 1 - à remplir'!$G$31:$G$400,"kg")),IF(DI$2="Atelier",IF(DI$3="Tous",SUMIFS('Étape 1 - à remplir'!$F$31:$F$400,'Étape 1 - à remplir'!$E$31:$E$400,MASQ2!CZ348,'Étape 1 - à remplir'!$G$31:$G$400,"kg"),SUMIFS('Étape 1 - à remplir'!$F$31:$F$400,'Étape 1 - à remplir'!$E$31:$E$400,MASQ2!CZ348,'Étape 1 - à remplir'!$O$31:$O$400,DI$3,'Étape 1 - à remplir'!$G$31:$G$400,"kg")),IF(DI$2="Espèce",IF(DI$3="Tous",SUMIFS('Étape 1 - à remplir'!$F$31:$F$400,'Étape 1 - à remplir'!$E$31:$E$400,MASQ2!CZ348,'Étape 1 - à remplir'!$G$31:$G$400,"kg"),SUMIFS('Étape 1 - à remplir'!$F$31:$F$400,'Étape 1 - à remplir'!$E$31:$E$400,MASQ2!CZ348,'Étape 1 - à remplir'!$N$31:$N$400,DI$3,'Étape 1 - à remplir'!$G$31:$G$400,"kg")))))))</f>
        <v>#N/A</v>
      </c>
      <c r="DB348" s="104">
        <f t="shared" si="179"/>
        <v>0</v>
      </c>
      <c r="DC348" s="204" t="str">
        <f t="shared" si="172"/>
        <v>Néomycine</v>
      </c>
      <c r="DD348" s="204" t="str">
        <f t="shared" si="173"/>
        <v/>
      </c>
      <c r="DE348" s="204" t="str">
        <f t="shared" si="174"/>
        <v/>
      </c>
      <c r="DF348" s="204" t="str">
        <f t="shared" si="175"/>
        <v>Aminoglycosides</v>
      </c>
      <c r="DG348" s="204" t="str">
        <f t="shared" si="176"/>
        <v/>
      </c>
      <c r="DH348" s="97" t="str">
        <f t="shared" si="177"/>
        <v/>
      </c>
      <c r="DI348" s="78"/>
      <c r="DJ348" s="78"/>
      <c r="DK348" s="77" t="str">
        <f ca="1"/>
        <v>NEOMAY</v>
      </c>
      <c r="DL348" s="79" t="e">
        <f ca="1"/>
        <v>#N/A</v>
      </c>
      <c r="DM348" s="102"/>
      <c r="DN348" s="8"/>
      <c r="DO348" s="8"/>
      <c r="DP348" s="8"/>
      <c r="DQ348" s="8"/>
      <c r="DR348" s="8"/>
      <c r="DS348" s="8"/>
      <c r="DT348" s="8"/>
      <c r="DU348" s="8"/>
      <c r="DV348" s="8"/>
      <c r="DW348" s="8"/>
      <c r="DX348" s="8"/>
      <c r="DY348" s="8"/>
      <c r="DZ348" s="8"/>
      <c r="EA348" s="8"/>
      <c r="EB348" s="8"/>
      <c r="EC348" s="8"/>
      <c r="ED348" s="8"/>
      <c r="EE348" s="8"/>
      <c r="EF348" s="8"/>
      <c r="EG348" s="8"/>
      <c r="EH348" s="8"/>
      <c r="EI348" s="8"/>
      <c r="EJ348" s="97"/>
    </row>
    <row r="349" spans="1:140" x14ac:dyDescent="0.25">
      <c r="A349" s="56"/>
      <c r="B349" s="8"/>
      <c r="C349" s="8"/>
      <c r="D349" s="8"/>
      <c r="E349" s="8"/>
      <c r="F349" s="8"/>
      <c r="G349" s="8"/>
      <c r="H349" s="8"/>
      <c r="I349" s="102" t="str">
        <f>INDEX(Données_ATB!BE:BV,MATCH(MASQ2!J349,Données_ATB!BE:BE,0),18)</f>
        <v/>
      </c>
      <c r="J349" s="77" t="str">
        <f>Données_ATB!BE348</f>
        <v>NEOMYCINE 40 LAPIN-VOLAILLE-PORC ET AGNEAU-CHEVREAU SEVRES FRANVET</v>
      </c>
      <c r="K349" s="204" t="e">
        <f>IF(IF(S$2="Catégorie",IF(S$3="Toutes",SUMIFS('Étape 1 - à remplir'!$F$31:$F$400,'Étape 1 - à remplir'!$E$31:$E$400,MASQ2!J349,'Étape 1 - à remplir'!$G$31:$G$400,"animaux"),SUMIFS('Étape 1 - à remplir'!$F$31:$F$400,'Étape 1 - à remplir'!$E$31:$E$400,MASQ2!J349,'Étape 1 - à remplir'!$C$31:$C$400,S$3)),IF(S$2="Âge",IF(S$3="Tous",SUMIFS('Étape 1 - à remplir'!$F$31:$F$400,'Étape 1 - à remplir'!$E$31:$E$400,MASQ2!J349,'Étape 1 - à remplir'!$G$31:$G$400,"animaux"),SUMIFS('Étape 1 - à remplir'!$F$31:$F$400,'Étape 1 - à remplir'!$E$31:$E$400,MASQ2!J349,'Étape 1 - à remplir'!$P$31:$P$400,S$3)),IF(S$2="Atelier",IF(S$3="Tous",SUMIFS('Étape 1 - à remplir'!$F$31:$F$400,'Étape 1 - à remplir'!$E$31:$E$400,MASQ2!J349,'Étape 1 - à remplir'!$G$31:$G$400,"animaux"),SUMIFS('Étape 1 - à remplir'!$F$31:$F$400,'Étape 1 - à remplir'!$E$31:$E$400,MASQ2!J349,'Étape 1 - à remplir'!$O$31:$O$400,S$3)),IF(S$2="Espèce",IF(S$3="Tous",SUMIFS('Étape 1 - à remplir'!$F$31:$F$400,'Étape 1 - à remplir'!$E$31:$E$400,MASQ2!J349,'Étape 1 - à remplir'!$G$31:$G$400,"animaux"),SUMIFS('Étape 1 - à remplir'!$F$31:$F$400,'Étape 1 - à remplir'!$E$31:$E$400,MASQ2!J349,'Étape 1 - à remplir'!$N$31:$N$400,S$3))))))=0,NA(),IF(S$2="Catégorie",IF(S$3="Toutes",SUMIFS('Étape 1 - à remplir'!$F$31:$F$400,'Étape 1 - à remplir'!$E$31:$E$400,MASQ2!J349,'Étape 1 - à remplir'!$G$31:$G$400,"animaux"),SUMIFS('Étape 1 - à remplir'!$F$31:$F$400,'Étape 1 - à remplir'!$E$31:$E$400,MASQ2!J349,'Étape 1 - à remplir'!$C$31:$C$400,S$3)),IF(S$2="Âge",IF(S$3="Tous",SUMIFS('Étape 1 - à remplir'!$F$31:$F$400,'Étape 1 - à remplir'!$E$31:$E$400,MASQ2!J349,'Étape 1 - à remplir'!$G$31:$G$400,"animaux"),SUMIFS('Étape 1 - à remplir'!$F$31:$F$400,'Étape 1 - à remplir'!$E$31:$E$400,MASQ2!J349,'Étape 1 - à remplir'!$P$31:$P$400,S$3)),IF(S$2="Atelier",IF(S$3="Tous",SUMIFS('Étape 1 - à remplir'!$F$31:$F$400,'Étape 1 - à remplir'!$E$31:$E$400,MASQ2!J349,'Étape 1 - à remplir'!$G$31:$G$400,"animaux"),SUMIFS('Étape 1 - à remplir'!$F$31:$F$400,'Étape 1 - à remplir'!$E$31:$E$400,MASQ2!J349,'Étape 1 - à remplir'!$O$31:$O$400,S$3)),IF(S$2="Espèce",IF(S$3="Tous",SUMIFS('Étape 1 - à remplir'!$F$31:$F$400,'Étape 1 - à remplir'!$E$31:$E$400,MASQ2!J349,'Étape 1 - à remplir'!$G$31:$G$400,"animaux"),SUMIFS('Étape 1 - à remplir'!$F$31:$F$400,'Étape 1 - à remplir'!$E$31:$E$400,MASQ2!J349,'Étape 1 - à remplir'!$N$31:$N$400,S$3)))))))</f>
        <v>#N/A</v>
      </c>
      <c r="L349" s="97">
        <f t="shared" si="180"/>
        <v>0</v>
      </c>
      <c r="M349" s="56" t="str">
        <f>Données_ATB!BN348</f>
        <v>Néomycine</v>
      </c>
      <c r="N349" s="204" t="str">
        <f>Données_ATB!BO348</f>
        <v/>
      </c>
      <c r="O349" s="97" t="str">
        <f>Données_ATB!BP348</f>
        <v/>
      </c>
      <c r="P349" s="77" t="str">
        <f>Données_ATB!BR348</f>
        <v>Aminoglycosides</v>
      </c>
      <c r="Q349" s="78" t="str">
        <f>Données_ATB!BS348</f>
        <v/>
      </c>
      <c r="R349" s="79" t="str">
        <f>Données_ATB!BT348</f>
        <v/>
      </c>
      <c r="S349" s="78"/>
      <c r="T349" s="78"/>
      <c r="U349" s="77" t="str">
        <f ca="1"/>
        <v>NEOMYCINE 40 LAPIN-VOLAILLE-PORC ET AGNEAU-CHEVREAU SEVRES FRANVET</v>
      </c>
      <c r="V349" s="79" t="e">
        <f ca="1"/>
        <v>#N/A</v>
      </c>
      <c r="W349" s="102"/>
      <c r="X349" s="8"/>
      <c r="Y349" s="8"/>
      <c r="Z349" s="8"/>
      <c r="AA349" s="8"/>
      <c r="AB349" s="102"/>
      <c r="AC349" s="8"/>
      <c r="AD349" s="8"/>
      <c r="AE349" s="8"/>
      <c r="AF349" s="8"/>
      <c r="AG349" s="8"/>
      <c r="AH349" s="8"/>
      <c r="AI349" s="8"/>
      <c r="AJ349" s="8"/>
      <c r="AK349" s="8"/>
      <c r="AL349" s="8"/>
      <c r="AM349" s="8"/>
      <c r="AN349" s="8"/>
      <c r="AO349" s="8"/>
      <c r="AP349" s="8"/>
      <c r="AQ349" s="8"/>
      <c r="AR349" s="8"/>
      <c r="AS349" s="8"/>
      <c r="AT349" s="97"/>
      <c r="AV349" s="56"/>
      <c r="AW349" s="8"/>
      <c r="AX349" s="8"/>
      <c r="AY349" s="8"/>
      <c r="AZ349" s="8"/>
      <c r="BA349" s="8"/>
      <c r="BB349" s="8"/>
      <c r="BC349" s="8"/>
      <c r="BD349" s="102" t="str">
        <f t="shared" si="162"/>
        <v/>
      </c>
      <c r="BE349" s="56" t="str">
        <f t="shared" si="163"/>
        <v>NEOMYCINE 40 LAPIN-VOLAILLE-PORC ET AGNEAU-CHEVREAU SEVRES FRANVET</v>
      </c>
      <c r="BF349" s="204" t="e">
        <f>IF(IF(BN$2="Catégorie",IF(BN$3="Toutes",SUMIFS('Étape 1 - à remplir'!$F$31:$F$400,'Étape 1 - à remplir'!$E$31:$E$400,MASQ2!BE349,'Étape 1 - à remplir'!$G$31:$G$400,"lots"),SUMIFS('Étape 1 - à remplir'!$F$31:$F$400,'Étape 1 - à remplir'!$E$31:$E$400,MASQ2!BE349,'Étape 1 - à remplir'!$C$31:$C$400,BN$3)),IF(BN$2="Âge",IF(BN$3="Tous",SUMIFS('Étape 1 - à remplir'!$F$31:$F$400,'Étape 1 - à remplir'!$E$31:$E$400,MASQ2!BE349,'Étape 1 - à remplir'!$G$31:$G$400,"lots"),SUMIFS('Étape 1 - à remplir'!$F$31:$F$400,'Étape 1 - à remplir'!$E$31:$E$400,MASQ2!BE349,'Étape 1 - à remplir'!$P$31:$P$400,BN$3,'Étape 1 - à remplir'!$G$31:$G$400,"lots")),IF(BN$2="Atelier",IF(BN$3="Tous",SUMIFS('Étape 1 - à remplir'!$F$31:$F$400,'Étape 1 - à remplir'!$E$31:$E$400,MASQ2!BE349,'Étape 1 - à remplir'!$G$31:$G$400,"lots"),SUMIFS('Étape 1 - à remplir'!$F$31:$F$400,'Étape 1 - à remplir'!$E$31:$E$400,MASQ2!BE349,'Étape 1 - à remplir'!$O$31:$O$400,BN$3,'Étape 1 - à remplir'!$G$31:$G$400,"lots")),IF(BN$2="Espèce",IF(BN$3="Tous",SUMIFS('Étape 1 - à remplir'!$F$31:$F$400,'Étape 1 - à remplir'!$E$31:$E$400,MASQ2!BE349,'Étape 1 - à remplir'!$G$31:$G$400,"lots"),SUMIFS('Étape 1 - à remplir'!$F$31:$F$400,'Étape 1 - à remplir'!$E$31:$E$400,MASQ2!BE349,'Étape 1 - à remplir'!$N$31:$N$400,BN$3,'Étape 1 - à remplir'!$G$31:$G$400,"lots"))))))=0,NA(),IF(BN$2="Catégorie",IF(BN$3="Toutes",SUMIFS('Étape 1 - à remplir'!$F$31:$F$400,'Étape 1 - à remplir'!$E$31:$E$400,MASQ2!BE349,'Étape 1 - à remplir'!$G$31:$G$400,"lots"),SUMIFS('Étape 1 - à remplir'!$F$31:$F$400,'Étape 1 - à remplir'!$E$31:$E$400,MASQ2!BE349,'Étape 1 - à remplir'!$C$31:$C$400,BN$3)),IF(BN$2="Âge",IF(BN$3="Tous",SUMIFS('Étape 1 - à remplir'!$F$31:$F$400,'Étape 1 - à remplir'!$E$31:$E$400,MASQ2!BE349,'Étape 1 - à remplir'!$G$31:$G$400,"lots"),SUMIFS('Étape 1 - à remplir'!$F$31:$F$400,'Étape 1 - à remplir'!$E$31:$E$400,MASQ2!BE349,'Étape 1 - à remplir'!$P$31:$P$400,BN$3,'Étape 1 - à remplir'!$G$31:$G$400,"lots")),IF(BN$2="Atelier",IF(BN$3="Tous",SUMIFS('Étape 1 - à remplir'!$F$31:$F$400,'Étape 1 - à remplir'!$E$31:$E$400,MASQ2!BE349,'Étape 1 - à remplir'!$G$31:$G$400,"lots"),SUMIFS('Étape 1 - à remplir'!$F$31:$F$400,'Étape 1 - à remplir'!$E$31:$E$400,MASQ2!BE349,'Étape 1 - à remplir'!$O$31:$O$400,BN$3,'Étape 1 - à remplir'!$G$31:$G$400,"lots")),IF(BN$2="Espèce",IF(BN$3="Tous",SUMIFS('Étape 1 - à remplir'!$F$31:$F$400,'Étape 1 - à remplir'!$E$31:$E$400,MASQ2!BE349,'Étape 1 - à remplir'!$G$31:$G$400,"lots"),SUMIFS('Étape 1 - à remplir'!$F$31:$F$400,'Étape 1 - à remplir'!$E$31:$E$400,MASQ2!BE349,'Étape 1 - à remplir'!$N$31:$N$400,BN$3,'Étape 1 - à remplir'!$G$31:$G$400,"lots")))))))</f>
        <v>#N/A</v>
      </c>
      <c r="BG349" s="204">
        <f t="shared" si="178"/>
        <v>0</v>
      </c>
      <c r="BH349" s="204" t="str">
        <f t="shared" si="164"/>
        <v>Néomycine</v>
      </c>
      <c r="BI349" s="204" t="str">
        <f t="shared" si="165"/>
        <v/>
      </c>
      <c r="BJ349" s="204" t="str">
        <f t="shared" si="166"/>
        <v/>
      </c>
      <c r="BK349" s="204" t="str">
        <f t="shared" si="167"/>
        <v>Aminoglycosides</v>
      </c>
      <c r="BL349" s="204" t="str">
        <f t="shared" si="168"/>
        <v/>
      </c>
      <c r="BM349" s="97" t="str">
        <f t="shared" si="169"/>
        <v/>
      </c>
      <c r="BN349" s="78"/>
      <c r="BO349" s="78"/>
      <c r="BP349" s="77" t="str">
        <f ca="1"/>
        <v>NEOMYCINE 40 LAPIN-VOLAILLE-PORC ET AGNEAU-CHEVREAU SEVRES FRANVET</v>
      </c>
      <c r="BQ349" s="79" t="e">
        <f ca="1"/>
        <v>#N/A</v>
      </c>
      <c r="BR349" s="102"/>
      <c r="BS349" s="8"/>
      <c r="BT349" s="8"/>
      <c r="BU349" s="8"/>
      <c r="BV349" s="8"/>
      <c r="BW349" s="8"/>
      <c r="BX349" s="8"/>
      <c r="BY349" s="8"/>
      <c r="BZ349" s="8"/>
      <c r="CA349" s="8"/>
      <c r="CB349" s="8"/>
      <c r="CC349" s="8"/>
      <c r="CD349" s="8"/>
      <c r="CE349" s="8"/>
      <c r="CF349" s="8"/>
      <c r="CG349" s="8"/>
      <c r="CH349" s="8"/>
      <c r="CI349" s="8"/>
      <c r="CJ349" s="8"/>
      <c r="CK349" s="8"/>
      <c r="CL349" s="8"/>
      <c r="CM349" s="8"/>
      <c r="CN349" s="8"/>
      <c r="CO349" s="97"/>
      <c r="CQ349" s="56"/>
      <c r="CR349" s="8"/>
      <c r="CS349" s="8"/>
      <c r="CT349" s="8"/>
      <c r="CU349" s="8"/>
      <c r="CV349" s="8"/>
      <c r="CW349" s="8"/>
      <c r="CX349" s="8"/>
      <c r="CY349" s="102" t="str">
        <f t="shared" si="170"/>
        <v/>
      </c>
      <c r="CZ349" s="56" t="str">
        <f t="shared" si="171"/>
        <v>NEOMYCINE 40 LAPIN-VOLAILLE-PORC ET AGNEAU-CHEVREAU SEVRES FRANVET</v>
      </c>
      <c r="DA349" s="204" t="e">
        <f>IF(IF(DI$2="Catégorie",IF(DI$3="Toutes",SUMIFS('Étape 1 - à remplir'!$F$31:$F$400,'Étape 1 - à remplir'!$E$31:$E$400,MASQ2!CZ349,'Étape 1 - à remplir'!$G$31:$G$400,"kg"),SUMIFS('Étape 1 - à remplir'!$F$31:$F$400,'Étape 1 - à remplir'!$E$31:$E$400,MASQ2!CZ349,'Étape 1 - à remplir'!$C$31:$C$400,DI$3)),IF(DI$2="Âge",IF(DI$3="Tous",SUMIFS('Étape 1 - à remplir'!$F$31:$F$400,'Étape 1 - à remplir'!$E$31:$E$400,MASQ2!CZ349,'Étape 1 - à remplir'!$G$31:$G$400,"kg"),SUMIFS('Étape 1 - à remplir'!$F$31:$F$400,'Étape 1 - à remplir'!$E$31:$E$400,MASQ2!CZ349,'Étape 1 - à remplir'!$P$31:$P$400,DI$3,'Étape 1 - à remplir'!$G$31:$G$400,"kg")),IF(DI$2="Atelier",IF(DI$3="Tous",SUMIFS('Étape 1 - à remplir'!$F$31:$F$400,'Étape 1 - à remplir'!$E$31:$E$400,MASQ2!CZ349,'Étape 1 - à remplir'!$G$31:$G$400,"kg"),SUMIFS('Étape 1 - à remplir'!$F$31:$F$400,'Étape 1 - à remplir'!$E$31:$E$400,MASQ2!CZ349,'Étape 1 - à remplir'!$O$31:$O$400,DI$3,'Étape 1 - à remplir'!$G$31:$G$400,"kg")),IF(DI$2="Espèce",IF(DI$3="Tous",SUMIFS('Étape 1 - à remplir'!$F$31:$F$400,'Étape 1 - à remplir'!$E$31:$E$400,MASQ2!CZ349,'Étape 1 - à remplir'!$G$31:$G$400,"kg"),SUMIFS('Étape 1 - à remplir'!$F$31:$F$400,'Étape 1 - à remplir'!$E$31:$E$400,MASQ2!CZ349,'Étape 1 - à remplir'!$N$31:$N$400,DI$3,'Étape 1 - à remplir'!$G$31:$G$400,"kg"))))))=0,NA(),IF(DI$2="Catégorie",IF(DI$3="Toutes",SUMIFS('Étape 1 - à remplir'!$F$31:$F$400,'Étape 1 - à remplir'!$E$31:$E$400,MASQ2!CZ349,'Étape 1 - à remplir'!$G$31:$G$400,"kg"),SUMIFS('Étape 1 - à remplir'!$F$31:$F$400,'Étape 1 - à remplir'!$E$31:$E$400,MASQ2!CZ349,'Étape 1 - à remplir'!$C$31:$C$400,DI$3)),IF(DI$2="Âge",IF(DI$3="Tous",SUMIFS('Étape 1 - à remplir'!$F$31:$F$400,'Étape 1 - à remplir'!$E$31:$E$400,MASQ2!CZ349,'Étape 1 - à remplir'!$G$31:$G$400,"kg"),SUMIFS('Étape 1 - à remplir'!$F$31:$F$400,'Étape 1 - à remplir'!$E$31:$E$400,MASQ2!CZ349,'Étape 1 - à remplir'!$P$31:$P$400,DI$3,'Étape 1 - à remplir'!$G$31:$G$400,"kg")),IF(DI$2="Atelier",IF(DI$3="Tous",SUMIFS('Étape 1 - à remplir'!$F$31:$F$400,'Étape 1 - à remplir'!$E$31:$E$400,MASQ2!CZ349,'Étape 1 - à remplir'!$G$31:$G$400,"kg"),SUMIFS('Étape 1 - à remplir'!$F$31:$F$400,'Étape 1 - à remplir'!$E$31:$E$400,MASQ2!CZ349,'Étape 1 - à remplir'!$O$31:$O$400,DI$3,'Étape 1 - à remplir'!$G$31:$G$400,"kg")),IF(DI$2="Espèce",IF(DI$3="Tous",SUMIFS('Étape 1 - à remplir'!$F$31:$F$400,'Étape 1 - à remplir'!$E$31:$E$400,MASQ2!CZ349,'Étape 1 - à remplir'!$G$31:$G$400,"kg"),SUMIFS('Étape 1 - à remplir'!$F$31:$F$400,'Étape 1 - à remplir'!$E$31:$E$400,MASQ2!CZ349,'Étape 1 - à remplir'!$N$31:$N$400,DI$3,'Étape 1 - à remplir'!$G$31:$G$400,"kg")))))))</f>
        <v>#N/A</v>
      </c>
      <c r="DB349" s="104">
        <f t="shared" si="179"/>
        <v>0</v>
      </c>
      <c r="DC349" s="204" t="str">
        <f t="shared" si="172"/>
        <v>Néomycine</v>
      </c>
      <c r="DD349" s="204" t="str">
        <f t="shared" si="173"/>
        <v/>
      </c>
      <c r="DE349" s="204" t="str">
        <f t="shared" si="174"/>
        <v/>
      </c>
      <c r="DF349" s="204" t="str">
        <f t="shared" si="175"/>
        <v>Aminoglycosides</v>
      </c>
      <c r="DG349" s="204" t="str">
        <f t="shared" si="176"/>
        <v/>
      </c>
      <c r="DH349" s="97" t="str">
        <f t="shared" si="177"/>
        <v/>
      </c>
      <c r="DI349" s="78"/>
      <c r="DJ349" s="78"/>
      <c r="DK349" s="77" t="str">
        <f ca="1"/>
        <v>NEOMYCINE 40 LAPIN-VOLAILLE-PORC ET AGNEAU-CHEVREAU SEVRES FRANVET</v>
      </c>
      <c r="DL349" s="79" t="e">
        <f ca="1"/>
        <v>#N/A</v>
      </c>
      <c r="DM349" s="102"/>
      <c r="DN349" s="8"/>
      <c r="DO349" s="8"/>
      <c r="DP349" s="8"/>
      <c r="DQ349" s="8"/>
      <c r="DR349" s="8"/>
      <c r="DS349" s="8"/>
      <c r="DT349" s="8"/>
      <c r="DU349" s="8"/>
      <c r="DV349" s="8"/>
      <c r="DW349" s="8"/>
      <c r="DX349" s="8"/>
      <c r="DY349" s="8"/>
      <c r="DZ349" s="8"/>
      <c r="EA349" s="8"/>
      <c r="EB349" s="8"/>
      <c r="EC349" s="8"/>
      <c r="ED349" s="8"/>
      <c r="EE349" s="8"/>
      <c r="EF349" s="8"/>
      <c r="EG349" s="8"/>
      <c r="EH349" s="8"/>
      <c r="EI349" s="8"/>
      <c r="EJ349" s="97"/>
    </row>
    <row r="350" spans="1:140" x14ac:dyDescent="0.25">
      <c r="A350" s="56"/>
      <c r="B350" s="8"/>
      <c r="C350" s="8"/>
      <c r="D350" s="8"/>
      <c r="E350" s="8"/>
      <c r="F350" s="8"/>
      <c r="G350" s="8"/>
      <c r="H350" s="8"/>
      <c r="I350" s="102" t="str">
        <f>INDEX(Données_ATB!BE:BV,MATCH(MASQ2!J350,Données_ATB!BE:BE,0),18)</f>
        <v/>
      </c>
      <c r="J350" s="77" t="str">
        <f>Données_ATB!BE349</f>
        <v>NEOMYCINE 50 % VIRBAC</v>
      </c>
      <c r="K350" s="204" t="e">
        <f>IF(IF(S$2="Catégorie",IF(S$3="Toutes",SUMIFS('Étape 1 - à remplir'!$F$31:$F$400,'Étape 1 - à remplir'!$E$31:$E$400,MASQ2!J350,'Étape 1 - à remplir'!$G$31:$G$400,"animaux"),SUMIFS('Étape 1 - à remplir'!$F$31:$F$400,'Étape 1 - à remplir'!$E$31:$E$400,MASQ2!J350,'Étape 1 - à remplir'!$C$31:$C$400,S$3)),IF(S$2="Âge",IF(S$3="Tous",SUMIFS('Étape 1 - à remplir'!$F$31:$F$400,'Étape 1 - à remplir'!$E$31:$E$400,MASQ2!J350,'Étape 1 - à remplir'!$G$31:$G$400,"animaux"),SUMIFS('Étape 1 - à remplir'!$F$31:$F$400,'Étape 1 - à remplir'!$E$31:$E$400,MASQ2!J350,'Étape 1 - à remplir'!$P$31:$P$400,S$3)),IF(S$2="Atelier",IF(S$3="Tous",SUMIFS('Étape 1 - à remplir'!$F$31:$F$400,'Étape 1 - à remplir'!$E$31:$E$400,MASQ2!J350,'Étape 1 - à remplir'!$G$31:$G$400,"animaux"),SUMIFS('Étape 1 - à remplir'!$F$31:$F$400,'Étape 1 - à remplir'!$E$31:$E$400,MASQ2!J350,'Étape 1 - à remplir'!$O$31:$O$400,S$3)),IF(S$2="Espèce",IF(S$3="Tous",SUMIFS('Étape 1 - à remplir'!$F$31:$F$400,'Étape 1 - à remplir'!$E$31:$E$400,MASQ2!J350,'Étape 1 - à remplir'!$G$31:$G$400,"animaux"),SUMIFS('Étape 1 - à remplir'!$F$31:$F$400,'Étape 1 - à remplir'!$E$31:$E$400,MASQ2!J350,'Étape 1 - à remplir'!$N$31:$N$400,S$3))))))=0,NA(),IF(S$2="Catégorie",IF(S$3="Toutes",SUMIFS('Étape 1 - à remplir'!$F$31:$F$400,'Étape 1 - à remplir'!$E$31:$E$400,MASQ2!J350,'Étape 1 - à remplir'!$G$31:$G$400,"animaux"),SUMIFS('Étape 1 - à remplir'!$F$31:$F$400,'Étape 1 - à remplir'!$E$31:$E$400,MASQ2!J350,'Étape 1 - à remplir'!$C$31:$C$400,S$3)),IF(S$2="Âge",IF(S$3="Tous",SUMIFS('Étape 1 - à remplir'!$F$31:$F$400,'Étape 1 - à remplir'!$E$31:$E$400,MASQ2!J350,'Étape 1 - à remplir'!$G$31:$G$400,"animaux"),SUMIFS('Étape 1 - à remplir'!$F$31:$F$400,'Étape 1 - à remplir'!$E$31:$E$400,MASQ2!J350,'Étape 1 - à remplir'!$P$31:$P$400,S$3)),IF(S$2="Atelier",IF(S$3="Tous",SUMIFS('Étape 1 - à remplir'!$F$31:$F$400,'Étape 1 - à remplir'!$E$31:$E$400,MASQ2!J350,'Étape 1 - à remplir'!$G$31:$G$400,"animaux"),SUMIFS('Étape 1 - à remplir'!$F$31:$F$400,'Étape 1 - à remplir'!$E$31:$E$400,MASQ2!J350,'Étape 1 - à remplir'!$O$31:$O$400,S$3)),IF(S$2="Espèce",IF(S$3="Tous",SUMIFS('Étape 1 - à remplir'!$F$31:$F$400,'Étape 1 - à remplir'!$E$31:$E$400,MASQ2!J350,'Étape 1 - à remplir'!$G$31:$G$400,"animaux"),SUMIFS('Étape 1 - à remplir'!$F$31:$F$400,'Étape 1 - à remplir'!$E$31:$E$400,MASQ2!J350,'Étape 1 - à remplir'!$N$31:$N$400,S$3)))))))</f>
        <v>#N/A</v>
      </c>
      <c r="L350" s="97">
        <f t="shared" si="180"/>
        <v>0</v>
      </c>
      <c r="M350" s="56" t="str">
        <f>Données_ATB!BN349</f>
        <v>Néomycine</v>
      </c>
      <c r="N350" s="204" t="str">
        <f>Données_ATB!BO349</f>
        <v/>
      </c>
      <c r="O350" s="97" t="str">
        <f>Données_ATB!BP349</f>
        <v/>
      </c>
      <c r="P350" s="77" t="str">
        <f>Données_ATB!BR349</f>
        <v>Aminoglycosides</v>
      </c>
      <c r="Q350" s="78" t="str">
        <f>Données_ATB!BS349</f>
        <v/>
      </c>
      <c r="R350" s="79" t="str">
        <f>Données_ATB!BT349</f>
        <v/>
      </c>
      <c r="S350" s="78"/>
      <c r="T350" s="78"/>
      <c r="U350" s="77" t="str">
        <f ca="1"/>
        <v>NEOMYCINE 50 % VIRBAC</v>
      </c>
      <c r="V350" s="79" t="e">
        <f ca="1"/>
        <v>#N/A</v>
      </c>
      <c r="W350" s="102"/>
      <c r="X350" s="8"/>
      <c r="Y350" s="8"/>
      <c r="Z350" s="8"/>
      <c r="AA350" s="8"/>
      <c r="AB350" s="102"/>
      <c r="AC350" s="8"/>
      <c r="AD350" s="8"/>
      <c r="AE350" s="8"/>
      <c r="AF350" s="8"/>
      <c r="AG350" s="8"/>
      <c r="AH350" s="8"/>
      <c r="AI350" s="8"/>
      <c r="AJ350" s="8"/>
      <c r="AK350" s="8"/>
      <c r="AL350" s="8"/>
      <c r="AM350" s="8"/>
      <c r="AN350" s="8"/>
      <c r="AO350" s="8"/>
      <c r="AP350" s="8"/>
      <c r="AQ350" s="8"/>
      <c r="AR350" s="8"/>
      <c r="AS350" s="8"/>
      <c r="AT350" s="97"/>
      <c r="AV350" s="56"/>
      <c r="AW350" s="8"/>
      <c r="AX350" s="8"/>
      <c r="AY350" s="8"/>
      <c r="AZ350" s="8"/>
      <c r="BA350" s="8"/>
      <c r="BB350" s="8"/>
      <c r="BC350" s="8"/>
      <c r="BD350" s="102" t="str">
        <f t="shared" si="162"/>
        <v/>
      </c>
      <c r="BE350" s="56" t="str">
        <f t="shared" si="163"/>
        <v>NEOMYCINE 50 % VIRBAC</v>
      </c>
      <c r="BF350" s="204" t="e">
        <f>IF(IF(BN$2="Catégorie",IF(BN$3="Toutes",SUMIFS('Étape 1 - à remplir'!$F$31:$F$400,'Étape 1 - à remplir'!$E$31:$E$400,MASQ2!BE350,'Étape 1 - à remplir'!$G$31:$G$400,"lots"),SUMIFS('Étape 1 - à remplir'!$F$31:$F$400,'Étape 1 - à remplir'!$E$31:$E$400,MASQ2!BE350,'Étape 1 - à remplir'!$C$31:$C$400,BN$3)),IF(BN$2="Âge",IF(BN$3="Tous",SUMIFS('Étape 1 - à remplir'!$F$31:$F$400,'Étape 1 - à remplir'!$E$31:$E$400,MASQ2!BE350,'Étape 1 - à remplir'!$G$31:$G$400,"lots"),SUMIFS('Étape 1 - à remplir'!$F$31:$F$400,'Étape 1 - à remplir'!$E$31:$E$400,MASQ2!BE350,'Étape 1 - à remplir'!$P$31:$P$400,BN$3,'Étape 1 - à remplir'!$G$31:$G$400,"lots")),IF(BN$2="Atelier",IF(BN$3="Tous",SUMIFS('Étape 1 - à remplir'!$F$31:$F$400,'Étape 1 - à remplir'!$E$31:$E$400,MASQ2!BE350,'Étape 1 - à remplir'!$G$31:$G$400,"lots"),SUMIFS('Étape 1 - à remplir'!$F$31:$F$400,'Étape 1 - à remplir'!$E$31:$E$400,MASQ2!BE350,'Étape 1 - à remplir'!$O$31:$O$400,BN$3,'Étape 1 - à remplir'!$G$31:$G$400,"lots")),IF(BN$2="Espèce",IF(BN$3="Tous",SUMIFS('Étape 1 - à remplir'!$F$31:$F$400,'Étape 1 - à remplir'!$E$31:$E$400,MASQ2!BE350,'Étape 1 - à remplir'!$G$31:$G$400,"lots"),SUMIFS('Étape 1 - à remplir'!$F$31:$F$400,'Étape 1 - à remplir'!$E$31:$E$400,MASQ2!BE350,'Étape 1 - à remplir'!$N$31:$N$400,BN$3,'Étape 1 - à remplir'!$G$31:$G$400,"lots"))))))=0,NA(),IF(BN$2="Catégorie",IF(BN$3="Toutes",SUMIFS('Étape 1 - à remplir'!$F$31:$F$400,'Étape 1 - à remplir'!$E$31:$E$400,MASQ2!BE350,'Étape 1 - à remplir'!$G$31:$G$400,"lots"),SUMIFS('Étape 1 - à remplir'!$F$31:$F$400,'Étape 1 - à remplir'!$E$31:$E$400,MASQ2!BE350,'Étape 1 - à remplir'!$C$31:$C$400,BN$3)),IF(BN$2="Âge",IF(BN$3="Tous",SUMIFS('Étape 1 - à remplir'!$F$31:$F$400,'Étape 1 - à remplir'!$E$31:$E$400,MASQ2!BE350,'Étape 1 - à remplir'!$G$31:$G$400,"lots"),SUMIFS('Étape 1 - à remplir'!$F$31:$F$400,'Étape 1 - à remplir'!$E$31:$E$400,MASQ2!BE350,'Étape 1 - à remplir'!$P$31:$P$400,BN$3,'Étape 1 - à remplir'!$G$31:$G$400,"lots")),IF(BN$2="Atelier",IF(BN$3="Tous",SUMIFS('Étape 1 - à remplir'!$F$31:$F$400,'Étape 1 - à remplir'!$E$31:$E$400,MASQ2!BE350,'Étape 1 - à remplir'!$G$31:$G$400,"lots"),SUMIFS('Étape 1 - à remplir'!$F$31:$F$400,'Étape 1 - à remplir'!$E$31:$E$400,MASQ2!BE350,'Étape 1 - à remplir'!$O$31:$O$400,BN$3,'Étape 1 - à remplir'!$G$31:$G$400,"lots")),IF(BN$2="Espèce",IF(BN$3="Tous",SUMIFS('Étape 1 - à remplir'!$F$31:$F$400,'Étape 1 - à remplir'!$E$31:$E$400,MASQ2!BE350,'Étape 1 - à remplir'!$G$31:$G$400,"lots"),SUMIFS('Étape 1 - à remplir'!$F$31:$F$400,'Étape 1 - à remplir'!$E$31:$E$400,MASQ2!BE350,'Étape 1 - à remplir'!$N$31:$N$400,BN$3,'Étape 1 - à remplir'!$G$31:$G$400,"lots")))))))</f>
        <v>#N/A</v>
      </c>
      <c r="BG350" s="204">
        <f t="shared" si="178"/>
        <v>0</v>
      </c>
      <c r="BH350" s="204" t="str">
        <f t="shared" si="164"/>
        <v>Néomycine</v>
      </c>
      <c r="BI350" s="204" t="str">
        <f t="shared" si="165"/>
        <v/>
      </c>
      <c r="BJ350" s="204" t="str">
        <f t="shared" si="166"/>
        <v/>
      </c>
      <c r="BK350" s="204" t="str">
        <f t="shared" si="167"/>
        <v>Aminoglycosides</v>
      </c>
      <c r="BL350" s="204" t="str">
        <f t="shared" si="168"/>
        <v/>
      </c>
      <c r="BM350" s="97" t="str">
        <f t="shared" si="169"/>
        <v/>
      </c>
      <c r="BN350" s="78"/>
      <c r="BO350" s="78"/>
      <c r="BP350" s="77" t="str">
        <f ca="1"/>
        <v>NEOMYCINE 50 % VIRBAC</v>
      </c>
      <c r="BQ350" s="79" t="e">
        <f ca="1"/>
        <v>#N/A</v>
      </c>
      <c r="BR350" s="102"/>
      <c r="BS350" s="8"/>
      <c r="BT350" s="8"/>
      <c r="BU350" s="8"/>
      <c r="BV350" s="8"/>
      <c r="BW350" s="8"/>
      <c r="BX350" s="8"/>
      <c r="BY350" s="8"/>
      <c r="BZ350" s="8"/>
      <c r="CA350" s="8"/>
      <c r="CB350" s="8"/>
      <c r="CC350" s="8"/>
      <c r="CD350" s="8"/>
      <c r="CE350" s="8"/>
      <c r="CF350" s="8"/>
      <c r="CG350" s="8"/>
      <c r="CH350" s="8"/>
      <c r="CI350" s="8"/>
      <c r="CJ350" s="8"/>
      <c r="CK350" s="8"/>
      <c r="CL350" s="8"/>
      <c r="CM350" s="8"/>
      <c r="CN350" s="8"/>
      <c r="CO350" s="97"/>
      <c r="CQ350" s="56"/>
      <c r="CR350" s="8"/>
      <c r="CS350" s="8"/>
      <c r="CT350" s="8"/>
      <c r="CU350" s="8"/>
      <c r="CV350" s="8"/>
      <c r="CW350" s="8"/>
      <c r="CX350" s="8"/>
      <c r="CY350" s="102" t="str">
        <f t="shared" si="170"/>
        <v/>
      </c>
      <c r="CZ350" s="56" t="str">
        <f t="shared" si="171"/>
        <v>NEOMYCINE 50 % VIRBAC</v>
      </c>
      <c r="DA350" s="204" t="e">
        <f>IF(IF(DI$2="Catégorie",IF(DI$3="Toutes",SUMIFS('Étape 1 - à remplir'!$F$31:$F$400,'Étape 1 - à remplir'!$E$31:$E$400,MASQ2!CZ350,'Étape 1 - à remplir'!$G$31:$G$400,"kg"),SUMIFS('Étape 1 - à remplir'!$F$31:$F$400,'Étape 1 - à remplir'!$E$31:$E$400,MASQ2!CZ350,'Étape 1 - à remplir'!$C$31:$C$400,DI$3)),IF(DI$2="Âge",IF(DI$3="Tous",SUMIFS('Étape 1 - à remplir'!$F$31:$F$400,'Étape 1 - à remplir'!$E$31:$E$400,MASQ2!CZ350,'Étape 1 - à remplir'!$G$31:$G$400,"kg"),SUMIFS('Étape 1 - à remplir'!$F$31:$F$400,'Étape 1 - à remplir'!$E$31:$E$400,MASQ2!CZ350,'Étape 1 - à remplir'!$P$31:$P$400,DI$3,'Étape 1 - à remplir'!$G$31:$G$400,"kg")),IF(DI$2="Atelier",IF(DI$3="Tous",SUMIFS('Étape 1 - à remplir'!$F$31:$F$400,'Étape 1 - à remplir'!$E$31:$E$400,MASQ2!CZ350,'Étape 1 - à remplir'!$G$31:$G$400,"kg"),SUMIFS('Étape 1 - à remplir'!$F$31:$F$400,'Étape 1 - à remplir'!$E$31:$E$400,MASQ2!CZ350,'Étape 1 - à remplir'!$O$31:$O$400,DI$3,'Étape 1 - à remplir'!$G$31:$G$400,"kg")),IF(DI$2="Espèce",IF(DI$3="Tous",SUMIFS('Étape 1 - à remplir'!$F$31:$F$400,'Étape 1 - à remplir'!$E$31:$E$400,MASQ2!CZ350,'Étape 1 - à remplir'!$G$31:$G$400,"kg"),SUMIFS('Étape 1 - à remplir'!$F$31:$F$400,'Étape 1 - à remplir'!$E$31:$E$400,MASQ2!CZ350,'Étape 1 - à remplir'!$N$31:$N$400,DI$3,'Étape 1 - à remplir'!$G$31:$G$400,"kg"))))))=0,NA(),IF(DI$2="Catégorie",IF(DI$3="Toutes",SUMIFS('Étape 1 - à remplir'!$F$31:$F$400,'Étape 1 - à remplir'!$E$31:$E$400,MASQ2!CZ350,'Étape 1 - à remplir'!$G$31:$G$400,"kg"),SUMIFS('Étape 1 - à remplir'!$F$31:$F$400,'Étape 1 - à remplir'!$E$31:$E$400,MASQ2!CZ350,'Étape 1 - à remplir'!$C$31:$C$400,DI$3)),IF(DI$2="Âge",IF(DI$3="Tous",SUMIFS('Étape 1 - à remplir'!$F$31:$F$400,'Étape 1 - à remplir'!$E$31:$E$400,MASQ2!CZ350,'Étape 1 - à remplir'!$G$31:$G$400,"kg"),SUMIFS('Étape 1 - à remplir'!$F$31:$F$400,'Étape 1 - à remplir'!$E$31:$E$400,MASQ2!CZ350,'Étape 1 - à remplir'!$P$31:$P$400,DI$3,'Étape 1 - à remplir'!$G$31:$G$400,"kg")),IF(DI$2="Atelier",IF(DI$3="Tous",SUMIFS('Étape 1 - à remplir'!$F$31:$F$400,'Étape 1 - à remplir'!$E$31:$E$400,MASQ2!CZ350,'Étape 1 - à remplir'!$G$31:$G$400,"kg"),SUMIFS('Étape 1 - à remplir'!$F$31:$F$400,'Étape 1 - à remplir'!$E$31:$E$400,MASQ2!CZ350,'Étape 1 - à remplir'!$O$31:$O$400,DI$3,'Étape 1 - à remplir'!$G$31:$G$400,"kg")),IF(DI$2="Espèce",IF(DI$3="Tous",SUMIFS('Étape 1 - à remplir'!$F$31:$F$400,'Étape 1 - à remplir'!$E$31:$E$400,MASQ2!CZ350,'Étape 1 - à remplir'!$G$31:$G$400,"kg"),SUMIFS('Étape 1 - à remplir'!$F$31:$F$400,'Étape 1 - à remplir'!$E$31:$E$400,MASQ2!CZ350,'Étape 1 - à remplir'!$N$31:$N$400,DI$3,'Étape 1 - à remplir'!$G$31:$G$400,"kg")))))))</f>
        <v>#N/A</v>
      </c>
      <c r="DB350" s="104">
        <f t="shared" si="179"/>
        <v>0</v>
      </c>
      <c r="DC350" s="204" t="str">
        <f t="shared" si="172"/>
        <v>Néomycine</v>
      </c>
      <c r="DD350" s="204" t="str">
        <f t="shared" si="173"/>
        <v/>
      </c>
      <c r="DE350" s="204" t="str">
        <f t="shared" si="174"/>
        <v/>
      </c>
      <c r="DF350" s="204" t="str">
        <f t="shared" si="175"/>
        <v>Aminoglycosides</v>
      </c>
      <c r="DG350" s="204" t="str">
        <f t="shared" si="176"/>
        <v/>
      </c>
      <c r="DH350" s="97" t="str">
        <f t="shared" si="177"/>
        <v/>
      </c>
      <c r="DI350" s="78"/>
      <c r="DJ350" s="78"/>
      <c r="DK350" s="77" t="str">
        <f ca="1"/>
        <v>NEOMYCINE 50 % VIRBAC</v>
      </c>
      <c r="DL350" s="79" t="e">
        <f ca="1"/>
        <v>#N/A</v>
      </c>
      <c r="DM350" s="102"/>
      <c r="DN350" s="8"/>
      <c r="DO350" s="8"/>
      <c r="DP350" s="8"/>
      <c r="DQ350" s="8"/>
      <c r="DR350" s="8"/>
      <c r="DS350" s="8"/>
      <c r="DT350" s="8"/>
      <c r="DU350" s="8"/>
      <c r="DV350" s="8"/>
      <c r="DW350" s="8"/>
      <c r="DX350" s="8"/>
      <c r="DY350" s="8"/>
      <c r="DZ350" s="8"/>
      <c r="EA350" s="8"/>
      <c r="EB350" s="8"/>
      <c r="EC350" s="8"/>
      <c r="ED350" s="8"/>
      <c r="EE350" s="8"/>
      <c r="EF350" s="8"/>
      <c r="EG350" s="8"/>
      <c r="EH350" s="8"/>
      <c r="EI350" s="8"/>
      <c r="EJ350" s="97"/>
    </row>
    <row r="351" spans="1:140" x14ac:dyDescent="0.25">
      <c r="A351" s="56"/>
      <c r="B351" s="8"/>
      <c r="C351" s="8"/>
      <c r="D351" s="8"/>
      <c r="E351" s="8"/>
      <c r="F351" s="8"/>
      <c r="G351" s="8"/>
      <c r="H351" s="8"/>
      <c r="I351" s="102" t="str">
        <f>INDEX(Données_ATB!BE:BV,MATCH(MASQ2!J351,Données_ATB!BE:BE,0),18)</f>
        <v/>
      </c>
      <c r="J351" s="77" t="str">
        <f>Données_ATB!BE350</f>
        <v>NEOMYCINE 50 COOPHAVET</v>
      </c>
      <c r="K351" s="204" t="e">
        <f>IF(IF(S$2="Catégorie",IF(S$3="Toutes",SUMIFS('Étape 1 - à remplir'!$F$31:$F$400,'Étape 1 - à remplir'!$E$31:$E$400,MASQ2!J351,'Étape 1 - à remplir'!$G$31:$G$400,"animaux"),SUMIFS('Étape 1 - à remplir'!$F$31:$F$400,'Étape 1 - à remplir'!$E$31:$E$400,MASQ2!J351,'Étape 1 - à remplir'!$C$31:$C$400,S$3)),IF(S$2="Âge",IF(S$3="Tous",SUMIFS('Étape 1 - à remplir'!$F$31:$F$400,'Étape 1 - à remplir'!$E$31:$E$400,MASQ2!J351,'Étape 1 - à remplir'!$G$31:$G$400,"animaux"),SUMIFS('Étape 1 - à remplir'!$F$31:$F$400,'Étape 1 - à remplir'!$E$31:$E$400,MASQ2!J351,'Étape 1 - à remplir'!$P$31:$P$400,S$3)),IF(S$2="Atelier",IF(S$3="Tous",SUMIFS('Étape 1 - à remplir'!$F$31:$F$400,'Étape 1 - à remplir'!$E$31:$E$400,MASQ2!J351,'Étape 1 - à remplir'!$G$31:$G$400,"animaux"),SUMIFS('Étape 1 - à remplir'!$F$31:$F$400,'Étape 1 - à remplir'!$E$31:$E$400,MASQ2!J351,'Étape 1 - à remplir'!$O$31:$O$400,S$3)),IF(S$2="Espèce",IF(S$3="Tous",SUMIFS('Étape 1 - à remplir'!$F$31:$F$400,'Étape 1 - à remplir'!$E$31:$E$400,MASQ2!J351,'Étape 1 - à remplir'!$G$31:$G$400,"animaux"),SUMIFS('Étape 1 - à remplir'!$F$31:$F$400,'Étape 1 - à remplir'!$E$31:$E$400,MASQ2!J351,'Étape 1 - à remplir'!$N$31:$N$400,S$3))))))=0,NA(),IF(S$2="Catégorie",IF(S$3="Toutes",SUMIFS('Étape 1 - à remplir'!$F$31:$F$400,'Étape 1 - à remplir'!$E$31:$E$400,MASQ2!J351,'Étape 1 - à remplir'!$G$31:$G$400,"animaux"),SUMIFS('Étape 1 - à remplir'!$F$31:$F$400,'Étape 1 - à remplir'!$E$31:$E$400,MASQ2!J351,'Étape 1 - à remplir'!$C$31:$C$400,S$3)),IF(S$2="Âge",IF(S$3="Tous",SUMIFS('Étape 1 - à remplir'!$F$31:$F$400,'Étape 1 - à remplir'!$E$31:$E$400,MASQ2!J351,'Étape 1 - à remplir'!$G$31:$G$400,"animaux"),SUMIFS('Étape 1 - à remplir'!$F$31:$F$400,'Étape 1 - à remplir'!$E$31:$E$400,MASQ2!J351,'Étape 1 - à remplir'!$P$31:$P$400,S$3)),IF(S$2="Atelier",IF(S$3="Tous",SUMIFS('Étape 1 - à remplir'!$F$31:$F$400,'Étape 1 - à remplir'!$E$31:$E$400,MASQ2!J351,'Étape 1 - à remplir'!$G$31:$G$400,"animaux"),SUMIFS('Étape 1 - à remplir'!$F$31:$F$400,'Étape 1 - à remplir'!$E$31:$E$400,MASQ2!J351,'Étape 1 - à remplir'!$O$31:$O$400,S$3)),IF(S$2="Espèce",IF(S$3="Tous",SUMIFS('Étape 1 - à remplir'!$F$31:$F$400,'Étape 1 - à remplir'!$E$31:$E$400,MASQ2!J351,'Étape 1 - à remplir'!$G$31:$G$400,"animaux"),SUMIFS('Étape 1 - à remplir'!$F$31:$F$400,'Étape 1 - à remplir'!$E$31:$E$400,MASQ2!J351,'Étape 1 - à remplir'!$N$31:$N$400,S$3)))))))</f>
        <v>#N/A</v>
      </c>
      <c r="L351" s="97">
        <f t="shared" si="180"/>
        <v>0</v>
      </c>
      <c r="M351" s="56" t="str">
        <f>Données_ATB!BN350</f>
        <v>Néomycine</v>
      </c>
      <c r="N351" s="204" t="str">
        <f>Données_ATB!BO350</f>
        <v/>
      </c>
      <c r="O351" s="97" t="str">
        <f>Données_ATB!BP350</f>
        <v/>
      </c>
      <c r="P351" s="77" t="str">
        <f>Données_ATB!BR350</f>
        <v>Aminoglycosides</v>
      </c>
      <c r="Q351" s="78" t="str">
        <f>Données_ATB!BS350</f>
        <v/>
      </c>
      <c r="R351" s="79" t="str">
        <f>Données_ATB!BT350</f>
        <v/>
      </c>
      <c r="S351" s="78"/>
      <c r="T351" s="78"/>
      <c r="U351" s="77" t="str">
        <f ca="1"/>
        <v>NEOMYCINE 50 COOPHAVET</v>
      </c>
      <c r="V351" s="79" t="e">
        <f ca="1"/>
        <v>#N/A</v>
      </c>
      <c r="W351" s="102"/>
      <c r="X351" s="8"/>
      <c r="Y351" s="8"/>
      <c r="Z351" s="8"/>
      <c r="AA351" s="8"/>
      <c r="AB351" s="102"/>
      <c r="AC351" s="8"/>
      <c r="AD351" s="8"/>
      <c r="AE351" s="8"/>
      <c r="AF351" s="8"/>
      <c r="AG351" s="8"/>
      <c r="AH351" s="8"/>
      <c r="AI351" s="8"/>
      <c r="AJ351" s="8"/>
      <c r="AK351" s="8"/>
      <c r="AL351" s="8"/>
      <c r="AM351" s="8"/>
      <c r="AN351" s="8"/>
      <c r="AO351" s="8"/>
      <c r="AP351" s="8"/>
      <c r="AQ351" s="8"/>
      <c r="AR351" s="8"/>
      <c r="AS351" s="8"/>
      <c r="AT351" s="97"/>
      <c r="AV351" s="56"/>
      <c r="AW351" s="8"/>
      <c r="AX351" s="8"/>
      <c r="AY351" s="8"/>
      <c r="AZ351" s="8"/>
      <c r="BA351" s="8"/>
      <c r="BB351" s="8"/>
      <c r="BC351" s="8"/>
      <c r="BD351" s="102" t="str">
        <f t="shared" si="162"/>
        <v/>
      </c>
      <c r="BE351" s="56" t="str">
        <f t="shared" si="163"/>
        <v>NEOMYCINE 50 COOPHAVET</v>
      </c>
      <c r="BF351" s="204" t="e">
        <f>IF(IF(BN$2="Catégorie",IF(BN$3="Toutes",SUMIFS('Étape 1 - à remplir'!$F$31:$F$400,'Étape 1 - à remplir'!$E$31:$E$400,MASQ2!BE351,'Étape 1 - à remplir'!$G$31:$G$400,"lots"),SUMIFS('Étape 1 - à remplir'!$F$31:$F$400,'Étape 1 - à remplir'!$E$31:$E$400,MASQ2!BE351,'Étape 1 - à remplir'!$C$31:$C$400,BN$3)),IF(BN$2="Âge",IF(BN$3="Tous",SUMIFS('Étape 1 - à remplir'!$F$31:$F$400,'Étape 1 - à remplir'!$E$31:$E$400,MASQ2!BE351,'Étape 1 - à remplir'!$G$31:$G$400,"lots"),SUMIFS('Étape 1 - à remplir'!$F$31:$F$400,'Étape 1 - à remplir'!$E$31:$E$400,MASQ2!BE351,'Étape 1 - à remplir'!$P$31:$P$400,BN$3,'Étape 1 - à remplir'!$G$31:$G$400,"lots")),IF(BN$2="Atelier",IF(BN$3="Tous",SUMIFS('Étape 1 - à remplir'!$F$31:$F$400,'Étape 1 - à remplir'!$E$31:$E$400,MASQ2!BE351,'Étape 1 - à remplir'!$G$31:$G$400,"lots"),SUMIFS('Étape 1 - à remplir'!$F$31:$F$400,'Étape 1 - à remplir'!$E$31:$E$400,MASQ2!BE351,'Étape 1 - à remplir'!$O$31:$O$400,BN$3,'Étape 1 - à remplir'!$G$31:$G$400,"lots")),IF(BN$2="Espèce",IF(BN$3="Tous",SUMIFS('Étape 1 - à remplir'!$F$31:$F$400,'Étape 1 - à remplir'!$E$31:$E$400,MASQ2!BE351,'Étape 1 - à remplir'!$G$31:$G$400,"lots"),SUMIFS('Étape 1 - à remplir'!$F$31:$F$400,'Étape 1 - à remplir'!$E$31:$E$400,MASQ2!BE351,'Étape 1 - à remplir'!$N$31:$N$400,BN$3,'Étape 1 - à remplir'!$G$31:$G$400,"lots"))))))=0,NA(),IF(BN$2="Catégorie",IF(BN$3="Toutes",SUMIFS('Étape 1 - à remplir'!$F$31:$F$400,'Étape 1 - à remplir'!$E$31:$E$400,MASQ2!BE351,'Étape 1 - à remplir'!$G$31:$G$400,"lots"),SUMIFS('Étape 1 - à remplir'!$F$31:$F$400,'Étape 1 - à remplir'!$E$31:$E$400,MASQ2!BE351,'Étape 1 - à remplir'!$C$31:$C$400,BN$3)),IF(BN$2="Âge",IF(BN$3="Tous",SUMIFS('Étape 1 - à remplir'!$F$31:$F$400,'Étape 1 - à remplir'!$E$31:$E$400,MASQ2!BE351,'Étape 1 - à remplir'!$G$31:$G$400,"lots"),SUMIFS('Étape 1 - à remplir'!$F$31:$F$400,'Étape 1 - à remplir'!$E$31:$E$400,MASQ2!BE351,'Étape 1 - à remplir'!$P$31:$P$400,BN$3,'Étape 1 - à remplir'!$G$31:$G$400,"lots")),IF(BN$2="Atelier",IF(BN$3="Tous",SUMIFS('Étape 1 - à remplir'!$F$31:$F$400,'Étape 1 - à remplir'!$E$31:$E$400,MASQ2!BE351,'Étape 1 - à remplir'!$G$31:$G$400,"lots"),SUMIFS('Étape 1 - à remplir'!$F$31:$F$400,'Étape 1 - à remplir'!$E$31:$E$400,MASQ2!BE351,'Étape 1 - à remplir'!$O$31:$O$400,BN$3,'Étape 1 - à remplir'!$G$31:$G$400,"lots")),IF(BN$2="Espèce",IF(BN$3="Tous",SUMIFS('Étape 1 - à remplir'!$F$31:$F$400,'Étape 1 - à remplir'!$E$31:$E$400,MASQ2!BE351,'Étape 1 - à remplir'!$G$31:$G$400,"lots"),SUMIFS('Étape 1 - à remplir'!$F$31:$F$400,'Étape 1 - à remplir'!$E$31:$E$400,MASQ2!BE351,'Étape 1 - à remplir'!$N$31:$N$400,BN$3,'Étape 1 - à remplir'!$G$31:$G$400,"lots")))))))</f>
        <v>#N/A</v>
      </c>
      <c r="BG351" s="204">
        <f t="shared" si="178"/>
        <v>0</v>
      </c>
      <c r="BH351" s="204" t="str">
        <f t="shared" si="164"/>
        <v>Néomycine</v>
      </c>
      <c r="BI351" s="204" t="str">
        <f t="shared" si="165"/>
        <v/>
      </c>
      <c r="BJ351" s="204" t="str">
        <f t="shared" si="166"/>
        <v/>
      </c>
      <c r="BK351" s="204" t="str">
        <f t="shared" si="167"/>
        <v>Aminoglycosides</v>
      </c>
      <c r="BL351" s="204" t="str">
        <f t="shared" si="168"/>
        <v/>
      </c>
      <c r="BM351" s="97" t="str">
        <f t="shared" si="169"/>
        <v/>
      </c>
      <c r="BN351" s="78"/>
      <c r="BO351" s="78"/>
      <c r="BP351" s="77" t="str">
        <f ca="1"/>
        <v>NEOMYCINE 50 COOPHAVET</v>
      </c>
      <c r="BQ351" s="79" t="e">
        <f ca="1"/>
        <v>#N/A</v>
      </c>
      <c r="BR351" s="102"/>
      <c r="BS351" s="8"/>
      <c r="BT351" s="8"/>
      <c r="BU351" s="8"/>
      <c r="BV351" s="8"/>
      <c r="BW351" s="8"/>
      <c r="BX351" s="8"/>
      <c r="BY351" s="8"/>
      <c r="BZ351" s="8"/>
      <c r="CA351" s="8"/>
      <c r="CB351" s="8"/>
      <c r="CC351" s="8"/>
      <c r="CD351" s="8"/>
      <c r="CE351" s="8"/>
      <c r="CF351" s="8"/>
      <c r="CG351" s="8"/>
      <c r="CH351" s="8"/>
      <c r="CI351" s="8"/>
      <c r="CJ351" s="8"/>
      <c r="CK351" s="8"/>
      <c r="CL351" s="8"/>
      <c r="CM351" s="8"/>
      <c r="CN351" s="8"/>
      <c r="CO351" s="97"/>
      <c r="CQ351" s="56"/>
      <c r="CR351" s="8"/>
      <c r="CS351" s="8"/>
      <c r="CT351" s="8"/>
      <c r="CU351" s="8"/>
      <c r="CV351" s="8"/>
      <c r="CW351" s="8"/>
      <c r="CX351" s="8"/>
      <c r="CY351" s="102" t="str">
        <f t="shared" si="170"/>
        <v/>
      </c>
      <c r="CZ351" s="56" t="str">
        <f t="shared" si="171"/>
        <v>NEOMYCINE 50 COOPHAVET</v>
      </c>
      <c r="DA351" s="204" t="e">
        <f>IF(IF(DI$2="Catégorie",IF(DI$3="Toutes",SUMIFS('Étape 1 - à remplir'!$F$31:$F$400,'Étape 1 - à remplir'!$E$31:$E$400,MASQ2!CZ351,'Étape 1 - à remplir'!$G$31:$G$400,"kg"),SUMIFS('Étape 1 - à remplir'!$F$31:$F$400,'Étape 1 - à remplir'!$E$31:$E$400,MASQ2!CZ351,'Étape 1 - à remplir'!$C$31:$C$400,DI$3)),IF(DI$2="Âge",IF(DI$3="Tous",SUMIFS('Étape 1 - à remplir'!$F$31:$F$400,'Étape 1 - à remplir'!$E$31:$E$400,MASQ2!CZ351,'Étape 1 - à remplir'!$G$31:$G$400,"kg"),SUMIFS('Étape 1 - à remplir'!$F$31:$F$400,'Étape 1 - à remplir'!$E$31:$E$400,MASQ2!CZ351,'Étape 1 - à remplir'!$P$31:$P$400,DI$3,'Étape 1 - à remplir'!$G$31:$G$400,"kg")),IF(DI$2="Atelier",IF(DI$3="Tous",SUMIFS('Étape 1 - à remplir'!$F$31:$F$400,'Étape 1 - à remplir'!$E$31:$E$400,MASQ2!CZ351,'Étape 1 - à remplir'!$G$31:$G$400,"kg"),SUMIFS('Étape 1 - à remplir'!$F$31:$F$400,'Étape 1 - à remplir'!$E$31:$E$400,MASQ2!CZ351,'Étape 1 - à remplir'!$O$31:$O$400,DI$3,'Étape 1 - à remplir'!$G$31:$G$400,"kg")),IF(DI$2="Espèce",IF(DI$3="Tous",SUMIFS('Étape 1 - à remplir'!$F$31:$F$400,'Étape 1 - à remplir'!$E$31:$E$400,MASQ2!CZ351,'Étape 1 - à remplir'!$G$31:$G$400,"kg"),SUMIFS('Étape 1 - à remplir'!$F$31:$F$400,'Étape 1 - à remplir'!$E$31:$E$400,MASQ2!CZ351,'Étape 1 - à remplir'!$N$31:$N$400,DI$3,'Étape 1 - à remplir'!$G$31:$G$400,"kg"))))))=0,NA(),IF(DI$2="Catégorie",IF(DI$3="Toutes",SUMIFS('Étape 1 - à remplir'!$F$31:$F$400,'Étape 1 - à remplir'!$E$31:$E$400,MASQ2!CZ351,'Étape 1 - à remplir'!$G$31:$G$400,"kg"),SUMIFS('Étape 1 - à remplir'!$F$31:$F$400,'Étape 1 - à remplir'!$E$31:$E$400,MASQ2!CZ351,'Étape 1 - à remplir'!$C$31:$C$400,DI$3)),IF(DI$2="Âge",IF(DI$3="Tous",SUMIFS('Étape 1 - à remplir'!$F$31:$F$400,'Étape 1 - à remplir'!$E$31:$E$400,MASQ2!CZ351,'Étape 1 - à remplir'!$G$31:$G$400,"kg"),SUMIFS('Étape 1 - à remplir'!$F$31:$F$400,'Étape 1 - à remplir'!$E$31:$E$400,MASQ2!CZ351,'Étape 1 - à remplir'!$P$31:$P$400,DI$3,'Étape 1 - à remplir'!$G$31:$G$400,"kg")),IF(DI$2="Atelier",IF(DI$3="Tous",SUMIFS('Étape 1 - à remplir'!$F$31:$F$400,'Étape 1 - à remplir'!$E$31:$E$400,MASQ2!CZ351,'Étape 1 - à remplir'!$G$31:$G$400,"kg"),SUMIFS('Étape 1 - à remplir'!$F$31:$F$400,'Étape 1 - à remplir'!$E$31:$E$400,MASQ2!CZ351,'Étape 1 - à remplir'!$O$31:$O$400,DI$3,'Étape 1 - à remplir'!$G$31:$G$400,"kg")),IF(DI$2="Espèce",IF(DI$3="Tous",SUMIFS('Étape 1 - à remplir'!$F$31:$F$400,'Étape 1 - à remplir'!$E$31:$E$400,MASQ2!CZ351,'Étape 1 - à remplir'!$G$31:$G$400,"kg"),SUMIFS('Étape 1 - à remplir'!$F$31:$F$400,'Étape 1 - à remplir'!$E$31:$E$400,MASQ2!CZ351,'Étape 1 - à remplir'!$N$31:$N$400,DI$3,'Étape 1 - à remplir'!$G$31:$G$400,"kg")))))))</f>
        <v>#N/A</v>
      </c>
      <c r="DB351" s="104">
        <f t="shared" si="179"/>
        <v>0</v>
      </c>
      <c r="DC351" s="204" t="str">
        <f t="shared" si="172"/>
        <v>Néomycine</v>
      </c>
      <c r="DD351" s="204" t="str">
        <f t="shared" si="173"/>
        <v/>
      </c>
      <c r="DE351" s="204" t="str">
        <f t="shared" si="174"/>
        <v/>
      </c>
      <c r="DF351" s="204" t="str">
        <f t="shared" si="175"/>
        <v>Aminoglycosides</v>
      </c>
      <c r="DG351" s="204" t="str">
        <f t="shared" si="176"/>
        <v/>
      </c>
      <c r="DH351" s="97" t="str">
        <f t="shared" si="177"/>
        <v/>
      </c>
      <c r="DI351" s="78"/>
      <c r="DJ351" s="78"/>
      <c r="DK351" s="77" t="str">
        <f ca="1"/>
        <v>NEOMYCINE 50 COOPHAVET</v>
      </c>
      <c r="DL351" s="79" t="e">
        <f ca="1"/>
        <v>#N/A</v>
      </c>
      <c r="DM351" s="102"/>
      <c r="DN351" s="8"/>
      <c r="DO351" s="8"/>
      <c r="DP351" s="8"/>
      <c r="DQ351" s="8"/>
      <c r="DR351" s="8"/>
      <c r="DS351" s="8"/>
      <c r="DT351" s="8"/>
      <c r="DU351" s="8"/>
      <c r="DV351" s="8"/>
      <c r="DW351" s="8"/>
      <c r="DX351" s="8"/>
      <c r="DY351" s="8"/>
      <c r="DZ351" s="8"/>
      <c r="EA351" s="8"/>
      <c r="EB351" s="8"/>
      <c r="EC351" s="8"/>
      <c r="ED351" s="8"/>
      <c r="EE351" s="8"/>
      <c r="EF351" s="8"/>
      <c r="EG351" s="8"/>
      <c r="EH351" s="8"/>
      <c r="EI351" s="8"/>
      <c r="EJ351" s="97"/>
    </row>
    <row r="352" spans="1:140" x14ac:dyDescent="0.25">
      <c r="A352" s="56"/>
      <c r="B352" s="8"/>
      <c r="C352" s="8"/>
      <c r="D352" s="8"/>
      <c r="E352" s="8"/>
      <c r="F352" s="8"/>
      <c r="G352" s="8"/>
      <c r="H352" s="8"/>
      <c r="I352" s="102" t="str">
        <f>INDEX(Données_ATB!BE:BV,MATCH(MASQ2!J352,Données_ATB!BE:BE,0),18)</f>
        <v/>
      </c>
      <c r="J352" s="77" t="str">
        <f>Données_ATB!BE351</f>
        <v>NEOXYNE</v>
      </c>
      <c r="K352" s="204" t="e">
        <f>IF(IF(S$2="Catégorie",IF(S$3="Toutes",SUMIFS('Étape 1 - à remplir'!$F$31:$F$400,'Étape 1 - à remplir'!$E$31:$E$400,MASQ2!J352,'Étape 1 - à remplir'!$G$31:$G$400,"animaux"),SUMIFS('Étape 1 - à remplir'!$F$31:$F$400,'Étape 1 - à remplir'!$E$31:$E$400,MASQ2!J352,'Étape 1 - à remplir'!$C$31:$C$400,S$3)),IF(S$2="Âge",IF(S$3="Tous",SUMIFS('Étape 1 - à remplir'!$F$31:$F$400,'Étape 1 - à remplir'!$E$31:$E$400,MASQ2!J352,'Étape 1 - à remplir'!$G$31:$G$400,"animaux"),SUMIFS('Étape 1 - à remplir'!$F$31:$F$400,'Étape 1 - à remplir'!$E$31:$E$400,MASQ2!J352,'Étape 1 - à remplir'!$P$31:$P$400,S$3)),IF(S$2="Atelier",IF(S$3="Tous",SUMIFS('Étape 1 - à remplir'!$F$31:$F$400,'Étape 1 - à remplir'!$E$31:$E$400,MASQ2!J352,'Étape 1 - à remplir'!$G$31:$G$400,"animaux"),SUMIFS('Étape 1 - à remplir'!$F$31:$F$400,'Étape 1 - à remplir'!$E$31:$E$400,MASQ2!J352,'Étape 1 - à remplir'!$O$31:$O$400,S$3)),IF(S$2="Espèce",IF(S$3="Tous",SUMIFS('Étape 1 - à remplir'!$F$31:$F$400,'Étape 1 - à remplir'!$E$31:$E$400,MASQ2!J352,'Étape 1 - à remplir'!$G$31:$G$400,"animaux"),SUMIFS('Étape 1 - à remplir'!$F$31:$F$400,'Étape 1 - à remplir'!$E$31:$E$400,MASQ2!J352,'Étape 1 - à remplir'!$N$31:$N$400,S$3))))))=0,NA(),IF(S$2="Catégorie",IF(S$3="Toutes",SUMIFS('Étape 1 - à remplir'!$F$31:$F$400,'Étape 1 - à remplir'!$E$31:$E$400,MASQ2!J352,'Étape 1 - à remplir'!$G$31:$G$400,"animaux"),SUMIFS('Étape 1 - à remplir'!$F$31:$F$400,'Étape 1 - à remplir'!$E$31:$E$400,MASQ2!J352,'Étape 1 - à remplir'!$C$31:$C$400,S$3)),IF(S$2="Âge",IF(S$3="Tous",SUMIFS('Étape 1 - à remplir'!$F$31:$F$400,'Étape 1 - à remplir'!$E$31:$E$400,MASQ2!J352,'Étape 1 - à remplir'!$G$31:$G$400,"animaux"),SUMIFS('Étape 1 - à remplir'!$F$31:$F$400,'Étape 1 - à remplir'!$E$31:$E$400,MASQ2!J352,'Étape 1 - à remplir'!$P$31:$P$400,S$3)),IF(S$2="Atelier",IF(S$3="Tous",SUMIFS('Étape 1 - à remplir'!$F$31:$F$400,'Étape 1 - à remplir'!$E$31:$E$400,MASQ2!J352,'Étape 1 - à remplir'!$G$31:$G$400,"animaux"),SUMIFS('Étape 1 - à remplir'!$F$31:$F$400,'Étape 1 - à remplir'!$E$31:$E$400,MASQ2!J352,'Étape 1 - à remplir'!$O$31:$O$400,S$3)),IF(S$2="Espèce",IF(S$3="Tous",SUMIFS('Étape 1 - à remplir'!$F$31:$F$400,'Étape 1 - à remplir'!$E$31:$E$400,MASQ2!J352,'Étape 1 - à remplir'!$G$31:$G$400,"animaux"),SUMIFS('Étape 1 - à remplir'!$F$31:$F$400,'Étape 1 - à remplir'!$E$31:$E$400,MASQ2!J352,'Étape 1 - à remplir'!$N$31:$N$400,S$3)))))))</f>
        <v>#N/A</v>
      </c>
      <c r="L352" s="97">
        <f t="shared" si="180"/>
        <v>0</v>
      </c>
      <c r="M352" s="56" t="str">
        <f>Données_ATB!BN351</f>
        <v>Néomycine</v>
      </c>
      <c r="N352" s="204" t="str">
        <f>Données_ATB!BO351</f>
        <v>Oxytétracycline</v>
      </c>
      <c r="O352" s="97" t="str">
        <f>Données_ATB!BP351</f>
        <v/>
      </c>
      <c r="P352" s="77" t="str">
        <f>Données_ATB!BR351</f>
        <v>Aminoglycosides</v>
      </c>
      <c r="Q352" s="78" t="str">
        <f>Données_ATB!BS351</f>
        <v>Tetracyclines</v>
      </c>
      <c r="R352" s="79" t="str">
        <f>Données_ATB!BT351</f>
        <v/>
      </c>
      <c r="S352" s="78"/>
      <c r="T352" s="78"/>
      <c r="U352" s="77" t="str">
        <f ca="1"/>
        <v>NEOXYNE</v>
      </c>
      <c r="V352" s="79" t="e">
        <f ca="1"/>
        <v>#N/A</v>
      </c>
      <c r="W352" s="102"/>
      <c r="X352" s="8"/>
      <c r="Y352" s="8"/>
      <c r="Z352" s="8"/>
      <c r="AA352" s="8"/>
      <c r="AB352" s="102"/>
      <c r="AC352" s="8"/>
      <c r="AD352" s="8"/>
      <c r="AE352" s="8"/>
      <c r="AF352" s="8"/>
      <c r="AG352" s="8"/>
      <c r="AH352" s="8"/>
      <c r="AI352" s="8"/>
      <c r="AJ352" s="8"/>
      <c r="AK352" s="8"/>
      <c r="AL352" s="8"/>
      <c r="AM352" s="8"/>
      <c r="AN352" s="8"/>
      <c r="AO352" s="8"/>
      <c r="AP352" s="8"/>
      <c r="AQ352" s="8"/>
      <c r="AR352" s="8"/>
      <c r="AS352" s="8"/>
      <c r="AT352" s="97"/>
      <c r="AV352" s="56"/>
      <c r="AW352" s="8"/>
      <c r="AX352" s="8"/>
      <c r="AY352" s="8"/>
      <c r="AZ352" s="8"/>
      <c r="BA352" s="8"/>
      <c r="BB352" s="8"/>
      <c r="BC352" s="8"/>
      <c r="BD352" s="102" t="str">
        <f t="shared" si="162"/>
        <v/>
      </c>
      <c r="BE352" s="56" t="str">
        <f t="shared" si="163"/>
        <v>NEOXYNE</v>
      </c>
      <c r="BF352" s="204" t="e">
        <f>IF(IF(BN$2="Catégorie",IF(BN$3="Toutes",SUMIFS('Étape 1 - à remplir'!$F$31:$F$400,'Étape 1 - à remplir'!$E$31:$E$400,MASQ2!BE352,'Étape 1 - à remplir'!$G$31:$G$400,"lots"),SUMIFS('Étape 1 - à remplir'!$F$31:$F$400,'Étape 1 - à remplir'!$E$31:$E$400,MASQ2!BE352,'Étape 1 - à remplir'!$C$31:$C$400,BN$3)),IF(BN$2="Âge",IF(BN$3="Tous",SUMIFS('Étape 1 - à remplir'!$F$31:$F$400,'Étape 1 - à remplir'!$E$31:$E$400,MASQ2!BE352,'Étape 1 - à remplir'!$G$31:$G$400,"lots"),SUMIFS('Étape 1 - à remplir'!$F$31:$F$400,'Étape 1 - à remplir'!$E$31:$E$400,MASQ2!BE352,'Étape 1 - à remplir'!$P$31:$P$400,BN$3,'Étape 1 - à remplir'!$G$31:$G$400,"lots")),IF(BN$2="Atelier",IF(BN$3="Tous",SUMIFS('Étape 1 - à remplir'!$F$31:$F$400,'Étape 1 - à remplir'!$E$31:$E$400,MASQ2!BE352,'Étape 1 - à remplir'!$G$31:$G$400,"lots"),SUMIFS('Étape 1 - à remplir'!$F$31:$F$400,'Étape 1 - à remplir'!$E$31:$E$400,MASQ2!BE352,'Étape 1 - à remplir'!$O$31:$O$400,BN$3,'Étape 1 - à remplir'!$G$31:$G$400,"lots")),IF(BN$2="Espèce",IF(BN$3="Tous",SUMIFS('Étape 1 - à remplir'!$F$31:$F$400,'Étape 1 - à remplir'!$E$31:$E$400,MASQ2!BE352,'Étape 1 - à remplir'!$G$31:$G$400,"lots"),SUMIFS('Étape 1 - à remplir'!$F$31:$F$400,'Étape 1 - à remplir'!$E$31:$E$400,MASQ2!BE352,'Étape 1 - à remplir'!$N$31:$N$400,BN$3,'Étape 1 - à remplir'!$G$31:$G$400,"lots"))))))=0,NA(),IF(BN$2="Catégorie",IF(BN$3="Toutes",SUMIFS('Étape 1 - à remplir'!$F$31:$F$400,'Étape 1 - à remplir'!$E$31:$E$400,MASQ2!BE352,'Étape 1 - à remplir'!$G$31:$G$400,"lots"),SUMIFS('Étape 1 - à remplir'!$F$31:$F$400,'Étape 1 - à remplir'!$E$31:$E$400,MASQ2!BE352,'Étape 1 - à remplir'!$C$31:$C$400,BN$3)),IF(BN$2="Âge",IF(BN$3="Tous",SUMIFS('Étape 1 - à remplir'!$F$31:$F$400,'Étape 1 - à remplir'!$E$31:$E$400,MASQ2!BE352,'Étape 1 - à remplir'!$G$31:$G$400,"lots"),SUMIFS('Étape 1 - à remplir'!$F$31:$F$400,'Étape 1 - à remplir'!$E$31:$E$400,MASQ2!BE352,'Étape 1 - à remplir'!$P$31:$P$400,BN$3,'Étape 1 - à remplir'!$G$31:$G$400,"lots")),IF(BN$2="Atelier",IF(BN$3="Tous",SUMIFS('Étape 1 - à remplir'!$F$31:$F$400,'Étape 1 - à remplir'!$E$31:$E$400,MASQ2!BE352,'Étape 1 - à remplir'!$G$31:$G$400,"lots"),SUMIFS('Étape 1 - à remplir'!$F$31:$F$400,'Étape 1 - à remplir'!$E$31:$E$400,MASQ2!BE352,'Étape 1 - à remplir'!$O$31:$O$400,BN$3,'Étape 1 - à remplir'!$G$31:$G$400,"lots")),IF(BN$2="Espèce",IF(BN$3="Tous",SUMIFS('Étape 1 - à remplir'!$F$31:$F$400,'Étape 1 - à remplir'!$E$31:$E$400,MASQ2!BE352,'Étape 1 - à remplir'!$G$31:$G$400,"lots"),SUMIFS('Étape 1 - à remplir'!$F$31:$F$400,'Étape 1 - à remplir'!$E$31:$E$400,MASQ2!BE352,'Étape 1 - à remplir'!$N$31:$N$400,BN$3,'Étape 1 - à remplir'!$G$31:$G$400,"lots")))))))</f>
        <v>#N/A</v>
      </c>
      <c r="BG352" s="204">
        <f t="shared" si="178"/>
        <v>0</v>
      </c>
      <c r="BH352" s="204" t="str">
        <f t="shared" si="164"/>
        <v>Néomycine</v>
      </c>
      <c r="BI352" s="204" t="str">
        <f t="shared" si="165"/>
        <v>Oxytétracycline</v>
      </c>
      <c r="BJ352" s="204" t="str">
        <f t="shared" si="166"/>
        <v/>
      </c>
      <c r="BK352" s="204" t="str">
        <f t="shared" si="167"/>
        <v>Aminoglycosides</v>
      </c>
      <c r="BL352" s="204" t="str">
        <f t="shared" si="168"/>
        <v>Tetracyclines</v>
      </c>
      <c r="BM352" s="97" t="str">
        <f t="shared" si="169"/>
        <v/>
      </c>
      <c r="BN352" s="78"/>
      <c r="BO352" s="78"/>
      <c r="BP352" s="77" t="str">
        <f ca="1"/>
        <v>NEOXYNE</v>
      </c>
      <c r="BQ352" s="79" t="e">
        <f ca="1"/>
        <v>#N/A</v>
      </c>
      <c r="BR352" s="102"/>
      <c r="BS352" s="8"/>
      <c r="BT352" s="8"/>
      <c r="BU352" s="8"/>
      <c r="BV352" s="8"/>
      <c r="BW352" s="8"/>
      <c r="BX352" s="8"/>
      <c r="BY352" s="8"/>
      <c r="BZ352" s="8"/>
      <c r="CA352" s="8"/>
      <c r="CB352" s="8"/>
      <c r="CC352" s="8"/>
      <c r="CD352" s="8"/>
      <c r="CE352" s="8"/>
      <c r="CF352" s="8"/>
      <c r="CG352" s="8"/>
      <c r="CH352" s="8"/>
      <c r="CI352" s="8"/>
      <c r="CJ352" s="8"/>
      <c r="CK352" s="8"/>
      <c r="CL352" s="8"/>
      <c r="CM352" s="8"/>
      <c r="CN352" s="8"/>
      <c r="CO352" s="97"/>
      <c r="CQ352" s="56"/>
      <c r="CR352" s="8"/>
      <c r="CS352" s="8"/>
      <c r="CT352" s="8"/>
      <c r="CU352" s="8"/>
      <c r="CV352" s="8"/>
      <c r="CW352" s="8"/>
      <c r="CX352" s="8"/>
      <c r="CY352" s="102" t="str">
        <f t="shared" si="170"/>
        <v/>
      </c>
      <c r="CZ352" s="56" t="str">
        <f t="shared" si="171"/>
        <v>NEOXYNE</v>
      </c>
      <c r="DA352" s="204" t="e">
        <f>IF(IF(DI$2="Catégorie",IF(DI$3="Toutes",SUMIFS('Étape 1 - à remplir'!$F$31:$F$400,'Étape 1 - à remplir'!$E$31:$E$400,MASQ2!CZ352,'Étape 1 - à remplir'!$G$31:$G$400,"kg"),SUMIFS('Étape 1 - à remplir'!$F$31:$F$400,'Étape 1 - à remplir'!$E$31:$E$400,MASQ2!CZ352,'Étape 1 - à remplir'!$C$31:$C$400,DI$3)),IF(DI$2="Âge",IF(DI$3="Tous",SUMIFS('Étape 1 - à remplir'!$F$31:$F$400,'Étape 1 - à remplir'!$E$31:$E$400,MASQ2!CZ352,'Étape 1 - à remplir'!$G$31:$G$400,"kg"),SUMIFS('Étape 1 - à remplir'!$F$31:$F$400,'Étape 1 - à remplir'!$E$31:$E$400,MASQ2!CZ352,'Étape 1 - à remplir'!$P$31:$P$400,DI$3,'Étape 1 - à remplir'!$G$31:$G$400,"kg")),IF(DI$2="Atelier",IF(DI$3="Tous",SUMIFS('Étape 1 - à remplir'!$F$31:$F$400,'Étape 1 - à remplir'!$E$31:$E$400,MASQ2!CZ352,'Étape 1 - à remplir'!$G$31:$G$400,"kg"),SUMIFS('Étape 1 - à remplir'!$F$31:$F$400,'Étape 1 - à remplir'!$E$31:$E$400,MASQ2!CZ352,'Étape 1 - à remplir'!$O$31:$O$400,DI$3,'Étape 1 - à remplir'!$G$31:$G$400,"kg")),IF(DI$2="Espèce",IF(DI$3="Tous",SUMIFS('Étape 1 - à remplir'!$F$31:$F$400,'Étape 1 - à remplir'!$E$31:$E$400,MASQ2!CZ352,'Étape 1 - à remplir'!$G$31:$G$400,"kg"),SUMIFS('Étape 1 - à remplir'!$F$31:$F$400,'Étape 1 - à remplir'!$E$31:$E$400,MASQ2!CZ352,'Étape 1 - à remplir'!$N$31:$N$400,DI$3,'Étape 1 - à remplir'!$G$31:$G$400,"kg"))))))=0,NA(),IF(DI$2="Catégorie",IF(DI$3="Toutes",SUMIFS('Étape 1 - à remplir'!$F$31:$F$400,'Étape 1 - à remplir'!$E$31:$E$400,MASQ2!CZ352,'Étape 1 - à remplir'!$G$31:$G$400,"kg"),SUMIFS('Étape 1 - à remplir'!$F$31:$F$400,'Étape 1 - à remplir'!$E$31:$E$400,MASQ2!CZ352,'Étape 1 - à remplir'!$C$31:$C$400,DI$3)),IF(DI$2="Âge",IF(DI$3="Tous",SUMIFS('Étape 1 - à remplir'!$F$31:$F$400,'Étape 1 - à remplir'!$E$31:$E$400,MASQ2!CZ352,'Étape 1 - à remplir'!$G$31:$G$400,"kg"),SUMIFS('Étape 1 - à remplir'!$F$31:$F$400,'Étape 1 - à remplir'!$E$31:$E$400,MASQ2!CZ352,'Étape 1 - à remplir'!$P$31:$P$400,DI$3,'Étape 1 - à remplir'!$G$31:$G$400,"kg")),IF(DI$2="Atelier",IF(DI$3="Tous",SUMIFS('Étape 1 - à remplir'!$F$31:$F$400,'Étape 1 - à remplir'!$E$31:$E$400,MASQ2!CZ352,'Étape 1 - à remplir'!$G$31:$G$400,"kg"),SUMIFS('Étape 1 - à remplir'!$F$31:$F$400,'Étape 1 - à remplir'!$E$31:$E$400,MASQ2!CZ352,'Étape 1 - à remplir'!$O$31:$O$400,DI$3,'Étape 1 - à remplir'!$G$31:$G$400,"kg")),IF(DI$2="Espèce",IF(DI$3="Tous",SUMIFS('Étape 1 - à remplir'!$F$31:$F$400,'Étape 1 - à remplir'!$E$31:$E$400,MASQ2!CZ352,'Étape 1 - à remplir'!$G$31:$G$400,"kg"),SUMIFS('Étape 1 - à remplir'!$F$31:$F$400,'Étape 1 - à remplir'!$E$31:$E$400,MASQ2!CZ352,'Étape 1 - à remplir'!$N$31:$N$400,DI$3,'Étape 1 - à remplir'!$G$31:$G$400,"kg")))))))</f>
        <v>#N/A</v>
      </c>
      <c r="DB352" s="104">
        <f t="shared" si="179"/>
        <v>0</v>
      </c>
      <c r="DC352" s="204" t="str">
        <f t="shared" si="172"/>
        <v>Néomycine</v>
      </c>
      <c r="DD352" s="204" t="str">
        <f t="shared" si="173"/>
        <v>Oxytétracycline</v>
      </c>
      <c r="DE352" s="204" t="str">
        <f t="shared" si="174"/>
        <v/>
      </c>
      <c r="DF352" s="204" t="str">
        <f t="shared" si="175"/>
        <v>Aminoglycosides</v>
      </c>
      <c r="DG352" s="204" t="str">
        <f t="shared" si="176"/>
        <v>Tetracyclines</v>
      </c>
      <c r="DH352" s="97" t="str">
        <f t="shared" si="177"/>
        <v/>
      </c>
      <c r="DI352" s="78"/>
      <c r="DJ352" s="78"/>
      <c r="DK352" s="77" t="str">
        <f ca="1"/>
        <v>NEOXYNE</v>
      </c>
      <c r="DL352" s="79" t="e">
        <f ca="1"/>
        <v>#N/A</v>
      </c>
      <c r="DM352" s="102"/>
      <c r="DN352" s="8"/>
      <c r="DO352" s="8"/>
      <c r="DP352" s="8"/>
      <c r="DQ352" s="8"/>
      <c r="DR352" s="8"/>
      <c r="DS352" s="8"/>
      <c r="DT352" s="8"/>
      <c r="DU352" s="8"/>
      <c r="DV352" s="8"/>
      <c r="DW352" s="8"/>
      <c r="DX352" s="8"/>
      <c r="DY352" s="8"/>
      <c r="DZ352" s="8"/>
      <c r="EA352" s="8"/>
      <c r="EB352" s="8"/>
      <c r="EC352" s="8"/>
      <c r="ED352" s="8"/>
      <c r="EE352" s="8"/>
      <c r="EF352" s="8"/>
      <c r="EG352" s="8"/>
      <c r="EH352" s="8"/>
      <c r="EI352" s="8"/>
      <c r="EJ352" s="97"/>
    </row>
    <row r="353" spans="1:140" x14ac:dyDescent="0.25">
      <c r="A353" s="56"/>
      <c r="B353" s="8"/>
      <c r="C353" s="8"/>
      <c r="D353" s="8"/>
      <c r="E353" s="8"/>
      <c r="F353" s="8"/>
      <c r="G353" s="8"/>
      <c r="H353" s="8"/>
      <c r="I353" s="102" t="str">
        <f>INDEX(Données_ATB!BE:BV,MATCH(MASQ2!J353,Données_ATB!BE:BE,0),18)</f>
        <v/>
      </c>
      <c r="J353" s="77" t="str">
        <f>Données_ATB!BE352</f>
        <v>NIFENCOL 100 MG/ML SOLUTION POUR ADMINISTRATION DANS L'EAU DE BOISSONS POUR PORCINS</v>
      </c>
      <c r="K353" s="204" t="e">
        <f>IF(IF(S$2="Catégorie",IF(S$3="Toutes",SUMIFS('Étape 1 - à remplir'!$F$31:$F$400,'Étape 1 - à remplir'!$E$31:$E$400,MASQ2!J353,'Étape 1 - à remplir'!$G$31:$G$400,"animaux"),SUMIFS('Étape 1 - à remplir'!$F$31:$F$400,'Étape 1 - à remplir'!$E$31:$E$400,MASQ2!J353,'Étape 1 - à remplir'!$C$31:$C$400,S$3)),IF(S$2="Âge",IF(S$3="Tous",SUMIFS('Étape 1 - à remplir'!$F$31:$F$400,'Étape 1 - à remplir'!$E$31:$E$400,MASQ2!J353,'Étape 1 - à remplir'!$G$31:$G$400,"animaux"),SUMIFS('Étape 1 - à remplir'!$F$31:$F$400,'Étape 1 - à remplir'!$E$31:$E$400,MASQ2!J353,'Étape 1 - à remplir'!$P$31:$P$400,S$3)),IF(S$2="Atelier",IF(S$3="Tous",SUMIFS('Étape 1 - à remplir'!$F$31:$F$400,'Étape 1 - à remplir'!$E$31:$E$400,MASQ2!J353,'Étape 1 - à remplir'!$G$31:$G$400,"animaux"),SUMIFS('Étape 1 - à remplir'!$F$31:$F$400,'Étape 1 - à remplir'!$E$31:$E$400,MASQ2!J353,'Étape 1 - à remplir'!$O$31:$O$400,S$3)),IF(S$2="Espèce",IF(S$3="Tous",SUMIFS('Étape 1 - à remplir'!$F$31:$F$400,'Étape 1 - à remplir'!$E$31:$E$400,MASQ2!J353,'Étape 1 - à remplir'!$G$31:$G$400,"animaux"),SUMIFS('Étape 1 - à remplir'!$F$31:$F$400,'Étape 1 - à remplir'!$E$31:$E$400,MASQ2!J353,'Étape 1 - à remplir'!$N$31:$N$400,S$3))))))=0,NA(),IF(S$2="Catégorie",IF(S$3="Toutes",SUMIFS('Étape 1 - à remplir'!$F$31:$F$400,'Étape 1 - à remplir'!$E$31:$E$400,MASQ2!J353,'Étape 1 - à remplir'!$G$31:$G$400,"animaux"),SUMIFS('Étape 1 - à remplir'!$F$31:$F$400,'Étape 1 - à remplir'!$E$31:$E$400,MASQ2!J353,'Étape 1 - à remplir'!$C$31:$C$400,S$3)),IF(S$2="Âge",IF(S$3="Tous",SUMIFS('Étape 1 - à remplir'!$F$31:$F$400,'Étape 1 - à remplir'!$E$31:$E$400,MASQ2!J353,'Étape 1 - à remplir'!$G$31:$G$400,"animaux"),SUMIFS('Étape 1 - à remplir'!$F$31:$F$400,'Étape 1 - à remplir'!$E$31:$E$400,MASQ2!J353,'Étape 1 - à remplir'!$P$31:$P$400,S$3)),IF(S$2="Atelier",IF(S$3="Tous",SUMIFS('Étape 1 - à remplir'!$F$31:$F$400,'Étape 1 - à remplir'!$E$31:$E$400,MASQ2!J353,'Étape 1 - à remplir'!$G$31:$G$400,"animaux"),SUMIFS('Étape 1 - à remplir'!$F$31:$F$400,'Étape 1 - à remplir'!$E$31:$E$400,MASQ2!J353,'Étape 1 - à remplir'!$O$31:$O$400,S$3)),IF(S$2="Espèce",IF(S$3="Tous",SUMIFS('Étape 1 - à remplir'!$F$31:$F$400,'Étape 1 - à remplir'!$E$31:$E$400,MASQ2!J353,'Étape 1 - à remplir'!$G$31:$G$400,"animaux"),SUMIFS('Étape 1 - à remplir'!$F$31:$F$400,'Étape 1 - à remplir'!$E$31:$E$400,MASQ2!J353,'Étape 1 - à remplir'!$N$31:$N$400,S$3)))))))</f>
        <v>#N/A</v>
      </c>
      <c r="L353" s="97">
        <f t="shared" si="180"/>
        <v>0</v>
      </c>
      <c r="M353" s="56" t="str">
        <f>Données_ATB!BN352</f>
        <v>Florfénicol</v>
      </c>
      <c r="N353" s="204" t="str">
        <f>Données_ATB!BO352</f>
        <v/>
      </c>
      <c r="O353" s="97" t="str">
        <f>Données_ATB!BP352</f>
        <v/>
      </c>
      <c r="P353" s="77" t="str">
        <f>Données_ATB!BR352</f>
        <v>Phenicoles</v>
      </c>
      <c r="Q353" s="78" t="str">
        <f>Données_ATB!BS352</f>
        <v/>
      </c>
      <c r="R353" s="79" t="str">
        <f>Données_ATB!BT352</f>
        <v/>
      </c>
      <c r="S353" s="78"/>
      <c r="T353" s="78"/>
      <c r="U353" s="77" t="str">
        <f ca="1"/>
        <v>NIFENCOL 100 MG/ML SOLUTION POUR ADMINISTRATION DANS L'EAU DE BOISSONS POUR PORCINS</v>
      </c>
      <c r="V353" s="79" t="e">
        <f ca="1"/>
        <v>#N/A</v>
      </c>
      <c r="W353" s="102"/>
      <c r="X353" s="8"/>
      <c r="Y353" s="8"/>
      <c r="Z353" s="8"/>
      <c r="AA353" s="8"/>
      <c r="AB353" s="102"/>
      <c r="AC353" s="8"/>
      <c r="AD353" s="8"/>
      <c r="AE353" s="8"/>
      <c r="AF353" s="8"/>
      <c r="AG353" s="8"/>
      <c r="AH353" s="8"/>
      <c r="AI353" s="8"/>
      <c r="AJ353" s="8"/>
      <c r="AK353" s="8"/>
      <c r="AL353" s="8"/>
      <c r="AM353" s="8"/>
      <c r="AN353" s="8"/>
      <c r="AO353" s="8"/>
      <c r="AP353" s="8"/>
      <c r="AQ353" s="8"/>
      <c r="AR353" s="8"/>
      <c r="AS353" s="8"/>
      <c r="AT353" s="97"/>
      <c r="AV353" s="56"/>
      <c r="AW353" s="8"/>
      <c r="AX353" s="8"/>
      <c r="AY353" s="8"/>
      <c r="AZ353" s="8"/>
      <c r="BA353" s="8"/>
      <c r="BB353" s="8"/>
      <c r="BC353" s="8"/>
      <c r="BD353" s="102" t="str">
        <f t="shared" si="162"/>
        <v/>
      </c>
      <c r="BE353" s="56" t="str">
        <f t="shared" si="163"/>
        <v>NIFENCOL 100 MG/ML SOLUTION POUR ADMINISTRATION DANS L'EAU DE BOISSONS POUR PORCINS</v>
      </c>
      <c r="BF353" s="204" t="e">
        <f>IF(IF(BN$2="Catégorie",IF(BN$3="Toutes",SUMIFS('Étape 1 - à remplir'!$F$31:$F$400,'Étape 1 - à remplir'!$E$31:$E$400,MASQ2!BE353,'Étape 1 - à remplir'!$G$31:$G$400,"lots"),SUMIFS('Étape 1 - à remplir'!$F$31:$F$400,'Étape 1 - à remplir'!$E$31:$E$400,MASQ2!BE353,'Étape 1 - à remplir'!$C$31:$C$400,BN$3)),IF(BN$2="Âge",IF(BN$3="Tous",SUMIFS('Étape 1 - à remplir'!$F$31:$F$400,'Étape 1 - à remplir'!$E$31:$E$400,MASQ2!BE353,'Étape 1 - à remplir'!$G$31:$G$400,"lots"),SUMIFS('Étape 1 - à remplir'!$F$31:$F$400,'Étape 1 - à remplir'!$E$31:$E$400,MASQ2!BE353,'Étape 1 - à remplir'!$P$31:$P$400,BN$3,'Étape 1 - à remplir'!$G$31:$G$400,"lots")),IF(BN$2="Atelier",IF(BN$3="Tous",SUMIFS('Étape 1 - à remplir'!$F$31:$F$400,'Étape 1 - à remplir'!$E$31:$E$400,MASQ2!BE353,'Étape 1 - à remplir'!$G$31:$G$400,"lots"),SUMIFS('Étape 1 - à remplir'!$F$31:$F$400,'Étape 1 - à remplir'!$E$31:$E$400,MASQ2!BE353,'Étape 1 - à remplir'!$O$31:$O$400,BN$3,'Étape 1 - à remplir'!$G$31:$G$400,"lots")),IF(BN$2="Espèce",IF(BN$3="Tous",SUMIFS('Étape 1 - à remplir'!$F$31:$F$400,'Étape 1 - à remplir'!$E$31:$E$400,MASQ2!BE353,'Étape 1 - à remplir'!$G$31:$G$400,"lots"),SUMIFS('Étape 1 - à remplir'!$F$31:$F$400,'Étape 1 - à remplir'!$E$31:$E$400,MASQ2!BE353,'Étape 1 - à remplir'!$N$31:$N$400,BN$3,'Étape 1 - à remplir'!$G$31:$G$400,"lots"))))))=0,NA(),IF(BN$2="Catégorie",IF(BN$3="Toutes",SUMIFS('Étape 1 - à remplir'!$F$31:$F$400,'Étape 1 - à remplir'!$E$31:$E$400,MASQ2!BE353,'Étape 1 - à remplir'!$G$31:$G$400,"lots"),SUMIFS('Étape 1 - à remplir'!$F$31:$F$400,'Étape 1 - à remplir'!$E$31:$E$400,MASQ2!BE353,'Étape 1 - à remplir'!$C$31:$C$400,BN$3)),IF(BN$2="Âge",IF(BN$3="Tous",SUMIFS('Étape 1 - à remplir'!$F$31:$F$400,'Étape 1 - à remplir'!$E$31:$E$400,MASQ2!BE353,'Étape 1 - à remplir'!$G$31:$G$400,"lots"),SUMIFS('Étape 1 - à remplir'!$F$31:$F$400,'Étape 1 - à remplir'!$E$31:$E$400,MASQ2!BE353,'Étape 1 - à remplir'!$P$31:$P$400,BN$3,'Étape 1 - à remplir'!$G$31:$G$400,"lots")),IF(BN$2="Atelier",IF(BN$3="Tous",SUMIFS('Étape 1 - à remplir'!$F$31:$F$400,'Étape 1 - à remplir'!$E$31:$E$400,MASQ2!BE353,'Étape 1 - à remplir'!$G$31:$G$400,"lots"),SUMIFS('Étape 1 - à remplir'!$F$31:$F$400,'Étape 1 - à remplir'!$E$31:$E$400,MASQ2!BE353,'Étape 1 - à remplir'!$O$31:$O$400,BN$3,'Étape 1 - à remplir'!$G$31:$G$400,"lots")),IF(BN$2="Espèce",IF(BN$3="Tous",SUMIFS('Étape 1 - à remplir'!$F$31:$F$400,'Étape 1 - à remplir'!$E$31:$E$400,MASQ2!BE353,'Étape 1 - à remplir'!$G$31:$G$400,"lots"),SUMIFS('Étape 1 - à remplir'!$F$31:$F$400,'Étape 1 - à remplir'!$E$31:$E$400,MASQ2!BE353,'Étape 1 - à remplir'!$N$31:$N$400,BN$3,'Étape 1 - à remplir'!$G$31:$G$400,"lots")))))))</f>
        <v>#N/A</v>
      </c>
      <c r="BG353" s="204">
        <f t="shared" si="178"/>
        <v>0</v>
      </c>
      <c r="BH353" s="204" t="str">
        <f t="shared" si="164"/>
        <v>Florfénicol</v>
      </c>
      <c r="BI353" s="204" t="str">
        <f t="shared" si="165"/>
        <v/>
      </c>
      <c r="BJ353" s="204" t="str">
        <f t="shared" si="166"/>
        <v/>
      </c>
      <c r="BK353" s="204" t="str">
        <f t="shared" si="167"/>
        <v>Phenicoles</v>
      </c>
      <c r="BL353" s="204" t="str">
        <f t="shared" si="168"/>
        <v/>
      </c>
      <c r="BM353" s="97" t="str">
        <f t="shared" si="169"/>
        <v/>
      </c>
      <c r="BN353" s="78"/>
      <c r="BO353" s="78"/>
      <c r="BP353" s="77" t="str">
        <f ca="1"/>
        <v>NIFENCOL 100 MG/ML SOLUTION POUR ADMINISTRATION DANS L'EAU DE BOISSONS POUR PORCINS</v>
      </c>
      <c r="BQ353" s="79" t="e">
        <f ca="1"/>
        <v>#N/A</v>
      </c>
      <c r="BR353" s="102"/>
      <c r="BS353" s="8"/>
      <c r="BT353" s="8"/>
      <c r="BU353" s="8"/>
      <c r="BV353" s="8"/>
      <c r="BW353" s="8"/>
      <c r="BX353" s="8"/>
      <c r="BY353" s="8"/>
      <c r="BZ353" s="8"/>
      <c r="CA353" s="8"/>
      <c r="CB353" s="8"/>
      <c r="CC353" s="8"/>
      <c r="CD353" s="8"/>
      <c r="CE353" s="8"/>
      <c r="CF353" s="8"/>
      <c r="CG353" s="8"/>
      <c r="CH353" s="8"/>
      <c r="CI353" s="8"/>
      <c r="CJ353" s="8"/>
      <c r="CK353" s="8"/>
      <c r="CL353" s="8"/>
      <c r="CM353" s="8"/>
      <c r="CN353" s="8"/>
      <c r="CO353" s="97"/>
      <c r="CQ353" s="56"/>
      <c r="CR353" s="8"/>
      <c r="CS353" s="8"/>
      <c r="CT353" s="8"/>
      <c r="CU353" s="8"/>
      <c r="CV353" s="8"/>
      <c r="CW353" s="8"/>
      <c r="CX353" s="8"/>
      <c r="CY353" s="102" t="str">
        <f t="shared" si="170"/>
        <v/>
      </c>
      <c r="CZ353" s="56" t="str">
        <f t="shared" si="171"/>
        <v>NIFENCOL 100 MG/ML SOLUTION POUR ADMINISTRATION DANS L'EAU DE BOISSONS POUR PORCINS</v>
      </c>
      <c r="DA353" s="204" t="e">
        <f>IF(IF(DI$2="Catégorie",IF(DI$3="Toutes",SUMIFS('Étape 1 - à remplir'!$F$31:$F$400,'Étape 1 - à remplir'!$E$31:$E$400,MASQ2!CZ353,'Étape 1 - à remplir'!$G$31:$G$400,"kg"),SUMIFS('Étape 1 - à remplir'!$F$31:$F$400,'Étape 1 - à remplir'!$E$31:$E$400,MASQ2!CZ353,'Étape 1 - à remplir'!$C$31:$C$400,DI$3)),IF(DI$2="Âge",IF(DI$3="Tous",SUMIFS('Étape 1 - à remplir'!$F$31:$F$400,'Étape 1 - à remplir'!$E$31:$E$400,MASQ2!CZ353,'Étape 1 - à remplir'!$G$31:$G$400,"kg"),SUMIFS('Étape 1 - à remplir'!$F$31:$F$400,'Étape 1 - à remplir'!$E$31:$E$400,MASQ2!CZ353,'Étape 1 - à remplir'!$P$31:$P$400,DI$3,'Étape 1 - à remplir'!$G$31:$G$400,"kg")),IF(DI$2="Atelier",IF(DI$3="Tous",SUMIFS('Étape 1 - à remplir'!$F$31:$F$400,'Étape 1 - à remplir'!$E$31:$E$400,MASQ2!CZ353,'Étape 1 - à remplir'!$G$31:$G$400,"kg"),SUMIFS('Étape 1 - à remplir'!$F$31:$F$400,'Étape 1 - à remplir'!$E$31:$E$400,MASQ2!CZ353,'Étape 1 - à remplir'!$O$31:$O$400,DI$3,'Étape 1 - à remplir'!$G$31:$G$400,"kg")),IF(DI$2="Espèce",IF(DI$3="Tous",SUMIFS('Étape 1 - à remplir'!$F$31:$F$400,'Étape 1 - à remplir'!$E$31:$E$400,MASQ2!CZ353,'Étape 1 - à remplir'!$G$31:$G$400,"kg"),SUMIFS('Étape 1 - à remplir'!$F$31:$F$400,'Étape 1 - à remplir'!$E$31:$E$400,MASQ2!CZ353,'Étape 1 - à remplir'!$N$31:$N$400,DI$3,'Étape 1 - à remplir'!$G$31:$G$400,"kg"))))))=0,NA(),IF(DI$2="Catégorie",IF(DI$3="Toutes",SUMIFS('Étape 1 - à remplir'!$F$31:$F$400,'Étape 1 - à remplir'!$E$31:$E$400,MASQ2!CZ353,'Étape 1 - à remplir'!$G$31:$G$400,"kg"),SUMIFS('Étape 1 - à remplir'!$F$31:$F$400,'Étape 1 - à remplir'!$E$31:$E$400,MASQ2!CZ353,'Étape 1 - à remplir'!$C$31:$C$400,DI$3)),IF(DI$2="Âge",IF(DI$3="Tous",SUMIFS('Étape 1 - à remplir'!$F$31:$F$400,'Étape 1 - à remplir'!$E$31:$E$400,MASQ2!CZ353,'Étape 1 - à remplir'!$G$31:$G$400,"kg"),SUMIFS('Étape 1 - à remplir'!$F$31:$F$400,'Étape 1 - à remplir'!$E$31:$E$400,MASQ2!CZ353,'Étape 1 - à remplir'!$P$31:$P$400,DI$3,'Étape 1 - à remplir'!$G$31:$G$400,"kg")),IF(DI$2="Atelier",IF(DI$3="Tous",SUMIFS('Étape 1 - à remplir'!$F$31:$F$400,'Étape 1 - à remplir'!$E$31:$E$400,MASQ2!CZ353,'Étape 1 - à remplir'!$G$31:$G$400,"kg"),SUMIFS('Étape 1 - à remplir'!$F$31:$F$400,'Étape 1 - à remplir'!$E$31:$E$400,MASQ2!CZ353,'Étape 1 - à remplir'!$O$31:$O$400,DI$3,'Étape 1 - à remplir'!$G$31:$G$400,"kg")),IF(DI$2="Espèce",IF(DI$3="Tous",SUMIFS('Étape 1 - à remplir'!$F$31:$F$400,'Étape 1 - à remplir'!$E$31:$E$400,MASQ2!CZ353,'Étape 1 - à remplir'!$G$31:$G$400,"kg"),SUMIFS('Étape 1 - à remplir'!$F$31:$F$400,'Étape 1 - à remplir'!$E$31:$E$400,MASQ2!CZ353,'Étape 1 - à remplir'!$N$31:$N$400,DI$3,'Étape 1 - à remplir'!$G$31:$G$400,"kg")))))))</f>
        <v>#N/A</v>
      </c>
      <c r="DB353" s="104">
        <f t="shared" si="179"/>
        <v>0</v>
      </c>
      <c r="DC353" s="204" t="str">
        <f t="shared" si="172"/>
        <v>Florfénicol</v>
      </c>
      <c r="DD353" s="204" t="str">
        <f t="shared" si="173"/>
        <v/>
      </c>
      <c r="DE353" s="204" t="str">
        <f t="shared" si="174"/>
        <v/>
      </c>
      <c r="DF353" s="204" t="str">
        <f t="shared" si="175"/>
        <v>Phenicoles</v>
      </c>
      <c r="DG353" s="204" t="str">
        <f t="shared" si="176"/>
        <v/>
      </c>
      <c r="DH353" s="97" t="str">
        <f t="shared" si="177"/>
        <v/>
      </c>
      <c r="DI353" s="78"/>
      <c r="DJ353" s="78"/>
      <c r="DK353" s="77" t="str">
        <f ca="1"/>
        <v>NIFENCOL 100 MG/ML SOLUTION POUR ADMINISTRATION DANS L'EAU DE BOISSONS POUR PORCINS</v>
      </c>
      <c r="DL353" s="79" t="e">
        <f ca="1"/>
        <v>#N/A</v>
      </c>
      <c r="DM353" s="102"/>
      <c r="DN353" s="8"/>
      <c r="DO353" s="8"/>
      <c r="DP353" s="8"/>
      <c r="DQ353" s="8"/>
      <c r="DR353" s="8"/>
      <c r="DS353" s="8"/>
      <c r="DT353" s="8"/>
      <c r="DU353" s="8"/>
      <c r="DV353" s="8"/>
      <c r="DW353" s="8"/>
      <c r="DX353" s="8"/>
      <c r="DY353" s="8"/>
      <c r="DZ353" s="8"/>
      <c r="EA353" s="8"/>
      <c r="EB353" s="8"/>
      <c r="EC353" s="8"/>
      <c r="ED353" s="8"/>
      <c r="EE353" s="8"/>
      <c r="EF353" s="8"/>
      <c r="EG353" s="8"/>
      <c r="EH353" s="8"/>
      <c r="EI353" s="8"/>
      <c r="EJ353" s="97"/>
    </row>
    <row r="354" spans="1:140" x14ac:dyDescent="0.25">
      <c r="A354" s="56"/>
      <c r="B354" s="8"/>
      <c r="C354" s="8"/>
      <c r="D354" s="8"/>
      <c r="E354" s="8"/>
      <c r="F354" s="8"/>
      <c r="G354" s="8"/>
      <c r="H354" s="8"/>
      <c r="I354" s="102" t="str">
        <f>INDEX(Données_ATB!BE:BV,MATCH(MASQ2!J354,Données_ATB!BE:BE,0),18)</f>
        <v/>
      </c>
      <c r="J354" s="77" t="str">
        <f>Données_ATB!BE353</f>
        <v>NIFENCOL 300 MG/ML SOLUTION INJECTABLE POUR BOVINS ET PORCINS</v>
      </c>
      <c r="K354" s="204" t="e">
        <f>IF(IF(S$2="Catégorie",IF(S$3="Toutes",SUMIFS('Étape 1 - à remplir'!$F$31:$F$400,'Étape 1 - à remplir'!$E$31:$E$400,MASQ2!J354,'Étape 1 - à remplir'!$G$31:$G$400,"animaux"),SUMIFS('Étape 1 - à remplir'!$F$31:$F$400,'Étape 1 - à remplir'!$E$31:$E$400,MASQ2!J354,'Étape 1 - à remplir'!$C$31:$C$400,S$3)),IF(S$2="Âge",IF(S$3="Tous",SUMIFS('Étape 1 - à remplir'!$F$31:$F$400,'Étape 1 - à remplir'!$E$31:$E$400,MASQ2!J354,'Étape 1 - à remplir'!$G$31:$G$400,"animaux"),SUMIFS('Étape 1 - à remplir'!$F$31:$F$400,'Étape 1 - à remplir'!$E$31:$E$400,MASQ2!J354,'Étape 1 - à remplir'!$P$31:$P$400,S$3)),IF(S$2="Atelier",IF(S$3="Tous",SUMIFS('Étape 1 - à remplir'!$F$31:$F$400,'Étape 1 - à remplir'!$E$31:$E$400,MASQ2!J354,'Étape 1 - à remplir'!$G$31:$G$400,"animaux"),SUMIFS('Étape 1 - à remplir'!$F$31:$F$400,'Étape 1 - à remplir'!$E$31:$E$400,MASQ2!J354,'Étape 1 - à remplir'!$O$31:$O$400,S$3)),IF(S$2="Espèce",IF(S$3="Tous",SUMIFS('Étape 1 - à remplir'!$F$31:$F$400,'Étape 1 - à remplir'!$E$31:$E$400,MASQ2!J354,'Étape 1 - à remplir'!$G$31:$G$400,"animaux"),SUMIFS('Étape 1 - à remplir'!$F$31:$F$400,'Étape 1 - à remplir'!$E$31:$E$400,MASQ2!J354,'Étape 1 - à remplir'!$N$31:$N$400,S$3))))))=0,NA(),IF(S$2="Catégorie",IF(S$3="Toutes",SUMIFS('Étape 1 - à remplir'!$F$31:$F$400,'Étape 1 - à remplir'!$E$31:$E$400,MASQ2!J354,'Étape 1 - à remplir'!$G$31:$G$400,"animaux"),SUMIFS('Étape 1 - à remplir'!$F$31:$F$400,'Étape 1 - à remplir'!$E$31:$E$400,MASQ2!J354,'Étape 1 - à remplir'!$C$31:$C$400,S$3)),IF(S$2="Âge",IF(S$3="Tous",SUMIFS('Étape 1 - à remplir'!$F$31:$F$400,'Étape 1 - à remplir'!$E$31:$E$400,MASQ2!J354,'Étape 1 - à remplir'!$G$31:$G$400,"animaux"),SUMIFS('Étape 1 - à remplir'!$F$31:$F$400,'Étape 1 - à remplir'!$E$31:$E$400,MASQ2!J354,'Étape 1 - à remplir'!$P$31:$P$400,S$3)),IF(S$2="Atelier",IF(S$3="Tous",SUMIFS('Étape 1 - à remplir'!$F$31:$F$400,'Étape 1 - à remplir'!$E$31:$E$400,MASQ2!J354,'Étape 1 - à remplir'!$G$31:$G$400,"animaux"),SUMIFS('Étape 1 - à remplir'!$F$31:$F$400,'Étape 1 - à remplir'!$E$31:$E$400,MASQ2!J354,'Étape 1 - à remplir'!$O$31:$O$400,S$3)),IF(S$2="Espèce",IF(S$3="Tous",SUMIFS('Étape 1 - à remplir'!$F$31:$F$400,'Étape 1 - à remplir'!$E$31:$E$400,MASQ2!J354,'Étape 1 - à remplir'!$G$31:$G$400,"animaux"),SUMIFS('Étape 1 - à remplir'!$F$31:$F$400,'Étape 1 - à remplir'!$E$31:$E$400,MASQ2!J354,'Étape 1 - à remplir'!$N$31:$N$400,S$3)))))))</f>
        <v>#N/A</v>
      </c>
      <c r="L354" s="97">
        <f t="shared" si="180"/>
        <v>0</v>
      </c>
      <c r="M354" s="56" t="str">
        <f>Données_ATB!BN353</f>
        <v>Florfénicol</v>
      </c>
      <c r="N354" s="204" t="str">
        <f>Données_ATB!BO353</f>
        <v/>
      </c>
      <c r="O354" s="97" t="str">
        <f>Données_ATB!BP353</f>
        <v/>
      </c>
      <c r="P354" s="77" t="str">
        <f>Données_ATB!BR353</f>
        <v>Phenicoles</v>
      </c>
      <c r="Q354" s="78" t="str">
        <f>Données_ATB!BS353</f>
        <v/>
      </c>
      <c r="R354" s="79" t="str">
        <f>Données_ATB!BT353</f>
        <v/>
      </c>
      <c r="S354" s="78"/>
      <c r="T354" s="78"/>
      <c r="U354" s="77" t="str">
        <f ca="1"/>
        <v>NIFENCOL 300 MG/ML SOLUTION INJECTABLE POUR BOVINS ET PORCINS</v>
      </c>
      <c r="V354" s="79" t="e">
        <f ca="1"/>
        <v>#N/A</v>
      </c>
      <c r="W354" s="102"/>
      <c r="X354" s="8"/>
      <c r="Y354" s="8"/>
      <c r="Z354" s="8"/>
      <c r="AA354" s="8"/>
      <c r="AB354" s="102"/>
      <c r="AC354" s="8"/>
      <c r="AD354" s="8"/>
      <c r="AE354" s="8"/>
      <c r="AF354" s="8"/>
      <c r="AG354" s="8"/>
      <c r="AH354" s="8"/>
      <c r="AI354" s="8"/>
      <c r="AJ354" s="8"/>
      <c r="AK354" s="8"/>
      <c r="AL354" s="8"/>
      <c r="AM354" s="8"/>
      <c r="AN354" s="8"/>
      <c r="AO354" s="8"/>
      <c r="AP354" s="8"/>
      <c r="AQ354" s="8"/>
      <c r="AR354" s="8"/>
      <c r="AS354" s="8"/>
      <c r="AT354" s="97"/>
      <c r="AV354" s="56"/>
      <c r="AW354" s="8"/>
      <c r="AX354" s="8"/>
      <c r="AY354" s="8"/>
      <c r="AZ354" s="8"/>
      <c r="BA354" s="8"/>
      <c r="BB354" s="8"/>
      <c r="BC354" s="8"/>
      <c r="BD354" s="102" t="str">
        <f t="shared" si="162"/>
        <v/>
      </c>
      <c r="BE354" s="56" t="str">
        <f t="shared" si="163"/>
        <v>NIFENCOL 300 MG/ML SOLUTION INJECTABLE POUR BOVINS ET PORCINS</v>
      </c>
      <c r="BF354" s="204" t="e">
        <f>IF(IF(BN$2="Catégorie",IF(BN$3="Toutes",SUMIFS('Étape 1 - à remplir'!$F$31:$F$400,'Étape 1 - à remplir'!$E$31:$E$400,MASQ2!BE354,'Étape 1 - à remplir'!$G$31:$G$400,"lots"),SUMIFS('Étape 1 - à remplir'!$F$31:$F$400,'Étape 1 - à remplir'!$E$31:$E$400,MASQ2!BE354,'Étape 1 - à remplir'!$C$31:$C$400,BN$3)),IF(BN$2="Âge",IF(BN$3="Tous",SUMIFS('Étape 1 - à remplir'!$F$31:$F$400,'Étape 1 - à remplir'!$E$31:$E$400,MASQ2!BE354,'Étape 1 - à remplir'!$G$31:$G$400,"lots"),SUMIFS('Étape 1 - à remplir'!$F$31:$F$400,'Étape 1 - à remplir'!$E$31:$E$400,MASQ2!BE354,'Étape 1 - à remplir'!$P$31:$P$400,BN$3,'Étape 1 - à remplir'!$G$31:$G$400,"lots")),IF(BN$2="Atelier",IF(BN$3="Tous",SUMIFS('Étape 1 - à remplir'!$F$31:$F$400,'Étape 1 - à remplir'!$E$31:$E$400,MASQ2!BE354,'Étape 1 - à remplir'!$G$31:$G$400,"lots"),SUMIFS('Étape 1 - à remplir'!$F$31:$F$400,'Étape 1 - à remplir'!$E$31:$E$400,MASQ2!BE354,'Étape 1 - à remplir'!$O$31:$O$400,BN$3,'Étape 1 - à remplir'!$G$31:$G$400,"lots")),IF(BN$2="Espèce",IF(BN$3="Tous",SUMIFS('Étape 1 - à remplir'!$F$31:$F$400,'Étape 1 - à remplir'!$E$31:$E$400,MASQ2!BE354,'Étape 1 - à remplir'!$G$31:$G$400,"lots"),SUMIFS('Étape 1 - à remplir'!$F$31:$F$400,'Étape 1 - à remplir'!$E$31:$E$400,MASQ2!BE354,'Étape 1 - à remplir'!$N$31:$N$400,BN$3,'Étape 1 - à remplir'!$G$31:$G$400,"lots"))))))=0,NA(),IF(BN$2="Catégorie",IF(BN$3="Toutes",SUMIFS('Étape 1 - à remplir'!$F$31:$F$400,'Étape 1 - à remplir'!$E$31:$E$400,MASQ2!BE354,'Étape 1 - à remplir'!$G$31:$G$400,"lots"),SUMIFS('Étape 1 - à remplir'!$F$31:$F$400,'Étape 1 - à remplir'!$E$31:$E$400,MASQ2!BE354,'Étape 1 - à remplir'!$C$31:$C$400,BN$3)),IF(BN$2="Âge",IF(BN$3="Tous",SUMIFS('Étape 1 - à remplir'!$F$31:$F$400,'Étape 1 - à remplir'!$E$31:$E$400,MASQ2!BE354,'Étape 1 - à remplir'!$G$31:$G$400,"lots"),SUMIFS('Étape 1 - à remplir'!$F$31:$F$400,'Étape 1 - à remplir'!$E$31:$E$400,MASQ2!BE354,'Étape 1 - à remplir'!$P$31:$P$400,BN$3,'Étape 1 - à remplir'!$G$31:$G$400,"lots")),IF(BN$2="Atelier",IF(BN$3="Tous",SUMIFS('Étape 1 - à remplir'!$F$31:$F$400,'Étape 1 - à remplir'!$E$31:$E$400,MASQ2!BE354,'Étape 1 - à remplir'!$G$31:$G$400,"lots"),SUMIFS('Étape 1 - à remplir'!$F$31:$F$400,'Étape 1 - à remplir'!$E$31:$E$400,MASQ2!BE354,'Étape 1 - à remplir'!$O$31:$O$400,BN$3,'Étape 1 - à remplir'!$G$31:$G$400,"lots")),IF(BN$2="Espèce",IF(BN$3="Tous",SUMIFS('Étape 1 - à remplir'!$F$31:$F$400,'Étape 1 - à remplir'!$E$31:$E$400,MASQ2!BE354,'Étape 1 - à remplir'!$G$31:$G$400,"lots"),SUMIFS('Étape 1 - à remplir'!$F$31:$F$400,'Étape 1 - à remplir'!$E$31:$E$400,MASQ2!BE354,'Étape 1 - à remplir'!$N$31:$N$400,BN$3,'Étape 1 - à remplir'!$G$31:$G$400,"lots")))))))</f>
        <v>#N/A</v>
      </c>
      <c r="BG354" s="204">
        <f t="shared" si="178"/>
        <v>0</v>
      </c>
      <c r="BH354" s="204" t="str">
        <f t="shared" si="164"/>
        <v>Florfénicol</v>
      </c>
      <c r="BI354" s="204" t="str">
        <f t="shared" si="165"/>
        <v/>
      </c>
      <c r="BJ354" s="204" t="str">
        <f t="shared" si="166"/>
        <v/>
      </c>
      <c r="BK354" s="204" t="str">
        <f t="shared" si="167"/>
        <v>Phenicoles</v>
      </c>
      <c r="BL354" s="204" t="str">
        <f t="shared" si="168"/>
        <v/>
      </c>
      <c r="BM354" s="97" t="str">
        <f t="shared" si="169"/>
        <v/>
      </c>
      <c r="BN354" s="78"/>
      <c r="BO354" s="78"/>
      <c r="BP354" s="77" t="str">
        <f ca="1"/>
        <v>NIFENCOL 300 MG/ML SOLUTION INJECTABLE POUR BOVINS ET PORCINS</v>
      </c>
      <c r="BQ354" s="79" t="e">
        <f ca="1"/>
        <v>#N/A</v>
      </c>
      <c r="BR354" s="102"/>
      <c r="BS354" s="8"/>
      <c r="BT354" s="8"/>
      <c r="BU354" s="8"/>
      <c r="BV354" s="8"/>
      <c r="BW354" s="8"/>
      <c r="BX354" s="8"/>
      <c r="BY354" s="8"/>
      <c r="BZ354" s="8"/>
      <c r="CA354" s="8"/>
      <c r="CB354" s="8"/>
      <c r="CC354" s="8"/>
      <c r="CD354" s="8"/>
      <c r="CE354" s="8"/>
      <c r="CF354" s="8"/>
      <c r="CG354" s="8"/>
      <c r="CH354" s="8"/>
      <c r="CI354" s="8"/>
      <c r="CJ354" s="8"/>
      <c r="CK354" s="8"/>
      <c r="CL354" s="8"/>
      <c r="CM354" s="8"/>
      <c r="CN354" s="8"/>
      <c r="CO354" s="97"/>
      <c r="CQ354" s="56"/>
      <c r="CR354" s="8"/>
      <c r="CS354" s="8"/>
      <c r="CT354" s="8"/>
      <c r="CU354" s="8"/>
      <c r="CV354" s="8"/>
      <c r="CW354" s="8"/>
      <c r="CX354" s="8"/>
      <c r="CY354" s="102" t="str">
        <f t="shared" si="170"/>
        <v/>
      </c>
      <c r="CZ354" s="56" t="str">
        <f t="shared" si="171"/>
        <v>NIFENCOL 300 MG/ML SOLUTION INJECTABLE POUR BOVINS ET PORCINS</v>
      </c>
      <c r="DA354" s="204" t="e">
        <f>IF(IF(DI$2="Catégorie",IF(DI$3="Toutes",SUMIFS('Étape 1 - à remplir'!$F$31:$F$400,'Étape 1 - à remplir'!$E$31:$E$400,MASQ2!CZ354,'Étape 1 - à remplir'!$G$31:$G$400,"kg"),SUMIFS('Étape 1 - à remplir'!$F$31:$F$400,'Étape 1 - à remplir'!$E$31:$E$400,MASQ2!CZ354,'Étape 1 - à remplir'!$C$31:$C$400,DI$3)),IF(DI$2="Âge",IF(DI$3="Tous",SUMIFS('Étape 1 - à remplir'!$F$31:$F$400,'Étape 1 - à remplir'!$E$31:$E$400,MASQ2!CZ354,'Étape 1 - à remplir'!$G$31:$G$400,"kg"),SUMIFS('Étape 1 - à remplir'!$F$31:$F$400,'Étape 1 - à remplir'!$E$31:$E$400,MASQ2!CZ354,'Étape 1 - à remplir'!$P$31:$P$400,DI$3,'Étape 1 - à remplir'!$G$31:$G$400,"kg")),IF(DI$2="Atelier",IF(DI$3="Tous",SUMIFS('Étape 1 - à remplir'!$F$31:$F$400,'Étape 1 - à remplir'!$E$31:$E$400,MASQ2!CZ354,'Étape 1 - à remplir'!$G$31:$G$400,"kg"),SUMIFS('Étape 1 - à remplir'!$F$31:$F$400,'Étape 1 - à remplir'!$E$31:$E$400,MASQ2!CZ354,'Étape 1 - à remplir'!$O$31:$O$400,DI$3,'Étape 1 - à remplir'!$G$31:$G$400,"kg")),IF(DI$2="Espèce",IF(DI$3="Tous",SUMIFS('Étape 1 - à remplir'!$F$31:$F$400,'Étape 1 - à remplir'!$E$31:$E$400,MASQ2!CZ354,'Étape 1 - à remplir'!$G$31:$G$400,"kg"),SUMIFS('Étape 1 - à remplir'!$F$31:$F$400,'Étape 1 - à remplir'!$E$31:$E$400,MASQ2!CZ354,'Étape 1 - à remplir'!$N$31:$N$400,DI$3,'Étape 1 - à remplir'!$G$31:$G$400,"kg"))))))=0,NA(),IF(DI$2="Catégorie",IF(DI$3="Toutes",SUMIFS('Étape 1 - à remplir'!$F$31:$F$400,'Étape 1 - à remplir'!$E$31:$E$400,MASQ2!CZ354,'Étape 1 - à remplir'!$G$31:$G$400,"kg"),SUMIFS('Étape 1 - à remplir'!$F$31:$F$400,'Étape 1 - à remplir'!$E$31:$E$400,MASQ2!CZ354,'Étape 1 - à remplir'!$C$31:$C$400,DI$3)),IF(DI$2="Âge",IF(DI$3="Tous",SUMIFS('Étape 1 - à remplir'!$F$31:$F$400,'Étape 1 - à remplir'!$E$31:$E$400,MASQ2!CZ354,'Étape 1 - à remplir'!$G$31:$G$400,"kg"),SUMIFS('Étape 1 - à remplir'!$F$31:$F$400,'Étape 1 - à remplir'!$E$31:$E$400,MASQ2!CZ354,'Étape 1 - à remplir'!$P$31:$P$400,DI$3,'Étape 1 - à remplir'!$G$31:$G$400,"kg")),IF(DI$2="Atelier",IF(DI$3="Tous",SUMIFS('Étape 1 - à remplir'!$F$31:$F$400,'Étape 1 - à remplir'!$E$31:$E$400,MASQ2!CZ354,'Étape 1 - à remplir'!$G$31:$G$400,"kg"),SUMIFS('Étape 1 - à remplir'!$F$31:$F$400,'Étape 1 - à remplir'!$E$31:$E$400,MASQ2!CZ354,'Étape 1 - à remplir'!$O$31:$O$400,DI$3,'Étape 1 - à remplir'!$G$31:$G$400,"kg")),IF(DI$2="Espèce",IF(DI$3="Tous",SUMIFS('Étape 1 - à remplir'!$F$31:$F$400,'Étape 1 - à remplir'!$E$31:$E$400,MASQ2!CZ354,'Étape 1 - à remplir'!$G$31:$G$400,"kg"),SUMIFS('Étape 1 - à remplir'!$F$31:$F$400,'Étape 1 - à remplir'!$E$31:$E$400,MASQ2!CZ354,'Étape 1 - à remplir'!$N$31:$N$400,DI$3,'Étape 1 - à remplir'!$G$31:$G$400,"kg")))))))</f>
        <v>#N/A</v>
      </c>
      <c r="DB354" s="104">
        <f t="shared" si="179"/>
        <v>0</v>
      </c>
      <c r="DC354" s="204" t="str">
        <f t="shared" si="172"/>
        <v>Florfénicol</v>
      </c>
      <c r="DD354" s="204" t="str">
        <f t="shared" si="173"/>
        <v/>
      </c>
      <c r="DE354" s="204" t="str">
        <f t="shared" si="174"/>
        <v/>
      </c>
      <c r="DF354" s="204" t="str">
        <f t="shared" si="175"/>
        <v>Phenicoles</v>
      </c>
      <c r="DG354" s="204" t="str">
        <f t="shared" si="176"/>
        <v/>
      </c>
      <c r="DH354" s="97" t="str">
        <f t="shared" si="177"/>
        <v/>
      </c>
      <c r="DI354" s="78"/>
      <c r="DJ354" s="78"/>
      <c r="DK354" s="77" t="str">
        <f ca="1"/>
        <v>NIFENCOL 300 MG/ML SOLUTION INJECTABLE POUR BOVINS ET PORCINS</v>
      </c>
      <c r="DL354" s="79" t="e">
        <f ca="1"/>
        <v>#N/A</v>
      </c>
      <c r="DM354" s="102"/>
      <c r="DN354" s="8"/>
      <c r="DO354" s="8"/>
      <c r="DP354" s="8"/>
      <c r="DQ354" s="8"/>
      <c r="DR354" s="8"/>
      <c r="DS354" s="8"/>
      <c r="DT354" s="8"/>
      <c r="DU354" s="8"/>
      <c r="DV354" s="8"/>
      <c r="DW354" s="8"/>
      <c r="DX354" s="8"/>
      <c r="DY354" s="8"/>
      <c r="DZ354" s="8"/>
      <c r="EA354" s="8"/>
      <c r="EB354" s="8"/>
      <c r="EC354" s="8"/>
      <c r="ED354" s="8"/>
      <c r="EE354" s="8"/>
      <c r="EF354" s="8"/>
      <c r="EG354" s="8"/>
      <c r="EH354" s="8"/>
      <c r="EI354" s="8"/>
      <c r="EJ354" s="97"/>
    </row>
    <row r="355" spans="1:140" x14ac:dyDescent="0.25">
      <c r="A355" s="56"/>
      <c r="B355" s="8"/>
      <c r="C355" s="8"/>
      <c r="D355" s="8"/>
      <c r="E355" s="8"/>
      <c r="F355" s="8"/>
      <c r="G355" s="8"/>
      <c r="H355" s="8"/>
      <c r="I355" s="102" t="str">
        <f>INDEX(Données_ATB!BE:BV,MATCH(MASQ2!J355,Données_ATB!BE:BE,0),18)</f>
        <v/>
      </c>
      <c r="J355" s="77" t="str">
        <f>Données_ATB!BE354</f>
        <v>NORFENICOL 300 MG/ML SOLUTION INJECTABLE POUR BOVINS ET PORCINS</v>
      </c>
      <c r="K355" s="204" t="e">
        <f>IF(IF(S$2="Catégorie",IF(S$3="Toutes",SUMIFS('Étape 1 - à remplir'!$F$31:$F$400,'Étape 1 - à remplir'!$E$31:$E$400,MASQ2!J355,'Étape 1 - à remplir'!$G$31:$G$400,"animaux"),SUMIFS('Étape 1 - à remplir'!$F$31:$F$400,'Étape 1 - à remplir'!$E$31:$E$400,MASQ2!J355,'Étape 1 - à remplir'!$C$31:$C$400,S$3)),IF(S$2="Âge",IF(S$3="Tous",SUMIFS('Étape 1 - à remplir'!$F$31:$F$400,'Étape 1 - à remplir'!$E$31:$E$400,MASQ2!J355,'Étape 1 - à remplir'!$G$31:$G$400,"animaux"),SUMIFS('Étape 1 - à remplir'!$F$31:$F$400,'Étape 1 - à remplir'!$E$31:$E$400,MASQ2!J355,'Étape 1 - à remplir'!$P$31:$P$400,S$3)),IF(S$2="Atelier",IF(S$3="Tous",SUMIFS('Étape 1 - à remplir'!$F$31:$F$400,'Étape 1 - à remplir'!$E$31:$E$400,MASQ2!J355,'Étape 1 - à remplir'!$G$31:$G$400,"animaux"),SUMIFS('Étape 1 - à remplir'!$F$31:$F$400,'Étape 1 - à remplir'!$E$31:$E$400,MASQ2!J355,'Étape 1 - à remplir'!$O$31:$O$400,S$3)),IF(S$2="Espèce",IF(S$3="Tous",SUMIFS('Étape 1 - à remplir'!$F$31:$F$400,'Étape 1 - à remplir'!$E$31:$E$400,MASQ2!J355,'Étape 1 - à remplir'!$G$31:$G$400,"animaux"),SUMIFS('Étape 1 - à remplir'!$F$31:$F$400,'Étape 1 - à remplir'!$E$31:$E$400,MASQ2!J355,'Étape 1 - à remplir'!$N$31:$N$400,S$3))))))=0,NA(),IF(S$2="Catégorie",IF(S$3="Toutes",SUMIFS('Étape 1 - à remplir'!$F$31:$F$400,'Étape 1 - à remplir'!$E$31:$E$400,MASQ2!J355,'Étape 1 - à remplir'!$G$31:$G$400,"animaux"),SUMIFS('Étape 1 - à remplir'!$F$31:$F$400,'Étape 1 - à remplir'!$E$31:$E$400,MASQ2!J355,'Étape 1 - à remplir'!$C$31:$C$400,S$3)),IF(S$2="Âge",IF(S$3="Tous",SUMIFS('Étape 1 - à remplir'!$F$31:$F$400,'Étape 1 - à remplir'!$E$31:$E$400,MASQ2!J355,'Étape 1 - à remplir'!$G$31:$G$400,"animaux"),SUMIFS('Étape 1 - à remplir'!$F$31:$F$400,'Étape 1 - à remplir'!$E$31:$E$400,MASQ2!J355,'Étape 1 - à remplir'!$P$31:$P$400,S$3)),IF(S$2="Atelier",IF(S$3="Tous",SUMIFS('Étape 1 - à remplir'!$F$31:$F$400,'Étape 1 - à remplir'!$E$31:$E$400,MASQ2!J355,'Étape 1 - à remplir'!$G$31:$G$400,"animaux"),SUMIFS('Étape 1 - à remplir'!$F$31:$F$400,'Étape 1 - à remplir'!$E$31:$E$400,MASQ2!J355,'Étape 1 - à remplir'!$O$31:$O$400,S$3)),IF(S$2="Espèce",IF(S$3="Tous",SUMIFS('Étape 1 - à remplir'!$F$31:$F$400,'Étape 1 - à remplir'!$E$31:$E$400,MASQ2!J355,'Étape 1 - à remplir'!$G$31:$G$400,"animaux"),SUMIFS('Étape 1 - à remplir'!$F$31:$F$400,'Étape 1 - à remplir'!$E$31:$E$400,MASQ2!J355,'Étape 1 - à remplir'!$N$31:$N$400,S$3)))))))</f>
        <v>#N/A</v>
      </c>
      <c r="L355" s="97">
        <f t="shared" si="180"/>
        <v>0</v>
      </c>
      <c r="M355" s="56" t="str">
        <f>Données_ATB!BN354</f>
        <v>Florfénicol</v>
      </c>
      <c r="N355" s="204" t="str">
        <f>Données_ATB!BO354</f>
        <v/>
      </c>
      <c r="O355" s="97" t="str">
        <f>Données_ATB!BP354</f>
        <v/>
      </c>
      <c r="P355" s="77" t="str">
        <f>Données_ATB!BR354</f>
        <v>Phenicoles</v>
      </c>
      <c r="Q355" s="78" t="str">
        <f>Données_ATB!BS354</f>
        <v/>
      </c>
      <c r="R355" s="79" t="str">
        <f>Données_ATB!BT354</f>
        <v/>
      </c>
      <c r="S355" s="78"/>
      <c r="T355" s="78"/>
      <c r="U355" s="77" t="str">
        <f ca="1"/>
        <v>NORFENICOL 300 MG/ML SOLUTION INJECTABLE POUR BOVINS ET PORCINS</v>
      </c>
      <c r="V355" s="79" t="e">
        <f ca="1"/>
        <v>#N/A</v>
      </c>
      <c r="W355" s="102"/>
      <c r="X355" s="8"/>
      <c r="Y355" s="8"/>
      <c r="Z355" s="8"/>
      <c r="AA355" s="8"/>
      <c r="AB355" s="102"/>
      <c r="AC355" s="8"/>
      <c r="AD355" s="8"/>
      <c r="AE355" s="8"/>
      <c r="AF355" s="8"/>
      <c r="AG355" s="8"/>
      <c r="AH355" s="8"/>
      <c r="AI355" s="8"/>
      <c r="AJ355" s="8"/>
      <c r="AK355" s="8"/>
      <c r="AL355" s="8"/>
      <c r="AM355" s="8"/>
      <c r="AN355" s="8"/>
      <c r="AO355" s="8"/>
      <c r="AP355" s="8"/>
      <c r="AQ355" s="8"/>
      <c r="AR355" s="8"/>
      <c r="AS355" s="8"/>
      <c r="AT355" s="97"/>
      <c r="AV355" s="56"/>
      <c r="AW355" s="8"/>
      <c r="AX355" s="8"/>
      <c r="AY355" s="8"/>
      <c r="AZ355" s="8"/>
      <c r="BA355" s="8"/>
      <c r="BB355" s="8"/>
      <c r="BC355" s="8"/>
      <c r="BD355" s="102" t="str">
        <f t="shared" si="162"/>
        <v/>
      </c>
      <c r="BE355" s="56" t="str">
        <f t="shared" si="163"/>
        <v>NORFENICOL 300 MG/ML SOLUTION INJECTABLE POUR BOVINS ET PORCINS</v>
      </c>
      <c r="BF355" s="204" t="e">
        <f>IF(IF(BN$2="Catégorie",IF(BN$3="Toutes",SUMIFS('Étape 1 - à remplir'!$F$31:$F$400,'Étape 1 - à remplir'!$E$31:$E$400,MASQ2!BE355,'Étape 1 - à remplir'!$G$31:$G$400,"lots"),SUMIFS('Étape 1 - à remplir'!$F$31:$F$400,'Étape 1 - à remplir'!$E$31:$E$400,MASQ2!BE355,'Étape 1 - à remplir'!$C$31:$C$400,BN$3)),IF(BN$2="Âge",IF(BN$3="Tous",SUMIFS('Étape 1 - à remplir'!$F$31:$F$400,'Étape 1 - à remplir'!$E$31:$E$400,MASQ2!BE355,'Étape 1 - à remplir'!$G$31:$G$400,"lots"),SUMIFS('Étape 1 - à remplir'!$F$31:$F$400,'Étape 1 - à remplir'!$E$31:$E$400,MASQ2!BE355,'Étape 1 - à remplir'!$P$31:$P$400,BN$3,'Étape 1 - à remplir'!$G$31:$G$400,"lots")),IF(BN$2="Atelier",IF(BN$3="Tous",SUMIFS('Étape 1 - à remplir'!$F$31:$F$400,'Étape 1 - à remplir'!$E$31:$E$400,MASQ2!BE355,'Étape 1 - à remplir'!$G$31:$G$400,"lots"),SUMIFS('Étape 1 - à remplir'!$F$31:$F$400,'Étape 1 - à remplir'!$E$31:$E$400,MASQ2!BE355,'Étape 1 - à remplir'!$O$31:$O$400,BN$3,'Étape 1 - à remplir'!$G$31:$G$400,"lots")),IF(BN$2="Espèce",IF(BN$3="Tous",SUMIFS('Étape 1 - à remplir'!$F$31:$F$400,'Étape 1 - à remplir'!$E$31:$E$400,MASQ2!BE355,'Étape 1 - à remplir'!$G$31:$G$400,"lots"),SUMIFS('Étape 1 - à remplir'!$F$31:$F$400,'Étape 1 - à remplir'!$E$31:$E$400,MASQ2!BE355,'Étape 1 - à remplir'!$N$31:$N$400,BN$3,'Étape 1 - à remplir'!$G$31:$G$400,"lots"))))))=0,NA(),IF(BN$2="Catégorie",IF(BN$3="Toutes",SUMIFS('Étape 1 - à remplir'!$F$31:$F$400,'Étape 1 - à remplir'!$E$31:$E$400,MASQ2!BE355,'Étape 1 - à remplir'!$G$31:$G$400,"lots"),SUMIFS('Étape 1 - à remplir'!$F$31:$F$400,'Étape 1 - à remplir'!$E$31:$E$400,MASQ2!BE355,'Étape 1 - à remplir'!$C$31:$C$400,BN$3)),IF(BN$2="Âge",IF(BN$3="Tous",SUMIFS('Étape 1 - à remplir'!$F$31:$F$400,'Étape 1 - à remplir'!$E$31:$E$400,MASQ2!BE355,'Étape 1 - à remplir'!$G$31:$G$400,"lots"),SUMIFS('Étape 1 - à remplir'!$F$31:$F$400,'Étape 1 - à remplir'!$E$31:$E$400,MASQ2!BE355,'Étape 1 - à remplir'!$P$31:$P$400,BN$3,'Étape 1 - à remplir'!$G$31:$G$400,"lots")),IF(BN$2="Atelier",IF(BN$3="Tous",SUMIFS('Étape 1 - à remplir'!$F$31:$F$400,'Étape 1 - à remplir'!$E$31:$E$400,MASQ2!BE355,'Étape 1 - à remplir'!$G$31:$G$400,"lots"),SUMIFS('Étape 1 - à remplir'!$F$31:$F$400,'Étape 1 - à remplir'!$E$31:$E$400,MASQ2!BE355,'Étape 1 - à remplir'!$O$31:$O$400,BN$3,'Étape 1 - à remplir'!$G$31:$G$400,"lots")),IF(BN$2="Espèce",IF(BN$3="Tous",SUMIFS('Étape 1 - à remplir'!$F$31:$F$400,'Étape 1 - à remplir'!$E$31:$E$400,MASQ2!BE355,'Étape 1 - à remplir'!$G$31:$G$400,"lots"),SUMIFS('Étape 1 - à remplir'!$F$31:$F$400,'Étape 1 - à remplir'!$E$31:$E$400,MASQ2!BE355,'Étape 1 - à remplir'!$N$31:$N$400,BN$3,'Étape 1 - à remplir'!$G$31:$G$400,"lots")))))))</f>
        <v>#N/A</v>
      </c>
      <c r="BG355" s="204">
        <f t="shared" si="178"/>
        <v>0</v>
      </c>
      <c r="BH355" s="204" t="str">
        <f t="shared" si="164"/>
        <v>Florfénicol</v>
      </c>
      <c r="BI355" s="204" t="str">
        <f t="shared" si="165"/>
        <v/>
      </c>
      <c r="BJ355" s="204" t="str">
        <f t="shared" si="166"/>
        <v/>
      </c>
      <c r="BK355" s="204" t="str">
        <f t="shared" si="167"/>
        <v>Phenicoles</v>
      </c>
      <c r="BL355" s="204" t="str">
        <f t="shared" si="168"/>
        <v/>
      </c>
      <c r="BM355" s="97" t="str">
        <f t="shared" si="169"/>
        <v/>
      </c>
      <c r="BN355" s="78"/>
      <c r="BO355" s="78"/>
      <c r="BP355" s="77" t="str">
        <f ca="1"/>
        <v>NORFENICOL 300 MG/ML SOLUTION INJECTABLE POUR BOVINS ET PORCINS</v>
      </c>
      <c r="BQ355" s="79" t="e">
        <f ca="1"/>
        <v>#N/A</v>
      </c>
      <c r="BR355" s="102"/>
      <c r="BS355" s="8"/>
      <c r="BT355" s="8"/>
      <c r="BU355" s="8"/>
      <c r="BV355" s="8"/>
      <c r="BW355" s="8"/>
      <c r="BX355" s="8"/>
      <c r="BY355" s="8"/>
      <c r="BZ355" s="8"/>
      <c r="CA355" s="8"/>
      <c r="CB355" s="8"/>
      <c r="CC355" s="8"/>
      <c r="CD355" s="8"/>
      <c r="CE355" s="8"/>
      <c r="CF355" s="8"/>
      <c r="CG355" s="8"/>
      <c r="CH355" s="8"/>
      <c r="CI355" s="8"/>
      <c r="CJ355" s="8"/>
      <c r="CK355" s="8"/>
      <c r="CL355" s="8"/>
      <c r="CM355" s="8"/>
      <c r="CN355" s="8"/>
      <c r="CO355" s="97"/>
      <c r="CQ355" s="56"/>
      <c r="CR355" s="8"/>
      <c r="CS355" s="8"/>
      <c r="CT355" s="8"/>
      <c r="CU355" s="8"/>
      <c r="CV355" s="8"/>
      <c r="CW355" s="8"/>
      <c r="CX355" s="8"/>
      <c r="CY355" s="102" t="str">
        <f t="shared" si="170"/>
        <v/>
      </c>
      <c r="CZ355" s="56" t="str">
        <f t="shared" si="171"/>
        <v>NORFENICOL 300 MG/ML SOLUTION INJECTABLE POUR BOVINS ET PORCINS</v>
      </c>
      <c r="DA355" s="204" t="e">
        <f>IF(IF(DI$2="Catégorie",IF(DI$3="Toutes",SUMIFS('Étape 1 - à remplir'!$F$31:$F$400,'Étape 1 - à remplir'!$E$31:$E$400,MASQ2!CZ355,'Étape 1 - à remplir'!$G$31:$G$400,"kg"),SUMIFS('Étape 1 - à remplir'!$F$31:$F$400,'Étape 1 - à remplir'!$E$31:$E$400,MASQ2!CZ355,'Étape 1 - à remplir'!$C$31:$C$400,DI$3)),IF(DI$2="Âge",IF(DI$3="Tous",SUMIFS('Étape 1 - à remplir'!$F$31:$F$400,'Étape 1 - à remplir'!$E$31:$E$400,MASQ2!CZ355,'Étape 1 - à remplir'!$G$31:$G$400,"kg"),SUMIFS('Étape 1 - à remplir'!$F$31:$F$400,'Étape 1 - à remplir'!$E$31:$E$400,MASQ2!CZ355,'Étape 1 - à remplir'!$P$31:$P$400,DI$3,'Étape 1 - à remplir'!$G$31:$G$400,"kg")),IF(DI$2="Atelier",IF(DI$3="Tous",SUMIFS('Étape 1 - à remplir'!$F$31:$F$400,'Étape 1 - à remplir'!$E$31:$E$400,MASQ2!CZ355,'Étape 1 - à remplir'!$G$31:$G$400,"kg"),SUMIFS('Étape 1 - à remplir'!$F$31:$F$400,'Étape 1 - à remplir'!$E$31:$E$400,MASQ2!CZ355,'Étape 1 - à remplir'!$O$31:$O$400,DI$3,'Étape 1 - à remplir'!$G$31:$G$400,"kg")),IF(DI$2="Espèce",IF(DI$3="Tous",SUMIFS('Étape 1 - à remplir'!$F$31:$F$400,'Étape 1 - à remplir'!$E$31:$E$400,MASQ2!CZ355,'Étape 1 - à remplir'!$G$31:$G$400,"kg"),SUMIFS('Étape 1 - à remplir'!$F$31:$F$400,'Étape 1 - à remplir'!$E$31:$E$400,MASQ2!CZ355,'Étape 1 - à remplir'!$N$31:$N$400,DI$3,'Étape 1 - à remplir'!$G$31:$G$400,"kg"))))))=0,NA(),IF(DI$2="Catégorie",IF(DI$3="Toutes",SUMIFS('Étape 1 - à remplir'!$F$31:$F$400,'Étape 1 - à remplir'!$E$31:$E$400,MASQ2!CZ355,'Étape 1 - à remplir'!$G$31:$G$400,"kg"),SUMIFS('Étape 1 - à remplir'!$F$31:$F$400,'Étape 1 - à remplir'!$E$31:$E$400,MASQ2!CZ355,'Étape 1 - à remplir'!$C$31:$C$400,DI$3)),IF(DI$2="Âge",IF(DI$3="Tous",SUMIFS('Étape 1 - à remplir'!$F$31:$F$400,'Étape 1 - à remplir'!$E$31:$E$400,MASQ2!CZ355,'Étape 1 - à remplir'!$G$31:$G$400,"kg"),SUMIFS('Étape 1 - à remplir'!$F$31:$F$400,'Étape 1 - à remplir'!$E$31:$E$400,MASQ2!CZ355,'Étape 1 - à remplir'!$P$31:$P$400,DI$3,'Étape 1 - à remplir'!$G$31:$G$400,"kg")),IF(DI$2="Atelier",IF(DI$3="Tous",SUMIFS('Étape 1 - à remplir'!$F$31:$F$400,'Étape 1 - à remplir'!$E$31:$E$400,MASQ2!CZ355,'Étape 1 - à remplir'!$G$31:$G$400,"kg"),SUMIFS('Étape 1 - à remplir'!$F$31:$F$400,'Étape 1 - à remplir'!$E$31:$E$400,MASQ2!CZ355,'Étape 1 - à remplir'!$O$31:$O$400,DI$3,'Étape 1 - à remplir'!$G$31:$G$400,"kg")),IF(DI$2="Espèce",IF(DI$3="Tous",SUMIFS('Étape 1 - à remplir'!$F$31:$F$400,'Étape 1 - à remplir'!$E$31:$E$400,MASQ2!CZ355,'Étape 1 - à remplir'!$G$31:$G$400,"kg"),SUMIFS('Étape 1 - à remplir'!$F$31:$F$400,'Étape 1 - à remplir'!$E$31:$E$400,MASQ2!CZ355,'Étape 1 - à remplir'!$N$31:$N$400,DI$3,'Étape 1 - à remplir'!$G$31:$G$400,"kg")))))))</f>
        <v>#N/A</v>
      </c>
      <c r="DB355" s="104">
        <f t="shared" si="179"/>
        <v>0</v>
      </c>
      <c r="DC355" s="204" t="str">
        <f t="shared" si="172"/>
        <v>Florfénicol</v>
      </c>
      <c r="DD355" s="204" t="str">
        <f t="shared" si="173"/>
        <v/>
      </c>
      <c r="DE355" s="204" t="str">
        <f t="shared" si="174"/>
        <v/>
      </c>
      <c r="DF355" s="204" t="str">
        <f t="shared" si="175"/>
        <v>Phenicoles</v>
      </c>
      <c r="DG355" s="204" t="str">
        <f t="shared" si="176"/>
        <v/>
      </c>
      <c r="DH355" s="97" t="str">
        <f t="shared" si="177"/>
        <v/>
      </c>
      <c r="DI355" s="78"/>
      <c r="DJ355" s="78"/>
      <c r="DK355" s="77" t="str">
        <f ca="1"/>
        <v>NORFENICOL 300 MG/ML SOLUTION INJECTABLE POUR BOVINS ET PORCINS</v>
      </c>
      <c r="DL355" s="79" t="e">
        <f ca="1"/>
        <v>#N/A</v>
      </c>
      <c r="DM355" s="102"/>
      <c r="DN355" s="8"/>
      <c r="DO355" s="8"/>
      <c r="DP355" s="8"/>
      <c r="DQ355" s="8"/>
      <c r="DR355" s="8"/>
      <c r="DS355" s="8"/>
      <c r="DT355" s="8"/>
      <c r="DU355" s="8"/>
      <c r="DV355" s="8"/>
      <c r="DW355" s="8"/>
      <c r="DX355" s="8"/>
      <c r="DY355" s="8"/>
      <c r="DZ355" s="8"/>
      <c r="EA355" s="8"/>
      <c r="EB355" s="8"/>
      <c r="EC355" s="8"/>
      <c r="ED355" s="8"/>
      <c r="EE355" s="8"/>
      <c r="EF355" s="8"/>
      <c r="EG355" s="8"/>
      <c r="EH355" s="8"/>
      <c r="EI355" s="8"/>
      <c r="EJ355" s="97"/>
    </row>
    <row r="356" spans="1:140" x14ac:dyDescent="0.25">
      <c r="A356" s="56"/>
      <c r="B356" s="8"/>
      <c r="C356" s="8"/>
      <c r="D356" s="8"/>
      <c r="E356" s="8"/>
      <c r="F356" s="8"/>
      <c r="G356" s="8"/>
      <c r="H356" s="8"/>
      <c r="I356" s="102" t="str">
        <f>INDEX(Données_ATB!BE:BV,MATCH(MASQ2!J356,Données_ATB!BE:BE,0),18)</f>
        <v/>
      </c>
      <c r="J356" s="77" t="str">
        <f>Données_ATB!BE355</f>
        <v>NOROCLAV SUSPENSION INTRAMAMMAIRE POUR VACHES EN LACTATION</v>
      </c>
      <c r="K356" s="204" t="e">
        <f>IF(IF(S$2="Catégorie",IF(S$3="Toutes",SUMIFS('Étape 1 - à remplir'!$F$31:$F$400,'Étape 1 - à remplir'!$E$31:$E$400,MASQ2!J356,'Étape 1 - à remplir'!$G$31:$G$400,"animaux"),SUMIFS('Étape 1 - à remplir'!$F$31:$F$400,'Étape 1 - à remplir'!$E$31:$E$400,MASQ2!J356,'Étape 1 - à remplir'!$C$31:$C$400,S$3)),IF(S$2="Âge",IF(S$3="Tous",SUMIFS('Étape 1 - à remplir'!$F$31:$F$400,'Étape 1 - à remplir'!$E$31:$E$400,MASQ2!J356,'Étape 1 - à remplir'!$G$31:$G$400,"animaux"),SUMIFS('Étape 1 - à remplir'!$F$31:$F$400,'Étape 1 - à remplir'!$E$31:$E$400,MASQ2!J356,'Étape 1 - à remplir'!$P$31:$P$400,S$3)),IF(S$2="Atelier",IF(S$3="Tous",SUMIFS('Étape 1 - à remplir'!$F$31:$F$400,'Étape 1 - à remplir'!$E$31:$E$400,MASQ2!J356,'Étape 1 - à remplir'!$G$31:$G$400,"animaux"),SUMIFS('Étape 1 - à remplir'!$F$31:$F$400,'Étape 1 - à remplir'!$E$31:$E$400,MASQ2!J356,'Étape 1 - à remplir'!$O$31:$O$400,S$3)),IF(S$2="Espèce",IF(S$3="Tous",SUMIFS('Étape 1 - à remplir'!$F$31:$F$400,'Étape 1 - à remplir'!$E$31:$E$400,MASQ2!J356,'Étape 1 - à remplir'!$G$31:$G$400,"animaux"),SUMIFS('Étape 1 - à remplir'!$F$31:$F$400,'Étape 1 - à remplir'!$E$31:$E$400,MASQ2!J356,'Étape 1 - à remplir'!$N$31:$N$400,S$3))))))=0,NA(),IF(S$2="Catégorie",IF(S$3="Toutes",SUMIFS('Étape 1 - à remplir'!$F$31:$F$400,'Étape 1 - à remplir'!$E$31:$E$400,MASQ2!J356,'Étape 1 - à remplir'!$G$31:$G$400,"animaux"),SUMIFS('Étape 1 - à remplir'!$F$31:$F$400,'Étape 1 - à remplir'!$E$31:$E$400,MASQ2!J356,'Étape 1 - à remplir'!$C$31:$C$400,S$3)),IF(S$2="Âge",IF(S$3="Tous",SUMIFS('Étape 1 - à remplir'!$F$31:$F$400,'Étape 1 - à remplir'!$E$31:$E$400,MASQ2!J356,'Étape 1 - à remplir'!$G$31:$G$400,"animaux"),SUMIFS('Étape 1 - à remplir'!$F$31:$F$400,'Étape 1 - à remplir'!$E$31:$E$400,MASQ2!J356,'Étape 1 - à remplir'!$P$31:$P$400,S$3)),IF(S$2="Atelier",IF(S$3="Tous",SUMIFS('Étape 1 - à remplir'!$F$31:$F$400,'Étape 1 - à remplir'!$E$31:$E$400,MASQ2!J356,'Étape 1 - à remplir'!$G$31:$G$400,"animaux"),SUMIFS('Étape 1 - à remplir'!$F$31:$F$400,'Étape 1 - à remplir'!$E$31:$E$400,MASQ2!J356,'Étape 1 - à remplir'!$O$31:$O$400,S$3)),IF(S$2="Espèce",IF(S$3="Tous",SUMIFS('Étape 1 - à remplir'!$F$31:$F$400,'Étape 1 - à remplir'!$E$31:$E$400,MASQ2!J356,'Étape 1 - à remplir'!$G$31:$G$400,"animaux"),SUMIFS('Étape 1 - à remplir'!$F$31:$F$400,'Étape 1 - à remplir'!$E$31:$E$400,MASQ2!J356,'Étape 1 - à remplir'!$N$31:$N$400,S$3)))))))</f>
        <v>#N/A</v>
      </c>
      <c r="L356" s="97">
        <f t="shared" si="180"/>
        <v>0</v>
      </c>
      <c r="M356" s="56" t="str">
        <f>Données_ATB!BN355</f>
        <v>Amoxicilline</v>
      </c>
      <c r="N356" s="204" t="str">
        <f>Données_ATB!BO355</f>
        <v>Acide clavulanique</v>
      </c>
      <c r="O356" s="97" t="str">
        <f>Données_ATB!BP355</f>
        <v/>
      </c>
      <c r="P356" s="77" t="str">
        <f>Données_ATB!BR355</f>
        <v>Penicillines</v>
      </c>
      <c r="Q356" s="78" t="str">
        <f>Données_ATB!BS355</f>
        <v>Acide clavulanique</v>
      </c>
      <c r="R356" s="79" t="str">
        <f>Données_ATB!BT355</f>
        <v/>
      </c>
      <c r="S356" s="78"/>
      <c r="T356" s="78"/>
      <c r="U356" s="77" t="str">
        <f ca="1"/>
        <v>NOROCLAV SUSPENSION INTRAMAMMAIRE POUR VACHES EN LACTATION</v>
      </c>
      <c r="V356" s="79" t="e">
        <f ca="1"/>
        <v>#N/A</v>
      </c>
      <c r="W356" s="102"/>
      <c r="X356" s="8"/>
      <c r="Y356" s="8"/>
      <c r="Z356" s="8"/>
      <c r="AA356" s="8"/>
      <c r="AB356" s="102"/>
      <c r="AC356" s="8"/>
      <c r="AD356" s="8"/>
      <c r="AE356" s="8"/>
      <c r="AF356" s="8"/>
      <c r="AG356" s="8"/>
      <c r="AH356" s="8"/>
      <c r="AI356" s="8"/>
      <c r="AJ356" s="8"/>
      <c r="AK356" s="8"/>
      <c r="AL356" s="8"/>
      <c r="AM356" s="8"/>
      <c r="AN356" s="8"/>
      <c r="AO356" s="8"/>
      <c r="AP356" s="8"/>
      <c r="AQ356" s="8"/>
      <c r="AR356" s="8"/>
      <c r="AS356" s="8"/>
      <c r="AT356" s="97"/>
      <c r="AV356" s="56"/>
      <c r="AW356" s="8"/>
      <c r="AX356" s="8"/>
      <c r="AY356" s="8"/>
      <c r="AZ356" s="8"/>
      <c r="BA356" s="8"/>
      <c r="BB356" s="8"/>
      <c r="BC356" s="8"/>
      <c r="BD356" s="102" t="str">
        <f t="shared" si="162"/>
        <v/>
      </c>
      <c r="BE356" s="56" t="str">
        <f t="shared" si="163"/>
        <v>NOROCLAV SUSPENSION INTRAMAMMAIRE POUR VACHES EN LACTATION</v>
      </c>
      <c r="BF356" s="204" t="e">
        <f>IF(IF(BN$2="Catégorie",IF(BN$3="Toutes",SUMIFS('Étape 1 - à remplir'!$F$31:$F$400,'Étape 1 - à remplir'!$E$31:$E$400,MASQ2!BE356,'Étape 1 - à remplir'!$G$31:$G$400,"lots"),SUMIFS('Étape 1 - à remplir'!$F$31:$F$400,'Étape 1 - à remplir'!$E$31:$E$400,MASQ2!BE356,'Étape 1 - à remplir'!$C$31:$C$400,BN$3)),IF(BN$2="Âge",IF(BN$3="Tous",SUMIFS('Étape 1 - à remplir'!$F$31:$F$400,'Étape 1 - à remplir'!$E$31:$E$400,MASQ2!BE356,'Étape 1 - à remplir'!$G$31:$G$400,"lots"),SUMIFS('Étape 1 - à remplir'!$F$31:$F$400,'Étape 1 - à remplir'!$E$31:$E$400,MASQ2!BE356,'Étape 1 - à remplir'!$P$31:$P$400,BN$3,'Étape 1 - à remplir'!$G$31:$G$400,"lots")),IF(BN$2="Atelier",IF(BN$3="Tous",SUMIFS('Étape 1 - à remplir'!$F$31:$F$400,'Étape 1 - à remplir'!$E$31:$E$400,MASQ2!BE356,'Étape 1 - à remplir'!$G$31:$G$400,"lots"),SUMIFS('Étape 1 - à remplir'!$F$31:$F$400,'Étape 1 - à remplir'!$E$31:$E$400,MASQ2!BE356,'Étape 1 - à remplir'!$O$31:$O$400,BN$3,'Étape 1 - à remplir'!$G$31:$G$400,"lots")),IF(BN$2="Espèce",IF(BN$3="Tous",SUMIFS('Étape 1 - à remplir'!$F$31:$F$400,'Étape 1 - à remplir'!$E$31:$E$400,MASQ2!BE356,'Étape 1 - à remplir'!$G$31:$G$400,"lots"),SUMIFS('Étape 1 - à remplir'!$F$31:$F$400,'Étape 1 - à remplir'!$E$31:$E$400,MASQ2!BE356,'Étape 1 - à remplir'!$N$31:$N$400,BN$3,'Étape 1 - à remplir'!$G$31:$G$400,"lots"))))))=0,NA(),IF(BN$2="Catégorie",IF(BN$3="Toutes",SUMIFS('Étape 1 - à remplir'!$F$31:$F$400,'Étape 1 - à remplir'!$E$31:$E$400,MASQ2!BE356,'Étape 1 - à remplir'!$G$31:$G$400,"lots"),SUMIFS('Étape 1 - à remplir'!$F$31:$F$400,'Étape 1 - à remplir'!$E$31:$E$400,MASQ2!BE356,'Étape 1 - à remplir'!$C$31:$C$400,BN$3)),IF(BN$2="Âge",IF(BN$3="Tous",SUMIFS('Étape 1 - à remplir'!$F$31:$F$400,'Étape 1 - à remplir'!$E$31:$E$400,MASQ2!BE356,'Étape 1 - à remplir'!$G$31:$G$400,"lots"),SUMIFS('Étape 1 - à remplir'!$F$31:$F$400,'Étape 1 - à remplir'!$E$31:$E$400,MASQ2!BE356,'Étape 1 - à remplir'!$P$31:$P$400,BN$3,'Étape 1 - à remplir'!$G$31:$G$400,"lots")),IF(BN$2="Atelier",IF(BN$3="Tous",SUMIFS('Étape 1 - à remplir'!$F$31:$F$400,'Étape 1 - à remplir'!$E$31:$E$400,MASQ2!BE356,'Étape 1 - à remplir'!$G$31:$G$400,"lots"),SUMIFS('Étape 1 - à remplir'!$F$31:$F$400,'Étape 1 - à remplir'!$E$31:$E$400,MASQ2!BE356,'Étape 1 - à remplir'!$O$31:$O$400,BN$3,'Étape 1 - à remplir'!$G$31:$G$400,"lots")),IF(BN$2="Espèce",IF(BN$3="Tous",SUMIFS('Étape 1 - à remplir'!$F$31:$F$400,'Étape 1 - à remplir'!$E$31:$E$400,MASQ2!BE356,'Étape 1 - à remplir'!$G$31:$G$400,"lots"),SUMIFS('Étape 1 - à remplir'!$F$31:$F$400,'Étape 1 - à remplir'!$E$31:$E$400,MASQ2!BE356,'Étape 1 - à remplir'!$N$31:$N$400,BN$3,'Étape 1 - à remplir'!$G$31:$G$400,"lots")))))))</f>
        <v>#N/A</v>
      </c>
      <c r="BG356" s="204">
        <f t="shared" si="178"/>
        <v>0</v>
      </c>
      <c r="BH356" s="204" t="str">
        <f t="shared" si="164"/>
        <v>Amoxicilline</v>
      </c>
      <c r="BI356" s="204" t="str">
        <f t="shared" si="165"/>
        <v>Acide clavulanique</v>
      </c>
      <c r="BJ356" s="204" t="str">
        <f t="shared" si="166"/>
        <v/>
      </c>
      <c r="BK356" s="204" t="str">
        <f t="shared" si="167"/>
        <v>Penicillines</v>
      </c>
      <c r="BL356" s="204" t="str">
        <f t="shared" si="168"/>
        <v>Acide clavulanique</v>
      </c>
      <c r="BM356" s="97" t="str">
        <f t="shared" si="169"/>
        <v/>
      </c>
      <c r="BN356" s="78"/>
      <c r="BO356" s="78"/>
      <c r="BP356" s="77" t="str">
        <f ca="1"/>
        <v>NOROCLAV SUSPENSION INTRAMAMMAIRE POUR VACHES EN LACTATION</v>
      </c>
      <c r="BQ356" s="79" t="e">
        <f ca="1"/>
        <v>#N/A</v>
      </c>
      <c r="BR356" s="102"/>
      <c r="BS356" s="8"/>
      <c r="BT356" s="8"/>
      <c r="BU356" s="8"/>
      <c r="BV356" s="8"/>
      <c r="BW356" s="8"/>
      <c r="BX356" s="8"/>
      <c r="BY356" s="8"/>
      <c r="BZ356" s="8"/>
      <c r="CA356" s="8"/>
      <c r="CB356" s="8"/>
      <c r="CC356" s="8"/>
      <c r="CD356" s="8"/>
      <c r="CE356" s="8"/>
      <c r="CF356" s="8"/>
      <c r="CG356" s="8"/>
      <c r="CH356" s="8"/>
      <c r="CI356" s="8"/>
      <c r="CJ356" s="8"/>
      <c r="CK356" s="8"/>
      <c r="CL356" s="8"/>
      <c r="CM356" s="8"/>
      <c r="CN356" s="8"/>
      <c r="CO356" s="97"/>
      <c r="CQ356" s="56"/>
      <c r="CR356" s="8"/>
      <c r="CS356" s="8"/>
      <c r="CT356" s="8"/>
      <c r="CU356" s="8"/>
      <c r="CV356" s="8"/>
      <c r="CW356" s="8"/>
      <c r="CX356" s="8"/>
      <c r="CY356" s="102" t="str">
        <f t="shared" si="170"/>
        <v/>
      </c>
      <c r="CZ356" s="56" t="str">
        <f t="shared" si="171"/>
        <v>NOROCLAV SUSPENSION INTRAMAMMAIRE POUR VACHES EN LACTATION</v>
      </c>
      <c r="DA356" s="204" t="e">
        <f>IF(IF(DI$2="Catégorie",IF(DI$3="Toutes",SUMIFS('Étape 1 - à remplir'!$F$31:$F$400,'Étape 1 - à remplir'!$E$31:$E$400,MASQ2!CZ356,'Étape 1 - à remplir'!$G$31:$G$400,"kg"),SUMIFS('Étape 1 - à remplir'!$F$31:$F$400,'Étape 1 - à remplir'!$E$31:$E$400,MASQ2!CZ356,'Étape 1 - à remplir'!$C$31:$C$400,DI$3)),IF(DI$2="Âge",IF(DI$3="Tous",SUMIFS('Étape 1 - à remplir'!$F$31:$F$400,'Étape 1 - à remplir'!$E$31:$E$400,MASQ2!CZ356,'Étape 1 - à remplir'!$G$31:$G$400,"kg"),SUMIFS('Étape 1 - à remplir'!$F$31:$F$400,'Étape 1 - à remplir'!$E$31:$E$400,MASQ2!CZ356,'Étape 1 - à remplir'!$P$31:$P$400,DI$3,'Étape 1 - à remplir'!$G$31:$G$400,"kg")),IF(DI$2="Atelier",IF(DI$3="Tous",SUMIFS('Étape 1 - à remplir'!$F$31:$F$400,'Étape 1 - à remplir'!$E$31:$E$400,MASQ2!CZ356,'Étape 1 - à remplir'!$G$31:$G$400,"kg"),SUMIFS('Étape 1 - à remplir'!$F$31:$F$400,'Étape 1 - à remplir'!$E$31:$E$400,MASQ2!CZ356,'Étape 1 - à remplir'!$O$31:$O$400,DI$3,'Étape 1 - à remplir'!$G$31:$G$400,"kg")),IF(DI$2="Espèce",IF(DI$3="Tous",SUMIFS('Étape 1 - à remplir'!$F$31:$F$400,'Étape 1 - à remplir'!$E$31:$E$400,MASQ2!CZ356,'Étape 1 - à remplir'!$G$31:$G$400,"kg"),SUMIFS('Étape 1 - à remplir'!$F$31:$F$400,'Étape 1 - à remplir'!$E$31:$E$400,MASQ2!CZ356,'Étape 1 - à remplir'!$N$31:$N$400,DI$3,'Étape 1 - à remplir'!$G$31:$G$400,"kg"))))))=0,NA(),IF(DI$2="Catégorie",IF(DI$3="Toutes",SUMIFS('Étape 1 - à remplir'!$F$31:$F$400,'Étape 1 - à remplir'!$E$31:$E$400,MASQ2!CZ356,'Étape 1 - à remplir'!$G$31:$G$400,"kg"),SUMIFS('Étape 1 - à remplir'!$F$31:$F$400,'Étape 1 - à remplir'!$E$31:$E$400,MASQ2!CZ356,'Étape 1 - à remplir'!$C$31:$C$400,DI$3)),IF(DI$2="Âge",IF(DI$3="Tous",SUMIFS('Étape 1 - à remplir'!$F$31:$F$400,'Étape 1 - à remplir'!$E$31:$E$400,MASQ2!CZ356,'Étape 1 - à remplir'!$G$31:$G$400,"kg"),SUMIFS('Étape 1 - à remplir'!$F$31:$F$400,'Étape 1 - à remplir'!$E$31:$E$400,MASQ2!CZ356,'Étape 1 - à remplir'!$P$31:$P$400,DI$3,'Étape 1 - à remplir'!$G$31:$G$400,"kg")),IF(DI$2="Atelier",IF(DI$3="Tous",SUMIFS('Étape 1 - à remplir'!$F$31:$F$400,'Étape 1 - à remplir'!$E$31:$E$400,MASQ2!CZ356,'Étape 1 - à remplir'!$G$31:$G$400,"kg"),SUMIFS('Étape 1 - à remplir'!$F$31:$F$400,'Étape 1 - à remplir'!$E$31:$E$400,MASQ2!CZ356,'Étape 1 - à remplir'!$O$31:$O$400,DI$3,'Étape 1 - à remplir'!$G$31:$G$400,"kg")),IF(DI$2="Espèce",IF(DI$3="Tous",SUMIFS('Étape 1 - à remplir'!$F$31:$F$400,'Étape 1 - à remplir'!$E$31:$E$400,MASQ2!CZ356,'Étape 1 - à remplir'!$G$31:$G$400,"kg"),SUMIFS('Étape 1 - à remplir'!$F$31:$F$400,'Étape 1 - à remplir'!$E$31:$E$400,MASQ2!CZ356,'Étape 1 - à remplir'!$N$31:$N$400,DI$3,'Étape 1 - à remplir'!$G$31:$G$400,"kg")))))))</f>
        <v>#N/A</v>
      </c>
      <c r="DB356" s="104">
        <f t="shared" si="179"/>
        <v>0</v>
      </c>
      <c r="DC356" s="204" t="str">
        <f t="shared" si="172"/>
        <v>Amoxicilline</v>
      </c>
      <c r="DD356" s="204" t="str">
        <f t="shared" si="173"/>
        <v>Acide clavulanique</v>
      </c>
      <c r="DE356" s="204" t="str">
        <f t="shared" si="174"/>
        <v/>
      </c>
      <c r="DF356" s="204" t="str">
        <f t="shared" si="175"/>
        <v>Penicillines</v>
      </c>
      <c r="DG356" s="204" t="str">
        <f t="shared" si="176"/>
        <v>Acide clavulanique</v>
      </c>
      <c r="DH356" s="97" t="str">
        <f t="shared" si="177"/>
        <v/>
      </c>
      <c r="DI356" s="78"/>
      <c r="DJ356" s="78"/>
      <c r="DK356" s="77" t="str">
        <f ca="1"/>
        <v>NOROCLAV SUSPENSION INTRAMAMMAIRE POUR VACHES EN LACTATION</v>
      </c>
      <c r="DL356" s="79" t="e">
        <f ca="1"/>
        <v>#N/A</v>
      </c>
      <c r="DM356" s="102"/>
      <c r="DN356" s="8"/>
      <c r="DO356" s="8"/>
      <c r="DP356" s="8"/>
      <c r="DQ356" s="8"/>
      <c r="DR356" s="8"/>
      <c r="DS356" s="8"/>
      <c r="DT356" s="8"/>
      <c r="DU356" s="8"/>
      <c r="DV356" s="8"/>
      <c r="DW356" s="8"/>
      <c r="DX356" s="8"/>
      <c r="DY356" s="8"/>
      <c r="DZ356" s="8"/>
      <c r="EA356" s="8"/>
      <c r="EB356" s="8"/>
      <c r="EC356" s="8"/>
      <c r="ED356" s="8"/>
      <c r="EE356" s="8"/>
      <c r="EF356" s="8"/>
      <c r="EG356" s="8"/>
      <c r="EH356" s="8"/>
      <c r="EI356" s="8"/>
      <c r="EJ356" s="97"/>
    </row>
    <row r="357" spans="1:140" x14ac:dyDescent="0.25">
      <c r="A357" s="56"/>
      <c r="B357" s="8"/>
      <c r="C357" s="8"/>
      <c r="D357" s="8"/>
      <c r="E357" s="8"/>
      <c r="F357" s="8"/>
      <c r="G357" s="8"/>
      <c r="H357" s="8"/>
      <c r="I357" s="102" t="str">
        <f>INDEX(Données_ATB!BE:BV,MATCH(MASQ2!J357,Données_ATB!BE:BE,0),18)</f>
        <v/>
      </c>
      <c r="J357" s="77" t="str">
        <f>Données_ATB!BE356</f>
        <v>NOROTYL LA 150 MG/ML SUSPENSION INJECTABLE</v>
      </c>
      <c r="K357" s="204" t="e">
        <f>IF(IF(S$2="Catégorie",IF(S$3="Toutes",SUMIFS('Étape 1 - à remplir'!$F$31:$F$400,'Étape 1 - à remplir'!$E$31:$E$400,MASQ2!J357,'Étape 1 - à remplir'!$G$31:$G$400,"animaux"),SUMIFS('Étape 1 - à remplir'!$F$31:$F$400,'Étape 1 - à remplir'!$E$31:$E$400,MASQ2!J357,'Étape 1 - à remplir'!$C$31:$C$400,S$3)),IF(S$2="Âge",IF(S$3="Tous",SUMIFS('Étape 1 - à remplir'!$F$31:$F$400,'Étape 1 - à remplir'!$E$31:$E$400,MASQ2!J357,'Étape 1 - à remplir'!$G$31:$G$400,"animaux"),SUMIFS('Étape 1 - à remplir'!$F$31:$F$400,'Étape 1 - à remplir'!$E$31:$E$400,MASQ2!J357,'Étape 1 - à remplir'!$P$31:$P$400,S$3)),IF(S$2="Atelier",IF(S$3="Tous",SUMIFS('Étape 1 - à remplir'!$F$31:$F$400,'Étape 1 - à remplir'!$E$31:$E$400,MASQ2!J357,'Étape 1 - à remplir'!$G$31:$G$400,"animaux"),SUMIFS('Étape 1 - à remplir'!$F$31:$F$400,'Étape 1 - à remplir'!$E$31:$E$400,MASQ2!J357,'Étape 1 - à remplir'!$O$31:$O$400,S$3)),IF(S$2="Espèce",IF(S$3="Tous",SUMIFS('Étape 1 - à remplir'!$F$31:$F$400,'Étape 1 - à remplir'!$E$31:$E$400,MASQ2!J357,'Étape 1 - à remplir'!$G$31:$G$400,"animaux"),SUMIFS('Étape 1 - à remplir'!$F$31:$F$400,'Étape 1 - à remplir'!$E$31:$E$400,MASQ2!J357,'Étape 1 - à remplir'!$N$31:$N$400,S$3))))))=0,NA(),IF(S$2="Catégorie",IF(S$3="Toutes",SUMIFS('Étape 1 - à remplir'!$F$31:$F$400,'Étape 1 - à remplir'!$E$31:$E$400,MASQ2!J357,'Étape 1 - à remplir'!$G$31:$G$400,"animaux"),SUMIFS('Étape 1 - à remplir'!$F$31:$F$400,'Étape 1 - à remplir'!$E$31:$E$400,MASQ2!J357,'Étape 1 - à remplir'!$C$31:$C$400,S$3)),IF(S$2="Âge",IF(S$3="Tous",SUMIFS('Étape 1 - à remplir'!$F$31:$F$400,'Étape 1 - à remplir'!$E$31:$E$400,MASQ2!J357,'Étape 1 - à remplir'!$G$31:$G$400,"animaux"),SUMIFS('Étape 1 - à remplir'!$F$31:$F$400,'Étape 1 - à remplir'!$E$31:$E$400,MASQ2!J357,'Étape 1 - à remplir'!$P$31:$P$400,S$3)),IF(S$2="Atelier",IF(S$3="Tous",SUMIFS('Étape 1 - à remplir'!$F$31:$F$400,'Étape 1 - à remplir'!$E$31:$E$400,MASQ2!J357,'Étape 1 - à remplir'!$G$31:$G$400,"animaux"),SUMIFS('Étape 1 - à remplir'!$F$31:$F$400,'Étape 1 - à remplir'!$E$31:$E$400,MASQ2!J357,'Étape 1 - à remplir'!$O$31:$O$400,S$3)),IF(S$2="Espèce",IF(S$3="Tous",SUMIFS('Étape 1 - à remplir'!$F$31:$F$400,'Étape 1 - à remplir'!$E$31:$E$400,MASQ2!J357,'Étape 1 - à remplir'!$G$31:$G$400,"animaux"),SUMIFS('Étape 1 - à remplir'!$F$31:$F$400,'Étape 1 - à remplir'!$E$31:$E$400,MASQ2!J357,'Étape 1 - à remplir'!$N$31:$N$400,S$3)))))))</f>
        <v>#N/A</v>
      </c>
      <c r="L357" s="97">
        <f t="shared" si="180"/>
        <v>0</v>
      </c>
      <c r="M357" s="56" t="str">
        <f>Données_ATB!BN356</f>
        <v>Tylosine</v>
      </c>
      <c r="N357" s="204" t="str">
        <f>Données_ATB!BO356</f>
        <v/>
      </c>
      <c r="O357" s="97" t="str">
        <f>Données_ATB!BP356</f>
        <v/>
      </c>
      <c r="P357" s="77" t="str">
        <f>Données_ATB!BR356</f>
        <v>Macrolides</v>
      </c>
      <c r="Q357" s="78" t="str">
        <f>Données_ATB!BS356</f>
        <v/>
      </c>
      <c r="R357" s="79" t="str">
        <f>Données_ATB!BT356</f>
        <v/>
      </c>
      <c r="S357" s="78"/>
      <c r="T357" s="78"/>
      <c r="U357" s="77" t="str">
        <f ca="1"/>
        <v>NOROTYL LA 150 MG/ML SUSPENSION INJECTABLE</v>
      </c>
      <c r="V357" s="79" t="e">
        <f ca="1"/>
        <v>#N/A</v>
      </c>
      <c r="W357" s="102"/>
      <c r="X357" s="8"/>
      <c r="Y357" s="8"/>
      <c r="Z357" s="8"/>
      <c r="AA357" s="8"/>
      <c r="AB357" s="102"/>
      <c r="AC357" s="8"/>
      <c r="AD357" s="8"/>
      <c r="AE357" s="8"/>
      <c r="AF357" s="8"/>
      <c r="AG357" s="8"/>
      <c r="AH357" s="8"/>
      <c r="AI357" s="8"/>
      <c r="AJ357" s="8"/>
      <c r="AK357" s="8"/>
      <c r="AL357" s="8"/>
      <c r="AM357" s="8"/>
      <c r="AN357" s="8"/>
      <c r="AO357" s="8"/>
      <c r="AP357" s="8"/>
      <c r="AQ357" s="8"/>
      <c r="AR357" s="8"/>
      <c r="AS357" s="8"/>
      <c r="AT357" s="97"/>
      <c r="AV357" s="56"/>
      <c r="AW357" s="8"/>
      <c r="AX357" s="8"/>
      <c r="AY357" s="8"/>
      <c r="AZ357" s="8"/>
      <c r="BA357" s="8"/>
      <c r="BB357" s="8"/>
      <c r="BC357" s="8"/>
      <c r="BD357" s="102" t="str">
        <f t="shared" si="162"/>
        <v/>
      </c>
      <c r="BE357" s="56" t="str">
        <f t="shared" si="163"/>
        <v>NOROTYL LA 150 MG/ML SUSPENSION INJECTABLE</v>
      </c>
      <c r="BF357" s="204" t="e">
        <f>IF(IF(BN$2="Catégorie",IF(BN$3="Toutes",SUMIFS('Étape 1 - à remplir'!$F$31:$F$400,'Étape 1 - à remplir'!$E$31:$E$400,MASQ2!BE357,'Étape 1 - à remplir'!$G$31:$G$400,"lots"),SUMIFS('Étape 1 - à remplir'!$F$31:$F$400,'Étape 1 - à remplir'!$E$31:$E$400,MASQ2!BE357,'Étape 1 - à remplir'!$C$31:$C$400,BN$3)),IF(BN$2="Âge",IF(BN$3="Tous",SUMIFS('Étape 1 - à remplir'!$F$31:$F$400,'Étape 1 - à remplir'!$E$31:$E$400,MASQ2!BE357,'Étape 1 - à remplir'!$G$31:$G$400,"lots"),SUMIFS('Étape 1 - à remplir'!$F$31:$F$400,'Étape 1 - à remplir'!$E$31:$E$400,MASQ2!BE357,'Étape 1 - à remplir'!$P$31:$P$400,BN$3,'Étape 1 - à remplir'!$G$31:$G$400,"lots")),IF(BN$2="Atelier",IF(BN$3="Tous",SUMIFS('Étape 1 - à remplir'!$F$31:$F$400,'Étape 1 - à remplir'!$E$31:$E$400,MASQ2!BE357,'Étape 1 - à remplir'!$G$31:$G$400,"lots"),SUMIFS('Étape 1 - à remplir'!$F$31:$F$400,'Étape 1 - à remplir'!$E$31:$E$400,MASQ2!BE357,'Étape 1 - à remplir'!$O$31:$O$400,BN$3,'Étape 1 - à remplir'!$G$31:$G$400,"lots")),IF(BN$2="Espèce",IF(BN$3="Tous",SUMIFS('Étape 1 - à remplir'!$F$31:$F$400,'Étape 1 - à remplir'!$E$31:$E$400,MASQ2!BE357,'Étape 1 - à remplir'!$G$31:$G$400,"lots"),SUMIFS('Étape 1 - à remplir'!$F$31:$F$400,'Étape 1 - à remplir'!$E$31:$E$400,MASQ2!BE357,'Étape 1 - à remplir'!$N$31:$N$400,BN$3,'Étape 1 - à remplir'!$G$31:$G$400,"lots"))))))=0,NA(),IF(BN$2="Catégorie",IF(BN$3="Toutes",SUMIFS('Étape 1 - à remplir'!$F$31:$F$400,'Étape 1 - à remplir'!$E$31:$E$400,MASQ2!BE357,'Étape 1 - à remplir'!$G$31:$G$400,"lots"),SUMIFS('Étape 1 - à remplir'!$F$31:$F$400,'Étape 1 - à remplir'!$E$31:$E$400,MASQ2!BE357,'Étape 1 - à remplir'!$C$31:$C$400,BN$3)),IF(BN$2="Âge",IF(BN$3="Tous",SUMIFS('Étape 1 - à remplir'!$F$31:$F$400,'Étape 1 - à remplir'!$E$31:$E$400,MASQ2!BE357,'Étape 1 - à remplir'!$G$31:$G$400,"lots"),SUMIFS('Étape 1 - à remplir'!$F$31:$F$400,'Étape 1 - à remplir'!$E$31:$E$400,MASQ2!BE357,'Étape 1 - à remplir'!$P$31:$P$400,BN$3,'Étape 1 - à remplir'!$G$31:$G$400,"lots")),IF(BN$2="Atelier",IF(BN$3="Tous",SUMIFS('Étape 1 - à remplir'!$F$31:$F$400,'Étape 1 - à remplir'!$E$31:$E$400,MASQ2!BE357,'Étape 1 - à remplir'!$G$31:$G$400,"lots"),SUMIFS('Étape 1 - à remplir'!$F$31:$F$400,'Étape 1 - à remplir'!$E$31:$E$400,MASQ2!BE357,'Étape 1 - à remplir'!$O$31:$O$400,BN$3,'Étape 1 - à remplir'!$G$31:$G$400,"lots")),IF(BN$2="Espèce",IF(BN$3="Tous",SUMIFS('Étape 1 - à remplir'!$F$31:$F$400,'Étape 1 - à remplir'!$E$31:$E$400,MASQ2!BE357,'Étape 1 - à remplir'!$G$31:$G$400,"lots"),SUMIFS('Étape 1 - à remplir'!$F$31:$F$400,'Étape 1 - à remplir'!$E$31:$E$400,MASQ2!BE357,'Étape 1 - à remplir'!$N$31:$N$400,BN$3,'Étape 1 - à remplir'!$G$31:$G$400,"lots")))))))</f>
        <v>#N/A</v>
      </c>
      <c r="BG357" s="204">
        <f t="shared" si="178"/>
        <v>0</v>
      </c>
      <c r="BH357" s="204" t="str">
        <f t="shared" si="164"/>
        <v>Tylosine</v>
      </c>
      <c r="BI357" s="204" t="str">
        <f t="shared" si="165"/>
        <v/>
      </c>
      <c r="BJ357" s="204" t="str">
        <f t="shared" si="166"/>
        <v/>
      </c>
      <c r="BK357" s="204" t="str">
        <f t="shared" si="167"/>
        <v>Macrolides</v>
      </c>
      <c r="BL357" s="204" t="str">
        <f t="shared" si="168"/>
        <v/>
      </c>
      <c r="BM357" s="97" t="str">
        <f t="shared" si="169"/>
        <v/>
      </c>
      <c r="BN357" s="78"/>
      <c r="BO357" s="78"/>
      <c r="BP357" s="77" t="str">
        <f ca="1"/>
        <v>NOROTYL LA 150 MG/ML SUSPENSION INJECTABLE</v>
      </c>
      <c r="BQ357" s="79" t="e">
        <f ca="1"/>
        <v>#N/A</v>
      </c>
      <c r="BR357" s="102"/>
      <c r="BS357" s="8"/>
      <c r="BT357" s="8"/>
      <c r="BU357" s="8"/>
      <c r="BV357" s="8"/>
      <c r="BW357" s="8"/>
      <c r="BX357" s="8"/>
      <c r="BY357" s="8"/>
      <c r="BZ357" s="8"/>
      <c r="CA357" s="8"/>
      <c r="CB357" s="8"/>
      <c r="CC357" s="8"/>
      <c r="CD357" s="8"/>
      <c r="CE357" s="8"/>
      <c r="CF357" s="8"/>
      <c r="CG357" s="8"/>
      <c r="CH357" s="8"/>
      <c r="CI357" s="8"/>
      <c r="CJ357" s="8"/>
      <c r="CK357" s="8"/>
      <c r="CL357" s="8"/>
      <c r="CM357" s="8"/>
      <c r="CN357" s="8"/>
      <c r="CO357" s="97"/>
      <c r="CQ357" s="56"/>
      <c r="CR357" s="8"/>
      <c r="CS357" s="8"/>
      <c r="CT357" s="8"/>
      <c r="CU357" s="8"/>
      <c r="CV357" s="8"/>
      <c r="CW357" s="8"/>
      <c r="CX357" s="8"/>
      <c r="CY357" s="102" t="str">
        <f t="shared" si="170"/>
        <v/>
      </c>
      <c r="CZ357" s="56" t="str">
        <f t="shared" si="171"/>
        <v>NOROTYL LA 150 MG/ML SUSPENSION INJECTABLE</v>
      </c>
      <c r="DA357" s="204" t="e">
        <f>IF(IF(DI$2="Catégorie",IF(DI$3="Toutes",SUMIFS('Étape 1 - à remplir'!$F$31:$F$400,'Étape 1 - à remplir'!$E$31:$E$400,MASQ2!CZ357,'Étape 1 - à remplir'!$G$31:$G$400,"kg"),SUMIFS('Étape 1 - à remplir'!$F$31:$F$400,'Étape 1 - à remplir'!$E$31:$E$400,MASQ2!CZ357,'Étape 1 - à remplir'!$C$31:$C$400,DI$3)),IF(DI$2="Âge",IF(DI$3="Tous",SUMIFS('Étape 1 - à remplir'!$F$31:$F$400,'Étape 1 - à remplir'!$E$31:$E$400,MASQ2!CZ357,'Étape 1 - à remplir'!$G$31:$G$400,"kg"),SUMIFS('Étape 1 - à remplir'!$F$31:$F$400,'Étape 1 - à remplir'!$E$31:$E$400,MASQ2!CZ357,'Étape 1 - à remplir'!$P$31:$P$400,DI$3,'Étape 1 - à remplir'!$G$31:$G$400,"kg")),IF(DI$2="Atelier",IF(DI$3="Tous",SUMIFS('Étape 1 - à remplir'!$F$31:$F$400,'Étape 1 - à remplir'!$E$31:$E$400,MASQ2!CZ357,'Étape 1 - à remplir'!$G$31:$G$400,"kg"),SUMIFS('Étape 1 - à remplir'!$F$31:$F$400,'Étape 1 - à remplir'!$E$31:$E$400,MASQ2!CZ357,'Étape 1 - à remplir'!$O$31:$O$400,DI$3,'Étape 1 - à remplir'!$G$31:$G$400,"kg")),IF(DI$2="Espèce",IF(DI$3="Tous",SUMIFS('Étape 1 - à remplir'!$F$31:$F$400,'Étape 1 - à remplir'!$E$31:$E$400,MASQ2!CZ357,'Étape 1 - à remplir'!$G$31:$G$400,"kg"),SUMIFS('Étape 1 - à remplir'!$F$31:$F$400,'Étape 1 - à remplir'!$E$31:$E$400,MASQ2!CZ357,'Étape 1 - à remplir'!$N$31:$N$400,DI$3,'Étape 1 - à remplir'!$G$31:$G$400,"kg"))))))=0,NA(),IF(DI$2="Catégorie",IF(DI$3="Toutes",SUMIFS('Étape 1 - à remplir'!$F$31:$F$400,'Étape 1 - à remplir'!$E$31:$E$400,MASQ2!CZ357,'Étape 1 - à remplir'!$G$31:$G$400,"kg"),SUMIFS('Étape 1 - à remplir'!$F$31:$F$400,'Étape 1 - à remplir'!$E$31:$E$400,MASQ2!CZ357,'Étape 1 - à remplir'!$C$31:$C$400,DI$3)),IF(DI$2="Âge",IF(DI$3="Tous",SUMIFS('Étape 1 - à remplir'!$F$31:$F$400,'Étape 1 - à remplir'!$E$31:$E$400,MASQ2!CZ357,'Étape 1 - à remplir'!$G$31:$G$400,"kg"),SUMIFS('Étape 1 - à remplir'!$F$31:$F$400,'Étape 1 - à remplir'!$E$31:$E$400,MASQ2!CZ357,'Étape 1 - à remplir'!$P$31:$P$400,DI$3,'Étape 1 - à remplir'!$G$31:$G$400,"kg")),IF(DI$2="Atelier",IF(DI$3="Tous",SUMIFS('Étape 1 - à remplir'!$F$31:$F$400,'Étape 1 - à remplir'!$E$31:$E$400,MASQ2!CZ357,'Étape 1 - à remplir'!$G$31:$G$400,"kg"),SUMIFS('Étape 1 - à remplir'!$F$31:$F$400,'Étape 1 - à remplir'!$E$31:$E$400,MASQ2!CZ357,'Étape 1 - à remplir'!$O$31:$O$400,DI$3,'Étape 1 - à remplir'!$G$31:$G$400,"kg")),IF(DI$2="Espèce",IF(DI$3="Tous",SUMIFS('Étape 1 - à remplir'!$F$31:$F$400,'Étape 1 - à remplir'!$E$31:$E$400,MASQ2!CZ357,'Étape 1 - à remplir'!$G$31:$G$400,"kg"),SUMIFS('Étape 1 - à remplir'!$F$31:$F$400,'Étape 1 - à remplir'!$E$31:$E$400,MASQ2!CZ357,'Étape 1 - à remplir'!$N$31:$N$400,DI$3,'Étape 1 - à remplir'!$G$31:$G$400,"kg")))))))</f>
        <v>#N/A</v>
      </c>
      <c r="DB357" s="104">
        <f t="shared" si="179"/>
        <v>0</v>
      </c>
      <c r="DC357" s="204" t="str">
        <f t="shared" si="172"/>
        <v>Tylosine</v>
      </c>
      <c r="DD357" s="204" t="str">
        <f t="shared" si="173"/>
        <v/>
      </c>
      <c r="DE357" s="204" t="str">
        <f t="shared" si="174"/>
        <v/>
      </c>
      <c r="DF357" s="204" t="str">
        <f t="shared" si="175"/>
        <v>Macrolides</v>
      </c>
      <c r="DG357" s="204" t="str">
        <f t="shared" si="176"/>
        <v/>
      </c>
      <c r="DH357" s="97" t="str">
        <f t="shared" si="177"/>
        <v/>
      </c>
      <c r="DI357" s="78"/>
      <c r="DJ357" s="78"/>
      <c r="DK357" s="77" t="str">
        <f ca="1"/>
        <v>NOROTYL LA 150 MG/ML SUSPENSION INJECTABLE</v>
      </c>
      <c r="DL357" s="79" t="e">
        <f ca="1"/>
        <v>#N/A</v>
      </c>
      <c r="DM357" s="102"/>
      <c r="DN357" s="8"/>
      <c r="DO357" s="8"/>
      <c r="DP357" s="8"/>
      <c r="DQ357" s="8"/>
      <c r="DR357" s="8"/>
      <c r="DS357" s="8"/>
      <c r="DT357" s="8"/>
      <c r="DU357" s="8"/>
      <c r="DV357" s="8"/>
      <c r="DW357" s="8"/>
      <c r="DX357" s="8"/>
      <c r="DY357" s="8"/>
      <c r="DZ357" s="8"/>
      <c r="EA357" s="8"/>
      <c r="EB357" s="8"/>
      <c r="EC357" s="8"/>
      <c r="ED357" s="8"/>
      <c r="EE357" s="8"/>
      <c r="EF357" s="8"/>
      <c r="EG357" s="8"/>
      <c r="EH357" s="8"/>
      <c r="EI357" s="8"/>
      <c r="EJ357" s="97"/>
    </row>
    <row r="358" spans="1:140" x14ac:dyDescent="0.25">
      <c r="A358" s="56"/>
      <c r="B358" s="8"/>
      <c r="C358" s="8"/>
      <c r="D358" s="8"/>
      <c r="E358" s="8"/>
      <c r="F358" s="8"/>
      <c r="G358" s="8"/>
      <c r="H358" s="8"/>
      <c r="I358" s="102" t="str">
        <f>INDEX(Données_ATB!BE:BV,MATCH(MASQ2!J358,Données_ATB!BE:BE,0),18)</f>
        <v/>
      </c>
      <c r="J358" s="77" t="str">
        <f>Données_ATB!BE357</f>
        <v>NUFLOR</v>
      </c>
      <c r="K358" s="204" t="e">
        <f>IF(IF(S$2="Catégorie",IF(S$3="Toutes",SUMIFS('Étape 1 - à remplir'!$F$31:$F$400,'Étape 1 - à remplir'!$E$31:$E$400,MASQ2!J358,'Étape 1 - à remplir'!$G$31:$G$400,"animaux"),SUMIFS('Étape 1 - à remplir'!$F$31:$F$400,'Étape 1 - à remplir'!$E$31:$E$400,MASQ2!J358,'Étape 1 - à remplir'!$C$31:$C$400,S$3)),IF(S$2="Âge",IF(S$3="Tous",SUMIFS('Étape 1 - à remplir'!$F$31:$F$400,'Étape 1 - à remplir'!$E$31:$E$400,MASQ2!J358,'Étape 1 - à remplir'!$G$31:$G$400,"animaux"),SUMIFS('Étape 1 - à remplir'!$F$31:$F$400,'Étape 1 - à remplir'!$E$31:$E$400,MASQ2!J358,'Étape 1 - à remplir'!$P$31:$P$400,S$3)),IF(S$2="Atelier",IF(S$3="Tous",SUMIFS('Étape 1 - à remplir'!$F$31:$F$400,'Étape 1 - à remplir'!$E$31:$E$400,MASQ2!J358,'Étape 1 - à remplir'!$G$31:$G$400,"animaux"),SUMIFS('Étape 1 - à remplir'!$F$31:$F$400,'Étape 1 - à remplir'!$E$31:$E$400,MASQ2!J358,'Étape 1 - à remplir'!$O$31:$O$400,S$3)),IF(S$2="Espèce",IF(S$3="Tous",SUMIFS('Étape 1 - à remplir'!$F$31:$F$400,'Étape 1 - à remplir'!$E$31:$E$400,MASQ2!J358,'Étape 1 - à remplir'!$G$31:$G$400,"animaux"),SUMIFS('Étape 1 - à remplir'!$F$31:$F$400,'Étape 1 - à remplir'!$E$31:$E$400,MASQ2!J358,'Étape 1 - à remplir'!$N$31:$N$400,S$3))))))=0,NA(),IF(S$2="Catégorie",IF(S$3="Toutes",SUMIFS('Étape 1 - à remplir'!$F$31:$F$400,'Étape 1 - à remplir'!$E$31:$E$400,MASQ2!J358,'Étape 1 - à remplir'!$G$31:$G$400,"animaux"),SUMIFS('Étape 1 - à remplir'!$F$31:$F$400,'Étape 1 - à remplir'!$E$31:$E$400,MASQ2!J358,'Étape 1 - à remplir'!$C$31:$C$400,S$3)),IF(S$2="Âge",IF(S$3="Tous",SUMIFS('Étape 1 - à remplir'!$F$31:$F$400,'Étape 1 - à remplir'!$E$31:$E$400,MASQ2!J358,'Étape 1 - à remplir'!$G$31:$G$400,"animaux"),SUMIFS('Étape 1 - à remplir'!$F$31:$F$400,'Étape 1 - à remplir'!$E$31:$E$400,MASQ2!J358,'Étape 1 - à remplir'!$P$31:$P$400,S$3)),IF(S$2="Atelier",IF(S$3="Tous",SUMIFS('Étape 1 - à remplir'!$F$31:$F$400,'Étape 1 - à remplir'!$E$31:$E$400,MASQ2!J358,'Étape 1 - à remplir'!$G$31:$G$400,"animaux"),SUMIFS('Étape 1 - à remplir'!$F$31:$F$400,'Étape 1 - à remplir'!$E$31:$E$400,MASQ2!J358,'Étape 1 - à remplir'!$O$31:$O$400,S$3)),IF(S$2="Espèce",IF(S$3="Tous",SUMIFS('Étape 1 - à remplir'!$F$31:$F$400,'Étape 1 - à remplir'!$E$31:$E$400,MASQ2!J358,'Étape 1 - à remplir'!$G$31:$G$400,"animaux"),SUMIFS('Étape 1 - à remplir'!$F$31:$F$400,'Étape 1 - à remplir'!$E$31:$E$400,MASQ2!J358,'Étape 1 - à remplir'!$N$31:$N$400,S$3)))))))</f>
        <v>#N/A</v>
      </c>
      <c r="L358" s="97">
        <f t="shared" si="180"/>
        <v>0</v>
      </c>
      <c r="M358" s="56" t="str">
        <f>Données_ATB!BN357</f>
        <v>Florfénicol</v>
      </c>
      <c r="N358" s="204" t="str">
        <f>Données_ATB!BO357</f>
        <v/>
      </c>
      <c r="O358" s="97" t="str">
        <f>Données_ATB!BP357</f>
        <v/>
      </c>
      <c r="P358" s="77" t="str">
        <f>Données_ATB!BR357</f>
        <v>Phenicoles</v>
      </c>
      <c r="Q358" s="78" t="str">
        <f>Données_ATB!BS357</f>
        <v/>
      </c>
      <c r="R358" s="79" t="str">
        <f>Données_ATB!BT357</f>
        <v/>
      </c>
      <c r="S358" s="78"/>
      <c r="T358" s="78"/>
      <c r="U358" s="77" t="str">
        <f ca="1"/>
        <v>NUFLOR</v>
      </c>
      <c r="V358" s="79" t="e">
        <f ca="1"/>
        <v>#N/A</v>
      </c>
      <c r="W358" s="102"/>
      <c r="X358" s="8"/>
      <c r="Y358" s="8"/>
      <c r="Z358" s="8"/>
      <c r="AA358" s="8"/>
      <c r="AB358" s="102"/>
      <c r="AC358" s="8"/>
      <c r="AD358" s="8"/>
      <c r="AE358" s="8"/>
      <c r="AF358" s="8"/>
      <c r="AG358" s="8"/>
      <c r="AH358" s="8"/>
      <c r="AI358" s="8"/>
      <c r="AJ358" s="8"/>
      <c r="AK358" s="8"/>
      <c r="AL358" s="8"/>
      <c r="AM358" s="8"/>
      <c r="AN358" s="8"/>
      <c r="AO358" s="8"/>
      <c r="AP358" s="8"/>
      <c r="AQ358" s="8"/>
      <c r="AR358" s="8"/>
      <c r="AS358" s="8"/>
      <c r="AT358" s="97"/>
      <c r="AV358" s="56"/>
      <c r="AW358" s="8"/>
      <c r="AX358" s="8"/>
      <c r="AY358" s="8"/>
      <c r="AZ358" s="8"/>
      <c r="BA358" s="8"/>
      <c r="BB358" s="8"/>
      <c r="BC358" s="8"/>
      <c r="BD358" s="102" t="str">
        <f t="shared" si="162"/>
        <v/>
      </c>
      <c r="BE358" s="56" t="str">
        <f t="shared" si="163"/>
        <v>NUFLOR</v>
      </c>
      <c r="BF358" s="204" t="e">
        <f>IF(IF(BN$2="Catégorie",IF(BN$3="Toutes",SUMIFS('Étape 1 - à remplir'!$F$31:$F$400,'Étape 1 - à remplir'!$E$31:$E$400,MASQ2!BE358,'Étape 1 - à remplir'!$G$31:$G$400,"lots"),SUMIFS('Étape 1 - à remplir'!$F$31:$F$400,'Étape 1 - à remplir'!$E$31:$E$400,MASQ2!BE358,'Étape 1 - à remplir'!$C$31:$C$400,BN$3)),IF(BN$2="Âge",IF(BN$3="Tous",SUMIFS('Étape 1 - à remplir'!$F$31:$F$400,'Étape 1 - à remplir'!$E$31:$E$400,MASQ2!BE358,'Étape 1 - à remplir'!$G$31:$G$400,"lots"),SUMIFS('Étape 1 - à remplir'!$F$31:$F$400,'Étape 1 - à remplir'!$E$31:$E$400,MASQ2!BE358,'Étape 1 - à remplir'!$P$31:$P$400,BN$3,'Étape 1 - à remplir'!$G$31:$G$400,"lots")),IF(BN$2="Atelier",IF(BN$3="Tous",SUMIFS('Étape 1 - à remplir'!$F$31:$F$400,'Étape 1 - à remplir'!$E$31:$E$400,MASQ2!BE358,'Étape 1 - à remplir'!$G$31:$G$400,"lots"),SUMIFS('Étape 1 - à remplir'!$F$31:$F$400,'Étape 1 - à remplir'!$E$31:$E$400,MASQ2!BE358,'Étape 1 - à remplir'!$O$31:$O$400,BN$3,'Étape 1 - à remplir'!$G$31:$G$400,"lots")),IF(BN$2="Espèce",IF(BN$3="Tous",SUMIFS('Étape 1 - à remplir'!$F$31:$F$400,'Étape 1 - à remplir'!$E$31:$E$400,MASQ2!BE358,'Étape 1 - à remplir'!$G$31:$G$400,"lots"),SUMIFS('Étape 1 - à remplir'!$F$31:$F$400,'Étape 1 - à remplir'!$E$31:$E$400,MASQ2!BE358,'Étape 1 - à remplir'!$N$31:$N$400,BN$3,'Étape 1 - à remplir'!$G$31:$G$400,"lots"))))))=0,NA(),IF(BN$2="Catégorie",IF(BN$3="Toutes",SUMIFS('Étape 1 - à remplir'!$F$31:$F$400,'Étape 1 - à remplir'!$E$31:$E$400,MASQ2!BE358,'Étape 1 - à remplir'!$G$31:$G$400,"lots"),SUMIFS('Étape 1 - à remplir'!$F$31:$F$400,'Étape 1 - à remplir'!$E$31:$E$400,MASQ2!BE358,'Étape 1 - à remplir'!$C$31:$C$400,BN$3)),IF(BN$2="Âge",IF(BN$3="Tous",SUMIFS('Étape 1 - à remplir'!$F$31:$F$400,'Étape 1 - à remplir'!$E$31:$E$400,MASQ2!BE358,'Étape 1 - à remplir'!$G$31:$G$400,"lots"),SUMIFS('Étape 1 - à remplir'!$F$31:$F$400,'Étape 1 - à remplir'!$E$31:$E$400,MASQ2!BE358,'Étape 1 - à remplir'!$P$31:$P$400,BN$3,'Étape 1 - à remplir'!$G$31:$G$400,"lots")),IF(BN$2="Atelier",IF(BN$3="Tous",SUMIFS('Étape 1 - à remplir'!$F$31:$F$400,'Étape 1 - à remplir'!$E$31:$E$400,MASQ2!BE358,'Étape 1 - à remplir'!$G$31:$G$400,"lots"),SUMIFS('Étape 1 - à remplir'!$F$31:$F$400,'Étape 1 - à remplir'!$E$31:$E$400,MASQ2!BE358,'Étape 1 - à remplir'!$O$31:$O$400,BN$3,'Étape 1 - à remplir'!$G$31:$G$400,"lots")),IF(BN$2="Espèce",IF(BN$3="Tous",SUMIFS('Étape 1 - à remplir'!$F$31:$F$400,'Étape 1 - à remplir'!$E$31:$E$400,MASQ2!BE358,'Étape 1 - à remplir'!$G$31:$G$400,"lots"),SUMIFS('Étape 1 - à remplir'!$F$31:$F$400,'Étape 1 - à remplir'!$E$31:$E$400,MASQ2!BE358,'Étape 1 - à remplir'!$N$31:$N$400,BN$3,'Étape 1 - à remplir'!$G$31:$G$400,"lots")))))))</f>
        <v>#N/A</v>
      </c>
      <c r="BG358" s="204">
        <f t="shared" si="178"/>
        <v>0</v>
      </c>
      <c r="BH358" s="204" t="str">
        <f t="shared" si="164"/>
        <v>Florfénicol</v>
      </c>
      <c r="BI358" s="204" t="str">
        <f t="shared" si="165"/>
        <v/>
      </c>
      <c r="BJ358" s="204" t="str">
        <f t="shared" si="166"/>
        <v/>
      </c>
      <c r="BK358" s="204" t="str">
        <f t="shared" si="167"/>
        <v>Phenicoles</v>
      </c>
      <c r="BL358" s="204" t="str">
        <f t="shared" si="168"/>
        <v/>
      </c>
      <c r="BM358" s="97" t="str">
        <f t="shared" si="169"/>
        <v/>
      </c>
      <c r="BN358" s="78"/>
      <c r="BO358" s="78"/>
      <c r="BP358" s="77" t="str">
        <f ca="1"/>
        <v>NUFLOR</v>
      </c>
      <c r="BQ358" s="79" t="e">
        <f ca="1"/>
        <v>#N/A</v>
      </c>
      <c r="BR358" s="102"/>
      <c r="BS358" s="8"/>
      <c r="BT358" s="8"/>
      <c r="BU358" s="8"/>
      <c r="BV358" s="8"/>
      <c r="BW358" s="8"/>
      <c r="BX358" s="8"/>
      <c r="BY358" s="8"/>
      <c r="BZ358" s="8"/>
      <c r="CA358" s="8"/>
      <c r="CB358" s="8"/>
      <c r="CC358" s="8"/>
      <c r="CD358" s="8"/>
      <c r="CE358" s="8"/>
      <c r="CF358" s="8"/>
      <c r="CG358" s="8"/>
      <c r="CH358" s="8"/>
      <c r="CI358" s="8"/>
      <c r="CJ358" s="8"/>
      <c r="CK358" s="8"/>
      <c r="CL358" s="8"/>
      <c r="CM358" s="8"/>
      <c r="CN358" s="8"/>
      <c r="CO358" s="97"/>
      <c r="CQ358" s="56"/>
      <c r="CR358" s="8"/>
      <c r="CS358" s="8"/>
      <c r="CT358" s="8"/>
      <c r="CU358" s="8"/>
      <c r="CV358" s="8"/>
      <c r="CW358" s="8"/>
      <c r="CX358" s="8"/>
      <c r="CY358" s="102" t="str">
        <f t="shared" si="170"/>
        <v/>
      </c>
      <c r="CZ358" s="56" t="str">
        <f t="shared" si="171"/>
        <v>NUFLOR</v>
      </c>
      <c r="DA358" s="204" t="e">
        <f>IF(IF(DI$2="Catégorie",IF(DI$3="Toutes",SUMIFS('Étape 1 - à remplir'!$F$31:$F$400,'Étape 1 - à remplir'!$E$31:$E$400,MASQ2!CZ358,'Étape 1 - à remplir'!$G$31:$G$400,"kg"),SUMIFS('Étape 1 - à remplir'!$F$31:$F$400,'Étape 1 - à remplir'!$E$31:$E$400,MASQ2!CZ358,'Étape 1 - à remplir'!$C$31:$C$400,DI$3)),IF(DI$2="Âge",IF(DI$3="Tous",SUMIFS('Étape 1 - à remplir'!$F$31:$F$400,'Étape 1 - à remplir'!$E$31:$E$400,MASQ2!CZ358,'Étape 1 - à remplir'!$G$31:$G$400,"kg"),SUMIFS('Étape 1 - à remplir'!$F$31:$F$400,'Étape 1 - à remplir'!$E$31:$E$400,MASQ2!CZ358,'Étape 1 - à remplir'!$P$31:$P$400,DI$3,'Étape 1 - à remplir'!$G$31:$G$400,"kg")),IF(DI$2="Atelier",IF(DI$3="Tous",SUMIFS('Étape 1 - à remplir'!$F$31:$F$400,'Étape 1 - à remplir'!$E$31:$E$400,MASQ2!CZ358,'Étape 1 - à remplir'!$G$31:$G$400,"kg"),SUMIFS('Étape 1 - à remplir'!$F$31:$F$400,'Étape 1 - à remplir'!$E$31:$E$400,MASQ2!CZ358,'Étape 1 - à remplir'!$O$31:$O$400,DI$3,'Étape 1 - à remplir'!$G$31:$G$400,"kg")),IF(DI$2="Espèce",IF(DI$3="Tous",SUMIFS('Étape 1 - à remplir'!$F$31:$F$400,'Étape 1 - à remplir'!$E$31:$E$400,MASQ2!CZ358,'Étape 1 - à remplir'!$G$31:$G$400,"kg"),SUMIFS('Étape 1 - à remplir'!$F$31:$F$400,'Étape 1 - à remplir'!$E$31:$E$400,MASQ2!CZ358,'Étape 1 - à remplir'!$N$31:$N$400,DI$3,'Étape 1 - à remplir'!$G$31:$G$400,"kg"))))))=0,NA(),IF(DI$2="Catégorie",IF(DI$3="Toutes",SUMIFS('Étape 1 - à remplir'!$F$31:$F$400,'Étape 1 - à remplir'!$E$31:$E$400,MASQ2!CZ358,'Étape 1 - à remplir'!$G$31:$G$400,"kg"),SUMIFS('Étape 1 - à remplir'!$F$31:$F$400,'Étape 1 - à remplir'!$E$31:$E$400,MASQ2!CZ358,'Étape 1 - à remplir'!$C$31:$C$400,DI$3)),IF(DI$2="Âge",IF(DI$3="Tous",SUMIFS('Étape 1 - à remplir'!$F$31:$F$400,'Étape 1 - à remplir'!$E$31:$E$400,MASQ2!CZ358,'Étape 1 - à remplir'!$G$31:$G$400,"kg"),SUMIFS('Étape 1 - à remplir'!$F$31:$F$400,'Étape 1 - à remplir'!$E$31:$E$400,MASQ2!CZ358,'Étape 1 - à remplir'!$P$31:$P$400,DI$3,'Étape 1 - à remplir'!$G$31:$G$400,"kg")),IF(DI$2="Atelier",IF(DI$3="Tous",SUMIFS('Étape 1 - à remplir'!$F$31:$F$400,'Étape 1 - à remplir'!$E$31:$E$400,MASQ2!CZ358,'Étape 1 - à remplir'!$G$31:$G$400,"kg"),SUMIFS('Étape 1 - à remplir'!$F$31:$F$400,'Étape 1 - à remplir'!$E$31:$E$400,MASQ2!CZ358,'Étape 1 - à remplir'!$O$31:$O$400,DI$3,'Étape 1 - à remplir'!$G$31:$G$400,"kg")),IF(DI$2="Espèce",IF(DI$3="Tous",SUMIFS('Étape 1 - à remplir'!$F$31:$F$400,'Étape 1 - à remplir'!$E$31:$E$400,MASQ2!CZ358,'Étape 1 - à remplir'!$G$31:$G$400,"kg"),SUMIFS('Étape 1 - à remplir'!$F$31:$F$400,'Étape 1 - à remplir'!$E$31:$E$400,MASQ2!CZ358,'Étape 1 - à remplir'!$N$31:$N$400,DI$3,'Étape 1 - à remplir'!$G$31:$G$400,"kg")))))))</f>
        <v>#N/A</v>
      </c>
      <c r="DB358" s="104">
        <f t="shared" si="179"/>
        <v>0</v>
      </c>
      <c r="DC358" s="204" t="str">
        <f t="shared" si="172"/>
        <v>Florfénicol</v>
      </c>
      <c r="DD358" s="204" t="str">
        <f t="shared" si="173"/>
        <v/>
      </c>
      <c r="DE358" s="204" t="str">
        <f t="shared" si="174"/>
        <v/>
      </c>
      <c r="DF358" s="204" t="str">
        <f t="shared" si="175"/>
        <v>Phenicoles</v>
      </c>
      <c r="DG358" s="204" t="str">
        <f t="shared" si="176"/>
        <v/>
      </c>
      <c r="DH358" s="97" t="str">
        <f t="shared" si="177"/>
        <v/>
      </c>
      <c r="DI358" s="78"/>
      <c r="DJ358" s="78"/>
      <c r="DK358" s="77" t="str">
        <f ca="1"/>
        <v>NUFLOR</v>
      </c>
      <c r="DL358" s="79" t="e">
        <f ca="1"/>
        <v>#N/A</v>
      </c>
      <c r="DM358" s="102"/>
      <c r="DN358" s="8"/>
      <c r="DO358" s="8"/>
      <c r="DP358" s="8"/>
      <c r="DQ358" s="8"/>
      <c r="DR358" s="8"/>
      <c r="DS358" s="8"/>
      <c r="DT358" s="8"/>
      <c r="DU358" s="8"/>
      <c r="DV358" s="8"/>
      <c r="DW358" s="8"/>
      <c r="DX358" s="8"/>
      <c r="DY358" s="8"/>
      <c r="DZ358" s="8"/>
      <c r="EA358" s="8"/>
      <c r="EB358" s="8"/>
      <c r="EC358" s="8"/>
      <c r="ED358" s="8"/>
      <c r="EE358" s="8"/>
      <c r="EF358" s="8"/>
      <c r="EG358" s="8"/>
      <c r="EH358" s="8"/>
      <c r="EI358" s="8"/>
      <c r="EJ358" s="97"/>
    </row>
    <row r="359" spans="1:140" x14ac:dyDescent="0.25">
      <c r="A359" s="56"/>
      <c r="B359" s="8"/>
      <c r="C359" s="8"/>
      <c r="D359" s="8"/>
      <c r="E359" s="8"/>
      <c r="F359" s="8"/>
      <c r="G359" s="8"/>
      <c r="H359" s="8"/>
      <c r="I359" s="102" t="str">
        <f>INDEX(Données_ATB!BE:BV,MATCH(MASQ2!J359,Données_ATB!BE:BE,0),18)</f>
        <v/>
      </c>
      <c r="J359" s="77" t="str">
        <f>Données_ATB!BE358</f>
        <v>NUFLOR 300 MG/ML SOLUTION INJECTABLE POUR BOVINS ET OVINS</v>
      </c>
      <c r="K359" s="204" t="e">
        <f>IF(IF(S$2="Catégorie",IF(S$3="Toutes",SUMIFS('Étape 1 - à remplir'!$F$31:$F$400,'Étape 1 - à remplir'!$E$31:$E$400,MASQ2!J359,'Étape 1 - à remplir'!$G$31:$G$400,"animaux"),SUMIFS('Étape 1 - à remplir'!$F$31:$F$400,'Étape 1 - à remplir'!$E$31:$E$400,MASQ2!J359,'Étape 1 - à remplir'!$C$31:$C$400,S$3)),IF(S$2="Âge",IF(S$3="Tous",SUMIFS('Étape 1 - à remplir'!$F$31:$F$400,'Étape 1 - à remplir'!$E$31:$E$400,MASQ2!J359,'Étape 1 - à remplir'!$G$31:$G$400,"animaux"),SUMIFS('Étape 1 - à remplir'!$F$31:$F$400,'Étape 1 - à remplir'!$E$31:$E$400,MASQ2!J359,'Étape 1 - à remplir'!$P$31:$P$400,S$3)),IF(S$2="Atelier",IF(S$3="Tous",SUMIFS('Étape 1 - à remplir'!$F$31:$F$400,'Étape 1 - à remplir'!$E$31:$E$400,MASQ2!J359,'Étape 1 - à remplir'!$G$31:$G$400,"animaux"),SUMIFS('Étape 1 - à remplir'!$F$31:$F$400,'Étape 1 - à remplir'!$E$31:$E$400,MASQ2!J359,'Étape 1 - à remplir'!$O$31:$O$400,S$3)),IF(S$2="Espèce",IF(S$3="Tous",SUMIFS('Étape 1 - à remplir'!$F$31:$F$400,'Étape 1 - à remplir'!$E$31:$E$400,MASQ2!J359,'Étape 1 - à remplir'!$G$31:$G$400,"animaux"),SUMIFS('Étape 1 - à remplir'!$F$31:$F$400,'Étape 1 - à remplir'!$E$31:$E$400,MASQ2!J359,'Étape 1 - à remplir'!$N$31:$N$400,S$3))))))=0,NA(),IF(S$2="Catégorie",IF(S$3="Toutes",SUMIFS('Étape 1 - à remplir'!$F$31:$F$400,'Étape 1 - à remplir'!$E$31:$E$400,MASQ2!J359,'Étape 1 - à remplir'!$G$31:$G$400,"animaux"),SUMIFS('Étape 1 - à remplir'!$F$31:$F$400,'Étape 1 - à remplir'!$E$31:$E$400,MASQ2!J359,'Étape 1 - à remplir'!$C$31:$C$400,S$3)),IF(S$2="Âge",IF(S$3="Tous",SUMIFS('Étape 1 - à remplir'!$F$31:$F$400,'Étape 1 - à remplir'!$E$31:$E$400,MASQ2!J359,'Étape 1 - à remplir'!$G$31:$G$400,"animaux"),SUMIFS('Étape 1 - à remplir'!$F$31:$F$400,'Étape 1 - à remplir'!$E$31:$E$400,MASQ2!J359,'Étape 1 - à remplir'!$P$31:$P$400,S$3)),IF(S$2="Atelier",IF(S$3="Tous",SUMIFS('Étape 1 - à remplir'!$F$31:$F$400,'Étape 1 - à remplir'!$E$31:$E$400,MASQ2!J359,'Étape 1 - à remplir'!$G$31:$G$400,"animaux"),SUMIFS('Étape 1 - à remplir'!$F$31:$F$400,'Étape 1 - à remplir'!$E$31:$E$400,MASQ2!J359,'Étape 1 - à remplir'!$O$31:$O$400,S$3)),IF(S$2="Espèce",IF(S$3="Tous",SUMIFS('Étape 1 - à remplir'!$F$31:$F$400,'Étape 1 - à remplir'!$E$31:$E$400,MASQ2!J359,'Étape 1 - à remplir'!$G$31:$G$400,"animaux"),SUMIFS('Étape 1 - à remplir'!$F$31:$F$400,'Étape 1 - à remplir'!$E$31:$E$400,MASQ2!J359,'Étape 1 - à remplir'!$N$31:$N$400,S$3)))))))</f>
        <v>#N/A</v>
      </c>
      <c r="L359" s="97">
        <f t="shared" si="180"/>
        <v>0</v>
      </c>
      <c r="M359" s="56" t="str">
        <f>Données_ATB!BN358</f>
        <v>Florfénicol</v>
      </c>
      <c r="N359" s="204" t="str">
        <f>Données_ATB!BO358</f>
        <v/>
      </c>
      <c r="O359" s="97" t="str">
        <f>Données_ATB!BP358</f>
        <v/>
      </c>
      <c r="P359" s="77" t="str">
        <f>Données_ATB!BR358</f>
        <v>Phenicoles</v>
      </c>
      <c r="Q359" s="78" t="str">
        <f>Données_ATB!BS358</f>
        <v/>
      </c>
      <c r="R359" s="79" t="str">
        <f>Données_ATB!BT358</f>
        <v/>
      </c>
      <c r="S359" s="78"/>
      <c r="T359" s="78"/>
      <c r="U359" s="77" t="str">
        <f ca="1"/>
        <v>NUFLOR 300 MG/ML SOLUTION INJECTABLE POUR BOVINS ET OVINS</v>
      </c>
      <c r="V359" s="79" t="e">
        <f ca="1"/>
        <v>#N/A</v>
      </c>
      <c r="W359" s="102"/>
      <c r="X359" s="8"/>
      <c r="Y359" s="8"/>
      <c r="Z359" s="8"/>
      <c r="AA359" s="8"/>
      <c r="AB359" s="102"/>
      <c r="AC359" s="8"/>
      <c r="AD359" s="8"/>
      <c r="AE359" s="8"/>
      <c r="AF359" s="8"/>
      <c r="AG359" s="8"/>
      <c r="AH359" s="8"/>
      <c r="AI359" s="8"/>
      <c r="AJ359" s="8"/>
      <c r="AK359" s="8"/>
      <c r="AL359" s="8"/>
      <c r="AM359" s="8"/>
      <c r="AN359" s="8"/>
      <c r="AO359" s="8"/>
      <c r="AP359" s="8"/>
      <c r="AQ359" s="8"/>
      <c r="AR359" s="8"/>
      <c r="AS359" s="8"/>
      <c r="AT359" s="97"/>
      <c r="AV359" s="56"/>
      <c r="AW359" s="8"/>
      <c r="AX359" s="8"/>
      <c r="AY359" s="8"/>
      <c r="AZ359" s="8"/>
      <c r="BA359" s="8"/>
      <c r="BB359" s="8"/>
      <c r="BC359" s="8"/>
      <c r="BD359" s="102" t="str">
        <f t="shared" si="162"/>
        <v/>
      </c>
      <c r="BE359" s="56" t="str">
        <f t="shared" si="163"/>
        <v>NUFLOR 300 MG/ML SOLUTION INJECTABLE POUR BOVINS ET OVINS</v>
      </c>
      <c r="BF359" s="204" t="e">
        <f>IF(IF(BN$2="Catégorie",IF(BN$3="Toutes",SUMIFS('Étape 1 - à remplir'!$F$31:$F$400,'Étape 1 - à remplir'!$E$31:$E$400,MASQ2!BE359,'Étape 1 - à remplir'!$G$31:$G$400,"lots"),SUMIFS('Étape 1 - à remplir'!$F$31:$F$400,'Étape 1 - à remplir'!$E$31:$E$400,MASQ2!BE359,'Étape 1 - à remplir'!$C$31:$C$400,BN$3)),IF(BN$2="Âge",IF(BN$3="Tous",SUMIFS('Étape 1 - à remplir'!$F$31:$F$400,'Étape 1 - à remplir'!$E$31:$E$400,MASQ2!BE359,'Étape 1 - à remplir'!$G$31:$G$400,"lots"),SUMIFS('Étape 1 - à remplir'!$F$31:$F$400,'Étape 1 - à remplir'!$E$31:$E$400,MASQ2!BE359,'Étape 1 - à remplir'!$P$31:$P$400,BN$3,'Étape 1 - à remplir'!$G$31:$G$400,"lots")),IF(BN$2="Atelier",IF(BN$3="Tous",SUMIFS('Étape 1 - à remplir'!$F$31:$F$400,'Étape 1 - à remplir'!$E$31:$E$400,MASQ2!BE359,'Étape 1 - à remplir'!$G$31:$G$400,"lots"),SUMIFS('Étape 1 - à remplir'!$F$31:$F$400,'Étape 1 - à remplir'!$E$31:$E$400,MASQ2!BE359,'Étape 1 - à remplir'!$O$31:$O$400,BN$3,'Étape 1 - à remplir'!$G$31:$G$400,"lots")),IF(BN$2="Espèce",IF(BN$3="Tous",SUMIFS('Étape 1 - à remplir'!$F$31:$F$400,'Étape 1 - à remplir'!$E$31:$E$400,MASQ2!BE359,'Étape 1 - à remplir'!$G$31:$G$400,"lots"),SUMIFS('Étape 1 - à remplir'!$F$31:$F$400,'Étape 1 - à remplir'!$E$31:$E$400,MASQ2!BE359,'Étape 1 - à remplir'!$N$31:$N$400,BN$3,'Étape 1 - à remplir'!$G$31:$G$400,"lots"))))))=0,NA(),IF(BN$2="Catégorie",IF(BN$3="Toutes",SUMIFS('Étape 1 - à remplir'!$F$31:$F$400,'Étape 1 - à remplir'!$E$31:$E$400,MASQ2!BE359,'Étape 1 - à remplir'!$G$31:$G$400,"lots"),SUMIFS('Étape 1 - à remplir'!$F$31:$F$400,'Étape 1 - à remplir'!$E$31:$E$400,MASQ2!BE359,'Étape 1 - à remplir'!$C$31:$C$400,BN$3)),IF(BN$2="Âge",IF(BN$3="Tous",SUMIFS('Étape 1 - à remplir'!$F$31:$F$400,'Étape 1 - à remplir'!$E$31:$E$400,MASQ2!BE359,'Étape 1 - à remplir'!$G$31:$G$400,"lots"),SUMIFS('Étape 1 - à remplir'!$F$31:$F$400,'Étape 1 - à remplir'!$E$31:$E$400,MASQ2!BE359,'Étape 1 - à remplir'!$P$31:$P$400,BN$3,'Étape 1 - à remplir'!$G$31:$G$400,"lots")),IF(BN$2="Atelier",IF(BN$3="Tous",SUMIFS('Étape 1 - à remplir'!$F$31:$F$400,'Étape 1 - à remplir'!$E$31:$E$400,MASQ2!BE359,'Étape 1 - à remplir'!$G$31:$G$400,"lots"),SUMIFS('Étape 1 - à remplir'!$F$31:$F$400,'Étape 1 - à remplir'!$E$31:$E$400,MASQ2!BE359,'Étape 1 - à remplir'!$O$31:$O$400,BN$3,'Étape 1 - à remplir'!$G$31:$G$400,"lots")),IF(BN$2="Espèce",IF(BN$3="Tous",SUMIFS('Étape 1 - à remplir'!$F$31:$F$400,'Étape 1 - à remplir'!$E$31:$E$400,MASQ2!BE359,'Étape 1 - à remplir'!$G$31:$G$400,"lots"),SUMIFS('Étape 1 - à remplir'!$F$31:$F$400,'Étape 1 - à remplir'!$E$31:$E$400,MASQ2!BE359,'Étape 1 - à remplir'!$N$31:$N$400,BN$3,'Étape 1 - à remplir'!$G$31:$G$400,"lots")))))))</f>
        <v>#N/A</v>
      </c>
      <c r="BG359" s="204">
        <f t="shared" si="178"/>
        <v>0</v>
      </c>
      <c r="BH359" s="204" t="str">
        <f t="shared" si="164"/>
        <v>Florfénicol</v>
      </c>
      <c r="BI359" s="204" t="str">
        <f t="shared" si="165"/>
        <v/>
      </c>
      <c r="BJ359" s="204" t="str">
        <f t="shared" si="166"/>
        <v/>
      </c>
      <c r="BK359" s="204" t="str">
        <f t="shared" si="167"/>
        <v>Phenicoles</v>
      </c>
      <c r="BL359" s="204" t="str">
        <f t="shared" si="168"/>
        <v/>
      </c>
      <c r="BM359" s="97" t="str">
        <f t="shared" si="169"/>
        <v/>
      </c>
      <c r="BN359" s="78"/>
      <c r="BO359" s="78"/>
      <c r="BP359" s="77" t="str">
        <f ca="1"/>
        <v>NUFLOR 300 MG/ML SOLUTION INJECTABLE POUR BOVINS ET OVINS</v>
      </c>
      <c r="BQ359" s="79" t="e">
        <f ca="1"/>
        <v>#N/A</v>
      </c>
      <c r="BR359" s="102"/>
      <c r="BS359" s="8"/>
      <c r="BT359" s="8"/>
      <c r="BU359" s="8"/>
      <c r="BV359" s="8"/>
      <c r="BW359" s="8"/>
      <c r="BX359" s="8"/>
      <c r="BY359" s="8"/>
      <c r="BZ359" s="8"/>
      <c r="CA359" s="8"/>
      <c r="CB359" s="8"/>
      <c r="CC359" s="8"/>
      <c r="CD359" s="8"/>
      <c r="CE359" s="8"/>
      <c r="CF359" s="8"/>
      <c r="CG359" s="8"/>
      <c r="CH359" s="8"/>
      <c r="CI359" s="8"/>
      <c r="CJ359" s="8"/>
      <c r="CK359" s="8"/>
      <c r="CL359" s="8"/>
      <c r="CM359" s="8"/>
      <c r="CN359" s="8"/>
      <c r="CO359" s="97"/>
      <c r="CQ359" s="56"/>
      <c r="CR359" s="8"/>
      <c r="CS359" s="8"/>
      <c r="CT359" s="8"/>
      <c r="CU359" s="8"/>
      <c r="CV359" s="8"/>
      <c r="CW359" s="8"/>
      <c r="CX359" s="8"/>
      <c r="CY359" s="102" t="str">
        <f t="shared" si="170"/>
        <v/>
      </c>
      <c r="CZ359" s="56" t="str">
        <f t="shared" si="171"/>
        <v>NUFLOR 300 MG/ML SOLUTION INJECTABLE POUR BOVINS ET OVINS</v>
      </c>
      <c r="DA359" s="204" t="e">
        <f>IF(IF(DI$2="Catégorie",IF(DI$3="Toutes",SUMIFS('Étape 1 - à remplir'!$F$31:$F$400,'Étape 1 - à remplir'!$E$31:$E$400,MASQ2!CZ359,'Étape 1 - à remplir'!$G$31:$G$400,"kg"),SUMIFS('Étape 1 - à remplir'!$F$31:$F$400,'Étape 1 - à remplir'!$E$31:$E$400,MASQ2!CZ359,'Étape 1 - à remplir'!$C$31:$C$400,DI$3)),IF(DI$2="Âge",IF(DI$3="Tous",SUMIFS('Étape 1 - à remplir'!$F$31:$F$400,'Étape 1 - à remplir'!$E$31:$E$400,MASQ2!CZ359,'Étape 1 - à remplir'!$G$31:$G$400,"kg"),SUMIFS('Étape 1 - à remplir'!$F$31:$F$400,'Étape 1 - à remplir'!$E$31:$E$400,MASQ2!CZ359,'Étape 1 - à remplir'!$P$31:$P$400,DI$3,'Étape 1 - à remplir'!$G$31:$G$400,"kg")),IF(DI$2="Atelier",IF(DI$3="Tous",SUMIFS('Étape 1 - à remplir'!$F$31:$F$400,'Étape 1 - à remplir'!$E$31:$E$400,MASQ2!CZ359,'Étape 1 - à remplir'!$G$31:$G$400,"kg"),SUMIFS('Étape 1 - à remplir'!$F$31:$F$400,'Étape 1 - à remplir'!$E$31:$E$400,MASQ2!CZ359,'Étape 1 - à remplir'!$O$31:$O$400,DI$3,'Étape 1 - à remplir'!$G$31:$G$400,"kg")),IF(DI$2="Espèce",IF(DI$3="Tous",SUMIFS('Étape 1 - à remplir'!$F$31:$F$400,'Étape 1 - à remplir'!$E$31:$E$400,MASQ2!CZ359,'Étape 1 - à remplir'!$G$31:$G$400,"kg"),SUMIFS('Étape 1 - à remplir'!$F$31:$F$400,'Étape 1 - à remplir'!$E$31:$E$400,MASQ2!CZ359,'Étape 1 - à remplir'!$N$31:$N$400,DI$3,'Étape 1 - à remplir'!$G$31:$G$400,"kg"))))))=0,NA(),IF(DI$2="Catégorie",IF(DI$3="Toutes",SUMIFS('Étape 1 - à remplir'!$F$31:$F$400,'Étape 1 - à remplir'!$E$31:$E$400,MASQ2!CZ359,'Étape 1 - à remplir'!$G$31:$G$400,"kg"),SUMIFS('Étape 1 - à remplir'!$F$31:$F$400,'Étape 1 - à remplir'!$E$31:$E$400,MASQ2!CZ359,'Étape 1 - à remplir'!$C$31:$C$400,DI$3)),IF(DI$2="Âge",IF(DI$3="Tous",SUMIFS('Étape 1 - à remplir'!$F$31:$F$400,'Étape 1 - à remplir'!$E$31:$E$400,MASQ2!CZ359,'Étape 1 - à remplir'!$G$31:$G$400,"kg"),SUMIFS('Étape 1 - à remplir'!$F$31:$F$400,'Étape 1 - à remplir'!$E$31:$E$400,MASQ2!CZ359,'Étape 1 - à remplir'!$P$31:$P$400,DI$3,'Étape 1 - à remplir'!$G$31:$G$400,"kg")),IF(DI$2="Atelier",IF(DI$3="Tous",SUMIFS('Étape 1 - à remplir'!$F$31:$F$400,'Étape 1 - à remplir'!$E$31:$E$400,MASQ2!CZ359,'Étape 1 - à remplir'!$G$31:$G$400,"kg"),SUMIFS('Étape 1 - à remplir'!$F$31:$F$400,'Étape 1 - à remplir'!$E$31:$E$400,MASQ2!CZ359,'Étape 1 - à remplir'!$O$31:$O$400,DI$3,'Étape 1 - à remplir'!$G$31:$G$400,"kg")),IF(DI$2="Espèce",IF(DI$3="Tous",SUMIFS('Étape 1 - à remplir'!$F$31:$F$400,'Étape 1 - à remplir'!$E$31:$E$400,MASQ2!CZ359,'Étape 1 - à remplir'!$G$31:$G$400,"kg"),SUMIFS('Étape 1 - à remplir'!$F$31:$F$400,'Étape 1 - à remplir'!$E$31:$E$400,MASQ2!CZ359,'Étape 1 - à remplir'!$N$31:$N$400,DI$3,'Étape 1 - à remplir'!$G$31:$G$400,"kg")))))))</f>
        <v>#N/A</v>
      </c>
      <c r="DB359" s="104">
        <f t="shared" si="179"/>
        <v>0</v>
      </c>
      <c r="DC359" s="204" t="str">
        <f t="shared" si="172"/>
        <v>Florfénicol</v>
      </c>
      <c r="DD359" s="204" t="str">
        <f t="shared" si="173"/>
        <v/>
      </c>
      <c r="DE359" s="204" t="str">
        <f t="shared" si="174"/>
        <v/>
      </c>
      <c r="DF359" s="204" t="str">
        <f t="shared" si="175"/>
        <v>Phenicoles</v>
      </c>
      <c r="DG359" s="204" t="str">
        <f t="shared" si="176"/>
        <v/>
      </c>
      <c r="DH359" s="97" t="str">
        <f t="shared" si="177"/>
        <v/>
      </c>
      <c r="DI359" s="78"/>
      <c r="DJ359" s="78"/>
      <c r="DK359" s="77" t="str">
        <f ca="1"/>
        <v>NUFLOR 300 MG/ML SOLUTION INJECTABLE POUR BOVINS ET OVINS</v>
      </c>
      <c r="DL359" s="79" t="e">
        <f ca="1"/>
        <v>#N/A</v>
      </c>
      <c r="DM359" s="102"/>
      <c r="DN359" s="8"/>
      <c r="DO359" s="8"/>
      <c r="DP359" s="8"/>
      <c r="DQ359" s="8"/>
      <c r="DR359" s="8"/>
      <c r="DS359" s="8"/>
      <c r="DT359" s="8"/>
      <c r="DU359" s="8"/>
      <c r="DV359" s="8"/>
      <c r="DW359" s="8"/>
      <c r="DX359" s="8"/>
      <c r="DY359" s="8"/>
      <c r="DZ359" s="8"/>
      <c r="EA359" s="8"/>
      <c r="EB359" s="8"/>
      <c r="EC359" s="8"/>
      <c r="ED359" s="8"/>
      <c r="EE359" s="8"/>
      <c r="EF359" s="8"/>
      <c r="EG359" s="8"/>
      <c r="EH359" s="8"/>
      <c r="EI359" s="8"/>
      <c r="EJ359" s="97"/>
    </row>
    <row r="360" spans="1:140" x14ac:dyDescent="0.25">
      <c r="A360" s="56"/>
      <c r="B360" s="8"/>
      <c r="C360" s="8"/>
      <c r="D360" s="8"/>
      <c r="E360" s="8"/>
      <c r="F360" s="8"/>
      <c r="G360" s="8"/>
      <c r="H360" s="8"/>
      <c r="I360" s="102" t="str">
        <f>INDEX(Données_ATB!BE:BV,MATCH(MASQ2!J360,Données_ATB!BE:BE,0),18)</f>
        <v/>
      </c>
      <c r="J360" s="77" t="str">
        <f>Données_ATB!BE359</f>
        <v>NUFLOR 450 SOLUTION INJECTABLE POUR BOVINS</v>
      </c>
      <c r="K360" s="204" t="e">
        <f>IF(IF(S$2="Catégorie",IF(S$3="Toutes",SUMIFS('Étape 1 - à remplir'!$F$31:$F$400,'Étape 1 - à remplir'!$E$31:$E$400,MASQ2!J360,'Étape 1 - à remplir'!$G$31:$G$400,"animaux"),SUMIFS('Étape 1 - à remplir'!$F$31:$F$400,'Étape 1 - à remplir'!$E$31:$E$400,MASQ2!J360,'Étape 1 - à remplir'!$C$31:$C$400,S$3)),IF(S$2="Âge",IF(S$3="Tous",SUMIFS('Étape 1 - à remplir'!$F$31:$F$400,'Étape 1 - à remplir'!$E$31:$E$400,MASQ2!J360,'Étape 1 - à remplir'!$G$31:$G$400,"animaux"),SUMIFS('Étape 1 - à remplir'!$F$31:$F$400,'Étape 1 - à remplir'!$E$31:$E$400,MASQ2!J360,'Étape 1 - à remplir'!$P$31:$P$400,S$3)),IF(S$2="Atelier",IF(S$3="Tous",SUMIFS('Étape 1 - à remplir'!$F$31:$F$400,'Étape 1 - à remplir'!$E$31:$E$400,MASQ2!J360,'Étape 1 - à remplir'!$G$31:$G$400,"animaux"),SUMIFS('Étape 1 - à remplir'!$F$31:$F$400,'Étape 1 - à remplir'!$E$31:$E$400,MASQ2!J360,'Étape 1 - à remplir'!$O$31:$O$400,S$3)),IF(S$2="Espèce",IF(S$3="Tous",SUMIFS('Étape 1 - à remplir'!$F$31:$F$400,'Étape 1 - à remplir'!$E$31:$E$400,MASQ2!J360,'Étape 1 - à remplir'!$G$31:$G$400,"animaux"),SUMIFS('Étape 1 - à remplir'!$F$31:$F$400,'Étape 1 - à remplir'!$E$31:$E$400,MASQ2!J360,'Étape 1 - à remplir'!$N$31:$N$400,S$3))))))=0,NA(),IF(S$2="Catégorie",IF(S$3="Toutes",SUMIFS('Étape 1 - à remplir'!$F$31:$F$400,'Étape 1 - à remplir'!$E$31:$E$400,MASQ2!J360,'Étape 1 - à remplir'!$G$31:$G$400,"animaux"),SUMIFS('Étape 1 - à remplir'!$F$31:$F$400,'Étape 1 - à remplir'!$E$31:$E$400,MASQ2!J360,'Étape 1 - à remplir'!$C$31:$C$400,S$3)),IF(S$2="Âge",IF(S$3="Tous",SUMIFS('Étape 1 - à remplir'!$F$31:$F$400,'Étape 1 - à remplir'!$E$31:$E$400,MASQ2!J360,'Étape 1 - à remplir'!$G$31:$G$400,"animaux"),SUMIFS('Étape 1 - à remplir'!$F$31:$F$400,'Étape 1 - à remplir'!$E$31:$E$400,MASQ2!J360,'Étape 1 - à remplir'!$P$31:$P$400,S$3)),IF(S$2="Atelier",IF(S$3="Tous",SUMIFS('Étape 1 - à remplir'!$F$31:$F$400,'Étape 1 - à remplir'!$E$31:$E$400,MASQ2!J360,'Étape 1 - à remplir'!$G$31:$G$400,"animaux"),SUMIFS('Étape 1 - à remplir'!$F$31:$F$400,'Étape 1 - à remplir'!$E$31:$E$400,MASQ2!J360,'Étape 1 - à remplir'!$O$31:$O$400,S$3)),IF(S$2="Espèce",IF(S$3="Tous",SUMIFS('Étape 1 - à remplir'!$F$31:$F$400,'Étape 1 - à remplir'!$E$31:$E$400,MASQ2!J360,'Étape 1 - à remplir'!$G$31:$G$400,"animaux"),SUMIFS('Étape 1 - à remplir'!$F$31:$F$400,'Étape 1 - à remplir'!$E$31:$E$400,MASQ2!J360,'Étape 1 - à remplir'!$N$31:$N$400,S$3)))))))</f>
        <v>#N/A</v>
      </c>
      <c r="L360" s="97">
        <f t="shared" si="180"/>
        <v>0</v>
      </c>
      <c r="M360" s="56" t="str">
        <f>Données_ATB!BN359</f>
        <v>Florfénicol</v>
      </c>
      <c r="N360" s="204" t="str">
        <f>Données_ATB!BO359</f>
        <v/>
      </c>
      <c r="O360" s="97" t="str">
        <f>Données_ATB!BP359</f>
        <v/>
      </c>
      <c r="P360" s="77" t="str">
        <f>Données_ATB!BR359</f>
        <v>Phenicoles</v>
      </c>
      <c r="Q360" s="78" t="str">
        <f>Données_ATB!BS359</f>
        <v/>
      </c>
      <c r="R360" s="79" t="str">
        <f>Données_ATB!BT359</f>
        <v/>
      </c>
      <c r="S360" s="78"/>
      <c r="T360" s="78"/>
      <c r="U360" s="77" t="str">
        <f ca="1"/>
        <v>NUFLOR 450 SOLUTION INJECTABLE POUR BOVINS</v>
      </c>
      <c r="V360" s="79" t="e">
        <f ca="1"/>
        <v>#N/A</v>
      </c>
      <c r="W360" s="102"/>
      <c r="X360" s="8"/>
      <c r="Y360" s="8"/>
      <c r="Z360" s="8"/>
      <c r="AA360" s="8"/>
      <c r="AB360" s="102"/>
      <c r="AC360" s="8"/>
      <c r="AD360" s="8"/>
      <c r="AE360" s="8"/>
      <c r="AF360" s="8"/>
      <c r="AG360" s="8"/>
      <c r="AH360" s="8"/>
      <c r="AI360" s="8"/>
      <c r="AJ360" s="8"/>
      <c r="AK360" s="8"/>
      <c r="AL360" s="8"/>
      <c r="AM360" s="8"/>
      <c r="AN360" s="8"/>
      <c r="AO360" s="8"/>
      <c r="AP360" s="8"/>
      <c r="AQ360" s="8"/>
      <c r="AR360" s="8"/>
      <c r="AS360" s="8"/>
      <c r="AT360" s="97"/>
      <c r="AV360" s="56"/>
      <c r="AW360" s="8"/>
      <c r="AX360" s="8"/>
      <c r="AY360" s="8"/>
      <c r="AZ360" s="8"/>
      <c r="BA360" s="8"/>
      <c r="BB360" s="8"/>
      <c r="BC360" s="8"/>
      <c r="BD360" s="102" t="str">
        <f t="shared" si="162"/>
        <v/>
      </c>
      <c r="BE360" s="56" t="str">
        <f t="shared" si="163"/>
        <v>NUFLOR 450 SOLUTION INJECTABLE POUR BOVINS</v>
      </c>
      <c r="BF360" s="204" t="e">
        <f>IF(IF(BN$2="Catégorie",IF(BN$3="Toutes",SUMIFS('Étape 1 - à remplir'!$F$31:$F$400,'Étape 1 - à remplir'!$E$31:$E$400,MASQ2!BE360,'Étape 1 - à remplir'!$G$31:$G$400,"lots"),SUMIFS('Étape 1 - à remplir'!$F$31:$F$400,'Étape 1 - à remplir'!$E$31:$E$400,MASQ2!BE360,'Étape 1 - à remplir'!$C$31:$C$400,BN$3)),IF(BN$2="Âge",IF(BN$3="Tous",SUMIFS('Étape 1 - à remplir'!$F$31:$F$400,'Étape 1 - à remplir'!$E$31:$E$400,MASQ2!BE360,'Étape 1 - à remplir'!$G$31:$G$400,"lots"),SUMIFS('Étape 1 - à remplir'!$F$31:$F$400,'Étape 1 - à remplir'!$E$31:$E$400,MASQ2!BE360,'Étape 1 - à remplir'!$P$31:$P$400,BN$3,'Étape 1 - à remplir'!$G$31:$G$400,"lots")),IF(BN$2="Atelier",IF(BN$3="Tous",SUMIFS('Étape 1 - à remplir'!$F$31:$F$400,'Étape 1 - à remplir'!$E$31:$E$400,MASQ2!BE360,'Étape 1 - à remplir'!$G$31:$G$400,"lots"),SUMIFS('Étape 1 - à remplir'!$F$31:$F$400,'Étape 1 - à remplir'!$E$31:$E$400,MASQ2!BE360,'Étape 1 - à remplir'!$O$31:$O$400,BN$3,'Étape 1 - à remplir'!$G$31:$G$400,"lots")),IF(BN$2="Espèce",IF(BN$3="Tous",SUMIFS('Étape 1 - à remplir'!$F$31:$F$400,'Étape 1 - à remplir'!$E$31:$E$400,MASQ2!BE360,'Étape 1 - à remplir'!$G$31:$G$400,"lots"),SUMIFS('Étape 1 - à remplir'!$F$31:$F$400,'Étape 1 - à remplir'!$E$31:$E$400,MASQ2!BE360,'Étape 1 - à remplir'!$N$31:$N$400,BN$3,'Étape 1 - à remplir'!$G$31:$G$400,"lots"))))))=0,NA(),IF(BN$2="Catégorie",IF(BN$3="Toutes",SUMIFS('Étape 1 - à remplir'!$F$31:$F$400,'Étape 1 - à remplir'!$E$31:$E$400,MASQ2!BE360,'Étape 1 - à remplir'!$G$31:$G$400,"lots"),SUMIFS('Étape 1 - à remplir'!$F$31:$F$400,'Étape 1 - à remplir'!$E$31:$E$400,MASQ2!BE360,'Étape 1 - à remplir'!$C$31:$C$400,BN$3)),IF(BN$2="Âge",IF(BN$3="Tous",SUMIFS('Étape 1 - à remplir'!$F$31:$F$400,'Étape 1 - à remplir'!$E$31:$E$400,MASQ2!BE360,'Étape 1 - à remplir'!$G$31:$G$400,"lots"),SUMIFS('Étape 1 - à remplir'!$F$31:$F$400,'Étape 1 - à remplir'!$E$31:$E$400,MASQ2!BE360,'Étape 1 - à remplir'!$P$31:$P$400,BN$3,'Étape 1 - à remplir'!$G$31:$G$400,"lots")),IF(BN$2="Atelier",IF(BN$3="Tous",SUMIFS('Étape 1 - à remplir'!$F$31:$F$400,'Étape 1 - à remplir'!$E$31:$E$400,MASQ2!BE360,'Étape 1 - à remplir'!$G$31:$G$400,"lots"),SUMIFS('Étape 1 - à remplir'!$F$31:$F$400,'Étape 1 - à remplir'!$E$31:$E$400,MASQ2!BE360,'Étape 1 - à remplir'!$O$31:$O$400,BN$3,'Étape 1 - à remplir'!$G$31:$G$400,"lots")),IF(BN$2="Espèce",IF(BN$3="Tous",SUMIFS('Étape 1 - à remplir'!$F$31:$F$400,'Étape 1 - à remplir'!$E$31:$E$400,MASQ2!BE360,'Étape 1 - à remplir'!$G$31:$G$400,"lots"),SUMIFS('Étape 1 - à remplir'!$F$31:$F$400,'Étape 1 - à remplir'!$E$31:$E$400,MASQ2!BE360,'Étape 1 - à remplir'!$N$31:$N$400,BN$3,'Étape 1 - à remplir'!$G$31:$G$400,"lots")))))))</f>
        <v>#N/A</v>
      </c>
      <c r="BG360" s="204">
        <f t="shared" si="178"/>
        <v>0</v>
      </c>
      <c r="BH360" s="204" t="str">
        <f t="shared" si="164"/>
        <v>Florfénicol</v>
      </c>
      <c r="BI360" s="204" t="str">
        <f t="shared" si="165"/>
        <v/>
      </c>
      <c r="BJ360" s="204" t="str">
        <f t="shared" si="166"/>
        <v/>
      </c>
      <c r="BK360" s="204" t="str">
        <f t="shared" si="167"/>
        <v>Phenicoles</v>
      </c>
      <c r="BL360" s="204" t="str">
        <f t="shared" si="168"/>
        <v/>
      </c>
      <c r="BM360" s="97" t="str">
        <f t="shared" si="169"/>
        <v/>
      </c>
      <c r="BN360" s="78"/>
      <c r="BO360" s="78"/>
      <c r="BP360" s="77" t="str">
        <f ca="1"/>
        <v>NUFLOR 450 SOLUTION INJECTABLE POUR BOVINS</v>
      </c>
      <c r="BQ360" s="79" t="e">
        <f ca="1"/>
        <v>#N/A</v>
      </c>
      <c r="BR360" s="102"/>
      <c r="BS360" s="8"/>
      <c r="BT360" s="8"/>
      <c r="BU360" s="8"/>
      <c r="BV360" s="8"/>
      <c r="BW360" s="8"/>
      <c r="BX360" s="8"/>
      <c r="BY360" s="8"/>
      <c r="BZ360" s="8"/>
      <c r="CA360" s="8"/>
      <c r="CB360" s="8"/>
      <c r="CC360" s="8"/>
      <c r="CD360" s="8"/>
      <c r="CE360" s="8"/>
      <c r="CF360" s="8"/>
      <c r="CG360" s="8"/>
      <c r="CH360" s="8"/>
      <c r="CI360" s="8"/>
      <c r="CJ360" s="8"/>
      <c r="CK360" s="8"/>
      <c r="CL360" s="8"/>
      <c r="CM360" s="8"/>
      <c r="CN360" s="8"/>
      <c r="CO360" s="97"/>
      <c r="CQ360" s="56"/>
      <c r="CR360" s="8"/>
      <c r="CS360" s="8"/>
      <c r="CT360" s="8"/>
      <c r="CU360" s="8"/>
      <c r="CV360" s="8"/>
      <c r="CW360" s="8"/>
      <c r="CX360" s="8"/>
      <c r="CY360" s="102" t="str">
        <f t="shared" si="170"/>
        <v/>
      </c>
      <c r="CZ360" s="56" t="str">
        <f t="shared" si="171"/>
        <v>NUFLOR 450 SOLUTION INJECTABLE POUR BOVINS</v>
      </c>
      <c r="DA360" s="204" t="e">
        <f>IF(IF(DI$2="Catégorie",IF(DI$3="Toutes",SUMIFS('Étape 1 - à remplir'!$F$31:$F$400,'Étape 1 - à remplir'!$E$31:$E$400,MASQ2!CZ360,'Étape 1 - à remplir'!$G$31:$G$400,"kg"),SUMIFS('Étape 1 - à remplir'!$F$31:$F$400,'Étape 1 - à remplir'!$E$31:$E$400,MASQ2!CZ360,'Étape 1 - à remplir'!$C$31:$C$400,DI$3)),IF(DI$2="Âge",IF(DI$3="Tous",SUMIFS('Étape 1 - à remplir'!$F$31:$F$400,'Étape 1 - à remplir'!$E$31:$E$400,MASQ2!CZ360,'Étape 1 - à remplir'!$G$31:$G$400,"kg"),SUMIFS('Étape 1 - à remplir'!$F$31:$F$400,'Étape 1 - à remplir'!$E$31:$E$400,MASQ2!CZ360,'Étape 1 - à remplir'!$P$31:$P$400,DI$3,'Étape 1 - à remplir'!$G$31:$G$400,"kg")),IF(DI$2="Atelier",IF(DI$3="Tous",SUMIFS('Étape 1 - à remplir'!$F$31:$F$400,'Étape 1 - à remplir'!$E$31:$E$400,MASQ2!CZ360,'Étape 1 - à remplir'!$G$31:$G$400,"kg"),SUMIFS('Étape 1 - à remplir'!$F$31:$F$400,'Étape 1 - à remplir'!$E$31:$E$400,MASQ2!CZ360,'Étape 1 - à remplir'!$O$31:$O$400,DI$3,'Étape 1 - à remplir'!$G$31:$G$400,"kg")),IF(DI$2="Espèce",IF(DI$3="Tous",SUMIFS('Étape 1 - à remplir'!$F$31:$F$400,'Étape 1 - à remplir'!$E$31:$E$400,MASQ2!CZ360,'Étape 1 - à remplir'!$G$31:$G$400,"kg"),SUMIFS('Étape 1 - à remplir'!$F$31:$F$400,'Étape 1 - à remplir'!$E$31:$E$400,MASQ2!CZ360,'Étape 1 - à remplir'!$N$31:$N$400,DI$3,'Étape 1 - à remplir'!$G$31:$G$400,"kg"))))))=0,NA(),IF(DI$2="Catégorie",IF(DI$3="Toutes",SUMIFS('Étape 1 - à remplir'!$F$31:$F$400,'Étape 1 - à remplir'!$E$31:$E$400,MASQ2!CZ360,'Étape 1 - à remplir'!$G$31:$G$400,"kg"),SUMIFS('Étape 1 - à remplir'!$F$31:$F$400,'Étape 1 - à remplir'!$E$31:$E$400,MASQ2!CZ360,'Étape 1 - à remplir'!$C$31:$C$400,DI$3)),IF(DI$2="Âge",IF(DI$3="Tous",SUMIFS('Étape 1 - à remplir'!$F$31:$F$400,'Étape 1 - à remplir'!$E$31:$E$400,MASQ2!CZ360,'Étape 1 - à remplir'!$G$31:$G$400,"kg"),SUMIFS('Étape 1 - à remplir'!$F$31:$F$400,'Étape 1 - à remplir'!$E$31:$E$400,MASQ2!CZ360,'Étape 1 - à remplir'!$P$31:$P$400,DI$3,'Étape 1 - à remplir'!$G$31:$G$400,"kg")),IF(DI$2="Atelier",IF(DI$3="Tous",SUMIFS('Étape 1 - à remplir'!$F$31:$F$400,'Étape 1 - à remplir'!$E$31:$E$400,MASQ2!CZ360,'Étape 1 - à remplir'!$G$31:$G$400,"kg"),SUMIFS('Étape 1 - à remplir'!$F$31:$F$400,'Étape 1 - à remplir'!$E$31:$E$400,MASQ2!CZ360,'Étape 1 - à remplir'!$O$31:$O$400,DI$3,'Étape 1 - à remplir'!$G$31:$G$400,"kg")),IF(DI$2="Espèce",IF(DI$3="Tous",SUMIFS('Étape 1 - à remplir'!$F$31:$F$400,'Étape 1 - à remplir'!$E$31:$E$400,MASQ2!CZ360,'Étape 1 - à remplir'!$G$31:$G$400,"kg"),SUMIFS('Étape 1 - à remplir'!$F$31:$F$400,'Étape 1 - à remplir'!$E$31:$E$400,MASQ2!CZ360,'Étape 1 - à remplir'!$N$31:$N$400,DI$3,'Étape 1 - à remplir'!$G$31:$G$400,"kg")))))))</f>
        <v>#N/A</v>
      </c>
      <c r="DB360" s="104">
        <f t="shared" si="179"/>
        <v>0</v>
      </c>
      <c r="DC360" s="204" t="str">
        <f t="shared" si="172"/>
        <v>Florfénicol</v>
      </c>
      <c r="DD360" s="204" t="str">
        <f t="shared" si="173"/>
        <v/>
      </c>
      <c r="DE360" s="204" t="str">
        <f t="shared" si="174"/>
        <v/>
      </c>
      <c r="DF360" s="204" t="str">
        <f t="shared" si="175"/>
        <v>Phenicoles</v>
      </c>
      <c r="DG360" s="204" t="str">
        <f t="shared" si="176"/>
        <v/>
      </c>
      <c r="DH360" s="97" t="str">
        <f t="shared" si="177"/>
        <v/>
      </c>
      <c r="DI360" s="78"/>
      <c r="DJ360" s="78"/>
      <c r="DK360" s="77" t="str">
        <f ca="1"/>
        <v>NUFLOR 450 SOLUTION INJECTABLE POUR BOVINS</v>
      </c>
      <c r="DL360" s="79" t="e">
        <f ca="1"/>
        <v>#N/A</v>
      </c>
      <c r="DM360" s="102"/>
      <c r="DN360" s="8"/>
      <c r="DO360" s="8"/>
      <c r="DP360" s="8"/>
      <c r="DQ360" s="8"/>
      <c r="DR360" s="8"/>
      <c r="DS360" s="8"/>
      <c r="DT360" s="8"/>
      <c r="DU360" s="8"/>
      <c r="DV360" s="8"/>
      <c r="DW360" s="8"/>
      <c r="DX360" s="8"/>
      <c r="DY360" s="8"/>
      <c r="DZ360" s="8"/>
      <c r="EA360" s="8"/>
      <c r="EB360" s="8"/>
      <c r="EC360" s="8"/>
      <c r="ED360" s="8"/>
      <c r="EE360" s="8"/>
      <c r="EF360" s="8"/>
      <c r="EG360" s="8"/>
      <c r="EH360" s="8"/>
      <c r="EI360" s="8"/>
      <c r="EJ360" s="97"/>
    </row>
    <row r="361" spans="1:140" x14ac:dyDescent="0.25">
      <c r="A361" s="56"/>
      <c r="B361" s="8"/>
      <c r="C361" s="8"/>
      <c r="D361" s="8"/>
      <c r="E361" s="8"/>
      <c r="F361" s="8"/>
      <c r="G361" s="8"/>
      <c r="H361" s="8"/>
      <c r="I361" s="102" t="str">
        <f>INDEX(Données_ATB!BE:BV,MATCH(MASQ2!J361,Données_ATB!BE:BE,0),18)</f>
        <v/>
      </c>
      <c r="J361" s="77" t="str">
        <f>Données_ATB!BE360</f>
        <v>NUFLOR MONO SOLUTION INJECTABLE 450 MG/ML POUR PORCINS</v>
      </c>
      <c r="K361" s="204" t="e">
        <f>IF(IF(S$2="Catégorie",IF(S$3="Toutes",SUMIFS('Étape 1 - à remplir'!$F$31:$F$400,'Étape 1 - à remplir'!$E$31:$E$400,MASQ2!J361,'Étape 1 - à remplir'!$G$31:$G$400,"animaux"),SUMIFS('Étape 1 - à remplir'!$F$31:$F$400,'Étape 1 - à remplir'!$E$31:$E$400,MASQ2!J361,'Étape 1 - à remplir'!$C$31:$C$400,S$3)),IF(S$2="Âge",IF(S$3="Tous",SUMIFS('Étape 1 - à remplir'!$F$31:$F$400,'Étape 1 - à remplir'!$E$31:$E$400,MASQ2!J361,'Étape 1 - à remplir'!$G$31:$G$400,"animaux"),SUMIFS('Étape 1 - à remplir'!$F$31:$F$400,'Étape 1 - à remplir'!$E$31:$E$400,MASQ2!J361,'Étape 1 - à remplir'!$P$31:$P$400,S$3)),IF(S$2="Atelier",IF(S$3="Tous",SUMIFS('Étape 1 - à remplir'!$F$31:$F$400,'Étape 1 - à remplir'!$E$31:$E$400,MASQ2!J361,'Étape 1 - à remplir'!$G$31:$G$400,"animaux"),SUMIFS('Étape 1 - à remplir'!$F$31:$F$400,'Étape 1 - à remplir'!$E$31:$E$400,MASQ2!J361,'Étape 1 - à remplir'!$O$31:$O$400,S$3)),IF(S$2="Espèce",IF(S$3="Tous",SUMIFS('Étape 1 - à remplir'!$F$31:$F$400,'Étape 1 - à remplir'!$E$31:$E$400,MASQ2!J361,'Étape 1 - à remplir'!$G$31:$G$400,"animaux"),SUMIFS('Étape 1 - à remplir'!$F$31:$F$400,'Étape 1 - à remplir'!$E$31:$E$400,MASQ2!J361,'Étape 1 - à remplir'!$N$31:$N$400,S$3))))))=0,NA(),IF(S$2="Catégorie",IF(S$3="Toutes",SUMIFS('Étape 1 - à remplir'!$F$31:$F$400,'Étape 1 - à remplir'!$E$31:$E$400,MASQ2!J361,'Étape 1 - à remplir'!$G$31:$G$400,"animaux"),SUMIFS('Étape 1 - à remplir'!$F$31:$F$400,'Étape 1 - à remplir'!$E$31:$E$400,MASQ2!J361,'Étape 1 - à remplir'!$C$31:$C$400,S$3)),IF(S$2="Âge",IF(S$3="Tous",SUMIFS('Étape 1 - à remplir'!$F$31:$F$400,'Étape 1 - à remplir'!$E$31:$E$400,MASQ2!J361,'Étape 1 - à remplir'!$G$31:$G$400,"animaux"),SUMIFS('Étape 1 - à remplir'!$F$31:$F$400,'Étape 1 - à remplir'!$E$31:$E$400,MASQ2!J361,'Étape 1 - à remplir'!$P$31:$P$400,S$3)),IF(S$2="Atelier",IF(S$3="Tous",SUMIFS('Étape 1 - à remplir'!$F$31:$F$400,'Étape 1 - à remplir'!$E$31:$E$400,MASQ2!J361,'Étape 1 - à remplir'!$G$31:$G$400,"animaux"),SUMIFS('Étape 1 - à remplir'!$F$31:$F$400,'Étape 1 - à remplir'!$E$31:$E$400,MASQ2!J361,'Étape 1 - à remplir'!$O$31:$O$400,S$3)),IF(S$2="Espèce",IF(S$3="Tous",SUMIFS('Étape 1 - à remplir'!$F$31:$F$400,'Étape 1 - à remplir'!$E$31:$E$400,MASQ2!J361,'Étape 1 - à remplir'!$G$31:$G$400,"animaux"),SUMIFS('Étape 1 - à remplir'!$F$31:$F$400,'Étape 1 - à remplir'!$E$31:$E$400,MASQ2!J361,'Étape 1 - à remplir'!$N$31:$N$400,S$3)))))))</f>
        <v>#N/A</v>
      </c>
      <c r="L361" s="97">
        <f t="shared" si="180"/>
        <v>0</v>
      </c>
      <c r="M361" s="56" t="str">
        <f>Données_ATB!BN360</f>
        <v>Florfénicol</v>
      </c>
      <c r="N361" s="204" t="str">
        <f>Données_ATB!BO360</f>
        <v/>
      </c>
      <c r="O361" s="97" t="str">
        <f>Données_ATB!BP360</f>
        <v/>
      </c>
      <c r="P361" s="77" t="str">
        <f>Données_ATB!BR360</f>
        <v>Phenicoles</v>
      </c>
      <c r="Q361" s="78" t="str">
        <f>Données_ATB!BS360</f>
        <v/>
      </c>
      <c r="R361" s="79" t="str">
        <f>Données_ATB!BT360</f>
        <v/>
      </c>
      <c r="S361" s="78"/>
      <c r="T361" s="78"/>
      <c r="U361" s="77" t="str">
        <f ca="1"/>
        <v>NUFLOR MONO SOLUTION INJECTABLE 450 MG/ML POUR PORCINS</v>
      </c>
      <c r="V361" s="79" t="e">
        <f ca="1"/>
        <v>#N/A</v>
      </c>
      <c r="W361" s="102"/>
      <c r="X361" s="8"/>
      <c r="Y361" s="8"/>
      <c r="Z361" s="8"/>
      <c r="AA361" s="8"/>
      <c r="AB361" s="102"/>
      <c r="AC361" s="8"/>
      <c r="AD361" s="8"/>
      <c r="AE361" s="8"/>
      <c r="AF361" s="8"/>
      <c r="AG361" s="8"/>
      <c r="AH361" s="8"/>
      <c r="AI361" s="8"/>
      <c r="AJ361" s="8"/>
      <c r="AK361" s="8"/>
      <c r="AL361" s="8"/>
      <c r="AM361" s="8"/>
      <c r="AN361" s="8"/>
      <c r="AO361" s="8"/>
      <c r="AP361" s="8"/>
      <c r="AQ361" s="8"/>
      <c r="AR361" s="8"/>
      <c r="AS361" s="8"/>
      <c r="AT361" s="97"/>
      <c r="AV361" s="56"/>
      <c r="AW361" s="8"/>
      <c r="AX361" s="8"/>
      <c r="AY361" s="8"/>
      <c r="AZ361" s="8"/>
      <c r="BA361" s="8"/>
      <c r="BB361" s="8"/>
      <c r="BC361" s="8"/>
      <c r="BD361" s="102" t="str">
        <f t="shared" si="162"/>
        <v/>
      </c>
      <c r="BE361" s="56" t="str">
        <f t="shared" si="163"/>
        <v>NUFLOR MONO SOLUTION INJECTABLE 450 MG/ML POUR PORCINS</v>
      </c>
      <c r="BF361" s="204" t="e">
        <f>IF(IF(BN$2="Catégorie",IF(BN$3="Toutes",SUMIFS('Étape 1 - à remplir'!$F$31:$F$400,'Étape 1 - à remplir'!$E$31:$E$400,MASQ2!BE361,'Étape 1 - à remplir'!$G$31:$G$400,"lots"),SUMIFS('Étape 1 - à remplir'!$F$31:$F$400,'Étape 1 - à remplir'!$E$31:$E$400,MASQ2!BE361,'Étape 1 - à remplir'!$C$31:$C$400,BN$3)),IF(BN$2="Âge",IF(BN$3="Tous",SUMIFS('Étape 1 - à remplir'!$F$31:$F$400,'Étape 1 - à remplir'!$E$31:$E$400,MASQ2!BE361,'Étape 1 - à remplir'!$G$31:$G$400,"lots"),SUMIFS('Étape 1 - à remplir'!$F$31:$F$400,'Étape 1 - à remplir'!$E$31:$E$400,MASQ2!BE361,'Étape 1 - à remplir'!$P$31:$P$400,BN$3,'Étape 1 - à remplir'!$G$31:$G$400,"lots")),IF(BN$2="Atelier",IF(BN$3="Tous",SUMIFS('Étape 1 - à remplir'!$F$31:$F$400,'Étape 1 - à remplir'!$E$31:$E$400,MASQ2!BE361,'Étape 1 - à remplir'!$G$31:$G$400,"lots"),SUMIFS('Étape 1 - à remplir'!$F$31:$F$400,'Étape 1 - à remplir'!$E$31:$E$400,MASQ2!BE361,'Étape 1 - à remplir'!$O$31:$O$400,BN$3,'Étape 1 - à remplir'!$G$31:$G$400,"lots")),IF(BN$2="Espèce",IF(BN$3="Tous",SUMIFS('Étape 1 - à remplir'!$F$31:$F$400,'Étape 1 - à remplir'!$E$31:$E$400,MASQ2!BE361,'Étape 1 - à remplir'!$G$31:$G$400,"lots"),SUMIFS('Étape 1 - à remplir'!$F$31:$F$400,'Étape 1 - à remplir'!$E$31:$E$400,MASQ2!BE361,'Étape 1 - à remplir'!$N$31:$N$400,BN$3,'Étape 1 - à remplir'!$G$31:$G$400,"lots"))))))=0,NA(),IF(BN$2="Catégorie",IF(BN$3="Toutes",SUMIFS('Étape 1 - à remplir'!$F$31:$F$400,'Étape 1 - à remplir'!$E$31:$E$400,MASQ2!BE361,'Étape 1 - à remplir'!$G$31:$G$400,"lots"),SUMIFS('Étape 1 - à remplir'!$F$31:$F$400,'Étape 1 - à remplir'!$E$31:$E$400,MASQ2!BE361,'Étape 1 - à remplir'!$C$31:$C$400,BN$3)),IF(BN$2="Âge",IF(BN$3="Tous",SUMIFS('Étape 1 - à remplir'!$F$31:$F$400,'Étape 1 - à remplir'!$E$31:$E$400,MASQ2!BE361,'Étape 1 - à remplir'!$G$31:$G$400,"lots"),SUMIFS('Étape 1 - à remplir'!$F$31:$F$400,'Étape 1 - à remplir'!$E$31:$E$400,MASQ2!BE361,'Étape 1 - à remplir'!$P$31:$P$400,BN$3,'Étape 1 - à remplir'!$G$31:$G$400,"lots")),IF(BN$2="Atelier",IF(BN$3="Tous",SUMIFS('Étape 1 - à remplir'!$F$31:$F$400,'Étape 1 - à remplir'!$E$31:$E$400,MASQ2!BE361,'Étape 1 - à remplir'!$G$31:$G$400,"lots"),SUMIFS('Étape 1 - à remplir'!$F$31:$F$400,'Étape 1 - à remplir'!$E$31:$E$400,MASQ2!BE361,'Étape 1 - à remplir'!$O$31:$O$400,BN$3,'Étape 1 - à remplir'!$G$31:$G$400,"lots")),IF(BN$2="Espèce",IF(BN$3="Tous",SUMIFS('Étape 1 - à remplir'!$F$31:$F$400,'Étape 1 - à remplir'!$E$31:$E$400,MASQ2!BE361,'Étape 1 - à remplir'!$G$31:$G$400,"lots"),SUMIFS('Étape 1 - à remplir'!$F$31:$F$400,'Étape 1 - à remplir'!$E$31:$E$400,MASQ2!BE361,'Étape 1 - à remplir'!$N$31:$N$400,BN$3,'Étape 1 - à remplir'!$G$31:$G$400,"lots")))))))</f>
        <v>#N/A</v>
      </c>
      <c r="BG361" s="204">
        <f t="shared" si="178"/>
        <v>0</v>
      </c>
      <c r="BH361" s="204" t="str">
        <f t="shared" si="164"/>
        <v>Florfénicol</v>
      </c>
      <c r="BI361" s="204" t="str">
        <f t="shared" si="165"/>
        <v/>
      </c>
      <c r="BJ361" s="204" t="str">
        <f t="shared" si="166"/>
        <v/>
      </c>
      <c r="BK361" s="204" t="str">
        <f t="shared" si="167"/>
        <v>Phenicoles</v>
      </c>
      <c r="BL361" s="204" t="str">
        <f t="shared" si="168"/>
        <v/>
      </c>
      <c r="BM361" s="97" t="str">
        <f t="shared" si="169"/>
        <v/>
      </c>
      <c r="BN361" s="78"/>
      <c r="BO361" s="78"/>
      <c r="BP361" s="77" t="str">
        <f ca="1"/>
        <v>NUFLOR MONO SOLUTION INJECTABLE 450 MG/ML POUR PORCINS</v>
      </c>
      <c r="BQ361" s="79" t="e">
        <f ca="1"/>
        <v>#N/A</v>
      </c>
      <c r="BR361" s="102"/>
      <c r="BS361" s="8"/>
      <c r="BT361" s="8"/>
      <c r="BU361" s="8"/>
      <c r="BV361" s="8"/>
      <c r="BW361" s="8"/>
      <c r="BX361" s="8"/>
      <c r="BY361" s="8"/>
      <c r="BZ361" s="8"/>
      <c r="CA361" s="8"/>
      <c r="CB361" s="8"/>
      <c r="CC361" s="8"/>
      <c r="CD361" s="8"/>
      <c r="CE361" s="8"/>
      <c r="CF361" s="8"/>
      <c r="CG361" s="8"/>
      <c r="CH361" s="8"/>
      <c r="CI361" s="8"/>
      <c r="CJ361" s="8"/>
      <c r="CK361" s="8"/>
      <c r="CL361" s="8"/>
      <c r="CM361" s="8"/>
      <c r="CN361" s="8"/>
      <c r="CO361" s="97"/>
      <c r="CQ361" s="56"/>
      <c r="CR361" s="8"/>
      <c r="CS361" s="8"/>
      <c r="CT361" s="8"/>
      <c r="CU361" s="8"/>
      <c r="CV361" s="8"/>
      <c r="CW361" s="8"/>
      <c r="CX361" s="8"/>
      <c r="CY361" s="102" t="str">
        <f t="shared" si="170"/>
        <v/>
      </c>
      <c r="CZ361" s="56" t="str">
        <f t="shared" si="171"/>
        <v>NUFLOR MONO SOLUTION INJECTABLE 450 MG/ML POUR PORCINS</v>
      </c>
      <c r="DA361" s="204" t="e">
        <f>IF(IF(DI$2="Catégorie",IF(DI$3="Toutes",SUMIFS('Étape 1 - à remplir'!$F$31:$F$400,'Étape 1 - à remplir'!$E$31:$E$400,MASQ2!CZ361,'Étape 1 - à remplir'!$G$31:$G$400,"kg"),SUMIFS('Étape 1 - à remplir'!$F$31:$F$400,'Étape 1 - à remplir'!$E$31:$E$400,MASQ2!CZ361,'Étape 1 - à remplir'!$C$31:$C$400,DI$3)),IF(DI$2="Âge",IF(DI$3="Tous",SUMIFS('Étape 1 - à remplir'!$F$31:$F$400,'Étape 1 - à remplir'!$E$31:$E$400,MASQ2!CZ361,'Étape 1 - à remplir'!$G$31:$G$400,"kg"),SUMIFS('Étape 1 - à remplir'!$F$31:$F$400,'Étape 1 - à remplir'!$E$31:$E$400,MASQ2!CZ361,'Étape 1 - à remplir'!$P$31:$P$400,DI$3,'Étape 1 - à remplir'!$G$31:$G$400,"kg")),IF(DI$2="Atelier",IF(DI$3="Tous",SUMIFS('Étape 1 - à remplir'!$F$31:$F$400,'Étape 1 - à remplir'!$E$31:$E$400,MASQ2!CZ361,'Étape 1 - à remplir'!$G$31:$G$400,"kg"),SUMIFS('Étape 1 - à remplir'!$F$31:$F$400,'Étape 1 - à remplir'!$E$31:$E$400,MASQ2!CZ361,'Étape 1 - à remplir'!$O$31:$O$400,DI$3,'Étape 1 - à remplir'!$G$31:$G$400,"kg")),IF(DI$2="Espèce",IF(DI$3="Tous",SUMIFS('Étape 1 - à remplir'!$F$31:$F$400,'Étape 1 - à remplir'!$E$31:$E$400,MASQ2!CZ361,'Étape 1 - à remplir'!$G$31:$G$400,"kg"),SUMIFS('Étape 1 - à remplir'!$F$31:$F$400,'Étape 1 - à remplir'!$E$31:$E$400,MASQ2!CZ361,'Étape 1 - à remplir'!$N$31:$N$400,DI$3,'Étape 1 - à remplir'!$G$31:$G$400,"kg"))))))=0,NA(),IF(DI$2="Catégorie",IF(DI$3="Toutes",SUMIFS('Étape 1 - à remplir'!$F$31:$F$400,'Étape 1 - à remplir'!$E$31:$E$400,MASQ2!CZ361,'Étape 1 - à remplir'!$G$31:$G$400,"kg"),SUMIFS('Étape 1 - à remplir'!$F$31:$F$400,'Étape 1 - à remplir'!$E$31:$E$400,MASQ2!CZ361,'Étape 1 - à remplir'!$C$31:$C$400,DI$3)),IF(DI$2="Âge",IF(DI$3="Tous",SUMIFS('Étape 1 - à remplir'!$F$31:$F$400,'Étape 1 - à remplir'!$E$31:$E$400,MASQ2!CZ361,'Étape 1 - à remplir'!$G$31:$G$400,"kg"),SUMIFS('Étape 1 - à remplir'!$F$31:$F$400,'Étape 1 - à remplir'!$E$31:$E$400,MASQ2!CZ361,'Étape 1 - à remplir'!$P$31:$P$400,DI$3,'Étape 1 - à remplir'!$G$31:$G$400,"kg")),IF(DI$2="Atelier",IF(DI$3="Tous",SUMIFS('Étape 1 - à remplir'!$F$31:$F$400,'Étape 1 - à remplir'!$E$31:$E$400,MASQ2!CZ361,'Étape 1 - à remplir'!$G$31:$G$400,"kg"),SUMIFS('Étape 1 - à remplir'!$F$31:$F$400,'Étape 1 - à remplir'!$E$31:$E$400,MASQ2!CZ361,'Étape 1 - à remplir'!$O$31:$O$400,DI$3,'Étape 1 - à remplir'!$G$31:$G$400,"kg")),IF(DI$2="Espèce",IF(DI$3="Tous",SUMIFS('Étape 1 - à remplir'!$F$31:$F$400,'Étape 1 - à remplir'!$E$31:$E$400,MASQ2!CZ361,'Étape 1 - à remplir'!$G$31:$G$400,"kg"),SUMIFS('Étape 1 - à remplir'!$F$31:$F$400,'Étape 1 - à remplir'!$E$31:$E$400,MASQ2!CZ361,'Étape 1 - à remplir'!$N$31:$N$400,DI$3,'Étape 1 - à remplir'!$G$31:$G$400,"kg")))))))</f>
        <v>#N/A</v>
      </c>
      <c r="DB361" s="104">
        <f t="shared" si="179"/>
        <v>0</v>
      </c>
      <c r="DC361" s="204" t="str">
        <f t="shared" si="172"/>
        <v>Florfénicol</v>
      </c>
      <c r="DD361" s="204" t="str">
        <f t="shared" si="173"/>
        <v/>
      </c>
      <c r="DE361" s="204" t="str">
        <f t="shared" si="174"/>
        <v/>
      </c>
      <c r="DF361" s="204" t="str">
        <f t="shared" si="175"/>
        <v>Phenicoles</v>
      </c>
      <c r="DG361" s="204" t="str">
        <f t="shared" si="176"/>
        <v/>
      </c>
      <c r="DH361" s="97" t="str">
        <f t="shared" si="177"/>
        <v/>
      </c>
      <c r="DI361" s="78"/>
      <c r="DJ361" s="78"/>
      <c r="DK361" s="77" t="str">
        <f ca="1"/>
        <v>NUFLOR MONO SOLUTION INJECTABLE 450 MG/ML POUR PORCINS</v>
      </c>
      <c r="DL361" s="79" t="e">
        <f ca="1"/>
        <v>#N/A</v>
      </c>
      <c r="DM361" s="102"/>
      <c r="DN361" s="8"/>
      <c r="DO361" s="8"/>
      <c r="DP361" s="8"/>
      <c r="DQ361" s="8"/>
      <c r="DR361" s="8"/>
      <c r="DS361" s="8"/>
      <c r="DT361" s="8"/>
      <c r="DU361" s="8"/>
      <c r="DV361" s="8"/>
      <c r="DW361" s="8"/>
      <c r="DX361" s="8"/>
      <c r="DY361" s="8"/>
      <c r="DZ361" s="8"/>
      <c r="EA361" s="8"/>
      <c r="EB361" s="8"/>
      <c r="EC361" s="8"/>
      <c r="ED361" s="8"/>
      <c r="EE361" s="8"/>
      <c r="EF361" s="8"/>
      <c r="EG361" s="8"/>
      <c r="EH361" s="8"/>
      <c r="EI361" s="8"/>
      <c r="EJ361" s="97"/>
    </row>
    <row r="362" spans="1:140" x14ac:dyDescent="0.25">
      <c r="A362" s="56"/>
      <c r="B362" s="8"/>
      <c r="C362" s="8"/>
      <c r="D362" s="8"/>
      <c r="E362" s="8"/>
      <c r="F362" s="8"/>
      <c r="G362" s="8"/>
      <c r="H362" s="8"/>
      <c r="I362" s="102" t="str">
        <f>INDEX(Données_ATB!BE:BV,MATCH(MASQ2!J362,Données_ATB!BE:BE,0),18)</f>
        <v/>
      </c>
      <c r="J362" s="77" t="str">
        <f>Données_ATB!BE361</f>
        <v>NUFLOR PORCINS SOLUTION INJECTABLE 300 MG/ML</v>
      </c>
      <c r="K362" s="204" t="e">
        <f>IF(IF(S$2="Catégorie",IF(S$3="Toutes",SUMIFS('Étape 1 - à remplir'!$F$31:$F$400,'Étape 1 - à remplir'!$E$31:$E$400,MASQ2!J362,'Étape 1 - à remplir'!$G$31:$G$400,"animaux"),SUMIFS('Étape 1 - à remplir'!$F$31:$F$400,'Étape 1 - à remplir'!$E$31:$E$400,MASQ2!J362,'Étape 1 - à remplir'!$C$31:$C$400,S$3)),IF(S$2="Âge",IF(S$3="Tous",SUMIFS('Étape 1 - à remplir'!$F$31:$F$400,'Étape 1 - à remplir'!$E$31:$E$400,MASQ2!J362,'Étape 1 - à remplir'!$G$31:$G$400,"animaux"),SUMIFS('Étape 1 - à remplir'!$F$31:$F$400,'Étape 1 - à remplir'!$E$31:$E$400,MASQ2!J362,'Étape 1 - à remplir'!$P$31:$P$400,S$3)),IF(S$2="Atelier",IF(S$3="Tous",SUMIFS('Étape 1 - à remplir'!$F$31:$F$400,'Étape 1 - à remplir'!$E$31:$E$400,MASQ2!J362,'Étape 1 - à remplir'!$G$31:$G$400,"animaux"),SUMIFS('Étape 1 - à remplir'!$F$31:$F$400,'Étape 1 - à remplir'!$E$31:$E$400,MASQ2!J362,'Étape 1 - à remplir'!$O$31:$O$400,S$3)),IF(S$2="Espèce",IF(S$3="Tous",SUMIFS('Étape 1 - à remplir'!$F$31:$F$400,'Étape 1 - à remplir'!$E$31:$E$400,MASQ2!J362,'Étape 1 - à remplir'!$G$31:$G$400,"animaux"),SUMIFS('Étape 1 - à remplir'!$F$31:$F$400,'Étape 1 - à remplir'!$E$31:$E$400,MASQ2!J362,'Étape 1 - à remplir'!$N$31:$N$400,S$3))))))=0,NA(),IF(S$2="Catégorie",IF(S$3="Toutes",SUMIFS('Étape 1 - à remplir'!$F$31:$F$400,'Étape 1 - à remplir'!$E$31:$E$400,MASQ2!J362,'Étape 1 - à remplir'!$G$31:$G$400,"animaux"),SUMIFS('Étape 1 - à remplir'!$F$31:$F$400,'Étape 1 - à remplir'!$E$31:$E$400,MASQ2!J362,'Étape 1 - à remplir'!$C$31:$C$400,S$3)),IF(S$2="Âge",IF(S$3="Tous",SUMIFS('Étape 1 - à remplir'!$F$31:$F$400,'Étape 1 - à remplir'!$E$31:$E$400,MASQ2!J362,'Étape 1 - à remplir'!$G$31:$G$400,"animaux"),SUMIFS('Étape 1 - à remplir'!$F$31:$F$400,'Étape 1 - à remplir'!$E$31:$E$400,MASQ2!J362,'Étape 1 - à remplir'!$P$31:$P$400,S$3)),IF(S$2="Atelier",IF(S$3="Tous",SUMIFS('Étape 1 - à remplir'!$F$31:$F$400,'Étape 1 - à remplir'!$E$31:$E$400,MASQ2!J362,'Étape 1 - à remplir'!$G$31:$G$400,"animaux"),SUMIFS('Étape 1 - à remplir'!$F$31:$F$400,'Étape 1 - à remplir'!$E$31:$E$400,MASQ2!J362,'Étape 1 - à remplir'!$O$31:$O$400,S$3)),IF(S$2="Espèce",IF(S$3="Tous",SUMIFS('Étape 1 - à remplir'!$F$31:$F$400,'Étape 1 - à remplir'!$E$31:$E$400,MASQ2!J362,'Étape 1 - à remplir'!$G$31:$G$400,"animaux"),SUMIFS('Étape 1 - à remplir'!$F$31:$F$400,'Étape 1 - à remplir'!$E$31:$E$400,MASQ2!J362,'Étape 1 - à remplir'!$N$31:$N$400,S$3)))))))</f>
        <v>#N/A</v>
      </c>
      <c r="L362" s="97">
        <f t="shared" si="180"/>
        <v>0</v>
      </c>
      <c r="M362" s="56" t="str">
        <f>Données_ATB!BN361</f>
        <v>Florfénicol</v>
      </c>
      <c r="N362" s="204" t="str">
        <f>Données_ATB!BO361</f>
        <v/>
      </c>
      <c r="O362" s="97" t="str">
        <f>Données_ATB!BP361</f>
        <v/>
      </c>
      <c r="P362" s="77" t="str">
        <f>Données_ATB!BR361</f>
        <v>Phenicoles</v>
      </c>
      <c r="Q362" s="78" t="str">
        <f>Données_ATB!BS361</f>
        <v/>
      </c>
      <c r="R362" s="79" t="str">
        <f>Données_ATB!BT361</f>
        <v/>
      </c>
      <c r="S362" s="78"/>
      <c r="T362" s="78"/>
      <c r="U362" s="77" t="str">
        <f ca="1"/>
        <v>NUFLOR PORCINS SOLUTION INJECTABLE 300 MG/ML</v>
      </c>
      <c r="V362" s="79" t="e">
        <f ca="1"/>
        <v>#N/A</v>
      </c>
      <c r="W362" s="102"/>
      <c r="X362" s="8"/>
      <c r="Y362" s="8"/>
      <c r="Z362" s="8"/>
      <c r="AA362" s="8"/>
      <c r="AB362" s="102"/>
      <c r="AC362" s="8"/>
      <c r="AD362" s="8"/>
      <c r="AE362" s="8"/>
      <c r="AF362" s="8"/>
      <c r="AG362" s="8"/>
      <c r="AH362" s="8"/>
      <c r="AI362" s="8"/>
      <c r="AJ362" s="8"/>
      <c r="AK362" s="8"/>
      <c r="AL362" s="8"/>
      <c r="AM362" s="8"/>
      <c r="AN362" s="8"/>
      <c r="AO362" s="8"/>
      <c r="AP362" s="8"/>
      <c r="AQ362" s="8"/>
      <c r="AR362" s="8"/>
      <c r="AS362" s="8"/>
      <c r="AT362" s="97"/>
      <c r="AV362" s="56"/>
      <c r="AW362" s="8"/>
      <c r="AX362" s="8"/>
      <c r="AY362" s="8"/>
      <c r="AZ362" s="8"/>
      <c r="BA362" s="8"/>
      <c r="BB362" s="8"/>
      <c r="BC362" s="8"/>
      <c r="BD362" s="102" t="str">
        <f t="shared" si="162"/>
        <v/>
      </c>
      <c r="BE362" s="56" t="str">
        <f t="shared" si="163"/>
        <v>NUFLOR PORCINS SOLUTION INJECTABLE 300 MG/ML</v>
      </c>
      <c r="BF362" s="204" t="e">
        <f>IF(IF(BN$2="Catégorie",IF(BN$3="Toutes",SUMIFS('Étape 1 - à remplir'!$F$31:$F$400,'Étape 1 - à remplir'!$E$31:$E$400,MASQ2!BE362,'Étape 1 - à remplir'!$G$31:$G$400,"lots"),SUMIFS('Étape 1 - à remplir'!$F$31:$F$400,'Étape 1 - à remplir'!$E$31:$E$400,MASQ2!BE362,'Étape 1 - à remplir'!$C$31:$C$400,BN$3)),IF(BN$2="Âge",IF(BN$3="Tous",SUMIFS('Étape 1 - à remplir'!$F$31:$F$400,'Étape 1 - à remplir'!$E$31:$E$400,MASQ2!BE362,'Étape 1 - à remplir'!$G$31:$G$400,"lots"),SUMIFS('Étape 1 - à remplir'!$F$31:$F$400,'Étape 1 - à remplir'!$E$31:$E$400,MASQ2!BE362,'Étape 1 - à remplir'!$P$31:$P$400,BN$3,'Étape 1 - à remplir'!$G$31:$G$400,"lots")),IF(BN$2="Atelier",IF(BN$3="Tous",SUMIFS('Étape 1 - à remplir'!$F$31:$F$400,'Étape 1 - à remplir'!$E$31:$E$400,MASQ2!BE362,'Étape 1 - à remplir'!$G$31:$G$400,"lots"),SUMIFS('Étape 1 - à remplir'!$F$31:$F$400,'Étape 1 - à remplir'!$E$31:$E$400,MASQ2!BE362,'Étape 1 - à remplir'!$O$31:$O$400,BN$3,'Étape 1 - à remplir'!$G$31:$G$400,"lots")),IF(BN$2="Espèce",IF(BN$3="Tous",SUMIFS('Étape 1 - à remplir'!$F$31:$F$400,'Étape 1 - à remplir'!$E$31:$E$400,MASQ2!BE362,'Étape 1 - à remplir'!$G$31:$G$400,"lots"),SUMIFS('Étape 1 - à remplir'!$F$31:$F$400,'Étape 1 - à remplir'!$E$31:$E$400,MASQ2!BE362,'Étape 1 - à remplir'!$N$31:$N$400,BN$3,'Étape 1 - à remplir'!$G$31:$G$400,"lots"))))))=0,NA(),IF(BN$2="Catégorie",IF(BN$3="Toutes",SUMIFS('Étape 1 - à remplir'!$F$31:$F$400,'Étape 1 - à remplir'!$E$31:$E$400,MASQ2!BE362,'Étape 1 - à remplir'!$G$31:$G$400,"lots"),SUMIFS('Étape 1 - à remplir'!$F$31:$F$400,'Étape 1 - à remplir'!$E$31:$E$400,MASQ2!BE362,'Étape 1 - à remplir'!$C$31:$C$400,BN$3)),IF(BN$2="Âge",IF(BN$3="Tous",SUMIFS('Étape 1 - à remplir'!$F$31:$F$400,'Étape 1 - à remplir'!$E$31:$E$400,MASQ2!BE362,'Étape 1 - à remplir'!$G$31:$G$400,"lots"),SUMIFS('Étape 1 - à remplir'!$F$31:$F$400,'Étape 1 - à remplir'!$E$31:$E$400,MASQ2!BE362,'Étape 1 - à remplir'!$P$31:$P$400,BN$3,'Étape 1 - à remplir'!$G$31:$G$400,"lots")),IF(BN$2="Atelier",IF(BN$3="Tous",SUMIFS('Étape 1 - à remplir'!$F$31:$F$400,'Étape 1 - à remplir'!$E$31:$E$400,MASQ2!BE362,'Étape 1 - à remplir'!$G$31:$G$400,"lots"),SUMIFS('Étape 1 - à remplir'!$F$31:$F$400,'Étape 1 - à remplir'!$E$31:$E$400,MASQ2!BE362,'Étape 1 - à remplir'!$O$31:$O$400,BN$3,'Étape 1 - à remplir'!$G$31:$G$400,"lots")),IF(BN$2="Espèce",IF(BN$3="Tous",SUMIFS('Étape 1 - à remplir'!$F$31:$F$400,'Étape 1 - à remplir'!$E$31:$E$400,MASQ2!BE362,'Étape 1 - à remplir'!$G$31:$G$400,"lots"),SUMIFS('Étape 1 - à remplir'!$F$31:$F$400,'Étape 1 - à remplir'!$E$31:$E$400,MASQ2!BE362,'Étape 1 - à remplir'!$N$31:$N$400,BN$3,'Étape 1 - à remplir'!$G$31:$G$400,"lots")))))))</f>
        <v>#N/A</v>
      </c>
      <c r="BG362" s="204">
        <f t="shared" si="178"/>
        <v>0</v>
      </c>
      <c r="BH362" s="204" t="str">
        <f t="shared" si="164"/>
        <v>Florfénicol</v>
      </c>
      <c r="BI362" s="204" t="str">
        <f t="shared" si="165"/>
        <v/>
      </c>
      <c r="BJ362" s="204" t="str">
        <f t="shared" si="166"/>
        <v/>
      </c>
      <c r="BK362" s="204" t="str">
        <f t="shared" si="167"/>
        <v>Phenicoles</v>
      </c>
      <c r="BL362" s="204" t="str">
        <f t="shared" si="168"/>
        <v/>
      </c>
      <c r="BM362" s="97" t="str">
        <f t="shared" si="169"/>
        <v/>
      </c>
      <c r="BN362" s="78"/>
      <c r="BO362" s="78"/>
      <c r="BP362" s="77" t="str">
        <f ca="1"/>
        <v>NUFLOR PORCINS SOLUTION INJECTABLE 300 MG/ML</v>
      </c>
      <c r="BQ362" s="79" t="e">
        <f ca="1"/>
        <v>#N/A</v>
      </c>
      <c r="BR362" s="102"/>
      <c r="BS362" s="8"/>
      <c r="BT362" s="8"/>
      <c r="BU362" s="8"/>
      <c r="BV362" s="8"/>
      <c r="BW362" s="8"/>
      <c r="BX362" s="8"/>
      <c r="BY362" s="8"/>
      <c r="BZ362" s="8"/>
      <c r="CA362" s="8"/>
      <c r="CB362" s="8"/>
      <c r="CC362" s="8"/>
      <c r="CD362" s="8"/>
      <c r="CE362" s="8"/>
      <c r="CF362" s="8"/>
      <c r="CG362" s="8"/>
      <c r="CH362" s="8"/>
      <c r="CI362" s="8"/>
      <c r="CJ362" s="8"/>
      <c r="CK362" s="8"/>
      <c r="CL362" s="8"/>
      <c r="CM362" s="8"/>
      <c r="CN362" s="8"/>
      <c r="CO362" s="97"/>
      <c r="CQ362" s="56"/>
      <c r="CR362" s="8"/>
      <c r="CS362" s="8"/>
      <c r="CT362" s="8"/>
      <c r="CU362" s="8"/>
      <c r="CV362" s="8"/>
      <c r="CW362" s="8"/>
      <c r="CX362" s="8"/>
      <c r="CY362" s="102" t="str">
        <f t="shared" si="170"/>
        <v/>
      </c>
      <c r="CZ362" s="56" t="str">
        <f t="shared" si="171"/>
        <v>NUFLOR PORCINS SOLUTION INJECTABLE 300 MG/ML</v>
      </c>
      <c r="DA362" s="204" t="e">
        <f>IF(IF(DI$2="Catégorie",IF(DI$3="Toutes",SUMIFS('Étape 1 - à remplir'!$F$31:$F$400,'Étape 1 - à remplir'!$E$31:$E$400,MASQ2!CZ362,'Étape 1 - à remplir'!$G$31:$G$400,"kg"),SUMIFS('Étape 1 - à remplir'!$F$31:$F$400,'Étape 1 - à remplir'!$E$31:$E$400,MASQ2!CZ362,'Étape 1 - à remplir'!$C$31:$C$400,DI$3)),IF(DI$2="Âge",IF(DI$3="Tous",SUMIFS('Étape 1 - à remplir'!$F$31:$F$400,'Étape 1 - à remplir'!$E$31:$E$400,MASQ2!CZ362,'Étape 1 - à remplir'!$G$31:$G$400,"kg"),SUMIFS('Étape 1 - à remplir'!$F$31:$F$400,'Étape 1 - à remplir'!$E$31:$E$400,MASQ2!CZ362,'Étape 1 - à remplir'!$P$31:$P$400,DI$3,'Étape 1 - à remplir'!$G$31:$G$400,"kg")),IF(DI$2="Atelier",IF(DI$3="Tous",SUMIFS('Étape 1 - à remplir'!$F$31:$F$400,'Étape 1 - à remplir'!$E$31:$E$400,MASQ2!CZ362,'Étape 1 - à remplir'!$G$31:$G$400,"kg"),SUMIFS('Étape 1 - à remplir'!$F$31:$F$400,'Étape 1 - à remplir'!$E$31:$E$400,MASQ2!CZ362,'Étape 1 - à remplir'!$O$31:$O$400,DI$3,'Étape 1 - à remplir'!$G$31:$G$400,"kg")),IF(DI$2="Espèce",IF(DI$3="Tous",SUMIFS('Étape 1 - à remplir'!$F$31:$F$400,'Étape 1 - à remplir'!$E$31:$E$400,MASQ2!CZ362,'Étape 1 - à remplir'!$G$31:$G$400,"kg"),SUMIFS('Étape 1 - à remplir'!$F$31:$F$400,'Étape 1 - à remplir'!$E$31:$E$400,MASQ2!CZ362,'Étape 1 - à remplir'!$N$31:$N$400,DI$3,'Étape 1 - à remplir'!$G$31:$G$400,"kg"))))))=0,NA(),IF(DI$2="Catégorie",IF(DI$3="Toutes",SUMIFS('Étape 1 - à remplir'!$F$31:$F$400,'Étape 1 - à remplir'!$E$31:$E$400,MASQ2!CZ362,'Étape 1 - à remplir'!$G$31:$G$400,"kg"),SUMIFS('Étape 1 - à remplir'!$F$31:$F$400,'Étape 1 - à remplir'!$E$31:$E$400,MASQ2!CZ362,'Étape 1 - à remplir'!$C$31:$C$400,DI$3)),IF(DI$2="Âge",IF(DI$3="Tous",SUMIFS('Étape 1 - à remplir'!$F$31:$F$400,'Étape 1 - à remplir'!$E$31:$E$400,MASQ2!CZ362,'Étape 1 - à remplir'!$G$31:$G$400,"kg"),SUMIFS('Étape 1 - à remplir'!$F$31:$F$400,'Étape 1 - à remplir'!$E$31:$E$400,MASQ2!CZ362,'Étape 1 - à remplir'!$P$31:$P$400,DI$3,'Étape 1 - à remplir'!$G$31:$G$400,"kg")),IF(DI$2="Atelier",IF(DI$3="Tous",SUMIFS('Étape 1 - à remplir'!$F$31:$F$400,'Étape 1 - à remplir'!$E$31:$E$400,MASQ2!CZ362,'Étape 1 - à remplir'!$G$31:$G$400,"kg"),SUMIFS('Étape 1 - à remplir'!$F$31:$F$400,'Étape 1 - à remplir'!$E$31:$E$400,MASQ2!CZ362,'Étape 1 - à remplir'!$O$31:$O$400,DI$3,'Étape 1 - à remplir'!$G$31:$G$400,"kg")),IF(DI$2="Espèce",IF(DI$3="Tous",SUMIFS('Étape 1 - à remplir'!$F$31:$F$400,'Étape 1 - à remplir'!$E$31:$E$400,MASQ2!CZ362,'Étape 1 - à remplir'!$G$31:$G$400,"kg"),SUMIFS('Étape 1 - à remplir'!$F$31:$F$400,'Étape 1 - à remplir'!$E$31:$E$400,MASQ2!CZ362,'Étape 1 - à remplir'!$N$31:$N$400,DI$3,'Étape 1 - à remplir'!$G$31:$G$400,"kg")))))))</f>
        <v>#N/A</v>
      </c>
      <c r="DB362" s="104">
        <f t="shared" si="179"/>
        <v>0</v>
      </c>
      <c r="DC362" s="204" t="str">
        <f t="shared" si="172"/>
        <v>Florfénicol</v>
      </c>
      <c r="DD362" s="204" t="str">
        <f t="shared" si="173"/>
        <v/>
      </c>
      <c r="DE362" s="204" t="str">
        <f t="shared" si="174"/>
        <v/>
      </c>
      <c r="DF362" s="204" t="str">
        <f t="shared" si="175"/>
        <v>Phenicoles</v>
      </c>
      <c r="DG362" s="204" t="str">
        <f t="shared" si="176"/>
        <v/>
      </c>
      <c r="DH362" s="97" t="str">
        <f t="shared" si="177"/>
        <v/>
      </c>
      <c r="DI362" s="78"/>
      <c r="DJ362" s="78"/>
      <c r="DK362" s="77" t="str">
        <f ca="1"/>
        <v>NUFLOR PORCINS SOLUTION INJECTABLE 300 MG/ML</v>
      </c>
      <c r="DL362" s="79" t="e">
        <f ca="1"/>
        <v>#N/A</v>
      </c>
      <c r="DM362" s="102"/>
      <c r="DN362" s="8"/>
      <c r="DO362" s="8"/>
      <c r="DP362" s="8"/>
      <c r="DQ362" s="8"/>
      <c r="DR362" s="8"/>
      <c r="DS362" s="8"/>
      <c r="DT362" s="8"/>
      <c r="DU362" s="8"/>
      <c r="DV362" s="8"/>
      <c r="DW362" s="8"/>
      <c r="DX362" s="8"/>
      <c r="DY362" s="8"/>
      <c r="DZ362" s="8"/>
      <c r="EA362" s="8"/>
      <c r="EB362" s="8"/>
      <c r="EC362" s="8"/>
      <c r="ED362" s="8"/>
      <c r="EE362" s="8"/>
      <c r="EF362" s="8"/>
      <c r="EG362" s="8"/>
      <c r="EH362" s="8"/>
      <c r="EI362" s="8"/>
      <c r="EJ362" s="97"/>
    </row>
    <row r="363" spans="1:140" x14ac:dyDescent="0.25">
      <c r="A363" s="56"/>
      <c r="B363" s="8"/>
      <c r="C363" s="8"/>
      <c r="D363" s="8"/>
      <c r="E363" s="8"/>
      <c r="F363" s="8"/>
      <c r="G363" s="8"/>
      <c r="H363" s="8"/>
      <c r="I363" s="102" t="str">
        <f>INDEX(Données_ATB!BE:BV,MATCH(MASQ2!J363,Données_ATB!BE:BE,0),18)</f>
        <v>x</v>
      </c>
      <c r="J363" s="77" t="str">
        <f>Données_ATB!BE362</f>
        <v>NYOFLOX 100 MG/ML SOLUTION POUR ADMINISTRATION DANS L'EAU DE BOISSON POULETS ET LAPINS</v>
      </c>
      <c r="K363" s="204" t="e">
        <f>IF(IF(S$2="Catégorie",IF(S$3="Toutes",SUMIFS('Étape 1 - à remplir'!$F$31:$F$400,'Étape 1 - à remplir'!$E$31:$E$400,MASQ2!J363,'Étape 1 - à remplir'!$G$31:$G$400,"animaux"),SUMIFS('Étape 1 - à remplir'!$F$31:$F$400,'Étape 1 - à remplir'!$E$31:$E$400,MASQ2!J363,'Étape 1 - à remplir'!$C$31:$C$400,S$3)),IF(S$2="Âge",IF(S$3="Tous",SUMIFS('Étape 1 - à remplir'!$F$31:$F$400,'Étape 1 - à remplir'!$E$31:$E$400,MASQ2!J363,'Étape 1 - à remplir'!$G$31:$G$400,"animaux"),SUMIFS('Étape 1 - à remplir'!$F$31:$F$400,'Étape 1 - à remplir'!$E$31:$E$400,MASQ2!J363,'Étape 1 - à remplir'!$P$31:$P$400,S$3)),IF(S$2="Atelier",IF(S$3="Tous",SUMIFS('Étape 1 - à remplir'!$F$31:$F$400,'Étape 1 - à remplir'!$E$31:$E$400,MASQ2!J363,'Étape 1 - à remplir'!$G$31:$G$400,"animaux"),SUMIFS('Étape 1 - à remplir'!$F$31:$F$400,'Étape 1 - à remplir'!$E$31:$E$400,MASQ2!J363,'Étape 1 - à remplir'!$O$31:$O$400,S$3)),IF(S$2="Espèce",IF(S$3="Tous",SUMIFS('Étape 1 - à remplir'!$F$31:$F$400,'Étape 1 - à remplir'!$E$31:$E$400,MASQ2!J363,'Étape 1 - à remplir'!$G$31:$G$400,"animaux"),SUMIFS('Étape 1 - à remplir'!$F$31:$F$400,'Étape 1 - à remplir'!$E$31:$E$400,MASQ2!J363,'Étape 1 - à remplir'!$N$31:$N$400,S$3))))))=0,NA(),IF(S$2="Catégorie",IF(S$3="Toutes",SUMIFS('Étape 1 - à remplir'!$F$31:$F$400,'Étape 1 - à remplir'!$E$31:$E$400,MASQ2!J363,'Étape 1 - à remplir'!$G$31:$G$400,"animaux"),SUMIFS('Étape 1 - à remplir'!$F$31:$F$400,'Étape 1 - à remplir'!$E$31:$E$400,MASQ2!J363,'Étape 1 - à remplir'!$C$31:$C$400,S$3)),IF(S$2="Âge",IF(S$3="Tous",SUMIFS('Étape 1 - à remplir'!$F$31:$F$400,'Étape 1 - à remplir'!$E$31:$E$400,MASQ2!J363,'Étape 1 - à remplir'!$G$31:$G$400,"animaux"),SUMIFS('Étape 1 - à remplir'!$F$31:$F$400,'Étape 1 - à remplir'!$E$31:$E$400,MASQ2!J363,'Étape 1 - à remplir'!$P$31:$P$400,S$3)),IF(S$2="Atelier",IF(S$3="Tous",SUMIFS('Étape 1 - à remplir'!$F$31:$F$400,'Étape 1 - à remplir'!$E$31:$E$400,MASQ2!J363,'Étape 1 - à remplir'!$G$31:$G$400,"animaux"),SUMIFS('Étape 1 - à remplir'!$F$31:$F$400,'Étape 1 - à remplir'!$E$31:$E$400,MASQ2!J363,'Étape 1 - à remplir'!$O$31:$O$400,S$3)),IF(S$2="Espèce",IF(S$3="Tous",SUMIFS('Étape 1 - à remplir'!$F$31:$F$400,'Étape 1 - à remplir'!$E$31:$E$400,MASQ2!J363,'Étape 1 - à remplir'!$G$31:$G$400,"animaux"),SUMIFS('Étape 1 - à remplir'!$F$31:$F$400,'Étape 1 - à remplir'!$E$31:$E$400,MASQ2!J363,'Étape 1 - à remplir'!$N$31:$N$400,S$3)))))))</f>
        <v>#N/A</v>
      </c>
      <c r="L363" s="97">
        <f t="shared" si="180"/>
        <v>0</v>
      </c>
      <c r="M363" s="56" t="str">
        <f>Données_ATB!BN362</f>
        <v>Enrofloxacine</v>
      </c>
      <c r="N363" s="204" t="str">
        <f>Données_ATB!BO362</f>
        <v/>
      </c>
      <c r="O363" s="97" t="str">
        <f>Données_ATB!BP362</f>
        <v/>
      </c>
      <c r="P363" s="77" t="str">
        <f>Données_ATB!BR362</f>
        <v>Fluoroquinolones</v>
      </c>
      <c r="Q363" s="78" t="str">
        <f>Données_ATB!BS362</f>
        <v/>
      </c>
      <c r="R363" s="79" t="str">
        <f>Données_ATB!BT362</f>
        <v/>
      </c>
      <c r="S363" s="78"/>
      <c r="T363" s="78"/>
      <c r="U363" s="77" t="str">
        <f ca="1"/>
        <v>NYOFLOX 100 MG/ML SOLUTION POUR ADMINISTRATION DANS L'EAU DE BOISSON POULETS ET LAPINS</v>
      </c>
      <c r="V363" s="79" t="e">
        <f ca="1"/>
        <v>#N/A</v>
      </c>
      <c r="W363" s="102"/>
      <c r="X363" s="8"/>
      <c r="Y363" s="8"/>
      <c r="Z363" s="8"/>
      <c r="AA363" s="8"/>
      <c r="AB363" s="102"/>
      <c r="AC363" s="8"/>
      <c r="AD363" s="8"/>
      <c r="AE363" s="8"/>
      <c r="AF363" s="8"/>
      <c r="AG363" s="8"/>
      <c r="AH363" s="8"/>
      <c r="AI363" s="8"/>
      <c r="AJ363" s="8"/>
      <c r="AK363" s="8"/>
      <c r="AL363" s="8"/>
      <c r="AM363" s="8"/>
      <c r="AN363" s="8"/>
      <c r="AO363" s="8"/>
      <c r="AP363" s="8"/>
      <c r="AQ363" s="8"/>
      <c r="AR363" s="8"/>
      <c r="AS363" s="8"/>
      <c r="AT363" s="97"/>
      <c r="AV363" s="56"/>
      <c r="AW363" s="8"/>
      <c r="AX363" s="8"/>
      <c r="AY363" s="8"/>
      <c r="AZ363" s="8"/>
      <c r="BA363" s="8"/>
      <c r="BB363" s="8"/>
      <c r="BC363" s="8"/>
      <c r="BD363" s="102" t="str">
        <f t="shared" si="162"/>
        <v>x</v>
      </c>
      <c r="BE363" s="56" t="str">
        <f t="shared" si="163"/>
        <v>NYOFLOX 100 MG/ML SOLUTION POUR ADMINISTRATION DANS L'EAU DE BOISSON POULETS ET LAPINS</v>
      </c>
      <c r="BF363" s="204" t="e">
        <f>IF(IF(BN$2="Catégorie",IF(BN$3="Toutes",SUMIFS('Étape 1 - à remplir'!$F$31:$F$400,'Étape 1 - à remplir'!$E$31:$E$400,MASQ2!BE363,'Étape 1 - à remplir'!$G$31:$G$400,"lots"),SUMIFS('Étape 1 - à remplir'!$F$31:$F$400,'Étape 1 - à remplir'!$E$31:$E$400,MASQ2!BE363,'Étape 1 - à remplir'!$C$31:$C$400,BN$3)),IF(BN$2="Âge",IF(BN$3="Tous",SUMIFS('Étape 1 - à remplir'!$F$31:$F$400,'Étape 1 - à remplir'!$E$31:$E$400,MASQ2!BE363,'Étape 1 - à remplir'!$G$31:$G$400,"lots"),SUMIFS('Étape 1 - à remplir'!$F$31:$F$400,'Étape 1 - à remplir'!$E$31:$E$400,MASQ2!BE363,'Étape 1 - à remplir'!$P$31:$P$400,BN$3,'Étape 1 - à remplir'!$G$31:$G$400,"lots")),IF(BN$2="Atelier",IF(BN$3="Tous",SUMIFS('Étape 1 - à remplir'!$F$31:$F$400,'Étape 1 - à remplir'!$E$31:$E$400,MASQ2!BE363,'Étape 1 - à remplir'!$G$31:$G$400,"lots"),SUMIFS('Étape 1 - à remplir'!$F$31:$F$400,'Étape 1 - à remplir'!$E$31:$E$400,MASQ2!BE363,'Étape 1 - à remplir'!$O$31:$O$400,BN$3,'Étape 1 - à remplir'!$G$31:$G$400,"lots")),IF(BN$2="Espèce",IF(BN$3="Tous",SUMIFS('Étape 1 - à remplir'!$F$31:$F$400,'Étape 1 - à remplir'!$E$31:$E$400,MASQ2!BE363,'Étape 1 - à remplir'!$G$31:$G$400,"lots"),SUMIFS('Étape 1 - à remplir'!$F$31:$F$400,'Étape 1 - à remplir'!$E$31:$E$400,MASQ2!BE363,'Étape 1 - à remplir'!$N$31:$N$400,BN$3,'Étape 1 - à remplir'!$G$31:$G$400,"lots"))))))=0,NA(),IF(BN$2="Catégorie",IF(BN$3="Toutes",SUMIFS('Étape 1 - à remplir'!$F$31:$F$400,'Étape 1 - à remplir'!$E$31:$E$400,MASQ2!BE363,'Étape 1 - à remplir'!$G$31:$G$400,"lots"),SUMIFS('Étape 1 - à remplir'!$F$31:$F$400,'Étape 1 - à remplir'!$E$31:$E$400,MASQ2!BE363,'Étape 1 - à remplir'!$C$31:$C$400,BN$3)),IF(BN$2="Âge",IF(BN$3="Tous",SUMIFS('Étape 1 - à remplir'!$F$31:$F$400,'Étape 1 - à remplir'!$E$31:$E$400,MASQ2!BE363,'Étape 1 - à remplir'!$G$31:$G$400,"lots"),SUMIFS('Étape 1 - à remplir'!$F$31:$F$400,'Étape 1 - à remplir'!$E$31:$E$400,MASQ2!BE363,'Étape 1 - à remplir'!$P$31:$P$400,BN$3,'Étape 1 - à remplir'!$G$31:$G$400,"lots")),IF(BN$2="Atelier",IF(BN$3="Tous",SUMIFS('Étape 1 - à remplir'!$F$31:$F$400,'Étape 1 - à remplir'!$E$31:$E$400,MASQ2!BE363,'Étape 1 - à remplir'!$G$31:$G$400,"lots"),SUMIFS('Étape 1 - à remplir'!$F$31:$F$400,'Étape 1 - à remplir'!$E$31:$E$400,MASQ2!BE363,'Étape 1 - à remplir'!$O$31:$O$400,BN$3,'Étape 1 - à remplir'!$G$31:$G$400,"lots")),IF(BN$2="Espèce",IF(BN$3="Tous",SUMIFS('Étape 1 - à remplir'!$F$31:$F$400,'Étape 1 - à remplir'!$E$31:$E$400,MASQ2!BE363,'Étape 1 - à remplir'!$G$31:$G$400,"lots"),SUMIFS('Étape 1 - à remplir'!$F$31:$F$400,'Étape 1 - à remplir'!$E$31:$E$400,MASQ2!BE363,'Étape 1 - à remplir'!$N$31:$N$400,BN$3,'Étape 1 - à remplir'!$G$31:$G$400,"lots")))))))</f>
        <v>#N/A</v>
      </c>
      <c r="BG363" s="204">
        <f t="shared" si="178"/>
        <v>0</v>
      </c>
      <c r="BH363" s="204" t="str">
        <f t="shared" si="164"/>
        <v>Enrofloxacine</v>
      </c>
      <c r="BI363" s="204" t="str">
        <f t="shared" si="165"/>
        <v/>
      </c>
      <c r="BJ363" s="204" t="str">
        <f t="shared" si="166"/>
        <v/>
      </c>
      <c r="BK363" s="204" t="str">
        <f t="shared" si="167"/>
        <v>Fluoroquinolones</v>
      </c>
      <c r="BL363" s="204" t="str">
        <f t="shared" si="168"/>
        <v/>
      </c>
      <c r="BM363" s="97" t="str">
        <f t="shared" si="169"/>
        <v/>
      </c>
      <c r="BN363" s="78"/>
      <c r="BO363" s="78"/>
      <c r="BP363" s="77" t="str">
        <f ca="1"/>
        <v>NYOFLOX 100 MG/ML SOLUTION POUR ADMINISTRATION DANS L'EAU DE BOISSON POULETS ET LAPINS</v>
      </c>
      <c r="BQ363" s="79" t="e">
        <f ca="1"/>
        <v>#N/A</v>
      </c>
      <c r="BR363" s="102"/>
      <c r="BS363" s="8"/>
      <c r="BT363" s="8"/>
      <c r="BU363" s="8"/>
      <c r="BV363" s="8"/>
      <c r="BW363" s="8"/>
      <c r="BX363" s="8"/>
      <c r="BY363" s="8"/>
      <c r="BZ363" s="8"/>
      <c r="CA363" s="8"/>
      <c r="CB363" s="8"/>
      <c r="CC363" s="8"/>
      <c r="CD363" s="8"/>
      <c r="CE363" s="8"/>
      <c r="CF363" s="8"/>
      <c r="CG363" s="8"/>
      <c r="CH363" s="8"/>
      <c r="CI363" s="8"/>
      <c r="CJ363" s="8"/>
      <c r="CK363" s="8"/>
      <c r="CL363" s="8"/>
      <c r="CM363" s="8"/>
      <c r="CN363" s="8"/>
      <c r="CO363" s="97"/>
      <c r="CQ363" s="56"/>
      <c r="CR363" s="8"/>
      <c r="CS363" s="8"/>
      <c r="CT363" s="8"/>
      <c r="CU363" s="8"/>
      <c r="CV363" s="8"/>
      <c r="CW363" s="8"/>
      <c r="CX363" s="8"/>
      <c r="CY363" s="102" t="str">
        <f t="shared" si="170"/>
        <v>x</v>
      </c>
      <c r="CZ363" s="56" t="str">
        <f t="shared" si="171"/>
        <v>NYOFLOX 100 MG/ML SOLUTION POUR ADMINISTRATION DANS L'EAU DE BOISSON POULETS ET LAPINS</v>
      </c>
      <c r="DA363" s="204" t="e">
        <f>IF(IF(DI$2="Catégorie",IF(DI$3="Toutes",SUMIFS('Étape 1 - à remplir'!$F$31:$F$400,'Étape 1 - à remplir'!$E$31:$E$400,MASQ2!CZ363,'Étape 1 - à remplir'!$G$31:$G$400,"kg"),SUMIFS('Étape 1 - à remplir'!$F$31:$F$400,'Étape 1 - à remplir'!$E$31:$E$400,MASQ2!CZ363,'Étape 1 - à remplir'!$C$31:$C$400,DI$3)),IF(DI$2="Âge",IF(DI$3="Tous",SUMIFS('Étape 1 - à remplir'!$F$31:$F$400,'Étape 1 - à remplir'!$E$31:$E$400,MASQ2!CZ363,'Étape 1 - à remplir'!$G$31:$G$400,"kg"),SUMIFS('Étape 1 - à remplir'!$F$31:$F$400,'Étape 1 - à remplir'!$E$31:$E$400,MASQ2!CZ363,'Étape 1 - à remplir'!$P$31:$P$400,DI$3,'Étape 1 - à remplir'!$G$31:$G$400,"kg")),IF(DI$2="Atelier",IF(DI$3="Tous",SUMIFS('Étape 1 - à remplir'!$F$31:$F$400,'Étape 1 - à remplir'!$E$31:$E$400,MASQ2!CZ363,'Étape 1 - à remplir'!$G$31:$G$400,"kg"),SUMIFS('Étape 1 - à remplir'!$F$31:$F$400,'Étape 1 - à remplir'!$E$31:$E$400,MASQ2!CZ363,'Étape 1 - à remplir'!$O$31:$O$400,DI$3,'Étape 1 - à remplir'!$G$31:$G$400,"kg")),IF(DI$2="Espèce",IF(DI$3="Tous",SUMIFS('Étape 1 - à remplir'!$F$31:$F$400,'Étape 1 - à remplir'!$E$31:$E$400,MASQ2!CZ363,'Étape 1 - à remplir'!$G$31:$G$400,"kg"),SUMIFS('Étape 1 - à remplir'!$F$31:$F$400,'Étape 1 - à remplir'!$E$31:$E$400,MASQ2!CZ363,'Étape 1 - à remplir'!$N$31:$N$400,DI$3,'Étape 1 - à remplir'!$G$31:$G$400,"kg"))))))=0,NA(),IF(DI$2="Catégorie",IF(DI$3="Toutes",SUMIFS('Étape 1 - à remplir'!$F$31:$F$400,'Étape 1 - à remplir'!$E$31:$E$400,MASQ2!CZ363,'Étape 1 - à remplir'!$G$31:$G$400,"kg"),SUMIFS('Étape 1 - à remplir'!$F$31:$F$400,'Étape 1 - à remplir'!$E$31:$E$400,MASQ2!CZ363,'Étape 1 - à remplir'!$C$31:$C$400,DI$3)),IF(DI$2="Âge",IF(DI$3="Tous",SUMIFS('Étape 1 - à remplir'!$F$31:$F$400,'Étape 1 - à remplir'!$E$31:$E$400,MASQ2!CZ363,'Étape 1 - à remplir'!$G$31:$G$400,"kg"),SUMIFS('Étape 1 - à remplir'!$F$31:$F$400,'Étape 1 - à remplir'!$E$31:$E$400,MASQ2!CZ363,'Étape 1 - à remplir'!$P$31:$P$400,DI$3,'Étape 1 - à remplir'!$G$31:$G$400,"kg")),IF(DI$2="Atelier",IF(DI$3="Tous",SUMIFS('Étape 1 - à remplir'!$F$31:$F$400,'Étape 1 - à remplir'!$E$31:$E$400,MASQ2!CZ363,'Étape 1 - à remplir'!$G$31:$G$400,"kg"),SUMIFS('Étape 1 - à remplir'!$F$31:$F$400,'Étape 1 - à remplir'!$E$31:$E$400,MASQ2!CZ363,'Étape 1 - à remplir'!$O$31:$O$400,DI$3,'Étape 1 - à remplir'!$G$31:$G$400,"kg")),IF(DI$2="Espèce",IF(DI$3="Tous",SUMIFS('Étape 1 - à remplir'!$F$31:$F$400,'Étape 1 - à remplir'!$E$31:$E$400,MASQ2!CZ363,'Étape 1 - à remplir'!$G$31:$G$400,"kg"),SUMIFS('Étape 1 - à remplir'!$F$31:$F$400,'Étape 1 - à remplir'!$E$31:$E$400,MASQ2!CZ363,'Étape 1 - à remplir'!$N$31:$N$400,DI$3,'Étape 1 - à remplir'!$G$31:$G$400,"kg")))))))</f>
        <v>#N/A</v>
      </c>
      <c r="DB363" s="104">
        <f t="shared" si="179"/>
        <v>0</v>
      </c>
      <c r="DC363" s="204" t="str">
        <f t="shared" si="172"/>
        <v>Enrofloxacine</v>
      </c>
      <c r="DD363" s="204" t="str">
        <f t="shared" si="173"/>
        <v/>
      </c>
      <c r="DE363" s="204" t="str">
        <f t="shared" si="174"/>
        <v/>
      </c>
      <c r="DF363" s="204" t="str">
        <f t="shared" si="175"/>
        <v>Fluoroquinolones</v>
      </c>
      <c r="DG363" s="204" t="str">
        <f t="shared" si="176"/>
        <v/>
      </c>
      <c r="DH363" s="97" t="str">
        <f t="shared" si="177"/>
        <v/>
      </c>
      <c r="DI363" s="78"/>
      <c r="DJ363" s="78"/>
      <c r="DK363" s="77" t="str">
        <f ca="1"/>
        <v>NYOFLOX 100 MG/ML SOLUTION POUR ADMINISTRATION DANS L'EAU DE BOISSON POULETS ET LAPINS</v>
      </c>
      <c r="DL363" s="79" t="e">
        <f ca="1"/>
        <v>#N/A</v>
      </c>
      <c r="DM363" s="102"/>
      <c r="DN363" s="8"/>
      <c r="DO363" s="8"/>
      <c r="DP363" s="8"/>
      <c r="DQ363" s="8"/>
      <c r="DR363" s="8"/>
      <c r="DS363" s="8"/>
      <c r="DT363" s="8"/>
      <c r="DU363" s="8"/>
      <c r="DV363" s="8"/>
      <c r="DW363" s="8"/>
      <c r="DX363" s="8"/>
      <c r="DY363" s="8"/>
      <c r="DZ363" s="8"/>
      <c r="EA363" s="8"/>
      <c r="EB363" s="8"/>
      <c r="EC363" s="8"/>
      <c r="ED363" s="8"/>
      <c r="EE363" s="8"/>
      <c r="EF363" s="8"/>
      <c r="EG363" s="8"/>
      <c r="EH363" s="8"/>
      <c r="EI363" s="8"/>
      <c r="EJ363" s="97"/>
    </row>
    <row r="364" spans="1:140" x14ac:dyDescent="0.25">
      <c r="A364" s="56"/>
      <c r="B364" s="8"/>
      <c r="C364" s="8"/>
      <c r="D364" s="8"/>
      <c r="E364" s="8"/>
      <c r="F364" s="8"/>
      <c r="G364" s="8"/>
      <c r="H364" s="8"/>
      <c r="I364" s="102" t="str">
        <f>INDEX(Données_ATB!BE:BV,MATCH(MASQ2!J364,Données_ATB!BE:BE,0),18)</f>
        <v/>
      </c>
      <c r="J364" s="77" t="str">
        <f>Données_ATB!BE363</f>
        <v>OCTACILLIN 697 MG/G POUDRE POUR ADMINISTRATION DANS L'EAU DE BOISSON DES PORCS</v>
      </c>
      <c r="K364" s="204" t="e">
        <f>IF(IF(S$2="Catégorie",IF(S$3="Toutes",SUMIFS('Étape 1 - à remplir'!$F$31:$F$400,'Étape 1 - à remplir'!$E$31:$E$400,MASQ2!J364,'Étape 1 - à remplir'!$G$31:$G$400,"animaux"),SUMIFS('Étape 1 - à remplir'!$F$31:$F$400,'Étape 1 - à remplir'!$E$31:$E$400,MASQ2!J364,'Étape 1 - à remplir'!$C$31:$C$400,S$3)),IF(S$2="Âge",IF(S$3="Tous",SUMIFS('Étape 1 - à remplir'!$F$31:$F$400,'Étape 1 - à remplir'!$E$31:$E$400,MASQ2!J364,'Étape 1 - à remplir'!$G$31:$G$400,"animaux"),SUMIFS('Étape 1 - à remplir'!$F$31:$F$400,'Étape 1 - à remplir'!$E$31:$E$400,MASQ2!J364,'Étape 1 - à remplir'!$P$31:$P$400,S$3)),IF(S$2="Atelier",IF(S$3="Tous",SUMIFS('Étape 1 - à remplir'!$F$31:$F$400,'Étape 1 - à remplir'!$E$31:$E$400,MASQ2!J364,'Étape 1 - à remplir'!$G$31:$G$400,"animaux"),SUMIFS('Étape 1 - à remplir'!$F$31:$F$400,'Étape 1 - à remplir'!$E$31:$E$400,MASQ2!J364,'Étape 1 - à remplir'!$O$31:$O$400,S$3)),IF(S$2="Espèce",IF(S$3="Tous",SUMIFS('Étape 1 - à remplir'!$F$31:$F$400,'Étape 1 - à remplir'!$E$31:$E$400,MASQ2!J364,'Étape 1 - à remplir'!$G$31:$G$400,"animaux"),SUMIFS('Étape 1 - à remplir'!$F$31:$F$400,'Étape 1 - à remplir'!$E$31:$E$400,MASQ2!J364,'Étape 1 - à remplir'!$N$31:$N$400,S$3))))))=0,NA(),IF(S$2="Catégorie",IF(S$3="Toutes",SUMIFS('Étape 1 - à remplir'!$F$31:$F$400,'Étape 1 - à remplir'!$E$31:$E$400,MASQ2!J364,'Étape 1 - à remplir'!$G$31:$G$400,"animaux"),SUMIFS('Étape 1 - à remplir'!$F$31:$F$400,'Étape 1 - à remplir'!$E$31:$E$400,MASQ2!J364,'Étape 1 - à remplir'!$C$31:$C$400,S$3)),IF(S$2="Âge",IF(S$3="Tous",SUMIFS('Étape 1 - à remplir'!$F$31:$F$400,'Étape 1 - à remplir'!$E$31:$E$400,MASQ2!J364,'Étape 1 - à remplir'!$G$31:$G$400,"animaux"),SUMIFS('Étape 1 - à remplir'!$F$31:$F$400,'Étape 1 - à remplir'!$E$31:$E$400,MASQ2!J364,'Étape 1 - à remplir'!$P$31:$P$400,S$3)),IF(S$2="Atelier",IF(S$3="Tous",SUMIFS('Étape 1 - à remplir'!$F$31:$F$400,'Étape 1 - à remplir'!$E$31:$E$400,MASQ2!J364,'Étape 1 - à remplir'!$G$31:$G$400,"animaux"),SUMIFS('Étape 1 - à remplir'!$F$31:$F$400,'Étape 1 - à remplir'!$E$31:$E$400,MASQ2!J364,'Étape 1 - à remplir'!$O$31:$O$400,S$3)),IF(S$2="Espèce",IF(S$3="Tous",SUMIFS('Étape 1 - à remplir'!$F$31:$F$400,'Étape 1 - à remplir'!$E$31:$E$400,MASQ2!J364,'Étape 1 - à remplir'!$G$31:$G$400,"animaux"),SUMIFS('Étape 1 - à remplir'!$F$31:$F$400,'Étape 1 - à remplir'!$E$31:$E$400,MASQ2!J364,'Étape 1 - à remplir'!$N$31:$N$400,S$3)))))))</f>
        <v>#N/A</v>
      </c>
      <c r="L364" s="97">
        <f t="shared" si="180"/>
        <v>0</v>
      </c>
      <c r="M364" s="56" t="str">
        <f>Données_ATB!BN363</f>
        <v>Amoxicilline</v>
      </c>
      <c r="N364" s="204" t="str">
        <f>Données_ATB!BO363</f>
        <v/>
      </c>
      <c r="O364" s="97" t="str">
        <f>Données_ATB!BP363</f>
        <v/>
      </c>
      <c r="P364" s="77" t="str">
        <f>Données_ATB!BR363</f>
        <v>Penicillines</v>
      </c>
      <c r="Q364" s="78" t="str">
        <f>Données_ATB!BS363</f>
        <v/>
      </c>
      <c r="R364" s="79" t="str">
        <f>Données_ATB!BT363</f>
        <v/>
      </c>
      <c r="S364" s="78"/>
      <c r="T364" s="78"/>
      <c r="U364" s="77" t="str">
        <f ca="1"/>
        <v>OCTACILLIN 697 MG/G POUDRE POUR ADMINISTRATION DANS L'EAU DE BOISSON DES PORCS</v>
      </c>
      <c r="V364" s="79" t="e">
        <f ca="1"/>
        <v>#N/A</v>
      </c>
      <c r="W364" s="102"/>
      <c r="X364" s="8"/>
      <c r="Y364" s="8"/>
      <c r="Z364" s="8"/>
      <c r="AA364" s="8"/>
      <c r="AB364" s="102"/>
      <c r="AC364" s="8"/>
      <c r="AD364" s="8"/>
      <c r="AE364" s="8"/>
      <c r="AF364" s="8"/>
      <c r="AG364" s="8"/>
      <c r="AH364" s="8"/>
      <c r="AI364" s="8"/>
      <c r="AJ364" s="8"/>
      <c r="AK364" s="8"/>
      <c r="AL364" s="8"/>
      <c r="AM364" s="8"/>
      <c r="AN364" s="8"/>
      <c r="AO364" s="8"/>
      <c r="AP364" s="8"/>
      <c r="AQ364" s="8"/>
      <c r="AR364" s="8"/>
      <c r="AS364" s="8"/>
      <c r="AT364" s="97"/>
      <c r="AV364" s="56"/>
      <c r="AW364" s="8"/>
      <c r="AX364" s="8"/>
      <c r="AY364" s="8"/>
      <c r="AZ364" s="8"/>
      <c r="BA364" s="8"/>
      <c r="BB364" s="8"/>
      <c r="BC364" s="8"/>
      <c r="BD364" s="102" t="str">
        <f t="shared" si="162"/>
        <v/>
      </c>
      <c r="BE364" s="56" t="str">
        <f t="shared" si="163"/>
        <v>OCTACILLIN 697 MG/G POUDRE POUR ADMINISTRATION DANS L'EAU DE BOISSON DES PORCS</v>
      </c>
      <c r="BF364" s="204" t="e">
        <f>IF(IF(BN$2="Catégorie",IF(BN$3="Toutes",SUMIFS('Étape 1 - à remplir'!$F$31:$F$400,'Étape 1 - à remplir'!$E$31:$E$400,MASQ2!BE364,'Étape 1 - à remplir'!$G$31:$G$400,"lots"),SUMIFS('Étape 1 - à remplir'!$F$31:$F$400,'Étape 1 - à remplir'!$E$31:$E$400,MASQ2!BE364,'Étape 1 - à remplir'!$C$31:$C$400,BN$3)),IF(BN$2="Âge",IF(BN$3="Tous",SUMIFS('Étape 1 - à remplir'!$F$31:$F$400,'Étape 1 - à remplir'!$E$31:$E$400,MASQ2!BE364,'Étape 1 - à remplir'!$G$31:$G$400,"lots"),SUMIFS('Étape 1 - à remplir'!$F$31:$F$400,'Étape 1 - à remplir'!$E$31:$E$400,MASQ2!BE364,'Étape 1 - à remplir'!$P$31:$P$400,BN$3,'Étape 1 - à remplir'!$G$31:$G$400,"lots")),IF(BN$2="Atelier",IF(BN$3="Tous",SUMIFS('Étape 1 - à remplir'!$F$31:$F$400,'Étape 1 - à remplir'!$E$31:$E$400,MASQ2!BE364,'Étape 1 - à remplir'!$G$31:$G$400,"lots"),SUMIFS('Étape 1 - à remplir'!$F$31:$F$400,'Étape 1 - à remplir'!$E$31:$E$400,MASQ2!BE364,'Étape 1 - à remplir'!$O$31:$O$400,BN$3,'Étape 1 - à remplir'!$G$31:$G$400,"lots")),IF(BN$2="Espèce",IF(BN$3="Tous",SUMIFS('Étape 1 - à remplir'!$F$31:$F$400,'Étape 1 - à remplir'!$E$31:$E$400,MASQ2!BE364,'Étape 1 - à remplir'!$G$31:$G$400,"lots"),SUMIFS('Étape 1 - à remplir'!$F$31:$F$400,'Étape 1 - à remplir'!$E$31:$E$400,MASQ2!BE364,'Étape 1 - à remplir'!$N$31:$N$400,BN$3,'Étape 1 - à remplir'!$G$31:$G$400,"lots"))))))=0,NA(),IF(BN$2="Catégorie",IF(BN$3="Toutes",SUMIFS('Étape 1 - à remplir'!$F$31:$F$400,'Étape 1 - à remplir'!$E$31:$E$400,MASQ2!BE364,'Étape 1 - à remplir'!$G$31:$G$400,"lots"),SUMIFS('Étape 1 - à remplir'!$F$31:$F$400,'Étape 1 - à remplir'!$E$31:$E$400,MASQ2!BE364,'Étape 1 - à remplir'!$C$31:$C$400,BN$3)),IF(BN$2="Âge",IF(BN$3="Tous",SUMIFS('Étape 1 - à remplir'!$F$31:$F$400,'Étape 1 - à remplir'!$E$31:$E$400,MASQ2!BE364,'Étape 1 - à remplir'!$G$31:$G$400,"lots"),SUMIFS('Étape 1 - à remplir'!$F$31:$F$400,'Étape 1 - à remplir'!$E$31:$E$400,MASQ2!BE364,'Étape 1 - à remplir'!$P$31:$P$400,BN$3,'Étape 1 - à remplir'!$G$31:$G$400,"lots")),IF(BN$2="Atelier",IF(BN$3="Tous",SUMIFS('Étape 1 - à remplir'!$F$31:$F$400,'Étape 1 - à remplir'!$E$31:$E$400,MASQ2!BE364,'Étape 1 - à remplir'!$G$31:$G$400,"lots"),SUMIFS('Étape 1 - à remplir'!$F$31:$F$400,'Étape 1 - à remplir'!$E$31:$E$400,MASQ2!BE364,'Étape 1 - à remplir'!$O$31:$O$400,BN$3,'Étape 1 - à remplir'!$G$31:$G$400,"lots")),IF(BN$2="Espèce",IF(BN$3="Tous",SUMIFS('Étape 1 - à remplir'!$F$31:$F$400,'Étape 1 - à remplir'!$E$31:$E$400,MASQ2!BE364,'Étape 1 - à remplir'!$G$31:$G$400,"lots"),SUMIFS('Étape 1 - à remplir'!$F$31:$F$400,'Étape 1 - à remplir'!$E$31:$E$400,MASQ2!BE364,'Étape 1 - à remplir'!$N$31:$N$400,BN$3,'Étape 1 - à remplir'!$G$31:$G$400,"lots")))))))</f>
        <v>#N/A</v>
      </c>
      <c r="BG364" s="204">
        <f t="shared" si="178"/>
        <v>0</v>
      </c>
      <c r="BH364" s="204" t="str">
        <f t="shared" si="164"/>
        <v>Amoxicilline</v>
      </c>
      <c r="BI364" s="204" t="str">
        <f t="shared" si="165"/>
        <v/>
      </c>
      <c r="BJ364" s="204" t="str">
        <f t="shared" si="166"/>
        <v/>
      </c>
      <c r="BK364" s="204" t="str">
        <f t="shared" si="167"/>
        <v>Penicillines</v>
      </c>
      <c r="BL364" s="204" t="str">
        <f t="shared" si="168"/>
        <v/>
      </c>
      <c r="BM364" s="97" t="str">
        <f t="shared" si="169"/>
        <v/>
      </c>
      <c r="BN364" s="78"/>
      <c r="BO364" s="78"/>
      <c r="BP364" s="77" t="str">
        <f ca="1"/>
        <v>OCTACILLIN 697 MG/G POUDRE POUR ADMINISTRATION DANS L'EAU DE BOISSON DES PORCS</v>
      </c>
      <c r="BQ364" s="79" t="e">
        <f ca="1"/>
        <v>#N/A</v>
      </c>
      <c r="BR364" s="102"/>
      <c r="BS364" s="8"/>
      <c r="BT364" s="8"/>
      <c r="BU364" s="8"/>
      <c r="BV364" s="8"/>
      <c r="BW364" s="8"/>
      <c r="BX364" s="8"/>
      <c r="BY364" s="8"/>
      <c r="BZ364" s="8"/>
      <c r="CA364" s="8"/>
      <c r="CB364" s="8"/>
      <c r="CC364" s="8"/>
      <c r="CD364" s="8"/>
      <c r="CE364" s="8"/>
      <c r="CF364" s="8"/>
      <c r="CG364" s="8"/>
      <c r="CH364" s="8"/>
      <c r="CI364" s="8"/>
      <c r="CJ364" s="8"/>
      <c r="CK364" s="8"/>
      <c r="CL364" s="8"/>
      <c r="CM364" s="8"/>
      <c r="CN364" s="8"/>
      <c r="CO364" s="97"/>
      <c r="CQ364" s="56"/>
      <c r="CR364" s="8"/>
      <c r="CS364" s="8"/>
      <c r="CT364" s="8"/>
      <c r="CU364" s="8"/>
      <c r="CV364" s="8"/>
      <c r="CW364" s="8"/>
      <c r="CX364" s="8"/>
      <c r="CY364" s="102" t="str">
        <f t="shared" si="170"/>
        <v/>
      </c>
      <c r="CZ364" s="56" t="str">
        <f t="shared" si="171"/>
        <v>OCTACILLIN 697 MG/G POUDRE POUR ADMINISTRATION DANS L'EAU DE BOISSON DES PORCS</v>
      </c>
      <c r="DA364" s="204" t="e">
        <f>IF(IF(DI$2="Catégorie",IF(DI$3="Toutes",SUMIFS('Étape 1 - à remplir'!$F$31:$F$400,'Étape 1 - à remplir'!$E$31:$E$400,MASQ2!CZ364,'Étape 1 - à remplir'!$G$31:$G$400,"kg"),SUMIFS('Étape 1 - à remplir'!$F$31:$F$400,'Étape 1 - à remplir'!$E$31:$E$400,MASQ2!CZ364,'Étape 1 - à remplir'!$C$31:$C$400,DI$3)),IF(DI$2="Âge",IF(DI$3="Tous",SUMIFS('Étape 1 - à remplir'!$F$31:$F$400,'Étape 1 - à remplir'!$E$31:$E$400,MASQ2!CZ364,'Étape 1 - à remplir'!$G$31:$G$400,"kg"),SUMIFS('Étape 1 - à remplir'!$F$31:$F$400,'Étape 1 - à remplir'!$E$31:$E$400,MASQ2!CZ364,'Étape 1 - à remplir'!$P$31:$P$400,DI$3,'Étape 1 - à remplir'!$G$31:$G$400,"kg")),IF(DI$2="Atelier",IF(DI$3="Tous",SUMIFS('Étape 1 - à remplir'!$F$31:$F$400,'Étape 1 - à remplir'!$E$31:$E$400,MASQ2!CZ364,'Étape 1 - à remplir'!$G$31:$G$400,"kg"),SUMIFS('Étape 1 - à remplir'!$F$31:$F$400,'Étape 1 - à remplir'!$E$31:$E$400,MASQ2!CZ364,'Étape 1 - à remplir'!$O$31:$O$400,DI$3,'Étape 1 - à remplir'!$G$31:$G$400,"kg")),IF(DI$2="Espèce",IF(DI$3="Tous",SUMIFS('Étape 1 - à remplir'!$F$31:$F$400,'Étape 1 - à remplir'!$E$31:$E$400,MASQ2!CZ364,'Étape 1 - à remplir'!$G$31:$G$400,"kg"),SUMIFS('Étape 1 - à remplir'!$F$31:$F$400,'Étape 1 - à remplir'!$E$31:$E$400,MASQ2!CZ364,'Étape 1 - à remplir'!$N$31:$N$400,DI$3,'Étape 1 - à remplir'!$G$31:$G$400,"kg"))))))=0,NA(),IF(DI$2="Catégorie",IF(DI$3="Toutes",SUMIFS('Étape 1 - à remplir'!$F$31:$F$400,'Étape 1 - à remplir'!$E$31:$E$400,MASQ2!CZ364,'Étape 1 - à remplir'!$G$31:$G$400,"kg"),SUMIFS('Étape 1 - à remplir'!$F$31:$F$400,'Étape 1 - à remplir'!$E$31:$E$400,MASQ2!CZ364,'Étape 1 - à remplir'!$C$31:$C$400,DI$3)),IF(DI$2="Âge",IF(DI$3="Tous",SUMIFS('Étape 1 - à remplir'!$F$31:$F$400,'Étape 1 - à remplir'!$E$31:$E$400,MASQ2!CZ364,'Étape 1 - à remplir'!$G$31:$G$400,"kg"),SUMIFS('Étape 1 - à remplir'!$F$31:$F$400,'Étape 1 - à remplir'!$E$31:$E$400,MASQ2!CZ364,'Étape 1 - à remplir'!$P$31:$P$400,DI$3,'Étape 1 - à remplir'!$G$31:$G$400,"kg")),IF(DI$2="Atelier",IF(DI$3="Tous",SUMIFS('Étape 1 - à remplir'!$F$31:$F$400,'Étape 1 - à remplir'!$E$31:$E$400,MASQ2!CZ364,'Étape 1 - à remplir'!$G$31:$G$400,"kg"),SUMIFS('Étape 1 - à remplir'!$F$31:$F$400,'Étape 1 - à remplir'!$E$31:$E$400,MASQ2!CZ364,'Étape 1 - à remplir'!$O$31:$O$400,DI$3,'Étape 1 - à remplir'!$G$31:$G$400,"kg")),IF(DI$2="Espèce",IF(DI$3="Tous",SUMIFS('Étape 1 - à remplir'!$F$31:$F$400,'Étape 1 - à remplir'!$E$31:$E$400,MASQ2!CZ364,'Étape 1 - à remplir'!$G$31:$G$400,"kg"),SUMIFS('Étape 1 - à remplir'!$F$31:$F$400,'Étape 1 - à remplir'!$E$31:$E$400,MASQ2!CZ364,'Étape 1 - à remplir'!$N$31:$N$400,DI$3,'Étape 1 - à remplir'!$G$31:$G$400,"kg")))))))</f>
        <v>#N/A</v>
      </c>
      <c r="DB364" s="104">
        <f t="shared" si="179"/>
        <v>0</v>
      </c>
      <c r="DC364" s="204" t="str">
        <f t="shared" si="172"/>
        <v>Amoxicilline</v>
      </c>
      <c r="DD364" s="204" t="str">
        <f t="shared" si="173"/>
        <v/>
      </c>
      <c r="DE364" s="204" t="str">
        <f t="shared" si="174"/>
        <v/>
      </c>
      <c r="DF364" s="204" t="str">
        <f t="shared" si="175"/>
        <v>Penicillines</v>
      </c>
      <c r="DG364" s="204" t="str">
        <f t="shared" si="176"/>
        <v/>
      </c>
      <c r="DH364" s="97" t="str">
        <f t="shared" si="177"/>
        <v/>
      </c>
      <c r="DI364" s="78"/>
      <c r="DJ364" s="78"/>
      <c r="DK364" s="77" t="str">
        <f ca="1"/>
        <v>OCTACILLIN 697 MG/G POUDRE POUR ADMINISTRATION DANS L'EAU DE BOISSON DES PORCS</v>
      </c>
      <c r="DL364" s="79" t="e">
        <f ca="1"/>
        <v>#N/A</v>
      </c>
      <c r="DM364" s="102"/>
      <c r="DN364" s="8"/>
      <c r="DO364" s="8"/>
      <c r="DP364" s="8"/>
      <c r="DQ364" s="8"/>
      <c r="DR364" s="8"/>
      <c r="DS364" s="8"/>
      <c r="DT364" s="8"/>
      <c r="DU364" s="8"/>
      <c r="DV364" s="8"/>
      <c r="DW364" s="8"/>
      <c r="DX364" s="8"/>
      <c r="DY364" s="8"/>
      <c r="DZ364" s="8"/>
      <c r="EA364" s="8"/>
      <c r="EB364" s="8"/>
      <c r="EC364" s="8"/>
      <c r="ED364" s="8"/>
      <c r="EE364" s="8"/>
      <c r="EF364" s="8"/>
      <c r="EG364" s="8"/>
      <c r="EH364" s="8"/>
      <c r="EI364" s="8"/>
      <c r="EJ364" s="97"/>
    </row>
    <row r="365" spans="1:140" x14ac:dyDescent="0.25">
      <c r="A365" s="56"/>
      <c r="B365" s="8"/>
      <c r="C365" s="8"/>
      <c r="D365" s="8"/>
      <c r="E365" s="8"/>
      <c r="F365" s="8"/>
      <c r="G365" s="8"/>
      <c r="H365" s="8"/>
      <c r="I365" s="102" t="str">
        <f>INDEX(Données_ATB!BE:BV,MATCH(MASQ2!J365,Données_ATB!BE:BE,0),18)</f>
        <v/>
      </c>
      <c r="J365" s="77" t="str">
        <f>Données_ATB!BE364</f>
        <v>OCTACILLIN 697 MG/G POUDRE POUR ADMINISTRATION DANS L'EAU DE BOISSONS DES POULETS</v>
      </c>
      <c r="K365" s="204" t="e">
        <f>IF(IF(S$2="Catégorie",IF(S$3="Toutes",SUMIFS('Étape 1 - à remplir'!$F$31:$F$400,'Étape 1 - à remplir'!$E$31:$E$400,MASQ2!J365,'Étape 1 - à remplir'!$G$31:$G$400,"animaux"),SUMIFS('Étape 1 - à remplir'!$F$31:$F$400,'Étape 1 - à remplir'!$E$31:$E$400,MASQ2!J365,'Étape 1 - à remplir'!$C$31:$C$400,S$3)),IF(S$2="Âge",IF(S$3="Tous",SUMIFS('Étape 1 - à remplir'!$F$31:$F$400,'Étape 1 - à remplir'!$E$31:$E$400,MASQ2!J365,'Étape 1 - à remplir'!$G$31:$G$400,"animaux"),SUMIFS('Étape 1 - à remplir'!$F$31:$F$400,'Étape 1 - à remplir'!$E$31:$E$400,MASQ2!J365,'Étape 1 - à remplir'!$P$31:$P$400,S$3)),IF(S$2="Atelier",IF(S$3="Tous",SUMIFS('Étape 1 - à remplir'!$F$31:$F$400,'Étape 1 - à remplir'!$E$31:$E$400,MASQ2!J365,'Étape 1 - à remplir'!$G$31:$G$400,"animaux"),SUMIFS('Étape 1 - à remplir'!$F$31:$F$400,'Étape 1 - à remplir'!$E$31:$E$400,MASQ2!J365,'Étape 1 - à remplir'!$O$31:$O$400,S$3)),IF(S$2="Espèce",IF(S$3="Tous",SUMIFS('Étape 1 - à remplir'!$F$31:$F$400,'Étape 1 - à remplir'!$E$31:$E$400,MASQ2!J365,'Étape 1 - à remplir'!$G$31:$G$400,"animaux"),SUMIFS('Étape 1 - à remplir'!$F$31:$F$400,'Étape 1 - à remplir'!$E$31:$E$400,MASQ2!J365,'Étape 1 - à remplir'!$N$31:$N$400,S$3))))))=0,NA(),IF(S$2="Catégorie",IF(S$3="Toutes",SUMIFS('Étape 1 - à remplir'!$F$31:$F$400,'Étape 1 - à remplir'!$E$31:$E$400,MASQ2!J365,'Étape 1 - à remplir'!$G$31:$G$400,"animaux"),SUMIFS('Étape 1 - à remplir'!$F$31:$F$400,'Étape 1 - à remplir'!$E$31:$E$400,MASQ2!J365,'Étape 1 - à remplir'!$C$31:$C$400,S$3)),IF(S$2="Âge",IF(S$3="Tous",SUMIFS('Étape 1 - à remplir'!$F$31:$F$400,'Étape 1 - à remplir'!$E$31:$E$400,MASQ2!J365,'Étape 1 - à remplir'!$G$31:$G$400,"animaux"),SUMIFS('Étape 1 - à remplir'!$F$31:$F$400,'Étape 1 - à remplir'!$E$31:$E$400,MASQ2!J365,'Étape 1 - à remplir'!$P$31:$P$400,S$3)),IF(S$2="Atelier",IF(S$3="Tous",SUMIFS('Étape 1 - à remplir'!$F$31:$F$400,'Étape 1 - à remplir'!$E$31:$E$400,MASQ2!J365,'Étape 1 - à remplir'!$G$31:$G$400,"animaux"),SUMIFS('Étape 1 - à remplir'!$F$31:$F$400,'Étape 1 - à remplir'!$E$31:$E$400,MASQ2!J365,'Étape 1 - à remplir'!$O$31:$O$400,S$3)),IF(S$2="Espèce",IF(S$3="Tous",SUMIFS('Étape 1 - à remplir'!$F$31:$F$400,'Étape 1 - à remplir'!$E$31:$E$400,MASQ2!J365,'Étape 1 - à remplir'!$G$31:$G$400,"animaux"),SUMIFS('Étape 1 - à remplir'!$F$31:$F$400,'Étape 1 - à remplir'!$E$31:$E$400,MASQ2!J365,'Étape 1 - à remplir'!$N$31:$N$400,S$3)))))))</f>
        <v>#N/A</v>
      </c>
      <c r="L365" s="97">
        <f t="shared" si="180"/>
        <v>0</v>
      </c>
      <c r="M365" s="56" t="str">
        <f>Données_ATB!BN364</f>
        <v>Amoxicilline</v>
      </c>
      <c r="N365" s="204" t="str">
        <f>Données_ATB!BO364</f>
        <v/>
      </c>
      <c r="O365" s="97" t="str">
        <f>Données_ATB!BP364</f>
        <v/>
      </c>
      <c r="P365" s="77" t="str">
        <f>Données_ATB!BR364</f>
        <v>Penicillines</v>
      </c>
      <c r="Q365" s="78" t="str">
        <f>Données_ATB!BS364</f>
        <v/>
      </c>
      <c r="R365" s="79" t="str">
        <f>Données_ATB!BT364</f>
        <v/>
      </c>
      <c r="S365" s="78"/>
      <c r="T365" s="78"/>
      <c r="U365" s="77" t="str">
        <f ca="1"/>
        <v>OCTACILLIN 697 MG/G POUDRE POUR ADMINISTRATION DANS L'EAU DE BOISSONS DES POULETS</v>
      </c>
      <c r="V365" s="79" t="e">
        <f ca="1"/>
        <v>#N/A</v>
      </c>
      <c r="W365" s="102"/>
      <c r="X365" s="8"/>
      <c r="Y365" s="8"/>
      <c r="Z365" s="8"/>
      <c r="AA365" s="8"/>
      <c r="AB365" s="102"/>
      <c r="AC365" s="8"/>
      <c r="AD365" s="8"/>
      <c r="AE365" s="8"/>
      <c r="AF365" s="8"/>
      <c r="AG365" s="8"/>
      <c r="AH365" s="8"/>
      <c r="AI365" s="8"/>
      <c r="AJ365" s="8"/>
      <c r="AK365" s="8"/>
      <c r="AL365" s="8"/>
      <c r="AM365" s="8"/>
      <c r="AN365" s="8"/>
      <c r="AO365" s="8"/>
      <c r="AP365" s="8"/>
      <c r="AQ365" s="8"/>
      <c r="AR365" s="8"/>
      <c r="AS365" s="8"/>
      <c r="AT365" s="97"/>
      <c r="AV365" s="56"/>
      <c r="AW365" s="8"/>
      <c r="AX365" s="8"/>
      <c r="AY365" s="8"/>
      <c r="AZ365" s="8"/>
      <c r="BA365" s="8"/>
      <c r="BB365" s="8"/>
      <c r="BC365" s="8"/>
      <c r="BD365" s="102" t="str">
        <f t="shared" si="162"/>
        <v/>
      </c>
      <c r="BE365" s="56" t="str">
        <f t="shared" si="163"/>
        <v>OCTACILLIN 697 MG/G POUDRE POUR ADMINISTRATION DANS L'EAU DE BOISSONS DES POULETS</v>
      </c>
      <c r="BF365" s="204" t="e">
        <f>IF(IF(BN$2="Catégorie",IF(BN$3="Toutes",SUMIFS('Étape 1 - à remplir'!$F$31:$F$400,'Étape 1 - à remplir'!$E$31:$E$400,MASQ2!BE365,'Étape 1 - à remplir'!$G$31:$G$400,"lots"),SUMIFS('Étape 1 - à remplir'!$F$31:$F$400,'Étape 1 - à remplir'!$E$31:$E$400,MASQ2!BE365,'Étape 1 - à remplir'!$C$31:$C$400,BN$3)),IF(BN$2="Âge",IF(BN$3="Tous",SUMIFS('Étape 1 - à remplir'!$F$31:$F$400,'Étape 1 - à remplir'!$E$31:$E$400,MASQ2!BE365,'Étape 1 - à remplir'!$G$31:$G$400,"lots"),SUMIFS('Étape 1 - à remplir'!$F$31:$F$400,'Étape 1 - à remplir'!$E$31:$E$400,MASQ2!BE365,'Étape 1 - à remplir'!$P$31:$P$400,BN$3,'Étape 1 - à remplir'!$G$31:$G$400,"lots")),IF(BN$2="Atelier",IF(BN$3="Tous",SUMIFS('Étape 1 - à remplir'!$F$31:$F$400,'Étape 1 - à remplir'!$E$31:$E$400,MASQ2!BE365,'Étape 1 - à remplir'!$G$31:$G$400,"lots"),SUMIFS('Étape 1 - à remplir'!$F$31:$F$400,'Étape 1 - à remplir'!$E$31:$E$400,MASQ2!BE365,'Étape 1 - à remplir'!$O$31:$O$400,BN$3,'Étape 1 - à remplir'!$G$31:$G$400,"lots")),IF(BN$2="Espèce",IF(BN$3="Tous",SUMIFS('Étape 1 - à remplir'!$F$31:$F$400,'Étape 1 - à remplir'!$E$31:$E$400,MASQ2!BE365,'Étape 1 - à remplir'!$G$31:$G$400,"lots"),SUMIFS('Étape 1 - à remplir'!$F$31:$F$400,'Étape 1 - à remplir'!$E$31:$E$400,MASQ2!BE365,'Étape 1 - à remplir'!$N$31:$N$400,BN$3,'Étape 1 - à remplir'!$G$31:$G$400,"lots"))))))=0,NA(),IF(BN$2="Catégorie",IF(BN$3="Toutes",SUMIFS('Étape 1 - à remplir'!$F$31:$F$400,'Étape 1 - à remplir'!$E$31:$E$400,MASQ2!BE365,'Étape 1 - à remplir'!$G$31:$G$400,"lots"),SUMIFS('Étape 1 - à remplir'!$F$31:$F$400,'Étape 1 - à remplir'!$E$31:$E$400,MASQ2!BE365,'Étape 1 - à remplir'!$C$31:$C$400,BN$3)),IF(BN$2="Âge",IF(BN$3="Tous",SUMIFS('Étape 1 - à remplir'!$F$31:$F$400,'Étape 1 - à remplir'!$E$31:$E$400,MASQ2!BE365,'Étape 1 - à remplir'!$G$31:$G$400,"lots"),SUMIFS('Étape 1 - à remplir'!$F$31:$F$400,'Étape 1 - à remplir'!$E$31:$E$400,MASQ2!BE365,'Étape 1 - à remplir'!$P$31:$P$400,BN$3,'Étape 1 - à remplir'!$G$31:$G$400,"lots")),IF(BN$2="Atelier",IF(BN$3="Tous",SUMIFS('Étape 1 - à remplir'!$F$31:$F$400,'Étape 1 - à remplir'!$E$31:$E$400,MASQ2!BE365,'Étape 1 - à remplir'!$G$31:$G$400,"lots"),SUMIFS('Étape 1 - à remplir'!$F$31:$F$400,'Étape 1 - à remplir'!$E$31:$E$400,MASQ2!BE365,'Étape 1 - à remplir'!$O$31:$O$400,BN$3,'Étape 1 - à remplir'!$G$31:$G$400,"lots")),IF(BN$2="Espèce",IF(BN$3="Tous",SUMIFS('Étape 1 - à remplir'!$F$31:$F$400,'Étape 1 - à remplir'!$E$31:$E$400,MASQ2!BE365,'Étape 1 - à remplir'!$G$31:$G$400,"lots"),SUMIFS('Étape 1 - à remplir'!$F$31:$F$400,'Étape 1 - à remplir'!$E$31:$E$400,MASQ2!BE365,'Étape 1 - à remplir'!$N$31:$N$400,BN$3,'Étape 1 - à remplir'!$G$31:$G$400,"lots")))))))</f>
        <v>#N/A</v>
      </c>
      <c r="BG365" s="204">
        <f t="shared" si="178"/>
        <v>0</v>
      </c>
      <c r="BH365" s="204" t="str">
        <f t="shared" si="164"/>
        <v>Amoxicilline</v>
      </c>
      <c r="BI365" s="204" t="str">
        <f t="shared" si="165"/>
        <v/>
      </c>
      <c r="BJ365" s="204" t="str">
        <f t="shared" si="166"/>
        <v/>
      </c>
      <c r="BK365" s="204" t="str">
        <f t="shared" si="167"/>
        <v>Penicillines</v>
      </c>
      <c r="BL365" s="204" t="str">
        <f t="shared" si="168"/>
        <v/>
      </c>
      <c r="BM365" s="97" t="str">
        <f t="shared" si="169"/>
        <v/>
      </c>
      <c r="BN365" s="78"/>
      <c r="BO365" s="78"/>
      <c r="BP365" s="77" t="str">
        <f ca="1"/>
        <v>OCTACILLIN 697 MG/G POUDRE POUR ADMINISTRATION DANS L'EAU DE BOISSONS DES POULETS</v>
      </c>
      <c r="BQ365" s="79" t="e">
        <f ca="1"/>
        <v>#N/A</v>
      </c>
      <c r="BR365" s="102"/>
      <c r="BS365" s="8"/>
      <c r="BT365" s="8"/>
      <c r="BU365" s="8"/>
      <c r="BV365" s="8"/>
      <c r="BW365" s="8"/>
      <c r="BX365" s="8"/>
      <c r="BY365" s="8"/>
      <c r="BZ365" s="8"/>
      <c r="CA365" s="8"/>
      <c r="CB365" s="8"/>
      <c r="CC365" s="8"/>
      <c r="CD365" s="8"/>
      <c r="CE365" s="8"/>
      <c r="CF365" s="8"/>
      <c r="CG365" s="8"/>
      <c r="CH365" s="8"/>
      <c r="CI365" s="8"/>
      <c r="CJ365" s="8"/>
      <c r="CK365" s="8"/>
      <c r="CL365" s="8"/>
      <c r="CM365" s="8"/>
      <c r="CN365" s="8"/>
      <c r="CO365" s="97"/>
      <c r="CQ365" s="56"/>
      <c r="CR365" s="8"/>
      <c r="CS365" s="8"/>
      <c r="CT365" s="8"/>
      <c r="CU365" s="8"/>
      <c r="CV365" s="8"/>
      <c r="CW365" s="8"/>
      <c r="CX365" s="8"/>
      <c r="CY365" s="102" t="str">
        <f t="shared" si="170"/>
        <v/>
      </c>
      <c r="CZ365" s="56" t="str">
        <f t="shared" si="171"/>
        <v>OCTACILLIN 697 MG/G POUDRE POUR ADMINISTRATION DANS L'EAU DE BOISSONS DES POULETS</v>
      </c>
      <c r="DA365" s="204" t="e">
        <f>IF(IF(DI$2="Catégorie",IF(DI$3="Toutes",SUMIFS('Étape 1 - à remplir'!$F$31:$F$400,'Étape 1 - à remplir'!$E$31:$E$400,MASQ2!CZ365,'Étape 1 - à remplir'!$G$31:$G$400,"kg"),SUMIFS('Étape 1 - à remplir'!$F$31:$F$400,'Étape 1 - à remplir'!$E$31:$E$400,MASQ2!CZ365,'Étape 1 - à remplir'!$C$31:$C$400,DI$3)),IF(DI$2="Âge",IF(DI$3="Tous",SUMIFS('Étape 1 - à remplir'!$F$31:$F$400,'Étape 1 - à remplir'!$E$31:$E$400,MASQ2!CZ365,'Étape 1 - à remplir'!$G$31:$G$400,"kg"),SUMIFS('Étape 1 - à remplir'!$F$31:$F$400,'Étape 1 - à remplir'!$E$31:$E$400,MASQ2!CZ365,'Étape 1 - à remplir'!$P$31:$P$400,DI$3,'Étape 1 - à remplir'!$G$31:$G$400,"kg")),IF(DI$2="Atelier",IF(DI$3="Tous",SUMIFS('Étape 1 - à remplir'!$F$31:$F$400,'Étape 1 - à remplir'!$E$31:$E$400,MASQ2!CZ365,'Étape 1 - à remplir'!$G$31:$G$400,"kg"),SUMIFS('Étape 1 - à remplir'!$F$31:$F$400,'Étape 1 - à remplir'!$E$31:$E$400,MASQ2!CZ365,'Étape 1 - à remplir'!$O$31:$O$400,DI$3,'Étape 1 - à remplir'!$G$31:$G$400,"kg")),IF(DI$2="Espèce",IF(DI$3="Tous",SUMIFS('Étape 1 - à remplir'!$F$31:$F$400,'Étape 1 - à remplir'!$E$31:$E$400,MASQ2!CZ365,'Étape 1 - à remplir'!$G$31:$G$400,"kg"),SUMIFS('Étape 1 - à remplir'!$F$31:$F$400,'Étape 1 - à remplir'!$E$31:$E$400,MASQ2!CZ365,'Étape 1 - à remplir'!$N$31:$N$400,DI$3,'Étape 1 - à remplir'!$G$31:$G$400,"kg"))))))=0,NA(),IF(DI$2="Catégorie",IF(DI$3="Toutes",SUMIFS('Étape 1 - à remplir'!$F$31:$F$400,'Étape 1 - à remplir'!$E$31:$E$400,MASQ2!CZ365,'Étape 1 - à remplir'!$G$31:$G$400,"kg"),SUMIFS('Étape 1 - à remplir'!$F$31:$F$400,'Étape 1 - à remplir'!$E$31:$E$400,MASQ2!CZ365,'Étape 1 - à remplir'!$C$31:$C$400,DI$3)),IF(DI$2="Âge",IF(DI$3="Tous",SUMIFS('Étape 1 - à remplir'!$F$31:$F$400,'Étape 1 - à remplir'!$E$31:$E$400,MASQ2!CZ365,'Étape 1 - à remplir'!$G$31:$G$400,"kg"),SUMIFS('Étape 1 - à remplir'!$F$31:$F$400,'Étape 1 - à remplir'!$E$31:$E$400,MASQ2!CZ365,'Étape 1 - à remplir'!$P$31:$P$400,DI$3,'Étape 1 - à remplir'!$G$31:$G$400,"kg")),IF(DI$2="Atelier",IF(DI$3="Tous",SUMIFS('Étape 1 - à remplir'!$F$31:$F$400,'Étape 1 - à remplir'!$E$31:$E$400,MASQ2!CZ365,'Étape 1 - à remplir'!$G$31:$G$400,"kg"),SUMIFS('Étape 1 - à remplir'!$F$31:$F$400,'Étape 1 - à remplir'!$E$31:$E$400,MASQ2!CZ365,'Étape 1 - à remplir'!$O$31:$O$400,DI$3,'Étape 1 - à remplir'!$G$31:$G$400,"kg")),IF(DI$2="Espèce",IF(DI$3="Tous",SUMIFS('Étape 1 - à remplir'!$F$31:$F$400,'Étape 1 - à remplir'!$E$31:$E$400,MASQ2!CZ365,'Étape 1 - à remplir'!$G$31:$G$400,"kg"),SUMIFS('Étape 1 - à remplir'!$F$31:$F$400,'Étape 1 - à remplir'!$E$31:$E$400,MASQ2!CZ365,'Étape 1 - à remplir'!$N$31:$N$400,DI$3,'Étape 1 - à remplir'!$G$31:$G$400,"kg")))))))</f>
        <v>#N/A</v>
      </c>
      <c r="DB365" s="104">
        <f t="shared" si="179"/>
        <v>0</v>
      </c>
      <c r="DC365" s="204" t="str">
        <f t="shared" si="172"/>
        <v>Amoxicilline</v>
      </c>
      <c r="DD365" s="204" t="str">
        <f t="shared" si="173"/>
        <v/>
      </c>
      <c r="DE365" s="204" t="str">
        <f t="shared" si="174"/>
        <v/>
      </c>
      <c r="DF365" s="204" t="str">
        <f t="shared" si="175"/>
        <v>Penicillines</v>
      </c>
      <c r="DG365" s="204" t="str">
        <f t="shared" si="176"/>
        <v/>
      </c>
      <c r="DH365" s="97" t="str">
        <f t="shared" si="177"/>
        <v/>
      </c>
      <c r="DI365" s="78"/>
      <c r="DJ365" s="78"/>
      <c r="DK365" s="77" t="str">
        <f ca="1"/>
        <v>OCTACILLIN 697 MG/G POUDRE POUR ADMINISTRATION DANS L'EAU DE BOISSONS DES POULETS</v>
      </c>
      <c r="DL365" s="79" t="e">
        <f ca="1"/>
        <v>#N/A</v>
      </c>
      <c r="DM365" s="102"/>
      <c r="DN365" s="8"/>
      <c r="DO365" s="8"/>
      <c r="DP365" s="8"/>
      <c r="DQ365" s="8"/>
      <c r="DR365" s="8"/>
      <c r="DS365" s="8"/>
      <c r="DT365" s="8"/>
      <c r="DU365" s="8"/>
      <c r="DV365" s="8"/>
      <c r="DW365" s="8"/>
      <c r="DX365" s="8"/>
      <c r="DY365" s="8"/>
      <c r="DZ365" s="8"/>
      <c r="EA365" s="8"/>
      <c r="EB365" s="8"/>
      <c r="EC365" s="8"/>
      <c r="ED365" s="8"/>
      <c r="EE365" s="8"/>
      <c r="EF365" s="8"/>
      <c r="EG365" s="8"/>
      <c r="EH365" s="8"/>
      <c r="EI365" s="8"/>
      <c r="EJ365" s="97"/>
    </row>
    <row r="366" spans="1:140" x14ac:dyDescent="0.25">
      <c r="A366" s="56"/>
      <c r="B366" s="8"/>
      <c r="C366" s="8"/>
      <c r="D366" s="8"/>
      <c r="E366" s="8"/>
      <c r="F366" s="8"/>
      <c r="G366" s="8"/>
      <c r="H366" s="8"/>
      <c r="I366" s="102" t="str">
        <f>INDEX(Données_ATB!BE:BV,MATCH(MASQ2!J366,Données_ATB!BE:BE,0),18)</f>
        <v/>
      </c>
      <c r="J366" s="77" t="str">
        <f>Données_ATB!BE365</f>
        <v>OPHTOCYCLINE POMMADE OPHTALMIQUE POUR CHIENS CHATS ET CHEVAUX</v>
      </c>
      <c r="K366" s="204" t="e">
        <f>IF(IF(S$2="Catégorie",IF(S$3="Toutes",SUMIFS('Étape 1 - à remplir'!$F$31:$F$400,'Étape 1 - à remplir'!$E$31:$E$400,MASQ2!J366,'Étape 1 - à remplir'!$G$31:$G$400,"animaux"),SUMIFS('Étape 1 - à remplir'!$F$31:$F$400,'Étape 1 - à remplir'!$E$31:$E$400,MASQ2!J366,'Étape 1 - à remplir'!$C$31:$C$400,S$3)),IF(S$2="Âge",IF(S$3="Tous",SUMIFS('Étape 1 - à remplir'!$F$31:$F$400,'Étape 1 - à remplir'!$E$31:$E$400,MASQ2!J366,'Étape 1 - à remplir'!$G$31:$G$400,"animaux"),SUMIFS('Étape 1 - à remplir'!$F$31:$F$400,'Étape 1 - à remplir'!$E$31:$E$400,MASQ2!J366,'Étape 1 - à remplir'!$P$31:$P$400,S$3)),IF(S$2="Atelier",IF(S$3="Tous",SUMIFS('Étape 1 - à remplir'!$F$31:$F$400,'Étape 1 - à remplir'!$E$31:$E$400,MASQ2!J366,'Étape 1 - à remplir'!$G$31:$G$400,"animaux"),SUMIFS('Étape 1 - à remplir'!$F$31:$F$400,'Étape 1 - à remplir'!$E$31:$E$400,MASQ2!J366,'Étape 1 - à remplir'!$O$31:$O$400,S$3)),IF(S$2="Espèce",IF(S$3="Tous",SUMIFS('Étape 1 - à remplir'!$F$31:$F$400,'Étape 1 - à remplir'!$E$31:$E$400,MASQ2!J366,'Étape 1 - à remplir'!$G$31:$G$400,"animaux"),SUMIFS('Étape 1 - à remplir'!$F$31:$F$400,'Étape 1 - à remplir'!$E$31:$E$400,MASQ2!J366,'Étape 1 - à remplir'!$N$31:$N$400,S$3))))))=0,NA(),IF(S$2="Catégorie",IF(S$3="Toutes",SUMIFS('Étape 1 - à remplir'!$F$31:$F$400,'Étape 1 - à remplir'!$E$31:$E$400,MASQ2!J366,'Étape 1 - à remplir'!$G$31:$G$400,"animaux"),SUMIFS('Étape 1 - à remplir'!$F$31:$F$400,'Étape 1 - à remplir'!$E$31:$E$400,MASQ2!J366,'Étape 1 - à remplir'!$C$31:$C$400,S$3)),IF(S$2="Âge",IF(S$3="Tous",SUMIFS('Étape 1 - à remplir'!$F$31:$F$400,'Étape 1 - à remplir'!$E$31:$E$400,MASQ2!J366,'Étape 1 - à remplir'!$G$31:$G$400,"animaux"),SUMIFS('Étape 1 - à remplir'!$F$31:$F$400,'Étape 1 - à remplir'!$E$31:$E$400,MASQ2!J366,'Étape 1 - à remplir'!$P$31:$P$400,S$3)),IF(S$2="Atelier",IF(S$3="Tous",SUMIFS('Étape 1 - à remplir'!$F$31:$F$400,'Étape 1 - à remplir'!$E$31:$E$400,MASQ2!J366,'Étape 1 - à remplir'!$G$31:$G$400,"animaux"),SUMIFS('Étape 1 - à remplir'!$F$31:$F$400,'Étape 1 - à remplir'!$E$31:$E$400,MASQ2!J366,'Étape 1 - à remplir'!$O$31:$O$400,S$3)),IF(S$2="Espèce",IF(S$3="Tous",SUMIFS('Étape 1 - à remplir'!$F$31:$F$400,'Étape 1 - à remplir'!$E$31:$E$400,MASQ2!J366,'Étape 1 - à remplir'!$G$31:$G$400,"animaux"),SUMIFS('Étape 1 - à remplir'!$F$31:$F$400,'Étape 1 - à remplir'!$E$31:$E$400,MASQ2!J366,'Étape 1 - à remplir'!$N$31:$N$400,S$3)))))))</f>
        <v>#N/A</v>
      </c>
      <c r="L366" s="97">
        <f t="shared" si="180"/>
        <v>0</v>
      </c>
      <c r="M366" s="56" t="str">
        <f>Données_ATB!BN365</f>
        <v>Chlortétracycline</v>
      </c>
      <c r="N366" s="204" t="str">
        <f>Données_ATB!BO365</f>
        <v/>
      </c>
      <c r="O366" s="97" t="str">
        <f>Données_ATB!BP365</f>
        <v/>
      </c>
      <c r="P366" s="77" t="str">
        <f>Données_ATB!BR365</f>
        <v>Tetracyclines</v>
      </c>
      <c r="Q366" s="78" t="str">
        <f>Données_ATB!BS365</f>
        <v/>
      </c>
      <c r="R366" s="79" t="str">
        <f>Données_ATB!BT365</f>
        <v/>
      </c>
      <c r="S366" s="78"/>
      <c r="T366" s="78"/>
      <c r="U366" s="77" t="str">
        <f ca="1"/>
        <v>OPHTOCYCLINE POMMADE OPHTALMIQUE POUR CHIENS CHATS ET CHEVAUX</v>
      </c>
      <c r="V366" s="79" t="e">
        <f ca="1"/>
        <v>#N/A</v>
      </c>
      <c r="W366" s="102"/>
      <c r="X366" s="8"/>
      <c r="Y366" s="8"/>
      <c r="Z366" s="8"/>
      <c r="AA366" s="8"/>
      <c r="AB366" s="102"/>
      <c r="AC366" s="8"/>
      <c r="AD366" s="8"/>
      <c r="AE366" s="8"/>
      <c r="AF366" s="8"/>
      <c r="AG366" s="8"/>
      <c r="AH366" s="8"/>
      <c r="AI366" s="8"/>
      <c r="AJ366" s="8"/>
      <c r="AK366" s="8"/>
      <c r="AL366" s="8"/>
      <c r="AM366" s="8"/>
      <c r="AN366" s="8"/>
      <c r="AO366" s="8"/>
      <c r="AP366" s="8"/>
      <c r="AQ366" s="8"/>
      <c r="AR366" s="8"/>
      <c r="AS366" s="8"/>
      <c r="AT366" s="97"/>
      <c r="AV366" s="56"/>
      <c r="AW366" s="8"/>
      <c r="AX366" s="8"/>
      <c r="AY366" s="8"/>
      <c r="AZ366" s="8"/>
      <c r="BA366" s="8"/>
      <c r="BB366" s="8"/>
      <c r="BC366" s="8"/>
      <c r="BD366" s="102" t="str">
        <f t="shared" si="162"/>
        <v/>
      </c>
      <c r="BE366" s="56" t="str">
        <f t="shared" si="163"/>
        <v>OPHTOCYCLINE POMMADE OPHTALMIQUE POUR CHIENS CHATS ET CHEVAUX</v>
      </c>
      <c r="BF366" s="204" t="e">
        <f>IF(IF(BN$2="Catégorie",IF(BN$3="Toutes",SUMIFS('Étape 1 - à remplir'!$F$31:$F$400,'Étape 1 - à remplir'!$E$31:$E$400,MASQ2!BE366,'Étape 1 - à remplir'!$G$31:$G$400,"lots"),SUMIFS('Étape 1 - à remplir'!$F$31:$F$400,'Étape 1 - à remplir'!$E$31:$E$400,MASQ2!BE366,'Étape 1 - à remplir'!$C$31:$C$400,BN$3)),IF(BN$2="Âge",IF(BN$3="Tous",SUMIFS('Étape 1 - à remplir'!$F$31:$F$400,'Étape 1 - à remplir'!$E$31:$E$400,MASQ2!BE366,'Étape 1 - à remplir'!$G$31:$G$400,"lots"),SUMIFS('Étape 1 - à remplir'!$F$31:$F$400,'Étape 1 - à remplir'!$E$31:$E$400,MASQ2!BE366,'Étape 1 - à remplir'!$P$31:$P$400,BN$3,'Étape 1 - à remplir'!$G$31:$G$400,"lots")),IF(BN$2="Atelier",IF(BN$3="Tous",SUMIFS('Étape 1 - à remplir'!$F$31:$F$400,'Étape 1 - à remplir'!$E$31:$E$400,MASQ2!BE366,'Étape 1 - à remplir'!$G$31:$G$400,"lots"),SUMIFS('Étape 1 - à remplir'!$F$31:$F$400,'Étape 1 - à remplir'!$E$31:$E$400,MASQ2!BE366,'Étape 1 - à remplir'!$O$31:$O$400,BN$3,'Étape 1 - à remplir'!$G$31:$G$400,"lots")),IF(BN$2="Espèce",IF(BN$3="Tous",SUMIFS('Étape 1 - à remplir'!$F$31:$F$400,'Étape 1 - à remplir'!$E$31:$E$400,MASQ2!BE366,'Étape 1 - à remplir'!$G$31:$G$400,"lots"),SUMIFS('Étape 1 - à remplir'!$F$31:$F$400,'Étape 1 - à remplir'!$E$31:$E$400,MASQ2!BE366,'Étape 1 - à remplir'!$N$31:$N$400,BN$3,'Étape 1 - à remplir'!$G$31:$G$400,"lots"))))))=0,NA(),IF(BN$2="Catégorie",IF(BN$3="Toutes",SUMIFS('Étape 1 - à remplir'!$F$31:$F$400,'Étape 1 - à remplir'!$E$31:$E$400,MASQ2!BE366,'Étape 1 - à remplir'!$G$31:$G$400,"lots"),SUMIFS('Étape 1 - à remplir'!$F$31:$F$400,'Étape 1 - à remplir'!$E$31:$E$400,MASQ2!BE366,'Étape 1 - à remplir'!$C$31:$C$400,BN$3)),IF(BN$2="Âge",IF(BN$3="Tous",SUMIFS('Étape 1 - à remplir'!$F$31:$F$400,'Étape 1 - à remplir'!$E$31:$E$400,MASQ2!BE366,'Étape 1 - à remplir'!$G$31:$G$400,"lots"),SUMIFS('Étape 1 - à remplir'!$F$31:$F$400,'Étape 1 - à remplir'!$E$31:$E$400,MASQ2!BE366,'Étape 1 - à remplir'!$P$31:$P$400,BN$3,'Étape 1 - à remplir'!$G$31:$G$400,"lots")),IF(BN$2="Atelier",IF(BN$3="Tous",SUMIFS('Étape 1 - à remplir'!$F$31:$F$400,'Étape 1 - à remplir'!$E$31:$E$400,MASQ2!BE366,'Étape 1 - à remplir'!$G$31:$G$400,"lots"),SUMIFS('Étape 1 - à remplir'!$F$31:$F$400,'Étape 1 - à remplir'!$E$31:$E$400,MASQ2!BE366,'Étape 1 - à remplir'!$O$31:$O$400,BN$3,'Étape 1 - à remplir'!$G$31:$G$400,"lots")),IF(BN$2="Espèce",IF(BN$3="Tous",SUMIFS('Étape 1 - à remplir'!$F$31:$F$400,'Étape 1 - à remplir'!$E$31:$E$400,MASQ2!BE366,'Étape 1 - à remplir'!$G$31:$G$400,"lots"),SUMIFS('Étape 1 - à remplir'!$F$31:$F$400,'Étape 1 - à remplir'!$E$31:$E$400,MASQ2!BE366,'Étape 1 - à remplir'!$N$31:$N$400,BN$3,'Étape 1 - à remplir'!$G$31:$G$400,"lots")))))))</f>
        <v>#N/A</v>
      </c>
      <c r="BG366" s="204">
        <f t="shared" si="178"/>
        <v>0</v>
      </c>
      <c r="BH366" s="204" t="str">
        <f t="shared" si="164"/>
        <v>Chlortétracycline</v>
      </c>
      <c r="BI366" s="204" t="str">
        <f t="shared" si="165"/>
        <v/>
      </c>
      <c r="BJ366" s="204" t="str">
        <f t="shared" si="166"/>
        <v/>
      </c>
      <c r="BK366" s="204" t="str">
        <f t="shared" si="167"/>
        <v>Tetracyclines</v>
      </c>
      <c r="BL366" s="204" t="str">
        <f t="shared" si="168"/>
        <v/>
      </c>
      <c r="BM366" s="97" t="str">
        <f t="shared" si="169"/>
        <v/>
      </c>
      <c r="BN366" s="78"/>
      <c r="BO366" s="78"/>
      <c r="BP366" s="77" t="str">
        <f ca="1"/>
        <v>OPHTOCYCLINE POMMADE OPHTALMIQUE POUR CHIENS CHATS ET CHEVAUX</v>
      </c>
      <c r="BQ366" s="79" t="e">
        <f ca="1"/>
        <v>#N/A</v>
      </c>
      <c r="BR366" s="102"/>
      <c r="BS366" s="8"/>
      <c r="BT366" s="8"/>
      <c r="BU366" s="8"/>
      <c r="BV366" s="8"/>
      <c r="BW366" s="8"/>
      <c r="BX366" s="8"/>
      <c r="BY366" s="8"/>
      <c r="BZ366" s="8"/>
      <c r="CA366" s="8"/>
      <c r="CB366" s="8"/>
      <c r="CC366" s="8"/>
      <c r="CD366" s="8"/>
      <c r="CE366" s="8"/>
      <c r="CF366" s="8"/>
      <c r="CG366" s="8"/>
      <c r="CH366" s="8"/>
      <c r="CI366" s="8"/>
      <c r="CJ366" s="8"/>
      <c r="CK366" s="8"/>
      <c r="CL366" s="8"/>
      <c r="CM366" s="8"/>
      <c r="CN366" s="8"/>
      <c r="CO366" s="97"/>
      <c r="CQ366" s="56"/>
      <c r="CR366" s="8"/>
      <c r="CS366" s="8"/>
      <c r="CT366" s="8"/>
      <c r="CU366" s="8"/>
      <c r="CV366" s="8"/>
      <c r="CW366" s="8"/>
      <c r="CX366" s="8"/>
      <c r="CY366" s="102" t="str">
        <f t="shared" si="170"/>
        <v/>
      </c>
      <c r="CZ366" s="56" t="str">
        <f t="shared" si="171"/>
        <v>OPHTOCYCLINE POMMADE OPHTALMIQUE POUR CHIENS CHATS ET CHEVAUX</v>
      </c>
      <c r="DA366" s="204" t="e">
        <f>IF(IF(DI$2="Catégorie",IF(DI$3="Toutes",SUMIFS('Étape 1 - à remplir'!$F$31:$F$400,'Étape 1 - à remplir'!$E$31:$E$400,MASQ2!CZ366,'Étape 1 - à remplir'!$G$31:$G$400,"kg"),SUMIFS('Étape 1 - à remplir'!$F$31:$F$400,'Étape 1 - à remplir'!$E$31:$E$400,MASQ2!CZ366,'Étape 1 - à remplir'!$C$31:$C$400,DI$3)),IF(DI$2="Âge",IF(DI$3="Tous",SUMIFS('Étape 1 - à remplir'!$F$31:$F$400,'Étape 1 - à remplir'!$E$31:$E$400,MASQ2!CZ366,'Étape 1 - à remplir'!$G$31:$G$400,"kg"),SUMIFS('Étape 1 - à remplir'!$F$31:$F$400,'Étape 1 - à remplir'!$E$31:$E$400,MASQ2!CZ366,'Étape 1 - à remplir'!$P$31:$P$400,DI$3,'Étape 1 - à remplir'!$G$31:$G$400,"kg")),IF(DI$2="Atelier",IF(DI$3="Tous",SUMIFS('Étape 1 - à remplir'!$F$31:$F$400,'Étape 1 - à remplir'!$E$31:$E$400,MASQ2!CZ366,'Étape 1 - à remplir'!$G$31:$G$400,"kg"),SUMIFS('Étape 1 - à remplir'!$F$31:$F$400,'Étape 1 - à remplir'!$E$31:$E$400,MASQ2!CZ366,'Étape 1 - à remplir'!$O$31:$O$400,DI$3,'Étape 1 - à remplir'!$G$31:$G$400,"kg")),IF(DI$2="Espèce",IF(DI$3="Tous",SUMIFS('Étape 1 - à remplir'!$F$31:$F$400,'Étape 1 - à remplir'!$E$31:$E$400,MASQ2!CZ366,'Étape 1 - à remplir'!$G$31:$G$400,"kg"),SUMIFS('Étape 1 - à remplir'!$F$31:$F$400,'Étape 1 - à remplir'!$E$31:$E$400,MASQ2!CZ366,'Étape 1 - à remplir'!$N$31:$N$400,DI$3,'Étape 1 - à remplir'!$G$31:$G$400,"kg"))))))=0,NA(),IF(DI$2="Catégorie",IF(DI$3="Toutes",SUMIFS('Étape 1 - à remplir'!$F$31:$F$400,'Étape 1 - à remplir'!$E$31:$E$400,MASQ2!CZ366,'Étape 1 - à remplir'!$G$31:$G$400,"kg"),SUMIFS('Étape 1 - à remplir'!$F$31:$F$400,'Étape 1 - à remplir'!$E$31:$E$400,MASQ2!CZ366,'Étape 1 - à remplir'!$C$31:$C$400,DI$3)),IF(DI$2="Âge",IF(DI$3="Tous",SUMIFS('Étape 1 - à remplir'!$F$31:$F$400,'Étape 1 - à remplir'!$E$31:$E$400,MASQ2!CZ366,'Étape 1 - à remplir'!$G$31:$G$400,"kg"),SUMIFS('Étape 1 - à remplir'!$F$31:$F$400,'Étape 1 - à remplir'!$E$31:$E$400,MASQ2!CZ366,'Étape 1 - à remplir'!$P$31:$P$400,DI$3,'Étape 1 - à remplir'!$G$31:$G$400,"kg")),IF(DI$2="Atelier",IF(DI$3="Tous",SUMIFS('Étape 1 - à remplir'!$F$31:$F$400,'Étape 1 - à remplir'!$E$31:$E$400,MASQ2!CZ366,'Étape 1 - à remplir'!$G$31:$G$400,"kg"),SUMIFS('Étape 1 - à remplir'!$F$31:$F$400,'Étape 1 - à remplir'!$E$31:$E$400,MASQ2!CZ366,'Étape 1 - à remplir'!$O$31:$O$400,DI$3,'Étape 1 - à remplir'!$G$31:$G$400,"kg")),IF(DI$2="Espèce",IF(DI$3="Tous",SUMIFS('Étape 1 - à remplir'!$F$31:$F$400,'Étape 1 - à remplir'!$E$31:$E$400,MASQ2!CZ366,'Étape 1 - à remplir'!$G$31:$G$400,"kg"),SUMIFS('Étape 1 - à remplir'!$F$31:$F$400,'Étape 1 - à remplir'!$E$31:$E$400,MASQ2!CZ366,'Étape 1 - à remplir'!$N$31:$N$400,DI$3,'Étape 1 - à remplir'!$G$31:$G$400,"kg")))))))</f>
        <v>#N/A</v>
      </c>
      <c r="DB366" s="104">
        <f t="shared" si="179"/>
        <v>0</v>
      </c>
      <c r="DC366" s="204" t="str">
        <f t="shared" si="172"/>
        <v>Chlortétracycline</v>
      </c>
      <c r="DD366" s="204" t="str">
        <f t="shared" si="173"/>
        <v/>
      </c>
      <c r="DE366" s="204" t="str">
        <f t="shared" si="174"/>
        <v/>
      </c>
      <c r="DF366" s="204" t="str">
        <f t="shared" si="175"/>
        <v>Tetracyclines</v>
      </c>
      <c r="DG366" s="204" t="str">
        <f t="shared" si="176"/>
        <v/>
      </c>
      <c r="DH366" s="97" t="str">
        <f t="shared" si="177"/>
        <v/>
      </c>
      <c r="DI366" s="78"/>
      <c r="DJ366" s="78"/>
      <c r="DK366" s="77" t="str">
        <f ca="1"/>
        <v>OPHTOCYCLINE POMMADE OPHTALMIQUE POUR CHIENS CHATS ET CHEVAUX</v>
      </c>
      <c r="DL366" s="79" t="e">
        <f ca="1"/>
        <v>#N/A</v>
      </c>
      <c r="DM366" s="102"/>
      <c r="DN366" s="8"/>
      <c r="DO366" s="8"/>
      <c r="DP366" s="8"/>
      <c r="DQ366" s="8"/>
      <c r="DR366" s="8"/>
      <c r="DS366" s="8"/>
      <c r="DT366" s="8"/>
      <c r="DU366" s="8"/>
      <c r="DV366" s="8"/>
      <c r="DW366" s="8"/>
      <c r="DX366" s="8"/>
      <c r="DY366" s="8"/>
      <c r="DZ366" s="8"/>
      <c r="EA366" s="8"/>
      <c r="EB366" s="8"/>
      <c r="EC366" s="8"/>
      <c r="ED366" s="8"/>
      <c r="EE366" s="8"/>
      <c r="EF366" s="8"/>
      <c r="EG366" s="8"/>
      <c r="EH366" s="8"/>
      <c r="EI366" s="8"/>
      <c r="EJ366" s="97"/>
    </row>
    <row r="367" spans="1:140" x14ac:dyDescent="0.25">
      <c r="A367" s="56"/>
      <c r="B367" s="8"/>
      <c r="C367" s="8"/>
      <c r="D367" s="8"/>
      <c r="E367" s="8"/>
      <c r="F367" s="8"/>
      <c r="G367" s="8"/>
      <c r="H367" s="8"/>
      <c r="I367" s="102" t="str">
        <f>INDEX(Données_ATB!BE:BV,MATCH(MASQ2!J367,Données_ATB!BE:BE,0),18)</f>
        <v/>
      </c>
      <c r="J367" s="77" t="str">
        <f>Données_ATB!BE366</f>
        <v>ORBENIN HORS LACTATION</v>
      </c>
      <c r="K367" s="204" t="e">
        <f>IF(IF(S$2="Catégorie",IF(S$3="Toutes",SUMIFS('Étape 1 - à remplir'!$F$31:$F$400,'Étape 1 - à remplir'!$E$31:$E$400,MASQ2!J367,'Étape 1 - à remplir'!$G$31:$G$400,"animaux"),SUMIFS('Étape 1 - à remplir'!$F$31:$F$400,'Étape 1 - à remplir'!$E$31:$E$400,MASQ2!J367,'Étape 1 - à remplir'!$C$31:$C$400,S$3)),IF(S$2="Âge",IF(S$3="Tous",SUMIFS('Étape 1 - à remplir'!$F$31:$F$400,'Étape 1 - à remplir'!$E$31:$E$400,MASQ2!J367,'Étape 1 - à remplir'!$G$31:$G$400,"animaux"),SUMIFS('Étape 1 - à remplir'!$F$31:$F$400,'Étape 1 - à remplir'!$E$31:$E$400,MASQ2!J367,'Étape 1 - à remplir'!$P$31:$P$400,S$3)),IF(S$2="Atelier",IF(S$3="Tous",SUMIFS('Étape 1 - à remplir'!$F$31:$F$400,'Étape 1 - à remplir'!$E$31:$E$400,MASQ2!J367,'Étape 1 - à remplir'!$G$31:$G$400,"animaux"),SUMIFS('Étape 1 - à remplir'!$F$31:$F$400,'Étape 1 - à remplir'!$E$31:$E$400,MASQ2!J367,'Étape 1 - à remplir'!$O$31:$O$400,S$3)),IF(S$2="Espèce",IF(S$3="Tous",SUMIFS('Étape 1 - à remplir'!$F$31:$F$400,'Étape 1 - à remplir'!$E$31:$E$400,MASQ2!J367,'Étape 1 - à remplir'!$G$31:$G$400,"animaux"),SUMIFS('Étape 1 - à remplir'!$F$31:$F$400,'Étape 1 - à remplir'!$E$31:$E$400,MASQ2!J367,'Étape 1 - à remplir'!$N$31:$N$400,S$3))))))=0,NA(),IF(S$2="Catégorie",IF(S$3="Toutes",SUMIFS('Étape 1 - à remplir'!$F$31:$F$400,'Étape 1 - à remplir'!$E$31:$E$400,MASQ2!J367,'Étape 1 - à remplir'!$G$31:$G$400,"animaux"),SUMIFS('Étape 1 - à remplir'!$F$31:$F$400,'Étape 1 - à remplir'!$E$31:$E$400,MASQ2!J367,'Étape 1 - à remplir'!$C$31:$C$400,S$3)),IF(S$2="Âge",IF(S$3="Tous",SUMIFS('Étape 1 - à remplir'!$F$31:$F$400,'Étape 1 - à remplir'!$E$31:$E$400,MASQ2!J367,'Étape 1 - à remplir'!$G$31:$G$400,"animaux"),SUMIFS('Étape 1 - à remplir'!$F$31:$F$400,'Étape 1 - à remplir'!$E$31:$E$400,MASQ2!J367,'Étape 1 - à remplir'!$P$31:$P$400,S$3)),IF(S$2="Atelier",IF(S$3="Tous",SUMIFS('Étape 1 - à remplir'!$F$31:$F$400,'Étape 1 - à remplir'!$E$31:$E$400,MASQ2!J367,'Étape 1 - à remplir'!$G$31:$G$400,"animaux"),SUMIFS('Étape 1 - à remplir'!$F$31:$F$400,'Étape 1 - à remplir'!$E$31:$E$400,MASQ2!J367,'Étape 1 - à remplir'!$O$31:$O$400,S$3)),IF(S$2="Espèce",IF(S$3="Tous",SUMIFS('Étape 1 - à remplir'!$F$31:$F$400,'Étape 1 - à remplir'!$E$31:$E$400,MASQ2!J367,'Étape 1 - à remplir'!$G$31:$G$400,"animaux"),SUMIFS('Étape 1 - à remplir'!$F$31:$F$400,'Étape 1 - à remplir'!$E$31:$E$400,MASQ2!J367,'Étape 1 - à remplir'!$N$31:$N$400,S$3)))))))</f>
        <v>#N/A</v>
      </c>
      <c r="L367" s="97">
        <f t="shared" si="180"/>
        <v>0</v>
      </c>
      <c r="M367" s="56" t="str">
        <f>Données_ATB!BN366</f>
        <v>Cloxacilline</v>
      </c>
      <c r="N367" s="204" t="str">
        <f>Données_ATB!BO366</f>
        <v/>
      </c>
      <c r="O367" s="97" t="str">
        <f>Données_ATB!BP366</f>
        <v/>
      </c>
      <c r="P367" s="77" t="str">
        <f>Données_ATB!BR366</f>
        <v>Penicillines</v>
      </c>
      <c r="Q367" s="78" t="str">
        <f>Données_ATB!BS366</f>
        <v/>
      </c>
      <c r="R367" s="79" t="str">
        <f>Données_ATB!BT366</f>
        <v/>
      </c>
      <c r="S367" s="78"/>
      <c r="T367" s="78"/>
      <c r="U367" s="77" t="str">
        <f ca="1"/>
        <v>ORBENIN HORS LACTATION</v>
      </c>
      <c r="V367" s="79" t="e">
        <f ca="1"/>
        <v>#N/A</v>
      </c>
      <c r="W367" s="102"/>
      <c r="X367" s="8"/>
      <c r="Y367" s="8"/>
      <c r="Z367" s="8"/>
      <c r="AA367" s="8"/>
      <c r="AB367" s="102"/>
      <c r="AC367" s="8"/>
      <c r="AD367" s="8"/>
      <c r="AE367" s="8"/>
      <c r="AF367" s="8"/>
      <c r="AG367" s="8"/>
      <c r="AH367" s="8"/>
      <c r="AI367" s="8"/>
      <c r="AJ367" s="8"/>
      <c r="AK367" s="8"/>
      <c r="AL367" s="8"/>
      <c r="AM367" s="8"/>
      <c r="AN367" s="8"/>
      <c r="AO367" s="8"/>
      <c r="AP367" s="8"/>
      <c r="AQ367" s="8"/>
      <c r="AR367" s="8"/>
      <c r="AS367" s="8"/>
      <c r="AT367" s="97"/>
      <c r="AV367" s="56"/>
      <c r="AW367" s="8"/>
      <c r="AX367" s="8"/>
      <c r="AY367" s="8"/>
      <c r="AZ367" s="8"/>
      <c r="BA367" s="8"/>
      <c r="BB367" s="8"/>
      <c r="BC367" s="8"/>
      <c r="BD367" s="102" t="str">
        <f t="shared" si="162"/>
        <v/>
      </c>
      <c r="BE367" s="56" t="str">
        <f t="shared" si="163"/>
        <v>ORBENIN HORS LACTATION</v>
      </c>
      <c r="BF367" s="204" t="e">
        <f>IF(IF(BN$2="Catégorie",IF(BN$3="Toutes",SUMIFS('Étape 1 - à remplir'!$F$31:$F$400,'Étape 1 - à remplir'!$E$31:$E$400,MASQ2!BE367,'Étape 1 - à remplir'!$G$31:$G$400,"lots"),SUMIFS('Étape 1 - à remplir'!$F$31:$F$400,'Étape 1 - à remplir'!$E$31:$E$400,MASQ2!BE367,'Étape 1 - à remplir'!$C$31:$C$400,BN$3)),IF(BN$2="Âge",IF(BN$3="Tous",SUMIFS('Étape 1 - à remplir'!$F$31:$F$400,'Étape 1 - à remplir'!$E$31:$E$400,MASQ2!BE367,'Étape 1 - à remplir'!$G$31:$G$400,"lots"),SUMIFS('Étape 1 - à remplir'!$F$31:$F$400,'Étape 1 - à remplir'!$E$31:$E$400,MASQ2!BE367,'Étape 1 - à remplir'!$P$31:$P$400,BN$3,'Étape 1 - à remplir'!$G$31:$G$400,"lots")),IF(BN$2="Atelier",IF(BN$3="Tous",SUMIFS('Étape 1 - à remplir'!$F$31:$F$400,'Étape 1 - à remplir'!$E$31:$E$400,MASQ2!BE367,'Étape 1 - à remplir'!$G$31:$G$400,"lots"),SUMIFS('Étape 1 - à remplir'!$F$31:$F$400,'Étape 1 - à remplir'!$E$31:$E$400,MASQ2!BE367,'Étape 1 - à remplir'!$O$31:$O$400,BN$3,'Étape 1 - à remplir'!$G$31:$G$400,"lots")),IF(BN$2="Espèce",IF(BN$3="Tous",SUMIFS('Étape 1 - à remplir'!$F$31:$F$400,'Étape 1 - à remplir'!$E$31:$E$400,MASQ2!BE367,'Étape 1 - à remplir'!$G$31:$G$400,"lots"),SUMIFS('Étape 1 - à remplir'!$F$31:$F$400,'Étape 1 - à remplir'!$E$31:$E$400,MASQ2!BE367,'Étape 1 - à remplir'!$N$31:$N$400,BN$3,'Étape 1 - à remplir'!$G$31:$G$400,"lots"))))))=0,NA(),IF(BN$2="Catégorie",IF(BN$3="Toutes",SUMIFS('Étape 1 - à remplir'!$F$31:$F$400,'Étape 1 - à remplir'!$E$31:$E$400,MASQ2!BE367,'Étape 1 - à remplir'!$G$31:$G$400,"lots"),SUMIFS('Étape 1 - à remplir'!$F$31:$F$400,'Étape 1 - à remplir'!$E$31:$E$400,MASQ2!BE367,'Étape 1 - à remplir'!$C$31:$C$400,BN$3)),IF(BN$2="Âge",IF(BN$3="Tous",SUMIFS('Étape 1 - à remplir'!$F$31:$F$400,'Étape 1 - à remplir'!$E$31:$E$400,MASQ2!BE367,'Étape 1 - à remplir'!$G$31:$G$400,"lots"),SUMIFS('Étape 1 - à remplir'!$F$31:$F$400,'Étape 1 - à remplir'!$E$31:$E$400,MASQ2!BE367,'Étape 1 - à remplir'!$P$31:$P$400,BN$3,'Étape 1 - à remplir'!$G$31:$G$400,"lots")),IF(BN$2="Atelier",IF(BN$3="Tous",SUMIFS('Étape 1 - à remplir'!$F$31:$F$400,'Étape 1 - à remplir'!$E$31:$E$400,MASQ2!BE367,'Étape 1 - à remplir'!$G$31:$G$400,"lots"),SUMIFS('Étape 1 - à remplir'!$F$31:$F$400,'Étape 1 - à remplir'!$E$31:$E$400,MASQ2!BE367,'Étape 1 - à remplir'!$O$31:$O$400,BN$3,'Étape 1 - à remplir'!$G$31:$G$400,"lots")),IF(BN$2="Espèce",IF(BN$3="Tous",SUMIFS('Étape 1 - à remplir'!$F$31:$F$400,'Étape 1 - à remplir'!$E$31:$E$400,MASQ2!BE367,'Étape 1 - à remplir'!$G$31:$G$400,"lots"),SUMIFS('Étape 1 - à remplir'!$F$31:$F$400,'Étape 1 - à remplir'!$E$31:$E$400,MASQ2!BE367,'Étape 1 - à remplir'!$N$31:$N$400,BN$3,'Étape 1 - à remplir'!$G$31:$G$400,"lots")))))))</f>
        <v>#N/A</v>
      </c>
      <c r="BG367" s="204">
        <f t="shared" si="178"/>
        <v>0</v>
      </c>
      <c r="BH367" s="204" t="str">
        <f t="shared" si="164"/>
        <v>Cloxacilline</v>
      </c>
      <c r="BI367" s="204" t="str">
        <f t="shared" si="165"/>
        <v/>
      </c>
      <c r="BJ367" s="204" t="str">
        <f t="shared" si="166"/>
        <v/>
      </c>
      <c r="BK367" s="204" t="str">
        <f t="shared" si="167"/>
        <v>Penicillines</v>
      </c>
      <c r="BL367" s="204" t="str">
        <f t="shared" si="168"/>
        <v/>
      </c>
      <c r="BM367" s="97" t="str">
        <f t="shared" si="169"/>
        <v/>
      </c>
      <c r="BN367" s="78"/>
      <c r="BO367" s="78"/>
      <c r="BP367" s="77" t="str">
        <f ca="1"/>
        <v>ORBENIN HORS LACTATION</v>
      </c>
      <c r="BQ367" s="79" t="e">
        <f ca="1"/>
        <v>#N/A</v>
      </c>
      <c r="BR367" s="102"/>
      <c r="BS367" s="8"/>
      <c r="BT367" s="8"/>
      <c r="BU367" s="8"/>
      <c r="BV367" s="8"/>
      <c r="BW367" s="8"/>
      <c r="BX367" s="8"/>
      <c r="BY367" s="8"/>
      <c r="BZ367" s="8"/>
      <c r="CA367" s="8"/>
      <c r="CB367" s="8"/>
      <c r="CC367" s="8"/>
      <c r="CD367" s="8"/>
      <c r="CE367" s="8"/>
      <c r="CF367" s="8"/>
      <c r="CG367" s="8"/>
      <c r="CH367" s="8"/>
      <c r="CI367" s="8"/>
      <c r="CJ367" s="8"/>
      <c r="CK367" s="8"/>
      <c r="CL367" s="8"/>
      <c r="CM367" s="8"/>
      <c r="CN367" s="8"/>
      <c r="CO367" s="97"/>
      <c r="CQ367" s="56"/>
      <c r="CR367" s="8"/>
      <c r="CS367" s="8"/>
      <c r="CT367" s="8"/>
      <c r="CU367" s="8"/>
      <c r="CV367" s="8"/>
      <c r="CW367" s="8"/>
      <c r="CX367" s="8"/>
      <c r="CY367" s="102" t="str">
        <f t="shared" si="170"/>
        <v/>
      </c>
      <c r="CZ367" s="56" t="str">
        <f t="shared" si="171"/>
        <v>ORBENIN HORS LACTATION</v>
      </c>
      <c r="DA367" s="204" t="e">
        <f>IF(IF(DI$2="Catégorie",IF(DI$3="Toutes",SUMIFS('Étape 1 - à remplir'!$F$31:$F$400,'Étape 1 - à remplir'!$E$31:$E$400,MASQ2!CZ367,'Étape 1 - à remplir'!$G$31:$G$400,"kg"),SUMIFS('Étape 1 - à remplir'!$F$31:$F$400,'Étape 1 - à remplir'!$E$31:$E$400,MASQ2!CZ367,'Étape 1 - à remplir'!$C$31:$C$400,DI$3)),IF(DI$2="Âge",IF(DI$3="Tous",SUMIFS('Étape 1 - à remplir'!$F$31:$F$400,'Étape 1 - à remplir'!$E$31:$E$400,MASQ2!CZ367,'Étape 1 - à remplir'!$G$31:$G$400,"kg"),SUMIFS('Étape 1 - à remplir'!$F$31:$F$400,'Étape 1 - à remplir'!$E$31:$E$400,MASQ2!CZ367,'Étape 1 - à remplir'!$P$31:$P$400,DI$3,'Étape 1 - à remplir'!$G$31:$G$400,"kg")),IF(DI$2="Atelier",IF(DI$3="Tous",SUMIFS('Étape 1 - à remplir'!$F$31:$F$400,'Étape 1 - à remplir'!$E$31:$E$400,MASQ2!CZ367,'Étape 1 - à remplir'!$G$31:$G$400,"kg"),SUMIFS('Étape 1 - à remplir'!$F$31:$F$400,'Étape 1 - à remplir'!$E$31:$E$400,MASQ2!CZ367,'Étape 1 - à remplir'!$O$31:$O$400,DI$3,'Étape 1 - à remplir'!$G$31:$G$400,"kg")),IF(DI$2="Espèce",IF(DI$3="Tous",SUMIFS('Étape 1 - à remplir'!$F$31:$F$400,'Étape 1 - à remplir'!$E$31:$E$400,MASQ2!CZ367,'Étape 1 - à remplir'!$G$31:$G$400,"kg"),SUMIFS('Étape 1 - à remplir'!$F$31:$F$400,'Étape 1 - à remplir'!$E$31:$E$400,MASQ2!CZ367,'Étape 1 - à remplir'!$N$31:$N$400,DI$3,'Étape 1 - à remplir'!$G$31:$G$400,"kg"))))))=0,NA(),IF(DI$2="Catégorie",IF(DI$3="Toutes",SUMIFS('Étape 1 - à remplir'!$F$31:$F$400,'Étape 1 - à remplir'!$E$31:$E$400,MASQ2!CZ367,'Étape 1 - à remplir'!$G$31:$G$400,"kg"),SUMIFS('Étape 1 - à remplir'!$F$31:$F$400,'Étape 1 - à remplir'!$E$31:$E$400,MASQ2!CZ367,'Étape 1 - à remplir'!$C$31:$C$400,DI$3)),IF(DI$2="Âge",IF(DI$3="Tous",SUMIFS('Étape 1 - à remplir'!$F$31:$F$400,'Étape 1 - à remplir'!$E$31:$E$400,MASQ2!CZ367,'Étape 1 - à remplir'!$G$31:$G$400,"kg"),SUMIFS('Étape 1 - à remplir'!$F$31:$F$400,'Étape 1 - à remplir'!$E$31:$E$400,MASQ2!CZ367,'Étape 1 - à remplir'!$P$31:$P$400,DI$3,'Étape 1 - à remplir'!$G$31:$G$400,"kg")),IF(DI$2="Atelier",IF(DI$3="Tous",SUMIFS('Étape 1 - à remplir'!$F$31:$F$400,'Étape 1 - à remplir'!$E$31:$E$400,MASQ2!CZ367,'Étape 1 - à remplir'!$G$31:$G$400,"kg"),SUMIFS('Étape 1 - à remplir'!$F$31:$F$400,'Étape 1 - à remplir'!$E$31:$E$400,MASQ2!CZ367,'Étape 1 - à remplir'!$O$31:$O$400,DI$3,'Étape 1 - à remplir'!$G$31:$G$400,"kg")),IF(DI$2="Espèce",IF(DI$3="Tous",SUMIFS('Étape 1 - à remplir'!$F$31:$F$400,'Étape 1 - à remplir'!$E$31:$E$400,MASQ2!CZ367,'Étape 1 - à remplir'!$G$31:$G$400,"kg"),SUMIFS('Étape 1 - à remplir'!$F$31:$F$400,'Étape 1 - à remplir'!$E$31:$E$400,MASQ2!CZ367,'Étape 1 - à remplir'!$N$31:$N$400,DI$3,'Étape 1 - à remplir'!$G$31:$G$400,"kg")))))))</f>
        <v>#N/A</v>
      </c>
      <c r="DB367" s="104">
        <f t="shared" si="179"/>
        <v>0</v>
      </c>
      <c r="DC367" s="204" t="str">
        <f t="shared" si="172"/>
        <v>Cloxacilline</v>
      </c>
      <c r="DD367" s="204" t="str">
        <f t="shared" si="173"/>
        <v/>
      </c>
      <c r="DE367" s="204" t="str">
        <f t="shared" si="174"/>
        <v/>
      </c>
      <c r="DF367" s="204" t="str">
        <f t="shared" si="175"/>
        <v>Penicillines</v>
      </c>
      <c r="DG367" s="204" t="str">
        <f t="shared" si="176"/>
        <v/>
      </c>
      <c r="DH367" s="97" t="str">
        <f t="shared" si="177"/>
        <v/>
      </c>
      <c r="DI367" s="78"/>
      <c r="DJ367" s="78"/>
      <c r="DK367" s="77" t="str">
        <f ca="1"/>
        <v>ORBENIN HORS LACTATION</v>
      </c>
      <c r="DL367" s="79" t="e">
        <f ca="1"/>
        <v>#N/A</v>
      </c>
      <c r="DM367" s="102"/>
      <c r="DN367" s="8"/>
      <c r="DO367" s="8"/>
      <c r="DP367" s="8"/>
      <c r="DQ367" s="8"/>
      <c r="DR367" s="8"/>
      <c r="DS367" s="8"/>
      <c r="DT367" s="8"/>
      <c r="DU367" s="8"/>
      <c r="DV367" s="8"/>
      <c r="DW367" s="8"/>
      <c r="DX367" s="8"/>
      <c r="DY367" s="8"/>
      <c r="DZ367" s="8"/>
      <c r="EA367" s="8"/>
      <c r="EB367" s="8"/>
      <c r="EC367" s="8"/>
      <c r="ED367" s="8"/>
      <c r="EE367" s="8"/>
      <c r="EF367" s="8"/>
      <c r="EG367" s="8"/>
      <c r="EH367" s="8"/>
      <c r="EI367" s="8"/>
      <c r="EJ367" s="97"/>
    </row>
    <row r="368" spans="1:140" x14ac:dyDescent="0.25">
      <c r="A368" s="56"/>
      <c r="B368" s="8"/>
      <c r="C368" s="8"/>
      <c r="D368" s="8"/>
      <c r="E368" s="8"/>
      <c r="F368" s="8"/>
      <c r="G368" s="8"/>
      <c r="H368" s="8"/>
      <c r="I368" s="102" t="str">
        <f>INDEX(Données_ATB!BE:BV,MATCH(MASQ2!J368,Données_ATB!BE:BE,0),18)</f>
        <v/>
      </c>
      <c r="J368" s="77" t="str">
        <f>Données_ATB!BE367</f>
        <v>ORBENIN LONGUE ACTION</v>
      </c>
      <c r="K368" s="204" t="e">
        <f>IF(IF(S$2="Catégorie",IF(S$3="Toutes",SUMIFS('Étape 1 - à remplir'!$F$31:$F$400,'Étape 1 - à remplir'!$E$31:$E$400,MASQ2!J368,'Étape 1 - à remplir'!$G$31:$G$400,"animaux"),SUMIFS('Étape 1 - à remplir'!$F$31:$F$400,'Étape 1 - à remplir'!$E$31:$E$400,MASQ2!J368,'Étape 1 - à remplir'!$C$31:$C$400,S$3)),IF(S$2="Âge",IF(S$3="Tous",SUMIFS('Étape 1 - à remplir'!$F$31:$F$400,'Étape 1 - à remplir'!$E$31:$E$400,MASQ2!J368,'Étape 1 - à remplir'!$G$31:$G$400,"animaux"),SUMIFS('Étape 1 - à remplir'!$F$31:$F$400,'Étape 1 - à remplir'!$E$31:$E$400,MASQ2!J368,'Étape 1 - à remplir'!$P$31:$P$400,S$3)),IF(S$2="Atelier",IF(S$3="Tous",SUMIFS('Étape 1 - à remplir'!$F$31:$F$400,'Étape 1 - à remplir'!$E$31:$E$400,MASQ2!J368,'Étape 1 - à remplir'!$G$31:$G$400,"animaux"),SUMIFS('Étape 1 - à remplir'!$F$31:$F$400,'Étape 1 - à remplir'!$E$31:$E$400,MASQ2!J368,'Étape 1 - à remplir'!$O$31:$O$400,S$3)),IF(S$2="Espèce",IF(S$3="Tous",SUMIFS('Étape 1 - à remplir'!$F$31:$F$400,'Étape 1 - à remplir'!$E$31:$E$400,MASQ2!J368,'Étape 1 - à remplir'!$G$31:$G$400,"animaux"),SUMIFS('Étape 1 - à remplir'!$F$31:$F$400,'Étape 1 - à remplir'!$E$31:$E$400,MASQ2!J368,'Étape 1 - à remplir'!$N$31:$N$400,S$3))))))=0,NA(),IF(S$2="Catégorie",IF(S$3="Toutes",SUMIFS('Étape 1 - à remplir'!$F$31:$F$400,'Étape 1 - à remplir'!$E$31:$E$400,MASQ2!J368,'Étape 1 - à remplir'!$G$31:$G$400,"animaux"),SUMIFS('Étape 1 - à remplir'!$F$31:$F$400,'Étape 1 - à remplir'!$E$31:$E$400,MASQ2!J368,'Étape 1 - à remplir'!$C$31:$C$400,S$3)),IF(S$2="Âge",IF(S$3="Tous",SUMIFS('Étape 1 - à remplir'!$F$31:$F$400,'Étape 1 - à remplir'!$E$31:$E$400,MASQ2!J368,'Étape 1 - à remplir'!$G$31:$G$400,"animaux"),SUMIFS('Étape 1 - à remplir'!$F$31:$F$400,'Étape 1 - à remplir'!$E$31:$E$400,MASQ2!J368,'Étape 1 - à remplir'!$P$31:$P$400,S$3)),IF(S$2="Atelier",IF(S$3="Tous",SUMIFS('Étape 1 - à remplir'!$F$31:$F$400,'Étape 1 - à remplir'!$E$31:$E$400,MASQ2!J368,'Étape 1 - à remplir'!$G$31:$G$400,"animaux"),SUMIFS('Étape 1 - à remplir'!$F$31:$F$400,'Étape 1 - à remplir'!$E$31:$E$400,MASQ2!J368,'Étape 1 - à remplir'!$O$31:$O$400,S$3)),IF(S$2="Espèce",IF(S$3="Tous",SUMIFS('Étape 1 - à remplir'!$F$31:$F$400,'Étape 1 - à remplir'!$E$31:$E$400,MASQ2!J368,'Étape 1 - à remplir'!$G$31:$G$400,"animaux"),SUMIFS('Étape 1 - à remplir'!$F$31:$F$400,'Étape 1 - à remplir'!$E$31:$E$400,MASQ2!J368,'Étape 1 - à remplir'!$N$31:$N$400,S$3)))))))</f>
        <v>#N/A</v>
      </c>
      <c r="L368" s="97">
        <f t="shared" si="180"/>
        <v>0</v>
      </c>
      <c r="M368" s="56" t="str">
        <f>Données_ATB!BN367</f>
        <v>Cloxacilline</v>
      </c>
      <c r="N368" s="204" t="str">
        <f>Données_ATB!BO367</f>
        <v/>
      </c>
      <c r="O368" s="97" t="str">
        <f>Données_ATB!BP367</f>
        <v/>
      </c>
      <c r="P368" s="77" t="str">
        <f>Données_ATB!BR367</f>
        <v>Penicillines</v>
      </c>
      <c r="Q368" s="78" t="str">
        <f>Données_ATB!BS367</f>
        <v/>
      </c>
      <c r="R368" s="79" t="str">
        <f>Données_ATB!BT367</f>
        <v/>
      </c>
      <c r="S368" s="78"/>
      <c r="T368" s="78"/>
      <c r="U368" s="77" t="str">
        <f ca="1"/>
        <v>ORBENIN LONGUE ACTION</v>
      </c>
      <c r="V368" s="79" t="e">
        <f ca="1"/>
        <v>#N/A</v>
      </c>
      <c r="W368" s="102"/>
      <c r="X368" s="8"/>
      <c r="Y368" s="8"/>
      <c r="Z368" s="8"/>
      <c r="AA368" s="8"/>
      <c r="AB368" s="102"/>
      <c r="AC368" s="8"/>
      <c r="AD368" s="8"/>
      <c r="AE368" s="8"/>
      <c r="AF368" s="8"/>
      <c r="AG368" s="8"/>
      <c r="AH368" s="8"/>
      <c r="AI368" s="8"/>
      <c r="AJ368" s="8"/>
      <c r="AK368" s="8"/>
      <c r="AL368" s="8"/>
      <c r="AM368" s="8"/>
      <c r="AN368" s="8"/>
      <c r="AO368" s="8"/>
      <c r="AP368" s="8"/>
      <c r="AQ368" s="8"/>
      <c r="AR368" s="8"/>
      <c r="AS368" s="8"/>
      <c r="AT368" s="97"/>
      <c r="AV368" s="56"/>
      <c r="AW368" s="8"/>
      <c r="AX368" s="8"/>
      <c r="AY368" s="8"/>
      <c r="AZ368" s="8"/>
      <c r="BA368" s="8"/>
      <c r="BB368" s="8"/>
      <c r="BC368" s="8"/>
      <c r="BD368" s="102" t="str">
        <f t="shared" si="162"/>
        <v/>
      </c>
      <c r="BE368" s="56" t="str">
        <f t="shared" si="163"/>
        <v>ORBENIN LONGUE ACTION</v>
      </c>
      <c r="BF368" s="204" t="e">
        <f>IF(IF(BN$2="Catégorie",IF(BN$3="Toutes",SUMIFS('Étape 1 - à remplir'!$F$31:$F$400,'Étape 1 - à remplir'!$E$31:$E$400,MASQ2!BE368,'Étape 1 - à remplir'!$G$31:$G$400,"lots"),SUMIFS('Étape 1 - à remplir'!$F$31:$F$400,'Étape 1 - à remplir'!$E$31:$E$400,MASQ2!BE368,'Étape 1 - à remplir'!$C$31:$C$400,BN$3)),IF(BN$2="Âge",IF(BN$3="Tous",SUMIFS('Étape 1 - à remplir'!$F$31:$F$400,'Étape 1 - à remplir'!$E$31:$E$400,MASQ2!BE368,'Étape 1 - à remplir'!$G$31:$G$400,"lots"),SUMIFS('Étape 1 - à remplir'!$F$31:$F$400,'Étape 1 - à remplir'!$E$31:$E$400,MASQ2!BE368,'Étape 1 - à remplir'!$P$31:$P$400,BN$3,'Étape 1 - à remplir'!$G$31:$G$400,"lots")),IF(BN$2="Atelier",IF(BN$3="Tous",SUMIFS('Étape 1 - à remplir'!$F$31:$F$400,'Étape 1 - à remplir'!$E$31:$E$400,MASQ2!BE368,'Étape 1 - à remplir'!$G$31:$G$400,"lots"),SUMIFS('Étape 1 - à remplir'!$F$31:$F$400,'Étape 1 - à remplir'!$E$31:$E$400,MASQ2!BE368,'Étape 1 - à remplir'!$O$31:$O$400,BN$3,'Étape 1 - à remplir'!$G$31:$G$400,"lots")),IF(BN$2="Espèce",IF(BN$3="Tous",SUMIFS('Étape 1 - à remplir'!$F$31:$F$400,'Étape 1 - à remplir'!$E$31:$E$400,MASQ2!BE368,'Étape 1 - à remplir'!$G$31:$G$400,"lots"),SUMIFS('Étape 1 - à remplir'!$F$31:$F$400,'Étape 1 - à remplir'!$E$31:$E$400,MASQ2!BE368,'Étape 1 - à remplir'!$N$31:$N$400,BN$3,'Étape 1 - à remplir'!$G$31:$G$400,"lots"))))))=0,NA(),IF(BN$2="Catégorie",IF(BN$3="Toutes",SUMIFS('Étape 1 - à remplir'!$F$31:$F$400,'Étape 1 - à remplir'!$E$31:$E$400,MASQ2!BE368,'Étape 1 - à remplir'!$G$31:$G$400,"lots"),SUMIFS('Étape 1 - à remplir'!$F$31:$F$400,'Étape 1 - à remplir'!$E$31:$E$400,MASQ2!BE368,'Étape 1 - à remplir'!$C$31:$C$400,BN$3)),IF(BN$2="Âge",IF(BN$3="Tous",SUMIFS('Étape 1 - à remplir'!$F$31:$F$400,'Étape 1 - à remplir'!$E$31:$E$400,MASQ2!BE368,'Étape 1 - à remplir'!$G$31:$G$400,"lots"),SUMIFS('Étape 1 - à remplir'!$F$31:$F$400,'Étape 1 - à remplir'!$E$31:$E$400,MASQ2!BE368,'Étape 1 - à remplir'!$P$31:$P$400,BN$3,'Étape 1 - à remplir'!$G$31:$G$400,"lots")),IF(BN$2="Atelier",IF(BN$3="Tous",SUMIFS('Étape 1 - à remplir'!$F$31:$F$400,'Étape 1 - à remplir'!$E$31:$E$400,MASQ2!BE368,'Étape 1 - à remplir'!$G$31:$G$400,"lots"),SUMIFS('Étape 1 - à remplir'!$F$31:$F$400,'Étape 1 - à remplir'!$E$31:$E$400,MASQ2!BE368,'Étape 1 - à remplir'!$O$31:$O$400,BN$3,'Étape 1 - à remplir'!$G$31:$G$400,"lots")),IF(BN$2="Espèce",IF(BN$3="Tous",SUMIFS('Étape 1 - à remplir'!$F$31:$F$400,'Étape 1 - à remplir'!$E$31:$E$400,MASQ2!BE368,'Étape 1 - à remplir'!$G$31:$G$400,"lots"),SUMIFS('Étape 1 - à remplir'!$F$31:$F$400,'Étape 1 - à remplir'!$E$31:$E$400,MASQ2!BE368,'Étape 1 - à remplir'!$N$31:$N$400,BN$3,'Étape 1 - à remplir'!$G$31:$G$400,"lots")))))))</f>
        <v>#N/A</v>
      </c>
      <c r="BG368" s="204">
        <f t="shared" si="178"/>
        <v>0</v>
      </c>
      <c r="BH368" s="204" t="str">
        <f t="shared" si="164"/>
        <v>Cloxacilline</v>
      </c>
      <c r="BI368" s="204" t="str">
        <f t="shared" si="165"/>
        <v/>
      </c>
      <c r="BJ368" s="204" t="str">
        <f t="shared" si="166"/>
        <v/>
      </c>
      <c r="BK368" s="204" t="str">
        <f t="shared" si="167"/>
        <v>Penicillines</v>
      </c>
      <c r="BL368" s="204" t="str">
        <f t="shared" si="168"/>
        <v/>
      </c>
      <c r="BM368" s="97" t="str">
        <f t="shared" si="169"/>
        <v/>
      </c>
      <c r="BN368" s="78"/>
      <c r="BO368" s="78"/>
      <c r="BP368" s="77" t="str">
        <f ca="1"/>
        <v>ORBENIN LONGUE ACTION</v>
      </c>
      <c r="BQ368" s="79" t="e">
        <f ca="1"/>
        <v>#N/A</v>
      </c>
      <c r="BR368" s="102"/>
      <c r="BS368" s="8"/>
      <c r="BT368" s="8"/>
      <c r="BU368" s="8"/>
      <c r="BV368" s="8"/>
      <c r="BW368" s="8"/>
      <c r="BX368" s="8"/>
      <c r="BY368" s="8"/>
      <c r="BZ368" s="8"/>
      <c r="CA368" s="8"/>
      <c r="CB368" s="8"/>
      <c r="CC368" s="8"/>
      <c r="CD368" s="8"/>
      <c r="CE368" s="8"/>
      <c r="CF368" s="8"/>
      <c r="CG368" s="8"/>
      <c r="CH368" s="8"/>
      <c r="CI368" s="8"/>
      <c r="CJ368" s="8"/>
      <c r="CK368" s="8"/>
      <c r="CL368" s="8"/>
      <c r="CM368" s="8"/>
      <c r="CN368" s="8"/>
      <c r="CO368" s="97"/>
      <c r="CQ368" s="56"/>
      <c r="CR368" s="8"/>
      <c r="CS368" s="8"/>
      <c r="CT368" s="8"/>
      <c r="CU368" s="8"/>
      <c r="CV368" s="8"/>
      <c r="CW368" s="8"/>
      <c r="CX368" s="8"/>
      <c r="CY368" s="102" t="str">
        <f t="shared" si="170"/>
        <v/>
      </c>
      <c r="CZ368" s="56" t="str">
        <f t="shared" si="171"/>
        <v>ORBENIN LONGUE ACTION</v>
      </c>
      <c r="DA368" s="204" t="e">
        <f>IF(IF(DI$2="Catégorie",IF(DI$3="Toutes",SUMIFS('Étape 1 - à remplir'!$F$31:$F$400,'Étape 1 - à remplir'!$E$31:$E$400,MASQ2!CZ368,'Étape 1 - à remplir'!$G$31:$G$400,"kg"),SUMIFS('Étape 1 - à remplir'!$F$31:$F$400,'Étape 1 - à remplir'!$E$31:$E$400,MASQ2!CZ368,'Étape 1 - à remplir'!$C$31:$C$400,DI$3)),IF(DI$2="Âge",IF(DI$3="Tous",SUMIFS('Étape 1 - à remplir'!$F$31:$F$400,'Étape 1 - à remplir'!$E$31:$E$400,MASQ2!CZ368,'Étape 1 - à remplir'!$G$31:$G$400,"kg"),SUMIFS('Étape 1 - à remplir'!$F$31:$F$400,'Étape 1 - à remplir'!$E$31:$E$400,MASQ2!CZ368,'Étape 1 - à remplir'!$P$31:$P$400,DI$3,'Étape 1 - à remplir'!$G$31:$G$400,"kg")),IF(DI$2="Atelier",IF(DI$3="Tous",SUMIFS('Étape 1 - à remplir'!$F$31:$F$400,'Étape 1 - à remplir'!$E$31:$E$400,MASQ2!CZ368,'Étape 1 - à remplir'!$G$31:$G$400,"kg"),SUMIFS('Étape 1 - à remplir'!$F$31:$F$400,'Étape 1 - à remplir'!$E$31:$E$400,MASQ2!CZ368,'Étape 1 - à remplir'!$O$31:$O$400,DI$3,'Étape 1 - à remplir'!$G$31:$G$400,"kg")),IF(DI$2="Espèce",IF(DI$3="Tous",SUMIFS('Étape 1 - à remplir'!$F$31:$F$400,'Étape 1 - à remplir'!$E$31:$E$400,MASQ2!CZ368,'Étape 1 - à remplir'!$G$31:$G$400,"kg"),SUMIFS('Étape 1 - à remplir'!$F$31:$F$400,'Étape 1 - à remplir'!$E$31:$E$400,MASQ2!CZ368,'Étape 1 - à remplir'!$N$31:$N$400,DI$3,'Étape 1 - à remplir'!$G$31:$G$400,"kg"))))))=0,NA(),IF(DI$2="Catégorie",IF(DI$3="Toutes",SUMIFS('Étape 1 - à remplir'!$F$31:$F$400,'Étape 1 - à remplir'!$E$31:$E$400,MASQ2!CZ368,'Étape 1 - à remplir'!$G$31:$G$400,"kg"),SUMIFS('Étape 1 - à remplir'!$F$31:$F$400,'Étape 1 - à remplir'!$E$31:$E$400,MASQ2!CZ368,'Étape 1 - à remplir'!$C$31:$C$400,DI$3)),IF(DI$2="Âge",IF(DI$3="Tous",SUMIFS('Étape 1 - à remplir'!$F$31:$F$400,'Étape 1 - à remplir'!$E$31:$E$400,MASQ2!CZ368,'Étape 1 - à remplir'!$G$31:$G$400,"kg"),SUMIFS('Étape 1 - à remplir'!$F$31:$F$400,'Étape 1 - à remplir'!$E$31:$E$400,MASQ2!CZ368,'Étape 1 - à remplir'!$P$31:$P$400,DI$3,'Étape 1 - à remplir'!$G$31:$G$400,"kg")),IF(DI$2="Atelier",IF(DI$3="Tous",SUMIFS('Étape 1 - à remplir'!$F$31:$F$400,'Étape 1 - à remplir'!$E$31:$E$400,MASQ2!CZ368,'Étape 1 - à remplir'!$G$31:$G$400,"kg"),SUMIFS('Étape 1 - à remplir'!$F$31:$F$400,'Étape 1 - à remplir'!$E$31:$E$400,MASQ2!CZ368,'Étape 1 - à remplir'!$O$31:$O$400,DI$3,'Étape 1 - à remplir'!$G$31:$G$400,"kg")),IF(DI$2="Espèce",IF(DI$3="Tous",SUMIFS('Étape 1 - à remplir'!$F$31:$F$400,'Étape 1 - à remplir'!$E$31:$E$400,MASQ2!CZ368,'Étape 1 - à remplir'!$G$31:$G$400,"kg"),SUMIFS('Étape 1 - à remplir'!$F$31:$F$400,'Étape 1 - à remplir'!$E$31:$E$400,MASQ2!CZ368,'Étape 1 - à remplir'!$N$31:$N$400,DI$3,'Étape 1 - à remplir'!$G$31:$G$400,"kg")))))))</f>
        <v>#N/A</v>
      </c>
      <c r="DB368" s="104">
        <f t="shared" si="179"/>
        <v>0</v>
      </c>
      <c r="DC368" s="204" t="str">
        <f t="shared" si="172"/>
        <v>Cloxacilline</v>
      </c>
      <c r="DD368" s="204" t="str">
        <f t="shared" si="173"/>
        <v/>
      </c>
      <c r="DE368" s="204" t="str">
        <f t="shared" si="174"/>
        <v/>
      </c>
      <c r="DF368" s="204" t="str">
        <f t="shared" si="175"/>
        <v>Penicillines</v>
      </c>
      <c r="DG368" s="204" t="str">
        <f t="shared" si="176"/>
        <v/>
      </c>
      <c r="DH368" s="97" t="str">
        <f t="shared" si="177"/>
        <v/>
      </c>
      <c r="DI368" s="78"/>
      <c r="DJ368" s="78"/>
      <c r="DK368" s="77" t="str">
        <f ca="1"/>
        <v>ORBENIN LONGUE ACTION</v>
      </c>
      <c r="DL368" s="79" t="e">
        <f ca="1"/>
        <v>#N/A</v>
      </c>
      <c r="DM368" s="102"/>
      <c r="DN368" s="8"/>
      <c r="DO368" s="8"/>
      <c r="DP368" s="8"/>
      <c r="DQ368" s="8"/>
      <c r="DR368" s="8"/>
      <c r="DS368" s="8"/>
      <c r="DT368" s="8"/>
      <c r="DU368" s="8"/>
      <c r="DV368" s="8"/>
      <c r="DW368" s="8"/>
      <c r="DX368" s="8"/>
      <c r="DY368" s="8"/>
      <c r="DZ368" s="8"/>
      <c r="EA368" s="8"/>
      <c r="EB368" s="8"/>
      <c r="EC368" s="8"/>
      <c r="ED368" s="8"/>
      <c r="EE368" s="8"/>
      <c r="EF368" s="8"/>
      <c r="EG368" s="8"/>
      <c r="EH368" s="8"/>
      <c r="EI368" s="8"/>
      <c r="EJ368" s="97"/>
    </row>
    <row r="369" spans="1:140" x14ac:dyDescent="0.25">
      <c r="A369" s="56"/>
      <c r="B369" s="8"/>
      <c r="C369" s="8"/>
      <c r="D369" s="8"/>
      <c r="E369" s="8"/>
      <c r="F369" s="8"/>
      <c r="G369" s="8"/>
      <c r="H369" s="8"/>
      <c r="I369" s="102" t="str">
        <f>INDEX(Données_ATB!BE:BV,MATCH(MASQ2!J369,Données_ATB!BE:BE,0),18)</f>
        <v/>
      </c>
      <c r="J369" s="77" t="str">
        <f>Données_ATB!BE368</f>
        <v>ORBENOR HORS LACTATION</v>
      </c>
      <c r="K369" s="204" t="e">
        <f>IF(IF(S$2="Catégorie",IF(S$3="Toutes",SUMIFS('Étape 1 - à remplir'!$F$31:$F$400,'Étape 1 - à remplir'!$E$31:$E$400,MASQ2!J369,'Étape 1 - à remplir'!$G$31:$G$400,"animaux"),SUMIFS('Étape 1 - à remplir'!$F$31:$F$400,'Étape 1 - à remplir'!$E$31:$E$400,MASQ2!J369,'Étape 1 - à remplir'!$C$31:$C$400,S$3)),IF(S$2="Âge",IF(S$3="Tous",SUMIFS('Étape 1 - à remplir'!$F$31:$F$400,'Étape 1 - à remplir'!$E$31:$E$400,MASQ2!J369,'Étape 1 - à remplir'!$G$31:$G$400,"animaux"),SUMIFS('Étape 1 - à remplir'!$F$31:$F$400,'Étape 1 - à remplir'!$E$31:$E$400,MASQ2!J369,'Étape 1 - à remplir'!$P$31:$P$400,S$3)),IF(S$2="Atelier",IF(S$3="Tous",SUMIFS('Étape 1 - à remplir'!$F$31:$F$400,'Étape 1 - à remplir'!$E$31:$E$400,MASQ2!J369,'Étape 1 - à remplir'!$G$31:$G$400,"animaux"),SUMIFS('Étape 1 - à remplir'!$F$31:$F$400,'Étape 1 - à remplir'!$E$31:$E$400,MASQ2!J369,'Étape 1 - à remplir'!$O$31:$O$400,S$3)),IF(S$2="Espèce",IF(S$3="Tous",SUMIFS('Étape 1 - à remplir'!$F$31:$F$400,'Étape 1 - à remplir'!$E$31:$E$400,MASQ2!J369,'Étape 1 - à remplir'!$G$31:$G$400,"animaux"),SUMIFS('Étape 1 - à remplir'!$F$31:$F$400,'Étape 1 - à remplir'!$E$31:$E$400,MASQ2!J369,'Étape 1 - à remplir'!$N$31:$N$400,S$3))))))=0,NA(),IF(S$2="Catégorie",IF(S$3="Toutes",SUMIFS('Étape 1 - à remplir'!$F$31:$F$400,'Étape 1 - à remplir'!$E$31:$E$400,MASQ2!J369,'Étape 1 - à remplir'!$G$31:$G$400,"animaux"),SUMIFS('Étape 1 - à remplir'!$F$31:$F$400,'Étape 1 - à remplir'!$E$31:$E$400,MASQ2!J369,'Étape 1 - à remplir'!$C$31:$C$400,S$3)),IF(S$2="Âge",IF(S$3="Tous",SUMIFS('Étape 1 - à remplir'!$F$31:$F$400,'Étape 1 - à remplir'!$E$31:$E$400,MASQ2!J369,'Étape 1 - à remplir'!$G$31:$G$400,"animaux"),SUMIFS('Étape 1 - à remplir'!$F$31:$F$400,'Étape 1 - à remplir'!$E$31:$E$400,MASQ2!J369,'Étape 1 - à remplir'!$P$31:$P$400,S$3)),IF(S$2="Atelier",IF(S$3="Tous",SUMIFS('Étape 1 - à remplir'!$F$31:$F$400,'Étape 1 - à remplir'!$E$31:$E$400,MASQ2!J369,'Étape 1 - à remplir'!$G$31:$G$400,"animaux"),SUMIFS('Étape 1 - à remplir'!$F$31:$F$400,'Étape 1 - à remplir'!$E$31:$E$400,MASQ2!J369,'Étape 1 - à remplir'!$O$31:$O$400,S$3)),IF(S$2="Espèce",IF(S$3="Tous",SUMIFS('Étape 1 - à remplir'!$F$31:$F$400,'Étape 1 - à remplir'!$E$31:$E$400,MASQ2!J369,'Étape 1 - à remplir'!$G$31:$G$400,"animaux"),SUMIFS('Étape 1 - à remplir'!$F$31:$F$400,'Étape 1 - à remplir'!$E$31:$E$400,MASQ2!J369,'Étape 1 - à remplir'!$N$31:$N$400,S$3)))))))</f>
        <v>#N/A</v>
      </c>
      <c r="L369" s="97">
        <f t="shared" si="180"/>
        <v>0</v>
      </c>
      <c r="M369" s="56" t="str">
        <f>Données_ATB!BN368</f>
        <v>Cloxacilline</v>
      </c>
      <c r="N369" s="204" t="str">
        <f>Données_ATB!BO368</f>
        <v/>
      </c>
      <c r="O369" s="97" t="str">
        <f>Données_ATB!BP368</f>
        <v/>
      </c>
      <c r="P369" s="77" t="str">
        <f>Données_ATB!BR368</f>
        <v>Penicillines</v>
      </c>
      <c r="Q369" s="78" t="str">
        <f>Données_ATB!BS368</f>
        <v/>
      </c>
      <c r="R369" s="79" t="str">
        <f>Données_ATB!BT368</f>
        <v/>
      </c>
      <c r="S369" s="78"/>
      <c r="T369" s="78"/>
      <c r="U369" s="77" t="str">
        <f ca="1"/>
        <v>ORBENOR HORS LACTATION</v>
      </c>
      <c r="V369" s="79" t="e">
        <f ca="1"/>
        <v>#N/A</v>
      </c>
      <c r="W369" s="102"/>
      <c r="X369" s="8"/>
      <c r="Y369" s="8"/>
      <c r="Z369" s="8"/>
      <c r="AA369" s="8"/>
      <c r="AB369" s="102"/>
      <c r="AC369" s="8"/>
      <c r="AD369" s="8"/>
      <c r="AE369" s="8"/>
      <c r="AF369" s="8"/>
      <c r="AG369" s="8"/>
      <c r="AH369" s="8"/>
      <c r="AI369" s="8"/>
      <c r="AJ369" s="8"/>
      <c r="AK369" s="8"/>
      <c r="AL369" s="8"/>
      <c r="AM369" s="8"/>
      <c r="AN369" s="8"/>
      <c r="AO369" s="8"/>
      <c r="AP369" s="8"/>
      <c r="AQ369" s="8"/>
      <c r="AR369" s="8"/>
      <c r="AS369" s="8"/>
      <c r="AT369" s="97"/>
      <c r="AV369" s="56"/>
      <c r="AW369" s="8"/>
      <c r="AX369" s="8"/>
      <c r="AY369" s="8"/>
      <c r="AZ369" s="8"/>
      <c r="BA369" s="8"/>
      <c r="BB369" s="8"/>
      <c r="BC369" s="8"/>
      <c r="BD369" s="102" t="str">
        <f t="shared" si="162"/>
        <v/>
      </c>
      <c r="BE369" s="56" t="str">
        <f t="shared" si="163"/>
        <v>ORBENOR HORS LACTATION</v>
      </c>
      <c r="BF369" s="204" t="e">
        <f>IF(IF(BN$2="Catégorie",IF(BN$3="Toutes",SUMIFS('Étape 1 - à remplir'!$F$31:$F$400,'Étape 1 - à remplir'!$E$31:$E$400,MASQ2!BE369,'Étape 1 - à remplir'!$G$31:$G$400,"lots"),SUMIFS('Étape 1 - à remplir'!$F$31:$F$400,'Étape 1 - à remplir'!$E$31:$E$400,MASQ2!BE369,'Étape 1 - à remplir'!$C$31:$C$400,BN$3)),IF(BN$2="Âge",IF(BN$3="Tous",SUMIFS('Étape 1 - à remplir'!$F$31:$F$400,'Étape 1 - à remplir'!$E$31:$E$400,MASQ2!BE369,'Étape 1 - à remplir'!$G$31:$G$400,"lots"),SUMIFS('Étape 1 - à remplir'!$F$31:$F$400,'Étape 1 - à remplir'!$E$31:$E$400,MASQ2!BE369,'Étape 1 - à remplir'!$P$31:$P$400,BN$3,'Étape 1 - à remplir'!$G$31:$G$400,"lots")),IF(BN$2="Atelier",IF(BN$3="Tous",SUMIFS('Étape 1 - à remplir'!$F$31:$F$400,'Étape 1 - à remplir'!$E$31:$E$400,MASQ2!BE369,'Étape 1 - à remplir'!$G$31:$G$400,"lots"),SUMIFS('Étape 1 - à remplir'!$F$31:$F$400,'Étape 1 - à remplir'!$E$31:$E$400,MASQ2!BE369,'Étape 1 - à remplir'!$O$31:$O$400,BN$3,'Étape 1 - à remplir'!$G$31:$G$400,"lots")),IF(BN$2="Espèce",IF(BN$3="Tous",SUMIFS('Étape 1 - à remplir'!$F$31:$F$400,'Étape 1 - à remplir'!$E$31:$E$400,MASQ2!BE369,'Étape 1 - à remplir'!$G$31:$G$400,"lots"),SUMIFS('Étape 1 - à remplir'!$F$31:$F$400,'Étape 1 - à remplir'!$E$31:$E$400,MASQ2!BE369,'Étape 1 - à remplir'!$N$31:$N$400,BN$3,'Étape 1 - à remplir'!$G$31:$G$400,"lots"))))))=0,NA(),IF(BN$2="Catégorie",IF(BN$3="Toutes",SUMIFS('Étape 1 - à remplir'!$F$31:$F$400,'Étape 1 - à remplir'!$E$31:$E$400,MASQ2!BE369,'Étape 1 - à remplir'!$G$31:$G$400,"lots"),SUMIFS('Étape 1 - à remplir'!$F$31:$F$400,'Étape 1 - à remplir'!$E$31:$E$400,MASQ2!BE369,'Étape 1 - à remplir'!$C$31:$C$400,BN$3)),IF(BN$2="Âge",IF(BN$3="Tous",SUMIFS('Étape 1 - à remplir'!$F$31:$F$400,'Étape 1 - à remplir'!$E$31:$E$400,MASQ2!BE369,'Étape 1 - à remplir'!$G$31:$G$400,"lots"),SUMIFS('Étape 1 - à remplir'!$F$31:$F$400,'Étape 1 - à remplir'!$E$31:$E$400,MASQ2!BE369,'Étape 1 - à remplir'!$P$31:$P$400,BN$3,'Étape 1 - à remplir'!$G$31:$G$400,"lots")),IF(BN$2="Atelier",IF(BN$3="Tous",SUMIFS('Étape 1 - à remplir'!$F$31:$F$400,'Étape 1 - à remplir'!$E$31:$E$400,MASQ2!BE369,'Étape 1 - à remplir'!$G$31:$G$400,"lots"),SUMIFS('Étape 1 - à remplir'!$F$31:$F$400,'Étape 1 - à remplir'!$E$31:$E$400,MASQ2!BE369,'Étape 1 - à remplir'!$O$31:$O$400,BN$3,'Étape 1 - à remplir'!$G$31:$G$400,"lots")),IF(BN$2="Espèce",IF(BN$3="Tous",SUMIFS('Étape 1 - à remplir'!$F$31:$F$400,'Étape 1 - à remplir'!$E$31:$E$400,MASQ2!BE369,'Étape 1 - à remplir'!$G$31:$G$400,"lots"),SUMIFS('Étape 1 - à remplir'!$F$31:$F$400,'Étape 1 - à remplir'!$E$31:$E$400,MASQ2!BE369,'Étape 1 - à remplir'!$N$31:$N$400,BN$3,'Étape 1 - à remplir'!$G$31:$G$400,"lots")))))))</f>
        <v>#N/A</v>
      </c>
      <c r="BG369" s="204">
        <f t="shared" si="178"/>
        <v>0</v>
      </c>
      <c r="BH369" s="204" t="str">
        <f t="shared" si="164"/>
        <v>Cloxacilline</v>
      </c>
      <c r="BI369" s="204" t="str">
        <f t="shared" si="165"/>
        <v/>
      </c>
      <c r="BJ369" s="204" t="str">
        <f t="shared" si="166"/>
        <v/>
      </c>
      <c r="BK369" s="204" t="str">
        <f t="shared" si="167"/>
        <v>Penicillines</v>
      </c>
      <c r="BL369" s="204" t="str">
        <f t="shared" si="168"/>
        <v/>
      </c>
      <c r="BM369" s="97" t="str">
        <f t="shared" si="169"/>
        <v/>
      </c>
      <c r="BN369" s="78"/>
      <c r="BO369" s="78"/>
      <c r="BP369" s="77" t="str">
        <f ca="1"/>
        <v>ORBENOR HORS LACTATION</v>
      </c>
      <c r="BQ369" s="79" t="e">
        <f ca="1"/>
        <v>#N/A</v>
      </c>
      <c r="BR369" s="102"/>
      <c r="BS369" s="8"/>
      <c r="BT369" s="8"/>
      <c r="BU369" s="8"/>
      <c r="BV369" s="8"/>
      <c r="BW369" s="8"/>
      <c r="BX369" s="8"/>
      <c r="BY369" s="8"/>
      <c r="BZ369" s="8"/>
      <c r="CA369" s="8"/>
      <c r="CB369" s="8"/>
      <c r="CC369" s="8"/>
      <c r="CD369" s="8"/>
      <c r="CE369" s="8"/>
      <c r="CF369" s="8"/>
      <c r="CG369" s="8"/>
      <c r="CH369" s="8"/>
      <c r="CI369" s="8"/>
      <c r="CJ369" s="8"/>
      <c r="CK369" s="8"/>
      <c r="CL369" s="8"/>
      <c r="CM369" s="8"/>
      <c r="CN369" s="8"/>
      <c r="CO369" s="97"/>
      <c r="CQ369" s="56"/>
      <c r="CR369" s="8"/>
      <c r="CS369" s="8"/>
      <c r="CT369" s="8"/>
      <c r="CU369" s="8"/>
      <c r="CV369" s="8"/>
      <c r="CW369" s="8"/>
      <c r="CX369" s="8"/>
      <c r="CY369" s="102" t="str">
        <f t="shared" si="170"/>
        <v/>
      </c>
      <c r="CZ369" s="56" t="str">
        <f t="shared" si="171"/>
        <v>ORBENOR HORS LACTATION</v>
      </c>
      <c r="DA369" s="204" t="e">
        <f>IF(IF(DI$2="Catégorie",IF(DI$3="Toutes",SUMIFS('Étape 1 - à remplir'!$F$31:$F$400,'Étape 1 - à remplir'!$E$31:$E$400,MASQ2!CZ369,'Étape 1 - à remplir'!$G$31:$G$400,"kg"),SUMIFS('Étape 1 - à remplir'!$F$31:$F$400,'Étape 1 - à remplir'!$E$31:$E$400,MASQ2!CZ369,'Étape 1 - à remplir'!$C$31:$C$400,DI$3)),IF(DI$2="Âge",IF(DI$3="Tous",SUMIFS('Étape 1 - à remplir'!$F$31:$F$400,'Étape 1 - à remplir'!$E$31:$E$400,MASQ2!CZ369,'Étape 1 - à remplir'!$G$31:$G$400,"kg"),SUMIFS('Étape 1 - à remplir'!$F$31:$F$400,'Étape 1 - à remplir'!$E$31:$E$400,MASQ2!CZ369,'Étape 1 - à remplir'!$P$31:$P$400,DI$3,'Étape 1 - à remplir'!$G$31:$G$400,"kg")),IF(DI$2="Atelier",IF(DI$3="Tous",SUMIFS('Étape 1 - à remplir'!$F$31:$F$400,'Étape 1 - à remplir'!$E$31:$E$400,MASQ2!CZ369,'Étape 1 - à remplir'!$G$31:$G$400,"kg"),SUMIFS('Étape 1 - à remplir'!$F$31:$F$400,'Étape 1 - à remplir'!$E$31:$E$400,MASQ2!CZ369,'Étape 1 - à remplir'!$O$31:$O$400,DI$3,'Étape 1 - à remplir'!$G$31:$G$400,"kg")),IF(DI$2="Espèce",IF(DI$3="Tous",SUMIFS('Étape 1 - à remplir'!$F$31:$F$400,'Étape 1 - à remplir'!$E$31:$E$400,MASQ2!CZ369,'Étape 1 - à remplir'!$G$31:$G$400,"kg"),SUMIFS('Étape 1 - à remplir'!$F$31:$F$400,'Étape 1 - à remplir'!$E$31:$E$400,MASQ2!CZ369,'Étape 1 - à remplir'!$N$31:$N$400,DI$3,'Étape 1 - à remplir'!$G$31:$G$400,"kg"))))))=0,NA(),IF(DI$2="Catégorie",IF(DI$3="Toutes",SUMIFS('Étape 1 - à remplir'!$F$31:$F$400,'Étape 1 - à remplir'!$E$31:$E$400,MASQ2!CZ369,'Étape 1 - à remplir'!$G$31:$G$400,"kg"),SUMIFS('Étape 1 - à remplir'!$F$31:$F$400,'Étape 1 - à remplir'!$E$31:$E$400,MASQ2!CZ369,'Étape 1 - à remplir'!$C$31:$C$400,DI$3)),IF(DI$2="Âge",IF(DI$3="Tous",SUMIFS('Étape 1 - à remplir'!$F$31:$F$400,'Étape 1 - à remplir'!$E$31:$E$400,MASQ2!CZ369,'Étape 1 - à remplir'!$G$31:$G$400,"kg"),SUMIFS('Étape 1 - à remplir'!$F$31:$F$400,'Étape 1 - à remplir'!$E$31:$E$400,MASQ2!CZ369,'Étape 1 - à remplir'!$P$31:$P$400,DI$3,'Étape 1 - à remplir'!$G$31:$G$400,"kg")),IF(DI$2="Atelier",IF(DI$3="Tous",SUMIFS('Étape 1 - à remplir'!$F$31:$F$400,'Étape 1 - à remplir'!$E$31:$E$400,MASQ2!CZ369,'Étape 1 - à remplir'!$G$31:$G$400,"kg"),SUMIFS('Étape 1 - à remplir'!$F$31:$F$400,'Étape 1 - à remplir'!$E$31:$E$400,MASQ2!CZ369,'Étape 1 - à remplir'!$O$31:$O$400,DI$3,'Étape 1 - à remplir'!$G$31:$G$400,"kg")),IF(DI$2="Espèce",IF(DI$3="Tous",SUMIFS('Étape 1 - à remplir'!$F$31:$F$400,'Étape 1 - à remplir'!$E$31:$E$400,MASQ2!CZ369,'Étape 1 - à remplir'!$G$31:$G$400,"kg"),SUMIFS('Étape 1 - à remplir'!$F$31:$F$400,'Étape 1 - à remplir'!$E$31:$E$400,MASQ2!CZ369,'Étape 1 - à remplir'!$N$31:$N$400,DI$3,'Étape 1 - à remplir'!$G$31:$G$400,"kg")))))))</f>
        <v>#N/A</v>
      </c>
      <c r="DB369" s="104">
        <f t="shared" si="179"/>
        <v>0</v>
      </c>
      <c r="DC369" s="204" t="str">
        <f t="shared" si="172"/>
        <v>Cloxacilline</v>
      </c>
      <c r="DD369" s="204" t="str">
        <f t="shared" si="173"/>
        <v/>
      </c>
      <c r="DE369" s="204" t="str">
        <f t="shared" si="174"/>
        <v/>
      </c>
      <c r="DF369" s="204" t="str">
        <f t="shared" si="175"/>
        <v>Penicillines</v>
      </c>
      <c r="DG369" s="204" t="str">
        <f t="shared" si="176"/>
        <v/>
      </c>
      <c r="DH369" s="97" t="str">
        <f t="shared" si="177"/>
        <v/>
      </c>
      <c r="DI369" s="78"/>
      <c r="DJ369" s="78"/>
      <c r="DK369" s="77" t="str">
        <f ca="1"/>
        <v>ORBENOR HORS LACTATION</v>
      </c>
      <c r="DL369" s="79" t="e">
        <f ca="1"/>
        <v>#N/A</v>
      </c>
      <c r="DM369" s="102"/>
      <c r="DN369" s="8"/>
      <c r="DO369" s="8"/>
      <c r="DP369" s="8"/>
      <c r="DQ369" s="8"/>
      <c r="DR369" s="8"/>
      <c r="DS369" s="8"/>
      <c r="DT369" s="8"/>
      <c r="DU369" s="8"/>
      <c r="DV369" s="8"/>
      <c r="DW369" s="8"/>
      <c r="DX369" s="8"/>
      <c r="DY369" s="8"/>
      <c r="DZ369" s="8"/>
      <c r="EA369" s="8"/>
      <c r="EB369" s="8"/>
      <c r="EC369" s="8"/>
      <c r="ED369" s="8"/>
      <c r="EE369" s="8"/>
      <c r="EF369" s="8"/>
      <c r="EG369" s="8"/>
      <c r="EH369" s="8"/>
      <c r="EI369" s="8"/>
      <c r="EJ369" s="97"/>
    </row>
    <row r="370" spans="1:140" x14ac:dyDescent="0.25">
      <c r="A370" s="56"/>
      <c r="B370" s="8"/>
      <c r="C370" s="8"/>
      <c r="D370" s="8"/>
      <c r="E370" s="8"/>
      <c r="F370" s="8"/>
      <c r="G370" s="8"/>
      <c r="H370" s="8"/>
      <c r="I370" s="102" t="str">
        <f>INDEX(Données_ATB!BE:BV,MATCH(MASQ2!J370,Données_ATB!BE:BE,0),18)</f>
        <v/>
      </c>
      <c r="J370" s="77" t="str">
        <f>Données_ATB!BE369</f>
        <v>OROSPRAY</v>
      </c>
      <c r="K370" s="204" t="e">
        <f>IF(IF(S$2="Catégorie",IF(S$3="Toutes",SUMIFS('Étape 1 - à remplir'!$F$31:$F$400,'Étape 1 - à remplir'!$E$31:$E$400,MASQ2!J370,'Étape 1 - à remplir'!$G$31:$G$400,"animaux"),SUMIFS('Étape 1 - à remplir'!$F$31:$F$400,'Étape 1 - à remplir'!$E$31:$E$400,MASQ2!J370,'Étape 1 - à remplir'!$C$31:$C$400,S$3)),IF(S$2="Âge",IF(S$3="Tous",SUMIFS('Étape 1 - à remplir'!$F$31:$F$400,'Étape 1 - à remplir'!$E$31:$E$400,MASQ2!J370,'Étape 1 - à remplir'!$G$31:$G$400,"animaux"),SUMIFS('Étape 1 - à remplir'!$F$31:$F$400,'Étape 1 - à remplir'!$E$31:$E$400,MASQ2!J370,'Étape 1 - à remplir'!$P$31:$P$400,S$3)),IF(S$2="Atelier",IF(S$3="Tous",SUMIFS('Étape 1 - à remplir'!$F$31:$F$400,'Étape 1 - à remplir'!$E$31:$E$400,MASQ2!J370,'Étape 1 - à remplir'!$G$31:$G$400,"animaux"),SUMIFS('Étape 1 - à remplir'!$F$31:$F$400,'Étape 1 - à remplir'!$E$31:$E$400,MASQ2!J370,'Étape 1 - à remplir'!$O$31:$O$400,S$3)),IF(S$2="Espèce",IF(S$3="Tous",SUMIFS('Étape 1 - à remplir'!$F$31:$F$400,'Étape 1 - à remplir'!$E$31:$E$400,MASQ2!J370,'Étape 1 - à remplir'!$G$31:$G$400,"animaux"),SUMIFS('Étape 1 - à remplir'!$F$31:$F$400,'Étape 1 - à remplir'!$E$31:$E$400,MASQ2!J370,'Étape 1 - à remplir'!$N$31:$N$400,S$3))))))=0,NA(),IF(S$2="Catégorie",IF(S$3="Toutes",SUMIFS('Étape 1 - à remplir'!$F$31:$F$400,'Étape 1 - à remplir'!$E$31:$E$400,MASQ2!J370,'Étape 1 - à remplir'!$G$31:$G$400,"animaux"),SUMIFS('Étape 1 - à remplir'!$F$31:$F$400,'Étape 1 - à remplir'!$E$31:$E$400,MASQ2!J370,'Étape 1 - à remplir'!$C$31:$C$400,S$3)),IF(S$2="Âge",IF(S$3="Tous",SUMIFS('Étape 1 - à remplir'!$F$31:$F$400,'Étape 1 - à remplir'!$E$31:$E$400,MASQ2!J370,'Étape 1 - à remplir'!$G$31:$G$400,"animaux"),SUMIFS('Étape 1 - à remplir'!$F$31:$F$400,'Étape 1 - à remplir'!$E$31:$E$400,MASQ2!J370,'Étape 1 - à remplir'!$P$31:$P$400,S$3)),IF(S$2="Atelier",IF(S$3="Tous",SUMIFS('Étape 1 - à remplir'!$F$31:$F$400,'Étape 1 - à remplir'!$E$31:$E$400,MASQ2!J370,'Étape 1 - à remplir'!$G$31:$G$400,"animaux"),SUMIFS('Étape 1 - à remplir'!$F$31:$F$400,'Étape 1 - à remplir'!$E$31:$E$400,MASQ2!J370,'Étape 1 - à remplir'!$O$31:$O$400,S$3)),IF(S$2="Espèce",IF(S$3="Tous",SUMIFS('Étape 1 - à remplir'!$F$31:$F$400,'Étape 1 - à remplir'!$E$31:$E$400,MASQ2!J370,'Étape 1 - à remplir'!$G$31:$G$400,"animaux"),SUMIFS('Étape 1 - à remplir'!$F$31:$F$400,'Étape 1 - à remplir'!$E$31:$E$400,MASQ2!J370,'Étape 1 - à remplir'!$N$31:$N$400,S$3)))))))</f>
        <v>#N/A</v>
      </c>
      <c r="L370" s="97">
        <f t="shared" si="180"/>
        <v>0</v>
      </c>
      <c r="M370" s="56" t="str">
        <f>Données_ATB!BN369</f>
        <v>Sulfanilamide</v>
      </c>
      <c r="N370" s="204" t="str">
        <f>Données_ATB!BO369</f>
        <v>Chlortétracycline</v>
      </c>
      <c r="O370" s="97" t="str">
        <f>Données_ATB!BP369</f>
        <v/>
      </c>
      <c r="P370" s="77" t="str">
        <f>Données_ATB!BR369</f>
        <v>Sulfamides</v>
      </c>
      <c r="Q370" s="78" t="str">
        <f>Données_ATB!BS369</f>
        <v>Tetracyclines</v>
      </c>
      <c r="R370" s="79" t="str">
        <f>Données_ATB!BT369</f>
        <v/>
      </c>
      <c r="S370" s="78"/>
      <c r="T370" s="78"/>
      <c r="U370" s="77" t="str">
        <f ca="1"/>
        <v>OROSPRAY</v>
      </c>
      <c r="V370" s="79" t="e">
        <f ca="1"/>
        <v>#N/A</v>
      </c>
      <c r="W370" s="102"/>
      <c r="X370" s="8"/>
      <c r="Y370" s="8"/>
      <c r="Z370" s="8"/>
      <c r="AA370" s="8"/>
      <c r="AB370" s="102"/>
      <c r="AC370" s="8"/>
      <c r="AD370" s="8"/>
      <c r="AE370" s="8"/>
      <c r="AF370" s="8"/>
      <c r="AG370" s="8"/>
      <c r="AH370" s="8"/>
      <c r="AI370" s="8"/>
      <c r="AJ370" s="8"/>
      <c r="AK370" s="8"/>
      <c r="AL370" s="8"/>
      <c r="AM370" s="8"/>
      <c r="AN370" s="8"/>
      <c r="AO370" s="8"/>
      <c r="AP370" s="8"/>
      <c r="AQ370" s="8"/>
      <c r="AR370" s="8"/>
      <c r="AS370" s="8"/>
      <c r="AT370" s="97"/>
      <c r="AV370" s="56"/>
      <c r="AW370" s="8"/>
      <c r="AX370" s="8"/>
      <c r="AY370" s="8"/>
      <c r="AZ370" s="8"/>
      <c r="BA370" s="8"/>
      <c r="BB370" s="8"/>
      <c r="BC370" s="8"/>
      <c r="BD370" s="102" t="str">
        <f t="shared" si="162"/>
        <v/>
      </c>
      <c r="BE370" s="56" t="str">
        <f t="shared" si="163"/>
        <v>OROSPRAY</v>
      </c>
      <c r="BF370" s="204" t="e">
        <f>IF(IF(BN$2="Catégorie",IF(BN$3="Toutes",SUMIFS('Étape 1 - à remplir'!$F$31:$F$400,'Étape 1 - à remplir'!$E$31:$E$400,MASQ2!BE370,'Étape 1 - à remplir'!$G$31:$G$400,"lots"),SUMIFS('Étape 1 - à remplir'!$F$31:$F$400,'Étape 1 - à remplir'!$E$31:$E$400,MASQ2!BE370,'Étape 1 - à remplir'!$C$31:$C$400,BN$3)),IF(BN$2="Âge",IF(BN$3="Tous",SUMIFS('Étape 1 - à remplir'!$F$31:$F$400,'Étape 1 - à remplir'!$E$31:$E$400,MASQ2!BE370,'Étape 1 - à remplir'!$G$31:$G$400,"lots"),SUMIFS('Étape 1 - à remplir'!$F$31:$F$400,'Étape 1 - à remplir'!$E$31:$E$400,MASQ2!BE370,'Étape 1 - à remplir'!$P$31:$P$400,BN$3,'Étape 1 - à remplir'!$G$31:$G$400,"lots")),IF(BN$2="Atelier",IF(BN$3="Tous",SUMIFS('Étape 1 - à remplir'!$F$31:$F$400,'Étape 1 - à remplir'!$E$31:$E$400,MASQ2!BE370,'Étape 1 - à remplir'!$G$31:$G$400,"lots"),SUMIFS('Étape 1 - à remplir'!$F$31:$F$400,'Étape 1 - à remplir'!$E$31:$E$400,MASQ2!BE370,'Étape 1 - à remplir'!$O$31:$O$400,BN$3,'Étape 1 - à remplir'!$G$31:$G$400,"lots")),IF(BN$2="Espèce",IF(BN$3="Tous",SUMIFS('Étape 1 - à remplir'!$F$31:$F$400,'Étape 1 - à remplir'!$E$31:$E$400,MASQ2!BE370,'Étape 1 - à remplir'!$G$31:$G$400,"lots"),SUMIFS('Étape 1 - à remplir'!$F$31:$F$400,'Étape 1 - à remplir'!$E$31:$E$400,MASQ2!BE370,'Étape 1 - à remplir'!$N$31:$N$400,BN$3,'Étape 1 - à remplir'!$G$31:$G$400,"lots"))))))=0,NA(),IF(BN$2="Catégorie",IF(BN$3="Toutes",SUMIFS('Étape 1 - à remplir'!$F$31:$F$400,'Étape 1 - à remplir'!$E$31:$E$400,MASQ2!BE370,'Étape 1 - à remplir'!$G$31:$G$400,"lots"),SUMIFS('Étape 1 - à remplir'!$F$31:$F$400,'Étape 1 - à remplir'!$E$31:$E$400,MASQ2!BE370,'Étape 1 - à remplir'!$C$31:$C$400,BN$3)),IF(BN$2="Âge",IF(BN$3="Tous",SUMIFS('Étape 1 - à remplir'!$F$31:$F$400,'Étape 1 - à remplir'!$E$31:$E$400,MASQ2!BE370,'Étape 1 - à remplir'!$G$31:$G$400,"lots"),SUMIFS('Étape 1 - à remplir'!$F$31:$F$400,'Étape 1 - à remplir'!$E$31:$E$400,MASQ2!BE370,'Étape 1 - à remplir'!$P$31:$P$400,BN$3,'Étape 1 - à remplir'!$G$31:$G$400,"lots")),IF(BN$2="Atelier",IF(BN$3="Tous",SUMIFS('Étape 1 - à remplir'!$F$31:$F$400,'Étape 1 - à remplir'!$E$31:$E$400,MASQ2!BE370,'Étape 1 - à remplir'!$G$31:$G$400,"lots"),SUMIFS('Étape 1 - à remplir'!$F$31:$F$400,'Étape 1 - à remplir'!$E$31:$E$400,MASQ2!BE370,'Étape 1 - à remplir'!$O$31:$O$400,BN$3,'Étape 1 - à remplir'!$G$31:$G$400,"lots")),IF(BN$2="Espèce",IF(BN$3="Tous",SUMIFS('Étape 1 - à remplir'!$F$31:$F$400,'Étape 1 - à remplir'!$E$31:$E$400,MASQ2!BE370,'Étape 1 - à remplir'!$G$31:$G$400,"lots"),SUMIFS('Étape 1 - à remplir'!$F$31:$F$400,'Étape 1 - à remplir'!$E$31:$E$400,MASQ2!BE370,'Étape 1 - à remplir'!$N$31:$N$400,BN$3,'Étape 1 - à remplir'!$G$31:$G$400,"lots")))))))</f>
        <v>#N/A</v>
      </c>
      <c r="BG370" s="204">
        <f t="shared" si="178"/>
        <v>0</v>
      </c>
      <c r="BH370" s="204" t="str">
        <f t="shared" si="164"/>
        <v>Sulfanilamide</v>
      </c>
      <c r="BI370" s="204" t="str">
        <f t="shared" si="165"/>
        <v>Chlortétracycline</v>
      </c>
      <c r="BJ370" s="204" t="str">
        <f t="shared" si="166"/>
        <v/>
      </c>
      <c r="BK370" s="204" t="str">
        <f t="shared" si="167"/>
        <v>Sulfamides</v>
      </c>
      <c r="BL370" s="204" t="str">
        <f t="shared" si="168"/>
        <v>Tetracyclines</v>
      </c>
      <c r="BM370" s="97" t="str">
        <f t="shared" si="169"/>
        <v/>
      </c>
      <c r="BN370" s="78"/>
      <c r="BO370" s="78"/>
      <c r="BP370" s="77" t="str">
        <f ca="1"/>
        <v>OROSPRAY</v>
      </c>
      <c r="BQ370" s="79" t="e">
        <f ca="1"/>
        <v>#N/A</v>
      </c>
      <c r="BR370" s="102"/>
      <c r="BS370" s="8"/>
      <c r="BT370" s="8"/>
      <c r="BU370" s="8"/>
      <c r="BV370" s="8"/>
      <c r="BW370" s="8"/>
      <c r="BX370" s="8"/>
      <c r="BY370" s="8"/>
      <c r="BZ370" s="8"/>
      <c r="CA370" s="8"/>
      <c r="CB370" s="8"/>
      <c r="CC370" s="8"/>
      <c r="CD370" s="8"/>
      <c r="CE370" s="8"/>
      <c r="CF370" s="8"/>
      <c r="CG370" s="8"/>
      <c r="CH370" s="8"/>
      <c r="CI370" s="8"/>
      <c r="CJ370" s="8"/>
      <c r="CK370" s="8"/>
      <c r="CL370" s="8"/>
      <c r="CM370" s="8"/>
      <c r="CN370" s="8"/>
      <c r="CO370" s="97"/>
      <c r="CQ370" s="56"/>
      <c r="CR370" s="8"/>
      <c r="CS370" s="8"/>
      <c r="CT370" s="8"/>
      <c r="CU370" s="8"/>
      <c r="CV370" s="8"/>
      <c r="CW370" s="8"/>
      <c r="CX370" s="8"/>
      <c r="CY370" s="102" t="str">
        <f t="shared" si="170"/>
        <v/>
      </c>
      <c r="CZ370" s="56" t="str">
        <f t="shared" si="171"/>
        <v>OROSPRAY</v>
      </c>
      <c r="DA370" s="204" t="e">
        <f>IF(IF(DI$2="Catégorie",IF(DI$3="Toutes",SUMIFS('Étape 1 - à remplir'!$F$31:$F$400,'Étape 1 - à remplir'!$E$31:$E$400,MASQ2!CZ370,'Étape 1 - à remplir'!$G$31:$G$400,"kg"),SUMIFS('Étape 1 - à remplir'!$F$31:$F$400,'Étape 1 - à remplir'!$E$31:$E$400,MASQ2!CZ370,'Étape 1 - à remplir'!$C$31:$C$400,DI$3)),IF(DI$2="Âge",IF(DI$3="Tous",SUMIFS('Étape 1 - à remplir'!$F$31:$F$400,'Étape 1 - à remplir'!$E$31:$E$400,MASQ2!CZ370,'Étape 1 - à remplir'!$G$31:$G$400,"kg"),SUMIFS('Étape 1 - à remplir'!$F$31:$F$400,'Étape 1 - à remplir'!$E$31:$E$400,MASQ2!CZ370,'Étape 1 - à remplir'!$P$31:$P$400,DI$3,'Étape 1 - à remplir'!$G$31:$G$400,"kg")),IF(DI$2="Atelier",IF(DI$3="Tous",SUMIFS('Étape 1 - à remplir'!$F$31:$F$400,'Étape 1 - à remplir'!$E$31:$E$400,MASQ2!CZ370,'Étape 1 - à remplir'!$G$31:$G$400,"kg"),SUMIFS('Étape 1 - à remplir'!$F$31:$F$400,'Étape 1 - à remplir'!$E$31:$E$400,MASQ2!CZ370,'Étape 1 - à remplir'!$O$31:$O$400,DI$3,'Étape 1 - à remplir'!$G$31:$G$400,"kg")),IF(DI$2="Espèce",IF(DI$3="Tous",SUMIFS('Étape 1 - à remplir'!$F$31:$F$400,'Étape 1 - à remplir'!$E$31:$E$400,MASQ2!CZ370,'Étape 1 - à remplir'!$G$31:$G$400,"kg"),SUMIFS('Étape 1 - à remplir'!$F$31:$F$400,'Étape 1 - à remplir'!$E$31:$E$400,MASQ2!CZ370,'Étape 1 - à remplir'!$N$31:$N$400,DI$3,'Étape 1 - à remplir'!$G$31:$G$400,"kg"))))))=0,NA(),IF(DI$2="Catégorie",IF(DI$3="Toutes",SUMIFS('Étape 1 - à remplir'!$F$31:$F$400,'Étape 1 - à remplir'!$E$31:$E$400,MASQ2!CZ370,'Étape 1 - à remplir'!$G$31:$G$400,"kg"),SUMIFS('Étape 1 - à remplir'!$F$31:$F$400,'Étape 1 - à remplir'!$E$31:$E$400,MASQ2!CZ370,'Étape 1 - à remplir'!$C$31:$C$400,DI$3)),IF(DI$2="Âge",IF(DI$3="Tous",SUMIFS('Étape 1 - à remplir'!$F$31:$F$400,'Étape 1 - à remplir'!$E$31:$E$400,MASQ2!CZ370,'Étape 1 - à remplir'!$G$31:$G$400,"kg"),SUMIFS('Étape 1 - à remplir'!$F$31:$F$400,'Étape 1 - à remplir'!$E$31:$E$400,MASQ2!CZ370,'Étape 1 - à remplir'!$P$31:$P$400,DI$3,'Étape 1 - à remplir'!$G$31:$G$400,"kg")),IF(DI$2="Atelier",IF(DI$3="Tous",SUMIFS('Étape 1 - à remplir'!$F$31:$F$400,'Étape 1 - à remplir'!$E$31:$E$400,MASQ2!CZ370,'Étape 1 - à remplir'!$G$31:$G$400,"kg"),SUMIFS('Étape 1 - à remplir'!$F$31:$F$400,'Étape 1 - à remplir'!$E$31:$E$400,MASQ2!CZ370,'Étape 1 - à remplir'!$O$31:$O$400,DI$3,'Étape 1 - à remplir'!$G$31:$G$400,"kg")),IF(DI$2="Espèce",IF(DI$3="Tous",SUMIFS('Étape 1 - à remplir'!$F$31:$F$400,'Étape 1 - à remplir'!$E$31:$E$400,MASQ2!CZ370,'Étape 1 - à remplir'!$G$31:$G$400,"kg"),SUMIFS('Étape 1 - à remplir'!$F$31:$F$400,'Étape 1 - à remplir'!$E$31:$E$400,MASQ2!CZ370,'Étape 1 - à remplir'!$N$31:$N$400,DI$3,'Étape 1 - à remplir'!$G$31:$G$400,"kg")))))))</f>
        <v>#N/A</v>
      </c>
      <c r="DB370" s="104">
        <f t="shared" si="179"/>
        <v>0</v>
      </c>
      <c r="DC370" s="204" t="str">
        <f t="shared" si="172"/>
        <v>Sulfanilamide</v>
      </c>
      <c r="DD370" s="204" t="str">
        <f t="shared" si="173"/>
        <v>Chlortétracycline</v>
      </c>
      <c r="DE370" s="204" t="str">
        <f t="shared" si="174"/>
        <v/>
      </c>
      <c r="DF370" s="204" t="str">
        <f t="shared" si="175"/>
        <v>Sulfamides</v>
      </c>
      <c r="DG370" s="204" t="str">
        <f t="shared" si="176"/>
        <v>Tetracyclines</v>
      </c>
      <c r="DH370" s="97" t="str">
        <f t="shared" si="177"/>
        <v/>
      </c>
      <c r="DI370" s="78"/>
      <c r="DJ370" s="78"/>
      <c r="DK370" s="77" t="str">
        <f ca="1"/>
        <v>OROSPRAY</v>
      </c>
      <c r="DL370" s="79" t="e">
        <f ca="1"/>
        <v>#N/A</v>
      </c>
      <c r="DM370" s="102"/>
      <c r="DN370" s="8"/>
      <c r="DO370" s="8"/>
      <c r="DP370" s="8"/>
      <c r="DQ370" s="8"/>
      <c r="DR370" s="8"/>
      <c r="DS370" s="8"/>
      <c r="DT370" s="8"/>
      <c r="DU370" s="8"/>
      <c r="DV370" s="8"/>
      <c r="DW370" s="8"/>
      <c r="DX370" s="8"/>
      <c r="DY370" s="8"/>
      <c r="DZ370" s="8"/>
      <c r="EA370" s="8"/>
      <c r="EB370" s="8"/>
      <c r="EC370" s="8"/>
      <c r="ED370" s="8"/>
      <c r="EE370" s="8"/>
      <c r="EF370" s="8"/>
      <c r="EG370" s="8"/>
      <c r="EH370" s="8"/>
      <c r="EI370" s="8"/>
      <c r="EJ370" s="97"/>
    </row>
    <row r="371" spans="1:140" x14ac:dyDescent="0.25">
      <c r="A371" s="56"/>
      <c r="B371" s="8"/>
      <c r="C371" s="8"/>
      <c r="D371" s="8"/>
      <c r="E371" s="8"/>
      <c r="F371" s="8"/>
      <c r="G371" s="8"/>
      <c r="H371" s="8"/>
      <c r="I371" s="102" t="str">
        <f>INDEX(Données_ATB!BE:BV,MATCH(MASQ2!J371,Données_ATB!BE:BE,0),18)</f>
        <v/>
      </c>
      <c r="J371" s="77" t="str">
        <f>Données_ATB!BE370</f>
        <v>OTC 50 FRANVET</v>
      </c>
      <c r="K371" s="204" t="e">
        <f>IF(IF(S$2="Catégorie",IF(S$3="Toutes",SUMIFS('Étape 1 - à remplir'!$F$31:$F$400,'Étape 1 - à remplir'!$E$31:$E$400,MASQ2!J371,'Étape 1 - à remplir'!$G$31:$G$400,"animaux"),SUMIFS('Étape 1 - à remplir'!$F$31:$F$400,'Étape 1 - à remplir'!$E$31:$E$400,MASQ2!J371,'Étape 1 - à remplir'!$C$31:$C$400,S$3)),IF(S$2="Âge",IF(S$3="Tous",SUMIFS('Étape 1 - à remplir'!$F$31:$F$400,'Étape 1 - à remplir'!$E$31:$E$400,MASQ2!J371,'Étape 1 - à remplir'!$G$31:$G$400,"animaux"),SUMIFS('Étape 1 - à remplir'!$F$31:$F$400,'Étape 1 - à remplir'!$E$31:$E$400,MASQ2!J371,'Étape 1 - à remplir'!$P$31:$P$400,S$3)),IF(S$2="Atelier",IF(S$3="Tous",SUMIFS('Étape 1 - à remplir'!$F$31:$F$400,'Étape 1 - à remplir'!$E$31:$E$400,MASQ2!J371,'Étape 1 - à remplir'!$G$31:$G$400,"animaux"),SUMIFS('Étape 1 - à remplir'!$F$31:$F$400,'Étape 1 - à remplir'!$E$31:$E$400,MASQ2!J371,'Étape 1 - à remplir'!$O$31:$O$400,S$3)),IF(S$2="Espèce",IF(S$3="Tous",SUMIFS('Étape 1 - à remplir'!$F$31:$F$400,'Étape 1 - à remplir'!$E$31:$E$400,MASQ2!J371,'Étape 1 - à remplir'!$G$31:$G$400,"animaux"),SUMIFS('Étape 1 - à remplir'!$F$31:$F$400,'Étape 1 - à remplir'!$E$31:$E$400,MASQ2!J371,'Étape 1 - à remplir'!$N$31:$N$400,S$3))))))=0,NA(),IF(S$2="Catégorie",IF(S$3="Toutes",SUMIFS('Étape 1 - à remplir'!$F$31:$F$400,'Étape 1 - à remplir'!$E$31:$E$400,MASQ2!J371,'Étape 1 - à remplir'!$G$31:$G$400,"animaux"),SUMIFS('Étape 1 - à remplir'!$F$31:$F$400,'Étape 1 - à remplir'!$E$31:$E$400,MASQ2!J371,'Étape 1 - à remplir'!$C$31:$C$400,S$3)),IF(S$2="Âge",IF(S$3="Tous",SUMIFS('Étape 1 - à remplir'!$F$31:$F$400,'Étape 1 - à remplir'!$E$31:$E$400,MASQ2!J371,'Étape 1 - à remplir'!$G$31:$G$400,"animaux"),SUMIFS('Étape 1 - à remplir'!$F$31:$F$400,'Étape 1 - à remplir'!$E$31:$E$400,MASQ2!J371,'Étape 1 - à remplir'!$P$31:$P$400,S$3)),IF(S$2="Atelier",IF(S$3="Tous",SUMIFS('Étape 1 - à remplir'!$F$31:$F$400,'Étape 1 - à remplir'!$E$31:$E$400,MASQ2!J371,'Étape 1 - à remplir'!$G$31:$G$400,"animaux"),SUMIFS('Étape 1 - à remplir'!$F$31:$F$400,'Étape 1 - à remplir'!$E$31:$E$400,MASQ2!J371,'Étape 1 - à remplir'!$O$31:$O$400,S$3)),IF(S$2="Espèce",IF(S$3="Tous",SUMIFS('Étape 1 - à remplir'!$F$31:$F$400,'Étape 1 - à remplir'!$E$31:$E$400,MASQ2!J371,'Étape 1 - à remplir'!$G$31:$G$400,"animaux"),SUMIFS('Étape 1 - à remplir'!$F$31:$F$400,'Étape 1 - à remplir'!$E$31:$E$400,MASQ2!J371,'Étape 1 - à remplir'!$N$31:$N$400,S$3)))))))</f>
        <v>#N/A</v>
      </c>
      <c r="L371" s="97">
        <f t="shared" si="180"/>
        <v>0</v>
      </c>
      <c r="M371" s="56" t="str">
        <f>Données_ATB!BN370</f>
        <v>Oxytétracycline</v>
      </c>
      <c r="N371" s="204" t="str">
        <f>Données_ATB!BO370</f>
        <v/>
      </c>
      <c r="O371" s="97" t="str">
        <f>Données_ATB!BP370</f>
        <v/>
      </c>
      <c r="P371" s="77" t="str">
        <f>Données_ATB!BR370</f>
        <v>Tetracyclines</v>
      </c>
      <c r="Q371" s="78" t="str">
        <f>Données_ATB!BS370</f>
        <v/>
      </c>
      <c r="R371" s="79" t="str">
        <f>Données_ATB!BT370</f>
        <v/>
      </c>
      <c r="S371" s="78"/>
      <c r="T371" s="78"/>
      <c r="U371" s="77" t="str">
        <f ca="1"/>
        <v>OTC 50 FRANVET</v>
      </c>
      <c r="V371" s="79" t="e">
        <f ca="1"/>
        <v>#N/A</v>
      </c>
      <c r="W371" s="102"/>
      <c r="X371" s="8"/>
      <c r="Y371" s="8"/>
      <c r="Z371" s="8"/>
      <c r="AA371" s="8"/>
      <c r="AB371" s="102"/>
      <c r="AC371" s="8"/>
      <c r="AD371" s="8"/>
      <c r="AE371" s="8"/>
      <c r="AF371" s="8"/>
      <c r="AG371" s="8"/>
      <c r="AH371" s="8"/>
      <c r="AI371" s="8"/>
      <c r="AJ371" s="8"/>
      <c r="AK371" s="8"/>
      <c r="AL371" s="8"/>
      <c r="AM371" s="8"/>
      <c r="AN371" s="8"/>
      <c r="AO371" s="8"/>
      <c r="AP371" s="8"/>
      <c r="AQ371" s="8"/>
      <c r="AR371" s="8"/>
      <c r="AS371" s="8"/>
      <c r="AT371" s="97"/>
      <c r="AV371" s="56"/>
      <c r="AW371" s="8"/>
      <c r="AX371" s="8"/>
      <c r="AY371" s="8"/>
      <c r="AZ371" s="8"/>
      <c r="BA371" s="8"/>
      <c r="BB371" s="8"/>
      <c r="BC371" s="8"/>
      <c r="BD371" s="102" t="str">
        <f t="shared" si="162"/>
        <v/>
      </c>
      <c r="BE371" s="56" t="str">
        <f t="shared" si="163"/>
        <v>OTC 50 FRANVET</v>
      </c>
      <c r="BF371" s="204" t="e">
        <f>IF(IF(BN$2="Catégorie",IF(BN$3="Toutes",SUMIFS('Étape 1 - à remplir'!$F$31:$F$400,'Étape 1 - à remplir'!$E$31:$E$400,MASQ2!BE371,'Étape 1 - à remplir'!$G$31:$G$400,"lots"),SUMIFS('Étape 1 - à remplir'!$F$31:$F$400,'Étape 1 - à remplir'!$E$31:$E$400,MASQ2!BE371,'Étape 1 - à remplir'!$C$31:$C$400,BN$3)),IF(BN$2="Âge",IF(BN$3="Tous",SUMIFS('Étape 1 - à remplir'!$F$31:$F$400,'Étape 1 - à remplir'!$E$31:$E$400,MASQ2!BE371,'Étape 1 - à remplir'!$G$31:$G$400,"lots"),SUMIFS('Étape 1 - à remplir'!$F$31:$F$400,'Étape 1 - à remplir'!$E$31:$E$400,MASQ2!BE371,'Étape 1 - à remplir'!$P$31:$P$400,BN$3,'Étape 1 - à remplir'!$G$31:$G$400,"lots")),IF(BN$2="Atelier",IF(BN$3="Tous",SUMIFS('Étape 1 - à remplir'!$F$31:$F$400,'Étape 1 - à remplir'!$E$31:$E$400,MASQ2!BE371,'Étape 1 - à remplir'!$G$31:$G$400,"lots"),SUMIFS('Étape 1 - à remplir'!$F$31:$F$400,'Étape 1 - à remplir'!$E$31:$E$400,MASQ2!BE371,'Étape 1 - à remplir'!$O$31:$O$400,BN$3,'Étape 1 - à remplir'!$G$31:$G$400,"lots")),IF(BN$2="Espèce",IF(BN$3="Tous",SUMIFS('Étape 1 - à remplir'!$F$31:$F$400,'Étape 1 - à remplir'!$E$31:$E$400,MASQ2!BE371,'Étape 1 - à remplir'!$G$31:$G$400,"lots"),SUMIFS('Étape 1 - à remplir'!$F$31:$F$400,'Étape 1 - à remplir'!$E$31:$E$400,MASQ2!BE371,'Étape 1 - à remplir'!$N$31:$N$400,BN$3,'Étape 1 - à remplir'!$G$31:$G$400,"lots"))))))=0,NA(),IF(BN$2="Catégorie",IF(BN$3="Toutes",SUMIFS('Étape 1 - à remplir'!$F$31:$F$400,'Étape 1 - à remplir'!$E$31:$E$400,MASQ2!BE371,'Étape 1 - à remplir'!$G$31:$G$400,"lots"),SUMIFS('Étape 1 - à remplir'!$F$31:$F$400,'Étape 1 - à remplir'!$E$31:$E$400,MASQ2!BE371,'Étape 1 - à remplir'!$C$31:$C$400,BN$3)),IF(BN$2="Âge",IF(BN$3="Tous",SUMIFS('Étape 1 - à remplir'!$F$31:$F$400,'Étape 1 - à remplir'!$E$31:$E$400,MASQ2!BE371,'Étape 1 - à remplir'!$G$31:$G$400,"lots"),SUMIFS('Étape 1 - à remplir'!$F$31:$F$400,'Étape 1 - à remplir'!$E$31:$E$400,MASQ2!BE371,'Étape 1 - à remplir'!$P$31:$P$400,BN$3,'Étape 1 - à remplir'!$G$31:$G$400,"lots")),IF(BN$2="Atelier",IF(BN$3="Tous",SUMIFS('Étape 1 - à remplir'!$F$31:$F$400,'Étape 1 - à remplir'!$E$31:$E$400,MASQ2!BE371,'Étape 1 - à remplir'!$G$31:$G$400,"lots"),SUMIFS('Étape 1 - à remplir'!$F$31:$F$400,'Étape 1 - à remplir'!$E$31:$E$400,MASQ2!BE371,'Étape 1 - à remplir'!$O$31:$O$400,BN$3,'Étape 1 - à remplir'!$G$31:$G$400,"lots")),IF(BN$2="Espèce",IF(BN$3="Tous",SUMIFS('Étape 1 - à remplir'!$F$31:$F$400,'Étape 1 - à remplir'!$E$31:$E$400,MASQ2!BE371,'Étape 1 - à remplir'!$G$31:$G$400,"lots"),SUMIFS('Étape 1 - à remplir'!$F$31:$F$400,'Étape 1 - à remplir'!$E$31:$E$400,MASQ2!BE371,'Étape 1 - à remplir'!$N$31:$N$400,BN$3,'Étape 1 - à remplir'!$G$31:$G$400,"lots")))))))</f>
        <v>#N/A</v>
      </c>
      <c r="BG371" s="204">
        <f t="shared" si="178"/>
        <v>0</v>
      </c>
      <c r="BH371" s="204" t="str">
        <f t="shared" si="164"/>
        <v>Oxytétracycline</v>
      </c>
      <c r="BI371" s="204" t="str">
        <f t="shared" si="165"/>
        <v/>
      </c>
      <c r="BJ371" s="204" t="str">
        <f t="shared" si="166"/>
        <v/>
      </c>
      <c r="BK371" s="204" t="str">
        <f t="shared" si="167"/>
        <v>Tetracyclines</v>
      </c>
      <c r="BL371" s="204" t="str">
        <f t="shared" si="168"/>
        <v/>
      </c>
      <c r="BM371" s="97" t="str">
        <f t="shared" si="169"/>
        <v/>
      </c>
      <c r="BN371" s="78"/>
      <c r="BO371" s="78"/>
      <c r="BP371" s="77" t="str">
        <f ca="1"/>
        <v>OTC 50 FRANVET</v>
      </c>
      <c r="BQ371" s="79" t="e">
        <f ca="1"/>
        <v>#N/A</v>
      </c>
      <c r="BR371" s="102"/>
      <c r="BS371" s="8"/>
      <c r="BT371" s="8"/>
      <c r="BU371" s="8"/>
      <c r="BV371" s="8"/>
      <c r="BW371" s="8"/>
      <c r="BX371" s="8"/>
      <c r="BY371" s="8"/>
      <c r="BZ371" s="8"/>
      <c r="CA371" s="8"/>
      <c r="CB371" s="8"/>
      <c r="CC371" s="8"/>
      <c r="CD371" s="8"/>
      <c r="CE371" s="8"/>
      <c r="CF371" s="8"/>
      <c r="CG371" s="8"/>
      <c r="CH371" s="8"/>
      <c r="CI371" s="8"/>
      <c r="CJ371" s="8"/>
      <c r="CK371" s="8"/>
      <c r="CL371" s="8"/>
      <c r="CM371" s="8"/>
      <c r="CN371" s="8"/>
      <c r="CO371" s="97"/>
      <c r="CQ371" s="56"/>
      <c r="CR371" s="8"/>
      <c r="CS371" s="8"/>
      <c r="CT371" s="8"/>
      <c r="CU371" s="8"/>
      <c r="CV371" s="8"/>
      <c r="CW371" s="8"/>
      <c r="CX371" s="8"/>
      <c r="CY371" s="102" t="str">
        <f t="shared" si="170"/>
        <v/>
      </c>
      <c r="CZ371" s="56" t="str">
        <f t="shared" si="171"/>
        <v>OTC 50 FRANVET</v>
      </c>
      <c r="DA371" s="204" t="e">
        <f>IF(IF(DI$2="Catégorie",IF(DI$3="Toutes",SUMIFS('Étape 1 - à remplir'!$F$31:$F$400,'Étape 1 - à remplir'!$E$31:$E$400,MASQ2!CZ371,'Étape 1 - à remplir'!$G$31:$G$400,"kg"),SUMIFS('Étape 1 - à remplir'!$F$31:$F$400,'Étape 1 - à remplir'!$E$31:$E$400,MASQ2!CZ371,'Étape 1 - à remplir'!$C$31:$C$400,DI$3)),IF(DI$2="Âge",IF(DI$3="Tous",SUMIFS('Étape 1 - à remplir'!$F$31:$F$400,'Étape 1 - à remplir'!$E$31:$E$400,MASQ2!CZ371,'Étape 1 - à remplir'!$G$31:$G$400,"kg"),SUMIFS('Étape 1 - à remplir'!$F$31:$F$400,'Étape 1 - à remplir'!$E$31:$E$400,MASQ2!CZ371,'Étape 1 - à remplir'!$P$31:$P$400,DI$3,'Étape 1 - à remplir'!$G$31:$G$400,"kg")),IF(DI$2="Atelier",IF(DI$3="Tous",SUMIFS('Étape 1 - à remplir'!$F$31:$F$400,'Étape 1 - à remplir'!$E$31:$E$400,MASQ2!CZ371,'Étape 1 - à remplir'!$G$31:$G$400,"kg"),SUMIFS('Étape 1 - à remplir'!$F$31:$F$400,'Étape 1 - à remplir'!$E$31:$E$400,MASQ2!CZ371,'Étape 1 - à remplir'!$O$31:$O$400,DI$3,'Étape 1 - à remplir'!$G$31:$G$400,"kg")),IF(DI$2="Espèce",IF(DI$3="Tous",SUMIFS('Étape 1 - à remplir'!$F$31:$F$400,'Étape 1 - à remplir'!$E$31:$E$400,MASQ2!CZ371,'Étape 1 - à remplir'!$G$31:$G$400,"kg"),SUMIFS('Étape 1 - à remplir'!$F$31:$F$400,'Étape 1 - à remplir'!$E$31:$E$400,MASQ2!CZ371,'Étape 1 - à remplir'!$N$31:$N$400,DI$3,'Étape 1 - à remplir'!$G$31:$G$400,"kg"))))))=0,NA(),IF(DI$2="Catégorie",IF(DI$3="Toutes",SUMIFS('Étape 1 - à remplir'!$F$31:$F$400,'Étape 1 - à remplir'!$E$31:$E$400,MASQ2!CZ371,'Étape 1 - à remplir'!$G$31:$G$400,"kg"),SUMIFS('Étape 1 - à remplir'!$F$31:$F$400,'Étape 1 - à remplir'!$E$31:$E$400,MASQ2!CZ371,'Étape 1 - à remplir'!$C$31:$C$400,DI$3)),IF(DI$2="Âge",IF(DI$3="Tous",SUMIFS('Étape 1 - à remplir'!$F$31:$F$400,'Étape 1 - à remplir'!$E$31:$E$400,MASQ2!CZ371,'Étape 1 - à remplir'!$G$31:$G$400,"kg"),SUMIFS('Étape 1 - à remplir'!$F$31:$F$400,'Étape 1 - à remplir'!$E$31:$E$400,MASQ2!CZ371,'Étape 1 - à remplir'!$P$31:$P$400,DI$3,'Étape 1 - à remplir'!$G$31:$G$400,"kg")),IF(DI$2="Atelier",IF(DI$3="Tous",SUMIFS('Étape 1 - à remplir'!$F$31:$F$400,'Étape 1 - à remplir'!$E$31:$E$400,MASQ2!CZ371,'Étape 1 - à remplir'!$G$31:$G$400,"kg"),SUMIFS('Étape 1 - à remplir'!$F$31:$F$400,'Étape 1 - à remplir'!$E$31:$E$400,MASQ2!CZ371,'Étape 1 - à remplir'!$O$31:$O$400,DI$3,'Étape 1 - à remplir'!$G$31:$G$400,"kg")),IF(DI$2="Espèce",IF(DI$3="Tous",SUMIFS('Étape 1 - à remplir'!$F$31:$F$400,'Étape 1 - à remplir'!$E$31:$E$400,MASQ2!CZ371,'Étape 1 - à remplir'!$G$31:$G$400,"kg"),SUMIFS('Étape 1 - à remplir'!$F$31:$F$400,'Étape 1 - à remplir'!$E$31:$E$400,MASQ2!CZ371,'Étape 1 - à remplir'!$N$31:$N$400,DI$3,'Étape 1 - à remplir'!$G$31:$G$400,"kg")))))))</f>
        <v>#N/A</v>
      </c>
      <c r="DB371" s="104">
        <f t="shared" si="179"/>
        <v>0</v>
      </c>
      <c r="DC371" s="204" t="str">
        <f t="shared" si="172"/>
        <v>Oxytétracycline</v>
      </c>
      <c r="DD371" s="204" t="str">
        <f t="shared" si="173"/>
        <v/>
      </c>
      <c r="DE371" s="204" t="str">
        <f t="shared" si="174"/>
        <v/>
      </c>
      <c r="DF371" s="204" t="str">
        <f t="shared" si="175"/>
        <v>Tetracyclines</v>
      </c>
      <c r="DG371" s="204" t="str">
        <f t="shared" si="176"/>
        <v/>
      </c>
      <c r="DH371" s="97" t="str">
        <f t="shared" si="177"/>
        <v/>
      </c>
      <c r="DI371" s="78"/>
      <c r="DJ371" s="78"/>
      <c r="DK371" s="77" t="str">
        <f ca="1"/>
        <v>OTC 50 FRANVET</v>
      </c>
      <c r="DL371" s="79" t="e">
        <f ca="1"/>
        <v>#N/A</v>
      </c>
      <c r="DM371" s="102"/>
      <c r="DN371" s="8"/>
      <c r="DO371" s="8"/>
      <c r="DP371" s="8"/>
      <c r="DQ371" s="8"/>
      <c r="DR371" s="8"/>
      <c r="DS371" s="8"/>
      <c r="DT371" s="8"/>
      <c r="DU371" s="8"/>
      <c r="DV371" s="8"/>
      <c r="DW371" s="8"/>
      <c r="DX371" s="8"/>
      <c r="DY371" s="8"/>
      <c r="DZ371" s="8"/>
      <c r="EA371" s="8"/>
      <c r="EB371" s="8"/>
      <c r="EC371" s="8"/>
      <c r="ED371" s="8"/>
      <c r="EE371" s="8"/>
      <c r="EF371" s="8"/>
      <c r="EG371" s="8"/>
      <c r="EH371" s="8"/>
      <c r="EI371" s="8"/>
      <c r="EJ371" s="97"/>
    </row>
    <row r="372" spans="1:140" x14ac:dyDescent="0.25">
      <c r="A372" s="56"/>
      <c r="B372" s="8"/>
      <c r="C372" s="8"/>
      <c r="D372" s="8"/>
      <c r="E372" s="8"/>
      <c r="F372" s="8"/>
      <c r="G372" s="8"/>
      <c r="H372" s="8"/>
      <c r="I372" s="102" t="str">
        <f>INDEX(Données_ATB!BE:BV,MATCH(MASQ2!J372,Données_ATB!BE:BE,0),18)</f>
        <v/>
      </c>
      <c r="J372" s="77" t="str">
        <f>Données_ATB!BE371</f>
        <v>OXOMID</v>
      </c>
      <c r="K372" s="204" t="e">
        <f>IF(IF(S$2="Catégorie",IF(S$3="Toutes",SUMIFS('Étape 1 - à remplir'!$F$31:$F$400,'Étape 1 - à remplir'!$E$31:$E$400,MASQ2!J372,'Étape 1 - à remplir'!$G$31:$G$400,"animaux"),SUMIFS('Étape 1 - à remplir'!$F$31:$F$400,'Étape 1 - à remplir'!$E$31:$E$400,MASQ2!J372,'Étape 1 - à remplir'!$C$31:$C$400,S$3)),IF(S$2="Âge",IF(S$3="Tous",SUMIFS('Étape 1 - à remplir'!$F$31:$F$400,'Étape 1 - à remplir'!$E$31:$E$400,MASQ2!J372,'Étape 1 - à remplir'!$G$31:$G$400,"animaux"),SUMIFS('Étape 1 - à remplir'!$F$31:$F$400,'Étape 1 - à remplir'!$E$31:$E$400,MASQ2!J372,'Étape 1 - à remplir'!$P$31:$P$400,S$3)),IF(S$2="Atelier",IF(S$3="Tous",SUMIFS('Étape 1 - à remplir'!$F$31:$F$400,'Étape 1 - à remplir'!$E$31:$E$400,MASQ2!J372,'Étape 1 - à remplir'!$G$31:$G$400,"animaux"),SUMIFS('Étape 1 - à remplir'!$F$31:$F$400,'Étape 1 - à remplir'!$E$31:$E$400,MASQ2!J372,'Étape 1 - à remplir'!$O$31:$O$400,S$3)),IF(S$2="Espèce",IF(S$3="Tous",SUMIFS('Étape 1 - à remplir'!$F$31:$F$400,'Étape 1 - à remplir'!$E$31:$E$400,MASQ2!J372,'Étape 1 - à remplir'!$G$31:$G$400,"animaux"),SUMIFS('Étape 1 - à remplir'!$F$31:$F$400,'Étape 1 - à remplir'!$E$31:$E$400,MASQ2!J372,'Étape 1 - à remplir'!$N$31:$N$400,S$3))))))=0,NA(),IF(S$2="Catégorie",IF(S$3="Toutes",SUMIFS('Étape 1 - à remplir'!$F$31:$F$400,'Étape 1 - à remplir'!$E$31:$E$400,MASQ2!J372,'Étape 1 - à remplir'!$G$31:$G$400,"animaux"),SUMIFS('Étape 1 - à remplir'!$F$31:$F$400,'Étape 1 - à remplir'!$E$31:$E$400,MASQ2!J372,'Étape 1 - à remplir'!$C$31:$C$400,S$3)),IF(S$2="Âge",IF(S$3="Tous",SUMIFS('Étape 1 - à remplir'!$F$31:$F$400,'Étape 1 - à remplir'!$E$31:$E$400,MASQ2!J372,'Étape 1 - à remplir'!$G$31:$G$400,"animaux"),SUMIFS('Étape 1 - à remplir'!$F$31:$F$400,'Étape 1 - à remplir'!$E$31:$E$400,MASQ2!J372,'Étape 1 - à remplir'!$P$31:$P$400,S$3)),IF(S$2="Atelier",IF(S$3="Tous",SUMIFS('Étape 1 - à remplir'!$F$31:$F$400,'Étape 1 - à remplir'!$E$31:$E$400,MASQ2!J372,'Étape 1 - à remplir'!$G$31:$G$400,"animaux"),SUMIFS('Étape 1 - à remplir'!$F$31:$F$400,'Étape 1 - à remplir'!$E$31:$E$400,MASQ2!J372,'Étape 1 - à remplir'!$O$31:$O$400,S$3)),IF(S$2="Espèce",IF(S$3="Tous",SUMIFS('Étape 1 - à remplir'!$F$31:$F$400,'Étape 1 - à remplir'!$E$31:$E$400,MASQ2!J372,'Étape 1 - à remplir'!$G$31:$G$400,"animaux"),SUMIFS('Étape 1 - à remplir'!$F$31:$F$400,'Étape 1 - à remplir'!$E$31:$E$400,MASQ2!J372,'Étape 1 - à remplir'!$N$31:$N$400,S$3)))))))</f>
        <v>#N/A</v>
      </c>
      <c r="L372" s="97">
        <f t="shared" si="180"/>
        <v>0</v>
      </c>
      <c r="M372" s="56" t="str">
        <f>Données_ATB!BN371</f>
        <v>Acide oxolinique</v>
      </c>
      <c r="N372" s="204" t="str">
        <f>Données_ATB!BO371</f>
        <v/>
      </c>
      <c r="O372" s="97" t="str">
        <f>Données_ATB!BP371</f>
        <v/>
      </c>
      <c r="P372" s="77" t="str">
        <f>Données_ATB!BR371</f>
        <v>Quinolones</v>
      </c>
      <c r="Q372" s="78" t="str">
        <f>Données_ATB!BS371</f>
        <v/>
      </c>
      <c r="R372" s="79" t="str">
        <f>Données_ATB!BT371</f>
        <v/>
      </c>
      <c r="S372" s="78"/>
      <c r="T372" s="78"/>
      <c r="U372" s="77" t="str">
        <f ca="1"/>
        <v>OXOMID</v>
      </c>
      <c r="V372" s="79" t="e">
        <f ca="1"/>
        <v>#N/A</v>
      </c>
      <c r="W372" s="102"/>
      <c r="X372" s="8"/>
      <c r="Y372" s="8"/>
      <c r="Z372" s="8"/>
      <c r="AA372" s="8"/>
      <c r="AB372" s="102"/>
      <c r="AC372" s="8"/>
      <c r="AD372" s="8"/>
      <c r="AE372" s="8"/>
      <c r="AF372" s="8"/>
      <c r="AG372" s="8"/>
      <c r="AH372" s="8"/>
      <c r="AI372" s="8"/>
      <c r="AJ372" s="8"/>
      <c r="AK372" s="8"/>
      <c r="AL372" s="8"/>
      <c r="AM372" s="8"/>
      <c r="AN372" s="8"/>
      <c r="AO372" s="8"/>
      <c r="AP372" s="8"/>
      <c r="AQ372" s="8"/>
      <c r="AR372" s="8"/>
      <c r="AS372" s="8"/>
      <c r="AT372" s="97"/>
      <c r="AV372" s="56"/>
      <c r="AW372" s="8"/>
      <c r="AX372" s="8"/>
      <c r="AY372" s="8"/>
      <c r="AZ372" s="8"/>
      <c r="BA372" s="8"/>
      <c r="BB372" s="8"/>
      <c r="BC372" s="8"/>
      <c r="BD372" s="102" t="str">
        <f t="shared" si="162"/>
        <v/>
      </c>
      <c r="BE372" s="56" t="str">
        <f t="shared" si="163"/>
        <v>OXOMID</v>
      </c>
      <c r="BF372" s="204" t="e">
        <f>IF(IF(BN$2="Catégorie",IF(BN$3="Toutes",SUMIFS('Étape 1 - à remplir'!$F$31:$F$400,'Étape 1 - à remplir'!$E$31:$E$400,MASQ2!BE372,'Étape 1 - à remplir'!$G$31:$G$400,"lots"),SUMIFS('Étape 1 - à remplir'!$F$31:$F$400,'Étape 1 - à remplir'!$E$31:$E$400,MASQ2!BE372,'Étape 1 - à remplir'!$C$31:$C$400,BN$3)),IF(BN$2="Âge",IF(BN$3="Tous",SUMIFS('Étape 1 - à remplir'!$F$31:$F$400,'Étape 1 - à remplir'!$E$31:$E$400,MASQ2!BE372,'Étape 1 - à remplir'!$G$31:$G$400,"lots"),SUMIFS('Étape 1 - à remplir'!$F$31:$F$400,'Étape 1 - à remplir'!$E$31:$E$400,MASQ2!BE372,'Étape 1 - à remplir'!$P$31:$P$400,BN$3,'Étape 1 - à remplir'!$G$31:$G$400,"lots")),IF(BN$2="Atelier",IF(BN$3="Tous",SUMIFS('Étape 1 - à remplir'!$F$31:$F$400,'Étape 1 - à remplir'!$E$31:$E$400,MASQ2!BE372,'Étape 1 - à remplir'!$G$31:$G$400,"lots"),SUMIFS('Étape 1 - à remplir'!$F$31:$F$400,'Étape 1 - à remplir'!$E$31:$E$400,MASQ2!BE372,'Étape 1 - à remplir'!$O$31:$O$400,BN$3,'Étape 1 - à remplir'!$G$31:$G$400,"lots")),IF(BN$2="Espèce",IF(BN$3="Tous",SUMIFS('Étape 1 - à remplir'!$F$31:$F$400,'Étape 1 - à remplir'!$E$31:$E$400,MASQ2!BE372,'Étape 1 - à remplir'!$G$31:$G$400,"lots"),SUMIFS('Étape 1 - à remplir'!$F$31:$F$400,'Étape 1 - à remplir'!$E$31:$E$400,MASQ2!BE372,'Étape 1 - à remplir'!$N$31:$N$400,BN$3,'Étape 1 - à remplir'!$G$31:$G$400,"lots"))))))=0,NA(),IF(BN$2="Catégorie",IF(BN$3="Toutes",SUMIFS('Étape 1 - à remplir'!$F$31:$F$400,'Étape 1 - à remplir'!$E$31:$E$400,MASQ2!BE372,'Étape 1 - à remplir'!$G$31:$G$400,"lots"),SUMIFS('Étape 1 - à remplir'!$F$31:$F$400,'Étape 1 - à remplir'!$E$31:$E$400,MASQ2!BE372,'Étape 1 - à remplir'!$C$31:$C$400,BN$3)),IF(BN$2="Âge",IF(BN$3="Tous",SUMIFS('Étape 1 - à remplir'!$F$31:$F$400,'Étape 1 - à remplir'!$E$31:$E$400,MASQ2!BE372,'Étape 1 - à remplir'!$G$31:$G$400,"lots"),SUMIFS('Étape 1 - à remplir'!$F$31:$F$400,'Étape 1 - à remplir'!$E$31:$E$400,MASQ2!BE372,'Étape 1 - à remplir'!$P$31:$P$400,BN$3,'Étape 1 - à remplir'!$G$31:$G$400,"lots")),IF(BN$2="Atelier",IF(BN$3="Tous",SUMIFS('Étape 1 - à remplir'!$F$31:$F$400,'Étape 1 - à remplir'!$E$31:$E$400,MASQ2!BE372,'Étape 1 - à remplir'!$G$31:$G$400,"lots"),SUMIFS('Étape 1 - à remplir'!$F$31:$F$400,'Étape 1 - à remplir'!$E$31:$E$400,MASQ2!BE372,'Étape 1 - à remplir'!$O$31:$O$400,BN$3,'Étape 1 - à remplir'!$G$31:$G$400,"lots")),IF(BN$2="Espèce",IF(BN$3="Tous",SUMIFS('Étape 1 - à remplir'!$F$31:$F$400,'Étape 1 - à remplir'!$E$31:$E$400,MASQ2!BE372,'Étape 1 - à remplir'!$G$31:$G$400,"lots"),SUMIFS('Étape 1 - à remplir'!$F$31:$F$400,'Étape 1 - à remplir'!$E$31:$E$400,MASQ2!BE372,'Étape 1 - à remplir'!$N$31:$N$400,BN$3,'Étape 1 - à remplir'!$G$31:$G$400,"lots")))))))</f>
        <v>#N/A</v>
      </c>
      <c r="BG372" s="204">
        <f t="shared" si="178"/>
        <v>0</v>
      </c>
      <c r="BH372" s="204" t="str">
        <f t="shared" si="164"/>
        <v>Acide oxolinique</v>
      </c>
      <c r="BI372" s="204" t="str">
        <f t="shared" si="165"/>
        <v/>
      </c>
      <c r="BJ372" s="204" t="str">
        <f t="shared" si="166"/>
        <v/>
      </c>
      <c r="BK372" s="204" t="str">
        <f t="shared" si="167"/>
        <v>Quinolones</v>
      </c>
      <c r="BL372" s="204" t="str">
        <f t="shared" si="168"/>
        <v/>
      </c>
      <c r="BM372" s="97" t="str">
        <f t="shared" si="169"/>
        <v/>
      </c>
      <c r="BN372" s="78"/>
      <c r="BO372" s="78"/>
      <c r="BP372" s="77" t="str">
        <f ca="1"/>
        <v>OXOMID</v>
      </c>
      <c r="BQ372" s="79" t="e">
        <f ca="1"/>
        <v>#N/A</v>
      </c>
      <c r="BR372" s="102"/>
      <c r="BS372" s="8"/>
      <c r="BT372" s="8"/>
      <c r="BU372" s="8"/>
      <c r="BV372" s="8"/>
      <c r="BW372" s="8"/>
      <c r="BX372" s="8"/>
      <c r="BY372" s="8"/>
      <c r="BZ372" s="8"/>
      <c r="CA372" s="8"/>
      <c r="CB372" s="8"/>
      <c r="CC372" s="8"/>
      <c r="CD372" s="8"/>
      <c r="CE372" s="8"/>
      <c r="CF372" s="8"/>
      <c r="CG372" s="8"/>
      <c r="CH372" s="8"/>
      <c r="CI372" s="8"/>
      <c r="CJ372" s="8"/>
      <c r="CK372" s="8"/>
      <c r="CL372" s="8"/>
      <c r="CM372" s="8"/>
      <c r="CN372" s="8"/>
      <c r="CO372" s="97"/>
      <c r="CQ372" s="56"/>
      <c r="CR372" s="8"/>
      <c r="CS372" s="8"/>
      <c r="CT372" s="8"/>
      <c r="CU372" s="8"/>
      <c r="CV372" s="8"/>
      <c r="CW372" s="8"/>
      <c r="CX372" s="8"/>
      <c r="CY372" s="102" t="str">
        <f t="shared" si="170"/>
        <v/>
      </c>
      <c r="CZ372" s="56" t="str">
        <f t="shared" si="171"/>
        <v>OXOMID</v>
      </c>
      <c r="DA372" s="204" t="e">
        <f>IF(IF(DI$2="Catégorie",IF(DI$3="Toutes",SUMIFS('Étape 1 - à remplir'!$F$31:$F$400,'Étape 1 - à remplir'!$E$31:$E$400,MASQ2!CZ372,'Étape 1 - à remplir'!$G$31:$G$400,"kg"),SUMIFS('Étape 1 - à remplir'!$F$31:$F$400,'Étape 1 - à remplir'!$E$31:$E$400,MASQ2!CZ372,'Étape 1 - à remplir'!$C$31:$C$400,DI$3)),IF(DI$2="Âge",IF(DI$3="Tous",SUMIFS('Étape 1 - à remplir'!$F$31:$F$400,'Étape 1 - à remplir'!$E$31:$E$400,MASQ2!CZ372,'Étape 1 - à remplir'!$G$31:$G$400,"kg"),SUMIFS('Étape 1 - à remplir'!$F$31:$F$400,'Étape 1 - à remplir'!$E$31:$E$400,MASQ2!CZ372,'Étape 1 - à remplir'!$P$31:$P$400,DI$3,'Étape 1 - à remplir'!$G$31:$G$400,"kg")),IF(DI$2="Atelier",IF(DI$3="Tous",SUMIFS('Étape 1 - à remplir'!$F$31:$F$400,'Étape 1 - à remplir'!$E$31:$E$400,MASQ2!CZ372,'Étape 1 - à remplir'!$G$31:$G$400,"kg"),SUMIFS('Étape 1 - à remplir'!$F$31:$F$400,'Étape 1 - à remplir'!$E$31:$E$400,MASQ2!CZ372,'Étape 1 - à remplir'!$O$31:$O$400,DI$3,'Étape 1 - à remplir'!$G$31:$G$400,"kg")),IF(DI$2="Espèce",IF(DI$3="Tous",SUMIFS('Étape 1 - à remplir'!$F$31:$F$400,'Étape 1 - à remplir'!$E$31:$E$400,MASQ2!CZ372,'Étape 1 - à remplir'!$G$31:$G$400,"kg"),SUMIFS('Étape 1 - à remplir'!$F$31:$F$400,'Étape 1 - à remplir'!$E$31:$E$400,MASQ2!CZ372,'Étape 1 - à remplir'!$N$31:$N$400,DI$3,'Étape 1 - à remplir'!$G$31:$G$400,"kg"))))))=0,NA(),IF(DI$2="Catégorie",IF(DI$3="Toutes",SUMIFS('Étape 1 - à remplir'!$F$31:$F$400,'Étape 1 - à remplir'!$E$31:$E$400,MASQ2!CZ372,'Étape 1 - à remplir'!$G$31:$G$400,"kg"),SUMIFS('Étape 1 - à remplir'!$F$31:$F$400,'Étape 1 - à remplir'!$E$31:$E$400,MASQ2!CZ372,'Étape 1 - à remplir'!$C$31:$C$400,DI$3)),IF(DI$2="Âge",IF(DI$3="Tous",SUMIFS('Étape 1 - à remplir'!$F$31:$F$400,'Étape 1 - à remplir'!$E$31:$E$400,MASQ2!CZ372,'Étape 1 - à remplir'!$G$31:$G$400,"kg"),SUMIFS('Étape 1 - à remplir'!$F$31:$F$400,'Étape 1 - à remplir'!$E$31:$E$400,MASQ2!CZ372,'Étape 1 - à remplir'!$P$31:$P$400,DI$3,'Étape 1 - à remplir'!$G$31:$G$400,"kg")),IF(DI$2="Atelier",IF(DI$3="Tous",SUMIFS('Étape 1 - à remplir'!$F$31:$F$400,'Étape 1 - à remplir'!$E$31:$E$400,MASQ2!CZ372,'Étape 1 - à remplir'!$G$31:$G$400,"kg"),SUMIFS('Étape 1 - à remplir'!$F$31:$F$400,'Étape 1 - à remplir'!$E$31:$E$400,MASQ2!CZ372,'Étape 1 - à remplir'!$O$31:$O$400,DI$3,'Étape 1 - à remplir'!$G$31:$G$400,"kg")),IF(DI$2="Espèce",IF(DI$3="Tous",SUMIFS('Étape 1 - à remplir'!$F$31:$F$400,'Étape 1 - à remplir'!$E$31:$E$400,MASQ2!CZ372,'Étape 1 - à remplir'!$G$31:$G$400,"kg"),SUMIFS('Étape 1 - à remplir'!$F$31:$F$400,'Étape 1 - à remplir'!$E$31:$E$400,MASQ2!CZ372,'Étape 1 - à remplir'!$N$31:$N$400,DI$3,'Étape 1 - à remplir'!$G$31:$G$400,"kg")))))))</f>
        <v>#N/A</v>
      </c>
      <c r="DB372" s="104">
        <f t="shared" si="179"/>
        <v>0</v>
      </c>
      <c r="DC372" s="204" t="str">
        <f t="shared" si="172"/>
        <v>Acide oxolinique</v>
      </c>
      <c r="DD372" s="204" t="str">
        <f t="shared" si="173"/>
        <v/>
      </c>
      <c r="DE372" s="204" t="str">
        <f t="shared" si="174"/>
        <v/>
      </c>
      <c r="DF372" s="204" t="str">
        <f t="shared" si="175"/>
        <v>Quinolones</v>
      </c>
      <c r="DG372" s="204" t="str">
        <f t="shared" si="176"/>
        <v/>
      </c>
      <c r="DH372" s="97" t="str">
        <f t="shared" si="177"/>
        <v/>
      </c>
      <c r="DI372" s="78"/>
      <c r="DJ372" s="78"/>
      <c r="DK372" s="77" t="str">
        <f ca="1"/>
        <v>OXOMID</v>
      </c>
      <c r="DL372" s="79" t="e">
        <f ca="1"/>
        <v>#N/A</v>
      </c>
      <c r="DM372" s="102"/>
      <c r="DN372" s="8"/>
      <c r="DO372" s="8"/>
      <c r="DP372" s="8"/>
      <c r="DQ372" s="8"/>
      <c r="DR372" s="8"/>
      <c r="DS372" s="8"/>
      <c r="DT372" s="8"/>
      <c r="DU372" s="8"/>
      <c r="DV372" s="8"/>
      <c r="DW372" s="8"/>
      <c r="DX372" s="8"/>
      <c r="DY372" s="8"/>
      <c r="DZ372" s="8"/>
      <c r="EA372" s="8"/>
      <c r="EB372" s="8"/>
      <c r="EC372" s="8"/>
      <c r="ED372" s="8"/>
      <c r="EE372" s="8"/>
      <c r="EF372" s="8"/>
      <c r="EG372" s="8"/>
      <c r="EH372" s="8"/>
      <c r="EI372" s="8"/>
      <c r="EJ372" s="97"/>
    </row>
    <row r="373" spans="1:140" x14ac:dyDescent="0.25">
      <c r="A373" s="56"/>
      <c r="B373" s="8"/>
      <c r="C373" s="8"/>
      <c r="D373" s="8"/>
      <c r="E373" s="8"/>
      <c r="F373" s="8"/>
      <c r="G373" s="8"/>
      <c r="H373" s="8"/>
      <c r="I373" s="102" t="str">
        <f>INDEX(Données_ATB!BE:BV,MATCH(MASQ2!J373,Données_ATB!BE:BE,0),18)</f>
        <v/>
      </c>
      <c r="J373" s="77" t="str">
        <f>Données_ATB!BE372</f>
        <v>OXOMID 20</v>
      </c>
      <c r="K373" s="204" t="e">
        <f>IF(IF(S$2="Catégorie",IF(S$3="Toutes",SUMIFS('Étape 1 - à remplir'!$F$31:$F$400,'Étape 1 - à remplir'!$E$31:$E$400,MASQ2!J373,'Étape 1 - à remplir'!$G$31:$G$400,"animaux"),SUMIFS('Étape 1 - à remplir'!$F$31:$F$400,'Étape 1 - à remplir'!$E$31:$E$400,MASQ2!J373,'Étape 1 - à remplir'!$C$31:$C$400,S$3)),IF(S$2="Âge",IF(S$3="Tous",SUMIFS('Étape 1 - à remplir'!$F$31:$F$400,'Étape 1 - à remplir'!$E$31:$E$400,MASQ2!J373,'Étape 1 - à remplir'!$G$31:$G$400,"animaux"),SUMIFS('Étape 1 - à remplir'!$F$31:$F$400,'Étape 1 - à remplir'!$E$31:$E$400,MASQ2!J373,'Étape 1 - à remplir'!$P$31:$P$400,S$3)),IF(S$2="Atelier",IF(S$3="Tous",SUMIFS('Étape 1 - à remplir'!$F$31:$F$400,'Étape 1 - à remplir'!$E$31:$E$400,MASQ2!J373,'Étape 1 - à remplir'!$G$31:$G$400,"animaux"),SUMIFS('Étape 1 - à remplir'!$F$31:$F$400,'Étape 1 - à remplir'!$E$31:$E$400,MASQ2!J373,'Étape 1 - à remplir'!$O$31:$O$400,S$3)),IF(S$2="Espèce",IF(S$3="Tous",SUMIFS('Étape 1 - à remplir'!$F$31:$F$400,'Étape 1 - à remplir'!$E$31:$E$400,MASQ2!J373,'Étape 1 - à remplir'!$G$31:$G$400,"animaux"),SUMIFS('Étape 1 - à remplir'!$F$31:$F$400,'Étape 1 - à remplir'!$E$31:$E$400,MASQ2!J373,'Étape 1 - à remplir'!$N$31:$N$400,S$3))))))=0,NA(),IF(S$2="Catégorie",IF(S$3="Toutes",SUMIFS('Étape 1 - à remplir'!$F$31:$F$400,'Étape 1 - à remplir'!$E$31:$E$400,MASQ2!J373,'Étape 1 - à remplir'!$G$31:$G$400,"animaux"),SUMIFS('Étape 1 - à remplir'!$F$31:$F$400,'Étape 1 - à remplir'!$E$31:$E$400,MASQ2!J373,'Étape 1 - à remplir'!$C$31:$C$400,S$3)),IF(S$2="Âge",IF(S$3="Tous",SUMIFS('Étape 1 - à remplir'!$F$31:$F$400,'Étape 1 - à remplir'!$E$31:$E$400,MASQ2!J373,'Étape 1 - à remplir'!$G$31:$G$400,"animaux"),SUMIFS('Étape 1 - à remplir'!$F$31:$F$400,'Étape 1 - à remplir'!$E$31:$E$400,MASQ2!J373,'Étape 1 - à remplir'!$P$31:$P$400,S$3)),IF(S$2="Atelier",IF(S$3="Tous",SUMIFS('Étape 1 - à remplir'!$F$31:$F$400,'Étape 1 - à remplir'!$E$31:$E$400,MASQ2!J373,'Étape 1 - à remplir'!$G$31:$G$400,"animaux"),SUMIFS('Étape 1 - à remplir'!$F$31:$F$400,'Étape 1 - à remplir'!$E$31:$E$400,MASQ2!J373,'Étape 1 - à remplir'!$O$31:$O$400,S$3)),IF(S$2="Espèce",IF(S$3="Tous",SUMIFS('Étape 1 - à remplir'!$F$31:$F$400,'Étape 1 - à remplir'!$E$31:$E$400,MASQ2!J373,'Étape 1 - à remplir'!$G$31:$G$400,"animaux"),SUMIFS('Étape 1 - à remplir'!$F$31:$F$400,'Étape 1 - à remplir'!$E$31:$E$400,MASQ2!J373,'Étape 1 - à remplir'!$N$31:$N$400,S$3)))))))</f>
        <v>#N/A</v>
      </c>
      <c r="L373" s="97">
        <f t="shared" si="180"/>
        <v>0</v>
      </c>
      <c r="M373" s="56" t="str">
        <f>Données_ATB!BN372</f>
        <v>Acide oxolinique</v>
      </c>
      <c r="N373" s="204" t="str">
        <f>Données_ATB!BO372</f>
        <v/>
      </c>
      <c r="O373" s="97" t="str">
        <f>Données_ATB!BP372</f>
        <v/>
      </c>
      <c r="P373" s="77" t="str">
        <f>Données_ATB!BR372</f>
        <v>Quinolones</v>
      </c>
      <c r="Q373" s="78" t="str">
        <f>Données_ATB!BS372</f>
        <v/>
      </c>
      <c r="R373" s="79" t="str">
        <f>Données_ATB!BT372</f>
        <v/>
      </c>
      <c r="S373" s="78"/>
      <c r="T373" s="78"/>
      <c r="U373" s="77" t="str">
        <f ca="1"/>
        <v>OXOMID 20</v>
      </c>
      <c r="V373" s="79" t="e">
        <f ca="1"/>
        <v>#N/A</v>
      </c>
      <c r="W373" s="102"/>
      <c r="X373" s="8"/>
      <c r="Y373" s="8"/>
      <c r="Z373" s="8"/>
      <c r="AA373" s="8"/>
      <c r="AB373" s="102"/>
      <c r="AC373" s="8"/>
      <c r="AD373" s="8"/>
      <c r="AE373" s="8"/>
      <c r="AF373" s="8"/>
      <c r="AG373" s="8"/>
      <c r="AH373" s="8"/>
      <c r="AI373" s="8"/>
      <c r="AJ373" s="8"/>
      <c r="AK373" s="8"/>
      <c r="AL373" s="8"/>
      <c r="AM373" s="8"/>
      <c r="AN373" s="8"/>
      <c r="AO373" s="8"/>
      <c r="AP373" s="8"/>
      <c r="AQ373" s="8"/>
      <c r="AR373" s="8"/>
      <c r="AS373" s="8"/>
      <c r="AT373" s="97"/>
      <c r="AV373" s="56"/>
      <c r="AW373" s="8"/>
      <c r="AX373" s="8"/>
      <c r="AY373" s="8"/>
      <c r="AZ373" s="8"/>
      <c r="BA373" s="8"/>
      <c r="BB373" s="8"/>
      <c r="BC373" s="8"/>
      <c r="BD373" s="102" t="str">
        <f t="shared" si="162"/>
        <v/>
      </c>
      <c r="BE373" s="56" t="str">
        <f t="shared" si="163"/>
        <v>OXOMID 20</v>
      </c>
      <c r="BF373" s="204" t="e">
        <f>IF(IF(BN$2="Catégorie",IF(BN$3="Toutes",SUMIFS('Étape 1 - à remplir'!$F$31:$F$400,'Étape 1 - à remplir'!$E$31:$E$400,MASQ2!BE373,'Étape 1 - à remplir'!$G$31:$G$400,"lots"),SUMIFS('Étape 1 - à remplir'!$F$31:$F$400,'Étape 1 - à remplir'!$E$31:$E$400,MASQ2!BE373,'Étape 1 - à remplir'!$C$31:$C$400,BN$3)),IF(BN$2="Âge",IF(BN$3="Tous",SUMIFS('Étape 1 - à remplir'!$F$31:$F$400,'Étape 1 - à remplir'!$E$31:$E$400,MASQ2!BE373,'Étape 1 - à remplir'!$G$31:$G$400,"lots"),SUMIFS('Étape 1 - à remplir'!$F$31:$F$400,'Étape 1 - à remplir'!$E$31:$E$400,MASQ2!BE373,'Étape 1 - à remplir'!$P$31:$P$400,BN$3,'Étape 1 - à remplir'!$G$31:$G$400,"lots")),IF(BN$2="Atelier",IF(BN$3="Tous",SUMIFS('Étape 1 - à remplir'!$F$31:$F$400,'Étape 1 - à remplir'!$E$31:$E$400,MASQ2!BE373,'Étape 1 - à remplir'!$G$31:$G$400,"lots"),SUMIFS('Étape 1 - à remplir'!$F$31:$F$400,'Étape 1 - à remplir'!$E$31:$E$400,MASQ2!BE373,'Étape 1 - à remplir'!$O$31:$O$400,BN$3,'Étape 1 - à remplir'!$G$31:$G$400,"lots")),IF(BN$2="Espèce",IF(BN$3="Tous",SUMIFS('Étape 1 - à remplir'!$F$31:$F$400,'Étape 1 - à remplir'!$E$31:$E$400,MASQ2!BE373,'Étape 1 - à remplir'!$G$31:$G$400,"lots"),SUMIFS('Étape 1 - à remplir'!$F$31:$F$400,'Étape 1 - à remplir'!$E$31:$E$400,MASQ2!BE373,'Étape 1 - à remplir'!$N$31:$N$400,BN$3,'Étape 1 - à remplir'!$G$31:$G$400,"lots"))))))=0,NA(),IF(BN$2="Catégorie",IF(BN$3="Toutes",SUMIFS('Étape 1 - à remplir'!$F$31:$F$400,'Étape 1 - à remplir'!$E$31:$E$400,MASQ2!BE373,'Étape 1 - à remplir'!$G$31:$G$400,"lots"),SUMIFS('Étape 1 - à remplir'!$F$31:$F$400,'Étape 1 - à remplir'!$E$31:$E$400,MASQ2!BE373,'Étape 1 - à remplir'!$C$31:$C$400,BN$3)),IF(BN$2="Âge",IF(BN$3="Tous",SUMIFS('Étape 1 - à remplir'!$F$31:$F$400,'Étape 1 - à remplir'!$E$31:$E$400,MASQ2!BE373,'Étape 1 - à remplir'!$G$31:$G$400,"lots"),SUMIFS('Étape 1 - à remplir'!$F$31:$F$400,'Étape 1 - à remplir'!$E$31:$E$400,MASQ2!BE373,'Étape 1 - à remplir'!$P$31:$P$400,BN$3,'Étape 1 - à remplir'!$G$31:$G$400,"lots")),IF(BN$2="Atelier",IF(BN$3="Tous",SUMIFS('Étape 1 - à remplir'!$F$31:$F$400,'Étape 1 - à remplir'!$E$31:$E$400,MASQ2!BE373,'Étape 1 - à remplir'!$G$31:$G$400,"lots"),SUMIFS('Étape 1 - à remplir'!$F$31:$F$400,'Étape 1 - à remplir'!$E$31:$E$400,MASQ2!BE373,'Étape 1 - à remplir'!$O$31:$O$400,BN$3,'Étape 1 - à remplir'!$G$31:$G$400,"lots")),IF(BN$2="Espèce",IF(BN$3="Tous",SUMIFS('Étape 1 - à remplir'!$F$31:$F$400,'Étape 1 - à remplir'!$E$31:$E$400,MASQ2!BE373,'Étape 1 - à remplir'!$G$31:$G$400,"lots"),SUMIFS('Étape 1 - à remplir'!$F$31:$F$400,'Étape 1 - à remplir'!$E$31:$E$400,MASQ2!BE373,'Étape 1 - à remplir'!$N$31:$N$400,BN$3,'Étape 1 - à remplir'!$G$31:$G$400,"lots")))))))</f>
        <v>#N/A</v>
      </c>
      <c r="BG373" s="204">
        <f t="shared" si="178"/>
        <v>0</v>
      </c>
      <c r="BH373" s="204" t="str">
        <f t="shared" si="164"/>
        <v>Acide oxolinique</v>
      </c>
      <c r="BI373" s="204" t="str">
        <f t="shared" si="165"/>
        <v/>
      </c>
      <c r="BJ373" s="204" t="str">
        <f t="shared" si="166"/>
        <v/>
      </c>
      <c r="BK373" s="204" t="str">
        <f t="shared" si="167"/>
        <v>Quinolones</v>
      </c>
      <c r="BL373" s="204" t="str">
        <f t="shared" si="168"/>
        <v/>
      </c>
      <c r="BM373" s="97" t="str">
        <f t="shared" si="169"/>
        <v/>
      </c>
      <c r="BN373" s="78"/>
      <c r="BO373" s="78"/>
      <c r="BP373" s="77" t="str">
        <f ca="1"/>
        <v>OXOMID 20</v>
      </c>
      <c r="BQ373" s="79" t="e">
        <f ca="1"/>
        <v>#N/A</v>
      </c>
      <c r="BR373" s="102"/>
      <c r="BS373" s="8"/>
      <c r="BT373" s="8"/>
      <c r="BU373" s="8"/>
      <c r="BV373" s="8"/>
      <c r="BW373" s="8"/>
      <c r="BX373" s="8"/>
      <c r="BY373" s="8"/>
      <c r="BZ373" s="8"/>
      <c r="CA373" s="8"/>
      <c r="CB373" s="8"/>
      <c r="CC373" s="8"/>
      <c r="CD373" s="8"/>
      <c r="CE373" s="8"/>
      <c r="CF373" s="8"/>
      <c r="CG373" s="8"/>
      <c r="CH373" s="8"/>
      <c r="CI373" s="8"/>
      <c r="CJ373" s="8"/>
      <c r="CK373" s="8"/>
      <c r="CL373" s="8"/>
      <c r="CM373" s="8"/>
      <c r="CN373" s="8"/>
      <c r="CO373" s="97"/>
      <c r="CQ373" s="56"/>
      <c r="CR373" s="8"/>
      <c r="CS373" s="8"/>
      <c r="CT373" s="8"/>
      <c r="CU373" s="8"/>
      <c r="CV373" s="8"/>
      <c r="CW373" s="8"/>
      <c r="CX373" s="8"/>
      <c r="CY373" s="102" t="str">
        <f t="shared" si="170"/>
        <v/>
      </c>
      <c r="CZ373" s="56" t="str">
        <f t="shared" si="171"/>
        <v>OXOMID 20</v>
      </c>
      <c r="DA373" s="204" t="e">
        <f>IF(IF(DI$2="Catégorie",IF(DI$3="Toutes",SUMIFS('Étape 1 - à remplir'!$F$31:$F$400,'Étape 1 - à remplir'!$E$31:$E$400,MASQ2!CZ373,'Étape 1 - à remplir'!$G$31:$G$400,"kg"),SUMIFS('Étape 1 - à remplir'!$F$31:$F$400,'Étape 1 - à remplir'!$E$31:$E$400,MASQ2!CZ373,'Étape 1 - à remplir'!$C$31:$C$400,DI$3)),IF(DI$2="Âge",IF(DI$3="Tous",SUMIFS('Étape 1 - à remplir'!$F$31:$F$400,'Étape 1 - à remplir'!$E$31:$E$400,MASQ2!CZ373,'Étape 1 - à remplir'!$G$31:$G$400,"kg"),SUMIFS('Étape 1 - à remplir'!$F$31:$F$400,'Étape 1 - à remplir'!$E$31:$E$400,MASQ2!CZ373,'Étape 1 - à remplir'!$P$31:$P$400,DI$3,'Étape 1 - à remplir'!$G$31:$G$400,"kg")),IF(DI$2="Atelier",IF(DI$3="Tous",SUMIFS('Étape 1 - à remplir'!$F$31:$F$400,'Étape 1 - à remplir'!$E$31:$E$400,MASQ2!CZ373,'Étape 1 - à remplir'!$G$31:$G$400,"kg"),SUMIFS('Étape 1 - à remplir'!$F$31:$F$400,'Étape 1 - à remplir'!$E$31:$E$400,MASQ2!CZ373,'Étape 1 - à remplir'!$O$31:$O$400,DI$3,'Étape 1 - à remplir'!$G$31:$G$400,"kg")),IF(DI$2="Espèce",IF(DI$3="Tous",SUMIFS('Étape 1 - à remplir'!$F$31:$F$400,'Étape 1 - à remplir'!$E$31:$E$400,MASQ2!CZ373,'Étape 1 - à remplir'!$G$31:$G$400,"kg"),SUMIFS('Étape 1 - à remplir'!$F$31:$F$400,'Étape 1 - à remplir'!$E$31:$E$400,MASQ2!CZ373,'Étape 1 - à remplir'!$N$31:$N$400,DI$3,'Étape 1 - à remplir'!$G$31:$G$400,"kg"))))))=0,NA(),IF(DI$2="Catégorie",IF(DI$3="Toutes",SUMIFS('Étape 1 - à remplir'!$F$31:$F$400,'Étape 1 - à remplir'!$E$31:$E$400,MASQ2!CZ373,'Étape 1 - à remplir'!$G$31:$G$400,"kg"),SUMIFS('Étape 1 - à remplir'!$F$31:$F$400,'Étape 1 - à remplir'!$E$31:$E$400,MASQ2!CZ373,'Étape 1 - à remplir'!$C$31:$C$400,DI$3)),IF(DI$2="Âge",IF(DI$3="Tous",SUMIFS('Étape 1 - à remplir'!$F$31:$F$400,'Étape 1 - à remplir'!$E$31:$E$400,MASQ2!CZ373,'Étape 1 - à remplir'!$G$31:$G$400,"kg"),SUMIFS('Étape 1 - à remplir'!$F$31:$F$400,'Étape 1 - à remplir'!$E$31:$E$400,MASQ2!CZ373,'Étape 1 - à remplir'!$P$31:$P$400,DI$3,'Étape 1 - à remplir'!$G$31:$G$400,"kg")),IF(DI$2="Atelier",IF(DI$3="Tous",SUMIFS('Étape 1 - à remplir'!$F$31:$F$400,'Étape 1 - à remplir'!$E$31:$E$400,MASQ2!CZ373,'Étape 1 - à remplir'!$G$31:$G$400,"kg"),SUMIFS('Étape 1 - à remplir'!$F$31:$F$400,'Étape 1 - à remplir'!$E$31:$E$400,MASQ2!CZ373,'Étape 1 - à remplir'!$O$31:$O$400,DI$3,'Étape 1 - à remplir'!$G$31:$G$400,"kg")),IF(DI$2="Espèce",IF(DI$3="Tous",SUMIFS('Étape 1 - à remplir'!$F$31:$F$400,'Étape 1 - à remplir'!$E$31:$E$400,MASQ2!CZ373,'Étape 1 - à remplir'!$G$31:$G$400,"kg"),SUMIFS('Étape 1 - à remplir'!$F$31:$F$400,'Étape 1 - à remplir'!$E$31:$E$400,MASQ2!CZ373,'Étape 1 - à remplir'!$N$31:$N$400,DI$3,'Étape 1 - à remplir'!$G$31:$G$400,"kg")))))))</f>
        <v>#N/A</v>
      </c>
      <c r="DB373" s="104">
        <f t="shared" si="179"/>
        <v>0</v>
      </c>
      <c r="DC373" s="204" t="str">
        <f t="shared" si="172"/>
        <v>Acide oxolinique</v>
      </c>
      <c r="DD373" s="204" t="str">
        <f t="shared" si="173"/>
        <v/>
      </c>
      <c r="DE373" s="204" t="str">
        <f t="shared" si="174"/>
        <v/>
      </c>
      <c r="DF373" s="204" t="str">
        <f t="shared" si="175"/>
        <v>Quinolones</v>
      </c>
      <c r="DG373" s="204" t="str">
        <f t="shared" si="176"/>
        <v/>
      </c>
      <c r="DH373" s="97" t="str">
        <f t="shared" si="177"/>
        <v/>
      </c>
      <c r="DI373" s="78"/>
      <c r="DJ373" s="78"/>
      <c r="DK373" s="77" t="str">
        <f ca="1"/>
        <v>OXOMID 20</v>
      </c>
      <c r="DL373" s="79" t="e">
        <f ca="1"/>
        <v>#N/A</v>
      </c>
      <c r="DM373" s="102"/>
      <c r="DN373" s="8"/>
      <c r="DO373" s="8"/>
      <c r="DP373" s="8"/>
      <c r="DQ373" s="8"/>
      <c r="DR373" s="8"/>
      <c r="DS373" s="8"/>
      <c r="DT373" s="8"/>
      <c r="DU373" s="8"/>
      <c r="DV373" s="8"/>
      <c r="DW373" s="8"/>
      <c r="DX373" s="8"/>
      <c r="DY373" s="8"/>
      <c r="DZ373" s="8"/>
      <c r="EA373" s="8"/>
      <c r="EB373" s="8"/>
      <c r="EC373" s="8"/>
      <c r="ED373" s="8"/>
      <c r="EE373" s="8"/>
      <c r="EF373" s="8"/>
      <c r="EG373" s="8"/>
      <c r="EH373" s="8"/>
      <c r="EI373" s="8"/>
      <c r="EJ373" s="97"/>
    </row>
    <row r="374" spans="1:140" x14ac:dyDescent="0.25">
      <c r="A374" s="56"/>
      <c r="B374" s="8"/>
      <c r="C374" s="8"/>
      <c r="D374" s="8"/>
      <c r="E374" s="8"/>
      <c r="F374" s="8"/>
      <c r="G374" s="8"/>
      <c r="H374" s="8"/>
      <c r="I374" s="102" t="str">
        <f>INDEX(Données_ATB!BE:BV,MATCH(MASQ2!J374,Données_ATB!BE:BE,0),18)</f>
        <v/>
      </c>
      <c r="J374" s="77" t="str">
        <f>Données_ATB!BE373</f>
        <v>OXOMID ACIDE OXOLINIQUE 240 SALMONIDES</v>
      </c>
      <c r="K374" s="204" t="e">
        <f>IF(IF(S$2="Catégorie",IF(S$3="Toutes",SUMIFS('Étape 1 - à remplir'!$F$31:$F$400,'Étape 1 - à remplir'!$E$31:$E$400,MASQ2!J374,'Étape 1 - à remplir'!$G$31:$G$400,"animaux"),SUMIFS('Étape 1 - à remplir'!$F$31:$F$400,'Étape 1 - à remplir'!$E$31:$E$400,MASQ2!J374,'Étape 1 - à remplir'!$C$31:$C$400,S$3)),IF(S$2="Âge",IF(S$3="Tous",SUMIFS('Étape 1 - à remplir'!$F$31:$F$400,'Étape 1 - à remplir'!$E$31:$E$400,MASQ2!J374,'Étape 1 - à remplir'!$G$31:$G$400,"animaux"),SUMIFS('Étape 1 - à remplir'!$F$31:$F$400,'Étape 1 - à remplir'!$E$31:$E$400,MASQ2!J374,'Étape 1 - à remplir'!$P$31:$P$400,S$3)),IF(S$2="Atelier",IF(S$3="Tous",SUMIFS('Étape 1 - à remplir'!$F$31:$F$400,'Étape 1 - à remplir'!$E$31:$E$400,MASQ2!J374,'Étape 1 - à remplir'!$G$31:$G$400,"animaux"),SUMIFS('Étape 1 - à remplir'!$F$31:$F$400,'Étape 1 - à remplir'!$E$31:$E$400,MASQ2!J374,'Étape 1 - à remplir'!$O$31:$O$400,S$3)),IF(S$2="Espèce",IF(S$3="Tous",SUMIFS('Étape 1 - à remplir'!$F$31:$F$400,'Étape 1 - à remplir'!$E$31:$E$400,MASQ2!J374,'Étape 1 - à remplir'!$G$31:$G$400,"animaux"),SUMIFS('Étape 1 - à remplir'!$F$31:$F$400,'Étape 1 - à remplir'!$E$31:$E$400,MASQ2!J374,'Étape 1 - à remplir'!$N$31:$N$400,S$3))))))=0,NA(),IF(S$2="Catégorie",IF(S$3="Toutes",SUMIFS('Étape 1 - à remplir'!$F$31:$F$400,'Étape 1 - à remplir'!$E$31:$E$400,MASQ2!J374,'Étape 1 - à remplir'!$G$31:$G$400,"animaux"),SUMIFS('Étape 1 - à remplir'!$F$31:$F$400,'Étape 1 - à remplir'!$E$31:$E$400,MASQ2!J374,'Étape 1 - à remplir'!$C$31:$C$400,S$3)),IF(S$2="Âge",IF(S$3="Tous",SUMIFS('Étape 1 - à remplir'!$F$31:$F$400,'Étape 1 - à remplir'!$E$31:$E$400,MASQ2!J374,'Étape 1 - à remplir'!$G$31:$G$400,"animaux"),SUMIFS('Étape 1 - à remplir'!$F$31:$F$400,'Étape 1 - à remplir'!$E$31:$E$400,MASQ2!J374,'Étape 1 - à remplir'!$P$31:$P$400,S$3)),IF(S$2="Atelier",IF(S$3="Tous",SUMIFS('Étape 1 - à remplir'!$F$31:$F$400,'Étape 1 - à remplir'!$E$31:$E$400,MASQ2!J374,'Étape 1 - à remplir'!$G$31:$G$400,"animaux"),SUMIFS('Étape 1 - à remplir'!$F$31:$F$400,'Étape 1 - à remplir'!$E$31:$E$400,MASQ2!J374,'Étape 1 - à remplir'!$O$31:$O$400,S$3)),IF(S$2="Espèce",IF(S$3="Tous",SUMIFS('Étape 1 - à remplir'!$F$31:$F$400,'Étape 1 - à remplir'!$E$31:$E$400,MASQ2!J374,'Étape 1 - à remplir'!$G$31:$G$400,"animaux"),SUMIFS('Étape 1 - à remplir'!$F$31:$F$400,'Étape 1 - à remplir'!$E$31:$E$400,MASQ2!J374,'Étape 1 - à remplir'!$N$31:$N$400,S$3)))))))</f>
        <v>#N/A</v>
      </c>
      <c r="L374" s="97">
        <f t="shared" si="180"/>
        <v>0</v>
      </c>
      <c r="M374" s="56" t="str">
        <f>Données_ATB!BN373</f>
        <v>Acide oxolinique</v>
      </c>
      <c r="N374" s="204" t="str">
        <f>Données_ATB!BO373</f>
        <v/>
      </c>
      <c r="O374" s="97" t="str">
        <f>Données_ATB!BP373</f>
        <v/>
      </c>
      <c r="P374" s="77" t="str">
        <f>Données_ATB!BR373</f>
        <v>Quinolones</v>
      </c>
      <c r="Q374" s="78" t="str">
        <f>Données_ATB!BS373</f>
        <v/>
      </c>
      <c r="R374" s="79" t="str">
        <f>Données_ATB!BT373</f>
        <v/>
      </c>
      <c r="S374" s="78"/>
      <c r="T374" s="78"/>
      <c r="U374" s="77" t="str">
        <f ca="1"/>
        <v>OXOMID ACIDE OXOLINIQUE 240 SALMONIDES</v>
      </c>
      <c r="V374" s="79" t="e">
        <f ca="1"/>
        <v>#N/A</v>
      </c>
      <c r="W374" s="102"/>
      <c r="X374" s="8"/>
      <c r="Y374" s="8"/>
      <c r="Z374" s="8"/>
      <c r="AA374" s="8"/>
      <c r="AB374" s="102"/>
      <c r="AC374" s="8"/>
      <c r="AD374" s="8"/>
      <c r="AE374" s="8"/>
      <c r="AF374" s="8"/>
      <c r="AG374" s="8"/>
      <c r="AH374" s="8"/>
      <c r="AI374" s="8"/>
      <c r="AJ374" s="8"/>
      <c r="AK374" s="8"/>
      <c r="AL374" s="8"/>
      <c r="AM374" s="8"/>
      <c r="AN374" s="8"/>
      <c r="AO374" s="8"/>
      <c r="AP374" s="8"/>
      <c r="AQ374" s="8"/>
      <c r="AR374" s="8"/>
      <c r="AS374" s="8"/>
      <c r="AT374" s="97"/>
      <c r="AV374" s="56"/>
      <c r="AW374" s="8"/>
      <c r="AX374" s="8"/>
      <c r="AY374" s="8"/>
      <c r="AZ374" s="8"/>
      <c r="BA374" s="8"/>
      <c r="BB374" s="8"/>
      <c r="BC374" s="8"/>
      <c r="BD374" s="102" t="str">
        <f t="shared" si="162"/>
        <v/>
      </c>
      <c r="BE374" s="56" t="str">
        <f t="shared" si="163"/>
        <v>OXOMID ACIDE OXOLINIQUE 240 SALMONIDES</v>
      </c>
      <c r="BF374" s="204" t="e">
        <f>IF(IF(BN$2="Catégorie",IF(BN$3="Toutes",SUMIFS('Étape 1 - à remplir'!$F$31:$F$400,'Étape 1 - à remplir'!$E$31:$E$400,MASQ2!BE374,'Étape 1 - à remplir'!$G$31:$G$400,"lots"),SUMIFS('Étape 1 - à remplir'!$F$31:$F$400,'Étape 1 - à remplir'!$E$31:$E$400,MASQ2!BE374,'Étape 1 - à remplir'!$C$31:$C$400,BN$3)),IF(BN$2="Âge",IF(BN$3="Tous",SUMIFS('Étape 1 - à remplir'!$F$31:$F$400,'Étape 1 - à remplir'!$E$31:$E$400,MASQ2!BE374,'Étape 1 - à remplir'!$G$31:$G$400,"lots"),SUMIFS('Étape 1 - à remplir'!$F$31:$F$400,'Étape 1 - à remplir'!$E$31:$E$400,MASQ2!BE374,'Étape 1 - à remplir'!$P$31:$P$400,BN$3,'Étape 1 - à remplir'!$G$31:$G$400,"lots")),IF(BN$2="Atelier",IF(BN$3="Tous",SUMIFS('Étape 1 - à remplir'!$F$31:$F$400,'Étape 1 - à remplir'!$E$31:$E$400,MASQ2!BE374,'Étape 1 - à remplir'!$G$31:$G$400,"lots"),SUMIFS('Étape 1 - à remplir'!$F$31:$F$400,'Étape 1 - à remplir'!$E$31:$E$400,MASQ2!BE374,'Étape 1 - à remplir'!$O$31:$O$400,BN$3,'Étape 1 - à remplir'!$G$31:$G$400,"lots")),IF(BN$2="Espèce",IF(BN$3="Tous",SUMIFS('Étape 1 - à remplir'!$F$31:$F$400,'Étape 1 - à remplir'!$E$31:$E$400,MASQ2!BE374,'Étape 1 - à remplir'!$G$31:$G$400,"lots"),SUMIFS('Étape 1 - à remplir'!$F$31:$F$400,'Étape 1 - à remplir'!$E$31:$E$400,MASQ2!BE374,'Étape 1 - à remplir'!$N$31:$N$400,BN$3,'Étape 1 - à remplir'!$G$31:$G$400,"lots"))))))=0,NA(),IF(BN$2="Catégorie",IF(BN$3="Toutes",SUMIFS('Étape 1 - à remplir'!$F$31:$F$400,'Étape 1 - à remplir'!$E$31:$E$400,MASQ2!BE374,'Étape 1 - à remplir'!$G$31:$G$400,"lots"),SUMIFS('Étape 1 - à remplir'!$F$31:$F$400,'Étape 1 - à remplir'!$E$31:$E$400,MASQ2!BE374,'Étape 1 - à remplir'!$C$31:$C$400,BN$3)),IF(BN$2="Âge",IF(BN$3="Tous",SUMIFS('Étape 1 - à remplir'!$F$31:$F$400,'Étape 1 - à remplir'!$E$31:$E$400,MASQ2!BE374,'Étape 1 - à remplir'!$G$31:$G$400,"lots"),SUMIFS('Étape 1 - à remplir'!$F$31:$F$400,'Étape 1 - à remplir'!$E$31:$E$400,MASQ2!BE374,'Étape 1 - à remplir'!$P$31:$P$400,BN$3,'Étape 1 - à remplir'!$G$31:$G$400,"lots")),IF(BN$2="Atelier",IF(BN$3="Tous",SUMIFS('Étape 1 - à remplir'!$F$31:$F$400,'Étape 1 - à remplir'!$E$31:$E$400,MASQ2!BE374,'Étape 1 - à remplir'!$G$31:$G$400,"lots"),SUMIFS('Étape 1 - à remplir'!$F$31:$F$400,'Étape 1 - à remplir'!$E$31:$E$400,MASQ2!BE374,'Étape 1 - à remplir'!$O$31:$O$400,BN$3,'Étape 1 - à remplir'!$G$31:$G$400,"lots")),IF(BN$2="Espèce",IF(BN$3="Tous",SUMIFS('Étape 1 - à remplir'!$F$31:$F$400,'Étape 1 - à remplir'!$E$31:$E$400,MASQ2!BE374,'Étape 1 - à remplir'!$G$31:$G$400,"lots"),SUMIFS('Étape 1 - à remplir'!$F$31:$F$400,'Étape 1 - à remplir'!$E$31:$E$400,MASQ2!BE374,'Étape 1 - à remplir'!$N$31:$N$400,BN$3,'Étape 1 - à remplir'!$G$31:$G$400,"lots")))))))</f>
        <v>#N/A</v>
      </c>
      <c r="BG374" s="204">
        <f t="shared" si="178"/>
        <v>0</v>
      </c>
      <c r="BH374" s="204" t="str">
        <f t="shared" si="164"/>
        <v>Acide oxolinique</v>
      </c>
      <c r="BI374" s="204" t="str">
        <f t="shared" si="165"/>
        <v/>
      </c>
      <c r="BJ374" s="204" t="str">
        <f t="shared" si="166"/>
        <v/>
      </c>
      <c r="BK374" s="204" t="str">
        <f t="shared" si="167"/>
        <v>Quinolones</v>
      </c>
      <c r="BL374" s="204" t="str">
        <f t="shared" si="168"/>
        <v/>
      </c>
      <c r="BM374" s="97" t="str">
        <f t="shared" si="169"/>
        <v/>
      </c>
      <c r="BN374" s="78"/>
      <c r="BO374" s="78"/>
      <c r="BP374" s="77" t="str">
        <f ca="1"/>
        <v>OXOMID ACIDE OXOLINIQUE 240 SALMONIDES</v>
      </c>
      <c r="BQ374" s="79" t="e">
        <f ca="1"/>
        <v>#N/A</v>
      </c>
      <c r="BR374" s="102"/>
      <c r="BS374" s="8"/>
      <c r="BT374" s="8"/>
      <c r="BU374" s="8"/>
      <c r="BV374" s="8"/>
      <c r="BW374" s="8"/>
      <c r="BX374" s="8"/>
      <c r="BY374" s="8"/>
      <c r="BZ374" s="8"/>
      <c r="CA374" s="8"/>
      <c r="CB374" s="8"/>
      <c r="CC374" s="8"/>
      <c r="CD374" s="8"/>
      <c r="CE374" s="8"/>
      <c r="CF374" s="8"/>
      <c r="CG374" s="8"/>
      <c r="CH374" s="8"/>
      <c r="CI374" s="8"/>
      <c r="CJ374" s="8"/>
      <c r="CK374" s="8"/>
      <c r="CL374" s="8"/>
      <c r="CM374" s="8"/>
      <c r="CN374" s="8"/>
      <c r="CO374" s="97"/>
      <c r="CQ374" s="56"/>
      <c r="CR374" s="8"/>
      <c r="CS374" s="8"/>
      <c r="CT374" s="8"/>
      <c r="CU374" s="8"/>
      <c r="CV374" s="8"/>
      <c r="CW374" s="8"/>
      <c r="CX374" s="8"/>
      <c r="CY374" s="102" t="str">
        <f t="shared" si="170"/>
        <v/>
      </c>
      <c r="CZ374" s="56" t="str">
        <f t="shared" si="171"/>
        <v>OXOMID ACIDE OXOLINIQUE 240 SALMONIDES</v>
      </c>
      <c r="DA374" s="204" t="e">
        <f>IF(IF(DI$2="Catégorie",IF(DI$3="Toutes",SUMIFS('Étape 1 - à remplir'!$F$31:$F$400,'Étape 1 - à remplir'!$E$31:$E$400,MASQ2!CZ374,'Étape 1 - à remplir'!$G$31:$G$400,"kg"),SUMIFS('Étape 1 - à remplir'!$F$31:$F$400,'Étape 1 - à remplir'!$E$31:$E$400,MASQ2!CZ374,'Étape 1 - à remplir'!$C$31:$C$400,DI$3)),IF(DI$2="Âge",IF(DI$3="Tous",SUMIFS('Étape 1 - à remplir'!$F$31:$F$400,'Étape 1 - à remplir'!$E$31:$E$400,MASQ2!CZ374,'Étape 1 - à remplir'!$G$31:$G$400,"kg"),SUMIFS('Étape 1 - à remplir'!$F$31:$F$400,'Étape 1 - à remplir'!$E$31:$E$400,MASQ2!CZ374,'Étape 1 - à remplir'!$P$31:$P$400,DI$3,'Étape 1 - à remplir'!$G$31:$G$400,"kg")),IF(DI$2="Atelier",IF(DI$3="Tous",SUMIFS('Étape 1 - à remplir'!$F$31:$F$400,'Étape 1 - à remplir'!$E$31:$E$400,MASQ2!CZ374,'Étape 1 - à remplir'!$G$31:$G$400,"kg"),SUMIFS('Étape 1 - à remplir'!$F$31:$F$400,'Étape 1 - à remplir'!$E$31:$E$400,MASQ2!CZ374,'Étape 1 - à remplir'!$O$31:$O$400,DI$3,'Étape 1 - à remplir'!$G$31:$G$400,"kg")),IF(DI$2="Espèce",IF(DI$3="Tous",SUMIFS('Étape 1 - à remplir'!$F$31:$F$400,'Étape 1 - à remplir'!$E$31:$E$400,MASQ2!CZ374,'Étape 1 - à remplir'!$G$31:$G$400,"kg"),SUMIFS('Étape 1 - à remplir'!$F$31:$F$400,'Étape 1 - à remplir'!$E$31:$E$400,MASQ2!CZ374,'Étape 1 - à remplir'!$N$31:$N$400,DI$3,'Étape 1 - à remplir'!$G$31:$G$400,"kg"))))))=0,NA(),IF(DI$2="Catégorie",IF(DI$3="Toutes",SUMIFS('Étape 1 - à remplir'!$F$31:$F$400,'Étape 1 - à remplir'!$E$31:$E$400,MASQ2!CZ374,'Étape 1 - à remplir'!$G$31:$G$400,"kg"),SUMIFS('Étape 1 - à remplir'!$F$31:$F$400,'Étape 1 - à remplir'!$E$31:$E$400,MASQ2!CZ374,'Étape 1 - à remplir'!$C$31:$C$400,DI$3)),IF(DI$2="Âge",IF(DI$3="Tous",SUMIFS('Étape 1 - à remplir'!$F$31:$F$400,'Étape 1 - à remplir'!$E$31:$E$400,MASQ2!CZ374,'Étape 1 - à remplir'!$G$31:$G$400,"kg"),SUMIFS('Étape 1 - à remplir'!$F$31:$F$400,'Étape 1 - à remplir'!$E$31:$E$400,MASQ2!CZ374,'Étape 1 - à remplir'!$P$31:$P$400,DI$3,'Étape 1 - à remplir'!$G$31:$G$400,"kg")),IF(DI$2="Atelier",IF(DI$3="Tous",SUMIFS('Étape 1 - à remplir'!$F$31:$F$400,'Étape 1 - à remplir'!$E$31:$E$400,MASQ2!CZ374,'Étape 1 - à remplir'!$G$31:$G$400,"kg"),SUMIFS('Étape 1 - à remplir'!$F$31:$F$400,'Étape 1 - à remplir'!$E$31:$E$400,MASQ2!CZ374,'Étape 1 - à remplir'!$O$31:$O$400,DI$3,'Étape 1 - à remplir'!$G$31:$G$400,"kg")),IF(DI$2="Espèce",IF(DI$3="Tous",SUMIFS('Étape 1 - à remplir'!$F$31:$F$400,'Étape 1 - à remplir'!$E$31:$E$400,MASQ2!CZ374,'Étape 1 - à remplir'!$G$31:$G$400,"kg"),SUMIFS('Étape 1 - à remplir'!$F$31:$F$400,'Étape 1 - à remplir'!$E$31:$E$400,MASQ2!CZ374,'Étape 1 - à remplir'!$N$31:$N$400,DI$3,'Étape 1 - à remplir'!$G$31:$G$400,"kg")))))))</f>
        <v>#N/A</v>
      </c>
      <c r="DB374" s="104">
        <f t="shared" si="179"/>
        <v>0</v>
      </c>
      <c r="DC374" s="204" t="str">
        <f t="shared" si="172"/>
        <v>Acide oxolinique</v>
      </c>
      <c r="DD374" s="204" t="str">
        <f t="shared" si="173"/>
        <v/>
      </c>
      <c r="DE374" s="204" t="str">
        <f t="shared" si="174"/>
        <v/>
      </c>
      <c r="DF374" s="204" t="str">
        <f t="shared" si="175"/>
        <v>Quinolones</v>
      </c>
      <c r="DG374" s="204" t="str">
        <f t="shared" si="176"/>
        <v/>
      </c>
      <c r="DH374" s="97" t="str">
        <f t="shared" si="177"/>
        <v/>
      </c>
      <c r="DI374" s="78"/>
      <c r="DJ374" s="78"/>
      <c r="DK374" s="77" t="str">
        <f ca="1"/>
        <v>OXOMID ACIDE OXOLINIQUE 240 SALMONIDES</v>
      </c>
      <c r="DL374" s="79" t="e">
        <f ca="1"/>
        <v>#N/A</v>
      </c>
      <c r="DM374" s="102"/>
      <c r="DN374" s="8"/>
      <c r="DO374" s="8"/>
      <c r="DP374" s="8"/>
      <c r="DQ374" s="8"/>
      <c r="DR374" s="8"/>
      <c r="DS374" s="8"/>
      <c r="DT374" s="8"/>
      <c r="DU374" s="8"/>
      <c r="DV374" s="8"/>
      <c r="DW374" s="8"/>
      <c r="DX374" s="8"/>
      <c r="DY374" s="8"/>
      <c r="DZ374" s="8"/>
      <c r="EA374" s="8"/>
      <c r="EB374" s="8"/>
      <c r="EC374" s="8"/>
      <c r="ED374" s="8"/>
      <c r="EE374" s="8"/>
      <c r="EF374" s="8"/>
      <c r="EG374" s="8"/>
      <c r="EH374" s="8"/>
      <c r="EI374" s="8"/>
      <c r="EJ374" s="97"/>
    </row>
    <row r="375" spans="1:140" x14ac:dyDescent="0.25">
      <c r="A375" s="56"/>
      <c r="B375" s="8"/>
      <c r="C375" s="8"/>
      <c r="D375" s="8"/>
      <c r="E375" s="8"/>
      <c r="F375" s="8"/>
      <c r="G375" s="8"/>
      <c r="H375" s="8"/>
      <c r="I375" s="102" t="str">
        <f>INDEX(Données_ATB!BE:BV,MATCH(MASQ2!J375,Données_ATB!BE:BE,0),18)</f>
        <v>x</v>
      </c>
      <c r="J375" s="77" t="str">
        <f>Données_ATB!BE374</f>
        <v>OXYCOLI</v>
      </c>
      <c r="K375" s="204" t="e">
        <f>IF(IF(S$2="Catégorie",IF(S$3="Toutes",SUMIFS('Étape 1 - à remplir'!$F$31:$F$400,'Étape 1 - à remplir'!$E$31:$E$400,MASQ2!J375,'Étape 1 - à remplir'!$G$31:$G$400,"animaux"),SUMIFS('Étape 1 - à remplir'!$F$31:$F$400,'Étape 1 - à remplir'!$E$31:$E$400,MASQ2!J375,'Étape 1 - à remplir'!$C$31:$C$400,S$3)),IF(S$2="Âge",IF(S$3="Tous",SUMIFS('Étape 1 - à remplir'!$F$31:$F$400,'Étape 1 - à remplir'!$E$31:$E$400,MASQ2!J375,'Étape 1 - à remplir'!$G$31:$G$400,"animaux"),SUMIFS('Étape 1 - à remplir'!$F$31:$F$400,'Étape 1 - à remplir'!$E$31:$E$400,MASQ2!J375,'Étape 1 - à remplir'!$P$31:$P$400,S$3)),IF(S$2="Atelier",IF(S$3="Tous",SUMIFS('Étape 1 - à remplir'!$F$31:$F$400,'Étape 1 - à remplir'!$E$31:$E$400,MASQ2!J375,'Étape 1 - à remplir'!$G$31:$G$400,"animaux"),SUMIFS('Étape 1 - à remplir'!$F$31:$F$400,'Étape 1 - à remplir'!$E$31:$E$400,MASQ2!J375,'Étape 1 - à remplir'!$O$31:$O$400,S$3)),IF(S$2="Espèce",IF(S$3="Tous",SUMIFS('Étape 1 - à remplir'!$F$31:$F$400,'Étape 1 - à remplir'!$E$31:$E$400,MASQ2!J375,'Étape 1 - à remplir'!$G$31:$G$400,"animaux"),SUMIFS('Étape 1 - à remplir'!$F$31:$F$400,'Étape 1 - à remplir'!$E$31:$E$400,MASQ2!J375,'Étape 1 - à remplir'!$N$31:$N$400,S$3))))))=0,NA(),IF(S$2="Catégorie",IF(S$3="Toutes",SUMIFS('Étape 1 - à remplir'!$F$31:$F$400,'Étape 1 - à remplir'!$E$31:$E$400,MASQ2!J375,'Étape 1 - à remplir'!$G$31:$G$400,"animaux"),SUMIFS('Étape 1 - à remplir'!$F$31:$F$400,'Étape 1 - à remplir'!$E$31:$E$400,MASQ2!J375,'Étape 1 - à remplir'!$C$31:$C$400,S$3)),IF(S$2="Âge",IF(S$3="Tous",SUMIFS('Étape 1 - à remplir'!$F$31:$F$400,'Étape 1 - à remplir'!$E$31:$E$400,MASQ2!J375,'Étape 1 - à remplir'!$G$31:$G$400,"animaux"),SUMIFS('Étape 1 - à remplir'!$F$31:$F$400,'Étape 1 - à remplir'!$E$31:$E$400,MASQ2!J375,'Étape 1 - à remplir'!$P$31:$P$400,S$3)),IF(S$2="Atelier",IF(S$3="Tous",SUMIFS('Étape 1 - à remplir'!$F$31:$F$400,'Étape 1 - à remplir'!$E$31:$E$400,MASQ2!J375,'Étape 1 - à remplir'!$G$31:$G$400,"animaux"),SUMIFS('Étape 1 - à remplir'!$F$31:$F$400,'Étape 1 - à remplir'!$E$31:$E$400,MASQ2!J375,'Étape 1 - à remplir'!$O$31:$O$400,S$3)),IF(S$2="Espèce",IF(S$3="Tous",SUMIFS('Étape 1 - à remplir'!$F$31:$F$400,'Étape 1 - à remplir'!$E$31:$E$400,MASQ2!J375,'Étape 1 - à remplir'!$G$31:$G$400,"animaux"),SUMIFS('Étape 1 - à remplir'!$F$31:$F$400,'Étape 1 - à remplir'!$E$31:$E$400,MASQ2!J375,'Étape 1 - à remplir'!$N$31:$N$400,S$3)))))))</f>
        <v>#N/A</v>
      </c>
      <c r="L375" s="97">
        <f t="shared" si="180"/>
        <v>0</v>
      </c>
      <c r="M375" s="56" t="str">
        <f>Données_ATB!BN374</f>
        <v>Oxytétracycline</v>
      </c>
      <c r="N375" s="204" t="str">
        <f>Données_ATB!BO374</f>
        <v>Colistine</v>
      </c>
      <c r="O375" s="97" t="str">
        <f>Données_ATB!BP374</f>
        <v/>
      </c>
      <c r="P375" s="77" t="str">
        <f>Données_ATB!BR374</f>
        <v>Tetracyclines</v>
      </c>
      <c r="Q375" s="78" t="str">
        <f>Données_ATB!BS374</f>
        <v>Polypeptides</v>
      </c>
      <c r="R375" s="79" t="str">
        <f>Données_ATB!BT374</f>
        <v/>
      </c>
      <c r="S375" s="78"/>
      <c r="T375" s="78"/>
      <c r="U375" s="77" t="str">
        <f ca="1"/>
        <v>OXYCOLI</v>
      </c>
      <c r="V375" s="79" t="e">
        <f ca="1"/>
        <v>#N/A</v>
      </c>
      <c r="W375" s="102"/>
      <c r="X375" s="8"/>
      <c r="Y375" s="8"/>
      <c r="Z375" s="8"/>
      <c r="AA375" s="8"/>
      <c r="AB375" s="102"/>
      <c r="AC375" s="8"/>
      <c r="AD375" s="8"/>
      <c r="AE375" s="8"/>
      <c r="AF375" s="8"/>
      <c r="AG375" s="8"/>
      <c r="AH375" s="8"/>
      <c r="AI375" s="8"/>
      <c r="AJ375" s="8"/>
      <c r="AK375" s="8"/>
      <c r="AL375" s="8"/>
      <c r="AM375" s="8"/>
      <c r="AN375" s="8"/>
      <c r="AO375" s="8"/>
      <c r="AP375" s="8"/>
      <c r="AQ375" s="8"/>
      <c r="AR375" s="8"/>
      <c r="AS375" s="8"/>
      <c r="AT375" s="97"/>
      <c r="AV375" s="56"/>
      <c r="AW375" s="8"/>
      <c r="AX375" s="8"/>
      <c r="AY375" s="8"/>
      <c r="AZ375" s="8"/>
      <c r="BA375" s="8"/>
      <c r="BB375" s="8"/>
      <c r="BC375" s="8"/>
      <c r="BD375" s="102" t="str">
        <f t="shared" si="162"/>
        <v>x</v>
      </c>
      <c r="BE375" s="56" t="str">
        <f t="shared" si="163"/>
        <v>OXYCOLI</v>
      </c>
      <c r="BF375" s="204" t="e">
        <f>IF(IF(BN$2="Catégorie",IF(BN$3="Toutes",SUMIFS('Étape 1 - à remplir'!$F$31:$F$400,'Étape 1 - à remplir'!$E$31:$E$400,MASQ2!BE375,'Étape 1 - à remplir'!$G$31:$G$400,"lots"),SUMIFS('Étape 1 - à remplir'!$F$31:$F$400,'Étape 1 - à remplir'!$E$31:$E$400,MASQ2!BE375,'Étape 1 - à remplir'!$C$31:$C$400,BN$3)),IF(BN$2="Âge",IF(BN$3="Tous",SUMIFS('Étape 1 - à remplir'!$F$31:$F$400,'Étape 1 - à remplir'!$E$31:$E$400,MASQ2!BE375,'Étape 1 - à remplir'!$G$31:$G$400,"lots"),SUMIFS('Étape 1 - à remplir'!$F$31:$F$400,'Étape 1 - à remplir'!$E$31:$E$400,MASQ2!BE375,'Étape 1 - à remplir'!$P$31:$P$400,BN$3,'Étape 1 - à remplir'!$G$31:$G$400,"lots")),IF(BN$2="Atelier",IF(BN$3="Tous",SUMIFS('Étape 1 - à remplir'!$F$31:$F$400,'Étape 1 - à remplir'!$E$31:$E$400,MASQ2!BE375,'Étape 1 - à remplir'!$G$31:$G$400,"lots"),SUMIFS('Étape 1 - à remplir'!$F$31:$F$400,'Étape 1 - à remplir'!$E$31:$E$400,MASQ2!BE375,'Étape 1 - à remplir'!$O$31:$O$400,BN$3,'Étape 1 - à remplir'!$G$31:$G$400,"lots")),IF(BN$2="Espèce",IF(BN$3="Tous",SUMIFS('Étape 1 - à remplir'!$F$31:$F$400,'Étape 1 - à remplir'!$E$31:$E$400,MASQ2!BE375,'Étape 1 - à remplir'!$G$31:$G$400,"lots"),SUMIFS('Étape 1 - à remplir'!$F$31:$F$400,'Étape 1 - à remplir'!$E$31:$E$400,MASQ2!BE375,'Étape 1 - à remplir'!$N$31:$N$400,BN$3,'Étape 1 - à remplir'!$G$31:$G$400,"lots"))))))=0,NA(),IF(BN$2="Catégorie",IF(BN$3="Toutes",SUMIFS('Étape 1 - à remplir'!$F$31:$F$400,'Étape 1 - à remplir'!$E$31:$E$400,MASQ2!BE375,'Étape 1 - à remplir'!$G$31:$G$400,"lots"),SUMIFS('Étape 1 - à remplir'!$F$31:$F$400,'Étape 1 - à remplir'!$E$31:$E$400,MASQ2!BE375,'Étape 1 - à remplir'!$C$31:$C$400,BN$3)),IF(BN$2="Âge",IF(BN$3="Tous",SUMIFS('Étape 1 - à remplir'!$F$31:$F$400,'Étape 1 - à remplir'!$E$31:$E$400,MASQ2!BE375,'Étape 1 - à remplir'!$G$31:$G$400,"lots"),SUMIFS('Étape 1 - à remplir'!$F$31:$F$400,'Étape 1 - à remplir'!$E$31:$E$400,MASQ2!BE375,'Étape 1 - à remplir'!$P$31:$P$400,BN$3,'Étape 1 - à remplir'!$G$31:$G$400,"lots")),IF(BN$2="Atelier",IF(BN$3="Tous",SUMIFS('Étape 1 - à remplir'!$F$31:$F$400,'Étape 1 - à remplir'!$E$31:$E$400,MASQ2!BE375,'Étape 1 - à remplir'!$G$31:$G$400,"lots"),SUMIFS('Étape 1 - à remplir'!$F$31:$F$400,'Étape 1 - à remplir'!$E$31:$E$400,MASQ2!BE375,'Étape 1 - à remplir'!$O$31:$O$400,BN$3,'Étape 1 - à remplir'!$G$31:$G$400,"lots")),IF(BN$2="Espèce",IF(BN$3="Tous",SUMIFS('Étape 1 - à remplir'!$F$31:$F$400,'Étape 1 - à remplir'!$E$31:$E$400,MASQ2!BE375,'Étape 1 - à remplir'!$G$31:$G$400,"lots"),SUMIFS('Étape 1 - à remplir'!$F$31:$F$400,'Étape 1 - à remplir'!$E$31:$E$400,MASQ2!BE375,'Étape 1 - à remplir'!$N$31:$N$400,BN$3,'Étape 1 - à remplir'!$G$31:$G$400,"lots")))))))</f>
        <v>#N/A</v>
      </c>
      <c r="BG375" s="204">
        <f t="shared" si="178"/>
        <v>0</v>
      </c>
      <c r="BH375" s="204" t="str">
        <f t="shared" si="164"/>
        <v>Oxytétracycline</v>
      </c>
      <c r="BI375" s="204" t="str">
        <f t="shared" si="165"/>
        <v>Colistine</v>
      </c>
      <c r="BJ375" s="204" t="str">
        <f t="shared" si="166"/>
        <v/>
      </c>
      <c r="BK375" s="204" t="str">
        <f t="shared" si="167"/>
        <v>Tetracyclines</v>
      </c>
      <c r="BL375" s="204" t="str">
        <f t="shared" si="168"/>
        <v>Polypeptides</v>
      </c>
      <c r="BM375" s="97" t="str">
        <f t="shared" si="169"/>
        <v/>
      </c>
      <c r="BN375" s="78"/>
      <c r="BO375" s="78"/>
      <c r="BP375" s="77" t="str">
        <f ca="1"/>
        <v>OXYCOLI</v>
      </c>
      <c r="BQ375" s="79" t="e">
        <f ca="1"/>
        <v>#N/A</v>
      </c>
      <c r="BR375" s="102"/>
      <c r="BS375" s="8"/>
      <c r="BT375" s="8"/>
      <c r="BU375" s="8"/>
      <c r="BV375" s="8"/>
      <c r="BW375" s="8"/>
      <c r="BX375" s="8"/>
      <c r="BY375" s="8"/>
      <c r="BZ375" s="8"/>
      <c r="CA375" s="8"/>
      <c r="CB375" s="8"/>
      <c r="CC375" s="8"/>
      <c r="CD375" s="8"/>
      <c r="CE375" s="8"/>
      <c r="CF375" s="8"/>
      <c r="CG375" s="8"/>
      <c r="CH375" s="8"/>
      <c r="CI375" s="8"/>
      <c r="CJ375" s="8"/>
      <c r="CK375" s="8"/>
      <c r="CL375" s="8"/>
      <c r="CM375" s="8"/>
      <c r="CN375" s="8"/>
      <c r="CO375" s="97"/>
      <c r="CQ375" s="56"/>
      <c r="CR375" s="8"/>
      <c r="CS375" s="8"/>
      <c r="CT375" s="8"/>
      <c r="CU375" s="8"/>
      <c r="CV375" s="8"/>
      <c r="CW375" s="8"/>
      <c r="CX375" s="8"/>
      <c r="CY375" s="102" t="str">
        <f t="shared" si="170"/>
        <v>x</v>
      </c>
      <c r="CZ375" s="56" t="str">
        <f t="shared" si="171"/>
        <v>OXYCOLI</v>
      </c>
      <c r="DA375" s="204" t="e">
        <f>IF(IF(DI$2="Catégorie",IF(DI$3="Toutes",SUMIFS('Étape 1 - à remplir'!$F$31:$F$400,'Étape 1 - à remplir'!$E$31:$E$400,MASQ2!CZ375,'Étape 1 - à remplir'!$G$31:$G$400,"kg"),SUMIFS('Étape 1 - à remplir'!$F$31:$F$400,'Étape 1 - à remplir'!$E$31:$E$400,MASQ2!CZ375,'Étape 1 - à remplir'!$C$31:$C$400,DI$3)),IF(DI$2="Âge",IF(DI$3="Tous",SUMIFS('Étape 1 - à remplir'!$F$31:$F$400,'Étape 1 - à remplir'!$E$31:$E$400,MASQ2!CZ375,'Étape 1 - à remplir'!$G$31:$G$400,"kg"),SUMIFS('Étape 1 - à remplir'!$F$31:$F$400,'Étape 1 - à remplir'!$E$31:$E$400,MASQ2!CZ375,'Étape 1 - à remplir'!$P$31:$P$400,DI$3,'Étape 1 - à remplir'!$G$31:$G$400,"kg")),IF(DI$2="Atelier",IF(DI$3="Tous",SUMIFS('Étape 1 - à remplir'!$F$31:$F$400,'Étape 1 - à remplir'!$E$31:$E$400,MASQ2!CZ375,'Étape 1 - à remplir'!$G$31:$G$400,"kg"),SUMIFS('Étape 1 - à remplir'!$F$31:$F$400,'Étape 1 - à remplir'!$E$31:$E$400,MASQ2!CZ375,'Étape 1 - à remplir'!$O$31:$O$400,DI$3,'Étape 1 - à remplir'!$G$31:$G$400,"kg")),IF(DI$2="Espèce",IF(DI$3="Tous",SUMIFS('Étape 1 - à remplir'!$F$31:$F$400,'Étape 1 - à remplir'!$E$31:$E$400,MASQ2!CZ375,'Étape 1 - à remplir'!$G$31:$G$400,"kg"),SUMIFS('Étape 1 - à remplir'!$F$31:$F$400,'Étape 1 - à remplir'!$E$31:$E$400,MASQ2!CZ375,'Étape 1 - à remplir'!$N$31:$N$400,DI$3,'Étape 1 - à remplir'!$G$31:$G$400,"kg"))))))=0,NA(),IF(DI$2="Catégorie",IF(DI$3="Toutes",SUMIFS('Étape 1 - à remplir'!$F$31:$F$400,'Étape 1 - à remplir'!$E$31:$E$400,MASQ2!CZ375,'Étape 1 - à remplir'!$G$31:$G$400,"kg"),SUMIFS('Étape 1 - à remplir'!$F$31:$F$400,'Étape 1 - à remplir'!$E$31:$E$400,MASQ2!CZ375,'Étape 1 - à remplir'!$C$31:$C$400,DI$3)),IF(DI$2="Âge",IF(DI$3="Tous",SUMIFS('Étape 1 - à remplir'!$F$31:$F$400,'Étape 1 - à remplir'!$E$31:$E$400,MASQ2!CZ375,'Étape 1 - à remplir'!$G$31:$G$400,"kg"),SUMIFS('Étape 1 - à remplir'!$F$31:$F$400,'Étape 1 - à remplir'!$E$31:$E$400,MASQ2!CZ375,'Étape 1 - à remplir'!$P$31:$P$400,DI$3,'Étape 1 - à remplir'!$G$31:$G$400,"kg")),IF(DI$2="Atelier",IF(DI$3="Tous",SUMIFS('Étape 1 - à remplir'!$F$31:$F$400,'Étape 1 - à remplir'!$E$31:$E$400,MASQ2!CZ375,'Étape 1 - à remplir'!$G$31:$G$400,"kg"),SUMIFS('Étape 1 - à remplir'!$F$31:$F$400,'Étape 1 - à remplir'!$E$31:$E$400,MASQ2!CZ375,'Étape 1 - à remplir'!$O$31:$O$400,DI$3,'Étape 1 - à remplir'!$G$31:$G$400,"kg")),IF(DI$2="Espèce",IF(DI$3="Tous",SUMIFS('Étape 1 - à remplir'!$F$31:$F$400,'Étape 1 - à remplir'!$E$31:$E$400,MASQ2!CZ375,'Étape 1 - à remplir'!$G$31:$G$400,"kg"),SUMIFS('Étape 1 - à remplir'!$F$31:$F$400,'Étape 1 - à remplir'!$E$31:$E$400,MASQ2!CZ375,'Étape 1 - à remplir'!$N$31:$N$400,DI$3,'Étape 1 - à remplir'!$G$31:$G$400,"kg")))))))</f>
        <v>#N/A</v>
      </c>
      <c r="DB375" s="104">
        <f t="shared" si="179"/>
        <v>0</v>
      </c>
      <c r="DC375" s="204" t="str">
        <f t="shared" si="172"/>
        <v>Oxytétracycline</v>
      </c>
      <c r="DD375" s="204" t="str">
        <f t="shared" si="173"/>
        <v>Colistine</v>
      </c>
      <c r="DE375" s="204" t="str">
        <f t="shared" si="174"/>
        <v/>
      </c>
      <c r="DF375" s="204" t="str">
        <f t="shared" si="175"/>
        <v>Tetracyclines</v>
      </c>
      <c r="DG375" s="204" t="str">
        <f t="shared" si="176"/>
        <v>Polypeptides</v>
      </c>
      <c r="DH375" s="97" t="str">
        <f t="shared" si="177"/>
        <v/>
      </c>
      <c r="DI375" s="78"/>
      <c r="DJ375" s="78"/>
      <c r="DK375" s="77" t="str">
        <f ca="1"/>
        <v>OXYCOLI</v>
      </c>
      <c r="DL375" s="79" t="e">
        <f ca="1"/>
        <v>#N/A</v>
      </c>
      <c r="DM375" s="102"/>
      <c r="DN375" s="8"/>
      <c r="DO375" s="8"/>
      <c r="DP375" s="8"/>
      <c r="DQ375" s="8"/>
      <c r="DR375" s="8"/>
      <c r="DS375" s="8"/>
      <c r="DT375" s="8"/>
      <c r="DU375" s="8"/>
      <c r="DV375" s="8"/>
      <c r="DW375" s="8"/>
      <c r="DX375" s="8"/>
      <c r="DY375" s="8"/>
      <c r="DZ375" s="8"/>
      <c r="EA375" s="8"/>
      <c r="EB375" s="8"/>
      <c r="EC375" s="8"/>
      <c r="ED375" s="8"/>
      <c r="EE375" s="8"/>
      <c r="EF375" s="8"/>
      <c r="EG375" s="8"/>
      <c r="EH375" s="8"/>
      <c r="EI375" s="8"/>
      <c r="EJ375" s="97"/>
    </row>
    <row r="376" spans="1:140" x14ac:dyDescent="0.25">
      <c r="A376" s="56"/>
      <c r="B376" s="8"/>
      <c r="C376" s="8"/>
      <c r="D376" s="8"/>
      <c r="E376" s="8"/>
      <c r="F376" s="8"/>
      <c r="G376" s="8"/>
      <c r="H376" s="8"/>
      <c r="I376" s="102" t="str">
        <f>INDEX(Données_ATB!BE:BV,MATCH(MASQ2!J376,Données_ATB!BE:BE,0),18)</f>
        <v/>
      </c>
      <c r="J376" s="77" t="str">
        <f>Données_ATB!BE375</f>
        <v>OXYTETRACYCLINE 10 % COOPHAVET</v>
      </c>
      <c r="K376" s="204" t="e">
        <f>IF(IF(S$2="Catégorie",IF(S$3="Toutes",SUMIFS('Étape 1 - à remplir'!$F$31:$F$400,'Étape 1 - à remplir'!$E$31:$E$400,MASQ2!J376,'Étape 1 - à remplir'!$G$31:$G$400,"animaux"),SUMIFS('Étape 1 - à remplir'!$F$31:$F$400,'Étape 1 - à remplir'!$E$31:$E$400,MASQ2!J376,'Étape 1 - à remplir'!$C$31:$C$400,S$3)),IF(S$2="Âge",IF(S$3="Tous",SUMIFS('Étape 1 - à remplir'!$F$31:$F$400,'Étape 1 - à remplir'!$E$31:$E$400,MASQ2!J376,'Étape 1 - à remplir'!$G$31:$G$400,"animaux"),SUMIFS('Étape 1 - à remplir'!$F$31:$F$400,'Étape 1 - à remplir'!$E$31:$E$400,MASQ2!J376,'Étape 1 - à remplir'!$P$31:$P$400,S$3)),IF(S$2="Atelier",IF(S$3="Tous",SUMIFS('Étape 1 - à remplir'!$F$31:$F$400,'Étape 1 - à remplir'!$E$31:$E$400,MASQ2!J376,'Étape 1 - à remplir'!$G$31:$G$400,"animaux"),SUMIFS('Étape 1 - à remplir'!$F$31:$F$400,'Étape 1 - à remplir'!$E$31:$E$400,MASQ2!J376,'Étape 1 - à remplir'!$O$31:$O$400,S$3)),IF(S$2="Espèce",IF(S$3="Tous",SUMIFS('Étape 1 - à remplir'!$F$31:$F$400,'Étape 1 - à remplir'!$E$31:$E$400,MASQ2!J376,'Étape 1 - à remplir'!$G$31:$G$400,"animaux"),SUMIFS('Étape 1 - à remplir'!$F$31:$F$400,'Étape 1 - à remplir'!$E$31:$E$400,MASQ2!J376,'Étape 1 - à remplir'!$N$31:$N$400,S$3))))))=0,NA(),IF(S$2="Catégorie",IF(S$3="Toutes",SUMIFS('Étape 1 - à remplir'!$F$31:$F$400,'Étape 1 - à remplir'!$E$31:$E$400,MASQ2!J376,'Étape 1 - à remplir'!$G$31:$G$400,"animaux"),SUMIFS('Étape 1 - à remplir'!$F$31:$F$400,'Étape 1 - à remplir'!$E$31:$E$400,MASQ2!J376,'Étape 1 - à remplir'!$C$31:$C$400,S$3)),IF(S$2="Âge",IF(S$3="Tous",SUMIFS('Étape 1 - à remplir'!$F$31:$F$400,'Étape 1 - à remplir'!$E$31:$E$400,MASQ2!J376,'Étape 1 - à remplir'!$G$31:$G$400,"animaux"),SUMIFS('Étape 1 - à remplir'!$F$31:$F$400,'Étape 1 - à remplir'!$E$31:$E$400,MASQ2!J376,'Étape 1 - à remplir'!$P$31:$P$400,S$3)),IF(S$2="Atelier",IF(S$3="Tous",SUMIFS('Étape 1 - à remplir'!$F$31:$F$400,'Étape 1 - à remplir'!$E$31:$E$400,MASQ2!J376,'Étape 1 - à remplir'!$G$31:$G$400,"animaux"),SUMIFS('Étape 1 - à remplir'!$F$31:$F$400,'Étape 1 - à remplir'!$E$31:$E$400,MASQ2!J376,'Étape 1 - à remplir'!$O$31:$O$400,S$3)),IF(S$2="Espèce",IF(S$3="Tous",SUMIFS('Étape 1 - à remplir'!$F$31:$F$400,'Étape 1 - à remplir'!$E$31:$E$400,MASQ2!J376,'Étape 1 - à remplir'!$G$31:$G$400,"animaux"),SUMIFS('Étape 1 - à remplir'!$F$31:$F$400,'Étape 1 - à remplir'!$E$31:$E$400,MASQ2!J376,'Étape 1 - à remplir'!$N$31:$N$400,S$3)))))))</f>
        <v>#N/A</v>
      </c>
      <c r="L376" s="97">
        <f t="shared" si="180"/>
        <v>0</v>
      </c>
      <c r="M376" s="56" t="str">
        <f>Données_ATB!BN375</f>
        <v>Oxytétracycline</v>
      </c>
      <c r="N376" s="204" t="str">
        <f>Données_ATB!BO375</f>
        <v/>
      </c>
      <c r="O376" s="97" t="str">
        <f>Données_ATB!BP375</f>
        <v/>
      </c>
      <c r="P376" s="77" t="str">
        <f>Données_ATB!BR375</f>
        <v>Tetracyclines</v>
      </c>
      <c r="Q376" s="78" t="str">
        <f>Données_ATB!BS375</f>
        <v/>
      </c>
      <c r="R376" s="79" t="str">
        <f>Données_ATB!BT375</f>
        <v/>
      </c>
      <c r="S376" s="78"/>
      <c r="T376" s="78"/>
      <c r="U376" s="77" t="str">
        <f ca="1"/>
        <v>OXYTETRACYCLINE 10 % COOPHAVET</v>
      </c>
      <c r="V376" s="79" t="e">
        <f ca="1"/>
        <v>#N/A</v>
      </c>
      <c r="W376" s="102"/>
      <c r="X376" s="8"/>
      <c r="Y376" s="8"/>
      <c r="Z376" s="8"/>
      <c r="AA376" s="8"/>
      <c r="AB376" s="102"/>
      <c r="AC376" s="8"/>
      <c r="AD376" s="8"/>
      <c r="AE376" s="8"/>
      <c r="AF376" s="8"/>
      <c r="AG376" s="8"/>
      <c r="AH376" s="8"/>
      <c r="AI376" s="8"/>
      <c r="AJ376" s="8"/>
      <c r="AK376" s="8"/>
      <c r="AL376" s="8"/>
      <c r="AM376" s="8"/>
      <c r="AN376" s="8"/>
      <c r="AO376" s="8"/>
      <c r="AP376" s="8"/>
      <c r="AQ376" s="8"/>
      <c r="AR376" s="8"/>
      <c r="AS376" s="8"/>
      <c r="AT376" s="97"/>
      <c r="AV376" s="56"/>
      <c r="AW376" s="8"/>
      <c r="AX376" s="8"/>
      <c r="AY376" s="8"/>
      <c r="AZ376" s="8"/>
      <c r="BA376" s="8"/>
      <c r="BB376" s="8"/>
      <c r="BC376" s="8"/>
      <c r="BD376" s="102" t="str">
        <f t="shared" si="162"/>
        <v/>
      </c>
      <c r="BE376" s="56" t="str">
        <f t="shared" si="163"/>
        <v>OXYTETRACYCLINE 10 % COOPHAVET</v>
      </c>
      <c r="BF376" s="204" t="e">
        <f>IF(IF(BN$2="Catégorie",IF(BN$3="Toutes",SUMIFS('Étape 1 - à remplir'!$F$31:$F$400,'Étape 1 - à remplir'!$E$31:$E$400,MASQ2!BE376,'Étape 1 - à remplir'!$G$31:$G$400,"lots"),SUMIFS('Étape 1 - à remplir'!$F$31:$F$400,'Étape 1 - à remplir'!$E$31:$E$400,MASQ2!BE376,'Étape 1 - à remplir'!$C$31:$C$400,BN$3)),IF(BN$2="Âge",IF(BN$3="Tous",SUMIFS('Étape 1 - à remplir'!$F$31:$F$400,'Étape 1 - à remplir'!$E$31:$E$400,MASQ2!BE376,'Étape 1 - à remplir'!$G$31:$G$400,"lots"),SUMIFS('Étape 1 - à remplir'!$F$31:$F$400,'Étape 1 - à remplir'!$E$31:$E$400,MASQ2!BE376,'Étape 1 - à remplir'!$P$31:$P$400,BN$3,'Étape 1 - à remplir'!$G$31:$G$400,"lots")),IF(BN$2="Atelier",IF(BN$3="Tous",SUMIFS('Étape 1 - à remplir'!$F$31:$F$400,'Étape 1 - à remplir'!$E$31:$E$400,MASQ2!BE376,'Étape 1 - à remplir'!$G$31:$G$400,"lots"),SUMIFS('Étape 1 - à remplir'!$F$31:$F$400,'Étape 1 - à remplir'!$E$31:$E$400,MASQ2!BE376,'Étape 1 - à remplir'!$O$31:$O$400,BN$3,'Étape 1 - à remplir'!$G$31:$G$400,"lots")),IF(BN$2="Espèce",IF(BN$3="Tous",SUMIFS('Étape 1 - à remplir'!$F$31:$F$400,'Étape 1 - à remplir'!$E$31:$E$400,MASQ2!BE376,'Étape 1 - à remplir'!$G$31:$G$400,"lots"),SUMIFS('Étape 1 - à remplir'!$F$31:$F$400,'Étape 1 - à remplir'!$E$31:$E$400,MASQ2!BE376,'Étape 1 - à remplir'!$N$31:$N$400,BN$3,'Étape 1 - à remplir'!$G$31:$G$400,"lots"))))))=0,NA(),IF(BN$2="Catégorie",IF(BN$3="Toutes",SUMIFS('Étape 1 - à remplir'!$F$31:$F$400,'Étape 1 - à remplir'!$E$31:$E$400,MASQ2!BE376,'Étape 1 - à remplir'!$G$31:$G$400,"lots"),SUMIFS('Étape 1 - à remplir'!$F$31:$F$400,'Étape 1 - à remplir'!$E$31:$E$400,MASQ2!BE376,'Étape 1 - à remplir'!$C$31:$C$400,BN$3)),IF(BN$2="Âge",IF(BN$3="Tous",SUMIFS('Étape 1 - à remplir'!$F$31:$F$400,'Étape 1 - à remplir'!$E$31:$E$400,MASQ2!BE376,'Étape 1 - à remplir'!$G$31:$G$400,"lots"),SUMIFS('Étape 1 - à remplir'!$F$31:$F$400,'Étape 1 - à remplir'!$E$31:$E$400,MASQ2!BE376,'Étape 1 - à remplir'!$P$31:$P$400,BN$3,'Étape 1 - à remplir'!$G$31:$G$400,"lots")),IF(BN$2="Atelier",IF(BN$3="Tous",SUMIFS('Étape 1 - à remplir'!$F$31:$F$400,'Étape 1 - à remplir'!$E$31:$E$400,MASQ2!BE376,'Étape 1 - à remplir'!$G$31:$G$400,"lots"),SUMIFS('Étape 1 - à remplir'!$F$31:$F$400,'Étape 1 - à remplir'!$E$31:$E$400,MASQ2!BE376,'Étape 1 - à remplir'!$O$31:$O$400,BN$3,'Étape 1 - à remplir'!$G$31:$G$400,"lots")),IF(BN$2="Espèce",IF(BN$3="Tous",SUMIFS('Étape 1 - à remplir'!$F$31:$F$400,'Étape 1 - à remplir'!$E$31:$E$400,MASQ2!BE376,'Étape 1 - à remplir'!$G$31:$G$400,"lots"),SUMIFS('Étape 1 - à remplir'!$F$31:$F$400,'Étape 1 - à remplir'!$E$31:$E$400,MASQ2!BE376,'Étape 1 - à remplir'!$N$31:$N$400,BN$3,'Étape 1 - à remplir'!$G$31:$G$400,"lots")))))))</f>
        <v>#N/A</v>
      </c>
      <c r="BG376" s="204">
        <f t="shared" si="178"/>
        <v>0</v>
      </c>
      <c r="BH376" s="204" t="str">
        <f t="shared" si="164"/>
        <v>Oxytétracycline</v>
      </c>
      <c r="BI376" s="204" t="str">
        <f t="shared" si="165"/>
        <v/>
      </c>
      <c r="BJ376" s="204" t="str">
        <f t="shared" si="166"/>
        <v/>
      </c>
      <c r="BK376" s="204" t="str">
        <f t="shared" si="167"/>
        <v>Tetracyclines</v>
      </c>
      <c r="BL376" s="204" t="str">
        <f t="shared" si="168"/>
        <v/>
      </c>
      <c r="BM376" s="97" t="str">
        <f t="shared" si="169"/>
        <v/>
      </c>
      <c r="BN376" s="78"/>
      <c r="BO376" s="78"/>
      <c r="BP376" s="77" t="str">
        <f ca="1"/>
        <v>OXYTETRACYCLINE 10 % COOPHAVET</v>
      </c>
      <c r="BQ376" s="79" t="e">
        <f ca="1"/>
        <v>#N/A</v>
      </c>
      <c r="BR376" s="102"/>
      <c r="BS376" s="8"/>
      <c r="BT376" s="8"/>
      <c r="BU376" s="8"/>
      <c r="BV376" s="8"/>
      <c r="BW376" s="8"/>
      <c r="BX376" s="8"/>
      <c r="BY376" s="8"/>
      <c r="BZ376" s="8"/>
      <c r="CA376" s="8"/>
      <c r="CB376" s="8"/>
      <c r="CC376" s="8"/>
      <c r="CD376" s="8"/>
      <c r="CE376" s="8"/>
      <c r="CF376" s="8"/>
      <c r="CG376" s="8"/>
      <c r="CH376" s="8"/>
      <c r="CI376" s="8"/>
      <c r="CJ376" s="8"/>
      <c r="CK376" s="8"/>
      <c r="CL376" s="8"/>
      <c r="CM376" s="8"/>
      <c r="CN376" s="8"/>
      <c r="CO376" s="97"/>
      <c r="CQ376" s="56"/>
      <c r="CR376" s="8"/>
      <c r="CS376" s="8"/>
      <c r="CT376" s="8"/>
      <c r="CU376" s="8"/>
      <c r="CV376" s="8"/>
      <c r="CW376" s="8"/>
      <c r="CX376" s="8"/>
      <c r="CY376" s="102" t="str">
        <f t="shared" si="170"/>
        <v/>
      </c>
      <c r="CZ376" s="56" t="str">
        <f t="shared" si="171"/>
        <v>OXYTETRACYCLINE 10 % COOPHAVET</v>
      </c>
      <c r="DA376" s="204" t="e">
        <f>IF(IF(DI$2="Catégorie",IF(DI$3="Toutes",SUMIFS('Étape 1 - à remplir'!$F$31:$F$400,'Étape 1 - à remplir'!$E$31:$E$400,MASQ2!CZ376,'Étape 1 - à remplir'!$G$31:$G$400,"kg"),SUMIFS('Étape 1 - à remplir'!$F$31:$F$400,'Étape 1 - à remplir'!$E$31:$E$400,MASQ2!CZ376,'Étape 1 - à remplir'!$C$31:$C$400,DI$3)),IF(DI$2="Âge",IF(DI$3="Tous",SUMIFS('Étape 1 - à remplir'!$F$31:$F$400,'Étape 1 - à remplir'!$E$31:$E$400,MASQ2!CZ376,'Étape 1 - à remplir'!$G$31:$G$400,"kg"),SUMIFS('Étape 1 - à remplir'!$F$31:$F$400,'Étape 1 - à remplir'!$E$31:$E$400,MASQ2!CZ376,'Étape 1 - à remplir'!$P$31:$P$400,DI$3,'Étape 1 - à remplir'!$G$31:$G$400,"kg")),IF(DI$2="Atelier",IF(DI$3="Tous",SUMIFS('Étape 1 - à remplir'!$F$31:$F$400,'Étape 1 - à remplir'!$E$31:$E$400,MASQ2!CZ376,'Étape 1 - à remplir'!$G$31:$G$400,"kg"),SUMIFS('Étape 1 - à remplir'!$F$31:$F$400,'Étape 1 - à remplir'!$E$31:$E$400,MASQ2!CZ376,'Étape 1 - à remplir'!$O$31:$O$400,DI$3,'Étape 1 - à remplir'!$G$31:$G$400,"kg")),IF(DI$2="Espèce",IF(DI$3="Tous",SUMIFS('Étape 1 - à remplir'!$F$31:$F$400,'Étape 1 - à remplir'!$E$31:$E$400,MASQ2!CZ376,'Étape 1 - à remplir'!$G$31:$G$400,"kg"),SUMIFS('Étape 1 - à remplir'!$F$31:$F$400,'Étape 1 - à remplir'!$E$31:$E$400,MASQ2!CZ376,'Étape 1 - à remplir'!$N$31:$N$400,DI$3,'Étape 1 - à remplir'!$G$31:$G$400,"kg"))))))=0,NA(),IF(DI$2="Catégorie",IF(DI$3="Toutes",SUMIFS('Étape 1 - à remplir'!$F$31:$F$400,'Étape 1 - à remplir'!$E$31:$E$400,MASQ2!CZ376,'Étape 1 - à remplir'!$G$31:$G$400,"kg"),SUMIFS('Étape 1 - à remplir'!$F$31:$F$400,'Étape 1 - à remplir'!$E$31:$E$400,MASQ2!CZ376,'Étape 1 - à remplir'!$C$31:$C$400,DI$3)),IF(DI$2="Âge",IF(DI$3="Tous",SUMIFS('Étape 1 - à remplir'!$F$31:$F$400,'Étape 1 - à remplir'!$E$31:$E$400,MASQ2!CZ376,'Étape 1 - à remplir'!$G$31:$G$400,"kg"),SUMIFS('Étape 1 - à remplir'!$F$31:$F$400,'Étape 1 - à remplir'!$E$31:$E$400,MASQ2!CZ376,'Étape 1 - à remplir'!$P$31:$P$400,DI$3,'Étape 1 - à remplir'!$G$31:$G$400,"kg")),IF(DI$2="Atelier",IF(DI$3="Tous",SUMIFS('Étape 1 - à remplir'!$F$31:$F$400,'Étape 1 - à remplir'!$E$31:$E$400,MASQ2!CZ376,'Étape 1 - à remplir'!$G$31:$G$400,"kg"),SUMIFS('Étape 1 - à remplir'!$F$31:$F$400,'Étape 1 - à remplir'!$E$31:$E$400,MASQ2!CZ376,'Étape 1 - à remplir'!$O$31:$O$400,DI$3,'Étape 1 - à remplir'!$G$31:$G$400,"kg")),IF(DI$2="Espèce",IF(DI$3="Tous",SUMIFS('Étape 1 - à remplir'!$F$31:$F$400,'Étape 1 - à remplir'!$E$31:$E$400,MASQ2!CZ376,'Étape 1 - à remplir'!$G$31:$G$400,"kg"),SUMIFS('Étape 1 - à remplir'!$F$31:$F$400,'Étape 1 - à remplir'!$E$31:$E$400,MASQ2!CZ376,'Étape 1 - à remplir'!$N$31:$N$400,DI$3,'Étape 1 - à remplir'!$G$31:$G$400,"kg")))))))</f>
        <v>#N/A</v>
      </c>
      <c r="DB376" s="104">
        <f t="shared" si="179"/>
        <v>0</v>
      </c>
      <c r="DC376" s="204" t="str">
        <f t="shared" si="172"/>
        <v>Oxytétracycline</v>
      </c>
      <c r="DD376" s="204" t="str">
        <f t="shared" si="173"/>
        <v/>
      </c>
      <c r="DE376" s="204" t="str">
        <f t="shared" si="174"/>
        <v/>
      </c>
      <c r="DF376" s="204" t="str">
        <f t="shared" si="175"/>
        <v>Tetracyclines</v>
      </c>
      <c r="DG376" s="204" t="str">
        <f t="shared" si="176"/>
        <v/>
      </c>
      <c r="DH376" s="97" t="str">
        <f t="shared" si="177"/>
        <v/>
      </c>
      <c r="DI376" s="78"/>
      <c r="DJ376" s="78"/>
      <c r="DK376" s="77" t="str">
        <f ca="1"/>
        <v>OXYTETRACYCLINE 10 % COOPHAVET</v>
      </c>
      <c r="DL376" s="79" t="e">
        <f ca="1"/>
        <v>#N/A</v>
      </c>
      <c r="DM376" s="102"/>
      <c r="DN376" s="8"/>
      <c r="DO376" s="8"/>
      <c r="DP376" s="8"/>
      <c r="DQ376" s="8"/>
      <c r="DR376" s="8"/>
      <c r="DS376" s="8"/>
      <c r="DT376" s="8"/>
      <c r="DU376" s="8"/>
      <c r="DV376" s="8"/>
      <c r="DW376" s="8"/>
      <c r="DX376" s="8"/>
      <c r="DY376" s="8"/>
      <c r="DZ376" s="8"/>
      <c r="EA376" s="8"/>
      <c r="EB376" s="8"/>
      <c r="EC376" s="8"/>
      <c r="ED376" s="8"/>
      <c r="EE376" s="8"/>
      <c r="EF376" s="8"/>
      <c r="EG376" s="8"/>
      <c r="EH376" s="8"/>
      <c r="EI376" s="8"/>
      <c r="EJ376" s="97"/>
    </row>
    <row r="377" spans="1:140" x14ac:dyDescent="0.25">
      <c r="A377" s="56"/>
      <c r="B377" s="8"/>
      <c r="C377" s="8"/>
      <c r="D377" s="8"/>
      <c r="E377" s="8"/>
      <c r="F377" s="8"/>
      <c r="G377" s="8"/>
      <c r="H377" s="8"/>
      <c r="I377" s="102" t="str">
        <f>INDEX(Données_ATB!BE:BV,MATCH(MASQ2!J377,Données_ATB!BE:BE,0),18)</f>
        <v/>
      </c>
      <c r="J377" s="77" t="str">
        <f>Données_ATB!BE376</f>
        <v>OXYTETRACYCLINE 10 % VETOQUINOL</v>
      </c>
      <c r="K377" s="204" t="e">
        <f>IF(IF(S$2="Catégorie",IF(S$3="Toutes",SUMIFS('Étape 1 - à remplir'!$F$31:$F$400,'Étape 1 - à remplir'!$E$31:$E$400,MASQ2!J377,'Étape 1 - à remplir'!$G$31:$G$400,"animaux"),SUMIFS('Étape 1 - à remplir'!$F$31:$F$400,'Étape 1 - à remplir'!$E$31:$E$400,MASQ2!J377,'Étape 1 - à remplir'!$C$31:$C$400,S$3)),IF(S$2="Âge",IF(S$3="Tous",SUMIFS('Étape 1 - à remplir'!$F$31:$F$400,'Étape 1 - à remplir'!$E$31:$E$400,MASQ2!J377,'Étape 1 - à remplir'!$G$31:$G$400,"animaux"),SUMIFS('Étape 1 - à remplir'!$F$31:$F$400,'Étape 1 - à remplir'!$E$31:$E$400,MASQ2!J377,'Étape 1 - à remplir'!$P$31:$P$400,S$3)),IF(S$2="Atelier",IF(S$3="Tous",SUMIFS('Étape 1 - à remplir'!$F$31:$F$400,'Étape 1 - à remplir'!$E$31:$E$400,MASQ2!J377,'Étape 1 - à remplir'!$G$31:$G$400,"animaux"),SUMIFS('Étape 1 - à remplir'!$F$31:$F$400,'Étape 1 - à remplir'!$E$31:$E$400,MASQ2!J377,'Étape 1 - à remplir'!$O$31:$O$400,S$3)),IF(S$2="Espèce",IF(S$3="Tous",SUMIFS('Étape 1 - à remplir'!$F$31:$F$400,'Étape 1 - à remplir'!$E$31:$E$400,MASQ2!J377,'Étape 1 - à remplir'!$G$31:$G$400,"animaux"),SUMIFS('Étape 1 - à remplir'!$F$31:$F$400,'Étape 1 - à remplir'!$E$31:$E$400,MASQ2!J377,'Étape 1 - à remplir'!$N$31:$N$400,S$3))))))=0,NA(),IF(S$2="Catégorie",IF(S$3="Toutes",SUMIFS('Étape 1 - à remplir'!$F$31:$F$400,'Étape 1 - à remplir'!$E$31:$E$400,MASQ2!J377,'Étape 1 - à remplir'!$G$31:$G$400,"animaux"),SUMIFS('Étape 1 - à remplir'!$F$31:$F$400,'Étape 1 - à remplir'!$E$31:$E$400,MASQ2!J377,'Étape 1 - à remplir'!$C$31:$C$400,S$3)),IF(S$2="Âge",IF(S$3="Tous",SUMIFS('Étape 1 - à remplir'!$F$31:$F$400,'Étape 1 - à remplir'!$E$31:$E$400,MASQ2!J377,'Étape 1 - à remplir'!$G$31:$G$400,"animaux"),SUMIFS('Étape 1 - à remplir'!$F$31:$F$400,'Étape 1 - à remplir'!$E$31:$E$400,MASQ2!J377,'Étape 1 - à remplir'!$P$31:$P$400,S$3)),IF(S$2="Atelier",IF(S$3="Tous",SUMIFS('Étape 1 - à remplir'!$F$31:$F$400,'Étape 1 - à remplir'!$E$31:$E$400,MASQ2!J377,'Étape 1 - à remplir'!$G$31:$G$400,"animaux"),SUMIFS('Étape 1 - à remplir'!$F$31:$F$400,'Étape 1 - à remplir'!$E$31:$E$400,MASQ2!J377,'Étape 1 - à remplir'!$O$31:$O$400,S$3)),IF(S$2="Espèce",IF(S$3="Tous",SUMIFS('Étape 1 - à remplir'!$F$31:$F$400,'Étape 1 - à remplir'!$E$31:$E$400,MASQ2!J377,'Étape 1 - à remplir'!$G$31:$G$400,"animaux"),SUMIFS('Étape 1 - à remplir'!$F$31:$F$400,'Étape 1 - à remplir'!$E$31:$E$400,MASQ2!J377,'Étape 1 - à remplir'!$N$31:$N$400,S$3)))))))</f>
        <v>#N/A</v>
      </c>
      <c r="L377" s="97">
        <f t="shared" si="180"/>
        <v>0</v>
      </c>
      <c r="M377" s="56" t="str">
        <f>Données_ATB!BN376</f>
        <v>Oxytétracycline</v>
      </c>
      <c r="N377" s="204" t="str">
        <f>Données_ATB!BO376</f>
        <v/>
      </c>
      <c r="O377" s="97" t="str">
        <f>Données_ATB!BP376</f>
        <v/>
      </c>
      <c r="P377" s="77" t="str">
        <f>Données_ATB!BR376</f>
        <v>Tetracyclines</v>
      </c>
      <c r="Q377" s="78" t="str">
        <f>Données_ATB!BS376</f>
        <v/>
      </c>
      <c r="R377" s="79" t="str">
        <f>Données_ATB!BT376</f>
        <v/>
      </c>
      <c r="S377" s="78"/>
      <c r="T377" s="78"/>
      <c r="U377" s="77" t="str">
        <f ca="1"/>
        <v>OXYTETRACYCLINE 10 % VETOQUINOL</v>
      </c>
      <c r="V377" s="79" t="e">
        <f ca="1"/>
        <v>#N/A</v>
      </c>
      <c r="W377" s="102"/>
      <c r="X377" s="8"/>
      <c r="Y377" s="8"/>
      <c r="Z377" s="8"/>
      <c r="AA377" s="8"/>
      <c r="AB377" s="102"/>
      <c r="AC377" s="8"/>
      <c r="AD377" s="8"/>
      <c r="AE377" s="8"/>
      <c r="AF377" s="8"/>
      <c r="AG377" s="8"/>
      <c r="AH377" s="8"/>
      <c r="AI377" s="8"/>
      <c r="AJ377" s="8"/>
      <c r="AK377" s="8"/>
      <c r="AL377" s="8"/>
      <c r="AM377" s="8"/>
      <c r="AN377" s="8"/>
      <c r="AO377" s="8"/>
      <c r="AP377" s="8"/>
      <c r="AQ377" s="8"/>
      <c r="AR377" s="8"/>
      <c r="AS377" s="8"/>
      <c r="AT377" s="97"/>
      <c r="AV377" s="56"/>
      <c r="AW377" s="8"/>
      <c r="AX377" s="8"/>
      <c r="AY377" s="8"/>
      <c r="AZ377" s="8"/>
      <c r="BA377" s="8"/>
      <c r="BB377" s="8"/>
      <c r="BC377" s="8"/>
      <c r="BD377" s="102" t="str">
        <f t="shared" si="162"/>
        <v/>
      </c>
      <c r="BE377" s="56" t="str">
        <f t="shared" si="163"/>
        <v>OXYTETRACYCLINE 10 % VETOQUINOL</v>
      </c>
      <c r="BF377" s="204" t="e">
        <f>IF(IF(BN$2="Catégorie",IF(BN$3="Toutes",SUMIFS('Étape 1 - à remplir'!$F$31:$F$400,'Étape 1 - à remplir'!$E$31:$E$400,MASQ2!BE377,'Étape 1 - à remplir'!$G$31:$G$400,"lots"),SUMIFS('Étape 1 - à remplir'!$F$31:$F$400,'Étape 1 - à remplir'!$E$31:$E$400,MASQ2!BE377,'Étape 1 - à remplir'!$C$31:$C$400,BN$3)),IF(BN$2="Âge",IF(BN$3="Tous",SUMIFS('Étape 1 - à remplir'!$F$31:$F$400,'Étape 1 - à remplir'!$E$31:$E$400,MASQ2!BE377,'Étape 1 - à remplir'!$G$31:$G$400,"lots"),SUMIFS('Étape 1 - à remplir'!$F$31:$F$400,'Étape 1 - à remplir'!$E$31:$E$400,MASQ2!BE377,'Étape 1 - à remplir'!$P$31:$P$400,BN$3,'Étape 1 - à remplir'!$G$31:$G$400,"lots")),IF(BN$2="Atelier",IF(BN$3="Tous",SUMIFS('Étape 1 - à remplir'!$F$31:$F$400,'Étape 1 - à remplir'!$E$31:$E$400,MASQ2!BE377,'Étape 1 - à remplir'!$G$31:$G$400,"lots"),SUMIFS('Étape 1 - à remplir'!$F$31:$F$400,'Étape 1 - à remplir'!$E$31:$E$400,MASQ2!BE377,'Étape 1 - à remplir'!$O$31:$O$400,BN$3,'Étape 1 - à remplir'!$G$31:$G$400,"lots")),IF(BN$2="Espèce",IF(BN$3="Tous",SUMIFS('Étape 1 - à remplir'!$F$31:$F$400,'Étape 1 - à remplir'!$E$31:$E$400,MASQ2!BE377,'Étape 1 - à remplir'!$G$31:$G$400,"lots"),SUMIFS('Étape 1 - à remplir'!$F$31:$F$400,'Étape 1 - à remplir'!$E$31:$E$400,MASQ2!BE377,'Étape 1 - à remplir'!$N$31:$N$400,BN$3,'Étape 1 - à remplir'!$G$31:$G$400,"lots"))))))=0,NA(),IF(BN$2="Catégorie",IF(BN$3="Toutes",SUMIFS('Étape 1 - à remplir'!$F$31:$F$400,'Étape 1 - à remplir'!$E$31:$E$400,MASQ2!BE377,'Étape 1 - à remplir'!$G$31:$G$400,"lots"),SUMIFS('Étape 1 - à remplir'!$F$31:$F$400,'Étape 1 - à remplir'!$E$31:$E$400,MASQ2!BE377,'Étape 1 - à remplir'!$C$31:$C$400,BN$3)),IF(BN$2="Âge",IF(BN$3="Tous",SUMIFS('Étape 1 - à remplir'!$F$31:$F$400,'Étape 1 - à remplir'!$E$31:$E$400,MASQ2!BE377,'Étape 1 - à remplir'!$G$31:$G$400,"lots"),SUMIFS('Étape 1 - à remplir'!$F$31:$F$400,'Étape 1 - à remplir'!$E$31:$E$400,MASQ2!BE377,'Étape 1 - à remplir'!$P$31:$P$400,BN$3,'Étape 1 - à remplir'!$G$31:$G$400,"lots")),IF(BN$2="Atelier",IF(BN$3="Tous",SUMIFS('Étape 1 - à remplir'!$F$31:$F$400,'Étape 1 - à remplir'!$E$31:$E$400,MASQ2!BE377,'Étape 1 - à remplir'!$G$31:$G$400,"lots"),SUMIFS('Étape 1 - à remplir'!$F$31:$F$400,'Étape 1 - à remplir'!$E$31:$E$400,MASQ2!BE377,'Étape 1 - à remplir'!$O$31:$O$400,BN$3,'Étape 1 - à remplir'!$G$31:$G$400,"lots")),IF(BN$2="Espèce",IF(BN$3="Tous",SUMIFS('Étape 1 - à remplir'!$F$31:$F$400,'Étape 1 - à remplir'!$E$31:$E$400,MASQ2!BE377,'Étape 1 - à remplir'!$G$31:$G$400,"lots"),SUMIFS('Étape 1 - à remplir'!$F$31:$F$400,'Étape 1 - à remplir'!$E$31:$E$400,MASQ2!BE377,'Étape 1 - à remplir'!$N$31:$N$400,BN$3,'Étape 1 - à remplir'!$G$31:$G$400,"lots")))))))</f>
        <v>#N/A</v>
      </c>
      <c r="BG377" s="204">
        <f t="shared" si="178"/>
        <v>0</v>
      </c>
      <c r="BH377" s="204" t="str">
        <f t="shared" si="164"/>
        <v>Oxytétracycline</v>
      </c>
      <c r="BI377" s="204" t="str">
        <f t="shared" si="165"/>
        <v/>
      </c>
      <c r="BJ377" s="204" t="str">
        <f t="shared" si="166"/>
        <v/>
      </c>
      <c r="BK377" s="204" t="str">
        <f t="shared" si="167"/>
        <v>Tetracyclines</v>
      </c>
      <c r="BL377" s="204" t="str">
        <f t="shared" si="168"/>
        <v/>
      </c>
      <c r="BM377" s="97" t="str">
        <f t="shared" si="169"/>
        <v/>
      </c>
      <c r="BN377" s="78"/>
      <c r="BO377" s="78"/>
      <c r="BP377" s="77" t="str">
        <f ca="1"/>
        <v>OXYTETRACYCLINE 10 % VETOQUINOL</v>
      </c>
      <c r="BQ377" s="79" t="e">
        <f ca="1"/>
        <v>#N/A</v>
      </c>
      <c r="BR377" s="102"/>
      <c r="BS377" s="8"/>
      <c r="BT377" s="8"/>
      <c r="BU377" s="8"/>
      <c r="BV377" s="8"/>
      <c r="BW377" s="8"/>
      <c r="BX377" s="8"/>
      <c r="BY377" s="8"/>
      <c r="BZ377" s="8"/>
      <c r="CA377" s="8"/>
      <c r="CB377" s="8"/>
      <c r="CC377" s="8"/>
      <c r="CD377" s="8"/>
      <c r="CE377" s="8"/>
      <c r="CF377" s="8"/>
      <c r="CG377" s="8"/>
      <c r="CH377" s="8"/>
      <c r="CI377" s="8"/>
      <c r="CJ377" s="8"/>
      <c r="CK377" s="8"/>
      <c r="CL377" s="8"/>
      <c r="CM377" s="8"/>
      <c r="CN377" s="8"/>
      <c r="CO377" s="97"/>
      <c r="CQ377" s="56"/>
      <c r="CR377" s="8"/>
      <c r="CS377" s="8"/>
      <c r="CT377" s="8"/>
      <c r="CU377" s="8"/>
      <c r="CV377" s="8"/>
      <c r="CW377" s="8"/>
      <c r="CX377" s="8"/>
      <c r="CY377" s="102" t="str">
        <f t="shared" si="170"/>
        <v/>
      </c>
      <c r="CZ377" s="56" t="str">
        <f t="shared" si="171"/>
        <v>OXYTETRACYCLINE 10 % VETOQUINOL</v>
      </c>
      <c r="DA377" s="204" t="e">
        <f>IF(IF(DI$2="Catégorie",IF(DI$3="Toutes",SUMIFS('Étape 1 - à remplir'!$F$31:$F$400,'Étape 1 - à remplir'!$E$31:$E$400,MASQ2!CZ377,'Étape 1 - à remplir'!$G$31:$G$400,"kg"),SUMIFS('Étape 1 - à remplir'!$F$31:$F$400,'Étape 1 - à remplir'!$E$31:$E$400,MASQ2!CZ377,'Étape 1 - à remplir'!$C$31:$C$400,DI$3)),IF(DI$2="Âge",IF(DI$3="Tous",SUMIFS('Étape 1 - à remplir'!$F$31:$F$400,'Étape 1 - à remplir'!$E$31:$E$400,MASQ2!CZ377,'Étape 1 - à remplir'!$G$31:$G$400,"kg"),SUMIFS('Étape 1 - à remplir'!$F$31:$F$400,'Étape 1 - à remplir'!$E$31:$E$400,MASQ2!CZ377,'Étape 1 - à remplir'!$P$31:$P$400,DI$3,'Étape 1 - à remplir'!$G$31:$G$400,"kg")),IF(DI$2="Atelier",IF(DI$3="Tous",SUMIFS('Étape 1 - à remplir'!$F$31:$F$400,'Étape 1 - à remplir'!$E$31:$E$400,MASQ2!CZ377,'Étape 1 - à remplir'!$G$31:$G$400,"kg"),SUMIFS('Étape 1 - à remplir'!$F$31:$F$400,'Étape 1 - à remplir'!$E$31:$E$400,MASQ2!CZ377,'Étape 1 - à remplir'!$O$31:$O$400,DI$3,'Étape 1 - à remplir'!$G$31:$G$400,"kg")),IF(DI$2="Espèce",IF(DI$3="Tous",SUMIFS('Étape 1 - à remplir'!$F$31:$F$400,'Étape 1 - à remplir'!$E$31:$E$400,MASQ2!CZ377,'Étape 1 - à remplir'!$G$31:$G$400,"kg"),SUMIFS('Étape 1 - à remplir'!$F$31:$F$400,'Étape 1 - à remplir'!$E$31:$E$400,MASQ2!CZ377,'Étape 1 - à remplir'!$N$31:$N$400,DI$3,'Étape 1 - à remplir'!$G$31:$G$400,"kg"))))))=0,NA(),IF(DI$2="Catégorie",IF(DI$3="Toutes",SUMIFS('Étape 1 - à remplir'!$F$31:$F$400,'Étape 1 - à remplir'!$E$31:$E$400,MASQ2!CZ377,'Étape 1 - à remplir'!$G$31:$G$400,"kg"),SUMIFS('Étape 1 - à remplir'!$F$31:$F$400,'Étape 1 - à remplir'!$E$31:$E$400,MASQ2!CZ377,'Étape 1 - à remplir'!$C$31:$C$400,DI$3)),IF(DI$2="Âge",IF(DI$3="Tous",SUMIFS('Étape 1 - à remplir'!$F$31:$F$400,'Étape 1 - à remplir'!$E$31:$E$400,MASQ2!CZ377,'Étape 1 - à remplir'!$G$31:$G$400,"kg"),SUMIFS('Étape 1 - à remplir'!$F$31:$F$400,'Étape 1 - à remplir'!$E$31:$E$400,MASQ2!CZ377,'Étape 1 - à remplir'!$P$31:$P$400,DI$3,'Étape 1 - à remplir'!$G$31:$G$400,"kg")),IF(DI$2="Atelier",IF(DI$3="Tous",SUMIFS('Étape 1 - à remplir'!$F$31:$F$400,'Étape 1 - à remplir'!$E$31:$E$400,MASQ2!CZ377,'Étape 1 - à remplir'!$G$31:$G$400,"kg"),SUMIFS('Étape 1 - à remplir'!$F$31:$F$400,'Étape 1 - à remplir'!$E$31:$E$400,MASQ2!CZ377,'Étape 1 - à remplir'!$O$31:$O$400,DI$3,'Étape 1 - à remplir'!$G$31:$G$400,"kg")),IF(DI$2="Espèce",IF(DI$3="Tous",SUMIFS('Étape 1 - à remplir'!$F$31:$F$400,'Étape 1 - à remplir'!$E$31:$E$400,MASQ2!CZ377,'Étape 1 - à remplir'!$G$31:$G$400,"kg"),SUMIFS('Étape 1 - à remplir'!$F$31:$F$400,'Étape 1 - à remplir'!$E$31:$E$400,MASQ2!CZ377,'Étape 1 - à remplir'!$N$31:$N$400,DI$3,'Étape 1 - à remplir'!$G$31:$G$400,"kg")))))))</f>
        <v>#N/A</v>
      </c>
      <c r="DB377" s="104">
        <f t="shared" si="179"/>
        <v>0</v>
      </c>
      <c r="DC377" s="204" t="str">
        <f t="shared" si="172"/>
        <v>Oxytétracycline</v>
      </c>
      <c r="DD377" s="204" t="str">
        <f t="shared" si="173"/>
        <v/>
      </c>
      <c r="DE377" s="204" t="str">
        <f t="shared" si="174"/>
        <v/>
      </c>
      <c r="DF377" s="204" t="str">
        <f t="shared" si="175"/>
        <v>Tetracyclines</v>
      </c>
      <c r="DG377" s="204" t="str">
        <f t="shared" si="176"/>
        <v/>
      </c>
      <c r="DH377" s="97" t="str">
        <f t="shared" si="177"/>
        <v/>
      </c>
      <c r="DI377" s="78"/>
      <c r="DJ377" s="78"/>
      <c r="DK377" s="77" t="str">
        <f ca="1"/>
        <v>OXYTETRACYCLINE 10 % VETOQUINOL</v>
      </c>
      <c r="DL377" s="79" t="e">
        <f ca="1"/>
        <v>#N/A</v>
      </c>
      <c r="DM377" s="102"/>
      <c r="DN377" s="8"/>
      <c r="DO377" s="8"/>
      <c r="DP377" s="8"/>
      <c r="DQ377" s="8"/>
      <c r="DR377" s="8"/>
      <c r="DS377" s="8"/>
      <c r="DT377" s="8"/>
      <c r="DU377" s="8"/>
      <c r="DV377" s="8"/>
      <c r="DW377" s="8"/>
      <c r="DX377" s="8"/>
      <c r="DY377" s="8"/>
      <c r="DZ377" s="8"/>
      <c r="EA377" s="8"/>
      <c r="EB377" s="8"/>
      <c r="EC377" s="8"/>
      <c r="ED377" s="8"/>
      <c r="EE377" s="8"/>
      <c r="EF377" s="8"/>
      <c r="EG377" s="8"/>
      <c r="EH377" s="8"/>
      <c r="EI377" s="8"/>
      <c r="EJ377" s="97"/>
    </row>
    <row r="378" spans="1:140" x14ac:dyDescent="0.25">
      <c r="A378" s="56"/>
      <c r="B378" s="8"/>
      <c r="C378" s="8"/>
      <c r="D378" s="8"/>
      <c r="E378" s="8"/>
      <c r="F378" s="8"/>
      <c r="G378" s="8"/>
      <c r="H378" s="8"/>
      <c r="I378" s="102" t="str">
        <f>INDEX(Données_ATB!BE:BV,MATCH(MASQ2!J378,Données_ATB!BE:BE,0),18)</f>
        <v/>
      </c>
      <c r="J378" s="77" t="str">
        <f>Données_ATB!BE377</f>
        <v>OXYTETRACYCLINE 100-B PORC ET AGNEAU-CHEVREAU SEVRES FRANVET</v>
      </c>
      <c r="K378" s="204" t="e">
        <f>IF(IF(S$2="Catégorie",IF(S$3="Toutes",SUMIFS('Étape 1 - à remplir'!$F$31:$F$400,'Étape 1 - à remplir'!$E$31:$E$400,MASQ2!J378,'Étape 1 - à remplir'!$G$31:$G$400,"animaux"),SUMIFS('Étape 1 - à remplir'!$F$31:$F$400,'Étape 1 - à remplir'!$E$31:$E$400,MASQ2!J378,'Étape 1 - à remplir'!$C$31:$C$400,S$3)),IF(S$2="Âge",IF(S$3="Tous",SUMIFS('Étape 1 - à remplir'!$F$31:$F$400,'Étape 1 - à remplir'!$E$31:$E$400,MASQ2!J378,'Étape 1 - à remplir'!$G$31:$G$400,"animaux"),SUMIFS('Étape 1 - à remplir'!$F$31:$F$400,'Étape 1 - à remplir'!$E$31:$E$400,MASQ2!J378,'Étape 1 - à remplir'!$P$31:$P$400,S$3)),IF(S$2="Atelier",IF(S$3="Tous",SUMIFS('Étape 1 - à remplir'!$F$31:$F$400,'Étape 1 - à remplir'!$E$31:$E$400,MASQ2!J378,'Étape 1 - à remplir'!$G$31:$G$400,"animaux"),SUMIFS('Étape 1 - à remplir'!$F$31:$F$400,'Étape 1 - à remplir'!$E$31:$E$400,MASQ2!J378,'Étape 1 - à remplir'!$O$31:$O$400,S$3)),IF(S$2="Espèce",IF(S$3="Tous",SUMIFS('Étape 1 - à remplir'!$F$31:$F$400,'Étape 1 - à remplir'!$E$31:$E$400,MASQ2!J378,'Étape 1 - à remplir'!$G$31:$G$400,"animaux"),SUMIFS('Étape 1 - à remplir'!$F$31:$F$400,'Étape 1 - à remplir'!$E$31:$E$400,MASQ2!J378,'Étape 1 - à remplir'!$N$31:$N$400,S$3))))))=0,NA(),IF(S$2="Catégorie",IF(S$3="Toutes",SUMIFS('Étape 1 - à remplir'!$F$31:$F$400,'Étape 1 - à remplir'!$E$31:$E$400,MASQ2!J378,'Étape 1 - à remplir'!$G$31:$G$400,"animaux"),SUMIFS('Étape 1 - à remplir'!$F$31:$F$400,'Étape 1 - à remplir'!$E$31:$E$400,MASQ2!J378,'Étape 1 - à remplir'!$C$31:$C$400,S$3)),IF(S$2="Âge",IF(S$3="Tous",SUMIFS('Étape 1 - à remplir'!$F$31:$F$400,'Étape 1 - à remplir'!$E$31:$E$400,MASQ2!J378,'Étape 1 - à remplir'!$G$31:$G$400,"animaux"),SUMIFS('Étape 1 - à remplir'!$F$31:$F$400,'Étape 1 - à remplir'!$E$31:$E$400,MASQ2!J378,'Étape 1 - à remplir'!$P$31:$P$400,S$3)),IF(S$2="Atelier",IF(S$3="Tous",SUMIFS('Étape 1 - à remplir'!$F$31:$F$400,'Étape 1 - à remplir'!$E$31:$E$400,MASQ2!J378,'Étape 1 - à remplir'!$G$31:$G$400,"animaux"),SUMIFS('Étape 1 - à remplir'!$F$31:$F$400,'Étape 1 - à remplir'!$E$31:$E$400,MASQ2!J378,'Étape 1 - à remplir'!$O$31:$O$400,S$3)),IF(S$2="Espèce",IF(S$3="Tous",SUMIFS('Étape 1 - à remplir'!$F$31:$F$400,'Étape 1 - à remplir'!$E$31:$E$400,MASQ2!J378,'Étape 1 - à remplir'!$G$31:$G$400,"animaux"),SUMIFS('Étape 1 - à remplir'!$F$31:$F$400,'Étape 1 - à remplir'!$E$31:$E$400,MASQ2!J378,'Étape 1 - à remplir'!$N$31:$N$400,S$3)))))))</f>
        <v>#N/A</v>
      </c>
      <c r="L378" s="97">
        <f t="shared" si="180"/>
        <v>0</v>
      </c>
      <c r="M378" s="56" t="str">
        <f>Données_ATB!BN377</f>
        <v>Oxytétracycline</v>
      </c>
      <c r="N378" s="204" t="str">
        <f>Données_ATB!BO377</f>
        <v/>
      </c>
      <c r="O378" s="97" t="str">
        <f>Données_ATB!BP377</f>
        <v/>
      </c>
      <c r="P378" s="77" t="str">
        <f>Données_ATB!BR377</f>
        <v>Tetracyclines</v>
      </c>
      <c r="Q378" s="78" t="str">
        <f>Données_ATB!BS377</f>
        <v/>
      </c>
      <c r="R378" s="79" t="str">
        <f>Données_ATB!BT377</f>
        <v/>
      </c>
      <c r="S378" s="78"/>
      <c r="T378" s="78"/>
      <c r="U378" s="77" t="str">
        <f ca="1"/>
        <v>OXYTETRACYCLINE 100-B PORC ET AGNEAU-CHEVREAU SEVRES FRANVET</v>
      </c>
      <c r="V378" s="79" t="e">
        <f ca="1"/>
        <v>#N/A</v>
      </c>
      <c r="W378" s="102"/>
      <c r="X378" s="8"/>
      <c r="Y378" s="8"/>
      <c r="Z378" s="8"/>
      <c r="AA378" s="8"/>
      <c r="AB378" s="102"/>
      <c r="AC378" s="8"/>
      <c r="AD378" s="8"/>
      <c r="AE378" s="8"/>
      <c r="AF378" s="8"/>
      <c r="AG378" s="8"/>
      <c r="AH378" s="8"/>
      <c r="AI378" s="8"/>
      <c r="AJ378" s="8"/>
      <c r="AK378" s="8"/>
      <c r="AL378" s="8"/>
      <c r="AM378" s="8"/>
      <c r="AN378" s="8"/>
      <c r="AO378" s="8"/>
      <c r="AP378" s="8"/>
      <c r="AQ378" s="8"/>
      <c r="AR378" s="8"/>
      <c r="AS378" s="8"/>
      <c r="AT378" s="97"/>
      <c r="AV378" s="56"/>
      <c r="AW378" s="8"/>
      <c r="AX378" s="8"/>
      <c r="AY378" s="8"/>
      <c r="AZ378" s="8"/>
      <c r="BA378" s="8"/>
      <c r="BB378" s="8"/>
      <c r="BC378" s="8"/>
      <c r="BD378" s="102" t="str">
        <f t="shared" si="162"/>
        <v/>
      </c>
      <c r="BE378" s="56" t="str">
        <f t="shared" si="163"/>
        <v>OXYTETRACYCLINE 100-B PORC ET AGNEAU-CHEVREAU SEVRES FRANVET</v>
      </c>
      <c r="BF378" s="204" t="e">
        <f>IF(IF(BN$2="Catégorie",IF(BN$3="Toutes",SUMIFS('Étape 1 - à remplir'!$F$31:$F$400,'Étape 1 - à remplir'!$E$31:$E$400,MASQ2!BE378,'Étape 1 - à remplir'!$G$31:$G$400,"lots"),SUMIFS('Étape 1 - à remplir'!$F$31:$F$400,'Étape 1 - à remplir'!$E$31:$E$400,MASQ2!BE378,'Étape 1 - à remplir'!$C$31:$C$400,BN$3)),IF(BN$2="Âge",IF(BN$3="Tous",SUMIFS('Étape 1 - à remplir'!$F$31:$F$400,'Étape 1 - à remplir'!$E$31:$E$400,MASQ2!BE378,'Étape 1 - à remplir'!$G$31:$G$400,"lots"),SUMIFS('Étape 1 - à remplir'!$F$31:$F$400,'Étape 1 - à remplir'!$E$31:$E$400,MASQ2!BE378,'Étape 1 - à remplir'!$P$31:$P$400,BN$3,'Étape 1 - à remplir'!$G$31:$G$400,"lots")),IF(BN$2="Atelier",IF(BN$3="Tous",SUMIFS('Étape 1 - à remplir'!$F$31:$F$400,'Étape 1 - à remplir'!$E$31:$E$400,MASQ2!BE378,'Étape 1 - à remplir'!$G$31:$G$400,"lots"),SUMIFS('Étape 1 - à remplir'!$F$31:$F$400,'Étape 1 - à remplir'!$E$31:$E$400,MASQ2!BE378,'Étape 1 - à remplir'!$O$31:$O$400,BN$3,'Étape 1 - à remplir'!$G$31:$G$400,"lots")),IF(BN$2="Espèce",IF(BN$3="Tous",SUMIFS('Étape 1 - à remplir'!$F$31:$F$400,'Étape 1 - à remplir'!$E$31:$E$400,MASQ2!BE378,'Étape 1 - à remplir'!$G$31:$G$400,"lots"),SUMIFS('Étape 1 - à remplir'!$F$31:$F$400,'Étape 1 - à remplir'!$E$31:$E$400,MASQ2!BE378,'Étape 1 - à remplir'!$N$31:$N$400,BN$3,'Étape 1 - à remplir'!$G$31:$G$400,"lots"))))))=0,NA(),IF(BN$2="Catégorie",IF(BN$3="Toutes",SUMIFS('Étape 1 - à remplir'!$F$31:$F$400,'Étape 1 - à remplir'!$E$31:$E$400,MASQ2!BE378,'Étape 1 - à remplir'!$G$31:$G$400,"lots"),SUMIFS('Étape 1 - à remplir'!$F$31:$F$400,'Étape 1 - à remplir'!$E$31:$E$400,MASQ2!BE378,'Étape 1 - à remplir'!$C$31:$C$400,BN$3)),IF(BN$2="Âge",IF(BN$3="Tous",SUMIFS('Étape 1 - à remplir'!$F$31:$F$400,'Étape 1 - à remplir'!$E$31:$E$400,MASQ2!BE378,'Étape 1 - à remplir'!$G$31:$G$400,"lots"),SUMIFS('Étape 1 - à remplir'!$F$31:$F$400,'Étape 1 - à remplir'!$E$31:$E$400,MASQ2!BE378,'Étape 1 - à remplir'!$P$31:$P$400,BN$3,'Étape 1 - à remplir'!$G$31:$G$400,"lots")),IF(BN$2="Atelier",IF(BN$3="Tous",SUMIFS('Étape 1 - à remplir'!$F$31:$F$400,'Étape 1 - à remplir'!$E$31:$E$400,MASQ2!BE378,'Étape 1 - à remplir'!$G$31:$G$400,"lots"),SUMIFS('Étape 1 - à remplir'!$F$31:$F$400,'Étape 1 - à remplir'!$E$31:$E$400,MASQ2!BE378,'Étape 1 - à remplir'!$O$31:$O$400,BN$3,'Étape 1 - à remplir'!$G$31:$G$400,"lots")),IF(BN$2="Espèce",IF(BN$3="Tous",SUMIFS('Étape 1 - à remplir'!$F$31:$F$400,'Étape 1 - à remplir'!$E$31:$E$400,MASQ2!BE378,'Étape 1 - à remplir'!$G$31:$G$400,"lots"),SUMIFS('Étape 1 - à remplir'!$F$31:$F$400,'Étape 1 - à remplir'!$E$31:$E$400,MASQ2!BE378,'Étape 1 - à remplir'!$N$31:$N$400,BN$3,'Étape 1 - à remplir'!$G$31:$G$400,"lots")))))))</f>
        <v>#N/A</v>
      </c>
      <c r="BG378" s="204">
        <f t="shared" si="178"/>
        <v>0</v>
      </c>
      <c r="BH378" s="204" t="str">
        <f t="shared" si="164"/>
        <v>Oxytétracycline</v>
      </c>
      <c r="BI378" s="204" t="str">
        <f t="shared" si="165"/>
        <v/>
      </c>
      <c r="BJ378" s="204" t="str">
        <f t="shared" si="166"/>
        <v/>
      </c>
      <c r="BK378" s="204" t="str">
        <f t="shared" si="167"/>
        <v>Tetracyclines</v>
      </c>
      <c r="BL378" s="204" t="str">
        <f t="shared" si="168"/>
        <v/>
      </c>
      <c r="BM378" s="97" t="str">
        <f t="shared" si="169"/>
        <v/>
      </c>
      <c r="BN378" s="78"/>
      <c r="BO378" s="78"/>
      <c r="BP378" s="77" t="str">
        <f ca="1"/>
        <v>OXYTETRACYCLINE 100-B PORC ET AGNEAU-CHEVREAU SEVRES FRANVET</v>
      </c>
      <c r="BQ378" s="79" t="e">
        <f ca="1"/>
        <v>#N/A</v>
      </c>
      <c r="BR378" s="102"/>
      <c r="BS378" s="8"/>
      <c r="BT378" s="8"/>
      <c r="BU378" s="8"/>
      <c r="BV378" s="8"/>
      <c r="BW378" s="8"/>
      <c r="BX378" s="8"/>
      <c r="BY378" s="8"/>
      <c r="BZ378" s="8"/>
      <c r="CA378" s="8"/>
      <c r="CB378" s="8"/>
      <c r="CC378" s="8"/>
      <c r="CD378" s="8"/>
      <c r="CE378" s="8"/>
      <c r="CF378" s="8"/>
      <c r="CG378" s="8"/>
      <c r="CH378" s="8"/>
      <c r="CI378" s="8"/>
      <c r="CJ378" s="8"/>
      <c r="CK378" s="8"/>
      <c r="CL378" s="8"/>
      <c r="CM378" s="8"/>
      <c r="CN378" s="8"/>
      <c r="CO378" s="97"/>
      <c r="CQ378" s="56"/>
      <c r="CR378" s="8"/>
      <c r="CS378" s="8"/>
      <c r="CT378" s="8"/>
      <c r="CU378" s="8"/>
      <c r="CV378" s="8"/>
      <c r="CW378" s="8"/>
      <c r="CX378" s="8"/>
      <c r="CY378" s="102" t="str">
        <f t="shared" si="170"/>
        <v/>
      </c>
      <c r="CZ378" s="56" t="str">
        <f t="shared" si="171"/>
        <v>OXYTETRACYCLINE 100-B PORC ET AGNEAU-CHEVREAU SEVRES FRANVET</v>
      </c>
      <c r="DA378" s="204" t="e">
        <f>IF(IF(DI$2="Catégorie",IF(DI$3="Toutes",SUMIFS('Étape 1 - à remplir'!$F$31:$F$400,'Étape 1 - à remplir'!$E$31:$E$400,MASQ2!CZ378,'Étape 1 - à remplir'!$G$31:$G$400,"kg"),SUMIFS('Étape 1 - à remplir'!$F$31:$F$400,'Étape 1 - à remplir'!$E$31:$E$400,MASQ2!CZ378,'Étape 1 - à remplir'!$C$31:$C$400,DI$3)),IF(DI$2="Âge",IF(DI$3="Tous",SUMIFS('Étape 1 - à remplir'!$F$31:$F$400,'Étape 1 - à remplir'!$E$31:$E$400,MASQ2!CZ378,'Étape 1 - à remplir'!$G$31:$G$400,"kg"),SUMIFS('Étape 1 - à remplir'!$F$31:$F$400,'Étape 1 - à remplir'!$E$31:$E$400,MASQ2!CZ378,'Étape 1 - à remplir'!$P$31:$P$400,DI$3,'Étape 1 - à remplir'!$G$31:$G$400,"kg")),IF(DI$2="Atelier",IF(DI$3="Tous",SUMIFS('Étape 1 - à remplir'!$F$31:$F$400,'Étape 1 - à remplir'!$E$31:$E$400,MASQ2!CZ378,'Étape 1 - à remplir'!$G$31:$G$400,"kg"),SUMIFS('Étape 1 - à remplir'!$F$31:$F$400,'Étape 1 - à remplir'!$E$31:$E$400,MASQ2!CZ378,'Étape 1 - à remplir'!$O$31:$O$400,DI$3,'Étape 1 - à remplir'!$G$31:$G$400,"kg")),IF(DI$2="Espèce",IF(DI$3="Tous",SUMIFS('Étape 1 - à remplir'!$F$31:$F$400,'Étape 1 - à remplir'!$E$31:$E$400,MASQ2!CZ378,'Étape 1 - à remplir'!$G$31:$G$400,"kg"),SUMIFS('Étape 1 - à remplir'!$F$31:$F$400,'Étape 1 - à remplir'!$E$31:$E$400,MASQ2!CZ378,'Étape 1 - à remplir'!$N$31:$N$400,DI$3,'Étape 1 - à remplir'!$G$31:$G$400,"kg"))))))=0,NA(),IF(DI$2="Catégorie",IF(DI$3="Toutes",SUMIFS('Étape 1 - à remplir'!$F$31:$F$400,'Étape 1 - à remplir'!$E$31:$E$400,MASQ2!CZ378,'Étape 1 - à remplir'!$G$31:$G$400,"kg"),SUMIFS('Étape 1 - à remplir'!$F$31:$F$400,'Étape 1 - à remplir'!$E$31:$E$400,MASQ2!CZ378,'Étape 1 - à remplir'!$C$31:$C$400,DI$3)),IF(DI$2="Âge",IF(DI$3="Tous",SUMIFS('Étape 1 - à remplir'!$F$31:$F$400,'Étape 1 - à remplir'!$E$31:$E$400,MASQ2!CZ378,'Étape 1 - à remplir'!$G$31:$G$400,"kg"),SUMIFS('Étape 1 - à remplir'!$F$31:$F$400,'Étape 1 - à remplir'!$E$31:$E$400,MASQ2!CZ378,'Étape 1 - à remplir'!$P$31:$P$400,DI$3,'Étape 1 - à remplir'!$G$31:$G$400,"kg")),IF(DI$2="Atelier",IF(DI$3="Tous",SUMIFS('Étape 1 - à remplir'!$F$31:$F$400,'Étape 1 - à remplir'!$E$31:$E$400,MASQ2!CZ378,'Étape 1 - à remplir'!$G$31:$G$400,"kg"),SUMIFS('Étape 1 - à remplir'!$F$31:$F$400,'Étape 1 - à remplir'!$E$31:$E$400,MASQ2!CZ378,'Étape 1 - à remplir'!$O$31:$O$400,DI$3,'Étape 1 - à remplir'!$G$31:$G$400,"kg")),IF(DI$2="Espèce",IF(DI$3="Tous",SUMIFS('Étape 1 - à remplir'!$F$31:$F$400,'Étape 1 - à remplir'!$E$31:$E$400,MASQ2!CZ378,'Étape 1 - à remplir'!$G$31:$G$400,"kg"),SUMIFS('Étape 1 - à remplir'!$F$31:$F$400,'Étape 1 - à remplir'!$E$31:$E$400,MASQ2!CZ378,'Étape 1 - à remplir'!$N$31:$N$400,DI$3,'Étape 1 - à remplir'!$G$31:$G$400,"kg")))))))</f>
        <v>#N/A</v>
      </c>
      <c r="DB378" s="104">
        <f t="shared" si="179"/>
        <v>0</v>
      </c>
      <c r="DC378" s="204" t="str">
        <f t="shared" si="172"/>
        <v>Oxytétracycline</v>
      </c>
      <c r="DD378" s="204" t="str">
        <f t="shared" si="173"/>
        <v/>
      </c>
      <c r="DE378" s="204" t="str">
        <f t="shared" si="174"/>
        <v/>
      </c>
      <c r="DF378" s="204" t="str">
        <f t="shared" si="175"/>
        <v>Tetracyclines</v>
      </c>
      <c r="DG378" s="204" t="str">
        <f t="shared" si="176"/>
        <v/>
      </c>
      <c r="DH378" s="97" t="str">
        <f t="shared" si="177"/>
        <v/>
      </c>
      <c r="DI378" s="78"/>
      <c r="DJ378" s="78"/>
      <c r="DK378" s="77" t="str">
        <f ca="1"/>
        <v>OXYTETRACYCLINE 100-B PORC ET AGNEAU-CHEVREAU SEVRES FRANVET</v>
      </c>
      <c r="DL378" s="79" t="e">
        <f ca="1"/>
        <v>#N/A</v>
      </c>
      <c r="DM378" s="102"/>
      <c r="DN378" s="8"/>
      <c r="DO378" s="8"/>
      <c r="DP378" s="8"/>
      <c r="DQ378" s="8"/>
      <c r="DR378" s="8"/>
      <c r="DS378" s="8"/>
      <c r="DT378" s="8"/>
      <c r="DU378" s="8"/>
      <c r="DV378" s="8"/>
      <c r="DW378" s="8"/>
      <c r="DX378" s="8"/>
      <c r="DY378" s="8"/>
      <c r="DZ378" s="8"/>
      <c r="EA378" s="8"/>
      <c r="EB378" s="8"/>
      <c r="EC378" s="8"/>
      <c r="ED378" s="8"/>
      <c r="EE378" s="8"/>
      <c r="EF378" s="8"/>
      <c r="EG378" s="8"/>
      <c r="EH378" s="8"/>
      <c r="EI378" s="8"/>
      <c r="EJ378" s="97"/>
    </row>
    <row r="379" spans="1:140" x14ac:dyDescent="0.25">
      <c r="A379" s="56"/>
      <c r="B379" s="8"/>
      <c r="C379" s="8"/>
      <c r="D379" s="8"/>
      <c r="E379" s="8"/>
      <c r="F379" s="8"/>
      <c r="G379" s="8"/>
      <c r="H379" s="8"/>
      <c r="I379" s="102" t="str">
        <f>INDEX(Données_ATB!BE:BV,MATCH(MASQ2!J379,Données_ATB!BE:BE,0),18)</f>
        <v/>
      </c>
      <c r="J379" s="77" t="str">
        <f>Données_ATB!BE378</f>
        <v>OXYTETRACYCLINE 100-CR PORC ET AGNEAU-CHEVREAU SEVRES FRANVET</v>
      </c>
      <c r="K379" s="204" t="e">
        <f>IF(IF(S$2="Catégorie",IF(S$3="Toutes",SUMIFS('Étape 1 - à remplir'!$F$31:$F$400,'Étape 1 - à remplir'!$E$31:$E$400,MASQ2!J379,'Étape 1 - à remplir'!$G$31:$G$400,"animaux"),SUMIFS('Étape 1 - à remplir'!$F$31:$F$400,'Étape 1 - à remplir'!$E$31:$E$400,MASQ2!J379,'Étape 1 - à remplir'!$C$31:$C$400,S$3)),IF(S$2="Âge",IF(S$3="Tous",SUMIFS('Étape 1 - à remplir'!$F$31:$F$400,'Étape 1 - à remplir'!$E$31:$E$400,MASQ2!J379,'Étape 1 - à remplir'!$G$31:$G$400,"animaux"),SUMIFS('Étape 1 - à remplir'!$F$31:$F$400,'Étape 1 - à remplir'!$E$31:$E$400,MASQ2!J379,'Étape 1 - à remplir'!$P$31:$P$400,S$3)),IF(S$2="Atelier",IF(S$3="Tous",SUMIFS('Étape 1 - à remplir'!$F$31:$F$400,'Étape 1 - à remplir'!$E$31:$E$400,MASQ2!J379,'Étape 1 - à remplir'!$G$31:$G$400,"animaux"),SUMIFS('Étape 1 - à remplir'!$F$31:$F$400,'Étape 1 - à remplir'!$E$31:$E$400,MASQ2!J379,'Étape 1 - à remplir'!$O$31:$O$400,S$3)),IF(S$2="Espèce",IF(S$3="Tous",SUMIFS('Étape 1 - à remplir'!$F$31:$F$400,'Étape 1 - à remplir'!$E$31:$E$400,MASQ2!J379,'Étape 1 - à remplir'!$G$31:$G$400,"animaux"),SUMIFS('Étape 1 - à remplir'!$F$31:$F$400,'Étape 1 - à remplir'!$E$31:$E$400,MASQ2!J379,'Étape 1 - à remplir'!$N$31:$N$400,S$3))))))=0,NA(),IF(S$2="Catégorie",IF(S$3="Toutes",SUMIFS('Étape 1 - à remplir'!$F$31:$F$400,'Étape 1 - à remplir'!$E$31:$E$400,MASQ2!J379,'Étape 1 - à remplir'!$G$31:$G$400,"animaux"),SUMIFS('Étape 1 - à remplir'!$F$31:$F$400,'Étape 1 - à remplir'!$E$31:$E$400,MASQ2!J379,'Étape 1 - à remplir'!$C$31:$C$400,S$3)),IF(S$2="Âge",IF(S$3="Tous",SUMIFS('Étape 1 - à remplir'!$F$31:$F$400,'Étape 1 - à remplir'!$E$31:$E$400,MASQ2!J379,'Étape 1 - à remplir'!$G$31:$G$400,"animaux"),SUMIFS('Étape 1 - à remplir'!$F$31:$F$400,'Étape 1 - à remplir'!$E$31:$E$400,MASQ2!J379,'Étape 1 - à remplir'!$P$31:$P$400,S$3)),IF(S$2="Atelier",IF(S$3="Tous",SUMIFS('Étape 1 - à remplir'!$F$31:$F$400,'Étape 1 - à remplir'!$E$31:$E$400,MASQ2!J379,'Étape 1 - à remplir'!$G$31:$G$400,"animaux"),SUMIFS('Étape 1 - à remplir'!$F$31:$F$400,'Étape 1 - à remplir'!$E$31:$E$400,MASQ2!J379,'Étape 1 - à remplir'!$O$31:$O$400,S$3)),IF(S$2="Espèce",IF(S$3="Tous",SUMIFS('Étape 1 - à remplir'!$F$31:$F$400,'Étape 1 - à remplir'!$E$31:$E$400,MASQ2!J379,'Étape 1 - à remplir'!$G$31:$G$400,"animaux"),SUMIFS('Étape 1 - à remplir'!$F$31:$F$400,'Étape 1 - à remplir'!$E$31:$E$400,MASQ2!J379,'Étape 1 - à remplir'!$N$31:$N$400,S$3)))))))</f>
        <v>#N/A</v>
      </c>
      <c r="L379" s="97">
        <f t="shared" si="180"/>
        <v>0</v>
      </c>
      <c r="M379" s="56" t="str">
        <f>Données_ATB!BN378</f>
        <v>Oxytétracycline</v>
      </c>
      <c r="N379" s="204" t="str">
        <f>Données_ATB!BO378</f>
        <v/>
      </c>
      <c r="O379" s="97" t="str">
        <f>Données_ATB!BP378</f>
        <v/>
      </c>
      <c r="P379" s="77" t="str">
        <f>Données_ATB!BR378</f>
        <v>Tetracyclines</v>
      </c>
      <c r="Q379" s="78" t="str">
        <f>Données_ATB!BS378</f>
        <v/>
      </c>
      <c r="R379" s="79" t="str">
        <f>Données_ATB!BT378</f>
        <v/>
      </c>
      <c r="S379" s="78"/>
      <c r="T379" s="78"/>
      <c r="U379" s="77" t="str">
        <f ca="1"/>
        <v>OXYTETRACYCLINE 100-CR PORC ET AGNEAU-CHEVREAU SEVRES FRANVET</v>
      </c>
      <c r="V379" s="79" t="e">
        <f ca="1"/>
        <v>#N/A</v>
      </c>
      <c r="W379" s="102"/>
      <c r="X379" s="8"/>
      <c r="Y379" s="8"/>
      <c r="Z379" s="8"/>
      <c r="AA379" s="8"/>
      <c r="AB379" s="102"/>
      <c r="AC379" s="8"/>
      <c r="AD379" s="8"/>
      <c r="AE379" s="8"/>
      <c r="AF379" s="8"/>
      <c r="AG379" s="8"/>
      <c r="AH379" s="8"/>
      <c r="AI379" s="8"/>
      <c r="AJ379" s="8"/>
      <c r="AK379" s="8"/>
      <c r="AL379" s="8"/>
      <c r="AM379" s="8"/>
      <c r="AN379" s="8"/>
      <c r="AO379" s="8"/>
      <c r="AP379" s="8"/>
      <c r="AQ379" s="8"/>
      <c r="AR379" s="8"/>
      <c r="AS379" s="8"/>
      <c r="AT379" s="97"/>
      <c r="AV379" s="56"/>
      <c r="AW379" s="8"/>
      <c r="AX379" s="8"/>
      <c r="AY379" s="8"/>
      <c r="AZ379" s="8"/>
      <c r="BA379" s="8"/>
      <c r="BB379" s="8"/>
      <c r="BC379" s="8"/>
      <c r="BD379" s="102" t="str">
        <f t="shared" si="162"/>
        <v/>
      </c>
      <c r="BE379" s="56" t="str">
        <f t="shared" si="163"/>
        <v>OXYTETRACYCLINE 100-CR PORC ET AGNEAU-CHEVREAU SEVRES FRANVET</v>
      </c>
      <c r="BF379" s="204" t="e">
        <f>IF(IF(BN$2="Catégorie",IF(BN$3="Toutes",SUMIFS('Étape 1 - à remplir'!$F$31:$F$400,'Étape 1 - à remplir'!$E$31:$E$400,MASQ2!BE379,'Étape 1 - à remplir'!$G$31:$G$400,"lots"),SUMIFS('Étape 1 - à remplir'!$F$31:$F$400,'Étape 1 - à remplir'!$E$31:$E$400,MASQ2!BE379,'Étape 1 - à remplir'!$C$31:$C$400,BN$3)),IF(BN$2="Âge",IF(BN$3="Tous",SUMIFS('Étape 1 - à remplir'!$F$31:$F$400,'Étape 1 - à remplir'!$E$31:$E$400,MASQ2!BE379,'Étape 1 - à remplir'!$G$31:$G$400,"lots"),SUMIFS('Étape 1 - à remplir'!$F$31:$F$400,'Étape 1 - à remplir'!$E$31:$E$400,MASQ2!BE379,'Étape 1 - à remplir'!$P$31:$P$400,BN$3,'Étape 1 - à remplir'!$G$31:$G$400,"lots")),IF(BN$2="Atelier",IF(BN$3="Tous",SUMIFS('Étape 1 - à remplir'!$F$31:$F$400,'Étape 1 - à remplir'!$E$31:$E$400,MASQ2!BE379,'Étape 1 - à remplir'!$G$31:$G$400,"lots"),SUMIFS('Étape 1 - à remplir'!$F$31:$F$400,'Étape 1 - à remplir'!$E$31:$E$400,MASQ2!BE379,'Étape 1 - à remplir'!$O$31:$O$400,BN$3,'Étape 1 - à remplir'!$G$31:$G$400,"lots")),IF(BN$2="Espèce",IF(BN$3="Tous",SUMIFS('Étape 1 - à remplir'!$F$31:$F$400,'Étape 1 - à remplir'!$E$31:$E$400,MASQ2!BE379,'Étape 1 - à remplir'!$G$31:$G$400,"lots"),SUMIFS('Étape 1 - à remplir'!$F$31:$F$400,'Étape 1 - à remplir'!$E$31:$E$400,MASQ2!BE379,'Étape 1 - à remplir'!$N$31:$N$400,BN$3,'Étape 1 - à remplir'!$G$31:$G$400,"lots"))))))=0,NA(),IF(BN$2="Catégorie",IF(BN$3="Toutes",SUMIFS('Étape 1 - à remplir'!$F$31:$F$400,'Étape 1 - à remplir'!$E$31:$E$400,MASQ2!BE379,'Étape 1 - à remplir'!$G$31:$G$400,"lots"),SUMIFS('Étape 1 - à remplir'!$F$31:$F$400,'Étape 1 - à remplir'!$E$31:$E$400,MASQ2!BE379,'Étape 1 - à remplir'!$C$31:$C$400,BN$3)),IF(BN$2="Âge",IF(BN$3="Tous",SUMIFS('Étape 1 - à remplir'!$F$31:$F$400,'Étape 1 - à remplir'!$E$31:$E$400,MASQ2!BE379,'Étape 1 - à remplir'!$G$31:$G$400,"lots"),SUMIFS('Étape 1 - à remplir'!$F$31:$F$400,'Étape 1 - à remplir'!$E$31:$E$400,MASQ2!BE379,'Étape 1 - à remplir'!$P$31:$P$400,BN$3,'Étape 1 - à remplir'!$G$31:$G$400,"lots")),IF(BN$2="Atelier",IF(BN$3="Tous",SUMIFS('Étape 1 - à remplir'!$F$31:$F$400,'Étape 1 - à remplir'!$E$31:$E$400,MASQ2!BE379,'Étape 1 - à remplir'!$G$31:$G$400,"lots"),SUMIFS('Étape 1 - à remplir'!$F$31:$F$400,'Étape 1 - à remplir'!$E$31:$E$400,MASQ2!BE379,'Étape 1 - à remplir'!$O$31:$O$400,BN$3,'Étape 1 - à remplir'!$G$31:$G$400,"lots")),IF(BN$2="Espèce",IF(BN$3="Tous",SUMIFS('Étape 1 - à remplir'!$F$31:$F$400,'Étape 1 - à remplir'!$E$31:$E$400,MASQ2!BE379,'Étape 1 - à remplir'!$G$31:$G$400,"lots"),SUMIFS('Étape 1 - à remplir'!$F$31:$F$400,'Étape 1 - à remplir'!$E$31:$E$400,MASQ2!BE379,'Étape 1 - à remplir'!$N$31:$N$400,BN$3,'Étape 1 - à remplir'!$G$31:$G$400,"lots")))))))</f>
        <v>#N/A</v>
      </c>
      <c r="BG379" s="204">
        <f t="shared" si="178"/>
        <v>0</v>
      </c>
      <c r="BH379" s="204" t="str">
        <f t="shared" si="164"/>
        <v>Oxytétracycline</v>
      </c>
      <c r="BI379" s="204" t="str">
        <f t="shared" si="165"/>
        <v/>
      </c>
      <c r="BJ379" s="204" t="str">
        <f t="shared" si="166"/>
        <v/>
      </c>
      <c r="BK379" s="204" t="str">
        <f t="shared" si="167"/>
        <v>Tetracyclines</v>
      </c>
      <c r="BL379" s="204" t="str">
        <f t="shared" si="168"/>
        <v/>
      </c>
      <c r="BM379" s="97" t="str">
        <f t="shared" si="169"/>
        <v/>
      </c>
      <c r="BN379" s="78"/>
      <c r="BO379" s="78"/>
      <c r="BP379" s="77" t="str">
        <f ca="1"/>
        <v>OXYTETRACYCLINE 100-CR PORC ET AGNEAU-CHEVREAU SEVRES FRANVET</v>
      </c>
      <c r="BQ379" s="79" t="e">
        <f ca="1"/>
        <v>#N/A</v>
      </c>
      <c r="BR379" s="102"/>
      <c r="BS379" s="8"/>
      <c r="BT379" s="8"/>
      <c r="BU379" s="8"/>
      <c r="BV379" s="8"/>
      <c r="BW379" s="8"/>
      <c r="BX379" s="8"/>
      <c r="BY379" s="8"/>
      <c r="BZ379" s="8"/>
      <c r="CA379" s="8"/>
      <c r="CB379" s="8"/>
      <c r="CC379" s="8"/>
      <c r="CD379" s="8"/>
      <c r="CE379" s="8"/>
      <c r="CF379" s="8"/>
      <c r="CG379" s="8"/>
      <c r="CH379" s="8"/>
      <c r="CI379" s="8"/>
      <c r="CJ379" s="8"/>
      <c r="CK379" s="8"/>
      <c r="CL379" s="8"/>
      <c r="CM379" s="8"/>
      <c r="CN379" s="8"/>
      <c r="CO379" s="97"/>
      <c r="CQ379" s="56"/>
      <c r="CR379" s="8"/>
      <c r="CS379" s="8"/>
      <c r="CT379" s="8"/>
      <c r="CU379" s="8"/>
      <c r="CV379" s="8"/>
      <c r="CW379" s="8"/>
      <c r="CX379" s="8"/>
      <c r="CY379" s="102" t="str">
        <f t="shared" si="170"/>
        <v/>
      </c>
      <c r="CZ379" s="56" t="str">
        <f t="shared" si="171"/>
        <v>OXYTETRACYCLINE 100-CR PORC ET AGNEAU-CHEVREAU SEVRES FRANVET</v>
      </c>
      <c r="DA379" s="204" t="e">
        <f>IF(IF(DI$2="Catégorie",IF(DI$3="Toutes",SUMIFS('Étape 1 - à remplir'!$F$31:$F$400,'Étape 1 - à remplir'!$E$31:$E$400,MASQ2!CZ379,'Étape 1 - à remplir'!$G$31:$G$400,"kg"),SUMIFS('Étape 1 - à remplir'!$F$31:$F$400,'Étape 1 - à remplir'!$E$31:$E$400,MASQ2!CZ379,'Étape 1 - à remplir'!$C$31:$C$400,DI$3)),IF(DI$2="Âge",IF(DI$3="Tous",SUMIFS('Étape 1 - à remplir'!$F$31:$F$400,'Étape 1 - à remplir'!$E$31:$E$400,MASQ2!CZ379,'Étape 1 - à remplir'!$G$31:$G$400,"kg"),SUMIFS('Étape 1 - à remplir'!$F$31:$F$400,'Étape 1 - à remplir'!$E$31:$E$400,MASQ2!CZ379,'Étape 1 - à remplir'!$P$31:$P$400,DI$3,'Étape 1 - à remplir'!$G$31:$G$400,"kg")),IF(DI$2="Atelier",IF(DI$3="Tous",SUMIFS('Étape 1 - à remplir'!$F$31:$F$400,'Étape 1 - à remplir'!$E$31:$E$400,MASQ2!CZ379,'Étape 1 - à remplir'!$G$31:$G$400,"kg"),SUMIFS('Étape 1 - à remplir'!$F$31:$F$400,'Étape 1 - à remplir'!$E$31:$E$400,MASQ2!CZ379,'Étape 1 - à remplir'!$O$31:$O$400,DI$3,'Étape 1 - à remplir'!$G$31:$G$400,"kg")),IF(DI$2="Espèce",IF(DI$3="Tous",SUMIFS('Étape 1 - à remplir'!$F$31:$F$400,'Étape 1 - à remplir'!$E$31:$E$400,MASQ2!CZ379,'Étape 1 - à remplir'!$G$31:$G$400,"kg"),SUMIFS('Étape 1 - à remplir'!$F$31:$F$400,'Étape 1 - à remplir'!$E$31:$E$400,MASQ2!CZ379,'Étape 1 - à remplir'!$N$31:$N$400,DI$3,'Étape 1 - à remplir'!$G$31:$G$400,"kg"))))))=0,NA(),IF(DI$2="Catégorie",IF(DI$3="Toutes",SUMIFS('Étape 1 - à remplir'!$F$31:$F$400,'Étape 1 - à remplir'!$E$31:$E$400,MASQ2!CZ379,'Étape 1 - à remplir'!$G$31:$G$400,"kg"),SUMIFS('Étape 1 - à remplir'!$F$31:$F$400,'Étape 1 - à remplir'!$E$31:$E$400,MASQ2!CZ379,'Étape 1 - à remplir'!$C$31:$C$400,DI$3)),IF(DI$2="Âge",IF(DI$3="Tous",SUMIFS('Étape 1 - à remplir'!$F$31:$F$400,'Étape 1 - à remplir'!$E$31:$E$400,MASQ2!CZ379,'Étape 1 - à remplir'!$G$31:$G$400,"kg"),SUMIFS('Étape 1 - à remplir'!$F$31:$F$400,'Étape 1 - à remplir'!$E$31:$E$400,MASQ2!CZ379,'Étape 1 - à remplir'!$P$31:$P$400,DI$3,'Étape 1 - à remplir'!$G$31:$G$400,"kg")),IF(DI$2="Atelier",IF(DI$3="Tous",SUMIFS('Étape 1 - à remplir'!$F$31:$F$400,'Étape 1 - à remplir'!$E$31:$E$400,MASQ2!CZ379,'Étape 1 - à remplir'!$G$31:$G$400,"kg"),SUMIFS('Étape 1 - à remplir'!$F$31:$F$400,'Étape 1 - à remplir'!$E$31:$E$400,MASQ2!CZ379,'Étape 1 - à remplir'!$O$31:$O$400,DI$3,'Étape 1 - à remplir'!$G$31:$G$400,"kg")),IF(DI$2="Espèce",IF(DI$3="Tous",SUMIFS('Étape 1 - à remplir'!$F$31:$F$400,'Étape 1 - à remplir'!$E$31:$E$400,MASQ2!CZ379,'Étape 1 - à remplir'!$G$31:$G$400,"kg"),SUMIFS('Étape 1 - à remplir'!$F$31:$F$400,'Étape 1 - à remplir'!$E$31:$E$400,MASQ2!CZ379,'Étape 1 - à remplir'!$N$31:$N$400,DI$3,'Étape 1 - à remplir'!$G$31:$G$400,"kg")))))))</f>
        <v>#N/A</v>
      </c>
      <c r="DB379" s="104">
        <f t="shared" si="179"/>
        <v>0</v>
      </c>
      <c r="DC379" s="204" t="str">
        <f t="shared" si="172"/>
        <v>Oxytétracycline</v>
      </c>
      <c r="DD379" s="204" t="str">
        <f t="shared" si="173"/>
        <v/>
      </c>
      <c r="DE379" s="204" t="str">
        <f t="shared" si="174"/>
        <v/>
      </c>
      <c r="DF379" s="204" t="str">
        <f t="shared" si="175"/>
        <v>Tetracyclines</v>
      </c>
      <c r="DG379" s="204" t="str">
        <f t="shared" si="176"/>
        <v/>
      </c>
      <c r="DH379" s="97" t="str">
        <f t="shared" si="177"/>
        <v/>
      </c>
      <c r="DI379" s="78"/>
      <c r="DJ379" s="78"/>
      <c r="DK379" s="77" t="str">
        <f ca="1"/>
        <v>OXYTETRACYCLINE 100-CR PORC ET AGNEAU-CHEVREAU SEVRES FRANVET</v>
      </c>
      <c r="DL379" s="79" t="e">
        <f ca="1"/>
        <v>#N/A</v>
      </c>
      <c r="DM379" s="102"/>
      <c r="DN379" s="8"/>
      <c r="DO379" s="8"/>
      <c r="DP379" s="8"/>
      <c r="DQ379" s="8"/>
      <c r="DR379" s="8"/>
      <c r="DS379" s="8"/>
      <c r="DT379" s="8"/>
      <c r="DU379" s="8"/>
      <c r="DV379" s="8"/>
      <c r="DW379" s="8"/>
      <c r="DX379" s="8"/>
      <c r="DY379" s="8"/>
      <c r="DZ379" s="8"/>
      <c r="EA379" s="8"/>
      <c r="EB379" s="8"/>
      <c r="EC379" s="8"/>
      <c r="ED379" s="8"/>
      <c r="EE379" s="8"/>
      <c r="EF379" s="8"/>
      <c r="EG379" s="8"/>
      <c r="EH379" s="8"/>
      <c r="EI379" s="8"/>
      <c r="EJ379" s="97"/>
    </row>
    <row r="380" spans="1:140" x14ac:dyDescent="0.25">
      <c r="A380" s="56"/>
      <c r="B380" s="8"/>
      <c r="C380" s="8"/>
      <c r="D380" s="8"/>
      <c r="E380" s="8"/>
      <c r="F380" s="8"/>
      <c r="G380" s="8"/>
      <c r="H380" s="8"/>
      <c r="I380" s="102" t="str">
        <f>INDEX(Données_ATB!BE:BV,MATCH(MASQ2!J380,Données_ATB!BE:BE,0),18)</f>
        <v/>
      </c>
      <c r="J380" s="77" t="str">
        <f>Données_ATB!BE379</f>
        <v>OXYTETRACYCLINE 20 % INOUKO</v>
      </c>
      <c r="K380" s="204" t="e">
        <f>IF(IF(S$2="Catégorie",IF(S$3="Toutes",SUMIFS('Étape 1 - à remplir'!$F$31:$F$400,'Étape 1 - à remplir'!$E$31:$E$400,MASQ2!J380,'Étape 1 - à remplir'!$G$31:$G$400,"animaux"),SUMIFS('Étape 1 - à remplir'!$F$31:$F$400,'Étape 1 - à remplir'!$E$31:$E$400,MASQ2!J380,'Étape 1 - à remplir'!$C$31:$C$400,S$3)),IF(S$2="Âge",IF(S$3="Tous",SUMIFS('Étape 1 - à remplir'!$F$31:$F$400,'Étape 1 - à remplir'!$E$31:$E$400,MASQ2!J380,'Étape 1 - à remplir'!$G$31:$G$400,"animaux"),SUMIFS('Étape 1 - à remplir'!$F$31:$F$400,'Étape 1 - à remplir'!$E$31:$E$400,MASQ2!J380,'Étape 1 - à remplir'!$P$31:$P$400,S$3)),IF(S$2="Atelier",IF(S$3="Tous",SUMIFS('Étape 1 - à remplir'!$F$31:$F$400,'Étape 1 - à remplir'!$E$31:$E$400,MASQ2!J380,'Étape 1 - à remplir'!$G$31:$G$400,"animaux"),SUMIFS('Étape 1 - à remplir'!$F$31:$F$400,'Étape 1 - à remplir'!$E$31:$E$400,MASQ2!J380,'Étape 1 - à remplir'!$O$31:$O$400,S$3)),IF(S$2="Espèce",IF(S$3="Tous",SUMIFS('Étape 1 - à remplir'!$F$31:$F$400,'Étape 1 - à remplir'!$E$31:$E$400,MASQ2!J380,'Étape 1 - à remplir'!$G$31:$G$400,"animaux"),SUMIFS('Étape 1 - à remplir'!$F$31:$F$400,'Étape 1 - à remplir'!$E$31:$E$400,MASQ2!J380,'Étape 1 - à remplir'!$N$31:$N$400,S$3))))))=0,NA(),IF(S$2="Catégorie",IF(S$3="Toutes",SUMIFS('Étape 1 - à remplir'!$F$31:$F$400,'Étape 1 - à remplir'!$E$31:$E$400,MASQ2!J380,'Étape 1 - à remplir'!$G$31:$G$400,"animaux"),SUMIFS('Étape 1 - à remplir'!$F$31:$F$400,'Étape 1 - à remplir'!$E$31:$E$400,MASQ2!J380,'Étape 1 - à remplir'!$C$31:$C$400,S$3)),IF(S$2="Âge",IF(S$3="Tous",SUMIFS('Étape 1 - à remplir'!$F$31:$F$400,'Étape 1 - à remplir'!$E$31:$E$400,MASQ2!J380,'Étape 1 - à remplir'!$G$31:$G$400,"animaux"),SUMIFS('Étape 1 - à remplir'!$F$31:$F$400,'Étape 1 - à remplir'!$E$31:$E$400,MASQ2!J380,'Étape 1 - à remplir'!$P$31:$P$400,S$3)),IF(S$2="Atelier",IF(S$3="Tous",SUMIFS('Étape 1 - à remplir'!$F$31:$F$400,'Étape 1 - à remplir'!$E$31:$E$400,MASQ2!J380,'Étape 1 - à remplir'!$G$31:$G$400,"animaux"),SUMIFS('Étape 1 - à remplir'!$F$31:$F$400,'Étape 1 - à remplir'!$E$31:$E$400,MASQ2!J380,'Étape 1 - à remplir'!$O$31:$O$400,S$3)),IF(S$2="Espèce",IF(S$3="Tous",SUMIFS('Étape 1 - à remplir'!$F$31:$F$400,'Étape 1 - à remplir'!$E$31:$E$400,MASQ2!J380,'Étape 1 - à remplir'!$G$31:$G$400,"animaux"),SUMIFS('Étape 1 - à remplir'!$F$31:$F$400,'Étape 1 - à remplir'!$E$31:$E$400,MASQ2!J380,'Étape 1 - à remplir'!$N$31:$N$400,S$3)))))))</f>
        <v>#N/A</v>
      </c>
      <c r="L380" s="97">
        <f t="shared" si="180"/>
        <v>0</v>
      </c>
      <c r="M380" s="56" t="str">
        <f>Données_ATB!BN379</f>
        <v>Oxytétracycline</v>
      </c>
      <c r="N380" s="204" t="str">
        <f>Données_ATB!BO379</f>
        <v>Tétracycline</v>
      </c>
      <c r="O380" s="97" t="str">
        <f>Données_ATB!BP379</f>
        <v/>
      </c>
      <c r="P380" s="77" t="str">
        <f>Données_ATB!BR379</f>
        <v>Tetracyclines</v>
      </c>
      <c r="Q380" s="78" t="str">
        <f>Données_ATB!BS379</f>
        <v>Tetracyclines</v>
      </c>
      <c r="R380" s="79" t="str">
        <f>Données_ATB!BT379</f>
        <v/>
      </c>
      <c r="S380" s="78"/>
      <c r="T380" s="78"/>
      <c r="U380" s="77" t="str">
        <f ca="1"/>
        <v>OXYTETRACYCLINE 20 % INOUKO</v>
      </c>
      <c r="V380" s="79" t="e">
        <f ca="1"/>
        <v>#N/A</v>
      </c>
      <c r="W380" s="102"/>
      <c r="X380" s="8"/>
      <c r="Y380" s="8"/>
      <c r="Z380" s="8"/>
      <c r="AA380" s="8"/>
      <c r="AB380" s="102"/>
      <c r="AC380" s="8"/>
      <c r="AD380" s="8"/>
      <c r="AE380" s="8"/>
      <c r="AF380" s="8"/>
      <c r="AG380" s="8"/>
      <c r="AH380" s="8"/>
      <c r="AI380" s="8"/>
      <c r="AJ380" s="8"/>
      <c r="AK380" s="8"/>
      <c r="AL380" s="8"/>
      <c r="AM380" s="8"/>
      <c r="AN380" s="8"/>
      <c r="AO380" s="8"/>
      <c r="AP380" s="8"/>
      <c r="AQ380" s="8"/>
      <c r="AR380" s="8"/>
      <c r="AS380" s="8"/>
      <c r="AT380" s="97"/>
      <c r="AV380" s="56"/>
      <c r="AW380" s="8"/>
      <c r="AX380" s="8"/>
      <c r="AY380" s="8"/>
      <c r="AZ380" s="8"/>
      <c r="BA380" s="8"/>
      <c r="BB380" s="8"/>
      <c r="BC380" s="8"/>
      <c r="BD380" s="102" t="str">
        <f t="shared" si="162"/>
        <v/>
      </c>
      <c r="BE380" s="56" t="str">
        <f t="shared" si="163"/>
        <v>OXYTETRACYCLINE 20 % INOUKO</v>
      </c>
      <c r="BF380" s="204" t="e">
        <f>IF(IF(BN$2="Catégorie",IF(BN$3="Toutes",SUMIFS('Étape 1 - à remplir'!$F$31:$F$400,'Étape 1 - à remplir'!$E$31:$E$400,MASQ2!BE380,'Étape 1 - à remplir'!$G$31:$G$400,"lots"),SUMIFS('Étape 1 - à remplir'!$F$31:$F$400,'Étape 1 - à remplir'!$E$31:$E$400,MASQ2!BE380,'Étape 1 - à remplir'!$C$31:$C$400,BN$3)),IF(BN$2="Âge",IF(BN$3="Tous",SUMIFS('Étape 1 - à remplir'!$F$31:$F$400,'Étape 1 - à remplir'!$E$31:$E$400,MASQ2!BE380,'Étape 1 - à remplir'!$G$31:$G$400,"lots"),SUMIFS('Étape 1 - à remplir'!$F$31:$F$400,'Étape 1 - à remplir'!$E$31:$E$400,MASQ2!BE380,'Étape 1 - à remplir'!$P$31:$P$400,BN$3,'Étape 1 - à remplir'!$G$31:$G$400,"lots")),IF(BN$2="Atelier",IF(BN$3="Tous",SUMIFS('Étape 1 - à remplir'!$F$31:$F$400,'Étape 1 - à remplir'!$E$31:$E$400,MASQ2!BE380,'Étape 1 - à remplir'!$G$31:$G$400,"lots"),SUMIFS('Étape 1 - à remplir'!$F$31:$F$400,'Étape 1 - à remplir'!$E$31:$E$400,MASQ2!BE380,'Étape 1 - à remplir'!$O$31:$O$400,BN$3,'Étape 1 - à remplir'!$G$31:$G$400,"lots")),IF(BN$2="Espèce",IF(BN$3="Tous",SUMIFS('Étape 1 - à remplir'!$F$31:$F$400,'Étape 1 - à remplir'!$E$31:$E$400,MASQ2!BE380,'Étape 1 - à remplir'!$G$31:$G$400,"lots"),SUMIFS('Étape 1 - à remplir'!$F$31:$F$400,'Étape 1 - à remplir'!$E$31:$E$400,MASQ2!BE380,'Étape 1 - à remplir'!$N$31:$N$400,BN$3,'Étape 1 - à remplir'!$G$31:$G$400,"lots"))))))=0,NA(),IF(BN$2="Catégorie",IF(BN$3="Toutes",SUMIFS('Étape 1 - à remplir'!$F$31:$F$400,'Étape 1 - à remplir'!$E$31:$E$400,MASQ2!BE380,'Étape 1 - à remplir'!$G$31:$G$400,"lots"),SUMIFS('Étape 1 - à remplir'!$F$31:$F$400,'Étape 1 - à remplir'!$E$31:$E$400,MASQ2!BE380,'Étape 1 - à remplir'!$C$31:$C$400,BN$3)),IF(BN$2="Âge",IF(BN$3="Tous",SUMIFS('Étape 1 - à remplir'!$F$31:$F$400,'Étape 1 - à remplir'!$E$31:$E$400,MASQ2!BE380,'Étape 1 - à remplir'!$G$31:$G$400,"lots"),SUMIFS('Étape 1 - à remplir'!$F$31:$F$400,'Étape 1 - à remplir'!$E$31:$E$400,MASQ2!BE380,'Étape 1 - à remplir'!$P$31:$P$400,BN$3,'Étape 1 - à remplir'!$G$31:$G$400,"lots")),IF(BN$2="Atelier",IF(BN$3="Tous",SUMIFS('Étape 1 - à remplir'!$F$31:$F$400,'Étape 1 - à remplir'!$E$31:$E$400,MASQ2!BE380,'Étape 1 - à remplir'!$G$31:$G$400,"lots"),SUMIFS('Étape 1 - à remplir'!$F$31:$F$400,'Étape 1 - à remplir'!$E$31:$E$400,MASQ2!BE380,'Étape 1 - à remplir'!$O$31:$O$400,BN$3,'Étape 1 - à remplir'!$G$31:$G$400,"lots")),IF(BN$2="Espèce",IF(BN$3="Tous",SUMIFS('Étape 1 - à remplir'!$F$31:$F$400,'Étape 1 - à remplir'!$E$31:$E$400,MASQ2!BE380,'Étape 1 - à remplir'!$G$31:$G$400,"lots"),SUMIFS('Étape 1 - à remplir'!$F$31:$F$400,'Étape 1 - à remplir'!$E$31:$E$400,MASQ2!BE380,'Étape 1 - à remplir'!$N$31:$N$400,BN$3,'Étape 1 - à remplir'!$G$31:$G$400,"lots")))))))</f>
        <v>#N/A</v>
      </c>
      <c r="BG380" s="204">
        <f t="shared" si="178"/>
        <v>0</v>
      </c>
      <c r="BH380" s="204" t="str">
        <f t="shared" si="164"/>
        <v>Oxytétracycline</v>
      </c>
      <c r="BI380" s="204" t="str">
        <f t="shared" si="165"/>
        <v>Tétracycline</v>
      </c>
      <c r="BJ380" s="204" t="str">
        <f t="shared" si="166"/>
        <v/>
      </c>
      <c r="BK380" s="204" t="str">
        <f t="shared" si="167"/>
        <v>Tetracyclines</v>
      </c>
      <c r="BL380" s="204" t="str">
        <f t="shared" si="168"/>
        <v>Tetracyclines</v>
      </c>
      <c r="BM380" s="97" t="str">
        <f t="shared" si="169"/>
        <v/>
      </c>
      <c r="BN380" s="78"/>
      <c r="BO380" s="78"/>
      <c r="BP380" s="77" t="str">
        <f ca="1"/>
        <v>OXYTETRACYCLINE 20 % INOUKO</v>
      </c>
      <c r="BQ380" s="79" t="e">
        <f ca="1"/>
        <v>#N/A</v>
      </c>
      <c r="BR380" s="102"/>
      <c r="BS380" s="8"/>
      <c r="BT380" s="8"/>
      <c r="BU380" s="8"/>
      <c r="BV380" s="8"/>
      <c r="BW380" s="8"/>
      <c r="BX380" s="8"/>
      <c r="BY380" s="8"/>
      <c r="BZ380" s="8"/>
      <c r="CA380" s="8"/>
      <c r="CB380" s="8"/>
      <c r="CC380" s="8"/>
      <c r="CD380" s="8"/>
      <c r="CE380" s="8"/>
      <c r="CF380" s="8"/>
      <c r="CG380" s="8"/>
      <c r="CH380" s="8"/>
      <c r="CI380" s="8"/>
      <c r="CJ380" s="8"/>
      <c r="CK380" s="8"/>
      <c r="CL380" s="8"/>
      <c r="CM380" s="8"/>
      <c r="CN380" s="8"/>
      <c r="CO380" s="97"/>
      <c r="CQ380" s="56"/>
      <c r="CR380" s="8"/>
      <c r="CS380" s="8"/>
      <c r="CT380" s="8"/>
      <c r="CU380" s="8"/>
      <c r="CV380" s="8"/>
      <c r="CW380" s="8"/>
      <c r="CX380" s="8"/>
      <c r="CY380" s="102" t="str">
        <f t="shared" si="170"/>
        <v/>
      </c>
      <c r="CZ380" s="56" t="str">
        <f t="shared" si="171"/>
        <v>OXYTETRACYCLINE 20 % INOUKO</v>
      </c>
      <c r="DA380" s="204" t="e">
        <f>IF(IF(DI$2="Catégorie",IF(DI$3="Toutes",SUMIFS('Étape 1 - à remplir'!$F$31:$F$400,'Étape 1 - à remplir'!$E$31:$E$400,MASQ2!CZ380,'Étape 1 - à remplir'!$G$31:$G$400,"kg"),SUMIFS('Étape 1 - à remplir'!$F$31:$F$400,'Étape 1 - à remplir'!$E$31:$E$400,MASQ2!CZ380,'Étape 1 - à remplir'!$C$31:$C$400,DI$3)),IF(DI$2="Âge",IF(DI$3="Tous",SUMIFS('Étape 1 - à remplir'!$F$31:$F$400,'Étape 1 - à remplir'!$E$31:$E$400,MASQ2!CZ380,'Étape 1 - à remplir'!$G$31:$G$400,"kg"),SUMIFS('Étape 1 - à remplir'!$F$31:$F$400,'Étape 1 - à remplir'!$E$31:$E$400,MASQ2!CZ380,'Étape 1 - à remplir'!$P$31:$P$400,DI$3,'Étape 1 - à remplir'!$G$31:$G$400,"kg")),IF(DI$2="Atelier",IF(DI$3="Tous",SUMIFS('Étape 1 - à remplir'!$F$31:$F$400,'Étape 1 - à remplir'!$E$31:$E$400,MASQ2!CZ380,'Étape 1 - à remplir'!$G$31:$G$400,"kg"),SUMIFS('Étape 1 - à remplir'!$F$31:$F$400,'Étape 1 - à remplir'!$E$31:$E$400,MASQ2!CZ380,'Étape 1 - à remplir'!$O$31:$O$400,DI$3,'Étape 1 - à remplir'!$G$31:$G$400,"kg")),IF(DI$2="Espèce",IF(DI$3="Tous",SUMIFS('Étape 1 - à remplir'!$F$31:$F$400,'Étape 1 - à remplir'!$E$31:$E$400,MASQ2!CZ380,'Étape 1 - à remplir'!$G$31:$G$400,"kg"),SUMIFS('Étape 1 - à remplir'!$F$31:$F$400,'Étape 1 - à remplir'!$E$31:$E$400,MASQ2!CZ380,'Étape 1 - à remplir'!$N$31:$N$400,DI$3,'Étape 1 - à remplir'!$G$31:$G$400,"kg"))))))=0,NA(),IF(DI$2="Catégorie",IF(DI$3="Toutes",SUMIFS('Étape 1 - à remplir'!$F$31:$F$400,'Étape 1 - à remplir'!$E$31:$E$400,MASQ2!CZ380,'Étape 1 - à remplir'!$G$31:$G$400,"kg"),SUMIFS('Étape 1 - à remplir'!$F$31:$F$400,'Étape 1 - à remplir'!$E$31:$E$400,MASQ2!CZ380,'Étape 1 - à remplir'!$C$31:$C$400,DI$3)),IF(DI$2="Âge",IF(DI$3="Tous",SUMIFS('Étape 1 - à remplir'!$F$31:$F$400,'Étape 1 - à remplir'!$E$31:$E$400,MASQ2!CZ380,'Étape 1 - à remplir'!$G$31:$G$400,"kg"),SUMIFS('Étape 1 - à remplir'!$F$31:$F$400,'Étape 1 - à remplir'!$E$31:$E$400,MASQ2!CZ380,'Étape 1 - à remplir'!$P$31:$P$400,DI$3,'Étape 1 - à remplir'!$G$31:$G$400,"kg")),IF(DI$2="Atelier",IF(DI$3="Tous",SUMIFS('Étape 1 - à remplir'!$F$31:$F$400,'Étape 1 - à remplir'!$E$31:$E$400,MASQ2!CZ380,'Étape 1 - à remplir'!$G$31:$G$400,"kg"),SUMIFS('Étape 1 - à remplir'!$F$31:$F$400,'Étape 1 - à remplir'!$E$31:$E$400,MASQ2!CZ380,'Étape 1 - à remplir'!$O$31:$O$400,DI$3,'Étape 1 - à remplir'!$G$31:$G$400,"kg")),IF(DI$2="Espèce",IF(DI$3="Tous",SUMIFS('Étape 1 - à remplir'!$F$31:$F$400,'Étape 1 - à remplir'!$E$31:$E$400,MASQ2!CZ380,'Étape 1 - à remplir'!$G$31:$G$400,"kg"),SUMIFS('Étape 1 - à remplir'!$F$31:$F$400,'Étape 1 - à remplir'!$E$31:$E$400,MASQ2!CZ380,'Étape 1 - à remplir'!$N$31:$N$400,DI$3,'Étape 1 - à remplir'!$G$31:$G$400,"kg")))))))</f>
        <v>#N/A</v>
      </c>
      <c r="DB380" s="104">
        <f t="shared" si="179"/>
        <v>0</v>
      </c>
      <c r="DC380" s="204" t="str">
        <f t="shared" si="172"/>
        <v>Oxytétracycline</v>
      </c>
      <c r="DD380" s="204" t="str">
        <f t="shared" si="173"/>
        <v>Tétracycline</v>
      </c>
      <c r="DE380" s="204" t="str">
        <f t="shared" si="174"/>
        <v/>
      </c>
      <c r="DF380" s="204" t="str">
        <f t="shared" si="175"/>
        <v>Tetracyclines</v>
      </c>
      <c r="DG380" s="204" t="str">
        <f t="shared" si="176"/>
        <v>Tetracyclines</v>
      </c>
      <c r="DH380" s="97" t="str">
        <f t="shared" si="177"/>
        <v/>
      </c>
      <c r="DI380" s="78"/>
      <c r="DJ380" s="78"/>
      <c r="DK380" s="77" t="str">
        <f ca="1"/>
        <v>OXYTETRACYCLINE 20 % INOUKO</v>
      </c>
      <c r="DL380" s="79" t="e">
        <f ca="1"/>
        <v>#N/A</v>
      </c>
      <c r="DM380" s="102"/>
      <c r="DN380" s="8"/>
      <c r="DO380" s="8"/>
      <c r="DP380" s="8"/>
      <c r="DQ380" s="8"/>
      <c r="DR380" s="8"/>
      <c r="DS380" s="8"/>
      <c r="DT380" s="8"/>
      <c r="DU380" s="8"/>
      <c r="DV380" s="8"/>
      <c r="DW380" s="8"/>
      <c r="DX380" s="8"/>
      <c r="DY380" s="8"/>
      <c r="DZ380" s="8"/>
      <c r="EA380" s="8"/>
      <c r="EB380" s="8"/>
      <c r="EC380" s="8"/>
      <c r="ED380" s="8"/>
      <c r="EE380" s="8"/>
      <c r="EF380" s="8"/>
      <c r="EG380" s="8"/>
      <c r="EH380" s="8"/>
      <c r="EI380" s="8"/>
      <c r="EJ380" s="97"/>
    </row>
    <row r="381" spans="1:140" x14ac:dyDescent="0.25">
      <c r="A381" s="56"/>
      <c r="B381" s="8"/>
      <c r="C381" s="8"/>
      <c r="D381" s="8"/>
      <c r="E381" s="8"/>
      <c r="F381" s="8"/>
      <c r="G381" s="8"/>
      <c r="H381" s="8"/>
      <c r="I381" s="102" t="str">
        <f>INDEX(Données_ATB!BE:BV,MATCH(MASQ2!J381,Données_ATB!BE:BE,0),18)</f>
        <v/>
      </c>
      <c r="J381" s="77" t="str">
        <f>Données_ATB!BE380</f>
        <v>OXYTETRACYCLINE 200-D VEAU-AGNEAU-CHEVREAU FRANVET</v>
      </c>
      <c r="K381" s="204" t="e">
        <f>IF(IF(S$2="Catégorie",IF(S$3="Toutes",SUMIFS('Étape 1 - à remplir'!$F$31:$F$400,'Étape 1 - à remplir'!$E$31:$E$400,MASQ2!J381,'Étape 1 - à remplir'!$G$31:$G$400,"animaux"),SUMIFS('Étape 1 - à remplir'!$F$31:$F$400,'Étape 1 - à remplir'!$E$31:$E$400,MASQ2!J381,'Étape 1 - à remplir'!$C$31:$C$400,S$3)),IF(S$2="Âge",IF(S$3="Tous",SUMIFS('Étape 1 - à remplir'!$F$31:$F$400,'Étape 1 - à remplir'!$E$31:$E$400,MASQ2!J381,'Étape 1 - à remplir'!$G$31:$G$400,"animaux"),SUMIFS('Étape 1 - à remplir'!$F$31:$F$400,'Étape 1 - à remplir'!$E$31:$E$400,MASQ2!J381,'Étape 1 - à remplir'!$P$31:$P$400,S$3)),IF(S$2="Atelier",IF(S$3="Tous",SUMIFS('Étape 1 - à remplir'!$F$31:$F$400,'Étape 1 - à remplir'!$E$31:$E$400,MASQ2!J381,'Étape 1 - à remplir'!$G$31:$G$400,"animaux"),SUMIFS('Étape 1 - à remplir'!$F$31:$F$400,'Étape 1 - à remplir'!$E$31:$E$400,MASQ2!J381,'Étape 1 - à remplir'!$O$31:$O$400,S$3)),IF(S$2="Espèce",IF(S$3="Tous",SUMIFS('Étape 1 - à remplir'!$F$31:$F$400,'Étape 1 - à remplir'!$E$31:$E$400,MASQ2!J381,'Étape 1 - à remplir'!$G$31:$G$400,"animaux"),SUMIFS('Étape 1 - à remplir'!$F$31:$F$400,'Étape 1 - à remplir'!$E$31:$E$400,MASQ2!J381,'Étape 1 - à remplir'!$N$31:$N$400,S$3))))))=0,NA(),IF(S$2="Catégorie",IF(S$3="Toutes",SUMIFS('Étape 1 - à remplir'!$F$31:$F$400,'Étape 1 - à remplir'!$E$31:$E$400,MASQ2!J381,'Étape 1 - à remplir'!$G$31:$G$400,"animaux"),SUMIFS('Étape 1 - à remplir'!$F$31:$F$400,'Étape 1 - à remplir'!$E$31:$E$400,MASQ2!J381,'Étape 1 - à remplir'!$C$31:$C$400,S$3)),IF(S$2="Âge",IF(S$3="Tous",SUMIFS('Étape 1 - à remplir'!$F$31:$F$400,'Étape 1 - à remplir'!$E$31:$E$400,MASQ2!J381,'Étape 1 - à remplir'!$G$31:$G$400,"animaux"),SUMIFS('Étape 1 - à remplir'!$F$31:$F$400,'Étape 1 - à remplir'!$E$31:$E$400,MASQ2!J381,'Étape 1 - à remplir'!$P$31:$P$400,S$3)),IF(S$2="Atelier",IF(S$3="Tous",SUMIFS('Étape 1 - à remplir'!$F$31:$F$400,'Étape 1 - à remplir'!$E$31:$E$400,MASQ2!J381,'Étape 1 - à remplir'!$G$31:$G$400,"animaux"),SUMIFS('Étape 1 - à remplir'!$F$31:$F$400,'Étape 1 - à remplir'!$E$31:$E$400,MASQ2!J381,'Étape 1 - à remplir'!$O$31:$O$400,S$3)),IF(S$2="Espèce",IF(S$3="Tous",SUMIFS('Étape 1 - à remplir'!$F$31:$F$400,'Étape 1 - à remplir'!$E$31:$E$400,MASQ2!J381,'Étape 1 - à remplir'!$G$31:$G$400,"animaux"),SUMIFS('Étape 1 - à remplir'!$F$31:$F$400,'Étape 1 - à remplir'!$E$31:$E$400,MASQ2!J381,'Étape 1 - à remplir'!$N$31:$N$400,S$3)))))))</f>
        <v>#N/A</v>
      </c>
      <c r="L381" s="97">
        <f t="shared" si="180"/>
        <v>0</v>
      </c>
      <c r="M381" s="56" t="str">
        <f>Données_ATB!BN380</f>
        <v>Oxytétracycline</v>
      </c>
      <c r="N381" s="204" t="str">
        <f>Données_ATB!BO380</f>
        <v/>
      </c>
      <c r="O381" s="97" t="str">
        <f>Données_ATB!BP380</f>
        <v/>
      </c>
      <c r="P381" s="77" t="str">
        <f>Données_ATB!BR380</f>
        <v>Tetracyclines</v>
      </c>
      <c r="Q381" s="78" t="str">
        <f>Données_ATB!BS380</f>
        <v/>
      </c>
      <c r="R381" s="79" t="str">
        <f>Données_ATB!BT380</f>
        <v/>
      </c>
      <c r="S381" s="78"/>
      <c r="T381" s="78"/>
      <c r="U381" s="77" t="str">
        <f ca="1"/>
        <v>OXYTETRACYCLINE 200-D VEAU-AGNEAU-CHEVREAU FRANVET</v>
      </c>
      <c r="V381" s="79" t="e">
        <f ca="1"/>
        <v>#N/A</v>
      </c>
      <c r="W381" s="102"/>
      <c r="X381" s="8"/>
      <c r="Y381" s="8"/>
      <c r="Z381" s="8"/>
      <c r="AA381" s="8"/>
      <c r="AB381" s="102"/>
      <c r="AC381" s="8"/>
      <c r="AD381" s="8"/>
      <c r="AE381" s="8"/>
      <c r="AF381" s="8"/>
      <c r="AG381" s="8"/>
      <c r="AH381" s="8"/>
      <c r="AI381" s="8"/>
      <c r="AJ381" s="8"/>
      <c r="AK381" s="8"/>
      <c r="AL381" s="8"/>
      <c r="AM381" s="8"/>
      <c r="AN381" s="8"/>
      <c r="AO381" s="8"/>
      <c r="AP381" s="8"/>
      <c r="AQ381" s="8"/>
      <c r="AR381" s="8"/>
      <c r="AS381" s="8"/>
      <c r="AT381" s="97"/>
      <c r="AV381" s="56"/>
      <c r="AW381" s="8"/>
      <c r="AX381" s="8"/>
      <c r="AY381" s="8"/>
      <c r="AZ381" s="8"/>
      <c r="BA381" s="8"/>
      <c r="BB381" s="8"/>
      <c r="BC381" s="8"/>
      <c r="BD381" s="102" t="str">
        <f t="shared" si="162"/>
        <v/>
      </c>
      <c r="BE381" s="56" t="str">
        <f t="shared" si="163"/>
        <v>OXYTETRACYCLINE 200-D VEAU-AGNEAU-CHEVREAU FRANVET</v>
      </c>
      <c r="BF381" s="204" t="e">
        <f>IF(IF(BN$2="Catégorie",IF(BN$3="Toutes",SUMIFS('Étape 1 - à remplir'!$F$31:$F$400,'Étape 1 - à remplir'!$E$31:$E$400,MASQ2!BE381,'Étape 1 - à remplir'!$G$31:$G$400,"lots"),SUMIFS('Étape 1 - à remplir'!$F$31:$F$400,'Étape 1 - à remplir'!$E$31:$E$400,MASQ2!BE381,'Étape 1 - à remplir'!$C$31:$C$400,BN$3)),IF(BN$2="Âge",IF(BN$3="Tous",SUMIFS('Étape 1 - à remplir'!$F$31:$F$400,'Étape 1 - à remplir'!$E$31:$E$400,MASQ2!BE381,'Étape 1 - à remplir'!$G$31:$G$400,"lots"),SUMIFS('Étape 1 - à remplir'!$F$31:$F$400,'Étape 1 - à remplir'!$E$31:$E$400,MASQ2!BE381,'Étape 1 - à remplir'!$P$31:$P$400,BN$3,'Étape 1 - à remplir'!$G$31:$G$400,"lots")),IF(BN$2="Atelier",IF(BN$3="Tous",SUMIFS('Étape 1 - à remplir'!$F$31:$F$400,'Étape 1 - à remplir'!$E$31:$E$400,MASQ2!BE381,'Étape 1 - à remplir'!$G$31:$G$400,"lots"),SUMIFS('Étape 1 - à remplir'!$F$31:$F$400,'Étape 1 - à remplir'!$E$31:$E$400,MASQ2!BE381,'Étape 1 - à remplir'!$O$31:$O$400,BN$3,'Étape 1 - à remplir'!$G$31:$G$400,"lots")),IF(BN$2="Espèce",IF(BN$3="Tous",SUMIFS('Étape 1 - à remplir'!$F$31:$F$400,'Étape 1 - à remplir'!$E$31:$E$400,MASQ2!BE381,'Étape 1 - à remplir'!$G$31:$G$400,"lots"),SUMIFS('Étape 1 - à remplir'!$F$31:$F$400,'Étape 1 - à remplir'!$E$31:$E$400,MASQ2!BE381,'Étape 1 - à remplir'!$N$31:$N$400,BN$3,'Étape 1 - à remplir'!$G$31:$G$400,"lots"))))))=0,NA(),IF(BN$2="Catégorie",IF(BN$3="Toutes",SUMIFS('Étape 1 - à remplir'!$F$31:$F$400,'Étape 1 - à remplir'!$E$31:$E$400,MASQ2!BE381,'Étape 1 - à remplir'!$G$31:$G$400,"lots"),SUMIFS('Étape 1 - à remplir'!$F$31:$F$400,'Étape 1 - à remplir'!$E$31:$E$400,MASQ2!BE381,'Étape 1 - à remplir'!$C$31:$C$400,BN$3)),IF(BN$2="Âge",IF(BN$3="Tous",SUMIFS('Étape 1 - à remplir'!$F$31:$F$400,'Étape 1 - à remplir'!$E$31:$E$400,MASQ2!BE381,'Étape 1 - à remplir'!$G$31:$G$400,"lots"),SUMIFS('Étape 1 - à remplir'!$F$31:$F$400,'Étape 1 - à remplir'!$E$31:$E$400,MASQ2!BE381,'Étape 1 - à remplir'!$P$31:$P$400,BN$3,'Étape 1 - à remplir'!$G$31:$G$400,"lots")),IF(BN$2="Atelier",IF(BN$3="Tous",SUMIFS('Étape 1 - à remplir'!$F$31:$F$400,'Étape 1 - à remplir'!$E$31:$E$400,MASQ2!BE381,'Étape 1 - à remplir'!$G$31:$G$400,"lots"),SUMIFS('Étape 1 - à remplir'!$F$31:$F$400,'Étape 1 - à remplir'!$E$31:$E$400,MASQ2!BE381,'Étape 1 - à remplir'!$O$31:$O$400,BN$3,'Étape 1 - à remplir'!$G$31:$G$400,"lots")),IF(BN$2="Espèce",IF(BN$3="Tous",SUMIFS('Étape 1 - à remplir'!$F$31:$F$400,'Étape 1 - à remplir'!$E$31:$E$400,MASQ2!BE381,'Étape 1 - à remplir'!$G$31:$G$400,"lots"),SUMIFS('Étape 1 - à remplir'!$F$31:$F$400,'Étape 1 - à remplir'!$E$31:$E$400,MASQ2!BE381,'Étape 1 - à remplir'!$N$31:$N$400,BN$3,'Étape 1 - à remplir'!$G$31:$G$400,"lots")))))))</f>
        <v>#N/A</v>
      </c>
      <c r="BG381" s="204">
        <f t="shared" si="178"/>
        <v>0</v>
      </c>
      <c r="BH381" s="204" t="str">
        <f t="shared" si="164"/>
        <v>Oxytétracycline</v>
      </c>
      <c r="BI381" s="204" t="str">
        <f t="shared" si="165"/>
        <v/>
      </c>
      <c r="BJ381" s="204" t="str">
        <f t="shared" si="166"/>
        <v/>
      </c>
      <c r="BK381" s="204" t="str">
        <f t="shared" si="167"/>
        <v>Tetracyclines</v>
      </c>
      <c r="BL381" s="204" t="str">
        <f t="shared" si="168"/>
        <v/>
      </c>
      <c r="BM381" s="97" t="str">
        <f t="shared" si="169"/>
        <v/>
      </c>
      <c r="BN381" s="78"/>
      <c r="BO381" s="78"/>
      <c r="BP381" s="77" t="str">
        <f ca="1"/>
        <v>OXYTETRACYCLINE 200-D VEAU-AGNEAU-CHEVREAU FRANVET</v>
      </c>
      <c r="BQ381" s="79" t="e">
        <f ca="1"/>
        <v>#N/A</v>
      </c>
      <c r="BR381" s="102"/>
      <c r="BS381" s="8"/>
      <c r="BT381" s="8"/>
      <c r="BU381" s="8"/>
      <c r="BV381" s="8"/>
      <c r="BW381" s="8"/>
      <c r="BX381" s="8"/>
      <c r="BY381" s="8"/>
      <c r="BZ381" s="8"/>
      <c r="CA381" s="8"/>
      <c r="CB381" s="8"/>
      <c r="CC381" s="8"/>
      <c r="CD381" s="8"/>
      <c r="CE381" s="8"/>
      <c r="CF381" s="8"/>
      <c r="CG381" s="8"/>
      <c r="CH381" s="8"/>
      <c r="CI381" s="8"/>
      <c r="CJ381" s="8"/>
      <c r="CK381" s="8"/>
      <c r="CL381" s="8"/>
      <c r="CM381" s="8"/>
      <c r="CN381" s="8"/>
      <c r="CO381" s="97"/>
      <c r="CQ381" s="56"/>
      <c r="CR381" s="8"/>
      <c r="CS381" s="8"/>
      <c r="CT381" s="8"/>
      <c r="CU381" s="8"/>
      <c r="CV381" s="8"/>
      <c r="CW381" s="8"/>
      <c r="CX381" s="8"/>
      <c r="CY381" s="102" t="str">
        <f t="shared" si="170"/>
        <v/>
      </c>
      <c r="CZ381" s="56" t="str">
        <f t="shared" si="171"/>
        <v>OXYTETRACYCLINE 200-D VEAU-AGNEAU-CHEVREAU FRANVET</v>
      </c>
      <c r="DA381" s="204" t="e">
        <f>IF(IF(DI$2="Catégorie",IF(DI$3="Toutes",SUMIFS('Étape 1 - à remplir'!$F$31:$F$400,'Étape 1 - à remplir'!$E$31:$E$400,MASQ2!CZ381,'Étape 1 - à remplir'!$G$31:$G$400,"kg"),SUMIFS('Étape 1 - à remplir'!$F$31:$F$400,'Étape 1 - à remplir'!$E$31:$E$400,MASQ2!CZ381,'Étape 1 - à remplir'!$C$31:$C$400,DI$3)),IF(DI$2="Âge",IF(DI$3="Tous",SUMIFS('Étape 1 - à remplir'!$F$31:$F$400,'Étape 1 - à remplir'!$E$31:$E$400,MASQ2!CZ381,'Étape 1 - à remplir'!$G$31:$G$400,"kg"),SUMIFS('Étape 1 - à remplir'!$F$31:$F$400,'Étape 1 - à remplir'!$E$31:$E$400,MASQ2!CZ381,'Étape 1 - à remplir'!$P$31:$P$400,DI$3,'Étape 1 - à remplir'!$G$31:$G$400,"kg")),IF(DI$2="Atelier",IF(DI$3="Tous",SUMIFS('Étape 1 - à remplir'!$F$31:$F$400,'Étape 1 - à remplir'!$E$31:$E$400,MASQ2!CZ381,'Étape 1 - à remplir'!$G$31:$G$400,"kg"),SUMIFS('Étape 1 - à remplir'!$F$31:$F$400,'Étape 1 - à remplir'!$E$31:$E$400,MASQ2!CZ381,'Étape 1 - à remplir'!$O$31:$O$400,DI$3,'Étape 1 - à remplir'!$G$31:$G$400,"kg")),IF(DI$2="Espèce",IF(DI$3="Tous",SUMIFS('Étape 1 - à remplir'!$F$31:$F$400,'Étape 1 - à remplir'!$E$31:$E$400,MASQ2!CZ381,'Étape 1 - à remplir'!$G$31:$G$400,"kg"),SUMIFS('Étape 1 - à remplir'!$F$31:$F$400,'Étape 1 - à remplir'!$E$31:$E$400,MASQ2!CZ381,'Étape 1 - à remplir'!$N$31:$N$400,DI$3,'Étape 1 - à remplir'!$G$31:$G$400,"kg"))))))=0,NA(),IF(DI$2="Catégorie",IF(DI$3="Toutes",SUMIFS('Étape 1 - à remplir'!$F$31:$F$400,'Étape 1 - à remplir'!$E$31:$E$400,MASQ2!CZ381,'Étape 1 - à remplir'!$G$31:$G$400,"kg"),SUMIFS('Étape 1 - à remplir'!$F$31:$F$400,'Étape 1 - à remplir'!$E$31:$E$400,MASQ2!CZ381,'Étape 1 - à remplir'!$C$31:$C$400,DI$3)),IF(DI$2="Âge",IF(DI$3="Tous",SUMIFS('Étape 1 - à remplir'!$F$31:$F$400,'Étape 1 - à remplir'!$E$31:$E$400,MASQ2!CZ381,'Étape 1 - à remplir'!$G$31:$G$400,"kg"),SUMIFS('Étape 1 - à remplir'!$F$31:$F$400,'Étape 1 - à remplir'!$E$31:$E$400,MASQ2!CZ381,'Étape 1 - à remplir'!$P$31:$P$400,DI$3,'Étape 1 - à remplir'!$G$31:$G$400,"kg")),IF(DI$2="Atelier",IF(DI$3="Tous",SUMIFS('Étape 1 - à remplir'!$F$31:$F$400,'Étape 1 - à remplir'!$E$31:$E$400,MASQ2!CZ381,'Étape 1 - à remplir'!$G$31:$G$400,"kg"),SUMIFS('Étape 1 - à remplir'!$F$31:$F$400,'Étape 1 - à remplir'!$E$31:$E$400,MASQ2!CZ381,'Étape 1 - à remplir'!$O$31:$O$400,DI$3,'Étape 1 - à remplir'!$G$31:$G$400,"kg")),IF(DI$2="Espèce",IF(DI$3="Tous",SUMIFS('Étape 1 - à remplir'!$F$31:$F$400,'Étape 1 - à remplir'!$E$31:$E$400,MASQ2!CZ381,'Étape 1 - à remplir'!$G$31:$G$400,"kg"),SUMIFS('Étape 1 - à remplir'!$F$31:$F$400,'Étape 1 - à remplir'!$E$31:$E$400,MASQ2!CZ381,'Étape 1 - à remplir'!$N$31:$N$400,DI$3,'Étape 1 - à remplir'!$G$31:$G$400,"kg")))))))</f>
        <v>#N/A</v>
      </c>
      <c r="DB381" s="104">
        <f t="shared" si="179"/>
        <v>0</v>
      </c>
      <c r="DC381" s="204" t="str">
        <f t="shared" si="172"/>
        <v>Oxytétracycline</v>
      </c>
      <c r="DD381" s="204" t="str">
        <f t="shared" si="173"/>
        <v/>
      </c>
      <c r="DE381" s="204" t="str">
        <f t="shared" si="174"/>
        <v/>
      </c>
      <c r="DF381" s="204" t="str">
        <f t="shared" si="175"/>
        <v>Tetracyclines</v>
      </c>
      <c r="DG381" s="204" t="str">
        <f t="shared" si="176"/>
        <v/>
      </c>
      <c r="DH381" s="97" t="str">
        <f t="shared" si="177"/>
        <v/>
      </c>
      <c r="DI381" s="78"/>
      <c r="DJ381" s="78"/>
      <c r="DK381" s="77" t="str">
        <f ca="1"/>
        <v>OXYTETRACYCLINE 200-D VEAU-AGNEAU-CHEVREAU FRANVET</v>
      </c>
      <c r="DL381" s="79" t="e">
        <f ca="1"/>
        <v>#N/A</v>
      </c>
      <c r="DM381" s="102"/>
      <c r="DN381" s="8"/>
      <c r="DO381" s="8"/>
      <c r="DP381" s="8"/>
      <c r="DQ381" s="8"/>
      <c r="DR381" s="8"/>
      <c r="DS381" s="8"/>
      <c r="DT381" s="8"/>
      <c r="DU381" s="8"/>
      <c r="DV381" s="8"/>
      <c r="DW381" s="8"/>
      <c r="DX381" s="8"/>
      <c r="DY381" s="8"/>
      <c r="DZ381" s="8"/>
      <c r="EA381" s="8"/>
      <c r="EB381" s="8"/>
      <c r="EC381" s="8"/>
      <c r="ED381" s="8"/>
      <c r="EE381" s="8"/>
      <c r="EF381" s="8"/>
      <c r="EG381" s="8"/>
      <c r="EH381" s="8"/>
      <c r="EI381" s="8"/>
      <c r="EJ381" s="97"/>
    </row>
    <row r="382" spans="1:140" x14ac:dyDescent="0.25">
      <c r="A382" s="56"/>
      <c r="B382" s="8"/>
      <c r="C382" s="8"/>
      <c r="D382" s="8"/>
      <c r="E382" s="8"/>
      <c r="F382" s="8"/>
      <c r="G382" s="8"/>
      <c r="H382" s="8"/>
      <c r="I382" s="102" t="str">
        <f>INDEX(Données_ATB!BE:BV,MATCH(MASQ2!J382,Données_ATB!BE:BE,0),18)</f>
        <v/>
      </c>
      <c r="J382" s="77" t="str">
        <f>Données_ATB!BE381</f>
        <v>OXYTETRACYCLINE 40-CR LAPIN-VOLAILLE-PORC ET AGNEAU-CHEVREAU SEVRES FRANVET</v>
      </c>
      <c r="K382" s="204" t="e">
        <f>IF(IF(S$2="Catégorie",IF(S$3="Toutes",SUMIFS('Étape 1 - à remplir'!$F$31:$F$400,'Étape 1 - à remplir'!$E$31:$E$400,MASQ2!J382,'Étape 1 - à remplir'!$G$31:$G$400,"animaux"),SUMIFS('Étape 1 - à remplir'!$F$31:$F$400,'Étape 1 - à remplir'!$E$31:$E$400,MASQ2!J382,'Étape 1 - à remplir'!$C$31:$C$400,S$3)),IF(S$2="Âge",IF(S$3="Tous",SUMIFS('Étape 1 - à remplir'!$F$31:$F$400,'Étape 1 - à remplir'!$E$31:$E$400,MASQ2!J382,'Étape 1 - à remplir'!$G$31:$G$400,"animaux"),SUMIFS('Étape 1 - à remplir'!$F$31:$F$400,'Étape 1 - à remplir'!$E$31:$E$400,MASQ2!J382,'Étape 1 - à remplir'!$P$31:$P$400,S$3)),IF(S$2="Atelier",IF(S$3="Tous",SUMIFS('Étape 1 - à remplir'!$F$31:$F$400,'Étape 1 - à remplir'!$E$31:$E$400,MASQ2!J382,'Étape 1 - à remplir'!$G$31:$G$400,"animaux"),SUMIFS('Étape 1 - à remplir'!$F$31:$F$400,'Étape 1 - à remplir'!$E$31:$E$400,MASQ2!J382,'Étape 1 - à remplir'!$O$31:$O$400,S$3)),IF(S$2="Espèce",IF(S$3="Tous",SUMIFS('Étape 1 - à remplir'!$F$31:$F$400,'Étape 1 - à remplir'!$E$31:$E$400,MASQ2!J382,'Étape 1 - à remplir'!$G$31:$G$400,"animaux"),SUMIFS('Étape 1 - à remplir'!$F$31:$F$400,'Étape 1 - à remplir'!$E$31:$E$400,MASQ2!J382,'Étape 1 - à remplir'!$N$31:$N$400,S$3))))))=0,NA(),IF(S$2="Catégorie",IF(S$3="Toutes",SUMIFS('Étape 1 - à remplir'!$F$31:$F$400,'Étape 1 - à remplir'!$E$31:$E$400,MASQ2!J382,'Étape 1 - à remplir'!$G$31:$G$400,"animaux"),SUMIFS('Étape 1 - à remplir'!$F$31:$F$400,'Étape 1 - à remplir'!$E$31:$E$400,MASQ2!J382,'Étape 1 - à remplir'!$C$31:$C$400,S$3)),IF(S$2="Âge",IF(S$3="Tous",SUMIFS('Étape 1 - à remplir'!$F$31:$F$400,'Étape 1 - à remplir'!$E$31:$E$400,MASQ2!J382,'Étape 1 - à remplir'!$G$31:$G$400,"animaux"),SUMIFS('Étape 1 - à remplir'!$F$31:$F$400,'Étape 1 - à remplir'!$E$31:$E$400,MASQ2!J382,'Étape 1 - à remplir'!$P$31:$P$400,S$3)),IF(S$2="Atelier",IF(S$3="Tous",SUMIFS('Étape 1 - à remplir'!$F$31:$F$400,'Étape 1 - à remplir'!$E$31:$E$400,MASQ2!J382,'Étape 1 - à remplir'!$G$31:$G$400,"animaux"),SUMIFS('Étape 1 - à remplir'!$F$31:$F$400,'Étape 1 - à remplir'!$E$31:$E$400,MASQ2!J382,'Étape 1 - à remplir'!$O$31:$O$400,S$3)),IF(S$2="Espèce",IF(S$3="Tous",SUMIFS('Étape 1 - à remplir'!$F$31:$F$400,'Étape 1 - à remplir'!$E$31:$E$400,MASQ2!J382,'Étape 1 - à remplir'!$G$31:$G$400,"animaux"),SUMIFS('Étape 1 - à remplir'!$F$31:$F$400,'Étape 1 - à remplir'!$E$31:$E$400,MASQ2!J382,'Étape 1 - à remplir'!$N$31:$N$400,S$3)))))))</f>
        <v>#N/A</v>
      </c>
      <c r="L382" s="97">
        <f t="shared" si="180"/>
        <v>0</v>
      </c>
      <c r="M382" s="56" t="str">
        <f>Données_ATB!BN381</f>
        <v>Oxytétracycline</v>
      </c>
      <c r="N382" s="204" t="str">
        <f>Données_ATB!BO381</f>
        <v/>
      </c>
      <c r="O382" s="97" t="str">
        <f>Données_ATB!BP381</f>
        <v/>
      </c>
      <c r="P382" s="77" t="str">
        <f>Données_ATB!BR381</f>
        <v>Tetracyclines</v>
      </c>
      <c r="Q382" s="78" t="str">
        <f>Données_ATB!BS381</f>
        <v/>
      </c>
      <c r="R382" s="79" t="str">
        <f>Données_ATB!BT381</f>
        <v/>
      </c>
      <c r="S382" s="78"/>
      <c r="T382" s="78"/>
      <c r="U382" s="77" t="str">
        <f ca="1"/>
        <v>OXYTETRACYCLINE 40-CR LAPIN-VOLAILLE-PORC ET AGNEAU-CHEVREAU SEVRES FRANVET</v>
      </c>
      <c r="V382" s="79" t="e">
        <f ca="1"/>
        <v>#N/A</v>
      </c>
      <c r="W382" s="102"/>
      <c r="X382" s="8"/>
      <c r="Y382" s="8"/>
      <c r="Z382" s="8"/>
      <c r="AA382" s="8"/>
      <c r="AB382" s="102"/>
      <c r="AC382" s="8"/>
      <c r="AD382" s="8"/>
      <c r="AE382" s="8"/>
      <c r="AF382" s="8"/>
      <c r="AG382" s="8"/>
      <c r="AH382" s="8"/>
      <c r="AI382" s="8"/>
      <c r="AJ382" s="8"/>
      <c r="AK382" s="8"/>
      <c r="AL382" s="8"/>
      <c r="AM382" s="8"/>
      <c r="AN382" s="8"/>
      <c r="AO382" s="8"/>
      <c r="AP382" s="8"/>
      <c r="AQ382" s="8"/>
      <c r="AR382" s="8"/>
      <c r="AS382" s="8"/>
      <c r="AT382" s="97"/>
      <c r="AV382" s="56"/>
      <c r="AW382" s="8"/>
      <c r="AX382" s="8"/>
      <c r="AY382" s="8"/>
      <c r="AZ382" s="8"/>
      <c r="BA382" s="8"/>
      <c r="BB382" s="8"/>
      <c r="BC382" s="8"/>
      <c r="BD382" s="102" t="str">
        <f t="shared" si="162"/>
        <v/>
      </c>
      <c r="BE382" s="56" t="str">
        <f t="shared" si="163"/>
        <v>OXYTETRACYCLINE 40-CR LAPIN-VOLAILLE-PORC ET AGNEAU-CHEVREAU SEVRES FRANVET</v>
      </c>
      <c r="BF382" s="204" t="e">
        <f>IF(IF(BN$2="Catégorie",IF(BN$3="Toutes",SUMIFS('Étape 1 - à remplir'!$F$31:$F$400,'Étape 1 - à remplir'!$E$31:$E$400,MASQ2!BE382,'Étape 1 - à remplir'!$G$31:$G$400,"lots"),SUMIFS('Étape 1 - à remplir'!$F$31:$F$400,'Étape 1 - à remplir'!$E$31:$E$400,MASQ2!BE382,'Étape 1 - à remplir'!$C$31:$C$400,BN$3)),IF(BN$2="Âge",IF(BN$3="Tous",SUMIFS('Étape 1 - à remplir'!$F$31:$F$400,'Étape 1 - à remplir'!$E$31:$E$400,MASQ2!BE382,'Étape 1 - à remplir'!$G$31:$G$400,"lots"),SUMIFS('Étape 1 - à remplir'!$F$31:$F$400,'Étape 1 - à remplir'!$E$31:$E$400,MASQ2!BE382,'Étape 1 - à remplir'!$P$31:$P$400,BN$3,'Étape 1 - à remplir'!$G$31:$G$400,"lots")),IF(BN$2="Atelier",IF(BN$3="Tous",SUMIFS('Étape 1 - à remplir'!$F$31:$F$400,'Étape 1 - à remplir'!$E$31:$E$400,MASQ2!BE382,'Étape 1 - à remplir'!$G$31:$G$400,"lots"),SUMIFS('Étape 1 - à remplir'!$F$31:$F$400,'Étape 1 - à remplir'!$E$31:$E$400,MASQ2!BE382,'Étape 1 - à remplir'!$O$31:$O$400,BN$3,'Étape 1 - à remplir'!$G$31:$G$400,"lots")),IF(BN$2="Espèce",IF(BN$3="Tous",SUMIFS('Étape 1 - à remplir'!$F$31:$F$400,'Étape 1 - à remplir'!$E$31:$E$400,MASQ2!BE382,'Étape 1 - à remplir'!$G$31:$G$400,"lots"),SUMIFS('Étape 1 - à remplir'!$F$31:$F$400,'Étape 1 - à remplir'!$E$31:$E$400,MASQ2!BE382,'Étape 1 - à remplir'!$N$31:$N$400,BN$3,'Étape 1 - à remplir'!$G$31:$G$400,"lots"))))))=0,NA(),IF(BN$2="Catégorie",IF(BN$3="Toutes",SUMIFS('Étape 1 - à remplir'!$F$31:$F$400,'Étape 1 - à remplir'!$E$31:$E$400,MASQ2!BE382,'Étape 1 - à remplir'!$G$31:$G$400,"lots"),SUMIFS('Étape 1 - à remplir'!$F$31:$F$400,'Étape 1 - à remplir'!$E$31:$E$400,MASQ2!BE382,'Étape 1 - à remplir'!$C$31:$C$400,BN$3)),IF(BN$2="Âge",IF(BN$3="Tous",SUMIFS('Étape 1 - à remplir'!$F$31:$F$400,'Étape 1 - à remplir'!$E$31:$E$400,MASQ2!BE382,'Étape 1 - à remplir'!$G$31:$G$400,"lots"),SUMIFS('Étape 1 - à remplir'!$F$31:$F$400,'Étape 1 - à remplir'!$E$31:$E$400,MASQ2!BE382,'Étape 1 - à remplir'!$P$31:$P$400,BN$3,'Étape 1 - à remplir'!$G$31:$G$400,"lots")),IF(BN$2="Atelier",IF(BN$3="Tous",SUMIFS('Étape 1 - à remplir'!$F$31:$F$400,'Étape 1 - à remplir'!$E$31:$E$400,MASQ2!BE382,'Étape 1 - à remplir'!$G$31:$G$400,"lots"),SUMIFS('Étape 1 - à remplir'!$F$31:$F$400,'Étape 1 - à remplir'!$E$31:$E$400,MASQ2!BE382,'Étape 1 - à remplir'!$O$31:$O$400,BN$3,'Étape 1 - à remplir'!$G$31:$G$400,"lots")),IF(BN$2="Espèce",IF(BN$3="Tous",SUMIFS('Étape 1 - à remplir'!$F$31:$F$400,'Étape 1 - à remplir'!$E$31:$E$400,MASQ2!BE382,'Étape 1 - à remplir'!$G$31:$G$400,"lots"),SUMIFS('Étape 1 - à remplir'!$F$31:$F$400,'Étape 1 - à remplir'!$E$31:$E$400,MASQ2!BE382,'Étape 1 - à remplir'!$N$31:$N$400,BN$3,'Étape 1 - à remplir'!$G$31:$G$400,"lots")))))))</f>
        <v>#N/A</v>
      </c>
      <c r="BG382" s="204">
        <f t="shared" si="178"/>
        <v>0</v>
      </c>
      <c r="BH382" s="204" t="str">
        <f t="shared" si="164"/>
        <v>Oxytétracycline</v>
      </c>
      <c r="BI382" s="204" t="str">
        <f t="shared" si="165"/>
        <v/>
      </c>
      <c r="BJ382" s="204" t="str">
        <f t="shared" si="166"/>
        <v/>
      </c>
      <c r="BK382" s="204" t="str">
        <f t="shared" si="167"/>
        <v>Tetracyclines</v>
      </c>
      <c r="BL382" s="204" t="str">
        <f t="shared" si="168"/>
        <v/>
      </c>
      <c r="BM382" s="97" t="str">
        <f t="shared" si="169"/>
        <v/>
      </c>
      <c r="BN382" s="78"/>
      <c r="BO382" s="78"/>
      <c r="BP382" s="77" t="str">
        <f ca="1"/>
        <v>OXYTETRACYCLINE 40-CR LAPIN-VOLAILLE-PORC ET AGNEAU-CHEVREAU SEVRES FRANVET</v>
      </c>
      <c r="BQ382" s="79" t="e">
        <f ca="1"/>
        <v>#N/A</v>
      </c>
      <c r="BR382" s="102"/>
      <c r="BS382" s="8"/>
      <c r="BT382" s="8"/>
      <c r="BU382" s="8"/>
      <c r="BV382" s="8"/>
      <c r="BW382" s="8"/>
      <c r="BX382" s="8"/>
      <c r="BY382" s="8"/>
      <c r="BZ382" s="8"/>
      <c r="CA382" s="8"/>
      <c r="CB382" s="8"/>
      <c r="CC382" s="8"/>
      <c r="CD382" s="8"/>
      <c r="CE382" s="8"/>
      <c r="CF382" s="8"/>
      <c r="CG382" s="8"/>
      <c r="CH382" s="8"/>
      <c r="CI382" s="8"/>
      <c r="CJ382" s="8"/>
      <c r="CK382" s="8"/>
      <c r="CL382" s="8"/>
      <c r="CM382" s="8"/>
      <c r="CN382" s="8"/>
      <c r="CO382" s="97"/>
      <c r="CQ382" s="56"/>
      <c r="CR382" s="8"/>
      <c r="CS382" s="8"/>
      <c r="CT382" s="8"/>
      <c r="CU382" s="8"/>
      <c r="CV382" s="8"/>
      <c r="CW382" s="8"/>
      <c r="CX382" s="8"/>
      <c r="CY382" s="102" t="str">
        <f t="shared" si="170"/>
        <v/>
      </c>
      <c r="CZ382" s="56" t="str">
        <f t="shared" si="171"/>
        <v>OXYTETRACYCLINE 40-CR LAPIN-VOLAILLE-PORC ET AGNEAU-CHEVREAU SEVRES FRANVET</v>
      </c>
      <c r="DA382" s="204" t="e">
        <f>IF(IF(DI$2="Catégorie",IF(DI$3="Toutes",SUMIFS('Étape 1 - à remplir'!$F$31:$F$400,'Étape 1 - à remplir'!$E$31:$E$400,MASQ2!CZ382,'Étape 1 - à remplir'!$G$31:$G$400,"kg"),SUMIFS('Étape 1 - à remplir'!$F$31:$F$400,'Étape 1 - à remplir'!$E$31:$E$400,MASQ2!CZ382,'Étape 1 - à remplir'!$C$31:$C$400,DI$3)),IF(DI$2="Âge",IF(DI$3="Tous",SUMIFS('Étape 1 - à remplir'!$F$31:$F$400,'Étape 1 - à remplir'!$E$31:$E$400,MASQ2!CZ382,'Étape 1 - à remplir'!$G$31:$G$400,"kg"),SUMIFS('Étape 1 - à remplir'!$F$31:$F$400,'Étape 1 - à remplir'!$E$31:$E$400,MASQ2!CZ382,'Étape 1 - à remplir'!$P$31:$P$400,DI$3,'Étape 1 - à remplir'!$G$31:$G$400,"kg")),IF(DI$2="Atelier",IF(DI$3="Tous",SUMIFS('Étape 1 - à remplir'!$F$31:$F$400,'Étape 1 - à remplir'!$E$31:$E$400,MASQ2!CZ382,'Étape 1 - à remplir'!$G$31:$G$400,"kg"),SUMIFS('Étape 1 - à remplir'!$F$31:$F$400,'Étape 1 - à remplir'!$E$31:$E$400,MASQ2!CZ382,'Étape 1 - à remplir'!$O$31:$O$400,DI$3,'Étape 1 - à remplir'!$G$31:$G$400,"kg")),IF(DI$2="Espèce",IF(DI$3="Tous",SUMIFS('Étape 1 - à remplir'!$F$31:$F$400,'Étape 1 - à remplir'!$E$31:$E$400,MASQ2!CZ382,'Étape 1 - à remplir'!$G$31:$G$400,"kg"),SUMIFS('Étape 1 - à remplir'!$F$31:$F$400,'Étape 1 - à remplir'!$E$31:$E$400,MASQ2!CZ382,'Étape 1 - à remplir'!$N$31:$N$400,DI$3,'Étape 1 - à remplir'!$G$31:$G$400,"kg"))))))=0,NA(),IF(DI$2="Catégorie",IF(DI$3="Toutes",SUMIFS('Étape 1 - à remplir'!$F$31:$F$400,'Étape 1 - à remplir'!$E$31:$E$400,MASQ2!CZ382,'Étape 1 - à remplir'!$G$31:$G$400,"kg"),SUMIFS('Étape 1 - à remplir'!$F$31:$F$400,'Étape 1 - à remplir'!$E$31:$E$400,MASQ2!CZ382,'Étape 1 - à remplir'!$C$31:$C$400,DI$3)),IF(DI$2="Âge",IF(DI$3="Tous",SUMIFS('Étape 1 - à remplir'!$F$31:$F$400,'Étape 1 - à remplir'!$E$31:$E$400,MASQ2!CZ382,'Étape 1 - à remplir'!$G$31:$G$400,"kg"),SUMIFS('Étape 1 - à remplir'!$F$31:$F$400,'Étape 1 - à remplir'!$E$31:$E$400,MASQ2!CZ382,'Étape 1 - à remplir'!$P$31:$P$400,DI$3,'Étape 1 - à remplir'!$G$31:$G$400,"kg")),IF(DI$2="Atelier",IF(DI$3="Tous",SUMIFS('Étape 1 - à remplir'!$F$31:$F$400,'Étape 1 - à remplir'!$E$31:$E$400,MASQ2!CZ382,'Étape 1 - à remplir'!$G$31:$G$400,"kg"),SUMIFS('Étape 1 - à remplir'!$F$31:$F$400,'Étape 1 - à remplir'!$E$31:$E$400,MASQ2!CZ382,'Étape 1 - à remplir'!$O$31:$O$400,DI$3,'Étape 1 - à remplir'!$G$31:$G$400,"kg")),IF(DI$2="Espèce",IF(DI$3="Tous",SUMIFS('Étape 1 - à remplir'!$F$31:$F$400,'Étape 1 - à remplir'!$E$31:$E$400,MASQ2!CZ382,'Étape 1 - à remplir'!$G$31:$G$400,"kg"),SUMIFS('Étape 1 - à remplir'!$F$31:$F$400,'Étape 1 - à remplir'!$E$31:$E$400,MASQ2!CZ382,'Étape 1 - à remplir'!$N$31:$N$400,DI$3,'Étape 1 - à remplir'!$G$31:$G$400,"kg")))))))</f>
        <v>#N/A</v>
      </c>
      <c r="DB382" s="104">
        <f t="shared" si="179"/>
        <v>0</v>
      </c>
      <c r="DC382" s="204" t="str">
        <f t="shared" si="172"/>
        <v>Oxytétracycline</v>
      </c>
      <c r="DD382" s="204" t="str">
        <f t="shared" si="173"/>
        <v/>
      </c>
      <c r="DE382" s="204" t="str">
        <f t="shared" si="174"/>
        <v/>
      </c>
      <c r="DF382" s="204" t="str">
        <f t="shared" si="175"/>
        <v>Tetracyclines</v>
      </c>
      <c r="DG382" s="204" t="str">
        <f t="shared" si="176"/>
        <v/>
      </c>
      <c r="DH382" s="97" t="str">
        <f t="shared" si="177"/>
        <v/>
      </c>
      <c r="DI382" s="78"/>
      <c r="DJ382" s="78"/>
      <c r="DK382" s="77" t="str">
        <f ca="1"/>
        <v>OXYTETRACYCLINE 40-CR LAPIN-VOLAILLE-PORC ET AGNEAU-CHEVREAU SEVRES FRANVET</v>
      </c>
      <c r="DL382" s="79" t="e">
        <f ca="1"/>
        <v>#N/A</v>
      </c>
      <c r="DM382" s="102"/>
      <c r="DN382" s="8"/>
      <c r="DO382" s="8"/>
      <c r="DP382" s="8"/>
      <c r="DQ382" s="8"/>
      <c r="DR382" s="8"/>
      <c r="DS382" s="8"/>
      <c r="DT382" s="8"/>
      <c r="DU382" s="8"/>
      <c r="DV382" s="8"/>
      <c r="DW382" s="8"/>
      <c r="DX382" s="8"/>
      <c r="DY382" s="8"/>
      <c r="DZ382" s="8"/>
      <c r="EA382" s="8"/>
      <c r="EB382" s="8"/>
      <c r="EC382" s="8"/>
      <c r="ED382" s="8"/>
      <c r="EE382" s="8"/>
      <c r="EF382" s="8"/>
      <c r="EG382" s="8"/>
      <c r="EH382" s="8"/>
      <c r="EI382" s="8"/>
      <c r="EJ382" s="97"/>
    </row>
    <row r="383" spans="1:140" x14ac:dyDescent="0.25">
      <c r="A383" s="56"/>
      <c r="B383" s="8"/>
      <c r="C383" s="8"/>
      <c r="D383" s="8"/>
      <c r="E383" s="8"/>
      <c r="F383" s="8"/>
      <c r="G383" s="8"/>
      <c r="H383" s="8"/>
      <c r="I383" s="102" t="str">
        <f>INDEX(Données_ATB!BE:BV,MATCH(MASQ2!J383,Données_ATB!BE:BE,0),18)</f>
        <v/>
      </c>
      <c r="J383" s="77" t="str">
        <f>Données_ATB!BE382</f>
        <v>OXYTETRACYCLINE 5 % VETOQUINOL</v>
      </c>
      <c r="K383" s="204" t="e">
        <f>IF(IF(S$2="Catégorie",IF(S$3="Toutes",SUMIFS('Étape 1 - à remplir'!$F$31:$F$400,'Étape 1 - à remplir'!$E$31:$E$400,MASQ2!J383,'Étape 1 - à remplir'!$G$31:$G$400,"animaux"),SUMIFS('Étape 1 - à remplir'!$F$31:$F$400,'Étape 1 - à remplir'!$E$31:$E$400,MASQ2!J383,'Étape 1 - à remplir'!$C$31:$C$400,S$3)),IF(S$2="Âge",IF(S$3="Tous",SUMIFS('Étape 1 - à remplir'!$F$31:$F$400,'Étape 1 - à remplir'!$E$31:$E$400,MASQ2!J383,'Étape 1 - à remplir'!$G$31:$G$400,"animaux"),SUMIFS('Étape 1 - à remplir'!$F$31:$F$400,'Étape 1 - à remplir'!$E$31:$E$400,MASQ2!J383,'Étape 1 - à remplir'!$P$31:$P$400,S$3)),IF(S$2="Atelier",IF(S$3="Tous",SUMIFS('Étape 1 - à remplir'!$F$31:$F$400,'Étape 1 - à remplir'!$E$31:$E$400,MASQ2!J383,'Étape 1 - à remplir'!$G$31:$G$400,"animaux"),SUMIFS('Étape 1 - à remplir'!$F$31:$F$400,'Étape 1 - à remplir'!$E$31:$E$400,MASQ2!J383,'Étape 1 - à remplir'!$O$31:$O$400,S$3)),IF(S$2="Espèce",IF(S$3="Tous",SUMIFS('Étape 1 - à remplir'!$F$31:$F$400,'Étape 1 - à remplir'!$E$31:$E$400,MASQ2!J383,'Étape 1 - à remplir'!$G$31:$G$400,"animaux"),SUMIFS('Étape 1 - à remplir'!$F$31:$F$400,'Étape 1 - à remplir'!$E$31:$E$400,MASQ2!J383,'Étape 1 - à remplir'!$N$31:$N$400,S$3))))))=0,NA(),IF(S$2="Catégorie",IF(S$3="Toutes",SUMIFS('Étape 1 - à remplir'!$F$31:$F$400,'Étape 1 - à remplir'!$E$31:$E$400,MASQ2!J383,'Étape 1 - à remplir'!$G$31:$G$400,"animaux"),SUMIFS('Étape 1 - à remplir'!$F$31:$F$400,'Étape 1 - à remplir'!$E$31:$E$400,MASQ2!J383,'Étape 1 - à remplir'!$C$31:$C$400,S$3)),IF(S$2="Âge",IF(S$3="Tous",SUMIFS('Étape 1 - à remplir'!$F$31:$F$400,'Étape 1 - à remplir'!$E$31:$E$400,MASQ2!J383,'Étape 1 - à remplir'!$G$31:$G$400,"animaux"),SUMIFS('Étape 1 - à remplir'!$F$31:$F$400,'Étape 1 - à remplir'!$E$31:$E$400,MASQ2!J383,'Étape 1 - à remplir'!$P$31:$P$400,S$3)),IF(S$2="Atelier",IF(S$3="Tous",SUMIFS('Étape 1 - à remplir'!$F$31:$F$400,'Étape 1 - à remplir'!$E$31:$E$400,MASQ2!J383,'Étape 1 - à remplir'!$G$31:$G$400,"animaux"),SUMIFS('Étape 1 - à remplir'!$F$31:$F$400,'Étape 1 - à remplir'!$E$31:$E$400,MASQ2!J383,'Étape 1 - à remplir'!$O$31:$O$400,S$3)),IF(S$2="Espèce",IF(S$3="Tous",SUMIFS('Étape 1 - à remplir'!$F$31:$F$400,'Étape 1 - à remplir'!$E$31:$E$400,MASQ2!J383,'Étape 1 - à remplir'!$G$31:$G$400,"animaux"),SUMIFS('Étape 1 - à remplir'!$F$31:$F$400,'Étape 1 - à remplir'!$E$31:$E$400,MASQ2!J383,'Étape 1 - à remplir'!$N$31:$N$400,S$3)))))))</f>
        <v>#N/A</v>
      </c>
      <c r="L383" s="97">
        <f t="shared" si="180"/>
        <v>0</v>
      </c>
      <c r="M383" s="56" t="str">
        <f>Données_ATB!BN382</f>
        <v>Oxytétracycline</v>
      </c>
      <c r="N383" s="204" t="str">
        <f>Données_ATB!BO382</f>
        <v/>
      </c>
      <c r="O383" s="97" t="str">
        <f>Données_ATB!BP382</f>
        <v/>
      </c>
      <c r="P383" s="77" t="str">
        <f>Données_ATB!BR382</f>
        <v>Tetracyclines</v>
      </c>
      <c r="Q383" s="78" t="str">
        <f>Données_ATB!BS382</f>
        <v/>
      </c>
      <c r="R383" s="79" t="str">
        <f>Données_ATB!BT382</f>
        <v/>
      </c>
      <c r="S383" s="78"/>
      <c r="T383" s="78"/>
      <c r="U383" s="77" t="str">
        <f ca="1"/>
        <v>OXYTETRACYCLINE 5 % VETOQUINOL</v>
      </c>
      <c r="V383" s="79" t="e">
        <f ca="1"/>
        <v>#N/A</v>
      </c>
      <c r="W383" s="102"/>
      <c r="X383" s="8"/>
      <c r="Y383" s="8"/>
      <c r="Z383" s="8"/>
      <c r="AA383" s="8"/>
      <c r="AB383" s="102"/>
      <c r="AC383" s="8"/>
      <c r="AD383" s="8"/>
      <c r="AE383" s="8"/>
      <c r="AF383" s="8"/>
      <c r="AG383" s="8"/>
      <c r="AH383" s="8"/>
      <c r="AI383" s="8"/>
      <c r="AJ383" s="8"/>
      <c r="AK383" s="8"/>
      <c r="AL383" s="8"/>
      <c r="AM383" s="8"/>
      <c r="AN383" s="8"/>
      <c r="AO383" s="8"/>
      <c r="AP383" s="8"/>
      <c r="AQ383" s="8"/>
      <c r="AR383" s="8"/>
      <c r="AS383" s="8"/>
      <c r="AT383" s="97"/>
      <c r="AV383" s="56"/>
      <c r="AW383" s="8"/>
      <c r="AX383" s="8"/>
      <c r="AY383" s="8"/>
      <c r="AZ383" s="8"/>
      <c r="BA383" s="8"/>
      <c r="BB383" s="8"/>
      <c r="BC383" s="8"/>
      <c r="BD383" s="102" t="str">
        <f t="shared" si="162"/>
        <v/>
      </c>
      <c r="BE383" s="56" t="str">
        <f t="shared" si="163"/>
        <v>OXYTETRACYCLINE 5 % VETOQUINOL</v>
      </c>
      <c r="BF383" s="204" t="e">
        <f>IF(IF(BN$2="Catégorie",IF(BN$3="Toutes",SUMIFS('Étape 1 - à remplir'!$F$31:$F$400,'Étape 1 - à remplir'!$E$31:$E$400,MASQ2!BE383,'Étape 1 - à remplir'!$G$31:$G$400,"lots"),SUMIFS('Étape 1 - à remplir'!$F$31:$F$400,'Étape 1 - à remplir'!$E$31:$E$400,MASQ2!BE383,'Étape 1 - à remplir'!$C$31:$C$400,BN$3)),IF(BN$2="Âge",IF(BN$3="Tous",SUMIFS('Étape 1 - à remplir'!$F$31:$F$400,'Étape 1 - à remplir'!$E$31:$E$400,MASQ2!BE383,'Étape 1 - à remplir'!$G$31:$G$400,"lots"),SUMIFS('Étape 1 - à remplir'!$F$31:$F$400,'Étape 1 - à remplir'!$E$31:$E$400,MASQ2!BE383,'Étape 1 - à remplir'!$P$31:$P$400,BN$3,'Étape 1 - à remplir'!$G$31:$G$400,"lots")),IF(BN$2="Atelier",IF(BN$3="Tous",SUMIFS('Étape 1 - à remplir'!$F$31:$F$400,'Étape 1 - à remplir'!$E$31:$E$400,MASQ2!BE383,'Étape 1 - à remplir'!$G$31:$G$400,"lots"),SUMIFS('Étape 1 - à remplir'!$F$31:$F$400,'Étape 1 - à remplir'!$E$31:$E$400,MASQ2!BE383,'Étape 1 - à remplir'!$O$31:$O$400,BN$3,'Étape 1 - à remplir'!$G$31:$G$400,"lots")),IF(BN$2="Espèce",IF(BN$3="Tous",SUMIFS('Étape 1 - à remplir'!$F$31:$F$400,'Étape 1 - à remplir'!$E$31:$E$400,MASQ2!BE383,'Étape 1 - à remplir'!$G$31:$G$400,"lots"),SUMIFS('Étape 1 - à remplir'!$F$31:$F$400,'Étape 1 - à remplir'!$E$31:$E$400,MASQ2!BE383,'Étape 1 - à remplir'!$N$31:$N$400,BN$3,'Étape 1 - à remplir'!$G$31:$G$400,"lots"))))))=0,NA(),IF(BN$2="Catégorie",IF(BN$3="Toutes",SUMIFS('Étape 1 - à remplir'!$F$31:$F$400,'Étape 1 - à remplir'!$E$31:$E$400,MASQ2!BE383,'Étape 1 - à remplir'!$G$31:$G$400,"lots"),SUMIFS('Étape 1 - à remplir'!$F$31:$F$400,'Étape 1 - à remplir'!$E$31:$E$400,MASQ2!BE383,'Étape 1 - à remplir'!$C$31:$C$400,BN$3)),IF(BN$2="Âge",IF(BN$3="Tous",SUMIFS('Étape 1 - à remplir'!$F$31:$F$400,'Étape 1 - à remplir'!$E$31:$E$400,MASQ2!BE383,'Étape 1 - à remplir'!$G$31:$G$400,"lots"),SUMIFS('Étape 1 - à remplir'!$F$31:$F$400,'Étape 1 - à remplir'!$E$31:$E$400,MASQ2!BE383,'Étape 1 - à remplir'!$P$31:$P$400,BN$3,'Étape 1 - à remplir'!$G$31:$G$400,"lots")),IF(BN$2="Atelier",IF(BN$3="Tous",SUMIFS('Étape 1 - à remplir'!$F$31:$F$400,'Étape 1 - à remplir'!$E$31:$E$400,MASQ2!BE383,'Étape 1 - à remplir'!$G$31:$G$400,"lots"),SUMIFS('Étape 1 - à remplir'!$F$31:$F$400,'Étape 1 - à remplir'!$E$31:$E$400,MASQ2!BE383,'Étape 1 - à remplir'!$O$31:$O$400,BN$3,'Étape 1 - à remplir'!$G$31:$G$400,"lots")),IF(BN$2="Espèce",IF(BN$3="Tous",SUMIFS('Étape 1 - à remplir'!$F$31:$F$400,'Étape 1 - à remplir'!$E$31:$E$400,MASQ2!BE383,'Étape 1 - à remplir'!$G$31:$G$400,"lots"),SUMIFS('Étape 1 - à remplir'!$F$31:$F$400,'Étape 1 - à remplir'!$E$31:$E$400,MASQ2!BE383,'Étape 1 - à remplir'!$N$31:$N$400,BN$3,'Étape 1 - à remplir'!$G$31:$G$400,"lots")))))))</f>
        <v>#N/A</v>
      </c>
      <c r="BG383" s="204">
        <f t="shared" si="178"/>
        <v>0</v>
      </c>
      <c r="BH383" s="204" t="str">
        <f t="shared" si="164"/>
        <v>Oxytétracycline</v>
      </c>
      <c r="BI383" s="204" t="str">
        <f t="shared" si="165"/>
        <v/>
      </c>
      <c r="BJ383" s="204" t="str">
        <f t="shared" si="166"/>
        <v/>
      </c>
      <c r="BK383" s="204" t="str">
        <f t="shared" si="167"/>
        <v>Tetracyclines</v>
      </c>
      <c r="BL383" s="204" t="str">
        <f t="shared" si="168"/>
        <v/>
      </c>
      <c r="BM383" s="97" t="str">
        <f t="shared" si="169"/>
        <v/>
      </c>
      <c r="BN383" s="78"/>
      <c r="BO383" s="78"/>
      <c r="BP383" s="77" t="str">
        <f ca="1"/>
        <v>OXYTETRACYCLINE 5 % VETOQUINOL</v>
      </c>
      <c r="BQ383" s="79" t="e">
        <f ca="1"/>
        <v>#N/A</v>
      </c>
      <c r="BR383" s="102"/>
      <c r="BS383" s="8"/>
      <c r="BT383" s="8"/>
      <c r="BU383" s="8"/>
      <c r="BV383" s="8"/>
      <c r="BW383" s="8"/>
      <c r="BX383" s="8"/>
      <c r="BY383" s="8"/>
      <c r="BZ383" s="8"/>
      <c r="CA383" s="8"/>
      <c r="CB383" s="8"/>
      <c r="CC383" s="8"/>
      <c r="CD383" s="8"/>
      <c r="CE383" s="8"/>
      <c r="CF383" s="8"/>
      <c r="CG383" s="8"/>
      <c r="CH383" s="8"/>
      <c r="CI383" s="8"/>
      <c r="CJ383" s="8"/>
      <c r="CK383" s="8"/>
      <c r="CL383" s="8"/>
      <c r="CM383" s="8"/>
      <c r="CN383" s="8"/>
      <c r="CO383" s="97"/>
      <c r="CQ383" s="56"/>
      <c r="CR383" s="8"/>
      <c r="CS383" s="8"/>
      <c r="CT383" s="8"/>
      <c r="CU383" s="8"/>
      <c r="CV383" s="8"/>
      <c r="CW383" s="8"/>
      <c r="CX383" s="8"/>
      <c r="CY383" s="102" t="str">
        <f t="shared" si="170"/>
        <v/>
      </c>
      <c r="CZ383" s="56" t="str">
        <f t="shared" si="171"/>
        <v>OXYTETRACYCLINE 5 % VETOQUINOL</v>
      </c>
      <c r="DA383" s="204" t="e">
        <f>IF(IF(DI$2="Catégorie",IF(DI$3="Toutes",SUMIFS('Étape 1 - à remplir'!$F$31:$F$400,'Étape 1 - à remplir'!$E$31:$E$400,MASQ2!CZ383,'Étape 1 - à remplir'!$G$31:$G$400,"kg"),SUMIFS('Étape 1 - à remplir'!$F$31:$F$400,'Étape 1 - à remplir'!$E$31:$E$400,MASQ2!CZ383,'Étape 1 - à remplir'!$C$31:$C$400,DI$3)),IF(DI$2="Âge",IF(DI$3="Tous",SUMIFS('Étape 1 - à remplir'!$F$31:$F$400,'Étape 1 - à remplir'!$E$31:$E$400,MASQ2!CZ383,'Étape 1 - à remplir'!$G$31:$G$400,"kg"),SUMIFS('Étape 1 - à remplir'!$F$31:$F$400,'Étape 1 - à remplir'!$E$31:$E$400,MASQ2!CZ383,'Étape 1 - à remplir'!$P$31:$P$400,DI$3,'Étape 1 - à remplir'!$G$31:$G$400,"kg")),IF(DI$2="Atelier",IF(DI$3="Tous",SUMIFS('Étape 1 - à remplir'!$F$31:$F$400,'Étape 1 - à remplir'!$E$31:$E$400,MASQ2!CZ383,'Étape 1 - à remplir'!$G$31:$G$400,"kg"),SUMIFS('Étape 1 - à remplir'!$F$31:$F$400,'Étape 1 - à remplir'!$E$31:$E$400,MASQ2!CZ383,'Étape 1 - à remplir'!$O$31:$O$400,DI$3,'Étape 1 - à remplir'!$G$31:$G$400,"kg")),IF(DI$2="Espèce",IF(DI$3="Tous",SUMIFS('Étape 1 - à remplir'!$F$31:$F$400,'Étape 1 - à remplir'!$E$31:$E$400,MASQ2!CZ383,'Étape 1 - à remplir'!$G$31:$G$400,"kg"),SUMIFS('Étape 1 - à remplir'!$F$31:$F$400,'Étape 1 - à remplir'!$E$31:$E$400,MASQ2!CZ383,'Étape 1 - à remplir'!$N$31:$N$400,DI$3,'Étape 1 - à remplir'!$G$31:$G$400,"kg"))))))=0,NA(),IF(DI$2="Catégorie",IF(DI$3="Toutes",SUMIFS('Étape 1 - à remplir'!$F$31:$F$400,'Étape 1 - à remplir'!$E$31:$E$400,MASQ2!CZ383,'Étape 1 - à remplir'!$G$31:$G$400,"kg"),SUMIFS('Étape 1 - à remplir'!$F$31:$F$400,'Étape 1 - à remplir'!$E$31:$E$400,MASQ2!CZ383,'Étape 1 - à remplir'!$C$31:$C$400,DI$3)),IF(DI$2="Âge",IF(DI$3="Tous",SUMIFS('Étape 1 - à remplir'!$F$31:$F$400,'Étape 1 - à remplir'!$E$31:$E$400,MASQ2!CZ383,'Étape 1 - à remplir'!$G$31:$G$400,"kg"),SUMIFS('Étape 1 - à remplir'!$F$31:$F$400,'Étape 1 - à remplir'!$E$31:$E$400,MASQ2!CZ383,'Étape 1 - à remplir'!$P$31:$P$400,DI$3,'Étape 1 - à remplir'!$G$31:$G$400,"kg")),IF(DI$2="Atelier",IF(DI$3="Tous",SUMIFS('Étape 1 - à remplir'!$F$31:$F$400,'Étape 1 - à remplir'!$E$31:$E$400,MASQ2!CZ383,'Étape 1 - à remplir'!$G$31:$G$400,"kg"),SUMIFS('Étape 1 - à remplir'!$F$31:$F$400,'Étape 1 - à remplir'!$E$31:$E$400,MASQ2!CZ383,'Étape 1 - à remplir'!$O$31:$O$400,DI$3,'Étape 1 - à remplir'!$G$31:$G$400,"kg")),IF(DI$2="Espèce",IF(DI$3="Tous",SUMIFS('Étape 1 - à remplir'!$F$31:$F$400,'Étape 1 - à remplir'!$E$31:$E$400,MASQ2!CZ383,'Étape 1 - à remplir'!$G$31:$G$400,"kg"),SUMIFS('Étape 1 - à remplir'!$F$31:$F$400,'Étape 1 - à remplir'!$E$31:$E$400,MASQ2!CZ383,'Étape 1 - à remplir'!$N$31:$N$400,DI$3,'Étape 1 - à remplir'!$G$31:$G$400,"kg")))))))</f>
        <v>#N/A</v>
      </c>
      <c r="DB383" s="104">
        <f t="shared" si="179"/>
        <v>0</v>
      </c>
      <c r="DC383" s="204" t="str">
        <f t="shared" si="172"/>
        <v>Oxytétracycline</v>
      </c>
      <c r="DD383" s="204" t="str">
        <f t="shared" si="173"/>
        <v/>
      </c>
      <c r="DE383" s="204" t="str">
        <f t="shared" si="174"/>
        <v/>
      </c>
      <c r="DF383" s="204" t="str">
        <f t="shared" si="175"/>
        <v>Tetracyclines</v>
      </c>
      <c r="DG383" s="204" t="str">
        <f t="shared" si="176"/>
        <v/>
      </c>
      <c r="DH383" s="97" t="str">
        <f t="shared" si="177"/>
        <v/>
      </c>
      <c r="DI383" s="78"/>
      <c r="DJ383" s="78"/>
      <c r="DK383" s="77" t="str">
        <f ca="1"/>
        <v>OXYTETRACYCLINE 5 % VETOQUINOL</v>
      </c>
      <c r="DL383" s="79" t="e">
        <f ca="1"/>
        <v>#N/A</v>
      </c>
      <c r="DM383" s="102"/>
      <c r="DN383" s="8"/>
      <c r="DO383" s="8"/>
      <c r="DP383" s="8"/>
      <c r="DQ383" s="8"/>
      <c r="DR383" s="8"/>
      <c r="DS383" s="8"/>
      <c r="DT383" s="8"/>
      <c r="DU383" s="8"/>
      <c r="DV383" s="8"/>
      <c r="DW383" s="8"/>
      <c r="DX383" s="8"/>
      <c r="DY383" s="8"/>
      <c r="DZ383" s="8"/>
      <c r="EA383" s="8"/>
      <c r="EB383" s="8"/>
      <c r="EC383" s="8"/>
      <c r="ED383" s="8"/>
      <c r="EE383" s="8"/>
      <c r="EF383" s="8"/>
      <c r="EG383" s="8"/>
      <c r="EH383" s="8"/>
      <c r="EI383" s="8"/>
      <c r="EJ383" s="97"/>
    </row>
    <row r="384" spans="1:140" x14ac:dyDescent="0.25">
      <c r="A384" s="56"/>
      <c r="B384" s="8"/>
      <c r="C384" s="8"/>
      <c r="D384" s="8"/>
      <c r="E384" s="8"/>
      <c r="F384" s="8"/>
      <c r="G384" s="8"/>
      <c r="H384" s="8"/>
      <c r="I384" s="102" t="str">
        <f>INDEX(Données_ATB!BE:BV,MATCH(MASQ2!J384,Données_ATB!BE:BE,0),18)</f>
        <v/>
      </c>
      <c r="J384" s="77" t="str">
        <f>Données_ATB!BE383</f>
        <v>OXYTETRACYCLINE 50 % VIRBAC</v>
      </c>
      <c r="K384" s="204" t="e">
        <f>IF(IF(S$2="Catégorie",IF(S$3="Toutes",SUMIFS('Étape 1 - à remplir'!$F$31:$F$400,'Étape 1 - à remplir'!$E$31:$E$400,MASQ2!J384,'Étape 1 - à remplir'!$G$31:$G$400,"animaux"),SUMIFS('Étape 1 - à remplir'!$F$31:$F$400,'Étape 1 - à remplir'!$E$31:$E$400,MASQ2!J384,'Étape 1 - à remplir'!$C$31:$C$400,S$3)),IF(S$2="Âge",IF(S$3="Tous",SUMIFS('Étape 1 - à remplir'!$F$31:$F$400,'Étape 1 - à remplir'!$E$31:$E$400,MASQ2!J384,'Étape 1 - à remplir'!$G$31:$G$400,"animaux"),SUMIFS('Étape 1 - à remplir'!$F$31:$F$400,'Étape 1 - à remplir'!$E$31:$E$400,MASQ2!J384,'Étape 1 - à remplir'!$P$31:$P$400,S$3)),IF(S$2="Atelier",IF(S$3="Tous",SUMIFS('Étape 1 - à remplir'!$F$31:$F$400,'Étape 1 - à remplir'!$E$31:$E$400,MASQ2!J384,'Étape 1 - à remplir'!$G$31:$G$400,"animaux"),SUMIFS('Étape 1 - à remplir'!$F$31:$F$400,'Étape 1 - à remplir'!$E$31:$E$400,MASQ2!J384,'Étape 1 - à remplir'!$O$31:$O$400,S$3)),IF(S$2="Espèce",IF(S$3="Tous",SUMIFS('Étape 1 - à remplir'!$F$31:$F$400,'Étape 1 - à remplir'!$E$31:$E$400,MASQ2!J384,'Étape 1 - à remplir'!$G$31:$G$400,"animaux"),SUMIFS('Étape 1 - à remplir'!$F$31:$F$400,'Étape 1 - à remplir'!$E$31:$E$400,MASQ2!J384,'Étape 1 - à remplir'!$N$31:$N$400,S$3))))))=0,NA(),IF(S$2="Catégorie",IF(S$3="Toutes",SUMIFS('Étape 1 - à remplir'!$F$31:$F$400,'Étape 1 - à remplir'!$E$31:$E$400,MASQ2!J384,'Étape 1 - à remplir'!$G$31:$G$400,"animaux"),SUMIFS('Étape 1 - à remplir'!$F$31:$F$400,'Étape 1 - à remplir'!$E$31:$E$400,MASQ2!J384,'Étape 1 - à remplir'!$C$31:$C$400,S$3)),IF(S$2="Âge",IF(S$3="Tous",SUMIFS('Étape 1 - à remplir'!$F$31:$F$400,'Étape 1 - à remplir'!$E$31:$E$400,MASQ2!J384,'Étape 1 - à remplir'!$G$31:$G$400,"animaux"),SUMIFS('Étape 1 - à remplir'!$F$31:$F$400,'Étape 1 - à remplir'!$E$31:$E$400,MASQ2!J384,'Étape 1 - à remplir'!$P$31:$P$400,S$3)),IF(S$2="Atelier",IF(S$3="Tous",SUMIFS('Étape 1 - à remplir'!$F$31:$F$400,'Étape 1 - à remplir'!$E$31:$E$400,MASQ2!J384,'Étape 1 - à remplir'!$G$31:$G$400,"animaux"),SUMIFS('Étape 1 - à remplir'!$F$31:$F$400,'Étape 1 - à remplir'!$E$31:$E$400,MASQ2!J384,'Étape 1 - à remplir'!$O$31:$O$400,S$3)),IF(S$2="Espèce",IF(S$3="Tous",SUMIFS('Étape 1 - à remplir'!$F$31:$F$400,'Étape 1 - à remplir'!$E$31:$E$400,MASQ2!J384,'Étape 1 - à remplir'!$G$31:$G$400,"animaux"),SUMIFS('Étape 1 - à remplir'!$F$31:$F$400,'Étape 1 - à remplir'!$E$31:$E$400,MASQ2!J384,'Étape 1 - à remplir'!$N$31:$N$400,S$3)))))))</f>
        <v>#N/A</v>
      </c>
      <c r="L384" s="97">
        <f t="shared" si="180"/>
        <v>0</v>
      </c>
      <c r="M384" s="56" t="str">
        <f>Données_ATB!BN383</f>
        <v>Oxytétracycline</v>
      </c>
      <c r="N384" s="204" t="str">
        <f>Données_ATB!BO383</f>
        <v/>
      </c>
      <c r="O384" s="97" t="str">
        <f>Données_ATB!BP383</f>
        <v/>
      </c>
      <c r="P384" s="77" t="str">
        <f>Données_ATB!BR383</f>
        <v>Tetracyclines</v>
      </c>
      <c r="Q384" s="78" t="str">
        <f>Données_ATB!BS383</f>
        <v/>
      </c>
      <c r="R384" s="79" t="str">
        <f>Données_ATB!BT383</f>
        <v/>
      </c>
      <c r="S384" s="78"/>
      <c r="T384" s="78"/>
      <c r="U384" s="77" t="str">
        <f ca="1"/>
        <v>OXYTETRACYCLINE 50 % VIRBAC</v>
      </c>
      <c r="V384" s="79" t="e">
        <f ca="1"/>
        <v>#N/A</v>
      </c>
      <c r="W384" s="102"/>
      <c r="X384" s="8"/>
      <c r="Y384" s="8"/>
      <c r="Z384" s="8"/>
      <c r="AA384" s="8"/>
      <c r="AB384" s="102"/>
      <c r="AC384" s="8"/>
      <c r="AD384" s="8"/>
      <c r="AE384" s="8"/>
      <c r="AF384" s="8"/>
      <c r="AG384" s="8"/>
      <c r="AH384" s="8"/>
      <c r="AI384" s="8"/>
      <c r="AJ384" s="8"/>
      <c r="AK384" s="8"/>
      <c r="AL384" s="8"/>
      <c r="AM384" s="8"/>
      <c r="AN384" s="8"/>
      <c r="AO384" s="8"/>
      <c r="AP384" s="8"/>
      <c r="AQ384" s="8"/>
      <c r="AR384" s="8"/>
      <c r="AS384" s="8"/>
      <c r="AT384" s="97"/>
      <c r="AV384" s="56"/>
      <c r="AW384" s="8"/>
      <c r="AX384" s="8"/>
      <c r="AY384" s="8"/>
      <c r="AZ384" s="8"/>
      <c r="BA384" s="8"/>
      <c r="BB384" s="8"/>
      <c r="BC384" s="8"/>
      <c r="BD384" s="102" t="str">
        <f t="shared" si="162"/>
        <v/>
      </c>
      <c r="BE384" s="56" t="str">
        <f t="shared" si="163"/>
        <v>OXYTETRACYCLINE 50 % VIRBAC</v>
      </c>
      <c r="BF384" s="204" t="e">
        <f>IF(IF(BN$2="Catégorie",IF(BN$3="Toutes",SUMIFS('Étape 1 - à remplir'!$F$31:$F$400,'Étape 1 - à remplir'!$E$31:$E$400,MASQ2!BE384,'Étape 1 - à remplir'!$G$31:$G$400,"lots"),SUMIFS('Étape 1 - à remplir'!$F$31:$F$400,'Étape 1 - à remplir'!$E$31:$E$400,MASQ2!BE384,'Étape 1 - à remplir'!$C$31:$C$400,BN$3)),IF(BN$2="Âge",IF(BN$3="Tous",SUMIFS('Étape 1 - à remplir'!$F$31:$F$400,'Étape 1 - à remplir'!$E$31:$E$400,MASQ2!BE384,'Étape 1 - à remplir'!$G$31:$G$400,"lots"),SUMIFS('Étape 1 - à remplir'!$F$31:$F$400,'Étape 1 - à remplir'!$E$31:$E$400,MASQ2!BE384,'Étape 1 - à remplir'!$P$31:$P$400,BN$3,'Étape 1 - à remplir'!$G$31:$G$400,"lots")),IF(BN$2="Atelier",IF(BN$3="Tous",SUMIFS('Étape 1 - à remplir'!$F$31:$F$400,'Étape 1 - à remplir'!$E$31:$E$400,MASQ2!BE384,'Étape 1 - à remplir'!$G$31:$G$400,"lots"),SUMIFS('Étape 1 - à remplir'!$F$31:$F$400,'Étape 1 - à remplir'!$E$31:$E$400,MASQ2!BE384,'Étape 1 - à remplir'!$O$31:$O$400,BN$3,'Étape 1 - à remplir'!$G$31:$G$400,"lots")),IF(BN$2="Espèce",IF(BN$3="Tous",SUMIFS('Étape 1 - à remplir'!$F$31:$F$400,'Étape 1 - à remplir'!$E$31:$E$400,MASQ2!BE384,'Étape 1 - à remplir'!$G$31:$G$400,"lots"),SUMIFS('Étape 1 - à remplir'!$F$31:$F$400,'Étape 1 - à remplir'!$E$31:$E$400,MASQ2!BE384,'Étape 1 - à remplir'!$N$31:$N$400,BN$3,'Étape 1 - à remplir'!$G$31:$G$400,"lots"))))))=0,NA(),IF(BN$2="Catégorie",IF(BN$3="Toutes",SUMIFS('Étape 1 - à remplir'!$F$31:$F$400,'Étape 1 - à remplir'!$E$31:$E$400,MASQ2!BE384,'Étape 1 - à remplir'!$G$31:$G$400,"lots"),SUMIFS('Étape 1 - à remplir'!$F$31:$F$400,'Étape 1 - à remplir'!$E$31:$E$400,MASQ2!BE384,'Étape 1 - à remplir'!$C$31:$C$400,BN$3)),IF(BN$2="Âge",IF(BN$3="Tous",SUMIFS('Étape 1 - à remplir'!$F$31:$F$400,'Étape 1 - à remplir'!$E$31:$E$400,MASQ2!BE384,'Étape 1 - à remplir'!$G$31:$G$400,"lots"),SUMIFS('Étape 1 - à remplir'!$F$31:$F$400,'Étape 1 - à remplir'!$E$31:$E$400,MASQ2!BE384,'Étape 1 - à remplir'!$P$31:$P$400,BN$3,'Étape 1 - à remplir'!$G$31:$G$400,"lots")),IF(BN$2="Atelier",IF(BN$3="Tous",SUMIFS('Étape 1 - à remplir'!$F$31:$F$400,'Étape 1 - à remplir'!$E$31:$E$400,MASQ2!BE384,'Étape 1 - à remplir'!$G$31:$G$400,"lots"),SUMIFS('Étape 1 - à remplir'!$F$31:$F$400,'Étape 1 - à remplir'!$E$31:$E$400,MASQ2!BE384,'Étape 1 - à remplir'!$O$31:$O$400,BN$3,'Étape 1 - à remplir'!$G$31:$G$400,"lots")),IF(BN$2="Espèce",IF(BN$3="Tous",SUMIFS('Étape 1 - à remplir'!$F$31:$F$400,'Étape 1 - à remplir'!$E$31:$E$400,MASQ2!BE384,'Étape 1 - à remplir'!$G$31:$G$400,"lots"),SUMIFS('Étape 1 - à remplir'!$F$31:$F$400,'Étape 1 - à remplir'!$E$31:$E$400,MASQ2!BE384,'Étape 1 - à remplir'!$N$31:$N$400,BN$3,'Étape 1 - à remplir'!$G$31:$G$400,"lots")))))))</f>
        <v>#N/A</v>
      </c>
      <c r="BG384" s="204">
        <f t="shared" si="178"/>
        <v>0</v>
      </c>
      <c r="BH384" s="204" t="str">
        <f t="shared" si="164"/>
        <v>Oxytétracycline</v>
      </c>
      <c r="BI384" s="204" t="str">
        <f t="shared" si="165"/>
        <v/>
      </c>
      <c r="BJ384" s="204" t="str">
        <f t="shared" si="166"/>
        <v/>
      </c>
      <c r="BK384" s="204" t="str">
        <f t="shared" si="167"/>
        <v>Tetracyclines</v>
      </c>
      <c r="BL384" s="204" t="str">
        <f t="shared" si="168"/>
        <v/>
      </c>
      <c r="BM384" s="97" t="str">
        <f t="shared" si="169"/>
        <v/>
      </c>
      <c r="BN384" s="78"/>
      <c r="BO384" s="78"/>
      <c r="BP384" s="77" t="str">
        <f ca="1"/>
        <v>OXYTETRACYCLINE 50 % VIRBAC</v>
      </c>
      <c r="BQ384" s="79" t="e">
        <f ca="1"/>
        <v>#N/A</v>
      </c>
      <c r="BR384" s="102"/>
      <c r="BS384" s="8"/>
      <c r="BT384" s="8"/>
      <c r="BU384" s="8"/>
      <c r="BV384" s="8"/>
      <c r="BW384" s="8"/>
      <c r="BX384" s="8"/>
      <c r="BY384" s="8"/>
      <c r="BZ384" s="8"/>
      <c r="CA384" s="8"/>
      <c r="CB384" s="8"/>
      <c r="CC384" s="8"/>
      <c r="CD384" s="8"/>
      <c r="CE384" s="8"/>
      <c r="CF384" s="8"/>
      <c r="CG384" s="8"/>
      <c r="CH384" s="8"/>
      <c r="CI384" s="8"/>
      <c r="CJ384" s="8"/>
      <c r="CK384" s="8"/>
      <c r="CL384" s="8"/>
      <c r="CM384" s="8"/>
      <c r="CN384" s="8"/>
      <c r="CO384" s="97"/>
      <c r="CQ384" s="56"/>
      <c r="CR384" s="8"/>
      <c r="CS384" s="8"/>
      <c r="CT384" s="8"/>
      <c r="CU384" s="8"/>
      <c r="CV384" s="8"/>
      <c r="CW384" s="8"/>
      <c r="CX384" s="8"/>
      <c r="CY384" s="102" t="str">
        <f t="shared" si="170"/>
        <v/>
      </c>
      <c r="CZ384" s="56" t="str">
        <f t="shared" si="171"/>
        <v>OXYTETRACYCLINE 50 % VIRBAC</v>
      </c>
      <c r="DA384" s="204" t="e">
        <f>IF(IF(DI$2="Catégorie",IF(DI$3="Toutes",SUMIFS('Étape 1 - à remplir'!$F$31:$F$400,'Étape 1 - à remplir'!$E$31:$E$400,MASQ2!CZ384,'Étape 1 - à remplir'!$G$31:$G$400,"kg"),SUMIFS('Étape 1 - à remplir'!$F$31:$F$400,'Étape 1 - à remplir'!$E$31:$E$400,MASQ2!CZ384,'Étape 1 - à remplir'!$C$31:$C$400,DI$3)),IF(DI$2="Âge",IF(DI$3="Tous",SUMIFS('Étape 1 - à remplir'!$F$31:$F$400,'Étape 1 - à remplir'!$E$31:$E$400,MASQ2!CZ384,'Étape 1 - à remplir'!$G$31:$G$400,"kg"),SUMIFS('Étape 1 - à remplir'!$F$31:$F$400,'Étape 1 - à remplir'!$E$31:$E$400,MASQ2!CZ384,'Étape 1 - à remplir'!$P$31:$P$400,DI$3,'Étape 1 - à remplir'!$G$31:$G$400,"kg")),IF(DI$2="Atelier",IF(DI$3="Tous",SUMIFS('Étape 1 - à remplir'!$F$31:$F$400,'Étape 1 - à remplir'!$E$31:$E$400,MASQ2!CZ384,'Étape 1 - à remplir'!$G$31:$G$400,"kg"),SUMIFS('Étape 1 - à remplir'!$F$31:$F$400,'Étape 1 - à remplir'!$E$31:$E$400,MASQ2!CZ384,'Étape 1 - à remplir'!$O$31:$O$400,DI$3,'Étape 1 - à remplir'!$G$31:$G$400,"kg")),IF(DI$2="Espèce",IF(DI$3="Tous",SUMIFS('Étape 1 - à remplir'!$F$31:$F$400,'Étape 1 - à remplir'!$E$31:$E$400,MASQ2!CZ384,'Étape 1 - à remplir'!$G$31:$G$400,"kg"),SUMIFS('Étape 1 - à remplir'!$F$31:$F$400,'Étape 1 - à remplir'!$E$31:$E$400,MASQ2!CZ384,'Étape 1 - à remplir'!$N$31:$N$400,DI$3,'Étape 1 - à remplir'!$G$31:$G$400,"kg"))))))=0,NA(),IF(DI$2="Catégorie",IF(DI$3="Toutes",SUMIFS('Étape 1 - à remplir'!$F$31:$F$400,'Étape 1 - à remplir'!$E$31:$E$400,MASQ2!CZ384,'Étape 1 - à remplir'!$G$31:$G$400,"kg"),SUMIFS('Étape 1 - à remplir'!$F$31:$F$400,'Étape 1 - à remplir'!$E$31:$E$400,MASQ2!CZ384,'Étape 1 - à remplir'!$C$31:$C$400,DI$3)),IF(DI$2="Âge",IF(DI$3="Tous",SUMIFS('Étape 1 - à remplir'!$F$31:$F$400,'Étape 1 - à remplir'!$E$31:$E$400,MASQ2!CZ384,'Étape 1 - à remplir'!$G$31:$G$400,"kg"),SUMIFS('Étape 1 - à remplir'!$F$31:$F$400,'Étape 1 - à remplir'!$E$31:$E$400,MASQ2!CZ384,'Étape 1 - à remplir'!$P$31:$P$400,DI$3,'Étape 1 - à remplir'!$G$31:$G$400,"kg")),IF(DI$2="Atelier",IF(DI$3="Tous",SUMIFS('Étape 1 - à remplir'!$F$31:$F$400,'Étape 1 - à remplir'!$E$31:$E$400,MASQ2!CZ384,'Étape 1 - à remplir'!$G$31:$G$400,"kg"),SUMIFS('Étape 1 - à remplir'!$F$31:$F$400,'Étape 1 - à remplir'!$E$31:$E$400,MASQ2!CZ384,'Étape 1 - à remplir'!$O$31:$O$400,DI$3,'Étape 1 - à remplir'!$G$31:$G$400,"kg")),IF(DI$2="Espèce",IF(DI$3="Tous",SUMIFS('Étape 1 - à remplir'!$F$31:$F$400,'Étape 1 - à remplir'!$E$31:$E$400,MASQ2!CZ384,'Étape 1 - à remplir'!$G$31:$G$400,"kg"),SUMIFS('Étape 1 - à remplir'!$F$31:$F$400,'Étape 1 - à remplir'!$E$31:$E$400,MASQ2!CZ384,'Étape 1 - à remplir'!$N$31:$N$400,DI$3,'Étape 1 - à remplir'!$G$31:$G$400,"kg")))))))</f>
        <v>#N/A</v>
      </c>
      <c r="DB384" s="104">
        <f t="shared" si="179"/>
        <v>0</v>
      </c>
      <c r="DC384" s="204" t="str">
        <f t="shared" si="172"/>
        <v>Oxytétracycline</v>
      </c>
      <c r="DD384" s="204" t="str">
        <f t="shared" si="173"/>
        <v/>
      </c>
      <c r="DE384" s="204" t="str">
        <f t="shared" si="174"/>
        <v/>
      </c>
      <c r="DF384" s="204" t="str">
        <f t="shared" si="175"/>
        <v>Tetracyclines</v>
      </c>
      <c r="DG384" s="204" t="str">
        <f t="shared" si="176"/>
        <v/>
      </c>
      <c r="DH384" s="97" t="str">
        <f t="shared" si="177"/>
        <v/>
      </c>
      <c r="DI384" s="78"/>
      <c r="DJ384" s="78"/>
      <c r="DK384" s="77" t="str">
        <f ca="1"/>
        <v>OXYTETRACYCLINE 50 % VIRBAC</v>
      </c>
      <c r="DL384" s="79" t="e">
        <f ca="1"/>
        <v>#N/A</v>
      </c>
      <c r="DM384" s="102"/>
      <c r="DN384" s="8"/>
      <c r="DO384" s="8"/>
      <c r="DP384" s="8"/>
      <c r="DQ384" s="8"/>
      <c r="DR384" s="8"/>
      <c r="DS384" s="8"/>
      <c r="DT384" s="8"/>
      <c r="DU384" s="8"/>
      <c r="DV384" s="8"/>
      <c r="DW384" s="8"/>
      <c r="DX384" s="8"/>
      <c r="DY384" s="8"/>
      <c r="DZ384" s="8"/>
      <c r="EA384" s="8"/>
      <c r="EB384" s="8"/>
      <c r="EC384" s="8"/>
      <c r="ED384" s="8"/>
      <c r="EE384" s="8"/>
      <c r="EF384" s="8"/>
      <c r="EG384" s="8"/>
      <c r="EH384" s="8"/>
      <c r="EI384" s="8"/>
      <c r="EJ384" s="97"/>
    </row>
    <row r="385" spans="1:140" x14ac:dyDescent="0.25">
      <c r="A385" s="56"/>
      <c r="B385" s="8"/>
      <c r="C385" s="8"/>
      <c r="D385" s="8"/>
      <c r="E385" s="8"/>
      <c r="F385" s="8"/>
      <c r="G385" s="8"/>
      <c r="H385" s="8"/>
      <c r="I385" s="102" t="str">
        <f>INDEX(Données_ATB!BE:BV,MATCH(MASQ2!J385,Données_ATB!BE:BE,0),18)</f>
        <v/>
      </c>
      <c r="J385" s="77" t="str">
        <f>Données_ATB!BE384</f>
        <v>OXYTETRIN P</v>
      </c>
      <c r="K385" s="204" t="e">
        <f>IF(IF(S$2="Catégorie",IF(S$3="Toutes",SUMIFS('Étape 1 - à remplir'!$F$31:$F$400,'Étape 1 - à remplir'!$E$31:$E$400,MASQ2!J385,'Étape 1 - à remplir'!$G$31:$G$400,"animaux"),SUMIFS('Étape 1 - à remplir'!$F$31:$F$400,'Étape 1 - à remplir'!$E$31:$E$400,MASQ2!J385,'Étape 1 - à remplir'!$C$31:$C$400,S$3)),IF(S$2="Âge",IF(S$3="Tous",SUMIFS('Étape 1 - à remplir'!$F$31:$F$400,'Étape 1 - à remplir'!$E$31:$E$400,MASQ2!J385,'Étape 1 - à remplir'!$G$31:$G$400,"animaux"),SUMIFS('Étape 1 - à remplir'!$F$31:$F$400,'Étape 1 - à remplir'!$E$31:$E$400,MASQ2!J385,'Étape 1 - à remplir'!$P$31:$P$400,S$3)),IF(S$2="Atelier",IF(S$3="Tous",SUMIFS('Étape 1 - à remplir'!$F$31:$F$400,'Étape 1 - à remplir'!$E$31:$E$400,MASQ2!J385,'Étape 1 - à remplir'!$G$31:$G$400,"animaux"),SUMIFS('Étape 1 - à remplir'!$F$31:$F$400,'Étape 1 - à remplir'!$E$31:$E$400,MASQ2!J385,'Étape 1 - à remplir'!$O$31:$O$400,S$3)),IF(S$2="Espèce",IF(S$3="Tous",SUMIFS('Étape 1 - à remplir'!$F$31:$F$400,'Étape 1 - à remplir'!$E$31:$E$400,MASQ2!J385,'Étape 1 - à remplir'!$G$31:$G$400,"animaux"),SUMIFS('Étape 1 - à remplir'!$F$31:$F$400,'Étape 1 - à remplir'!$E$31:$E$400,MASQ2!J385,'Étape 1 - à remplir'!$N$31:$N$400,S$3))))))=0,NA(),IF(S$2="Catégorie",IF(S$3="Toutes",SUMIFS('Étape 1 - à remplir'!$F$31:$F$400,'Étape 1 - à remplir'!$E$31:$E$400,MASQ2!J385,'Étape 1 - à remplir'!$G$31:$G$400,"animaux"),SUMIFS('Étape 1 - à remplir'!$F$31:$F$400,'Étape 1 - à remplir'!$E$31:$E$400,MASQ2!J385,'Étape 1 - à remplir'!$C$31:$C$400,S$3)),IF(S$2="Âge",IF(S$3="Tous",SUMIFS('Étape 1 - à remplir'!$F$31:$F$400,'Étape 1 - à remplir'!$E$31:$E$400,MASQ2!J385,'Étape 1 - à remplir'!$G$31:$G$400,"animaux"),SUMIFS('Étape 1 - à remplir'!$F$31:$F$400,'Étape 1 - à remplir'!$E$31:$E$400,MASQ2!J385,'Étape 1 - à remplir'!$P$31:$P$400,S$3)),IF(S$2="Atelier",IF(S$3="Tous",SUMIFS('Étape 1 - à remplir'!$F$31:$F$400,'Étape 1 - à remplir'!$E$31:$E$400,MASQ2!J385,'Étape 1 - à remplir'!$G$31:$G$400,"animaux"),SUMIFS('Étape 1 - à remplir'!$F$31:$F$400,'Étape 1 - à remplir'!$E$31:$E$400,MASQ2!J385,'Étape 1 - à remplir'!$O$31:$O$400,S$3)),IF(S$2="Espèce",IF(S$3="Tous",SUMIFS('Étape 1 - à remplir'!$F$31:$F$400,'Étape 1 - à remplir'!$E$31:$E$400,MASQ2!J385,'Étape 1 - à remplir'!$G$31:$G$400,"animaux"),SUMIFS('Étape 1 - à remplir'!$F$31:$F$400,'Étape 1 - à remplir'!$E$31:$E$400,MASQ2!J385,'Étape 1 - à remplir'!$N$31:$N$400,S$3)))))))</f>
        <v>#N/A</v>
      </c>
      <c r="L385" s="97">
        <f t="shared" si="180"/>
        <v>0</v>
      </c>
      <c r="M385" s="56" t="str">
        <f>Données_ATB!BN384</f>
        <v>Oxytétracycline</v>
      </c>
      <c r="N385" s="204" t="str">
        <f>Données_ATB!BO384</f>
        <v/>
      </c>
      <c r="O385" s="97" t="str">
        <f>Données_ATB!BP384</f>
        <v/>
      </c>
      <c r="P385" s="77" t="str">
        <f>Données_ATB!BR384</f>
        <v>Tetracyclines</v>
      </c>
      <c r="Q385" s="78" t="str">
        <f>Données_ATB!BS384</f>
        <v/>
      </c>
      <c r="R385" s="79" t="str">
        <f>Données_ATB!BT384</f>
        <v/>
      </c>
      <c r="S385" s="78"/>
      <c r="T385" s="78"/>
      <c r="U385" s="77" t="str">
        <f ca="1"/>
        <v>OXYTETRIN P</v>
      </c>
      <c r="V385" s="79" t="e">
        <f ca="1"/>
        <v>#N/A</v>
      </c>
      <c r="W385" s="102"/>
      <c r="X385" s="8"/>
      <c r="Y385" s="8"/>
      <c r="Z385" s="8"/>
      <c r="AA385" s="8"/>
      <c r="AB385" s="102"/>
      <c r="AC385" s="8"/>
      <c r="AD385" s="8"/>
      <c r="AE385" s="8"/>
      <c r="AF385" s="8"/>
      <c r="AG385" s="8"/>
      <c r="AH385" s="8"/>
      <c r="AI385" s="8"/>
      <c r="AJ385" s="8"/>
      <c r="AK385" s="8"/>
      <c r="AL385" s="8"/>
      <c r="AM385" s="8"/>
      <c r="AN385" s="8"/>
      <c r="AO385" s="8"/>
      <c r="AP385" s="8"/>
      <c r="AQ385" s="8"/>
      <c r="AR385" s="8"/>
      <c r="AS385" s="8"/>
      <c r="AT385" s="97"/>
      <c r="AV385" s="56"/>
      <c r="AW385" s="8"/>
      <c r="AX385" s="8"/>
      <c r="AY385" s="8"/>
      <c r="AZ385" s="8"/>
      <c r="BA385" s="8"/>
      <c r="BB385" s="8"/>
      <c r="BC385" s="8"/>
      <c r="BD385" s="102" t="str">
        <f t="shared" si="162"/>
        <v/>
      </c>
      <c r="BE385" s="56" t="str">
        <f t="shared" si="163"/>
        <v>OXYTETRIN P</v>
      </c>
      <c r="BF385" s="204" t="e">
        <f>IF(IF(BN$2="Catégorie",IF(BN$3="Toutes",SUMIFS('Étape 1 - à remplir'!$F$31:$F$400,'Étape 1 - à remplir'!$E$31:$E$400,MASQ2!BE385,'Étape 1 - à remplir'!$G$31:$G$400,"lots"),SUMIFS('Étape 1 - à remplir'!$F$31:$F$400,'Étape 1 - à remplir'!$E$31:$E$400,MASQ2!BE385,'Étape 1 - à remplir'!$C$31:$C$400,BN$3)),IF(BN$2="Âge",IF(BN$3="Tous",SUMIFS('Étape 1 - à remplir'!$F$31:$F$400,'Étape 1 - à remplir'!$E$31:$E$400,MASQ2!BE385,'Étape 1 - à remplir'!$G$31:$G$400,"lots"),SUMIFS('Étape 1 - à remplir'!$F$31:$F$400,'Étape 1 - à remplir'!$E$31:$E$400,MASQ2!BE385,'Étape 1 - à remplir'!$P$31:$P$400,BN$3,'Étape 1 - à remplir'!$G$31:$G$400,"lots")),IF(BN$2="Atelier",IF(BN$3="Tous",SUMIFS('Étape 1 - à remplir'!$F$31:$F$400,'Étape 1 - à remplir'!$E$31:$E$400,MASQ2!BE385,'Étape 1 - à remplir'!$G$31:$G$400,"lots"),SUMIFS('Étape 1 - à remplir'!$F$31:$F$400,'Étape 1 - à remplir'!$E$31:$E$400,MASQ2!BE385,'Étape 1 - à remplir'!$O$31:$O$400,BN$3,'Étape 1 - à remplir'!$G$31:$G$400,"lots")),IF(BN$2="Espèce",IF(BN$3="Tous",SUMIFS('Étape 1 - à remplir'!$F$31:$F$400,'Étape 1 - à remplir'!$E$31:$E$400,MASQ2!BE385,'Étape 1 - à remplir'!$G$31:$G$400,"lots"),SUMIFS('Étape 1 - à remplir'!$F$31:$F$400,'Étape 1 - à remplir'!$E$31:$E$400,MASQ2!BE385,'Étape 1 - à remplir'!$N$31:$N$400,BN$3,'Étape 1 - à remplir'!$G$31:$G$400,"lots"))))))=0,NA(),IF(BN$2="Catégorie",IF(BN$3="Toutes",SUMIFS('Étape 1 - à remplir'!$F$31:$F$400,'Étape 1 - à remplir'!$E$31:$E$400,MASQ2!BE385,'Étape 1 - à remplir'!$G$31:$G$400,"lots"),SUMIFS('Étape 1 - à remplir'!$F$31:$F$400,'Étape 1 - à remplir'!$E$31:$E$400,MASQ2!BE385,'Étape 1 - à remplir'!$C$31:$C$400,BN$3)),IF(BN$2="Âge",IF(BN$3="Tous",SUMIFS('Étape 1 - à remplir'!$F$31:$F$400,'Étape 1 - à remplir'!$E$31:$E$400,MASQ2!BE385,'Étape 1 - à remplir'!$G$31:$G$400,"lots"),SUMIFS('Étape 1 - à remplir'!$F$31:$F$400,'Étape 1 - à remplir'!$E$31:$E$400,MASQ2!BE385,'Étape 1 - à remplir'!$P$31:$P$400,BN$3,'Étape 1 - à remplir'!$G$31:$G$400,"lots")),IF(BN$2="Atelier",IF(BN$3="Tous",SUMIFS('Étape 1 - à remplir'!$F$31:$F$400,'Étape 1 - à remplir'!$E$31:$E$400,MASQ2!BE385,'Étape 1 - à remplir'!$G$31:$G$400,"lots"),SUMIFS('Étape 1 - à remplir'!$F$31:$F$400,'Étape 1 - à remplir'!$E$31:$E$400,MASQ2!BE385,'Étape 1 - à remplir'!$O$31:$O$400,BN$3,'Étape 1 - à remplir'!$G$31:$G$400,"lots")),IF(BN$2="Espèce",IF(BN$3="Tous",SUMIFS('Étape 1 - à remplir'!$F$31:$F$400,'Étape 1 - à remplir'!$E$31:$E$400,MASQ2!BE385,'Étape 1 - à remplir'!$G$31:$G$400,"lots"),SUMIFS('Étape 1 - à remplir'!$F$31:$F$400,'Étape 1 - à remplir'!$E$31:$E$400,MASQ2!BE385,'Étape 1 - à remplir'!$N$31:$N$400,BN$3,'Étape 1 - à remplir'!$G$31:$G$400,"lots")))))))</f>
        <v>#N/A</v>
      </c>
      <c r="BG385" s="204">
        <f t="shared" si="178"/>
        <v>0</v>
      </c>
      <c r="BH385" s="204" t="str">
        <f t="shared" si="164"/>
        <v>Oxytétracycline</v>
      </c>
      <c r="BI385" s="204" t="str">
        <f t="shared" si="165"/>
        <v/>
      </c>
      <c r="BJ385" s="204" t="str">
        <f t="shared" si="166"/>
        <v/>
      </c>
      <c r="BK385" s="204" t="str">
        <f t="shared" si="167"/>
        <v>Tetracyclines</v>
      </c>
      <c r="BL385" s="204" t="str">
        <f t="shared" si="168"/>
        <v/>
      </c>
      <c r="BM385" s="97" t="str">
        <f t="shared" si="169"/>
        <v/>
      </c>
      <c r="BN385" s="78"/>
      <c r="BO385" s="78"/>
      <c r="BP385" s="77" t="str">
        <f ca="1"/>
        <v>OXYTETRIN P</v>
      </c>
      <c r="BQ385" s="79" t="e">
        <f ca="1"/>
        <v>#N/A</v>
      </c>
      <c r="BR385" s="102"/>
      <c r="BS385" s="8"/>
      <c r="BT385" s="8"/>
      <c r="BU385" s="8"/>
      <c r="BV385" s="8"/>
      <c r="BW385" s="8"/>
      <c r="BX385" s="8"/>
      <c r="BY385" s="8"/>
      <c r="BZ385" s="8"/>
      <c r="CA385" s="8"/>
      <c r="CB385" s="8"/>
      <c r="CC385" s="8"/>
      <c r="CD385" s="8"/>
      <c r="CE385" s="8"/>
      <c r="CF385" s="8"/>
      <c r="CG385" s="8"/>
      <c r="CH385" s="8"/>
      <c r="CI385" s="8"/>
      <c r="CJ385" s="8"/>
      <c r="CK385" s="8"/>
      <c r="CL385" s="8"/>
      <c r="CM385" s="8"/>
      <c r="CN385" s="8"/>
      <c r="CO385" s="97"/>
      <c r="CQ385" s="56"/>
      <c r="CR385" s="8"/>
      <c r="CS385" s="8"/>
      <c r="CT385" s="8"/>
      <c r="CU385" s="8"/>
      <c r="CV385" s="8"/>
      <c r="CW385" s="8"/>
      <c r="CX385" s="8"/>
      <c r="CY385" s="102" t="str">
        <f t="shared" si="170"/>
        <v/>
      </c>
      <c r="CZ385" s="56" t="str">
        <f t="shared" si="171"/>
        <v>OXYTETRIN P</v>
      </c>
      <c r="DA385" s="204" t="e">
        <f>IF(IF(DI$2="Catégorie",IF(DI$3="Toutes",SUMIFS('Étape 1 - à remplir'!$F$31:$F$400,'Étape 1 - à remplir'!$E$31:$E$400,MASQ2!CZ385,'Étape 1 - à remplir'!$G$31:$G$400,"kg"),SUMIFS('Étape 1 - à remplir'!$F$31:$F$400,'Étape 1 - à remplir'!$E$31:$E$400,MASQ2!CZ385,'Étape 1 - à remplir'!$C$31:$C$400,DI$3)),IF(DI$2="Âge",IF(DI$3="Tous",SUMIFS('Étape 1 - à remplir'!$F$31:$F$400,'Étape 1 - à remplir'!$E$31:$E$400,MASQ2!CZ385,'Étape 1 - à remplir'!$G$31:$G$400,"kg"),SUMIFS('Étape 1 - à remplir'!$F$31:$F$400,'Étape 1 - à remplir'!$E$31:$E$400,MASQ2!CZ385,'Étape 1 - à remplir'!$P$31:$P$400,DI$3,'Étape 1 - à remplir'!$G$31:$G$400,"kg")),IF(DI$2="Atelier",IF(DI$3="Tous",SUMIFS('Étape 1 - à remplir'!$F$31:$F$400,'Étape 1 - à remplir'!$E$31:$E$400,MASQ2!CZ385,'Étape 1 - à remplir'!$G$31:$G$400,"kg"),SUMIFS('Étape 1 - à remplir'!$F$31:$F$400,'Étape 1 - à remplir'!$E$31:$E$400,MASQ2!CZ385,'Étape 1 - à remplir'!$O$31:$O$400,DI$3,'Étape 1 - à remplir'!$G$31:$G$400,"kg")),IF(DI$2="Espèce",IF(DI$3="Tous",SUMIFS('Étape 1 - à remplir'!$F$31:$F$400,'Étape 1 - à remplir'!$E$31:$E$400,MASQ2!CZ385,'Étape 1 - à remplir'!$G$31:$G$400,"kg"),SUMIFS('Étape 1 - à remplir'!$F$31:$F$400,'Étape 1 - à remplir'!$E$31:$E$400,MASQ2!CZ385,'Étape 1 - à remplir'!$N$31:$N$400,DI$3,'Étape 1 - à remplir'!$G$31:$G$400,"kg"))))))=0,NA(),IF(DI$2="Catégorie",IF(DI$3="Toutes",SUMIFS('Étape 1 - à remplir'!$F$31:$F$400,'Étape 1 - à remplir'!$E$31:$E$400,MASQ2!CZ385,'Étape 1 - à remplir'!$G$31:$G$400,"kg"),SUMIFS('Étape 1 - à remplir'!$F$31:$F$400,'Étape 1 - à remplir'!$E$31:$E$400,MASQ2!CZ385,'Étape 1 - à remplir'!$C$31:$C$400,DI$3)),IF(DI$2="Âge",IF(DI$3="Tous",SUMIFS('Étape 1 - à remplir'!$F$31:$F$400,'Étape 1 - à remplir'!$E$31:$E$400,MASQ2!CZ385,'Étape 1 - à remplir'!$G$31:$G$400,"kg"),SUMIFS('Étape 1 - à remplir'!$F$31:$F$400,'Étape 1 - à remplir'!$E$31:$E$400,MASQ2!CZ385,'Étape 1 - à remplir'!$P$31:$P$400,DI$3,'Étape 1 - à remplir'!$G$31:$G$400,"kg")),IF(DI$2="Atelier",IF(DI$3="Tous",SUMIFS('Étape 1 - à remplir'!$F$31:$F$400,'Étape 1 - à remplir'!$E$31:$E$400,MASQ2!CZ385,'Étape 1 - à remplir'!$G$31:$G$400,"kg"),SUMIFS('Étape 1 - à remplir'!$F$31:$F$400,'Étape 1 - à remplir'!$E$31:$E$400,MASQ2!CZ385,'Étape 1 - à remplir'!$O$31:$O$400,DI$3,'Étape 1 - à remplir'!$G$31:$G$400,"kg")),IF(DI$2="Espèce",IF(DI$3="Tous",SUMIFS('Étape 1 - à remplir'!$F$31:$F$400,'Étape 1 - à remplir'!$E$31:$E$400,MASQ2!CZ385,'Étape 1 - à remplir'!$G$31:$G$400,"kg"),SUMIFS('Étape 1 - à remplir'!$F$31:$F$400,'Étape 1 - à remplir'!$E$31:$E$400,MASQ2!CZ385,'Étape 1 - à remplir'!$N$31:$N$400,DI$3,'Étape 1 - à remplir'!$G$31:$G$400,"kg")))))))</f>
        <v>#N/A</v>
      </c>
      <c r="DB385" s="104">
        <f t="shared" si="179"/>
        <v>0</v>
      </c>
      <c r="DC385" s="204" t="str">
        <f t="shared" si="172"/>
        <v>Oxytétracycline</v>
      </c>
      <c r="DD385" s="204" t="str">
        <f t="shared" si="173"/>
        <v/>
      </c>
      <c r="DE385" s="204" t="str">
        <f t="shared" si="174"/>
        <v/>
      </c>
      <c r="DF385" s="204" t="str">
        <f t="shared" si="175"/>
        <v>Tetracyclines</v>
      </c>
      <c r="DG385" s="204" t="str">
        <f t="shared" si="176"/>
        <v/>
      </c>
      <c r="DH385" s="97" t="str">
        <f t="shared" si="177"/>
        <v/>
      </c>
      <c r="DI385" s="78"/>
      <c r="DJ385" s="78"/>
      <c r="DK385" s="77" t="str">
        <f ca="1"/>
        <v>OXYTETRIN P</v>
      </c>
      <c r="DL385" s="79" t="e">
        <f ca="1"/>
        <v>#N/A</v>
      </c>
      <c r="DM385" s="102"/>
      <c r="DN385" s="8"/>
      <c r="DO385" s="8"/>
      <c r="DP385" s="8"/>
      <c r="DQ385" s="8"/>
      <c r="DR385" s="8"/>
      <c r="DS385" s="8"/>
      <c r="DT385" s="8"/>
      <c r="DU385" s="8"/>
      <c r="DV385" s="8"/>
      <c r="DW385" s="8"/>
      <c r="DX385" s="8"/>
      <c r="DY385" s="8"/>
      <c r="DZ385" s="8"/>
      <c r="EA385" s="8"/>
      <c r="EB385" s="8"/>
      <c r="EC385" s="8"/>
      <c r="ED385" s="8"/>
      <c r="EE385" s="8"/>
      <c r="EF385" s="8"/>
      <c r="EG385" s="8"/>
      <c r="EH385" s="8"/>
      <c r="EI385" s="8"/>
      <c r="EJ385" s="97"/>
    </row>
    <row r="386" spans="1:140" x14ac:dyDescent="0.25">
      <c r="A386" s="56"/>
      <c r="B386" s="8"/>
      <c r="C386" s="8"/>
      <c r="D386" s="8"/>
      <c r="E386" s="8"/>
      <c r="F386" s="8"/>
      <c r="G386" s="8"/>
      <c r="H386" s="8"/>
      <c r="I386" s="102" t="str">
        <f>INDEX(Données_ATB!BE:BV,MATCH(MASQ2!J386,Données_ATB!BE:BE,0),18)</f>
        <v/>
      </c>
      <c r="J386" s="77" t="str">
        <f>Données_ATB!BE385</f>
        <v>OXYVETO-50 S</v>
      </c>
      <c r="K386" s="204" t="e">
        <f>IF(IF(S$2="Catégorie",IF(S$3="Toutes",SUMIFS('Étape 1 - à remplir'!$F$31:$F$400,'Étape 1 - à remplir'!$E$31:$E$400,MASQ2!J386,'Étape 1 - à remplir'!$G$31:$G$400,"animaux"),SUMIFS('Étape 1 - à remplir'!$F$31:$F$400,'Étape 1 - à remplir'!$E$31:$E$400,MASQ2!J386,'Étape 1 - à remplir'!$C$31:$C$400,S$3)),IF(S$2="Âge",IF(S$3="Tous",SUMIFS('Étape 1 - à remplir'!$F$31:$F$400,'Étape 1 - à remplir'!$E$31:$E$400,MASQ2!J386,'Étape 1 - à remplir'!$G$31:$G$400,"animaux"),SUMIFS('Étape 1 - à remplir'!$F$31:$F$400,'Étape 1 - à remplir'!$E$31:$E$400,MASQ2!J386,'Étape 1 - à remplir'!$P$31:$P$400,S$3)),IF(S$2="Atelier",IF(S$3="Tous",SUMIFS('Étape 1 - à remplir'!$F$31:$F$400,'Étape 1 - à remplir'!$E$31:$E$400,MASQ2!J386,'Étape 1 - à remplir'!$G$31:$G$400,"animaux"),SUMIFS('Étape 1 - à remplir'!$F$31:$F$400,'Étape 1 - à remplir'!$E$31:$E$400,MASQ2!J386,'Étape 1 - à remplir'!$O$31:$O$400,S$3)),IF(S$2="Espèce",IF(S$3="Tous",SUMIFS('Étape 1 - à remplir'!$F$31:$F$400,'Étape 1 - à remplir'!$E$31:$E$400,MASQ2!J386,'Étape 1 - à remplir'!$G$31:$G$400,"animaux"),SUMIFS('Étape 1 - à remplir'!$F$31:$F$400,'Étape 1 - à remplir'!$E$31:$E$400,MASQ2!J386,'Étape 1 - à remplir'!$N$31:$N$400,S$3))))))=0,NA(),IF(S$2="Catégorie",IF(S$3="Toutes",SUMIFS('Étape 1 - à remplir'!$F$31:$F$400,'Étape 1 - à remplir'!$E$31:$E$400,MASQ2!J386,'Étape 1 - à remplir'!$G$31:$G$400,"animaux"),SUMIFS('Étape 1 - à remplir'!$F$31:$F$400,'Étape 1 - à remplir'!$E$31:$E$400,MASQ2!J386,'Étape 1 - à remplir'!$C$31:$C$400,S$3)),IF(S$2="Âge",IF(S$3="Tous",SUMIFS('Étape 1 - à remplir'!$F$31:$F$400,'Étape 1 - à remplir'!$E$31:$E$400,MASQ2!J386,'Étape 1 - à remplir'!$G$31:$G$400,"animaux"),SUMIFS('Étape 1 - à remplir'!$F$31:$F$400,'Étape 1 - à remplir'!$E$31:$E$400,MASQ2!J386,'Étape 1 - à remplir'!$P$31:$P$400,S$3)),IF(S$2="Atelier",IF(S$3="Tous",SUMIFS('Étape 1 - à remplir'!$F$31:$F$400,'Étape 1 - à remplir'!$E$31:$E$400,MASQ2!J386,'Étape 1 - à remplir'!$G$31:$G$400,"animaux"),SUMIFS('Étape 1 - à remplir'!$F$31:$F$400,'Étape 1 - à remplir'!$E$31:$E$400,MASQ2!J386,'Étape 1 - à remplir'!$O$31:$O$400,S$3)),IF(S$2="Espèce",IF(S$3="Tous",SUMIFS('Étape 1 - à remplir'!$F$31:$F$400,'Étape 1 - à remplir'!$E$31:$E$400,MASQ2!J386,'Étape 1 - à remplir'!$G$31:$G$400,"animaux"),SUMIFS('Étape 1 - à remplir'!$F$31:$F$400,'Étape 1 - à remplir'!$E$31:$E$400,MASQ2!J386,'Étape 1 - à remplir'!$N$31:$N$400,S$3)))))))</f>
        <v>#N/A</v>
      </c>
      <c r="L386" s="97">
        <f t="shared" si="180"/>
        <v>0</v>
      </c>
      <c r="M386" s="56" t="str">
        <f>Données_ATB!BN385</f>
        <v>Oxytétracycline</v>
      </c>
      <c r="N386" s="204" t="str">
        <f>Données_ATB!BO385</f>
        <v>Tétracycline</v>
      </c>
      <c r="O386" s="97" t="str">
        <f>Données_ATB!BP385</f>
        <v/>
      </c>
      <c r="P386" s="77" t="str">
        <f>Données_ATB!BR385</f>
        <v>Tetracyclines</v>
      </c>
      <c r="Q386" s="78" t="str">
        <f>Données_ATB!BS385</f>
        <v>Tetracyclines</v>
      </c>
      <c r="R386" s="79" t="str">
        <f>Données_ATB!BT385</f>
        <v/>
      </c>
      <c r="S386" s="78"/>
      <c r="T386" s="78"/>
      <c r="U386" s="77" t="str">
        <f ca="1"/>
        <v>OXYVETO-50 S</v>
      </c>
      <c r="V386" s="79" t="e">
        <f ca="1"/>
        <v>#N/A</v>
      </c>
      <c r="W386" s="102"/>
      <c r="X386" s="8"/>
      <c r="Y386" s="8"/>
      <c r="Z386" s="8"/>
      <c r="AA386" s="8"/>
      <c r="AB386" s="102"/>
      <c r="AC386" s="8"/>
      <c r="AD386" s="8"/>
      <c r="AE386" s="8"/>
      <c r="AF386" s="8"/>
      <c r="AG386" s="8"/>
      <c r="AH386" s="8"/>
      <c r="AI386" s="8"/>
      <c r="AJ386" s="8"/>
      <c r="AK386" s="8"/>
      <c r="AL386" s="8"/>
      <c r="AM386" s="8"/>
      <c r="AN386" s="8"/>
      <c r="AO386" s="8"/>
      <c r="AP386" s="8"/>
      <c r="AQ386" s="8"/>
      <c r="AR386" s="8"/>
      <c r="AS386" s="8"/>
      <c r="AT386" s="97"/>
      <c r="AV386" s="56"/>
      <c r="AW386" s="8"/>
      <c r="AX386" s="8"/>
      <c r="AY386" s="8"/>
      <c r="AZ386" s="8"/>
      <c r="BA386" s="8"/>
      <c r="BB386" s="8"/>
      <c r="BC386" s="8"/>
      <c r="BD386" s="102" t="str">
        <f t="shared" si="162"/>
        <v/>
      </c>
      <c r="BE386" s="56" t="str">
        <f t="shared" si="163"/>
        <v>OXYVETO-50 S</v>
      </c>
      <c r="BF386" s="204" t="e">
        <f>IF(IF(BN$2="Catégorie",IF(BN$3="Toutes",SUMIFS('Étape 1 - à remplir'!$F$31:$F$400,'Étape 1 - à remplir'!$E$31:$E$400,MASQ2!BE386,'Étape 1 - à remplir'!$G$31:$G$400,"lots"),SUMIFS('Étape 1 - à remplir'!$F$31:$F$400,'Étape 1 - à remplir'!$E$31:$E$400,MASQ2!BE386,'Étape 1 - à remplir'!$C$31:$C$400,BN$3)),IF(BN$2="Âge",IF(BN$3="Tous",SUMIFS('Étape 1 - à remplir'!$F$31:$F$400,'Étape 1 - à remplir'!$E$31:$E$400,MASQ2!BE386,'Étape 1 - à remplir'!$G$31:$G$400,"lots"),SUMIFS('Étape 1 - à remplir'!$F$31:$F$400,'Étape 1 - à remplir'!$E$31:$E$400,MASQ2!BE386,'Étape 1 - à remplir'!$P$31:$P$400,BN$3,'Étape 1 - à remplir'!$G$31:$G$400,"lots")),IF(BN$2="Atelier",IF(BN$3="Tous",SUMIFS('Étape 1 - à remplir'!$F$31:$F$400,'Étape 1 - à remplir'!$E$31:$E$400,MASQ2!BE386,'Étape 1 - à remplir'!$G$31:$G$400,"lots"),SUMIFS('Étape 1 - à remplir'!$F$31:$F$400,'Étape 1 - à remplir'!$E$31:$E$400,MASQ2!BE386,'Étape 1 - à remplir'!$O$31:$O$400,BN$3,'Étape 1 - à remplir'!$G$31:$G$400,"lots")),IF(BN$2="Espèce",IF(BN$3="Tous",SUMIFS('Étape 1 - à remplir'!$F$31:$F$400,'Étape 1 - à remplir'!$E$31:$E$400,MASQ2!BE386,'Étape 1 - à remplir'!$G$31:$G$400,"lots"),SUMIFS('Étape 1 - à remplir'!$F$31:$F$400,'Étape 1 - à remplir'!$E$31:$E$400,MASQ2!BE386,'Étape 1 - à remplir'!$N$31:$N$400,BN$3,'Étape 1 - à remplir'!$G$31:$G$400,"lots"))))))=0,NA(),IF(BN$2="Catégorie",IF(BN$3="Toutes",SUMIFS('Étape 1 - à remplir'!$F$31:$F$400,'Étape 1 - à remplir'!$E$31:$E$400,MASQ2!BE386,'Étape 1 - à remplir'!$G$31:$G$400,"lots"),SUMIFS('Étape 1 - à remplir'!$F$31:$F$400,'Étape 1 - à remplir'!$E$31:$E$400,MASQ2!BE386,'Étape 1 - à remplir'!$C$31:$C$400,BN$3)),IF(BN$2="Âge",IF(BN$3="Tous",SUMIFS('Étape 1 - à remplir'!$F$31:$F$400,'Étape 1 - à remplir'!$E$31:$E$400,MASQ2!BE386,'Étape 1 - à remplir'!$G$31:$G$400,"lots"),SUMIFS('Étape 1 - à remplir'!$F$31:$F$400,'Étape 1 - à remplir'!$E$31:$E$400,MASQ2!BE386,'Étape 1 - à remplir'!$P$31:$P$400,BN$3,'Étape 1 - à remplir'!$G$31:$G$400,"lots")),IF(BN$2="Atelier",IF(BN$3="Tous",SUMIFS('Étape 1 - à remplir'!$F$31:$F$400,'Étape 1 - à remplir'!$E$31:$E$400,MASQ2!BE386,'Étape 1 - à remplir'!$G$31:$G$400,"lots"),SUMIFS('Étape 1 - à remplir'!$F$31:$F$400,'Étape 1 - à remplir'!$E$31:$E$400,MASQ2!BE386,'Étape 1 - à remplir'!$O$31:$O$400,BN$3,'Étape 1 - à remplir'!$G$31:$G$400,"lots")),IF(BN$2="Espèce",IF(BN$3="Tous",SUMIFS('Étape 1 - à remplir'!$F$31:$F$400,'Étape 1 - à remplir'!$E$31:$E$400,MASQ2!BE386,'Étape 1 - à remplir'!$G$31:$G$400,"lots"),SUMIFS('Étape 1 - à remplir'!$F$31:$F$400,'Étape 1 - à remplir'!$E$31:$E$400,MASQ2!BE386,'Étape 1 - à remplir'!$N$31:$N$400,BN$3,'Étape 1 - à remplir'!$G$31:$G$400,"lots")))))))</f>
        <v>#N/A</v>
      </c>
      <c r="BG386" s="204">
        <f t="shared" si="178"/>
        <v>0</v>
      </c>
      <c r="BH386" s="204" t="str">
        <f t="shared" si="164"/>
        <v>Oxytétracycline</v>
      </c>
      <c r="BI386" s="204" t="str">
        <f t="shared" si="165"/>
        <v>Tétracycline</v>
      </c>
      <c r="BJ386" s="204" t="str">
        <f t="shared" si="166"/>
        <v/>
      </c>
      <c r="BK386" s="204" t="str">
        <f t="shared" si="167"/>
        <v>Tetracyclines</v>
      </c>
      <c r="BL386" s="204" t="str">
        <f t="shared" si="168"/>
        <v>Tetracyclines</v>
      </c>
      <c r="BM386" s="97" t="str">
        <f t="shared" si="169"/>
        <v/>
      </c>
      <c r="BN386" s="78"/>
      <c r="BO386" s="78"/>
      <c r="BP386" s="77" t="str">
        <f ca="1"/>
        <v>OXYVETO-50 S</v>
      </c>
      <c r="BQ386" s="79" t="e">
        <f ca="1"/>
        <v>#N/A</v>
      </c>
      <c r="BR386" s="102"/>
      <c r="BS386" s="8"/>
      <c r="BT386" s="8"/>
      <c r="BU386" s="8"/>
      <c r="BV386" s="8"/>
      <c r="BW386" s="8"/>
      <c r="BX386" s="8"/>
      <c r="BY386" s="8"/>
      <c r="BZ386" s="8"/>
      <c r="CA386" s="8"/>
      <c r="CB386" s="8"/>
      <c r="CC386" s="8"/>
      <c r="CD386" s="8"/>
      <c r="CE386" s="8"/>
      <c r="CF386" s="8"/>
      <c r="CG386" s="8"/>
      <c r="CH386" s="8"/>
      <c r="CI386" s="8"/>
      <c r="CJ386" s="8"/>
      <c r="CK386" s="8"/>
      <c r="CL386" s="8"/>
      <c r="CM386" s="8"/>
      <c r="CN386" s="8"/>
      <c r="CO386" s="97"/>
      <c r="CQ386" s="56"/>
      <c r="CR386" s="8"/>
      <c r="CS386" s="8"/>
      <c r="CT386" s="8"/>
      <c r="CU386" s="8"/>
      <c r="CV386" s="8"/>
      <c r="CW386" s="8"/>
      <c r="CX386" s="8"/>
      <c r="CY386" s="102" t="str">
        <f t="shared" si="170"/>
        <v/>
      </c>
      <c r="CZ386" s="56" t="str">
        <f t="shared" si="171"/>
        <v>OXYVETO-50 S</v>
      </c>
      <c r="DA386" s="204" t="e">
        <f>IF(IF(DI$2="Catégorie",IF(DI$3="Toutes",SUMIFS('Étape 1 - à remplir'!$F$31:$F$400,'Étape 1 - à remplir'!$E$31:$E$400,MASQ2!CZ386,'Étape 1 - à remplir'!$G$31:$G$400,"kg"),SUMIFS('Étape 1 - à remplir'!$F$31:$F$400,'Étape 1 - à remplir'!$E$31:$E$400,MASQ2!CZ386,'Étape 1 - à remplir'!$C$31:$C$400,DI$3)),IF(DI$2="Âge",IF(DI$3="Tous",SUMIFS('Étape 1 - à remplir'!$F$31:$F$400,'Étape 1 - à remplir'!$E$31:$E$400,MASQ2!CZ386,'Étape 1 - à remplir'!$G$31:$G$400,"kg"),SUMIFS('Étape 1 - à remplir'!$F$31:$F$400,'Étape 1 - à remplir'!$E$31:$E$400,MASQ2!CZ386,'Étape 1 - à remplir'!$P$31:$P$400,DI$3,'Étape 1 - à remplir'!$G$31:$G$400,"kg")),IF(DI$2="Atelier",IF(DI$3="Tous",SUMIFS('Étape 1 - à remplir'!$F$31:$F$400,'Étape 1 - à remplir'!$E$31:$E$400,MASQ2!CZ386,'Étape 1 - à remplir'!$G$31:$G$400,"kg"),SUMIFS('Étape 1 - à remplir'!$F$31:$F$400,'Étape 1 - à remplir'!$E$31:$E$400,MASQ2!CZ386,'Étape 1 - à remplir'!$O$31:$O$400,DI$3,'Étape 1 - à remplir'!$G$31:$G$400,"kg")),IF(DI$2="Espèce",IF(DI$3="Tous",SUMIFS('Étape 1 - à remplir'!$F$31:$F$400,'Étape 1 - à remplir'!$E$31:$E$400,MASQ2!CZ386,'Étape 1 - à remplir'!$G$31:$G$400,"kg"),SUMIFS('Étape 1 - à remplir'!$F$31:$F$400,'Étape 1 - à remplir'!$E$31:$E$400,MASQ2!CZ386,'Étape 1 - à remplir'!$N$31:$N$400,DI$3,'Étape 1 - à remplir'!$G$31:$G$400,"kg"))))))=0,NA(),IF(DI$2="Catégorie",IF(DI$3="Toutes",SUMIFS('Étape 1 - à remplir'!$F$31:$F$400,'Étape 1 - à remplir'!$E$31:$E$400,MASQ2!CZ386,'Étape 1 - à remplir'!$G$31:$G$400,"kg"),SUMIFS('Étape 1 - à remplir'!$F$31:$F$400,'Étape 1 - à remplir'!$E$31:$E$400,MASQ2!CZ386,'Étape 1 - à remplir'!$C$31:$C$400,DI$3)),IF(DI$2="Âge",IF(DI$3="Tous",SUMIFS('Étape 1 - à remplir'!$F$31:$F$400,'Étape 1 - à remplir'!$E$31:$E$400,MASQ2!CZ386,'Étape 1 - à remplir'!$G$31:$G$400,"kg"),SUMIFS('Étape 1 - à remplir'!$F$31:$F$400,'Étape 1 - à remplir'!$E$31:$E$400,MASQ2!CZ386,'Étape 1 - à remplir'!$P$31:$P$400,DI$3,'Étape 1 - à remplir'!$G$31:$G$400,"kg")),IF(DI$2="Atelier",IF(DI$3="Tous",SUMIFS('Étape 1 - à remplir'!$F$31:$F$400,'Étape 1 - à remplir'!$E$31:$E$400,MASQ2!CZ386,'Étape 1 - à remplir'!$G$31:$G$400,"kg"),SUMIFS('Étape 1 - à remplir'!$F$31:$F$400,'Étape 1 - à remplir'!$E$31:$E$400,MASQ2!CZ386,'Étape 1 - à remplir'!$O$31:$O$400,DI$3,'Étape 1 - à remplir'!$G$31:$G$400,"kg")),IF(DI$2="Espèce",IF(DI$3="Tous",SUMIFS('Étape 1 - à remplir'!$F$31:$F$400,'Étape 1 - à remplir'!$E$31:$E$400,MASQ2!CZ386,'Étape 1 - à remplir'!$G$31:$G$400,"kg"),SUMIFS('Étape 1 - à remplir'!$F$31:$F$400,'Étape 1 - à remplir'!$E$31:$E$400,MASQ2!CZ386,'Étape 1 - à remplir'!$N$31:$N$400,DI$3,'Étape 1 - à remplir'!$G$31:$G$400,"kg")))))))</f>
        <v>#N/A</v>
      </c>
      <c r="DB386" s="104">
        <f t="shared" si="179"/>
        <v>0</v>
      </c>
      <c r="DC386" s="204" t="str">
        <f t="shared" si="172"/>
        <v>Oxytétracycline</v>
      </c>
      <c r="DD386" s="204" t="str">
        <f t="shared" si="173"/>
        <v>Tétracycline</v>
      </c>
      <c r="DE386" s="204" t="str">
        <f t="shared" si="174"/>
        <v/>
      </c>
      <c r="DF386" s="204" t="str">
        <f t="shared" si="175"/>
        <v>Tetracyclines</v>
      </c>
      <c r="DG386" s="204" t="str">
        <f t="shared" si="176"/>
        <v>Tetracyclines</v>
      </c>
      <c r="DH386" s="97" t="str">
        <f t="shared" si="177"/>
        <v/>
      </c>
      <c r="DI386" s="78"/>
      <c r="DJ386" s="78"/>
      <c r="DK386" s="77" t="str">
        <f ca="1"/>
        <v>OXYVETO-50 S</v>
      </c>
      <c r="DL386" s="79" t="e">
        <f ca="1"/>
        <v>#N/A</v>
      </c>
      <c r="DM386" s="102"/>
      <c r="DN386" s="8"/>
      <c r="DO386" s="8"/>
      <c r="DP386" s="8"/>
      <c r="DQ386" s="8"/>
      <c r="DR386" s="8"/>
      <c r="DS386" s="8"/>
      <c r="DT386" s="8"/>
      <c r="DU386" s="8"/>
      <c r="DV386" s="8"/>
      <c r="DW386" s="8"/>
      <c r="DX386" s="8"/>
      <c r="DY386" s="8"/>
      <c r="DZ386" s="8"/>
      <c r="EA386" s="8"/>
      <c r="EB386" s="8"/>
      <c r="EC386" s="8"/>
      <c r="ED386" s="8"/>
      <c r="EE386" s="8"/>
      <c r="EF386" s="8"/>
      <c r="EG386" s="8"/>
      <c r="EH386" s="8"/>
      <c r="EI386" s="8"/>
      <c r="EJ386" s="97"/>
    </row>
    <row r="387" spans="1:140" x14ac:dyDescent="0.25">
      <c r="A387" s="56"/>
      <c r="B387" s="8"/>
      <c r="C387" s="8"/>
      <c r="D387" s="8"/>
      <c r="E387" s="8"/>
      <c r="F387" s="8"/>
      <c r="G387" s="8"/>
      <c r="H387" s="8"/>
      <c r="I387" s="102" t="str">
        <f>INDEX(Données_ATB!BE:BV,MATCH(MASQ2!J387,Données_ATB!BE:BE,0),18)</f>
        <v/>
      </c>
      <c r="J387" s="77" t="str">
        <f>Données_ATB!BE386</f>
        <v>PANADIA</v>
      </c>
      <c r="K387" s="204" t="e">
        <f>IF(IF(S$2="Catégorie",IF(S$3="Toutes",SUMIFS('Étape 1 - à remplir'!$F$31:$F$400,'Étape 1 - à remplir'!$E$31:$E$400,MASQ2!J387,'Étape 1 - à remplir'!$G$31:$G$400,"animaux"),SUMIFS('Étape 1 - à remplir'!$F$31:$F$400,'Étape 1 - à remplir'!$E$31:$E$400,MASQ2!J387,'Étape 1 - à remplir'!$C$31:$C$400,S$3)),IF(S$2="Âge",IF(S$3="Tous",SUMIFS('Étape 1 - à remplir'!$F$31:$F$400,'Étape 1 - à remplir'!$E$31:$E$400,MASQ2!J387,'Étape 1 - à remplir'!$G$31:$G$400,"animaux"),SUMIFS('Étape 1 - à remplir'!$F$31:$F$400,'Étape 1 - à remplir'!$E$31:$E$400,MASQ2!J387,'Étape 1 - à remplir'!$P$31:$P$400,S$3)),IF(S$2="Atelier",IF(S$3="Tous",SUMIFS('Étape 1 - à remplir'!$F$31:$F$400,'Étape 1 - à remplir'!$E$31:$E$400,MASQ2!J387,'Étape 1 - à remplir'!$G$31:$G$400,"animaux"),SUMIFS('Étape 1 - à remplir'!$F$31:$F$400,'Étape 1 - à remplir'!$E$31:$E$400,MASQ2!J387,'Étape 1 - à remplir'!$O$31:$O$400,S$3)),IF(S$2="Espèce",IF(S$3="Tous",SUMIFS('Étape 1 - à remplir'!$F$31:$F$400,'Étape 1 - à remplir'!$E$31:$E$400,MASQ2!J387,'Étape 1 - à remplir'!$G$31:$G$400,"animaux"),SUMIFS('Étape 1 - à remplir'!$F$31:$F$400,'Étape 1 - à remplir'!$E$31:$E$400,MASQ2!J387,'Étape 1 - à remplir'!$N$31:$N$400,S$3))))))=0,NA(),IF(S$2="Catégorie",IF(S$3="Toutes",SUMIFS('Étape 1 - à remplir'!$F$31:$F$400,'Étape 1 - à remplir'!$E$31:$E$400,MASQ2!J387,'Étape 1 - à remplir'!$G$31:$G$400,"animaux"),SUMIFS('Étape 1 - à remplir'!$F$31:$F$400,'Étape 1 - à remplir'!$E$31:$E$400,MASQ2!J387,'Étape 1 - à remplir'!$C$31:$C$400,S$3)),IF(S$2="Âge",IF(S$3="Tous",SUMIFS('Étape 1 - à remplir'!$F$31:$F$400,'Étape 1 - à remplir'!$E$31:$E$400,MASQ2!J387,'Étape 1 - à remplir'!$G$31:$G$400,"animaux"),SUMIFS('Étape 1 - à remplir'!$F$31:$F$400,'Étape 1 - à remplir'!$E$31:$E$400,MASQ2!J387,'Étape 1 - à remplir'!$P$31:$P$400,S$3)),IF(S$2="Atelier",IF(S$3="Tous",SUMIFS('Étape 1 - à remplir'!$F$31:$F$400,'Étape 1 - à remplir'!$E$31:$E$400,MASQ2!J387,'Étape 1 - à remplir'!$G$31:$G$400,"animaux"),SUMIFS('Étape 1 - à remplir'!$F$31:$F$400,'Étape 1 - à remplir'!$E$31:$E$400,MASQ2!J387,'Étape 1 - à remplir'!$O$31:$O$400,S$3)),IF(S$2="Espèce",IF(S$3="Tous",SUMIFS('Étape 1 - à remplir'!$F$31:$F$400,'Étape 1 - à remplir'!$E$31:$E$400,MASQ2!J387,'Étape 1 - à remplir'!$G$31:$G$400,"animaux"),SUMIFS('Étape 1 - à remplir'!$F$31:$F$400,'Étape 1 - à remplir'!$E$31:$E$400,MASQ2!J387,'Étape 1 - à remplir'!$N$31:$N$400,S$3)))))))</f>
        <v>#N/A</v>
      </c>
      <c r="L387" s="97">
        <f t="shared" si="180"/>
        <v>0</v>
      </c>
      <c r="M387" s="56" t="str">
        <f>Données_ATB!BN386</f>
        <v>Tétracycline</v>
      </c>
      <c r="N387" s="204" t="str">
        <f>Données_ATB!BO386</f>
        <v/>
      </c>
      <c r="O387" s="97" t="str">
        <f>Données_ATB!BP386</f>
        <v/>
      </c>
      <c r="P387" s="77" t="str">
        <f>Données_ATB!BR386</f>
        <v>Tetracyclines</v>
      </c>
      <c r="Q387" s="78" t="str">
        <f>Données_ATB!BS386</f>
        <v/>
      </c>
      <c r="R387" s="79" t="str">
        <f>Données_ATB!BT386</f>
        <v/>
      </c>
      <c r="S387" s="78"/>
      <c r="T387" s="78"/>
      <c r="U387" s="77" t="str">
        <f ca="1"/>
        <v>PANADIA</v>
      </c>
      <c r="V387" s="79" t="e">
        <f ca="1"/>
        <v>#N/A</v>
      </c>
      <c r="W387" s="102"/>
      <c r="X387" s="8"/>
      <c r="Y387" s="8"/>
      <c r="Z387" s="8"/>
      <c r="AA387" s="8"/>
      <c r="AB387" s="102"/>
      <c r="AC387" s="8"/>
      <c r="AD387" s="8"/>
      <c r="AE387" s="8"/>
      <c r="AF387" s="8"/>
      <c r="AG387" s="8"/>
      <c r="AH387" s="8"/>
      <c r="AI387" s="8"/>
      <c r="AJ387" s="8"/>
      <c r="AK387" s="8"/>
      <c r="AL387" s="8"/>
      <c r="AM387" s="8"/>
      <c r="AN387" s="8"/>
      <c r="AO387" s="8"/>
      <c r="AP387" s="8"/>
      <c r="AQ387" s="8"/>
      <c r="AR387" s="8"/>
      <c r="AS387" s="8"/>
      <c r="AT387" s="97"/>
      <c r="AV387" s="56"/>
      <c r="AW387" s="8"/>
      <c r="AX387" s="8"/>
      <c r="AY387" s="8"/>
      <c r="AZ387" s="8"/>
      <c r="BA387" s="8"/>
      <c r="BB387" s="8"/>
      <c r="BC387" s="8"/>
      <c r="BD387" s="102" t="str">
        <f t="shared" si="162"/>
        <v/>
      </c>
      <c r="BE387" s="56" t="str">
        <f t="shared" si="163"/>
        <v>PANADIA</v>
      </c>
      <c r="BF387" s="204" t="e">
        <f>IF(IF(BN$2="Catégorie",IF(BN$3="Toutes",SUMIFS('Étape 1 - à remplir'!$F$31:$F$400,'Étape 1 - à remplir'!$E$31:$E$400,MASQ2!BE387,'Étape 1 - à remplir'!$G$31:$G$400,"lots"),SUMIFS('Étape 1 - à remplir'!$F$31:$F$400,'Étape 1 - à remplir'!$E$31:$E$400,MASQ2!BE387,'Étape 1 - à remplir'!$C$31:$C$400,BN$3)),IF(BN$2="Âge",IF(BN$3="Tous",SUMIFS('Étape 1 - à remplir'!$F$31:$F$400,'Étape 1 - à remplir'!$E$31:$E$400,MASQ2!BE387,'Étape 1 - à remplir'!$G$31:$G$400,"lots"),SUMIFS('Étape 1 - à remplir'!$F$31:$F$400,'Étape 1 - à remplir'!$E$31:$E$400,MASQ2!BE387,'Étape 1 - à remplir'!$P$31:$P$400,BN$3,'Étape 1 - à remplir'!$G$31:$G$400,"lots")),IF(BN$2="Atelier",IF(BN$3="Tous",SUMIFS('Étape 1 - à remplir'!$F$31:$F$400,'Étape 1 - à remplir'!$E$31:$E$400,MASQ2!BE387,'Étape 1 - à remplir'!$G$31:$G$400,"lots"),SUMIFS('Étape 1 - à remplir'!$F$31:$F$400,'Étape 1 - à remplir'!$E$31:$E$400,MASQ2!BE387,'Étape 1 - à remplir'!$O$31:$O$400,BN$3,'Étape 1 - à remplir'!$G$31:$G$400,"lots")),IF(BN$2="Espèce",IF(BN$3="Tous",SUMIFS('Étape 1 - à remplir'!$F$31:$F$400,'Étape 1 - à remplir'!$E$31:$E$400,MASQ2!BE387,'Étape 1 - à remplir'!$G$31:$G$400,"lots"),SUMIFS('Étape 1 - à remplir'!$F$31:$F$400,'Étape 1 - à remplir'!$E$31:$E$400,MASQ2!BE387,'Étape 1 - à remplir'!$N$31:$N$400,BN$3,'Étape 1 - à remplir'!$G$31:$G$400,"lots"))))))=0,NA(),IF(BN$2="Catégorie",IF(BN$3="Toutes",SUMIFS('Étape 1 - à remplir'!$F$31:$F$400,'Étape 1 - à remplir'!$E$31:$E$400,MASQ2!BE387,'Étape 1 - à remplir'!$G$31:$G$400,"lots"),SUMIFS('Étape 1 - à remplir'!$F$31:$F$400,'Étape 1 - à remplir'!$E$31:$E$400,MASQ2!BE387,'Étape 1 - à remplir'!$C$31:$C$400,BN$3)),IF(BN$2="Âge",IF(BN$3="Tous",SUMIFS('Étape 1 - à remplir'!$F$31:$F$400,'Étape 1 - à remplir'!$E$31:$E$400,MASQ2!BE387,'Étape 1 - à remplir'!$G$31:$G$400,"lots"),SUMIFS('Étape 1 - à remplir'!$F$31:$F$400,'Étape 1 - à remplir'!$E$31:$E$400,MASQ2!BE387,'Étape 1 - à remplir'!$P$31:$P$400,BN$3,'Étape 1 - à remplir'!$G$31:$G$400,"lots")),IF(BN$2="Atelier",IF(BN$3="Tous",SUMIFS('Étape 1 - à remplir'!$F$31:$F$400,'Étape 1 - à remplir'!$E$31:$E$400,MASQ2!BE387,'Étape 1 - à remplir'!$G$31:$G$400,"lots"),SUMIFS('Étape 1 - à remplir'!$F$31:$F$400,'Étape 1 - à remplir'!$E$31:$E$400,MASQ2!BE387,'Étape 1 - à remplir'!$O$31:$O$400,BN$3,'Étape 1 - à remplir'!$G$31:$G$400,"lots")),IF(BN$2="Espèce",IF(BN$3="Tous",SUMIFS('Étape 1 - à remplir'!$F$31:$F$400,'Étape 1 - à remplir'!$E$31:$E$400,MASQ2!BE387,'Étape 1 - à remplir'!$G$31:$G$400,"lots"),SUMIFS('Étape 1 - à remplir'!$F$31:$F$400,'Étape 1 - à remplir'!$E$31:$E$400,MASQ2!BE387,'Étape 1 - à remplir'!$N$31:$N$400,BN$3,'Étape 1 - à remplir'!$G$31:$G$400,"lots")))))))</f>
        <v>#N/A</v>
      </c>
      <c r="BG387" s="204">
        <f t="shared" si="178"/>
        <v>0</v>
      </c>
      <c r="BH387" s="204" t="str">
        <f t="shared" si="164"/>
        <v>Tétracycline</v>
      </c>
      <c r="BI387" s="204" t="str">
        <f t="shared" si="165"/>
        <v/>
      </c>
      <c r="BJ387" s="204" t="str">
        <f t="shared" si="166"/>
        <v/>
      </c>
      <c r="BK387" s="204" t="str">
        <f t="shared" si="167"/>
        <v>Tetracyclines</v>
      </c>
      <c r="BL387" s="204" t="str">
        <f t="shared" si="168"/>
        <v/>
      </c>
      <c r="BM387" s="97" t="str">
        <f t="shared" si="169"/>
        <v/>
      </c>
      <c r="BN387" s="78"/>
      <c r="BO387" s="78"/>
      <c r="BP387" s="77" t="str">
        <f ca="1"/>
        <v>PANADIA</v>
      </c>
      <c r="BQ387" s="79" t="e">
        <f ca="1"/>
        <v>#N/A</v>
      </c>
      <c r="BR387" s="102"/>
      <c r="BS387" s="8"/>
      <c r="BT387" s="8"/>
      <c r="BU387" s="8"/>
      <c r="BV387" s="8"/>
      <c r="BW387" s="8"/>
      <c r="BX387" s="8"/>
      <c r="BY387" s="8"/>
      <c r="BZ387" s="8"/>
      <c r="CA387" s="8"/>
      <c r="CB387" s="8"/>
      <c r="CC387" s="8"/>
      <c r="CD387" s="8"/>
      <c r="CE387" s="8"/>
      <c r="CF387" s="8"/>
      <c r="CG387" s="8"/>
      <c r="CH387" s="8"/>
      <c r="CI387" s="8"/>
      <c r="CJ387" s="8"/>
      <c r="CK387" s="8"/>
      <c r="CL387" s="8"/>
      <c r="CM387" s="8"/>
      <c r="CN387" s="8"/>
      <c r="CO387" s="97"/>
      <c r="CQ387" s="56"/>
      <c r="CR387" s="8"/>
      <c r="CS387" s="8"/>
      <c r="CT387" s="8"/>
      <c r="CU387" s="8"/>
      <c r="CV387" s="8"/>
      <c r="CW387" s="8"/>
      <c r="CX387" s="8"/>
      <c r="CY387" s="102" t="str">
        <f t="shared" si="170"/>
        <v/>
      </c>
      <c r="CZ387" s="56" t="str">
        <f t="shared" si="171"/>
        <v>PANADIA</v>
      </c>
      <c r="DA387" s="204" t="e">
        <f>IF(IF(DI$2="Catégorie",IF(DI$3="Toutes",SUMIFS('Étape 1 - à remplir'!$F$31:$F$400,'Étape 1 - à remplir'!$E$31:$E$400,MASQ2!CZ387,'Étape 1 - à remplir'!$G$31:$G$400,"kg"),SUMIFS('Étape 1 - à remplir'!$F$31:$F$400,'Étape 1 - à remplir'!$E$31:$E$400,MASQ2!CZ387,'Étape 1 - à remplir'!$C$31:$C$400,DI$3)),IF(DI$2="Âge",IF(DI$3="Tous",SUMIFS('Étape 1 - à remplir'!$F$31:$F$400,'Étape 1 - à remplir'!$E$31:$E$400,MASQ2!CZ387,'Étape 1 - à remplir'!$G$31:$G$400,"kg"),SUMIFS('Étape 1 - à remplir'!$F$31:$F$400,'Étape 1 - à remplir'!$E$31:$E$400,MASQ2!CZ387,'Étape 1 - à remplir'!$P$31:$P$400,DI$3,'Étape 1 - à remplir'!$G$31:$G$400,"kg")),IF(DI$2="Atelier",IF(DI$3="Tous",SUMIFS('Étape 1 - à remplir'!$F$31:$F$400,'Étape 1 - à remplir'!$E$31:$E$400,MASQ2!CZ387,'Étape 1 - à remplir'!$G$31:$G$400,"kg"),SUMIFS('Étape 1 - à remplir'!$F$31:$F$400,'Étape 1 - à remplir'!$E$31:$E$400,MASQ2!CZ387,'Étape 1 - à remplir'!$O$31:$O$400,DI$3,'Étape 1 - à remplir'!$G$31:$G$400,"kg")),IF(DI$2="Espèce",IF(DI$3="Tous",SUMIFS('Étape 1 - à remplir'!$F$31:$F$400,'Étape 1 - à remplir'!$E$31:$E$400,MASQ2!CZ387,'Étape 1 - à remplir'!$G$31:$G$400,"kg"),SUMIFS('Étape 1 - à remplir'!$F$31:$F$400,'Étape 1 - à remplir'!$E$31:$E$400,MASQ2!CZ387,'Étape 1 - à remplir'!$N$31:$N$400,DI$3,'Étape 1 - à remplir'!$G$31:$G$400,"kg"))))))=0,NA(),IF(DI$2="Catégorie",IF(DI$3="Toutes",SUMIFS('Étape 1 - à remplir'!$F$31:$F$400,'Étape 1 - à remplir'!$E$31:$E$400,MASQ2!CZ387,'Étape 1 - à remplir'!$G$31:$G$400,"kg"),SUMIFS('Étape 1 - à remplir'!$F$31:$F$400,'Étape 1 - à remplir'!$E$31:$E$400,MASQ2!CZ387,'Étape 1 - à remplir'!$C$31:$C$400,DI$3)),IF(DI$2="Âge",IF(DI$3="Tous",SUMIFS('Étape 1 - à remplir'!$F$31:$F$400,'Étape 1 - à remplir'!$E$31:$E$400,MASQ2!CZ387,'Étape 1 - à remplir'!$G$31:$G$400,"kg"),SUMIFS('Étape 1 - à remplir'!$F$31:$F$400,'Étape 1 - à remplir'!$E$31:$E$400,MASQ2!CZ387,'Étape 1 - à remplir'!$P$31:$P$400,DI$3,'Étape 1 - à remplir'!$G$31:$G$400,"kg")),IF(DI$2="Atelier",IF(DI$3="Tous",SUMIFS('Étape 1 - à remplir'!$F$31:$F$400,'Étape 1 - à remplir'!$E$31:$E$400,MASQ2!CZ387,'Étape 1 - à remplir'!$G$31:$G$400,"kg"),SUMIFS('Étape 1 - à remplir'!$F$31:$F$400,'Étape 1 - à remplir'!$E$31:$E$400,MASQ2!CZ387,'Étape 1 - à remplir'!$O$31:$O$400,DI$3,'Étape 1 - à remplir'!$G$31:$G$400,"kg")),IF(DI$2="Espèce",IF(DI$3="Tous",SUMIFS('Étape 1 - à remplir'!$F$31:$F$400,'Étape 1 - à remplir'!$E$31:$E$400,MASQ2!CZ387,'Étape 1 - à remplir'!$G$31:$G$400,"kg"),SUMIFS('Étape 1 - à remplir'!$F$31:$F$400,'Étape 1 - à remplir'!$E$31:$E$400,MASQ2!CZ387,'Étape 1 - à remplir'!$N$31:$N$400,DI$3,'Étape 1 - à remplir'!$G$31:$G$400,"kg")))))))</f>
        <v>#N/A</v>
      </c>
      <c r="DB387" s="104">
        <f t="shared" si="179"/>
        <v>0</v>
      </c>
      <c r="DC387" s="204" t="str">
        <f t="shared" si="172"/>
        <v>Tétracycline</v>
      </c>
      <c r="DD387" s="204" t="str">
        <f t="shared" si="173"/>
        <v/>
      </c>
      <c r="DE387" s="204" t="str">
        <f t="shared" si="174"/>
        <v/>
      </c>
      <c r="DF387" s="204" t="str">
        <f t="shared" si="175"/>
        <v>Tetracyclines</v>
      </c>
      <c r="DG387" s="204" t="str">
        <f t="shared" si="176"/>
        <v/>
      </c>
      <c r="DH387" s="97" t="str">
        <f t="shared" si="177"/>
        <v/>
      </c>
      <c r="DI387" s="78"/>
      <c r="DJ387" s="78"/>
      <c r="DK387" s="77" t="str">
        <f ca="1"/>
        <v>PANADIA</v>
      </c>
      <c r="DL387" s="79" t="e">
        <f ca="1"/>
        <v>#N/A</v>
      </c>
      <c r="DM387" s="102"/>
      <c r="DN387" s="8"/>
      <c r="DO387" s="8"/>
      <c r="DP387" s="8"/>
      <c r="DQ387" s="8"/>
      <c r="DR387" s="8"/>
      <c r="DS387" s="8"/>
      <c r="DT387" s="8"/>
      <c r="DU387" s="8"/>
      <c r="DV387" s="8"/>
      <c r="DW387" s="8"/>
      <c r="DX387" s="8"/>
      <c r="DY387" s="8"/>
      <c r="DZ387" s="8"/>
      <c r="EA387" s="8"/>
      <c r="EB387" s="8"/>
      <c r="EC387" s="8"/>
      <c r="ED387" s="8"/>
      <c r="EE387" s="8"/>
      <c r="EF387" s="8"/>
      <c r="EG387" s="8"/>
      <c r="EH387" s="8"/>
      <c r="EI387" s="8"/>
      <c r="EJ387" s="97"/>
    </row>
    <row r="388" spans="1:140" x14ac:dyDescent="0.25">
      <c r="A388" s="56"/>
      <c r="B388" s="8"/>
      <c r="C388" s="8"/>
      <c r="D388" s="8"/>
      <c r="E388" s="8"/>
      <c r="F388" s="8"/>
      <c r="G388" s="8"/>
      <c r="H388" s="8"/>
      <c r="I388" s="102" t="str">
        <f>INDEX(Données_ATB!BE:BV,MATCH(MASQ2!J388,Données_ATB!BE:BE,0),18)</f>
        <v/>
      </c>
      <c r="J388" s="77" t="str">
        <f>Données_ATB!BE387</f>
        <v>PANAFUGE</v>
      </c>
      <c r="K388" s="204" t="e">
        <f>IF(IF(S$2="Catégorie",IF(S$3="Toutes",SUMIFS('Étape 1 - à remplir'!$F$31:$F$400,'Étape 1 - à remplir'!$E$31:$E$400,MASQ2!J388,'Étape 1 - à remplir'!$G$31:$G$400,"animaux"),SUMIFS('Étape 1 - à remplir'!$F$31:$F$400,'Étape 1 - à remplir'!$E$31:$E$400,MASQ2!J388,'Étape 1 - à remplir'!$C$31:$C$400,S$3)),IF(S$2="Âge",IF(S$3="Tous",SUMIFS('Étape 1 - à remplir'!$F$31:$F$400,'Étape 1 - à remplir'!$E$31:$E$400,MASQ2!J388,'Étape 1 - à remplir'!$G$31:$G$400,"animaux"),SUMIFS('Étape 1 - à remplir'!$F$31:$F$400,'Étape 1 - à remplir'!$E$31:$E$400,MASQ2!J388,'Étape 1 - à remplir'!$P$31:$P$400,S$3)),IF(S$2="Atelier",IF(S$3="Tous",SUMIFS('Étape 1 - à remplir'!$F$31:$F$400,'Étape 1 - à remplir'!$E$31:$E$400,MASQ2!J388,'Étape 1 - à remplir'!$G$31:$G$400,"animaux"),SUMIFS('Étape 1 - à remplir'!$F$31:$F$400,'Étape 1 - à remplir'!$E$31:$E$400,MASQ2!J388,'Étape 1 - à remplir'!$O$31:$O$400,S$3)),IF(S$2="Espèce",IF(S$3="Tous",SUMIFS('Étape 1 - à remplir'!$F$31:$F$400,'Étape 1 - à remplir'!$E$31:$E$400,MASQ2!J388,'Étape 1 - à remplir'!$G$31:$G$400,"animaux"),SUMIFS('Étape 1 - à remplir'!$F$31:$F$400,'Étape 1 - à remplir'!$E$31:$E$400,MASQ2!J388,'Étape 1 - à remplir'!$N$31:$N$400,S$3))))))=0,NA(),IF(S$2="Catégorie",IF(S$3="Toutes",SUMIFS('Étape 1 - à remplir'!$F$31:$F$400,'Étape 1 - à remplir'!$E$31:$E$400,MASQ2!J388,'Étape 1 - à remplir'!$G$31:$G$400,"animaux"),SUMIFS('Étape 1 - à remplir'!$F$31:$F$400,'Étape 1 - à remplir'!$E$31:$E$400,MASQ2!J388,'Étape 1 - à remplir'!$C$31:$C$400,S$3)),IF(S$2="Âge",IF(S$3="Tous",SUMIFS('Étape 1 - à remplir'!$F$31:$F$400,'Étape 1 - à remplir'!$E$31:$E$400,MASQ2!J388,'Étape 1 - à remplir'!$G$31:$G$400,"animaux"),SUMIFS('Étape 1 - à remplir'!$F$31:$F$400,'Étape 1 - à remplir'!$E$31:$E$400,MASQ2!J388,'Étape 1 - à remplir'!$P$31:$P$400,S$3)),IF(S$2="Atelier",IF(S$3="Tous",SUMIFS('Étape 1 - à remplir'!$F$31:$F$400,'Étape 1 - à remplir'!$E$31:$E$400,MASQ2!J388,'Étape 1 - à remplir'!$G$31:$G$400,"animaux"),SUMIFS('Étape 1 - à remplir'!$F$31:$F$400,'Étape 1 - à remplir'!$E$31:$E$400,MASQ2!J388,'Étape 1 - à remplir'!$O$31:$O$400,S$3)),IF(S$2="Espèce",IF(S$3="Tous",SUMIFS('Étape 1 - à remplir'!$F$31:$F$400,'Étape 1 - à remplir'!$E$31:$E$400,MASQ2!J388,'Étape 1 - à remplir'!$G$31:$G$400,"animaux"),SUMIFS('Étape 1 - à remplir'!$F$31:$F$400,'Étape 1 - à remplir'!$E$31:$E$400,MASQ2!J388,'Étape 1 - à remplir'!$N$31:$N$400,S$3)))))))</f>
        <v>#N/A</v>
      </c>
      <c r="L388" s="97">
        <f t="shared" si="180"/>
        <v>0</v>
      </c>
      <c r="M388" s="56" t="str">
        <f>Données_ATB!BN387</f>
        <v>Dihydrostreptomycine</v>
      </c>
      <c r="N388" s="204" t="str">
        <f>Données_ATB!BO387</f>
        <v>Tétracycline</v>
      </c>
      <c r="O388" s="97" t="str">
        <f>Données_ATB!BP387</f>
        <v/>
      </c>
      <c r="P388" s="77" t="str">
        <f>Données_ATB!BR387</f>
        <v>Aminoglycosides</v>
      </c>
      <c r="Q388" s="78" t="str">
        <f>Données_ATB!BS387</f>
        <v>Tetracyclines</v>
      </c>
      <c r="R388" s="79" t="str">
        <f>Données_ATB!BT387</f>
        <v/>
      </c>
      <c r="S388" s="78"/>
      <c r="T388" s="78"/>
      <c r="U388" s="77" t="str">
        <f ca="1"/>
        <v>PANAFUGE</v>
      </c>
      <c r="V388" s="79" t="e">
        <f ca="1"/>
        <v>#N/A</v>
      </c>
      <c r="W388" s="102"/>
      <c r="X388" s="8"/>
      <c r="Y388" s="8"/>
      <c r="Z388" s="8"/>
      <c r="AA388" s="8"/>
      <c r="AB388" s="102"/>
      <c r="AC388" s="8"/>
      <c r="AD388" s="8"/>
      <c r="AE388" s="8"/>
      <c r="AF388" s="8"/>
      <c r="AG388" s="8"/>
      <c r="AH388" s="8"/>
      <c r="AI388" s="8"/>
      <c r="AJ388" s="8"/>
      <c r="AK388" s="8"/>
      <c r="AL388" s="8"/>
      <c r="AM388" s="8"/>
      <c r="AN388" s="8"/>
      <c r="AO388" s="8"/>
      <c r="AP388" s="8"/>
      <c r="AQ388" s="8"/>
      <c r="AR388" s="8"/>
      <c r="AS388" s="8"/>
      <c r="AT388" s="97"/>
      <c r="AV388" s="56"/>
      <c r="AW388" s="8"/>
      <c r="AX388" s="8"/>
      <c r="AY388" s="8"/>
      <c r="AZ388" s="8"/>
      <c r="BA388" s="8"/>
      <c r="BB388" s="8"/>
      <c r="BC388" s="8"/>
      <c r="BD388" s="102" t="str">
        <f t="shared" ref="BD388:BD451" si="181">I388</f>
        <v/>
      </c>
      <c r="BE388" s="56" t="str">
        <f t="shared" ref="BE388:BE451" si="182">J388</f>
        <v>PANAFUGE</v>
      </c>
      <c r="BF388" s="204" t="e">
        <f>IF(IF(BN$2="Catégorie",IF(BN$3="Toutes",SUMIFS('Étape 1 - à remplir'!$F$31:$F$400,'Étape 1 - à remplir'!$E$31:$E$400,MASQ2!BE388,'Étape 1 - à remplir'!$G$31:$G$400,"lots"),SUMIFS('Étape 1 - à remplir'!$F$31:$F$400,'Étape 1 - à remplir'!$E$31:$E$400,MASQ2!BE388,'Étape 1 - à remplir'!$C$31:$C$400,BN$3)),IF(BN$2="Âge",IF(BN$3="Tous",SUMIFS('Étape 1 - à remplir'!$F$31:$F$400,'Étape 1 - à remplir'!$E$31:$E$400,MASQ2!BE388,'Étape 1 - à remplir'!$G$31:$G$400,"lots"),SUMIFS('Étape 1 - à remplir'!$F$31:$F$400,'Étape 1 - à remplir'!$E$31:$E$400,MASQ2!BE388,'Étape 1 - à remplir'!$P$31:$P$400,BN$3,'Étape 1 - à remplir'!$G$31:$G$400,"lots")),IF(BN$2="Atelier",IF(BN$3="Tous",SUMIFS('Étape 1 - à remplir'!$F$31:$F$400,'Étape 1 - à remplir'!$E$31:$E$400,MASQ2!BE388,'Étape 1 - à remplir'!$G$31:$G$400,"lots"),SUMIFS('Étape 1 - à remplir'!$F$31:$F$400,'Étape 1 - à remplir'!$E$31:$E$400,MASQ2!BE388,'Étape 1 - à remplir'!$O$31:$O$400,BN$3,'Étape 1 - à remplir'!$G$31:$G$400,"lots")),IF(BN$2="Espèce",IF(BN$3="Tous",SUMIFS('Étape 1 - à remplir'!$F$31:$F$400,'Étape 1 - à remplir'!$E$31:$E$400,MASQ2!BE388,'Étape 1 - à remplir'!$G$31:$G$400,"lots"),SUMIFS('Étape 1 - à remplir'!$F$31:$F$400,'Étape 1 - à remplir'!$E$31:$E$400,MASQ2!BE388,'Étape 1 - à remplir'!$N$31:$N$400,BN$3,'Étape 1 - à remplir'!$G$31:$G$400,"lots"))))))=0,NA(),IF(BN$2="Catégorie",IF(BN$3="Toutes",SUMIFS('Étape 1 - à remplir'!$F$31:$F$400,'Étape 1 - à remplir'!$E$31:$E$400,MASQ2!BE388,'Étape 1 - à remplir'!$G$31:$G$400,"lots"),SUMIFS('Étape 1 - à remplir'!$F$31:$F$400,'Étape 1 - à remplir'!$E$31:$E$400,MASQ2!BE388,'Étape 1 - à remplir'!$C$31:$C$400,BN$3)),IF(BN$2="Âge",IF(BN$3="Tous",SUMIFS('Étape 1 - à remplir'!$F$31:$F$400,'Étape 1 - à remplir'!$E$31:$E$400,MASQ2!BE388,'Étape 1 - à remplir'!$G$31:$G$400,"lots"),SUMIFS('Étape 1 - à remplir'!$F$31:$F$400,'Étape 1 - à remplir'!$E$31:$E$400,MASQ2!BE388,'Étape 1 - à remplir'!$P$31:$P$400,BN$3,'Étape 1 - à remplir'!$G$31:$G$400,"lots")),IF(BN$2="Atelier",IF(BN$3="Tous",SUMIFS('Étape 1 - à remplir'!$F$31:$F$400,'Étape 1 - à remplir'!$E$31:$E$400,MASQ2!BE388,'Étape 1 - à remplir'!$G$31:$G$400,"lots"),SUMIFS('Étape 1 - à remplir'!$F$31:$F$400,'Étape 1 - à remplir'!$E$31:$E$400,MASQ2!BE388,'Étape 1 - à remplir'!$O$31:$O$400,BN$3,'Étape 1 - à remplir'!$G$31:$G$400,"lots")),IF(BN$2="Espèce",IF(BN$3="Tous",SUMIFS('Étape 1 - à remplir'!$F$31:$F$400,'Étape 1 - à remplir'!$E$31:$E$400,MASQ2!BE388,'Étape 1 - à remplir'!$G$31:$G$400,"lots"),SUMIFS('Étape 1 - à remplir'!$F$31:$F$400,'Étape 1 - à remplir'!$E$31:$E$400,MASQ2!BE388,'Étape 1 - à remplir'!$N$31:$N$400,BN$3,'Étape 1 - à remplir'!$G$31:$G$400,"lots")))))))</f>
        <v>#N/A</v>
      </c>
      <c r="BG388" s="204">
        <f t="shared" si="178"/>
        <v>0</v>
      </c>
      <c r="BH388" s="204" t="str">
        <f t="shared" ref="BH388:BH451" si="183">M388</f>
        <v>Dihydrostreptomycine</v>
      </c>
      <c r="BI388" s="204" t="str">
        <f t="shared" ref="BI388:BI451" si="184">N388</f>
        <v>Tétracycline</v>
      </c>
      <c r="BJ388" s="204" t="str">
        <f t="shared" ref="BJ388:BJ451" si="185">O388</f>
        <v/>
      </c>
      <c r="BK388" s="204" t="str">
        <f t="shared" ref="BK388:BK451" si="186">P388</f>
        <v>Aminoglycosides</v>
      </c>
      <c r="BL388" s="204" t="str">
        <f t="shared" ref="BL388:BL451" si="187">Q388</f>
        <v>Tetracyclines</v>
      </c>
      <c r="BM388" s="97" t="str">
        <f t="shared" ref="BM388:BM451" si="188">R388</f>
        <v/>
      </c>
      <c r="BN388" s="78"/>
      <c r="BO388" s="78"/>
      <c r="BP388" s="77" t="str">
        <f ca="1"/>
        <v>PANAFUGE</v>
      </c>
      <c r="BQ388" s="79" t="e">
        <f ca="1"/>
        <v>#N/A</v>
      </c>
      <c r="BR388" s="102"/>
      <c r="BS388" s="8"/>
      <c r="BT388" s="8"/>
      <c r="BU388" s="8"/>
      <c r="BV388" s="8"/>
      <c r="BW388" s="8"/>
      <c r="BX388" s="8"/>
      <c r="BY388" s="8"/>
      <c r="BZ388" s="8"/>
      <c r="CA388" s="8"/>
      <c r="CB388" s="8"/>
      <c r="CC388" s="8"/>
      <c r="CD388" s="8"/>
      <c r="CE388" s="8"/>
      <c r="CF388" s="8"/>
      <c r="CG388" s="8"/>
      <c r="CH388" s="8"/>
      <c r="CI388" s="8"/>
      <c r="CJ388" s="8"/>
      <c r="CK388" s="8"/>
      <c r="CL388" s="8"/>
      <c r="CM388" s="8"/>
      <c r="CN388" s="8"/>
      <c r="CO388" s="97"/>
      <c r="CQ388" s="56"/>
      <c r="CR388" s="8"/>
      <c r="CS388" s="8"/>
      <c r="CT388" s="8"/>
      <c r="CU388" s="8"/>
      <c r="CV388" s="8"/>
      <c r="CW388" s="8"/>
      <c r="CX388" s="8"/>
      <c r="CY388" s="102" t="str">
        <f t="shared" ref="CY388:CY451" si="189">I388</f>
        <v/>
      </c>
      <c r="CZ388" s="56" t="str">
        <f t="shared" ref="CZ388:CZ451" si="190">J388</f>
        <v>PANAFUGE</v>
      </c>
      <c r="DA388" s="204" t="e">
        <f>IF(IF(DI$2="Catégorie",IF(DI$3="Toutes",SUMIFS('Étape 1 - à remplir'!$F$31:$F$400,'Étape 1 - à remplir'!$E$31:$E$400,MASQ2!CZ388,'Étape 1 - à remplir'!$G$31:$G$400,"kg"),SUMIFS('Étape 1 - à remplir'!$F$31:$F$400,'Étape 1 - à remplir'!$E$31:$E$400,MASQ2!CZ388,'Étape 1 - à remplir'!$C$31:$C$400,DI$3)),IF(DI$2="Âge",IF(DI$3="Tous",SUMIFS('Étape 1 - à remplir'!$F$31:$F$400,'Étape 1 - à remplir'!$E$31:$E$400,MASQ2!CZ388,'Étape 1 - à remplir'!$G$31:$G$400,"kg"),SUMIFS('Étape 1 - à remplir'!$F$31:$F$400,'Étape 1 - à remplir'!$E$31:$E$400,MASQ2!CZ388,'Étape 1 - à remplir'!$P$31:$P$400,DI$3,'Étape 1 - à remplir'!$G$31:$G$400,"kg")),IF(DI$2="Atelier",IF(DI$3="Tous",SUMIFS('Étape 1 - à remplir'!$F$31:$F$400,'Étape 1 - à remplir'!$E$31:$E$400,MASQ2!CZ388,'Étape 1 - à remplir'!$G$31:$G$400,"kg"),SUMIFS('Étape 1 - à remplir'!$F$31:$F$400,'Étape 1 - à remplir'!$E$31:$E$400,MASQ2!CZ388,'Étape 1 - à remplir'!$O$31:$O$400,DI$3,'Étape 1 - à remplir'!$G$31:$G$400,"kg")),IF(DI$2="Espèce",IF(DI$3="Tous",SUMIFS('Étape 1 - à remplir'!$F$31:$F$400,'Étape 1 - à remplir'!$E$31:$E$400,MASQ2!CZ388,'Étape 1 - à remplir'!$G$31:$G$400,"kg"),SUMIFS('Étape 1 - à remplir'!$F$31:$F$400,'Étape 1 - à remplir'!$E$31:$E$400,MASQ2!CZ388,'Étape 1 - à remplir'!$N$31:$N$400,DI$3,'Étape 1 - à remplir'!$G$31:$G$400,"kg"))))))=0,NA(),IF(DI$2="Catégorie",IF(DI$3="Toutes",SUMIFS('Étape 1 - à remplir'!$F$31:$F$400,'Étape 1 - à remplir'!$E$31:$E$400,MASQ2!CZ388,'Étape 1 - à remplir'!$G$31:$G$400,"kg"),SUMIFS('Étape 1 - à remplir'!$F$31:$F$400,'Étape 1 - à remplir'!$E$31:$E$400,MASQ2!CZ388,'Étape 1 - à remplir'!$C$31:$C$400,DI$3)),IF(DI$2="Âge",IF(DI$3="Tous",SUMIFS('Étape 1 - à remplir'!$F$31:$F$400,'Étape 1 - à remplir'!$E$31:$E$400,MASQ2!CZ388,'Étape 1 - à remplir'!$G$31:$G$400,"kg"),SUMIFS('Étape 1 - à remplir'!$F$31:$F$400,'Étape 1 - à remplir'!$E$31:$E$400,MASQ2!CZ388,'Étape 1 - à remplir'!$P$31:$P$400,DI$3,'Étape 1 - à remplir'!$G$31:$G$400,"kg")),IF(DI$2="Atelier",IF(DI$3="Tous",SUMIFS('Étape 1 - à remplir'!$F$31:$F$400,'Étape 1 - à remplir'!$E$31:$E$400,MASQ2!CZ388,'Étape 1 - à remplir'!$G$31:$G$400,"kg"),SUMIFS('Étape 1 - à remplir'!$F$31:$F$400,'Étape 1 - à remplir'!$E$31:$E$400,MASQ2!CZ388,'Étape 1 - à remplir'!$O$31:$O$400,DI$3,'Étape 1 - à remplir'!$G$31:$G$400,"kg")),IF(DI$2="Espèce",IF(DI$3="Tous",SUMIFS('Étape 1 - à remplir'!$F$31:$F$400,'Étape 1 - à remplir'!$E$31:$E$400,MASQ2!CZ388,'Étape 1 - à remplir'!$G$31:$G$400,"kg"),SUMIFS('Étape 1 - à remplir'!$F$31:$F$400,'Étape 1 - à remplir'!$E$31:$E$400,MASQ2!CZ388,'Étape 1 - à remplir'!$N$31:$N$400,DI$3,'Étape 1 - à remplir'!$G$31:$G$400,"kg")))))))</f>
        <v>#N/A</v>
      </c>
      <c r="DB388" s="104">
        <f t="shared" si="179"/>
        <v>0</v>
      </c>
      <c r="DC388" s="204" t="str">
        <f t="shared" ref="DC388:DC451" si="191">M388</f>
        <v>Dihydrostreptomycine</v>
      </c>
      <c r="DD388" s="204" t="str">
        <f t="shared" ref="DD388:DD451" si="192">N388</f>
        <v>Tétracycline</v>
      </c>
      <c r="DE388" s="204" t="str">
        <f t="shared" ref="DE388:DE451" si="193">O388</f>
        <v/>
      </c>
      <c r="DF388" s="204" t="str">
        <f t="shared" ref="DF388:DF451" si="194">P388</f>
        <v>Aminoglycosides</v>
      </c>
      <c r="DG388" s="204" t="str">
        <f t="shared" ref="DG388:DG451" si="195">Q388</f>
        <v>Tetracyclines</v>
      </c>
      <c r="DH388" s="97" t="str">
        <f t="shared" ref="DH388:DH451" si="196">R388</f>
        <v/>
      </c>
      <c r="DI388" s="78"/>
      <c r="DJ388" s="78"/>
      <c r="DK388" s="77" t="str">
        <f ca="1"/>
        <v>PANAFUGE</v>
      </c>
      <c r="DL388" s="79" t="e">
        <f ca="1"/>
        <v>#N/A</v>
      </c>
      <c r="DM388" s="102"/>
      <c r="DN388" s="8"/>
      <c r="DO388" s="8"/>
      <c r="DP388" s="8"/>
      <c r="DQ388" s="8"/>
      <c r="DR388" s="8"/>
      <c r="DS388" s="8"/>
      <c r="DT388" s="8"/>
      <c r="DU388" s="8"/>
      <c r="DV388" s="8"/>
      <c r="DW388" s="8"/>
      <c r="DX388" s="8"/>
      <c r="DY388" s="8"/>
      <c r="DZ388" s="8"/>
      <c r="EA388" s="8"/>
      <c r="EB388" s="8"/>
      <c r="EC388" s="8"/>
      <c r="ED388" s="8"/>
      <c r="EE388" s="8"/>
      <c r="EF388" s="8"/>
      <c r="EG388" s="8"/>
      <c r="EH388" s="8"/>
      <c r="EI388" s="8"/>
      <c r="EJ388" s="97"/>
    </row>
    <row r="389" spans="1:140" x14ac:dyDescent="0.25">
      <c r="A389" s="56"/>
      <c r="B389" s="8"/>
      <c r="C389" s="8"/>
      <c r="D389" s="8"/>
      <c r="E389" s="8"/>
      <c r="F389" s="8"/>
      <c r="G389" s="8"/>
      <c r="H389" s="8"/>
      <c r="I389" s="102" t="str">
        <f>INDEX(Données_ATB!BE:BV,MATCH(MASQ2!J389,Données_ATB!BE:BE,0),18)</f>
        <v/>
      </c>
      <c r="J389" s="77" t="str">
        <f>Données_ATB!BE388</f>
        <v>PANGRAM 4 %</v>
      </c>
      <c r="K389" s="204" t="e">
        <f>IF(IF(S$2="Catégorie",IF(S$3="Toutes",SUMIFS('Étape 1 - à remplir'!$F$31:$F$400,'Étape 1 - à remplir'!$E$31:$E$400,MASQ2!J389,'Étape 1 - à remplir'!$G$31:$G$400,"animaux"),SUMIFS('Étape 1 - à remplir'!$F$31:$F$400,'Étape 1 - à remplir'!$E$31:$E$400,MASQ2!J389,'Étape 1 - à remplir'!$C$31:$C$400,S$3)),IF(S$2="Âge",IF(S$3="Tous",SUMIFS('Étape 1 - à remplir'!$F$31:$F$400,'Étape 1 - à remplir'!$E$31:$E$400,MASQ2!J389,'Étape 1 - à remplir'!$G$31:$G$400,"animaux"),SUMIFS('Étape 1 - à remplir'!$F$31:$F$400,'Étape 1 - à remplir'!$E$31:$E$400,MASQ2!J389,'Étape 1 - à remplir'!$P$31:$P$400,S$3)),IF(S$2="Atelier",IF(S$3="Tous",SUMIFS('Étape 1 - à remplir'!$F$31:$F$400,'Étape 1 - à remplir'!$E$31:$E$400,MASQ2!J389,'Étape 1 - à remplir'!$G$31:$G$400,"animaux"),SUMIFS('Étape 1 - à remplir'!$F$31:$F$400,'Étape 1 - à remplir'!$E$31:$E$400,MASQ2!J389,'Étape 1 - à remplir'!$O$31:$O$400,S$3)),IF(S$2="Espèce",IF(S$3="Tous",SUMIFS('Étape 1 - à remplir'!$F$31:$F$400,'Étape 1 - à remplir'!$E$31:$E$400,MASQ2!J389,'Étape 1 - à remplir'!$G$31:$G$400,"animaux"),SUMIFS('Étape 1 - à remplir'!$F$31:$F$400,'Étape 1 - à remplir'!$E$31:$E$400,MASQ2!J389,'Étape 1 - à remplir'!$N$31:$N$400,S$3))))))=0,NA(),IF(S$2="Catégorie",IF(S$3="Toutes",SUMIFS('Étape 1 - à remplir'!$F$31:$F$400,'Étape 1 - à remplir'!$E$31:$E$400,MASQ2!J389,'Étape 1 - à remplir'!$G$31:$G$400,"animaux"),SUMIFS('Étape 1 - à remplir'!$F$31:$F$400,'Étape 1 - à remplir'!$E$31:$E$400,MASQ2!J389,'Étape 1 - à remplir'!$C$31:$C$400,S$3)),IF(S$2="Âge",IF(S$3="Tous",SUMIFS('Étape 1 - à remplir'!$F$31:$F$400,'Étape 1 - à remplir'!$E$31:$E$400,MASQ2!J389,'Étape 1 - à remplir'!$G$31:$G$400,"animaux"),SUMIFS('Étape 1 - à remplir'!$F$31:$F$400,'Étape 1 - à remplir'!$E$31:$E$400,MASQ2!J389,'Étape 1 - à remplir'!$P$31:$P$400,S$3)),IF(S$2="Atelier",IF(S$3="Tous",SUMIFS('Étape 1 - à remplir'!$F$31:$F$400,'Étape 1 - à remplir'!$E$31:$E$400,MASQ2!J389,'Étape 1 - à remplir'!$G$31:$G$400,"animaux"),SUMIFS('Étape 1 - à remplir'!$F$31:$F$400,'Étape 1 - à remplir'!$E$31:$E$400,MASQ2!J389,'Étape 1 - à remplir'!$O$31:$O$400,S$3)),IF(S$2="Espèce",IF(S$3="Tous",SUMIFS('Étape 1 - à remplir'!$F$31:$F$400,'Étape 1 - à remplir'!$E$31:$E$400,MASQ2!J389,'Étape 1 - à remplir'!$G$31:$G$400,"animaux"),SUMIFS('Étape 1 - à remplir'!$F$31:$F$400,'Étape 1 - à remplir'!$E$31:$E$400,MASQ2!J389,'Étape 1 - à remplir'!$N$31:$N$400,S$3)))))))</f>
        <v>#N/A</v>
      </c>
      <c r="L389" s="97">
        <f t="shared" si="180"/>
        <v>0</v>
      </c>
      <c r="M389" s="56" t="str">
        <f>Données_ATB!BN388</f>
        <v>Gentamicine</v>
      </c>
      <c r="N389" s="204" t="str">
        <f>Données_ATB!BO388</f>
        <v/>
      </c>
      <c r="O389" s="97" t="str">
        <f>Données_ATB!BP388</f>
        <v/>
      </c>
      <c r="P389" s="77" t="str">
        <f>Données_ATB!BR388</f>
        <v>Aminoglycosides</v>
      </c>
      <c r="Q389" s="78" t="str">
        <f>Données_ATB!BS388</f>
        <v/>
      </c>
      <c r="R389" s="79" t="str">
        <f>Données_ATB!BT388</f>
        <v/>
      </c>
      <c r="S389" s="78"/>
      <c r="T389" s="78"/>
      <c r="U389" s="77" t="str">
        <f ca="1"/>
        <v>PANGRAM 4 %</v>
      </c>
      <c r="V389" s="79" t="e">
        <f ca="1"/>
        <v>#N/A</v>
      </c>
      <c r="W389" s="102"/>
      <c r="X389" s="8"/>
      <c r="Y389" s="8"/>
      <c r="Z389" s="8"/>
      <c r="AA389" s="8"/>
      <c r="AB389" s="102"/>
      <c r="AC389" s="8"/>
      <c r="AD389" s="8"/>
      <c r="AE389" s="8"/>
      <c r="AF389" s="8"/>
      <c r="AG389" s="8"/>
      <c r="AH389" s="8"/>
      <c r="AI389" s="8"/>
      <c r="AJ389" s="8"/>
      <c r="AK389" s="8"/>
      <c r="AL389" s="8"/>
      <c r="AM389" s="8"/>
      <c r="AN389" s="8"/>
      <c r="AO389" s="8"/>
      <c r="AP389" s="8"/>
      <c r="AQ389" s="8"/>
      <c r="AR389" s="8"/>
      <c r="AS389" s="8"/>
      <c r="AT389" s="97"/>
      <c r="AV389" s="56"/>
      <c r="AW389" s="8"/>
      <c r="AX389" s="8"/>
      <c r="AY389" s="8"/>
      <c r="AZ389" s="8"/>
      <c r="BA389" s="8"/>
      <c r="BB389" s="8"/>
      <c r="BC389" s="8"/>
      <c r="BD389" s="102" t="str">
        <f t="shared" si="181"/>
        <v/>
      </c>
      <c r="BE389" s="56" t="str">
        <f t="shared" si="182"/>
        <v>PANGRAM 4 %</v>
      </c>
      <c r="BF389" s="204" t="e">
        <f>IF(IF(BN$2="Catégorie",IF(BN$3="Toutes",SUMIFS('Étape 1 - à remplir'!$F$31:$F$400,'Étape 1 - à remplir'!$E$31:$E$400,MASQ2!BE389,'Étape 1 - à remplir'!$G$31:$G$400,"lots"),SUMIFS('Étape 1 - à remplir'!$F$31:$F$400,'Étape 1 - à remplir'!$E$31:$E$400,MASQ2!BE389,'Étape 1 - à remplir'!$C$31:$C$400,BN$3)),IF(BN$2="Âge",IF(BN$3="Tous",SUMIFS('Étape 1 - à remplir'!$F$31:$F$400,'Étape 1 - à remplir'!$E$31:$E$400,MASQ2!BE389,'Étape 1 - à remplir'!$G$31:$G$400,"lots"),SUMIFS('Étape 1 - à remplir'!$F$31:$F$400,'Étape 1 - à remplir'!$E$31:$E$400,MASQ2!BE389,'Étape 1 - à remplir'!$P$31:$P$400,BN$3,'Étape 1 - à remplir'!$G$31:$G$400,"lots")),IF(BN$2="Atelier",IF(BN$3="Tous",SUMIFS('Étape 1 - à remplir'!$F$31:$F$400,'Étape 1 - à remplir'!$E$31:$E$400,MASQ2!BE389,'Étape 1 - à remplir'!$G$31:$G$400,"lots"),SUMIFS('Étape 1 - à remplir'!$F$31:$F$400,'Étape 1 - à remplir'!$E$31:$E$400,MASQ2!BE389,'Étape 1 - à remplir'!$O$31:$O$400,BN$3,'Étape 1 - à remplir'!$G$31:$G$400,"lots")),IF(BN$2="Espèce",IF(BN$3="Tous",SUMIFS('Étape 1 - à remplir'!$F$31:$F$400,'Étape 1 - à remplir'!$E$31:$E$400,MASQ2!BE389,'Étape 1 - à remplir'!$G$31:$G$400,"lots"),SUMIFS('Étape 1 - à remplir'!$F$31:$F$400,'Étape 1 - à remplir'!$E$31:$E$400,MASQ2!BE389,'Étape 1 - à remplir'!$N$31:$N$400,BN$3,'Étape 1 - à remplir'!$G$31:$G$400,"lots"))))))=0,NA(),IF(BN$2="Catégorie",IF(BN$3="Toutes",SUMIFS('Étape 1 - à remplir'!$F$31:$F$400,'Étape 1 - à remplir'!$E$31:$E$400,MASQ2!BE389,'Étape 1 - à remplir'!$G$31:$G$400,"lots"),SUMIFS('Étape 1 - à remplir'!$F$31:$F$400,'Étape 1 - à remplir'!$E$31:$E$400,MASQ2!BE389,'Étape 1 - à remplir'!$C$31:$C$400,BN$3)),IF(BN$2="Âge",IF(BN$3="Tous",SUMIFS('Étape 1 - à remplir'!$F$31:$F$400,'Étape 1 - à remplir'!$E$31:$E$400,MASQ2!BE389,'Étape 1 - à remplir'!$G$31:$G$400,"lots"),SUMIFS('Étape 1 - à remplir'!$F$31:$F$400,'Étape 1 - à remplir'!$E$31:$E$400,MASQ2!BE389,'Étape 1 - à remplir'!$P$31:$P$400,BN$3,'Étape 1 - à remplir'!$G$31:$G$400,"lots")),IF(BN$2="Atelier",IF(BN$3="Tous",SUMIFS('Étape 1 - à remplir'!$F$31:$F$400,'Étape 1 - à remplir'!$E$31:$E$400,MASQ2!BE389,'Étape 1 - à remplir'!$G$31:$G$400,"lots"),SUMIFS('Étape 1 - à remplir'!$F$31:$F$400,'Étape 1 - à remplir'!$E$31:$E$400,MASQ2!BE389,'Étape 1 - à remplir'!$O$31:$O$400,BN$3,'Étape 1 - à remplir'!$G$31:$G$400,"lots")),IF(BN$2="Espèce",IF(BN$3="Tous",SUMIFS('Étape 1 - à remplir'!$F$31:$F$400,'Étape 1 - à remplir'!$E$31:$E$400,MASQ2!BE389,'Étape 1 - à remplir'!$G$31:$G$400,"lots"),SUMIFS('Étape 1 - à remplir'!$F$31:$F$400,'Étape 1 - à remplir'!$E$31:$E$400,MASQ2!BE389,'Étape 1 - à remplir'!$N$31:$N$400,BN$3,'Étape 1 - à remplir'!$G$31:$G$400,"lots")))))))</f>
        <v>#N/A</v>
      </c>
      <c r="BG389" s="204">
        <f t="shared" ref="BG389:BG452" si="197">IFERROR(BF389,0)</f>
        <v>0</v>
      </c>
      <c r="BH389" s="204" t="str">
        <f t="shared" si="183"/>
        <v>Gentamicine</v>
      </c>
      <c r="BI389" s="204" t="str">
        <f t="shared" si="184"/>
        <v/>
      </c>
      <c r="BJ389" s="204" t="str">
        <f t="shared" si="185"/>
        <v/>
      </c>
      <c r="BK389" s="204" t="str">
        <f t="shared" si="186"/>
        <v>Aminoglycosides</v>
      </c>
      <c r="BL389" s="204" t="str">
        <f t="shared" si="187"/>
        <v/>
      </c>
      <c r="BM389" s="97" t="str">
        <f t="shared" si="188"/>
        <v/>
      </c>
      <c r="BN389" s="78"/>
      <c r="BO389" s="78"/>
      <c r="BP389" s="77" t="str">
        <f ca="1"/>
        <v>PANGRAM 4 %</v>
      </c>
      <c r="BQ389" s="79" t="e">
        <f ca="1"/>
        <v>#N/A</v>
      </c>
      <c r="BR389" s="102"/>
      <c r="BS389" s="8"/>
      <c r="BT389" s="8"/>
      <c r="BU389" s="8"/>
      <c r="BV389" s="8"/>
      <c r="BW389" s="8"/>
      <c r="BX389" s="8"/>
      <c r="BY389" s="8"/>
      <c r="BZ389" s="8"/>
      <c r="CA389" s="8"/>
      <c r="CB389" s="8"/>
      <c r="CC389" s="8"/>
      <c r="CD389" s="8"/>
      <c r="CE389" s="8"/>
      <c r="CF389" s="8"/>
      <c r="CG389" s="8"/>
      <c r="CH389" s="8"/>
      <c r="CI389" s="8"/>
      <c r="CJ389" s="8"/>
      <c r="CK389" s="8"/>
      <c r="CL389" s="8"/>
      <c r="CM389" s="8"/>
      <c r="CN389" s="8"/>
      <c r="CO389" s="97"/>
      <c r="CQ389" s="56"/>
      <c r="CR389" s="8"/>
      <c r="CS389" s="8"/>
      <c r="CT389" s="8"/>
      <c r="CU389" s="8"/>
      <c r="CV389" s="8"/>
      <c r="CW389" s="8"/>
      <c r="CX389" s="8"/>
      <c r="CY389" s="102" t="str">
        <f t="shared" si="189"/>
        <v/>
      </c>
      <c r="CZ389" s="56" t="str">
        <f t="shared" si="190"/>
        <v>PANGRAM 4 %</v>
      </c>
      <c r="DA389" s="204" t="e">
        <f>IF(IF(DI$2="Catégorie",IF(DI$3="Toutes",SUMIFS('Étape 1 - à remplir'!$F$31:$F$400,'Étape 1 - à remplir'!$E$31:$E$400,MASQ2!CZ389,'Étape 1 - à remplir'!$G$31:$G$400,"kg"),SUMIFS('Étape 1 - à remplir'!$F$31:$F$400,'Étape 1 - à remplir'!$E$31:$E$400,MASQ2!CZ389,'Étape 1 - à remplir'!$C$31:$C$400,DI$3)),IF(DI$2="Âge",IF(DI$3="Tous",SUMIFS('Étape 1 - à remplir'!$F$31:$F$400,'Étape 1 - à remplir'!$E$31:$E$400,MASQ2!CZ389,'Étape 1 - à remplir'!$G$31:$G$400,"kg"),SUMIFS('Étape 1 - à remplir'!$F$31:$F$400,'Étape 1 - à remplir'!$E$31:$E$400,MASQ2!CZ389,'Étape 1 - à remplir'!$P$31:$P$400,DI$3,'Étape 1 - à remplir'!$G$31:$G$400,"kg")),IF(DI$2="Atelier",IF(DI$3="Tous",SUMIFS('Étape 1 - à remplir'!$F$31:$F$400,'Étape 1 - à remplir'!$E$31:$E$400,MASQ2!CZ389,'Étape 1 - à remplir'!$G$31:$G$400,"kg"),SUMIFS('Étape 1 - à remplir'!$F$31:$F$400,'Étape 1 - à remplir'!$E$31:$E$400,MASQ2!CZ389,'Étape 1 - à remplir'!$O$31:$O$400,DI$3,'Étape 1 - à remplir'!$G$31:$G$400,"kg")),IF(DI$2="Espèce",IF(DI$3="Tous",SUMIFS('Étape 1 - à remplir'!$F$31:$F$400,'Étape 1 - à remplir'!$E$31:$E$400,MASQ2!CZ389,'Étape 1 - à remplir'!$G$31:$G$400,"kg"),SUMIFS('Étape 1 - à remplir'!$F$31:$F$400,'Étape 1 - à remplir'!$E$31:$E$400,MASQ2!CZ389,'Étape 1 - à remplir'!$N$31:$N$400,DI$3,'Étape 1 - à remplir'!$G$31:$G$400,"kg"))))))=0,NA(),IF(DI$2="Catégorie",IF(DI$3="Toutes",SUMIFS('Étape 1 - à remplir'!$F$31:$F$400,'Étape 1 - à remplir'!$E$31:$E$400,MASQ2!CZ389,'Étape 1 - à remplir'!$G$31:$G$400,"kg"),SUMIFS('Étape 1 - à remplir'!$F$31:$F$400,'Étape 1 - à remplir'!$E$31:$E$400,MASQ2!CZ389,'Étape 1 - à remplir'!$C$31:$C$400,DI$3)),IF(DI$2="Âge",IF(DI$3="Tous",SUMIFS('Étape 1 - à remplir'!$F$31:$F$400,'Étape 1 - à remplir'!$E$31:$E$400,MASQ2!CZ389,'Étape 1 - à remplir'!$G$31:$G$400,"kg"),SUMIFS('Étape 1 - à remplir'!$F$31:$F$400,'Étape 1 - à remplir'!$E$31:$E$400,MASQ2!CZ389,'Étape 1 - à remplir'!$P$31:$P$400,DI$3,'Étape 1 - à remplir'!$G$31:$G$400,"kg")),IF(DI$2="Atelier",IF(DI$3="Tous",SUMIFS('Étape 1 - à remplir'!$F$31:$F$400,'Étape 1 - à remplir'!$E$31:$E$400,MASQ2!CZ389,'Étape 1 - à remplir'!$G$31:$G$400,"kg"),SUMIFS('Étape 1 - à remplir'!$F$31:$F$400,'Étape 1 - à remplir'!$E$31:$E$400,MASQ2!CZ389,'Étape 1 - à remplir'!$O$31:$O$400,DI$3,'Étape 1 - à remplir'!$G$31:$G$400,"kg")),IF(DI$2="Espèce",IF(DI$3="Tous",SUMIFS('Étape 1 - à remplir'!$F$31:$F$400,'Étape 1 - à remplir'!$E$31:$E$400,MASQ2!CZ389,'Étape 1 - à remplir'!$G$31:$G$400,"kg"),SUMIFS('Étape 1 - à remplir'!$F$31:$F$400,'Étape 1 - à remplir'!$E$31:$E$400,MASQ2!CZ389,'Étape 1 - à remplir'!$N$31:$N$400,DI$3,'Étape 1 - à remplir'!$G$31:$G$400,"kg")))))))</f>
        <v>#N/A</v>
      </c>
      <c r="DB389" s="104">
        <f t="shared" ref="DB389:DB452" si="198">IFERROR(DA389,0)</f>
        <v>0</v>
      </c>
      <c r="DC389" s="204" t="str">
        <f t="shared" si="191"/>
        <v>Gentamicine</v>
      </c>
      <c r="DD389" s="204" t="str">
        <f t="shared" si="192"/>
        <v/>
      </c>
      <c r="DE389" s="204" t="str">
        <f t="shared" si="193"/>
        <v/>
      </c>
      <c r="DF389" s="204" t="str">
        <f t="shared" si="194"/>
        <v>Aminoglycosides</v>
      </c>
      <c r="DG389" s="204" t="str">
        <f t="shared" si="195"/>
        <v/>
      </c>
      <c r="DH389" s="97" t="str">
        <f t="shared" si="196"/>
        <v/>
      </c>
      <c r="DI389" s="78"/>
      <c r="DJ389" s="78"/>
      <c r="DK389" s="77" t="str">
        <f ca="1"/>
        <v>PANGRAM 4 %</v>
      </c>
      <c r="DL389" s="79" t="e">
        <f ca="1"/>
        <v>#N/A</v>
      </c>
      <c r="DM389" s="102"/>
      <c r="DN389" s="8"/>
      <c r="DO389" s="8"/>
      <c r="DP389" s="8"/>
      <c r="DQ389" s="8"/>
      <c r="DR389" s="8"/>
      <c r="DS389" s="8"/>
      <c r="DT389" s="8"/>
      <c r="DU389" s="8"/>
      <c r="DV389" s="8"/>
      <c r="DW389" s="8"/>
      <c r="DX389" s="8"/>
      <c r="DY389" s="8"/>
      <c r="DZ389" s="8"/>
      <c r="EA389" s="8"/>
      <c r="EB389" s="8"/>
      <c r="EC389" s="8"/>
      <c r="ED389" s="8"/>
      <c r="EE389" s="8"/>
      <c r="EF389" s="8"/>
      <c r="EG389" s="8"/>
      <c r="EH389" s="8"/>
      <c r="EI389" s="8"/>
      <c r="EJ389" s="97"/>
    </row>
    <row r="390" spans="1:140" x14ac:dyDescent="0.25">
      <c r="A390" s="56"/>
      <c r="B390" s="8"/>
      <c r="C390" s="8"/>
      <c r="D390" s="8"/>
      <c r="E390" s="8"/>
      <c r="F390" s="8"/>
      <c r="G390" s="8"/>
      <c r="H390" s="8"/>
      <c r="I390" s="102" t="str">
        <f>INDEX(Données_ATB!BE:BV,MATCH(MASQ2!J390,Données_ATB!BE:BE,0),18)</f>
        <v/>
      </c>
      <c r="J390" s="77" t="str">
        <f>Données_ATB!BE389</f>
        <v>PAROFOR 140 MG/ML SOLUTION POUR ADMINISTRATION DANS L'EAU DE BOISSON LE LAIT OU L'ALIMENT D'ALLAITEMENT POUR BOVINS PRERUMINANTS ET PORCS</v>
      </c>
      <c r="K390" s="204" t="e">
        <f>IF(IF(S$2="Catégorie",IF(S$3="Toutes",SUMIFS('Étape 1 - à remplir'!$F$31:$F$400,'Étape 1 - à remplir'!$E$31:$E$400,MASQ2!J390,'Étape 1 - à remplir'!$G$31:$G$400,"animaux"),SUMIFS('Étape 1 - à remplir'!$F$31:$F$400,'Étape 1 - à remplir'!$E$31:$E$400,MASQ2!J390,'Étape 1 - à remplir'!$C$31:$C$400,S$3)),IF(S$2="Âge",IF(S$3="Tous",SUMIFS('Étape 1 - à remplir'!$F$31:$F$400,'Étape 1 - à remplir'!$E$31:$E$400,MASQ2!J390,'Étape 1 - à remplir'!$G$31:$G$400,"animaux"),SUMIFS('Étape 1 - à remplir'!$F$31:$F$400,'Étape 1 - à remplir'!$E$31:$E$400,MASQ2!J390,'Étape 1 - à remplir'!$P$31:$P$400,S$3)),IF(S$2="Atelier",IF(S$3="Tous",SUMIFS('Étape 1 - à remplir'!$F$31:$F$400,'Étape 1 - à remplir'!$E$31:$E$400,MASQ2!J390,'Étape 1 - à remplir'!$G$31:$G$400,"animaux"),SUMIFS('Étape 1 - à remplir'!$F$31:$F$400,'Étape 1 - à remplir'!$E$31:$E$400,MASQ2!J390,'Étape 1 - à remplir'!$O$31:$O$400,S$3)),IF(S$2="Espèce",IF(S$3="Tous",SUMIFS('Étape 1 - à remplir'!$F$31:$F$400,'Étape 1 - à remplir'!$E$31:$E$400,MASQ2!J390,'Étape 1 - à remplir'!$G$31:$G$400,"animaux"),SUMIFS('Étape 1 - à remplir'!$F$31:$F$400,'Étape 1 - à remplir'!$E$31:$E$400,MASQ2!J390,'Étape 1 - à remplir'!$N$31:$N$400,S$3))))))=0,NA(),IF(S$2="Catégorie",IF(S$3="Toutes",SUMIFS('Étape 1 - à remplir'!$F$31:$F$400,'Étape 1 - à remplir'!$E$31:$E$400,MASQ2!J390,'Étape 1 - à remplir'!$G$31:$G$400,"animaux"),SUMIFS('Étape 1 - à remplir'!$F$31:$F$400,'Étape 1 - à remplir'!$E$31:$E$400,MASQ2!J390,'Étape 1 - à remplir'!$C$31:$C$400,S$3)),IF(S$2="Âge",IF(S$3="Tous",SUMIFS('Étape 1 - à remplir'!$F$31:$F$400,'Étape 1 - à remplir'!$E$31:$E$400,MASQ2!J390,'Étape 1 - à remplir'!$G$31:$G$400,"animaux"),SUMIFS('Étape 1 - à remplir'!$F$31:$F$400,'Étape 1 - à remplir'!$E$31:$E$400,MASQ2!J390,'Étape 1 - à remplir'!$P$31:$P$400,S$3)),IF(S$2="Atelier",IF(S$3="Tous",SUMIFS('Étape 1 - à remplir'!$F$31:$F$400,'Étape 1 - à remplir'!$E$31:$E$400,MASQ2!J390,'Étape 1 - à remplir'!$G$31:$G$400,"animaux"),SUMIFS('Étape 1 - à remplir'!$F$31:$F$400,'Étape 1 - à remplir'!$E$31:$E$400,MASQ2!J390,'Étape 1 - à remplir'!$O$31:$O$400,S$3)),IF(S$2="Espèce",IF(S$3="Tous",SUMIFS('Étape 1 - à remplir'!$F$31:$F$400,'Étape 1 - à remplir'!$E$31:$E$400,MASQ2!J390,'Étape 1 - à remplir'!$G$31:$G$400,"animaux"),SUMIFS('Étape 1 - à remplir'!$F$31:$F$400,'Étape 1 - à remplir'!$E$31:$E$400,MASQ2!J390,'Étape 1 - à remplir'!$N$31:$N$400,S$3)))))))</f>
        <v>#N/A</v>
      </c>
      <c r="L390" s="97">
        <f t="shared" ref="L390:L453" si="199">IFERROR(K390,0)</f>
        <v>0</v>
      </c>
      <c r="M390" s="56" t="str">
        <f>Données_ATB!BN389</f>
        <v>Paromomycine</v>
      </c>
      <c r="N390" s="204" t="str">
        <f>Données_ATB!BO389</f>
        <v/>
      </c>
      <c r="O390" s="97" t="str">
        <f>Données_ATB!BP389</f>
        <v/>
      </c>
      <c r="P390" s="77" t="str">
        <f>Données_ATB!BR389</f>
        <v>Aminoglycosides</v>
      </c>
      <c r="Q390" s="78" t="str">
        <f>Données_ATB!BS389</f>
        <v/>
      </c>
      <c r="R390" s="79" t="str">
        <f>Données_ATB!BT389</f>
        <v/>
      </c>
      <c r="S390" s="78"/>
      <c r="T390" s="78"/>
      <c r="U390" s="77" t="str">
        <f ca="1"/>
        <v>PAROFOR 140 MG/ML SOLUTION POUR ADMINISTRATION DANS L'EAU DE BOISSON LE LAIT OU L'ALIMENT D'ALLAITEMENT POUR BOVINS PRERUMINANTS ET PORCS</v>
      </c>
      <c r="V390" s="79" t="e">
        <f ca="1"/>
        <v>#N/A</v>
      </c>
      <c r="W390" s="102"/>
      <c r="X390" s="8"/>
      <c r="Y390" s="8"/>
      <c r="Z390" s="8"/>
      <c r="AA390" s="8"/>
      <c r="AB390" s="102"/>
      <c r="AC390" s="8"/>
      <c r="AD390" s="8"/>
      <c r="AE390" s="8"/>
      <c r="AF390" s="8"/>
      <c r="AG390" s="8"/>
      <c r="AH390" s="8"/>
      <c r="AI390" s="8"/>
      <c r="AJ390" s="8"/>
      <c r="AK390" s="8"/>
      <c r="AL390" s="8"/>
      <c r="AM390" s="8"/>
      <c r="AN390" s="8"/>
      <c r="AO390" s="8"/>
      <c r="AP390" s="8"/>
      <c r="AQ390" s="8"/>
      <c r="AR390" s="8"/>
      <c r="AS390" s="8"/>
      <c r="AT390" s="97"/>
      <c r="AV390" s="56"/>
      <c r="AW390" s="8"/>
      <c r="AX390" s="8"/>
      <c r="AY390" s="8"/>
      <c r="AZ390" s="8"/>
      <c r="BA390" s="8"/>
      <c r="BB390" s="8"/>
      <c r="BC390" s="8"/>
      <c r="BD390" s="102" t="str">
        <f t="shared" si="181"/>
        <v/>
      </c>
      <c r="BE390" s="56" t="str">
        <f t="shared" si="182"/>
        <v>PAROFOR 140 MG/ML SOLUTION POUR ADMINISTRATION DANS L'EAU DE BOISSON LE LAIT OU L'ALIMENT D'ALLAITEMENT POUR BOVINS PRERUMINANTS ET PORCS</v>
      </c>
      <c r="BF390" s="204" t="e">
        <f>IF(IF(BN$2="Catégorie",IF(BN$3="Toutes",SUMIFS('Étape 1 - à remplir'!$F$31:$F$400,'Étape 1 - à remplir'!$E$31:$E$400,MASQ2!BE390,'Étape 1 - à remplir'!$G$31:$G$400,"lots"),SUMIFS('Étape 1 - à remplir'!$F$31:$F$400,'Étape 1 - à remplir'!$E$31:$E$400,MASQ2!BE390,'Étape 1 - à remplir'!$C$31:$C$400,BN$3)),IF(BN$2="Âge",IF(BN$3="Tous",SUMIFS('Étape 1 - à remplir'!$F$31:$F$400,'Étape 1 - à remplir'!$E$31:$E$400,MASQ2!BE390,'Étape 1 - à remplir'!$G$31:$G$400,"lots"),SUMIFS('Étape 1 - à remplir'!$F$31:$F$400,'Étape 1 - à remplir'!$E$31:$E$400,MASQ2!BE390,'Étape 1 - à remplir'!$P$31:$P$400,BN$3,'Étape 1 - à remplir'!$G$31:$G$400,"lots")),IF(BN$2="Atelier",IF(BN$3="Tous",SUMIFS('Étape 1 - à remplir'!$F$31:$F$400,'Étape 1 - à remplir'!$E$31:$E$400,MASQ2!BE390,'Étape 1 - à remplir'!$G$31:$G$400,"lots"),SUMIFS('Étape 1 - à remplir'!$F$31:$F$400,'Étape 1 - à remplir'!$E$31:$E$400,MASQ2!BE390,'Étape 1 - à remplir'!$O$31:$O$400,BN$3,'Étape 1 - à remplir'!$G$31:$G$400,"lots")),IF(BN$2="Espèce",IF(BN$3="Tous",SUMIFS('Étape 1 - à remplir'!$F$31:$F$400,'Étape 1 - à remplir'!$E$31:$E$400,MASQ2!BE390,'Étape 1 - à remplir'!$G$31:$G$400,"lots"),SUMIFS('Étape 1 - à remplir'!$F$31:$F$400,'Étape 1 - à remplir'!$E$31:$E$400,MASQ2!BE390,'Étape 1 - à remplir'!$N$31:$N$400,BN$3,'Étape 1 - à remplir'!$G$31:$G$400,"lots"))))))=0,NA(),IF(BN$2="Catégorie",IF(BN$3="Toutes",SUMIFS('Étape 1 - à remplir'!$F$31:$F$400,'Étape 1 - à remplir'!$E$31:$E$400,MASQ2!BE390,'Étape 1 - à remplir'!$G$31:$G$400,"lots"),SUMIFS('Étape 1 - à remplir'!$F$31:$F$400,'Étape 1 - à remplir'!$E$31:$E$400,MASQ2!BE390,'Étape 1 - à remplir'!$C$31:$C$400,BN$3)),IF(BN$2="Âge",IF(BN$3="Tous",SUMIFS('Étape 1 - à remplir'!$F$31:$F$400,'Étape 1 - à remplir'!$E$31:$E$400,MASQ2!BE390,'Étape 1 - à remplir'!$G$31:$G$400,"lots"),SUMIFS('Étape 1 - à remplir'!$F$31:$F$400,'Étape 1 - à remplir'!$E$31:$E$400,MASQ2!BE390,'Étape 1 - à remplir'!$P$31:$P$400,BN$3,'Étape 1 - à remplir'!$G$31:$G$400,"lots")),IF(BN$2="Atelier",IF(BN$3="Tous",SUMIFS('Étape 1 - à remplir'!$F$31:$F$400,'Étape 1 - à remplir'!$E$31:$E$400,MASQ2!BE390,'Étape 1 - à remplir'!$G$31:$G$400,"lots"),SUMIFS('Étape 1 - à remplir'!$F$31:$F$400,'Étape 1 - à remplir'!$E$31:$E$400,MASQ2!BE390,'Étape 1 - à remplir'!$O$31:$O$400,BN$3,'Étape 1 - à remplir'!$G$31:$G$400,"lots")),IF(BN$2="Espèce",IF(BN$3="Tous",SUMIFS('Étape 1 - à remplir'!$F$31:$F$400,'Étape 1 - à remplir'!$E$31:$E$400,MASQ2!BE390,'Étape 1 - à remplir'!$G$31:$G$400,"lots"),SUMIFS('Étape 1 - à remplir'!$F$31:$F$400,'Étape 1 - à remplir'!$E$31:$E$400,MASQ2!BE390,'Étape 1 - à remplir'!$N$31:$N$400,BN$3,'Étape 1 - à remplir'!$G$31:$G$400,"lots")))))))</f>
        <v>#N/A</v>
      </c>
      <c r="BG390" s="204">
        <f t="shared" si="197"/>
        <v>0</v>
      </c>
      <c r="BH390" s="204" t="str">
        <f t="shared" si="183"/>
        <v>Paromomycine</v>
      </c>
      <c r="BI390" s="204" t="str">
        <f t="shared" si="184"/>
        <v/>
      </c>
      <c r="BJ390" s="204" t="str">
        <f t="shared" si="185"/>
        <v/>
      </c>
      <c r="BK390" s="204" t="str">
        <f t="shared" si="186"/>
        <v>Aminoglycosides</v>
      </c>
      <c r="BL390" s="204" t="str">
        <f t="shared" si="187"/>
        <v/>
      </c>
      <c r="BM390" s="97" t="str">
        <f t="shared" si="188"/>
        <v/>
      </c>
      <c r="BN390" s="78"/>
      <c r="BO390" s="78"/>
      <c r="BP390" s="77" t="str">
        <f ca="1"/>
        <v>PAROFOR 140 MG/ML SOLUTION POUR ADMINISTRATION DANS L'EAU DE BOISSON LE LAIT OU L'ALIMENT D'ALLAITEMENT POUR BOVINS PRERUMINANTS ET PORCS</v>
      </c>
      <c r="BQ390" s="79" t="e">
        <f ca="1"/>
        <v>#N/A</v>
      </c>
      <c r="BR390" s="102"/>
      <c r="BS390" s="8"/>
      <c r="BT390" s="8"/>
      <c r="BU390" s="8"/>
      <c r="BV390" s="8"/>
      <c r="BW390" s="8"/>
      <c r="BX390" s="8"/>
      <c r="BY390" s="8"/>
      <c r="BZ390" s="8"/>
      <c r="CA390" s="8"/>
      <c r="CB390" s="8"/>
      <c r="CC390" s="8"/>
      <c r="CD390" s="8"/>
      <c r="CE390" s="8"/>
      <c r="CF390" s="8"/>
      <c r="CG390" s="8"/>
      <c r="CH390" s="8"/>
      <c r="CI390" s="8"/>
      <c r="CJ390" s="8"/>
      <c r="CK390" s="8"/>
      <c r="CL390" s="8"/>
      <c r="CM390" s="8"/>
      <c r="CN390" s="8"/>
      <c r="CO390" s="97"/>
      <c r="CQ390" s="56"/>
      <c r="CR390" s="8"/>
      <c r="CS390" s="8"/>
      <c r="CT390" s="8"/>
      <c r="CU390" s="8"/>
      <c r="CV390" s="8"/>
      <c r="CW390" s="8"/>
      <c r="CX390" s="8"/>
      <c r="CY390" s="102" t="str">
        <f t="shared" si="189"/>
        <v/>
      </c>
      <c r="CZ390" s="56" t="str">
        <f t="shared" si="190"/>
        <v>PAROFOR 140 MG/ML SOLUTION POUR ADMINISTRATION DANS L'EAU DE BOISSON LE LAIT OU L'ALIMENT D'ALLAITEMENT POUR BOVINS PRERUMINANTS ET PORCS</v>
      </c>
      <c r="DA390" s="204" t="e">
        <f>IF(IF(DI$2="Catégorie",IF(DI$3="Toutes",SUMIFS('Étape 1 - à remplir'!$F$31:$F$400,'Étape 1 - à remplir'!$E$31:$E$400,MASQ2!CZ390,'Étape 1 - à remplir'!$G$31:$G$400,"kg"),SUMIFS('Étape 1 - à remplir'!$F$31:$F$400,'Étape 1 - à remplir'!$E$31:$E$400,MASQ2!CZ390,'Étape 1 - à remplir'!$C$31:$C$400,DI$3)),IF(DI$2="Âge",IF(DI$3="Tous",SUMIFS('Étape 1 - à remplir'!$F$31:$F$400,'Étape 1 - à remplir'!$E$31:$E$400,MASQ2!CZ390,'Étape 1 - à remplir'!$G$31:$G$400,"kg"),SUMIFS('Étape 1 - à remplir'!$F$31:$F$400,'Étape 1 - à remplir'!$E$31:$E$400,MASQ2!CZ390,'Étape 1 - à remplir'!$P$31:$P$400,DI$3,'Étape 1 - à remplir'!$G$31:$G$400,"kg")),IF(DI$2="Atelier",IF(DI$3="Tous",SUMIFS('Étape 1 - à remplir'!$F$31:$F$400,'Étape 1 - à remplir'!$E$31:$E$400,MASQ2!CZ390,'Étape 1 - à remplir'!$G$31:$G$400,"kg"),SUMIFS('Étape 1 - à remplir'!$F$31:$F$400,'Étape 1 - à remplir'!$E$31:$E$400,MASQ2!CZ390,'Étape 1 - à remplir'!$O$31:$O$400,DI$3,'Étape 1 - à remplir'!$G$31:$G$400,"kg")),IF(DI$2="Espèce",IF(DI$3="Tous",SUMIFS('Étape 1 - à remplir'!$F$31:$F$400,'Étape 1 - à remplir'!$E$31:$E$400,MASQ2!CZ390,'Étape 1 - à remplir'!$G$31:$G$400,"kg"),SUMIFS('Étape 1 - à remplir'!$F$31:$F$400,'Étape 1 - à remplir'!$E$31:$E$400,MASQ2!CZ390,'Étape 1 - à remplir'!$N$31:$N$400,DI$3,'Étape 1 - à remplir'!$G$31:$G$400,"kg"))))))=0,NA(),IF(DI$2="Catégorie",IF(DI$3="Toutes",SUMIFS('Étape 1 - à remplir'!$F$31:$F$400,'Étape 1 - à remplir'!$E$31:$E$400,MASQ2!CZ390,'Étape 1 - à remplir'!$G$31:$G$400,"kg"),SUMIFS('Étape 1 - à remplir'!$F$31:$F$400,'Étape 1 - à remplir'!$E$31:$E$400,MASQ2!CZ390,'Étape 1 - à remplir'!$C$31:$C$400,DI$3)),IF(DI$2="Âge",IF(DI$3="Tous",SUMIFS('Étape 1 - à remplir'!$F$31:$F$400,'Étape 1 - à remplir'!$E$31:$E$400,MASQ2!CZ390,'Étape 1 - à remplir'!$G$31:$G$400,"kg"),SUMIFS('Étape 1 - à remplir'!$F$31:$F$400,'Étape 1 - à remplir'!$E$31:$E$400,MASQ2!CZ390,'Étape 1 - à remplir'!$P$31:$P$400,DI$3,'Étape 1 - à remplir'!$G$31:$G$400,"kg")),IF(DI$2="Atelier",IF(DI$3="Tous",SUMIFS('Étape 1 - à remplir'!$F$31:$F$400,'Étape 1 - à remplir'!$E$31:$E$400,MASQ2!CZ390,'Étape 1 - à remplir'!$G$31:$G$400,"kg"),SUMIFS('Étape 1 - à remplir'!$F$31:$F$400,'Étape 1 - à remplir'!$E$31:$E$400,MASQ2!CZ390,'Étape 1 - à remplir'!$O$31:$O$400,DI$3,'Étape 1 - à remplir'!$G$31:$G$400,"kg")),IF(DI$2="Espèce",IF(DI$3="Tous",SUMIFS('Étape 1 - à remplir'!$F$31:$F$400,'Étape 1 - à remplir'!$E$31:$E$400,MASQ2!CZ390,'Étape 1 - à remplir'!$G$31:$G$400,"kg"),SUMIFS('Étape 1 - à remplir'!$F$31:$F$400,'Étape 1 - à remplir'!$E$31:$E$400,MASQ2!CZ390,'Étape 1 - à remplir'!$N$31:$N$400,DI$3,'Étape 1 - à remplir'!$G$31:$G$400,"kg")))))))</f>
        <v>#N/A</v>
      </c>
      <c r="DB390" s="104">
        <f t="shared" si="198"/>
        <v>0</v>
      </c>
      <c r="DC390" s="204" t="str">
        <f t="shared" si="191"/>
        <v>Paromomycine</v>
      </c>
      <c r="DD390" s="204" t="str">
        <f t="shared" si="192"/>
        <v/>
      </c>
      <c r="DE390" s="204" t="str">
        <f t="shared" si="193"/>
        <v/>
      </c>
      <c r="DF390" s="204" t="str">
        <f t="shared" si="194"/>
        <v>Aminoglycosides</v>
      </c>
      <c r="DG390" s="204" t="str">
        <f t="shared" si="195"/>
        <v/>
      </c>
      <c r="DH390" s="97" t="str">
        <f t="shared" si="196"/>
        <v/>
      </c>
      <c r="DI390" s="78"/>
      <c r="DJ390" s="78"/>
      <c r="DK390" s="77" t="str">
        <f ca="1"/>
        <v>PAROFOR 140 MG/ML SOLUTION POUR ADMINISTRATION DANS L'EAU DE BOISSON LE LAIT OU L'ALIMENT D'ALLAITEMENT POUR BOVINS PRERUMINANTS ET PORCS</v>
      </c>
      <c r="DL390" s="79" t="e">
        <f ca="1"/>
        <v>#N/A</v>
      </c>
      <c r="DM390" s="102"/>
      <c r="DN390" s="8"/>
      <c r="DO390" s="8"/>
      <c r="DP390" s="8"/>
      <c r="DQ390" s="8"/>
      <c r="DR390" s="8"/>
      <c r="DS390" s="8"/>
      <c r="DT390" s="8"/>
      <c r="DU390" s="8"/>
      <c r="DV390" s="8"/>
      <c r="DW390" s="8"/>
      <c r="DX390" s="8"/>
      <c r="DY390" s="8"/>
      <c r="DZ390" s="8"/>
      <c r="EA390" s="8"/>
      <c r="EB390" s="8"/>
      <c r="EC390" s="8"/>
      <c r="ED390" s="8"/>
      <c r="EE390" s="8"/>
      <c r="EF390" s="8"/>
      <c r="EG390" s="8"/>
      <c r="EH390" s="8"/>
      <c r="EI390" s="8"/>
      <c r="EJ390" s="97"/>
    </row>
    <row r="391" spans="1:140" x14ac:dyDescent="0.25">
      <c r="A391" s="56"/>
      <c r="B391" s="8"/>
      <c r="C391" s="8"/>
      <c r="D391" s="8"/>
      <c r="E391" s="8"/>
      <c r="F391" s="8"/>
      <c r="G391" s="8"/>
      <c r="H391" s="8"/>
      <c r="I391" s="102" t="str">
        <f>INDEX(Données_ATB!BE:BV,MATCH(MASQ2!J391,Données_ATB!BE:BE,0),18)</f>
        <v/>
      </c>
      <c r="J391" s="77" t="str">
        <f>Données_ATB!BE390</f>
        <v>PAROFOR 175 MG/ML SOLUTION INJECTABLE POUR PORCINS</v>
      </c>
      <c r="K391" s="204" t="e">
        <f>IF(IF(S$2="Catégorie",IF(S$3="Toutes",SUMIFS('Étape 1 - à remplir'!$F$31:$F$400,'Étape 1 - à remplir'!$E$31:$E$400,MASQ2!J391,'Étape 1 - à remplir'!$G$31:$G$400,"animaux"),SUMIFS('Étape 1 - à remplir'!$F$31:$F$400,'Étape 1 - à remplir'!$E$31:$E$400,MASQ2!J391,'Étape 1 - à remplir'!$C$31:$C$400,S$3)),IF(S$2="Âge",IF(S$3="Tous",SUMIFS('Étape 1 - à remplir'!$F$31:$F$400,'Étape 1 - à remplir'!$E$31:$E$400,MASQ2!J391,'Étape 1 - à remplir'!$G$31:$G$400,"animaux"),SUMIFS('Étape 1 - à remplir'!$F$31:$F$400,'Étape 1 - à remplir'!$E$31:$E$400,MASQ2!J391,'Étape 1 - à remplir'!$P$31:$P$400,S$3)),IF(S$2="Atelier",IF(S$3="Tous",SUMIFS('Étape 1 - à remplir'!$F$31:$F$400,'Étape 1 - à remplir'!$E$31:$E$400,MASQ2!J391,'Étape 1 - à remplir'!$G$31:$G$400,"animaux"),SUMIFS('Étape 1 - à remplir'!$F$31:$F$400,'Étape 1 - à remplir'!$E$31:$E$400,MASQ2!J391,'Étape 1 - à remplir'!$O$31:$O$400,S$3)),IF(S$2="Espèce",IF(S$3="Tous",SUMIFS('Étape 1 - à remplir'!$F$31:$F$400,'Étape 1 - à remplir'!$E$31:$E$400,MASQ2!J391,'Étape 1 - à remplir'!$G$31:$G$400,"animaux"),SUMIFS('Étape 1 - à remplir'!$F$31:$F$400,'Étape 1 - à remplir'!$E$31:$E$400,MASQ2!J391,'Étape 1 - à remplir'!$N$31:$N$400,S$3))))))=0,NA(),IF(S$2="Catégorie",IF(S$3="Toutes",SUMIFS('Étape 1 - à remplir'!$F$31:$F$400,'Étape 1 - à remplir'!$E$31:$E$400,MASQ2!J391,'Étape 1 - à remplir'!$G$31:$G$400,"animaux"),SUMIFS('Étape 1 - à remplir'!$F$31:$F$400,'Étape 1 - à remplir'!$E$31:$E$400,MASQ2!J391,'Étape 1 - à remplir'!$C$31:$C$400,S$3)),IF(S$2="Âge",IF(S$3="Tous",SUMIFS('Étape 1 - à remplir'!$F$31:$F$400,'Étape 1 - à remplir'!$E$31:$E$400,MASQ2!J391,'Étape 1 - à remplir'!$G$31:$G$400,"animaux"),SUMIFS('Étape 1 - à remplir'!$F$31:$F$400,'Étape 1 - à remplir'!$E$31:$E$400,MASQ2!J391,'Étape 1 - à remplir'!$P$31:$P$400,S$3)),IF(S$2="Atelier",IF(S$3="Tous",SUMIFS('Étape 1 - à remplir'!$F$31:$F$400,'Étape 1 - à remplir'!$E$31:$E$400,MASQ2!J391,'Étape 1 - à remplir'!$G$31:$G$400,"animaux"),SUMIFS('Étape 1 - à remplir'!$F$31:$F$400,'Étape 1 - à remplir'!$E$31:$E$400,MASQ2!J391,'Étape 1 - à remplir'!$O$31:$O$400,S$3)),IF(S$2="Espèce",IF(S$3="Tous",SUMIFS('Étape 1 - à remplir'!$F$31:$F$400,'Étape 1 - à remplir'!$E$31:$E$400,MASQ2!J391,'Étape 1 - à remplir'!$G$31:$G$400,"animaux"),SUMIFS('Étape 1 - à remplir'!$F$31:$F$400,'Étape 1 - à remplir'!$E$31:$E$400,MASQ2!J391,'Étape 1 - à remplir'!$N$31:$N$400,S$3)))))))</f>
        <v>#N/A</v>
      </c>
      <c r="L391" s="97">
        <f t="shared" si="199"/>
        <v>0</v>
      </c>
      <c r="M391" s="56" t="str">
        <f>Données_ATB!BN390</f>
        <v>Paromomycine</v>
      </c>
      <c r="N391" s="204" t="str">
        <f>Données_ATB!BO390</f>
        <v/>
      </c>
      <c r="O391" s="97" t="str">
        <f>Données_ATB!BP390</f>
        <v/>
      </c>
      <c r="P391" s="77" t="str">
        <f>Données_ATB!BR390</f>
        <v>Aminoglycosides</v>
      </c>
      <c r="Q391" s="78" t="str">
        <f>Données_ATB!BS390</f>
        <v/>
      </c>
      <c r="R391" s="79" t="str">
        <f>Données_ATB!BT390</f>
        <v/>
      </c>
      <c r="S391" s="78"/>
      <c r="T391" s="78"/>
      <c r="U391" s="77" t="str">
        <f ca="1"/>
        <v>PAROFOR 175 MG/ML SOLUTION INJECTABLE POUR PORCINS</v>
      </c>
      <c r="V391" s="79" t="e">
        <f ca="1"/>
        <v>#N/A</v>
      </c>
      <c r="W391" s="102"/>
      <c r="X391" s="8"/>
      <c r="Y391" s="8"/>
      <c r="Z391" s="8"/>
      <c r="AA391" s="8"/>
      <c r="AB391" s="102"/>
      <c r="AC391" s="8"/>
      <c r="AD391" s="8"/>
      <c r="AE391" s="8"/>
      <c r="AF391" s="8"/>
      <c r="AG391" s="8"/>
      <c r="AH391" s="8"/>
      <c r="AI391" s="8"/>
      <c r="AJ391" s="8"/>
      <c r="AK391" s="8"/>
      <c r="AL391" s="8"/>
      <c r="AM391" s="8"/>
      <c r="AN391" s="8"/>
      <c r="AO391" s="8"/>
      <c r="AP391" s="8"/>
      <c r="AQ391" s="8"/>
      <c r="AR391" s="8"/>
      <c r="AS391" s="8"/>
      <c r="AT391" s="97"/>
      <c r="AV391" s="56"/>
      <c r="AW391" s="8"/>
      <c r="AX391" s="8"/>
      <c r="AY391" s="8"/>
      <c r="AZ391" s="8"/>
      <c r="BA391" s="8"/>
      <c r="BB391" s="8"/>
      <c r="BC391" s="8"/>
      <c r="BD391" s="102" t="str">
        <f t="shared" si="181"/>
        <v/>
      </c>
      <c r="BE391" s="56" t="str">
        <f t="shared" si="182"/>
        <v>PAROFOR 175 MG/ML SOLUTION INJECTABLE POUR PORCINS</v>
      </c>
      <c r="BF391" s="204" t="e">
        <f>IF(IF(BN$2="Catégorie",IF(BN$3="Toutes",SUMIFS('Étape 1 - à remplir'!$F$31:$F$400,'Étape 1 - à remplir'!$E$31:$E$400,MASQ2!BE391,'Étape 1 - à remplir'!$G$31:$G$400,"lots"),SUMIFS('Étape 1 - à remplir'!$F$31:$F$400,'Étape 1 - à remplir'!$E$31:$E$400,MASQ2!BE391,'Étape 1 - à remplir'!$C$31:$C$400,BN$3)),IF(BN$2="Âge",IF(BN$3="Tous",SUMIFS('Étape 1 - à remplir'!$F$31:$F$400,'Étape 1 - à remplir'!$E$31:$E$400,MASQ2!BE391,'Étape 1 - à remplir'!$G$31:$G$400,"lots"),SUMIFS('Étape 1 - à remplir'!$F$31:$F$400,'Étape 1 - à remplir'!$E$31:$E$400,MASQ2!BE391,'Étape 1 - à remplir'!$P$31:$P$400,BN$3,'Étape 1 - à remplir'!$G$31:$G$400,"lots")),IF(BN$2="Atelier",IF(BN$3="Tous",SUMIFS('Étape 1 - à remplir'!$F$31:$F$400,'Étape 1 - à remplir'!$E$31:$E$400,MASQ2!BE391,'Étape 1 - à remplir'!$G$31:$G$400,"lots"),SUMIFS('Étape 1 - à remplir'!$F$31:$F$400,'Étape 1 - à remplir'!$E$31:$E$400,MASQ2!BE391,'Étape 1 - à remplir'!$O$31:$O$400,BN$3,'Étape 1 - à remplir'!$G$31:$G$400,"lots")),IF(BN$2="Espèce",IF(BN$3="Tous",SUMIFS('Étape 1 - à remplir'!$F$31:$F$400,'Étape 1 - à remplir'!$E$31:$E$400,MASQ2!BE391,'Étape 1 - à remplir'!$G$31:$G$400,"lots"),SUMIFS('Étape 1 - à remplir'!$F$31:$F$400,'Étape 1 - à remplir'!$E$31:$E$400,MASQ2!BE391,'Étape 1 - à remplir'!$N$31:$N$400,BN$3,'Étape 1 - à remplir'!$G$31:$G$400,"lots"))))))=0,NA(),IF(BN$2="Catégorie",IF(BN$3="Toutes",SUMIFS('Étape 1 - à remplir'!$F$31:$F$400,'Étape 1 - à remplir'!$E$31:$E$400,MASQ2!BE391,'Étape 1 - à remplir'!$G$31:$G$400,"lots"),SUMIFS('Étape 1 - à remplir'!$F$31:$F$400,'Étape 1 - à remplir'!$E$31:$E$400,MASQ2!BE391,'Étape 1 - à remplir'!$C$31:$C$400,BN$3)),IF(BN$2="Âge",IF(BN$3="Tous",SUMIFS('Étape 1 - à remplir'!$F$31:$F$400,'Étape 1 - à remplir'!$E$31:$E$400,MASQ2!BE391,'Étape 1 - à remplir'!$G$31:$G$400,"lots"),SUMIFS('Étape 1 - à remplir'!$F$31:$F$400,'Étape 1 - à remplir'!$E$31:$E$400,MASQ2!BE391,'Étape 1 - à remplir'!$P$31:$P$400,BN$3,'Étape 1 - à remplir'!$G$31:$G$400,"lots")),IF(BN$2="Atelier",IF(BN$3="Tous",SUMIFS('Étape 1 - à remplir'!$F$31:$F$400,'Étape 1 - à remplir'!$E$31:$E$400,MASQ2!BE391,'Étape 1 - à remplir'!$G$31:$G$400,"lots"),SUMIFS('Étape 1 - à remplir'!$F$31:$F$400,'Étape 1 - à remplir'!$E$31:$E$400,MASQ2!BE391,'Étape 1 - à remplir'!$O$31:$O$400,BN$3,'Étape 1 - à remplir'!$G$31:$G$400,"lots")),IF(BN$2="Espèce",IF(BN$3="Tous",SUMIFS('Étape 1 - à remplir'!$F$31:$F$400,'Étape 1 - à remplir'!$E$31:$E$400,MASQ2!BE391,'Étape 1 - à remplir'!$G$31:$G$400,"lots"),SUMIFS('Étape 1 - à remplir'!$F$31:$F$400,'Étape 1 - à remplir'!$E$31:$E$400,MASQ2!BE391,'Étape 1 - à remplir'!$N$31:$N$400,BN$3,'Étape 1 - à remplir'!$G$31:$G$400,"lots")))))))</f>
        <v>#N/A</v>
      </c>
      <c r="BG391" s="204">
        <f t="shared" si="197"/>
        <v>0</v>
      </c>
      <c r="BH391" s="204" t="str">
        <f t="shared" si="183"/>
        <v>Paromomycine</v>
      </c>
      <c r="BI391" s="204" t="str">
        <f t="shared" si="184"/>
        <v/>
      </c>
      <c r="BJ391" s="204" t="str">
        <f t="shared" si="185"/>
        <v/>
      </c>
      <c r="BK391" s="204" t="str">
        <f t="shared" si="186"/>
        <v>Aminoglycosides</v>
      </c>
      <c r="BL391" s="204" t="str">
        <f t="shared" si="187"/>
        <v/>
      </c>
      <c r="BM391" s="97" t="str">
        <f t="shared" si="188"/>
        <v/>
      </c>
      <c r="BN391" s="78"/>
      <c r="BO391" s="78"/>
      <c r="BP391" s="77" t="str">
        <f ca="1"/>
        <v>PAROFOR 175 MG/ML SOLUTION INJECTABLE POUR PORCINS</v>
      </c>
      <c r="BQ391" s="79" t="e">
        <f ca="1"/>
        <v>#N/A</v>
      </c>
      <c r="BR391" s="102"/>
      <c r="BS391" s="8"/>
      <c r="BT391" s="8"/>
      <c r="BU391" s="8"/>
      <c r="BV391" s="8"/>
      <c r="BW391" s="8"/>
      <c r="BX391" s="8"/>
      <c r="BY391" s="8"/>
      <c r="BZ391" s="8"/>
      <c r="CA391" s="8"/>
      <c r="CB391" s="8"/>
      <c r="CC391" s="8"/>
      <c r="CD391" s="8"/>
      <c r="CE391" s="8"/>
      <c r="CF391" s="8"/>
      <c r="CG391" s="8"/>
      <c r="CH391" s="8"/>
      <c r="CI391" s="8"/>
      <c r="CJ391" s="8"/>
      <c r="CK391" s="8"/>
      <c r="CL391" s="8"/>
      <c r="CM391" s="8"/>
      <c r="CN391" s="8"/>
      <c r="CO391" s="97"/>
      <c r="CQ391" s="56"/>
      <c r="CR391" s="8"/>
      <c r="CS391" s="8"/>
      <c r="CT391" s="8"/>
      <c r="CU391" s="8"/>
      <c r="CV391" s="8"/>
      <c r="CW391" s="8"/>
      <c r="CX391" s="8"/>
      <c r="CY391" s="102" t="str">
        <f t="shared" si="189"/>
        <v/>
      </c>
      <c r="CZ391" s="56" t="str">
        <f t="shared" si="190"/>
        <v>PAROFOR 175 MG/ML SOLUTION INJECTABLE POUR PORCINS</v>
      </c>
      <c r="DA391" s="204" t="e">
        <f>IF(IF(DI$2="Catégorie",IF(DI$3="Toutes",SUMIFS('Étape 1 - à remplir'!$F$31:$F$400,'Étape 1 - à remplir'!$E$31:$E$400,MASQ2!CZ391,'Étape 1 - à remplir'!$G$31:$G$400,"kg"),SUMIFS('Étape 1 - à remplir'!$F$31:$F$400,'Étape 1 - à remplir'!$E$31:$E$400,MASQ2!CZ391,'Étape 1 - à remplir'!$C$31:$C$400,DI$3)),IF(DI$2="Âge",IF(DI$3="Tous",SUMIFS('Étape 1 - à remplir'!$F$31:$F$400,'Étape 1 - à remplir'!$E$31:$E$400,MASQ2!CZ391,'Étape 1 - à remplir'!$G$31:$G$400,"kg"),SUMIFS('Étape 1 - à remplir'!$F$31:$F$400,'Étape 1 - à remplir'!$E$31:$E$400,MASQ2!CZ391,'Étape 1 - à remplir'!$P$31:$P$400,DI$3,'Étape 1 - à remplir'!$G$31:$G$400,"kg")),IF(DI$2="Atelier",IF(DI$3="Tous",SUMIFS('Étape 1 - à remplir'!$F$31:$F$400,'Étape 1 - à remplir'!$E$31:$E$400,MASQ2!CZ391,'Étape 1 - à remplir'!$G$31:$G$400,"kg"),SUMIFS('Étape 1 - à remplir'!$F$31:$F$400,'Étape 1 - à remplir'!$E$31:$E$400,MASQ2!CZ391,'Étape 1 - à remplir'!$O$31:$O$400,DI$3,'Étape 1 - à remplir'!$G$31:$G$400,"kg")),IF(DI$2="Espèce",IF(DI$3="Tous",SUMIFS('Étape 1 - à remplir'!$F$31:$F$400,'Étape 1 - à remplir'!$E$31:$E$400,MASQ2!CZ391,'Étape 1 - à remplir'!$G$31:$G$400,"kg"),SUMIFS('Étape 1 - à remplir'!$F$31:$F$400,'Étape 1 - à remplir'!$E$31:$E$400,MASQ2!CZ391,'Étape 1 - à remplir'!$N$31:$N$400,DI$3,'Étape 1 - à remplir'!$G$31:$G$400,"kg"))))))=0,NA(),IF(DI$2="Catégorie",IF(DI$3="Toutes",SUMIFS('Étape 1 - à remplir'!$F$31:$F$400,'Étape 1 - à remplir'!$E$31:$E$400,MASQ2!CZ391,'Étape 1 - à remplir'!$G$31:$G$400,"kg"),SUMIFS('Étape 1 - à remplir'!$F$31:$F$400,'Étape 1 - à remplir'!$E$31:$E$400,MASQ2!CZ391,'Étape 1 - à remplir'!$C$31:$C$400,DI$3)),IF(DI$2="Âge",IF(DI$3="Tous",SUMIFS('Étape 1 - à remplir'!$F$31:$F$400,'Étape 1 - à remplir'!$E$31:$E$400,MASQ2!CZ391,'Étape 1 - à remplir'!$G$31:$G$400,"kg"),SUMIFS('Étape 1 - à remplir'!$F$31:$F$400,'Étape 1 - à remplir'!$E$31:$E$400,MASQ2!CZ391,'Étape 1 - à remplir'!$P$31:$P$400,DI$3,'Étape 1 - à remplir'!$G$31:$G$400,"kg")),IF(DI$2="Atelier",IF(DI$3="Tous",SUMIFS('Étape 1 - à remplir'!$F$31:$F$400,'Étape 1 - à remplir'!$E$31:$E$400,MASQ2!CZ391,'Étape 1 - à remplir'!$G$31:$G$400,"kg"),SUMIFS('Étape 1 - à remplir'!$F$31:$F$400,'Étape 1 - à remplir'!$E$31:$E$400,MASQ2!CZ391,'Étape 1 - à remplir'!$O$31:$O$400,DI$3,'Étape 1 - à remplir'!$G$31:$G$400,"kg")),IF(DI$2="Espèce",IF(DI$3="Tous",SUMIFS('Étape 1 - à remplir'!$F$31:$F$400,'Étape 1 - à remplir'!$E$31:$E$400,MASQ2!CZ391,'Étape 1 - à remplir'!$G$31:$G$400,"kg"),SUMIFS('Étape 1 - à remplir'!$F$31:$F$400,'Étape 1 - à remplir'!$E$31:$E$400,MASQ2!CZ391,'Étape 1 - à remplir'!$N$31:$N$400,DI$3,'Étape 1 - à remplir'!$G$31:$G$400,"kg")))))))</f>
        <v>#N/A</v>
      </c>
      <c r="DB391" s="104">
        <f t="shared" si="198"/>
        <v>0</v>
      </c>
      <c r="DC391" s="204" t="str">
        <f t="shared" si="191"/>
        <v>Paromomycine</v>
      </c>
      <c r="DD391" s="204" t="str">
        <f t="shared" si="192"/>
        <v/>
      </c>
      <c r="DE391" s="204" t="str">
        <f t="shared" si="193"/>
        <v/>
      </c>
      <c r="DF391" s="204" t="str">
        <f t="shared" si="194"/>
        <v>Aminoglycosides</v>
      </c>
      <c r="DG391" s="204" t="str">
        <f t="shared" si="195"/>
        <v/>
      </c>
      <c r="DH391" s="97" t="str">
        <f t="shared" si="196"/>
        <v/>
      </c>
      <c r="DI391" s="78"/>
      <c r="DJ391" s="78"/>
      <c r="DK391" s="77" t="str">
        <f ca="1"/>
        <v>PAROFOR 175 MG/ML SOLUTION INJECTABLE POUR PORCINS</v>
      </c>
      <c r="DL391" s="79" t="e">
        <f ca="1"/>
        <v>#N/A</v>
      </c>
      <c r="DM391" s="102"/>
      <c r="DN391" s="8"/>
      <c r="DO391" s="8"/>
      <c r="DP391" s="8"/>
      <c r="DQ391" s="8"/>
      <c r="DR391" s="8"/>
      <c r="DS391" s="8"/>
      <c r="DT391" s="8"/>
      <c r="DU391" s="8"/>
      <c r="DV391" s="8"/>
      <c r="DW391" s="8"/>
      <c r="DX391" s="8"/>
      <c r="DY391" s="8"/>
      <c r="DZ391" s="8"/>
      <c r="EA391" s="8"/>
      <c r="EB391" s="8"/>
      <c r="EC391" s="8"/>
      <c r="ED391" s="8"/>
      <c r="EE391" s="8"/>
      <c r="EF391" s="8"/>
      <c r="EG391" s="8"/>
      <c r="EH391" s="8"/>
      <c r="EI391" s="8"/>
      <c r="EJ391" s="97"/>
    </row>
    <row r="392" spans="1:140" x14ac:dyDescent="0.25">
      <c r="A392" s="56"/>
      <c r="B392" s="8"/>
      <c r="C392" s="8"/>
      <c r="D392" s="8"/>
      <c r="E392" s="8"/>
      <c r="F392" s="8"/>
      <c r="G392" s="8"/>
      <c r="H392" s="8"/>
      <c r="I392" s="102" t="str">
        <f>INDEX(Données_ATB!BE:BV,MATCH(MASQ2!J392,Données_ATB!BE:BE,0),18)</f>
        <v/>
      </c>
      <c r="J392" s="77" t="str">
        <f>Données_ATB!BE391</f>
        <v>PAROFOR 70000 UI/G POUDRE POUR ADMINISTRATION DANS L'EAU DE BOISSON LE LAIT OU L'ALIMENT D'ALLAITEMENT POUR BOVINS PRERUMINANTS ET PORCS</v>
      </c>
      <c r="K392" s="204" t="e">
        <f>IF(IF(S$2="Catégorie",IF(S$3="Toutes",SUMIFS('Étape 1 - à remplir'!$F$31:$F$400,'Étape 1 - à remplir'!$E$31:$E$400,MASQ2!J392,'Étape 1 - à remplir'!$G$31:$G$400,"animaux"),SUMIFS('Étape 1 - à remplir'!$F$31:$F$400,'Étape 1 - à remplir'!$E$31:$E$400,MASQ2!J392,'Étape 1 - à remplir'!$C$31:$C$400,S$3)),IF(S$2="Âge",IF(S$3="Tous",SUMIFS('Étape 1 - à remplir'!$F$31:$F$400,'Étape 1 - à remplir'!$E$31:$E$400,MASQ2!J392,'Étape 1 - à remplir'!$G$31:$G$400,"animaux"),SUMIFS('Étape 1 - à remplir'!$F$31:$F$400,'Étape 1 - à remplir'!$E$31:$E$400,MASQ2!J392,'Étape 1 - à remplir'!$P$31:$P$400,S$3)),IF(S$2="Atelier",IF(S$3="Tous",SUMIFS('Étape 1 - à remplir'!$F$31:$F$400,'Étape 1 - à remplir'!$E$31:$E$400,MASQ2!J392,'Étape 1 - à remplir'!$G$31:$G$400,"animaux"),SUMIFS('Étape 1 - à remplir'!$F$31:$F$400,'Étape 1 - à remplir'!$E$31:$E$400,MASQ2!J392,'Étape 1 - à remplir'!$O$31:$O$400,S$3)),IF(S$2="Espèce",IF(S$3="Tous",SUMIFS('Étape 1 - à remplir'!$F$31:$F$400,'Étape 1 - à remplir'!$E$31:$E$400,MASQ2!J392,'Étape 1 - à remplir'!$G$31:$G$400,"animaux"),SUMIFS('Étape 1 - à remplir'!$F$31:$F$400,'Étape 1 - à remplir'!$E$31:$E$400,MASQ2!J392,'Étape 1 - à remplir'!$N$31:$N$400,S$3))))))=0,NA(),IF(S$2="Catégorie",IF(S$3="Toutes",SUMIFS('Étape 1 - à remplir'!$F$31:$F$400,'Étape 1 - à remplir'!$E$31:$E$400,MASQ2!J392,'Étape 1 - à remplir'!$G$31:$G$400,"animaux"),SUMIFS('Étape 1 - à remplir'!$F$31:$F$400,'Étape 1 - à remplir'!$E$31:$E$400,MASQ2!J392,'Étape 1 - à remplir'!$C$31:$C$400,S$3)),IF(S$2="Âge",IF(S$3="Tous",SUMIFS('Étape 1 - à remplir'!$F$31:$F$400,'Étape 1 - à remplir'!$E$31:$E$400,MASQ2!J392,'Étape 1 - à remplir'!$G$31:$G$400,"animaux"),SUMIFS('Étape 1 - à remplir'!$F$31:$F$400,'Étape 1 - à remplir'!$E$31:$E$400,MASQ2!J392,'Étape 1 - à remplir'!$P$31:$P$400,S$3)),IF(S$2="Atelier",IF(S$3="Tous",SUMIFS('Étape 1 - à remplir'!$F$31:$F$400,'Étape 1 - à remplir'!$E$31:$E$400,MASQ2!J392,'Étape 1 - à remplir'!$G$31:$G$400,"animaux"),SUMIFS('Étape 1 - à remplir'!$F$31:$F$400,'Étape 1 - à remplir'!$E$31:$E$400,MASQ2!J392,'Étape 1 - à remplir'!$O$31:$O$400,S$3)),IF(S$2="Espèce",IF(S$3="Tous",SUMIFS('Étape 1 - à remplir'!$F$31:$F$400,'Étape 1 - à remplir'!$E$31:$E$400,MASQ2!J392,'Étape 1 - à remplir'!$G$31:$G$400,"animaux"),SUMIFS('Étape 1 - à remplir'!$F$31:$F$400,'Étape 1 - à remplir'!$E$31:$E$400,MASQ2!J392,'Étape 1 - à remplir'!$N$31:$N$400,S$3)))))))</f>
        <v>#N/A</v>
      </c>
      <c r="L392" s="97">
        <f t="shared" si="199"/>
        <v>0</v>
      </c>
      <c r="M392" s="56" t="str">
        <f>Données_ATB!BN391</f>
        <v>Paromomycine</v>
      </c>
      <c r="N392" s="204" t="str">
        <f>Données_ATB!BO391</f>
        <v/>
      </c>
      <c r="O392" s="97" t="str">
        <f>Données_ATB!BP391</f>
        <v/>
      </c>
      <c r="P392" s="77" t="str">
        <f>Données_ATB!BR391</f>
        <v>Aminoglycosides</v>
      </c>
      <c r="Q392" s="78" t="str">
        <f>Données_ATB!BS391</f>
        <v/>
      </c>
      <c r="R392" s="79" t="str">
        <f>Données_ATB!BT391</f>
        <v/>
      </c>
      <c r="S392" s="78"/>
      <c r="T392" s="78"/>
      <c r="U392" s="77" t="str">
        <f ca="1"/>
        <v>PAROFOR 70000 UI/G POUDRE POUR ADMINISTRATION DANS L'EAU DE BOISSON LE LAIT OU L'ALIMENT D'ALLAITEMENT POUR BOVINS PRERUMINANTS ET PORCS</v>
      </c>
      <c r="V392" s="79" t="e">
        <f ca="1"/>
        <v>#N/A</v>
      </c>
      <c r="W392" s="102"/>
      <c r="X392" s="8"/>
      <c r="Y392" s="8"/>
      <c r="Z392" s="8"/>
      <c r="AA392" s="8"/>
      <c r="AB392" s="102"/>
      <c r="AC392" s="8"/>
      <c r="AD392" s="8"/>
      <c r="AE392" s="8"/>
      <c r="AF392" s="8"/>
      <c r="AG392" s="8"/>
      <c r="AH392" s="8"/>
      <c r="AI392" s="8"/>
      <c r="AJ392" s="8"/>
      <c r="AK392" s="8"/>
      <c r="AL392" s="8"/>
      <c r="AM392" s="8"/>
      <c r="AN392" s="8"/>
      <c r="AO392" s="8"/>
      <c r="AP392" s="8"/>
      <c r="AQ392" s="8"/>
      <c r="AR392" s="8"/>
      <c r="AS392" s="8"/>
      <c r="AT392" s="97"/>
      <c r="AV392" s="56"/>
      <c r="AW392" s="8"/>
      <c r="AX392" s="8"/>
      <c r="AY392" s="8"/>
      <c r="AZ392" s="8"/>
      <c r="BA392" s="8"/>
      <c r="BB392" s="8"/>
      <c r="BC392" s="8"/>
      <c r="BD392" s="102" t="str">
        <f t="shared" si="181"/>
        <v/>
      </c>
      <c r="BE392" s="56" t="str">
        <f t="shared" si="182"/>
        <v>PAROFOR 70000 UI/G POUDRE POUR ADMINISTRATION DANS L'EAU DE BOISSON LE LAIT OU L'ALIMENT D'ALLAITEMENT POUR BOVINS PRERUMINANTS ET PORCS</v>
      </c>
      <c r="BF392" s="204" t="e">
        <f>IF(IF(BN$2="Catégorie",IF(BN$3="Toutes",SUMIFS('Étape 1 - à remplir'!$F$31:$F$400,'Étape 1 - à remplir'!$E$31:$E$400,MASQ2!BE392,'Étape 1 - à remplir'!$G$31:$G$400,"lots"),SUMIFS('Étape 1 - à remplir'!$F$31:$F$400,'Étape 1 - à remplir'!$E$31:$E$400,MASQ2!BE392,'Étape 1 - à remplir'!$C$31:$C$400,BN$3)),IF(BN$2="Âge",IF(BN$3="Tous",SUMIFS('Étape 1 - à remplir'!$F$31:$F$400,'Étape 1 - à remplir'!$E$31:$E$400,MASQ2!BE392,'Étape 1 - à remplir'!$G$31:$G$400,"lots"),SUMIFS('Étape 1 - à remplir'!$F$31:$F$400,'Étape 1 - à remplir'!$E$31:$E$400,MASQ2!BE392,'Étape 1 - à remplir'!$P$31:$P$400,BN$3,'Étape 1 - à remplir'!$G$31:$G$400,"lots")),IF(BN$2="Atelier",IF(BN$3="Tous",SUMIFS('Étape 1 - à remplir'!$F$31:$F$400,'Étape 1 - à remplir'!$E$31:$E$400,MASQ2!BE392,'Étape 1 - à remplir'!$G$31:$G$400,"lots"),SUMIFS('Étape 1 - à remplir'!$F$31:$F$400,'Étape 1 - à remplir'!$E$31:$E$400,MASQ2!BE392,'Étape 1 - à remplir'!$O$31:$O$400,BN$3,'Étape 1 - à remplir'!$G$31:$G$400,"lots")),IF(BN$2="Espèce",IF(BN$3="Tous",SUMIFS('Étape 1 - à remplir'!$F$31:$F$400,'Étape 1 - à remplir'!$E$31:$E$400,MASQ2!BE392,'Étape 1 - à remplir'!$G$31:$G$400,"lots"),SUMIFS('Étape 1 - à remplir'!$F$31:$F$400,'Étape 1 - à remplir'!$E$31:$E$400,MASQ2!BE392,'Étape 1 - à remplir'!$N$31:$N$400,BN$3,'Étape 1 - à remplir'!$G$31:$G$400,"lots"))))))=0,NA(),IF(BN$2="Catégorie",IF(BN$3="Toutes",SUMIFS('Étape 1 - à remplir'!$F$31:$F$400,'Étape 1 - à remplir'!$E$31:$E$400,MASQ2!BE392,'Étape 1 - à remplir'!$G$31:$G$400,"lots"),SUMIFS('Étape 1 - à remplir'!$F$31:$F$400,'Étape 1 - à remplir'!$E$31:$E$400,MASQ2!BE392,'Étape 1 - à remplir'!$C$31:$C$400,BN$3)),IF(BN$2="Âge",IF(BN$3="Tous",SUMIFS('Étape 1 - à remplir'!$F$31:$F$400,'Étape 1 - à remplir'!$E$31:$E$400,MASQ2!BE392,'Étape 1 - à remplir'!$G$31:$G$400,"lots"),SUMIFS('Étape 1 - à remplir'!$F$31:$F$400,'Étape 1 - à remplir'!$E$31:$E$400,MASQ2!BE392,'Étape 1 - à remplir'!$P$31:$P$400,BN$3,'Étape 1 - à remplir'!$G$31:$G$400,"lots")),IF(BN$2="Atelier",IF(BN$3="Tous",SUMIFS('Étape 1 - à remplir'!$F$31:$F$400,'Étape 1 - à remplir'!$E$31:$E$400,MASQ2!BE392,'Étape 1 - à remplir'!$G$31:$G$400,"lots"),SUMIFS('Étape 1 - à remplir'!$F$31:$F$400,'Étape 1 - à remplir'!$E$31:$E$400,MASQ2!BE392,'Étape 1 - à remplir'!$O$31:$O$400,BN$3,'Étape 1 - à remplir'!$G$31:$G$400,"lots")),IF(BN$2="Espèce",IF(BN$3="Tous",SUMIFS('Étape 1 - à remplir'!$F$31:$F$400,'Étape 1 - à remplir'!$E$31:$E$400,MASQ2!BE392,'Étape 1 - à remplir'!$G$31:$G$400,"lots"),SUMIFS('Étape 1 - à remplir'!$F$31:$F$400,'Étape 1 - à remplir'!$E$31:$E$400,MASQ2!BE392,'Étape 1 - à remplir'!$N$31:$N$400,BN$3,'Étape 1 - à remplir'!$G$31:$G$400,"lots")))))))</f>
        <v>#N/A</v>
      </c>
      <c r="BG392" s="204">
        <f t="shared" si="197"/>
        <v>0</v>
      </c>
      <c r="BH392" s="204" t="str">
        <f t="shared" si="183"/>
        <v>Paromomycine</v>
      </c>
      <c r="BI392" s="204" t="str">
        <f t="shared" si="184"/>
        <v/>
      </c>
      <c r="BJ392" s="204" t="str">
        <f t="shared" si="185"/>
        <v/>
      </c>
      <c r="BK392" s="204" t="str">
        <f t="shared" si="186"/>
        <v>Aminoglycosides</v>
      </c>
      <c r="BL392" s="204" t="str">
        <f t="shared" si="187"/>
        <v/>
      </c>
      <c r="BM392" s="97" t="str">
        <f t="shared" si="188"/>
        <v/>
      </c>
      <c r="BN392" s="78"/>
      <c r="BO392" s="78"/>
      <c r="BP392" s="77" t="str">
        <f ca="1"/>
        <v>PAROFOR 70000 UI/G POUDRE POUR ADMINISTRATION DANS L'EAU DE BOISSON LE LAIT OU L'ALIMENT D'ALLAITEMENT POUR BOVINS PRERUMINANTS ET PORCS</v>
      </c>
      <c r="BQ392" s="79" t="e">
        <f ca="1"/>
        <v>#N/A</v>
      </c>
      <c r="BR392" s="102"/>
      <c r="BS392" s="8"/>
      <c r="BT392" s="8"/>
      <c r="BU392" s="8"/>
      <c r="BV392" s="8"/>
      <c r="BW392" s="8"/>
      <c r="BX392" s="8"/>
      <c r="BY392" s="8"/>
      <c r="BZ392" s="8"/>
      <c r="CA392" s="8"/>
      <c r="CB392" s="8"/>
      <c r="CC392" s="8"/>
      <c r="CD392" s="8"/>
      <c r="CE392" s="8"/>
      <c r="CF392" s="8"/>
      <c r="CG392" s="8"/>
      <c r="CH392" s="8"/>
      <c r="CI392" s="8"/>
      <c r="CJ392" s="8"/>
      <c r="CK392" s="8"/>
      <c r="CL392" s="8"/>
      <c r="CM392" s="8"/>
      <c r="CN392" s="8"/>
      <c r="CO392" s="97"/>
      <c r="CQ392" s="56"/>
      <c r="CR392" s="8"/>
      <c r="CS392" s="8"/>
      <c r="CT392" s="8"/>
      <c r="CU392" s="8"/>
      <c r="CV392" s="8"/>
      <c r="CW392" s="8"/>
      <c r="CX392" s="8"/>
      <c r="CY392" s="102" t="str">
        <f t="shared" si="189"/>
        <v/>
      </c>
      <c r="CZ392" s="56" t="str">
        <f t="shared" si="190"/>
        <v>PAROFOR 70000 UI/G POUDRE POUR ADMINISTRATION DANS L'EAU DE BOISSON LE LAIT OU L'ALIMENT D'ALLAITEMENT POUR BOVINS PRERUMINANTS ET PORCS</v>
      </c>
      <c r="DA392" s="204" t="e">
        <f>IF(IF(DI$2="Catégorie",IF(DI$3="Toutes",SUMIFS('Étape 1 - à remplir'!$F$31:$F$400,'Étape 1 - à remplir'!$E$31:$E$400,MASQ2!CZ392,'Étape 1 - à remplir'!$G$31:$G$400,"kg"),SUMIFS('Étape 1 - à remplir'!$F$31:$F$400,'Étape 1 - à remplir'!$E$31:$E$400,MASQ2!CZ392,'Étape 1 - à remplir'!$C$31:$C$400,DI$3)),IF(DI$2="Âge",IF(DI$3="Tous",SUMIFS('Étape 1 - à remplir'!$F$31:$F$400,'Étape 1 - à remplir'!$E$31:$E$400,MASQ2!CZ392,'Étape 1 - à remplir'!$G$31:$G$400,"kg"),SUMIFS('Étape 1 - à remplir'!$F$31:$F$400,'Étape 1 - à remplir'!$E$31:$E$400,MASQ2!CZ392,'Étape 1 - à remplir'!$P$31:$P$400,DI$3,'Étape 1 - à remplir'!$G$31:$G$400,"kg")),IF(DI$2="Atelier",IF(DI$3="Tous",SUMIFS('Étape 1 - à remplir'!$F$31:$F$400,'Étape 1 - à remplir'!$E$31:$E$400,MASQ2!CZ392,'Étape 1 - à remplir'!$G$31:$G$400,"kg"),SUMIFS('Étape 1 - à remplir'!$F$31:$F$400,'Étape 1 - à remplir'!$E$31:$E$400,MASQ2!CZ392,'Étape 1 - à remplir'!$O$31:$O$400,DI$3,'Étape 1 - à remplir'!$G$31:$G$400,"kg")),IF(DI$2="Espèce",IF(DI$3="Tous",SUMIFS('Étape 1 - à remplir'!$F$31:$F$400,'Étape 1 - à remplir'!$E$31:$E$400,MASQ2!CZ392,'Étape 1 - à remplir'!$G$31:$G$400,"kg"),SUMIFS('Étape 1 - à remplir'!$F$31:$F$400,'Étape 1 - à remplir'!$E$31:$E$400,MASQ2!CZ392,'Étape 1 - à remplir'!$N$31:$N$400,DI$3,'Étape 1 - à remplir'!$G$31:$G$400,"kg"))))))=0,NA(),IF(DI$2="Catégorie",IF(DI$3="Toutes",SUMIFS('Étape 1 - à remplir'!$F$31:$F$400,'Étape 1 - à remplir'!$E$31:$E$400,MASQ2!CZ392,'Étape 1 - à remplir'!$G$31:$G$400,"kg"),SUMIFS('Étape 1 - à remplir'!$F$31:$F$400,'Étape 1 - à remplir'!$E$31:$E$400,MASQ2!CZ392,'Étape 1 - à remplir'!$C$31:$C$400,DI$3)),IF(DI$2="Âge",IF(DI$3="Tous",SUMIFS('Étape 1 - à remplir'!$F$31:$F$400,'Étape 1 - à remplir'!$E$31:$E$400,MASQ2!CZ392,'Étape 1 - à remplir'!$G$31:$G$400,"kg"),SUMIFS('Étape 1 - à remplir'!$F$31:$F$400,'Étape 1 - à remplir'!$E$31:$E$400,MASQ2!CZ392,'Étape 1 - à remplir'!$P$31:$P$400,DI$3,'Étape 1 - à remplir'!$G$31:$G$400,"kg")),IF(DI$2="Atelier",IF(DI$3="Tous",SUMIFS('Étape 1 - à remplir'!$F$31:$F$400,'Étape 1 - à remplir'!$E$31:$E$400,MASQ2!CZ392,'Étape 1 - à remplir'!$G$31:$G$400,"kg"),SUMIFS('Étape 1 - à remplir'!$F$31:$F$400,'Étape 1 - à remplir'!$E$31:$E$400,MASQ2!CZ392,'Étape 1 - à remplir'!$O$31:$O$400,DI$3,'Étape 1 - à remplir'!$G$31:$G$400,"kg")),IF(DI$2="Espèce",IF(DI$3="Tous",SUMIFS('Étape 1 - à remplir'!$F$31:$F$400,'Étape 1 - à remplir'!$E$31:$E$400,MASQ2!CZ392,'Étape 1 - à remplir'!$G$31:$G$400,"kg"),SUMIFS('Étape 1 - à remplir'!$F$31:$F$400,'Étape 1 - à remplir'!$E$31:$E$400,MASQ2!CZ392,'Étape 1 - à remplir'!$N$31:$N$400,DI$3,'Étape 1 - à remplir'!$G$31:$G$400,"kg")))))))</f>
        <v>#N/A</v>
      </c>
      <c r="DB392" s="104">
        <f t="shared" si="198"/>
        <v>0</v>
      </c>
      <c r="DC392" s="204" t="str">
        <f t="shared" si="191"/>
        <v>Paromomycine</v>
      </c>
      <c r="DD392" s="204" t="str">
        <f t="shared" si="192"/>
        <v/>
      </c>
      <c r="DE392" s="204" t="str">
        <f t="shared" si="193"/>
        <v/>
      </c>
      <c r="DF392" s="204" t="str">
        <f t="shared" si="194"/>
        <v>Aminoglycosides</v>
      </c>
      <c r="DG392" s="204" t="str">
        <f t="shared" si="195"/>
        <v/>
      </c>
      <c r="DH392" s="97" t="str">
        <f t="shared" si="196"/>
        <v/>
      </c>
      <c r="DI392" s="78"/>
      <c r="DJ392" s="78"/>
      <c r="DK392" s="77" t="str">
        <f ca="1"/>
        <v>PAROFOR 70000 UI/G POUDRE POUR ADMINISTRATION DANS L'EAU DE BOISSON LE LAIT OU L'ALIMENT D'ALLAITEMENT POUR BOVINS PRERUMINANTS ET PORCS</v>
      </c>
      <c r="DL392" s="79" t="e">
        <f ca="1"/>
        <v>#N/A</v>
      </c>
      <c r="DM392" s="102"/>
      <c r="DN392" s="8"/>
      <c r="DO392" s="8"/>
      <c r="DP392" s="8"/>
      <c r="DQ392" s="8"/>
      <c r="DR392" s="8"/>
      <c r="DS392" s="8"/>
      <c r="DT392" s="8"/>
      <c r="DU392" s="8"/>
      <c r="DV392" s="8"/>
      <c r="DW392" s="8"/>
      <c r="DX392" s="8"/>
      <c r="DY392" s="8"/>
      <c r="DZ392" s="8"/>
      <c r="EA392" s="8"/>
      <c r="EB392" s="8"/>
      <c r="EC392" s="8"/>
      <c r="ED392" s="8"/>
      <c r="EE392" s="8"/>
      <c r="EF392" s="8"/>
      <c r="EG392" s="8"/>
      <c r="EH392" s="8"/>
      <c r="EI392" s="8"/>
      <c r="EJ392" s="97"/>
    </row>
    <row r="393" spans="1:140" x14ac:dyDescent="0.25">
      <c r="A393" s="56"/>
      <c r="B393" s="8"/>
      <c r="C393" s="8"/>
      <c r="D393" s="8"/>
      <c r="E393" s="8"/>
      <c r="F393" s="8"/>
      <c r="G393" s="8"/>
      <c r="H393" s="8"/>
      <c r="I393" s="102" t="str">
        <f>INDEX(Données_ATB!BE:BV,MATCH(MASQ2!J393,Données_ATB!BE:BE,0),18)</f>
        <v>x</v>
      </c>
      <c r="J393" s="77" t="str">
        <f>Données_ATB!BE392</f>
        <v>PATHOZONE</v>
      </c>
      <c r="K393" s="204" t="e">
        <f>IF(IF(S$2="Catégorie",IF(S$3="Toutes",SUMIFS('Étape 1 - à remplir'!$F$31:$F$400,'Étape 1 - à remplir'!$E$31:$E$400,MASQ2!J393,'Étape 1 - à remplir'!$G$31:$G$400,"animaux"),SUMIFS('Étape 1 - à remplir'!$F$31:$F$400,'Étape 1 - à remplir'!$E$31:$E$400,MASQ2!J393,'Étape 1 - à remplir'!$C$31:$C$400,S$3)),IF(S$2="Âge",IF(S$3="Tous",SUMIFS('Étape 1 - à remplir'!$F$31:$F$400,'Étape 1 - à remplir'!$E$31:$E$400,MASQ2!J393,'Étape 1 - à remplir'!$G$31:$G$400,"animaux"),SUMIFS('Étape 1 - à remplir'!$F$31:$F$400,'Étape 1 - à remplir'!$E$31:$E$400,MASQ2!J393,'Étape 1 - à remplir'!$P$31:$P$400,S$3)),IF(S$2="Atelier",IF(S$3="Tous",SUMIFS('Étape 1 - à remplir'!$F$31:$F$400,'Étape 1 - à remplir'!$E$31:$E$400,MASQ2!J393,'Étape 1 - à remplir'!$G$31:$G$400,"animaux"),SUMIFS('Étape 1 - à remplir'!$F$31:$F$400,'Étape 1 - à remplir'!$E$31:$E$400,MASQ2!J393,'Étape 1 - à remplir'!$O$31:$O$400,S$3)),IF(S$2="Espèce",IF(S$3="Tous",SUMIFS('Étape 1 - à remplir'!$F$31:$F$400,'Étape 1 - à remplir'!$E$31:$E$400,MASQ2!J393,'Étape 1 - à remplir'!$G$31:$G$400,"animaux"),SUMIFS('Étape 1 - à remplir'!$F$31:$F$400,'Étape 1 - à remplir'!$E$31:$E$400,MASQ2!J393,'Étape 1 - à remplir'!$N$31:$N$400,S$3))))))=0,NA(),IF(S$2="Catégorie",IF(S$3="Toutes",SUMIFS('Étape 1 - à remplir'!$F$31:$F$400,'Étape 1 - à remplir'!$E$31:$E$400,MASQ2!J393,'Étape 1 - à remplir'!$G$31:$G$400,"animaux"),SUMIFS('Étape 1 - à remplir'!$F$31:$F$400,'Étape 1 - à remplir'!$E$31:$E$400,MASQ2!J393,'Étape 1 - à remplir'!$C$31:$C$400,S$3)),IF(S$2="Âge",IF(S$3="Tous",SUMIFS('Étape 1 - à remplir'!$F$31:$F$400,'Étape 1 - à remplir'!$E$31:$E$400,MASQ2!J393,'Étape 1 - à remplir'!$G$31:$G$400,"animaux"),SUMIFS('Étape 1 - à remplir'!$F$31:$F$400,'Étape 1 - à remplir'!$E$31:$E$400,MASQ2!J393,'Étape 1 - à remplir'!$P$31:$P$400,S$3)),IF(S$2="Atelier",IF(S$3="Tous",SUMIFS('Étape 1 - à remplir'!$F$31:$F$400,'Étape 1 - à remplir'!$E$31:$E$400,MASQ2!J393,'Étape 1 - à remplir'!$G$31:$G$400,"animaux"),SUMIFS('Étape 1 - à remplir'!$F$31:$F$400,'Étape 1 - à remplir'!$E$31:$E$400,MASQ2!J393,'Étape 1 - à remplir'!$O$31:$O$400,S$3)),IF(S$2="Espèce",IF(S$3="Tous",SUMIFS('Étape 1 - à remplir'!$F$31:$F$400,'Étape 1 - à remplir'!$E$31:$E$400,MASQ2!J393,'Étape 1 - à remplir'!$G$31:$G$400,"animaux"),SUMIFS('Étape 1 - à remplir'!$F$31:$F$400,'Étape 1 - à remplir'!$E$31:$E$400,MASQ2!J393,'Étape 1 - à remplir'!$N$31:$N$400,S$3)))))))</f>
        <v>#N/A</v>
      </c>
      <c r="L393" s="97">
        <f t="shared" si="199"/>
        <v>0</v>
      </c>
      <c r="M393" s="56" t="str">
        <f>Données_ATB!BN392</f>
        <v>Céfopérazone</v>
      </c>
      <c r="N393" s="204" t="str">
        <f>Données_ATB!BO392</f>
        <v/>
      </c>
      <c r="O393" s="97" t="str">
        <f>Données_ATB!BP392</f>
        <v/>
      </c>
      <c r="P393" s="77" t="str">
        <f>Données_ATB!BR392</f>
        <v>Cephalosporines 3&amp;4G</v>
      </c>
      <c r="Q393" s="78" t="str">
        <f>Données_ATB!BS392</f>
        <v/>
      </c>
      <c r="R393" s="79" t="str">
        <f>Données_ATB!BT392</f>
        <v/>
      </c>
      <c r="S393" s="78"/>
      <c r="T393" s="78"/>
      <c r="U393" s="77" t="str">
        <f ca="1"/>
        <v>PATHOZONE</v>
      </c>
      <c r="V393" s="79" t="e">
        <f ca="1"/>
        <v>#N/A</v>
      </c>
      <c r="W393" s="102"/>
      <c r="X393" s="8"/>
      <c r="Y393" s="8"/>
      <c r="Z393" s="8"/>
      <c r="AA393" s="8"/>
      <c r="AB393" s="102"/>
      <c r="AC393" s="8"/>
      <c r="AD393" s="8"/>
      <c r="AE393" s="8"/>
      <c r="AF393" s="8"/>
      <c r="AG393" s="8"/>
      <c r="AH393" s="8"/>
      <c r="AI393" s="8"/>
      <c r="AJ393" s="8"/>
      <c r="AK393" s="8"/>
      <c r="AL393" s="8"/>
      <c r="AM393" s="8"/>
      <c r="AN393" s="8"/>
      <c r="AO393" s="8"/>
      <c r="AP393" s="8"/>
      <c r="AQ393" s="8"/>
      <c r="AR393" s="8"/>
      <c r="AS393" s="8"/>
      <c r="AT393" s="97"/>
      <c r="AV393" s="56"/>
      <c r="AW393" s="8"/>
      <c r="AX393" s="8"/>
      <c r="AY393" s="8"/>
      <c r="AZ393" s="8"/>
      <c r="BA393" s="8"/>
      <c r="BB393" s="8"/>
      <c r="BC393" s="8"/>
      <c r="BD393" s="102" t="str">
        <f t="shared" si="181"/>
        <v>x</v>
      </c>
      <c r="BE393" s="56" t="str">
        <f t="shared" si="182"/>
        <v>PATHOZONE</v>
      </c>
      <c r="BF393" s="204" t="e">
        <f>IF(IF(BN$2="Catégorie",IF(BN$3="Toutes",SUMIFS('Étape 1 - à remplir'!$F$31:$F$400,'Étape 1 - à remplir'!$E$31:$E$400,MASQ2!BE393,'Étape 1 - à remplir'!$G$31:$G$400,"lots"),SUMIFS('Étape 1 - à remplir'!$F$31:$F$400,'Étape 1 - à remplir'!$E$31:$E$400,MASQ2!BE393,'Étape 1 - à remplir'!$C$31:$C$400,BN$3)),IF(BN$2="Âge",IF(BN$3="Tous",SUMIFS('Étape 1 - à remplir'!$F$31:$F$400,'Étape 1 - à remplir'!$E$31:$E$400,MASQ2!BE393,'Étape 1 - à remplir'!$G$31:$G$400,"lots"),SUMIFS('Étape 1 - à remplir'!$F$31:$F$400,'Étape 1 - à remplir'!$E$31:$E$400,MASQ2!BE393,'Étape 1 - à remplir'!$P$31:$P$400,BN$3,'Étape 1 - à remplir'!$G$31:$G$400,"lots")),IF(BN$2="Atelier",IF(BN$3="Tous",SUMIFS('Étape 1 - à remplir'!$F$31:$F$400,'Étape 1 - à remplir'!$E$31:$E$400,MASQ2!BE393,'Étape 1 - à remplir'!$G$31:$G$400,"lots"),SUMIFS('Étape 1 - à remplir'!$F$31:$F$400,'Étape 1 - à remplir'!$E$31:$E$400,MASQ2!BE393,'Étape 1 - à remplir'!$O$31:$O$400,BN$3,'Étape 1 - à remplir'!$G$31:$G$400,"lots")),IF(BN$2="Espèce",IF(BN$3="Tous",SUMIFS('Étape 1 - à remplir'!$F$31:$F$400,'Étape 1 - à remplir'!$E$31:$E$400,MASQ2!BE393,'Étape 1 - à remplir'!$G$31:$G$400,"lots"),SUMIFS('Étape 1 - à remplir'!$F$31:$F$400,'Étape 1 - à remplir'!$E$31:$E$400,MASQ2!BE393,'Étape 1 - à remplir'!$N$31:$N$400,BN$3,'Étape 1 - à remplir'!$G$31:$G$400,"lots"))))))=0,NA(),IF(BN$2="Catégorie",IF(BN$3="Toutes",SUMIFS('Étape 1 - à remplir'!$F$31:$F$400,'Étape 1 - à remplir'!$E$31:$E$400,MASQ2!BE393,'Étape 1 - à remplir'!$G$31:$G$400,"lots"),SUMIFS('Étape 1 - à remplir'!$F$31:$F$400,'Étape 1 - à remplir'!$E$31:$E$400,MASQ2!BE393,'Étape 1 - à remplir'!$C$31:$C$400,BN$3)),IF(BN$2="Âge",IF(BN$3="Tous",SUMIFS('Étape 1 - à remplir'!$F$31:$F$400,'Étape 1 - à remplir'!$E$31:$E$400,MASQ2!BE393,'Étape 1 - à remplir'!$G$31:$G$400,"lots"),SUMIFS('Étape 1 - à remplir'!$F$31:$F$400,'Étape 1 - à remplir'!$E$31:$E$400,MASQ2!BE393,'Étape 1 - à remplir'!$P$31:$P$400,BN$3,'Étape 1 - à remplir'!$G$31:$G$400,"lots")),IF(BN$2="Atelier",IF(BN$3="Tous",SUMIFS('Étape 1 - à remplir'!$F$31:$F$400,'Étape 1 - à remplir'!$E$31:$E$400,MASQ2!BE393,'Étape 1 - à remplir'!$G$31:$G$400,"lots"),SUMIFS('Étape 1 - à remplir'!$F$31:$F$400,'Étape 1 - à remplir'!$E$31:$E$400,MASQ2!BE393,'Étape 1 - à remplir'!$O$31:$O$400,BN$3,'Étape 1 - à remplir'!$G$31:$G$400,"lots")),IF(BN$2="Espèce",IF(BN$3="Tous",SUMIFS('Étape 1 - à remplir'!$F$31:$F$400,'Étape 1 - à remplir'!$E$31:$E$400,MASQ2!BE393,'Étape 1 - à remplir'!$G$31:$G$400,"lots"),SUMIFS('Étape 1 - à remplir'!$F$31:$F$400,'Étape 1 - à remplir'!$E$31:$E$400,MASQ2!BE393,'Étape 1 - à remplir'!$N$31:$N$400,BN$3,'Étape 1 - à remplir'!$G$31:$G$400,"lots")))))))</f>
        <v>#N/A</v>
      </c>
      <c r="BG393" s="204">
        <f t="shared" si="197"/>
        <v>0</v>
      </c>
      <c r="BH393" s="204" t="str">
        <f t="shared" si="183"/>
        <v>Céfopérazone</v>
      </c>
      <c r="BI393" s="204" t="str">
        <f t="shared" si="184"/>
        <v/>
      </c>
      <c r="BJ393" s="204" t="str">
        <f t="shared" si="185"/>
        <v/>
      </c>
      <c r="BK393" s="204" t="str">
        <f t="shared" si="186"/>
        <v>Cephalosporines 3&amp;4G</v>
      </c>
      <c r="BL393" s="204" t="str">
        <f t="shared" si="187"/>
        <v/>
      </c>
      <c r="BM393" s="97" t="str">
        <f t="shared" si="188"/>
        <v/>
      </c>
      <c r="BN393" s="78"/>
      <c r="BO393" s="78"/>
      <c r="BP393" s="77" t="str">
        <f ca="1"/>
        <v>PATHOZONE</v>
      </c>
      <c r="BQ393" s="79" t="e">
        <f ca="1"/>
        <v>#N/A</v>
      </c>
      <c r="BR393" s="102"/>
      <c r="BS393" s="8"/>
      <c r="BT393" s="8"/>
      <c r="BU393" s="8"/>
      <c r="BV393" s="8"/>
      <c r="BW393" s="8"/>
      <c r="BX393" s="8"/>
      <c r="BY393" s="8"/>
      <c r="BZ393" s="8"/>
      <c r="CA393" s="8"/>
      <c r="CB393" s="8"/>
      <c r="CC393" s="8"/>
      <c r="CD393" s="8"/>
      <c r="CE393" s="8"/>
      <c r="CF393" s="8"/>
      <c r="CG393" s="8"/>
      <c r="CH393" s="8"/>
      <c r="CI393" s="8"/>
      <c r="CJ393" s="8"/>
      <c r="CK393" s="8"/>
      <c r="CL393" s="8"/>
      <c r="CM393" s="8"/>
      <c r="CN393" s="8"/>
      <c r="CO393" s="97"/>
      <c r="CQ393" s="56"/>
      <c r="CR393" s="8"/>
      <c r="CS393" s="8"/>
      <c r="CT393" s="8"/>
      <c r="CU393" s="8"/>
      <c r="CV393" s="8"/>
      <c r="CW393" s="8"/>
      <c r="CX393" s="8"/>
      <c r="CY393" s="102" t="str">
        <f t="shared" si="189"/>
        <v>x</v>
      </c>
      <c r="CZ393" s="56" t="str">
        <f t="shared" si="190"/>
        <v>PATHOZONE</v>
      </c>
      <c r="DA393" s="204" t="e">
        <f>IF(IF(DI$2="Catégorie",IF(DI$3="Toutes",SUMIFS('Étape 1 - à remplir'!$F$31:$F$400,'Étape 1 - à remplir'!$E$31:$E$400,MASQ2!CZ393,'Étape 1 - à remplir'!$G$31:$G$400,"kg"),SUMIFS('Étape 1 - à remplir'!$F$31:$F$400,'Étape 1 - à remplir'!$E$31:$E$400,MASQ2!CZ393,'Étape 1 - à remplir'!$C$31:$C$400,DI$3)),IF(DI$2="Âge",IF(DI$3="Tous",SUMIFS('Étape 1 - à remplir'!$F$31:$F$400,'Étape 1 - à remplir'!$E$31:$E$400,MASQ2!CZ393,'Étape 1 - à remplir'!$G$31:$G$400,"kg"),SUMIFS('Étape 1 - à remplir'!$F$31:$F$400,'Étape 1 - à remplir'!$E$31:$E$400,MASQ2!CZ393,'Étape 1 - à remplir'!$P$31:$P$400,DI$3,'Étape 1 - à remplir'!$G$31:$G$400,"kg")),IF(DI$2="Atelier",IF(DI$3="Tous",SUMIFS('Étape 1 - à remplir'!$F$31:$F$400,'Étape 1 - à remplir'!$E$31:$E$400,MASQ2!CZ393,'Étape 1 - à remplir'!$G$31:$G$400,"kg"),SUMIFS('Étape 1 - à remplir'!$F$31:$F$400,'Étape 1 - à remplir'!$E$31:$E$400,MASQ2!CZ393,'Étape 1 - à remplir'!$O$31:$O$400,DI$3,'Étape 1 - à remplir'!$G$31:$G$400,"kg")),IF(DI$2="Espèce",IF(DI$3="Tous",SUMIFS('Étape 1 - à remplir'!$F$31:$F$400,'Étape 1 - à remplir'!$E$31:$E$400,MASQ2!CZ393,'Étape 1 - à remplir'!$G$31:$G$400,"kg"),SUMIFS('Étape 1 - à remplir'!$F$31:$F$400,'Étape 1 - à remplir'!$E$31:$E$400,MASQ2!CZ393,'Étape 1 - à remplir'!$N$31:$N$400,DI$3,'Étape 1 - à remplir'!$G$31:$G$400,"kg"))))))=0,NA(),IF(DI$2="Catégorie",IF(DI$3="Toutes",SUMIFS('Étape 1 - à remplir'!$F$31:$F$400,'Étape 1 - à remplir'!$E$31:$E$400,MASQ2!CZ393,'Étape 1 - à remplir'!$G$31:$G$400,"kg"),SUMIFS('Étape 1 - à remplir'!$F$31:$F$400,'Étape 1 - à remplir'!$E$31:$E$400,MASQ2!CZ393,'Étape 1 - à remplir'!$C$31:$C$400,DI$3)),IF(DI$2="Âge",IF(DI$3="Tous",SUMIFS('Étape 1 - à remplir'!$F$31:$F$400,'Étape 1 - à remplir'!$E$31:$E$400,MASQ2!CZ393,'Étape 1 - à remplir'!$G$31:$G$400,"kg"),SUMIFS('Étape 1 - à remplir'!$F$31:$F$400,'Étape 1 - à remplir'!$E$31:$E$400,MASQ2!CZ393,'Étape 1 - à remplir'!$P$31:$P$400,DI$3,'Étape 1 - à remplir'!$G$31:$G$400,"kg")),IF(DI$2="Atelier",IF(DI$3="Tous",SUMIFS('Étape 1 - à remplir'!$F$31:$F$400,'Étape 1 - à remplir'!$E$31:$E$400,MASQ2!CZ393,'Étape 1 - à remplir'!$G$31:$G$400,"kg"),SUMIFS('Étape 1 - à remplir'!$F$31:$F$400,'Étape 1 - à remplir'!$E$31:$E$400,MASQ2!CZ393,'Étape 1 - à remplir'!$O$31:$O$400,DI$3,'Étape 1 - à remplir'!$G$31:$G$400,"kg")),IF(DI$2="Espèce",IF(DI$3="Tous",SUMIFS('Étape 1 - à remplir'!$F$31:$F$400,'Étape 1 - à remplir'!$E$31:$E$400,MASQ2!CZ393,'Étape 1 - à remplir'!$G$31:$G$400,"kg"),SUMIFS('Étape 1 - à remplir'!$F$31:$F$400,'Étape 1 - à remplir'!$E$31:$E$400,MASQ2!CZ393,'Étape 1 - à remplir'!$N$31:$N$400,DI$3,'Étape 1 - à remplir'!$G$31:$G$400,"kg")))))))</f>
        <v>#N/A</v>
      </c>
      <c r="DB393" s="104">
        <f t="shared" si="198"/>
        <v>0</v>
      </c>
      <c r="DC393" s="204" t="str">
        <f t="shared" si="191"/>
        <v>Céfopérazone</v>
      </c>
      <c r="DD393" s="204" t="str">
        <f t="shared" si="192"/>
        <v/>
      </c>
      <c r="DE393" s="204" t="str">
        <f t="shared" si="193"/>
        <v/>
      </c>
      <c r="DF393" s="204" t="str">
        <f t="shared" si="194"/>
        <v>Cephalosporines 3&amp;4G</v>
      </c>
      <c r="DG393" s="204" t="str">
        <f t="shared" si="195"/>
        <v/>
      </c>
      <c r="DH393" s="97" t="str">
        <f t="shared" si="196"/>
        <v/>
      </c>
      <c r="DI393" s="78"/>
      <c r="DJ393" s="78"/>
      <c r="DK393" s="77" t="str">
        <f ca="1"/>
        <v>PATHOZONE</v>
      </c>
      <c r="DL393" s="79" t="e">
        <f ca="1"/>
        <v>#N/A</v>
      </c>
      <c r="DM393" s="102"/>
      <c r="DN393" s="8"/>
      <c r="DO393" s="8"/>
      <c r="DP393" s="8"/>
      <c r="DQ393" s="8"/>
      <c r="DR393" s="8"/>
      <c r="DS393" s="8"/>
      <c r="DT393" s="8"/>
      <c r="DU393" s="8"/>
      <c r="DV393" s="8"/>
      <c r="DW393" s="8"/>
      <c r="DX393" s="8"/>
      <c r="DY393" s="8"/>
      <c r="DZ393" s="8"/>
      <c r="EA393" s="8"/>
      <c r="EB393" s="8"/>
      <c r="EC393" s="8"/>
      <c r="ED393" s="8"/>
      <c r="EE393" s="8"/>
      <c r="EF393" s="8"/>
      <c r="EG393" s="8"/>
      <c r="EH393" s="8"/>
      <c r="EI393" s="8"/>
      <c r="EJ393" s="97"/>
    </row>
    <row r="394" spans="1:140" x14ac:dyDescent="0.25">
      <c r="A394" s="56"/>
      <c r="B394" s="8"/>
      <c r="C394" s="8"/>
      <c r="D394" s="8"/>
      <c r="E394" s="8"/>
      <c r="F394" s="8"/>
      <c r="G394" s="8"/>
      <c r="H394" s="8"/>
      <c r="I394" s="102" t="str">
        <f>INDEX(Données_ATB!BE:BV,MATCH(MASQ2!J394,Données_ATB!BE:BE,0),18)</f>
        <v/>
      </c>
      <c r="J394" s="77" t="str">
        <f>Données_ATB!BE393</f>
        <v>PENETAVET</v>
      </c>
      <c r="K394" s="204" t="e">
        <f>IF(IF(S$2="Catégorie",IF(S$3="Toutes",SUMIFS('Étape 1 - à remplir'!$F$31:$F$400,'Étape 1 - à remplir'!$E$31:$E$400,MASQ2!J394,'Étape 1 - à remplir'!$G$31:$G$400,"animaux"),SUMIFS('Étape 1 - à remplir'!$F$31:$F$400,'Étape 1 - à remplir'!$E$31:$E$400,MASQ2!J394,'Étape 1 - à remplir'!$C$31:$C$400,S$3)),IF(S$2="Âge",IF(S$3="Tous",SUMIFS('Étape 1 - à remplir'!$F$31:$F$400,'Étape 1 - à remplir'!$E$31:$E$400,MASQ2!J394,'Étape 1 - à remplir'!$G$31:$G$400,"animaux"),SUMIFS('Étape 1 - à remplir'!$F$31:$F$400,'Étape 1 - à remplir'!$E$31:$E$400,MASQ2!J394,'Étape 1 - à remplir'!$P$31:$P$400,S$3)),IF(S$2="Atelier",IF(S$3="Tous",SUMIFS('Étape 1 - à remplir'!$F$31:$F$400,'Étape 1 - à remplir'!$E$31:$E$400,MASQ2!J394,'Étape 1 - à remplir'!$G$31:$G$400,"animaux"),SUMIFS('Étape 1 - à remplir'!$F$31:$F$400,'Étape 1 - à remplir'!$E$31:$E$400,MASQ2!J394,'Étape 1 - à remplir'!$O$31:$O$400,S$3)),IF(S$2="Espèce",IF(S$3="Tous",SUMIFS('Étape 1 - à remplir'!$F$31:$F$400,'Étape 1 - à remplir'!$E$31:$E$400,MASQ2!J394,'Étape 1 - à remplir'!$G$31:$G$400,"animaux"),SUMIFS('Étape 1 - à remplir'!$F$31:$F$400,'Étape 1 - à remplir'!$E$31:$E$400,MASQ2!J394,'Étape 1 - à remplir'!$N$31:$N$400,S$3))))))=0,NA(),IF(S$2="Catégorie",IF(S$3="Toutes",SUMIFS('Étape 1 - à remplir'!$F$31:$F$400,'Étape 1 - à remplir'!$E$31:$E$400,MASQ2!J394,'Étape 1 - à remplir'!$G$31:$G$400,"animaux"),SUMIFS('Étape 1 - à remplir'!$F$31:$F$400,'Étape 1 - à remplir'!$E$31:$E$400,MASQ2!J394,'Étape 1 - à remplir'!$C$31:$C$400,S$3)),IF(S$2="Âge",IF(S$3="Tous",SUMIFS('Étape 1 - à remplir'!$F$31:$F$400,'Étape 1 - à remplir'!$E$31:$E$400,MASQ2!J394,'Étape 1 - à remplir'!$G$31:$G$400,"animaux"),SUMIFS('Étape 1 - à remplir'!$F$31:$F$400,'Étape 1 - à remplir'!$E$31:$E$400,MASQ2!J394,'Étape 1 - à remplir'!$P$31:$P$400,S$3)),IF(S$2="Atelier",IF(S$3="Tous",SUMIFS('Étape 1 - à remplir'!$F$31:$F$400,'Étape 1 - à remplir'!$E$31:$E$400,MASQ2!J394,'Étape 1 - à remplir'!$G$31:$G$400,"animaux"),SUMIFS('Étape 1 - à remplir'!$F$31:$F$400,'Étape 1 - à remplir'!$E$31:$E$400,MASQ2!J394,'Étape 1 - à remplir'!$O$31:$O$400,S$3)),IF(S$2="Espèce",IF(S$3="Tous",SUMIFS('Étape 1 - à remplir'!$F$31:$F$400,'Étape 1 - à remplir'!$E$31:$E$400,MASQ2!J394,'Étape 1 - à remplir'!$G$31:$G$400,"animaux"),SUMIFS('Étape 1 - à remplir'!$F$31:$F$400,'Étape 1 - à remplir'!$E$31:$E$400,MASQ2!J394,'Étape 1 - à remplir'!$N$31:$N$400,S$3)))))))</f>
        <v>#N/A</v>
      </c>
      <c r="L394" s="97">
        <f t="shared" si="199"/>
        <v>0</v>
      </c>
      <c r="M394" s="56" t="str">
        <f>Données_ATB!BN393</f>
        <v>Pénéthamate (ou pénéthacilline)</v>
      </c>
      <c r="N394" s="204" t="str">
        <f>Données_ATB!BO393</f>
        <v/>
      </c>
      <c r="O394" s="97" t="str">
        <f>Données_ATB!BP393</f>
        <v/>
      </c>
      <c r="P394" s="77" t="str">
        <f>Données_ATB!BR393</f>
        <v>Penicillines</v>
      </c>
      <c r="Q394" s="78" t="str">
        <f>Données_ATB!BS393</f>
        <v/>
      </c>
      <c r="R394" s="79" t="str">
        <f>Données_ATB!BT393</f>
        <v/>
      </c>
      <c r="S394" s="78"/>
      <c r="T394" s="78"/>
      <c r="U394" s="77" t="str">
        <f ca="1"/>
        <v>PENETAVET</v>
      </c>
      <c r="V394" s="79" t="e">
        <f ca="1"/>
        <v>#N/A</v>
      </c>
      <c r="W394" s="102"/>
      <c r="X394" s="8"/>
      <c r="Y394" s="8"/>
      <c r="Z394" s="8"/>
      <c r="AA394" s="8"/>
      <c r="AB394" s="102"/>
      <c r="AC394" s="8"/>
      <c r="AD394" s="8"/>
      <c r="AE394" s="8"/>
      <c r="AF394" s="8"/>
      <c r="AG394" s="8"/>
      <c r="AH394" s="8"/>
      <c r="AI394" s="8"/>
      <c r="AJ394" s="8"/>
      <c r="AK394" s="8"/>
      <c r="AL394" s="8"/>
      <c r="AM394" s="8"/>
      <c r="AN394" s="8"/>
      <c r="AO394" s="8"/>
      <c r="AP394" s="8"/>
      <c r="AQ394" s="8"/>
      <c r="AR394" s="8"/>
      <c r="AS394" s="8"/>
      <c r="AT394" s="97"/>
      <c r="AV394" s="56"/>
      <c r="AW394" s="8"/>
      <c r="AX394" s="8"/>
      <c r="AY394" s="8"/>
      <c r="AZ394" s="8"/>
      <c r="BA394" s="8"/>
      <c r="BB394" s="8"/>
      <c r="BC394" s="8"/>
      <c r="BD394" s="102" t="str">
        <f t="shared" si="181"/>
        <v/>
      </c>
      <c r="BE394" s="56" t="str">
        <f t="shared" si="182"/>
        <v>PENETAVET</v>
      </c>
      <c r="BF394" s="204" t="e">
        <f>IF(IF(BN$2="Catégorie",IF(BN$3="Toutes",SUMIFS('Étape 1 - à remplir'!$F$31:$F$400,'Étape 1 - à remplir'!$E$31:$E$400,MASQ2!BE394,'Étape 1 - à remplir'!$G$31:$G$400,"lots"),SUMIFS('Étape 1 - à remplir'!$F$31:$F$400,'Étape 1 - à remplir'!$E$31:$E$400,MASQ2!BE394,'Étape 1 - à remplir'!$C$31:$C$400,BN$3)),IF(BN$2="Âge",IF(BN$3="Tous",SUMIFS('Étape 1 - à remplir'!$F$31:$F$400,'Étape 1 - à remplir'!$E$31:$E$400,MASQ2!BE394,'Étape 1 - à remplir'!$G$31:$G$400,"lots"),SUMIFS('Étape 1 - à remplir'!$F$31:$F$400,'Étape 1 - à remplir'!$E$31:$E$400,MASQ2!BE394,'Étape 1 - à remplir'!$P$31:$P$400,BN$3,'Étape 1 - à remplir'!$G$31:$G$400,"lots")),IF(BN$2="Atelier",IF(BN$3="Tous",SUMIFS('Étape 1 - à remplir'!$F$31:$F$400,'Étape 1 - à remplir'!$E$31:$E$400,MASQ2!BE394,'Étape 1 - à remplir'!$G$31:$G$400,"lots"),SUMIFS('Étape 1 - à remplir'!$F$31:$F$400,'Étape 1 - à remplir'!$E$31:$E$400,MASQ2!BE394,'Étape 1 - à remplir'!$O$31:$O$400,BN$3,'Étape 1 - à remplir'!$G$31:$G$400,"lots")),IF(BN$2="Espèce",IF(BN$3="Tous",SUMIFS('Étape 1 - à remplir'!$F$31:$F$400,'Étape 1 - à remplir'!$E$31:$E$400,MASQ2!BE394,'Étape 1 - à remplir'!$G$31:$G$400,"lots"),SUMIFS('Étape 1 - à remplir'!$F$31:$F$400,'Étape 1 - à remplir'!$E$31:$E$400,MASQ2!BE394,'Étape 1 - à remplir'!$N$31:$N$400,BN$3,'Étape 1 - à remplir'!$G$31:$G$400,"lots"))))))=0,NA(),IF(BN$2="Catégorie",IF(BN$3="Toutes",SUMIFS('Étape 1 - à remplir'!$F$31:$F$400,'Étape 1 - à remplir'!$E$31:$E$400,MASQ2!BE394,'Étape 1 - à remplir'!$G$31:$G$400,"lots"),SUMIFS('Étape 1 - à remplir'!$F$31:$F$400,'Étape 1 - à remplir'!$E$31:$E$400,MASQ2!BE394,'Étape 1 - à remplir'!$C$31:$C$400,BN$3)),IF(BN$2="Âge",IF(BN$3="Tous",SUMIFS('Étape 1 - à remplir'!$F$31:$F$400,'Étape 1 - à remplir'!$E$31:$E$400,MASQ2!BE394,'Étape 1 - à remplir'!$G$31:$G$400,"lots"),SUMIFS('Étape 1 - à remplir'!$F$31:$F$400,'Étape 1 - à remplir'!$E$31:$E$400,MASQ2!BE394,'Étape 1 - à remplir'!$P$31:$P$400,BN$3,'Étape 1 - à remplir'!$G$31:$G$400,"lots")),IF(BN$2="Atelier",IF(BN$3="Tous",SUMIFS('Étape 1 - à remplir'!$F$31:$F$400,'Étape 1 - à remplir'!$E$31:$E$400,MASQ2!BE394,'Étape 1 - à remplir'!$G$31:$G$400,"lots"),SUMIFS('Étape 1 - à remplir'!$F$31:$F$400,'Étape 1 - à remplir'!$E$31:$E$400,MASQ2!BE394,'Étape 1 - à remplir'!$O$31:$O$400,BN$3,'Étape 1 - à remplir'!$G$31:$G$400,"lots")),IF(BN$2="Espèce",IF(BN$3="Tous",SUMIFS('Étape 1 - à remplir'!$F$31:$F$400,'Étape 1 - à remplir'!$E$31:$E$400,MASQ2!BE394,'Étape 1 - à remplir'!$G$31:$G$400,"lots"),SUMIFS('Étape 1 - à remplir'!$F$31:$F$400,'Étape 1 - à remplir'!$E$31:$E$400,MASQ2!BE394,'Étape 1 - à remplir'!$N$31:$N$400,BN$3,'Étape 1 - à remplir'!$G$31:$G$400,"lots")))))))</f>
        <v>#N/A</v>
      </c>
      <c r="BG394" s="204">
        <f t="shared" si="197"/>
        <v>0</v>
      </c>
      <c r="BH394" s="204" t="str">
        <f t="shared" si="183"/>
        <v>Pénéthamate (ou pénéthacilline)</v>
      </c>
      <c r="BI394" s="204" t="str">
        <f t="shared" si="184"/>
        <v/>
      </c>
      <c r="BJ394" s="204" t="str">
        <f t="shared" si="185"/>
        <v/>
      </c>
      <c r="BK394" s="204" t="str">
        <f t="shared" si="186"/>
        <v>Penicillines</v>
      </c>
      <c r="BL394" s="204" t="str">
        <f t="shared" si="187"/>
        <v/>
      </c>
      <c r="BM394" s="97" t="str">
        <f t="shared" si="188"/>
        <v/>
      </c>
      <c r="BN394" s="78"/>
      <c r="BO394" s="78"/>
      <c r="BP394" s="77" t="str">
        <f ca="1"/>
        <v>PENETAVET</v>
      </c>
      <c r="BQ394" s="79" t="e">
        <f ca="1"/>
        <v>#N/A</v>
      </c>
      <c r="BR394" s="102"/>
      <c r="BS394" s="8"/>
      <c r="BT394" s="8"/>
      <c r="BU394" s="8"/>
      <c r="BV394" s="8"/>
      <c r="BW394" s="8"/>
      <c r="BX394" s="8"/>
      <c r="BY394" s="8"/>
      <c r="BZ394" s="8"/>
      <c r="CA394" s="8"/>
      <c r="CB394" s="8"/>
      <c r="CC394" s="8"/>
      <c r="CD394" s="8"/>
      <c r="CE394" s="8"/>
      <c r="CF394" s="8"/>
      <c r="CG394" s="8"/>
      <c r="CH394" s="8"/>
      <c r="CI394" s="8"/>
      <c r="CJ394" s="8"/>
      <c r="CK394" s="8"/>
      <c r="CL394" s="8"/>
      <c r="CM394" s="8"/>
      <c r="CN394" s="8"/>
      <c r="CO394" s="97"/>
      <c r="CQ394" s="56"/>
      <c r="CR394" s="8"/>
      <c r="CS394" s="8"/>
      <c r="CT394" s="8"/>
      <c r="CU394" s="8"/>
      <c r="CV394" s="8"/>
      <c r="CW394" s="8"/>
      <c r="CX394" s="8"/>
      <c r="CY394" s="102" t="str">
        <f t="shared" si="189"/>
        <v/>
      </c>
      <c r="CZ394" s="56" t="str">
        <f t="shared" si="190"/>
        <v>PENETAVET</v>
      </c>
      <c r="DA394" s="204" t="e">
        <f>IF(IF(DI$2="Catégorie",IF(DI$3="Toutes",SUMIFS('Étape 1 - à remplir'!$F$31:$F$400,'Étape 1 - à remplir'!$E$31:$E$400,MASQ2!CZ394,'Étape 1 - à remplir'!$G$31:$G$400,"kg"),SUMIFS('Étape 1 - à remplir'!$F$31:$F$400,'Étape 1 - à remplir'!$E$31:$E$400,MASQ2!CZ394,'Étape 1 - à remplir'!$C$31:$C$400,DI$3)),IF(DI$2="Âge",IF(DI$3="Tous",SUMIFS('Étape 1 - à remplir'!$F$31:$F$400,'Étape 1 - à remplir'!$E$31:$E$400,MASQ2!CZ394,'Étape 1 - à remplir'!$G$31:$G$400,"kg"),SUMIFS('Étape 1 - à remplir'!$F$31:$F$400,'Étape 1 - à remplir'!$E$31:$E$400,MASQ2!CZ394,'Étape 1 - à remplir'!$P$31:$P$400,DI$3,'Étape 1 - à remplir'!$G$31:$G$400,"kg")),IF(DI$2="Atelier",IF(DI$3="Tous",SUMIFS('Étape 1 - à remplir'!$F$31:$F$400,'Étape 1 - à remplir'!$E$31:$E$400,MASQ2!CZ394,'Étape 1 - à remplir'!$G$31:$G$400,"kg"),SUMIFS('Étape 1 - à remplir'!$F$31:$F$400,'Étape 1 - à remplir'!$E$31:$E$400,MASQ2!CZ394,'Étape 1 - à remplir'!$O$31:$O$400,DI$3,'Étape 1 - à remplir'!$G$31:$G$400,"kg")),IF(DI$2="Espèce",IF(DI$3="Tous",SUMIFS('Étape 1 - à remplir'!$F$31:$F$400,'Étape 1 - à remplir'!$E$31:$E$400,MASQ2!CZ394,'Étape 1 - à remplir'!$G$31:$G$400,"kg"),SUMIFS('Étape 1 - à remplir'!$F$31:$F$400,'Étape 1 - à remplir'!$E$31:$E$400,MASQ2!CZ394,'Étape 1 - à remplir'!$N$31:$N$400,DI$3,'Étape 1 - à remplir'!$G$31:$G$400,"kg"))))))=0,NA(),IF(DI$2="Catégorie",IF(DI$3="Toutes",SUMIFS('Étape 1 - à remplir'!$F$31:$F$400,'Étape 1 - à remplir'!$E$31:$E$400,MASQ2!CZ394,'Étape 1 - à remplir'!$G$31:$G$400,"kg"),SUMIFS('Étape 1 - à remplir'!$F$31:$F$400,'Étape 1 - à remplir'!$E$31:$E$400,MASQ2!CZ394,'Étape 1 - à remplir'!$C$31:$C$400,DI$3)),IF(DI$2="Âge",IF(DI$3="Tous",SUMIFS('Étape 1 - à remplir'!$F$31:$F$400,'Étape 1 - à remplir'!$E$31:$E$400,MASQ2!CZ394,'Étape 1 - à remplir'!$G$31:$G$400,"kg"),SUMIFS('Étape 1 - à remplir'!$F$31:$F$400,'Étape 1 - à remplir'!$E$31:$E$400,MASQ2!CZ394,'Étape 1 - à remplir'!$P$31:$P$400,DI$3,'Étape 1 - à remplir'!$G$31:$G$400,"kg")),IF(DI$2="Atelier",IF(DI$3="Tous",SUMIFS('Étape 1 - à remplir'!$F$31:$F$400,'Étape 1 - à remplir'!$E$31:$E$400,MASQ2!CZ394,'Étape 1 - à remplir'!$G$31:$G$400,"kg"),SUMIFS('Étape 1 - à remplir'!$F$31:$F$400,'Étape 1 - à remplir'!$E$31:$E$400,MASQ2!CZ394,'Étape 1 - à remplir'!$O$31:$O$400,DI$3,'Étape 1 - à remplir'!$G$31:$G$400,"kg")),IF(DI$2="Espèce",IF(DI$3="Tous",SUMIFS('Étape 1 - à remplir'!$F$31:$F$400,'Étape 1 - à remplir'!$E$31:$E$400,MASQ2!CZ394,'Étape 1 - à remplir'!$G$31:$G$400,"kg"),SUMIFS('Étape 1 - à remplir'!$F$31:$F$400,'Étape 1 - à remplir'!$E$31:$E$400,MASQ2!CZ394,'Étape 1 - à remplir'!$N$31:$N$400,DI$3,'Étape 1 - à remplir'!$G$31:$G$400,"kg")))))))</f>
        <v>#N/A</v>
      </c>
      <c r="DB394" s="104">
        <f t="shared" si="198"/>
        <v>0</v>
      </c>
      <c r="DC394" s="204" t="str">
        <f t="shared" si="191"/>
        <v>Pénéthamate (ou pénéthacilline)</v>
      </c>
      <c r="DD394" s="204" t="str">
        <f t="shared" si="192"/>
        <v/>
      </c>
      <c r="DE394" s="204" t="str">
        <f t="shared" si="193"/>
        <v/>
      </c>
      <c r="DF394" s="204" t="str">
        <f t="shared" si="194"/>
        <v>Penicillines</v>
      </c>
      <c r="DG394" s="204" t="str">
        <f t="shared" si="195"/>
        <v/>
      </c>
      <c r="DH394" s="97" t="str">
        <f t="shared" si="196"/>
        <v/>
      </c>
      <c r="DI394" s="78"/>
      <c r="DJ394" s="78"/>
      <c r="DK394" s="77" t="str">
        <f ca="1"/>
        <v>PENETAVET</v>
      </c>
      <c r="DL394" s="79" t="e">
        <f ca="1"/>
        <v>#N/A</v>
      </c>
      <c r="DM394" s="102"/>
      <c r="DN394" s="8"/>
      <c r="DO394" s="8"/>
      <c r="DP394" s="8"/>
      <c r="DQ394" s="8"/>
      <c r="DR394" s="8"/>
      <c r="DS394" s="8"/>
      <c r="DT394" s="8"/>
      <c r="DU394" s="8"/>
      <c r="DV394" s="8"/>
      <c r="DW394" s="8"/>
      <c r="DX394" s="8"/>
      <c r="DY394" s="8"/>
      <c r="DZ394" s="8"/>
      <c r="EA394" s="8"/>
      <c r="EB394" s="8"/>
      <c r="EC394" s="8"/>
      <c r="ED394" s="8"/>
      <c r="EE394" s="8"/>
      <c r="EF394" s="8"/>
      <c r="EG394" s="8"/>
      <c r="EH394" s="8"/>
      <c r="EI394" s="8"/>
      <c r="EJ394" s="97"/>
    </row>
    <row r="395" spans="1:140" x14ac:dyDescent="0.25">
      <c r="A395" s="56"/>
      <c r="B395" s="8"/>
      <c r="C395" s="8"/>
      <c r="D395" s="8"/>
      <c r="E395" s="8"/>
      <c r="F395" s="8"/>
      <c r="G395" s="8"/>
      <c r="H395" s="8"/>
      <c r="I395" s="102" t="str">
        <f>INDEX(Données_ATB!BE:BV,MATCH(MASQ2!J395,Données_ATB!BE:BE,0),18)</f>
        <v/>
      </c>
      <c r="J395" s="77" t="str">
        <f>Données_ATB!BE394</f>
        <v>PENETHAMATE PHARMANOVO 214,5 MG/ML POUDRE ET SOLVANT POUR SUSPENSION INJECTABLE POUR BOVINS</v>
      </c>
      <c r="K395" s="204" t="e">
        <f>IF(IF(S$2="Catégorie",IF(S$3="Toutes",SUMIFS('Étape 1 - à remplir'!$F$31:$F$400,'Étape 1 - à remplir'!$E$31:$E$400,MASQ2!J395,'Étape 1 - à remplir'!$G$31:$G$400,"animaux"),SUMIFS('Étape 1 - à remplir'!$F$31:$F$400,'Étape 1 - à remplir'!$E$31:$E$400,MASQ2!J395,'Étape 1 - à remplir'!$C$31:$C$400,S$3)),IF(S$2="Âge",IF(S$3="Tous",SUMIFS('Étape 1 - à remplir'!$F$31:$F$400,'Étape 1 - à remplir'!$E$31:$E$400,MASQ2!J395,'Étape 1 - à remplir'!$G$31:$G$400,"animaux"),SUMIFS('Étape 1 - à remplir'!$F$31:$F$400,'Étape 1 - à remplir'!$E$31:$E$400,MASQ2!J395,'Étape 1 - à remplir'!$P$31:$P$400,S$3)),IF(S$2="Atelier",IF(S$3="Tous",SUMIFS('Étape 1 - à remplir'!$F$31:$F$400,'Étape 1 - à remplir'!$E$31:$E$400,MASQ2!J395,'Étape 1 - à remplir'!$G$31:$G$400,"animaux"),SUMIFS('Étape 1 - à remplir'!$F$31:$F$400,'Étape 1 - à remplir'!$E$31:$E$400,MASQ2!J395,'Étape 1 - à remplir'!$O$31:$O$400,S$3)),IF(S$2="Espèce",IF(S$3="Tous",SUMIFS('Étape 1 - à remplir'!$F$31:$F$400,'Étape 1 - à remplir'!$E$31:$E$400,MASQ2!J395,'Étape 1 - à remplir'!$G$31:$G$400,"animaux"),SUMIFS('Étape 1 - à remplir'!$F$31:$F$400,'Étape 1 - à remplir'!$E$31:$E$400,MASQ2!J395,'Étape 1 - à remplir'!$N$31:$N$400,S$3))))))=0,NA(),IF(S$2="Catégorie",IF(S$3="Toutes",SUMIFS('Étape 1 - à remplir'!$F$31:$F$400,'Étape 1 - à remplir'!$E$31:$E$400,MASQ2!J395,'Étape 1 - à remplir'!$G$31:$G$400,"animaux"),SUMIFS('Étape 1 - à remplir'!$F$31:$F$400,'Étape 1 - à remplir'!$E$31:$E$400,MASQ2!J395,'Étape 1 - à remplir'!$C$31:$C$400,S$3)),IF(S$2="Âge",IF(S$3="Tous",SUMIFS('Étape 1 - à remplir'!$F$31:$F$400,'Étape 1 - à remplir'!$E$31:$E$400,MASQ2!J395,'Étape 1 - à remplir'!$G$31:$G$400,"animaux"),SUMIFS('Étape 1 - à remplir'!$F$31:$F$400,'Étape 1 - à remplir'!$E$31:$E$400,MASQ2!J395,'Étape 1 - à remplir'!$P$31:$P$400,S$3)),IF(S$2="Atelier",IF(S$3="Tous",SUMIFS('Étape 1 - à remplir'!$F$31:$F$400,'Étape 1 - à remplir'!$E$31:$E$400,MASQ2!J395,'Étape 1 - à remplir'!$G$31:$G$400,"animaux"),SUMIFS('Étape 1 - à remplir'!$F$31:$F$400,'Étape 1 - à remplir'!$E$31:$E$400,MASQ2!J395,'Étape 1 - à remplir'!$O$31:$O$400,S$3)),IF(S$2="Espèce",IF(S$3="Tous",SUMIFS('Étape 1 - à remplir'!$F$31:$F$400,'Étape 1 - à remplir'!$E$31:$E$400,MASQ2!J395,'Étape 1 - à remplir'!$G$31:$G$400,"animaux"),SUMIFS('Étape 1 - à remplir'!$F$31:$F$400,'Étape 1 - à remplir'!$E$31:$E$400,MASQ2!J395,'Étape 1 - à remplir'!$N$31:$N$400,S$3)))))))</f>
        <v>#N/A</v>
      </c>
      <c r="L395" s="97">
        <f t="shared" si="199"/>
        <v>0</v>
      </c>
      <c r="M395" s="56" t="str">
        <f>Données_ATB!BN394</f>
        <v>Pénéthamate (ou pénéthacilline)</v>
      </c>
      <c r="N395" s="204" t="str">
        <f>Données_ATB!BO394</f>
        <v/>
      </c>
      <c r="O395" s="97" t="str">
        <f>Données_ATB!BP394</f>
        <v/>
      </c>
      <c r="P395" s="77" t="str">
        <f>Données_ATB!BR394</f>
        <v>Penicillines</v>
      </c>
      <c r="Q395" s="78" t="str">
        <f>Données_ATB!BS394</f>
        <v/>
      </c>
      <c r="R395" s="79" t="str">
        <f>Données_ATB!BT394</f>
        <v/>
      </c>
      <c r="S395" s="78"/>
      <c r="T395" s="78"/>
      <c r="U395" s="77" t="str">
        <f ca="1"/>
        <v>PENETHAMATE PHARMANOVO 214,5 MG/ML POUDRE ET SOLVANT POUR SUSPENSION INJECTABLE POUR BOVINS</v>
      </c>
      <c r="V395" s="79" t="e">
        <f ca="1"/>
        <v>#N/A</v>
      </c>
      <c r="W395" s="102"/>
      <c r="X395" s="8"/>
      <c r="Y395" s="8"/>
      <c r="Z395" s="8"/>
      <c r="AA395" s="8"/>
      <c r="AB395" s="102"/>
      <c r="AC395" s="8"/>
      <c r="AD395" s="8"/>
      <c r="AE395" s="8"/>
      <c r="AF395" s="8"/>
      <c r="AG395" s="8"/>
      <c r="AH395" s="8"/>
      <c r="AI395" s="8"/>
      <c r="AJ395" s="8"/>
      <c r="AK395" s="8"/>
      <c r="AL395" s="8"/>
      <c r="AM395" s="8"/>
      <c r="AN395" s="8"/>
      <c r="AO395" s="8"/>
      <c r="AP395" s="8"/>
      <c r="AQ395" s="8"/>
      <c r="AR395" s="8"/>
      <c r="AS395" s="8"/>
      <c r="AT395" s="97"/>
      <c r="AV395" s="56"/>
      <c r="AW395" s="8"/>
      <c r="AX395" s="8"/>
      <c r="AY395" s="8"/>
      <c r="AZ395" s="8"/>
      <c r="BA395" s="8"/>
      <c r="BB395" s="8"/>
      <c r="BC395" s="8"/>
      <c r="BD395" s="102" t="str">
        <f t="shared" si="181"/>
        <v/>
      </c>
      <c r="BE395" s="56" t="str">
        <f t="shared" si="182"/>
        <v>PENETHAMATE PHARMANOVO 214,5 MG/ML POUDRE ET SOLVANT POUR SUSPENSION INJECTABLE POUR BOVINS</v>
      </c>
      <c r="BF395" s="204" t="e">
        <f>IF(IF(BN$2="Catégorie",IF(BN$3="Toutes",SUMIFS('Étape 1 - à remplir'!$F$31:$F$400,'Étape 1 - à remplir'!$E$31:$E$400,MASQ2!BE395,'Étape 1 - à remplir'!$G$31:$G$400,"lots"),SUMIFS('Étape 1 - à remplir'!$F$31:$F$400,'Étape 1 - à remplir'!$E$31:$E$400,MASQ2!BE395,'Étape 1 - à remplir'!$C$31:$C$400,BN$3)),IF(BN$2="Âge",IF(BN$3="Tous",SUMIFS('Étape 1 - à remplir'!$F$31:$F$400,'Étape 1 - à remplir'!$E$31:$E$400,MASQ2!BE395,'Étape 1 - à remplir'!$G$31:$G$400,"lots"),SUMIFS('Étape 1 - à remplir'!$F$31:$F$400,'Étape 1 - à remplir'!$E$31:$E$400,MASQ2!BE395,'Étape 1 - à remplir'!$P$31:$P$400,BN$3,'Étape 1 - à remplir'!$G$31:$G$400,"lots")),IF(BN$2="Atelier",IF(BN$3="Tous",SUMIFS('Étape 1 - à remplir'!$F$31:$F$400,'Étape 1 - à remplir'!$E$31:$E$400,MASQ2!BE395,'Étape 1 - à remplir'!$G$31:$G$400,"lots"),SUMIFS('Étape 1 - à remplir'!$F$31:$F$400,'Étape 1 - à remplir'!$E$31:$E$400,MASQ2!BE395,'Étape 1 - à remplir'!$O$31:$O$400,BN$3,'Étape 1 - à remplir'!$G$31:$G$400,"lots")),IF(BN$2="Espèce",IF(BN$3="Tous",SUMIFS('Étape 1 - à remplir'!$F$31:$F$400,'Étape 1 - à remplir'!$E$31:$E$400,MASQ2!BE395,'Étape 1 - à remplir'!$G$31:$G$400,"lots"),SUMIFS('Étape 1 - à remplir'!$F$31:$F$400,'Étape 1 - à remplir'!$E$31:$E$400,MASQ2!BE395,'Étape 1 - à remplir'!$N$31:$N$400,BN$3,'Étape 1 - à remplir'!$G$31:$G$400,"lots"))))))=0,NA(),IF(BN$2="Catégorie",IF(BN$3="Toutes",SUMIFS('Étape 1 - à remplir'!$F$31:$F$400,'Étape 1 - à remplir'!$E$31:$E$400,MASQ2!BE395,'Étape 1 - à remplir'!$G$31:$G$400,"lots"),SUMIFS('Étape 1 - à remplir'!$F$31:$F$400,'Étape 1 - à remplir'!$E$31:$E$400,MASQ2!BE395,'Étape 1 - à remplir'!$C$31:$C$400,BN$3)),IF(BN$2="Âge",IF(BN$3="Tous",SUMIFS('Étape 1 - à remplir'!$F$31:$F$400,'Étape 1 - à remplir'!$E$31:$E$400,MASQ2!BE395,'Étape 1 - à remplir'!$G$31:$G$400,"lots"),SUMIFS('Étape 1 - à remplir'!$F$31:$F$400,'Étape 1 - à remplir'!$E$31:$E$400,MASQ2!BE395,'Étape 1 - à remplir'!$P$31:$P$400,BN$3,'Étape 1 - à remplir'!$G$31:$G$400,"lots")),IF(BN$2="Atelier",IF(BN$3="Tous",SUMIFS('Étape 1 - à remplir'!$F$31:$F$400,'Étape 1 - à remplir'!$E$31:$E$400,MASQ2!BE395,'Étape 1 - à remplir'!$G$31:$G$400,"lots"),SUMIFS('Étape 1 - à remplir'!$F$31:$F$400,'Étape 1 - à remplir'!$E$31:$E$400,MASQ2!BE395,'Étape 1 - à remplir'!$O$31:$O$400,BN$3,'Étape 1 - à remplir'!$G$31:$G$400,"lots")),IF(BN$2="Espèce",IF(BN$3="Tous",SUMIFS('Étape 1 - à remplir'!$F$31:$F$400,'Étape 1 - à remplir'!$E$31:$E$400,MASQ2!BE395,'Étape 1 - à remplir'!$G$31:$G$400,"lots"),SUMIFS('Étape 1 - à remplir'!$F$31:$F$400,'Étape 1 - à remplir'!$E$31:$E$400,MASQ2!BE395,'Étape 1 - à remplir'!$N$31:$N$400,BN$3,'Étape 1 - à remplir'!$G$31:$G$400,"lots")))))))</f>
        <v>#N/A</v>
      </c>
      <c r="BG395" s="204">
        <f t="shared" si="197"/>
        <v>0</v>
      </c>
      <c r="BH395" s="204" t="str">
        <f t="shared" si="183"/>
        <v>Pénéthamate (ou pénéthacilline)</v>
      </c>
      <c r="BI395" s="204" t="str">
        <f t="shared" si="184"/>
        <v/>
      </c>
      <c r="BJ395" s="204" t="str">
        <f t="shared" si="185"/>
        <v/>
      </c>
      <c r="BK395" s="204" t="str">
        <f t="shared" si="186"/>
        <v>Penicillines</v>
      </c>
      <c r="BL395" s="204" t="str">
        <f t="shared" si="187"/>
        <v/>
      </c>
      <c r="BM395" s="97" t="str">
        <f t="shared" si="188"/>
        <v/>
      </c>
      <c r="BN395" s="78"/>
      <c r="BO395" s="78"/>
      <c r="BP395" s="77" t="str">
        <f ca="1"/>
        <v>PENETHAMATE PHARMANOVO 214,5 MG/ML POUDRE ET SOLVANT POUR SUSPENSION INJECTABLE POUR BOVINS</v>
      </c>
      <c r="BQ395" s="79" t="e">
        <f ca="1"/>
        <v>#N/A</v>
      </c>
      <c r="BR395" s="102"/>
      <c r="BS395" s="8"/>
      <c r="BT395" s="8"/>
      <c r="BU395" s="8"/>
      <c r="BV395" s="8"/>
      <c r="BW395" s="8"/>
      <c r="BX395" s="8"/>
      <c r="BY395" s="8"/>
      <c r="BZ395" s="8"/>
      <c r="CA395" s="8"/>
      <c r="CB395" s="8"/>
      <c r="CC395" s="8"/>
      <c r="CD395" s="8"/>
      <c r="CE395" s="8"/>
      <c r="CF395" s="8"/>
      <c r="CG395" s="8"/>
      <c r="CH395" s="8"/>
      <c r="CI395" s="8"/>
      <c r="CJ395" s="8"/>
      <c r="CK395" s="8"/>
      <c r="CL395" s="8"/>
      <c r="CM395" s="8"/>
      <c r="CN395" s="8"/>
      <c r="CO395" s="97"/>
      <c r="CQ395" s="56"/>
      <c r="CR395" s="8"/>
      <c r="CS395" s="8"/>
      <c r="CT395" s="8"/>
      <c r="CU395" s="8"/>
      <c r="CV395" s="8"/>
      <c r="CW395" s="8"/>
      <c r="CX395" s="8"/>
      <c r="CY395" s="102" t="str">
        <f t="shared" si="189"/>
        <v/>
      </c>
      <c r="CZ395" s="56" t="str">
        <f t="shared" si="190"/>
        <v>PENETHAMATE PHARMANOVO 214,5 MG/ML POUDRE ET SOLVANT POUR SUSPENSION INJECTABLE POUR BOVINS</v>
      </c>
      <c r="DA395" s="204" t="e">
        <f>IF(IF(DI$2="Catégorie",IF(DI$3="Toutes",SUMIFS('Étape 1 - à remplir'!$F$31:$F$400,'Étape 1 - à remplir'!$E$31:$E$400,MASQ2!CZ395,'Étape 1 - à remplir'!$G$31:$G$400,"kg"),SUMIFS('Étape 1 - à remplir'!$F$31:$F$400,'Étape 1 - à remplir'!$E$31:$E$400,MASQ2!CZ395,'Étape 1 - à remplir'!$C$31:$C$400,DI$3)),IF(DI$2="Âge",IF(DI$3="Tous",SUMIFS('Étape 1 - à remplir'!$F$31:$F$400,'Étape 1 - à remplir'!$E$31:$E$400,MASQ2!CZ395,'Étape 1 - à remplir'!$G$31:$G$400,"kg"),SUMIFS('Étape 1 - à remplir'!$F$31:$F$400,'Étape 1 - à remplir'!$E$31:$E$400,MASQ2!CZ395,'Étape 1 - à remplir'!$P$31:$P$400,DI$3,'Étape 1 - à remplir'!$G$31:$G$400,"kg")),IF(DI$2="Atelier",IF(DI$3="Tous",SUMIFS('Étape 1 - à remplir'!$F$31:$F$400,'Étape 1 - à remplir'!$E$31:$E$400,MASQ2!CZ395,'Étape 1 - à remplir'!$G$31:$G$400,"kg"),SUMIFS('Étape 1 - à remplir'!$F$31:$F$400,'Étape 1 - à remplir'!$E$31:$E$400,MASQ2!CZ395,'Étape 1 - à remplir'!$O$31:$O$400,DI$3,'Étape 1 - à remplir'!$G$31:$G$400,"kg")),IF(DI$2="Espèce",IF(DI$3="Tous",SUMIFS('Étape 1 - à remplir'!$F$31:$F$400,'Étape 1 - à remplir'!$E$31:$E$400,MASQ2!CZ395,'Étape 1 - à remplir'!$G$31:$G$400,"kg"),SUMIFS('Étape 1 - à remplir'!$F$31:$F$400,'Étape 1 - à remplir'!$E$31:$E$400,MASQ2!CZ395,'Étape 1 - à remplir'!$N$31:$N$400,DI$3,'Étape 1 - à remplir'!$G$31:$G$400,"kg"))))))=0,NA(),IF(DI$2="Catégorie",IF(DI$3="Toutes",SUMIFS('Étape 1 - à remplir'!$F$31:$F$400,'Étape 1 - à remplir'!$E$31:$E$400,MASQ2!CZ395,'Étape 1 - à remplir'!$G$31:$G$400,"kg"),SUMIFS('Étape 1 - à remplir'!$F$31:$F$400,'Étape 1 - à remplir'!$E$31:$E$400,MASQ2!CZ395,'Étape 1 - à remplir'!$C$31:$C$400,DI$3)),IF(DI$2="Âge",IF(DI$3="Tous",SUMIFS('Étape 1 - à remplir'!$F$31:$F$400,'Étape 1 - à remplir'!$E$31:$E$400,MASQ2!CZ395,'Étape 1 - à remplir'!$G$31:$G$400,"kg"),SUMIFS('Étape 1 - à remplir'!$F$31:$F$400,'Étape 1 - à remplir'!$E$31:$E$400,MASQ2!CZ395,'Étape 1 - à remplir'!$P$31:$P$400,DI$3,'Étape 1 - à remplir'!$G$31:$G$400,"kg")),IF(DI$2="Atelier",IF(DI$3="Tous",SUMIFS('Étape 1 - à remplir'!$F$31:$F$400,'Étape 1 - à remplir'!$E$31:$E$400,MASQ2!CZ395,'Étape 1 - à remplir'!$G$31:$G$400,"kg"),SUMIFS('Étape 1 - à remplir'!$F$31:$F$400,'Étape 1 - à remplir'!$E$31:$E$400,MASQ2!CZ395,'Étape 1 - à remplir'!$O$31:$O$400,DI$3,'Étape 1 - à remplir'!$G$31:$G$400,"kg")),IF(DI$2="Espèce",IF(DI$3="Tous",SUMIFS('Étape 1 - à remplir'!$F$31:$F$400,'Étape 1 - à remplir'!$E$31:$E$400,MASQ2!CZ395,'Étape 1 - à remplir'!$G$31:$G$400,"kg"),SUMIFS('Étape 1 - à remplir'!$F$31:$F$400,'Étape 1 - à remplir'!$E$31:$E$400,MASQ2!CZ395,'Étape 1 - à remplir'!$N$31:$N$400,DI$3,'Étape 1 - à remplir'!$G$31:$G$400,"kg")))))))</f>
        <v>#N/A</v>
      </c>
      <c r="DB395" s="104">
        <f t="shared" si="198"/>
        <v>0</v>
      </c>
      <c r="DC395" s="204" t="str">
        <f t="shared" si="191"/>
        <v>Pénéthamate (ou pénéthacilline)</v>
      </c>
      <c r="DD395" s="204" t="str">
        <f t="shared" si="192"/>
        <v/>
      </c>
      <c r="DE395" s="204" t="str">
        <f t="shared" si="193"/>
        <v/>
      </c>
      <c r="DF395" s="204" t="str">
        <f t="shared" si="194"/>
        <v>Penicillines</v>
      </c>
      <c r="DG395" s="204" t="str">
        <f t="shared" si="195"/>
        <v/>
      </c>
      <c r="DH395" s="97" t="str">
        <f t="shared" si="196"/>
        <v/>
      </c>
      <c r="DI395" s="78"/>
      <c r="DJ395" s="78"/>
      <c r="DK395" s="77" t="str">
        <f ca="1"/>
        <v>PENETHAMATE PHARMANOVO 214,5 MG/ML POUDRE ET SOLVANT POUR SUSPENSION INJECTABLE POUR BOVINS</v>
      </c>
      <c r="DL395" s="79" t="e">
        <f ca="1"/>
        <v>#N/A</v>
      </c>
      <c r="DM395" s="102"/>
      <c r="DN395" s="8"/>
      <c r="DO395" s="8"/>
      <c r="DP395" s="8"/>
      <c r="DQ395" s="8"/>
      <c r="DR395" s="8"/>
      <c r="DS395" s="8"/>
      <c r="DT395" s="8"/>
      <c r="DU395" s="8"/>
      <c r="DV395" s="8"/>
      <c r="DW395" s="8"/>
      <c r="DX395" s="8"/>
      <c r="DY395" s="8"/>
      <c r="DZ395" s="8"/>
      <c r="EA395" s="8"/>
      <c r="EB395" s="8"/>
      <c r="EC395" s="8"/>
      <c r="ED395" s="8"/>
      <c r="EE395" s="8"/>
      <c r="EF395" s="8"/>
      <c r="EG395" s="8"/>
      <c r="EH395" s="8"/>
      <c r="EI395" s="8"/>
      <c r="EJ395" s="97"/>
    </row>
    <row r="396" spans="1:140" x14ac:dyDescent="0.25">
      <c r="A396" s="56"/>
      <c r="B396" s="8"/>
      <c r="C396" s="8"/>
      <c r="D396" s="8"/>
      <c r="E396" s="8"/>
      <c r="F396" s="8"/>
      <c r="G396" s="8"/>
      <c r="H396" s="8"/>
      <c r="I396" s="102" t="str">
        <f>INDEX(Données_ATB!BE:BV,MATCH(MASQ2!J396,Données_ATB!BE:BE,0),18)</f>
        <v/>
      </c>
      <c r="J396" s="77" t="str">
        <f>Données_ATB!BE395</f>
        <v>PENETHAONE 182,5 MG/ML POUDRE ET SOLVANT POUR SUSPENSION INJECTABLE POUR BOVINS</v>
      </c>
      <c r="K396" s="204" t="e">
        <f>IF(IF(S$2="Catégorie",IF(S$3="Toutes",SUMIFS('Étape 1 - à remplir'!$F$31:$F$400,'Étape 1 - à remplir'!$E$31:$E$400,MASQ2!J396,'Étape 1 - à remplir'!$G$31:$G$400,"animaux"),SUMIFS('Étape 1 - à remplir'!$F$31:$F$400,'Étape 1 - à remplir'!$E$31:$E$400,MASQ2!J396,'Étape 1 - à remplir'!$C$31:$C$400,S$3)),IF(S$2="Âge",IF(S$3="Tous",SUMIFS('Étape 1 - à remplir'!$F$31:$F$400,'Étape 1 - à remplir'!$E$31:$E$400,MASQ2!J396,'Étape 1 - à remplir'!$G$31:$G$400,"animaux"),SUMIFS('Étape 1 - à remplir'!$F$31:$F$400,'Étape 1 - à remplir'!$E$31:$E$400,MASQ2!J396,'Étape 1 - à remplir'!$P$31:$P$400,S$3)),IF(S$2="Atelier",IF(S$3="Tous",SUMIFS('Étape 1 - à remplir'!$F$31:$F$400,'Étape 1 - à remplir'!$E$31:$E$400,MASQ2!J396,'Étape 1 - à remplir'!$G$31:$G$400,"animaux"),SUMIFS('Étape 1 - à remplir'!$F$31:$F$400,'Étape 1 - à remplir'!$E$31:$E$400,MASQ2!J396,'Étape 1 - à remplir'!$O$31:$O$400,S$3)),IF(S$2="Espèce",IF(S$3="Tous",SUMIFS('Étape 1 - à remplir'!$F$31:$F$400,'Étape 1 - à remplir'!$E$31:$E$400,MASQ2!J396,'Étape 1 - à remplir'!$G$31:$G$400,"animaux"),SUMIFS('Étape 1 - à remplir'!$F$31:$F$400,'Étape 1 - à remplir'!$E$31:$E$400,MASQ2!J396,'Étape 1 - à remplir'!$N$31:$N$400,S$3))))))=0,NA(),IF(S$2="Catégorie",IF(S$3="Toutes",SUMIFS('Étape 1 - à remplir'!$F$31:$F$400,'Étape 1 - à remplir'!$E$31:$E$400,MASQ2!J396,'Étape 1 - à remplir'!$G$31:$G$400,"animaux"),SUMIFS('Étape 1 - à remplir'!$F$31:$F$400,'Étape 1 - à remplir'!$E$31:$E$400,MASQ2!J396,'Étape 1 - à remplir'!$C$31:$C$400,S$3)),IF(S$2="Âge",IF(S$3="Tous",SUMIFS('Étape 1 - à remplir'!$F$31:$F$400,'Étape 1 - à remplir'!$E$31:$E$400,MASQ2!J396,'Étape 1 - à remplir'!$G$31:$G$400,"animaux"),SUMIFS('Étape 1 - à remplir'!$F$31:$F$400,'Étape 1 - à remplir'!$E$31:$E$400,MASQ2!J396,'Étape 1 - à remplir'!$P$31:$P$400,S$3)),IF(S$2="Atelier",IF(S$3="Tous",SUMIFS('Étape 1 - à remplir'!$F$31:$F$400,'Étape 1 - à remplir'!$E$31:$E$400,MASQ2!J396,'Étape 1 - à remplir'!$G$31:$G$400,"animaux"),SUMIFS('Étape 1 - à remplir'!$F$31:$F$400,'Étape 1 - à remplir'!$E$31:$E$400,MASQ2!J396,'Étape 1 - à remplir'!$O$31:$O$400,S$3)),IF(S$2="Espèce",IF(S$3="Tous",SUMIFS('Étape 1 - à remplir'!$F$31:$F$400,'Étape 1 - à remplir'!$E$31:$E$400,MASQ2!J396,'Étape 1 - à remplir'!$G$31:$G$400,"animaux"),SUMIFS('Étape 1 - à remplir'!$F$31:$F$400,'Étape 1 - à remplir'!$E$31:$E$400,MASQ2!J396,'Étape 1 - à remplir'!$N$31:$N$400,S$3)))))))</f>
        <v>#N/A</v>
      </c>
      <c r="L396" s="97">
        <f t="shared" si="199"/>
        <v>0</v>
      </c>
      <c r="M396" s="56" t="str">
        <f>Données_ATB!BN395</f>
        <v>Pénéthamate (ou pénéthacilline)</v>
      </c>
      <c r="N396" s="204" t="str">
        <f>Données_ATB!BO395</f>
        <v/>
      </c>
      <c r="O396" s="97" t="str">
        <f>Données_ATB!BP395</f>
        <v/>
      </c>
      <c r="P396" s="77" t="str">
        <f>Données_ATB!BR395</f>
        <v>Penicillines</v>
      </c>
      <c r="Q396" s="78" t="str">
        <f>Données_ATB!BS395</f>
        <v/>
      </c>
      <c r="R396" s="79" t="str">
        <f>Données_ATB!BT395</f>
        <v/>
      </c>
      <c r="S396" s="78"/>
      <c r="T396" s="78"/>
      <c r="U396" s="77" t="str">
        <f ca="1"/>
        <v>PENETHAONE 182,5 MG/ML POUDRE ET SOLVANT POUR SUSPENSION INJECTABLE POUR BOVINS</v>
      </c>
      <c r="V396" s="79" t="e">
        <f ca="1"/>
        <v>#N/A</v>
      </c>
      <c r="W396" s="102"/>
      <c r="X396" s="8"/>
      <c r="Y396" s="8"/>
      <c r="Z396" s="8"/>
      <c r="AA396" s="8"/>
      <c r="AB396" s="102"/>
      <c r="AC396" s="8"/>
      <c r="AD396" s="8"/>
      <c r="AE396" s="8"/>
      <c r="AF396" s="8"/>
      <c r="AG396" s="8"/>
      <c r="AH396" s="8"/>
      <c r="AI396" s="8"/>
      <c r="AJ396" s="8"/>
      <c r="AK396" s="8"/>
      <c r="AL396" s="8"/>
      <c r="AM396" s="8"/>
      <c r="AN396" s="8"/>
      <c r="AO396" s="8"/>
      <c r="AP396" s="8"/>
      <c r="AQ396" s="8"/>
      <c r="AR396" s="8"/>
      <c r="AS396" s="8"/>
      <c r="AT396" s="97"/>
      <c r="AV396" s="56"/>
      <c r="AW396" s="8"/>
      <c r="AX396" s="8"/>
      <c r="AY396" s="8"/>
      <c r="AZ396" s="8"/>
      <c r="BA396" s="8"/>
      <c r="BB396" s="8"/>
      <c r="BC396" s="8"/>
      <c r="BD396" s="102" t="str">
        <f t="shared" si="181"/>
        <v/>
      </c>
      <c r="BE396" s="56" t="str">
        <f t="shared" si="182"/>
        <v>PENETHAONE 182,5 MG/ML POUDRE ET SOLVANT POUR SUSPENSION INJECTABLE POUR BOVINS</v>
      </c>
      <c r="BF396" s="204" t="e">
        <f>IF(IF(BN$2="Catégorie",IF(BN$3="Toutes",SUMIFS('Étape 1 - à remplir'!$F$31:$F$400,'Étape 1 - à remplir'!$E$31:$E$400,MASQ2!BE396,'Étape 1 - à remplir'!$G$31:$G$400,"lots"),SUMIFS('Étape 1 - à remplir'!$F$31:$F$400,'Étape 1 - à remplir'!$E$31:$E$400,MASQ2!BE396,'Étape 1 - à remplir'!$C$31:$C$400,BN$3)),IF(BN$2="Âge",IF(BN$3="Tous",SUMIFS('Étape 1 - à remplir'!$F$31:$F$400,'Étape 1 - à remplir'!$E$31:$E$400,MASQ2!BE396,'Étape 1 - à remplir'!$G$31:$G$400,"lots"),SUMIFS('Étape 1 - à remplir'!$F$31:$F$400,'Étape 1 - à remplir'!$E$31:$E$400,MASQ2!BE396,'Étape 1 - à remplir'!$P$31:$P$400,BN$3,'Étape 1 - à remplir'!$G$31:$G$400,"lots")),IF(BN$2="Atelier",IF(BN$3="Tous",SUMIFS('Étape 1 - à remplir'!$F$31:$F$400,'Étape 1 - à remplir'!$E$31:$E$400,MASQ2!BE396,'Étape 1 - à remplir'!$G$31:$G$400,"lots"),SUMIFS('Étape 1 - à remplir'!$F$31:$F$400,'Étape 1 - à remplir'!$E$31:$E$400,MASQ2!BE396,'Étape 1 - à remplir'!$O$31:$O$400,BN$3,'Étape 1 - à remplir'!$G$31:$G$400,"lots")),IF(BN$2="Espèce",IF(BN$3="Tous",SUMIFS('Étape 1 - à remplir'!$F$31:$F$400,'Étape 1 - à remplir'!$E$31:$E$400,MASQ2!BE396,'Étape 1 - à remplir'!$G$31:$G$400,"lots"),SUMIFS('Étape 1 - à remplir'!$F$31:$F$400,'Étape 1 - à remplir'!$E$31:$E$400,MASQ2!BE396,'Étape 1 - à remplir'!$N$31:$N$400,BN$3,'Étape 1 - à remplir'!$G$31:$G$400,"lots"))))))=0,NA(),IF(BN$2="Catégorie",IF(BN$3="Toutes",SUMIFS('Étape 1 - à remplir'!$F$31:$F$400,'Étape 1 - à remplir'!$E$31:$E$400,MASQ2!BE396,'Étape 1 - à remplir'!$G$31:$G$400,"lots"),SUMIFS('Étape 1 - à remplir'!$F$31:$F$400,'Étape 1 - à remplir'!$E$31:$E$400,MASQ2!BE396,'Étape 1 - à remplir'!$C$31:$C$400,BN$3)),IF(BN$2="Âge",IF(BN$3="Tous",SUMIFS('Étape 1 - à remplir'!$F$31:$F$400,'Étape 1 - à remplir'!$E$31:$E$400,MASQ2!BE396,'Étape 1 - à remplir'!$G$31:$G$400,"lots"),SUMIFS('Étape 1 - à remplir'!$F$31:$F$400,'Étape 1 - à remplir'!$E$31:$E$400,MASQ2!BE396,'Étape 1 - à remplir'!$P$31:$P$400,BN$3,'Étape 1 - à remplir'!$G$31:$G$400,"lots")),IF(BN$2="Atelier",IF(BN$3="Tous",SUMIFS('Étape 1 - à remplir'!$F$31:$F$400,'Étape 1 - à remplir'!$E$31:$E$400,MASQ2!BE396,'Étape 1 - à remplir'!$G$31:$G$400,"lots"),SUMIFS('Étape 1 - à remplir'!$F$31:$F$400,'Étape 1 - à remplir'!$E$31:$E$400,MASQ2!BE396,'Étape 1 - à remplir'!$O$31:$O$400,BN$3,'Étape 1 - à remplir'!$G$31:$G$400,"lots")),IF(BN$2="Espèce",IF(BN$3="Tous",SUMIFS('Étape 1 - à remplir'!$F$31:$F$400,'Étape 1 - à remplir'!$E$31:$E$400,MASQ2!BE396,'Étape 1 - à remplir'!$G$31:$G$400,"lots"),SUMIFS('Étape 1 - à remplir'!$F$31:$F$400,'Étape 1 - à remplir'!$E$31:$E$400,MASQ2!BE396,'Étape 1 - à remplir'!$N$31:$N$400,BN$3,'Étape 1 - à remplir'!$G$31:$G$400,"lots")))))))</f>
        <v>#N/A</v>
      </c>
      <c r="BG396" s="204">
        <f t="shared" si="197"/>
        <v>0</v>
      </c>
      <c r="BH396" s="204" t="str">
        <f t="shared" si="183"/>
        <v>Pénéthamate (ou pénéthacilline)</v>
      </c>
      <c r="BI396" s="204" t="str">
        <f t="shared" si="184"/>
        <v/>
      </c>
      <c r="BJ396" s="204" t="str">
        <f t="shared" si="185"/>
        <v/>
      </c>
      <c r="BK396" s="204" t="str">
        <f t="shared" si="186"/>
        <v>Penicillines</v>
      </c>
      <c r="BL396" s="204" t="str">
        <f t="shared" si="187"/>
        <v/>
      </c>
      <c r="BM396" s="97" t="str">
        <f t="shared" si="188"/>
        <v/>
      </c>
      <c r="BN396" s="78"/>
      <c r="BO396" s="78"/>
      <c r="BP396" s="77" t="str">
        <f ca="1"/>
        <v>PENETHAONE 182,5 MG/ML POUDRE ET SOLVANT POUR SUSPENSION INJECTABLE POUR BOVINS</v>
      </c>
      <c r="BQ396" s="79" t="e">
        <f ca="1"/>
        <v>#N/A</v>
      </c>
      <c r="BR396" s="102"/>
      <c r="BS396" s="8"/>
      <c r="BT396" s="8"/>
      <c r="BU396" s="8"/>
      <c r="BV396" s="8"/>
      <c r="BW396" s="8"/>
      <c r="BX396" s="8"/>
      <c r="BY396" s="8"/>
      <c r="BZ396" s="8"/>
      <c r="CA396" s="8"/>
      <c r="CB396" s="8"/>
      <c r="CC396" s="8"/>
      <c r="CD396" s="8"/>
      <c r="CE396" s="8"/>
      <c r="CF396" s="8"/>
      <c r="CG396" s="8"/>
      <c r="CH396" s="8"/>
      <c r="CI396" s="8"/>
      <c r="CJ396" s="8"/>
      <c r="CK396" s="8"/>
      <c r="CL396" s="8"/>
      <c r="CM396" s="8"/>
      <c r="CN396" s="8"/>
      <c r="CO396" s="97"/>
      <c r="CQ396" s="56"/>
      <c r="CR396" s="8"/>
      <c r="CS396" s="8"/>
      <c r="CT396" s="8"/>
      <c r="CU396" s="8"/>
      <c r="CV396" s="8"/>
      <c r="CW396" s="8"/>
      <c r="CX396" s="8"/>
      <c r="CY396" s="102" t="str">
        <f t="shared" si="189"/>
        <v/>
      </c>
      <c r="CZ396" s="56" t="str">
        <f t="shared" si="190"/>
        <v>PENETHAONE 182,5 MG/ML POUDRE ET SOLVANT POUR SUSPENSION INJECTABLE POUR BOVINS</v>
      </c>
      <c r="DA396" s="204" t="e">
        <f>IF(IF(DI$2="Catégorie",IF(DI$3="Toutes",SUMIFS('Étape 1 - à remplir'!$F$31:$F$400,'Étape 1 - à remplir'!$E$31:$E$400,MASQ2!CZ396,'Étape 1 - à remplir'!$G$31:$G$400,"kg"),SUMIFS('Étape 1 - à remplir'!$F$31:$F$400,'Étape 1 - à remplir'!$E$31:$E$400,MASQ2!CZ396,'Étape 1 - à remplir'!$C$31:$C$400,DI$3)),IF(DI$2="Âge",IF(DI$3="Tous",SUMIFS('Étape 1 - à remplir'!$F$31:$F$400,'Étape 1 - à remplir'!$E$31:$E$400,MASQ2!CZ396,'Étape 1 - à remplir'!$G$31:$G$400,"kg"),SUMIFS('Étape 1 - à remplir'!$F$31:$F$400,'Étape 1 - à remplir'!$E$31:$E$400,MASQ2!CZ396,'Étape 1 - à remplir'!$P$31:$P$400,DI$3,'Étape 1 - à remplir'!$G$31:$G$400,"kg")),IF(DI$2="Atelier",IF(DI$3="Tous",SUMIFS('Étape 1 - à remplir'!$F$31:$F$400,'Étape 1 - à remplir'!$E$31:$E$400,MASQ2!CZ396,'Étape 1 - à remplir'!$G$31:$G$400,"kg"),SUMIFS('Étape 1 - à remplir'!$F$31:$F$400,'Étape 1 - à remplir'!$E$31:$E$400,MASQ2!CZ396,'Étape 1 - à remplir'!$O$31:$O$400,DI$3,'Étape 1 - à remplir'!$G$31:$G$400,"kg")),IF(DI$2="Espèce",IF(DI$3="Tous",SUMIFS('Étape 1 - à remplir'!$F$31:$F$400,'Étape 1 - à remplir'!$E$31:$E$400,MASQ2!CZ396,'Étape 1 - à remplir'!$G$31:$G$400,"kg"),SUMIFS('Étape 1 - à remplir'!$F$31:$F$400,'Étape 1 - à remplir'!$E$31:$E$400,MASQ2!CZ396,'Étape 1 - à remplir'!$N$31:$N$400,DI$3,'Étape 1 - à remplir'!$G$31:$G$400,"kg"))))))=0,NA(),IF(DI$2="Catégorie",IF(DI$3="Toutes",SUMIFS('Étape 1 - à remplir'!$F$31:$F$400,'Étape 1 - à remplir'!$E$31:$E$400,MASQ2!CZ396,'Étape 1 - à remplir'!$G$31:$G$400,"kg"),SUMIFS('Étape 1 - à remplir'!$F$31:$F$400,'Étape 1 - à remplir'!$E$31:$E$400,MASQ2!CZ396,'Étape 1 - à remplir'!$C$31:$C$400,DI$3)),IF(DI$2="Âge",IF(DI$3="Tous",SUMIFS('Étape 1 - à remplir'!$F$31:$F$400,'Étape 1 - à remplir'!$E$31:$E$400,MASQ2!CZ396,'Étape 1 - à remplir'!$G$31:$G$400,"kg"),SUMIFS('Étape 1 - à remplir'!$F$31:$F$400,'Étape 1 - à remplir'!$E$31:$E$400,MASQ2!CZ396,'Étape 1 - à remplir'!$P$31:$P$400,DI$3,'Étape 1 - à remplir'!$G$31:$G$400,"kg")),IF(DI$2="Atelier",IF(DI$3="Tous",SUMIFS('Étape 1 - à remplir'!$F$31:$F$400,'Étape 1 - à remplir'!$E$31:$E$400,MASQ2!CZ396,'Étape 1 - à remplir'!$G$31:$G$400,"kg"),SUMIFS('Étape 1 - à remplir'!$F$31:$F$400,'Étape 1 - à remplir'!$E$31:$E$400,MASQ2!CZ396,'Étape 1 - à remplir'!$O$31:$O$400,DI$3,'Étape 1 - à remplir'!$G$31:$G$400,"kg")),IF(DI$2="Espèce",IF(DI$3="Tous",SUMIFS('Étape 1 - à remplir'!$F$31:$F$400,'Étape 1 - à remplir'!$E$31:$E$400,MASQ2!CZ396,'Étape 1 - à remplir'!$G$31:$G$400,"kg"),SUMIFS('Étape 1 - à remplir'!$F$31:$F$400,'Étape 1 - à remplir'!$E$31:$E$400,MASQ2!CZ396,'Étape 1 - à remplir'!$N$31:$N$400,DI$3,'Étape 1 - à remplir'!$G$31:$G$400,"kg")))))))</f>
        <v>#N/A</v>
      </c>
      <c r="DB396" s="104">
        <f t="shared" si="198"/>
        <v>0</v>
      </c>
      <c r="DC396" s="204" t="str">
        <f t="shared" si="191"/>
        <v>Pénéthamate (ou pénéthacilline)</v>
      </c>
      <c r="DD396" s="204" t="str">
        <f t="shared" si="192"/>
        <v/>
      </c>
      <c r="DE396" s="204" t="str">
        <f t="shared" si="193"/>
        <v/>
      </c>
      <c r="DF396" s="204" t="str">
        <f t="shared" si="194"/>
        <v>Penicillines</v>
      </c>
      <c r="DG396" s="204" t="str">
        <f t="shared" si="195"/>
        <v/>
      </c>
      <c r="DH396" s="97" t="str">
        <f t="shared" si="196"/>
        <v/>
      </c>
      <c r="DI396" s="78"/>
      <c r="DJ396" s="78"/>
      <c r="DK396" s="77" t="str">
        <f ca="1"/>
        <v>PENETHAONE 182,5 MG/ML POUDRE ET SOLVANT POUR SUSPENSION INJECTABLE POUR BOVINS</v>
      </c>
      <c r="DL396" s="79" t="e">
        <f ca="1"/>
        <v>#N/A</v>
      </c>
      <c r="DM396" s="102"/>
      <c r="DN396" s="8"/>
      <c r="DO396" s="8"/>
      <c r="DP396" s="8"/>
      <c r="DQ396" s="8"/>
      <c r="DR396" s="8"/>
      <c r="DS396" s="8"/>
      <c r="DT396" s="8"/>
      <c r="DU396" s="8"/>
      <c r="DV396" s="8"/>
      <c r="DW396" s="8"/>
      <c r="DX396" s="8"/>
      <c r="DY396" s="8"/>
      <c r="DZ396" s="8"/>
      <c r="EA396" s="8"/>
      <c r="EB396" s="8"/>
      <c r="EC396" s="8"/>
      <c r="ED396" s="8"/>
      <c r="EE396" s="8"/>
      <c r="EF396" s="8"/>
      <c r="EG396" s="8"/>
      <c r="EH396" s="8"/>
      <c r="EI396" s="8"/>
      <c r="EJ396" s="97"/>
    </row>
    <row r="397" spans="1:140" x14ac:dyDescent="0.25">
      <c r="A397" s="56"/>
      <c r="B397" s="8"/>
      <c r="C397" s="8"/>
      <c r="D397" s="8"/>
      <c r="E397" s="8"/>
      <c r="F397" s="8"/>
      <c r="G397" s="8"/>
      <c r="H397" s="8"/>
      <c r="I397" s="102" t="str">
        <f>INDEX(Données_ATB!BE:BV,MATCH(MASQ2!J397,Données_ATB!BE:BE,0),18)</f>
        <v/>
      </c>
      <c r="J397" s="77" t="str">
        <f>Données_ATB!BE396</f>
        <v>PEN-HISTA-STREP</v>
      </c>
      <c r="K397" s="204" t="e">
        <f>IF(IF(S$2="Catégorie",IF(S$3="Toutes",SUMIFS('Étape 1 - à remplir'!$F$31:$F$400,'Étape 1 - à remplir'!$E$31:$E$400,MASQ2!J397,'Étape 1 - à remplir'!$G$31:$G$400,"animaux"),SUMIFS('Étape 1 - à remplir'!$F$31:$F$400,'Étape 1 - à remplir'!$E$31:$E$400,MASQ2!J397,'Étape 1 - à remplir'!$C$31:$C$400,S$3)),IF(S$2="Âge",IF(S$3="Tous",SUMIFS('Étape 1 - à remplir'!$F$31:$F$400,'Étape 1 - à remplir'!$E$31:$E$400,MASQ2!J397,'Étape 1 - à remplir'!$G$31:$G$400,"animaux"),SUMIFS('Étape 1 - à remplir'!$F$31:$F$400,'Étape 1 - à remplir'!$E$31:$E$400,MASQ2!J397,'Étape 1 - à remplir'!$P$31:$P$400,S$3)),IF(S$2="Atelier",IF(S$3="Tous",SUMIFS('Étape 1 - à remplir'!$F$31:$F$400,'Étape 1 - à remplir'!$E$31:$E$400,MASQ2!J397,'Étape 1 - à remplir'!$G$31:$G$400,"animaux"),SUMIFS('Étape 1 - à remplir'!$F$31:$F$400,'Étape 1 - à remplir'!$E$31:$E$400,MASQ2!J397,'Étape 1 - à remplir'!$O$31:$O$400,S$3)),IF(S$2="Espèce",IF(S$3="Tous",SUMIFS('Étape 1 - à remplir'!$F$31:$F$400,'Étape 1 - à remplir'!$E$31:$E$400,MASQ2!J397,'Étape 1 - à remplir'!$G$31:$G$400,"animaux"),SUMIFS('Étape 1 - à remplir'!$F$31:$F$400,'Étape 1 - à remplir'!$E$31:$E$400,MASQ2!J397,'Étape 1 - à remplir'!$N$31:$N$400,S$3))))))=0,NA(),IF(S$2="Catégorie",IF(S$3="Toutes",SUMIFS('Étape 1 - à remplir'!$F$31:$F$400,'Étape 1 - à remplir'!$E$31:$E$400,MASQ2!J397,'Étape 1 - à remplir'!$G$31:$G$400,"animaux"),SUMIFS('Étape 1 - à remplir'!$F$31:$F$400,'Étape 1 - à remplir'!$E$31:$E$400,MASQ2!J397,'Étape 1 - à remplir'!$C$31:$C$400,S$3)),IF(S$2="Âge",IF(S$3="Tous",SUMIFS('Étape 1 - à remplir'!$F$31:$F$400,'Étape 1 - à remplir'!$E$31:$E$400,MASQ2!J397,'Étape 1 - à remplir'!$G$31:$G$400,"animaux"),SUMIFS('Étape 1 - à remplir'!$F$31:$F$400,'Étape 1 - à remplir'!$E$31:$E$400,MASQ2!J397,'Étape 1 - à remplir'!$P$31:$P$400,S$3)),IF(S$2="Atelier",IF(S$3="Tous",SUMIFS('Étape 1 - à remplir'!$F$31:$F$400,'Étape 1 - à remplir'!$E$31:$E$400,MASQ2!J397,'Étape 1 - à remplir'!$G$31:$G$400,"animaux"),SUMIFS('Étape 1 - à remplir'!$F$31:$F$400,'Étape 1 - à remplir'!$E$31:$E$400,MASQ2!J397,'Étape 1 - à remplir'!$O$31:$O$400,S$3)),IF(S$2="Espèce",IF(S$3="Tous",SUMIFS('Étape 1 - à remplir'!$F$31:$F$400,'Étape 1 - à remplir'!$E$31:$E$400,MASQ2!J397,'Étape 1 - à remplir'!$G$31:$G$400,"animaux"),SUMIFS('Étape 1 - à remplir'!$F$31:$F$400,'Étape 1 - à remplir'!$E$31:$E$400,MASQ2!J397,'Étape 1 - à remplir'!$N$31:$N$400,S$3)))))))</f>
        <v>#N/A</v>
      </c>
      <c r="L397" s="97">
        <f t="shared" si="199"/>
        <v>0</v>
      </c>
      <c r="M397" s="56" t="str">
        <f>Données_ATB!BN396</f>
        <v>Dihydrostreptomycine</v>
      </c>
      <c r="N397" s="204" t="str">
        <f>Données_ATB!BO396</f>
        <v>Benzylpénicilline</v>
      </c>
      <c r="O397" s="97" t="str">
        <f>Données_ATB!BP396</f>
        <v/>
      </c>
      <c r="P397" s="77" t="str">
        <f>Données_ATB!BR396</f>
        <v>Aminoglycosides</v>
      </c>
      <c r="Q397" s="78" t="str">
        <f>Données_ATB!BS396</f>
        <v>Penicillines</v>
      </c>
      <c r="R397" s="79" t="str">
        <f>Données_ATB!BT396</f>
        <v/>
      </c>
      <c r="S397" s="78"/>
      <c r="T397" s="78"/>
      <c r="U397" s="77" t="str">
        <f ca="1"/>
        <v>PEN-HISTA-STREP</v>
      </c>
      <c r="V397" s="79" t="e">
        <f ca="1"/>
        <v>#N/A</v>
      </c>
      <c r="W397" s="102"/>
      <c r="X397" s="8"/>
      <c r="Y397" s="8"/>
      <c r="Z397" s="8"/>
      <c r="AA397" s="8"/>
      <c r="AB397" s="102"/>
      <c r="AC397" s="8"/>
      <c r="AD397" s="8"/>
      <c r="AE397" s="8"/>
      <c r="AF397" s="8"/>
      <c r="AG397" s="8"/>
      <c r="AH397" s="8"/>
      <c r="AI397" s="8"/>
      <c r="AJ397" s="8"/>
      <c r="AK397" s="8"/>
      <c r="AL397" s="8"/>
      <c r="AM397" s="8"/>
      <c r="AN397" s="8"/>
      <c r="AO397" s="8"/>
      <c r="AP397" s="8"/>
      <c r="AQ397" s="8"/>
      <c r="AR397" s="8"/>
      <c r="AS397" s="8"/>
      <c r="AT397" s="97"/>
      <c r="AV397" s="56"/>
      <c r="AW397" s="8"/>
      <c r="AX397" s="8"/>
      <c r="AY397" s="8"/>
      <c r="AZ397" s="8"/>
      <c r="BA397" s="8"/>
      <c r="BB397" s="8"/>
      <c r="BC397" s="8"/>
      <c r="BD397" s="102" t="str">
        <f t="shared" si="181"/>
        <v/>
      </c>
      <c r="BE397" s="56" t="str">
        <f t="shared" si="182"/>
        <v>PEN-HISTA-STREP</v>
      </c>
      <c r="BF397" s="204" t="e">
        <f>IF(IF(BN$2="Catégorie",IF(BN$3="Toutes",SUMIFS('Étape 1 - à remplir'!$F$31:$F$400,'Étape 1 - à remplir'!$E$31:$E$400,MASQ2!BE397,'Étape 1 - à remplir'!$G$31:$G$400,"lots"),SUMIFS('Étape 1 - à remplir'!$F$31:$F$400,'Étape 1 - à remplir'!$E$31:$E$400,MASQ2!BE397,'Étape 1 - à remplir'!$C$31:$C$400,BN$3)),IF(BN$2="Âge",IF(BN$3="Tous",SUMIFS('Étape 1 - à remplir'!$F$31:$F$400,'Étape 1 - à remplir'!$E$31:$E$400,MASQ2!BE397,'Étape 1 - à remplir'!$G$31:$G$400,"lots"),SUMIFS('Étape 1 - à remplir'!$F$31:$F$400,'Étape 1 - à remplir'!$E$31:$E$400,MASQ2!BE397,'Étape 1 - à remplir'!$P$31:$P$400,BN$3,'Étape 1 - à remplir'!$G$31:$G$400,"lots")),IF(BN$2="Atelier",IF(BN$3="Tous",SUMIFS('Étape 1 - à remplir'!$F$31:$F$400,'Étape 1 - à remplir'!$E$31:$E$400,MASQ2!BE397,'Étape 1 - à remplir'!$G$31:$G$400,"lots"),SUMIFS('Étape 1 - à remplir'!$F$31:$F$400,'Étape 1 - à remplir'!$E$31:$E$400,MASQ2!BE397,'Étape 1 - à remplir'!$O$31:$O$400,BN$3,'Étape 1 - à remplir'!$G$31:$G$400,"lots")),IF(BN$2="Espèce",IF(BN$3="Tous",SUMIFS('Étape 1 - à remplir'!$F$31:$F$400,'Étape 1 - à remplir'!$E$31:$E$400,MASQ2!BE397,'Étape 1 - à remplir'!$G$31:$G$400,"lots"),SUMIFS('Étape 1 - à remplir'!$F$31:$F$400,'Étape 1 - à remplir'!$E$31:$E$400,MASQ2!BE397,'Étape 1 - à remplir'!$N$31:$N$400,BN$3,'Étape 1 - à remplir'!$G$31:$G$400,"lots"))))))=0,NA(),IF(BN$2="Catégorie",IF(BN$3="Toutes",SUMIFS('Étape 1 - à remplir'!$F$31:$F$400,'Étape 1 - à remplir'!$E$31:$E$400,MASQ2!BE397,'Étape 1 - à remplir'!$G$31:$G$400,"lots"),SUMIFS('Étape 1 - à remplir'!$F$31:$F$400,'Étape 1 - à remplir'!$E$31:$E$400,MASQ2!BE397,'Étape 1 - à remplir'!$C$31:$C$400,BN$3)),IF(BN$2="Âge",IF(BN$3="Tous",SUMIFS('Étape 1 - à remplir'!$F$31:$F$400,'Étape 1 - à remplir'!$E$31:$E$400,MASQ2!BE397,'Étape 1 - à remplir'!$G$31:$G$400,"lots"),SUMIFS('Étape 1 - à remplir'!$F$31:$F$400,'Étape 1 - à remplir'!$E$31:$E$400,MASQ2!BE397,'Étape 1 - à remplir'!$P$31:$P$400,BN$3,'Étape 1 - à remplir'!$G$31:$G$400,"lots")),IF(BN$2="Atelier",IF(BN$3="Tous",SUMIFS('Étape 1 - à remplir'!$F$31:$F$400,'Étape 1 - à remplir'!$E$31:$E$400,MASQ2!BE397,'Étape 1 - à remplir'!$G$31:$G$400,"lots"),SUMIFS('Étape 1 - à remplir'!$F$31:$F$400,'Étape 1 - à remplir'!$E$31:$E$400,MASQ2!BE397,'Étape 1 - à remplir'!$O$31:$O$400,BN$3,'Étape 1 - à remplir'!$G$31:$G$400,"lots")),IF(BN$2="Espèce",IF(BN$3="Tous",SUMIFS('Étape 1 - à remplir'!$F$31:$F$400,'Étape 1 - à remplir'!$E$31:$E$400,MASQ2!BE397,'Étape 1 - à remplir'!$G$31:$G$400,"lots"),SUMIFS('Étape 1 - à remplir'!$F$31:$F$400,'Étape 1 - à remplir'!$E$31:$E$400,MASQ2!BE397,'Étape 1 - à remplir'!$N$31:$N$400,BN$3,'Étape 1 - à remplir'!$G$31:$G$400,"lots")))))))</f>
        <v>#N/A</v>
      </c>
      <c r="BG397" s="204">
        <f t="shared" si="197"/>
        <v>0</v>
      </c>
      <c r="BH397" s="204" t="str">
        <f t="shared" si="183"/>
        <v>Dihydrostreptomycine</v>
      </c>
      <c r="BI397" s="204" t="str">
        <f t="shared" si="184"/>
        <v>Benzylpénicilline</v>
      </c>
      <c r="BJ397" s="204" t="str">
        <f t="shared" si="185"/>
        <v/>
      </c>
      <c r="BK397" s="204" t="str">
        <f t="shared" si="186"/>
        <v>Aminoglycosides</v>
      </c>
      <c r="BL397" s="204" t="str">
        <f t="shared" si="187"/>
        <v>Penicillines</v>
      </c>
      <c r="BM397" s="97" t="str">
        <f t="shared" si="188"/>
        <v/>
      </c>
      <c r="BN397" s="78"/>
      <c r="BO397" s="78"/>
      <c r="BP397" s="77" t="str">
        <f ca="1"/>
        <v>PEN-HISTA-STREP</v>
      </c>
      <c r="BQ397" s="79" t="e">
        <f ca="1"/>
        <v>#N/A</v>
      </c>
      <c r="BR397" s="102"/>
      <c r="BS397" s="8"/>
      <c r="BT397" s="8"/>
      <c r="BU397" s="8"/>
      <c r="BV397" s="8"/>
      <c r="BW397" s="8"/>
      <c r="BX397" s="8"/>
      <c r="BY397" s="8"/>
      <c r="BZ397" s="8"/>
      <c r="CA397" s="8"/>
      <c r="CB397" s="8"/>
      <c r="CC397" s="8"/>
      <c r="CD397" s="8"/>
      <c r="CE397" s="8"/>
      <c r="CF397" s="8"/>
      <c r="CG397" s="8"/>
      <c r="CH397" s="8"/>
      <c r="CI397" s="8"/>
      <c r="CJ397" s="8"/>
      <c r="CK397" s="8"/>
      <c r="CL397" s="8"/>
      <c r="CM397" s="8"/>
      <c r="CN397" s="8"/>
      <c r="CO397" s="97"/>
      <c r="CQ397" s="56"/>
      <c r="CR397" s="8"/>
      <c r="CS397" s="8"/>
      <c r="CT397" s="8"/>
      <c r="CU397" s="8"/>
      <c r="CV397" s="8"/>
      <c r="CW397" s="8"/>
      <c r="CX397" s="8"/>
      <c r="CY397" s="102" t="str">
        <f t="shared" si="189"/>
        <v/>
      </c>
      <c r="CZ397" s="56" t="str">
        <f t="shared" si="190"/>
        <v>PEN-HISTA-STREP</v>
      </c>
      <c r="DA397" s="204" t="e">
        <f>IF(IF(DI$2="Catégorie",IF(DI$3="Toutes",SUMIFS('Étape 1 - à remplir'!$F$31:$F$400,'Étape 1 - à remplir'!$E$31:$E$400,MASQ2!CZ397,'Étape 1 - à remplir'!$G$31:$G$400,"kg"),SUMIFS('Étape 1 - à remplir'!$F$31:$F$400,'Étape 1 - à remplir'!$E$31:$E$400,MASQ2!CZ397,'Étape 1 - à remplir'!$C$31:$C$400,DI$3)),IF(DI$2="Âge",IF(DI$3="Tous",SUMIFS('Étape 1 - à remplir'!$F$31:$F$400,'Étape 1 - à remplir'!$E$31:$E$400,MASQ2!CZ397,'Étape 1 - à remplir'!$G$31:$G$400,"kg"),SUMIFS('Étape 1 - à remplir'!$F$31:$F$400,'Étape 1 - à remplir'!$E$31:$E$400,MASQ2!CZ397,'Étape 1 - à remplir'!$P$31:$P$400,DI$3,'Étape 1 - à remplir'!$G$31:$G$400,"kg")),IF(DI$2="Atelier",IF(DI$3="Tous",SUMIFS('Étape 1 - à remplir'!$F$31:$F$400,'Étape 1 - à remplir'!$E$31:$E$400,MASQ2!CZ397,'Étape 1 - à remplir'!$G$31:$G$400,"kg"),SUMIFS('Étape 1 - à remplir'!$F$31:$F$400,'Étape 1 - à remplir'!$E$31:$E$400,MASQ2!CZ397,'Étape 1 - à remplir'!$O$31:$O$400,DI$3,'Étape 1 - à remplir'!$G$31:$G$400,"kg")),IF(DI$2="Espèce",IF(DI$3="Tous",SUMIFS('Étape 1 - à remplir'!$F$31:$F$400,'Étape 1 - à remplir'!$E$31:$E$400,MASQ2!CZ397,'Étape 1 - à remplir'!$G$31:$G$400,"kg"),SUMIFS('Étape 1 - à remplir'!$F$31:$F$400,'Étape 1 - à remplir'!$E$31:$E$400,MASQ2!CZ397,'Étape 1 - à remplir'!$N$31:$N$400,DI$3,'Étape 1 - à remplir'!$G$31:$G$400,"kg"))))))=0,NA(),IF(DI$2="Catégorie",IF(DI$3="Toutes",SUMIFS('Étape 1 - à remplir'!$F$31:$F$400,'Étape 1 - à remplir'!$E$31:$E$400,MASQ2!CZ397,'Étape 1 - à remplir'!$G$31:$G$400,"kg"),SUMIFS('Étape 1 - à remplir'!$F$31:$F$400,'Étape 1 - à remplir'!$E$31:$E$400,MASQ2!CZ397,'Étape 1 - à remplir'!$C$31:$C$400,DI$3)),IF(DI$2="Âge",IF(DI$3="Tous",SUMIFS('Étape 1 - à remplir'!$F$31:$F$400,'Étape 1 - à remplir'!$E$31:$E$400,MASQ2!CZ397,'Étape 1 - à remplir'!$G$31:$G$400,"kg"),SUMIFS('Étape 1 - à remplir'!$F$31:$F$400,'Étape 1 - à remplir'!$E$31:$E$400,MASQ2!CZ397,'Étape 1 - à remplir'!$P$31:$P$400,DI$3,'Étape 1 - à remplir'!$G$31:$G$400,"kg")),IF(DI$2="Atelier",IF(DI$3="Tous",SUMIFS('Étape 1 - à remplir'!$F$31:$F$400,'Étape 1 - à remplir'!$E$31:$E$400,MASQ2!CZ397,'Étape 1 - à remplir'!$G$31:$G$400,"kg"),SUMIFS('Étape 1 - à remplir'!$F$31:$F$400,'Étape 1 - à remplir'!$E$31:$E$400,MASQ2!CZ397,'Étape 1 - à remplir'!$O$31:$O$400,DI$3,'Étape 1 - à remplir'!$G$31:$G$400,"kg")),IF(DI$2="Espèce",IF(DI$3="Tous",SUMIFS('Étape 1 - à remplir'!$F$31:$F$400,'Étape 1 - à remplir'!$E$31:$E$400,MASQ2!CZ397,'Étape 1 - à remplir'!$G$31:$G$400,"kg"),SUMIFS('Étape 1 - à remplir'!$F$31:$F$400,'Étape 1 - à remplir'!$E$31:$E$400,MASQ2!CZ397,'Étape 1 - à remplir'!$N$31:$N$400,DI$3,'Étape 1 - à remplir'!$G$31:$G$400,"kg")))))))</f>
        <v>#N/A</v>
      </c>
      <c r="DB397" s="104">
        <f t="shared" si="198"/>
        <v>0</v>
      </c>
      <c r="DC397" s="204" t="str">
        <f t="shared" si="191"/>
        <v>Dihydrostreptomycine</v>
      </c>
      <c r="DD397" s="204" t="str">
        <f t="shared" si="192"/>
        <v>Benzylpénicilline</v>
      </c>
      <c r="DE397" s="204" t="str">
        <f t="shared" si="193"/>
        <v/>
      </c>
      <c r="DF397" s="204" t="str">
        <f t="shared" si="194"/>
        <v>Aminoglycosides</v>
      </c>
      <c r="DG397" s="204" t="str">
        <f t="shared" si="195"/>
        <v>Penicillines</v>
      </c>
      <c r="DH397" s="97" t="str">
        <f t="shared" si="196"/>
        <v/>
      </c>
      <c r="DI397" s="78"/>
      <c r="DJ397" s="78"/>
      <c r="DK397" s="77" t="str">
        <f ca="1"/>
        <v>PEN-HISTA-STREP</v>
      </c>
      <c r="DL397" s="79" t="e">
        <f ca="1"/>
        <v>#N/A</v>
      </c>
      <c r="DM397" s="102"/>
      <c r="DN397" s="8"/>
      <c r="DO397" s="8"/>
      <c r="DP397" s="8"/>
      <c r="DQ397" s="8"/>
      <c r="DR397" s="8"/>
      <c r="DS397" s="8"/>
      <c r="DT397" s="8"/>
      <c r="DU397" s="8"/>
      <c r="DV397" s="8"/>
      <c r="DW397" s="8"/>
      <c r="DX397" s="8"/>
      <c r="DY397" s="8"/>
      <c r="DZ397" s="8"/>
      <c r="EA397" s="8"/>
      <c r="EB397" s="8"/>
      <c r="EC397" s="8"/>
      <c r="ED397" s="8"/>
      <c r="EE397" s="8"/>
      <c r="EF397" s="8"/>
      <c r="EG397" s="8"/>
      <c r="EH397" s="8"/>
      <c r="EI397" s="8"/>
      <c r="EJ397" s="97"/>
    </row>
    <row r="398" spans="1:140" x14ac:dyDescent="0.25">
      <c r="A398" s="56"/>
      <c r="B398" s="8"/>
      <c r="C398" s="8"/>
      <c r="D398" s="8"/>
      <c r="E398" s="8"/>
      <c r="F398" s="8"/>
      <c r="G398" s="8"/>
      <c r="H398" s="8"/>
      <c r="I398" s="102" t="str">
        <f>INDEX(Données_ATB!BE:BV,MATCH(MASQ2!J398,Données_ATB!BE:BE,0),18)</f>
        <v/>
      </c>
      <c r="J398" s="77" t="str">
        <f>Données_ATB!BE397</f>
        <v>PENI DHS COOPHAVET</v>
      </c>
      <c r="K398" s="204" t="e">
        <f>IF(IF(S$2="Catégorie",IF(S$3="Toutes",SUMIFS('Étape 1 - à remplir'!$F$31:$F$400,'Étape 1 - à remplir'!$E$31:$E$400,MASQ2!J398,'Étape 1 - à remplir'!$G$31:$G$400,"animaux"),SUMIFS('Étape 1 - à remplir'!$F$31:$F$400,'Étape 1 - à remplir'!$E$31:$E$400,MASQ2!J398,'Étape 1 - à remplir'!$C$31:$C$400,S$3)),IF(S$2="Âge",IF(S$3="Tous",SUMIFS('Étape 1 - à remplir'!$F$31:$F$400,'Étape 1 - à remplir'!$E$31:$E$400,MASQ2!J398,'Étape 1 - à remplir'!$G$31:$G$400,"animaux"),SUMIFS('Étape 1 - à remplir'!$F$31:$F$400,'Étape 1 - à remplir'!$E$31:$E$400,MASQ2!J398,'Étape 1 - à remplir'!$P$31:$P$400,S$3)),IF(S$2="Atelier",IF(S$3="Tous",SUMIFS('Étape 1 - à remplir'!$F$31:$F$400,'Étape 1 - à remplir'!$E$31:$E$400,MASQ2!J398,'Étape 1 - à remplir'!$G$31:$G$400,"animaux"),SUMIFS('Étape 1 - à remplir'!$F$31:$F$400,'Étape 1 - à remplir'!$E$31:$E$400,MASQ2!J398,'Étape 1 - à remplir'!$O$31:$O$400,S$3)),IF(S$2="Espèce",IF(S$3="Tous",SUMIFS('Étape 1 - à remplir'!$F$31:$F$400,'Étape 1 - à remplir'!$E$31:$E$400,MASQ2!J398,'Étape 1 - à remplir'!$G$31:$G$400,"animaux"),SUMIFS('Étape 1 - à remplir'!$F$31:$F$400,'Étape 1 - à remplir'!$E$31:$E$400,MASQ2!J398,'Étape 1 - à remplir'!$N$31:$N$400,S$3))))))=0,NA(),IF(S$2="Catégorie",IF(S$3="Toutes",SUMIFS('Étape 1 - à remplir'!$F$31:$F$400,'Étape 1 - à remplir'!$E$31:$E$400,MASQ2!J398,'Étape 1 - à remplir'!$G$31:$G$400,"animaux"),SUMIFS('Étape 1 - à remplir'!$F$31:$F$400,'Étape 1 - à remplir'!$E$31:$E$400,MASQ2!J398,'Étape 1 - à remplir'!$C$31:$C$400,S$3)),IF(S$2="Âge",IF(S$3="Tous",SUMIFS('Étape 1 - à remplir'!$F$31:$F$400,'Étape 1 - à remplir'!$E$31:$E$400,MASQ2!J398,'Étape 1 - à remplir'!$G$31:$G$400,"animaux"),SUMIFS('Étape 1 - à remplir'!$F$31:$F$400,'Étape 1 - à remplir'!$E$31:$E$400,MASQ2!J398,'Étape 1 - à remplir'!$P$31:$P$400,S$3)),IF(S$2="Atelier",IF(S$3="Tous",SUMIFS('Étape 1 - à remplir'!$F$31:$F$400,'Étape 1 - à remplir'!$E$31:$E$400,MASQ2!J398,'Étape 1 - à remplir'!$G$31:$G$400,"animaux"),SUMIFS('Étape 1 - à remplir'!$F$31:$F$400,'Étape 1 - à remplir'!$E$31:$E$400,MASQ2!J398,'Étape 1 - à remplir'!$O$31:$O$400,S$3)),IF(S$2="Espèce",IF(S$3="Tous",SUMIFS('Étape 1 - à remplir'!$F$31:$F$400,'Étape 1 - à remplir'!$E$31:$E$400,MASQ2!J398,'Étape 1 - à remplir'!$G$31:$G$400,"animaux"),SUMIFS('Étape 1 - à remplir'!$F$31:$F$400,'Étape 1 - à remplir'!$E$31:$E$400,MASQ2!J398,'Étape 1 - à remplir'!$N$31:$N$400,S$3)))))))</f>
        <v>#N/A</v>
      </c>
      <c r="L398" s="97">
        <f t="shared" si="199"/>
        <v>0</v>
      </c>
      <c r="M398" s="56" t="str">
        <f>Données_ATB!BN397</f>
        <v>Dihydrostreptomycine</v>
      </c>
      <c r="N398" s="204" t="str">
        <f>Données_ATB!BO397</f>
        <v>Benzylpénicilline</v>
      </c>
      <c r="O398" s="97" t="str">
        <f>Données_ATB!BP397</f>
        <v/>
      </c>
      <c r="P398" s="77" t="str">
        <f>Données_ATB!BR397</f>
        <v>Aminoglycosides</v>
      </c>
      <c r="Q398" s="78" t="str">
        <f>Données_ATB!BS397</f>
        <v>Penicillines</v>
      </c>
      <c r="R398" s="79" t="str">
        <f>Données_ATB!BT397</f>
        <v/>
      </c>
      <c r="S398" s="78"/>
      <c r="T398" s="78"/>
      <c r="U398" s="77" t="str">
        <f ca="1"/>
        <v>PENI DHS COOPHAVET</v>
      </c>
      <c r="V398" s="79" t="e">
        <f ca="1"/>
        <v>#N/A</v>
      </c>
      <c r="W398" s="102"/>
      <c r="X398" s="8"/>
      <c r="Y398" s="8"/>
      <c r="Z398" s="8"/>
      <c r="AA398" s="8"/>
      <c r="AB398" s="102"/>
      <c r="AC398" s="8"/>
      <c r="AD398" s="8"/>
      <c r="AE398" s="8"/>
      <c r="AF398" s="8"/>
      <c r="AG398" s="8"/>
      <c r="AH398" s="8"/>
      <c r="AI398" s="8"/>
      <c r="AJ398" s="8"/>
      <c r="AK398" s="8"/>
      <c r="AL398" s="8"/>
      <c r="AM398" s="8"/>
      <c r="AN398" s="8"/>
      <c r="AO398" s="8"/>
      <c r="AP398" s="8"/>
      <c r="AQ398" s="8"/>
      <c r="AR398" s="8"/>
      <c r="AS398" s="8"/>
      <c r="AT398" s="97"/>
      <c r="AV398" s="56"/>
      <c r="AW398" s="8"/>
      <c r="AX398" s="8"/>
      <c r="AY398" s="8"/>
      <c r="AZ398" s="8"/>
      <c r="BA398" s="8"/>
      <c r="BB398" s="8"/>
      <c r="BC398" s="8"/>
      <c r="BD398" s="102" t="str">
        <f t="shared" si="181"/>
        <v/>
      </c>
      <c r="BE398" s="56" t="str">
        <f t="shared" si="182"/>
        <v>PENI DHS COOPHAVET</v>
      </c>
      <c r="BF398" s="204" t="e">
        <f>IF(IF(BN$2="Catégorie",IF(BN$3="Toutes",SUMIFS('Étape 1 - à remplir'!$F$31:$F$400,'Étape 1 - à remplir'!$E$31:$E$400,MASQ2!BE398,'Étape 1 - à remplir'!$G$31:$G$400,"lots"),SUMIFS('Étape 1 - à remplir'!$F$31:$F$400,'Étape 1 - à remplir'!$E$31:$E$400,MASQ2!BE398,'Étape 1 - à remplir'!$C$31:$C$400,BN$3)),IF(BN$2="Âge",IF(BN$3="Tous",SUMIFS('Étape 1 - à remplir'!$F$31:$F$400,'Étape 1 - à remplir'!$E$31:$E$400,MASQ2!BE398,'Étape 1 - à remplir'!$G$31:$G$400,"lots"),SUMIFS('Étape 1 - à remplir'!$F$31:$F$400,'Étape 1 - à remplir'!$E$31:$E$400,MASQ2!BE398,'Étape 1 - à remplir'!$P$31:$P$400,BN$3,'Étape 1 - à remplir'!$G$31:$G$400,"lots")),IF(BN$2="Atelier",IF(BN$3="Tous",SUMIFS('Étape 1 - à remplir'!$F$31:$F$400,'Étape 1 - à remplir'!$E$31:$E$400,MASQ2!BE398,'Étape 1 - à remplir'!$G$31:$G$400,"lots"),SUMIFS('Étape 1 - à remplir'!$F$31:$F$400,'Étape 1 - à remplir'!$E$31:$E$400,MASQ2!BE398,'Étape 1 - à remplir'!$O$31:$O$400,BN$3,'Étape 1 - à remplir'!$G$31:$G$400,"lots")),IF(BN$2="Espèce",IF(BN$3="Tous",SUMIFS('Étape 1 - à remplir'!$F$31:$F$400,'Étape 1 - à remplir'!$E$31:$E$400,MASQ2!BE398,'Étape 1 - à remplir'!$G$31:$G$400,"lots"),SUMIFS('Étape 1 - à remplir'!$F$31:$F$400,'Étape 1 - à remplir'!$E$31:$E$400,MASQ2!BE398,'Étape 1 - à remplir'!$N$31:$N$400,BN$3,'Étape 1 - à remplir'!$G$31:$G$400,"lots"))))))=0,NA(),IF(BN$2="Catégorie",IF(BN$3="Toutes",SUMIFS('Étape 1 - à remplir'!$F$31:$F$400,'Étape 1 - à remplir'!$E$31:$E$400,MASQ2!BE398,'Étape 1 - à remplir'!$G$31:$G$400,"lots"),SUMIFS('Étape 1 - à remplir'!$F$31:$F$400,'Étape 1 - à remplir'!$E$31:$E$400,MASQ2!BE398,'Étape 1 - à remplir'!$C$31:$C$400,BN$3)),IF(BN$2="Âge",IF(BN$3="Tous",SUMIFS('Étape 1 - à remplir'!$F$31:$F$400,'Étape 1 - à remplir'!$E$31:$E$400,MASQ2!BE398,'Étape 1 - à remplir'!$G$31:$G$400,"lots"),SUMIFS('Étape 1 - à remplir'!$F$31:$F$400,'Étape 1 - à remplir'!$E$31:$E$400,MASQ2!BE398,'Étape 1 - à remplir'!$P$31:$P$400,BN$3,'Étape 1 - à remplir'!$G$31:$G$400,"lots")),IF(BN$2="Atelier",IF(BN$3="Tous",SUMIFS('Étape 1 - à remplir'!$F$31:$F$400,'Étape 1 - à remplir'!$E$31:$E$400,MASQ2!BE398,'Étape 1 - à remplir'!$G$31:$G$400,"lots"),SUMIFS('Étape 1 - à remplir'!$F$31:$F$400,'Étape 1 - à remplir'!$E$31:$E$400,MASQ2!BE398,'Étape 1 - à remplir'!$O$31:$O$400,BN$3,'Étape 1 - à remplir'!$G$31:$G$400,"lots")),IF(BN$2="Espèce",IF(BN$3="Tous",SUMIFS('Étape 1 - à remplir'!$F$31:$F$400,'Étape 1 - à remplir'!$E$31:$E$400,MASQ2!BE398,'Étape 1 - à remplir'!$G$31:$G$400,"lots"),SUMIFS('Étape 1 - à remplir'!$F$31:$F$400,'Étape 1 - à remplir'!$E$31:$E$400,MASQ2!BE398,'Étape 1 - à remplir'!$N$31:$N$400,BN$3,'Étape 1 - à remplir'!$G$31:$G$400,"lots")))))))</f>
        <v>#N/A</v>
      </c>
      <c r="BG398" s="204">
        <f t="shared" si="197"/>
        <v>0</v>
      </c>
      <c r="BH398" s="204" t="str">
        <f t="shared" si="183"/>
        <v>Dihydrostreptomycine</v>
      </c>
      <c r="BI398" s="204" t="str">
        <f t="shared" si="184"/>
        <v>Benzylpénicilline</v>
      </c>
      <c r="BJ398" s="204" t="str">
        <f t="shared" si="185"/>
        <v/>
      </c>
      <c r="BK398" s="204" t="str">
        <f t="shared" si="186"/>
        <v>Aminoglycosides</v>
      </c>
      <c r="BL398" s="204" t="str">
        <f t="shared" si="187"/>
        <v>Penicillines</v>
      </c>
      <c r="BM398" s="97" t="str">
        <f t="shared" si="188"/>
        <v/>
      </c>
      <c r="BN398" s="78"/>
      <c r="BO398" s="78"/>
      <c r="BP398" s="77" t="str">
        <f ca="1"/>
        <v>PENI DHS COOPHAVET</v>
      </c>
      <c r="BQ398" s="79" t="e">
        <f ca="1"/>
        <v>#N/A</v>
      </c>
      <c r="BR398" s="102"/>
      <c r="BS398" s="8"/>
      <c r="BT398" s="8"/>
      <c r="BU398" s="8"/>
      <c r="BV398" s="8"/>
      <c r="BW398" s="8"/>
      <c r="BX398" s="8"/>
      <c r="BY398" s="8"/>
      <c r="BZ398" s="8"/>
      <c r="CA398" s="8"/>
      <c r="CB398" s="8"/>
      <c r="CC398" s="8"/>
      <c r="CD398" s="8"/>
      <c r="CE398" s="8"/>
      <c r="CF398" s="8"/>
      <c r="CG398" s="8"/>
      <c r="CH398" s="8"/>
      <c r="CI398" s="8"/>
      <c r="CJ398" s="8"/>
      <c r="CK398" s="8"/>
      <c r="CL398" s="8"/>
      <c r="CM398" s="8"/>
      <c r="CN398" s="8"/>
      <c r="CO398" s="97"/>
      <c r="CQ398" s="56"/>
      <c r="CR398" s="8"/>
      <c r="CS398" s="8"/>
      <c r="CT398" s="8"/>
      <c r="CU398" s="8"/>
      <c r="CV398" s="8"/>
      <c r="CW398" s="8"/>
      <c r="CX398" s="8"/>
      <c r="CY398" s="102" t="str">
        <f t="shared" si="189"/>
        <v/>
      </c>
      <c r="CZ398" s="56" t="str">
        <f t="shared" si="190"/>
        <v>PENI DHS COOPHAVET</v>
      </c>
      <c r="DA398" s="204" t="e">
        <f>IF(IF(DI$2="Catégorie",IF(DI$3="Toutes",SUMIFS('Étape 1 - à remplir'!$F$31:$F$400,'Étape 1 - à remplir'!$E$31:$E$400,MASQ2!CZ398,'Étape 1 - à remplir'!$G$31:$G$400,"kg"),SUMIFS('Étape 1 - à remplir'!$F$31:$F$400,'Étape 1 - à remplir'!$E$31:$E$400,MASQ2!CZ398,'Étape 1 - à remplir'!$C$31:$C$400,DI$3)),IF(DI$2="Âge",IF(DI$3="Tous",SUMIFS('Étape 1 - à remplir'!$F$31:$F$400,'Étape 1 - à remplir'!$E$31:$E$400,MASQ2!CZ398,'Étape 1 - à remplir'!$G$31:$G$400,"kg"),SUMIFS('Étape 1 - à remplir'!$F$31:$F$400,'Étape 1 - à remplir'!$E$31:$E$400,MASQ2!CZ398,'Étape 1 - à remplir'!$P$31:$P$400,DI$3,'Étape 1 - à remplir'!$G$31:$G$400,"kg")),IF(DI$2="Atelier",IF(DI$3="Tous",SUMIFS('Étape 1 - à remplir'!$F$31:$F$400,'Étape 1 - à remplir'!$E$31:$E$400,MASQ2!CZ398,'Étape 1 - à remplir'!$G$31:$G$400,"kg"),SUMIFS('Étape 1 - à remplir'!$F$31:$F$400,'Étape 1 - à remplir'!$E$31:$E$400,MASQ2!CZ398,'Étape 1 - à remplir'!$O$31:$O$400,DI$3,'Étape 1 - à remplir'!$G$31:$G$400,"kg")),IF(DI$2="Espèce",IF(DI$3="Tous",SUMIFS('Étape 1 - à remplir'!$F$31:$F$400,'Étape 1 - à remplir'!$E$31:$E$400,MASQ2!CZ398,'Étape 1 - à remplir'!$G$31:$G$400,"kg"),SUMIFS('Étape 1 - à remplir'!$F$31:$F$400,'Étape 1 - à remplir'!$E$31:$E$400,MASQ2!CZ398,'Étape 1 - à remplir'!$N$31:$N$400,DI$3,'Étape 1 - à remplir'!$G$31:$G$400,"kg"))))))=0,NA(),IF(DI$2="Catégorie",IF(DI$3="Toutes",SUMIFS('Étape 1 - à remplir'!$F$31:$F$400,'Étape 1 - à remplir'!$E$31:$E$400,MASQ2!CZ398,'Étape 1 - à remplir'!$G$31:$G$400,"kg"),SUMIFS('Étape 1 - à remplir'!$F$31:$F$400,'Étape 1 - à remplir'!$E$31:$E$400,MASQ2!CZ398,'Étape 1 - à remplir'!$C$31:$C$400,DI$3)),IF(DI$2="Âge",IF(DI$3="Tous",SUMIFS('Étape 1 - à remplir'!$F$31:$F$400,'Étape 1 - à remplir'!$E$31:$E$400,MASQ2!CZ398,'Étape 1 - à remplir'!$G$31:$G$400,"kg"),SUMIFS('Étape 1 - à remplir'!$F$31:$F$400,'Étape 1 - à remplir'!$E$31:$E$400,MASQ2!CZ398,'Étape 1 - à remplir'!$P$31:$P$400,DI$3,'Étape 1 - à remplir'!$G$31:$G$400,"kg")),IF(DI$2="Atelier",IF(DI$3="Tous",SUMIFS('Étape 1 - à remplir'!$F$31:$F$400,'Étape 1 - à remplir'!$E$31:$E$400,MASQ2!CZ398,'Étape 1 - à remplir'!$G$31:$G$400,"kg"),SUMIFS('Étape 1 - à remplir'!$F$31:$F$400,'Étape 1 - à remplir'!$E$31:$E$400,MASQ2!CZ398,'Étape 1 - à remplir'!$O$31:$O$400,DI$3,'Étape 1 - à remplir'!$G$31:$G$400,"kg")),IF(DI$2="Espèce",IF(DI$3="Tous",SUMIFS('Étape 1 - à remplir'!$F$31:$F$400,'Étape 1 - à remplir'!$E$31:$E$400,MASQ2!CZ398,'Étape 1 - à remplir'!$G$31:$G$400,"kg"),SUMIFS('Étape 1 - à remplir'!$F$31:$F$400,'Étape 1 - à remplir'!$E$31:$E$400,MASQ2!CZ398,'Étape 1 - à remplir'!$N$31:$N$400,DI$3,'Étape 1 - à remplir'!$G$31:$G$400,"kg")))))))</f>
        <v>#N/A</v>
      </c>
      <c r="DB398" s="104">
        <f t="shared" si="198"/>
        <v>0</v>
      </c>
      <c r="DC398" s="204" t="str">
        <f t="shared" si="191"/>
        <v>Dihydrostreptomycine</v>
      </c>
      <c r="DD398" s="204" t="str">
        <f t="shared" si="192"/>
        <v>Benzylpénicilline</v>
      </c>
      <c r="DE398" s="204" t="str">
        <f t="shared" si="193"/>
        <v/>
      </c>
      <c r="DF398" s="204" t="str">
        <f t="shared" si="194"/>
        <v>Aminoglycosides</v>
      </c>
      <c r="DG398" s="204" t="str">
        <f t="shared" si="195"/>
        <v>Penicillines</v>
      </c>
      <c r="DH398" s="97" t="str">
        <f t="shared" si="196"/>
        <v/>
      </c>
      <c r="DI398" s="78"/>
      <c r="DJ398" s="78"/>
      <c r="DK398" s="77" t="str">
        <f ca="1"/>
        <v>PENI DHS COOPHAVET</v>
      </c>
      <c r="DL398" s="79" t="e">
        <f ca="1"/>
        <v>#N/A</v>
      </c>
      <c r="DM398" s="102"/>
      <c r="DN398" s="8"/>
      <c r="DO398" s="8"/>
      <c r="DP398" s="8"/>
      <c r="DQ398" s="8"/>
      <c r="DR398" s="8"/>
      <c r="DS398" s="8"/>
      <c r="DT398" s="8"/>
      <c r="DU398" s="8"/>
      <c r="DV398" s="8"/>
      <c r="DW398" s="8"/>
      <c r="DX398" s="8"/>
      <c r="DY398" s="8"/>
      <c r="DZ398" s="8"/>
      <c r="EA398" s="8"/>
      <c r="EB398" s="8"/>
      <c r="EC398" s="8"/>
      <c r="ED398" s="8"/>
      <c r="EE398" s="8"/>
      <c r="EF398" s="8"/>
      <c r="EG398" s="8"/>
      <c r="EH398" s="8"/>
      <c r="EI398" s="8"/>
      <c r="EJ398" s="97"/>
    </row>
    <row r="399" spans="1:140" x14ac:dyDescent="0.25">
      <c r="A399" s="56"/>
      <c r="B399" s="8"/>
      <c r="C399" s="8"/>
      <c r="D399" s="8"/>
      <c r="E399" s="8"/>
      <c r="F399" s="8"/>
      <c r="G399" s="8"/>
      <c r="H399" s="8"/>
      <c r="I399" s="102" t="str">
        <f>INDEX(Données_ATB!BE:BV,MATCH(MASQ2!J399,Données_ATB!BE:BE,0),18)</f>
        <v/>
      </c>
      <c r="J399" s="77" t="str">
        <f>Données_ATB!BE398</f>
        <v>PENIJECTYL</v>
      </c>
      <c r="K399" s="204" t="e">
        <f>IF(IF(S$2="Catégorie",IF(S$3="Toutes",SUMIFS('Étape 1 - à remplir'!$F$31:$F$400,'Étape 1 - à remplir'!$E$31:$E$400,MASQ2!J399,'Étape 1 - à remplir'!$G$31:$G$400,"animaux"),SUMIFS('Étape 1 - à remplir'!$F$31:$F$400,'Étape 1 - à remplir'!$E$31:$E$400,MASQ2!J399,'Étape 1 - à remplir'!$C$31:$C$400,S$3)),IF(S$2="Âge",IF(S$3="Tous",SUMIFS('Étape 1 - à remplir'!$F$31:$F$400,'Étape 1 - à remplir'!$E$31:$E$400,MASQ2!J399,'Étape 1 - à remplir'!$G$31:$G$400,"animaux"),SUMIFS('Étape 1 - à remplir'!$F$31:$F$400,'Étape 1 - à remplir'!$E$31:$E$400,MASQ2!J399,'Étape 1 - à remplir'!$P$31:$P$400,S$3)),IF(S$2="Atelier",IF(S$3="Tous",SUMIFS('Étape 1 - à remplir'!$F$31:$F$400,'Étape 1 - à remplir'!$E$31:$E$400,MASQ2!J399,'Étape 1 - à remplir'!$G$31:$G$400,"animaux"),SUMIFS('Étape 1 - à remplir'!$F$31:$F$400,'Étape 1 - à remplir'!$E$31:$E$400,MASQ2!J399,'Étape 1 - à remplir'!$O$31:$O$400,S$3)),IF(S$2="Espèce",IF(S$3="Tous",SUMIFS('Étape 1 - à remplir'!$F$31:$F$400,'Étape 1 - à remplir'!$E$31:$E$400,MASQ2!J399,'Étape 1 - à remplir'!$G$31:$G$400,"animaux"),SUMIFS('Étape 1 - à remplir'!$F$31:$F$400,'Étape 1 - à remplir'!$E$31:$E$400,MASQ2!J399,'Étape 1 - à remplir'!$N$31:$N$400,S$3))))))=0,NA(),IF(S$2="Catégorie",IF(S$3="Toutes",SUMIFS('Étape 1 - à remplir'!$F$31:$F$400,'Étape 1 - à remplir'!$E$31:$E$400,MASQ2!J399,'Étape 1 - à remplir'!$G$31:$G$400,"animaux"),SUMIFS('Étape 1 - à remplir'!$F$31:$F$400,'Étape 1 - à remplir'!$E$31:$E$400,MASQ2!J399,'Étape 1 - à remplir'!$C$31:$C$400,S$3)),IF(S$2="Âge",IF(S$3="Tous",SUMIFS('Étape 1 - à remplir'!$F$31:$F$400,'Étape 1 - à remplir'!$E$31:$E$400,MASQ2!J399,'Étape 1 - à remplir'!$G$31:$G$400,"animaux"),SUMIFS('Étape 1 - à remplir'!$F$31:$F$400,'Étape 1 - à remplir'!$E$31:$E$400,MASQ2!J399,'Étape 1 - à remplir'!$P$31:$P$400,S$3)),IF(S$2="Atelier",IF(S$3="Tous",SUMIFS('Étape 1 - à remplir'!$F$31:$F$400,'Étape 1 - à remplir'!$E$31:$E$400,MASQ2!J399,'Étape 1 - à remplir'!$G$31:$G$400,"animaux"),SUMIFS('Étape 1 - à remplir'!$F$31:$F$400,'Étape 1 - à remplir'!$E$31:$E$400,MASQ2!J399,'Étape 1 - à remplir'!$O$31:$O$400,S$3)),IF(S$2="Espèce",IF(S$3="Tous",SUMIFS('Étape 1 - à remplir'!$F$31:$F$400,'Étape 1 - à remplir'!$E$31:$E$400,MASQ2!J399,'Étape 1 - à remplir'!$G$31:$G$400,"animaux"),SUMIFS('Étape 1 - à remplir'!$F$31:$F$400,'Étape 1 - à remplir'!$E$31:$E$400,MASQ2!J399,'Étape 1 - à remplir'!$N$31:$N$400,S$3)))))))</f>
        <v>#N/A</v>
      </c>
      <c r="L399" s="97">
        <f t="shared" si="199"/>
        <v>0</v>
      </c>
      <c r="M399" s="56" t="str">
        <f>Données_ATB!BN398</f>
        <v>Dihydrostreptomycine</v>
      </c>
      <c r="N399" s="204" t="str">
        <f>Données_ATB!BO398</f>
        <v>Benzylpénicilline</v>
      </c>
      <c r="O399" s="97" t="str">
        <f>Données_ATB!BP398</f>
        <v/>
      </c>
      <c r="P399" s="77" t="str">
        <f>Données_ATB!BR398</f>
        <v>Aminoglycosides</v>
      </c>
      <c r="Q399" s="78" t="str">
        <f>Données_ATB!BS398</f>
        <v>Penicillines</v>
      </c>
      <c r="R399" s="79" t="str">
        <f>Données_ATB!BT398</f>
        <v/>
      </c>
      <c r="S399" s="78"/>
      <c r="T399" s="78"/>
      <c r="U399" s="77" t="str">
        <f ca="1"/>
        <v>PENIJECTYL</v>
      </c>
      <c r="V399" s="79" t="e">
        <f ca="1"/>
        <v>#N/A</v>
      </c>
      <c r="W399" s="102"/>
      <c r="X399" s="8"/>
      <c r="Y399" s="8"/>
      <c r="Z399" s="8"/>
      <c r="AA399" s="8"/>
      <c r="AB399" s="102"/>
      <c r="AC399" s="8"/>
      <c r="AD399" s="8"/>
      <c r="AE399" s="8"/>
      <c r="AF399" s="8"/>
      <c r="AG399" s="8"/>
      <c r="AH399" s="8"/>
      <c r="AI399" s="8"/>
      <c r="AJ399" s="8"/>
      <c r="AK399" s="8"/>
      <c r="AL399" s="8"/>
      <c r="AM399" s="8"/>
      <c r="AN399" s="8"/>
      <c r="AO399" s="8"/>
      <c r="AP399" s="8"/>
      <c r="AQ399" s="8"/>
      <c r="AR399" s="8"/>
      <c r="AS399" s="8"/>
      <c r="AT399" s="97"/>
      <c r="AV399" s="56"/>
      <c r="AW399" s="8"/>
      <c r="AX399" s="8"/>
      <c r="AY399" s="8"/>
      <c r="AZ399" s="8"/>
      <c r="BA399" s="8"/>
      <c r="BB399" s="8"/>
      <c r="BC399" s="8"/>
      <c r="BD399" s="102" t="str">
        <f t="shared" si="181"/>
        <v/>
      </c>
      <c r="BE399" s="56" t="str">
        <f t="shared" si="182"/>
        <v>PENIJECTYL</v>
      </c>
      <c r="BF399" s="204" t="e">
        <f>IF(IF(BN$2="Catégorie",IF(BN$3="Toutes",SUMIFS('Étape 1 - à remplir'!$F$31:$F$400,'Étape 1 - à remplir'!$E$31:$E$400,MASQ2!BE399,'Étape 1 - à remplir'!$G$31:$G$400,"lots"),SUMIFS('Étape 1 - à remplir'!$F$31:$F$400,'Étape 1 - à remplir'!$E$31:$E$400,MASQ2!BE399,'Étape 1 - à remplir'!$C$31:$C$400,BN$3)),IF(BN$2="Âge",IF(BN$3="Tous",SUMIFS('Étape 1 - à remplir'!$F$31:$F$400,'Étape 1 - à remplir'!$E$31:$E$400,MASQ2!BE399,'Étape 1 - à remplir'!$G$31:$G$400,"lots"),SUMIFS('Étape 1 - à remplir'!$F$31:$F$400,'Étape 1 - à remplir'!$E$31:$E$400,MASQ2!BE399,'Étape 1 - à remplir'!$P$31:$P$400,BN$3,'Étape 1 - à remplir'!$G$31:$G$400,"lots")),IF(BN$2="Atelier",IF(BN$3="Tous",SUMIFS('Étape 1 - à remplir'!$F$31:$F$400,'Étape 1 - à remplir'!$E$31:$E$400,MASQ2!BE399,'Étape 1 - à remplir'!$G$31:$G$400,"lots"),SUMIFS('Étape 1 - à remplir'!$F$31:$F$400,'Étape 1 - à remplir'!$E$31:$E$400,MASQ2!BE399,'Étape 1 - à remplir'!$O$31:$O$400,BN$3,'Étape 1 - à remplir'!$G$31:$G$400,"lots")),IF(BN$2="Espèce",IF(BN$3="Tous",SUMIFS('Étape 1 - à remplir'!$F$31:$F$400,'Étape 1 - à remplir'!$E$31:$E$400,MASQ2!BE399,'Étape 1 - à remplir'!$G$31:$G$400,"lots"),SUMIFS('Étape 1 - à remplir'!$F$31:$F$400,'Étape 1 - à remplir'!$E$31:$E$400,MASQ2!BE399,'Étape 1 - à remplir'!$N$31:$N$400,BN$3,'Étape 1 - à remplir'!$G$31:$G$400,"lots"))))))=0,NA(),IF(BN$2="Catégorie",IF(BN$3="Toutes",SUMIFS('Étape 1 - à remplir'!$F$31:$F$400,'Étape 1 - à remplir'!$E$31:$E$400,MASQ2!BE399,'Étape 1 - à remplir'!$G$31:$G$400,"lots"),SUMIFS('Étape 1 - à remplir'!$F$31:$F$400,'Étape 1 - à remplir'!$E$31:$E$400,MASQ2!BE399,'Étape 1 - à remplir'!$C$31:$C$400,BN$3)),IF(BN$2="Âge",IF(BN$3="Tous",SUMIFS('Étape 1 - à remplir'!$F$31:$F$400,'Étape 1 - à remplir'!$E$31:$E$400,MASQ2!BE399,'Étape 1 - à remplir'!$G$31:$G$400,"lots"),SUMIFS('Étape 1 - à remplir'!$F$31:$F$400,'Étape 1 - à remplir'!$E$31:$E$400,MASQ2!BE399,'Étape 1 - à remplir'!$P$31:$P$400,BN$3,'Étape 1 - à remplir'!$G$31:$G$400,"lots")),IF(BN$2="Atelier",IF(BN$3="Tous",SUMIFS('Étape 1 - à remplir'!$F$31:$F$400,'Étape 1 - à remplir'!$E$31:$E$400,MASQ2!BE399,'Étape 1 - à remplir'!$G$31:$G$400,"lots"),SUMIFS('Étape 1 - à remplir'!$F$31:$F$400,'Étape 1 - à remplir'!$E$31:$E$400,MASQ2!BE399,'Étape 1 - à remplir'!$O$31:$O$400,BN$3,'Étape 1 - à remplir'!$G$31:$G$400,"lots")),IF(BN$2="Espèce",IF(BN$3="Tous",SUMIFS('Étape 1 - à remplir'!$F$31:$F$400,'Étape 1 - à remplir'!$E$31:$E$400,MASQ2!BE399,'Étape 1 - à remplir'!$G$31:$G$400,"lots"),SUMIFS('Étape 1 - à remplir'!$F$31:$F$400,'Étape 1 - à remplir'!$E$31:$E$400,MASQ2!BE399,'Étape 1 - à remplir'!$N$31:$N$400,BN$3,'Étape 1 - à remplir'!$G$31:$G$400,"lots")))))))</f>
        <v>#N/A</v>
      </c>
      <c r="BG399" s="204">
        <f t="shared" si="197"/>
        <v>0</v>
      </c>
      <c r="BH399" s="204" t="str">
        <f t="shared" si="183"/>
        <v>Dihydrostreptomycine</v>
      </c>
      <c r="BI399" s="204" t="str">
        <f t="shared" si="184"/>
        <v>Benzylpénicilline</v>
      </c>
      <c r="BJ399" s="204" t="str">
        <f t="shared" si="185"/>
        <v/>
      </c>
      <c r="BK399" s="204" t="str">
        <f t="shared" si="186"/>
        <v>Aminoglycosides</v>
      </c>
      <c r="BL399" s="204" t="str">
        <f t="shared" si="187"/>
        <v>Penicillines</v>
      </c>
      <c r="BM399" s="97" t="str">
        <f t="shared" si="188"/>
        <v/>
      </c>
      <c r="BN399" s="78"/>
      <c r="BO399" s="78"/>
      <c r="BP399" s="77" t="str">
        <f ca="1"/>
        <v>PENIJECTYL</v>
      </c>
      <c r="BQ399" s="79" t="e">
        <f ca="1"/>
        <v>#N/A</v>
      </c>
      <c r="BR399" s="102"/>
      <c r="BS399" s="8"/>
      <c r="BT399" s="8"/>
      <c r="BU399" s="8"/>
      <c r="BV399" s="8"/>
      <c r="BW399" s="8"/>
      <c r="BX399" s="8"/>
      <c r="BY399" s="8"/>
      <c r="BZ399" s="8"/>
      <c r="CA399" s="8"/>
      <c r="CB399" s="8"/>
      <c r="CC399" s="8"/>
      <c r="CD399" s="8"/>
      <c r="CE399" s="8"/>
      <c r="CF399" s="8"/>
      <c r="CG399" s="8"/>
      <c r="CH399" s="8"/>
      <c r="CI399" s="8"/>
      <c r="CJ399" s="8"/>
      <c r="CK399" s="8"/>
      <c r="CL399" s="8"/>
      <c r="CM399" s="8"/>
      <c r="CN399" s="8"/>
      <c r="CO399" s="97"/>
      <c r="CQ399" s="56"/>
      <c r="CR399" s="8"/>
      <c r="CS399" s="8"/>
      <c r="CT399" s="8"/>
      <c r="CU399" s="8"/>
      <c r="CV399" s="8"/>
      <c r="CW399" s="8"/>
      <c r="CX399" s="8"/>
      <c r="CY399" s="102" t="str">
        <f t="shared" si="189"/>
        <v/>
      </c>
      <c r="CZ399" s="56" t="str">
        <f t="shared" si="190"/>
        <v>PENIJECTYL</v>
      </c>
      <c r="DA399" s="204" t="e">
        <f>IF(IF(DI$2="Catégorie",IF(DI$3="Toutes",SUMIFS('Étape 1 - à remplir'!$F$31:$F$400,'Étape 1 - à remplir'!$E$31:$E$400,MASQ2!CZ399,'Étape 1 - à remplir'!$G$31:$G$400,"kg"),SUMIFS('Étape 1 - à remplir'!$F$31:$F$400,'Étape 1 - à remplir'!$E$31:$E$400,MASQ2!CZ399,'Étape 1 - à remplir'!$C$31:$C$400,DI$3)),IF(DI$2="Âge",IF(DI$3="Tous",SUMIFS('Étape 1 - à remplir'!$F$31:$F$400,'Étape 1 - à remplir'!$E$31:$E$400,MASQ2!CZ399,'Étape 1 - à remplir'!$G$31:$G$400,"kg"),SUMIFS('Étape 1 - à remplir'!$F$31:$F$400,'Étape 1 - à remplir'!$E$31:$E$400,MASQ2!CZ399,'Étape 1 - à remplir'!$P$31:$P$400,DI$3,'Étape 1 - à remplir'!$G$31:$G$400,"kg")),IF(DI$2="Atelier",IF(DI$3="Tous",SUMIFS('Étape 1 - à remplir'!$F$31:$F$400,'Étape 1 - à remplir'!$E$31:$E$400,MASQ2!CZ399,'Étape 1 - à remplir'!$G$31:$G$400,"kg"),SUMIFS('Étape 1 - à remplir'!$F$31:$F$400,'Étape 1 - à remplir'!$E$31:$E$400,MASQ2!CZ399,'Étape 1 - à remplir'!$O$31:$O$400,DI$3,'Étape 1 - à remplir'!$G$31:$G$400,"kg")),IF(DI$2="Espèce",IF(DI$3="Tous",SUMIFS('Étape 1 - à remplir'!$F$31:$F$400,'Étape 1 - à remplir'!$E$31:$E$400,MASQ2!CZ399,'Étape 1 - à remplir'!$G$31:$G$400,"kg"),SUMIFS('Étape 1 - à remplir'!$F$31:$F$400,'Étape 1 - à remplir'!$E$31:$E$400,MASQ2!CZ399,'Étape 1 - à remplir'!$N$31:$N$400,DI$3,'Étape 1 - à remplir'!$G$31:$G$400,"kg"))))))=0,NA(),IF(DI$2="Catégorie",IF(DI$3="Toutes",SUMIFS('Étape 1 - à remplir'!$F$31:$F$400,'Étape 1 - à remplir'!$E$31:$E$400,MASQ2!CZ399,'Étape 1 - à remplir'!$G$31:$G$400,"kg"),SUMIFS('Étape 1 - à remplir'!$F$31:$F$400,'Étape 1 - à remplir'!$E$31:$E$400,MASQ2!CZ399,'Étape 1 - à remplir'!$C$31:$C$400,DI$3)),IF(DI$2="Âge",IF(DI$3="Tous",SUMIFS('Étape 1 - à remplir'!$F$31:$F$400,'Étape 1 - à remplir'!$E$31:$E$400,MASQ2!CZ399,'Étape 1 - à remplir'!$G$31:$G$400,"kg"),SUMIFS('Étape 1 - à remplir'!$F$31:$F$400,'Étape 1 - à remplir'!$E$31:$E$400,MASQ2!CZ399,'Étape 1 - à remplir'!$P$31:$P$400,DI$3,'Étape 1 - à remplir'!$G$31:$G$400,"kg")),IF(DI$2="Atelier",IF(DI$3="Tous",SUMIFS('Étape 1 - à remplir'!$F$31:$F$400,'Étape 1 - à remplir'!$E$31:$E$400,MASQ2!CZ399,'Étape 1 - à remplir'!$G$31:$G$400,"kg"),SUMIFS('Étape 1 - à remplir'!$F$31:$F$400,'Étape 1 - à remplir'!$E$31:$E$400,MASQ2!CZ399,'Étape 1 - à remplir'!$O$31:$O$400,DI$3,'Étape 1 - à remplir'!$G$31:$G$400,"kg")),IF(DI$2="Espèce",IF(DI$3="Tous",SUMIFS('Étape 1 - à remplir'!$F$31:$F$400,'Étape 1 - à remplir'!$E$31:$E$400,MASQ2!CZ399,'Étape 1 - à remplir'!$G$31:$G$400,"kg"),SUMIFS('Étape 1 - à remplir'!$F$31:$F$400,'Étape 1 - à remplir'!$E$31:$E$400,MASQ2!CZ399,'Étape 1 - à remplir'!$N$31:$N$400,DI$3,'Étape 1 - à remplir'!$G$31:$G$400,"kg")))))))</f>
        <v>#N/A</v>
      </c>
      <c r="DB399" s="104">
        <f t="shared" si="198"/>
        <v>0</v>
      </c>
      <c r="DC399" s="204" t="str">
        <f t="shared" si="191"/>
        <v>Dihydrostreptomycine</v>
      </c>
      <c r="DD399" s="204" t="str">
        <f t="shared" si="192"/>
        <v>Benzylpénicilline</v>
      </c>
      <c r="DE399" s="204" t="str">
        <f t="shared" si="193"/>
        <v/>
      </c>
      <c r="DF399" s="204" t="str">
        <f t="shared" si="194"/>
        <v>Aminoglycosides</v>
      </c>
      <c r="DG399" s="204" t="str">
        <f t="shared" si="195"/>
        <v>Penicillines</v>
      </c>
      <c r="DH399" s="97" t="str">
        <f t="shared" si="196"/>
        <v/>
      </c>
      <c r="DI399" s="78"/>
      <c r="DJ399" s="78"/>
      <c r="DK399" s="77" t="str">
        <f ca="1"/>
        <v>PENIJECTYL</v>
      </c>
      <c r="DL399" s="79" t="e">
        <f ca="1"/>
        <v>#N/A</v>
      </c>
      <c r="DM399" s="102"/>
      <c r="DN399" s="8"/>
      <c r="DO399" s="8"/>
      <c r="DP399" s="8"/>
      <c r="DQ399" s="8"/>
      <c r="DR399" s="8"/>
      <c r="DS399" s="8"/>
      <c r="DT399" s="8"/>
      <c r="DU399" s="8"/>
      <c r="DV399" s="8"/>
      <c r="DW399" s="8"/>
      <c r="DX399" s="8"/>
      <c r="DY399" s="8"/>
      <c r="DZ399" s="8"/>
      <c r="EA399" s="8"/>
      <c r="EB399" s="8"/>
      <c r="EC399" s="8"/>
      <c r="ED399" s="8"/>
      <c r="EE399" s="8"/>
      <c r="EF399" s="8"/>
      <c r="EG399" s="8"/>
      <c r="EH399" s="8"/>
      <c r="EI399" s="8"/>
      <c r="EJ399" s="97"/>
    </row>
    <row r="400" spans="1:140" x14ac:dyDescent="0.25">
      <c r="A400" s="56"/>
      <c r="B400" s="8"/>
      <c r="C400" s="8"/>
      <c r="D400" s="8"/>
      <c r="E400" s="8"/>
      <c r="F400" s="8"/>
      <c r="G400" s="8"/>
      <c r="H400" s="8"/>
      <c r="I400" s="102" t="str">
        <f>INDEX(Données_ATB!BE:BV,MATCH(MASQ2!J400,Données_ATB!BE:BE,0),18)</f>
        <v/>
      </c>
      <c r="J400" s="77" t="str">
        <f>Données_ATB!BE399</f>
        <v>PERLIUM AMOXIVAL AMOXICILLINE 100 PREMELANGE MEDICAMENTEUX PORC</v>
      </c>
      <c r="K400" s="204" t="e">
        <f>IF(IF(S$2="Catégorie",IF(S$3="Toutes",SUMIFS('Étape 1 - à remplir'!$F$31:$F$400,'Étape 1 - à remplir'!$E$31:$E$400,MASQ2!J400,'Étape 1 - à remplir'!$G$31:$G$400,"animaux"),SUMIFS('Étape 1 - à remplir'!$F$31:$F$400,'Étape 1 - à remplir'!$E$31:$E$400,MASQ2!J400,'Étape 1 - à remplir'!$C$31:$C$400,S$3)),IF(S$2="Âge",IF(S$3="Tous",SUMIFS('Étape 1 - à remplir'!$F$31:$F$400,'Étape 1 - à remplir'!$E$31:$E$400,MASQ2!J400,'Étape 1 - à remplir'!$G$31:$G$400,"animaux"),SUMIFS('Étape 1 - à remplir'!$F$31:$F$400,'Étape 1 - à remplir'!$E$31:$E$400,MASQ2!J400,'Étape 1 - à remplir'!$P$31:$P$400,S$3)),IF(S$2="Atelier",IF(S$3="Tous",SUMIFS('Étape 1 - à remplir'!$F$31:$F$400,'Étape 1 - à remplir'!$E$31:$E$400,MASQ2!J400,'Étape 1 - à remplir'!$G$31:$G$400,"animaux"),SUMIFS('Étape 1 - à remplir'!$F$31:$F$400,'Étape 1 - à remplir'!$E$31:$E$400,MASQ2!J400,'Étape 1 - à remplir'!$O$31:$O$400,S$3)),IF(S$2="Espèce",IF(S$3="Tous",SUMIFS('Étape 1 - à remplir'!$F$31:$F$400,'Étape 1 - à remplir'!$E$31:$E$400,MASQ2!J400,'Étape 1 - à remplir'!$G$31:$G$400,"animaux"),SUMIFS('Étape 1 - à remplir'!$F$31:$F$400,'Étape 1 - à remplir'!$E$31:$E$400,MASQ2!J400,'Étape 1 - à remplir'!$N$31:$N$400,S$3))))))=0,NA(),IF(S$2="Catégorie",IF(S$3="Toutes",SUMIFS('Étape 1 - à remplir'!$F$31:$F$400,'Étape 1 - à remplir'!$E$31:$E$400,MASQ2!J400,'Étape 1 - à remplir'!$G$31:$G$400,"animaux"),SUMIFS('Étape 1 - à remplir'!$F$31:$F$400,'Étape 1 - à remplir'!$E$31:$E$400,MASQ2!J400,'Étape 1 - à remplir'!$C$31:$C$400,S$3)),IF(S$2="Âge",IF(S$3="Tous",SUMIFS('Étape 1 - à remplir'!$F$31:$F$400,'Étape 1 - à remplir'!$E$31:$E$400,MASQ2!J400,'Étape 1 - à remplir'!$G$31:$G$400,"animaux"),SUMIFS('Étape 1 - à remplir'!$F$31:$F$400,'Étape 1 - à remplir'!$E$31:$E$400,MASQ2!J400,'Étape 1 - à remplir'!$P$31:$P$400,S$3)),IF(S$2="Atelier",IF(S$3="Tous",SUMIFS('Étape 1 - à remplir'!$F$31:$F$400,'Étape 1 - à remplir'!$E$31:$E$400,MASQ2!J400,'Étape 1 - à remplir'!$G$31:$G$400,"animaux"),SUMIFS('Étape 1 - à remplir'!$F$31:$F$400,'Étape 1 - à remplir'!$E$31:$E$400,MASQ2!J400,'Étape 1 - à remplir'!$O$31:$O$400,S$3)),IF(S$2="Espèce",IF(S$3="Tous",SUMIFS('Étape 1 - à remplir'!$F$31:$F$400,'Étape 1 - à remplir'!$E$31:$E$400,MASQ2!J400,'Étape 1 - à remplir'!$G$31:$G$400,"animaux"),SUMIFS('Étape 1 - à remplir'!$F$31:$F$400,'Étape 1 - à remplir'!$E$31:$E$400,MASQ2!J400,'Étape 1 - à remplir'!$N$31:$N$400,S$3)))))))</f>
        <v>#N/A</v>
      </c>
      <c r="L400" s="97">
        <f t="shared" si="199"/>
        <v>0</v>
      </c>
      <c r="M400" s="56" t="str">
        <f>Données_ATB!BN399</f>
        <v>Amoxicilline</v>
      </c>
      <c r="N400" s="204" t="str">
        <f>Données_ATB!BO399</f>
        <v/>
      </c>
      <c r="O400" s="97" t="str">
        <f>Données_ATB!BP399</f>
        <v/>
      </c>
      <c r="P400" s="77" t="str">
        <f>Données_ATB!BR399</f>
        <v>Penicillines</v>
      </c>
      <c r="Q400" s="78" t="str">
        <f>Données_ATB!BS399</f>
        <v/>
      </c>
      <c r="R400" s="79" t="str">
        <f>Données_ATB!BT399</f>
        <v/>
      </c>
      <c r="S400" s="78"/>
      <c r="T400" s="78"/>
      <c r="U400" s="77" t="str">
        <f ca="1"/>
        <v>PERLIUM AMOXIVAL AMOXICILLINE 100 PREMELANGE MEDICAMENTEUX PORC</v>
      </c>
      <c r="V400" s="79" t="e">
        <f ca="1"/>
        <v>#N/A</v>
      </c>
      <c r="W400" s="102"/>
      <c r="X400" s="8"/>
      <c r="Y400" s="8"/>
      <c r="Z400" s="8"/>
      <c r="AA400" s="8"/>
      <c r="AB400" s="102"/>
      <c r="AC400" s="8"/>
      <c r="AD400" s="8"/>
      <c r="AE400" s="8"/>
      <c r="AF400" s="8"/>
      <c r="AG400" s="8"/>
      <c r="AH400" s="8"/>
      <c r="AI400" s="8"/>
      <c r="AJ400" s="8"/>
      <c r="AK400" s="8"/>
      <c r="AL400" s="8"/>
      <c r="AM400" s="8"/>
      <c r="AN400" s="8"/>
      <c r="AO400" s="8"/>
      <c r="AP400" s="8"/>
      <c r="AQ400" s="8"/>
      <c r="AR400" s="8"/>
      <c r="AS400" s="8"/>
      <c r="AT400" s="97"/>
      <c r="AV400" s="56"/>
      <c r="AW400" s="8"/>
      <c r="AX400" s="8"/>
      <c r="AY400" s="8"/>
      <c r="AZ400" s="8"/>
      <c r="BA400" s="8"/>
      <c r="BB400" s="8"/>
      <c r="BC400" s="8"/>
      <c r="BD400" s="102" t="str">
        <f t="shared" si="181"/>
        <v/>
      </c>
      <c r="BE400" s="56" t="str">
        <f t="shared" si="182"/>
        <v>PERLIUM AMOXIVAL AMOXICILLINE 100 PREMELANGE MEDICAMENTEUX PORC</v>
      </c>
      <c r="BF400" s="204" t="e">
        <f>IF(IF(BN$2="Catégorie",IF(BN$3="Toutes",SUMIFS('Étape 1 - à remplir'!$F$31:$F$400,'Étape 1 - à remplir'!$E$31:$E$400,MASQ2!BE400,'Étape 1 - à remplir'!$G$31:$G$400,"lots"),SUMIFS('Étape 1 - à remplir'!$F$31:$F$400,'Étape 1 - à remplir'!$E$31:$E$400,MASQ2!BE400,'Étape 1 - à remplir'!$C$31:$C$400,BN$3)),IF(BN$2="Âge",IF(BN$3="Tous",SUMIFS('Étape 1 - à remplir'!$F$31:$F$400,'Étape 1 - à remplir'!$E$31:$E$400,MASQ2!BE400,'Étape 1 - à remplir'!$G$31:$G$400,"lots"),SUMIFS('Étape 1 - à remplir'!$F$31:$F$400,'Étape 1 - à remplir'!$E$31:$E$400,MASQ2!BE400,'Étape 1 - à remplir'!$P$31:$P$400,BN$3,'Étape 1 - à remplir'!$G$31:$G$400,"lots")),IF(BN$2="Atelier",IF(BN$3="Tous",SUMIFS('Étape 1 - à remplir'!$F$31:$F$400,'Étape 1 - à remplir'!$E$31:$E$400,MASQ2!BE400,'Étape 1 - à remplir'!$G$31:$G$400,"lots"),SUMIFS('Étape 1 - à remplir'!$F$31:$F$400,'Étape 1 - à remplir'!$E$31:$E$400,MASQ2!BE400,'Étape 1 - à remplir'!$O$31:$O$400,BN$3,'Étape 1 - à remplir'!$G$31:$G$400,"lots")),IF(BN$2="Espèce",IF(BN$3="Tous",SUMIFS('Étape 1 - à remplir'!$F$31:$F$400,'Étape 1 - à remplir'!$E$31:$E$400,MASQ2!BE400,'Étape 1 - à remplir'!$G$31:$G$400,"lots"),SUMIFS('Étape 1 - à remplir'!$F$31:$F$400,'Étape 1 - à remplir'!$E$31:$E$400,MASQ2!BE400,'Étape 1 - à remplir'!$N$31:$N$400,BN$3,'Étape 1 - à remplir'!$G$31:$G$400,"lots"))))))=0,NA(),IF(BN$2="Catégorie",IF(BN$3="Toutes",SUMIFS('Étape 1 - à remplir'!$F$31:$F$400,'Étape 1 - à remplir'!$E$31:$E$400,MASQ2!BE400,'Étape 1 - à remplir'!$G$31:$G$400,"lots"),SUMIFS('Étape 1 - à remplir'!$F$31:$F$400,'Étape 1 - à remplir'!$E$31:$E$400,MASQ2!BE400,'Étape 1 - à remplir'!$C$31:$C$400,BN$3)),IF(BN$2="Âge",IF(BN$3="Tous",SUMIFS('Étape 1 - à remplir'!$F$31:$F$400,'Étape 1 - à remplir'!$E$31:$E$400,MASQ2!BE400,'Étape 1 - à remplir'!$G$31:$G$400,"lots"),SUMIFS('Étape 1 - à remplir'!$F$31:$F$400,'Étape 1 - à remplir'!$E$31:$E$400,MASQ2!BE400,'Étape 1 - à remplir'!$P$31:$P$400,BN$3,'Étape 1 - à remplir'!$G$31:$G$400,"lots")),IF(BN$2="Atelier",IF(BN$3="Tous",SUMIFS('Étape 1 - à remplir'!$F$31:$F$400,'Étape 1 - à remplir'!$E$31:$E$400,MASQ2!BE400,'Étape 1 - à remplir'!$G$31:$G$400,"lots"),SUMIFS('Étape 1 - à remplir'!$F$31:$F$400,'Étape 1 - à remplir'!$E$31:$E$400,MASQ2!BE400,'Étape 1 - à remplir'!$O$31:$O$400,BN$3,'Étape 1 - à remplir'!$G$31:$G$400,"lots")),IF(BN$2="Espèce",IF(BN$3="Tous",SUMIFS('Étape 1 - à remplir'!$F$31:$F$400,'Étape 1 - à remplir'!$E$31:$E$400,MASQ2!BE400,'Étape 1 - à remplir'!$G$31:$G$400,"lots"),SUMIFS('Étape 1 - à remplir'!$F$31:$F$400,'Étape 1 - à remplir'!$E$31:$E$400,MASQ2!BE400,'Étape 1 - à remplir'!$N$31:$N$400,BN$3,'Étape 1 - à remplir'!$G$31:$G$400,"lots")))))))</f>
        <v>#N/A</v>
      </c>
      <c r="BG400" s="204">
        <f t="shared" si="197"/>
        <v>0</v>
      </c>
      <c r="BH400" s="204" t="str">
        <f t="shared" si="183"/>
        <v>Amoxicilline</v>
      </c>
      <c r="BI400" s="204" t="str">
        <f t="shared" si="184"/>
        <v/>
      </c>
      <c r="BJ400" s="204" t="str">
        <f t="shared" si="185"/>
        <v/>
      </c>
      <c r="BK400" s="204" t="str">
        <f t="shared" si="186"/>
        <v>Penicillines</v>
      </c>
      <c r="BL400" s="204" t="str">
        <f t="shared" si="187"/>
        <v/>
      </c>
      <c r="BM400" s="97" t="str">
        <f t="shared" si="188"/>
        <v/>
      </c>
      <c r="BN400" s="78"/>
      <c r="BO400" s="78"/>
      <c r="BP400" s="77" t="str">
        <f ca="1"/>
        <v>PERLIUM AMOXIVAL AMOXICILLINE 100 PREMELANGE MEDICAMENTEUX PORC</v>
      </c>
      <c r="BQ400" s="79" t="e">
        <f ca="1"/>
        <v>#N/A</v>
      </c>
      <c r="BR400" s="102"/>
      <c r="BS400" s="8"/>
      <c r="BT400" s="8"/>
      <c r="BU400" s="8"/>
      <c r="BV400" s="8"/>
      <c r="BW400" s="8"/>
      <c r="BX400" s="8"/>
      <c r="BY400" s="8"/>
      <c r="BZ400" s="8"/>
      <c r="CA400" s="8"/>
      <c r="CB400" s="8"/>
      <c r="CC400" s="8"/>
      <c r="CD400" s="8"/>
      <c r="CE400" s="8"/>
      <c r="CF400" s="8"/>
      <c r="CG400" s="8"/>
      <c r="CH400" s="8"/>
      <c r="CI400" s="8"/>
      <c r="CJ400" s="8"/>
      <c r="CK400" s="8"/>
      <c r="CL400" s="8"/>
      <c r="CM400" s="8"/>
      <c r="CN400" s="8"/>
      <c r="CO400" s="97"/>
      <c r="CQ400" s="56"/>
      <c r="CR400" s="8"/>
      <c r="CS400" s="8"/>
      <c r="CT400" s="8"/>
      <c r="CU400" s="8"/>
      <c r="CV400" s="8"/>
      <c r="CW400" s="8"/>
      <c r="CX400" s="8"/>
      <c r="CY400" s="102" t="str">
        <f t="shared" si="189"/>
        <v/>
      </c>
      <c r="CZ400" s="56" t="str">
        <f t="shared" si="190"/>
        <v>PERLIUM AMOXIVAL AMOXICILLINE 100 PREMELANGE MEDICAMENTEUX PORC</v>
      </c>
      <c r="DA400" s="204" t="e">
        <f>IF(IF(DI$2="Catégorie",IF(DI$3="Toutes",SUMIFS('Étape 1 - à remplir'!$F$31:$F$400,'Étape 1 - à remplir'!$E$31:$E$400,MASQ2!CZ400,'Étape 1 - à remplir'!$G$31:$G$400,"kg"),SUMIFS('Étape 1 - à remplir'!$F$31:$F$400,'Étape 1 - à remplir'!$E$31:$E$400,MASQ2!CZ400,'Étape 1 - à remplir'!$C$31:$C$400,DI$3)),IF(DI$2="Âge",IF(DI$3="Tous",SUMIFS('Étape 1 - à remplir'!$F$31:$F$400,'Étape 1 - à remplir'!$E$31:$E$400,MASQ2!CZ400,'Étape 1 - à remplir'!$G$31:$G$400,"kg"),SUMIFS('Étape 1 - à remplir'!$F$31:$F$400,'Étape 1 - à remplir'!$E$31:$E$400,MASQ2!CZ400,'Étape 1 - à remplir'!$P$31:$P$400,DI$3,'Étape 1 - à remplir'!$G$31:$G$400,"kg")),IF(DI$2="Atelier",IF(DI$3="Tous",SUMIFS('Étape 1 - à remplir'!$F$31:$F$400,'Étape 1 - à remplir'!$E$31:$E$400,MASQ2!CZ400,'Étape 1 - à remplir'!$G$31:$G$400,"kg"),SUMIFS('Étape 1 - à remplir'!$F$31:$F$400,'Étape 1 - à remplir'!$E$31:$E$400,MASQ2!CZ400,'Étape 1 - à remplir'!$O$31:$O$400,DI$3,'Étape 1 - à remplir'!$G$31:$G$400,"kg")),IF(DI$2="Espèce",IF(DI$3="Tous",SUMIFS('Étape 1 - à remplir'!$F$31:$F$400,'Étape 1 - à remplir'!$E$31:$E$400,MASQ2!CZ400,'Étape 1 - à remplir'!$G$31:$G$400,"kg"),SUMIFS('Étape 1 - à remplir'!$F$31:$F$400,'Étape 1 - à remplir'!$E$31:$E$400,MASQ2!CZ400,'Étape 1 - à remplir'!$N$31:$N$400,DI$3,'Étape 1 - à remplir'!$G$31:$G$400,"kg"))))))=0,NA(),IF(DI$2="Catégorie",IF(DI$3="Toutes",SUMIFS('Étape 1 - à remplir'!$F$31:$F$400,'Étape 1 - à remplir'!$E$31:$E$400,MASQ2!CZ400,'Étape 1 - à remplir'!$G$31:$G$400,"kg"),SUMIFS('Étape 1 - à remplir'!$F$31:$F$400,'Étape 1 - à remplir'!$E$31:$E$400,MASQ2!CZ400,'Étape 1 - à remplir'!$C$31:$C$400,DI$3)),IF(DI$2="Âge",IF(DI$3="Tous",SUMIFS('Étape 1 - à remplir'!$F$31:$F$400,'Étape 1 - à remplir'!$E$31:$E$400,MASQ2!CZ400,'Étape 1 - à remplir'!$G$31:$G$400,"kg"),SUMIFS('Étape 1 - à remplir'!$F$31:$F$400,'Étape 1 - à remplir'!$E$31:$E$400,MASQ2!CZ400,'Étape 1 - à remplir'!$P$31:$P$400,DI$3,'Étape 1 - à remplir'!$G$31:$G$400,"kg")),IF(DI$2="Atelier",IF(DI$3="Tous",SUMIFS('Étape 1 - à remplir'!$F$31:$F$400,'Étape 1 - à remplir'!$E$31:$E$400,MASQ2!CZ400,'Étape 1 - à remplir'!$G$31:$G$400,"kg"),SUMIFS('Étape 1 - à remplir'!$F$31:$F$400,'Étape 1 - à remplir'!$E$31:$E$400,MASQ2!CZ400,'Étape 1 - à remplir'!$O$31:$O$400,DI$3,'Étape 1 - à remplir'!$G$31:$G$400,"kg")),IF(DI$2="Espèce",IF(DI$3="Tous",SUMIFS('Étape 1 - à remplir'!$F$31:$F$400,'Étape 1 - à remplir'!$E$31:$E$400,MASQ2!CZ400,'Étape 1 - à remplir'!$G$31:$G$400,"kg"),SUMIFS('Étape 1 - à remplir'!$F$31:$F$400,'Étape 1 - à remplir'!$E$31:$E$400,MASQ2!CZ400,'Étape 1 - à remplir'!$N$31:$N$400,DI$3,'Étape 1 - à remplir'!$G$31:$G$400,"kg")))))))</f>
        <v>#N/A</v>
      </c>
      <c r="DB400" s="104">
        <f t="shared" si="198"/>
        <v>0</v>
      </c>
      <c r="DC400" s="204" t="str">
        <f t="shared" si="191"/>
        <v>Amoxicilline</v>
      </c>
      <c r="DD400" s="204" t="str">
        <f t="shared" si="192"/>
        <v/>
      </c>
      <c r="DE400" s="204" t="str">
        <f t="shared" si="193"/>
        <v/>
      </c>
      <c r="DF400" s="204" t="str">
        <f t="shared" si="194"/>
        <v>Penicillines</v>
      </c>
      <c r="DG400" s="204" t="str">
        <f t="shared" si="195"/>
        <v/>
      </c>
      <c r="DH400" s="97" t="str">
        <f t="shared" si="196"/>
        <v/>
      </c>
      <c r="DI400" s="78"/>
      <c r="DJ400" s="78"/>
      <c r="DK400" s="77" t="str">
        <f ca="1"/>
        <v>PERLIUM AMOXIVAL AMOXICILLINE 100 PREMELANGE MEDICAMENTEUX PORC</v>
      </c>
      <c r="DL400" s="79" t="e">
        <f ca="1"/>
        <v>#N/A</v>
      </c>
      <c r="DM400" s="102"/>
      <c r="DN400" s="8"/>
      <c r="DO400" s="8"/>
      <c r="DP400" s="8"/>
      <c r="DQ400" s="8"/>
      <c r="DR400" s="8"/>
      <c r="DS400" s="8"/>
      <c r="DT400" s="8"/>
      <c r="DU400" s="8"/>
      <c r="DV400" s="8"/>
      <c r="DW400" s="8"/>
      <c r="DX400" s="8"/>
      <c r="DY400" s="8"/>
      <c r="DZ400" s="8"/>
      <c r="EA400" s="8"/>
      <c r="EB400" s="8"/>
      <c r="EC400" s="8"/>
      <c r="ED400" s="8"/>
      <c r="EE400" s="8"/>
      <c r="EF400" s="8"/>
      <c r="EG400" s="8"/>
      <c r="EH400" s="8"/>
      <c r="EI400" s="8"/>
      <c r="EJ400" s="97"/>
    </row>
    <row r="401" spans="1:140" x14ac:dyDescent="0.25">
      <c r="A401" s="56"/>
      <c r="B401" s="8"/>
      <c r="C401" s="8"/>
      <c r="D401" s="8"/>
      <c r="E401" s="8"/>
      <c r="F401" s="8"/>
      <c r="G401" s="8"/>
      <c r="H401" s="8"/>
      <c r="I401" s="102" t="str">
        <f>INDEX(Données_ATB!BE:BV,MATCH(MASQ2!J401,Données_ATB!BE:BE,0),18)</f>
        <v/>
      </c>
      <c r="J401" s="77" t="str">
        <f>Données_ATB!BE400</f>
        <v>PERLIUM DOXYVAL DOXYCYCLINE 40 PREMELANGE MEDICAMENTEUX PORCS</v>
      </c>
      <c r="K401" s="204" t="e">
        <f>IF(IF(S$2="Catégorie",IF(S$3="Toutes",SUMIFS('Étape 1 - à remplir'!$F$31:$F$400,'Étape 1 - à remplir'!$E$31:$E$400,MASQ2!J401,'Étape 1 - à remplir'!$G$31:$G$400,"animaux"),SUMIFS('Étape 1 - à remplir'!$F$31:$F$400,'Étape 1 - à remplir'!$E$31:$E$400,MASQ2!J401,'Étape 1 - à remplir'!$C$31:$C$400,S$3)),IF(S$2="Âge",IF(S$3="Tous",SUMIFS('Étape 1 - à remplir'!$F$31:$F$400,'Étape 1 - à remplir'!$E$31:$E$400,MASQ2!J401,'Étape 1 - à remplir'!$G$31:$G$400,"animaux"),SUMIFS('Étape 1 - à remplir'!$F$31:$F$400,'Étape 1 - à remplir'!$E$31:$E$400,MASQ2!J401,'Étape 1 - à remplir'!$P$31:$P$400,S$3)),IF(S$2="Atelier",IF(S$3="Tous",SUMIFS('Étape 1 - à remplir'!$F$31:$F$400,'Étape 1 - à remplir'!$E$31:$E$400,MASQ2!J401,'Étape 1 - à remplir'!$G$31:$G$400,"animaux"),SUMIFS('Étape 1 - à remplir'!$F$31:$F$400,'Étape 1 - à remplir'!$E$31:$E$400,MASQ2!J401,'Étape 1 - à remplir'!$O$31:$O$400,S$3)),IF(S$2="Espèce",IF(S$3="Tous",SUMIFS('Étape 1 - à remplir'!$F$31:$F$400,'Étape 1 - à remplir'!$E$31:$E$400,MASQ2!J401,'Étape 1 - à remplir'!$G$31:$G$400,"animaux"),SUMIFS('Étape 1 - à remplir'!$F$31:$F$400,'Étape 1 - à remplir'!$E$31:$E$400,MASQ2!J401,'Étape 1 - à remplir'!$N$31:$N$400,S$3))))))=0,NA(),IF(S$2="Catégorie",IF(S$3="Toutes",SUMIFS('Étape 1 - à remplir'!$F$31:$F$400,'Étape 1 - à remplir'!$E$31:$E$400,MASQ2!J401,'Étape 1 - à remplir'!$G$31:$G$400,"animaux"),SUMIFS('Étape 1 - à remplir'!$F$31:$F$400,'Étape 1 - à remplir'!$E$31:$E$400,MASQ2!J401,'Étape 1 - à remplir'!$C$31:$C$400,S$3)),IF(S$2="Âge",IF(S$3="Tous",SUMIFS('Étape 1 - à remplir'!$F$31:$F$400,'Étape 1 - à remplir'!$E$31:$E$400,MASQ2!J401,'Étape 1 - à remplir'!$G$31:$G$400,"animaux"),SUMIFS('Étape 1 - à remplir'!$F$31:$F$400,'Étape 1 - à remplir'!$E$31:$E$400,MASQ2!J401,'Étape 1 - à remplir'!$P$31:$P$400,S$3)),IF(S$2="Atelier",IF(S$3="Tous",SUMIFS('Étape 1 - à remplir'!$F$31:$F$400,'Étape 1 - à remplir'!$E$31:$E$400,MASQ2!J401,'Étape 1 - à remplir'!$G$31:$G$400,"animaux"),SUMIFS('Étape 1 - à remplir'!$F$31:$F$400,'Étape 1 - à remplir'!$E$31:$E$400,MASQ2!J401,'Étape 1 - à remplir'!$O$31:$O$400,S$3)),IF(S$2="Espèce",IF(S$3="Tous",SUMIFS('Étape 1 - à remplir'!$F$31:$F$400,'Étape 1 - à remplir'!$E$31:$E$400,MASQ2!J401,'Étape 1 - à remplir'!$G$31:$G$400,"animaux"),SUMIFS('Étape 1 - à remplir'!$F$31:$F$400,'Étape 1 - à remplir'!$E$31:$E$400,MASQ2!J401,'Étape 1 - à remplir'!$N$31:$N$400,S$3)))))))</f>
        <v>#N/A</v>
      </c>
      <c r="L401" s="97">
        <f t="shared" si="199"/>
        <v>0</v>
      </c>
      <c r="M401" s="56" t="str">
        <f>Données_ATB!BN400</f>
        <v>Doxycycline</v>
      </c>
      <c r="N401" s="204" t="str">
        <f>Données_ATB!BO400</f>
        <v/>
      </c>
      <c r="O401" s="97" t="str">
        <f>Données_ATB!BP400</f>
        <v/>
      </c>
      <c r="P401" s="77" t="str">
        <f>Données_ATB!BR400</f>
        <v>Tetracyclines</v>
      </c>
      <c r="Q401" s="78" t="str">
        <f>Données_ATB!BS400</f>
        <v/>
      </c>
      <c r="R401" s="79" t="str">
        <f>Données_ATB!BT400</f>
        <v/>
      </c>
      <c r="S401" s="78"/>
      <c r="T401" s="78"/>
      <c r="U401" s="77" t="str">
        <f ca="1"/>
        <v>PERLIUM DOXYVAL DOXYCYCLINE 40 PREMELANGE MEDICAMENTEUX PORCS</v>
      </c>
      <c r="V401" s="79" t="e">
        <f ca="1"/>
        <v>#N/A</v>
      </c>
      <c r="W401" s="102"/>
      <c r="X401" s="8"/>
      <c r="Y401" s="8"/>
      <c r="Z401" s="8"/>
      <c r="AA401" s="8"/>
      <c r="AB401" s="102"/>
      <c r="AC401" s="8"/>
      <c r="AD401" s="8"/>
      <c r="AE401" s="8"/>
      <c r="AF401" s="8"/>
      <c r="AG401" s="8"/>
      <c r="AH401" s="8"/>
      <c r="AI401" s="8"/>
      <c r="AJ401" s="8"/>
      <c r="AK401" s="8"/>
      <c r="AL401" s="8"/>
      <c r="AM401" s="8"/>
      <c r="AN401" s="8"/>
      <c r="AO401" s="8"/>
      <c r="AP401" s="8"/>
      <c r="AQ401" s="8"/>
      <c r="AR401" s="8"/>
      <c r="AS401" s="8"/>
      <c r="AT401" s="97"/>
      <c r="AV401" s="56"/>
      <c r="AW401" s="8"/>
      <c r="AX401" s="8"/>
      <c r="AY401" s="8"/>
      <c r="AZ401" s="8"/>
      <c r="BA401" s="8"/>
      <c r="BB401" s="8"/>
      <c r="BC401" s="8"/>
      <c r="BD401" s="102" t="str">
        <f t="shared" si="181"/>
        <v/>
      </c>
      <c r="BE401" s="56" t="str">
        <f t="shared" si="182"/>
        <v>PERLIUM DOXYVAL DOXYCYCLINE 40 PREMELANGE MEDICAMENTEUX PORCS</v>
      </c>
      <c r="BF401" s="204" t="e">
        <f>IF(IF(BN$2="Catégorie",IF(BN$3="Toutes",SUMIFS('Étape 1 - à remplir'!$F$31:$F$400,'Étape 1 - à remplir'!$E$31:$E$400,MASQ2!BE401,'Étape 1 - à remplir'!$G$31:$G$400,"lots"),SUMIFS('Étape 1 - à remplir'!$F$31:$F$400,'Étape 1 - à remplir'!$E$31:$E$400,MASQ2!BE401,'Étape 1 - à remplir'!$C$31:$C$400,BN$3)),IF(BN$2="Âge",IF(BN$3="Tous",SUMIFS('Étape 1 - à remplir'!$F$31:$F$400,'Étape 1 - à remplir'!$E$31:$E$400,MASQ2!BE401,'Étape 1 - à remplir'!$G$31:$G$400,"lots"),SUMIFS('Étape 1 - à remplir'!$F$31:$F$400,'Étape 1 - à remplir'!$E$31:$E$400,MASQ2!BE401,'Étape 1 - à remplir'!$P$31:$P$400,BN$3,'Étape 1 - à remplir'!$G$31:$G$400,"lots")),IF(BN$2="Atelier",IF(BN$3="Tous",SUMIFS('Étape 1 - à remplir'!$F$31:$F$400,'Étape 1 - à remplir'!$E$31:$E$400,MASQ2!BE401,'Étape 1 - à remplir'!$G$31:$G$400,"lots"),SUMIFS('Étape 1 - à remplir'!$F$31:$F$400,'Étape 1 - à remplir'!$E$31:$E$400,MASQ2!BE401,'Étape 1 - à remplir'!$O$31:$O$400,BN$3,'Étape 1 - à remplir'!$G$31:$G$400,"lots")),IF(BN$2="Espèce",IF(BN$3="Tous",SUMIFS('Étape 1 - à remplir'!$F$31:$F$400,'Étape 1 - à remplir'!$E$31:$E$400,MASQ2!BE401,'Étape 1 - à remplir'!$G$31:$G$400,"lots"),SUMIFS('Étape 1 - à remplir'!$F$31:$F$400,'Étape 1 - à remplir'!$E$31:$E$400,MASQ2!BE401,'Étape 1 - à remplir'!$N$31:$N$400,BN$3,'Étape 1 - à remplir'!$G$31:$G$400,"lots"))))))=0,NA(),IF(BN$2="Catégorie",IF(BN$3="Toutes",SUMIFS('Étape 1 - à remplir'!$F$31:$F$400,'Étape 1 - à remplir'!$E$31:$E$400,MASQ2!BE401,'Étape 1 - à remplir'!$G$31:$G$400,"lots"),SUMIFS('Étape 1 - à remplir'!$F$31:$F$400,'Étape 1 - à remplir'!$E$31:$E$400,MASQ2!BE401,'Étape 1 - à remplir'!$C$31:$C$400,BN$3)),IF(BN$2="Âge",IF(BN$3="Tous",SUMIFS('Étape 1 - à remplir'!$F$31:$F$400,'Étape 1 - à remplir'!$E$31:$E$400,MASQ2!BE401,'Étape 1 - à remplir'!$G$31:$G$400,"lots"),SUMIFS('Étape 1 - à remplir'!$F$31:$F$400,'Étape 1 - à remplir'!$E$31:$E$400,MASQ2!BE401,'Étape 1 - à remplir'!$P$31:$P$400,BN$3,'Étape 1 - à remplir'!$G$31:$G$400,"lots")),IF(BN$2="Atelier",IF(BN$3="Tous",SUMIFS('Étape 1 - à remplir'!$F$31:$F$400,'Étape 1 - à remplir'!$E$31:$E$400,MASQ2!BE401,'Étape 1 - à remplir'!$G$31:$G$400,"lots"),SUMIFS('Étape 1 - à remplir'!$F$31:$F$400,'Étape 1 - à remplir'!$E$31:$E$400,MASQ2!BE401,'Étape 1 - à remplir'!$O$31:$O$400,BN$3,'Étape 1 - à remplir'!$G$31:$G$400,"lots")),IF(BN$2="Espèce",IF(BN$3="Tous",SUMIFS('Étape 1 - à remplir'!$F$31:$F$400,'Étape 1 - à remplir'!$E$31:$E$400,MASQ2!BE401,'Étape 1 - à remplir'!$G$31:$G$400,"lots"),SUMIFS('Étape 1 - à remplir'!$F$31:$F$400,'Étape 1 - à remplir'!$E$31:$E$400,MASQ2!BE401,'Étape 1 - à remplir'!$N$31:$N$400,BN$3,'Étape 1 - à remplir'!$G$31:$G$400,"lots")))))))</f>
        <v>#N/A</v>
      </c>
      <c r="BG401" s="204">
        <f t="shared" si="197"/>
        <v>0</v>
      </c>
      <c r="BH401" s="204" t="str">
        <f t="shared" si="183"/>
        <v>Doxycycline</v>
      </c>
      <c r="BI401" s="204" t="str">
        <f t="shared" si="184"/>
        <v/>
      </c>
      <c r="BJ401" s="204" t="str">
        <f t="shared" si="185"/>
        <v/>
      </c>
      <c r="BK401" s="204" t="str">
        <f t="shared" si="186"/>
        <v>Tetracyclines</v>
      </c>
      <c r="BL401" s="204" t="str">
        <f t="shared" si="187"/>
        <v/>
      </c>
      <c r="BM401" s="97" t="str">
        <f t="shared" si="188"/>
        <v/>
      </c>
      <c r="BN401" s="78"/>
      <c r="BO401" s="78"/>
      <c r="BP401" s="77" t="str">
        <f ca="1"/>
        <v>PERLIUM DOXYVAL DOXYCYCLINE 40 PREMELANGE MEDICAMENTEUX PORCS</v>
      </c>
      <c r="BQ401" s="79" t="e">
        <f ca="1"/>
        <v>#N/A</v>
      </c>
      <c r="BR401" s="102"/>
      <c r="BS401" s="8"/>
      <c r="BT401" s="8"/>
      <c r="BU401" s="8"/>
      <c r="BV401" s="8"/>
      <c r="BW401" s="8"/>
      <c r="BX401" s="8"/>
      <c r="BY401" s="8"/>
      <c r="BZ401" s="8"/>
      <c r="CA401" s="8"/>
      <c r="CB401" s="8"/>
      <c r="CC401" s="8"/>
      <c r="CD401" s="8"/>
      <c r="CE401" s="8"/>
      <c r="CF401" s="8"/>
      <c r="CG401" s="8"/>
      <c r="CH401" s="8"/>
      <c r="CI401" s="8"/>
      <c r="CJ401" s="8"/>
      <c r="CK401" s="8"/>
      <c r="CL401" s="8"/>
      <c r="CM401" s="8"/>
      <c r="CN401" s="8"/>
      <c r="CO401" s="97"/>
      <c r="CQ401" s="56"/>
      <c r="CR401" s="8"/>
      <c r="CS401" s="8"/>
      <c r="CT401" s="8"/>
      <c r="CU401" s="8"/>
      <c r="CV401" s="8"/>
      <c r="CW401" s="8"/>
      <c r="CX401" s="8"/>
      <c r="CY401" s="102" t="str">
        <f t="shared" si="189"/>
        <v/>
      </c>
      <c r="CZ401" s="56" t="str">
        <f t="shared" si="190"/>
        <v>PERLIUM DOXYVAL DOXYCYCLINE 40 PREMELANGE MEDICAMENTEUX PORCS</v>
      </c>
      <c r="DA401" s="204" t="e">
        <f>IF(IF(DI$2="Catégorie",IF(DI$3="Toutes",SUMIFS('Étape 1 - à remplir'!$F$31:$F$400,'Étape 1 - à remplir'!$E$31:$E$400,MASQ2!CZ401,'Étape 1 - à remplir'!$G$31:$G$400,"kg"),SUMIFS('Étape 1 - à remplir'!$F$31:$F$400,'Étape 1 - à remplir'!$E$31:$E$400,MASQ2!CZ401,'Étape 1 - à remplir'!$C$31:$C$400,DI$3)),IF(DI$2="Âge",IF(DI$3="Tous",SUMIFS('Étape 1 - à remplir'!$F$31:$F$400,'Étape 1 - à remplir'!$E$31:$E$400,MASQ2!CZ401,'Étape 1 - à remplir'!$G$31:$G$400,"kg"),SUMIFS('Étape 1 - à remplir'!$F$31:$F$400,'Étape 1 - à remplir'!$E$31:$E$400,MASQ2!CZ401,'Étape 1 - à remplir'!$P$31:$P$400,DI$3,'Étape 1 - à remplir'!$G$31:$G$400,"kg")),IF(DI$2="Atelier",IF(DI$3="Tous",SUMIFS('Étape 1 - à remplir'!$F$31:$F$400,'Étape 1 - à remplir'!$E$31:$E$400,MASQ2!CZ401,'Étape 1 - à remplir'!$G$31:$G$400,"kg"),SUMIFS('Étape 1 - à remplir'!$F$31:$F$400,'Étape 1 - à remplir'!$E$31:$E$400,MASQ2!CZ401,'Étape 1 - à remplir'!$O$31:$O$400,DI$3,'Étape 1 - à remplir'!$G$31:$G$400,"kg")),IF(DI$2="Espèce",IF(DI$3="Tous",SUMIFS('Étape 1 - à remplir'!$F$31:$F$400,'Étape 1 - à remplir'!$E$31:$E$400,MASQ2!CZ401,'Étape 1 - à remplir'!$G$31:$G$400,"kg"),SUMIFS('Étape 1 - à remplir'!$F$31:$F$400,'Étape 1 - à remplir'!$E$31:$E$400,MASQ2!CZ401,'Étape 1 - à remplir'!$N$31:$N$400,DI$3,'Étape 1 - à remplir'!$G$31:$G$400,"kg"))))))=0,NA(),IF(DI$2="Catégorie",IF(DI$3="Toutes",SUMIFS('Étape 1 - à remplir'!$F$31:$F$400,'Étape 1 - à remplir'!$E$31:$E$400,MASQ2!CZ401,'Étape 1 - à remplir'!$G$31:$G$400,"kg"),SUMIFS('Étape 1 - à remplir'!$F$31:$F$400,'Étape 1 - à remplir'!$E$31:$E$400,MASQ2!CZ401,'Étape 1 - à remplir'!$C$31:$C$400,DI$3)),IF(DI$2="Âge",IF(DI$3="Tous",SUMIFS('Étape 1 - à remplir'!$F$31:$F$400,'Étape 1 - à remplir'!$E$31:$E$400,MASQ2!CZ401,'Étape 1 - à remplir'!$G$31:$G$400,"kg"),SUMIFS('Étape 1 - à remplir'!$F$31:$F$400,'Étape 1 - à remplir'!$E$31:$E$400,MASQ2!CZ401,'Étape 1 - à remplir'!$P$31:$P$400,DI$3,'Étape 1 - à remplir'!$G$31:$G$400,"kg")),IF(DI$2="Atelier",IF(DI$3="Tous",SUMIFS('Étape 1 - à remplir'!$F$31:$F$400,'Étape 1 - à remplir'!$E$31:$E$400,MASQ2!CZ401,'Étape 1 - à remplir'!$G$31:$G$400,"kg"),SUMIFS('Étape 1 - à remplir'!$F$31:$F$400,'Étape 1 - à remplir'!$E$31:$E$400,MASQ2!CZ401,'Étape 1 - à remplir'!$O$31:$O$400,DI$3,'Étape 1 - à remplir'!$G$31:$G$400,"kg")),IF(DI$2="Espèce",IF(DI$3="Tous",SUMIFS('Étape 1 - à remplir'!$F$31:$F$400,'Étape 1 - à remplir'!$E$31:$E$400,MASQ2!CZ401,'Étape 1 - à remplir'!$G$31:$G$400,"kg"),SUMIFS('Étape 1 - à remplir'!$F$31:$F$400,'Étape 1 - à remplir'!$E$31:$E$400,MASQ2!CZ401,'Étape 1 - à remplir'!$N$31:$N$400,DI$3,'Étape 1 - à remplir'!$G$31:$G$400,"kg")))))))</f>
        <v>#N/A</v>
      </c>
      <c r="DB401" s="104">
        <f t="shared" si="198"/>
        <v>0</v>
      </c>
      <c r="DC401" s="204" t="str">
        <f t="shared" si="191"/>
        <v>Doxycycline</v>
      </c>
      <c r="DD401" s="204" t="str">
        <f t="shared" si="192"/>
        <v/>
      </c>
      <c r="DE401" s="204" t="str">
        <f t="shared" si="193"/>
        <v/>
      </c>
      <c r="DF401" s="204" t="str">
        <f t="shared" si="194"/>
        <v>Tetracyclines</v>
      </c>
      <c r="DG401" s="204" t="str">
        <f t="shared" si="195"/>
        <v/>
      </c>
      <c r="DH401" s="97" t="str">
        <f t="shared" si="196"/>
        <v/>
      </c>
      <c r="DI401" s="78"/>
      <c r="DJ401" s="78"/>
      <c r="DK401" s="77" t="str">
        <f ca="1"/>
        <v>PERLIUM DOXYVAL DOXYCYCLINE 40 PREMELANGE MEDICAMENTEUX PORCS</v>
      </c>
      <c r="DL401" s="79" t="e">
        <f ca="1"/>
        <v>#N/A</v>
      </c>
      <c r="DM401" s="102"/>
      <c r="DN401" s="8"/>
      <c r="DO401" s="8"/>
      <c r="DP401" s="8"/>
      <c r="DQ401" s="8"/>
      <c r="DR401" s="8"/>
      <c r="DS401" s="8"/>
      <c r="DT401" s="8"/>
      <c r="DU401" s="8"/>
      <c r="DV401" s="8"/>
      <c r="DW401" s="8"/>
      <c r="DX401" s="8"/>
      <c r="DY401" s="8"/>
      <c r="DZ401" s="8"/>
      <c r="EA401" s="8"/>
      <c r="EB401" s="8"/>
      <c r="EC401" s="8"/>
      <c r="ED401" s="8"/>
      <c r="EE401" s="8"/>
      <c r="EF401" s="8"/>
      <c r="EG401" s="8"/>
      <c r="EH401" s="8"/>
      <c r="EI401" s="8"/>
      <c r="EJ401" s="97"/>
    </row>
    <row r="402" spans="1:140" x14ac:dyDescent="0.25">
      <c r="A402" s="56"/>
      <c r="B402" s="8"/>
      <c r="C402" s="8"/>
      <c r="D402" s="8"/>
      <c r="E402" s="8"/>
      <c r="F402" s="8"/>
      <c r="G402" s="8"/>
      <c r="H402" s="8"/>
      <c r="I402" s="102" t="str">
        <f>INDEX(Données_ATB!BE:BV,MATCH(MASQ2!J402,Données_ATB!BE:BE,0),18)</f>
        <v/>
      </c>
      <c r="J402" s="77" t="str">
        <f>Données_ATB!BE401</f>
        <v>PERMACYL 182,5 MG/ML POUDRE ET SOLVANT POUR SUSPENSION INJECTABLE POUR BOVINS</v>
      </c>
      <c r="K402" s="204" t="e">
        <f>IF(IF(S$2="Catégorie",IF(S$3="Toutes",SUMIFS('Étape 1 - à remplir'!$F$31:$F$400,'Étape 1 - à remplir'!$E$31:$E$400,MASQ2!J402,'Étape 1 - à remplir'!$G$31:$G$400,"animaux"),SUMIFS('Étape 1 - à remplir'!$F$31:$F$400,'Étape 1 - à remplir'!$E$31:$E$400,MASQ2!J402,'Étape 1 - à remplir'!$C$31:$C$400,S$3)),IF(S$2="Âge",IF(S$3="Tous",SUMIFS('Étape 1 - à remplir'!$F$31:$F$400,'Étape 1 - à remplir'!$E$31:$E$400,MASQ2!J402,'Étape 1 - à remplir'!$G$31:$G$400,"animaux"),SUMIFS('Étape 1 - à remplir'!$F$31:$F$400,'Étape 1 - à remplir'!$E$31:$E$400,MASQ2!J402,'Étape 1 - à remplir'!$P$31:$P$400,S$3)),IF(S$2="Atelier",IF(S$3="Tous",SUMIFS('Étape 1 - à remplir'!$F$31:$F$400,'Étape 1 - à remplir'!$E$31:$E$400,MASQ2!J402,'Étape 1 - à remplir'!$G$31:$G$400,"animaux"),SUMIFS('Étape 1 - à remplir'!$F$31:$F$400,'Étape 1 - à remplir'!$E$31:$E$400,MASQ2!J402,'Étape 1 - à remplir'!$O$31:$O$400,S$3)),IF(S$2="Espèce",IF(S$3="Tous",SUMIFS('Étape 1 - à remplir'!$F$31:$F$400,'Étape 1 - à remplir'!$E$31:$E$400,MASQ2!J402,'Étape 1 - à remplir'!$G$31:$G$400,"animaux"),SUMIFS('Étape 1 - à remplir'!$F$31:$F$400,'Étape 1 - à remplir'!$E$31:$E$400,MASQ2!J402,'Étape 1 - à remplir'!$N$31:$N$400,S$3))))))=0,NA(),IF(S$2="Catégorie",IF(S$3="Toutes",SUMIFS('Étape 1 - à remplir'!$F$31:$F$400,'Étape 1 - à remplir'!$E$31:$E$400,MASQ2!J402,'Étape 1 - à remplir'!$G$31:$G$400,"animaux"),SUMIFS('Étape 1 - à remplir'!$F$31:$F$400,'Étape 1 - à remplir'!$E$31:$E$400,MASQ2!J402,'Étape 1 - à remplir'!$C$31:$C$400,S$3)),IF(S$2="Âge",IF(S$3="Tous",SUMIFS('Étape 1 - à remplir'!$F$31:$F$400,'Étape 1 - à remplir'!$E$31:$E$400,MASQ2!J402,'Étape 1 - à remplir'!$G$31:$G$400,"animaux"),SUMIFS('Étape 1 - à remplir'!$F$31:$F$400,'Étape 1 - à remplir'!$E$31:$E$400,MASQ2!J402,'Étape 1 - à remplir'!$P$31:$P$400,S$3)),IF(S$2="Atelier",IF(S$3="Tous",SUMIFS('Étape 1 - à remplir'!$F$31:$F$400,'Étape 1 - à remplir'!$E$31:$E$400,MASQ2!J402,'Étape 1 - à remplir'!$G$31:$G$400,"animaux"),SUMIFS('Étape 1 - à remplir'!$F$31:$F$400,'Étape 1 - à remplir'!$E$31:$E$400,MASQ2!J402,'Étape 1 - à remplir'!$O$31:$O$400,S$3)),IF(S$2="Espèce",IF(S$3="Tous",SUMIFS('Étape 1 - à remplir'!$F$31:$F$400,'Étape 1 - à remplir'!$E$31:$E$400,MASQ2!J402,'Étape 1 - à remplir'!$G$31:$G$400,"animaux"),SUMIFS('Étape 1 - à remplir'!$F$31:$F$400,'Étape 1 - à remplir'!$E$31:$E$400,MASQ2!J402,'Étape 1 - à remplir'!$N$31:$N$400,S$3)))))))</f>
        <v>#N/A</v>
      </c>
      <c r="L402" s="97">
        <f t="shared" si="199"/>
        <v>0</v>
      </c>
      <c r="M402" s="56" t="str">
        <f>Données_ATB!BN401</f>
        <v>Pénéthamate (ou pénéthacilline)</v>
      </c>
      <c r="N402" s="204" t="str">
        <f>Données_ATB!BO401</f>
        <v/>
      </c>
      <c r="O402" s="97" t="str">
        <f>Données_ATB!BP401</f>
        <v/>
      </c>
      <c r="P402" s="77" t="str">
        <f>Données_ATB!BR401</f>
        <v>Penicillines</v>
      </c>
      <c r="Q402" s="78" t="str">
        <f>Données_ATB!BS401</f>
        <v/>
      </c>
      <c r="R402" s="79" t="str">
        <f>Données_ATB!BT401</f>
        <v/>
      </c>
      <c r="S402" s="78"/>
      <c r="T402" s="78"/>
      <c r="U402" s="77" t="str">
        <f ca="1"/>
        <v>PERMACYL 182,5 MG/ML POUDRE ET SOLVANT POUR SUSPENSION INJECTABLE POUR BOVINS</v>
      </c>
      <c r="V402" s="79" t="e">
        <f ca="1"/>
        <v>#N/A</v>
      </c>
      <c r="W402" s="102"/>
      <c r="X402" s="8"/>
      <c r="Y402" s="8"/>
      <c r="Z402" s="8"/>
      <c r="AA402" s="8"/>
      <c r="AB402" s="102"/>
      <c r="AC402" s="8"/>
      <c r="AD402" s="8"/>
      <c r="AE402" s="8"/>
      <c r="AF402" s="8"/>
      <c r="AG402" s="8"/>
      <c r="AH402" s="8"/>
      <c r="AI402" s="8"/>
      <c r="AJ402" s="8"/>
      <c r="AK402" s="8"/>
      <c r="AL402" s="8"/>
      <c r="AM402" s="8"/>
      <c r="AN402" s="8"/>
      <c r="AO402" s="8"/>
      <c r="AP402" s="8"/>
      <c r="AQ402" s="8"/>
      <c r="AR402" s="8"/>
      <c r="AS402" s="8"/>
      <c r="AT402" s="97"/>
      <c r="AV402" s="56"/>
      <c r="AW402" s="8"/>
      <c r="AX402" s="8"/>
      <c r="AY402" s="8"/>
      <c r="AZ402" s="8"/>
      <c r="BA402" s="8"/>
      <c r="BB402" s="8"/>
      <c r="BC402" s="8"/>
      <c r="BD402" s="102" t="str">
        <f t="shared" si="181"/>
        <v/>
      </c>
      <c r="BE402" s="56" t="str">
        <f t="shared" si="182"/>
        <v>PERMACYL 182,5 MG/ML POUDRE ET SOLVANT POUR SUSPENSION INJECTABLE POUR BOVINS</v>
      </c>
      <c r="BF402" s="204" t="e">
        <f>IF(IF(BN$2="Catégorie",IF(BN$3="Toutes",SUMIFS('Étape 1 - à remplir'!$F$31:$F$400,'Étape 1 - à remplir'!$E$31:$E$400,MASQ2!BE402,'Étape 1 - à remplir'!$G$31:$G$400,"lots"),SUMIFS('Étape 1 - à remplir'!$F$31:$F$400,'Étape 1 - à remplir'!$E$31:$E$400,MASQ2!BE402,'Étape 1 - à remplir'!$C$31:$C$400,BN$3)),IF(BN$2="Âge",IF(BN$3="Tous",SUMIFS('Étape 1 - à remplir'!$F$31:$F$400,'Étape 1 - à remplir'!$E$31:$E$400,MASQ2!BE402,'Étape 1 - à remplir'!$G$31:$G$400,"lots"),SUMIFS('Étape 1 - à remplir'!$F$31:$F$400,'Étape 1 - à remplir'!$E$31:$E$400,MASQ2!BE402,'Étape 1 - à remplir'!$P$31:$P$400,BN$3,'Étape 1 - à remplir'!$G$31:$G$400,"lots")),IF(BN$2="Atelier",IF(BN$3="Tous",SUMIFS('Étape 1 - à remplir'!$F$31:$F$400,'Étape 1 - à remplir'!$E$31:$E$400,MASQ2!BE402,'Étape 1 - à remplir'!$G$31:$G$400,"lots"),SUMIFS('Étape 1 - à remplir'!$F$31:$F$400,'Étape 1 - à remplir'!$E$31:$E$400,MASQ2!BE402,'Étape 1 - à remplir'!$O$31:$O$400,BN$3,'Étape 1 - à remplir'!$G$31:$G$400,"lots")),IF(BN$2="Espèce",IF(BN$3="Tous",SUMIFS('Étape 1 - à remplir'!$F$31:$F$400,'Étape 1 - à remplir'!$E$31:$E$400,MASQ2!BE402,'Étape 1 - à remplir'!$G$31:$G$400,"lots"),SUMIFS('Étape 1 - à remplir'!$F$31:$F$400,'Étape 1 - à remplir'!$E$31:$E$400,MASQ2!BE402,'Étape 1 - à remplir'!$N$31:$N$400,BN$3,'Étape 1 - à remplir'!$G$31:$G$400,"lots"))))))=0,NA(),IF(BN$2="Catégorie",IF(BN$3="Toutes",SUMIFS('Étape 1 - à remplir'!$F$31:$F$400,'Étape 1 - à remplir'!$E$31:$E$400,MASQ2!BE402,'Étape 1 - à remplir'!$G$31:$G$400,"lots"),SUMIFS('Étape 1 - à remplir'!$F$31:$F$400,'Étape 1 - à remplir'!$E$31:$E$400,MASQ2!BE402,'Étape 1 - à remplir'!$C$31:$C$400,BN$3)),IF(BN$2="Âge",IF(BN$3="Tous",SUMIFS('Étape 1 - à remplir'!$F$31:$F$400,'Étape 1 - à remplir'!$E$31:$E$400,MASQ2!BE402,'Étape 1 - à remplir'!$G$31:$G$400,"lots"),SUMIFS('Étape 1 - à remplir'!$F$31:$F$400,'Étape 1 - à remplir'!$E$31:$E$400,MASQ2!BE402,'Étape 1 - à remplir'!$P$31:$P$400,BN$3,'Étape 1 - à remplir'!$G$31:$G$400,"lots")),IF(BN$2="Atelier",IF(BN$3="Tous",SUMIFS('Étape 1 - à remplir'!$F$31:$F$400,'Étape 1 - à remplir'!$E$31:$E$400,MASQ2!BE402,'Étape 1 - à remplir'!$G$31:$G$400,"lots"),SUMIFS('Étape 1 - à remplir'!$F$31:$F$400,'Étape 1 - à remplir'!$E$31:$E$400,MASQ2!BE402,'Étape 1 - à remplir'!$O$31:$O$400,BN$3,'Étape 1 - à remplir'!$G$31:$G$400,"lots")),IF(BN$2="Espèce",IF(BN$3="Tous",SUMIFS('Étape 1 - à remplir'!$F$31:$F$400,'Étape 1 - à remplir'!$E$31:$E$400,MASQ2!BE402,'Étape 1 - à remplir'!$G$31:$G$400,"lots"),SUMIFS('Étape 1 - à remplir'!$F$31:$F$400,'Étape 1 - à remplir'!$E$31:$E$400,MASQ2!BE402,'Étape 1 - à remplir'!$N$31:$N$400,BN$3,'Étape 1 - à remplir'!$G$31:$G$400,"lots")))))))</f>
        <v>#N/A</v>
      </c>
      <c r="BG402" s="204">
        <f t="shared" si="197"/>
        <v>0</v>
      </c>
      <c r="BH402" s="204" t="str">
        <f t="shared" si="183"/>
        <v>Pénéthamate (ou pénéthacilline)</v>
      </c>
      <c r="BI402" s="204" t="str">
        <f t="shared" si="184"/>
        <v/>
      </c>
      <c r="BJ402" s="204" t="str">
        <f t="shared" si="185"/>
        <v/>
      </c>
      <c r="BK402" s="204" t="str">
        <f t="shared" si="186"/>
        <v>Penicillines</v>
      </c>
      <c r="BL402" s="204" t="str">
        <f t="shared" si="187"/>
        <v/>
      </c>
      <c r="BM402" s="97" t="str">
        <f t="shared" si="188"/>
        <v/>
      </c>
      <c r="BN402" s="78"/>
      <c r="BO402" s="78"/>
      <c r="BP402" s="77" t="str">
        <f ca="1"/>
        <v>PERMACYL 182,5 MG/ML POUDRE ET SOLVANT POUR SUSPENSION INJECTABLE POUR BOVINS</v>
      </c>
      <c r="BQ402" s="79" t="e">
        <f ca="1"/>
        <v>#N/A</v>
      </c>
      <c r="BR402" s="102"/>
      <c r="BS402" s="8"/>
      <c r="BT402" s="8"/>
      <c r="BU402" s="8"/>
      <c r="BV402" s="8"/>
      <c r="BW402" s="8"/>
      <c r="BX402" s="8"/>
      <c r="BY402" s="8"/>
      <c r="BZ402" s="8"/>
      <c r="CA402" s="8"/>
      <c r="CB402" s="8"/>
      <c r="CC402" s="8"/>
      <c r="CD402" s="8"/>
      <c r="CE402" s="8"/>
      <c r="CF402" s="8"/>
      <c r="CG402" s="8"/>
      <c r="CH402" s="8"/>
      <c r="CI402" s="8"/>
      <c r="CJ402" s="8"/>
      <c r="CK402" s="8"/>
      <c r="CL402" s="8"/>
      <c r="CM402" s="8"/>
      <c r="CN402" s="8"/>
      <c r="CO402" s="97"/>
      <c r="CQ402" s="56"/>
      <c r="CR402" s="8"/>
      <c r="CS402" s="8"/>
      <c r="CT402" s="8"/>
      <c r="CU402" s="8"/>
      <c r="CV402" s="8"/>
      <c r="CW402" s="8"/>
      <c r="CX402" s="8"/>
      <c r="CY402" s="102" t="str">
        <f t="shared" si="189"/>
        <v/>
      </c>
      <c r="CZ402" s="56" t="str">
        <f t="shared" si="190"/>
        <v>PERMACYL 182,5 MG/ML POUDRE ET SOLVANT POUR SUSPENSION INJECTABLE POUR BOVINS</v>
      </c>
      <c r="DA402" s="204" t="e">
        <f>IF(IF(DI$2="Catégorie",IF(DI$3="Toutes",SUMIFS('Étape 1 - à remplir'!$F$31:$F$400,'Étape 1 - à remplir'!$E$31:$E$400,MASQ2!CZ402,'Étape 1 - à remplir'!$G$31:$G$400,"kg"),SUMIFS('Étape 1 - à remplir'!$F$31:$F$400,'Étape 1 - à remplir'!$E$31:$E$400,MASQ2!CZ402,'Étape 1 - à remplir'!$C$31:$C$400,DI$3)),IF(DI$2="Âge",IF(DI$3="Tous",SUMIFS('Étape 1 - à remplir'!$F$31:$F$400,'Étape 1 - à remplir'!$E$31:$E$400,MASQ2!CZ402,'Étape 1 - à remplir'!$G$31:$G$400,"kg"),SUMIFS('Étape 1 - à remplir'!$F$31:$F$400,'Étape 1 - à remplir'!$E$31:$E$400,MASQ2!CZ402,'Étape 1 - à remplir'!$P$31:$P$400,DI$3,'Étape 1 - à remplir'!$G$31:$G$400,"kg")),IF(DI$2="Atelier",IF(DI$3="Tous",SUMIFS('Étape 1 - à remplir'!$F$31:$F$400,'Étape 1 - à remplir'!$E$31:$E$400,MASQ2!CZ402,'Étape 1 - à remplir'!$G$31:$G$400,"kg"),SUMIFS('Étape 1 - à remplir'!$F$31:$F$400,'Étape 1 - à remplir'!$E$31:$E$400,MASQ2!CZ402,'Étape 1 - à remplir'!$O$31:$O$400,DI$3,'Étape 1 - à remplir'!$G$31:$G$400,"kg")),IF(DI$2="Espèce",IF(DI$3="Tous",SUMIFS('Étape 1 - à remplir'!$F$31:$F$400,'Étape 1 - à remplir'!$E$31:$E$400,MASQ2!CZ402,'Étape 1 - à remplir'!$G$31:$G$400,"kg"),SUMIFS('Étape 1 - à remplir'!$F$31:$F$400,'Étape 1 - à remplir'!$E$31:$E$400,MASQ2!CZ402,'Étape 1 - à remplir'!$N$31:$N$400,DI$3,'Étape 1 - à remplir'!$G$31:$G$400,"kg"))))))=0,NA(),IF(DI$2="Catégorie",IF(DI$3="Toutes",SUMIFS('Étape 1 - à remplir'!$F$31:$F$400,'Étape 1 - à remplir'!$E$31:$E$400,MASQ2!CZ402,'Étape 1 - à remplir'!$G$31:$G$400,"kg"),SUMIFS('Étape 1 - à remplir'!$F$31:$F$400,'Étape 1 - à remplir'!$E$31:$E$400,MASQ2!CZ402,'Étape 1 - à remplir'!$C$31:$C$400,DI$3)),IF(DI$2="Âge",IF(DI$3="Tous",SUMIFS('Étape 1 - à remplir'!$F$31:$F$400,'Étape 1 - à remplir'!$E$31:$E$400,MASQ2!CZ402,'Étape 1 - à remplir'!$G$31:$G$400,"kg"),SUMIFS('Étape 1 - à remplir'!$F$31:$F$400,'Étape 1 - à remplir'!$E$31:$E$400,MASQ2!CZ402,'Étape 1 - à remplir'!$P$31:$P$400,DI$3,'Étape 1 - à remplir'!$G$31:$G$400,"kg")),IF(DI$2="Atelier",IF(DI$3="Tous",SUMIFS('Étape 1 - à remplir'!$F$31:$F$400,'Étape 1 - à remplir'!$E$31:$E$400,MASQ2!CZ402,'Étape 1 - à remplir'!$G$31:$G$400,"kg"),SUMIFS('Étape 1 - à remplir'!$F$31:$F$400,'Étape 1 - à remplir'!$E$31:$E$400,MASQ2!CZ402,'Étape 1 - à remplir'!$O$31:$O$400,DI$3,'Étape 1 - à remplir'!$G$31:$G$400,"kg")),IF(DI$2="Espèce",IF(DI$3="Tous",SUMIFS('Étape 1 - à remplir'!$F$31:$F$400,'Étape 1 - à remplir'!$E$31:$E$400,MASQ2!CZ402,'Étape 1 - à remplir'!$G$31:$G$400,"kg"),SUMIFS('Étape 1 - à remplir'!$F$31:$F$400,'Étape 1 - à remplir'!$E$31:$E$400,MASQ2!CZ402,'Étape 1 - à remplir'!$N$31:$N$400,DI$3,'Étape 1 - à remplir'!$G$31:$G$400,"kg")))))))</f>
        <v>#N/A</v>
      </c>
      <c r="DB402" s="104">
        <f t="shared" si="198"/>
        <v>0</v>
      </c>
      <c r="DC402" s="204" t="str">
        <f t="shared" si="191"/>
        <v>Pénéthamate (ou pénéthacilline)</v>
      </c>
      <c r="DD402" s="204" t="str">
        <f t="shared" si="192"/>
        <v/>
      </c>
      <c r="DE402" s="204" t="str">
        <f t="shared" si="193"/>
        <v/>
      </c>
      <c r="DF402" s="204" t="str">
        <f t="shared" si="194"/>
        <v>Penicillines</v>
      </c>
      <c r="DG402" s="204" t="str">
        <f t="shared" si="195"/>
        <v/>
      </c>
      <c r="DH402" s="97" t="str">
        <f t="shared" si="196"/>
        <v/>
      </c>
      <c r="DI402" s="78"/>
      <c r="DJ402" s="78"/>
      <c r="DK402" s="77" t="str">
        <f ca="1"/>
        <v>PERMACYL 182,5 MG/ML POUDRE ET SOLVANT POUR SUSPENSION INJECTABLE POUR BOVINS</v>
      </c>
      <c r="DL402" s="79" t="e">
        <f ca="1"/>
        <v>#N/A</v>
      </c>
      <c r="DM402" s="102"/>
      <c r="DN402" s="8"/>
      <c r="DO402" s="8"/>
      <c r="DP402" s="8"/>
      <c r="DQ402" s="8"/>
      <c r="DR402" s="8"/>
      <c r="DS402" s="8"/>
      <c r="DT402" s="8"/>
      <c r="DU402" s="8"/>
      <c r="DV402" s="8"/>
      <c r="DW402" s="8"/>
      <c r="DX402" s="8"/>
      <c r="DY402" s="8"/>
      <c r="DZ402" s="8"/>
      <c r="EA402" s="8"/>
      <c r="EB402" s="8"/>
      <c r="EC402" s="8"/>
      <c r="ED402" s="8"/>
      <c r="EE402" s="8"/>
      <c r="EF402" s="8"/>
      <c r="EG402" s="8"/>
      <c r="EH402" s="8"/>
      <c r="EI402" s="8"/>
      <c r="EJ402" s="97"/>
    </row>
    <row r="403" spans="1:140" x14ac:dyDescent="0.25">
      <c r="A403" s="56"/>
      <c r="B403" s="8"/>
      <c r="C403" s="8"/>
      <c r="D403" s="8"/>
      <c r="E403" s="8"/>
      <c r="F403" s="8"/>
      <c r="G403" s="8"/>
      <c r="H403" s="8"/>
      <c r="I403" s="102" t="str">
        <f>INDEX(Données_ATB!BE:BV,MATCH(MASQ2!J403,Données_ATB!BE:BE,0),18)</f>
        <v>x</v>
      </c>
      <c r="J403" s="77" t="str">
        <f>Données_ATB!BE402</f>
        <v>PHADILACT</v>
      </c>
      <c r="K403" s="204" t="e">
        <f>IF(IF(S$2="Catégorie",IF(S$3="Toutes",SUMIFS('Étape 1 - à remplir'!$F$31:$F$400,'Étape 1 - à remplir'!$E$31:$E$400,MASQ2!J403,'Étape 1 - à remplir'!$G$31:$G$400,"animaux"),SUMIFS('Étape 1 - à remplir'!$F$31:$F$400,'Étape 1 - à remplir'!$E$31:$E$400,MASQ2!J403,'Étape 1 - à remplir'!$C$31:$C$400,S$3)),IF(S$2="Âge",IF(S$3="Tous",SUMIFS('Étape 1 - à remplir'!$F$31:$F$400,'Étape 1 - à remplir'!$E$31:$E$400,MASQ2!J403,'Étape 1 - à remplir'!$G$31:$G$400,"animaux"),SUMIFS('Étape 1 - à remplir'!$F$31:$F$400,'Étape 1 - à remplir'!$E$31:$E$400,MASQ2!J403,'Étape 1 - à remplir'!$P$31:$P$400,S$3)),IF(S$2="Atelier",IF(S$3="Tous",SUMIFS('Étape 1 - à remplir'!$F$31:$F$400,'Étape 1 - à remplir'!$E$31:$E$400,MASQ2!J403,'Étape 1 - à remplir'!$G$31:$G$400,"animaux"),SUMIFS('Étape 1 - à remplir'!$F$31:$F$400,'Étape 1 - à remplir'!$E$31:$E$400,MASQ2!J403,'Étape 1 - à remplir'!$O$31:$O$400,S$3)),IF(S$2="Espèce",IF(S$3="Tous",SUMIFS('Étape 1 - à remplir'!$F$31:$F$400,'Étape 1 - à remplir'!$E$31:$E$400,MASQ2!J403,'Étape 1 - à remplir'!$G$31:$G$400,"animaux"),SUMIFS('Étape 1 - à remplir'!$F$31:$F$400,'Étape 1 - à remplir'!$E$31:$E$400,MASQ2!J403,'Étape 1 - à remplir'!$N$31:$N$400,S$3))))))=0,NA(),IF(S$2="Catégorie",IF(S$3="Toutes",SUMIFS('Étape 1 - à remplir'!$F$31:$F$400,'Étape 1 - à remplir'!$E$31:$E$400,MASQ2!J403,'Étape 1 - à remplir'!$G$31:$G$400,"animaux"),SUMIFS('Étape 1 - à remplir'!$F$31:$F$400,'Étape 1 - à remplir'!$E$31:$E$400,MASQ2!J403,'Étape 1 - à remplir'!$C$31:$C$400,S$3)),IF(S$2="Âge",IF(S$3="Tous",SUMIFS('Étape 1 - à remplir'!$F$31:$F$400,'Étape 1 - à remplir'!$E$31:$E$400,MASQ2!J403,'Étape 1 - à remplir'!$G$31:$G$400,"animaux"),SUMIFS('Étape 1 - à remplir'!$F$31:$F$400,'Étape 1 - à remplir'!$E$31:$E$400,MASQ2!J403,'Étape 1 - à remplir'!$P$31:$P$400,S$3)),IF(S$2="Atelier",IF(S$3="Tous",SUMIFS('Étape 1 - à remplir'!$F$31:$F$400,'Étape 1 - à remplir'!$E$31:$E$400,MASQ2!J403,'Étape 1 - à remplir'!$G$31:$G$400,"animaux"),SUMIFS('Étape 1 - à remplir'!$F$31:$F$400,'Étape 1 - à remplir'!$E$31:$E$400,MASQ2!J403,'Étape 1 - à remplir'!$O$31:$O$400,S$3)),IF(S$2="Espèce",IF(S$3="Tous",SUMIFS('Étape 1 - à remplir'!$F$31:$F$400,'Étape 1 - à remplir'!$E$31:$E$400,MASQ2!J403,'Étape 1 - à remplir'!$G$31:$G$400,"animaux"),SUMIFS('Étape 1 - à remplir'!$F$31:$F$400,'Étape 1 - à remplir'!$E$31:$E$400,MASQ2!J403,'Étape 1 - à remplir'!$N$31:$N$400,S$3)))))))</f>
        <v>#N/A</v>
      </c>
      <c r="L403" s="97">
        <f t="shared" si="199"/>
        <v>0</v>
      </c>
      <c r="M403" s="56" t="str">
        <f>Données_ATB!BN402</f>
        <v>Ampicilline</v>
      </c>
      <c r="N403" s="204" t="str">
        <f>Données_ATB!BO402</f>
        <v>Colistine</v>
      </c>
      <c r="O403" s="97" t="str">
        <f>Données_ATB!BP402</f>
        <v/>
      </c>
      <c r="P403" s="77" t="str">
        <f>Données_ATB!BR402</f>
        <v>Penicillines</v>
      </c>
      <c r="Q403" s="78" t="str">
        <f>Données_ATB!BS402</f>
        <v>Polypeptides</v>
      </c>
      <c r="R403" s="79" t="str">
        <f>Données_ATB!BT402</f>
        <v/>
      </c>
      <c r="S403" s="78"/>
      <c r="T403" s="78"/>
      <c r="U403" s="77" t="str">
        <f ca="1"/>
        <v>PHADILACT</v>
      </c>
      <c r="V403" s="79" t="e">
        <f ca="1"/>
        <v>#N/A</v>
      </c>
      <c r="W403" s="102"/>
      <c r="X403" s="8"/>
      <c r="Y403" s="8"/>
      <c r="Z403" s="8"/>
      <c r="AA403" s="8"/>
      <c r="AB403" s="102"/>
      <c r="AC403" s="8"/>
      <c r="AD403" s="8"/>
      <c r="AE403" s="8"/>
      <c r="AF403" s="8"/>
      <c r="AG403" s="8"/>
      <c r="AH403" s="8"/>
      <c r="AI403" s="8"/>
      <c r="AJ403" s="8"/>
      <c r="AK403" s="8"/>
      <c r="AL403" s="8"/>
      <c r="AM403" s="8"/>
      <c r="AN403" s="8"/>
      <c r="AO403" s="8"/>
      <c r="AP403" s="8"/>
      <c r="AQ403" s="8"/>
      <c r="AR403" s="8"/>
      <c r="AS403" s="8"/>
      <c r="AT403" s="97"/>
      <c r="AV403" s="56"/>
      <c r="AW403" s="8"/>
      <c r="AX403" s="8"/>
      <c r="AY403" s="8"/>
      <c r="AZ403" s="8"/>
      <c r="BA403" s="8"/>
      <c r="BB403" s="8"/>
      <c r="BC403" s="8"/>
      <c r="BD403" s="102" t="str">
        <f t="shared" si="181"/>
        <v>x</v>
      </c>
      <c r="BE403" s="56" t="str">
        <f t="shared" si="182"/>
        <v>PHADILACT</v>
      </c>
      <c r="BF403" s="204" t="e">
        <f>IF(IF(BN$2="Catégorie",IF(BN$3="Toutes",SUMIFS('Étape 1 - à remplir'!$F$31:$F$400,'Étape 1 - à remplir'!$E$31:$E$400,MASQ2!BE403,'Étape 1 - à remplir'!$G$31:$G$400,"lots"),SUMIFS('Étape 1 - à remplir'!$F$31:$F$400,'Étape 1 - à remplir'!$E$31:$E$400,MASQ2!BE403,'Étape 1 - à remplir'!$C$31:$C$400,BN$3)),IF(BN$2="Âge",IF(BN$3="Tous",SUMIFS('Étape 1 - à remplir'!$F$31:$F$400,'Étape 1 - à remplir'!$E$31:$E$400,MASQ2!BE403,'Étape 1 - à remplir'!$G$31:$G$400,"lots"),SUMIFS('Étape 1 - à remplir'!$F$31:$F$400,'Étape 1 - à remplir'!$E$31:$E$400,MASQ2!BE403,'Étape 1 - à remplir'!$P$31:$P$400,BN$3,'Étape 1 - à remplir'!$G$31:$G$400,"lots")),IF(BN$2="Atelier",IF(BN$3="Tous",SUMIFS('Étape 1 - à remplir'!$F$31:$F$400,'Étape 1 - à remplir'!$E$31:$E$400,MASQ2!BE403,'Étape 1 - à remplir'!$G$31:$G$400,"lots"),SUMIFS('Étape 1 - à remplir'!$F$31:$F$400,'Étape 1 - à remplir'!$E$31:$E$400,MASQ2!BE403,'Étape 1 - à remplir'!$O$31:$O$400,BN$3,'Étape 1 - à remplir'!$G$31:$G$400,"lots")),IF(BN$2="Espèce",IF(BN$3="Tous",SUMIFS('Étape 1 - à remplir'!$F$31:$F$400,'Étape 1 - à remplir'!$E$31:$E$400,MASQ2!BE403,'Étape 1 - à remplir'!$G$31:$G$400,"lots"),SUMIFS('Étape 1 - à remplir'!$F$31:$F$400,'Étape 1 - à remplir'!$E$31:$E$400,MASQ2!BE403,'Étape 1 - à remplir'!$N$31:$N$400,BN$3,'Étape 1 - à remplir'!$G$31:$G$400,"lots"))))))=0,NA(),IF(BN$2="Catégorie",IF(BN$3="Toutes",SUMIFS('Étape 1 - à remplir'!$F$31:$F$400,'Étape 1 - à remplir'!$E$31:$E$400,MASQ2!BE403,'Étape 1 - à remplir'!$G$31:$G$400,"lots"),SUMIFS('Étape 1 - à remplir'!$F$31:$F$400,'Étape 1 - à remplir'!$E$31:$E$400,MASQ2!BE403,'Étape 1 - à remplir'!$C$31:$C$400,BN$3)),IF(BN$2="Âge",IF(BN$3="Tous",SUMIFS('Étape 1 - à remplir'!$F$31:$F$400,'Étape 1 - à remplir'!$E$31:$E$400,MASQ2!BE403,'Étape 1 - à remplir'!$G$31:$G$400,"lots"),SUMIFS('Étape 1 - à remplir'!$F$31:$F$400,'Étape 1 - à remplir'!$E$31:$E$400,MASQ2!BE403,'Étape 1 - à remplir'!$P$31:$P$400,BN$3,'Étape 1 - à remplir'!$G$31:$G$400,"lots")),IF(BN$2="Atelier",IF(BN$3="Tous",SUMIFS('Étape 1 - à remplir'!$F$31:$F$400,'Étape 1 - à remplir'!$E$31:$E$400,MASQ2!BE403,'Étape 1 - à remplir'!$G$31:$G$400,"lots"),SUMIFS('Étape 1 - à remplir'!$F$31:$F$400,'Étape 1 - à remplir'!$E$31:$E$400,MASQ2!BE403,'Étape 1 - à remplir'!$O$31:$O$400,BN$3,'Étape 1 - à remplir'!$G$31:$G$400,"lots")),IF(BN$2="Espèce",IF(BN$3="Tous",SUMIFS('Étape 1 - à remplir'!$F$31:$F$400,'Étape 1 - à remplir'!$E$31:$E$400,MASQ2!BE403,'Étape 1 - à remplir'!$G$31:$G$400,"lots"),SUMIFS('Étape 1 - à remplir'!$F$31:$F$400,'Étape 1 - à remplir'!$E$31:$E$400,MASQ2!BE403,'Étape 1 - à remplir'!$N$31:$N$400,BN$3,'Étape 1 - à remplir'!$G$31:$G$400,"lots")))))))</f>
        <v>#N/A</v>
      </c>
      <c r="BG403" s="204">
        <f t="shared" si="197"/>
        <v>0</v>
      </c>
      <c r="BH403" s="204" t="str">
        <f t="shared" si="183"/>
        <v>Ampicilline</v>
      </c>
      <c r="BI403" s="204" t="str">
        <f t="shared" si="184"/>
        <v>Colistine</v>
      </c>
      <c r="BJ403" s="204" t="str">
        <f t="shared" si="185"/>
        <v/>
      </c>
      <c r="BK403" s="204" t="str">
        <f t="shared" si="186"/>
        <v>Penicillines</v>
      </c>
      <c r="BL403" s="204" t="str">
        <f t="shared" si="187"/>
        <v>Polypeptides</v>
      </c>
      <c r="BM403" s="97" t="str">
        <f t="shared" si="188"/>
        <v/>
      </c>
      <c r="BN403" s="78"/>
      <c r="BO403" s="78"/>
      <c r="BP403" s="77" t="str">
        <f ca="1"/>
        <v>PHADILACT</v>
      </c>
      <c r="BQ403" s="79" t="e">
        <f ca="1"/>
        <v>#N/A</v>
      </c>
      <c r="BR403" s="102"/>
      <c r="BS403" s="8"/>
      <c r="BT403" s="8"/>
      <c r="BU403" s="8"/>
      <c r="BV403" s="8"/>
      <c r="BW403" s="8"/>
      <c r="BX403" s="8"/>
      <c r="BY403" s="8"/>
      <c r="BZ403" s="8"/>
      <c r="CA403" s="8"/>
      <c r="CB403" s="8"/>
      <c r="CC403" s="8"/>
      <c r="CD403" s="8"/>
      <c r="CE403" s="8"/>
      <c r="CF403" s="8"/>
      <c r="CG403" s="8"/>
      <c r="CH403" s="8"/>
      <c r="CI403" s="8"/>
      <c r="CJ403" s="8"/>
      <c r="CK403" s="8"/>
      <c r="CL403" s="8"/>
      <c r="CM403" s="8"/>
      <c r="CN403" s="8"/>
      <c r="CO403" s="97"/>
      <c r="CQ403" s="56"/>
      <c r="CR403" s="8"/>
      <c r="CS403" s="8"/>
      <c r="CT403" s="8"/>
      <c r="CU403" s="8"/>
      <c r="CV403" s="8"/>
      <c r="CW403" s="8"/>
      <c r="CX403" s="8"/>
      <c r="CY403" s="102" t="str">
        <f t="shared" si="189"/>
        <v>x</v>
      </c>
      <c r="CZ403" s="56" t="str">
        <f t="shared" si="190"/>
        <v>PHADILACT</v>
      </c>
      <c r="DA403" s="204" t="e">
        <f>IF(IF(DI$2="Catégorie",IF(DI$3="Toutes",SUMIFS('Étape 1 - à remplir'!$F$31:$F$400,'Étape 1 - à remplir'!$E$31:$E$400,MASQ2!CZ403,'Étape 1 - à remplir'!$G$31:$G$400,"kg"),SUMIFS('Étape 1 - à remplir'!$F$31:$F$400,'Étape 1 - à remplir'!$E$31:$E$400,MASQ2!CZ403,'Étape 1 - à remplir'!$C$31:$C$400,DI$3)),IF(DI$2="Âge",IF(DI$3="Tous",SUMIFS('Étape 1 - à remplir'!$F$31:$F$400,'Étape 1 - à remplir'!$E$31:$E$400,MASQ2!CZ403,'Étape 1 - à remplir'!$G$31:$G$400,"kg"),SUMIFS('Étape 1 - à remplir'!$F$31:$F$400,'Étape 1 - à remplir'!$E$31:$E$400,MASQ2!CZ403,'Étape 1 - à remplir'!$P$31:$P$400,DI$3,'Étape 1 - à remplir'!$G$31:$G$400,"kg")),IF(DI$2="Atelier",IF(DI$3="Tous",SUMIFS('Étape 1 - à remplir'!$F$31:$F$400,'Étape 1 - à remplir'!$E$31:$E$400,MASQ2!CZ403,'Étape 1 - à remplir'!$G$31:$G$400,"kg"),SUMIFS('Étape 1 - à remplir'!$F$31:$F$400,'Étape 1 - à remplir'!$E$31:$E$400,MASQ2!CZ403,'Étape 1 - à remplir'!$O$31:$O$400,DI$3,'Étape 1 - à remplir'!$G$31:$G$400,"kg")),IF(DI$2="Espèce",IF(DI$3="Tous",SUMIFS('Étape 1 - à remplir'!$F$31:$F$400,'Étape 1 - à remplir'!$E$31:$E$400,MASQ2!CZ403,'Étape 1 - à remplir'!$G$31:$G$400,"kg"),SUMIFS('Étape 1 - à remplir'!$F$31:$F$400,'Étape 1 - à remplir'!$E$31:$E$400,MASQ2!CZ403,'Étape 1 - à remplir'!$N$31:$N$400,DI$3,'Étape 1 - à remplir'!$G$31:$G$400,"kg"))))))=0,NA(),IF(DI$2="Catégorie",IF(DI$3="Toutes",SUMIFS('Étape 1 - à remplir'!$F$31:$F$400,'Étape 1 - à remplir'!$E$31:$E$400,MASQ2!CZ403,'Étape 1 - à remplir'!$G$31:$G$400,"kg"),SUMIFS('Étape 1 - à remplir'!$F$31:$F$400,'Étape 1 - à remplir'!$E$31:$E$400,MASQ2!CZ403,'Étape 1 - à remplir'!$C$31:$C$400,DI$3)),IF(DI$2="Âge",IF(DI$3="Tous",SUMIFS('Étape 1 - à remplir'!$F$31:$F$400,'Étape 1 - à remplir'!$E$31:$E$400,MASQ2!CZ403,'Étape 1 - à remplir'!$G$31:$G$400,"kg"),SUMIFS('Étape 1 - à remplir'!$F$31:$F$400,'Étape 1 - à remplir'!$E$31:$E$400,MASQ2!CZ403,'Étape 1 - à remplir'!$P$31:$P$400,DI$3,'Étape 1 - à remplir'!$G$31:$G$400,"kg")),IF(DI$2="Atelier",IF(DI$3="Tous",SUMIFS('Étape 1 - à remplir'!$F$31:$F$400,'Étape 1 - à remplir'!$E$31:$E$400,MASQ2!CZ403,'Étape 1 - à remplir'!$G$31:$G$400,"kg"),SUMIFS('Étape 1 - à remplir'!$F$31:$F$400,'Étape 1 - à remplir'!$E$31:$E$400,MASQ2!CZ403,'Étape 1 - à remplir'!$O$31:$O$400,DI$3,'Étape 1 - à remplir'!$G$31:$G$400,"kg")),IF(DI$2="Espèce",IF(DI$3="Tous",SUMIFS('Étape 1 - à remplir'!$F$31:$F$400,'Étape 1 - à remplir'!$E$31:$E$400,MASQ2!CZ403,'Étape 1 - à remplir'!$G$31:$G$400,"kg"),SUMIFS('Étape 1 - à remplir'!$F$31:$F$400,'Étape 1 - à remplir'!$E$31:$E$400,MASQ2!CZ403,'Étape 1 - à remplir'!$N$31:$N$400,DI$3,'Étape 1 - à remplir'!$G$31:$G$400,"kg")))))))</f>
        <v>#N/A</v>
      </c>
      <c r="DB403" s="104">
        <f t="shared" si="198"/>
        <v>0</v>
      </c>
      <c r="DC403" s="204" t="str">
        <f t="shared" si="191"/>
        <v>Ampicilline</v>
      </c>
      <c r="DD403" s="204" t="str">
        <f t="shared" si="192"/>
        <v>Colistine</v>
      </c>
      <c r="DE403" s="204" t="str">
        <f t="shared" si="193"/>
        <v/>
      </c>
      <c r="DF403" s="204" t="str">
        <f t="shared" si="194"/>
        <v>Penicillines</v>
      </c>
      <c r="DG403" s="204" t="str">
        <f t="shared" si="195"/>
        <v>Polypeptides</v>
      </c>
      <c r="DH403" s="97" t="str">
        <f t="shared" si="196"/>
        <v/>
      </c>
      <c r="DI403" s="78"/>
      <c r="DJ403" s="78"/>
      <c r="DK403" s="77" t="str">
        <f ca="1"/>
        <v>PHADILACT</v>
      </c>
      <c r="DL403" s="79" t="e">
        <f ca="1"/>
        <v>#N/A</v>
      </c>
      <c r="DM403" s="102"/>
      <c r="DN403" s="8"/>
      <c r="DO403" s="8"/>
      <c r="DP403" s="8"/>
      <c r="DQ403" s="8"/>
      <c r="DR403" s="8"/>
      <c r="DS403" s="8"/>
      <c r="DT403" s="8"/>
      <c r="DU403" s="8"/>
      <c r="DV403" s="8"/>
      <c r="DW403" s="8"/>
      <c r="DX403" s="8"/>
      <c r="DY403" s="8"/>
      <c r="DZ403" s="8"/>
      <c r="EA403" s="8"/>
      <c r="EB403" s="8"/>
      <c r="EC403" s="8"/>
      <c r="ED403" s="8"/>
      <c r="EE403" s="8"/>
      <c r="EF403" s="8"/>
      <c r="EG403" s="8"/>
      <c r="EH403" s="8"/>
      <c r="EI403" s="8"/>
      <c r="EJ403" s="97"/>
    </row>
    <row r="404" spans="1:140" x14ac:dyDescent="0.25">
      <c r="A404" s="56"/>
      <c r="B404" s="8"/>
      <c r="C404" s="8"/>
      <c r="D404" s="8"/>
      <c r="E404" s="8"/>
      <c r="F404" s="8"/>
      <c r="G404" s="8"/>
      <c r="H404" s="8"/>
      <c r="I404" s="102" t="str">
        <f>INDEX(Données_ATB!BE:BV,MATCH(MASQ2!J404,Données_ATB!BE:BE,0),18)</f>
        <v/>
      </c>
      <c r="J404" s="77" t="str">
        <f>Données_ATB!BE403</f>
        <v>PHARMASIN 100 PREMELANGE MEDICAMENTEUX VOLAILLES PORCS</v>
      </c>
      <c r="K404" s="204" t="e">
        <f>IF(IF(S$2="Catégorie",IF(S$3="Toutes",SUMIFS('Étape 1 - à remplir'!$F$31:$F$400,'Étape 1 - à remplir'!$E$31:$E$400,MASQ2!J404,'Étape 1 - à remplir'!$G$31:$G$400,"animaux"),SUMIFS('Étape 1 - à remplir'!$F$31:$F$400,'Étape 1 - à remplir'!$E$31:$E$400,MASQ2!J404,'Étape 1 - à remplir'!$C$31:$C$400,S$3)),IF(S$2="Âge",IF(S$3="Tous",SUMIFS('Étape 1 - à remplir'!$F$31:$F$400,'Étape 1 - à remplir'!$E$31:$E$400,MASQ2!J404,'Étape 1 - à remplir'!$G$31:$G$400,"animaux"),SUMIFS('Étape 1 - à remplir'!$F$31:$F$400,'Étape 1 - à remplir'!$E$31:$E$400,MASQ2!J404,'Étape 1 - à remplir'!$P$31:$P$400,S$3)),IF(S$2="Atelier",IF(S$3="Tous",SUMIFS('Étape 1 - à remplir'!$F$31:$F$400,'Étape 1 - à remplir'!$E$31:$E$400,MASQ2!J404,'Étape 1 - à remplir'!$G$31:$G$400,"animaux"),SUMIFS('Étape 1 - à remplir'!$F$31:$F$400,'Étape 1 - à remplir'!$E$31:$E$400,MASQ2!J404,'Étape 1 - à remplir'!$O$31:$O$400,S$3)),IF(S$2="Espèce",IF(S$3="Tous",SUMIFS('Étape 1 - à remplir'!$F$31:$F$400,'Étape 1 - à remplir'!$E$31:$E$400,MASQ2!J404,'Étape 1 - à remplir'!$G$31:$G$400,"animaux"),SUMIFS('Étape 1 - à remplir'!$F$31:$F$400,'Étape 1 - à remplir'!$E$31:$E$400,MASQ2!J404,'Étape 1 - à remplir'!$N$31:$N$400,S$3))))))=0,NA(),IF(S$2="Catégorie",IF(S$3="Toutes",SUMIFS('Étape 1 - à remplir'!$F$31:$F$400,'Étape 1 - à remplir'!$E$31:$E$400,MASQ2!J404,'Étape 1 - à remplir'!$G$31:$G$400,"animaux"),SUMIFS('Étape 1 - à remplir'!$F$31:$F$400,'Étape 1 - à remplir'!$E$31:$E$400,MASQ2!J404,'Étape 1 - à remplir'!$C$31:$C$400,S$3)),IF(S$2="Âge",IF(S$3="Tous",SUMIFS('Étape 1 - à remplir'!$F$31:$F$400,'Étape 1 - à remplir'!$E$31:$E$400,MASQ2!J404,'Étape 1 - à remplir'!$G$31:$G$400,"animaux"),SUMIFS('Étape 1 - à remplir'!$F$31:$F$400,'Étape 1 - à remplir'!$E$31:$E$400,MASQ2!J404,'Étape 1 - à remplir'!$P$31:$P$400,S$3)),IF(S$2="Atelier",IF(S$3="Tous",SUMIFS('Étape 1 - à remplir'!$F$31:$F$400,'Étape 1 - à remplir'!$E$31:$E$400,MASQ2!J404,'Étape 1 - à remplir'!$G$31:$G$400,"animaux"),SUMIFS('Étape 1 - à remplir'!$F$31:$F$400,'Étape 1 - à remplir'!$E$31:$E$400,MASQ2!J404,'Étape 1 - à remplir'!$O$31:$O$400,S$3)),IF(S$2="Espèce",IF(S$3="Tous",SUMIFS('Étape 1 - à remplir'!$F$31:$F$400,'Étape 1 - à remplir'!$E$31:$E$400,MASQ2!J404,'Étape 1 - à remplir'!$G$31:$G$400,"animaux"),SUMIFS('Étape 1 - à remplir'!$F$31:$F$400,'Étape 1 - à remplir'!$E$31:$E$400,MASQ2!J404,'Étape 1 - à remplir'!$N$31:$N$400,S$3)))))))</f>
        <v>#N/A</v>
      </c>
      <c r="L404" s="97">
        <f t="shared" si="199"/>
        <v>0</v>
      </c>
      <c r="M404" s="56" t="str">
        <f>Données_ATB!BN403</f>
        <v>Tylosine</v>
      </c>
      <c r="N404" s="204" t="str">
        <f>Données_ATB!BO403</f>
        <v/>
      </c>
      <c r="O404" s="97" t="str">
        <f>Données_ATB!BP403</f>
        <v/>
      </c>
      <c r="P404" s="77" t="str">
        <f>Données_ATB!BR403</f>
        <v>Macrolides</v>
      </c>
      <c r="Q404" s="78" t="str">
        <f>Données_ATB!BS403</f>
        <v/>
      </c>
      <c r="R404" s="79" t="str">
        <f>Données_ATB!BT403</f>
        <v/>
      </c>
      <c r="S404" s="78"/>
      <c r="T404" s="78"/>
      <c r="U404" s="77" t="str">
        <f ca="1"/>
        <v>PHARMASIN 100 PREMELANGE MEDICAMENTEUX VOLAILLES PORCS</v>
      </c>
      <c r="V404" s="79" t="e">
        <f ca="1"/>
        <v>#N/A</v>
      </c>
      <c r="W404" s="102"/>
      <c r="X404" s="8"/>
      <c r="Y404" s="8"/>
      <c r="Z404" s="8"/>
      <c r="AA404" s="8"/>
      <c r="AB404" s="102"/>
      <c r="AC404" s="8"/>
      <c r="AD404" s="8"/>
      <c r="AE404" s="8"/>
      <c r="AF404" s="8"/>
      <c r="AG404" s="8"/>
      <c r="AH404" s="8"/>
      <c r="AI404" s="8"/>
      <c r="AJ404" s="8"/>
      <c r="AK404" s="8"/>
      <c r="AL404" s="8"/>
      <c r="AM404" s="8"/>
      <c r="AN404" s="8"/>
      <c r="AO404" s="8"/>
      <c r="AP404" s="8"/>
      <c r="AQ404" s="8"/>
      <c r="AR404" s="8"/>
      <c r="AS404" s="8"/>
      <c r="AT404" s="97"/>
      <c r="AV404" s="56"/>
      <c r="AW404" s="8"/>
      <c r="AX404" s="8"/>
      <c r="AY404" s="8"/>
      <c r="AZ404" s="8"/>
      <c r="BA404" s="8"/>
      <c r="BB404" s="8"/>
      <c r="BC404" s="8"/>
      <c r="BD404" s="102" t="str">
        <f t="shared" si="181"/>
        <v/>
      </c>
      <c r="BE404" s="56" t="str">
        <f t="shared" si="182"/>
        <v>PHARMASIN 100 PREMELANGE MEDICAMENTEUX VOLAILLES PORCS</v>
      </c>
      <c r="BF404" s="204" t="e">
        <f>IF(IF(BN$2="Catégorie",IF(BN$3="Toutes",SUMIFS('Étape 1 - à remplir'!$F$31:$F$400,'Étape 1 - à remplir'!$E$31:$E$400,MASQ2!BE404,'Étape 1 - à remplir'!$G$31:$G$400,"lots"),SUMIFS('Étape 1 - à remplir'!$F$31:$F$400,'Étape 1 - à remplir'!$E$31:$E$400,MASQ2!BE404,'Étape 1 - à remplir'!$C$31:$C$400,BN$3)),IF(BN$2="Âge",IF(BN$3="Tous",SUMIFS('Étape 1 - à remplir'!$F$31:$F$400,'Étape 1 - à remplir'!$E$31:$E$400,MASQ2!BE404,'Étape 1 - à remplir'!$G$31:$G$400,"lots"),SUMIFS('Étape 1 - à remplir'!$F$31:$F$400,'Étape 1 - à remplir'!$E$31:$E$400,MASQ2!BE404,'Étape 1 - à remplir'!$P$31:$P$400,BN$3,'Étape 1 - à remplir'!$G$31:$G$400,"lots")),IF(BN$2="Atelier",IF(BN$3="Tous",SUMIFS('Étape 1 - à remplir'!$F$31:$F$400,'Étape 1 - à remplir'!$E$31:$E$400,MASQ2!BE404,'Étape 1 - à remplir'!$G$31:$G$400,"lots"),SUMIFS('Étape 1 - à remplir'!$F$31:$F$400,'Étape 1 - à remplir'!$E$31:$E$400,MASQ2!BE404,'Étape 1 - à remplir'!$O$31:$O$400,BN$3,'Étape 1 - à remplir'!$G$31:$G$400,"lots")),IF(BN$2="Espèce",IF(BN$3="Tous",SUMIFS('Étape 1 - à remplir'!$F$31:$F$400,'Étape 1 - à remplir'!$E$31:$E$400,MASQ2!BE404,'Étape 1 - à remplir'!$G$31:$G$400,"lots"),SUMIFS('Étape 1 - à remplir'!$F$31:$F$400,'Étape 1 - à remplir'!$E$31:$E$400,MASQ2!BE404,'Étape 1 - à remplir'!$N$31:$N$400,BN$3,'Étape 1 - à remplir'!$G$31:$G$400,"lots"))))))=0,NA(),IF(BN$2="Catégorie",IF(BN$3="Toutes",SUMIFS('Étape 1 - à remplir'!$F$31:$F$400,'Étape 1 - à remplir'!$E$31:$E$400,MASQ2!BE404,'Étape 1 - à remplir'!$G$31:$G$400,"lots"),SUMIFS('Étape 1 - à remplir'!$F$31:$F$400,'Étape 1 - à remplir'!$E$31:$E$400,MASQ2!BE404,'Étape 1 - à remplir'!$C$31:$C$400,BN$3)),IF(BN$2="Âge",IF(BN$3="Tous",SUMIFS('Étape 1 - à remplir'!$F$31:$F$400,'Étape 1 - à remplir'!$E$31:$E$400,MASQ2!BE404,'Étape 1 - à remplir'!$G$31:$G$400,"lots"),SUMIFS('Étape 1 - à remplir'!$F$31:$F$400,'Étape 1 - à remplir'!$E$31:$E$400,MASQ2!BE404,'Étape 1 - à remplir'!$P$31:$P$400,BN$3,'Étape 1 - à remplir'!$G$31:$G$400,"lots")),IF(BN$2="Atelier",IF(BN$3="Tous",SUMIFS('Étape 1 - à remplir'!$F$31:$F$400,'Étape 1 - à remplir'!$E$31:$E$400,MASQ2!BE404,'Étape 1 - à remplir'!$G$31:$G$400,"lots"),SUMIFS('Étape 1 - à remplir'!$F$31:$F$400,'Étape 1 - à remplir'!$E$31:$E$400,MASQ2!BE404,'Étape 1 - à remplir'!$O$31:$O$400,BN$3,'Étape 1 - à remplir'!$G$31:$G$400,"lots")),IF(BN$2="Espèce",IF(BN$3="Tous",SUMIFS('Étape 1 - à remplir'!$F$31:$F$400,'Étape 1 - à remplir'!$E$31:$E$400,MASQ2!BE404,'Étape 1 - à remplir'!$G$31:$G$400,"lots"),SUMIFS('Étape 1 - à remplir'!$F$31:$F$400,'Étape 1 - à remplir'!$E$31:$E$400,MASQ2!BE404,'Étape 1 - à remplir'!$N$31:$N$400,BN$3,'Étape 1 - à remplir'!$G$31:$G$400,"lots")))))))</f>
        <v>#N/A</v>
      </c>
      <c r="BG404" s="204">
        <f t="shared" si="197"/>
        <v>0</v>
      </c>
      <c r="BH404" s="204" t="str">
        <f t="shared" si="183"/>
        <v>Tylosine</v>
      </c>
      <c r="BI404" s="204" t="str">
        <f t="shared" si="184"/>
        <v/>
      </c>
      <c r="BJ404" s="204" t="str">
        <f t="shared" si="185"/>
        <v/>
      </c>
      <c r="BK404" s="204" t="str">
        <f t="shared" si="186"/>
        <v>Macrolides</v>
      </c>
      <c r="BL404" s="204" t="str">
        <f t="shared" si="187"/>
        <v/>
      </c>
      <c r="BM404" s="97" t="str">
        <f t="shared" si="188"/>
        <v/>
      </c>
      <c r="BN404" s="78"/>
      <c r="BO404" s="78"/>
      <c r="BP404" s="77" t="str">
        <f ca="1"/>
        <v>PHARMASIN 100 PREMELANGE MEDICAMENTEUX VOLAILLES PORCS</v>
      </c>
      <c r="BQ404" s="79" t="e">
        <f ca="1"/>
        <v>#N/A</v>
      </c>
      <c r="BR404" s="102"/>
      <c r="BS404" s="8"/>
      <c r="BT404" s="8"/>
      <c r="BU404" s="8"/>
      <c r="BV404" s="8"/>
      <c r="BW404" s="8"/>
      <c r="BX404" s="8"/>
      <c r="BY404" s="8"/>
      <c r="BZ404" s="8"/>
      <c r="CA404" s="8"/>
      <c r="CB404" s="8"/>
      <c r="CC404" s="8"/>
      <c r="CD404" s="8"/>
      <c r="CE404" s="8"/>
      <c r="CF404" s="8"/>
      <c r="CG404" s="8"/>
      <c r="CH404" s="8"/>
      <c r="CI404" s="8"/>
      <c r="CJ404" s="8"/>
      <c r="CK404" s="8"/>
      <c r="CL404" s="8"/>
      <c r="CM404" s="8"/>
      <c r="CN404" s="8"/>
      <c r="CO404" s="97"/>
      <c r="CQ404" s="56"/>
      <c r="CR404" s="8"/>
      <c r="CS404" s="8"/>
      <c r="CT404" s="8"/>
      <c r="CU404" s="8"/>
      <c r="CV404" s="8"/>
      <c r="CW404" s="8"/>
      <c r="CX404" s="8"/>
      <c r="CY404" s="102" t="str">
        <f t="shared" si="189"/>
        <v/>
      </c>
      <c r="CZ404" s="56" t="str">
        <f t="shared" si="190"/>
        <v>PHARMASIN 100 PREMELANGE MEDICAMENTEUX VOLAILLES PORCS</v>
      </c>
      <c r="DA404" s="204" t="e">
        <f>IF(IF(DI$2="Catégorie",IF(DI$3="Toutes",SUMIFS('Étape 1 - à remplir'!$F$31:$F$400,'Étape 1 - à remplir'!$E$31:$E$400,MASQ2!CZ404,'Étape 1 - à remplir'!$G$31:$G$400,"kg"),SUMIFS('Étape 1 - à remplir'!$F$31:$F$400,'Étape 1 - à remplir'!$E$31:$E$400,MASQ2!CZ404,'Étape 1 - à remplir'!$C$31:$C$400,DI$3)),IF(DI$2="Âge",IF(DI$3="Tous",SUMIFS('Étape 1 - à remplir'!$F$31:$F$400,'Étape 1 - à remplir'!$E$31:$E$400,MASQ2!CZ404,'Étape 1 - à remplir'!$G$31:$G$400,"kg"),SUMIFS('Étape 1 - à remplir'!$F$31:$F$400,'Étape 1 - à remplir'!$E$31:$E$400,MASQ2!CZ404,'Étape 1 - à remplir'!$P$31:$P$400,DI$3,'Étape 1 - à remplir'!$G$31:$G$400,"kg")),IF(DI$2="Atelier",IF(DI$3="Tous",SUMIFS('Étape 1 - à remplir'!$F$31:$F$400,'Étape 1 - à remplir'!$E$31:$E$400,MASQ2!CZ404,'Étape 1 - à remplir'!$G$31:$G$400,"kg"),SUMIFS('Étape 1 - à remplir'!$F$31:$F$400,'Étape 1 - à remplir'!$E$31:$E$400,MASQ2!CZ404,'Étape 1 - à remplir'!$O$31:$O$400,DI$3,'Étape 1 - à remplir'!$G$31:$G$400,"kg")),IF(DI$2="Espèce",IF(DI$3="Tous",SUMIFS('Étape 1 - à remplir'!$F$31:$F$400,'Étape 1 - à remplir'!$E$31:$E$400,MASQ2!CZ404,'Étape 1 - à remplir'!$G$31:$G$400,"kg"),SUMIFS('Étape 1 - à remplir'!$F$31:$F$400,'Étape 1 - à remplir'!$E$31:$E$400,MASQ2!CZ404,'Étape 1 - à remplir'!$N$31:$N$400,DI$3,'Étape 1 - à remplir'!$G$31:$G$400,"kg"))))))=0,NA(),IF(DI$2="Catégorie",IF(DI$3="Toutes",SUMIFS('Étape 1 - à remplir'!$F$31:$F$400,'Étape 1 - à remplir'!$E$31:$E$400,MASQ2!CZ404,'Étape 1 - à remplir'!$G$31:$G$400,"kg"),SUMIFS('Étape 1 - à remplir'!$F$31:$F$400,'Étape 1 - à remplir'!$E$31:$E$400,MASQ2!CZ404,'Étape 1 - à remplir'!$C$31:$C$400,DI$3)),IF(DI$2="Âge",IF(DI$3="Tous",SUMIFS('Étape 1 - à remplir'!$F$31:$F$400,'Étape 1 - à remplir'!$E$31:$E$400,MASQ2!CZ404,'Étape 1 - à remplir'!$G$31:$G$400,"kg"),SUMIFS('Étape 1 - à remplir'!$F$31:$F$400,'Étape 1 - à remplir'!$E$31:$E$400,MASQ2!CZ404,'Étape 1 - à remplir'!$P$31:$P$400,DI$3,'Étape 1 - à remplir'!$G$31:$G$400,"kg")),IF(DI$2="Atelier",IF(DI$3="Tous",SUMIFS('Étape 1 - à remplir'!$F$31:$F$400,'Étape 1 - à remplir'!$E$31:$E$400,MASQ2!CZ404,'Étape 1 - à remplir'!$G$31:$G$400,"kg"),SUMIFS('Étape 1 - à remplir'!$F$31:$F$400,'Étape 1 - à remplir'!$E$31:$E$400,MASQ2!CZ404,'Étape 1 - à remplir'!$O$31:$O$400,DI$3,'Étape 1 - à remplir'!$G$31:$G$400,"kg")),IF(DI$2="Espèce",IF(DI$3="Tous",SUMIFS('Étape 1 - à remplir'!$F$31:$F$400,'Étape 1 - à remplir'!$E$31:$E$400,MASQ2!CZ404,'Étape 1 - à remplir'!$G$31:$G$400,"kg"),SUMIFS('Étape 1 - à remplir'!$F$31:$F$400,'Étape 1 - à remplir'!$E$31:$E$400,MASQ2!CZ404,'Étape 1 - à remplir'!$N$31:$N$400,DI$3,'Étape 1 - à remplir'!$G$31:$G$400,"kg")))))))</f>
        <v>#N/A</v>
      </c>
      <c r="DB404" s="104">
        <f t="shared" si="198"/>
        <v>0</v>
      </c>
      <c r="DC404" s="204" t="str">
        <f t="shared" si="191"/>
        <v>Tylosine</v>
      </c>
      <c r="DD404" s="204" t="str">
        <f t="shared" si="192"/>
        <v/>
      </c>
      <c r="DE404" s="204" t="str">
        <f t="shared" si="193"/>
        <v/>
      </c>
      <c r="DF404" s="204" t="str">
        <f t="shared" si="194"/>
        <v>Macrolides</v>
      </c>
      <c r="DG404" s="204" t="str">
        <f t="shared" si="195"/>
        <v/>
      </c>
      <c r="DH404" s="97" t="str">
        <f t="shared" si="196"/>
        <v/>
      </c>
      <c r="DI404" s="78"/>
      <c r="DJ404" s="78"/>
      <c r="DK404" s="77" t="str">
        <f ca="1"/>
        <v>PHARMASIN 100 PREMELANGE MEDICAMENTEUX VOLAILLES PORCS</v>
      </c>
      <c r="DL404" s="79" t="e">
        <f ca="1"/>
        <v>#N/A</v>
      </c>
      <c r="DM404" s="102"/>
      <c r="DN404" s="8"/>
      <c r="DO404" s="8"/>
      <c r="DP404" s="8"/>
      <c r="DQ404" s="8"/>
      <c r="DR404" s="8"/>
      <c r="DS404" s="8"/>
      <c r="DT404" s="8"/>
      <c r="DU404" s="8"/>
      <c r="DV404" s="8"/>
      <c r="DW404" s="8"/>
      <c r="DX404" s="8"/>
      <c r="DY404" s="8"/>
      <c r="DZ404" s="8"/>
      <c r="EA404" s="8"/>
      <c r="EB404" s="8"/>
      <c r="EC404" s="8"/>
      <c r="ED404" s="8"/>
      <c r="EE404" s="8"/>
      <c r="EF404" s="8"/>
      <c r="EG404" s="8"/>
      <c r="EH404" s="8"/>
      <c r="EI404" s="8"/>
      <c r="EJ404" s="97"/>
    </row>
    <row r="405" spans="1:140" x14ac:dyDescent="0.25">
      <c r="A405" s="56"/>
      <c r="B405" s="8"/>
      <c r="C405" s="8"/>
      <c r="D405" s="8"/>
      <c r="E405" s="8"/>
      <c r="F405" s="8"/>
      <c r="G405" s="8"/>
      <c r="H405" s="8"/>
      <c r="I405" s="102" t="str">
        <f>INDEX(Données_ATB!BE:BV,MATCH(MASQ2!J405,Données_ATB!BE:BE,0),18)</f>
        <v/>
      </c>
      <c r="J405" s="77" t="str">
        <f>Données_ATB!BE404</f>
        <v>PHARMASIN 20 G/KG PREMELANGE MEDICAMENTEUX VOLAILLES PORCS</v>
      </c>
      <c r="K405" s="204" t="e">
        <f>IF(IF(S$2="Catégorie",IF(S$3="Toutes",SUMIFS('Étape 1 - à remplir'!$F$31:$F$400,'Étape 1 - à remplir'!$E$31:$E$400,MASQ2!J405,'Étape 1 - à remplir'!$G$31:$G$400,"animaux"),SUMIFS('Étape 1 - à remplir'!$F$31:$F$400,'Étape 1 - à remplir'!$E$31:$E$400,MASQ2!J405,'Étape 1 - à remplir'!$C$31:$C$400,S$3)),IF(S$2="Âge",IF(S$3="Tous",SUMIFS('Étape 1 - à remplir'!$F$31:$F$400,'Étape 1 - à remplir'!$E$31:$E$400,MASQ2!J405,'Étape 1 - à remplir'!$G$31:$G$400,"animaux"),SUMIFS('Étape 1 - à remplir'!$F$31:$F$400,'Étape 1 - à remplir'!$E$31:$E$400,MASQ2!J405,'Étape 1 - à remplir'!$P$31:$P$400,S$3)),IF(S$2="Atelier",IF(S$3="Tous",SUMIFS('Étape 1 - à remplir'!$F$31:$F$400,'Étape 1 - à remplir'!$E$31:$E$400,MASQ2!J405,'Étape 1 - à remplir'!$G$31:$G$400,"animaux"),SUMIFS('Étape 1 - à remplir'!$F$31:$F$400,'Étape 1 - à remplir'!$E$31:$E$400,MASQ2!J405,'Étape 1 - à remplir'!$O$31:$O$400,S$3)),IF(S$2="Espèce",IF(S$3="Tous",SUMIFS('Étape 1 - à remplir'!$F$31:$F$400,'Étape 1 - à remplir'!$E$31:$E$400,MASQ2!J405,'Étape 1 - à remplir'!$G$31:$G$400,"animaux"),SUMIFS('Étape 1 - à remplir'!$F$31:$F$400,'Étape 1 - à remplir'!$E$31:$E$400,MASQ2!J405,'Étape 1 - à remplir'!$N$31:$N$400,S$3))))))=0,NA(),IF(S$2="Catégorie",IF(S$3="Toutes",SUMIFS('Étape 1 - à remplir'!$F$31:$F$400,'Étape 1 - à remplir'!$E$31:$E$400,MASQ2!J405,'Étape 1 - à remplir'!$G$31:$G$400,"animaux"),SUMIFS('Étape 1 - à remplir'!$F$31:$F$400,'Étape 1 - à remplir'!$E$31:$E$400,MASQ2!J405,'Étape 1 - à remplir'!$C$31:$C$400,S$3)),IF(S$2="Âge",IF(S$3="Tous",SUMIFS('Étape 1 - à remplir'!$F$31:$F$400,'Étape 1 - à remplir'!$E$31:$E$400,MASQ2!J405,'Étape 1 - à remplir'!$G$31:$G$400,"animaux"),SUMIFS('Étape 1 - à remplir'!$F$31:$F$400,'Étape 1 - à remplir'!$E$31:$E$400,MASQ2!J405,'Étape 1 - à remplir'!$P$31:$P$400,S$3)),IF(S$2="Atelier",IF(S$3="Tous",SUMIFS('Étape 1 - à remplir'!$F$31:$F$400,'Étape 1 - à remplir'!$E$31:$E$400,MASQ2!J405,'Étape 1 - à remplir'!$G$31:$G$400,"animaux"),SUMIFS('Étape 1 - à remplir'!$F$31:$F$400,'Étape 1 - à remplir'!$E$31:$E$400,MASQ2!J405,'Étape 1 - à remplir'!$O$31:$O$400,S$3)),IF(S$2="Espèce",IF(S$3="Tous",SUMIFS('Étape 1 - à remplir'!$F$31:$F$400,'Étape 1 - à remplir'!$E$31:$E$400,MASQ2!J405,'Étape 1 - à remplir'!$G$31:$G$400,"animaux"),SUMIFS('Étape 1 - à remplir'!$F$31:$F$400,'Étape 1 - à remplir'!$E$31:$E$400,MASQ2!J405,'Étape 1 - à remplir'!$N$31:$N$400,S$3)))))))</f>
        <v>#N/A</v>
      </c>
      <c r="L405" s="97">
        <f t="shared" si="199"/>
        <v>0</v>
      </c>
      <c r="M405" s="56" t="str">
        <f>Données_ATB!BN404</f>
        <v>Tylosine</v>
      </c>
      <c r="N405" s="204" t="str">
        <f>Données_ATB!BO404</f>
        <v/>
      </c>
      <c r="O405" s="97" t="str">
        <f>Données_ATB!BP404</f>
        <v/>
      </c>
      <c r="P405" s="77" t="str">
        <f>Données_ATB!BR404</f>
        <v>Macrolides</v>
      </c>
      <c r="Q405" s="78" t="str">
        <f>Données_ATB!BS404</f>
        <v/>
      </c>
      <c r="R405" s="79" t="str">
        <f>Données_ATB!BT404</f>
        <v/>
      </c>
      <c r="S405" s="78"/>
      <c r="T405" s="78"/>
      <c r="U405" s="77" t="str">
        <f ca="1"/>
        <v>PHARMASIN 20 G/KG PREMELANGE MEDICAMENTEUX VOLAILLES PORCS</v>
      </c>
      <c r="V405" s="79" t="e">
        <f ca="1"/>
        <v>#N/A</v>
      </c>
      <c r="W405" s="102"/>
      <c r="X405" s="8"/>
      <c r="Y405" s="8"/>
      <c r="Z405" s="8"/>
      <c r="AA405" s="8"/>
      <c r="AB405" s="102"/>
      <c r="AC405" s="8"/>
      <c r="AD405" s="8"/>
      <c r="AE405" s="8"/>
      <c r="AF405" s="8"/>
      <c r="AG405" s="8"/>
      <c r="AH405" s="8"/>
      <c r="AI405" s="8"/>
      <c r="AJ405" s="8"/>
      <c r="AK405" s="8"/>
      <c r="AL405" s="8"/>
      <c r="AM405" s="8"/>
      <c r="AN405" s="8"/>
      <c r="AO405" s="8"/>
      <c r="AP405" s="8"/>
      <c r="AQ405" s="8"/>
      <c r="AR405" s="8"/>
      <c r="AS405" s="8"/>
      <c r="AT405" s="97"/>
      <c r="AV405" s="56"/>
      <c r="AW405" s="8"/>
      <c r="AX405" s="8"/>
      <c r="AY405" s="8"/>
      <c r="AZ405" s="8"/>
      <c r="BA405" s="8"/>
      <c r="BB405" s="8"/>
      <c r="BC405" s="8"/>
      <c r="BD405" s="102" t="str">
        <f t="shared" si="181"/>
        <v/>
      </c>
      <c r="BE405" s="56" t="str">
        <f t="shared" si="182"/>
        <v>PHARMASIN 20 G/KG PREMELANGE MEDICAMENTEUX VOLAILLES PORCS</v>
      </c>
      <c r="BF405" s="204" t="e">
        <f>IF(IF(BN$2="Catégorie",IF(BN$3="Toutes",SUMIFS('Étape 1 - à remplir'!$F$31:$F$400,'Étape 1 - à remplir'!$E$31:$E$400,MASQ2!BE405,'Étape 1 - à remplir'!$G$31:$G$400,"lots"),SUMIFS('Étape 1 - à remplir'!$F$31:$F$400,'Étape 1 - à remplir'!$E$31:$E$400,MASQ2!BE405,'Étape 1 - à remplir'!$C$31:$C$400,BN$3)),IF(BN$2="Âge",IF(BN$3="Tous",SUMIFS('Étape 1 - à remplir'!$F$31:$F$400,'Étape 1 - à remplir'!$E$31:$E$400,MASQ2!BE405,'Étape 1 - à remplir'!$G$31:$G$400,"lots"),SUMIFS('Étape 1 - à remplir'!$F$31:$F$400,'Étape 1 - à remplir'!$E$31:$E$400,MASQ2!BE405,'Étape 1 - à remplir'!$P$31:$P$400,BN$3,'Étape 1 - à remplir'!$G$31:$G$400,"lots")),IF(BN$2="Atelier",IF(BN$3="Tous",SUMIFS('Étape 1 - à remplir'!$F$31:$F$400,'Étape 1 - à remplir'!$E$31:$E$400,MASQ2!BE405,'Étape 1 - à remplir'!$G$31:$G$400,"lots"),SUMIFS('Étape 1 - à remplir'!$F$31:$F$400,'Étape 1 - à remplir'!$E$31:$E$400,MASQ2!BE405,'Étape 1 - à remplir'!$O$31:$O$400,BN$3,'Étape 1 - à remplir'!$G$31:$G$400,"lots")),IF(BN$2="Espèce",IF(BN$3="Tous",SUMIFS('Étape 1 - à remplir'!$F$31:$F$400,'Étape 1 - à remplir'!$E$31:$E$400,MASQ2!BE405,'Étape 1 - à remplir'!$G$31:$G$400,"lots"),SUMIFS('Étape 1 - à remplir'!$F$31:$F$400,'Étape 1 - à remplir'!$E$31:$E$400,MASQ2!BE405,'Étape 1 - à remplir'!$N$31:$N$400,BN$3,'Étape 1 - à remplir'!$G$31:$G$400,"lots"))))))=0,NA(),IF(BN$2="Catégorie",IF(BN$3="Toutes",SUMIFS('Étape 1 - à remplir'!$F$31:$F$400,'Étape 1 - à remplir'!$E$31:$E$400,MASQ2!BE405,'Étape 1 - à remplir'!$G$31:$G$400,"lots"),SUMIFS('Étape 1 - à remplir'!$F$31:$F$400,'Étape 1 - à remplir'!$E$31:$E$400,MASQ2!BE405,'Étape 1 - à remplir'!$C$31:$C$400,BN$3)),IF(BN$2="Âge",IF(BN$3="Tous",SUMIFS('Étape 1 - à remplir'!$F$31:$F$400,'Étape 1 - à remplir'!$E$31:$E$400,MASQ2!BE405,'Étape 1 - à remplir'!$G$31:$G$400,"lots"),SUMIFS('Étape 1 - à remplir'!$F$31:$F$400,'Étape 1 - à remplir'!$E$31:$E$400,MASQ2!BE405,'Étape 1 - à remplir'!$P$31:$P$400,BN$3,'Étape 1 - à remplir'!$G$31:$G$400,"lots")),IF(BN$2="Atelier",IF(BN$3="Tous",SUMIFS('Étape 1 - à remplir'!$F$31:$F$400,'Étape 1 - à remplir'!$E$31:$E$400,MASQ2!BE405,'Étape 1 - à remplir'!$G$31:$G$400,"lots"),SUMIFS('Étape 1 - à remplir'!$F$31:$F$400,'Étape 1 - à remplir'!$E$31:$E$400,MASQ2!BE405,'Étape 1 - à remplir'!$O$31:$O$400,BN$3,'Étape 1 - à remplir'!$G$31:$G$400,"lots")),IF(BN$2="Espèce",IF(BN$3="Tous",SUMIFS('Étape 1 - à remplir'!$F$31:$F$400,'Étape 1 - à remplir'!$E$31:$E$400,MASQ2!BE405,'Étape 1 - à remplir'!$G$31:$G$400,"lots"),SUMIFS('Étape 1 - à remplir'!$F$31:$F$400,'Étape 1 - à remplir'!$E$31:$E$400,MASQ2!BE405,'Étape 1 - à remplir'!$N$31:$N$400,BN$3,'Étape 1 - à remplir'!$G$31:$G$400,"lots")))))))</f>
        <v>#N/A</v>
      </c>
      <c r="BG405" s="204">
        <f t="shared" si="197"/>
        <v>0</v>
      </c>
      <c r="BH405" s="204" t="str">
        <f t="shared" si="183"/>
        <v>Tylosine</v>
      </c>
      <c r="BI405" s="204" t="str">
        <f t="shared" si="184"/>
        <v/>
      </c>
      <c r="BJ405" s="204" t="str">
        <f t="shared" si="185"/>
        <v/>
      </c>
      <c r="BK405" s="204" t="str">
        <f t="shared" si="186"/>
        <v>Macrolides</v>
      </c>
      <c r="BL405" s="204" t="str">
        <f t="shared" si="187"/>
        <v/>
      </c>
      <c r="BM405" s="97" t="str">
        <f t="shared" si="188"/>
        <v/>
      </c>
      <c r="BN405" s="78"/>
      <c r="BO405" s="78"/>
      <c r="BP405" s="77" t="str">
        <f ca="1"/>
        <v>PHARMASIN 20 G/KG PREMELANGE MEDICAMENTEUX VOLAILLES PORCS</v>
      </c>
      <c r="BQ405" s="79" t="e">
        <f ca="1"/>
        <v>#N/A</v>
      </c>
      <c r="BR405" s="102"/>
      <c r="BS405" s="8"/>
      <c r="BT405" s="8"/>
      <c r="BU405" s="8"/>
      <c r="BV405" s="8"/>
      <c r="BW405" s="8"/>
      <c r="BX405" s="8"/>
      <c r="BY405" s="8"/>
      <c r="BZ405" s="8"/>
      <c r="CA405" s="8"/>
      <c r="CB405" s="8"/>
      <c r="CC405" s="8"/>
      <c r="CD405" s="8"/>
      <c r="CE405" s="8"/>
      <c r="CF405" s="8"/>
      <c r="CG405" s="8"/>
      <c r="CH405" s="8"/>
      <c r="CI405" s="8"/>
      <c r="CJ405" s="8"/>
      <c r="CK405" s="8"/>
      <c r="CL405" s="8"/>
      <c r="CM405" s="8"/>
      <c r="CN405" s="8"/>
      <c r="CO405" s="97"/>
      <c r="CQ405" s="56"/>
      <c r="CR405" s="8"/>
      <c r="CS405" s="8"/>
      <c r="CT405" s="8"/>
      <c r="CU405" s="8"/>
      <c r="CV405" s="8"/>
      <c r="CW405" s="8"/>
      <c r="CX405" s="8"/>
      <c r="CY405" s="102" t="str">
        <f t="shared" si="189"/>
        <v/>
      </c>
      <c r="CZ405" s="56" t="str">
        <f t="shared" si="190"/>
        <v>PHARMASIN 20 G/KG PREMELANGE MEDICAMENTEUX VOLAILLES PORCS</v>
      </c>
      <c r="DA405" s="204" t="e">
        <f>IF(IF(DI$2="Catégorie",IF(DI$3="Toutes",SUMIFS('Étape 1 - à remplir'!$F$31:$F$400,'Étape 1 - à remplir'!$E$31:$E$400,MASQ2!CZ405,'Étape 1 - à remplir'!$G$31:$G$400,"kg"),SUMIFS('Étape 1 - à remplir'!$F$31:$F$400,'Étape 1 - à remplir'!$E$31:$E$400,MASQ2!CZ405,'Étape 1 - à remplir'!$C$31:$C$400,DI$3)),IF(DI$2="Âge",IF(DI$3="Tous",SUMIFS('Étape 1 - à remplir'!$F$31:$F$400,'Étape 1 - à remplir'!$E$31:$E$400,MASQ2!CZ405,'Étape 1 - à remplir'!$G$31:$G$400,"kg"),SUMIFS('Étape 1 - à remplir'!$F$31:$F$400,'Étape 1 - à remplir'!$E$31:$E$400,MASQ2!CZ405,'Étape 1 - à remplir'!$P$31:$P$400,DI$3,'Étape 1 - à remplir'!$G$31:$G$400,"kg")),IF(DI$2="Atelier",IF(DI$3="Tous",SUMIFS('Étape 1 - à remplir'!$F$31:$F$400,'Étape 1 - à remplir'!$E$31:$E$400,MASQ2!CZ405,'Étape 1 - à remplir'!$G$31:$G$400,"kg"),SUMIFS('Étape 1 - à remplir'!$F$31:$F$400,'Étape 1 - à remplir'!$E$31:$E$400,MASQ2!CZ405,'Étape 1 - à remplir'!$O$31:$O$400,DI$3,'Étape 1 - à remplir'!$G$31:$G$400,"kg")),IF(DI$2="Espèce",IF(DI$3="Tous",SUMIFS('Étape 1 - à remplir'!$F$31:$F$400,'Étape 1 - à remplir'!$E$31:$E$400,MASQ2!CZ405,'Étape 1 - à remplir'!$G$31:$G$400,"kg"),SUMIFS('Étape 1 - à remplir'!$F$31:$F$400,'Étape 1 - à remplir'!$E$31:$E$400,MASQ2!CZ405,'Étape 1 - à remplir'!$N$31:$N$400,DI$3,'Étape 1 - à remplir'!$G$31:$G$400,"kg"))))))=0,NA(),IF(DI$2="Catégorie",IF(DI$3="Toutes",SUMIFS('Étape 1 - à remplir'!$F$31:$F$400,'Étape 1 - à remplir'!$E$31:$E$400,MASQ2!CZ405,'Étape 1 - à remplir'!$G$31:$G$400,"kg"),SUMIFS('Étape 1 - à remplir'!$F$31:$F$400,'Étape 1 - à remplir'!$E$31:$E$400,MASQ2!CZ405,'Étape 1 - à remplir'!$C$31:$C$400,DI$3)),IF(DI$2="Âge",IF(DI$3="Tous",SUMIFS('Étape 1 - à remplir'!$F$31:$F$400,'Étape 1 - à remplir'!$E$31:$E$400,MASQ2!CZ405,'Étape 1 - à remplir'!$G$31:$G$400,"kg"),SUMIFS('Étape 1 - à remplir'!$F$31:$F$400,'Étape 1 - à remplir'!$E$31:$E$400,MASQ2!CZ405,'Étape 1 - à remplir'!$P$31:$P$400,DI$3,'Étape 1 - à remplir'!$G$31:$G$400,"kg")),IF(DI$2="Atelier",IF(DI$3="Tous",SUMIFS('Étape 1 - à remplir'!$F$31:$F$400,'Étape 1 - à remplir'!$E$31:$E$400,MASQ2!CZ405,'Étape 1 - à remplir'!$G$31:$G$400,"kg"),SUMIFS('Étape 1 - à remplir'!$F$31:$F$400,'Étape 1 - à remplir'!$E$31:$E$400,MASQ2!CZ405,'Étape 1 - à remplir'!$O$31:$O$400,DI$3,'Étape 1 - à remplir'!$G$31:$G$400,"kg")),IF(DI$2="Espèce",IF(DI$3="Tous",SUMIFS('Étape 1 - à remplir'!$F$31:$F$400,'Étape 1 - à remplir'!$E$31:$E$400,MASQ2!CZ405,'Étape 1 - à remplir'!$G$31:$G$400,"kg"),SUMIFS('Étape 1 - à remplir'!$F$31:$F$400,'Étape 1 - à remplir'!$E$31:$E$400,MASQ2!CZ405,'Étape 1 - à remplir'!$N$31:$N$400,DI$3,'Étape 1 - à remplir'!$G$31:$G$400,"kg")))))))</f>
        <v>#N/A</v>
      </c>
      <c r="DB405" s="104">
        <f t="shared" si="198"/>
        <v>0</v>
      </c>
      <c r="DC405" s="204" t="str">
        <f t="shared" si="191"/>
        <v>Tylosine</v>
      </c>
      <c r="DD405" s="204" t="str">
        <f t="shared" si="192"/>
        <v/>
      </c>
      <c r="DE405" s="204" t="str">
        <f t="shared" si="193"/>
        <v/>
      </c>
      <c r="DF405" s="204" t="str">
        <f t="shared" si="194"/>
        <v>Macrolides</v>
      </c>
      <c r="DG405" s="204" t="str">
        <f t="shared" si="195"/>
        <v/>
      </c>
      <c r="DH405" s="97" t="str">
        <f t="shared" si="196"/>
        <v/>
      </c>
      <c r="DI405" s="78"/>
      <c r="DJ405" s="78"/>
      <c r="DK405" s="77" t="str">
        <f ca="1"/>
        <v>PHARMASIN 20 G/KG PREMELANGE MEDICAMENTEUX VOLAILLES PORCS</v>
      </c>
      <c r="DL405" s="79" t="e">
        <f ca="1"/>
        <v>#N/A</v>
      </c>
      <c r="DM405" s="102"/>
      <c r="DN405" s="8"/>
      <c r="DO405" s="8"/>
      <c r="DP405" s="8"/>
      <c r="DQ405" s="8"/>
      <c r="DR405" s="8"/>
      <c r="DS405" s="8"/>
      <c r="DT405" s="8"/>
      <c r="DU405" s="8"/>
      <c r="DV405" s="8"/>
      <c r="DW405" s="8"/>
      <c r="DX405" s="8"/>
      <c r="DY405" s="8"/>
      <c r="DZ405" s="8"/>
      <c r="EA405" s="8"/>
      <c r="EB405" s="8"/>
      <c r="EC405" s="8"/>
      <c r="ED405" s="8"/>
      <c r="EE405" s="8"/>
      <c r="EF405" s="8"/>
      <c r="EG405" s="8"/>
      <c r="EH405" s="8"/>
      <c r="EI405" s="8"/>
      <c r="EJ405" s="97"/>
    </row>
    <row r="406" spans="1:140" x14ac:dyDescent="0.25">
      <c r="A406" s="56"/>
      <c r="B406" s="8"/>
      <c r="C406" s="8"/>
      <c r="D406" s="8"/>
      <c r="E406" s="8"/>
      <c r="F406" s="8"/>
      <c r="G406" s="8"/>
      <c r="H406" s="8"/>
      <c r="I406" s="102" t="str">
        <f>INDEX(Données_ATB!BE:BV,MATCH(MASQ2!J406,Données_ATB!BE:BE,0),18)</f>
        <v/>
      </c>
      <c r="J406" s="77" t="str">
        <f>Données_ATB!BE405</f>
        <v>PHARMASIN 200 MG/ML SOLUTION INJECTABLE POUR BOVINS OVINS CAPRINS ET PORCINS</v>
      </c>
      <c r="K406" s="204" t="e">
        <f>IF(IF(S$2="Catégorie",IF(S$3="Toutes",SUMIFS('Étape 1 - à remplir'!$F$31:$F$400,'Étape 1 - à remplir'!$E$31:$E$400,MASQ2!J406,'Étape 1 - à remplir'!$G$31:$G$400,"animaux"),SUMIFS('Étape 1 - à remplir'!$F$31:$F$400,'Étape 1 - à remplir'!$E$31:$E$400,MASQ2!J406,'Étape 1 - à remplir'!$C$31:$C$400,S$3)),IF(S$2="Âge",IF(S$3="Tous",SUMIFS('Étape 1 - à remplir'!$F$31:$F$400,'Étape 1 - à remplir'!$E$31:$E$400,MASQ2!J406,'Étape 1 - à remplir'!$G$31:$G$400,"animaux"),SUMIFS('Étape 1 - à remplir'!$F$31:$F$400,'Étape 1 - à remplir'!$E$31:$E$400,MASQ2!J406,'Étape 1 - à remplir'!$P$31:$P$400,S$3)),IF(S$2="Atelier",IF(S$3="Tous",SUMIFS('Étape 1 - à remplir'!$F$31:$F$400,'Étape 1 - à remplir'!$E$31:$E$400,MASQ2!J406,'Étape 1 - à remplir'!$G$31:$G$400,"animaux"),SUMIFS('Étape 1 - à remplir'!$F$31:$F$400,'Étape 1 - à remplir'!$E$31:$E$400,MASQ2!J406,'Étape 1 - à remplir'!$O$31:$O$400,S$3)),IF(S$2="Espèce",IF(S$3="Tous",SUMIFS('Étape 1 - à remplir'!$F$31:$F$400,'Étape 1 - à remplir'!$E$31:$E$400,MASQ2!J406,'Étape 1 - à remplir'!$G$31:$G$400,"animaux"),SUMIFS('Étape 1 - à remplir'!$F$31:$F$400,'Étape 1 - à remplir'!$E$31:$E$400,MASQ2!J406,'Étape 1 - à remplir'!$N$31:$N$400,S$3))))))=0,NA(),IF(S$2="Catégorie",IF(S$3="Toutes",SUMIFS('Étape 1 - à remplir'!$F$31:$F$400,'Étape 1 - à remplir'!$E$31:$E$400,MASQ2!J406,'Étape 1 - à remplir'!$G$31:$G$400,"animaux"),SUMIFS('Étape 1 - à remplir'!$F$31:$F$400,'Étape 1 - à remplir'!$E$31:$E$400,MASQ2!J406,'Étape 1 - à remplir'!$C$31:$C$400,S$3)),IF(S$2="Âge",IF(S$3="Tous",SUMIFS('Étape 1 - à remplir'!$F$31:$F$400,'Étape 1 - à remplir'!$E$31:$E$400,MASQ2!J406,'Étape 1 - à remplir'!$G$31:$G$400,"animaux"),SUMIFS('Étape 1 - à remplir'!$F$31:$F$400,'Étape 1 - à remplir'!$E$31:$E$400,MASQ2!J406,'Étape 1 - à remplir'!$P$31:$P$400,S$3)),IF(S$2="Atelier",IF(S$3="Tous",SUMIFS('Étape 1 - à remplir'!$F$31:$F$400,'Étape 1 - à remplir'!$E$31:$E$400,MASQ2!J406,'Étape 1 - à remplir'!$G$31:$G$400,"animaux"),SUMIFS('Étape 1 - à remplir'!$F$31:$F$400,'Étape 1 - à remplir'!$E$31:$E$400,MASQ2!J406,'Étape 1 - à remplir'!$O$31:$O$400,S$3)),IF(S$2="Espèce",IF(S$3="Tous",SUMIFS('Étape 1 - à remplir'!$F$31:$F$400,'Étape 1 - à remplir'!$E$31:$E$400,MASQ2!J406,'Étape 1 - à remplir'!$G$31:$G$400,"animaux"),SUMIFS('Étape 1 - à remplir'!$F$31:$F$400,'Étape 1 - à remplir'!$E$31:$E$400,MASQ2!J406,'Étape 1 - à remplir'!$N$31:$N$400,S$3)))))))</f>
        <v>#N/A</v>
      </c>
      <c r="L406" s="97">
        <f t="shared" si="199"/>
        <v>0</v>
      </c>
      <c r="M406" s="56" t="str">
        <f>Données_ATB!BN405</f>
        <v>Tylosine</v>
      </c>
      <c r="N406" s="204" t="str">
        <f>Données_ATB!BO405</f>
        <v/>
      </c>
      <c r="O406" s="97" t="str">
        <f>Données_ATB!BP405</f>
        <v/>
      </c>
      <c r="P406" s="77" t="str">
        <f>Données_ATB!BR405</f>
        <v>Macrolides</v>
      </c>
      <c r="Q406" s="78" t="str">
        <f>Données_ATB!BS405</f>
        <v/>
      </c>
      <c r="R406" s="79" t="str">
        <f>Données_ATB!BT405</f>
        <v/>
      </c>
      <c r="S406" s="78"/>
      <c r="T406" s="78"/>
      <c r="U406" s="77" t="str">
        <f ca="1"/>
        <v>PHARMASIN 200 MG/ML SOLUTION INJECTABLE POUR BOVINS OVINS CAPRINS ET PORCINS</v>
      </c>
      <c r="V406" s="79" t="e">
        <f ca="1"/>
        <v>#N/A</v>
      </c>
      <c r="W406" s="102"/>
      <c r="X406" s="8"/>
      <c r="Y406" s="8"/>
      <c r="Z406" s="8"/>
      <c r="AA406" s="8"/>
      <c r="AB406" s="102"/>
      <c r="AC406" s="8"/>
      <c r="AD406" s="8"/>
      <c r="AE406" s="8"/>
      <c r="AF406" s="8"/>
      <c r="AG406" s="8"/>
      <c r="AH406" s="8"/>
      <c r="AI406" s="8"/>
      <c r="AJ406" s="8"/>
      <c r="AK406" s="8"/>
      <c r="AL406" s="8"/>
      <c r="AM406" s="8"/>
      <c r="AN406" s="8"/>
      <c r="AO406" s="8"/>
      <c r="AP406" s="8"/>
      <c r="AQ406" s="8"/>
      <c r="AR406" s="8"/>
      <c r="AS406" s="8"/>
      <c r="AT406" s="97"/>
      <c r="AV406" s="56"/>
      <c r="AW406" s="8"/>
      <c r="AX406" s="8"/>
      <c r="AY406" s="8"/>
      <c r="AZ406" s="8"/>
      <c r="BA406" s="8"/>
      <c r="BB406" s="8"/>
      <c r="BC406" s="8"/>
      <c r="BD406" s="102" t="str">
        <f t="shared" si="181"/>
        <v/>
      </c>
      <c r="BE406" s="56" t="str">
        <f t="shared" si="182"/>
        <v>PHARMASIN 200 MG/ML SOLUTION INJECTABLE POUR BOVINS OVINS CAPRINS ET PORCINS</v>
      </c>
      <c r="BF406" s="204" t="e">
        <f>IF(IF(BN$2="Catégorie",IF(BN$3="Toutes",SUMIFS('Étape 1 - à remplir'!$F$31:$F$400,'Étape 1 - à remplir'!$E$31:$E$400,MASQ2!BE406,'Étape 1 - à remplir'!$G$31:$G$400,"lots"),SUMIFS('Étape 1 - à remplir'!$F$31:$F$400,'Étape 1 - à remplir'!$E$31:$E$400,MASQ2!BE406,'Étape 1 - à remplir'!$C$31:$C$400,BN$3)),IF(BN$2="Âge",IF(BN$3="Tous",SUMIFS('Étape 1 - à remplir'!$F$31:$F$400,'Étape 1 - à remplir'!$E$31:$E$400,MASQ2!BE406,'Étape 1 - à remplir'!$G$31:$G$400,"lots"),SUMIFS('Étape 1 - à remplir'!$F$31:$F$400,'Étape 1 - à remplir'!$E$31:$E$400,MASQ2!BE406,'Étape 1 - à remplir'!$P$31:$P$400,BN$3,'Étape 1 - à remplir'!$G$31:$G$400,"lots")),IF(BN$2="Atelier",IF(BN$3="Tous",SUMIFS('Étape 1 - à remplir'!$F$31:$F$400,'Étape 1 - à remplir'!$E$31:$E$400,MASQ2!BE406,'Étape 1 - à remplir'!$G$31:$G$400,"lots"),SUMIFS('Étape 1 - à remplir'!$F$31:$F$400,'Étape 1 - à remplir'!$E$31:$E$400,MASQ2!BE406,'Étape 1 - à remplir'!$O$31:$O$400,BN$3,'Étape 1 - à remplir'!$G$31:$G$400,"lots")),IF(BN$2="Espèce",IF(BN$3="Tous",SUMIFS('Étape 1 - à remplir'!$F$31:$F$400,'Étape 1 - à remplir'!$E$31:$E$400,MASQ2!BE406,'Étape 1 - à remplir'!$G$31:$G$400,"lots"),SUMIFS('Étape 1 - à remplir'!$F$31:$F$400,'Étape 1 - à remplir'!$E$31:$E$400,MASQ2!BE406,'Étape 1 - à remplir'!$N$31:$N$400,BN$3,'Étape 1 - à remplir'!$G$31:$G$400,"lots"))))))=0,NA(),IF(BN$2="Catégorie",IF(BN$3="Toutes",SUMIFS('Étape 1 - à remplir'!$F$31:$F$400,'Étape 1 - à remplir'!$E$31:$E$400,MASQ2!BE406,'Étape 1 - à remplir'!$G$31:$G$400,"lots"),SUMIFS('Étape 1 - à remplir'!$F$31:$F$400,'Étape 1 - à remplir'!$E$31:$E$400,MASQ2!BE406,'Étape 1 - à remplir'!$C$31:$C$400,BN$3)),IF(BN$2="Âge",IF(BN$3="Tous",SUMIFS('Étape 1 - à remplir'!$F$31:$F$400,'Étape 1 - à remplir'!$E$31:$E$400,MASQ2!BE406,'Étape 1 - à remplir'!$G$31:$G$400,"lots"),SUMIFS('Étape 1 - à remplir'!$F$31:$F$400,'Étape 1 - à remplir'!$E$31:$E$400,MASQ2!BE406,'Étape 1 - à remplir'!$P$31:$P$400,BN$3,'Étape 1 - à remplir'!$G$31:$G$400,"lots")),IF(BN$2="Atelier",IF(BN$3="Tous",SUMIFS('Étape 1 - à remplir'!$F$31:$F$400,'Étape 1 - à remplir'!$E$31:$E$400,MASQ2!BE406,'Étape 1 - à remplir'!$G$31:$G$400,"lots"),SUMIFS('Étape 1 - à remplir'!$F$31:$F$400,'Étape 1 - à remplir'!$E$31:$E$400,MASQ2!BE406,'Étape 1 - à remplir'!$O$31:$O$400,BN$3,'Étape 1 - à remplir'!$G$31:$G$400,"lots")),IF(BN$2="Espèce",IF(BN$3="Tous",SUMIFS('Étape 1 - à remplir'!$F$31:$F$400,'Étape 1 - à remplir'!$E$31:$E$400,MASQ2!BE406,'Étape 1 - à remplir'!$G$31:$G$400,"lots"),SUMIFS('Étape 1 - à remplir'!$F$31:$F$400,'Étape 1 - à remplir'!$E$31:$E$400,MASQ2!BE406,'Étape 1 - à remplir'!$N$31:$N$400,BN$3,'Étape 1 - à remplir'!$G$31:$G$400,"lots")))))))</f>
        <v>#N/A</v>
      </c>
      <c r="BG406" s="204">
        <f t="shared" si="197"/>
        <v>0</v>
      </c>
      <c r="BH406" s="204" t="str">
        <f t="shared" si="183"/>
        <v>Tylosine</v>
      </c>
      <c r="BI406" s="204" t="str">
        <f t="shared" si="184"/>
        <v/>
      </c>
      <c r="BJ406" s="204" t="str">
        <f t="shared" si="185"/>
        <v/>
      </c>
      <c r="BK406" s="204" t="str">
        <f t="shared" si="186"/>
        <v>Macrolides</v>
      </c>
      <c r="BL406" s="204" t="str">
        <f t="shared" si="187"/>
        <v/>
      </c>
      <c r="BM406" s="97" t="str">
        <f t="shared" si="188"/>
        <v/>
      </c>
      <c r="BN406" s="78"/>
      <c r="BO406" s="78"/>
      <c r="BP406" s="77" t="str">
        <f ca="1"/>
        <v>PHARMASIN 200 MG/ML SOLUTION INJECTABLE POUR BOVINS OVINS CAPRINS ET PORCINS</v>
      </c>
      <c r="BQ406" s="79" t="e">
        <f ca="1"/>
        <v>#N/A</v>
      </c>
      <c r="BR406" s="102"/>
      <c r="BS406" s="8"/>
      <c r="BT406" s="8"/>
      <c r="BU406" s="8"/>
      <c r="BV406" s="8"/>
      <c r="BW406" s="8"/>
      <c r="BX406" s="8"/>
      <c r="BY406" s="8"/>
      <c r="BZ406" s="8"/>
      <c r="CA406" s="8"/>
      <c r="CB406" s="8"/>
      <c r="CC406" s="8"/>
      <c r="CD406" s="8"/>
      <c r="CE406" s="8"/>
      <c r="CF406" s="8"/>
      <c r="CG406" s="8"/>
      <c r="CH406" s="8"/>
      <c r="CI406" s="8"/>
      <c r="CJ406" s="8"/>
      <c r="CK406" s="8"/>
      <c r="CL406" s="8"/>
      <c r="CM406" s="8"/>
      <c r="CN406" s="8"/>
      <c r="CO406" s="97"/>
      <c r="CQ406" s="56"/>
      <c r="CR406" s="8"/>
      <c r="CS406" s="8"/>
      <c r="CT406" s="8"/>
      <c r="CU406" s="8"/>
      <c r="CV406" s="8"/>
      <c r="CW406" s="8"/>
      <c r="CX406" s="8"/>
      <c r="CY406" s="102" t="str">
        <f t="shared" si="189"/>
        <v/>
      </c>
      <c r="CZ406" s="56" t="str">
        <f t="shared" si="190"/>
        <v>PHARMASIN 200 MG/ML SOLUTION INJECTABLE POUR BOVINS OVINS CAPRINS ET PORCINS</v>
      </c>
      <c r="DA406" s="204" t="e">
        <f>IF(IF(DI$2="Catégorie",IF(DI$3="Toutes",SUMIFS('Étape 1 - à remplir'!$F$31:$F$400,'Étape 1 - à remplir'!$E$31:$E$400,MASQ2!CZ406,'Étape 1 - à remplir'!$G$31:$G$400,"kg"),SUMIFS('Étape 1 - à remplir'!$F$31:$F$400,'Étape 1 - à remplir'!$E$31:$E$400,MASQ2!CZ406,'Étape 1 - à remplir'!$C$31:$C$400,DI$3)),IF(DI$2="Âge",IF(DI$3="Tous",SUMIFS('Étape 1 - à remplir'!$F$31:$F$400,'Étape 1 - à remplir'!$E$31:$E$400,MASQ2!CZ406,'Étape 1 - à remplir'!$G$31:$G$400,"kg"),SUMIFS('Étape 1 - à remplir'!$F$31:$F$400,'Étape 1 - à remplir'!$E$31:$E$400,MASQ2!CZ406,'Étape 1 - à remplir'!$P$31:$P$400,DI$3,'Étape 1 - à remplir'!$G$31:$G$400,"kg")),IF(DI$2="Atelier",IF(DI$3="Tous",SUMIFS('Étape 1 - à remplir'!$F$31:$F$400,'Étape 1 - à remplir'!$E$31:$E$400,MASQ2!CZ406,'Étape 1 - à remplir'!$G$31:$G$400,"kg"),SUMIFS('Étape 1 - à remplir'!$F$31:$F$400,'Étape 1 - à remplir'!$E$31:$E$400,MASQ2!CZ406,'Étape 1 - à remplir'!$O$31:$O$400,DI$3,'Étape 1 - à remplir'!$G$31:$G$400,"kg")),IF(DI$2="Espèce",IF(DI$3="Tous",SUMIFS('Étape 1 - à remplir'!$F$31:$F$400,'Étape 1 - à remplir'!$E$31:$E$400,MASQ2!CZ406,'Étape 1 - à remplir'!$G$31:$G$400,"kg"),SUMIFS('Étape 1 - à remplir'!$F$31:$F$400,'Étape 1 - à remplir'!$E$31:$E$400,MASQ2!CZ406,'Étape 1 - à remplir'!$N$31:$N$400,DI$3,'Étape 1 - à remplir'!$G$31:$G$400,"kg"))))))=0,NA(),IF(DI$2="Catégorie",IF(DI$3="Toutes",SUMIFS('Étape 1 - à remplir'!$F$31:$F$400,'Étape 1 - à remplir'!$E$31:$E$400,MASQ2!CZ406,'Étape 1 - à remplir'!$G$31:$G$400,"kg"),SUMIFS('Étape 1 - à remplir'!$F$31:$F$400,'Étape 1 - à remplir'!$E$31:$E$400,MASQ2!CZ406,'Étape 1 - à remplir'!$C$31:$C$400,DI$3)),IF(DI$2="Âge",IF(DI$3="Tous",SUMIFS('Étape 1 - à remplir'!$F$31:$F$400,'Étape 1 - à remplir'!$E$31:$E$400,MASQ2!CZ406,'Étape 1 - à remplir'!$G$31:$G$400,"kg"),SUMIFS('Étape 1 - à remplir'!$F$31:$F$400,'Étape 1 - à remplir'!$E$31:$E$400,MASQ2!CZ406,'Étape 1 - à remplir'!$P$31:$P$400,DI$3,'Étape 1 - à remplir'!$G$31:$G$400,"kg")),IF(DI$2="Atelier",IF(DI$3="Tous",SUMIFS('Étape 1 - à remplir'!$F$31:$F$400,'Étape 1 - à remplir'!$E$31:$E$400,MASQ2!CZ406,'Étape 1 - à remplir'!$G$31:$G$400,"kg"),SUMIFS('Étape 1 - à remplir'!$F$31:$F$400,'Étape 1 - à remplir'!$E$31:$E$400,MASQ2!CZ406,'Étape 1 - à remplir'!$O$31:$O$400,DI$3,'Étape 1 - à remplir'!$G$31:$G$400,"kg")),IF(DI$2="Espèce",IF(DI$3="Tous",SUMIFS('Étape 1 - à remplir'!$F$31:$F$400,'Étape 1 - à remplir'!$E$31:$E$400,MASQ2!CZ406,'Étape 1 - à remplir'!$G$31:$G$400,"kg"),SUMIFS('Étape 1 - à remplir'!$F$31:$F$400,'Étape 1 - à remplir'!$E$31:$E$400,MASQ2!CZ406,'Étape 1 - à remplir'!$N$31:$N$400,DI$3,'Étape 1 - à remplir'!$G$31:$G$400,"kg")))))))</f>
        <v>#N/A</v>
      </c>
      <c r="DB406" s="104">
        <f t="shared" si="198"/>
        <v>0</v>
      </c>
      <c r="DC406" s="204" t="str">
        <f t="shared" si="191"/>
        <v>Tylosine</v>
      </c>
      <c r="DD406" s="204" t="str">
        <f t="shared" si="192"/>
        <v/>
      </c>
      <c r="DE406" s="204" t="str">
        <f t="shared" si="193"/>
        <v/>
      </c>
      <c r="DF406" s="204" t="str">
        <f t="shared" si="194"/>
        <v>Macrolides</v>
      </c>
      <c r="DG406" s="204" t="str">
        <f t="shared" si="195"/>
        <v/>
      </c>
      <c r="DH406" s="97" t="str">
        <f t="shared" si="196"/>
        <v/>
      </c>
      <c r="DI406" s="78"/>
      <c r="DJ406" s="78"/>
      <c r="DK406" s="77" t="str">
        <f ca="1"/>
        <v>PHARMASIN 200 MG/ML SOLUTION INJECTABLE POUR BOVINS OVINS CAPRINS ET PORCINS</v>
      </c>
      <c r="DL406" s="79" t="e">
        <f ca="1"/>
        <v>#N/A</v>
      </c>
      <c r="DM406" s="102"/>
      <c r="DN406" s="8"/>
      <c r="DO406" s="8"/>
      <c r="DP406" s="8"/>
      <c r="DQ406" s="8"/>
      <c r="DR406" s="8"/>
      <c r="DS406" s="8"/>
      <c r="DT406" s="8"/>
      <c r="DU406" s="8"/>
      <c r="DV406" s="8"/>
      <c r="DW406" s="8"/>
      <c r="DX406" s="8"/>
      <c r="DY406" s="8"/>
      <c r="DZ406" s="8"/>
      <c r="EA406" s="8"/>
      <c r="EB406" s="8"/>
      <c r="EC406" s="8"/>
      <c r="ED406" s="8"/>
      <c r="EE406" s="8"/>
      <c r="EF406" s="8"/>
      <c r="EG406" s="8"/>
      <c r="EH406" s="8"/>
      <c r="EI406" s="8"/>
      <c r="EJ406" s="97"/>
    </row>
    <row r="407" spans="1:140" x14ac:dyDescent="0.25">
      <c r="A407" s="56"/>
      <c r="B407" s="8"/>
      <c r="C407" s="8"/>
      <c r="D407" s="8"/>
      <c r="E407" s="8"/>
      <c r="F407" s="8"/>
      <c r="G407" s="8"/>
      <c r="H407" s="8"/>
      <c r="I407" s="102" t="str">
        <f>INDEX(Données_ATB!BE:BV,MATCH(MASQ2!J407,Données_ATB!BE:BE,0),18)</f>
        <v/>
      </c>
      <c r="J407" s="77" t="str">
        <f>Données_ATB!BE406</f>
        <v>PHENOCILLIN 800 MG/G POUDRE POUR ADMINISTRATION DANS L'EAU DE BOISSON POUR POULETS</v>
      </c>
      <c r="K407" s="204" t="e">
        <f>IF(IF(S$2="Catégorie",IF(S$3="Toutes",SUMIFS('Étape 1 - à remplir'!$F$31:$F$400,'Étape 1 - à remplir'!$E$31:$E$400,MASQ2!J407,'Étape 1 - à remplir'!$G$31:$G$400,"animaux"),SUMIFS('Étape 1 - à remplir'!$F$31:$F$400,'Étape 1 - à remplir'!$E$31:$E$400,MASQ2!J407,'Étape 1 - à remplir'!$C$31:$C$400,S$3)),IF(S$2="Âge",IF(S$3="Tous",SUMIFS('Étape 1 - à remplir'!$F$31:$F$400,'Étape 1 - à remplir'!$E$31:$E$400,MASQ2!J407,'Étape 1 - à remplir'!$G$31:$G$400,"animaux"),SUMIFS('Étape 1 - à remplir'!$F$31:$F$400,'Étape 1 - à remplir'!$E$31:$E$400,MASQ2!J407,'Étape 1 - à remplir'!$P$31:$P$400,S$3)),IF(S$2="Atelier",IF(S$3="Tous",SUMIFS('Étape 1 - à remplir'!$F$31:$F$400,'Étape 1 - à remplir'!$E$31:$E$400,MASQ2!J407,'Étape 1 - à remplir'!$G$31:$G$400,"animaux"),SUMIFS('Étape 1 - à remplir'!$F$31:$F$400,'Étape 1 - à remplir'!$E$31:$E$400,MASQ2!J407,'Étape 1 - à remplir'!$O$31:$O$400,S$3)),IF(S$2="Espèce",IF(S$3="Tous",SUMIFS('Étape 1 - à remplir'!$F$31:$F$400,'Étape 1 - à remplir'!$E$31:$E$400,MASQ2!J407,'Étape 1 - à remplir'!$G$31:$G$400,"animaux"),SUMIFS('Étape 1 - à remplir'!$F$31:$F$400,'Étape 1 - à remplir'!$E$31:$E$400,MASQ2!J407,'Étape 1 - à remplir'!$N$31:$N$400,S$3))))))=0,NA(),IF(S$2="Catégorie",IF(S$3="Toutes",SUMIFS('Étape 1 - à remplir'!$F$31:$F$400,'Étape 1 - à remplir'!$E$31:$E$400,MASQ2!J407,'Étape 1 - à remplir'!$G$31:$G$400,"animaux"),SUMIFS('Étape 1 - à remplir'!$F$31:$F$400,'Étape 1 - à remplir'!$E$31:$E$400,MASQ2!J407,'Étape 1 - à remplir'!$C$31:$C$400,S$3)),IF(S$2="Âge",IF(S$3="Tous",SUMIFS('Étape 1 - à remplir'!$F$31:$F$400,'Étape 1 - à remplir'!$E$31:$E$400,MASQ2!J407,'Étape 1 - à remplir'!$G$31:$G$400,"animaux"),SUMIFS('Étape 1 - à remplir'!$F$31:$F$400,'Étape 1 - à remplir'!$E$31:$E$400,MASQ2!J407,'Étape 1 - à remplir'!$P$31:$P$400,S$3)),IF(S$2="Atelier",IF(S$3="Tous",SUMIFS('Étape 1 - à remplir'!$F$31:$F$400,'Étape 1 - à remplir'!$E$31:$E$400,MASQ2!J407,'Étape 1 - à remplir'!$G$31:$G$400,"animaux"),SUMIFS('Étape 1 - à remplir'!$F$31:$F$400,'Étape 1 - à remplir'!$E$31:$E$400,MASQ2!J407,'Étape 1 - à remplir'!$O$31:$O$400,S$3)),IF(S$2="Espèce",IF(S$3="Tous",SUMIFS('Étape 1 - à remplir'!$F$31:$F$400,'Étape 1 - à remplir'!$E$31:$E$400,MASQ2!J407,'Étape 1 - à remplir'!$G$31:$G$400,"animaux"),SUMIFS('Étape 1 - à remplir'!$F$31:$F$400,'Étape 1 - à remplir'!$E$31:$E$400,MASQ2!J407,'Étape 1 - à remplir'!$N$31:$N$400,S$3)))))))</f>
        <v>#N/A</v>
      </c>
      <c r="L407" s="97">
        <f t="shared" si="199"/>
        <v>0</v>
      </c>
      <c r="M407" s="56" t="str">
        <f>Données_ATB!BN406</f>
        <v>Phénoxyméthylpénicilline</v>
      </c>
      <c r="N407" s="204" t="str">
        <f>Données_ATB!BO406</f>
        <v/>
      </c>
      <c r="O407" s="97" t="str">
        <f>Données_ATB!BP406</f>
        <v/>
      </c>
      <c r="P407" s="77" t="str">
        <f>Données_ATB!BR406</f>
        <v>Penicillines</v>
      </c>
      <c r="Q407" s="78" t="str">
        <f>Données_ATB!BS406</f>
        <v/>
      </c>
      <c r="R407" s="79" t="str">
        <f>Données_ATB!BT406</f>
        <v/>
      </c>
      <c r="S407" s="78"/>
      <c r="T407" s="78"/>
      <c r="U407" s="77" t="str">
        <f ca="1"/>
        <v>PHENOCILLIN 800 MG/G POUDRE POUR ADMINISTRATION DANS L'EAU DE BOISSON POUR POULETS</v>
      </c>
      <c r="V407" s="79" t="e">
        <f ca="1"/>
        <v>#N/A</v>
      </c>
      <c r="W407" s="102"/>
      <c r="X407" s="8"/>
      <c r="Y407" s="8"/>
      <c r="Z407" s="8"/>
      <c r="AA407" s="8"/>
      <c r="AB407" s="102"/>
      <c r="AC407" s="8"/>
      <c r="AD407" s="8"/>
      <c r="AE407" s="8"/>
      <c r="AF407" s="8"/>
      <c r="AG407" s="8"/>
      <c r="AH407" s="8"/>
      <c r="AI407" s="8"/>
      <c r="AJ407" s="8"/>
      <c r="AK407" s="8"/>
      <c r="AL407" s="8"/>
      <c r="AM407" s="8"/>
      <c r="AN407" s="8"/>
      <c r="AO407" s="8"/>
      <c r="AP407" s="8"/>
      <c r="AQ407" s="8"/>
      <c r="AR407" s="8"/>
      <c r="AS407" s="8"/>
      <c r="AT407" s="97"/>
      <c r="AV407" s="56"/>
      <c r="AW407" s="8"/>
      <c r="AX407" s="8"/>
      <c r="AY407" s="8"/>
      <c r="AZ407" s="8"/>
      <c r="BA407" s="8"/>
      <c r="BB407" s="8"/>
      <c r="BC407" s="8"/>
      <c r="BD407" s="102" t="str">
        <f t="shared" si="181"/>
        <v/>
      </c>
      <c r="BE407" s="56" t="str">
        <f t="shared" si="182"/>
        <v>PHENOCILLIN 800 MG/G POUDRE POUR ADMINISTRATION DANS L'EAU DE BOISSON POUR POULETS</v>
      </c>
      <c r="BF407" s="204" t="e">
        <f>IF(IF(BN$2="Catégorie",IF(BN$3="Toutes",SUMIFS('Étape 1 - à remplir'!$F$31:$F$400,'Étape 1 - à remplir'!$E$31:$E$400,MASQ2!BE407,'Étape 1 - à remplir'!$G$31:$G$400,"lots"),SUMIFS('Étape 1 - à remplir'!$F$31:$F$400,'Étape 1 - à remplir'!$E$31:$E$400,MASQ2!BE407,'Étape 1 - à remplir'!$C$31:$C$400,BN$3)),IF(BN$2="Âge",IF(BN$3="Tous",SUMIFS('Étape 1 - à remplir'!$F$31:$F$400,'Étape 1 - à remplir'!$E$31:$E$400,MASQ2!BE407,'Étape 1 - à remplir'!$G$31:$G$400,"lots"),SUMIFS('Étape 1 - à remplir'!$F$31:$F$400,'Étape 1 - à remplir'!$E$31:$E$400,MASQ2!BE407,'Étape 1 - à remplir'!$P$31:$P$400,BN$3,'Étape 1 - à remplir'!$G$31:$G$400,"lots")),IF(BN$2="Atelier",IF(BN$3="Tous",SUMIFS('Étape 1 - à remplir'!$F$31:$F$400,'Étape 1 - à remplir'!$E$31:$E$400,MASQ2!BE407,'Étape 1 - à remplir'!$G$31:$G$400,"lots"),SUMIFS('Étape 1 - à remplir'!$F$31:$F$400,'Étape 1 - à remplir'!$E$31:$E$400,MASQ2!BE407,'Étape 1 - à remplir'!$O$31:$O$400,BN$3,'Étape 1 - à remplir'!$G$31:$G$400,"lots")),IF(BN$2="Espèce",IF(BN$3="Tous",SUMIFS('Étape 1 - à remplir'!$F$31:$F$400,'Étape 1 - à remplir'!$E$31:$E$400,MASQ2!BE407,'Étape 1 - à remplir'!$G$31:$G$400,"lots"),SUMIFS('Étape 1 - à remplir'!$F$31:$F$400,'Étape 1 - à remplir'!$E$31:$E$400,MASQ2!BE407,'Étape 1 - à remplir'!$N$31:$N$400,BN$3,'Étape 1 - à remplir'!$G$31:$G$400,"lots"))))))=0,NA(),IF(BN$2="Catégorie",IF(BN$3="Toutes",SUMIFS('Étape 1 - à remplir'!$F$31:$F$400,'Étape 1 - à remplir'!$E$31:$E$400,MASQ2!BE407,'Étape 1 - à remplir'!$G$31:$G$400,"lots"),SUMIFS('Étape 1 - à remplir'!$F$31:$F$400,'Étape 1 - à remplir'!$E$31:$E$400,MASQ2!BE407,'Étape 1 - à remplir'!$C$31:$C$400,BN$3)),IF(BN$2="Âge",IF(BN$3="Tous",SUMIFS('Étape 1 - à remplir'!$F$31:$F$400,'Étape 1 - à remplir'!$E$31:$E$400,MASQ2!BE407,'Étape 1 - à remplir'!$G$31:$G$400,"lots"),SUMIFS('Étape 1 - à remplir'!$F$31:$F$400,'Étape 1 - à remplir'!$E$31:$E$400,MASQ2!BE407,'Étape 1 - à remplir'!$P$31:$P$400,BN$3,'Étape 1 - à remplir'!$G$31:$G$400,"lots")),IF(BN$2="Atelier",IF(BN$3="Tous",SUMIFS('Étape 1 - à remplir'!$F$31:$F$400,'Étape 1 - à remplir'!$E$31:$E$400,MASQ2!BE407,'Étape 1 - à remplir'!$G$31:$G$400,"lots"),SUMIFS('Étape 1 - à remplir'!$F$31:$F$400,'Étape 1 - à remplir'!$E$31:$E$400,MASQ2!BE407,'Étape 1 - à remplir'!$O$31:$O$400,BN$3,'Étape 1 - à remplir'!$G$31:$G$400,"lots")),IF(BN$2="Espèce",IF(BN$3="Tous",SUMIFS('Étape 1 - à remplir'!$F$31:$F$400,'Étape 1 - à remplir'!$E$31:$E$400,MASQ2!BE407,'Étape 1 - à remplir'!$G$31:$G$400,"lots"),SUMIFS('Étape 1 - à remplir'!$F$31:$F$400,'Étape 1 - à remplir'!$E$31:$E$400,MASQ2!BE407,'Étape 1 - à remplir'!$N$31:$N$400,BN$3,'Étape 1 - à remplir'!$G$31:$G$400,"lots")))))))</f>
        <v>#N/A</v>
      </c>
      <c r="BG407" s="204">
        <f t="shared" si="197"/>
        <v>0</v>
      </c>
      <c r="BH407" s="204" t="str">
        <f t="shared" si="183"/>
        <v>Phénoxyméthylpénicilline</v>
      </c>
      <c r="BI407" s="204" t="str">
        <f t="shared" si="184"/>
        <v/>
      </c>
      <c r="BJ407" s="204" t="str">
        <f t="shared" si="185"/>
        <v/>
      </c>
      <c r="BK407" s="204" t="str">
        <f t="shared" si="186"/>
        <v>Penicillines</v>
      </c>
      <c r="BL407" s="204" t="str">
        <f t="shared" si="187"/>
        <v/>
      </c>
      <c r="BM407" s="97" t="str">
        <f t="shared" si="188"/>
        <v/>
      </c>
      <c r="BN407" s="78"/>
      <c r="BO407" s="78"/>
      <c r="BP407" s="77" t="str">
        <f ca="1"/>
        <v>PHENOCILLIN 800 MG/G POUDRE POUR ADMINISTRATION DANS L'EAU DE BOISSON POUR POULETS</v>
      </c>
      <c r="BQ407" s="79" t="e">
        <f ca="1"/>
        <v>#N/A</v>
      </c>
      <c r="BR407" s="102"/>
      <c r="BS407" s="8"/>
      <c r="BT407" s="8"/>
      <c r="BU407" s="8"/>
      <c r="BV407" s="8"/>
      <c r="BW407" s="8"/>
      <c r="BX407" s="8"/>
      <c r="BY407" s="8"/>
      <c r="BZ407" s="8"/>
      <c r="CA407" s="8"/>
      <c r="CB407" s="8"/>
      <c r="CC407" s="8"/>
      <c r="CD407" s="8"/>
      <c r="CE407" s="8"/>
      <c r="CF407" s="8"/>
      <c r="CG407" s="8"/>
      <c r="CH407" s="8"/>
      <c r="CI407" s="8"/>
      <c r="CJ407" s="8"/>
      <c r="CK407" s="8"/>
      <c r="CL407" s="8"/>
      <c r="CM407" s="8"/>
      <c r="CN407" s="8"/>
      <c r="CO407" s="97"/>
      <c r="CQ407" s="56"/>
      <c r="CR407" s="8"/>
      <c r="CS407" s="8"/>
      <c r="CT407" s="8"/>
      <c r="CU407" s="8"/>
      <c r="CV407" s="8"/>
      <c r="CW407" s="8"/>
      <c r="CX407" s="8"/>
      <c r="CY407" s="102" t="str">
        <f t="shared" si="189"/>
        <v/>
      </c>
      <c r="CZ407" s="56" t="str">
        <f t="shared" si="190"/>
        <v>PHENOCILLIN 800 MG/G POUDRE POUR ADMINISTRATION DANS L'EAU DE BOISSON POUR POULETS</v>
      </c>
      <c r="DA407" s="204" t="e">
        <f>IF(IF(DI$2="Catégorie",IF(DI$3="Toutes",SUMIFS('Étape 1 - à remplir'!$F$31:$F$400,'Étape 1 - à remplir'!$E$31:$E$400,MASQ2!CZ407,'Étape 1 - à remplir'!$G$31:$G$400,"kg"),SUMIFS('Étape 1 - à remplir'!$F$31:$F$400,'Étape 1 - à remplir'!$E$31:$E$400,MASQ2!CZ407,'Étape 1 - à remplir'!$C$31:$C$400,DI$3)),IF(DI$2="Âge",IF(DI$3="Tous",SUMIFS('Étape 1 - à remplir'!$F$31:$F$400,'Étape 1 - à remplir'!$E$31:$E$400,MASQ2!CZ407,'Étape 1 - à remplir'!$G$31:$G$400,"kg"),SUMIFS('Étape 1 - à remplir'!$F$31:$F$400,'Étape 1 - à remplir'!$E$31:$E$400,MASQ2!CZ407,'Étape 1 - à remplir'!$P$31:$P$400,DI$3,'Étape 1 - à remplir'!$G$31:$G$400,"kg")),IF(DI$2="Atelier",IF(DI$3="Tous",SUMIFS('Étape 1 - à remplir'!$F$31:$F$400,'Étape 1 - à remplir'!$E$31:$E$400,MASQ2!CZ407,'Étape 1 - à remplir'!$G$31:$G$400,"kg"),SUMIFS('Étape 1 - à remplir'!$F$31:$F$400,'Étape 1 - à remplir'!$E$31:$E$400,MASQ2!CZ407,'Étape 1 - à remplir'!$O$31:$O$400,DI$3,'Étape 1 - à remplir'!$G$31:$G$400,"kg")),IF(DI$2="Espèce",IF(DI$3="Tous",SUMIFS('Étape 1 - à remplir'!$F$31:$F$400,'Étape 1 - à remplir'!$E$31:$E$400,MASQ2!CZ407,'Étape 1 - à remplir'!$G$31:$G$400,"kg"),SUMIFS('Étape 1 - à remplir'!$F$31:$F$400,'Étape 1 - à remplir'!$E$31:$E$400,MASQ2!CZ407,'Étape 1 - à remplir'!$N$31:$N$400,DI$3,'Étape 1 - à remplir'!$G$31:$G$400,"kg"))))))=0,NA(),IF(DI$2="Catégorie",IF(DI$3="Toutes",SUMIFS('Étape 1 - à remplir'!$F$31:$F$400,'Étape 1 - à remplir'!$E$31:$E$400,MASQ2!CZ407,'Étape 1 - à remplir'!$G$31:$G$400,"kg"),SUMIFS('Étape 1 - à remplir'!$F$31:$F$400,'Étape 1 - à remplir'!$E$31:$E$400,MASQ2!CZ407,'Étape 1 - à remplir'!$C$31:$C$400,DI$3)),IF(DI$2="Âge",IF(DI$3="Tous",SUMIFS('Étape 1 - à remplir'!$F$31:$F$400,'Étape 1 - à remplir'!$E$31:$E$400,MASQ2!CZ407,'Étape 1 - à remplir'!$G$31:$G$400,"kg"),SUMIFS('Étape 1 - à remplir'!$F$31:$F$400,'Étape 1 - à remplir'!$E$31:$E$400,MASQ2!CZ407,'Étape 1 - à remplir'!$P$31:$P$400,DI$3,'Étape 1 - à remplir'!$G$31:$G$400,"kg")),IF(DI$2="Atelier",IF(DI$3="Tous",SUMIFS('Étape 1 - à remplir'!$F$31:$F$400,'Étape 1 - à remplir'!$E$31:$E$400,MASQ2!CZ407,'Étape 1 - à remplir'!$G$31:$G$400,"kg"),SUMIFS('Étape 1 - à remplir'!$F$31:$F$400,'Étape 1 - à remplir'!$E$31:$E$400,MASQ2!CZ407,'Étape 1 - à remplir'!$O$31:$O$400,DI$3,'Étape 1 - à remplir'!$G$31:$G$400,"kg")),IF(DI$2="Espèce",IF(DI$3="Tous",SUMIFS('Étape 1 - à remplir'!$F$31:$F$400,'Étape 1 - à remplir'!$E$31:$E$400,MASQ2!CZ407,'Étape 1 - à remplir'!$G$31:$G$400,"kg"),SUMIFS('Étape 1 - à remplir'!$F$31:$F$400,'Étape 1 - à remplir'!$E$31:$E$400,MASQ2!CZ407,'Étape 1 - à remplir'!$N$31:$N$400,DI$3,'Étape 1 - à remplir'!$G$31:$G$400,"kg")))))))</f>
        <v>#N/A</v>
      </c>
      <c r="DB407" s="104">
        <f t="shared" si="198"/>
        <v>0</v>
      </c>
      <c r="DC407" s="204" t="str">
        <f t="shared" si="191"/>
        <v>Phénoxyméthylpénicilline</v>
      </c>
      <c r="DD407" s="204" t="str">
        <f t="shared" si="192"/>
        <v/>
      </c>
      <c r="DE407" s="204" t="str">
        <f t="shared" si="193"/>
        <v/>
      </c>
      <c r="DF407" s="204" t="str">
        <f t="shared" si="194"/>
        <v>Penicillines</v>
      </c>
      <c r="DG407" s="204" t="str">
        <f t="shared" si="195"/>
        <v/>
      </c>
      <c r="DH407" s="97" t="str">
        <f t="shared" si="196"/>
        <v/>
      </c>
      <c r="DI407" s="78"/>
      <c r="DJ407" s="78"/>
      <c r="DK407" s="77" t="str">
        <f ca="1"/>
        <v>PHENOCILLIN 800 MG/G POUDRE POUR ADMINISTRATION DANS L'EAU DE BOISSON POUR POULETS</v>
      </c>
      <c r="DL407" s="79" t="e">
        <f ca="1"/>
        <v>#N/A</v>
      </c>
      <c r="DM407" s="102"/>
      <c r="DN407" s="8"/>
      <c r="DO407" s="8"/>
      <c r="DP407" s="8"/>
      <c r="DQ407" s="8"/>
      <c r="DR407" s="8"/>
      <c r="DS407" s="8"/>
      <c r="DT407" s="8"/>
      <c r="DU407" s="8"/>
      <c r="DV407" s="8"/>
      <c r="DW407" s="8"/>
      <c r="DX407" s="8"/>
      <c r="DY407" s="8"/>
      <c r="DZ407" s="8"/>
      <c r="EA407" s="8"/>
      <c r="EB407" s="8"/>
      <c r="EC407" s="8"/>
      <c r="ED407" s="8"/>
      <c r="EE407" s="8"/>
      <c r="EF407" s="8"/>
      <c r="EG407" s="8"/>
      <c r="EH407" s="8"/>
      <c r="EI407" s="8"/>
      <c r="EJ407" s="97"/>
    </row>
    <row r="408" spans="1:140" x14ac:dyDescent="0.25">
      <c r="A408" s="56"/>
      <c r="B408" s="8"/>
      <c r="C408" s="8"/>
      <c r="D408" s="8"/>
      <c r="E408" s="8"/>
      <c r="F408" s="8"/>
      <c r="G408" s="8"/>
      <c r="H408" s="8"/>
      <c r="I408" s="102" t="str">
        <f>INDEX(Données_ATB!BE:BV,MATCH(MASQ2!J408,Données_ATB!BE:BE,0),18)</f>
        <v/>
      </c>
      <c r="J408" s="77" t="str">
        <f>Données_ATB!BE407</f>
        <v>PHENOXYPEN WSP</v>
      </c>
      <c r="K408" s="204" t="e">
        <f>IF(IF(S$2="Catégorie",IF(S$3="Toutes",SUMIFS('Étape 1 - à remplir'!$F$31:$F$400,'Étape 1 - à remplir'!$E$31:$E$400,MASQ2!J408,'Étape 1 - à remplir'!$G$31:$G$400,"animaux"),SUMIFS('Étape 1 - à remplir'!$F$31:$F$400,'Étape 1 - à remplir'!$E$31:$E$400,MASQ2!J408,'Étape 1 - à remplir'!$C$31:$C$400,S$3)),IF(S$2="Âge",IF(S$3="Tous",SUMIFS('Étape 1 - à remplir'!$F$31:$F$400,'Étape 1 - à remplir'!$E$31:$E$400,MASQ2!J408,'Étape 1 - à remplir'!$G$31:$G$400,"animaux"),SUMIFS('Étape 1 - à remplir'!$F$31:$F$400,'Étape 1 - à remplir'!$E$31:$E$400,MASQ2!J408,'Étape 1 - à remplir'!$P$31:$P$400,S$3)),IF(S$2="Atelier",IF(S$3="Tous",SUMIFS('Étape 1 - à remplir'!$F$31:$F$400,'Étape 1 - à remplir'!$E$31:$E$400,MASQ2!J408,'Étape 1 - à remplir'!$G$31:$G$400,"animaux"),SUMIFS('Étape 1 - à remplir'!$F$31:$F$400,'Étape 1 - à remplir'!$E$31:$E$400,MASQ2!J408,'Étape 1 - à remplir'!$O$31:$O$400,S$3)),IF(S$2="Espèce",IF(S$3="Tous",SUMIFS('Étape 1 - à remplir'!$F$31:$F$400,'Étape 1 - à remplir'!$E$31:$E$400,MASQ2!J408,'Étape 1 - à remplir'!$G$31:$G$400,"animaux"),SUMIFS('Étape 1 - à remplir'!$F$31:$F$400,'Étape 1 - à remplir'!$E$31:$E$400,MASQ2!J408,'Étape 1 - à remplir'!$N$31:$N$400,S$3))))))=0,NA(),IF(S$2="Catégorie",IF(S$3="Toutes",SUMIFS('Étape 1 - à remplir'!$F$31:$F$400,'Étape 1 - à remplir'!$E$31:$E$400,MASQ2!J408,'Étape 1 - à remplir'!$G$31:$G$400,"animaux"),SUMIFS('Étape 1 - à remplir'!$F$31:$F$400,'Étape 1 - à remplir'!$E$31:$E$400,MASQ2!J408,'Étape 1 - à remplir'!$C$31:$C$400,S$3)),IF(S$2="Âge",IF(S$3="Tous",SUMIFS('Étape 1 - à remplir'!$F$31:$F$400,'Étape 1 - à remplir'!$E$31:$E$400,MASQ2!J408,'Étape 1 - à remplir'!$G$31:$G$400,"animaux"),SUMIFS('Étape 1 - à remplir'!$F$31:$F$400,'Étape 1 - à remplir'!$E$31:$E$400,MASQ2!J408,'Étape 1 - à remplir'!$P$31:$P$400,S$3)),IF(S$2="Atelier",IF(S$3="Tous",SUMIFS('Étape 1 - à remplir'!$F$31:$F$400,'Étape 1 - à remplir'!$E$31:$E$400,MASQ2!J408,'Étape 1 - à remplir'!$G$31:$G$400,"animaux"),SUMIFS('Étape 1 - à remplir'!$F$31:$F$400,'Étape 1 - à remplir'!$E$31:$E$400,MASQ2!J408,'Étape 1 - à remplir'!$O$31:$O$400,S$3)),IF(S$2="Espèce",IF(S$3="Tous",SUMIFS('Étape 1 - à remplir'!$F$31:$F$400,'Étape 1 - à remplir'!$E$31:$E$400,MASQ2!J408,'Étape 1 - à remplir'!$G$31:$G$400,"animaux"),SUMIFS('Étape 1 - à remplir'!$F$31:$F$400,'Étape 1 - à remplir'!$E$31:$E$400,MASQ2!J408,'Étape 1 - à remplir'!$N$31:$N$400,S$3)))))))</f>
        <v>#N/A</v>
      </c>
      <c r="L408" s="97">
        <f t="shared" si="199"/>
        <v>0</v>
      </c>
      <c r="M408" s="56" t="str">
        <f>Données_ATB!BN407</f>
        <v>Phénoxyméthylpénicilline</v>
      </c>
      <c r="N408" s="204" t="str">
        <f>Données_ATB!BO407</f>
        <v/>
      </c>
      <c r="O408" s="97" t="str">
        <f>Données_ATB!BP407</f>
        <v/>
      </c>
      <c r="P408" s="77" t="str">
        <f>Données_ATB!BR407</f>
        <v>Penicillines</v>
      </c>
      <c r="Q408" s="78" t="str">
        <f>Données_ATB!BS407</f>
        <v/>
      </c>
      <c r="R408" s="79" t="str">
        <f>Données_ATB!BT407</f>
        <v/>
      </c>
      <c r="S408" s="78"/>
      <c r="T408" s="78"/>
      <c r="U408" s="77" t="str">
        <f ca="1"/>
        <v>PHENOXYPEN WSP</v>
      </c>
      <c r="V408" s="79" t="e">
        <f ca="1"/>
        <v>#N/A</v>
      </c>
      <c r="W408" s="102"/>
      <c r="X408" s="8"/>
      <c r="Y408" s="8"/>
      <c r="Z408" s="8"/>
      <c r="AA408" s="8"/>
      <c r="AB408" s="102"/>
      <c r="AC408" s="8"/>
      <c r="AD408" s="8"/>
      <c r="AE408" s="8"/>
      <c r="AF408" s="8"/>
      <c r="AG408" s="8"/>
      <c r="AH408" s="8"/>
      <c r="AI408" s="8"/>
      <c r="AJ408" s="8"/>
      <c r="AK408" s="8"/>
      <c r="AL408" s="8"/>
      <c r="AM408" s="8"/>
      <c r="AN408" s="8"/>
      <c r="AO408" s="8"/>
      <c r="AP408" s="8"/>
      <c r="AQ408" s="8"/>
      <c r="AR408" s="8"/>
      <c r="AS408" s="8"/>
      <c r="AT408" s="97"/>
      <c r="AV408" s="56"/>
      <c r="AW408" s="8"/>
      <c r="AX408" s="8"/>
      <c r="AY408" s="8"/>
      <c r="AZ408" s="8"/>
      <c r="BA408" s="8"/>
      <c r="BB408" s="8"/>
      <c r="BC408" s="8"/>
      <c r="BD408" s="102" t="str">
        <f t="shared" si="181"/>
        <v/>
      </c>
      <c r="BE408" s="56" t="str">
        <f t="shared" si="182"/>
        <v>PHENOXYPEN WSP</v>
      </c>
      <c r="BF408" s="204" t="e">
        <f>IF(IF(BN$2="Catégorie",IF(BN$3="Toutes",SUMIFS('Étape 1 - à remplir'!$F$31:$F$400,'Étape 1 - à remplir'!$E$31:$E$400,MASQ2!BE408,'Étape 1 - à remplir'!$G$31:$G$400,"lots"),SUMIFS('Étape 1 - à remplir'!$F$31:$F$400,'Étape 1 - à remplir'!$E$31:$E$400,MASQ2!BE408,'Étape 1 - à remplir'!$C$31:$C$400,BN$3)),IF(BN$2="Âge",IF(BN$3="Tous",SUMIFS('Étape 1 - à remplir'!$F$31:$F$400,'Étape 1 - à remplir'!$E$31:$E$400,MASQ2!BE408,'Étape 1 - à remplir'!$G$31:$G$400,"lots"),SUMIFS('Étape 1 - à remplir'!$F$31:$F$400,'Étape 1 - à remplir'!$E$31:$E$400,MASQ2!BE408,'Étape 1 - à remplir'!$P$31:$P$400,BN$3,'Étape 1 - à remplir'!$G$31:$G$400,"lots")),IF(BN$2="Atelier",IF(BN$3="Tous",SUMIFS('Étape 1 - à remplir'!$F$31:$F$400,'Étape 1 - à remplir'!$E$31:$E$400,MASQ2!BE408,'Étape 1 - à remplir'!$G$31:$G$400,"lots"),SUMIFS('Étape 1 - à remplir'!$F$31:$F$400,'Étape 1 - à remplir'!$E$31:$E$400,MASQ2!BE408,'Étape 1 - à remplir'!$O$31:$O$400,BN$3,'Étape 1 - à remplir'!$G$31:$G$400,"lots")),IF(BN$2="Espèce",IF(BN$3="Tous",SUMIFS('Étape 1 - à remplir'!$F$31:$F$400,'Étape 1 - à remplir'!$E$31:$E$400,MASQ2!BE408,'Étape 1 - à remplir'!$G$31:$G$400,"lots"),SUMIFS('Étape 1 - à remplir'!$F$31:$F$400,'Étape 1 - à remplir'!$E$31:$E$400,MASQ2!BE408,'Étape 1 - à remplir'!$N$31:$N$400,BN$3,'Étape 1 - à remplir'!$G$31:$G$400,"lots"))))))=0,NA(),IF(BN$2="Catégorie",IF(BN$3="Toutes",SUMIFS('Étape 1 - à remplir'!$F$31:$F$400,'Étape 1 - à remplir'!$E$31:$E$400,MASQ2!BE408,'Étape 1 - à remplir'!$G$31:$G$400,"lots"),SUMIFS('Étape 1 - à remplir'!$F$31:$F$400,'Étape 1 - à remplir'!$E$31:$E$400,MASQ2!BE408,'Étape 1 - à remplir'!$C$31:$C$400,BN$3)),IF(BN$2="Âge",IF(BN$3="Tous",SUMIFS('Étape 1 - à remplir'!$F$31:$F$400,'Étape 1 - à remplir'!$E$31:$E$400,MASQ2!BE408,'Étape 1 - à remplir'!$G$31:$G$400,"lots"),SUMIFS('Étape 1 - à remplir'!$F$31:$F$400,'Étape 1 - à remplir'!$E$31:$E$400,MASQ2!BE408,'Étape 1 - à remplir'!$P$31:$P$400,BN$3,'Étape 1 - à remplir'!$G$31:$G$400,"lots")),IF(BN$2="Atelier",IF(BN$3="Tous",SUMIFS('Étape 1 - à remplir'!$F$31:$F$400,'Étape 1 - à remplir'!$E$31:$E$400,MASQ2!BE408,'Étape 1 - à remplir'!$G$31:$G$400,"lots"),SUMIFS('Étape 1 - à remplir'!$F$31:$F$400,'Étape 1 - à remplir'!$E$31:$E$400,MASQ2!BE408,'Étape 1 - à remplir'!$O$31:$O$400,BN$3,'Étape 1 - à remplir'!$G$31:$G$400,"lots")),IF(BN$2="Espèce",IF(BN$3="Tous",SUMIFS('Étape 1 - à remplir'!$F$31:$F$400,'Étape 1 - à remplir'!$E$31:$E$400,MASQ2!BE408,'Étape 1 - à remplir'!$G$31:$G$400,"lots"),SUMIFS('Étape 1 - à remplir'!$F$31:$F$400,'Étape 1 - à remplir'!$E$31:$E$400,MASQ2!BE408,'Étape 1 - à remplir'!$N$31:$N$400,BN$3,'Étape 1 - à remplir'!$G$31:$G$400,"lots")))))))</f>
        <v>#N/A</v>
      </c>
      <c r="BG408" s="204">
        <f t="shared" si="197"/>
        <v>0</v>
      </c>
      <c r="BH408" s="204" t="str">
        <f t="shared" si="183"/>
        <v>Phénoxyméthylpénicilline</v>
      </c>
      <c r="BI408" s="204" t="str">
        <f t="shared" si="184"/>
        <v/>
      </c>
      <c r="BJ408" s="204" t="str">
        <f t="shared" si="185"/>
        <v/>
      </c>
      <c r="BK408" s="204" t="str">
        <f t="shared" si="186"/>
        <v>Penicillines</v>
      </c>
      <c r="BL408" s="204" t="str">
        <f t="shared" si="187"/>
        <v/>
      </c>
      <c r="BM408" s="97" t="str">
        <f t="shared" si="188"/>
        <v/>
      </c>
      <c r="BN408" s="78"/>
      <c r="BO408" s="78"/>
      <c r="BP408" s="77" t="str">
        <f ca="1"/>
        <v>PHENOXYPEN WSP</v>
      </c>
      <c r="BQ408" s="79" t="e">
        <f ca="1"/>
        <v>#N/A</v>
      </c>
      <c r="BR408" s="102"/>
      <c r="BS408" s="8"/>
      <c r="BT408" s="8"/>
      <c r="BU408" s="8"/>
      <c r="BV408" s="8"/>
      <c r="BW408" s="8"/>
      <c r="BX408" s="8"/>
      <c r="BY408" s="8"/>
      <c r="BZ408" s="8"/>
      <c r="CA408" s="8"/>
      <c r="CB408" s="8"/>
      <c r="CC408" s="8"/>
      <c r="CD408" s="8"/>
      <c r="CE408" s="8"/>
      <c r="CF408" s="8"/>
      <c r="CG408" s="8"/>
      <c r="CH408" s="8"/>
      <c r="CI408" s="8"/>
      <c r="CJ408" s="8"/>
      <c r="CK408" s="8"/>
      <c r="CL408" s="8"/>
      <c r="CM408" s="8"/>
      <c r="CN408" s="8"/>
      <c r="CO408" s="97"/>
      <c r="CQ408" s="56"/>
      <c r="CR408" s="8"/>
      <c r="CS408" s="8"/>
      <c r="CT408" s="8"/>
      <c r="CU408" s="8"/>
      <c r="CV408" s="8"/>
      <c r="CW408" s="8"/>
      <c r="CX408" s="8"/>
      <c r="CY408" s="102" t="str">
        <f t="shared" si="189"/>
        <v/>
      </c>
      <c r="CZ408" s="56" t="str">
        <f t="shared" si="190"/>
        <v>PHENOXYPEN WSP</v>
      </c>
      <c r="DA408" s="204" t="e">
        <f>IF(IF(DI$2="Catégorie",IF(DI$3="Toutes",SUMIFS('Étape 1 - à remplir'!$F$31:$F$400,'Étape 1 - à remplir'!$E$31:$E$400,MASQ2!CZ408,'Étape 1 - à remplir'!$G$31:$G$400,"kg"),SUMIFS('Étape 1 - à remplir'!$F$31:$F$400,'Étape 1 - à remplir'!$E$31:$E$400,MASQ2!CZ408,'Étape 1 - à remplir'!$C$31:$C$400,DI$3)),IF(DI$2="Âge",IF(DI$3="Tous",SUMIFS('Étape 1 - à remplir'!$F$31:$F$400,'Étape 1 - à remplir'!$E$31:$E$400,MASQ2!CZ408,'Étape 1 - à remplir'!$G$31:$G$400,"kg"),SUMIFS('Étape 1 - à remplir'!$F$31:$F$400,'Étape 1 - à remplir'!$E$31:$E$400,MASQ2!CZ408,'Étape 1 - à remplir'!$P$31:$P$400,DI$3,'Étape 1 - à remplir'!$G$31:$G$400,"kg")),IF(DI$2="Atelier",IF(DI$3="Tous",SUMIFS('Étape 1 - à remplir'!$F$31:$F$400,'Étape 1 - à remplir'!$E$31:$E$400,MASQ2!CZ408,'Étape 1 - à remplir'!$G$31:$G$400,"kg"),SUMIFS('Étape 1 - à remplir'!$F$31:$F$400,'Étape 1 - à remplir'!$E$31:$E$400,MASQ2!CZ408,'Étape 1 - à remplir'!$O$31:$O$400,DI$3,'Étape 1 - à remplir'!$G$31:$G$400,"kg")),IF(DI$2="Espèce",IF(DI$3="Tous",SUMIFS('Étape 1 - à remplir'!$F$31:$F$400,'Étape 1 - à remplir'!$E$31:$E$400,MASQ2!CZ408,'Étape 1 - à remplir'!$G$31:$G$400,"kg"),SUMIFS('Étape 1 - à remplir'!$F$31:$F$400,'Étape 1 - à remplir'!$E$31:$E$400,MASQ2!CZ408,'Étape 1 - à remplir'!$N$31:$N$400,DI$3,'Étape 1 - à remplir'!$G$31:$G$400,"kg"))))))=0,NA(),IF(DI$2="Catégorie",IF(DI$3="Toutes",SUMIFS('Étape 1 - à remplir'!$F$31:$F$400,'Étape 1 - à remplir'!$E$31:$E$400,MASQ2!CZ408,'Étape 1 - à remplir'!$G$31:$G$400,"kg"),SUMIFS('Étape 1 - à remplir'!$F$31:$F$400,'Étape 1 - à remplir'!$E$31:$E$400,MASQ2!CZ408,'Étape 1 - à remplir'!$C$31:$C$400,DI$3)),IF(DI$2="Âge",IF(DI$3="Tous",SUMIFS('Étape 1 - à remplir'!$F$31:$F$400,'Étape 1 - à remplir'!$E$31:$E$400,MASQ2!CZ408,'Étape 1 - à remplir'!$G$31:$G$400,"kg"),SUMIFS('Étape 1 - à remplir'!$F$31:$F$400,'Étape 1 - à remplir'!$E$31:$E$400,MASQ2!CZ408,'Étape 1 - à remplir'!$P$31:$P$400,DI$3,'Étape 1 - à remplir'!$G$31:$G$400,"kg")),IF(DI$2="Atelier",IF(DI$3="Tous",SUMIFS('Étape 1 - à remplir'!$F$31:$F$400,'Étape 1 - à remplir'!$E$31:$E$400,MASQ2!CZ408,'Étape 1 - à remplir'!$G$31:$G$400,"kg"),SUMIFS('Étape 1 - à remplir'!$F$31:$F$400,'Étape 1 - à remplir'!$E$31:$E$400,MASQ2!CZ408,'Étape 1 - à remplir'!$O$31:$O$400,DI$3,'Étape 1 - à remplir'!$G$31:$G$400,"kg")),IF(DI$2="Espèce",IF(DI$3="Tous",SUMIFS('Étape 1 - à remplir'!$F$31:$F$400,'Étape 1 - à remplir'!$E$31:$E$400,MASQ2!CZ408,'Étape 1 - à remplir'!$G$31:$G$400,"kg"),SUMIFS('Étape 1 - à remplir'!$F$31:$F$400,'Étape 1 - à remplir'!$E$31:$E$400,MASQ2!CZ408,'Étape 1 - à remplir'!$N$31:$N$400,DI$3,'Étape 1 - à remplir'!$G$31:$G$400,"kg")))))))</f>
        <v>#N/A</v>
      </c>
      <c r="DB408" s="104">
        <f t="shared" si="198"/>
        <v>0</v>
      </c>
      <c r="DC408" s="204" t="str">
        <f t="shared" si="191"/>
        <v>Phénoxyméthylpénicilline</v>
      </c>
      <c r="DD408" s="204" t="str">
        <f t="shared" si="192"/>
        <v/>
      </c>
      <c r="DE408" s="204" t="str">
        <f t="shared" si="193"/>
        <v/>
      </c>
      <c r="DF408" s="204" t="str">
        <f t="shared" si="194"/>
        <v>Penicillines</v>
      </c>
      <c r="DG408" s="204" t="str">
        <f t="shared" si="195"/>
        <v/>
      </c>
      <c r="DH408" s="97" t="str">
        <f t="shared" si="196"/>
        <v/>
      </c>
      <c r="DI408" s="78"/>
      <c r="DJ408" s="78"/>
      <c r="DK408" s="77" t="str">
        <f ca="1"/>
        <v>PHENOXYPEN WSP</v>
      </c>
      <c r="DL408" s="79" t="e">
        <f ca="1"/>
        <v>#N/A</v>
      </c>
      <c r="DM408" s="102"/>
      <c r="DN408" s="8"/>
      <c r="DO408" s="8"/>
      <c r="DP408" s="8"/>
      <c r="DQ408" s="8"/>
      <c r="DR408" s="8"/>
      <c r="DS408" s="8"/>
      <c r="DT408" s="8"/>
      <c r="DU408" s="8"/>
      <c r="DV408" s="8"/>
      <c r="DW408" s="8"/>
      <c r="DX408" s="8"/>
      <c r="DY408" s="8"/>
      <c r="DZ408" s="8"/>
      <c r="EA408" s="8"/>
      <c r="EB408" s="8"/>
      <c r="EC408" s="8"/>
      <c r="ED408" s="8"/>
      <c r="EE408" s="8"/>
      <c r="EF408" s="8"/>
      <c r="EG408" s="8"/>
      <c r="EH408" s="8"/>
      <c r="EI408" s="8"/>
      <c r="EJ408" s="97"/>
    </row>
    <row r="409" spans="1:140" x14ac:dyDescent="0.25">
      <c r="A409" s="56"/>
      <c r="B409" s="8"/>
      <c r="C409" s="8"/>
      <c r="D409" s="8"/>
      <c r="E409" s="8"/>
      <c r="F409" s="8"/>
      <c r="G409" s="8"/>
      <c r="H409" s="8"/>
      <c r="I409" s="102" t="str">
        <f>INDEX(Données_ATB!BE:BV,MATCH(MASQ2!J409,Données_ATB!BE:BE,0),18)</f>
        <v/>
      </c>
      <c r="J409" s="77" t="str">
        <f>Données_ATB!BE408</f>
        <v>PIRSUE 5 MG/ML SOLUTION INTRAMAMMAIRE POUR BOVINS</v>
      </c>
      <c r="K409" s="204" t="e">
        <f>IF(IF(S$2="Catégorie",IF(S$3="Toutes",SUMIFS('Étape 1 - à remplir'!$F$31:$F$400,'Étape 1 - à remplir'!$E$31:$E$400,MASQ2!J409,'Étape 1 - à remplir'!$G$31:$G$400,"animaux"),SUMIFS('Étape 1 - à remplir'!$F$31:$F$400,'Étape 1 - à remplir'!$E$31:$E$400,MASQ2!J409,'Étape 1 - à remplir'!$C$31:$C$400,S$3)),IF(S$2="Âge",IF(S$3="Tous",SUMIFS('Étape 1 - à remplir'!$F$31:$F$400,'Étape 1 - à remplir'!$E$31:$E$400,MASQ2!J409,'Étape 1 - à remplir'!$G$31:$G$400,"animaux"),SUMIFS('Étape 1 - à remplir'!$F$31:$F$400,'Étape 1 - à remplir'!$E$31:$E$400,MASQ2!J409,'Étape 1 - à remplir'!$P$31:$P$400,S$3)),IF(S$2="Atelier",IF(S$3="Tous",SUMIFS('Étape 1 - à remplir'!$F$31:$F$400,'Étape 1 - à remplir'!$E$31:$E$400,MASQ2!J409,'Étape 1 - à remplir'!$G$31:$G$400,"animaux"),SUMIFS('Étape 1 - à remplir'!$F$31:$F$400,'Étape 1 - à remplir'!$E$31:$E$400,MASQ2!J409,'Étape 1 - à remplir'!$O$31:$O$400,S$3)),IF(S$2="Espèce",IF(S$3="Tous",SUMIFS('Étape 1 - à remplir'!$F$31:$F$400,'Étape 1 - à remplir'!$E$31:$E$400,MASQ2!J409,'Étape 1 - à remplir'!$G$31:$G$400,"animaux"),SUMIFS('Étape 1 - à remplir'!$F$31:$F$400,'Étape 1 - à remplir'!$E$31:$E$400,MASQ2!J409,'Étape 1 - à remplir'!$N$31:$N$400,S$3))))))=0,NA(),IF(S$2="Catégorie",IF(S$3="Toutes",SUMIFS('Étape 1 - à remplir'!$F$31:$F$400,'Étape 1 - à remplir'!$E$31:$E$400,MASQ2!J409,'Étape 1 - à remplir'!$G$31:$G$400,"animaux"),SUMIFS('Étape 1 - à remplir'!$F$31:$F$400,'Étape 1 - à remplir'!$E$31:$E$400,MASQ2!J409,'Étape 1 - à remplir'!$C$31:$C$400,S$3)),IF(S$2="Âge",IF(S$3="Tous",SUMIFS('Étape 1 - à remplir'!$F$31:$F$400,'Étape 1 - à remplir'!$E$31:$E$400,MASQ2!J409,'Étape 1 - à remplir'!$G$31:$G$400,"animaux"),SUMIFS('Étape 1 - à remplir'!$F$31:$F$400,'Étape 1 - à remplir'!$E$31:$E$400,MASQ2!J409,'Étape 1 - à remplir'!$P$31:$P$400,S$3)),IF(S$2="Atelier",IF(S$3="Tous",SUMIFS('Étape 1 - à remplir'!$F$31:$F$400,'Étape 1 - à remplir'!$E$31:$E$400,MASQ2!J409,'Étape 1 - à remplir'!$G$31:$G$400,"animaux"),SUMIFS('Étape 1 - à remplir'!$F$31:$F$400,'Étape 1 - à remplir'!$E$31:$E$400,MASQ2!J409,'Étape 1 - à remplir'!$O$31:$O$400,S$3)),IF(S$2="Espèce",IF(S$3="Tous",SUMIFS('Étape 1 - à remplir'!$F$31:$F$400,'Étape 1 - à remplir'!$E$31:$E$400,MASQ2!J409,'Étape 1 - à remplir'!$G$31:$G$400,"animaux"),SUMIFS('Étape 1 - à remplir'!$F$31:$F$400,'Étape 1 - à remplir'!$E$31:$E$400,MASQ2!J409,'Étape 1 - à remplir'!$N$31:$N$400,S$3)))))))</f>
        <v>#N/A</v>
      </c>
      <c r="L409" s="97">
        <f t="shared" si="199"/>
        <v>0</v>
      </c>
      <c r="M409" s="56" t="str">
        <f>Données_ATB!BN408</f>
        <v>Pirlimycine</v>
      </c>
      <c r="N409" s="204" t="str">
        <f>Données_ATB!BO408</f>
        <v/>
      </c>
      <c r="O409" s="97" t="str">
        <f>Données_ATB!BP408</f>
        <v/>
      </c>
      <c r="P409" s="77" t="str">
        <f>Données_ATB!BR408</f>
        <v>Lincosamides</v>
      </c>
      <c r="Q409" s="78" t="str">
        <f>Données_ATB!BS408</f>
        <v/>
      </c>
      <c r="R409" s="79" t="str">
        <f>Données_ATB!BT408</f>
        <v/>
      </c>
      <c r="S409" s="78"/>
      <c r="T409" s="78"/>
      <c r="U409" s="77" t="str">
        <f ca="1"/>
        <v>PIRSUE 5 MG/ML SOLUTION INTRAMAMMAIRE POUR BOVINS</v>
      </c>
      <c r="V409" s="79" t="e">
        <f ca="1"/>
        <v>#N/A</v>
      </c>
      <c r="W409" s="102"/>
      <c r="X409" s="8"/>
      <c r="Y409" s="8"/>
      <c r="Z409" s="8"/>
      <c r="AA409" s="8"/>
      <c r="AB409" s="102"/>
      <c r="AC409" s="8"/>
      <c r="AD409" s="8"/>
      <c r="AE409" s="8"/>
      <c r="AF409" s="8"/>
      <c r="AG409" s="8"/>
      <c r="AH409" s="8"/>
      <c r="AI409" s="8"/>
      <c r="AJ409" s="8"/>
      <c r="AK409" s="8"/>
      <c r="AL409" s="8"/>
      <c r="AM409" s="8"/>
      <c r="AN409" s="8"/>
      <c r="AO409" s="8"/>
      <c r="AP409" s="8"/>
      <c r="AQ409" s="8"/>
      <c r="AR409" s="8"/>
      <c r="AS409" s="8"/>
      <c r="AT409" s="97"/>
      <c r="AV409" s="56"/>
      <c r="AW409" s="8"/>
      <c r="AX409" s="8"/>
      <c r="AY409" s="8"/>
      <c r="AZ409" s="8"/>
      <c r="BA409" s="8"/>
      <c r="BB409" s="8"/>
      <c r="BC409" s="8"/>
      <c r="BD409" s="102" t="str">
        <f t="shared" si="181"/>
        <v/>
      </c>
      <c r="BE409" s="56" t="str">
        <f t="shared" si="182"/>
        <v>PIRSUE 5 MG/ML SOLUTION INTRAMAMMAIRE POUR BOVINS</v>
      </c>
      <c r="BF409" s="204" t="e">
        <f>IF(IF(BN$2="Catégorie",IF(BN$3="Toutes",SUMIFS('Étape 1 - à remplir'!$F$31:$F$400,'Étape 1 - à remplir'!$E$31:$E$400,MASQ2!BE409,'Étape 1 - à remplir'!$G$31:$G$400,"lots"),SUMIFS('Étape 1 - à remplir'!$F$31:$F$400,'Étape 1 - à remplir'!$E$31:$E$400,MASQ2!BE409,'Étape 1 - à remplir'!$C$31:$C$400,BN$3)),IF(BN$2="Âge",IF(BN$3="Tous",SUMIFS('Étape 1 - à remplir'!$F$31:$F$400,'Étape 1 - à remplir'!$E$31:$E$400,MASQ2!BE409,'Étape 1 - à remplir'!$G$31:$G$400,"lots"),SUMIFS('Étape 1 - à remplir'!$F$31:$F$400,'Étape 1 - à remplir'!$E$31:$E$400,MASQ2!BE409,'Étape 1 - à remplir'!$P$31:$P$400,BN$3,'Étape 1 - à remplir'!$G$31:$G$400,"lots")),IF(BN$2="Atelier",IF(BN$3="Tous",SUMIFS('Étape 1 - à remplir'!$F$31:$F$400,'Étape 1 - à remplir'!$E$31:$E$400,MASQ2!BE409,'Étape 1 - à remplir'!$G$31:$G$400,"lots"),SUMIFS('Étape 1 - à remplir'!$F$31:$F$400,'Étape 1 - à remplir'!$E$31:$E$400,MASQ2!BE409,'Étape 1 - à remplir'!$O$31:$O$400,BN$3,'Étape 1 - à remplir'!$G$31:$G$400,"lots")),IF(BN$2="Espèce",IF(BN$3="Tous",SUMIFS('Étape 1 - à remplir'!$F$31:$F$400,'Étape 1 - à remplir'!$E$31:$E$400,MASQ2!BE409,'Étape 1 - à remplir'!$G$31:$G$400,"lots"),SUMIFS('Étape 1 - à remplir'!$F$31:$F$400,'Étape 1 - à remplir'!$E$31:$E$400,MASQ2!BE409,'Étape 1 - à remplir'!$N$31:$N$400,BN$3,'Étape 1 - à remplir'!$G$31:$G$400,"lots"))))))=0,NA(),IF(BN$2="Catégorie",IF(BN$3="Toutes",SUMIFS('Étape 1 - à remplir'!$F$31:$F$400,'Étape 1 - à remplir'!$E$31:$E$400,MASQ2!BE409,'Étape 1 - à remplir'!$G$31:$G$400,"lots"),SUMIFS('Étape 1 - à remplir'!$F$31:$F$400,'Étape 1 - à remplir'!$E$31:$E$400,MASQ2!BE409,'Étape 1 - à remplir'!$C$31:$C$400,BN$3)),IF(BN$2="Âge",IF(BN$3="Tous",SUMIFS('Étape 1 - à remplir'!$F$31:$F$400,'Étape 1 - à remplir'!$E$31:$E$400,MASQ2!BE409,'Étape 1 - à remplir'!$G$31:$G$400,"lots"),SUMIFS('Étape 1 - à remplir'!$F$31:$F$400,'Étape 1 - à remplir'!$E$31:$E$400,MASQ2!BE409,'Étape 1 - à remplir'!$P$31:$P$400,BN$3,'Étape 1 - à remplir'!$G$31:$G$400,"lots")),IF(BN$2="Atelier",IF(BN$3="Tous",SUMIFS('Étape 1 - à remplir'!$F$31:$F$400,'Étape 1 - à remplir'!$E$31:$E$400,MASQ2!BE409,'Étape 1 - à remplir'!$G$31:$G$400,"lots"),SUMIFS('Étape 1 - à remplir'!$F$31:$F$400,'Étape 1 - à remplir'!$E$31:$E$400,MASQ2!BE409,'Étape 1 - à remplir'!$O$31:$O$400,BN$3,'Étape 1 - à remplir'!$G$31:$G$400,"lots")),IF(BN$2="Espèce",IF(BN$3="Tous",SUMIFS('Étape 1 - à remplir'!$F$31:$F$400,'Étape 1 - à remplir'!$E$31:$E$400,MASQ2!BE409,'Étape 1 - à remplir'!$G$31:$G$400,"lots"),SUMIFS('Étape 1 - à remplir'!$F$31:$F$400,'Étape 1 - à remplir'!$E$31:$E$400,MASQ2!BE409,'Étape 1 - à remplir'!$N$31:$N$400,BN$3,'Étape 1 - à remplir'!$G$31:$G$400,"lots")))))))</f>
        <v>#N/A</v>
      </c>
      <c r="BG409" s="204">
        <f t="shared" si="197"/>
        <v>0</v>
      </c>
      <c r="BH409" s="204" t="str">
        <f t="shared" si="183"/>
        <v>Pirlimycine</v>
      </c>
      <c r="BI409" s="204" t="str">
        <f t="shared" si="184"/>
        <v/>
      </c>
      <c r="BJ409" s="204" t="str">
        <f t="shared" si="185"/>
        <v/>
      </c>
      <c r="BK409" s="204" t="str">
        <f t="shared" si="186"/>
        <v>Lincosamides</v>
      </c>
      <c r="BL409" s="204" t="str">
        <f t="shared" si="187"/>
        <v/>
      </c>
      <c r="BM409" s="97" t="str">
        <f t="shared" si="188"/>
        <v/>
      </c>
      <c r="BN409" s="78"/>
      <c r="BO409" s="78"/>
      <c r="BP409" s="77" t="str">
        <f ca="1"/>
        <v>PIRSUE 5 MG/ML SOLUTION INTRAMAMMAIRE POUR BOVINS</v>
      </c>
      <c r="BQ409" s="79" t="e">
        <f ca="1"/>
        <v>#N/A</v>
      </c>
      <c r="BR409" s="102"/>
      <c r="BS409" s="8"/>
      <c r="BT409" s="8"/>
      <c r="BU409" s="8"/>
      <c r="BV409" s="8"/>
      <c r="BW409" s="8"/>
      <c r="BX409" s="8"/>
      <c r="BY409" s="8"/>
      <c r="BZ409" s="8"/>
      <c r="CA409" s="8"/>
      <c r="CB409" s="8"/>
      <c r="CC409" s="8"/>
      <c r="CD409" s="8"/>
      <c r="CE409" s="8"/>
      <c r="CF409" s="8"/>
      <c r="CG409" s="8"/>
      <c r="CH409" s="8"/>
      <c r="CI409" s="8"/>
      <c r="CJ409" s="8"/>
      <c r="CK409" s="8"/>
      <c r="CL409" s="8"/>
      <c r="CM409" s="8"/>
      <c r="CN409" s="8"/>
      <c r="CO409" s="97"/>
      <c r="CQ409" s="56"/>
      <c r="CR409" s="8"/>
      <c r="CS409" s="8"/>
      <c r="CT409" s="8"/>
      <c r="CU409" s="8"/>
      <c r="CV409" s="8"/>
      <c r="CW409" s="8"/>
      <c r="CX409" s="8"/>
      <c r="CY409" s="102" t="str">
        <f t="shared" si="189"/>
        <v/>
      </c>
      <c r="CZ409" s="56" t="str">
        <f t="shared" si="190"/>
        <v>PIRSUE 5 MG/ML SOLUTION INTRAMAMMAIRE POUR BOVINS</v>
      </c>
      <c r="DA409" s="204" t="e">
        <f>IF(IF(DI$2="Catégorie",IF(DI$3="Toutes",SUMIFS('Étape 1 - à remplir'!$F$31:$F$400,'Étape 1 - à remplir'!$E$31:$E$400,MASQ2!CZ409,'Étape 1 - à remplir'!$G$31:$G$400,"kg"),SUMIFS('Étape 1 - à remplir'!$F$31:$F$400,'Étape 1 - à remplir'!$E$31:$E$400,MASQ2!CZ409,'Étape 1 - à remplir'!$C$31:$C$400,DI$3)),IF(DI$2="Âge",IF(DI$3="Tous",SUMIFS('Étape 1 - à remplir'!$F$31:$F$400,'Étape 1 - à remplir'!$E$31:$E$400,MASQ2!CZ409,'Étape 1 - à remplir'!$G$31:$G$400,"kg"),SUMIFS('Étape 1 - à remplir'!$F$31:$F$400,'Étape 1 - à remplir'!$E$31:$E$400,MASQ2!CZ409,'Étape 1 - à remplir'!$P$31:$P$400,DI$3,'Étape 1 - à remplir'!$G$31:$G$400,"kg")),IF(DI$2="Atelier",IF(DI$3="Tous",SUMIFS('Étape 1 - à remplir'!$F$31:$F$400,'Étape 1 - à remplir'!$E$31:$E$400,MASQ2!CZ409,'Étape 1 - à remplir'!$G$31:$G$400,"kg"),SUMIFS('Étape 1 - à remplir'!$F$31:$F$400,'Étape 1 - à remplir'!$E$31:$E$400,MASQ2!CZ409,'Étape 1 - à remplir'!$O$31:$O$400,DI$3,'Étape 1 - à remplir'!$G$31:$G$400,"kg")),IF(DI$2="Espèce",IF(DI$3="Tous",SUMIFS('Étape 1 - à remplir'!$F$31:$F$400,'Étape 1 - à remplir'!$E$31:$E$400,MASQ2!CZ409,'Étape 1 - à remplir'!$G$31:$G$400,"kg"),SUMIFS('Étape 1 - à remplir'!$F$31:$F$400,'Étape 1 - à remplir'!$E$31:$E$400,MASQ2!CZ409,'Étape 1 - à remplir'!$N$31:$N$400,DI$3,'Étape 1 - à remplir'!$G$31:$G$400,"kg"))))))=0,NA(),IF(DI$2="Catégorie",IF(DI$3="Toutes",SUMIFS('Étape 1 - à remplir'!$F$31:$F$400,'Étape 1 - à remplir'!$E$31:$E$400,MASQ2!CZ409,'Étape 1 - à remplir'!$G$31:$G$400,"kg"),SUMIFS('Étape 1 - à remplir'!$F$31:$F$400,'Étape 1 - à remplir'!$E$31:$E$400,MASQ2!CZ409,'Étape 1 - à remplir'!$C$31:$C$400,DI$3)),IF(DI$2="Âge",IF(DI$3="Tous",SUMIFS('Étape 1 - à remplir'!$F$31:$F$400,'Étape 1 - à remplir'!$E$31:$E$400,MASQ2!CZ409,'Étape 1 - à remplir'!$G$31:$G$400,"kg"),SUMIFS('Étape 1 - à remplir'!$F$31:$F$400,'Étape 1 - à remplir'!$E$31:$E$400,MASQ2!CZ409,'Étape 1 - à remplir'!$P$31:$P$400,DI$3,'Étape 1 - à remplir'!$G$31:$G$400,"kg")),IF(DI$2="Atelier",IF(DI$3="Tous",SUMIFS('Étape 1 - à remplir'!$F$31:$F$400,'Étape 1 - à remplir'!$E$31:$E$400,MASQ2!CZ409,'Étape 1 - à remplir'!$G$31:$G$400,"kg"),SUMIFS('Étape 1 - à remplir'!$F$31:$F$400,'Étape 1 - à remplir'!$E$31:$E$400,MASQ2!CZ409,'Étape 1 - à remplir'!$O$31:$O$400,DI$3,'Étape 1 - à remplir'!$G$31:$G$400,"kg")),IF(DI$2="Espèce",IF(DI$3="Tous",SUMIFS('Étape 1 - à remplir'!$F$31:$F$400,'Étape 1 - à remplir'!$E$31:$E$400,MASQ2!CZ409,'Étape 1 - à remplir'!$G$31:$G$400,"kg"),SUMIFS('Étape 1 - à remplir'!$F$31:$F$400,'Étape 1 - à remplir'!$E$31:$E$400,MASQ2!CZ409,'Étape 1 - à remplir'!$N$31:$N$400,DI$3,'Étape 1 - à remplir'!$G$31:$G$400,"kg")))))))</f>
        <v>#N/A</v>
      </c>
      <c r="DB409" s="104">
        <f t="shared" si="198"/>
        <v>0</v>
      </c>
      <c r="DC409" s="204" t="str">
        <f t="shared" si="191"/>
        <v>Pirlimycine</v>
      </c>
      <c r="DD409" s="204" t="str">
        <f t="shared" si="192"/>
        <v/>
      </c>
      <c r="DE409" s="204" t="str">
        <f t="shared" si="193"/>
        <v/>
      </c>
      <c r="DF409" s="204" t="str">
        <f t="shared" si="194"/>
        <v>Lincosamides</v>
      </c>
      <c r="DG409" s="204" t="str">
        <f t="shared" si="195"/>
        <v/>
      </c>
      <c r="DH409" s="97" t="str">
        <f t="shared" si="196"/>
        <v/>
      </c>
      <c r="DI409" s="78"/>
      <c r="DJ409" s="78"/>
      <c r="DK409" s="77" t="str">
        <f ca="1"/>
        <v>PIRSUE 5 MG/ML SOLUTION INTRAMAMMAIRE POUR BOVINS</v>
      </c>
      <c r="DL409" s="79" t="e">
        <f ca="1"/>
        <v>#N/A</v>
      </c>
      <c r="DM409" s="102"/>
      <c r="DN409" s="8"/>
      <c r="DO409" s="8"/>
      <c r="DP409" s="8"/>
      <c r="DQ409" s="8"/>
      <c r="DR409" s="8"/>
      <c r="DS409" s="8"/>
      <c r="DT409" s="8"/>
      <c r="DU409" s="8"/>
      <c r="DV409" s="8"/>
      <c r="DW409" s="8"/>
      <c r="DX409" s="8"/>
      <c r="DY409" s="8"/>
      <c r="DZ409" s="8"/>
      <c r="EA409" s="8"/>
      <c r="EB409" s="8"/>
      <c r="EC409" s="8"/>
      <c r="ED409" s="8"/>
      <c r="EE409" s="8"/>
      <c r="EF409" s="8"/>
      <c r="EG409" s="8"/>
      <c r="EH409" s="8"/>
      <c r="EI409" s="8"/>
      <c r="EJ409" s="97"/>
    </row>
    <row r="410" spans="1:140" x14ac:dyDescent="0.25">
      <c r="A410" s="56"/>
      <c r="B410" s="8"/>
      <c r="C410" s="8"/>
      <c r="D410" s="8"/>
      <c r="E410" s="8"/>
      <c r="F410" s="8"/>
      <c r="G410" s="8"/>
      <c r="H410" s="8"/>
      <c r="I410" s="102" t="str">
        <f>INDEX(Données_ATB!BE:BV,MATCH(MASQ2!J410,Données_ATB!BE:BE,0),18)</f>
        <v>x</v>
      </c>
      <c r="J410" s="77" t="str">
        <f>Données_ATB!BE409</f>
        <v>PLENIX LC 75 MG POMMADE INTRAMAMMAIRE POUR VACHES EN LACTATION</v>
      </c>
      <c r="K410" s="204" t="e">
        <f>IF(IF(S$2="Catégorie",IF(S$3="Toutes",SUMIFS('Étape 1 - à remplir'!$F$31:$F$400,'Étape 1 - à remplir'!$E$31:$E$400,MASQ2!J410,'Étape 1 - à remplir'!$G$31:$G$400,"animaux"),SUMIFS('Étape 1 - à remplir'!$F$31:$F$400,'Étape 1 - à remplir'!$E$31:$E$400,MASQ2!J410,'Étape 1 - à remplir'!$C$31:$C$400,S$3)),IF(S$2="Âge",IF(S$3="Tous",SUMIFS('Étape 1 - à remplir'!$F$31:$F$400,'Étape 1 - à remplir'!$E$31:$E$400,MASQ2!J410,'Étape 1 - à remplir'!$G$31:$G$400,"animaux"),SUMIFS('Étape 1 - à remplir'!$F$31:$F$400,'Étape 1 - à remplir'!$E$31:$E$400,MASQ2!J410,'Étape 1 - à remplir'!$P$31:$P$400,S$3)),IF(S$2="Atelier",IF(S$3="Tous",SUMIFS('Étape 1 - à remplir'!$F$31:$F$400,'Étape 1 - à remplir'!$E$31:$E$400,MASQ2!J410,'Étape 1 - à remplir'!$G$31:$G$400,"animaux"),SUMIFS('Étape 1 - à remplir'!$F$31:$F$400,'Étape 1 - à remplir'!$E$31:$E$400,MASQ2!J410,'Étape 1 - à remplir'!$O$31:$O$400,S$3)),IF(S$2="Espèce",IF(S$3="Tous",SUMIFS('Étape 1 - à remplir'!$F$31:$F$400,'Étape 1 - à remplir'!$E$31:$E$400,MASQ2!J410,'Étape 1 - à remplir'!$G$31:$G$400,"animaux"),SUMIFS('Étape 1 - à remplir'!$F$31:$F$400,'Étape 1 - à remplir'!$E$31:$E$400,MASQ2!J410,'Étape 1 - à remplir'!$N$31:$N$400,S$3))))))=0,NA(),IF(S$2="Catégorie",IF(S$3="Toutes",SUMIFS('Étape 1 - à remplir'!$F$31:$F$400,'Étape 1 - à remplir'!$E$31:$E$400,MASQ2!J410,'Étape 1 - à remplir'!$G$31:$G$400,"animaux"),SUMIFS('Étape 1 - à remplir'!$F$31:$F$400,'Étape 1 - à remplir'!$E$31:$E$400,MASQ2!J410,'Étape 1 - à remplir'!$C$31:$C$400,S$3)),IF(S$2="Âge",IF(S$3="Tous",SUMIFS('Étape 1 - à remplir'!$F$31:$F$400,'Étape 1 - à remplir'!$E$31:$E$400,MASQ2!J410,'Étape 1 - à remplir'!$G$31:$G$400,"animaux"),SUMIFS('Étape 1 - à remplir'!$F$31:$F$400,'Étape 1 - à remplir'!$E$31:$E$400,MASQ2!J410,'Étape 1 - à remplir'!$P$31:$P$400,S$3)),IF(S$2="Atelier",IF(S$3="Tous",SUMIFS('Étape 1 - à remplir'!$F$31:$F$400,'Étape 1 - à remplir'!$E$31:$E$400,MASQ2!J410,'Étape 1 - à remplir'!$G$31:$G$400,"animaux"),SUMIFS('Étape 1 - à remplir'!$F$31:$F$400,'Étape 1 - à remplir'!$E$31:$E$400,MASQ2!J410,'Étape 1 - à remplir'!$O$31:$O$400,S$3)),IF(S$2="Espèce",IF(S$3="Tous",SUMIFS('Étape 1 - à remplir'!$F$31:$F$400,'Étape 1 - à remplir'!$E$31:$E$400,MASQ2!J410,'Étape 1 - à remplir'!$G$31:$G$400,"animaux"),SUMIFS('Étape 1 - à remplir'!$F$31:$F$400,'Étape 1 - à remplir'!$E$31:$E$400,MASQ2!J410,'Étape 1 - à remplir'!$N$31:$N$400,S$3)))))))</f>
        <v>#N/A</v>
      </c>
      <c r="L410" s="97">
        <f t="shared" si="199"/>
        <v>0</v>
      </c>
      <c r="M410" s="56" t="str">
        <f>Données_ATB!BN409</f>
        <v>Cefquinome</v>
      </c>
      <c r="N410" s="204" t="str">
        <f>Données_ATB!BO409</f>
        <v/>
      </c>
      <c r="O410" s="97" t="str">
        <f>Données_ATB!BP409</f>
        <v/>
      </c>
      <c r="P410" s="77" t="str">
        <f>Données_ATB!BR409</f>
        <v>Cephalosporines 3&amp;4G</v>
      </c>
      <c r="Q410" s="78" t="str">
        <f>Données_ATB!BS409</f>
        <v/>
      </c>
      <c r="R410" s="79" t="str">
        <f>Données_ATB!BT409</f>
        <v/>
      </c>
      <c r="S410" s="78"/>
      <c r="T410" s="78"/>
      <c r="U410" s="77" t="str">
        <f ca="1"/>
        <v>PLENIX LC 75 MG POMMADE INTRAMAMMAIRE POUR VACHES EN LACTATION</v>
      </c>
      <c r="V410" s="79" t="e">
        <f ca="1"/>
        <v>#N/A</v>
      </c>
      <c r="W410" s="102"/>
      <c r="X410" s="8"/>
      <c r="Y410" s="8"/>
      <c r="Z410" s="8"/>
      <c r="AA410" s="8"/>
      <c r="AB410" s="102"/>
      <c r="AC410" s="8"/>
      <c r="AD410" s="8"/>
      <c r="AE410" s="8"/>
      <c r="AF410" s="8"/>
      <c r="AG410" s="8"/>
      <c r="AH410" s="8"/>
      <c r="AI410" s="8"/>
      <c r="AJ410" s="8"/>
      <c r="AK410" s="8"/>
      <c r="AL410" s="8"/>
      <c r="AM410" s="8"/>
      <c r="AN410" s="8"/>
      <c r="AO410" s="8"/>
      <c r="AP410" s="8"/>
      <c r="AQ410" s="8"/>
      <c r="AR410" s="8"/>
      <c r="AS410" s="8"/>
      <c r="AT410" s="97"/>
      <c r="AV410" s="56"/>
      <c r="AW410" s="8"/>
      <c r="AX410" s="8"/>
      <c r="AY410" s="8"/>
      <c r="AZ410" s="8"/>
      <c r="BA410" s="8"/>
      <c r="BB410" s="8"/>
      <c r="BC410" s="8"/>
      <c r="BD410" s="102" t="str">
        <f t="shared" si="181"/>
        <v>x</v>
      </c>
      <c r="BE410" s="56" t="str">
        <f t="shared" si="182"/>
        <v>PLENIX LC 75 MG POMMADE INTRAMAMMAIRE POUR VACHES EN LACTATION</v>
      </c>
      <c r="BF410" s="204" t="e">
        <f>IF(IF(BN$2="Catégorie",IF(BN$3="Toutes",SUMIFS('Étape 1 - à remplir'!$F$31:$F$400,'Étape 1 - à remplir'!$E$31:$E$400,MASQ2!BE410,'Étape 1 - à remplir'!$G$31:$G$400,"lots"),SUMIFS('Étape 1 - à remplir'!$F$31:$F$400,'Étape 1 - à remplir'!$E$31:$E$400,MASQ2!BE410,'Étape 1 - à remplir'!$C$31:$C$400,BN$3)),IF(BN$2="Âge",IF(BN$3="Tous",SUMIFS('Étape 1 - à remplir'!$F$31:$F$400,'Étape 1 - à remplir'!$E$31:$E$400,MASQ2!BE410,'Étape 1 - à remplir'!$G$31:$G$400,"lots"),SUMIFS('Étape 1 - à remplir'!$F$31:$F$400,'Étape 1 - à remplir'!$E$31:$E$400,MASQ2!BE410,'Étape 1 - à remplir'!$P$31:$P$400,BN$3,'Étape 1 - à remplir'!$G$31:$G$400,"lots")),IF(BN$2="Atelier",IF(BN$3="Tous",SUMIFS('Étape 1 - à remplir'!$F$31:$F$400,'Étape 1 - à remplir'!$E$31:$E$400,MASQ2!BE410,'Étape 1 - à remplir'!$G$31:$G$400,"lots"),SUMIFS('Étape 1 - à remplir'!$F$31:$F$400,'Étape 1 - à remplir'!$E$31:$E$400,MASQ2!BE410,'Étape 1 - à remplir'!$O$31:$O$400,BN$3,'Étape 1 - à remplir'!$G$31:$G$400,"lots")),IF(BN$2="Espèce",IF(BN$3="Tous",SUMIFS('Étape 1 - à remplir'!$F$31:$F$400,'Étape 1 - à remplir'!$E$31:$E$400,MASQ2!BE410,'Étape 1 - à remplir'!$G$31:$G$400,"lots"),SUMIFS('Étape 1 - à remplir'!$F$31:$F$400,'Étape 1 - à remplir'!$E$31:$E$400,MASQ2!BE410,'Étape 1 - à remplir'!$N$31:$N$400,BN$3,'Étape 1 - à remplir'!$G$31:$G$400,"lots"))))))=0,NA(),IF(BN$2="Catégorie",IF(BN$3="Toutes",SUMIFS('Étape 1 - à remplir'!$F$31:$F$400,'Étape 1 - à remplir'!$E$31:$E$400,MASQ2!BE410,'Étape 1 - à remplir'!$G$31:$G$400,"lots"),SUMIFS('Étape 1 - à remplir'!$F$31:$F$400,'Étape 1 - à remplir'!$E$31:$E$400,MASQ2!BE410,'Étape 1 - à remplir'!$C$31:$C$400,BN$3)),IF(BN$2="Âge",IF(BN$3="Tous",SUMIFS('Étape 1 - à remplir'!$F$31:$F$400,'Étape 1 - à remplir'!$E$31:$E$400,MASQ2!BE410,'Étape 1 - à remplir'!$G$31:$G$400,"lots"),SUMIFS('Étape 1 - à remplir'!$F$31:$F$400,'Étape 1 - à remplir'!$E$31:$E$400,MASQ2!BE410,'Étape 1 - à remplir'!$P$31:$P$400,BN$3,'Étape 1 - à remplir'!$G$31:$G$400,"lots")),IF(BN$2="Atelier",IF(BN$3="Tous",SUMIFS('Étape 1 - à remplir'!$F$31:$F$400,'Étape 1 - à remplir'!$E$31:$E$400,MASQ2!BE410,'Étape 1 - à remplir'!$G$31:$G$400,"lots"),SUMIFS('Étape 1 - à remplir'!$F$31:$F$400,'Étape 1 - à remplir'!$E$31:$E$400,MASQ2!BE410,'Étape 1 - à remplir'!$O$31:$O$400,BN$3,'Étape 1 - à remplir'!$G$31:$G$400,"lots")),IF(BN$2="Espèce",IF(BN$3="Tous",SUMIFS('Étape 1 - à remplir'!$F$31:$F$400,'Étape 1 - à remplir'!$E$31:$E$400,MASQ2!BE410,'Étape 1 - à remplir'!$G$31:$G$400,"lots"),SUMIFS('Étape 1 - à remplir'!$F$31:$F$400,'Étape 1 - à remplir'!$E$31:$E$400,MASQ2!BE410,'Étape 1 - à remplir'!$N$31:$N$400,BN$3,'Étape 1 - à remplir'!$G$31:$G$400,"lots")))))))</f>
        <v>#N/A</v>
      </c>
      <c r="BG410" s="204">
        <f t="shared" si="197"/>
        <v>0</v>
      </c>
      <c r="BH410" s="204" t="str">
        <f t="shared" si="183"/>
        <v>Cefquinome</v>
      </c>
      <c r="BI410" s="204" t="str">
        <f t="shared" si="184"/>
        <v/>
      </c>
      <c r="BJ410" s="204" t="str">
        <f t="shared" si="185"/>
        <v/>
      </c>
      <c r="BK410" s="204" t="str">
        <f t="shared" si="186"/>
        <v>Cephalosporines 3&amp;4G</v>
      </c>
      <c r="BL410" s="204" t="str">
        <f t="shared" si="187"/>
        <v/>
      </c>
      <c r="BM410" s="97" t="str">
        <f t="shared" si="188"/>
        <v/>
      </c>
      <c r="BN410" s="78"/>
      <c r="BO410" s="78"/>
      <c r="BP410" s="77" t="str">
        <f ca="1"/>
        <v>PLENIX LC 75 MG POMMADE INTRAMAMMAIRE POUR VACHES EN LACTATION</v>
      </c>
      <c r="BQ410" s="79" t="e">
        <f ca="1"/>
        <v>#N/A</v>
      </c>
      <c r="BR410" s="102"/>
      <c r="BS410" s="8"/>
      <c r="BT410" s="8"/>
      <c r="BU410" s="8"/>
      <c r="BV410" s="8"/>
      <c r="BW410" s="8"/>
      <c r="BX410" s="8"/>
      <c r="BY410" s="8"/>
      <c r="BZ410" s="8"/>
      <c r="CA410" s="8"/>
      <c r="CB410" s="8"/>
      <c r="CC410" s="8"/>
      <c r="CD410" s="8"/>
      <c r="CE410" s="8"/>
      <c r="CF410" s="8"/>
      <c r="CG410" s="8"/>
      <c r="CH410" s="8"/>
      <c r="CI410" s="8"/>
      <c r="CJ410" s="8"/>
      <c r="CK410" s="8"/>
      <c r="CL410" s="8"/>
      <c r="CM410" s="8"/>
      <c r="CN410" s="8"/>
      <c r="CO410" s="97"/>
      <c r="CQ410" s="56"/>
      <c r="CR410" s="8"/>
      <c r="CS410" s="8"/>
      <c r="CT410" s="8"/>
      <c r="CU410" s="8"/>
      <c r="CV410" s="8"/>
      <c r="CW410" s="8"/>
      <c r="CX410" s="8"/>
      <c r="CY410" s="102" t="str">
        <f t="shared" si="189"/>
        <v>x</v>
      </c>
      <c r="CZ410" s="56" t="str">
        <f t="shared" si="190"/>
        <v>PLENIX LC 75 MG POMMADE INTRAMAMMAIRE POUR VACHES EN LACTATION</v>
      </c>
      <c r="DA410" s="204" t="e">
        <f>IF(IF(DI$2="Catégorie",IF(DI$3="Toutes",SUMIFS('Étape 1 - à remplir'!$F$31:$F$400,'Étape 1 - à remplir'!$E$31:$E$400,MASQ2!CZ410,'Étape 1 - à remplir'!$G$31:$G$400,"kg"),SUMIFS('Étape 1 - à remplir'!$F$31:$F$400,'Étape 1 - à remplir'!$E$31:$E$400,MASQ2!CZ410,'Étape 1 - à remplir'!$C$31:$C$400,DI$3)),IF(DI$2="Âge",IF(DI$3="Tous",SUMIFS('Étape 1 - à remplir'!$F$31:$F$400,'Étape 1 - à remplir'!$E$31:$E$400,MASQ2!CZ410,'Étape 1 - à remplir'!$G$31:$G$400,"kg"),SUMIFS('Étape 1 - à remplir'!$F$31:$F$400,'Étape 1 - à remplir'!$E$31:$E$400,MASQ2!CZ410,'Étape 1 - à remplir'!$P$31:$P$400,DI$3,'Étape 1 - à remplir'!$G$31:$G$400,"kg")),IF(DI$2="Atelier",IF(DI$3="Tous",SUMIFS('Étape 1 - à remplir'!$F$31:$F$400,'Étape 1 - à remplir'!$E$31:$E$400,MASQ2!CZ410,'Étape 1 - à remplir'!$G$31:$G$400,"kg"),SUMIFS('Étape 1 - à remplir'!$F$31:$F$400,'Étape 1 - à remplir'!$E$31:$E$400,MASQ2!CZ410,'Étape 1 - à remplir'!$O$31:$O$400,DI$3,'Étape 1 - à remplir'!$G$31:$G$400,"kg")),IF(DI$2="Espèce",IF(DI$3="Tous",SUMIFS('Étape 1 - à remplir'!$F$31:$F$400,'Étape 1 - à remplir'!$E$31:$E$400,MASQ2!CZ410,'Étape 1 - à remplir'!$G$31:$G$400,"kg"),SUMIFS('Étape 1 - à remplir'!$F$31:$F$400,'Étape 1 - à remplir'!$E$31:$E$400,MASQ2!CZ410,'Étape 1 - à remplir'!$N$31:$N$400,DI$3,'Étape 1 - à remplir'!$G$31:$G$400,"kg"))))))=0,NA(),IF(DI$2="Catégorie",IF(DI$3="Toutes",SUMIFS('Étape 1 - à remplir'!$F$31:$F$400,'Étape 1 - à remplir'!$E$31:$E$400,MASQ2!CZ410,'Étape 1 - à remplir'!$G$31:$G$400,"kg"),SUMIFS('Étape 1 - à remplir'!$F$31:$F$400,'Étape 1 - à remplir'!$E$31:$E$400,MASQ2!CZ410,'Étape 1 - à remplir'!$C$31:$C$400,DI$3)),IF(DI$2="Âge",IF(DI$3="Tous",SUMIFS('Étape 1 - à remplir'!$F$31:$F$400,'Étape 1 - à remplir'!$E$31:$E$400,MASQ2!CZ410,'Étape 1 - à remplir'!$G$31:$G$400,"kg"),SUMIFS('Étape 1 - à remplir'!$F$31:$F$400,'Étape 1 - à remplir'!$E$31:$E$400,MASQ2!CZ410,'Étape 1 - à remplir'!$P$31:$P$400,DI$3,'Étape 1 - à remplir'!$G$31:$G$400,"kg")),IF(DI$2="Atelier",IF(DI$3="Tous",SUMIFS('Étape 1 - à remplir'!$F$31:$F$400,'Étape 1 - à remplir'!$E$31:$E$400,MASQ2!CZ410,'Étape 1 - à remplir'!$G$31:$G$400,"kg"),SUMIFS('Étape 1 - à remplir'!$F$31:$F$400,'Étape 1 - à remplir'!$E$31:$E$400,MASQ2!CZ410,'Étape 1 - à remplir'!$O$31:$O$400,DI$3,'Étape 1 - à remplir'!$G$31:$G$400,"kg")),IF(DI$2="Espèce",IF(DI$3="Tous",SUMIFS('Étape 1 - à remplir'!$F$31:$F$400,'Étape 1 - à remplir'!$E$31:$E$400,MASQ2!CZ410,'Étape 1 - à remplir'!$G$31:$G$400,"kg"),SUMIFS('Étape 1 - à remplir'!$F$31:$F$400,'Étape 1 - à remplir'!$E$31:$E$400,MASQ2!CZ410,'Étape 1 - à remplir'!$N$31:$N$400,DI$3,'Étape 1 - à remplir'!$G$31:$G$400,"kg")))))))</f>
        <v>#N/A</v>
      </c>
      <c r="DB410" s="104">
        <f t="shared" si="198"/>
        <v>0</v>
      </c>
      <c r="DC410" s="204" t="str">
        <f t="shared" si="191"/>
        <v>Cefquinome</v>
      </c>
      <c r="DD410" s="204" t="str">
        <f t="shared" si="192"/>
        <v/>
      </c>
      <c r="DE410" s="204" t="str">
        <f t="shared" si="193"/>
        <v/>
      </c>
      <c r="DF410" s="204" t="str">
        <f t="shared" si="194"/>
        <v>Cephalosporines 3&amp;4G</v>
      </c>
      <c r="DG410" s="204" t="str">
        <f t="shared" si="195"/>
        <v/>
      </c>
      <c r="DH410" s="97" t="str">
        <f t="shared" si="196"/>
        <v/>
      </c>
      <c r="DI410" s="78"/>
      <c r="DJ410" s="78"/>
      <c r="DK410" s="77" t="str">
        <f ca="1"/>
        <v>PLENIX LC 75 MG POMMADE INTRAMAMMAIRE POUR VACHES EN LACTATION</v>
      </c>
      <c r="DL410" s="79" t="e">
        <f ca="1"/>
        <v>#N/A</v>
      </c>
      <c r="DM410" s="102"/>
      <c r="DN410" s="8"/>
      <c r="DO410" s="8"/>
      <c r="DP410" s="8"/>
      <c r="DQ410" s="8"/>
      <c r="DR410" s="8"/>
      <c r="DS410" s="8"/>
      <c r="DT410" s="8"/>
      <c r="DU410" s="8"/>
      <c r="DV410" s="8"/>
      <c r="DW410" s="8"/>
      <c r="DX410" s="8"/>
      <c r="DY410" s="8"/>
      <c r="DZ410" s="8"/>
      <c r="EA410" s="8"/>
      <c r="EB410" s="8"/>
      <c r="EC410" s="8"/>
      <c r="ED410" s="8"/>
      <c r="EE410" s="8"/>
      <c r="EF410" s="8"/>
      <c r="EG410" s="8"/>
      <c r="EH410" s="8"/>
      <c r="EI410" s="8"/>
      <c r="EJ410" s="97"/>
    </row>
    <row r="411" spans="1:140" x14ac:dyDescent="0.25">
      <c r="A411" s="56"/>
      <c r="B411" s="8"/>
      <c r="C411" s="8"/>
      <c r="D411" s="8"/>
      <c r="E411" s="8"/>
      <c r="F411" s="8"/>
      <c r="G411" s="8"/>
      <c r="H411" s="8"/>
      <c r="I411" s="102" t="str">
        <f>INDEX(Données_ATB!BE:BV,MATCH(MASQ2!J411,Données_ATB!BE:BE,0),18)</f>
        <v>x</v>
      </c>
      <c r="J411" s="77" t="str">
        <f>Données_ATB!BE410</f>
        <v>PM 11-2 COLISTINE 400 PORC ET AGNEAU SEVRE</v>
      </c>
      <c r="K411" s="204" t="e">
        <f>IF(IF(S$2="Catégorie",IF(S$3="Toutes",SUMIFS('Étape 1 - à remplir'!$F$31:$F$400,'Étape 1 - à remplir'!$E$31:$E$400,MASQ2!J411,'Étape 1 - à remplir'!$G$31:$G$400,"animaux"),SUMIFS('Étape 1 - à remplir'!$F$31:$F$400,'Étape 1 - à remplir'!$E$31:$E$400,MASQ2!J411,'Étape 1 - à remplir'!$C$31:$C$400,S$3)),IF(S$2="Âge",IF(S$3="Tous",SUMIFS('Étape 1 - à remplir'!$F$31:$F$400,'Étape 1 - à remplir'!$E$31:$E$400,MASQ2!J411,'Étape 1 - à remplir'!$G$31:$G$400,"animaux"),SUMIFS('Étape 1 - à remplir'!$F$31:$F$400,'Étape 1 - à remplir'!$E$31:$E$400,MASQ2!J411,'Étape 1 - à remplir'!$P$31:$P$400,S$3)),IF(S$2="Atelier",IF(S$3="Tous",SUMIFS('Étape 1 - à remplir'!$F$31:$F$400,'Étape 1 - à remplir'!$E$31:$E$400,MASQ2!J411,'Étape 1 - à remplir'!$G$31:$G$400,"animaux"),SUMIFS('Étape 1 - à remplir'!$F$31:$F$400,'Étape 1 - à remplir'!$E$31:$E$400,MASQ2!J411,'Étape 1 - à remplir'!$O$31:$O$400,S$3)),IF(S$2="Espèce",IF(S$3="Tous",SUMIFS('Étape 1 - à remplir'!$F$31:$F$400,'Étape 1 - à remplir'!$E$31:$E$400,MASQ2!J411,'Étape 1 - à remplir'!$G$31:$G$400,"animaux"),SUMIFS('Étape 1 - à remplir'!$F$31:$F$400,'Étape 1 - à remplir'!$E$31:$E$400,MASQ2!J411,'Étape 1 - à remplir'!$N$31:$N$400,S$3))))))=0,NA(),IF(S$2="Catégorie",IF(S$3="Toutes",SUMIFS('Étape 1 - à remplir'!$F$31:$F$400,'Étape 1 - à remplir'!$E$31:$E$400,MASQ2!J411,'Étape 1 - à remplir'!$G$31:$G$400,"animaux"),SUMIFS('Étape 1 - à remplir'!$F$31:$F$400,'Étape 1 - à remplir'!$E$31:$E$400,MASQ2!J411,'Étape 1 - à remplir'!$C$31:$C$400,S$3)),IF(S$2="Âge",IF(S$3="Tous",SUMIFS('Étape 1 - à remplir'!$F$31:$F$400,'Étape 1 - à remplir'!$E$31:$E$400,MASQ2!J411,'Étape 1 - à remplir'!$G$31:$G$400,"animaux"),SUMIFS('Étape 1 - à remplir'!$F$31:$F$400,'Étape 1 - à remplir'!$E$31:$E$400,MASQ2!J411,'Étape 1 - à remplir'!$P$31:$P$400,S$3)),IF(S$2="Atelier",IF(S$3="Tous",SUMIFS('Étape 1 - à remplir'!$F$31:$F$400,'Étape 1 - à remplir'!$E$31:$E$400,MASQ2!J411,'Étape 1 - à remplir'!$G$31:$G$400,"animaux"),SUMIFS('Étape 1 - à remplir'!$F$31:$F$400,'Étape 1 - à remplir'!$E$31:$E$400,MASQ2!J411,'Étape 1 - à remplir'!$O$31:$O$400,S$3)),IF(S$2="Espèce",IF(S$3="Tous",SUMIFS('Étape 1 - à remplir'!$F$31:$F$400,'Étape 1 - à remplir'!$E$31:$E$400,MASQ2!J411,'Étape 1 - à remplir'!$G$31:$G$400,"animaux"),SUMIFS('Étape 1 - à remplir'!$F$31:$F$400,'Étape 1 - à remplir'!$E$31:$E$400,MASQ2!J411,'Étape 1 - à remplir'!$N$31:$N$400,S$3)))))))</f>
        <v>#N/A</v>
      </c>
      <c r="L411" s="97">
        <f t="shared" si="199"/>
        <v>0</v>
      </c>
      <c r="M411" s="56" t="str">
        <f>Données_ATB!BN410</f>
        <v>Colistine</v>
      </c>
      <c r="N411" s="204" t="str">
        <f>Données_ATB!BO410</f>
        <v/>
      </c>
      <c r="O411" s="97" t="str">
        <f>Données_ATB!BP410</f>
        <v/>
      </c>
      <c r="P411" s="77" t="str">
        <f>Données_ATB!BR410</f>
        <v>Polypeptides</v>
      </c>
      <c r="Q411" s="78" t="str">
        <f>Données_ATB!BS410</f>
        <v/>
      </c>
      <c r="R411" s="79" t="str">
        <f>Données_ATB!BT410</f>
        <v/>
      </c>
      <c r="S411" s="78"/>
      <c r="T411" s="78"/>
      <c r="U411" s="77" t="str">
        <f ca="1"/>
        <v>PM 11-2 COLISTINE 400 PORC ET AGNEAU SEVRE</v>
      </c>
      <c r="V411" s="79" t="e">
        <f ca="1"/>
        <v>#N/A</v>
      </c>
      <c r="W411" s="102"/>
      <c r="X411" s="8"/>
      <c r="Y411" s="8"/>
      <c r="Z411" s="8"/>
      <c r="AA411" s="8"/>
      <c r="AB411" s="102"/>
      <c r="AC411" s="8"/>
      <c r="AD411" s="8"/>
      <c r="AE411" s="8"/>
      <c r="AF411" s="8"/>
      <c r="AG411" s="8"/>
      <c r="AH411" s="8"/>
      <c r="AI411" s="8"/>
      <c r="AJ411" s="8"/>
      <c r="AK411" s="8"/>
      <c r="AL411" s="8"/>
      <c r="AM411" s="8"/>
      <c r="AN411" s="8"/>
      <c r="AO411" s="8"/>
      <c r="AP411" s="8"/>
      <c r="AQ411" s="8"/>
      <c r="AR411" s="8"/>
      <c r="AS411" s="8"/>
      <c r="AT411" s="97"/>
      <c r="AV411" s="56"/>
      <c r="AW411" s="8"/>
      <c r="AX411" s="8"/>
      <c r="AY411" s="8"/>
      <c r="AZ411" s="8"/>
      <c r="BA411" s="8"/>
      <c r="BB411" s="8"/>
      <c r="BC411" s="8"/>
      <c r="BD411" s="102" t="str">
        <f t="shared" si="181"/>
        <v>x</v>
      </c>
      <c r="BE411" s="56" t="str">
        <f t="shared" si="182"/>
        <v>PM 11-2 COLISTINE 400 PORC ET AGNEAU SEVRE</v>
      </c>
      <c r="BF411" s="204" t="e">
        <f>IF(IF(BN$2="Catégorie",IF(BN$3="Toutes",SUMIFS('Étape 1 - à remplir'!$F$31:$F$400,'Étape 1 - à remplir'!$E$31:$E$400,MASQ2!BE411,'Étape 1 - à remplir'!$G$31:$G$400,"lots"),SUMIFS('Étape 1 - à remplir'!$F$31:$F$400,'Étape 1 - à remplir'!$E$31:$E$400,MASQ2!BE411,'Étape 1 - à remplir'!$C$31:$C$400,BN$3)),IF(BN$2="Âge",IF(BN$3="Tous",SUMIFS('Étape 1 - à remplir'!$F$31:$F$400,'Étape 1 - à remplir'!$E$31:$E$400,MASQ2!BE411,'Étape 1 - à remplir'!$G$31:$G$400,"lots"),SUMIFS('Étape 1 - à remplir'!$F$31:$F$400,'Étape 1 - à remplir'!$E$31:$E$400,MASQ2!BE411,'Étape 1 - à remplir'!$P$31:$P$400,BN$3,'Étape 1 - à remplir'!$G$31:$G$400,"lots")),IF(BN$2="Atelier",IF(BN$3="Tous",SUMIFS('Étape 1 - à remplir'!$F$31:$F$400,'Étape 1 - à remplir'!$E$31:$E$400,MASQ2!BE411,'Étape 1 - à remplir'!$G$31:$G$400,"lots"),SUMIFS('Étape 1 - à remplir'!$F$31:$F$400,'Étape 1 - à remplir'!$E$31:$E$400,MASQ2!BE411,'Étape 1 - à remplir'!$O$31:$O$400,BN$3,'Étape 1 - à remplir'!$G$31:$G$400,"lots")),IF(BN$2="Espèce",IF(BN$3="Tous",SUMIFS('Étape 1 - à remplir'!$F$31:$F$400,'Étape 1 - à remplir'!$E$31:$E$400,MASQ2!BE411,'Étape 1 - à remplir'!$G$31:$G$400,"lots"),SUMIFS('Étape 1 - à remplir'!$F$31:$F$400,'Étape 1 - à remplir'!$E$31:$E$400,MASQ2!BE411,'Étape 1 - à remplir'!$N$31:$N$400,BN$3,'Étape 1 - à remplir'!$G$31:$G$400,"lots"))))))=0,NA(),IF(BN$2="Catégorie",IF(BN$3="Toutes",SUMIFS('Étape 1 - à remplir'!$F$31:$F$400,'Étape 1 - à remplir'!$E$31:$E$400,MASQ2!BE411,'Étape 1 - à remplir'!$G$31:$G$400,"lots"),SUMIFS('Étape 1 - à remplir'!$F$31:$F$400,'Étape 1 - à remplir'!$E$31:$E$400,MASQ2!BE411,'Étape 1 - à remplir'!$C$31:$C$400,BN$3)),IF(BN$2="Âge",IF(BN$3="Tous",SUMIFS('Étape 1 - à remplir'!$F$31:$F$400,'Étape 1 - à remplir'!$E$31:$E$400,MASQ2!BE411,'Étape 1 - à remplir'!$G$31:$G$400,"lots"),SUMIFS('Étape 1 - à remplir'!$F$31:$F$400,'Étape 1 - à remplir'!$E$31:$E$400,MASQ2!BE411,'Étape 1 - à remplir'!$P$31:$P$400,BN$3,'Étape 1 - à remplir'!$G$31:$G$400,"lots")),IF(BN$2="Atelier",IF(BN$3="Tous",SUMIFS('Étape 1 - à remplir'!$F$31:$F$400,'Étape 1 - à remplir'!$E$31:$E$400,MASQ2!BE411,'Étape 1 - à remplir'!$G$31:$G$400,"lots"),SUMIFS('Étape 1 - à remplir'!$F$31:$F$400,'Étape 1 - à remplir'!$E$31:$E$400,MASQ2!BE411,'Étape 1 - à remplir'!$O$31:$O$400,BN$3,'Étape 1 - à remplir'!$G$31:$G$400,"lots")),IF(BN$2="Espèce",IF(BN$3="Tous",SUMIFS('Étape 1 - à remplir'!$F$31:$F$400,'Étape 1 - à remplir'!$E$31:$E$400,MASQ2!BE411,'Étape 1 - à remplir'!$G$31:$G$400,"lots"),SUMIFS('Étape 1 - à remplir'!$F$31:$F$400,'Étape 1 - à remplir'!$E$31:$E$400,MASQ2!BE411,'Étape 1 - à remplir'!$N$31:$N$400,BN$3,'Étape 1 - à remplir'!$G$31:$G$400,"lots")))))))</f>
        <v>#N/A</v>
      </c>
      <c r="BG411" s="204">
        <f t="shared" si="197"/>
        <v>0</v>
      </c>
      <c r="BH411" s="204" t="str">
        <f t="shared" si="183"/>
        <v>Colistine</v>
      </c>
      <c r="BI411" s="204" t="str">
        <f t="shared" si="184"/>
        <v/>
      </c>
      <c r="BJ411" s="204" t="str">
        <f t="shared" si="185"/>
        <v/>
      </c>
      <c r="BK411" s="204" t="str">
        <f t="shared" si="186"/>
        <v>Polypeptides</v>
      </c>
      <c r="BL411" s="204" t="str">
        <f t="shared" si="187"/>
        <v/>
      </c>
      <c r="BM411" s="97" t="str">
        <f t="shared" si="188"/>
        <v/>
      </c>
      <c r="BN411" s="78"/>
      <c r="BO411" s="78"/>
      <c r="BP411" s="77" t="str">
        <f ca="1"/>
        <v>PM 11-2 COLISTINE 400 PORC ET AGNEAU SEVRE</v>
      </c>
      <c r="BQ411" s="79" t="e">
        <f ca="1"/>
        <v>#N/A</v>
      </c>
      <c r="BR411" s="102"/>
      <c r="BS411" s="8"/>
      <c r="BT411" s="8"/>
      <c r="BU411" s="8"/>
      <c r="BV411" s="8"/>
      <c r="BW411" s="8"/>
      <c r="BX411" s="8"/>
      <c r="BY411" s="8"/>
      <c r="BZ411" s="8"/>
      <c r="CA411" s="8"/>
      <c r="CB411" s="8"/>
      <c r="CC411" s="8"/>
      <c r="CD411" s="8"/>
      <c r="CE411" s="8"/>
      <c r="CF411" s="8"/>
      <c r="CG411" s="8"/>
      <c r="CH411" s="8"/>
      <c r="CI411" s="8"/>
      <c r="CJ411" s="8"/>
      <c r="CK411" s="8"/>
      <c r="CL411" s="8"/>
      <c r="CM411" s="8"/>
      <c r="CN411" s="8"/>
      <c r="CO411" s="97"/>
      <c r="CQ411" s="56"/>
      <c r="CR411" s="8"/>
      <c r="CS411" s="8"/>
      <c r="CT411" s="8"/>
      <c r="CU411" s="8"/>
      <c r="CV411" s="8"/>
      <c r="CW411" s="8"/>
      <c r="CX411" s="8"/>
      <c r="CY411" s="102" t="str">
        <f t="shared" si="189"/>
        <v>x</v>
      </c>
      <c r="CZ411" s="56" t="str">
        <f t="shared" si="190"/>
        <v>PM 11-2 COLISTINE 400 PORC ET AGNEAU SEVRE</v>
      </c>
      <c r="DA411" s="204" t="e">
        <f>IF(IF(DI$2="Catégorie",IF(DI$3="Toutes",SUMIFS('Étape 1 - à remplir'!$F$31:$F$400,'Étape 1 - à remplir'!$E$31:$E$400,MASQ2!CZ411,'Étape 1 - à remplir'!$G$31:$G$400,"kg"),SUMIFS('Étape 1 - à remplir'!$F$31:$F$400,'Étape 1 - à remplir'!$E$31:$E$400,MASQ2!CZ411,'Étape 1 - à remplir'!$C$31:$C$400,DI$3)),IF(DI$2="Âge",IF(DI$3="Tous",SUMIFS('Étape 1 - à remplir'!$F$31:$F$400,'Étape 1 - à remplir'!$E$31:$E$400,MASQ2!CZ411,'Étape 1 - à remplir'!$G$31:$G$400,"kg"),SUMIFS('Étape 1 - à remplir'!$F$31:$F$400,'Étape 1 - à remplir'!$E$31:$E$400,MASQ2!CZ411,'Étape 1 - à remplir'!$P$31:$P$400,DI$3,'Étape 1 - à remplir'!$G$31:$G$400,"kg")),IF(DI$2="Atelier",IF(DI$3="Tous",SUMIFS('Étape 1 - à remplir'!$F$31:$F$400,'Étape 1 - à remplir'!$E$31:$E$400,MASQ2!CZ411,'Étape 1 - à remplir'!$G$31:$G$400,"kg"),SUMIFS('Étape 1 - à remplir'!$F$31:$F$400,'Étape 1 - à remplir'!$E$31:$E$400,MASQ2!CZ411,'Étape 1 - à remplir'!$O$31:$O$400,DI$3,'Étape 1 - à remplir'!$G$31:$G$400,"kg")),IF(DI$2="Espèce",IF(DI$3="Tous",SUMIFS('Étape 1 - à remplir'!$F$31:$F$400,'Étape 1 - à remplir'!$E$31:$E$400,MASQ2!CZ411,'Étape 1 - à remplir'!$G$31:$G$400,"kg"),SUMIFS('Étape 1 - à remplir'!$F$31:$F$400,'Étape 1 - à remplir'!$E$31:$E$400,MASQ2!CZ411,'Étape 1 - à remplir'!$N$31:$N$400,DI$3,'Étape 1 - à remplir'!$G$31:$G$400,"kg"))))))=0,NA(),IF(DI$2="Catégorie",IF(DI$3="Toutes",SUMIFS('Étape 1 - à remplir'!$F$31:$F$400,'Étape 1 - à remplir'!$E$31:$E$400,MASQ2!CZ411,'Étape 1 - à remplir'!$G$31:$G$400,"kg"),SUMIFS('Étape 1 - à remplir'!$F$31:$F$400,'Étape 1 - à remplir'!$E$31:$E$400,MASQ2!CZ411,'Étape 1 - à remplir'!$C$31:$C$400,DI$3)),IF(DI$2="Âge",IF(DI$3="Tous",SUMIFS('Étape 1 - à remplir'!$F$31:$F$400,'Étape 1 - à remplir'!$E$31:$E$400,MASQ2!CZ411,'Étape 1 - à remplir'!$G$31:$G$400,"kg"),SUMIFS('Étape 1 - à remplir'!$F$31:$F$400,'Étape 1 - à remplir'!$E$31:$E$400,MASQ2!CZ411,'Étape 1 - à remplir'!$P$31:$P$400,DI$3,'Étape 1 - à remplir'!$G$31:$G$400,"kg")),IF(DI$2="Atelier",IF(DI$3="Tous",SUMIFS('Étape 1 - à remplir'!$F$31:$F$400,'Étape 1 - à remplir'!$E$31:$E$400,MASQ2!CZ411,'Étape 1 - à remplir'!$G$31:$G$400,"kg"),SUMIFS('Étape 1 - à remplir'!$F$31:$F$400,'Étape 1 - à remplir'!$E$31:$E$400,MASQ2!CZ411,'Étape 1 - à remplir'!$O$31:$O$400,DI$3,'Étape 1 - à remplir'!$G$31:$G$400,"kg")),IF(DI$2="Espèce",IF(DI$3="Tous",SUMIFS('Étape 1 - à remplir'!$F$31:$F$400,'Étape 1 - à remplir'!$E$31:$E$400,MASQ2!CZ411,'Étape 1 - à remplir'!$G$31:$G$400,"kg"),SUMIFS('Étape 1 - à remplir'!$F$31:$F$400,'Étape 1 - à remplir'!$E$31:$E$400,MASQ2!CZ411,'Étape 1 - à remplir'!$N$31:$N$400,DI$3,'Étape 1 - à remplir'!$G$31:$G$400,"kg")))))))</f>
        <v>#N/A</v>
      </c>
      <c r="DB411" s="104">
        <f t="shared" si="198"/>
        <v>0</v>
      </c>
      <c r="DC411" s="204" t="str">
        <f t="shared" si="191"/>
        <v>Colistine</v>
      </c>
      <c r="DD411" s="204" t="str">
        <f t="shared" si="192"/>
        <v/>
      </c>
      <c r="DE411" s="204" t="str">
        <f t="shared" si="193"/>
        <v/>
      </c>
      <c r="DF411" s="204" t="str">
        <f t="shared" si="194"/>
        <v>Polypeptides</v>
      </c>
      <c r="DG411" s="204" t="str">
        <f t="shared" si="195"/>
        <v/>
      </c>
      <c r="DH411" s="97" t="str">
        <f t="shared" si="196"/>
        <v/>
      </c>
      <c r="DI411" s="78"/>
      <c r="DJ411" s="78"/>
      <c r="DK411" s="77" t="str">
        <f ca="1"/>
        <v>PM 11-2 COLISTINE 400 PORC ET AGNEAU SEVRE</v>
      </c>
      <c r="DL411" s="79" t="e">
        <f ca="1"/>
        <v>#N/A</v>
      </c>
      <c r="DM411" s="102"/>
      <c r="DN411" s="8"/>
      <c r="DO411" s="8"/>
      <c r="DP411" s="8"/>
      <c r="DQ411" s="8"/>
      <c r="DR411" s="8"/>
      <c r="DS411" s="8"/>
      <c r="DT411" s="8"/>
      <c r="DU411" s="8"/>
      <c r="DV411" s="8"/>
      <c r="DW411" s="8"/>
      <c r="DX411" s="8"/>
      <c r="DY411" s="8"/>
      <c r="DZ411" s="8"/>
      <c r="EA411" s="8"/>
      <c r="EB411" s="8"/>
      <c r="EC411" s="8"/>
      <c r="ED411" s="8"/>
      <c r="EE411" s="8"/>
      <c r="EF411" s="8"/>
      <c r="EG411" s="8"/>
      <c r="EH411" s="8"/>
      <c r="EI411" s="8"/>
      <c r="EJ411" s="97"/>
    </row>
    <row r="412" spans="1:140" x14ac:dyDescent="0.25">
      <c r="A412" s="56"/>
      <c r="B412" s="8"/>
      <c r="C412" s="8"/>
      <c r="D412" s="8"/>
      <c r="E412" s="8"/>
      <c r="F412" s="8"/>
      <c r="G412" s="8"/>
      <c r="H412" s="8"/>
      <c r="I412" s="102" t="str">
        <f>INDEX(Données_ATB!BE:BV,MATCH(MASQ2!J412,Données_ATB!BE:BE,0),18)</f>
        <v/>
      </c>
      <c r="J412" s="77" t="str">
        <f>Données_ATB!BE411</f>
        <v>PM 113 C60/M30</v>
      </c>
      <c r="K412" s="204" t="e">
        <f>IF(IF(S$2="Catégorie",IF(S$3="Toutes",SUMIFS('Étape 1 - à remplir'!$F$31:$F$400,'Étape 1 - à remplir'!$E$31:$E$400,MASQ2!J412,'Étape 1 - à remplir'!$G$31:$G$400,"animaux"),SUMIFS('Étape 1 - à remplir'!$F$31:$F$400,'Étape 1 - à remplir'!$E$31:$E$400,MASQ2!J412,'Étape 1 - à remplir'!$C$31:$C$400,S$3)),IF(S$2="Âge",IF(S$3="Tous",SUMIFS('Étape 1 - à remplir'!$F$31:$F$400,'Étape 1 - à remplir'!$E$31:$E$400,MASQ2!J412,'Étape 1 - à remplir'!$G$31:$G$400,"animaux"),SUMIFS('Étape 1 - à remplir'!$F$31:$F$400,'Étape 1 - à remplir'!$E$31:$E$400,MASQ2!J412,'Étape 1 - à remplir'!$P$31:$P$400,S$3)),IF(S$2="Atelier",IF(S$3="Tous",SUMIFS('Étape 1 - à remplir'!$F$31:$F$400,'Étape 1 - à remplir'!$E$31:$E$400,MASQ2!J412,'Étape 1 - à remplir'!$G$31:$G$400,"animaux"),SUMIFS('Étape 1 - à remplir'!$F$31:$F$400,'Étape 1 - à remplir'!$E$31:$E$400,MASQ2!J412,'Étape 1 - à remplir'!$O$31:$O$400,S$3)),IF(S$2="Espèce",IF(S$3="Tous",SUMIFS('Étape 1 - à remplir'!$F$31:$F$400,'Étape 1 - à remplir'!$E$31:$E$400,MASQ2!J412,'Étape 1 - à remplir'!$G$31:$G$400,"animaux"),SUMIFS('Étape 1 - à remplir'!$F$31:$F$400,'Étape 1 - à remplir'!$E$31:$E$400,MASQ2!J412,'Étape 1 - à remplir'!$N$31:$N$400,S$3))))))=0,NA(),IF(S$2="Catégorie",IF(S$3="Toutes",SUMIFS('Étape 1 - à remplir'!$F$31:$F$400,'Étape 1 - à remplir'!$E$31:$E$400,MASQ2!J412,'Étape 1 - à remplir'!$G$31:$G$400,"animaux"),SUMIFS('Étape 1 - à remplir'!$F$31:$F$400,'Étape 1 - à remplir'!$E$31:$E$400,MASQ2!J412,'Étape 1 - à remplir'!$C$31:$C$400,S$3)),IF(S$2="Âge",IF(S$3="Tous",SUMIFS('Étape 1 - à remplir'!$F$31:$F$400,'Étape 1 - à remplir'!$E$31:$E$400,MASQ2!J412,'Étape 1 - à remplir'!$G$31:$G$400,"animaux"),SUMIFS('Étape 1 - à remplir'!$F$31:$F$400,'Étape 1 - à remplir'!$E$31:$E$400,MASQ2!J412,'Étape 1 - à remplir'!$P$31:$P$400,S$3)),IF(S$2="Atelier",IF(S$3="Tous",SUMIFS('Étape 1 - à remplir'!$F$31:$F$400,'Étape 1 - à remplir'!$E$31:$E$400,MASQ2!J412,'Étape 1 - à remplir'!$G$31:$G$400,"animaux"),SUMIFS('Étape 1 - à remplir'!$F$31:$F$400,'Étape 1 - à remplir'!$E$31:$E$400,MASQ2!J412,'Étape 1 - à remplir'!$O$31:$O$400,S$3)),IF(S$2="Espèce",IF(S$3="Tous",SUMIFS('Étape 1 - à remplir'!$F$31:$F$400,'Étape 1 - à remplir'!$E$31:$E$400,MASQ2!J412,'Étape 1 - à remplir'!$G$31:$G$400,"animaux"),SUMIFS('Étape 1 - à remplir'!$F$31:$F$400,'Étape 1 - à remplir'!$E$31:$E$400,MASQ2!J412,'Étape 1 - à remplir'!$N$31:$N$400,S$3)))))))</f>
        <v>#N/A</v>
      </c>
      <c r="L412" s="97">
        <f t="shared" si="199"/>
        <v>0</v>
      </c>
      <c r="M412" s="56" t="str">
        <f>Données_ATB!BN411</f>
        <v>Sulfadiazine</v>
      </c>
      <c r="N412" s="204" t="str">
        <f>Données_ATB!BO411</f>
        <v>Triméthoprime</v>
      </c>
      <c r="O412" s="97" t="str">
        <f>Données_ATB!BP411</f>
        <v/>
      </c>
      <c r="P412" s="77" t="str">
        <f>Données_ATB!BR411</f>
        <v>Sulfamides</v>
      </c>
      <c r="Q412" s="78" t="str">
        <f>Données_ATB!BS411</f>
        <v>Trimethoprime</v>
      </c>
      <c r="R412" s="79" t="str">
        <f>Données_ATB!BT411</f>
        <v/>
      </c>
      <c r="S412" s="78"/>
      <c r="T412" s="78"/>
      <c r="U412" s="77" t="str">
        <f ca="1"/>
        <v>PM 113 C60/M30</v>
      </c>
      <c r="V412" s="79" t="e">
        <f ca="1"/>
        <v>#N/A</v>
      </c>
      <c r="W412" s="102"/>
      <c r="X412" s="8"/>
      <c r="Y412" s="8"/>
      <c r="Z412" s="8"/>
      <c r="AA412" s="8"/>
      <c r="AB412" s="102"/>
      <c r="AC412" s="8"/>
      <c r="AD412" s="8"/>
      <c r="AE412" s="8"/>
      <c r="AF412" s="8"/>
      <c r="AG412" s="8"/>
      <c r="AH412" s="8"/>
      <c r="AI412" s="8"/>
      <c r="AJ412" s="8"/>
      <c r="AK412" s="8"/>
      <c r="AL412" s="8"/>
      <c r="AM412" s="8"/>
      <c r="AN412" s="8"/>
      <c r="AO412" s="8"/>
      <c r="AP412" s="8"/>
      <c r="AQ412" s="8"/>
      <c r="AR412" s="8"/>
      <c r="AS412" s="8"/>
      <c r="AT412" s="97"/>
      <c r="AV412" s="56"/>
      <c r="AW412" s="8"/>
      <c r="AX412" s="8"/>
      <c r="AY412" s="8"/>
      <c r="AZ412" s="8"/>
      <c r="BA412" s="8"/>
      <c r="BB412" s="8"/>
      <c r="BC412" s="8"/>
      <c r="BD412" s="102" t="str">
        <f t="shared" si="181"/>
        <v/>
      </c>
      <c r="BE412" s="56" t="str">
        <f t="shared" si="182"/>
        <v>PM 113 C60/M30</v>
      </c>
      <c r="BF412" s="204" t="e">
        <f>IF(IF(BN$2="Catégorie",IF(BN$3="Toutes",SUMIFS('Étape 1 - à remplir'!$F$31:$F$400,'Étape 1 - à remplir'!$E$31:$E$400,MASQ2!BE412,'Étape 1 - à remplir'!$G$31:$G$400,"lots"),SUMIFS('Étape 1 - à remplir'!$F$31:$F$400,'Étape 1 - à remplir'!$E$31:$E$400,MASQ2!BE412,'Étape 1 - à remplir'!$C$31:$C$400,BN$3)),IF(BN$2="Âge",IF(BN$3="Tous",SUMIFS('Étape 1 - à remplir'!$F$31:$F$400,'Étape 1 - à remplir'!$E$31:$E$400,MASQ2!BE412,'Étape 1 - à remplir'!$G$31:$G$400,"lots"),SUMIFS('Étape 1 - à remplir'!$F$31:$F$400,'Étape 1 - à remplir'!$E$31:$E$400,MASQ2!BE412,'Étape 1 - à remplir'!$P$31:$P$400,BN$3,'Étape 1 - à remplir'!$G$31:$G$400,"lots")),IF(BN$2="Atelier",IF(BN$3="Tous",SUMIFS('Étape 1 - à remplir'!$F$31:$F$400,'Étape 1 - à remplir'!$E$31:$E$400,MASQ2!BE412,'Étape 1 - à remplir'!$G$31:$G$400,"lots"),SUMIFS('Étape 1 - à remplir'!$F$31:$F$400,'Étape 1 - à remplir'!$E$31:$E$400,MASQ2!BE412,'Étape 1 - à remplir'!$O$31:$O$400,BN$3,'Étape 1 - à remplir'!$G$31:$G$400,"lots")),IF(BN$2="Espèce",IF(BN$3="Tous",SUMIFS('Étape 1 - à remplir'!$F$31:$F$400,'Étape 1 - à remplir'!$E$31:$E$400,MASQ2!BE412,'Étape 1 - à remplir'!$G$31:$G$400,"lots"),SUMIFS('Étape 1 - à remplir'!$F$31:$F$400,'Étape 1 - à remplir'!$E$31:$E$400,MASQ2!BE412,'Étape 1 - à remplir'!$N$31:$N$400,BN$3,'Étape 1 - à remplir'!$G$31:$G$400,"lots"))))))=0,NA(),IF(BN$2="Catégorie",IF(BN$3="Toutes",SUMIFS('Étape 1 - à remplir'!$F$31:$F$400,'Étape 1 - à remplir'!$E$31:$E$400,MASQ2!BE412,'Étape 1 - à remplir'!$G$31:$G$400,"lots"),SUMIFS('Étape 1 - à remplir'!$F$31:$F$400,'Étape 1 - à remplir'!$E$31:$E$400,MASQ2!BE412,'Étape 1 - à remplir'!$C$31:$C$400,BN$3)),IF(BN$2="Âge",IF(BN$3="Tous",SUMIFS('Étape 1 - à remplir'!$F$31:$F$400,'Étape 1 - à remplir'!$E$31:$E$400,MASQ2!BE412,'Étape 1 - à remplir'!$G$31:$G$400,"lots"),SUMIFS('Étape 1 - à remplir'!$F$31:$F$400,'Étape 1 - à remplir'!$E$31:$E$400,MASQ2!BE412,'Étape 1 - à remplir'!$P$31:$P$400,BN$3,'Étape 1 - à remplir'!$G$31:$G$400,"lots")),IF(BN$2="Atelier",IF(BN$3="Tous",SUMIFS('Étape 1 - à remplir'!$F$31:$F$400,'Étape 1 - à remplir'!$E$31:$E$400,MASQ2!BE412,'Étape 1 - à remplir'!$G$31:$G$400,"lots"),SUMIFS('Étape 1 - à remplir'!$F$31:$F$400,'Étape 1 - à remplir'!$E$31:$E$400,MASQ2!BE412,'Étape 1 - à remplir'!$O$31:$O$400,BN$3,'Étape 1 - à remplir'!$G$31:$G$400,"lots")),IF(BN$2="Espèce",IF(BN$3="Tous",SUMIFS('Étape 1 - à remplir'!$F$31:$F$400,'Étape 1 - à remplir'!$E$31:$E$400,MASQ2!BE412,'Étape 1 - à remplir'!$G$31:$G$400,"lots"),SUMIFS('Étape 1 - à remplir'!$F$31:$F$400,'Étape 1 - à remplir'!$E$31:$E$400,MASQ2!BE412,'Étape 1 - à remplir'!$N$31:$N$400,BN$3,'Étape 1 - à remplir'!$G$31:$G$400,"lots")))))))</f>
        <v>#N/A</v>
      </c>
      <c r="BG412" s="204">
        <f t="shared" si="197"/>
        <v>0</v>
      </c>
      <c r="BH412" s="204" t="str">
        <f t="shared" si="183"/>
        <v>Sulfadiazine</v>
      </c>
      <c r="BI412" s="204" t="str">
        <f t="shared" si="184"/>
        <v>Triméthoprime</v>
      </c>
      <c r="BJ412" s="204" t="str">
        <f t="shared" si="185"/>
        <v/>
      </c>
      <c r="BK412" s="204" t="str">
        <f t="shared" si="186"/>
        <v>Sulfamides</v>
      </c>
      <c r="BL412" s="204" t="str">
        <f t="shared" si="187"/>
        <v>Trimethoprime</v>
      </c>
      <c r="BM412" s="97" t="str">
        <f t="shared" si="188"/>
        <v/>
      </c>
      <c r="BN412" s="78"/>
      <c r="BO412" s="78"/>
      <c r="BP412" s="77" t="str">
        <f ca="1"/>
        <v>PM 113 C60/M30</v>
      </c>
      <c r="BQ412" s="79" t="e">
        <f ca="1"/>
        <v>#N/A</v>
      </c>
      <c r="BR412" s="102"/>
      <c r="BS412" s="8"/>
      <c r="BT412" s="8"/>
      <c r="BU412" s="8"/>
      <c r="BV412" s="8"/>
      <c r="BW412" s="8"/>
      <c r="BX412" s="8"/>
      <c r="BY412" s="8"/>
      <c r="BZ412" s="8"/>
      <c r="CA412" s="8"/>
      <c r="CB412" s="8"/>
      <c r="CC412" s="8"/>
      <c r="CD412" s="8"/>
      <c r="CE412" s="8"/>
      <c r="CF412" s="8"/>
      <c r="CG412" s="8"/>
      <c r="CH412" s="8"/>
      <c r="CI412" s="8"/>
      <c r="CJ412" s="8"/>
      <c r="CK412" s="8"/>
      <c r="CL412" s="8"/>
      <c r="CM412" s="8"/>
      <c r="CN412" s="8"/>
      <c r="CO412" s="97"/>
      <c r="CQ412" s="56"/>
      <c r="CR412" s="8"/>
      <c r="CS412" s="8"/>
      <c r="CT412" s="8"/>
      <c r="CU412" s="8"/>
      <c r="CV412" s="8"/>
      <c r="CW412" s="8"/>
      <c r="CX412" s="8"/>
      <c r="CY412" s="102" t="str">
        <f t="shared" si="189"/>
        <v/>
      </c>
      <c r="CZ412" s="56" t="str">
        <f t="shared" si="190"/>
        <v>PM 113 C60/M30</v>
      </c>
      <c r="DA412" s="204" t="e">
        <f>IF(IF(DI$2="Catégorie",IF(DI$3="Toutes",SUMIFS('Étape 1 - à remplir'!$F$31:$F$400,'Étape 1 - à remplir'!$E$31:$E$400,MASQ2!CZ412,'Étape 1 - à remplir'!$G$31:$G$400,"kg"),SUMIFS('Étape 1 - à remplir'!$F$31:$F$400,'Étape 1 - à remplir'!$E$31:$E$400,MASQ2!CZ412,'Étape 1 - à remplir'!$C$31:$C$400,DI$3)),IF(DI$2="Âge",IF(DI$3="Tous",SUMIFS('Étape 1 - à remplir'!$F$31:$F$400,'Étape 1 - à remplir'!$E$31:$E$400,MASQ2!CZ412,'Étape 1 - à remplir'!$G$31:$G$400,"kg"),SUMIFS('Étape 1 - à remplir'!$F$31:$F$400,'Étape 1 - à remplir'!$E$31:$E$400,MASQ2!CZ412,'Étape 1 - à remplir'!$P$31:$P$400,DI$3,'Étape 1 - à remplir'!$G$31:$G$400,"kg")),IF(DI$2="Atelier",IF(DI$3="Tous",SUMIFS('Étape 1 - à remplir'!$F$31:$F$400,'Étape 1 - à remplir'!$E$31:$E$400,MASQ2!CZ412,'Étape 1 - à remplir'!$G$31:$G$400,"kg"),SUMIFS('Étape 1 - à remplir'!$F$31:$F$400,'Étape 1 - à remplir'!$E$31:$E$400,MASQ2!CZ412,'Étape 1 - à remplir'!$O$31:$O$400,DI$3,'Étape 1 - à remplir'!$G$31:$G$400,"kg")),IF(DI$2="Espèce",IF(DI$3="Tous",SUMIFS('Étape 1 - à remplir'!$F$31:$F$400,'Étape 1 - à remplir'!$E$31:$E$400,MASQ2!CZ412,'Étape 1 - à remplir'!$G$31:$G$400,"kg"),SUMIFS('Étape 1 - à remplir'!$F$31:$F$400,'Étape 1 - à remplir'!$E$31:$E$400,MASQ2!CZ412,'Étape 1 - à remplir'!$N$31:$N$400,DI$3,'Étape 1 - à remplir'!$G$31:$G$400,"kg"))))))=0,NA(),IF(DI$2="Catégorie",IF(DI$3="Toutes",SUMIFS('Étape 1 - à remplir'!$F$31:$F$400,'Étape 1 - à remplir'!$E$31:$E$400,MASQ2!CZ412,'Étape 1 - à remplir'!$G$31:$G$400,"kg"),SUMIFS('Étape 1 - à remplir'!$F$31:$F$400,'Étape 1 - à remplir'!$E$31:$E$400,MASQ2!CZ412,'Étape 1 - à remplir'!$C$31:$C$400,DI$3)),IF(DI$2="Âge",IF(DI$3="Tous",SUMIFS('Étape 1 - à remplir'!$F$31:$F$400,'Étape 1 - à remplir'!$E$31:$E$400,MASQ2!CZ412,'Étape 1 - à remplir'!$G$31:$G$400,"kg"),SUMIFS('Étape 1 - à remplir'!$F$31:$F$400,'Étape 1 - à remplir'!$E$31:$E$400,MASQ2!CZ412,'Étape 1 - à remplir'!$P$31:$P$400,DI$3,'Étape 1 - à remplir'!$G$31:$G$400,"kg")),IF(DI$2="Atelier",IF(DI$3="Tous",SUMIFS('Étape 1 - à remplir'!$F$31:$F$400,'Étape 1 - à remplir'!$E$31:$E$400,MASQ2!CZ412,'Étape 1 - à remplir'!$G$31:$G$400,"kg"),SUMIFS('Étape 1 - à remplir'!$F$31:$F$400,'Étape 1 - à remplir'!$E$31:$E$400,MASQ2!CZ412,'Étape 1 - à remplir'!$O$31:$O$400,DI$3,'Étape 1 - à remplir'!$G$31:$G$400,"kg")),IF(DI$2="Espèce",IF(DI$3="Tous",SUMIFS('Étape 1 - à remplir'!$F$31:$F$400,'Étape 1 - à remplir'!$E$31:$E$400,MASQ2!CZ412,'Étape 1 - à remplir'!$G$31:$G$400,"kg"),SUMIFS('Étape 1 - à remplir'!$F$31:$F$400,'Étape 1 - à remplir'!$E$31:$E$400,MASQ2!CZ412,'Étape 1 - à remplir'!$N$31:$N$400,DI$3,'Étape 1 - à remplir'!$G$31:$G$400,"kg")))))))</f>
        <v>#N/A</v>
      </c>
      <c r="DB412" s="104">
        <f t="shared" si="198"/>
        <v>0</v>
      </c>
      <c r="DC412" s="204" t="str">
        <f t="shared" si="191"/>
        <v>Sulfadiazine</v>
      </c>
      <c r="DD412" s="204" t="str">
        <f t="shared" si="192"/>
        <v>Triméthoprime</v>
      </c>
      <c r="DE412" s="204" t="str">
        <f t="shared" si="193"/>
        <v/>
      </c>
      <c r="DF412" s="204" t="str">
        <f t="shared" si="194"/>
        <v>Sulfamides</v>
      </c>
      <c r="DG412" s="204" t="str">
        <f t="shared" si="195"/>
        <v>Trimethoprime</v>
      </c>
      <c r="DH412" s="97" t="str">
        <f t="shared" si="196"/>
        <v/>
      </c>
      <c r="DI412" s="78"/>
      <c r="DJ412" s="78"/>
      <c r="DK412" s="77" t="str">
        <f ca="1"/>
        <v>PM 113 C60/M30</v>
      </c>
      <c r="DL412" s="79" t="e">
        <f ca="1"/>
        <v>#N/A</v>
      </c>
      <c r="DM412" s="102"/>
      <c r="DN412" s="8"/>
      <c r="DO412" s="8"/>
      <c r="DP412" s="8"/>
      <c r="DQ412" s="8"/>
      <c r="DR412" s="8"/>
      <c r="DS412" s="8"/>
      <c r="DT412" s="8"/>
      <c r="DU412" s="8"/>
      <c r="DV412" s="8"/>
      <c r="DW412" s="8"/>
      <c r="DX412" s="8"/>
      <c r="DY412" s="8"/>
      <c r="DZ412" s="8"/>
      <c r="EA412" s="8"/>
      <c r="EB412" s="8"/>
      <c r="EC412" s="8"/>
      <c r="ED412" s="8"/>
      <c r="EE412" s="8"/>
      <c r="EF412" s="8"/>
      <c r="EG412" s="8"/>
      <c r="EH412" s="8"/>
      <c r="EI412" s="8"/>
      <c r="EJ412" s="97"/>
    </row>
    <row r="413" spans="1:140" x14ac:dyDescent="0.25">
      <c r="A413" s="56"/>
      <c r="B413" s="8"/>
      <c r="C413" s="8"/>
      <c r="D413" s="8"/>
      <c r="E413" s="8"/>
      <c r="F413" s="8"/>
      <c r="G413" s="8"/>
      <c r="H413" s="8"/>
      <c r="I413" s="102" t="str">
        <f>INDEX(Données_ATB!BE:BV,MATCH(MASQ2!J413,Données_ATB!BE:BE,0),18)</f>
        <v/>
      </c>
      <c r="J413" s="77" t="str">
        <f>Données_ATB!BE412</f>
        <v>PM 113 LACT</v>
      </c>
      <c r="K413" s="204" t="e">
        <f>IF(IF(S$2="Catégorie",IF(S$3="Toutes",SUMIFS('Étape 1 - à remplir'!$F$31:$F$400,'Étape 1 - à remplir'!$E$31:$E$400,MASQ2!J413,'Étape 1 - à remplir'!$G$31:$G$400,"animaux"),SUMIFS('Étape 1 - à remplir'!$F$31:$F$400,'Étape 1 - à remplir'!$E$31:$E$400,MASQ2!J413,'Étape 1 - à remplir'!$C$31:$C$400,S$3)),IF(S$2="Âge",IF(S$3="Tous",SUMIFS('Étape 1 - à remplir'!$F$31:$F$400,'Étape 1 - à remplir'!$E$31:$E$400,MASQ2!J413,'Étape 1 - à remplir'!$G$31:$G$400,"animaux"),SUMIFS('Étape 1 - à remplir'!$F$31:$F$400,'Étape 1 - à remplir'!$E$31:$E$400,MASQ2!J413,'Étape 1 - à remplir'!$P$31:$P$400,S$3)),IF(S$2="Atelier",IF(S$3="Tous",SUMIFS('Étape 1 - à remplir'!$F$31:$F$400,'Étape 1 - à remplir'!$E$31:$E$400,MASQ2!J413,'Étape 1 - à remplir'!$G$31:$G$400,"animaux"),SUMIFS('Étape 1 - à remplir'!$F$31:$F$400,'Étape 1 - à remplir'!$E$31:$E$400,MASQ2!J413,'Étape 1 - à remplir'!$O$31:$O$400,S$3)),IF(S$2="Espèce",IF(S$3="Tous",SUMIFS('Étape 1 - à remplir'!$F$31:$F$400,'Étape 1 - à remplir'!$E$31:$E$400,MASQ2!J413,'Étape 1 - à remplir'!$G$31:$G$400,"animaux"),SUMIFS('Étape 1 - à remplir'!$F$31:$F$400,'Étape 1 - à remplir'!$E$31:$E$400,MASQ2!J413,'Étape 1 - à remplir'!$N$31:$N$400,S$3))))))=0,NA(),IF(S$2="Catégorie",IF(S$3="Toutes",SUMIFS('Étape 1 - à remplir'!$F$31:$F$400,'Étape 1 - à remplir'!$E$31:$E$400,MASQ2!J413,'Étape 1 - à remplir'!$G$31:$G$400,"animaux"),SUMIFS('Étape 1 - à remplir'!$F$31:$F$400,'Étape 1 - à remplir'!$E$31:$E$400,MASQ2!J413,'Étape 1 - à remplir'!$C$31:$C$400,S$3)),IF(S$2="Âge",IF(S$3="Tous",SUMIFS('Étape 1 - à remplir'!$F$31:$F$400,'Étape 1 - à remplir'!$E$31:$E$400,MASQ2!J413,'Étape 1 - à remplir'!$G$31:$G$400,"animaux"),SUMIFS('Étape 1 - à remplir'!$F$31:$F$400,'Étape 1 - à remplir'!$E$31:$E$400,MASQ2!J413,'Étape 1 - à remplir'!$P$31:$P$400,S$3)),IF(S$2="Atelier",IF(S$3="Tous",SUMIFS('Étape 1 - à remplir'!$F$31:$F$400,'Étape 1 - à remplir'!$E$31:$E$400,MASQ2!J413,'Étape 1 - à remplir'!$G$31:$G$400,"animaux"),SUMIFS('Étape 1 - à remplir'!$F$31:$F$400,'Étape 1 - à remplir'!$E$31:$E$400,MASQ2!J413,'Étape 1 - à remplir'!$O$31:$O$400,S$3)),IF(S$2="Espèce",IF(S$3="Tous",SUMIFS('Étape 1 - à remplir'!$F$31:$F$400,'Étape 1 - à remplir'!$E$31:$E$400,MASQ2!J413,'Étape 1 - à remplir'!$G$31:$G$400,"animaux"),SUMIFS('Étape 1 - à remplir'!$F$31:$F$400,'Étape 1 - à remplir'!$E$31:$E$400,MASQ2!J413,'Étape 1 - à remplir'!$N$31:$N$400,S$3)))))))</f>
        <v>#N/A</v>
      </c>
      <c r="L413" s="97">
        <f t="shared" si="199"/>
        <v>0</v>
      </c>
      <c r="M413" s="56" t="str">
        <f>Données_ATB!BN412</f>
        <v>Sulfadiazine</v>
      </c>
      <c r="N413" s="204" t="str">
        <f>Données_ATB!BO412</f>
        <v>Triméthoprime</v>
      </c>
      <c r="O413" s="97" t="str">
        <f>Données_ATB!BP412</f>
        <v/>
      </c>
      <c r="P413" s="77" t="str">
        <f>Données_ATB!BR412</f>
        <v>Sulfamides</v>
      </c>
      <c r="Q413" s="78" t="str">
        <f>Données_ATB!BS412</f>
        <v>Trimethoprime</v>
      </c>
      <c r="R413" s="79" t="str">
        <f>Données_ATB!BT412</f>
        <v/>
      </c>
      <c r="S413" s="78"/>
      <c r="T413" s="78"/>
      <c r="U413" s="77" t="str">
        <f ca="1"/>
        <v>PM 113 LACT</v>
      </c>
      <c r="V413" s="79" t="e">
        <f ca="1"/>
        <v>#N/A</v>
      </c>
      <c r="W413" s="102"/>
      <c r="X413" s="8"/>
      <c r="Y413" s="8"/>
      <c r="Z413" s="8"/>
      <c r="AA413" s="8"/>
      <c r="AB413" s="102"/>
      <c r="AC413" s="8"/>
      <c r="AD413" s="8"/>
      <c r="AE413" s="8"/>
      <c r="AF413" s="8"/>
      <c r="AG413" s="8"/>
      <c r="AH413" s="8"/>
      <c r="AI413" s="8"/>
      <c r="AJ413" s="8"/>
      <c r="AK413" s="8"/>
      <c r="AL413" s="8"/>
      <c r="AM413" s="8"/>
      <c r="AN413" s="8"/>
      <c r="AO413" s="8"/>
      <c r="AP413" s="8"/>
      <c r="AQ413" s="8"/>
      <c r="AR413" s="8"/>
      <c r="AS413" s="8"/>
      <c r="AT413" s="97"/>
      <c r="AV413" s="56"/>
      <c r="AW413" s="8"/>
      <c r="AX413" s="8"/>
      <c r="AY413" s="8"/>
      <c r="AZ413" s="8"/>
      <c r="BA413" s="8"/>
      <c r="BB413" s="8"/>
      <c r="BC413" s="8"/>
      <c r="BD413" s="102" t="str">
        <f t="shared" si="181"/>
        <v/>
      </c>
      <c r="BE413" s="56" t="str">
        <f t="shared" si="182"/>
        <v>PM 113 LACT</v>
      </c>
      <c r="BF413" s="204" t="e">
        <f>IF(IF(BN$2="Catégorie",IF(BN$3="Toutes",SUMIFS('Étape 1 - à remplir'!$F$31:$F$400,'Étape 1 - à remplir'!$E$31:$E$400,MASQ2!BE413,'Étape 1 - à remplir'!$G$31:$G$400,"lots"),SUMIFS('Étape 1 - à remplir'!$F$31:$F$400,'Étape 1 - à remplir'!$E$31:$E$400,MASQ2!BE413,'Étape 1 - à remplir'!$C$31:$C$400,BN$3)),IF(BN$2="Âge",IF(BN$3="Tous",SUMIFS('Étape 1 - à remplir'!$F$31:$F$400,'Étape 1 - à remplir'!$E$31:$E$400,MASQ2!BE413,'Étape 1 - à remplir'!$G$31:$G$400,"lots"),SUMIFS('Étape 1 - à remplir'!$F$31:$F$400,'Étape 1 - à remplir'!$E$31:$E$400,MASQ2!BE413,'Étape 1 - à remplir'!$P$31:$P$400,BN$3,'Étape 1 - à remplir'!$G$31:$G$400,"lots")),IF(BN$2="Atelier",IF(BN$3="Tous",SUMIFS('Étape 1 - à remplir'!$F$31:$F$400,'Étape 1 - à remplir'!$E$31:$E$400,MASQ2!BE413,'Étape 1 - à remplir'!$G$31:$G$400,"lots"),SUMIFS('Étape 1 - à remplir'!$F$31:$F$400,'Étape 1 - à remplir'!$E$31:$E$400,MASQ2!BE413,'Étape 1 - à remplir'!$O$31:$O$400,BN$3,'Étape 1 - à remplir'!$G$31:$G$400,"lots")),IF(BN$2="Espèce",IF(BN$3="Tous",SUMIFS('Étape 1 - à remplir'!$F$31:$F$400,'Étape 1 - à remplir'!$E$31:$E$400,MASQ2!BE413,'Étape 1 - à remplir'!$G$31:$G$400,"lots"),SUMIFS('Étape 1 - à remplir'!$F$31:$F$400,'Étape 1 - à remplir'!$E$31:$E$400,MASQ2!BE413,'Étape 1 - à remplir'!$N$31:$N$400,BN$3,'Étape 1 - à remplir'!$G$31:$G$400,"lots"))))))=0,NA(),IF(BN$2="Catégorie",IF(BN$3="Toutes",SUMIFS('Étape 1 - à remplir'!$F$31:$F$400,'Étape 1 - à remplir'!$E$31:$E$400,MASQ2!BE413,'Étape 1 - à remplir'!$G$31:$G$400,"lots"),SUMIFS('Étape 1 - à remplir'!$F$31:$F$400,'Étape 1 - à remplir'!$E$31:$E$400,MASQ2!BE413,'Étape 1 - à remplir'!$C$31:$C$400,BN$3)),IF(BN$2="Âge",IF(BN$3="Tous",SUMIFS('Étape 1 - à remplir'!$F$31:$F$400,'Étape 1 - à remplir'!$E$31:$E$400,MASQ2!BE413,'Étape 1 - à remplir'!$G$31:$G$400,"lots"),SUMIFS('Étape 1 - à remplir'!$F$31:$F$400,'Étape 1 - à remplir'!$E$31:$E$400,MASQ2!BE413,'Étape 1 - à remplir'!$P$31:$P$400,BN$3,'Étape 1 - à remplir'!$G$31:$G$400,"lots")),IF(BN$2="Atelier",IF(BN$3="Tous",SUMIFS('Étape 1 - à remplir'!$F$31:$F$400,'Étape 1 - à remplir'!$E$31:$E$400,MASQ2!BE413,'Étape 1 - à remplir'!$G$31:$G$400,"lots"),SUMIFS('Étape 1 - à remplir'!$F$31:$F$400,'Étape 1 - à remplir'!$E$31:$E$400,MASQ2!BE413,'Étape 1 - à remplir'!$O$31:$O$400,BN$3,'Étape 1 - à remplir'!$G$31:$G$400,"lots")),IF(BN$2="Espèce",IF(BN$3="Tous",SUMIFS('Étape 1 - à remplir'!$F$31:$F$400,'Étape 1 - à remplir'!$E$31:$E$400,MASQ2!BE413,'Étape 1 - à remplir'!$G$31:$G$400,"lots"),SUMIFS('Étape 1 - à remplir'!$F$31:$F$400,'Étape 1 - à remplir'!$E$31:$E$400,MASQ2!BE413,'Étape 1 - à remplir'!$N$31:$N$400,BN$3,'Étape 1 - à remplir'!$G$31:$G$400,"lots")))))))</f>
        <v>#N/A</v>
      </c>
      <c r="BG413" s="204">
        <f t="shared" si="197"/>
        <v>0</v>
      </c>
      <c r="BH413" s="204" t="str">
        <f t="shared" si="183"/>
        <v>Sulfadiazine</v>
      </c>
      <c r="BI413" s="204" t="str">
        <f t="shared" si="184"/>
        <v>Triméthoprime</v>
      </c>
      <c r="BJ413" s="204" t="str">
        <f t="shared" si="185"/>
        <v/>
      </c>
      <c r="BK413" s="204" t="str">
        <f t="shared" si="186"/>
        <v>Sulfamides</v>
      </c>
      <c r="BL413" s="204" t="str">
        <f t="shared" si="187"/>
        <v>Trimethoprime</v>
      </c>
      <c r="BM413" s="97" t="str">
        <f t="shared" si="188"/>
        <v/>
      </c>
      <c r="BN413" s="78"/>
      <c r="BO413" s="78"/>
      <c r="BP413" s="77" t="str">
        <f ca="1"/>
        <v>PM 113 LACT</v>
      </c>
      <c r="BQ413" s="79" t="e">
        <f ca="1"/>
        <v>#N/A</v>
      </c>
      <c r="BR413" s="102"/>
      <c r="BS413" s="8"/>
      <c r="BT413" s="8"/>
      <c r="BU413" s="8"/>
      <c r="BV413" s="8"/>
      <c r="BW413" s="8"/>
      <c r="BX413" s="8"/>
      <c r="BY413" s="8"/>
      <c r="BZ413" s="8"/>
      <c r="CA413" s="8"/>
      <c r="CB413" s="8"/>
      <c r="CC413" s="8"/>
      <c r="CD413" s="8"/>
      <c r="CE413" s="8"/>
      <c r="CF413" s="8"/>
      <c r="CG413" s="8"/>
      <c r="CH413" s="8"/>
      <c r="CI413" s="8"/>
      <c r="CJ413" s="8"/>
      <c r="CK413" s="8"/>
      <c r="CL413" s="8"/>
      <c r="CM413" s="8"/>
      <c r="CN413" s="8"/>
      <c r="CO413" s="97"/>
      <c r="CQ413" s="56"/>
      <c r="CR413" s="8"/>
      <c r="CS413" s="8"/>
      <c r="CT413" s="8"/>
      <c r="CU413" s="8"/>
      <c r="CV413" s="8"/>
      <c r="CW413" s="8"/>
      <c r="CX413" s="8"/>
      <c r="CY413" s="102" t="str">
        <f t="shared" si="189"/>
        <v/>
      </c>
      <c r="CZ413" s="56" t="str">
        <f t="shared" si="190"/>
        <v>PM 113 LACT</v>
      </c>
      <c r="DA413" s="204" t="e">
        <f>IF(IF(DI$2="Catégorie",IF(DI$3="Toutes",SUMIFS('Étape 1 - à remplir'!$F$31:$F$400,'Étape 1 - à remplir'!$E$31:$E$400,MASQ2!CZ413,'Étape 1 - à remplir'!$G$31:$G$400,"kg"),SUMIFS('Étape 1 - à remplir'!$F$31:$F$400,'Étape 1 - à remplir'!$E$31:$E$400,MASQ2!CZ413,'Étape 1 - à remplir'!$C$31:$C$400,DI$3)),IF(DI$2="Âge",IF(DI$3="Tous",SUMIFS('Étape 1 - à remplir'!$F$31:$F$400,'Étape 1 - à remplir'!$E$31:$E$400,MASQ2!CZ413,'Étape 1 - à remplir'!$G$31:$G$400,"kg"),SUMIFS('Étape 1 - à remplir'!$F$31:$F$400,'Étape 1 - à remplir'!$E$31:$E$400,MASQ2!CZ413,'Étape 1 - à remplir'!$P$31:$P$400,DI$3,'Étape 1 - à remplir'!$G$31:$G$400,"kg")),IF(DI$2="Atelier",IF(DI$3="Tous",SUMIFS('Étape 1 - à remplir'!$F$31:$F$400,'Étape 1 - à remplir'!$E$31:$E$400,MASQ2!CZ413,'Étape 1 - à remplir'!$G$31:$G$400,"kg"),SUMIFS('Étape 1 - à remplir'!$F$31:$F$400,'Étape 1 - à remplir'!$E$31:$E$400,MASQ2!CZ413,'Étape 1 - à remplir'!$O$31:$O$400,DI$3,'Étape 1 - à remplir'!$G$31:$G$400,"kg")),IF(DI$2="Espèce",IF(DI$3="Tous",SUMIFS('Étape 1 - à remplir'!$F$31:$F$400,'Étape 1 - à remplir'!$E$31:$E$400,MASQ2!CZ413,'Étape 1 - à remplir'!$G$31:$G$400,"kg"),SUMIFS('Étape 1 - à remplir'!$F$31:$F$400,'Étape 1 - à remplir'!$E$31:$E$400,MASQ2!CZ413,'Étape 1 - à remplir'!$N$31:$N$400,DI$3,'Étape 1 - à remplir'!$G$31:$G$400,"kg"))))))=0,NA(),IF(DI$2="Catégorie",IF(DI$3="Toutes",SUMIFS('Étape 1 - à remplir'!$F$31:$F$400,'Étape 1 - à remplir'!$E$31:$E$400,MASQ2!CZ413,'Étape 1 - à remplir'!$G$31:$G$400,"kg"),SUMIFS('Étape 1 - à remplir'!$F$31:$F$400,'Étape 1 - à remplir'!$E$31:$E$400,MASQ2!CZ413,'Étape 1 - à remplir'!$C$31:$C$400,DI$3)),IF(DI$2="Âge",IF(DI$3="Tous",SUMIFS('Étape 1 - à remplir'!$F$31:$F$400,'Étape 1 - à remplir'!$E$31:$E$400,MASQ2!CZ413,'Étape 1 - à remplir'!$G$31:$G$400,"kg"),SUMIFS('Étape 1 - à remplir'!$F$31:$F$400,'Étape 1 - à remplir'!$E$31:$E$400,MASQ2!CZ413,'Étape 1 - à remplir'!$P$31:$P$400,DI$3,'Étape 1 - à remplir'!$G$31:$G$400,"kg")),IF(DI$2="Atelier",IF(DI$3="Tous",SUMIFS('Étape 1 - à remplir'!$F$31:$F$400,'Étape 1 - à remplir'!$E$31:$E$400,MASQ2!CZ413,'Étape 1 - à remplir'!$G$31:$G$400,"kg"),SUMIFS('Étape 1 - à remplir'!$F$31:$F$400,'Étape 1 - à remplir'!$E$31:$E$400,MASQ2!CZ413,'Étape 1 - à remplir'!$O$31:$O$400,DI$3,'Étape 1 - à remplir'!$G$31:$G$400,"kg")),IF(DI$2="Espèce",IF(DI$3="Tous",SUMIFS('Étape 1 - à remplir'!$F$31:$F$400,'Étape 1 - à remplir'!$E$31:$E$400,MASQ2!CZ413,'Étape 1 - à remplir'!$G$31:$G$400,"kg"),SUMIFS('Étape 1 - à remplir'!$F$31:$F$400,'Étape 1 - à remplir'!$E$31:$E$400,MASQ2!CZ413,'Étape 1 - à remplir'!$N$31:$N$400,DI$3,'Étape 1 - à remplir'!$G$31:$G$400,"kg")))))))</f>
        <v>#N/A</v>
      </c>
      <c r="DB413" s="104">
        <f t="shared" si="198"/>
        <v>0</v>
      </c>
      <c r="DC413" s="204" t="str">
        <f t="shared" si="191"/>
        <v>Sulfadiazine</v>
      </c>
      <c r="DD413" s="204" t="str">
        <f t="shared" si="192"/>
        <v>Triméthoprime</v>
      </c>
      <c r="DE413" s="204" t="str">
        <f t="shared" si="193"/>
        <v/>
      </c>
      <c r="DF413" s="204" t="str">
        <f t="shared" si="194"/>
        <v>Sulfamides</v>
      </c>
      <c r="DG413" s="204" t="str">
        <f t="shared" si="195"/>
        <v>Trimethoprime</v>
      </c>
      <c r="DH413" s="97" t="str">
        <f t="shared" si="196"/>
        <v/>
      </c>
      <c r="DI413" s="78"/>
      <c r="DJ413" s="78"/>
      <c r="DK413" s="77" t="str">
        <f ca="1"/>
        <v>PM 113 LACT</v>
      </c>
      <c r="DL413" s="79" t="e">
        <f ca="1"/>
        <v>#N/A</v>
      </c>
      <c r="DM413" s="102"/>
      <c r="DN413" s="8"/>
      <c r="DO413" s="8"/>
      <c r="DP413" s="8"/>
      <c r="DQ413" s="8"/>
      <c r="DR413" s="8"/>
      <c r="DS413" s="8"/>
      <c r="DT413" s="8"/>
      <c r="DU413" s="8"/>
      <c r="DV413" s="8"/>
      <c r="DW413" s="8"/>
      <c r="DX413" s="8"/>
      <c r="DY413" s="8"/>
      <c r="DZ413" s="8"/>
      <c r="EA413" s="8"/>
      <c r="EB413" s="8"/>
      <c r="EC413" s="8"/>
      <c r="ED413" s="8"/>
      <c r="EE413" s="8"/>
      <c r="EF413" s="8"/>
      <c r="EG413" s="8"/>
      <c r="EH413" s="8"/>
      <c r="EI413" s="8"/>
      <c r="EJ413" s="97"/>
    </row>
    <row r="414" spans="1:140" x14ac:dyDescent="0.25">
      <c r="A414" s="56"/>
      <c r="B414" s="8"/>
      <c r="C414" s="8"/>
      <c r="D414" s="8"/>
      <c r="E414" s="8"/>
      <c r="F414" s="8"/>
      <c r="G414" s="8"/>
      <c r="H414" s="8"/>
      <c r="I414" s="102" t="str">
        <f>INDEX(Données_ATB!BE:BV,MATCH(MASQ2!J414,Données_ATB!BE:BE,0),18)</f>
        <v>x</v>
      </c>
      <c r="J414" s="77" t="str">
        <f>Données_ATB!BE413</f>
        <v>PM 11-B COLISTINE 400 PORC-AGNEAU ET CHEVREAU SEVRES</v>
      </c>
      <c r="K414" s="204" t="e">
        <f>IF(IF(S$2="Catégorie",IF(S$3="Toutes",SUMIFS('Étape 1 - à remplir'!$F$31:$F$400,'Étape 1 - à remplir'!$E$31:$E$400,MASQ2!J414,'Étape 1 - à remplir'!$G$31:$G$400,"animaux"),SUMIFS('Étape 1 - à remplir'!$F$31:$F$400,'Étape 1 - à remplir'!$E$31:$E$400,MASQ2!J414,'Étape 1 - à remplir'!$C$31:$C$400,S$3)),IF(S$2="Âge",IF(S$3="Tous",SUMIFS('Étape 1 - à remplir'!$F$31:$F$400,'Étape 1 - à remplir'!$E$31:$E$400,MASQ2!J414,'Étape 1 - à remplir'!$G$31:$G$400,"animaux"),SUMIFS('Étape 1 - à remplir'!$F$31:$F$400,'Étape 1 - à remplir'!$E$31:$E$400,MASQ2!J414,'Étape 1 - à remplir'!$P$31:$P$400,S$3)),IF(S$2="Atelier",IF(S$3="Tous",SUMIFS('Étape 1 - à remplir'!$F$31:$F$400,'Étape 1 - à remplir'!$E$31:$E$400,MASQ2!J414,'Étape 1 - à remplir'!$G$31:$G$400,"animaux"),SUMIFS('Étape 1 - à remplir'!$F$31:$F$400,'Étape 1 - à remplir'!$E$31:$E$400,MASQ2!J414,'Étape 1 - à remplir'!$O$31:$O$400,S$3)),IF(S$2="Espèce",IF(S$3="Tous",SUMIFS('Étape 1 - à remplir'!$F$31:$F$400,'Étape 1 - à remplir'!$E$31:$E$400,MASQ2!J414,'Étape 1 - à remplir'!$G$31:$G$400,"animaux"),SUMIFS('Étape 1 - à remplir'!$F$31:$F$400,'Étape 1 - à remplir'!$E$31:$E$400,MASQ2!J414,'Étape 1 - à remplir'!$N$31:$N$400,S$3))))))=0,NA(),IF(S$2="Catégorie",IF(S$3="Toutes",SUMIFS('Étape 1 - à remplir'!$F$31:$F$400,'Étape 1 - à remplir'!$E$31:$E$400,MASQ2!J414,'Étape 1 - à remplir'!$G$31:$G$400,"animaux"),SUMIFS('Étape 1 - à remplir'!$F$31:$F$400,'Étape 1 - à remplir'!$E$31:$E$400,MASQ2!J414,'Étape 1 - à remplir'!$C$31:$C$400,S$3)),IF(S$2="Âge",IF(S$3="Tous",SUMIFS('Étape 1 - à remplir'!$F$31:$F$400,'Étape 1 - à remplir'!$E$31:$E$400,MASQ2!J414,'Étape 1 - à remplir'!$G$31:$G$400,"animaux"),SUMIFS('Étape 1 - à remplir'!$F$31:$F$400,'Étape 1 - à remplir'!$E$31:$E$400,MASQ2!J414,'Étape 1 - à remplir'!$P$31:$P$400,S$3)),IF(S$2="Atelier",IF(S$3="Tous",SUMIFS('Étape 1 - à remplir'!$F$31:$F$400,'Étape 1 - à remplir'!$E$31:$E$400,MASQ2!J414,'Étape 1 - à remplir'!$G$31:$G$400,"animaux"),SUMIFS('Étape 1 - à remplir'!$F$31:$F$400,'Étape 1 - à remplir'!$E$31:$E$400,MASQ2!J414,'Étape 1 - à remplir'!$O$31:$O$400,S$3)),IF(S$2="Espèce",IF(S$3="Tous",SUMIFS('Étape 1 - à remplir'!$F$31:$F$400,'Étape 1 - à remplir'!$E$31:$E$400,MASQ2!J414,'Étape 1 - à remplir'!$G$31:$G$400,"animaux"),SUMIFS('Étape 1 - à remplir'!$F$31:$F$400,'Étape 1 - à remplir'!$E$31:$E$400,MASQ2!J414,'Étape 1 - à remplir'!$N$31:$N$400,S$3)))))))</f>
        <v>#N/A</v>
      </c>
      <c r="L414" s="97">
        <f t="shared" si="199"/>
        <v>0</v>
      </c>
      <c r="M414" s="56" t="str">
        <f>Données_ATB!BN413</f>
        <v>Colistine</v>
      </c>
      <c r="N414" s="204" t="str">
        <f>Données_ATB!BO413</f>
        <v/>
      </c>
      <c r="O414" s="97" t="str">
        <f>Données_ATB!BP413</f>
        <v/>
      </c>
      <c r="P414" s="77" t="str">
        <f>Données_ATB!BR413</f>
        <v>Polypeptides</v>
      </c>
      <c r="Q414" s="78" t="str">
        <f>Données_ATB!BS413</f>
        <v/>
      </c>
      <c r="R414" s="79" t="str">
        <f>Données_ATB!BT413</f>
        <v/>
      </c>
      <c r="S414" s="78"/>
      <c r="T414" s="78"/>
      <c r="U414" s="77" t="str">
        <f ca="1"/>
        <v>PM 11-B COLISTINE 400 PORC-AGNEAU ET CHEVREAU SEVRES</v>
      </c>
      <c r="V414" s="79" t="e">
        <f ca="1"/>
        <v>#N/A</v>
      </c>
      <c r="W414" s="102"/>
      <c r="X414" s="8"/>
      <c r="Y414" s="8"/>
      <c r="Z414" s="8"/>
      <c r="AA414" s="8"/>
      <c r="AB414" s="102"/>
      <c r="AC414" s="8"/>
      <c r="AD414" s="8"/>
      <c r="AE414" s="8"/>
      <c r="AF414" s="8"/>
      <c r="AG414" s="8"/>
      <c r="AH414" s="8"/>
      <c r="AI414" s="8"/>
      <c r="AJ414" s="8"/>
      <c r="AK414" s="8"/>
      <c r="AL414" s="8"/>
      <c r="AM414" s="8"/>
      <c r="AN414" s="8"/>
      <c r="AO414" s="8"/>
      <c r="AP414" s="8"/>
      <c r="AQ414" s="8"/>
      <c r="AR414" s="8"/>
      <c r="AS414" s="8"/>
      <c r="AT414" s="97"/>
      <c r="AV414" s="56"/>
      <c r="AW414" s="8"/>
      <c r="AX414" s="8"/>
      <c r="AY414" s="8"/>
      <c r="AZ414" s="8"/>
      <c r="BA414" s="8"/>
      <c r="BB414" s="8"/>
      <c r="BC414" s="8"/>
      <c r="BD414" s="102" t="str">
        <f t="shared" si="181"/>
        <v>x</v>
      </c>
      <c r="BE414" s="56" t="str">
        <f t="shared" si="182"/>
        <v>PM 11-B COLISTINE 400 PORC-AGNEAU ET CHEVREAU SEVRES</v>
      </c>
      <c r="BF414" s="204" t="e">
        <f>IF(IF(BN$2="Catégorie",IF(BN$3="Toutes",SUMIFS('Étape 1 - à remplir'!$F$31:$F$400,'Étape 1 - à remplir'!$E$31:$E$400,MASQ2!BE414,'Étape 1 - à remplir'!$G$31:$G$400,"lots"),SUMIFS('Étape 1 - à remplir'!$F$31:$F$400,'Étape 1 - à remplir'!$E$31:$E$400,MASQ2!BE414,'Étape 1 - à remplir'!$C$31:$C$400,BN$3)),IF(BN$2="Âge",IF(BN$3="Tous",SUMIFS('Étape 1 - à remplir'!$F$31:$F$400,'Étape 1 - à remplir'!$E$31:$E$400,MASQ2!BE414,'Étape 1 - à remplir'!$G$31:$G$400,"lots"),SUMIFS('Étape 1 - à remplir'!$F$31:$F$400,'Étape 1 - à remplir'!$E$31:$E$400,MASQ2!BE414,'Étape 1 - à remplir'!$P$31:$P$400,BN$3,'Étape 1 - à remplir'!$G$31:$G$400,"lots")),IF(BN$2="Atelier",IF(BN$3="Tous",SUMIFS('Étape 1 - à remplir'!$F$31:$F$400,'Étape 1 - à remplir'!$E$31:$E$400,MASQ2!BE414,'Étape 1 - à remplir'!$G$31:$G$400,"lots"),SUMIFS('Étape 1 - à remplir'!$F$31:$F$400,'Étape 1 - à remplir'!$E$31:$E$400,MASQ2!BE414,'Étape 1 - à remplir'!$O$31:$O$400,BN$3,'Étape 1 - à remplir'!$G$31:$G$400,"lots")),IF(BN$2="Espèce",IF(BN$3="Tous",SUMIFS('Étape 1 - à remplir'!$F$31:$F$400,'Étape 1 - à remplir'!$E$31:$E$400,MASQ2!BE414,'Étape 1 - à remplir'!$G$31:$G$400,"lots"),SUMIFS('Étape 1 - à remplir'!$F$31:$F$400,'Étape 1 - à remplir'!$E$31:$E$400,MASQ2!BE414,'Étape 1 - à remplir'!$N$31:$N$400,BN$3,'Étape 1 - à remplir'!$G$31:$G$400,"lots"))))))=0,NA(),IF(BN$2="Catégorie",IF(BN$3="Toutes",SUMIFS('Étape 1 - à remplir'!$F$31:$F$400,'Étape 1 - à remplir'!$E$31:$E$400,MASQ2!BE414,'Étape 1 - à remplir'!$G$31:$G$400,"lots"),SUMIFS('Étape 1 - à remplir'!$F$31:$F$400,'Étape 1 - à remplir'!$E$31:$E$400,MASQ2!BE414,'Étape 1 - à remplir'!$C$31:$C$400,BN$3)),IF(BN$2="Âge",IF(BN$3="Tous",SUMIFS('Étape 1 - à remplir'!$F$31:$F$400,'Étape 1 - à remplir'!$E$31:$E$400,MASQ2!BE414,'Étape 1 - à remplir'!$G$31:$G$400,"lots"),SUMIFS('Étape 1 - à remplir'!$F$31:$F$400,'Étape 1 - à remplir'!$E$31:$E$400,MASQ2!BE414,'Étape 1 - à remplir'!$P$31:$P$400,BN$3,'Étape 1 - à remplir'!$G$31:$G$400,"lots")),IF(BN$2="Atelier",IF(BN$3="Tous",SUMIFS('Étape 1 - à remplir'!$F$31:$F$400,'Étape 1 - à remplir'!$E$31:$E$400,MASQ2!BE414,'Étape 1 - à remplir'!$G$31:$G$400,"lots"),SUMIFS('Étape 1 - à remplir'!$F$31:$F$400,'Étape 1 - à remplir'!$E$31:$E$400,MASQ2!BE414,'Étape 1 - à remplir'!$O$31:$O$400,BN$3,'Étape 1 - à remplir'!$G$31:$G$400,"lots")),IF(BN$2="Espèce",IF(BN$3="Tous",SUMIFS('Étape 1 - à remplir'!$F$31:$F$400,'Étape 1 - à remplir'!$E$31:$E$400,MASQ2!BE414,'Étape 1 - à remplir'!$G$31:$G$400,"lots"),SUMIFS('Étape 1 - à remplir'!$F$31:$F$400,'Étape 1 - à remplir'!$E$31:$E$400,MASQ2!BE414,'Étape 1 - à remplir'!$N$31:$N$400,BN$3,'Étape 1 - à remplir'!$G$31:$G$400,"lots")))))))</f>
        <v>#N/A</v>
      </c>
      <c r="BG414" s="204">
        <f t="shared" si="197"/>
        <v>0</v>
      </c>
      <c r="BH414" s="204" t="str">
        <f t="shared" si="183"/>
        <v>Colistine</v>
      </c>
      <c r="BI414" s="204" t="str">
        <f t="shared" si="184"/>
        <v/>
      </c>
      <c r="BJ414" s="204" t="str">
        <f t="shared" si="185"/>
        <v/>
      </c>
      <c r="BK414" s="204" t="str">
        <f t="shared" si="186"/>
        <v>Polypeptides</v>
      </c>
      <c r="BL414" s="204" t="str">
        <f t="shared" si="187"/>
        <v/>
      </c>
      <c r="BM414" s="97" t="str">
        <f t="shared" si="188"/>
        <v/>
      </c>
      <c r="BN414" s="78"/>
      <c r="BO414" s="78"/>
      <c r="BP414" s="77" t="str">
        <f ca="1"/>
        <v>PM 11-B COLISTINE 400 PORC-AGNEAU ET CHEVREAU SEVRES</v>
      </c>
      <c r="BQ414" s="79" t="e">
        <f ca="1"/>
        <v>#N/A</v>
      </c>
      <c r="BR414" s="102"/>
      <c r="BS414" s="8"/>
      <c r="BT414" s="8"/>
      <c r="BU414" s="8"/>
      <c r="BV414" s="8"/>
      <c r="BW414" s="8"/>
      <c r="BX414" s="8"/>
      <c r="BY414" s="8"/>
      <c r="BZ414" s="8"/>
      <c r="CA414" s="8"/>
      <c r="CB414" s="8"/>
      <c r="CC414" s="8"/>
      <c r="CD414" s="8"/>
      <c r="CE414" s="8"/>
      <c r="CF414" s="8"/>
      <c r="CG414" s="8"/>
      <c r="CH414" s="8"/>
      <c r="CI414" s="8"/>
      <c r="CJ414" s="8"/>
      <c r="CK414" s="8"/>
      <c r="CL414" s="8"/>
      <c r="CM414" s="8"/>
      <c r="CN414" s="8"/>
      <c r="CO414" s="97"/>
      <c r="CQ414" s="56"/>
      <c r="CR414" s="8"/>
      <c r="CS414" s="8"/>
      <c r="CT414" s="8"/>
      <c r="CU414" s="8"/>
      <c r="CV414" s="8"/>
      <c r="CW414" s="8"/>
      <c r="CX414" s="8"/>
      <c r="CY414" s="102" t="str">
        <f t="shared" si="189"/>
        <v>x</v>
      </c>
      <c r="CZ414" s="56" t="str">
        <f t="shared" si="190"/>
        <v>PM 11-B COLISTINE 400 PORC-AGNEAU ET CHEVREAU SEVRES</v>
      </c>
      <c r="DA414" s="204" t="e">
        <f>IF(IF(DI$2="Catégorie",IF(DI$3="Toutes",SUMIFS('Étape 1 - à remplir'!$F$31:$F$400,'Étape 1 - à remplir'!$E$31:$E$400,MASQ2!CZ414,'Étape 1 - à remplir'!$G$31:$G$400,"kg"),SUMIFS('Étape 1 - à remplir'!$F$31:$F$400,'Étape 1 - à remplir'!$E$31:$E$400,MASQ2!CZ414,'Étape 1 - à remplir'!$C$31:$C$400,DI$3)),IF(DI$2="Âge",IF(DI$3="Tous",SUMIFS('Étape 1 - à remplir'!$F$31:$F$400,'Étape 1 - à remplir'!$E$31:$E$400,MASQ2!CZ414,'Étape 1 - à remplir'!$G$31:$G$400,"kg"),SUMIFS('Étape 1 - à remplir'!$F$31:$F$400,'Étape 1 - à remplir'!$E$31:$E$400,MASQ2!CZ414,'Étape 1 - à remplir'!$P$31:$P$400,DI$3,'Étape 1 - à remplir'!$G$31:$G$400,"kg")),IF(DI$2="Atelier",IF(DI$3="Tous",SUMIFS('Étape 1 - à remplir'!$F$31:$F$400,'Étape 1 - à remplir'!$E$31:$E$400,MASQ2!CZ414,'Étape 1 - à remplir'!$G$31:$G$400,"kg"),SUMIFS('Étape 1 - à remplir'!$F$31:$F$400,'Étape 1 - à remplir'!$E$31:$E$400,MASQ2!CZ414,'Étape 1 - à remplir'!$O$31:$O$400,DI$3,'Étape 1 - à remplir'!$G$31:$G$400,"kg")),IF(DI$2="Espèce",IF(DI$3="Tous",SUMIFS('Étape 1 - à remplir'!$F$31:$F$400,'Étape 1 - à remplir'!$E$31:$E$400,MASQ2!CZ414,'Étape 1 - à remplir'!$G$31:$G$400,"kg"),SUMIFS('Étape 1 - à remplir'!$F$31:$F$400,'Étape 1 - à remplir'!$E$31:$E$400,MASQ2!CZ414,'Étape 1 - à remplir'!$N$31:$N$400,DI$3,'Étape 1 - à remplir'!$G$31:$G$400,"kg"))))))=0,NA(),IF(DI$2="Catégorie",IF(DI$3="Toutes",SUMIFS('Étape 1 - à remplir'!$F$31:$F$400,'Étape 1 - à remplir'!$E$31:$E$400,MASQ2!CZ414,'Étape 1 - à remplir'!$G$31:$G$400,"kg"),SUMIFS('Étape 1 - à remplir'!$F$31:$F$400,'Étape 1 - à remplir'!$E$31:$E$400,MASQ2!CZ414,'Étape 1 - à remplir'!$C$31:$C$400,DI$3)),IF(DI$2="Âge",IF(DI$3="Tous",SUMIFS('Étape 1 - à remplir'!$F$31:$F$400,'Étape 1 - à remplir'!$E$31:$E$400,MASQ2!CZ414,'Étape 1 - à remplir'!$G$31:$G$400,"kg"),SUMIFS('Étape 1 - à remplir'!$F$31:$F$400,'Étape 1 - à remplir'!$E$31:$E$400,MASQ2!CZ414,'Étape 1 - à remplir'!$P$31:$P$400,DI$3,'Étape 1 - à remplir'!$G$31:$G$400,"kg")),IF(DI$2="Atelier",IF(DI$3="Tous",SUMIFS('Étape 1 - à remplir'!$F$31:$F$400,'Étape 1 - à remplir'!$E$31:$E$400,MASQ2!CZ414,'Étape 1 - à remplir'!$G$31:$G$400,"kg"),SUMIFS('Étape 1 - à remplir'!$F$31:$F$400,'Étape 1 - à remplir'!$E$31:$E$400,MASQ2!CZ414,'Étape 1 - à remplir'!$O$31:$O$400,DI$3,'Étape 1 - à remplir'!$G$31:$G$400,"kg")),IF(DI$2="Espèce",IF(DI$3="Tous",SUMIFS('Étape 1 - à remplir'!$F$31:$F$400,'Étape 1 - à remplir'!$E$31:$E$400,MASQ2!CZ414,'Étape 1 - à remplir'!$G$31:$G$400,"kg"),SUMIFS('Étape 1 - à remplir'!$F$31:$F$400,'Étape 1 - à remplir'!$E$31:$E$400,MASQ2!CZ414,'Étape 1 - à remplir'!$N$31:$N$400,DI$3,'Étape 1 - à remplir'!$G$31:$G$400,"kg")))))))</f>
        <v>#N/A</v>
      </c>
      <c r="DB414" s="104">
        <f t="shared" si="198"/>
        <v>0</v>
      </c>
      <c r="DC414" s="204" t="str">
        <f t="shared" si="191"/>
        <v>Colistine</v>
      </c>
      <c r="DD414" s="204" t="str">
        <f t="shared" si="192"/>
        <v/>
      </c>
      <c r="DE414" s="204" t="str">
        <f t="shared" si="193"/>
        <v/>
      </c>
      <c r="DF414" s="204" t="str">
        <f t="shared" si="194"/>
        <v>Polypeptides</v>
      </c>
      <c r="DG414" s="204" t="str">
        <f t="shared" si="195"/>
        <v/>
      </c>
      <c r="DH414" s="97" t="str">
        <f t="shared" si="196"/>
        <v/>
      </c>
      <c r="DI414" s="78"/>
      <c r="DJ414" s="78"/>
      <c r="DK414" s="77" t="str">
        <f ca="1"/>
        <v>PM 11-B COLISTINE 400 PORC-AGNEAU ET CHEVREAU SEVRES</v>
      </c>
      <c r="DL414" s="79" t="e">
        <f ca="1"/>
        <v>#N/A</v>
      </c>
      <c r="DM414" s="102"/>
      <c r="DN414" s="8"/>
      <c r="DO414" s="8"/>
      <c r="DP414" s="8"/>
      <c r="DQ414" s="8"/>
      <c r="DR414" s="8"/>
      <c r="DS414" s="8"/>
      <c r="DT414" s="8"/>
      <c r="DU414" s="8"/>
      <c r="DV414" s="8"/>
      <c r="DW414" s="8"/>
      <c r="DX414" s="8"/>
      <c r="DY414" s="8"/>
      <c r="DZ414" s="8"/>
      <c r="EA414" s="8"/>
      <c r="EB414" s="8"/>
      <c r="EC414" s="8"/>
      <c r="ED414" s="8"/>
      <c r="EE414" s="8"/>
      <c r="EF414" s="8"/>
      <c r="EG414" s="8"/>
      <c r="EH414" s="8"/>
      <c r="EI414" s="8"/>
      <c r="EJ414" s="97"/>
    </row>
    <row r="415" spans="1:140" x14ac:dyDescent="0.25">
      <c r="A415" s="56"/>
      <c r="B415" s="8"/>
      <c r="C415" s="8"/>
      <c r="D415" s="8"/>
      <c r="E415" s="8"/>
      <c r="F415" s="8"/>
      <c r="G415" s="8"/>
      <c r="H415" s="8"/>
      <c r="I415" s="102" t="str">
        <f>INDEX(Données_ATB!BE:BV,MATCH(MASQ2!J415,Données_ATB!BE:BE,0),18)</f>
        <v/>
      </c>
      <c r="J415" s="77" t="str">
        <f>Données_ATB!BE414</f>
        <v>PM 16-2 CHLORTETRACYCLINE 100 PORC ET AGNEAU-CHEVREAU SEVRES</v>
      </c>
      <c r="K415" s="204" t="e">
        <f>IF(IF(S$2="Catégorie",IF(S$3="Toutes",SUMIFS('Étape 1 - à remplir'!$F$31:$F$400,'Étape 1 - à remplir'!$E$31:$E$400,MASQ2!J415,'Étape 1 - à remplir'!$G$31:$G$400,"animaux"),SUMIFS('Étape 1 - à remplir'!$F$31:$F$400,'Étape 1 - à remplir'!$E$31:$E$400,MASQ2!J415,'Étape 1 - à remplir'!$C$31:$C$400,S$3)),IF(S$2="Âge",IF(S$3="Tous",SUMIFS('Étape 1 - à remplir'!$F$31:$F$400,'Étape 1 - à remplir'!$E$31:$E$400,MASQ2!J415,'Étape 1 - à remplir'!$G$31:$G$400,"animaux"),SUMIFS('Étape 1 - à remplir'!$F$31:$F$400,'Étape 1 - à remplir'!$E$31:$E$400,MASQ2!J415,'Étape 1 - à remplir'!$P$31:$P$400,S$3)),IF(S$2="Atelier",IF(S$3="Tous",SUMIFS('Étape 1 - à remplir'!$F$31:$F$400,'Étape 1 - à remplir'!$E$31:$E$400,MASQ2!J415,'Étape 1 - à remplir'!$G$31:$G$400,"animaux"),SUMIFS('Étape 1 - à remplir'!$F$31:$F$400,'Étape 1 - à remplir'!$E$31:$E$400,MASQ2!J415,'Étape 1 - à remplir'!$O$31:$O$400,S$3)),IF(S$2="Espèce",IF(S$3="Tous",SUMIFS('Étape 1 - à remplir'!$F$31:$F$400,'Étape 1 - à remplir'!$E$31:$E$400,MASQ2!J415,'Étape 1 - à remplir'!$G$31:$G$400,"animaux"),SUMIFS('Étape 1 - à remplir'!$F$31:$F$400,'Étape 1 - à remplir'!$E$31:$E$400,MASQ2!J415,'Étape 1 - à remplir'!$N$31:$N$400,S$3))))))=0,NA(),IF(S$2="Catégorie",IF(S$3="Toutes",SUMIFS('Étape 1 - à remplir'!$F$31:$F$400,'Étape 1 - à remplir'!$E$31:$E$400,MASQ2!J415,'Étape 1 - à remplir'!$G$31:$G$400,"animaux"),SUMIFS('Étape 1 - à remplir'!$F$31:$F$400,'Étape 1 - à remplir'!$E$31:$E$400,MASQ2!J415,'Étape 1 - à remplir'!$C$31:$C$400,S$3)),IF(S$2="Âge",IF(S$3="Tous",SUMIFS('Étape 1 - à remplir'!$F$31:$F$400,'Étape 1 - à remplir'!$E$31:$E$400,MASQ2!J415,'Étape 1 - à remplir'!$G$31:$G$400,"animaux"),SUMIFS('Étape 1 - à remplir'!$F$31:$F$400,'Étape 1 - à remplir'!$E$31:$E$400,MASQ2!J415,'Étape 1 - à remplir'!$P$31:$P$400,S$3)),IF(S$2="Atelier",IF(S$3="Tous",SUMIFS('Étape 1 - à remplir'!$F$31:$F$400,'Étape 1 - à remplir'!$E$31:$E$400,MASQ2!J415,'Étape 1 - à remplir'!$G$31:$G$400,"animaux"),SUMIFS('Étape 1 - à remplir'!$F$31:$F$400,'Étape 1 - à remplir'!$E$31:$E$400,MASQ2!J415,'Étape 1 - à remplir'!$O$31:$O$400,S$3)),IF(S$2="Espèce",IF(S$3="Tous",SUMIFS('Étape 1 - à remplir'!$F$31:$F$400,'Étape 1 - à remplir'!$E$31:$E$400,MASQ2!J415,'Étape 1 - à remplir'!$G$31:$G$400,"animaux"),SUMIFS('Étape 1 - à remplir'!$F$31:$F$400,'Étape 1 - à remplir'!$E$31:$E$400,MASQ2!J415,'Étape 1 - à remplir'!$N$31:$N$400,S$3)))))))</f>
        <v>#N/A</v>
      </c>
      <c r="L415" s="97">
        <f t="shared" si="199"/>
        <v>0</v>
      </c>
      <c r="M415" s="56" t="str">
        <f>Données_ATB!BN414</f>
        <v>Chlortétracycline</v>
      </c>
      <c r="N415" s="204" t="str">
        <f>Données_ATB!BO414</f>
        <v/>
      </c>
      <c r="O415" s="97" t="str">
        <f>Données_ATB!BP414</f>
        <v/>
      </c>
      <c r="P415" s="77" t="str">
        <f>Données_ATB!BR414</f>
        <v>Tetracyclines</v>
      </c>
      <c r="Q415" s="78" t="str">
        <f>Données_ATB!BS414</f>
        <v/>
      </c>
      <c r="R415" s="79" t="str">
        <f>Données_ATB!BT414</f>
        <v/>
      </c>
      <c r="S415" s="78"/>
      <c r="T415" s="78"/>
      <c r="U415" s="77" t="str">
        <f ca="1"/>
        <v>PM 16-2 CHLORTETRACYCLINE 100 PORC ET AGNEAU-CHEVREAU SEVRES</v>
      </c>
      <c r="V415" s="79" t="e">
        <f ca="1"/>
        <v>#N/A</v>
      </c>
      <c r="W415" s="102"/>
      <c r="X415" s="8"/>
      <c r="Y415" s="8"/>
      <c r="Z415" s="8"/>
      <c r="AA415" s="8"/>
      <c r="AB415" s="102"/>
      <c r="AC415" s="8"/>
      <c r="AD415" s="8"/>
      <c r="AE415" s="8"/>
      <c r="AF415" s="8"/>
      <c r="AG415" s="8"/>
      <c r="AH415" s="8"/>
      <c r="AI415" s="8"/>
      <c r="AJ415" s="8"/>
      <c r="AK415" s="8"/>
      <c r="AL415" s="8"/>
      <c r="AM415" s="8"/>
      <c r="AN415" s="8"/>
      <c r="AO415" s="8"/>
      <c r="AP415" s="8"/>
      <c r="AQ415" s="8"/>
      <c r="AR415" s="8"/>
      <c r="AS415" s="8"/>
      <c r="AT415" s="97"/>
      <c r="AV415" s="56"/>
      <c r="AW415" s="8"/>
      <c r="AX415" s="8"/>
      <c r="AY415" s="8"/>
      <c r="AZ415" s="8"/>
      <c r="BA415" s="8"/>
      <c r="BB415" s="8"/>
      <c r="BC415" s="8"/>
      <c r="BD415" s="102" t="str">
        <f t="shared" si="181"/>
        <v/>
      </c>
      <c r="BE415" s="56" t="str">
        <f t="shared" si="182"/>
        <v>PM 16-2 CHLORTETRACYCLINE 100 PORC ET AGNEAU-CHEVREAU SEVRES</v>
      </c>
      <c r="BF415" s="204" t="e">
        <f>IF(IF(BN$2="Catégorie",IF(BN$3="Toutes",SUMIFS('Étape 1 - à remplir'!$F$31:$F$400,'Étape 1 - à remplir'!$E$31:$E$400,MASQ2!BE415,'Étape 1 - à remplir'!$G$31:$G$400,"lots"),SUMIFS('Étape 1 - à remplir'!$F$31:$F$400,'Étape 1 - à remplir'!$E$31:$E$400,MASQ2!BE415,'Étape 1 - à remplir'!$C$31:$C$400,BN$3)),IF(BN$2="Âge",IF(BN$3="Tous",SUMIFS('Étape 1 - à remplir'!$F$31:$F$400,'Étape 1 - à remplir'!$E$31:$E$400,MASQ2!BE415,'Étape 1 - à remplir'!$G$31:$G$400,"lots"),SUMIFS('Étape 1 - à remplir'!$F$31:$F$400,'Étape 1 - à remplir'!$E$31:$E$400,MASQ2!BE415,'Étape 1 - à remplir'!$P$31:$P$400,BN$3,'Étape 1 - à remplir'!$G$31:$G$400,"lots")),IF(BN$2="Atelier",IF(BN$3="Tous",SUMIFS('Étape 1 - à remplir'!$F$31:$F$400,'Étape 1 - à remplir'!$E$31:$E$400,MASQ2!BE415,'Étape 1 - à remplir'!$G$31:$G$400,"lots"),SUMIFS('Étape 1 - à remplir'!$F$31:$F$400,'Étape 1 - à remplir'!$E$31:$E$400,MASQ2!BE415,'Étape 1 - à remplir'!$O$31:$O$400,BN$3,'Étape 1 - à remplir'!$G$31:$G$400,"lots")),IF(BN$2="Espèce",IF(BN$3="Tous",SUMIFS('Étape 1 - à remplir'!$F$31:$F$400,'Étape 1 - à remplir'!$E$31:$E$400,MASQ2!BE415,'Étape 1 - à remplir'!$G$31:$G$400,"lots"),SUMIFS('Étape 1 - à remplir'!$F$31:$F$400,'Étape 1 - à remplir'!$E$31:$E$400,MASQ2!BE415,'Étape 1 - à remplir'!$N$31:$N$400,BN$3,'Étape 1 - à remplir'!$G$31:$G$400,"lots"))))))=0,NA(),IF(BN$2="Catégorie",IF(BN$3="Toutes",SUMIFS('Étape 1 - à remplir'!$F$31:$F$400,'Étape 1 - à remplir'!$E$31:$E$400,MASQ2!BE415,'Étape 1 - à remplir'!$G$31:$G$400,"lots"),SUMIFS('Étape 1 - à remplir'!$F$31:$F$400,'Étape 1 - à remplir'!$E$31:$E$400,MASQ2!BE415,'Étape 1 - à remplir'!$C$31:$C$400,BN$3)),IF(BN$2="Âge",IF(BN$3="Tous",SUMIFS('Étape 1 - à remplir'!$F$31:$F$400,'Étape 1 - à remplir'!$E$31:$E$400,MASQ2!BE415,'Étape 1 - à remplir'!$G$31:$G$400,"lots"),SUMIFS('Étape 1 - à remplir'!$F$31:$F$400,'Étape 1 - à remplir'!$E$31:$E$400,MASQ2!BE415,'Étape 1 - à remplir'!$P$31:$P$400,BN$3,'Étape 1 - à remplir'!$G$31:$G$400,"lots")),IF(BN$2="Atelier",IF(BN$3="Tous",SUMIFS('Étape 1 - à remplir'!$F$31:$F$400,'Étape 1 - à remplir'!$E$31:$E$400,MASQ2!BE415,'Étape 1 - à remplir'!$G$31:$G$400,"lots"),SUMIFS('Étape 1 - à remplir'!$F$31:$F$400,'Étape 1 - à remplir'!$E$31:$E$400,MASQ2!BE415,'Étape 1 - à remplir'!$O$31:$O$400,BN$3,'Étape 1 - à remplir'!$G$31:$G$400,"lots")),IF(BN$2="Espèce",IF(BN$3="Tous",SUMIFS('Étape 1 - à remplir'!$F$31:$F$400,'Étape 1 - à remplir'!$E$31:$E$400,MASQ2!BE415,'Étape 1 - à remplir'!$G$31:$G$400,"lots"),SUMIFS('Étape 1 - à remplir'!$F$31:$F$400,'Étape 1 - à remplir'!$E$31:$E$400,MASQ2!BE415,'Étape 1 - à remplir'!$N$31:$N$400,BN$3,'Étape 1 - à remplir'!$G$31:$G$400,"lots")))))))</f>
        <v>#N/A</v>
      </c>
      <c r="BG415" s="204">
        <f t="shared" si="197"/>
        <v>0</v>
      </c>
      <c r="BH415" s="204" t="str">
        <f t="shared" si="183"/>
        <v>Chlortétracycline</v>
      </c>
      <c r="BI415" s="204" t="str">
        <f t="shared" si="184"/>
        <v/>
      </c>
      <c r="BJ415" s="204" t="str">
        <f t="shared" si="185"/>
        <v/>
      </c>
      <c r="BK415" s="204" t="str">
        <f t="shared" si="186"/>
        <v>Tetracyclines</v>
      </c>
      <c r="BL415" s="204" t="str">
        <f t="shared" si="187"/>
        <v/>
      </c>
      <c r="BM415" s="97" t="str">
        <f t="shared" si="188"/>
        <v/>
      </c>
      <c r="BN415" s="78"/>
      <c r="BO415" s="78"/>
      <c r="BP415" s="77" t="str">
        <f ca="1"/>
        <v>PM 16-2 CHLORTETRACYCLINE 100 PORC ET AGNEAU-CHEVREAU SEVRES</v>
      </c>
      <c r="BQ415" s="79" t="e">
        <f ca="1"/>
        <v>#N/A</v>
      </c>
      <c r="BR415" s="102"/>
      <c r="BS415" s="8"/>
      <c r="BT415" s="8"/>
      <c r="BU415" s="8"/>
      <c r="BV415" s="8"/>
      <c r="BW415" s="8"/>
      <c r="BX415" s="8"/>
      <c r="BY415" s="8"/>
      <c r="BZ415" s="8"/>
      <c r="CA415" s="8"/>
      <c r="CB415" s="8"/>
      <c r="CC415" s="8"/>
      <c r="CD415" s="8"/>
      <c r="CE415" s="8"/>
      <c r="CF415" s="8"/>
      <c r="CG415" s="8"/>
      <c r="CH415" s="8"/>
      <c r="CI415" s="8"/>
      <c r="CJ415" s="8"/>
      <c r="CK415" s="8"/>
      <c r="CL415" s="8"/>
      <c r="CM415" s="8"/>
      <c r="CN415" s="8"/>
      <c r="CO415" s="97"/>
      <c r="CQ415" s="56"/>
      <c r="CR415" s="8"/>
      <c r="CS415" s="8"/>
      <c r="CT415" s="8"/>
      <c r="CU415" s="8"/>
      <c r="CV415" s="8"/>
      <c r="CW415" s="8"/>
      <c r="CX415" s="8"/>
      <c r="CY415" s="102" t="str">
        <f t="shared" si="189"/>
        <v/>
      </c>
      <c r="CZ415" s="56" t="str">
        <f t="shared" si="190"/>
        <v>PM 16-2 CHLORTETRACYCLINE 100 PORC ET AGNEAU-CHEVREAU SEVRES</v>
      </c>
      <c r="DA415" s="204" t="e">
        <f>IF(IF(DI$2="Catégorie",IF(DI$3="Toutes",SUMIFS('Étape 1 - à remplir'!$F$31:$F$400,'Étape 1 - à remplir'!$E$31:$E$400,MASQ2!CZ415,'Étape 1 - à remplir'!$G$31:$G$400,"kg"),SUMIFS('Étape 1 - à remplir'!$F$31:$F$400,'Étape 1 - à remplir'!$E$31:$E$400,MASQ2!CZ415,'Étape 1 - à remplir'!$C$31:$C$400,DI$3)),IF(DI$2="Âge",IF(DI$3="Tous",SUMIFS('Étape 1 - à remplir'!$F$31:$F$400,'Étape 1 - à remplir'!$E$31:$E$400,MASQ2!CZ415,'Étape 1 - à remplir'!$G$31:$G$400,"kg"),SUMIFS('Étape 1 - à remplir'!$F$31:$F$400,'Étape 1 - à remplir'!$E$31:$E$400,MASQ2!CZ415,'Étape 1 - à remplir'!$P$31:$P$400,DI$3,'Étape 1 - à remplir'!$G$31:$G$400,"kg")),IF(DI$2="Atelier",IF(DI$3="Tous",SUMIFS('Étape 1 - à remplir'!$F$31:$F$400,'Étape 1 - à remplir'!$E$31:$E$400,MASQ2!CZ415,'Étape 1 - à remplir'!$G$31:$G$400,"kg"),SUMIFS('Étape 1 - à remplir'!$F$31:$F$400,'Étape 1 - à remplir'!$E$31:$E$400,MASQ2!CZ415,'Étape 1 - à remplir'!$O$31:$O$400,DI$3,'Étape 1 - à remplir'!$G$31:$G$400,"kg")),IF(DI$2="Espèce",IF(DI$3="Tous",SUMIFS('Étape 1 - à remplir'!$F$31:$F$400,'Étape 1 - à remplir'!$E$31:$E$400,MASQ2!CZ415,'Étape 1 - à remplir'!$G$31:$G$400,"kg"),SUMIFS('Étape 1 - à remplir'!$F$31:$F$400,'Étape 1 - à remplir'!$E$31:$E$400,MASQ2!CZ415,'Étape 1 - à remplir'!$N$31:$N$400,DI$3,'Étape 1 - à remplir'!$G$31:$G$400,"kg"))))))=0,NA(),IF(DI$2="Catégorie",IF(DI$3="Toutes",SUMIFS('Étape 1 - à remplir'!$F$31:$F$400,'Étape 1 - à remplir'!$E$31:$E$400,MASQ2!CZ415,'Étape 1 - à remplir'!$G$31:$G$400,"kg"),SUMIFS('Étape 1 - à remplir'!$F$31:$F$400,'Étape 1 - à remplir'!$E$31:$E$400,MASQ2!CZ415,'Étape 1 - à remplir'!$C$31:$C$400,DI$3)),IF(DI$2="Âge",IF(DI$3="Tous",SUMIFS('Étape 1 - à remplir'!$F$31:$F$400,'Étape 1 - à remplir'!$E$31:$E$400,MASQ2!CZ415,'Étape 1 - à remplir'!$G$31:$G$400,"kg"),SUMIFS('Étape 1 - à remplir'!$F$31:$F$400,'Étape 1 - à remplir'!$E$31:$E$400,MASQ2!CZ415,'Étape 1 - à remplir'!$P$31:$P$400,DI$3,'Étape 1 - à remplir'!$G$31:$G$400,"kg")),IF(DI$2="Atelier",IF(DI$3="Tous",SUMIFS('Étape 1 - à remplir'!$F$31:$F$400,'Étape 1 - à remplir'!$E$31:$E$400,MASQ2!CZ415,'Étape 1 - à remplir'!$G$31:$G$400,"kg"),SUMIFS('Étape 1 - à remplir'!$F$31:$F$400,'Étape 1 - à remplir'!$E$31:$E$400,MASQ2!CZ415,'Étape 1 - à remplir'!$O$31:$O$400,DI$3,'Étape 1 - à remplir'!$G$31:$G$400,"kg")),IF(DI$2="Espèce",IF(DI$3="Tous",SUMIFS('Étape 1 - à remplir'!$F$31:$F$400,'Étape 1 - à remplir'!$E$31:$E$400,MASQ2!CZ415,'Étape 1 - à remplir'!$G$31:$G$400,"kg"),SUMIFS('Étape 1 - à remplir'!$F$31:$F$400,'Étape 1 - à remplir'!$E$31:$E$400,MASQ2!CZ415,'Étape 1 - à remplir'!$N$31:$N$400,DI$3,'Étape 1 - à remplir'!$G$31:$G$400,"kg")))))))</f>
        <v>#N/A</v>
      </c>
      <c r="DB415" s="104">
        <f t="shared" si="198"/>
        <v>0</v>
      </c>
      <c r="DC415" s="204" t="str">
        <f t="shared" si="191"/>
        <v>Chlortétracycline</v>
      </c>
      <c r="DD415" s="204" t="str">
        <f t="shared" si="192"/>
        <v/>
      </c>
      <c r="DE415" s="204" t="str">
        <f t="shared" si="193"/>
        <v/>
      </c>
      <c r="DF415" s="204" t="str">
        <f t="shared" si="194"/>
        <v>Tetracyclines</v>
      </c>
      <c r="DG415" s="204" t="str">
        <f t="shared" si="195"/>
        <v/>
      </c>
      <c r="DH415" s="97" t="str">
        <f t="shared" si="196"/>
        <v/>
      </c>
      <c r="DI415" s="78"/>
      <c r="DJ415" s="78"/>
      <c r="DK415" s="77" t="str">
        <f ca="1"/>
        <v>PM 16-2 CHLORTETRACYCLINE 100 PORC ET AGNEAU-CHEVREAU SEVRES</v>
      </c>
      <c r="DL415" s="79" t="e">
        <f ca="1"/>
        <v>#N/A</v>
      </c>
      <c r="DM415" s="102"/>
      <c r="DN415" s="8"/>
      <c r="DO415" s="8"/>
      <c r="DP415" s="8"/>
      <c r="DQ415" s="8"/>
      <c r="DR415" s="8"/>
      <c r="DS415" s="8"/>
      <c r="DT415" s="8"/>
      <c r="DU415" s="8"/>
      <c r="DV415" s="8"/>
      <c r="DW415" s="8"/>
      <c r="DX415" s="8"/>
      <c r="DY415" s="8"/>
      <c r="DZ415" s="8"/>
      <c r="EA415" s="8"/>
      <c r="EB415" s="8"/>
      <c r="EC415" s="8"/>
      <c r="ED415" s="8"/>
      <c r="EE415" s="8"/>
      <c r="EF415" s="8"/>
      <c r="EG415" s="8"/>
      <c r="EH415" s="8"/>
      <c r="EI415" s="8"/>
      <c r="EJ415" s="97"/>
    </row>
    <row r="416" spans="1:140" x14ac:dyDescent="0.25">
      <c r="A416" s="56"/>
      <c r="B416" s="8"/>
      <c r="C416" s="8"/>
      <c r="D416" s="8"/>
      <c r="E416" s="8"/>
      <c r="F416" s="8"/>
      <c r="G416" s="8"/>
      <c r="H416" s="8"/>
      <c r="I416" s="102" t="str">
        <f>INDEX(Données_ATB!BE:BV,MATCH(MASQ2!J416,Données_ATB!BE:BE,0),18)</f>
        <v/>
      </c>
      <c r="J416" s="77" t="str">
        <f>Données_ATB!BE415</f>
        <v>PM 16-B CHLORTETRACYCLINE 100 PORC-AGNEAU ET CHEVREAU SEVRES</v>
      </c>
      <c r="K416" s="204" t="e">
        <f>IF(IF(S$2="Catégorie",IF(S$3="Toutes",SUMIFS('Étape 1 - à remplir'!$F$31:$F$400,'Étape 1 - à remplir'!$E$31:$E$400,MASQ2!J416,'Étape 1 - à remplir'!$G$31:$G$400,"animaux"),SUMIFS('Étape 1 - à remplir'!$F$31:$F$400,'Étape 1 - à remplir'!$E$31:$E$400,MASQ2!J416,'Étape 1 - à remplir'!$C$31:$C$400,S$3)),IF(S$2="Âge",IF(S$3="Tous",SUMIFS('Étape 1 - à remplir'!$F$31:$F$400,'Étape 1 - à remplir'!$E$31:$E$400,MASQ2!J416,'Étape 1 - à remplir'!$G$31:$G$400,"animaux"),SUMIFS('Étape 1 - à remplir'!$F$31:$F$400,'Étape 1 - à remplir'!$E$31:$E$400,MASQ2!J416,'Étape 1 - à remplir'!$P$31:$P$400,S$3)),IF(S$2="Atelier",IF(S$3="Tous",SUMIFS('Étape 1 - à remplir'!$F$31:$F$400,'Étape 1 - à remplir'!$E$31:$E$400,MASQ2!J416,'Étape 1 - à remplir'!$G$31:$G$400,"animaux"),SUMIFS('Étape 1 - à remplir'!$F$31:$F$400,'Étape 1 - à remplir'!$E$31:$E$400,MASQ2!J416,'Étape 1 - à remplir'!$O$31:$O$400,S$3)),IF(S$2="Espèce",IF(S$3="Tous",SUMIFS('Étape 1 - à remplir'!$F$31:$F$400,'Étape 1 - à remplir'!$E$31:$E$400,MASQ2!J416,'Étape 1 - à remplir'!$G$31:$G$400,"animaux"),SUMIFS('Étape 1 - à remplir'!$F$31:$F$400,'Étape 1 - à remplir'!$E$31:$E$400,MASQ2!J416,'Étape 1 - à remplir'!$N$31:$N$400,S$3))))))=0,NA(),IF(S$2="Catégorie",IF(S$3="Toutes",SUMIFS('Étape 1 - à remplir'!$F$31:$F$400,'Étape 1 - à remplir'!$E$31:$E$400,MASQ2!J416,'Étape 1 - à remplir'!$G$31:$G$400,"animaux"),SUMIFS('Étape 1 - à remplir'!$F$31:$F$400,'Étape 1 - à remplir'!$E$31:$E$400,MASQ2!J416,'Étape 1 - à remplir'!$C$31:$C$400,S$3)),IF(S$2="Âge",IF(S$3="Tous",SUMIFS('Étape 1 - à remplir'!$F$31:$F$400,'Étape 1 - à remplir'!$E$31:$E$400,MASQ2!J416,'Étape 1 - à remplir'!$G$31:$G$400,"animaux"),SUMIFS('Étape 1 - à remplir'!$F$31:$F$400,'Étape 1 - à remplir'!$E$31:$E$400,MASQ2!J416,'Étape 1 - à remplir'!$P$31:$P$400,S$3)),IF(S$2="Atelier",IF(S$3="Tous",SUMIFS('Étape 1 - à remplir'!$F$31:$F$400,'Étape 1 - à remplir'!$E$31:$E$400,MASQ2!J416,'Étape 1 - à remplir'!$G$31:$G$400,"animaux"),SUMIFS('Étape 1 - à remplir'!$F$31:$F$400,'Étape 1 - à remplir'!$E$31:$E$400,MASQ2!J416,'Étape 1 - à remplir'!$O$31:$O$400,S$3)),IF(S$2="Espèce",IF(S$3="Tous",SUMIFS('Étape 1 - à remplir'!$F$31:$F$400,'Étape 1 - à remplir'!$E$31:$E$400,MASQ2!J416,'Étape 1 - à remplir'!$G$31:$G$400,"animaux"),SUMIFS('Étape 1 - à remplir'!$F$31:$F$400,'Étape 1 - à remplir'!$E$31:$E$400,MASQ2!J416,'Étape 1 - à remplir'!$N$31:$N$400,S$3)))))))</f>
        <v>#N/A</v>
      </c>
      <c r="L416" s="97">
        <f t="shared" si="199"/>
        <v>0</v>
      </c>
      <c r="M416" s="56" t="str">
        <f>Données_ATB!BN415</f>
        <v>Chlortétracycline</v>
      </c>
      <c r="N416" s="204" t="str">
        <f>Données_ATB!BO415</f>
        <v/>
      </c>
      <c r="O416" s="97" t="str">
        <f>Données_ATB!BP415</f>
        <v/>
      </c>
      <c r="P416" s="77" t="str">
        <f>Données_ATB!BR415</f>
        <v>Tetracyclines</v>
      </c>
      <c r="Q416" s="78" t="str">
        <f>Données_ATB!BS415</f>
        <v/>
      </c>
      <c r="R416" s="79" t="str">
        <f>Données_ATB!BT415</f>
        <v/>
      </c>
      <c r="S416" s="78"/>
      <c r="T416" s="78"/>
      <c r="U416" s="77" t="str">
        <f ca="1"/>
        <v>PM 16-B CHLORTETRACYCLINE 100 PORC-AGNEAU ET CHEVREAU SEVRES</v>
      </c>
      <c r="V416" s="79" t="e">
        <f ca="1"/>
        <v>#N/A</v>
      </c>
      <c r="W416" s="102"/>
      <c r="X416" s="8"/>
      <c r="Y416" s="8"/>
      <c r="Z416" s="8"/>
      <c r="AA416" s="8"/>
      <c r="AB416" s="102"/>
      <c r="AC416" s="8"/>
      <c r="AD416" s="8"/>
      <c r="AE416" s="8"/>
      <c r="AF416" s="8"/>
      <c r="AG416" s="8"/>
      <c r="AH416" s="8"/>
      <c r="AI416" s="8"/>
      <c r="AJ416" s="8"/>
      <c r="AK416" s="8"/>
      <c r="AL416" s="8"/>
      <c r="AM416" s="8"/>
      <c r="AN416" s="8"/>
      <c r="AO416" s="8"/>
      <c r="AP416" s="8"/>
      <c r="AQ416" s="8"/>
      <c r="AR416" s="8"/>
      <c r="AS416" s="8"/>
      <c r="AT416" s="97"/>
      <c r="AV416" s="56"/>
      <c r="AW416" s="8"/>
      <c r="AX416" s="8"/>
      <c r="AY416" s="8"/>
      <c r="AZ416" s="8"/>
      <c r="BA416" s="8"/>
      <c r="BB416" s="8"/>
      <c r="BC416" s="8"/>
      <c r="BD416" s="102" t="str">
        <f t="shared" si="181"/>
        <v/>
      </c>
      <c r="BE416" s="56" t="str">
        <f t="shared" si="182"/>
        <v>PM 16-B CHLORTETRACYCLINE 100 PORC-AGNEAU ET CHEVREAU SEVRES</v>
      </c>
      <c r="BF416" s="204" t="e">
        <f>IF(IF(BN$2="Catégorie",IF(BN$3="Toutes",SUMIFS('Étape 1 - à remplir'!$F$31:$F$400,'Étape 1 - à remplir'!$E$31:$E$400,MASQ2!BE416,'Étape 1 - à remplir'!$G$31:$G$400,"lots"),SUMIFS('Étape 1 - à remplir'!$F$31:$F$400,'Étape 1 - à remplir'!$E$31:$E$400,MASQ2!BE416,'Étape 1 - à remplir'!$C$31:$C$400,BN$3)),IF(BN$2="Âge",IF(BN$3="Tous",SUMIFS('Étape 1 - à remplir'!$F$31:$F$400,'Étape 1 - à remplir'!$E$31:$E$400,MASQ2!BE416,'Étape 1 - à remplir'!$G$31:$G$400,"lots"),SUMIFS('Étape 1 - à remplir'!$F$31:$F$400,'Étape 1 - à remplir'!$E$31:$E$400,MASQ2!BE416,'Étape 1 - à remplir'!$P$31:$P$400,BN$3,'Étape 1 - à remplir'!$G$31:$G$400,"lots")),IF(BN$2="Atelier",IF(BN$3="Tous",SUMIFS('Étape 1 - à remplir'!$F$31:$F$400,'Étape 1 - à remplir'!$E$31:$E$400,MASQ2!BE416,'Étape 1 - à remplir'!$G$31:$G$400,"lots"),SUMIFS('Étape 1 - à remplir'!$F$31:$F$400,'Étape 1 - à remplir'!$E$31:$E$400,MASQ2!BE416,'Étape 1 - à remplir'!$O$31:$O$400,BN$3,'Étape 1 - à remplir'!$G$31:$G$400,"lots")),IF(BN$2="Espèce",IF(BN$3="Tous",SUMIFS('Étape 1 - à remplir'!$F$31:$F$400,'Étape 1 - à remplir'!$E$31:$E$400,MASQ2!BE416,'Étape 1 - à remplir'!$G$31:$G$400,"lots"),SUMIFS('Étape 1 - à remplir'!$F$31:$F$400,'Étape 1 - à remplir'!$E$31:$E$400,MASQ2!BE416,'Étape 1 - à remplir'!$N$31:$N$400,BN$3,'Étape 1 - à remplir'!$G$31:$G$400,"lots"))))))=0,NA(),IF(BN$2="Catégorie",IF(BN$3="Toutes",SUMIFS('Étape 1 - à remplir'!$F$31:$F$400,'Étape 1 - à remplir'!$E$31:$E$400,MASQ2!BE416,'Étape 1 - à remplir'!$G$31:$G$400,"lots"),SUMIFS('Étape 1 - à remplir'!$F$31:$F$400,'Étape 1 - à remplir'!$E$31:$E$400,MASQ2!BE416,'Étape 1 - à remplir'!$C$31:$C$400,BN$3)),IF(BN$2="Âge",IF(BN$3="Tous",SUMIFS('Étape 1 - à remplir'!$F$31:$F$400,'Étape 1 - à remplir'!$E$31:$E$400,MASQ2!BE416,'Étape 1 - à remplir'!$G$31:$G$400,"lots"),SUMIFS('Étape 1 - à remplir'!$F$31:$F$400,'Étape 1 - à remplir'!$E$31:$E$400,MASQ2!BE416,'Étape 1 - à remplir'!$P$31:$P$400,BN$3,'Étape 1 - à remplir'!$G$31:$G$400,"lots")),IF(BN$2="Atelier",IF(BN$3="Tous",SUMIFS('Étape 1 - à remplir'!$F$31:$F$400,'Étape 1 - à remplir'!$E$31:$E$400,MASQ2!BE416,'Étape 1 - à remplir'!$G$31:$G$400,"lots"),SUMIFS('Étape 1 - à remplir'!$F$31:$F$400,'Étape 1 - à remplir'!$E$31:$E$400,MASQ2!BE416,'Étape 1 - à remplir'!$O$31:$O$400,BN$3,'Étape 1 - à remplir'!$G$31:$G$400,"lots")),IF(BN$2="Espèce",IF(BN$3="Tous",SUMIFS('Étape 1 - à remplir'!$F$31:$F$400,'Étape 1 - à remplir'!$E$31:$E$400,MASQ2!BE416,'Étape 1 - à remplir'!$G$31:$G$400,"lots"),SUMIFS('Étape 1 - à remplir'!$F$31:$F$400,'Étape 1 - à remplir'!$E$31:$E$400,MASQ2!BE416,'Étape 1 - à remplir'!$N$31:$N$400,BN$3,'Étape 1 - à remplir'!$G$31:$G$400,"lots")))))))</f>
        <v>#N/A</v>
      </c>
      <c r="BG416" s="204">
        <f t="shared" si="197"/>
        <v>0</v>
      </c>
      <c r="BH416" s="204" t="str">
        <f t="shared" si="183"/>
        <v>Chlortétracycline</v>
      </c>
      <c r="BI416" s="204" t="str">
        <f t="shared" si="184"/>
        <v/>
      </c>
      <c r="BJ416" s="204" t="str">
        <f t="shared" si="185"/>
        <v/>
      </c>
      <c r="BK416" s="204" t="str">
        <f t="shared" si="186"/>
        <v>Tetracyclines</v>
      </c>
      <c r="BL416" s="204" t="str">
        <f t="shared" si="187"/>
        <v/>
      </c>
      <c r="BM416" s="97" t="str">
        <f t="shared" si="188"/>
        <v/>
      </c>
      <c r="BN416" s="78"/>
      <c r="BO416" s="78"/>
      <c r="BP416" s="77" t="str">
        <f ca="1"/>
        <v>PM 16-B CHLORTETRACYCLINE 100 PORC-AGNEAU ET CHEVREAU SEVRES</v>
      </c>
      <c r="BQ416" s="79" t="e">
        <f ca="1"/>
        <v>#N/A</v>
      </c>
      <c r="BR416" s="102"/>
      <c r="BS416" s="8"/>
      <c r="BT416" s="8"/>
      <c r="BU416" s="8"/>
      <c r="BV416" s="8"/>
      <c r="BW416" s="8"/>
      <c r="BX416" s="8"/>
      <c r="BY416" s="8"/>
      <c r="BZ416" s="8"/>
      <c r="CA416" s="8"/>
      <c r="CB416" s="8"/>
      <c r="CC416" s="8"/>
      <c r="CD416" s="8"/>
      <c r="CE416" s="8"/>
      <c r="CF416" s="8"/>
      <c r="CG416" s="8"/>
      <c r="CH416" s="8"/>
      <c r="CI416" s="8"/>
      <c r="CJ416" s="8"/>
      <c r="CK416" s="8"/>
      <c r="CL416" s="8"/>
      <c r="CM416" s="8"/>
      <c r="CN416" s="8"/>
      <c r="CO416" s="97"/>
      <c r="CQ416" s="56"/>
      <c r="CR416" s="8"/>
      <c r="CS416" s="8"/>
      <c r="CT416" s="8"/>
      <c r="CU416" s="8"/>
      <c r="CV416" s="8"/>
      <c r="CW416" s="8"/>
      <c r="CX416" s="8"/>
      <c r="CY416" s="102" t="str">
        <f t="shared" si="189"/>
        <v/>
      </c>
      <c r="CZ416" s="56" t="str">
        <f t="shared" si="190"/>
        <v>PM 16-B CHLORTETRACYCLINE 100 PORC-AGNEAU ET CHEVREAU SEVRES</v>
      </c>
      <c r="DA416" s="204" t="e">
        <f>IF(IF(DI$2="Catégorie",IF(DI$3="Toutes",SUMIFS('Étape 1 - à remplir'!$F$31:$F$400,'Étape 1 - à remplir'!$E$31:$E$400,MASQ2!CZ416,'Étape 1 - à remplir'!$G$31:$G$400,"kg"),SUMIFS('Étape 1 - à remplir'!$F$31:$F$400,'Étape 1 - à remplir'!$E$31:$E$400,MASQ2!CZ416,'Étape 1 - à remplir'!$C$31:$C$400,DI$3)),IF(DI$2="Âge",IF(DI$3="Tous",SUMIFS('Étape 1 - à remplir'!$F$31:$F$400,'Étape 1 - à remplir'!$E$31:$E$400,MASQ2!CZ416,'Étape 1 - à remplir'!$G$31:$G$400,"kg"),SUMIFS('Étape 1 - à remplir'!$F$31:$F$400,'Étape 1 - à remplir'!$E$31:$E$400,MASQ2!CZ416,'Étape 1 - à remplir'!$P$31:$P$400,DI$3,'Étape 1 - à remplir'!$G$31:$G$400,"kg")),IF(DI$2="Atelier",IF(DI$3="Tous",SUMIFS('Étape 1 - à remplir'!$F$31:$F$400,'Étape 1 - à remplir'!$E$31:$E$400,MASQ2!CZ416,'Étape 1 - à remplir'!$G$31:$G$400,"kg"),SUMIFS('Étape 1 - à remplir'!$F$31:$F$400,'Étape 1 - à remplir'!$E$31:$E$400,MASQ2!CZ416,'Étape 1 - à remplir'!$O$31:$O$400,DI$3,'Étape 1 - à remplir'!$G$31:$G$400,"kg")),IF(DI$2="Espèce",IF(DI$3="Tous",SUMIFS('Étape 1 - à remplir'!$F$31:$F$400,'Étape 1 - à remplir'!$E$31:$E$400,MASQ2!CZ416,'Étape 1 - à remplir'!$G$31:$G$400,"kg"),SUMIFS('Étape 1 - à remplir'!$F$31:$F$400,'Étape 1 - à remplir'!$E$31:$E$400,MASQ2!CZ416,'Étape 1 - à remplir'!$N$31:$N$400,DI$3,'Étape 1 - à remplir'!$G$31:$G$400,"kg"))))))=0,NA(),IF(DI$2="Catégorie",IF(DI$3="Toutes",SUMIFS('Étape 1 - à remplir'!$F$31:$F$400,'Étape 1 - à remplir'!$E$31:$E$400,MASQ2!CZ416,'Étape 1 - à remplir'!$G$31:$G$400,"kg"),SUMIFS('Étape 1 - à remplir'!$F$31:$F$400,'Étape 1 - à remplir'!$E$31:$E$400,MASQ2!CZ416,'Étape 1 - à remplir'!$C$31:$C$400,DI$3)),IF(DI$2="Âge",IF(DI$3="Tous",SUMIFS('Étape 1 - à remplir'!$F$31:$F$400,'Étape 1 - à remplir'!$E$31:$E$400,MASQ2!CZ416,'Étape 1 - à remplir'!$G$31:$G$400,"kg"),SUMIFS('Étape 1 - à remplir'!$F$31:$F$400,'Étape 1 - à remplir'!$E$31:$E$400,MASQ2!CZ416,'Étape 1 - à remplir'!$P$31:$P$400,DI$3,'Étape 1 - à remplir'!$G$31:$G$400,"kg")),IF(DI$2="Atelier",IF(DI$3="Tous",SUMIFS('Étape 1 - à remplir'!$F$31:$F$400,'Étape 1 - à remplir'!$E$31:$E$400,MASQ2!CZ416,'Étape 1 - à remplir'!$G$31:$G$400,"kg"),SUMIFS('Étape 1 - à remplir'!$F$31:$F$400,'Étape 1 - à remplir'!$E$31:$E$400,MASQ2!CZ416,'Étape 1 - à remplir'!$O$31:$O$400,DI$3,'Étape 1 - à remplir'!$G$31:$G$400,"kg")),IF(DI$2="Espèce",IF(DI$3="Tous",SUMIFS('Étape 1 - à remplir'!$F$31:$F$400,'Étape 1 - à remplir'!$E$31:$E$400,MASQ2!CZ416,'Étape 1 - à remplir'!$G$31:$G$400,"kg"),SUMIFS('Étape 1 - à remplir'!$F$31:$F$400,'Étape 1 - à remplir'!$E$31:$E$400,MASQ2!CZ416,'Étape 1 - à remplir'!$N$31:$N$400,DI$3,'Étape 1 - à remplir'!$G$31:$G$400,"kg")))))))</f>
        <v>#N/A</v>
      </c>
      <c r="DB416" s="104">
        <f t="shared" si="198"/>
        <v>0</v>
      </c>
      <c r="DC416" s="204" t="str">
        <f t="shared" si="191"/>
        <v>Chlortétracycline</v>
      </c>
      <c r="DD416" s="204" t="str">
        <f t="shared" si="192"/>
        <v/>
      </c>
      <c r="DE416" s="204" t="str">
        <f t="shared" si="193"/>
        <v/>
      </c>
      <c r="DF416" s="204" t="str">
        <f t="shared" si="194"/>
        <v>Tetracyclines</v>
      </c>
      <c r="DG416" s="204" t="str">
        <f t="shared" si="195"/>
        <v/>
      </c>
      <c r="DH416" s="97" t="str">
        <f t="shared" si="196"/>
        <v/>
      </c>
      <c r="DI416" s="78"/>
      <c r="DJ416" s="78"/>
      <c r="DK416" s="77" t="str">
        <f ca="1"/>
        <v>PM 16-B CHLORTETRACYCLINE 100 PORC-AGNEAU ET CHEVREAU SEVRES</v>
      </c>
      <c r="DL416" s="79" t="e">
        <f ca="1"/>
        <v>#N/A</v>
      </c>
      <c r="DM416" s="102"/>
      <c r="DN416" s="8"/>
      <c r="DO416" s="8"/>
      <c r="DP416" s="8"/>
      <c r="DQ416" s="8"/>
      <c r="DR416" s="8"/>
      <c r="DS416" s="8"/>
      <c r="DT416" s="8"/>
      <c r="DU416" s="8"/>
      <c r="DV416" s="8"/>
      <c r="DW416" s="8"/>
      <c r="DX416" s="8"/>
      <c r="DY416" s="8"/>
      <c r="DZ416" s="8"/>
      <c r="EA416" s="8"/>
      <c r="EB416" s="8"/>
      <c r="EC416" s="8"/>
      <c r="ED416" s="8"/>
      <c r="EE416" s="8"/>
      <c r="EF416" s="8"/>
      <c r="EG416" s="8"/>
      <c r="EH416" s="8"/>
      <c r="EI416" s="8"/>
      <c r="EJ416" s="97"/>
    </row>
    <row r="417" spans="1:140" x14ac:dyDescent="0.25">
      <c r="A417" s="56"/>
      <c r="B417" s="8"/>
      <c r="C417" s="8"/>
      <c r="D417" s="8"/>
      <c r="E417" s="8"/>
      <c r="F417" s="8"/>
      <c r="G417" s="8"/>
      <c r="H417" s="8"/>
      <c r="I417" s="102" t="str">
        <f>INDEX(Données_ATB!BE:BV,MATCH(MASQ2!J417,Données_ATB!BE:BE,0),18)</f>
        <v/>
      </c>
      <c r="J417" s="77" t="str">
        <f>Données_ATB!BE416</f>
        <v>PM 17-A OXYTETRACYCLINE 40 LAPIN-VOLAILLE-PORC-AGNEAU ET CHEVREAU SEVRES</v>
      </c>
      <c r="K417" s="204" t="e">
        <f>IF(IF(S$2="Catégorie",IF(S$3="Toutes",SUMIFS('Étape 1 - à remplir'!$F$31:$F$400,'Étape 1 - à remplir'!$E$31:$E$400,MASQ2!J417,'Étape 1 - à remplir'!$G$31:$G$400,"animaux"),SUMIFS('Étape 1 - à remplir'!$F$31:$F$400,'Étape 1 - à remplir'!$E$31:$E$400,MASQ2!J417,'Étape 1 - à remplir'!$C$31:$C$400,S$3)),IF(S$2="Âge",IF(S$3="Tous",SUMIFS('Étape 1 - à remplir'!$F$31:$F$400,'Étape 1 - à remplir'!$E$31:$E$400,MASQ2!J417,'Étape 1 - à remplir'!$G$31:$G$400,"animaux"),SUMIFS('Étape 1 - à remplir'!$F$31:$F$400,'Étape 1 - à remplir'!$E$31:$E$400,MASQ2!J417,'Étape 1 - à remplir'!$P$31:$P$400,S$3)),IF(S$2="Atelier",IF(S$3="Tous",SUMIFS('Étape 1 - à remplir'!$F$31:$F$400,'Étape 1 - à remplir'!$E$31:$E$400,MASQ2!J417,'Étape 1 - à remplir'!$G$31:$G$400,"animaux"),SUMIFS('Étape 1 - à remplir'!$F$31:$F$400,'Étape 1 - à remplir'!$E$31:$E$400,MASQ2!J417,'Étape 1 - à remplir'!$O$31:$O$400,S$3)),IF(S$2="Espèce",IF(S$3="Tous",SUMIFS('Étape 1 - à remplir'!$F$31:$F$400,'Étape 1 - à remplir'!$E$31:$E$400,MASQ2!J417,'Étape 1 - à remplir'!$G$31:$G$400,"animaux"),SUMIFS('Étape 1 - à remplir'!$F$31:$F$400,'Étape 1 - à remplir'!$E$31:$E$400,MASQ2!J417,'Étape 1 - à remplir'!$N$31:$N$400,S$3))))))=0,NA(),IF(S$2="Catégorie",IF(S$3="Toutes",SUMIFS('Étape 1 - à remplir'!$F$31:$F$400,'Étape 1 - à remplir'!$E$31:$E$400,MASQ2!J417,'Étape 1 - à remplir'!$G$31:$G$400,"animaux"),SUMIFS('Étape 1 - à remplir'!$F$31:$F$400,'Étape 1 - à remplir'!$E$31:$E$400,MASQ2!J417,'Étape 1 - à remplir'!$C$31:$C$400,S$3)),IF(S$2="Âge",IF(S$3="Tous",SUMIFS('Étape 1 - à remplir'!$F$31:$F$400,'Étape 1 - à remplir'!$E$31:$E$400,MASQ2!J417,'Étape 1 - à remplir'!$G$31:$G$400,"animaux"),SUMIFS('Étape 1 - à remplir'!$F$31:$F$400,'Étape 1 - à remplir'!$E$31:$E$400,MASQ2!J417,'Étape 1 - à remplir'!$P$31:$P$400,S$3)),IF(S$2="Atelier",IF(S$3="Tous",SUMIFS('Étape 1 - à remplir'!$F$31:$F$400,'Étape 1 - à remplir'!$E$31:$E$400,MASQ2!J417,'Étape 1 - à remplir'!$G$31:$G$400,"animaux"),SUMIFS('Étape 1 - à remplir'!$F$31:$F$400,'Étape 1 - à remplir'!$E$31:$E$400,MASQ2!J417,'Étape 1 - à remplir'!$O$31:$O$400,S$3)),IF(S$2="Espèce",IF(S$3="Tous",SUMIFS('Étape 1 - à remplir'!$F$31:$F$400,'Étape 1 - à remplir'!$E$31:$E$400,MASQ2!J417,'Étape 1 - à remplir'!$G$31:$G$400,"animaux"),SUMIFS('Étape 1 - à remplir'!$F$31:$F$400,'Étape 1 - à remplir'!$E$31:$E$400,MASQ2!J417,'Étape 1 - à remplir'!$N$31:$N$400,S$3)))))))</f>
        <v>#N/A</v>
      </c>
      <c r="L417" s="97">
        <f t="shared" si="199"/>
        <v>0</v>
      </c>
      <c r="M417" s="56" t="str">
        <f>Données_ATB!BN416</f>
        <v>Oxytétracycline</v>
      </c>
      <c r="N417" s="204" t="str">
        <f>Données_ATB!BO416</f>
        <v/>
      </c>
      <c r="O417" s="97" t="str">
        <f>Données_ATB!BP416</f>
        <v/>
      </c>
      <c r="P417" s="77" t="str">
        <f>Données_ATB!BR416</f>
        <v>Tetracyclines</v>
      </c>
      <c r="Q417" s="78" t="str">
        <f>Données_ATB!BS416</f>
        <v/>
      </c>
      <c r="R417" s="79" t="str">
        <f>Données_ATB!BT416</f>
        <v/>
      </c>
      <c r="S417" s="78"/>
      <c r="T417" s="78"/>
      <c r="U417" s="77" t="str">
        <f ca="1"/>
        <v>PM 17-A OXYTETRACYCLINE 40 LAPIN-VOLAILLE-PORC-AGNEAU ET CHEVREAU SEVRES</v>
      </c>
      <c r="V417" s="79" t="e">
        <f ca="1"/>
        <v>#N/A</v>
      </c>
      <c r="W417" s="102"/>
      <c r="X417" s="8"/>
      <c r="Y417" s="8"/>
      <c r="Z417" s="8"/>
      <c r="AA417" s="8"/>
      <c r="AB417" s="102"/>
      <c r="AC417" s="8"/>
      <c r="AD417" s="8"/>
      <c r="AE417" s="8"/>
      <c r="AF417" s="8"/>
      <c r="AG417" s="8"/>
      <c r="AH417" s="8"/>
      <c r="AI417" s="8"/>
      <c r="AJ417" s="8"/>
      <c r="AK417" s="8"/>
      <c r="AL417" s="8"/>
      <c r="AM417" s="8"/>
      <c r="AN417" s="8"/>
      <c r="AO417" s="8"/>
      <c r="AP417" s="8"/>
      <c r="AQ417" s="8"/>
      <c r="AR417" s="8"/>
      <c r="AS417" s="8"/>
      <c r="AT417" s="97"/>
      <c r="AV417" s="56"/>
      <c r="AW417" s="8"/>
      <c r="AX417" s="8"/>
      <c r="AY417" s="8"/>
      <c r="AZ417" s="8"/>
      <c r="BA417" s="8"/>
      <c r="BB417" s="8"/>
      <c r="BC417" s="8"/>
      <c r="BD417" s="102" t="str">
        <f t="shared" si="181"/>
        <v/>
      </c>
      <c r="BE417" s="56" t="str">
        <f t="shared" si="182"/>
        <v>PM 17-A OXYTETRACYCLINE 40 LAPIN-VOLAILLE-PORC-AGNEAU ET CHEVREAU SEVRES</v>
      </c>
      <c r="BF417" s="204" t="e">
        <f>IF(IF(BN$2="Catégorie",IF(BN$3="Toutes",SUMIFS('Étape 1 - à remplir'!$F$31:$F$400,'Étape 1 - à remplir'!$E$31:$E$400,MASQ2!BE417,'Étape 1 - à remplir'!$G$31:$G$400,"lots"),SUMIFS('Étape 1 - à remplir'!$F$31:$F$400,'Étape 1 - à remplir'!$E$31:$E$400,MASQ2!BE417,'Étape 1 - à remplir'!$C$31:$C$400,BN$3)),IF(BN$2="Âge",IF(BN$3="Tous",SUMIFS('Étape 1 - à remplir'!$F$31:$F$400,'Étape 1 - à remplir'!$E$31:$E$400,MASQ2!BE417,'Étape 1 - à remplir'!$G$31:$G$400,"lots"),SUMIFS('Étape 1 - à remplir'!$F$31:$F$400,'Étape 1 - à remplir'!$E$31:$E$400,MASQ2!BE417,'Étape 1 - à remplir'!$P$31:$P$400,BN$3,'Étape 1 - à remplir'!$G$31:$G$400,"lots")),IF(BN$2="Atelier",IF(BN$3="Tous",SUMIFS('Étape 1 - à remplir'!$F$31:$F$400,'Étape 1 - à remplir'!$E$31:$E$400,MASQ2!BE417,'Étape 1 - à remplir'!$G$31:$G$400,"lots"),SUMIFS('Étape 1 - à remplir'!$F$31:$F$400,'Étape 1 - à remplir'!$E$31:$E$400,MASQ2!BE417,'Étape 1 - à remplir'!$O$31:$O$400,BN$3,'Étape 1 - à remplir'!$G$31:$G$400,"lots")),IF(BN$2="Espèce",IF(BN$3="Tous",SUMIFS('Étape 1 - à remplir'!$F$31:$F$400,'Étape 1 - à remplir'!$E$31:$E$400,MASQ2!BE417,'Étape 1 - à remplir'!$G$31:$G$400,"lots"),SUMIFS('Étape 1 - à remplir'!$F$31:$F$400,'Étape 1 - à remplir'!$E$31:$E$400,MASQ2!BE417,'Étape 1 - à remplir'!$N$31:$N$400,BN$3,'Étape 1 - à remplir'!$G$31:$G$400,"lots"))))))=0,NA(),IF(BN$2="Catégorie",IF(BN$3="Toutes",SUMIFS('Étape 1 - à remplir'!$F$31:$F$400,'Étape 1 - à remplir'!$E$31:$E$400,MASQ2!BE417,'Étape 1 - à remplir'!$G$31:$G$400,"lots"),SUMIFS('Étape 1 - à remplir'!$F$31:$F$400,'Étape 1 - à remplir'!$E$31:$E$400,MASQ2!BE417,'Étape 1 - à remplir'!$C$31:$C$400,BN$3)),IF(BN$2="Âge",IF(BN$3="Tous",SUMIFS('Étape 1 - à remplir'!$F$31:$F$400,'Étape 1 - à remplir'!$E$31:$E$400,MASQ2!BE417,'Étape 1 - à remplir'!$G$31:$G$400,"lots"),SUMIFS('Étape 1 - à remplir'!$F$31:$F$400,'Étape 1 - à remplir'!$E$31:$E$400,MASQ2!BE417,'Étape 1 - à remplir'!$P$31:$P$400,BN$3,'Étape 1 - à remplir'!$G$31:$G$400,"lots")),IF(BN$2="Atelier",IF(BN$3="Tous",SUMIFS('Étape 1 - à remplir'!$F$31:$F$400,'Étape 1 - à remplir'!$E$31:$E$400,MASQ2!BE417,'Étape 1 - à remplir'!$G$31:$G$400,"lots"),SUMIFS('Étape 1 - à remplir'!$F$31:$F$400,'Étape 1 - à remplir'!$E$31:$E$400,MASQ2!BE417,'Étape 1 - à remplir'!$O$31:$O$400,BN$3,'Étape 1 - à remplir'!$G$31:$G$400,"lots")),IF(BN$2="Espèce",IF(BN$3="Tous",SUMIFS('Étape 1 - à remplir'!$F$31:$F$400,'Étape 1 - à remplir'!$E$31:$E$400,MASQ2!BE417,'Étape 1 - à remplir'!$G$31:$G$400,"lots"),SUMIFS('Étape 1 - à remplir'!$F$31:$F$400,'Étape 1 - à remplir'!$E$31:$E$400,MASQ2!BE417,'Étape 1 - à remplir'!$N$31:$N$400,BN$3,'Étape 1 - à remplir'!$G$31:$G$400,"lots")))))))</f>
        <v>#N/A</v>
      </c>
      <c r="BG417" s="204">
        <f t="shared" si="197"/>
        <v>0</v>
      </c>
      <c r="BH417" s="204" t="str">
        <f t="shared" si="183"/>
        <v>Oxytétracycline</v>
      </c>
      <c r="BI417" s="204" t="str">
        <f t="shared" si="184"/>
        <v/>
      </c>
      <c r="BJ417" s="204" t="str">
        <f t="shared" si="185"/>
        <v/>
      </c>
      <c r="BK417" s="204" t="str">
        <f t="shared" si="186"/>
        <v>Tetracyclines</v>
      </c>
      <c r="BL417" s="204" t="str">
        <f t="shared" si="187"/>
        <v/>
      </c>
      <c r="BM417" s="97" t="str">
        <f t="shared" si="188"/>
        <v/>
      </c>
      <c r="BN417" s="78"/>
      <c r="BO417" s="78"/>
      <c r="BP417" s="77" t="str">
        <f ca="1"/>
        <v>PM 17-A OXYTETRACYCLINE 40 LAPIN-VOLAILLE-PORC-AGNEAU ET CHEVREAU SEVRES</v>
      </c>
      <c r="BQ417" s="79" t="e">
        <f ca="1"/>
        <v>#N/A</v>
      </c>
      <c r="BR417" s="102"/>
      <c r="BS417" s="8"/>
      <c r="BT417" s="8"/>
      <c r="BU417" s="8"/>
      <c r="BV417" s="8"/>
      <c r="BW417" s="8"/>
      <c r="BX417" s="8"/>
      <c r="BY417" s="8"/>
      <c r="BZ417" s="8"/>
      <c r="CA417" s="8"/>
      <c r="CB417" s="8"/>
      <c r="CC417" s="8"/>
      <c r="CD417" s="8"/>
      <c r="CE417" s="8"/>
      <c r="CF417" s="8"/>
      <c r="CG417" s="8"/>
      <c r="CH417" s="8"/>
      <c r="CI417" s="8"/>
      <c r="CJ417" s="8"/>
      <c r="CK417" s="8"/>
      <c r="CL417" s="8"/>
      <c r="CM417" s="8"/>
      <c r="CN417" s="8"/>
      <c r="CO417" s="97"/>
      <c r="CQ417" s="56"/>
      <c r="CR417" s="8"/>
      <c r="CS417" s="8"/>
      <c r="CT417" s="8"/>
      <c r="CU417" s="8"/>
      <c r="CV417" s="8"/>
      <c r="CW417" s="8"/>
      <c r="CX417" s="8"/>
      <c r="CY417" s="102" t="str">
        <f t="shared" si="189"/>
        <v/>
      </c>
      <c r="CZ417" s="56" t="str">
        <f t="shared" si="190"/>
        <v>PM 17-A OXYTETRACYCLINE 40 LAPIN-VOLAILLE-PORC-AGNEAU ET CHEVREAU SEVRES</v>
      </c>
      <c r="DA417" s="204" t="e">
        <f>IF(IF(DI$2="Catégorie",IF(DI$3="Toutes",SUMIFS('Étape 1 - à remplir'!$F$31:$F$400,'Étape 1 - à remplir'!$E$31:$E$400,MASQ2!CZ417,'Étape 1 - à remplir'!$G$31:$G$400,"kg"),SUMIFS('Étape 1 - à remplir'!$F$31:$F$400,'Étape 1 - à remplir'!$E$31:$E$400,MASQ2!CZ417,'Étape 1 - à remplir'!$C$31:$C$400,DI$3)),IF(DI$2="Âge",IF(DI$3="Tous",SUMIFS('Étape 1 - à remplir'!$F$31:$F$400,'Étape 1 - à remplir'!$E$31:$E$400,MASQ2!CZ417,'Étape 1 - à remplir'!$G$31:$G$400,"kg"),SUMIFS('Étape 1 - à remplir'!$F$31:$F$400,'Étape 1 - à remplir'!$E$31:$E$400,MASQ2!CZ417,'Étape 1 - à remplir'!$P$31:$P$400,DI$3,'Étape 1 - à remplir'!$G$31:$G$400,"kg")),IF(DI$2="Atelier",IF(DI$3="Tous",SUMIFS('Étape 1 - à remplir'!$F$31:$F$400,'Étape 1 - à remplir'!$E$31:$E$400,MASQ2!CZ417,'Étape 1 - à remplir'!$G$31:$G$400,"kg"),SUMIFS('Étape 1 - à remplir'!$F$31:$F$400,'Étape 1 - à remplir'!$E$31:$E$400,MASQ2!CZ417,'Étape 1 - à remplir'!$O$31:$O$400,DI$3,'Étape 1 - à remplir'!$G$31:$G$400,"kg")),IF(DI$2="Espèce",IF(DI$3="Tous",SUMIFS('Étape 1 - à remplir'!$F$31:$F$400,'Étape 1 - à remplir'!$E$31:$E$400,MASQ2!CZ417,'Étape 1 - à remplir'!$G$31:$G$400,"kg"),SUMIFS('Étape 1 - à remplir'!$F$31:$F$400,'Étape 1 - à remplir'!$E$31:$E$400,MASQ2!CZ417,'Étape 1 - à remplir'!$N$31:$N$400,DI$3,'Étape 1 - à remplir'!$G$31:$G$400,"kg"))))))=0,NA(),IF(DI$2="Catégorie",IF(DI$3="Toutes",SUMIFS('Étape 1 - à remplir'!$F$31:$F$400,'Étape 1 - à remplir'!$E$31:$E$400,MASQ2!CZ417,'Étape 1 - à remplir'!$G$31:$G$400,"kg"),SUMIFS('Étape 1 - à remplir'!$F$31:$F$400,'Étape 1 - à remplir'!$E$31:$E$400,MASQ2!CZ417,'Étape 1 - à remplir'!$C$31:$C$400,DI$3)),IF(DI$2="Âge",IF(DI$3="Tous",SUMIFS('Étape 1 - à remplir'!$F$31:$F$400,'Étape 1 - à remplir'!$E$31:$E$400,MASQ2!CZ417,'Étape 1 - à remplir'!$G$31:$G$400,"kg"),SUMIFS('Étape 1 - à remplir'!$F$31:$F$400,'Étape 1 - à remplir'!$E$31:$E$400,MASQ2!CZ417,'Étape 1 - à remplir'!$P$31:$P$400,DI$3,'Étape 1 - à remplir'!$G$31:$G$400,"kg")),IF(DI$2="Atelier",IF(DI$3="Tous",SUMIFS('Étape 1 - à remplir'!$F$31:$F$400,'Étape 1 - à remplir'!$E$31:$E$400,MASQ2!CZ417,'Étape 1 - à remplir'!$G$31:$G$400,"kg"),SUMIFS('Étape 1 - à remplir'!$F$31:$F$400,'Étape 1 - à remplir'!$E$31:$E$400,MASQ2!CZ417,'Étape 1 - à remplir'!$O$31:$O$400,DI$3,'Étape 1 - à remplir'!$G$31:$G$400,"kg")),IF(DI$2="Espèce",IF(DI$3="Tous",SUMIFS('Étape 1 - à remplir'!$F$31:$F$400,'Étape 1 - à remplir'!$E$31:$E$400,MASQ2!CZ417,'Étape 1 - à remplir'!$G$31:$G$400,"kg"),SUMIFS('Étape 1 - à remplir'!$F$31:$F$400,'Étape 1 - à remplir'!$E$31:$E$400,MASQ2!CZ417,'Étape 1 - à remplir'!$N$31:$N$400,DI$3,'Étape 1 - à remplir'!$G$31:$G$400,"kg")))))))</f>
        <v>#N/A</v>
      </c>
      <c r="DB417" s="104">
        <f t="shared" si="198"/>
        <v>0</v>
      </c>
      <c r="DC417" s="204" t="str">
        <f t="shared" si="191"/>
        <v>Oxytétracycline</v>
      </c>
      <c r="DD417" s="204" t="str">
        <f t="shared" si="192"/>
        <v/>
      </c>
      <c r="DE417" s="204" t="str">
        <f t="shared" si="193"/>
        <v/>
      </c>
      <c r="DF417" s="204" t="str">
        <f t="shared" si="194"/>
        <v>Tetracyclines</v>
      </c>
      <c r="DG417" s="204" t="str">
        <f t="shared" si="195"/>
        <v/>
      </c>
      <c r="DH417" s="97" t="str">
        <f t="shared" si="196"/>
        <v/>
      </c>
      <c r="DI417" s="78"/>
      <c r="DJ417" s="78"/>
      <c r="DK417" s="77" t="str">
        <f ca="1"/>
        <v>PM 17-A OXYTETRACYCLINE 40 LAPIN-VOLAILLE-PORC-AGNEAU ET CHEVREAU SEVRES</v>
      </c>
      <c r="DL417" s="79" t="e">
        <f ca="1"/>
        <v>#N/A</v>
      </c>
      <c r="DM417" s="102"/>
      <c r="DN417" s="8"/>
      <c r="DO417" s="8"/>
      <c r="DP417" s="8"/>
      <c r="DQ417" s="8"/>
      <c r="DR417" s="8"/>
      <c r="DS417" s="8"/>
      <c r="DT417" s="8"/>
      <c r="DU417" s="8"/>
      <c r="DV417" s="8"/>
      <c r="DW417" s="8"/>
      <c r="DX417" s="8"/>
      <c r="DY417" s="8"/>
      <c r="DZ417" s="8"/>
      <c r="EA417" s="8"/>
      <c r="EB417" s="8"/>
      <c r="EC417" s="8"/>
      <c r="ED417" s="8"/>
      <c r="EE417" s="8"/>
      <c r="EF417" s="8"/>
      <c r="EG417" s="8"/>
      <c r="EH417" s="8"/>
      <c r="EI417" s="8"/>
      <c r="EJ417" s="97"/>
    </row>
    <row r="418" spans="1:140" x14ac:dyDescent="0.25">
      <c r="A418" s="56"/>
      <c r="B418" s="8"/>
      <c r="C418" s="8"/>
      <c r="D418" s="8"/>
      <c r="E418" s="8"/>
      <c r="F418" s="8"/>
      <c r="G418" s="8"/>
      <c r="H418" s="8"/>
      <c r="I418" s="102" t="str">
        <f>INDEX(Données_ATB!BE:BV,MATCH(MASQ2!J418,Données_ATB!BE:BE,0),18)</f>
        <v/>
      </c>
      <c r="J418" s="77" t="str">
        <f>Données_ATB!BE417</f>
        <v>PM 17-B OXYTETRACYCLINE 100 PORC-AGNEAU ET CHEVREAU SEVRES</v>
      </c>
      <c r="K418" s="204" t="e">
        <f>IF(IF(S$2="Catégorie",IF(S$3="Toutes",SUMIFS('Étape 1 - à remplir'!$F$31:$F$400,'Étape 1 - à remplir'!$E$31:$E$400,MASQ2!J418,'Étape 1 - à remplir'!$G$31:$G$400,"animaux"),SUMIFS('Étape 1 - à remplir'!$F$31:$F$400,'Étape 1 - à remplir'!$E$31:$E$400,MASQ2!J418,'Étape 1 - à remplir'!$C$31:$C$400,S$3)),IF(S$2="Âge",IF(S$3="Tous",SUMIFS('Étape 1 - à remplir'!$F$31:$F$400,'Étape 1 - à remplir'!$E$31:$E$400,MASQ2!J418,'Étape 1 - à remplir'!$G$31:$G$400,"animaux"),SUMIFS('Étape 1 - à remplir'!$F$31:$F$400,'Étape 1 - à remplir'!$E$31:$E$400,MASQ2!J418,'Étape 1 - à remplir'!$P$31:$P$400,S$3)),IF(S$2="Atelier",IF(S$3="Tous",SUMIFS('Étape 1 - à remplir'!$F$31:$F$400,'Étape 1 - à remplir'!$E$31:$E$400,MASQ2!J418,'Étape 1 - à remplir'!$G$31:$G$400,"animaux"),SUMIFS('Étape 1 - à remplir'!$F$31:$F$400,'Étape 1 - à remplir'!$E$31:$E$400,MASQ2!J418,'Étape 1 - à remplir'!$O$31:$O$400,S$3)),IF(S$2="Espèce",IF(S$3="Tous",SUMIFS('Étape 1 - à remplir'!$F$31:$F$400,'Étape 1 - à remplir'!$E$31:$E$400,MASQ2!J418,'Étape 1 - à remplir'!$G$31:$G$400,"animaux"),SUMIFS('Étape 1 - à remplir'!$F$31:$F$400,'Étape 1 - à remplir'!$E$31:$E$400,MASQ2!J418,'Étape 1 - à remplir'!$N$31:$N$400,S$3))))))=0,NA(),IF(S$2="Catégorie",IF(S$3="Toutes",SUMIFS('Étape 1 - à remplir'!$F$31:$F$400,'Étape 1 - à remplir'!$E$31:$E$400,MASQ2!J418,'Étape 1 - à remplir'!$G$31:$G$400,"animaux"),SUMIFS('Étape 1 - à remplir'!$F$31:$F$400,'Étape 1 - à remplir'!$E$31:$E$400,MASQ2!J418,'Étape 1 - à remplir'!$C$31:$C$400,S$3)),IF(S$2="Âge",IF(S$3="Tous",SUMIFS('Étape 1 - à remplir'!$F$31:$F$400,'Étape 1 - à remplir'!$E$31:$E$400,MASQ2!J418,'Étape 1 - à remplir'!$G$31:$G$400,"animaux"),SUMIFS('Étape 1 - à remplir'!$F$31:$F$400,'Étape 1 - à remplir'!$E$31:$E$400,MASQ2!J418,'Étape 1 - à remplir'!$P$31:$P$400,S$3)),IF(S$2="Atelier",IF(S$3="Tous",SUMIFS('Étape 1 - à remplir'!$F$31:$F$400,'Étape 1 - à remplir'!$E$31:$E$400,MASQ2!J418,'Étape 1 - à remplir'!$G$31:$G$400,"animaux"),SUMIFS('Étape 1 - à remplir'!$F$31:$F$400,'Étape 1 - à remplir'!$E$31:$E$400,MASQ2!J418,'Étape 1 - à remplir'!$O$31:$O$400,S$3)),IF(S$2="Espèce",IF(S$3="Tous",SUMIFS('Étape 1 - à remplir'!$F$31:$F$400,'Étape 1 - à remplir'!$E$31:$E$400,MASQ2!J418,'Étape 1 - à remplir'!$G$31:$G$400,"animaux"),SUMIFS('Étape 1 - à remplir'!$F$31:$F$400,'Étape 1 - à remplir'!$E$31:$E$400,MASQ2!J418,'Étape 1 - à remplir'!$N$31:$N$400,S$3)))))))</f>
        <v>#N/A</v>
      </c>
      <c r="L418" s="97">
        <f t="shared" si="199"/>
        <v>0</v>
      </c>
      <c r="M418" s="56" t="str">
        <f>Données_ATB!BN417</f>
        <v>Oxytétracycline</v>
      </c>
      <c r="N418" s="204" t="str">
        <f>Données_ATB!BO417</f>
        <v/>
      </c>
      <c r="O418" s="97" t="str">
        <f>Données_ATB!BP417</f>
        <v/>
      </c>
      <c r="P418" s="77" t="str">
        <f>Données_ATB!BR417</f>
        <v>Tetracyclines</v>
      </c>
      <c r="Q418" s="78" t="str">
        <f>Données_ATB!BS417</f>
        <v/>
      </c>
      <c r="R418" s="79" t="str">
        <f>Données_ATB!BT417</f>
        <v/>
      </c>
      <c r="S418" s="78"/>
      <c r="T418" s="78"/>
      <c r="U418" s="77" t="str">
        <f ca="1"/>
        <v>PM 17-B OXYTETRACYCLINE 100 PORC-AGNEAU ET CHEVREAU SEVRES</v>
      </c>
      <c r="V418" s="79" t="e">
        <f ca="1"/>
        <v>#N/A</v>
      </c>
      <c r="W418" s="102"/>
      <c r="X418" s="8"/>
      <c r="Y418" s="8"/>
      <c r="Z418" s="8"/>
      <c r="AA418" s="8"/>
      <c r="AB418" s="102"/>
      <c r="AC418" s="8"/>
      <c r="AD418" s="8"/>
      <c r="AE418" s="8"/>
      <c r="AF418" s="8"/>
      <c r="AG418" s="8"/>
      <c r="AH418" s="8"/>
      <c r="AI418" s="8"/>
      <c r="AJ418" s="8"/>
      <c r="AK418" s="8"/>
      <c r="AL418" s="8"/>
      <c r="AM418" s="8"/>
      <c r="AN418" s="8"/>
      <c r="AO418" s="8"/>
      <c r="AP418" s="8"/>
      <c r="AQ418" s="8"/>
      <c r="AR418" s="8"/>
      <c r="AS418" s="8"/>
      <c r="AT418" s="97"/>
      <c r="AV418" s="56"/>
      <c r="AW418" s="8"/>
      <c r="AX418" s="8"/>
      <c r="AY418" s="8"/>
      <c r="AZ418" s="8"/>
      <c r="BA418" s="8"/>
      <c r="BB418" s="8"/>
      <c r="BC418" s="8"/>
      <c r="BD418" s="102" t="str">
        <f t="shared" si="181"/>
        <v/>
      </c>
      <c r="BE418" s="56" t="str">
        <f t="shared" si="182"/>
        <v>PM 17-B OXYTETRACYCLINE 100 PORC-AGNEAU ET CHEVREAU SEVRES</v>
      </c>
      <c r="BF418" s="204" t="e">
        <f>IF(IF(BN$2="Catégorie",IF(BN$3="Toutes",SUMIFS('Étape 1 - à remplir'!$F$31:$F$400,'Étape 1 - à remplir'!$E$31:$E$400,MASQ2!BE418,'Étape 1 - à remplir'!$G$31:$G$400,"lots"),SUMIFS('Étape 1 - à remplir'!$F$31:$F$400,'Étape 1 - à remplir'!$E$31:$E$400,MASQ2!BE418,'Étape 1 - à remplir'!$C$31:$C$400,BN$3)),IF(BN$2="Âge",IF(BN$3="Tous",SUMIFS('Étape 1 - à remplir'!$F$31:$F$400,'Étape 1 - à remplir'!$E$31:$E$400,MASQ2!BE418,'Étape 1 - à remplir'!$G$31:$G$400,"lots"),SUMIFS('Étape 1 - à remplir'!$F$31:$F$400,'Étape 1 - à remplir'!$E$31:$E$400,MASQ2!BE418,'Étape 1 - à remplir'!$P$31:$P$400,BN$3,'Étape 1 - à remplir'!$G$31:$G$400,"lots")),IF(BN$2="Atelier",IF(BN$3="Tous",SUMIFS('Étape 1 - à remplir'!$F$31:$F$400,'Étape 1 - à remplir'!$E$31:$E$400,MASQ2!BE418,'Étape 1 - à remplir'!$G$31:$G$400,"lots"),SUMIFS('Étape 1 - à remplir'!$F$31:$F$400,'Étape 1 - à remplir'!$E$31:$E$400,MASQ2!BE418,'Étape 1 - à remplir'!$O$31:$O$400,BN$3,'Étape 1 - à remplir'!$G$31:$G$400,"lots")),IF(BN$2="Espèce",IF(BN$3="Tous",SUMIFS('Étape 1 - à remplir'!$F$31:$F$400,'Étape 1 - à remplir'!$E$31:$E$400,MASQ2!BE418,'Étape 1 - à remplir'!$G$31:$G$400,"lots"),SUMIFS('Étape 1 - à remplir'!$F$31:$F$400,'Étape 1 - à remplir'!$E$31:$E$400,MASQ2!BE418,'Étape 1 - à remplir'!$N$31:$N$400,BN$3,'Étape 1 - à remplir'!$G$31:$G$400,"lots"))))))=0,NA(),IF(BN$2="Catégorie",IF(BN$3="Toutes",SUMIFS('Étape 1 - à remplir'!$F$31:$F$400,'Étape 1 - à remplir'!$E$31:$E$400,MASQ2!BE418,'Étape 1 - à remplir'!$G$31:$G$400,"lots"),SUMIFS('Étape 1 - à remplir'!$F$31:$F$400,'Étape 1 - à remplir'!$E$31:$E$400,MASQ2!BE418,'Étape 1 - à remplir'!$C$31:$C$400,BN$3)),IF(BN$2="Âge",IF(BN$3="Tous",SUMIFS('Étape 1 - à remplir'!$F$31:$F$400,'Étape 1 - à remplir'!$E$31:$E$400,MASQ2!BE418,'Étape 1 - à remplir'!$G$31:$G$400,"lots"),SUMIFS('Étape 1 - à remplir'!$F$31:$F$400,'Étape 1 - à remplir'!$E$31:$E$400,MASQ2!BE418,'Étape 1 - à remplir'!$P$31:$P$400,BN$3,'Étape 1 - à remplir'!$G$31:$G$400,"lots")),IF(BN$2="Atelier",IF(BN$3="Tous",SUMIFS('Étape 1 - à remplir'!$F$31:$F$400,'Étape 1 - à remplir'!$E$31:$E$400,MASQ2!BE418,'Étape 1 - à remplir'!$G$31:$G$400,"lots"),SUMIFS('Étape 1 - à remplir'!$F$31:$F$400,'Étape 1 - à remplir'!$E$31:$E$400,MASQ2!BE418,'Étape 1 - à remplir'!$O$31:$O$400,BN$3,'Étape 1 - à remplir'!$G$31:$G$400,"lots")),IF(BN$2="Espèce",IF(BN$3="Tous",SUMIFS('Étape 1 - à remplir'!$F$31:$F$400,'Étape 1 - à remplir'!$E$31:$E$400,MASQ2!BE418,'Étape 1 - à remplir'!$G$31:$G$400,"lots"),SUMIFS('Étape 1 - à remplir'!$F$31:$F$400,'Étape 1 - à remplir'!$E$31:$E$400,MASQ2!BE418,'Étape 1 - à remplir'!$N$31:$N$400,BN$3,'Étape 1 - à remplir'!$G$31:$G$400,"lots")))))))</f>
        <v>#N/A</v>
      </c>
      <c r="BG418" s="204">
        <f t="shared" si="197"/>
        <v>0</v>
      </c>
      <c r="BH418" s="204" t="str">
        <f t="shared" si="183"/>
        <v>Oxytétracycline</v>
      </c>
      <c r="BI418" s="204" t="str">
        <f t="shared" si="184"/>
        <v/>
      </c>
      <c r="BJ418" s="204" t="str">
        <f t="shared" si="185"/>
        <v/>
      </c>
      <c r="BK418" s="204" t="str">
        <f t="shared" si="186"/>
        <v>Tetracyclines</v>
      </c>
      <c r="BL418" s="204" t="str">
        <f t="shared" si="187"/>
        <v/>
      </c>
      <c r="BM418" s="97" t="str">
        <f t="shared" si="188"/>
        <v/>
      </c>
      <c r="BN418" s="78"/>
      <c r="BO418" s="78"/>
      <c r="BP418" s="77" t="str">
        <f ca="1"/>
        <v>PM 17-B OXYTETRACYCLINE 100 PORC-AGNEAU ET CHEVREAU SEVRES</v>
      </c>
      <c r="BQ418" s="79" t="e">
        <f ca="1"/>
        <v>#N/A</v>
      </c>
      <c r="BR418" s="102"/>
      <c r="BS418" s="8"/>
      <c r="BT418" s="8"/>
      <c r="BU418" s="8"/>
      <c r="BV418" s="8"/>
      <c r="BW418" s="8"/>
      <c r="BX418" s="8"/>
      <c r="BY418" s="8"/>
      <c r="BZ418" s="8"/>
      <c r="CA418" s="8"/>
      <c r="CB418" s="8"/>
      <c r="CC418" s="8"/>
      <c r="CD418" s="8"/>
      <c r="CE418" s="8"/>
      <c r="CF418" s="8"/>
      <c r="CG418" s="8"/>
      <c r="CH418" s="8"/>
      <c r="CI418" s="8"/>
      <c r="CJ418" s="8"/>
      <c r="CK418" s="8"/>
      <c r="CL418" s="8"/>
      <c r="CM418" s="8"/>
      <c r="CN418" s="8"/>
      <c r="CO418" s="97"/>
      <c r="CQ418" s="56"/>
      <c r="CR418" s="8"/>
      <c r="CS418" s="8"/>
      <c r="CT418" s="8"/>
      <c r="CU418" s="8"/>
      <c r="CV418" s="8"/>
      <c r="CW418" s="8"/>
      <c r="CX418" s="8"/>
      <c r="CY418" s="102" t="str">
        <f t="shared" si="189"/>
        <v/>
      </c>
      <c r="CZ418" s="56" t="str">
        <f t="shared" si="190"/>
        <v>PM 17-B OXYTETRACYCLINE 100 PORC-AGNEAU ET CHEVREAU SEVRES</v>
      </c>
      <c r="DA418" s="204" t="e">
        <f>IF(IF(DI$2="Catégorie",IF(DI$3="Toutes",SUMIFS('Étape 1 - à remplir'!$F$31:$F$400,'Étape 1 - à remplir'!$E$31:$E$400,MASQ2!CZ418,'Étape 1 - à remplir'!$G$31:$G$400,"kg"),SUMIFS('Étape 1 - à remplir'!$F$31:$F$400,'Étape 1 - à remplir'!$E$31:$E$400,MASQ2!CZ418,'Étape 1 - à remplir'!$C$31:$C$400,DI$3)),IF(DI$2="Âge",IF(DI$3="Tous",SUMIFS('Étape 1 - à remplir'!$F$31:$F$400,'Étape 1 - à remplir'!$E$31:$E$400,MASQ2!CZ418,'Étape 1 - à remplir'!$G$31:$G$400,"kg"),SUMIFS('Étape 1 - à remplir'!$F$31:$F$400,'Étape 1 - à remplir'!$E$31:$E$400,MASQ2!CZ418,'Étape 1 - à remplir'!$P$31:$P$400,DI$3,'Étape 1 - à remplir'!$G$31:$G$400,"kg")),IF(DI$2="Atelier",IF(DI$3="Tous",SUMIFS('Étape 1 - à remplir'!$F$31:$F$400,'Étape 1 - à remplir'!$E$31:$E$400,MASQ2!CZ418,'Étape 1 - à remplir'!$G$31:$G$400,"kg"),SUMIFS('Étape 1 - à remplir'!$F$31:$F$400,'Étape 1 - à remplir'!$E$31:$E$400,MASQ2!CZ418,'Étape 1 - à remplir'!$O$31:$O$400,DI$3,'Étape 1 - à remplir'!$G$31:$G$400,"kg")),IF(DI$2="Espèce",IF(DI$3="Tous",SUMIFS('Étape 1 - à remplir'!$F$31:$F$400,'Étape 1 - à remplir'!$E$31:$E$400,MASQ2!CZ418,'Étape 1 - à remplir'!$G$31:$G$400,"kg"),SUMIFS('Étape 1 - à remplir'!$F$31:$F$400,'Étape 1 - à remplir'!$E$31:$E$400,MASQ2!CZ418,'Étape 1 - à remplir'!$N$31:$N$400,DI$3,'Étape 1 - à remplir'!$G$31:$G$400,"kg"))))))=0,NA(),IF(DI$2="Catégorie",IF(DI$3="Toutes",SUMIFS('Étape 1 - à remplir'!$F$31:$F$400,'Étape 1 - à remplir'!$E$31:$E$400,MASQ2!CZ418,'Étape 1 - à remplir'!$G$31:$G$400,"kg"),SUMIFS('Étape 1 - à remplir'!$F$31:$F$400,'Étape 1 - à remplir'!$E$31:$E$400,MASQ2!CZ418,'Étape 1 - à remplir'!$C$31:$C$400,DI$3)),IF(DI$2="Âge",IF(DI$3="Tous",SUMIFS('Étape 1 - à remplir'!$F$31:$F$400,'Étape 1 - à remplir'!$E$31:$E$400,MASQ2!CZ418,'Étape 1 - à remplir'!$G$31:$G$400,"kg"),SUMIFS('Étape 1 - à remplir'!$F$31:$F$400,'Étape 1 - à remplir'!$E$31:$E$400,MASQ2!CZ418,'Étape 1 - à remplir'!$P$31:$P$400,DI$3,'Étape 1 - à remplir'!$G$31:$G$400,"kg")),IF(DI$2="Atelier",IF(DI$3="Tous",SUMIFS('Étape 1 - à remplir'!$F$31:$F$400,'Étape 1 - à remplir'!$E$31:$E$400,MASQ2!CZ418,'Étape 1 - à remplir'!$G$31:$G$400,"kg"),SUMIFS('Étape 1 - à remplir'!$F$31:$F$400,'Étape 1 - à remplir'!$E$31:$E$400,MASQ2!CZ418,'Étape 1 - à remplir'!$O$31:$O$400,DI$3,'Étape 1 - à remplir'!$G$31:$G$400,"kg")),IF(DI$2="Espèce",IF(DI$3="Tous",SUMIFS('Étape 1 - à remplir'!$F$31:$F$400,'Étape 1 - à remplir'!$E$31:$E$400,MASQ2!CZ418,'Étape 1 - à remplir'!$G$31:$G$400,"kg"),SUMIFS('Étape 1 - à remplir'!$F$31:$F$400,'Étape 1 - à remplir'!$E$31:$E$400,MASQ2!CZ418,'Étape 1 - à remplir'!$N$31:$N$400,DI$3,'Étape 1 - à remplir'!$G$31:$G$400,"kg")))))))</f>
        <v>#N/A</v>
      </c>
      <c r="DB418" s="104">
        <f t="shared" si="198"/>
        <v>0</v>
      </c>
      <c r="DC418" s="204" t="str">
        <f t="shared" si="191"/>
        <v>Oxytétracycline</v>
      </c>
      <c r="DD418" s="204" t="str">
        <f t="shared" si="192"/>
        <v/>
      </c>
      <c r="DE418" s="204" t="str">
        <f t="shared" si="193"/>
        <v/>
      </c>
      <c r="DF418" s="204" t="str">
        <f t="shared" si="194"/>
        <v>Tetracyclines</v>
      </c>
      <c r="DG418" s="204" t="str">
        <f t="shared" si="195"/>
        <v/>
      </c>
      <c r="DH418" s="97" t="str">
        <f t="shared" si="196"/>
        <v/>
      </c>
      <c r="DI418" s="78"/>
      <c r="DJ418" s="78"/>
      <c r="DK418" s="77" t="str">
        <f ca="1"/>
        <v>PM 17-B OXYTETRACYCLINE 100 PORC-AGNEAU ET CHEVREAU SEVRES</v>
      </c>
      <c r="DL418" s="79" t="e">
        <f ca="1"/>
        <v>#N/A</v>
      </c>
      <c r="DM418" s="102"/>
      <c r="DN418" s="8"/>
      <c r="DO418" s="8"/>
      <c r="DP418" s="8"/>
      <c r="DQ418" s="8"/>
      <c r="DR418" s="8"/>
      <c r="DS418" s="8"/>
      <c r="DT418" s="8"/>
      <c r="DU418" s="8"/>
      <c r="DV418" s="8"/>
      <c r="DW418" s="8"/>
      <c r="DX418" s="8"/>
      <c r="DY418" s="8"/>
      <c r="DZ418" s="8"/>
      <c r="EA418" s="8"/>
      <c r="EB418" s="8"/>
      <c r="EC418" s="8"/>
      <c r="ED418" s="8"/>
      <c r="EE418" s="8"/>
      <c r="EF418" s="8"/>
      <c r="EG418" s="8"/>
      <c r="EH418" s="8"/>
      <c r="EI418" s="8"/>
      <c r="EJ418" s="97"/>
    </row>
    <row r="419" spans="1:140" x14ac:dyDescent="0.25">
      <c r="A419" s="56"/>
      <c r="B419" s="8"/>
      <c r="C419" s="8"/>
      <c r="D419" s="8"/>
      <c r="E419" s="8"/>
      <c r="F419" s="8"/>
      <c r="G419" s="8"/>
      <c r="H419" s="8"/>
      <c r="I419" s="102" t="str">
        <f>INDEX(Données_ATB!BE:BV,MATCH(MASQ2!J419,Données_ATB!BE:BE,0),18)</f>
        <v/>
      </c>
      <c r="J419" s="77" t="str">
        <f>Données_ATB!BE418</f>
        <v>PM 18-3 TIAMULINE 6.5 DELTAVIT ENTERITE PORC ENTEROCOLITE LAPIN</v>
      </c>
      <c r="K419" s="204" t="e">
        <f>IF(IF(S$2="Catégorie",IF(S$3="Toutes",SUMIFS('Étape 1 - à remplir'!$F$31:$F$400,'Étape 1 - à remplir'!$E$31:$E$400,MASQ2!J419,'Étape 1 - à remplir'!$G$31:$G$400,"animaux"),SUMIFS('Étape 1 - à remplir'!$F$31:$F$400,'Étape 1 - à remplir'!$E$31:$E$400,MASQ2!J419,'Étape 1 - à remplir'!$C$31:$C$400,S$3)),IF(S$2="Âge",IF(S$3="Tous",SUMIFS('Étape 1 - à remplir'!$F$31:$F$400,'Étape 1 - à remplir'!$E$31:$E$400,MASQ2!J419,'Étape 1 - à remplir'!$G$31:$G$400,"animaux"),SUMIFS('Étape 1 - à remplir'!$F$31:$F$400,'Étape 1 - à remplir'!$E$31:$E$400,MASQ2!J419,'Étape 1 - à remplir'!$P$31:$P$400,S$3)),IF(S$2="Atelier",IF(S$3="Tous",SUMIFS('Étape 1 - à remplir'!$F$31:$F$400,'Étape 1 - à remplir'!$E$31:$E$400,MASQ2!J419,'Étape 1 - à remplir'!$G$31:$G$400,"animaux"),SUMIFS('Étape 1 - à remplir'!$F$31:$F$400,'Étape 1 - à remplir'!$E$31:$E$400,MASQ2!J419,'Étape 1 - à remplir'!$O$31:$O$400,S$3)),IF(S$2="Espèce",IF(S$3="Tous",SUMIFS('Étape 1 - à remplir'!$F$31:$F$400,'Étape 1 - à remplir'!$E$31:$E$400,MASQ2!J419,'Étape 1 - à remplir'!$G$31:$G$400,"animaux"),SUMIFS('Étape 1 - à remplir'!$F$31:$F$400,'Étape 1 - à remplir'!$E$31:$E$400,MASQ2!J419,'Étape 1 - à remplir'!$N$31:$N$400,S$3))))))=0,NA(),IF(S$2="Catégorie",IF(S$3="Toutes",SUMIFS('Étape 1 - à remplir'!$F$31:$F$400,'Étape 1 - à remplir'!$E$31:$E$400,MASQ2!J419,'Étape 1 - à remplir'!$G$31:$G$400,"animaux"),SUMIFS('Étape 1 - à remplir'!$F$31:$F$400,'Étape 1 - à remplir'!$E$31:$E$400,MASQ2!J419,'Étape 1 - à remplir'!$C$31:$C$400,S$3)),IF(S$2="Âge",IF(S$3="Tous",SUMIFS('Étape 1 - à remplir'!$F$31:$F$400,'Étape 1 - à remplir'!$E$31:$E$400,MASQ2!J419,'Étape 1 - à remplir'!$G$31:$G$400,"animaux"),SUMIFS('Étape 1 - à remplir'!$F$31:$F$400,'Étape 1 - à remplir'!$E$31:$E$400,MASQ2!J419,'Étape 1 - à remplir'!$P$31:$P$400,S$3)),IF(S$2="Atelier",IF(S$3="Tous",SUMIFS('Étape 1 - à remplir'!$F$31:$F$400,'Étape 1 - à remplir'!$E$31:$E$400,MASQ2!J419,'Étape 1 - à remplir'!$G$31:$G$400,"animaux"),SUMIFS('Étape 1 - à remplir'!$F$31:$F$400,'Étape 1 - à remplir'!$E$31:$E$400,MASQ2!J419,'Étape 1 - à remplir'!$O$31:$O$400,S$3)),IF(S$2="Espèce",IF(S$3="Tous",SUMIFS('Étape 1 - à remplir'!$F$31:$F$400,'Étape 1 - à remplir'!$E$31:$E$400,MASQ2!J419,'Étape 1 - à remplir'!$G$31:$G$400,"animaux"),SUMIFS('Étape 1 - à remplir'!$F$31:$F$400,'Étape 1 - à remplir'!$E$31:$E$400,MASQ2!J419,'Étape 1 - à remplir'!$N$31:$N$400,S$3)))))))</f>
        <v>#N/A</v>
      </c>
      <c r="L419" s="97">
        <f t="shared" si="199"/>
        <v>0</v>
      </c>
      <c r="M419" s="56" t="str">
        <f>Données_ATB!BN418</f>
        <v>Tiamuline</v>
      </c>
      <c r="N419" s="204" t="str">
        <f>Données_ATB!BO418</f>
        <v/>
      </c>
      <c r="O419" s="97" t="str">
        <f>Données_ATB!BP418</f>
        <v/>
      </c>
      <c r="P419" s="77" t="str">
        <f>Données_ATB!BR418</f>
        <v>Pleuromutilines</v>
      </c>
      <c r="Q419" s="78" t="str">
        <f>Données_ATB!BS418</f>
        <v/>
      </c>
      <c r="R419" s="79" t="str">
        <f>Données_ATB!BT418</f>
        <v/>
      </c>
      <c r="S419" s="78"/>
      <c r="T419" s="78"/>
      <c r="U419" s="77" t="str">
        <f ca="1"/>
        <v>PM 18-3 TIAMULINE 6.5 DELTAVIT ENTERITE PORC ENTEROCOLITE LAPIN</v>
      </c>
      <c r="V419" s="79" t="e">
        <f ca="1"/>
        <v>#N/A</v>
      </c>
      <c r="W419" s="102"/>
      <c r="X419" s="8"/>
      <c r="Y419" s="8"/>
      <c r="Z419" s="8"/>
      <c r="AA419" s="8"/>
      <c r="AB419" s="102"/>
      <c r="AC419" s="8"/>
      <c r="AD419" s="8"/>
      <c r="AE419" s="8"/>
      <c r="AF419" s="8"/>
      <c r="AG419" s="8"/>
      <c r="AH419" s="8"/>
      <c r="AI419" s="8"/>
      <c r="AJ419" s="8"/>
      <c r="AK419" s="8"/>
      <c r="AL419" s="8"/>
      <c r="AM419" s="8"/>
      <c r="AN419" s="8"/>
      <c r="AO419" s="8"/>
      <c r="AP419" s="8"/>
      <c r="AQ419" s="8"/>
      <c r="AR419" s="8"/>
      <c r="AS419" s="8"/>
      <c r="AT419" s="97"/>
      <c r="AV419" s="56"/>
      <c r="AW419" s="8"/>
      <c r="AX419" s="8"/>
      <c r="AY419" s="8"/>
      <c r="AZ419" s="8"/>
      <c r="BA419" s="8"/>
      <c r="BB419" s="8"/>
      <c r="BC419" s="8"/>
      <c r="BD419" s="102" t="str">
        <f t="shared" si="181"/>
        <v/>
      </c>
      <c r="BE419" s="56" t="str">
        <f t="shared" si="182"/>
        <v>PM 18-3 TIAMULINE 6.5 DELTAVIT ENTERITE PORC ENTEROCOLITE LAPIN</v>
      </c>
      <c r="BF419" s="204" t="e">
        <f>IF(IF(BN$2="Catégorie",IF(BN$3="Toutes",SUMIFS('Étape 1 - à remplir'!$F$31:$F$400,'Étape 1 - à remplir'!$E$31:$E$400,MASQ2!BE419,'Étape 1 - à remplir'!$G$31:$G$400,"lots"),SUMIFS('Étape 1 - à remplir'!$F$31:$F$400,'Étape 1 - à remplir'!$E$31:$E$400,MASQ2!BE419,'Étape 1 - à remplir'!$C$31:$C$400,BN$3)),IF(BN$2="Âge",IF(BN$3="Tous",SUMIFS('Étape 1 - à remplir'!$F$31:$F$400,'Étape 1 - à remplir'!$E$31:$E$400,MASQ2!BE419,'Étape 1 - à remplir'!$G$31:$G$400,"lots"),SUMIFS('Étape 1 - à remplir'!$F$31:$F$400,'Étape 1 - à remplir'!$E$31:$E$400,MASQ2!BE419,'Étape 1 - à remplir'!$P$31:$P$400,BN$3,'Étape 1 - à remplir'!$G$31:$G$400,"lots")),IF(BN$2="Atelier",IF(BN$3="Tous",SUMIFS('Étape 1 - à remplir'!$F$31:$F$400,'Étape 1 - à remplir'!$E$31:$E$400,MASQ2!BE419,'Étape 1 - à remplir'!$G$31:$G$400,"lots"),SUMIFS('Étape 1 - à remplir'!$F$31:$F$400,'Étape 1 - à remplir'!$E$31:$E$400,MASQ2!BE419,'Étape 1 - à remplir'!$O$31:$O$400,BN$3,'Étape 1 - à remplir'!$G$31:$G$400,"lots")),IF(BN$2="Espèce",IF(BN$3="Tous",SUMIFS('Étape 1 - à remplir'!$F$31:$F$400,'Étape 1 - à remplir'!$E$31:$E$400,MASQ2!BE419,'Étape 1 - à remplir'!$G$31:$G$400,"lots"),SUMIFS('Étape 1 - à remplir'!$F$31:$F$400,'Étape 1 - à remplir'!$E$31:$E$400,MASQ2!BE419,'Étape 1 - à remplir'!$N$31:$N$400,BN$3,'Étape 1 - à remplir'!$G$31:$G$400,"lots"))))))=0,NA(),IF(BN$2="Catégorie",IF(BN$3="Toutes",SUMIFS('Étape 1 - à remplir'!$F$31:$F$400,'Étape 1 - à remplir'!$E$31:$E$400,MASQ2!BE419,'Étape 1 - à remplir'!$G$31:$G$400,"lots"),SUMIFS('Étape 1 - à remplir'!$F$31:$F$400,'Étape 1 - à remplir'!$E$31:$E$400,MASQ2!BE419,'Étape 1 - à remplir'!$C$31:$C$400,BN$3)),IF(BN$2="Âge",IF(BN$3="Tous",SUMIFS('Étape 1 - à remplir'!$F$31:$F$400,'Étape 1 - à remplir'!$E$31:$E$400,MASQ2!BE419,'Étape 1 - à remplir'!$G$31:$G$400,"lots"),SUMIFS('Étape 1 - à remplir'!$F$31:$F$400,'Étape 1 - à remplir'!$E$31:$E$400,MASQ2!BE419,'Étape 1 - à remplir'!$P$31:$P$400,BN$3,'Étape 1 - à remplir'!$G$31:$G$400,"lots")),IF(BN$2="Atelier",IF(BN$3="Tous",SUMIFS('Étape 1 - à remplir'!$F$31:$F$400,'Étape 1 - à remplir'!$E$31:$E$400,MASQ2!BE419,'Étape 1 - à remplir'!$G$31:$G$400,"lots"),SUMIFS('Étape 1 - à remplir'!$F$31:$F$400,'Étape 1 - à remplir'!$E$31:$E$400,MASQ2!BE419,'Étape 1 - à remplir'!$O$31:$O$400,BN$3,'Étape 1 - à remplir'!$G$31:$G$400,"lots")),IF(BN$2="Espèce",IF(BN$3="Tous",SUMIFS('Étape 1 - à remplir'!$F$31:$F$400,'Étape 1 - à remplir'!$E$31:$E$400,MASQ2!BE419,'Étape 1 - à remplir'!$G$31:$G$400,"lots"),SUMIFS('Étape 1 - à remplir'!$F$31:$F$400,'Étape 1 - à remplir'!$E$31:$E$400,MASQ2!BE419,'Étape 1 - à remplir'!$N$31:$N$400,BN$3,'Étape 1 - à remplir'!$G$31:$G$400,"lots")))))))</f>
        <v>#N/A</v>
      </c>
      <c r="BG419" s="204">
        <f t="shared" si="197"/>
        <v>0</v>
      </c>
      <c r="BH419" s="204" t="str">
        <f t="shared" si="183"/>
        <v>Tiamuline</v>
      </c>
      <c r="BI419" s="204" t="str">
        <f t="shared" si="184"/>
        <v/>
      </c>
      <c r="BJ419" s="204" t="str">
        <f t="shared" si="185"/>
        <v/>
      </c>
      <c r="BK419" s="204" t="str">
        <f t="shared" si="186"/>
        <v>Pleuromutilines</v>
      </c>
      <c r="BL419" s="204" t="str">
        <f t="shared" si="187"/>
        <v/>
      </c>
      <c r="BM419" s="97" t="str">
        <f t="shared" si="188"/>
        <v/>
      </c>
      <c r="BN419" s="78"/>
      <c r="BO419" s="78"/>
      <c r="BP419" s="77" t="str">
        <f ca="1"/>
        <v>PM 18-3 TIAMULINE 6.5 DELTAVIT ENTERITE PORC ENTEROCOLITE LAPIN</v>
      </c>
      <c r="BQ419" s="79" t="e">
        <f ca="1"/>
        <v>#N/A</v>
      </c>
      <c r="BR419" s="102"/>
      <c r="BS419" s="8"/>
      <c r="BT419" s="8"/>
      <c r="BU419" s="8"/>
      <c r="BV419" s="8"/>
      <c r="BW419" s="8"/>
      <c r="BX419" s="8"/>
      <c r="BY419" s="8"/>
      <c r="BZ419" s="8"/>
      <c r="CA419" s="8"/>
      <c r="CB419" s="8"/>
      <c r="CC419" s="8"/>
      <c r="CD419" s="8"/>
      <c r="CE419" s="8"/>
      <c r="CF419" s="8"/>
      <c r="CG419" s="8"/>
      <c r="CH419" s="8"/>
      <c r="CI419" s="8"/>
      <c r="CJ419" s="8"/>
      <c r="CK419" s="8"/>
      <c r="CL419" s="8"/>
      <c r="CM419" s="8"/>
      <c r="CN419" s="8"/>
      <c r="CO419" s="97"/>
      <c r="CQ419" s="56"/>
      <c r="CR419" s="8"/>
      <c r="CS419" s="8"/>
      <c r="CT419" s="8"/>
      <c r="CU419" s="8"/>
      <c r="CV419" s="8"/>
      <c r="CW419" s="8"/>
      <c r="CX419" s="8"/>
      <c r="CY419" s="102" t="str">
        <f t="shared" si="189"/>
        <v/>
      </c>
      <c r="CZ419" s="56" t="str">
        <f t="shared" si="190"/>
        <v>PM 18-3 TIAMULINE 6.5 DELTAVIT ENTERITE PORC ENTEROCOLITE LAPIN</v>
      </c>
      <c r="DA419" s="204" t="e">
        <f>IF(IF(DI$2="Catégorie",IF(DI$3="Toutes",SUMIFS('Étape 1 - à remplir'!$F$31:$F$400,'Étape 1 - à remplir'!$E$31:$E$400,MASQ2!CZ419,'Étape 1 - à remplir'!$G$31:$G$400,"kg"),SUMIFS('Étape 1 - à remplir'!$F$31:$F$400,'Étape 1 - à remplir'!$E$31:$E$400,MASQ2!CZ419,'Étape 1 - à remplir'!$C$31:$C$400,DI$3)),IF(DI$2="Âge",IF(DI$3="Tous",SUMIFS('Étape 1 - à remplir'!$F$31:$F$400,'Étape 1 - à remplir'!$E$31:$E$400,MASQ2!CZ419,'Étape 1 - à remplir'!$G$31:$G$400,"kg"),SUMIFS('Étape 1 - à remplir'!$F$31:$F$400,'Étape 1 - à remplir'!$E$31:$E$400,MASQ2!CZ419,'Étape 1 - à remplir'!$P$31:$P$400,DI$3,'Étape 1 - à remplir'!$G$31:$G$400,"kg")),IF(DI$2="Atelier",IF(DI$3="Tous",SUMIFS('Étape 1 - à remplir'!$F$31:$F$400,'Étape 1 - à remplir'!$E$31:$E$400,MASQ2!CZ419,'Étape 1 - à remplir'!$G$31:$G$400,"kg"),SUMIFS('Étape 1 - à remplir'!$F$31:$F$400,'Étape 1 - à remplir'!$E$31:$E$400,MASQ2!CZ419,'Étape 1 - à remplir'!$O$31:$O$400,DI$3,'Étape 1 - à remplir'!$G$31:$G$400,"kg")),IF(DI$2="Espèce",IF(DI$3="Tous",SUMIFS('Étape 1 - à remplir'!$F$31:$F$400,'Étape 1 - à remplir'!$E$31:$E$400,MASQ2!CZ419,'Étape 1 - à remplir'!$G$31:$G$400,"kg"),SUMIFS('Étape 1 - à remplir'!$F$31:$F$400,'Étape 1 - à remplir'!$E$31:$E$400,MASQ2!CZ419,'Étape 1 - à remplir'!$N$31:$N$400,DI$3,'Étape 1 - à remplir'!$G$31:$G$400,"kg"))))))=0,NA(),IF(DI$2="Catégorie",IF(DI$3="Toutes",SUMIFS('Étape 1 - à remplir'!$F$31:$F$400,'Étape 1 - à remplir'!$E$31:$E$400,MASQ2!CZ419,'Étape 1 - à remplir'!$G$31:$G$400,"kg"),SUMIFS('Étape 1 - à remplir'!$F$31:$F$400,'Étape 1 - à remplir'!$E$31:$E$400,MASQ2!CZ419,'Étape 1 - à remplir'!$C$31:$C$400,DI$3)),IF(DI$2="Âge",IF(DI$3="Tous",SUMIFS('Étape 1 - à remplir'!$F$31:$F$400,'Étape 1 - à remplir'!$E$31:$E$400,MASQ2!CZ419,'Étape 1 - à remplir'!$G$31:$G$400,"kg"),SUMIFS('Étape 1 - à remplir'!$F$31:$F$400,'Étape 1 - à remplir'!$E$31:$E$400,MASQ2!CZ419,'Étape 1 - à remplir'!$P$31:$P$400,DI$3,'Étape 1 - à remplir'!$G$31:$G$400,"kg")),IF(DI$2="Atelier",IF(DI$3="Tous",SUMIFS('Étape 1 - à remplir'!$F$31:$F$400,'Étape 1 - à remplir'!$E$31:$E$400,MASQ2!CZ419,'Étape 1 - à remplir'!$G$31:$G$400,"kg"),SUMIFS('Étape 1 - à remplir'!$F$31:$F$400,'Étape 1 - à remplir'!$E$31:$E$400,MASQ2!CZ419,'Étape 1 - à remplir'!$O$31:$O$400,DI$3,'Étape 1 - à remplir'!$G$31:$G$400,"kg")),IF(DI$2="Espèce",IF(DI$3="Tous",SUMIFS('Étape 1 - à remplir'!$F$31:$F$400,'Étape 1 - à remplir'!$E$31:$E$400,MASQ2!CZ419,'Étape 1 - à remplir'!$G$31:$G$400,"kg"),SUMIFS('Étape 1 - à remplir'!$F$31:$F$400,'Étape 1 - à remplir'!$E$31:$E$400,MASQ2!CZ419,'Étape 1 - à remplir'!$N$31:$N$400,DI$3,'Étape 1 - à remplir'!$G$31:$G$400,"kg")))))))</f>
        <v>#N/A</v>
      </c>
      <c r="DB419" s="104">
        <f t="shared" si="198"/>
        <v>0</v>
      </c>
      <c r="DC419" s="204" t="str">
        <f t="shared" si="191"/>
        <v>Tiamuline</v>
      </c>
      <c r="DD419" s="204" t="str">
        <f t="shared" si="192"/>
        <v/>
      </c>
      <c r="DE419" s="204" t="str">
        <f t="shared" si="193"/>
        <v/>
      </c>
      <c r="DF419" s="204" t="str">
        <f t="shared" si="194"/>
        <v>Pleuromutilines</v>
      </c>
      <c r="DG419" s="204" t="str">
        <f t="shared" si="195"/>
        <v/>
      </c>
      <c r="DH419" s="97" t="str">
        <f t="shared" si="196"/>
        <v/>
      </c>
      <c r="DI419" s="78"/>
      <c r="DJ419" s="78"/>
      <c r="DK419" s="77" t="str">
        <f ca="1"/>
        <v>PM 18-3 TIAMULINE 6.5 DELTAVIT ENTERITE PORC ENTEROCOLITE LAPIN</v>
      </c>
      <c r="DL419" s="79" t="e">
        <f ca="1"/>
        <v>#N/A</v>
      </c>
      <c r="DM419" s="102"/>
      <c r="DN419" s="8"/>
      <c r="DO419" s="8"/>
      <c r="DP419" s="8"/>
      <c r="DQ419" s="8"/>
      <c r="DR419" s="8"/>
      <c r="DS419" s="8"/>
      <c r="DT419" s="8"/>
      <c r="DU419" s="8"/>
      <c r="DV419" s="8"/>
      <c r="DW419" s="8"/>
      <c r="DX419" s="8"/>
      <c r="DY419" s="8"/>
      <c r="DZ419" s="8"/>
      <c r="EA419" s="8"/>
      <c r="EB419" s="8"/>
      <c r="EC419" s="8"/>
      <c r="ED419" s="8"/>
      <c r="EE419" s="8"/>
      <c r="EF419" s="8"/>
      <c r="EG419" s="8"/>
      <c r="EH419" s="8"/>
      <c r="EI419" s="8"/>
      <c r="EJ419" s="97"/>
    </row>
    <row r="420" spans="1:140" x14ac:dyDescent="0.25">
      <c r="A420" s="56"/>
      <c r="B420" s="8"/>
      <c r="C420" s="8"/>
      <c r="D420" s="8"/>
      <c r="E420" s="8"/>
      <c r="F420" s="8"/>
      <c r="G420" s="8"/>
      <c r="H420" s="8"/>
      <c r="I420" s="102" t="str">
        <f>INDEX(Données_ATB!BE:BV,MATCH(MASQ2!J420,Données_ATB!BE:BE,0),18)</f>
        <v/>
      </c>
      <c r="J420" s="77" t="str">
        <f>Données_ATB!BE419</f>
        <v>PM 20 TILMICOSINE 40 PORCS</v>
      </c>
      <c r="K420" s="204" t="e">
        <f>IF(IF(S$2="Catégorie",IF(S$3="Toutes",SUMIFS('Étape 1 - à remplir'!$F$31:$F$400,'Étape 1 - à remplir'!$E$31:$E$400,MASQ2!J420,'Étape 1 - à remplir'!$G$31:$G$400,"animaux"),SUMIFS('Étape 1 - à remplir'!$F$31:$F$400,'Étape 1 - à remplir'!$E$31:$E$400,MASQ2!J420,'Étape 1 - à remplir'!$C$31:$C$400,S$3)),IF(S$2="Âge",IF(S$3="Tous",SUMIFS('Étape 1 - à remplir'!$F$31:$F$400,'Étape 1 - à remplir'!$E$31:$E$400,MASQ2!J420,'Étape 1 - à remplir'!$G$31:$G$400,"animaux"),SUMIFS('Étape 1 - à remplir'!$F$31:$F$400,'Étape 1 - à remplir'!$E$31:$E$400,MASQ2!J420,'Étape 1 - à remplir'!$P$31:$P$400,S$3)),IF(S$2="Atelier",IF(S$3="Tous",SUMIFS('Étape 1 - à remplir'!$F$31:$F$400,'Étape 1 - à remplir'!$E$31:$E$400,MASQ2!J420,'Étape 1 - à remplir'!$G$31:$G$400,"animaux"),SUMIFS('Étape 1 - à remplir'!$F$31:$F$400,'Étape 1 - à remplir'!$E$31:$E$400,MASQ2!J420,'Étape 1 - à remplir'!$O$31:$O$400,S$3)),IF(S$2="Espèce",IF(S$3="Tous",SUMIFS('Étape 1 - à remplir'!$F$31:$F$400,'Étape 1 - à remplir'!$E$31:$E$400,MASQ2!J420,'Étape 1 - à remplir'!$G$31:$G$400,"animaux"),SUMIFS('Étape 1 - à remplir'!$F$31:$F$400,'Étape 1 - à remplir'!$E$31:$E$400,MASQ2!J420,'Étape 1 - à remplir'!$N$31:$N$400,S$3))))))=0,NA(),IF(S$2="Catégorie",IF(S$3="Toutes",SUMIFS('Étape 1 - à remplir'!$F$31:$F$400,'Étape 1 - à remplir'!$E$31:$E$400,MASQ2!J420,'Étape 1 - à remplir'!$G$31:$G$400,"animaux"),SUMIFS('Étape 1 - à remplir'!$F$31:$F$400,'Étape 1 - à remplir'!$E$31:$E$400,MASQ2!J420,'Étape 1 - à remplir'!$C$31:$C$400,S$3)),IF(S$2="Âge",IF(S$3="Tous",SUMIFS('Étape 1 - à remplir'!$F$31:$F$400,'Étape 1 - à remplir'!$E$31:$E$400,MASQ2!J420,'Étape 1 - à remplir'!$G$31:$G$400,"animaux"),SUMIFS('Étape 1 - à remplir'!$F$31:$F$400,'Étape 1 - à remplir'!$E$31:$E$400,MASQ2!J420,'Étape 1 - à remplir'!$P$31:$P$400,S$3)),IF(S$2="Atelier",IF(S$3="Tous",SUMIFS('Étape 1 - à remplir'!$F$31:$F$400,'Étape 1 - à remplir'!$E$31:$E$400,MASQ2!J420,'Étape 1 - à remplir'!$G$31:$G$400,"animaux"),SUMIFS('Étape 1 - à remplir'!$F$31:$F$400,'Étape 1 - à remplir'!$E$31:$E$400,MASQ2!J420,'Étape 1 - à remplir'!$O$31:$O$400,S$3)),IF(S$2="Espèce",IF(S$3="Tous",SUMIFS('Étape 1 - à remplir'!$F$31:$F$400,'Étape 1 - à remplir'!$E$31:$E$400,MASQ2!J420,'Étape 1 - à remplir'!$G$31:$G$400,"animaux"),SUMIFS('Étape 1 - à remplir'!$F$31:$F$400,'Étape 1 - à remplir'!$E$31:$E$400,MASQ2!J420,'Étape 1 - à remplir'!$N$31:$N$400,S$3)))))))</f>
        <v>#N/A</v>
      </c>
      <c r="L420" s="97">
        <f t="shared" si="199"/>
        <v>0</v>
      </c>
      <c r="M420" s="56" t="str">
        <f>Données_ATB!BN419</f>
        <v>Tilmicosine</v>
      </c>
      <c r="N420" s="204" t="str">
        <f>Données_ATB!BO419</f>
        <v/>
      </c>
      <c r="O420" s="97" t="str">
        <f>Données_ATB!BP419</f>
        <v/>
      </c>
      <c r="P420" s="77" t="str">
        <f>Données_ATB!BR419</f>
        <v>Macrolides</v>
      </c>
      <c r="Q420" s="78" t="str">
        <f>Données_ATB!BS419</f>
        <v/>
      </c>
      <c r="R420" s="79" t="str">
        <f>Données_ATB!BT419</f>
        <v/>
      </c>
      <c r="S420" s="78"/>
      <c r="T420" s="78"/>
      <c r="U420" s="77" t="str">
        <f ca="1"/>
        <v>PM 20 TILMICOSINE 40 PORCS</v>
      </c>
      <c r="V420" s="79" t="e">
        <f ca="1"/>
        <v>#N/A</v>
      </c>
      <c r="W420" s="102"/>
      <c r="X420" s="8"/>
      <c r="Y420" s="8"/>
      <c r="Z420" s="8"/>
      <c r="AA420" s="8"/>
      <c r="AB420" s="102"/>
      <c r="AC420" s="8"/>
      <c r="AD420" s="8"/>
      <c r="AE420" s="8"/>
      <c r="AF420" s="8"/>
      <c r="AG420" s="8"/>
      <c r="AH420" s="8"/>
      <c r="AI420" s="8"/>
      <c r="AJ420" s="8"/>
      <c r="AK420" s="8"/>
      <c r="AL420" s="8"/>
      <c r="AM420" s="8"/>
      <c r="AN420" s="8"/>
      <c r="AO420" s="8"/>
      <c r="AP420" s="8"/>
      <c r="AQ420" s="8"/>
      <c r="AR420" s="8"/>
      <c r="AS420" s="8"/>
      <c r="AT420" s="97"/>
      <c r="AV420" s="56"/>
      <c r="AW420" s="8"/>
      <c r="AX420" s="8"/>
      <c r="AY420" s="8"/>
      <c r="AZ420" s="8"/>
      <c r="BA420" s="8"/>
      <c r="BB420" s="8"/>
      <c r="BC420" s="8"/>
      <c r="BD420" s="102" t="str">
        <f t="shared" si="181"/>
        <v/>
      </c>
      <c r="BE420" s="56" t="str">
        <f t="shared" si="182"/>
        <v>PM 20 TILMICOSINE 40 PORCS</v>
      </c>
      <c r="BF420" s="204" t="e">
        <f>IF(IF(BN$2="Catégorie",IF(BN$3="Toutes",SUMIFS('Étape 1 - à remplir'!$F$31:$F$400,'Étape 1 - à remplir'!$E$31:$E$400,MASQ2!BE420,'Étape 1 - à remplir'!$G$31:$G$400,"lots"),SUMIFS('Étape 1 - à remplir'!$F$31:$F$400,'Étape 1 - à remplir'!$E$31:$E$400,MASQ2!BE420,'Étape 1 - à remplir'!$C$31:$C$400,BN$3)),IF(BN$2="Âge",IF(BN$3="Tous",SUMIFS('Étape 1 - à remplir'!$F$31:$F$400,'Étape 1 - à remplir'!$E$31:$E$400,MASQ2!BE420,'Étape 1 - à remplir'!$G$31:$G$400,"lots"),SUMIFS('Étape 1 - à remplir'!$F$31:$F$400,'Étape 1 - à remplir'!$E$31:$E$400,MASQ2!BE420,'Étape 1 - à remplir'!$P$31:$P$400,BN$3,'Étape 1 - à remplir'!$G$31:$G$400,"lots")),IF(BN$2="Atelier",IF(BN$3="Tous",SUMIFS('Étape 1 - à remplir'!$F$31:$F$400,'Étape 1 - à remplir'!$E$31:$E$400,MASQ2!BE420,'Étape 1 - à remplir'!$G$31:$G$400,"lots"),SUMIFS('Étape 1 - à remplir'!$F$31:$F$400,'Étape 1 - à remplir'!$E$31:$E$400,MASQ2!BE420,'Étape 1 - à remplir'!$O$31:$O$400,BN$3,'Étape 1 - à remplir'!$G$31:$G$400,"lots")),IF(BN$2="Espèce",IF(BN$3="Tous",SUMIFS('Étape 1 - à remplir'!$F$31:$F$400,'Étape 1 - à remplir'!$E$31:$E$400,MASQ2!BE420,'Étape 1 - à remplir'!$G$31:$G$400,"lots"),SUMIFS('Étape 1 - à remplir'!$F$31:$F$400,'Étape 1 - à remplir'!$E$31:$E$400,MASQ2!BE420,'Étape 1 - à remplir'!$N$31:$N$400,BN$3,'Étape 1 - à remplir'!$G$31:$G$400,"lots"))))))=0,NA(),IF(BN$2="Catégorie",IF(BN$3="Toutes",SUMIFS('Étape 1 - à remplir'!$F$31:$F$400,'Étape 1 - à remplir'!$E$31:$E$400,MASQ2!BE420,'Étape 1 - à remplir'!$G$31:$G$400,"lots"),SUMIFS('Étape 1 - à remplir'!$F$31:$F$400,'Étape 1 - à remplir'!$E$31:$E$400,MASQ2!BE420,'Étape 1 - à remplir'!$C$31:$C$400,BN$3)),IF(BN$2="Âge",IF(BN$3="Tous",SUMIFS('Étape 1 - à remplir'!$F$31:$F$400,'Étape 1 - à remplir'!$E$31:$E$400,MASQ2!BE420,'Étape 1 - à remplir'!$G$31:$G$400,"lots"),SUMIFS('Étape 1 - à remplir'!$F$31:$F$400,'Étape 1 - à remplir'!$E$31:$E$400,MASQ2!BE420,'Étape 1 - à remplir'!$P$31:$P$400,BN$3,'Étape 1 - à remplir'!$G$31:$G$400,"lots")),IF(BN$2="Atelier",IF(BN$3="Tous",SUMIFS('Étape 1 - à remplir'!$F$31:$F$400,'Étape 1 - à remplir'!$E$31:$E$400,MASQ2!BE420,'Étape 1 - à remplir'!$G$31:$G$400,"lots"),SUMIFS('Étape 1 - à remplir'!$F$31:$F$400,'Étape 1 - à remplir'!$E$31:$E$400,MASQ2!BE420,'Étape 1 - à remplir'!$O$31:$O$400,BN$3,'Étape 1 - à remplir'!$G$31:$G$400,"lots")),IF(BN$2="Espèce",IF(BN$3="Tous",SUMIFS('Étape 1 - à remplir'!$F$31:$F$400,'Étape 1 - à remplir'!$E$31:$E$400,MASQ2!BE420,'Étape 1 - à remplir'!$G$31:$G$400,"lots"),SUMIFS('Étape 1 - à remplir'!$F$31:$F$400,'Étape 1 - à remplir'!$E$31:$E$400,MASQ2!BE420,'Étape 1 - à remplir'!$N$31:$N$400,BN$3,'Étape 1 - à remplir'!$G$31:$G$400,"lots")))))))</f>
        <v>#N/A</v>
      </c>
      <c r="BG420" s="204">
        <f t="shared" si="197"/>
        <v>0</v>
      </c>
      <c r="BH420" s="204" t="str">
        <f t="shared" si="183"/>
        <v>Tilmicosine</v>
      </c>
      <c r="BI420" s="204" t="str">
        <f t="shared" si="184"/>
        <v/>
      </c>
      <c r="BJ420" s="204" t="str">
        <f t="shared" si="185"/>
        <v/>
      </c>
      <c r="BK420" s="204" t="str">
        <f t="shared" si="186"/>
        <v>Macrolides</v>
      </c>
      <c r="BL420" s="204" t="str">
        <f t="shared" si="187"/>
        <v/>
      </c>
      <c r="BM420" s="97" t="str">
        <f t="shared" si="188"/>
        <v/>
      </c>
      <c r="BN420" s="78"/>
      <c r="BO420" s="78"/>
      <c r="BP420" s="77" t="str">
        <f ca="1"/>
        <v>PM 20 TILMICOSINE 40 PORCS</v>
      </c>
      <c r="BQ420" s="79" t="e">
        <f ca="1"/>
        <v>#N/A</v>
      </c>
      <c r="BR420" s="102"/>
      <c r="BS420" s="8"/>
      <c r="BT420" s="8"/>
      <c r="BU420" s="8"/>
      <c r="BV420" s="8"/>
      <c r="BW420" s="8"/>
      <c r="BX420" s="8"/>
      <c r="BY420" s="8"/>
      <c r="BZ420" s="8"/>
      <c r="CA420" s="8"/>
      <c r="CB420" s="8"/>
      <c r="CC420" s="8"/>
      <c r="CD420" s="8"/>
      <c r="CE420" s="8"/>
      <c r="CF420" s="8"/>
      <c r="CG420" s="8"/>
      <c r="CH420" s="8"/>
      <c r="CI420" s="8"/>
      <c r="CJ420" s="8"/>
      <c r="CK420" s="8"/>
      <c r="CL420" s="8"/>
      <c r="CM420" s="8"/>
      <c r="CN420" s="8"/>
      <c r="CO420" s="97"/>
      <c r="CQ420" s="56"/>
      <c r="CR420" s="8"/>
      <c r="CS420" s="8"/>
      <c r="CT420" s="8"/>
      <c r="CU420" s="8"/>
      <c r="CV420" s="8"/>
      <c r="CW420" s="8"/>
      <c r="CX420" s="8"/>
      <c r="CY420" s="102" t="str">
        <f t="shared" si="189"/>
        <v/>
      </c>
      <c r="CZ420" s="56" t="str">
        <f t="shared" si="190"/>
        <v>PM 20 TILMICOSINE 40 PORCS</v>
      </c>
      <c r="DA420" s="204" t="e">
        <f>IF(IF(DI$2="Catégorie",IF(DI$3="Toutes",SUMIFS('Étape 1 - à remplir'!$F$31:$F$400,'Étape 1 - à remplir'!$E$31:$E$400,MASQ2!CZ420,'Étape 1 - à remplir'!$G$31:$G$400,"kg"),SUMIFS('Étape 1 - à remplir'!$F$31:$F$400,'Étape 1 - à remplir'!$E$31:$E$400,MASQ2!CZ420,'Étape 1 - à remplir'!$C$31:$C$400,DI$3)),IF(DI$2="Âge",IF(DI$3="Tous",SUMIFS('Étape 1 - à remplir'!$F$31:$F$400,'Étape 1 - à remplir'!$E$31:$E$400,MASQ2!CZ420,'Étape 1 - à remplir'!$G$31:$G$400,"kg"),SUMIFS('Étape 1 - à remplir'!$F$31:$F$400,'Étape 1 - à remplir'!$E$31:$E$400,MASQ2!CZ420,'Étape 1 - à remplir'!$P$31:$P$400,DI$3,'Étape 1 - à remplir'!$G$31:$G$400,"kg")),IF(DI$2="Atelier",IF(DI$3="Tous",SUMIFS('Étape 1 - à remplir'!$F$31:$F$400,'Étape 1 - à remplir'!$E$31:$E$400,MASQ2!CZ420,'Étape 1 - à remplir'!$G$31:$G$400,"kg"),SUMIFS('Étape 1 - à remplir'!$F$31:$F$400,'Étape 1 - à remplir'!$E$31:$E$400,MASQ2!CZ420,'Étape 1 - à remplir'!$O$31:$O$400,DI$3,'Étape 1 - à remplir'!$G$31:$G$400,"kg")),IF(DI$2="Espèce",IF(DI$3="Tous",SUMIFS('Étape 1 - à remplir'!$F$31:$F$400,'Étape 1 - à remplir'!$E$31:$E$400,MASQ2!CZ420,'Étape 1 - à remplir'!$G$31:$G$400,"kg"),SUMIFS('Étape 1 - à remplir'!$F$31:$F$400,'Étape 1 - à remplir'!$E$31:$E$400,MASQ2!CZ420,'Étape 1 - à remplir'!$N$31:$N$400,DI$3,'Étape 1 - à remplir'!$G$31:$G$400,"kg"))))))=0,NA(),IF(DI$2="Catégorie",IF(DI$3="Toutes",SUMIFS('Étape 1 - à remplir'!$F$31:$F$400,'Étape 1 - à remplir'!$E$31:$E$400,MASQ2!CZ420,'Étape 1 - à remplir'!$G$31:$G$400,"kg"),SUMIFS('Étape 1 - à remplir'!$F$31:$F$400,'Étape 1 - à remplir'!$E$31:$E$400,MASQ2!CZ420,'Étape 1 - à remplir'!$C$31:$C$400,DI$3)),IF(DI$2="Âge",IF(DI$3="Tous",SUMIFS('Étape 1 - à remplir'!$F$31:$F$400,'Étape 1 - à remplir'!$E$31:$E$400,MASQ2!CZ420,'Étape 1 - à remplir'!$G$31:$G$400,"kg"),SUMIFS('Étape 1 - à remplir'!$F$31:$F$400,'Étape 1 - à remplir'!$E$31:$E$400,MASQ2!CZ420,'Étape 1 - à remplir'!$P$31:$P$400,DI$3,'Étape 1 - à remplir'!$G$31:$G$400,"kg")),IF(DI$2="Atelier",IF(DI$3="Tous",SUMIFS('Étape 1 - à remplir'!$F$31:$F$400,'Étape 1 - à remplir'!$E$31:$E$400,MASQ2!CZ420,'Étape 1 - à remplir'!$G$31:$G$400,"kg"),SUMIFS('Étape 1 - à remplir'!$F$31:$F$400,'Étape 1 - à remplir'!$E$31:$E$400,MASQ2!CZ420,'Étape 1 - à remplir'!$O$31:$O$400,DI$3,'Étape 1 - à remplir'!$G$31:$G$400,"kg")),IF(DI$2="Espèce",IF(DI$3="Tous",SUMIFS('Étape 1 - à remplir'!$F$31:$F$400,'Étape 1 - à remplir'!$E$31:$E$400,MASQ2!CZ420,'Étape 1 - à remplir'!$G$31:$G$400,"kg"),SUMIFS('Étape 1 - à remplir'!$F$31:$F$400,'Étape 1 - à remplir'!$E$31:$E$400,MASQ2!CZ420,'Étape 1 - à remplir'!$N$31:$N$400,DI$3,'Étape 1 - à remplir'!$G$31:$G$400,"kg")))))))</f>
        <v>#N/A</v>
      </c>
      <c r="DB420" s="104">
        <f t="shared" si="198"/>
        <v>0</v>
      </c>
      <c r="DC420" s="204" t="str">
        <f t="shared" si="191"/>
        <v>Tilmicosine</v>
      </c>
      <c r="DD420" s="204" t="str">
        <f t="shared" si="192"/>
        <v/>
      </c>
      <c r="DE420" s="204" t="str">
        <f t="shared" si="193"/>
        <v/>
      </c>
      <c r="DF420" s="204" t="str">
        <f t="shared" si="194"/>
        <v>Macrolides</v>
      </c>
      <c r="DG420" s="204" t="str">
        <f t="shared" si="195"/>
        <v/>
      </c>
      <c r="DH420" s="97" t="str">
        <f t="shared" si="196"/>
        <v/>
      </c>
      <c r="DI420" s="78"/>
      <c r="DJ420" s="78"/>
      <c r="DK420" s="77" t="str">
        <f ca="1"/>
        <v>PM 20 TILMICOSINE 40 PORCS</v>
      </c>
      <c r="DL420" s="79" t="e">
        <f ca="1"/>
        <v>#N/A</v>
      </c>
      <c r="DM420" s="102"/>
      <c r="DN420" s="8"/>
      <c r="DO420" s="8"/>
      <c r="DP420" s="8"/>
      <c r="DQ420" s="8"/>
      <c r="DR420" s="8"/>
      <c r="DS420" s="8"/>
      <c r="DT420" s="8"/>
      <c r="DU420" s="8"/>
      <c r="DV420" s="8"/>
      <c r="DW420" s="8"/>
      <c r="DX420" s="8"/>
      <c r="DY420" s="8"/>
      <c r="DZ420" s="8"/>
      <c r="EA420" s="8"/>
      <c r="EB420" s="8"/>
      <c r="EC420" s="8"/>
      <c r="ED420" s="8"/>
      <c r="EE420" s="8"/>
      <c r="EF420" s="8"/>
      <c r="EG420" s="8"/>
      <c r="EH420" s="8"/>
      <c r="EI420" s="8"/>
      <c r="EJ420" s="97"/>
    </row>
    <row r="421" spans="1:140" x14ac:dyDescent="0.25">
      <c r="A421" s="56"/>
      <c r="B421" s="8"/>
      <c r="C421" s="8"/>
      <c r="D421" s="8"/>
      <c r="E421" s="8"/>
      <c r="F421" s="8"/>
      <c r="G421" s="8"/>
      <c r="H421" s="8"/>
      <c r="I421" s="102" t="str">
        <f>INDEX(Données_ATB!BE:BV,MATCH(MASQ2!J421,Données_ATB!BE:BE,0),18)</f>
        <v/>
      </c>
      <c r="J421" s="77" t="str">
        <f>Données_ATB!BE420</f>
        <v>PM 21 TYLOSINE 20 PORC-VOLAILLE</v>
      </c>
      <c r="K421" s="204" t="e">
        <f>IF(IF(S$2="Catégorie",IF(S$3="Toutes",SUMIFS('Étape 1 - à remplir'!$F$31:$F$400,'Étape 1 - à remplir'!$E$31:$E$400,MASQ2!J421,'Étape 1 - à remplir'!$G$31:$G$400,"animaux"),SUMIFS('Étape 1 - à remplir'!$F$31:$F$400,'Étape 1 - à remplir'!$E$31:$E$400,MASQ2!J421,'Étape 1 - à remplir'!$C$31:$C$400,S$3)),IF(S$2="Âge",IF(S$3="Tous",SUMIFS('Étape 1 - à remplir'!$F$31:$F$400,'Étape 1 - à remplir'!$E$31:$E$400,MASQ2!J421,'Étape 1 - à remplir'!$G$31:$G$400,"animaux"),SUMIFS('Étape 1 - à remplir'!$F$31:$F$400,'Étape 1 - à remplir'!$E$31:$E$400,MASQ2!J421,'Étape 1 - à remplir'!$P$31:$P$400,S$3)),IF(S$2="Atelier",IF(S$3="Tous",SUMIFS('Étape 1 - à remplir'!$F$31:$F$400,'Étape 1 - à remplir'!$E$31:$E$400,MASQ2!J421,'Étape 1 - à remplir'!$G$31:$G$400,"animaux"),SUMIFS('Étape 1 - à remplir'!$F$31:$F$400,'Étape 1 - à remplir'!$E$31:$E$400,MASQ2!J421,'Étape 1 - à remplir'!$O$31:$O$400,S$3)),IF(S$2="Espèce",IF(S$3="Tous",SUMIFS('Étape 1 - à remplir'!$F$31:$F$400,'Étape 1 - à remplir'!$E$31:$E$400,MASQ2!J421,'Étape 1 - à remplir'!$G$31:$G$400,"animaux"),SUMIFS('Étape 1 - à remplir'!$F$31:$F$400,'Étape 1 - à remplir'!$E$31:$E$400,MASQ2!J421,'Étape 1 - à remplir'!$N$31:$N$400,S$3))))))=0,NA(),IF(S$2="Catégorie",IF(S$3="Toutes",SUMIFS('Étape 1 - à remplir'!$F$31:$F$400,'Étape 1 - à remplir'!$E$31:$E$400,MASQ2!J421,'Étape 1 - à remplir'!$G$31:$G$400,"animaux"),SUMIFS('Étape 1 - à remplir'!$F$31:$F$400,'Étape 1 - à remplir'!$E$31:$E$400,MASQ2!J421,'Étape 1 - à remplir'!$C$31:$C$400,S$3)),IF(S$2="Âge",IF(S$3="Tous",SUMIFS('Étape 1 - à remplir'!$F$31:$F$400,'Étape 1 - à remplir'!$E$31:$E$400,MASQ2!J421,'Étape 1 - à remplir'!$G$31:$G$400,"animaux"),SUMIFS('Étape 1 - à remplir'!$F$31:$F$400,'Étape 1 - à remplir'!$E$31:$E$400,MASQ2!J421,'Étape 1 - à remplir'!$P$31:$P$400,S$3)),IF(S$2="Atelier",IF(S$3="Tous",SUMIFS('Étape 1 - à remplir'!$F$31:$F$400,'Étape 1 - à remplir'!$E$31:$E$400,MASQ2!J421,'Étape 1 - à remplir'!$G$31:$G$400,"animaux"),SUMIFS('Étape 1 - à remplir'!$F$31:$F$400,'Étape 1 - à remplir'!$E$31:$E$400,MASQ2!J421,'Étape 1 - à remplir'!$O$31:$O$400,S$3)),IF(S$2="Espèce",IF(S$3="Tous",SUMIFS('Étape 1 - à remplir'!$F$31:$F$400,'Étape 1 - à remplir'!$E$31:$E$400,MASQ2!J421,'Étape 1 - à remplir'!$G$31:$G$400,"animaux"),SUMIFS('Étape 1 - à remplir'!$F$31:$F$400,'Étape 1 - à remplir'!$E$31:$E$400,MASQ2!J421,'Étape 1 - à remplir'!$N$31:$N$400,S$3)))))))</f>
        <v>#N/A</v>
      </c>
      <c r="L421" s="97">
        <f t="shared" si="199"/>
        <v>0</v>
      </c>
      <c r="M421" s="56" t="str">
        <f>Données_ATB!BN420</f>
        <v>Tylosine</v>
      </c>
      <c r="N421" s="204" t="str">
        <f>Données_ATB!BO420</f>
        <v/>
      </c>
      <c r="O421" s="97" t="str">
        <f>Données_ATB!BP420</f>
        <v/>
      </c>
      <c r="P421" s="77" t="str">
        <f>Données_ATB!BR420</f>
        <v>Macrolides</v>
      </c>
      <c r="Q421" s="78" t="str">
        <f>Données_ATB!BS420</f>
        <v/>
      </c>
      <c r="R421" s="79" t="str">
        <f>Données_ATB!BT420</f>
        <v/>
      </c>
      <c r="S421" s="78"/>
      <c r="T421" s="78"/>
      <c r="U421" s="77" t="str">
        <f ca="1"/>
        <v>PM 21 TYLOSINE 20 PORC-VOLAILLE</v>
      </c>
      <c r="V421" s="79" t="e">
        <f ca="1"/>
        <v>#N/A</v>
      </c>
      <c r="W421" s="102"/>
      <c r="X421" s="8"/>
      <c r="Y421" s="8"/>
      <c r="Z421" s="8"/>
      <c r="AA421" s="8"/>
      <c r="AB421" s="102"/>
      <c r="AC421" s="8"/>
      <c r="AD421" s="8"/>
      <c r="AE421" s="8"/>
      <c r="AF421" s="8"/>
      <c r="AG421" s="8"/>
      <c r="AH421" s="8"/>
      <c r="AI421" s="8"/>
      <c r="AJ421" s="8"/>
      <c r="AK421" s="8"/>
      <c r="AL421" s="8"/>
      <c r="AM421" s="8"/>
      <c r="AN421" s="8"/>
      <c r="AO421" s="8"/>
      <c r="AP421" s="8"/>
      <c r="AQ421" s="8"/>
      <c r="AR421" s="8"/>
      <c r="AS421" s="8"/>
      <c r="AT421" s="97"/>
      <c r="AV421" s="56"/>
      <c r="AW421" s="8"/>
      <c r="AX421" s="8"/>
      <c r="AY421" s="8"/>
      <c r="AZ421" s="8"/>
      <c r="BA421" s="8"/>
      <c r="BB421" s="8"/>
      <c r="BC421" s="8"/>
      <c r="BD421" s="102" t="str">
        <f t="shared" si="181"/>
        <v/>
      </c>
      <c r="BE421" s="56" t="str">
        <f t="shared" si="182"/>
        <v>PM 21 TYLOSINE 20 PORC-VOLAILLE</v>
      </c>
      <c r="BF421" s="204" t="e">
        <f>IF(IF(BN$2="Catégorie",IF(BN$3="Toutes",SUMIFS('Étape 1 - à remplir'!$F$31:$F$400,'Étape 1 - à remplir'!$E$31:$E$400,MASQ2!BE421,'Étape 1 - à remplir'!$G$31:$G$400,"lots"),SUMIFS('Étape 1 - à remplir'!$F$31:$F$400,'Étape 1 - à remplir'!$E$31:$E$400,MASQ2!BE421,'Étape 1 - à remplir'!$C$31:$C$400,BN$3)),IF(BN$2="Âge",IF(BN$3="Tous",SUMIFS('Étape 1 - à remplir'!$F$31:$F$400,'Étape 1 - à remplir'!$E$31:$E$400,MASQ2!BE421,'Étape 1 - à remplir'!$G$31:$G$400,"lots"),SUMIFS('Étape 1 - à remplir'!$F$31:$F$400,'Étape 1 - à remplir'!$E$31:$E$400,MASQ2!BE421,'Étape 1 - à remplir'!$P$31:$P$400,BN$3,'Étape 1 - à remplir'!$G$31:$G$400,"lots")),IF(BN$2="Atelier",IF(BN$3="Tous",SUMIFS('Étape 1 - à remplir'!$F$31:$F$400,'Étape 1 - à remplir'!$E$31:$E$400,MASQ2!BE421,'Étape 1 - à remplir'!$G$31:$G$400,"lots"),SUMIFS('Étape 1 - à remplir'!$F$31:$F$400,'Étape 1 - à remplir'!$E$31:$E$400,MASQ2!BE421,'Étape 1 - à remplir'!$O$31:$O$400,BN$3,'Étape 1 - à remplir'!$G$31:$G$400,"lots")),IF(BN$2="Espèce",IF(BN$3="Tous",SUMIFS('Étape 1 - à remplir'!$F$31:$F$400,'Étape 1 - à remplir'!$E$31:$E$400,MASQ2!BE421,'Étape 1 - à remplir'!$G$31:$G$400,"lots"),SUMIFS('Étape 1 - à remplir'!$F$31:$F$400,'Étape 1 - à remplir'!$E$31:$E$400,MASQ2!BE421,'Étape 1 - à remplir'!$N$31:$N$400,BN$3,'Étape 1 - à remplir'!$G$31:$G$400,"lots"))))))=0,NA(),IF(BN$2="Catégorie",IF(BN$3="Toutes",SUMIFS('Étape 1 - à remplir'!$F$31:$F$400,'Étape 1 - à remplir'!$E$31:$E$400,MASQ2!BE421,'Étape 1 - à remplir'!$G$31:$G$400,"lots"),SUMIFS('Étape 1 - à remplir'!$F$31:$F$400,'Étape 1 - à remplir'!$E$31:$E$400,MASQ2!BE421,'Étape 1 - à remplir'!$C$31:$C$400,BN$3)),IF(BN$2="Âge",IF(BN$3="Tous",SUMIFS('Étape 1 - à remplir'!$F$31:$F$400,'Étape 1 - à remplir'!$E$31:$E$400,MASQ2!BE421,'Étape 1 - à remplir'!$G$31:$G$400,"lots"),SUMIFS('Étape 1 - à remplir'!$F$31:$F$400,'Étape 1 - à remplir'!$E$31:$E$400,MASQ2!BE421,'Étape 1 - à remplir'!$P$31:$P$400,BN$3,'Étape 1 - à remplir'!$G$31:$G$400,"lots")),IF(BN$2="Atelier",IF(BN$3="Tous",SUMIFS('Étape 1 - à remplir'!$F$31:$F$400,'Étape 1 - à remplir'!$E$31:$E$400,MASQ2!BE421,'Étape 1 - à remplir'!$G$31:$G$400,"lots"),SUMIFS('Étape 1 - à remplir'!$F$31:$F$400,'Étape 1 - à remplir'!$E$31:$E$400,MASQ2!BE421,'Étape 1 - à remplir'!$O$31:$O$400,BN$3,'Étape 1 - à remplir'!$G$31:$G$400,"lots")),IF(BN$2="Espèce",IF(BN$3="Tous",SUMIFS('Étape 1 - à remplir'!$F$31:$F$400,'Étape 1 - à remplir'!$E$31:$E$400,MASQ2!BE421,'Étape 1 - à remplir'!$G$31:$G$400,"lots"),SUMIFS('Étape 1 - à remplir'!$F$31:$F$400,'Étape 1 - à remplir'!$E$31:$E$400,MASQ2!BE421,'Étape 1 - à remplir'!$N$31:$N$400,BN$3,'Étape 1 - à remplir'!$G$31:$G$400,"lots")))))))</f>
        <v>#N/A</v>
      </c>
      <c r="BG421" s="204">
        <f t="shared" si="197"/>
        <v>0</v>
      </c>
      <c r="BH421" s="204" t="str">
        <f t="shared" si="183"/>
        <v>Tylosine</v>
      </c>
      <c r="BI421" s="204" t="str">
        <f t="shared" si="184"/>
        <v/>
      </c>
      <c r="BJ421" s="204" t="str">
        <f t="shared" si="185"/>
        <v/>
      </c>
      <c r="BK421" s="204" t="str">
        <f t="shared" si="186"/>
        <v>Macrolides</v>
      </c>
      <c r="BL421" s="204" t="str">
        <f t="shared" si="187"/>
        <v/>
      </c>
      <c r="BM421" s="97" t="str">
        <f t="shared" si="188"/>
        <v/>
      </c>
      <c r="BN421" s="78"/>
      <c r="BO421" s="78"/>
      <c r="BP421" s="77" t="str">
        <f ca="1"/>
        <v>PM 21 TYLOSINE 20 PORC-VOLAILLE</v>
      </c>
      <c r="BQ421" s="79" t="e">
        <f ca="1"/>
        <v>#N/A</v>
      </c>
      <c r="BR421" s="102"/>
      <c r="BS421" s="8"/>
      <c r="BT421" s="8"/>
      <c r="BU421" s="8"/>
      <c r="BV421" s="8"/>
      <c r="BW421" s="8"/>
      <c r="BX421" s="8"/>
      <c r="BY421" s="8"/>
      <c r="BZ421" s="8"/>
      <c r="CA421" s="8"/>
      <c r="CB421" s="8"/>
      <c r="CC421" s="8"/>
      <c r="CD421" s="8"/>
      <c r="CE421" s="8"/>
      <c r="CF421" s="8"/>
      <c r="CG421" s="8"/>
      <c r="CH421" s="8"/>
      <c r="CI421" s="8"/>
      <c r="CJ421" s="8"/>
      <c r="CK421" s="8"/>
      <c r="CL421" s="8"/>
      <c r="CM421" s="8"/>
      <c r="CN421" s="8"/>
      <c r="CO421" s="97"/>
      <c r="CQ421" s="56"/>
      <c r="CR421" s="8"/>
      <c r="CS421" s="8"/>
      <c r="CT421" s="8"/>
      <c r="CU421" s="8"/>
      <c r="CV421" s="8"/>
      <c r="CW421" s="8"/>
      <c r="CX421" s="8"/>
      <c r="CY421" s="102" t="str">
        <f t="shared" si="189"/>
        <v/>
      </c>
      <c r="CZ421" s="56" t="str">
        <f t="shared" si="190"/>
        <v>PM 21 TYLOSINE 20 PORC-VOLAILLE</v>
      </c>
      <c r="DA421" s="204" t="e">
        <f>IF(IF(DI$2="Catégorie",IF(DI$3="Toutes",SUMIFS('Étape 1 - à remplir'!$F$31:$F$400,'Étape 1 - à remplir'!$E$31:$E$400,MASQ2!CZ421,'Étape 1 - à remplir'!$G$31:$G$400,"kg"),SUMIFS('Étape 1 - à remplir'!$F$31:$F$400,'Étape 1 - à remplir'!$E$31:$E$400,MASQ2!CZ421,'Étape 1 - à remplir'!$C$31:$C$400,DI$3)),IF(DI$2="Âge",IF(DI$3="Tous",SUMIFS('Étape 1 - à remplir'!$F$31:$F$400,'Étape 1 - à remplir'!$E$31:$E$400,MASQ2!CZ421,'Étape 1 - à remplir'!$G$31:$G$400,"kg"),SUMIFS('Étape 1 - à remplir'!$F$31:$F$400,'Étape 1 - à remplir'!$E$31:$E$400,MASQ2!CZ421,'Étape 1 - à remplir'!$P$31:$P$400,DI$3,'Étape 1 - à remplir'!$G$31:$G$400,"kg")),IF(DI$2="Atelier",IF(DI$3="Tous",SUMIFS('Étape 1 - à remplir'!$F$31:$F$400,'Étape 1 - à remplir'!$E$31:$E$400,MASQ2!CZ421,'Étape 1 - à remplir'!$G$31:$G$400,"kg"),SUMIFS('Étape 1 - à remplir'!$F$31:$F$400,'Étape 1 - à remplir'!$E$31:$E$400,MASQ2!CZ421,'Étape 1 - à remplir'!$O$31:$O$400,DI$3,'Étape 1 - à remplir'!$G$31:$G$400,"kg")),IF(DI$2="Espèce",IF(DI$3="Tous",SUMIFS('Étape 1 - à remplir'!$F$31:$F$400,'Étape 1 - à remplir'!$E$31:$E$400,MASQ2!CZ421,'Étape 1 - à remplir'!$G$31:$G$400,"kg"),SUMIFS('Étape 1 - à remplir'!$F$31:$F$400,'Étape 1 - à remplir'!$E$31:$E$400,MASQ2!CZ421,'Étape 1 - à remplir'!$N$31:$N$400,DI$3,'Étape 1 - à remplir'!$G$31:$G$400,"kg"))))))=0,NA(),IF(DI$2="Catégorie",IF(DI$3="Toutes",SUMIFS('Étape 1 - à remplir'!$F$31:$F$400,'Étape 1 - à remplir'!$E$31:$E$400,MASQ2!CZ421,'Étape 1 - à remplir'!$G$31:$G$400,"kg"),SUMIFS('Étape 1 - à remplir'!$F$31:$F$400,'Étape 1 - à remplir'!$E$31:$E$400,MASQ2!CZ421,'Étape 1 - à remplir'!$C$31:$C$400,DI$3)),IF(DI$2="Âge",IF(DI$3="Tous",SUMIFS('Étape 1 - à remplir'!$F$31:$F$400,'Étape 1 - à remplir'!$E$31:$E$400,MASQ2!CZ421,'Étape 1 - à remplir'!$G$31:$G$400,"kg"),SUMIFS('Étape 1 - à remplir'!$F$31:$F$400,'Étape 1 - à remplir'!$E$31:$E$400,MASQ2!CZ421,'Étape 1 - à remplir'!$P$31:$P$400,DI$3,'Étape 1 - à remplir'!$G$31:$G$400,"kg")),IF(DI$2="Atelier",IF(DI$3="Tous",SUMIFS('Étape 1 - à remplir'!$F$31:$F$400,'Étape 1 - à remplir'!$E$31:$E$400,MASQ2!CZ421,'Étape 1 - à remplir'!$G$31:$G$400,"kg"),SUMIFS('Étape 1 - à remplir'!$F$31:$F$400,'Étape 1 - à remplir'!$E$31:$E$400,MASQ2!CZ421,'Étape 1 - à remplir'!$O$31:$O$400,DI$3,'Étape 1 - à remplir'!$G$31:$G$400,"kg")),IF(DI$2="Espèce",IF(DI$3="Tous",SUMIFS('Étape 1 - à remplir'!$F$31:$F$400,'Étape 1 - à remplir'!$E$31:$E$400,MASQ2!CZ421,'Étape 1 - à remplir'!$G$31:$G$400,"kg"),SUMIFS('Étape 1 - à remplir'!$F$31:$F$400,'Étape 1 - à remplir'!$E$31:$E$400,MASQ2!CZ421,'Étape 1 - à remplir'!$N$31:$N$400,DI$3,'Étape 1 - à remplir'!$G$31:$G$400,"kg")))))))</f>
        <v>#N/A</v>
      </c>
      <c r="DB421" s="104">
        <f t="shared" si="198"/>
        <v>0</v>
      </c>
      <c r="DC421" s="204" t="str">
        <f t="shared" si="191"/>
        <v>Tylosine</v>
      </c>
      <c r="DD421" s="204" t="str">
        <f t="shared" si="192"/>
        <v/>
      </c>
      <c r="DE421" s="204" t="str">
        <f t="shared" si="193"/>
        <v/>
      </c>
      <c r="DF421" s="204" t="str">
        <f t="shared" si="194"/>
        <v>Macrolides</v>
      </c>
      <c r="DG421" s="204" t="str">
        <f t="shared" si="195"/>
        <v/>
      </c>
      <c r="DH421" s="97" t="str">
        <f t="shared" si="196"/>
        <v/>
      </c>
      <c r="DI421" s="78"/>
      <c r="DJ421" s="78"/>
      <c r="DK421" s="77" t="str">
        <f ca="1"/>
        <v>PM 21 TYLOSINE 20 PORC-VOLAILLE</v>
      </c>
      <c r="DL421" s="79" t="e">
        <f ca="1"/>
        <v>#N/A</v>
      </c>
      <c r="DM421" s="102"/>
      <c r="DN421" s="8"/>
      <c r="DO421" s="8"/>
      <c r="DP421" s="8"/>
      <c r="DQ421" s="8"/>
      <c r="DR421" s="8"/>
      <c r="DS421" s="8"/>
      <c r="DT421" s="8"/>
      <c r="DU421" s="8"/>
      <c r="DV421" s="8"/>
      <c r="DW421" s="8"/>
      <c r="DX421" s="8"/>
      <c r="DY421" s="8"/>
      <c r="DZ421" s="8"/>
      <c r="EA421" s="8"/>
      <c r="EB421" s="8"/>
      <c r="EC421" s="8"/>
      <c r="ED421" s="8"/>
      <c r="EE421" s="8"/>
      <c r="EF421" s="8"/>
      <c r="EG421" s="8"/>
      <c r="EH421" s="8"/>
      <c r="EI421" s="8"/>
      <c r="EJ421" s="97"/>
    </row>
    <row r="422" spans="1:140" x14ac:dyDescent="0.25">
      <c r="A422" s="56"/>
      <c r="B422" s="8"/>
      <c r="C422" s="8"/>
      <c r="D422" s="8"/>
      <c r="E422" s="8"/>
      <c r="F422" s="8"/>
      <c r="G422" s="8"/>
      <c r="H422" s="8"/>
      <c r="I422" s="102" t="str">
        <f>INDEX(Données_ATB!BE:BV,MATCH(MASQ2!J422,Données_ATB!BE:BE,0),18)</f>
        <v/>
      </c>
      <c r="J422" s="77" t="str">
        <f>Données_ATB!BE421</f>
        <v>PM 23 APRAMYCINE 20 PORC</v>
      </c>
      <c r="K422" s="204" t="e">
        <f>IF(IF(S$2="Catégorie",IF(S$3="Toutes",SUMIFS('Étape 1 - à remplir'!$F$31:$F$400,'Étape 1 - à remplir'!$E$31:$E$400,MASQ2!J422,'Étape 1 - à remplir'!$G$31:$G$400,"animaux"),SUMIFS('Étape 1 - à remplir'!$F$31:$F$400,'Étape 1 - à remplir'!$E$31:$E$400,MASQ2!J422,'Étape 1 - à remplir'!$C$31:$C$400,S$3)),IF(S$2="Âge",IF(S$3="Tous",SUMIFS('Étape 1 - à remplir'!$F$31:$F$400,'Étape 1 - à remplir'!$E$31:$E$400,MASQ2!J422,'Étape 1 - à remplir'!$G$31:$G$400,"animaux"),SUMIFS('Étape 1 - à remplir'!$F$31:$F$400,'Étape 1 - à remplir'!$E$31:$E$400,MASQ2!J422,'Étape 1 - à remplir'!$P$31:$P$400,S$3)),IF(S$2="Atelier",IF(S$3="Tous",SUMIFS('Étape 1 - à remplir'!$F$31:$F$400,'Étape 1 - à remplir'!$E$31:$E$400,MASQ2!J422,'Étape 1 - à remplir'!$G$31:$G$400,"animaux"),SUMIFS('Étape 1 - à remplir'!$F$31:$F$400,'Étape 1 - à remplir'!$E$31:$E$400,MASQ2!J422,'Étape 1 - à remplir'!$O$31:$O$400,S$3)),IF(S$2="Espèce",IF(S$3="Tous",SUMIFS('Étape 1 - à remplir'!$F$31:$F$400,'Étape 1 - à remplir'!$E$31:$E$400,MASQ2!J422,'Étape 1 - à remplir'!$G$31:$G$400,"animaux"),SUMIFS('Étape 1 - à remplir'!$F$31:$F$400,'Étape 1 - à remplir'!$E$31:$E$400,MASQ2!J422,'Étape 1 - à remplir'!$N$31:$N$400,S$3))))))=0,NA(),IF(S$2="Catégorie",IF(S$3="Toutes",SUMIFS('Étape 1 - à remplir'!$F$31:$F$400,'Étape 1 - à remplir'!$E$31:$E$400,MASQ2!J422,'Étape 1 - à remplir'!$G$31:$G$400,"animaux"),SUMIFS('Étape 1 - à remplir'!$F$31:$F$400,'Étape 1 - à remplir'!$E$31:$E$400,MASQ2!J422,'Étape 1 - à remplir'!$C$31:$C$400,S$3)),IF(S$2="Âge",IF(S$3="Tous",SUMIFS('Étape 1 - à remplir'!$F$31:$F$400,'Étape 1 - à remplir'!$E$31:$E$400,MASQ2!J422,'Étape 1 - à remplir'!$G$31:$G$400,"animaux"),SUMIFS('Étape 1 - à remplir'!$F$31:$F$400,'Étape 1 - à remplir'!$E$31:$E$400,MASQ2!J422,'Étape 1 - à remplir'!$P$31:$P$400,S$3)),IF(S$2="Atelier",IF(S$3="Tous",SUMIFS('Étape 1 - à remplir'!$F$31:$F$400,'Étape 1 - à remplir'!$E$31:$E$400,MASQ2!J422,'Étape 1 - à remplir'!$G$31:$G$400,"animaux"),SUMIFS('Étape 1 - à remplir'!$F$31:$F$400,'Étape 1 - à remplir'!$E$31:$E$400,MASQ2!J422,'Étape 1 - à remplir'!$O$31:$O$400,S$3)),IF(S$2="Espèce",IF(S$3="Tous",SUMIFS('Étape 1 - à remplir'!$F$31:$F$400,'Étape 1 - à remplir'!$E$31:$E$400,MASQ2!J422,'Étape 1 - à remplir'!$G$31:$G$400,"animaux"),SUMIFS('Étape 1 - à remplir'!$F$31:$F$400,'Étape 1 - à remplir'!$E$31:$E$400,MASQ2!J422,'Étape 1 - à remplir'!$N$31:$N$400,S$3)))))))</f>
        <v>#N/A</v>
      </c>
      <c r="L422" s="97">
        <f t="shared" si="199"/>
        <v>0</v>
      </c>
      <c r="M422" s="56" t="str">
        <f>Données_ATB!BN421</f>
        <v>Apramycine</v>
      </c>
      <c r="N422" s="204" t="str">
        <f>Données_ATB!BO421</f>
        <v/>
      </c>
      <c r="O422" s="97" t="str">
        <f>Données_ATB!BP421</f>
        <v/>
      </c>
      <c r="P422" s="77" t="str">
        <f>Données_ATB!BR421</f>
        <v>Aminoglycosides</v>
      </c>
      <c r="Q422" s="78" t="str">
        <f>Données_ATB!BS421</f>
        <v/>
      </c>
      <c r="R422" s="79" t="str">
        <f>Données_ATB!BT421</f>
        <v/>
      </c>
      <c r="S422" s="78"/>
      <c r="T422" s="78"/>
      <c r="U422" s="77" t="str">
        <f ca="1"/>
        <v>PM 23 APRAMYCINE 20 PORC</v>
      </c>
      <c r="V422" s="79" t="e">
        <f ca="1"/>
        <v>#N/A</v>
      </c>
      <c r="W422" s="102"/>
      <c r="X422" s="8"/>
      <c r="Y422" s="8"/>
      <c r="Z422" s="8"/>
      <c r="AA422" s="8"/>
      <c r="AB422" s="102"/>
      <c r="AC422" s="8"/>
      <c r="AD422" s="8"/>
      <c r="AE422" s="8"/>
      <c r="AF422" s="8"/>
      <c r="AG422" s="8"/>
      <c r="AH422" s="8"/>
      <c r="AI422" s="8"/>
      <c r="AJ422" s="8"/>
      <c r="AK422" s="8"/>
      <c r="AL422" s="8"/>
      <c r="AM422" s="8"/>
      <c r="AN422" s="8"/>
      <c r="AO422" s="8"/>
      <c r="AP422" s="8"/>
      <c r="AQ422" s="8"/>
      <c r="AR422" s="8"/>
      <c r="AS422" s="8"/>
      <c r="AT422" s="97"/>
      <c r="AV422" s="56"/>
      <c r="AW422" s="8"/>
      <c r="AX422" s="8"/>
      <c r="AY422" s="8"/>
      <c r="AZ422" s="8"/>
      <c r="BA422" s="8"/>
      <c r="BB422" s="8"/>
      <c r="BC422" s="8"/>
      <c r="BD422" s="102" t="str">
        <f t="shared" si="181"/>
        <v/>
      </c>
      <c r="BE422" s="56" t="str">
        <f t="shared" si="182"/>
        <v>PM 23 APRAMYCINE 20 PORC</v>
      </c>
      <c r="BF422" s="204" t="e">
        <f>IF(IF(BN$2="Catégorie",IF(BN$3="Toutes",SUMIFS('Étape 1 - à remplir'!$F$31:$F$400,'Étape 1 - à remplir'!$E$31:$E$400,MASQ2!BE422,'Étape 1 - à remplir'!$G$31:$G$400,"lots"),SUMIFS('Étape 1 - à remplir'!$F$31:$F$400,'Étape 1 - à remplir'!$E$31:$E$400,MASQ2!BE422,'Étape 1 - à remplir'!$C$31:$C$400,BN$3)),IF(BN$2="Âge",IF(BN$3="Tous",SUMIFS('Étape 1 - à remplir'!$F$31:$F$400,'Étape 1 - à remplir'!$E$31:$E$400,MASQ2!BE422,'Étape 1 - à remplir'!$G$31:$G$400,"lots"),SUMIFS('Étape 1 - à remplir'!$F$31:$F$400,'Étape 1 - à remplir'!$E$31:$E$400,MASQ2!BE422,'Étape 1 - à remplir'!$P$31:$P$400,BN$3,'Étape 1 - à remplir'!$G$31:$G$400,"lots")),IF(BN$2="Atelier",IF(BN$3="Tous",SUMIFS('Étape 1 - à remplir'!$F$31:$F$400,'Étape 1 - à remplir'!$E$31:$E$400,MASQ2!BE422,'Étape 1 - à remplir'!$G$31:$G$400,"lots"),SUMIFS('Étape 1 - à remplir'!$F$31:$F$400,'Étape 1 - à remplir'!$E$31:$E$400,MASQ2!BE422,'Étape 1 - à remplir'!$O$31:$O$400,BN$3,'Étape 1 - à remplir'!$G$31:$G$400,"lots")),IF(BN$2="Espèce",IF(BN$3="Tous",SUMIFS('Étape 1 - à remplir'!$F$31:$F$400,'Étape 1 - à remplir'!$E$31:$E$400,MASQ2!BE422,'Étape 1 - à remplir'!$G$31:$G$400,"lots"),SUMIFS('Étape 1 - à remplir'!$F$31:$F$400,'Étape 1 - à remplir'!$E$31:$E$400,MASQ2!BE422,'Étape 1 - à remplir'!$N$31:$N$400,BN$3,'Étape 1 - à remplir'!$G$31:$G$400,"lots"))))))=0,NA(),IF(BN$2="Catégorie",IF(BN$3="Toutes",SUMIFS('Étape 1 - à remplir'!$F$31:$F$400,'Étape 1 - à remplir'!$E$31:$E$400,MASQ2!BE422,'Étape 1 - à remplir'!$G$31:$G$400,"lots"),SUMIFS('Étape 1 - à remplir'!$F$31:$F$400,'Étape 1 - à remplir'!$E$31:$E$400,MASQ2!BE422,'Étape 1 - à remplir'!$C$31:$C$400,BN$3)),IF(BN$2="Âge",IF(BN$3="Tous",SUMIFS('Étape 1 - à remplir'!$F$31:$F$400,'Étape 1 - à remplir'!$E$31:$E$400,MASQ2!BE422,'Étape 1 - à remplir'!$G$31:$G$400,"lots"),SUMIFS('Étape 1 - à remplir'!$F$31:$F$400,'Étape 1 - à remplir'!$E$31:$E$400,MASQ2!BE422,'Étape 1 - à remplir'!$P$31:$P$400,BN$3,'Étape 1 - à remplir'!$G$31:$G$400,"lots")),IF(BN$2="Atelier",IF(BN$3="Tous",SUMIFS('Étape 1 - à remplir'!$F$31:$F$400,'Étape 1 - à remplir'!$E$31:$E$400,MASQ2!BE422,'Étape 1 - à remplir'!$G$31:$G$400,"lots"),SUMIFS('Étape 1 - à remplir'!$F$31:$F$400,'Étape 1 - à remplir'!$E$31:$E$400,MASQ2!BE422,'Étape 1 - à remplir'!$O$31:$O$400,BN$3,'Étape 1 - à remplir'!$G$31:$G$400,"lots")),IF(BN$2="Espèce",IF(BN$3="Tous",SUMIFS('Étape 1 - à remplir'!$F$31:$F$400,'Étape 1 - à remplir'!$E$31:$E$400,MASQ2!BE422,'Étape 1 - à remplir'!$G$31:$G$400,"lots"),SUMIFS('Étape 1 - à remplir'!$F$31:$F$400,'Étape 1 - à remplir'!$E$31:$E$400,MASQ2!BE422,'Étape 1 - à remplir'!$N$31:$N$400,BN$3,'Étape 1 - à remplir'!$G$31:$G$400,"lots")))))))</f>
        <v>#N/A</v>
      </c>
      <c r="BG422" s="204">
        <f t="shared" si="197"/>
        <v>0</v>
      </c>
      <c r="BH422" s="204" t="str">
        <f t="shared" si="183"/>
        <v>Apramycine</v>
      </c>
      <c r="BI422" s="204" t="str">
        <f t="shared" si="184"/>
        <v/>
      </c>
      <c r="BJ422" s="204" t="str">
        <f t="shared" si="185"/>
        <v/>
      </c>
      <c r="BK422" s="204" t="str">
        <f t="shared" si="186"/>
        <v>Aminoglycosides</v>
      </c>
      <c r="BL422" s="204" t="str">
        <f t="shared" si="187"/>
        <v/>
      </c>
      <c r="BM422" s="97" t="str">
        <f t="shared" si="188"/>
        <v/>
      </c>
      <c r="BN422" s="78"/>
      <c r="BO422" s="78"/>
      <c r="BP422" s="77" t="str">
        <f ca="1"/>
        <v>PM 23 APRAMYCINE 20 PORC</v>
      </c>
      <c r="BQ422" s="79" t="e">
        <f ca="1"/>
        <v>#N/A</v>
      </c>
      <c r="BR422" s="102"/>
      <c r="BS422" s="8"/>
      <c r="BT422" s="8"/>
      <c r="BU422" s="8"/>
      <c r="BV422" s="8"/>
      <c r="BW422" s="8"/>
      <c r="BX422" s="8"/>
      <c r="BY422" s="8"/>
      <c r="BZ422" s="8"/>
      <c r="CA422" s="8"/>
      <c r="CB422" s="8"/>
      <c r="CC422" s="8"/>
      <c r="CD422" s="8"/>
      <c r="CE422" s="8"/>
      <c r="CF422" s="8"/>
      <c r="CG422" s="8"/>
      <c r="CH422" s="8"/>
      <c r="CI422" s="8"/>
      <c r="CJ422" s="8"/>
      <c r="CK422" s="8"/>
      <c r="CL422" s="8"/>
      <c r="CM422" s="8"/>
      <c r="CN422" s="8"/>
      <c r="CO422" s="97"/>
      <c r="CQ422" s="56"/>
      <c r="CR422" s="8"/>
      <c r="CS422" s="8"/>
      <c r="CT422" s="8"/>
      <c r="CU422" s="8"/>
      <c r="CV422" s="8"/>
      <c r="CW422" s="8"/>
      <c r="CX422" s="8"/>
      <c r="CY422" s="102" t="str">
        <f t="shared" si="189"/>
        <v/>
      </c>
      <c r="CZ422" s="56" t="str">
        <f t="shared" si="190"/>
        <v>PM 23 APRAMYCINE 20 PORC</v>
      </c>
      <c r="DA422" s="204" t="e">
        <f>IF(IF(DI$2="Catégorie",IF(DI$3="Toutes",SUMIFS('Étape 1 - à remplir'!$F$31:$F$400,'Étape 1 - à remplir'!$E$31:$E$400,MASQ2!CZ422,'Étape 1 - à remplir'!$G$31:$G$400,"kg"),SUMIFS('Étape 1 - à remplir'!$F$31:$F$400,'Étape 1 - à remplir'!$E$31:$E$400,MASQ2!CZ422,'Étape 1 - à remplir'!$C$31:$C$400,DI$3)),IF(DI$2="Âge",IF(DI$3="Tous",SUMIFS('Étape 1 - à remplir'!$F$31:$F$400,'Étape 1 - à remplir'!$E$31:$E$400,MASQ2!CZ422,'Étape 1 - à remplir'!$G$31:$G$400,"kg"),SUMIFS('Étape 1 - à remplir'!$F$31:$F$400,'Étape 1 - à remplir'!$E$31:$E$400,MASQ2!CZ422,'Étape 1 - à remplir'!$P$31:$P$400,DI$3,'Étape 1 - à remplir'!$G$31:$G$400,"kg")),IF(DI$2="Atelier",IF(DI$3="Tous",SUMIFS('Étape 1 - à remplir'!$F$31:$F$400,'Étape 1 - à remplir'!$E$31:$E$400,MASQ2!CZ422,'Étape 1 - à remplir'!$G$31:$G$400,"kg"),SUMIFS('Étape 1 - à remplir'!$F$31:$F$400,'Étape 1 - à remplir'!$E$31:$E$400,MASQ2!CZ422,'Étape 1 - à remplir'!$O$31:$O$400,DI$3,'Étape 1 - à remplir'!$G$31:$G$400,"kg")),IF(DI$2="Espèce",IF(DI$3="Tous",SUMIFS('Étape 1 - à remplir'!$F$31:$F$400,'Étape 1 - à remplir'!$E$31:$E$400,MASQ2!CZ422,'Étape 1 - à remplir'!$G$31:$G$400,"kg"),SUMIFS('Étape 1 - à remplir'!$F$31:$F$400,'Étape 1 - à remplir'!$E$31:$E$400,MASQ2!CZ422,'Étape 1 - à remplir'!$N$31:$N$400,DI$3,'Étape 1 - à remplir'!$G$31:$G$400,"kg"))))))=0,NA(),IF(DI$2="Catégorie",IF(DI$3="Toutes",SUMIFS('Étape 1 - à remplir'!$F$31:$F$400,'Étape 1 - à remplir'!$E$31:$E$400,MASQ2!CZ422,'Étape 1 - à remplir'!$G$31:$G$400,"kg"),SUMIFS('Étape 1 - à remplir'!$F$31:$F$400,'Étape 1 - à remplir'!$E$31:$E$400,MASQ2!CZ422,'Étape 1 - à remplir'!$C$31:$C$400,DI$3)),IF(DI$2="Âge",IF(DI$3="Tous",SUMIFS('Étape 1 - à remplir'!$F$31:$F$400,'Étape 1 - à remplir'!$E$31:$E$400,MASQ2!CZ422,'Étape 1 - à remplir'!$G$31:$G$400,"kg"),SUMIFS('Étape 1 - à remplir'!$F$31:$F$400,'Étape 1 - à remplir'!$E$31:$E$400,MASQ2!CZ422,'Étape 1 - à remplir'!$P$31:$P$400,DI$3,'Étape 1 - à remplir'!$G$31:$G$400,"kg")),IF(DI$2="Atelier",IF(DI$3="Tous",SUMIFS('Étape 1 - à remplir'!$F$31:$F$400,'Étape 1 - à remplir'!$E$31:$E$400,MASQ2!CZ422,'Étape 1 - à remplir'!$G$31:$G$400,"kg"),SUMIFS('Étape 1 - à remplir'!$F$31:$F$400,'Étape 1 - à remplir'!$E$31:$E$400,MASQ2!CZ422,'Étape 1 - à remplir'!$O$31:$O$400,DI$3,'Étape 1 - à remplir'!$G$31:$G$400,"kg")),IF(DI$2="Espèce",IF(DI$3="Tous",SUMIFS('Étape 1 - à remplir'!$F$31:$F$400,'Étape 1 - à remplir'!$E$31:$E$400,MASQ2!CZ422,'Étape 1 - à remplir'!$G$31:$G$400,"kg"),SUMIFS('Étape 1 - à remplir'!$F$31:$F$400,'Étape 1 - à remplir'!$E$31:$E$400,MASQ2!CZ422,'Étape 1 - à remplir'!$N$31:$N$400,DI$3,'Étape 1 - à remplir'!$G$31:$G$400,"kg")))))))</f>
        <v>#N/A</v>
      </c>
      <c r="DB422" s="104">
        <f t="shared" si="198"/>
        <v>0</v>
      </c>
      <c r="DC422" s="204" t="str">
        <f t="shared" si="191"/>
        <v>Apramycine</v>
      </c>
      <c r="DD422" s="204" t="str">
        <f t="shared" si="192"/>
        <v/>
      </c>
      <c r="DE422" s="204" t="str">
        <f t="shared" si="193"/>
        <v/>
      </c>
      <c r="DF422" s="204" t="str">
        <f t="shared" si="194"/>
        <v>Aminoglycosides</v>
      </c>
      <c r="DG422" s="204" t="str">
        <f t="shared" si="195"/>
        <v/>
      </c>
      <c r="DH422" s="97" t="str">
        <f t="shared" si="196"/>
        <v/>
      </c>
      <c r="DI422" s="78"/>
      <c r="DJ422" s="78"/>
      <c r="DK422" s="77" t="str">
        <f ca="1"/>
        <v>PM 23 APRAMYCINE 20 PORC</v>
      </c>
      <c r="DL422" s="79" t="e">
        <f ca="1"/>
        <v>#N/A</v>
      </c>
      <c r="DM422" s="102"/>
      <c r="DN422" s="8"/>
      <c r="DO422" s="8"/>
      <c r="DP422" s="8"/>
      <c r="DQ422" s="8"/>
      <c r="DR422" s="8"/>
      <c r="DS422" s="8"/>
      <c r="DT422" s="8"/>
      <c r="DU422" s="8"/>
      <c r="DV422" s="8"/>
      <c r="DW422" s="8"/>
      <c r="DX422" s="8"/>
      <c r="DY422" s="8"/>
      <c r="DZ422" s="8"/>
      <c r="EA422" s="8"/>
      <c r="EB422" s="8"/>
      <c r="EC422" s="8"/>
      <c r="ED422" s="8"/>
      <c r="EE422" s="8"/>
      <c r="EF422" s="8"/>
      <c r="EG422" s="8"/>
      <c r="EH422" s="8"/>
      <c r="EI422" s="8"/>
      <c r="EJ422" s="97"/>
    </row>
    <row r="423" spans="1:140" x14ac:dyDescent="0.25">
      <c r="A423" s="56"/>
      <c r="B423" s="8"/>
      <c r="C423" s="8"/>
      <c r="D423" s="8"/>
      <c r="E423" s="8"/>
      <c r="F423" s="8"/>
      <c r="G423" s="8"/>
      <c r="H423" s="8"/>
      <c r="I423" s="102" t="str">
        <f>INDEX(Données_ATB!BE:BV,MATCH(MASQ2!J423,Données_ATB!BE:BE,0),18)</f>
        <v/>
      </c>
      <c r="J423" s="77" t="str">
        <f>Données_ATB!BE422</f>
        <v>PM 27 LINCOMYCINE 4.4 SPECTINOMYCINE 4.4 PORC</v>
      </c>
      <c r="K423" s="204" t="e">
        <f>IF(IF(S$2="Catégorie",IF(S$3="Toutes",SUMIFS('Étape 1 - à remplir'!$F$31:$F$400,'Étape 1 - à remplir'!$E$31:$E$400,MASQ2!J423,'Étape 1 - à remplir'!$G$31:$G$400,"animaux"),SUMIFS('Étape 1 - à remplir'!$F$31:$F$400,'Étape 1 - à remplir'!$E$31:$E$400,MASQ2!J423,'Étape 1 - à remplir'!$C$31:$C$400,S$3)),IF(S$2="Âge",IF(S$3="Tous",SUMIFS('Étape 1 - à remplir'!$F$31:$F$400,'Étape 1 - à remplir'!$E$31:$E$400,MASQ2!J423,'Étape 1 - à remplir'!$G$31:$G$400,"animaux"),SUMIFS('Étape 1 - à remplir'!$F$31:$F$400,'Étape 1 - à remplir'!$E$31:$E$400,MASQ2!J423,'Étape 1 - à remplir'!$P$31:$P$400,S$3)),IF(S$2="Atelier",IF(S$3="Tous",SUMIFS('Étape 1 - à remplir'!$F$31:$F$400,'Étape 1 - à remplir'!$E$31:$E$400,MASQ2!J423,'Étape 1 - à remplir'!$G$31:$G$400,"animaux"),SUMIFS('Étape 1 - à remplir'!$F$31:$F$400,'Étape 1 - à remplir'!$E$31:$E$400,MASQ2!J423,'Étape 1 - à remplir'!$O$31:$O$400,S$3)),IF(S$2="Espèce",IF(S$3="Tous",SUMIFS('Étape 1 - à remplir'!$F$31:$F$400,'Étape 1 - à remplir'!$E$31:$E$400,MASQ2!J423,'Étape 1 - à remplir'!$G$31:$G$400,"animaux"),SUMIFS('Étape 1 - à remplir'!$F$31:$F$400,'Étape 1 - à remplir'!$E$31:$E$400,MASQ2!J423,'Étape 1 - à remplir'!$N$31:$N$400,S$3))))))=0,NA(),IF(S$2="Catégorie",IF(S$3="Toutes",SUMIFS('Étape 1 - à remplir'!$F$31:$F$400,'Étape 1 - à remplir'!$E$31:$E$400,MASQ2!J423,'Étape 1 - à remplir'!$G$31:$G$400,"animaux"),SUMIFS('Étape 1 - à remplir'!$F$31:$F$400,'Étape 1 - à remplir'!$E$31:$E$400,MASQ2!J423,'Étape 1 - à remplir'!$C$31:$C$400,S$3)),IF(S$2="Âge",IF(S$3="Tous",SUMIFS('Étape 1 - à remplir'!$F$31:$F$400,'Étape 1 - à remplir'!$E$31:$E$400,MASQ2!J423,'Étape 1 - à remplir'!$G$31:$G$400,"animaux"),SUMIFS('Étape 1 - à remplir'!$F$31:$F$400,'Étape 1 - à remplir'!$E$31:$E$400,MASQ2!J423,'Étape 1 - à remplir'!$P$31:$P$400,S$3)),IF(S$2="Atelier",IF(S$3="Tous",SUMIFS('Étape 1 - à remplir'!$F$31:$F$400,'Étape 1 - à remplir'!$E$31:$E$400,MASQ2!J423,'Étape 1 - à remplir'!$G$31:$G$400,"animaux"),SUMIFS('Étape 1 - à remplir'!$F$31:$F$400,'Étape 1 - à remplir'!$E$31:$E$400,MASQ2!J423,'Étape 1 - à remplir'!$O$31:$O$400,S$3)),IF(S$2="Espèce",IF(S$3="Tous",SUMIFS('Étape 1 - à remplir'!$F$31:$F$400,'Étape 1 - à remplir'!$E$31:$E$400,MASQ2!J423,'Étape 1 - à remplir'!$G$31:$G$400,"animaux"),SUMIFS('Étape 1 - à remplir'!$F$31:$F$400,'Étape 1 - à remplir'!$E$31:$E$400,MASQ2!J423,'Étape 1 - à remplir'!$N$31:$N$400,S$3)))))))</f>
        <v>#N/A</v>
      </c>
      <c r="L423" s="97">
        <f t="shared" si="199"/>
        <v>0</v>
      </c>
      <c r="M423" s="56" t="str">
        <f>Données_ATB!BN422</f>
        <v>Lincomycine</v>
      </c>
      <c r="N423" s="204" t="str">
        <f>Données_ATB!BO422</f>
        <v>Spectinomycine</v>
      </c>
      <c r="O423" s="97" t="str">
        <f>Données_ATB!BP422</f>
        <v/>
      </c>
      <c r="P423" s="77" t="str">
        <f>Données_ATB!BR422</f>
        <v>Lincosamides</v>
      </c>
      <c r="Q423" s="78" t="str">
        <f>Données_ATB!BS422</f>
        <v>Aminoglycosides</v>
      </c>
      <c r="R423" s="79" t="str">
        <f>Données_ATB!BT422</f>
        <v/>
      </c>
      <c r="S423" s="78"/>
      <c r="T423" s="78"/>
      <c r="U423" s="77" t="str">
        <f ca="1"/>
        <v>PM 27 LINCOMYCINE 4.4 SPECTINOMYCINE 4.4 PORC</v>
      </c>
      <c r="V423" s="79" t="e">
        <f ca="1"/>
        <v>#N/A</v>
      </c>
      <c r="W423" s="102"/>
      <c r="X423" s="8"/>
      <c r="Y423" s="8"/>
      <c r="Z423" s="8"/>
      <c r="AA423" s="8"/>
      <c r="AB423" s="102"/>
      <c r="AC423" s="8"/>
      <c r="AD423" s="8"/>
      <c r="AE423" s="8"/>
      <c r="AF423" s="8"/>
      <c r="AG423" s="8"/>
      <c r="AH423" s="8"/>
      <c r="AI423" s="8"/>
      <c r="AJ423" s="8"/>
      <c r="AK423" s="8"/>
      <c r="AL423" s="8"/>
      <c r="AM423" s="8"/>
      <c r="AN423" s="8"/>
      <c r="AO423" s="8"/>
      <c r="AP423" s="8"/>
      <c r="AQ423" s="8"/>
      <c r="AR423" s="8"/>
      <c r="AS423" s="8"/>
      <c r="AT423" s="97"/>
      <c r="AV423" s="56"/>
      <c r="AW423" s="8"/>
      <c r="AX423" s="8"/>
      <c r="AY423" s="8"/>
      <c r="AZ423" s="8"/>
      <c r="BA423" s="8"/>
      <c r="BB423" s="8"/>
      <c r="BC423" s="8"/>
      <c r="BD423" s="102" t="str">
        <f t="shared" si="181"/>
        <v/>
      </c>
      <c r="BE423" s="56" t="str">
        <f t="shared" si="182"/>
        <v>PM 27 LINCOMYCINE 4.4 SPECTINOMYCINE 4.4 PORC</v>
      </c>
      <c r="BF423" s="204" t="e">
        <f>IF(IF(BN$2="Catégorie",IF(BN$3="Toutes",SUMIFS('Étape 1 - à remplir'!$F$31:$F$400,'Étape 1 - à remplir'!$E$31:$E$400,MASQ2!BE423,'Étape 1 - à remplir'!$G$31:$G$400,"lots"),SUMIFS('Étape 1 - à remplir'!$F$31:$F$400,'Étape 1 - à remplir'!$E$31:$E$400,MASQ2!BE423,'Étape 1 - à remplir'!$C$31:$C$400,BN$3)),IF(BN$2="Âge",IF(BN$3="Tous",SUMIFS('Étape 1 - à remplir'!$F$31:$F$400,'Étape 1 - à remplir'!$E$31:$E$400,MASQ2!BE423,'Étape 1 - à remplir'!$G$31:$G$400,"lots"),SUMIFS('Étape 1 - à remplir'!$F$31:$F$400,'Étape 1 - à remplir'!$E$31:$E$400,MASQ2!BE423,'Étape 1 - à remplir'!$P$31:$P$400,BN$3,'Étape 1 - à remplir'!$G$31:$G$400,"lots")),IF(BN$2="Atelier",IF(BN$3="Tous",SUMIFS('Étape 1 - à remplir'!$F$31:$F$400,'Étape 1 - à remplir'!$E$31:$E$400,MASQ2!BE423,'Étape 1 - à remplir'!$G$31:$G$400,"lots"),SUMIFS('Étape 1 - à remplir'!$F$31:$F$400,'Étape 1 - à remplir'!$E$31:$E$400,MASQ2!BE423,'Étape 1 - à remplir'!$O$31:$O$400,BN$3,'Étape 1 - à remplir'!$G$31:$G$400,"lots")),IF(BN$2="Espèce",IF(BN$3="Tous",SUMIFS('Étape 1 - à remplir'!$F$31:$F$400,'Étape 1 - à remplir'!$E$31:$E$400,MASQ2!BE423,'Étape 1 - à remplir'!$G$31:$G$400,"lots"),SUMIFS('Étape 1 - à remplir'!$F$31:$F$400,'Étape 1 - à remplir'!$E$31:$E$400,MASQ2!BE423,'Étape 1 - à remplir'!$N$31:$N$400,BN$3,'Étape 1 - à remplir'!$G$31:$G$400,"lots"))))))=0,NA(),IF(BN$2="Catégorie",IF(BN$3="Toutes",SUMIFS('Étape 1 - à remplir'!$F$31:$F$400,'Étape 1 - à remplir'!$E$31:$E$400,MASQ2!BE423,'Étape 1 - à remplir'!$G$31:$G$400,"lots"),SUMIFS('Étape 1 - à remplir'!$F$31:$F$400,'Étape 1 - à remplir'!$E$31:$E$400,MASQ2!BE423,'Étape 1 - à remplir'!$C$31:$C$400,BN$3)),IF(BN$2="Âge",IF(BN$3="Tous",SUMIFS('Étape 1 - à remplir'!$F$31:$F$400,'Étape 1 - à remplir'!$E$31:$E$400,MASQ2!BE423,'Étape 1 - à remplir'!$G$31:$G$400,"lots"),SUMIFS('Étape 1 - à remplir'!$F$31:$F$400,'Étape 1 - à remplir'!$E$31:$E$400,MASQ2!BE423,'Étape 1 - à remplir'!$P$31:$P$400,BN$3,'Étape 1 - à remplir'!$G$31:$G$400,"lots")),IF(BN$2="Atelier",IF(BN$3="Tous",SUMIFS('Étape 1 - à remplir'!$F$31:$F$400,'Étape 1 - à remplir'!$E$31:$E$400,MASQ2!BE423,'Étape 1 - à remplir'!$G$31:$G$400,"lots"),SUMIFS('Étape 1 - à remplir'!$F$31:$F$400,'Étape 1 - à remplir'!$E$31:$E$400,MASQ2!BE423,'Étape 1 - à remplir'!$O$31:$O$400,BN$3,'Étape 1 - à remplir'!$G$31:$G$400,"lots")),IF(BN$2="Espèce",IF(BN$3="Tous",SUMIFS('Étape 1 - à remplir'!$F$31:$F$400,'Étape 1 - à remplir'!$E$31:$E$400,MASQ2!BE423,'Étape 1 - à remplir'!$G$31:$G$400,"lots"),SUMIFS('Étape 1 - à remplir'!$F$31:$F$400,'Étape 1 - à remplir'!$E$31:$E$400,MASQ2!BE423,'Étape 1 - à remplir'!$N$31:$N$400,BN$3,'Étape 1 - à remplir'!$G$31:$G$400,"lots")))))))</f>
        <v>#N/A</v>
      </c>
      <c r="BG423" s="204">
        <f t="shared" si="197"/>
        <v>0</v>
      </c>
      <c r="BH423" s="204" t="str">
        <f t="shared" si="183"/>
        <v>Lincomycine</v>
      </c>
      <c r="BI423" s="204" t="str">
        <f t="shared" si="184"/>
        <v>Spectinomycine</v>
      </c>
      <c r="BJ423" s="204" t="str">
        <f t="shared" si="185"/>
        <v/>
      </c>
      <c r="BK423" s="204" t="str">
        <f t="shared" si="186"/>
        <v>Lincosamides</v>
      </c>
      <c r="BL423" s="204" t="str">
        <f t="shared" si="187"/>
        <v>Aminoglycosides</v>
      </c>
      <c r="BM423" s="97" t="str">
        <f t="shared" si="188"/>
        <v/>
      </c>
      <c r="BN423" s="78"/>
      <c r="BO423" s="78"/>
      <c r="BP423" s="77" t="str">
        <f ca="1"/>
        <v>PM 27 LINCOMYCINE 4.4 SPECTINOMYCINE 4.4 PORC</v>
      </c>
      <c r="BQ423" s="79" t="e">
        <f ca="1"/>
        <v>#N/A</v>
      </c>
      <c r="BR423" s="102"/>
      <c r="BS423" s="8"/>
      <c r="BT423" s="8"/>
      <c r="BU423" s="8"/>
      <c r="BV423" s="8"/>
      <c r="BW423" s="8"/>
      <c r="BX423" s="8"/>
      <c r="BY423" s="8"/>
      <c r="BZ423" s="8"/>
      <c r="CA423" s="8"/>
      <c r="CB423" s="8"/>
      <c r="CC423" s="8"/>
      <c r="CD423" s="8"/>
      <c r="CE423" s="8"/>
      <c r="CF423" s="8"/>
      <c r="CG423" s="8"/>
      <c r="CH423" s="8"/>
      <c r="CI423" s="8"/>
      <c r="CJ423" s="8"/>
      <c r="CK423" s="8"/>
      <c r="CL423" s="8"/>
      <c r="CM423" s="8"/>
      <c r="CN423" s="8"/>
      <c r="CO423" s="97"/>
      <c r="CQ423" s="56"/>
      <c r="CR423" s="8"/>
      <c r="CS423" s="8"/>
      <c r="CT423" s="8"/>
      <c r="CU423" s="8"/>
      <c r="CV423" s="8"/>
      <c r="CW423" s="8"/>
      <c r="CX423" s="8"/>
      <c r="CY423" s="102" t="str">
        <f t="shared" si="189"/>
        <v/>
      </c>
      <c r="CZ423" s="56" t="str">
        <f t="shared" si="190"/>
        <v>PM 27 LINCOMYCINE 4.4 SPECTINOMYCINE 4.4 PORC</v>
      </c>
      <c r="DA423" s="204" t="e">
        <f>IF(IF(DI$2="Catégorie",IF(DI$3="Toutes",SUMIFS('Étape 1 - à remplir'!$F$31:$F$400,'Étape 1 - à remplir'!$E$31:$E$400,MASQ2!CZ423,'Étape 1 - à remplir'!$G$31:$G$400,"kg"),SUMIFS('Étape 1 - à remplir'!$F$31:$F$400,'Étape 1 - à remplir'!$E$31:$E$400,MASQ2!CZ423,'Étape 1 - à remplir'!$C$31:$C$400,DI$3)),IF(DI$2="Âge",IF(DI$3="Tous",SUMIFS('Étape 1 - à remplir'!$F$31:$F$400,'Étape 1 - à remplir'!$E$31:$E$400,MASQ2!CZ423,'Étape 1 - à remplir'!$G$31:$G$400,"kg"),SUMIFS('Étape 1 - à remplir'!$F$31:$F$400,'Étape 1 - à remplir'!$E$31:$E$400,MASQ2!CZ423,'Étape 1 - à remplir'!$P$31:$P$400,DI$3,'Étape 1 - à remplir'!$G$31:$G$400,"kg")),IF(DI$2="Atelier",IF(DI$3="Tous",SUMIFS('Étape 1 - à remplir'!$F$31:$F$400,'Étape 1 - à remplir'!$E$31:$E$400,MASQ2!CZ423,'Étape 1 - à remplir'!$G$31:$G$400,"kg"),SUMIFS('Étape 1 - à remplir'!$F$31:$F$400,'Étape 1 - à remplir'!$E$31:$E$400,MASQ2!CZ423,'Étape 1 - à remplir'!$O$31:$O$400,DI$3,'Étape 1 - à remplir'!$G$31:$G$400,"kg")),IF(DI$2="Espèce",IF(DI$3="Tous",SUMIFS('Étape 1 - à remplir'!$F$31:$F$400,'Étape 1 - à remplir'!$E$31:$E$400,MASQ2!CZ423,'Étape 1 - à remplir'!$G$31:$G$400,"kg"),SUMIFS('Étape 1 - à remplir'!$F$31:$F$400,'Étape 1 - à remplir'!$E$31:$E$400,MASQ2!CZ423,'Étape 1 - à remplir'!$N$31:$N$400,DI$3,'Étape 1 - à remplir'!$G$31:$G$400,"kg"))))))=0,NA(),IF(DI$2="Catégorie",IF(DI$3="Toutes",SUMIFS('Étape 1 - à remplir'!$F$31:$F$400,'Étape 1 - à remplir'!$E$31:$E$400,MASQ2!CZ423,'Étape 1 - à remplir'!$G$31:$G$400,"kg"),SUMIFS('Étape 1 - à remplir'!$F$31:$F$400,'Étape 1 - à remplir'!$E$31:$E$400,MASQ2!CZ423,'Étape 1 - à remplir'!$C$31:$C$400,DI$3)),IF(DI$2="Âge",IF(DI$3="Tous",SUMIFS('Étape 1 - à remplir'!$F$31:$F$400,'Étape 1 - à remplir'!$E$31:$E$400,MASQ2!CZ423,'Étape 1 - à remplir'!$G$31:$G$400,"kg"),SUMIFS('Étape 1 - à remplir'!$F$31:$F$400,'Étape 1 - à remplir'!$E$31:$E$400,MASQ2!CZ423,'Étape 1 - à remplir'!$P$31:$P$400,DI$3,'Étape 1 - à remplir'!$G$31:$G$400,"kg")),IF(DI$2="Atelier",IF(DI$3="Tous",SUMIFS('Étape 1 - à remplir'!$F$31:$F$400,'Étape 1 - à remplir'!$E$31:$E$400,MASQ2!CZ423,'Étape 1 - à remplir'!$G$31:$G$400,"kg"),SUMIFS('Étape 1 - à remplir'!$F$31:$F$400,'Étape 1 - à remplir'!$E$31:$E$400,MASQ2!CZ423,'Étape 1 - à remplir'!$O$31:$O$400,DI$3,'Étape 1 - à remplir'!$G$31:$G$400,"kg")),IF(DI$2="Espèce",IF(DI$3="Tous",SUMIFS('Étape 1 - à remplir'!$F$31:$F$400,'Étape 1 - à remplir'!$E$31:$E$400,MASQ2!CZ423,'Étape 1 - à remplir'!$G$31:$G$400,"kg"),SUMIFS('Étape 1 - à remplir'!$F$31:$F$400,'Étape 1 - à remplir'!$E$31:$E$400,MASQ2!CZ423,'Étape 1 - à remplir'!$N$31:$N$400,DI$3,'Étape 1 - à remplir'!$G$31:$G$400,"kg")))))))</f>
        <v>#N/A</v>
      </c>
      <c r="DB423" s="104">
        <f t="shared" si="198"/>
        <v>0</v>
      </c>
      <c r="DC423" s="204" t="str">
        <f t="shared" si="191"/>
        <v>Lincomycine</v>
      </c>
      <c r="DD423" s="204" t="str">
        <f t="shared" si="192"/>
        <v>Spectinomycine</v>
      </c>
      <c r="DE423" s="204" t="str">
        <f t="shared" si="193"/>
        <v/>
      </c>
      <c r="DF423" s="204" t="str">
        <f t="shared" si="194"/>
        <v>Lincosamides</v>
      </c>
      <c r="DG423" s="204" t="str">
        <f t="shared" si="195"/>
        <v>Aminoglycosides</v>
      </c>
      <c r="DH423" s="97" t="str">
        <f t="shared" si="196"/>
        <v/>
      </c>
      <c r="DI423" s="78"/>
      <c r="DJ423" s="78"/>
      <c r="DK423" s="77" t="str">
        <f ca="1"/>
        <v>PM 27 LINCOMYCINE 4.4 SPECTINOMYCINE 4.4 PORC</v>
      </c>
      <c r="DL423" s="79" t="e">
        <f ca="1"/>
        <v>#N/A</v>
      </c>
      <c r="DM423" s="102"/>
      <c r="DN423" s="8"/>
      <c r="DO423" s="8"/>
      <c r="DP423" s="8"/>
      <c r="DQ423" s="8"/>
      <c r="DR423" s="8"/>
      <c r="DS423" s="8"/>
      <c r="DT423" s="8"/>
      <c r="DU423" s="8"/>
      <c r="DV423" s="8"/>
      <c r="DW423" s="8"/>
      <c r="DX423" s="8"/>
      <c r="DY423" s="8"/>
      <c r="DZ423" s="8"/>
      <c r="EA423" s="8"/>
      <c r="EB423" s="8"/>
      <c r="EC423" s="8"/>
      <c r="ED423" s="8"/>
      <c r="EE423" s="8"/>
      <c r="EF423" s="8"/>
      <c r="EG423" s="8"/>
      <c r="EH423" s="8"/>
      <c r="EI423" s="8"/>
      <c r="EJ423" s="97"/>
    </row>
    <row r="424" spans="1:140" x14ac:dyDescent="0.25">
      <c r="A424" s="56"/>
      <c r="B424" s="8"/>
      <c r="C424" s="8"/>
      <c r="D424" s="8"/>
      <c r="E424" s="8"/>
      <c r="F424" s="8"/>
      <c r="G424" s="8"/>
      <c r="H424" s="8"/>
      <c r="I424" s="102" t="str">
        <f>INDEX(Données_ATB!BE:BV,MATCH(MASQ2!J424,Données_ATB!BE:BE,0),18)</f>
        <v/>
      </c>
      <c r="J424" s="77" t="str">
        <f>Données_ATB!BE423</f>
        <v>PM 35-A ACIDE OXOLINIQUE 80 PORC</v>
      </c>
      <c r="K424" s="204" t="e">
        <f>IF(IF(S$2="Catégorie",IF(S$3="Toutes",SUMIFS('Étape 1 - à remplir'!$F$31:$F$400,'Étape 1 - à remplir'!$E$31:$E$400,MASQ2!J424,'Étape 1 - à remplir'!$G$31:$G$400,"animaux"),SUMIFS('Étape 1 - à remplir'!$F$31:$F$400,'Étape 1 - à remplir'!$E$31:$E$400,MASQ2!J424,'Étape 1 - à remplir'!$C$31:$C$400,S$3)),IF(S$2="Âge",IF(S$3="Tous",SUMIFS('Étape 1 - à remplir'!$F$31:$F$400,'Étape 1 - à remplir'!$E$31:$E$400,MASQ2!J424,'Étape 1 - à remplir'!$G$31:$G$400,"animaux"),SUMIFS('Étape 1 - à remplir'!$F$31:$F$400,'Étape 1 - à remplir'!$E$31:$E$400,MASQ2!J424,'Étape 1 - à remplir'!$P$31:$P$400,S$3)),IF(S$2="Atelier",IF(S$3="Tous",SUMIFS('Étape 1 - à remplir'!$F$31:$F$400,'Étape 1 - à remplir'!$E$31:$E$400,MASQ2!J424,'Étape 1 - à remplir'!$G$31:$G$400,"animaux"),SUMIFS('Étape 1 - à remplir'!$F$31:$F$400,'Étape 1 - à remplir'!$E$31:$E$400,MASQ2!J424,'Étape 1 - à remplir'!$O$31:$O$400,S$3)),IF(S$2="Espèce",IF(S$3="Tous",SUMIFS('Étape 1 - à remplir'!$F$31:$F$400,'Étape 1 - à remplir'!$E$31:$E$400,MASQ2!J424,'Étape 1 - à remplir'!$G$31:$G$400,"animaux"),SUMIFS('Étape 1 - à remplir'!$F$31:$F$400,'Étape 1 - à remplir'!$E$31:$E$400,MASQ2!J424,'Étape 1 - à remplir'!$N$31:$N$400,S$3))))))=0,NA(),IF(S$2="Catégorie",IF(S$3="Toutes",SUMIFS('Étape 1 - à remplir'!$F$31:$F$400,'Étape 1 - à remplir'!$E$31:$E$400,MASQ2!J424,'Étape 1 - à remplir'!$G$31:$G$400,"animaux"),SUMIFS('Étape 1 - à remplir'!$F$31:$F$400,'Étape 1 - à remplir'!$E$31:$E$400,MASQ2!J424,'Étape 1 - à remplir'!$C$31:$C$400,S$3)),IF(S$2="Âge",IF(S$3="Tous",SUMIFS('Étape 1 - à remplir'!$F$31:$F$400,'Étape 1 - à remplir'!$E$31:$E$400,MASQ2!J424,'Étape 1 - à remplir'!$G$31:$G$400,"animaux"),SUMIFS('Étape 1 - à remplir'!$F$31:$F$400,'Étape 1 - à remplir'!$E$31:$E$400,MASQ2!J424,'Étape 1 - à remplir'!$P$31:$P$400,S$3)),IF(S$2="Atelier",IF(S$3="Tous",SUMIFS('Étape 1 - à remplir'!$F$31:$F$400,'Étape 1 - à remplir'!$E$31:$E$400,MASQ2!J424,'Étape 1 - à remplir'!$G$31:$G$400,"animaux"),SUMIFS('Étape 1 - à remplir'!$F$31:$F$400,'Étape 1 - à remplir'!$E$31:$E$400,MASQ2!J424,'Étape 1 - à remplir'!$O$31:$O$400,S$3)),IF(S$2="Espèce",IF(S$3="Tous",SUMIFS('Étape 1 - à remplir'!$F$31:$F$400,'Étape 1 - à remplir'!$E$31:$E$400,MASQ2!J424,'Étape 1 - à remplir'!$G$31:$G$400,"animaux"),SUMIFS('Étape 1 - à remplir'!$F$31:$F$400,'Étape 1 - à remplir'!$E$31:$E$400,MASQ2!J424,'Étape 1 - à remplir'!$N$31:$N$400,S$3)))))))</f>
        <v>#N/A</v>
      </c>
      <c r="L424" s="97">
        <f t="shared" si="199"/>
        <v>0</v>
      </c>
      <c r="M424" s="56" t="str">
        <f>Données_ATB!BN423</f>
        <v>Acide oxolinique</v>
      </c>
      <c r="N424" s="204" t="str">
        <f>Données_ATB!BO423</f>
        <v/>
      </c>
      <c r="O424" s="97" t="str">
        <f>Données_ATB!BP423</f>
        <v/>
      </c>
      <c r="P424" s="77" t="str">
        <f>Données_ATB!BR423</f>
        <v>Quinolones</v>
      </c>
      <c r="Q424" s="78" t="str">
        <f>Données_ATB!BS423</f>
        <v/>
      </c>
      <c r="R424" s="79" t="str">
        <f>Données_ATB!BT423</f>
        <v/>
      </c>
      <c r="S424" s="78"/>
      <c r="T424" s="78"/>
      <c r="U424" s="77" t="str">
        <f ca="1"/>
        <v>PM 35-A ACIDE OXOLINIQUE 80 PORC</v>
      </c>
      <c r="V424" s="79" t="e">
        <f ca="1"/>
        <v>#N/A</v>
      </c>
      <c r="W424" s="102"/>
      <c r="X424" s="8"/>
      <c r="Y424" s="8"/>
      <c r="Z424" s="8"/>
      <c r="AA424" s="8"/>
      <c r="AB424" s="102"/>
      <c r="AC424" s="8"/>
      <c r="AD424" s="8"/>
      <c r="AE424" s="8"/>
      <c r="AF424" s="8"/>
      <c r="AG424" s="8"/>
      <c r="AH424" s="8"/>
      <c r="AI424" s="8"/>
      <c r="AJ424" s="8"/>
      <c r="AK424" s="8"/>
      <c r="AL424" s="8"/>
      <c r="AM424" s="8"/>
      <c r="AN424" s="8"/>
      <c r="AO424" s="8"/>
      <c r="AP424" s="8"/>
      <c r="AQ424" s="8"/>
      <c r="AR424" s="8"/>
      <c r="AS424" s="8"/>
      <c r="AT424" s="97"/>
      <c r="AV424" s="56"/>
      <c r="AW424" s="8"/>
      <c r="AX424" s="8"/>
      <c r="AY424" s="8"/>
      <c r="AZ424" s="8"/>
      <c r="BA424" s="8"/>
      <c r="BB424" s="8"/>
      <c r="BC424" s="8"/>
      <c r="BD424" s="102" t="str">
        <f t="shared" si="181"/>
        <v/>
      </c>
      <c r="BE424" s="56" t="str">
        <f t="shared" si="182"/>
        <v>PM 35-A ACIDE OXOLINIQUE 80 PORC</v>
      </c>
      <c r="BF424" s="204" t="e">
        <f>IF(IF(BN$2="Catégorie",IF(BN$3="Toutes",SUMIFS('Étape 1 - à remplir'!$F$31:$F$400,'Étape 1 - à remplir'!$E$31:$E$400,MASQ2!BE424,'Étape 1 - à remplir'!$G$31:$G$400,"lots"),SUMIFS('Étape 1 - à remplir'!$F$31:$F$400,'Étape 1 - à remplir'!$E$31:$E$400,MASQ2!BE424,'Étape 1 - à remplir'!$C$31:$C$400,BN$3)),IF(BN$2="Âge",IF(BN$3="Tous",SUMIFS('Étape 1 - à remplir'!$F$31:$F$400,'Étape 1 - à remplir'!$E$31:$E$400,MASQ2!BE424,'Étape 1 - à remplir'!$G$31:$G$400,"lots"),SUMIFS('Étape 1 - à remplir'!$F$31:$F$400,'Étape 1 - à remplir'!$E$31:$E$400,MASQ2!BE424,'Étape 1 - à remplir'!$P$31:$P$400,BN$3,'Étape 1 - à remplir'!$G$31:$G$400,"lots")),IF(BN$2="Atelier",IF(BN$3="Tous",SUMIFS('Étape 1 - à remplir'!$F$31:$F$400,'Étape 1 - à remplir'!$E$31:$E$400,MASQ2!BE424,'Étape 1 - à remplir'!$G$31:$G$400,"lots"),SUMIFS('Étape 1 - à remplir'!$F$31:$F$400,'Étape 1 - à remplir'!$E$31:$E$400,MASQ2!BE424,'Étape 1 - à remplir'!$O$31:$O$400,BN$3,'Étape 1 - à remplir'!$G$31:$G$400,"lots")),IF(BN$2="Espèce",IF(BN$3="Tous",SUMIFS('Étape 1 - à remplir'!$F$31:$F$400,'Étape 1 - à remplir'!$E$31:$E$400,MASQ2!BE424,'Étape 1 - à remplir'!$G$31:$G$400,"lots"),SUMIFS('Étape 1 - à remplir'!$F$31:$F$400,'Étape 1 - à remplir'!$E$31:$E$400,MASQ2!BE424,'Étape 1 - à remplir'!$N$31:$N$400,BN$3,'Étape 1 - à remplir'!$G$31:$G$400,"lots"))))))=0,NA(),IF(BN$2="Catégorie",IF(BN$3="Toutes",SUMIFS('Étape 1 - à remplir'!$F$31:$F$400,'Étape 1 - à remplir'!$E$31:$E$400,MASQ2!BE424,'Étape 1 - à remplir'!$G$31:$G$400,"lots"),SUMIFS('Étape 1 - à remplir'!$F$31:$F$400,'Étape 1 - à remplir'!$E$31:$E$400,MASQ2!BE424,'Étape 1 - à remplir'!$C$31:$C$400,BN$3)),IF(BN$2="Âge",IF(BN$3="Tous",SUMIFS('Étape 1 - à remplir'!$F$31:$F$400,'Étape 1 - à remplir'!$E$31:$E$400,MASQ2!BE424,'Étape 1 - à remplir'!$G$31:$G$400,"lots"),SUMIFS('Étape 1 - à remplir'!$F$31:$F$400,'Étape 1 - à remplir'!$E$31:$E$400,MASQ2!BE424,'Étape 1 - à remplir'!$P$31:$P$400,BN$3,'Étape 1 - à remplir'!$G$31:$G$400,"lots")),IF(BN$2="Atelier",IF(BN$3="Tous",SUMIFS('Étape 1 - à remplir'!$F$31:$F$400,'Étape 1 - à remplir'!$E$31:$E$400,MASQ2!BE424,'Étape 1 - à remplir'!$G$31:$G$400,"lots"),SUMIFS('Étape 1 - à remplir'!$F$31:$F$400,'Étape 1 - à remplir'!$E$31:$E$400,MASQ2!BE424,'Étape 1 - à remplir'!$O$31:$O$400,BN$3,'Étape 1 - à remplir'!$G$31:$G$400,"lots")),IF(BN$2="Espèce",IF(BN$3="Tous",SUMIFS('Étape 1 - à remplir'!$F$31:$F$400,'Étape 1 - à remplir'!$E$31:$E$400,MASQ2!BE424,'Étape 1 - à remplir'!$G$31:$G$400,"lots"),SUMIFS('Étape 1 - à remplir'!$F$31:$F$400,'Étape 1 - à remplir'!$E$31:$E$400,MASQ2!BE424,'Étape 1 - à remplir'!$N$31:$N$400,BN$3,'Étape 1 - à remplir'!$G$31:$G$400,"lots")))))))</f>
        <v>#N/A</v>
      </c>
      <c r="BG424" s="204">
        <f t="shared" si="197"/>
        <v>0</v>
      </c>
      <c r="BH424" s="204" t="str">
        <f t="shared" si="183"/>
        <v>Acide oxolinique</v>
      </c>
      <c r="BI424" s="204" t="str">
        <f t="shared" si="184"/>
        <v/>
      </c>
      <c r="BJ424" s="204" t="str">
        <f t="shared" si="185"/>
        <v/>
      </c>
      <c r="BK424" s="204" t="str">
        <f t="shared" si="186"/>
        <v>Quinolones</v>
      </c>
      <c r="BL424" s="204" t="str">
        <f t="shared" si="187"/>
        <v/>
      </c>
      <c r="BM424" s="97" t="str">
        <f t="shared" si="188"/>
        <v/>
      </c>
      <c r="BN424" s="78"/>
      <c r="BO424" s="78"/>
      <c r="BP424" s="77" t="str">
        <f ca="1"/>
        <v>PM 35-A ACIDE OXOLINIQUE 80 PORC</v>
      </c>
      <c r="BQ424" s="79" t="e">
        <f ca="1"/>
        <v>#N/A</v>
      </c>
      <c r="BR424" s="102"/>
      <c r="BS424" s="8"/>
      <c r="BT424" s="8"/>
      <c r="BU424" s="8"/>
      <c r="BV424" s="8"/>
      <c r="BW424" s="8"/>
      <c r="BX424" s="8"/>
      <c r="BY424" s="8"/>
      <c r="BZ424" s="8"/>
      <c r="CA424" s="8"/>
      <c r="CB424" s="8"/>
      <c r="CC424" s="8"/>
      <c r="CD424" s="8"/>
      <c r="CE424" s="8"/>
      <c r="CF424" s="8"/>
      <c r="CG424" s="8"/>
      <c r="CH424" s="8"/>
      <c r="CI424" s="8"/>
      <c r="CJ424" s="8"/>
      <c r="CK424" s="8"/>
      <c r="CL424" s="8"/>
      <c r="CM424" s="8"/>
      <c r="CN424" s="8"/>
      <c r="CO424" s="97"/>
      <c r="CQ424" s="56"/>
      <c r="CR424" s="8"/>
      <c r="CS424" s="8"/>
      <c r="CT424" s="8"/>
      <c r="CU424" s="8"/>
      <c r="CV424" s="8"/>
      <c r="CW424" s="8"/>
      <c r="CX424" s="8"/>
      <c r="CY424" s="102" t="str">
        <f t="shared" si="189"/>
        <v/>
      </c>
      <c r="CZ424" s="56" t="str">
        <f t="shared" si="190"/>
        <v>PM 35-A ACIDE OXOLINIQUE 80 PORC</v>
      </c>
      <c r="DA424" s="204" t="e">
        <f>IF(IF(DI$2="Catégorie",IF(DI$3="Toutes",SUMIFS('Étape 1 - à remplir'!$F$31:$F$400,'Étape 1 - à remplir'!$E$31:$E$400,MASQ2!CZ424,'Étape 1 - à remplir'!$G$31:$G$400,"kg"),SUMIFS('Étape 1 - à remplir'!$F$31:$F$400,'Étape 1 - à remplir'!$E$31:$E$400,MASQ2!CZ424,'Étape 1 - à remplir'!$C$31:$C$400,DI$3)),IF(DI$2="Âge",IF(DI$3="Tous",SUMIFS('Étape 1 - à remplir'!$F$31:$F$400,'Étape 1 - à remplir'!$E$31:$E$400,MASQ2!CZ424,'Étape 1 - à remplir'!$G$31:$G$400,"kg"),SUMIFS('Étape 1 - à remplir'!$F$31:$F$400,'Étape 1 - à remplir'!$E$31:$E$400,MASQ2!CZ424,'Étape 1 - à remplir'!$P$31:$P$400,DI$3,'Étape 1 - à remplir'!$G$31:$G$400,"kg")),IF(DI$2="Atelier",IF(DI$3="Tous",SUMIFS('Étape 1 - à remplir'!$F$31:$F$400,'Étape 1 - à remplir'!$E$31:$E$400,MASQ2!CZ424,'Étape 1 - à remplir'!$G$31:$G$400,"kg"),SUMIFS('Étape 1 - à remplir'!$F$31:$F$400,'Étape 1 - à remplir'!$E$31:$E$400,MASQ2!CZ424,'Étape 1 - à remplir'!$O$31:$O$400,DI$3,'Étape 1 - à remplir'!$G$31:$G$400,"kg")),IF(DI$2="Espèce",IF(DI$3="Tous",SUMIFS('Étape 1 - à remplir'!$F$31:$F$400,'Étape 1 - à remplir'!$E$31:$E$400,MASQ2!CZ424,'Étape 1 - à remplir'!$G$31:$G$400,"kg"),SUMIFS('Étape 1 - à remplir'!$F$31:$F$400,'Étape 1 - à remplir'!$E$31:$E$400,MASQ2!CZ424,'Étape 1 - à remplir'!$N$31:$N$400,DI$3,'Étape 1 - à remplir'!$G$31:$G$400,"kg"))))))=0,NA(),IF(DI$2="Catégorie",IF(DI$3="Toutes",SUMIFS('Étape 1 - à remplir'!$F$31:$F$400,'Étape 1 - à remplir'!$E$31:$E$400,MASQ2!CZ424,'Étape 1 - à remplir'!$G$31:$G$400,"kg"),SUMIFS('Étape 1 - à remplir'!$F$31:$F$400,'Étape 1 - à remplir'!$E$31:$E$400,MASQ2!CZ424,'Étape 1 - à remplir'!$C$31:$C$400,DI$3)),IF(DI$2="Âge",IF(DI$3="Tous",SUMIFS('Étape 1 - à remplir'!$F$31:$F$400,'Étape 1 - à remplir'!$E$31:$E$400,MASQ2!CZ424,'Étape 1 - à remplir'!$G$31:$G$400,"kg"),SUMIFS('Étape 1 - à remplir'!$F$31:$F$400,'Étape 1 - à remplir'!$E$31:$E$400,MASQ2!CZ424,'Étape 1 - à remplir'!$P$31:$P$400,DI$3,'Étape 1 - à remplir'!$G$31:$G$400,"kg")),IF(DI$2="Atelier",IF(DI$3="Tous",SUMIFS('Étape 1 - à remplir'!$F$31:$F$400,'Étape 1 - à remplir'!$E$31:$E$400,MASQ2!CZ424,'Étape 1 - à remplir'!$G$31:$G$400,"kg"),SUMIFS('Étape 1 - à remplir'!$F$31:$F$400,'Étape 1 - à remplir'!$E$31:$E$400,MASQ2!CZ424,'Étape 1 - à remplir'!$O$31:$O$400,DI$3,'Étape 1 - à remplir'!$G$31:$G$400,"kg")),IF(DI$2="Espèce",IF(DI$3="Tous",SUMIFS('Étape 1 - à remplir'!$F$31:$F$400,'Étape 1 - à remplir'!$E$31:$E$400,MASQ2!CZ424,'Étape 1 - à remplir'!$G$31:$G$400,"kg"),SUMIFS('Étape 1 - à remplir'!$F$31:$F$400,'Étape 1 - à remplir'!$E$31:$E$400,MASQ2!CZ424,'Étape 1 - à remplir'!$N$31:$N$400,DI$3,'Étape 1 - à remplir'!$G$31:$G$400,"kg")))))))</f>
        <v>#N/A</v>
      </c>
      <c r="DB424" s="104">
        <f t="shared" si="198"/>
        <v>0</v>
      </c>
      <c r="DC424" s="204" t="str">
        <f t="shared" si="191"/>
        <v>Acide oxolinique</v>
      </c>
      <c r="DD424" s="204" t="str">
        <f t="shared" si="192"/>
        <v/>
      </c>
      <c r="DE424" s="204" t="str">
        <f t="shared" si="193"/>
        <v/>
      </c>
      <c r="DF424" s="204" t="str">
        <f t="shared" si="194"/>
        <v>Quinolones</v>
      </c>
      <c r="DG424" s="204" t="str">
        <f t="shared" si="195"/>
        <v/>
      </c>
      <c r="DH424" s="97" t="str">
        <f t="shared" si="196"/>
        <v/>
      </c>
      <c r="DI424" s="78"/>
      <c r="DJ424" s="78"/>
      <c r="DK424" s="77" t="str">
        <f ca="1"/>
        <v>PM 35-A ACIDE OXOLINIQUE 80 PORC</v>
      </c>
      <c r="DL424" s="79" t="e">
        <f ca="1"/>
        <v>#N/A</v>
      </c>
      <c r="DM424" s="102"/>
      <c r="DN424" s="8"/>
      <c r="DO424" s="8"/>
      <c r="DP424" s="8"/>
      <c r="DQ424" s="8"/>
      <c r="DR424" s="8"/>
      <c r="DS424" s="8"/>
      <c r="DT424" s="8"/>
      <c r="DU424" s="8"/>
      <c r="DV424" s="8"/>
      <c r="DW424" s="8"/>
      <c r="DX424" s="8"/>
      <c r="DY424" s="8"/>
      <c r="DZ424" s="8"/>
      <c r="EA424" s="8"/>
      <c r="EB424" s="8"/>
      <c r="EC424" s="8"/>
      <c r="ED424" s="8"/>
      <c r="EE424" s="8"/>
      <c r="EF424" s="8"/>
      <c r="EG424" s="8"/>
      <c r="EH424" s="8"/>
      <c r="EI424" s="8"/>
      <c r="EJ424" s="97"/>
    </row>
    <row r="425" spans="1:140" x14ac:dyDescent="0.25">
      <c r="A425" s="56"/>
      <c r="B425" s="8"/>
      <c r="C425" s="8"/>
      <c r="D425" s="8"/>
      <c r="E425" s="8"/>
      <c r="F425" s="8"/>
      <c r="G425" s="8"/>
      <c r="H425" s="8"/>
      <c r="I425" s="102" t="str">
        <f>INDEX(Données_ATB!BE:BV,MATCH(MASQ2!J425,Données_ATB!BE:BE,0),18)</f>
        <v/>
      </c>
      <c r="J425" s="77" t="str">
        <f>Données_ATB!BE424</f>
        <v>PNEUMOBIOTIQUE</v>
      </c>
      <c r="K425" s="204" t="e">
        <f>IF(IF(S$2="Catégorie",IF(S$3="Toutes",SUMIFS('Étape 1 - à remplir'!$F$31:$F$400,'Étape 1 - à remplir'!$E$31:$E$400,MASQ2!J425,'Étape 1 - à remplir'!$G$31:$G$400,"animaux"),SUMIFS('Étape 1 - à remplir'!$F$31:$F$400,'Étape 1 - à remplir'!$E$31:$E$400,MASQ2!J425,'Étape 1 - à remplir'!$C$31:$C$400,S$3)),IF(S$2="Âge",IF(S$3="Tous",SUMIFS('Étape 1 - à remplir'!$F$31:$F$400,'Étape 1 - à remplir'!$E$31:$E$400,MASQ2!J425,'Étape 1 - à remplir'!$G$31:$G$400,"animaux"),SUMIFS('Étape 1 - à remplir'!$F$31:$F$400,'Étape 1 - à remplir'!$E$31:$E$400,MASQ2!J425,'Étape 1 - à remplir'!$P$31:$P$400,S$3)),IF(S$2="Atelier",IF(S$3="Tous",SUMIFS('Étape 1 - à remplir'!$F$31:$F$400,'Étape 1 - à remplir'!$E$31:$E$400,MASQ2!J425,'Étape 1 - à remplir'!$G$31:$G$400,"animaux"),SUMIFS('Étape 1 - à remplir'!$F$31:$F$400,'Étape 1 - à remplir'!$E$31:$E$400,MASQ2!J425,'Étape 1 - à remplir'!$O$31:$O$400,S$3)),IF(S$2="Espèce",IF(S$3="Tous",SUMIFS('Étape 1 - à remplir'!$F$31:$F$400,'Étape 1 - à remplir'!$E$31:$E$400,MASQ2!J425,'Étape 1 - à remplir'!$G$31:$G$400,"animaux"),SUMIFS('Étape 1 - à remplir'!$F$31:$F$400,'Étape 1 - à remplir'!$E$31:$E$400,MASQ2!J425,'Étape 1 - à remplir'!$N$31:$N$400,S$3))))))=0,NA(),IF(S$2="Catégorie",IF(S$3="Toutes",SUMIFS('Étape 1 - à remplir'!$F$31:$F$400,'Étape 1 - à remplir'!$E$31:$E$400,MASQ2!J425,'Étape 1 - à remplir'!$G$31:$G$400,"animaux"),SUMIFS('Étape 1 - à remplir'!$F$31:$F$400,'Étape 1 - à remplir'!$E$31:$E$400,MASQ2!J425,'Étape 1 - à remplir'!$C$31:$C$400,S$3)),IF(S$2="Âge",IF(S$3="Tous",SUMIFS('Étape 1 - à remplir'!$F$31:$F$400,'Étape 1 - à remplir'!$E$31:$E$400,MASQ2!J425,'Étape 1 - à remplir'!$G$31:$G$400,"animaux"),SUMIFS('Étape 1 - à remplir'!$F$31:$F$400,'Étape 1 - à remplir'!$E$31:$E$400,MASQ2!J425,'Étape 1 - à remplir'!$P$31:$P$400,S$3)),IF(S$2="Atelier",IF(S$3="Tous",SUMIFS('Étape 1 - à remplir'!$F$31:$F$400,'Étape 1 - à remplir'!$E$31:$E$400,MASQ2!J425,'Étape 1 - à remplir'!$G$31:$G$400,"animaux"),SUMIFS('Étape 1 - à remplir'!$F$31:$F$400,'Étape 1 - à remplir'!$E$31:$E$400,MASQ2!J425,'Étape 1 - à remplir'!$O$31:$O$400,S$3)),IF(S$2="Espèce",IF(S$3="Tous",SUMIFS('Étape 1 - à remplir'!$F$31:$F$400,'Étape 1 - à remplir'!$E$31:$E$400,MASQ2!J425,'Étape 1 - à remplir'!$G$31:$G$400,"animaux"),SUMIFS('Étape 1 - à remplir'!$F$31:$F$400,'Étape 1 - à remplir'!$E$31:$E$400,MASQ2!J425,'Étape 1 - à remplir'!$N$31:$N$400,S$3)))))))</f>
        <v>#N/A</v>
      </c>
      <c r="L425" s="97">
        <f t="shared" si="199"/>
        <v>0</v>
      </c>
      <c r="M425" s="56" t="str">
        <f>Données_ATB!BN424</f>
        <v>Oxytétracycline</v>
      </c>
      <c r="N425" s="204" t="str">
        <f>Données_ATB!BO424</f>
        <v>Spiramycine</v>
      </c>
      <c r="O425" s="97" t="str">
        <f>Données_ATB!BP424</f>
        <v/>
      </c>
      <c r="P425" s="77" t="str">
        <f>Données_ATB!BR424</f>
        <v>Tetracyclines</v>
      </c>
      <c r="Q425" s="78" t="str">
        <f>Données_ATB!BS424</f>
        <v>Macrolides</v>
      </c>
      <c r="R425" s="79" t="str">
        <f>Données_ATB!BT424</f>
        <v/>
      </c>
      <c r="S425" s="78"/>
      <c r="T425" s="78"/>
      <c r="U425" s="77" t="str">
        <f ca="1"/>
        <v>PNEUMOBIOTIQUE</v>
      </c>
      <c r="V425" s="79" t="e">
        <f ca="1"/>
        <v>#N/A</v>
      </c>
      <c r="W425" s="102"/>
      <c r="X425" s="8"/>
      <c r="Y425" s="8"/>
      <c r="Z425" s="8"/>
      <c r="AA425" s="8"/>
      <c r="AB425" s="102"/>
      <c r="AC425" s="8"/>
      <c r="AD425" s="8"/>
      <c r="AE425" s="8"/>
      <c r="AF425" s="8"/>
      <c r="AG425" s="8"/>
      <c r="AH425" s="8"/>
      <c r="AI425" s="8"/>
      <c r="AJ425" s="8"/>
      <c r="AK425" s="8"/>
      <c r="AL425" s="8"/>
      <c r="AM425" s="8"/>
      <c r="AN425" s="8"/>
      <c r="AO425" s="8"/>
      <c r="AP425" s="8"/>
      <c r="AQ425" s="8"/>
      <c r="AR425" s="8"/>
      <c r="AS425" s="8"/>
      <c r="AT425" s="97"/>
      <c r="AV425" s="56"/>
      <c r="AW425" s="8"/>
      <c r="AX425" s="8"/>
      <c r="AY425" s="8"/>
      <c r="AZ425" s="8"/>
      <c r="BA425" s="8"/>
      <c r="BB425" s="8"/>
      <c r="BC425" s="8"/>
      <c r="BD425" s="102" t="str">
        <f t="shared" si="181"/>
        <v/>
      </c>
      <c r="BE425" s="56" t="str">
        <f t="shared" si="182"/>
        <v>PNEUMOBIOTIQUE</v>
      </c>
      <c r="BF425" s="204" t="e">
        <f>IF(IF(BN$2="Catégorie",IF(BN$3="Toutes",SUMIFS('Étape 1 - à remplir'!$F$31:$F$400,'Étape 1 - à remplir'!$E$31:$E$400,MASQ2!BE425,'Étape 1 - à remplir'!$G$31:$G$400,"lots"),SUMIFS('Étape 1 - à remplir'!$F$31:$F$400,'Étape 1 - à remplir'!$E$31:$E$400,MASQ2!BE425,'Étape 1 - à remplir'!$C$31:$C$400,BN$3)),IF(BN$2="Âge",IF(BN$3="Tous",SUMIFS('Étape 1 - à remplir'!$F$31:$F$400,'Étape 1 - à remplir'!$E$31:$E$400,MASQ2!BE425,'Étape 1 - à remplir'!$G$31:$G$400,"lots"),SUMIFS('Étape 1 - à remplir'!$F$31:$F$400,'Étape 1 - à remplir'!$E$31:$E$400,MASQ2!BE425,'Étape 1 - à remplir'!$P$31:$P$400,BN$3,'Étape 1 - à remplir'!$G$31:$G$400,"lots")),IF(BN$2="Atelier",IF(BN$3="Tous",SUMIFS('Étape 1 - à remplir'!$F$31:$F$400,'Étape 1 - à remplir'!$E$31:$E$400,MASQ2!BE425,'Étape 1 - à remplir'!$G$31:$G$400,"lots"),SUMIFS('Étape 1 - à remplir'!$F$31:$F$400,'Étape 1 - à remplir'!$E$31:$E$400,MASQ2!BE425,'Étape 1 - à remplir'!$O$31:$O$400,BN$3,'Étape 1 - à remplir'!$G$31:$G$400,"lots")),IF(BN$2="Espèce",IF(BN$3="Tous",SUMIFS('Étape 1 - à remplir'!$F$31:$F$400,'Étape 1 - à remplir'!$E$31:$E$400,MASQ2!BE425,'Étape 1 - à remplir'!$G$31:$G$400,"lots"),SUMIFS('Étape 1 - à remplir'!$F$31:$F$400,'Étape 1 - à remplir'!$E$31:$E$400,MASQ2!BE425,'Étape 1 - à remplir'!$N$31:$N$400,BN$3,'Étape 1 - à remplir'!$G$31:$G$400,"lots"))))))=0,NA(),IF(BN$2="Catégorie",IF(BN$3="Toutes",SUMIFS('Étape 1 - à remplir'!$F$31:$F$400,'Étape 1 - à remplir'!$E$31:$E$400,MASQ2!BE425,'Étape 1 - à remplir'!$G$31:$G$400,"lots"),SUMIFS('Étape 1 - à remplir'!$F$31:$F$400,'Étape 1 - à remplir'!$E$31:$E$400,MASQ2!BE425,'Étape 1 - à remplir'!$C$31:$C$400,BN$3)),IF(BN$2="Âge",IF(BN$3="Tous",SUMIFS('Étape 1 - à remplir'!$F$31:$F$400,'Étape 1 - à remplir'!$E$31:$E$400,MASQ2!BE425,'Étape 1 - à remplir'!$G$31:$G$400,"lots"),SUMIFS('Étape 1 - à remplir'!$F$31:$F$400,'Étape 1 - à remplir'!$E$31:$E$400,MASQ2!BE425,'Étape 1 - à remplir'!$P$31:$P$400,BN$3,'Étape 1 - à remplir'!$G$31:$G$400,"lots")),IF(BN$2="Atelier",IF(BN$3="Tous",SUMIFS('Étape 1 - à remplir'!$F$31:$F$400,'Étape 1 - à remplir'!$E$31:$E$400,MASQ2!BE425,'Étape 1 - à remplir'!$G$31:$G$400,"lots"),SUMIFS('Étape 1 - à remplir'!$F$31:$F$400,'Étape 1 - à remplir'!$E$31:$E$400,MASQ2!BE425,'Étape 1 - à remplir'!$O$31:$O$400,BN$3,'Étape 1 - à remplir'!$G$31:$G$400,"lots")),IF(BN$2="Espèce",IF(BN$3="Tous",SUMIFS('Étape 1 - à remplir'!$F$31:$F$400,'Étape 1 - à remplir'!$E$31:$E$400,MASQ2!BE425,'Étape 1 - à remplir'!$G$31:$G$400,"lots"),SUMIFS('Étape 1 - à remplir'!$F$31:$F$400,'Étape 1 - à remplir'!$E$31:$E$400,MASQ2!BE425,'Étape 1 - à remplir'!$N$31:$N$400,BN$3,'Étape 1 - à remplir'!$G$31:$G$400,"lots")))))))</f>
        <v>#N/A</v>
      </c>
      <c r="BG425" s="204">
        <f t="shared" si="197"/>
        <v>0</v>
      </c>
      <c r="BH425" s="204" t="str">
        <f t="shared" si="183"/>
        <v>Oxytétracycline</v>
      </c>
      <c r="BI425" s="204" t="str">
        <f t="shared" si="184"/>
        <v>Spiramycine</v>
      </c>
      <c r="BJ425" s="204" t="str">
        <f t="shared" si="185"/>
        <v/>
      </c>
      <c r="BK425" s="204" t="str">
        <f t="shared" si="186"/>
        <v>Tetracyclines</v>
      </c>
      <c r="BL425" s="204" t="str">
        <f t="shared" si="187"/>
        <v>Macrolides</v>
      </c>
      <c r="BM425" s="97" t="str">
        <f t="shared" si="188"/>
        <v/>
      </c>
      <c r="BN425" s="78"/>
      <c r="BO425" s="78"/>
      <c r="BP425" s="77" t="str">
        <f ca="1"/>
        <v>PNEUMOBIOTIQUE</v>
      </c>
      <c r="BQ425" s="79" t="e">
        <f ca="1"/>
        <v>#N/A</v>
      </c>
      <c r="BR425" s="102"/>
      <c r="BS425" s="8"/>
      <c r="BT425" s="8"/>
      <c r="BU425" s="8"/>
      <c r="BV425" s="8"/>
      <c r="BW425" s="8"/>
      <c r="BX425" s="8"/>
      <c r="BY425" s="8"/>
      <c r="BZ425" s="8"/>
      <c r="CA425" s="8"/>
      <c r="CB425" s="8"/>
      <c r="CC425" s="8"/>
      <c r="CD425" s="8"/>
      <c r="CE425" s="8"/>
      <c r="CF425" s="8"/>
      <c r="CG425" s="8"/>
      <c r="CH425" s="8"/>
      <c r="CI425" s="8"/>
      <c r="CJ425" s="8"/>
      <c r="CK425" s="8"/>
      <c r="CL425" s="8"/>
      <c r="CM425" s="8"/>
      <c r="CN425" s="8"/>
      <c r="CO425" s="97"/>
      <c r="CQ425" s="56"/>
      <c r="CR425" s="8"/>
      <c r="CS425" s="8"/>
      <c r="CT425" s="8"/>
      <c r="CU425" s="8"/>
      <c r="CV425" s="8"/>
      <c r="CW425" s="8"/>
      <c r="CX425" s="8"/>
      <c r="CY425" s="102" t="str">
        <f t="shared" si="189"/>
        <v/>
      </c>
      <c r="CZ425" s="56" t="str">
        <f t="shared" si="190"/>
        <v>PNEUMOBIOTIQUE</v>
      </c>
      <c r="DA425" s="204" t="e">
        <f>IF(IF(DI$2="Catégorie",IF(DI$3="Toutes",SUMIFS('Étape 1 - à remplir'!$F$31:$F$400,'Étape 1 - à remplir'!$E$31:$E$400,MASQ2!CZ425,'Étape 1 - à remplir'!$G$31:$G$400,"kg"),SUMIFS('Étape 1 - à remplir'!$F$31:$F$400,'Étape 1 - à remplir'!$E$31:$E$400,MASQ2!CZ425,'Étape 1 - à remplir'!$C$31:$C$400,DI$3)),IF(DI$2="Âge",IF(DI$3="Tous",SUMIFS('Étape 1 - à remplir'!$F$31:$F$400,'Étape 1 - à remplir'!$E$31:$E$400,MASQ2!CZ425,'Étape 1 - à remplir'!$G$31:$G$400,"kg"),SUMIFS('Étape 1 - à remplir'!$F$31:$F$400,'Étape 1 - à remplir'!$E$31:$E$400,MASQ2!CZ425,'Étape 1 - à remplir'!$P$31:$P$400,DI$3,'Étape 1 - à remplir'!$G$31:$G$400,"kg")),IF(DI$2="Atelier",IF(DI$3="Tous",SUMIFS('Étape 1 - à remplir'!$F$31:$F$400,'Étape 1 - à remplir'!$E$31:$E$400,MASQ2!CZ425,'Étape 1 - à remplir'!$G$31:$G$400,"kg"),SUMIFS('Étape 1 - à remplir'!$F$31:$F$400,'Étape 1 - à remplir'!$E$31:$E$400,MASQ2!CZ425,'Étape 1 - à remplir'!$O$31:$O$400,DI$3,'Étape 1 - à remplir'!$G$31:$G$400,"kg")),IF(DI$2="Espèce",IF(DI$3="Tous",SUMIFS('Étape 1 - à remplir'!$F$31:$F$400,'Étape 1 - à remplir'!$E$31:$E$400,MASQ2!CZ425,'Étape 1 - à remplir'!$G$31:$G$400,"kg"),SUMIFS('Étape 1 - à remplir'!$F$31:$F$400,'Étape 1 - à remplir'!$E$31:$E$400,MASQ2!CZ425,'Étape 1 - à remplir'!$N$31:$N$400,DI$3,'Étape 1 - à remplir'!$G$31:$G$400,"kg"))))))=0,NA(),IF(DI$2="Catégorie",IF(DI$3="Toutes",SUMIFS('Étape 1 - à remplir'!$F$31:$F$400,'Étape 1 - à remplir'!$E$31:$E$400,MASQ2!CZ425,'Étape 1 - à remplir'!$G$31:$G$400,"kg"),SUMIFS('Étape 1 - à remplir'!$F$31:$F$400,'Étape 1 - à remplir'!$E$31:$E$400,MASQ2!CZ425,'Étape 1 - à remplir'!$C$31:$C$400,DI$3)),IF(DI$2="Âge",IF(DI$3="Tous",SUMIFS('Étape 1 - à remplir'!$F$31:$F$400,'Étape 1 - à remplir'!$E$31:$E$400,MASQ2!CZ425,'Étape 1 - à remplir'!$G$31:$G$400,"kg"),SUMIFS('Étape 1 - à remplir'!$F$31:$F$400,'Étape 1 - à remplir'!$E$31:$E$400,MASQ2!CZ425,'Étape 1 - à remplir'!$P$31:$P$400,DI$3,'Étape 1 - à remplir'!$G$31:$G$400,"kg")),IF(DI$2="Atelier",IF(DI$3="Tous",SUMIFS('Étape 1 - à remplir'!$F$31:$F$400,'Étape 1 - à remplir'!$E$31:$E$400,MASQ2!CZ425,'Étape 1 - à remplir'!$G$31:$G$400,"kg"),SUMIFS('Étape 1 - à remplir'!$F$31:$F$400,'Étape 1 - à remplir'!$E$31:$E$400,MASQ2!CZ425,'Étape 1 - à remplir'!$O$31:$O$400,DI$3,'Étape 1 - à remplir'!$G$31:$G$400,"kg")),IF(DI$2="Espèce",IF(DI$3="Tous",SUMIFS('Étape 1 - à remplir'!$F$31:$F$400,'Étape 1 - à remplir'!$E$31:$E$400,MASQ2!CZ425,'Étape 1 - à remplir'!$G$31:$G$400,"kg"),SUMIFS('Étape 1 - à remplir'!$F$31:$F$400,'Étape 1 - à remplir'!$E$31:$E$400,MASQ2!CZ425,'Étape 1 - à remplir'!$N$31:$N$400,DI$3,'Étape 1 - à remplir'!$G$31:$G$400,"kg")))))))</f>
        <v>#N/A</v>
      </c>
      <c r="DB425" s="104">
        <f t="shared" si="198"/>
        <v>0</v>
      </c>
      <c r="DC425" s="204" t="str">
        <f t="shared" si="191"/>
        <v>Oxytétracycline</v>
      </c>
      <c r="DD425" s="204" t="str">
        <f t="shared" si="192"/>
        <v>Spiramycine</v>
      </c>
      <c r="DE425" s="204" t="str">
        <f t="shared" si="193"/>
        <v/>
      </c>
      <c r="DF425" s="204" t="str">
        <f t="shared" si="194"/>
        <v>Tetracyclines</v>
      </c>
      <c r="DG425" s="204" t="str">
        <f t="shared" si="195"/>
        <v>Macrolides</v>
      </c>
      <c r="DH425" s="97" t="str">
        <f t="shared" si="196"/>
        <v/>
      </c>
      <c r="DI425" s="78"/>
      <c r="DJ425" s="78"/>
      <c r="DK425" s="77" t="str">
        <f ca="1"/>
        <v>PNEUMOBIOTIQUE</v>
      </c>
      <c r="DL425" s="79" t="e">
        <f ca="1"/>
        <v>#N/A</v>
      </c>
      <c r="DM425" s="102"/>
      <c r="DN425" s="8"/>
      <c r="DO425" s="8"/>
      <c r="DP425" s="8"/>
      <c r="DQ425" s="8"/>
      <c r="DR425" s="8"/>
      <c r="DS425" s="8"/>
      <c r="DT425" s="8"/>
      <c r="DU425" s="8"/>
      <c r="DV425" s="8"/>
      <c r="DW425" s="8"/>
      <c r="DX425" s="8"/>
      <c r="DY425" s="8"/>
      <c r="DZ425" s="8"/>
      <c r="EA425" s="8"/>
      <c r="EB425" s="8"/>
      <c r="EC425" s="8"/>
      <c r="ED425" s="8"/>
      <c r="EE425" s="8"/>
      <c r="EF425" s="8"/>
      <c r="EG425" s="8"/>
      <c r="EH425" s="8"/>
      <c r="EI425" s="8"/>
      <c r="EJ425" s="97"/>
    </row>
    <row r="426" spans="1:140" x14ac:dyDescent="0.25">
      <c r="A426" s="56"/>
      <c r="B426" s="8"/>
      <c r="C426" s="8"/>
      <c r="D426" s="8"/>
      <c r="E426" s="8"/>
      <c r="F426" s="8"/>
      <c r="G426" s="8"/>
      <c r="H426" s="8"/>
      <c r="I426" s="102" t="str">
        <f>INDEX(Données_ATB!BE:BV,MATCH(MASQ2!J426,Données_ATB!BE:BE,0),18)</f>
        <v/>
      </c>
      <c r="J426" s="77" t="str">
        <f>Données_ATB!BE425</f>
        <v>PNEUMOSPECTIN 50/100 MG/ML SOLUTION INJECTABLE</v>
      </c>
      <c r="K426" s="204" t="e">
        <f>IF(IF(S$2="Catégorie",IF(S$3="Toutes",SUMIFS('Étape 1 - à remplir'!$F$31:$F$400,'Étape 1 - à remplir'!$E$31:$E$400,MASQ2!J426,'Étape 1 - à remplir'!$G$31:$G$400,"animaux"),SUMIFS('Étape 1 - à remplir'!$F$31:$F$400,'Étape 1 - à remplir'!$E$31:$E$400,MASQ2!J426,'Étape 1 - à remplir'!$C$31:$C$400,S$3)),IF(S$2="Âge",IF(S$3="Tous",SUMIFS('Étape 1 - à remplir'!$F$31:$F$400,'Étape 1 - à remplir'!$E$31:$E$400,MASQ2!J426,'Étape 1 - à remplir'!$G$31:$G$400,"animaux"),SUMIFS('Étape 1 - à remplir'!$F$31:$F$400,'Étape 1 - à remplir'!$E$31:$E$400,MASQ2!J426,'Étape 1 - à remplir'!$P$31:$P$400,S$3)),IF(S$2="Atelier",IF(S$3="Tous",SUMIFS('Étape 1 - à remplir'!$F$31:$F$400,'Étape 1 - à remplir'!$E$31:$E$400,MASQ2!J426,'Étape 1 - à remplir'!$G$31:$G$400,"animaux"),SUMIFS('Étape 1 - à remplir'!$F$31:$F$400,'Étape 1 - à remplir'!$E$31:$E$400,MASQ2!J426,'Étape 1 - à remplir'!$O$31:$O$400,S$3)),IF(S$2="Espèce",IF(S$3="Tous",SUMIFS('Étape 1 - à remplir'!$F$31:$F$400,'Étape 1 - à remplir'!$E$31:$E$400,MASQ2!J426,'Étape 1 - à remplir'!$G$31:$G$400,"animaux"),SUMIFS('Étape 1 - à remplir'!$F$31:$F$400,'Étape 1 - à remplir'!$E$31:$E$400,MASQ2!J426,'Étape 1 - à remplir'!$N$31:$N$400,S$3))))))=0,NA(),IF(S$2="Catégorie",IF(S$3="Toutes",SUMIFS('Étape 1 - à remplir'!$F$31:$F$400,'Étape 1 - à remplir'!$E$31:$E$400,MASQ2!J426,'Étape 1 - à remplir'!$G$31:$G$400,"animaux"),SUMIFS('Étape 1 - à remplir'!$F$31:$F$400,'Étape 1 - à remplir'!$E$31:$E$400,MASQ2!J426,'Étape 1 - à remplir'!$C$31:$C$400,S$3)),IF(S$2="Âge",IF(S$3="Tous",SUMIFS('Étape 1 - à remplir'!$F$31:$F$400,'Étape 1 - à remplir'!$E$31:$E$400,MASQ2!J426,'Étape 1 - à remplir'!$G$31:$G$400,"animaux"),SUMIFS('Étape 1 - à remplir'!$F$31:$F$400,'Étape 1 - à remplir'!$E$31:$E$400,MASQ2!J426,'Étape 1 - à remplir'!$P$31:$P$400,S$3)),IF(S$2="Atelier",IF(S$3="Tous",SUMIFS('Étape 1 - à remplir'!$F$31:$F$400,'Étape 1 - à remplir'!$E$31:$E$400,MASQ2!J426,'Étape 1 - à remplir'!$G$31:$G$400,"animaux"),SUMIFS('Étape 1 - à remplir'!$F$31:$F$400,'Étape 1 - à remplir'!$E$31:$E$400,MASQ2!J426,'Étape 1 - à remplir'!$O$31:$O$400,S$3)),IF(S$2="Espèce",IF(S$3="Tous",SUMIFS('Étape 1 - à remplir'!$F$31:$F$400,'Étape 1 - à remplir'!$E$31:$E$400,MASQ2!J426,'Étape 1 - à remplir'!$G$31:$G$400,"animaux"),SUMIFS('Étape 1 - à remplir'!$F$31:$F$400,'Étape 1 - à remplir'!$E$31:$E$400,MASQ2!J426,'Étape 1 - à remplir'!$N$31:$N$400,S$3)))))))</f>
        <v>#N/A</v>
      </c>
      <c r="L426" s="97">
        <f t="shared" si="199"/>
        <v>0</v>
      </c>
      <c r="M426" s="56" t="str">
        <f>Données_ATB!BN425</f>
        <v>Spectinomycine</v>
      </c>
      <c r="N426" s="204" t="str">
        <f>Données_ATB!BO425</f>
        <v>Lincomycine</v>
      </c>
      <c r="O426" s="97" t="str">
        <f>Données_ATB!BP425</f>
        <v/>
      </c>
      <c r="P426" s="77" t="str">
        <f>Données_ATB!BR425</f>
        <v>Aminoglycosides</v>
      </c>
      <c r="Q426" s="78" t="str">
        <f>Données_ATB!BS425</f>
        <v>Lincosamides</v>
      </c>
      <c r="R426" s="79" t="str">
        <f>Données_ATB!BT425</f>
        <v/>
      </c>
      <c r="S426" s="78"/>
      <c r="T426" s="78"/>
      <c r="U426" s="77" t="str">
        <f ca="1"/>
        <v>PNEUMOSPECTIN 50/100 MG/ML SOLUTION INJECTABLE</v>
      </c>
      <c r="V426" s="79" t="e">
        <f ca="1"/>
        <v>#N/A</v>
      </c>
      <c r="W426" s="102"/>
      <c r="X426" s="8"/>
      <c r="Y426" s="8"/>
      <c r="Z426" s="8"/>
      <c r="AA426" s="8"/>
      <c r="AB426" s="102"/>
      <c r="AC426" s="8"/>
      <c r="AD426" s="8"/>
      <c r="AE426" s="8"/>
      <c r="AF426" s="8"/>
      <c r="AG426" s="8"/>
      <c r="AH426" s="8"/>
      <c r="AI426" s="8"/>
      <c r="AJ426" s="8"/>
      <c r="AK426" s="8"/>
      <c r="AL426" s="8"/>
      <c r="AM426" s="8"/>
      <c r="AN426" s="8"/>
      <c r="AO426" s="8"/>
      <c r="AP426" s="8"/>
      <c r="AQ426" s="8"/>
      <c r="AR426" s="8"/>
      <c r="AS426" s="8"/>
      <c r="AT426" s="97"/>
      <c r="AV426" s="56"/>
      <c r="AW426" s="8"/>
      <c r="AX426" s="8"/>
      <c r="AY426" s="8"/>
      <c r="AZ426" s="8"/>
      <c r="BA426" s="8"/>
      <c r="BB426" s="8"/>
      <c r="BC426" s="8"/>
      <c r="BD426" s="102" t="str">
        <f t="shared" si="181"/>
        <v/>
      </c>
      <c r="BE426" s="56" t="str">
        <f t="shared" si="182"/>
        <v>PNEUMOSPECTIN 50/100 MG/ML SOLUTION INJECTABLE</v>
      </c>
      <c r="BF426" s="204" t="e">
        <f>IF(IF(BN$2="Catégorie",IF(BN$3="Toutes",SUMIFS('Étape 1 - à remplir'!$F$31:$F$400,'Étape 1 - à remplir'!$E$31:$E$400,MASQ2!BE426,'Étape 1 - à remplir'!$G$31:$G$400,"lots"),SUMIFS('Étape 1 - à remplir'!$F$31:$F$400,'Étape 1 - à remplir'!$E$31:$E$400,MASQ2!BE426,'Étape 1 - à remplir'!$C$31:$C$400,BN$3)),IF(BN$2="Âge",IF(BN$3="Tous",SUMIFS('Étape 1 - à remplir'!$F$31:$F$400,'Étape 1 - à remplir'!$E$31:$E$400,MASQ2!BE426,'Étape 1 - à remplir'!$G$31:$G$400,"lots"),SUMIFS('Étape 1 - à remplir'!$F$31:$F$400,'Étape 1 - à remplir'!$E$31:$E$400,MASQ2!BE426,'Étape 1 - à remplir'!$P$31:$P$400,BN$3,'Étape 1 - à remplir'!$G$31:$G$400,"lots")),IF(BN$2="Atelier",IF(BN$3="Tous",SUMIFS('Étape 1 - à remplir'!$F$31:$F$400,'Étape 1 - à remplir'!$E$31:$E$400,MASQ2!BE426,'Étape 1 - à remplir'!$G$31:$G$400,"lots"),SUMIFS('Étape 1 - à remplir'!$F$31:$F$400,'Étape 1 - à remplir'!$E$31:$E$400,MASQ2!BE426,'Étape 1 - à remplir'!$O$31:$O$400,BN$3,'Étape 1 - à remplir'!$G$31:$G$400,"lots")),IF(BN$2="Espèce",IF(BN$3="Tous",SUMIFS('Étape 1 - à remplir'!$F$31:$F$400,'Étape 1 - à remplir'!$E$31:$E$400,MASQ2!BE426,'Étape 1 - à remplir'!$G$31:$G$400,"lots"),SUMIFS('Étape 1 - à remplir'!$F$31:$F$400,'Étape 1 - à remplir'!$E$31:$E$400,MASQ2!BE426,'Étape 1 - à remplir'!$N$31:$N$400,BN$3,'Étape 1 - à remplir'!$G$31:$G$400,"lots"))))))=0,NA(),IF(BN$2="Catégorie",IF(BN$3="Toutes",SUMIFS('Étape 1 - à remplir'!$F$31:$F$400,'Étape 1 - à remplir'!$E$31:$E$400,MASQ2!BE426,'Étape 1 - à remplir'!$G$31:$G$400,"lots"),SUMIFS('Étape 1 - à remplir'!$F$31:$F$400,'Étape 1 - à remplir'!$E$31:$E$400,MASQ2!BE426,'Étape 1 - à remplir'!$C$31:$C$400,BN$3)),IF(BN$2="Âge",IF(BN$3="Tous",SUMIFS('Étape 1 - à remplir'!$F$31:$F$400,'Étape 1 - à remplir'!$E$31:$E$400,MASQ2!BE426,'Étape 1 - à remplir'!$G$31:$G$400,"lots"),SUMIFS('Étape 1 - à remplir'!$F$31:$F$400,'Étape 1 - à remplir'!$E$31:$E$400,MASQ2!BE426,'Étape 1 - à remplir'!$P$31:$P$400,BN$3,'Étape 1 - à remplir'!$G$31:$G$400,"lots")),IF(BN$2="Atelier",IF(BN$3="Tous",SUMIFS('Étape 1 - à remplir'!$F$31:$F$400,'Étape 1 - à remplir'!$E$31:$E$400,MASQ2!BE426,'Étape 1 - à remplir'!$G$31:$G$400,"lots"),SUMIFS('Étape 1 - à remplir'!$F$31:$F$400,'Étape 1 - à remplir'!$E$31:$E$400,MASQ2!BE426,'Étape 1 - à remplir'!$O$31:$O$400,BN$3,'Étape 1 - à remplir'!$G$31:$G$400,"lots")),IF(BN$2="Espèce",IF(BN$3="Tous",SUMIFS('Étape 1 - à remplir'!$F$31:$F$400,'Étape 1 - à remplir'!$E$31:$E$400,MASQ2!BE426,'Étape 1 - à remplir'!$G$31:$G$400,"lots"),SUMIFS('Étape 1 - à remplir'!$F$31:$F$400,'Étape 1 - à remplir'!$E$31:$E$400,MASQ2!BE426,'Étape 1 - à remplir'!$N$31:$N$400,BN$3,'Étape 1 - à remplir'!$G$31:$G$400,"lots")))))))</f>
        <v>#N/A</v>
      </c>
      <c r="BG426" s="204">
        <f t="shared" si="197"/>
        <v>0</v>
      </c>
      <c r="BH426" s="204" t="str">
        <f t="shared" si="183"/>
        <v>Spectinomycine</v>
      </c>
      <c r="BI426" s="204" t="str">
        <f t="shared" si="184"/>
        <v>Lincomycine</v>
      </c>
      <c r="BJ426" s="204" t="str">
        <f t="shared" si="185"/>
        <v/>
      </c>
      <c r="BK426" s="204" t="str">
        <f t="shared" si="186"/>
        <v>Aminoglycosides</v>
      </c>
      <c r="BL426" s="204" t="str">
        <f t="shared" si="187"/>
        <v>Lincosamides</v>
      </c>
      <c r="BM426" s="97" t="str">
        <f t="shared" si="188"/>
        <v/>
      </c>
      <c r="BN426" s="78"/>
      <c r="BO426" s="78"/>
      <c r="BP426" s="77" t="str">
        <f ca="1"/>
        <v>PNEUMOSPECTIN 50/100 MG/ML SOLUTION INJECTABLE</v>
      </c>
      <c r="BQ426" s="79" t="e">
        <f ca="1"/>
        <v>#N/A</v>
      </c>
      <c r="BR426" s="102"/>
      <c r="BS426" s="8"/>
      <c r="BT426" s="8"/>
      <c r="BU426" s="8"/>
      <c r="BV426" s="8"/>
      <c r="BW426" s="8"/>
      <c r="BX426" s="8"/>
      <c r="BY426" s="8"/>
      <c r="BZ426" s="8"/>
      <c r="CA426" s="8"/>
      <c r="CB426" s="8"/>
      <c r="CC426" s="8"/>
      <c r="CD426" s="8"/>
      <c r="CE426" s="8"/>
      <c r="CF426" s="8"/>
      <c r="CG426" s="8"/>
      <c r="CH426" s="8"/>
      <c r="CI426" s="8"/>
      <c r="CJ426" s="8"/>
      <c r="CK426" s="8"/>
      <c r="CL426" s="8"/>
      <c r="CM426" s="8"/>
      <c r="CN426" s="8"/>
      <c r="CO426" s="97"/>
      <c r="CQ426" s="56"/>
      <c r="CR426" s="8"/>
      <c r="CS426" s="8"/>
      <c r="CT426" s="8"/>
      <c r="CU426" s="8"/>
      <c r="CV426" s="8"/>
      <c r="CW426" s="8"/>
      <c r="CX426" s="8"/>
      <c r="CY426" s="102" t="str">
        <f t="shared" si="189"/>
        <v/>
      </c>
      <c r="CZ426" s="56" t="str">
        <f t="shared" si="190"/>
        <v>PNEUMOSPECTIN 50/100 MG/ML SOLUTION INJECTABLE</v>
      </c>
      <c r="DA426" s="204" t="e">
        <f>IF(IF(DI$2="Catégorie",IF(DI$3="Toutes",SUMIFS('Étape 1 - à remplir'!$F$31:$F$400,'Étape 1 - à remplir'!$E$31:$E$400,MASQ2!CZ426,'Étape 1 - à remplir'!$G$31:$G$400,"kg"),SUMIFS('Étape 1 - à remplir'!$F$31:$F$400,'Étape 1 - à remplir'!$E$31:$E$400,MASQ2!CZ426,'Étape 1 - à remplir'!$C$31:$C$400,DI$3)),IF(DI$2="Âge",IF(DI$3="Tous",SUMIFS('Étape 1 - à remplir'!$F$31:$F$400,'Étape 1 - à remplir'!$E$31:$E$400,MASQ2!CZ426,'Étape 1 - à remplir'!$G$31:$G$400,"kg"),SUMIFS('Étape 1 - à remplir'!$F$31:$F$400,'Étape 1 - à remplir'!$E$31:$E$400,MASQ2!CZ426,'Étape 1 - à remplir'!$P$31:$P$400,DI$3,'Étape 1 - à remplir'!$G$31:$G$400,"kg")),IF(DI$2="Atelier",IF(DI$3="Tous",SUMIFS('Étape 1 - à remplir'!$F$31:$F$400,'Étape 1 - à remplir'!$E$31:$E$400,MASQ2!CZ426,'Étape 1 - à remplir'!$G$31:$G$400,"kg"),SUMIFS('Étape 1 - à remplir'!$F$31:$F$400,'Étape 1 - à remplir'!$E$31:$E$400,MASQ2!CZ426,'Étape 1 - à remplir'!$O$31:$O$400,DI$3,'Étape 1 - à remplir'!$G$31:$G$400,"kg")),IF(DI$2="Espèce",IF(DI$3="Tous",SUMIFS('Étape 1 - à remplir'!$F$31:$F$400,'Étape 1 - à remplir'!$E$31:$E$400,MASQ2!CZ426,'Étape 1 - à remplir'!$G$31:$G$400,"kg"),SUMIFS('Étape 1 - à remplir'!$F$31:$F$400,'Étape 1 - à remplir'!$E$31:$E$400,MASQ2!CZ426,'Étape 1 - à remplir'!$N$31:$N$400,DI$3,'Étape 1 - à remplir'!$G$31:$G$400,"kg"))))))=0,NA(),IF(DI$2="Catégorie",IF(DI$3="Toutes",SUMIFS('Étape 1 - à remplir'!$F$31:$F$400,'Étape 1 - à remplir'!$E$31:$E$400,MASQ2!CZ426,'Étape 1 - à remplir'!$G$31:$G$400,"kg"),SUMIFS('Étape 1 - à remplir'!$F$31:$F$400,'Étape 1 - à remplir'!$E$31:$E$400,MASQ2!CZ426,'Étape 1 - à remplir'!$C$31:$C$400,DI$3)),IF(DI$2="Âge",IF(DI$3="Tous",SUMIFS('Étape 1 - à remplir'!$F$31:$F$400,'Étape 1 - à remplir'!$E$31:$E$400,MASQ2!CZ426,'Étape 1 - à remplir'!$G$31:$G$400,"kg"),SUMIFS('Étape 1 - à remplir'!$F$31:$F$400,'Étape 1 - à remplir'!$E$31:$E$400,MASQ2!CZ426,'Étape 1 - à remplir'!$P$31:$P$400,DI$3,'Étape 1 - à remplir'!$G$31:$G$400,"kg")),IF(DI$2="Atelier",IF(DI$3="Tous",SUMIFS('Étape 1 - à remplir'!$F$31:$F$400,'Étape 1 - à remplir'!$E$31:$E$400,MASQ2!CZ426,'Étape 1 - à remplir'!$G$31:$G$400,"kg"),SUMIFS('Étape 1 - à remplir'!$F$31:$F$400,'Étape 1 - à remplir'!$E$31:$E$400,MASQ2!CZ426,'Étape 1 - à remplir'!$O$31:$O$400,DI$3,'Étape 1 - à remplir'!$G$31:$G$400,"kg")),IF(DI$2="Espèce",IF(DI$3="Tous",SUMIFS('Étape 1 - à remplir'!$F$31:$F$400,'Étape 1 - à remplir'!$E$31:$E$400,MASQ2!CZ426,'Étape 1 - à remplir'!$G$31:$G$400,"kg"),SUMIFS('Étape 1 - à remplir'!$F$31:$F$400,'Étape 1 - à remplir'!$E$31:$E$400,MASQ2!CZ426,'Étape 1 - à remplir'!$N$31:$N$400,DI$3,'Étape 1 - à remplir'!$G$31:$G$400,"kg")))))))</f>
        <v>#N/A</v>
      </c>
      <c r="DB426" s="104">
        <f t="shared" si="198"/>
        <v>0</v>
      </c>
      <c r="DC426" s="204" t="str">
        <f t="shared" si="191"/>
        <v>Spectinomycine</v>
      </c>
      <c r="DD426" s="204" t="str">
        <f t="shared" si="192"/>
        <v>Lincomycine</v>
      </c>
      <c r="DE426" s="204" t="str">
        <f t="shared" si="193"/>
        <v/>
      </c>
      <c r="DF426" s="204" t="str">
        <f t="shared" si="194"/>
        <v>Aminoglycosides</v>
      </c>
      <c r="DG426" s="204" t="str">
        <f t="shared" si="195"/>
        <v>Lincosamides</v>
      </c>
      <c r="DH426" s="97" t="str">
        <f t="shared" si="196"/>
        <v/>
      </c>
      <c r="DI426" s="78"/>
      <c r="DJ426" s="78"/>
      <c r="DK426" s="77" t="str">
        <f ca="1"/>
        <v>PNEUMOSPECTIN 50/100 MG/ML SOLUTION INJECTABLE</v>
      </c>
      <c r="DL426" s="79" t="e">
        <f ca="1"/>
        <v>#N/A</v>
      </c>
      <c r="DM426" s="102"/>
      <c r="DN426" s="8"/>
      <c r="DO426" s="8"/>
      <c r="DP426" s="8"/>
      <c r="DQ426" s="8"/>
      <c r="DR426" s="8"/>
      <c r="DS426" s="8"/>
      <c r="DT426" s="8"/>
      <c r="DU426" s="8"/>
      <c r="DV426" s="8"/>
      <c r="DW426" s="8"/>
      <c r="DX426" s="8"/>
      <c r="DY426" s="8"/>
      <c r="DZ426" s="8"/>
      <c r="EA426" s="8"/>
      <c r="EB426" s="8"/>
      <c r="EC426" s="8"/>
      <c r="ED426" s="8"/>
      <c r="EE426" s="8"/>
      <c r="EF426" s="8"/>
      <c r="EG426" s="8"/>
      <c r="EH426" s="8"/>
      <c r="EI426" s="8"/>
      <c r="EJ426" s="97"/>
    </row>
    <row r="427" spans="1:140" x14ac:dyDescent="0.25">
      <c r="A427" s="56"/>
      <c r="B427" s="8"/>
      <c r="C427" s="8"/>
      <c r="D427" s="8"/>
      <c r="E427" s="8"/>
      <c r="F427" s="8"/>
      <c r="G427" s="8"/>
      <c r="H427" s="8"/>
      <c r="I427" s="102" t="str">
        <f>INDEX(Données_ATB!BE:BV,MATCH(MASQ2!J427,Données_ATB!BE:BE,0),18)</f>
        <v>x</v>
      </c>
      <c r="J427" s="77" t="str">
        <f>Données_ATB!BE426</f>
        <v>PO 11 COLISTINE 100 LAPIN - VOLAILLE - PORC - VEAU</v>
      </c>
      <c r="K427" s="204" t="e">
        <f>IF(IF(S$2="Catégorie",IF(S$3="Toutes",SUMIFS('Étape 1 - à remplir'!$F$31:$F$400,'Étape 1 - à remplir'!$E$31:$E$400,MASQ2!J427,'Étape 1 - à remplir'!$G$31:$G$400,"animaux"),SUMIFS('Étape 1 - à remplir'!$F$31:$F$400,'Étape 1 - à remplir'!$E$31:$E$400,MASQ2!J427,'Étape 1 - à remplir'!$C$31:$C$400,S$3)),IF(S$2="Âge",IF(S$3="Tous",SUMIFS('Étape 1 - à remplir'!$F$31:$F$400,'Étape 1 - à remplir'!$E$31:$E$400,MASQ2!J427,'Étape 1 - à remplir'!$G$31:$G$400,"animaux"),SUMIFS('Étape 1 - à remplir'!$F$31:$F$400,'Étape 1 - à remplir'!$E$31:$E$400,MASQ2!J427,'Étape 1 - à remplir'!$P$31:$P$400,S$3)),IF(S$2="Atelier",IF(S$3="Tous",SUMIFS('Étape 1 - à remplir'!$F$31:$F$400,'Étape 1 - à remplir'!$E$31:$E$400,MASQ2!J427,'Étape 1 - à remplir'!$G$31:$G$400,"animaux"),SUMIFS('Étape 1 - à remplir'!$F$31:$F$400,'Étape 1 - à remplir'!$E$31:$E$400,MASQ2!J427,'Étape 1 - à remplir'!$O$31:$O$400,S$3)),IF(S$2="Espèce",IF(S$3="Tous",SUMIFS('Étape 1 - à remplir'!$F$31:$F$400,'Étape 1 - à remplir'!$E$31:$E$400,MASQ2!J427,'Étape 1 - à remplir'!$G$31:$G$400,"animaux"),SUMIFS('Étape 1 - à remplir'!$F$31:$F$400,'Étape 1 - à remplir'!$E$31:$E$400,MASQ2!J427,'Étape 1 - à remplir'!$N$31:$N$400,S$3))))))=0,NA(),IF(S$2="Catégorie",IF(S$3="Toutes",SUMIFS('Étape 1 - à remplir'!$F$31:$F$400,'Étape 1 - à remplir'!$E$31:$E$400,MASQ2!J427,'Étape 1 - à remplir'!$G$31:$G$400,"animaux"),SUMIFS('Étape 1 - à remplir'!$F$31:$F$400,'Étape 1 - à remplir'!$E$31:$E$400,MASQ2!J427,'Étape 1 - à remplir'!$C$31:$C$400,S$3)),IF(S$2="Âge",IF(S$3="Tous",SUMIFS('Étape 1 - à remplir'!$F$31:$F$400,'Étape 1 - à remplir'!$E$31:$E$400,MASQ2!J427,'Étape 1 - à remplir'!$G$31:$G$400,"animaux"),SUMIFS('Étape 1 - à remplir'!$F$31:$F$400,'Étape 1 - à remplir'!$E$31:$E$400,MASQ2!J427,'Étape 1 - à remplir'!$P$31:$P$400,S$3)),IF(S$2="Atelier",IF(S$3="Tous",SUMIFS('Étape 1 - à remplir'!$F$31:$F$400,'Étape 1 - à remplir'!$E$31:$E$400,MASQ2!J427,'Étape 1 - à remplir'!$G$31:$G$400,"animaux"),SUMIFS('Étape 1 - à remplir'!$F$31:$F$400,'Étape 1 - à remplir'!$E$31:$E$400,MASQ2!J427,'Étape 1 - à remplir'!$O$31:$O$400,S$3)),IF(S$2="Espèce",IF(S$3="Tous",SUMIFS('Étape 1 - à remplir'!$F$31:$F$400,'Étape 1 - à remplir'!$E$31:$E$400,MASQ2!J427,'Étape 1 - à remplir'!$G$31:$G$400,"animaux"),SUMIFS('Étape 1 - à remplir'!$F$31:$F$400,'Étape 1 - à remplir'!$E$31:$E$400,MASQ2!J427,'Étape 1 - à remplir'!$N$31:$N$400,S$3)))))))</f>
        <v>#N/A</v>
      </c>
      <c r="L427" s="97">
        <f t="shared" si="199"/>
        <v>0</v>
      </c>
      <c r="M427" s="56" t="str">
        <f>Données_ATB!BN426</f>
        <v>Colistine</v>
      </c>
      <c r="N427" s="204" t="str">
        <f>Données_ATB!BO426</f>
        <v/>
      </c>
      <c r="O427" s="97" t="str">
        <f>Données_ATB!BP426</f>
        <v/>
      </c>
      <c r="P427" s="77" t="str">
        <f>Données_ATB!BR426</f>
        <v>Polypeptides</v>
      </c>
      <c r="Q427" s="78" t="str">
        <f>Données_ATB!BS426</f>
        <v/>
      </c>
      <c r="R427" s="79" t="str">
        <f>Données_ATB!BT426</f>
        <v/>
      </c>
      <c r="S427" s="78"/>
      <c r="T427" s="78"/>
      <c r="U427" s="77" t="str">
        <f ca="1"/>
        <v>PO 11 COLISTINE 100 LAPIN - VOLAILLE - PORC - VEAU</v>
      </c>
      <c r="V427" s="79" t="e">
        <f ca="1"/>
        <v>#N/A</v>
      </c>
      <c r="W427" s="102"/>
      <c r="X427" s="8"/>
      <c r="Y427" s="8"/>
      <c r="Z427" s="8"/>
      <c r="AA427" s="8"/>
      <c r="AB427" s="102"/>
      <c r="AC427" s="8"/>
      <c r="AD427" s="8"/>
      <c r="AE427" s="8"/>
      <c r="AF427" s="8"/>
      <c r="AG427" s="8"/>
      <c r="AH427" s="8"/>
      <c r="AI427" s="8"/>
      <c r="AJ427" s="8"/>
      <c r="AK427" s="8"/>
      <c r="AL427" s="8"/>
      <c r="AM427" s="8"/>
      <c r="AN427" s="8"/>
      <c r="AO427" s="8"/>
      <c r="AP427" s="8"/>
      <c r="AQ427" s="8"/>
      <c r="AR427" s="8"/>
      <c r="AS427" s="8"/>
      <c r="AT427" s="97"/>
      <c r="AV427" s="56"/>
      <c r="AW427" s="8"/>
      <c r="AX427" s="8"/>
      <c r="AY427" s="8"/>
      <c r="AZ427" s="8"/>
      <c r="BA427" s="8"/>
      <c r="BB427" s="8"/>
      <c r="BC427" s="8"/>
      <c r="BD427" s="102" t="str">
        <f t="shared" si="181"/>
        <v>x</v>
      </c>
      <c r="BE427" s="56" t="str">
        <f t="shared" si="182"/>
        <v>PO 11 COLISTINE 100 LAPIN - VOLAILLE - PORC - VEAU</v>
      </c>
      <c r="BF427" s="204" t="e">
        <f>IF(IF(BN$2="Catégorie",IF(BN$3="Toutes",SUMIFS('Étape 1 - à remplir'!$F$31:$F$400,'Étape 1 - à remplir'!$E$31:$E$400,MASQ2!BE427,'Étape 1 - à remplir'!$G$31:$G$400,"lots"),SUMIFS('Étape 1 - à remplir'!$F$31:$F$400,'Étape 1 - à remplir'!$E$31:$E$400,MASQ2!BE427,'Étape 1 - à remplir'!$C$31:$C$400,BN$3)),IF(BN$2="Âge",IF(BN$3="Tous",SUMIFS('Étape 1 - à remplir'!$F$31:$F$400,'Étape 1 - à remplir'!$E$31:$E$400,MASQ2!BE427,'Étape 1 - à remplir'!$G$31:$G$400,"lots"),SUMIFS('Étape 1 - à remplir'!$F$31:$F$400,'Étape 1 - à remplir'!$E$31:$E$400,MASQ2!BE427,'Étape 1 - à remplir'!$P$31:$P$400,BN$3,'Étape 1 - à remplir'!$G$31:$G$400,"lots")),IF(BN$2="Atelier",IF(BN$3="Tous",SUMIFS('Étape 1 - à remplir'!$F$31:$F$400,'Étape 1 - à remplir'!$E$31:$E$400,MASQ2!BE427,'Étape 1 - à remplir'!$G$31:$G$400,"lots"),SUMIFS('Étape 1 - à remplir'!$F$31:$F$400,'Étape 1 - à remplir'!$E$31:$E$400,MASQ2!BE427,'Étape 1 - à remplir'!$O$31:$O$400,BN$3,'Étape 1 - à remplir'!$G$31:$G$400,"lots")),IF(BN$2="Espèce",IF(BN$3="Tous",SUMIFS('Étape 1 - à remplir'!$F$31:$F$400,'Étape 1 - à remplir'!$E$31:$E$400,MASQ2!BE427,'Étape 1 - à remplir'!$G$31:$G$400,"lots"),SUMIFS('Étape 1 - à remplir'!$F$31:$F$400,'Étape 1 - à remplir'!$E$31:$E$400,MASQ2!BE427,'Étape 1 - à remplir'!$N$31:$N$400,BN$3,'Étape 1 - à remplir'!$G$31:$G$400,"lots"))))))=0,NA(),IF(BN$2="Catégorie",IF(BN$3="Toutes",SUMIFS('Étape 1 - à remplir'!$F$31:$F$400,'Étape 1 - à remplir'!$E$31:$E$400,MASQ2!BE427,'Étape 1 - à remplir'!$G$31:$G$400,"lots"),SUMIFS('Étape 1 - à remplir'!$F$31:$F$400,'Étape 1 - à remplir'!$E$31:$E$400,MASQ2!BE427,'Étape 1 - à remplir'!$C$31:$C$400,BN$3)),IF(BN$2="Âge",IF(BN$3="Tous",SUMIFS('Étape 1 - à remplir'!$F$31:$F$400,'Étape 1 - à remplir'!$E$31:$E$400,MASQ2!BE427,'Étape 1 - à remplir'!$G$31:$G$400,"lots"),SUMIFS('Étape 1 - à remplir'!$F$31:$F$400,'Étape 1 - à remplir'!$E$31:$E$400,MASQ2!BE427,'Étape 1 - à remplir'!$P$31:$P$400,BN$3,'Étape 1 - à remplir'!$G$31:$G$400,"lots")),IF(BN$2="Atelier",IF(BN$3="Tous",SUMIFS('Étape 1 - à remplir'!$F$31:$F$400,'Étape 1 - à remplir'!$E$31:$E$400,MASQ2!BE427,'Étape 1 - à remplir'!$G$31:$G$400,"lots"),SUMIFS('Étape 1 - à remplir'!$F$31:$F$400,'Étape 1 - à remplir'!$E$31:$E$400,MASQ2!BE427,'Étape 1 - à remplir'!$O$31:$O$400,BN$3,'Étape 1 - à remplir'!$G$31:$G$400,"lots")),IF(BN$2="Espèce",IF(BN$3="Tous",SUMIFS('Étape 1 - à remplir'!$F$31:$F$400,'Étape 1 - à remplir'!$E$31:$E$400,MASQ2!BE427,'Étape 1 - à remplir'!$G$31:$G$400,"lots"),SUMIFS('Étape 1 - à remplir'!$F$31:$F$400,'Étape 1 - à remplir'!$E$31:$E$400,MASQ2!BE427,'Étape 1 - à remplir'!$N$31:$N$400,BN$3,'Étape 1 - à remplir'!$G$31:$G$400,"lots")))))))</f>
        <v>#N/A</v>
      </c>
      <c r="BG427" s="204">
        <f t="shared" si="197"/>
        <v>0</v>
      </c>
      <c r="BH427" s="204" t="str">
        <f t="shared" si="183"/>
        <v>Colistine</v>
      </c>
      <c r="BI427" s="204" t="str">
        <f t="shared" si="184"/>
        <v/>
      </c>
      <c r="BJ427" s="204" t="str">
        <f t="shared" si="185"/>
        <v/>
      </c>
      <c r="BK427" s="204" t="str">
        <f t="shared" si="186"/>
        <v>Polypeptides</v>
      </c>
      <c r="BL427" s="204" t="str">
        <f t="shared" si="187"/>
        <v/>
      </c>
      <c r="BM427" s="97" t="str">
        <f t="shared" si="188"/>
        <v/>
      </c>
      <c r="BN427" s="78"/>
      <c r="BO427" s="78"/>
      <c r="BP427" s="77" t="str">
        <f ca="1"/>
        <v>PO 11 COLISTINE 100 LAPIN - VOLAILLE - PORC - VEAU</v>
      </c>
      <c r="BQ427" s="79" t="e">
        <f ca="1"/>
        <v>#N/A</v>
      </c>
      <c r="BR427" s="102"/>
      <c r="BS427" s="8"/>
      <c r="BT427" s="8"/>
      <c r="BU427" s="8"/>
      <c r="BV427" s="8"/>
      <c r="BW427" s="8"/>
      <c r="BX427" s="8"/>
      <c r="BY427" s="8"/>
      <c r="BZ427" s="8"/>
      <c r="CA427" s="8"/>
      <c r="CB427" s="8"/>
      <c r="CC427" s="8"/>
      <c r="CD427" s="8"/>
      <c r="CE427" s="8"/>
      <c r="CF427" s="8"/>
      <c r="CG427" s="8"/>
      <c r="CH427" s="8"/>
      <c r="CI427" s="8"/>
      <c r="CJ427" s="8"/>
      <c r="CK427" s="8"/>
      <c r="CL427" s="8"/>
      <c r="CM427" s="8"/>
      <c r="CN427" s="8"/>
      <c r="CO427" s="97"/>
      <c r="CQ427" s="56"/>
      <c r="CR427" s="8"/>
      <c r="CS427" s="8"/>
      <c r="CT427" s="8"/>
      <c r="CU427" s="8"/>
      <c r="CV427" s="8"/>
      <c r="CW427" s="8"/>
      <c r="CX427" s="8"/>
      <c r="CY427" s="102" t="str">
        <f t="shared" si="189"/>
        <v>x</v>
      </c>
      <c r="CZ427" s="56" t="str">
        <f t="shared" si="190"/>
        <v>PO 11 COLISTINE 100 LAPIN - VOLAILLE - PORC - VEAU</v>
      </c>
      <c r="DA427" s="204" t="e">
        <f>IF(IF(DI$2="Catégorie",IF(DI$3="Toutes",SUMIFS('Étape 1 - à remplir'!$F$31:$F$400,'Étape 1 - à remplir'!$E$31:$E$400,MASQ2!CZ427,'Étape 1 - à remplir'!$G$31:$G$400,"kg"),SUMIFS('Étape 1 - à remplir'!$F$31:$F$400,'Étape 1 - à remplir'!$E$31:$E$400,MASQ2!CZ427,'Étape 1 - à remplir'!$C$31:$C$400,DI$3)),IF(DI$2="Âge",IF(DI$3="Tous",SUMIFS('Étape 1 - à remplir'!$F$31:$F$400,'Étape 1 - à remplir'!$E$31:$E$400,MASQ2!CZ427,'Étape 1 - à remplir'!$G$31:$G$400,"kg"),SUMIFS('Étape 1 - à remplir'!$F$31:$F$400,'Étape 1 - à remplir'!$E$31:$E$400,MASQ2!CZ427,'Étape 1 - à remplir'!$P$31:$P$400,DI$3,'Étape 1 - à remplir'!$G$31:$G$400,"kg")),IF(DI$2="Atelier",IF(DI$3="Tous",SUMIFS('Étape 1 - à remplir'!$F$31:$F$400,'Étape 1 - à remplir'!$E$31:$E$400,MASQ2!CZ427,'Étape 1 - à remplir'!$G$31:$G$400,"kg"),SUMIFS('Étape 1 - à remplir'!$F$31:$F$400,'Étape 1 - à remplir'!$E$31:$E$400,MASQ2!CZ427,'Étape 1 - à remplir'!$O$31:$O$400,DI$3,'Étape 1 - à remplir'!$G$31:$G$400,"kg")),IF(DI$2="Espèce",IF(DI$3="Tous",SUMIFS('Étape 1 - à remplir'!$F$31:$F$400,'Étape 1 - à remplir'!$E$31:$E$400,MASQ2!CZ427,'Étape 1 - à remplir'!$G$31:$G$400,"kg"),SUMIFS('Étape 1 - à remplir'!$F$31:$F$400,'Étape 1 - à remplir'!$E$31:$E$400,MASQ2!CZ427,'Étape 1 - à remplir'!$N$31:$N$400,DI$3,'Étape 1 - à remplir'!$G$31:$G$400,"kg"))))))=0,NA(),IF(DI$2="Catégorie",IF(DI$3="Toutes",SUMIFS('Étape 1 - à remplir'!$F$31:$F$400,'Étape 1 - à remplir'!$E$31:$E$400,MASQ2!CZ427,'Étape 1 - à remplir'!$G$31:$G$400,"kg"),SUMIFS('Étape 1 - à remplir'!$F$31:$F$400,'Étape 1 - à remplir'!$E$31:$E$400,MASQ2!CZ427,'Étape 1 - à remplir'!$C$31:$C$400,DI$3)),IF(DI$2="Âge",IF(DI$3="Tous",SUMIFS('Étape 1 - à remplir'!$F$31:$F$400,'Étape 1 - à remplir'!$E$31:$E$400,MASQ2!CZ427,'Étape 1 - à remplir'!$G$31:$G$400,"kg"),SUMIFS('Étape 1 - à remplir'!$F$31:$F$400,'Étape 1 - à remplir'!$E$31:$E$400,MASQ2!CZ427,'Étape 1 - à remplir'!$P$31:$P$400,DI$3,'Étape 1 - à remplir'!$G$31:$G$400,"kg")),IF(DI$2="Atelier",IF(DI$3="Tous",SUMIFS('Étape 1 - à remplir'!$F$31:$F$400,'Étape 1 - à remplir'!$E$31:$E$400,MASQ2!CZ427,'Étape 1 - à remplir'!$G$31:$G$400,"kg"),SUMIFS('Étape 1 - à remplir'!$F$31:$F$400,'Étape 1 - à remplir'!$E$31:$E$400,MASQ2!CZ427,'Étape 1 - à remplir'!$O$31:$O$400,DI$3,'Étape 1 - à remplir'!$G$31:$G$400,"kg")),IF(DI$2="Espèce",IF(DI$3="Tous",SUMIFS('Étape 1 - à remplir'!$F$31:$F$400,'Étape 1 - à remplir'!$E$31:$E$400,MASQ2!CZ427,'Étape 1 - à remplir'!$G$31:$G$400,"kg"),SUMIFS('Étape 1 - à remplir'!$F$31:$F$400,'Étape 1 - à remplir'!$E$31:$E$400,MASQ2!CZ427,'Étape 1 - à remplir'!$N$31:$N$400,DI$3,'Étape 1 - à remplir'!$G$31:$G$400,"kg")))))))</f>
        <v>#N/A</v>
      </c>
      <c r="DB427" s="104">
        <f t="shared" si="198"/>
        <v>0</v>
      </c>
      <c r="DC427" s="204" t="str">
        <f t="shared" si="191"/>
        <v>Colistine</v>
      </c>
      <c r="DD427" s="204" t="str">
        <f t="shared" si="192"/>
        <v/>
      </c>
      <c r="DE427" s="204" t="str">
        <f t="shared" si="193"/>
        <v/>
      </c>
      <c r="DF427" s="204" t="str">
        <f t="shared" si="194"/>
        <v>Polypeptides</v>
      </c>
      <c r="DG427" s="204" t="str">
        <f t="shared" si="195"/>
        <v/>
      </c>
      <c r="DH427" s="97" t="str">
        <f t="shared" si="196"/>
        <v/>
      </c>
      <c r="DI427" s="78"/>
      <c r="DJ427" s="78"/>
      <c r="DK427" s="77" t="str">
        <f ca="1"/>
        <v>PO 11 COLISTINE 100 LAPIN - VOLAILLE - PORC - VEAU</v>
      </c>
      <c r="DL427" s="79" t="e">
        <f ca="1"/>
        <v>#N/A</v>
      </c>
      <c r="DM427" s="102"/>
      <c r="DN427" s="8"/>
      <c r="DO427" s="8"/>
      <c r="DP427" s="8"/>
      <c r="DQ427" s="8"/>
      <c r="DR427" s="8"/>
      <c r="DS427" s="8"/>
      <c r="DT427" s="8"/>
      <c r="DU427" s="8"/>
      <c r="DV427" s="8"/>
      <c r="DW427" s="8"/>
      <c r="DX427" s="8"/>
      <c r="DY427" s="8"/>
      <c r="DZ427" s="8"/>
      <c r="EA427" s="8"/>
      <c r="EB427" s="8"/>
      <c r="EC427" s="8"/>
      <c r="ED427" s="8"/>
      <c r="EE427" s="8"/>
      <c r="EF427" s="8"/>
      <c r="EG427" s="8"/>
      <c r="EH427" s="8"/>
      <c r="EI427" s="8"/>
      <c r="EJ427" s="97"/>
    </row>
    <row r="428" spans="1:140" x14ac:dyDescent="0.25">
      <c r="A428" s="56"/>
      <c r="B428" s="8"/>
      <c r="C428" s="8"/>
      <c r="D428" s="8"/>
      <c r="E428" s="8"/>
      <c r="F428" s="8"/>
      <c r="G428" s="8"/>
      <c r="H428" s="8"/>
      <c r="I428" s="102" t="str">
        <f>INDEX(Données_ATB!BE:BV,MATCH(MASQ2!J428,Données_ATB!BE:BE,0),18)</f>
        <v/>
      </c>
      <c r="J428" s="77" t="str">
        <f>Données_ATB!BE427</f>
        <v>PO 121 AMPICILLINE 10 VOLAILLE-PORC-VEAU-AGNEAU-CHEVREAU</v>
      </c>
      <c r="K428" s="204" t="e">
        <f>IF(IF(S$2="Catégorie",IF(S$3="Toutes",SUMIFS('Étape 1 - à remplir'!$F$31:$F$400,'Étape 1 - à remplir'!$E$31:$E$400,MASQ2!J428,'Étape 1 - à remplir'!$G$31:$G$400,"animaux"),SUMIFS('Étape 1 - à remplir'!$F$31:$F$400,'Étape 1 - à remplir'!$E$31:$E$400,MASQ2!J428,'Étape 1 - à remplir'!$C$31:$C$400,S$3)),IF(S$2="Âge",IF(S$3="Tous",SUMIFS('Étape 1 - à remplir'!$F$31:$F$400,'Étape 1 - à remplir'!$E$31:$E$400,MASQ2!J428,'Étape 1 - à remplir'!$G$31:$G$400,"animaux"),SUMIFS('Étape 1 - à remplir'!$F$31:$F$400,'Étape 1 - à remplir'!$E$31:$E$400,MASQ2!J428,'Étape 1 - à remplir'!$P$31:$P$400,S$3)),IF(S$2="Atelier",IF(S$3="Tous",SUMIFS('Étape 1 - à remplir'!$F$31:$F$400,'Étape 1 - à remplir'!$E$31:$E$400,MASQ2!J428,'Étape 1 - à remplir'!$G$31:$G$400,"animaux"),SUMIFS('Étape 1 - à remplir'!$F$31:$F$400,'Étape 1 - à remplir'!$E$31:$E$400,MASQ2!J428,'Étape 1 - à remplir'!$O$31:$O$400,S$3)),IF(S$2="Espèce",IF(S$3="Tous",SUMIFS('Étape 1 - à remplir'!$F$31:$F$400,'Étape 1 - à remplir'!$E$31:$E$400,MASQ2!J428,'Étape 1 - à remplir'!$G$31:$G$400,"animaux"),SUMIFS('Étape 1 - à remplir'!$F$31:$F$400,'Étape 1 - à remplir'!$E$31:$E$400,MASQ2!J428,'Étape 1 - à remplir'!$N$31:$N$400,S$3))))))=0,NA(),IF(S$2="Catégorie",IF(S$3="Toutes",SUMIFS('Étape 1 - à remplir'!$F$31:$F$400,'Étape 1 - à remplir'!$E$31:$E$400,MASQ2!J428,'Étape 1 - à remplir'!$G$31:$G$400,"animaux"),SUMIFS('Étape 1 - à remplir'!$F$31:$F$400,'Étape 1 - à remplir'!$E$31:$E$400,MASQ2!J428,'Étape 1 - à remplir'!$C$31:$C$400,S$3)),IF(S$2="Âge",IF(S$3="Tous",SUMIFS('Étape 1 - à remplir'!$F$31:$F$400,'Étape 1 - à remplir'!$E$31:$E$400,MASQ2!J428,'Étape 1 - à remplir'!$G$31:$G$400,"animaux"),SUMIFS('Étape 1 - à remplir'!$F$31:$F$400,'Étape 1 - à remplir'!$E$31:$E$400,MASQ2!J428,'Étape 1 - à remplir'!$P$31:$P$400,S$3)),IF(S$2="Atelier",IF(S$3="Tous",SUMIFS('Étape 1 - à remplir'!$F$31:$F$400,'Étape 1 - à remplir'!$E$31:$E$400,MASQ2!J428,'Étape 1 - à remplir'!$G$31:$G$400,"animaux"),SUMIFS('Étape 1 - à remplir'!$F$31:$F$400,'Étape 1 - à remplir'!$E$31:$E$400,MASQ2!J428,'Étape 1 - à remplir'!$O$31:$O$400,S$3)),IF(S$2="Espèce",IF(S$3="Tous",SUMIFS('Étape 1 - à remplir'!$F$31:$F$400,'Étape 1 - à remplir'!$E$31:$E$400,MASQ2!J428,'Étape 1 - à remplir'!$G$31:$G$400,"animaux"),SUMIFS('Étape 1 - à remplir'!$F$31:$F$400,'Étape 1 - à remplir'!$E$31:$E$400,MASQ2!J428,'Étape 1 - à remplir'!$N$31:$N$400,S$3)))))))</f>
        <v>#N/A</v>
      </c>
      <c r="L428" s="97">
        <f t="shared" si="199"/>
        <v>0</v>
      </c>
      <c r="M428" s="56" t="str">
        <f>Données_ATB!BN427</f>
        <v>Ampicilline</v>
      </c>
      <c r="N428" s="204" t="str">
        <f>Données_ATB!BO427</f>
        <v/>
      </c>
      <c r="O428" s="97" t="str">
        <f>Données_ATB!BP427</f>
        <v/>
      </c>
      <c r="P428" s="77" t="str">
        <f>Données_ATB!BR427</f>
        <v>Penicillines</v>
      </c>
      <c r="Q428" s="78" t="str">
        <f>Données_ATB!BS427</f>
        <v/>
      </c>
      <c r="R428" s="79" t="str">
        <f>Données_ATB!BT427</f>
        <v/>
      </c>
      <c r="S428" s="78"/>
      <c r="T428" s="78"/>
      <c r="U428" s="77" t="str">
        <f ca="1"/>
        <v>PO 121 AMPICILLINE 10 VOLAILLE-PORC-VEAU-AGNEAU-CHEVREAU</v>
      </c>
      <c r="V428" s="79" t="e">
        <f ca="1"/>
        <v>#N/A</v>
      </c>
      <c r="W428" s="102"/>
      <c r="X428" s="8"/>
      <c r="Y428" s="8"/>
      <c r="Z428" s="8"/>
      <c r="AA428" s="8"/>
      <c r="AB428" s="102"/>
      <c r="AC428" s="8"/>
      <c r="AD428" s="8"/>
      <c r="AE428" s="8"/>
      <c r="AF428" s="8"/>
      <c r="AG428" s="8"/>
      <c r="AH428" s="8"/>
      <c r="AI428" s="8"/>
      <c r="AJ428" s="8"/>
      <c r="AK428" s="8"/>
      <c r="AL428" s="8"/>
      <c r="AM428" s="8"/>
      <c r="AN428" s="8"/>
      <c r="AO428" s="8"/>
      <c r="AP428" s="8"/>
      <c r="AQ428" s="8"/>
      <c r="AR428" s="8"/>
      <c r="AS428" s="8"/>
      <c r="AT428" s="97"/>
      <c r="AV428" s="56"/>
      <c r="AW428" s="8"/>
      <c r="AX428" s="8"/>
      <c r="AY428" s="8"/>
      <c r="AZ428" s="8"/>
      <c r="BA428" s="8"/>
      <c r="BB428" s="8"/>
      <c r="BC428" s="8"/>
      <c r="BD428" s="102" t="str">
        <f t="shared" si="181"/>
        <v/>
      </c>
      <c r="BE428" s="56" t="str">
        <f t="shared" si="182"/>
        <v>PO 121 AMPICILLINE 10 VOLAILLE-PORC-VEAU-AGNEAU-CHEVREAU</v>
      </c>
      <c r="BF428" s="204" t="e">
        <f>IF(IF(BN$2="Catégorie",IF(BN$3="Toutes",SUMIFS('Étape 1 - à remplir'!$F$31:$F$400,'Étape 1 - à remplir'!$E$31:$E$400,MASQ2!BE428,'Étape 1 - à remplir'!$G$31:$G$400,"lots"),SUMIFS('Étape 1 - à remplir'!$F$31:$F$400,'Étape 1 - à remplir'!$E$31:$E$400,MASQ2!BE428,'Étape 1 - à remplir'!$C$31:$C$400,BN$3)),IF(BN$2="Âge",IF(BN$3="Tous",SUMIFS('Étape 1 - à remplir'!$F$31:$F$400,'Étape 1 - à remplir'!$E$31:$E$400,MASQ2!BE428,'Étape 1 - à remplir'!$G$31:$G$400,"lots"),SUMIFS('Étape 1 - à remplir'!$F$31:$F$400,'Étape 1 - à remplir'!$E$31:$E$400,MASQ2!BE428,'Étape 1 - à remplir'!$P$31:$P$400,BN$3,'Étape 1 - à remplir'!$G$31:$G$400,"lots")),IF(BN$2="Atelier",IF(BN$3="Tous",SUMIFS('Étape 1 - à remplir'!$F$31:$F$400,'Étape 1 - à remplir'!$E$31:$E$400,MASQ2!BE428,'Étape 1 - à remplir'!$G$31:$G$400,"lots"),SUMIFS('Étape 1 - à remplir'!$F$31:$F$400,'Étape 1 - à remplir'!$E$31:$E$400,MASQ2!BE428,'Étape 1 - à remplir'!$O$31:$O$400,BN$3,'Étape 1 - à remplir'!$G$31:$G$400,"lots")),IF(BN$2="Espèce",IF(BN$3="Tous",SUMIFS('Étape 1 - à remplir'!$F$31:$F$400,'Étape 1 - à remplir'!$E$31:$E$400,MASQ2!BE428,'Étape 1 - à remplir'!$G$31:$G$400,"lots"),SUMIFS('Étape 1 - à remplir'!$F$31:$F$400,'Étape 1 - à remplir'!$E$31:$E$400,MASQ2!BE428,'Étape 1 - à remplir'!$N$31:$N$400,BN$3,'Étape 1 - à remplir'!$G$31:$G$400,"lots"))))))=0,NA(),IF(BN$2="Catégorie",IF(BN$3="Toutes",SUMIFS('Étape 1 - à remplir'!$F$31:$F$400,'Étape 1 - à remplir'!$E$31:$E$400,MASQ2!BE428,'Étape 1 - à remplir'!$G$31:$G$400,"lots"),SUMIFS('Étape 1 - à remplir'!$F$31:$F$400,'Étape 1 - à remplir'!$E$31:$E$400,MASQ2!BE428,'Étape 1 - à remplir'!$C$31:$C$400,BN$3)),IF(BN$2="Âge",IF(BN$3="Tous",SUMIFS('Étape 1 - à remplir'!$F$31:$F$400,'Étape 1 - à remplir'!$E$31:$E$400,MASQ2!BE428,'Étape 1 - à remplir'!$G$31:$G$400,"lots"),SUMIFS('Étape 1 - à remplir'!$F$31:$F$400,'Étape 1 - à remplir'!$E$31:$E$400,MASQ2!BE428,'Étape 1 - à remplir'!$P$31:$P$400,BN$3,'Étape 1 - à remplir'!$G$31:$G$400,"lots")),IF(BN$2="Atelier",IF(BN$3="Tous",SUMIFS('Étape 1 - à remplir'!$F$31:$F$400,'Étape 1 - à remplir'!$E$31:$E$400,MASQ2!BE428,'Étape 1 - à remplir'!$G$31:$G$400,"lots"),SUMIFS('Étape 1 - à remplir'!$F$31:$F$400,'Étape 1 - à remplir'!$E$31:$E$400,MASQ2!BE428,'Étape 1 - à remplir'!$O$31:$O$400,BN$3,'Étape 1 - à remplir'!$G$31:$G$400,"lots")),IF(BN$2="Espèce",IF(BN$3="Tous",SUMIFS('Étape 1 - à remplir'!$F$31:$F$400,'Étape 1 - à remplir'!$E$31:$E$400,MASQ2!BE428,'Étape 1 - à remplir'!$G$31:$G$400,"lots"),SUMIFS('Étape 1 - à remplir'!$F$31:$F$400,'Étape 1 - à remplir'!$E$31:$E$400,MASQ2!BE428,'Étape 1 - à remplir'!$N$31:$N$400,BN$3,'Étape 1 - à remplir'!$G$31:$G$400,"lots")))))))</f>
        <v>#N/A</v>
      </c>
      <c r="BG428" s="204">
        <f t="shared" si="197"/>
        <v>0</v>
      </c>
      <c r="BH428" s="204" t="str">
        <f t="shared" si="183"/>
        <v>Ampicilline</v>
      </c>
      <c r="BI428" s="204" t="str">
        <f t="shared" si="184"/>
        <v/>
      </c>
      <c r="BJ428" s="204" t="str">
        <f t="shared" si="185"/>
        <v/>
      </c>
      <c r="BK428" s="204" t="str">
        <f t="shared" si="186"/>
        <v>Penicillines</v>
      </c>
      <c r="BL428" s="204" t="str">
        <f t="shared" si="187"/>
        <v/>
      </c>
      <c r="BM428" s="97" t="str">
        <f t="shared" si="188"/>
        <v/>
      </c>
      <c r="BN428" s="78"/>
      <c r="BO428" s="78"/>
      <c r="BP428" s="77" t="str">
        <f ca="1"/>
        <v>PO 121 AMPICILLINE 10 VOLAILLE-PORC-VEAU-AGNEAU-CHEVREAU</v>
      </c>
      <c r="BQ428" s="79" t="e">
        <f ca="1"/>
        <v>#N/A</v>
      </c>
      <c r="BR428" s="102"/>
      <c r="BS428" s="8"/>
      <c r="BT428" s="8"/>
      <c r="BU428" s="8"/>
      <c r="BV428" s="8"/>
      <c r="BW428" s="8"/>
      <c r="BX428" s="8"/>
      <c r="BY428" s="8"/>
      <c r="BZ428" s="8"/>
      <c r="CA428" s="8"/>
      <c r="CB428" s="8"/>
      <c r="CC428" s="8"/>
      <c r="CD428" s="8"/>
      <c r="CE428" s="8"/>
      <c r="CF428" s="8"/>
      <c r="CG428" s="8"/>
      <c r="CH428" s="8"/>
      <c r="CI428" s="8"/>
      <c r="CJ428" s="8"/>
      <c r="CK428" s="8"/>
      <c r="CL428" s="8"/>
      <c r="CM428" s="8"/>
      <c r="CN428" s="8"/>
      <c r="CO428" s="97"/>
      <c r="CQ428" s="56"/>
      <c r="CR428" s="8"/>
      <c r="CS428" s="8"/>
      <c r="CT428" s="8"/>
      <c r="CU428" s="8"/>
      <c r="CV428" s="8"/>
      <c r="CW428" s="8"/>
      <c r="CX428" s="8"/>
      <c r="CY428" s="102" t="str">
        <f t="shared" si="189"/>
        <v/>
      </c>
      <c r="CZ428" s="56" t="str">
        <f t="shared" si="190"/>
        <v>PO 121 AMPICILLINE 10 VOLAILLE-PORC-VEAU-AGNEAU-CHEVREAU</v>
      </c>
      <c r="DA428" s="204" t="e">
        <f>IF(IF(DI$2="Catégorie",IF(DI$3="Toutes",SUMIFS('Étape 1 - à remplir'!$F$31:$F$400,'Étape 1 - à remplir'!$E$31:$E$400,MASQ2!CZ428,'Étape 1 - à remplir'!$G$31:$G$400,"kg"),SUMIFS('Étape 1 - à remplir'!$F$31:$F$400,'Étape 1 - à remplir'!$E$31:$E$400,MASQ2!CZ428,'Étape 1 - à remplir'!$C$31:$C$400,DI$3)),IF(DI$2="Âge",IF(DI$3="Tous",SUMIFS('Étape 1 - à remplir'!$F$31:$F$400,'Étape 1 - à remplir'!$E$31:$E$400,MASQ2!CZ428,'Étape 1 - à remplir'!$G$31:$G$400,"kg"),SUMIFS('Étape 1 - à remplir'!$F$31:$F$400,'Étape 1 - à remplir'!$E$31:$E$400,MASQ2!CZ428,'Étape 1 - à remplir'!$P$31:$P$400,DI$3,'Étape 1 - à remplir'!$G$31:$G$400,"kg")),IF(DI$2="Atelier",IF(DI$3="Tous",SUMIFS('Étape 1 - à remplir'!$F$31:$F$400,'Étape 1 - à remplir'!$E$31:$E$400,MASQ2!CZ428,'Étape 1 - à remplir'!$G$31:$G$400,"kg"),SUMIFS('Étape 1 - à remplir'!$F$31:$F$400,'Étape 1 - à remplir'!$E$31:$E$400,MASQ2!CZ428,'Étape 1 - à remplir'!$O$31:$O$400,DI$3,'Étape 1 - à remplir'!$G$31:$G$400,"kg")),IF(DI$2="Espèce",IF(DI$3="Tous",SUMIFS('Étape 1 - à remplir'!$F$31:$F$400,'Étape 1 - à remplir'!$E$31:$E$400,MASQ2!CZ428,'Étape 1 - à remplir'!$G$31:$G$400,"kg"),SUMIFS('Étape 1 - à remplir'!$F$31:$F$400,'Étape 1 - à remplir'!$E$31:$E$400,MASQ2!CZ428,'Étape 1 - à remplir'!$N$31:$N$400,DI$3,'Étape 1 - à remplir'!$G$31:$G$400,"kg"))))))=0,NA(),IF(DI$2="Catégorie",IF(DI$3="Toutes",SUMIFS('Étape 1 - à remplir'!$F$31:$F$400,'Étape 1 - à remplir'!$E$31:$E$400,MASQ2!CZ428,'Étape 1 - à remplir'!$G$31:$G$400,"kg"),SUMIFS('Étape 1 - à remplir'!$F$31:$F$400,'Étape 1 - à remplir'!$E$31:$E$400,MASQ2!CZ428,'Étape 1 - à remplir'!$C$31:$C$400,DI$3)),IF(DI$2="Âge",IF(DI$3="Tous",SUMIFS('Étape 1 - à remplir'!$F$31:$F$400,'Étape 1 - à remplir'!$E$31:$E$400,MASQ2!CZ428,'Étape 1 - à remplir'!$G$31:$G$400,"kg"),SUMIFS('Étape 1 - à remplir'!$F$31:$F$400,'Étape 1 - à remplir'!$E$31:$E$400,MASQ2!CZ428,'Étape 1 - à remplir'!$P$31:$P$400,DI$3,'Étape 1 - à remplir'!$G$31:$G$400,"kg")),IF(DI$2="Atelier",IF(DI$3="Tous",SUMIFS('Étape 1 - à remplir'!$F$31:$F$400,'Étape 1 - à remplir'!$E$31:$E$400,MASQ2!CZ428,'Étape 1 - à remplir'!$G$31:$G$400,"kg"),SUMIFS('Étape 1 - à remplir'!$F$31:$F$400,'Étape 1 - à remplir'!$E$31:$E$400,MASQ2!CZ428,'Étape 1 - à remplir'!$O$31:$O$400,DI$3,'Étape 1 - à remplir'!$G$31:$G$400,"kg")),IF(DI$2="Espèce",IF(DI$3="Tous",SUMIFS('Étape 1 - à remplir'!$F$31:$F$400,'Étape 1 - à remplir'!$E$31:$E$400,MASQ2!CZ428,'Étape 1 - à remplir'!$G$31:$G$400,"kg"),SUMIFS('Étape 1 - à remplir'!$F$31:$F$400,'Étape 1 - à remplir'!$E$31:$E$400,MASQ2!CZ428,'Étape 1 - à remplir'!$N$31:$N$400,DI$3,'Étape 1 - à remplir'!$G$31:$G$400,"kg")))))))</f>
        <v>#N/A</v>
      </c>
      <c r="DB428" s="104">
        <f t="shared" si="198"/>
        <v>0</v>
      </c>
      <c r="DC428" s="204" t="str">
        <f t="shared" si="191"/>
        <v>Ampicilline</v>
      </c>
      <c r="DD428" s="204" t="str">
        <f t="shared" si="192"/>
        <v/>
      </c>
      <c r="DE428" s="204" t="str">
        <f t="shared" si="193"/>
        <v/>
      </c>
      <c r="DF428" s="204" t="str">
        <f t="shared" si="194"/>
        <v>Penicillines</v>
      </c>
      <c r="DG428" s="204" t="str">
        <f t="shared" si="195"/>
        <v/>
      </c>
      <c r="DH428" s="97" t="str">
        <f t="shared" si="196"/>
        <v/>
      </c>
      <c r="DI428" s="78"/>
      <c r="DJ428" s="78"/>
      <c r="DK428" s="77" t="str">
        <f ca="1"/>
        <v>PO 121 AMPICILLINE 10 VOLAILLE-PORC-VEAU-AGNEAU-CHEVREAU</v>
      </c>
      <c r="DL428" s="79" t="e">
        <f ca="1"/>
        <v>#N/A</v>
      </c>
      <c r="DM428" s="102"/>
      <c r="DN428" s="8"/>
      <c r="DO428" s="8"/>
      <c r="DP428" s="8"/>
      <c r="DQ428" s="8"/>
      <c r="DR428" s="8"/>
      <c r="DS428" s="8"/>
      <c r="DT428" s="8"/>
      <c r="DU428" s="8"/>
      <c r="DV428" s="8"/>
      <c r="DW428" s="8"/>
      <c r="DX428" s="8"/>
      <c r="DY428" s="8"/>
      <c r="DZ428" s="8"/>
      <c r="EA428" s="8"/>
      <c r="EB428" s="8"/>
      <c r="EC428" s="8"/>
      <c r="ED428" s="8"/>
      <c r="EE428" s="8"/>
      <c r="EF428" s="8"/>
      <c r="EG428" s="8"/>
      <c r="EH428" s="8"/>
      <c r="EI428" s="8"/>
      <c r="EJ428" s="97"/>
    </row>
    <row r="429" spans="1:140" x14ac:dyDescent="0.25">
      <c r="A429" s="56"/>
      <c r="B429" s="8"/>
      <c r="C429" s="8"/>
      <c r="D429" s="8"/>
      <c r="E429" s="8"/>
      <c r="F429" s="8"/>
      <c r="G429" s="8"/>
      <c r="H429" s="8"/>
      <c r="I429" s="102" t="str">
        <f>INDEX(Données_ATB!BE:BV,MATCH(MASQ2!J429,Données_ATB!BE:BE,0),18)</f>
        <v>x</v>
      </c>
      <c r="J429" s="77" t="str">
        <f>Données_ATB!BE428</f>
        <v>POTENCIL</v>
      </c>
      <c r="K429" s="204" t="e">
        <f>IF(IF(S$2="Catégorie",IF(S$3="Toutes",SUMIFS('Étape 1 - à remplir'!$F$31:$F$400,'Étape 1 - à remplir'!$E$31:$E$400,MASQ2!J429,'Étape 1 - à remplir'!$G$31:$G$400,"animaux"),SUMIFS('Étape 1 - à remplir'!$F$31:$F$400,'Étape 1 - à remplir'!$E$31:$E$400,MASQ2!J429,'Étape 1 - à remplir'!$C$31:$C$400,S$3)),IF(S$2="Âge",IF(S$3="Tous",SUMIFS('Étape 1 - à remplir'!$F$31:$F$400,'Étape 1 - à remplir'!$E$31:$E$400,MASQ2!J429,'Étape 1 - à remplir'!$G$31:$G$400,"animaux"),SUMIFS('Étape 1 - à remplir'!$F$31:$F$400,'Étape 1 - à remplir'!$E$31:$E$400,MASQ2!J429,'Étape 1 - à remplir'!$P$31:$P$400,S$3)),IF(S$2="Atelier",IF(S$3="Tous",SUMIFS('Étape 1 - à remplir'!$F$31:$F$400,'Étape 1 - à remplir'!$E$31:$E$400,MASQ2!J429,'Étape 1 - à remplir'!$G$31:$G$400,"animaux"),SUMIFS('Étape 1 - à remplir'!$F$31:$F$400,'Étape 1 - à remplir'!$E$31:$E$400,MASQ2!J429,'Étape 1 - à remplir'!$O$31:$O$400,S$3)),IF(S$2="Espèce",IF(S$3="Tous",SUMIFS('Étape 1 - à remplir'!$F$31:$F$400,'Étape 1 - à remplir'!$E$31:$E$400,MASQ2!J429,'Étape 1 - à remplir'!$G$31:$G$400,"animaux"),SUMIFS('Étape 1 - à remplir'!$F$31:$F$400,'Étape 1 - à remplir'!$E$31:$E$400,MASQ2!J429,'Étape 1 - à remplir'!$N$31:$N$400,S$3))))))=0,NA(),IF(S$2="Catégorie",IF(S$3="Toutes",SUMIFS('Étape 1 - à remplir'!$F$31:$F$400,'Étape 1 - à remplir'!$E$31:$E$400,MASQ2!J429,'Étape 1 - à remplir'!$G$31:$G$400,"animaux"),SUMIFS('Étape 1 - à remplir'!$F$31:$F$400,'Étape 1 - à remplir'!$E$31:$E$400,MASQ2!J429,'Étape 1 - à remplir'!$C$31:$C$400,S$3)),IF(S$2="Âge",IF(S$3="Tous",SUMIFS('Étape 1 - à remplir'!$F$31:$F$400,'Étape 1 - à remplir'!$E$31:$E$400,MASQ2!J429,'Étape 1 - à remplir'!$G$31:$G$400,"animaux"),SUMIFS('Étape 1 - à remplir'!$F$31:$F$400,'Étape 1 - à remplir'!$E$31:$E$400,MASQ2!J429,'Étape 1 - à remplir'!$P$31:$P$400,S$3)),IF(S$2="Atelier",IF(S$3="Tous",SUMIFS('Étape 1 - à remplir'!$F$31:$F$400,'Étape 1 - à remplir'!$E$31:$E$400,MASQ2!J429,'Étape 1 - à remplir'!$G$31:$G$400,"animaux"),SUMIFS('Étape 1 - à remplir'!$F$31:$F$400,'Étape 1 - à remplir'!$E$31:$E$400,MASQ2!J429,'Étape 1 - à remplir'!$O$31:$O$400,S$3)),IF(S$2="Espèce",IF(S$3="Tous",SUMIFS('Étape 1 - à remplir'!$F$31:$F$400,'Étape 1 - à remplir'!$E$31:$E$400,MASQ2!J429,'Étape 1 - à remplir'!$G$31:$G$400,"animaux"),SUMIFS('Étape 1 - à remplir'!$F$31:$F$400,'Étape 1 - à remplir'!$E$31:$E$400,MASQ2!J429,'Étape 1 - à remplir'!$N$31:$N$400,S$3)))))))</f>
        <v>#N/A</v>
      </c>
      <c r="L429" s="97">
        <f t="shared" si="199"/>
        <v>0</v>
      </c>
      <c r="M429" s="56" t="str">
        <f>Données_ATB!BN428</f>
        <v>Amoxicilline</v>
      </c>
      <c r="N429" s="204" t="str">
        <f>Données_ATB!BO428</f>
        <v>Colistine</v>
      </c>
      <c r="O429" s="97" t="str">
        <f>Données_ATB!BP428</f>
        <v/>
      </c>
      <c r="P429" s="77" t="str">
        <f>Données_ATB!BR428</f>
        <v>Penicillines</v>
      </c>
      <c r="Q429" s="78" t="str">
        <f>Données_ATB!BS428</f>
        <v>Polypeptides</v>
      </c>
      <c r="R429" s="79" t="str">
        <f>Données_ATB!BT428</f>
        <v/>
      </c>
      <c r="S429" s="78"/>
      <c r="T429" s="78"/>
      <c r="U429" s="77" t="str">
        <f ca="1"/>
        <v>POTENCIL</v>
      </c>
      <c r="V429" s="79" t="e">
        <f ca="1"/>
        <v>#N/A</v>
      </c>
      <c r="W429" s="102"/>
      <c r="X429" s="8"/>
      <c r="Y429" s="8"/>
      <c r="Z429" s="8"/>
      <c r="AA429" s="8"/>
      <c r="AB429" s="102"/>
      <c r="AC429" s="8"/>
      <c r="AD429" s="8"/>
      <c r="AE429" s="8"/>
      <c r="AF429" s="8"/>
      <c r="AG429" s="8"/>
      <c r="AH429" s="8"/>
      <c r="AI429" s="8"/>
      <c r="AJ429" s="8"/>
      <c r="AK429" s="8"/>
      <c r="AL429" s="8"/>
      <c r="AM429" s="8"/>
      <c r="AN429" s="8"/>
      <c r="AO429" s="8"/>
      <c r="AP429" s="8"/>
      <c r="AQ429" s="8"/>
      <c r="AR429" s="8"/>
      <c r="AS429" s="8"/>
      <c r="AT429" s="97"/>
      <c r="AV429" s="56"/>
      <c r="AW429" s="8"/>
      <c r="AX429" s="8"/>
      <c r="AY429" s="8"/>
      <c r="AZ429" s="8"/>
      <c r="BA429" s="8"/>
      <c r="BB429" s="8"/>
      <c r="BC429" s="8"/>
      <c r="BD429" s="102" t="str">
        <f t="shared" si="181"/>
        <v>x</v>
      </c>
      <c r="BE429" s="56" t="str">
        <f t="shared" si="182"/>
        <v>POTENCIL</v>
      </c>
      <c r="BF429" s="204" t="e">
        <f>IF(IF(BN$2="Catégorie",IF(BN$3="Toutes",SUMIFS('Étape 1 - à remplir'!$F$31:$F$400,'Étape 1 - à remplir'!$E$31:$E$400,MASQ2!BE429,'Étape 1 - à remplir'!$G$31:$G$400,"lots"),SUMIFS('Étape 1 - à remplir'!$F$31:$F$400,'Étape 1 - à remplir'!$E$31:$E$400,MASQ2!BE429,'Étape 1 - à remplir'!$C$31:$C$400,BN$3)),IF(BN$2="Âge",IF(BN$3="Tous",SUMIFS('Étape 1 - à remplir'!$F$31:$F$400,'Étape 1 - à remplir'!$E$31:$E$400,MASQ2!BE429,'Étape 1 - à remplir'!$G$31:$G$400,"lots"),SUMIFS('Étape 1 - à remplir'!$F$31:$F$400,'Étape 1 - à remplir'!$E$31:$E$400,MASQ2!BE429,'Étape 1 - à remplir'!$P$31:$P$400,BN$3,'Étape 1 - à remplir'!$G$31:$G$400,"lots")),IF(BN$2="Atelier",IF(BN$3="Tous",SUMIFS('Étape 1 - à remplir'!$F$31:$F$400,'Étape 1 - à remplir'!$E$31:$E$400,MASQ2!BE429,'Étape 1 - à remplir'!$G$31:$G$400,"lots"),SUMIFS('Étape 1 - à remplir'!$F$31:$F$400,'Étape 1 - à remplir'!$E$31:$E$400,MASQ2!BE429,'Étape 1 - à remplir'!$O$31:$O$400,BN$3,'Étape 1 - à remplir'!$G$31:$G$400,"lots")),IF(BN$2="Espèce",IF(BN$3="Tous",SUMIFS('Étape 1 - à remplir'!$F$31:$F$400,'Étape 1 - à remplir'!$E$31:$E$400,MASQ2!BE429,'Étape 1 - à remplir'!$G$31:$G$400,"lots"),SUMIFS('Étape 1 - à remplir'!$F$31:$F$400,'Étape 1 - à remplir'!$E$31:$E$400,MASQ2!BE429,'Étape 1 - à remplir'!$N$31:$N$400,BN$3,'Étape 1 - à remplir'!$G$31:$G$400,"lots"))))))=0,NA(),IF(BN$2="Catégorie",IF(BN$3="Toutes",SUMIFS('Étape 1 - à remplir'!$F$31:$F$400,'Étape 1 - à remplir'!$E$31:$E$400,MASQ2!BE429,'Étape 1 - à remplir'!$G$31:$G$400,"lots"),SUMIFS('Étape 1 - à remplir'!$F$31:$F$400,'Étape 1 - à remplir'!$E$31:$E$400,MASQ2!BE429,'Étape 1 - à remplir'!$C$31:$C$400,BN$3)),IF(BN$2="Âge",IF(BN$3="Tous",SUMIFS('Étape 1 - à remplir'!$F$31:$F$400,'Étape 1 - à remplir'!$E$31:$E$400,MASQ2!BE429,'Étape 1 - à remplir'!$G$31:$G$400,"lots"),SUMIFS('Étape 1 - à remplir'!$F$31:$F$400,'Étape 1 - à remplir'!$E$31:$E$400,MASQ2!BE429,'Étape 1 - à remplir'!$P$31:$P$400,BN$3,'Étape 1 - à remplir'!$G$31:$G$400,"lots")),IF(BN$2="Atelier",IF(BN$3="Tous",SUMIFS('Étape 1 - à remplir'!$F$31:$F$400,'Étape 1 - à remplir'!$E$31:$E$400,MASQ2!BE429,'Étape 1 - à remplir'!$G$31:$G$400,"lots"),SUMIFS('Étape 1 - à remplir'!$F$31:$F$400,'Étape 1 - à remplir'!$E$31:$E$400,MASQ2!BE429,'Étape 1 - à remplir'!$O$31:$O$400,BN$3,'Étape 1 - à remplir'!$G$31:$G$400,"lots")),IF(BN$2="Espèce",IF(BN$3="Tous",SUMIFS('Étape 1 - à remplir'!$F$31:$F$400,'Étape 1 - à remplir'!$E$31:$E$400,MASQ2!BE429,'Étape 1 - à remplir'!$G$31:$G$400,"lots"),SUMIFS('Étape 1 - à remplir'!$F$31:$F$400,'Étape 1 - à remplir'!$E$31:$E$400,MASQ2!BE429,'Étape 1 - à remplir'!$N$31:$N$400,BN$3,'Étape 1 - à remplir'!$G$31:$G$400,"lots")))))))</f>
        <v>#N/A</v>
      </c>
      <c r="BG429" s="204">
        <f t="shared" si="197"/>
        <v>0</v>
      </c>
      <c r="BH429" s="204" t="str">
        <f t="shared" si="183"/>
        <v>Amoxicilline</v>
      </c>
      <c r="BI429" s="204" t="str">
        <f t="shared" si="184"/>
        <v>Colistine</v>
      </c>
      <c r="BJ429" s="204" t="str">
        <f t="shared" si="185"/>
        <v/>
      </c>
      <c r="BK429" s="204" t="str">
        <f t="shared" si="186"/>
        <v>Penicillines</v>
      </c>
      <c r="BL429" s="204" t="str">
        <f t="shared" si="187"/>
        <v>Polypeptides</v>
      </c>
      <c r="BM429" s="97" t="str">
        <f t="shared" si="188"/>
        <v/>
      </c>
      <c r="BN429" s="78"/>
      <c r="BO429" s="78"/>
      <c r="BP429" s="77" t="str">
        <f ca="1"/>
        <v>POTENCIL</v>
      </c>
      <c r="BQ429" s="79" t="e">
        <f ca="1"/>
        <v>#N/A</v>
      </c>
      <c r="BR429" s="102"/>
      <c r="BS429" s="8"/>
      <c r="BT429" s="8"/>
      <c r="BU429" s="8"/>
      <c r="BV429" s="8"/>
      <c r="BW429" s="8"/>
      <c r="BX429" s="8"/>
      <c r="BY429" s="8"/>
      <c r="BZ429" s="8"/>
      <c r="CA429" s="8"/>
      <c r="CB429" s="8"/>
      <c r="CC429" s="8"/>
      <c r="CD429" s="8"/>
      <c r="CE429" s="8"/>
      <c r="CF429" s="8"/>
      <c r="CG429" s="8"/>
      <c r="CH429" s="8"/>
      <c r="CI429" s="8"/>
      <c r="CJ429" s="8"/>
      <c r="CK429" s="8"/>
      <c r="CL429" s="8"/>
      <c r="CM429" s="8"/>
      <c r="CN429" s="8"/>
      <c r="CO429" s="97"/>
      <c r="CQ429" s="56"/>
      <c r="CR429" s="8"/>
      <c r="CS429" s="8"/>
      <c r="CT429" s="8"/>
      <c r="CU429" s="8"/>
      <c r="CV429" s="8"/>
      <c r="CW429" s="8"/>
      <c r="CX429" s="8"/>
      <c r="CY429" s="102" t="str">
        <f t="shared" si="189"/>
        <v>x</v>
      </c>
      <c r="CZ429" s="56" t="str">
        <f t="shared" si="190"/>
        <v>POTENCIL</v>
      </c>
      <c r="DA429" s="204" t="e">
        <f>IF(IF(DI$2="Catégorie",IF(DI$3="Toutes",SUMIFS('Étape 1 - à remplir'!$F$31:$F$400,'Étape 1 - à remplir'!$E$31:$E$400,MASQ2!CZ429,'Étape 1 - à remplir'!$G$31:$G$400,"kg"),SUMIFS('Étape 1 - à remplir'!$F$31:$F$400,'Étape 1 - à remplir'!$E$31:$E$400,MASQ2!CZ429,'Étape 1 - à remplir'!$C$31:$C$400,DI$3)),IF(DI$2="Âge",IF(DI$3="Tous",SUMIFS('Étape 1 - à remplir'!$F$31:$F$400,'Étape 1 - à remplir'!$E$31:$E$400,MASQ2!CZ429,'Étape 1 - à remplir'!$G$31:$G$400,"kg"),SUMIFS('Étape 1 - à remplir'!$F$31:$F$400,'Étape 1 - à remplir'!$E$31:$E$400,MASQ2!CZ429,'Étape 1 - à remplir'!$P$31:$P$400,DI$3,'Étape 1 - à remplir'!$G$31:$G$400,"kg")),IF(DI$2="Atelier",IF(DI$3="Tous",SUMIFS('Étape 1 - à remplir'!$F$31:$F$400,'Étape 1 - à remplir'!$E$31:$E$400,MASQ2!CZ429,'Étape 1 - à remplir'!$G$31:$G$400,"kg"),SUMIFS('Étape 1 - à remplir'!$F$31:$F$400,'Étape 1 - à remplir'!$E$31:$E$400,MASQ2!CZ429,'Étape 1 - à remplir'!$O$31:$O$400,DI$3,'Étape 1 - à remplir'!$G$31:$G$400,"kg")),IF(DI$2="Espèce",IF(DI$3="Tous",SUMIFS('Étape 1 - à remplir'!$F$31:$F$400,'Étape 1 - à remplir'!$E$31:$E$400,MASQ2!CZ429,'Étape 1 - à remplir'!$G$31:$G$400,"kg"),SUMIFS('Étape 1 - à remplir'!$F$31:$F$400,'Étape 1 - à remplir'!$E$31:$E$400,MASQ2!CZ429,'Étape 1 - à remplir'!$N$31:$N$400,DI$3,'Étape 1 - à remplir'!$G$31:$G$400,"kg"))))))=0,NA(),IF(DI$2="Catégorie",IF(DI$3="Toutes",SUMIFS('Étape 1 - à remplir'!$F$31:$F$400,'Étape 1 - à remplir'!$E$31:$E$400,MASQ2!CZ429,'Étape 1 - à remplir'!$G$31:$G$400,"kg"),SUMIFS('Étape 1 - à remplir'!$F$31:$F$400,'Étape 1 - à remplir'!$E$31:$E$400,MASQ2!CZ429,'Étape 1 - à remplir'!$C$31:$C$400,DI$3)),IF(DI$2="Âge",IF(DI$3="Tous",SUMIFS('Étape 1 - à remplir'!$F$31:$F$400,'Étape 1 - à remplir'!$E$31:$E$400,MASQ2!CZ429,'Étape 1 - à remplir'!$G$31:$G$400,"kg"),SUMIFS('Étape 1 - à remplir'!$F$31:$F$400,'Étape 1 - à remplir'!$E$31:$E$400,MASQ2!CZ429,'Étape 1 - à remplir'!$P$31:$P$400,DI$3,'Étape 1 - à remplir'!$G$31:$G$400,"kg")),IF(DI$2="Atelier",IF(DI$3="Tous",SUMIFS('Étape 1 - à remplir'!$F$31:$F$400,'Étape 1 - à remplir'!$E$31:$E$400,MASQ2!CZ429,'Étape 1 - à remplir'!$G$31:$G$400,"kg"),SUMIFS('Étape 1 - à remplir'!$F$31:$F$400,'Étape 1 - à remplir'!$E$31:$E$400,MASQ2!CZ429,'Étape 1 - à remplir'!$O$31:$O$400,DI$3,'Étape 1 - à remplir'!$G$31:$G$400,"kg")),IF(DI$2="Espèce",IF(DI$3="Tous",SUMIFS('Étape 1 - à remplir'!$F$31:$F$400,'Étape 1 - à remplir'!$E$31:$E$400,MASQ2!CZ429,'Étape 1 - à remplir'!$G$31:$G$400,"kg"),SUMIFS('Étape 1 - à remplir'!$F$31:$F$400,'Étape 1 - à remplir'!$E$31:$E$400,MASQ2!CZ429,'Étape 1 - à remplir'!$N$31:$N$400,DI$3,'Étape 1 - à remplir'!$G$31:$G$400,"kg")))))))</f>
        <v>#N/A</v>
      </c>
      <c r="DB429" s="104">
        <f t="shared" si="198"/>
        <v>0</v>
      </c>
      <c r="DC429" s="204" t="str">
        <f t="shared" si="191"/>
        <v>Amoxicilline</v>
      </c>
      <c r="DD429" s="204" t="str">
        <f t="shared" si="192"/>
        <v>Colistine</v>
      </c>
      <c r="DE429" s="204" t="str">
        <f t="shared" si="193"/>
        <v/>
      </c>
      <c r="DF429" s="204" t="str">
        <f t="shared" si="194"/>
        <v>Penicillines</v>
      </c>
      <c r="DG429" s="204" t="str">
        <f t="shared" si="195"/>
        <v>Polypeptides</v>
      </c>
      <c r="DH429" s="97" t="str">
        <f t="shared" si="196"/>
        <v/>
      </c>
      <c r="DI429" s="78"/>
      <c r="DJ429" s="78"/>
      <c r="DK429" s="77" t="str">
        <f ca="1"/>
        <v>POTENCIL</v>
      </c>
      <c r="DL429" s="79" t="e">
        <f ca="1"/>
        <v>#N/A</v>
      </c>
      <c r="DM429" s="102"/>
      <c r="DN429" s="8"/>
      <c r="DO429" s="8"/>
      <c r="DP429" s="8"/>
      <c r="DQ429" s="8"/>
      <c r="DR429" s="8"/>
      <c r="DS429" s="8"/>
      <c r="DT429" s="8"/>
      <c r="DU429" s="8"/>
      <c r="DV429" s="8"/>
      <c r="DW429" s="8"/>
      <c r="DX429" s="8"/>
      <c r="DY429" s="8"/>
      <c r="DZ429" s="8"/>
      <c r="EA429" s="8"/>
      <c r="EB429" s="8"/>
      <c r="EC429" s="8"/>
      <c r="ED429" s="8"/>
      <c r="EE429" s="8"/>
      <c r="EF429" s="8"/>
      <c r="EG429" s="8"/>
      <c r="EH429" s="8"/>
      <c r="EI429" s="8"/>
      <c r="EJ429" s="97"/>
    </row>
    <row r="430" spans="1:140" x14ac:dyDescent="0.25">
      <c r="A430" s="56"/>
      <c r="B430" s="8"/>
      <c r="C430" s="8"/>
      <c r="D430" s="8"/>
      <c r="E430" s="8"/>
      <c r="F430" s="8"/>
      <c r="G430" s="8"/>
      <c r="H430" s="8"/>
      <c r="I430" s="102" t="str">
        <f>INDEX(Données_ATB!BE:BV,MATCH(MASQ2!J430,Données_ATB!BE:BE,0),18)</f>
        <v/>
      </c>
      <c r="J430" s="77" t="str">
        <f>Données_ATB!BE429</f>
        <v>PREDNIDERM</v>
      </c>
      <c r="K430" s="204" t="e">
        <f>IF(IF(S$2="Catégorie",IF(S$3="Toutes",SUMIFS('Étape 1 - à remplir'!$F$31:$F$400,'Étape 1 - à remplir'!$E$31:$E$400,MASQ2!J430,'Étape 1 - à remplir'!$G$31:$G$400,"animaux"),SUMIFS('Étape 1 - à remplir'!$F$31:$F$400,'Étape 1 - à remplir'!$E$31:$E$400,MASQ2!J430,'Étape 1 - à remplir'!$C$31:$C$400,S$3)),IF(S$2="Âge",IF(S$3="Tous",SUMIFS('Étape 1 - à remplir'!$F$31:$F$400,'Étape 1 - à remplir'!$E$31:$E$400,MASQ2!J430,'Étape 1 - à remplir'!$G$31:$G$400,"animaux"),SUMIFS('Étape 1 - à remplir'!$F$31:$F$400,'Étape 1 - à remplir'!$E$31:$E$400,MASQ2!J430,'Étape 1 - à remplir'!$P$31:$P$400,S$3)),IF(S$2="Atelier",IF(S$3="Tous",SUMIFS('Étape 1 - à remplir'!$F$31:$F$400,'Étape 1 - à remplir'!$E$31:$E$400,MASQ2!J430,'Étape 1 - à remplir'!$G$31:$G$400,"animaux"),SUMIFS('Étape 1 - à remplir'!$F$31:$F$400,'Étape 1 - à remplir'!$E$31:$E$400,MASQ2!J430,'Étape 1 - à remplir'!$O$31:$O$400,S$3)),IF(S$2="Espèce",IF(S$3="Tous",SUMIFS('Étape 1 - à remplir'!$F$31:$F$400,'Étape 1 - à remplir'!$E$31:$E$400,MASQ2!J430,'Étape 1 - à remplir'!$G$31:$G$400,"animaux"),SUMIFS('Étape 1 - à remplir'!$F$31:$F$400,'Étape 1 - à remplir'!$E$31:$E$400,MASQ2!J430,'Étape 1 - à remplir'!$N$31:$N$400,S$3))))))=0,NA(),IF(S$2="Catégorie",IF(S$3="Toutes",SUMIFS('Étape 1 - à remplir'!$F$31:$F$400,'Étape 1 - à remplir'!$E$31:$E$400,MASQ2!J430,'Étape 1 - à remplir'!$G$31:$G$400,"animaux"),SUMIFS('Étape 1 - à remplir'!$F$31:$F$400,'Étape 1 - à remplir'!$E$31:$E$400,MASQ2!J430,'Étape 1 - à remplir'!$C$31:$C$400,S$3)),IF(S$2="Âge",IF(S$3="Tous",SUMIFS('Étape 1 - à remplir'!$F$31:$F$400,'Étape 1 - à remplir'!$E$31:$E$400,MASQ2!J430,'Étape 1 - à remplir'!$G$31:$G$400,"animaux"),SUMIFS('Étape 1 - à remplir'!$F$31:$F$400,'Étape 1 - à remplir'!$E$31:$E$400,MASQ2!J430,'Étape 1 - à remplir'!$P$31:$P$400,S$3)),IF(S$2="Atelier",IF(S$3="Tous",SUMIFS('Étape 1 - à remplir'!$F$31:$F$400,'Étape 1 - à remplir'!$E$31:$E$400,MASQ2!J430,'Étape 1 - à remplir'!$G$31:$G$400,"animaux"),SUMIFS('Étape 1 - à remplir'!$F$31:$F$400,'Étape 1 - à remplir'!$E$31:$E$400,MASQ2!J430,'Étape 1 - à remplir'!$O$31:$O$400,S$3)),IF(S$2="Espèce",IF(S$3="Tous",SUMIFS('Étape 1 - à remplir'!$F$31:$F$400,'Étape 1 - à remplir'!$E$31:$E$400,MASQ2!J430,'Étape 1 - à remplir'!$G$31:$G$400,"animaux"),SUMIFS('Étape 1 - à remplir'!$F$31:$F$400,'Étape 1 - à remplir'!$E$31:$E$400,MASQ2!J430,'Étape 1 - à remplir'!$N$31:$N$400,S$3)))))))</f>
        <v>#N/A</v>
      </c>
      <c r="L430" s="97">
        <f t="shared" si="199"/>
        <v>0</v>
      </c>
      <c r="M430" s="56" t="str">
        <f>Données_ATB!BN429</f>
        <v>Néomycine</v>
      </c>
      <c r="N430" s="204" t="str">
        <f>Données_ATB!BO429</f>
        <v/>
      </c>
      <c r="O430" s="97" t="str">
        <f>Données_ATB!BP429</f>
        <v/>
      </c>
      <c r="P430" s="77" t="str">
        <f>Données_ATB!BR429</f>
        <v>Aminoglycosides</v>
      </c>
      <c r="Q430" s="78" t="str">
        <f>Données_ATB!BS429</f>
        <v/>
      </c>
      <c r="R430" s="79" t="str">
        <f>Données_ATB!BT429</f>
        <v/>
      </c>
      <c r="S430" s="78"/>
      <c r="T430" s="78"/>
      <c r="U430" s="77" t="str">
        <f ca="1"/>
        <v>PREDNIDERM</v>
      </c>
      <c r="V430" s="79" t="e">
        <f ca="1"/>
        <v>#N/A</v>
      </c>
      <c r="W430" s="102"/>
      <c r="X430" s="8"/>
      <c r="Y430" s="8"/>
      <c r="Z430" s="8"/>
      <c r="AA430" s="8"/>
      <c r="AB430" s="102"/>
      <c r="AC430" s="8"/>
      <c r="AD430" s="8"/>
      <c r="AE430" s="8"/>
      <c r="AF430" s="8"/>
      <c r="AG430" s="8"/>
      <c r="AH430" s="8"/>
      <c r="AI430" s="8"/>
      <c r="AJ430" s="8"/>
      <c r="AK430" s="8"/>
      <c r="AL430" s="8"/>
      <c r="AM430" s="8"/>
      <c r="AN430" s="8"/>
      <c r="AO430" s="8"/>
      <c r="AP430" s="8"/>
      <c r="AQ430" s="8"/>
      <c r="AR430" s="8"/>
      <c r="AS430" s="8"/>
      <c r="AT430" s="97"/>
      <c r="AV430" s="56"/>
      <c r="AW430" s="8"/>
      <c r="AX430" s="8"/>
      <c r="AY430" s="8"/>
      <c r="AZ430" s="8"/>
      <c r="BA430" s="8"/>
      <c r="BB430" s="8"/>
      <c r="BC430" s="8"/>
      <c r="BD430" s="102" t="str">
        <f t="shared" si="181"/>
        <v/>
      </c>
      <c r="BE430" s="56" t="str">
        <f t="shared" si="182"/>
        <v>PREDNIDERM</v>
      </c>
      <c r="BF430" s="204" t="e">
        <f>IF(IF(BN$2="Catégorie",IF(BN$3="Toutes",SUMIFS('Étape 1 - à remplir'!$F$31:$F$400,'Étape 1 - à remplir'!$E$31:$E$400,MASQ2!BE430,'Étape 1 - à remplir'!$G$31:$G$400,"lots"),SUMIFS('Étape 1 - à remplir'!$F$31:$F$400,'Étape 1 - à remplir'!$E$31:$E$400,MASQ2!BE430,'Étape 1 - à remplir'!$C$31:$C$400,BN$3)),IF(BN$2="Âge",IF(BN$3="Tous",SUMIFS('Étape 1 - à remplir'!$F$31:$F$400,'Étape 1 - à remplir'!$E$31:$E$400,MASQ2!BE430,'Étape 1 - à remplir'!$G$31:$G$400,"lots"),SUMIFS('Étape 1 - à remplir'!$F$31:$F$400,'Étape 1 - à remplir'!$E$31:$E$400,MASQ2!BE430,'Étape 1 - à remplir'!$P$31:$P$400,BN$3,'Étape 1 - à remplir'!$G$31:$G$400,"lots")),IF(BN$2="Atelier",IF(BN$3="Tous",SUMIFS('Étape 1 - à remplir'!$F$31:$F$400,'Étape 1 - à remplir'!$E$31:$E$400,MASQ2!BE430,'Étape 1 - à remplir'!$G$31:$G$400,"lots"),SUMIFS('Étape 1 - à remplir'!$F$31:$F$400,'Étape 1 - à remplir'!$E$31:$E$400,MASQ2!BE430,'Étape 1 - à remplir'!$O$31:$O$400,BN$3,'Étape 1 - à remplir'!$G$31:$G$400,"lots")),IF(BN$2="Espèce",IF(BN$3="Tous",SUMIFS('Étape 1 - à remplir'!$F$31:$F$400,'Étape 1 - à remplir'!$E$31:$E$400,MASQ2!BE430,'Étape 1 - à remplir'!$G$31:$G$400,"lots"),SUMIFS('Étape 1 - à remplir'!$F$31:$F$400,'Étape 1 - à remplir'!$E$31:$E$400,MASQ2!BE430,'Étape 1 - à remplir'!$N$31:$N$400,BN$3,'Étape 1 - à remplir'!$G$31:$G$400,"lots"))))))=0,NA(),IF(BN$2="Catégorie",IF(BN$3="Toutes",SUMIFS('Étape 1 - à remplir'!$F$31:$F$400,'Étape 1 - à remplir'!$E$31:$E$400,MASQ2!BE430,'Étape 1 - à remplir'!$G$31:$G$400,"lots"),SUMIFS('Étape 1 - à remplir'!$F$31:$F$400,'Étape 1 - à remplir'!$E$31:$E$400,MASQ2!BE430,'Étape 1 - à remplir'!$C$31:$C$400,BN$3)),IF(BN$2="Âge",IF(BN$3="Tous",SUMIFS('Étape 1 - à remplir'!$F$31:$F$400,'Étape 1 - à remplir'!$E$31:$E$400,MASQ2!BE430,'Étape 1 - à remplir'!$G$31:$G$400,"lots"),SUMIFS('Étape 1 - à remplir'!$F$31:$F$400,'Étape 1 - à remplir'!$E$31:$E$400,MASQ2!BE430,'Étape 1 - à remplir'!$P$31:$P$400,BN$3,'Étape 1 - à remplir'!$G$31:$G$400,"lots")),IF(BN$2="Atelier",IF(BN$3="Tous",SUMIFS('Étape 1 - à remplir'!$F$31:$F$400,'Étape 1 - à remplir'!$E$31:$E$400,MASQ2!BE430,'Étape 1 - à remplir'!$G$31:$G$400,"lots"),SUMIFS('Étape 1 - à remplir'!$F$31:$F$400,'Étape 1 - à remplir'!$E$31:$E$400,MASQ2!BE430,'Étape 1 - à remplir'!$O$31:$O$400,BN$3,'Étape 1 - à remplir'!$G$31:$G$400,"lots")),IF(BN$2="Espèce",IF(BN$3="Tous",SUMIFS('Étape 1 - à remplir'!$F$31:$F$400,'Étape 1 - à remplir'!$E$31:$E$400,MASQ2!BE430,'Étape 1 - à remplir'!$G$31:$G$400,"lots"),SUMIFS('Étape 1 - à remplir'!$F$31:$F$400,'Étape 1 - à remplir'!$E$31:$E$400,MASQ2!BE430,'Étape 1 - à remplir'!$N$31:$N$400,BN$3,'Étape 1 - à remplir'!$G$31:$G$400,"lots")))))))</f>
        <v>#N/A</v>
      </c>
      <c r="BG430" s="204">
        <f t="shared" si="197"/>
        <v>0</v>
      </c>
      <c r="BH430" s="204" t="str">
        <f t="shared" si="183"/>
        <v>Néomycine</v>
      </c>
      <c r="BI430" s="204" t="str">
        <f t="shared" si="184"/>
        <v/>
      </c>
      <c r="BJ430" s="204" t="str">
        <f t="shared" si="185"/>
        <v/>
      </c>
      <c r="BK430" s="204" t="str">
        <f t="shared" si="186"/>
        <v>Aminoglycosides</v>
      </c>
      <c r="BL430" s="204" t="str">
        <f t="shared" si="187"/>
        <v/>
      </c>
      <c r="BM430" s="97" t="str">
        <f t="shared" si="188"/>
        <v/>
      </c>
      <c r="BN430" s="78"/>
      <c r="BO430" s="78"/>
      <c r="BP430" s="77" t="str">
        <f ca="1"/>
        <v>PREDNIDERM</v>
      </c>
      <c r="BQ430" s="79" t="e">
        <f ca="1"/>
        <v>#N/A</v>
      </c>
      <c r="BR430" s="102"/>
      <c r="BS430" s="8"/>
      <c r="BT430" s="8"/>
      <c r="BU430" s="8"/>
      <c r="BV430" s="8"/>
      <c r="BW430" s="8"/>
      <c r="BX430" s="8"/>
      <c r="BY430" s="8"/>
      <c r="BZ430" s="8"/>
      <c r="CA430" s="8"/>
      <c r="CB430" s="8"/>
      <c r="CC430" s="8"/>
      <c r="CD430" s="8"/>
      <c r="CE430" s="8"/>
      <c r="CF430" s="8"/>
      <c r="CG430" s="8"/>
      <c r="CH430" s="8"/>
      <c r="CI430" s="8"/>
      <c r="CJ430" s="8"/>
      <c r="CK430" s="8"/>
      <c r="CL430" s="8"/>
      <c r="CM430" s="8"/>
      <c r="CN430" s="8"/>
      <c r="CO430" s="97"/>
      <c r="CQ430" s="56"/>
      <c r="CR430" s="8"/>
      <c r="CS430" s="8"/>
      <c r="CT430" s="8"/>
      <c r="CU430" s="8"/>
      <c r="CV430" s="8"/>
      <c r="CW430" s="8"/>
      <c r="CX430" s="8"/>
      <c r="CY430" s="102" t="str">
        <f t="shared" si="189"/>
        <v/>
      </c>
      <c r="CZ430" s="56" t="str">
        <f t="shared" si="190"/>
        <v>PREDNIDERM</v>
      </c>
      <c r="DA430" s="204" t="e">
        <f>IF(IF(DI$2="Catégorie",IF(DI$3="Toutes",SUMIFS('Étape 1 - à remplir'!$F$31:$F$400,'Étape 1 - à remplir'!$E$31:$E$400,MASQ2!CZ430,'Étape 1 - à remplir'!$G$31:$G$400,"kg"),SUMIFS('Étape 1 - à remplir'!$F$31:$F$400,'Étape 1 - à remplir'!$E$31:$E$400,MASQ2!CZ430,'Étape 1 - à remplir'!$C$31:$C$400,DI$3)),IF(DI$2="Âge",IF(DI$3="Tous",SUMIFS('Étape 1 - à remplir'!$F$31:$F$400,'Étape 1 - à remplir'!$E$31:$E$400,MASQ2!CZ430,'Étape 1 - à remplir'!$G$31:$G$400,"kg"),SUMIFS('Étape 1 - à remplir'!$F$31:$F$400,'Étape 1 - à remplir'!$E$31:$E$400,MASQ2!CZ430,'Étape 1 - à remplir'!$P$31:$P$400,DI$3,'Étape 1 - à remplir'!$G$31:$G$400,"kg")),IF(DI$2="Atelier",IF(DI$3="Tous",SUMIFS('Étape 1 - à remplir'!$F$31:$F$400,'Étape 1 - à remplir'!$E$31:$E$400,MASQ2!CZ430,'Étape 1 - à remplir'!$G$31:$G$400,"kg"),SUMIFS('Étape 1 - à remplir'!$F$31:$F$400,'Étape 1 - à remplir'!$E$31:$E$400,MASQ2!CZ430,'Étape 1 - à remplir'!$O$31:$O$400,DI$3,'Étape 1 - à remplir'!$G$31:$G$400,"kg")),IF(DI$2="Espèce",IF(DI$3="Tous",SUMIFS('Étape 1 - à remplir'!$F$31:$F$400,'Étape 1 - à remplir'!$E$31:$E$400,MASQ2!CZ430,'Étape 1 - à remplir'!$G$31:$G$400,"kg"),SUMIFS('Étape 1 - à remplir'!$F$31:$F$400,'Étape 1 - à remplir'!$E$31:$E$400,MASQ2!CZ430,'Étape 1 - à remplir'!$N$31:$N$400,DI$3,'Étape 1 - à remplir'!$G$31:$G$400,"kg"))))))=0,NA(),IF(DI$2="Catégorie",IF(DI$3="Toutes",SUMIFS('Étape 1 - à remplir'!$F$31:$F$400,'Étape 1 - à remplir'!$E$31:$E$400,MASQ2!CZ430,'Étape 1 - à remplir'!$G$31:$G$400,"kg"),SUMIFS('Étape 1 - à remplir'!$F$31:$F$400,'Étape 1 - à remplir'!$E$31:$E$400,MASQ2!CZ430,'Étape 1 - à remplir'!$C$31:$C$400,DI$3)),IF(DI$2="Âge",IF(DI$3="Tous",SUMIFS('Étape 1 - à remplir'!$F$31:$F$400,'Étape 1 - à remplir'!$E$31:$E$400,MASQ2!CZ430,'Étape 1 - à remplir'!$G$31:$G$400,"kg"),SUMIFS('Étape 1 - à remplir'!$F$31:$F$400,'Étape 1 - à remplir'!$E$31:$E$400,MASQ2!CZ430,'Étape 1 - à remplir'!$P$31:$P$400,DI$3,'Étape 1 - à remplir'!$G$31:$G$400,"kg")),IF(DI$2="Atelier",IF(DI$3="Tous",SUMIFS('Étape 1 - à remplir'!$F$31:$F$400,'Étape 1 - à remplir'!$E$31:$E$400,MASQ2!CZ430,'Étape 1 - à remplir'!$G$31:$G$400,"kg"),SUMIFS('Étape 1 - à remplir'!$F$31:$F$400,'Étape 1 - à remplir'!$E$31:$E$400,MASQ2!CZ430,'Étape 1 - à remplir'!$O$31:$O$400,DI$3,'Étape 1 - à remplir'!$G$31:$G$400,"kg")),IF(DI$2="Espèce",IF(DI$3="Tous",SUMIFS('Étape 1 - à remplir'!$F$31:$F$400,'Étape 1 - à remplir'!$E$31:$E$400,MASQ2!CZ430,'Étape 1 - à remplir'!$G$31:$G$400,"kg"),SUMIFS('Étape 1 - à remplir'!$F$31:$F$400,'Étape 1 - à remplir'!$E$31:$E$400,MASQ2!CZ430,'Étape 1 - à remplir'!$N$31:$N$400,DI$3,'Étape 1 - à remplir'!$G$31:$G$400,"kg")))))))</f>
        <v>#N/A</v>
      </c>
      <c r="DB430" s="104">
        <f t="shared" si="198"/>
        <v>0</v>
      </c>
      <c r="DC430" s="204" t="str">
        <f t="shared" si="191"/>
        <v>Néomycine</v>
      </c>
      <c r="DD430" s="204" t="str">
        <f t="shared" si="192"/>
        <v/>
      </c>
      <c r="DE430" s="204" t="str">
        <f t="shared" si="193"/>
        <v/>
      </c>
      <c r="DF430" s="204" t="str">
        <f t="shared" si="194"/>
        <v>Aminoglycosides</v>
      </c>
      <c r="DG430" s="204" t="str">
        <f t="shared" si="195"/>
        <v/>
      </c>
      <c r="DH430" s="97" t="str">
        <f t="shared" si="196"/>
        <v/>
      </c>
      <c r="DI430" s="78"/>
      <c r="DJ430" s="78"/>
      <c r="DK430" s="77" t="str">
        <f ca="1"/>
        <v>PREDNIDERM</v>
      </c>
      <c r="DL430" s="79" t="e">
        <f ca="1"/>
        <v>#N/A</v>
      </c>
      <c r="DM430" s="102"/>
      <c r="DN430" s="8"/>
      <c r="DO430" s="8"/>
      <c r="DP430" s="8"/>
      <c r="DQ430" s="8"/>
      <c r="DR430" s="8"/>
      <c r="DS430" s="8"/>
      <c r="DT430" s="8"/>
      <c r="DU430" s="8"/>
      <c r="DV430" s="8"/>
      <c r="DW430" s="8"/>
      <c r="DX430" s="8"/>
      <c r="DY430" s="8"/>
      <c r="DZ430" s="8"/>
      <c r="EA430" s="8"/>
      <c r="EB430" s="8"/>
      <c r="EC430" s="8"/>
      <c r="ED430" s="8"/>
      <c r="EE430" s="8"/>
      <c r="EF430" s="8"/>
      <c r="EG430" s="8"/>
      <c r="EH430" s="8"/>
      <c r="EI430" s="8"/>
      <c r="EJ430" s="97"/>
    </row>
    <row r="431" spans="1:140" x14ac:dyDescent="0.25">
      <c r="A431" s="56"/>
      <c r="B431" s="8"/>
      <c r="C431" s="8"/>
      <c r="D431" s="8"/>
      <c r="E431" s="8"/>
      <c r="F431" s="8"/>
      <c r="G431" s="8"/>
      <c r="H431" s="8"/>
      <c r="I431" s="102" t="str">
        <f>INDEX(Données_ATB!BE:BV,MATCH(MASQ2!J431,Données_ATB!BE:BE,0),18)</f>
        <v>x</v>
      </c>
      <c r="J431" s="77" t="str">
        <f>Données_ATB!BE430</f>
        <v>PREMELANGE MEDICAMENTEUX CS FRANVET</v>
      </c>
      <c r="K431" s="204" t="e">
        <f>IF(IF(S$2="Catégorie",IF(S$3="Toutes",SUMIFS('Étape 1 - à remplir'!$F$31:$F$400,'Étape 1 - à remplir'!$E$31:$E$400,MASQ2!J431,'Étape 1 - à remplir'!$G$31:$G$400,"animaux"),SUMIFS('Étape 1 - à remplir'!$F$31:$F$400,'Étape 1 - à remplir'!$E$31:$E$400,MASQ2!J431,'Étape 1 - à remplir'!$C$31:$C$400,S$3)),IF(S$2="Âge",IF(S$3="Tous",SUMIFS('Étape 1 - à remplir'!$F$31:$F$400,'Étape 1 - à remplir'!$E$31:$E$400,MASQ2!J431,'Étape 1 - à remplir'!$G$31:$G$400,"animaux"),SUMIFS('Étape 1 - à remplir'!$F$31:$F$400,'Étape 1 - à remplir'!$E$31:$E$400,MASQ2!J431,'Étape 1 - à remplir'!$P$31:$P$400,S$3)),IF(S$2="Atelier",IF(S$3="Tous",SUMIFS('Étape 1 - à remplir'!$F$31:$F$400,'Étape 1 - à remplir'!$E$31:$E$400,MASQ2!J431,'Étape 1 - à remplir'!$G$31:$G$400,"animaux"),SUMIFS('Étape 1 - à remplir'!$F$31:$F$400,'Étape 1 - à remplir'!$E$31:$E$400,MASQ2!J431,'Étape 1 - à remplir'!$O$31:$O$400,S$3)),IF(S$2="Espèce",IF(S$3="Tous",SUMIFS('Étape 1 - à remplir'!$F$31:$F$400,'Étape 1 - à remplir'!$E$31:$E$400,MASQ2!J431,'Étape 1 - à remplir'!$G$31:$G$400,"animaux"),SUMIFS('Étape 1 - à remplir'!$F$31:$F$400,'Étape 1 - à remplir'!$E$31:$E$400,MASQ2!J431,'Étape 1 - à remplir'!$N$31:$N$400,S$3))))))=0,NA(),IF(S$2="Catégorie",IF(S$3="Toutes",SUMIFS('Étape 1 - à remplir'!$F$31:$F$400,'Étape 1 - à remplir'!$E$31:$E$400,MASQ2!J431,'Étape 1 - à remplir'!$G$31:$G$400,"animaux"),SUMIFS('Étape 1 - à remplir'!$F$31:$F$400,'Étape 1 - à remplir'!$E$31:$E$400,MASQ2!J431,'Étape 1 - à remplir'!$C$31:$C$400,S$3)),IF(S$2="Âge",IF(S$3="Tous",SUMIFS('Étape 1 - à remplir'!$F$31:$F$400,'Étape 1 - à remplir'!$E$31:$E$400,MASQ2!J431,'Étape 1 - à remplir'!$G$31:$G$400,"animaux"),SUMIFS('Étape 1 - à remplir'!$F$31:$F$400,'Étape 1 - à remplir'!$E$31:$E$400,MASQ2!J431,'Étape 1 - à remplir'!$P$31:$P$400,S$3)),IF(S$2="Atelier",IF(S$3="Tous",SUMIFS('Étape 1 - à remplir'!$F$31:$F$400,'Étape 1 - à remplir'!$E$31:$E$400,MASQ2!J431,'Étape 1 - à remplir'!$G$31:$G$400,"animaux"),SUMIFS('Étape 1 - à remplir'!$F$31:$F$400,'Étape 1 - à remplir'!$E$31:$E$400,MASQ2!J431,'Étape 1 - à remplir'!$O$31:$O$400,S$3)),IF(S$2="Espèce",IF(S$3="Tous",SUMIFS('Étape 1 - à remplir'!$F$31:$F$400,'Étape 1 - à remplir'!$E$31:$E$400,MASQ2!J431,'Étape 1 - à remplir'!$G$31:$G$400,"animaux"),SUMIFS('Étape 1 - à remplir'!$F$31:$F$400,'Étape 1 - à remplir'!$E$31:$E$400,MASQ2!J431,'Étape 1 - à remplir'!$N$31:$N$400,S$3)))))))</f>
        <v>#N/A</v>
      </c>
      <c r="L431" s="97">
        <f t="shared" si="199"/>
        <v>0</v>
      </c>
      <c r="M431" s="56" t="str">
        <f>Données_ATB!BN430</f>
        <v>Sulfadiméthoxine</v>
      </c>
      <c r="N431" s="204" t="str">
        <f>Données_ATB!BO430</f>
        <v>Colistine</v>
      </c>
      <c r="O431" s="97" t="str">
        <f>Données_ATB!BP430</f>
        <v/>
      </c>
      <c r="P431" s="77" t="str">
        <f>Données_ATB!BR430</f>
        <v>Sulfamides</v>
      </c>
      <c r="Q431" s="78" t="str">
        <f>Données_ATB!BS430</f>
        <v>Polypeptides</v>
      </c>
      <c r="R431" s="79" t="str">
        <f>Données_ATB!BT430</f>
        <v/>
      </c>
      <c r="S431" s="78"/>
      <c r="T431" s="78"/>
      <c r="U431" s="77" t="str">
        <f ca="1"/>
        <v>PREMELANGE MEDICAMENTEUX CS FRANVET</v>
      </c>
      <c r="V431" s="79" t="e">
        <f ca="1"/>
        <v>#N/A</v>
      </c>
      <c r="W431" s="102"/>
      <c r="X431" s="8"/>
      <c r="Y431" s="8"/>
      <c r="Z431" s="8"/>
      <c r="AA431" s="8"/>
      <c r="AB431" s="102"/>
      <c r="AC431" s="8"/>
      <c r="AD431" s="8"/>
      <c r="AE431" s="8"/>
      <c r="AF431" s="8"/>
      <c r="AG431" s="8"/>
      <c r="AH431" s="8"/>
      <c r="AI431" s="8"/>
      <c r="AJ431" s="8"/>
      <c r="AK431" s="8"/>
      <c r="AL431" s="8"/>
      <c r="AM431" s="8"/>
      <c r="AN431" s="8"/>
      <c r="AO431" s="8"/>
      <c r="AP431" s="8"/>
      <c r="AQ431" s="8"/>
      <c r="AR431" s="8"/>
      <c r="AS431" s="8"/>
      <c r="AT431" s="97"/>
      <c r="AV431" s="56"/>
      <c r="AW431" s="8"/>
      <c r="AX431" s="8"/>
      <c r="AY431" s="8"/>
      <c r="AZ431" s="8"/>
      <c r="BA431" s="8"/>
      <c r="BB431" s="8"/>
      <c r="BC431" s="8"/>
      <c r="BD431" s="102" t="str">
        <f t="shared" si="181"/>
        <v>x</v>
      </c>
      <c r="BE431" s="56" t="str">
        <f t="shared" si="182"/>
        <v>PREMELANGE MEDICAMENTEUX CS FRANVET</v>
      </c>
      <c r="BF431" s="204" t="e">
        <f>IF(IF(BN$2="Catégorie",IF(BN$3="Toutes",SUMIFS('Étape 1 - à remplir'!$F$31:$F$400,'Étape 1 - à remplir'!$E$31:$E$400,MASQ2!BE431,'Étape 1 - à remplir'!$G$31:$G$400,"lots"),SUMIFS('Étape 1 - à remplir'!$F$31:$F$400,'Étape 1 - à remplir'!$E$31:$E$400,MASQ2!BE431,'Étape 1 - à remplir'!$C$31:$C$400,BN$3)),IF(BN$2="Âge",IF(BN$3="Tous",SUMIFS('Étape 1 - à remplir'!$F$31:$F$400,'Étape 1 - à remplir'!$E$31:$E$400,MASQ2!BE431,'Étape 1 - à remplir'!$G$31:$G$400,"lots"),SUMIFS('Étape 1 - à remplir'!$F$31:$F$400,'Étape 1 - à remplir'!$E$31:$E$400,MASQ2!BE431,'Étape 1 - à remplir'!$P$31:$P$400,BN$3,'Étape 1 - à remplir'!$G$31:$G$400,"lots")),IF(BN$2="Atelier",IF(BN$3="Tous",SUMIFS('Étape 1 - à remplir'!$F$31:$F$400,'Étape 1 - à remplir'!$E$31:$E$400,MASQ2!BE431,'Étape 1 - à remplir'!$G$31:$G$400,"lots"),SUMIFS('Étape 1 - à remplir'!$F$31:$F$400,'Étape 1 - à remplir'!$E$31:$E$400,MASQ2!BE431,'Étape 1 - à remplir'!$O$31:$O$400,BN$3,'Étape 1 - à remplir'!$G$31:$G$400,"lots")),IF(BN$2="Espèce",IF(BN$3="Tous",SUMIFS('Étape 1 - à remplir'!$F$31:$F$400,'Étape 1 - à remplir'!$E$31:$E$400,MASQ2!BE431,'Étape 1 - à remplir'!$G$31:$G$400,"lots"),SUMIFS('Étape 1 - à remplir'!$F$31:$F$400,'Étape 1 - à remplir'!$E$31:$E$400,MASQ2!BE431,'Étape 1 - à remplir'!$N$31:$N$400,BN$3,'Étape 1 - à remplir'!$G$31:$G$400,"lots"))))))=0,NA(),IF(BN$2="Catégorie",IF(BN$3="Toutes",SUMIFS('Étape 1 - à remplir'!$F$31:$F$400,'Étape 1 - à remplir'!$E$31:$E$400,MASQ2!BE431,'Étape 1 - à remplir'!$G$31:$G$400,"lots"),SUMIFS('Étape 1 - à remplir'!$F$31:$F$400,'Étape 1 - à remplir'!$E$31:$E$400,MASQ2!BE431,'Étape 1 - à remplir'!$C$31:$C$400,BN$3)),IF(BN$2="Âge",IF(BN$3="Tous",SUMIFS('Étape 1 - à remplir'!$F$31:$F$400,'Étape 1 - à remplir'!$E$31:$E$400,MASQ2!BE431,'Étape 1 - à remplir'!$G$31:$G$400,"lots"),SUMIFS('Étape 1 - à remplir'!$F$31:$F$400,'Étape 1 - à remplir'!$E$31:$E$400,MASQ2!BE431,'Étape 1 - à remplir'!$P$31:$P$400,BN$3,'Étape 1 - à remplir'!$G$31:$G$400,"lots")),IF(BN$2="Atelier",IF(BN$3="Tous",SUMIFS('Étape 1 - à remplir'!$F$31:$F$400,'Étape 1 - à remplir'!$E$31:$E$400,MASQ2!BE431,'Étape 1 - à remplir'!$G$31:$G$400,"lots"),SUMIFS('Étape 1 - à remplir'!$F$31:$F$400,'Étape 1 - à remplir'!$E$31:$E$400,MASQ2!BE431,'Étape 1 - à remplir'!$O$31:$O$400,BN$3,'Étape 1 - à remplir'!$G$31:$G$400,"lots")),IF(BN$2="Espèce",IF(BN$3="Tous",SUMIFS('Étape 1 - à remplir'!$F$31:$F$400,'Étape 1 - à remplir'!$E$31:$E$400,MASQ2!BE431,'Étape 1 - à remplir'!$G$31:$G$400,"lots"),SUMIFS('Étape 1 - à remplir'!$F$31:$F$400,'Étape 1 - à remplir'!$E$31:$E$400,MASQ2!BE431,'Étape 1 - à remplir'!$N$31:$N$400,BN$3,'Étape 1 - à remplir'!$G$31:$G$400,"lots")))))))</f>
        <v>#N/A</v>
      </c>
      <c r="BG431" s="204">
        <f t="shared" si="197"/>
        <v>0</v>
      </c>
      <c r="BH431" s="204" t="str">
        <f t="shared" si="183"/>
        <v>Sulfadiméthoxine</v>
      </c>
      <c r="BI431" s="204" t="str">
        <f t="shared" si="184"/>
        <v>Colistine</v>
      </c>
      <c r="BJ431" s="204" t="str">
        <f t="shared" si="185"/>
        <v/>
      </c>
      <c r="BK431" s="204" t="str">
        <f t="shared" si="186"/>
        <v>Sulfamides</v>
      </c>
      <c r="BL431" s="204" t="str">
        <f t="shared" si="187"/>
        <v>Polypeptides</v>
      </c>
      <c r="BM431" s="97" t="str">
        <f t="shared" si="188"/>
        <v/>
      </c>
      <c r="BN431" s="78"/>
      <c r="BO431" s="78"/>
      <c r="BP431" s="77" t="str">
        <f ca="1"/>
        <v>PREMELANGE MEDICAMENTEUX CS FRANVET</v>
      </c>
      <c r="BQ431" s="79" t="e">
        <f ca="1"/>
        <v>#N/A</v>
      </c>
      <c r="BR431" s="102"/>
      <c r="BS431" s="8"/>
      <c r="BT431" s="8"/>
      <c r="BU431" s="8"/>
      <c r="BV431" s="8"/>
      <c r="BW431" s="8"/>
      <c r="BX431" s="8"/>
      <c r="BY431" s="8"/>
      <c r="BZ431" s="8"/>
      <c r="CA431" s="8"/>
      <c r="CB431" s="8"/>
      <c r="CC431" s="8"/>
      <c r="CD431" s="8"/>
      <c r="CE431" s="8"/>
      <c r="CF431" s="8"/>
      <c r="CG431" s="8"/>
      <c r="CH431" s="8"/>
      <c r="CI431" s="8"/>
      <c r="CJ431" s="8"/>
      <c r="CK431" s="8"/>
      <c r="CL431" s="8"/>
      <c r="CM431" s="8"/>
      <c r="CN431" s="8"/>
      <c r="CO431" s="97"/>
      <c r="CQ431" s="56"/>
      <c r="CR431" s="8"/>
      <c r="CS431" s="8"/>
      <c r="CT431" s="8"/>
      <c r="CU431" s="8"/>
      <c r="CV431" s="8"/>
      <c r="CW431" s="8"/>
      <c r="CX431" s="8"/>
      <c r="CY431" s="102" t="str">
        <f t="shared" si="189"/>
        <v>x</v>
      </c>
      <c r="CZ431" s="56" t="str">
        <f t="shared" si="190"/>
        <v>PREMELANGE MEDICAMENTEUX CS FRANVET</v>
      </c>
      <c r="DA431" s="204" t="e">
        <f>IF(IF(DI$2="Catégorie",IF(DI$3="Toutes",SUMIFS('Étape 1 - à remplir'!$F$31:$F$400,'Étape 1 - à remplir'!$E$31:$E$400,MASQ2!CZ431,'Étape 1 - à remplir'!$G$31:$G$400,"kg"),SUMIFS('Étape 1 - à remplir'!$F$31:$F$400,'Étape 1 - à remplir'!$E$31:$E$400,MASQ2!CZ431,'Étape 1 - à remplir'!$C$31:$C$400,DI$3)),IF(DI$2="Âge",IF(DI$3="Tous",SUMIFS('Étape 1 - à remplir'!$F$31:$F$400,'Étape 1 - à remplir'!$E$31:$E$400,MASQ2!CZ431,'Étape 1 - à remplir'!$G$31:$G$400,"kg"),SUMIFS('Étape 1 - à remplir'!$F$31:$F$400,'Étape 1 - à remplir'!$E$31:$E$400,MASQ2!CZ431,'Étape 1 - à remplir'!$P$31:$P$400,DI$3,'Étape 1 - à remplir'!$G$31:$G$400,"kg")),IF(DI$2="Atelier",IF(DI$3="Tous",SUMIFS('Étape 1 - à remplir'!$F$31:$F$400,'Étape 1 - à remplir'!$E$31:$E$400,MASQ2!CZ431,'Étape 1 - à remplir'!$G$31:$G$400,"kg"),SUMIFS('Étape 1 - à remplir'!$F$31:$F$400,'Étape 1 - à remplir'!$E$31:$E$400,MASQ2!CZ431,'Étape 1 - à remplir'!$O$31:$O$400,DI$3,'Étape 1 - à remplir'!$G$31:$G$400,"kg")),IF(DI$2="Espèce",IF(DI$3="Tous",SUMIFS('Étape 1 - à remplir'!$F$31:$F$400,'Étape 1 - à remplir'!$E$31:$E$400,MASQ2!CZ431,'Étape 1 - à remplir'!$G$31:$G$400,"kg"),SUMIFS('Étape 1 - à remplir'!$F$31:$F$400,'Étape 1 - à remplir'!$E$31:$E$400,MASQ2!CZ431,'Étape 1 - à remplir'!$N$31:$N$400,DI$3,'Étape 1 - à remplir'!$G$31:$G$400,"kg"))))))=0,NA(),IF(DI$2="Catégorie",IF(DI$3="Toutes",SUMIFS('Étape 1 - à remplir'!$F$31:$F$400,'Étape 1 - à remplir'!$E$31:$E$400,MASQ2!CZ431,'Étape 1 - à remplir'!$G$31:$G$400,"kg"),SUMIFS('Étape 1 - à remplir'!$F$31:$F$400,'Étape 1 - à remplir'!$E$31:$E$400,MASQ2!CZ431,'Étape 1 - à remplir'!$C$31:$C$400,DI$3)),IF(DI$2="Âge",IF(DI$3="Tous",SUMIFS('Étape 1 - à remplir'!$F$31:$F$400,'Étape 1 - à remplir'!$E$31:$E$400,MASQ2!CZ431,'Étape 1 - à remplir'!$G$31:$G$400,"kg"),SUMIFS('Étape 1 - à remplir'!$F$31:$F$400,'Étape 1 - à remplir'!$E$31:$E$400,MASQ2!CZ431,'Étape 1 - à remplir'!$P$31:$P$400,DI$3,'Étape 1 - à remplir'!$G$31:$G$400,"kg")),IF(DI$2="Atelier",IF(DI$3="Tous",SUMIFS('Étape 1 - à remplir'!$F$31:$F$400,'Étape 1 - à remplir'!$E$31:$E$400,MASQ2!CZ431,'Étape 1 - à remplir'!$G$31:$G$400,"kg"),SUMIFS('Étape 1 - à remplir'!$F$31:$F$400,'Étape 1 - à remplir'!$E$31:$E$400,MASQ2!CZ431,'Étape 1 - à remplir'!$O$31:$O$400,DI$3,'Étape 1 - à remplir'!$G$31:$G$400,"kg")),IF(DI$2="Espèce",IF(DI$3="Tous",SUMIFS('Étape 1 - à remplir'!$F$31:$F$400,'Étape 1 - à remplir'!$E$31:$E$400,MASQ2!CZ431,'Étape 1 - à remplir'!$G$31:$G$400,"kg"),SUMIFS('Étape 1 - à remplir'!$F$31:$F$400,'Étape 1 - à remplir'!$E$31:$E$400,MASQ2!CZ431,'Étape 1 - à remplir'!$N$31:$N$400,DI$3,'Étape 1 - à remplir'!$G$31:$G$400,"kg")))))))</f>
        <v>#N/A</v>
      </c>
      <c r="DB431" s="104">
        <f t="shared" si="198"/>
        <v>0</v>
      </c>
      <c r="DC431" s="204" t="str">
        <f t="shared" si="191"/>
        <v>Sulfadiméthoxine</v>
      </c>
      <c r="DD431" s="204" t="str">
        <f t="shared" si="192"/>
        <v>Colistine</v>
      </c>
      <c r="DE431" s="204" t="str">
        <f t="shared" si="193"/>
        <v/>
      </c>
      <c r="DF431" s="204" t="str">
        <f t="shared" si="194"/>
        <v>Sulfamides</v>
      </c>
      <c r="DG431" s="204" t="str">
        <f t="shared" si="195"/>
        <v>Polypeptides</v>
      </c>
      <c r="DH431" s="97" t="str">
        <f t="shared" si="196"/>
        <v/>
      </c>
      <c r="DI431" s="78"/>
      <c r="DJ431" s="78"/>
      <c r="DK431" s="77" t="str">
        <f ca="1"/>
        <v>PREMELANGE MEDICAMENTEUX CS FRANVET</v>
      </c>
      <c r="DL431" s="79" t="e">
        <f ca="1"/>
        <v>#N/A</v>
      </c>
      <c r="DM431" s="102"/>
      <c r="DN431" s="8"/>
      <c r="DO431" s="8"/>
      <c r="DP431" s="8"/>
      <c r="DQ431" s="8"/>
      <c r="DR431" s="8"/>
      <c r="DS431" s="8"/>
      <c r="DT431" s="8"/>
      <c r="DU431" s="8"/>
      <c r="DV431" s="8"/>
      <c r="DW431" s="8"/>
      <c r="DX431" s="8"/>
      <c r="DY431" s="8"/>
      <c r="DZ431" s="8"/>
      <c r="EA431" s="8"/>
      <c r="EB431" s="8"/>
      <c r="EC431" s="8"/>
      <c r="ED431" s="8"/>
      <c r="EE431" s="8"/>
      <c r="EF431" s="8"/>
      <c r="EG431" s="8"/>
      <c r="EH431" s="8"/>
      <c r="EI431" s="8"/>
      <c r="EJ431" s="97"/>
    </row>
    <row r="432" spans="1:140" x14ac:dyDescent="0.25">
      <c r="A432" s="56"/>
      <c r="B432" s="8"/>
      <c r="C432" s="8"/>
      <c r="D432" s="8"/>
      <c r="E432" s="8"/>
      <c r="F432" s="8"/>
      <c r="G432" s="8"/>
      <c r="H432" s="8"/>
      <c r="I432" s="102" t="str">
        <f>INDEX(Données_ATB!BE:BV,MATCH(MASQ2!J432,Données_ATB!BE:BE,0),18)</f>
        <v/>
      </c>
      <c r="J432" s="77" t="str">
        <f>Données_ATB!BE431</f>
        <v>PREMELANGE MEDICAMENTEUX Z 27</v>
      </c>
      <c r="K432" s="204" t="e">
        <f>IF(IF(S$2="Catégorie",IF(S$3="Toutes",SUMIFS('Étape 1 - à remplir'!$F$31:$F$400,'Étape 1 - à remplir'!$E$31:$E$400,MASQ2!J432,'Étape 1 - à remplir'!$G$31:$G$400,"animaux"),SUMIFS('Étape 1 - à remplir'!$F$31:$F$400,'Étape 1 - à remplir'!$E$31:$E$400,MASQ2!J432,'Étape 1 - à remplir'!$C$31:$C$400,S$3)),IF(S$2="Âge",IF(S$3="Tous",SUMIFS('Étape 1 - à remplir'!$F$31:$F$400,'Étape 1 - à remplir'!$E$31:$E$400,MASQ2!J432,'Étape 1 - à remplir'!$G$31:$G$400,"animaux"),SUMIFS('Étape 1 - à remplir'!$F$31:$F$400,'Étape 1 - à remplir'!$E$31:$E$400,MASQ2!J432,'Étape 1 - à remplir'!$P$31:$P$400,S$3)),IF(S$2="Atelier",IF(S$3="Tous",SUMIFS('Étape 1 - à remplir'!$F$31:$F$400,'Étape 1 - à remplir'!$E$31:$E$400,MASQ2!J432,'Étape 1 - à remplir'!$G$31:$G$400,"animaux"),SUMIFS('Étape 1 - à remplir'!$F$31:$F$400,'Étape 1 - à remplir'!$E$31:$E$400,MASQ2!J432,'Étape 1 - à remplir'!$O$31:$O$400,S$3)),IF(S$2="Espèce",IF(S$3="Tous",SUMIFS('Étape 1 - à remplir'!$F$31:$F$400,'Étape 1 - à remplir'!$E$31:$E$400,MASQ2!J432,'Étape 1 - à remplir'!$G$31:$G$400,"animaux"),SUMIFS('Étape 1 - à remplir'!$F$31:$F$400,'Étape 1 - à remplir'!$E$31:$E$400,MASQ2!J432,'Étape 1 - à remplir'!$N$31:$N$400,S$3))))))=0,NA(),IF(S$2="Catégorie",IF(S$3="Toutes",SUMIFS('Étape 1 - à remplir'!$F$31:$F$400,'Étape 1 - à remplir'!$E$31:$E$400,MASQ2!J432,'Étape 1 - à remplir'!$G$31:$G$400,"animaux"),SUMIFS('Étape 1 - à remplir'!$F$31:$F$400,'Étape 1 - à remplir'!$E$31:$E$400,MASQ2!J432,'Étape 1 - à remplir'!$C$31:$C$400,S$3)),IF(S$2="Âge",IF(S$3="Tous",SUMIFS('Étape 1 - à remplir'!$F$31:$F$400,'Étape 1 - à remplir'!$E$31:$E$400,MASQ2!J432,'Étape 1 - à remplir'!$G$31:$G$400,"animaux"),SUMIFS('Étape 1 - à remplir'!$F$31:$F$400,'Étape 1 - à remplir'!$E$31:$E$400,MASQ2!J432,'Étape 1 - à remplir'!$P$31:$P$400,S$3)),IF(S$2="Atelier",IF(S$3="Tous",SUMIFS('Étape 1 - à remplir'!$F$31:$F$400,'Étape 1 - à remplir'!$E$31:$E$400,MASQ2!J432,'Étape 1 - à remplir'!$G$31:$G$400,"animaux"),SUMIFS('Étape 1 - à remplir'!$F$31:$F$400,'Étape 1 - à remplir'!$E$31:$E$400,MASQ2!J432,'Étape 1 - à remplir'!$O$31:$O$400,S$3)),IF(S$2="Espèce",IF(S$3="Tous",SUMIFS('Étape 1 - à remplir'!$F$31:$F$400,'Étape 1 - à remplir'!$E$31:$E$400,MASQ2!J432,'Étape 1 - à remplir'!$G$31:$G$400,"animaux"),SUMIFS('Étape 1 - à remplir'!$F$31:$F$400,'Étape 1 - à remplir'!$E$31:$E$400,MASQ2!J432,'Étape 1 - à remplir'!$N$31:$N$400,S$3)))))))</f>
        <v>#N/A</v>
      </c>
      <c r="L432" s="97">
        <f t="shared" si="199"/>
        <v>0</v>
      </c>
      <c r="M432" s="56" t="str">
        <f>Données_ATB!BN431</f>
        <v>Sulfadimidine</v>
      </c>
      <c r="N432" s="204" t="str">
        <f>Données_ATB!BO431</f>
        <v>Oxytétracycline</v>
      </c>
      <c r="O432" s="97" t="str">
        <f>Données_ATB!BP431</f>
        <v/>
      </c>
      <c r="P432" s="77" t="str">
        <f>Données_ATB!BR431</f>
        <v>Sulfamides</v>
      </c>
      <c r="Q432" s="78" t="str">
        <f>Données_ATB!BS431</f>
        <v>Tetracyclines</v>
      </c>
      <c r="R432" s="79" t="str">
        <f>Données_ATB!BT431</f>
        <v/>
      </c>
      <c r="S432" s="78"/>
      <c r="T432" s="78"/>
      <c r="U432" s="77" t="str">
        <f ca="1"/>
        <v>PREMELANGE MEDICAMENTEUX Z 27</v>
      </c>
      <c r="V432" s="79" t="e">
        <f ca="1"/>
        <v>#N/A</v>
      </c>
      <c r="W432" s="102"/>
      <c r="X432" s="8"/>
      <c r="Y432" s="8"/>
      <c r="Z432" s="8"/>
      <c r="AA432" s="8"/>
      <c r="AB432" s="102"/>
      <c r="AC432" s="8"/>
      <c r="AD432" s="8"/>
      <c r="AE432" s="8"/>
      <c r="AF432" s="8"/>
      <c r="AG432" s="8"/>
      <c r="AH432" s="8"/>
      <c r="AI432" s="8"/>
      <c r="AJ432" s="8"/>
      <c r="AK432" s="8"/>
      <c r="AL432" s="8"/>
      <c r="AM432" s="8"/>
      <c r="AN432" s="8"/>
      <c r="AO432" s="8"/>
      <c r="AP432" s="8"/>
      <c r="AQ432" s="8"/>
      <c r="AR432" s="8"/>
      <c r="AS432" s="8"/>
      <c r="AT432" s="97"/>
      <c r="AV432" s="56"/>
      <c r="AW432" s="8"/>
      <c r="AX432" s="8"/>
      <c r="AY432" s="8"/>
      <c r="AZ432" s="8"/>
      <c r="BA432" s="8"/>
      <c r="BB432" s="8"/>
      <c r="BC432" s="8"/>
      <c r="BD432" s="102" t="str">
        <f t="shared" si="181"/>
        <v/>
      </c>
      <c r="BE432" s="56" t="str">
        <f t="shared" si="182"/>
        <v>PREMELANGE MEDICAMENTEUX Z 27</v>
      </c>
      <c r="BF432" s="204" t="e">
        <f>IF(IF(BN$2="Catégorie",IF(BN$3="Toutes",SUMIFS('Étape 1 - à remplir'!$F$31:$F$400,'Étape 1 - à remplir'!$E$31:$E$400,MASQ2!BE432,'Étape 1 - à remplir'!$G$31:$G$400,"lots"),SUMIFS('Étape 1 - à remplir'!$F$31:$F$400,'Étape 1 - à remplir'!$E$31:$E$400,MASQ2!BE432,'Étape 1 - à remplir'!$C$31:$C$400,BN$3)),IF(BN$2="Âge",IF(BN$3="Tous",SUMIFS('Étape 1 - à remplir'!$F$31:$F$400,'Étape 1 - à remplir'!$E$31:$E$400,MASQ2!BE432,'Étape 1 - à remplir'!$G$31:$G$400,"lots"),SUMIFS('Étape 1 - à remplir'!$F$31:$F$400,'Étape 1 - à remplir'!$E$31:$E$400,MASQ2!BE432,'Étape 1 - à remplir'!$P$31:$P$400,BN$3,'Étape 1 - à remplir'!$G$31:$G$400,"lots")),IF(BN$2="Atelier",IF(BN$3="Tous",SUMIFS('Étape 1 - à remplir'!$F$31:$F$400,'Étape 1 - à remplir'!$E$31:$E$400,MASQ2!BE432,'Étape 1 - à remplir'!$G$31:$G$400,"lots"),SUMIFS('Étape 1 - à remplir'!$F$31:$F$400,'Étape 1 - à remplir'!$E$31:$E$400,MASQ2!BE432,'Étape 1 - à remplir'!$O$31:$O$400,BN$3,'Étape 1 - à remplir'!$G$31:$G$400,"lots")),IF(BN$2="Espèce",IF(BN$3="Tous",SUMIFS('Étape 1 - à remplir'!$F$31:$F$400,'Étape 1 - à remplir'!$E$31:$E$400,MASQ2!BE432,'Étape 1 - à remplir'!$G$31:$G$400,"lots"),SUMIFS('Étape 1 - à remplir'!$F$31:$F$400,'Étape 1 - à remplir'!$E$31:$E$400,MASQ2!BE432,'Étape 1 - à remplir'!$N$31:$N$400,BN$3,'Étape 1 - à remplir'!$G$31:$G$400,"lots"))))))=0,NA(),IF(BN$2="Catégorie",IF(BN$3="Toutes",SUMIFS('Étape 1 - à remplir'!$F$31:$F$400,'Étape 1 - à remplir'!$E$31:$E$400,MASQ2!BE432,'Étape 1 - à remplir'!$G$31:$G$400,"lots"),SUMIFS('Étape 1 - à remplir'!$F$31:$F$400,'Étape 1 - à remplir'!$E$31:$E$400,MASQ2!BE432,'Étape 1 - à remplir'!$C$31:$C$400,BN$3)),IF(BN$2="Âge",IF(BN$3="Tous",SUMIFS('Étape 1 - à remplir'!$F$31:$F$400,'Étape 1 - à remplir'!$E$31:$E$400,MASQ2!BE432,'Étape 1 - à remplir'!$G$31:$G$400,"lots"),SUMIFS('Étape 1 - à remplir'!$F$31:$F$400,'Étape 1 - à remplir'!$E$31:$E$400,MASQ2!BE432,'Étape 1 - à remplir'!$P$31:$P$400,BN$3,'Étape 1 - à remplir'!$G$31:$G$400,"lots")),IF(BN$2="Atelier",IF(BN$3="Tous",SUMIFS('Étape 1 - à remplir'!$F$31:$F$400,'Étape 1 - à remplir'!$E$31:$E$400,MASQ2!BE432,'Étape 1 - à remplir'!$G$31:$G$400,"lots"),SUMIFS('Étape 1 - à remplir'!$F$31:$F$400,'Étape 1 - à remplir'!$E$31:$E$400,MASQ2!BE432,'Étape 1 - à remplir'!$O$31:$O$400,BN$3,'Étape 1 - à remplir'!$G$31:$G$400,"lots")),IF(BN$2="Espèce",IF(BN$3="Tous",SUMIFS('Étape 1 - à remplir'!$F$31:$F$400,'Étape 1 - à remplir'!$E$31:$E$400,MASQ2!BE432,'Étape 1 - à remplir'!$G$31:$G$400,"lots"),SUMIFS('Étape 1 - à remplir'!$F$31:$F$400,'Étape 1 - à remplir'!$E$31:$E$400,MASQ2!BE432,'Étape 1 - à remplir'!$N$31:$N$400,BN$3,'Étape 1 - à remplir'!$G$31:$G$400,"lots")))))))</f>
        <v>#N/A</v>
      </c>
      <c r="BG432" s="204">
        <f t="shared" si="197"/>
        <v>0</v>
      </c>
      <c r="BH432" s="204" t="str">
        <f t="shared" si="183"/>
        <v>Sulfadimidine</v>
      </c>
      <c r="BI432" s="204" t="str">
        <f t="shared" si="184"/>
        <v>Oxytétracycline</v>
      </c>
      <c r="BJ432" s="204" t="str">
        <f t="shared" si="185"/>
        <v/>
      </c>
      <c r="BK432" s="204" t="str">
        <f t="shared" si="186"/>
        <v>Sulfamides</v>
      </c>
      <c r="BL432" s="204" t="str">
        <f t="shared" si="187"/>
        <v>Tetracyclines</v>
      </c>
      <c r="BM432" s="97" t="str">
        <f t="shared" si="188"/>
        <v/>
      </c>
      <c r="BN432" s="78"/>
      <c r="BO432" s="78"/>
      <c r="BP432" s="77" t="str">
        <f ca="1"/>
        <v>PREMELANGE MEDICAMENTEUX Z 27</v>
      </c>
      <c r="BQ432" s="79" t="e">
        <f ca="1"/>
        <v>#N/A</v>
      </c>
      <c r="BR432" s="102"/>
      <c r="BS432" s="8"/>
      <c r="BT432" s="8"/>
      <c r="BU432" s="8"/>
      <c r="BV432" s="8"/>
      <c r="BW432" s="8"/>
      <c r="BX432" s="8"/>
      <c r="BY432" s="8"/>
      <c r="BZ432" s="8"/>
      <c r="CA432" s="8"/>
      <c r="CB432" s="8"/>
      <c r="CC432" s="8"/>
      <c r="CD432" s="8"/>
      <c r="CE432" s="8"/>
      <c r="CF432" s="8"/>
      <c r="CG432" s="8"/>
      <c r="CH432" s="8"/>
      <c r="CI432" s="8"/>
      <c r="CJ432" s="8"/>
      <c r="CK432" s="8"/>
      <c r="CL432" s="8"/>
      <c r="CM432" s="8"/>
      <c r="CN432" s="8"/>
      <c r="CO432" s="97"/>
      <c r="CQ432" s="56"/>
      <c r="CR432" s="8"/>
      <c r="CS432" s="8"/>
      <c r="CT432" s="8"/>
      <c r="CU432" s="8"/>
      <c r="CV432" s="8"/>
      <c r="CW432" s="8"/>
      <c r="CX432" s="8"/>
      <c r="CY432" s="102" t="str">
        <f t="shared" si="189"/>
        <v/>
      </c>
      <c r="CZ432" s="56" t="str">
        <f t="shared" si="190"/>
        <v>PREMELANGE MEDICAMENTEUX Z 27</v>
      </c>
      <c r="DA432" s="204" t="e">
        <f>IF(IF(DI$2="Catégorie",IF(DI$3="Toutes",SUMIFS('Étape 1 - à remplir'!$F$31:$F$400,'Étape 1 - à remplir'!$E$31:$E$400,MASQ2!CZ432,'Étape 1 - à remplir'!$G$31:$G$400,"kg"),SUMIFS('Étape 1 - à remplir'!$F$31:$F$400,'Étape 1 - à remplir'!$E$31:$E$400,MASQ2!CZ432,'Étape 1 - à remplir'!$C$31:$C$400,DI$3)),IF(DI$2="Âge",IF(DI$3="Tous",SUMIFS('Étape 1 - à remplir'!$F$31:$F$400,'Étape 1 - à remplir'!$E$31:$E$400,MASQ2!CZ432,'Étape 1 - à remplir'!$G$31:$G$400,"kg"),SUMIFS('Étape 1 - à remplir'!$F$31:$F$400,'Étape 1 - à remplir'!$E$31:$E$400,MASQ2!CZ432,'Étape 1 - à remplir'!$P$31:$P$400,DI$3,'Étape 1 - à remplir'!$G$31:$G$400,"kg")),IF(DI$2="Atelier",IF(DI$3="Tous",SUMIFS('Étape 1 - à remplir'!$F$31:$F$400,'Étape 1 - à remplir'!$E$31:$E$400,MASQ2!CZ432,'Étape 1 - à remplir'!$G$31:$G$400,"kg"),SUMIFS('Étape 1 - à remplir'!$F$31:$F$400,'Étape 1 - à remplir'!$E$31:$E$400,MASQ2!CZ432,'Étape 1 - à remplir'!$O$31:$O$400,DI$3,'Étape 1 - à remplir'!$G$31:$G$400,"kg")),IF(DI$2="Espèce",IF(DI$3="Tous",SUMIFS('Étape 1 - à remplir'!$F$31:$F$400,'Étape 1 - à remplir'!$E$31:$E$400,MASQ2!CZ432,'Étape 1 - à remplir'!$G$31:$G$400,"kg"),SUMIFS('Étape 1 - à remplir'!$F$31:$F$400,'Étape 1 - à remplir'!$E$31:$E$400,MASQ2!CZ432,'Étape 1 - à remplir'!$N$31:$N$400,DI$3,'Étape 1 - à remplir'!$G$31:$G$400,"kg"))))))=0,NA(),IF(DI$2="Catégorie",IF(DI$3="Toutes",SUMIFS('Étape 1 - à remplir'!$F$31:$F$400,'Étape 1 - à remplir'!$E$31:$E$400,MASQ2!CZ432,'Étape 1 - à remplir'!$G$31:$G$400,"kg"),SUMIFS('Étape 1 - à remplir'!$F$31:$F$400,'Étape 1 - à remplir'!$E$31:$E$400,MASQ2!CZ432,'Étape 1 - à remplir'!$C$31:$C$400,DI$3)),IF(DI$2="Âge",IF(DI$3="Tous",SUMIFS('Étape 1 - à remplir'!$F$31:$F$400,'Étape 1 - à remplir'!$E$31:$E$400,MASQ2!CZ432,'Étape 1 - à remplir'!$G$31:$G$400,"kg"),SUMIFS('Étape 1 - à remplir'!$F$31:$F$400,'Étape 1 - à remplir'!$E$31:$E$400,MASQ2!CZ432,'Étape 1 - à remplir'!$P$31:$P$400,DI$3,'Étape 1 - à remplir'!$G$31:$G$400,"kg")),IF(DI$2="Atelier",IF(DI$3="Tous",SUMIFS('Étape 1 - à remplir'!$F$31:$F$400,'Étape 1 - à remplir'!$E$31:$E$400,MASQ2!CZ432,'Étape 1 - à remplir'!$G$31:$G$400,"kg"),SUMIFS('Étape 1 - à remplir'!$F$31:$F$400,'Étape 1 - à remplir'!$E$31:$E$400,MASQ2!CZ432,'Étape 1 - à remplir'!$O$31:$O$400,DI$3,'Étape 1 - à remplir'!$G$31:$G$400,"kg")),IF(DI$2="Espèce",IF(DI$3="Tous",SUMIFS('Étape 1 - à remplir'!$F$31:$F$400,'Étape 1 - à remplir'!$E$31:$E$400,MASQ2!CZ432,'Étape 1 - à remplir'!$G$31:$G$400,"kg"),SUMIFS('Étape 1 - à remplir'!$F$31:$F$400,'Étape 1 - à remplir'!$E$31:$E$400,MASQ2!CZ432,'Étape 1 - à remplir'!$N$31:$N$400,DI$3,'Étape 1 - à remplir'!$G$31:$G$400,"kg")))))))</f>
        <v>#N/A</v>
      </c>
      <c r="DB432" s="104">
        <f t="shared" si="198"/>
        <v>0</v>
      </c>
      <c r="DC432" s="204" t="str">
        <f t="shared" si="191"/>
        <v>Sulfadimidine</v>
      </c>
      <c r="DD432" s="204" t="str">
        <f t="shared" si="192"/>
        <v>Oxytétracycline</v>
      </c>
      <c r="DE432" s="204" t="str">
        <f t="shared" si="193"/>
        <v/>
      </c>
      <c r="DF432" s="204" t="str">
        <f t="shared" si="194"/>
        <v>Sulfamides</v>
      </c>
      <c r="DG432" s="204" t="str">
        <f t="shared" si="195"/>
        <v>Tetracyclines</v>
      </c>
      <c r="DH432" s="97" t="str">
        <f t="shared" si="196"/>
        <v/>
      </c>
      <c r="DI432" s="78"/>
      <c r="DJ432" s="78"/>
      <c r="DK432" s="77" t="str">
        <f ca="1"/>
        <v>PREMELANGE MEDICAMENTEUX Z 27</v>
      </c>
      <c r="DL432" s="79" t="e">
        <f ca="1"/>
        <v>#N/A</v>
      </c>
      <c r="DM432" s="102"/>
      <c r="DN432" s="8"/>
      <c r="DO432" s="8"/>
      <c r="DP432" s="8"/>
      <c r="DQ432" s="8"/>
      <c r="DR432" s="8"/>
      <c r="DS432" s="8"/>
      <c r="DT432" s="8"/>
      <c r="DU432" s="8"/>
      <c r="DV432" s="8"/>
      <c r="DW432" s="8"/>
      <c r="DX432" s="8"/>
      <c r="DY432" s="8"/>
      <c r="DZ432" s="8"/>
      <c r="EA432" s="8"/>
      <c r="EB432" s="8"/>
      <c r="EC432" s="8"/>
      <c r="ED432" s="8"/>
      <c r="EE432" s="8"/>
      <c r="EF432" s="8"/>
      <c r="EG432" s="8"/>
      <c r="EH432" s="8"/>
      <c r="EI432" s="8"/>
      <c r="EJ432" s="97"/>
    </row>
    <row r="433" spans="1:140" x14ac:dyDescent="0.25">
      <c r="A433" s="56"/>
      <c r="B433" s="8"/>
      <c r="C433" s="8"/>
      <c r="D433" s="8"/>
      <c r="E433" s="8"/>
      <c r="F433" s="8"/>
      <c r="G433" s="8"/>
      <c r="H433" s="8"/>
      <c r="I433" s="102" t="str">
        <f>INDEX(Données_ATB!BE:BV,MATCH(MASQ2!J433,Données_ATB!BE:BE,0),18)</f>
        <v/>
      </c>
      <c r="J433" s="77" t="str">
        <f>Données_ATB!BE432</f>
        <v>PREMELANGE MEDICAMENTEUX Z 29</v>
      </c>
      <c r="K433" s="204" t="e">
        <f>IF(IF(S$2="Catégorie",IF(S$3="Toutes",SUMIFS('Étape 1 - à remplir'!$F$31:$F$400,'Étape 1 - à remplir'!$E$31:$E$400,MASQ2!J433,'Étape 1 - à remplir'!$G$31:$G$400,"animaux"),SUMIFS('Étape 1 - à remplir'!$F$31:$F$400,'Étape 1 - à remplir'!$E$31:$E$400,MASQ2!J433,'Étape 1 - à remplir'!$C$31:$C$400,S$3)),IF(S$2="Âge",IF(S$3="Tous",SUMIFS('Étape 1 - à remplir'!$F$31:$F$400,'Étape 1 - à remplir'!$E$31:$E$400,MASQ2!J433,'Étape 1 - à remplir'!$G$31:$G$400,"animaux"),SUMIFS('Étape 1 - à remplir'!$F$31:$F$400,'Étape 1 - à remplir'!$E$31:$E$400,MASQ2!J433,'Étape 1 - à remplir'!$P$31:$P$400,S$3)),IF(S$2="Atelier",IF(S$3="Tous",SUMIFS('Étape 1 - à remplir'!$F$31:$F$400,'Étape 1 - à remplir'!$E$31:$E$400,MASQ2!J433,'Étape 1 - à remplir'!$G$31:$G$400,"animaux"),SUMIFS('Étape 1 - à remplir'!$F$31:$F$400,'Étape 1 - à remplir'!$E$31:$E$400,MASQ2!J433,'Étape 1 - à remplir'!$O$31:$O$400,S$3)),IF(S$2="Espèce",IF(S$3="Tous",SUMIFS('Étape 1 - à remplir'!$F$31:$F$400,'Étape 1 - à remplir'!$E$31:$E$400,MASQ2!J433,'Étape 1 - à remplir'!$G$31:$G$400,"animaux"),SUMIFS('Étape 1 - à remplir'!$F$31:$F$400,'Étape 1 - à remplir'!$E$31:$E$400,MASQ2!J433,'Étape 1 - à remplir'!$N$31:$N$400,S$3))))))=0,NA(),IF(S$2="Catégorie",IF(S$3="Toutes",SUMIFS('Étape 1 - à remplir'!$F$31:$F$400,'Étape 1 - à remplir'!$E$31:$E$400,MASQ2!J433,'Étape 1 - à remplir'!$G$31:$G$400,"animaux"),SUMIFS('Étape 1 - à remplir'!$F$31:$F$400,'Étape 1 - à remplir'!$E$31:$E$400,MASQ2!J433,'Étape 1 - à remplir'!$C$31:$C$400,S$3)),IF(S$2="Âge",IF(S$3="Tous",SUMIFS('Étape 1 - à remplir'!$F$31:$F$400,'Étape 1 - à remplir'!$E$31:$E$400,MASQ2!J433,'Étape 1 - à remplir'!$G$31:$G$400,"animaux"),SUMIFS('Étape 1 - à remplir'!$F$31:$F$400,'Étape 1 - à remplir'!$E$31:$E$400,MASQ2!J433,'Étape 1 - à remplir'!$P$31:$P$400,S$3)),IF(S$2="Atelier",IF(S$3="Tous",SUMIFS('Étape 1 - à remplir'!$F$31:$F$400,'Étape 1 - à remplir'!$E$31:$E$400,MASQ2!J433,'Étape 1 - à remplir'!$G$31:$G$400,"animaux"),SUMIFS('Étape 1 - à remplir'!$F$31:$F$400,'Étape 1 - à remplir'!$E$31:$E$400,MASQ2!J433,'Étape 1 - à remplir'!$O$31:$O$400,S$3)),IF(S$2="Espèce",IF(S$3="Tous",SUMIFS('Étape 1 - à remplir'!$F$31:$F$400,'Étape 1 - à remplir'!$E$31:$E$400,MASQ2!J433,'Étape 1 - à remplir'!$G$31:$G$400,"animaux"),SUMIFS('Étape 1 - à remplir'!$F$31:$F$400,'Étape 1 - à remplir'!$E$31:$E$400,MASQ2!J433,'Étape 1 - à remplir'!$N$31:$N$400,S$3)))))))</f>
        <v>#N/A</v>
      </c>
      <c r="L433" s="97">
        <f t="shared" si="199"/>
        <v>0</v>
      </c>
      <c r="M433" s="56" t="str">
        <f>Données_ATB!BN432</f>
        <v>Sulfadiméthoxine</v>
      </c>
      <c r="N433" s="204" t="str">
        <f>Données_ATB!BO432</f>
        <v>Oxytétracycline</v>
      </c>
      <c r="O433" s="97" t="str">
        <f>Données_ATB!BP432</f>
        <v/>
      </c>
      <c r="P433" s="77" t="str">
        <f>Données_ATB!BR432</f>
        <v>Sulfamides</v>
      </c>
      <c r="Q433" s="78" t="str">
        <f>Données_ATB!BS432</f>
        <v>Tetracyclines</v>
      </c>
      <c r="R433" s="79" t="str">
        <f>Données_ATB!BT432</f>
        <v/>
      </c>
      <c r="S433" s="78"/>
      <c r="T433" s="78"/>
      <c r="U433" s="77" t="str">
        <f ca="1"/>
        <v>PREMELANGE MEDICAMENTEUX Z 29</v>
      </c>
      <c r="V433" s="79" t="e">
        <f ca="1"/>
        <v>#N/A</v>
      </c>
      <c r="W433" s="102"/>
      <c r="X433" s="8"/>
      <c r="Y433" s="8"/>
      <c r="Z433" s="8"/>
      <c r="AA433" s="8"/>
      <c r="AB433" s="102"/>
      <c r="AC433" s="8"/>
      <c r="AD433" s="8"/>
      <c r="AE433" s="8"/>
      <c r="AF433" s="8"/>
      <c r="AG433" s="8"/>
      <c r="AH433" s="8"/>
      <c r="AI433" s="8"/>
      <c r="AJ433" s="8"/>
      <c r="AK433" s="8"/>
      <c r="AL433" s="8"/>
      <c r="AM433" s="8"/>
      <c r="AN433" s="8"/>
      <c r="AO433" s="8"/>
      <c r="AP433" s="8"/>
      <c r="AQ433" s="8"/>
      <c r="AR433" s="8"/>
      <c r="AS433" s="8"/>
      <c r="AT433" s="97"/>
      <c r="AV433" s="56"/>
      <c r="AW433" s="8"/>
      <c r="AX433" s="8"/>
      <c r="AY433" s="8"/>
      <c r="AZ433" s="8"/>
      <c r="BA433" s="8"/>
      <c r="BB433" s="8"/>
      <c r="BC433" s="8"/>
      <c r="BD433" s="102" t="str">
        <f t="shared" si="181"/>
        <v/>
      </c>
      <c r="BE433" s="56" t="str">
        <f t="shared" si="182"/>
        <v>PREMELANGE MEDICAMENTEUX Z 29</v>
      </c>
      <c r="BF433" s="204" t="e">
        <f>IF(IF(BN$2="Catégorie",IF(BN$3="Toutes",SUMIFS('Étape 1 - à remplir'!$F$31:$F$400,'Étape 1 - à remplir'!$E$31:$E$400,MASQ2!BE433,'Étape 1 - à remplir'!$G$31:$G$400,"lots"),SUMIFS('Étape 1 - à remplir'!$F$31:$F$400,'Étape 1 - à remplir'!$E$31:$E$400,MASQ2!BE433,'Étape 1 - à remplir'!$C$31:$C$400,BN$3)),IF(BN$2="Âge",IF(BN$3="Tous",SUMIFS('Étape 1 - à remplir'!$F$31:$F$400,'Étape 1 - à remplir'!$E$31:$E$400,MASQ2!BE433,'Étape 1 - à remplir'!$G$31:$G$400,"lots"),SUMIFS('Étape 1 - à remplir'!$F$31:$F$400,'Étape 1 - à remplir'!$E$31:$E$400,MASQ2!BE433,'Étape 1 - à remplir'!$P$31:$P$400,BN$3,'Étape 1 - à remplir'!$G$31:$G$400,"lots")),IF(BN$2="Atelier",IF(BN$3="Tous",SUMIFS('Étape 1 - à remplir'!$F$31:$F$400,'Étape 1 - à remplir'!$E$31:$E$400,MASQ2!BE433,'Étape 1 - à remplir'!$G$31:$G$400,"lots"),SUMIFS('Étape 1 - à remplir'!$F$31:$F$400,'Étape 1 - à remplir'!$E$31:$E$400,MASQ2!BE433,'Étape 1 - à remplir'!$O$31:$O$400,BN$3,'Étape 1 - à remplir'!$G$31:$G$400,"lots")),IF(BN$2="Espèce",IF(BN$3="Tous",SUMIFS('Étape 1 - à remplir'!$F$31:$F$400,'Étape 1 - à remplir'!$E$31:$E$400,MASQ2!BE433,'Étape 1 - à remplir'!$G$31:$G$400,"lots"),SUMIFS('Étape 1 - à remplir'!$F$31:$F$400,'Étape 1 - à remplir'!$E$31:$E$400,MASQ2!BE433,'Étape 1 - à remplir'!$N$31:$N$400,BN$3,'Étape 1 - à remplir'!$G$31:$G$400,"lots"))))))=0,NA(),IF(BN$2="Catégorie",IF(BN$3="Toutes",SUMIFS('Étape 1 - à remplir'!$F$31:$F$400,'Étape 1 - à remplir'!$E$31:$E$400,MASQ2!BE433,'Étape 1 - à remplir'!$G$31:$G$400,"lots"),SUMIFS('Étape 1 - à remplir'!$F$31:$F$400,'Étape 1 - à remplir'!$E$31:$E$400,MASQ2!BE433,'Étape 1 - à remplir'!$C$31:$C$400,BN$3)),IF(BN$2="Âge",IF(BN$3="Tous",SUMIFS('Étape 1 - à remplir'!$F$31:$F$400,'Étape 1 - à remplir'!$E$31:$E$400,MASQ2!BE433,'Étape 1 - à remplir'!$G$31:$G$400,"lots"),SUMIFS('Étape 1 - à remplir'!$F$31:$F$400,'Étape 1 - à remplir'!$E$31:$E$400,MASQ2!BE433,'Étape 1 - à remplir'!$P$31:$P$400,BN$3,'Étape 1 - à remplir'!$G$31:$G$400,"lots")),IF(BN$2="Atelier",IF(BN$3="Tous",SUMIFS('Étape 1 - à remplir'!$F$31:$F$400,'Étape 1 - à remplir'!$E$31:$E$400,MASQ2!BE433,'Étape 1 - à remplir'!$G$31:$G$400,"lots"),SUMIFS('Étape 1 - à remplir'!$F$31:$F$400,'Étape 1 - à remplir'!$E$31:$E$400,MASQ2!BE433,'Étape 1 - à remplir'!$O$31:$O$400,BN$3,'Étape 1 - à remplir'!$G$31:$G$400,"lots")),IF(BN$2="Espèce",IF(BN$3="Tous",SUMIFS('Étape 1 - à remplir'!$F$31:$F$400,'Étape 1 - à remplir'!$E$31:$E$400,MASQ2!BE433,'Étape 1 - à remplir'!$G$31:$G$400,"lots"),SUMIFS('Étape 1 - à remplir'!$F$31:$F$400,'Étape 1 - à remplir'!$E$31:$E$400,MASQ2!BE433,'Étape 1 - à remplir'!$N$31:$N$400,BN$3,'Étape 1 - à remplir'!$G$31:$G$400,"lots")))))))</f>
        <v>#N/A</v>
      </c>
      <c r="BG433" s="204">
        <f t="shared" si="197"/>
        <v>0</v>
      </c>
      <c r="BH433" s="204" t="str">
        <f t="shared" si="183"/>
        <v>Sulfadiméthoxine</v>
      </c>
      <c r="BI433" s="204" t="str">
        <f t="shared" si="184"/>
        <v>Oxytétracycline</v>
      </c>
      <c r="BJ433" s="204" t="str">
        <f t="shared" si="185"/>
        <v/>
      </c>
      <c r="BK433" s="204" t="str">
        <f t="shared" si="186"/>
        <v>Sulfamides</v>
      </c>
      <c r="BL433" s="204" t="str">
        <f t="shared" si="187"/>
        <v>Tetracyclines</v>
      </c>
      <c r="BM433" s="97" t="str">
        <f t="shared" si="188"/>
        <v/>
      </c>
      <c r="BN433" s="78"/>
      <c r="BO433" s="78"/>
      <c r="BP433" s="77" t="str">
        <f ca="1"/>
        <v>PREMELANGE MEDICAMENTEUX Z 29</v>
      </c>
      <c r="BQ433" s="79" t="e">
        <f ca="1"/>
        <v>#N/A</v>
      </c>
      <c r="BR433" s="102"/>
      <c r="BS433" s="8"/>
      <c r="BT433" s="8"/>
      <c r="BU433" s="8"/>
      <c r="BV433" s="8"/>
      <c r="BW433" s="8"/>
      <c r="BX433" s="8"/>
      <c r="BY433" s="8"/>
      <c r="BZ433" s="8"/>
      <c r="CA433" s="8"/>
      <c r="CB433" s="8"/>
      <c r="CC433" s="8"/>
      <c r="CD433" s="8"/>
      <c r="CE433" s="8"/>
      <c r="CF433" s="8"/>
      <c r="CG433" s="8"/>
      <c r="CH433" s="8"/>
      <c r="CI433" s="8"/>
      <c r="CJ433" s="8"/>
      <c r="CK433" s="8"/>
      <c r="CL433" s="8"/>
      <c r="CM433" s="8"/>
      <c r="CN433" s="8"/>
      <c r="CO433" s="97"/>
      <c r="CQ433" s="56"/>
      <c r="CR433" s="8"/>
      <c r="CS433" s="8"/>
      <c r="CT433" s="8"/>
      <c r="CU433" s="8"/>
      <c r="CV433" s="8"/>
      <c r="CW433" s="8"/>
      <c r="CX433" s="8"/>
      <c r="CY433" s="102" t="str">
        <f t="shared" si="189"/>
        <v/>
      </c>
      <c r="CZ433" s="56" t="str">
        <f t="shared" si="190"/>
        <v>PREMELANGE MEDICAMENTEUX Z 29</v>
      </c>
      <c r="DA433" s="204" t="e">
        <f>IF(IF(DI$2="Catégorie",IF(DI$3="Toutes",SUMIFS('Étape 1 - à remplir'!$F$31:$F$400,'Étape 1 - à remplir'!$E$31:$E$400,MASQ2!CZ433,'Étape 1 - à remplir'!$G$31:$G$400,"kg"),SUMIFS('Étape 1 - à remplir'!$F$31:$F$400,'Étape 1 - à remplir'!$E$31:$E$400,MASQ2!CZ433,'Étape 1 - à remplir'!$C$31:$C$400,DI$3)),IF(DI$2="Âge",IF(DI$3="Tous",SUMIFS('Étape 1 - à remplir'!$F$31:$F$400,'Étape 1 - à remplir'!$E$31:$E$400,MASQ2!CZ433,'Étape 1 - à remplir'!$G$31:$G$400,"kg"),SUMIFS('Étape 1 - à remplir'!$F$31:$F$400,'Étape 1 - à remplir'!$E$31:$E$400,MASQ2!CZ433,'Étape 1 - à remplir'!$P$31:$P$400,DI$3,'Étape 1 - à remplir'!$G$31:$G$400,"kg")),IF(DI$2="Atelier",IF(DI$3="Tous",SUMIFS('Étape 1 - à remplir'!$F$31:$F$400,'Étape 1 - à remplir'!$E$31:$E$400,MASQ2!CZ433,'Étape 1 - à remplir'!$G$31:$G$400,"kg"),SUMIFS('Étape 1 - à remplir'!$F$31:$F$400,'Étape 1 - à remplir'!$E$31:$E$400,MASQ2!CZ433,'Étape 1 - à remplir'!$O$31:$O$400,DI$3,'Étape 1 - à remplir'!$G$31:$G$400,"kg")),IF(DI$2="Espèce",IF(DI$3="Tous",SUMIFS('Étape 1 - à remplir'!$F$31:$F$400,'Étape 1 - à remplir'!$E$31:$E$400,MASQ2!CZ433,'Étape 1 - à remplir'!$G$31:$G$400,"kg"),SUMIFS('Étape 1 - à remplir'!$F$31:$F$400,'Étape 1 - à remplir'!$E$31:$E$400,MASQ2!CZ433,'Étape 1 - à remplir'!$N$31:$N$400,DI$3,'Étape 1 - à remplir'!$G$31:$G$400,"kg"))))))=0,NA(),IF(DI$2="Catégorie",IF(DI$3="Toutes",SUMIFS('Étape 1 - à remplir'!$F$31:$F$400,'Étape 1 - à remplir'!$E$31:$E$400,MASQ2!CZ433,'Étape 1 - à remplir'!$G$31:$G$400,"kg"),SUMIFS('Étape 1 - à remplir'!$F$31:$F$400,'Étape 1 - à remplir'!$E$31:$E$400,MASQ2!CZ433,'Étape 1 - à remplir'!$C$31:$C$400,DI$3)),IF(DI$2="Âge",IF(DI$3="Tous",SUMIFS('Étape 1 - à remplir'!$F$31:$F$400,'Étape 1 - à remplir'!$E$31:$E$400,MASQ2!CZ433,'Étape 1 - à remplir'!$G$31:$G$400,"kg"),SUMIFS('Étape 1 - à remplir'!$F$31:$F$400,'Étape 1 - à remplir'!$E$31:$E$400,MASQ2!CZ433,'Étape 1 - à remplir'!$P$31:$P$400,DI$3,'Étape 1 - à remplir'!$G$31:$G$400,"kg")),IF(DI$2="Atelier",IF(DI$3="Tous",SUMIFS('Étape 1 - à remplir'!$F$31:$F$400,'Étape 1 - à remplir'!$E$31:$E$400,MASQ2!CZ433,'Étape 1 - à remplir'!$G$31:$G$400,"kg"),SUMIFS('Étape 1 - à remplir'!$F$31:$F$400,'Étape 1 - à remplir'!$E$31:$E$400,MASQ2!CZ433,'Étape 1 - à remplir'!$O$31:$O$400,DI$3,'Étape 1 - à remplir'!$G$31:$G$400,"kg")),IF(DI$2="Espèce",IF(DI$3="Tous",SUMIFS('Étape 1 - à remplir'!$F$31:$F$400,'Étape 1 - à remplir'!$E$31:$E$400,MASQ2!CZ433,'Étape 1 - à remplir'!$G$31:$G$400,"kg"),SUMIFS('Étape 1 - à remplir'!$F$31:$F$400,'Étape 1 - à remplir'!$E$31:$E$400,MASQ2!CZ433,'Étape 1 - à remplir'!$N$31:$N$400,DI$3,'Étape 1 - à remplir'!$G$31:$G$400,"kg")))))))</f>
        <v>#N/A</v>
      </c>
      <c r="DB433" s="104">
        <f t="shared" si="198"/>
        <v>0</v>
      </c>
      <c r="DC433" s="204" t="str">
        <f t="shared" si="191"/>
        <v>Sulfadiméthoxine</v>
      </c>
      <c r="DD433" s="204" t="str">
        <f t="shared" si="192"/>
        <v>Oxytétracycline</v>
      </c>
      <c r="DE433" s="204" t="str">
        <f t="shared" si="193"/>
        <v/>
      </c>
      <c r="DF433" s="204" t="str">
        <f t="shared" si="194"/>
        <v>Sulfamides</v>
      </c>
      <c r="DG433" s="204" t="str">
        <f t="shared" si="195"/>
        <v>Tetracyclines</v>
      </c>
      <c r="DH433" s="97" t="str">
        <f t="shared" si="196"/>
        <v/>
      </c>
      <c r="DI433" s="78"/>
      <c r="DJ433" s="78"/>
      <c r="DK433" s="77" t="str">
        <f ca="1"/>
        <v>PREMELANGE MEDICAMENTEUX Z 29</v>
      </c>
      <c r="DL433" s="79" t="e">
        <f ca="1"/>
        <v>#N/A</v>
      </c>
      <c r="DM433" s="102"/>
      <c r="DN433" s="8"/>
      <c r="DO433" s="8"/>
      <c r="DP433" s="8"/>
      <c r="DQ433" s="8"/>
      <c r="DR433" s="8"/>
      <c r="DS433" s="8"/>
      <c r="DT433" s="8"/>
      <c r="DU433" s="8"/>
      <c r="DV433" s="8"/>
      <c r="DW433" s="8"/>
      <c r="DX433" s="8"/>
      <c r="DY433" s="8"/>
      <c r="DZ433" s="8"/>
      <c r="EA433" s="8"/>
      <c r="EB433" s="8"/>
      <c r="EC433" s="8"/>
      <c r="ED433" s="8"/>
      <c r="EE433" s="8"/>
      <c r="EF433" s="8"/>
      <c r="EG433" s="8"/>
      <c r="EH433" s="8"/>
      <c r="EI433" s="8"/>
      <c r="EJ433" s="97"/>
    </row>
    <row r="434" spans="1:140" x14ac:dyDescent="0.25">
      <c r="A434" s="56"/>
      <c r="B434" s="8"/>
      <c r="C434" s="8"/>
      <c r="D434" s="8"/>
      <c r="E434" s="8"/>
      <c r="F434" s="8"/>
      <c r="G434" s="8"/>
      <c r="H434" s="8"/>
      <c r="I434" s="102" t="str">
        <f>INDEX(Données_ATB!BE:BV,MATCH(MASQ2!J434,Données_ATB!BE:BE,0),18)</f>
        <v/>
      </c>
      <c r="J434" s="77" t="str">
        <f>Données_ATB!BE433</f>
        <v>PREMELANGE MEDICAMENTEUX Z 30</v>
      </c>
      <c r="K434" s="204" t="e">
        <f>IF(IF(S$2="Catégorie",IF(S$3="Toutes",SUMIFS('Étape 1 - à remplir'!$F$31:$F$400,'Étape 1 - à remplir'!$E$31:$E$400,MASQ2!J434,'Étape 1 - à remplir'!$G$31:$G$400,"animaux"),SUMIFS('Étape 1 - à remplir'!$F$31:$F$400,'Étape 1 - à remplir'!$E$31:$E$400,MASQ2!J434,'Étape 1 - à remplir'!$C$31:$C$400,S$3)),IF(S$2="Âge",IF(S$3="Tous",SUMIFS('Étape 1 - à remplir'!$F$31:$F$400,'Étape 1 - à remplir'!$E$31:$E$400,MASQ2!J434,'Étape 1 - à remplir'!$G$31:$G$400,"animaux"),SUMIFS('Étape 1 - à remplir'!$F$31:$F$400,'Étape 1 - à remplir'!$E$31:$E$400,MASQ2!J434,'Étape 1 - à remplir'!$P$31:$P$400,S$3)),IF(S$2="Atelier",IF(S$3="Tous",SUMIFS('Étape 1 - à remplir'!$F$31:$F$400,'Étape 1 - à remplir'!$E$31:$E$400,MASQ2!J434,'Étape 1 - à remplir'!$G$31:$G$400,"animaux"),SUMIFS('Étape 1 - à remplir'!$F$31:$F$400,'Étape 1 - à remplir'!$E$31:$E$400,MASQ2!J434,'Étape 1 - à remplir'!$O$31:$O$400,S$3)),IF(S$2="Espèce",IF(S$3="Tous",SUMIFS('Étape 1 - à remplir'!$F$31:$F$400,'Étape 1 - à remplir'!$E$31:$E$400,MASQ2!J434,'Étape 1 - à remplir'!$G$31:$G$400,"animaux"),SUMIFS('Étape 1 - à remplir'!$F$31:$F$400,'Étape 1 - à remplir'!$E$31:$E$400,MASQ2!J434,'Étape 1 - à remplir'!$N$31:$N$400,S$3))))))=0,NA(),IF(S$2="Catégorie",IF(S$3="Toutes",SUMIFS('Étape 1 - à remplir'!$F$31:$F$400,'Étape 1 - à remplir'!$E$31:$E$400,MASQ2!J434,'Étape 1 - à remplir'!$G$31:$G$400,"animaux"),SUMIFS('Étape 1 - à remplir'!$F$31:$F$400,'Étape 1 - à remplir'!$E$31:$E$400,MASQ2!J434,'Étape 1 - à remplir'!$C$31:$C$400,S$3)),IF(S$2="Âge",IF(S$3="Tous",SUMIFS('Étape 1 - à remplir'!$F$31:$F$400,'Étape 1 - à remplir'!$E$31:$E$400,MASQ2!J434,'Étape 1 - à remplir'!$G$31:$G$400,"animaux"),SUMIFS('Étape 1 - à remplir'!$F$31:$F$400,'Étape 1 - à remplir'!$E$31:$E$400,MASQ2!J434,'Étape 1 - à remplir'!$P$31:$P$400,S$3)),IF(S$2="Atelier",IF(S$3="Tous",SUMIFS('Étape 1 - à remplir'!$F$31:$F$400,'Étape 1 - à remplir'!$E$31:$E$400,MASQ2!J434,'Étape 1 - à remplir'!$G$31:$G$400,"animaux"),SUMIFS('Étape 1 - à remplir'!$F$31:$F$400,'Étape 1 - à remplir'!$E$31:$E$400,MASQ2!J434,'Étape 1 - à remplir'!$O$31:$O$400,S$3)),IF(S$2="Espèce",IF(S$3="Tous",SUMIFS('Étape 1 - à remplir'!$F$31:$F$400,'Étape 1 - à remplir'!$E$31:$E$400,MASQ2!J434,'Étape 1 - à remplir'!$G$31:$G$400,"animaux"),SUMIFS('Étape 1 - à remplir'!$F$31:$F$400,'Étape 1 - à remplir'!$E$31:$E$400,MASQ2!J434,'Étape 1 - à remplir'!$N$31:$N$400,S$3)))))))</f>
        <v>#N/A</v>
      </c>
      <c r="L434" s="97">
        <f t="shared" si="199"/>
        <v>0</v>
      </c>
      <c r="M434" s="56" t="str">
        <f>Données_ATB!BN433</f>
        <v>Sulfadiazine</v>
      </c>
      <c r="N434" s="204" t="str">
        <f>Données_ATB!BO433</f>
        <v>Triméthoprime</v>
      </c>
      <c r="O434" s="97" t="str">
        <f>Données_ATB!BP433</f>
        <v/>
      </c>
      <c r="P434" s="77" t="str">
        <f>Données_ATB!BR433</f>
        <v>Sulfamides</v>
      </c>
      <c r="Q434" s="78" t="str">
        <f>Données_ATB!BS433</f>
        <v>Trimethoprime</v>
      </c>
      <c r="R434" s="79" t="str">
        <f>Données_ATB!BT433</f>
        <v/>
      </c>
      <c r="S434" s="78"/>
      <c r="T434" s="78"/>
      <c r="U434" s="77" t="str">
        <f ca="1"/>
        <v>PREMELANGE MEDICAMENTEUX Z 30</v>
      </c>
      <c r="V434" s="79" t="e">
        <f ca="1"/>
        <v>#N/A</v>
      </c>
      <c r="W434" s="102"/>
      <c r="X434" s="8"/>
      <c r="Y434" s="8"/>
      <c r="Z434" s="8"/>
      <c r="AA434" s="8"/>
      <c r="AB434" s="102"/>
      <c r="AC434" s="8"/>
      <c r="AD434" s="8"/>
      <c r="AE434" s="8"/>
      <c r="AF434" s="8"/>
      <c r="AG434" s="8"/>
      <c r="AH434" s="8"/>
      <c r="AI434" s="8"/>
      <c r="AJ434" s="8"/>
      <c r="AK434" s="8"/>
      <c r="AL434" s="8"/>
      <c r="AM434" s="8"/>
      <c r="AN434" s="8"/>
      <c r="AO434" s="8"/>
      <c r="AP434" s="8"/>
      <c r="AQ434" s="8"/>
      <c r="AR434" s="8"/>
      <c r="AS434" s="8"/>
      <c r="AT434" s="97"/>
      <c r="AV434" s="56"/>
      <c r="AW434" s="8"/>
      <c r="AX434" s="8"/>
      <c r="AY434" s="8"/>
      <c r="AZ434" s="8"/>
      <c r="BA434" s="8"/>
      <c r="BB434" s="8"/>
      <c r="BC434" s="8"/>
      <c r="BD434" s="102" t="str">
        <f t="shared" si="181"/>
        <v/>
      </c>
      <c r="BE434" s="56" t="str">
        <f t="shared" si="182"/>
        <v>PREMELANGE MEDICAMENTEUX Z 30</v>
      </c>
      <c r="BF434" s="204" t="e">
        <f>IF(IF(BN$2="Catégorie",IF(BN$3="Toutes",SUMIFS('Étape 1 - à remplir'!$F$31:$F$400,'Étape 1 - à remplir'!$E$31:$E$400,MASQ2!BE434,'Étape 1 - à remplir'!$G$31:$G$400,"lots"),SUMIFS('Étape 1 - à remplir'!$F$31:$F$400,'Étape 1 - à remplir'!$E$31:$E$400,MASQ2!BE434,'Étape 1 - à remplir'!$C$31:$C$400,BN$3)),IF(BN$2="Âge",IF(BN$3="Tous",SUMIFS('Étape 1 - à remplir'!$F$31:$F$400,'Étape 1 - à remplir'!$E$31:$E$400,MASQ2!BE434,'Étape 1 - à remplir'!$G$31:$G$400,"lots"),SUMIFS('Étape 1 - à remplir'!$F$31:$F$400,'Étape 1 - à remplir'!$E$31:$E$400,MASQ2!BE434,'Étape 1 - à remplir'!$P$31:$P$400,BN$3,'Étape 1 - à remplir'!$G$31:$G$400,"lots")),IF(BN$2="Atelier",IF(BN$3="Tous",SUMIFS('Étape 1 - à remplir'!$F$31:$F$400,'Étape 1 - à remplir'!$E$31:$E$400,MASQ2!BE434,'Étape 1 - à remplir'!$G$31:$G$400,"lots"),SUMIFS('Étape 1 - à remplir'!$F$31:$F$400,'Étape 1 - à remplir'!$E$31:$E$400,MASQ2!BE434,'Étape 1 - à remplir'!$O$31:$O$400,BN$3,'Étape 1 - à remplir'!$G$31:$G$400,"lots")),IF(BN$2="Espèce",IF(BN$3="Tous",SUMIFS('Étape 1 - à remplir'!$F$31:$F$400,'Étape 1 - à remplir'!$E$31:$E$400,MASQ2!BE434,'Étape 1 - à remplir'!$G$31:$G$400,"lots"),SUMIFS('Étape 1 - à remplir'!$F$31:$F$400,'Étape 1 - à remplir'!$E$31:$E$400,MASQ2!BE434,'Étape 1 - à remplir'!$N$31:$N$400,BN$3,'Étape 1 - à remplir'!$G$31:$G$400,"lots"))))))=0,NA(),IF(BN$2="Catégorie",IF(BN$3="Toutes",SUMIFS('Étape 1 - à remplir'!$F$31:$F$400,'Étape 1 - à remplir'!$E$31:$E$400,MASQ2!BE434,'Étape 1 - à remplir'!$G$31:$G$400,"lots"),SUMIFS('Étape 1 - à remplir'!$F$31:$F$400,'Étape 1 - à remplir'!$E$31:$E$400,MASQ2!BE434,'Étape 1 - à remplir'!$C$31:$C$400,BN$3)),IF(BN$2="Âge",IF(BN$3="Tous",SUMIFS('Étape 1 - à remplir'!$F$31:$F$400,'Étape 1 - à remplir'!$E$31:$E$400,MASQ2!BE434,'Étape 1 - à remplir'!$G$31:$G$400,"lots"),SUMIFS('Étape 1 - à remplir'!$F$31:$F$400,'Étape 1 - à remplir'!$E$31:$E$400,MASQ2!BE434,'Étape 1 - à remplir'!$P$31:$P$400,BN$3,'Étape 1 - à remplir'!$G$31:$G$400,"lots")),IF(BN$2="Atelier",IF(BN$3="Tous",SUMIFS('Étape 1 - à remplir'!$F$31:$F$400,'Étape 1 - à remplir'!$E$31:$E$400,MASQ2!BE434,'Étape 1 - à remplir'!$G$31:$G$400,"lots"),SUMIFS('Étape 1 - à remplir'!$F$31:$F$400,'Étape 1 - à remplir'!$E$31:$E$400,MASQ2!BE434,'Étape 1 - à remplir'!$O$31:$O$400,BN$3,'Étape 1 - à remplir'!$G$31:$G$400,"lots")),IF(BN$2="Espèce",IF(BN$3="Tous",SUMIFS('Étape 1 - à remplir'!$F$31:$F$400,'Étape 1 - à remplir'!$E$31:$E$400,MASQ2!BE434,'Étape 1 - à remplir'!$G$31:$G$400,"lots"),SUMIFS('Étape 1 - à remplir'!$F$31:$F$400,'Étape 1 - à remplir'!$E$31:$E$400,MASQ2!BE434,'Étape 1 - à remplir'!$N$31:$N$400,BN$3,'Étape 1 - à remplir'!$G$31:$G$400,"lots")))))))</f>
        <v>#N/A</v>
      </c>
      <c r="BG434" s="204">
        <f t="shared" si="197"/>
        <v>0</v>
      </c>
      <c r="BH434" s="204" t="str">
        <f t="shared" si="183"/>
        <v>Sulfadiazine</v>
      </c>
      <c r="BI434" s="204" t="str">
        <f t="shared" si="184"/>
        <v>Triméthoprime</v>
      </c>
      <c r="BJ434" s="204" t="str">
        <f t="shared" si="185"/>
        <v/>
      </c>
      <c r="BK434" s="204" t="str">
        <f t="shared" si="186"/>
        <v>Sulfamides</v>
      </c>
      <c r="BL434" s="204" t="str">
        <f t="shared" si="187"/>
        <v>Trimethoprime</v>
      </c>
      <c r="BM434" s="97" t="str">
        <f t="shared" si="188"/>
        <v/>
      </c>
      <c r="BN434" s="78"/>
      <c r="BO434" s="78"/>
      <c r="BP434" s="77" t="str">
        <f ca="1"/>
        <v>PREMELANGE MEDICAMENTEUX Z 30</v>
      </c>
      <c r="BQ434" s="79" t="e">
        <f ca="1"/>
        <v>#N/A</v>
      </c>
      <c r="BR434" s="102"/>
      <c r="BS434" s="8"/>
      <c r="BT434" s="8"/>
      <c r="BU434" s="8"/>
      <c r="BV434" s="8"/>
      <c r="BW434" s="8"/>
      <c r="BX434" s="8"/>
      <c r="BY434" s="8"/>
      <c r="BZ434" s="8"/>
      <c r="CA434" s="8"/>
      <c r="CB434" s="8"/>
      <c r="CC434" s="8"/>
      <c r="CD434" s="8"/>
      <c r="CE434" s="8"/>
      <c r="CF434" s="8"/>
      <c r="CG434" s="8"/>
      <c r="CH434" s="8"/>
      <c r="CI434" s="8"/>
      <c r="CJ434" s="8"/>
      <c r="CK434" s="8"/>
      <c r="CL434" s="8"/>
      <c r="CM434" s="8"/>
      <c r="CN434" s="8"/>
      <c r="CO434" s="97"/>
      <c r="CQ434" s="56"/>
      <c r="CR434" s="8"/>
      <c r="CS434" s="8"/>
      <c r="CT434" s="8"/>
      <c r="CU434" s="8"/>
      <c r="CV434" s="8"/>
      <c r="CW434" s="8"/>
      <c r="CX434" s="8"/>
      <c r="CY434" s="102" t="str">
        <f t="shared" si="189"/>
        <v/>
      </c>
      <c r="CZ434" s="56" t="str">
        <f t="shared" si="190"/>
        <v>PREMELANGE MEDICAMENTEUX Z 30</v>
      </c>
      <c r="DA434" s="204" t="e">
        <f>IF(IF(DI$2="Catégorie",IF(DI$3="Toutes",SUMIFS('Étape 1 - à remplir'!$F$31:$F$400,'Étape 1 - à remplir'!$E$31:$E$400,MASQ2!CZ434,'Étape 1 - à remplir'!$G$31:$G$400,"kg"),SUMIFS('Étape 1 - à remplir'!$F$31:$F$400,'Étape 1 - à remplir'!$E$31:$E$400,MASQ2!CZ434,'Étape 1 - à remplir'!$C$31:$C$400,DI$3)),IF(DI$2="Âge",IF(DI$3="Tous",SUMIFS('Étape 1 - à remplir'!$F$31:$F$400,'Étape 1 - à remplir'!$E$31:$E$400,MASQ2!CZ434,'Étape 1 - à remplir'!$G$31:$G$400,"kg"),SUMIFS('Étape 1 - à remplir'!$F$31:$F$400,'Étape 1 - à remplir'!$E$31:$E$400,MASQ2!CZ434,'Étape 1 - à remplir'!$P$31:$P$400,DI$3,'Étape 1 - à remplir'!$G$31:$G$400,"kg")),IF(DI$2="Atelier",IF(DI$3="Tous",SUMIFS('Étape 1 - à remplir'!$F$31:$F$400,'Étape 1 - à remplir'!$E$31:$E$400,MASQ2!CZ434,'Étape 1 - à remplir'!$G$31:$G$400,"kg"),SUMIFS('Étape 1 - à remplir'!$F$31:$F$400,'Étape 1 - à remplir'!$E$31:$E$400,MASQ2!CZ434,'Étape 1 - à remplir'!$O$31:$O$400,DI$3,'Étape 1 - à remplir'!$G$31:$G$400,"kg")),IF(DI$2="Espèce",IF(DI$3="Tous",SUMIFS('Étape 1 - à remplir'!$F$31:$F$400,'Étape 1 - à remplir'!$E$31:$E$400,MASQ2!CZ434,'Étape 1 - à remplir'!$G$31:$G$400,"kg"),SUMIFS('Étape 1 - à remplir'!$F$31:$F$400,'Étape 1 - à remplir'!$E$31:$E$400,MASQ2!CZ434,'Étape 1 - à remplir'!$N$31:$N$400,DI$3,'Étape 1 - à remplir'!$G$31:$G$400,"kg"))))))=0,NA(),IF(DI$2="Catégorie",IF(DI$3="Toutes",SUMIFS('Étape 1 - à remplir'!$F$31:$F$400,'Étape 1 - à remplir'!$E$31:$E$400,MASQ2!CZ434,'Étape 1 - à remplir'!$G$31:$G$400,"kg"),SUMIFS('Étape 1 - à remplir'!$F$31:$F$400,'Étape 1 - à remplir'!$E$31:$E$400,MASQ2!CZ434,'Étape 1 - à remplir'!$C$31:$C$400,DI$3)),IF(DI$2="Âge",IF(DI$3="Tous",SUMIFS('Étape 1 - à remplir'!$F$31:$F$400,'Étape 1 - à remplir'!$E$31:$E$400,MASQ2!CZ434,'Étape 1 - à remplir'!$G$31:$G$400,"kg"),SUMIFS('Étape 1 - à remplir'!$F$31:$F$400,'Étape 1 - à remplir'!$E$31:$E$400,MASQ2!CZ434,'Étape 1 - à remplir'!$P$31:$P$400,DI$3,'Étape 1 - à remplir'!$G$31:$G$400,"kg")),IF(DI$2="Atelier",IF(DI$3="Tous",SUMIFS('Étape 1 - à remplir'!$F$31:$F$400,'Étape 1 - à remplir'!$E$31:$E$400,MASQ2!CZ434,'Étape 1 - à remplir'!$G$31:$G$400,"kg"),SUMIFS('Étape 1 - à remplir'!$F$31:$F$400,'Étape 1 - à remplir'!$E$31:$E$400,MASQ2!CZ434,'Étape 1 - à remplir'!$O$31:$O$400,DI$3,'Étape 1 - à remplir'!$G$31:$G$400,"kg")),IF(DI$2="Espèce",IF(DI$3="Tous",SUMIFS('Étape 1 - à remplir'!$F$31:$F$400,'Étape 1 - à remplir'!$E$31:$E$400,MASQ2!CZ434,'Étape 1 - à remplir'!$G$31:$G$400,"kg"),SUMIFS('Étape 1 - à remplir'!$F$31:$F$400,'Étape 1 - à remplir'!$E$31:$E$400,MASQ2!CZ434,'Étape 1 - à remplir'!$N$31:$N$400,DI$3,'Étape 1 - à remplir'!$G$31:$G$400,"kg")))))))</f>
        <v>#N/A</v>
      </c>
      <c r="DB434" s="104">
        <f t="shared" si="198"/>
        <v>0</v>
      </c>
      <c r="DC434" s="204" t="str">
        <f t="shared" si="191"/>
        <v>Sulfadiazine</v>
      </c>
      <c r="DD434" s="204" t="str">
        <f t="shared" si="192"/>
        <v>Triméthoprime</v>
      </c>
      <c r="DE434" s="204" t="str">
        <f t="shared" si="193"/>
        <v/>
      </c>
      <c r="DF434" s="204" t="str">
        <f t="shared" si="194"/>
        <v>Sulfamides</v>
      </c>
      <c r="DG434" s="204" t="str">
        <f t="shared" si="195"/>
        <v>Trimethoprime</v>
      </c>
      <c r="DH434" s="97" t="str">
        <f t="shared" si="196"/>
        <v/>
      </c>
      <c r="DI434" s="78"/>
      <c r="DJ434" s="78"/>
      <c r="DK434" s="77" t="str">
        <f ca="1"/>
        <v>PREMELANGE MEDICAMENTEUX Z 30</v>
      </c>
      <c r="DL434" s="79" t="e">
        <f ca="1"/>
        <v>#N/A</v>
      </c>
      <c r="DM434" s="102"/>
      <c r="DN434" s="8"/>
      <c r="DO434" s="8"/>
      <c r="DP434" s="8"/>
      <c r="DQ434" s="8"/>
      <c r="DR434" s="8"/>
      <c r="DS434" s="8"/>
      <c r="DT434" s="8"/>
      <c r="DU434" s="8"/>
      <c r="DV434" s="8"/>
      <c r="DW434" s="8"/>
      <c r="DX434" s="8"/>
      <c r="DY434" s="8"/>
      <c r="DZ434" s="8"/>
      <c r="EA434" s="8"/>
      <c r="EB434" s="8"/>
      <c r="EC434" s="8"/>
      <c r="ED434" s="8"/>
      <c r="EE434" s="8"/>
      <c r="EF434" s="8"/>
      <c r="EG434" s="8"/>
      <c r="EH434" s="8"/>
      <c r="EI434" s="8"/>
      <c r="EJ434" s="97"/>
    </row>
    <row r="435" spans="1:140" x14ac:dyDescent="0.25">
      <c r="A435" s="56"/>
      <c r="B435" s="8"/>
      <c r="C435" s="8"/>
      <c r="D435" s="8"/>
      <c r="E435" s="8"/>
      <c r="F435" s="8"/>
      <c r="G435" s="8"/>
      <c r="H435" s="8"/>
      <c r="I435" s="102" t="str">
        <f>INDEX(Données_ATB!BE:BV,MATCH(MASQ2!J435,Données_ATB!BE:BE,0),18)</f>
        <v/>
      </c>
      <c r="J435" s="77" t="str">
        <f>Données_ATB!BE434</f>
        <v>PRIMAZINE</v>
      </c>
      <c r="K435" s="204" t="e">
        <f>IF(IF(S$2="Catégorie",IF(S$3="Toutes",SUMIFS('Étape 1 - à remplir'!$F$31:$F$400,'Étape 1 - à remplir'!$E$31:$E$400,MASQ2!J435,'Étape 1 - à remplir'!$G$31:$G$400,"animaux"),SUMIFS('Étape 1 - à remplir'!$F$31:$F$400,'Étape 1 - à remplir'!$E$31:$E$400,MASQ2!J435,'Étape 1 - à remplir'!$C$31:$C$400,S$3)),IF(S$2="Âge",IF(S$3="Tous",SUMIFS('Étape 1 - à remplir'!$F$31:$F$400,'Étape 1 - à remplir'!$E$31:$E$400,MASQ2!J435,'Étape 1 - à remplir'!$G$31:$G$400,"animaux"),SUMIFS('Étape 1 - à remplir'!$F$31:$F$400,'Étape 1 - à remplir'!$E$31:$E$400,MASQ2!J435,'Étape 1 - à remplir'!$P$31:$P$400,S$3)),IF(S$2="Atelier",IF(S$3="Tous",SUMIFS('Étape 1 - à remplir'!$F$31:$F$400,'Étape 1 - à remplir'!$E$31:$E$400,MASQ2!J435,'Étape 1 - à remplir'!$G$31:$G$400,"animaux"),SUMIFS('Étape 1 - à remplir'!$F$31:$F$400,'Étape 1 - à remplir'!$E$31:$E$400,MASQ2!J435,'Étape 1 - à remplir'!$O$31:$O$400,S$3)),IF(S$2="Espèce",IF(S$3="Tous",SUMIFS('Étape 1 - à remplir'!$F$31:$F$400,'Étape 1 - à remplir'!$E$31:$E$400,MASQ2!J435,'Étape 1 - à remplir'!$G$31:$G$400,"animaux"),SUMIFS('Étape 1 - à remplir'!$F$31:$F$400,'Étape 1 - à remplir'!$E$31:$E$400,MASQ2!J435,'Étape 1 - à remplir'!$N$31:$N$400,S$3))))))=0,NA(),IF(S$2="Catégorie",IF(S$3="Toutes",SUMIFS('Étape 1 - à remplir'!$F$31:$F$400,'Étape 1 - à remplir'!$E$31:$E$400,MASQ2!J435,'Étape 1 - à remplir'!$G$31:$G$400,"animaux"),SUMIFS('Étape 1 - à remplir'!$F$31:$F$400,'Étape 1 - à remplir'!$E$31:$E$400,MASQ2!J435,'Étape 1 - à remplir'!$C$31:$C$400,S$3)),IF(S$2="Âge",IF(S$3="Tous",SUMIFS('Étape 1 - à remplir'!$F$31:$F$400,'Étape 1 - à remplir'!$E$31:$E$400,MASQ2!J435,'Étape 1 - à remplir'!$G$31:$G$400,"animaux"),SUMIFS('Étape 1 - à remplir'!$F$31:$F$400,'Étape 1 - à remplir'!$E$31:$E$400,MASQ2!J435,'Étape 1 - à remplir'!$P$31:$P$400,S$3)),IF(S$2="Atelier",IF(S$3="Tous",SUMIFS('Étape 1 - à remplir'!$F$31:$F$400,'Étape 1 - à remplir'!$E$31:$E$400,MASQ2!J435,'Étape 1 - à remplir'!$G$31:$G$400,"animaux"),SUMIFS('Étape 1 - à remplir'!$F$31:$F$400,'Étape 1 - à remplir'!$E$31:$E$400,MASQ2!J435,'Étape 1 - à remplir'!$O$31:$O$400,S$3)),IF(S$2="Espèce",IF(S$3="Tous",SUMIFS('Étape 1 - à remplir'!$F$31:$F$400,'Étape 1 - à remplir'!$E$31:$E$400,MASQ2!J435,'Étape 1 - à remplir'!$G$31:$G$400,"animaux"),SUMIFS('Étape 1 - à remplir'!$F$31:$F$400,'Étape 1 - à remplir'!$E$31:$E$400,MASQ2!J435,'Étape 1 - à remplir'!$N$31:$N$400,S$3)))))))</f>
        <v>#N/A</v>
      </c>
      <c r="L435" s="97">
        <f t="shared" si="199"/>
        <v>0</v>
      </c>
      <c r="M435" s="56" t="str">
        <f>Données_ATB!BN434</f>
        <v>Oxytétracycline</v>
      </c>
      <c r="N435" s="204" t="str">
        <f>Données_ATB!BO434</f>
        <v/>
      </c>
      <c r="O435" s="97" t="str">
        <f>Données_ATB!BP434</f>
        <v/>
      </c>
      <c r="P435" s="77" t="str">
        <f>Données_ATB!BR434</f>
        <v>Tetracyclines</v>
      </c>
      <c r="Q435" s="78" t="str">
        <f>Données_ATB!BS434</f>
        <v/>
      </c>
      <c r="R435" s="79" t="str">
        <f>Données_ATB!BT434</f>
        <v/>
      </c>
      <c r="S435" s="78"/>
      <c r="T435" s="78"/>
      <c r="U435" s="77" t="str">
        <f ca="1"/>
        <v>PRIMAZINE</v>
      </c>
      <c r="V435" s="79" t="e">
        <f ca="1"/>
        <v>#N/A</v>
      </c>
      <c r="W435" s="102"/>
      <c r="X435" s="8"/>
      <c r="Y435" s="8"/>
      <c r="Z435" s="8"/>
      <c r="AA435" s="8"/>
      <c r="AB435" s="102"/>
      <c r="AC435" s="8"/>
      <c r="AD435" s="8"/>
      <c r="AE435" s="8"/>
      <c r="AF435" s="8"/>
      <c r="AG435" s="8"/>
      <c r="AH435" s="8"/>
      <c r="AI435" s="8"/>
      <c r="AJ435" s="8"/>
      <c r="AK435" s="8"/>
      <c r="AL435" s="8"/>
      <c r="AM435" s="8"/>
      <c r="AN435" s="8"/>
      <c r="AO435" s="8"/>
      <c r="AP435" s="8"/>
      <c r="AQ435" s="8"/>
      <c r="AR435" s="8"/>
      <c r="AS435" s="8"/>
      <c r="AT435" s="97"/>
      <c r="AV435" s="56"/>
      <c r="AW435" s="8"/>
      <c r="AX435" s="8"/>
      <c r="AY435" s="8"/>
      <c r="AZ435" s="8"/>
      <c r="BA435" s="8"/>
      <c r="BB435" s="8"/>
      <c r="BC435" s="8"/>
      <c r="BD435" s="102" t="str">
        <f t="shared" si="181"/>
        <v/>
      </c>
      <c r="BE435" s="56" t="str">
        <f t="shared" si="182"/>
        <v>PRIMAZINE</v>
      </c>
      <c r="BF435" s="204" t="e">
        <f>IF(IF(BN$2="Catégorie",IF(BN$3="Toutes",SUMIFS('Étape 1 - à remplir'!$F$31:$F$400,'Étape 1 - à remplir'!$E$31:$E$400,MASQ2!BE435,'Étape 1 - à remplir'!$G$31:$G$400,"lots"),SUMIFS('Étape 1 - à remplir'!$F$31:$F$400,'Étape 1 - à remplir'!$E$31:$E$400,MASQ2!BE435,'Étape 1 - à remplir'!$C$31:$C$400,BN$3)),IF(BN$2="Âge",IF(BN$3="Tous",SUMIFS('Étape 1 - à remplir'!$F$31:$F$400,'Étape 1 - à remplir'!$E$31:$E$400,MASQ2!BE435,'Étape 1 - à remplir'!$G$31:$G$400,"lots"),SUMIFS('Étape 1 - à remplir'!$F$31:$F$400,'Étape 1 - à remplir'!$E$31:$E$400,MASQ2!BE435,'Étape 1 - à remplir'!$P$31:$P$400,BN$3,'Étape 1 - à remplir'!$G$31:$G$400,"lots")),IF(BN$2="Atelier",IF(BN$3="Tous",SUMIFS('Étape 1 - à remplir'!$F$31:$F$400,'Étape 1 - à remplir'!$E$31:$E$400,MASQ2!BE435,'Étape 1 - à remplir'!$G$31:$G$400,"lots"),SUMIFS('Étape 1 - à remplir'!$F$31:$F$400,'Étape 1 - à remplir'!$E$31:$E$400,MASQ2!BE435,'Étape 1 - à remplir'!$O$31:$O$400,BN$3,'Étape 1 - à remplir'!$G$31:$G$400,"lots")),IF(BN$2="Espèce",IF(BN$3="Tous",SUMIFS('Étape 1 - à remplir'!$F$31:$F$400,'Étape 1 - à remplir'!$E$31:$E$400,MASQ2!BE435,'Étape 1 - à remplir'!$G$31:$G$400,"lots"),SUMIFS('Étape 1 - à remplir'!$F$31:$F$400,'Étape 1 - à remplir'!$E$31:$E$400,MASQ2!BE435,'Étape 1 - à remplir'!$N$31:$N$400,BN$3,'Étape 1 - à remplir'!$G$31:$G$400,"lots"))))))=0,NA(),IF(BN$2="Catégorie",IF(BN$3="Toutes",SUMIFS('Étape 1 - à remplir'!$F$31:$F$400,'Étape 1 - à remplir'!$E$31:$E$400,MASQ2!BE435,'Étape 1 - à remplir'!$G$31:$G$400,"lots"),SUMIFS('Étape 1 - à remplir'!$F$31:$F$400,'Étape 1 - à remplir'!$E$31:$E$400,MASQ2!BE435,'Étape 1 - à remplir'!$C$31:$C$400,BN$3)),IF(BN$2="Âge",IF(BN$3="Tous",SUMIFS('Étape 1 - à remplir'!$F$31:$F$400,'Étape 1 - à remplir'!$E$31:$E$400,MASQ2!BE435,'Étape 1 - à remplir'!$G$31:$G$400,"lots"),SUMIFS('Étape 1 - à remplir'!$F$31:$F$400,'Étape 1 - à remplir'!$E$31:$E$400,MASQ2!BE435,'Étape 1 - à remplir'!$P$31:$P$400,BN$3,'Étape 1 - à remplir'!$G$31:$G$400,"lots")),IF(BN$2="Atelier",IF(BN$3="Tous",SUMIFS('Étape 1 - à remplir'!$F$31:$F$400,'Étape 1 - à remplir'!$E$31:$E$400,MASQ2!BE435,'Étape 1 - à remplir'!$G$31:$G$400,"lots"),SUMIFS('Étape 1 - à remplir'!$F$31:$F$400,'Étape 1 - à remplir'!$E$31:$E$400,MASQ2!BE435,'Étape 1 - à remplir'!$O$31:$O$400,BN$3,'Étape 1 - à remplir'!$G$31:$G$400,"lots")),IF(BN$2="Espèce",IF(BN$3="Tous",SUMIFS('Étape 1 - à remplir'!$F$31:$F$400,'Étape 1 - à remplir'!$E$31:$E$400,MASQ2!BE435,'Étape 1 - à remplir'!$G$31:$G$400,"lots"),SUMIFS('Étape 1 - à remplir'!$F$31:$F$400,'Étape 1 - à remplir'!$E$31:$E$400,MASQ2!BE435,'Étape 1 - à remplir'!$N$31:$N$400,BN$3,'Étape 1 - à remplir'!$G$31:$G$400,"lots")))))))</f>
        <v>#N/A</v>
      </c>
      <c r="BG435" s="204">
        <f t="shared" si="197"/>
        <v>0</v>
      </c>
      <c r="BH435" s="204" t="str">
        <f t="shared" si="183"/>
        <v>Oxytétracycline</v>
      </c>
      <c r="BI435" s="204" t="str">
        <f t="shared" si="184"/>
        <v/>
      </c>
      <c r="BJ435" s="204" t="str">
        <f t="shared" si="185"/>
        <v/>
      </c>
      <c r="BK435" s="204" t="str">
        <f t="shared" si="186"/>
        <v>Tetracyclines</v>
      </c>
      <c r="BL435" s="204" t="str">
        <f t="shared" si="187"/>
        <v/>
      </c>
      <c r="BM435" s="97" t="str">
        <f t="shared" si="188"/>
        <v/>
      </c>
      <c r="BN435" s="78"/>
      <c r="BO435" s="78"/>
      <c r="BP435" s="77" t="str">
        <f ca="1"/>
        <v>PRIMAZINE</v>
      </c>
      <c r="BQ435" s="79" t="e">
        <f ca="1"/>
        <v>#N/A</v>
      </c>
      <c r="BR435" s="102"/>
      <c r="BS435" s="8"/>
      <c r="BT435" s="8"/>
      <c r="BU435" s="8"/>
      <c r="BV435" s="8"/>
      <c r="BW435" s="8"/>
      <c r="BX435" s="8"/>
      <c r="BY435" s="8"/>
      <c r="BZ435" s="8"/>
      <c r="CA435" s="8"/>
      <c r="CB435" s="8"/>
      <c r="CC435" s="8"/>
      <c r="CD435" s="8"/>
      <c r="CE435" s="8"/>
      <c r="CF435" s="8"/>
      <c r="CG435" s="8"/>
      <c r="CH435" s="8"/>
      <c r="CI435" s="8"/>
      <c r="CJ435" s="8"/>
      <c r="CK435" s="8"/>
      <c r="CL435" s="8"/>
      <c r="CM435" s="8"/>
      <c r="CN435" s="8"/>
      <c r="CO435" s="97"/>
      <c r="CQ435" s="56"/>
      <c r="CR435" s="8"/>
      <c r="CS435" s="8"/>
      <c r="CT435" s="8"/>
      <c r="CU435" s="8"/>
      <c r="CV435" s="8"/>
      <c r="CW435" s="8"/>
      <c r="CX435" s="8"/>
      <c r="CY435" s="102" t="str">
        <f t="shared" si="189"/>
        <v/>
      </c>
      <c r="CZ435" s="56" t="str">
        <f t="shared" si="190"/>
        <v>PRIMAZINE</v>
      </c>
      <c r="DA435" s="204" t="e">
        <f>IF(IF(DI$2="Catégorie",IF(DI$3="Toutes",SUMIFS('Étape 1 - à remplir'!$F$31:$F$400,'Étape 1 - à remplir'!$E$31:$E$400,MASQ2!CZ435,'Étape 1 - à remplir'!$G$31:$G$400,"kg"),SUMIFS('Étape 1 - à remplir'!$F$31:$F$400,'Étape 1 - à remplir'!$E$31:$E$400,MASQ2!CZ435,'Étape 1 - à remplir'!$C$31:$C$400,DI$3)),IF(DI$2="Âge",IF(DI$3="Tous",SUMIFS('Étape 1 - à remplir'!$F$31:$F$400,'Étape 1 - à remplir'!$E$31:$E$400,MASQ2!CZ435,'Étape 1 - à remplir'!$G$31:$G$400,"kg"),SUMIFS('Étape 1 - à remplir'!$F$31:$F$400,'Étape 1 - à remplir'!$E$31:$E$400,MASQ2!CZ435,'Étape 1 - à remplir'!$P$31:$P$400,DI$3,'Étape 1 - à remplir'!$G$31:$G$400,"kg")),IF(DI$2="Atelier",IF(DI$3="Tous",SUMIFS('Étape 1 - à remplir'!$F$31:$F$400,'Étape 1 - à remplir'!$E$31:$E$400,MASQ2!CZ435,'Étape 1 - à remplir'!$G$31:$G$400,"kg"),SUMIFS('Étape 1 - à remplir'!$F$31:$F$400,'Étape 1 - à remplir'!$E$31:$E$400,MASQ2!CZ435,'Étape 1 - à remplir'!$O$31:$O$400,DI$3,'Étape 1 - à remplir'!$G$31:$G$400,"kg")),IF(DI$2="Espèce",IF(DI$3="Tous",SUMIFS('Étape 1 - à remplir'!$F$31:$F$400,'Étape 1 - à remplir'!$E$31:$E$400,MASQ2!CZ435,'Étape 1 - à remplir'!$G$31:$G$400,"kg"),SUMIFS('Étape 1 - à remplir'!$F$31:$F$400,'Étape 1 - à remplir'!$E$31:$E$400,MASQ2!CZ435,'Étape 1 - à remplir'!$N$31:$N$400,DI$3,'Étape 1 - à remplir'!$G$31:$G$400,"kg"))))))=0,NA(),IF(DI$2="Catégorie",IF(DI$3="Toutes",SUMIFS('Étape 1 - à remplir'!$F$31:$F$400,'Étape 1 - à remplir'!$E$31:$E$400,MASQ2!CZ435,'Étape 1 - à remplir'!$G$31:$G$400,"kg"),SUMIFS('Étape 1 - à remplir'!$F$31:$F$400,'Étape 1 - à remplir'!$E$31:$E$400,MASQ2!CZ435,'Étape 1 - à remplir'!$C$31:$C$400,DI$3)),IF(DI$2="Âge",IF(DI$3="Tous",SUMIFS('Étape 1 - à remplir'!$F$31:$F$400,'Étape 1 - à remplir'!$E$31:$E$400,MASQ2!CZ435,'Étape 1 - à remplir'!$G$31:$G$400,"kg"),SUMIFS('Étape 1 - à remplir'!$F$31:$F$400,'Étape 1 - à remplir'!$E$31:$E$400,MASQ2!CZ435,'Étape 1 - à remplir'!$P$31:$P$400,DI$3,'Étape 1 - à remplir'!$G$31:$G$400,"kg")),IF(DI$2="Atelier",IF(DI$3="Tous",SUMIFS('Étape 1 - à remplir'!$F$31:$F$400,'Étape 1 - à remplir'!$E$31:$E$400,MASQ2!CZ435,'Étape 1 - à remplir'!$G$31:$G$400,"kg"),SUMIFS('Étape 1 - à remplir'!$F$31:$F$400,'Étape 1 - à remplir'!$E$31:$E$400,MASQ2!CZ435,'Étape 1 - à remplir'!$O$31:$O$400,DI$3,'Étape 1 - à remplir'!$G$31:$G$400,"kg")),IF(DI$2="Espèce",IF(DI$3="Tous",SUMIFS('Étape 1 - à remplir'!$F$31:$F$400,'Étape 1 - à remplir'!$E$31:$E$400,MASQ2!CZ435,'Étape 1 - à remplir'!$G$31:$G$400,"kg"),SUMIFS('Étape 1 - à remplir'!$F$31:$F$400,'Étape 1 - à remplir'!$E$31:$E$400,MASQ2!CZ435,'Étape 1 - à remplir'!$N$31:$N$400,DI$3,'Étape 1 - à remplir'!$G$31:$G$400,"kg")))))))</f>
        <v>#N/A</v>
      </c>
      <c r="DB435" s="104">
        <f t="shared" si="198"/>
        <v>0</v>
      </c>
      <c r="DC435" s="204" t="str">
        <f t="shared" si="191"/>
        <v>Oxytétracycline</v>
      </c>
      <c r="DD435" s="204" t="str">
        <f t="shared" si="192"/>
        <v/>
      </c>
      <c r="DE435" s="204" t="str">
        <f t="shared" si="193"/>
        <v/>
      </c>
      <c r="DF435" s="204" t="str">
        <f t="shared" si="194"/>
        <v>Tetracyclines</v>
      </c>
      <c r="DG435" s="204" t="str">
        <f t="shared" si="195"/>
        <v/>
      </c>
      <c r="DH435" s="97" t="str">
        <f t="shared" si="196"/>
        <v/>
      </c>
      <c r="DI435" s="78"/>
      <c r="DJ435" s="78"/>
      <c r="DK435" s="77" t="str">
        <f ca="1"/>
        <v>PRIMAZINE</v>
      </c>
      <c r="DL435" s="79" t="e">
        <f ca="1"/>
        <v>#N/A</v>
      </c>
      <c r="DM435" s="102"/>
      <c r="DN435" s="8"/>
      <c r="DO435" s="8"/>
      <c r="DP435" s="8"/>
      <c r="DQ435" s="8"/>
      <c r="DR435" s="8"/>
      <c r="DS435" s="8"/>
      <c r="DT435" s="8"/>
      <c r="DU435" s="8"/>
      <c r="DV435" s="8"/>
      <c r="DW435" s="8"/>
      <c r="DX435" s="8"/>
      <c r="DY435" s="8"/>
      <c r="DZ435" s="8"/>
      <c r="EA435" s="8"/>
      <c r="EB435" s="8"/>
      <c r="EC435" s="8"/>
      <c r="ED435" s="8"/>
      <c r="EE435" s="8"/>
      <c r="EF435" s="8"/>
      <c r="EG435" s="8"/>
      <c r="EH435" s="8"/>
      <c r="EI435" s="8"/>
      <c r="EJ435" s="97"/>
    </row>
    <row r="436" spans="1:140" x14ac:dyDescent="0.25">
      <c r="A436" s="56"/>
      <c r="B436" s="8"/>
      <c r="C436" s="8"/>
      <c r="D436" s="8"/>
      <c r="E436" s="8"/>
      <c r="F436" s="8"/>
      <c r="G436" s="8"/>
      <c r="H436" s="8"/>
      <c r="I436" s="102" t="str">
        <f>INDEX(Données_ATB!BE:BV,MATCH(MASQ2!J436,Données_ATB!BE:BE,0),18)</f>
        <v/>
      </c>
      <c r="J436" s="77" t="str">
        <f>Données_ATB!BE435</f>
        <v>PRIMOX</v>
      </c>
      <c r="K436" s="204" t="e">
        <f>IF(IF(S$2="Catégorie",IF(S$3="Toutes",SUMIFS('Étape 1 - à remplir'!$F$31:$F$400,'Étape 1 - à remplir'!$E$31:$E$400,MASQ2!J436,'Étape 1 - à remplir'!$G$31:$G$400,"animaux"),SUMIFS('Étape 1 - à remplir'!$F$31:$F$400,'Étape 1 - à remplir'!$E$31:$E$400,MASQ2!J436,'Étape 1 - à remplir'!$C$31:$C$400,S$3)),IF(S$2="Âge",IF(S$3="Tous",SUMIFS('Étape 1 - à remplir'!$F$31:$F$400,'Étape 1 - à remplir'!$E$31:$E$400,MASQ2!J436,'Étape 1 - à remplir'!$G$31:$G$400,"animaux"),SUMIFS('Étape 1 - à remplir'!$F$31:$F$400,'Étape 1 - à remplir'!$E$31:$E$400,MASQ2!J436,'Étape 1 - à remplir'!$P$31:$P$400,S$3)),IF(S$2="Atelier",IF(S$3="Tous",SUMIFS('Étape 1 - à remplir'!$F$31:$F$400,'Étape 1 - à remplir'!$E$31:$E$400,MASQ2!J436,'Étape 1 - à remplir'!$G$31:$G$400,"animaux"),SUMIFS('Étape 1 - à remplir'!$F$31:$F$400,'Étape 1 - à remplir'!$E$31:$E$400,MASQ2!J436,'Étape 1 - à remplir'!$O$31:$O$400,S$3)),IF(S$2="Espèce",IF(S$3="Tous",SUMIFS('Étape 1 - à remplir'!$F$31:$F$400,'Étape 1 - à remplir'!$E$31:$E$400,MASQ2!J436,'Étape 1 - à remplir'!$G$31:$G$400,"animaux"),SUMIFS('Étape 1 - à remplir'!$F$31:$F$400,'Étape 1 - à remplir'!$E$31:$E$400,MASQ2!J436,'Étape 1 - à remplir'!$N$31:$N$400,S$3))))))=0,NA(),IF(S$2="Catégorie",IF(S$3="Toutes",SUMIFS('Étape 1 - à remplir'!$F$31:$F$400,'Étape 1 - à remplir'!$E$31:$E$400,MASQ2!J436,'Étape 1 - à remplir'!$G$31:$G$400,"animaux"),SUMIFS('Étape 1 - à remplir'!$F$31:$F$400,'Étape 1 - à remplir'!$E$31:$E$400,MASQ2!J436,'Étape 1 - à remplir'!$C$31:$C$400,S$3)),IF(S$2="Âge",IF(S$3="Tous",SUMIFS('Étape 1 - à remplir'!$F$31:$F$400,'Étape 1 - à remplir'!$E$31:$E$400,MASQ2!J436,'Étape 1 - à remplir'!$G$31:$G$400,"animaux"),SUMIFS('Étape 1 - à remplir'!$F$31:$F$400,'Étape 1 - à remplir'!$E$31:$E$400,MASQ2!J436,'Étape 1 - à remplir'!$P$31:$P$400,S$3)),IF(S$2="Atelier",IF(S$3="Tous",SUMIFS('Étape 1 - à remplir'!$F$31:$F$400,'Étape 1 - à remplir'!$E$31:$E$400,MASQ2!J436,'Étape 1 - à remplir'!$G$31:$G$400,"animaux"),SUMIFS('Étape 1 - à remplir'!$F$31:$F$400,'Étape 1 - à remplir'!$E$31:$E$400,MASQ2!J436,'Étape 1 - à remplir'!$O$31:$O$400,S$3)),IF(S$2="Espèce",IF(S$3="Tous",SUMIFS('Étape 1 - à remplir'!$F$31:$F$400,'Étape 1 - à remplir'!$E$31:$E$400,MASQ2!J436,'Étape 1 - à remplir'!$G$31:$G$400,"animaux"),SUMIFS('Étape 1 - à remplir'!$F$31:$F$400,'Étape 1 - à remplir'!$E$31:$E$400,MASQ2!J436,'Étape 1 - à remplir'!$N$31:$N$400,S$3)))))))</f>
        <v>#N/A</v>
      </c>
      <c r="L436" s="97">
        <f t="shared" si="199"/>
        <v>0</v>
      </c>
      <c r="M436" s="56" t="str">
        <f>Données_ATB!BN435</f>
        <v>Oxytétracycline</v>
      </c>
      <c r="N436" s="204" t="str">
        <f>Données_ATB!BO435</f>
        <v/>
      </c>
      <c r="O436" s="97" t="str">
        <f>Données_ATB!BP435</f>
        <v/>
      </c>
      <c r="P436" s="77" t="str">
        <f>Données_ATB!BR435</f>
        <v>Tetracyclines</v>
      </c>
      <c r="Q436" s="78" t="str">
        <f>Données_ATB!BS435</f>
        <v/>
      </c>
      <c r="R436" s="79" t="str">
        <f>Données_ATB!BT435</f>
        <v/>
      </c>
      <c r="S436" s="78"/>
      <c r="T436" s="78"/>
      <c r="U436" s="77" t="str">
        <f ca="1"/>
        <v>PRIMOX</v>
      </c>
      <c r="V436" s="79" t="e">
        <f ca="1"/>
        <v>#N/A</v>
      </c>
      <c r="W436" s="102"/>
      <c r="X436" s="8"/>
      <c r="Y436" s="8"/>
      <c r="Z436" s="8"/>
      <c r="AA436" s="8"/>
      <c r="AB436" s="102"/>
      <c r="AC436" s="8"/>
      <c r="AD436" s="8"/>
      <c r="AE436" s="8"/>
      <c r="AF436" s="8"/>
      <c r="AG436" s="8"/>
      <c r="AH436" s="8"/>
      <c r="AI436" s="8"/>
      <c r="AJ436" s="8"/>
      <c r="AK436" s="8"/>
      <c r="AL436" s="8"/>
      <c r="AM436" s="8"/>
      <c r="AN436" s="8"/>
      <c r="AO436" s="8"/>
      <c r="AP436" s="8"/>
      <c r="AQ436" s="8"/>
      <c r="AR436" s="8"/>
      <c r="AS436" s="8"/>
      <c r="AT436" s="97"/>
      <c r="AV436" s="56"/>
      <c r="AW436" s="8"/>
      <c r="AX436" s="8"/>
      <c r="AY436" s="8"/>
      <c r="AZ436" s="8"/>
      <c r="BA436" s="8"/>
      <c r="BB436" s="8"/>
      <c r="BC436" s="8"/>
      <c r="BD436" s="102" t="str">
        <f t="shared" si="181"/>
        <v/>
      </c>
      <c r="BE436" s="56" t="str">
        <f t="shared" si="182"/>
        <v>PRIMOX</v>
      </c>
      <c r="BF436" s="204" t="e">
        <f>IF(IF(BN$2="Catégorie",IF(BN$3="Toutes",SUMIFS('Étape 1 - à remplir'!$F$31:$F$400,'Étape 1 - à remplir'!$E$31:$E$400,MASQ2!BE436,'Étape 1 - à remplir'!$G$31:$G$400,"lots"),SUMIFS('Étape 1 - à remplir'!$F$31:$F$400,'Étape 1 - à remplir'!$E$31:$E$400,MASQ2!BE436,'Étape 1 - à remplir'!$C$31:$C$400,BN$3)),IF(BN$2="Âge",IF(BN$3="Tous",SUMIFS('Étape 1 - à remplir'!$F$31:$F$400,'Étape 1 - à remplir'!$E$31:$E$400,MASQ2!BE436,'Étape 1 - à remplir'!$G$31:$G$400,"lots"),SUMIFS('Étape 1 - à remplir'!$F$31:$F$400,'Étape 1 - à remplir'!$E$31:$E$400,MASQ2!BE436,'Étape 1 - à remplir'!$P$31:$P$400,BN$3,'Étape 1 - à remplir'!$G$31:$G$400,"lots")),IF(BN$2="Atelier",IF(BN$3="Tous",SUMIFS('Étape 1 - à remplir'!$F$31:$F$400,'Étape 1 - à remplir'!$E$31:$E$400,MASQ2!BE436,'Étape 1 - à remplir'!$G$31:$G$400,"lots"),SUMIFS('Étape 1 - à remplir'!$F$31:$F$400,'Étape 1 - à remplir'!$E$31:$E$400,MASQ2!BE436,'Étape 1 - à remplir'!$O$31:$O$400,BN$3,'Étape 1 - à remplir'!$G$31:$G$400,"lots")),IF(BN$2="Espèce",IF(BN$3="Tous",SUMIFS('Étape 1 - à remplir'!$F$31:$F$400,'Étape 1 - à remplir'!$E$31:$E$400,MASQ2!BE436,'Étape 1 - à remplir'!$G$31:$G$400,"lots"),SUMIFS('Étape 1 - à remplir'!$F$31:$F$400,'Étape 1 - à remplir'!$E$31:$E$400,MASQ2!BE436,'Étape 1 - à remplir'!$N$31:$N$400,BN$3,'Étape 1 - à remplir'!$G$31:$G$400,"lots"))))))=0,NA(),IF(BN$2="Catégorie",IF(BN$3="Toutes",SUMIFS('Étape 1 - à remplir'!$F$31:$F$400,'Étape 1 - à remplir'!$E$31:$E$400,MASQ2!BE436,'Étape 1 - à remplir'!$G$31:$G$400,"lots"),SUMIFS('Étape 1 - à remplir'!$F$31:$F$400,'Étape 1 - à remplir'!$E$31:$E$400,MASQ2!BE436,'Étape 1 - à remplir'!$C$31:$C$400,BN$3)),IF(BN$2="Âge",IF(BN$3="Tous",SUMIFS('Étape 1 - à remplir'!$F$31:$F$400,'Étape 1 - à remplir'!$E$31:$E$400,MASQ2!BE436,'Étape 1 - à remplir'!$G$31:$G$400,"lots"),SUMIFS('Étape 1 - à remplir'!$F$31:$F$400,'Étape 1 - à remplir'!$E$31:$E$400,MASQ2!BE436,'Étape 1 - à remplir'!$P$31:$P$400,BN$3,'Étape 1 - à remplir'!$G$31:$G$400,"lots")),IF(BN$2="Atelier",IF(BN$3="Tous",SUMIFS('Étape 1 - à remplir'!$F$31:$F$400,'Étape 1 - à remplir'!$E$31:$E$400,MASQ2!BE436,'Étape 1 - à remplir'!$G$31:$G$400,"lots"),SUMIFS('Étape 1 - à remplir'!$F$31:$F$400,'Étape 1 - à remplir'!$E$31:$E$400,MASQ2!BE436,'Étape 1 - à remplir'!$O$31:$O$400,BN$3,'Étape 1 - à remplir'!$G$31:$G$400,"lots")),IF(BN$2="Espèce",IF(BN$3="Tous",SUMIFS('Étape 1 - à remplir'!$F$31:$F$400,'Étape 1 - à remplir'!$E$31:$E$400,MASQ2!BE436,'Étape 1 - à remplir'!$G$31:$G$400,"lots"),SUMIFS('Étape 1 - à remplir'!$F$31:$F$400,'Étape 1 - à remplir'!$E$31:$E$400,MASQ2!BE436,'Étape 1 - à remplir'!$N$31:$N$400,BN$3,'Étape 1 - à remplir'!$G$31:$G$400,"lots")))))))</f>
        <v>#N/A</v>
      </c>
      <c r="BG436" s="204">
        <f t="shared" si="197"/>
        <v>0</v>
      </c>
      <c r="BH436" s="204" t="str">
        <f t="shared" si="183"/>
        <v>Oxytétracycline</v>
      </c>
      <c r="BI436" s="204" t="str">
        <f t="shared" si="184"/>
        <v/>
      </c>
      <c r="BJ436" s="204" t="str">
        <f t="shared" si="185"/>
        <v/>
      </c>
      <c r="BK436" s="204" t="str">
        <f t="shared" si="186"/>
        <v>Tetracyclines</v>
      </c>
      <c r="BL436" s="204" t="str">
        <f t="shared" si="187"/>
        <v/>
      </c>
      <c r="BM436" s="97" t="str">
        <f t="shared" si="188"/>
        <v/>
      </c>
      <c r="BN436" s="78"/>
      <c r="BO436" s="78"/>
      <c r="BP436" s="77" t="str">
        <f ca="1"/>
        <v>PRIMOX</v>
      </c>
      <c r="BQ436" s="79" t="e">
        <f ca="1"/>
        <v>#N/A</v>
      </c>
      <c r="BR436" s="102"/>
      <c r="BS436" s="8"/>
      <c r="BT436" s="8"/>
      <c r="BU436" s="8"/>
      <c r="BV436" s="8"/>
      <c r="BW436" s="8"/>
      <c r="BX436" s="8"/>
      <c r="BY436" s="8"/>
      <c r="BZ436" s="8"/>
      <c r="CA436" s="8"/>
      <c r="CB436" s="8"/>
      <c r="CC436" s="8"/>
      <c r="CD436" s="8"/>
      <c r="CE436" s="8"/>
      <c r="CF436" s="8"/>
      <c r="CG436" s="8"/>
      <c r="CH436" s="8"/>
      <c r="CI436" s="8"/>
      <c r="CJ436" s="8"/>
      <c r="CK436" s="8"/>
      <c r="CL436" s="8"/>
      <c r="CM436" s="8"/>
      <c r="CN436" s="8"/>
      <c r="CO436" s="97"/>
      <c r="CQ436" s="56"/>
      <c r="CR436" s="8"/>
      <c r="CS436" s="8"/>
      <c r="CT436" s="8"/>
      <c r="CU436" s="8"/>
      <c r="CV436" s="8"/>
      <c r="CW436" s="8"/>
      <c r="CX436" s="8"/>
      <c r="CY436" s="102" t="str">
        <f t="shared" si="189"/>
        <v/>
      </c>
      <c r="CZ436" s="56" t="str">
        <f t="shared" si="190"/>
        <v>PRIMOX</v>
      </c>
      <c r="DA436" s="204" t="e">
        <f>IF(IF(DI$2="Catégorie",IF(DI$3="Toutes",SUMIFS('Étape 1 - à remplir'!$F$31:$F$400,'Étape 1 - à remplir'!$E$31:$E$400,MASQ2!CZ436,'Étape 1 - à remplir'!$G$31:$G$400,"kg"),SUMIFS('Étape 1 - à remplir'!$F$31:$F$400,'Étape 1 - à remplir'!$E$31:$E$400,MASQ2!CZ436,'Étape 1 - à remplir'!$C$31:$C$400,DI$3)),IF(DI$2="Âge",IF(DI$3="Tous",SUMIFS('Étape 1 - à remplir'!$F$31:$F$400,'Étape 1 - à remplir'!$E$31:$E$400,MASQ2!CZ436,'Étape 1 - à remplir'!$G$31:$G$400,"kg"),SUMIFS('Étape 1 - à remplir'!$F$31:$F$400,'Étape 1 - à remplir'!$E$31:$E$400,MASQ2!CZ436,'Étape 1 - à remplir'!$P$31:$P$400,DI$3,'Étape 1 - à remplir'!$G$31:$G$400,"kg")),IF(DI$2="Atelier",IF(DI$3="Tous",SUMIFS('Étape 1 - à remplir'!$F$31:$F$400,'Étape 1 - à remplir'!$E$31:$E$400,MASQ2!CZ436,'Étape 1 - à remplir'!$G$31:$G$400,"kg"),SUMIFS('Étape 1 - à remplir'!$F$31:$F$400,'Étape 1 - à remplir'!$E$31:$E$400,MASQ2!CZ436,'Étape 1 - à remplir'!$O$31:$O$400,DI$3,'Étape 1 - à remplir'!$G$31:$G$400,"kg")),IF(DI$2="Espèce",IF(DI$3="Tous",SUMIFS('Étape 1 - à remplir'!$F$31:$F$400,'Étape 1 - à remplir'!$E$31:$E$400,MASQ2!CZ436,'Étape 1 - à remplir'!$G$31:$G$400,"kg"),SUMIFS('Étape 1 - à remplir'!$F$31:$F$400,'Étape 1 - à remplir'!$E$31:$E$400,MASQ2!CZ436,'Étape 1 - à remplir'!$N$31:$N$400,DI$3,'Étape 1 - à remplir'!$G$31:$G$400,"kg"))))))=0,NA(),IF(DI$2="Catégorie",IF(DI$3="Toutes",SUMIFS('Étape 1 - à remplir'!$F$31:$F$400,'Étape 1 - à remplir'!$E$31:$E$400,MASQ2!CZ436,'Étape 1 - à remplir'!$G$31:$G$400,"kg"),SUMIFS('Étape 1 - à remplir'!$F$31:$F$400,'Étape 1 - à remplir'!$E$31:$E$400,MASQ2!CZ436,'Étape 1 - à remplir'!$C$31:$C$400,DI$3)),IF(DI$2="Âge",IF(DI$3="Tous",SUMIFS('Étape 1 - à remplir'!$F$31:$F$400,'Étape 1 - à remplir'!$E$31:$E$400,MASQ2!CZ436,'Étape 1 - à remplir'!$G$31:$G$400,"kg"),SUMIFS('Étape 1 - à remplir'!$F$31:$F$400,'Étape 1 - à remplir'!$E$31:$E$400,MASQ2!CZ436,'Étape 1 - à remplir'!$P$31:$P$400,DI$3,'Étape 1 - à remplir'!$G$31:$G$400,"kg")),IF(DI$2="Atelier",IF(DI$3="Tous",SUMIFS('Étape 1 - à remplir'!$F$31:$F$400,'Étape 1 - à remplir'!$E$31:$E$400,MASQ2!CZ436,'Étape 1 - à remplir'!$G$31:$G$400,"kg"),SUMIFS('Étape 1 - à remplir'!$F$31:$F$400,'Étape 1 - à remplir'!$E$31:$E$400,MASQ2!CZ436,'Étape 1 - à remplir'!$O$31:$O$400,DI$3,'Étape 1 - à remplir'!$G$31:$G$400,"kg")),IF(DI$2="Espèce",IF(DI$3="Tous",SUMIFS('Étape 1 - à remplir'!$F$31:$F$400,'Étape 1 - à remplir'!$E$31:$E$400,MASQ2!CZ436,'Étape 1 - à remplir'!$G$31:$G$400,"kg"),SUMIFS('Étape 1 - à remplir'!$F$31:$F$400,'Étape 1 - à remplir'!$E$31:$E$400,MASQ2!CZ436,'Étape 1 - à remplir'!$N$31:$N$400,DI$3,'Étape 1 - à remplir'!$G$31:$G$400,"kg")))))))</f>
        <v>#N/A</v>
      </c>
      <c r="DB436" s="104">
        <f t="shared" si="198"/>
        <v>0</v>
      </c>
      <c r="DC436" s="204" t="str">
        <f t="shared" si="191"/>
        <v>Oxytétracycline</v>
      </c>
      <c r="DD436" s="204" t="str">
        <f t="shared" si="192"/>
        <v/>
      </c>
      <c r="DE436" s="204" t="str">
        <f t="shared" si="193"/>
        <v/>
      </c>
      <c r="DF436" s="204" t="str">
        <f t="shared" si="194"/>
        <v>Tetracyclines</v>
      </c>
      <c r="DG436" s="204" t="str">
        <f t="shared" si="195"/>
        <v/>
      </c>
      <c r="DH436" s="97" t="str">
        <f t="shared" si="196"/>
        <v/>
      </c>
      <c r="DI436" s="78"/>
      <c r="DJ436" s="78"/>
      <c r="DK436" s="77" t="str">
        <f ca="1"/>
        <v>PRIMOX</v>
      </c>
      <c r="DL436" s="79" t="e">
        <f ca="1"/>
        <v>#N/A</v>
      </c>
      <c r="DM436" s="102"/>
      <c r="DN436" s="8"/>
      <c r="DO436" s="8"/>
      <c r="DP436" s="8"/>
      <c r="DQ436" s="8"/>
      <c r="DR436" s="8"/>
      <c r="DS436" s="8"/>
      <c r="DT436" s="8"/>
      <c r="DU436" s="8"/>
      <c r="DV436" s="8"/>
      <c r="DW436" s="8"/>
      <c r="DX436" s="8"/>
      <c r="DY436" s="8"/>
      <c r="DZ436" s="8"/>
      <c r="EA436" s="8"/>
      <c r="EB436" s="8"/>
      <c r="EC436" s="8"/>
      <c r="ED436" s="8"/>
      <c r="EE436" s="8"/>
      <c r="EF436" s="8"/>
      <c r="EG436" s="8"/>
      <c r="EH436" s="8"/>
      <c r="EI436" s="8"/>
      <c r="EJ436" s="97"/>
    </row>
    <row r="437" spans="1:140" x14ac:dyDescent="0.25">
      <c r="A437" s="56"/>
      <c r="B437" s="8"/>
      <c r="C437" s="8"/>
      <c r="D437" s="8"/>
      <c r="E437" s="8"/>
      <c r="F437" s="8"/>
      <c r="G437" s="8"/>
      <c r="H437" s="8"/>
      <c r="I437" s="102" t="str">
        <f>INDEX(Données_ATB!BE:BV,MATCH(MASQ2!J437,Données_ATB!BE:BE,0),18)</f>
        <v/>
      </c>
      <c r="J437" s="77" t="str">
        <f>Données_ATB!BE436</f>
        <v>PROCACTIVE SUSPENSION INJECTABLE POUR BOVINS ET PORCINS</v>
      </c>
      <c r="K437" s="204" t="e">
        <f>IF(IF(S$2="Catégorie",IF(S$3="Toutes",SUMIFS('Étape 1 - à remplir'!$F$31:$F$400,'Étape 1 - à remplir'!$E$31:$E$400,MASQ2!J437,'Étape 1 - à remplir'!$G$31:$G$400,"animaux"),SUMIFS('Étape 1 - à remplir'!$F$31:$F$400,'Étape 1 - à remplir'!$E$31:$E$400,MASQ2!J437,'Étape 1 - à remplir'!$C$31:$C$400,S$3)),IF(S$2="Âge",IF(S$3="Tous",SUMIFS('Étape 1 - à remplir'!$F$31:$F$400,'Étape 1 - à remplir'!$E$31:$E$400,MASQ2!J437,'Étape 1 - à remplir'!$G$31:$G$400,"animaux"),SUMIFS('Étape 1 - à remplir'!$F$31:$F$400,'Étape 1 - à remplir'!$E$31:$E$400,MASQ2!J437,'Étape 1 - à remplir'!$P$31:$P$400,S$3)),IF(S$2="Atelier",IF(S$3="Tous",SUMIFS('Étape 1 - à remplir'!$F$31:$F$400,'Étape 1 - à remplir'!$E$31:$E$400,MASQ2!J437,'Étape 1 - à remplir'!$G$31:$G$400,"animaux"),SUMIFS('Étape 1 - à remplir'!$F$31:$F$400,'Étape 1 - à remplir'!$E$31:$E$400,MASQ2!J437,'Étape 1 - à remplir'!$O$31:$O$400,S$3)),IF(S$2="Espèce",IF(S$3="Tous",SUMIFS('Étape 1 - à remplir'!$F$31:$F$400,'Étape 1 - à remplir'!$E$31:$E$400,MASQ2!J437,'Étape 1 - à remplir'!$G$31:$G$400,"animaux"),SUMIFS('Étape 1 - à remplir'!$F$31:$F$400,'Étape 1 - à remplir'!$E$31:$E$400,MASQ2!J437,'Étape 1 - à remplir'!$N$31:$N$400,S$3))))))=0,NA(),IF(S$2="Catégorie",IF(S$3="Toutes",SUMIFS('Étape 1 - à remplir'!$F$31:$F$400,'Étape 1 - à remplir'!$E$31:$E$400,MASQ2!J437,'Étape 1 - à remplir'!$G$31:$G$400,"animaux"),SUMIFS('Étape 1 - à remplir'!$F$31:$F$400,'Étape 1 - à remplir'!$E$31:$E$400,MASQ2!J437,'Étape 1 - à remplir'!$C$31:$C$400,S$3)),IF(S$2="Âge",IF(S$3="Tous",SUMIFS('Étape 1 - à remplir'!$F$31:$F$400,'Étape 1 - à remplir'!$E$31:$E$400,MASQ2!J437,'Étape 1 - à remplir'!$G$31:$G$400,"animaux"),SUMIFS('Étape 1 - à remplir'!$F$31:$F$400,'Étape 1 - à remplir'!$E$31:$E$400,MASQ2!J437,'Étape 1 - à remplir'!$P$31:$P$400,S$3)),IF(S$2="Atelier",IF(S$3="Tous",SUMIFS('Étape 1 - à remplir'!$F$31:$F$400,'Étape 1 - à remplir'!$E$31:$E$400,MASQ2!J437,'Étape 1 - à remplir'!$G$31:$G$400,"animaux"),SUMIFS('Étape 1 - à remplir'!$F$31:$F$400,'Étape 1 - à remplir'!$E$31:$E$400,MASQ2!J437,'Étape 1 - à remplir'!$O$31:$O$400,S$3)),IF(S$2="Espèce",IF(S$3="Tous",SUMIFS('Étape 1 - à remplir'!$F$31:$F$400,'Étape 1 - à remplir'!$E$31:$E$400,MASQ2!J437,'Étape 1 - à remplir'!$G$31:$G$400,"animaux"),SUMIFS('Étape 1 - à remplir'!$F$31:$F$400,'Étape 1 - à remplir'!$E$31:$E$400,MASQ2!J437,'Étape 1 - à remplir'!$N$31:$N$400,S$3)))))))</f>
        <v>#N/A</v>
      </c>
      <c r="L437" s="97">
        <f t="shared" si="199"/>
        <v>0</v>
      </c>
      <c r="M437" s="56" t="str">
        <f>Données_ATB!BN436</f>
        <v>Benzylpénicilline</v>
      </c>
      <c r="N437" s="204" t="str">
        <f>Données_ATB!BO436</f>
        <v/>
      </c>
      <c r="O437" s="97" t="str">
        <f>Données_ATB!BP436</f>
        <v/>
      </c>
      <c r="P437" s="77" t="str">
        <f>Données_ATB!BR436</f>
        <v>Penicillines</v>
      </c>
      <c r="Q437" s="78" t="str">
        <f>Données_ATB!BS436</f>
        <v/>
      </c>
      <c r="R437" s="79" t="str">
        <f>Données_ATB!BT436</f>
        <v/>
      </c>
      <c r="S437" s="78"/>
      <c r="T437" s="78"/>
      <c r="U437" s="77" t="str">
        <f ca="1"/>
        <v>PROCACTIVE SUSPENSION INJECTABLE POUR BOVINS ET PORCINS</v>
      </c>
      <c r="V437" s="79" t="e">
        <f ca="1"/>
        <v>#N/A</v>
      </c>
      <c r="W437" s="102"/>
      <c r="X437" s="8"/>
      <c r="Y437" s="8"/>
      <c r="Z437" s="8"/>
      <c r="AA437" s="8"/>
      <c r="AB437" s="102"/>
      <c r="AC437" s="8"/>
      <c r="AD437" s="8"/>
      <c r="AE437" s="8"/>
      <c r="AF437" s="8"/>
      <c r="AG437" s="8"/>
      <c r="AH437" s="8"/>
      <c r="AI437" s="8"/>
      <c r="AJ437" s="8"/>
      <c r="AK437" s="8"/>
      <c r="AL437" s="8"/>
      <c r="AM437" s="8"/>
      <c r="AN437" s="8"/>
      <c r="AO437" s="8"/>
      <c r="AP437" s="8"/>
      <c r="AQ437" s="8"/>
      <c r="AR437" s="8"/>
      <c r="AS437" s="8"/>
      <c r="AT437" s="97"/>
      <c r="AV437" s="56"/>
      <c r="AW437" s="8"/>
      <c r="AX437" s="8"/>
      <c r="AY437" s="8"/>
      <c r="AZ437" s="8"/>
      <c r="BA437" s="8"/>
      <c r="BB437" s="8"/>
      <c r="BC437" s="8"/>
      <c r="BD437" s="102" t="str">
        <f t="shared" si="181"/>
        <v/>
      </c>
      <c r="BE437" s="56" t="str">
        <f t="shared" si="182"/>
        <v>PROCACTIVE SUSPENSION INJECTABLE POUR BOVINS ET PORCINS</v>
      </c>
      <c r="BF437" s="204" t="e">
        <f>IF(IF(BN$2="Catégorie",IF(BN$3="Toutes",SUMIFS('Étape 1 - à remplir'!$F$31:$F$400,'Étape 1 - à remplir'!$E$31:$E$400,MASQ2!BE437,'Étape 1 - à remplir'!$G$31:$G$400,"lots"),SUMIFS('Étape 1 - à remplir'!$F$31:$F$400,'Étape 1 - à remplir'!$E$31:$E$400,MASQ2!BE437,'Étape 1 - à remplir'!$C$31:$C$400,BN$3)),IF(BN$2="Âge",IF(BN$3="Tous",SUMIFS('Étape 1 - à remplir'!$F$31:$F$400,'Étape 1 - à remplir'!$E$31:$E$400,MASQ2!BE437,'Étape 1 - à remplir'!$G$31:$G$400,"lots"),SUMIFS('Étape 1 - à remplir'!$F$31:$F$400,'Étape 1 - à remplir'!$E$31:$E$400,MASQ2!BE437,'Étape 1 - à remplir'!$P$31:$P$400,BN$3,'Étape 1 - à remplir'!$G$31:$G$400,"lots")),IF(BN$2="Atelier",IF(BN$3="Tous",SUMIFS('Étape 1 - à remplir'!$F$31:$F$400,'Étape 1 - à remplir'!$E$31:$E$400,MASQ2!BE437,'Étape 1 - à remplir'!$G$31:$G$400,"lots"),SUMIFS('Étape 1 - à remplir'!$F$31:$F$400,'Étape 1 - à remplir'!$E$31:$E$400,MASQ2!BE437,'Étape 1 - à remplir'!$O$31:$O$400,BN$3,'Étape 1 - à remplir'!$G$31:$G$400,"lots")),IF(BN$2="Espèce",IF(BN$3="Tous",SUMIFS('Étape 1 - à remplir'!$F$31:$F$400,'Étape 1 - à remplir'!$E$31:$E$400,MASQ2!BE437,'Étape 1 - à remplir'!$G$31:$G$400,"lots"),SUMIFS('Étape 1 - à remplir'!$F$31:$F$400,'Étape 1 - à remplir'!$E$31:$E$400,MASQ2!BE437,'Étape 1 - à remplir'!$N$31:$N$400,BN$3,'Étape 1 - à remplir'!$G$31:$G$400,"lots"))))))=0,NA(),IF(BN$2="Catégorie",IF(BN$3="Toutes",SUMIFS('Étape 1 - à remplir'!$F$31:$F$400,'Étape 1 - à remplir'!$E$31:$E$400,MASQ2!BE437,'Étape 1 - à remplir'!$G$31:$G$400,"lots"),SUMIFS('Étape 1 - à remplir'!$F$31:$F$400,'Étape 1 - à remplir'!$E$31:$E$400,MASQ2!BE437,'Étape 1 - à remplir'!$C$31:$C$400,BN$3)),IF(BN$2="Âge",IF(BN$3="Tous",SUMIFS('Étape 1 - à remplir'!$F$31:$F$400,'Étape 1 - à remplir'!$E$31:$E$400,MASQ2!BE437,'Étape 1 - à remplir'!$G$31:$G$400,"lots"),SUMIFS('Étape 1 - à remplir'!$F$31:$F$400,'Étape 1 - à remplir'!$E$31:$E$400,MASQ2!BE437,'Étape 1 - à remplir'!$P$31:$P$400,BN$3,'Étape 1 - à remplir'!$G$31:$G$400,"lots")),IF(BN$2="Atelier",IF(BN$3="Tous",SUMIFS('Étape 1 - à remplir'!$F$31:$F$400,'Étape 1 - à remplir'!$E$31:$E$400,MASQ2!BE437,'Étape 1 - à remplir'!$G$31:$G$400,"lots"),SUMIFS('Étape 1 - à remplir'!$F$31:$F$400,'Étape 1 - à remplir'!$E$31:$E$400,MASQ2!BE437,'Étape 1 - à remplir'!$O$31:$O$400,BN$3,'Étape 1 - à remplir'!$G$31:$G$400,"lots")),IF(BN$2="Espèce",IF(BN$3="Tous",SUMIFS('Étape 1 - à remplir'!$F$31:$F$400,'Étape 1 - à remplir'!$E$31:$E$400,MASQ2!BE437,'Étape 1 - à remplir'!$G$31:$G$400,"lots"),SUMIFS('Étape 1 - à remplir'!$F$31:$F$400,'Étape 1 - à remplir'!$E$31:$E$400,MASQ2!BE437,'Étape 1 - à remplir'!$N$31:$N$400,BN$3,'Étape 1 - à remplir'!$G$31:$G$400,"lots")))))))</f>
        <v>#N/A</v>
      </c>
      <c r="BG437" s="204">
        <f t="shared" si="197"/>
        <v>0</v>
      </c>
      <c r="BH437" s="204" t="str">
        <f t="shared" si="183"/>
        <v>Benzylpénicilline</v>
      </c>
      <c r="BI437" s="204" t="str">
        <f t="shared" si="184"/>
        <v/>
      </c>
      <c r="BJ437" s="204" t="str">
        <f t="shared" si="185"/>
        <v/>
      </c>
      <c r="BK437" s="204" t="str">
        <f t="shared" si="186"/>
        <v>Penicillines</v>
      </c>
      <c r="BL437" s="204" t="str">
        <f t="shared" si="187"/>
        <v/>
      </c>
      <c r="BM437" s="97" t="str">
        <f t="shared" si="188"/>
        <v/>
      </c>
      <c r="BN437" s="78"/>
      <c r="BO437" s="78"/>
      <c r="BP437" s="77" t="str">
        <f ca="1"/>
        <v>PROCACTIVE SUSPENSION INJECTABLE POUR BOVINS ET PORCINS</v>
      </c>
      <c r="BQ437" s="79" t="e">
        <f ca="1"/>
        <v>#N/A</v>
      </c>
      <c r="BR437" s="102"/>
      <c r="BS437" s="8"/>
      <c r="BT437" s="8"/>
      <c r="BU437" s="8"/>
      <c r="BV437" s="8"/>
      <c r="BW437" s="8"/>
      <c r="BX437" s="8"/>
      <c r="BY437" s="8"/>
      <c r="BZ437" s="8"/>
      <c r="CA437" s="8"/>
      <c r="CB437" s="8"/>
      <c r="CC437" s="8"/>
      <c r="CD437" s="8"/>
      <c r="CE437" s="8"/>
      <c r="CF437" s="8"/>
      <c r="CG437" s="8"/>
      <c r="CH437" s="8"/>
      <c r="CI437" s="8"/>
      <c r="CJ437" s="8"/>
      <c r="CK437" s="8"/>
      <c r="CL437" s="8"/>
      <c r="CM437" s="8"/>
      <c r="CN437" s="8"/>
      <c r="CO437" s="97"/>
      <c r="CQ437" s="56"/>
      <c r="CR437" s="8"/>
      <c r="CS437" s="8"/>
      <c r="CT437" s="8"/>
      <c r="CU437" s="8"/>
      <c r="CV437" s="8"/>
      <c r="CW437" s="8"/>
      <c r="CX437" s="8"/>
      <c r="CY437" s="102" t="str">
        <f t="shared" si="189"/>
        <v/>
      </c>
      <c r="CZ437" s="56" t="str">
        <f t="shared" si="190"/>
        <v>PROCACTIVE SUSPENSION INJECTABLE POUR BOVINS ET PORCINS</v>
      </c>
      <c r="DA437" s="204" t="e">
        <f>IF(IF(DI$2="Catégorie",IF(DI$3="Toutes",SUMIFS('Étape 1 - à remplir'!$F$31:$F$400,'Étape 1 - à remplir'!$E$31:$E$400,MASQ2!CZ437,'Étape 1 - à remplir'!$G$31:$G$400,"kg"),SUMIFS('Étape 1 - à remplir'!$F$31:$F$400,'Étape 1 - à remplir'!$E$31:$E$400,MASQ2!CZ437,'Étape 1 - à remplir'!$C$31:$C$400,DI$3)),IF(DI$2="Âge",IF(DI$3="Tous",SUMIFS('Étape 1 - à remplir'!$F$31:$F$400,'Étape 1 - à remplir'!$E$31:$E$400,MASQ2!CZ437,'Étape 1 - à remplir'!$G$31:$G$400,"kg"),SUMIFS('Étape 1 - à remplir'!$F$31:$F$400,'Étape 1 - à remplir'!$E$31:$E$400,MASQ2!CZ437,'Étape 1 - à remplir'!$P$31:$P$400,DI$3,'Étape 1 - à remplir'!$G$31:$G$400,"kg")),IF(DI$2="Atelier",IF(DI$3="Tous",SUMIFS('Étape 1 - à remplir'!$F$31:$F$400,'Étape 1 - à remplir'!$E$31:$E$400,MASQ2!CZ437,'Étape 1 - à remplir'!$G$31:$G$400,"kg"),SUMIFS('Étape 1 - à remplir'!$F$31:$F$400,'Étape 1 - à remplir'!$E$31:$E$400,MASQ2!CZ437,'Étape 1 - à remplir'!$O$31:$O$400,DI$3,'Étape 1 - à remplir'!$G$31:$G$400,"kg")),IF(DI$2="Espèce",IF(DI$3="Tous",SUMIFS('Étape 1 - à remplir'!$F$31:$F$400,'Étape 1 - à remplir'!$E$31:$E$400,MASQ2!CZ437,'Étape 1 - à remplir'!$G$31:$G$400,"kg"),SUMIFS('Étape 1 - à remplir'!$F$31:$F$400,'Étape 1 - à remplir'!$E$31:$E$400,MASQ2!CZ437,'Étape 1 - à remplir'!$N$31:$N$400,DI$3,'Étape 1 - à remplir'!$G$31:$G$400,"kg"))))))=0,NA(),IF(DI$2="Catégorie",IF(DI$3="Toutes",SUMIFS('Étape 1 - à remplir'!$F$31:$F$400,'Étape 1 - à remplir'!$E$31:$E$400,MASQ2!CZ437,'Étape 1 - à remplir'!$G$31:$G$400,"kg"),SUMIFS('Étape 1 - à remplir'!$F$31:$F$400,'Étape 1 - à remplir'!$E$31:$E$400,MASQ2!CZ437,'Étape 1 - à remplir'!$C$31:$C$400,DI$3)),IF(DI$2="Âge",IF(DI$3="Tous",SUMIFS('Étape 1 - à remplir'!$F$31:$F$400,'Étape 1 - à remplir'!$E$31:$E$400,MASQ2!CZ437,'Étape 1 - à remplir'!$G$31:$G$400,"kg"),SUMIFS('Étape 1 - à remplir'!$F$31:$F$400,'Étape 1 - à remplir'!$E$31:$E$400,MASQ2!CZ437,'Étape 1 - à remplir'!$P$31:$P$400,DI$3,'Étape 1 - à remplir'!$G$31:$G$400,"kg")),IF(DI$2="Atelier",IF(DI$3="Tous",SUMIFS('Étape 1 - à remplir'!$F$31:$F$400,'Étape 1 - à remplir'!$E$31:$E$400,MASQ2!CZ437,'Étape 1 - à remplir'!$G$31:$G$400,"kg"),SUMIFS('Étape 1 - à remplir'!$F$31:$F$400,'Étape 1 - à remplir'!$E$31:$E$400,MASQ2!CZ437,'Étape 1 - à remplir'!$O$31:$O$400,DI$3,'Étape 1 - à remplir'!$G$31:$G$400,"kg")),IF(DI$2="Espèce",IF(DI$3="Tous",SUMIFS('Étape 1 - à remplir'!$F$31:$F$400,'Étape 1 - à remplir'!$E$31:$E$400,MASQ2!CZ437,'Étape 1 - à remplir'!$G$31:$G$400,"kg"),SUMIFS('Étape 1 - à remplir'!$F$31:$F$400,'Étape 1 - à remplir'!$E$31:$E$400,MASQ2!CZ437,'Étape 1 - à remplir'!$N$31:$N$400,DI$3,'Étape 1 - à remplir'!$G$31:$G$400,"kg")))))))</f>
        <v>#N/A</v>
      </c>
      <c r="DB437" s="104">
        <f t="shared" si="198"/>
        <v>0</v>
      </c>
      <c r="DC437" s="204" t="str">
        <f t="shared" si="191"/>
        <v>Benzylpénicilline</v>
      </c>
      <c r="DD437" s="204" t="str">
        <f t="shared" si="192"/>
        <v/>
      </c>
      <c r="DE437" s="204" t="str">
        <f t="shared" si="193"/>
        <v/>
      </c>
      <c r="DF437" s="204" t="str">
        <f t="shared" si="194"/>
        <v>Penicillines</v>
      </c>
      <c r="DG437" s="204" t="str">
        <f t="shared" si="195"/>
        <v/>
      </c>
      <c r="DH437" s="97" t="str">
        <f t="shared" si="196"/>
        <v/>
      </c>
      <c r="DI437" s="78"/>
      <c r="DJ437" s="78"/>
      <c r="DK437" s="77" t="str">
        <f ca="1"/>
        <v>PROCACTIVE SUSPENSION INJECTABLE POUR BOVINS ET PORCINS</v>
      </c>
      <c r="DL437" s="79" t="e">
        <f ca="1"/>
        <v>#N/A</v>
      </c>
      <c r="DM437" s="102"/>
      <c r="DN437" s="8"/>
      <c r="DO437" s="8"/>
      <c r="DP437" s="8"/>
      <c r="DQ437" s="8"/>
      <c r="DR437" s="8"/>
      <c r="DS437" s="8"/>
      <c r="DT437" s="8"/>
      <c r="DU437" s="8"/>
      <c r="DV437" s="8"/>
      <c r="DW437" s="8"/>
      <c r="DX437" s="8"/>
      <c r="DY437" s="8"/>
      <c r="DZ437" s="8"/>
      <c r="EA437" s="8"/>
      <c r="EB437" s="8"/>
      <c r="EC437" s="8"/>
      <c r="ED437" s="8"/>
      <c r="EE437" s="8"/>
      <c r="EF437" s="8"/>
      <c r="EG437" s="8"/>
      <c r="EH437" s="8"/>
      <c r="EI437" s="8"/>
      <c r="EJ437" s="97"/>
    </row>
    <row r="438" spans="1:140" x14ac:dyDescent="0.25">
      <c r="A438" s="56"/>
      <c r="B438" s="8"/>
      <c r="C438" s="8"/>
      <c r="D438" s="8"/>
      <c r="E438" s="8"/>
      <c r="F438" s="8"/>
      <c r="G438" s="8"/>
      <c r="H438" s="8"/>
      <c r="I438" s="102" t="str">
        <f>INDEX(Données_ATB!BE:BV,MATCH(MASQ2!J438,Données_ATB!BE:BE,0),18)</f>
        <v/>
      </c>
      <c r="J438" s="77" t="str">
        <f>Données_ATB!BE437</f>
        <v>PROCAPEN INJECTOR SUSPENSION INTRAMAMMAIRE POUR BOVINS</v>
      </c>
      <c r="K438" s="204" t="e">
        <f>IF(IF(S$2="Catégorie",IF(S$3="Toutes",SUMIFS('Étape 1 - à remplir'!$F$31:$F$400,'Étape 1 - à remplir'!$E$31:$E$400,MASQ2!J438,'Étape 1 - à remplir'!$G$31:$G$400,"animaux"),SUMIFS('Étape 1 - à remplir'!$F$31:$F$400,'Étape 1 - à remplir'!$E$31:$E$400,MASQ2!J438,'Étape 1 - à remplir'!$C$31:$C$400,S$3)),IF(S$2="Âge",IF(S$3="Tous",SUMIFS('Étape 1 - à remplir'!$F$31:$F$400,'Étape 1 - à remplir'!$E$31:$E$400,MASQ2!J438,'Étape 1 - à remplir'!$G$31:$G$400,"animaux"),SUMIFS('Étape 1 - à remplir'!$F$31:$F$400,'Étape 1 - à remplir'!$E$31:$E$400,MASQ2!J438,'Étape 1 - à remplir'!$P$31:$P$400,S$3)),IF(S$2="Atelier",IF(S$3="Tous",SUMIFS('Étape 1 - à remplir'!$F$31:$F$400,'Étape 1 - à remplir'!$E$31:$E$400,MASQ2!J438,'Étape 1 - à remplir'!$G$31:$G$400,"animaux"),SUMIFS('Étape 1 - à remplir'!$F$31:$F$400,'Étape 1 - à remplir'!$E$31:$E$400,MASQ2!J438,'Étape 1 - à remplir'!$O$31:$O$400,S$3)),IF(S$2="Espèce",IF(S$3="Tous",SUMIFS('Étape 1 - à remplir'!$F$31:$F$400,'Étape 1 - à remplir'!$E$31:$E$400,MASQ2!J438,'Étape 1 - à remplir'!$G$31:$G$400,"animaux"),SUMIFS('Étape 1 - à remplir'!$F$31:$F$400,'Étape 1 - à remplir'!$E$31:$E$400,MASQ2!J438,'Étape 1 - à remplir'!$N$31:$N$400,S$3))))))=0,NA(),IF(S$2="Catégorie",IF(S$3="Toutes",SUMIFS('Étape 1 - à remplir'!$F$31:$F$400,'Étape 1 - à remplir'!$E$31:$E$400,MASQ2!J438,'Étape 1 - à remplir'!$G$31:$G$400,"animaux"),SUMIFS('Étape 1 - à remplir'!$F$31:$F$400,'Étape 1 - à remplir'!$E$31:$E$400,MASQ2!J438,'Étape 1 - à remplir'!$C$31:$C$400,S$3)),IF(S$2="Âge",IF(S$3="Tous",SUMIFS('Étape 1 - à remplir'!$F$31:$F$400,'Étape 1 - à remplir'!$E$31:$E$400,MASQ2!J438,'Étape 1 - à remplir'!$G$31:$G$400,"animaux"),SUMIFS('Étape 1 - à remplir'!$F$31:$F$400,'Étape 1 - à remplir'!$E$31:$E$400,MASQ2!J438,'Étape 1 - à remplir'!$P$31:$P$400,S$3)),IF(S$2="Atelier",IF(S$3="Tous",SUMIFS('Étape 1 - à remplir'!$F$31:$F$400,'Étape 1 - à remplir'!$E$31:$E$400,MASQ2!J438,'Étape 1 - à remplir'!$G$31:$G$400,"animaux"),SUMIFS('Étape 1 - à remplir'!$F$31:$F$400,'Étape 1 - à remplir'!$E$31:$E$400,MASQ2!J438,'Étape 1 - à remplir'!$O$31:$O$400,S$3)),IF(S$2="Espèce",IF(S$3="Tous",SUMIFS('Étape 1 - à remplir'!$F$31:$F$400,'Étape 1 - à remplir'!$E$31:$E$400,MASQ2!J438,'Étape 1 - à remplir'!$G$31:$G$400,"animaux"),SUMIFS('Étape 1 - à remplir'!$F$31:$F$400,'Étape 1 - à remplir'!$E$31:$E$400,MASQ2!J438,'Étape 1 - à remplir'!$N$31:$N$400,S$3)))))))</f>
        <v>#N/A</v>
      </c>
      <c r="L438" s="97">
        <f t="shared" si="199"/>
        <v>0</v>
      </c>
      <c r="M438" s="56" t="str">
        <f>Données_ATB!BN437</f>
        <v>Oxytétracycline</v>
      </c>
      <c r="N438" s="204" t="str">
        <f>Données_ATB!BO437</f>
        <v/>
      </c>
      <c r="O438" s="97" t="str">
        <f>Données_ATB!BP437</f>
        <v/>
      </c>
      <c r="P438" s="77" t="str">
        <f>Données_ATB!BR437</f>
        <v>Tetracyclines</v>
      </c>
      <c r="Q438" s="78" t="str">
        <f>Données_ATB!BS437</f>
        <v/>
      </c>
      <c r="R438" s="79" t="str">
        <f>Données_ATB!BT437</f>
        <v/>
      </c>
      <c r="S438" s="78"/>
      <c r="T438" s="78"/>
      <c r="U438" s="77" t="str">
        <f ca="1"/>
        <v>PROCAPEN INJECTOR SUSPENSION INTRAMAMMAIRE POUR BOVINS</v>
      </c>
      <c r="V438" s="79" t="e">
        <f ca="1"/>
        <v>#N/A</v>
      </c>
      <c r="W438" s="102"/>
      <c r="X438" s="8"/>
      <c r="Y438" s="8"/>
      <c r="Z438" s="8"/>
      <c r="AA438" s="8"/>
      <c r="AB438" s="102"/>
      <c r="AC438" s="8"/>
      <c r="AD438" s="8"/>
      <c r="AE438" s="8"/>
      <c r="AF438" s="8"/>
      <c r="AG438" s="8"/>
      <c r="AH438" s="8"/>
      <c r="AI438" s="8"/>
      <c r="AJ438" s="8"/>
      <c r="AK438" s="8"/>
      <c r="AL438" s="8"/>
      <c r="AM438" s="8"/>
      <c r="AN438" s="8"/>
      <c r="AO438" s="8"/>
      <c r="AP438" s="8"/>
      <c r="AQ438" s="8"/>
      <c r="AR438" s="8"/>
      <c r="AS438" s="8"/>
      <c r="AT438" s="97"/>
      <c r="AV438" s="56"/>
      <c r="AW438" s="8"/>
      <c r="AX438" s="8"/>
      <c r="AY438" s="8"/>
      <c r="AZ438" s="8"/>
      <c r="BA438" s="8"/>
      <c r="BB438" s="8"/>
      <c r="BC438" s="8"/>
      <c r="BD438" s="102" t="str">
        <f t="shared" si="181"/>
        <v/>
      </c>
      <c r="BE438" s="56" t="str">
        <f t="shared" si="182"/>
        <v>PROCAPEN INJECTOR SUSPENSION INTRAMAMMAIRE POUR BOVINS</v>
      </c>
      <c r="BF438" s="204" t="e">
        <f>IF(IF(BN$2="Catégorie",IF(BN$3="Toutes",SUMIFS('Étape 1 - à remplir'!$F$31:$F$400,'Étape 1 - à remplir'!$E$31:$E$400,MASQ2!BE438,'Étape 1 - à remplir'!$G$31:$G$400,"lots"),SUMIFS('Étape 1 - à remplir'!$F$31:$F$400,'Étape 1 - à remplir'!$E$31:$E$400,MASQ2!BE438,'Étape 1 - à remplir'!$C$31:$C$400,BN$3)),IF(BN$2="Âge",IF(BN$3="Tous",SUMIFS('Étape 1 - à remplir'!$F$31:$F$400,'Étape 1 - à remplir'!$E$31:$E$400,MASQ2!BE438,'Étape 1 - à remplir'!$G$31:$G$400,"lots"),SUMIFS('Étape 1 - à remplir'!$F$31:$F$400,'Étape 1 - à remplir'!$E$31:$E$400,MASQ2!BE438,'Étape 1 - à remplir'!$P$31:$P$400,BN$3,'Étape 1 - à remplir'!$G$31:$G$400,"lots")),IF(BN$2="Atelier",IF(BN$3="Tous",SUMIFS('Étape 1 - à remplir'!$F$31:$F$400,'Étape 1 - à remplir'!$E$31:$E$400,MASQ2!BE438,'Étape 1 - à remplir'!$G$31:$G$400,"lots"),SUMIFS('Étape 1 - à remplir'!$F$31:$F$400,'Étape 1 - à remplir'!$E$31:$E$400,MASQ2!BE438,'Étape 1 - à remplir'!$O$31:$O$400,BN$3,'Étape 1 - à remplir'!$G$31:$G$400,"lots")),IF(BN$2="Espèce",IF(BN$3="Tous",SUMIFS('Étape 1 - à remplir'!$F$31:$F$400,'Étape 1 - à remplir'!$E$31:$E$400,MASQ2!BE438,'Étape 1 - à remplir'!$G$31:$G$400,"lots"),SUMIFS('Étape 1 - à remplir'!$F$31:$F$400,'Étape 1 - à remplir'!$E$31:$E$400,MASQ2!BE438,'Étape 1 - à remplir'!$N$31:$N$400,BN$3,'Étape 1 - à remplir'!$G$31:$G$400,"lots"))))))=0,NA(),IF(BN$2="Catégorie",IF(BN$3="Toutes",SUMIFS('Étape 1 - à remplir'!$F$31:$F$400,'Étape 1 - à remplir'!$E$31:$E$400,MASQ2!BE438,'Étape 1 - à remplir'!$G$31:$G$400,"lots"),SUMIFS('Étape 1 - à remplir'!$F$31:$F$400,'Étape 1 - à remplir'!$E$31:$E$400,MASQ2!BE438,'Étape 1 - à remplir'!$C$31:$C$400,BN$3)),IF(BN$2="Âge",IF(BN$3="Tous",SUMIFS('Étape 1 - à remplir'!$F$31:$F$400,'Étape 1 - à remplir'!$E$31:$E$400,MASQ2!BE438,'Étape 1 - à remplir'!$G$31:$G$400,"lots"),SUMIFS('Étape 1 - à remplir'!$F$31:$F$400,'Étape 1 - à remplir'!$E$31:$E$400,MASQ2!BE438,'Étape 1 - à remplir'!$P$31:$P$400,BN$3,'Étape 1 - à remplir'!$G$31:$G$400,"lots")),IF(BN$2="Atelier",IF(BN$3="Tous",SUMIFS('Étape 1 - à remplir'!$F$31:$F$400,'Étape 1 - à remplir'!$E$31:$E$400,MASQ2!BE438,'Étape 1 - à remplir'!$G$31:$G$400,"lots"),SUMIFS('Étape 1 - à remplir'!$F$31:$F$400,'Étape 1 - à remplir'!$E$31:$E$400,MASQ2!BE438,'Étape 1 - à remplir'!$O$31:$O$400,BN$3,'Étape 1 - à remplir'!$G$31:$G$400,"lots")),IF(BN$2="Espèce",IF(BN$3="Tous",SUMIFS('Étape 1 - à remplir'!$F$31:$F$400,'Étape 1 - à remplir'!$E$31:$E$400,MASQ2!BE438,'Étape 1 - à remplir'!$G$31:$G$400,"lots"),SUMIFS('Étape 1 - à remplir'!$F$31:$F$400,'Étape 1 - à remplir'!$E$31:$E$400,MASQ2!BE438,'Étape 1 - à remplir'!$N$31:$N$400,BN$3,'Étape 1 - à remplir'!$G$31:$G$400,"lots")))))))</f>
        <v>#N/A</v>
      </c>
      <c r="BG438" s="204">
        <f t="shared" si="197"/>
        <v>0</v>
      </c>
      <c r="BH438" s="204" t="str">
        <f t="shared" si="183"/>
        <v>Oxytétracycline</v>
      </c>
      <c r="BI438" s="204" t="str">
        <f t="shared" si="184"/>
        <v/>
      </c>
      <c r="BJ438" s="204" t="str">
        <f t="shared" si="185"/>
        <v/>
      </c>
      <c r="BK438" s="204" t="str">
        <f t="shared" si="186"/>
        <v>Tetracyclines</v>
      </c>
      <c r="BL438" s="204" t="str">
        <f t="shared" si="187"/>
        <v/>
      </c>
      <c r="BM438" s="97" t="str">
        <f t="shared" si="188"/>
        <v/>
      </c>
      <c r="BN438" s="78"/>
      <c r="BO438" s="78"/>
      <c r="BP438" s="77" t="str">
        <f ca="1"/>
        <v>PROCAPEN INJECTOR SUSPENSION INTRAMAMMAIRE POUR BOVINS</v>
      </c>
      <c r="BQ438" s="79" t="e">
        <f ca="1"/>
        <v>#N/A</v>
      </c>
      <c r="BR438" s="102"/>
      <c r="BS438" s="8"/>
      <c r="BT438" s="8"/>
      <c r="BU438" s="8"/>
      <c r="BV438" s="8"/>
      <c r="BW438" s="8"/>
      <c r="BX438" s="8"/>
      <c r="BY438" s="8"/>
      <c r="BZ438" s="8"/>
      <c r="CA438" s="8"/>
      <c r="CB438" s="8"/>
      <c r="CC438" s="8"/>
      <c r="CD438" s="8"/>
      <c r="CE438" s="8"/>
      <c r="CF438" s="8"/>
      <c r="CG438" s="8"/>
      <c r="CH438" s="8"/>
      <c r="CI438" s="8"/>
      <c r="CJ438" s="8"/>
      <c r="CK438" s="8"/>
      <c r="CL438" s="8"/>
      <c r="CM438" s="8"/>
      <c r="CN438" s="8"/>
      <c r="CO438" s="97"/>
      <c r="CQ438" s="56"/>
      <c r="CR438" s="8"/>
      <c r="CS438" s="8"/>
      <c r="CT438" s="8"/>
      <c r="CU438" s="8"/>
      <c r="CV438" s="8"/>
      <c r="CW438" s="8"/>
      <c r="CX438" s="8"/>
      <c r="CY438" s="102" t="str">
        <f t="shared" si="189"/>
        <v/>
      </c>
      <c r="CZ438" s="56" t="str">
        <f t="shared" si="190"/>
        <v>PROCAPEN INJECTOR SUSPENSION INTRAMAMMAIRE POUR BOVINS</v>
      </c>
      <c r="DA438" s="204" t="e">
        <f>IF(IF(DI$2="Catégorie",IF(DI$3="Toutes",SUMIFS('Étape 1 - à remplir'!$F$31:$F$400,'Étape 1 - à remplir'!$E$31:$E$400,MASQ2!CZ438,'Étape 1 - à remplir'!$G$31:$G$400,"kg"),SUMIFS('Étape 1 - à remplir'!$F$31:$F$400,'Étape 1 - à remplir'!$E$31:$E$400,MASQ2!CZ438,'Étape 1 - à remplir'!$C$31:$C$400,DI$3)),IF(DI$2="Âge",IF(DI$3="Tous",SUMIFS('Étape 1 - à remplir'!$F$31:$F$400,'Étape 1 - à remplir'!$E$31:$E$400,MASQ2!CZ438,'Étape 1 - à remplir'!$G$31:$G$400,"kg"),SUMIFS('Étape 1 - à remplir'!$F$31:$F$400,'Étape 1 - à remplir'!$E$31:$E$400,MASQ2!CZ438,'Étape 1 - à remplir'!$P$31:$P$400,DI$3,'Étape 1 - à remplir'!$G$31:$G$400,"kg")),IF(DI$2="Atelier",IF(DI$3="Tous",SUMIFS('Étape 1 - à remplir'!$F$31:$F$400,'Étape 1 - à remplir'!$E$31:$E$400,MASQ2!CZ438,'Étape 1 - à remplir'!$G$31:$G$400,"kg"),SUMIFS('Étape 1 - à remplir'!$F$31:$F$400,'Étape 1 - à remplir'!$E$31:$E$400,MASQ2!CZ438,'Étape 1 - à remplir'!$O$31:$O$400,DI$3,'Étape 1 - à remplir'!$G$31:$G$400,"kg")),IF(DI$2="Espèce",IF(DI$3="Tous",SUMIFS('Étape 1 - à remplir'!$F$31:$F$400,'Étape 1 - à remplir'!$E$31:$E$400,MASQ2!CZ438,'Étape 1 - à remplir'!$G$31:$G$400,"kg"),SUMIFS('Étape 1 - à remplir'!$F$31:$F$400,'Étape 1 - à remplir'!$E$31:$E$400,MASQ2!CZ438,'Étape 1 - à remplir'!$N$31:$N$400,DI$3,'Étape 1 - à remplir'!$G$31:$G$400,"kg"))))))=0,NA(),IF(DI$2="Catégorie",IF(DI$3="Toutes",SUMIFS('Étape 1 - à remplir'!$F$31:$F$400,'Étape 1 - à remplir'!$E$31:$E$400,MASQ2!CZ438,'Étape 1 - à remplir'!$G$31:$G$400,"kg"),SUMIFS('Étape 1 - à remplir'!$F$31:$F$400,'Étape 1 - à remplir'!$E$31:$E$400,MASQ2!CZ438,'Étape 1 - à remplir'!$C$31:$C$400,DI$3)),IF(DI$2="Âge",IF(DI$3="Tous",SUMIFS('Étape 1 - à remplir'!$F$31:$F$400,'Étape 1 - à remplir'!$E$31:$E$400,MASQ2!CZ438,'Étape 1 - à remplir'!$G$31:$G$400,"kg"),SUMIFS('Étape 1 - à remplir'!$F$31:$F$400,'Étape 1 - à remplir'!$E$31:$E$400,MASQ2!CZ438,'Étape 1 - à remplir'!$P$31:$P$400,DI$3,'Étape 1 - à remplir'!$G$31:$G$400,"kg")),IF(DI$2="Atelier",IF(DI$3="Tous",SUMIFS('Étape 1 - à remplir'!$F$31:$F$400,'Étape 1 - à remplir'!$E$31:$E$400,MASQ2!CZ438,'Étape 1 - à remplir'!$G$31:$G$400,"kg"),SUMIFS('Étape 1 - à remplir'!$F$31:$F$400,'Étape 1 - à remplir'!$E$31:$E$400,MASQ2!CZ438,'Étape 1 - à remplir'!$O$31:$O$400,DI$3,'Étape 1 - à remplir'!$G$31:$G$400,"kg")),IF(DI$2="Espèce",IF(DI$3="Tous",SUMIFS('Étape 1 - à remplir'!$F$31:$F$400,'Étape 1 - à remplir'!$E$31:$E$400,MASQ2!CZ438,'Étape 1 - à remplir'!$G$31:$G$400,"kg"),SUMIFS('Étape 1 - à remplir'!$F$31:$F$400,'Étape 1 - à remplir'!$E$31:$E$400,MASQ2!CZ438,'Étape 1 - à remplir'!$N$31:$N$400,DI$3,'Étape 1 - à remplir'!$G$31:$G$400,"kg")))))))</f>
        <v>#N/A</v>
      </c>
      <c r="DB438" s="104">
        <f t="shared" si="198"/>
        <v>0</v>
      </c>
      <c r="DC438" s="204" t="str">
        <f t="shared" si="191"/>
        <v>Oxytétracycline</v>
      </c>
      <c r="DD438" s="204" t="str">
        <f t="shared" si="192"/>
        <v/>
      </c>
      <c r="DE438" s="204" t="str">
        <f t="shared" si="193"/>
        <v/>
      </c>
      <c r="DF438" s="204" t="str">
        <f t="shared" si="194"/>
        <v>Tetracyclines</v>
      </c>
      <c r="DG438" s="204" t="str">
        <f t="shared" si="195"/>
        <v/>
      </c>
      <c r="DH438" s="97" t="str">
        <f t="shared" si="196"/>
        <v/>
      </c>
      <c r="DI438" s="78"/>
      <c r="DJ438" s="78"/>
      <c r="DK438" s="77" t="str">
        <f ca="1"/>
        <v>PROCAPEN INJECTOR SUSPENSION INTRAMAMMAIRE POUR BOVINS</v>
      </c>
      <c r="DL438" s="79" t="e">
        <f ca="1"/>
        <v>#N/A</v>
      </c>
      <c r="DM438" s="102"/>
      <c r="DN438" s="8"/>
      <c r="DO438" s="8"/>
      <c r="DP438" s="8"/>
      <c r="DQ438" s="8"/>
      <c r="DR438" s="8"/>
      <c r="DS438" s="8"/>
      <c r="DT438" s="8"/>
      <c r="DU438" s="8"/>
      <c r="DV438" s="8"/>
      <c r="DW438" s="8"/>
      <c r="DX438" s="8"/>
      <c r="DY438" s="8"/>
      <c r="DZ438" s="8"/>
      <c r="EA438" s="8"/>
      <c r="EB438" s="8"/>
      <c r="EC438" s="8"/>
      <c r="ED438" s="8"/>
      <c r="EE438" s="8"/>
      <c r="EF438" s="8"/>
      <c r="EG438" s="8"/>
      <c r="EH438" s="8"/>
      <c r="EI438" s="8"/>
      <c r="EJ438" s="97"/>
    </row>
    <row r="439" spans="1:140" x14ac:dyDescent="0.25">
      <c r="A439" s="56"/>
      <c r="B439" s="8"/>
      <c r="C439" s="8"/>
      <c r="D439" s="8"/>
      <c r="E439" s="8"/>
      <c r="F439" s="8"/>
      <c r="G439" s="8"/>
      <c r="H439" s="8"/>
      <c r="I439" s="102" t="str">
        <f>INDEX(Données_ATB!BE:BV,MATCH(MASQ2!J439,Données_ATB!BE:BE,0),18)</f>
        <v/>
      </c>
      <c r="J439" s="77" t="str">
        <f>Données_ATB!BE438</f>
        <v>PS OXYTETRACYCLINE AQUACULTURE</v>
      </c>
      <c r="K439" s="204" t="e">
        <f>IF(IF(S$2="Catégorie",IF(S$3="Toutes",SUMIFS('Étape 1 - à remplir'!$F$31:$F$400,'Étape 1 - à remplir'!$E$31:$E$400,MASQ2!J439,'Étape 1 - à remplir'!$G$31:$G$400,"animaux"),SUMIFS('Étape 1 - à remplir'!$F$31:$F$400,'Étape 1 - à remplir'!$E$31:$E$400,MASQ2!J439,'Étape 1 - à remplir'!$C$31:$C$400,S$3)),IF(S$2="Âge",IF(S$3="Tous",SUMIFS('Étape 1 - à remplir'!$F$31:$F$400,'Étape 1 - à remplir'!$E$31:$E$400,MASQ2!J439,'Étape 1 - à remplir'!$G$31:$G$400,"animaux"),SUMIFS('Étape 1 - à remplir'!$F$31:$F$400,'Étape 1 - à remplir'!$E$31:$E$400,MASQ2!J439,'Étape 1 - à remplir'!$P$31:$P$400,S$3)),IF(S$2="Atelier",IF(S$3="Tous",SUMIFS('Étape 1 - à remplir'!$F$31:$F$400,'Étape 1 - à remplir'!$E$31:$E$400,MASQ2!J439,'Étape 1 - à remplir'!$G$31:$G$400,"animaux"),SUMIFS('Étape 1 - à remplir'!$F$31:$F$400,'Étape 1 - à remplir'!$E$31:$E$400,MASQ2!J439,'Étape 1 - à remplir'!$O$31:$O$400,S$3)),IF(S$2="Espèce",IF(S$3="Tous",SUMIFS('Étape 1 - à remplir'!$F$31:$F$400,'Étape 1 - à remplir'!$E$31:$E$400,MASQ2!J439,'Étape 1 - à remplir'!$G$31:$G$400,"animaux"),SUMIFS('Étape 1 - à remplir'!$F$31:$F$400,'Étape 1 - à remplir'!$E$31:$E$400,MASQ2!J439,'Étape 1 - à remplir'!$N$31:$N$400,S$3))))))=0,NA(),IF(S$2="Catégorie",IF(S$3="Toutes",SUMIFS('Étape 1 - à remplir'!$F$31:$F$400,'Étape 1 - à remplir'!$E$31:$E$400,MASQ2!J439,'Étape 1 - à remplir'!$G$31:$G$400,"animaux"),SUMIFS('Étape 1 - à remplir'!$F$31:$F$400,'Étape 1 - à remplir'!$E$31:$E$400,MASQ2!J439,'Étape 1 - à remplir'!$C$31:$C$400,S$3)),IF(S$2="Âge",IF(S$3="Tous",SUMIFS('Étape 1 - à remplir'!$F$31:$F$400,'Étape 1 - à remplir'!$E$31:$E$400,MASQ2!J439,'Étape 1 - à remplir'!$G$31:$G$400,"animaux"),SUMIFS('Étape 1 - à remplir'!$F$31:$F$400,'Étape 1 - à remplir'!$E$31:$E$400,MASQ2!J439,'Étape 1 - à remplir'!$P$31:$P$400,S$3)),IF(S$2="Atelier",IF(S$3="Tous",SUMIFS('Étape 1 - à remplir'!$F$31:$F$400,'Étape 1 - à remplir'!$E$31:$E$400,MASQ2!J439,'Étape 1 - à remplir'!$G$31:$G$400,"animaux"),SUMIFS('Étape 1 - à remplir'!$F$31:$F$400,'Étape 1 - à remplir'!$E$31:$E$400,MASQ2!J439,'Étape 1 - à remplir'!$O$31:$O$400,S$3)),IF(S$2="Espèce",IF(S$3="Tous",SUMIFS('Étape 1 - à remplir'!$F$31:$F$400,'Étape 1 - à remplir'!$E$31:$E$400,MASQ2!J439,'Étape 1 - à remplir'!$G$31:$G$400,"animaux"),SUMIFS('Étape 1 - à remplir'!$F$31:$F$400,'Étape 1 - à remplir'!$E$31:$E$400,MASQ2!J439,'Étape 1 - à remplir'!$N$31:$N$400,S$3)))))))</f>
        <v>#N/A</v>
      </c>
      <c r="L439" s="97">
        <f t="shared" si="199"/>
        <v>0</v>
      </c>
      <c r="M439" s="56" t="str">
        <f>Données_ATB!BN438</f>
        <v>Oxytétracycline</v>
      </c>
      <c r="N439" s="204" t="str">
        <f>Données_ATB!BO438</f>
        <v/>
      </c>
      <c r="O439" s="97" t="str">
        <f>Données_ATB!BP438</f>
        <v/>
      </c>
      <c r="P439" s="77" t="str">
        <f>Données_ATB!BR438</f>
        <v>Tetracyclines</v>
      </c>
      <c r="Q439" s="78" t="str">
        <f>Données_ATB!BS438</f>
        <v/>
      </c>
      <c r="R439" s="79" t="str">
        <f>Données_ATB!BT438</f>
        <v/>
      </c>
      <c r="S439" s="78"/>
      <c r="T439" s="78"/>
      <c r="U439" s="77" t="str">
        <f ca="1"/>
        <v>PS OXYTETRACYCLINE AQUACULTURE</v>
      </c>
      <c r="V439" s="79" t="e">
        <f ca="1"/>
        <v>#N/A</v>
      </c>
      <c r="W439" s="102"/>
      <c r="X439" s="8"/>
      <c r="Y439" s="8"/>
      <c r="Z439" s="8"/>
      <c r="AA439" s="8"/>
      <c r="AB439" s="102"/>
      <c r="AC439" s="8"/>
      <c r="AD439" s="8"/>
      <c r="AE439" s="8"/>
      <c r="AF439" s="8"/>
      <c r="AG439" s="8"/>
      <c r="AH439" s="8"/>
      <c r="AI439" s="8"/>
      <c r="AJ439" s="8"/>
      <c r="AK439" s="8"/>
      <c r="AL439" s="8"/>
      <c r="AM439" s="8"/>
      <c r="AN439" s="8"/>
      <c r="AO439" s="8"/>
      <c r="AP439" s="8"/>
      <c r="AQ439" s="8"/>
      <c r="AR439" s="8"/>
      <c r="AS439" s="8"/>
      <c r="AT439" s="97"/>
      <c r="AV439" s="56"/>
      <c r="AW439" s="8"/>
      <c r="AX439" s="8"/>
      <c r="AY439" s="8"/>
      <c r="AZ439" s="8"/>
      <c r="BA439" s="8"/>
      <c r="BB439" s="8"/>
      <c r="BC439" s="8"/>
      <c r="BD439" s="102" t="str">
        <f t="shared" si="181"/>
        <v/>
      </c>
      <c r="BE439" s="56" t="str">
        <f t="shared" si="182"/>
        <v>PS OXYTETRACYCLINE AQUACULTURE</v>
      </c>
      <c r="BF439" s="204" t="e">
        <f>IF(IF(BN$2="Catégorie",IF(BN$3="Toutes",SUMIFS('Étape 1 - à remplir'!$F$31:$F$400,'Étape 1 - à remplir'!$E$31:$E$400,MASQ2!BE439,'Étape 1 - à remplir'!$G$31:$G$400,"lots"),SUMIFS('Étape 1 - à remplir'!$F$31:$F$400,'Étape 1 - à remplir'!$E$31:$E$400,MASQ2!BE439,'Étape 1 - à remplir'!$C$31:$C$400,BN$3)),IF(BN$2="Âge",IF(BN$3="Tous",SUMIFS('Étape 1 - à remplir'!$F$31:$F$400,'Étape 1 - à remplir'!$E$31:$E$400,MASQ2!BE439,'Étape 1 - à remplir'!$G$31:$G$400,"lots"),SUMIFS('Étape 1 - à remplir'!$F$31:$F$400,'Étape 1 - à remplir'!$E$31:$E$400,MASQ2!BE439,'Étape 1 - à remplir'!$P$31:$P$400,BN$3,'Étape 1 - à remplir'!$G$31:$G$400,"lots")),IF(BN$2="Atelier",IF(BN$3="Tous",SUMIFS('Étape 1 - à remplir'!$F$31:$F$400,'Étape 1 - à remplir'!$E$31:$E$400,MASQ2!BE439,'Étape 1 - à remplir'!$G$31:$G$400,"lots"),SUMIFS('Étape 1 - à remplir'!$F$31:$F$400,'Étape 1 - à remplir'!$E$31:$E$400,MASQ2!BE439,'Étape 1 - à remplir'!$O$31:$O$400,BN$3,'Étape 1 - à remplir'!$G$31:$G$400,"lots")),IF(BN$2="Espèce",IF(BN$3="Tous",SUMIFS('Étape 1 - à remplir'!$F$31:$F$400,'Étape 1 - à remplir'!$E$31:$E$400,MASQ2!BE439,'Étape 1 - à remplir'!$G$31:$G$400,"lots"),SUMIFS('Étape 1 - à remplir'!$F$31:$F$400,'Étape 1 - à remplir'!$E$31:$E$400,MASQ2!BE439,'Étape 1 - à remplir'!$N$31:$N$400,BN$3,'Étape 1 - à remplir'!$G$31:$G$400,"lots"))))))=0,NA(),IF(BN$2="Catégorie",IF(BN$3="Toutes",SUMIFS('Étape 1 - à remplir'!$F$31:$F$400,'Étape 1 - à remplir'!$E$31:$E$400,MASQ2!BE439,'Étape 1 - à remplir'!$G$31:$G$400,"lots"),SUMIFS('Étape 1 - à remplir'!$F$31:$F$400,'Étape 1 - à remplir'!$E$31:$E$400,MASQ2!BE439,'Étape 1 - à remplir'!$C$31:$C$400,BN$3)),IF(BN$2="Âge",IF(BN$3="Tous",SUMIFS('Étape 1 - à remplir'!$F$31:$F$400,'Étape 1 - à remplir'!$E$31:$E$400,MASQ2!BE439,'Étape 1 - à remplir'!$G$31:$G$400,"lots"),SUMIFS('Étape 1 - à remplir'!$F$31:$F$400,'Étape 1 - à remplir'!$E$31:$E$400,MASQ2!BE439,'Étape 1 - à remplir'!$P$31:$P$400,BN$3,'Étape 1 - à remplir'!$G$31:$G$400,"lots")),IF(BN$2="Atelier",IF(BN$3="Tous",SUMIFS('Étape 1 - à remplir'!$F$31:$F$400,'Étape 1 - à remplir'!$E$31:$E$400,MASQ2!BE439,'Étape 1 - à remplir'!$G$31:$G$400,"lots"),SUMIFS('Étape 1 - à remplir'!$F$31:$F$400,'Étape 1 - à remplir'!$E$31:$E$400,MASQ2!BE439,'Étape 1 - à remplir'!$O$31:$O$400,BN$3,'Étape 1 - à remplir'!$G$31:$G$400,"lots")),IF(BN$2="Espèce",IF(BN$3="Tous",SUMIFS('Étape 1 - à remplir'!$F$31:$F$400,'Étape 1 - à remplir'!$E$31:$E$400,MASQ2!BE439,'Étape 1 - à remplir'!$G$31:$G$400,"lots"),SUMIFS('Étape 1 - à remplir'!$F$31:$F$400,'Étape 1 - à remplir'!$E$31:$E$400,MASQ2!BE439,'Étape 1 - à remplir'!$N$31:$N$400,BN$3,'Étape 1 - à remplir'!$G$31:$G$400,"lots")))))))</f>
        <v>#N/A</v>
      </c>
      <c r="BG439" s="204">
        <f t="shared" si="197"/>
        <v>0</v>
      </c>
      <c r="BH439" s="204" t="str">
        <f t="shared" si="183"/>
        <v>Oxytétracycline</v>
      </c>
      <c r="BI439" s="204" t="str">
        <f t="shared" si="184"/>
        <v/>
      </c>
      <c r="BJ439" s="204" t="str">
        <f t="shared" si="185"/>
        <v/>
      </c>
      <c r="BK439" s="204" t="str">
        <f t="shared" si="186"/>
        <v>Tetracyclines</v>
      </c>
      <c r="BL439" s="204" t="str">
        <f t="shared" si="187"/>
        <v/>
      </c>
      <c r="BM439" s="97" t="str">
        <f t="shared" si="188"/>
        <v/>
      </c>
      <c r="BN439" s="78"/>
      <c r="BO439" s="78"/>
      <c r="BP439" s="77" t="str">
        <f ca="1"/>
        <v>PS OXYTETRACYCLINE AQUACULTURE</v>
      </c>
      <c r="BQ439" s="79" t="e">
        <f ca="1"/>
        <v>#N/A</v>
      </c>
      <c r="BR439" s="102"/>
      <c r="BS439" s="8"/>
      <c r="BT439" s="8"/>
      <c r="BU439" s="8"/>
      <c r="BV439" s="8"/>
      <c r="BW439" s="8"/>
      <c r="BX439" s="8"/>
      <c r="BY439" s="8"/>
      <c r="BZ439" s="8"/>
      <c r="CA439" s="8"/>
      <c r="CB439" s="8"/>
      <c r="CC439" s="8"/>
      <c r="CD439" s="8"/>
      <c r="CE439" s="8"/>
      <c r="CF439" s="8"/>
      <c r="CG439" s="8"/>
      <c r="CH439" s="8"/>
      <c r="CI439" s="8"/>
      <c r="CJ439" s="8"/>
      <c r="CK439" s="8"/>
      <c r="CL439" s="8"/>
      <c r="CM439" s="8"/>
      <c r="CN439" s="8"/>
      <c r="CO439" s="97"/>
      <c r="CQ439" s="56"/>
      <c r="CR439" s="8"/>
      <c r="CS439" s="8"/>
      <c r="CT439" s="8"/>
      <c r="CU439" s="8"/>
      <c r="CV439" s="8"/>
      <c r="CW439" s="8"/>
      <c r="CX439" s="8"/>
      <c r="CY439" s="102" t="str">
        <f t="shared" si="189"/>
        <v/>
      </c>
      <c r="CZ439" s="56" t="str">
        <f t="shared" si="190"/>
        <v>PS OXYTETRACYCLINE AQUACULTURE</v>
      </c>
      <c r="DA439" s="204" t="e">
        <f>IF(IF(DI$2="Catégorie",IF(DI$3="Toutes",SUMIFS('Étape 1 - à remplir'!$F$31:$F$400,'Étape 1 - à remplir'!$E$31:$E$400,MASQ2!CZ439,'Étape 1 - à remplir'!$G$31:$G$400,"kg"),SUMIFS('Étape 1 - à remplir'!$F$31:$F$400,'Étape 1 - à remplir'!$E$31:$E$400,MASQ2!CZ439,'Étape 1 - à remplir'!$C$31:$C$400,DI$3)),IF(DI$2="Âge",IF(DI$3="Tous",SUMIFS('Étape 1 - à remplir'!$F$31:$F$400,'Étape 1 - à remplir'!$E$31:$E$400,MASQ2!CZ439,'Étape 1 - à remplir'!$G$31:$G$400,"kg"),SUMIFS('Étape 1 - à remplir'!$F$31:$F$400,'Étape 1 - à remplir'!$E$31:$E$400,MASQ2!CZ439,'Étape 1 - à remplir'!$P$31:$P$400,DI$3,'Étape 1 - à remplir'!$G$31:$G$400,"kg")),IF(DI$2="Atelier",IF(DI$3="Tous",SUMIFS('Étape 1 - à remplir'!$F$31:$F$400,'Étape 1 - à remplir'!$E$31:$E$400,MASQ2!CZ439,'Étape 1 - à remplir'!$G$31:$G$400,"kg"),SUMIFS('Étape 1 - à remplir'!$F$31:$F$400,'Étape 1 - à remplir'!$E$31:$E$400,MASQ2!CZ439,'Étape 1 - à remplir'!$O$31:$O$400,DI$3,'Étape 1 - à remplir'!$G$31:$G$400,"kg")),IF(DI$2="Espèce",IF(DI$3="Tous",SUMIFS('Étape 1 - à remplir'!$F$31:$F$400,'Étape 1 - à remplir'!$E$31:$E$400,MASQ2!CZ439,'Étape 1 - à remplir'!$G$31:$G$400,"kg"),SUMIFS('Étape 1 - à remplir'!$F$31:$F$400,'Étape 1 - à remplir'!$E$31:$E$400,MASQ2!CZ439,'Étape 1 - à remplir'!$N$31:$N$400,DI$3,'Étape 1 - à remplir'!$G$31:$G$400,"kg"))))))=0,NA(),IF(DI$2="Catégorie",IF(DI$3="Toutes",SUMIFS('Étape 1 - à remplir'!$F$31:$F$400,'Étape 1 - à remplir'!$E$31:$E$400,MASQ2!CZ439,'Étape 1 - à remplir'!$G$31:$G$400,"kg"),SUMIFS('Étape 1 - à remplir'!$F$31:$F$400,'Étape 1 - à remplir'!$E$31:$E$400,MASQ2!CZ439,'Étape 1 - à remplir'!$C$31:$C$400,DI$3)),IF(DI$2="Âge",IF(DI$3="Tous",SUMIFS('Étape 1 - à remplir'!$F$31:$F$400,'Étape 1 - à remplir'!$E$31:$E$400,MASQ2!CZ439,'Étape 1 - à remplir'!$G$31:$G$400,"kg"),SUMIFS('Étape 1 - à remplir'!$F$31:$F$400,'Étape 1 - à remplir'!$E$31:$E$400,MASQ2!CZ439,'Étape 1 - à remplir'!$P$31:$P$400,DI$3,'Étape 1 - à remplir'!$G$31:$G$400,"kg")),IF(DI$2="Atelier",IF(DI$3="Tous",SUMIFS('Étape 1 - à remplir'!$F$31:$F$400,'Étape 1 - à remplir'!$E$31:$E$400,MASQ2!CZ439,'Étape 1 - à remplir'!$G$31:$G$400,"kg"),SUMIFS('Étape 1 - à remplir'!$F$31:$F$400,'Étape 1 - à remplir'!$E$31:$E$400,MASQ2!CZ439,'Étape 1 - à remplir'!$O$31:$O$400,DI$3,'Étape 1 - à remplir'!$G$31:$G$400,"kg")),IF(DI$2="Espèce",IF(DI$3="Tous",SUMIFS('Étape 1 - à remplir'!$F$31:$F$400,'Étape 1 - à remplir'!$E$31:$E$400,MASQ2!CZ439,'Étape 1 - à remplir'!$G$31:$G$400,"kg"),SUMIFS('Étape 1 - à remplir'!$F$31:$F$400,'Étape 1 - à remplir'!$E$31:$E$400,MASQ2!CZ439,'Étape 1 - à remplir'!$N$31:$N$400,DI$3,'Étape 1 - à remplir'!$G$31:$G$400,"kg")))))))</f>
        <v>#N/A</v>
      </c>
      <c r="DB439" s="104">
        <f t="shared" si="198"/>
        <v>0</v>
      </c>
      <c r="DC439" s="204" t="str">
        <f t="shared" si="191"/>
        <v>Oxytétracycline</v>
      </c>
      <c r="DD439" s="204" t="str">
        <f t="shared" si="192"/>
        <v/>
      </c>
      <c r="DE439" s="204" t="str">
        <f t="shared" si="193"/>
        <v/>
      </c>
      <c r="DF439" s="204" t="str">
        <f t="shared" si="194"/>
        <v>Tetracyclines</v>
      </c>
      <c r="DG439" s="204" t="str">
        <f t="shared" si="195"/>
        <v/>
      </c>
      <c r="DH439" s="97" t="str">
        <f t="shared" si="196"/>
        <v/>
      </c>
      <c r="DI439" s="78"/>
      <c r="DJ439" s="78"/>
      <c r="DK439" s="77" t="str">
        <f ca="1"/>
        <v>PS OXYTETRACYCLINE AQUACULTURE</v>
      </c>
      <c r="DL439" s="79" t="e">
        <f ca="1"/>
        <v>#N/A</v>
      </c>
      <c r="DM439" s="102"/>
      <c r="DN439" s="8"/>
      <c r="DO439" s="8"/>
      <c r="DP439" s="8"/>
      <c r="DQ439" s="8"/>
      <c r="DR439" s="8"/>
      <c r="DS439" s="8"/>
      <c r="DT439" s="8"/>
      <c r="DU439" s="8"/>
      <c r="DV439" s="8"/>
      <c r="DW439" s="8"/>
      <c r="DX439" s="8"/>
      <c r="DY439" s="8"/>
      <c r="DZ439" s="8"/>
      <c r="EA439" s="8"/>
      <c r="EB439" s="8"/>
      <c r="EC439" s="8"/>
      <c r="ED439" s="8"/>
      <c r="EE439" s="8"/>
      <c r="EF439" s="8"/>
      <c r="EG439" s="8"/>
      <c r="EH439" s="8"/>
      <c r="EI439" s="8"/>
      <c r="EJ439" s="97"/>
    </row>
    <row r="440" spans="1:140" x14ac:dyDescent="0.25">
      <c r="A440" s="56"/>
      <c r="B440" s="8"/>
      <c r="C440" s="8"/>
      <c r="D440" s="8"/>
      <c r="E440" s="8"/>
      <c r="F440" s="8"/>
      <c r="G440" s="8"/>
      <c r="H440" s="8"/>
      <c r="I440" s="102" t="str">
        <f>INDEX(Données_ATB!BE:BV,MATCH(MASQ2!J440,Données_ATB!BE:BE,0),18)</f>
        <v/>
      </c>
      <c r="J440" s="77" t="str">
        <f>Données_ATB!BE439</f>
        <v>PULMODOX 500 MG/G GRANULES POUR SOLUTION BUVABLE POUR PORCS, POULETS ET DINDES</v>
      </c>
      <c r="K440" s="204" t="e">
        <f>IF(IF(S$2="Catégorie",IF(S$3="Toutes",SUMIFS('Étape 1 - à remplir'!$F$31:$F$400,'Étape 1 - à remplir'!$E$31:$E$400,MASQ2!J440,'Étape 1 - à remplir'!$G$31:$G$400,"animaux"),SUMIFS('Étape 1 - à remplir'!$F$31:$F$400,'Étape 1 - à remplir'!$E$31:$E$400,MASQ2!J440,'Étape 1 - à remplir'!$C$31:$C$400,S$3)),IF(S$2="Âge",IF(S$3="Tous",SUMIFS('Étape 1 - à remplir'!$F$31:$F$400,'Étape 1 - à remplir'!$E$31:$E$400,MASQ2!J440,'Étape 1 - à remplir'!$G$31:$G$400,"animaux"),SUMIFS('Étape 1 - à remplir'!$F$31:$F$400,'Étape 1 - à remplir'!$E$31:$E$400,MASQ2!J440,'Étape 1 - à remplir'!$P$31:$P$400,S$3)),IF(S$2="Atelier",IF(S$3="Tous",SUMIFS('Étape 1 - à remplir'!$F$31:$F$400,'Étape 1 - à remplir'!$E$31:$E$400,MASQ2!J440,'Étape 1 - à remplir'!$G$31:$G$400,"animaux"),SUMIFS('Étape 1 - à remplir'!$F$31:$F$400,'Étape 1 - à remplir'!$E$31:$E$400,MASQ2!J440,'Étape 1 - à remplir'!$O$31:$O$400,S$3)),IF(S$2="Espèce",IF(S$3="Tous",SUMIFS('Étape 1 - à remplir'!$F$31:$F$400,'Étape 1 - à remplir'!$E$31:$E$400,MASQ2!J440,'Étape 1 - à remplir'!$G$31:$G$400,"animaux"),SUMIFS('Étape 1 - à remplir'!$F$31:$F$400,'Étape 1 - à remplir'!$E$31:$E$400,MASQ2!J440,'Étape 1 - à remplir'!$N$31:$N$400,S$3))))))=0,NA(),IF(S$2="Catégorie",IF(S$3="Toutes",SUMIFS('Étape 1 - à remplir'!$F$31:$F$400,'Étape 1 - à remplir'!$E$31:$E$400,MASQ2!J440,'Étape 1 - à remplir'!$G$31:$G$400,"animaux"),SUMIFS('Étape 1 - à remplir'!$F$31:$F$400,'Étape 1 - à remplir'!$E$31:$E$400,MASQ2!J440,'Étape 1 - à remplir'!$C$31:$C$400,S$3)),IF(S$2="Âge",IF(S$3="Tous",SUMIFS('Étape 1 - à remplir'!$F$31:$F$400,'Étape 1 - à remplir'!$E$31:$E$400,MASQ2!J440,'Étape 1 - à remplir'!$G$31:$G$400,"animaux"),SUMIFS('Étape 1 - à remplir'!$F$31:$F$400,'Étape 1 - à remplir'!$E$31:$E$400,MASQ2!J440,'Étape 1 - à remplir'!$P$31:$P$400,S$3)),IF(S$2="Atelier",IF(S$3="Tous",SUMIFS('Étape 1 - à remplir'!$F$31:$F$400,'Étape 1 - à remplir'!$E$31:$E$400,MASQ2!J440,'Étape 1 - à remplir'!$G$31:$G$400,"animaux"),SUMIFS('Étape 1 - à remplir'!$F$31:$F$400,'Étape 1 - à remplir'!$E$31:$E$400,MASQ2!J440,'Étape 1 - à remplir'!$O$31:$O$400,S$3)),IF(S$2="Espèce",IF(S$3="Tous",SUMIFS('Étape 1 - à remplir'!$F$31:$F$400,'Étape 1 - à remplir'!$E$31:$E$400,MASQ2!J440,'Étape 1 - à remplir'!$G$31:$G$400,"animaux"),SUMIFS('Étape 1 - à remplir'!$F$31:$F$400,'Étape 1 - à remplir'!$E$31:$E$400,MASQ2!J440,'Étape 1 - à remplir'!$N$31:$N$400,S$3)))))))</f>
        <v>#N/A</v>
      </c>
      <c r="L440" s="97">
        <f t="shared" si="199"/>
        <v>0</v>
      </c>
      <c r="M440" s="56" t="str">
        <f>Données_ATB!BN439</f>
        <v>Doxycycline</v>
      </c>
      <c r="N440" s="204" t="str">
        <f>Données_ATB!BO439</f>
        <v/>
      </c>
      <c r="O440" s="97" t="str">
        <f>Données_ATB!BP439</f>
        <v/>
      </c>
      <c r="P440" s="77" t="str">
        <f>Données_ATB!BR439</f>
        <v>Tetracyclines</v>
      </c>
      <c r="Q440" s="78" t="str">
        <f>Données_ATB!BS439</f>
        <v/>
      </c>
      <c r="R440" s="79" t="str">
        <f>Données_ATB!BT439</f>
        <v/>
      </c>
      <c r="S440" s="78"/>
      <c r="T440" s="78"/>
      <c r="U440" s="77" t="str">
        <f ca="1"/>
        <v>PULMODOX 500 MG/G GRANULES POUR SOLUTION BUVABLE POUR PORCS, POULETS ET DINDES</v>
      </c>
      <c r="V440" s="79" t="e">
        <f ca="1"/>
        <v>#N/A</v>
      </c>
      <c r="W440" s="102"/>
      <c r="X440" s="8"/>
      <c r="Y440" s="8"/>
      <c r="Z440" s="8"/>
      <c r="AA440" s="8"/>
      <c r="AB440" s="102"/>
      <c r="AC440" s="8"/>
      <c r="AD440" s="8"/>
      <c r="AE440" s="8"/>
      <c r="AF440" s="8"/>
      <c r="AG440" s="8"/>
      <c r="AH440" s="8"/>
      <c r="AI440" s="8"/>
      <c r="AJ440" s="8"/>
      <c r="AK440" s="8"/>
      <c r="AL440" s="8"/>
      <c r="AM440" s="8"/>
      <c r="AN440" s="8"/>
      <c r="AO440" s="8"/>
      <c r="AP440" s="8"/>
      <c r="AQ440" s="8"/>
      <c r="AR440" s="8"/>
      <c r="AS440" s="8"/>
      <c r="AT440" s="97"/>
      <c r="AV440" s="56"/>
      <c r="AW440" s="8"/>
      <c r="AX440" s="8"/>
      <c r="AY440" s="8"/>
      <c r="AZ440" s="8"/>
      <c r="BA440" s="8"/>
      <c r="BB440" s="8"/>
      <c r="BC440" s="8"/>
      <c r="BD440" s="102" t="str">
        <f t="shared" si="181"/>
        <v/>
      </c>
      <c r="BE440" s="56" t="str">
        <f t="shared" si="182"/>
        <v>PULMODOX 500 MG/G GRANULES POUR SOLUTION BUVABLE POUR PORCS, POULETS ET DINDES</v>
      </c>
      <c r="BF440" s="204" t="e">
        <f>IF(IF(BN$2="Catégorie",IF(BN$3="Toutes",SUMIFS('Étape 1 - à remplir'!$F$31:$F$400,'Étape 1 - à remplir'!$E$31:$E$400,MASQ2!BE440,'Étape 1 - à remplir'!$G$31:$G$400,"lots"),SUMIFS('Étape 1 - à remplir'!$F$31:$F$400,'Étape 1 - à remplir'!$E$31:$E$400,MASQ2!BE440,'Étape 1 - à remplir'!$C$31:$C$400,BN$3)),IF(BN$2="Âge",IF(BN$3="Tous",SUMIFS('Étape 1 - à remplir'!$F$31:$F$400,'Étape 1 - à remplir'!$E$31:$E$400,MASQ2!BE440,'Étape 1 - à remplir'!$G$31:$G$400,"lots"),SUMIFS('Étape 1 - à remplir'!$F$31:$F$400,'Étape 1 - à remplir'!$E$31:$E$400,MASQ2!BE440,'Étape 1 - à remplir'!$P$31:$P$400,BN$3,'Étape 1 - à remplir'!$G$31:$G$400,"lots")),IF(BN$2="Atelier",IF(BN$3="Tous",SUMIFS('Étape 1 - à remplir'!$F$31:$F$400,'Étape 1 - à remplir'!$E$31:$E$400,MASQ2!BE440,'Étape 1 - à remplir'!$G$31:$G$400,"lots"),SUMIFS('Étape 1 - à remplir'!$F$31:$F$400,'Étape 1 - à remplir'!$E$31:$E$400,MASQ2!BE440,'Étape 1 - à remplir'!$O$31:$O$400,BN$3,'Étape 1 - à remplir'!$G$31:$G$400,"lots")),IF(BN$2="Espèce",IF(BN$3="Tous",SUMIFS('Étape 1 - à remplir'!$F$31:$F$400,'Étape 1 - à remplir'!$E$31:$E$400,MASQ2!BE440,'Étape 1 - à remplir'!$G$31:$G$400,"lots"),SUMIFS('Étape 1 - à remplir'!$F$31:$F$400,'Étape 1 - à remplir'!$E$31:$E$400,MASQ2!BE440,'Étape 1 - à remplir'!$N$31:$N$400,BN$3,'Étape 1 - à remplir'!$G$31:$G$400,"lots"))))))=0,NA(),IF(BN$2="Catégorie",IF(BN$3="Toutes",SUMIFS('Étape 1 - à remplir'!$F$31:$F$400,'Étape 1 - à remplir'!$E$31:$E$400,MASQ2!BE440,'Étape 1 - à remplir'!$G$31:$G$400,"lots"),SUMIFS('Étape 1 - à remplir'!$F$31:$F$400,'Étape 1 - à remplir'!$E$31:$E$400,MASQ2!BE440,'Étape 1 - à remplir'!$C$31:$C$400,BN$3)),IF(BN$2="Âge",IF(BN$3="Tous",SUMIFS('Étape 1 - à remplir'!$F$31:$F$400,'Étape 1 - à remplir'!$E$31:$E$400,MASQ2!BE440,'Étape 1 - à remplir'!$G$31:$G$400,"lots"),SUMIFS('Étape 1 - à remplir'!$F$31:$F$400,'Étape 1 - à remplir'!$E$31:$E$400,MASQ2!BE440,'Étape 1 - à remplir'!$P$31:$P$400,BN$3,'Étape 1 - à remplir'!$G$31:$G$400,"lots")),IF(BN$2="Atelier",IF(BN$3="Tous",SUMIFS('Étape 1 - à remplir'!$F$31:$F$400,'Étape 1 - à remplir'!$E$31:$E$400,MASQ2!BE440,'Étape 1 - à remplir'!$G$31:$G$400,"lots"),SUMIFS('Étape 1 - à remplir'!$F$31:$F$400,'Étape 1 - à remplir'!$E$31:$E$400,MASQ2!BE440,'Étape 1 - à remplir'!$O$31:$O$400,BN$3,'Étape 1 - à remplir'!$G$31:$G$400,"lots")),IF(BN$2="Espèce",IF(BN$3="Tous",SUMIFS('Étape 1 - à remplir'!$F$31:$F$400,'Étape 1 - à remplir'!$E$31:$E$400,MASQ2!BE440,'Étape 1 - à remplir'!$G$31:$G$400,"lots"),SUMIFS('Étape 1 - à remplir'!$F$31:$F$400,'Étape 1 - à remplir'!$E$31:$E$400,MASQ2!BE440,'Étape 1 - à remplir'!$N$31:$N$400,BN$3,'Étape 1 - à remplir'!$G$31:$G$400,"lots")))))))</f>
        <v>#N/A</v>
      </c>
      <c r="BG440" s="204">
        <f t="shared" si="197"/>
        <v>0</v>
      </c>
      <c r="BH440" s="204" t="str">
        <f t="shared" si="183"/>
        <v>Doxycycline</v>
      </c>
      <c r="BI440" s="204" t="str">
        <f t="shared" si="184"/>
        <v/>
      </c>
      <c r="BJ440" s="204" t="str">
        <f t="shared" si="185"/>
        <v/>
      </c>
      <c r="BK440" s="204" t="str">
        <f t="shared" si="186"/>
        <v>Tetracyclines</v>
      </c>
      <c r="BL440" s="204" t="str">
        <f t="shared" si="187"/>
        <v/>
      </c>
      <c r="BM440" s="97" t="str">
        <f t="shared" si="188"/>
        <v/>
      </c>
      <c r="BN440" s="78"/>
      <c r="BO440" s="78"/>
      <c r="BP440" s="77" t="str">
        <f ca="1"/>
        <v>PULMODOX 500 MG/G GRANULES POUR SOLUTION BUVABLE POUR PORCS, POULETS ET DINDES</v>
      </c>
      <c r="BQ440" s="79" t="e">
        <f ca="1"/>
        <v>#N/A</v>
      </c>
      <c r="BR440" s="102"/>
      <c r="BS440" s="8"/>
      <c r="BT440" s="8"/>
      <c r="BU440" s="8"/>
      <c r="BV440" s="8"/>
      <c r="BW440" s="8"/>
      <c r="BX440" s="8"/>
      <c r="BY440" s="8"/>
      <c r="BZ440" s="8"/>
      <c r="CA440" s="8"/>
      <c r="CB440" s="8"/>
      <c r="CC440" s="8"/>
      <c r="CD440" s="8"/>
      <c r="CE440" s="8"/>
      <c r="CF440" s="8"/>
      <c r="CG440" s="8"/>
      <c r="CH440" s="8"/>
      <c r="CI440" s="8"/>
      <c r="CJ440" s="8"/>
      <c r="CK440" s="8"/>
      <c r="CL440" s="8"/>
      <c r="CM440" s="8"/>
      <c r="CN440" s="8"/>
      <c r="CO440" s="97"/>
      <c r="CQ440" s="56"/>
      <c r="CR440" s="8"/>
      <c r="CS440" s="8"/>
      <c r="CT440" s="8"/>
      <c r="CU440" s="8"/>
      <c r="CV440" s="8"/>
      <c r="CW440" s="8"/>
      <c r="CX440" s="8"/>
      <c r="CY440" s="102" t="str">
        <f t="shared" si="189"/>
        <v/>
      </c>
      <c r="CZ440" s="56" t="str">
        <f t="shared" si="190"/>
        <v>PULMODOX 500 MG/G GRANULES POUR SOLUTION BUVABLE POUR PORCS, POULETS ET DINDES</v>
      </c>
      <c r="DA440" s="204" t="e">
        <f>IF(IF(DI$2="Catégorie",IF(DI$3="Toutes",SUMIFS('Étape 1 - à remplir'!$F$31:$F$400,'Étape 1 - à remplir'!$E$31:$E$400,MASQ2!CZ440,'Étape 1 - à remplir'!$G$31:$G$400,"kg"),SUMIFS('Étape 1 - à remplir'!$F$31:$F$400,'Étape 1 - à remplir'!$E$31:$E$400,MASQ2!CZ440,'Étape 1 - à remplir'!$C$31:$C$400,DI$3)),IF(DI$2="Âge",IF(DI$3="Tous",SUMIFS('Étape 1 - à remplir'!$F$31:$F$400,'Étape 1 - à remplir'!$E$31:$E$400,MASQ2!CZ440,'Étape 1 - à remplir'!$G$31:$G$400,"kg"),SUMIFS('Étape 1 - à remplir'!$F$31:$F$400,'Étape 1 - à remplir'!$E$31:$E$400,MASQ2!CZ440,'Étape 1 - à remplir'!$P$31:$P$400,DI$3,'Étape 1 - à remplir'!$G$31:$G$400,"kg")),IF(DI$2="Atelier",IF(DI$3="Tous",SUMIFS('Étape 1 - à remplir'!$F$31:$F$400,'Étape 1 - à remplir'!$E$31:$E$400,MASQ2!CZ440,'Étape 1 - à remplir'!$G$31:$G$400,"kg"),SUMIFS('Étape 1 - à remplir'!$F$31:$F$400,'Étape 1 - à remplir'!$E$31:$E$400,MASQ2!CZ440,'Étape 1 - à remplir'!$O$31:$O$400,DI$3,'Étape 1 - à remplir'!$G$31:$G$400,"kg")),IF(DI$2="Espèce",IF(DI$3="Tous",SUMIFS('Étape 1 - à remplir'!$F$31:$F$400,'Étape 1 - à remplir'!$E$31:$E$400,MASQ2!CZ440,'Étape 1 - à remplir'!$G$31:$G$400,"kg"),SUMIFS('Étape 1 - à remplir'!$F$31:$F$400,'Étape 1 - à remplir'!$E$31:$E$400,MASQ2!CZ440,'Étape 1 - à remplir'!$N$31:$N$400,DI$3,'Étape 1 - à remplir'!$G$31:$G$400,"kg"))))))=0,NA(),IF(DI$2="Catégorie",IF(DI$3="Toutes",SUMIFS('Étape 1 - à remplir'!$F$31:$F$400,'Étape 1 - à remplir'!$E$31:$E$400,MASQ2!CZ440,'Étape 1 - à remplir'!$G$31:$G$400,"kg"),SUMIFS('Étape 1 - à remplir'!$F$31:$F$400,'Étape 1 - à remplir'!$E$31:$E$400,MASQ2!CZ440,'Étape 1 - à remplir'!$C$31:$C$400,DI$3)),IF(DI$2="Âge",IF(DI$3="Tous",SUMIFS('Étape 1 - à remplir'!$F$31:$F$400,'Étape 1 - à remplir'!$E$31:$E$400,MASQ2!CZ440,'Étape 1 - à remplir'!$G$31:$G$400,"kg"),SUMIFS('Étape 1 - à remplir'!$F$31:$F$400,'Étape 1 - à remplir'!$E$31:$E$400,MASQ2!CZ440,'Étape 1 - à remplir'!$P$31:$P$400,DI$3,'Étape 1 - à remplir'!$G$31:$G$400,"kg")),IF(DI$2="Atelier",IF(DI$3="Tous",SUMIFS('Étape 1 - à remplir'!$F$31:$F$400,'Étape 1 - à remplir'!$E$31:$E$400,MASQ2!CZ440,'Étape 1 - à remplir'!$G$31:$G$400,"kg"),SUMIFS('Étape 1 - à remplir'!$F$31:$F$400,'Étape 1 - à remplir'!$E$31:$E$400,MASQ2!CZ440,'Étape 1 - à remplir'!$O$31:$O$400,DI$3,'Étape 1 - à remplir'!$G$31:$G$400,"kg")),IF(DI$2="Espèce",IF(DI$3="Tous",SUMIFS('Étape 1 - à remplir'!$F$31:$F$400,'Étape 1 - à remplir'!$E$31:$E$400,MASQ2!CZ440,'Étape 1 - à remplir'!$G$31:$G$400,"kg"),SUMIFS('Étape 1 - à remplir'!$F$31:$F$400,'Étape 1 - à remplir'!$E$31:$E$400,MASQ2!CZ440,'Étape 1 - à remplir'!$N$31:$N$400,DI$3,'Étape 1 - à remplir'!$G$31:$G$400,"kg")))))))</f>
        <v>#N/A</v>
      </c>
      <c r="DB440" s="104">
        <f t="shared" si="198"/>
        <v>0</v>
      </c>
      <c r="DC440" s="204" t="str">
        <f t="shared" si="191"/>
        <v>Doxycycline</v>
      </c>
      <c r="DD440" s="204" t="str">
        <f t="shared" si="192"/>
        <v/>
      </c>
      <c r="DE440" s="204" t="str">
        <f t="shared" si="193"/>
        <v/>
      </c>
      <c r="DF440" s="204" t="str">
        <f t="shared" si="194"/>
        <v>Tetracyclines</v>
      </c>
      <c r="DG440" s="204" t="str">
        <f t="shared" si="195"/>
        <v/>
      </c>
      <c r="DH440" s="97" t="str">
        <f t="shared" si="196"/>
        <v/>
      </c>
      <c r="DI440" s="78"/>
      <c r="DJ440" s="78"/>
      <c r="DK440" s="77" t="str">
        <f ca="1"/>
        <v>PULMODOX 500 MG/G GRANULES POUR SOLUTION BUVABLE POUR PORCS, POULETS ET DINDES</v>
      </c>
      <c r="DL440" s="79" t="e">
        <f ca="1"/>
        <v>#N/A</v>
      </c>
      <c r="DM440" s="102"/>
      <c r="DN440" s="8"/>
      <c r="DO440" s="8"/>
      <c r="DP440" s="8"/>
      <c r="DQ440" s="8"/>
      <c r="DR440" s="8"/>
      <c r="DS440" s="8"/>
      <c r="DT440" s="8"/>
      <c r="DU440" s="8"/>
      <c r="DV440" s="8"/>
      <c r="DW440" s="8"/>
      <c r="DX440" s="8"/>
      <c r="DY440" s="8"/>
      <c r="DZ440" s="8"/>
      <c r="EA440" s="8"/>
      <c r="EB440" s="8"/>
      <c r="EC440" s="8"/>
      <c r="ED440" s="8"/>
      <c r="EE440" s="8"/>
      <c r="EF440" s="8"/>
      <c r="EG440" s="8"/>
      <c r="EH440" s="8"/>
      <c r="EI440" s="8"/>
      <c r="EJ440" s="97"/>
    </row>
    <row r="441" spans="1:140" x14ac:dyDescent="0.25">
      <c r="A441" s="56"/>
      <c r="B441" s="8"/>
      <c r="C441" s="8"/>
      <c r="D441" s="8"/>
      <c r="E441" s="8"/>
      <c r="F441" s="8"/>
      <c r="G441" s="8"/>
      <c r="H441" s="8"/>
      <c r="I441" s="102" t="str">
        <f>INDEX(Données_ATB!BE:BV,MATCH(MASQ2!J441,Données_ATB!BE:BE,0),18)</f>
        <v/>
      </c>
      <c r="J441" s="77" t="str">
        <f>Données_ATB!BE440</f>
        <v>PULMODOX DOXYCYCLINE 50 PORC</v>
      </c>
      <c r="K441" s="204" t="e">
        <f>IF(IF(S$2="Catégorie",IF(S$3="Toutes",SUMIFS('Étape 1 - à remplir'!$F$31:$F$400,'Étape 1 - à remplir'!$E$31:$E$400,MASQ2!J441,'Étape 1 - à remplir'!$G$31:$G$400,"animaux"),SUMIFS('Étape 1 - à remplir'!$F$31:$F$400,'Étape 1 - à remplir'!$E$31:$E$400,MASQ2!J441,'Étape 1 - à remplir'!$C$31:$C$400,S$3)),IF(S$2="Âge",IF(S$3="Tous",SUMIFS('Étape 1 - à remplir'!$F$31:$F$400,'Étape 1 - à remplir'!$E$31:$E$400,MASQ2!J441,'Étape 1 - à remplir'!$G$31:$G$400,"animaux"),SUMIFS('Étape 1 - à remplir'!$F$31:$F$400,'Étape 1 - à remplir'!$E$31:$E$400,MASQ2!J441,'Étape 1 - à remplir'!$P$31:$P$400,S$3)),IF(S$2="Atelier",IF(S$3="Tous",SUMIFS('Étape 1 - à remplir'!$F$31:$F$400,'Étape 1 - à remplir'!$E$31:$E$400,MASQ2!J441,'Étape 1 - à remplir'!$G$31:$G$400,"animaux"),SUMIFS('Étape 1 - à remplir'!$F$31:$F$400,'Étape 1 - à remplir'!$E$31:$E$400,MASQ2!J441,'Étape 1 - à remplir'!$O$31:$O$400,S$3)),IF(S$2="Espèce",IF(S$3="Tous",SUMIFS('Étape 1 - à remplir'!$F$31:$F$400,'Étape 1 - à remplir'!$E$31:$E$400,MASQ2!J441,'Étape 1 - à remplir'!$G$31:$G$400,"animaux"),SUMIFS('Étape 1 - à remplir'!$F$31:$F$400,'Étape 1 - à remplir'!$E$31:$E$400,MASQ2!J441,'Étape 1 - à remplir'!$N$31:$N$400,S$3))))))=0,NA(),IF(S$2="Catégorie",IF(S$3="Toutes",SUMIFS('Étape 1 - à remplir'!$F$31:$F$400,'Étape 1 - à remplir'!$E$31:$E$400,MASQ2!J441,'Étape 1 - à remplir'!$G$31:$G$400,"animaux"),SUMIFS('Étape 1 - à remplir'!$F$31:$F$400,'Étape 1 - à remplir'!$E$31:$E$400,MASQ2!J441,'Étape 1 - à remplir'!$C$31:$C$400,S$3)),IF(S$2="Âge",IF(S$3="Tous",SUMIFS('Étape 1 - à remplir'!$F$31:$F$400,'Étape 1 - à remplir'!$E$31:$E$400,MASQ2!J441,'Étape 1 - à remplir'!$G$31:$G$400,"animaux"),SUMIFS('Étape 1 - à remplir'!$F$31:$F$400,'Étape 1 - à remplir'!$E$31:$E$400,MASQ2!J441,'Étape 1 - à remplir'!$P$31:$P$400,S$3)),IF(S$2="Atelier",IF(S$3="Tous",SUMIFS('Étape 1 - à remplir'!$F$31:$F$400,'Étape 1 - à remplir'!$E$31:$E$400,MASQ2!J441,'Étape 1 - à remplir'!$G$31:$G$400,"animaux"),SUMIFS('Étape 1 - à remplir'!$F$31:$F$400,'Étape 1 - à remplir'!$E$31:$E$400,MASQ2!J441,'Étape 1 - à remplir'!$O$31:$O$400,S$3)),IF(S$2="Espèce",IF(S$3="Tous",SUMIFS('Étape 1 - à remplir'!$F$31:$F$400,'Étape 1 - à remplir'!$E$31:$E$400,MASQ2!J441,'Étape 1 - à remplir'!$G$31:$G$400,"animaux"),SUMIFS('Étape 1 - à remplir'!$F$31:$F$400,'Étape 1 - à remplir'!$E$31:$E$400,MASQ2!J441,'Étape 1 - à remplir'!$N$31:$N$400,S$3)))))))</f>
        <v>#N/A</v>
      </c>
      <c r="L441" s="97">
        <f t="shared" si="199"/>
        <v>0</v>
      </c>
      <c r="M441" s="56" t="str">
        <f>Données_ATB!BN440</f>
        <v>Doxycycline</v>
      </c>
      <c r="N441" s="204" t="str">
        <f>Données_ATB!BO440</f>
        <v/>
      </c>
      <c r="O441" s="97" t="str">
        <f>Données_ATB!BP440</f>
        <v/>
      </c>
      <c r="P441" s="77" t="str">
        <f>Données_ATB!BR440</f>
        <v>Tetracyclines</v>
      </c>
      <c r="Q441" s="78" t="str">
        <f>Données_ATB!BS440</f>
        <v/>
      </c>
      <c r="R441" s="79" t="str">
        <f>Données_ATB!BT440</f>
        <v/>
      </c>
      <c r="S441" s="78"/>
      <c r="T441" s="78"/>
      <c r="U441" s="77" t="str">
        <f ca="1"/>
        <v>PULMODOX DOXYCYCLINE 50 PORC</v>
      </c>
      <c r="V441" s="79" t="e">
        <f ca="1"/>
        <v>#N/A</v>
      </c>
      <c r="W441" s="102"/>
      <c r="X441" s="8"/>
      <c r="Y441" s="8"/>
      <c r="Z441" s="8"/>
      <c r="AA441" s="8"/>
      <c r="AB441" s="102"/>
      <c r="AC441" s="8"/>
      <c r="AD441" s="8"/>
      <c r="AE441" s="8"/>
      <c r="AF441" s="8"/>
      <c r="AG441" s="8"/>
      <c r="AH441" s="8"/>
      <c r="AI441" s="8"/>
      <c r="AJ441" s="8"/>
      <c r="AK441" s="8"/>
      <c r="AL441" s="8"/>
      <c r="AM441" s="8"/>
      <c r="AN441" s="8"/>
      <c r="AO441" s="8"/>
      <c r="AP441" s="8"/>
      <c r="AQ441" s="8"/>
      <c r="AR441" s="8"/>
      <c r="AS441" s="8"/>
      <c r="AT441" s="97"/>
      <c r="AV441" s="56"/>
      <c r="AW441" s="8"/>
      <c r="AX441" s="8"/>
      <c r="AY441" s="8"/>
      <c r="AZ441" s="8"/>
      <c r="BA441" s="8"/>
      <c r="BB441" s="8"/>
      <c r="BC441" s="8"/>
      <c r="BD441" s="102" t="str">
        <f t="shared" si="181"/>
        <v/>
      </c>
      <c r="BE441" s="56" t="str">
        <f t="shared" si="182"/>
        <v>PULMODOX DOXYCYCLINE 50 PORC</v>
      </c>
      <c r="BF441" s="204" t="e">
        <f>IF(IF(BN$2="Catégorie",IF(BN$3="Toutes",SUMIFS('Étape 1 - à remplir'!$F$31:$F$400,'Étape 1 - à remplir'!$E$31:$E$400,MASQ2!BE441,'Étape 1 - à remplir'!$G$31:$G$400,"lots"),SUMIFS('Étape 1 - à remplir'!$F$31:$F$400,'Étape 1 - à remplir'!$E$31:$E$400,MASQ2!BE441,'Étape 1 - à remplir'!$C$31:$C$400,BN$3)),IF(BN$2="Âge",IF(BN$3="Tous",SUMIFS('Étape 1 - à remplir'!$F$31:$F$400,'Étape 1 - à remplir'!$E$31:$E$400,MASQ2!BE441,'Étape 1 - à remplir'!$G$31:$G$400,"lots"),SUMIFS('Étape 1 - à remplir'!$F$31:$F$400,'Étape 1 - à remplir'!$E$31:$E$400,MASQ2!BE441,'Étape 1 - à remplir'!$P$31:$P$400,BN$3,'Étape 1 - à remplir'!$G$31:$G$400,"lots")),IF(BN$2="Atelier",IF(BN$3="Tous",SUMIFS('Étape 1 - à remplir'!$F$31:$F$400,'Étape 1 - à remplir'!$E$31:$E$400,MASQ2!BE441,'Étape 1 - à remplir'!$G$31:$G$400,"lots"),SUMIFS('Étape 1 - à remplir'!$F$31:$F$400,'Étape 1 - à remplir'!$E$31:$E$400,MASQ2!BE441,'Étape 1 - à remplir'!$O$31:$O$400,BN$3,'Étape 1 - à remplir'!$G$31:$G$400,"lots")),IF(BN$2="Espèce",IF(BN$3="Tous",SUMIFS('Étape 1 - à remplir'!$F$31:$F$400,'Étape 1 - à remplir'!$E$31:$E$400,MASQ2!BE441,'Étape 1 - à remplir'!$G$31:$G$400,"lots"),SUMIFS('Étape 1 - à remplir'!$F$31:$F$400,'Étape 1 - à remplir'!$E$31:$E$400,MASQ2!BE441,'Étape 1 - à remplir'!$N$31:$N$400,BN$3,'Étape 1 - à remplir'!$G$31:$G$400,"lots"))))))=0,NA(),IF(BN$2="Catégorie",IF(BN$3="Toutes",SUMIFS('Étape 1 - à remplir'!$F$31:$F$400,'Étape 1 - à remplir'!$E$31:$E$400,MASQ2!BE441,'Étape 1 - à remplir'!$G$31:$G$400,"lots"),SUMIFS('Étape 1 - à remplir'!$F$31:$F$400,'Étape 1 - à remplir'!$E$31:$E$400,MASQ2!BE441,'Étape 1 - à remplir'!$C$31:$C$400,BN$3)),IF(BN$2="Âge",IF(BN$3="Tous",SUMIFS('Étape 1 - à remplir'!$F$31:$F$400,'Étape 1 - à remplir'!$E$31:$E$400,MASQ2!BE441,'Étape 1 - à remplir'!$G$31:$G$400,"lots"),SUMIFS('Étape 1 - à remplir'!$F$31:$F$400,'Étape 1 - à remplir'!$E$31:$E$400,MASQ2!BE441,'Étape 1 - à remplir'!$P$31:$P$400,BN$3,'Étape 1 - à remplir'!$G$31:$G$400,"lots")),IF(BN$2="Atelier",IF(BN$3="Tous",SUMIFS('Étape 1 - à remplir'!$F$31:$F$400,'Étape 1 - à remplir'!$E$31:$E$400,MASQ2!BE441,'Étape 1 - à remplir'!$G$31:$G$400,"lots"),SUMIFS('Étape 1 - à remplir'!$F$31:$F$400,'Étape 1 - à remplir'!$E$31:$E$400,MASQ2!BE441,'Étape 1 - à remplir'!$O$31:$O$400,BN$3,'Étape 1 - à remplir'!$G$31:$G$400,"lots")),IF(BN$2="Espèce",IF(BN$3="Tous",SUMIFS('Étape 1 - à remplir'!$F$31:$F$400,'Étape 1 - à remplir'!$E$31:$E$400,MASQ2!BE441,'Étape 1 - à remplir'!$G$31:$G$400,"lots"),SUMIFS('Étape 1 - à remplir'!$F$31:$F$400,'Étape 1 - à remplir'!$E$31:$E$400,MASQ2!BE441,'Étape 1 - à remplir'!$N$31:$N$400,BN$3,'Étape 1 - à remplir'!$G$31:$G$400,"lots")))))))</f>
        <v>#N/A</v>
      </c>
      <c r="BG441" s="204">
        <f t="shared" si="197"/>
        <v>0</v>
      </c>
      <c r="BH441" s="204" t="str">
        <f t="shared" si="183"/>
        <v>Doxycycline</v>
      </c>
      <c r="BI441" s="204" t="str">
        <f t="shared" si="184"/>
        <v/>
      </c>
      <c r="BJ441" s="204" t="str">
        <f t="shared" si="185"/>
        <v/>
      </c>
      <c r="BK441" s="204" t="str">
        <f t="shared" si="186"/>
        <v>Tetracyclines</v>
      </c>
      <c r="BL441" s="204" t="str">
        <f t="shared" si="187"/>
        <v/>
      </c>
      <c r="BM441" s="97" t="str">
        <f t="shared" si="188"/>
        <v/>
      </c>
      <c r="BN441" s="78"/>
      <c r="BO441" s="78"/>
      <c r="BP441" s="77" t="str">
        <f ca="1"/>
        <v>PULMODOX DOXYCYCLINE 50 PORC</v>
      </c>
      <c r="BQ441" s="79" t="e">
        <f ca="1"/>
        <v>#N/A</v>
      </c>
      <c r="BR441" s="102"/>
      <c r="BS441" s="8"/>
      <c r="BT441" s="8"/>
      <c r="BU441" s="8"/>
      <c r="BV441" s="8"/>
      <c r="BW441" s="8"/>
      <c r="BX441" s="8"/>
      <c r="BY441" s="8"/>
      <c r="BZ441" s="8"/>
      <c r="CA441" s="8"/>
      <c r="CB441" s="8"/>
      <c r="CC441" s="8"/>
      <c r="CD441" s="8"/>
      <c r="CE441" s="8"/>
      <c r="CF441" s="8"/>
      <c r="CG441" s="8"/>
      <c r="CH441" s="8"/>
      <c r="CI441" s="8"/>
      <c r="CJ441" s="8"/>
      <c r="CK441" s="8"/>
      <c r="CL441" s="8"/>
      <c r="CM441" s="8"/>
      <c r="CN441" s="8"/>
      <c r="CO441" s="97"/>
      <c r="CQ441" s="56"/>
      <c r="CR441" s="8"/>
      <c r="CS441" s="8"/>
      <c r="CT441" s="8"/>
      <c r="CU441" s="8"/>
      <c r="CV441" s="8"/>
      <c r="CW441" s="8"/>
      <c r="CX441" s="8"/>
      <c r="CY441" s="102" t="str">
        <f t="shared" si="189"/>
        <v/>
      </c>
      <c r="CZ441" s="56" t="str">
        <f t="shared" si="190"/>
        <v>PULMODOX DOXYCYCLINE 50 PORC</v>
      </c>
      <c r="DA441" s="204" t="e">
        <f>IF(IF(DI$2="Catégorie",IF(DI$3="Toutes",SUMIFS('Étape 1 - à remplir'!$F$31:$F$400,'Étape 1 - à remplir'!$E$31:$E$400,MASQ2!CZ441,'Étape 1 - à remplir'!$G$31:$G$400,"kg"),SUMIFS('Étape 1 - à remplir'!$F$31:$F$400,'Étape 1 - à remplir'!$E$31:$E$400,MASQ2!CZ441,'Étape 1 - à remplir'!$C$31:$C$400,DI$3)),IF(DI$2="Âge",IF(DI$3="Tous",SUMIFS('Étape 1 - à remplir'!$F$31:$F$400,'Étape 1 - à remplir'!$E$31:$E$400,MASQ2!CZ441,'Étape 1 - à remplir'!$G$31:$G$400,"kg"),SUMIFS('Étape 1 - à remplir'!$F$31:$F$400,'Étape 1 - à remplir'!$E$31:$E$400,MASQ2!CZ441,'Étape 1 - à remplir'!$P$31:$P$400,DI$3,'Étape 1 - à remplir'!$G$31:$G$400,"kg")),IF(DI$2="Atelier",IF(DI$3="Tous",SUMIFS('Étape 1 - à remplir'!$F$31:$F$400,'Étape 1 - à remplir'!$E$31:$E$400,MASQ2!CZ441,'Étape 1 - à remplir'!$G$31:$G$400,"kg"),SUMIFS('Étape 1 - à remplir'!$F$31:$F$400,'Étape 1 - à remplir'!$E$31:$E$400,MASQ2!CZ441,'Étape 1 - à remplir'!$O$31:$O$400,DI$3,'Étape 1 - à remplir'!$G$31:$G$400,"kg")),IF(DI$2="Espèce",IF(DI$3="Tous",SUMIFS('Étape 1 - à remplir'!$F$31:$F$400,'Étape 1 - à remplir'!$E$31:$E$400,MASQ2!CZ441,'Étape 1 - à remplir'!$G$31:$G$400,"kg"),SUMIFS('Étape 1 - à remplir'!$F$31:$F$400,'Étape 1 - à remplir'!$E$31:$E$400,MASQ2!CZ441,'Étape 1 - à remplir'!$N$31:$N$400,DI$3,'Étape 1 - à remplir'!$G$31:$G$400,"kg"))))))=0,NA(),IF(DI$2="Catégorie",IF(DI$3="Toutes",SUMIFS('Étape 1 - à remplir'!$F$31:$F$400,'Étape 1 - à remplir'!$E$31:$E$400,MASQ2!CZ441,'Étape 1 - à remplir'!$G$31:$G$400,"kg"),SUMIFS('Étape 1 - à remplir'!$F$31:$F$400,'Étape 1 - à remplir'!$E$31:$E$400,MASQ2!CZ441,'Étape 1 - à remplir'!$C$31:$C$400,DI$3)),IF(DI$2="Âge",IF(DI$3="Tous",SUMIFS('Étape 1 - à remplir'!$F$31:$F$400,'Étape 1 - à remplir'!$E$31:$E$400,MASQ2!CZ441,'Étape 1 - à remplir'!$G$31:$G$400,"kg"),SUMIFS('Étape 1 - à remplir'!$F$31:$F$400,'Étape 1 - à remplir'!$E$31:$E$400,MASQ2!CZ441,'Étape 1 - à remplir'!$P$31:$P$400,DI$3,'Étape 1 - à remplir'!$G$31:$G$400,"kg")),IF(DI$2="Atelier",IF(DI$3="Tous",SUMIFS('Étape 1 - à remplir'!$F$31:$F$400,'Étape 1 - à remplir'!$E$31:$E$400,MASQ2!CZ441,'Étape 1 - à remplir'!$G$31:$G$400,"kg"),SUMIFS('Étape 1 - à remplir'!$F$31:$F$400,'Étape 1 - à remplir'!$E$31:$E$400,MASQ2!CZ441,'Étape 1 - à remplir'!$O$31:$O$400,DI$3,'Étape 1 - à remplir'!$G$31:$G$400,"kg")),IF(DI$2="Espèce",IF(DI$3="Tous",SUMIFS('Étape 1 - à remplir'!$F$31:$F$400,'Étape 1 - à remplir'!$E$31:$E$400,MASQ2!CZ441,'Étape 1 - à remplir'!$G$31:$G$400,"kg"),SUMIFS('Étape 1 - à remplir'!$F$31:$F$400,'Étape 1 - à remplir'!$E$31:$E$400,MASQ2!CZ441,'Étape 1 - à remplir'!$N$31:$N$400,DI$3,'Étape 1 - à remplir'!$G$31:$G$400,"kg")))))))</f>
        <v>#N/A</v>
      </c>
      <c r="DB441" s="104">
        <f t="shared" si="198"/>
        <v>0</v>
      </c>
      <c r="DC441" s="204" t="str">
        <f t="shared" si="191"/>
        <v>Doxycycline</v>
      </c>
      <c r="DD441" s="204" t="str">
        <f t="shared" si="192"/>
        <v/>
      </c>
      <c r="DE441" s="204" t="str">
        <f t="shared" si="193"/>
        <v/>
      </c>
      <c r="DF441" s="204" t="str">
        <f t="shared" si="194"/>
        <v>Tetracyclines</v>
      </c>
      <c r="DG441" s="204" t="str">
        <f t="shared" si="195"/>
        <v/>
      </c>
      <c r="DH441" s="97" t="str">
        <f t="shared" si="196"/>
        <v/>
      </c>
      <c r="DI441" s="78"/>
      <c r="DJ441" s="78"/>
      <c r="DK441" s="77" t="str">
        <f ca="1"/>
        <v>PULMODOX DOXYCYCLINE 50 PORC</v>
      </c>
      <c r="DL441" s="79" t="e">
        <f ca="1"/>
        <v>#N/A</v>
      </c>
      <c r="DM441" s="102"/>
      <c r="DN441" s="8"/>
      <c r="DO441" s="8"/>
      <c r="DP441" s="8"/>
      <c r="DQ441" s="8"/>
      <c r="DR441" s="8"/>
      <c r="DS441" s="8"/>
      <c r="DT441" s="8"/>
      <c r="DU441" s="8"/>
      <c r="DV441" s="8"/>
      <c r="DW441" s="8"/>
      <c r="DX441" s="8"/>
      <c r="DY441" s="8"/>
      <c r="DZ441" s="8"/>
      <c r="EA441" s="8"/>
      <c r="EB441" s="8"/>
      <c r="EC441" s="8"/>
      <c r="ED441" s="8"/>
      <c r="EE441" s="8"/>
      <c r="EF441" s="8"/>
      <c r="EG441" s="8"/>
      <c r="EH441" s="8"/>
      <c r="EI441" s="8"/>
      <c r="EJ441" s="97"/>
    </row>
    <row r="442" spans="1:140" x14ac:dyDescent="0.25">
      <c r="A442" s="56"/>
      <c r="B442" s="8"/>
      <c r="C442" s="8"/>
      <c r="D442" s="8"/>
      <c r="E442" s="8"/>
      <c r="F442" s="8"/>
      <c r="G442" s="8"/>
      <c r="H442" s="8"/>
      <c r="I442" s="102" t="str">
        <f>INDEX(Données_ATB!BE:BV,MATCH(MASQ2!J442,Données_ATB!BE:BE,0),18)</f>
        <v/>
      </c>
      <c r="J442" s="77" t="str">
        <f>Données_ATB!BE441</f>
        <v>PULMODOX P.O.S. 5 %</v>
      </c>
      <c r="K442" s="204" t="e">
        <f>IF(IF(S$2="Catégorie",IF(S$3="Toutes",SUMIFS('Étape 1 - à remplir'!$F$31:$F$400,'Étape 1 - à remplir'!$E$31:$E$400,MASQ2!J442,'Étape 1 - à remplir'!$G$31:$G$400,"animaux"),SUMIFS('Étape 1 - à remplir'!$F$31:$F$400,'Étape 1 - à remplir'!$E$31:$E$400,MASQ2!J442,'Étape 1 - à remplir'!$C$31:$C$400,S$3)),IF(S$2="Âge",IF(S$3="Tous",SUMIFS('Étape 1 - à remplir'!$F$31:$F$400,'Étape 1 - à remplir'!$E$31:$E$400,MASQ2!J442,'Étape 1 - à remplir'!$G$31:$G$400,"animaux"),SUMIFS('Étape 1 - à remplir'!$F$31:$F$400,'Étape 1 - à remplir'!$E$31:$E$400,MASQ2!J442,'Étape 1 - à remplir'!$P$31:$P$400,S$3)),IF(S$2="Atelier",IF(S$3="Tous",SUMIFS('Étape 1 - à remplir'!$F$31:$F$400,'Étape 1 - à remplir'!$E$31:$E$400,MASQ2!J442,'Étape 1 - à remplir'!$G$31:$G$400,"animaux"),SUMIFS('Étape 1 - à remplir'!$F$31:$F$400,'Étape 1 - à remplir'!$E$31:$E$400,MASQ2!J442,'Étape 1 - à remplir'!$O$31:$O$400,S$3)),IF(S$2="Espèce",IF(S$3="Tous",SUMIFS('Étape 1 - à remplir'!$F$31:$F$400,'Étape 1 - à remplir'!$E$31:$E$400,MASQ2!J442,'Étape 1 - à remplir'!$G$31:$G$400,"animaux"),SUMIFS('Étape 1 - à remplir'!$F$31:$F$400,'Étape 1 - à remplir'!$E$31:$E$400,MASQ2!J442,'Étape 1 - à remplir'!$N$31:$N$400,S$3))))))=0,NA(),IF(S$2="Catégorie",IF(S$3="Toutes",SUMIFS('Étape 1 - à remplir'!$F$31:$F$400,'Étape 1 - à remplir'!$E$31:$E$400,MASQ2!J442,'Étape 1 - à remplir'!$G$31:$G$400,"animaux"),SUMIFS('Étape 1 - à remplir'!$F$31:$F$400,'Étape 1 - à remplir'!$E$31:$E$400,MASQ2!J442,'Étape 1 - à remplir'!$C$31:$C$400,S$3)),IF(S$2="Âge",IF(S$3="Tous",SUMIFS('Étape 1 - à remplir'!$F$31:$F$400,'Étape 1 - à remplir'!$E$31:$E$400,MASQ2!J442,'Étape 1 - à remplir'!$G$31:$G$400,"animaux"),SUMIFS('Étape 1 - à remplir'!$F$31:$F$400,'Étape 1 - à remplir'!$E$31:$E$400,MASQ2!J442,'Étape 1 - à remplir'!$P$31:$P$400,S$3)),IF(S$2="Atelier",IF(S$3="Tous",SUMIFS('Étape 1 - à remplir'!$F$31:$F$400,'Étape 1 - à remplir'!$E$31:$E$400,MASQ2!J442,'Étape 1 - à remplir'!$G$31:$G$400,"animaux"),SUMIFS('Étape 1 - à remplir'!$F$31:$F$400,'Étape 1 - à remplir'!$E$31:$E$400,MASQ2!J442,'Étape 1 - à remplir'!$O$31:$O$400,S$3)),IF(S$2="Espèce",IF(S$3="Tous",SUMIFS('Étape 1 - à remplir'!$F$31:$F$400,'Étape 1 - à remplir'!$E$31:$E$400,MASQ2!J442,'Étape 1 - à remplir'!$G$31:$G$400,"animaux"),SUMIFS('Étape 1 - à remplir'!$F$31:$F$400,'Étape 1 - à remplir'!$E$31:$E$400,MASQ2!J442,'Étape 1 - à remplir'!$N$31:$N$400,S$3)))))))</f>
        <v>#N/A</v>
      </c>
      <c r="L442" s="97">
        <f t="shared" si="199"/>
        <v>0</v>
      </c>
      <c r="M442" s="56" t="str">
        <f>Données_ATB!BN441</f>
        <v>Doxycycline</v>
      </c>
      <c r="N442" s="204" t="str">
        <f>Données_ATB!BO441</f>
        <v/>
      </c>
      <c r="O442" s="97" t="str">
        <f>Données_ATB!BP441</f>
        <v/>
      </c>
      <c r="P442" s="77" t="str">
        <f>Données_ATB!BR441</f>
        <v>Tetracyclines</v>
      </c>
      <c r="Q442" s="78" t="str">
        <f>Données_ATB!BS441</f>
        <v/>
      </c>
      <c r="R442" s="79" t="str">
        <f>Données_ATB!BT441</f>
        <v/>
      </c>
      <c r="S442" s="78"/>
      <c r="T442" s="78"/>
      <c r="U442" s="77" t="str">
        <f ca="1"/>
        <v>PULMODOX P.O.S. 5 %</v>
      </c>
      <c r="V442" s="79" t="e">
        <f ca="1"/>
        <v>#N/A</v>
      </c>
      <c r="W442" s="102"/>
      <c r="X442" s="8"/>
      <c r="Y442" s="8"/>
      <c r="Z442" s="8"/>
      <c r="AA442" s="8"/>
      <c r="AB442" s="102"/>
      <c r="AC442" s="8"/>
      <c r="AD442" s="8"/>
      <c r="AE442" s="8"/>
      <c r="AF442" s="8"/>
      <c r="AG442" s="8"/>
      <c r="AH442" s="8"/>
      <c r="AI442" s="8"/>
      <c r="AJ442" s="8"/>
      <c r="AK442" s="8"/>
      <c r="AL442" s="8"/>
      <c r="AM442" s="8"/>
      <c r="AN442" s="8"/>
      <c r="AO442" s="8"/>
      <c r="AP442" s="8"/>
      <c r="AQ442" s="8"/>
      <c r="AR442" s="8"/>
      <c r="AS442" s="8"/>
      <c r="AT442" s="97"/>
      <c r="AV442" s="56"/>
      <c r="AW442" s="8"/>
      <c r="AX442" s="8"/>
      <c r="AY442" s="8"/>
      <c r="AZ442" s="8"/>
      <c r="BA442" s="8"/>
      <c r="BB442" s="8"/>
      <c r="BC442" s="8"/>
      <c r="BD442" s="102" t="str">
        <f t="shared" si="181"/>
        <v/>
      </c>
      <c r="BE442" s="56" t="str">
        <f t="shared" si="182"/>
        <v>PULMODOX P.O.S. 5 %</v>
      </c>
      <c r="BF442" s="204" t="e">
        <f>IF(IF(BN$2="Catégorie",IF(BN$3="Toutes",SUMIFS('Étape 1 - à remplir'!$F$31:$F$400,'Étape 1 - à remplir'!$E$31:$E$400,MASQ2!BE442,'Étape 1 - à remplir'!$G$31:$G$400,"lots"),SUMIFS('Étape 1 - à remplir'!$F$31:$F$400,'Étape 1 - à remplir'!$E$31:$E$400,MASQ2!BE442,'Étape 1 - à remplir'!$C$31:$C$400,BN$3)),IF(BN$2="Âge",IF(BN$3="Tous",SUMIFS('Étape 1 - à remplir'!$F$31:$F$400,'Étape 1 - à remplir'!$E$31:$E$400,MASQ2!BE442,'Étape 1 - à remplir'!$G$31:$G$400,"lots"),SUMIFS('Étape 1 - à remplir'!$F$31:$F$400,'Étape 1 - à remplir'!$E$31:$E$400,MASQ2!BE442,'Étape 1 - à remplir'!$P$31:$P$400,BN$3,'Étape 1 - à remplir'!$G$31:$G$400,"lots")),IF(BN$2="Atelier",IF(BN$3="Tous",SUMIFS('Étape 1 - à remplir'!$F$31:$F$400,'Étape 1 - à remplir'!$E$31:$E$400,MASQ2!BE442,'Étape 1 - à remplir'!$G$31:$G$400,"lots"),SUMIFS('Étape 1 - à remplir'!$F$31:$F$400,'Étape 1 - à remplir'!$E$31:$E$400,MASQ2!BE442,'Étape 1 - à remplir'!$O$31:$O$400,BN$3,'Étape 1 - à remplir'!$G$31:$G$400,"lots")),IF(BN$2="Espèce",IF(BN$3="Tous",SUMIFS('Étape 1 - à remplir'!$F$31:$F$400,'Étape 1 - à remplir'!$E$31:$E$400,MASQ2!BE442,'Étape 1 - à remplir'!$G$31:$G$400,"lots"),SUMIFS('Étape 1 - à remplir'!$F$31:$F$400,'Étape 1 - à remplir'!$E$31:$E$400,MASQ2!BE442,'Étape 1 - à remplir'!$N$31:$N$400,BN$3,'Étape 1 - à remplir'!$G$31:$G$400,"lots"))))))=0,NA(),IF(BN$2="Catégorie",IF(BN$3="Toutes",SUMIFS('Étape 1 - à remplir'!$F$31:$F$400,'Étape 1 - à remplir'!$E$31:$E$400,MASQ2!BE442,'Étape 1 - à remplir'!$G$31:$G$400,"lots"),SUMIFS('Étape 1 - à remplir'!$F$31:$F$400,'Étape 1 - à remplir'!$E$31:$E$400,MASQ2!BE442,'Étape 1 - à remplir'!$C$31:$C$400,BN$3)),IF(BN$2="Âge",IF(BN$3="Tous",SUMIFS('Étape 1 - à remplir'!$F$31:$F$400,'Étape 1 - à remplir'!$E$31:$E$400,MASQ2!BE442,'Étape 1 - à remplir'!$G$31:$G$400,"lots"),SUMIFS('Étape 1 - à remplir'!$F$31:$F$400,'Étape 1 - à remplir'!$E$31:$E$400,MASQ2!BE442,'Étape 1 - à remplir'!$P$31:$P$400,BN$3,'Étape 1 - à remplir'!$G$31:$G$400,"lots")),IF(BN$2="Atelier",IF(BN$3="Tous",SUMIFS('Étape 1 - à remplir'!$F$31:$F$400,'Étape 1 - à remplir'!$E$31:$E$400,MASQ2!BE442,'Étape 1 - à remplir'!$G$31:$G$400,"lots"),SUMIFS('Étape 1 - à remplir'!$F$31:$F$400,'Étape 1 - à remplir'!$E$31:$E$400,MASQ2!BE442,'Étape 1 - à remplir'!$O$31:$O$400,BN$3,'Étape 1 - à remplir'!$G$31:$G$400,"lots")),IF(BN$2="Espèce",IF(BN$3="Tous",SUMIFS('Étape 1 - à remplir'!$F$31:$F$400,'Étape 1 - à remplir'!$E$31:$E$400,MASQ2!BE442,'Étape 1 - à remplir'!$G$31:$G$400,"lots"),SUMIFS('Étape 1 - à remplir'!$F$31:$F$400,'Étape 1 - à remplir'!$E$31:$E$400,MASQ2!BE442,'Étape 1 - à remplir'!$N$31:$N$400,BN$3,'Étape 1 - à remplir'!$G$31:$G$400,"lots")))))))</f>
        <v>#N/A</v>
      </c>
      <c r="BG442" s="204">
        <f t="shared" si="197"/>
        <v>0</v>
      </c>
      <c r="BH442" s="204" t="str">
        <f t="shared" si="183"/>
        <v>Doxycycline</v>
      </c>
      <c r="BI442" s="204" t="str">
        <f t="shared" si="184"/>
        <v/>
      </c>
      <c r="BJ442" s="204" t="str">
        <f t="shared" si="185"/>
        <v/>
      </c>
      <c r="BK442" s="204" t="str">
        <f t="shared" si="186"/>
        <v>Tetracyclines</v>
      </c>
      <c r="BL442" s="204" t="str">
        <f t="shared" si="187"/>
        <v/>
      </c>
      <c r="BM442" s="97" t="str">
        <f t="shared" si="188"/>
        <v/>
      </c>
      <c r="BN442" s="78"/>
      <c r="BO442" s="78"/>
      <c r="BP442" s="77" t="str">
        <f ca="1"/>
        <v>PULMODOX P.O.S. 5 %</v>
      </c>
      <c r="BQ442" s="79" t="e">
        <f ca="1"/>
        <v>#N/A</v>
      </c>
      <c r="BR442" s="102"/>
      <c r="BS442" s="8"/>
      <c r="BT442" s="8"/>
      <c r="BU442" s="8"/>
      <c r="BV442" s="8"/>
      <c r="BW442" s="8"/>
      <c r="BX442" s="8"/>
      <c r="BY442" s="8"/>
      <c r="BZ442" s="8"/>
      <c r="CA442" s="8"/>
      <c r="CB442" s="8"/>
      <c r="CC442" s="8"/>
      <c r="CD442" s="8"/>
      <c r="CE442" s="8"/>
      <c r="CF442" s="8"/>
      <c r="CG442" s="8"/>
      <c r="CH442" s="8"/>
      <c r="CI442" s="8"/>
      <c r="CJ442" s="8"/>
      <c r="CK442" s="8"/>
      <c r="CL442" s="8"/>
      <c r="CM442" s="8"/>
      <c r="CN442" s="8"/>
      <c r="CO442" s="97"/>
      <c r="CQ442" s="56"/>
      <c r="CR442" s="8"/>
      <c r="CS442" s="8"/>
      <c r="CT442" s="8"/>
      <c r="CU442" s="8"/>
      <c r="CV442" s="8"/>
      <c r="CW442" s="8"/>
      <c r="CX442" s="8"/>
      <c r="CY442" s="102" t="str">
        <f t="shared" si="189"/>
        <v/>
      </c>
      <c r="CZ442" s="56" t="str">
        <f t="shared" si="190"/>
        <v>PULMODOX P.O.S. 5 %</v>
      </c>
      <c r="DA442" s="204" t="e">
        <f>IF(IF(DI$2="Catégorie",IF(DI$3="Toutes",SUMIFS('Étape 1 - à remplir'!$F$31:$F$400,'Étape 1 - à remplir'!$E$31:$E$400,MASQ2!CZ442,'Étape 1 - à remplir'!$G$31:$G$400,"kg"),SUMIFS('Étape 1 - à remplir'!$F$31:$F$400,'Étape 1 - à remplir'!$E$31:$E$400,MASQ2!CZ442,'Étape 1 - à remplir'!$C$31:$C$400,DI$3)),IF(DI$2="Âge",IF(DI$3="Tous",SUMIFS('Étape 1 - à remplir'!$F$31:$F$400,'Étape 1 - à remplir'!$E$31:$E$400,MASQ2!CZ442,'Étape 1 - à remplir'!$G$31:$G$400,"kg"),SUMIFS('Étape 1 - à remplir'!$F$31:$F$400,'Étape 1 - à remplir'!$E$31:$E$400,MASQ2!CZ442,'Étape 1 - à remplir'!$P$31:$P$400,DI$3,'Étape 1 - à remplir'!$G$31:$G$400,"kg")),IF(DI$2="Atelier",IF(DI$3="Tous",SUMIFS('Étape 1 - à remplir'!$F$31:$F$400,'Étape 1 - à remplir'!$E$31:$E$400,MASQ2!CZ442,'Étape 1 - à remplir'!$G$31:$G$400,"kg"),SUMIFS('Étape 1 - à remplir'!$F$31:$F$400,'Étape 1 - à remplir'!$E$31:$E$400,MASQ2!CZ442,'Étape 1 - à remplir'!$O$31:$O$400,DI$3,'Étape 1 - à remplir'!$G$31:$G$400,"kg")),IF(DI$2="Espèce",IF(DI$3="Tous",SUMIFS('Étape 1 - à remplir'!$F$31:$F$400,'Étape 1 - à remplir'!$E$31:$E$400,MASQ2!CZ442,'Étape 1 - à remplir'!$G$31:$G$400,"kg"),SUMIFS('Étape 1 - à remplir'!$F$31:$F$400,'Étape 1 - à remplir'!$E$31:$E$400,MASQ2!CZ442,'Étape 1 - à remplir'!$N$31:$N$400,DI$3,'Étape 1 - à remplir'!$G$31:$G$400,"kg"))))))=0,NA(),IF(DI$2="Catégorie",IF(DI$3="Toutes",SUMIFS('Étape 1 - à remplir'!$F$31:$F$400,'Étape 1 - à remplir'!$E$31:$E$400,MASQ2!CZ442,'Étape 1 - à remplir'!$G$31:$G$400,"kg"),SUMIFS('Étape 1 - à remplir'!$F$31:$F$400,'Étape 1 - à remplir'!$E$31:$E$400,MASQ2!CZ442,'Étape 1 - à remplir'!$C$31:$C$400,DI$3)),IF(DI$2="Âge",IF(DI$3="Tous",SUMIFS('Étape 1 - à remplir'!$F$31:$F$400,'Étape 1 - à remplir'!$E$31:$E$400,MASQ2!CZ442,'Étape 1 - à remplir'!$G$31:$G$400,"kg"),SUMIFS('Étape 1 - à remplir'!$F$31:$F$400,'Étape 1 - à remplir'!$E$31:$E$400,MASQ2!CZ442,'Étape 1 - à remplir'!$P$31:$P$400,DI$3,'Étape 1 - à remplir'!$G$31:$G$400,"kg")),IF(DI$2="Atelier",IF(DI$3="Tous",SUMIFS('Étape 1 - à remplir'!$F$31:$F$400,'Étape 1 - à remplir'!$E$31:$E$400,MASQ2!CZ442,'Étape 1 - à remplir'!$G$31:$G$400,"kg"),SUMIFS('Étape 1 - à remplir'!$F$31:$F$400,'Étape 1 - à remplir'!$E$31:$E$400,MASQ2!CZ442,'Étape 1 - à remplir'!$O$31:$O$400,DI$3,'Étape 1 - à remplir'!$G$31:$G$400,"kg")),IF(DI$2="Espèce",IF(DI$3="Tous",SUMIFS('Étape 1 - à remplir'!$F$31:$F$400,'Étape 1 - à remplir'!$E$31:$E$400,MASQ2!CZ442,'Étape 1 - à remplir'!$G$31:$G$400,"kg"),SUMIFS('Étape 1 - à remplir'!$F$31:$F$400,'Étape 1 - à remplir'!$E$31:$E$400,MASQ2!CZ442,'Étape 1 - à remplir'!$N$31:$N$400,DI$3,'Étape 1 - à remplir'!$G$31:$G$400,"kg")))))))</f>
        <v>#N/A</v>
      </c>
      <c r="DB442" s="104">
        <f t="shared" si="198"/>
        <v>0</v>
      </c>
      <c r="DC442" s="204" t="str">
        <f t="shared" si="191"/>
        <v>Doxycycline</v>
      </c>
      <c r="DD442" s="204" t="str">
        <f t="shared" si="192"/>
        <v/>
      </c>
      <c r="DE442" s="204" t="str">
        <f t="shared" si="193"/>
        <v/>
      </c>
      <c r="DF442" s="204" t="str">
        <f t="shared" si="194"/>
        <v>Tetracyclines</v>
      </c>
      <c r="DG442" s="204" t="str">
        <f t="shared" si="195"/>
        <v/>
      </c>
      <c r="DH442" s="97" t="str">
        <f t="shared" si="196"/>
        <v/>
      </c>
      <c r="DI442" s="78"/>
      <c r="DJ442" s="78"/>
      <c r="DK442" s="77" t="str">
        <f ca="1"/>
        <v>PULMODOX P.O.S. 5 %</v>
      </c>
      <c r="DL442" s="79" t="e">
        <f ca="1"/>
        <v>#N/A</v>
      </c>
      <c r="DM442" s="102"/>
      <c r="DN442" s="8"/>
      <c r="DO442" s="8"/>
      <c r="DP442" s="8"/>
      <c r="DQ442" s="8"/>
      <c r="DR442" s="8"/>
      <c r="DS442" s="8"/>
      <c r="DT442" s="8"/>
      <c r="DU442" s="8"/>
      <c r="DV442" s="8"/>
      <c r="DW442" s="8"/>
      <c r="DX442" s="8"/>
      <c r="DY442" s="8"/>
      <c r="DZ442" s="8"/>
      <c r="EA442" s="8"/>
      <c r="EB442" s="8"/>
      <c r="EC442" s="8"/>
      <c r="ED442" s="8"/>
      <c r="EE442" s="8"/>
      <c r="EF442" s="8"/>
      <c r="EG442" s="8"/>
      <c r="EH442" s="8"/>
      <c r="EI442" s="8"/>
      <c r="EJ442" s="97"/>
    </row>
    <row r="443" spans="1:140" x14ac:dyDescent="0.25">
      <c r="A443" s="56"/>
      <c r="B443" s="8"/>
      <c r="C443" s="8"/>
      <c r="D443" s="8"/>
      <c r="E443" s="8"/>
      <c r="F443" s="8"/>
      <c r="G443" s="8"/>
      <c r="H443" s="8"/>
      <c r="I443" s="102" t="str">
        <f>INDEX(Données_ATB!BE:BV,MATCH(MASQ2!J443,Données_ATB!BE:BE,0),18)</f>
        <v/>
      </c>
      <c r="J443" s="77" t="str">
        <f>Données_ATB!BE442</f>
        <v>PULMOTIL AC</v>
      </c>
      <c r="K443" s="204" t="e">
        <f>IF(IF(S$2="Catégorie",IF(S$3="Toutes",SUMIFS('Étape 1 - à remplir'!$F$31:$F$400,'Étape 1 - à remplir'!$E$31:$E$400,MASQ2!J443,'Étape 1 - à remplir'!$G$31:$G$400,"animaux"),SUMIFS('Étape 1 - à remplir'!$F$31:$F$400,'Étape 1 - à remplir'!$E$31:$E$400,MASQ2!J443,'Étape 1 - à remplir'!$C$31:$C$400,S$3)),IF(S$2="Âge",IF(S$3="Tous",SUMIFS('Étape 1 - à remplir'!$F$31:$F$400,'Étape 1 - à remplir'!$E$31:$E$400,MASQ2!J443,'Étape 1 - à remplir'!$G$31:$G$400,"animaux"),SUMIFS('Étape 1 - à remplir'!$F$31:$F$400,'Étape 1 - à remplir'!$E$31:$E$400,MASQ2!J443,'Étape 1 - à remplir'!$P$31:$P$400,S$3)),IF(S$2="Atelier",IF(S$3="Tous",SUMIFS('Étape 1 - à remplir'!$F$31:$F$400,'Étape 1 - à remplir'!$E$31:$E$400,MASQ2!J443,'Étape 1 - à remplir'!$G$31:$G$400,"animaux"),SUMIFS('Étape 1 - à remplir'!$F$31:$F$400,'Étape 1 - à remplir'!$E$31:$E$400,MASQ2!J443,'Étape 1 - à remplir'!$O$31:$O$400,S$3)),IF(S$2="Espèce",IF(S$3="Tous",SUMIFS('Étape 1 - à remplir'!$F$31:$F$400,'Étape 1 - à remplir'!$E$31:$E$400,MASQ2!J443,'Étape 1 - à remplir'!$G$31:$G$400,"animaux"),SUMIFS('Étape 1 - à remplir'!$F$31:$F$400,'Étape 1 - à remplir'!$E$31:$E$400,MASQ2!J443,'Étape 1 - à remplir'!$N$31:$N$400,S$3))))))=0,NA(),IF(S$2="Catégorie",IF(S$3="Toutes",SUMIFS('Étape 1 - à remplir'!$F$31:$F$400,'Étape 1 - à remplir'!$E$31:$E$400,MASQ2!J443,'Étape 1 - à remplir'!$G$31:$G$400,"animaux"),SUMIFS('Étape 1 - à remplir'!$F$31:$F$400,'Étape 1 - à remplir'!$E$31:$E$400,MASQ2!J443,'Étape 1 - à remplir'!$C$31:$C$400,S$3)),IF(S$2="Âge",IF(S$3="Tous",SUMIFS('Étape 1 - à remplir'!$F$31:$F$400,'Étape 1 - à remplir'!$E$31:$E$400,MASQ2!J443,'Étape 1 - à remplir'!$G$31:$G$400,"animaux"),SUMIFS('Étape 1 - à remplir'!$F$31:$F$400,'Étape 1 - à remplir'!$E$31:$E$400,MASQ2!J443,'Étape 1 - à remplir'!$P$31:$P$400,S$3)),IF(S$2="Atelier",IF(S$3="Tous",SUMIFS('Étape 1 - à remplir'!$F$31:$F$400,'Étape 1 - à remplir'!$E$31:$E$400,MASQ2!J443,'Étape 1 - à remplir'!$G$31:$G$400,"animaux"),SUMIFS('Étape 1 - à remplir'!$F$31:$F$400,'Étape 1 - à remplir'!$E$31:$E$400,MASQ2!J443,'Étape 1 - à remplir'!$O$31:$O$400,S$3)),IF(S$2="Espèce",IF(S$3="Tous",SUMIFS('Étape 1 - à remplir'!$F$31:$F$400,'Étape 1 - à remplir'!$E$31:$E$400,MASQ2!J443,'Étape 1 - à remplir'!$G$31:$G$400,"animaux"),SUMIFS('Étape 1 - à remplir'!$F$31:$F$400,'Étape 1 - à remplir'!$E$31:$E$400,MASQ2!J443,'Étape 1 - à remplir'!$N$31:$N$400,S$3)))))))</f>
        <v>#N/A</v>
      </c>
      <c r="L443" s="97">
        <f t="shared" si="199"/>
        <v>0</v>
      </c>
      <c r="M443" s="56" t="str">
        <f>Données_ATB!BN442</f>
        <v>Tilmicosine</v>
      </c>
      <c r="N443" s="204" t="str">
        <f>Données_ATB!BO442</f>
        <v/>
      </c>
      <c r="O443" s="97" t="str">
        <f>Données_ATB!BP442</f>
        <v/>
      </c>
      <c r="P443" s="77" t="str">
        <f>Données_ATB!BR442</f>
        <v>Macrolides</v>
      </c>
      <c r="Q443" s="78" t="str">
        <f>Données_ATB!BS442</f>
        <v/>
      </c>
      <c r="R443" s="79" t="str">
        <f>Données_ATB!BT442</f>
        <v/>
      </c>
      <c r="S443" s="78"/>
      <c r="T443" s="78"/>
      <c r="U443" s="77" t="str">
        <f ca="1"/>
        <v>PULMOTIL AC</v>
      </c>
      <c r="V443" s="79" t="e">
        <f ca="1"/>
        <v>#N/A</v>
      </c>
      <c r="W443" s="102"/>
      <c r="X443" s="8"/>
      <c r="Y443" s="8"/>
      <c r="Z443" s="8"/>
      <c r="AA443" s="8"/>
      <c r="AB443" s="102"/>
      <c r="AC443" s="8"/>
      <c r="AD443" s="8"/>
      <c r="AE443" s="8"/>
      <c r="AF443" s="8"/>
      <c r="AG443" s="8"/>
      <c r="AH443" s="8"/>
      <c r="AI443" s="8"/>
      <c r="AJ443" s="8"/>
      <c r="AK443" s="8"/>
      <c r="AL443" s="8"/>
      <c r="AM443" s="8"/>
      <c r="AN443" s="8"/>
      <c r="AO443" s="8"/>
      <c r="AP443" s="8"/>
      <c r="AQ443" s="8"/>
      <c r="AR443" s="8"/>
      <c r="AS443" s="8"/>
      <c r="AT443" s="97"/>
      <c r="AV443" s="56"/>
      <c r="AW443" s="8"/>
      <c r="AX443" s="8"/>
      <c r="AY443" s="8"/>
      <c r="AZ443" s="8"/>
      <c r="BA443" s="8"/>
      <c r="BB443" s="8"/>
      <c r="BC443" s="8"/>
      <c r="BD443" s="102" t="str">
        <f t="shared" si="181"/>
        <v/>
      </c>
      <c r="BE443" s="56" t="str">
        <f t="shared" si="182"/>
        <v>PULMOTIL AC</v>
      </c>
      <c r="BF443" s="204" t="e">
        <f>IF(IF(BN$2="Catégorie",IF(BN$3="Toutes",SUMIFS('Étape 1 - à remplir'!$F$31:$F$400,'Étape 1 - à remplir'!$E$31:$E$400,MASQ2!BE443,'Étape 1 - à remplir'!$G$31:$G$400,"lots"),SUMIFS('Étape 1 - à remplir'!$F$31:$F$400,'Étape 1 - à remplir'!$E$31:$E$400,MASQ2!BE443,'Étape 1 - à remplir'!$C$31:$C$400,BN$3)),IF(BN$2="Âge",IF(BN$3="Tous",SUMIFS('Étape 1 - à remplir'!$F$31:$F$400,'Étape 1 - à remplir'!$E$31:$E$400,MASQ2!BE443,'Étape 1 - à remplir'!$G$31:$G$400,"lots"),SUMIFS('Étape 1 - à remplir'!$F$31:$F$400,'Étape 1 - à remplir'!$E$31:$E$400,MASQ2!BE443,'Étape 1 - à remplir'!$P$31:$P$400,BN$3,'Étape 1 - à remplir'!$G$31:$G$400,"lots")),IF(BN$2="Atelier",IF(BN$3="Tous",SUMIFS('Étape 1 - à remplir'!$F$31:$F$400,'Étape 1 - à remplir'!$E$31:$E$400,MASQ2!BE443,'Étape 1 - à remplir'!$G$31:$G$400,"lots"),SUMIFS('Étape 1 - à remplir'!$F$31:$F$400,'Étape 1 - à remplir'!$E$31:$E$400,MASQ2!BE443,'Étape 1 - à remplir'!$O$31:$O$400,BN$3,'Étape 1 - à remplir'!$G$31:$G$400,"lots")),IF(BN$2="Espèce",IF(BN$3="Tous",SUMIFS('Étape 1 - à remplir'!$F$31:$F$400,'Étape 1 - à remplir'!$E$31:$E$400,MASQ2!BE443,'Étape 1 - à remplir'!$G$31:$G$400,"lots"),SUMIFS('Étape 1 - à remplir'!$F$31:$F$400,'Étape 1 - à remplir'!$E$31:$E$400,MASQ2!BE443,'Étape 1 - à remplir'!$N$31:$N$400,BN$3,'Étape 1 - à remplir'!$G$31:$G$400,"lots"))))))=0,NA(),IF(BN$2="Catégorie",IF(BN$3="Toutes",SUMIFS('Étape 1 - à remplir'!$F$31:$F$400,'Étape 1 - à remplir'!$E$31:$E$400,MASQ2!BE443,'Étape 1 - à remplir'!$G$31:$G$400,"lots"),SUMIFS('Étape 1 - à remplir'!$F$31:$F$400,'Étape 1 - à remplir'!$E$31:$E$400,MASQ2!BE443,'Étape 1 - à remplir'!$C$31:$C$400,BN$3)),IF(BN$2="Âge",IF(BN$3="Tous",SUMIFS('Étape 1 - à remplir'!$F$31:$F$400,'Étape 1 - à remplir'!$E$31:$E$400,MASQ2!BE443,'Étape 1 - à remplir'!$G$31:$G$400,"lots"),SUMIFS('Étape 1 - à remplir'!$F$31:$F$400,'Étape 1 - à remplir'!$E$31:$E$400,MASQ2!BE443,'Étape 1 - à remplir'!$P$31:$P$400,BN$3,'Étape 1 - à remplir'!$G$31:$G$400,"lots")),IF(BN$2="Atelier",IF(BN$3="Tous",SUMIFS('Étape 1 - à remplir'!$F$31:$F$400,'Étape 1 - à remplir'!$E$31:$E$400,MASQ2!BE443,'Étape 1 - à remplir'!$G$31:$G$400,"lots"),SUMIFS('Étape 1 - à remplir'!$F$31:$F$400,'Étape 1 - à remplir'!$E$31:$E$400,MASQ2!BE443,'Étape 1 - à remplir'!$O$31:$O$400,BN$3,'Étape 1 - à remplir'!$G$31:$G$400,"lots")),IF(BN$2="Espèce",IF(BN$3="Tous",SUMIFS('Étape 1 - à remplir'!$F$31:$F$400,'Étape 1 - à remplir'!$E$31:$E$400,MASQ2!BE443,'Étape 1 - à remplir'!$G$31:$G$400,"lots"),SUMIFS('Étape 1 - à remplir'!$F$31:$F$400,'Étape 1 - à remplir'!$E$31:$E$400,MASQ2!BE443,'Étape 1 - à remplir'!$N$31:$N$400,BN$3,'Étape 1 - à remplir'!$G$31:$G$400,"lots")))))))</f>
        <v>#N/A</v>
      </c>
      <c r="BG443" s="204">
        <f t="shared" si="197"/>
        <v>0</v>
      </c>
      <c r="BH443" s="204" t="str">
        <f t="shared" si="183"/>
        <v>Tilmicosine</v>
      </c>
      <c r="BI443" s="204" t="str">
        <f t="shared" si="184"/>
        <v/>
      </c>
      <c r="BJ443" s="204" t="str">
        <f t="shared" si="185"/>
        <v/>
      </c>
      <c r="BK443" s="204" t="str">
        <f t="shared" si="186"/>
        <v>Macrolides</v>
      </c>
      <c r="BL443" s="204" t="str">
        <f t="shared" si="187"/>
        <v/>
      </c>
      <c r="BM443" s="97" t="str">
        <f t="shared" si="188"/>
        <v/>
      </c>
      <c r="BN443" s="78"/>
      <c r="BO443" s="78"/>
      <c r="BP443" s="77" t="str">
        <f ca="1"/>
        <v>PULMOTIL AC</v>
      </c>
      <c r="BQ443" s="79" t="e">
        <f ca="1"/>
        <v>#N/A</v>
      </c>
      <c r="BR443" s="102"/>
      <c r="BS443" s="8"/>
      <c r="BT443" s="8"/>
      <c r="BU443" s="8"/>
      <c r="BV443" s="8"/>
      <c r="BW443" s="8"/>
      <c r="BX443" s="8"/>
      <c r="BY443" s="8"/>
      <c r="BZ443" s="8"/>
      <c r="CA443" s="8"/>
      <c r="CB443" s="8"/>
      <c r="CC443" s="8"/>
      <c r="CD443" s="8"/>
      <c r="CE443" s="8"/>
      <c r="CF443" s="8"/>
      <c r="CG443" s="8"/>
      <c r="CH443" s="8"/>
      <c r="CI443" s="8"/>
      <c r="CJ443" s="8"/>
      <c r="CK443" s="8"/>
      <c r="CL443" s="8"/>
      <c r="CM443" s="8"/>
      <c r="CN443" s="8"/>
      <c r="CO443" s="97"/>
      <c r="CQ443" s="56"/>
      <c r="CR443" s="8"/>
      <c r="CS443" s="8"/>
      <c r="CT443" s="8"/>
      <c r="CU443" s="8"/>
      <c r="CV443" s="8"/>
      <c r="CW443" s="8"/>
      <c r="CX443" s="8"/>
      <c r="CY443" s="102" t="str">
        <f t="shared" si="189"/>
        <v/>
      </c>
      <c r="CZ443" s="56" t="str">
        <f t="shared" si="190"/>
        <v>PULMOTIL AC</v>
      </c>
      <c r="DA443" s="204" t="e">
        <f>IF(IF(DI$2="Catégorie",IF(DI$3="Toutes",SUMIFS('Étape 1 - à remplir'!$F$31:$F$400,'Étape 1 - à remplir'!$E$31:$E$400,MASQ2!CZ443,'Étape 1 - à remplir'!$G$31:$G$400,"kg"),SUMIFS('Étape 1 - à remplir'!$F$31:$F$400,'Étape 1 - à remplir'!$E$31:$E$400,MASQ2!CZ443,'Étape 1 - à remplir'!$C$31:$C$400,DI$3)),IF(DI$2="Âge",IF(DI$3="Tous",SUMIFS('Étape 1 - à remplir'!$F$31:$F$400,'Étape 1 - à remplir'!$E$31:$E$400,MASQ2!CZ443,'Étape 1 - à remplir'!$G$31:$G$400,"kg"),SUMIFS('Étape 1 - à remplir'!$F$31:$F$400,'Étape 1 - à remplir'!$E$31:$E$400,MASQ2!CZ443,'Étape 1 - à remplir'!$P$31:$P$400,DI$3,'Étape 1 - à remplir'!$G$31:$G$400,"kg")),IF(DI$2="Atelier",IF(DI$3="Tous",SUMIFS('Étape 1 - à remplir'!$F$31:$F$400,'Étape 1 - à remplir'!$E$31:$E$400,MASQ2!CZ443,'Étape 1 - à remplir'!$G$31:$G$400,"kg"),SUMIFS('Étape 1 - à remplir'!$F$31:$F$400,'Étape 1 - à remplir'!$E$31:$E$400,MASQ2!CZ443,'Étape 1 - à remplir'!$O$31:$O$400,DI$3,'Étape 1 - à remplir'!$G$31:$G$400,"kg")),IF(DI$2="Espèce",IF(DI$3="Tous",SUMIFS('Étape 1 - à remplir'!$F$31:$F$400,'Étape 1 - à remplir'!$E$31:$E$400,MASQ2!CZ443,'Étape 1 - à remplir'!$G$31:$G$400,"kg"),SUMIFS('Étape 1 - à remplir'!$F$31:$F$400,'Étape 1 - à remplir'!$E$31:$E$400,MASQ2!CZ443,'Étape 1 - à remplir'!$N$31:$N$400,DI$3,'Étape 1 - à remplir'!$G$31:$G$400,"kg"))))))=0,NA(),IF(DI$2="Catégorie",IF(DI$3="Toutes",SUMIFS('Étape 1 - à remplir'!$F$31:$F$400,'Étape 1 - à remplir'!$E$31:$E$400,MASQ2!CZ443,'Étape 1 - à remplir'!$G$31:$G$400,"kg"),SUMIFS('Étape 1 - à remplir'!$F$31:$F$400,'Étape 1 - à remplir'!$E$31:$E$400,MASQ2!CZ443,'Étape 1 - à remplir'!$C$31:$C$400,DI$3)),IF(DI$2="Âge",IF(DI$3="Tous",SUMIFS('Étape 1 - à remplir'!$F$31:$F$400,'Étape 1 - à remplir'!$E$31:$E$400,MASQ2!CZ443,'Étape 1 - à remplir'!$G$31:$G$400,"kg"),SUMIFS('Étape 1 - à remplir'!$F$31:$F$400,'Étape 1 - à remplir'!$E$31:$E$400,MASQ2!CZ443,'Étape 1 - à remplir'!$P$31:$P$400,DI$3,'Étape 1 - à remplir'!$G$31:$G$400,"kg")),IF(DI$2="Atelier",IF(DI$3="Tous",SUMIFS('Étape 1 - à remplir'!$F$31:$F$400,'Étape 1 - à remplir'!$E$31:$E$400,MASQ2!CZ443,'Étape 1 - à remplir'!$G$31:$G$400,"kg"),SUMIFS('Étape 1 - à remplir'!$F$31:$F$400,'Étape 1 - à remplir'!$E$31:$E$400,MASQ2!CZ443,'Étape 1 - à remplir'!$O$31:$O$400,DI$3,'Étape 1 - à remplir'!$G$31:$G$400,"kg")),IF(DI$2="Espèce",IF(DI$3="Tous",SUMIFS('Étape 1 - à remplir'!$F$31:$F$400,'Étape 1 - à remplir'!$E$31:$E$400,MASQ2!CZ443,'Étape 1 - à remplir'!$G$31:$G$400,"kg"),SUMIFS('Étape 1 - à remplir'!$F$31:$F$400,'Étape 1 - à remplir'!$E$31:$E$400,MASQ2!CZ443,'Étape 1 - à remplir'!$N$31:$N$400,DI$3,'Étape 1 - à remplir'!$G$31:$G$400,"kg")))))))</f>
        <v>#N/A</v>
      </c>
      <c r="DB443" s="104">
        <f t="shared" si="198"/>
        <v>0</v>
      </c>
      <c r="DC443" s="204" t="str">
        <f t="shared" si="191"/>
        <v>Tilmicosine</v>
      </c>
      <c r="DD443" s="204" t="str">
        <f t="shared" si="192"/>
        <v/>
      </c>
      <c r="DE443" s="204" t="str">
        <f t="shared" si="193"/>
        <v/>
      </c>
      <c r="DF443" s="204" t="str">
        <f t="shared" si="194"/>
        <v>Macrolides</v>
      </c>
      <c r="DG443" s="204" t="str">
        <f t="shared" si="195"/>
        <v/>
      </c>
      <c r="DH443" s="97" t="str">
        <f t="shared" si="196"/>
        <v/>
      </c>
      <c r="DI443" s="78"/>
      <c r="DJ443" s="78"/>
      <c r="DK443" s="77" t="str">
        <f ca="1"/>
        <v>PULMOTIL AC</v>
      </c>
      <c r="DL443" s="79" t="e">
        <f ca="1"/>
        <v>#N/A</v>
      </c>
      <c r="DM443" s="102"/>
      <c r="DN443" s="8"/>
      <c r="DO443" s="8"/>
      <c r="DP443" s="8"/>
      <c r="DQ443" s="8"/>
      <c r="DR443" s="8"/>
      <c r="DS443" s="8"/>
      <c r="DT443" s="8"/>
      <c r="DU443" s="8"/>
      <c r="DV443" s="8"/>
      <c r="DW443" s="8"/>
      <c r="DX443" s="8"/>
      <c r="DY443" s="8"/>
      <c r="DZ443" s="8"/>
      <c r="EA443" s="8"/>
      <c r="EB443" s="8"/>
      <c r="EC443" s="8"/>
      <c r="ED443" s="8"/>
      <c r="EE443" s="8"/>
      <c r="EF443" s="8"/>
      <c r="EG443" s="8"/>
      <c r="EH443" s="8"/>
      <c r="EI443" s="8"/>
      <c r="EJ443" s="97"/>
    </row>
    <row r="444" spans="1:140" x14ac:dyDescent="0.25">
      <c r="A444" s="56"/>
      <c r="B444" s="8"/>
      <c r="C444" s="8"/>
      <c r="D444" s="8"/>
      <c r="E444" s="8"/>
      <c r="F444" s="8"/>
      <c r="G444" s="8"/>
      <c r="H444" s="8"/>
      <c r="I444" s="102" t="str">
        <f>INDEX(Données_ATB!BE:BV,MATCH(MASQ2!J444,Données_ATB!BE:BE,0),18)</f>
        <v/>
      </c>
      <c r="J444" s="77" t="str">
        <f>Données_ATB!BE443</f>
        <v>PULMOTIL TILMICOSINE 40 PORC-LAPIN</v>
      </c>
      <c r="K444" s="204" t="e">
        <f>IF(IF(S$2="Catégorie",IF(S$3="Toutes",SUMIFS('Étape 1 - à remplir'!$F$31:$F$400,'Étape 1 - à remplir'!$E$31:$E$400,MASQ2!J444,'Étape 1 - à remplir'!$G$31:$G$400,"animaux"),SUMIFS('Étape 1 - à remplir'!$F$31:$F$400,'Étape 1 - à remplir'!$E$31:$E$400,MASQ2!J444,'Étape 1 - à remplir'!$C$31:$C$400,S$3)),IF(S$2="Âge",IF(S$3="Tous",SUMIFS('Étape 1 - à remplir'!$F$31:$F$400,'Étape 1 - à remplir'!$E$31:$E$400,MASQ2!J444,'Étape 1 - à remplir'!$G$31:$G$400,"animaux"),SUMIFS('Étape 1 - à remplir'!$F$31:$F$400,'Étape 1 - à remplir'!$E$31:$E$400,MASQ2!J444,'Étape 1 - à remplir'!$P$31:$P$400,S$3)),IF(S$2="Atelier",IF(S$3="Tous",SUMIFS('Étape 1 - à remplir'!$F$31:$F$400,'Étape 1 - à remplir'!$E$31:$E$400,MASQ2!J444,'Étape 1 - à remplir'!$G$31:$G$400,"animaux"),SUMIFS('Étape 1 - à remplir'!$F$31:$F$400,'Étape 1 - à remplir'!$E$31:$E$400,MASQ2!J444,'Étape 1 - à remplir'!$O$31:$O$400,S$3)),IF(S$2="Espèce",IF(S$3="Tous",SUMIFS('Étape 1 - à remplir'!$F$31:$F$400,'Étape 1 - à remplir'!$E$31:$E$400,MASQ2!J444,'Étape 1 - à remplir'!$G$31:$G$400,"animaux"),SUMIFS('Étape 1 - à remplir'!$F$31:$F$400,'Étape 1 - à remplir'!$E$31:$E$400,MASQ2!J444,'Étape 1 - à remplir'!$N$31:$N$400,S$3))))))=0,NA(),IF(S$2="Catégorie",IF(S$3="Toutes",SUMIFS('Étape 1 - à remplir'!$F$31:$F$400,'Étape 1 - à remplir'!$E$31:$E$400,MASQ2!J444,'Étape 1 - à remplir'!$G$31:$G$400,"animaux"),SUMIFS('Étape 1 - à remplir'!$F$31:$F$400,'Étape 1 - à remplir'!$E$31:$E$400,MASQ2!J444,'Étape 1 - à remplir'!$C$31:$C$400,S$3)),IF(S$2="Âge",IF(S$3="Tous",SUMIFS('Étape 1 - à remplir'!$F$31:$F$400,'Étape 1 - à remplir'!$E$31:$E$400,MASQ2!J444,'Étape 1 - à remplir'!$G$31:$G$400,"animaux"),SUMIFS('Étape 1 - à remplir'!$F$31:$F$400,'Étape 1 - à remplir'!$E$31:$E$400,MASQ2!J444,'Étape 1 - à remplir'!$P$31:$P$400,S$3)),IF(S$2="Atelier",IF(S$3="Tous",SUMIFS('Étape 1 - à remplir'!$F$31:$F$400,'Étape 1 - à remplir'!$E$31:$E$400,MASQ2!J444,'Étape 1 - à remplir'!$G$31:$G$400,"animaux"),SUMIFS('Étape 1 - à remplir'!$F$31:$F$400,'Étape 1 - à remplir'!$E$31:$E$400,MASQ2!J444,'Étape 1 - à remplir'!$O$31:$O$400,S$3)),IF(S$2="Espèce",IF(S$3="Tous",SUMIFS('Étape 1 - à remplir'!$F$31:$F$400,'Étape 1 - à remplir'!$E$31:$E$400,MASQ2!J444,'Étape 1 - à remplir'!$G$31:$G$400,"animaux"),SUMIFS('Étape 1 - à remplir'!$F$31:$F$400,'Étape 1 - à remplir'!$E$31:$E$400,MASQ2!J444,'Étape 1 - à remplir'!$N$31:$N$400,S$3)))))))</f>
        <v>#N/A</v>
      </c>
      <c r="L444" s="97">
        <f t="shared" si="199"/>
        <v>0</v>
      </c>
      <c r="M444" s="56" t="str">
        <f>Données_ATB!BN443</f>
        <v>Tilmicosine</v>
      </c>
      <c r="N444" s="204" t="str">
        <f>Données_ATB!BO443</f>
        <v/>
      </c>
      <c r="O444" s="97" t="str">
        <f>Données_ATB!BP443</f>
        <v/>
      </c>
      <c r="P444" s="77" t="str">
        <f>Données_ATB!BR443</f>
        <v>Macrolides</v>
      </c>
      <c r="Q444" s="78" t="str">
        <f>Données_ATB!BS443</f>
        <v/>
      </c>
      <c r="R444" s="79" t="str">
        <f>Données_ATB!BT443</f>
        <v/>
      </c>
      <c r="S444" s="78"/>
      <c r="T444" s="78"/>
      <c r="U444" s="77" t="str">
        <f ca="1"/>
        <v>PULMOTIL TILMICOSINE 40 PORC-LAPIN</v>
      </c>
      <c r="V444" s="79" t="e">
        <f ca="1"/>
        <v>#N/A</v>
      </c>
      <c r="W444" s="102"/>
      <c r="X444" s="8"/>
      <c r="Y444" s="8"/>
      <c r="Z444" s="8"/>
      <c r="AA444" s="8"/>
      <c r="AB444" s="102"/>
      <c r="AC444" s="8"/>
      <c r="AD444" s="8"/>
      <c r="AE444" s="8"/>
      <c r="AF444" s="8"/>
      <c r="AG444" s="8"/>
      <c r="AH444" s="8"/>
      <c r="AI444" s="8"/>
      <c r="AJ444" s="8"/>
      <c r="AK444" s="8"/>
      <c r="AL444" s="8"/>
      <c r="AM444" s="8"/>
      <c r="AN444" s="8"/>
      <c r="AO444" s="8"/>
      <c r="AP444" s="8"/>
      <c r="AQ444" s="8"/>
      <c r="AR444" s="8"/>
      <c r="AS444" s="8"/>
      <c r="AT444" s="97"/>
      <c r="AV444" s="56"/>
      <c r="AW444" s="8"/>
      <c r="AX444" s="8"/>
      <c r="AY444" s="8"/>
      <c r="AZ444" s="8"/>
      <c r="BA444" s="8"/>
      <c r="BB444" s="8"/>
      <c r="BC444" s="8"/>
      <c r="BD444" s="102" t="str">
        <f t="shared" si="181"/>
        <v/>
      </c>
      <c r="BE444" s="56" t="str">
        <f t="shared" si="182"/>
        <v>PULMOTIL TILMICOSINE 40 PORC-LAPIN</v>
      </c>
      <c r="BF444" s="204" t="e">
        <f>IF(IF(BN$2="Catégorie",IF(BN$3="Toutes",SUMIFS('Étape 1 - à remplir'!$F$31:$F$400,'Étape 1 - à remplir'!$E$31:$E$400,MASQ2!BE444,'Étape 1 - à remplir'!$G$31:$G$400,"lots"),SUMIFS('Étape 1 - à remplir'!$F$31:$F$400,'Étape 1 - à remplir'!$E$31:$E$400,MASQ2!BE444,'Étape 1 - à remplir'!$C$31:$C$400,BN$3)),IF(BN$2="Âge",IF(BN$3="Tous",SUMIFS('Étape 1 - à remplir'!$F$31:$F$400,'Étape 1 - à remplir'!$E$31:$E$400,MASQ2!BE444,'Étape 1 - à remplir'!$G$31:$G$400,"lots"),SUMIFS('Étape 1 - à remplir'!$F$31:$F$400,'Étape 1 - à remplir'!$E$31:$E$400,MASQ2!BE444,'Étape 1 - à remplir'!$P$31:$P$400,BN$3,'Étape 1 - à remplir'!$G$31:$G$400,"lots")),IF(BN$2="Atelier",IF(BN$3="Tous",SUMIFS('Étape 1 - à remplir'!$F$31:$F$400,'Étape 1 - à remplir'!$E$31:$E$400,MASQ2!BE444,'Étape 1 - à remplir'!$G$31:$G$400,"lots"),SUMIFS('Étape 1 - à remplir'!$F$31:$F$400,'Étape 1 - à remplir'!$E$31:$E$400,MASQ2!BE444,'Étape 1 - à remplir'!$O$31:$O$400,BN$3,'Étape 1 - à remplir'!$G$31:$G$400,"lots")),IF(BN$2="Espèce",IF(BN$3="Tous",SUMIFS('Étape 1 - à remplir'!$F$31:$F$400,'Étape 1 - à remplir'!$E$31:$E$400,MASQ2!BE444,'Étape 1 - à remplir'!$G$31:$G$400,"lots"),SUMIFS('Étape 1 - à remplir'!$F$31:$F$400,'Étape 1 - à remplir'!$E$31:$E$400,MASQ2!BE444,'Étape 1 - à remplir'!$N$31:$N$400,BN$3,'Étape 1 - à remplir'!$G$31:$G$400,"lots"))))))=0,NA(),IF(BN$2="Catégorie",IF(BN$3="Toutes",SUMIFS('Étape 1 - à remplir'!$F$31:$F$400,'Étape 1 - à remplir'!$E$31:$E$400,MASQ2!BE444,'Étape 1 - à remplir'!$G$31:$G$400,"lots"),SUMIFS('Étape 1 - à remplir'!$F$31:$F$400,'Étape 1 - à remplir'!$E$31:$E$400,MASQ2!BE444,'Étape 1 - à remplir'!$C$31:$C$400,BN$3)),IF(BN$2="Âge",IF(BN$3="Tous",SUMIFS('Étape 1 - à remplir'!$F$31:$F$400,'Étape 1 - à remplir'!$E$31:$E$400,MASQ2!BE444,'Étape 1 - à remplir'!$G$31:$G$400,"lots"),SUMIFS('Étape 1 - à remplir'!$F$31:$F$400,'Étape 1 - à remplir'!$E$31:$E$400,MASQ2!BE444,'Étape 1 - à remplir'!$P$31:$P$400,BN$3,'Étape 1 - à remplir'!$G$31:$G$400,"lots")),IF(BN$2="Atelier",IF(BN$3="Tous",SUMIFS('Étape 1 - à remplir'!$F$31:$F$400,'Étape 1 - à remplir'!$E$31:$E$400,MASQ2!BE444,'Étape 1 - à remplir'!$G$31:$G$400,"lots"),SUMIFS('Étape 1 - à remplir'!$F$31:$F$400,'Étape 1 - à remplir'!$E$31:$E$400,MASQ2!BE444,'Étape 1 - à remplir'!$O$31:$O$400,BN$3,'Étape 1 - à remplir'!$G$31:$G$400,"lots")),IF(BN$2="Espèce",IF(BN$3="Tous",SUMIFS('Étape 1 - à remplir'!$F$31:$F$400,'Étape 1 - à remplir'!$E$31:$E$400,MASQ2!BE444,'Étape 1 - à remplir'!$G$31:$G$400,"lots"),SUMIFS('Étape 1 - à remplir'!$F$31:$F$400,'Étape 1 - à remplir'!$E$31:$E$400,MASQ2!BE444,'Étape 1 - à remplir'!$N$31:$N$400,BN$3,'Étape 1 - à remplir'!$G$31:$G$400,"lots")))))))</f>
        <v>#N/A</v>
      </c>
      <c r="BG444" s="204">
        <f t="shared" si="197"/>
        <v>0</v>
      </c>
      <c r="BH444" s="204" t="str">
        <f t="shared" si="183"/>
        <v>Tilmicosine</v>
      </c>
      <c r="BI444" s="204" t="str">
        <f t="shared" si="184"/>
        <v/>
      </c>
      <c r="BJ444" s="204" t="str">
        <f t="shared" si="185"/>
        <v/>
      </c>
      <c r="BK444" s="204" t="str">
        <f t="shared" si="186"/>
        <v>Macrolides</v>
      </c>
      <c r="BL444" s="204" t="str">
        <f t="shared" si="187"/>
        <v/>
      </c>
      <c r="BM444" s="97" t="str">
        <f t="shared" si="188"/>
        <v/>
      </c>
      <c r="BN444" s="78"/>
      <c r="BO444" s="78"/>
      <c r="BP444" s="77" t="str">
        <f ca="1"/>
        <v>PULMOTIL TILMICOSINE 40 PORC-LAPIN</v>
      </c>
      <c r="BQ444" s="79" t="e">
        <f ca="1"/>
        <v>#N/A</v>
      </c>
      <c r="BR444" s="102"/>
      <c r="BS444" s="8"/>
      <c r="BT444" s="8"/>
      <c r="BU444" s="8"/>
      <c r="BV444" s="8"/>
      <c r="BW444" s="8"/>
      <c r="BX444" s="8"/>
      <c r="BY444" s="8"/>
      <c r="BZ444" s="8"/>
      <c r="CA444" s="8"/>
      <c r="CB444" s="8"/>
      <c r="CC444" s="8"/>
      <c r="CD444" s="8"/>
      <c r="CE444" s="8"/>
      <c r="CF444" s="8"/>
      <c r="CG444" s="8"/>
      <c r="CH444" s="8"/>
      <c r="CI444" s="8"/>
      <c r="CJ444" s="8"/>
      <c r="CK444" s="8"/>
      <c r="CL444" s="8"/>
      <c r="CM444" s="8"/>
      <c r="CN444" s="8"/>
      <c r="CO444" s="97"/>
      <c r="CQ444" s="56"/>
      <c r="CR444" s="8"/>
      <c r="CS444" s="8"/>
      <c r="CT444" s="8"/>
      <c r="CU444" s="8"/>
      <c r="CV444" s="8"/>
      <c r="CW444" s="8"/>
      <c r="CX444" s="8"/>
      <c r="CY444" s="102" t="str">
        <f t="shared" si="189"/>
        <v/>
      </c>
      <c r="CZ444" s="56" t="str">
        <f t="shared" si="190"/>
        <v>PULMOTIL TILMICOSINE 40 PORC-LAPIN</v>
      </c>
      <c r="DA444" s="204" t="e">
        <f>IF(IF(DI$2="Catégorie",IF(DI$3="Toutes",SUMIFS('Étape 1 - à remplir'!$F$31:$F$400,'Étape 1 - à remplir'!$E$31:$E$400,MASQ2!CZ444,'Étape 1 - à remplir'!$G$31:$G$400,"kg"),SUMIFS('Étape 1 - à remplir'!$F$31:$F$400,'Étape 1 - à remplir'!$E$31:$E$400,MASQ2!CZ444,'Étape 1 - à remplir'!$C$31:$C$400,DI$3)),IF(DI$2="Âge",IF(DI$3="Tous",SUMIFS('Étape 1 - à remplir'!$F$31:$F$400,'Étape 1 - à remplir'!$E$31:$E$400,MASQ2!CZ444,'Étape 1 - à remplir'!$G$31:$G$400,"kg"),SUMIFS('Étape 1 - à remplir'!$F$31:$F$400,'Étape 1 - à remplir'!$E$31:$E$400,MASQ2!CZ444,'Étape 1 - à remplir'!$P$31:$P$400,DI$3,'Étape 1 - à remplir'!$G$31:$G$400,"kg")),IF(DI$2="Atelier",IF(DI$3="Tous",SUMIFS('Étape 1 - à remplir'!$F$31:$F$400,'Étape 1 - à remplir'!$E$31:$E$400,MASQ2!CZ444,'Étape 1 - à remplir'!$G$31:$G$400,"kg"),SUMIFS('Étape 1 - à remplir'!$F$31:$F$400,'Étape 1 - à remplir'!$E$31:$E$400,MASQ2!CZ444,'Étape 1 - à remplir'!$O$31:$O$400,DI$3,'Étape 1 - à remplir'!$G$31:$G$400,"kg")),IF(DI$2="Espèce",IF(DI$3="Tous",SUMIFS('Étape 1 - à remplir'!$F$31:$F$400,'Étape 1 - à remplir'!$E$31:$E$400,MASQ2!CZ444,'Étape 1 - à remplir'!$G$31:$G$400,"kg"),SUMIFS('Étape 1 - à remplir'!$F$31:$F$400,'Étape 1 - à remplir'!$E$31:$E$400,MASQ2!CZ444,'Étape 1 - à remplir'!$N$31:$N$400,DI$3,'Étape 1 - à remplir'!$G$31:$G$400,"kg"))))))=0,NA(),IF(DI$2="Catégorie",IF(DI$3="Toutes",SUMIFS('Étape 1 - à remplir'!$F$31:$F$400,'Étape 1 - à remplir'!$E$31:$E$400,MASQ2!CZ444,'Étape 1 - à remplir'!$G$31:$G$400,"kg"),SUMIFS('Étape 1 - à remplir'!$F$31:$F$400,'Étape 1 - à remplir'!$E$31:$E$400,MASQ2!CZ444,'Étape 1 - à remplir'!$C$31:$C$400,DI$3)),IF(DI$2="Âge",IF(DI$3="Tous",SUMIFS('Étape 1 - à remplir'!$F$31:$F$400,'Étape 1 - à remplir'!$E$31:$E$400,MASQ2!CZ444,'Étape 1 - à remplir'!$G$31:$G$400,"kg"),SUMIFS('Étape 1 - à remplir'!$F$31:$F$400,'Étape 1 - à remplir'!$E$31:$E$400,MASQ2!CZ444,'Étape 1 - à remplir'!$P$31:$P$400,DI$3,'Étape 1 - à remplir'!$G$31:$G$400,"kg")),IF(DI$2="Atelier",IF(DI$3="Tous",SUMIFS('Étape 1 - à remplir'!$F$31:$F$400,'Étape 1 - à remplir'!$E$31:$E$400,MASQ2!CZ444,'Étape 1 - à remplir'!$G$31:$G$400,"kg"),SUMIFS('Étape 1 - à remplir'!$F$31:$F$400,'Étape 1 - à remplir'!$E$31:$E$400,MASQ2!CZ444,'Étape 1 - à remplir'!$O$31:$O$400,DI$3,'Étape 1 - à remplir'!$G$31:$G$400,"kg")),IF(DI$2="Espèce",IF(DI$3="Tous",SUMIFS('Étape 1 - à remplir'!$F$31:$F$400,'Étape 1 - à remplir'!$E$31:$E$400,MASQ2!CZ444,'Étape 1 - à remplir'!$G$31:$G$400,"kg"),SUMIFS('Étape 1 - à remplir'!$F$31:$F$400,'Étape 1 - à remplir'!$E$31:$E$400,MASQ2!CZ444,'Étape 1 - à remplir'!$N$31:$N$400,DI$3,'Étape 1 - à remplir'!$G$31:$G$400,"kg")))))))</f>
        <v>#N/A</v>
      </c>
      <c r="DB444" s="104">
        <f t="shared" si="198"/>
        <v>0</v>
      </c>
      <c r="DC444" s="204" t="str">
        <f t="shared" si="191"/>
        <v>Tilmicosine</v>
      </c>
      <c r="DD444" s="204" t="str">
        <f t="shared" si="192"/>
        <v/>
      </c>
      <c r="DE444" s="204" t="str">
        <f t="shared" si="193"/>
        <v/>
      </c>
      <c r="DF444" s="204" t="str">
        <f t="shared" si="194"/>
        <v>Macrolides</v>
      </c>
      <c r="DG444" s="204" t="str">
        <f t="shared" si="195"/>
        <v/>
      </c>
      <c r="DH444" s="97" t="str">
        <f t="shared" si="196"/>
        <v/>
      </c>
      <c r="DI444" s="78"/>
      <c r="DJ444" s="78"/>
      <c r="DK444" s="77" t="str">
        <f ca="1"/>
        <v>PULMOTIL TILMICOSINE 40 PORC-LAPIN</v>
      </c>
      <c r="DL444" s="79" t="e">
        <f ca="1"/>
        <v>#N/A</v>
      </c>
      <c r="DM444" s="102"/>
      <c r="DN444" s="8"/>
      <c r="DO444" s="8"/>
      <c r="DP444" s="8"/>
      <c r="DQ444" s="8"/>
      <c r="DR444" s="8"/>
      <c r="DS444" s="8"/>
      <c r="DT444" s="8"/>
      <c r="DU444" s="8"/>
      <c r="DV444" s="8"/>
      <c r="DW444" s="8"/>
      <c r="DX444" s="8"/>
      <c r="DY444" s="8"/>
      <c r="DZ444" s="8"/>
      <c r="EA444" s="8"/>
      <c r="EB444" s="8"/>
      <c r="EC444" s="8"/>
      <c r="ED444" s="8"/>
      <c r="EE444" s="8"/>
      <c r="EF444" s="8"/>
      <c r="EG444" s="8"/>
      <c r="EH444" s="8"/>
      <c r="EI444" s="8"/>
      <c r="EJ444" s="97"/>
    </row>
    <row r="445" spans="1:140" x14ac:dyDescent="0.25">
      <c r="A445" s="56"/>
      <c r="B445" s="8"/>
      <c r="C445" s="8"/>
      <c r="D445" s="8"/>
      <c r="E445" s="8"/>
      <c r="F445" s="8"/>
      <c r="G445" s="8"/>
      <c r="H445" s="8"/>
      <c r="I445" s="102" t="str">
        <f>INDEX(Données_ATB!BE:BV,MATCH(MASQ2!J445,Données_ATB!BE:BE,0),18)</f>
        <v/>
      </c>
      <c r="J445" s="77" t="str">
        <f>Données_ATB!BE444</f>
        <v>PULMOVAL CHLORTETRACYCLINE 100 PORC ET AGNEAU-CHEVREAU SEVRES</v>
      </c>
      <c r="K445" s="204" t="e">
        <f>IF(IF(S$2="Catégorie",IF(S$3="Toutes",SUMIFS('Étape 1 - à remplir'!$F$31:$F$400,'Étape 1 - à remplir'!$E$31:$E$400,MASQ2!J445,'Étape 1 - à remplir'!$G$31:$G$400,"animaux"),SUMIFS('Étape 1 - à remplir'!$F$31:$F$400,'Étape 1 - à remplir'!$E$31:$E$400,MASQ2!J445,'Étape 1 - à remplir'!$C$31:$C$400,S$3)),IF(S$2="Âge",IF(S$3="Tous",SUMIFS('Étape 1 - à remplir'!$F$31:$F$400,'Étape 1 - à remplir'!$E$31:$E$400,MASQ2!J445,'Étape 1 - à remplir'!$G$31:$G$400,"animaux"),SUMIFS('Étape 1 - à remplir'!$F$31:$F$400,'Étape 1 - à remplir'!$E$31:$E$400,MASQ2!J445,'Étape 1 - à remplir'!$P$31:$P$400,S$3)),IF(S$2="Atelier",IF(S$3="Tous",SUMIFS('Étape 1 - à remplir'!$F$31:$F$400,'Étape 1 - à remplir'!$E$31:$E$400,MASQ2!J445,'Étape 1 - à remplir'!$G$31:$G$400,"animaux"),SUMIFS('Étape 1 - à remplir'!$F$31:$F$400,'Étape 1 - à remplir'!$E$31:$E$400,MASQ2!J445,'Étape 1 - à remplir'!$O$31:$O$400,S$3)),IF(S$2="Espèce",IF(S$3="Tous",SUMIFS('Étape 1 - à remplir'!$F$31:$F$400,'Étape 1 - à remplir'!$E$31:$E$400,MASQ2!J445,'Étape 1 - à remplir'!$G$31:$G$400,"animaux"),SUMIFS('Étape 1 - à remplir'!$F$31:$F$400,'Étape 1 - à remplir'!$E$31:$E$400,MASQ2!J445,'Étape 1 - à remplir'!$N$31:$N$400,S$3))))))=0,NA(),IF(S$2="Catégorie",IF(S$3="Toutes",SUMIFS('Étape 1 - à remplir'!$F$31:$F$400,'Étape 1 - à remplir'!$E$31:$E$400,MASQ2!J445,'Étape 1 - à remplir'!$G$31:$G$400,"animaux"),SUMIFS('Étape 1 - à remplir'!$F$31:$F$400,'Étape 1 - à remplir'!$E$31:$E$400,MASQ2!J445,'Étape 1 - à remplir'!$C$31:$C$400,S$3)),IF(S$2="Âge",IF(S$3="Tous",SUMIFS('Étape 1 - à remplir'!$F$31:$F$400,'Étape 1 - à remplir'!$E$31:$E$400,MASQ2!J445,'Étape 1 - à remplir'!$G$31:$G$400,"animaux"),SUMIFS('Étape 1 - à remplir'!$F$31:$F$400,'Étape 1 - à remplir'!$E$31:$E$400,MASQ2!J445,'Étape 1 - à remplir'!$P$31:$P$400,S$3)),IF(S$2="Atelier",IF(S$3="Tous",SUMIFS('Étape 1 - à remplir'!$F$31:$F$400,'Étape 1 - à remplir'!$E$31:$E$400,MASQ2!J445,'Étape 1 - à remplir'!$G$31:$G$400,"animaux"),SUMIFS('Étape 1 - à remplir'!$F$31:$F$400,'Étape 1 - à remplir'!$E$31:$E$400,MASQ2!J445,'Étape 1 - à remplir'!$O$31:$O$400,S$3)),IF(S$2="Espèce",IF(S$3="Tous",SUMIFS('Étape 1 - à remplir'!$F$31:$F$400,'Étape 1 - à remplir'!$E$31:$E$400,MASQ2!J445,'Étape 1 - à remplir'!$G$31:$G$400,"animaux"),SUMIFS('Étape 1 - à remplir'!$F$31:$F$400,'Étape 1 - à remplir'!$E$31:$E$400,MASQ2!J445,'Étape 1 - à remplir'!$N$31:$N$400,S$3)))))))</f>
        <v>#N/A</v>
      </c>
      <c r="L445" s="97">
        <f t="shared" si="199"/>
        <v>0</v>
      </c>
      <c r="M445" s="56" t="str">
        <f>Données_ATB!BN444</f>
        <v>Chlortétracycline</v>
      </c>
      <c r="N445" s="204" t="str">
        <f>Données_ATB!BO444</f>
        <v/>
      </c>
      <c r="O445" s="97" t="str">
        <f>Données_ATB!BP444</f>
        <v/>
      </c>
      <c r="P445" s="77" t="str">
        <f>Données_ATB!BR444</f>
        <v>Tetracyclines</v>
      </c>
      <c r="Q445" s="78" t="str">
        <f>Données_ATB!BS444</f>
        <v/>
      </c>
      <c r="R445" s="79" t="str">
        <f>Données_ATB!BT444</f>
        <v/>
      </c>
      <c r="S445" s="78"/>
      <c r="T445" s="78"/>
      <c r="U445" s="77" t="str">
        <f ca="1"/>
        <v>PULMOVAL CHLORTETRACYCLINE 100 PORC ET AGNEAU-CHEVREAU SEVRES</v>
      </c>
      <c r="V445" s="79" t="e">
        <f ca="1"/>
        <v>#N/A</v>
      </c>
      <c r="W445" s="102"/>
      <c r="X445" s="8"/>
      <c r="Y445" s="8"/>
      <c r="Z445" s="8"/>
      <c r="AA445" s="8"/>
      <c r="AB445" s="102"/>
      <c r="AC445" s="8"/>
      <c r="AD445" s="8"/>
      <c r="AE445" s="8"/>
      <c r="AF445" s="8"/>
      <c r="AG445" s="8"/>
      <c r="AH445" s="8"/>
      <c r="AI445" s="8"/>
      <c r="AJ445" s="8"/>
      <c r="AK445" s="8"/>
      <c r="AL445" s="8"/>
      <c r="AM445" s="8"/>
      <c r="AN445" s="8"/>
      <c r="AO445" s="8"/>
      <c r="AP445" s="8"/>
      <c r="AQ445" s="8"/>
      <c r="AR445" s="8"/>
      <c r="AS445" s="8"/>
      <c r="AT445" s="97"/>
      <c r="AV445" s="56"/>
      <c r="AW445" s="8"/>
      <c r="AX445" s="8"/>
      <c r="AY445" s="8"/>
      <c r="AZ445" s="8"/>
      <c r="BA445" s="8"/>
      <c r="BB445" s="8"/>
      <c r="BC445" s="8"/>
      <c r="BD445" s="102" t="str">
        <f t="shared" si="181"/>
        <v/>
      </c>
      <c r="BE445" s="56" t="str">
        <f t="shared" si="182"/>
        <v>PULMOVAL CHLORTETRACYCLINE 100 PORC ET AGNEAU-CHEVREAU SEVRES</v>
      </c>
      <c r="BF445" s="204" t="e">
        <f>IF(IF(BN$2="Catégorie",IF(BN$3="Toutes",SUMIFS('Étape 1 - à remplir'!$F$31:$F$400,'Étape 1 - à remplir'!$E$31:$E$400,MASQ2!BE445,'Étape 1 - à remplir'!$G$31:$G$400,"lots"),SUMIFS('Étape 1 - à remplir'!$F$31:$F$400,'Étape 1 - à remplir'!$E$31:$E$400,MASQ2!BE445,'Étape 1 - à remplir'!$C$31:$C$400,BN$3)),IF(BN$2="Âge",IF(BN$3="Tous",SUMIFS('Étape 1 - à remplir'!$F$31:$F$400,'Étape 1 - à remplir'!$E$31:$E$400,MASQ2!BE445,'Étape 1 - à remplir'!$G$31:$G$400,"lots"),SUMIFS('Étape 1 - à remplir'!$F$31:$F$400,'Étape 1 - à remplir'!$E$31:$E$400,MASQ2!BE445,'Étape 1 - à remplir'!$P$31:$P$400,BN$3,'Étape 1 - à remplir'!$G$31:$G$400,"lots")),IF(BN$2="Atelier",IF(BN$3="Tous",SUMIFS('Étape 1 - à remplir'!$F$31:$F$400,'Étape 1 - à remplir'!$E$31:$E$400,MASQ2!BE445,'Étape 1 - à remplir'!$G$31:$G$400,"lots"),SUMIFS('Étape 1 - à remplir'!$F$31:$F$400,'Étape 1 - à remplir'!$E$31:$E$400,MASQ2!BE445,'Étape 1 - à remplir'!$O$31:$O$400,BN$3,'Étape 1 - à remplir'!$G$31:$G$400,"lots")),IF(BN$2="Espèce",IF(BN$3="Tous",SUMIFS('Étape 1 - à remplir'!$F$31:$F$400,'Étape 1 - à remplir'!$E$31:$E$400,MASQ2!BE445,'Étape 1 - à remplir'!$G$31:$G$400,"lots"),SUMIFS('Étape 1 - à remplir'!$F$31:$F$400,'Étape 1 - à remplir'!$E$31:$E$400,MASQ2!BE445,'Étape 1 - à remplir'!$N$31:$N$400,BN$3,'Étape 1 - à remplir'!$G$31:$G$400,"lots"))))))=0,NA(),IF(BN$2="Catégorie",IF(BN$3="Toutes",SUMIFS('Étape 1 - à remplir'!$F$31:$F$400,'Étape 1 - à remplir'!$E$31:$E$400,MASQ2!BE445,'Étape 1 - à remplir'!$G$31:$G$400,"lots"),SUMIFS('Étape 1 - à remplir'!$F$31:$F$400,'Étape 1 - à remplir'!$E$31:$E$400,MASQ2!BE445,'Étape 1 - à remplir'!$C$31:$C$400,BN$3)),IF(BN$2="Âge",IF(BN$3="Tous",SUMIFS('Étape 1 - à remplir'!$F$31:$F$400,'Étape 1 - à remplir'!$E$31:$E$400,MASQ2!BE445,'Étape 1 - à remplir'!$G$31:$G$400,"lots"),SUMIFS('Étape 1 - à remplir'!$F$31:$F$400,'Étape 1 - à remplir'!$E$31:$E$400,MASQ2!BE445,'Étape 1 - à remplir'!$P$31:$P$400,BN$3,'Étape 1 - à remplir'!$G$31:$G$400,"lots")),IF(BN$2="Atelier",IF(BN$3="Tous",SUMIFS('Étape 1 - à remplir'!$F$31:$F$400,'Étape 1 - à remplir'!$E$31:$E$400,MASQ2!BE445,'Étape 1 - à remplir'!$G$31:$G$400,"lots"),SUMIFS('Étape 1 - à remplir'!$F$31:$F$400,'Étape 1 - à remplir'!$E$31:$E$400,MASQ2!BE445,'Étape 1 - à remplir'!$O$31:$O$400,BN$3,'Étape 1 - à remplir'!$G$31:$G$400,"lots")),IF(BN$2="Espèce",IF(BN$3="Tous",SUMIFS('Étape 1 - à remplir'!$F$31:$F$400,'Étape 1 - à remplir'!$E$31:$E$400,MASQ2!BE445,'Étape 1 - à remplir'!$G$31:$G$400,"lots"),SUMIFS('Étape 1 - à remplir'!$F$31:$F$400,'Étape 1 - à remplir'!$E$31:$E$400,MASQ2!BE445,'Étape 1 - à remplir'!$N$31:$N$400,BN$3,'Étape 1 - à remplir'!$G$31:$G$400,"lots")))))))</f>
        <v>#N/A</v>
      </c>
      <c r="BG445" s="204">
        <f t="shared" si="197"/>
        <v>0</v>
      </c>
      <c r="BH445" s="204" t="str">
        <f t="shared" si="183"/>
        <v>Chlortétracycline</v>
      </c>
      <c r="BI445" s="204" t="str">
        <f t="shared" si="184"/>
        <v/>
      </c>
      <c r="BJ445" s="204" t="str">
        <f t="shared" si="185"/>
        <v/>
      </c>
      <c r="BK445" s="204" t="str">
        <f t="shared" si="186"/>
        <v>Tetracyclines</v>
      </c>
      <c r="BL445" s="204" t="str">
        <f t="shared" si="187"/>
        <v/>
      </c>
      <c r="BM445" s="97" t="str">
        <f t="shared" si="188"/>
        <v/>
      </c>
      <c r="BN445" s="78"/>
      <c r="BO445" s="78"/>
      <c r="BP445" s="77" t="str">
        <f ca="1"/>
        <v>PULMOVAL CHLORTETRACYCLINE 100 PORC ET AGNEAU-CHEVREAU SEVRES</v>
      </c>
      <c r="BQ445" s="79" t="e">
        <f ca="1"/>
        <v>#N/A</v>
      </c>
      <c r="BR445" s="102"/>
      <c r="BS445" s="8"/>
      <c r="BT445" s="8"/>
      <c r="BU445" s="8"/>
      <c r="BV445" s="8"/>
      <c r="BW445" s="8"/>
      <c r="BX445" s="8"/>
      <c r="BY445" s="8"/>
      <c r="BZ445" s="8"/>
      <c r="CA445" s="8"/>
      <c r="CB445" s="8"/>
      <c r="CC445" s="8"/>
      <c r="CD445" s="8"/>
      <c r="CE445" s="8"/>
      <c r="CF445" s="8"/>
      <c r="CG445" s="8"/>
      <c r="CH445" s="8"/>
      <c r="CI445" s="8"/>
      <c r="CJ445" s="8"/>
      <c r="CK445" s="8"/>
      <c r="CL445" s="8"/>
      <c r="CM445" s="8"/>
      <c r="CN445" s="8"/>
      <c r="CO445" s="97"/>
      <c r="CQ445" s="56"/>
      <c r="CR445" s="8"/>
      <c r="CS445" s="8"/>
      <c r="CT445" s="8"/>
      <c r="CU445" s="8"/>
      <c r="CV445" s="8"/>
      <c r="CW445" s="8"/>
      <c r="CX445" s="8"/>
      <c r="CY445" s="102" t="str">
        <f t="shared" si="189"/>
        <v/>
      </c>
      <c r="CZ445" s="56" t="str">
        <f t="shared" si="190"/>
        <v>PULMOVAL CHLORTETRACYCLINE 100 PORC ET AGNEAU-CHEVREAU SEVRES</v>
      </c>
      <c r="DA445" s="204" t="e">
        <f>IF(IF(DI$2="Catégorie",IF(DI$3="Toutes",SUMIFS('Étape 1 - à remplir'!$F$31:$F$400,'Étape 1 - à remplir'!$E$31:$E$400,MASQ2!CZ445,'Étape 1 - à remplir'!$G$31:$G$400,"kg"),SUMIFS('Étape 1 - à remplir'!$F$31:$F$400,'Étape 1 - à remplir'!$E$31:$E$400,MASQ2!CZ445,'Étape 1 - à remplir'!$C$31:$C$400,DI$3)),IF(DI$2="Âge",IF(DI$3="Tous",SUMIFS('Étape 1 - à remplir'!$F$31:$F$400,'Étape 1 - à remplir'!$E$31:$E$400,MASQ2!CZ445,'Étape 1 - à remplir'!$G$31:$G$400,"kg"),SUMIFS('Étape 1 - à remplir'!$F$31:$F$400,'Étape 1 - à remplir'!$E$31:$E$400,MASQ2!CZ445,'Étape 1 - à remplir'!$P$31:$P$400,DI$3,'Étape 1 - à remplir'!$G$31:$G$400,"kg")),IF(DI$2="Atelier",IF(DI$3="Tous",SUMIFS('Étape 1 - à remplir'!$F$31:$F$400,'Étape 1 - à remplir'!$E$31:$E$400,MASQ2!CZ445,'Étape 1 - à remplir'!$G$31:$G$400,"kg"),SUMIFS('Étape 1 - à remplir'!$F$31:$F$400,'Étape 1 - à remplir'!$E$31:$E$400,MASQ2!CZ445,'Étape 1 - à remplir'!$O$31:$O$400,DI$3,'Étape 1 - à remplir'!$G$31:$G$400,"kg")),IF(DI$2="Espèce",IF(DI$3="Tous",SUMIFS('Étape 1 - à remplir'!$F$31:$F$400,'Étape 1 - à remplir'!$E$31:$E$400,MASQ2!CZ445,'Étape 1 - à remplir'!$G$31:$G$400,"kg"),SUMIFS('Étape 1 - à remplir'!$F$31:$F$400,'Étape 1 - à remplir'!$E$31:$E$400,MASQ2!CZ445,'Étape 1 - à remplir'!$N$31:$N$400,DI$3,'Étape 1 - à remplir'!$G$31:$G$400,"kg"))))))=0,NA(),IF(DI$2="Catégorie",IF(DI$3="Toutes",SUMIFS('Étape 1 - à remplir'!$F$31:$F$400,'Étape 1 - à remplir'!$E$31:$E$400,MASQ2!CZ445,'Étape 1 - à remplir'!$G$31:$G$400,"kg"),SUMIFS('Étape 1 - à remplir'!$F$31:$F$400,'Étape 1 - à remplir'!$E$31:$E$400,MASQ2!CZ445,'Étape 1 - à remplir'!$C$31:$C$400,DI$3)),IF(DI$2="Âge",IF(DI$3="Tous",SUMIFS('Étape 1 - à remplir'!$F$31:$F$400,'Étape 1 - à remplir'!$E$31:$E$400,MASQ2!CZ445,'Étape 1 - à remplir'!$G$31:$G$400,"kg"),SUMIFS('Étape 1 - à remplir'!$F$31:$F$400,'Étape 1 - à remplir'!$E$31:$E$400,MASQ2!CZ445,'Étape 1 - à remplir'!$P$31:$P$400,DI$3,'Étape 1 - à remplir'!$G$31:$G$400,"kg")),IF(DI$2="Atelier",IF(DI$3="Tous",SUMIFS('Étape 1 - à remplir'!$F$31:$F$400,'Étape 1 - à remplir'!$E$31:$E$400,MASQ2!CZ445,'Étape 1 - à remplir'!$G$31:$G$400,"kg"),SUMIFS('Étape 1 - à remplir'!$F$31:$F$400,'Étape 1 - à remplir'!$E$31:$E$400,MASQ2!CZ445,'Étape 1 - à remplir'!$O$31:$O$400,DI$3,'Étape 1 - à remplir'!$G$31:$G$400,"kg")),IF(DI$2="Espèce",IF(DI$3="Tous",SUMIFS('Étape 1 - à remplir'!$F$31:$F$400,'Étape 1 - à remplir'!$E$31:$E$400,MASQ2!CZ445,'Étape 1 - à remplir'!$G$31:$G$400,"kg"),SUMIFS('Étape 1 - à remplir'!$F$31:$F$400,'Étape 1 - à remplir'!$E$31:$E$400,MASQ2!CZ445,'Étape 1 - à remplir'!$N$31:$N$400,DI$3,'Étape 1 - à remplir'!$G$31:$G$400,"kg")))))))</f>
        <v>#N/A</v>
      </c>
      <c r="DB445" s="104">
        <f t="shared" si="198"/>
        <v>0</v>
      </c>
      <c r="DC445" s="204" t="str">
        <f t="shared" si="191"/>
        <v>Chlortétracycline</v>
      </c>
      <c r="DD445" s="204" t="str">
        <f t="shared" si="192"/>
        <v/>
      </c>
      <c r="DE445" s="204" t="str">
        <f t="shared" si="193"/>
        <v/>
      </c>
      <c r="DF445" s="204" t="str">
        <f t="shared" si="194"/>
        <v>Tetracyclines</v>
      </c>
      <c r="DG445" s="204" t="str">
        <f t="shared" si="195"/>
        <v/>
      </c>
      <c r="DH445" s="97" t="str">
        <f t="shared" si="196"/>
        <v/>
      </c>
      <c r="DI445" s="78"/>
      <c r="DJ445" s="78"/>
      <c r="DK445" s="77" t="str">
        <f ca="1"/>
        <v>PULMOVAL CHLORTETRACYCLINE 100 PORC ET AGNEAU-CHEVREAU SEVRES</v>
      </c>
      <c r="DL445" s="79" t="e">
        <f ca="1"/>
        <v>#N/A</v>
      </c>
      <c r="DM445" s="102"/>
      <c r="DN445" s="8"/>
      <c r="DO445" s="8"/>
      <c r="DP445" s="8"/>
      <c r="DQ445" s="8"/>
      <c r="DR445" s="8"/>
      <c r="DS445" s="8"/>
      <c r="DT445" s="8"/>
      <c r="DU445" s="8"/>
      <c r="DV445" s="8"/>
      <c r="DW445" s="8"/>
      <c r="DX445" s="8"/>
      <c r="DY445" s="8"/>
      <c r="DZ445" s="8"/>
      <c r="EA445" s="8"/>
      <c r="EB445" s="8"/>
      <c r="EC445" s="8"/>
      <c r="ED445" s="8"/>
      <c r="EE445" s="8"/>
      <c r="EF445" s="8"/>
      <c r="EG445" s="8"/>
      <c r="EH445" s="8"/>
      <c r="EI445" s="8"/>
      <c r="EJ445" s="97"/>
    </row>
    <row r="446" spans="1:140" x14ac:dyDescent="0.25">
      <c r="A446" s="56"/>
      <c r="B446" s="8"/>
      <c r="C446" s="8"/>
      <c r="D446" s="8"/>
      <c r="E446" s="8"/>
      <c r="F446" s="8"/>
      <c r="G446" s="8"/>
      <c r="H446" s="8"/>
      <c r="I446" s="102" t="str">
        <f>INDEX(Données_ATB!BE:BV,MATCH(MASQ2!J446,Données_ATB!BE:BE,0),18)</f>
        <v/>
      </c>
      <c r="J446" s="77" t="str">
        <f>Données_ATB!BE445</f>
        <v>PULMOVAL CHLORTETRACYCLINE 40 LAPIN-VOLAILLE-PORC ET AGNEAU-CHEVREAU SEVRES</v>
      </c>
      <c r="K446" s="204" t="e">
        <f>IF(IF(S$2="Catégorie",IF(S$3="Toutes",SUMIFS('Étape 1 - à remplir'!$F$31:$F$400,'Étape 1 - à remplir'!$E$31:$E$400,MASQ2!J446,'Étape 1 - à remplir'!$G$31:$G$400,"animaux"),SUMIFS('Étape 1 - à remplir'!$F$31:$F$400,'Étape 1 - à remplir'!$E$31:$E$400,MASQ2!J446,'Étape 1 - à remplir'!$C$31:$C$400,S$3)),IF(S$2="Âge",IF(S$3="Tous",SUMIFS('Étape 1 - à remplir'!$F$31:$F$400,'Étape 1 - à remplir'!$E$31:$E$400,MASQ2!J446,'Étape 1 - à remplir'!$G$31:$G$400,"animaux"),SUMIFS('Étape 1 - à remplir'!$F$31:$F$400,'Étape 1 - à remplir'!$E$31:$E$400,MASQ2!J446,'Étape 1 - à remplir'!$P$31:$P$400,S$3)),IF(S$2="Atelier",IF(S$3="Tous",SUMIFS('Étape 1 - à remplir'!$F$31:$F$400,'Étape 1 - à remplir'!$E$31:$E$400,MASQ2!J446,'Étape 1 - à remplir'!$G$31:$G$400,"animaux"),SUMIFS('Étape 1 - à remplir'!$F$31:$F$400,'Étape 1 - à remplir'!$E$31:$E$400,MASQ2!J446,'Étape 1 - à remplir'!$O$31:$O$400,S$3)),IF(S$2="Espèce",IF(S$3="Tous",SUMIFS('Étape 1 - à remplir'!$F$31:$F$400,'Étape 1 - à remplir'!$E$31:$E$400,MASQ2!J446,'Étape 1 - à remplir'!$G$31:$G$400,"animaux"),SUMIFS('Étape 1 - à remplir'!$F$31:$F$400,'Étape 1 - à remplir'!$E$31:$E$400,MASQ2!J446,'Étape 1 - à remplir'!$N$31:$N$400,S$3))))))=0,NA(),IF(S$2="Catégorie",IF(S$3="Toutes",SUMIFS('Étape 1 - à remplir'!$F$31:$F$400,'Étape 1 - à remplir'!$E$31:$E$400,MASQ2!J446,'Étape 1 - à remplir'!$G$31:$G$400,"animaux"),SUMIFS('Étape 1 - à remplir'!$F$31:$F$400,'Étape 1 - à remplir'!$E$31:$E$400,MASQ2!J446,'Étape 1 - à remplir'!$C$31:$C$400,S$3)),IF(S$2="Âge",IF(S$3="Tous",SUMIFS('Étape 1 - à remplir'!$F$31:$F$400,'Étape 1 - à remplir'!$E$31:$E$400,MASQ2!J446,'Étape 1 - à remplir'!$G$31:$G$400,"animaux"),SUMIFS('Étape 1 - à remplir'!$F$31:$F$400,'Étape 1 - à remplir'!$E$31:$E$400,MASQ2!J446,'Étape 1 - à remplir'!$P$31:$P$400,S$3)),IF(S$2="Atelier",IF(S$3="Tous",SUMIFS('Étape 1 - à remplir'!$F$31:$F$400,'Étape 1 - à remplir'!$E$31:$E$400,MASQ2!J446,'Étape 1 - à remplir'!$G$31:$G$400,"animaux"),SUMIFS('Étape 1 - à remplir'!$F$31:$F$400,'Étape 1 - à remplir'!$E$31:$E$400,MASQ2!J446,'Étape 1 - à remplir'!$O$31:$O$400,S$3)),IF(S$2="Espèce",IF(S$3="Tous",SUMIFS('Étape 1 - à remplir'!$F$31:$F$400,'Étape 1 - à remplir'!$E$31:$E$400,MASQ2!J446,'Étape 1 - à remplir'!$G$31:$G$400,"animaux"),SUMIFS('Étape 1 - à remplir'!$F$31:$F$400,'Étape 1 - à remplir'!$E$31:$E$400,MASQ2!J446,'Étape 1 - à remplir'!$N$31:$N$400,S$3)))))))</f>
        <v>#N/A</v>
      </c>
      <c r="L446" s="97">
        <f t="shared" si="199"/>
        <v>0</v>
      </c>
      <c r="M446" s="56" t="str">
        <f>Données_ATB!BN445</f>
        <v>Chlortétracycline</v>
      </c>
      <c r="N446" s="204" t="str">
        <f>Données_ATB!BO445</f>
        <v/>
      </c>
      <c r="O446" s="97" t="str">
        <f>Données_ATB!BP445</f>
        <v/>
      </c>
      <c r="P446" s="77" t="str">
        <f>Données_ATB!BR445</f>
        <v>Tetracyclines</v>
      </c>
      <c r="Q446" s="78" t="str">
        <f>Données_ATB!BS445</f>
        <v/>
      </c>
      <c r="R446" s="79" t="str">
        <f>Données_ATB!BT445</f>
        <v/>
      </c>
      <c r="S446" s="78"/>
      <c r="T446" s="78"/>
      <c r="U446" s="77" t="str">
        <f ca="1"/>
        <v>PULMOVAL CHLORTETRACYCLINE 40 LAPIN-VOLAILLE-PORC ET AGNEAU-CHEVREAU SEVRES</v>
      </c>
      <c r="V446" s="79" t="e">
        <f ca="1"/>
        <v>#N/A</v>
      </c>
      <c r="W446" s="102"/>
      <c r="X446" s="8"/>
      <c r="Y446" s="8"/>
      <c r="Z446" s="8"/>
      <c r="AA446" s="8"/>
      <c r="AB446" s="102"/>
      <c r="AC446" s="8"/>
      <c r="AD446" s="8"/>
      <c r="AE446" s="8"/>
      <c r="AF446" s="8"/>
      <c r="AG446" s="8"/>
      <c r="AH446" s="8"/>
      <c r="AI446" s="8"/>
      <c r="AJ446" s="8"/>
      <c r="AK446" s="8"/>
      <c r="AL446" s="8"/>
      <c r="AM446" s="8"/>
      <c r="AN446" s="8"/>
      <c r="AO446" s="8"/>
      <c r="AP446" s="8"/>
      <c r="AQ446" s="8"/>
      <c r="AR446" s="8"/>
      <c r="AS446" s="8"/>
      <c r="AT446" s="97"/>
      <c r="AV446" s="56"/>
      <c r="AW446" s="8"/>
      <c r="AX446" s="8"/>
      <c r="AY446" s="8"/>
      <c r="AZ446" s="8"/>
      <c r="BA446" s="8"/>
      <c r="BB446" s="8"/>
      <c r="BC446" s="8"/>
      <c r="BD446" s="102" t="str">
        <f t="shared" si="181"/>
        <v/>
      </c>
      <c r="BE446" s="56" t="str">
        <f t="shared" si="182"/>
        <v>PULMOVAL CHLORTETRACYCLINE 40 LAPIN-VOLAILLE-PORC ET AGNEAU-CHEVREAU SEVRES</v>
      </c>
      <c r="BF446" s="204" t="e">
        <f>IF(IF(BN$2="Catégorie",IF(BN$3="Toutes",SUMIFS('Étape 1 - à remplir'!$F$31:$F$400,'Étape 1 - à remplir'!$E$31:$E$400,MASQ2!BE446,'Étape 1 - à remplir'!$G$31:$G$400,"lots"),SUMIFS('Étape 1 - à remplir'!$F$31:$F$400,'Étape 1 - à remplir'!$E$31:$E$400,MASQ2!BE446,'Étape 1 - à remplir'!$C$31:$C$400,BN$3)),IF(BN$2="Âge",IF(BN$3="Tous",SUMIFS('Étape 1 - à remplir'!$F$31:$F$400,'Étape 1 - à remplir'!$E$31:$E$400,MASQ2!BE446,'Étape 1 - à remplir'!$G$31:$G$400,"lots"),SUMIFS('Étape 1 - à remplir'!$F$31:$F$400,'Étape 1 - à remplir'!$E$31:$E$400,MASQ2!BE446,'Étape 1 - à remplir'!$P$31:$P$400,BN$3,'Étape 1 - à remplir'!$G$31:$G$400,"lots")),IF(BN$2="Atelier",IF(BN$3="Tous",SUMIFS('Étape 1 - à remplir'!$F$31:$F$400,'Étape 1 - à remplir'!$E$31:$E$400,MASQ2!BE446,'Étape 1 - à remplir'!$G$31:$G$400,"lots"),SUMIFS('Étape 1 - à remplir'!$F$31:$F$400,'Étape 1 - à remplir'!$E$31:$E$400,MASQ2!BE446,'Étape 1 - à remplir'!$O$31:$O$400,BN$3,'Étape 1 - à remplir'!$G$31:$G$400,"lots")),IF(BN$2="Espèce",IF(BN$3="Tous",SUMIFS('Étape 1 - à remplir'!$F$31:$F$400,'Étape 1 - à remplir'!$E$31:$E$400,MASQ2!BE446,'Étape 1 - à remplir'!$G$31:$G$400,"lots"),SUMIFS('Étape 1 - à remplir'!$F$31:$F$400,'Étape 1 - à remplir'!$E$31:$E$400,MASQ2!BE446,'Étape 1 - à remplir'!$N$31:$N$400,BN$3,'Étape 1 - à remplir'!$G$31:$G$400,"lots"))))))=0,NA(),IF(BN$2="Catégorie",IF(BN$3="Toutes",SUMIFS('Étape 1 - à remplir'!$F$31:$F$400,'Étape 1 - à remplir'!$E$31:$E$400,MASQ2!BE446,'Étape 1 - à remplir'!$G$31:$G$400,"lots"),SUMIFS('Étape 1 - à remplir'!$F$31:$F$400,'Étape 1 - à remplir'!$E$31:$E$400,MASQ2!BE446,'Étape 1 - à remplir'!$C$31:$C$400,BN$3)),IF(BN$2="Âge",IF(BN$3="Tous",SUMIFS('Étape 1 - à remplir'!$F$31:$F$400,'Étape 1 - à remplir'!$E$31:$E$400,MASQ2!BE446,'Étape 1 - à remplir'!$G$31:$G$400,"lots"),SUMIFS('Étape 1 - à remplir'!$F$31:$F$400,'Étape 1 - à remplir'!$E$31:$E$400,MASQ2!BE446,'Étape 1 - à remplir'!$P$31:$P$400,BN$3,'Étape 1 - à remplir'!$G$31:$G$400,"lots")),IF(BN$2="Atelier",IF(BN$3="Tous",SUMIFS('Étape 1 - à remplir'!$F$31:$F$400,'Étape 1 - à remplir'!$E$31:$E$400,MASQ2!BE446,'Étape 1 - à remplir'!$G$31:$G$400,"lots"),SUMIFS('Étape 1 - à remplir'!$F$31:$F$400,'Étape 1 - à remplir'!$E$31:$E$400,MASQ2!BE446,'Étape 1 - à remplir'!$O$31:$O$400,BN$3,'Étape 1 - à remplir'!$G$31:$G$400,"lots")),IF(BN$2="Espèce",IF(BN$3="Tous",SUMIFS('Étape 1 - à remplir'!$F$31:$F$400,'Étape 1 - à remplir'!$E$31:$E$400,MASQ2!BE446,'Étape 1 - à remplir'!$G$31:$G$400,"lots"),SUMIFS('Étape 1 - à remplir'!$F$31:$F$400,'Étape 1 - à remplir'!$E$31:$E$400,MASQ2!BE446,'Étape 1 - à remplir'!$N$31:$N$400,BN$3,'Étape 1 - à remplir'!$G$31:$G$400,"lots")))))))</f>
        <v>#N/A</v>
      </c>
      <c r="BG446" s="204">
        <f t="shared" si="197"/>
        <v>0</v>
      </c>
      <c r="BH446" s="204" t="str">
        <f t="shared" si="183"/>
        <v>Chlortétracycline</v>
      </c>
      <c r="BI446" s="204" t="str">
        <f t="shared" si="184"/>
        <v/>
      </c>
      <c r="BJ446" s="204" t="str">
        <f t="shared" si="185"/>
        <v/>
      </c>
      <c r="BK446" s="204" t="str">
        <f t="shared" si="186"/>
        <v>Tetracyclines</v>
      </c>
      <c r="BL446" s="204" t="str">
        <f t="shared" si="187"/>
        <v/>
      </c>
      <c r="BM446" s="97" t="str">
        <f t="shared" si="188"/>
        <v/>
      </c>
      <c r="BN446" s="78"/>
      <c r="BO446" s="78"/>
      <c r="BP446" s="77" t="str">
        <f ca="1"/>
        <v>PULMOVAL CHLORTETRACYCLINE 40 LAPIN-VOLAILLE-PORC ET AGNEAU-CHEVREAU SEVRES</v>
      </c>
      <c r="BQ446" s="79" t="e">
        <f ca="1"/>
        <v>#N/A</v>
      </c>
      <c r="BR446" s="102"/>
      <c r="BS446" s="8"/>
      <c r="BT446" s="8"/>
      <c r="BU446" s="8"/>
      <c r="BV446" s="8"/>
      <c r="BW446" s="8"/>
      <c r="BX446" s="8"/>
      <c r="BY446" s="8"/>
      <c r="BZ446" s="8"/>
      <c r="CA446" s="8"/>
      <c r="CB446" s="8"/>
      <c r="CC446" s="8"/>
      <c r="CD446" s="8"/>
      <c r="CE446" s="8"/>
      <c r="CF446" s="8"/>
      <c r="CG446" s="8"/>
      <c r="CH446" s="8"/>
      <c r="CI446" s="8"/>
      <c r="CJ446" s="8"/>
      <c r="CK446" s="8"/>
      <c r="CL446" s="8"/>
      <c r="CM446" s="8"/>
      <c r="CN446" s="8"/>
      <c r="CO446" s="97"/>
      <c r="CQ446" s="56"/>
      <c r="CR446" s="8"/>
      <c r="CS446" s="8"/>
      <c r="CT446" s="8"/>
      <c r="CU446" s="8"/>
      <c r="CV446" s="8"/>
      <c r="CW446" s="8"/>
      <c r="CX446" s="8"/>
      <c r="CY446" s="102" t="str">
        <f t="shared" si="189"/>
        <v/>
      </c>
      <c r="CZ446" s="56" t="str">
        <f t="shared" si="190"/>
        <v>PULMOVAL CHLORTETRACYCLINE 40 LAPIN-VOLAILLE-PORC ET AGNEAU-CHEVREAU SEVRES</v>
      </c>
      <c r="DA446" s="204" t="e">
        <f>IF(IF(DI$2="Catégorie",IF(DI$3="Toutes",SUMIFS('Étape 1 - à remplir'!$F$31:$F$400,'Étape 1 - à remplir'!$E$31:$E$400,MASQ2!CZ446,'Étape 1 - à remplir'!$G$31:$G$400,"kg"),SUMIFS('Étape 1 - à remplir'!$F$31:$F$400,'Étape 1 - à remplir'!$E$31:$E$400,MASQ2!CZ446,'Étape 1 - à remplir'!$C$31:$C$400,DI$3)),IF(DI$2="Âge",IF(DI$3="Tous",SUMIFS('Étape 1 - à remplir'!$F$31:$F$400,'Étape 1 - à remplir'!$E$31:$E$400,MASQ2!CZ446,'Étape 1 - à remplir'!$G$31:$G$400,"kg"),SUMIFS('Étape 1 - à remplir'!$F$31:$F$400,'Étape 1 - à remplir'!$E$31:$E$400,MASQ2!CZ446,'Étape 1 - à remplir'!$P$31:$P$400,DI$3,'Étape 1 - à remplir'!$G$31:$G$400,"kg")),IF(DI$2="Atelier",IF(DI$3="Tous",SUMIFS('Étape 1 - à remplir'!$F$31:$F$400,'Étape 1 - à remplir'!$E$31:$E$400,MASQ2!CZ446,'Étape 1 - à remplir'!$G$31:$G$400,"kg"),SUMIFS('Étape 1 - à remplir'!$F$31:$F$400,'Étape 1 - à remplir'!$E$31:$E$400,MASQ2!CZ446,'Étape 1 - à remplir'!$O$31:$O$400,DI$3,'Étape 1 - à remplir'!$G$31:$G$400,"kg")),IF(DI$2="Espèce",IF(DI$3="Tous",SUMIFS('Étape 1 - à remplir'!$F$31:$F$400,'Étape 1 - à remplir'!$E$31:$E$400,MASQ2!CZ446,'Étape 1 - à remplir'!$G$31:$G$400,"kg"),SUMIFS('Étape 1 - à remplir'!$F$31:$F$400,'Étape 1 - à remplir'!$E$31:$E$400,MASQ2!CZ446,'Étape 1 - à remplir'!$N$31:$N$400,DI$3,'Étape 1 - à remplir'!$G$31:$G$400,"kg"))))))=0,NA(),IF(DI$2="Catégorie",IF(DI$3="Toutes",SUMIFS('Étape 1 - à remplir'!$F$31:$F$400,'Étape 1 - à remplir'!$E$31:$E$400,MASQ2!CZ446,'Étape 1 - à remplir'!$G$31:$G$400,"kg"),SUMIFS('Étape 1 - à remplir'!$F$31:$F$400,'Étape 1 - à remplir'!$E$31:$E$400,MASQ2!CZ446,'Étape 1 - à remplir'!$C$31:$C$400,DI$3)),IF(DI$2="Âge",IF(DI$3="Tous",SUMIFS('Étape 1 - à remplir'!$F$31:$F$400,'Étape 1 - à remplir'!$E$31:$E$400,MASQ2!CZ446,'Étape 1 - à remplir'!$G$31:$G$400,"kg"),SUMIFS('Étape 1 - à remplir'!$F$31:$F$400,'Étape 1 - à remplir'!$E$31:$E$400,MASQ2!CZ446,'Étape 1 - à remplir'!$P$31:$P$400,DI$3,'Étape 1 - à remplir'!$G$31:$G$400,"kg")),IF(DI$2="Atelier",IF(DI$3="Tous",SUMIFS('Étape 1 - à remplir'!$F$31:$F$400,'Étape 1 - à remplir'!$E$31:$E$400,MASQ2!CZ446,'Étape 1 - à remplir'!$G$31:$G$400,"kg"),SUMIFS('Étape 1 - à remplir'!$F$31:$F$400,'Étape 1 - à remplir'!$E$31:$E$400,MASQ2!CZ446,'Étape 1 - à remplir'!$O$31:$O$400,DI$3,'Étape 1 - à remplir'!$G$31:$G$400,"kg")),IF(DI$2="Espèce",IF(DI$3="Tous",SUMIFS('Étape 1 - à remplir'!$F$31:$F$400,'Étape 1 - à remplir'!$E$31:$E$400,MASQ2!CZ446,'Étape 1 - à remplir'!$G$31:$G$400,"kg"),SUMIFS('Étape 1 - à remplir'!$F$31:$F$400,'Étape 1 - à remplir'!$E$31:$E$400,MASQ2!CZ446,'Étape 1 - à remplir'!$N$31:$N$400,DI$3,'Étape 1 - à remplir'!$G$31:$G$400,"kg")))))))</f>
        <v>#N/A</v>
      </c>
      <c r="DB446" s="104">
        <f t="shared" si="198"/>
        <v>0</v>
      </c>
      <c r="DC446" s="204" t="str">
        <f t="shared" si="191"/>
        <v>Chlortétracycline</v>
      </c>
      <c r="DD446" s="204" t="str">
        <f t="shared" si="192"/>
        <v/>
      </c>
      <c r="DE446" s="204" t="str">
        <f t="shared" si="193"/>
        <v/>
      </c>
      <c r="DF446" s="204" t="str">
        <f t="shared" si="194"/>
        <v>Tetracyclines</v>
      </c>
      <c r="DG446" s="204" t="str">
        <f t="shared" si="195"/>
        <v/>
      </c>
      <c r="DH446" s="97" t="str">
        <f t="shared" si="196"/>
        <v/>
      </c>
      <c r="DI446" s="78"/>
      <c r="DJ446" s="78"/>
      <c r="DK446" s="77" t="str">
        <f ca="1"/>
        <v>PULMOVAL CHLORTETRACYCLINE 40 LAPIN-VOLAILLE-PORC ET AGNEAU-CHEVREAU SEVRES</v>
      </c>
      <c r="DL446" s="79" t="e">
        <f ca="1"/>
        <v>#N/A</v>
      </c>
      <c r="DM446" s="102"/>
      <c r="DN446" s="8"/>
      <c r="DO446" s="8"/>
      <c r="DP446" s="8"/>
      <c r="DQ446" s="8"/>
      <c r="DR446" s="8"/>
      <c r="DS446" s="8"/>
      <c r="DT446" s="8"/>
      <c r="DU446" s="8"/>
      <c r="DV446" s="8"/>
      <c r="DW446" s="8"/>
      <c r="DX446" s="8"/>
      <c r="DY446" s="8"/>
      <c r="DZ446" s="8"/>
      <c r="EA446" s="8"/>
      <c r="EB446" s="8"/>
      <c r="EC446" s="8"/>
      <c r="ED446" s="8"/>
      <c r="EE446" s="8"/>
      <c r="EF446" s="8"/>
      <c r="EG446" s="8"/>
      <c r="EH446" s="8"/>
      <c r="EI446" s="8"/>
      <c r="EJ446" s="97"/>
    </row>
    <row r="447" spans="1:140" x14ac:dyDescent="0.25">
      <c r="A447" s="56"/>
      <c r="B447" s="8"/>
      <c r="C447" s="8"/>
      <c r="D447" s="8"/>
      <c r="E447" s="8"/>
      <c r="F447" s="8"/>
      <c r="G447" s="8"/>
      <c r="H447" s="8"/>
      <c r="I447" s="102" t="str">
        <f>INDEX(Données_ATB!BE:BV,MATCH(MASQ2!J447,Données_ATB!BE:BE,0),18)</f>
        <v>x</v>
      </c>
      <c r="J447" s="77" t="str">
        <f>Données_ATB!BE446</f>
        <v>QIVITAN LC 75 MG POMMADE INTRAMAMMAIRE POUR VACHES EN LACTATION</v>
      </c>
      <c r="K447" s="204" t="e">
        <f>IF(IF(S$2="Catégorie",IF(S$3="Toutes",SUMIFS('Étape 1 - à remplir'!$F$31:$F$400,'Étape 1 - à remplir'!$E$31:$E$400,MASQ2!J447,'Étape 1 - à remplir'!$G$31:$G$400,"animaux"),SUMIFS('Étape 1 - à remplir'!$F$31:$F$400,'Étape 1 - à remplir'!$E$31:$E$400,MASQ2!J447,'Étape 1 - à remplir'!$C$31:$C$400,S$3)),IF(S$2="Âge",IF(S$3="Tous",SUMIFS('Étape 1 - à remplir'!$F$31:$F$400,'Étape 1 - à remplir'!$E$31:$E$400,MASQ2!J447,'Étape 1 - à remplir'!$G$31:$G$400,"animaux"),SUMIFS('Étape 1 - à remplir'!$F$31:$F$400,'Étape 1 - à remplir'!$E$31:$E$400,MASQ2!J447,'Étape 1 - à remplir'!$P$31:$P$400,S$3)),IF(S$2="Atelier",IF(S$3="Tous",SUMIFS('Étape 1 - à remplir'!$F$31:$F$400,'Étape 1 - à remplir'!$E$31:$E$400,MASQ2!J447,'Étape 1 - à remplir'!$G$31:$G$400,"animaux"),SUMIFS('Étape 1 - à remplir'!$F$31:$F$400,'Étape 1 - à remplir'!$E$31:$E$400,MASQ2!J447,'Étape 1 - à remplir'!$O$31:$O$400,S$3)),IF(S$2="Espèce",IF(S$3="Tous",SUMIFS('Étape 1 - à remplir'!$F$31:$F$400,'Étape 1 - à remplir'!$E$31:$E$400,MASQ2!J447,'Étape 1 - à remplir'!$G$31:$G$400,"animaux"),SUMIFS('Étape 1 - à remplir'!$F$31:$F$400,'Étape 1 - à remplir'!$E$31:$E$400,MASQ2!J447,'Étape 1 - à remplir'!$N$31:$N$400,S$3))))))=0,NA(),IF(S$2="Catégorie",IF(S$3="Toutes",SUMIFS('Étape 1 - à remplir'!$F$31:$F$400,'Étape 1 - à remplir'!$E$31:$E$400,MASQ2!J447,'Étape 1 - à remplir'!$G$31:$G$400,"animaux"),SUMIFS('Étape 1 - à remplir'!$F$31:$F$400,'Étape 1 - à remplir'!$E$31:$E$400,MASQ2!J447,'Étape 1 - à remplir'!$C$31:$C$400,S$3)),IF(S$2="Âge",IF(S$3="Tous",SUMIFS('Étape 1 - à remplir'!$F$31:$F$400,'Étape 1 - à remplir'!$E$31:$E$400,MASQ2!J447,'Étape 1 - à remplir'!$G$31:$G$400,"animaux"),SUMIFS('Étape 1 - à remplir'!$F$31:$F$400,'Étape 1 - à remplir'!$E$31:$E$400,MASQ2!J447,'Étape 1 - à remplir'!$P$31:$P$400,S$3)),IF(S$2="Atelier",IF(S$3="Tous",SUMIFS('Étape 1 - à remplir'!$F$31:$F$400,'Étape 1 - à remplir'!$E$31:$E$400,MASQ2!J447,'Étape 1 - à remplir'!$G$31:$G$400,"animaux"),SUMIFS('Étape 1 - à remplir'!$F$31:$F$400,'Étape 1 - à remplir'!$E$31:$E$400,MASQ2!J447,'Étape 1 - à remplir'!$O$31:$O$400,S$3)),IF(S$2="Espèce",IF(S$3="Tous",SUMIFS('Étape 1 - à remplir'!$F$31:$F$400,'Étape 1 - à remplir'!$E$31:$E$400,MASQ2!J447,'Étape 1 - à remplir'!$G$31:$G$400,"animaux"),SUMIFS('Étape 1 - à remplir'!$F$31:$F$400,'Étape 1 - à remplir'!$E$31:$E$400,MASQ2!J447,'Étape 1 - à remplir'!$N$31:$N$400,S$3)))))))</f>
        <v>#N/A</v>
      </c>
      <c r="L447" s="97">
        <f t="shared" si="199"/>
        <v>0</v>
      </c>
      <c r="M447" s="56" t="str">
        <f>Données_ATB!BN446</f>
        <v>Enrofloxacine</v>
      </c>
      <c r="N447" s="204" t="str">
        <f>Données_ATB!BO446</f>
        <v/>
      </c>
      <c r="O447" s="97" t="str">
        <f>Données_ATB!BP446</f>
        <v/>
      </c>
      <c r="P447" s="77" t="str">
        <f>Données_ATB!BR446</f>
        <v>Fluoroquinolones</v>
      </c>
      <c r="Q447" s="78" t="str">
        <f>Données_ATB!BS446</f>
        <v/>
      </c>
      <c r="R447" s="79" t="str">
        <f>Données_ATB!BT446</f>
        <v/>
      </c>
      <c r="S447" s="78"/>
      <c r="T447" s="78"/>
      <c r="U447" s="77" t="str">
        <f ca="1"/>
        <v>QIVITAN LC 75 MG POMMADE INTRAMAMMAIRE POUR VACHES EN LACTATION</v>
      </c>
      <c r="V447" s="79" t="e">
        <f ca="1"/>
        <v>#N/A</v>
      </c>
      <c r="W447" s="102"/>
      <c r="X447" s="8"/>
      <c r="Y447" s="8"/>
      <c r="Z447" s="8"/>
      <c r="AA447" s="8"/>
      <c r="AB447" s="102"/>
      <c r="AC447" s="8"/>
      <c r="AD447" s="8"/>
      <c r="AE447" s="8"/>
      <c r="AF447" s="8"/>
      <c r="AG447" s="8"/>
      <c r="AH447" s="8"/>
      <c r="AI447" s="8"/>
      <c r="AJ447" s="8"/>
      <c r="AK447" s="8"/>
      <c r="AL447" s="8"/>
      <c r="AM447" s="8"/>
      <c r="AN447" s="8"/>
      <c r="AO447" s="8"/>
      <c r="AP447" s="8"/>
      <c r="AQ447" s="8"/>
      <c r="AR447" s="8"/>
      <c r="AS447" s="8"/>
      <c r="AT447" s="97"/>
      <c r="AV447" s="56"/>
      <c r="AW447" s="8"/>
      <c r="AX447" s="8"/>
      <c r="AY447" s="8"/>
      <c r="AZ447" s="8"/>
      <c r="BA447" s="8"/>
      <c r="BB447" s="8"/>
      <c r="BC447" s="8"/>
      <c r="BD447" s="102" t="str">
        <f t="shared" si="181"/>
        <v>x</v>
      </c>
      <c r="BE447" s="56" t="str">
        <f t="shared" si="182"/>
        <v>QIVITAN LC 75 MG POMMADE INTRAMAMMAIRE POUR VACHES EN LACTATION</v>
      </c>
      <c r="BF447" s="204" t="e">
        <f>IF(IF(BN$2="Catégorie",IF(BN$3="Toutes",SUMIFS('Étape 1 - à remplir'!$F$31:$F$400,'Étape 1 - à remplir'!$E$31:$E$400,MASQ2!BE447,'Étape 1 - à remplir'!$G$31:$G$400,"lots"),SUMIFS('Étape 1 - à remplir'!$F$31:$F$400,'Étape 1 - à remplir'!$E$31:$E$400,MASQ2!BE447,'Étape 1 - à remplir'!$C$31:$C$400,BN$3)),IF(BN$2="Âge",IF(BN$3="Tous",SUMIFS('Étape 1 - à remplir'!$F$31:$F$400,'Étape 1 - à remplir'!$E$31:$E$400,MASQ2!BE447,'Étape 1 - à remplir'!$G$31:$G$400,"lots"),SUMIFS('Étape 1 - à remplir'!$F$31:$F$400,'Étape 1 - à remplir'!$E$31:$E$400,MASQ2!BE447,'Étape 1 - à remplir'!$P$31:$P$400,BN$3,'Étape 1 - à remplir'!$G$31:$G$400,"lots")),IF(BN$2="Atelier",IF(BN$3="Tous",SUMIFS('Étape 1 - à remplir'!$F$31:$F$400,'Étape 1 - à remplir'!$E$31:$E$400,MASQ2!BE447,'Étape 1 - à remplir'!$G$31:$G$400,"lots"),SUMIFS('Étape 1 - à remplir'!$F$31:$F$400,'Étape 1 - à remplir'!$E$31:$E$400,MASQ2!BE447,'Étape 1 - à remplir'!$O$31:$O$400,BN$3,'Étape 1 - à remplir'!$G$31:$G$400,"lots")),IF(BN$2="Espèce",IF(BN$3="Tous",SUMIFS('Étape 1 - à remplir'!$F$31:$F$400,'Étape 1 - à remplir'!$E$31:$E$400,MASQ2!BE447,'Étape 1 - à remplir'!$G$31:$G$400,"lots"),SUMIFS('Étape 1 - à remplir'!$F$31:$F$400,'Étape 1 - à remplir'!$E$31:$E$400,MASQ2!BE447,'Étape 1 - à remplir'!$N$31:$N$400,BN$3,'Étape 1 - à remplir'!$G$31:$G$400,"lots"))))))=0,NA(),IF(BN$2="Catégorie",IF(BN$3="Toutes",SUMIFS('Étape 1 - à remplir'!$F$31:$F$400,'Étape 1 - à remplir'!$E$31:$E$400,MASQ2!BE447,'Étape 1 - à remplir'!$G$31:$G$400,"lots"),SUMIFS('Étape 1 - à remplir'!$F$31:$F$400,'Étape 1 - à remplir'!$E$31:$E$400,MASQ2!BE447,'Étape 1 - à remplir'!$C$31:$C$400,BN$3)),IF(BN$2="Âge",IF(BN$3="Tous",SUMIFS('Étape 1 - à remplir'!$F$31:$F$400,'Étape 1 - à remplir'!$E$31:$E$400,MASQ2!BE447,'Étape 1 - à remplir'!$G$31:$G$400,"lots"),SUMIFS('Étape 1 - à remplir'!$F$31:$F$400,'Étape 1 - à remplir'!$E$31:$E$400,MASQ2!BE447,'Étape 1 - à remplir'!$P$31:$P$400,BN$3,'Étape 1 - à remplir'!$G$31:$G$400,"lots")),IF(BN$2="Atelier",IF(BN$3="Tous",SUMIFS('Étape 1 - à remplir'!$F$31:$F$400,'Étape 1 - à remplir'!$E$31:$E$400,MASQ2!BE447,'Étape 1 - à remplir'!$G$31:$G$400,"lots"),SUMIFS('Étape 1 - à remplir'!$F$31:$F$400,'Étape 1 - à remplir'!$E$31:$E$400,MASQ2!BE447,'Étape 1 - à remplir'!$O$31:$O$400,BN$3,'Étape 1 - à remplir'!$G$31:$G$400,"lots")),IF(BN$2="Espèce",IF(BN$3="Tous",SUMIFS('Étape 1 - à remplir'!$F$31:$F$400,'Étape 1 - à remplir'!$E$31:$E$400,MASQ2!BE447,'Étape 1 - à remplir'!$G$31:$G$400,"lots"),SUMIFS('Étape 1 - à remplir'!$F$31:$F$400,'Étape 1 - à remplir'!$E$31:$E$400,MASQ2!BE447,'Étape 1 - à remplir'!$N$31:$N$400,BN$3,'Étape 1 - à remplir'!$G$31:$G$400,"lots")))))))</f>
        <v>#N/A</v>
      </c>
      <c r="BG447" s="204">
        <f t="shared" si="197"/>
        <v>0</v>
      </c>
      <c r="BH447" s="204" t="str">
        <f t="shared" si="183"/>
        <v>Enrofloxacine</v>
      </c>
      <c r="BI447" s="204" t="str">
        <f t="shared" si="184"/>
        <v/>
      </c>
      <c r="BJ447" s="204" t="str">
        <f t="shared" si="185"/>
        <v/>
      </c>
      <c r="BK447" s="204" t="str">
        <f t="shared" si="186"/>
        <v>Fluoroquinolones</v>
      </c>
      <c r="BL447" s="204" t="str">
        <f t="shared" si="187"/>
        <v/>
      </c>
      <c r="BM447" s="97" t="str">
        <f t="shared" si="188"/>
        <v/>
      </c>
      <c r="BN447" s="78"/>
      <c r="BO447" s="78"/>
      <c r="BP447" s="77" t="str">
        <f ca="1"/>
        <v>QIVITAN LC 75 MG POMMADE INTRAMAMMAIRE POUR VACHES EN LACTATION</v>
      </c>
      <c r="BQ447" s="79" t="e">
        <f ca="1"/>
        <v>#N/A</v>
      </c>
      <c r="BR447" s="102"/>
      <c r="BS447" s="8"/>
      <c r="BT447" s="8"/>
      <c r="BU447" s="8"/>
      <c r="BV447" s="8"/>
      <c r="BW447" s="8"/>
      <c r="BX447" s="8"/>
      <c r="BY447" s="8"/>
      <c r="BZ447" s="8"/>
      <c r="CA447" s="8"/>
      <c r="CB447" s="8"/>
      <c r="CC447" s="8"/>
      <c r="CD447" s="8"/>
      <c r="CE447" s="8"/>
      <c r="CF447" s="8"/>
      <c r="CG447" s="8"/>
      <c r="CH447" s="8"/>
      <c r="CI447" s="8"/>
      <c r="CJ447" s="8"/>
      <c r="CK447" s="8"/>
      <c r="CL447" s="8"/>
      <c r="CM447" s="8"/>
      <c r="CN447" s="8"/>
      <c r="CO447" s="97"/>
      <c r="CQ447" s="56"/>
      <c r="CR447" s="8"/>
      <c r="CS447" s="8"/>
      <c r="CT447" s="8"/>
      <c r="CU447" s="8"/>
      <c r="CV447" s="8"/>
      <c r="CW447" s="8"/>
      <c r="CX447" s="8"/>
      <c r="CY447" s="102" t="str">
        <f t="shared" si="189"/>
        <v>x</v>
      </c>
      <c r="CZ447" s="56" t="str">
        <f t="shared" si="190"/>
        <v>QIVITAN LC 75 MG POMMADE INTRAMAMMAIRE POUR VACHES EN LACTATION</v>
      </c>
      <c r="DA447" s="204" t="e">
        <f>IF(IF(DI$2="Catégorie",IF(DI$3="Toutes",SUMIFS('Étape 1 - à remplir'!$F$31:$F$400,'Étape 1 - à remplir'!$E$31:$E$400,MASQ2!CZ447,'Étape 1 - à remplir'!$G$31:$G$400,"kg"),SUMIFS('Étape 1 - à remplir'!$F$31:$F$400,'Étape 1 - à remplir'!$E$31:$E$400,MASQ2!CZ447,'Étape 1 - à remplir'!$C$31:$C$400,DI$3)),IF(DI$2="Âge",IF(DI$3="Tous",SUMIFS('Étape 1 - à remplir'!$F$31:$F$400,'Étape 1 - à remplir'!$E$31:$E$400,MASQ2!CZ447,'Étape 1 - à remplir'!$G$31:$G$400,"kg"),SUMIFS('Étape 1 - à remplir'!$F$31:$F$400,'Étape 1 - à remplir'!$E$31:$E$400,MASQ2!CZ447,'Étape 1 - à remplir'!$P$31:$P$400,DI$3,'Étape 1 - à remplir'!$G$31:$G$400,"kg")),IF(DI$2="Atelier",IF(DI$3="Tous",SUMIFS('Étape 1 - à remplir'!$F$31:$F$400,'Étape 1 - à remplir'!$E$31:$E$400,MASQ2!CZ447,'Étape 1 - à remplir'!$G$31:$G$400,"kg"),SUMIFS('Étape 1 - à remplir'!$F$31:$F$400,'Étape 1 - à remplir'!$E$31:$E$400,MASQ2!CZ447,'Étape 1 - à remplir'!$O$31:$O$400,DI$3,'Étape 1 - à remplir'!$G$31:$G$400,"kg")),IF(DI$2="Espèce",IF(DI$3="Tous",SUMIFS('Étape 1 - à remplir'!$F$31:$F$400,'Étape 1 - à remplir'!$E$31:$E$400,MASQ2!CZ447,'Étape 1 - à remplir'!$G$31:$G$400,"kg"),SUMIFS('Étape 1 - à remplir'!$F$31:$F$400,'Étape 1 - à remplir'!$E$31:$E$400,MASQ2!CZ447,'Étape 1 - à remplir'!$N$31:$N$400,DI$3,'Étape 1 - à remplir'!$G$31:$G$400,"kg"))))))=0,NA(),IF(DI$2="Catégorie",IF(DI$3="Toutes",SUMIFS('Étape 1 - à remplir'!$F$31:$F$400,'Étape 1 - à remplir'!$E$31:$E$400,MASQ2!CZ447,'Étape 1 - à remplir'!$G$31:$G$400,"kg"),SUMIFS('Étape 1 - à remplir'!$F$31:$F$400,'Étape 1 - à remplir'!$E$31:$E$400,MASQ2!CZ447,'Étape 1 - à remplir'!$C$31:$C$400,DI$3)),IF(DI$2="Âge",IF(DI$3="Tous",SUMIFS('Étape 1 - à remplir'!$F$31:$F$400,'Étape 1 - à remplir'!$E$31:$E$400,MASQ2!CZ447,'Étape 1 - à remplir'!$G$31:$G$400,"kg"),SUMIFS('Étape 1 - à remplir'!$F$31:$F$400,'Étape 1 - à remplir'!$E$31:$E$400,MASQ2!CZ447,'Étape 1 - à remplir'!$P$31:$P$400,DI$3,'Étape 1 - à remplir'!$G$31:$G$400,"kg")),IF(DI$2="Atelier",IF(DI$3="Tous",SUMIFS('Étape 1 - à remplir'!$F$31:$F$400,'Étape 1 - à remplir'!$E$31:$E$400,MASQ2!CZ447,'Étape 1 - à remplir'!$G$31:$G$400,"kg"),SUMIFS('Étape 1 - à remplir'!$F$31:$F$400,'Étape 1 - à remplir'!$E$31:$E$400,MASQ2!CZ447,'Étape 1 - à remplir'!$O$31:$O$400,DI$3,'Étape 1 - à remplir'!$G$31:$G$400,"kg")),IF(DI$2="Espèce",IF(DI$3="Tous",SUMIFS('Étape 1 - à remplir'!$F$31:$F$400,'Étape 1 - à remplir'!$E$31:$E$400,MASQ2!CZ447,'Étape 1 - à remplir'!$G$31:$G$400,"kg"),SUMIFS('Étape 1 - à remplir'!$F$31:$F$400,'Étape 1 - à remplir'!$E$31:$E$400,MASQ2!CZ447,'Étape 1 - à remplir'!$N$31:$N$400,DI$3,'Étape 1 - à remplir'!$G$31:$G$400,"kg")))))))</f>
        <v>#N/A</v>
      </c>
      <c r="DB447" s="104">
        <f t="shared" si="198"/>
        <v>0</v>
      </c>
      <c r="DC447" s="204" t="str">
        <f t="shared" si="191"/>
        <v>Enrofloxacine</v>
      </c>
      <c r="DD447" s="204" t="str">
        <f t="shared" si="192"/>
        <v/>
      </c>
      <c r="DE447" s="204" t="str">
        <f t="shared" si="193"/>
        <v/>
      </c>
      <c r="DF447" s="204" t="str">
        <f t="shared" si="194"/>
        <v>Fluoroquinolones</v>
      </c>
      <c r="DG447" s="204" t="str">
        <f t="shared" si="195"/>
        <v/>
      </c>
      <c r="DH447" s="97" t="str">
        <f t="shared" si="196"/>
        <v/>
      </c>
      <c r="DI447" s="78"/>
      <c r="DJ447" s="78"/>
      <c r="DK447" s="77" t="str">
        <f ca="1"/>
        <v>QIVITAN LC 75 MG POMMADE INTRAMAMMAIRE POUR VACHES EN LACTATION</v>
      </c>
      <c r="DL447" s="79" t="e">
        <f ca="1"/>
        <v>#N/A</v>
      </c>
      <c r="DM447" s="102"/>
      <c r="DN447" s="8"/>
      <c r="DO447" s="8"/>
      <c r="DP447" s="8"/>
      <c r="DQ447" s="8"/>
      <c r="DR447" s="8"/>
      <c r="DS447" s="8"/>
      <c r="DT447" s="8"/>
      <c r="DU447" s="8"/>
      <c r="DV447" s="8"/>
      <c r="DW447" s="8"/>
      <c r="DX447" s="8"/>
      <c r="DY447" s="8"/>
      <c r="DZ447" s="8"/>
      <c r="EA447" s="8"/>
      <c r="EB447" s="8"/>
      <c r="EC447" s="8"/>
      <c r="ED447" s="8"/>
      <c r="EE447" s="8"/>
      <c r="EF447" s="8"/>
      <c r="EG447" s="8"/>
      <c r="EH447" s="8"/>
      <c r="EI447" s="8"/>
      <c r="EJ447" s="97"/>
    </row>
    <row r="448" spans="1:140" x14ac:dyDescent="0.25">
      <c r="A448" s="56"/>
      <c r="B448" s="8"/>
      <c r="C448" s="8"/>
      <c r="D448" s="8"/>
      <c r="E448" s="8"/>
      <c r="F448" s="8"/>
      <c r="G448" s="8"/>
      <c r="H448" s="8"/>
      <c r="I448" s="102" t="str">
        <f>INDEX(Données_ATB!BE:BV,MATCH(MASQ2!J448,Données_ATB!BE:BE,0),18)</f>
        <v>x</v>
      </c>
      <c r="J448" s="77" t="str">
        <f>Données_ATB!BE447</f>
        <v>QUINOEX 2,5 % SOLUTION BUVABLE POUR VEAUX</v>
      </c>
      <c r="K448" s="204" t="e">
        <f>IF(IF(S$2="Catégorie",IF(S$3="Toutes",SUMIFS('Étape 1 - à remplir'!$F$31:$F$400,'Étape 1 - à remplir'!$E$31:$E$400,MASQ2!J448,'Étape 1 - à remplir'!$G$31:$G$400,"animaux"),SUMIFS('Étape 1 - à remplir'!$F$31:$F$400,'Étape 1 - à remplir'!$E$31:$E$400,MASQ2!J448,'Étape 1 - à remplir'!$C$31:$C$400,S$3)),IF(S$2="Âge",IF(S$3="Tous",SUMIFS('Étape 1 - à remplir'!$F$31:$F$400,'Étape 1 - à remplir'!$E$31:$E$400,MASQ2!J448,'Étape 1 - à remplir'!$G$31:$G$400,"animaux"),SUMIFS('Étape 1 - à remplir'!$F$31:$F$400,'Étape 1 - à remplir'!$E$31:$E$400,MASQ2!J448,'Étape 1 - à remplir'!$P$31:$P$400,S$3)),IF(S$2="Atelier",IF(S$3="Tous",SUMIFS('Étape 1 - à remplir'!$F$31:$F$400,'Étape 1 - à remplir'!$E$31:$E$400,MASQ2!J448,'Étape 1 - à remplir'!$G$31:$G$400,"animaux"),SUMIFS('Étape 1 - à remplir'!$F$31:$F$400,'Étape 1 - à remplir'!$E$31:$E$400,MASQ2!J448,'Étape 1 - à remplir'!$O$31:$O$400,S$3)),IF(S$2="Espèce",IF(S$3="Tous",SUMIFS('Étape 1 - à remplir'!$F$31:$F$400,'Étape 1 - à remplir'!$E$31:$E$400,MASQ2!J448,'Étape 1 - à remplir'!$G$31:$G$400,"animaux"),SUMIFS('Étape 1 - à remplir'!$F$31:$F$400,'Étape 1 - à remplir'!$E$31:$E$400,MASQ2!J448,'Étape 1 - à remplir'!$N$31:$N$400,S$3))))))=0,NA(),IF(S$2="Catégorie",IF(S$3="Toutes",SUMIFS('Étape 1 - à remplir'!$F$31:$F$400,'Étape 1 - à remplir'!$E$31:$E$400,MASQ2!J448,'Étape 1 - à remplir'!$G$31:$G$400,"animaux"),SUMIFS('Étape 1 - à remplir'!$F$31:$F$400,'Étape 1 - à remplir'!$E$31:$E$400,MASQ2!J448,'Étape 1 - à remplir'!$C$31:$C$400,S$3)),IF(S$2="Âge",IF(S$3="Tous",SUMIFS('Étape 1 - à remplir'!$F$31:$F$400,'Étape 1 - à remplir'!$E$31:$E$400,MASQ2!J448,'Étape 1 - à remplir'!$G$31:$G$400,"animaux"),SUMIFS('Étape 1 - à remplir'!$F$31:$F$400,'Étape 1 - à remplir'!$E$31:$E$400,MASQ2!J448,'Étape 1 - à remplir'!$P$31:$P$400,S$3)),IF(S$2="Atelier",IF(S$3="Tous",SUMIFS('Étape 1 - à remplir'!$F$31:$F$400,'Étape 1 - à remplir'!$E$31:$E$400,MASQ2!J448,'Étape 1 - à remplir'!$G$31:$G$400,"animaux"),SUMIFS('Étape 1 - à remplir'!$F$31:$F$400,'Étape 1 - à remplir'!$E$31:$E$400,MASQ2!J448,'Étape 1 - à remplir'!$O$31:$O$400,S$3)),IF(S$2="Espèce",IF(S$3="Tous",SUMIFS('Étape 1 - à remplir'!$F$31:$F$400,'Étape 1 - à remplir'!$E$31:$E$400,MASQ2!J448,'Étape 1 - à remplir'!$G$31:$G$400,"animaux"),SUMIFS('Étape 1 - à remplir'!$F$31:$F$400,'Étape 1 - à remplir'!$E$31:$E$400,MASQ2!J448,'Étape 1 - à remplir'!$N$31:$N$400,S$3)))))))</f>
        <v>#N/A</v>
      </c>
      <c r="L448" s="97">
        <f t="shared" si="199"/>
        <v>0</v>
      </c>
      <c r="M448" s="56" t="str">
        <f>Données_ATB!BN447</f>
        <v>Enrofloxacine</v>
      </c>
      <c r="N448" s="204" t="str">
        <f>Données_ATB!BO447</f>
        <v/>
      </c>
      <c r="O448" s="97" t="str">
        <f>Données_ATB!BP447</f>
        <v/>
      </c>
      <c r="P448" s="77" t="str">
        <f>Données_ATB!BR447</f>
        <v>Fluoroquinolones</v>
      </c>
      <c r="Q448" s="78" t="str">
        <f>Données_ATB!BS447</f>
        <v/>
      </c>
      <c r="R448" s="79" t="str">
        <f>Données_ATB!BT447</f>
        <v/>
      </c>
      <c r="S448" s="78"/>
      <c r="T448" s="78"/>
      <c r="U448" s="77" t="str">
        <f ca="1"/>
        <v>QUINOEX 2,5 % SOLUTION BUVABLE POUR VEAUX</v>
      </c>
      <c r="V448" s="79" t="e">
        <f ca="1"/>
        <v>#N/A</v>
      </c>
      <c r="W448" s="102"/>
      <c r="X448" s="8"/>
      <c r="Y448" s="8"/>
      <c r="Z448" s="8"/>
      <c r="AA448" s="8"/>
      <c r="AB448" s="102"/>
      <c r="AC448" s="8"/>
      <c r="AD448" s="8"/>
      <c r="AE448" s="8"/>
      <c r="AF448" s="8"/>
      <c r="AG448" s="8"/>
      <c r="AH448" s="8"/>
      <c r="AI448" s="8"/>
      <c r="AJ448" s="8"/>
      <c r="AK448" s="8"/>
      <c r="AL448" s="8"/>
      <c r="AM448" s="8"/>
      <c r="AN448" s="8"/>
      <c r="AO448" s="8"/>
      <c r="AP448" s="8"/>
      <c r="AQ448" s="8"/>
      <c r="AR448" s="8"/>
      <c r="AS448" s="8"/>
      <c r="AT448" s="97"/>
      <c r="AV448" s="56"/>
      <c r="AW448" s="8"/>
      <c r="AX448" s="8"/>
      <c r="AY448" s="8"/>
      <c r="AZ448" s="8"/>
      <c r="BA448" s="8"/>
      <c r="BB448" s="8"/>
      <c r="BC448" s="8"/>
      <c r="BD448" s="102" t="str">
        <f t="shared" si="181"/>
        <v>x</v>
      </c>
      <c r="BE448" s="56" t="str">
        <f t="shared" si="182"/>
        <v>QUINOEX 2,5 % SOLUTION BUVABLE POUR VEAUX</v>
      </c>
      <c r="BF448" s="204" t="e">
        <f>IF(IF(BN$2="Catégorie",IF(BN$3="Toutes",SUMIFS('Étape 1 - à remplir'!$F$31:$F$400,'Étape 1 - à remplir'!$E$31:$E$400,MASQ2!BE448,'Étape 1 - à remplir'!$G$31:$G$400,"lots"),SUMIFS('Étape 1 - à remplir'!$F$31:$F$400,'Étape 1 - à remplir'!$E$31:$E$400,MASQ2!BE448,'Étape 1 - à remplir'!$C$31:$C$400,BN$3)),IF(BN$2="Âge",IF(BN$3="Tous",SUMIFS('Étape 1 - à remplir'!$F$31:$F$400,'Étape 1 - à remplir'!$E$31:$E$400,MASQ2!BE448,'Étape 1 - à remplir'!$G$31:$G$400,"lots"),SUMIFS('Étape 1 - à remplir'!$F$31:$F$400,'Étape 1 - à remplir'!$E$31:$E$400,MASQ2!BE448,'Étape 1 - à remplir'!$P$31:$P$400,BN$3,'Étape 1 - à remplir'!$G$31:$G$400,"lots")),IF(BN$2="Atelier",IF(BN$3="Tous",SUMIFS('Étape 1 - à remplir'!$F$31:$F$400,'Étape 1 - à remplir'!$E$31:$E$400,MASQ2!BE448,'Étape 1 - à remplir'!$G$31:$G$400,"lots"),SUMIFS('Étape 1 - à remplir'!$F$31:$F$400,'Étape 1 - à remplir'!$E$31:$E$400,MASQ2!BE448,'Étape 1 - à remplir'!$O$31:$O$400,BN$3,'Étape 1 - à remplir'!$G$31:$G$400,"lots")),IF(BN$2="Espèce",IF(BN$3="Tous",SUMIFS('Étape 1 - à remplir'!$F$31:$F$400,'Étape 1 - à remplir'!$E$31:$E$400,MASQ2!BE448,'Étape 1 - à remplir'!$G$31:$G$400,"lots"),SUMIFS('Étape 1 - à remplir'!$F$31:$F$400,'Étape 1 - à remplir'!$E$31:$E$400,MASQ2!BE448,'Étape 1 - à remplir'!$N$31:$N$400,BN$3,'Étape 1 - à remplir'!$G$31:$G$400,"lots"))))))=0,NA(),IF(BN$2="Catégorie",IF(BN$3="Toutes",SUMIFS('Étape 1 - à remplir'!$F$31:$F$400,'Étape 1 - à remplir'!$E$31:$E$400,MASQ2!BE448,'Étape 1 - à remplir'!$G$31:$G$400,"lots"),SUMIFS('Étape 1 - à remplir'!$F$31:$F$400,'Étape 1 - à remplir'!$E$31:$E$400,MASQ2!BE448,'Étape 1 - à remplir'!$C$31:$C$400,BN$3)),IF(BN$2="Âge",IF(BN$3="Tous",SUMIFS('Étape 1 - à remplir'!$F$31:$F$400,'Étape 1 - à remplir'!$E$31:$E$400,MASQ2!BE448,'Étape 1 - à remplir'!$G$31:$G$400,"lots"),SUMIFS('Étape 1 - à remplir'!$F$31:$F$400,'Étape 1 - à remplir'!$E$31:$E$400,MASQ2!BE448,'Étape 1 - à remplir'!$P$31:$P$400,BN$3,'Étape 1 - à remplir'!$G$31:$G$400,"lots")),IF(BN$2="Atelier",IF(BN$3="Tous",SUMIFS('Étape 1 - à remplir'!$F$31:$F$400,'Étape 1 - à remplir'!$E$31:$E$400,MASQ2!BE448,'Étape 1 - à remplir'!$G$31:$G$400,"lots"),SUMIFS('Étape 1 - à remplir'!$F$31:$F$400,'Étape 1 - à remplir'!$E$31:$E$400,MASQ2!BE448,'Étape 1 - à remplir'!$O$31:$O$400,BN$3,'Étape 1 - à remplir'!$G$31:$G$400,"lots")),IF(BN$2="Espèce",IF(BN$3="Tous",SUMIFS('Étape 1 - à remplir'!$F$31:$F$400,'Étape 1 - à remplir'!$E$31:$E$400,MASQ2!BE448,'Étape 1 - à remplir'!$G$31:$G$400,"lots"),SUMIFS('Étape 1 - à remplir'!$F$31:$F$400,'Étape 1 - à remplir'!$E$31:$E$400,MASQ2!BE448,'Étape 1 - à remplir'!$N$31:$N$400,BN$3,'Étape 1 - à remplir'!$G$31:$G$400,"lots")))))))</f>
        <v>#N/A</v>
      </c>
      <c r="BG448" s="204">
        <f t="shared" si="197"/>
        <v>0</v>
      </c>
      <c r="BH448" s="204" t="str">
        <f t="shared" si="183"/>
        <v>Enrofloxacine</v>
      </c>
      <c r="BI448" s="204" t="str">
        <f t="shared" si="184"/>
        <v/>
      </c>
      <c r="BJ448" s="204" t="str">
        <f t="shared" si="185"/>
        <v/>
      </c>
      <c r="BK448" s="204" t="str">
        <f t="shared" si="186"/>
        <v>Fluoroquinolones</v>
      </c>
      <c r="BL448" s="204" t="str">
        <f t="shared" si="187"/>
        <v/>
      </c>
      <c r="BM448" s="97" t="str">
        <f t="shared" si="188"/>
        <v/>
      </c>
      <c r="BN448" s="78"/>
      <c r="BO448" s="78"/>
      <c r="BP448" s="77" t="str">
        <f ca="1"/>
        <v>QUINOEX 2,5 % SOLUTION BUVABLE POUR VEAUX</v>
      </c>
      <c r="BQ448" s="79" t="e">
        <f ca="1"/>
        <v>#N/A</v>
      </c>
      <c r="BR448" s="102"/>
      <c r="BS448" s="8"/>
      <c r="BT448" s="8"/>
      <c r="BU448" s="8"/>
      <c r="BV448" s="8"/>
      <c r="BW448" s="8"/>
      <c r="BX448" s="8"/>
      <c r="BY448" s="8"/>
      <c r="BZ448" s="8"/>
      <c r="CA448" s="8"/>
      <c r="CB448" s="8"/>
      <c r="CC448" s="8"/>
      <c r="CD448" s="8"/>
      <c r="CE448" s="8"/>
      <c r="CF448" s="8"/>
      <c r="CG448" s="8"/>
      <c r="CH448" s="8"/>
      <c r="CI448" s="8"/>
      <c r="CJ448" s="8"/>
      <c r="CK448" s="8"/>
      <c r="CL448" s="8"/>
      <c r="CM448" s="8"/>
      <c r="CN448" s="8"/>
      <c r="CO448" s="97"/>
      <c r="CQ448" s="56"/>
      <c r="CR448" s="8"/>
      <c r="CS448" s="8"/>
      <c r="CT448" s="8"/>
      <c r="CU448" s="8"/>
      <c r="CV448" s="8"/>
      <c r="CW448" s="8"/>
      <c r="CX448" s="8"/>
      <c r="CY448" s="102" t="str">
        <f t="shared" si="189"/>
        <v>x</v>
      </c>
      <c r="CZ448" s="56" t="str">
        <f t="shared" si="190"/>
        <v>QUINOEX 2,5 % SOLUTION BUVABLE POUR VEAUX</v>
      </c>
      <c r="DA448" s="204" t="e">
        <f>IF(IF(DI$2="Catégorie",IF(DI$3="Toutes",SUMIFS('Étape 1 - à remplir'!$F$31:$F$400,'Étape 1 - à remplir'!$E$31:$E$400,MASQ2!CZ448,'Étape 1 - à remplir'!$G$31:$G$400,"kg"),SUMIFS('Étape 1 - à remplir'!$F$31:$F$400,'Étape 1 - à remplir'!$E$31:$E$400,MASQ2!CZ448,'Étape 1 - à remplir'!$C$31:$C$400,DI$3)),IF(DI$2="Âge",IF(DI$3="Tous",SUMIFS('Étape 1 - à remplir'!$F$31:$F$400,'Étape 1 - à remplir'!$E$31:$E$400,MASQ2!CZ448,'Étape 1 - à remplir'!$G$31:$G$400,"kg"),SUMIFS('Étape 1 - à remplir'!$F$31:$F$400,'Étape 1 - à remplir'!$E$31:$E$400,MASQ2!CZ448,'Étape 1 - à remplir'!$P$31:$P$400,DI$3,'Étape 1 - à remplir'!$G$31:$G$400,"kg")),IF(DI$2="Atelier",IF(DI$3="Tous",SUMIFS('Étape 1 - à remplir'!$F$31:$F$400,'Étape 1 - à remplir'!$E$31:$E$400,MASQ2!CZ448,'Étape 1 - à remplir'!$G$31:$G$400,"kg"),SUMIFS('Étape 1 - à remplir'!$F$31:$F$400,'Étape 1 - à remplir'!$E$31:$E$400,MASQ2!CZ448,'Étape 1 - à remplir'!$O$31:$O$400,DI$3,'Étape 1 - à remplir'!$G$31:$G$400,"kg")),IF(DI$2="Espèce",IF(DI$3="Tous",SUMIFS('Étape 1 - à remplir'!$F$31:$F$400,'Étape 1 - à remplir'!$E$31:$E$400,MASQ2!CZ448,'Étape 1 - à remplir'!$G$31:$G$400,"kg"),SUMIFS('Étape 1 - à remplir'!$F$31:$F$400,'Étape 1 - à remplir'!$E$31:$E$400,MASQ2!CZ448,'Étape 1 - à remplir'!$N$31:$N$400,DI$3,'Étape 1 - à remplir'!$G$31:$G$400,"kg"))))))=0,NA(),IF(DI$2="Catégorie",IF(DI$3="Toutes",SUMIFS('Étape 1 - à remplir'!$F$31:$F$400,'Étape 1 - à remplir'!$E$31:$E$400,MASQ2!CZ448,'Étape 1 - à remplir'!$G$31:$G$400,"kg"),SUMIFS('Étape 1 - à remplir'!$F$31:$F$400,'Étape 1 - à remplir'!$E$31:$E$400,MASQ2!CZ448,'Étape 1 - à remplir'!$C$31:$C$400,DI$3)),IF(DI$2="Âge",IF(DI$3="Tous",SUMIFS('Étape 1 - à remplir'!$F$31:$F$400,'Étape 1 - à remplir'!$E$31:$E$400,MASQ2!CZ448,'Étape 1 - à remplir'!$G$31:$G$400,"kg"),SUMIFS('Étape 1 - à remplir'!$F$31:$F$400,'Étape 1 - à remplir'!$E$31:$E$400,MASQ2!CZ448,'Étape 1 - à remplir'!$P$31:$P$400,DI$3,'Étape 1 - à remplir'!$G$31:$G$400,"kg")),IF(DI$2="Atelier",IF(DI$3="Tous",SUMIFS('Étape 1 - à remplir'!$F$31:$F$400,'Étape 1 - à remplir'!$E$31:$E$400,MASQ2!CZ448,'Étape 1 - à remplir'!$G$31:$G$400,"kg"),SUMIFS('Étape 1 - à remplir'!$F$31:$F$400,'Étape 1 - à remplir'!$E$31:$E$400,MASQ2!CZ448,'Étape 1 - à remplir'!$O$31:$O$400,DI$3,'Étape 1 - à remplir'!$G$31:$G$400,"kg")),IF(DI$2="Espèce",IF(DI$3="Tous",SUMIFS('Étape 1 - à remplir'!$F$31:$F$400,'Étape 1 - à remplir'!$E$31:$E$400,MASQ2!CZ448,'Étape 1 - à remplir'!$G$31:$G$400,"kg"),SUMIFS('Étape 1 - à remplir'!$F$31:$F$400,'Étape 1 - à remplir'!$E$31:$E$400,MASQ2!CZ448,'Étape 1 - à remplir'!$N$31:$N$400,DI$3,'Étape 1 - à remplir'!$G$31:$G$400,"kg")))))))</f>
        <v>#N/A</v>
      </c>
      <c r="DB448" s="104">
        <f t="shared" si="198"/>
        <v>0</v>
      </c>
      <c r="DC448" s="204" t="str">
        <f t="shared" si="191"/>
        <v>Enrofloxacine</v>
      </c>
      <c r="DD448" s="204" t="str">
        <f t="shared" si="192"/>
        <v/>
      </c>
      <c r="DE448" s="204" t="str">
        <f t="shared" si="193"/>
        <v/>
      </c>
      <c r="DF448" s="204" t="str">
        <f t="shared" si="194"/>
        <v>Fluoroquinolones</v>
      </c>
      <c r="DG448" s="204" t="str">
        <f t="shared" si="195"/>
        <v/>
      </c>
      <c r="DH448" s="97" t="str">
        <f t="shared" si="196"/>
        <v/>
      </c>
      <c r="DI448" s="78"/>
      <c r="DJ448" s="78"/>
      <c r="DK448" s="77" t="str">
        <f ca="1"/>
        <v>QUINOEX 2,5 % SOLUTION BUVABLE POUR VEAUX</v>
      </c>
      <c r="DL448" s="79" t="e">
        <f ca="1"/>
        <v>#N/A</v>
      </c>
      <c r="DM448" s="102"/>
      <c r="DN448" s="8"/>
      <c r="DO448" s="8"/>
      <c r="DP448" s="8"/>
      <c r="DQ448" s="8"/>
      <c r="DR448" s="8"/>
      <c r="DS448" s="8"/>
      <c r="DT448" s="8"/>
      <c r="DU448" s="8"/>
      <c r="DV448" s="8"/>
      <c r="DW448" s="8"/>
      <c r="DX448" s="8"/>
      <c r="DY448" s="8"/>
      <c r="DZ448" s="8"/>
      <c r="EA448" s="8"/>
      <c r="EB448" s="8"/>
      <c r="EC448" s="8"/>
      <c r="ED448" s="8"/>
      <c r="EE448" s="8"/>
      <c r="EF448" s="8"/>
      <c r="EG448" s="8"/>
      <c r="EH448" s="8"/>
      <c r="EI448" s="8"/>
      <c r="EJ448" s="97"/>
    </row>
    <row r="449" spans="1:140" x14ac:dyDescent="0.25">
      <c r="A449" s="56"/>
      <c r="B449" s="8"/>
      <c r="C449" s="8"/>
      <c r="D449" s="8"/>
      <c r="E449" s="8"/>
      <c r="F449" s="8"/>
      <c r="G449" s="8"/>
      <c r="H449" s="8"/>
      <c r="I449" s="102" t="str">
        <f>INDEX(Données_ATB!BE:BV,MATCH(MASQ2!J449,Données_ATB!BE:BE,0),18)</f>
        <v>x</v>
      </c>
      <c r="J449" s="77" t="str">
        <f>Données_ATB!BE448</f>
        <v>QUINOFLOX 10% SOLUTION BUVABLE</v>
      </c>
      <c r="K449" s="204" t="e">
        <f>IF(IF(S$2="Catégorie",IF(S$3="Toutes",SUMIFS('Étape 1 - à remplir'!$F$31:$F$400,'Étape 1 - à remplir'!$E$31:$E$400,MASQ2!J449,'Étape 1 - à remplir'!$G$31:$G$400,"animaux"),SUMIFS('Étape 1 - à remplir'!$F$31:$F$400,'Étape 1 - à remplir'!$E$31:$E$400,MASQ2!J449,'Étape 1 - à remplir'!$C$31:$C$400,S$3)),IF(S$2="Âge",IF(S$3="Tous",SUMIFS('Étape 1 - à remplir'!$F$31:$F$400,'Étape 1 - à remplir'!$E$31:$E$400,MASQ2!J449,'Étape 1 - à remplir'!$G$31:$G$400,"animaux"),SUMIFS('Étape 1 - à remplir'!$F$31:$F$400,'Étape 1 - à remplir'!$E$31:$E$400,MASQ2!J449,'Étape 1 - à remplir'!$P$31:$P$400,S$3)),IF(S$2="Atelier",IF(S$3="Tous",SUMIFS('Étape 1 - à remplir'!$F$31:$F$400,'Étape 1 - à remplir'!$E$31:$E$400,MASQ2!J449,'Étape 1 - à remplir'!$G$31:$G$400,"animaux"),SUMIFS('Étape 1 - à remplir'!$F$31:$F$400,'Étape 1 - à remplir'!$E$31:$E$400,MASQ2!J449,'Étape 1 - à remplir'!$O$31:$O$400,S$3)),IF(S$2="Espèce",IF(S$3="Tous",SUMIFS('Étape 1 - à remplir'!$F$31:$F$400,'Étape 1 - à remplir'!$E$31:$E$400,MASQ2!J449,'Étape 1 - à remplir'!$G$31:$G$400,"animaux"),SUMIFS('Étape 1 - à remplir'!$F$31:$F$400,'Étape 1 - à remplir'!$E$31:$E$400,MASQ2!J449,'Étape 1 - à remplir'!$N$31:$N$400,S$3))))))=0,NA(),IF(S$2="Catégorie",IF(S$3="Toutes",SUMIFS('Étape 1 - à remplir'!$F$31:$F$400,'Étape 1 - à remplir'!$E$31:$E$400,MASQ2!J449,'Étape 1 - à remplir'!$G$31:$G$400,"animaux"),SUMIFS('Étape 1 - à remplir'!$F$31:$F$400,'Étape 1 - à remplir'!$E$31:$E$400,MASQ2!J449,'Étape 1 - à remplir'!$C$31:$C$400,S$3)),IF(S$2="Âge",IF(S$3="Tous",SUMIFS('Étape 1 - à remplir'!$F$31:$F$400,'Étape 1 - à remplir'!$E$31:$E$400,MASQ2!J449,'Étape 1 - à remplir'!$G$31:$G$400,"animaux"),SUMIFS('Étape 1 - à remplir'!$F$31:$F$400,'Étape 1 - à remplir'!$E$31:$E$400,MASQ2!J449,'Étape 1 - à remplir'!$P$31:$P$400,S$3)),IF(S$2="Atelier",IF(S$3="Tous",SUMIFS('Étape 1 - à remplir'!$F$31:$F$400,'Étape 1 - à remplir'!$E$31:$E$400,MASQ2!J449,'Étape 1 - à remplir'!$G$31:$G$400,"animaux"),SUMIFS('Étape 1 - à remplir'!$F$31:$F$400,'Étape 1 - à remplir'!$E$31:$E$400,MASQ2!J449,'Étape 1 - à remplir'!$O$31:$O$400,S$3)),IF(S$2="Espèce",IF(S$3="Tous",SUMIFS('Étape 1 - à remplir'!$F$31:$F$400,'Étape 1 - à remplir'!$E$31:$E$400,MASQ2!J449,'Étape 1 - à remplir'!$G$31:$G$400,"animaux"),SUMIFS('Étape 1 - à remplir'!$F$31:$F$400,'Étape 1 - à remplir'!$E$31:$E$400,MASQ2!J449,'Étape 1 - à remplir'!$N$31:$N$400,S$3)))))))</f>
        <v>#N/A</v>
      </c>
      <c r="L449" s="97">
        <f t="shared" si="199"/>
        <v>0</v>
      </c>
      <c r="M449" s="56" t="str">
        <f>Données_ATB!BN448</f>
        <v>Enrofloxacine</v>
      </c>
      <c r="N449" s="204" t="str">
        <f>Données_ATB!BO448</f>
        <v/>
      </c>
      <c r="O449" s="97" t="str">
        <f>Données_ATB!BP448</f>
        <v/>
      </c>
      <c r="P449" s="77" t="str">
        <f>Données_ATB!BR448</f>
        <v>Fluoroquinolones</v>
      </c>
      <c r="Q449" s="78" t="str">
        <f>Données_ATB!BS448</f>
        <v/>
      </c>
      <c r="R449" s="79" t="str">
        <f>Données_ATB!BT448</f>
        <v/>
      </c>
      <c r="S449" s="78"/>
      <c r="T449" s="78"/>
      <c r="U449" s="77" t="str">
        <f ca="1"/>
        <v>QUINOFLOX 10% SOLUTION BUVABLE</v>
      </c>
      <c r="V449" s="79" t="e">
        <f ca="1"/>
        <v>#N/A</v>
      </c>
      <c r="W449" s="102"/>
      <c r="X449" s="8"/>
      <c r="Y449" s="8"/>
      <c r="Z449" s="8"/>
      <c r="AA449" s="8"/>
      <c r="AB449" s="102"/>
      <c r="AC449" s="8"/>
      <c r="AD449" s="8"/>
      <c r="AE449" s="8"/>
      <c r="AF449" s="8"/>
      <c r="AG449" s="8"/>
      <c r="AH449" s="8"/>
      <c r="AI449" s="8"/>
      <c r="AJ449" s="8"/>
      <c r="AK449" s="8"/>
      <c r="AL449" s="8"/>
      <c r="AM449" s="8"/>
      <c r="AN449" s="8"/>
      <c r="AO449" s="8"/>
      <c r="AP449" s="8"/>
      <c r="AQ449" s="8"/>
      <c r="AR449" s="8"/>
      <c r="AS449" s="8"/>
      <c r="AT449" s="97"/>
      <c r="AV449" s="56"/>
      <c r="AW449" s="8"/>
      <c r="AX449" s="8"/>
      <c r="AY449" s="8"/>
      <c r="AZ449" s="8"/>
      <c r="BA449" s="8"/>
      <c r="BB449" s="8"/>
      <c r="BC449" s="8"/>
      <c r="BD449" s="102" t="str">
        <f t="shared" si="181"/>
        <v>x</v>
      </c>
      <c r="BE449" s="56" t="str">
        <f t="shared" si="182"/>
        <v>QUINOFLOX 10% SOLUTION BUVABLE</v>
      </c>
      <c r="BF449" s="204" t="e">
        <f>IF(IF(BN$2="Catégorie",IF(BN$3="Toutes",SUMIFS('Étape 1 - à remplir'!$F$31:$F$400,'Étape 1 - à remplir'!$E$31:$E$400,MASQ2!BE449,'Étape 1 - à remplir'!$G$31:$G$400,"lots"),SUMIFS('Étape 1 - à remplir'!$F$31:$F$400,'Étape 1 - à remplir'!$E$31:$E$400,MASQ2!BE449,'Étape 1 - à remplir'!$C$31:$C$400,BN$3)),IF(BN$2="Âge",IF(BN$3="Tous",SUMIFS('Étape 1 - à remplir'!$F$31:$F$400,'Étape 1 - à remplir'!$E$31:$E$400,MASQ2!BE449,'Étape 1 - à remplir'!$G$31:$G$400,"lots"),SUMIFS('Étape 1 - à remplir'!$F$31:$F$400,'Étape 1 - à remplir'!$E$31:$E$400,MASQ2!BE449,'Étape 1 - à remplir'!$P$31:$P$400,BN$3,'Étape 1 - à remplir'!$G$31:$G$400,"lots")),IF(BN$2="Atelier",IF(BN$3="Tous",SUMIFS('Étape 1 - à remplir'!$F$31:$F$400,'Étape 1 - à remplir'!$E$31:$E$400,MASQ2!BE449,'Étape 1 - à remplir'!$G$31:$G$400,"lots"),SUMIFS('Étape 1 - à remplir'!$F$31:$F$400,'Étape 1 - à remplir'!$E$31:$E$400,MASQ2!BE449,'Étape 1 - à remplir'!$O$31:$O$400,BN$3,'Étape 1 - à remplir'!$G$31:$G$400,"lots")),IF(BN$2="Espèce",IF(BN$3="Tous",SUMIFS('Étape 1 - à remplir'!$F$31:$F$400,'Étape 1 - à remplir'!$E$31:$E$400,MASQ2!BE449,'Étape 1 - à remplir'!$G$31:$G$400,"lots"),SUMIFS('Étape 1 - à remplir'!$F$31:$F$400,'Étape 1 - à remplir'!$E$31:$E$400,MASQ2!BE449,'Étape 1 - à remplir'!$N$31:$N$400,BN$3,'Étape 1 - à remplir'!$G$31:$G$400,"lots"))))))=0,NA(),IF(BN$2="Catégorie",IF(BN$3="Toutes",SUMIFS('Étape 1 - à remplir'!$F$31:$F$400,'Étape 1 - à remplir'!$E$31:$E$400,MASQ2!BE449,'Étape 1 - à remplir'!$G$31:$G$400,"lots"),SUMIFS('Étape 1 - à remplir'!$F$31:$F$400,'Étape 1 - à remplir'!$E$31:$E$400,MASQ2!BE449,'Étape 1 - à remplir'!$C$31:$C$400,BN$3)),IF(BN$2="Âge",IF(BN$3="Tous",SUMIFS('Étape 1 - à remplir'!$F$31:$F$400,'Étape 1 - à remplir'!$E$31:$E$400,MASQ2!BE449,'Étape 1 - à remplir'!$G$31:$G$400,"lots"),SUMIFS('Étape 1 - à remplir'!$F$31:$F$400,'Étape 1 - à remplir'!$E$31:$E$400,MASQ2!BE449,'Étape 1 - à remplir'!$P$31:$P$400,BN$3,'Étape 1 - à remplir'!$G$31:$G$400,"lots")),IF(BN$2="Atelier",IF(BN$3="Tous",SUMIFS('Étape 1 - à remplir'!$F$31:$F$400,'Étape 1 - à remplir'!$E$31:$E$400,MASQ2!BE449,'Étape 1 - à remplir'!$G$31:$G$400,"lots"),SUMIFS('Étape 1 - à remplir'!$F$31:$F$400,'Étape 1 - à remplir'!$E$31:$E$400,MASQ2!BE449,'Étape 1 - à remplir'!$O$31:$O$400,BN$3,'Étape 1 - à remplir'!$G$31:$G$400,"lots")),IF(BN$2="Espèce",IF(BN$3="Tous",SUMIFS('Étape 1 - à remplir'!$F$31:$F$400,'Étape 1 - à remplir'!$E$31:$E$400,MASQ2!BE449,'Étape 1 - à remplir'!$G$31:$G$400,"lots"),SUMIFS('Étape 1 - à remplir'!$F$31:$F$400,'Étape 1 - à remplir'!$E$31:$E$400,MASQ2!BE449,'Étape 1 - à remplir'!$N$31:$N$400,BN$3,'Étape 1 - à remplir'!$G$31:$G$400,"lots")))))))</f>
        <v>#N/A</v>
      </c>
      <c r="BG449" s="204">
        <f t="shared" si="197"/>
        <v>0</v>
      </c>
      <c r="BH449" s="204" t="str">
        <f t="shared" si="183"/>
        <v>Enrofloxacine</v>
      </c>
      <c r="BI449" s="204" t="str">
        <f t="shared" si="184"/>
        <v/>
      </c>
      <c r="BJ449" s="204" t="str">
        <f t="shared" si="185"/>
        <v/>
      </c>
      <c r="BK449" s="204" t="str">
        <f t="shared" si="186"/>
        <v>Fluoroquinolones</v>
      </c>
      <c r="BL449" s="204" t="str">
        <f t="shared" si="187"/>
        <v/>
      </c>
      <c r="BM449" s="97" t="str">
        <f t="shared" si="188"/>
        <v/>
      </c>
      <c r="BN449" s="78"/>
      <c r="BO449" s="78"/>
      <c r="BP449" s="77" t="str">
        <f ca="1"/>
        <v>QUINOFLOX 10% SOLUTION BUVABLE</v>
      </c>
      <c r="BQ449" s="79" t="e">
        <f ca="1"/>
        <v>#N/A</v>
      </c>
      <c r="BR449" s="102"/>
      <c r="BS449" s="8"/>
      <c r="BT449" s="8"/>
      <c r="BU449" s="8"/>
      <c r="BV449" s="8"/>
      <c r="BW449" s="8"/>
      <c r="BX449" s="8"/>
      <c r="BY449" s="8"/>
      <c r="BZ449" s="8"/>
      <c r="CA449" s="8"/>
      <c r="CB449" s="8"/>
      <c r="CC449" s="8"/>
      <c r="CD449" s="8"/>
      <c r="CE449" s="8"/>
      <c r="CF449" s="8"/>
      <c r="CG449" s="8"/>
      <c r="CH449" s="8"/>
      <c r="CI449" s="8"/>
      <c r="CJ449" s="8"/>
      <c r="CK449" s="8"/>
      <c r="CL449" s="8"/>
      <c r="CM449" s="8"/>
      <c r="CN449" s="8"/>
      <c r="CO449" s="97"/>
      <c r="CQ449" s="56"/>
      <c r="CR449" s="8"/>
      <c r="CS449" s="8"/>
      <c r="CT449" s="8"/>
      <c r="CU449" s="8"/>
      <c r="CV449" s="8"/>
      <c r="CW449" s="8"/>
      <c r="CX449" s="8"/>
      <c r="CY449" s="102" t="str">
        <f t="shared" si="189"/>
        <v>x</v>
      </c>
      <c r="CZ449" s="56" t="str">
        <f t="shared" si="190"/>
        <v>QUINOFLOX 10% SOLUTION BUVABLE</v>
      </c>
      <c r="DA449" s="204" t="e">
        <f>IF(IF(DI$2="Catégorie",IF(DI$3="Toutes",SUMIFS('Étape 1 - à remplir'!$F$31:$F$400,'Étape 1 - à remplir'!$E$31:$E$400,MASQ2!CZ449,'Étape 1 - à remplir'!$G$31:$G$400,"kg"),SUMIFS('Étape 1 - à remplir'!$F$31:$F$400,'Étape 1 - à remplir'!$E$31:$E$400,MASQ2!CZ449,'Étape 1 - à remplir'!$C$31:$C$400,DI$3)),IF(DI$2="Âge",IF(DI$3="Tous",SUMIFS('Étape 1 - à remplir'!$F$31:$F$400,'Étape 1 - à remplir'!$E$31:$E$400,MASQ2!CZ449,'Étape 1 - à remplir'!$G$31:$G$400,"kg"),SUMIFS('Étape 1 - à remplir'!$F$31:$F$400,'Étape 1 - à remplir'!$E$31:$E$400,MASQ2!CZ449,'Étape 1 - à remplir'!$P$31:$P$400,DI$3,'Étape 1 - à remplir'!$G$31:$G$400,"kg")),IF(DI$2="Atelier",IF(DI$3="Tous",SUMIFS('Étape 1 - à remplir'!$F$31:$F$400,'Étape 1 - à remplir'!$E$31:$E$400,MASQ2!CZ449,'Étape 1 - à remplir'!$G$31:$G$400,"kg"),SUMIFS('Étape 1 - à remplir'!$F$31:$F$400,'Étape 1 - à remplir'!$E$31:$E$400,MASQ2!CZ449,'Étape 1 - à remplir'!$O$31:$O$400,DI$3,'Étape 1 - à remplir'!$G$31:$G$400,"kg")),IF(DI$2="Espèce",IF(DI$3="Tous",SUMIFS('Étape 1 - à remplir'!$F$31:$F$400,'Étape 1 - à remplir'!$E$31:$E$400,MASQ2!CZ449,'Étape 1 - à remplir'!$G$31:$G$400,"kg"),SUMIFS('Étape 1 - à remplir'!$F$31:$F$400,'Étape 1 - à remplir'!$E$31:$E$400,MASQ2!CZ449,'Étape 1 - à remplir'!$N$31:$N$400,DI$3,'Étape 1 - à remplir'!$G$31:$G$400,"kg"))))))=0,NA(),IF(DI$2="Catégorie",IF(DI$3="Toutes",SUMIFS('Étape 1 - à remplir'!$F$31:$F$400,'Étape 1 - à remplir'!$E$31:$E$400,MASQ2!CZ449,'Étape 1 - à remplir'!$G$31:$G$400,"kg"),SUMIFS('Étape 1 - à remplir'!$F$31:$F$400,'Étape 1 - à remplir'!$E$31:$E$400,MASQ2!CZ449,'Étape 1 - à remplir'!$C$31:$C$400,DI$3)),IF(DI$2="Âge",IF(DI$3="Tous",SUMIFS('Étape 1 - à remplir'!$F$31:$F$400,'Étape 1 - à remplir'!$E$31:$E$400,MASQ2!CZ449,'Étape 1 - à remplir'!$G$31:$G$400,"kg"),SUMIFS('Étape 1 - à remplir'!$F$31:$F$400,'Étape 1 - à remplir'!$E$31:$E$400,MASQ2!CZ449,'Étape 1 - à remplir'!$P$31:$P$400,DI$3,'Étape 1 - à remplir'!$G$31:$G$400,"kg")),IF(DI$2="Atelier",IF(DI$3="Tous",SUMIFS('Étape 1 - à remplir'!$F$31:$F$400,'Étape 1 - à remplir'!$E$31:$E$400,MASQ2!CZ449,'Étape 1 - à remplir'!$G$31:$G$400,"kg"),SUMIFS('Étape 1 - à remplir'!$F$31:$F$400,'Étape 1 - à remplir'!$E$31:$E$400,MASQ2!CZ449,'Étape 1 - à remplir'!$O$31:$O$400,DI$3,'Étape 1 - à remplir'!$G$31:$G$400,"kg")),IF(DI$2="Espèce",IF(DI$3="Tous",SUMIFS('Étape 1 - à remplir'!$F$31:$F$400,'Étape 1 - à remplir'!$E$31:$E$400,MASQ2!CZ449,'Étape 1 - à remplir'!$G$31:$G$400,"kg"),SUMIFS('Étape 1 - à remplir'!$F$31:$F$400,'Étape 1 - à remplir'!$E$31:$E$400,MASQ2!CZ449,'Étape 1 - à remplir'!$N$31:$N$400,DI$3,'Étape 1 - à remplir'!$G$31:$G$400,"kg")))))))</f>
        <v>#N/A</v>
      </c>
      <c r="DB449" s="104">
        <f t="shared" si="198"/>
        <v>0</v>
      </c>
      <c r="DC449" s="204" t="str">
        <f t="shared" si="191"/>
        <v>Enrofloxacine</v>
      </c>
      <c r="DD449" s="204" t="str">
        <f t="shared" si="192"/>
        <v/>
      </c>
      <c r="DE449" s="204" t="str">
        <f t="shared" si="193"/>
        <v/>
      </c>
      <c r="DF449" s="204" t="str">
        <f t="shared" si="194"/>
        <v>Fluoroquinolones</v>
      </c>
      <c r="DG449" s="204" t="str">
        <f t="shared" si="195"/>
        <v/>
      </c>
      <c r="DH449" s="97" t="str">
        <f t="shared" si="196"/>
        <v/>
      </c>
      <c r="DI449" s="78"/>
      <c r="DJ449" s="78"/>
      <c r="DK449" s="77" t="str">
        <f ca="1"/>
        <v>QUINOFLOX 10% SOLUTION BUVABLE</v>
      </c>
      <c r="DL449" s="79" t="e">
        <f ca="1"/>
        <v>#N/A</v>
      </c>
      <c r="DM449" s="102"/>
      <c r="DN449" s="8"/>
      <c r="DO449" s="8"/>
      <c r="DP449" s="8"/>
      <c r="DQ449" s="8"/>
      <c r="DR449" s="8"/>
      <c r="DS449" s="8"/>
      <c r="DT449" s="8"/>
      <c r="DU449" s="8"/>
      <c r="DV449" s="8"/>
      <c r="DW449" s="8"/>
      <c r="DX449" s="8"/>
      <c r="DY449" s="8"/>
      <c r="DZ449" s="8"/>
      <c r="EA449" s="8"/>
      <c r="EB449" s="8"/>
      <c r="EC449" s="8"/>
      <c r="ED449" s="8"/>
      <c r="EE449" s="8"/>
      <c r="EF449" s="8"/>
      <c r="EG449" s="8"/>
      <c r="EH449" s="8"/>
      <c r="EI449" s="8"/>
      <c r="EJ449" s="97"/>
    </row>
    <row r="450" spans="1:140" x14ac:dyDescent="0.25">
      <c r="A450" s="56"/>
      <c r="B450" s="8"/>
      <c r="C450" s="8"/>
      <c r="D450" s="8"/>
      <c r="E450" s="8"/>
      <c r="F450" s="8"/>
      <c r="G450" s="8"/>
      <c r="H450" s="8"/>
      <c r="I450" s="102" t="str">
        <f>INDEX(Données_ATB!BE:BV,MATCH(MASQ2!J450,Données_ATB!BE:BE,0),18)</f>
        <v>x</v>
      </c>
      <c r="J450" s="77" t="str">
        <f>Données_ATB!BE449</f>
        <v>QUINOTRYL 100 MG/ML SOLUTION INJECTABLE POUR BOVINS ET PORCINS</v>
      </c>
      <c r="K450" s="204" t="e">
        <f>IF(IF(S$2="Catégorie",IF(S$3="Toutes",SUMIFS('Étape 1 - à remplir'!$F$31:$F$400,'Étape 1 - à remplir'!$E$31:$E$400,MASQ2!J450,'Étape 1 - à remplir'!$G$31:$G$400,"animaux"),SUMIFS('Étape 1 - à remplir'!$F$31:$F$400,'Étape 1 - à remplir'!$E$31:$E$400,MASQ2!J450,'Étape 1 - à remplir'!$C$31:$C$400,S$3)),IF(S$2="Âge",IF(S$3="Tous",SUMIFS('Étape 1 - à remplir'!$F$31:$F$400,'Étape 1 - à remplir'!$E$31:$E$400,MASQ2!J450,'Étape 1 - à remplir'!$G$31:$G$400,"animaux"),SUMIFS('Étape 1 - à remplir'!$F$31:$F$400,'Étape 1 - à remplir'!$E$31:$E$400,MASQ2!J450,'Étape 1 - à remplir'!$P$31:$P$400,S$3)),IF(S$2="Atelier",IF(S$3="Tous",SUMIFS('Étape 1 - à remplir'!$F$31:$F$400,'Étape 1 - à remplir'!$E$31:$E$400,MASQ2!J450,'Étape 1 - à remplir'!$G$31:$G$400,"animaux"),SUMIFS('Étape 1 - à remplir'!$F$31:$F$400,'Étape 1 - à remplir'!$E$31:$E$400,MASQ2!J450,'Étape 1 - à remplir'!$O$31:$O$400,S$3)),IF(S$2="Espèce",IF(S$3="Tous",SUMIFS('Étape 1 - à remplir'!$F$31:$F$400,'Étape 1 - à remplir'!$E$31:$E$400,MASQ2!J450,'Étape 1 - à remplir'!$G$31:$G$400,"animaux"),SUMIFS('Étape 1 - à remplir'!$F$31:$F$400,'Étape 1 - à remplir'!$E$31:$E$400,MASQ2!J450,'Étape 1 - à remplir'!$N$31:$N$400,S$3))))))=0,NA(),IF(S$2="Catégorie",IF(S$3="Toutes",SUMIFS('Étape 1 - à remplir'!$F$31:$F$400,'Étape 1 - à remplir'!$E$31:$E$400,MASQ2!J450,'Étape 1 - à remplir'!$G$31:$G$400,"animaux"),SUMIFS('Étape 1 - à remplir'!$F$31:$F$400,'Étape 1 - à remplir'!$E$31:$E$400,MASQ2!J450,'Étape 1 - à remplir'!$C$31:$C$400,S$3)),IF(S$2="Âge",IF(S$3="Tous",SUMIFS('Étape 1 - à remplir'!$F$31:$F$400,'Étape 1 - à remplir'!$E$31:$E$400,MASQ2!J450,'Étape 1 - à remplir'!$G$31:$G$400,"animaux"),SUMIFS('Étape 1 - à remplir'!$F$31:$F$400,'Étape 1 - à remplir'!$E$31:$E$400,MASQ2!J450,'Étape 1 - à remplir'!$P$31:$P$400,S$3)),IF(S$2="Atelier",IF(S$3="Tous",SUMIFS('Étape 1 - à remplir'!$F$31:$F$400,'Étape 1 - à remplir'!$E$31:$E$400,MASQ2!J450,'Étape 1 - à remplir'!$G$31:$G$400,"animaux"),SUMIFS('Étape 1 - à remplir'!$F$31:$F$400,'Étape 1 - à remplir'!$E$31:$E$400,MASQ2!J450,'Étape 1 - à remplir'!$O$31:$O$400,S$3)),IF(S$2="Espèce",IF(S$3="Tous",SUMIFS('Étape 1 - à remplir'!$F$31:$F$400,'Étape 1 - à remplir'!$E$31:$E$400,MASQ2!J450,'Étape 1 - à remplir'!$G$31:$G$400,"animaux"),SUMIFS('Étape 1 - à remplir'!$F$31:$F$400,'Étape 1 - à remplir'!$E$31:$E$400,MASQ2!J450,'Étape 1 - à remplir'!$N$31:$N$400,S$3)))))))</f>
        <v>#N/A</v>
      </c>
      <c r="L450" s="97">
        <f t="shared" si="199"/>
        <v>0</v>
      </c>
      <c r="M450" s="56" t="str">
        <f>Données_ATB!BN449</f>
        <v>Enrofloxacine</v>
      </c>
      <c r="N450" s="204" t="str">
        <f>Données_ATB!BO449</f>
        <v/>
      </c>
      <c r="O450" s="97" t="str">
        <f>Données_ATB!BP449</f>
        <v/>
      </c>
      <c r="P450" s="77" t="str">
        <f>Données_ATB!BR449</f>
        <v>Fluoroquinolones</v>
      </c>
      <c r="Q450" s="78" t="str">
        <f>Données_ATB!BS449</f>
        <v/>
      </c>
      <c r="R450" s="79" t="str">
        <f>Données_ATB!BT449</f>
        <v/>
      </c>
      <c r="S450" s="78"/>
      <c r="T450" s="78"/>
      <c r="U450" s="77" t="str">
        <f ca="1"/>
        <v>QUINOTRYL 100 MG/ML SOLUTION INJECTABLE POUR BOVINS ET PORCINS</v>
      </c>
      <c r="V450" s="79" t="e">
        <f ca="1"/>
        <v>#N/A</v>
      </c>
      <c r="W450" s="102"/>
      <c r="X450" s="8"/>
      <c r="Y450" s="8"/>
      <c r="Z450" s="8"/>
      <c r="AA450" s="8"/>
      <c r="AB450" s="102"/>
      <c r="AC450" s="8"/>
      <c r="AD450" s="8"/>
      <c r="AE450" s="8"/>
      <c r="AF450" s="8"/>
      <c r="AG450" s="8"/>
      <c r="AH450" s="8"/>
      <c r="AI450" s="8"/>
      <c r="AJ450" s="8"/>
      <c r="AK450" s="8"/>
      <c r="AL450" s="8"/>
      <c r="AM450" s="8"/>
      <c r="AN450" s="8"/>
      <c r="AO450" s="8"/>
      <c r="AP450" s="8"/>
      <c r="AQ450" s="8"/>
      <c r="AR450" s="8"/>
      <c r="AS450" s="8"/>
      <c r="AT450" s="97"/>
      <c r="AV450" s="56"/>
      <c r="AW450" s="8"/>
      <c r="AX450" s="8"/>
      <c r="AY450" s="8"/>
      <c r="AZ450" s="8"/>
      <c r="BA450" s="8"/>
      <c r="BB450" s="8"/>
      <c r="BC450" s="8"/>
      <c r="BD450" s="102" t="str">
        <f t="shared" si="181"/>
        <v>x</v>
      </c>
      <c r="BE450" s="56" t="str">
        <f t="shared" si="182"/>
        <v>QUINOTRYL 100 MG/ML SOLUTION INJECTABLE POUR BOVINS ET PORCINS</v>
      </c>
      <c r="BF450" s="204" t="e">
        <f>IF(IF(BN$2="Catégorie",IF(BN$3="Toutes",SUMIFS('Étape 1 - à remplir'!$F$31:$F$400,'Étape 1 - à remplir'!$E$31:$E$400,MASQ2!BE450,'Étape 1 - à remplir'!$G$31:$G$400,"lots"),SUMIFS('Étape 1 - à remplir'!$F$31:$F$400,'Étape 1 - à remplir'!$E$31:$E$400,MASQ2!BE450,'Étape 1 - à remplir'!$C$31:$C$400,BN$3)),IF(BN$2="Âge",IF(BN$3="Tous",SUMIFS('Étape 1 - à remplir'!$F$31:$F$400,'Étape 1 - à remplir'!$E$31:$E$400,MASQ2!BE450,'Étape 1 - à remplir'!$G$31:$G$400,"lots"),SUMIFS('Étape 1 - à remplir'!$F$31:$F$400,'Étape 1 - à remplir'!$E$31:$E$400,MASQ2!BE450,'Étape 1 - à remplir'!$P$31:$P$400,BN$3,'Étape 1 - à remplir'!$G$31:$G$400,"lots")),IF(BN$2="Atelier",IF(BN$3="Tous",SUMIFS('Étape 1 - à remplir'!$F$31:$F$400,'Étape 1 - à remplir'!$E$31:$E$400,MASQ2!BE450,'Étape 1 - à remplir'!$G$31:$G$400,"lots"),SUMIFS('Étape 1 - à remplir'!$F$31:$F$400,'Étape 1 - à remplir'!$E$31:$E$400,MASQ2!BE450,'Étape 1 - à remplir'!$O$31:$O$400,BN$3,'Étape 1 - à remplir'!$G$31:$G$400,"lots")),IF(BN$2="Espèce",IF(BN$3="Tous",SUMIFS('Étape 1 - à remplir'!$F$31:$F$400,'Étape 1 - à remplir'!$E$31:$E$400,MASQ2!BE450,'Étape 1 - à remplir'!$G$31:$G$400,"lots"),SUMIFS('Étape 1 - à remplir'!$F$31:$F$400,'Étape 1 - à remplir'!$E$31:$E$400,MASQ2!BE450,'Étape 1 - à remplir'!$N$31:$N$400,BN$3,'Étape 1 - à remplir'!$G$31:$G$400,"lots"))))))=0,NA(),IF(BN$2="Catégorie",IF(BN$3="Toutes",SUMIFS('Étape 1 - à remplir'!$F$31:$F$400,'Étape 1 - à remplir'!$E$31:$E$400,MASQ2!BE450,'Étape 1 - à remplir'!$G$31:$G$400,"lots"),SUMIFS('Étape 1 - à remplir'!$F$31:$F$400,'Étape 1 - à remplir'!$E$31:$E$400,MASQ2!BE450,'Étape 1 - à remplir'!$C$31:$C$400,BN$3)),IF(BN$2="Âge",IF(BN$3="Tous",SUMIFS('Étape 1 - à remplir'!$F$31:$F$400,'Étape 1 - à remplir'!$E$31:$E$400,MASQ2!BE450,'Étape 1 - à remplir'!$G$31:$G$400,"lots"),SUMIFS('Étape 1 - à remplir'!$F$31:$F$400,'Étape 1 - à remplir'!$E$31:$E$400,MASQ2!BE450,'Étape 1 - à remplir'!$P$31:$P$400,BN$3,'Étape 1 - à remplir'!$G$31:$G$400,"lots")),IF(BN$2="Atelier",IF(BN$3="Tous",SUMIFS('Étape 1 - à remplir'!$F$31:$F$400,'Étape 1 - à remplir'!$E$31:$E$400,MASQ2!BE450,'Étape 1 - à remplir'!$G$31:$G$400,"lots"),SUMIFS('Étape 1 - à remplir'!$F$31:$F$400,'Étape 1 - à remplir'!$E$31:$E$400,MASQ2!BE450,'Étape 1 - à remplir'!$O$31:$O$400,BN$3,'Étape 1 - à remplir'!$G$31:$G$400,"lots")),IF(BN$2="Espèce",IF(BN$3="Tous",SUMIFS('Étape 1 - à remplir'!$F$31:$F$400,'Étape 1 - à remplir'!$E$31:$E$400,MASQ2!BE450,'Étape 1 - à remplir'!$G$31:$G$400,"lots"),SUMIFS('Étape 1 - à remplir'!$F$31:$F$400,'Étape 1 - à remplir'!$E$31:$E$400,MASQ2!BE450,'Étape 1 - à remplir'!$N$31:$N$400,BN$3,'Étape 1 - à remplir'!$G$31:$G$400,"lots")))))))</f>
        <v>#N/A</v>
      </c>
      <c r="BG450" s="204">
        <f t="shared" si="197"/>
        <v>0</v>
      </c>
      <c r="BH450" s="204" t="str">
        <f t="shared" si="183"/>
        <v>Enrofloxacine</v>
      </c>
      <c r="BI450" s="204" t="str">
        <f t="shared" si="184"/>
        <v/>
      </c>
      <c r="BJ450" s="204" t="str">
        <f t="shared" si="185"/>
        <v/>
      </c>
      <c r="BK450" s="204" t="str">
        <f t="shared" si="186"/>
        <v>Fluoroquinolones</v>
      </c>
      <c r="BL450" s="204" t="str">
        <f t="shared" si="187"/>
        <v/>
      </c>
      <c r="BM450" s="97" t="str">
        <f t="shared" si="188"/>
        <v/>
      </c>
      <c r="BN450" s="78"/>
      <c r="BO450" s="78"/>
      <c r="BP450" s="77" t="str">
        <f ca="1"/>
        <v>QUINOTRYL 100 MG/ML SOLUTION INJECTABLE POUR BOVINS ET PORCINS</v>
      </c>
      <c r="BQ450" s="79" t="e">
        <f ca="1"/>
        <v>#N/A</v>
      </c>
      <c r="BR450" s="102"/>
      <c r="BS450" s="8"/>
      <c r="BT450" s="8"/>
      <c r="BU450" s="8"/>
      <c r="BV450" s="8"/>
      <c r="BW450" s="8"/>
      <c r="BX450" s="8"/>
      <c r="BY450" s="8"/>
      <c r="BZ450" s="8"/>
      <c r="CA450" s="8"/>
      <c r="CB450" s="8"/>
      <c r="CC450" s="8"/>
      <c r="CD450" s="8"/>
      <c r="CE450" s="8"/>
      <c r="CF450" s="8"/>
      <c r="CG450" s="8"/>
      <c r="CH450" s="8"/>
      <c r="CI450" s="8"/>
      <c r="CJ450" s="8"/>
      <c r="CK450" s="8"/>
      <c r="CL450" s="8"/>
      <c r="CM450" s="8"/>
      <c r="CN450" s="8"/>
      <c r="CO450" s="97"/>
      <c r="CQ450" s="56"/>
      <c r="CR450" s="8"/>
      <c r="CS450" s="8"/>
      <c r="CT450" s="8"/>
      <c r="CU450" s="8"/>
      <c r="CV450" s="8"/>
      <c r="CW450" s="8"/>
      <c r="CX450" s="8"/>
      <c r="CY450" s="102" t="str">
        <f t="shared" si="189"/>
        <v>x</v>
      </c>
      <c r="CZ450" s="56" t="str">
        <f t="shared" si="190"/>
        <v>QUINOTRYL 100 MG/ML SOLUTION INJECTABLE POUR BOVINS ET PORCINS</v>
      </c>
      <c r="DA450" s="204" t="e">
        <f>IF(IF(DI$2="Catégorie",IF(DI$3="Toutes",SUMIFS('Étape 1 - à remplir'!$F$31:$F$400,'Étape 1 - à remplir'!$E$31:$E$400,MASQ2!CZ450,'Étape 1 - à remplir'!$G$31:$G$400,"kg"),SUMIFS('Étape 1 - à remplir'!$F$31:$F$400,'Étape 1 - à remplir'!$E$31:$E$400,MASQ2!CZ450,'Étape 1 - à remplir'!$C$31:$C$400,DI$3)),IF(DI$2="Âge",IF(DI$3="Tous",SUMIFS('Étape 1 - à remplir'!$F$31:$F$400,'Étape 1 - à remplir'!$E$31:$E$400,MASQ2!CZ450,'Étape 1 - à remplir'!$G$31:$G$400,"kg"),SUMIFS('Étape 1 - à remplir'!$F$31:$F$400,'Étape 1 - à remplir'!$E$31:$E$400,MASQ2!CZ450,'Étape 1 - à remplir'!$P$31:$P$400,DI$3,'Étape 1 - à remplir'!$G$31:$G$400,"kg")),IF(DI$2="Atelier",IF(DI$3="Tous",SUMIFS('Étape 1 - à remplir'!$F$31:$F$400,'Étape 1 - à remplir'!$E$31:$E$400,MASQ2!CZ450,'Étape 1 - à remplir'!$G$31:$G$400,"kg"),SUMIFS('Étape 1 - à remplir'!$F$31:$F$400,'Étape 1 - à remplir'!$E$31:$E$400,MASQ2!CZ450,'Étape 1 - à remplir'!$O$31:$O$400,DI$3,'Étape 1 - à remplir'!$G$31:$G$400,"kg")),IF(DI$2="Espèce",IF(DI$3="Tous",SUMIFS('Étape 1 - à remplir'!$F$31:$F$400,'Étape 1 - à remplir'!$E$31:$E$400,MASQ2!CZ450,'Étape 1 - à remplir'!$G$31:$G$400,"kg"),SUMIFS('Étape 1 - à remplir'!$F$31:$F$400,'Étape 1 - à remplir'!$E$31:$E$400,MASQ2!CZ450,'Étape 1 - à remplir'!$N$31:$N$400,DI$3,'Étape 1 - à remplir'!$G$31:$G$400,"kg"))))))=0,NA(),IF(DI$2="Catégorie",IF(DI$3="Toutes",SUMIFS('Étape 1 - à remplir'!$F$31:$F$400,'Étape 1 - à remplir'!$E$31:$E$400,MASQ2!CZ450,'Étape 1 - à remplir'!$G$31:$G$400,"kg"),SUMIFS('Étape 1 - à remplir'!$F$31:$F$400,'Étape 1 - à remplir'!$E$31:$E$400,MASQ2!CZ450,'Étape 1 - à remplir'!$C$31:$C$400,DI$3)),IF(DI$2="Âge",IF(DI$3="Tous",SUMIFS('Étape 1 - à remplir'!$F$31:$F$400,'Étape 1 - à remplir'!$E$31:$E$400,MASQ2!CZ450,'Étape 1 - à remplir'!$G$31:$G$400,"kg"),SUMIFS('Étape 1 - à remplir'!$F$31:$F$400,'Étape 1 - à remplir'!$E$31:$E$400,MASQ2!CZ450,'Étape 1 - à remplir'!$P$31:$P$400,DI$3,'Étape 1 - à remplir'!$G$31:$G$400,"kg")),IF(DI$2="Atelier",IF(DI$3="Tous",SUMIFS('Étape 1 - à remplir'!$F$31:$F$400,'Étape 1 - à remplir'!$E$31:$E$400,MASQ2!CZ450,'Étape 1 - à remplir'!$G$31:$G$400,"kg"),SUMIFS('Étape 1 - à remplir'!$F$31:$F$400,'Étape 1 - à remplir'!$E$31:$E$400,MASQ2!CZ450,'Étape 1 - à remplir'!$O$31:$O$400,DI$3,'Étape 1 - à remplir'!$G$31:$G$400,"kg")),IF(DI$2="Espèce",IF(DI$3="Tous",SUMIFS('Étape 1 - à remplir'!$F$31:$F$400,'Étape 1 - à remplir'!$E$31:$E$400,MASQ2!CZ450,'Étape 1 - à remplir'!$G$31:$G$400,"kg"),SUMIFS('Étape 1 - à remplir'!$F$31:$F$400,'Étape 1 - à remplir'!$E$31:$E$400,MASQ2!CZ450,'Étape 1 - à remplir'!$N$31:$N$400,DI$3,'Étape 1 - à remplir'!$G$31:$G$400,"kg")))))))</f>
        <v>#N/A</v>
      </c>
      <c r="DB450" s="104">
        <f t="shared" si="198"/>
        <v>0</v>
      </c>
      <c r="DC450" s="204" t="str">
        <f t="shared" si="191"/>
        <v>Enrofloxacine</v>
      </c>
      <c r="DD450" s="204" t="str">
        <f t="shared" si="192"/>
        <v/>
      </c>
      <c r="DE450" s="204" t="str">
        <f t="shared" si="193"/>
        <v/>
      </c>
      <c r="DF450" s="204" t="str">
        <f t="shared" si="194"/>
        <v>Fluoroquinolones</v>
      </c>
      <c r="DG450" s="204" t="str">
        <f t="shared" si="195"/>
        <v/>
      </c>
      <c r="DH450" s="97" t="str">
        <f t="shared" si="196"/>
        <v/>
      </c>
      <c r="DI450" s="78"/>
      <c r="DJ450" s="78"/>
      <c r="DK450" s="77" t="str">
        <f ca="1"/>
        <v>QUINOTRYL 100 MG/ML SOLUTION INJECTABLE POUR BOVINS ET PORCINS</v>
      </c>
      <c r="DL450" s="79" t="e">
        <f ca="1"/>
        <v>#N/A</v>
      </c>
      <c r="DM450" s="102"/>
      <c r="DN450" s="8"/>
      <c r="DO450" s="8"/>
      <c r="DP450" s="8"/>
      <c r="DQ450" s="8"/>
      <c r="DR450" s="8"/>
      <c r="DS450" s="8"/>
      <c r="DT450" s="8"/>
      <c r="DU450" s="8"/>
      <c r="DV450" s="8"/>
      <c r="DW450" s="8"/>
      <c r="DX450" s="8"/>
      <c r="DY450" s="8"/>
      <c r="DZ450" s="8"/>
      <c r="EA450" s="8"/>
      <c r="EB450" s="8"/>
      <c r="EC450" s="8"/>
      <c r="ED450" s="8"/>
      <c r="EE450" s="8"/>
      <c r="EF450" s="8"/>
      <c r="EG450" s="8"/>
      <c r="EH450" s="8"/>
      <c r="EI450" s="8"/>
      <c r="EJ450" s="97"/>
    </row>
    <row r="451" spans="1:140" x14ac:dyDescent="0.25">
      <c r="A451" s="56"/>
      <c r="B451" s="8"/>
      <c r="C451" s="8"/>
      <c r="D451" s="8"/>
      <c r="E451" s="8"/>
      <c r="F451" s="8"/>
      <c r="G451" s="8"/>
      <c r="H451" s="8"/>
      <c r="I451" s="102" t="str">
        <f>INDEX(Données_ATB!BE:BV,MATCH(MASQ2!J451,Données_ATB!BE:BE,0),18)</f>
        <v>x</v>
      </c>
      <c r="J451" s="77" t="str">
        <f>Données_ATB!BE450</f>
        <v>QUINOTRYL 50 MG/ML SOLUTION INJECTABLE POUR BOVINS ET PORCINS</v>
      </c>
      <c r="K451" s="204" t="e">
        <f>IF(IF(S$2="Catégorie",IF(S$3="Toutes",SUMIFS('Étape 1 - à remplir'!$F$31:$F$400,'Étape 1 - à remplir'!$E$31:$E$400,MASQ2!J451,'Étape 1 - à remplir'!$G$31:$G$400,"animaux"),SUMIFS('Étape 1 - à remplir'!$F$31:$F$400,'Étape 1 - à remplir'!$E$31:$E$400,MASQ2!J451,'Étape 1 - à remplir'!$C$31:$C$400,S$3)),IF(S$2="Âge",IF(S$3="Tous",SUMIFS('Étape 1 - à remplir'!$F$31:$F$400,'Étape 1 - à remplir'!$E$31:$E$400,MASQ2!J451,'Étape 1 - à remplir'!$G$31:$G$400,"animaux"),SUMIFS('Étape 1 - à remplir'!$F$31:$F$400,'Étape 1 - à remplir'!$E$31:$E$400,MASQ2!J451,'Étape 1 - à remplir'!$P$31:$P$400,S$3)),IF(S$2="Atelier",IF(S$3="Tous",SUMIFS('Étape 1 - à remplir'!$F$31:$F$400,'Étape 1 - à remplir'!$E$31:$E$400,MASQ2!J451,'Étape 1 - à remplir'!$G$31:$G$400,"animaux"),SUMIFS('Étape 1 - à remplir'!$F$31:$F$400,'Étape 1 - à remplir'!$E$31:$E$400,MASQ2!J451,'Étape 1 - à remplir'!$O$31:$O$400,S$3)),IF(S$2="Espèce",IF(S$3="Tous",SUMIFS('Étape 1 - à remplir'!$F$31:$F$400,'Étape 1 - à remplir'!$E$31:$E$400,MASQ2!J451,'Étape 1 - à remplir'!$G$31:$G$400,"animaux"),SUMIFS('Étape 1 - à remplir'!$F$31:$F$400,'Étape 1 - à remplir'!$E$31:$E$400,MASQ2!J451,'Étape 1 - à remplir'!$N$31:$N$400,S$3))))))=0,NA(),IF(S$2="Catégorie",IF(S$3="Toutes",SUMIFS('Étape 1 - à remplir'!$F$31:$F$400,'Étape 1 - à remplir'!$E$31:$E$400,MASQ2!J451,'Étape 1 - à remplir'!$G$31:$G$400,"animaux"),SUMIFS('Étape 1 - à remplir'!$F$31:$F$400,'Étape 1 - à remplir'!$E$31:$E$400,MASQ2!J451,'Étape 1 - à remplir'!$C$31:$C$400,S$3)),IF(S$2="Âge",IF(S$3="Tous",SUMIFS('Étape 1 - à remplir'!$F$31:$F$400,'Étape 1 - à remplir'!$E$31:$E$400,MASQ2!J451,'Étape 1 - à remplir'!$G$31:$G$400,"animaux"),SUMIFS('Étape 1 - à remplir'!$F$31:$F$400,'Étape 1 - à remplir'!$E$31:$E$400,MASQ2!J451,'Étape 1 - à remplir'!$P$31:$P$400,S$3)),IF(S$2="Atelier",IF(S$3="Tous",SUMIFS('Étape 1 - à remplir'!$F$31:$F$400,'Étape 1 - à remplir'!$E$31:$E$400,MASQ2!J451,'Étape 1 - à remplir'!$G$31:$G$400,"animaux"),SUMIFS('Étape 1 - à remplir'!$F$31:$F$400,'Étape 1 - à remplir'!$E$31:$E$400,MASQ2!J451,'Étape 1 - à remplir'!$O$31:$O$400,S$3)),IF(S$2="Espèce",IF(S$3="Tous",SUMIFS('Étape 1 - à remplir'!$F$31:$F$400,'Étape 1 - à remplir'!$E$31:$E$400,MASQ2!J451,'Étape 1 - à remplir'!$G$31:$G$400,"animaux"),SUMIFS('Étape 1 - à remplir'!$F$31:$F$400,'Étape 1 - à remplir'!$E$31:$E$400,MASQ2!J451,'Étape 1 - à remplir'!$N$31:$N$400,S$3)))))))</f>
        <v>#N/A</v>
      </c>
      <c r="L451" s="97">
        <f t="shared" si="199"/>
        <v>0</v>
      </c>
      <c r="M451" s="56" t="str">
        <f>Données_ATB!BN450</f>
        <v>Enrofloxacine</v>
      </c>
      <c r="N451" s="204" t="str">
        <f>Données_ATB!BO450</f>
        <v/>
      </c>
      <c r="O451" s="97" t="str">
        <f>Données_ATB!BP450</f>
        <v/>
      </c>
      <c r="P451" s="77" t="str">
        <f>Données_ATB!BR450</f>
        <v>Fluoroquinolones</v>
      </c>
      <c r="Q451" s="78" t="str">
        <f>Données_ATB!BS450</f>
        <v/>
      </c>
      <c r="R451" s="79" t="str">
        <f>Données_ATB!BT450</f>
        <v/>
      </c>
      <c r="S451" s="78"/>
      <c r="T451" s="78"/>
      <c r="U451" s="77" t="str">
        <f ca="1"/>
        <v>QUINOTRYL 50 MG/ML SOLUTION INJECTABLE POUR BOVINS ET PORCINS</v>
      </c>
      <c r="V451" s="79" t="e">
        <f ca="1"/>
        <v>#N/A</v>
      </c>
      <c r="W451" s="102"/>
      <c r="X451" s="8"/>
      <c r="Y451" s="8"/>
      <c r="Z451" s="8"/>
      <c r="AA451" s="8"/>
      <c r="AB451" s="102"/>
      <c r="AC451" s="8"/>
      <c r="AD451" s="8"/>
      <c r="AE451" s="8"/>
      <c r="AF451" s="8"/>
      <c r="AG451" s="8"/>
      <c r="AH451" s="8"/>
      <c r="AI451" s="8"/>
      <c r="AJ451" s="8"/>
      <c r="AK451" s="8"/>
      <c r="AL451" s="8"/>
      <c r="AM451" s="8"/>
      <c r="AN451" s="8"/>
      <c r="AO451" s="8"/>
      <c r="AP451" s="8"/>
      <c r="AQ451" s="8"/>
      <c r="AR451" s="8"/>
      <c r="AS451" s="8"/>
      <c r="AT451" s="97"/>
      <c r="AV451" s="56"/>
      <c r="AW451" s="8"/>
      <c r="AX451" s="8"/>
      <c r="AY451" s="8"/>
      <c r="AZ451" s="8"/>
      <c r="BA451" s="8"/>
      <c r="BB451" s="8"/>
      <c r="BC451" s="8"/>
      <c r="BD451" s="102" t="str">
        <f t="shared" si="181"/>
        <v>x</v>
      </c>
      <c r="BE451" s="56" t="str">
        <f t="shared" si="182"/>
        <v>QUINOTRYL 50 MG/ML SOLUTION INJECTABLE POUR BOVINS ET PORCINS</v>
      </c>
      <c r="BF451" s="204" t="e">
        <f>IF(IF(BN$2="Catégorie",IF(BN$3="Toutes",SUMIFS('Étape 1 - à remplir'!$F$31:$F$400,'Étape 1 - à remplir'!$E$31:$E$400,MASQ2!BE451,'Étape 1 - à remplir'!$G$31:$G$400,"lots"),SUMIFS('Étape 1 - à remplir'!$F$31:$F$400,'Étape 1 - à remplir'!$E$31:$E$400,MASQ2!BE451,'Étape 1 - à remplir'!$C$31:$C$400,BN$3)),IF(BN$2="Âge",IF(BN$3="Tous",SUMIFS('Étape 1 - à remplir'!$F$31:$F$400,'Étape 1 - à remplir'!$E$31:$E$400,MASQ2!BE451,'Étape 1 - à remplir'!$G$31:$G$400,"lots"),SUMIFS('Étape 1 - à remplir'!$F$31:$F$400,'Étape 1 - à remplir'!$E$31:$E$400,MASQ2!BE451,'Étape 1 - à remplir'!$P$31:$P$400,BN$3,'Étape 1 - à remplir'!$G$31:$G$400,"lots")),IF(BN$2="Atelier",IF(BN$3="Tous",SUMIFS('Étape 1 - à remplir'!$F$31:$F$400,'Étape 1 - à remplir'!$E$31:$E$400,MASQ2!BE451,'Étape 1 - à remplir'!$G$31:$G$400,"lots"),SUMIFS('Étape 1 - à remplir'!$F$31:$F$400,'Étape 1 - à remplir'!$E$31:$E$400,MASQ2!BE451,'Étape 1 - à remplir'!$O$31:$O$400,BN$3,'Étape 1 - à remplir'!$G$31:$G$400,"lots")),IF(BN$2="Espèce",IF(BN$3="Tous",SUMIFS('Étape 1 - à remplir'!$F$31:$F$400,'Étape 1 - à remplir'!$E$31:$E$400,MASQ2!BE451,'Étape 1 - à remplir'!$G$31:$G$400,"lots"),SUMIFS('Étape 1 - à remplir'!$F$31:$F$400,'Étape 1 - à remplir'!$E$31:$E$400,MASQ2!BE451,'Étape 1 - à remplir'!$N$31:$N$400,BN$3,'Étape 1 - à remplir'!$G$31:$G$400,"lots"))))))=0,NA(),IF(BN$2="Catégorie",IF(BN$3="Toutes",SUMIFS('Étape 1 - à remplir'!$F$31:$F$400,'Étape 1 - à remplir'!$E$31:$E$400,MASQ2!BE451,'Étape 1 - à remplir'!$G$31:$G$400,"lots"),SUMIFS('Étape 1 - à remplir'!$F$31:$F$400,'Étape 1 - à remplir'!$E$31:$E$400,MASQ2!BE451,'Étape 1 - à remplir'!$C$31:$C$400,BN$3)),IF(BN$2="Âge",IF(BN$3="Tous",SUMIFS('Étape 1 - à remplir'!$F$31:$F$400,'Étape 1 - à remplir'!$E$31:$E$400,MASQ2!BE451,'Étape 1 - à remplir'!$G$31:$G$400,"lots"),SUMIFS('Étape 1 - à remplir'!$F$31:$F$400,'Étape 1 - à remplir'!$E$31:$E$400,MASQ2!BE451,'Étape 1 - à remplir'!$P$31:$P$400,BN$3,'Étape 1 - à remplir'!$G$31:$G$400,"lots")),IF(BN$2="Atelier",IF(BN$3="Tous",SUMIFS('Étape 1 - à remplir'!$F$31:$F$400,'Étape 1 - à remplir'!$E$31:$E$400,MASQ2!BE451,'Étape 1 - à remplir'!$G$31:$G$400,"lots"),SUMIFS('Étape 1 - à remplir'!$F$31:$F$400,'Étape 1 - à remplir'!$E$31:$E$400,MASQ2!BE451,'Étape 1 - à remplir'!$O$31:$O$400,BN$3,'Étape 1 - à remplir'!$G$31:$G$400,"lots")),IF(BN$2="Espèce",IF(BN$3="Tous",SUMIFS('Étape 1 - à remplir'!$F$31:$F$400,'Étape 1 - à remplir'!$E$31:$E$400,MASQ2!BE451,'Étape 1 - à remplir'!$G$31:$G$400,"lots"),SUMIFS('Étape 1 - à remplir'!$F$31:$F$400,'Étape 1 - à remplir'!$E$31:$E$400,MASQ2!BE451,'Étape 1 - à remplir'!$N$31:$N$400,BN$3,'Étape 1 - à remplir'!$G$31:$G$400,"lots")))))))</f>
        <v>#N/A</v>
      </c>
      <c r="BG451" s="204">
        <f t="shared" si="197"/>
        <v>0</v>
      </c>
      <c r="BH451" s="204" t="str">
        <f t="shared" si="183"/>
        <v>Enrofloxacine</v>
      </c>
      <c r="BI451" s="204" t="str">
        <f t="shared" si="184"/>
        <v/>
      </c>
      <c r="BJ451" s="204" t="str">
        <f t="shared" si="185"/>
        <v/>
      </c>
      <c r="BK451" s="204" t="str">
        <f t="shared" si="186"/>
        <v>Fluoroquinolones</v>
      </c>
      <c r="BL451" s="204" t="str">
        <f t="shared" si="187"/>
        <v/>
      </c>
      <c r="BM451" s="97" t="str">
        <f t="shared" si="188"/>
        <v/>
      </c>
      <c r="BN451" s="78"/>
      <c r="BO451" s="78"/>
      <c r="BP451" s="77" t="str">
        <f ca="1"/>
        <v>QUINOTRYL 50 MG/ML SOLUTION INJECTABLE POUR BOVINS ET PORCINS</v>
      </c>
      <c r="BQ451" s="79" t="e">
        <f ca="1"/>
        <v>#N/A</v>
      </c>
      <c r="BR451" s="102"/>
      <c r="BS451" s="8"/>
      <c r="BT451" s="8"/>
      <c r="BU451" s="8"/>
      <c r="BV451" s="8"/>
      <c r="BW451" s="8"/>
      <c r="BX451" s="8"/>
      <c r="BY451" s="8"/>
      <c r="BZ451" s="8"/>
      <c r="CA451" s="8"/>
      <c r="CB451" s="8"/>
      <c r="CC451" s="8"/>
      <c r="CD451" s="8"/>
      <c r="CE451" s="8"/>
      <c r="CF451" s="8"/>
      <c r="CG451" s="8"/>
      <c r="CH451" s="8"/>
      <c r="CI451" s="8"/>
      <c r="CJ451" s="8"/>
      <c r="CK451" s="8"/>
      <c r="CL451" s="8"/>
      <c r="CM451" s="8"/>
      <c r="CN451" s="8"/>
      <c r="CO451" s="97"/>
      <c r="CQ451" s="56"/>
      <c r="CR451" s="8"/>
      <c r="CS451" s="8"/>
      <c r="CT451" s="8"/>
      <c r="CU451" s="8"/>
      <c r="CV451" s="8"/>
      <c r="CW451" s="8"/>
      <c r="CX451" s="8"/>
      <c r="CY451" s="102" t="str">
        <f t="shared" si="189"/>
        <v>x</v>
      </c>
      <c r="CZ451" s="56" t="str">
        <f t="shared" si="190"/>
        <v>QUINOTRYL 50 MG/ML SOLUTION INJECTABLE POUR BOVINS ET PORCINS</v>
      </c>
      <c r="DA451" s="204" t="e">
        <f>IF(IF(DI$2="Catégorie",IF(DI$3="Toutes",SUMIFS('Étape 1 - à remplir'!$F$31:$F$400,'Étape 1 - à remplir'!$E$31:$E$400,MASQ2!CZ451,'Étape 1 - à remplir'!$G$31:$G$400,"kg"),SUMIFS('Étape 1 - à remplir'!$F$31:$F$400,'Étape 1 - à remplir'!$E$31:$E$400,MASQ2!CZ451,'Étape 1 - à remplir'!$C$31:$C$400,DI$3)),IF(DI$2="Âge",IF(DI$3="Tous",SUMIFS('Étape 1 - à remplir'!$F$31:$F$400,'Étape 1 - à remplir'!$E$31:$E$400,MASQ2!CZ451,'Étape 1 - à remplir'!$G$31:$G$400,"kg"),SUMIFS('Étape 1 - à remplir'!$F$31:$F$400,'Étape 1 - à remplir'!$E$31:$E$400,MASQ2!CZ451,'Étape 1 - à remplir'!$P$31:$P$400,DI$3,'Étape 1 - à remplir'!$G$31:$G$400,"kg")),IF(DI$2="Atelier",IF(DI$3="Tous",SUMIFS('Étape 1 - à remplir'!$F$31:$F$400,'Étape 1 - à remplir'!$E$31:$E$400,MASQ2!CZ451,'Étape 1 - à remplir'!$G$31:$G$400,"kg"),SUMIFS('Étape 1 - à remplir'!$F$31:$F$400,'Étape 1 - à remplir'!$E$31:$E$400,MASQ2!CZ451,'Étape 1 - à remplir'!$O$31:$O$400,DI$3,'Étape 1 - à remplir'!$G$31:$G$400,"kg")),IF(DI$2="Espèce",IF(DI$3="Tous",SUMIFS('Étape 1 - à remplir'!$F$31:$F$400,'Étape 1 - à remplir'!$E$31:$E$400,MASQ2!CZ451,'Étape 1 - à remplir'!$G$31:$G$400,"kg"),SUMIFS('Étape 1 - à remplir'!$F$31:$F$400,'Étape 1 - à remplir'!$E$31:$E$400,MASQ2!CZ451,'Étape 1 - à remplir'!$N$31:$N$400,DI$3,'Étape 1 - à remplir'!$G$31:$G$400,"kg"))))))=0,NA(),IF(DI$2="Catégorie",IF(DI$3="Toutes",SUMIFS('Étape 1 - à remplir'!$F$31:$F$400,'Étape 1 - à remplir'!$E$31:$E$400,MASQ2!CZ451,'Étape 1 - à remplir'!$G$31:$G$400,"kg"),SUMIFS('Étape 1 - à remplir'!$F$31:$F$400,'Étape 1 - à remplir'!$E$31:$E$400,MASQ2!CZ451,'Étape 1 - à remplir'!$C$31:$C$400,DI$3)),IF(DI$2="Âge",IF(DI$3="Tous",SUMIFS('Étape 1 - à remplir'!$F$31:$F$400,'Étape 1 - à remplir'!$E$31:$E$400,MASQ2!CZ451,'Étape 1 - à remplir'!$G$31:$G$400,"kg"),SUMIFS('Étape 1 - à remplir'!$F$31:$F$400,'Étape 1 - à remplir'!$E$31:$E$400,MASQ2!CZ451,'Étape 1 - à remplir'!$P$31:$P$400,DI$3,'Étape 1 - à remplir'!$G$31:$G$400,"kg")),IF(DI$2="Atelier",IF(DI$3="Tous",SUMIFS('Étape 1 - à remplir'!$F$31:$F$400,'Étape 1 - à remplir'!$E$31:$E$400,MASQ2!CZ451,'Étape 1 - à remplir'!$G$31:$G$400,"kg"),SUMIFS('Étape 1 - à remplir'!$F$31:$F$400,'Étape 1 - à remplir'!$E$31:$E$400,MASQ2!CZ451,'Étape 1 - à remplir'!$O$31:$O$400,DI$3,'Étape 1 - à remplir'!$G$31:$G$400,"kg")),IF(DI$2="Espèce",IF(DI$3="Tous",SUMIFS('Étape 1 - à remplir'!$F$31:$F$400,'Étape 1 - à remplir'!$E$31:$E$400,MASQ2!CZ451,'Étape 1 - à remplir'!$G$31:$G$400,"kg"),SUMIFS('Étape 1 - à remplir'!$F$31:$F$400,'Étape 1 - à remplir'!$E$31:$E$400,MASQ2!CZ451,'Étape 1 - à remplir'!$N$31:$N$400,DI$3,'Étape 1 - à remplir'!$G$31:$G$400,"kg")))))))</f>
        <v>#N/A</v>
      </c>
      <c r="DB451" s="104">
        <f t="shared" si="198"/>
        <v>0</v>
      </c>
      <c r="DC451" s="204" t="str">
        <f t="shared" si="191"/>
        <v>Enrofloxacine</v>
      </c>
      <c r="DD451" s="204" t="str">
        <f t="shared" si="192"/>
        <v/>
      </c>
      <c r="DE451" s="204" t="str">
        <f t="shared" si="193"/>
        <v/>
      </c>
      <c r="DF451" s="204" t="str">
        <f t="shared" si="194"/>
        <v>Fluoroquinolones</v>
      </c>
      <c r="DG451" s="204" t="str">
        <f t="shared" si="195"/>
        <v/>
      </c>
      <c r="DH451" s="97" t="str">
        <f t="shared" si="196"/>
        <v/>
      </c>
      <c r="DI451" s="78"/>
      <c r="DJ451" s="78"/>
      <c r="DK451" s="77" t="str">
        <f ca="1"/>
        <v>QUINOTRYL 50 MG/ML SOLUTION INJECTABLE POUR BOVINS ET PORCINS</v>
      </c>
      <c r="DL451" s="79" t="e">
        <f ca="1"/>
        <v>#N/A</v>
      </c>
      <c r="DM451" s="102"/>
      <c r="DN451" s="8"/>
      <c r="DO451" s="8"/>
      <c r="DP451" s="8"/>
      <c r="DQ451" s="8"/>
      <c r="DR451" s="8"/>
      <c r="DS451" s="8"/>
      <c r="DT451" s="8"/>
      <c r="DU451" s="8"/>
      <c r="DV451" s="8"/>
      <c r="DW451" s="8"/>
      <c r="DX451" s="8"/>
      <c r="DY451" s="8"/>
      <c r="DZ451" s="8"/>
      <c r="EA451" s="8"/>
      <c r="EB451" s="8"/>
      <c r="EC451" s="8"/>
      <c r="ED451" s="8"/>
      <c r="EE451" s="8"/>
      <c r="EF451" s="8"/>
      <c r="EG451" s="8"/>
      <c r="EH451" s="8"/>
      <c r="EI451" s="8"/>
      <c r="EJ451" s="97"/>
    </row>
    <row r="452" spans="1:140" x14ac:dyDescent="0.25">
      <c r="A452" s="56"/>
      <c r="B452" s="8"/>
      <c r="C452" s="8"/>
      <c r="D452" s="8"/>
      <c r="E452" s="8"/>
      <c r="F452" s="8"/>
      <c r="G452" s="8"/>
      <c r="H452" s="8"/>
      <c r="I452" s="102" t="str">
        <f>INDEX(Données_ATB!BE:BV,MATCH(MASQ2!J452,Données_ATB!BE:BE,0),18)</f>
        <v>x</v>
      </c>
      <c r="J452" s="77" t="str">
        <f>Données_ATB!BE451</f>
        <v>READYCEF 50 MG/ML SUSPENSION INJECTABLE POUR PORCINS ET BOVINS</v>
      </c>
      <c r="K452" s="204" t="e">
        <f>IF(IF(S$2="Catégorie",IF(S$3="Toutes",SUMIFS('Étape 1 - à remplir'!$F$31:$F$400,'Étape 1 - à remplir'!$E$31:$E$400,MASQ2!J452,'Étape 1 - à remplir'!$G$31:$G$400,"animaux"),SUMIFS('Étape 1 - à remplir'!$F$31:$F$400,'Étape 1 - à remplir'!$E$31:$E$400,MASQ2!J452,'Étape 1 - à remplir'!$C$31:$C$400,S$3)),IF(S$2="Âge",IF(S$3="Tous",SUMIFS('Étape 1 - à remplir'!$F$31:$F$400,'Étape 1 - à remplir'!$E$31:$E$400,MASQ2!J452,'Étape 1 - à remplir'!$G$31:$G$400,"animaux"),SUMIFS('Étape 1 - à remplir'!$F$31:$F$400,'Étape 1 - à remplir'!$E$31:$E$400,MASQ2!J452,'Étape 1 - à remplir'!$P$31:$P$400,S$3)),IF(S$2="Atelier",IF(S$3="Tous",SUMIFS('Étape 1 - à remplir'!$F$31:$F$400,'Étape 1 - à remplir'!$E$31:$E$400,MASQ2!J452,'Étape 1 - à remplir'!$G$31:$G$400,"animaux"),SUMIFS('Étape 1 - à remplir'!$F$31:$F$400,'Étape 1 - à remplir'!$E$31:$E$400,MASQ2!J452,'Étape 1 - à remplir'!$O$31:$O$400,S$3)),IF(S$2="Espèce",IF(S$3="Tous",SUMIFS('Étape 1 - à remplir'!$F$31:$F$400,'Étape 1 - à remplir'!$E$31:$E$400,MASQ2!J452,'Étape 1 - à remplir'!$G$31:$G$400,"animaux"),SUMIFS('Étape 1 - à remplir'!$F$31:$F$400,'Étape 1 - à remplir'!$E$31:$E$400,MASQ2!J452,'Étape 1 - à remplir'!$N$31:$N$400,S$3))))))=0,NA(),IF(S$2="Catégorie",IF(S$3="Toutes",SUMIFS('Étape 1 - à remplir'!$F$31:$F$400,'Étape 1 - à remplir'!$E$31:$E$400,MASQ2!J452,'Étape 1 - à remplir'!$G$31:$G$400,"animaux"),SUMIFS('Étape 1 - à remplir'!$F$31:$F$400,'Étape 1 - à remplir'!$E$31:$E$400,MASQ2!J452,'Étape 1 - à remplir'!$C$31:$C$400,S$3)),IF(S$2="Âge",IF(S$3="Tous",SUMIFS('Étape 1 - à remplir'!$F$31:$F$400,'Étape 1 - à remplir'!$E$31:$E$400,MASQ2!J452,'Étape 1 - à remplir'!$G$31:$G$400,"animaux"),SUMIFS('Étape 1 - à remplir'!$F$31:$F$400,'Étape 1 - à remplir'!$E$31:$E$400,MASQ2!J452,'Étape 1 - à remplir'!$P$31:$P$400,S$3)),IF(S$2="Atelier",IF(S$3="Tous",SUMIFS('Étape 1 - à remplir'!$F$31:$F$400,'Étape 1 - à remplir'!$E$31:$E$400,MASQ2!J452,'Étape 1 - à remplir'!$G$31:$G$400,"animaux"),SUMIFS('Étape 1 - à remplir'!$F$31:$F$400,'Étape 1 - à remplir'!$E$31:$E$400,MASQ2!J452,'Étape 1 - à remplir'!$O$31:$O$400,S$3)),IF(S$2="Espèce",IF(S$3="Tous",SUMIFS('Étape 1 - à remplir'!$F$31:$F$400,'Étape 1 - à remplir'!$E$31:$E$400,MASQ2!J452,'Étape 1 - à remplir'!$G$31:$G$400,"animaux"),SUMIFS('Étape 1 - à remplir'!$F$31:$F$400,'Étape 1 - à remplir'!$E$31:$E$400,MASQ2!J452,'Étape 1 - à remplir'!$N$31:$N$400,S$3)))))))</f>
        <v>#N/A</v>
      </c>
      <c r="L452" s="97">
        <f t="shared" si="199"/>
        <v>0</v>
      </c>
      <c r="M452" s="56" t="str">
        <f>Données_ATB!BN451</f>
        <v>Ceftiofur</v>
      </c>
      <c r="N452" s="204" t="str">
        <f>Données_ATB!BO451</f>
        <v/>
      </c>
      <c r="O452" s="97" t="str">
        <f>Données_ATB!BP451</f>
        <v/>
      </c>
      <c r="P452" s="77" t="str">
        <f>Données_ATB!BR451</f>
        <v>Cephalosporines 3&amp;4G</v>
      </c>
      <c r="Q452" s="78" t="str">
        <f>Données_ATB!BS451</f>
        <v/>
      </c>
      <c r="R452" s="79" t="str">
        <f>Données_ATB!BT451</f>
        <v/>
      </c>
      <c r="S452" s="78"/>
      <c r="T452" s="78"/>
      <c r="U452" s="77" t="str">
        <f ca="1"/>
        <v>READYCEF 50 MG/ML SUSPENSION INJECTABLE POUR PORCINS ET BOVINS</v>
      </c>
      <c r="V452" s="79" t="e">
        <f ca="1"/>
        <v>#N/A</v>
      </c>
      <c r="W452" s="102"/>
      <c r="X452" s="8"/>
      <c r="Y452" s="8"/>
      <c r="Z452" s="8"/>
      <c r="AA452" s="8"/>
      <c r="AB452" s="102"/>
      <c r="AC452" s="8"/>
      <c r="AD452" s="8"/>
      <c r="AE452" s="8"/>
      <c r="AF452" s="8"/>
      <c r="AG452" s="8"/>
      <c r="AH452" s="8"/>
      <c r="AI452" s="8"/>
      <c r="AJ452" s="8"/>
      <c r="AK452" s="8"/>
      <c r="AL452" s="8"/>
      <c r="AM452" s="8"/>
      <c r="AN452" s="8"/>
      <c r="AO452" s="8"/>
      <c r="AP452" s="8"/>
      <c r="AQ452" s="8"/>
      <c r="AR452" s="8"/>
      <c r="AS452" s="8"/>
      <c r="AT452" s="97"/>
      <c r="AV452" s="56"/>
      <c r="AW452" s="8"/>
      <c r="AX452" s="8"/>
      <c r="AY452" s="8"/>
      <c r="AZ452" s="8"/>
      <c r="BA452" s="8"/>
      <c r="BB452" s="8"/>
      <c r="BC452" s="8"/>
      <c r="BD452" s="102" t="str">
        <f t="shared" ref="BD452:BD515" si="200">I452</f>
        <v>x</v>
      </c>
      <c r="BE452" s="56" t="str">
        <f t="shared" ref="BE452:BE515" si="201">J452</f>
        <v>READYCEF 50 MG/ML SUSPENSION INJECTABLE POUR PORCINS ET BOVINS</v>
      </c>
      <c r="BF452" s="204" t="e">
        <f>IF(IF(BN$2="Catégorie",IF(BN$3="Toutes",SUMIFS('Étape 1 - à remplir'!$F$31:$F$400,'Étape 1 - à remplir'!$E$31:$E$400,MASQ2!BE452,'Étape 1 - à remplir'!$G$31:$G$400,"lots"),SUMIFS('Étape 1 - à remplir'!$F$31:$F$400,'Étape 1 - à remplir'!$E$31:$E$400,MASQ2!BE452,'Étape 1 - à remplir'!$C$31:$C$400,BN$3)),IF(BN$2="Âge",IF(BN$3="Tous",SUMIFS('Étape 1 - à remplir'!$F$31:$F$400,'Étape 1 - à remplir'!$E$31:$E$400,MASQ2!BE452,'Étape 1 - à remplir'!$G$31:$G$400,"lots"),SUMIFS('Étape 1 - à remplir'!$F$31:$F$400,'Étape 1 - à remplir'!$E$31:$E$400,MASQ2!BE452,'Étape 1 - à remplir'!$P$31:$P$400,BN$3,'Étape 1 - à remplir'!$G$31:$G$400,"lots")),IF(BN$2="Atelier",IF(BN$3="Tous",SUMIFS('Étape 1 - à remplir'!$F$31:$F$400,'Étape 1 - à remplir'!$E$31:$E$400,MASQ2!BE452,'Étape 1 - à remplir'!$G$31:$G$400,"lots"),SUMIFS('Étape 1 - à remplir'!$F$31:$F$400,'Étape 1 - à remplir'!$E$31:$E$400,MASQ2!BE452,'Étape 1 - à remplir'!$O$31:$O$400,BN$3,'Étape 1 - à remplir'!$G$31:$G$400,"lots")),IF(BN$2="Espèce",IF(BN$3="Tous",SUMIFS('Étape 1 - à remplir'!$F$31:$F$400,'Étape 1 - à remplir'!$E$31:$E$400,MASQ2!BE452,'Étape 1 - à remplir'!$G$31:$G$400,"lots"),SUMIFS('Étape 1 - à remplir'!$F$31:$F$400,'Étape 1 - à remplir'!$E$31:$E$400,MASQ2!BE452,'Étape 1 - à remplir'!$N$31:$N$400,BN$3,'Étape 1 - à remplir'!$G$31:$G$400,"lots"))))))=0,NA(),IF(BN$2="Catégorie",IF(BN$3="Toutes",SUMIFS('Étape 1 - à remplir'!$F$31:$F$400,'Étape 1 - à remplir'!$E$31:$E$400,MASQ2!BE452,'Étape 1 - à remplir'!$G$31:$G$400,"lots"),SUMIFS('Étape 1 - à remplir'!$F$31:$F$400,'Étape 1 - à remplir'!$E$31:$E$400,MASQ2!BE452,'Étape 1 - à remplir'!$C$31:$C$400,BN$3)),IF(BN$2="Âge",IF(BN$3="Tous",SUMIFS('Étape 1 - à remplir'!$F$31:$F$400,'Étape 1 - à remplir'!$E$31:$E$400,MASQ2!BE452,'Étape 1 - à remplir'!$G$31:$G$400,"lots"),SUMIFS('Étape 1 - à remplir'!$F$31:$F$400,'Étape 1 - à remplir'!$E$31:$E$400,MASQ2!BE452,'Étape 1 - à remplir'!$P$31:$P$400,BN$3,'Étape 1 - à remplir'!$G$31:$G$400,"lots")),IF(BN$2="Atelier",IF(BN$3="Tous",SUMIFS('Étape 1 - à remplir'!$F$31:$F$400,'Étape 1 - à remplir'!$E$31:$E$400,MASQ2!BE452,'Étape 1 - à remplir'!$G$31:$G$400,"lots"),SUMIFS('Étape 1 - à remplir'!$F$31:$F$400,'Étape 1 - à remplir'!$E$31:$E$400,MASQ2!BE452,'Étape 1 - à remplir'!$O$31:$O$400,BN$3,'Étape 1 - à remplir'!$G$31:$G$400,"lots")),IF(BN$2="Espèce",IF(BN$3="Tous",SUMIFS('Étape 1 - à remplir'!$F$31:$F$400,'Étape 1 - à remplir'!$E$31:$E$400,MASQ2!BE452,'Étape 1 - à remplir'!$G$31:$G$400,"lots"),SUMIFS('Étape 1 - à remplir'!$F$31:$F$400,'Étape 1 - à remplir'!$E$31:$E$400,MASQ2!BE452,'Étape 1 - à remplir'!$N$31:$N$400,BN$3,'Étape 1 - à remplir'!$G$31:$G$400,"lots")))))))</f>
        <v>#N/A</v>
      </c>
      <c r="BG452" s="204">
        <f t="shared" si="197"/>
        <v>0</v>
      </c>
      <c r="BH452" s="204" t="str">
        <f t="shared" ref="BH452:BH515" si="202">M452</f>
        <v>Ceftiofur</v>
      </c>
      <c r="BI452" s="204" t="str">
        <f t="shared" ref="BI452:BI515" si="203">N452</f>
        <v/>
      </c>
      <c r="BJ452" s="204" t="str">
        <f t="shared" ref="BJ452:BJ515" si="204">O452</f>
        <v/>
      </c>
      <c r="BK452" s="204" t="str">
        <f t="shared" ref="BK452:BK515" si="205">P452</f>
        <v>Cephalosporines 3&amp;4G</v>
      </c>
      <c r="BL452" s="204" t="str">
        <f t="shared" ref="BL452:BL515" si="206">Q452</f>
        <v/>
      </c>
      <c r="BM452" s="97" t="str">
        <f t="shared" ref="BM452:BM515" si="207">R452</f>
        <v/>
      </c>
      <c r="BN452" s="78"/>
      <c r="BO452" s="78"/>
      <c r="BP452" s="77" t="str">
        <f ca="1"/>
        <v>READYCEF 50 MG/ML SUSPENSION INJECTABLE POUR PORCINS ET BOVINS</v>
      </c>
      <c r="BQ452" s="79" t="e">
        <f ca="1"/>
        <v>#N/A</v>
      </c>
      <c r="BR452" s="102"/>
      <c r="BS452" s="8"/>
      <c r="BT452" s="8"/>
      <c r="BU452" s="8"/>
      <c r="BV452" s="8"/>
      <c r="BW452" s="8"/>
      <c r="BX452" s="8"/>
      <c r="BY452" s="8"/>
      <c r="BZ452" s="8"/>
      <c r="CA452" s="8"/>
      <c r="CB452" s="8"/>
      <c r="CC452" s="8"/>
      <c r="CD452" s="8"/>
      <c r="CE452" s="8"/>
      <c r="CF452" s="8"/>
      <c r="CG452" s="8"/>
      <c r="CH452" s="8"/>
      <c r="CI452" s="8"/>
      <c r="CJ452" s="8"/>
      <c r="CK452" s="8"/>
      <c r="CL452" s="8"/>
      <c r="CM452" s="8"/>
      <c r="CN452" s="8"/>
      <c r="CO452" s="97"/>
      <c r="CQ452" s="56"/>
      <c r="CR452" s="8"/>
      <c r="CS452" s="8"/>
      <c r="CT452" s="8"/>
      <c r="CU452" s="8"/>
      <c r="CV452" s="8"/>
      <c r="CW452" s="8"/>
      <c r="CX452" s="8"/>
      <c r="CY452" s="102" t="str">
        <f t="shared" ref="CY452:CY515" si="208">I452</f>
        <v>x</v>
      </c>
      <c r="CZ452" s="56" t="str">
        <f t="shared" ref="CZ452:CZ515" si="209">J452</f>
        <v>READYCEF 50 MG/ML SUSPENSION INJECTABLE POUR PORCINS ET BOVINS</v>
      </c>
      <c r="DA452" s="204" t="e">
        <f>IF(IF(DI$2="Catégorie",IF(DI$3="Toutes",SUMIFS('Étape 1 - à remplir'!$F$31:$F$400,'Étape 1 - à remplir'!$E$31:$E$400,MASQ2!CZ452,'Étape 1 - à remplir'!$G$31:$G$400,"kg"),SUMIFS('Étape 1 - à remplir'!$F$31:$F$400,'Étape 1 - à remplir'!$E$31:$E$400,MASQ2!CZ452,'Étape 1 - à remplir'!$C$31:$C$400,DI$3)),IF(DI$2="Âge",IF(DI$3="Tous",SUMIFS('Étape 1 - à remplir'!$F$31:$F$400,'Étape 1 - à remplir'!$E$31:$E$400,MASQ2!CZ452,'Étape 1 - à remplir'!$G$31:$G$400,"kg"),SUMIFS('Étape 1 - à remplir'!$F$31:$F$400,'Étape 1 - à remplir'!$E$31:$E$400,MASQ2!CZ452,'Étape 1 - à remplir'!$P$31:$P$400,DI$3,'Étape 1 - à remplir'!$G$31:$G$400,"kg")),IF(DI$2="Atelier",IF(DI$3="Tous",SUMIFS('Étape 1 - à remplir'!$F$31:$F$400,'Étape 1 - à remplir'!$E$31:$E$400,MASQ2!CZ452,'Étape 1 - à remplir'!$G$31:$G$400,"kg"),SUMIFS('Étape 1 - à remplir'!$F$31:$F$400,'Étape 1 - à remplir'!$E$31:$E$400,MASQ2!CZ452,'Étape 1 - à remplir'!$O$31:$O$400,DI$3,'Étape 1 - à remplir'!$G$31:$G$400,"kg")),IF(DI$2="Espèce",IF(DI$3="Tous",SUMIFS('Étape 1 - à remplir'!$F$31:$F$400,'Étape 1 - à remplir'!$E$31:$E$400,MASQ2!CZ452,'Étape 1 - à remplir'!$G$31:$G$400,"kg"),SUMIFS('Étape 1 - à remplir'!$F$31:$F$400,'Étape 1 - à remplir'!$E$31:$E$400,MASQ2!CZ452,'Étape 1 - à remplir'!$N$31:$N$400,DI$3,'Étape 1 - à remplir'!$G$31:$G$400,"kg"))))))=0,NA(),IF(DI$2="Catégorie",IF(DI$3="Toutes",SUMIFS('Étape 1 - à remplir'!$F$31:$F$400,'Étape 1 - à remplir'!$E$31:$E$400,MASQ2!CZ452,'Étape 1 - à remplir'!$G$31:$G$400,"kg"),SUMIFS('Étape 1 - à remplir'!$F$31:$F$400,'Étape 1 - à remplir'!$E$31:$E$400,MASQ2!CZ452,'Étape 1 - à remplir'!$C$31:$C$400,DI$3)),IF(DI$2="Âge",IF(DI$3="Tous",SUMIFS('Étape 1 - à remplir'!$F$31:$F$400,'Étape 1 - à remplir'!$E$31:$E$400,MASQ2!CZ452,'Étape 1 - à remplir'!$G$31:$G$400,"kg"),SUMIFS('Étape 1 - à remplir'!$F$31:$F$400,'Étape 1 - à remplir'!$E$31:$E$400,MASQ2!CZ452,'Étape 1 - à remplir'!$P$31:$P$400,DI$3,'Étape 1 - à remplir'!$G$31:$G$400,"kg")),IF(DI$2="Atelier",IF(DI$3="Tous",SUMIFS('Étape 1 - à remplir'!$F$31:$F$400,'Étape 1 - à remplir'!$E$31:$E$400,MASQ2!CZ452,'Étape 1 - à remplir'!$G$31:$G$400,"kg"),SUMIFS('Étape 1 - à remplir'!$F$31:$F$400,'Étape 1 - à remplir'!$E$31:$E$400,MASQ2!CZ452,'Étape 1 - à remplir'!$O$31:$O$400,DI$3,'Étape 1 - à remplir'!$G$31:$G$400,"kg")),IF(DI$2="Espèce",IF(DI$3="Tous",SUMIFS('Étape 1 - à remplir'!$F$31:$F$400,'Étape 1 - à remplir'!$E$31:$E$400,MASQ2!CZ452,'Étape 1 - à remplir'!$G$31:$G$400,"kg"),SUMIFS('Étape 1 - à remplir'!$F$31:$F$400,'Étape 1 - à remplir'!$E$31:$E$400,MASQ2!CZ452,'Étape 1 - à remplir'!$N$31:$N$400,DI$3,'Étape 1 - à remplir'!$G$31:$G$400,"kg")))))))</f>
        <v>#N/A</v>
      </c>
      <c r="DB452" s="104">
        <f t="shared" si="198"/>
        <v>0</v>
      </c>
      <c r="DC452" s="204" t="str">
        <f t="shared" ref="DC452:DC515" si="210">M452</f>
        <v>Ceftiofur</v>
      </c>
      <c r="DD452" s="204" t="str">
        <f t="shared" ref="DD452:DD515" si="211">N452</f>
        <v/>
      </c>
      <c r="DE452" s="204" t="str">
        <f t="shared" ref="DE452:DE515" si="212">O452</f>
        <v/>
      </c>
      <c r="DF452" s="204" t="str">
        <f t="shared" ref="DF452:DF515" si="213">P452</f>
        <v>Cephalosporines 3&amp;4G</v>
      </c>
      <c r="DG452" s="204" t="str">
        <f t="shared" ref="DG452:DG515" si="214">Q452</f>
        <v/>
      </c>
      <c r="DH452" s="97" t="str">
        <f t="shared" ref="DH452:DH515" si="215">R452</f>
        <v/>
      </c>
      <c r="DI452" s="78"/>
      <c r="DJ452" s="78"/>
      <c r="DK452" s="77" t="str">
        <f ca="1"/>
        <v>READYCEF 50 MG/ML SUSPENSION INJECTABLE POUR PORCINS ET BOVINS</v>
      </c>
      <c r="DL452" s="79" t="e">
        <f ca="1"/>
        <v>#N/A</v>
      </c>
      <c r="DM452" s="102"/>
      <c r="DN452" s="8"/>
      <c r="DO452" s="8"/>
      <c r="DP452" s="8"/>
      <c r="DQ452" s="8"/>
      <c r="DR452" s="8"/>
      <c r="DS452" s="8"/>
      <c r="DT452" s="8"/>
      <c r="DU452" s="8"/>
      <c r="DV452" s="8"/>
      <c r="DW452" s="8"/>
      <c r="DX452" s="8"/>
      <c r="DY452" s="8"/>
      <c r="DZ452" s="8"/>
      <c r="EA452" s="8"/>
      <c r="EB452" s="8"/>
      <c r="EC452" s="8"/>
      <c r="ED452" s="8"/>
      <c r="EE452" s="8"/>
      <c r="EF452" s="8"/>
      <c r="EG452" s="8"/>
      <c r="EH452" s="8"/>
      <c r="EI452" s="8"/>
      <c r="EJ452" s="97"/>
    </row>
    <row r="453" spans="1:140" x14ac:dyDescent="0.25">
      <c r="A453" s="56"/>
      <c r="B453" s="8"/>
      <c r="C453" s="8"/>
      <c r="D453" s="8"/>
      <c r="E453" s="8"/>
      <c r="F453" s="8"/>
      <c r="G453" s="8"/>
      <c r="H453" s="8"/>
      <c r="I453" s="102" t="str">
        <f>INDEX(Données_ATB!BE:BV,MATCH(MASQ2!J453,Données_ATB!BE:BE,0),18)</f>
        <v/>
      </c>
      <c r="J453" s="77" t="str">
        <f>Données_ATB!BE452</f>
        <v>RESFLOR SOLUTION INJECTABLE</v>
      </c>
      <c r="K453" s="204" t="e">
        <f>IF(IF(S$2="Catégorie",IF(S$3="Toutes",SUMIFS('Étape 1 - à remplir'!$F$31:$F$400,'Étape 1 - à remplir'!$E$31:$E$400,MASQ2!J453,'Étape 1 - à remplir'!$G$31:$G$400,"animaux"),SUMIFS('Étape 1 - à remplir'!$F$31:$F$400,'Étape 1 - à remplir'!$E$31:$E$400,MASQ2!J453,'Étape 1 - à remplir'!$C$31:$C$400,S$3)),IF(S$2="Âge",IF(S$3="Tous",SUMIFS('Étape 1 - à remplir'!$F$31:$F$400,'Étape 1 - à remplir'!$E$31:$E$400,MASQ2!J453,'Étape 1 - à remplir'!$G$31:$G$400,"animaux"),SUMIFS('Étape 1 - à remplir'!$F$31:$F$400,'Étape 1 - à remplir'!$E$31:$E$400,MASQ2!J453,'Étape 1 - à remplir'!$P$31:$P$400,S$3)),IF(S$2="Atelier",IF(S$3="Tous",SUMIFS('Étape 1 - à remplir'!$F$31:$F$400,'Étape 1 - à remplir'!$E$31:$E$400,MASQ2!J453,'Étape 1 - à remplir'!$G$31:$G$400,"animaux"),SUMIFS('Étape 1 - à remplir'!$F$31:$F$400,'Étape 1 - à remplir'!$E$31:$E$400,MASQ2!J453,'Étape 1 - à remplir'!$O$31:$O$400,S$3)),IF(S$2="Espèce",IF(S$3="Tous",SUMIFS('Étape 1 - à remplir'!$F$31:$F$400,'Étape 1 - à remplir'!$E$31:$E$400,MASQ2!J453,'Étape 1 - à remplir'!$G$31:$G$400,"animaux"),SUMIFS('Étape 1 - à remplir'!$F$31:$F$400,'Étape 1 - à remplir'!$E$31:$E$400,MASQ2!J453,'Étape 1 - à remplir'!$N$31:$N$400,S$3))))))=0,NA(),IF(S$2="Catégorie",IF(S$3="Toutes",SUMIFS('Étape 1 - à remplir'!$F$31:$F$400,'Étape 1 - à remplir'!$E$31:$E$400,MASQ2!J453,'Étape 1 - à remplir'!$G$31:$G$400,"animaux"),SUMIFS('Étape 1 - à remplir'!$F$31:$F$400,'Étape 1 - à remplir'!$E$31:$E$400,MASQ2!J453,'Étape 1 - à remplir'!$C$31:$C$400,S$3)),IF(S$2="Âge",IF(S$3="Tous",SUMIFS('Étape 1 - à remplir'!$F$31:$F$400,'Étape 1 - à remplir'!$E$31:$E$400,MASQ2!J453,'Étape 1 - à remplir'!$G$31:$G$400,"animaux"),SUMIFS('Étape 1 - à remplir'!$F$31:$F$400,'Étape 1 - à remplir'!$E$31:$E$400,MASQ2!J453,'Étape 1 - à remplir'!$P$31:$P$400,S$3)),IF(S$2="Atelier",IF(S$3="Tous",SUMIFS('Étape 1 - à remplir'!$F$31:$F$400,'Étape 1 - à remplir'!$E$31:$E$400,MASQ2!J453,'Étape 1 - à remplir'!$G$31:$G$400,"animaux"),SUMIFS('Étape 1 - à remplir'!$F$31:$F$400,'Étape 1 - à remplir'!$E$31:$E$400,MASQ2!J453,'Étape 1 - à remplir'!$O$31:$O$400,S$3)),IF(S$2="Espèce",IF(S$3="Tous",SUMIFS('Étape 1 - à remplir'!$F$31:$F$400,'Étape 1 - à remplir'!$E$31:$E$400,MASQ2!J453,'Étape 1 - à remplir'!$G$31:$G$400,"animaux"),SUMIFS('Étape 1 - à remplir'!$F$31:$F$400,'Étape 1 - à remplir'!$E$31:$E$400,MASQ2!J453,'Étape 1 - à remplir'!$N$31:$N$400,S$3)))))))</f>
        <v>#N/A</v>
      </c>
      <c r="L453" s="97">
        <f t="shared" si="199"/>
        <v>0</v>
      </c>
      <c r="M453" s="56" t="str">
        <f>Données_ATB!BN452</f>
        <v>Florfénicol</v>
      </c>
      <c r="N453" s="204" t="str">
        <f>Données_ATB!BO452</f>
        <v/>
      </c>
      <c r="O453" s="97" t="str">
        <f>Données_ATB!BP452</f>
        <v/>
      </c>
      <c r="P453" s="77" t="str">
        <f>Données_ATB!BR452</f>
        <v>Phenicoles</v>
      </c>
      <c r="Q453" s="78" t="str">
        <f>Données_ATB!BS452</f>
        <v/>
      </c>
      <c r="R453" s="79" t="str">
        <f>Données_ATB!BT452</f>
        <v/>
      </c>
      <c r="S453" s="78"/>
      <c r="T453" s="78"/>
      <c r="U453" s="77" t="str">
        <f ca="1"/>
        <v>RESFLOR SOLUTION INJECTABLE</v>
      </c>
      <c r="V453" s="79" t="e">
        <f ca="1"/>
        <v>#N/A</v>
      </c>
      <c r="W453" s="102"/>
      <c r="X453" s="8"/>
      <c r="Y453" s="8"/>
      <c r="Z453" s="8"/>
      <c r="AA453" s="8"/>
      <c r="AB453" s="102"/>
      <c r="AC453" s="8"/>
      <c r="AD453" s="8"/>
      <c r="AE453" s="8"/>
      <c r="AF453" s="8"/>
      <c r="AG453" s="8"/>
      <c r="AH453" s="8"/>
      <c r="AI453" s="8"/>
      <c r="AJ453" s="8"/>
      <c r="AK453" s="8"/>
      <c r="AL453" s="8"/>
      <c r="AM453" s="8"/>
      <c r="AN453" s="8"/>
      <c r="AO453" s="8"/>
      <c r="AP453" s="8"/>
      <c r="AQ453" s="8"/>
      <c r="AR453" s="8"/>
      <c r="AS453" s="8"/>
      <c r="AT453" s="97"/>
      <c r="AV453" s="56"/>
      <c r="AW453" s="8"/>
      <c r="AX453" s="8"/>
      <c r="AY453" s="8"/>
      <c r="AZ453" s="8"/>
      <c r="BA453" s="8"/>
      <c r="BB453" s="8"/>
      <c r="BC453" s="8"/>
      <c r="BD453" s="102" t="str">
        <f t="shared" si="200"/>
        <v/>
      </c>
      <c r="BE453" s="56" t="str">
        <f t="shared" si="201"/>
        <v>RESFLOR SOLUTION INJECTABLE</v>
      </c>
      <c r="BF453" s="204" t="e">
        <f>IF(IF(BN$2="Catégorie",IF(BN$3="Toutes",SUMIFS('Étape 1 - à remplir'!$F$31:$F$400,'Étape 1 - à remplir'!$E$31:$E$400,MASQ2!BE453,'Étape 1 - à remplir'!$G$31:$G$400,"lots"),SUMIFS('Étape 1 - à remplir'!$F$31:$F$400,'Étape 1 - à remplir'!$E$31:$E$400,MASQ2!BE453,'Étape 1 - à remplir'!$C$31:$C$400,BN$3)),IF(BN$2="Âge",IF(BN$3="Tous",SUMIFS('Étape 1 - à remplir'!$F$31:$F$400,'Étape 1 - à remplir'!$E$31:$E$400,MASQ2!BE453,'Étape 1 - à remplir'!$G$31:$G$400,"lots"),SUMIFS('Étape 1 - à remplir'!$F$31:$F$400,'Étape 1 - à remplir'!$E$31:$E$400,MASQ2!BE453,'Étape 1 - à remplir'!$P$31:$P$400,BN$3,'Étape 1 - à remplir'!$G$31:$G$400,"lots")),IF(BN$2="Atelier",IF(BN$3="Tous",SUMIFS('Étape 1 - à remplir'!$F$31:$F$400,'Étape 1 - à remplir'!$E$31:$E$400,MASQ2!BE453,'Étape 1 - à remplir'!$G$31:$G$400,"lots"),SUMIFS('Étape 1 - à remplir'!$F$31:$F$400,'Étape 1 - à remplir'!$E$31:$E$400,MASQ2!BE453,'Étape 1 - à remplir'!$O$31:$O$400,BN$3,'Étape 1 - à remplir'!$G$31:$G$400,"lots")),IF(BN$2="Espèce",IF(BN$3="Tous",SUMIFS('Étape 1 - à remplir'!$F$31:$F$400,'Étape 1 - à remplir'!$E$31:$E$400,MASQ2!BE453,'Étape 1 - à remplir'!$G$31:$G$400,"lots"),SUMIFS('Étape 1 - à remplir'!$F$31:$F$400,'Étape 1 - à remplir'!$E$31:$E$400,MASQ2!BE453,'Étape 1 - à remplir'!$N$31:$N$400,BN$3,'Étape 1 - à remplir'!$G$31:$G$400,"lots"))))))=0,NA(),IF(BN$2="Catégorie",IF(BN$3="Toutes",SUMIFS('Étape 1 - à remplir'!$F$31:$F$400,'Étape 1 - à remplir'!$E$31:$E$400,MASQ2!BE453,'Étape 1 - à remplir'!$G$31:$G$400,"lots"),SUMIFS('Étape 1 - à remplir'!$F$31:$F$400,'Étape 1 - à remplir'!$E$31:$E$400,MASQ2!BE453,'Étape 1 - à remplir'!$C$31:$C$400,BN$3)),IF(BN$2="Âge",IF(BN$3="Tous",SUMIFS('Étape 1 - à remplir'!$F$31:$F$400,'Étape 1 - à remplir'!$E$31:$E$400,MASQ2!BE453,'Étape 1 - à remplir'!$G$31:$G$400,"lots"),SUMIFS('Étape 1 - à remplir'!$F$31:$F$400,'Étape 1 - à remplir'!$E$31:$E$400,MASQ2!BE453,'Étape 1 - à remplir'!$P$31:$P$400,BN$3,'Étape 1 - à remplir'!$G$31:$G$400,"lots")),IF(BN$2="Atelier",IF(BN$3="Tous",SUMIFS('Étape 1 - à remplir'!$F$31:$F$400,'Étape 1 - à remplir'!$E$31:$E$400,MASQ2!BE453,'Étape 1 - à remplir'!$G$31:$G$400,"lots"),SUMIFS('Étape 1 - à remplir'!$F$31:$F$400,'Étape 1 - à remplir'!$E$31:$E$400,MASQ2!BE453,'Étape 1 - à remplir'!$O$31:$O$400,BN$3,'Étape 1 - à remplir'!$G$31:$G$400,"lots")),IF(BN$2="Espèce",IF(BN$3="Tous",SUMIFS('Étape 1 - à remplir'!$F$31:$F$400,'Étape 1 - à remplir'!$E$31:$E$400,MASQ2!BE453,'Étape 1 - à remplir'!$G$31:$G$400,"lots"),SUMIFS('Étape 1 - à remplir'!$F$31:$F$400,'Étape 1 - à remplir'!$E$31:$E$400,MASQ2!BE453,'Étape 1 - à remplir'!$N$31:$N$400,BN$3,'Étape 1 - à remplir'!$G$31:$G$400,"lots")))))))</f>
        <v>#N/A</v>
      </c>
      <c r="BG453" s="204">
        <f t="shared" ref="BG453:BG516" si="216">IFERROR(BF453,0)</f>
        <v>0</v>
      </c>
      <c r="BH453" s="204" t="str">
        <f t="shared" si="202"/>
        <v>Florfénicol</v>
      </c>
      <c r="BI453" s="204" t="str">
        <f t="shared" si="203"/>
        <v/>
      </c>
      <c r="BJ453" s="204" t="str">
        <f t="shared" si="204"/>
        <v/>
      </c>
      <c r="BK453" s="204" t="str">
        <f t="shared" si="205"/>
        <v>Phenicoles</v>
      </c>
      <c r="BL453" s="204" t="str">
        <f t="shared" si="206"/>
        <v/>
      </c>
      <c r="BM453" s="97" t="str">
        <f t="shared" si="207"/>
        <v/>
      </c>
      <c r="BN453" s="78"/>
      <c r="BO453" s="78"/>
      <c r="BP453" s="77" t="str">
        <f ca="1"/>
        <v>RESFLOR SOLUTION INJECTABLE</v>
      </c>
      <c r="BQ453" s="79" t="e">
        <f ca="1"/>
        <v>#N/A</v>
      </c>
      <c r="BR453" s="102"/>
      <c r="BS453" s="8"/>
      <c r="BT453" s="8"/>
      <c r="BU453" s="8"/>
      <c r="BV453" s="8"/>
      <c r="BW453" s="8"/>
      <c r="BX453" s="8"/>
      <c r="BY453" s="8"/>
      <c r="BZ453" s="8"/>
      <c r="CA453" s="8"/>
      <c r="CB453" s="8"/>
      <c r="CC453" s="8"/>
      <c r="CD453" s="8"/>
      <c r="CE453" s="8"/>
      <c r="CF453" s="8"/>
      <c r="CG453" s="8"/>
      <c r="CH453" s="8"/>
      <c r="CI453" s="8"/>
      <c r="CJ453" s="8"/>
      <c r="CK453" s="8"/>
      <c r="CL453" s="8"/>
      <c r="CM453" s="8"/>
      <c r="CN453" s="8"/>
      <c r="CO453" s="97"/>
      <c r="CQ453" s="56"/>
      <c r="CR453" s="8"/>
      <c r="CS453" s="8"/>
      <c r="CT453" s="8"/>
      <c r="CU453" s="8"/>
      <c r="CV453" s="8"/>
      <c r="CW453" s="8"/>
      <c r="CX453" s="8"/>
      <c r="CY453" s="102" t="str">
        <f t="shared" si="208"/>
        <v/>
      </c>
      <c r="CZ453" s="56" t="str">
        <f t="shared" si="209"/>
        <v>RESFLOR SOLUTION INJECTABLE</v>
      </c>
      <c r="DA453" s="204" t="e">
        <f>IF(IF(DI$2="Catégorie",IF(DI$3="Toutes",SUMIFS('Étape 1 - à remplir'!$F$31:$F$400,'Étape 1 - à remplir'!$E$31:$E$400,MASQ2!CZ453,'Étape 1 - à remplir'!$G$31:$G$400,"kg"),SUMIFS('Étape 1 - à remplir'!$F$31:$F$400,'Étape 1 - à remplir'!$E$31:$E$400,MASQ2!CZ453,'Étape 1 - à remplir'!$C$31:$C$400,DI$3)),IF(DI$2="Âge",IF(DI$3="Tous",SUMIFS('Étape 1 - à remplir'!$F$31:$F$400,'Étape 1 - à remplir'!$E$31:$E$400,MASQ2!CZ453,'Étape 1 - à remplir'!$G$31:$G$400,"kg"),SUMIFS('Étape 1 - à remplir'!$F$31:$F$400,'Étape 1 - à remplir'!$E$31:$E$400,MASQ2!CZ453,'Étape 1 - à remplir'!$P$31:$P$400,DI$3,'Étape 1 - à remplir'!$G$31:$G$400,"kg")),IF(DI$2="Atelier",IF(DI$3="Tous",SUMIFS('Étape 1 - à remplir'!$F$31:$F$400,'Étape 1 - à remplir'!$E$31:$E$400,MASQ2!CZ453,'Étape 1 - à remplir'!$G$31:$G$400,"kg"),SUMIFS('Étape 1 - à remplir'!$F$31:$F$400,'Étape 1 - à remplir'!$E$31:$E$400,MASQ2!CZ453,'Étape 1 - à remplir'!$O$31:$O$400,DI$3,'Étape 1 - à remplir'!$G$31:$G$400,"kg")),IF(DI$2="Espèce",IF(DI$3="Tous",SUMIFS('Étape 1 - à remplir'!$F$31:$F$400,'Étape 1 - à remplir'!$E$31:$E$400,MASQ2!CZ453,'Étape 1 - à remplir'!$G$31:$G$400,"kg"),SUMIFS('Étape 1 - à remplir'!$F$31:$F$400,'Étape 1 - à remplir'!$E$31:$E$400,MASQ2!CZ453,'Étape 1 - à remplir'!$N$31:$N$400,DI$3,'Étape 1 - à remplir'!$G$31:$G$400,"kg"))))))=0,NA(),IF(DI$2="Catégorie",IF(DI$3="Toutes",SUMIFS('Étape 1 - à remplir'!$F$31:$F$400,'Étape 1 - à remplir'!$E$31:$E$400,MASQ2!CZ453,'Étape 1 - à remplir'!$G$31:$G$400,"kg"),SUMIFS('Étape 1 - à remplir'!$F$31:$F$400,'Étape 1 - à remplir'!$E$31:$E$400,MASQ2!CZ453,'Étape 1 - à remplir'!$C$31:$C$400,DI$3)),IF(DI$2="Âge",IF(DI$3="Tous",SUMIFS('Étape 1 - à remplir'!$F$31:$F$400,'Étape 1 - à remplir'!$E$31:$E$400,MASQ2!CZ453,'Étape 1 - à remplir'!$G$31:$G$400,"kg"),SUMIFS('Étape 1 - à remplir'!$F$31:$F$400,'Étape 1 - à remplir'!$E$31:$E$400,MASQ2!CZ453,'Étape 1 - à remplir'!$P$31:$P$400,DI$3,'Étape 1 - à remplir'!$G$31:$G$400,"kg")),IF(DI$2="Atelier",IF(DI$3="Tous",SUMIFS('Étape 1 - à remplir'!$F$31:$F$400,'Étape 1 - à remplir'!$E$31:$E$400,MASQ2!CZ453,'Étape 1 - à remplir'!$G$31:$G$400,"kg"),SUMIFS('Étape 1 - à remplir'!$F$31:$F$400,'Étape 1 - à remplir'!$E$31:$E$400,MASQ2!CZ453,'Étape 1 - à remplir'!$O$31:$O$400,DI$3,'Étape 1 - à remplir'!$G$31:$G$400,"kg")),IF(DI$2="Espèce",IF(DI$3="Tous",SUMIFS('Étape 1 - à remplir'!$F$31:$F$400,'Étape 1 - à remplir'!$E$31:$E$400,MASQ2!CZ453,'Étape 1 - à remplir'!$G$31:$G$400,"kg"),SUMIFS('Étape 1 - à remplir'!$F$31:$F$400,'Étape 1 - à remplir'!$E$31:$E$400,MASQ2!CZ453,'Étape 1 - à remplir'!$N$31:$N$400,DI$3,'Étape 1 - à remplir'!$G$31:$G$400,"kg")))))))</f>
        <v>#N/A</v>
      </c>
      <c r="DB453" s="104">
        <f t="shared" ref="DB453:DB516" si="217">IFERROR(DA453,0)</f>
        <v>0</v>
      </c>
      <c r="DC453" s="204" t="str">
        <f t="shared" si="210"/>
        <v>Florfénicol</v>
      </c>
      <c r="DD453" s="204" t="str">
        <f t="shared" si="211"/>
        <v/>
      </c>
      <c r="DE453" s="204" t="str">
        <f t="shared" si="212"/>
        <v/>
      </c>
      <c r="DF453" s="204" t="str">
        <f t="shared" si="213"/>
        <v>Phenicoles</v>
      </c>
      <c r="DG453" s="204" t="str">
        <f t="shared" si="214"/>
        <v/>
      </c>
      <c r="DH453" s="97" t="str">
        <f t="shared" si="215"/>
        <v/>
      </c>
      <c r="DI453" s="78"/>
      <c r="DJ453" s="78"/>
      <c r="DK453" s="77" t="str">
        <f ca="1"/>
        <v>RESFLOR SOLUTION INJECTABLE</v>
      </c>
      <c r="DL453" s="79" t="e">
        <f ca="1"/>
        <v>#N/A</v>
      </c>
      <c r="DM453" s="102"/>
      <c r="DN453" s="8"/>
      <c r="DO453" s="8"/>
      <c r="DP453" s="8"/>
      <c r="DQ453" s="8"/>
      <c r="DR453" s="8"/>
      <c r="DS453" s="8"/>
      <c r="DT453" s="8"/>
      <c r="DU453" s="8"/>
      <c r="DV453" s="8"/>
      <c r="DW453" s="8"/>
      <c r="DX453" s="8"/>
      <c r="DY453" s="8"/>
      <c r="DZ453" s="8"/>
      <c r="EA453" s="8"/>
      <c r="EB453" s="8"/>
      <c r="EC453" s="8"/>
      <c r="ED453" s="8"/>
      <c r="EE453" s="8"/>
      <c r="EF453" s="8"/>
      <c r="EG453" s="8"/>
      <c r="EH453" s="8"/>
      <c r="EI453" s="8"/>
      <c r="EJ453" s="97"/>
    </row>
    <row r="454" spans="1:140" x14ac:dyDescent="0.25">
      <c r="A454" s="56"/>
      <c r="B454" s="8"/>
      <c r="C454" s="8"/>
      <c r="D454" s="8"/>
      <c r="E454" s="8"/>
      <c r="F454" s="8"/>
      <c r="G454" s="8"/>
      <c r="H454" s="8"/>
      <c r="I454" s="102" t="str">
        <f>INDEX(Données_ATB!BE:BV,MATCH(MASQ2!J454,Données_ATB!BE:BE,0),18)</f>
        <v>x</v>
      </c>
      <c r="J454" s="77" t="str">
        <f>Données_ATB!BE453</f>
        <v>RESPYTRIL 100 MG/ML SOLUTION INJECTABLE POUR BOVINS</v>
      </c>
      <c r="K454" s="204" t="e">
        <f>IF(IF(S$2="Catégorie",IF(S$3="Toutes",SUMIFS('Étape 1 - à remplir'!$F$31:$F$400,'Étape 1 - à remplir'!$E$31:$E$400,MASQ2!J454,'Étape 1 - à remplir'!$G$31:$G$400,"animaux"),SUMIFS('Étape 1 - à remplir'!$F$31:$F$400,'Étape 1 - à remplir'!$E$31:$E$400,MASQ2!J454,'Étape 1 - à remplir'!$C$31:$C$400,S$3)),IF(S$2="Âge",IF(S$3="Tous",SUMIFS('Étape 1 - à remplir'!$F$31:$F$400,'Étape 1 - à remplir'!$E$31:$E$400,MASQ2!J454,'Étape 1 - à remplir'!$G$31:$G$400,"animaux"),SUMIFS('Étape 1 - à remplir'!$F$31:$F$400,'Étape 1 - à remplir'!$E$31:$E$400,MASQ2!J454,'Étape 1 - à remplir'!$P$31:$P$400,S$3)),IF(S$2="Atelier",IF(S$3="Tous",SUMIFS('Étape 1 - à remplir'!$F$31:$F$400,'Étape 1 - à remplir'!$E$31:$E$400,MASQ2!J454,'Étape 1 - à remplir'!$G$31:$G$400,"animaux"),SUMIFS('Étape 1 - à remplir'!$F$31:$F$400,'Étape 1 - à remplir'!$E$31:$E$400,MASQ2!J454,'Étape 1 - à remplir'!$O$31:$O$400,S$3)),IF(S$2="Espèce",IF(S$3="Tous",SUMIFS('Étape 1 - à remplir'!$F$31:$F$400,'Étape 1 - à remplir'!$E$31:$E$400,MASQ2!J454,'Étape 1 - à remplir'!$G$31:$G$400,"animaux"),SUMIFS('Étape 1 - à remplir'!$F$31:$F$400,'Étape 1 - à remplir'!$E$31:$E$400,MASQ2!J454,'Étape 1 - à remplir'!$N$31:$N$400,S$3))))))=0,NA(),IF(S$2="Catégorie",IF(S$3="Toutes",SUMIFS('Étape 1 - à remplir'!$F$31:$F$400,'Étape 1 - à remplir'!$E$31:$E$400,MASQ2!J454,'Étape 1 - à remplir'!$G$31:$G$400,"animaux"),SUMIFS('Étape 1 - à remplir'!$F$31:$F$400,'Étape 1 - à remplir'!$E$31:$E$400,MASQ2!J454,'Étape 1 - à remplir'!$C$31:$C$400,S$3)),IF(S$2="Âge",IF(S$3="Tous",SUMIFS('Étape 1 - à remplir'!$F$31:$F$400,'Étape 1 - à remplir'!$E$31:$E$400,MASQ2!J454,'Étape 1 - à remplir'!$G$31:$G$400,"animaux"),SUMIFS('Étape 1 - à remplir'!$F$31:$F$400,'Étape 1 - à remplir'!$E$31:$E$400,MASQ2!J454,'Étape 1 - à remplir'!$P$31:$P$400,S$3)),IF(S$2="Atelier",IF(S$3="Tous",SUMIFS('Étape 1 - à remplir'!$F$31:$F$400,'Étape 1 - à remplir'!$E$31:$E$400,MASQ2!J454,'Étape 1 - à remplir'!$G$31:$G$400,"animaux"),SUMIFS('Étape 1 - à remplir'!$F$31:$F$400,'Étape 1 - à remplir'!$E$31:$E$400,MASQ2!J454,'Étape 1 - à remplir'!$O$31:$O$400,S$3)),IF(S$2="Espèce",IF(S$3="Tous",SUMIFS('Étape 1 - à remplir'!$F$31:$F$400,'Étape 1 - à remplir'!$E$31:$E$400,MASQ2!J454,'Étape 1 - à remplir'!$G$31:$G$400,"animaux"),SUMIFS('Étape 1 - à remplir'!$F$31:$F$400,'Étape 1 - à remplir'!$E$31:$E$400,MASQ2!J454,'Étape 1 - à remplir'!$N$31:$N$400,S$3)))))))</f>
        <v>#N/A</v>
      </c>
      <c r="L454" s="97">
        <f t="shared" ref="L454:L517" si="218">IFERROR(K454,0)</f>
        <v>0</v>
      </c>
      <c r="M454" s="56" t="str">
        <f>Données_ATB!BN453</f>
        <v>Enrofloxacine</v>
      </c>
      <c r="N454" s="204" t="str">
        <f>Données_ATB!BO453</f>
        <v/>
      </c>
      <c r="O454" s="97" t="str">
        <f>Données_ATB!BP453</f>
        <v/>
      </c>
      <c r="P454" s="77" t="str">
        <f>Données_ATB!BR453</f>
        <v>Fluoroquinolones</v>
      </c>
      <c r="Q454" s="78" t="str">
        <f>Données_ATB!BS453</f>
        <v/>
      </c>
      <c r="R454" s="79" t="str">
        <f>Données_ATB!BT453</f>
        <v/>
      </c>
      <c r="S454" s="78"/>
      <c r="T454" s="78"/>
      <c r="U454" s="77" t="str">
        <f ca="1"/>
        <v>RESPYTRIL 100 MG/ML SOLUTION INJECTABLE POUR BOVINS</v>
      </c>
      <c r="V454" s="79" t="e">
        <f ca="1"/>
        <v>#N/A</v>
      </c>
      <c r="W454" s="102"/>
      <c r="X454" s="8"/>
      <c r="Y454" s="8"/>
      <c r="Z454" s="8"/>
      <c r="AA454" s="8"/>
      <c r="AB454" s="102"/>
      <c r="AC454" s="8"/>
      <c r="AD454" s="8"/>
      <c r="AE454" s="8"/>
      <c r="AF454" s="8"/>
      <c r="AG454" s="8"/>
      <c r="AH454" s="8"/>
      <c r="AI454" s="8"/>
      <c r="AJ454" s="8"/>
      <c r="AK454" s="8"/>
      <c r="AL454" s="8"/>
      <c r="AM454" s="8"/>
      <c r="AN454" s="8"/>
      <c r="AO454" s="8"/>
      <c r="AP454" s="8"/>
      <c r="AQ454" s="8"/>
      <c r="AR454" s="8"/>
      <c r="AS454" s="8"/>
      <c r="AT454" s="97"/>
      <c r="AV454" s="56"/>
      <c r="AW454" s="8"/>
      <c r="AX454" s="8"/>
      <c r="AY454" s="8"/>
      <c r="AZ454" s="8"/>
      <c r="BA454" s="8"/>
      <c r="BB454" s="8"/>
      <c r="BC454" s="8"/>
      <c r="BD454" s="102" t="str">
        <f t="shared" si="200"/>
        <v>x</v>
      </c>
      <c r="BE454" s="56" t="str">
        <f t="shared" si="201"/>
        <v>RESPYTRIL 100 MG/ML SOLUTION INJECTABLE POUR BOVINS</v>
      </c>
      <c r="BF454" s="204" t="e">
        <f>IF(IF(BN$2="Catégorie",IF(BN$3="Toutes",SUMIFS('Étape 1 - à remplir'!$F$31:$F$400,'Étape 1 - à remplir'!$E$31:$E$400,MASQ2!BE454,'Étape 1 - à remplir'!$G$31:$G$400,"lots"),SUMIFS('Étape 1 - à remplir'!$F$31:$F$400,'Étape 1 - à remplir'!$E$31:$E$400,MASQ2!BE454,'Étape 1 - à remplir'!$C$31:$C$400,BN$3)),IF(BN$2="Âge",IF(BN$3="Tous",SUMIFS('Étape 1 - à remplir'!$F$31:$F$400,'Étape 1 - à remplir'!$E$31:$E$400,MASQ2!BE454,'Étape 1 - à remplir'!$G$31:$G$400,"lots"),SUMIFS('Étape 1 - à remplir'!$F$31:$F$400,'Étape 1 - à remplir'!$E$31:$E$400,MASQ2!BE454,'Étape 1 - à remplir'!$P$31:$P$400,BN$3,'Étape 1 - à remplir'!$G$31:$G$400,"lots")),IF(BN$2="Atelier",IF(BN$3="Tous",SUMIFS('Étape 1 - à remplir'!$F$31:$F$400,'Étape 1 - à remplir'!$E$31:$E$400,MASQ2!BE454,'Étape 1 - à remplir'!$G$31:$G$400,"lots"),SUMIFS('Étape 1 - à remplir'!$F$31:$F$400,'Étape 1 - à remplir'!$E$31:$E$400,MASQ2!BE454,'Étape 1 - à remplir'!$O$31:$O$400,BN$3,'Étape 1 - à remplir'!$G$31:$G$400,"lots")),IF(BN$2="Espèce",IF(BN$3="Tous",SUMIFS('Étape 1 - à remplir'!$F$31:$F$400,'Étape 1 - à remplir'!$E$31:$E$400,MASQ2!BE454,'Étape 1 - à remplir'!$G$31:$G$400,"lots"),SUMIFS('Étape 1 - à remplir'!$F$31:$F$400,'Étape 1 - à remplir'!$E$31:$E$400,MASQ2!BE454,'Étape 1 - à remplir'!$N$31:$N$400,BN$3,'Étape 1 - à remplir'!$G$31:$G$400,"lots"))))))=0,NA(),IF(BN$2="Catégorie",IF(BN$3="Toutes",SUMIFS('Étape 1 - à remplir'!$F$31:$F$400,'Étape 1 - à remplir'!$E$31:$E$400,MASQ2!BE454,'Étape 1 - à remplir'!$G$31:$G$400,"lots"),SUMIFS('Étape 1 - à remplir'!$F$31:$F$400,'Étape 1 - à remplir'!$E$31:$E$400,MASQ2!BE454,'Étape 1 - à remplir'!$C$31:$C$400,BN$3)),IF(BN$2="Âge",IF(BN$3="Tous",SUMIFS('Étape 1 - à remplir'!$F$31:$F$400,'Étape 1 - à remplir'!$E$31:$E$400,MASQ2!BE454,'Étape 1 - à remplir'!$G$31:$G$400,"lots"),SUMIFS('Étape 1 - à remplir'!$F$31:$F$400,'Étape 1 - à remplir'!$E$31:$E$400,MASQ2!BE454,'Étape 1 - à remplir'!$P$31:$P$400,BN$3,'Étape 1 - à remplir'!$G$31:$G$400,"lots")),IF(BN$2="Atelier",IF(BN$3="Tous",SUMIFS('Étape 1 - à remplir'!$F$31:$F$400,'Étape 1 - à remplir'!$E$31:$E$400,MASQ2!BE454,'Étape 1 - à remplir'!$G$31:$G$400,"lots"),SUMIFS('Étape 1 - à remplir'!$F$31:$F$400,'Étape 1 - à remplir'!$E$31:$E$400,MASQ2!BE454,'Étape 1 - à remplir'!$O$31:$O$400,BN$3,'Étape 1 - à remplir'!$G$31:$G$400,"lots")),IF(BN$2="Espèce",IF(BN$3="Tous",SUMIFS('Étape 1 - à remplir'!$F$31:$F$400,'Étape 1 - à remplir'!$E$31:$E$400,MASQ2!BE454,'Étape 1 - à remplir'!$G$31:$G$400,"lots"),SUMIFS('Étape 1 - à remplir'!$F$31:$F$400,'Étape 1 - à remplir'!$E$31:$E$400,MASQ2!BE454,'Étape 1 - à remplir'!$N$31:$N$400,BN$3,'Étape 1 - à remplir'!$G$31:$G$400,"lots")))))))</f>
        <v>#N/A</v>
      </c>
      <c r="BG454" s="204">
        <f t="shared" si="216"/>
        <v>0</v>
      </c>
      <c r="BH454" s="204" t="str">
        <f t="shared" si="202"/>
        <v>Enrofloxacine</v>
      </c>
      <c r="BI454" s="204" t="str">
        <f t="shared" si="203"/>
        <v/>
      </c>
      <c r="BJ454" s="204" t="str">
        <f t="shared" si="204"/>
        <v/>
      </c>
      <c r="BK454" s="204" t="str">
        <f t="shared" si="205"/>
        <v>Fluoroquinolones</v>
      </c>
      <c r="BL454" s="204" t="str">
        <f t="shared" si="206"/>
        <v/>
      </c>
      <c r="BM454" s="97" t="str">
        <f t="shared" si="207"/>
        <v/>
      </c>
      <c r="BN454" s="78"/>
      <c r="BO454" s="78"/>
      <c r="BP454" s="77" t="str">
        <f ca="1"/>
        <v>RESPYTRIL 100 MG/ML SOLUTION INJECTABLE POUR BOVINS</v>
      </c>
      <c r="BQ454" s="79" t="e">
        <f ca="1"/>
        <v>#N/A</v>
      </c>
      <c r="BR454" s="102"/>
      <c r="BS454" s="8"/>
      <c r="BT454" s="8"/>
      <c r="BU454" s="8"/>
      <c r="BV454" s="8"/>
      <c r="BW454" s="8"/>
      <c r="BX454" s="8"/>
      <c r="BY454" s="8"/>
      <c r="BZ454" s="8"/>
      <c r="CA454" s="8"/>
      <c r="CB454" s="8"/>
      <c r="CC454" s="8"/>
      <c r="CD454" s="8"/>
      <c r="CE454" s="8"/>
      <c r="CF454" s="8"/>
      <c r="CG454" s="8"/>
      <c r="CH454" s="8"/>
      <c r="CI454" s="8"/>
      <c r="CJ454" s="8"/>
      <c r="CK454" s="8"/>
      <c r="CL454" s="8"/>
      <c r="CM454" s="8"/>
      <c r="CN454" s="8"/>
      <c r="CO454" s="97"/>
      <c r="CQ454" s="56"/>
      <c r="CR454" s="8"/>
      <c r="CS454" s="8"/>
      <c r="CT454" s="8"/>
      <c r="CU454" s="8"/>
      <c r="CV454" s="8"/>
      <c r="CW454" s="8"/>
      <c r="CX454" s="8"/>
      <c r="CY454" s="102" t="str">
        <f t="shared" si="208"/>
        <v>x</v>
      </c>
      <c r="CZ454" s="56" t="str">
        <f t="shared" si="209"/>
        <v>RESPYTRIL 100 MG/ML SOLUTION INJECTABLE POUR BOVINS</v>
      </c>
      <c r="DA454" s="204" t="e">
        <f>IF(IF(DI$2="Catégorie",IF(DI$3="Toutes",SUMIFS('Étape 1 - à remplir'!$F$31:$F$400,'Étape 1 - à remplir'!$E$31:$E$400,MASQ2!CZ454,'Étape 1 - à remplir'!$G$31:$G$400,"kg"),SUMIFS('Étape 1 - à remplir'!$F$31:$F$400,'Étape 1 - à remplir'!$E$31:$E$400,MASQ2!CZ454,'Étape 1 - à remplir'!$C$31:$C$400,DI$3)),IF(DI$2="Âge",IF(DI$3="Tous",SUMIFS('Étape 1 - à remplir'!$F$31:$F$400,'Étape 1 - à remplir'!$E$31:$E$400,MASQ2!CZ454,'Étape 1 - à remplir'!$G$31:$G$400,"kg"),SUMIFS('Étape 1 - à remplir'!$F$31:$F$400,'Étape 1 - à remplir'!$E$31:$E$400,MASQ2!CZ454,'Étape 1 - à remplir'!$P$31:$P$400,DI$3,'Étape 1 - à remplir'!$G$31:$G$400,"kg")),IF(DI$2="Atelier",IF(DI$3="Tous",SUMIFS('Étape 1 - à remplir'!$F$31:$F$400,'Étape 1 - à remplir'!$E$31:$E$400,MASQ2!CZ454,'Étape 1 - à remplir'!$G$31:$G$400,"kg"),SUMIFS('Étape 1 - à remplir'!$F$31:$F$400,'Étape 1 - à remplir'!$E$31:$E$400,MASQ2!CZ454,'Étape 1 - à remplir'!$O$31:$O$400,DI$3,'Étape 1 - à remplir'!$G$31:$G$400,"kg")),IF(DI$2="Espèce",IF(DI$3="Tous",SUMIFS('Étape 1 - à remplir'!$F$31:$F$400,'Étape 1 - à remplir'!$E$31:$E$400,MASQ2!CZ454,'Étape 1 - à remplir'!$G$31:$G$400,"kg"),SUMIFS('Étape 1 - à remplir'!$F$31:$F$400,'Étape 1 - à remplir'!$E$31:$E$400,MASQ2!CZ454,'Étape 1 - à remplir'!$N$31:$N$400,DI$3,'Étape 1 - à remplir'!$G$31:$G$400,"kg"))))))=0,NA(),IF(DI$2="Catégorie",IF(DI$3="Toutes",SUMIFS('Étape 1 - à remplir'!$F$31:$F$400,'Étape 1 - à remplir'!$E$31:$E$400,MASQ2!CZ454,'Étape 1 - à remplir'!$G$31:$G$400,"kg"),SUMIFS('Étape 1 - à remplir'!$F$31:$F$400,'Étape 1 - à remplir'!$E$31:$E$400,MASQ2!CZ454,'Étape 1 - à remplir'!$C$31:$C$400,DI$3)),IF(DI$2="Âge",IF(DI$3="Tous",SUMIFS('Étape 1 - à remplir'!$F$31:$F$400,'Étape 1 - à remplir'!$E$31:$E$400,MASQ2!CZ454,'Étape 1 - à remplir'!$G$31:$G$400,"kg"),SUMIFS('Étape 1 - à remplir'!$F$31:$F$400,'Étape 1 - à remplir'!$E$31:$E$400,MASQ2!CZ454,'Étape 1 - à remplir'!$P$31:$P$400,DI$3,'Étape 1 - à remplir'!$G$31:$G$400,"kg")),IF(DI$2="Atelier",IF(DI$3="Tous",SUMIFS('Étape 1 - à remplir'!$F$31:$F$400,'Étape 1 - à remplir'!$E$31:$E$400,MASQ2!CZ454,'Étape 1 - à remplir'!$G$31:$G$400,"kg"),SUMIFS('Étape 1 - à remplir'!$F$31:$F$400,'Étape 1 - à remplir'!$E$31:$E$400,MASQ2!CZ454,'Étape 1 - à remplir'!$O$31:$O$400,DI$3,'Étape 1 - à remplir'!$G$31:$G$400,"kg")),IF(DI$2="Espèce",IF(DI$3="Tous",SUMIFS('Étape 1 - à remplir'!$F$31:$F$400,'Étape 1 - à remplir'!$E$31:$E$400,MASQ2!CZ454,'Étape 1 - à remplir'!$G$31:$G$400,"kg"),SUMIFS('Étape 1 - à remplir'!$F$31:$F$400,'Étape 1 - à remplir'!$E$31:$E$400,MASQ2!CZ454,'Étape 1 - à remplir'!$N$31:$N$400,DI$3,'Étape 1 - à remplir'!$G$31:$G$400,"kg")))))))</f>
        <v>#N/A</v>
      </c>
      <c r="DB454" s="104">
        <f t="shared" si="217"/>
        <v>0</v>
      </c>
      <c r="DC454" s="204" t="str">
        <f t="shared" si="210"/>
        <v>Enrofloxacine</v>
      </c>
      <c r="DD454" s="204" t="str">
        <f t="shared" si="211"/>
        <v/>
      </c>
      <c r="DE454" s="204" t="str">
        <f t="shared" si="212"/>
        <v/>
      </c>
      <c r="DF454" s="204" t="str">
        <f t="shared" si="213"/>
        <v>Fluoroquinolones</v>
      </c>
      <c r="DG454" s="204" t="str">
        <f t="shared" si="214"/>
        <v/>
      </c>
      <c r="DH454" s="97" t="str">
        <f t="shared" si="215"/>
        <v/>
      </c>
      <c r="DI454" s="78"/>
      <c r="DJ454" s="78"/>
      <c r="DK454" s="77" t="str">
        <f ca="1"/>
        <v>RESPYTRIL 100 MG/ML SOLUTION INJECTABLE POUR BOVINS</v>
      </c>
      <c r="DL454" s="79" t="e">
        <f ca="1"/>
        <v>#N/A</v>
      </c>
      <c r="DM454" s="102"/>
      <c r="DN454" s="8"/>
      <c r="DO454" s="8"/>
      <c r="DP454" s="8"/>
      <c r="DQ454" s="8"/>
      <c r="DR454" s="8"/>
      <c r="DS454" s="8"/>
      <c r="DT454" s="8"/>
      <c r="DU454" s="8"/>
      <c r="DV454" s="8"/>
      <c r="DW454" s="8"/>
      <c r="DX454" s="8"/>
      <c r="DY454" s="8"/>
      <c r="DZ454" s="8"/>
      <c r="EA454" s="8"/>
      <c r="EB454" s="8"/>
      <c r="EC454" s="8"/>
      <c r="ED454" s="8"/>
      <c r="EE454" s="8"/>
      <c r="EF454" s="8"/>
      <c r="EG454" s="8"/>
      <c r="EH454" s="8"/>
      <c r="EI454" s="8"/>
      <c r="EJ454" s="97"/>
    </row>
    <row r="455" spans="1:140" x14ac:dyDescent="0.25">
      <c r="A455" s="56"/>
      <c r="B455" s="8"/>
      <c r="C455" s="8"/>
      <c r="D455" s="8"/>
      <c r="E455" s="8"/>
      <c r="F455" s="8"/>
      <c r="G455" s="8"/>
      <c r="H455" s="8"/>
      <c r="I455" s="102" t="str">
        <f>INDEX(Données_ATB!BE:BV,MATCH(MASQ2!J455,Données_ATB!BE:BE,0),18)</f>
        <v/>
      </c>
      <c r="J455" s="77" t="str">
        <f>Données_ATB!BE454</f>
        <v>REVOZYN RTU 308,8 MG/ML SUSPENSION INJECTABLE POUR BOVINS</v>
      </c>
      <c r="K455" s="204" t="e">
        <f>IF(IF(S$2="Catégorie",IF(S$3="Toutes",SUMIFS('Étape 1 - à remplir'!$F$31:$F$400,'Étape 1 - à remplir'!$E$31:$E$400,MASQ2!J455,'Étape 1 - à remplir'!$G$31:$G$400,"animaux"),SUMIFS('Étape 1 - à remplir'!$F$31:$F$400,'Étape 1 - à remplir'!$E$31:$E$400,MASQ2!J455,'Étape 1 - à remplir'!$C$31:$C$400,S$3)),IF(S$2="Âge",IF(S$3="Tous",SUMIFS('Étape 1 - à remplir'!$F$31:$F$400,'Étape 1 - à remplir'!$E$31:$E$400,MASQ2!J455,'Étape 1 - à remplir'!$G$31:$G$400,"animaux"),SUMIFS('Étape 1 - à remplir'!$F$31:$F$400,'Étape 1 - à remplir'!$E$31:$E$400,MASQ2!J455,'Étape 1 - à remplir'!$P$31:$P$400,S$3)),IF(S$2="Atelier",IF(S$3="Tous",SUMIFS('Étape 1 - à remplir'!$F$31:$F$400,'Étape 1 - à remplir'!$E$31:$E$400,MASQ2!J455,'Étape 1 - à remplir'!$G$31:$G$400,"animaux"),SUMIFS('Étape 1 - à remplir'!$F$31:$F$400,'Étape 1 - à remplir'!$E$31:$E$400,MASQ2!J455,'Étape 1 - à remplir'!$O$31:$O$400,S$3)),IF(S$2="Espèce",IF(S$3="Tous",SUMIFS('Étape 1 - à remplir'!$F$31:$F$400,'Étape 1 - à remplir'!$E$31:$E$400,MASQ2!J455,'Étape 1 - à remplir'!$G$31:$G$400,"animaux"),SUMIFS('Étape 1 - à remplir'!$F$31:$F$400,'Étape 1 - à remplir'!$E$31:$E$400,MASQ2!J455,'Étape 1 - à remplir'!$N$31:$N$400,S$3))))))=0,NA(),IF(S$2="Catégorie",IF(S$3="Toutes",SUMIFS('Étape 1 - à remplir'!$F$31:$F$400,'Étape 1 - à remplir'!$E$31:$E$400,MASQ2!J455,'Étape 1 - à remplir'!$G$31:$G$400,"animaux"),SUMIFS('Étape 1 - à remplir'!$F$31:$F$400,'Étape 1 - à remplir'!$E$31:$E$400,MASQ2!J455,'Étape 1 - à remplir'!$C$31:$C$400,S$3)),IF(S$2="Âge",IF(S$3="Tous",SUMIFS('Étape 1 - à remplir'!$F$31:$F$400,'Étape 1 - à remplir'!$E$31:$E$400,MASQ2!J455,'Étape 1 - à remplir'!$G$31:$G$400,"animaux"),SUMIFS('Étape 1 - à remplir'!$F$31:$F$400,'Étape 1 - à remplir'!$E$31:$E$400,MASQ2!J455,'Étape 1 - à remplir'!$P$31:$P$400,S$3)),IF(S$2="Atelier",IF(S$3="Tous",SUMIFS('Étape 1 - à remplir'!$F$31:$F$400,'Étape 1 - à remplir'!$E$31:$E$400,MASQ2!J455,'Étape 1 - à remplir'!$G$31:$G$400,"animaux"),SUMIFS('Étape 1 - à remplir'!$F$31:$F$400,'Étape 1 - à remplir'!$E$31:$E$400,MASQ2!J455,'Étape 1 - à remplir'!$O$31:$O$400,S$3)),IF(S$2="Espèce",IF(S$3="Tous",SUMIFS('Étape 1 - à remplir'!$F$31:$F$400,'Étape 1 - à remplir'!$E$31:$E$400,MASQ2!J455,'Étape 1 - à remplir'!$G$31:$G$400,"animaux"),SUMIFS('Étape 1 - à remplir'!$F$31:$F$400,'Étape 1 - à remplir'!$E$31:$E$400,MASQ2!J455,'Étape 1 - à remplir'!$N$31:$N$400,S$3)))))))</f>
        <v>#N/A</v>
      </c>
      <c r="L455" s="97">
        <f t="shared" si="218"/>
        <v>0</v>
      </c>
      <c r="M455" s="56" t="str">
        <f>Données_ATB!BN454</f>
        <v>Pénéthamate (ou pénéthacilline)</v>
      </c>
      <c r="N455" s="204" t="str">
        <f>Données_ATB!BO454</f>
        <v/>
      </c>
      <c r="O455" s="97" t="str">
        <f>Données_ATB!BP454</f>
        <v/>
      </c>
      <c r="P455" s="77" t="str">
        <f>Données_ATB!BR454</f>
        <v>Penicillines</v>
      </c>
      <c r="Q455" s="78" t="str">
        <f>Données_ATB!BS454</f>
        <v/>
      </c>
      <c r="R455" s="79" t="str">
        <f>Données_ATB!BT454</f>
        <v/>
      </c>
      <c r="S455" s="78"/>
      <c r="T455" s="78"/>
      <c r="U455" s="77" t="str">
        <f ca="1"/>
        <v>REVOZYN RTU 308,8 MG/ML SUSPENSION INJECTABLE POUR BOVINS</v>
      </c>
      <c r="V455" s="79" t="e">
        <f ca="1"/>
        <v>#N/A</v>
      </c>
      <c r="W455" s="102"/>
      <c r="X455" s="8"/>
      <c r="Y455" s="8"/>
      <c r="Z455" s="8"/>
      <c r="AA455" s="8"/>
      <c r="AB455" s="102"/>
      <c r="AC455" s="8"/>
      <c r="AD455" s="8"/>
      <c r="AE455" s="8"/>
      <c r="AF455" s="8"/>
      <c r="AG455" s="8"/>
      <c r="AH455" s="8"/>
      <c r="AI455" s="8"/>
      <c r="AJ455" s="8"/>
      <c r="AK455" s="8"/>
      <c r="AL455" s="8"/>
      <c r="AM455" s="8"/>
      <c r="AN455" s="8"/>
      <c r="AO455" s="8"/>
      <c r="AP455" s="8"/>
      <c r="AQ455" s="8"/>
      <c r="AR455" s="8"/>
      <c r="AS455" s="8"/>
      <c r="AT455" s="97"/>
      <c r="AV455" s="56"/>
      <c r="AW455" s="8"/>
      <c r="AX455" s="8"/>
      <c r="AY455" s="8"/>
      <c r="AZ455" s="8"/>
      <c r="BA455" s="8"/>
      <c r="BB455" s="8"/>
      <c r="BC455" s="8"/>
      <c r="BD455" s="102" t="str">
        <f t="shared" si="200"/>
        <v/>
      </c>
      <c r="BE455" s="56" t="str">
        <f t="shared" si="201"/>
        <v>REVOZYN RTU 308,8 MG/ML SUSPENSION INJECTABLE POUR BOVINS</v>
      </c>
      <c r="BF455" s="204" t="e">
        <f>IF(IF(BN$2="Catégorie",IF(BN$3="Toutes",SUMIFS('Étape 1 - à remplir'!$F$31:$F$400,'Étape 1 - à remplir'!$E$31:$E$400,MASQ2!BE455,'Étape 1 - à remplir'!$G$31:$G$400,"lots"),SUMIFS('Étape 1 - à remplir'!$F$31:$F$400,'Étape 1 - à remplir'!$E$31:$E$400,MASQ2!BE455,'Étape 1 - à remplir'!$C$31:$C$400,BN$3)),IF(BN$2="Âge",IF(BN$3="Tous",SUMIFS('Étape 1 - à remplir'!$F$31:$F$400,'Étape 1 - à remplir'!$E$31:$E$400,MASQ2!BE455,'Étape 1 - à remplir'!$G$31:$G$400,"lots"),SUMIFS('Étape 1 - à remplir'!$F$31:$F$400,'Étape 1 - à remplir'!$E$31:$E$400,MASQ2!BE455,'Étape 1 - à remplir'!$P$31:$P$400,BN$3,'Étape 1 - à remplir'!$G$31:$G$400,"lots")),IF(BN$2="Atelier",IF(BN$3="Tous",SUMIFS('Étape 1 - à remplir'!$F$31:$F$400,'Étape 1 - à remplir'!$E$31:$E$400,MASQ2!BE455,'Étape 1 - à remplir'!$G$31:$G$400,"lots"),SUMIFS('Étape 1 - à remplir'!$F$31:$F$400,'Étape 1 - à remplir'!$E$31:$E$400,MASQ2!BE455,'Étape 1 - à remplir'!$O$31:$O$400,BN$3,'Étape 1 - à remplir'!$G$31:$G$400,"lots")),IF(BN$2="Espèce",IF(BN$3="Tous",SUMIFS('Étape 1 - à remplir'!$F$31:$F$400,'Étape 1 - à remplir'!$E$31:$E$400,MASQ2!BE455,'Étape 1 - à remplir'!$G$31:$G$400,"lots"),SUMIFS('Étape 1 - à remplir'!$F$31:$F$400,'Étape 1 - à remplir'!$E$31:$E$400,MASQ2!BE455,'Étape 1 - à remplir'!$N$31:$N$400,BN$3,'Étape 1 - à remplir'!$G$31:$G$400,"lots"))))))=0,NA(),IF(BN$2="Catégorie",IF(BN$3="Toutes",SUMIFS('Étape 1 - à remplir'!$F$31:$F$400,'Étape 1 - à remplir'!$E$31:$E$400,MASQ2!BE455,'Étape 1 - à remplir'!$G$31:$G$400,"lots"),SUMIFS('Étape 1 - à remplir'!$F$31:$F$400,'Étape 1 - à remplir'!$E$31:$E$400,MASQ2!BE455,'Étape 1 - à remplir'!$C$31:$C$400,BN$3)),IF(BN$2="Âge",IF(BN$3="Tous",SUMIFS('Étape 1 - à remplir'!$F$31:$F$400,'Étape 1 - à remplir'!$E$31:$E$400,MASQ2!BE455,'Étape 1 - à remplir'!$G$31:$G$400,"lots"),SUMIFS('Étape 1 - à remplir'!$F$31:$F$400,'Étape 1 - à remplir'!$E$31:$E$400,MASQ2!BE455,'Étape 1 - à remplir'!$P$31:$P$400,BN$3,'Étape 1 - à remplir'!$G$31:$G$400,"lots")),IF(BN$2="Atelier",IF(BN$3="Tous",SUMIFS('Étape 1 - à remplir'!$F$31:$F$400,'Étape 1 - à remplir'!$E$31:$E$400,MASQ2!BE455,'Étape 1 - à remplir'!$G$31:$G$400,"lots"),SUMIFS('Étape 1 - à remplir'!$F$31:$F$400,'Étape 1 - à remplir'!$E$31:$E$400,MASQ2!BE455,'Étape 1 - à remplir'!$O$31:$O$400,BN$3,'Étape 1 - à remplir'!$G$31:$G$400,"lots")),IF(BN$2="Espèce",IF(BN$3="Tous",SUMIFS('Étape 1 - à remplir'!$F$31:$F$400,'Étape 1 - à remplir'!$E$31:$E$400,MASQ2!BE455,'Étape 1 - à remplir'!$G$31:$G$400,"lots"),SUMIFS('Étape 1 - à remplir'!$F$31:$F$400,'Étape 1 - à remplir'!$E$31:$E$400,MASQ2!BE455,'Étape 1 - à remplir'!$N$31:$N$400,BN$3,'Étape 1 - à remplir'!$G$31:$G$400,"lots")))))))</f>
        <v>#N/A</v>
      </c>
      <c r="BG455" s="204">
        <f t="shared" si="216"/>
        <v>0</v>
      </c>
      <c r="BH455" s="204" t="str">
        <f t="shared" si="202"/>
        <v>Pénéthamate (ou pénéthacilline)</v>
      </c>
      <c r="BI455" s="204" t="str">
        <f t="shared" si="203"/>
        <v/>
      </c>
      <c r="BJ455" s="204" t="str">
        <f t="shared" si="204"/>
        <v/>
      </c>
      <c r="BK455" s="204" t="str">
        <f t="shared" si="205"/>
        <v>Penicillines</v>
      </c>
      <c r="BL455" s="204" t="str">
        <f t="shared" si="206"/>
        <v/>
      </c>
      <c r="BM455" s="97" t="str">
        <f t="shared" si="207"/>
        <v/>
      </c>
      <c r="BN455" s="78"/>
      <c r="BO455" s="78"/>
      <c r="BP455" s="77" t="str">
        <f ca="1"/>
        <v>REVOZYN RTU 308,8 MG/ML SUSPENSION INJECTABLE POUR BOVINS</v>
      </c>
      <c r="BQ455" s="79" t="e">
        <f ca="1"/>
        <v>#N/A</v>
      </c>
      <c r="BR455" s="102"/>
      <c r="BS455" s="8"/>
      <c r="BT455" s="8"/>
      <c r="BU455" s="8"/>
      <c r="BV455" s="8"/>
      <c r="BW455" s="8"/>
      <c r="BX455" s="8"/>
      <c r="BY455" s="8"/>
      <c r="BZ455" s="8"/>
      <c r="CA455" s="8"/>
      <c r="CB455" s="8"/>
      <c r="CC455" s="8"/>
      <c r="CD455" s="8"/>
      <c r="CE455" s="8"/>
      <c r="CF455" s="8"/>
      <c r="CG455" s="8"/>
      <c r="CH455" s="8"/>
      <c r="CI455" s="8"/>
      <c r="CJ455" s="8"/>
      <c r="CK455" s="8"/>
      <c r="CL455" s="8"/>
      <c r="CM455" s="8"/>
      <c r="CN455" s="8"/>
      <c r="CO455" s="97"/>
      <c r="CQ455" s="56"/>
      <c r="CR455" s="8"/>
      <c r="CS455" s="8"/>
      <c r="CT455" s="8"/>
      <c r="CU455" s="8"/>
      <c r="CV455" s="8"/>
      <c r="CW455" s="8"/>
      <c r="CX455" s="8"/>
      <c r="CY455" s="102" t="str">
        <f t="shared" si="208"/>
        <v/>
      </c>
      <c r="CZ455" s="56" t="str">
        <f t="shared" si="209"/>
        <v>REVOZYN RTU 308,8 MG/ML SUSPENSION INJECTABLE POUR BOVINS</v>
      </c>
      <c r="DA455" s="204" t="e">
        <f>IF(IF(DI$2="Catégorie",IF(DI$3="Toutes",SUMIFS('Étape 1 - à remplir'!$F$31:$F$400,'Étape 1 - à remplir'!$E$31:$E$400,MASQ2!CZ455,'Étape 1 - à remplir'!$G$31:$G$400,"kg"),SUMIFS('Étape 1 - à remplir'!$F$31:$F$400,'Étape 1 - à remplir'!$E$31:$E$400,MASQ2!CZ455,'Étape 1 - à remplir'!$C$31:$C$400,DI$3)),IF(DI$2="Âge",IF(DI$3="Tous",SUMIFS('Étape 1 - à remplir'!$F$31:$F$400,'Étape 1 - à remplir'!$E$31:$E$400,MASQ2!CZ455,'Étape 1 - à remplir'!$G$31:$G$400,"kg"),SUMIFS('Étape 1 - à remplir'!$F$31:$F$400,'Étape 1 - à remplir'!$E$31:$E$400,MASQ2!CZ455,'Étape 1 - à remplir'!$P$31:$P$400,DI$3,'Étape 1 - à remplir'!$G$31:$G$400,"kg")),IF(DI$2="Atelier",IF(DI$3="Tous",SUMIFS('Étape 1 - à remplir'!$F$31:$F$400,'Étape 1 - à remplir'!$E$31:$E$400,MASQ2!CZ455,'Étape 1 - à remplir'!$G$31:$G$400,"kg"),SUMIFS('Étape 1 - à remplir'!$F$31:$F$400,'Étape 1 - à remplir'!$E$31:$E$400,MASQ2!CZ455,'Étape 1 - à remplir'!$O$31:$O$400,DI$3,'Étape 1 - à remplir'!$G$31:$G$400,"kg")),IF(DI$2="Espèce",IF(DI$3="Tous",SUMIFS('Étape 1 - à remplir'!$F$31:$F$400,'Étape 1 - à remplir'!$E$31:$E$400,MASQ2!CZ455,'Étape 1 - à remplir'!$G$31:$G$400,"kg"),SUMIFS('Étape 1 - à remplir'!$F$31:$F$400,'Étape 1 - à remplir'!$E$31:$E$400,MASQ2!CZ455,'Étape 1 - à remplir'!$N$31:$N$400,DI$3,'Étape 1 - à remplir'!$G$31:$G$400,"kg"))))))=0,NA(),IF(DI$2="Catégorie",IF(DI$3="Toutes",SUMIFS('Étape 1 - à remplir'!$F$31:$F$400,'Étape 1 - à remplir'!$E$31:$E$400,MASQ2!CZ455,'Étape 1 - à remplir'!$G$31:$G$400,"kg"),SUMIFS('Étape 1 - à remplir'!$F$31:$F$400,'Étape 1 - à remplir'!$E$31:$E$400,MASQ2!CZ455,'Étape 1 - à remplir'!$C$31:$C$400,DI$3)),IF(DI$2="Âge",IF(DI$3="Tous",SUMIFS('Étape 1 - à remplir'!$F$31:$F$400,'Étape 1 - à remplir'!$E$31:$E$400,MASQ2!CZ455,'Étape 1 - à remplir'!$G$31:$G$400,"kg"),SUMIFS('Étape 1 - à remplir'!$F$31:$F$400,'Étape 1 - à remplir'!$E$31:$E$400,MASQ2!CZ455,'Étape 1 - à remplir'!$P$31:$P$400,DI$3,'Étape 1 - à remplir'!$G$31:$G$400,"kg")),IF(DI$2="Atelier",IF(DI$3="Tous",SUMIFS('Étape 1 - à remplir'!$F$31:$F$400,'Étape 1 - à remplir'!$E$31:$E$400,MASQ2!CZ455,'Étape 1 - à remplir'!$G$31:$G$400,"kg"),SUMIFS('Étape 1 - à remplir'!$F$31:$F$400,'Étape 1 - à remplir'!$E$31:$E$400,MASQ2!CZ455,'Étape 1 - à remplir'!$O$31:$O$400,DI$3,'Étape 1 - à remplir'!$G$31:$G$400,"kg")),IF(DI$2="Espèce",IF(DI$3="Tous",SUMIFS('Étape 1 - à remplir'!$F$31:$F$400,'Étape 1 - à remplir'!$E$31:$E$400,MASQ2!CZ455,'Étape 1 - à remplir'!$G$31:$G$400,"kg"),SUMIFS('Étape 1 - à remplir'!$F$31:$F$400,'Étape 1 - à remplir'!$E$31:$E$400,MASQ2!CZ455,'Étape 1 - à remplir'!$N$31:$N$400,DI$3,'Étape 1 - à remplir'!$G$31:$G$400,"kg")))))))</f>
        <v>#N/A</v>
      </c>
      <c r="DB455" s="104">
        <f t="shared" si="217"/>
        <v>0</v>
      </c>
      <c r="DC455" s="204" t="str">
        <f t="shared" si="210"/>
        <v>Pénéthamate (ou pénéthacilline)</v>
      </c>
      <c r="DD455" s="204" t="str">
        <f t="shared" si="211"/>
        <v/>
      </c>
      <c r="DE455" s="204" t="str">
        <f t="shared" si="212"/>
        <v/>
      </c>
      <c r="DF455" s="204" t="str">
        <f t="shared" si="213"/>
        <v>Penicillines</v>
      </c>
      <c r="DG455" s="204" t="str">
        <f t="shared" si="214"/>
        <v/>
      </c>
      <c r="DH455" s="97" t="str">
        <f t="shared" si="215"/>
        <v/>
      </c>
      <c r="DI455" s="78"/>
      <c r="DJ455" s="78"/>
      <c r="DK455" s="77" t="str">
        <f ca="1"/>
        <v>REVOZYN RTU 308,8 MG/ML SUSPENSION INJECTABLE POUR BOVINS</v>
      </c>
      <c r="DL455" s="79" t="e">
        <f ca="1"/>
        <v>#N/A</v>
      </c>
      <c r="DM455" s="102"/>
      <c r="DN455" s="8"/>
      <c r="DO455" s="8"/>
      <c r="DP455" s="8"/>
      <c r="DQ455" s="8"/>
      <c r="DR455" s="8"/>
      <c r="DS455" s="8"/>
      <c r="DT455" s="8"/>
      <c r="DU455" s="8"/>
      <c r="DV455" s="8"/>
      <c r="DW455" s="8"/>
      <c r="DX455" s="8"/>
      <c r="DY455" s="8"/>
      <c r="DZ455" s="8"/>
      <c r="EA455" s="8"/>
      <c r="EB455" s="8"/>
      <c r="EC455" s="8"/>
      <c r="ED455" s="8"/>
      <c r="EE455" s="8"/>
      <c r="EF455" s="8"/>
      <c r="EG455" s="8"/>
      <c r="EH455" s="8"/>
      <c r="EI455" s="8"/>
      <c r="EJ455" s="97"/>
    </row>
    <row r="456" spans="1:140" x14ac:dyDescent="0.25">
      <c r="A456" s="56"/>
      <c r="B456" s="8"/>
      <c r="C456" s="8"/>
      <c r="D456" s="8"/>
      <c r="E456" s="8"/>
      <c r="F456" s="8"/>
      <c r="G456" s="8"/>
      <c r="H456" s="8"/>
      <c r="I456" s="102" t="str">
        <f>INDEX(Données_ATB!BE:BV,MATCH(MASQ2!J456,Données_ATB!BE:BE,0),18)</f>
        <v/>
      </c>
      <c r="J456" s="77" t="str">
        <f>Données_ATB!BE455</f>
        <v>RHEMOX 435,6 MG/G POUDRE POUR ADMINISTRATION DANS L'EAU DE BOISSON POUR PORCINS, POULETS, CANARDS, ET DINDES</v>
      </c>
      <c r="K456" s="204" t="e">
        <f>IF(IF(S$2="Catégorie",IF(S$3="Toutes",SUMIFS('Étape 1 - à remplir'!$F$31:$F$400,'Étape 1 - à remplir'!$E$31:$E$400,MASQ2!J456,'Étape 1 - à remplir'!$G$31:$G$400,"animaux"),SUMIFS('Étape 1 - à remplir'!$F$31:$F$400,'Étape 1 - à remplir'!$E$31:$E$400,MASQ2!J456,'Étape 1 - à remplir'!$C$31:$C$400,S$3)),IF(S$2="Âge",IF(S$3="Tous",SUMIFS('Étape 1 - à remplir'!$F$31:$F$400,'Étape 1 - à remplir'!$E$31:$E$400,MASQ2!J456,'Étape 1 - à remplir'!$G$31:$G$400,"animaux"),SUMIFS('Étape 1 - à remplir'!$F$31:$F$400,'Étape 1 - à remplir'!$E$31:$E$400,MASQ2!J456,'Étape 1 - à remplir'!$P$31:$P$400,S$3)),IF(S$2="Atelier",IF(S$3="Tous",SUMIFS('Étape 1 - à remplir'!$F$31:$F$400,'Étape 1 - à remplir'!$E$31:$E$400,MASQ2!J456,'Étape 1 - à remplir'!$G$31:$G$400,"animaux"),SUMIFS('Étape 1 - à remplir'!$F$31:$F$400,'Étape 1 - à remplir'!$E$31:$E$400,MASQ2!J456,'Étape 1 - à remplir'!$O$31:$O$400,S$3)),IF(S$2="Espèce",IF(S$3="Tous",SUMIFS('Étape 1 - à remplir'!$F$31:$F$400,'Étape 1 - à remplir'!$E$31:$E$400,MASQ2!J456,'Étape 1 - à remplir'!$G$31:$G$400,"animaux"),SUMIFS('Étape 1 - à remplir'!$F$31:$F$400,'Étape 1 - à remplir'!$E$31:$E$400,MASQ2!J456,'Étape 1 - à remplir'!$N$31:$N$400,S$3))))))=0,NA(),IF(S$2="Catégorie",IF(S$3="Toutes",SUMIFS('Étape 1 - à remplir'!$F$31:$F$400,'Étape 1 - à remplir'!$E$31:$E$400,MASQ2!J456,'Étape 1 - à remplir'!$G$31:$G$400,"animaux"),SUMIFS('Étape 1 - à remplir'!$F$31:$F$400,'Étape 1 - à remplir'!$E$31:$E$400,MASQ2!J456,'Étape 1 - à remplir'!$C$31:$C$400,S$3)),IF(S$2="Âge",IF(S$3="Tous",SUMIFS('Étape 1 - à remplir'!$F$31:$F$400,'Étape 1 - à remplir'!$E$31:$E$400,MASQ2!J456,'Étape 1 - à remplir'!$G$31:$G$400,"animaux"),SUMIFS('Étape 1 - à remplir'!$F$31:$F$400,'Étape 1 - à remplir'!$E$31:$E$400,MASQ2!J456,'Étape 1 - à remplir'!$P$31:$P$400,S$3)),IF(S$2="Atelier",IF(S$3="Tous",SUMIFS('Étape 1 - à remplir'!$F$31:$F$400,'Étape 1 - à remplir'!$E$31:$E$400,MASQ2!J456,'Étape 1 - à remplir'!$G$31:$G$400,"animaux"),SUMIFS('Étape 1 - à remplir'!$F$31:$F$400,'Étape 1 - à remplir'!$E$31:$E$400,MASQ2!J456,'Étape 1 - à remplir'!$O$31:$O$400,S$3)),IF(S$2="Espèce",IF(S$3="Tous",SUMIFS('Étape 1 - à remplir'!$F$31:$F$400,'Étape 1 - à remplir'!$E$31:$E$400,MASQ2!J456,'Étape 1 - à remplir'!$G$31:$G$400,"animaux"),SUMIFS('Étape 1 - à remplir'!$F$31:$F$400,'Étape 1 - à remplir'!$E$31:$E$400,MASQ2!J456,'Étape 1 - à remplir'!$N$31:$N$400,S$3)))))))</f>
        <v>#N/A</v>
      </c>
      <c r="L456" s="97">
        <f t="shared" si="218"/>
        <v>0</v>
      </c>
      <c r="M456" s="56" t="str">
        <f>Données_ATB!BN455</f>
        <v>Amoxicilline</v>
      </c>
      <c r="N456" s="204" t="str">
        <f>Données_ATB!BO455</f>
        <v/>
      </c>
      <c r="O456" s="97" t="str">
        <f>Données_ATB!BP455</f>
        <v/>
      </c>
      <c r="P456" s="77" t="str">
        <f>Données_ATB!BR455</f>
        <v>Penicillines</v>
      </c>
      <c r="Q456" s="78" t="str">
        <f>Données_ATB!BS455</f>
        <v/>
      </c>
      <c r="R456" s="79" t="str">
        <f>Données_ATB!BT455</f>
        <v/>
      </c>
      <c r="S456" s="78"/>
      <c r="T456" s="78"/>
      <c r="U456" s="77" t="str">
        <f ca="1"/>
        <v>RHEMOX 435,6 MG/G POUDRE POUR ADMINISTRATION DANS L'EAU DE BOISSON POUR PORCINS, POULETS, CANARDS, ET DINDES</v>
      </c>
      <c r="V456" s="79" t="e">
        <f ca="1"/>
        <v>#N/A</v>
      </c>
      <c r="W456" s="102"/>
      <c r="X456" s="8"/>
      <c r="Y456" s="8"/>
      <c r="Z456" s="8"/>
      <c r="AA456" s="8"/>
      <c r="AB456" s="102"/>
      <c r="AC456" s="8"/>
      <c r="AD456" s="8"/>
      <c r="AE456" s="8"/>
      <c r="AF456" s="8"/>
      <c r="AG456" s="8"/>
      <c r="AH456" s="8"/>
      <c r="AI456" s="8"/>
      <c r="AJ456" s="8"/>
      <c r="AK456" s="8"/>
      <c r="AL456" s="8"/>
      <c r="AM456" s="8"/>
      <c r="AN456" s="8"/>
      <c r="AO456" s="8"/>
      <c r="AP456" s="8"/>
      <c r="AQ456" s="8"/>
      <c r="AR456" s="8"/>
      <c r="AS456" s="8"/>
      <c r="AT456" s="97"/>
      <c r="AV456" s="56"/>
      <c r="AW456" s="8"/>
      <c r="AX456" s="8"/>
      <c r="AY456" s="8"/>
      <c r="AZ456" s="8"/>
      <c r="BA456" s="8"/>
      <c r="BB456" s="8"/>
      <c r="BC456" s="8"/>
      <c r="BD456" s="102" t="str">
        <f t="shared" si="200"/>
        <v/>
      </c>
      <c r="BE456" s="56" t="str">
        <f t="shared" si="201"/>
        <v>RHEMOX 435,6 MG/G POUDRE POUR ADMINISTRATION DANS L'EAU DE BOISSON POUR PORCINS, POULETS, CANARDS, ET DINDES</v>
      </c>
      <c r="BF456" s="204" t="e">
        <f>IF(IF(BN$2="Catégorie",IF(BN$3="Toutes",SUMIFS('Étape 1 - à remplir'!$F$31:$F$400,'Étape 1 - à remplir'!$E$31:$E$400,MASQ2!BE456,'Étape 1 - à remplir'!$G$31:$G$400,"lots"),SUMIFS('Étape 1 - à remplir'!$F$31:$F$400,'Étape 1 - à remplir'!$E$31:$E$400,MASQ2!BE456,'Étape 1 - à remplir'!$C$31:$C$400,BN$3)),IF(BN$2="Âge",IF(BN$3="Tous",SUMIFS('Étape 1 - à remplir'!$F$31:$F$400,'Étape 1 - à remplir'!$E$31:$E$400,MASQ2!BE456,'Étape 1 - à remplir'!$G$31:$G$400,"lots"),SUMIFS('Étape 1 - à remplir'!$F$31:$F$400,'Étape 1 - à remplir'!$E$31:$E$400,MASQ2!BE456,'Étape 1 - à remplir'!$P$31:$P$400,BN$3,'Étape 1 - à remplir'!$G$31:$G$400,"lots")),IF(BN$2="Atelier",IF(BN$3="Tous",SUMIFS('Étape 1 - à remplir'!$F$31:$F$400,'Étape 1 - à remplir'!$E$31:$E$400,MASQ2!BE456,'Étape 1 - à remplir'!$G$31:$G$400,"lots"),SUMIFS('Étape 1 - à remplir'!$F$31:$F$400,'Étape 1 - à remplir'!$E$31:$E$400,MASQ2!BE456,'Étape 1 - à remplir'!$O$31:$O$400,BN$3,'Étape 1 - à remplir'!$G$31:$G$400,"lots")),IF(BN$2="Espèce",IF(BN$3="Tous",SUMIFS('Étape 1 - à remplir'!$F$31:$F$400,'Étape 1 - à remplir'!$E$31:$E$400,MASQ2!BE456,'Étape 1 - à remplir'!$G$31:$G$400,"lots"),SUMIFS('Étape 1 - à remplir'!$F$31:$F$400,'Étape 1 - à remplir'!$E$31:$E$400,MASQ2!BE456,'Étape 1 - à remplir'!$N$31:$N$400,BN$3,'Étape 1 - à remplir'!$G$31:$G$400,"lots"))))))=0,NA(),IF(BN$2="Catégorie",IF(BN$3="Toutes",SUMIFS('Étape 1 - à remplir'!$F$31:$F$400,'Étape 1 - à remplir'!$E$31:$E$400,MASQ2!BE456,'Étape 1 - à remplir'!$G$31:$G$400,"lots"),SUMIFS('Étape 1 - à remplir'!$F$31:$F$400,'Étape 1 - à remplir'!$E$31:$E$400,MASQ2!BE456,'Étape 1 - à remplir'!$C$31:$C$400,BN$3)),IF(BN$2="Âge",IF(BN$3="Tous",SUMIFS('Étape 1 - à remplir'!$F$31:$F$400,'Étape 1 - à remplir'!$E$31:$E$400,MASQ2!BE456,'Étape 1 - à remplir'!$G$31:$G$400,"lots"),SUMIFS('Étape 1 - à remplir'!$F$31:$F$400,'Étape 1 - à remplir'!$E$31:$E$400,MASQ2!BE456,'Étape 1 - à remplir'!$P$31:$P$400,BN$3,'Étape 1 - à remplir'!$G$31:$G$400,"lots")),IF(BN$2="Atelier",IF(BN$3="Tous",SUMIFS('Étape 1 - à remplir'!$F$31:$F$400,'Étape 1 - à remplir'!$E$31:$E$400,MASQ2!BE456,'Étape 1 - à remplir'!$G$31:$G$400,"lots"),SUMIFS('Étape 1 - à remplir'!$F$31:$F$400,'Étape 1 - à remplir'!$E$31:$E$400,MASQ2!BE456,'Étape 1 - à remplir'!$O$31:$O$400,BN$3,'Étape 1 - à remplir'!$G$31:$G$400,"lots")),IF(BN$2="Espèce",IF(BN$3="Tous",SUMIFS('Étape 1 - à remplir'!$F$31:$F$400,'Étape 1 - à remplir'!$E$31:$E$400,MASQ2!BE456,'Étape 1 - à remplir'!$G$31:$G$400,"lots"),SUMIFS('Étape 1 - à remplir'!$F$31:$F$400,'Étape 1 - à remplir'!$E$31:$E$400,MASQ2!BE456,'Étape 1 - à remplir'!$N$31:$N$400,BN$3,'Étape 1 - à remplir'!$G$31:$G$400,"lots")))))))</f>
        <v>#N/A</v>
      </c>
      <c r="BG456" s="204">
        <f t="shared" si="216"/>
        <v>0</v>
      </c>
      <c r="BH456" s="204" t="str">
        <f t="shared" si="202"/>
        <v>Amoxicilline</v>
      </c>
      <c r="BI456" s="204" t="str">
        <f t="shared" si="203"/>
        <v/>
      </c>
      <c r="BJ456" s="204" t="str">
        <f t="shared" si="204"/>
        <v/>
      </c>
      <c r="BK456" s="204" t="str">
        <f t="shared" si="205"/>
        <v>Penicillines</v>
      </c>
      <c r="BL456" s="204" t="str">
        <f t="shared" si="206"/>
        <v/>
      </c>
      <c r="BM456" s="97" t="str">
        <f t="shared" si="207"/>
        <v/>
      </c>
      <c r="BN456" s="78"/>
      <c r="BO456" s="78"/>
      <c r="BP456" s="77" t="str">
        <f ca="1"/>
        <v>RHEMOX 435,6 MG/G POUDRE POUR ADMINISTRATION DANS L'EAU DE BOISSON POUR PORCINS, POULETS, CANARDS, ET DINDES</v>
      </c>
      <c r="BQ456" s="79" t="e">
        <f ca="1"/>
        <v>#N/A</v>
      </c>
      <c r="BR456" s="102"/>
      <c r="BS456" s="8"/>
      <c r="BT456" s="8"/>
      <c r="BU456" s="8"/>
      <c r="BV456" s="8"/>
      <c r="BW456" s="8"/>
      <c r="BX456" s="8"/>
      <c r="BY456" s="8"/>
      <c r="BZ456" s="8"/>
      <c r="CA456" s="8"/>
      <c r="CB456" s="8"/>
      <c r="CC456" s="8"/>
      <c r="CD456" s="8"/>
      <c r="CE456" s="8"/>
      <c r="CF456" s="8"/>
      <c r="CG456" s="8"/>
      <c r="CH456" s="8"/>
      <c r="CI456" s="8"/>
      <c r="CJ456" s="8"/>
      <c r="CK456" s="8"/>
      <c r="CL456" s="8"/>
      <c r="CM456" s="8"/>
      <c r="CN456" s="8"/>
      <c r="CO456" s="97"/>
      <c r="CQ456" s="56"/>
      <c r="CR456" s="8"/>
      <c r="CS456" s="8"/>
      <c r="CT456" s="8"/>
      <c r="CU456" s="8"/>
      <c r="CV456" s="8"/>
      <c r="CW456" s="8"/>
      <c r="CX456" s="8"/>
      <c r="CY456" s="102" t="str">
        <f t="shared" si="208"/>
        <v/>
      </c>
      <c r="CZ456" s="56" t="str">
        <f t="shared" si="209"/>
        <v>RHEMOX 435,6 MG/G POUDRE POUR ADMINISTRATION DANS L'EAU DE BOISSON POUR PORCINS, POULETS, CANARDS, ET DINDES</v>
      </c>
      <c r="DA456" s="204" t="e">
        <f>IF(IF(DI$2="Catégorie",IF(DI$3="Toutes",SUMIFS('Étape 1 - à remplir'!$F$31:$F$400,'Étape 1 - à remplir'!$E$31:$E$400,MASQ2!CZ456,'Étape 1 - à remplir'!$G$31:$G$400,"kg"),SUMIFS('Étape 1 - à remplir'!$F$31:$F$400,'Étape 1 - à remplir'!$E$31:$E$400,MASQ2!CZ456,'Étape 1 - à remplir'!$C$31:$C$400,DI$3)),IF(DI$2="Âge",IF(DI$3="Tous",SUMIFS('Étape 1 - à remplir'!$F$31:$F$400,'Étape 1 - à remplir'!$E$31:$E$400,MASQ2!CZ456,'Étape 1 - à remplir'!$G$31:$G$400,"kg"),SUMIFS('Étape 1 - à remplir'!$F$31:$F$400,'Étape 1 - à remplir'!$E$31:$E$400,MASQ2!CZ456,'Étape 1 - à remplir'!$P$31:$P$400,DI$3,'Étape 1 - à remplir'!$G$31:$G$400,"kg")),IF(DI$2="Atelier",IF(DI$3="Tous",SUMIFS('Étape 1 - à remplir'!$F$31:$F$400,'Étape 1 - à remplir'!$E$31:$E$400,MASQ2!CZ456,'Étape 1 - à remplir'!$G$31:$G$400,"kg"),SUMIFS('Étape 1 - à remplir'!$F$31:$F$400,'Étape 1 - à remplir'!$E$31:$E$400,MASQ2!CZ456,'Étape 1 - à remplir'!$O$31:$O$400,DI$3,'Étape 1 - à remplir'!$G$31:$G$400,"kg")),IF(DI$2="Espèce",IF(DI$3="Tous",SUMIFS('Étape 1 - à remplir'!$F$31:$F$400,'Étape 1 - à remplir'!$E$31:$E$400,MASQ2!CZ456,'Étape 1 - à remplir'!$G$31:$G$400,"kg"),SUMIFS('Étape 1 - à remplir'!$F$31:$F$400,'Étape 1 - à remplir'!$E$31:$E$400,MASQ2!CZ456,'Étape 1 - à remplir'!$N$31:$N$400,DI$3,'Étape 1 - à remplir'!$G$31:$G$400,"kg"))))))=0,NA(),IF(DI$2="Catégorie",IF(DI$3="Toutes",SUMIFS('Étape 1 - à remplir'!$F$31:$F$400,'Étape 1 - à remplir'!$E$31:$E$400,MASQ2!CZ456,'Étape 1 - à remplir'!$G$31:$G$400,"kg"),SUMIFS('Étape 1 - à remplir'!$F$31:$F$400,'Étape 1 - à remplir'!$E$31:$E$400,MASQ2!CZ456,'Étape 1 - à remplir'!$C$31:$C$400,DI$3)),IF(DI$2="Âge",IF(DI$3="Tous",SUMIFS('Étape 1 - à remplir'!$F$31:$F$400,'Étape 1 - à remplir'!$E$31:$E$400,MASQ2!CZ456,'Étape 1 - à remplir'!$G$31:$G$400,"kg"),SUMIFS('Étape 1 - à remplir'!$F$31:$F$400,'Étape 1 - à remplir'!$E$31:$E$400,MASQ2!CZ456,'Étape 1 - à remplir'!$P$31:$P$400,DI$3,'Étape 1 - à remplir'!$G$31:$G$400,"kg")),IF(DI$2="Atelier",IF(DI$3="Tous",SUMIFS('Étape 1 - à remplir'!$F$31:$F$400,'Étape 1 - à remplir'!$E$31:$E$400,MASQ2!CZ456,'Étape 1 - à remplir'!$G$31:$G$400,"kg"),SUMIFS('Étape 1 - à remplir'!$F$31:$F$400,'Étape 1 - à remplir'!$E$31:$E$400,MASQ2!CZ456,'Étape 1 - à remplir'!$O$31:$O$400,DI$3,'Étape 1 - à remplir'!$G$31:$G$400,"kg")),IF(DI$2="Espèce",IF(DI$3="Tous",SUMIFS('Étape 1 - à remplir'!$F$31:$F$400,'Étape 1 - à remplir'!$E$31:$E$400,MASQ2!CZ456,'Étape 1 - à remplir'!$G$31:$G$400,"kg"),SUMIFS('Étape 1 - à remplir'!$F$31:$F$400,'Étape 1 - à remplir'!$E$31:$E$400,MASQ2!CZ456,'Étape 1 - à remplir'!$N$31:$N$400,DI$3,'Étape 1 - à remplir'!$G$31:$G$400,"kg")))))))</f>
        <v>#N/A</v>
      </c>
      <c r="DB456" s="104">
        <f t="shared" si="217"/>
        <v>0</v>
      </c>
      <c r="DC456" s="204" t="str">
        <f t="shared" si="210"/>
        <v>Amoxicilline</v>
      </c>
      <c r="DD456" s="204" t="str">
        <f t="shared" si="211"/>
        <v/>
      </c>
      <c r="DE456" s="204" t="str">
        <f t="shared" si="212"/>
        <v/>
      </c>
      <c r="DF456" s="204" t="str">
        <f t="shared" si="213"/>
        <v>Penicillines</v>
      </c>
      <c r="DG456" s="204" t="str">
        <f t="shared" si="214"/>
        <v/>
      </c>
      <c r="DH456" s="97" t="str">
        <f t="shared" si="215"/>
        <v/>
      </c>
      <c r="DI456" s="78"/>
      <c r="DJ456" s="78"/>
      <c r="DK456" s="77" t="str">
        <f ca="1"/>
        <v>RHEMOX 435,6 MG/G POUDRE POUR ADMINISTRATION DANS L'EAU DE BOISSON POUR PORCINS, POULETS, CANARDS, ET DINDES</v>
      </c>
      <c r="DL456" s="79" t="e">
        <f ca="1"/>
        <v>#N/A</v>
      </c>
      <c r="DM456" s="102"/>
      <c r="DN456" s="8"/>
      <c r="DO456" s="8"/>
      <c r="DP456" s="8"/>
      <c r="DQ456" s="8"/>
      <c r="DR456" s="8"/>
      <c r="DS456" s="8"/>
      <c r="DT456" s="8"/>
      <c r="DU456" s="8"/>
      <c r="DV456" s="8"/>
      <c r="DW456" s="8"/>
      <c r="DX456" s="8"/>
      <c r="DY456" s="8"/>
      <c r="DZ456" s="8"/>
      <c r="EA456" s="8"/>
      <c r="EB456" s="8"/>
      <c r="EC456" s="8"/>
      <c r="ED456" s="8"/>
      <c r="EE456" s="8"/>
      <c r="EF456" s="8"/>
      <c r="EG456" s="8"/>
      <c r="EH456" s="8"/>
      <c r="EI456" s="8"/>
      <c r="EJ456" s="97"/>
    </row>
    <row r="457" spans="1:140" x14ac:dyDescent="0.25">
      <c r="A457" s="56"/>
      <c r="B457" s="8"/>
      <c r="C457" s="8"/>
      <c r="D457" s="8"/>
      <c r="E457" s="8"/>
      <c r="F457" s="8"/>
      <c r="G457" s="8"/>
      <c r="H457" s="8"/>
      <c r="I457" s="102" t="str">
        <f>INDEX(Données_ATB!BE:BV,MATCH(MASQ2!J457,Données_ATB!BE:BE,0),18)</f>
        <v/>
      </c>
      <c r="J457" s="77" t="str">
        <f>Données_ATB!BE456</f>
        <v>RHEMOX FORTE 871,24 MG/G POUDRE POUR ADMINISTRATION DANS L'EAU DE BOISSON POUR POULETS, CANARDS ET DINDES</v>
      </c>
      <c r="K457" s="204" t="e">
        <f>IF(IF(S$2="Catégorie",IF(S$3="Toutes",SUMIFS('Étape 1 - à remplir'!$F$31:$F$400,'Étape 1 - à remplir'!$E$31:$E$400,MASQ2!J457,'Étape 1 - à remplir'!$G$31:$G$400,"animaux"),SUMIFS('Étape 1 - à remplir'!$F$31:$F$400,'Étape 1 - à remplir'!$E$31:$E$400,MASQ2!J457,'Étape 1 - à remplir'!$C$31:$C$400,S$3)),IF(S$2="Âge",IF(S$3="Tous",SUMIFS('Étape 1 - à remplir'!$F$31:$F$400,'Étape 1 - à remplir'!$E$31:$E$400,MASQ2!J457,'Étape 1 - à remplir'!$G$31:$G$400,"animaux"),SUMIFS('Étape 1 - à remplir'!$F$31:$F$400,'Étape 1 - à remplir'!$E$31:$E$400,MASQ2!J457,'Étape 1 - à remplir'!$P$31:$P$400,S$3)),IF(S$2="Atelier",IF(S$3="Tous",SUMIFS('Étape 1 - à remplir'!$F$31:$F$400,'Étape 1 - à remplir'!$E$31:$E$400,MASQ2!J457,'Étape 1 - à remplir'!$G$31:$G$400,"animaux"),SUMIFS('Étape 1 - à remplir'!$F$31:$F$400,'Étape 1 - à remplir'!$E$31:$E$400,MASQ2!J457,'Étape 1 - à remplir'!$O$31:$O$400,S$3)),IF(S$2="Espèce",IF(S$3="Tous",SUMIFS('Étape 1 - à remplir'!$F$31:$F$400,'Étape 1 - à remplir'!$E$31:$E$400,MASQ2!J457,'Étape 1 - à remplir'!$G$31:$G$400,"animaux"),SUMIFS('Étape 1 - à remplir'!$F$31:$F$400,'Étape 1 - à remplir'!$E$31:$E$400,MASQ2!J457,'Étape 1 - à remplir'!$N$31:$N$400,S$3))))))=0,NA(),IF(S$2="Catégorie",IF(S$3="Toutes",SUMIFS('Étape 1 - à remplir'!$F$31:$F$400,'Étape 1 - à remplir'!$E$31:$E$400,MASQ2!J457,'Étape 1 - à remplir'!$G$31:$G$400,"animaux"),SUMIFS('Étape 1 - à remplir'!$F$31:$F$400,'Étape 1 - à remplir'!$E$31:$E$400,MASQ2!J457,'Étape 1 - à remplir'!$C$31:$C$400,S$3)),IF(S$2="Âge",IF(S$3="Tous",SUMIFS('Étape 1 - à remplir'!$F$31:$F$400,'Étape 1 - à remplir'!$E$31:$E$400,MASQ2!J457,'Étape 1 - à remplir'!$G$31:$G$400,"animaux"),SUMIFS('Étape 1 - à remplir'!$F$31:$F$400,'Étape 1 - à remplir'!$E$31:$E$400,MASQ2!J457,'Étape 1 - à remplir'!$P$31:$P$400,S$3)),IF(S$2="Atelier",IF(S$3="Tous",SUMIFS('Étape 1 - à remplir'!$F$31:$F$400,'Étape 1 - à remplir'!$E$31:$E$400,MASQ2!J457,'Étape 1 - à remplir'!$G$31:$G$400,"animaux"),SUMIFS('Étape 1 - à remplir'!$F$31:$F$400,'Étape 1 - à remplir'!$E$31:$E$400,MASQ2!J457,'Étape 1 - à remplir'!$O$31:$O$400,S$3)),IF(S$2="Espèce",IF(S$3="Tous",SUMIFS('Étape 1 - à remplir'!$F$31:$F$400,'Étape 1 - à remplir'!$E$31:$E$400,MASQ2!J457,'Étape 1 - à remplir'!$G$31:$G$400,"animaux"),SUMIFS('Étape 1 - à remplir'!$F$31:$F$400,'Étape 1 - à remplir'!$E$31:$E$400,MASQ2!J457,'Étape 1 - à remplir'!$N$31:$N$400,S$3)))))))</f>
        <v>#N/A</v>
      </c>
      <c r="L457" s="97">
        <f t="shared" si="218"/>
        <v>0</v>
      </c>
      <c r="M457" s="56" t="str">
        <f>Données_ATB!BN456</f>
        <v>Céfalexine</v>
      </c>
      <c r="N457" s="204" t="str">
        <f>Données_ATB!BO456</f>
        <v/>
      </c>
      <c r="O457" s="97" t="str">
        <f>Données_ATB!BP456</f>
        <v/>
      </c>
      <c r="P457" s="77" t="str">
        <f>Données_ATB!BR456</f>
        <v>Cephalosporines 1&amp;2G</v>
      </c>
      <c r="Q457" s="78" t="str">
        <f>Données_ATB!BS456</f>
        <v/>
      </c>
      <c r="R457" s="79" t="str">
        <f>Données_ATB!BT456</f>
        <v/>
      </c>
      <c r="S457" s="78"/>
      <c r="T457" s="78"/>
      <c r="U457" s="77" t="str">
        <f ca="1"/>
        <v>RHEMOX FORTE 871,24 MG/G POUDRE POUR ADMINISTRATION DANS L'EAU DE BOISSON POUR POULETS, CANARDS ET DINDES</v>
      </c>
      <c r="V457" s="79" t="e">
        <f ca="1"/>
        <v>#N/A</v>
      </c>
      <c r="W457" s="102"/>
      <c r="X457" s="8"/>
      <c r="Y457" s="8"/>
      <c r="Z457" s="8"/>
      <c r="AA457" s="8"/>
      <c r="AB457" s="102"/>
      <c r="AC457" s="8"/>
      <c r="AD457" s="8"/>
      <c r="AE457" s="8"/>
      <c r="AF457" s="8"/>
      <c r="AG457" s="8"/>
      <c r="AH457" s="8"/>
      <c r="AI457" s="8"/>
      <c r="AJ457" s="8"/>
      <c r="AK457" s="8"/>
      <c r="AL457" s="8"/>
      <c r="AM457" s="8"/>
      <c r="AN457" s="8"/>
      <c r="AO457" s="8"/>
      <c r="AP457" s="8"/>
      <c r="AQ457" s="8"/>
      <c r="AR457" s="8"/>
      <c r="AS457" s="8"/>
      <c r="AT457" s="97"/>
      <c r="AV457" s="56"/>
      <c r="AW457" s="8"/>
      <c r="AX457" s="8"/>
      <c r="AY457" s="8"/>
      <c r="AZ457" s="8"/>
      <c r="BA457" s="8"/>
      <c r="BB457" s="8"/>
      <c r="BC457" s="8"/>
      <c r="BD457" s="102" t="str">
        <f t="shared" si="200"/>
        <v/>
      </c>
      <c r="BE457" s="56" t="str">
        <f t="shared" si="201"/>
        <v>RHEMOX FORTE 871,24 MG/G POUDRE POUR ADMINISTRATION DANS L'EAU DE BOISSON POUR POULETS, CANARDS ET DINDES</v>
      </c>
      <c r="BF457" s="204" t="e">
        <f>IF(IF(BN$2="Catégorie",IF(BN$3="Toutes",SUMIFS('Étape 1 - à remplir'!$F$31:$F$400,'Étape 1 - à remplir'!$E$31:$E$400,MASQ2!BE457,'Étape 1 - à remplir'!$G$31:$G$400,"lots"),SUMIFS('Étape 1 - à remplir'!$F$31:$F$400,'Étape 1 - à remplir'!$E$31:$E$400,MASQ2!BE457,'Étape 1 - à remplir'!$C$31:$C$400,BN$3)),IF(BN$2="Âge",IF(BN$3="Tous",SUMIFS('Étape 1 - à remplir'!$F$31:$F$400,'Étape 1 - à remplir'!$E$31:$E$400,MASQ2!BE457,'Étape 1 - à remplir'!$G$31:$G$400,"lots"),SUMIFS('Étape 1 - à remplir'!$F$31:$F$400,'Étape 1 - à remplir'!$E$31:$E$400,MASQ2!BE457,'Étape 1 - à remplir'!$P$31:$P$400,BN$3,'Étape 1 - à remplir'!$G$31:$G$400,"lots")),IF(BN$2="Atelier",IF(BN$3="Tous",SUMIFS('Étape 1 - à remplir'!$F$31:$F$400,'Étape 1 - à remplir'!$E$31:$E$400,MASQ2!BE457,'Étape 1 - à remplir'!$G$31:$G$400,"lots"),SUMIFS('Étape 1 - à remplir'!$F$31:$F$400,'Étape 1 - à remplir'!$E$31:$E$400,MASQ2!BE457,'Étape 1 - à remplir'!$O$31:$O$400,BN$3,'Étape 1 - à remplir'!$G$31:$G$400,"lots")),IF(BN$2="Espèce",IF(BN$3="Tous",SUMIFS('Étape 1 - à remplir'!$F$31:$F$400,'Étape 1 - à remplir'!$E$31:$E$400,MASQ2!BE457,'Étape 1 - à remplir'!$G$31:$G$400,"lots"),SUMIFS('Étape 1 - à remplir'!$F$31:$F$400,'Étape 1 - à remplir'!$E$31:$E$400,MASQ2!BE457,'Étape 1 - à remplir'!$N$31:$N$400,BN$3,'Étape 1 - à remplir'!$G$31:$G$400,"lots"))))))=0,NA(),IF(BN$2="Catégorie",IF(BN$3="Toutes",SUMIFS('Étape 1 - à remplir'!$F$31:$F$400,'Étape 1 - à remplir'!$E$31:$E$400,MASQ2!BE457,'Étape 1 - à remplir'!$G$31:$G$400,"lots"),SUMIFS('Étape 1 - à remplir'!$F$31:$F$400,'Étape 1 - à remplir'!$E$31:$E$400,MASQ2!BE457,'Étape 1 - à remplir'!$C$31:$C$400,BN$3)),IF(BN$2="Âge",IF(BN$3="Tous",SUMIFS('Étape 1 - à remplir'!$F$31:$F$400,'Étape 1 - à remplir'!$E$31:$E$400,MASQ2!BE457,'Étape 1 - à remplir'!$G$31:$G$400,"lots"),SUMIFS('Étape 1 - à remplir'!$F$31:$F$400,'Étape 1 - à remplir'!$E$31:$E$400,MASQ2!BE457,'Étape 1 - à remplir'!$P$31:$P$400,BN$3,'Étape 1 - à remplir'!$G$31:$G$400,"lots")),IF(BN$2="Atelier",IF(BN$3="Tous",SUMIFS('Étape 1 - à remplir'!$F$31:$F$400,'Étape 1 - à remplir'!$E$31:$E$400,MASQ2!BE457,'Étape 1 - à remplir'!$G$31:$G$400,"lots"),SUMIFS('Étape 1 - à remplir'!$F$31:$F$400,'Étape 1 - à remplir'!$E$31:$E$400,MASQ2!BE457,'Étape 1 - à remplir'!$O$31:$O$400,BN$3,'Étape 1 - à remplir'!$G$31:$G$400,"lots")),IF(BN$2="Espèce",IF(BN$3="Tous",SUMIFS('Étape 1 - à remplir'!$F$31:$F$400,'Étape 1 - à remplir'!$E$31:$E$400,MASQ2!BE457,'Étape 1 - à remplir'!$G$31:$G$400,"lots"),SUMIFS('Étape 1 - à remplir'!$F$31:$F$400,'Étape 1 - à remplir'!$E$31:$E$400,MASQ2!BE457,'Étape 1 - à remplir'!$N$31:$N$400,BN$3,'Étape 1 - à remplir'!$G$31:$G$400,"lots")))))))</f>
        <v>#N/A</v>
      </c>
      <c r="BG457" s="204">
        <f t="shared" si="216"/>
        <v>0</v>
      </c>
      <c r="BH457" s="204" t="str">
        <f t="shared" si="202"/>
        <v>Céfalexine</v>
      </c>
      <c r="BI457" s="204" t="str">
        <f t="shared" si="203"/>
        <v/>
      </c>
      <c r="BJ457" s="204" t="str">
        <f t="shared" si="204"/>
        <v/>
      </c>
      <c r="BK457" s="204" t="str">
        <f t="shared" si="205"/>
        <v>Cephalosporines 1&amp;2G</v>
      </c>
      <c r="BL457" s="204" t="str">
        <f t="shared" si="206"/>
        <v/>
      </c>
      <c r="BM457" s="97" t="str">
        <f t="shared" si="207"/>
        <v/>
      </c>
      <c r="BN457" s="78"/>
      <c r="BO457" s="78"/>
      <c r="BP457" s="77" t="str">
        <f ca="1"/>
        <v>RHEMOX FORTE 871,24 MG/G POUDRE POUR ADMINISTRATION DANS L'EAU DE BOISSON POUR POULETS, CANARDS ET DINDES</v>
      </c>
      <c r="BQ457" s="79" t="e">
        <f ca="1"/>
        <v>#N/A</v>
      </c>
      <c r="BR457" s="102"/>
      <c r="BS457" s="8"/>
      <c r="BT457" s="8"/>
      <c r="BU457" s="8"/>
      <c r="BV457" s="8"/>
      <c r="BW457" s="8"/>
      <c r="BX457" s="8"/>
      <c r="BY457" s="8"/>
      <c r="BZ457" s="8"/>
      <c r="CA457" s="8"/>
      <c r="CB457" s="8"/>
      <c r="CC457" s="8"/>
      <c r="CD457" s="8"/>
      <c r="CE457" s="8"/>
      <c r="CF457" s="8"/>
      <c r="CG457" s="8"/>
      <c r="CH457" s="8"/>
      <c r="CI457" s="8"/>
      <c r="CJ457" s="8"/>
      <c r="CK457" s="8"/>
      <c r="CL457" s="8"/>
      <c r="CM457" s="8"/>
      <c r="CN457" s="8"/>
      <c r="CO457" s="97"/>
      <c r="CQ457" s="56"/>
      <c r="CR457" s="8"/>
      <c r="CS457" s="8"/>
      <c r="CT457" s="8"/>
      <c r="CU457" s="8"/>
      <c r="CV457" s="8"/>
      <c r="CW457" s="8"/>
      <c r="CX457" s="8"/>
      <c r="CY457" s="102" t="str">
        <f t="shared" si="208"/>
        <v/>
      </c>
      <c r="CZ457" s="56" t="str">
        <f t="shared" si="209"/>
        <v>RHEMOX FORTE 871,24 MG/G POUDRE POUR ADMINISTRATION DANS L'EAU DE BOISSON POUR POULETS, CANARDS ET DINDES</v>
      </c>
      <c r="DA457" s="204" t="e">
        <f>IF(IF(DI$2="Catégorie",IF(DI$3="Toutes",SUMIFS('Étape 1 - à remplir'!$F$31:$F$400,'Étape 1 - à remplir'!$E$31:$E$400,MASQ2!CZ457,'Étape 1 - à remplir'!$G$31:$G$400,"kg"),SUMIFS('Étape 1 - à remplir'!$F$31:$F$400,'Étape 1 - à remplir'!$E$31:$E$400,MASQ2!CZ457,'Étape 1 - à remplir'!$C$31:$C$400,DI$3)),IF(DI$2="Âge",IF(DI$3="Tous",SUMIFS('Étape 1 - à remplir'!$F$31:$F$400,'Étape 1 - à remplir'!$E$31:$E$400,MASQ2!CZ457,'Étape 1 - à remplir'!$G$31:$G$400,"kg"),SUMIFS('Étape 1 - à remplir'!$F$31:$F$400,'Étape 1 - à remplir'!$E$31:$E$400,MASQ2!CZ457,'Étape 1 - à remplir'!$P$31:$P$400,DI$3,'Étape 1 - à remplir'!$G$31:$G$400,"kg")),IF(DI$2="Atelier",IF(DI$3="Tous",SUMIFS('Étape 1 - à remplir'!$F$31:$F$400,'Étape 1 - à remplir'!$E$31:$E$400,MASQ2!CZ457,'Étape 1 - à remplir'!$G$31:$G$400,"kg"),SUMIFS('Étape 1 - à remplir'!$F$31:$F$400,'Étape 1 - à remplir'!$E$31:$E$400,MASQ2!CZ457,'Étape 1 - à remplir'!$O$31:$O$400,DI$3,'Étape 1 - à remplir'!$G$31:$G$400,"kg")),IF(DI$2="Espèce",IF(DI$3="Tous",SUMIFS('Étape 1 - à remplir'!$F$31:$F$400,'Étape 1 - à remplir'!$E$31:$E$400,MASQ2!CZ457,'Étape 1 - à remplir'!$G$31:$G$400,"kg"),SUMIFS('Étape 1 - à remplir'!$F$31:$F$400,'Étape 1 - à remplir'!$E$31:$E$400,MASQ2!CZ457,'Étape 1 - à remplir'!$N$31:$N$400,DI$3,'Étape 1 - à remplir'!$G$31:$G$400,"kg"))))))=0,NA(),IF(DI$2="Catégorie",IF(DI$3="Toutes",SUMIFS('Étape 1 - à remplir'!$F$31:$F$400,'Étape 1 - à remplir'!$E$31:$E$400,MASQ2!CZ457,'Étape 1 - à remplir'!$G$31:$G$400,"kg"),SUMIFS('Étape 1 - à remplir'!$F$31:$F$400,'Étape 1 - à remplir'!$E$31:$E$400,MASQ2!CZ457,'Étape 1 - à remplir'!$C$31:$C$400,DI$3)),IF(DI$2="Âge",IF(DI$3="Tous",SUMIFS('Étape 1 - à remplir'!$F$31:$F$400,'Étape 1 - à remplir'!$E$31:$E$400,MASQ2!CZ457,'Étape 1 - à remplir'!$G$31:$G$400,"kg"),SUMIFS('Étape 1 - à remplir'!$F$31:$F$400,'Étape 1 - à remplir'!$E$31:$E$400,MASQ2!CZ457,'Étape 1 - à remplir'!$P$31:$P$400,DI$3,'Étape 1 - à remplir'!$G$31:$G$400,"kg")),IF(DI$2="Atelier",IF(DI$3="Tous",SUMIFS('Étape 1 - à remplir'!$F$31:$F$400,'Étape 1 - à remplir'!$E$31:$E$400,MASQ2!CZ457,'Étape 1 - à remplir'!$G$31:$G$400,"kg"),SUMIFS('Étape 1 - à remplir'!$F$31:$F$400,'Étape 1 - à remplir'!$E$31:$E$400,MASQ2!CZ457,'Étape 1 - à remplir'!$O$31:$O$400,DI$3,'Étape 1 - à remplir'!$G$31:$G$400,"kg")),IF(DI$2="Espèce",IF(DI$3="Tous",SUMIFS('Étape 1 - à remplir'!$F$31:$F$400,'Étape 1 - à remplir'!$E$31:$E$400,MASQ2!CZ457,'Étape 1 - à remplir'!$G$31:$G$400,"kg"),SUMIFS('Étape 1 - à remplir'!$F$31:$F$400,'Étape 1 - à remplir'!$E$31:$E$400,MASQ2!CZ457,'Étape 1 - à remplir'!$N$31:$N$400,DI$3,'Étape 1 - à remplir'!$G$31:$G$400,"kg")))))))</f>
        <v>#N/A</v>
      </c>
      <c r="DB457" s="104">
        <f t="shared" si="217"/>
        <v>0</v>
      </c>
      <c r="DC457" s="204" t="str">
        <f t="shared" si="210"/>
        <v>Céfalexine</v>
      </c>
      <c r="DD457" s="204" t="str">
        <f t="shared" si="211"/>
        <v/>
      </c>
      <c r="DE457" s="204" t="str">
        <f t="shared" si="212"/>
        <v/>
      </c>
      <c r="DF457" s="204" t="str">
        <f t="shared" si="213"/>
        <v>Cephalosporines 1&amp;2G</v>
      </c>
      <c r="DG457" s="204" t="str">
        <f t="shared" si="214"/>
        <v/>
      </c>
      <c r="DH457" s="97" t="str">
        <f t="shared" si="215"/>
        <v/>
      </c>
      <c r="DI457" s="78"/>
      <c r="DJ457" s="78"/>
      <c r="DK457" s="77" t="str">
        <f ca="1"/>
        <v>RHEMOX FORTE 871,24 MG/G POUDRE POUR ADMINISTRATION DANS L'EAU DE BOISSON POUR POULETS, CANARDS ET DINDES</v>
      </c>
      <c r="DL457" s="79" t="e">
        <f ca="1"/>
        <v>#N/A</v>
      </c>
      <c r="DM457" s="102"/>
      <c r="DN457" s="8"/>
      <c r="DO457" s="8"/>
      <c r="DP457" s="8"/>
      <c r="DQ457" s="8"/>
      <c r="DR457" s="8"/>
      <c r="DS457" s="8"/>
      <c r="DT457" s="8"/>
      <c r="DU457" s="8"/>
      <c r="DV457" s="8"/>
      <c r="DW457" s="8"/>
      <c r="DX457" s="8"/>
      <c r="DY457" s="8"/>
      <c r="DZ457" s="8"/>
      <c r="EA457" s="8"/>
      <c r="EB457" s="8"/>
      <c r="EC457" s="8"/>
      <c r="ED457" s="8"/>
      <c r="EE457" s="8"/>
      <c r="EF457" s="8"/>
      <c r="EG457" s="8"/>
      <c r="EH457" s="8"/>
      <c r="EI457" s="8"/>
      <c r="EJ457" s="97"/>
    </row>
    <row r="458" spans="1:140" x14ac:dyDescent="0.25">
      <c r="A458" s="56"/>
      <c r="B458" s="8"/>
      <c r="C458" s="8"/>
      <c r="D458" s="8"/>
      <c r="E458" s="8"/>
      <c r="F458" s="8"/>
      <c r="G458" s="8"/>
      <c r="H458" s="8"/>
      <c r="I458" s="102" t="str">
        <f>INDEX(Données_ATB!BE:BV,MATCH(MASQ2!J458,Données_ATB!BE:BE,0),18)</f>
        <v/>
      </c>
      <c r="J458" s="77" t="str">
        <f>Données_ATB!BE457</f>
        <v>RILEXINE H.L.</v>
      </c>
      <c r="K458" s="204" t="e">
        <f>IF(IF(S$2="Catégorie",IF(S$3="Toutes",SUMIFS('Étape 1 - à remplir'!$F$31:$F$400,'Étape 1 - à remplir'!$E$31:$E$400,MASQ2!J458,'Étape 1 - à remplir'!$G$31:$G$400,"animaux"),SUMIFS('Étape 1 - à remplir'!$F$31:$F$400,'Étape 1 - à remplir'!$E$31:$E$400,MASQ2!J458,'Étape 1 - à remplir'!$C$31:$C$400,S$3)),IF(S$2="Âge",IF(S$3="Tous",SUMIFS('Étape 1 - à remplir'!$F$31:$F$400,'Étape 1 - à remplir'!$E$31:$E$400,MASQ2!J458,'Étape 1 - à remplir'!$G$31:$G$400,"animaux"),SUMIFS('Étape 1 - à remplir'!$F$31:$F$400,'Étape 1 - à remplir'!$E$31:$E$400,MASQ2!J458,'Étape 1 - à remplir'!$P$31:$P$400,S$3)),IF(S$2="Atelier",IF(S$3="Tous",SUMIFS('Étape 1 - à remplir'!$F$31:$F$400,'Étape 1 - à remplir'!$E$31:$E$400,MASQ2!J458,'Étape 1 - à remplir'!$G$31:$G$400,"animaux"),SUMIFS('Étape 1 - à remplir'!$F$31:$F$400,'Étape 1 - à remplir'!$E$31:$E$400,MASQ2!J458,'Étape 1 - à remplir'!$O$31:$O$400,S$3)),IF(S$2="Espèce",IF(S$3="Tous",SUMIFS('Étape 1 - à remplir'!$F$31:$F$400,'Étape 1 - à remplir'!$E$31:$E$400,MASQ2!J458,'Étape 1 - à remplir'!$G$31:$G$400,"animaux"),SUMIFS('Étape 1 - à remplir'!$F$31:$F$400,'Étape 1 - à remplir'!$E$31:$E$400,MASQ2!J458,'Étape 1 - à remplir'!$N$31:$N$400,S$3))))))=0,NA(),IF(S$2="Catégorie",IF(S$3="Toutes",SUMIFS('Étape 1 - à remplir'!$F$31:$F$400,'Étape 1 - à remplir'!$E$31:$E$400,MASQ2!J458,'Étape 1 - à remplir'!$G$31:$G$400,"animaux"),SUMIFS('Étape 1 - à remplir'!$F$31:$F$400,'Étape 1 - à remplir'!$E$31:$E$400,MASQ2!J458,'Étape 1 - à remplir'!$C$31:$C$400,S$3)),IF(S$2="Âge",IF(S$3="Tous",SUMIFS('Étape 1 - à remplir'!$F$31:$F$400,'Étape 1 - à remplir'!$E$31:$E$400,MASQ2!J458,'Étape 1 - à remplir'!$G$31:$G$400,"animaux"),SUMIFS('Étape 1 - à remplir'!$F$31:$F$400,'Étape 1 - à remplir'!$E$31:$E$400,MASQ2!J458,'Étape 1 - à remplir'!$P$31:$P$400,S$3)),IF(S$2="Atelier",IF(S$3="Tous",SUMIFS('Étape 1 - à remplir'!$F$31:$F$400,'Étape 1 - à remplir'!$E$31:$E$400,MASQ2!J458,'Étape 1 - à remplir'!$G$31:$G$400,"animaux"),SUMIFS('Étape 1 - à remplir'!$F$31:$F$400,'Étape 1 - à remplir'!$E$31:$E$400,MASQ2!J458,'Étape 1 - à remplir'!$O$31:$O$400,S$3)),IF(S$2="Espèce",IF(S$3="Tous",SUMIFS('Étape 1 - à remplir'!$F$31:$F$400,'Étape 1 - à remplir'!$E$31:$E$400,MASQ2!J458,'Étape 1 - à remplir'!$G$31:$G$400,"animaux"),SUMIFS('Étape 1 - à remplir'!$F$31:$F$400,'Étape 1 - à remplir'!$E$31:$E$400,MASQ2!J458,'Étape 1 - à remplir'!$N$31:$N$400,S$3)))))))</f>
        <v>#N/A</v>
      </c>
      <c r="L458" s="97">
        <f t="shared" si="218"/>
        <v>0</v>
      </c>
      <c r="M458" s="56" t="str">
        <f>Données_ATB!BN457</f>
        <v>Céfalexine</v>
      </c>
      <c r="N458" s="204" t="str">
        <f>Données_ATB!BO457</f>
        <v/>
      </c>
      <c r="O458" s="97" t="str">
        <f>Données_ATB!BP457</f>
        <v/>
      </c>
      <c r="P458" s="77" t="str">
        <f>Données_ATB!BR457</f>
        <v>Cephalosporines 1&amp;2G</v>
      </c>
      <c r="Q458" s="78" t="str">
        <f>Données_ATB!BS457</f>
        <v/>
      </c>
      <c r="R458" s="79" t="str">
        <f>Données_ATB!BT457</f>
        <v/>
      </c>
      <c r="S458" s="78"/>
      <c r="T458" s="78"/>
      <c r="U458" s="77" t="str">
        <f ca="1"/>
        <v>RILEXINE H.L.</v>
      </c>
      <c r="V458" s="79" t="e">
        <f ca="1"/>
        <v>#N/A</v>
      </c>
      <c r="W458" s="102"/>
      <c r="X458" s="8"/>
      <c r="Y458" s="8"/>
      <c r="Z458" s="8"/>
      <c r="AA458" s="8"/>
      <c r="AB458" s="102"/>
      <c r="AC458" s="8"/>
      <c r="AD458" s="8"/>
      <c r="AE458" s="8"/>
      <c r="AF458" s="8"/>
      <c r="AG458" s="8"/>
      <c r="AH458" s="8"/>
      <c r="AI458" s="8"/>
      <c r="AJ458" s="8"/>
      <c r="AK458" s="8"/>
      <c r="AL458" s="8"/>
      <c r="AM458" s="8"/>
      <c r="AN458" s="8"/>
      <c r="AO458" s="8"/>
      <c r="AP458" s="8"/>
      <c r="AQ458" s="8"/>
      <c r="AR458" s="8"/>
      <c r="AS458" s="8"/>
      <c r="AT458" s="97"/>
      <c r="AV458" s="56"/>
      <c r="AW458" s="8"/>
      <c r="AX458" s="8"/>
      <c r="AY458" s="8"/>
      <c r="AZ458" s="8"/>
      <c r="BA458" s="8"/>
      <c r="BB458" s="8"/>
      <c r="BC458" s="8"/>
      <c r="BD458" s="102" t="str">
        <f t="shared" si="200"/>
        <v/>
      </c>
      <c r="BE458" s="56" t="str">
        <f t="shared" si="201"/>
        <v>RILEXINE H.L.</v>
      </c>
      <c r="BF458" s="204" t="e">
        <f>IF(IF(BN$2="Catégorie",IF(BN$3="Toutes",SUMIFS('Étape 1 - à remplir'!$F$31:$F$400,'Étape 1 - à remplir'!$E$31:$E$400,MASQ2!BE458,'Étape 1 - à remplir'!$G$31:$G$400,"lots"),SUMIFS('Étape 1 - à remplir'!$F$31:$F$400,'Étape 1 - à remplir'!$E$31:$E$400,MASQ2!BE458,'Étape 1 - à remplir'!$C$31:$C$400,BN$3)),IF(BN$2="Âge",IF(BN$3="Tous",SUMIFS('Étape 1 - à remplir'!$F$31:$F$400,'Étape 1 - à remplir'!$E$31:$E$400,MASQ2!BE458,'Étape 1 - à remplir'!$G$31:$G$400,"lots"),SUMIFS('Étape 1 - à remplir'!$F$31:$F$400,'Étape 1 - à remplir'!$E$31:$E$400,MASQ2!BE458,'Étape 1 - à remplir'!$P$31:$P$400,BN$3,'Étape 1 - à remplir'!$G$31:$G$400,"lots")),IF(BN$2="Atelier",IF(BN$3="Tous",SUMIFS('Étape 1 - à remplir'!$F$31:$F$400,'Étape 1 - à remplir'!$E$31:$E$400,MASQ2!BE458,'Étape 1 - à remplir'!$G$31:$G$400,"lots"),SUMIFS('Étape 1 - à remplir'!$F$31:$F$400,'Étape 1 - à remplir'!$E$31:$E$400,MASQ2!BE458,'Étape 1 - à remplir'!$O$31:$O$400,BN$3,'Étape 1 - à remplir'!$G$31:$G$400,"lots")),IF(BN$2="Espèce",IF(BN$3="Tous",SUMIFS('Étape 1 - à remplir'!$F$31:$F$400,'Étape 1 - à remplir'!$E$31:$E$400,MASQ2!BE458,'Étape 1 - à remplir'!$G$31:$G$400,"lots"),SUMIFS('Étape 1 - à remplir'!$F$31:$F$400,'Étape 1 - à remplir'!$E$31:$E$400,MASQ2!BE458,'Étape 1 - à remplir'!$N$31:$N$400,BN$3,'Étape 1 - à remplir'!$G$31:$G$400,"lots"))))))=0,NA(),IF(BN$2="Catégorie",IF(BN$3="Toutes",SUMIFS('Étape 1 - à remplir'!$F$31:$F$400,'Étape 1 - à remplir'!$E$31:$E$400,MASQ2!BE458,'Étape 1 - à remplir'!$G$31:$G$400,"lots"),SUMIFS('Étape 1 - à remplir'!$F$31:$F$400,'Étape 1 - à remplir'!$E$31:$E$400,MASQ2!BE458,'Étape 1 - à remplir'!$C$31:$C$400,BN$3)),IF(BN$2="Âge",IF(BN$3="Tous",SUMIFS('Étape 1 - à remplir'!$F$31:$F$400,'Étape 1 - à remplir'!$E$31:$E$400,MASQ2!BE458,'Étape 1 - à remplir'!$G$31:$G$400,"lots"),SUMIFS('Étape 1 - à remplir'!$F$31:$F$400,'Étape 1 - à remplir'!$E$31:$E$400,MASQ2!BE458,'Étape 1 - à remplir'!$P$31:$P$400,BN$3,'Étape 1 - à remplir'!$G$31:$G$400,"lots")),IF(BN$2="Atelier",IF(BN$3="Tous",SUMIFS('Étape 1 - à remplir'!$F$31:$F$400,'Étape 1 - à remplir'!$E$31:$E$400,MASQ2!BE458,'Étape 1 - à remplir'!$G$31:$G$400,"lots"),SUMIFS('Étape 1 - à remplir'!$F$31:$F$400,'Étape 1 - à remplir'!$E$31:$E$400,MASQ2!BE458,'Étape 1 - à remplir'!$O$31:$O$400,BN$3,'Étape 1 - à remplir'!$G$31:$G$400,"lots")),IF(BN$2="Espèce",IF(BN$3="Tous",SUMIFS('Étape 1 - à remplir'!$F$31:$F$400,'Étape 1 - à remplir'!$E$31:$E$400,MASQ2!BE458,'Étape 1 - à remplir'!$G$31:$G$400,"lots"),SUMIFS('Étape 1 - à remplir'!$F$31:$F$400,'Étape 1 - à remplir'!$E$31:$E$400,MASQ2!BE458,'Étape 1 - à remplir'!$N$31:$N$400,BN$3,'Étape 1 - à remplir'!$G$31:$G$400,"lots")))))))</f>
        <v>#N/A</v>
      </c>
      <c r="BG458" s="204">
        <f t="shared" si="216"/>
        <v>0</v>
      </c>
      <c r="BH458" s="204" t="str">
        <f t="shared" si="202"/>
        <v>Céfalexine</v>
      </c>
      <c r="BI458" s="204" t="str">
        <f t="shared" si="203"/>
        <v/>
      </c>
      <c r="BJ458" s="204" t="str">
        <f t="shared" si="204"/>
        <v/>
      </c>
      <c r="BK458" s="204" t="str">
        <f t="shared" si="205"/>
        <v>Cephalosporines 1&amp;2G</v>
      </c>
      <c r="BL458" s="204" t="str">
        <f t="shared" si="206"/>
        <v/>
      </c>
      <c r="BM458" s="97" t="str">
        <f t="shared" si="207"/>
        <v/>
      </c>
      <c r="BN458" s="78"/>
      <c r="BO458" s="78"/>
      <c r="BP458" s="77" t="str">
        <f ca="1"/>
        <v>RILEXINE H.L.</v>
      </c>
      <c r="BQ458" s="79" t="e">
        <f ca="1"/>
        <v>#N/A</v>
      </c>
      <c r="BR458" s="102"/>
      <c r="BS458" s="8"/>
      <c r="BT458" s="8"/>
      <c r="BU458" s="8"/>
      <c r="BV458" s="8"/>
      <c r="BW458" s="8"/>
      <c r="BX458" s="8"/>
      <c r="BY458" s="8"/>
      <c r="BZ458" s="8"/>
      <c r="CA458" s="8"/>
      <c r="CB458" s="8"/>
      <c r="CC458" s="8"/>
      <c r="CD458" s="8"/>
      <c r="CE458" s="8"/>
      <c r="CF458" s="8"/>
      <c r="CG458" s="8"/>
      <c r="CH458" s="8"/>
      <c r="CI458" s="8"/>
      <c r="CJ458" s="8"/>
      <c r="CK458" s="8"/>
      <c r="CL458" s="8"/>
      <c r="CM458" s="8"/>
      <c r="CN458" s="8"/>
      <c r="CO458" s="97"/>
      <c r="CQ458" s="56"/>
      <c r="CR458" s="8"/>
      <c r="CS458" s="8"/>
      <c r="CT458" s="8"/>
      <c r="CU458" s="8"/>
      <c r="CV458" s="8"/>
      <c r="CW458" s="8"/>
      <c r="CX458" s="8"/>
      <c r="CY458" s="102" t="str">
        <f t="shared" si="208"/>
        <v/>
      </c>
      <c r="CZ458" s="56" t="str">
        <f t="shared" si="209"/>
        <v>RILEXINE H.L.</v>
      </c>
      <c r="DA458" s="204" t="e">
        <f>IF(IF(DI$2="Catégorie",IF(DI$3="Toutes",SUMIFS('Étape 1 - à remplir'!$F$31:$F$400,'Étape 1 - à remplir'!$E$31:$E$400,MASQ2!CZ458,'Étape 1 - à remplir'!$G$31:$G$400,"kg"),SUMIFS('Étape 1 - à remplir'!$F$31:$F$400,'Étape 1 - à remplir'!$E$31:$E$400,MASQ2!CZ458,'Étape 1 - à remplir'!$C$31:$C$400,DI$3)),IF(DI$2="Âge",IF(DI$3="Tous",SUMIFS('Étape 1 - à remplir'!$F$31:$F$400,'Étape 1 - à remplir'!$E$31:$E$400,MASQ2!CZ458,'Étape 1 - à remplir'!$G$31:$G$400,"kg"),SUMIFS('Étape 1 - à remplir'!$F$31:$F$400,'Étape 1 - à remplir'!$E$31:$E$400,MASQ2!CZ458,'Étape 1 - à remplir'!$P$31:$P$400,DI$3,'Étape 1 - à remplir'!$G$31:$G$400,"kg")),IF(DI$2="Atelier",IF(DI$3="Tous",SUMIFS('Étape 1 - à remplir'!$F$31:$F$400,'Étape 1 - à remplir'!$E$31:$E$400,MASQ2!CZ458,'Étape 1 - à remplir'!$G$31:$G$400,"kg"),SUMIFS('Étape 1 - à remplir'!$F$31:$F$400,'Étape 1 - à remplir'!$E$31:$E$400,MASQ2!CZ458,'Étape 1 - à remplir'!$O$31:$O$400,DI$3,'Étape 1 - à remplir'!$G$31:$G$400,"kg")),IF(DI$2="Espèce",IF(DI$3="Tous",SUMIFS('Étape 1 - à remplir'!$F$31:$F$400,'Étape 1 - à remplir'!$E$31:$E$400,MASQ2!CZ458,'Étape 1 - à remplir'!$G$31:$G$400,"kg"),SUMIFS('Étape 1 - à remplir'!$F$31:$F$400,'Étape 1 - à remplir'!$E$31:$E$400,MASQ2!CZ458,'Étape 1 - à remplir'!$N$31:$N$400,DI$3,'Étape 1 - à remplir'!$G$31:$G$400,"kg"))))))=0,NA(),IF(DI$2="Catégorie",IF(DI$3="Toutes",SUMIFS('Étape 1 - à remplir'!$F$31:$F$400,'Étape 1 - à remplir'!$E$31:$E$400,MASQ2!CZ458,'Étape 1 - à remplir'!$G$31:$G$400,"kg"),SUMIFS('Étape 1 - à remplir'!$F$31:$F$400,'Étape 1 - à remplir'!$E$31:$E$400,MASQ2!CZ458,'Étape 1 - à remplir'!$C$31:$C$400,DI$3)),IF(DI$2="Âge",IF(DI$3="Tous",SUMIFS('Étape 1 - à remplir'!$F$31:$F$400,'Étape 1 - à remplir'!$E$31:$E$400,MASQ2!CZ458,'Étape 1 - à remplir'!$G$31:$G$400,"kg"),SUMIFS('Étape 1 - à remplir'!$F$31:$F$400,'Étape 1 - à remplir'!$E$31:$E$400,MASQ2!CZ458,'Étape 1 - à remplir'!$P$31:$P$400,DI$3,'Étape 1 - à remplir'!$G$31:$G$400,"kg")),IF(DI$2="Atelier",IF(DI$3="Tous",SUMIFS('Étape 1 - à remplir'!$F$31:$F$400,'Étape 1 - à remplir'!$E$31:$E$400,MASQ2!CZ458,'Étape 1 - à remplir'!$G$31:$G$400,"kg"),SUMIFS('Étape 1 - à remplir'!$F$31:$F$400,'Étape 1 - à remplir'!$E$31:$E$400,MASQ2!CZ458,'Étape 1 - à remplir'!$O$31:$O$400,DI$3,'Étape 1 - à remplir'!$G$31:$G$400,"kg")),IF(DI$2="Espèce",IF(DI$3="Tous",SUMIFS('Étape 1 - à remplir'!$F$31:$F$400,'Étape 1 - à remplir'!$E$31:$E$400,MASQ2!CZ458,'Étape 1 - à remplir'!$G$31:$G$400,"kg"),SUMIFS('Étape 1 - à remplir'!$F$31:$F$400,'Étape 1 - à remplir'!$E$31:$E$400,MASQ2!CZ458,'Étape 1 - à remplir'!$N$31:$N$400,DI$3,'Étape 1 - à remplir'!$G$31:$G$400,"kg")))))))</f>
        <v>#N/A</v>
      </c>
      <c r="DB458" s="104">
        <f t="shared" si="217"/>
        <v>0</v>
      </c>
      <c r="DC458" s="204" t="str">
        <f t="shared" si="210"/>
        <v>Céfalexine</v>
      </c>
      <c r="DD458" s="204" t="str">
        <f t="shared" si="211"/>
        <v/>
      </c>
      <c r="DE458" s="204" t="str">
        <f t="shared" si="212"/>
        <v/>
      </c>
      <c r="DF458" s="204" t="str">
        <f t="shared" si="213"/>
        <v>Cephalosporines 1&amp;2G</v>
      </c>
      <c r="DG458" s="204" t="str">
        <f t="shared" si="214"/>
        <v/>
      </c>
      <c r="DH458" s="97" t="str">
        <f t="shared" si="215"/>
        <v/>
      </c>
      <c r="DI458" s="78"/>
      <c r="DJ458" s="78"/>
      <c r="DK458" s="77" t="str">
        <f ca="1"/>
        <v>RILEXINE H.L.</v>
      </c>
      <c r="DL458" s="79" t="e">
        <f ca="1"/>
        <v>#N/A</v>
      </c>
      <c r="DM458" s="102"/>
      <c r="DN458" s="8"/>
      <c r="DO458" s="8"/>
      <c r="DP458" s="8"/>
      <c r="DQ458" s="8"/>
      <c r="DR458" s="8"/>
      <c r="DS458" s="8"/>
      <c r="DT458" s="8"/>
      <c r="DU458" s="8"/>
      <c r="DV458" s="8"/>
      <c r="DW458" s="8"/>
      <c r="DX458" s="8"/>
      <c r="DY458" s="8"/>
      <c r="DZ458" s="8"/>
      <c r="EA458" s="8"/>
      <c r="EB458" s="8"/>
      <c r="EC458" s="8"/>
      <c r="ED458" s="8"/>
      <c r="EE458" s="8"/>
      <c r="EF458" s="8"/>
      <c r="EG458" s="8"/>
      <c r="EH458" s="8"/>
      <c r="EI458" s="8"/>
      <c r="EJ458" s="97"/>
    </row>
    <row r="459" spans="1:140" x14ac:dyDescent="0.25">
      <c r="A459" s="56"/>
      <c r="B459" s="8"/>
      <c r="C459" s="8"/>
      <c r="D459" s="8"/>
      <c r="E459" s="8"/>
      <c r="F459" s="8"/>
      <c r="G459" s="8"/>
      <c r="H459" s="8"/>
      <c r="I459" s="102" t="str">
        <f>INDEX(Données_ATB!BE:BV,MATCH(MASQ2!J459,Données_ATB!BE:BE,0),18)</f>
        <v/>
      </c>
      <c r="J459" s="77" t="str">
        <f>Données_ATB!BE458</f>
        <v>RILEXINE TRAITEMENT</v>
      </c>
      <c r="K459" s="204" t="e">
        <f>IF(IF(S$2="Catégorie",IF(S$3="Toutes",SUMIFS('Étape 1 - à remplir'!$F$31:$F$400,'Étape 1 - à remplir'!$E$31:$E$400,MASQ2!J459,'Étape 1 - à remplir'!$G$31:$G$400,"animaux"),SUMIFS('Étape 1 - à remplir'!$F$31:$F$400,'Étape 1 - à remplir'!$E$31:$E$400,MASQ2!J459,'Étape 1 - à remplir'!$C$31:$C$400,S$3)),IF(S$2="Âge",IF(S$3="Tous",SUMIFS('Étape 1 - à remplir'!$F$31:$F$400,'Étape 1 - à remplir'!$E$31:$E$400,MASQ2!J459,'Étape 1 - à remplir'!$G$31:$G$400,"animaux"),SUMIFS('Étape 1 - à remplir'!$F$31:$F$400,'Étape 1 - à remplir'!$E$31:$E$400,MASQ2!J459,'Étape 1 - à remplir'!$P$31:$P$400,S$3)),IF(S$2="Atelier",IF(S$3="Tous",SUMIFS('Étape 1 - à remplir'!$F$31:$F$400,'Étape 1 - à remplir'!$E$31:$E$400,MASQ2!J459,'Étape 1 - à remplir'!$G$31:$G$400,"animaux"),SUMIFS('Étape 1 - à remplir'!$F$31:$F$400,'Étape 1 - à remplir'!$E$31:$E$400,MASQ2!J459,'Étape 1 - à remplir'!$O$31:$O$400,S$3)),IF(S$2="Espèce",IF(S$3="Tous",SUMIFS('Étape 1 - à remplir'!$F$31:$F$400,'Étape 1 - à remplir'!$E$31:$E$400,MASQ2!J459,'Étape 1 - à remplir'!$G$31:$G$400,"animaux"),SUMIFS('Étape 1 - à remplir'!$F$31:$F$400,'Étape 1 - à remplir'!$E$31:$E$400,MASQ2!J459,'Étape 1 - à remplir'!$N$31:$N$400,S$3))))))=0,NA(),IF(S$2="Catégorie",IF(S$3="Toutes",SUMIFS('Étape 1 - à remplir'!$F$31:$F$400,'Étape 1 - à remplir'!$E$31:$E$400,MASQ2!J459,'Étape 1 - à remplir'!$G$31:$G$400,"animaux"),SUMIFS('Étape 1 - à remplir'!$F$31:$F$400,'Étape 1 - à remplir'!$E$31:$E$400,MASQ2!J459,'Étape 1 - à remplir'!$C$31:$C$400,S$3)),IF(S$2="Âge",IF(S$3="Tous",SUMIFS('Étape 1 - à remplir'!$F$31:$F$400,'Étape 1 - à remplir'!$E$31:$E$400,MASQ2!J459,'Étape 1 - à remplir'!$G$31:$G$400,"animaux"),SUMIFS('Étape 1 - à remplir'!$F$31:$F$400,'Étape 1 - à remplir'!$E$31:$E$400,MASQ2!J459,'Étape 1 - à remplir'!$P$31:$P$400,S$3)),IF(S$2="Atelier",IF(S$3="Tous",SUMIFS('Étape 1 - à remplir'!$F$31:$F$400,'Étape 1 - à remplir'!$E$31:$E$400,MASQ2!J459,'Étape 1 - à remplir'!$G$31:$G$400,"animaux"),SUMIFS('Étape 1 - à remplir'!$F$31:$F$400,'Étape 1 - à remplir'!$E$31:$E$400,MASQ2!J459,'Étape 1 - à remplir'!$O$31:$O$400,S$3)),IF(S$2="Espèce",IF(S$3="Tous",SUMIFS('Étape 1 - à remplir'!$F$31:$F$400,'Étape 1 - à remplir'!$E$31:$E$400,MASQ2!J459,'Étape 1 - à remplir'!$G$31:$G$400,"animaux"),SUMIFS('Étape 1 - à remplir'!$F$31:$F$400,'Étape 1 - à remplir'!$E$31:$E$400,MASQ2!J459,'Étape 1 - à remplir'!$N$31:$N$400,S$3)))))))</f>
        <v>#N/A</v>
      </c>
      <c r="L459" s="97">
        <f t="shared" si="218"/>
        <v>0</v>
      </c>
      <c r="M459" s="56" t="str">
        <f>Données_ATB!BN458</f>
        <v>Céfalexine</v>
      </c>
      <c r="N459" s="204" t="str">
        <f>Données_ATB!BO458</f>
        <v/>
      </c>
      <c r="O459" s="97" t="str">
        <f>Données_ATB!BP458</f>
        <v/>
      </c>
      <c r="P459" s="77" t="str">
        <f>Données_ATB!BR458</f>
        <v>Cephalosporines 1&amp;2G</v>
      </c>
      <c r="Q459" s="78" t="str">
        <f>Données_ATB!BS458</f>
        <v/>
      </c>
      <c r="R459" s="79" t="str">
        <f>Données_ATB!BT458</f>
        <v/>
      </c>
      <c r="S459" s="78"/>
      <c r="T459" s="78"/>
      <c r="U459" s="77" t="str">
        <f ca="1"/>
        <v>RILEXINE TRAITEMENT</v>
      </c>
      <c r="V459" s="79" t="e">
        <f ca="1"/>
        <v>#N/A</v>
      </c>
      <c r="W459" s="102"/>
      <c r="X459" s="8"/>
      <c r="Y459" s="8"/>
      <c r="Z459" s="8"/>
      <c r="AA459" s="8"/>
      <c r="AB459" s="102"/>
      <c r="AC459" s="8"/>
      <c r="AD459" s="8"/>
      <c r="AE459" s="8"/>
      <c r="AF459" s="8"/>
      <c r="AG459" s="8"/>
      <c r="AH459" s="8"/>
      <c r="AI459" s="8"/>
      <c r="AJ459" s="8"/>
      <c r="AK459" s="8"/>
      <c r="AL459" s="8"/>
      <c r="AM459" s="8"/>
      <c r="AN459" s="8"/>
      <c r="AO459" s="8"/>
      <c r="AP459" s="8"/>
      <c r="AQ459" s="8"/>
      <c r="AR459" s="8"/>
      <c r="AS459" s="8"/>
      <c r="AT459" s="97"/>
      <c r="AV459" s="56"/>
      <c r="AW459" s="8"/>
      <c r="AX459" s="8"/>
      <c r="AY459" s="8"/>
      <c r="AZ459" s="8"/>
      <c r="BA459" s="8"/>
      <c r="BB459" s="8"/>
      <c r="BC459" s="8"/>
      <c r="BD459" s="102" t="str">
        <f t="shared" si="200"/>
        <v/>
      </c>
      <c r="BE459" s="56" t="str">
        <f t="shared" si="201"/>
        <v>RILEXINE TRAITEMENT</v>
      </c>
      <c r="BF459" s="204" t="e">
        <f>IF(IF(BN$2="Catégorie",IF(BN$3="Toutes",SUMIFS('Étape 1 - à remplir'!$F$31:$F$400,'Étape 1 - à remplir'!$E$31:$E$400,MASQ2!BE459,'Étape 1 - à remplir'!$G$31:$G$400,"lots"),SUMIFS('Étape 1 - à remplir'!$F$31:$F$400,'Étape 1 - à remplir'!$E$31:$E$400,MASQ2!BE459,'Étape 1 - à remplir'!$C$31:$C$400,BN$3)),IF(BN$2="Âge",IF(BN$3="Tous",SUMIFS('Étape 1 - à remplir'!$F$31:$F$400,'Étape 1 - à remplir'!$E$31:$E$400,MASQ2!BE459,'Étape 1 - à remplir'!$G$31:$G$400,"lots"),SUMIFS('Étape 1 - à remplir'!$F$31:$F$400,'Étape 1 - à remplir'!$E$31:$E$400,MASQ2!BE459,'Étape 1 - à remplir'!$P$31:$P$400,BN$3,'Étape 1 - à remplir'!$G$31:$G$400,"lots")),IF(BN$2="Atelier",IF(BN$3="Tous",SUMIFS('Étape 1 - à remplir'!$F$31:$F$400,'Étape 1 - à remplir'!$E$31:$E$400,MASQ2!BE459,'Étape 1 - à remplir'!$G$31:$G$400,"lots"),SUMIFS('Étape 1 - à remplir'!$F$31:$F$400,'Étape 1 - à remplir'!$E$31:$E$400,MASQ2!BE459,'Étape 1 - à remplir'!$O$31:$O$400,BN$3,'Étape 1 - à remplir'!$G$31:$G$400,"lots")),IF(BN$2="Espèce",IF(BN$3="Tous",SUMIFS('Étape 1 - à remplir'!$F$31:$F$400,'Étape 1 - à remplir'!$E$31:$E$400,MASQ2!BE459,'Étape 1 - à remplir'!$G$31:$G$400,"lots"),SUMIFS('Étape 1 - à remplir'!$F$31:$F$400,'Étape 1 - à remplir'!$E$31:$E$400,MASQ2!BE459,'Étape 1 - à remplir'!$N$31:$N$400,BN$3,'Étape 1 - à remplir'!$G$31:$G$400,"lots"))))))=0,NA(),IF(BN$2="Catégorie",IF(BN$3="Toutes",SUMIFS('Étape 1 - à remplir'!$F$31:$F$400,'Étape 1 - à remplir'!$E$31:$E$400,MASQ2!BE459,'Étape 1 - à remplir'!$G$31:$G$400,"lots"),SUMIFS('Étape 1 - à remplir'!$F$31:$F$400,'Étape 1 - à remplir'!$E$31:$E$400,MASQ2!BE459,'Étape 1 - à remplir'!$C$31:$C$400,BN$3)),IF(BN$2="Âge",IF(BN$3="Tous",SUMIFS('Étape 1 - à remplir'!$F$31:$F$400,'Étape 1 - à remplir'!$E$31:$E$400,MASQ2!BE459,'Étape 1 - à remplir'!$G$31:$G$400,"lots"),SUMIFS('Étape 1 - à remplir'!$F$31:$F$400,'Étape 1 - à remplir'!$E$31:$E$400,MASQ2!BE459,'Étape 1 - à remplir'!$P$31:$P$400,BN$3,'Étape 1 - à remplir'!$G$31:$G$400,"lots")),IF(BN$2="Atelier",IF(BN$3="Tous",SUMIFS('Étape 1 - à remplir'!$F$31:$F$400,'Étape 1 - à remplir'!$E$31:$E$400,MASQ2!BE459,'Étape 1 - à remplir'!$G$31:$G$400,"lots"),SUMIFS('Étape 1 - à remplir'!$F$31:$F$400,'Étape 1 - à remplir'!$E$31:$E$400,MASQ2!BE459,'Étape 1 - à remplir'!$O$31:$O$400,BN$3,'Étape 1 - à remplir'!$G$31:$G$400,"lots")),IF(BN$2="Espèce",IF(BN$3="Tous",SUMIFS('Étape 1 - à remplir'!$F$31:$F$400,'Étape 1 - à remplir'!$E$31:$E$400,MASQ2!BE459,'Étape 1 - à remplir'!$G$31:$G$400,"lots"),SUMIFS('Étape 1 - à remplir'!$F$31:$F$400,'Étape 1 - à remplir'!$E$31:$E$400,MASQ2!BE459,'Étape 1 - à remplir'!$N$31:$N$400,BN$3,'Étape 1 - à remplir'!$G$31:$G$400,"lots")))))))</f>
        <v>#N/A</v>
      </c>
      <c r="BG459" s="204">
        <f t="shared" si="216"/>
        <v>0</v>
      </c>
      <c r="BH459" s="204" t="str">
        <f t="shared" si="202"/>
        <v>Céfalexine</v>
      </c>
      <c r="BI459" s="204" t="str">
        <f t="shared" si="203"/>
        <v/>
      </c>
      <c r="BJ459" s="204" t="str">
        <f t="shared" si="204"/>
        <v/>
      </c>
      <c r="BK459" s="204" t="str">
        <f t="shared" si="205"/>
        <v>Cephalosporines 1&amp;2G</v>
      </c>
      <c r="BL459" s="204" t="str">
        <f t="shared" si="206"/>
        <v/>
      </c>
      <c r="BM459" s="97" t="str">
        <f t="shared" si="207"/>
        <v/>
      </c>
      <c r="BN459" s="78"/>
      <c r="BO459" s="78"/>
      <c r="BP459" s="77" t="str">
        <f ca="1"/>
        <v>RILEXINE TRAITEMENT</v>
      </c>
      <c r="BQ459" s="79" t="e">
        <f ca="1"/>
        <v>#N/A</v>
      </c>
      <c r="BR459" s="102"/>
      <c r="BS459" s="8"/>
      <c r="BT459" s="8"/>
      <c r="BU459" s="8"/>
      <c r="BV459" s="8"/>
      <c r="BW459" s="8"/>
      <c r="BX459" s="8"/>
      <c r="BY459" s="8"/>
      <c r="BZ459" s="8"/>
      <c r="CA459" s="8"/>
      <c r="CB459" s="8"/>
      <c r="CC459" s="8"/>
      <c r="CD459" s="8"/>
      <c r="CE459" s="8"/>
      <c r="CF459" s="8"/>
      <c r="CG459" s="8"/>
      <c r="CH459" s="8"/>
      <c r="CI459" s="8"/>
      <c r="CJ459" s="8"/>
      <c r="CK459" s="8"/>
      <c r="CL459" s="8"/>
      <c r="CM459" s="8"/>
      <c r="CN459" s="8"/>
      <c r="CO459" s="97"/>
      <c r="CQ459" s="56"/>
      <c r="CR459" s="8"/>
      <c r="CS459" s="8"/>
      <c r="CT459" s="8"/>
      <c r="CU459" s="8"/>
      <c r="CV459" s="8"/>
      <c r="CW459" s="8"/>
      <c r="CX459" s="8"/>
      <c r="CY459" s="102" t="str">
        <f t="shared" si="208"/>
        <v/>
      </c>
      <c r="CZ459" s="56" t="str">
        <f t="shared" si="209"/>
        <v>RILEXINE TRAITEMENT</v>
      </c>
      <c r="DA459" s="204" t="e">
        <f>IF(IF(DI$2="Catégorie",IF(DI$3="Toutes",SUMIFS('Étape 1 - à remplir'!$F$31:$F$400,'Étape 1 - à remplir'!$E$31:$E$400,MASQ2!CZ459,'Étape 1 - à remplir'!$G$31:$G$400,"kg"),SUMIFS('Étape 1 - à remplir'!$F$31:$F$400,'Étape 1 - à remplir'!$E$31:$E$400,MASQ2!CZ459,'Étape 1 - à remplir'!$C$31:$C$400,DI$3)),IF(DI$2="Âge",IF(DI$3="Tous",SUMIFS('Étape 1 - à remplir'!$F$31:$F$400,'Étape 1 - à remplir'!$E$31:$E$400,MASQ2!CZ459,'Étape 1 - à remplir'!$G$31:$G$400,"kg"),SUMIFS('Étape 1 - à remplir'!$F$31:$F$400,'Étape 1 - à remplir'!$E$31:$E$400,MASQ2!CZ459,'Étape 1 - à remplir'!$P$31:$P$400,DI$3,'Étape 1 - à remplir'!$G$31:$G$400,"kg")),IF(DI$2="Atelier",IF(DI$3="Tous",SUMIFS('Étape 1 - à remplir'!$F$31:$F$400,'Étape 1 - à remplir'!$E$31:$E$400,MASQ2!CZ459,'Étape 1 - à remplir'!$G$31:$G$400,"kg"),SUMIFS('Étape 1 - à remplir'!$F$31:$F$400,'Étape 1 - à remplir'!$E$31:$E$400,MASQ2!CZ459,'Étape 1 - à remplir'!$O$31:$O$400,DI$3,'Étape 1 - à remplir'!$G$31:$G$400,"kg")),IF(DI$2="Espèce",IF(DI$3="Tous",SUMIFS('Étape 1 - à remplir'!$F$31:$F$400,'Étape 1 - à remplir'!$E$31:$E$400,MASQ2!CZ459,'Étape 1 - à remplir'!$G$31:$G$400,"kg"),SUMIFS('Étape 1 - à remplir'!$F$31:$F$400,'Étape 1 - à remplir'!$E$31:$E$400,MASQ2!CZ459,'Étape 1 - à remplir'!$N$31:$N$400,DI$3,'Étape 1 - à remplir'!$G$31:$G$400,"kg"))))))=0,NA(),IF(DI$2="Catégorie",IF(DI$3="Toutes",SUMIFS('Étape 1 - à remplir'!$F$31:$F$400,'Étape 1 - à remplir'!$E$31:$E$400,MASQ2!CZ459,'Étape 1 - à remplir'!$G$31:$G$400,"kg"),SUMIFS('Étape 1 - à remplir'!$F$31:$F$400,'Étape 1 - à remplir'!$E$31:$E$400,MASQ2!CZ459,'Étape 1 - à remplir'!$C$31:$C$400,DI$3)),IF(DI$2="Âge",IF(DI$3="Tous",SUMIFS('Étape 1 - à remplir'!$F$31:$F$400,'Étape 1 - à remplir'!$E$31:$E$400,MASQ2!CZ459,'Étape 1 - à remplir'!$G$31:$G$400,"kg"),SUMIFS('Étape 1 - à remplir'!$F$31:$F$400,'Étape 1 - à remplir'!$E$31:$E$400,MASQ2!CZ459,'Étape 1 - à remplir'!$P$31:$P$400,DI$3,'Étape 1 - à remplir'!$G$31:$G$400,"kg")),IF(DI$2="Atelier",IF(DI$3="Tous",SUMIFS('Étape 1 - à remplir'!$F$31:$F$400,'Étape 1 - à remplir'!$E$31:$E$400,MASQ2!CZ459,'Étape 1 - à remplir'!$G$31:$G$400,"kg"),SUMIFS('Étape 1 - à remplir'!$F$31:$F$400,'Étape 1 - à remplir'!$E$31:$E$400,MASQ2!CZ459,'Étape 1 - à remplir'!$O$31:$O$400,DI$3,'Étape 1 - à remplir'!$G$31:$G$400,"kg")),IF(DI$2="Espèce",IF(DI$3="Tous",SUMIFS('Étape 1 - à remplir'!$F$31:$F$400,'Étape 1 - à remplir'!$E$31:$E$400,MASQ2!CZ459,'Étape 1 - à remplir'!$G$31:$G$400,"kg"),SUMIFS('Étape 1 - à remplir'!$F$31:$F$400,'Étape 1 - à remplir'!$E$31:$E$400,MASQ2!CZ459,'Étape 1 - à remplir'!$N$31:$N$400,DI$3,'Étape 1 - à remplir'!$G$31:$G$400,"kg")))))))</f>
        <v>#N/A</v>
      </c>
      <c r="DB459" s="104">
        <f t="shared" si="217"/>
        <v>0</v>
      </c>
      <c r="DC459" s="204" t="str">
        <f t="shared" si="210"/>
        <v>Céfalexine</v>
      </c>
      <c r="DD459" s="204" t="str">
        <f t="shared" si="211"/>
        <v/>
      </c>
      <c r="DE459" s="204" t="str">
        <f t="shared" si="212"/>
        <v/>
      </c>
      <c r="DF459" s="204" t="str">
        <f t="shared" si="213"/>
        <v>Cephalosporines 1&amp;2G</v>
      </c>
      <c r="DG459" s="204" t="str">
        <f t="shared" si="214"/>
        <v/>
      </c>
      <c r="DH459" s="97" t="str">
        <f t="shared" si="215"/>
        <v/>
      </c>
      <c r="DI459" s="78"/>
      <c r="DJ459" s="78"/>
      <c r="DK459" s="77" t="str">
        <f ca="1"/>
        <v>RILEXINE TRAITEMENT</v>
      </c>
      <c r="DL459" s="79" t="e">
        <f ca="1"/>
        <v>#N/A</v>
      </c>
      <c r="DM459" s="102"/>
      <c r="DN459" s="8"/>
      <c r="DO459" s="8"/>
      <c r="DP459" s="8"/>
      <c r="DQ459" s="8"/>
      <c r="DR459" s="8"/>
      <c r="DS459" s="8"/>
      <c r="DT459" s="8"/>
      <c r="DU459" s="8"/>
      <c r="DV459" s="8"/>
      <c r="DW459" s="8"/>
      <c r="DX459" s="8"/>
      <c r="DY459" s="8"/>
      <c r="DZ459" s="8"/>
      <c r="EA459" s="8"/>
      <c r="EB459" s="8"/>
      <c r="EC459" s="8"/>
      <c r="ED459" s="8"/>
      <c r="EE459" s="8"/>
      <c r="EF459" s="8"/>
      <c r="EG459" s="8"/>
      <c r="EH459" s="8"/>
      <c r="EI459" s="8"/>
      <c r="EJ459" s="97"/>
    </row>
    <row r="460" spans="1:140" x14ac:dyDescent="0.25">
      <c r="A460" s="56"/>
      <c r="B460" s="8"/>
      <c r="C460" s="8"/>
      <c r="D460" s="8"/>
      <c r="E460" s="8"/>
      <c r="F460" s="8"/>
      <c r="G460" s="8"/>
      <c r="H460" s="8"/>
      <c r="I460" s="102" t="str">
        <f>INDEX(Données_ATB!BE:BV,MATCH(MASQ2!J460,Données_ATB!BE:BE,0),18)</f>
        <v/>
      </c>
      <c r="J460" s="77" t="str">
        <f>Données_ATB!BE459</f>
        <v>RONAXAN 500 MG/G</v>
      </c>
      <c r="K460" s="204" t="e">
        <f>IF(IF(S$2="Catégorie",IF(S$3="Toutes",SUMIFS('Étape 1 - à remplir'!$F$31:$F$400,'Étape 1 - à remplir'!$E$31:$E$400,MASQ2!J460,'Étape 1 - à remplir'!$G$31:$G$400,"animaux"),SUMIFS('Étape 1 - à remplir'!$F$31:$F$400,'Étape 1 - à remplir'!$E$31:$E$400,MASQ2!J460,'Étape 1 - à remplir'!$C$31:$C$400,S$3)),IF(S$2="Âge",IF(S$3="Tous",SUMIFS('Étape 1 - à remplir'!$F$31:$F$400,'Étape 1 - à remplir'!$E$31:$E$400,MASQ2!J460,'Étape 1 - à remplir'!$G$31:$G$400,"animaux"),SUMIFS('Étape 1 - à remplir'!$F$31:$F$400,'Étape 1 - à remplir'!$E$31:$E$400,MASQ2!J460,'Étape 1 - à remplir'!$P$31:$P$400,S$3)),IF(S$2="Atelier",IF(S$3="Tous",SUMIFS('Étape 1 - à remplir'!$F$31:$F$400,'Étape 1 - à remplir'!$E$31:$E$400,MASQ2!J460,'Étape 1 - à remplir'!$G$31:$G$400,"animaux"),SUMIFS('Étape 1 - à remplir'!$F$31:$F$400,'Étape 1 - à remplir'!$E$31:$E$400,MASQ2!J460,'Étape 1 - à remplir'!$O$31:$O$400,S$3)),IF(S$2="Espèce",IF(S$3="Tous",SUMIFS('Étape 1 - à remplir'!$F$31:$F$400,'Étape 1 - à remplir'!$E$31:$E$400,MASQ2!J460,'Étape 1 - à remplir'!$G$31:$G$400,"animaux"),SUMIFS('Étape 1 - à remplir'!$F$31:$F$400,'Étape 1 - à remplir'!$E$31:$E$400,MASQ2!J460,'Étape 1 - à remplir'!$N$31:$N$400,S$3))))))=0,NA(),IF(S$2="Catégorie",IF(S$3="Toutes",SUMIFS('Étape 1 - à remplir'!$F$31:$F$400,'Étape 1 - à remplir'!$E$31:$E$400,MASQ2!J460,'Étape 1 - à remplir'!$G$31:$G$400,"animaux"),SUMIFS('Étape 1 - à remplir'!$F$31:$F$400,'Étape 1 - à remplir'!$E$31:$E$400,MASQ2!J460,'Étape 1 - à remplir'!$C$31:$C$400,S$3)),IF(S$2="Âge",IF(S$3="Tous",SUMIFS('Étape 1 - à remplir'!$F$31:$F$400,'Étape 1 - à remplir'!$E$31:$E$400,MASQ2!J460,'Étape 1 - à remplir'!$G$31:$G$400,"animaux"),SUMIFS('Étape 1 - à remplir'!$F$31:$F$400,'Étape 1 - à remplir'!$E$31:$E$400,MASQ2!J460,'Étape 1 - à remplir'!$P$31:$P$400,S$3)),IF(S$2="Atelier",IF(S$3="Tous",SUMIFS('Étape 1 - à remplir'!$F$31:$F$400,'Étape 1 - à remplir'!$E$31:$E$400,MASQ2!J460,'Étape 1 - à remplir'!$G$31:$G$400,"animaux"),SUMIFS('Étape 1 - à remplir'!$F$31:$F$400,'Étape 1 - à remplir'!$E$31:$E$400,MASQ2!J460,'Étape 1 - à remplir'!$O$31:$O$400,S$3)),IF(S$2="Espèce",IF(S$3="Tous",SUMIFS('Étape 1 - à remplir'!$F$31:$F$400,'Étape 1 - à remplir'!$E$31:$E$400,MASQ2!J460,'Étape 1 - à remplir'!$G$31:$G$400,"animaux"),SUMIFS('Étape 1 - à remplir'!$F$31:$F$400,'Étape 1 - à remplir'!$E$31:$E$400,MASQ2!J460,'Étape 1 - à remplir'!$N$31:$N$400,S$3)))))))</f>
        <v>#N/A</v>
      </c>
      <c r="L460" s="97">
        <f t="shared" si="218"/>
        <v>0</v>
      </c>
      <c r="M460" s="56" t="str">
        <f>Données_ATB!BN459</f>
        <v>Doxycycline</v>
      </c>
      <c r="N460" s="204" t="str">
        <f>Données_ATB!BO459</f>
        <v/>
      </c>
      <c r="O460" s="97" t="str">
        <f>Données_ATB!BP459</f>
        <v/>
      </c>
      <c r="P460" s="77" t="str">
        <f>Données_ATB!BR459</f>
        <v>Tetracyclines</v>
      </c>
      <c r="Q460" s="78" t="str">
        <f>Données_ATB!BS459</f>
        <v/>
      </c>
      <c r="R460" s="79" t="str">
        <f>Données_ATB!BT459</f>
        <v/>
      </c>
      <c r="S460" s="78"/>
      <c r="T460" s="78"/>
      <c r="U460" s="77" t="str">
        <f ca="1"/>
        <v>RONAXAN 500 MG/G</v>
      </c>
      <c r="V460" s="79" t="e">
        <f ca="1"/>
        <v>#N/A</v>
      </c>
      <c r="W460" s="102"/>
      <c r="X460" s="8"/>
      <c r="Y460" s="8"/>
      <c r="Z460" s="8"/>
      <c r="AA460" s="8"/>
      <c r="AB460" s="102"/>
      <c r="AC460" s="8"/>
      <c r="AD460" s="8"/>
      <c r="AE460" s="8"/>
      <c r="AF460" s="8"/>
      <c r="AG460" s="8"/>
      <c r="AH460" s="8"/>
      <c r="AI460" s="8"/>
      <c r="AJ460" s="8"/>
      <c r="AK460" s="8"/>
      <c r="AL460" s="8"/>
      <c r="AM460" s="8"/>
      <c r="AN460" s="8"/>
      <c r="AO460" s="8"/>
      <c r="AP460" s="8"/>
      <c r="AQ460" s="8"/>
      <c r="AR460" s="8"/>
      <c r="AS460" s="8"/>
      <c r="AT460" s="97"/>
      <c r="AV460" s="56"/>
      <c r="AW460" s="8"/>
      <c r="AX460" s="8"/>
      <c r="AY460" s="8"/>
      <c r="AZ460" s="8"/>
      <c r="BA460" s="8"/>
      <c r="BB460" s="8"/>
      <c r="BC460" s="8"/>
      <c r="BD460" s="102" t="str">
        <f t="shared" si="200"/>
        <v/>
      </c>
      <c r="BE460" s="56" t="str">
        <f t="shared" si="201"/>
        <v>RONAXAN 500 MG/G</v>
      </c>
      <c r="BF460" s="204" t="e">
        <f>IF(IF(BN$2="Catégorie",IF(BN$3="Toutes",SUMIFS('Étape 1 - à remplir'!$F$31:$F$400,'Étape 1 - à remplir'!$E$31:$E$400,MASQ2!BE460,'Étape 1 - à remplir'!$G$31:$G$400,"lots"),SUMIFS('Étape 1 - à remplir'!$F$31:$F$400,'Étape 1 - à remplir'!$E$31:$E$400,MASQ2!BE460,'Étape 1 - à remplir'!$C$31:$C$400,BN$3)),IF(BN$2="Âge",IF(BN$3="Tous",SUMIFS('Étape 1 - à remplir'!$F$31:$F$400,'Étape 1 - à remplir'!$E$31:$E$400,MASQ2!BE460,'Étape 1 - à remplir'!$G$31:$G$400,"lots"),SUMIFS('Étape 1 - à remplir'!$F$31:$F$400,'Étape 1 - à remplir'!$E$31:$E$400,MASQ2!BE460,'Étape 1 - à remplir'!$P$31:$P$400,BN$3,'Étape 1 - à remplir'!$G$31:$G$400,"lots")),IF(BN$2="Atelier",IF(BN$3="Tous",SUMIFS('Étape 1 - à remplir'!$F$31:$F$400,'Étape 1 - à remplir'!$E$31:$E$400,MASQ2!BE460,'Étape 1 - à remplir'!$G$31:$G$400,"lots"),SUMIFS('Étape 1 - à remplir'!$F$31:$F$400,'Étape 1 - à remplir'!$E$31:$E$400,MASQ2!BE460,'Étape 1 - à remplir'!$O$31:$O$400,BN$3,'Étape 1 - à remplir'!$G$31:$G$400,"lots")),IF(BN$2="Espèce",IF(BN$3="Tous",SUMIFS('Étape 1 - à remplir'!$F$31:$F$400,'Étape 1 - à remplir'!$E$31:$E$400,MASQ2!BE460,'Étape 1 - à remplir'!$G$31:$G$400,"lots"),SUMIFS('Étape 1 - à remplir'!$F$31:$F$400,'Étape 1 - à remplir'!$E$31:$E$400,MASQ2!BE460,'Étape 1 - à remplir'!$N$31:$N$400,BN$3,'Étape 1 - à remplir'!$G$31:$G$400,"lots"))))))=0,NA(),IF(BN$2="Catégorie",IF(BN$3="Toutes",SUMIFS('Étape 1 - à remplir'!$F$31:$F$400,'Étape 1 - à remplir'!$E$31:$E$400,MASQ2!BE460,'Étape 1 - à remplir'!$G$31:$G$400,"lots"),SUMIFS('Étape 1 - à remplir'!$F$31:$F$400,'Étape 1 - à remplir'!$E$31:$E$400,MASQ2!BE460,'Étape 1 - à remplir'!$C$31:$C$400,BN$3)),IF(BN$2="Âge",IF(BN$3="Tous",SUMIFS('Étape 1 - à remplir'!$F$31:$F$400,'Étape 1 - à remplir'!$E$31:$E$400,MASQ2!BE460,'Étape 1 - à remplir'!$G$31:$G$400,"lots"),SUMIFS('Étape 1 - à remplir'!$F$31:$F$400,'Étape 1 - à remplir'!$E$31:$E$400,MASQ2!BE460,'Étape 1 - à remplir'!$P$31:$P$400,BN$3,'Étape 1 - à remplir'!$G$31:$G$400,"lots")),IF(BN$2="Atelier",IF(BN$3="Tous",SUMIFS('Étape 1 - à remplir'!$F$31:$F$400,'Étape 1 - à remplir'!$E$31:$E$400,MASQ2!BE460,'Étape 1 - à remplir'!$G$31:$G$400,"lots"),SUMIFS('Étape 1 - à remplir'!$F$31:$F$400,'Étape 1 - à remplir'!$E$31:$E$400,MASQ2!BE460,'Étape 1 - à remplir'!$O$31:$O$400,BN$3,'Étape 1 - à remplir'!$G$31:$G$400,"lots")),IF(BN$2="Espèce",IF(BN$3="Tous",SUMIFS('Étape 1 - à remplir'!$F$31:$F$400,'Étape 1 - à remplir'!$E$31:$E$400,MASQ2!BE460,'Étape 1 - à remplir'!$G$31:$G$400,"lots"),SUMIFS('Étape 1 - à remplir'!$F$31:$F$400,'Étape 1 - à remplir'!$E$31:$E$400,MASQ2!BE460,'Étape 1 - à remplir'!$N$31:$N$400,BN$3,'Étape 1 - à remplir'!$G$31:$G$400,"lots")))))))</f>
        <v>#N/A</v>
      </c>
      <c r="BG460" s="204">
        <f t="shared" si="216"/>
        <v>0</v>
      </c>
      <c r="BH460" s="204" t="str">
        <f t="shared" si="202"/>
        <v>Doxycycline</v>
      </c>
      <c r="BI460" s="204" t="str">
        <f t="shared" si="203"/>
        <v/>
      </c>
      <c r="BJ460" s="204" t="str">
        <f t="shared" si="204"/>
        <v/>
      </c>
      <c r="BK460" s="204" t="str">
        <f t="shared" si="205"/>
        <v>Tetracyclines</v>
      </c>
      <c r="BL460" s="204" t="str">
        <f t="shared" si="206"/>
        <v/>
      </c>
      <c r="BM460" s="97" t="str">
        <f t="shared" si="207"/>
        <v/>
      </c>
      <c r="BN460" s="78"/>
      <c r="BO460" s="78"/>
      <c r="BP460" s="77" t="str">
        <f ca="1"/>
        <v>RONAXAN 500 MG/G</v>
      </c>
      <c r="BQ460" s="79" t="e">
        <f ca="1"/>
        <v>#N/A</v>
      </c>
      <c r="BR460" s="102"/>
      <c r="BS460" s="8"/>
      <c r="BT460" s="8"/>
      <c r="BU460" s="8"/>
      <c r="BV460" s="8"/>
      <c r="BW460" s="8"/>
      <c r="BX460" s="8"/>
      <c r="BY460" s="8"/>
      <c r="BZ460" s="8"/>
      <c r="CA460" s="8"/>
      <c r="CB460" s="8"/>
      <c r="CC460" s="8"/>
      <c r="CD460" s="8"/>
      <c r="CE460" s="8"/>
      <c r="CF460" s="8"/>
      <c r="CG460" s="8"/>
      <c r="CH460" s="8"/>
      <c r="CI460" s="8"/>
      <c r="CJ460" s="8"/>
      <c r="CK460" s="8"/>
      <c r="CL460" s="8"/>
      <c r="CM460" s="8"/>
      <c r="CN460" s="8"/>
      <c r="CO460" s="97"/>
      <c r="CQ460" s="56"/>
      <c r="CR460" s="8"/>
      <c r="CS460" s="8"/>
      <c r="CT460" s="8"/>
      <c r="CU460" s="8"/>
      <c r="CV460" s="8"/>
      <c r="CW460" s="8"/>
      <c r="CX460" s="8"/>
      <c r="CY460" s="102" t="str">
        <f t="shared" si="208"/>
        <v/>
      </c>
      <c r="CZ460" s="56" t="str">
        <f t="shared" si="209"/>
        <v>RONAXAN 500 MG/G</v>
      </c>
      <c r="DA460" s="204" t="e">
        <f>IF(IF(DI$2="Catégorie",IF(DI$3="Toutes",SUMIFS('Étape 1 - à remplir'!$F$31:$F$400,'Étape 1 - à remplir'!$E$31:$E$400,MASQ2!CZ460,'Étape 1 - à remplir'!$G$31:$G$400,"kg"),SUMIFS('Étape 1 - à remplir'!$F$31:$F$400,'Étape 1 - à remplir'!$E$31:$E$400,MASQ2!CZ460,'Étape 1 - à remplir'!$C$31:$C$400,DI$3)),IF(DI$2="Âge",IF(DI$3="Tous",SUMIFS('Étape 1 - à remplir'!$F$31:$F$400,'Étape 1 - à remplir'!$E$31:$E$400,MASQ2!CZ460,'Étape 1 - à remplir'!$G$31:$G$400,"kg"),SUMIFS('Étape 1 - à remplir'!$F$31:$F$400,'Étape 1 - à remplir'!$E$31:$E$400,MASQ2!CZ460,'Étape 1 - à remplir'!$P$31:$P$400,DI$3,'Étape 1 - à remplir'!$G$31:$G$400,"kg")),IF(DI$2="Atelier",IF(DI$3="Tous",SUMIFS('Étape 1 - à remplir'!$F$31:$F$400,'Étape 1 - à remplir'!$E$31:$E$400,MASQ2!CZ460,'Étape 1 - à remplir'!$G$31:$G$400,"kg"),SUMIFS('Étape 1 - à remplir'!$F$31:$F$400,'Étape 1 - à remplir'!$E$31:$E$400,MASQ2!CZ460,'Étape 1 - à remplir'!$O$31:$O$400,DI$3,'Étape 1 - à remplir'!$G$31:$G$400,"kg")),IF(DI$2="Espèce",IF(DI$3="Tous",SUMIFS('Étape 1 - à remplir'!$F$31:$F$400,'Étape 1 - à remplir'!$E$31:$E$400,MASQ2!CZ460,'Étape 1 - à remplir'!$G$31:$G$400,"kg"),SUMIFS('Étape 1 - à remplir'!$F$31:$F$400,'Étape 1 - à remplir'!$E$31:$E$400,MASQ2!CZ460,'Étape 1 - à remplir'!$N$31:$N$400,DI$3,'Étape 1 - à remplir'!$G$31:$G$400,"kg"))))))=0,NA(),IF(DI$2="Catégorie",IF(DI$3="Toutes",SUMIFS('Étape 1 - à remplir'!$F$31:$F$400,'Étape 1 - à remplir'!$E$31:$E$400,MASQ2!CZ460,'Étape 1 - à remplir'!$G$31:$G$400,"kg"),SUMIFS('Étape 1 - à remplir'!$F$31:$F$400,'Étape 1 - à remplir'!$E$31:$E$400,MASQ2!CZ460,'Étape 1 - à remplir'!$C$31:$C$400,DI$3)),IF(DI$2="Âge",IF(DI$3="Tous",SUMIFS('Étape 1 - à remplir'!$F$31:$F$400,'Étape 1 - à remplir'!$E$31:$E$400,MASQ2!CZ460,'Étape 1 - à remplir'!$G$31:$G$400,"kg"),SUMIFS('Étape 1 - à remplir'!$F$31:$F$400,'Étape 1 - à remplir'!$E$31:$E$400,MASQ2!CZ460,'Étape 1 - à remplir'!$P$31:$P$400,DI$3,'Étape 1 - à remplir'!$G$31:$G$400,"kg")),IF(DI$2="Atelier",IF(DI$3="Tous",SUMIFS('Étape 1 - à remplir'!$F$31:$F$400,'Étape 1 - à remplir'!$E$31:$E$400,MASQ2!CZ460,'Étape 1 - à remplir'!$G$31:$G$400,"kg"),SUMIFS('Étape 1 - à remplir'!$F$31:$F$400,'Étape 1 - à remplir'!$E$31:$E$400,MASQ2!CZ460,'Étape 1 - à remplir'!$O$31:$O$400,DI$3,'Étape 1 - à remplir'!$G$31:$G$400,"kg")),IF(DI$2="Espèce",IF(DI$3="Tous",SUMIFS('Étape 1 - à remplir'!$F$31:$F$400,'Étape 1 - à remplir'!$E$31:$E$400,MASQ2!CZ460,'Étape 1 - à remplir'!$G$31:$G$400,"kg"),SUMIFS('Étape 1 - à remplir'!$F$31:$F$400,'Étape 1 - à remplir'!$E$31:$E$400,MASQ2!CZ460,'Étape 1 - à remplir'!$N$31:$N$400,DI$3,'Étape 1 - à remplir'!$G$31:$G$400,"kg")))))))</f>
        <v>#N/A</v>
      </c>
      <c r="DB460" s="104">
        <f t="shared" si="217"/>
        <v>0</v>
      </c>
      <c r="DC460" s="204" t="str">
        <f t="shared" si="210"/>
        <v>Doxycycline</v>
      </c>
      <c r="DD460" s="204" t="str">
        <f t="shared" si="211"/>
        <v/>
      </c>
      <c r="DE460" s="204" t="str">
        <f t="shared" si="212"/>
        <v/>
      </c>
      <c r="DF460" s="204" t="str">
        <f t="shared" si="213"/>
        <v>Tetracyclines</v>
      </c>
      <c r="DG460" s="204" t="str">
        <f t="shared" si="214"/>
        <v/>
      </c>
      <c r="DH460" s="97" t="str">
        <f t="shared" si="215"/>
        <v/>
      </c>
      <c r="DI460" s="78"/>
      <c r="DJ460" s="78"/>
      <c r="DK460" s="77" t="str">
        <f ca="1"/>
        <v>RONAXAN 500 MG/G</v>
      </c>
      <c r="DL460" s="79" t="e">
        <f ca="1"/>
        <v>#N/A</v>
      </c>
      <c r="DM460" s="102"/>
      <c r="DN460" s="8"/>
      <c r="DO460" s="8"/>
      <c r="DP460" s="8"/>
      <c r="DQ460" s="8"/>
      <c r="DR460" s="8"/>
      <c r="DS460" s="8"/>
      <c r="DT460" s="8"/>
      <c r="DU460" s="8"/>
      <c r="DV460" s="8"/>
      <c r="DW460" s="8"/>
      <c r="DX460" s="8"/>
      <c r="DY460" s="8"/>
      <c r="DZ460" s="8"/>
      <c r="EA460" s="8"/>
      <c r="EB460" s="8"/>
      <c r="EC460" s="8"/>
      <c r="ED460" s="8"/>
      <c r="EE460" s="8"/>
      <c r="EF460" s="8"/>
      <c r="EG460" s="8"/>
      <c r="EH460" s="8"/>
      <c r="EI460" s="8"/>
      <c r="EJ460" s="97"/>
    </row>
    <row r="461" spans="1:140" x14ac:dyDescent="0.25">
      <c r="A461" s="56"/>
      <c r="B461" s="8"/>
      <c r="C461" s="8"/>
      <c r="D461" s="8"/>
      <c r="E461" s="8"/>
      <c r="F461" s="8"/>
      <c r="G461" s="8"/>
      <c r="H461" s="8"/>
      <c r="I461" s="102" t="str">
        <f>INDEX(Données_ATB!BE:BV,MATCH(MASQ2!J461,Données_ATB!BE:BE,0),18)</f>
        <v/>
      </c>
      <c r="J461" s="77" t="str">
        <f>Données_ATB!BE460</f>
        <v>RONAXAN CONCENTRE 20 %</v>
      </c>
      <c r="K461" s="204" t="e">
        <f>IF(IF(S$2="Catégorie",IF(S$3="Toutes",SUMIFS('Étape 1 - à remplir'!$F$31:$F$400,'Étape 1 - à remplir'!$E$31:$E$400,MASQ2!J461,'Étape 1 - à remplir'!$G$31:$G$400,"animaux"),SUMIFS('Étape 1 - à remplir'!$F$31:$F$400,'Étape 1 - à remplir'!$E$31:$E$400,MASQ2!J461,'Étape 1 - à remplir'!$C$31:$C$400,S$3)),IF(S$2="Âge",IF(S$3="Tous",SUMIFS('Étape 1 - à remplir'!$F$31:$F$400,'Étape 1 - à remplir'!$E$31:$E$400,MASQ2!J461,'Étape 1 - à remplir'!$G$31:$G$400,"animaux"),SUMIFS('Étape 1 - à remplir'!$F$31:$F$400,'Étape 1 - à remplir'!$E$31:$E$400,MASQ2!J461,'Étape 1 - à remplir'!$P$31:$P$400,S$3)),IF(S$2="Atelier",IF(S$3="Tous",SUMIFS('Étape 1 - à remplir'!$F$31:$F$400,'Étape 1 - à remplir'!$E$31:$E$400,MASQ2!J461,'Étape 1 - à remplir'!$G$31:$G$400,"animaux"),SUMIFS('Étape 1 - à remplir'!$F$31:$F$400,'Étape 1 - à remplir'!$E$31:$E$400,MASQ2!J461,'Étape 1 - à remplir'!$O$31:$O$400,S$3)),IF(S$2="Espèce",IF(S$3="Tous",SUMIFS('Étape 1 - à remplir'!$F$31:$F$400,'Étape 1 - à remplir'!$E$31:$E$400,MASQ2!J461,'Étape 1 - à remplir'!$G$31:$G$400,"animaux"),SUMIFS('Étape 1 - à remplir'!$F$31:$F$400,'Étape 1 - à remplir'!$E$31:$E$400,MASQ2!J461,'Étape 1 - à remplir'!$N$31:$N$400,S$3))))))=0,NA(),IF(S$2="Catégorie",IF(S$3="Toutes",SUMIFS('Étape 1 - à remplir'!$F$31:$F$400,'Étape 1 - à remplir'!$E$31:$E$400,MASQ2!J461,'Étape 1 - à remplir'!$G$31:$G$400,"animaux"),SUMIFS('Étape 1 - à remplir'!$F$31:$F$400,'Étape 1 - à remplir'!$E$31:$E$400,MASQ2!J461,'Étape 1 - à remplir'!$C$31:$C$400,S$3)),IF(S$2="Âge",IF(S$3="Tous",SUMIFS('Étape 1 - à remplir'!$F$31:$F$400,'Étape 1 - à remplir'!$E$31:$E$400,MASQ2!J461,'Étape 1 - à remplir'!$G$31:$G$400,"animaux"),SUMIFS('Étape 1 - à remplir'!$F$31:$F$400,'Étape 1 - à remplir'!$E$31:$E$400,MASQ2!J461,'Étape 1 - à remplir'!$P$31:$P$400,S$3)),IF(S$2="Atelier",IF(S$3="Tous",SUMIFS('Étape 1 - à remplir'!$F$31:$F$400,'Étape 1 - à remplir'!$E$31:$E$400,MASQ2!J461,'Étape 1 - à remplir'!$G$31:$G$400,"animaux"),SUMIFS('Étape 1 - à remplir'!$F$31:$F$400,'Étape 1 - à remplir'!$E$31:$E$400,MASQ2!J461,'Étape 1 - à remplir'!$O$31:$O$400,S$3)),IF(S$2="Espèce",IF(S$3="Tous",SUMIFS('Étape 1 - à remplir'!$F$31:$F$400,'Étape 1 - à remplir'!$E$31:$E$400,MASQ2!J461,'Étape 1 - à remplir'!$G$31:$G$400,"animaux"),SUMIFS('Étape 1 - à remplir'!$F$31:$F$400,'Étape 1 - à remplir'!$E$31:$E$400,MASQ2!J461,'Étape 1 - à remplir'!$N$31:$N$400,S$3)))))))</f>
        <v>#N/A</v>
      </c>
      <c r="L461" s="97">
        <f t="shared" si="218"/>
        <v>0</v>
      </c>
      <c r="M461" s="56" t="str">
        <f>Données_ATB!BN460</f>
        <v>Doxycycline</v>
      </c>
      <c r="N461" s="204" t="str">
        <f>Données_ATB!BO460</f>
        <v/>
      </c>
      <c r="O461" s="97" t="str">
        <f>Données_ATB!BP460</f>
        <v/>
      </c>
      <c r="P461" s="77" t="str">
        <f>Données_ATB!BR460</f>
        <v>Tetracyclines</v>
      </c>
      <c r="Q461" s="78" t="str">
        <f>Données_ATB!BS460</f>
        <v/>
      </c>
      <c r="R461" s="79" t="str">
        <f>Données_ATB!BT460</f>
        <v/>
      </c>
      <c r="S461" s="78"/>
      <c r="T461" s="78"/>
      <c r="U461" s="77" t="str">
        <f ca="1"/>
        <v>RONAXAN CONCENTRE 20 %</v>
      </c>
      <c r="V461" s="79" t="e">
        <f ca="1"/>
        <v>#N/A</v>
      </c>
      <c r="W461" s="102"/>
      <c r="X461" s="8"/>
      <c r="Y461" s="8"/>
      <c r="Z461" s="8"/>
      <c r="AA461" s="8"/>
      <c r="AB461" s="102"/>
      <c r="AC461" s="8"/>
      <c r="AD461" s="8"/>
      <c r="AE461" s="8"/>
      <c r="AF461" s="8"/>
      <c r="AG461" s="8"/>
      <c r="AH461" s="8"/>
      <c r="AI461" s="8"/>
      <c r="AJ461" s="8"/>
      <c r="AK461" s="8"/>
      <c r="AL461" s="8"/>
      <c r="AM461" s="8"/>
      <c r="AN461" s="8"/>
      <c r="AO461" s="8"/>
      <c r="AP461" s="8"/>
      <c r="AQ461" s="8"/>
      <c r="AR461" s="8"/>
      <c r="AS461" s="8"/>
      <c r="AT461" s="97"/>
      <c r="AV461" s="56"/>
      <c r="AW461" s="8"/>
      <c r="AX461" s="8"/>
      <c r="AY461" s="8"/>
      <c r="AZ461" s="8"/>
      <c r="BA461" s="8"/>
      <c r="BB461" s="8"/>
      <c r="BC461" s="8"/>
      <c r="BD461" s="102" t="str">
        <f t="shared" si="200"/>
        <v/>
      </c>
      <c r="BE461" s="56" t="str">
        <f t="shared" si="201"/>
        <v>RONAXAN CONCENTRE 20 %</v>
      </c>
      <c r="BF461" s="204" t="e">
        <f>IF(IF(BN$2="Catégorie",IF(BN$3="Toutes",SUMIFS('Étape 1 - à remplir'!$F$31:$F$400,'Étape 1 - à remplir'!$E$31:$E$400,MASQ2!BE461,'Étape 1 - à remplir'!$G$31:$G$400,"lots"),SUMIFS('Étape 1 - à remplir'!$F$31:$F$400,'Étape 1 - à remplir'!$E$31:$E$400,MASQ2!BE461,'Étape 1 - à remplir'!$C$31:$C$400,BN$3)),IF(BN$2="Âge",IF(BN$3="Tous",SUMIFS('Étape 1 - à remplir'!$F$31:$F$400,'Étape 1 - à remplir'!$E$31:$E$400,MASQ2!BE461,'Étape 1 - à remplir'!$G$31:$G$400,"lots"),SUMIFS('Étape 1 - à remplir'!$F$31:$F$400,'Étape 1 - à remplir'!$E$31:$E$400,MASQ2!BE461,'Étape 1 - à remplir'!$P$31:$P$400,BN$3,'Étape 1 - à remplir'!$G$31:$G$400,"lots")),IF(BN$2="Atelier",IF(BN$3="Tous",SUMIFS('Étape 1 - à remplir'!$F$31:$F$400,'Étape 1 - à remplir'!$E$31:$E$400,MASQ2!BE461,'Étape 1 - à remplir'!$G$31:$G$400,"lots"),SUMIFS('Étape 1 - à remplir'!$F$31:$F$400,'Étape 1 - à remplir'!$E$31:$E$400,MASQ2!BE461,'Étape 1 - à remplir'!$O$31:$O$400,BN$3,'Étape 1 - à remplir'!$G$31:$G$400,"lots")),IF(BN$2="Espèce",IF(BN$3="Tous",SUMIFS('Étape 1 - à remplir'!$F$31:$F$400,'Étape 1 - à remplir'!$E$31:$E$400,MASQ2!BE461,'Étape 1 - à remplir'!$G$31:$G$400,"lots"),SUMIFS('Étape 1 - à remplir'!$F$31:$F$400,'Étape 1 - à remplir'!$E$31:$E$400,MASQ2!BE461,'Étape 1 - à remplir'!$N$31:$N$400,BN$3,'Étape 1 - à remplir'!$G$31:$G$400,"lots"))))))=0,NA(),IF(BN$2="Catégorie",IF(BN$3="Toutes",SUMIFS('Étape 1 - à remplir'!$F$31:$F$400,'Étape 1 - à remplir'!$E$31:$E$400,MASQ2!BE461,'Étape 1 - à remplir'!$G$31:$G$400,"lots"),SUMIFS('Étape 1 - à remplir'!$F$31:$F$400,'Étape 1 - à remplir'!$E$31:$E$400,MASQ2!BE461,'Étape 1 - à remplir'!$C$31:$C$400,BN$3)),IF(BN$2="Âge",IF(BN$3="Tous",SUMIFS('Étape 1 - à remplir'!$F$31:$F$400,'Étape 1 - à remplir'!$E$31:$E$400,MASQ2!BE461,'Étape 1 - à remplir'!$G$31:$G$400,"lots"),SUMIFS('Étape 1 - à remplir'!$F$31:$F$400,'Étape 1 - à remplir'!$E$31:$E$400,MASQ2!BE461,'Étape 1 - à remplir'!$P$31:$P$400,BN$3,'Étape 1 - à remplir'!$G$31:$G$400,"lots")),IF(BN$2="Atelier",IF(BN$3="Tous",SUMIFS('Étape 1 - à remplir'!$F$31:$F$400,'Étape 1 - à remplir'!$E$31:$E$400,MASQ2!BE461,'Étape 1 - à remplir'!$G$31:$G$400,"lots"),SUMIFS('Étape 1 - à remplir'!$F$31:$F$400,'Étape 1 - à remplir'!$E$31:$E$400,MASQ2!BE461,'Étape 1 - à remplir'!$O$31:$O$400,BN$3,'Étape 1 - à remplir'!$G$31:$G$400,"lots")),IF(BN$2="Espèce",IF(BN$3="Tous",SUMIFS('Étape 1 - à remplir'!$F$31:$F$400,'Étape 1 - à remplir'!$E$31:$E$400,MASQ2!BE461,'Étape 1 - à remplir'!$G$31:$G$400,"lots"),SUMIFS('Étape 1 - à remplir'!$F$31:$F$400,'Étape 1 - à remplir'!$E$31:$E$400,MASQ2!BE461,'Étape 1 - à remplir'!$N$31:$N$400,BN$3,'Étape 1 - à remplir'!$G$31:$G$400,"lots")))))))</f>
        <v>#N/A</v>
      </c>
      <c r="BG461" s="204">
        <f t="shared" si="216"/>
        <v>0</v>
      </c>
      <c r="BH461" s="204" t="str">
        <f t="shared" si="202"/>
        <v>Doxycycline</v>
      </c>
      <c r="BI461" s="204" t="str">
        <f t="shared" si="203"/>
        <v/>
      </c>
      <c r="BJ461" s="204" t="str">
        <f t="shared" si="204"/>
        <v/>
      </c>
      <c r="BK461" s="204" t="str">
        <f t="shared" si="205"/>
        <v>Tetracyclines</v>
      </c>
      <c r="BL461" s="204" t="str">
        <f t="shared" si="206"/>
        <v/>
      </c>
      <c r="BM461" s="97" t="str">
        <f t="shared" si="207"/>
        <v/>
      </c>
      <c r="BN461" s="78"/>
      <c r="BO461" s="78"/>
      <c r="BP461" s="77" t="str">
        <f ca="1"/>
        <v>RONAXAN CONCENTRE 20 %</v>
      </c>
      <c r="BQ461" s="79" t="e">
        <f ca="1"/>
        <v>#N/A</v>
      </c>
      <c r="BR461" s="102"/>
      <c r="BS461" s="8"/>
      <c r="BT461" s="8"/>
      <c r="BU461" s="8"/>
      <c r="BV461" s="8"/>
      <c r="BW461" s="8"/>
      <c r="BX461" s="8"/>
      <c r="BY461" s="8"/>
      <c r="BZ461" s="8"/>
      <c r="CA461" s="8"/>
      <c r="CB461" s="8"/>
      <c r="CC461" s="8"/>
      <c r="CD461" s="8"/>
      <c r="CE461" s="8"/>
      <c r="CF461" s="8"/>
      <c r="CG461" s="8"/>
      <c r="CH461" s="8"/>
      <c r="CI461" s="8"/>
      <c r="CJ461" s="8"/>
      <c r="CK461" s="8"/>
      <c r="CL461" s="8"/>
      <c r="CM461" s="8"/>
      <c r="CN461" s="8"/>
      <c r="CO461" s="97"/>
      <c r="CQ461" s="56"/>
      <c r="CR461" s="8"/>
      <c r="CS461" s="8"/>
      <c r="CT461" s="8"/>
      <c r="CU461" s="8"/>
      <c r="CV461" s="8"/>
      <c r="CW461" s="8"/>
      <c r="CX461" s="8"/>
      <c r="CY461" s="102" t="str">
        <f t="shared" si="208"/>
        <v/>
      </c>
      <c r="CZ461" s="56" t="str">
        <f t="shared" si="209"/>
        <v>RONAXAN CONCENTRE 20 %</v>
      </c>
      <c r="DA461" s="204" t="e">
        <f>IF(IF(DI$2="Catégorie",IF(DI$3="Toutes",SUMIFS('Étape 1 - à remplir'!$F$31:$F$400,'Étape 1 - à remplir'!$E$31:$E$400,MASQ2!CZ461,'Étape 1 - à remplir'!$G$31:$G$400,"kg"),SUMIFS('Étape 1 - à remplir'!$F$31:$F$400,'Étape 1 - à remplir'!$E$31:$E$400,MASQ2!CZ461,'Étape 1 - à remplir'!$C$31:$C$400,DI$3)),IF(DI$2="Âge",IF(DI$3="Tous",SUMIFS('Étape 1 - à remplir'!$F$31:$F$400,'Étape 1 - à remplir'!$E$31:$E$400,MASQ2!CZ461,'Étape 1 - à remplir'!$G$31:$G$400,"kg"),SUMIFS('Étape 1 - à remplir'!$F$31:$F$400,'Étape 1 - à remplir'!$E$31:$E$400,MASQ2!CZ461,'Étape 1 - à remplir'!$P$31:$P$400,DI$3,'Étape 1 - à remplir'!$G$31:$G$400,"kg")),IF(DI$2="Atelier",IF(DI$3="Tous",SUMIFS('Étape 1 - à remplir'!$F$31:$F$400,'Étape 1 - à remplir'!$E$31:$E$400,MASQ2!CZ461,'Étape 1 - à remplir'!$G$31:$G$400,"kg"),SUMIFS('Étape 1 - à remplir'!$F$31:$F$400,'Étape 1 - à remplir'!$E$31:$E$400,MASQ2!CZ461,'Étape 1 - à remplir'!$O$31:$O$400,DI$3,'Étape 1 - à remplir'!$G$31:$G$400,"kg")),IF(DI$2="Espèce",IF(DI$3="Tous",SUMIFS('Étape 1 - à remplir'!$F$31:$F$400,'Étape 1 - à remplir'!$E$31:$E$400,MASQ2!CZ461,'Étape 1 - à remplir'!$G$31:$G$400,"kg"),SUMIFS('Étape 1 - à remplir'!$F$31:$F$400,'Étape 1 - à remplir'!$E$31:$E$400,MASQ2!CZ461,'Étape 1 - à remplir'!$N$31:$N$400,DI$3,'Étape 1 - à remplir'!$G$31:$G$400,"kg"))))))=0,NA(),IF(DI$2="Catégorie",IF(DI$3="Toutes",SUMIFS('Étape 1 - à remplir'!$F$31:$F$400,'Étape 1 - à remplir'!$E$31:$E$400,MASQ2!CZ461,'Étape 1 - à remplir'!$G$31:$G$400,"kg"),SUMIFS('Étape 1 - à remplir'!$F$31:$F$400,'Étape 1 - à remplir'!$E$31:$E$400,MASQ2!CZ461,'Étape 1 - à remplir'!$C$31:$C$400,DI$3)),IF(DI$2="Âge",IF(DI$3="Tous",SUMIFS('Étape 1 - à remplir'!$F$31:$F$400,'Étape 1 - à remplir'!$E$31:$E$400,MASQ2!CZ461,'Étape 1 - à remplir'!$G$31:$G$400,"kg"),SUMIFS('Étape 1 - à remplir'!$F$31:$F$400,'Étape 1 - à remplir'!$E$31:$E$400,MASQ2!CZ461,'Étape 1 - à remplir'!$P$31:$P$400,DI$3,'Étape 1 - à remplir'!$G$31:$G$400,"kg")),IF(DI$2="Atelier",IF(DI$3="Tous",SUMIFS('Étape 1 - à remplir'!$F$31:$F$400,'Étape 1 - à remplir'!$E$31:$E$400,MASQ2!CZ461,'Étape 1 - à remplir'!$G$31:$G$400,"kg"),SUMIFS('Étape 1 - à remplir'!$F$31:$F$400,'Étape 1 - à remplir'!$E$31:$E$400,MASQ2!CZ461,'Étape 1 - à remplir'!$O$31:$O$400,DI$3,'Étape 1 - à remplir'!$G$31:$G$400,"kg")),IF(DI$2="Espèce",IF(DI$3="Tous",SUMIFS('Étape 1 - à remplir'!$F$31:$F$400,'Étape 1 - à remplir'!$E$31:$E$400,MASQ2!CZ461,'Étape 1 - à remplir'!$G$31:$G$400,"kg"),SUMIFS('Étape 1 - à remplir'!$F$31:$F$400,'Étape 1 - à remplir'!$E$31:$E$400,MASQ2!CZ461,'Étape 1 - à remplir'!$N$31:$N$400,DI$3,'Étape 1 - à remplir'!$G$31:$G$400,"kg")))))))</f>
        <v>#N/A</v>
      </c>
      <c r="DB461" s="104">
        <f t="shared" si="217"/>
        <v>0</v>
      </c>
      <c r="DC461" s="204" t="str">
        <f t="shared" si="210"/>
        <v>Doxycycline</v>
      </c>
      <c r="DD461" s="204" t="str">
        <f t="shared" si="211"/>
        <v/>
      </c>
      <c r="DE461" s="204" t="str">
        <f t="shared" si="212"/>
        <v/>
      </c>
      <c r="DF461" s="204" t="str">
        <f t="shared" si="213"/>
        <v>Tetracyclines</v>
      </c>
      <c r="DG461" s="204" t="str">
        <f t="shared" si="214"/>
        <v/>
      </c>
      <c r="DH461" s="97" t="str">
        <f t="shared" si="215"/>
        <v/>
      </c>
      <c r="DI461" s="78"/>
      <c r="DJ461" s="78"/>
      <c r="DK461" s="77" t="str">
        <f ca="1"/>
        <v>RONAXAN CONCENTRE 20 %</v>
      </c>
      <c r="DL461" s="79" t="e">
        <f ca="1"/>
        <v>#N/A</v>
      </c>
      <c r="DM461" s="102"/>
      <c r="DN461" s="8"/>
      <c r="DO461" s="8"/>
      <c r="DP461" s="8"/>
      <c r="DQ461" s="8"/>
      <c r="DR461" s="8"/>
      <c r="DS461" s="8"/>
      <c r="DT461" s="8"/>
      <c r="DU461" s="8"/>
      <c r="DV461" s="8"/>
      <c r="DW461" s="8"/>
      <c r="DX461" s="8"/>
      <c r="DY461" s="8"/>
      <c r="DZ461" s="8"/>
      <c r="EA461" s="8"/>
      <c r="EB461" s="8"/>
      <c r="EC461" s="8"/>
      <c r="ED461" s="8"/>
      <c r="EE461" s="8"/>
      <c r="EF461" s="8"/>
      <c r="EG461" s="8"/>
      <c r="EH461" s="8"/>
      <c r="EI461" s="8"/>
      <c r="EJ461" s="97"/>
    </row>
    <row r="462" spans="1:140" x14ac:dyDescent="0.25">
      <c r="A462" s="56"/>
      <c r="B462" s="8"/>
      <c r="C462" s="8"/>
      <c r="D462" s="8"/>
      <c r="E462" s="8"/>
      <c r="F462" s="8"/>
      <c r="G462" s="8"/>
      <c r="H462" s="8"/>
      <c r="I462" s="102" t="str">
        <f>INDEX(Données_ATB!BE:BV,MATCH(MASQ2!J462,Données_ATB!BE:BE,0),18)</f>
        <v/>
      </c>
      <c r="J462" s="77" t="str">
        <f>Données_ATB!BE461</f>
        <v>RONAXAN DOXYCYCLINE 20 POULET</v>
      </c>
      <c r="K462" s="204" t="e">
        <f>IF(IF(S$2="Catégorie",IF(S$3="Toutes",SUMIFS('Étape 1 - à remplir'!$F$31:$F$400,'Étape 1 - à remplir'!$E$31:$E$400,MASQ2!J462,'Étape 1 - à remplir'!$G$31:$G$400,"animaux"),SUMIFS('Étape 1 - à remplir'!$F$31:$F$400,'Étape 1 - à remplir'!$E$31:$E$400,MASQ2!J462,'Étape 1 - à remplir'!$C$31:$C$400,S$3)),IF(S$2="Âge",IF(S$3="Tous",SUMIFS('Étape 1 - à remplir'!$F$31:$F$400,'Étape 1 - à remplir'!$E$31:$E$400,MASQ2!J462,'Étape 1 - à remplir'!$G$31:$G$400,"animaux"),SUMIFS('Étape 1 - à remplir'!$F$31:$F$400,'Étape 1 - à remplir'!$E$31:$E$400,MASQ2!J462,'Étape 1 - à remplir'!$P$31:$P$400,S$3)),IF(S$2="Atelier",IF(S$3="Tous",SUMIFS('Étape 1 - à remplir'!$F$31:$F$400,'Étape 1 - à remplir'!$E$31:$E$400,MASQ2!J462,'Étape 1 - à remplir'!$G$31:$G$400,"animaux"),SUMIFS('Étape 1 - à remplir'!$F$31:$F$400,'Étape 1 - à remplir'!$E$31:$E$400,MASQ2!J462,'Étape 1 - à remplir'!$O$31:$O$400,S$3)),IF(S$2="Espèce",IF(S$3="Tous",SUMIFS('Étape 1 - à remplir'!$F$31:$F$400,'Étape 1 - à remplir'!$E$31:$E$400,MASQ2!J462,'Étape 1 - à remplir'!$G$31:$G$400,"animaux"),SUMIFS('Étape 1 - à remplir'!$F$31:$F$400,'Étape 1 - à remplir'!$E$31:$E$400,MASQ2!J462,'Étape 1 - à remplir'!$N$31:$N$400,S$3))))))=0,NA(),IF(S$2="Catégorie",IF(S$3="Toutes",SUMIFS('Étape 1 - à remplir'!$F$31:$F$400,'Étape 1 - à remplir'!$E$31:$E$400,MASQ2!J462,'Étape 1 - à remplir'!$G$31:$G$400,"animaux"),SUMIFS('Étape 1 - à remplir'!$F$31:$F$400,'Étape 1 - à remplir'!$E$31:$E$400,MASQ2!J462,'Étape 1 - à remplir'!$C$31:$C$400,S$3)),IF(S$2="Âge",IF(S$3="Tous",SUMIFS('Étape 1 - à remplir'!$F$31:$F$400,'Étape 1 - à remplir'!$E$31:$E$400,MASQ2!J462,'Étape 1 - à remplir'!$G$31:$G$400,"animaux"),SUMIFS('Étape 1 - à remplir'!$F$31:$F$400,'Étape 1 - à remplir'!$E$31:$E$400,MASQ2!J462,'Étape 1 - à remplir'!$P$31:$P$400,S$3)),IF(S$2="Atelier",IF(S$3="Tous",SUMIFS('Étape 1 - à remplir'!$F$31:$F$400,'Étape 1 - à remplir'!$E$31:$E$400,MASQ2!J462,'Étape 1 - à remplir'!$G$31:$G$400,"animaux"),SUMIFS('Étape 1 - à remplir'!$F$31:$F$400,'Étape 1 - à remplir'!$E$31:$E$400,MASQ2!J462,'Étape 1 - à remplir'!$O$31:$O$400,S$3)),IF(S$2="Espèce",IF(S$3="Tous",SUMIFS('Étape 1 - à remplir'!$F$31:$F$400,'Étape 1 - à remplir'!$E$31:$E$400,MASQ2!J462,'Étape 1 - à remplir'!$G$31:$G$400,"animaux"),SUMIFS('Étape 1 - à remplir'!$F$31:$F$400,'Étape 1 - à remplir'!$E$31:$E$400,MASQ2!J462,'Étape 1 - à remplir'!$N$31:$N$400,S$3)))))))</f>
        <v>#N/A</v>
      </c>
      <c r="L462" s="97">
        <f t="shared" si="218"/>
        <v>0</v>
      </c>
      <c r="M462" s="56" t="str">
        <f>Données_ATB!BN461</f>
        <v>Doxycycline</v>
      </c>
      <c r="N462" s="204" t="str">
        <f>Données_ATB!BO461</f>
        <v/>
      </c>
      <c r="O462" s="97" t="str">
        <f>Données_ATB!BP461</f>
        <v/>
      </c>
      <c r="P462" s="77" t="str">
        <f>Données_ATB!BR461</f>
        <v>Tetracyclines</v>
      </c>
      <c r="Q462" s="78" t="str">
        <f>Données_ATB!BS461</f>
        <v/>
      </c>
      <c r="R462" s="79" t="str">
        <f>Données_ATB!BT461</f>
        <v/>
      </c>
      <c r="S462" s="78"/>
      <c r="T462" s="78"/>
      <c r="U462" s="77" t="str">
        <f ca="1"/>
        <v>RONAXAN DOXYCYCLINE 20 POULET</v>
      </c>
      <c r="V462" s="79" t="e">
        <f ca="1"/>
        <v>#N/A</v>
      </c>
      <c r="W462" s="102"/>
      <c r="X462" s="8"/>
      <c r="Y462" s="8"/>
      <c r="Z462" s="8"/>
      <c r="AA462" s="8"/>
      <c r="AB462" s="102"/>
      <c r="AC462" s="8"/>
      <c r="AD462" s="8"/>
      <c r="AE462" s="8"/>
      <c r="AF462" s="8"/>
      <c r="AG462" s="8"/>
      <c r="AH462" s="8"/>
      <c r="AI462" s="8"/>
      <c r="AJ462" s="8"/>
      <c r="AK462" s="8"/>
      <c r="AL462" s="8"/>
      <c r="AM462" s="8"/>
      <c r="AN462" s="8"/>
      <c r="AO462" s="8"/>
      <c r="AP462" s="8"/>
      <c r="AQ462" s="8"/>
      <c r="AR462" s="8"/>
      <c r="AS462" s="8"/>
      <c r="AT462" s="97"/>
      <c r="AV462" s="56"/>
      <c r="AW462" s="8"/>
      <c r="AX462" s="8"/>
      <c r="AY462" s="8"/>
      <c r="AZ462" s="8"/>
      <c r="BA462" s="8"/>
      <c r="BB462" s="8"/>
      <c r="BC462" s="8"/>
      <c r="BD462" s="102" t="str">
        <f t="shared" si="200"/>
        <v/>
      </c>
      <c r="BE462" s="56" t="str">
        <f t="shared" si="201"/>
        <v>RONAXAN DOXYCYCLINE 20 POULET</v>
      </c>
      <c r="BF462" s="204" t="e">
        <f>IF(IF(BN$2="Catégorie",IF(BN$3="Toutes",SUMIFS('Étape 1 - à remplir'!$F$31:$F$400,'Étape 1 - à remplir'!$E$31:$E$400,MASQ2!BE462,'Étape 1 - à remplir'!$G$31:$G$400,"lots"),SUMIFS('Étape 1 - à remplir'!$F$31:$F$400,'Étape 1 - à remplir'!$E$31:$E$400,MASQ2!BE462,'Étape 1 - à remplir'!$C$31:$C$400,BN$3)),IF(BN$2="Âge",IF(BN$3="Tous",SUMIFS('Étape 1 - à remplir'!$F$31:$F$400,'Étape 1 - à remplir'!$E$31:$E$400,MASQ2!BE462,'Étape 1 - à remplir'!$G$31:$G$400,"lots"),SUMIFS('Étape 1 - à remplir'!$F$31:$F$400,'Étape 1 - à remplir'!$E$31:$E$400,MASQ2!BE462,'Étape 1 - à remplir'!$P$31:$P$400,BN$3,'Étape 1 - à remplir'!$G$31:$G$400,"lots")),IF(BN$2="Atelier",IF(BN$3="Tous",SUMIFS('Étape 1 - à remplir'!$F$31:$F$400,'Étape 1 - à remplir'!$E$31:$E$400,MASQ2!BE462,'Étape 1 - à remplir'!$G$31:$G$400,"lots"),SUMIFS('Étape 1 - à remplir'!$F$31:$F$400,'Étape 1 - à remplir'!$E$31:$E$400,MASQ2!BE462,'Étape 1 - à remplir'!$O$31:$O$400,BN$3,'Étape 1 - à remplir'!$G$31:$G$400,"lots")),IF(BN$2="Espèce",IF(BN$3="Tous",SUMIFS('Étape 1 - à remplir'!$F$31:$F$400,'Étape 1 - à remplir'!$E$31:$E$400,MASQ2!BE462,'Étape 1 - à remplir'!$G$31:$G$400,"lots"),SUMIFS('Étape 1 - à remplir'!$F$31:$F$400,'Étape 1 - à remplir'!$E$31:$E$400,MASQ2!BE462,'Étape 1 - à remplir'!$N$31:$N$400,BN$3,'Étape 1 - à remplir'!$G$31:$G$400,"lots"))))))=0,NA(),IF(BN$2="Catégorie",IF(BN$3="Toutes",SUMIFS('Étape 1 - à remplir'!$F$31:$F$400,'Étape 1 - à remplir'!$E$31:$E$400,MASQ2!BE462,'Étape 1 - à remplir'!$G$31:$G$400,"lots"),SUMIFS('Étape 1 - à remplir'!$F$31:$F$400,'Étape 1 - à remplir'!$E$31:$E$400,MASQ2!BE462,'Étape 1 - à remplir'!$C$31:$C$400,BN$3)),IF(BN$2="Âge",IF(BN$3="Tous",SUMIFS('Étape 1 - à remplir'!$F$31:$F$400,'Étape 1 - à remplir'!$E$31:$E$400,MASQ2!BE462,'Étape 1 - à remplir'!$G$31:$G$400,"lots"),SUMIFS('Étape 1 - à remplir'!$F$31:$F$400,'Étape 1 - à remplir'!$E$31:$E$400,MASQ2!BE462,'Étape 1 - à remplir'!$P$31:$P$400,BN$3,'Étape 1 - à remplir'!$G$31:$G$400,"lots")),IF(BN$2="Atelier",IF(BN$3="Tous",SUMIFS('Étape 1 - à remplir'!$F$31:$F$400,'Étape 1 - à remplir'!$E$31:$E$400,MASQ2!BE462,'Étape 1 - à remplir'!$G$31:$G$400,"lots"),SUMIFS('Étape 1 - à remplir'!$F$31:$F$400,'Étape 1 - à remplir'!$E$31:$E$400,MASQ2!BE462,'Étape 1 - à remplir'!$O$31:$O$400,BN$3,'Étape 1 - à remplir'!$G$31:$G$400,"lots")),IF(BN$2="Espèce",IF(BN$3="Tous",SUMIFS('Étape 1 - à remplir'!$F$31:$F$400,'Étape 1 - à remplir'!$E$31:$E$400,MASQ2!BE462,'Étape 1 - à remplir'!$G$31:$G$400,"lots"),SUMIFS('Étape 1 - à remplir'!$F$31:$F$400,'Étape 1 - à remplir'!$E$31:$E$400,MASQ2!BE462,'Étape 1 - à remplir'!$N$31:$N$400,BN$3,'Étape 1 - à remplir'!$G$31:$G$400,"lots")))))))</f>
        <v>#N/A</v>
      </c>
      <c r="BG462" s="204">
        <f t="shared" si="216"/>
        <v>0</v>
      </c>
      <c r="BH462" s="204" t="str">
        <f t="shared" si="202"/>
        <v>Doxycycline</v>
      </c>
      <c r="BI462" s="204" t="str">
        <f t="shared" si="203"/>
        <v/>
      </c>
      <c r="BJ462" s="204" t="str">
        <f t="shared" si="204"/>
        <v/>
      </c>
      <c r="BK462" s="204" t="str">
        <f t="shared" si="205"/>
        <v>Tetracyclines</v>
      </c>
      <c r="BL462" s="204" t="str">
        <f t="shared" si="206"/>
        <v/>
      </c>
      <c r="BM462" s="97" t="str">
        <f t="shared" si="207"/>
        <v/>
      </c>
      <c r="BN462" s="78"/>
      <c r="BO462" s="78"/>
      <c r="BP462" s="77" t="str">
        <f ca="1"/>
        <v>RONAXAN DOXYCYCLINE 20 POULET</v>
      </c>
      <c r="BQ462" s="79" t="e">
        <f ca="1"/>
        <v>#N/A</v>
      </c>
      <c r="BR462" s="102"/>
      <c r="BS462" s="8"/>
      <c r="BT462" s="8"/>
      <c r="BU462" s="8"/>
      <c r="BV462" s="8"/>
      <c r="BW462" s="8"/>
      <c r="BX462" s="8"/>
      <c r="BY462" s="8"/>
      <c r="BZ462" s="8"/>
      <c r="CA462" s="8"/>
      <c r="CB462" s="8"/>
      <c r="CC462" s="8"/>
      <c r="CD462" s="8"/>
      <c r="CE462" s="8"/>
      <c r="CF462" s="8"/>
      <c r="CG462" s="8"/>
      <c r="CH462" s="8"/>
      <c r="CI462" s="8"/>
      <c r="CJ462" s="8"/>
      <c r="CK462" s="8"/>
      <c r="CL462" s="8"/>
      <c r="CM462" s="8"/>
      <c r="CN462" s="8"/>
      <c r="CO462" s="97"/>
      <c r="CQ462" s="56"/>
      <c r="CR462" s="8"/>
      <c r="CS462" s="8"/>
      <c r="CT462" s="8"/>
      <c r="CU462" s="8"/>
      <c r="CV462" s="8"/>
      <c r="CW462" s="8"/>
      <c r="CX462" s="8"/>
      <c r="CY462" s="102" t="str">
        <f t="shared" si="208"/>
        <v/>
      </c>
      <c r="CZ462" s="56" t="str">
        <f t="shared" si="209"/>
        <v>RONAXAN DOXYCYCLINE 20 POULET</v>
      </c>
      <c r="DA462" s="204" t="e">
        <f>IF(IF(DI$2="Catégorie",IF(DI$3="Toutes",SUMIFS('Étape 1 - à remplir'!$F$31:$F$400,'Étape 1 - à remplir'!$E$31:$E$400,MASQ2!CZ462,'Étape 1 - à remplir'!$G$31:$G$400,"kg"),SUMIFS('Étape 1 - à remplir'!$F$31:$F$400,'Étape 1 - à remplir'!$E$31:$E$400,MASQ2!CZ462,'Étape 1 - à remplir'!$C$31:$C$400,DI$3)),IF(DI$2="Âge",IF(DI$3="Tous",SUMIFS('Étape 1 - à remplir'!$F$31:$F$400,'Étape 1 - à remplir'!$E$31:$E$400,MASQ2!CZ462,'Étape 1 - à remplir'!$G$31:$G$400,"kg"),SUMIFS('Étape 1 - à remplir'!$F$31:$F$400,'Étape 1 - à remplir'!$E$31:$E$400,MASQ2!CZ462,'Étape 1 - à remplir'!$P$31:$P$400,DI$3,'Étape 1 - à remplir'!$G$31:$G$400,"kg")),IF(DI$2="Atelier",IF(DI$3="Tous",SUMIFS('Étape 1 - à remplir'!$F$31:$F$400,'Étape 1 - à remplir'!$E$31:$E$400,MASQ2!CZ462,'Étape 1 - à remplir'!$G$31:$G$400,"kg"),SUMIFS('Étape 1 - à remplir'!$F$31:$F$400,'Étape 1 - à remplir'!$E$31:$E$400,MASQ2!CZ462,'Étape 1 - à remplir'!$O$31:$O$400,DI$3,'Étape 1 - à remplir'!$G$31:$G$400,"kg")),IF(DI$2="Espèce",IF(DI$3="Tous",SUMIFS('Étape 1 - à remplir'!$F$31:$F$400,'Étape 1 - à remplir'!$E$31:$E$400,MASQ2!CZ462,'Étape 1 - à remplir'!$G$31:$G$400,"kg"),SUMIFS('Étape 1 - à remplir'!$F$31:$F$400,'Étape 1 - à remplir'!$E$31:$E$400,MASQ2!CZ462,'Étape 1 - à remplir'!$N$31:$N$400,DI$3,'Étape 1 - à remplir'!$G$31:$G$400,"kg"))))))=0,NA(),IF(DI$2="Catégorie",IF(DI$3="Toutes",SUMIFS('Étape 1 - à remplir'!$F$31:$F$400,'Étape 1 - à remplir'!$E$31:$E$400,MASQ2!CZ462,'Étape 1 - à remplir'!$G$31:$G$400,"kg"),SUMIFS('Étape 1 - à remplir'!$F$31:$F$400,'Étape 1 - à remplir'!$E$31:$E$400,MASQ2!CZ462,'Étape 1 - à remplir'!$C$31:$C$400,DI$3)),IF(DI$2="Âge",IF(DI$3="Tous",SUMIFS('Étape 1 - à remplir'!$F$31:$F$400,'Étape 1 - à remplir'!$E$31:$E$400,MASQ2!CZ462,'Étape 1 - à remplir'!$G$31:$G$400,"kg"),SUMIFS('Étape 1 - à remplir'!$F$31:$F$400,'Étape 1 - à remplir'!$E$31:$E$400,MASQ2!CZ462,'Étape 1 - à remplir'!$P$31:$P$400,DI$3,'Étape 1 - à remplir'!$G$31:$G$400,"kg")),IF(DI$2="Atelier",IF(DI$3="Tous",SUMIFS('Étape 1 - à remplir'!$F$31:$F$400,'Étape 1 - à remplir'!$E$31:$E$400,MASQ2!CZ462,'Étape 1 - à remplir'!$G$31:$G$400,"kg"),SUMIFS('Étape 1 - à remplir'!$F$31:$F$400,'Étape 1 - à remplir'!$E$31:$E$400,MASQ2!CZ462,'Étape 1 - à remplir'!$O$31:$O$400,DI$3,'Étape 1 - à remplir'!$G$31:$G$400,"kg")),IF(DI$2="Espèce",IF(DI$3="Tous",SUMIFS('Étape 1 - à remplir'!$F$31:$F$400,'Étape 1 - à remplir'!$E$31:$E$400,MASQ2!CZ462,'Étape 1 - à remplir'!$G$31:$G$400,"kg"),SUMIFS('Étape 1 - à remplir'!$F$31:$F$400,'Étape 1 - à remplir'!$E$31:$E$400,MASQ2!CZ462,'Étape 1 - à remplir'!$N$31:$N$400,DI$3,'Étape 1 - à remplir'!$G$31:$G$400,"kg")))))))</f>
        <v>#N/A</v>
      </c>
      <c r="DB462" s="104">
        <f t="shared" si="217"/>
        <v>0</v>
      </c>
      <c r="DC462" s="204" t="str">
        <f t="shared" si="210"/>
        <v>Doxycycline</v>
      </c>
      <c r="DD462" s="204" t="str">
        <f t="shared" si="211"/>
        <v/>
      </c>
      <c r="DE462" s="204" t="str">
        <f t="shared" si="212"/>
        <v/>
      </c>
      <c r="DF462" s="204" t="str">
        <f t="shared" si="213"/>
        <v>Tetracyclines</v>
      </c>
      <c r="DG462" s="204" t="str">
        <f t="shared" si="214"/>
        <v/>
      </c>
      <c r="DH462" s="97" t="str">
        <f t="shared" si="215"/>
        <v/>
      </c>
      <c r="DI462" s="78"/>
      <c r="DJ462" s="78"/>
      <c r="DK462" s="77" t="str">
        <f ca="1"/>
        <v>RONAXAN DOXYCYCLINE 20 POULET</v>
      </c>
      <c r="DL462" s="79" t="e">
        <f ca="1"/>
        <v>#N/A</v>
      </c>
      <c r="DM462" s="102"/>
      <c r="DN462" s="8"/>
      <c r="DO462" s="8"/>
      <c r="DP462" s="8"/>
      <c r="DQ462" s="8"/>
      <c r="DR462" s="8"/>
      <c r="DS462" s="8"/>
      <c r="DT462" s="8"/>
      <c r="DU462" s="8"/>
      <c r="DV462" s="8"/>
      <c r="DW462" s="8"/>
      <c r="DX462" s="8"/>
      <c r="DY462" s="8"/>
      <c r="DZ462" s="8"/>
      <c r="EA462" s="8"/>
      <c r="EB462" s="8"/>
      <c r="EC462" s="8"/>
      <c r="ED462" s="8"/>
      <c r="EE462" s="8"/>
      <c r="EF462" s="8"/>
      <c r="EG462" s="8"/>
      <c r="EH462" s="8"/>
      <c r="EI462" s="8"/>
      <c r="EJ462" s="97"/>
    </row>
    <row r="463" spans="1:140" x14ac:dyDescent="0.25">
      <c r="A463" s="56"/>
      <c r="B463" s="8"/>
      <c r="C463" s="8"/>
      <c r="D463" s="8"/>
      <c r="E463" s="8"/>
      <c r="F463" s="8"/>
      <c r="G463" s="8"/>
      <c r="H463" s="8"/>
      <c r="I463" s="102" t="str">
        <f>INDEX(Données_ATB!BE:BV,MATCH(MASQ2!J463,Données_ATB!BE:BE,0),18)</f>
        <v/>
      </c>
      <c r="J463" s="77" t="str">
        <f>Données_ATB!BE462</f>
        <v>RONAXAN P.S. 5 %</v>
      </c>
      <c r="K463" s="204" t="e">
        <f>IF(IF(S$2="Catégorie",IF(S$3="Toutes",SUMIFS('Étape 1 - à remplir'!$F$31:$F$400,'Étape 1 - à remplir'!$E$31:$E$400,MASQ2!J463,'Étape 1 - à remplir'!$G$31:$G$400,"animaux"),SUMIFS('Étape 1 - à remplir'!$F$31:$F$400,'Étape 1 - à remplir'!$E$31:$E$400,MASQ2!J463,'Étape 1 - à remplir'!$C$31:$C$400,S$3)),IF(S$2="Âge",IF(S$3="Tous",SUMIFS('Étape 1 - à remplir'!$F$31:$F$400,'Étape 1 - à remplir'!$E$31:$E$400,MASQ2!J463,'Étape 1 - à remplir'!$G$31:$G$400,"animaux"),SUMIFS('Étape 1 - à remplir'!$F$31:$F$400,'Étape 1 - à remplir'!$E$31:$E$400,MASQ2!J463,'Étape 1 - à remplir'!$P$31:$P$400,S$3)),IF(S$2="Atelier",IF(S$3="Tous",SUMIFS('Étape 1 - à remplir'!$F$31:$F$400,'Étape 1 - à remplir'!$E$31:$E$400,MASQ2!J463,'Étape 1 - à remplir'!$G$31:$G$400,"animaux"),SUMIFS('Étape 1 - à remplir'!$F$31:$F$400,'Étape 1 - à remplir'!$E$31:$E$400,MASQ2!J463,'Étape 1 - à remplir'!$O$31:$O$400,S$3)),IF(S$2="Espèce",IF(S$3="Tous",SUMIFS('Étape 1 - à remplir'!$F$31:$F$400,'Étape 1 - à remplir'!$E$31:$E$400,MASQ2!J463,'Étape 1 - à remplir'!$G$31:$G$400,"animaux"),SUMIFS('Étape 1 - à remplir'!$F$31:$F$400,'Étape 1 - à remplir'!$E$31:$E$400,MASQ2!J463,'Étape 1 - à remplir'!$N$31:$N$400,S$3))))))=0,NA(),IF(S$2="Catégorie",IF(S$3="Toutes",SUMIFS('Étape 1 - à remplir'!$F$31:$F$400,'Étape 1 - à remplir'!$E$31:$E$400,MASQ2!J463,'Étape 1 - à remplir'!$G$31:$G$400,"animaux"),SUMIFS('Étape 1 - à remplir'!$F$31:$F$400,'Étape 1 - à remplir'!$E$31:$E$400,MASQ2!J463,'Étape 1 - à remplir'!$C$31:$C$400,S$3)),IF(S$2="Âge",IF(S$3="Tous",SUMIFS('Étape 1 - à remplir'!$F$31:$F$400,'Étape 1 - à remplir'!$E$31:$E$400,MASQ2!J463,'Étape 1 - à remplir'!$G$31:$G$400,"animaux"),SUMIFS('Étape 1 - à remplir'!$F$31:$F$400,'Étape 1 - à remplir'!$E$31:$E$400,MASQ2!J463,'Étape 1 - à remplir'!$P$31:$P$400,S$3)),IF(S$2="Atelier",IF(S$3="Tous",SUMIFS('Étape 1 - à remplir'!$F$31:$F$400,'Étape 1 - à remplir'!$E$31:$E$400,MASQ2!J463,'Étape 1 - à remplir'!$G$31:$G$400,"animaux"),SUMIFS('Étape 1 - à remplir'!$F$31:$F$400,'Étape 1 - à remplir'!$E$31:$E$400,MASQ2!J463,'Étape 1 - à remplir'!$O$31:$O$400,S$3)),IF(S$2="Espèce",IF(S$3="Tous",SUMIFS('Étape 1 - à remplir'!$F$31:$F$400,'Étape 1 - à remplir'!$E$31:$E$400,MASQ2!J463,'Étape 1 - à remplir'!$G$31:$G$400,"animaux"),SUMIFS('Étape 1 - à remplir'!$F$31:$F$400,'Étape 1 - à remplir'!$E$31:$E$400,MASQ2!J463,'Étape 1 - à remplir'!$N$31:$N$400,S$3)))))))</f>
        <v>#N/A</v>
      </c>
      <c r="L463" s="97">
        <f t="shared" si="218"/>
        <v>0</v>
      </c>
      <c r="M463" s="56" t="str">
        <f>Données_ATB!BN462</f>
        <v>Doxycycline</v>
      </c>
      <c r="N463" s="204" t="str">
        <f>Données_ATB!BO462</f>
        <v/>
      </c>
      <c r="O463" s="97" t="str">
        <f>Données_ATB!BP462</f>
        <v/>
      </c>
      <c r="P463" s="77" t="str">
        <f>Données_ATB!BR462</f>
        <v>Tetracyclines</v>
      </c>
      <c r="Q463" s="78" t="str">
        <f>Données_ATB!BS462</f>
        <v/>
      </c>
      <c r="R463" s="79" t="str">
        <f>Données_ATB!BT462</f>
        <v/>
      </c>
      <c r="S463" s="78"/>
      <c r="T463" s="78"/>
      <c r="U463" s="77" t="str">
        <f ca="1"/>
        <v>RONAXAN P.S. 5 %</v>
      </c>
      <c r="V463" s="79" t="e">
        <f ca="1"/>
        <v>#N/A</v>
      </c>
      <c r="W463" s="102"/>
      <c r="X463" s="8"/>
      <c r="Y463" s="8"/>
      <c r="Z463" s="8"/>
      <c r="AA463" s="8"/>
      <c r="AB463" s="102"/>
      <c r="AC463" s="8"/>
      <c r="AD463" s="8"/>
      <c r="AE463" s="8"/>
      <c r="AF463" s="8"/>
      <c r="AG463" s="8"/>
      <c r="AH463" s="8"/>
      <c r="AI463" s="8"/>
      <c r="AJ463" s="8"/>
      <c r="AK463" s="8"/>
      <c r="AL463" s="8"/>
      <c r="AM463" s="8"/>
      <c r="AN463" s="8"/>
      <c r="AO463" s="8"/>
      <c r="AP463" s="8"/>
      <c r="AQ463" s="8"/>
      <c r="AR463" s="8"/>
      <c r="AS463" s="8"/>
      <c r="AT463" s="97"/>
      <c r="AV463" s="56"/>
      <c r="AW463" s="8"/>
      <c r="AX463" s="8"/>
      <c r="AY463" s="8"/>
      <c r="AZ463" s="8"/>
      <c r="BA463" s="8"/>
      <c r="BB463" s="8"/>
      <c r="BC463" s="8"/>
      <c r="BD463" s="102" t="str">
        <f t="shared" si="200"/>
        <v/>
      </c>
      <c r="BE463" s="56" t="str">
        <f t="shared" si="201"/>
        <v>RONAXAN P.S. 5 %</v>
      </c>
      <c r="BF463" s="204" t="e">
        <f>IF(IF(BN$2="Catégorie",IF(BN$3="Toutes",SUMIFS('Étape 1 - à remplir'!$F$31:$F$400,'Étape 1 - à remplir'!$E$31:$E$400,MASQ2!BE463,'Étape 1 - à remplir'!$G$31:$G$400,"lots"),SUMIFS('Étape 1 - à remplir'!$F$31:$F$400,'Étape 1 - à remplir'!$E$31:$E$400,MASQ2!BE463,'Étape 1 - à remplir'!$C$31:$C$400,BN$3)),IF(BN$2="Âge",IF(BN$3="Tous",SUMIFS('Étape 1 - à remplir'!$F$31:$F$400,'Étape 1 - à remplir'!$E$31:$E$400,MASQ2!BE463,'Étape 1 - à remplir'!$G$31:$G$400,"lots"),SUMIFS('Étape 1 - à remplir'!$F$31:$F$400,'Étape 1 - à remplir'!$E$31:$E$400,MASQ2!BE463,'Étape 1 - à remplir'!$P$31:$P$400,BN$3,'Étape 1 - à remplir'!$G$31:$G$400,"lots")),IF(BN$2="Atelier",IF(BN$3="Tous",SUMIFS('Étape 1 - à remplir'!$F$31:$F$400,'Étape 1 - à remplir'!$E$31:$E$400,MASQ2!BE463,'Étape 1 - à remplir'!$G$31:$G$400,"lots"),SUMIFS('Étape 1 - à remplir'!$F$31:$F$400,'Étape 1 - à remplir'!$E$31:$E$400,MASQ2!BE463,'Étape 1 - à remplir'!$O$31:$O$400,BN$3,'Étape 1 - à remplir'!$G$31:$G$400,"lots")),IF(BN$2="Espèce",IF(BN$3="Tous",SUMIFS('Étape 1 - à remplir'!$F$31:$F$400,'Étape 1 - à remplir'!$E$31:$E$400,MASQ2!BE463,'Étape 1 - à remplir'!$G$31:$G$400,"lots"),SUMIFS('Étape 1 - à remplir'!$F$31:$F$400,'Étape 1 - à remplir'!$E$31:$E$400,MASQ2!BE463,'Étape 1 - à remplir'!$N$31:$N$400,BN$3,'Étape 1 - à remplir'!$G$31:$G$400,"lots"))))))=0,NA(),IF(BN$2="Catégorie",IF(BN$3="Toutes",SUMIFS('Étape 1 - à remplir'!$F$31:$F$400,'Étape 1 - à remplir'!$E$31:$E$400,MASQ2!BE463,'Étape 1 - à remplir'!$G$31:$G$400,"lots"),SUMIFS('Étape 1 - à remplir'!$F$31:$F$400,'Étape 1 - à remplir'!$E$31:$E$400,MASQ2!BE463,'Étape 1 - à remplir'!$C$31:$C$400,BN$3)),IF(BN$2="Âge",IF(BN$3="Tous",SUMIFS('Étape 1 - à remplir'!$F$31:$F$400,'Étape 1 - à remplir'!$E$31:$E$400,MASQ2!BE463,'Étape 1 - à remplir'!$G$31:$G$400,"lots"),SUMIFS('Étape 1 - à remplir'!$F$31:$F$400,'Étape 1 - à remplir'!$E$31:$E$400,MASQ2!BE463,'Étape 1 - à remplir'!$P$31:$P$400,BN$3,'Étape 1 - à remplir'!$G$31:$G$400,"lots")),IF(BN$2="Atelier",IF(BN$3="Tous",SUMIFS('Étape 1 - à remplir'!$F$31:$F$400,'Étape 1 - à remplir'!$E$31:$E$400,MASQ2!BE463,'Étape 1 - à remplir'!$G$31:$G$400,"lots"),SUMIFS('Étape 1 - à remplir'!$F$31:$F$400,'Étape 1 - à remplir'!$E$31:$E$400,MASQ2!BE463,'Étape 1 - à remplir'!$O$31:$O$400,BN$3,'Étape 1 - à remplir'!$G$31:$G$400,"lots")),IF(BN$2="Espèce",IF(BN$3="Tous",SUMIFS('Étape 1 - à remplir'!$F$31:$F$400,'Étape 1 - à remplir'!$E$31:$E$400,MASQ2!BE463,'Étape 1 - à remplir'!$G$31:$G$400,"lots"),SUMIFS('Étape 1 - à remplir'!$F$31:$F$400,'Étape 1 - à remplir'!$E$31:$E$400,MASQ2!BE463,'Étape 1 - à remplir'!$N$31:$N$400,BN$3,'Étape 1 - à remplir'!$G$31:$G$400,"lots")))))))</f>
        <v>#N/A</v>
      </c>
      <c r="BG463" s="204">
        <f t="shared" si="216"/>
        <v>0</v>
      </c>
      <c r="BH463" s="204" t="str">
        <f t="shared" si="202"/>
        <v>Doxycycline</v>
      </c>
      <c r="BI463" s="204" t="str">
        <f t="shared" si="203"/>
        <v/>
      </c>
      <c r="BJ463" s="204" t="str">
        <f t="shared" si="204"/>
        <v/>
      </c>
      <c r="BK463" s="204" t="str">
        <f t="shared" si="205"/>
        <v>Tetracyclines</v>
      </c>
      <c r="BL463" s="204" t="str">
        <f t="shared" si="206"/>
        <v/>
      </c>
      <c r="BM463" s="97" t="str">
        <f t="shared" si="207"/>
        <v/>
      </c>
      <c r="BN463" s="78"/>
      <c r="BO463" s="78"/>
      <c r="BP463" s="77" t="str">
        <f ca="1"/>
        <v>RONAXAN P.S. 5 %</v>
      </c>
      <c r="BQ463" s="79" t="e">
        <f ca="1"/>
        <v>#N/A</v>
      </c>
      <c r="BR463" s="102"/>
      <c r="BS463" s="8"/>
      <c r="BT463" s="8"/>
      <c r="BU463" s="8"/>
      <c r="BV463" s="8"/>
      <c r="BW463" s="8"/>
      <c r="BX463" s="8"/>
      <c r="BY463" s="8"/>
      <c r="BZ463" s="8"/>
      <c r="CA463" s="8"/>
      <c r="CB463" s="8"/>
      <c r="CC463" s="8"/>
      <c r="CD463" s="8"/>
      <c r="CE463" s="8"/>
      <c r="CF463" s="8"/>
      <c r="CG463" s="8"/>
      <c r="CH463" s="8"/>
      <c r="CI463" s="8"/>
      <c r="CJ463" s="8"/>
      <c r="CK463" s="8"/>
      <c r="CL463" s="8"/>
      <c r="CM463" s="8"/>
      <c r="CN463" s="8"/>
      <c r="CO463" s="97"/>
      <c r="CQ463" s="56"/>
      <c r="CR463" s="8"/>
      <c r="CS463" s="8"/>
      <c r="CT463" s="8"/>
      <c r="CU463" s="8"/>
      <c r="CV463" s="8"/>
      <c r="CW463" s="8"/>
      <c r="CX463" s="8"/>
      <c r="CY463" s="102" t="str">
        <f t="shared" si="208"/>
        <v/>
      </c>
      <c r="CZ463" s="56" t="str">
        <f t="shared" si="209"/>
        <v>RONAXAN P.S. 5 %</v>
      </c>
      <c r="DA463" s="204" t="e">
        <f>IF(IF(DI$2="Catégorie",IF(DI$3="Toutes",SUMIFS('Étape 1 - à remplir'!$F$31:$F$400,'Étape 1 - à remplir'!$E$31:$E$400,MASQ2!CZ463,'Étape 1 - à remplir'!$G$31:$G$400,"kg"),SUMIFS('Étape 1 - à remplir'!$F$31:$F$400,'Étape 1 - à remplir'!$E$31:$E$400,MASQ2!CZ463,'Étape 1 - à remplir'!$C$31:$C$400,DI$3)),IF(DI$2="Âge",IF(DI$3="Tous",SUMIFS('Étape 1 - à remplir'!$F$31:$F$400,'Étape 1 - à remplir'!$E$31:$E$400,MASQ2!CZ463,'Étape 1 - à remplir'!$G$31:$G$400,"kg"),SUMIFS('Étape 1 - à remplir'!$F$31:$F$400,'Étape 1 - à remplir'!$E$31:$E$400,MASQ2!CZ463,'Étape 1 - à remplir'!$P$31:$P$400,DI$3,'Étape 1 - à remplir'!$G$31:$G$400,"kg")),IF(DI$2="Atelier",IF(DI$3="Tous",SUMIFS('Étape 1 - à remplir'!$F$31:$F$400,'Étape 1 - à remplir'!$E$31:$E$400,MASQ2!CZ463,'Étape 1 - à remplir'!$G$31:$G$400,"kg"),SUMIFS('Étape 1 - à remplir'!$F$31:$F$400,'Étape 1 - à remplir'!$E$31:$E$400,MASQ2!CZ463,'Étape 1 - à remplir'!$O$31:$O$400,DI$3,'Étape 1 - à remplir'!$G$31:$G$400,"kg")),IF(DI$2="Espèce",IF(DI$3="Tous",SUMIFS('Étape 1 - à remplir'!$F$31:$F$400,'Étape 1 - à remplir'!$E$31:$E$400,MASQ2!CZ463,'Étape 1 - à remplir'!$G$31:$G$400,"kg"),SUMIFS('Étape 1 - à remplir'!$F$31:$F$400,'Étape 1 - à remplir'!$E$31:$E$400,MASQ2!CZ463,'Étape 1 - à remplir'!$N$31:$N$400,DI$3,'Étape 1 - à remplir'!$G$31:$G$400,"kg"))))))=0,NA(),IF(DI$2="Catégorie",IF(DI$3="Toutes",SUMIFS('Étape 1 - à remplir'!$F$31:$F$400,'Étape 1 - à remplir'!$E$31:$E$400,MASQ2!CZ463,'Étape 1 - à remplir'!$G$31:$G$400,"kg"),SUMIFS('Étape 1 - à remplir'!$F$31:$F$400,'Étape 1 - à remplir'!$E$31:$E$400,MASQ2!CZ463,'Étape 1 - à remplir'!$C$31:$C$400,DI$3)),IF(DI$2="Âge",IF(DI$3="Tous",SUMIFS('Étape 1 - à remplir'!$F$31:$F$400,'Étape 1 - à remplir'!$E$31:$E$400,MASQ2!CZ463,'Étape 1 - à remplir'!$G$31:$G$400,"kg"),SUMIFS('Étape 1 - à remplir'!$F$31:$F$400,'Étape 1 - à remplir'!$E$31:$E$400,MASQ2!CZ463,'Étape 1 - à remplir'!$P$31:$P$400,DI$3,'Étape 1 - à remplir'!$G$31:$G$400,"kg")),IF(DI$2="Atelier",IF(DI$3="Tous",SUMIFS('Étape 1 - à remplir'!$F$31:$F$400,'Étape 1 - à remplir'!$E$31:$E$400,MASQ2!CZ463,'Étape 1 - à remplir'!$G$31:$G$400,"kg"),SUMIFS('Étape 1 - à remplir'!$F$31:$F$400,'Étape 1 - à remplir'!$E$31:$E$400,MASQ2!CZ463,'Étape 1 - à remplir'!$O$31:$O$400,DI$3,'Étape 1 - à remplir'!$G$31:$G$400,"kg")),IF(DI$2="Espèce",IF(DI$3="Tous",SUMIFS('Étape 1 - à remplir'!$F$31:$F$400,'Étape 1 - à remplir'!$E$31:$E$400,MASQ2!CZ463,'Étape 1 - à remplir'!$G$31:$G$400,"kg"),SUMIFS('Étape 1 - à remplir'!$F$31:$F$400,'Étape 1 - à remplir'!$E$31:$E$400,MASQ2!CZ463,'Étape 1 - à remplir'!$N$31:$N$400,DI$3,'Étape 1 - à remplir'!$G$31:$G$400,"kg")))))))</f>
        <v>#N/A</v>
      </c>
      <c r="DB463" s="104">
        <f t="shared" si="217"/>
        <v>0</v>
      </c>
      <c r="DC463" s="204" t="str">
        <f t="shared" si="210"/>
        <v>Doxycycline</v>
      </c>
      <c r="DD463" s="204" t="str">
        <f t="shared" si="211"/>
        <v/>
      </c>
      <c r="DE463" s="204" t="str">
        <f t="shared" si="212"/>
        <v/>
      </c>
      <c r="DF463" s="204" t="str">
        <f t="shared" si="213"/>
        <v>Tetracyclines</v>
      </c>
      <c r="DG463" s="204" t="str">
        <f t="shared" si="214"/>
        <v/>
      </c>
      <c r="DH463" s="97" t="str">
        <f t="shared" si="215"/>
        <v/>
      </c>
      <c r="DI463" s="78"/>
      <c r="DJ463" s="78"/>
      <c r="DK463" s="77" t="str">
        <f ca="1"/>
        <v>RONAXAN P.S. 5 %</v>
      </c>
      <c r="DL463" s="79" t="e">
        <f ca="1"/>
        <v>#N/A</v>
      </c>
      <c r="DM463" s="102"/>
      <c r="DN463" s="8"/>
      <c r="DO463" s="8"/>
      <c r="DP463" s="8"/>
      <c r="DQ463" s="8"/>
      <c r="DR463" s="8"/>
      <c r="DS463" s="8"/>
      <c r="DT463" s="8"/>
      <c r="DU463" s="8"/>
      <c r="DV463" s="8"/>
      <c r="DW463" s="8"/>
      <c r="DX463" s="8"/>
      <c r="DY463" s="8"/>
      <c r="DZ463" s="8"/>
      <c r="EA463" s="8"/>
      <c r="EB463" s="8"/>
      <c r="EC463" s="8"/>
      <c r="ED463" s="8"/>
      <c r="EE463" s="8"/>
      <c r="EF463" s="8"/>
      <c r="EG463" s="8"/>
      <c r="EH463" s="8"/>
      <c r="EI463" s="8"/>
      <c r="EJ463" s="97"/>
    </row>
    <row r="464" spans="1:140" x14ac:dyDescent="0.25">
      <c r="A464" s="56"/>
      <c r="B464" s="8"/>
      <c r="C464" s="8"/>
      <c r="D464" s="8"/>
      <c r="E464" s="8"/>
      <c r="F464" s="8"/>
      <c r="G464" s="8"/>
      <c r="H464" s="8"/>
      <c r="I464" s="102" t="str">
        <f>INDEX(Données_ATB!BE:BV,MATCH(MASQ2!J464,Données_ATB!BE:BE,0),18)</f>
        <v/>
      </c>
      <c r="J464" s="77" t="str">
        <f>Données_ATB!BE463</f>
        <v>SANTAMIX OTC SDM 60</v>
      </c>
      <c r="K464" s="204" t="e">
        <f>IF(IF(S$2="Catégorie",IF(S$3="Toutes",SUMIFS('Étape 1 - à remplir'!$F$31:$F$400,'Étape 1 - à remplir'!$E$31:$E$400,MASQ2!J464,'Étape 1 - à remplir'!$G$31:$G$400,"animaux"),SUMIFS('Étape 1 - à remplir'!$F$31:$F$400,'Étape 1 - à remplir'!$E$31:$E$400,MASQ2!J464,'Étape 1 - à remplir'!$C$31:$C$400,S$3)),IF(S$2="Âge",IF(S$3="Tous",SUMIFS('Étape 1 - à remplir'!$F$31:$F$400,'Étape 1 - à remplir'!$E$31:$E$400,MASQ2!J464,'Étape 1 - à remplir'!$G$31:$G$400,"animaux"),SUMIFS('Étape 1 - à remplir'!$F$31:$F$400,'Étape 1 - à remplir'!$E$31:$E$400,MASQ2!J464,'Étape 1 - à remplir'!$P$31:$P$400,S$3)),IF(S$2="Atelier",IF(S$3="Tous",SUMIFS('Étape 1 - à remplir'!$F$31:$F$400,'Étape 1 - à remplir'!$E$31:$E$400,MASQ2!J464,'Étape 1 - à remplir'!$G$31:$G$400,"animaux"),SUMIFS('Étape 1 - à remplir'!$F$31:$F$400,'Étape 1 - à remplir'!$E$31:$E$400,MASQ2!J464,'Étape 1 - à remplir'!$O$31:$O$400,S$3)),IF(S$2="Espèce",IF(S$3="Tous",SUMIFS('Étape 1 - à remplir'!$F$31:$F$400,'Étape 1 - à remplir'!$E$31:$E$400,MASQ2!J464,'Étape 1 - à remplir'!$G$31:$G$400,"animaux"),SUMIFS('Étape 1 - à remplir'!$F$31:$F$400,'Étape 1 - à remplir'!$E$31:$E$400,MASQ2!J464,'Étape 1 - à remplir'!$N$31:$N$400,S$3))))))=0,NA(),IF(S$2="Catégorie",IF(S$3="Toutes",SUMIFS('Étape 1 - à remplir'!$F$31:$F$400,'Étape 1 - à remplir'!$E$31:$E$400,MASQ2!J464,'Étape 1 - à remplir'!$G$31:$G$400,"animaux"),SUMIFS('Étape 1 - à remplir'!$F$31:$F$400,'Étape 1 - à remplir'!$E$31:$E$400,MASQ2!J464,'Étape 1 - à remplir'!$C$31:$C$400,S$3)),IF(S$2="Âge",IF(S$3="Tous",SUMIFS('Étape 1 - à remplir'!$F$31:$F$400,'Étape 1 - à remplir'!$E$31:$E$400,MASQ2!J464,'Étape 1 - à remplir'!$G$31:$G$400,"animaux"),SUMIFS('Étape 1 - à remplir'!$F$31:$F$400,'Étape 1 - à remplir'!$E$31:$E$400,MASQ2!J464,'Étape 1 - à remplir'!$P$31:$P$400,S$3)),IF(S$2="Atelier",IF(S$3="Tous",SUMIFS('Étape 1 - à remplir'!$F$31:$F$400,'Étape 1 - à remplir'!$E$31:$E$400,MASQ2!J464,'Étape 1 - à remplir'!$G$31:$G$400,"animaux"),SUMIFS('Étape 1 - à remplir'!$F$31:$F$400,'Étape 1 - à remplir'!$E$31:$E$400,MASQ2!J464,'Étape 1 - à remplir'!$O$31:$O$400,S$3)),IF(S$2="Espèce",IF(S$3="Tous",SUMIFS('Étape 1 - à remplir'!$F$31:$F$400,'Étape 1 - à remplir'!$E$31:$E$400,MASQ2!J464,'Étape 1 - à remplir'!$G$31:$G$400,"animaux"),SUMIFS('Étape 1 - à remplir'!$F$31:$F$400,'Étape 1 - à remplir'!$E$31:$E$400,MASQ2!J464,'Étape 1 - à remplir'!$N$31:$N$400,S$3)))))))</f>
        <v>#N/A</v>
      </c>
      <c r="L464" s="97">
        <f t="shared" si="218"/>
        <v>0</v>
      </c>
      <c r="M464" s="56" t="str">
        <f>Données_ATB!BN463</f>
        <v>Oxytétracycline</v>
      </c>
      <c r="N464" s="204" t="str">
        <f>Données_ATB!BO463</f>
        <v>Sulfadiméthoxine</v>
      </c>
      <c r="O464" s="97" t="str">
        <f>Données_ATB!BP463</f>
        <v/>
      </c>
      <c r="P464" s="77" t="str">
        <f>Données_ATB!BR463</f>
        <v>Tetracyclines</v>
      </c>
      <c r="Q464" s="78" t="str">
        <f>Données_ATB!BS463</f>
        <v>Sulfamides</v>
      </c>
      <c r="R464" s="79" t="str">
        <f>Données_ATB!BT463</f>
        <v/>
      </c>
      <c r="S464" s="78"/>
      <c r="T464" s="78"/>
      <c r="U464" s="77" t="str">
        <f ca="1"/>
        <v>SANTAMIX OTC SDM 60</v>
      </c>
      <c r="V464" s="79" t="e">
        <f ca="1"/>
        <v>#N/A</v>
      </c>
      <c r="W464" s="102"/>
      <c r="X464" s="8"/>
      <c r="Y464" s="8"/>
      <c r="Z464" s="8"/>
      <c r="AA464" s="8"/>
      <c r="AB464" s="102"/>
      <c r="AC464" s="8"/>
      <c r="AD464" s="8"/>
      <c r="AE464" s="8"/>
      <c r="AF464" s="8"/>
      <c r="AG464" s="8"/>
      <c r="AH464" s="8"/>
      <c r="AI464" s="8"/>
      <c r="AJ464" s="8"/>
      <c r="AK464" s="8"/>
      <c r="AL464" s="8"/>
      <c r="AM464" s="8"/>
      <c r="AN464" s="8"/>
      <c r="AO464" s="8"/>
      <c r="AP464" s="8"/>
      <c r="AQ464" s="8"/>
      <c r="AR464" s="8"/>
      <c r="AS464" s="8"/>
      <c r="AT464" s="97"/>
      <c r="AV464" s="56"/>
      <c r="AW464" s="8"/>
      <c r="AX464" s="8"/>
      <c r="AY464" s="8"/>
      <c r="AZ464" s="8"/>
      <c r="BA464" s="8"/>
      <c r="BB464" s="8"/>
      <c r="BC464" s="8"/>
      <c r="BD464" s="102" t="str">
        <f t="shared" si="200"/>
        <v/>
      </c>
      <c r="BE464" s="56" t="str">
        <f t="shared" si="201"/>
        <v>SANTAMIX OTC SDM 60</v>
      </c>
      <c r="BF464" s="204" t="e">
        <f>IF(IF(BN$2="Catégorie",IF(BN$3="Toutes",SUMIFS('Étape 1 - à remplir'!$F$31:$F$400,'Étape 1 - à remplir'!$E$31:$E$400,MASQ2!BE464,'Étape 1 - à remplir'!$G$31:$G$400,"lots"),SUMIFS('Étape 1 - à remplir'!$F$31:$F$400,'Étape 1 - à remplir'!$E$31:$E$400,MASQ2!BE464,'Étape 1 - à remplir'!$C$31:$C$400,BN$3)),IF(BN$2="Âge",IF(BN$3="Tous",SUMIFS('Étape 1 - à remplir'!$F$31:$F$400,'Étape 1 - à remplir'!$E$31:$E$400,MASQ2!BE464,'Étape 1 - à remplir'!$G$31:$G$400,"lots"),SUMIFS('Étape 1 - à remplir'!$F$31:$F$400,'Étape 1 - à remplir'!$E$31:$E$400,MASQ2!BE464,'Étape 1 - à remplir'!$P$31:$P$400,BN$3,'Étape 1 - à remplir'!$G$31:$G$400,"lots")),IF(BN$2="Atelier",IF(BN$3="Tous",SUMIFS('Étape 1 - à remplir'!$F$31:$F$400,'Étape 1 - à remplir'!$E$31:$E$400,MASQ2!BE464,'Étape 1 - à remplir'!$G$31:$G$400,"lots"),SUMIFS('Étape 1 - à remplir'!$F$31:$F$400,'Étape 1 - à remplir'!$E$31:$E$400,MASQ2!BE464,'Étape 1 - à remplir'!$O$31:$O$400,BN$3,'Étape 1 - à remplir'!$G$31:$G$400,"lots")),IF(BN$2="Espèce",IF(BN$3="Tous",SUMIFS('Étape 1 - à remplir'!$F$31:$F$400,'Étape 1 - à remplir'!$E$31:$E$400,MASQ2!BE464,'Étape 1 - à remplir'!$G$31:$G$400,"lots"),SUMIFS('Étape 1 - à remplir'!$F$31:$F$400,'Étape 1 - à remplir'!$E$31:$E$400,MASQ2!BE464,'Étape 1 - à remplir'!$N$31:$N$400,BN$3,'Étape 1 - à remplir'!$G$31:$G$400,"lots"))))))=0,NA(),IF(BN$2="Catégorie",IF(BN$3="Toutes",SUMIFS('Étape 1 - à remplir'!$F$31:$F$400,'Étape 1 - à remplir'!$E$31:$E$400,MASQ2!BE464,'Étape 1 - à remplir'!$G$31:$G$400,"lots"),SUMIFS('Étape 1 - à remplir'!$F$31:$F$400,'Étape 1 - à remplir'!$E$31:$E$400,MASQ2!BE464,'Étape 1 - à remplir'!$C$31:$C$400,BN$3)),IF(BN$2="Âge",IF(BN$3="Tous",SUMIFS('Étape 1 - à remplir'!$F$31:$F$400,'Étape 1 - à remplir'!$E$31:$E$400,MASQ2!BE464,'Étape 1 - à remplir'!$G$31:$G$400,"lots"),SUMIFS('Étape 1 - à remplir'!$F$31:$F$400,'Étape 1 - à remplir'!$E$31:$E$400,MASQ2!BE464,'Étape 1 - à remplir'!$P$31:$P$400,BN$3,'Étape 1 - à remplir'!$G$31:$G$400,"lots")),IF(BN$2="Atelier",IF(BN$3="Tous",SUMIFS('Étape 1 - à remplir'!$F$31:$F$400,'Étape 1 - à remplir'!$E$31:$E$400,MASQ2!BE464,'Étape 1 - à remplir'!$G$31:$G$400,"lots"),SUMIFS('Étape 1 - à remplir'!$F$31:$F$400,'Étape 1 - à remplir'!$E$31:$E$400,MASQ2!BE464,'Étape 1 - à remplir'!$O$31:$O$400,BN$3,'Étape 1 - à remplir'!$G$31:$G$400,"lots")),IF(BN$2="Espèce",IF(BN$3="Tous",SUMIFS('Étape 1 - à remplir'!$F$31:$F$400,'Étape 1 - à remplir'!$E$31:$E$400,MASQ2!BE464,'Étape 1 - à remplir'!$G$31:$G$400,"lots"),SUMIFS('Étape 1 - à remplir'!$F$31:$F$400,'Étape 1 - à remplir'!$E$31:$E$400,MASQ2!BE464,'Étape 1 - à remplir'!$N$31:$N$400,BN$3,'Étape 1 - à remplir'!$G$31:$G$400,"lots")))))))</f>
        <v>#N/A</v>
      </c>
      <c r="BG464" s="204">
        <f t="shared" si="216"/>
        <v>0</v>
      </c>
      <c r="BH464" s="204" t="str">
        <f t="shared" si="202"/>
        <v>Oxytétracycline</v>
      </c>
      <c r="BI464" s="204" t="str">
        <f t="shared" si="203"/>
        <v>Sulfadiméthoxine</v>
      </c>
      <c r="BJ464" s="204" t="str">
        <f t="shared" si="204"/>
        <v/>
      </c>
      <c r="BK464" s="204" t="str">
        <f t="shared" si="205"/>
        <v>Tetracyclines</v>
      </c>
      <c r="BL464" s="204" t="str">
        <f t="shared" si="206"/>
        <v>Sulfamides</v>
      </c>
      <c r="BM464" s="97" t="str">
        <f t="shared" si="207"/>
        <v/>
      </c>
      <c r="BN464" s="78"/>
      <c r="BO464" s="78"/>
      <c r="BP464" s="77" t="str">
        <f ca="1"/>
        <v>SANTAMIX OTC SDM 60</v>
      </c>
      <c r="BQ464" s="79" t="e">
        <f ca="1"/>
        <v>#N/A</v>
      </c>
      <c r="BR464" s="102"/>
      <c r="BS464" s="8"/>
      <c r="BT464" s="8"/>
      <c r="BU464" s="8"/>
      <c r="BV464" s="8"/>
      <c r="BW464" s="8"/>
      <c r="BX464" s="8"/>
      <c r="BY464" s="8"/>
      <c r="BZ464" s="8"/>
      <c r="CA464" s="8"/>
      <c r="CB464" s="8"/>
      <c r="CC464" s="8"/>
      <c r="CD464" s="8"/>
      <c r="CE464" s="8"/>
      <c r="CF464" s="8"/>
      <c r="CG464" s="8"/>
      <c r="CH464" s="8"/>
      <c r="CI464" s="8"/>
      <c r="CJ464" s="8"/>
      <c r="CK464" s="8"/>
      <c r="CL464" s="8"/>
      <c r="CM464" s="8"/>
      <c r="CN464" s="8"/>
      <c r="CO464" s="97"/>
      <c r="CQ464" s="56"/>
      <c r="CR464" s="8"/>
      <c r="CS464" s="8"/>
      <c r="CT464" s="8"/>
      <c r="CU464" s="8"/>
      <c r="CV464" s="8"/>
      <c r="CW464" s="8"/>
      <c r="CX464" s="8"/>
      <c r="CY464" s="102" t="str">
        <f t="shared" si="208"/>
        <v/>
      </c>
      <c r="CZ464" s="56" t="str">
        <f t="shared" si="209"/>
        <v>SANTAMIX OTC SDM 60</v>
      </c>
      <c r="DA464" s="204" t="e">
        <f>IF(IF(DI$2="Catégorie",IF(DI$3="Toutes",SUMIFS('Étape 1 - à remplir'!$F$31:$F$400,'Étape 1 - à remplir'!$E$31:$E$400,MASQ2!CZ464,'Étape 1 - à remplir'!$G$31:$G$400,"kg"),SUMIFS('Étape 1 - à remplir'!$F$31:$F$400,'Étape 1 - à remplir'!$E$31:$E$400,MASQ2!CZ464,'Étape 1 - à remplir'!$C$31:$C$400,DI$3)),IF(DI$2="Âge",IF(DI$3="Tous",SUMIFS('Étape 1 - à remplir'!$F$31:$F$400,'Étape 1 - à remplir'!$E$31:$E$400,MASQ2!CZ464,'Étape 1 - à remplir'!$G$31:$G$400,"kg"),SUMIFS('Étape 1 - à remplir'!$F$31:$F$400,'Étape 1 - à remplir'!$E$31:$E$400,MASQ2!CZ464,'Étape 1 - à remplir'!$P$31:$P$400,DI$3,'Étape 1 - à remplir'!$G$31:$G$400,"kg")),IF(DI$2="Atelier",IF(DI$3="Tous",SUMIFS('Étape 1 - à remplir'!$F$31:$F$400,'Étape 1 - à remplir'!$E$31:$E$400,MASQ2!CZ464,'Étape 1 - à remplir'!$G$31:$G$400,"kg"),SUMIFS('Étape 1 - à remplir'!$F$31:$F$400,'Étape 1 - à remplir'!$E$31:$E$400,MASQ2!CZ464,'Étape 1 - à remplir'!$O$31:$O$400,DI$3,'Étape 1 - à remplir'!$G$31:$G$400,"kg")),IF(DI$2="Espèce",IF(DI$3="Tous",SUMIFS('Étape 1 - à remplir'!$F$31:$F$400,'Étape 1 - à remplir'!$E$31:$E$400,MASQ2!CZ464,'Étape 1 - à remplir'!$G$31:$G$400,"kg"),SUMIFS('Étape 1 - à remplir'!$F$31:$F$400,'Étape 1 - à remplir'!$E$31:$E$400,MASQ2!CZ464,'Étape 1 - à remplir'!$N$31:$N$400,DI$3,'Étape 1 - à remplir'!$G$31:$G$400,"kg"))))))=0,NA(),IF(DI$2="Catégorie",IF(DI$3="Toutes",SUMIFS('Étape 1 - à remplir'!$F$31:$F$400,'Étape 1 - à remplir'!$E$31:$E$400,MASQ2!CZ464,'Étape 1 - à remplir'!$G$31:$G$400,"kg"),SUMIFS('Étape 1 - à remplir'!$F$31:$F$400,'Étape 1 - à remplir'!$E$31:$E$400,MASQ2!CZ464,'Étape 1 - à remplir'!$C$31:$C$400,DI$3)),IF(DI$2="Âge",IF(DI$3="Tous",SUMIFS('Étape 1 - à remplir'!$F$31:$F$400,'Étape 1 - à remplir'!$E$31:$E$400,MASQ2!CZ464,'Étape 1 - à remplir'!$G$31:$G$400,"kg"),SUMIFS('Étape 1 - à remplir'!$F$31:$F$400,'Étape 1 - à remplir'!$E$31:$E$400,MASQ2!CZ464,'Étape 1 - à remplir'!$P$31:$P$400,DI$3,'Étape 1 - à remplir'!$G$31:$G$400,"kg")),IF(DI$2="Atelier",IF(DI$3="Tous",SUMIFS('Étape 1 - à remplir'!$F$31:$F$400,'Étape 1 - à remplir'!$E$31:$E$400,MASQ2!CZ464,'Étape 1 - à remplir'!$G$31:$G$400,"kg"),SUMIFS('Étape 1 - à remplir'!$F$31:$F$400,'Étape 1 - à remplir'!$E$31:$E$400,MASQ2!CZ464,'Étape 1 - à remplir'!$O$31:$O$400,DI$3,'Étape 1 - à remplir'!$G$31:$G$400,"kg")),IF(DI$2="Espèce",IF(DI$3="Tous",SUMIFS('Étape 1 - à remplir'!$F$31:$F$400,'Étape 1 - à remplir'!$E$31:$E$400,MASQ2!CZ464,'Étape 1 - à remplir'!$G$31:$G$400,"kg"),SUMIFS('Étape 1 - à remplir'!$F$31:$F$400,'Étape 1 - à remplir'!$E$31:$E$400,MASQ2!CZ464,'Étape 1 - à remplir'!$N$31:$N$400,DI$3,'Étape 1 - à remplir'!$G$31:$G$400,"kg")))))))</f>
        <v>#N/A</v>
      </c>
      <c r="DB464" s="104">
        <f t="shared" si="217"/>
        <v>0</v>
      </c>
      <c r="DC464" s="204" t="str">
        <f t="shared" si="210"/>
        <v>Oxytétracycline</v>
      </c>
      <c r="DD464" s="204" t="str">
        <f t="shared" si="211"/>
        <v>Sulfadiméthoxine</v>
      </c>
      <c r="DE464" s="204" t="str">
        <f t="shared" si="212"/>
        <v/>
      </c>
      <c r="DF464" s="204" t="str">
        <f t="shared" si="213"/>
        <v>Tetracyclines</v>
      </c>
      <c r="DG464" s="204" t="str">
        <f t="shared" si="214"/>
        <v>Sulfamides</v>
      </c>
      <c r="DH464" s="97" t="str">
        <f t="shared" si="215"/>
        <v/>
      </c>
      <c r="DI464" s="78"/>
      <c r="DJ464" s="78"/>
      <c r="DK464" s="77" t="str">
        <f ca="1"/>
        <v>SANTAMIX OTC SDM 60</v>
      </c>
      <c r="DL464" s="79" t="e">
        <f ca="1"/>
        <v>#N/A</v>
      </c>
      <c r="DM464" s="102"/>
      <c r="DN464" s="8"/>
      <c r="DO464" s="8"/>
      <c r="DP464" s="8"/>
      <c r="DQ464" s="8"/>
      <c r="DR464" s="8"/>
      <c r="DS464" s="8"/>
      <c r="DT464" s="8"/>
      <c r="DU464" s="8"/>
      <c r="DV464" s="8"/>
      <c r="DW464" s="8"/>
      <c r="DX464" s="8"/>
      <c r="DY464" s="8"/>
      <c r="DZ464" s="8"/>
      <c r="EA464" s="8"/>
      <c r="EB464" s="8"/>
      <c r="EC464" s="8"/>
      <c r="ED464" s="8"/>
      <c r="EE464" s="8"/>
      <c r="EF464" s="8"/>
      <c r="EG464" s="8"/>
      <c r="EH464" s="8"/>
      <c r="EI464" s="8"/>
      <c r="EJ464" s="97"/>
    </row>
    <row r="465" spans="1:140" x14ac:dyDescent="0.25">
      <c r="A465" s="56"/>
      <c r="B465" s="8"/>
      <c r="C465" s="8"/>
      <c r="D465" s="8"/>
      <c r="E465" s="8"/>
      <c r="F465" s="8"/>
      <c r="G465" s="8"/>
      <c r="H465" s="8"/>
      <c r="I465" s="102" t="str">
        <f>INDEX(Données_ATB!BE:BV,MATCH(MASQ2!J465,Données_ATB!BE:BE,0),18)</f>
        <v/>
      </c>
      <c r="J465" s="77" t="str">
        <f>Données_ATB!BE464</f>
        <v>SANTAMIX TILMICOSINE 40 PORCINS - LAPINS</v>
      </c>
      <c r="K465" s="204" t="e">
        <f>IF(IF(S$2="Catégorie",IF(S$3="Toutes",SUMIFS('Étape 1 - à remplir'!$F$31:$F$400,'Étape 1 - à remplir'!$E$31:$E$400,MASQ2!J465,'Étape 1 - à remplir'!$G$31:$G$400,"animaux"),SUMIFS('Étape 1 - à remplir'!$F$31:$F$400,'Étape 1 - à remplir'!$E$31:$E$400,MASQ2!J465,'Étape 1 - à remplir'!$C$31:$C$400,S$3)),IF(S$2="Âge",IF(S$3="Tous",SUMIFS('Étape 1 - à remplir'!$F$31:$F$400,'Étape 1 - à remplir'!$E$31:$E$400,MASQ2!J465,'Étape 1 - à remplir'!$G$31:$G$400,"animaux"),SUMIFS('Étape 1 - à remplir'!$F$31:$F$400,'Étape 1 - à remplir'!$E$31:$E$400,MASQ2!J465,'Étape 1 - à remplir'!$P$31:$P$400,S$3)),IF(S$2="Atelier",IF(S$3="Tous",SUMIFS('Étape 1 - à remplir'!$F$31:$F$400,'Étape 1 - à remplir'!$E$31:$E$400,MASQ2!J465,'Étape 1 - à remplir'!$G$31:$G$400,"animaux"),SUMIFS('Étape 1 - à remplir'!$F$31:$F$400,'Étape 1 - à remplir'!$E$31:$E$400,MASQ2!J465,'Étape 1 - à remplir'!$O$31:$O$400,S$3)),IF(S$2="Espèce",IF(S$3="Tous",SUMIFS('Étape 1 - à remplir'!$F$31:$F$400,'Étape 1 - à remplir'!$E$31:$E$400,MASQ2!J465,'Étape 1 - à remplir'!$G$31:$G$400,"animaux"),SUMIFS('Étape 1 - à remplir'!$F$31:$F$400,'Étape 1 - à remplir'!$E$31:$E$400,MASQ2!J465,'Étape 1 - à remplir'!$N$31:$N$400,S$3))))))=0,NA(),IF(S$2="Catégorie",IF(S$3="Toutes",SUMIFS('Étape 1 - à remplir'!$F$31:$F$400,'Étape 1 - à remplir'!$E$31:$E$400,MASQ2!J465,'Étape 1 - à remplir'!$G$31:$G$400,"animaux"),SUMIFS('Étape 1 - à remplir'!$F$31:$F$400,'Étape 1 - à remplir'!$E$31:$E$400,MASQ2!J465,'Étape 1 - à remplir'!$C$31:$C$400,S$3)),IF(S$2="Âge",IF(S$3="Tous",SUMIFS('Étape 1 - à remplir'!$F$31:$F$400,'Étape 1 - à remplir'!$E$31:$E$400,MASQ2!J465,'Étape 1 - à remplir'!$G$31:$G$400,"animaux"),SUMIFS('Étape 1 - à remplir'!$F$31:$F$400,'Étape 1 - à remplir'!$E$31:$E$400,MASQ2!J465,'Étape 1 - à remplir'!$P$31:$P$400,S$3)),IF(S$2="Atelier",IF(S$3="Tous",SUMIFS('Étape 1 - à remplir'!$F$31:$F$400,'Étape 1 - à remplir'!$E$31:$E$400,MASQ2!J465,'Étape 1 - à remplir'!$G$31:$G$400,"animaux"),SUMIFS('Étape 1 - à remplir'!$F$31:$F$400,'Étape 1 - à remplir'!$E$31:$E$400,MASQ2!J465,'Étape 1 - à remplir'!$O$31:$O$400,S$3)),IF(S$2="Espèce",IF(S$3="Tous",SUMIFS('Étape 1 - à remplir'!$F$31:$F$400,'Étape 1 - à remplir'!$E$31:$E$400,MASQ2!J465,'Étape 1 - à remplir'!$G$31:$G$400,"animaux"),SUMIFS('Étape 1 - à remplir'!$F$31:$F$400,'Étape 1 - à remplir'!$E$31:$E$400,MASQ2!J465,'Étape 1 - à remplir'!$N$31:$N$400,S$3)))))))</f>
        <v>#N/A</v>
      </c>
      <c r="L465" s="97">
        <f t="shared" si="218"/>
        <v>0</v>
      </c>
      <c r="M465" s="56" t="str">
        <f>Données_ATB!BN464</f>
        <v>Tilmicosine</v>
      </c>
      <c r="N465" s="204" t="str">
        <f>Données_ATB!BO464</f>
        <v/>
      </c>
      <c r="O465" s="97" t="str">
        <f>Données_ATB!BP464</f>
        <v/>
      </c>
      <c r="P465" s="77" t="str">
        <f>Données_ATB!BR464</f>
        <v>Macrolides</v>
      </c>
      <c r="Q465" s="78" t="str">
        <f>Données_ATB!BS464</f>
        <v/>
      </c>
      <c r="R465" s="79" t="str">
        <f>Données_ATB!BT464</f>
        <v/>
      </c>
      <c r="S465" s="78"/>
      <c r="T465" s="78"/>
      <c r="U465" s="77" t="str">
        <f ca="1"/>
        <v>SANTAMIX TILMICOSINE 40 PORCINS - LAPINS</v>
      </c>
      <c r="V465" s="79" t="e">
        <f ca="1"/>
        <v>#N/A</v>
      </c>
      <c r="W465" s="102"/>
      <c r="X465" s="8"/>
      <c r="Y465" s="8"/>
      <c r="Z465" s="8"/>
      <c r="AA465" s="8"/>
      <c r="AB465" s="102"/>
      <c r="AC465" s="8"/>
      <c r="AD465" s="8"/>
      <c r="AE465" s="8"/>
      <c r="AF465" s="8"/>
      <c r="AG465" s="8"/>
      <c r="AH465" s="8"/>
      <c r="AI465" s="8"/>
      <c r="AJ465" s="8"/>
      <c r="AK465" s="8"/>
      <c r="AL465" s="8"/>
      <c r="AM465" s="8"/>
      <c r="AN465" s="8"/>
      <c r="AO465" s="8"/>
      <c r="AP465" s="8"/>
      <c r="AQ465" s="8"/>
      <c r="AR465" s="8"/>
      <c r="AS465" s="8"/>
      <c r="AT465" s="97"/>
      <c r="AV465" s="56"/>
      <c r="AW465" s="8"/>
      <c r="AX465" s="8"/>
      <c r="AY465" s="8"/>
      <c r="AZ465" s="8"/>
      <c r="BA465" s="8"/>
      <c r="BB465" s="8"/>
      <c r="BC465" s="8"/>
      <c r="BD465" s="102" t="str">
        <f t="shared" si="200"/>
        <v/>
      </c>
      <c r="BE465" s="56" t="str">
        <f t="shared" si="201"/>
        <v>SANTAMIX TILMICOSINE 40 PORCINS - LAPINS</v>
      </c>
      <c r="BF465" s="204" t="e">
        <f>IF(IF(BN$2="Catégorie",IF(BN$3="Toutes",SUMIFS('Étape 1 - à remplir'!$F$31:$F$400,'Étape 1 - à remplir'!$E$31:$E$400,MASQ2!BE465,'Étape 1 - à remplir'!$G$31:$G$400,"lots"),SUMIFS('Étape 1 - à remplir'!$F$31:$F$400,'Étape 1 - à remplir'!$E$31:$E$400,MASQ2!BE465,'Étape 1 - à remplir'!$C$31:$C$400,BN$3)),IF(BN$2="Âge",IF(BN$3="Tous",SUMIFS('Étape 1 - à remplir'!$F$31:$F$400,'Étape 1 - à remplir'!$E$31:$E$400,MASQ2!BE465,'Étape 1 - à remplir'!$G$31:$G$400,"lots"),SUMIFS('Étape 1 - à remplir'!$F$31:$F$400,'Étape 1 - à remplir'!$E$31:$E$400,MASQ2!BE465,'Étape 1 - à remplir'!$P$31:$P$400,BN$3,'Étape 1 - à remplir'!$G$31:$G$400,"lots")),IF(BN$2="Atelier",IF(BN$3="Tous",SUMIFS('Étape 1 - à remplir'!$F$31:$F$400,'Étape 1 - à remplir'!$E$31:$E$400,MASQ2!BE465,'Étape 1 - à remplir'!$G$31:$G$400,"lots"),SUMIFS('Étape 1 - à remplir'!$F$31:$F$400,'Étape 1 - à remplir'!$E$31:$E$400,MASQ2!BE465,'Étape 1 - à remplir'!$O$31:$O$400,BN$3,'Étape 1 - à remplir'!$G$31:$G$400,"lots")),IF(BN$2="Espèce",IF(BN$3="Tous",SUMIFS('Étape 1 - à remplir'!$F$31:$F$400,'Étape 1 - à remplir'!$E$31:$E$400,MASQ2!BE465,'Étape 1 - à remplir'!$G$31:$G$400,"lots"),SUMIFS('Étape 1 - à remplir'!$F$31:$F$400,'Étape 1 - à remplir'!$E$31:$E$400,MASQ2!BE465,'Étape 1 - à remplir'!$N$31:$N$400,BN$3,'Étape 1 - à remplir'!$G$31:$G$400,"lots"))))))=0,NA(),IF(BN$2="Catégorie",IF(BN$3="Toutes",SUMIFS('Étape 1 - à remplir'!$F$31:$F$400,'Étape 1 - à remplir'!$E$31:$E$400,MASQ2!BE465,'Étape 1 - à remplir'!$G$31:$G$400,"lots"),SUMIFS('Étape 1 - à remplir'!$F$31:$F$400,'Étape 1 - à remplir'!$E$31:$E$400,MASQ2!BE465,'Étape 1 - à remplir'!$C$31:$C$400,BN$3)),IF(BN$2="Âge",IF(BN$3="Tous",SUMIFS('Étape 1 - à remplir'!$F$31:$F$400,'Étape 1 - à remplir'!$E$31:$E$400,MASQ2!BE465,'Étape 1 - à remplir'!$G$31:$G$400,"lots"),SUMIFS('Étape 1 - à remplir'!$F$31:$F$400,'Étape 1 - à remplir'!$E$31:$E$400,MASQ2!BE465,'Étape 1 - à remplir'!$P$31:$P$400,BN$3,'Étape 1 - à remplir'!$G$31:$G$400,"lots")),IF(BN$2="Atelier",IF(BN$3="Tous",SUMIFS('Étape 1 - à remplir'!$F$31:$F$400,'Étape 1 - à remplir'!$E$31:$E$400,MASQ2!BE465,'Étape 1 - à remplir'!$G$31:$G$400,"lots"),SUMIFS('Étape 1 - à remplir'!$F$31:$F$400,'Étape 1 - à remplir'!$E$31:$E$400,MASQ2!BE465,'Étape 1 - à remplir'!$O$31:$O$400,BN$3,'Étape 1 - à remplir'!$G$31:$G$400,"lots")),IF(BN$2="Espèce",IF(BN$3="Tous",SUMIFS('Étape 1 - à remplir'!$F$31:$F$400,'Étape 1 - à remplir'!$E$31:$E$400,MASQ2!BE465,'Étape 1 - à remplir'!$G$31:$G$400,"lots"),SUMIFS('Étape 1 - à remplir'!$F$31:$F$400,'Étape 1 - à remplir'!$E$31:$E$400,MASQ2!BE465,'Étape 1 - à remplir'!$N$31:$N$400,BN$3,'Étape 1 - à remplir'!$G$31:$G$400,"lots")))))))</f>
        <v>#N/A</v>
      </c>
      <c r="BG465" s="204">
        <f t="shared" si="216"/>
        <v>0</v>
      </c>
      <c r="BH465" s="204" t="str">
        <f t="shared" si="202"/>
        <v>Tilmicosine</v>
      </c>
      <c r="BI465" s="204" t="str">
        <f t="shared" si="203"/>
        <v/>
      </c>
      <c r="BJ465" s="204" t="str">
        <f t="shared" si="204"/>
        <v/>
      </c>
      <c r="BK465" s="204" t="str">
        <f t="shared" si="205"/>
        <v>Macrolides</v>
      </c>
      <c r="BL465" s="204" t="str">
        <f t="shared" si="206"/>
        <v/>
      </c>
      <c r="BM465" s="97" t="str">
        <f t="shared" si="207"/>
        <v/>
      </c>
      <c r="BN465" s="78"/>
      <c r="BO465" s="78"/>
      <c r="BP465" s="77" t="str">
        <f ca="1"/>
        <v>SANTAMIX TILMICOSINE 40 PORCINS - LAPINS</v>
      </c>
      <c r="BQ465" s="79" t="e">
        <f ca="1"/>
        <v>#N/A</v>
      </c>
      <c r="BR465" s="102"/>
      <c r="BS465" s="8"/>
      <c r="BT465" s="8"/>
      <c r="BU465" s="8"/>
      <c r="BV465" s="8"/>
      <c r="BW465" s="8"/>
      <c r="BX465" s="8"/>
      <c r="BY465" s="8"/>
      <c r="BZ465" s="8"/>
      <c r="CA465" s="8"/>
      <c r="CB465" s="8"/>
      <c r="CC465" s="8"/>
      <c r="CD465" s="8"/>
      <c r="CE465" s="8"/>
      <c r="CF465" s="8"/>
      <c r="CG465" s="8"/>
      <c r="CH465" s="8"/>
      <c r="CI465" s="8"/>
      <c r="CJ465" s="8"/>
      <c r="CK465" s="8"/>
      <c r="CL465" s="8"/>
      <c r="CM465" s="8"/>
      <c r="CN465" s="8"/>
      <c r="CO465" s="97"/>
      <c r="CQ465" s="56"/>
      <c r="CR465" s="8"/>
      <c r="CS465" s="8"/>
      <c r="CT465" s="8"/>
      <c r="CU465" s="8"/>
      <c r="CV465" s="8"/>
      <c r="CW465" s="8"/>
      <c r="CX465" s="8"/>
      <c r="CY465" s="102" t="str">
        <f t="shared" si="208"/>
        <v/>
      </c>
      <c r="CZ465" s="56" t="str">
        <f t="shared" si="209"/>
        <v>SANTAMIX TILMICOSINE 40 PORCINS - LAPINS</v>
      </c>
      <c r="DA465" s="204" t="e">
        <f>IF(IF(DI$2="Catégorie",IF(DI$3="Toutes",SUMIFS('Étape 1 - à remplir'!$F$31:$F$400,'Étape 1 - à remplir'!$E$31:$E$400,MASQ2!CZ465,'Étape 1 - à remplir'!$G$31:$G$400,"kg"),SUMIFS('Étape 1 - à remplir'!$F$31:$F$400,'Étape 1 - à remplir'!$E$31:$E$400,MASQ2!CZ465,'Étape 1 - à remplir'!$C$31:$C$400,DI$3)),IF(DI$2="Âge",IF(DI$3="Tous",SUMIFS('Étape 1 - à remplir'!$F$31:$F$400,'Étape 1 - à remplir'!$E$31:$E$400,MASQ2!CZ465,'Étape 1 - à remplir'!$G$31:$G$400,"kg"),SUMIFS('Étape 1 - à remplir'!$F$31:$F$400,'Étape 1 - à remplir'!$E$31:$E$400,MASQ2!CZ465,'Étape 1 - à remplir'!$P$31:$P$400,DI$3,'Étape 1 - à remplir'!$G$31:$G$400,"kg")),IF(DI$2="Atelier",IF(DI$3="Tous",SUMIFS('Étape 1 - à remplir'!$F$31:$F$400,'Étape 1 - à remplir'!$E$31:$E$400,MASQ2!CZ465,'Étape 1 - à remplir'!$G$31:$G$400,"kg"),SUMIFS('Étape 1 - à remplir'!$F$31:$F$400,'Étape 1 - à remplir'!$E$31:$E$400,MASQ2!CZ465,'Étape 1 - à remplir'!$O$31:$O$400,DI$3,'Étape 1 - à remplir'!$G$31:$G$400,"kg")),IF(DI$2="Espèce",IF(DI$3="Tous",SUMIFS('Étape 1 - à remplir'!$F$31:$F$400,'Étape 1 - à remplir'!$E$31:$E$400,MASQ2!CZ465,'Étape 1 - à remplir'!$G$31:$G$400,"kg"),SUMIFS('Étape 1 - à remplir'!$F$31:$F$400,'Étape 1 - à remplir'!$E$31:$E$400,MASQ2!CZ465,'Étape 1 - à remplir'!$N$31:$N$400,DI$3,'Étape 1 - à remplir'!$G$31:$G$400,"kg"))))))=0,NA(),IF(DI$2="Catégorie",IF(DI$3="Toutes",SUMIFS('Étape 1 - à remplir'!$F$31:$F$400,'Étape 1 - à remplir'!$E$31:$E$400,MASQ2!CZ465,'Étape 1 - à remplir'!$G$31:$G$400,"kg"),SUMIFS('Étape 1 - à remplir'!$F$31:$F$400,'Étape 1 - à remplir'!$E$31:$E$400,MASQ2!CZ465,'Étape 1 - à remplir'!$C$31:$C$400,DI$3)),IF(DI$2="Âge",IF(DI$3="Tous",SUMIFS('Étape 1 - à remplir'!$F$31:$F$400,'Étape 1 - à remplir'!$E$31:$E$400,MASQ2!CZ465,'Étape 1 - à remplir'!$G$31:$G$400,"kg"),SUMIFS('Étape 1 - à remplir'!$F$31:$F$400,'Étape 1 - à remplir'!$E$31:$E$400,MASQ2!CZ465,'Étape 1 - à remplir'!$P$31:$P$400,DI$3,'Étape 1 - à remplir'!$G$31:$G$400,"kg")),IF(DI$2="Atelier",IF(DI$3="Tous",SUMIFS('Étape 1 - à remplir'!$F$31:$F$400,'Étape 1 - à remplir'!$E$31:$E$400,MASQ2!CZ465,'Étape 1 - à remplir'!$G$31:$G$400,"kg"),SUMIFS('Étape 1 - à remplir'!$F$31:$F$400,'Étape 1 - à remplir'!$E$31:$E$400,MASQ2!CZ465,'Étape 1 - à remplir'!$O$31:$O$400,DI$3,'Étape 1 - à remplir'!$G$31:$G$400,"kg")),IF(DI$2="Espèce",IF(DI$3="Tous",SUMIFS('Étape 1 - à remplir'!$F$31:$F$400,'Étape 1 - à remplir'!$E$31:$E$400,MASQ2!CZ465,'Étape 1 - à remplir'!$G$31:$G$400,"kg"),SUMIFS('Étape 1 - à remplir'!$F$31:$F$400,'Étape 1 - à remplir'!$E$31:$E$400,MASQ2!CZ465,'Étape 1 - à remplir'!$N$31:$N$400,DI$3,'Étape 1 - à remplir'!$G$31:$G$400,"kg")))))))</f>
        <v>#N/A</v>
      </c>
      <c r="DB465" s="104">
        <f t="shared" si="217"/>
        <v>0</v>
      </c>
      <c r="DC465" s="204" t="str">
        <f t="shared" si="210"/>
        <v>Tilmicosine</v>
      </c>
      <c r="DD465" s="204" t="str">
        <f t="shared" si="211"/>
        <v/>
      </c>
      <c r="DE465" s="204" t="str">
        <f t="shared" si="212"/>
        <v/>
      </c>
      <c r="DF465" s="204" t="str">
        <f t="shared" si="213"/>
        <v>Macrolides</v>
      </c>
      <c r="DG465" s="204" t="str">
        <f t="shared" si="214"/>
        <v/>
      </c>
      <c r="DH465" s="97" t="str">
        <f t="shared" si="215"/>
        <v/>
      </c>
      <c r="DI465" s="78"/>
      <c r="DJ465" s="78"/>
      <c r="DK465" s="77" t="str">
        <f ca="1"/>
        <v>SANTAMIX TILMICOSINE 40 PORCINS - LAPINS</v>
      </c>
      <c r="DL465" s="79" t="e">
        <f ca="1"/>
        <v>#N/A</v>
      </c>
      <c r="DM465" s="102"/>
      <c r="DN465" s="8"/>
      <c r="DO465" s="8"/>
      <c r="DP465" s="8"/>
      <c r="DQ465" s="8"/>
      <c r="DR465" s="8"/>
      <c r="DS465" s="8"/>
      <c r="DT465" s="8"/>
      <c r="DU465" s="8"/>
      <c r="DV465" s="8"/>
      <c r="DW465" s="8"/>
      <c r="DX465" s="8"/>
      <c r="DY465" s="8"/>
      <c r="DZ465" s="8"/>
      <c r="EA465" s="8"/>
      <c r="EB465" s="8"/>
      <c r="EC465" s="8"/>
      <c r="ED465" s="8"/>
      <c r="EE465" s="8"/>
      <c r="EF465" s="8"/>
      <c r="EG465" s="8"/>
      <c r="EH465" s="8"/>
      <c r="EI465" s="8"/>
      <c r="EJ465" s="97"/>
    </row>
    <row r="466" spans="1:140" x14ac:dyDescent="0.25">
      <c r="A466" s="56"/>
      <c r="B466" s="8"/>
      <c r="C466" s="8"/>
      <c r="D466" s="8"/>
      <c r="E466" s="8"/>
      <c r="F466" s="8"/>
      <c r="G466" s="8"/>
      <c r="H466" s="8"/>
      <c r="I466" s="102" t="str">
        <f>INDEX(Données_ATB!BE:BV,MATCH(MASQ2!J466,Données_ATB!BE:BE,0),18)</f>
        <v/>
      </c>
      <c r="J466" s="77" t="str">
        <f>Données_ATB!BE465</f>
        <v>SANTAMIX TYLO 20</v>
      </c>
      <c r="K466" s="204" t="e">
        <f>IF(IF(S$2="Catégorie",IF(S$3="Toutes",SUMIFS('Étape 1 - à remplir'!$F$31:$F$400,'Étape 1 - à remplir'!$E$31:$E$400,MASQ2!J466,'Étape 1 - à remplir'!$G$31:$G$400,"animaux"),SUMIFS('Étape 1 - à remplir'!$F$31:$F$400,'Étape 1 - à remplir'!$E$31:$E$400,MASQ2!J466,'Étape 1 - à remplir'!$C$31:$C$400,S$3)),IF(S$2="Âge",IF(S$3="Tous",SUMIFS('Étape 1 - à remplir'!$F$31:$F$400,'Étape 1 - à remplir'!$E$31:$E$400,MASQ2!J466,'Étape 1 - à remplir'!$G$31:$G$400,"animaux"),SUMIFS('Étape 1 - à remplir'!$F$31:$F$400,'Étape 1 - à remplir'!$E$31:$E$400,MASQ2!J466,'Étape 1 - à remplir'!$P$31:$P$400,S$3)),IF(S$2="Atelier",IF(S$3="Tous",SUMIFS('Étape 1 - à remplir'!$F$31:$F$400,'Étape 1 - à remplir'!$E$31:$E$400,MASQ2!J466,'Étape 1 - à remplir'!$G$31:$G$400,"animaux"),SUMIFS('Étape 1 - à remplir'!$F$31:$F$400,'Étape 1 - à remplir'!$E$31:$E$400,MASQ2!J466,'Étape 1 - à remplir'!$O$31:$O$400,S$3)),IF(S$2="Espèce",IF(S$3="Tous",SUMIFS('Étape 1 - à remplir'!$F$31:$F$400,'Étape 1 - à remplir'!$E$31:$E$400,MASQ2!J466,'Étape 1 - à remplir'!$G$31:$G$400,"animaux"),SUMIFS('Étape 1 - à remplir'!$F$31:$F$400,'Étape 1 - à remplir'!$E$31:$E$400,MASQ2!J466,'Étape 1 - à remplir'!$N$31:$N$400,S$3))))))=0,NA(),IF(S$2="Catégorie",IF(S$3="Toutes",SUMIFS('Étape 1 - à remplir'!$F$31:$F$400,'Étape 1 - à remplir'!$E$31:$E$400,MASQ2!J466,'Étape 1 - à remplir'!$G$31:$G$400,"animaux"),SUMIFS('Étape 1 - à remplir'!$F$31:$F$400,'Étape 1 - à remplir'!$E$31:$E$400,MASQ2!J466,'Étape 1 - à remplir'!$C$31:$C$400,S$3)),IF(S$2="Âge",IF(S$3="Tous",SUMIFS('Étape 1 - à remplir'!$F$31:$F$400,'Étape 1 - à remplir'!$E$31:$E$400,MASQ2!J466,'Étape 1 - à remplir'!$G$31:$G$400,"animaux"),SUMIFS('Étape 1 - à remplir'!$F$31:$F$400,'Étape 1 - à remplir'!$E$31:$E$400,MASQ2!J466,'Étape 1 - à remplir'!$P$31:$P$400,S$3)),IF(S$2="Atelier",IF(S$3="Tous",SUMIFS('Étape 1 - à remplir'!$F$31:$F$400,'Étape 1 - à remplir'!$E$31:$E$400,MASQ2!J466,'Étape 1 - à remplir'!$G$31:$G$400,"animaux"),SUMIFS('Étape 1 - à remplir'!$F$31:$F$400,'Étape 1 - à remplir'!$E$31:$E$400,MASQ2!J466,'Étape 1 - à remplir'!$O$31:$O$400,S$3)),IF(S$2="Espèce",IF(S$3="Tous",SUMIFS('Étape 1 - à remplir'!$F$31:$F$400,'Étape 1 - à remplir'!$E$31:$E$400,MASQ2!J466,'Étape 1 - à remplir'!$G$31:$G$400,"animaux"),SUMIFS('Étape 1 - à remplir'!$F$31:$F$400,'Étape 1 - à remplir'!$E$31:$E$400,MASQ2!J466,'Étape 1 - à remplir'!$N$31:$N$400,S$3)))))))</f>
        <v>#N/A</v>
      </c>
      <c r="L466" s="97">
        <f t="shared" si="218"/>
        <v>0</v>
      </c>
      <c r="M466" s="56" t="str">
        <f>Données_ATB!BN465</f>
        <v>Tylosine</v>
      </c>
      <c r="N466" s="204" t="str">
        <f>Données_ATB!BO465</f>
        <v/>
      </c>
      <c r="O466" s="97" t="str">
        <f>Données_ATB!BP465</f>
        <v/>
      </c>
      <c r="P466" s="77" t="str">
        <f>Données_ATB!BR465</f>
        <v>Macrolides</v>
      </c>
      <c r="Q466" s="78" t="str">
        <f>Données_ATB!BS465</f>
        <v/>
      </c>
      <c r="R466" s="79" t="str">
        <f>Données_ATB!BT465</f>
        <v/>
      </c>
      <c r="S466" s="78"/>
      <c r="T466" s="78"/>
      <c r="U466" s="77" t="str">
        <f ca="1"/>
        <v>SANTAMIX TYLO 20</v>
      </c>
      <c r="V466" s="79" t="e">
        <f ca="1"/>
        <v>#N/A</v>
      </c>
      <c r="W466" s="102"/>
      <c r="X466" s="8"/>
      <c r="Y466" s="8"/>
      <c r="Z466" s="8"/>
      <c r="AA466" s="8"/>
      <c r="AB466" s="102"/>
      <c r="AC466" s="8"/>
      <c r="AD466" s="8"/>
      <c r="AE466" s="8"/>
      <c r="AF466" s="8"/>
      <c r="AG466" s="8"/>
      <c r="AH466" s="8"/>
      <c r="AI466" s="8"/>
      <c r="AJ466" s="8"/>
      <c r="AK466" s="8"/>
      <c r="AL466" s="8"/>
      <c r="AM466" s="8"/>
      <c r="AN466" s="8"/>
      <c r="AO466" s="8"/>
      <c r="AP466" s="8"/>
      <c r="AQ466" s="8"/>
      <c r="AR466" s="8"/>
      <c r="AS466" s="8"/>
      <c r="AT466" s="97"/>
      <c r="AV466" s="56"/>
      <c r="AW466" s="8"/>
      <c r="AX466" s="8"/>
      <c r="AY466" s="8"/>
      <c r="AZ466" s="8"/>
      <c r="BA466" s="8"/>
      <c r="BB466" s="8"/>
      <c r="BC466" s="8"/>
      <c r="BD466" s="102" t="str">
        <f t="shared" si="200"/>
        <v/>
      </c>
      <c r="BE466" s="56" t="str">
        <f t="shared" si="201"/>
        <v>SANTAMIX TYLO 20</v>
      </c>
      <c r="BF466" s="204" t="e">
        <f>IF(IF(BN$2="Catégorie",IF(BN$3="Toutes",SUMIFS('Étape 1 - à remplir'!$F$31:$F$400,'Étape 1 - à remplir'!$E$31:$E$400,MASQ2!BE466,'Étape 1 - à remplir'!$G$31:$G$400,"lots"),SUMIFS('Étape 1 - à remplir'!$F$31:$F$400,'Étape 1 - à remplir'!$E$31:$E$400,MASQ2!BE466,'Étape 1 - à remplir'!$C$31:$C$400,BN$3)),IF(BN$2="Âge",IF(BN$3="Tous",SUMIFS('Étape 1 - à remplir'!$F$31:$F$400,'Étape 1 - à remplir'!$E$31:$E$400,MASQ2!BE466,'Étape 1 - à remplir'!$G$31:$G$400,"lots"),SUMIFS('Étape 1 - à remplir'!$F$31:$F$400,'Étape 1 - à remplir'!$E$31:$E$400,MASQ2!BE466,'Étape 1 - à remplir'!$P$31:$P$400,BN$3,'Étape 1 - à remplir'!$G$31:$G$400,"lots")),IF(BN$2="Atelier",IF(BN$3="Tous",SUMIFS('Étape 1 - à remplir'!$F$31:$F$400,'Étape 1 - à remplir'!$E$31:$E$400,MASQ2!BE466,'Étape 1 - à remplir'!$G$31:$G$400,"lots"),SUMIFS('Étape 1 - à remplir'!$F$31:$F$400,'Étape 1 - à remplir'!$E$31:$E$400,MASQ2!BE466,'Étape 1 - à remplir'!$O$31:$O$400,BN$3,'Étape 1 - à remplir'!$G$31:$G$400,"lots")),IF(BN$2="Espèce",IF(BN$3="Tous",SUMIFS('Étape 1 - à remplir'!$F$31:$F$400,'Étape 1 - à remplir'!$E$31:$E$400,MASQ2!BE466,'Étape 1 - à remplir'!$G$31:$G$400,"lots"),SUMIFS('Étape 1 - à remplir'!$F$31:$F$400,'Étape 1 - à remplir'!$E$31:$E$400,MASQ2!BE466,'Étape 1 - à remplir'!$N$31:$N$400,BN$3,'Étape 1 - à remplir'!$G$31:$G$400,"lots"))))))=0,NA(),IF(BN$2="Catégorie",IF(BN$3="Toutes",SUMIFS('Étape 1 - à remplir'!$F$31:$F$400,'Étape 1 - à remplir'!$E$31:$E$400,MASQ2!BE466,'Étape 1 - à remplir'!$G$31:$G$400,"lots"),SUMIFS('Étape 1 - à remplir'!$F$31:$F$400,'Étape 1 - à remplir'!$E$31:$E$400,MASQ2!BE466,'Étape 1 - à remplir'!$C$31:$C$400,BN$3)),IF(BN$2="Âge",IF(BN$3="Tous",SUMIFS('Étape 1 - à remplir'!$F$31:$F$400,'Étape 1 - à remplir'!$E$31:$E$400,MASQ2!BE466,'Étape 1 - à remplir'!$G$31:$G$400,"lots"),SUMIFS('Étape 1 - à remplir'!$F$31:$F$400,'Étape 1 - à remplir'!$E$31:$E$400,MASQ2!BE466,'Étape 1 - à remplir'!$P$31:$P$400,BN$3,'Étape 1 - à remplir'!$G$31:$G$400,"lots")),IF(BN$2="Atelier",IF(BN$3="Tous",SUMIFS('Étape 1 - à remplir'!$F$31:$F$400,'Étape 1 - à remplir'!$E$31:$E$400,MASQ2!BE466,'Étape 1 - à remplir'!$G$31:$G$400,"lots"),SUMIFS('Étape 1 - à remplir'!$F$31:$F$400,'Étape 1 - à remplir'!$E$31:$E$400,MASQ2!BE466,'Étape 1 - à remplir'!$O$31:$O$400,BN$3,'Étape 1 - à remplir'!$G$31:$G$400,"lots")),IF(BN$2="Espèce",IF(BN$3="Tous",SUMIFS('Étape 1 - à remplir'!$F$31:$F$400,'Étape 1 - à remplir'!$E$31:$E$400,MASQ2!BE466,'Étape 1 - à remplir'!$G$31:$G$400,"lots"),SUMIFS('Étape 1 - à remplir'!$F$31:$F$400,'Étape 1 - à remplir'!$E$31:$E$400,MASQ2!BE466,'Étape 1 - à remplir'!$N$31:$N$400,BN$3,'Étape 1 - à remplir'!$G$31:$G$400,"lots")))))))</f>
        <v>#N/A</v>
      </c>
      <c r="BG466" s="204">
        <f t="shared" si="216"/>
        <v>0</v>
      </c>
      <c r="BH466" s="204" t="str">
        <f t="shared" si="202"/>
        <v>Tylosine</v>
      </c>
      <c r="BI466" s="204" t="str">
        <f t="shared" si="203"/>
        <v/>
      </c>
      <c r="BJ466" s="204" t="str">
        <f t="shared" si="204"/>
        <v/>
      </c>
      <c r="BK466" s="204" t="str">
        <f t="shared" si="205"/>
        <v>Macrolides</v>
      </c>
      <c r="BL466" s="204" t="str">
        <f t="shared" si="206"/>
        <v/>
      </c>
      <c r="BM466" s="97" t="str">
        <f t="shared" si="207"/>
        <v/>
      </c>
      <c r="BN466" s="78"/>
      <c r="BO466" s="78"/>
      <c r="BP466" s="77" t="str">
        <f ca="1"/>
        <v>SANTAMIX TYLO 20</v>
      </c>
      <c r="BQ466" s="79" t="e">
        <f ca="1"/>
        <v>#N/A</v>
      </c>
      <c r="BR466" s="102"/>
      <c r="BS466" s="8"/>
      <c r="BT466" s="8"/>
      <c r="BU466" s="8"/>
      <c r="BV466" s="8"/>
      <c r="BW466" s="8"/>
      <c r="BX466" s="8"/>
      <c r="BY466" s="8"/>
      <c r="BZ466" s="8"/>
      <c r="CA466" s="8"/>
      <c r="CB466" s="8"/>
      <c r="CC466" s="8"/>
      <c r="CD466" s="8"/>
      <c r="CE466" s="8"/>
      <c r="CF466" s="8"/>
      <c r="CG466" s="8"/>
      <c r="CH466" s="8"/>
      <c r="CI466" s="8"/>
      <c r="CJ466" s="8"/>
      <c r="CK466" s="8"/>
      <c r="CL466" s="8"/>
      <c r="CM466" s="8"/>
      <c r="CN466" s="8"/>
      <c r="CO466" s="97"/>
      <c r="CQ466" s="56"/>
      <c r="CR466" s="8"/>
      <c r="CS466" s="8"/>
      <c r="CT466" s="8"/>
      <c r="CU466" s="8"/>
      <c r="CV466" s="8"/>
      <c r="CW466" s="8"/>
      <c r="CX466" s="8"/>
      <c r="CY466" s="102" t="str">
        <f t="shared" si="208"/>
        <v/>
      </c>
      <c r="CZ466" s="56" t="str">
        <f t="shared" si="209"/>
        <v>SANTAMIX TYLO 20</v>
      </c>
      <c r="DA466" s="204" t="e">
        <f>IF(IF(DI$2="Catégorie",IF(DI$3="Toutes",SUMIFS('Étape 1 - à remplir'!$F$31:$F$400,'Étape 1 - à remplir'!$E$31:$E$400,MASQ2!CZ466,'Étape 1 - à remplir'!$G$31:$G$400,"kg"),SUMIFS('Étape 1 - à remplir'!$F$31:$F$400,'Étape 1 - à remplir'!$E$31:$E$400,MASQ2!CZ466,'Étape 1 - à remplir'!$C$31:$C$400,DI$3)),IF(DI$2="Âge",IF(DI$3="Tous",SUMIFS('Étape 1 - à remplir'!$F$31:$F$400,'Étape 1 - à remplir'!$E$31:$E$400,MASQ2!CZ466,'Étape 1 - à remplir'!$G$31:$G$400,"kg"),SUMIFS('Étape 1 - à remplir'!$F$31:$F$400,'Étape 1 - à remplir'!$E$31:$E$400,MASQ2!CZ466,'Étape 1 - à remplir'!$P$31:$P$400,DI$3,'Étape 1 - à remplir'!$G$31:$G$400,"kg")),IF(DI$2="Atelier",IF(DI$3="Tous",SUMIFS('Étape 1 - à remplir'!$F$31:$F$400,'Étape 1 - à remplir'!$E$31:$E$400,MASQ2!CZ466,'Étape 1 - à remplir'!$G$31:$G$400,"kg"),SUMIFS('Étape 1 - à remplir'!$F$31:$F$400,'Étape 1 - à remplir'!$E$31:$E$400,MASQ2!CZ466,'Étape 1 - à remplir'!$O$31:$O$400,DI$3,'Étape 1 - à remplir'!$G$31:$G$400,"kg")),IF(DI$2="Espèce",IF(DI$3="Tous",SUMIFS('Étape 1 - à remplir'!$F$31:$F$400,'Étape 1 - à remplir'!$E$31:$E$400,MASQ2!CZ466,'Étape 1 - à remplir'!$G$31:$G$400,"kg"),SUMIFS('Étape 1 - à remplir'!$F$31:$F$400,'Étape 1 - à remplir'!$E$31:$E$400,MASQ2!CZ466,'Étape 1 - à remplir'!$N$31:$N$400,DI$3,'Étape 1 - à remplir'!$G$31:$G$400,"kg"))))))=0,NA(),IF(DI$2="Catégorie",IF(DI$3="Toutes",SUMIFS('Étape 1 - à remplir'!$F$31:$F$400,'Étape 1 - à remplir'!$E$31:$E$400,MASQ2!CZ466,'Étape 1 - à remplir'!$G$31:$G$400,"kg"),SUMIFS('Étape 1 - à remplir'!$F$31:$F$400,'Étape 1 - à remplir'!$E$31:$E$400,MASQ2!CZ466,'Étape 1 - à remplir'!$C$31:$C$400,DI$3)),IF(DI$2="Âge",IF(DI$3="Tous",SUMIFS('Étape 1 - à remplir'!$F$31:$F$400,'Étape 1 - à remplir'!$E$31:$E$400,MASQ2!CZ466,'Étape 1 - à remplir'!$G$31:$G$400,"kg"),SUMIFS('Étape 1 - à remplir'!$F$31:$F$400,'Étape 1 - à remplir'!$E$31:$E$400,MASQ2!CZ466,'Étape 1 - à remplir'!$P$31:$P$400,DI$3,'Étape 1 - à remplir'!$G$31:$G$400,"kg")),IF(DI$2="Atelier",IF(DI$3="Tous",SUMIFS('Étape 1 - à remplir'!$F$31:$F$400,'Étape 1 - à remplir'!$E$31:$E$400,MASQ2!CZ466,'Étape 1 - à remplir'!$G$31:$G$400,"kg"),SUMIFS('Étape 1 - à remplir'!$F$31:$F$400,'Étape 1 - à remplir'!$E$31:$E$400,MASQ2!CZ466,'Étape 1 - à remplir'!$O$31:$O$400,DI$3,'Étape 1 - à remplir'!$G$31:$G$400,"kg")),IF(DI$2="Espèce",IF(DI$3="Tous",SUMIFS('Étape 1 - à remplir'!$F$31:$F$400,'Étape 1 - à remplir'!$E$31:$E$400,MASQ2!CZ466,'Étape 1 - à remplir'!$G$31:$G$400,"kg"),SUMIFS('Étape 1 - à remplir'!$F$31:$F$400,'Étape 1 - à remplir'!$E$31:$E$400,MASQ2!CZ466,'Étape 1 - à remplir'!$N$31:$N$400,DI$3,'Étape 1 - à remplir'!$G$31:$G$400,"kg")))))))</f>
        <v>#N/A</v>
      </c>
      <c r="DB466" s="104">
        <f t="shared" si="217"/>
        <v>0</v>
      </c>
      <c r="DC466" s="204" t="str">
        <f t="shared" si="210"/>
        <v>Tylosine</v>
      </c>
      <c r="DD466" s="204" t="str">
        <f t="shared" si="211"/>
        <v/>
      </c>
      <c r="DE466" s="204" t="str">
        <f t="shared" si="212"/>
        <v/>
      </c>
      <c r="DF466" s="204" t="str">
        <f t="shared" si="213"/>
        <v>Macrolides</v>
      </c>
      <c r="DG466" s="204" t="str">
        <f t="shared" si="214"/>
        <v/>
      </c>
      <c r="DH466" s="97" t="str">
        <f t="shared" si="215"/>
        <v/>
      </c>
      <c r="DI466" s="78"/>
      <c r="DJ466" s="78"/>
      <c r="DK466" s="77" t="str">
        <f ca="1"/>
        <v>SANTAMIX TYLO 20</v>
      </c>
      <c r="DL466" s="79" t="e">
        <f ca="1"/>
        <v>#N/A</v>
      </c>
      <c r="DM466" s="102"/>
      <c r="DN466" s="8"/>
      <c r="DO466" s="8"/>
      <c r="DP466" s="8"/>
      <c r="DQ466" s="8"/>
      <c r="DR466" s="8"/>
      <c r="DS466" s="8"/>
      <c r="DT466" s="8"/>
      <c r="DU466" s="8"/>
      <c r="DV466" s="8"/>
      <c r="DW466" s="8"/>
      <c r="DX466" s="8"/>
      <c r="DY466" s="8"/>
      <c r="DZ466" s="8"/>
      <c r="EA466" s="8"/>
      <c r="EB466" s="8"/>
      <c r="EC466" s="8"/>
      <c r="ED466" s="8"/>
      <c r="EE466" s="8"/>
      <c r="EF466" s="8"/>
      <c r="EG466" s="8"/>
      <c r="EH466" s="8"/>
      <c r="EI466" s="8"/>
      <c r="EJ466" s="97"/>
    </row>
    <row r="467" spans="1:140" x14ac:dyDescent="0.25">
      <c r="A467" s="56"/>
      <c r="B467" s="8"/>
      <c r="C467" s="8"/>
      <c r="D467" s="8"/>
      <c r="E467" s="8"/>
      <c r="F467" s="8"/>
      <c r="G467" s="8"/>
      <c r="H467" s="8"/>
      <c r="I467" s="102" t="str">
        <f>INDEX(Données_ATB!BE:BV,MATCH(MASQ2!J467,Données_ATB!BE:BE,0),18)</f>
        <v/>
      </c>
      <c r="J467" s="77" t="str">
        <f>Données_ATB!BE466</f>
        <v>SECLARIS DC 250 MG SUSPENSION INTRAMAMMAIRE POUR VACHE TARIE</v>
      </c>
      <c r="K467" s="204" t="e">
        <f>IF(IF(S$2="Catégorie",IF(S$3="Toutes",SUMIFS('Étape 1 - à remplir'!$F$31:$F$400,'Étape 1 - à remplir'!$E$31:$E$400,MASQ2!J467,'Étape 1 - à remplir'!$G$31:$G$400,"animaux"),SUMIFS('Étape 1 - à remplir'!$F$31:$F$400,'Étape 1 - à remplir'!$E$31:$E$400,MASQ2!J467,'Étape 1 - à remplir'!$C$31:$C$400,S$3)),IF(S$2="Âge",IF(S$3="Tous",SUMIFS('Étape 1 - à remplir'!$F$31:$F$400,'Étape 1 - à remplir'!$E$31:$E$400,MASQ2!J467,'Étape 1 - à remplir'!$G$31:$G$400,"animaux"),SUMIFS('Étape 1 - à remplir'!$F$31:$F$400,'Étape 1 - à remplir'!$E$31:$E$400,MASQ2!J467,'Étape 1 - à remplir'!$P$31:$P$400,S$3)),IF(S$2="Atelier",IF(S$3="Tous",SUMIFS('Étape 1 - à remplir'!$F$31:$F$400,'Étape 1 - à remplir'!$E$31:$E$400,MASQ2!J467,'Étape 1 - à remplir'!$G$31:$G$400,"animaux"),SUMIFS('Étape 1 - à remplir'!$F$31:$F$400,'Étape 1 - à remplir'!$E$31:$E$400,MASQ2!J467,'Étape 1 - à remplir'!$O$31:$O$400,S$3)),IF(S$2="Espèce",IF(S$3="Tous",SUMIFS('Étape 1 - à remplir'!$F$31:$F$400,'Étape 1 - à remplir'!$E$31:$E$400,MASQ2!J467,'Étape 1 - à remplir'!$G$31:$G$400,"animaux"),SUMIFS('Étape 1 - à remplir'!$F$31:$F$400,'Étape 1 - à remplir'!$E$31:$E$400,MASQ2!J467,'Étape 1 - à remplir'!$N$31:$N$400,S$3))))))=0,NA(),IF(S$2="Catégorie",IF(S$3="Toutes",SUMIFS('Étape 1 - à remplir'!$F$31:$F$400,'Étape 1 - à remplir'!$E$31:$E$400,MASQ2!J467,'Étape 1 - à remplir'!$G$31:$G$400,"animaux"),SUMIFS('Étape 1 - à remplir'!$F$31:$F$400,'Étape 1 - à remplir'!$E$31:$E$400,MASQ2!J467,'Étape 1 - à remplir'!$C$31:$C$400,S$3)),IF(S$2="Âge",IF(S$3="Tous",SUMIFS('Étape 1 - à remplir'!$F$31:$F$400,'Étape 1 - à remplir'!$E$31:$E$400,MASQ2!J467,'Étape 1 - à remplir'!$G$31:$G$400,"animaux"),SUMIFS('Étape 1 - à remplir'!$F$31:$F$400,'Étape 1 - à remplir'!$E$31:$E$400,MASQ2!J467,'Étape 1 - à remplir'!$P$31:$P$400,S$3)),IF(S$2="Atelier",IF(S$3="Tous",SUMIFS('Étape 1 - à remplir'!$F$31:$F$400,'Étape 1 - à remplir'!$E$31:$E$400,MASQ2!J467,'Étape 1 - à remplir'!$G$31:$G$400,"animaux"),SUMIFS('Étape 1 - à remplir'!$F$31:$F$400,'Étape 1 - à remplir'!$E$31:$E$400,MASQ2!J467,'Étape 1 - à remplir'!$O$31:$O$400,S$3)),IF(S$2="Espèce",IF(S$3="Tous",SUMIFS('Étape 1 - à remplir'!$F$31:$F$400,'Étape 1 - à remplir'!$E$31:$E$400,MASQ2!J467,'Étape 1 - à remplir'!$G$31:$G$400,"animaux"),SUMIFS('Étape 1 - à remplir'!$F$31:$F$400,'Étape 1 - à remplir'!$E$31:$E$400,MASQ2!J467,'Étape 1 - à remplir'!$N$31:$N$400,S$3)))))))</f>
        <v>#N/A</v>
      </c>
      <c r="L467" s="97">
        <f t="shared" si="218"/>
        <v>0</v>
      </c>
      <c r="M467" s="56" t="str">
        <f>Données_ATB!BN466</f>
        <v>Florfénicol</v>
      </c>
      <c r="N467" s="204" t="str">
        <f>Données_ATB!BO466</f>
        <v/>
      </c>
      <c r="O467" s="97" t="str">
        <f>Données_ATB!BP466</f>
        <v/>
      </c>
      <c r="P467" s="77" t="str">
        <f>Données_ATB!BR466</f>
        <v>Phenicoles</v>
      </c>
      <c r="Q467" s="78" t="str">
        <f>Données_ATB!BS466</f>
        <v/>
      </c>
      <c r="R467" s="79" t="str">
        <f>Données_ATB!BT466</f>
        <v/>
      </c>
      <c r="S467" s="78"/>
      <c r="T467" s="78"/>
      <c r="U467" s="77" t="str">
        <f ca="1"/>
        <v>SECLARIS DC 250 MG SUSPENSION INTRAMAMMAIRE POUR VACHE TARIE</v>
      </c>
      <c r="V467" s="79" t="e">
        <f ca="1"/>
        <v>#N/A</v>
      </c>
      <c r="W467" s="102"/>
      <c r="X467" s="8"/>
      <c r="Y467" s="8"/>
      <c r="Z467" s="8"/>
      <c r="AA467" s="8"/>
      <c r="AB467" s="102"/>
      <c r="AC467" s="8"/>
      <c r="AD467" s="8"/>
      <c r="AE467" s="8"/>
      <c r="AF467" s="8"/>
      <c r="AG467" s="8"/>
      <c r="AH467" s="8"/>
      <c r="AI467" s="8"/>
      <c r="AJ467" s="8"/>
      <c r="AK467" s="8"/>
      <c r="AL467" s="8"/>
      <c r="AM467" s="8"/>
      <c r="AN467" s="8"/>
      <c r="AO467" s="8"/>
      <c r="AP467" s="8"/>
      <c r="AQ467" s="8"/>
      <c r="AR467" s="8"/>
      <c r="AS467" s="8"/>
      <c r="AT467" s="97"/>
      <c r="AV467" s="56"/>
      <c r="AW467" s="8"/>
      <c r="AX467" s="8"/>
      <c r="AY467" s="8"/>
      <c r="AZ467" s="8"/>
      <c r="BA467" s="8"/>
      <c r="BB467" s="8"/>
      <c r="BC467" s="8"/>
      <c r="BD467" s="102" t="str">
        <f t="shared" si="200"/>
        <v/>
      </c>
      <c r="BE467" s="56" t="str">
        <f t="shared" si="201"/>
        <v>SECLARIS DC 250 MG SUSPENSION INTRAMAMMAIRE POUR VACHE TARIE</v>
      </c>
      <c r="BF467" s="204" t="e">
        <f>IF(IF(BN$2="Catégorie",IF(BN$3="Toutes",SUMIFS('Étape 1 - à remplir'!$F$31:$F$400,'Étape 1 - à remplir'!$E$31:$E$400,MASQ2!BE467,'Étape 1 - à remplir'!$G$31:$G$400,"lots"),SUMIFS('Étape 1 - à remplir'!$F$31:$F$400,'Étape 1 - à remplir'!$E$31:$E$400,MASQ2!BE467,'Étape 1 - à remplir'!$C$31:$C$400,BN$3)),IF(BN$2="Âge",IF(BN$3="Tous",SUMIFS('Étape 1 - à remplir'!$F$31:$F$400,'Étape 1 - à remplir'!$E$31:$E$400,MASQ2!BE467,'Étape 1 - à remplir'!$G$31:$G$400,"lots"),SUMIFS('Étape 1 - à remplir'!$F$31:$F$400,'Étape 1 - à remplir'!$E$31:$E$400,MASQ2!BE467,'Étape 1 - à remplir'!$P$31:$P$400,BN$3,'Étape 1 - à remplir'!$G$31:$G$400,"lots")),IF(BN$2="Atelier",IF(BN$3="Tous",SUMIFS('Étape 1 - à remplir'!$F$31:$F$400,'Étape 1 - à remplir'!$E$31:$E$400,MASQ2!BE467,'Étape 1 - à remplir'!$G$31:$G$400,"lots"),SUMIFS('Étape 1 - à remplir'!$F$31:$F$400,'Étape 1 - à remplir'!$E$31:$E$400,MASQ2!BE467,'Étape 1 - à remplir'!$O$31:$O$400,BN$3,'Étape 1 - à remplir'!$G$31:$G$400,"lots")),IF(BN$2="Espèce",IF(BN$3="Tous",SUMIFS('Étape 1 - à remplir'!$F$31:$F$400,'Étape 1 - à remplir'!$E$31:$E$400,MASQ2!BE467,'Étape 1 - à remplir'!$G$31:$G$400,"lots"),SUMIFS('Étape 1 - à remplir'!$F$31:$F$400,'Étape 1 - à remplir'!$E$31:$E$400,MASQ2!BE467,'Étape 1 - à remplir'!$N$31:$N$400,BN$3,'Étape 1 - à remplir'!$G$31:$G$400,"lots"))))))=0,NA(),IF(BN$2="Catégorie",IF(BN$3="Toutes",SUMIFS('Étape 1 - à remplir'!$F$31:$F$400,'Étape 1 - à remplir'!$E$31:$E$400,MASQ2!BE467,'Étape 1 - à remplir'!$G$31:$G$400,"lots"),SUMIFS('Étape 1 - à remplir'!$F$31:$F$400,'Étape 1 - à remplir'!$E$31:$E$400,MASQ2!BE467,'Étape 1 - à remplir'!$C$31:$C$400,BN$3)),IF(BN$2="Âge",IF(BN$3="Tous",SUMIFS('Étape 1 - à remplir'!$F$31:$F$400,'Étape 1 - à remplir'!$E$31:$E$400,MASQ2!BE467,'Étape 1 - à remplir'!$G$31:$G$400,"lots"),SUMIFS('Étape 1 - à remplir'!$F$31:$F$400,'Étape 1 - à remplir'!$E$31:$E$400,MASQ2!BE467,'Étape 1 - à remplir'!$P$31:$P$400,BN$3,'Étape 1 - à remplir'!$G$31:$G$400,"lots")),IF(BN$2="Atelier",IF(BN$3="Tous",SUMIFS('Étape 1 - à remplir'!$F$31:$F$400,'Étape 1 - à remplir'!$E$31:$E$400,MASQ2!BE467,'Étape 1 - à remplir'!$G$31:$G$400,"lots"),SUMIFS('Étape 1 - à remplir'!$F$31:$F$400,'Étape 1 - à remplir'!$E$31:$E$400,MASQ2!BE467,'Étape 1 - à remplir'!$O$31:$O$400,BN$3,'Étape 1 - à remplir'!$G$31:$G$400,"lots")),IF(BN$2="Espèce",IF(BN$3="Tous",SUMIFS('Étape 1 - à remplir'!$F$31:$F$400,'Étape 1 - à remplir'!$E$31:$E$400,MASQ2!BE467,'Étape 1 - à remplir'!$G$31:$G$400,"lots"),SUMIFS('Étape 1 - à remplir'!$F$31:$F$400,'Étape 1 - à remplir'!$E$31:$E$400,MASQ2!BE467,'Étape 1 - à remplir'!$N$31:$N$400,BN$3,'Étape 1 - à remplir'!$G$31:$G$400,"lots")))))))</f>
        <v>#N/A</v>
      </c>
      <c r="BG467" s="204">
        <f t="shared" si="216"/>
        <v>0</v>
      </c>
      <c r="BH467" s="204" t="str">
        <f t="shared" si="202"/>
        <v>Florfénicol</v>
      </c>
      <c r="BI467" s="204" t="str">
        <f t="shared" si="203"/>
        <v/>
      </c>
      <c r="BJ467" s="204" t="str">
        <f t="shared" si="204"/>
        <v/>
      </c>
      <c r="BK467" s="204" t="str">
        <f t="shared" si="205"/>
        <v>Phenicoles</v>
      </c>
      <c r="BL467" s="204" t="str">
        <f t="shared" si="206"/>
        <v/>
      </c>
      <c r="BM467" s="97" t="str">
        <f t="shared" si="207"/>
        <v/>
      </c>
      <c r="BN467" s="78"/>
      <c r="BO467" s="78"/>
      <c r="BP467" s="77" t="str">
        <f ca="1"/>
        <v>SECLARIS DC 250 MG SUSPENSION INTRAMAMMAIRE POUR VACHE TARIE</v>
      </c>
      <c r="BQ467" s="79" t="e">
        <f ca="1"/>
        <v>#N/A</v>
      </c>
      <c r="BR467" s="102"/>
      <c r="BS467" s="8"/>
      <c r="BT467" s="8"/>
      <c r="BU467" s="8"/>
      <c r="BV467" s="8"/>
      <c r="BW467" s="8"/>
      <c r="BX467" s="8"/>
      <c r="BY467" s="8"/>
      <c r="BZ467" s="8"/>
      <c r="CA467" s="8"/>
      <c r="CB467" s="8"/>
      <c r="CC467" s="8"/>
      <c r="CD467" s="8"/>
      <c r="CE467" s="8"/>
      <c r="CF467" s="8"/>
      <c r="CG467" s="8"/>
      <c r="CH467" s="8"/>
      <c r="CI467" s="8"/>
      <c r="CJ467" s="8"/>
      <c r="CK467" s="8"/>
      <c r="CL467" s="8"/>
      <c r="CM467" s="8"/>
      <c r="CN467" s="8"/>
      <c r="CO467" s="97"/>
      <c r="CQ467" s="56"/>
      <c r="CR467" s="8"/>
      <c r="CS467" s="8"/>
      <c r="CT467" s="8"/>
      <c r="CU467" s="8"/>
      <c r="CV467" s="8"/>
      <c r="CW467" s="8"/>
      <c r="CX467" s="8"/>
      <c r="CY467" s="102" t="str">
        <f t="shared" si="208"/>
        <v/>
      </c>
      <c r="CZ467" s="56" t="str">
        <f t="shared" si="209"/>
        <v>SECLARIS DC 250 MG SUSPENSION INTRAMAMMAIRE POUR VACHE TARIE</v>
      </c>
      <c r="DA467" s="204" t="e">
        <f>IF(IF(DI$2="Catégorie",IF(DI$3="Toutes",SUMIFS('Étape 1 - à remplir'!$F$31:$F$400,'Étape 1 - à remplir'!$E$31:$E$400,MASQ2!CZ467,'Étape 1 - à remplir'!$G$31:$G$400,"kg"),SUMIFS('Étape 1 - à remplir'!$F$31:$F$400,'Étape 1 - à remplir'!$E$31:$E$400,MASQ2!CZ467,'Étape 1 - à remplir'!$C$31:$C$400,DI$3)),IF(DI$2="Âge",IF(DI$3="Tous",SUMIFS('Étape 1 - à remplir'!$F$31:$F$400,'Étape 1 - à remplir'!$E$31:$E$400,MASQ2!CZ467,'Étape 1 - à remplir'!$G$31:$G$400,"kg"),SUMIFS('Étape 1 - à remplir'!$F$31:$F$400,'Étape 1 - à remplir'!$E$31:$E$400,MASQ2!CZ467,'Étape 1 - à remplir'!$P$31:$P$400,DI$3,'Étape 1 - à remplir'!$G$31:$G$400,"kg")),IF(DI$2="Atelier",IF(DI$3="Tous",SUMIFS('Étape 1 - à remplir'!$F$31:$F$400,'Étape 1 - à remplir'!$E$31:$E$400,MASQ2!CZ467,'Étape 1 - à remplir'!$G$31:$G$400,"kg"),SUMIFS('Étape 1 - à remplir'!$F$31:$F$400,'Étape 1 - à remplir'!$E$31:$E$400,MASQ2!CZ467,'Étape 1 - à remplir'!$O$31:$O$400,DI$3,'Étape 1 - à remplir'!$G$31:$G$400,"kg")),IF(DI$2="Espèce",IF(DI$3="Tous",SUMIFS('Étape 1 - à remplir'!$F$31:$F$400,'Étape 1 - à remplir'!$E$31:$E$400,MASQ2!CZ467,'Étape 1 - à remplir'!$G$31:$G$400,"kg"),SUMIFS('Étape 1 - à remplir'!$F$31:$F$400,'Étape 1 - à remplir'!$E$31:$E$400,MASQ2!CZ467,'Étape 1 - à remplir'!$N$31:$N$400,DI$3,'Étape 1 - à remplir'!$G$31:$G$400,"kg"))))))=0,NA(),IF(DI$2="Catégorie",IF(DI$3="Toutes",SUMIFS('Étape 1 - à remplir'!$F$31:$F$400,'Étape 1 - à remplir'!$E$31:$E$400,MASQ2!CZ467,'Étape 1 - à remplir'!$G$31:$G$400,"kg"),SUMIFS('Étape 1 - à remplir'!$F$31:$F$400,'Étape 1 - à remplir'!$E$31:$E$400,MASQ2!CZ467,'Étape 1 - à remplir'!$C$31:$C$400,DI$3)),IF(DI$2="Âge",IF(DI$3="Tous",SUMIFS('Étape 1 - à remplir'!$F$31:$F$400,'Étape 1 - à remplir'!$E$31:$E$400,MASQ2!CZ467,'Étape 1 - à remplir'!$G$31:$G$400,"kg"),SUMIFS('Étape 1 - à remplir'!$F$31:$F$400,'Étape 1 - à remplir'!$E$31:$E$400,MASQ2!CZ467,'Étape 1 - à remplir'!$P$31:$P$400,DI$3,'Étape 1 - à remplir'!$G$31:$G$400,"kg")),IF(DI$2="Atelier",IF(DI$3="Tous",SUMIFS('Étape 1 - à remplir'!$F$31:$F$400,'Étape 1 - à remplir'!$E$31:$E$400,MASQ2!CZ467,'Étape 1 - à remplir'!$G$31:$G$400,"kg"),SUMIFS('Étape 1 - à remplir'!$F$31:$F$400,'Étape 1 - à remplir'!$E$31:$E$400,MASQ2!CZ467,'Étape 1 - à remplir'!$O$31:$O$400,DI$3,'Étape 1 - à remplir'!$G$31:$G$400,"kg")),IF(DI$2="Espèce",IF(DI$3="Tous",SUMIFS('Étape 1 - à remplir'!$F$31:$F$400,'Étape 1 - à remplir'!$E$31:$E$400,MASQ2!CZ467,'Étape 1 - à remplir'!$G$31:$G$400,"kg"),SUMIFS('Étape 1 - à remplir'!$F$31:$F$400,'Étape 1 - à remplir'!$E$31:$E$400,MASQ2!CZ467,'Étape 1 - à remplir'!$N$31:$N$400,DI$3,'Étape 1 - à remplir'!$G$31:$G$400,"kg")))))))</f>
        <v>#N/A</v>
      </c>
      <c r="DB467" s="104">
        <f t="shared" si="217"/>
        <v>0</v>
      </c>
      <c r="DC467" s="204" t="str">
        <f t="shared" si="210"/>
        <v>Florfénicol</v>
      </c>
      <c r="DD467" s="204" t="str">
        <f t="shared" si="211"/>
        <v/>
      </c>
      <c r="DE467" s="204" t="str">
        <f t="shared" si="212"/>
        <v/>
      </c>
      <c r="DF467" s="204" t="str">
        <f t="shared" si="213"/>
        <v>Phenicoles</v>
      </c>
      <c r="DG467" s="204" t="str">
        <f t="shared" si="214"/>
        <v/>
      </c>
      <c r="DH467" s="97" t="str">
        <f t="shared" si="215"/>
        <v/>
      </c>
      <c r="DI467" s="78"/>
      <c r="DJ467" s="78"/>
      <c r="DK467" s="77" t="str">
        <f ca="1"/>
        <v>SECLARIS DC 250 MG SUSPENSION INTRAMAMMAIRE POUR VACHE TARIE</v>
      </c>
      <c r="DL467" s="79" t="e">
        <f ca="1"/>
        <v>#N/A</v>
      </c>
      <c r="DM467" s="102"/>
      <c r="DN467" s="8"/>
      <c r="DO467" s="8"/>
      <c r="DP467" s="8"/>
      <c r="DQ467" s="8"/>
      <c r="DR467" s="8"/>
      <c r="DS467" s="8"/>
      <c r="DT467" s="8"/>
      <c r="DU467" s="8"/>
      <c r="DV467" s="8"/>
      <c r="DW467" s="8"/>
      <c r="DX467" s="8"/>
      <c r="DY467" s="8"/>
      <c r="DZ467" s="8"/>
      <c r="EA467" s="8"/>
      <c r="EB467" s="8"/>
      <c r="EC467" s="8"/>
      <c r="ED467" s="8"/>
      <c r="EE467" s="8"/>
      <c r="EF467" s="8"/>
      <c r="EG467" s="8"/>
      <c r="EH467" s="8"/>
      <c r="EI467" s="8"/>
      <c r="EJ467" s="97"/>
    </row>
    <row r="468" spans="1:140" x14ac:dyDescent="0.25">
      <c r="A468" s="56"/>
      <c r="B468" s="8"/>
      <c r="C468" s="8"/>
      <c r="D468" s="8"/>
      <c r="E468" s="8"/>
      <c r="F468" s="8"/>
      <c r="G468" s="8"/>
      <c r="H468" s="8"/>
      <c r="I468" s="102" t="str">
        <f>INDEX(Données_ATB!BE:BV,MATCH(MASQ2!J468,Données_ATB!BE:BE,0),18)</f>
        <v/>
      </c>
      <c r="J468" s="77" t="str">
        <f>Données_ATB!BE467</f>
        <v>SELECTAN</v>
      </c>
      <c r="K468" s="204" t="e">
        <f>IF(IF(S$2="Catégorie",IF(S$3="Toutes",SUMIFS('Étape 1 - à remplir'!$F$31:$F$400,'Étape 1 - à remplir'!$E$31:$E$400,MASQ2!J468,'Étape 1 - à remplir'!$G$31:$G$400,"animaux"),SUMIFS('Étape 1 - à remplir'!$F$31:$F$400,'Étape 1 - à remplir'!$E$31:$E$400,MASQ2!J468,'Étape 1 - à remplir'!$C$31:$C$400,S$3)),IF(S$2="Âge",IF(S$3="Tous",SUMIFS('Étape 1 - à remplir'!$F$31:$F$400,'Étape 1 - à remplir'!$E$31:$E$400,MASQ2!J468,'Étape 1 - à remplir'!$G$31:$G$400,"animaux"),SUMIFS('Étape 1 - à remplir'!$F$31:$F$400,'Étape 1 - à remplir'!$E$31:$E$400,MASQ2!J468,'Étape 1 - à remplir'!$P$31:$P$400,S$3)),IF(S$2="Atelier",IF(S$3="Tous",SUMIFS('Étape 1 - à remplir'!$F$31:$F$400,'Étape 1 - à remplir'!$E$31:$E$400,MASQ2!J468,'Étape 1 - à remplir'!$G$31:$G$400,"animaux"),SUMIFS('Étape 1 - à remplir'!$F$31:$F$400,'Étape 1 - à remplir'!$E$31:$E$400,MASQ2!J468,'Étape 1 - à remplir'!$O$31:$O$400,S$3)),IF(S$2="Espèce",IF(S$3="Tous",SUMIFS('Étape 1 - à remplir'!$F$31:$F$400,'Étape 1 - à remplir'!$E$31:$E$400,MASQ2!J468,'Étape 1 - à remplir'!$G$31:$G$400,"animaux"),SUMIFS('Étape 1 - à remplir'!$F$31:$F$400,'Étape 1 - à remplir'!$E$31:$E$400,MASQ2!J468,'Étape 1 - à remplir'!$N$31:$N$400,S$3))))))=0,NA(),IF(S$2="Catégorie",IF(S$3="Toutes",SUMIFS('Étape 1 - à remplir'!$F$31:$F$400,'Étape 1 - à remplir'!$E$31:$E$400,MASQ2!J468,'Étape 1 - à remplir'!$G$31:$G$400,"animaux"),SUMIFS('Étape 1 - à remplir'!$F$31:$F$400,'Étape 1 - à remplir'!$E$31:$E$400,MASQ2!J468,'Étape 1 - à remplir'!$C$31:$C$400,S$3)),IF(S$2="Âge",IF(S$3="Tous",SUMIFS('Étape 1 - à remplir'!$F$31:$F$400,'Étape 1 - à remplir'!$E$31:$E$400,MASQ2!J468,'Étape 1 - à remplir'!$G$31:$G$400,"animaux"),SUMIFS('Étape 1 - à remplir'!$F$31:$F$400,'Étape 1 - à remplir'!$E$31:$E$400,MASQ2!J468,'Étape 1 - à remplir'!$P$31:$P$400,S$3)),IF(S$2="Atelier",IF(S$3="Tous",SUMIFS('Étape 1 - à remplir'!$F$31:$F$400,'Étape 1 - à remplir'!$E$31:$E$400,MASQ2!J468,'Étape 1 - à remplir'!$G$31:$G$400,"animaux"),SUMIFS('Étape 1 - à remplir'!$F$31:$F$400,'Étape 1 - à remplir'!$E$31:$E$400,MASQ2!J468,'Étape 1 - à remplir'!$O$31:$O$400,S$3)),IF(S$2="Espèce",IF(S$3="Tous",SUMIFS('Étape 1 - à remplir'!$F$31:$F$400,'Étape 1 - à remplir'!$E$31:$E$400,MASQ2!J468,'Étape 1 - à remplir'!$G$31:$G$400,"animaux"),SUMIFS('Étape 1 - à remplir'!$F$31:$F$400,'Étape 1 - à remplir'!$E$31:$E$400,MASQ2!J468,'Étape 1 - à remplir'!$N$31:$N$400,S$3)))))))</f>
        <v>#N/A</v>
      </c>
      <c r="L468" s="97">
        <f t="shared" si="218"/>
        <v>0</v>
      </c>
      <c r="M468" s="56" t="str">
        <f>Données_ATB!BN467</f>
        <v>Florfénicol</v>
      </c>
      <c r="N468" s="204" t="str">
        <f>Données_ATB!BO467</f>
        <v/>
      </c>
      <c r="O468" s="97" t="str">
        <f>Données_ATB!BP467</f>
        <v/>
      </c>
      <c r="P468" s="77" t="str">
        <f>Données_ATB!BR467</f>
        <v>Phenicoles</v>
      </c>
      <c r="Q468" s="78" t="str">
        <f>Données_ATB!BS467</f>
        <v/>
      </c>
      <c r="R468" s="79" t="str">
        <f>Données_ATB!BT467</f>
        <v/>
      </c>
      <c r="S468" s="78"/>
      <c r="T468" s="78"/>
      <c r="U468" s="77" t="str">
        <f ca="1"/>
        <v>SELECTAN</v>
      </c>
      <c r="V468" s="79" t="e">
        <f ca="1"/>
        <v>#N/A</v>
      </c>
      <c r="W468" s="102"/>
      <c r="X468" s="8"/>
      <c r="Y468" s="8"/>
      <c r="Z468" s="8"/>
      <c r="AA468" s="8"/>
      <c r="AB468" s="102"/>
      <c r="AC468" s="8"/>
      <c r="AD468" s="8"/>
      <c r="AE468" s="8"/>
      <c r="AF468" s="8"/>
      <c r="AG468" s="8"/>
      <c r="AH468" s="8"/>
      <c r="AI468" s="8"/>
      <c r="AJ468" s="8"/>
      <c r="AK468" s="8"/>
      <c r="AL468" s="8"/>
      <c r="AM468" s="8"/>
      <c r="AN468" s="8"/>
      <c r="AO468" s="8"/>
      <c r="AP468" s="8"/>
      <c r="AQ468" s="8"/>
      <c r="AR468" s="8"/>
      <c r="AS468" s="8"/>
      <c r="AT468" s="97"/>
      <c r="AV468" s="56"/>
      <c r="AW468" s="8"/>
      <c r="AX468" s="8"/>
      <c r="AY468" s="8"/>
      <c r="AZ468" s="8"/>
      <c r="BA468" s="8"/>
      <c r="BB468" s="8"/>
      <c r="BC468" s="8"/>
      <c r="BD468" s="102" t="str">
        <f t="shared" si="200"/>
        <v/>
      </c>
      <c r="BE468" s="56" t="str">
        <f t="shared" si="201"/>
        <v>SELECTAN</v>
      </c>
      <c r="BF468" s="204" t="e">
        <f>IF(IF(BN$2="Catégorie",IF(BN$3="Toutes",SUMIFS('Étape 1 - à remplir'!$F$31:$F$400,'Étape 1 - à remplir'!$E$31:$E$400,MASQ2!BE468,'Étape 1 - à remplir'!$G$31:$G$400,"lots"),SUMIFS('Étape 1 - à remplir'!$F$31:$F$400,'Étape 1 - à remplir'!$E$31:$E$400,MASQ2!BE468,'Étape 1 - à remplir'!$C$31:$C$400,BN$3)),IF(BN$2="Âge",IF(BN$3="Tous",SUMIFS('Étape 1 - à remplir'!$F$31:$F$400,'Étape 1 - à remplir'!$E$31:$E$400,MASQ2!BE468,'Étape 1 - à remplir'!$G$31:$G$400,"lots"),SUMIFS('Étape 1 - à remplir'!$F$31:$F$400,'Étape 1 - à remplir'!$E$31:$E$400,MASQ2!BE468,'Étape 1 - à remplir'!$P$31:$P$400,BN$3,'Étape 1 - à remplir'!$G$31:$G$400,"lots")),IF(BN$2="Atelier",IF(BN$3="Tous",SUMIFS('Étape 1 - à remplir'!$F$31:$F$400,'Étape 1 - à remplir'!$E$31:$E$400,MASQ2!BE468,'Étape 1 - à remplir'!$G$31:$G$400,"lots"),SUMIFS('Étape 1 - à remplir'!$F$31:$F$400,'Étape 1 - à remplir'!$E$31:$E$400,MASQ2!BE468,'Étape 1 - à remplir'!$O$31:$O$400,BN$3,'Étape 1 - à remplir'!$G$31:$G$400,"lots")),IF(BN$2="Espèce",IF(BN$3="Tous",SUMIFS('Étape 1 - à remplir'!$F$31:$F$400,'Étape 1 - à remplir'!$E$31:$E$400,MASQ2!BE468,'Étape 1 - à remplir'!$G$31:$G$400,"lots"),SUMIFS('Étape 1 - à remplir'!$F$31:$F$400,'Étape 1 - à remplir'!$E$31:$E$400,MASQ2!BE468,'Étape 1 - à remplir'!$N$31:$N$400,BN$3,'Étape 1 - à remplir'!$G$31:$G$400,"lots"))))))=0,NA(),IF(BN$2="Catégorie",IF(BN$3="Toutes",SUMIFS('Étape 1 - à remplir'!$F$31:$F$400,'Étape 1 - à remplir'!$E$31:$E$400,MASQ2!BE468,'Étape 1 - à remplir'!$G$31:$G$400,"lots"),SUMIFS('Étape 1 - à remplir'!$F$31:$F$400,'Étape 1 - à remplir'!$E$31:$E$400,MASQ2!BE468,'Étape 1 - à remplir'!$C$31:$C$400,BN$3)),IF(BN$2="Âge",IF(BN$3="Tous",SUMIFS('Étape 1 - à remplir'!$F$31:$F$400,'Étape 1 - à remplir'!$E$31:$E$400,MASQ2!BE468,'Étape 1 - à remplir'!$G$31:$G$400,"lots"),SUMIFS('Étape 1 - à remplir'!$F$31:$F$400,'Étape 1 - à remplir'!$E$31:$E$400,MASQ2!BE468,'Étape 1 - à remplir'!$P$31:$P$400,BN$3,'Étape 1 - à remplir'!$G$31:$G$400,"lots")),IF(BN$2="Atelier",IF(BN$3="Tous",SUMIFS('Étape 1 - à remplir'!$F$31:$F$400,'Étape 1 - à remplir'!$E$31:$E$400,MASQ2!BE468,'Étape 1 - à remplir'!$G$31:$G$400,"lots"),SUMIFS('Étape 1 - à remplir'!$F$31:$F$400,'Étape 1 - à remplir'!$E$31:$E$400,MASQ2!BE468,'Étape 1 - à remplir'!$O$31:$O$400,BN$3,'Étape 1 - à remplir'!$G$31:$G$400,"lots")),IF(BN$2="Espèce",IF(BN$3="Tous",SUMIFS('Étape 1 - à remplir'!$F$31:$F$400,'Étape 1 - à remplir'!$E$31:$E$400,MASQ2!BE468,'Étape 1 - à remplir'!$G$31:$G$400,"lots"),SUMIFS('Étape 1 - à remplir'!$F$31:$F$400,'Étape 1 - à remplir'!$E$31:$E$400,MASQ2!BE468,'Étape 1 - à remplir'!$N$31:$N$400,BN$3,'Étape 1 - à remplir'!$G$31:$G$400,"lots")))))))</f>
        <v>#N/A</v>
      </c>
      <c r="BG468" s="204">
        <f t="shared" si="216"/>
        <v>0</v>
      </c>
      <c r="BH468" s="204" t="str">
        <f t="shared" si="202"/>
        <v>Florfénicol</v>
      </c>
      <c r="BI468" s="204" t="str">
        <f t="shared" si="203"/>
        <v/>
      </c>
      <c r="BJ468" s="204" t="str">
        <f t="shared" si="204"/>
        <v/>
      </c>
      <c r="BK468" s="204" t="str">
        <f t="shared" si="205"/>
        <v>Phenicoles</v>
      </c>
      <c r="BL468" s="204" t="str">
        <f t="shared" si="206"/>
        <v/>
      </c>
      <c r="BM468" s="97" t="str">
        <f t="shared" si="207"/>
        <v/>
      </c>
      <c r="BN468" s="78"/>
      <c r="BO468" s="78"/>
      <c r="BP468" s="77" t="str">
        <f ca="1"/>
        <v>SELECTAN</v>
      </c>
      <c r="BQ468" s="79" t="e">
        <f ca="1"/>
        <v>#N/A</v>
      </c>
      <c r="BR468" s="102"/>
      <c r="BS468" s="8"/>
      <c r="BT468" s="8"/>
      <c r="BU468" s="8"/>
      <c r="BV468" s="8"/>
      <c r="BW468" s="8"/>
      <c r="BX468" s="8"/>
      <c r="BY468" s="8"/>
      <c r="BZ468" s="8"/>
      <c r="CA468" s="8"/>
      <c r="CB468" s="8"/>
      <c r="CC468" s="8"/>
      <c r="CD468" s="8"/>
      <c r="CE468" s="8"/>
      <c r="CF468" s="8"/>
      <c r="CG468" s="8"/>
      <c r="CH468" s="8"/>
      <c r="CI468" s="8"/>
      <c r="CJ468" s="8"/>
      <c r="CK468" s="8"/>
      <c r="CL468" s="8"/>
      <c r="CM468" s="8"/>
      <c r="CN468" s="8"/>
      <c r="CO468" s="97"/>
      <c r="CQ468" s="56"/>
      <c r="CR468" s="8"/>
      <c r="CS468" s="8"/>
      <c r="CT468" s="8"/>
      <c r="CU468" s="8"/>
      <c r="CV468" s="8"/>
      <c r="CW468" s="8"/>
      <c r="CX468" s="8"/>
      <c r="CY468" s="102" t="str">
        <f t="shared" si="208"/>
        <v/>
      </c>
      <c r="CZ468" s="56" t="str">
        <f t="shared" si="209"/>
        <v>SELECTAN</v>
      </c>
      <c r="DA468" s="204" t="e">
        <f>IF(IF(DI$2="Catégorie",IF(DI$3="Toutes",SUMIFS('Étape 1 - à remplir'!$F$31:$F$400,'Étape 1 - à remplir'!$E$31:$E$400,MASQ2!CZ468,'Étape 1 - à remplir'!$G$31:$G$400,"kg"),SUMIFS('Étape 1 - à remplir'!$F$31:$F$400,'Étape 1 - à remplir'!$E$31:$E$400,MASQ2!CZ468,'Étape 1 - à remplir'!$C$31:$C$400,DI$3)),IF(DI$2="Âge",IF(DI$3="Tous",SUMIFS('Étape 1 - à remplir'!$F$31:$F$400,'Étape 1 - à remplir'!$E$31:$E$400,MASQ2!CZ468,'Étape 1 - à remplir'!$G$31:$G$400,"kg"),SUMIFS('Étape 1 - à remplir'!$F$31:$F$400,'Étape 1 - à remplir'!$E$31:$E$400,MASQ2!CZ468,'Étape 1 - à remplir'!$P$31:$P$400,DI$3,'Étape 1 - à remplir'!$G$31:$G$400,"kg")),IF(DI$2="Atelier",IF(DI$3="Tous",SUMIFS('Étape 1 - à remplir'!$F$31:$F$400,'Étape 1 - à remplir'!$E$31:$E$400,MASQ2!CZ468,'Étape 1 - à remplir'!$G$31:$G$400,"kg"),SUMIFS('Étape 1 - à remplir'!$F$31:$F$400,'Étape 1 - à remplir'!$E$31:$E$400,MASQ2!CZ468,'Étape 1 - à remplir'!$O$31:$O$400,DI$3,'Étape 1 - à remplir'!$G$31:$G$400,"kg")),IF(DI$2="Espèce",IF(DI$3="Tous",SUMIFS('Étape 1 - à remplir'!$F$31:$F$400,'Étape 1 - à remplir'!$E$31:$E$400,MASQ2!CZ468,'Étape 1 - à remplir'!$G$31:$G$400,"kg"),SUMIFS('Étape 1 - à remplir'!$F$31:$F$400,'Étape 1 - à remplir'!$E$31:$E$400,MASQ2!CZ468,'Étape 1 - à remplir'!$N$31:$N$400,DI$3,'Étape 1 - à remplir'!$G$31:$G$400,"kg"))))))=0,NA(),IF(DI$2="Catégorie",IF(DI$3="Toutes",SUMIFS('Étape 1 - à remplir'!$F$31:$F$400,'Étape 1 - à remplir'!$E$31:$E$400,MASQ2!CZ468,'Étape 1 - à remplir'!$G$31:$G$400,"kg"),SUMIFS('Étape 1 - à remplir'!$F$31:$F$400,'Étape 1 - à remplir'!$E$31:$E$400,MASQ2!CZ468,'Étape 1 - à remplir'!$C$31:$C$400,DI$3)),IF(DI$2="Âge",IF(DI$3="Tous",SUMIFS('Étape 1 - à remplir'!$F$31:$F$400,'Étape 1 - à remplir'!$E$31:$E$400,MASQ2!CZ468,'Étape 1 - à remplir'!$G$31:$G$400,"kg"),SUMIFS('Étape 1 - à remplir'!$F$31:$F$400,'Étape 1 - à remplir'!$E$31:$E$400,MASQ2!CZ468,'Étape 1 - à remplir'!$P$31:$P$400,DI$3,'Étape 1 - à remplir'!$G$31:$G$400,"kg")),IF(DI$2="Atelier",IF(DI$3="Tous",SUMIFS('Étape 1 - à remplir'!$F$31:$F$400,'Étape 1 - à remplir'!$E$31:$E$400,MASQ2!CZ468,'Étape 1 - à remplir'!$G$31:$G$400,"kg"),SUMIFS('Étape 1 - à remplir'!$F$31:$F$400,'Étape 1 - à remplir'!$E$31:$E$400,MASQ2!CZ468,'Étape 1 - à remplir'!$O$31:$O$400,DI$3,'Étape 1 - à remplir'!$G$31:$G$400,"kg")),IF(DI$2="Espèce",IF(DI$3="Tous",SUMIFS('Étape 1 - à remplir'!$F$31:$F$400,'Étape 1 - à remplir'!$E$31:$E$400,MASQ2!CZ468,'Étape 1 - à remplir'!$G$31:$G$400,"kg"),SUMIFS('Étape 1 - à remplir'!$F$31:$F$400,'Étape 1 - à remplir'!$E$31:$E$400,MASQ2!CZ468,'Étape 1 - à remplir'!$N$31:$N$400,DI$3,'Étape 1 - à remplir'!$G$31:$G$400,"kg")))))))</f>
        <v>#N/A</v>
      </c>
      <c r="DB468" s="104">
        <f t="shared" si="217"/>
        <v>0</v>
      </c>
      <c r="DC468" s="204" t="str">
        <f t="shared" si="210"/>
        <v>Florfénicol</v>
      </c>
      <c r="DD468" s="204" t="str">
        <f t="shared" si="211"/>
        <v/>
      </c>
      <c r="DE468" s="204" t="str">
        <f t="shared" si="212"/>
        <v/>
      </c>
      <c r="DF468" s="204" t="str">
        <f t="shared" si="213"/>
        <v>Phenicoles</v>
      </c>
      <c r="DG468" s="204" t="str">
        <f t="shared" si="214"/>
        <v/>
      </c>
      <c r="DH468" s="97" t="str">
        <f t="shared" si="215"/>
        <v/>
      </c>
      <c r="DI468" s="78"/>
      <c r="DJ468" s="78"/>
      <c r="DK468" s="77" t="str">
        <f ca="1"/>
        <v>SELECTAN</v>
      </c>
      <c r="DL468" s="79" t="e">
        <f ca="1"/>
        <v>#N/A</v>
      </c>
      <c r="DM468" s="102"/>
      <c r="DN468" s="8"/>
      <c r="DO468" s="8"/>
      <c r="DP468" s="8"/>
      <c r="DQ468" s="8"/>
      <c r="DR468" s="8"/>
      <c r="DS468" s="8"/>
      <c r="DT468" s="8"/>
      <c r="DU468" s="8"/>
      <c r="DV468" s="8"/>
      <c r="DW468" s="8"/>
      <c r="DX468" s="8"/>
      <c r="DY468" s="8"/>
      <c r="DZ468" s="8"/>
      <c r="EA468" s="8"/>
      <c r="EB468" s="8"/>
      <c r="EC468" s="8"/>
      <c r="ED468" s="8"/>
      <c r="EE468" s="8"/>
      <c r="EF468" s="8"/>
      <c r="EG468" s="8"/>
      <c r="EH468" s="8"/>
      <c r="EI468" s="8"/>
      <c r="EJ468" s="97"/>
    </row>
    <row r="469" spans="1:140" x14ac:dyDescent="0.25">
      <c r="A469" s="56"/>
      <c r="B469" s="8"/>
      <c r="C469" s="8"/>
      <c r="D469" s="8"/>
      <c r="E469" s="8"/>
      <c r="F469" s="8"/>
      <c r="G469" s="8"/>
      <c r="H469" s="8"/>
      <c r="I469" s="102" t="str">
        <f>INDEX(Données_ATB!BE:BV,MATCH(MASQ2!J469,Données_ATB!BE:BE,0),18)</f>
        <v/>
      </c>
      <c r="J469" s="77" t="str">
        <f>Données_ATB!BE468</f>
        <v>SELECTAN ORAL 23 MG/ML SOLUTION A DILUER POUR ADMINISTRATION DANS L'EAU DE BOISSON</v>
      </c>
      <c r="K469" s="204" t="e">
        <f>IF(IF(S$2="Catégorie",IF(S$3="Toutes",SUMIFS('Étape 1 - à remplir'!$F$31:$F$400,'Étape 1 - à remplir'!$E$31:$E$400,MASQ2!J469,'Étape 1 - à remplir'!$G$31:$G$400,"animaux"),SUMIFS('Étape 1 - à remplir'!$F$31:$F$400,'Étape 1 - à remplir'!$E$31:$E$400,MASQ2!J469,'Étape 1 - à remplir'!$C$31:$C$400,S$3)),IF(S$2="Âge",IF(S$3="Tous",SUMIFS('Étape 1 - à remplir'!$F$31:$F$400,'Étape 1 - à remplir'!$E$31:$E$400,MASQ2!J469,'Étape 1 - à remplir'!$G$31:$G$400,"animaux"),SUMIFS('Étape 1 - à remplir'!$F$31:$F$400,'Étape 1 - à remplir'!$E$31:$E$400,MASQ2!J469,'Étape 1 - à remplir'!$P$31:$P$400,S$3)),IF(S$2="Atelier",IF(S$3="Tous",SUMIFS('Étape 1 - à remplir'!$F$31:$F$400,'Étape 1 - à remplir'!$E$31:$E$400,MASQ2!J469,'Étape 1 - à remplir'!$G$31:$G$400,"animaux"),SUMIFS('Étape 1 - à remplir'!$F$31:$F$400,'Étape 1 - à remplir'!$E$31:$E$400,MASQ2!J469,'Étape 1 - à remplir'!$O$31:$O$400,S$3)),IF(S$2="Espèce",IF(S$3="Tous",SUMIFS('Étape 1 - à remplir'!$F$31:$F$400,'Étape 1 - à remplir'!$E$31:$E$400,MASQ2!J469,'Étape 1 - à remplir'!$G$31:$G$400,"animaux"),SUMIFS('Étape 1 - à remplir'!$F$31:$F$400,'Étape 1 - à remplir'!$E$31:$E$400,MASQ2!J469,'Étape 1 - à remplir'!$N$31:$N$400,S$3))))))=0,NA(),IF(S$2="Catégorie",IF(S$3="Toutes",SUMIFS('Étape 1 - à remplir'!$F$31:$F$400,'Étape 1 - à remplir'!$E$31:$E$400,MASQ2!J469,'Étape 1 - à remplir'!$G$31:$G$400,"animaux"),SUMIFS('Étape 1 - à remplir'!$F$31:$F$400,'Étape 1 - à remplir'!$E$31:$E$400,MASQ2!J469,'Étape 1 - à remplir'!$C$31:$C$400,S$3)),IF(S$2="Âge",IF(S$3="Tous",SUMIFS('Étape 1 - à remplir'!$F$31:$F$400,'Étape 1 - à remplir'!$E$31:$E$400,MASQ2!J469,'Étape 1 - à remplir'!$G$31:$G$400,"animaux"),SUMIFS('Étape 1 - à remplir'!$F$31:$F$400,'Étape 1 - à remplir'!$E$31:$E$400,MASQ2!J469,'Étape 1 - à remplir'!$P$31:$P$400,S$3)),IF(S$2="Atelier",IF(S$3="Tous",SUMIFS('Étape 1 - à remplir'!$F$31:$F$400,'Étape 1 - à remplir'!$E$31:$E$400,MASQ2!J469,'Étape 1 - à remplir'!$G$31:$G$400,"animaux"),SUMIFS('Étape 1 - à remplir'!$F$31:$F$400,'Étape 1 - à remplir'!$E$31:$E$400,MASQ2!J469,'Étape 1 - à remplir'!$O$31:$O$400,S$3)),IF(S$2="Espèce",IF(S$3="Tous",SUMIFS('Étape 1 - à remplir'!$F$31:$F$400,'Étape 1 - à remplir'!$E$31:$E$400,MASQ2!J469,'Étape 1 - à remplir'!$G$31:$G$400,"animaux"),SUMIFS('Étape 1 - à remplir'!$F$31:$F$400,'Étape 1 - à remplir'!$E$31:$E$400,MASQ2!J469,'Étape 1 - à remplir'!$N$31:$N$400,S$3)))))))</f>
        <v>#N/A</v>
      </c>
      <c r="L469" s="97">
        <f t="shared" si="218"/>
        <v>0</v>
      </c>
      <c r="M469" s="56" t="str">
        <f>Données_ATB!BN468</f>
        <v>Florfénicol</v>
      </c>
      <c r="N469" s="204" t="str">
        <f>Données_ATB!BO468</f>
        <v/>
      </c>
      <c r="O469" s="97" t="str">
        <f>Données_ATB!BP468</f>
        <v/>
      </c>
      <c r="P469" s="77" t="str">
        <f>Données_ATB!BR468</f>
        <v>Phenicoles</v>
      </c>
      <c r="Q469" s="78" t="str">
        <f>Données_ATB!BS468</f>
        <v/>
      </c>
      <c r="R469" s="79" t="str">
        <f>Données_ATB!BT468</f>
        <v/>
      </c>
      <c r="S469" s="78"/>
      <c r="T469" s="78"/>
      <c r="U469" s="77" t="str">
        <f ca="1"/>
        <v>SELECTAN ORAL 23 MG/ML SOLUTION A DILUER POUR ADMINISTRATION DANS L'EAU DE BOISSON</v>
      </c>
      <c r="V469" s="79" t="e">
        <f ca="1"/>
        <v>#N/A</v>
      </c>
      <c r="W469" s="102"/>
      <c r="X469" s="8"/>
      <c r="Y469" s="8"/>
      <c r="Z469" s="8"/>
      <c r="AA469" s="8"/>
      <c r="AB469" s="102"/>
      <c r="AC469" s="8"/>
      <c r="AD469" s="8"/>
      <c r="AE469" s="8"/>
      <c r="AF469" s="8"/>
      <c r="AG469" s="8"/>
      <c r="AH469" s="8"/>
      <c r="AI469" s="8"/>
      <c r="AJ469" s="8"/>
      <c r="AK469" s="8"/>
      <c r="AL469" s="8"/>
      <c r="AM469" s="8"/>
      <c r="AN469" s="8"/>
      <c r="AO469" s="8"/>
      <c r="AP469" s="8"/>
      <c r="AQ469" s="8"/>
      <c r="AR469" s="8"/>
      <c r="AS469" s="8"/>
      <c r="AT469" s="97"/>
      <c r="AV469" s="56"/>
      <c r="AW469" s="8"/>
      <c r="AX469" s="8"/>
      <c r="AY469" s="8"/>
      <c r="AZ469" s="8"/>
      <c r="BA469" s="8"/>
      <c r="BB469" s="8"/>
      <c r="BC469" s="8"/>
      <c r="BD469" s="102" t="str">
        <f t="shared" si="200"/>
        <v/>
      </c>
      <c r="BE469" s="56" t="str">
        <f t="shared" si="201"/>
        <v>SELECTAN ORAL 23 MG/ML SOLUTION A DILUER POUR ADMINISTRATION DANS L'EAU DE BOISSON</v>
      </c>
      <c r="BF469" s="204" t="e">
        <f>IF(IF(BN$2="Catégorie",IF(BN$3="Toutes",SUMIFS('Étape 1 - à remplir'!$F$31:$F$400,'Étape 1 - à remplir'!$E$31:$E$400,MASQ2!BE469,'Étape 1 - à remplir'!$G$31:$G$400,"lots"),SUMIFS('Étape 1 - à remplir'!$F$31:$F$400,'Étape 1 - à remplir'!$E$31:$E$400,MASQ2!BE469,'Étape 1 - à remplir'!$C$31:$C$400,BN$3)),IF(BN$2="Âge",IF(BN$3="Tous",SUMIFS('Étape 1 - à remplir'!$F$31:$F$400,'Étape 1 - à remplir'!$E$31:$E$400,MASQ2!BE469,'Étape 1 - à remplir'!$G$31:$G$400,"lots"),SUMIFS('Étape 1 - à remplir'!$F$31:$F$400,'Étape 1 - à remplir'!$E$31:$E$400,MASQ2!BE469,'Étape 1 - à remplir'!$P$31:$P$400,BN$3,'Étape 1 - à remplir'!$G$31:$G$400,"lots")),IF(BN$2="Atelier",IF(BN$3="Tous",SUMIFS('Étape 1 - à remplir'!$F$31:$F$400,'Étape 1 - à remplir'!$E$31:$E$400,MASQ2!BE469,'Étape 1 - à remplir'!$G$31:$G$400,"lots"),SUMIFS('Étape 1 - à remplir'!$F$31:$F$400,'Étape 1 - à remplir'!$E$31:$E$400,MASQ2!BE469,'Étape 1 - à remplir'!$O$31:$O$400,BN$3,'Étape 1 - à remplir'!$G$31:$G$400,"lots")),IF(BN$2="Espèce",IF(BN$3="Tous",SUMIFS('Étape 1 - à remplir'!$F$31:$F$400,'Étape 1 - à remplir'!$E$31:$E$400,MASQ2!BE469,'Étape 1 - à remplir'!$G$31:$G$400,"lots"),SUMIFS('Étape 1 - à remplir'!$F$31:$F$400,'Étape 1 - à remplir'!$E$31:$E$400,MASQ2!BE469,'Étape 1 - à remplir'!$N$31:$N$400,BN$3,'Étape 1 - à remplir'!$G$31:$G$400,"lots"))))))=0,NA(),IF(BN$2="Catégorie",IF(BN$3="Toutes",SUMIFS('Étape 1 - à remplir'!$F$31:$F$400,'Étape 1 - à remplir'!$E$31:$E$400,MASQ2!BE469,'Étape 1 - à remplir'!$G$31:$G$400,"lots"),SUMIFS('Étape 1 - à remplir'!$F$31:$F$400,'Étape 1 - à remplir'!$E$31:$E$400,MASQ2!BE469,'Étape 1 - à remplir'!$C$31:$C$400,BN$3)),IF(BN$2="Âge",IF(BN$3="Tous",SUMIFS('Étape 1 - à remplir'!$F$31:$F$400,'Étape 1 - à remplir'!$E$31:$E$400,MASQ2!BE469,'Étape 1 - à remplir'!$G$31:$G$400,"lots"),SUMIFS('Étape 1 - à remplir'!$F$31:$F$400,'Étape 1 - à remplir'!$E$31:$E$400,MASQ2!BE469,'Étape 1 - à remplir'!$P$31:$P$400,BN$3,'Étape 1 - à remplir'!$G$31:$G$400,"lots")),IF(BN$2="Atelier",IF(BN$3="Tous",SUMIFS('Étape 1 - à remplir'!$F$31:$F$400,'Étape 1 - à remplir'!$E$31:$E$400,MASQ2!BE469,'Étape 1 - à remplir'!$G$31:$G$400,"lots"),SUMIFS('Étape 1 - à remplir'!$F$31:$F$400,'Étape 1 - à remplir'!$E$31:$E$400,MASQ2!BE469,'Étape 1 - à remplir'!$O$31:$O$400,BN$3,'Étape 1 - à remplir'!$G$31:$G$400,"lots")),IF(BN$2="Espèce",IF(BN$3="Tous",SUMIFS('Étape 1 - à remplir'!$F$31:$F$400,'Étape 1 - à remplir'!$E$31:$E$400,MASQ2!BE469,'Étape 1 - à remplir'!$G$31:$G$400,"lots"),SUMIFS('Étape 1 - à remplir'!$F$31:$F$400,'Étape 1 - à remplir'!$E$31:$E$400,MASQ2!BE469,'Étape 1 - à remplir'!$N$31:$N$400,BN$3,'Étape 1 - à remplir'!$G$31:$G$400,"lots")))))))</f>
        <v>#N/A</v>
      </c>
      <c r="BG469" s="204">
        <f t="shared" si="216"/>
        <v>0</v>
      </c>
      <c r="BH469" s="204" t="str">
        <f t="shared" si="202"/>
        <v>Florfénicol</v>
      </c>
      <c r="BI469" s="204" t="str">
        <f t="shared" si="203"/>
        <v/>
      </c>
      <c r="BJ469" s="204" t="str">
        <f t="shared" si="204"/>
        <v/>
      </c>
      <c r="BK469" s="204" t="str">
        <f t="shared" si="205"/>
        <v>Phenicoles</v>
      </c>
      <c r="BL469" s="204" t="str">
        <f t="shared" si="206"/>
        <v/>
      </c>
      <c r="BM469" s="97" t="str">
        <f t="shared" si="207"/>
        <v/>
      </c>
      <c r="BN469" s="78"/>
      <c r="BO469" s="78"/>
      <c r="BP469" s="77" t="str">
        <f ca="1"/>
        <v>SELECTAN ORAL 23 MG/ML SOLUTION A DILUER POUR ADMINISTRATION DANS L'EAU DE BOISSON</v>
      </c>
      <c r="BQ469" s="79" t="e">
        <f ca="1"/>
        <v>#N/A</v>
      </c>
      <c r="BR469" s="102"/>
      <c r="BS469" s="8"/>
      <c r="BT469" s="8"/>
      <c r="BU469" s="8"/>
      <c r="BV469" s="8"/>
      <c r="BW469" s="8"/>
      <c r="BX469" s="8"/>
      <c r="BY469" s="8"/>
      <c r="BZ469" s="8"/>
      <c r="CA469" s="8"/>
      <c r="CB469" s="8"/>
      <c r="CC469" s="8"/>
      <c r="CD469" s="8"/>
      <c r="CE469" s="8"/>
      <c r="CF469" s="8"/>
      <c r="CG469" s="8"/>
      <c r="CH469" s="8"/>
      <c r="CI469" s="8"/>
      <c r="CJ469" s="8"/>
      <c r="CK469" s="8"/>
      <c r="CL469" s="8"/>
      <c r="CM469" s="8"/>
      <c r="CN469" s="8"/>
      <c r="CO469" s="97"/>
      <c r="CQ469" s="56"/>
      <c r="CR469" s="8"/>
      <c r="CS469" s="8"/>
      <c r="CT469" s="8"/>
      <c r="CU469" s="8"/>
      <c r="CV469" s="8"/>
      <c r="CW469" s="8"/>
      <c r="CX469" s="8"/>
      <c r="CY469" s="102" t="str">
        <f t="shared" si="208"/>
        <v/>
      </c>
      <c r="CZ469" s="56" t="str">
        <f t="shared" si="209"/>
        <v>SELECTAN ORAL 23 MG/ML SOLUTION A DILUER POUR ADMINISTRATION DANS L'EAU DE BOISSON</v>
      </c>
      <c r="DA469" s="204" t="e">
        <f>IF(IF(DI$2="Catégorie",IF(DI$3="Toutes",SUMIFS('Étape 1 - à remplir'!$F$31:$F$400,'Étape 1 - à remplir'!$E$31:$E$400,MASQ2!CZ469,'Étape 1 - à remplir'!$G$31:$G$400,"kg"),SUMIFS('Étape 1 - à remplir'!$F$31:$F$400,'Étape 1 - à remplir'!$E$31:$E$400,MASQ2!CZ469,'Étape 1 - à remplir'!$C$31:$C$400,DI$3)),IF(DI$2="Âge",IF(DI$3="Tous",SUMIFS('Étape 1 - à remplir'!$F$31:$F$400,'Étape 1 - à remplir'!$E$31:$E$400,MASQ2!CZ469,'Étape 1 - à remplir'!$G$31:$G$400,"kg"),SUMIFS('Étape 1 - à remplir'!$F$31:$F$400,'Étape 1 - à remplir'!$E$31:$E$400,MASQ2!CZ469,'Étape 1 - à remplir'!$P$31:$P$400,DI$3,'Étape 1 - à remplir'!$G$31:$G$400,"kg")),IF(DI$2="Atelier",IF(DI$3="Tous",SUMIFS('Étape 1 - à remplir'!$F$31:$F$400,'Étape 1 - à remplir'!$E$31:$E$400,MASQ2!CZ469,'Étape 1 - à remplir'!$G$31:$G$400,"kg"),SUMIFS('Étape 1 - à remplir'!$F$31:$F$400,'Étape 1 - à remplir'!$E$31:$E$400,MASQ2!CZ469,'Étape 1 - à remplir'!$O$31:$O$400,DI$3,'Étape 1 - à remplir'!$G$31:$G$400,"kg")),IF(DI$2="Espèce",IF(DI$3="Tous",SUMIFS('Étape 1 - à remplir'!$F$31:$F$400,'Étape 1 - à remplir'!$E$31:$E$400,MASQ2!CZ469,'Étape 1 - à remplir'!$G$31:$G$400,"kg"),SUMIFS('Étape 1 - à remplir'!$F$31:$F$400,'Étape 1 - à remplir'!$E$31:$E$400,MASQ2!CZ469,'Étape 1 - à remplir'!$N$31:$N$400,DI$3,'Étape 1 - à remplir'!$G$31:$G$400,"kg"))))))=0,NA(),IF(DI$2="Catégorie",IF(DI$3="Toutes",SUMIFS('Étape 1 - à remplir'!$F$31:$F$400,'Étape 1 - à remplir'!$E$31:$E$400,MASQ2!CZ469,'Étape 1 - à remplir'!$G$31:$G$400,"kg"),SUMIFS('Étape 1 - à remplir'!$F$31:$F$400,'Étape 1 - à remplir'!$E$31:$E$400,MASQ2!CZ469,'Étape 1 - à remplir'!$C$31:$C$400,DI$3)),IF(DI$2="Âge",IF(DI$3="Tous",SUMIFS('Étape 1 - à remplir'!$F$31:$F$400,'Étape 1 - à remplir'!$E$31:$E$400,MASQ2!CZ469,'Étape 1 - à remplir'!$G$31:$G$400,"kg"),SUMIFS('Étape 1 - à remplir'!$F$31:$F$400,'Étape 1 - à remplir'!$E$31:$E$400,MASQ2!CZ469,'Étape 1 - à remplir'!$P$31:$P$400,DI$3,'Étape 1 - à remplir'!$G$31:$G$400,"kg")),IF(DI$2="Atelier",IF(DI$3="Tous",SUMIFS('Étape 1 - à remplir'!$F$31:$F$400,'Étape 1 - à remplir'!$E$31:$E$400,MASQ2!CZ469,'Étape 1 - à remplir'!$G$31:$G$400,"kg"),SUMIFS('Étape 1 - à remplir'!$F$31:$F$400,'Étape 1 - à remplir'!$E$31:$E$400,MASQ2!CZ469,'Étape 1 - à remplir'!$O$31:$O$400,DI$3,'Étape 1 - à remplir'!$G$31:$G$400,"kg")),IF(DI$2="Espèce",IF(DI$3="Tous",SUMIFS('Étape 1 - à remplir'!$F$31:$F$400,'Étape 1 - à remplir'!$E$31:$E$400,MASQ2!CZ469,'Étape 1 - à remplir'!$G$31:$G$400,"kg"),SUMIFS('Étape 1 - à remplir'!$F$31:$F$400,'Étape 1 - à remplir'!$E$31:$E$400,MASQ2!CZ469,'Étape 1 - à remplir'!$N$31:$N$400,DI$3,'Étape 1 - à remplir'!$G$31:$G$400,"kg")))))))</f>
        <v>#N/A</v>
      </c>
      <c r="DB469" s="104">
        <f t="shared" si="217"/>
        <v>0</v>
      </c>
      <c r="DC469" s="204" t="str">
        <f t="shared" si="210"/>
        <v>Florfénicol</v>
      </c>
      <c r="DD469" s="204" t="str">
        <f t="shared" si="211"/>
        <v/>
      </c>
      <c r="DE469" s="204" t="str">
        <f t="shared" si="212"/>
        <v/>
      </c>
      <c r="DF469" s="204" t="str">
        <f t="shared" si="213"/>
        <v>Phenicoles</v>
      </c>
      <c r="DG469" s="204" t="str">
        <f t="shared" si="214"/>
        <v/>
      </c>
      <c r="DH469" s="97" t="str">
        <f t="shared" si="215"/>
        <v/>
      </c>
      <c r="DI469" s="78"/>
      <c r="DJ469" s="78"/>
      <c r="DK469" s="77" t="str">
        <f ca="1"/>
        <v>SELECTAN ORAL 23 MG/ML SOLUTION A DILUER POUR ADMINISTRATION DANS L'EAU DE BOISSON</v>
      </c>
      <c r="DL469" s="79" t="e">
        <f ca="1"/>
        <v>#N/A</v>
      </c>
      <c r="DM469" s="102"/>
      <c r="DN469" s="8"/>
      <c r="DO469" s="8"/>
      <c r="DP469" s="8"/>
      <c r="DQ469" s="8"/>
      <c r="DR469" s="8"/>
      <c r="DS469" s="8"/>
      <c r="DT469" s="8"/>
      <c r="DU469" s="8"/>
      <c r="DV469" s="8"/>
      <c r="DW469" s="8"/>
      <c r="DX469" s="8"/>
      <c r="DY469" s="8"/>
      <c r="DZ469" s="8"/>
      <c r="EA469" s="8"/>
      <c r="EB469" s="8"/>
      <c r="EC469" s="8"/>
      <c r="ED469" s="8"/>
      <c r="EE469" s="8"/>
      <c r="EF469" s="8"/>
      <c r="EG469" s="8"/>
      <c r="EH469" s="8"/>
      <c r="EI469" s="8"/>
      <c r="EJ469" s="97"/>
    </row>
    <row r="470" spans="1:140" x14ac:dyDescent="0.25">
      <c r="A470" s="56"/>
      <c r="B470" s="8"/>
      <c r="C470" s="8"/>
      <c r="D470" s="8"/>
      <c r="E470" s="8"/>
      <c r="F470" s="8"/>
      <c r="G470" s="8"/>
      <c r="H470" s="8"/>
      <c r="I470" s="102" t="str">
        <f>INDEX(Données_ATB!BE:BV,MATCH(MASQ2!J470,Données_ATB!BE:BE,0),18)</f>
        <v/>
      </c>
      <c r="J470" s="77" t="str">
        <f>Données_ATB!BE469</f>
        <v>SEPTOTRYL INJECTABLE</v>
      </c>
      <c r="K470" s="204" t="e">
        <f>IF(IF(S$2="Catégorie",IF(S$3="Toutes",SUMIFS('Étape 1 - à remplir'!$F$31:$F$400,'Étape 1 - à remplir'!$E$31:$E$400,MASQ2!J470,'Étape 1 - à remplir'!$G$31:$G$400,"animaux"),SUMIFS('Étape 1 - à remplir'!$F$31:$F$400,'Étape 1 - à remplir'!$E$31:$E$400,MASQ2!J470,'Étape 1 - à remplir'!$C$31:$C$400,S$3)),IF(S$2="Âge",IF(S$3="Tous",SUMIFS('Étape 1 - à remplir'!$F$31:$F$400,'Étape 1 - à remplir'!$E$31:$E$400,MASQ2!J470,'Étape 1 - à remplir'!$G$31:$G$400,"animaux"),SUMIFS('Étape 1 - à remplir'!$F$31:$F$400,'Étape 1 - à remplir'!$E$31:$E$400,MASQ2!J470,'Étape 1 - à remplir'!$P$31:$P$400,S$3)),IF(S$2="Atelier",IF(S$3="Tous",SUMIFS('Étape 1 - à remplir'!$F$31:$F$400,'Étape 1 - à remplir'!$E$31:$E$400,MASQ2!J470,'Étape 1 - à remplir'!$G$31:$G$400,"animaux"),SUMIFS('Étape 1 - à remplir'!$F$31:$F$400,'Étape 1 - à remplir'!$E$31:$E$400,MASQ2!J470,'Étape 1 - à remplir'!$O$31:$O$400,S$3)),IF(S$2="Espèce",IF(S$3="Tous",SUMIFS('Étape 1 - à remplir'!$F$31:$F$400,'Étape 1 - à remplir'!$E$31:$E$400,MASQ2!J470,'Étape 1 - à remplir'!$G$31:$G$400,"animaux"),SUMIFS('Étape 1 - à remplir'!$F$31:$F$400,'Étape 1 - à remplir'!$E$31:$E$400,MASQ2!J470,'Étape 1 - à remplir'!$N$31:$N$400,S$3))))))=0,NA(),IF(S$2="Catégorie",IF(S$3="Toutes",SUMIFS('Étape 1 - à remplir'!$F$31:$F$400,'Étape 1 - à remplir'!$E$31:$E$400,MASQ2!J470,'Étape 1 - à remplir'!$G$31:$G$400,"animaux"),SUMIFS('Étape 1 - à remplir'!$F$31:$F$400,'Étape 1 - à remplir'!$E$31:$E$400,MASQ2!J470,'Étape 1 - à remplir'!$C$31:$C$400,S$3)),IF(S$2="Âge",IF(S$3="Tous",SUMIFS('Étape 1 - à remplir'!$F$31:$F$400,'Étape 1 - à remplir'!$E$31:$E$400,MASQ2!J470,'Étape 1 - à remplir'!$G$31:$G$400,"animaux"),SUMIFS('Étape 1 - à remplir'!$F$31:$F$400,'Étape 1 - à remplir'!$E$31:$E$400,MASQ2!J470,'Étape 1 - à remplir'!$P$31:$P$400,S$3)),IF(S$2="Atelier",IF(S$3="Tous",SUMIFS('Étape 1 - à remplir'!$F$31:$F$400,'Étape 1 - à remplir'!$E$31:$E$400,MASQ2!J470,'Étape 1 - à remplir'!$G$31:$G$400,"animaux"),SUMIFS('Étape 1 - à remplir'!$F$31:$F$400,'Étape 1 - à remplir'!$E$31:$E$400,MASQ2!J470,'Étape 1 - à remplir'!$O$31:$O$400,S$3)),IF(S$2="Espèce",IF(S$3="Tous",SUMIFS('Étape 1 - à remplir'!$F$31:$F$400,'Étape 1 - à remplir'!$E$31:$E$400,MASQ2!J470,'Étape 1 - à remplir'!$G$31:$G$400,"animaux"),SUMIFS('Étape 1 - à remplir'!$F$31:$F$400,'Étape 1 - à remplir'!$E$31:$E$400,MASQ2!J470,'Étape 1 - à remplir'!$N$31:$N$400,S$3)))))))</f>
        <v>#N/A</v>
      </c>
      <c r="L470" s="97">
        <f t="shared" si="218"/>
        <v>0</v>
      </c>
      <c r="M470" s="56" t="str">
        <f>Données_ATB!BN469</f>
        <v>Sulfaméthoxypyridazine</v>
      </c>
      <c r="N470" s="204" t="str">
        <f>Données_ATB!BO469</f>
        <v>Triméthoprime</v>
      </c>
      <c r="O470" s="97" t="str">
        <f>Données_ATB!BP469</f>
        <v/>
      </c>
      <c r="P470" s="77" t="str">
        <f>Données_ATB!BR469</f>
        <v>Sulfamides</v>
      </c>
      <c r="Q470" s="78" t="str">
        <f>Données_ATB!BS469</f>
        <v>Trimethoprime</v>
      </c>
      <c r="R470" s="79" t="str">
        <f>Données_ATB!BT469</f>
        <v/>
      </c>
      <c r="S470" s="78"/>
      <c r="T470" s="78"/>
      <c r="U470" s="77" t="str">
        <f ca="1"/>
        <v>SEPTOTRYL INJECTABLE</v>
      </c>
      <c r="V470" s="79" t="e">
        <f ca="1"/>
        <v>#N/A</v>
      </c>
      <c r="W470" s="102"/>
      <c r="X470" s="8"/>
      <c r="Y470" s="8"/>
      <c r="Z470" s="8"/>
      <c r="AA470" s="8"/>
      <c r="AB470" s="102"/>
      <c r="AC470" s="8"/>
      <c r="AD470" s="8"/>
      <c r="AE470" s="8"/>
      <c r="AF470" s="8"/>
      <c r="AG470" s="8"/>
      <c r="AH470" s="8"/>
      <c r="AI470" s="8"/>
      <c r="AJ470" s="8"/>
      <c r="AK470" s="8"/>
      <c r="AL470" s="8"/>
      <c r="AM470" s="8"/>
      <c r="AN470" s="8"/>
      <c r="AO470" s="8"/>
      <c r="AP470" s="8"/>
      <c r="AQ470" s="8"/>
      <c r="AR470" s="8"/>
      <c r="AS470" s="8"/>
      <c r="AT470" s="97"/>
      <c r="AV470" s="56"/>
      <c r="AW470" s="8"/>
      <c r="AX470" s="8"/>
      <c r="AY470" s="8"/>
      <c r="AZ470" s="8"/>
      <c r="BA470" s="8"/>
      <c r="BB470" s="8"/>
      <c r="BC470" s="8"/>
      <c r="BD470" s="102" t="str">
        <f t="shared" si="200"/>
        <v/>
      </c>
      <c r="BE470" s="56" t="str">
        <f t="shared" si="201"/>
        <v>SEPTOTRYL INJECTABLE</v>
      </c>
      <c r="BF470" s="204" t="e">
        <f>IF(IF(BN$2="Catégorie",IF(BN$3="Toutes",SUMIFS('Étape 1 - à remplir'!$F$31:$F$400,'Étape 1 - à remplir'!$E$31:$E$400,MASQ2!BE470,'Étape 1 - à remplir'!$G$31:$G$400,"lots"),SUMIFS('Étape 1 - à remplir'!$F$31:$F$400,'Étape 1 - à remplir'!$E$31:$E$400,MASQ2!BE470,'Étape 1 - à remplir'!$C$31:$C$400,BN$3)),IF(BN$2="Âge",IF(BN$3="Tous",SUMIFS('Étape 1 - à remplir'!$F$31:$F$400,'Étape 1 - à remplir'!$E$31:$E$400,MASQ2!BE470,'Étape 1 - à remplir'!$G$31:$G$400,"lots"),SUMIFS('Étape 1 - à remplir'!$F$31:$F$400,'Étape 1 - à remplir'!$E$31:$E$400,MASQ2!BE470,'Étape 1 - à remplir'!$P$31:$P$400,BN$3,'Étape 1 - à remplir'!$G$31:$G$400,"lots")),IF(BN$2="Atelier",IF(BN$3="Tous",SUMIFS('Étape 1 - à remplir'!$F$31:$F$400,'Étape 1 - à remplir'!$E$31:$E$400,MASQ2!BE470,'Étape 1 - à remplir'!$G$31:$G$400,"lots"),SUMIFS('Étape 1 - à remplir'!$F$31:$F$400,'Étape 1 - à remplir'!$E$31:$E$400,MASQ2!BE470,'Étape 1 - à remplir'!$O$31:$O$400,BN$3,'Étape 1 - à remplir'!$G$31:$G$400,"lots")),IF(BN$2="Espèce",IF(BN$3="Tous",SUMIFS('Étape 1 - à remplir'!$F$31:$F$400,'Étape 1 - à remplir'!$E$31:$E$400,MASQ2!BE470,'Étape 1 - à remplir'!$G$31:$G$400,"lots"),SUMIFS('Étape 1 - à remplir'!$F$31:$F$400,'Étape 1 - à remplir'!$E$31:$E$400,MASQ2!BE470,'Étape 1 - à remplir'!$N$31:$N$400,BN$3,'Étape 1 - à remplir'!$G$31:$G$400,"lots"))))))=0,NA(),IF(BN$2="Catégorie",IF(BN$3="Toutes",SUMIFS('Étape 1 - à remplir'!$F$31:$F$400,'Étape 1 - à remplir'!$E$31:$E$400,MASQ2!BE470,'Étape 1 - à remplir'!$G$31:$G$400,"lots"),SUMIFS('Étape 1 - à remplir'!$F$31:$F$400,'Étape 1 - à remplir'!$E$31:$E$400,MASQ2!BE470,'Étape 1 - à remplir'!$C$31:$C$400,BN$3)),IF(BN$2="Âge",IF(BN$3="Tous",SUMIFS('Étape 1 - à remplir'!$F$31:$F$400,'Étape 1 - à remplir'!$E$31:$E$400,MASQ2!BE470,'Étape 1 - à remplir'!$G$31:$G$400,"lots"),SUMIFS('Étape 1 - à remplir'!$F$31:$F$400,'Étape 1 - à remplir'!$E$31:$E$400,MASQ2!BE470,'Étape 1 - à remplir'!$P$31:$P$400,BN$3,'Étape 1 - à remplir'!$G$31:$G$400,"lots")),IF(BN$2="Atelier",IF(BN$3="Tous",SUMIFS('Étape 1 - à remplir'!$F$31:$F$400,'Étape 1 - à remplir'!$E$31:$E$400,MASQ2!BE470,'Étape 1 - à remplir'!$G$31:$G$400,"lots"),SUMIFS('Étape 1 - à remplir'!$F$31:$F$400,'Étape 1 - à remplir'!$E$31:$E$400,MASQ2!BE470,'Étape 1 - à remplir'!$O$31:$O$400,BN$3,'Étape 1 - à remplir'!$G$31:$G$400,"lots")),IF(BN$2="Espèce",IF(BN$3="Tous",SUMIFS('Étape 1 - à remplir'!$F$31:$F$400,'Étape 1 - à remplir'!$E$31:$E$400,MASQ2!BE470,'Étape 1 - à remplir'!$G$31:$G$400,"lots"),SUMIFS('Étape 1 - à remplir'!$F$31:$F$400,'Étape 1 - à remplir'!$E$31:$E$400,MASQ2!BE470,'Étape 1 - à remplir'!$N$31:$N$400,BN$3,'Étape 1 - à remplir'!$G$31:$G$400,"lots")))))))</f>
        <v>#N/A</v>
      </c>
      <c r="BG470" s="204">
        <f t="shared" si="216"/>
        <v>0</v>
      </c>
      <c r="BH470" s="204" t="str">
        <f t="shared" si="202"/>
        <v>Sulfaméthoxypyridazine</v>
      </c>
      <c r="BI470" s="204" t="str">
        <f t="shared" si="203"/>
        <v>Triméthoprime</v>
      </c>
      <c r="BJ470" s="204" t="str">
        <f t="shared" si="204"/>
        <v/>
      </c>
      <c r="BK470" s="204" t="str">
        <f t="shared" si="205"/>
        <v>Sulfamides</v>
      </c>
      <c r="BL470" s="204" t="str">
        <f t="shared" si="206"/>
        <v>Trimethoprime</v>
      </c>
      <c r="BM470" s="97" t="str">
        <f t="shared" si="207"/>
        <v/>
      </c>
      <c r="BN470" s="78"/>
      <c r="BO470" s="78"/>
      <c r="BP470" s="77" t="str">
        <f ca="1"/>
        <v>SEPTOTRYL INJECTABLE</v>
      </c>
      <c r="BQ470" s="79" t="e">
        <f ca="1"/>
        <v>#N/A</v>
      </c>
      <c r="BR470" s="102"/>
      <c r="BS470" s="8"/>
      <c r="BT470" s="8"/>
      <c r="BU470" s="8"/>
      <c r="BV470" s="8"/>
      <c r="BW470" s="8"/>
      <c r="BX470" s="8"/>
      <c r="BY470" s="8"/>
      <c r="BZ470" s="8"/>
      <c r="CA470" s="8"/>
      <c r="CB470" s="8"/>
      <c r="CC470" s="8"/>
      <c r="CD470" s="8"/>
      <c r="CE470" s="8"/>
      <c r="CF470" s="8"/>
      <c r="CG470" s="8"/>
      <c r="CH470" s="8"/>
      <c r="CI470" s="8"/>
      <c r="CJ470" s="8"/>
      <c r="CK470" s="8"/>
      <c r="CL470" s="8"/>
      <c r="CM470" s="8"/>
      <c r="CN470" s="8"/>
      <c r="CO470" s="97"/>
      <c r="CQ470" s="56"/>
      <c r="CR470" s="8"/>
      <c r="CS470" s="8"/>
      <c r="CT470" s="8"/>
      <c r="CU470" s="8"/>
      <c r="CV470" s="8"/>
      <c r="CW470" s="8"/>
      <c r="CX470" s="8"/>
      <c r="CY470" s="102" t="str">
        <f t="shared" si="208"/>
        <v/>
      </c>
      <c r="CZ470" s="56" t="str">
        <f t="shared" si="209"/>
        <v>SEPTOTRYL INJECTABLE</v>
      </c>
      <c r="DA470" s="204" t="e">
        <f>IF(IF(DI$2="Catégorie",IF(DI$3="Toutes",SUMIFS('Étape 1 - à remplir'!$F$31:$F$400,'Étape 1 - à remplir'!$E$31:$E$400,MASQ2!CZ470,'Étape 1 - à remplir'!$G$31:$G$400,"kg"),SUMIFS('Étape 1 - à remplir'!$F$31:$F$400,'Étape 1 - à remplir'!$E$31:$E$400,MASQ2!CZ470,'Étape 1 - à remplir'!$C$31:$C$400,DI$3)),IF(DI$2="Âge",IF(DI$3="Tous",SUMIFS('Étape 1 - à remplir'!$F$31:$F$400,'Étape 1 - à remplir'!$E$31:$E$400,MASQ2!CZ470,'Étape 1 - à remplir'!$G$31:$G$400,"kg"),SUMIFS('Étape 1 - à remplir'!$F$31:$F$400,'Étape 1 - à remplir'!$E$31:$E$400,MASQ2!CZ470,'Étape 1 - à remplir'!$P$31:$P$400,DI$3,'Étape 1 - à remplir'!$G$31:$G$400,"kg")),IF(DI$2="Atelier",IF(DI$3="Tous",SUMIFS('Étape 1 - à remplir'!$F$31:$F$400,'Étape 1 - à remplir'!$E$31:$E$400,MASQ2!CZ470,'Étape 1 - à remplir'!$G$31:$G$400,"kg"),SUMIFS('Étape 1 - à remplir'!$F$31:$F$400,'Étape 1 - à remplir'!$E$31:$E$400,MASQ2!CZ470,'Étape 1 - à remplir'!$O$31:$O$400,DI$3,'Étape 1 - à remplir'!$G$31:$G$400,"kg")),IF(DI$2="Espèce",IF(DI$3="Tous",SUMIFS('Étape 1 - à remplir'!$F$31:$F$400,'Étape 1 - à remplir'!$E$31:$E$400,MASQ2!CZ470,'Étape 1 - à remplir'!$G$31:$G$400,"kg"),SUMIFS('Étape 1 - à remplir'!$F$31:$F$400,'Étape 1 - à remplir'!$E$31:$E$400,MASQ2!CZ470,'Étape 1 - à remplir'!$N$31:$N$400,DI$3,'Étape 1 - à remplir'!$G$31:$G$400,"kg"))))))=0,NA(),IF(DI$2="Catégorie",IF(DI$3="Toutes",SUMIFS('Étape 1 - à remplir'!$F$31:$F$400,'Étape 1 - à remplir'!$E$31:$E$400,MASQ2!CZ470,'Étape 1 - à remplir'!$G$31:$G$400,"kg"),SUMIFS('Étape 1 - à remplir'!$F$31:$F$400,'Étape 1 - à remplir'!$E$31:$E$400,MASQ2!CZ470,'Étape 1 - à remplir'!$C$31:$C$400,DI$3)),IF(DI$2="Âge",IF(DI$3="Tous",SUMIFS('Étape 1 - à remplir'!$F$31:$F$400,'Étape 1 - à remplir'!$E$31:$E$400,MASQ2!CZ470,'Étape 1 - à remplir'!$G$31:$G$400,"kg"),SUMIFS('Étape 1 - à remplir'!$F$31:$F$400,'Étape 1 - à remplir'!$E$31:$E$400,MASQ2!CZ470,'Étape 1 - à remplir'!$P$31:$P$400,DI$3,'Étape 1 - à remplir'!$G$31:$G$400,"kg")),IF(DI$2="Atelier",IF(DI$3="Tous",SUMIFS('Étape 1 - à remplir'!$F$31:$F$400,'Étape 1 - à remplir'!$E$31:$E$400,MASQ2!CZ470,'Étape 1 - à remplir'!$G$31:$G$400,"kg"),SUMIFS('Étape 1 - à remplir'!$F$31:$F$400,'Étape 1 - à remplir'!$E$31:$E$400,MASQ2!CZ470,'Étape 1 - à remplir'!$O$31:$O$400,DI$3,'Étape 1 - à remplir'!$G$31:$G$400,"kg")),IF(DI$2="Espèce",IF(DI$3="Tous",SUMIFS('Étape 1 - à remplir'!$F$31:$F$400,'Étape 1 - à remplir'!$E$31:$E$400,MASQ2!CZ470,'Étape 1 - à remplir'!$G$31:$G$400,"kg"),SUMIFS('Étape 1 - à remplir'!$F$31:$F$400,'Étape 1 - à remplir'!$E$31:$E$400,MASQ2!CZ470,'Étape 1 - à remplir'!$N$31:$N$400,DI$3,'Étape 1 - à remplir'!$G$31:$G$400,"kg")))))))</f>
        <v>#N/A</v>
      </c>
      <c r="DB470" s="104">
        <f t="shared" si="217"/>
        <v>0</v>
      </c>
      <c r="DC470" s="204" t="str">
        <f t="shared" si="210"/>
        <v>Sulfaméthoxypyridazine</v>
      </c>
      <c r="DD470" s="204" t="str">
        <f t="shared" si="211"/>
        <v>Triméthoprime</v>
      </c>
      <c r="DE470" s="204" t="str">
        <f t="shared" si="212"/>
        <v/>
      </c>
      <c r="DF470" s="204" t="str">
        <f t="shared" si="213"/>
        <v>Sulfamides</v>
      </c>
      <c r="DG470" s="204" t="str">
        <f t="shared" si="214"/>
        <v>Trimethoprime</v>
      </c>
      <c r="DH470" s="97" t="str">
        <f t="shared" si="215"/>
        <v/>
      </c>
      <c r="DI470" s="78"/>
      <c r="DJ470" s="78"/>
      <c r="DK470" s="77" t="str">
        <f ca="1"/>
        <v>SEPTOTRYL INJECTABLE</v>
      </c>
      <c r="DL470" s="79" t="e">
        <f ca="1"/>
        <v>#N/A</v>
      </c>
      <c r="DM470" s="102"/>
      <c r="DN470" s="8"/>
      <c r="DO470" s="8"/>
      <c r="DP470" s="8"/>
      <c r="DQ470" s="8"/>
      <c r="DR470" s="8"/>
      <c r="DS470" s="8"/>
      <c r="DT470" s="8"/>
      <c r="DU470" s="8"/>
      <c r="DV470" s="8"/>
      <c r="DW470" s="8"/>
      <c r="DX470" s="8"/>
      <c r="DY470" s="8"/>
      <c r="DZ470" s="8"/>
      <c r="EA470" s="8"/>
      <c r="EB470" s="8"/>
      <c r="EC470" s="8"/>
      <c r="ED470" s="8"/>
      <c r="EE470" s="8"/>
      <c r="EF470" s="8"/>
      <c r="EG470" s="8"/>
      <c r="EH470" s="8"/>
      <c r="EI470" s="8"/>
      <c r="EJ470" s="97"/>
    </row>
    <row r="471" spans="1:140" x14ac:dyDescent="0.25">
      <c r="A471" s="56"/>
      <c r="B471" s="8"/>
      <c r="C471" s="8"/>
      <c r="D471" s="8"/>
      <c r="E471" s="8"/>
      <c r="F471" s="8"/>
      <c r="G471" s="8"/>
      <c r="H471" s="8"/>
      <c r="I471" s="102" t="str">
        <f>INDEX(Données_ATB!BE:BV,MATCH(MASQ2!J471,Données_ATB!BE:BE,0),18)</f>
        <v>x</v>
      </c>
      <c r="J471" s="77" t="str">
        <f>Données_ATB!BE470</f>
        <v>SEPTOTRYL-COLISTINE</v>
      </c>
      <c r="K471" s="204" t="e">
        <f>IF(IF(S$2="Catégorie",IF(S$3="Toutes",SUMIFS('Étape 1 - à remplir'!$F$31:$F$400,'Étape 1 - à remplir'!$E$31:$E$400,MASQ2!J471,'Étape 1 - à remplir'!$G$31:$G$400,"animaux"),SUMIFS('Étape 1 - à remplir'!$F$31:$F$400,'Étape 1 - à remplir'!$E$31:$E$400,MASQ2!J471,'Étape 1 - à remplir'!$C$31:$C$400,S$3)),IF(S$2="Âge",IF(S$3="Tous",SUMIFS('Étape 1 - à remplir'!$F$31:$F$400,'Étape 1 - à remplir'!$E$31:$E$400,MASQ2!J471,'Étape 1 - à remplir'!$G$31:$G$400,"animaux"),SUMIFS('Étape 1 - à remplir'!$F$31:$F$400,'Étape 1 - à remplir'!$E$31:$E$400,MASQ2!J471,'Étape 1 - à remplir'!$P$31:$P$400,S$3)),IF(S$2="Atelier",IF(S$3="Tous",SUMIFS('Étape 1 - à remplir'!$F$31:$F$400,'Étape 1 - à remplir'!$E$31:$E$400,MASQ2!J471,'Étape 1 - à remplir'!$G$31:$G$400,"animaux"),SUMIFS('Étape 1 - à remplir'!$F$31:$F$400,'Étape 1 - à remplir'!$E$31:$E$400,MASQ2!J471,'Étape 1 - à remplir'!$O$31:$O$400,S$3)),IF(S$2="Espèce",IF(S$3="Tous",SUMIFS('Étape 1 - à remplir'!$F$31:$F$400,'Étape 1 - à remplir'!$E$31:$E$400,MASQ2!J471,'Étape 1 - à remplir'!$G$31:$G$400,"animaux"),SUMIFS('Étape 1 - à remplir'!$F$31:$F$400,'Étape 1 - à remplir'!$E$31:$E$400,MASQ2!J471,'Étape 1 - à remplir'!$N$31:$N$400,S$3))))))=0,NA(),IF(S$2="Catégorie",IF(S$3="Toutes",SUMIFS('Étape 1 - à remplir'!$F$31:$F$400,'Étape 1 - à remplir'!$E$31:$E$400,MASQ2!J471,'Étape 1 - à remplir'!$G$31:$G$400,"animaux"),SUMIFS('Étape 1 - à remplir'!$F$31:$F$400,'Étape 1 - à remplir'!$E$31:$E$400,MASQ2!J471,'Étape 1 - à remplir'!$C$31:$C$400,S$3)),IF(S$2="Âge",IF(S$3="Tous",SUMIFS('Étape 1 - à remplir'!$F$31:$F$400,'Étape 1 - à remplir'!$E$31:$E$400,MASQ2!J471,'Étape 1 - à remplir'!$G$31:$G$400,"animaux"),SUMIFS('Étape 1 - à remplir'!$F$31:$F$400,'Étape 1 - à remplir'!$E$31:$E$400,MASQ2!J471,'Étape 1 - à remplir'!$P$31:$P$400,S$3)),IF(S$2="Atelier",IF(S$3="Tous",SUMIFS('Étape 1 - à remplir'!$F$31:$F$400,'Étape 1 - à remplir'!$E$31:$E$400,MASQ2!J471,'Étape 1 - à remplir'!$G$31:$G$400,"animaux"),SUMIFS('Étape 1 - à remplir'!$F$31:$F$400,'Étape 1 - à remplir'!$E$31:$E$400,MASQ2!J471,'Étape 1 - à remplir'!$O$31:$O$400,S$3)),IF(S$2="Espèce",IF(S$3="Tous",SUMIFS('Étape 1 - à remplir'!$F$31:$F$400,'Étape 1 - à remplir'!$E$31:$E$400,MASQ2!J471,'Étape 1 - à remplir'!$G$31:$G$400,"animaux"),SUMIFS('Étape 1 - à remplir'!$F$31:$F$400,'Étape 1 - à remplir'!$E$31:$E$400,MASQ2!J471,'Étape 1 - à remplir'!$N$31:$N$400,S$3)))))))</f>
        <v>#N/A</v>
      </c>
      <c r="L471" s="97">
        <f t="shared" si="218"/>
        <v>0</v>
      </c>
      <c r="M471" s="56" t="str">
        <f>Données_ATB!BN470</f>
        <v>Sulfaméthoxypyridazine</v>
      </c>
      <c r="N471" s="204" t="str">
        <f>Données_ATB!BO470</f>
        <v>Colistine</v>
      </c>
      <c r="O471" s="97" t="str">
        <f>Données_ATB!BP470</f>
        <v/>
      </c>
      <c r="P471" s="77" t="str">
        <f>Données_ATB!BR470</f>
        <v>Sulfamides</v>
      </c>
      <c r="Q471" s="78" t="str">
        <f>Données_ATB!BS470</f>
        <v>Polypeptides</v>
      </c>
      <c r="R471" s="79" t="str">
        <f>Données_ATB!BT470</f>
        <v/>
      </c>
      <c r="S471" s="78"/>
      <c r="T471" s="78"/>
      <c r="U471" s="77" t="str">
        <f ca="1"/>
        <v>SEPTOTRYL-COLISTINE</v>
      </c>
      <c r="V471" s="79" t="e">
        <f ca="1"/>
        <v>#N/A</v>
      </c>
      <c r="W471" s="102"/>
      <c r="X471" s="8"/>
      <c r="Y471" s="8"/>
      <c r="Z471" s="8"/>
      <c r="AA471" s="8"/>
      <c r="AB471" s="102"/>
      <c r="AC471" s="8"/>
      <c r="AD471" s="8"/>
      <c r="AE471" s="8"/>
      <c r="AF471" s="8"/>
      <c r="AG471" s="8"/>
      <c r="AH471" s="8"/>
      <c r="AI471" s="8"/>
      <c r="AJ471" s="8"/>
      <c r="AK471" s="8"/>
      <c r="AL471" s="8"/>
      <c r="AM471" s="8"/>
      <c r="AN471" s="8"/>
      <c r="AO471" s="8"/>
      <c r="AP471" s="8"/>
      <c r="AQ471" s="8"/>
      <c r="AR471" s="8"/>
      <c r="AS471" s="8"/>
      <c r="AT471" s="97"/>
      <c r="AV471" s="56"/>
      <c r="AW471" s="8"/>
      <c r="AX471" s="8"/>
      <c r="AY471" s="8"/>
      <c r="AZ471" s="8"/>
      <c r="BA471" s="8"/>
      <c r="BB471" s="8"/>
      <c r="BC471" s="8"/>
      <c r="BD471" s="102" t="str">
        <f t="shared" si="200"/>
        <v>x</v>
      </c>
      <c r="BE471" s="56" t="str">
        <f t="shared" si="201"/>
        <v>SEPTOTRYL-COLISTINE</v>
      </c>
      <c r="BF471" s="204" t="e">
        <f>IF(IF(BN$2="Catégorie",IF(BN$3="Toutes",SUMIFS('Étape 1 - à remplir'!$F$31:$F$400,'Étape 1 - à remplir'!$E$31:$E$400,MASQ2!BE471,'Étape 1 - à remplir'!$G$31:$G$400,"lots"),SUMIFS('Étape 1 - à remplir'!$F$31:$F$400,'Étape 1 - à remplir'!$E$31:$E$400,MASQ2!BE471,'Étape 1 - à remplir'!$C$31:$C$400,BN$3)),IF(BN$2="Âge",IF(BN$3="Tous",SUMIFS('Étape 1 - à remplir'!$F$31:$F$400,'Étape 1 - à remplir'!$E$31:$E$400,MASQ2!BE471,'Étape 1 - à remplir'!$G$31:$G$400,"lots"),SUMIFS('Étape 1 - à remplir'!$F$31:$F$400,'Étape 1 - à remplir'!$E$31:$E$400,MASQ2!BE471,'Étape 1 - à remplir'!$P$31:$P$400,BN$3,'Étape 1 - à remplir'!$G$31:$G$400,"lots")),IF(BN$2="Atelier",IF(BN$3="Tous",SUMIFS('Étape 1 - à remplir'!$F$31:$F$400,'Étape 1 - à remplir'!$E$31:$E$400,MASQ2!BE471,'Étape 1 - à remplir'!$G$31:$G$400,"lots"),SUMIFS('Étape 1 - à remplir'!$F$31:$F$400,'Étape 1 - à remplir'!$E$31:$E$400,MASQ2!BE471,'Étape 1 - à remplir'!$O$31:$O$400,BN$3,'Étape 1 - à remplir'!$G$31:$G$400,"lots")),IF(BN$2="Espèce",IF(BN$3="Tous",SUMIFS('Étape 1 - à remplir'!$F$31:$F$400,'Étape 1 - à remplir'!$E$31:$E$400,MASQ2!BE471,'Étape 1 - à remplir'!$G$31:$G$400,"lots"),SUMIFS('Étape 1 - à remplir'!$F$31:$F$400,'Étape 1 - à remplir'!$E$31:$E$400,MASQ2!BE471,'Étape 1 - à remplir'!$N$31:$N$400,BN$3,'Étape 1 - à remplir'!$G$31:$G$400,"lots"))))))=0,NA(),IF(BN$2="Catégorie",IF(BN$3="Toutes",SUMIFS('Étape 1 - à remplir'!$F$31:$F$400,'Étape 1 - à remplir'!$E$31:$E$400,MASQ2!BE471,'Étape 1 - à remplir'!$G$31:$G$400,"lots"),SUMIFS('Étape 1 - à remplir'!$F$31:$F$400,'Étape 1 - à remplir'!$E$31:$E$400,MASQ2!BE471,'Étape 1 - à remplir'!$C$31:$C$400,BN$3)),IF(BN$2="Âge",IF(BN$3="Tous",SUMIFS('Étape 1 - à remplir'!$F$31:$F$400,'Étape 1 - à remplir'!$E$31:$E$400,MASQ2!BE471,'Étape 1 - à remplir'!$G$31:$G$400,"lots"),SUMIFS('Étape 1 - à remplir'!$F$31:$F$400,'Étape 1 - à remplir'!$E$31:$E$400,MASQ2!BE471,'Étape 1 - à remplir'!$P$31:$P$400,BN$3,'Étape 1 - à remplir'!$G$31:$G$400,"lots")),IF(BN$2="Atelier",IF(BN$3="Tous",SUMIFS('Étape 1 - à remplir'!$F$31:$F$400,'Étape 1 - à remplir'!$E$31:$E$400,MASQ2!BE471,'Étape 1 - à remplir'!$G$31:$G$400,"lots"),SUMIFS('Étape 1 - à remplir'!$F$31:$F$400,'Étape 1 - à remplir'!$E$31:$E$400,MASQ2!BE471,'Étape 1 - à remplir'!$O$31:$O$400,BN$3,'Étape 1 - à remplir'!$G$31:$G$400,"lots")),IF(BN$2="Espèce",IF(BN$3="Tous",SUMIFS('Étape 1 - à remplir'!$F$31:$F$400,'Étape 1 - à remplir'!$E$31:$E$400,MASQ2!BE471,'Étape 1 - à remplir'!$G$31:$G$400,"lots"),SUMIFS('Étape 1 - à remplir'!$F$31:$F$400,'Étape 1 - à remplir'!$E$31:$E$400,MASQ2!BE471,'Étape 1 - à remplir'!$N$31:$N$400,BN$3,'Étape 1 - à remplir'!$G$31:$G$400,"lots")))))))</f>
        <v>#N/A</v>
      </c>
      <c r="BG471" s="204">
        <f t="shared" si="216"/>
        <v>0</v>
      </c>
      <c r="BH471" s="204" t="str">
        <f t="shared" si="202"/>
        <v>Sulfaméthoxypyridazine</v>
      </c>
      <c r="BI471" s="204" t="str">
        <f t="shared" si="203"/>
        <v>Colistine</v>
      </c>
      <c r="BJ471" s="204" t="str">
        <f t="shared" si="204"/>
        <v/>
      </c>
      <c r="BK471" s="204" t="str">
        <f t="shared" si="205"/>
        <v>Sulfamides</v>
      </c>
      <c r="BL471" s="204" t="str">
        <f t="shared" si="206"/>
        <v>Polypeptides</v>
      </c>
      <c r="BM471" s="97" t="str">
        <f t="shared" si="207"/>
        <v/>
      </c>
      <c r="BN471" s="78"/>
      <c r="BO471" s="78"/>
      <c r="BP471" s="77" t="str">
        <f ca="1"/>
        <v>SEPTOTRYL-COLISTINE</v>
      </c>
      <c r="BQ471" s="79" t="e">
        <f ca="1"/>
        <v>#N/A</v>
      </c>
      <c r="BR471" s="102"/>
      <c r="BS471" s="8"/>
      <c r="BT471" s="8"/>
      <c r="BU471" s="8"/>
      <c r="BV471" s="8"/>
      <c r="BW471" s="8"/>
      <c r="BX471" s="8"/>
      <c r="BY471" s="8"/>
      <c r="BZ471" s="8"/>
      <c r="CA471" s="8"/>
      <c r="CB471" s="8"/>
      <c r="CC471" s="8"/>
      <c r="CD471" s="8"/>
      <c r="CE471" s="8"/>
      <c r="CF471" s="8"/>
      <c r="CG471" s="8"/>
      <c r="CH471" s="8"/>
      <c r="CI471" s="8"/>
      <c r="CJ471" s="8"/>
      <c r="CK471" s="8"/>
      <c r="CL471" s="8"/>
      <c r="CM471" s="8"/>
      <c r="CN471" s="8"/>
      <c r="CO471" s="97"/>
      <c r="CQ471" s="56"/>
      <c r="CR471" s="8"/>
      <c r="CS471" s="8"/>
      <c r="CT471" s="8"/>
      <c r="CU471" s="8"/>
      <c r="CV471" s="8"/>
      <c r="CW471" s="8"/>
      <c r="CX471" s="8"/>
      <c r="CY471" s="102" t="str">
        <f t="shared" si="208"/>
        <v>x</v>
      </c>
      <c r="CZ471" s="56" t="str">
        <f t="shared" si="209"/>
        <v>SEPTOTRYL-COLISTINE</v>
      </c>
      <c r="DA471" s="204" t="e">
        <f>IF(IF(DI$2="Catégorie",IF(DI$3="Toutes",SUMIFS('Étape 1 - à remplir'!$F$31:$F$400,'Étape 1 - à remplir'!$E$31:$E$400,MASQ2!CZ471,'Étape 1 - à remplir'!$G$31:$G$400,"kg"),SUMIFS('Étape 1 - à remplir'!$F$31:$F$400,'Étape 1 - à remplir'!$E$31:$E$400,MASQ2!CZ471,'Étape 1 - à remplir'!$C$31:$C$400,DI$3)),IF(DI$2="Âge",IF(DI$3="Tous",SUMIFS('Étape 1 - à remplir'!$F$31:$F$400,'Étape 1 - à remplir'!$E$31:$E$400,MASQ2!CZ471,'Étape 1 - à remplir'!$G$31:$G$400,"kg"),SUMIFS('Étape 1 - à remplir'!$F$31:$F$400,'Étape 1 - à remplir'!$E$31:$E$400,MASQ2!CZ471,'Étape 1 - à remplir'!$P$31:$P$400,DI$3,'Étape 1 - à remplir'!$G$31:$G$400,"kg")),IF(DI$2="Atelier",IF(DI$3="Tous",SUMIFS('Étape 1 - à remplir'!$F$31:$F$400,'Étape 1 - à remplir'!$E$31:$E$400,MASQ2!CZ471,'Étape 1 - à remplir'!$G$31:$G$400,"kg"),SUMIFS('Étape 1 - à remplir'!$F$31:$F$400,'Étape 1 - à remplir'!$E$31:$E$400,MASQ2!CZ471,'Étape 1 - à remplir'!$O$31:$O$400,DI$3,'Étape 1 - à remplir'!$G$31:$G$400,"kg")),IF(DI$2="Espèce",IF(DI$3="Tous",SUMIFS('Étape 1 - à remplir'!$F$31:$F$400,'Étape 1 - à remplir'!$E$31:$E$400,MASQ2!CZ471,'Étape 1 - à remplir'!$G$31:$G$400,"kg"),SUMIFS('Étape 1 - à remplir'!$F$31:$F$400,'Étape 1 - à remplir'!$E$31:$E$400,MASQ2!CZ471,'Étape 1 - à remplir'!$N$31:$N$400,DI$3,'Étape 1 - à remplir'!$G$31:$G$400,"kg"))))))=0,NA(),IF(DI$2="Catégorie",IF(DI$3="Toutes",SUMIFS('Étape 1 - à remplir'!$F$31:$F$400,'Étape 1 - à remplir'!$E$31:$E$400,MASQ2!CZ471,'Étape 1 - à remplir'!$G$31:$G$400,"kg"),SUMIFS('Étape 1 - à remplir'!$F$31:$F$400,'Étape 1 - à remplir'!$E$31:$E$400,MASQ2!CZ471,'Étape 1 - à remplir'!$C$31:$C$400,DI$3)),IF(DI$2="Âge",IF(DI$3="Tous",SUMIFS('Étape 1 - à remplir'!$F$31:$F$400,'Étape 1 - à remplir'!$E$31:$E$400,MASQ2!CZ471,'Étape 1 - à remplir'!$G$31:$G$400,"kg"),SUMIFS('Étape 1 - à remplir'!$F$31:$F$400,'Étape 1 - à remplir'!$E$31:$E$400,MASQ2!CZ471,'Étape 1 - à remplir'!$P$31:$P$400,DI$3,'Étape 1 - à remplir'!$G$31:$G$400,"kg")),IF(DI$2="Atelier",IF(DI$3="Tous",SUMIFS('Étape 1 - à remplir'!$F$31:$F$400,'Étape 1 - à remplir'!$E$31:$E$400,MASQ2!CZ471,'Étape 1 - à remplir'!$G$31:$G$400,"kg"),SUMIFS('Étape 1 - à remplir'!$F$31:$F$400,'Étape 1 - à remplir'!$E$31:$E$400,MASQ2!CZ471,'Étape 1 - à remplir'!$O$31:$O$400,DI$3,'Étape 1 - à remplir'!$G$31:$G$400,"kg")),IF(DI$2="Espèce",IF(DI$3="Tous",SUMIFS('Étape 1 - à remplir'!$F$31:$F$400,'Étape 1 - à remplir'!$E$31:$E$400,MASQ2!CZ471,'Étape 1 - à remplir'!$G$31:$G$400,"kg"),SUMIFS('Étape 1 - à remplir'!$F$31:$F$400,'Étape 1 - à remplir'!$E$31:$E$400,MASQ2!CZ471,'Étape 1 - à remplir'!$N$31:$N$400,DI$3,'Étape 1 - à remplir'!$G$31:$G$400,"kg")))))))</f>
        <v>#N/A</v>
      </c>
      <c r="DB471" s="104">
        <f t="shared" si="217"/>
        <v>0</v>
      </c>
      <c r="DC471" s="204" t="str">
        <f t="shared" si="210"/>
        <v>Sulfaméthoxypyridazine</v>
      </c>
      <c r="DD471" s="204" t="str">
        <f t="shared" si="211"/>
        <v>Colistine</v>
      </c>
      <c r="DE471" s="204" t="str">
        <f t="shared" si="212"/>
        <v/>
      </c>
      <c r="DF471" s="204" t="str">
        <f t="shared" si="213"/>
        <v>Sulfamides</v>
      </c>
      <c r="DG471" s="204" t="str">
        <f t="shared" si="214"/>
        <v>Polypeptides</v>
      </c>
      <c r="DH471" s="97" t="str">
        <f t="shared" si="215"/>
        <v/>
      </c>
      <c r="DI471" s="78"/>
      <c r="DJ471" s="78"/>
      <c r="DK471" s="77" t="str">
        <f ca="1"/>
        <v>SEPTOTRYL-COLISTINE</v>
      </c>
      <c r="DL471" s="79" t="e">
        <f ca="1"/>
        <v>#N/A</v>
      </c>
      <c r="DM471" s="102"/>
      <c r="DN471" s="8"/>
      <c r="DO471" s="8"/>
      <c r="DP471" s="8"/>
      <c r="DQ471" s="8"/>
      <c r="DR471" s="8"/>
      <c r="DS471" s="8"/>
      <c r="DT471" s="8"/>
      <c r="DU471" s="8"/>
      <c r="DV471" s="8"/>
      <c r="DW471" s="8"/>
      <c r="DX471" s="8"/>
      <c r="DY471" s="8"/>
      <c r="DZ471" s="8"/>
      <c r="EA471" s="8"/>
      <c r="EB471" s="8"/>
      <c r="EC471" s="8"/>
      <c r="ED471" s="8"/>
      <c r="EE471" s="8"/>
      <c r="EF471" s="8"/>
      <c r="EG471" s="8"/>
      <c r="EH471" s="8"/>
      <c r="EI471" s="8"/>
      <c r="EJ471" s="97"/>
    </row>
    <row r="472" spans="1:140" x14ac:dyDescent="0.25">
      <c r="A472" s="56"/>
      <c r="B472" s="8"/>
      <c r="C472" s="8"/>
      <c r="D472" s="8"/>
      <c r="E472" s="8"/>
      <c r="F472" s="8"/>
      <c r="G472" s="8"/>
      <c r="H472" s="8"/>
      <c r="I472" s="102" t="str">
        <f>INDEX(Données_ATB!BE:BV,MATCH(MASQ2!J472,Données_ATB!BE:BE,0),18)</f>
        <v/>
      </c>
      <c r="J472" s="77" t="str">
        <f>Données_ATB!BE471</f>
        <v>SHOTAFLOR 300 MG/ML SOLUTION INJECTABLE POUR BOVINS</v>
      </c>
      <c r="K472" s="204" t="e">
        <f>IF(IF(S$2="Catégorie",IF(S$3="Toutes",SUMIFS('Étape 1 - à remplir'!$F$31:$F$400,'Étape 1 - à remplir'!$E$31:$E$400,MASQ2!J472,'Étape 1 - à remplir'!$G$31:$G$400,"animaux"),SUMIFS('Étape 1 - à remplir'!$F$31:$F$400,'Étape 1 - à remplir'!$E$31:$E$400,MASQ2!J472,'Étape 1 - à remplir'!$C$31:$C$400,S$3)),IF(S$2="Âge",IF(S$3="Tous",SUMIFS('Étape 1 - à remplir'!$F$31:$F$400,'Étape 1 - à remplir'!$E$31:$E$400,MASQ2!J472,'Étape 1 - à remplir'!$G$31:$G$400,"animaux"),SUMIFS('Étape 1 - à remplir'!$F$31:$F$400,'Étape 1 - à remplir'!$E$31:$E$400,MASQ2!J472,'Étape 1 - à remplir'!$P$31:$P$400,S$3)),IF(S$2="Atelier",IF(S$3="Tous",SUMIFS('Étape 1 - à remplir'!$F$31:$F$400,'Étape 1 - à remplir'!$E$31:$E$400,MASQ2!J472,'Étape 1 - à remplir'!$G$31:$G$400,"animaux"),SUMIFS('Étape 1 - à remplir'!$F$31:$F$400,'Étape 1 - à remplir'!$E$31:$E$400,MASQ2!J472,'Étape 1 - à remplir'!$O$31:$O$400,S$3)),IF(S$2="Espèce",IF(S$3="Tous",SUMIFS('Étape 1 - à remplir'!$F$31:$F$400,'Étape 1 - à remplir'!$E$31:$E$400,MASQ2!J472,'Étape 1 - à remplir'!$G$31:$G$400,"animaux"),SUMIFS('Étape 1 - à remplir'!$F$31:$F$400,'Étape 1 - à remplir'!$E$31:$E$400,MASQ2!J472,'Étape 1 - à remplir'!$N$31:$N$400,S$3))))))=0,NA(),IF(S$2="Catégorie",IF(S$3="Toutes",SUMIFS('Étape 1 - à remplir'!$F$31:$F$400,'Étape 1 - à remplir'!$E$31:$E$400,MASQ2!J472,'Étape 1 - à remplir'!$G$31:$G$400,"animaux"),SUMIFS('Étape 1 - à remplir'!$F$31:$F$400,'Étape 1 - à remplir'!$E$31:$E$400,MASQ2!J472,'Étape 1 - à remplir'!$C$31:$C$400,S$3)),IF(S$2="Âge",IF(S$3="Tous",SUMIFS('Étape 1 - à remplir'!$F$31:$F$400,'Étape 1 - à remplir'!$E$31:$E$400,MASQ2!J472,'Étape 1 - à remplir'!$G$31:$G$400,"animaux"),SUMIFS('Étape 1 - à remplir'!$F$31:$F$400,'Étape 1 - à remplir'!$E$31:$E$400,MASQ2!J472,'Étape 1 - à remplir'!$P$31:$P$400,S$3)),IF(S$2="Atelier",IF(S$3="Tous",SUMIFS('Étape 1 - à remplir'!$F$31:$F$400,'Étape 1 - à remplir'!$E$31:$E$400,MASQ2!J472,'Étape 1 - à remplir'!$G$31:$G$400,"animaux"),SUMIFS('Étape 1 - à remplir'!$F$31:$F$400,'Étape 1 - à remplir'!$E$31:$E$400,MASQ2!J472,'Étape 1 - à remplir'!$O$31:$O$400,S$3)),IF(S$2="Espèce",IF(S$3="Tous",SUMIFS('Étape 1 - à remplir'!$F$31:$F$400,'Étape 1 - à remplir'!$E$31:$E$400,MASQ2!J472,'Étape 1 - à remplir'!$G$31:$G$400,"animaux"),SUMIFS('Étape 1 - à remplir'!$F$31:$F$400,'Étape 1 - à remplir'!$E$31:$E$400,MASQ2!J472,'Étape 1 - à remplir'!$N$31:$N$400,S$3)))))))</f>
        <v>#N/A</v>
      </c>
      <c r="L472" s="97">
        <f t="shared" si="218"/>
        <v>0</v>
      </c>
      <c r="M472" s="56" t="str">
        <f>Données_ATB!BN471</f>
        <v>Florfénicol</v>
      </c>
      <c r="N472" s="204" t="str">
        <f>Données_ATB!BO471</f>
        <v/>
      </c>
      <c r="O472" s="97" t="str">
        <f>Données_ATB!BP471</f>
        <v/>
      </c>
      <c r="P472" s="77" t="str">
        <f>Données_ATB!BR471</f>
        <v>Phenicoles</v>
      </c>
      <c r="Q472" s="78" t="str">
        <f>Données_ATB!BS471</f>
        <v/>
      </c>
      <c r="R472" s="79" t="str">
        <f>Données_ATB!BT471</f>
        <v/>
      </c>
      <c r="S472" s="78"/>
      <c r="T472" s="78"/>
      <c r="U472" s="77" t="str">
        <f ca="1"/>
        <v>SHOTAFLOR 300 MG/ML SOLUTION INJECTABLE POUR BOVINS</v>
      </c>
      <c r="V472" s="79" t="e">
        <f ca="1"/>
        <v>#N/A</v>
      </c>
      <c r="W472" s="102"/>
      <c r="X472" s="8"/>
      <c r="Y472" s="8"/>
      <c r="Z472" s="8"/>
      <c r="AA472" s="8"/>
      <c r="AB472" s="102"/>
      <c r="AC472" s="8"/>
      <c r="AD472" s="8"/>
      <c r="AE472" s="8"/>
      <c r="AF472" s="8"/>
      <c r="AG472" s="8"/>
      <c r="AH472" s="8"/>
      <c r="AI472" s="8"/>
      <c r="AJ472" s="8"/>
      <c r="AK472" s="8"/>
      <c r="AL472" s="8"/>
      <c r="AM472" s="8"/>
      <c r="AN472" s="8"/>
      <c r="AO472" s="8"/>
      <c r="AP472" s="8"/>
      <c r="AQ472" s="8"/>
      <c r="AR472" s="8"/>
      <c r="AS472" s="8"/>
      <c r="AT472" s="97"/>
      <c r="AV472" s="56"/>
      <c r="AW472" s="8"/>
      <c r="AX472" s="8"/>
      <c r="AY472" s="8"/>
      <c r="AZ472" s="8"/>
      <c r="BA472" s="8"/>
      <c r="BB472" s="8"/>
      <c r="BC472" s="8"/>
      <c r="BD472" s="102" t="str">
        <f t="shared" si="200"/>
        <v/>
      </c>
      <c r="BE472" s="56" t="str">
        <f t="shared" si="201"/>
        <v>SHOTAFLOR 300 MG/ML SOLUTION INJECTABLE POUR BOVINS</v>
      </c>
      <c r="BF472" s="204" t="e">
        <f>IF(IF(BN$2="Catégorie",IF(BN$3="Toutes",SUMIFS('Étape 1 - à remplir'!$F$31:$F$400,'Étape 1 - à remplir'!$E$31:$E$400,MASQ2!BE472,'Étape 1 - à remplir'!$G$31:$G$400,"lots"),SUMIFS('Étape 1 - à remplir'!$F$31:$F$400,'Étape 1 - à remplir'!$E$31:$E$400,MASQ2!BE472,'Étape 1 - à remplir'!$C$31:$C$400,BN$3)),IF(BN$2="Âge",IF(BN$3="Tous",SUMIFS('Étape 1 - à remplir'!$F$31:$F$400,'Étape 1 - à remplir'!$E$31:$E$400,MASQ2!BE472,'Étape 1 - à remplir'!$G$31:$G$400,"lots"),SUMIFS('Étape 1 - à remplir'!$F$31:$F$400,'Étape 1 - à remplir'!$E$31:$E$400,MASQ2!BE472,'Étape 1 - à remplir'!$P$31:$P$400,BN$3,'Étape 1 - à remplir'!$G$31:$G$400,"lots")),IF(BN$2="Atelier",IF(BN$3="Tous",SUMIFS('Étape 1 - à remplir'!$F$31:$F$400,'Étape 1 - à remplir'!$E$31:$E$400,MASQ2!BE472,'Étape 1 - à remplir'!$G$31:$G$400,"lots"),SUMIFS('Étape 1 - à remplir'!$F$31:$F$400,'Étape 1 - à remplir'!$E$31:$E$400,MASQ2!BE472,'Étape 1 - à remplir'!$O$31:$O$400,BN$3,'Étape 1 - à remplir'!$G$31:$G$400,"lots")),IF(BN$2="Espèce",IF(BN$3="Tous",SUMIFS('Étape 1 - à remplir'!$F$31:$F$400,'Étape 1 - à remplir'!$E$31:$E$400,MASQ2!BE472,'Étape 1 - à remplir'!$G$31:$G$400,"lots"),SUMIFS('Étape 1 - à remplir'!$F$31:$F$400,'Étape 1 - à remplir'!$E$31:$E$400,MASQ2!BE472,'Étape 1 - à remplir'!$N$31:$N$400,BN$3,'Étape 1 - à remplir'!$G$31:$G$400,"lots"))))))=0,NA(),IF(BN$2="Catégorie",IF(BN$3="Toutes",SUMIFS('Étape 1 - à remplir'!$F$31:$F$400,'Étape 1 - à remplir'!$E$31:$E$400,MASQ2!BE472,'Étape 1 - à remplir'!$G$31:$G$400,"lots"),SUMIFS('Étape 1 - à remplir'!$F$31:$F$400,'Étape 1 - à remplir'!$E$31:$E$400,MASQ2!BE472,'Étape 1 - à remplir'!$C$31:$C$400,BN$3)),IF(BN$2="Âge",IF(BN$3="Tous",SUMIFS('Étape 1 - à remplir'!$F$31:$F$400,'Étape 1 - à remplir'!$E$31:$E$400,MASQ2!BE472,'Étape 1 - à remplir'!$G$31:$G$400,"lots"),SUMIFS('Étape 1 - à remplir'!$F$31:$F$400,'Étape 1 - à remplir'!$E$31:$E$400,MASQ2!BE472,'Étape 1 - à remplir'!$P$31:$P$400,BN$3,'Étape 1 - à remplir'!$G$31:$G$400,"lots")),IF(BN$2="Atelier",IF(BN$3="Tous",SUMIFS('Étape 1 - à remplir'!$F$31:$F$400,'Étape 1 - à remplir'!$E$31:$E$400,MASQ2!BE472,'Étape 1 - à remplir'!$G$31:$G$400,"lots"),SUMIFS('Étape 1 - à remplir'!$F$31:$F$400,'Étape 1 - à remplir'!$E$31:$E$400,MASQ2!BE472,'Étape 1 - à remplir'!$O$31:$O$400,BN$3,'Étape 1 - à remplir'!$G$31:$G$400,"lots")),IF(BN$2="Espèce",IF(BN$3="Tous",SUMIFS('Étape 1 - à remplir'!$F$31:$F$400,'Étape 1 - à remplir'!$E$31:$E$400,MASQ2!BE472,'Étape 1 - à remplir'!$G$31:$G$400,"lots"),SUMIFS('Étape 1 - à remplir'!$F$31:$F$400,'Étape 1 - à remplir'!$E$31:$E$400,MASQ2!BE472,'Étape 1 - à remplir'!$N$31:$N$400,BN$3,'Étape 1 - à remplir'!$G$31:$G$400,"lots")))))))</f>
        <v>#N/A</v>
      </c>
      <c r="BG472" s="204">
        <f t="shared" si="216"/>
        <v>0</v>
      </c>
      <c r="BH472" s="204" t="str">
        <f t="shared" si="202"/>
        <v>Florfénicol</v>
      </c>
      <c r="BI472" s="204" t="str">
        <f t="shared" si="203"/>
        <v/>
      </c>
      <c r="BJ472" s="204" t="str">
        <f t="shared" si="204"/>
        <v/>
      </c>
      <c r="BK472" s="204" t="str">
        <f t="shared" si="205"/>
        <v>Phenicoles</v>
      </c>
      <c r="BL472" s="204" t="str">
        <f t="shared" si="206"/>
        <v/>
      </c>
      <c r="BM472" s="97" t="str">
        <f t="shared" si="207"/>
        <v/>
      </c>
      <c r="BN472" s="78"/>
      <c r="BO472" s="78"/>
      <c r="BP472" s="77" t="str">
        <f ca="1"/>
        <v>SHOTAFLOR 300 MG/ML SOLUTION INJECTABLE POUR BOVINS</v>
      </c>
      <c r="BQ472" s="79" t="e">
        <f ca="1"/>
        <v>#N/A</v>
      </c>
      <c r="BR472" s="102"/>
      <c r="BS472" s="8"/>
      <c r="BT472" s="8"/>
      <c r="BU472" s="8"/>
      <c r="BV472" s="8"/>
      <c r="BW472" s="8"/>
      <c r="BX472" s="8"/>
      <c r="BY472" s="8"/>
      <c r="BZ472" s="8"/>
      <c r="CA472" s="8"/>
      <c r="CB472" s="8"/>
      <c r="CC472" s="8"/>
      <c r="CD472" s="8"/>
      <c r="CE472" s="8"/>
      <c r="CF472" s="8"/>
      <c r="CG472" s="8"/>
      <c r="CH472" s="8"/>
      <c r="CI472" s="8"/>
      <c r="CJ472" s="8"/>
      <c r="CK472" s="8"/>
      <c r="CL472" s="8"/>
      <c r="CM472" s="8"/>
      <c r="CN472" s="8"/>
      <c r="CO472" s="97"/>
      <c r="CQ472" s="56"/>
      <c r="CR472" s="8"/>
      <c r="CS472" s="8"/>
      <c r="CT472" s="8"/>
      <c r="CU472" s="8"/>
      <c r="CV472" s="8"/>
      <c r="CW472" s="8"/>
      <c r="CX472" s="8"/>
      <c r="CY472" s="102" t="str">
        <f t="shared" si="208"/>
        <v/>
      </c>
      <c r="CZ472" s="56" t="str">
        <f t="shared" si="209"/>
        <v>SHOTAFLOR 300 MG/ML SOLUTION INJECTABLE POUR BOVINS</v>
      </c>
      <c r="DA472" s="204" t="e">
        <f>IF(IF(DI$2="Catégorie",IF(DI$3="Toutes",SUMIFS('Étape 1 - à remplir'!$F$31:$F$400,'Étape 1 - à remplir'!$E$31:$E$400,MASQ2!CZ472,'Étape 1 - à remplir'!$G$31:$G$400,"kg"),SUMIFS('Étape 1 - à remplir'!$F$31:$F$400,'Étape 1 - à remplir'!$E$31:$E$400,MASQ2!CZ472,'Étape 1 - à remplir'!$C$31:$C$400,DI$3)),IF(DI$2="Âge",IF(DI$3="Tous",SUMIFS('Étape 1 - à remplir'!$F$31:$F$400,'Étape 1 - à remplir'!$E$31:$E$400,MASQ2!CZ472,'Étape 1 - à remplir'!$G$31:$G$400,"kg"),SUMIFS('Étape 1 - à remplir'!$F$31:$F$400,'Étape 1 - à remplir'!$E$31:$E$400,MASQ2!CZ472,'Étape 1 - à remplir'!$P$31:$P$400,DI$3,'Étape 1 - à remplir'!$G$31:$G$400,"kg")),IF(DI$2="Atelier",IF(DI$3="Tous",SUMIFS('Étape 1 - à remplir'!$F$31:$F$400,'Étape 1 - à remplir'!$E$31:$E$400,MASQ2!CZ472,'Étape 1 - à remplir'!$G$31:$G$400,"kg"),SUMIFS('Étape 1 - à remplir'!$F$31:$F$400,'Étape 1 - à remplir'!$E$31:$E$400,MASQ2!CZ472,'Étape 1 - à remplir'!$O$31:$O$400,DI$3,'Étape 1 - à remplir'!$G$31:$G$400,"kg")),IF(DI$2="Espèce",IF(DI$3="Tous",SUMIFS('Étape 1 - à remplir'!$F$31:$F$400,'Étape 1 - à remplir'!$E$31:$E$400,MASQ2!CZ472,'Étape 1 - à remplir'!$G$31:$G$400,"kg"),SUMIFS('Étape 1 - à remplir'!$F$31:$F$400,'Étape 1 - à remplir'!$E$31:$E$400,MASQ2!CZ472,'Étape 1 - à remplir'!$N$31:$N$400,DI$3,'Étape 1 - à remplir'!$G$31:$G$400,"kg"))))))=0,NA(),IF(DI$2="Catégorie",IF(DI$3="Toutes",SUMIFS('Étape 1 - à remplir'!$F$31:$F$400,'Étape 1 - à remplir'!$E$31:$E$400,MASQ2!CZ472,'Étape 1 - à remplir'!$G$31:$G$400,"kg"),SUMIFS('Étape 1 - à remplir'!$F$31:$F$400,'Étape 1 - à remplir'!$E$31:$E$400,MASQ2!CZ472,'Étape 1 - à remplir'!$C$31:$C$400,DI$3)),IF(DI$2="Âge",IF(DI$3="Tous",SUMIFS('Étape 1 - à remplir'!$F$31:$F$400,'Étape 1 - à remplir'!$E$31:$E$400,MASQ2!CZ472,'Étape 1 - à remplir'!$G$31:$G$400,"kg"),SUMIFS('Étape 1 - à remplir'!$F$31:$F$400,'Étape 1 - à remplir'!$E$31:$E$400,MASQ2!CZ472,'Étape 1 - à remplir'!$P$31:$P$400,DI$3,'Étape 1 - à remplir'!$G$31:$G$400,"kg")),IF(DI$2="Atelier",IF(DI$3="Tous",SUMIFS('Étape 1 - à remplir'!$F$31:$F$400,'Étape 1 - à remplir'!$E$31:$E$400,MASQ2!CZ472,'Étape 1 - à remplir'!$G$31:$G$400,"kg"),SUMIFS('Étape 1 - à remplir'!$F$31:$F$400,'Étape 1 - à remplir'!$E$31:$E$400,MASQ2!CZ472,'Étape 1 - à remplir'!$O$31:$O$400,DI$3,'Étape 1 - à remplir'!$G$31:$G$400,"kg")),IF(DI$2="Espèce",IF(DI$3="Tous",SUMIFS('Étape 1 - à remplir'!$F$31:$F$400,'Étape 1 - à remplir'!$E$31:$E$400,MASQ2!CZ472,'Étape 1 - à remplir'!$G$31:$G$400,"kg"),SUMIFS('Étape 1 - à remplir'!$F$31:$F$400,'Étape 1 - à remplir'!$E$31:$E$400,MASQ2!CZ472,'Étape 1 - à remplir'!$N$31:$N$400,DI$3,'Étape 1 - à remplir'!$G$31:$G$400,"kg")))))))</f>
        <v>#N/A</v>
      </c>
      <c r="DB472" s="104">
        <f t="shared" si="217"/>
        <v>0</v>
      </c>
      <c r="DC472" s="204" t="str">
        <f t="shared" si="210"/>
        <v>Florfénicol</v>
      </c>
      <c r="DD472" s="204" t="str">
        <f t="shared" si="211"/>
        <v/>
      </c>
      <c r="DE472" s="204" t="str">
        <f t="shared" si="212"/>
        <v/>
      </c>
      <c r="DF472" s="204" t="str">
        <f t="shared" si="213"/>
        <v>Phenicoles</v>
      </c>
      <c r="DG472" s="204" t="str">
        <f t="shared" si="214"/>
        <v/>
      </c>
      <c r="DH472" s="97" t="str">
        <f t="shared" si="215"/>
        <v/>
      </c>
      <c r="DI472" s="78"/>
      <c r="DJ472" s="78"/>
      <c r="DK472" s="77" t="str">
        <f ca="1"/>
        <v>SHOTAFLOR 300 MG/ML SOLUTION INJECTABLE POUR BOVINS</v>
      </c>
      <c r="DL472" s="79" t="e">
        <f ca="1"/>
        <v>#N/A</v>
      </c>
      <c r="DM472" s="102"/>
      <c r="DN472" s="8"/>
      <c r="DO472" s="8"/>
      <c r="DP472" s="8"/>
      <c r="DQ472" s="8"/>
      <c r="DR472" s="8"/>
      <c r="DS472" s="8"/>
      <c r="DT472" s="8"/>
      <c r="DU472" s="8"/>
      <c r="DV472" s="8"/>
      <c r="DW472" s="8"/>
      <c r="DX472" s="8"/>
      <c r="DY472" s="8"/>
      <c r="DZ472" s="8"/>
      <c r="EA472" s="8"/>
      <c r="EB472" s="8"/>
      <c r="EC472" s="8"/>
      <c r="ED472" s="8"/>
      <c r="EE472" s="8"/>
      <c r="EF472" s="8"/>
      <c r="EG472" s="8"/>
      <c r="EH472" s="8"/>
      <c r="EI472" s="8"/>
      <c r="EJ472" s="97"/>
    </row>
    <row r="473" spans="1:140" x14ac:dyDescent="0.25">
      <c r="A473" s="56"/>
      <c r="B473" s="8"/>
      <c r="C473" s="8"/>
      <c r="D473" s="8"/>
      <c r="E473" s="8"/>
      <c r="F473" s="8"/>
      <c r="G473" s="8"/>
      <c r="H473" s="8"/>
      <c r="I473" s="102" t="str">
        <f>INDEX(Données_ATB!BE:BV,MATCH(MASQ2!J473,Données_ATB!BE:BE,0),18)</f>
        <v/>
      </c>
      <c r="J473" s="77" t="str">
        <f>Données_ATB!BE472</f>
        <v>SHOTAFLOR 300 MG/ML SOLUTION INJECTABLE POUR PORCS</v>
      </c>
      <c r="K473" s="204" t="e">
        <f>IF(IF(S$2="Catégorie",IF(S$3="Toutes",SUMIFS('Étape 1 - à remplir'!$F$31:$F$400,'Étape 1 - à remplir'!$E$31:$E$400,MASQ2!J473,'Étape 1 - à remplir'!$G$31:$G$400,"animaux"),SUMIFS('Étape 1 - à remplir'!$F$31:$F$400,'Étape 1 - à remplir'!$E$31:$E$400,MASQ2!J473,'Étape 1 - à remplir'!$C$31:$C$400,S$3)),IF(S$2="Âge",IF(S$3="Tous",SUMIFS('Étape 1 - à remplir'!$F$31:$F$400,'Étape 1 - à remplir'!$E$31:$E$400,MASQ2!J473,'Étape 1 - à remplir'!$G$31:$G$400,"animaux"),SUMIFS('Étape 1 - à remplir'!$F$31:$F$400,'Étape 1 - à remplir'!$E$31:$E$400,MASQ2!J473,'Étape 1 - à remplir'!$P$31:$P$400,S$3)),IF(S$2="Atelier",IF(S$3="Tous",SUMIFS('Étape 1 - à remplir'!$F$31:$F$400,'Étape 1 - à remplir'!$E$31:$E$400,MASQ2!J473,'Étape 1 - à remplir'!$G$31:$G$400,"animaux"),SUMIFS('Étape 1 - à remplir'!$F$31:$F$400,'Étape 1 - à remplir'!$E$31:$E$400,MASQ2!J473,'Étape 1 - à remplir'!$O$31:$O$400,S$3)),IF(S$2="Espèce",IF(S$3="Tous",SUMIFS('Étape 1 - à remplir'!$F$31:$F$400,'Étape 1 - à remplir'!$E$31:$E$400,MASQ2!J473,'Étape 1 - à remplir'!$G$31:$G$400,"animaux"),SUMIFS('Étape 1 - à remplir'!$F$31:$F$400,'Étape 1 - à remplir'!$E$31:$E$400,MASQ2!J473,'Étape 1 - à remplir'!$N$31:$N$400,S$3))))))=0,NA(),IF(S$2="Catégorie",IF(S$3="Toutes",SUMIFS('Étape 1 - à remplir'!$F$31:$F$400,'Étape 1 - à remplir'!$E$31:$E$400,MASQ2!J473,'Étape 1 - à remplir'!$G$31:$G$400,"animaux"),SUMIFS('Étape 1 - à remplir'!$F$31:$F$400,'Étape 1 - à remplir'!$E$31:$E$400,MASQ2!J473,'Étape 1 - à remplir'!$C$31:$C$400,S$3)),IF(S$2="Âge",IF(S$3="Tous",SUMIFS('Étape 1 - à remplir'!$F$31:$F$400,'Étape 1 - à remplir'!$E$31:$E$400,MASQ2!J473,'Étape 1 - à remplir'!$G$31:$G$400,"animaux"),SUMIFS('Étape 1 - à remplir'!$F$31:$F$400,'Étape 1 - à remplir'!$E$31:$E$400,MASQ2!J473,'Étape 1 - à remplir'!$P$31:$P$400,S$3)),IF(S$2="Atelier",IF(S$3="Tous",SUMIFS('Étape 1 - à remplir'!$F$31:$F$400,'Étape 1 - à remplir'!$E$31:$E$400,MASQ2!J473,'Étape 1 - à remplir'!$G$31:$G$400,"animaux"),SUMIFS('Étape 1 - à remplir'!$F$31:$F$400,'Étape 1 - à remplir'!$E$31:$E$400,MASQ2!J473,'Étape 1 - à remplir'!$O$31:$O$400,S$3)),IF(S$2="Espèce",IF(S$3="Tous",SUMIFS('Étape 1 - à remplir'!$F$31:$F$400,'Étape 1 - à remplir'!$E$31:$E$400,MASQ2!J473,'Étape 1 - à remplir'!$G$31:$G$400,"animaux"),SUMIFS('Étape 1 - à remplir'!$F$31:$F$400,'Étape 1 - à remplir'!$E$31:$E$400,MASQ2!J473,'Étape 1 - à remplir'!$N$31:$N$400,S$3)))))))</f>
        <v>#N/A</v>
      </c>
      <c r="L473" s="97">
        <f t="shared" si="218"/>
        <v>0</v>
      </c>
      <c r="M473" s="56" t="str">
        <f>Données_ATB!BN472</f>
        <v>Florfénicol</v>
      </c>
      <c r="N473" s="204" t="str">
        <f>Données_ATB!BO472</f>
        <v/>
      </c>
      <c r="O473" s="97" t="str">
        <f>Données_ATB!BP472</f>
        <v/>
      </c>
      <c r="P473" s="77" t="str">
        <f>Données_ATB!BR472</f>
        <v>Phenicoles</v>
      </c>
      <c r="Q473" s="78" t="str">
        <f>Données_ATB!BS472</f>
        <v/>
      </c>
      <c r="R473" s="79" t="str">
        <f>Données_ATB!BT472</f>
        <v/>
      </c>
      <c r="S473" s="78"/>
      <c r="T473" s="78"/>
      <c r="U473" s="77" t="str">
        <f ca="1"/>
        <v>SHOTAFLOR 300 MG/ML SOLUTION INJECTABLE POUR PORCS</v>
      </c>
      <c r="V473" s="79" t="e">
        <f ca="1"/>
        <v>#N/A</v>
      </c>
      <c r="W473" s="102"/>
      <c r="X473" s="8"/>
      <c r="Y473" s="8"/>
      <c r="Z473" s="8"/>
      <c r="AA473" s="8"/>
      <c r="AB473" s="102"/>
      <c r="AC473" s="8"/>
      <c r="AD473" s="8"/>
      <c r="AE473" s="8"/>
      <c r="AF473" s="8"/>
      <c r="AG473" s="8"/>
      <c r="AH473" s="8"/>
      <c r="AI473" s="8"/>
      <c r="AJ473" s="8"/>
      <c r="AK473" s="8"/>
      <c r="AL473" s="8"/>
      <c r="AM473" s="8"/>
      <c r="AN473" s="8"/>
      <c r="AO473" s="8"/>
      <c r="AP473" s="8"/>
      <c r="AQ473" s="8"/>
      <c r="AR473" s="8"/>
      <c r="AS473" s="8"/>
      <c r="AT473" s="97"/>
      <c r="AV473" s="56"/>
      <c r="AW473" s="8"/>
      <c r="AX473" s="8"/>
      <c r="AY473" s="8"/>
      <c r="AZ473" s="8"/>
      <c r="BA473" s="8"/>
      <c r="BB473" s="8"/>
      <c r="BC473" s="8"/>
      <c r="BD473" s="102" t="str">
        <f t="shared" si="200"/>
        <v/>
      </c>
      <c r="BE473" s="56" t="str">
        <f t="shared" si="201"/>
        <v>SHOTAFLOR 300 MG/ML SOLUTION INJECTABLE POUR PORCS</v>
      </c>
      <c r="BF473" s="204" t="e">
        <f>IF(IF(BN$2="Catégorie",IF(BN$3="Toutes",SUMIFS('Étape 1 - à remplir'!$F$31:$F$400,'Étape 1 - à remplir'!$E$31:$E$400,MASQ2!BE473,'Étape 1 - à remplir'!$G$31:$G$400,"lots"),SUMIFS('Étape 1 - à remplir'!$F$31:$F$400,'Étape 1 - à remplir'!$E$31:$E$400,MASQ2!BE473,'Étape 1 - à remplir'!$C$31:$C$400,BN$3)),IF(BN$2="Âge",IF(BN$3="Tous",SUMIFS('Étape 1 - à remplir'!$F$31:$F$400,'Étape 1 - à remplir'!$E$31:$E$400,MASQ2!BE473,'Étape 1 - à remplir'!$G$31:$G$400,"lots"),SUMIFS('Étape 1 - à remplir'!$F$31:$F$400,'Étape 1 - à remplir'!$E$31:$E$400,MASQ2!BE473,'Étape 1 - à remplir'!$P$31:$P$400,BN$3,'Étape 1 - à remplir'!$G$31:$G$400,"lots")),IF(BN$2="Atelier",IF(BN$3="Tous",SUMIFS('Étape 1 - à remplir'!$F$31:$F$400,'Étape 1 - à remplir'!$E$31:$E$400,MASQ2!BE473,'Étape 1 - à remplir'!$G$31:$G$400,"lots"),SUMIFS('Étape 1 - à remplir'!$F$31:$F$400,'Étape 1 - à remplir'!$E$31:$E$400,MASQ2!BE473,'Étape 1 - à remplir'!$O$31:$O$400,BN$3,'Étape 1 - à remplir'!$G$31:$G$400,"lots")),IF(BN$2="Espèce",IF(BN$3="Tous",SUMIFS('Étape 1 - à remplir'!$F$31:$F$400,'Étape 1 - à remplir'!$E$31:$E$400,MASQ2!BE473,'Étape 1 - à remplir'!$G$31:$G$400,"lots"),SUMIFS('Étape 1 - à remplir'!$F$31:$F$400,'Étape 1 - à remplir'!$E$31:$E$400,MASQ2!BE473,'Étape 1 - à remplir'!$N$31:$N$400,BN$3,'Étape 1 - à remplir'!$G$31:$G$400,"lots"))))))=0,NA(),IF(BN$2="Catégorie",IF(BN$3="Toutes",SUMIFS('Étape 1 - à remplir'!$F$31:$F$400,'Étape 1 - à remplir'!$E$31:$E$400,MASQ2!BE473,'Étape 1 - à remplir'!$G$31:$G$400,"lots"),SUMIFS('Étape 1 - à remplir'!$F$31:$F$400,'Étape 1 - à remplir'!$E$31:$E$400,MASQ2!BE473,'Étape 1 - à remplir'!$C$31:$C$400,BN$3)),IF(BN$2="Âge",IF(BN$3="Tous",SUMIFS('Étape 1 - à remplir'!$F$31:$F$400,'Étape 1 - à remplir'!$E$31:$E$400,MASQ2!BE473,'Étape 1 - à remplir'!$G$31:$G$400,"lots"),SUMIFS('Étape 1 - à remplir'!$F$31:$F$400,'Étape 1 - à remplir'!$E$31:$E$400,MASQ2!BE473,'Étape 1 - à remplir'!$P$31:$P$400,BN$3,'Étape 1 - à remplir'!$G$31:$G$400,"lots")),IF(BN$2="Atelier",IF(BN$3="Tous",SUMIFS('Étape 1 - à remplir'!$F$31:$F$400,'Étape 1 - à remplir'!$E$31:$E$400,MASQ2!BE473,'Étape 1 - à remplir'!$G$31:$G$400,"lots"),SUMIFS('Étape 1 - à remplir'!$F$31:$F$400,'Étape 1 - à remplir'!$E$31:$E$400,MASQ2!BE473,'Étape 1 - à remplir'!$O$31:$O$400,BN$3,'Étape 1 - à remplir'!$G$31:$G$400,"lots")),IF(BN$2="Espèce",IF(BN$3="Tous",SUMIFS('Étape 1 - à remplir'!$F$31:$F$400,'Étape 1 - à remplir'!$E$31:$E$400,MASQ2!BE473,'Étape 1 - à remplir'!$G$31:$G$400,"lots"),SUMIFS('Étape 1 - à remplir'!$F$31:$F$400,'Étape 1 - à remplir'!$E$31:$E$400,MASQ2!BE473,'Étape 1 - à remplir'!$N$31:$N$400,BN$3,'Étape 1 - à remplir'!$G$31:$G$400,"lots")))))))</f>
        <v>#N/A</v>
      </c>
      <c r="BG473" s="204">
        <f t="shared" si="216"/>
        <v>0</v>
      </c>
      <c r="BH473" s="204" t="str">
        <f t="shared" si="202"/>
        <v>Florfénicol</v>
      </c>
      <c r="BI473" s="204" t="str">
        <f t="shared" si="203"/>
        <v/>
      </c>
      <c r="BJ473" s="204" t="str">
        <f t="shared" si="204"/>
        <v/>
      </c>
      <c r="BK473" s="204" t="str">
        <f t="shared" si="205"/>
        <v>Phenicoles</v>
      </c>
      <c r="BL473" s="204" t="str">
        <f t="shared" si="206"/>
        <v/>
      </c>
      <c r="BM473" s="97" t="str">
        <f t="shared" si="207"/>
        <v/>
      </c>
      <c r="BN473" s="78"/>
      <c r="BO473" s="78"/>
      <c r="BP473" s="77" t="str">
        <f ca="1"/>
        <v>SHOTAFLOR 300 MG/ML SOLUTION INJECTABLE POUR PORCS</v>
      </c>
      <c r="BQ473" s="79" t="e">
        <f ca="1"/>
        <v>#N/A</v>
      </c>
      <c r="BR473" s="102"/>
      <c r="BS473" s="8"/>
      <c r="BT473" s="8"/>
      <c r="BU473" s="8"/>
      <c r="BV473" s="8"/>
      <c r="BW473" s="8"/>
      <c r="BX473" s="8"/>
      <c r="BY473" s="8"/>
      <c r="BZ473" s="8"/>
      <c r="CA473" s="8"/>
      <c r="CB473" s="8"/>
      <c r="CC473" s="8"/>
      <c r="CD473" s="8"/>
      <c r="CE473" s="8"/>
      <c r="CF473" s="8"/>
      <c r="CG473" s="8"/>
      <c r="CH473" s="8"/>
      <c r="CI473" s="8"/>
      <c r="CJ473" s="8"/>
      <c r="CK473" s="8"/>
      <c r="CL473" s="8"/>
      <c r="CM473" s="8"/>
      <c r="CN473" s="8"/>
      <c r="CO473" s="97"/>
      <c r="CQ473" s="56"/>
      <c r="CR473" s="8"/>
      <c r="CS473" s="8"/>
      <c r="CT473" s="8"/>
      <c r="CU473" s="8"/>
      <c r="CV473" s="8"/>
      <c r="CW473" s="8"/>
      <c r="CX473" s="8"/>
      <c r="CY473" s="102" t="str">
        <f t="shared" si="208"/>
        <v/>
      </c>
      <c r="CZ473" s="56" t="str">
        <f t="shared" si="209"/>
        <v>SHOTAFLOR 300 MG/ML SOLUTION INJECTABLE POUR PORCS</v>
      </c>
      <c r="DA473" s="204" t="e">
        <f>IF(IF(DI$2="Catégorie",IF(DI$3="Toutes",SUMIFS('Étape 1 - à remplir'!$F$31:$F$400,'Étape 1 - à remplir'!$E$31:$E$400,MASQ2!CZ473,'Étape 1 - à remplir'!$G$31:$G$400,"kg"),SUMIFS('Étape 1 - à remplir'!$F$31:$F$400,'Étape 1 - à remplir'!$E$31:$E$400,MASQ2!CZ473,'Étape 1 - à remplir'!$C$31:$C$400,DI$3)),IF(DI$2="Âge",IF(DI$3="Tous",SUMIFS('Étape 1 - à remplir'!$F$31:$F$400,'Étape 1 - à remplir'!$E$31:$E$400,MASQ2!CZ473,'Étape 1 - à remplir'!$G$31:$G$400,"kg"),SUMIFS('Étape 1 - à remplir'!$F$31:$F$400,'Étape 1 - à remplir'!$E$31:$E$400,MASQ2!CZ473,'Étape 1 - à remplir'!$P$31:$P$400,DI$3,'Étape 1 - à remplir'!$G$31:$G$400,"kg")),IF(DI$2="Atelier",IF(DI$3="Tous",SUMIFS('Étape 1 - à remplir'!$F$31:$F$400,'Étape 1 - à remplir'!$E$31:$E$400,MASQ2!CZ473,'Étape 1 - à remplir'!$G$31:$G$400,"kg"),SUMIFS('Étape 1 - à remplir'!$F$31:$F$400,'Étape 1 - à remplir'!$E$31:$E$400,MASQ2!CZ473,'Étape 1 - à remplir'!$O$31:$O$400,DI$3,'Étape 1 - à remplir'!$G$31:$G$400,"kg")),IF(DI$2="Espèce",IF(DI$3="Tous",SUMIFS('Étape 1 - à remplir'!$F$31:$F$400,'Étape 1 - à remplir'!$E$31:$E$400,MASQ2!CZ473,'Étape 1 - à remplir'!$G$31:$G$400,"kg"),SUMIFS('Étape 1 - à remplir'!$F$31:$F$400,'Étape 1 - à remplir'!$E$31:$E$400,MASQ2!CZ473,'Étape 1 - à remplir'!$N$31:$N$400,DI$3,'Étape 1 - à remplir'!$G$31:$G$400,"kg"))))))=0,NA(),IF(DI$2="Catégorie",IF(DI$3="Toutes",SUMIFS('Étape 1 - à remplir'!$F$31:$F$400,'Étape 1 - à remplir'!$E$31:$E$400,MASQ2!CZ473,'Étape 1 - à remplir'!$G$31:$G$400,"kg"),SUMIFS('Étape 1 - à remplir'!$F$31:$F$400,'Étape 1 - à remplir'!$E$31:$E$400,MASQ2!CZ473,'Étape 1 - à remplir'!$C$31:$C$400,DI$3)),IF(DI$2="Âge",IF(DI$3="Tous",SUMIFS('Étape 1 - à remplir'!$F$31:$F$400,'Étape 1 - à remplir'!$E$31:$E$400,MASQ2!CZ473,'Étape 1 - à remplir'!$G$31:$G$400,"kg"),SUMIFS('Étape 1 - à remplir'!$F$31:$F$400,'Étape 1 - à remplir'!$E$31:$E$400,MASQ2!CZ473,'Étape 1 - à remplir'!$P$31:$P$400,DI$3,'Étape 1 - à remplir'!$G$31:$G$400,"kg")),IF(DI$2="Atelier",IF(DI$3="Tous",SUMIFS('Étape 1 - à remplir'!$F$31:$F$400,'Étape 1 - à remplir'!$E$31:$E$400,MASQ2!CZ473,'Étape 1 - à remplir'!$G$31:$G$400,"kg"),SUMIFS('Étape 1 - à remplir'!$F$31:$F$400,'Étape 1 - à remplir'!$E$31:$E$400,MASQ2!CZ473,'Étape 1 - à remplir'!$O$31:$O$400,DI$3,'Étape 1 - à remplir'!$G$31:$G$400,"kg")),IF(DI$2="Espèce",IF(DI$3="Tous",SUMIFS('Étape 1 - à remplir'!$F$31:$F$400,'Étape 1 - à remplir'!$E$31:$E$400,MASQ2!CZ473,'Étape 1 - à remplir'!$G$31:$G$400,"kg"),SUMIFS('Étape 1 - à remplir'!$F$31:$F$400,'Étape 1 - à remplir'!$E$31:$E$400,MASQ2!CZ473,'Étape 1 - à remplir'!$N$31:$N$400,DI$3,'Étape 1 - à remplir'!$G$31:$G$400,"kg")))))))</f>
        <v>#N/A</v>
      </c>
      <c r="DB473" s="104">
        <f t="shared" si="217"/>
        <v>0</v>
      </c>
      <c r="DC473" s="204" t="str">
        <f t="shared" si="210"/>
        <v>Florfénicol</v>
      </c>
      <c r="DD473" s="204" t="str">
        <f t="shared" si="211"/>
        <v/>
      </c>
      <c r="DE473" s="204" t="str">
        <f t="shared" si="212"/>
        <v/>
      </c>
      <c r="DF473" s="204" t="str">
        <f t="shared" si="213"/>
        <v>Phenicoles</v>
      </c>
      <c r="DG473" s="204" t="str">
        <f t="shared" si="214"/>
        <v/>
      </c>
      <c r="DH473" s="97" t="str">
        <f t="shared" si="215"/>
        <v/>
      </c>
      <c r="DI473" s="78"/>
      <c r="DJ473" s="78"/>
      <c r="DK473" s="77" t="str">
        <f ca="1"/>
        <v>SHOTAFLOR 300 MG/ML SOLUTION INJECTABLE POUR PORCS</v>
      </c>
      <c r="DL473" s="79" t="e">
        <f ca="1"/>
        <v>#N/A</v>
      </c>
      <c r="DM473" s="102"/>
      <c r="DN473" s="8"/>
      <c r="DO473" s="8"/>
      <c r="DP473" s="8"/>
      <c r="DQ473" s="8"/>
      <c r="DR473" s="8"/>
      <c r="DS473" s="8"/>
      <c r="DT473" s="8"/>
      <c r="DU473" s="8"/>
      <c r="DV473" s="8"/>
      <c r="DW473" s="8"/>
      <c r="DX473" s="8"/>
      <c r="DY473" s="8"/>
      <c r="DZ473" s="8"/>
      <c r="EA473" s="8"/>
      <c r="EB473" s="8"/>
      <c r="EC473" s="8"/>
      <c r="ED473" s="8"/>
      <c r="EE473" s="8"/>
      <c r="EF473" s="8"/>
      <c r="EG473" s="8"/>
      <c r="EH473" s="8"/>
      <c r="EI473" s="8"/>
      <c r="EJ473" s="97"/>
    </row>
    <row r="474" spans="1:140" x14ac:dyDescent="0.25">
      <c r="A474" s="56"/>
      <c r="B474" s="8"/>
      <c r="C474" s="8"/>
      <c r="D474" s="8"/>
      <c r="E474" s="8"/>
      <c r="F474" s="8"/>
      <c r="G474" s="8"/>
      <c r="H474" s="8"/>
      <c r="I474" s="102" t="str">
        <f>INDEX(Données_ATB!BE:BV,MATCH(MASQ2!J474,Données_ATB!BE:BE,0),18)</f>
        <v/>
      </c>
      <c r="J474" s="77" t="str">
        <f>Données_ATB!BE473</f>
        <v>SHOTAPEN</v>
      </c>
      <c r="K474" s="204" t="e">
        <f>IF(IF(S$2="Catégorie",IF(S$3="Toutes",SUMIFS('Étape 1 - à remplir'!$F$31:$F$400,'Étape 1 - à remplir'!$E$31:$E$400,MASQ2!J474,'Étape 1 - à remplir'!$G$31:$G$400,"animaux"),SUMIFS('Étape 1 - à remplir'!$F$31:$F$400,'Étape 1 - à remplir'!$E$31:$E$400,MASQ2!J474,'Étape 1 - à remplir'!$C$31:$C$400,S$3)),IF(S$2="Âge",IF(S$3="Tous",SUMIFS('Étape 1 - à remplir'!$F$31:$F$400,'Étape 1 - à remplir'!$E$31:$E$400,MASQ2!J474,'Étape 1 - à remplir'!$G$31:$G$400,"animaux"),SUMIFS('Étape 1 - à remplir'!$F$31:$F$400,'Étape 1 - à remplir'!$E$31:$E$400,MASQ2!J474,'Étape 1 - à remplir'!$P$31:$P$400,S$3)),IF(S$2="Atelier",IF(S$3="Tous",SUMIFS('Étape 1 - à remplir'!$F$31:$F$400,'Étape 1 - à remplir'!$E$31:$E$400,MASQ2!J474,'Étape 1 - à remplir'!$G$31:$G$400,"animaux"),SUMIFS('Étape 1 - à remplir'!$F$31:$F$400,'Étape 1 - à remplir'!$E$31:$E$400,MASQ2!J474,'Étape 1 - à remplir'!$O$31:$O$400,S$3)),IF(S$2="Espèce",IF(S$3="Tous",SUMIFS('Étape 1 - à remplir'!$F$31:$F$400,'Étape 1 - à remplir'!$E$31:$E$400,MASQ2!J474,'Étape 1 - à remplir'!$G$31:$G$400,"animaux"),SUMIFS('Étape 1 - à remplir'!$F$31:$F$400,'Étape 1 - à remplir'!$E$31:$E$400,MASQ2!J474,'Étape 1 - à remplir'!$N$31:$N$400,S$3))))))=0,NA(),IF(S$2="Catégorie",IF(S$3="Toutes",SUMIFS('Étape 1 - à remplir'!$F$31:$F$400,'Étape 1 - à remplir'!$E$31:$E$400,MASQ2!J474,'Étape 1 - à remplir'!$G$31:$G$400,"animaux"),SUMIFS('Étape 1 - à remplir'!$F$31:$F$400,'Étape 1 - à remplir'!$E$31:$E$400,MASQ2!J474,'Étape 1 - à remplir'!$C$31:$C$400,S$3)),IF(S$2="Âge",IF(S$3="Tous",SUMIFS('Étape 1 - à remplir'!$F$31:$F$400,'Étape 1 - à remplir'!$E$31:$E$400,MASQ2!J474,'Étape 1 - à remplir'!$G$31:$G$400,"animaux"),SUMIFS('Étape 1 - à remplir'!$F$31:$F$400,'Étape 1 - à remplir'!$E$31:$E$400,MASQ2!J474,'Étape 1 - à remplir'!$P$31:$P$400,S$3)),IF(S$2="Atelier",IF(S$3="Tous",SUMIFS('Étape 1 - à remplir'!$F$31:$F$400,'Étape 1 - à remplir'!$E$31:$E$400,MASQ2!J474,'Étape 1 - à remplir'!$G$31:$G$400,"animaux"),SUMIFS('Étape 1 - à remplir'!$F$31:$F$400,'Étape 1 - à remplir'!$E$31:$E$400,MASQ2!J474,'Étape 1 - à remplir'!$O$31:$O$400,S$3)),IF(S$2="Espèce",IF(S$3="Tous",SUMIFS('Étape 1 - à remplir'!$F$31:$F$400,'Étape 1 - à remplir'!$E$31:$E$400,MASQ2!J474,'Étape 1 - à remplir'!$G$31:$G$400,"animaux"),SUMIFS('Étape 1 - à remplir'!$F$31:$F$400,'Étape 1 - à remplir'!$E$31:$E$400,MASQ2!J474,'Étape 1 - à remplir'!$N$31:$N$400,S$3)))))))</f>
        <v>#N/A</v>
      </c>
      <c r="L474" s="97">
        <f t="shared" si="218"/>
        <v>0</v>
      </c>
      <c r="M474" s="56" t="str">
        <f>Données_ATB!BN473</f>
        <v>Dihydrostreptomycine</v>
      </c>
      <c r="N474" s="204" t="str">
        <f>Données_ATB!BO473</f>
        <v>Benzylpénicilline</v>
      </c>
      <c r="O474" s="97" t="str">
        <f>Données_ATB!BP473</f>
        <v/>
      </c>
      <c r="P474" s="77" t="str">
        <f>Données_ATB!BR473</f>
        <v>Aminoglycosides</v>
      </c>
      <c r="Q474" s="78" t="str">
        <f>Données_ATB!BS473</f>
        <v>Penicillines</v>
      </c>
      <c r="R474" s="79" t="str">
        <f>Données_ATB!BT473</f>
        <v/>
      </c>
      <c r="S474" s="78"/>
      <c r="T474" s="78"/>
      <c r="U474" s="77" t="str">
        <f ca="1"/>
        <v>SHOTAPEN</v>
      </c>
      <c r="V474" s="79" t="e">
        <f ca="1"/>
        <v>#N/A</v>
      </c>
      <c r="W474" s="102"/>
      <c r="X474" s="8"/>
      <c r="Y474" s="8"/>
      <c r="Z474" s="8"/>
      <c r="AA474" s="8"/>
      <c r="AB474" s="102"/>
      <c r="AC474" s="8"/>
      <c r="AD474" s="8"/>
      <c r="AE474" s="8"/>
      <c r="AF474" s="8"/>
      <c r="AG474" s="8"/>
      <c r="AH474" s="8"/>
      <c r="AI474" s="8"/>
      <c r="AJ474" s="8"/>
      <c r="AK474" s="8"/>
      <c r="AL474" s="8"/>
      <c r="AM474" s="8"/>
      <c r="AN474" s="8"/>
      <c r="AO474" s="8"/>
      <c r="AP474" s="8"/>
      <c r="AQ474" s="8"/>
      <c r="AR474" s="8"/>
      <c r="AS474" s="8"/>
      <c r="AT474" s="97"/>
      <c r="AV474" s="56"/>
      <c r="AW474" s="8"/>
      <c r="AX474" s="8"/>
      <c r="AY474" s="8"/>
      <c r="AZ474" s="8"/>
      <c r="BA474" s="8"/>
      <c r="BB474" s="8"/>
      <c r="BC474" s="8"/>
      <c r="BD474" s="102" t="str">
        <f t="shared" si="200"/>
        <v/>
      </c>
      <c r="BE474" s="56" t="str">
        <f t="shared" si="201"/>
        <v>SHOTAPEN</v>
      </c>
      <c r="BF474" s="204" t="e">
        <f>IF(IF(BN$2="Catégorie",IF(BN$3="Toutes",SUMIFS('Étape 1 - à remplir'!$F$31:$F$400,'Étape 1 - à remplir'!$E$31:$E$400,MASQ2!BE474,'Étape 1 - à remplir'!$G$31:$G$400,"lots"),SUMIFS('Étape 1 - à remplir'!$F$31:$F$400,'Étape 1 - à remplir'!$E$31:$E$400,MASQ2!BE474,'Étape 1 - à remplir'!$C$31:$C$400,BN$3)),IF(BN$2="Âge",IF(BN$3="Tous",SUMIFS('Étape 1 - à remplir'!$F$31:$F$400,'Étape 1 - à remplir'!$E$31:$E$400,MASQ2!BE474,'Étape 1 - à remplir'!$G$31:$G$400,"lots"),SUMIFS('Étape 1 - à remplir'!$F$31:$F$400,'Étape 1 - à remplir'!$E$31:$E$400,MASQ2!BE474,'Étape 1 - à remplir'!$P$31:$P$400,BN$3,'Étape 1 - à remplir'!$G$31:$G$400,"lots")),IF(BN$2="Atelier",IF(BN$3="Tous",SUMIFS('Étape 1 - à remplir'!$F$31:$F$400,'Étape 1 - à remplir'!$E$31:$E$400,MASQ2!BE474,'Étape 1 - à remplir'!$G$31:$G$400,"lots"),SUMIFS('Étape 1 - à remplir'!$F$31:$F$400,'Étape 1 - à remplir'!$E$31:$E$400,MASQ2!BE474,'Étape 1 - à remplir'!$O$31:$O$400,BN$3,'Étape 1 - à remplir'!$G$31:$G$400,"lots")),IF(BN$2="Espèce",IF(BN$3="Tous",SUMIFS('Étape 1 - à remplir'!$F$31:$F$400,'Étape 1 - à remplir'!$E$31:$E$400,MASQ2!BE474,'Étape 1 - à remplir'!$G$31:$G$400,"lots"),SUMIFS('Étape 1 - à remplir'!$F$31:$F$400,'Étape 1 - à remplir'!$E$31:$E$400,MASQ2!BE474,'Étape 1 - à remplir'!$N$31:$N$400,BN$3,'Étape 1 - à remplir'!$G$31:$G$400,"lots"))))))=0,NA(),IF(BN$2="Catégorie",IF(BN$3="Toutes",SUMIFS('Étape 1 - à remplir'!$F$31:$F$400,'Étape 1 - à remplir'!$E$31:$E$400,MASQ2!BE474,'Étape 1 - à remplir'!$G$31:$G$400,"lots"),SUMIFS('Étape 1 - à remplir'!$F$31:$F$400,'Étape 1 - à remplir'!$E$31:$E$400,MASQ2!BE474,'Étape 1 - à remplir'!$C$31:$C$400,BN$3)),IF(BN$2="Âge",IF(BN$3="Tous",SUMIFS('Étape 1 - à remplir'!$F$31:$F$400,'Étape 1 - à remplir'!$E$31:$E$400,MASQ2!BE474,'Étape 1 - à remplir'!$G$31:$G$400,"lots"),SUMIFS('Étape 1 - à remplir'!$F$31:$F$400,'Étape 1 - à remplir'!$E$31:$E$400,MASQ2!BE474,'Étape 1 - à remplir'!$P$31:$P$400,BN$3,'Étape 1 - à remplir'!$G$31:$G$400,"lots")),IF(BN$2="Atelier",IF(BN$3="Tous",SUMIFS('Étape 1 - à remplir'!$F$31:$F$400,'Étape 1 - à remplir'!$E$31:$E$400,MASQ2!BE474,'Étape 1 - à remplir'!$G$31:$G$400,"lots"),SUMIFS('Étape 1 - à remplir'!$F$31:$F$400,'Étape 1 - à remplir'!$E$31:$E$400,MASQ2!BE474,'Étape 1 - à remplir'!$O$31:$O$400,BN$3,'Étape 1 - à remplir'!$G$31:$G$400,"lots")),IF(BN$2="Espèce",IF(BN$3="Tous",SUMIFS('Étape 1 - à remplir'!$F$31:$F$400,'Étape 1 - à remplir'!$E$31:$E$400,MASQ2!BE474,'Étape 1 - à remplir'!$G$31:$G$400,"lots"),SUMIFS('Étape 1 - à remplir'!$F$31:$F$400,'Étape 1 - à remplir'!$E$31:$E$400,MASQ2!BE474,'Étape 1 - à remplir'!$N$31:$N$400,BN$3,'Étape 1 - à remplir'!$G$31:$G$400,"lots")))))))</f>
        <v>#N/A</v>
      </c>
      <c r="BG474" s="204">
        <f t="shared" si="216"/>
        <v>0</v>
      </c>
      <c r="BH474" s="204" t="str">
        <f t="shared" si="202"/>
        <v>Dihydrostreptomycine</v>
      </c>
      <c r="BI474" s="204" t="str">
        <f t="shared" si="203"/>
        <v>Benzylpénicilline</v>
      </c>
      <c r="BJ474" s="204" t="str">
        <f t="shared" si="204"/>
        <v/>
      </c>
      <c r="BK474" s="204" t="str">
        <f t="shared" si="205"/>
        <v>Aminoglycosides</v>
      </c>
      <c r="BL474" s="204" t="str">
        <f t="shared" si="206"/>
        <v>Penicillines</v>
      </c>
      <c r="BM474" s="97" t="str">
        <f t="shared" si="207"/>
        <v/>
      </c>
      <c r="BN474" s="78"/>
      <c r="BO474" s="78"/>
      <c r="BP474" s="77" t="str">
        <f ca="1"/>
        <v>SHOTAPEN</v>
      </c>
      <c r="BQ474" s="79" t="e">
        <f ca="1"/>
        <v>#N/A</v>
      </c>
      <c r="BR474" s="102"/>
      <c r="BS474" s="8"/>
      <c r="BT474" s="8"/>
      <c r="BU474" s="8"/>
      <c r="BV474" s="8"/>
      <c r="BW474" s="8"/>
      <c r="BX474" s="8"/>
      <c r="BY474" s="8"/>
      <c r="BZ474" s="8"/>
      <c r="CA474" s="8"/>
      <c r="CB474" s="8"/>
      <c r="CC474" s="8"/>
      <c r="CD474" s="8"/>
      <c r="CE474" s="8"/>
      <c r="CF474" s="8"/>
      <c r="CG474" s="8"/>
      <c r="CH474" s="8"/>
      <c r="CI474" s="8"/>
      <c r="CJ474" s="8"/>
      <c r="CK474" s="8"/>
      <c r="CL474" s="8"/>
      <c r="CM474" s="8"/>
      <c r="CN474" s="8"/>
      <c r="CO474" s="97"/>
      <c r="CQ474" s="56"/>
      <c r="CR474" s="8"/>
      <c r="CS474" s="8"/>
      <c r="CT474" s="8"/>
      <c r="CU474" s="8"/>
      <c r="CV474" s="8"/>
      <c r="CW474" s="8"/>
      <c r="CX474" s="8"/>
      <c r="CY474" s="102" t="str">
        <f t="shared" si="208"/>
        <v/>
      </c>
      <c r="CZ474" s="56" t="str">
        <f t="shared" si="209"/>
        <v>SHOTAPEN</v>
      </c>
      <c r="DA474" s="204" t="e">
        <f>IF(IF(DI$2="Catégorie",IF(DI$3="Toutes",SUMIFS('Étape 1 - à remplir'!$F$31:$F$400,'Étape 1 - à remplir'!$E$31:$E$400,MASQ2!CZ474,'Étape 1 - à remplir'!$G$31:$G$400,"kg"),SUMIFS('Étape 1 - à remplir'!$F$31:$F$400,'Étape 1 - à remplir'!$E$31:$E$400,MASQ2!CZ474,'Étape 1 - à remplir'!$C$31:$C$400,DI$3)),IF(DI$2="Âge",IF(DI$3="Tous",SUMIFS('Étape 1 - à remplir'!$F$31:$F$400,'Étape 1 - à remplir'!$E$31:$E$400,MASQ2!CZ474,'Étape 1 - à remplir'!$G$31:$G$400,"kg"),SUMIFS('Étape 1 - à remplir'!$F$31:$F$400,'Étape 1 - à remplir'!$E$31:$E$400,MASQ2!CZ474,'Étape 1 - à remplir'!$P$31:$P$400,DI$3,'Étape 1 - à remplir'!$G$31:$G$400,"kg")),IF(DI$2="Atelier",IF(DI$3="Tous",SUMIFS('Étape 1 - à remplir'!$F$31:$F$400,'Étape 1 - à remplir'!$E$31:$E$400,MASQ2!CZ474,'Étape 1 - à remplir'!$G$31:$G$400,"kg"),SUMIFS('Étape 1 - à remplir'!$F$31:$F$400,'Étape 1 - à remplir'!$E$31:$E$400,MASQ2!CZ474,'Étape 1 - à remplir'!$O$31:$O$400,DI$3,'Étape 1 - à remplir'!$G$31:$G$400,"kg")),IF(DI$2="Espèce",IF(DI$3="Tous",SUMIFS('Étape 1 - à remplir'!$F$31:$F$400,'Étape 1 - à remplir'!$E$31:$E$400,MASQ2!CZ474,'Étape 1 - à remplir'!$G$31:$G$400,"kg"),SUMIFS('Étape 1 - à remplir'!$F$31:$F$400,'Étape 1 - à remplir'!$E$31:$E$400,MASQ2!CZ474,'Étape 1 - à remplir'!$N$31:$N$400,DI$3,'Étape 1 - à remplir'!$G$31:$G$400,"kg"))))))=0,NA(),IF(DI$2="Catégorie",IF(DI$3="Toutes",SUMIFS('Étape 1 - à remplir'!$F$31:$F$400,'Étape 1 - à remplir'!$E$31:$E$400,MASQ2!CZ474,'Étape 1 - à remplir'!$G$31:$G$400,"kg"),SUMIFS('Étape 1 - à remplir'!$F$31:$F$400,'Étape 1 - à remplir'!$E$31:$E$400,MASQ2!CZ474,'Étape 1 - à remplir'!$C$31:$C$400,DI$3)),IF(DI$2="Âge",IF(DI$3="Tous",SUMIFS('Étape 1 - à remplir'!$F$31:$F$400,'Étape 1 - à remplir'!$E$31:$E$400,MASQ2!CZ474,'Étape 1 - à remplir'!$G$31:$G$400,"kg"),SUMIFS('Étape 1 - à remplir'!$F$31:$F$400,'Étape 1 - à remplir'!$E$31:$E$400,MASQ2!CZ474,'Étape 1 - à remplir'!$P$31:$P$400,DI$3,'Étape 1 - à remplir'!$G$31:$G$400,"kg")),IF(DI$2="Atelier",IF(DI$3="Tous",SUMIFS('Étape 1 - à remplir'!$F$31:$F$400,'Étape 1 - à remplir'!$E$31:$E$400,MASQ2!CZ474,'Étape 1 - à remplir'!$G$31:$G$400,"kg"),SUMIFS('Étape 1 - à remplir'!$F$31:$F$400,'Étape 1 - à remplir'!$E$31:$E$400,MASQ2!CZ474,'Étape 1 - à remplir'!$O$31:$O$400,DI$3,'Étape 1 - à remplir'!$G$31:$G$400,"kg")),IF(DI$2="Espèce",IF(DI$3="Tous",SUMIFS('Étape 1 - à remplir'!$F$31:$F$400,'Étape 1 - à remplir'!$E$31:$E$400,MASQ2!CZ474,'Étape 1 - à remplir'!$G$31:$G$400,"kg"),SUMIFS('Étape 1 - à remplir'!$F$31:$F$400,'Étape 1 - à remplir'!$E$31:$E$400,MASQ2!CZ474,'Étape 1 - à remplir'!$N$31:$N$400,DI$3,'Étape 1 - à remplir'!$G$31:$G$400,"kg")))))))</f>
        <v>#N/A</v>
      </c>
      <c r="DB474" s="104">
        <f t="shared" si="217"/>
        <v>0</v>
      </c>
      <c r="DC474" s="204" t="str">
        <f t="shared" si="210"/>
        <v>Dihydrostreptomycine</v>
      </c>
      <c r="DD474" s="204" t="str">
        <f t="shared" si="211"/>
        <v>Benzylpénicilline</v>
      </c>
      <c r="DE474" s="204" t="str">
        <f t="shared" si="212"/>
        <v/>
      </c>
      <c r="DF474" s="204" t="str">
        <f t="shared" si="213"/>
        <v>Aminoglycosides</v>
      </c>
      <c r="DG474" s="204" t="str">
        <f t="shared" si="214"/>
        <v>Penicillines</v>
      </c>
      <c r="DH474" s="97" t="str">
        <f t="shared" si="215"/>
        <v/>
      </c>
      <c r="DI474" s="78"/>
      <c r="DJ474" s="78"/>
      <c r="DK474" s="77" t="str">
        <f ca="1"/>
        <v>SHOTAPEN</v>
      </c>
      <c r="DL474" s="79" t="e">
        <f ca="1"/>
        <v>#N/A</v>
      </c>
      <c r="DM474" s="102"/>
      <c r="DN474" s="8"/>
      <c r="DO474" s="8"/>
      <c r="DP474" s="8"/>
      <c r="DQ474" s="8"/>
      <c r="DR474" s="8"/>
      <c r="DS474" s="8"/>
      <c r="DT474" s="8"/>
      <c r="DU474" s="8"/>
      <c r="DV474" s="8"/>
      <c r="DW474" s="8"/>
      <c r="DX474" s="8"/>
      <c r="DY474" s="8"/>
      <c r="DZ474" s="8"/>
      <c r="EA474" s="8"/>
      <c r="EB474" s="8"/>
      <c r="EC474" s="8"/>
      <c r="ED474" s="8"/>
      <c r="EE474" s="8"/>
      <c r="EF474" s="8"/>
      <c r="EG474" s="8"/>
      <c r="EH474" s="8"/>
      <c r="EI474" s="8"/>
      <c r="EJ474" s="97"/>
    </row>
    <row r="475" spans="1:140" x14ac:dyDescent="0.25">
      <c r="A475" s="56"/>
      <c r="B475" s="8"/>
      <c r="C475" s="8"/>
      <c r="D475" s="8"/>
      <c r="E475" s="8"/>
      <c r="F475" s="8"/>
      <c r="G475" s="8"/>
      <c r="H475" s="8"/>
      <c r="I475" s="102" t="str">
        <f>INDEX(Données_ATB!BE:BV,MATCH(MASQ2!J475,Données_ATB!BE:BE,0),18)</f>
        <v>x</v>
      </c>
      <c r="J475" s="77" t="str">
        <f>Données_ATB!BE474</f>
        <v>SODIBIO</v>
      </c>
      <c r="K475" s="204" t="e">
        <f>IF(IF(S$2="Catégorie",IF(S$3="Toutes",SUMIFS('Étape 1 - à remplir'!$F$31:$F$400,'Étape 1 - à remplir'!$E$31:$E$400,MASQ2!J475,'Étape 1 - à remplir'!$G$31:$G$400,"animaux"),SUMIFS('Étape 1 - à remplir'!$F$31:$F$400,'Étape 1 - à remplir'!$E$31:$E$400,MASQ2!J475,'Étape 1 - à remplir'!$C$31:$C$400,S$3)),IF(S$2="Âge",IF(S$3="Tous",SUMIFS('Étape 1 - à remplir'!$F$31:$F$400,'Étape 1 - à remplir'!$E$31:$E$400,MASQ2!J475,'Étape 1 - à remplir'!$G$31:$G$400,"animaux"),SUMIFS('Étape 1 - à remplir'!$F$31:$F$400,'Étape 1 - à remplir'!$E$31:$E$400,MASQ2!J475,'Étape 1 - à remplir'!$P$31:$P$400,S$3)),IF(S$2="Atelier",IF(S$3="Tous",SUMIFS('Étape 1 - à remplir'!$F$31:$F$400,'Étape 1 - à remplir'!$E$31:$E$400,MASQ2!J475,'Étape 1 - à remplir'!$G$31:$G$400,"animaux"),SUMIFS('Étape 1 - à remplir'!$F$31:$F$400,'Étape 1 - à remplir'!$E$31:$E$400,MASQ2!J475,'Étape 1 - à remplir'!$O$31:$O$400,S$3)),IF(S$2="Espèce",IF(S$3="Tous",SUMIFS('Étape 1 - à remplir'!$F$31:$F$400,'Étape 1 - à remplir'!$E$31:$E$400,MASQ2!J475,'Étape 1 - à remplir'!$G$31:$G$400,"animaux"),SUMIFS('Étape 1 - à remplir'!$F$31:$F$400,'Étape 1 - à remplir'!$E$31:$E$400,MASQ2!J475,'Étape 1 - à remplir'!$N$31:$N$400,S$3))))))=0,NA(),IF(S$2="Catégorie",IF(S$3="Toutes",SUMIFS('Étape 1 - à remplir'!$F$31:$F$400,'Étape 1 - à remplir'!$E$31:$E$400,MASQ2!J475,'Étape 1 - à remplir'!$G$31:$G$400,"animaux"),SUMIFS('Étape 1 - à remplir'!$F$31:$F$400,'Étape 1 - à remplir'!$E$31:$E$400,MASQ2!J475,'Étape 1 - à remplir'!$C$31:$C$400,S$3)),IF(S$2="Âge",IF(S$3="Tous",SUMIFS('Étape 1 - à remplir'!$F$31:$F$400,'Étape 1 - à remplir'!$E$31:$E$400,MASQ2!J475,'Étape 1 - à remplir'!$G$31:$G$400,"animaux"),SUMIFS('Étape 1 - à remplir'!$F$31:$F$400,'Étape 1 - à remplir'!$E$31:$E$400,MASQ2!J475,'Étape 1 - à remplir'!$P$31:$P$400,S$3)),IF(S$2="Atelier",IF(S$3="Tous",SUMIFS('Étape 1 - à remplir'!$F$31:$F$400,'Étape 1 - à remplir'!$E$31:$E$400,MASQ2!J475,'Étape 1 - à remplir'!$G$31:$G$400,"animaux"),SUMIFS('Étape 1 - à remplir'!$F$31:$F$400,'Étape 1 - à remplir'!$E$31:$E$400,MASQ2!J475,'Étape 1 - à remplir'!$O$31:$O$400,S$3)),IF(S$2="Espèce",IF(S$3="Tous",SUMIFS('Étape 1 - à remplir'!$F$31:$F$400,'Étape 1 - à remplir'!$E$31:$E$400,MASQ2!J475,'Étape 1 - à remplir'!$G$31:$G$400,"animaux"),SUMIFS('Étape 1 - à remplir'!$F$31:$F$400,'Étape 1 - à remplir'!$E$31:$E$400,MASQ2!J475,'Étape 1 - à remplir'!$N$31:$N$400,S$3)))))))</f>
        <v>#N/A</v>
      </c>
      <c r="L475" s="97">
        <f t="shared" si="218"/>
        <v>0</v>
      </c>
      <c r="M475" s="56" t="str">
        <f>Données_ATB!BN474</f>
        <v>Ampicilline</v>
      </c>
      <c r="N475" s="204" t="str">
        <f>Données_ATB!BO474</f>
        <v>Colistine</v>
      </c>
      <c r="O475" s="97" t="str">
        <f>Données_ATB!BP474</f>
        <v/>
      </c>
      <c r="P475" s="77" t="str">
        <f>Données_ATB!BR474</f>
        <v>Penicillines</v>
      </c>
      <c r="Q475" s="78" t="str">
        <f>Données_ATB!BS474</f>
        <v>Polypeptides</v>
      </c>
      <c r="R475" s="79" t="str">
        <f>Données_ATB!BT474</f>
        <v/>
      </c>
      <c r="S475" s="78"/>
      <c r="T475" s="78"/>
      <c r="U475" s="77" t="str">
        <f ca="1"/>
        <v>SODIBIO</v>
      </c>
      <c r="V475" s="79" t="e">
        <f ca="1"/>
        <v>#N/A</v>
      </c>
      <c r="W475" s="102"/>
      <c r="X475" s="8"/>
      <c r="Y475" s="8"/>
      <c r="Z475" s="8"/>
      <c r="AA475" s="8"/>
      <c r="AB475" s="102"/>
      <c r="AC475" s="8"/>
      <c r="AD475" s="8"/>
      <c r="AE475" s="8"/>
      <c r="AF475" s="8"/>
      <c r="AG475" s="8"/>
      <c r="AH475" s="8"/>
      <c r="AI475" s="8"/>
      <c r="AJ475" s="8"/>
      <c r="AK475" s="8"/>
      <c r="AL475" s="8"/>
      <c r="AM475" s="8"/>
      <c r="AN475" s="8"/>
      <c r="AO475" s="8"/>
      <c r="AP475" s="8"/>
      <c r="AQ475" s="8"/>
      <c r="AR475" s="8"/>
      <c r="AS475" s="8"/>
      <c r="AT475" s="97"/>
      <c r="AV475" s="56"/>
      <c r="AW475" s="8"/>
      <c r="AX475" s="8"/>
      <c r="AY475" s="8"/>
      <c r="AZ475" s="8"/>
      <c r="BA475" s="8"/>
      <c r="BB475" s="8"/>
      <c r="BC475" s="8"/>
      <c r="BD475" s="102" t="str">
        <f t="shared" si="200"/>
        <v>x</v>
      </c>
      <c r="BE475" s="56" t="str">
        <f t="shared" si="201"/>
        <v>SODIBIO</v>
      </c>
      <c r="BF475" s="204" t="e">
        <f>IF(IF(BN$2="Catégorie",IF(BN$3="Toutes",SUMIFS('Étape 1 - à remplir'!$F$31:$F$400,'Étape 1 - à remplir'!$E$31:$E$400,MASQ2!BE475,'Étape 1 - à remplir'!$G$31:$G$400,"lots"),SUMIFS('Étape 1 - à remplir'!$F$31:$F$400,'Étape 1 - à remplir'!$E$31:$E$400,MASQ2!BE475,'Étape 1 - à remplir'!$C$31:$C$400,BN$3)),IF(BN$2="Âge",IF(BN$3="Tous",SUMIFS('Étape 1 - à remplir'!$F$31:$F$400,'Étape 1 - à remplir'!$E$31:$E$400,MASQ2!BE475,'Étape 1 - à remplir'!$G$31:$G$400,"lots"),SUMIFS('Étape 1 - à remplir'!$F$31:$F$400,'Étape 1 - à remplir'!$E$31:$E$400,MASQ2!BE475,'Étape 1 - à remplir'!$P$31:$P$400,BN$3,'Étape 1 - à remplir'!$G$31:$G$400,"lots")),IF(BN$2="Atelier",IF(BN$3="Tous",SUMIFS('Étape 1 - à remplir'!$F$31:$F$400,'Étape 1 - à remplir'!$E$31:$E$400,MASQ2!BE475,'Étape 1 - à remplir'!$G$31:$G$400,"lots"),SUMIFS('Étape 1 - à remplir'!$F$31:$F$400,'Étape 1 - à remplir'!$E$31:$E$400,MASQ2!BE475,'Étape 1 - à remplir'!$O$31:$O$400,BN$3,'Étape 1 - à remplir'!$G$31:$G$400,"lots")),IF(BN$2="Espèce",IF(BN$3="Tous",SUMIFS('Étape 1 - à remplir'!$F$31:$F$400,'Étape 1 - à remplir'!$E$31:$E$400,MASQ2!BE475,'Étape 1 - à remplir'!$G$31:$G$400,"lots"),SUMIFS('Étape 1 - à remplir'!$F$31:$F$400,'Étape 1 - à remplir'!$E$31:$E$400,MASQ2!BE475,'Étape 1 - à remplir'!$N$31:$N$400,BN$3,'Étape 1 - à remplir'!$G$31:$G$400,"lots"))))))=0,NA(),IF(BN$2="Catégorie",IF(BN$3="Toutes",SUMIFS('Étape 1 - à remplir'!$F$31:$F$400,'Étape 1 - à remplir'!$E$31:$E$400,MASQ2!BE475,'Étape 1 - à remplir'!$G$31:$G$400,"lots"),SUMIFS('Étape 1 - à remplir'!$F$31:$F$400,'Étape 1 - à remplir'!$E$31:$E$400,MASQ2!BE475,'Étape 1 - à remplir'!$C$31:$C$400,BN$3)),IF(BN$2="Âge",IF(BN$3="Tous",SUMIFS('Étape 1 - à remplir'!$F$31:$F$400,'Étape 1 - à remplir'!$E$31:$E$400,MASQ2!BE475,'Étape 1 - à remplir'!$G$31:$G$400,"lots"),SUMIFS('Étape 1 - à remplir'!$F$31:$F$400,'Étape 1 - à remplir'!$E$31:$E$400,MASQ2!BE475,'Étape 1 - à remplir'!$P$31:$P$400,BN$3,'Étape 1 - à remplir'!$G$31:$G$400,"lots")),IF(BN$2="Atelier",IF(BN$3="Tous",SUMIFS('Étape 1 - à remplir'!$F$31:$F$400,'Étape 1 - à remplir'!$E$31:$E$400,MASQ2!BE475,'Étape 1 - à remplir'!$G$31:$G$400,"lots"),SUMIFS('Étape 1 - à remplir'!$F$31:$F$400,'Étape 1 - à remplir'!$E$31:$E$400,MASQ2!BE475,'Étape 1 - à remplir'!$O$31:$O$400,BN$3,'Étape 1 - à remplir'!$G$31:$G$400,"lots")),IF(BN$2="Espèce",IF(BN$3="Tous",SUMIFS('Étape 1 - à remplir'!$F$31:$F$400,'Étape 1 - à remplir'!$E$31:$E$400,MASQ2!BE475,'Étape 1 - à remplir'!$G$31:$G$400,"lots"),SUMIFS('Étape 1 - à remplir'!$F$31:$F$400,'Étape 1 - à remplir'!$E$31:$E$400,MASQ2!BE475,'Étape 1 - à remplir'!$N$31:$N$400,BN$3,'Étape 1 - à remplir'!$G$31:$G$400,"lots")))))))</f>
        <v>#N/A</v>
      </c>
      <c r="BG475" s="204">
        <f t="shared" si="216"/>
        <v>0</v>
      </c>
      <c r="BH475" s="204" t="str">
        <f t="shared" si="202"/>
        <v>Ampicilline</v>
      </c>
      <c r="BI475" s="204" t="str">
        <f t="shared" si="203"/>
        <v>Colistine</v>
      </c>
      <c r="BJ475" s="204" t="str">
        <f t="shared" si="204"/>
        <v/>
      </c>
      <c r="BK475" s="204" t="str">
        <f t="shared" si="205"/>
        <v>Penicillines</v>
      </c>
      <c r="BL475" s="204" t="str">
        <f t="shared" si="206"/>
        <v>Polypeptides</v>
      </c>
      <c r="BM475" s="97" t="str">
        <f t="shared" si="207"/>
        <v/>
      </c>
      <c r="BN475" s="78"/>
      <c r="BO475" s="78"/>
      <c r="BP475" s="77" t="str">
        <f ca="1"/>
        <v>SODIBIO</v>
      </c>
      <c r="BQ475" s="79" t="e">
        <f ca="1"/>
        <v>#N/A</v>
      </c>
      <c r="BR475" s="102"/>
      <c r="BS475" s="8"/>
      <c r="BT475" s="8"/>
      <c r="BU475" s="8"/>
      <c r="BV475" s="8"/>
      <c r="BW475" s="8"/>
      <c r="BX475" s="8"/>
      <c r="BY475" s="8"/>
      <c r="BZ475" s="8"/>
      <c r="CA475" s="8"/>
      <c r="CB475" s="8"/>
      <c r="CC475" s="8"/>
      <c r="CD475" s="8"/>
      <c r="CE475" s="8"/>
      <c r="CF475" s="8"/>
      <c r="CG475" s="8"/>
      <c r="CH475" s="8"/>
      <c r="CI475" s="8"/>
      <c r="CJ475" s="8"/>
      <c r="CK475" s="8"/>
      <c r="CL475" s="8"/>
      <c r="CM475" s="8"/>
      <c r="CN475" s="8"/>
      <c r="CO475" s="97"/>
      <c r="CQ475" s="56"/>
      <c r="CR475" s="8"/>
      <c r="CS475" s="8"/>
      <c r="CT475" s="8"/>
      <c r="CU475" s="8"/>
      <c r="CV475" s="8"/>
      <c r="CW475" s="8"/>
      <c r="CX475" s="8"/>
      <c r="CY475" s="102" t="str">
        <f t="shared" si="208"/>
        <v>x</v>
      </c>
      <c r="CZ475" s="56" t="str">
        <f t="shared" si="209"/>
        <v>SODIBIO</v>
      </c>
      <c r="DA475" s="204" t="e">
        <f>IF(IF(DI$2="Catégorie",IF(DI$3="Toutes",SUMIFS('Étape 1 - à remplir'!$F$31:$F$400,'Étape 1 - à remplir'!$E$31:$E$400,MASQ2!CZ475,'Étape 1 - à remplir'!$G$31:$G$400,"kg"),SUMIFS('Étape 1 - à remplir'!$F$31:$F$400,'Étape 1 - à remplir'!$E$31:$E$400,MASQ2!CZ475,'Étape 1 - à remplir'!$C$31:$C$400,DI$3)),IF(DI$2="Âge",IF(DI$3="Tous",SUMIFS('Étape 1 - à remplir'!$F$31:$F$400,'Étape 1 - à remplir'!$E$31:$E$400,MASQ2!CZ475,'Étape 1 - à remplir'!$G$31:$G$400,"kg"),SUMIFS('Étape 1 - à remplir'!$F$31:$F$400,'Étape 1 - à remplir'!$E$31:$E$400,MASQ2!CZ475,'Étape 1 - à remplir'!$P$31:$P$400,DI$3,'Étape 1 - à remplir'!$G$31:$G$400,"kg")),IF(DI$2="Atelier",IF(DI$3="Tous",SUMIFS('Étape 1 - à remplir'!$F$31:$F$400,'Étape 1 - à remplir'!$E$31:$E$400,MASQ2!CZ475,'Étape 1 - à remplir'!$G$31:$G$400,"kg"),SUMIFS('Étape 1 - à remplir'!$F$31:$F$400,'Étape 1 - à remplir'!$E$31:$E$400,MASQ2!CZ475,'Étape 1 - à remplir'!$O$31:$O$400,DI$3,'Étape 1 - à remplir'!$G$31:$G$400,"kg")),IF(DI$2="Espèce",IF(DI$3="Tous",SUMIFS('Étape 1 - à remplir'!$F$31:$F$400,'Étape 1 - à remplir'!$E$31:$E$400,MASQ2!CZ475,'Étape 1 - à remplir'!$G$31:$G$400,"kg"),SUMIFS('Étape 1 - à remplir'!$F$31:$F$400,'Étape 1 - à remplir'!$E$31:$E$400,MASQ2!CZ475,'Étape 1 - à remplir'!$N$31:$N$400,DI$3,'Étape 1 - à remplir'!$G$31:$G$400,"kg"))))))=0,NA(),IF(DI$2="Catégorie",IF(DI$3="Toutes",SUMIFS('Étape 1 - à remplir'!$F$31:$F$400,'Étape 1 - à remplir'!$E$31:$E$400,MASQ2!CZ475,'Étape 1 - à remplir'!$G$31:$G$400,"kg"),SUMIFS('Étape 1 - à remplir'!$F$31:$F$400,'Étape 1 - à remplir'!$E$31:$E$400,MASQ2!CZ475,'Étape 1 - à remplir'!$C$31:$C$400,DI$3)),IF(DI$2="Âge",IF(DI$3="Tous",SUMIFS('Étape 1 - à remplir'!$F$31:$F$400,'Étape 1 - à remplir'!$E$31:$E$400,MASQ2!CZ475,'Étape 1 - à remplir'!$G$31:$G$400,"kg"),SUMIFS('Étape 1 - à remplir'!$F$31:$F$400,'Étape 1 - à remplir'!$E$31:$E$400,MASQ2!CZ475,'Étape 1 - à remplir'!$P$31:$P$400,DI$3,'Étape 1 - à remplir'!$G$31:$G$400,"kg")),IF(DI$2="Atelier",IF(DI$3="Tous",SUMIFS('Étape 1 - à remplir'!$F$31:$F$400,'Étape 1 - à remplir'!$E$31:$E$400,MASQ2!CZ475,'Étape 1 - à remplir'!$G$31:$G$400,"kg"),SUMIFS('Étape 1 - à remplir'!$F$31:$F$400,'Étape 1 - à remplir'!$E$31:$E$400,MASQ2!CZ475,'Étape 1 - à remplir'!$O$31:$O$400,DI$3,'Étape 1 - à remplir'!$G$31:$G$400,"kg")),IF(DI$2="Espèce",IF(DI$3="Tous",SUMIFS('Étape 1 - à remplir'!$F$31:$F$400,'Étape 1 - à remplir'!$E$31:$E$400,MASQ2!CZ475,'Étape 1 - à remplir'!$G$31:$G$400,"kg"),SUMIFS('Étape 1 - à remplir'!$F$31:$F$400,'Étape 1 - à remplir'!$E$31:$E$400,MASQ2!CZ475,'Étape 1 - à remplir'!$N$31:$N$400,DI$3,'Étape 1 - à remplir'!$G$31:$G$400,"kg")))))))</f>
        <v>#N/A</v>
      </c>
      <c r="DB475" s="104">
        <f t="shared" si="217"/>
        <v>0</v>
      </c>
      <c r="DC475" s="204" t="str">
        <f t="shared" si="210"/>
        <v>Ampicilline</v>
      </c>
      <c r="DD475" s="204" t="str">
        <f t="shared" si="211"/>
        <v>Colistine</v>
      </c>
      <c r="DE475" s="204" t="str">
        <f t="shared" si="212"/>
        <v/>
      </c>
      <c r="DF475" s="204" t="str">
        <f t="shared" si="213"/>
        <v>Penicillines</v>
      </c>
      <c r="DG475" s="204" t="str">
        <f t="shared" si="214"/>
        <v>Polypeptides</v>
      </c>
      <c r="DH475" s="97" t="str">
        <f t="shared" si="215"/>
        <v/>
      </c>
      <c r="DI475" s="78"/>
      <c r="DJ475" s="78"/>
      <c r="DK475" s="77" t="str">
        <f ca="1"/>
        <v>SODIBIO</v>
      </c>
      <c r="DL475" s="79" t="e">
        <f ca="1"/>
        <v>#N/A</v>
      </c>
      <c r="DM475" s="102"/>
      <c r="DN475" s="8"/>
      <c r="DO475" s="8"/>
      <c r="DP475" s="8"/>
      <c r="DQ475" s="8"/>
      <c r="DR475" s="8"/>
      <c r="DS475" s="8"/>
      <c r="DT475" s="8"/>
      <c r="DU475" s="8"/>
      <c r="DV475" s="8"/>
      <c r="DW475" s="8"/>
      <c r="DX475" s="8"/>
      <c r="DY475" s="8"/>
      <c r="DZ475" s="8"/>
      <c r="EA475" s="8"/>
      <c r="EB475" s="8"/>
      <c r="EC475" s="8"/>
      <c r="ED475" s="8"/>
      <c r="EE475" s="8"/>
      <c r="EF475" s="8"/>
      <c r="EG475" s="8"/>
      <c r="EH475" s="8"/>
      <c r="EI475" s="8"/>
      <c r="EJ475" s="97"/>
    </row>
    <row r="476" spans="1:140" x14ac:dyDescent="0.25">
      <c r="A476" s="56"/>
      <c r="B476" s="8"/>
      <c r="C476" s="8"/>
      <c r="D476" s="8"/>
      <c r="E476" s="8"/>
      <c r="F476" s="8"/>
      <c r="G476" s="8"/>
      <c r="H476" s="8"/>
      <c r="I476" s="102" t="str">
        <f>INDEX(Données_ATB!BE:BV,MATCH(MASQ2!J476,Données_ATB!BE:BE,0),18)</f>
        <v>x</v>
      </c>
      <c r="J476" s="77" t="str">
        <f>Données_ATB!BE475</f>
        <v>SODICOLY INJECTABLE</v>
      </c>
      <c r="K476" s="204" t="e">
        <f>IF(IF(S$2="Catégorie",IF(S$3="Toutes",SUMIFS('Étape 1 - à remplir'!$F$31:$F$400,'Étape 1 - à remplir'!$E$31:$E$400,MASQ2!J476,'Étape 1 - à remplir'!$G$31:$G$400,"animaux"),SUMIFS('Étape 1 - à remplir'!$F$31:$F$400,'Étape 1 - à remplir'!$E$31:$E$400,MASQ2!J476,'Étape 1 - à remplir'!$C$31:$C$400,S$3)),IF(S$2="Âge",IF(S$3="Tous",SUMIFS('Étape 1 - à remplir'!$F$31:$F$400,'Étape 1 - à remplir'!$E$31:$E$400,MASQ2!J476,'Étape 1 - à remplir'!$G$31:$G$400,"animaux"),SUMIFS('Étape 1 - à remplir'!$F$31:$F$400,'Étape 1 - à remplir'!$E$31:$E$400,MASQ2!J476,'Étape 1 - à remplir'!$P$31:$P$400,S$3)),IF(S$2="Atelier",IF(S$3="Tous",SUMIFS('Étape 1 - à remplir'!$F$31:$F$400,'Étape 1 - à remplir'!$E$31:$E$400,MASQ2!J476,'Étape 1 - à remplir'!$G$31:$G$400,"animaux"),SUMIFS('Étape 1 - à remplir'!$F$31:$F$400,'Étape 1 - à remplir'!$E$31:$E$400,MASQ2!J476,'Étape 1 - à remplir'!$O$31:$O$400,S$3)),IF(S$2="Espèce",IF(S$3="Tous",SUMIFS('Étape 1 - à remplir'!$F$31:$F$400,'Étape 1 - à remplir'!$E$31:$E$400,MASQ2!J476,'Étape 1 - à remplir'!$G$31:$G$400,"animaux"),SUMIFS('Étape 1 - à remplir'!$F$31:$F$400,'Étape 1 - à remplir'!$E$31:$E$400,MASQ2!J476,'Étape 1 - à remplir'!$N$31:$N$400,S$3))))))=0,NA(),IF(S$2="Catégorie",IF(S$3="Toutes",SUMIFS('Étape 1 - à remplir'!$F$31:$F$400,'Étape 1 - à remplir'!$E$31:$E$400,MASQ2!J476,'Étape 1 - à remplir'!$G$31:$G$400,"animaux"),SUMIFS('Étape 1 - à remplir'!$F$31:$F$400,'Étape 1 - à remplir'!$E$31:$E$400,MASQ2!J476,'Étape 1 - à remplir'!$C$31:$C$400,S$3)),IF(S$2="Âge",IF(S$3="Tous",SUMIFS('Étape 1 - à remplir'!$F$31:$F$400,'Étape 1 - à remplir'!$E$31:$E$400,MASQ2!J476,'Étape 1 - à remplir'!$G$31:$G$400,"animaux"),SUMIFS('Étape 1 - à remplir'!$F$31:$F$400,'Étape 1 - à remplir'!$E$31:$E$400,MASQ2!J476,'Étape 1 - à remplir'!$P$31:$P$400,S$3)),IF(S$2="Atelier",IF(S$3="Tous",SUMIFS('Étape 1 - à remplir'!$F$31:$F$400,'Étape 1 - à remplir'!$E$31:$E$400,MASQ2!J476,'Étape 1 - à remplir'!$G$31:$G$400,"animaux"),SUMIFS('Étape 1 - à remplir'!$F$31:$F$400,'Étape 1 - à remplir'!$E$31:$E$400,MASQ2!J476,'Étape 1 - à remplir'!$O$31:$O$400,S$3)),IF(S$2="Espèce",IF(S$3="Tous",SUMIFS('Étape 1 - à remplir'!$F$31:$F$400,'Étape 1 - à remplir'!$E$31:$E$400,MASQ2!J476,'Étape 1 - à remplir'!$G$31:$G$400,"animaux"),SUMIFS('Étape 1 - à remplir'!$F$31:$F$400,'Étape 1 - à remplir'!$E$31:$E$400,MASQ2!J476,'Étape 1 - à remplir'!$N$31:$N$400,S$3)))))))</f>
        <v>#N/A</v>
      </c>
      <c r="L476" s="97">
        <f t="shared" si="218"/>
        <v>0</v>
      </c>
      <c r="M476" s="56" t="str">
        <f>Données_ATB!BN475</f>
        <v>Colistine</v>
      </c>
      <c r="N476" s="204" t="str">
        <f>Données_ATB!BO475</f>
        <v/>
      </c>
      <c r="O476" s="97" t="str">
        <f>Données_ATB!BP475</f>
        <v/>
      </c>
      <c r="P476" s="77" t="str">
        <f>Données_ATB!BR475</f>
        <v>Polypeptides</v>
      </c>
      <c r="Q476" s="78" t="str">
        <f>Données_ATB!BS475</f>
        <v/>
      </c>
      <c r="R476" s="79" t="str">
        <f>Données_ATB!BT475</f>
        <v/>
      </c>
      <c r="S476" s="78"/>
      <c r="T476" s="78"/>
      <c r="U476" s="77" t="str">
        <f ca="1"/>
        <v>SODICOLY INJECTABLE</v>
      </c>
      <c r="V476" s="79" t="e">
        <f ca="1"/>
        <v>#N/A</v>
      </c>
      <c r="W476" s="102"/>
      <c r="X476" s="8"/>
      <c r="Y476" s="8"/>
      <c r="Z476" s="8"/>
      <c r="AA476" s="8"/>
      <c r="AB476" s="102"/>
      <c r="AC476" s="8"/>
      <c r="AD476" s="8"/>
      <c r="AE476" s="8"/>
      <c r="AF476" s="8"/>
      <c r="AG476" s="8"/>
      <c r="AH476" s="8"/>
      <c r="AI476" s="8"/>
      <c r="AJ476" s="8"/>
      <c r="AK476" s="8"/>
      <c r="AL476" s="8"/>
      <c r="AM476" s="8"/>
      <c r="AN476" s="8"/>
      <c r="AO476" s="8"/>
      <c r="AP476" s="8"/>
      <c r="AQ476" s="8"/>
      <c r="AR476" s="8"/>
      <c r="AS476" s="8"/>
      <c r="AT476" s="97"/>
      <c r="AV476" s="56"/>
      <c r="AW476" s="8"/>
      <c r="AX476" s="8"/>
      <c r="AY476" s="8"/>
      <c r="AZ476" s="8"/>
      <c r="BA476" s="8"/>
      <c r="BB476" s="8"/>
      <c r="BC476" s="8"/>
      <c r="BD476" s="102" t="str">
        <f t="shared" si="200"/>
        <v>x</v>
      </c>
      <c r="BE476" s="56" t="str">
        <f t="shared" si="201"/>
        <v>SODICOLY INJECTABLE</v>
      </c>
      <c r="BF476" s="204" t="e">
        <f>IF(IF(BN$2="Catégorie",IF(BN$3="Toutes",SUMIFS('Étape 1 - à remplir'!$F$31:$F$400,'Étape 1 - à remplir'!$E$31:$E$400,MASQ2!BE476,'Étape 1 - à remplir'!$G$31:$G$400,"lots"),SUMIFS('Étape 1 - à remplir'!$F$31:$F$400,'Étape 1 - à remplir'!$E$31:$E$400,MASQ2!BE476,'Étape 1 - à remplir'!$C$31:$C$400,BN$3)),IF(BN$2="Âge",IF(BN$3="Tous",SUMIFS('Étape 1 - à remplir'!$F$31:$F$400,'Étape 1 - à remplir'!$E$31:$E$400,MASQ2!BE476,'Étape 1 - à remplir'!$G$31:$G$400,"lots"),SUMIFS('Étape 1 - à remplir'!$F$31:$F$400,'Étape 1 - à remplir'!$E$31:$E$400,MASQ2!BE476,'Étape 1 - à remplir'!$P$31:$P$400,BN$3,'Étape 1 - à remplir'!$G$31:$G$400,"lots")),IF(BN$2="Atelier",IF(BN$3="Tous",SUMIFS('Étape 1 - à remplir'!$F$31:$F$400,'Étape 1 - à remplir'!$E$31:$E$400,MASQ2!BE476,'Étape 1 - à remplir'!$G$31:$G$400,"lots"),SUMIFS('Étape 1 - à remplir'!$F$31:$F$400,'Étape 1 - à remplir'!$E$31:$E$400,MASQ2!BE476,'Étape 1 - à remplir'!$O$31:$O$400,BN$3,'Étape 1 - à remplir'!$G$31:$G$400,"lots")),IF(BN$2="Espèce",IF(BN$3="Tous",SUMIFS('Étape 1 - à remplir'!$F$31:$F$400,'Étape 1 - à remplir'!$E$31:$E$400,MASQ2!BE476,'Étape 1 - à remplir'!$G$31:$G$400,"lots"),SUMIFS('Étape 1 - à remplir'!$F$31:$F$400,'Étape 1 - à remplir'!$E$31:$E$400,MASQ2!BE476,'Étape 1 - à remplir'!$N$31:$N$400,BN$3,'Étape 1 - à remplir'!$G$31:$G$400,"lots"))))))=0,NA(),IF(BN$2="Catégorie",IF(BN$3="Toutes",SUMIFS('Étape 1 - à remplir'!$F$31:$F$400,'Étape 1 - à remplir'!$E$31:$E$400,MASQ2!BE476,'Étape 1 - à remplir'!$G$31:$G$400,"lots"),SUMIFS('Étape 1 - à remplir'!$F$31:$F$400,'Étape 1 - à remplir'!$E$31:$E$400,MASQ2!BE476,'Étape 1 - à remplir'!$C$31:$C$400,BN$3)),IF(BN$2="Âge",IF(BN$3="Tous",SUMIFS('Étape 1 - à remplir'!$F$31:$F$400,'Étape 1 - à remplir'!$E$31:$E$400,MASQ2!BE476,'Étape 1 - à remplir'!$G$31:$G$400,"lots"),SUMIFS('Étape 1 - à remplir'!$F$31:$F$400,'Étape 1 - à remplir'!$E$31:$E$400,MASQ2!BE476,'Étape 1 - à remplir'!$P$31:$P$400,BN$3,'Étape 1 - à remplir'!$G$31:$G$400,"lots")),IF(BN$2="Atelier",IF(BN$3="Tous",SUMIFS('Étape 1 - à remplir'!$F$31:$F$400,'Étape 1 - à remplir'!$E$31:$E$400,MASQ2!BE476,'Étape 1 - à remplir'!$G$31:$G$400,"lots"),SUMIFS('Étape 1 - à remplir'!$F$31:$F$400,'Étape 1 - à remplir'!$E$31:$E$400,MASQ2!BE476,'Étape 1 - à remplir'!$O$31:$O$400,BN$3,'Étape 1 - à remplir'!$G$31:$G$400,"lots")),IF(BN$2="Espèce",IF(BN$3="Tous",SUMIFS('Étape 1 - à remplir'!$F$31:$F$400,'Étape 1 - à remplir'!$E$31:$E$400,MASQ2!BE476,'Étape 1 - à remplir'!$G$31:$G$400,"lots"),SUMIFS('Étape 1 - à remplir'!$F$31:$F$400,'Étape 1 - à remplir'!$E$31:$E$400,MASQ2!BE476,'Étape 1 - à remplir'!$N$31:$N$400,BN$3,'Étape 1 - à remplir'!$G$31:$G$400,"lots")))))))</f>
        <v>#N/A</v>
      </c>
      <c r="BG476" s="204">
        <f t="shared" si="216"/>
        <v>0</v>
      </c>
      <c r="BH476" s="204" t="str">
        <f t="shared" si="202"/>
        <v>Colistine</v>
      </c>
      <c r="BI476" s="204" t="str">
        <f t="shared" si="203"/>
        <v/>
      </c>
      <c r="BJ476" s="204" t="str">
        <f t="shared" si="204"/>
        <v/>
      </c>
      <c r="BK476" s="204" t="str">
        <f t="shared" si="205"/>
        <v>Polypeptides</v>
      </c>
      <c r="BL476" s="204" t="str">
        <f t="shared" si="206"/>
        <v/>
      </c>
      <c r="BM476" s="97" t="str">
        <f t="shared" si="207"/>
        <v/>
      </c>
      <c r="BN476" s="78"/>
      <c r="BO476" s="78"/>
      <c r="BP476" s="77" t="str">
        <f ca="1"/>
        <v>SODICOLY INJECTABLE</v>
      </c>
      <c r="BQ476" s="79" t="e">
        <f ca="1"/>
        <v>#N/A</v>
      </c>
      <c r="BR476" s="102"/>
      <c r="BS476" s="8"/>
      <c r="BT476" s="8"/>
      <c r="BU476" s="8"/>
      <c r="BV476" s="8"/>
      <c r="BW476" s="8"/>
      <c r="BX476" s="8"/>
      <c r="BY476" s="8"/>
      <c r="BZ476" s="8"/>
      <c r="CA476" s="8"/>
      <c r="CB476" s="8"/>
      <c r="CC476" s="8"/>
      <c r="CD476" s="8"/>
      <c r="CE476" s="8"/>
      <c r="CF476" s="8"/>
      <c r="CG476" s="8"/>
      <c r="CH476" s="8"/>
      <c r="CI476" s="8"/>
      <c r="CJ476" s="8"/>
      <c r="CK476" s="8"/>
      <c r="CL476" s="8"/>
      <c r="CM476" s="8"/>
      <c r="CN476" s="8"/>
      <c r="CO476" s="97"/>
      <c r="CQ476" s="56"/>
      <c r="CR476" s="8"/>
      <c r="CS476" s="8"/>
      <c r="CT476" s="8"/>
      <c r="CU476" s="8"/>
      <c r="CV476" s="8"/>
      <c r="CW476" s="8"/>
      <c r="CX476" s="8"/>
      <c r="CY476" s="102" t="str">
        <f t="shared" si="208"/>
        <v>x</v>
      </c>
      <c r="CZ476" s="56" t="str">
        <f t="shared" si="209"/>
        <v>SODICOLY INJECTABLE</v>
      </c>
      <c r="DA476" s="204" t="e">
        <f>IF(IF(DI$2="Catégorie",IF(DI$3="Toutes",SUMIFS('Étape 1 - à remplir'!$F$31:$F$400,'Étape 1 - à remplir'!$E$31:$E$400,MASQ2!CZ476,'Étape 1 - à remplir'!$G$31:$G$400,"kg"),SUMIFS('Étape 1 - à remplir'!$F$31:$F$400,'Étape 1 - à remplir'!$E$31:$E$400,MASQ2!CZ476,'Étape 1 - à remplir'!$C$31:$C$400,DI$3)),IF(DI$2="Âge",IF(DI$3="Tous",SUMIFS('Étape 1 - à remplir'!$F$31:$F$400,'Étape 1 - à remplir'!$E$31:$E$400,MASQ2!CZ476,'Étape 1 - à remplir'!$G$31:$G$400,"kg"),SUMIFS('Étape 1 - à remplir'!$F$31:$F$400,'Étape 1 - à remplir'!$E$31:$E$400,MASQ2!CZ476,'Étape 1 - à remplir'!$P$31:$P$400,DI$3,'Étape 1 - à remplir'!$G$31:$G$400,"kg")),IF(DI$2="Atelier",IF(DI$3="Tous",SUMIFS('Étape 1 - à remplir'!$F$31:$F$400,'Étape 1 - à remplir'!$E$31:$E$400,MASQ2!CZ476,'Étape 1 - à remplir'!$G$31:$G$400,"kg"),SUMIFS('Étape 1 - à remplir'!$F$31:$F$400,'Étape 1 - à remplir'!$E$31:$E$400,MASQ2!CZ476,'Étape 1 - à remplir'!$O$31:$O$400,DI$3,'Étape 1 - à remplir'!$G$31:$G$400,"kg")),IF(DI$2="Espèce",IF(DI$3="Tous",SUMIFS('Étape 1 - à remplir'!$F$31:$F$400,'Étape 1 - à remplir'!$E$31:$E$400,MASQ2!CZ476,'Étape 1 - à remplir'!$G$31:$G$400,"kg"),SUMIFS('Étape 1 - à remplir'!$F$31:$F$400,'Étape 1 - à remplir'!$E$31:$E$400,MASQ2!CZ476,'Étape 1 - à remplir'!$N$31:$N$400,DI$3,'Étape 1 - à remplir'!$G$31:$G$400,"kg"))))))=0,NA(),IF(DI$2="Catégorie",IF(DI$3="Toutes",SUMIFS('Étape 1 - à remplir'!$F$31:$F$400,'Étape 1 - à remplir'!$E$31:$E$400,MASQ2!CZ476,'Étape 1 - à remplir'!$G$31:$G$400,"kg"),SUMIFS('Étape 1 - à remplir'!$F$31:$F$400,'Étape 1 - à remplir'!$E$31:$E$400,MASQ2!CZ476,'Étape 1 - à remplir'!$C$31:$C$400,DI$3)),IF(DI$2="Âge",IF(DI$3="Tous",SUMIFS('Étape 1 - à remplir'!$F$31:$F$400,'Étape 1 - à remplir'!$E$31:$E$400,MASQ2!CZ476,'Étape 1 - à remplir'!$G$31:$G$400,"kg"),SUMIFS('Étape 1 - à remplir'!$F$31:$F$400,'Étape 1 - à remplir'!$E$31:$E$400,MASQ2!CZ476,'Étape 1 - à remplir'!$P$31:$P$400,DI$3,'Étape 1 - à remplir'!$G$31:$G$400,"kg")),IF(DI$2="Atelier",IF(DI$3="Tous",SUMIFS('Étape 1 - à remplir'!$F$31:$F$400,'Étape 1 - à remplir'!$E$31:$E$400,MASQ2!CZ476,'Étape 1 - à remplir'!$G$31:$G$400,"kg"),SUMIFS('Étape 1 - à remplir'!$F$31:$F$400,'Étape 1 - à remplir'!$E$31:$E$400,MASQ2!CZ476,'Étape 1 - à remplir'!$O$31:$O$400,DI$3,'Étape 1 - à remplir'!$G$31:$G$400,"kg")),IF(DI$2="Espèce",IF(DI$3="Tous",SUMIFS('Étape 1 - à remplir'!$F$31:$F$400,'Étape 1 - à remplir'!$E$31:$E$400,MASQ2!CZ476,'Étape 1 - à remplir'!$G$31:$G$400,"kg"),SUMIFS('Étape 1 - à remplir'!$F$31:$F$400,'Étape 1 - à remplir'!$E$31:$E$400,MASQ2!CZ476,'Étape 1 - à remplir'!$N$31:$N$400,DI$3,'Étape 1 - à remplir'!$G$31:$G$400,"kg")))))))</f>
        <v>#N/A</v>
      </c>
      <c r="DB476" s="104">
        <f t="shared" si="217"/>
        <v>0</v>
      </c>
      <c r="DC476" s="204" t="str">
        <f t="shared" si="210"/>
        <v>Colistine</v>
      </c>
      <c r="DD476" s="204" t="str">
        <f t="shared" si="211"/>
        <v/>
      </c>
      <c r="DE476" s="204" t="str">
        <f t="shared" si="212"/>
        <v/>
      </c>
      <c r="DF476" s="204" t="str">
        <f t="shared" si="213"/>
        <v>Polypeptides</v>
      </c>
      <c r="DG476" s="204" t="str">
        <f t="shared" si="214"/>
        <v/>
      </c>
      <c r="DH476" s="97" t="str">
        <f t="shared" si="215"/>
        <v/>
      </c>
      <c r="DI476" s="78"/>
      <c r="DJ476" s="78"/>
      <c r="DK476" s="77" t="str">
        <f ca="1"/>
        <v>SODICOLY INJECTABLE</v>
      </c>
      <c r="DL476" s="79" t="e">
        <f ca="1"/>
        <v>#N/A</v>
      </c>
      <c r="DM476" s="102"/>
      <c r="DN476" s="8"/>
      <c r="DO476" s="8"/>
      <c r="DP476" s="8"/>
      <c r="DQ476" s="8"/>
      <c r="DR476" s="8"/>
      <c r="DS476" s="8"/>
      <c r="DT476" s="8"/>
      <c r="DU476" s="8"/>
      <c r="DV476" s="8"/>
      <c r="DW476" s="8"/>
      <c r="DX476" s="8"/>
      <c r="DY476" s="8"/>
      <c r="DZ476" s="8"/>
      <c r="EA476" s="8"/>
      <c r="EB476" s="8"/>
      <c r="EC476" s="8"/>
      <c r="ED476" s="8"/>
      <c r="EE476" s="8"/>
      <c r="EF476" s="8"/>
      <c r="EG476" s="8"/>
      <c r="EH476" s="8"/>
      <c r="EI476" s="8"/>
      <c r="EJ476" s="97"/>
    </row>
    <row r="477" spans="1:140" x14ac:dyDescent="0.25">
      <c r="A477" s="56"/>
      <c r="B477" s="8"/>
      <c r="C477" s="8"/>
      <c r="D477" s="8"/>
      <c r="E477" s="8"/>
      <c r="F477" s="8"/>
      <c r="G477" s="8"/>
      <c r="H477" s="8"/>
      <c r="I477" s="102" t="str">
        <f>INDEX(Données_ATB!BE:BV,MATCH(MASQ2!J477,Données_ATB!BE:BE,0),18)</f>
        <v>x</v>
      </c>
      <c r="J477" s="77" t="str">
        <f>Données_ATB!BE476</f>
        <v>SOGECOLI 2 MILLIONS UI/ML SOLUTION BUVABLE</v>
      </c>
      <c r="K477" s="204" t="e">
        <f>IF(IF(S$2="Catégorie",IF(S$3="Toutes",SUMIFS('Étape 1 - à remplir'!$F$31:$F$400,'Étape 1 - à remplir'!$E$31:$E$400,MASQ2!J477,'Étape 1 - à remplir'!$G$31:$G$400,"animaux"),SUMIFS('Étape 1 - à remplir'!$F$31:$F$400,'Étape 1 - à remplir'!$E$31:$E$400,MASQ2!J477,'Étape 1 - à remplir'!$C$31:$C$400,S$3)),IF(S$2="Âge",IF(S$3="Tous",SUMIFS('Étape 1 - à remplir'!$F$31:$F$400,'Étape 1 - à remplir'!$E$31:$E$400,MASQ2!J477,'Étape 1 - à remplir'!$G$31:$G$400,"animaux"),SUMIFS('Étape 1 - à remplir'!$F$31:$F$400,'Étape 1 - à remplir'!$E$31:$E$400,MASQ2!J477,'Étape 1 - à remplir'!$P$31:$P$400,S$3)),IF(S$2="Atelier",IF(S$3="Tous",SUMIFS('Étape 1 - à remplir'!$F$31:$F$400,'Étape 1 - à remplir'!$E$31:$E$400,MASQ2!J477,'Étape 1 - à remplir'!$G$31:$G$400,"animaux"),SUMIFS('Étape 1 - à remplir'!$F$31:$F$400,'Étape 1 - à remplir'!$E$31:$E$400,MASQ2!J477,'Étape 1 - à remplir'!$O$31:$O$400,S$3)),IF(S$2="Espèce",IF(S$3="Tous",SUMIFS('Étape 1 - à remplir'!$F$31:$F$400,'Étape 1 - à remplir'!$E$31:$E$400,MASQ2!J477,'Étape 1 - à remplir'!$G$31:$G$400,"animaux"),SUMIFS('Étape 1 - à remplir'!$F$31:$F$400,'Étape 1 - à remplir'!$E$31:$E$400,MASQ2!J477,'Étape 1 - à remplir'!$N$31:$N$400,S$3))))))=0,NA(),IF(S$2="Catégorie",IF(S$3="Toutes",SUMIFS('Étape 1 - à remplir'!$F$31:$F$400,'Étape 1 - à remplir'!$E$31:$E$400,MASQ2!J477,'Étape 1 - à remplir'!$G$31:$G$400,"animaux"),SUMIFS('Étape 1 - à remplir'!$F$31:$F$400,'Étape 1 - à remplir'!$E$31:$E$400,MASQ2!J477,'Étape 1 - à remplir'!$C$31:$C$400,S$3)),IF(S$2="Âge",IF(S$3="Tous",SUMIFS('Étape 1 - à remplir'!$F$31:$F$400,'Étape 1 - à remplir'!$E$31:$E$400,MASQ2!J477,'Étape 1 - à remplir'!$G$31:$G$400,"animaux"),SUMIFS('Étape 1 - à remplir'!$F$31:$F$400,'Étape 1 - à remplir'!$E$31:$E$400,MASQ2!J477,'Étape 1 - à remplir'!$P$31:$P$400,S$3)),IF(S$2="Atelier",IF(S$3="Tous",SUMIFS('Étape 1 - à remplir'!$F$31:$F$400,'Étape 1 - à remplir'!$E$31:$E$400,MASQ2!J477,'Étape 1 - à remplir'!$G$31:$G$400,"animaux"),SUMIFS('Étape 1 - à remplir'!$F$31:$F$400,'Étape 1 - à remplir'!$E$31:$E$400,MASQ2!J477,'Étape 1 - à remplir'!$O$31:$O$400,S$3)),IF(S$2="Espèce",IF(S$3="Tous",SUMIFS('Étape 1 - à remplir'!$F$31:$F$400,'Étape 1 - à remplir'!$E$31:$E$400,MASQ2!J477,'Étape 1 - à remplir'!$G$31:$G$400,"animaux"),SUMIFS('Étape 1 - à remplir'!$F$31:$F$400,'Étape 1 - à remplir'!$E$31:$E$400,MASQ2!J477,'Étape 1 - à remplir'!$N$31:$N$400,S$3)))))))</f>
        <v>#N/A</v>
      </c>
      <c r="L477" s="97">
        <f t="shared" si="218"/>
        <v>0</v>
      </c>
      <c r="M477" s="56" t="str">
        <f>Données_ATB!BN476</f>
        <v>Colistine</v>
      </c>
      <c r="N477" s="204" t="str">
        <f>Données_ATB!BO476</f>
        <v/>
      </c>
      <c r="O477" s="97" t="str">
        <f>Données_ATB!BP476</f>
        <v/>
      </c>
      <c r="P477" s="77" t="str">
        <f>Données_ATB!BR476</f>
        <v>Polypeptides</v>
      </c>
      <c r="Q477" s="78" t="str">
        <f>Données_ATB!BS476</f>
        <v/>
      </c>
      <c r="R477" s="79" t="str">
        <f>Données_ATB!BT476</f>
        <v/>
      </c>
      <c r="S477" s="78"/>
      <c r="T477" s="78"/>
      <c r="U477" s="77" t="str">
        <f ca="1"/>
        <v>SOGECOLI 2 MILLIONS UI/ML SOLUTION BUVABLE</v>
      </c>
      <c r="V477" s="79" t="e">
        <f ca="1"/>
        <v>#N/A</v>
      </c>
      <c r="W477" s="102"/>
      <c r="X477" s="8"/>
      <c r="Y477" s="8"/>
      <c r="Z477" s="8"/>
      <c r="AA477" s="8"/>
      <c r="AB477" s="102"/>
      <c r="AC477" s="8"/>
      <c r="AD477" s="8"/>
      <c r="AE477" s="8"/>
      <c r="AF477" s="8"/>
      <c r="AG477" s="8"/>
      <c r="AH477" s="8"/>
      <c r="AI477" s="8"/>
      <c r="AJ477" s="8"/>
      <c r="AK477" s="8"/>
      <c r="AL477" s="8"/>
      <c r="AM477" s="8"/>
      <c r="AN477" s="8"/>
      <c r="AO477" s="8"/>
      <c r="AP477" s="8"/>
      <c r="AQ477" s="8"/>
      <c r="AR477" s="8"/>
      <c r="AS477" s="8"/>
      <c r="AT477" s="97"/>
      <c r="AV477" s="56"/>
      <c r="AW477" s="8"/>
      <c r="AX477" s="8"/>
      <c r="AY477" s="8"/>
      <c r="AZ477" s="8"/>
      <c r="BA477" s="8"/>
      <c r="BB477" s="8"/>
      <c r="BC477" s="8"/>
      <c r="BD477" s="102" t="str">
        <f t="shared" si="200"/>
        <v>x</v>
      </c>
      <c r="BE477" s="56" t="str">
        <f t="shared" si="201"/>
        <v>SOGECOLI 2 MILLIONS UI/ML SOLUTION BUVABLE</v>
      </c>
      <c r="BF477" s="204" t="e">
        <f>IF(IF(BN$2="Catégorie",IF(BN$3="Toutes",SUMIFS('Étape 1 - à remplir'!$F$31:$F$400,'Étape 1 - à remplir'!$E$31:$E$400,MASQ2!BE477,'Étape 1 - à remplir'!$G$31:$G$400,"lots"),SUMIFS('Étape 1 - à remplir'!$F$31:$F$400,'Étape 1 - à remplir'!$E$31:$E$400,MASQ2!BE477,'Étape 1 - à remplir'!$C$31:$C$400,BN$3)),IF(BN$2="Âge",IF(BN$3="Tous",SUMIFS('Étape 1 - à remplir'!$F$31:$F$400,'Étape 1 - à remplir'!$E$31:$E$400,MASQ2!BE477,'Étape 1 - à remplir'!$G$31:$G$400,"lots"),SUMIFS('Étape 1 - à remplir'!$F$31:$F$400,'Étape 1 - à remplir'!$E$31:$E$400,MASQ2!BE477,'Étape 1 - à remplir'!$P$31:$P$400,BN$3,'Étape 1 - à remplir'!$G$31:$G$400,"lots")),IF(BN$2="Atelier",IF(BN$3="Tous",SUMIFS('Étape 1 - à remplir'!$F$31:$F$400,'Étape 1 - à remplir'!$E$31:$E$400,MASQ2!BE477,'Étape 1 - à remplir'!$G$31:$G$400,"lots"),SUMIFS('Étape 1 - à remplir'!$F$31:$F$400,'Étape 1 - à remplir'!$E$31:$E$400,MASQ2!BE477,'Étape 1 - à remplir'!$O$31:$O$400,BN$3,'Étape 1 - à remplir'!$G$31:$G$400,"lots")),IF(BN$2="Espèce",IF(BN$3="Tous",SUMIFS('Étape 1 - à remplir'!$F$31:$F$400,'Étape 1 - à remplir'!$E$31:$E$400,MASQ2!BE477,'Étape 1 - à remplir'!$G$31:$G$400,"lots"),SUMIFS('Étape 1 - à remplir'!$F$31:$F$400,'Étape 1 - à remplir'!$E$31:$E$400,MASQ2!BE477,'Étape 1 - à remplir'!$N$31:$N$400,BN$3,'Étape 1 - à remplir'!$G$31:$G$400,"lots"))))))=0,NA(),IF(BN$2="Catégorie",IF(BN$3="Toutes",SUMIFS('Étape 1 - à remplir'!$F$31:$F$400,'Étape 1 - à remplir'!$E$31:$E$400,MASQ2!BE477,'Étape 1 - à remplir'!$G$31:$G$400,"lots"),SUMIFS('Étape 1 - à remplir'!$F$31:$F$400,'Étape 1 - à remplir'!$E$31:$E$400,MASQ2!BE477,'Étape 1 - à remplir'!$C$31:$C$400,BN$3)),IF(BN$2="Âge",IF(BN$3="Tous",SUMIFS('Étape 1 - à remplir'!$F$31:$F$400,'Étape 1 - à remplir'!$E$31:$E$400,MASQ2!BE477,'Étape 1 - à remplir'!$G$31:$G$400,"lots"),SUMIFS('Étape 1 - à remplir'!$F$31:$F$400,'Étape 1 - à remplir'!$E$31:$E$400,MASQ2!BE477,'Étape 1 - à remplir'!$P$31:$P$400,BN$3,'Étape 1 - à remplir'!$G$31:$G$400,"lots")),IF(BN$2="Atelier",IF(BN$3="Tous",SUMIFS('Étape 1 - à remplir'!$F$31:$F$400,'Étape 1 - à remplir'!$E$31:$E$400,MASQ2!BE477,'Étape 1 - à remplir'!$G$31:$G$400,"lots"),SUMIFS('Étape 1 - à remplir'!$F$31:$F$400,'Étape 1 - à remplir'!$E$31:$E$400,MASQ2!BE477,'Étape 1 - à remplir'!$O$31:$O$400,BN$3,'Étape 1 - à remplir'!$G$31:$G$400,"lots")),IF(BN$2="Espèce",IF(BN$3="Tous",SUMIFS('Étape 1 - à remplir'!$F$31:$F$400,'Étape 1 - à remplir'!$E$31:$E$400,MASQ2!BE477,'Étape 1 - à remplir'!$G$31:$G$400,"lots"),SUMIFS('Étape 1 - à remplir'!$F$31:$F$400,'Étape 1 - à remplir'!$E$31:$E$400,MASQ2!BE477,'Étape 1 - à remplir'!$N$31:$N$400,BN$3,'Étape 1 - à remplir'!$G$31:$G$400,"lots")))))))</f>
        <v>#N/A</v>
      </c>
      <c r="BG477" s="204">
        <f t="shared" si="216"/>
        <v>0</v>
      </c>
      <c r="BH477" s="204" t="str">
        <f t="shared" si="202"/>
        <v>Colistine</v>
      </c>
      <c r="BI477" s="204" t="str">
        <f t="shared" si="203"/>
        <v/>
      </c>
      <c r="BJ477" s="204" t="str">
        <f t="shared" si="204"/>
        <v/>
      </c>
      <c r="BK477" s="204" t="str">
        <f t="shared" si="205"/>
        <v>Polypeptides</v>
      </c>
      <c r="BL477" s="204" t="str">
        <f t="shared" si="206"/>
        <v/>
      </c>
      <c r="BM477" s="97" t="str">
        <f t="shared" si="207"/>
        <v/>
      </c>
      <c r="BN477" s="78"/>
      <c r="BO477" s="78"/>
      <c r="BP477" s="77" t="str">
        <f ca="1"/>
        <v>SOGECOLI 2 MILLIONS UI/ML SOLUTION BUVABLE</v>
      </c>
      <c r="BQ477" s="79" t="e">
        <f ca="1"/>
        <v>#N/A</v>
      </c>
      <c r="BR477" s="102"/>
      <c r="BS477" s="8"/>
      <c r="BT477" s="8"/>
      <c r="BU477" s="8"/>
      <c r="BV477" s="8"/>
      <c r="BW477" s="8"/>
      <c r="BX477" s="8"/>
      <c r="BY477" s="8"/>
      <c r="BZ477" s="8"/>
      <c r="CA477" s="8"/>
      <c r="CB477" s="8"/>
      <c r="CC477" s="8"/>
      <c r="CD477" s="8"/>
      <c r="CE477" s="8"/>
      <c r="CF477" s="8"/>
      <c r="CG477" s="8"/>
      <c r="CH477" s="8"/>
      <c r="CI477" s="8"/>
      <c r="CJ477" s="8"/>
      <c r="CK477" s="8"/>
      <c r="CL477" s="8"/>
      <c r="CM477" s="8"/>
      <c r="CN477" s="8"/>
      <c r="CO477" s="97"/>
      <c r="CQ477" s="56"/>
      <c r="CR477" s="8"/>
      <c r="CS477" s="8"/>
      <c r="CT477" s="8"/>
      <c r="CU477" s="8"/>
      <c r="CV477" s="8"/>
      <c r="CW477" s="8"/>
      <c r="CX477" s="8"/>
      <c r="CY477" s="102" t="str">
        <f t="shared" si="208"/>
        <v>x</v>
      </c>
      <c r="CZ477" s="56" t="str">
        <f t="shared" si="209"/>
        <v>SOGECOLI 2 MILLIONS UI/ML SOLUTION BUVABLE</v>
      </c>
      <c r="DA477" s="204" t="e">
        <f>IF(IF(DI$2="Catégorie",IF(DI$3="Toutes",SUMIFS('Étape 1 - à remplir'!$F$31:$F$400,'Étape 1 - à remplir'!$E$31:$E$400,MASQ2!CZ477,'Étape 1 - à remplir'!$G$31:$G$400,"kg"),SUMIFS('Étape 1 - à remplir'!$F$31:$F$400,'Étape 1 - à remplir'!$E$31:$E$400,MASQ2!CZ477,'Étape 1 - à remplir'!$C$31:$C$400,DI$3)),IF(DI$2="Âge",IF(DI$3="Tous",SUMIFS('Étape 1 - à remplir'!$F$31:$F$400,'Étape 1 - à remplir'!$E$31:$E$400,MASQ2!CZ477,'Étape 1 - à remplir'!$G$31:$G$400,"kg"),SUMIFS('Étape 1 - à remplir'!$F$31:$F$400,'Étape 1 - à remplir'!$E$31:$E$400,MASQ2!CZ477,'Étape 1 - à remplir'!$P$31:$P$400,DI$3,'Étape 1 - à remplir'!$G$31:$G$400,"kg")),IF(DI$2="Atelier",IF(DI$3="Tous",SUMIFS('Étape 1 - à remplir'!$F$31:$F$400,'Étape 1 - à remplir'!$E$31:$E$400,MASQ2!CZ477,'Étape 1 - à remplir'!$G$31:$G$400,"kg"),SUMIFS('Étape 1 - à remplir'!$F$31:$F$400,'Étape 1 - à remplir'!$E$31:$E$400,MASQ2!CZ477,'Étape 1 - à remplir'!$O$31:$O$400,DI$3,'Étape 1 - à remplir'!$G$31:$G$400,"kg")),IF(DI$2="Espèce",IF(DI$3="Tous",SUMIFS('Étape 1 - à remplir'!$F$31:$F$400,'Étape 1 - à remplir'!$E$31:$E$400,MASQ2!CZ477,'Étape 1 - à remplir'!$G$31:$G$400,"kg"),SUMIFS('Étape 1 - à remplir'!$F$31:$F$400,'Étape 1 - à remplir'!$E$31:$E$400,MASQ2!CZ477,'Étape 1 - à remplir'!$N$31:$N$400,DI$3,'Étape 1 - à remplir'!$G$31:$G$400,"kg"))))))=0,NA(),IF(DI$2="Catégorie",IF(DI$3="Toutes",SUMIFS('Étape 1 - à remplir'!$F$31:$F$400,'Étape 1 - à remplir'!$E$31:$E$400,MASQ2!CZ477,'Étape 1 - à remplir'!$G$31:$G$400,"kg"),SUMIFS('Étape 1 - à remplir'!$F$31:$F$400,'Étape 1 - à remplir'!$E$31:$E$400,MASQ2!CZ477,'Étape 1 - à remplir'!$C$31:$C$400,DI$3)),IF(DI$2="Âge",IF(DI$3="Tous",SUMIFS('Étape 1 - à remplir'!$F$31:$F$400,'Étape 1 - à remplir'!$E$31:$E$400,MASQ2!CZ477,'Étape 1 - à remplir'!$G$31:$G$400,"kg"),SUMIFS('Étape 1 - à remplir'!$F$31:$F$400,'Étape 1 - à remplir'!$E$31:$E$400,MASQ2!CZ477,'Étape 1 - à remplir'!$P$31:$P$400,DI$3,'Étape 1 - à remplir'!$G$31:$G$400,"kg")),IF(DI$2="Atelier",IF(DI$3="Tous",SUMIFS('Étape 1 - à remplir'!$F$31:$F$400,'Étape 1 - à remplir'!$E$31:$E$400,MASQ2!CZ477,'Étape 1 - à remplir'!$G$31:$G$400,"kg"),SUMIFS('Étape 1 - à remplir'!$F$31:$F$400,'Étape 1 - à remplir'!$E$31:$E$400,MASQ2!CZ477,'Étape 1 - à remplir'!$O$31:$O$400,DI$3,'Étape 1 - à remplir'!$G$31:$G$400,"kg")),IF(DI$2="Espèce",IF(DI$3="Tous",SUMIFS('Étape 1 - à remplir'!$F$31:$F$400,'Étape 1 - à remplir'!$E$31:$E$400,MASQ2!CZ477,'Étape 1 - à remplir'!$G$31:$G$400,"kg"),SUMIFS('Étape 1 - à remplir'!$F$31:$F$400,'Étape 1 - à remplir'!$E$31:$E$400,MASQ2!CZ477,'Étape 1 - à remplir'!$N$31:$N$400,DI$3,'Étape 1 - à remplir'!$G$31:$G$400,"kg")))))))</f>
        <v>#N/A</v>
      </c>
      <c r="DB477" s="104">
        <f t="shared" si="217"/>
        <v>0</v>
      </c>
      <c r="DC477" s="204" t="str">
        <f t="shared" si="210"/>
        <v>Colistine</v>
      </c>
      <c r="DD477" s="204" t="str">
        <f t="shared" si="211"/>
        <v/>
      </c>
      <c r="DE477" s="204" t="str">
        <f t="shared" si="212"/>
        <v/>
      </c>
      <c r="DF477" s="204" t="str">
        <f t="shared" si="213"/>
        <v>Polypeptides</v>
      </c>
      <c r="DG477" s="204" t="str">
        <f t="shared" si="214"/>
        <v/>
      </c>
      <c r="DH477" s="97" t="str">
        <f t="shared" si="215"/>
        <v/>
      </c>
      <c r="DI477" s="78"/>
      <c r="DJ477" s="78"/>
      <c r="DK477" s="77" t="str">
        <f ca="1"/>
        <v>SOGECOLI 2 MILLIONS UI/ML SOLUTION BUVABLE</v>
      </c>
      <c r="DL477" s="79" t="e">
        <f ca="1"/>
        <v>#N/A</v>
      </c>
      <c r="DM477" s="102"/>
      <c r="DN477" s="8"/>
      <c r="DO477" s="8"/>
      <c r="DP477" s="8"/>
      <c r="DQ477" s="8"/>
      <c r="DR477" s="8"/>
      <c r="DS477" s="8"/>
      <c r="DT477" s="8"/>
      <c r="DU477" s="8"/>
      <c r="DV477" s="8"/>
      <c r="DW477" s="8"/>
      <c r="DX477" s="8"/>
      <c r="DY477" s="8"/>
      <c r="DZ477" s="8"/>
      <c r="EA477" s="8"/>
      <c r="EB477" s="8"/>
      <c r="EC477" s="8"/>
      <c r="ED477" s="8"/>
      <c r="EE477" s="8"/>
      <c r="EF477" s="8"/>
      <c r="EG477" s="8"/>
      <c r="EH477" s="8"/>
      <c r="EI477" s="8"/>
      <c r="EJ477" s="97"/>
    </row>
    <row r="478" spans="1:140" x14ac:dyDescent="0.25">
      <c r="A478" s="56"/>
      <c r="B478" s="8"/>
      <c r="C478" s="8"/>
      <c r="D478" s="8"/>
      <c r="E478" s="8"/>
      <c r="F478" s="8"/>
      <c r="G478" s="8"/>
      <c r="H478" s="8"/>
      <c r="I478" s="102" t="str">
        <f>INDEX(Données_ATB!BE:BV,MATCH(MASQ2!J478,Données_ATB!BE:BE,0),18)</f>
        <v/>
      </c>
      <c r="J478" s="77" t="str">
        <f>Données_ATB!BE477</f>
        <v>SOGESTART</v>
      </c>
      <c r="K478" s="204" t="e">
        <f>IF(IF(S$2="Catégorie",IF(S$3="Toutes",SUMIFS('Étape 1 - à remplir'!$F$31:$F$400,'Étape 1 - à remplir'!$E$31:$E$400,MASQ2!J478,'Étape 1 - à remplir'!$G$31:$G$400,"animaux"),SUMIFS('Étape 1 - à remplir'!$F$31:$F$400,'Étape 1 - à remplir'!$E$31:$E$400,MASQ2!J478,'Étape 1 - à remplir'!$C$31:$C$400,S$3)),IF(S$2="Âge",IF(S$3="Tous",SUMIFS('Étape 1 - à remplir'!$F$31:$F$400,'Étape 1 - à remplir'!$E$31:$E$400,MASQ2!J478,'Étape 1 - à remplir'!$G$31:$G$400,"animaux"),SUMIFS('Étape 1 - à remplir'!$F$31:$F$400,'Étape 1 - à remplir'!$E$31:$E$400,MASQ2!J478,'Étape 1 - à remplir'!$P$31:$P$400,S$3)),IF(S$2="Atelier",IF(S$3="Tous",SUMIFS('Étape 1 - à remplir'!$F$31:$F$400,'Étape 1 - à remplir'!$E$31:$E$400,MASQ2!J478,'Étape 1 - à remplir'!$G$31:$G$400,"animaux"),SUMIFS('Étape 1 - à remplir'!$F$31:$F$400,'Étape 1 - à remplir'!$E$31:$E$400,MASQ2!J478,'Étape 1 - à remplir'!$O$31:$O$400,S$3)),IF(S$2="Espèce",IF(S$3="Tous",SUMIFS('Étape 1 - à remplir'!$F$31:$F$400,'Étape 1 - à remplir'!$E$31:$E$400,MASQ2!J478,'Étape 1 - à remplir'!$G$31:$G$400,"animaux"),SUMIFS('Étape 1 - à remplir'!$F$31:$F$400,'Étape 1 - à remplir'!$E$31:$E$400,MASQ2!J478,'Étape 1 - à remplir'!$N$31:$N$400,S$3))))))=0,NA(),IF(S$2="Catégorie",IF(S$3="Toutes",SUMIFS('Étape 1 - à remplir'!$F$31:$F$400,'Étape 1 - à remplir'!$E$31:$E$400,MASQ2!J478,'Étape 1 - à remplir'!$G$31:$G$400,"animaux"),SUMIFS('Étape 1 - à remplir'!$F$31:$F$400,'Étape 1 - à remplir'!$E$31:$E$400,MASQ2!J478,'Étape 1 - à remplir'!$C$31:$C$400,S$3)),IF(S$2="Âge",IF(S$3="Tous",SUMIFS('Étape 1 - à remplir'!$F$31:$F$400,'Étape 1 - à remplir'!$E$31:$E$400,MASQ2!J478,'Étape 1 - à remplir'!$G$31:$G$400,"animaux"),SUMIFS('Étape 1 - à remplir'!$F$31:$F$400,'Étape 1 - à remplir'!$E$31:$E$400,MASQ2!J478,'Étape 1 - à remplir'!$P$31:$P$400,S$3)),IF(S$2="Atelier",IF(S$3="Tous",SUMIFS('Étape 1 - à remplir'!$F$31:$F$400,'Étape 1 - à remplir'!$E$31:$E$400,MASQ2!J478,'Étape 1 - à remplir'!$G$31:$G$400,"animaux"),SUMIFS('Étape 1 - à remplir'!$F$31:$F$400,'Étape 1 - à remplir'!$E$31:$E$400,MASQ2!J478,'Étape 1 - à remplir'!$O$31:$O$400,S$3)),IF(S$2="Espèce",IF(S$3="Tous",SUMIFS('Étape 1 - à remplir'!$F$31:$F$400,'Étape 1 - à remplir'!$E$31:$E$400,MASQ2!J478,'Étape 1 - à remplir'!$G$31:$G$400,"animaux"),SUMIFS('Étape 1 - à remplir'!$F$31:$F$400,'Étape 1 - à remplir'!$E$31:$E$400,MASQ2!J478,'Étape 1 - à remplir'!$N$31:$N$400,S$3)))))))</f>
        <v>#N/A</v>
      </c>
      <c r="L478" s="97">
        <f t="shared" si="218"/>
        <v>0</v>
      </c>
      <c r="M478" s="56" t="str">
        <f>Données_ATB!BN477</f>
        <v>Tétracycline</v>
      </c>
      <c r="N478" s="204" t="str">
        <f>Données_ATB!BO477</f>
        <v>Sulfadimidine</v>
      </c>
      <c r="O478" s="97" t="str">
        <f>Données_ATB!BP477</f>
        <v/>
      </c>
      <c r="P478" s="77" t="str">
        <f>Données_ATB!BR477</f>
        <v>Tetracyclines</v>
      </c>
      <c r="Q478" s="78" t="str">
        <f>Données_ATB!BS477</f>
        <v>Sulfamides</v>
      </c>
      <c r="R478" s="79" t="str">
        <f>Données_ATB!BT477</f>
        <v/>
      </c>
      <c r="S478" s="78"/>
      <c r="T478" s="78"/>
      <c r="U478" s="77" t="str">
        <f ca="1"/>
        <v>SOGESTART</v>
      </c>
      <c r="V478" s="79" t="e">
        <f ca="1"/>
        <v>#N/A</v>
      </c>
      <c r="W478" s="102"/>
      <c r="X478" s="8"/>
      <c r="Y478" s="8"/>
      <c r="Z478" s="8"/>
      <c r="AA478" s="8"/>
      <c r="AB478" s="102"/>
      <c r="AC478" s="8"/>
      <c r="AD478" s="8"/>
      <c r="AE478" s="8"/>
      <c r="AF478" s="8"/>
      <c r="AG478" s="8"/>
      <c r="AH478" s="8"/>
      <c r="AI478" s="8"/>
      <c r="AJ478" s="8"/>
      <c r="AK478" s="8"/>
      <c r="AL478" s="8"/>
      <c r="AM478" s="8"/>
      <c r="AN478" s="8"/>
      <c r="AO478" s="8"/>
      <c r="AP478" s="8"/>
      <c r="AQ478" s="8"/>
      <c r="AR478" s="8"/>
      <c r="AS478" s="8"/>
      <c r="AT478" s="97"/>
      <c r="AV478" s="56"/>
      <c r="AW478" s="8"/>
      <c r="AX478" s="8"/>
      <c r="AY478" s="8"/>
      <c r="AZ478" s="8"/>
      <c r="BA478" s="8"/>
      <c r="BB478" s="8"/>
      <c r="BC478" s="8"/>
      <c r="BD478" s="102" t="str">
        <f t="shared" si="200"/>
        <v/>
      </c>
      <c r="BE478" s="56" t="str">
        <f t="shared" si="201"/>
        <v>SOGESTART</v>
      </c>
      <c r="BF478" s="204" t="e">
        <f>IF(IF(BN$2="Catégorie",IF(BN$3="Toutes",SUMIFS('Étape 1 - à remplir'!$F$31:$F$400,'Étape 1 - à remplir'!$E$31:$E$400,MASQ2!BE478,'Étape 1 - à remplir'!$G$31:$G$400,"lots"),SUMIFS('Étape 1 - à remplir'!$F$31:$F$400,'Étape 1 - à remplir'!$E$31:$E$400,MASQ2!BE478,'Étape 1 - à remplir'!$C$31:$C$400,BN$3)),IF(BN$2="Âge",IF(BN$3="Tous",SUMIFS('Étape 1 - à remplir'!$F$31:$F$400,'Étape 1 - à remplir'!$E$31:$E$400,MASQ2!BE478,'Étape 1 - à remplir'!$G$31:$G$400,"lots"),SUMIFS('Étape 1 - à remplir'!$F$31:$F$400,'Étape 1 - à remplir'!$E$31:$E$400,MASQ2!BE478,'Étape 1 - à remplir'!$P$31:$P$400,BN$3,'Étape 1 - à remplir'!$G$31:$G$400,"lots")),IF(BN$2="Atelier",IF(BN$3="Tous",SUMIFS('Étape 1 - à remplir'!$F$31:$F$400,'Étape 1 - à remplir'!$E$31:$E$400,MASQ2!BE478,'Étape 1 - à remplir'!$G$31:$G$400,"lots"),SUMIFS('Étape 1 - à remplir'!$F$31:$F$400,'Étape 1 - à remplir'!$E$31:$E$400,MASQ2!BE478,'Étape 1 - à remplir'!$O$31:$O$400,BN$3,'Étape 1 - à remplir'!$G$31:$G$400,"lots")),IF(BN$2="Espèce",IF(BN$3="Tous",SUMIFS('Étape 1 - à remplir'!$F$31:$F$400,'Étape 1 - à remplir'!$E$31:$E$400,MASQ2!BE478,'Étape 1 - à remplir'!$G$31:$G$400,"lots"),SUMIFS('Étape 1 - à remplir'!$F$31:$F$400,'Étape 1 - à remplir'!$E$31:$E$400,MASQ2!BE478,'Étape 1 - à remplir'!$N$31:$N$400,BN$3,'Étape 1 - à remplir'!$G$31:$G$400,"lots"))))))=0,NA(),IF(BN$2="Catégorie",IF(BN$3="Toutes",SUMIFS('Étape 1 - à remplir'!$F$31:$F$400,'Étape 1 - à remplir'!$E$31:$E$400,MASQ2!BE478,'Étape 1 - à remplir'!$G$31:$G$400,"lots"),SUMIFS('Étape 1 - à remplir'!$F$31:$F$400,'Étape 1 - à remplir'!$E$31:$E$400,MASQ2!BE478,'Étape 1 - à remplir'!$C$31:$C$400,BN$3)),IF(BN$2="Âge",IF(BN$3="Tous",SUMIFS('Étape 1 - à remplir'!$F$31:$F$400,'Étape 1 - à remplir'!$E$31:$E$400,MASQ2!BE478,'Étape 1 - à remplir'!$G$31:$G$400,"lots"),SUMIFS('Étape 1 - à remplir'!$F$31:$F$400,'Étape 1 - à remplir'!$E$31:$E$400,MASQ2!BE478,'Étape 1 - à remplir'!$P$31:$P$400,BN$3,'Étape 1 - à remplir'!$G$31:$G$400,"lots")),IF(BN$2="Atelier",IF(BN$3="Tous",SUMIFS('Étape 1 - à remplir'!$F$31:$F$400,'Étape 1 - à remplir'!$E$31:$E$400,MASQ2!BE478,'Étape 1 - à remplir'!$G$31:$G$400,"lots"),SUMIFS('Étape 1 - à remplir'!$F$31:$F$400,'Étape 1 - à remplir'!$E$31:$E$400,MASQ2!BE478,'Étape 1 - à remplir'!$O$31:$O$400,BN$3,'Étape 1 - à remplir'!$G$31:$G$400,"lots")),IF(BN$2="Espèce",IF(BN$3="Tous",SUMIFS('Étape 1 - à remplir'!$F$31:$F$400,'Étape 1 - à remplir'!$E$31:$E$400,MASQ2!BE478,'Étape 1 - à remplir'!$G$31:$G$400,"lots"),SUMIFS('Étape 1 - à remplir'!$F$31:$F$400,'Étape 1 - à remplir'!$E$31:$E$400,MASQ2!BE478,'Étape 1 - à remplir'!$N$31:$N$400,BN$3,'Étape 1 - à remplir'!$G$31:$G$400,"lots")))))))</f>
        <v>#N/A</v>
      </c>
      <c r="BG478" s="204">
        <f t="shared" si="216"/>
        <v>0</v>
      </c>
      <c r="BH478" s="204" t="str">
        <f t="shared" si="202"/>
        <v>Tétracycline</v>
      </c>
      <c r="BI478" s="204" t="str">
        <f t="shared" si="203"/>
        <v>Sulfadimidine</v>
      </c>
      <c r="BJ478" s="204" t="str">
        <f t="shared" si="204"/>
        <v/>
      </c>
      <c r="BK478" s="204" t="str">
        <f t="shared" si="205"/>
        <v>Tetracyclines</v>
      </c>
      <c r="BL478" s="204" t="str">
        <f t="shared" si="206"/>
        <v>Sulfamides</v>
      </c>
      <c r="BM478" s="97" t="str">
        <f t="shared" si="207"/>
        <v/>
      </c>
      <c r="BN478" s="78"/>
      <c r="BO478" s="78"/>
      <c r="BP478" s="77" t="str">
        <f ca="1"/>
        <v>SOGESTART</v>
      </c>
      <c r="BQ478" s="79" t="e">
        <f ca="1"/>
        <v>#N/A</v>
      </c>
      <c r="BR478" s="102"/>
      <c r="BS478" s="8"/>
      <c r="BT478" s="8"/>
      <c r="BU478" s="8"/>
      <c r="BV478" s="8"/>
      <c r="BW478" s="8"/>
      <c r="BX478" s="8"/>
      <c r="BY478" s="8"/>
      <c r="BZ478" s="8"/>
      <c r="CA478" s="8"/>
      <c r="CB478" s="8"/>
      <c r="CC478" s="8"/>
      <c r="CD478" s="8"/>
      <c r="CE478" s="8"/>
      <c r="CF478" s="8"/>
      <c r="CG478" s="8"/>
      <c r="CH478" s="8"/>
      <c r="CI478" s="8"/>
      <c r="CJ478" s="8"/>
      <c r="CK478" s="8"/>
      <c r="CL478" s="8"/>
      <c r="CM478" s="8"/>
      <c r="CN478" s="8"/>
      <c r="CO478" s="97"/>
      <c r="CQ478" s="56"/>
      <c r="CR478" s="8"/>
      <c r="CS478" s="8"/>
      <c r="CT478" s="8"/>
      <c r="CU478" s="8"/>
      <c r="CV478" s="8"/>
      <c r="CW478" s="8"/>
      <c r="CX478" s="8"/>
      <c r="CY478" s="102" t="str">
        <f t="shared" si="208"/>
        <v/>
      </c>
      <c r="CZ478" s="56" t="str">
        <f t="shared" si="209"/>
        <v>SOGESTART</v>
      </c>
      <c r="DA478" s="204" t="e">
        <f>IF(IF(DI$2="Catégorie",IF(DI$3="Toutes",SUMIFS('Étape 1 - à remplir'!$F$31:$F$400,'Étape 1 - à remplir'!$E$31:$E$400,MASQ2!CZ478,'Étape 1 - à remplir'!$G$31:$G$400,"kg"),SUMIFS('Étape 1 - à remplir'!$F$31:$F$400,'Étape 1 - à remplir'!$E$31:$E$400,MASQ2!CZ478,'Étape 1 - à remplir'!$C$31:$C$400,DI$3)),IF(DI$2="Âge",IF(DI$3="Tous",SUMIFS('Étape 1 - à remplir'!$F$31:$F$400,'Étape 1 - à remplir'!$E$31:$E$400,MASQ2!CZ478,'Étape 1 - à remplir'!$G$31:$G$400,"kg"),SUMIFS('Étape 1 - à remplir'!$F$31:$F$400,'Étape 1 - à remplir'!$E$31:$E$400,MASQ2!CZ478,'Étape 1 - à remplir'!$P$31:$P$400,DI$3,'Étape 1 - à remplir'!$G$31:$G$400,"kg")),IF(DI$2="Atelier",IF(DI$3="Tous",SUMIFS('Étape 1 - à remplir'!$F$31:$F$400,'Étape 1 - à remplir'!$E$31:$E$400,MASQ2!CZ478,'Étape 1 - à remplir'!$G$31:$G$400,"kg"),SUMIFS('Étape 1 - à remplir'!$F$31:$F$400,'Étape 1 - à remplir'!$E$31:$E$400,MASQ2!CZ478,'Étape 1 - à remplir'!$O$31:$O$400,DI$3,'Étape 1 - à remplir'!$G$31:$G$400,"kg")),IF(DI$2="Espèce",IF(DI$3="Tous",SUMIFS('Étape 1 - à remplir'!$F$31:$F$400,'Étape 1 - à remplir'!$E$31:$E$400,MASQ2!CZ478,'Étape 1 - à remplir'!$G$31:$G$400,"kg"),SUMIFS('Étape 1 - à remplir'!$F$31:$F$400,'Étape 1 - à remplir'!$E$31:$E$400,MASQ2!CZ478,'Étape 1 - à remplir'!$N$31:$N$400,DI$3,'Étape 1 - à remplir'!$G$31:$G$400,"kg"))))))=0,NA(),IF(DI$2="Catégorie",IF(DI$3="Toutes",SUMIFS('Étape 1 - à remplir'!$F$31:$F$400,'Étape 1 - à remplir'!$E$31:$E$400,MASQ2!CZ478,'Étape 1 - à remplir'!$G$31:$G$400,"kg"),SUMIFS('Étape 1 - à remplir'!$F$31:$F$400,'Étape 1 - à remplir'!$E$31:$E$400,MASQ2!CZ478,'Étape 1 - à remplir'!$C$31:$C$400,DI$3)),IF(DI$2="Âge",IF(DI$3="Tous",SUMIFS('Étape 1 - à remplir'!$F$31:$F$400,'Étape 1 - à remplir'!$E$31:$E$400,MASQ2!CZ478,'Étape 1 - à remplir'!$G$31:$G$400,"kg"),SUMIFS('Étape 1 - à remplir'!$F$31:$F$400,'Étape 1 - à remplir'!$E$31:$E$400,MASQ2!CZ478,'Étape 1 - à remplir'!$P$31:$P$400,DI$3,'Étape 1 - à remplir'!$G$31:$G$400,"kg")),IF(DI$2="Atelier",IF(DI$3="Tous",SUMIFS('Étape 1 - à remplir'!$F$31:$F$400,'Étape 1 - à remplir'!$E$31:$E$400,MASQ2!CZ478,'Étape 1 - à remplir'!$G$31:$G$400,"kg"),SUMIFS('Étape 1 - à remplir'!$F$31:$F$400,'Étape 1 - à remplir'!$E$31:$E$400,MASQ2!CZ478,'Étape 1 - à remplir'!$O$31:$O$400,DI$3,'Étape 1 - à remplir'!$G$31:$G$400,"kg")),IF(DI$2="Espèce",IF(DI$3="Tous",SUMIFS('Étape 1 - à remplir'!$F$31:$F$400,'Étape 1 - à remplir'!$E$31:$E$400,MASQ2!CZ478,'Étape 1 - à remplir'!$G$31:$G$400,"kg"),SUMIFS('Étape 1 - à remplir'!$F$31:$F$400,'Étape 1 - à remplir'!$E$31:$E$400,MASQ2!CZ478,'Étape 1 - à remplir'!$N$31:$N$400,DI$3,'Étape 1 - à remplir'!$G$31:$G$400,"kg")))))))</f>
        <v>#N/A</v>
      </c>
      <c r="DB478" s="104">
        <f t="shared" si="217"/>
        <v>0</v>
      </c>
      <c r="DC478" s="204" t="str">
        <f t="shared" si="210"/>
        <v>Tétracycline</v>
      </c>
      <c r="DD478" s="204" t="str">
        <f t="shared" si="211"/>
        <v>Sulfadimidine</v>
      </c>
      <c r="DE478" s="204" t="str">
        <f t="shared" si="212"/>
        <v/>
      </c>
      <c r="DF478" s="204" t="str">
        <f t="shared" si="213"/>
        <v>Tetracyclines</v>
      </c>
      <c r="DG478" s="204" t="str">
        <f t="shared" si="214"/>
        <v>Sulfamides</v>
      </c>
      <c r="DH478" s="97" t="str">
        <f t="shared" si="215"/>
        <v/>
      </c>
      <c r="DI478" s="78"/>
      <c r="DJ478" s="78"/>
      <c r="DK478" s="77" t="str">
        <f ca="1"/>
        <v>SOGESTART</v>
      </c>
      <c r="DL478" s="79" t="e">
        <f ca="1"/>
        <v>#N/A</v>
      </c>
      <c r="DM478" s="102"/>
      <c r="DN478" s="8"/>
      <c r="DO478" s="8"/>
      <c r="DP478" s="8"/>
      <c r="DQ478" s="8"/>
      <c r="DR478" s="8"/>
      <c r="DS478" s="8"/>
      <c r="DT478" s="8"/>
      <c r="DU478" s="8"/>
      <c r="DV478" s="8"/>
      <c r="DW478" s="8"/>
      <c r="DX478" s="8"/>
      <c r="DY478" s="8"/>
      <c r="DZ478" s="8"/>
      <c r="EA478" s="8"/>
      <c r="EB478" s="8"/>
      <c r="EC478" s="8"/>
      <c r="ED478" s="8"/>
      <c r="EE478" s="8"/>
      <c r="EF478" s="8"/>
      <c r="EG478" s="8"/>
      <c r="EH478" s="8"/>
      <c r="EI478" s="8"/>
      <c r="EJ478" s="97"/>
    </row>
    <row r="479" spans="1:140" x14ac:dyDescent="0.25">
      <c r="A479" s="56"/>
      <c r="B479" s="8"/>
      <c r="C479" s="8"/>
      <c r="D479" s="8"/>
      <c r="E479" s="8"/>
      <c r="F479" s="8"/>
      <c r="G479" s="8"/>
      <c r="H479" s="8"/>
      <c r="I479" s="102" t="str">
        <f>INDEX(Données_ATB!BE:BV,MATCH(MASQ2!J479,Données_ATB!BE:BE,0),18)</f>
        <v/>
      </c>
      <c r="J479" s="77" t="str">
        <f>Données_ATB!BE478</f>
        <v>SOGETYL 100 MUI POUDRE POUR SOLUTION BUVABLE POUR VEAUX PORCINS ET VOLAILLES</v>
      </c>
      <c r="K479" s="204" t="e">
        <f>IF(IF(S$2="Catégorie",IF(S$3="Toutes",SUMIFS('Étape 1 - à remplir'!$F$31:$F$400,'Étape 1 - à remplir'!$E$31:$E$400,MASQ2!J479,'Étape 1 - à remplir'!$G$31:$G$400,"animaux"),SUMIFS('Étape 1 - à remplir'!$F$31:$F$400,'Étape 1 - à remplir'!$E$31:$E$400,MASQ2!J479,'Étape 1 - à remplir'!$C$31:$C$400,S$3)),IF(S$2="Âge",IF(S$3="Tous",SUMIFS('Étape 1 - à remplir'!$F$31:$F$400,'Étape 1 - à remplir'!$E$31:$E$400,MASQ2!J479,'Étape 1 - à remplir'!$G$31:$G$400,"animaux"),SUMIFS('Étape 1 - à remplir'!$F$31:$F$400,'Étape 1 - à remplir'!$E$31:$E$400,MASQ2!J479,'Étape 1 - à remplir'!$P$31:$P$400,S$3)),IF(S$2="Atelier",IF(S$3="Tous",SUMIFS('Étape 1 - à remplir'!$F$31:$F$400,'Étape 1 - à remplir'!$E$31:$E$400,MASQ2!J479,'Étape 1 - à remplir'!$G$31:$G$400,"animaux"),SUMIFS('Étape 1 - à remplir'!$F$31:$F$400,'Étape 1 - à remplir'!$E$31:$E$400,MASQ2!J479,'Étape 1 - à remplir'!$O$31:$O$400,S$3)),IF(S$2="Espèce",IF(S$3="Tous",SUMIFS('Étape 1 - à remplir'!$F$31:$F$400,'Étape 1 - à remplir'!$E$31:$E$400,MASQ2!J479,'Étape 1 - à remplir'!$G$31:$G$400,"animaux"),SUMIFS('Étape 1 - à remplir'!$F$31:$F$400,'Étape 1 - à remplir'!$E$31:$E$400,MASQ2!J479,'Étape 1 - à remplir'!$N$31:$N$400,S$3))))))=0,NA(),IF(S$2="Catégorie",IF(S$3="Toutes",SUMIFS('Étape 1 - à remplir'!$F$31:$F$400,'Étape 1 - à remplir'!$E$31:$E$400,MASQ2!J479,'Étape 1 - à remplir'!$G$31:$G$400,"animaux"),SUMIFS('Étape 1 - à remplir'!$F$31:$F$400,'Étape 1 - à remplir'!$E$31:$E$400,MASQ2!J479,'Étape 1 - à remplir'!$C$31:$C$400,S$3)),IF(S$2="Âge",IF(S$3="Tous",SUMIFS('Étape 1 - à remplir'!$F$31:$F$400,'Étape 1 - à remplir'!$E$31:$E$400,MASQ2!J479,'Étape 1 - à remplir'!$G$31:$G$400,"animaux"),SUMIFS('Étape 1 - à remplir'!$F$31:$F$400,'Étape 1 - à remplir'!$E$31:$E$400,MASQ2!J479,'Étape 1 - à remplir'!$P$31:$P$400,S$3)),IF(S$2="Atelier",IF(S$3="Tous",SUMIFS('Étape 1 - à remplir'!$F$31:$F$400,'Étape 1 - à remplir'!$E$31:$E$400,MASQ2!J479,'Étape 1 - à remplir'!$G$31:$G$400,"animaux"),SUMIFS('Étape 1 - à remplir'!$F$31:$F$400,'Étape 1 - à remplir'!$E$31:$E$400,MASQ2!J479,'Étape 1 - à remplir'!$O$31:$O$400,S$3)),IF(S$2="Espèce",IF(S$3="Tous",SUMIFS('Étape 1 - à remplir'!$F$31:$F$400,'Étape 1 - à remplir'!$E$31:$E$400,MASQ2!J479,'Étape 1 - à remplir'!$G$31:$G$400,"animaux"),SUMIFS('Étape 1 - à remplir'!$F$31:$F$400,'Étape 1 - à remplir'!$E$31:$E$400,MASQ2!J479,'Étape 1 - à remplir'!$N$31:$N$400,S$3)))))))</f>
        <v>#N/A</v>
      </c>
      <c r="L479" s="97">
        <f t="shared" si="218"/>
        <v>0</v>
      </c>
      <c r="M479" s="56" t="str">
        <f>Données_ATB!BN478</f>
        <v>Tylosine</v>
      </c>
      <c r="N479" s="204" t="str">
        <f>Données_ATB!BO478</f>
        <v/>
      </c>
      <c r="O479" s="97" t="str">
        <f>Données_ATB!BP478</f>
        <v/>
      </c>
      <c r="P479" s="77" t="str">
        <f>Données_ATB!BR478</f>
        <v>Macrolides</v>
      </c>
      <c r="Q479" s="78" t="str">
        <f>Données_ATB!BS478</f>
        <v/>
      </c>
      <c r="R479" s="79" t="str">
        <f>Données_ATB!BT478</f>
        <v/>
      </c>
      <c r="S479" s="78"/>
      <c r="T479" s="78"/>
      <c r="U479" s="77" t="str">
        <f ca="1"/>
        <v>SOGETYL 100 MUI POUDRE POUR SOLUTION BUVABLE POUR VEAUX PORCINS ET VOLAILLES</v>
      </c>
      <c r="V479" s="79" t="e">
        <f ca="1"/>
        <v>#N/A</v>
      </c>
      <c r="W479" s="102"/>
      <c r="X479" s="8"/>
      <c r="Y479" s="8"/>
      <c r="Z479" s="8"/>
      <c r="AA479" s="8"/>
      <c r="AB479" s="102"/>
      <c r="AC479" s="8"/>
      <c r="AD479" s="8"/>
      <c r="AE479" s="8"/>
      <c r="AF479" s="8"/>
      <c r="AG479" s="8"/>
      <c r="AH479" s="8"/>
      <c r="AI479" s="8"/>
      <c r="AJ479" s="8"/>
      <c r="AK479" s="8"/>
      <c r="AL479" s="8"/>
      <c r="AM479" s="8"/>
      <c r="AN479" s="8"/>
      <c r="AO479" s="8"/>
      <c r="AP479" s="8"/>
      <c r="AQ479" s="8"/>
      <c r="AR479" s="8"/>
      <c r="AS479" s="8"/>
      <c r="AT479" s="97"/>
      <c r="AV479" s="56"/>
      <c r="AW479" s="8"/>
      <c r="AX479" s="8"/>
      <c r="AY479" s="8"/>
      <c r="AZ479" s="8"/>
      <c r="BA479" s="8"/>
      <c r="BB479" s="8"/>
      <c r="BC479" s="8"/>
      <c r="BD479" s="102" t="str">
        <f t="shared" si="200"/>
        <v/>
      </c>
      <c r="BE479" s="56" t="str">
        <f t="shared" si="201"/>
        <v>SOGETYL 100 MUI POUDRE POUR SOLUTION BUVABLE POUR VEAUX PORCINS ET VOLAILLES</v>
      </c>
      <c r="BF479" s="204" t="e">
        <f>IF(IF(BN$2="Catégorie",IF(BN$3="Toutes",SUMIFS('Étape 1 - à remplir'!$F$31:$F$400,'Étape 1 - à remplir'!$E$31:$E$400,MASQ2!BE479,'Étape 1 - à remplir'!$G$31:$G$400,"lots"),SUMIFS('Étape 1 - à remplir'!$F$31:$F$400,'Étape 1 - à remplir'!$E$31:$E$400,MASQ2!BE479,'Étape 1 - à remplir'!$C$31:$C$400,BN$3)),IF(BN$2="Âge",IF(BN$3="Tous",SUMIFS('Étape 1 - à remplir'!$F$31:$F$400,'Étape 1 - à remplir'!$E$31:$E$400,MASQ2!BE479,'Étape 1 - à remplir'!$G$31:$G$400,"lots"),SUMIFS('Étape 1 - à remplir'!$F$31:$F$400,'Étape 1 - à remplir'!$E$31:$E$400,MASQ2!BE479,'Étape 1 - à remplir'!$P$31:$P$400,BN$3,'Étape 1 - à remplir'!$G$31:$G$400,"lots")),IF(BN$2="Atelier",IF(BN$3="Tous",SUMIFS('Étape 1 - à remplir'!$F$31:$F$400,'Étape 1 - à remplir'!$E$31:$E$400,MASQ2!BE479,'Étape 1 - à remplir'!$G$31:$G$400,"lots"),SUMIFS('Étape 1 - à remplir'!$F$31:$F$400,'Étape 1 - à remplir'!$E$31:$E$400,MASQ2!BE479,'Étape 1 - à remplir'!$O$31:$O$400,BN$3,'Étape 1 - à remplir'!$G$31:$G$400,"lots")),IF(BN$2="Espèce",IF(BN$3="Tous",SUMIFS('Étape 1 - à remplir'!$F$31:$F$400,'Étape 1 - à remplir'!$E$31:$E$400,MASQ2!BE479,'Étape 1 - à remplir'!$G$31:$G$400,"lots"),SUMIFS('Étape 1 - à remplir'!$F$31:$F$400,'Étape 1 - à remplir'!$E$31:$E$400,MASQ2!BE479,'Étape 1 - à remplir'!$N$31:$N$400,BN$3,'Étape 1 - à remplir'!$G$31:$G$400,"lots"))))))=0,NA(),IF(BN$2="Catégorie",IF(BN$3="Toutes",SUMIFS('Étape 1 - à remplir'!$F$31:$F$400,'Étape 1 - à remplir'!$E$31:$E$400,MASQ2!BE479,'Étape 1 - à remplir'!$G$31:$G$400,"lots"),SUMIFS('Étape 1 - à remplir'!$F$31:$F$400,'Étape 1 - à remplir'!$E$31:$E$400,MASQ2!BE479,'Étape 1 - à remplir'!$C$31:$C$400,BN$3)),IF(BN$2="Âge",IF(BN$3="Tous",SUMIFS('Étape 1 - à remplir'!$F$31:$F$400,'Étape 1 - à remplir'!$E$31:$E$400,MASQ2!BE479,'Étape 1 - à remplir'!$G$31:$G$400,"lots"),SUMIFS('Étape 1 - à remplir'!$F$31:$F$400,'Étape 1 - à remplir'!$E$31:$E$400,MASQ2!BE479,'Étape 1 - à remplir'!$P$31:$P$400,BN$3,'Étape 1 - à remplir'!$G$31:$G$400,"lots")),IF(BN$2="Atelier",IF(BN$3="Tous",SUMIFS('Étape 1 - à remplir'!$F$31:$F$400,'Étape 1 - à remplir'!$E$31:$E$400,MASQ2!BE479,'Étape 1 - à remplir'!$G$31:$G$400,"lots"),SUMIFS('Étape 1 - à remplir'!$F$31:$F$400,'Étape 1 - à remplir'!$E$31:$E$400,MASQ2!BE479,'Étape 1 - à remplir'!$O$31:$O$400,BN$3,'Étape 1 - à remplir'!$G$31:$G$400,"lots")),IF(BN$2="Espèce",IF(BN$3="Tous",SUMIFS('Étape 1 - à remplir'!$F$31:$F$400,'Étape 1 - à remplir'!$E$31:$E$400,MASQ2!BE479,'Étape 1 - à remplir'!$G$31:$G$400,"lots"),SUMIFS('Étape 1 - à remplir'!$F$31:$F$400,'Étape 1 - à remplir'!$E$31:$E$400,MASQ2!BE479,'Étape 1 - à remplir'!$N$31:$N$400,BN$3,'Étape 1 - à remplir'!$G$31:$G$400,"lots")))))))</f>
        <v>#N/A</v>
      </c>
      <c r="BG479" s="204">
        <f t="shared" si="216"/>
        <v>0</v>
      </c>
      <c r="BH479" s="204" t="str">
        <f t="shared" si="202"/>
        <v>Tylosine</v>
      </c>
      <c r="BI479" s="204" t="str">
        <f t="shared" si="203"/>
        <v/>
      </c>
      <c r="BJ479" s="204" t="str">
        <f t="shared" si="204"/>
        <v/>
      </c>
      <c r="BK479" s="204" t="str">
        <f t="shared" si="205"/>
        <v>Macrolides</v>
      </c>
      <c r="BL479" s="204" t="str">
        <f t="shared" si="206"/>
        <v/>
      </c>
      <c r="BM479" s="97" t="str">
        <f t="shared" si="207"/>
        <v/>
      </c>
      <c r="BN479" s="78"/>
      <c r="BO479" s="78"/>
      <c r="BP479" s="77" t="str">
        <f ca="1"/>
        <v>SOGETYL 100 MUI POUDRE POUR SOLUTION BUVABLE POUR VEAUX PORCINS ET VOLAILLES</v>
      </c>
      <c r="BQ479" s="79" t="e">
        <f ca="1"/>
        <v>#N/A</v>
      </c>
      <c r="BR479" s="102"/>
      <c r="BS479" s="8"/>
      <c r="BT479" s="8"/>
      <c r="BU479" s="8"/>
      <c r="BV479" s="8"/>
      <c r="BW479" s="8"/>
      <c r="BX479" s="8"/>
      <c r="BY479" s="8"/>
      <c r="BZ479" s="8"/>
      <c r="CA479" s="8"/>
      <c r="CB479" s="8"/>
      <c r="CC479" s="8"/>
      <c r="CD479" s="8"/>
      <c r="CE479" s="8"/>
      <c r="CF479" s="8"/>
      <c r="CG479" s="8"/>
      <c r="CH479" s="8"/>
      <c r="CI479" s="8"/>
      <c r="CJ479" s="8"/>
      <c r="CK479" s="8"/>
      <c r="CL479" s="8"/>
      <c r="CM479" s="8"/>
      <c r="CN479" s="8"/>
      <c r="CO479" s="97"/>
      <c r="CQ479" s="56"/>
      <c r="CR479" s="8"/>
      <c r="CS479" s="8"/>
      <c r="CT479" s="8"/>
      <c r="CU479" s="8"/>
      <c r="CV479" s="8"/>
      <c r="CW479" s="8"/>
      <c r="CX479" s="8"/>
      <c r="CY479" s="102" t="str">
        <f t="shared" si="208"/>
        <v/>
      </c>
      <c r="CZ479" s="56" t="str">
        <f t="shared" si="209"/>
        <v>SOGETYL 100 MUI POUDRE POUR SOLUTION BUVABLE POUR VEAUX PORCINS ET VOLAILLES</v>
      </c>
      <c r="DA479" s="204" t="e">
        <f>IF(IF(DI$2="Catégorie",IF(DI$3="Toutes",SUMIFS('Étape 1 - à remplir'!$F$31:$F$400,'Étape 1 - à remplir'!$E$31:$E$400,MASQ2!CZ479,'Étape 1 - à remplir'!$G$31:$G$400,"kg"),SUMIFS('Étape 1 - à remplir'!$F$31:$F$400,'Étape 1 - à remplir'!$E$31:$E$400,MASQ2!CZ479,'Étape 1 - à remplir'!$C$31:$C$400,DI$3)),IF(DI$2="Âge",IF(DI$3="Tous",SUMIFS('Étape 1 - à remplir'!$F$31:$F$400,'Étape 1 - à remplir'!$E$31:$E$400,MASQ2!CZ479,'Étape 1 - à remplir'!$G$31:$G$400,"kg"),SUMIFS('Étape 1 - à remplir'!$F$31:$F$400,'Étape 1 - à remplir'!$E$31:$E$400,MASQ2!CZ479,'Étape 1 - à remplir'!$P$31:$P$400,DI$3,'Étape 1 - à remplir'!$G$31:$G$400,"kg")),IF(DI$2="Atelier",IF(DI$3="Tous",SUMIFS('Étape 1 - à remplir'!$F$31:$F$400,'Étape 1 - à remplir'!$E$31:$E$400,MASQ2!CZ479,'Étape 1 - à remplir'!$G$31:$G$400,"kg"),SUMIFS('Étape 1 - à remplir'!$F$31:$F$400,'Étape 1 - à remplir'!$E$31:$E$400,MASQ2!CZ479,'Étape 1 - à remplir'!$O$31:$O$400,DI$3,'Étape 1 - à remplir'!$G$31:$G$400,"kg")),IF(DI$2="Espèce",IF(DI$3="Tous",SUMIFS('Étape 1 - à remplir'!$F$31:$F$400,'Étape 1 - à remplir'!$E$31:$E$400,MASQ2!CZ479,'Étape 1 - à remplir'!$G$31:$G$400,"kg"),SUMIFS('Étape 1 - à remplir'!$F$31:$F$400,'Étape 1 - à remplir'!$E$31:$E$400,MASQ2!CZ479,'Étape 1 - à remplir'!$N$31:$N$400,DI$3,'Étape 1 - à remplir'!$G$31:$G$400,"kg"))))))=0,NA(),IF(DI$2="Catégorie",IF(DI$3="Toutes",SUMIFS('Étape 1 - à remplir'!$F$31:$F$400,'Étape 1 - à remplir'!$E$31:$E$400,MASQ2!CZ479,'Étape 1 - à remplir'!$G$31:$G$400,"kg"),SUMIFS('Étape 1 - à remplir'!$F$31:$F$400,'Étape 1 - à remplir'!$E$31:$E$400,MASQ2!CZ479,'Étape 1 - à remplir'!$C$31:$C$400,DI$3)),IF(DI$2="Âge",IF(DI$3="Tous",SUMIFS('Étape 1 - à remplir'!$F$31:$F$400,'Étape 1 - à remplir'!$E$31:$E$400,MASQ2!CZ479,'Étape 1 - à remplir'!$G$31:$G$400,"kg"),SUMIFS('Étape 1 - à remplir'!$F$31:$F$400,'Étape 1 - à remplir'!$E$31:$E$400,MASQ2!CZ479,'Étape 1 - à remplir'!$P$31:$P$400,DI$3,'Étape 1 - à remplir'!$G$31:$G$400,"kg")),IF(DI$2="Atelier",IF(DI$3="Tous",SUMIFS('Étape 1 - à remplir'!$F$31:$F$400,'Étape 1 - à remplir'!$E$31:$E$400,MASQ2!CZ479,'Étape 1 - à remplir'!$G$31:$G$400,"kg"),SUMIFS('Étape 1 - à remplir'!$F$31:$F$400,'Étape 1 - à remplir'!$E$31:$E$400,MASQ2!CZ479,'Étape 1 - à remplir'!$O$31:$O$400,DI$3,'Étape 1 - à remplir'!$G$31:$G$400,"kg")),IF(DI$2="Espèce",IF(DI$3="Tous",SUMIFS('Étape 1 - à remplir'!$F$31:$F$400,'Étape 1 - à remplir'!$E$31:$E$400,MASQ2!CZ479,'Étape 1 - à remplir'!$G$31:$G$400,"kg"),SUMIFS('Étape 1 - à remplir'!$F$31:$F$400,'Étape 1 - à remplir'!$E$31:$E$400,MASQ2!CZ479,'Étape 1 - à remplir'!$N$31:$N$400,DI$3,'Étape 1 - à remplir'!$G$31:$G$400,"kg")))))))</f>
        <v>#N/A</v>
      </c>
      <c r="DB479" s="104">
        <f t="shared" si="217"/>
        <v>0</v>
      </c>
      <c r="DC479" s="204" t="str">
        <f t="shared" si="210"/>
        <v>Tylosine</v>
      </c>
      <c r="DD479" s="204" t="str">
        <f t="shared" si="211"/>
        <v/>
      </c>
      <c r="DE479" s="204" t="str">
        <f t="shared" si="212"/>
        <v/>
      </c>
      <c r="DF479" s="204" t="str">
        <f t="shared" si="213"/>
        <v>Macrolides</v>
      </c>
      <c r="DG479" s="204" t="str">
        <f t="shared" si="214"/>
        <v/>
      </c>
      <c r="DH479" s="97" t="str">
        <f t="shared" si="215"/>
        <v/>
      </c>
      <c r="DI479" s="78"/>
      <c r="DJ479" s="78"/>
      <c r="DK479" s="77" t="str">
        <f ca="1"/>
        <v>SOGETYL 100 MUI POUDRE POUR SOLUTION BUVABLE POUR VEAUX PORCINS ET VOLAILLES</v>
      </c>
      <c r="DL479" s="79" t="e">
        <f ca="1"/>
        <v>#N/A</v>
      </c>
      <c r="DM479" s="102"/>
      <c r="DN479" s="8"/>
      <c r="DO479" s="8"/>
      <c r="DP479" s="8"/>
      <c r="DQ479" s="8"/>
      <c r="DR479" s="8"/>
      <c r="DS479" s="8"/>
      <c r="DT479" s="8"/>
      <c r="DU479" s="8"/>
      <c r="DV479" s="8"/>
      <c r="DW479" s="8"/>
      <c r="DX479" s="8"/>
      <c r="DY479" s="8"/>
      <c r="DZ479" s="8"/>
      <c r="EA479" s="8"/>
      <c r="EB479" s="8"/>
      <c r="EC479" s="8"/>
      <c r="ED479" s="8"/>
      <c r="EE479" s="8"/>
      <c r="EF479" s="8"/>
      <c r="EG479" s="8"/>
      <c r="EH479" s="8"/>
      <c r="EI479" s="8"/>
      <c r="EJ479" s="97"/>
    </row>
    <row r="480" spans="1:140" x14ac:dyDescent="0.25">
      <c r="A480" s="56"/>
      <c r="B480" s="8"/>
      <c r="C480" s="8"/>
      <c r="D480" s="8"/>
      <c r="E480" s="8"/>
      <c r="F480" s="8"/>
      <c r="G480" s="8"/>
      <c r="H480" s="8"/>
      <c r="I480" s="102" t="str">
        <f>INDEX(Données_ATB!BE:BV,MATCH(MASQ2!J480,Données_ATB!BE:BE,0),18)</f>
        <v/>
      </c>
      <c r="J480" s="77" t="str">
        <f>Données_ATB!BE479</f>
        <v>SOLAMOCTA 697 MG/G POUDRE POUR ADMINISTRATION DANS L'EAU DE BOISSON DES POULETS CANARDS ET DINDES</v>
      </c>
      <c r="K480" s="204" t="e">
        <f>IF(IF(S$2="Catégorie",IF(S$3="Toutes",SUMIFS('Étape 1 - à remplir'!$F$31:$F$400,'Étape 1 - à remplir'!$E$31:$E$400,MASQ2!J480,'Étape 1 - à remplir'!$G$31:$G$400,"animaux"),SUMIFS('Étape 1 - à remplir'!$F$31:$F$400,'Étape 1 - à remplir'!$E$31:$E$400,MASQ2!J480,'Étape 1 - à remplir'!$C$31:$C$400,S$3)),IF(S$2="Âge",IF(S$3="Tous",SUMIFS('Étape 1 - à remplir'!$F$31:$F$400,'Étape 1 - à remplir'!$E$31:$E$400,MASQ2!J480,'Étape 1 - à remplir'!$G$31:$G$400,"animaux"),SUMIFS('Étape 1 - à remplir'!$F$31:$F$400,'Étape 1 - à remplir'!$E$31:$E$400,MASQ2!J480,'Étape 1 - à remplir'!$P$31:$P$400,S$3)),IF(S$2="Atelier",IF(S$3="Tous",SUMIFS('Étape 1 - à remplir'!$F$31:$F$400,'Étape 1 - à remplir'!$E$31:$E$400,MASQ2!J480,'Étape 1 - à remplir'!$G$31:$G$400,"animaux"),SUMIFS('Étape 1 - à remplir'!$F$31:$F$400,'Étape 1 - à remplir'!$E$31:$E$400,MASQ2!J480,'Étape 1 - à remplir'!$O$31:$O$400,S$3)),IF(S$2="Espèce",IF(S$3="Tous",SUMIFS('Étape 1 - à remplir'!$F$31:$F$400,'Étape 1 - à remplir'!$E$31:$E$400,MASQ2!J480,'Étape 1 - à remplir'!$G$31:$G$400,"animaux"),SUMIFS('Étape 1 - à remplir'!$F$31:$F$400,'Étape 1 - à remplir'!$E$31:$E$400,MASQ2!J480,'Étape 1 - à remplir'!$N$31:$N$400,S$3))))))=0,NA(),IF(S$2="Catégorie",IF(S$3="Toutes",SUMIFS('Étape 1 - à remplir'!$F$31:$F$400,'Étape 1 - à remplir'!$E$31:$E$400,MASQ2!J480,'Étape 1 - à remplir'!$G$31:$G$400,"animaux"),SUMIFS('Étape 1 - à remplir'!$F$31:$F$400,'Étape 1 - à remplir'!$E$31:$E$400,MASQ2!J480,'Étape 1 - à remplir'!$C$31:$C$400,S$3)),IF(S$2="Âge",IF(S$3="Tous",SUMIFS('Étape 1 - à remplir'!$F$31:$F$400,'Étape 1 - à remplir'!$E$31:$E$400,MASQ2!J480,'Étape 1 - à remplir'!$G$31:$G$400,"animaux"),SUMIFS('Étape 1 - à remplir'!$F$31:$F$400,'Étape 1 - à remplir'!$E$31:$E$400,MASQ2!J480,'Étape 1 - à remplir'!$P$31:$P$400,S$3)),IF(S$2="Atelier",IF(S$3="Tous",SUMIFS('Étape 1 - à remplir'!$F$31:$F$400,'Étape 1 - à remplir'!$E$31:$E$400,MASQ2!J480,'Étape 1 - à remplir'!$G$31:$G$400,"animaux"),SUMIFS('Étape 1 - à remplir'!$F$31:$F$400,'Étape 1 - à remplir'!$E$31:$E$400,MASQ2!J480,'Étape 1 - à remplir'!$O$31:$O$400,S$3)),IF(S$2="Espèce",IF(S$3="Tous",SUMIFS('Étape 1 - à remplir'!$F$31:$F$400,'Étape 1 - à remplir'!$E$31:$E$400,MASQ2!J480,'Étape 1 - à remplir'!$G$31:$G$400,"animaux"),SUMIFS('Étape 1 - à remplir'!$F$31:$F$400,'Étape 1 - à remplir'!$E$31:$E$400,MASQ2!J480,'Étape 1 - à remplir'!$N$31:$N$400,S$3)))))))</f>
        <v>#N/A</v>
      </c>
      <c r="L480" s="97">
        <f t="shared" si="218"/>
        <v>0</v>
      </c>
      <c r="M480" s="56" t="str">
        <f>Données_ATB!BN479</f>
        <v>Amoxicilline</v>
      </c>
      <c r="N480" s="204" t="str">
        <f>Données_ATB!BO479</f>
        <v/>
      </c>
      <c r="O480" s="97" t="str">
        <f>Données_ATB!BP479</f>
        <v/>
      </c>
      <c r="P480" s="77" t="str">
        <f>Données_ATB!BR479</f>
        <v>Penicillines</v>
      </c>
      <c r="Q480" s="78" t="str">
        <f>Données_ATB!BS479</f>
        <v/>
      </c>
      <c r="R480" s="79" t="str">
        <f>Données_ATB!BT479</f>
        <v/>
      </c>
      <c r="S480" s="78"/>
      <c r="T480" s="78"/>
      <c r="U480" s="77" t="str">
        <f ca="1"/>
        <v>SOLAMOCTA 697 MG/G POUDRE POUR ADMINISTRATION DANS L'EAU DE BOISSON DES POULETS CANARDS ET DINDES</v>
      </c>
      <c r="V480" s="79" t="e">
        <f ca="1"/>
        <v>#N/A</v>
      </c>
      <c r="W480" s="102"/>
      <c r="X480" s="8"/>
      <c r="Y480" s="8"/>
      <c r="Z480" s="8"/>
      <c r="AA480" s="8"/>
      <c r="AB480" s="102"/>
      <c r="AC480" s="8"/>
      <c r="AD480" s="8"/>
      <c r="AE480" s="8"/>
      <c r="AF480" s="8"/>
      <c r="AG480" s="8"/>
      <c r="AH480" s="8"/>
      <c r="AI480" s="8"/>
      <c r="AJ480" s="8"/>
      <c r="AK480" s="8"/>
      <c r="AL480" s="8"/>
      <c r="AM480" s="8"/>
      <c r="AN480" s="8"/>
      <c r="AO480" s="8"/>
      <c r="AP480" s="8"/>
      <c r="AQ480" s="8"/>
      <c r="AR480" s="8"/>
      <c r="AS480" s="8"/>
      <c r="AT480" s="97"/>
      <c r="AV480" s="56"/>
      <c r="AW480" s="8"/>
      <c r="AX480" s="8"/>
      <c r="AY480" s="8"/>
      <c r="AZ480" s="8"/>
      <c r="BA480" s="8"/>
      <c r="BB480" s="8"/>
      <c r="BC480" s="8"/>
      <c r="BD480" s="102" t="str">
        <f t="shared" si="200"/>
        <v/>
      </c>
      <c r="BE480" s="56" t="str">
        <f t="shared" si="201"/>
        <v>SOLAMOCTA 697 MG/G POUDRE POUR ADMINISTRATION DANS L'EAU DE BOISSON DES POULETS CANARDS ET DINDES</v>
      </c>
      <c r="BF480" s="204" t="e">
        <f>IF(IF(BN$2="Catégorie",IF(BN$3="Toutes",SUMIFS('Étape 1 - à remplir'!$F$31:$F$400,'Étape 1 - à remplir'!$E$31:$E$400,MASQ2!BE480,'Étape 1 - à remplir'!$G$31:$G$400,"lots"),SUMIFS('Étape 1 - à remplir'!$F$31:$F$400,'Étape 1 - à remplir'!$E$31:$E$400,MASQ2!BE480,'Étape 1 - à remplir'!$C$31:$C$400,BN$3)),IF(BN$2="Âge",IF(BN$3="Tous",SUMIFS('Étape 1 - à remplir'!$F$31:$F$400,'Étape 1 - à remplir'!$E$31:$E$400,MASQ2!BE480,'Étape 1 - à remplir'!$G$31:$G$400,"lots"),SUMIFS('Étape 1 - à remplir'!$F$31:$F$400,'Étape 1 - à remplir'!$E$31:$E$400,MASQ2!BE480,'Étape 1 - à remplir'!$P$31:$P$400,BN$3,'Étape 1 - à remplir'!$G$31:$G$400,"lots")),IF(BN$2="Atelier",IF(BN$3="Tous",SUMIFS('Étape 1 - à remplir'!$F$31:$F$400,'Étape 1 - à remplir'!$E$31:$E$400,MASQ2!BE480,'Étape 1 - à remplir'!$G$31:$G$400,"lots"),SUMIFS('Étape 1 - à remplir'!$F$31:$F$400,'Étape 1 - à remplir'!$E$31:$E$400,MASQ2!BE480,'Étape 1 - à remplir'!$O$31:$O$400,BN$3,'Étape 1 - à remplir'!$G$31:$G$400,"lots")),IF(BN$2="Espèce",IF(BN$3="Tous",SUMIFS('Étape 1 - à remplir'!$F$31:$F$400,'Étape 1 - à remplir'!$E$31:$E$400,MASQ2!BE480,'Étape 1 - à remplir'!$G$31:$G$400,"lots"),SUMIFS('Étape 1 - à remplir'!$F$31:$F$400,'Étape 1 - à remplir'!$E$31:$E$400,MASQ2!BE480,'Étape 1 - à remplir'!$N$31:$N$400,BN$3,'Étape 1 - à remplir'!$G$31:$G$400,"lots"))))))=0,NA(),IF(BN$2="Catégorie",IF(BN$3="Toutes",SUMIFS('Étape 1 - à remplir'!$F$31:$F$400,'Étape 1 - à remplir'!$E$31:$E$400,MASQ2!BE480,'Étape 1 - à remplir'!$G$31:$G$400,"lots"),SUMIFS('Étape 1 - à remplir'!$F$31:$F$400,'Étape 1 - à remplir'!$E$31:$E$400,MASQ2!BE480,'Étape 1 - à remplir'!$C$31:$C$400,BN$3)),IF(BN$2="Âge",IF(BN$3="Tous",SUMIFS('Étape 1 - à remplir'!$F$31:$F$400,'Étape 1 - à remplir'!$E$31:$E$400,MASQ2!BE480,'Étape 1 - à remplir'!$G$31:$G$400,"lots"),SUMIFS('Étape 1 - à remplir'!$F$31:$F$400,'Étape 1 - à remplir'!$E$31:$E$400,MASQ2!BE480,'Étape 1 - à remplir'!$P$31:$P$400,BN$3,'Étape 1 - à remplir'!$G$31:$G$400,"lots")),IF(BN$2="Atelier",IF(BN$3="Tous",SUMIFS('Étape 1 - à remplir'!$F$31:$F$400,'Étape 1 - à remplir'!$E$31:$E$400,MASQ2!BE480,'Étape 1 - à remplir'!$G$31:$G$400,"lots"),SUMIFS('Étape 1 - à remplir'!$F$31:$F$400,'Étape 1 - à remplir'!$E$31:$E$400,MASQ2!BE480,'Étape 1 - à remplir'!$O$31:$O$400,BN$3,'Étape 1 - à remplir'!$G$31:$G$400,"lots")),IF(BN$2="Espèce",IF(BN$3="Tous",SUMIFS('Étape 1 - à remplir'!$F$31:$F$400,'Étape 1 - à remplir'!$E$31:$E$400,MASQ2!BE480,'Étape 1 - à remplir'!$G$31:$G$400,"lots"),SUMIFS('Étape 1 - à remplir'!$F$31:$F$400,'Étape 1 - à remplir'!$E$31:$E$400,MASQ2!BE480,'Étape 1 - à remplir'!$N$31:$N$400,BN$3,'Étape 1 - à remplir'!$G$31:$G$400,"lots")))))))</f>
        <v>#N/A</v>
      </c>
      <c r="BG480" s="204">
        <f t="shared" si="216"/>
        <v>0</v>
      </c>
      <c r="BH480" s="204" t="str">
        <f t="shared" si="202"/>
        <v>Amoxicilline</v>
      </c>
      <c r="BI480" s="204" t="str">
        <f t="shared" si="203"/>
        <v/>
      </c>
      <c r="BJ480" s="204" t="str">
        <f t="shared" si="204"/>
        <v/>
      </c>
      <c r="BK480" s="204" t="str">
        <f t="shared" si="205"/>
        <v>Penicillines</v>
      </c>
      <c r="BL480" s="204" t="str">
        <f t="shared" si="206"/>
        <v/>
      </c>
      <c r="BM480" s="97" t="str">
        <f t="shared" si="207"/>
        <v/>
      </c>
      <c r="BN480" s="78"/>
      <c r="BO480" s="78"/>
      <c r="BP480" s="77" t="str">
        <f ca="1"/>
        <v>SOLAMOCTA 697 MG/G POUDRE POUR ADMINISTRATION DANS L'EAU DE BOISSON DES POULETS CANARDS ET DINDES</v>
      </c>
      <c r="BQ480" s="79" t="e">
        <f ca="1"/>
        <v>#N/A</v>
      </c>
      <c r="BR480" s="102"/>
      <c r="BS480" s="8"/>
      <c r="BT480" s="8"/>
      <c r="BU480" s="8"/>
      <c r="BV480" s="8"/>
      <c r="BW480" s="8"/>
      <c r="BX480" s="8"/>
      <c r="BY480" s="8"/>
      <c r="BZ480" s="8"/>
      <c r="CA480" s="8"/>
      <c r="CB480" s="8"/>
      <c r="CC480" s="8"/>
      <c r="CD480" s="8"/>
      <c r="CE480" s="8"/>
      <c r="CF480" s="8"/>
      <c r="CG480" s="8"/>
      <c r="CH480" s="8"/>
      <c r="CI480" s="8"/>
      <c r="CJ480" s="8"/>
      <c r="CK480" s="8"/>
      <c r="CL480" s="8"/>
      <c r="CM480" s="8"/>
      <c r="CN480" s="8"/>
      <c r="CO480" s="97"/>
      <c r="CQ480" s="56"/>
      <c r="CR480" s="8"/>
      <c r="CS480" s="8"/>
      <c r="CT480" s="8"/>
      <c r="CU480" s="8"/>
      <c r="CV480" s="8"/>
      <c r="CW480" s="8"/>
      <c r="CX480" s="8"/>
      <c r="CY480" s="102" t="str">
        <f t="shared" si="208"/>
        <v/>
      </c>
      <c r="CZ480" s="56" t="str">
        <f t="shared" si="209"/>
        <v>SOLAMOCTA 697 MG/G POUDRE POUR ADMINISTRATION DANS L'EAU DE BOISSON DES POULETS CANARDS ET DINDES</v>
      </c>
      <c r="DA480" s="204" t="e">
        <f>IF(IF(DI$2="Catégorie",IF(DI$3="Toutes",SUMIFS('Étape 1 - à remplir'!$F$31:$F$400,'Étape 1 - à remplir'!$E$31:$E$400,MASQ2!CZ480,'Étape 1 - à remplir'!$G$31:$G$400,"kg"),SUMIFS('Étape 1 - à remplir'!$F$31:$F$400,'Étape 1 - à remplir'!$E$31:$E$400,MASQ2!CZ480,'Étape 1 - à remplir'!$C$31:$C$400,DI$3)),IF(DI$2="Âge",IF(DI$3="Tous",SUMIFS('Étape 1 - à remplir'!$F$31:$F$400,'Étape 1 - à remplir'!$E$31:$E$400,MASQ2!CZ480,'Étape 1 - à remplir'!$G$31:$G$400,"kg"),SUMIFS('Étape 1 - à remplir'!$F$31:$F$400,'Étape 1 - à remplir'!$E$31:$E$400,MASQ2!CZ480,'Étape 1 - à remplir'!$P$31:$P$400,DI$3,'Étape 1 - à remplir'!$G$31:$G$400,"kg")),IF(DI$2="Atelier",IF(DI$3="Tous",SUMIFS('Étape 1 - à remplir'!$F$31:$F$400,'Étape 1 - à remplir'!$E$31:$E$400,MASQ2!CZ480,'Étape 1 - à remplir'!$G$31:$G$400,"kg"),SUMIFS('Étape 1 - à remplir'!$F$31:$F$400,'Étape 1 - à remplir'!$E$31:$E$400,MASQ2!CZ480,'Étape 1 - à remplir'!$O$31:$O$400,DI$3,'Étape 1 - à remplir'!$G$31:$G$400,"kg")),IF(DI$2="Espèce",IF(DI$3="Tous",SUMIFS('Étape 1 - à remplir'!$F$31:$F$400,'Étape 1 - à remplir'!$E$31:$E$400,MASQ2!CZ480,'Étape 1 - à remplir'!$G$31:$G$400,"kg"),SUMIFS('Étape 1 - à remplir'!$F$31:$F$400,'Étape 1 - à remplir'!$E$31:$E$400,MASQ2!CZ480,'Étape 1 - à remplir'!$N$31:$N$400,DI$3,'Étape 1 - à remplir'!$G$31:$G$400,"kg"))))))=0,NA(),IF(DI$2="Catégorie",IF(DI$3="Toutes",SUMIFS('Étape 1 - à remplir'!$F$31:$F$400,'Étape 1 - à remplir'!$E$31:$E$400,MASQ2!CZ480,'Étape 1 - à remplir'!$G$31:$G$400,"kg"),SUMIFS('Étape 1 - à remplir'!$F$31:$F$400,'Étape 1 - à remplir'!$E$31:$E$400,MASQ2!CZ480,'Étape 1 - à remplir'!$C$31:$C$400,DI$3)),IF(DI$2="Âge",IF(DI$3="Tous",SUMIFS('Étape 1 - à remplir'!$F$31:$F$400,'Étape 1 - à remplir'!$E$31:$E$400,MASQ2!CZ480,'Étape 1 - à remplir'!$G$31:$G$400,"kg"),SUMIFS('Étape 1 - à remplir'!$F$31:$F$400,'Étape 1 - à remplir'!$E$31:$E$400,MASQ2!CZ480,'Étape 1 - à remplir'!$P$31:$P$400,DI$3,'Étape 1 - à remplir'!$G$31:$G$400,"kg")),IF(DI$2="Atelier",IF(DI$3="Tous",SUMIFS('Étape 1 - à remplir'!$F$31:$F$400,'Étape 1 - à remplir'!$E$31:$E$400,MASQ2!CZ480,'Étape 1 - à remplir'!$G$31:$G$400,"kg"),SUMIFS('Étape 1 - à remplir'!$F$31:$F$400,'Étape 1 - à remplir'!$E$31:$E$400,MASQ2!CZ480,'Étape 1 - à remplir'!$O$31:$O$400,DI$3,'Étape 1 - à remplir'!$G$31:$G$400,"kg")),IF(DI$2="Espèce",IF(DI$3="Tous",SUMIFS('Étape 1 - à remplir'!$F$31:$F$400,'Étape 1 - à remplir'!$E$31:$E$400,MASQ2!CZ480,'Étape 1 - à remplir'!$G$31:$G$400,"kg"),SUMIFS('Étape 1 - à remplir'!$F$31:$F$400,'Étape 1 - à remplir'!$E$31:$E$400,MASQ2!CZ480,'Étape 1 - à remplir'!$N$31:$N$400,DI$3,'Étape 1 - à remplir'!$G$31:$G$400,"kg")))))))</f>
        <v>#N/A</v>
      </c>
      <c r="DB480" s="104">
        <f t="shared" si="217"/>
        <v>0</v>
      </c>
      <c r="DC480" s="204" t="str">
        <f t="shared" si="210"/>
        <v>Amoxicilline</v>
      </c>
      <c r="DD480" s="204" t="str">
        <f t="shared" si="211"/>
        <v/>
      </c>
      <c r="DE480" s="204" t="str">
        <f t="shared" si="212"/>
        <v/>
      </c>
      <c r="DF480" s="204" t="str">
        <f t="shared" si="213"/>
        <v>Penicillines</v>
      </c>
      <c r="DG480" s="204" t="str">
        <f t="shared" si="214"/>
        <v/>
      </c>
      <c r="DH480" s="97" t="str">
        <f t="shared" si="215"/>
        <v/>
      </c>
      <c r="DI480" s="78"/>
      <c r="DJ480" s="78"/>
      <c r="DK480" s="77" t="str">
        <f ca="1"/>
        <v>SOLAMOCTA 697 MG/G POUDRE POUR ADMINISTRATION DANS L'EAU DE BOISSON DES POULETS CANARDS ET DINDES</v>
      </c>
      <c r="DL480" s="79" t="e">
        <f ca="1"/>
        <v>#N/A</v>
      </c>
      <c r="DM480" s="102"/>
      <c r="DN480" s="8"/>
      <c r="DO480" s="8"/>
      <c r="DP480" s="8"/>
      <c r="DQ480" s="8"/>
      <c r="DR480" s="8"/>
      <c r="DS480" s="8"/>
      <c r="DT480" s="8"/>
      <c r="DU480" s="8"/>
      <c r="DV480" s="8"/>
      <c r="DW480" s="8"/>
      <c r="DX480" s="8"/>
      <c r="DY480" s="8"/>
      <c r="DZ480" s="8"/>
      <c r="EA480" s="8"/>
      <c r="EB480" s="8"/>
      <c r="EC480" s="8"/>
      <c r="ED480" s="8"/>
      <c r="EE480" s="8"/>
      <c r="EF480" s="8"/>
      <c r="EG480" s="8"/>
      <c r="EH480" s="8"/>
      <c r="EI480" s="8"/>
      <c r="EJ480" s="97"/>
    </row>
    <row r="481" spans="1:140" x14ac:dyDescent="0.25">
      <c r="A481" s="56"/>
      <c r="B481" s="8"/>
      <c r="C481" s="8"/>
      <c r="D481" s="8"/>
      <c r="E481" s="8"/>
      <c r="F481" s="8"/>
      <c r="G481" s="8"/>
      <c r="H481" s="8"/>
      <c r="I481" s="102" t="str">
        <f>INDEX(Données_ATB!BE:BV,MATCH(MASQ2!J481,Données_ATB!BE:BE,0),18)</f>
        <v/>
      </c>
      <c r="J481" s="77" t="str">
        <f>Données_ATB!BE480</f>
        <v>SOLDOXIN 100 MG/ML SOLUTION BUVABLE POUR POULES POULETS ET PORCINS</v>
      </c>
      <c r="K481" s="204" t="e">
        <f>IF(IF(S$2="Catégorie",IF(S$3="Toutes",SUMIFS('Étape 1 - à remplir'!$F$31:$F$400,'Étape 1 - à remplir'!$E$31:$E$400,MASQ2!J481,'Étape 1 - à remplir'!$G$31:$G$400,"animaux"),SUMIFS('Étape 1 - à remplir'!$F$31:$F$400,'Étape 1 - à remplir'!$E$31:$E$400,MASQ2!J481,'Étape 1 - à remplir'!$C$31:$C$400,S$3)),IF(S$2="Âge",IF(S$3="Tous",SUMIFS('Étape 1 - à remplir'!$F$31:$F$400,'Étape 1 - à remplir'!$E$31:$E$400,MASQ2!J481,'Étape 1 - à remplir'!$G$31:$G$400,"animaux"),SUMIFS('Étape 1 - à remplir'!$F$31:$F$400,'Étape 1 - à remplir'!$E$31:$E$400,MASQ2!J481,'Étape 1 - à remplir'!$P$31:$P$400,S$3)),IF(S$2="Atelier",IF(S$3="Tous",SUMIFS('Étape 1 - à remplir'!$F$31:$F$400,'Étape 1 - à remplir'!$E$31:$E$400,MASQ2!J481,'Étape 1 - à remplir'!$G$31:$G$400,"animaux"),SUMIFS('Étape 1 - à remplir'!$F$31:$F$400,'Étape 1 - à remplir'!$E$31:$E$400,MASQ2!J481,'Étape 1 - à remplir'!$O$31:$O$400,S$3)),IF(S$2="Espèce",IF(S$3="Tous",SUMIFS('Étape 1 - à remplir'!$F$31:$F$400,'Étape 1 - à remplir'!$E$31:$E$400,MASQ2!J481,'Étape 1 - à remplir'!$G$31:$G$400,"animaux"),SUMIFS('Étape 1 - à remplir'!$F$31:$F$400,'Étape 1 - à remplir'!$E$31:$E$400,MASQ2!J481,'Étape 1 - à remplir'!$N$31:$N$400,S$3))))))=0,NA(),IF(S$2="Catégorie",IF(S$3="Toutes",SUMIFS('Étape 1 - à remplir'!$F$31:$F$400,'Étape 1 - à remplir'!$E$31:$E$400,MASQ2!J481,'Étape 1 - à remplir'!$G$31:$G$400,"animaux"),SUMIFS('Étape 1 - à remplir'!$F$31:$F$400,'Étape 1 - à remplir'!$E$31:$E$400,MASQ2!J481,'Étape 1 - à remplir'!$C$31:$C$400,S$3)),IF(S$2="Âge",IF(S$3="Tous",SUMIFS('Étape 1 - à remplir'!$F$31:$F$400,'Étape 1 - à remplir'!$E$31:$E$400,MASQ2!J481,'Étape 1 - à remplir'!$G$31:$G$400,"animaux"),SUMIFS('Étape 1 - à remplir'!$F$31:$F$400,'Étape 1 - à remplir'!$E$31:$E$400,MASQ2!J481,'Étape 1 - à remplir'!$P$31:$P$400,S$3)),IF(S$2="Atelier",IF(S$3="Tous",SUMIFS('Étape 1 - à remplir'!$F$31:$F$400,'Étape 1 - à remplir'!$E$31:$E$400,MASQ2!J481,'Étape 1 - à remplir'!$G$31:$G$400,"animaux"),SUMIFS('Étape 1 - à remplir'!$F$31:$F$400,'Étape 1 - à remplir'!$E$31:$E$400,MASQ2!J481,'Étape 1 - à remplir'!$O$31:$O$400,S$3)),IF(S$2="Espèce",IF(S$3="Tous",SUMIFS('Étape 1 - à remplir'!$F$31:$F$400,'Étape 1 - à remplir'!$E$31:$E$400,MASQ2!J481,'Étape 1 - à remplir'!$G$31:$G$400,"animaux"),SUMIFS('Étape 1 - à remplir'!$F$31:$F$400,'Étape 1 - à remplir'!$E$31:$E$400,MASQ2!J481,'Étape 1 - à remplir'!$N$31:$N$400,S$3)))))))</f>
        <v>#N/A</v>
      </c>
      <c r="L481" s="97">
        <f t="shared" si="218"/>
        <v>0</v>
      </c>
      <c r="M481" s="56" t="str">
        <f>Données_ATB!BN480</f>
        <v>Doxycycline</v>
      </c>
      <c r="N481" s="204" t="str">
        <f>Données_ATB!BO480</f>
        <v/>
      </c>
      <c r="O481" s="97" t="str">
        <f>Données_ATB!BP480</f>
        <v/>
      </c>
      <c r="P481" s="77" t="str">
        <f>Données_ATB!BR480</f>
        <v>Tetracyclines</v>
      </c>
      <c r="Q481" s="78" t="str">
        <f>Données_ATB!BS480</f>
        <v/>
      </c>
      <c r="R481" s="79" t="str">
        <f>Données_ATB!BT480</f>
        <v/>
      </c>
      <c r="S481" s="78"/>
      <c r="T481" s="78"/>
      <c r="U481" s="77" t="str">
        <f ca="1"/>
        <v>SOLDOXIN 100 MG/ML SOLUTION BUVABLE POUR POULES POULETS ET PORCINS</v>
      </c>
      <c r="V481" s="79" t="e">
        <f ca="1"/>
        <v>#N/A</v>
      </c>
      <c r="W481" s="102"/>
      <c r="X481" s="8"/>
      <c r="Y481" s="8"/>
      <c r="Z481" s="8"/>
      <c r="AA481" s="8"/>
      <c r="AB481" s="102"/>
      <c r="AC481" s="8"/>
      <c r="AD481" s="8"/>
      <c r="AE481" s="8"/>
      <c r="AF481" s="8"/>
      <c r="AG481" s="8"/>
      <c r="AH481" s="8"/>
      <c r="AI481" s="8"/>
      <c r="AJ481" s="8"/>
      <c r="AK481" s="8"/>
      <c r="AL481" s="8"/>
      <c r="AM481" s="8"/>
      <c r="AN481" s="8"/>
      <c r="AO481" s="8"/>
      <c r="AP481" s="8"/>
      <c r="AQ481" s="8"/>
      <c r="AR481" s="8"/>
      <c r="AS481" s="8"/>
      <c r="AT481" s="97"/>
      <c r="AV481" s="56"/>
      <c r="AW481" s="8"/>
      <c r="AX481" s="8"/>
      <c r="AY481" s="8"/>
      <c r="AZ481" s="8"/>
      <c r="BA481" s="8"/>
      <c r="BB481" s="8"/>
      <c r="BC481" s="8"/>
      <c r="BD481" s="102" t="str">
        <f t="shared" si="200"/>
        <v/>
      </c>
      <c r="BE481" s="56" t="str">
        <f t="shared" si="201"/>
        <v>SOLDOXIN 100 MG/ML SOLUTION BUVABLE POUR POULES POULETS ET PORCINS</v>
      </c>
      <c r="BF481" s="204" t="e">
        <f>IF(IF(BN$2="Catégorie",IF(BN$3="Toutes",SUMIFS('Étape 1 - à remplir'!$F$31:$F$400,'Étape 1 - à remplir'!$E$31:$E$400,MASQ2!BE481,'Étape 1 - à remplir'!$G$31:$G$400,"lots"),SUMIFS('Étape 1 - à remplir'!$F$31:$F$400,'Étape 1 - à remplir'!$E$31:$E$400,MASQ2!BE481,'Étape 1 - à remplir'!$C$31:$C$400,BN$3)),IF(BN$2="Âge",IF(BN$3="Tous",SUMIFS('Étape 1 - à remplir'!$F$31:$F$400,'Étape 1 - à remplir'!$E$31:$E$400,MASQ2!BE481,'Étape 1 - à remplir'!$G$31:$G$400,"lots"),SUMIFS('Étape 1 - à remplir'!$F$31:$F$400,'Étape 1 - à remplir'!$E$31:$E$400,MASQ2!BE481,'Étape 1 - à remplir'!$P$31:$P$400,BN$3,'Étape 1 - à remplir'!$G$31:$G$400,"lots")),IF(BN$2="Atelier",IF(BN$3="Tous",SUMIFS('Étape 1 - à remplir'!$F$31:$F$400,'Étape 1 - à remplir'!$E$31:$E$400,MASQ2!BE481,'Étape 1 - à remplir'!$G$31:$G$400,"lots"),SUMIFS('Étape 1 - à remplir'!$F$31:$F$400,'Étape 1 - à remplir'!$E$31:$E$400,MASQ2!BE481,'Étape 1 - à remplir'!$O$31:$O$400,BN$3,'Étape 1 - à remplir'!$G$31:$G$400,"lots")),IF(BN$2="Espèce",IF(BN$3="Tous",SUMIFS('Étape 1 - à remplir'!$F$31:$F$400,'Étape 1 - à remplir'!$E$31:$E$400,MASQ2!BE481,'Étape 1 - à remplir'!$G$31:$G$400,"lots"),SUMIFS('Étape 1 - à remplir'!$F$31:$F$400,'Étape 1 - à remplir'!$E$31:$E$400,MASQ2!BE481,'Étape 1 - à remplir'!$N$31:$N$400,BN$3,'Étape 1 - à remplir'!$G$31:$G$400,"lots"))))))=0,NA(),IF(BN$2="Catégorie",IF(BN$3="Toutes",SUMIFS('Étape 1 - à remplir'!$F$31:$F$400,'Étape 1 - à remplir'!$E$31:$E$400,MASQ2!BE481,'Étape 1 - à remplir'!$G$31:$G$400,"lots"),SUMIFS('Étape 1 - à remplir'!$F$31:$F$400,'Étape 1 - à remplir'!$E$31:$E$400,MASQ2!BE481,'Étape 1 - à remplir'!$C$31:$C$400,BN$3)),IF(BN$2="Âge",IF(BN$3="Tous",SUMIFS('Étape 1 - à remplir'!$F$31:$F$400,'Étape 1 - à remplir'!$E$31:$E$400,MASQ2!BE481,'Étape 1 - à remplir'!$G$31:$G$400,"lots"),SUMIFS('Étape 1 - à remplir'!$F$31:$F$400,'Étape 1 - à remplir'!$E$31:$E$400,MASQ2!BE481,'Étape 1 - à remplir'!$P$31:$P$400,BN$3,'Étape 1 - à remplir'!$G$31:$G$400,"lots")),IF(BN$2="Atelier",IF(BN$3="Tous",SUMIFS('Étape 1 - à remplir'!$F$31:$F$400,'Étape 1 - à remplir'!$E$31:$E$400,MASQ2!BE481,'Étape 1 - à remplir'!$G$31:$G$400,"lots"),SUMIFS('Étape 1 - à remplir'!$F$31:$F$400,'Étape 1 - à remplir'!$E$31:$E$400,MASQ2!BE481,'Étape 1 - à remplir'!$O$31:$O$400,BN$3,'Étape 1 - à remplir'!$G$31:$G$400,"lots")),IF(BN$2="Espèce",IF(BN$3="Tous",SUMIFS('Étape 1 - à remplir'!$F$31:$F$400,'Étape 1 - à remplir'!$E$31:$E$400,MASQ2!BE481,'Étape 1 - à remplir'!$G$31:$G$400,"lots"),SUMIFS('Étape 1 - à remplir'!$F$31:$F$400,'Étape 1 - à remplir'!$E$31:$E$400,MASQ2!BE481,'Étape 1 - à remplir'!$N$31:$N$400,BN$3,'Étape 1 - à remplir'!$G$31:$G$400,"lots")))))))</f>
        <v>#N/A</v>
      </c>
      <c r="BG481" s="204">
        <f t="shared" si="216"/>
        <v>0</v>
      </c>
      <c r="BH481" s="204" t="str">
        <f t="shared" si="202"/>
        <v>Doxycycline</v>
      </c>
      <c r="BI481" s="204" t="str">
        <f t="shared" si="203"/>
        <v/>
      </c>
      <c r="BJ481" s="204" t="str">
        <f t="shared" si="204"/>
        <v/>
      </c>
      <c r="BK481" s="204" t="str">
        <f t="shared" si="205"/>
        <v>Tetracyclines</v>
      </c>
      <c r="BL481" s="204" t="str">
        <f t="shared" si="206"/>
        <v/>
      </c>
      <c r="BM481" s="97" t="str">
        <f t="shared" si="207"/>
        <v/>
      </c>
      <c r="BN481" s="78"/>
      <c r="BO481" s="78"/>
      <c r="BP481" s="77" t="str">
        <f ca="1"/>
        <v>SOLDOXIN 100 MG/ML SOLUTION BUVABLE POUR POULES POULETS ET PORCINS</v>
      </c>
      <c r="BQ481" s="79" t="e">
        <f ca="1"/>
        <v>#N/A</v>
      </c>
      <c r="BR481" s="102"/>
      <c r="BS481" s="8"/>
      <c r="BT481" s="8"/>
      <c r="BU481" s="8"/>
      <c r="BV481" s="8"/>
      <c r="BW481" s="8"/>
      <c r="BX481" s="8"/>
      <c r="BY481" s="8"/>
      <c r="BZ481" s="8"/>
      <c r="CA481" s="8"/>
      <c r="CB481" s="8"/>
      <c r="CC481" s="8"/>
      <c r="CD481" s="8"/>
      <c r="CE481" s="8"/>
      <c r="CF481" s="8"/>
      <c r="CG481" s="8"/>
      <c r="CH481" s="8"/>
      <c r="CI481" s="8"/>
      <c r="CJ481" s="8"/>
      <c r="CK481" s="8"/>
      <c r="CL481" s="8"/>
      <c r="CM481" s="8"/>
      <c r="CN481" s="8"/>
      <c r="CO481" s="97"/>
      <c r="CQ481" s="56"/>
      <c r="CR481" s="8"/>
      <c r="CS481" s="8"/>
      <c r="CT481" s="8"/>
      <c r="CU481" s="8"/>
      <c r="CV481" s="8"/>
      <c r="CW481" s="8"/>
      <c r="CX481" s="8"/>
      <c r="CY481" s="102" t="str">
        <f t="shared" si="208"/>
        <v/>
      </c>
      <c r="CZ481" s="56" t="str">
        <f t="shared" si="209"/>
        <v>SOLDOXIN 100 MG/ML SOLUTION BUVABLE POUR POULES POULETS ET PORCINS</v>
      </c>
      <c r="DA481" s="204" t="e">
        <f>IF(IF(DI$2="Catégorie",IF(DI$3="Toutes",SUMIFS('Étape 1 - à remplir'!$F$31:$F$400,'Étape 1 - à remplir'!$E$31:$E$400,MASQ2!CZ481,'Étape 1 - à remplir'!$G$31:$G$400,"kg"),SUMIFS('Étape 1 - à remplir'!$F$31:$F$400,'Étape 1 - à remplir'!$E$31:$E$400,MASQ2!CZ481,'Étape 1 - à remplir'!$C$31:$C$400,DI$3)),IF(DI$2="Âge",IF(DI$3="Tous",SUMIFS('Étape 1 - à remplir'!$F$31:$F$400,'Étape 1 - à remplir'!$E$31:$E$400,MASQ2!CZ481,'Étape 1 - à remplir'!$G$31:$G$400,"kg"),SUMIFS('Étape 1 - à remplir'!$F$31:$F$400,'Étape 1 - à remplir'!$E$31:$E$400,MASQ2!CZ481,'Étape 1 - à remplir'!$P$31:$P$400,DI$3,'Étape 1 - à remplir'!$G$31:$G$400,"kg")),IF(DI$2="Atelier",IF(DI$3="Tous",SUMIFS('Étape 1 - à remplir'!$F$31:$F$400,'Étape 1 - à remplir'!$E$31:$E$400,MASQ2!CZ481,'Étape 1 - à remplir'!$G$31:$G$400,"kg"),SUMIFS('Étape 1 - à remplir'!$F$31:$F$400,'Étape 1 - à remplir'!$E$31:$E$400,MASQ2!CZ481,'Étape 1 - à remplir'!$O$31:$O$400,DI$3,'Étape 1 - à remplir'!$G$31:$G$400,"kg")),IF(DI$2="Espèce",IF(DI$3="Tous",SUMIFS('Étape 1 - à remplir'!$F$31:$F$400,'Étape 1 - à remplir'!$E$31:$E$400,MASQ2!CZ481,'Étape 1 - à remplir'!$G$31:$G$400,"kg"),SUMIFS('Étape 1 - à remplir'!$F$31:$F$400,'Étape 1 - à remplir'!$E$31:$E$400,MASQ2!CZ481,'Étape 1 - à remplir'!$N$31:$N$400,DI$3,'Étape 1 - à remplir'!$G$31:$G$400,"kg"))))))=0,NA(),IF(DI$2="Catégorie",IF(DI$3="Toutes",SUMIFS('Étape 1 - à remplir'!$F$31:$F$400,'Étape 1 - à remplir'!$E$31:$E$400,MASQ2!CZ481,'Étape 1 - à remplir'!$G$31:$G$400,"kg"),SUMIFS('Étape 1 - à remplir'!$F$31:$F$400,'Étape 1 - à remplir'!$E$31:$E$400,MASQ2!CZ481,'Étape 1 - à remplir'!$C$31:$C$400,DI$3)),IF(DI$2="Âge",IF(DI$3="Tous",SUMIFS('Étape 1 - à remplir'!$F$31:$F$400,'Étape 1 - à remplir'!$E$31:$E$400,MASQ2!CZ481,'Étape 1 - à remplir'!$G$31:$G$400,"kg"),SUMIFS('Étape 1 - à remplir'!$F$31:$F$400,'Étape 1 - à remplir'!$E$31:$E$400,MASQ2!CZ481,'Étape 1 - à remplir'!$P$31:$P$400,DI$3,'Étape 1 - à remplir'!$G$31:$G$400,"kg")),IF(DI$2="Atelier",IF(DI$3="Tous",SUMIFS('Étape 1 - à remplir'!$F$31:$F$400,'Étape 1 - à remplir'!$E$31:$E$400,MASQ2!CZ481,'Étape 1 - à remplir'!$G$31:$G$400,"kg"),SUMIFS('Étape 1 - à remplir'!$F$31:$F$400,'Étape 1 - à remplir'!$E$31:$E$400,MASQ2!CZ481,'Étape 1 - à remplir'!$O$31:$O$400,DI$3,'Étape 1 - à remplir'!$G$31:$G$400,"kg")),IF(DI$2="Espèce",IF(DI$3="Tous",SUMIFS('Étape 1 - à remplir'!$F$31:$F$400,'Étape 1 - à remplir'!$E$31:$E$400,MASQ2!CZ481,'Étape 1 - à remplir'!$G$31:$G$400,"kg"),SUMIFS('Étape 1 - à remplir'!$F$31:$F$400,'Étape 1 - à remplir'!$E$31:$E$400,MASQ2!CZ481,'Étape 1 - à remplir'!$N$31:$N$400,DI$3,'Étape 1 - à remplir'!$G$31:$G$400,"kg")))))))</f>
        <v>#N/A</v>
      </c>
      <c r="DB481" s="104">
        <f t="shared" si="217"/>
        <v>0</v>
      </c>
      <c r="DC481" s="204" t="str">
        <f t="shared" si="210"/>
        <v>Doxycycline</v>
      </c>
      <c r="DD481" s="204" t="str">
        <f t="shared" si="211"/>
        <v/>
      </c>
      <c r="DE481" s="204" t="str">
        <f t="shared" si="212"/>
        <v/>
      </c>
      <c r="DF481" s="204" t="str">
        <f t="shared" si="213"/>
        <v>Tetracyclines</v>
      </c>
      <c r="DG481" s="204" t="str">
        <f t="shared" si="214"/>
        <v/>
      </c>
      <c r="DH481" s="97" t="str">
        <f t="shared" si="215"/>
        <v/>
      </c>
      <c r="DI481" s="78"/>
      <c r="DJ481" s="78"/>
      <c r="DK481" s="77" t="str">
        <f ca="1"/>
        <v>SOLDOXIN 100 MG/ML SOLUTION BUVABLE POUR POULES POULETS ET PORCINS</v>
      </c>
      <c r="DL481" s="79" t="e">
        <f ca="1"/>
        <v>#N/A</v>
      </c>
      <c r="DM481" s="102"/>
      <c r="DN481" s="8"/>
      <c r="DO481" s="8"/>
      <c r="DP481" s="8"/>
      <c r="DQ481" s="8"/>
      <c r="DR481" s="8"/>
      <c r="DS481" s="8"/>
      <c r="DT481" s="8"/>
      <c r="DU481" s="8"/>
      <c r="DV481" s="8"/>
      <c r="DW481" s="8"/>
      <c r="DX481" s="8"/>
      <c r="DY481" s="8"/>
      <c r="DZ481" s="8"/>
      <c r="EA481" s="8"/>
      <c r="EB481" s="8"/>
      <c r="EC481" s="8"/>
      <c r="ED481" s="8"/>
      <c r="EE481" s="8"/>
      <c r="EF481" s="8"/>
      <c r="EG481" s="8"/>
      <c r="EH481" s="8"/>
      <c r="EI481" s="8"/>
      <c r="EJ481" s="97"/>
    </row>
    <row r="482" spans="1:140" x14ac:dyDescent="0.25">
      <c r="A482" s="56"/>
      <c r="B482" s="8"/>
      <c r="C482" s="8"/>
      <c r="D482" s="8"/>
      <c r="E482" s="8"/>
      <c r="F482" s="8"/>
      <c r="G482" s="8"/>
      <c r="H482" s="8"/>
      <c r="I482" s="102" t="str">
        <f>INDEX(Données_ATB!BE:BV,MATCH(MASQ2!J482,Données_ATB!BE:BE,0),18)</f>
        <v>x</v>
      </c>
      <c r="J482" s="77" t="str">
        <f>Données_ATB!BE481</f>
        <v>SOLUCOL</v>
      </c>
      <c r="K482" s="204" t="e">
        <f>IF(IF(S$2="Catégorie",IF(S$3="Toutes",SUMIFS('Étape 1 - à remplir'!$F$31:$F$400,'Étape 1 - à remplir'!$E$31:$E$400,MASQ2!J482,'Étape 1 - à remplir'!$G$31:$G$400,"animaux"),SUMIFS('Étape 1 - à remplir'!$F$31:$F$400,'Étape 1 - à remplir'!$E$31:$E$400,MASQ2!J482,'Étape 1 - à remplir'!$C$31:$C$400,S$3)),IF(S$2="Âge",IF(S$3="Tous",SUMIFS('Étape 1 - à remplir'!$F$31:$F$400,'Étape 1 - à remplir'!$E$31:$E$400,MASQ2!J482,'Étape 1 - à remplir'!$G$31:$G$400,"animaux"),SUMIFS('Étape 1 - à remplir'!$F$31:$F$400,'Étape 1 - à remplir'!$E$31:$E$400,MASQ2!J482,'Étape 1 - à remplir'!$P$31:$P$400,S$3)),IF(S$2="Atelier",IF(S$3="Tous",SUMIFS('Étape 1 - à remplir'!$F$31:$F$400,'Étape 1 - à remplir'!$E$31:$E$400,MASQ2!J482,'Étape 1 - à remplir'!$G$31:$G$400,"animaux"),SUMIFS('Étape 1 - à remplir'!$F$31:$F$400,'Étape 1 - à remplir'!$E$31:$E$400,MASQ2!J482,'Étape 1 - à remplir'!$O$31:$O$400,S$3)),IF(S$2="Espèce",IF(S$3="Tous",SUMIFS('Étape 1 - à remplir'!$F$31:$F$400,'Étape 1 - à remplir'!$E$31:$E$400,MASQ2!J482,'Étape 1 - à remplir'!$G$31:$G$400,"animaux"),SUMIFS('Étape 1 - à remplir'!$F$31:$F$400,'Étape 1 - à remplir'!$E$31:$E$400,MASQ2!J482,'Étape 1 - à remplir'!$N$31:$N$400,S$3))))))=0,NA(),IF(S$2="Catégorie",IF(S$3="Toutes",SUMIFS('Étape 1 - à remplir'!$F$31:$F$400,'Étape 1 - à remplir'!$E$31:$E$400,MASQ2!J482,'Étape 1 - à remplir'!$G$31:$G$400,"animaux"),SUMIFS('Étape 1 - à remplir'!$F$31:$F$400,'Étape 1 - à remplir'!$E$31:$E$400,MASQ2!J482,'Étape 1 - à remplir'!$C$31:$C$400,S$3)),IF(S$2="Âge",IF(S$3="Tous",SUMIFS('Étape 1 - à remplir'!$F$31:$F$400,'Étape 1 - à remplir'!$E$31:$E$400,MASQ2!J482,'Étape 1 - à remplir'!$G$31:$G$400,"animaux"),SUMIFS('Étape 1 - à remplir'!$F$31:$F$400,'Étape 1 - à remplir'!$E$31:$E$400,MASQ2!J482,'Étape 1 - à remplir'!$P$31:$P$400,S$3)),IF(S$2="Atelier",IF(S$3="Tous",SUMIFS('Étape 1 - à remplir'!$F$31:$F$400,'Étape 1 - à remplir'!$E$31:$E$400,MASQ2!J482,'Étape 1 - à remplir'!$G$31:$G$400,"animaux"),SUMIFS('Étape 1 - à remplir'!$F$31:$F$400,'Étape 1 - à remplir'!$E$31:$E$400,MASQ2!J482,'Étape 1 - à remplir'!$O$31:$O$400,S$3)),IF(S$2="Espèce",IF(S$3="Tous",SUMIFS('Étape 1 - à remplir'!$F$31:$F$400,'Étape 1 - à remplir'!$E$31:$E$400,MASQ2!J482,'Étape 1 - à remplir'!$G$31:$G$400,"animaux"),SUMIFS('Étape 1 - à remplir'!$F$31:$F$400,'Étape 1 - à remplir'!$E$31:$E$400,MASQ2!J482,'Étape 1 - à remplir'!$N$31:$N$400,S$3)))))))</f>
        <v>#N/A</v>
      </c>
      <c r="L482" s="97">
        <f t="shared" si="218"/>
        <v>0</v>
      </c>
      <c r="M482" s="56" t="str">
        <f>Données_ATB!BN481</f>
        <v>Colistine</v>
      </c>
      <c r="N482" s="204" t="str">
        <f>Données_ATB!BO481</f>
        <v/>
      </c>
      <c r="O482" s="97" t="str">
        <f>Données_ATB!BP481</f>
        <v/>
      </c>
      <c r="P482" s="77" t="str">
        <f>Données_ATB!BR481</f>
        <v>Polypeptides</v>
      </c>
      <c r="Q482" s="78" t="str">
        <f>Données_ATB!BS481</f>
        <v/>
      </c>
      <c r="R482" s="79" t="str">
        <f>Données_ATB!BT481</f>
        <v/>
      </c>
      <c r="S482" s="78"/>
      <c r="T482" s="78"/>
      <c r="U482" s="77" t="str">
        <f ca="1"/>
        <v>SOLUCOL</v>
      </c>
      <c r="V482" s="79" t="e">
        <f ca="1"/>
        <v>#N/A</v>
      </c>
      <c r="W482" s="102"/>
      <c r="X482" s="8"/>
      <c r="Y482" s="8"/>
      <c r="Z482" s="8"/>
      <c r="AA482" s="8"/>
      <c r="AB482" s="102"/>
      <c r="AC482" s="8"/>
      <c r="AD482" s="8"/>
      <c r="AE482" s="8"/>
      <c r="AF482" s="8"/>
      <c r="AG482" s="8"/>
      <c r="AH482" s="8"/>
      <c r="AI482" s="8"/>
      <c r="AJ482" s="8"/>
      <c r="AK482" s="8"/>
      <c r="AL482" s="8"/>
      <c r="AM482" s="8"/>
      <c r="AN482" s="8"/>
      <c r="AO482" s="8"/>
      <c r="AP482" s="8"/>
      <c r="AQ482" s="8"/>
      <c r="AR482" s="8"/>
      <c r="AS482" s="8"/>
      <c r="AT482" s="97"/>
      <c r="AV482" s="56"/>
      <c r="AW482" s="8"/>
      <c r="AX482" s="8"/>
      <c r="AY482" s="8"/>
      <c r="AZ482" s="8"/>
      <c r="BA482" s="8"/>
      <c r="BB482" s="8"/>
      <c r="BC482" s="8"/>
      <c r="BD482" s="102" t="str">
        <f t="shared" si="200"/>
        <v>x</v>
      </c>
      <c r="BE482" s="56" t="str">
        <f t="shared" si="201"/>
        <v>SOLUCOL</v>
      </c>
      <c r="BF482" s="204" t="e">
        <f>IF(IF(BN$2="Catégorie",IF(BN$3="Toutes",SUMIFS('Étape 1 - à remplir'!$F$31:$F$400,'Étape 1 - à remplir'!$E$31:$E$400,MASQ2!BE482,'Étape 1 - à remplir'!$G$31:$G$400,"lots"),SUMIFS('Étape 1 - à remplir'!$F$31:$F$400,'Étape 1 - à remplir'!$E$31:$E$400,MASQ2!BE482,'Étape 1 - à remplir'!$C$31:$C$400,BN$3)),IF(BN$2="Âge",IF(BN$3="Tous",SUMIFS('Étape 1 - à remplir'!$F$31:$F$400,'Étape 1 - à remplir'!$E$31:$E$400,MASQ2!BE482,'Étape 1 - à remplir'!$G$31:$G$400,"lots"),SUMIFS('Étape 1 - à remplir'!$F$31:$F$400,'Étape 1 - à remplir'!$E$31:$E$400,MASQ2!BE482,'Étape 1 - à remplir'!$P$31:$P$400,BN$3,'Étape 1 - à remplir'!$G$31:$G$400,"lots")),IF(BN$2="Atelier",IF(BN$3="Tous",SUMIFS('Étape 1 - à remplir'!$F$31:$F$400,'Étape 1 - à remplir'!$E$31:$E$400,MASQ2!BE482,'Étape 1 - à remplir'!$G$31:$G$400,"lots"),SUMIFS('Étape 1 - à remplir'!$F$31:$F$400,'Étape 1 - à remplir'!$E$31:$E$400,MASQ2!BE482,'Étape 1 - à remplir'!$O$31:$O$400,BN$3,'Étape 1 - à remplir'!$G$31:$G$400,"lots")),IF(BN$2="Espèce",IF(BN$3="Tous",SUMIFS('Étape 1 - à remplir'!$F$31:$F$400,'Étape 1 - à remplir'!$E$31:$E$400,MASQ2!BE482,'Étape 1 - à remplir'!$G$31:$G$400,"lots"),SUMIFS('Étape 1 - à remplir'!$F$31:$F$400,'Étape 1 - à remplir'!$E$31:$E$400,MASQ2!BE482,'Étape 1 - à remplir'!$N$31:$N$400,BN$3,'Étape 1 - à remplir'!$G$31:$G$400,"lots"))))))=0,NA(),IF(BN$2="Catégorie",IF(BN$3="Toutes",SUMIFS('Étape 1 - à remplir'!$F$31:$F$400,'Étape 1 - à remplir'!$E$31:$E$400,MASQ2!BE482,'Étape 1 - à remplir'!$G$31:$G$400,"lots"),SUMIFS('Étape 1 - à remplir'!$F$31:$F$400,'Étape 1 - à remplir'!$E$31:$E$400,MASQ2!BE482,'Étape 1 - à remplir'!$C$31:$C$400,BN$3)),IF(BN$2="Âge",IF(BN$3="Tous",SUMIFS('Étape 1 - à remplir'!$F$31:$F$400,'Étape 1 - à remplir'!$E$31:$E$400,MASQ2!BE482,'Étape 1 - à remplir'!$G$31:$G$400,"lots"),SUMIFS('Étape 1 - à remplir'!$F$31:$F$400,'Étape 1 - à remplir'!$E$31:$E$400,MASQ2!BE482,'Étape 1 - à remplir'!$P$31:$P$400,BN$3,'Étape 1 - à remplir'!$G$31:$G$400,"lots")),IF(BN$2="Atelier",IF(BN$3="Tous",SUMIFS('Étape 1 - à remplir'!$F$31:$F$400,'Étape 1 - à remplir'!$E$31:$E$400,MASQ2!BE482,'Étape 1 - à remplir'!$G$31:$G$400,"lots"),SUMIFS('Étape 1 - à remplir'!$F$31:$F$400,'Étape 1 - à remplir'!$E$31:$E$400,MASQ2!BE482,'Étape 1 - à remplir'!$O$31:$O$400,BN$3,'Étape 1 - à remplir'!$G$31:$G$400,"lots")),IF(BN$2="Espèce",IF(BN$3="Tous",SUMIFS('Étape 1 - à remplir'!$F$31:$F$400,'Étape 1 - à remplir'!$E$31:$E$400,MASQ2!BE482,'Étape 1 - à remplir'!$G$31:$G$400,"lots"),SUMIFS('Étape 1 - à remplir'!$F$31:$F$400,'Étape 1 - à remplir'!$E$31:$E$400,MASQ2!BE482,'Étape 1 - à remplir'!$N$31:$N$400,BN$3,'Étape 1 - à remplir'!$G$31:$G$400,"lots")))))))</f>
        <v>#N/A</v>
      </c>
      <c r="BG482" s="204">
        <f t="shared" si="216"/>
        <v>0</v>
      </c>
      <c r="BH482" s="204" t="str">
        <f t="shared" si="202"/>
        <v>Colistine</v>
      </c>
      <c r="BI482" s="204" t="str">
        <f t="shared" si="203"/>
        <v/>
      </c>
      <c r="BJ482" s="204" t="str">
        <f t="shared" si="204"/>
        <v/>
      </c>
      <c r="BK482" s="204" t="str">
        <f t="shared" si="205"/>
        <v>Polypeptides</v>
      </c>
      <c r="BL482" s="204" t="str">
        <f t="shared" si="206"/>
        <v/>
      </c>
      <c r="BM482" s="97" t="str">
        <f t="shared" si="207"/>
        <v/>
      </c>
      <c r="BN482" s="78"/>
      <c r="BO482" s="78"/>
      <c r="BP482" s="77" t="str">
        <f ca="1"/>
        <v>SOLUCOL</v>
      </c>
      <c r="BQ482" s="79" t="e">
        <f ca="1"/>
        <v>#N/A</v>
      </c>
      <c r="BR482" s="102"/>
      <c r="BS482" s="8"/>
      <c r="BT482" s="8"/>
      <c r="BU482" s="8"/>
      <c r="BV482" s="8"/>
      <c r="BW482" s="8"/>
      <c r="BX482" s="8"/>
      <c r="BY482" s="8"/>
      <c r="BZ482" s="8"/>
      <c r="CA482" s="8"/>
      <c r="CB482" s="8"/>
      <c r="CC482" s="8"/>
      <c r="CD482" s="8"/>
      <c r="CE482" s="8"/>
      <c r="CF482" s="8"/>
      <c r="CG482" s="8"/>
      <c r="CH482" s="8"/>
      <c r="CI482" s="8"/>
      <c r="CJ482" s="8"/>
      <c r="CK482" s="8"/>
      <c r="CL482" s="8"/>
      <c r="CM482" s="8"/>
      <c r="CN482" s="8"/>
      <c r="CO482" s="97"/>
      <c r="CQ482" s="56"/>
      <c r="CR482" s="8"/>
      <c r="CS482" s="8"/>
      <c r="CT482" s="8"/>
      <c r="CU482" s="8"/>
      <c r="CV482" s="8"/>
      <c r="CW482" s="8"/>
      <c r="CX482" s="8"/>
      <c r="CY482" s="102" t="str">
        <f t="shared" si="208"/>
        <v>x</v>
      </c>
      <c r="CZ482" s="56" t="str">
        <f t="shared" si="209"/>
        <v>SOLUCOL</v>
      </c>
      <c r="DA482" s="204" t="e">
        <f>IF(IF(DI$2="Catégorie",IF(DI$3="Toutes",SUMIFS('Étape 1 - à remplir'!$F$31:$F$400,'Étape 1 - à remplir'!$E$31:$E$400,MASQ2!CZ482,'Étape 1 - à remplir'!$G$31:$G$400,"kg"),SUMIFS('Étape 1 - à remplir'!$F$31:$F$400,'Étape 1 - à remplir'!$E$31:$E$400,MASQ2!CZ482,'Étape 1 - à remplir'!$C$31:$C$400,DI$3)),IF(DI$2="Âge",IF(DI$3="Tous",SUMIFS('Étape 1 - à remplir'!$F$31:$F$400,'Étape 1 - à remplir'!$E$31:$E$400,MASQ2!CZ482,'Étape 1 - à remplir'!$G$31:$G$400,"kg"),SUMIFS('Étape 1 - à remplir'!$F$31:$F$400,'Étape 1 - à remplir'!$E$31:$E$400,MASQ2!CZ482,'Étape 1 - à remplir'!$P$31:$P$400,DI$3,'Étape 1 - à remplir'!$G$31:$G$400,"kg")),IF(DI$2="Atelier",IF(DI$3="Tous",SUMIFS('Étape 1 - à remplir'!$F$31:$F$400,'Étape 1 - à remplir'!$E$31:$E$400,MASQ2!CZ482,'Étape 1 - à remplir'!$G$31:$G$400,"kg"),SUMIFS('Étape 1 - à remplir'!$F$31:$F$400,'Étape 1 - à remplir'!$E$31:$E$400,MASQ2!CZ482,'Étape 1 - à remplir'!$O$31:$O$400,DI$3,'Étape 1 - à remplir'!$G$31:$G$400,"kg")),IF(DI$2="Espèce",IF(DI$3="Tous",SUMIFS('Étape 1 - à remplir'!$F$31:$F$400,'Étape 1 - à remplir'!$E$31:$E$400,MASQ2!CZ482,'Étape 1 - à remplir'!$G$31:$G$400,"kg"),SUMIFS('Étape 1 - à remplir'!$F$31:$F$400,'Étape 1 - à remplir'!$E$31:$E$400,MASQ2!CZ482,'Étape 1 - à remplir'!$N$31:$N$400,DI$3,'Étape 1 - à remplir'!$G$31:$G$400,"kg"))))))=0,NA(),IF(DI$2="Catégorie",IF(DI$3="Toutes",SUMIFS('Étape 1 - à remplir'!$F$31:$F$400,'Étape 1 - à remplir'!$E$31:$E$400,MASQ2!CZ482,'Étape 1 - à remplir'!$G$31:$G$400,"kg"),SUMIFS('Étape 1 - à remplir'!$F$31:$F$400,'Étape 1 - à remplir'!$E$31:$E$400,MASQ2!CZ482,'Étape 1 - à remplir'!$C$31:$C$400,DI$3)),IF(DI$2="Âge",IF(DI$3="Tous",SUMIFS('Étape 1 - à remplir'!$F$31:$F$400,'Étape 1 - à remplir'!$E$31:$E$400,MASQ2!CZ482,'Étape 1 - à remplir'!$G$31:$G$400,"kg"),SUMIFS('Étape 1 - à remplir'!$F$31:$F$400,'Étape 1 - à remplir'!$E$31:$E$400,MASQ2!CZ482,'Étape 1 - à remplir'!$P$31:$P$400,DI$3,'Étape 1 - à remplir'!$G$31:$G$400,"kg")),IF(DI$2="Atelier",IF(DI$3="Tous",SUMIFS('Étape 1 - à remplir'!$F$31:$F$400,'Étape 1 - à remplir'!$E$31:$E$400,MASQ2!CZ482,'Étape 1 - à remplir'!$G$31:$G$400,"kg"),SUMIFS('Étape 1 - à remplir'!$F$31:$F$400,'Étape 1 - à remplir'!$E$31:$E$400,MASQ2!CZ482,'Étape 1 - à remplir'!$O$31:$O$400,DI$3,'Étape 1 - à remplir'!$G$31:$G$400,"kg")),IF(DI$2="Espèce",IF(DI$3="Tous",SUMIFS('Étape 1 - à remplir'!$F$31:$F$400,'Étape 1 - à remplir'!$E$31:$E$400,MASQ2!CZ482,'Étape 1 - à remplir'!$G$31:$G$400,"kg"),SUMIFS('Étape 1 - à remplir'!$F$31:$F$400,'Étape 1 - à remplir'!$E$31:$E$400,MASQ2!CZ482,'Étape 1 - à remplir'!$N$31:$N$400,DI$3,'Étape 1 - à remplir'!$G$31:$G$400,"kg")))))))</f>
        <v>#N/A</v>
      </c>
      <c r="DB482" s="104">
        <f t="shared" si="217"/>
        <v>0</v>
      </c>
      <c r="DC482" s="204" t="str">
        <f t="shared" si="210"/>
        <v>Colistine</v>
      </c>
      <c r="DD482" s="204" t="str">
        <f t="shared" si="211"/>
        <v/>
      </c>
      <c r="DE482" s="204" t="str">
        <f t="shared" si="212"/>
        <v/>
      </c>
      <c r="DF482" s="204" t="str">
        <f t="shared" si="213"/>
        <v>Polypeptides</v>
      </c>
      <c r="DG482" s="204" t="str">
        <f t="shared" si="214"/>
        <v/>
      </c>
      <c r="DH482" s="97" t="str">
        <f t="shared" si="215"/>
        <v/>
      </c>
      <c r="DI482" s="78"/>
      <c r="DJ482" s="78"/>
      <c r="DK482" s="77" t="str">
        <f ca="1"/>
        <v>SOLUCOL</v>
      </c>
      <c r="DL482" s="79" t="e">
        <f ca="1"/>
        <v>#N/A</v>
      </c>
      <c r="DM482" s="102"/>
      <c r="DN482" s="8"/>
      <c r="DO482" s="8"/>
      <c r="DP482" s="8"/>
      <c r="DQ482" s="8"/>
      <c r="DR482" s="8"/>
      <c r="DS482" s="8"/>
      <c r="DT482" s="8"/>
      <c r="DU482" s="8"/>
      <c r="DV482" s="8"/>
      <c r="DW482" s="8"/>
      <c r="DX482" s="8"/>
      <c r="DY482" s="8"/>
      <c r="DZ482" s="8"/>
      <c r="EA482" s="8"/>
      <c r="EB482" s="8"/>
      <c r="EC482" s="8"/>
      <c r="ED482" s="8"/>
      <c r="EE482" s="8"/>
      <c r="EF482" s="8"/>
      <c r="EG482" s="8"/>
      <c r="EH482" s="8"/>
      <c r="EI482" s="8"/>
      <c r="EJ482" s="97"/>
    </row>
    <row r="483" spans="1:140" x14ac:dyDescent="0.25">
      <c r="A483" s="56"/>
      <c r="B483" s="8"/>
      <c r="C483" s="8"/>
      <c r="D483" s="8"/>
      <c r="E483" s="8"/>
      <c r="F483" s="8"/>
      <c r="G483" s="8"/>
      <c r="H483" s="8"/>
      <c r="I483" s="102" t="str">
        <f>INDEX(Données_ATB!BE:BV,MATCH(MASQ2!J483,Données_ATB!BE:BE,0),18)</f>
        <v/>
      </c>
      <c r="J483" s="77" t="str">
        <f>Données_ATB!BE482</f>
        <v>SOLUDOX 433 MG/G POUDRE POUR ADMINISTRATION DANS L'EAU DE BOISSON POUR DINDES</v>
      </c>
      <c r="K483" s="204" t="e">
        <f>IF(IF(S$2="Catégorie",IF(S$3="Toutes",SUMIFS('Étape 1 - à remplir'!$F$31:$F$400,'Étape 1 - à remplir'!$E$31:$E$400,MASQ2!J483,'Étape 1 - à remplir'!$G$31:$G$400,"animaux"),SUMIFS('Étape 1 - à remplir'!$F$31:$F$400,'Étape 1 - à remplir'!$E$31:$E$400,MASQ2!J483,'Étape 1 - à remplir'!$C$31:$C$400,S$3)),IF(S$2="Âge",IF(S$3="Tous",SUMIFS('Étape 1 - à remplir'!$F$31:$F$400,'Étape 1 - à remplir'!$E$31:$E$400,MASQ2!J483,'Étape 1 - à remplir'!$G$31:$G$400,"animaux"),SUMIFS('Étape 1 - à remplir'!$F$31:$F$400,'Étape 1 - à remplir'!$E$31:$E$400,MASQ2!J483,'Étape 1 - à remplir'!$P$31:$P$400,S$3)),IF(S$2="Atelier",IF(S$3="Tous",SUMIFS('Étape 1 - à remplir'!$F$31:$F$400,'Étape 1 - à remplir'!$E$31:$E$400,MASQ2!J483,'Étape 1 - à remplir'!$G$31:$G$400,"animaux"),SUMIFS('Étape 1 - à remplir'!$F$31:$F$400,'Étape 1 - à remplir'!$E$31:$E$400,MASQ2!J483,'Étape 1 - à remplir'!$O$31:$O$400,S$3)),IF(S$2="Espèce",IF(S$3="Tous",SUMIFS('Étape 1 - à remplir'!$F$31:$F$400,'Étape 1 - à remplir'!$E$31:$E$400,MASQ2!J483,'Étape 1 - à remplir'!$G$31:$G$400,"animaux"),SUMIFS('Étape 1 - à remplir'!$F$31:$F$400,'Étape 1 - à remplir'!$E$31:$E$400,MASQ2!J483,'Étape 1 - à remplir'!$N$31:$N$400,S$3))))))=0,NA(),IF(S$2="Catégorie",IF(S$3="Toutes",SUMIFS('Étape 1 - à remplir'!$F$31:$F$400,'Étape 1 - à remplir'!$E$31:$E$400,MASQ2!J483,'Étape 1 - à remplir'!$G$31:$G$400,"animaux"),SUMIFS('Étape 1 - à remplir'!$F$31:$F$400,'Étape 1 - à remplir'!$E$31:$E$400,MASQ2!J483,'Étape 1 - à remplir'!$C$31:$C$400,S$3)),IF(S$2="Âge",IF(S$3="Tous",SUMIFS('Étape 1 - à remplir'!$F$31:$F$400,'Étape 1 - à remplir'!$E$31:$E$400,MASQ2!J483,'Étape 1 - à remplir'!$G$31:$G$400,"animaux"),SUMIFS('Étape 1 - à remplir'!$F$31:$F$400,'Étape 1 - à remplir'!$E$31:$E$400,MASQ2!J483,'Étape 1 - à remplir'!$P$31:$P$400,S$3)),IF(S$2="Atelier",IF(S$3="Tous",SUMIFS('Étape 1 - à remplir'!$F$31:$F$400,'Étape 1 - à remplir'!$E$31:$E$400,MASQ2!J483,'Étape 1 - à remplir'!$G$31:$G$400,"animaux"),SUMIFS('Étape 1 - à remplir'!$F$31:$F$400,'Étape 1 - à remplir'!$E$31:$E$400,MASQ2!J483,'Étape 1 - à remplir'!$O$31:$O$400,S$3)),IF(S$2="Espèce",IF(S$3="Tous",SUMIFS('Étape 1 - à remplir'!$F$31:$F$400,'Étape 1 - à remplir'!$E$31:$E$400,MASQ2!J483,'Étape 1 - à remplir'!$G$31:$G$400,"animaux"),SUMIFS('Étape 1 - à remplir'!$F$31:$F$400,'Étape 1 - à remplir'!$E$31:$E$400,MASQ2!J483,'Étape 1 - à remplir'!$N$31:$N$400,S$3)))))))</f>
        <v>#N/A</v>
      </c>
      <c r="L483" s="97">
        <f t="shared" si="218"/>
        <v>0</v>
      </c>
      <c r="M483" s="56" t="str">
        <f>Données_ATB!BN482</f>
        <v>Doxycycline</v>
      </c>
      <c r="N483" s="204" t="str">
        <f>Données_ATB!BO482</f>
        <v/>
      </c>
      <c r="O483" s="97" t="str">
        <f>Données_ATB!BP482</f>
        <v/>
      </c>
      <c r="P483" s="77" t="str">
        <f>Données_ATB!BR482</f>
        <v>Tetracyclines</v>
      </c>
      <c r="Q483" s="78" t="str">
        <f>Données_ATB!BS482</f>
        <v/>
      </c>
      <c r="R483" s="79" t="str">
        <f>Données_ATB!BT482</f>
        <v/>
      </c>
      <c r="S483" s="78"/>
      <c r="T483" s="78"/>
      <c r="U483" s="77" t="str">
        <f ca="1"/>
        <v>SOLUDOX 433 MG/G POUDRE POUR ADMINISTRATION DANS L'EAU DE BOISSON POUR DINDES</v>
      </c>
      <c r="V483" s="79" t="e">
        <f ca="1"/>
        <v>#N/A</v>
      </c>
      <c r="W483" s="102"/>
      <c r="X483" s="8"/>
      <c r="Y483" s="8"/>
      <c r="Z483" s="8"/>
      <c r="AA483" s="8"/>
      <c r="AB483" s="102"/>
      <c r="AC483" s="8"/>
      <c r="AD483" s="8"/>
      <c r="AE483" s="8"/>
      <c r="AF483" s="8"/>
      <c r="AG483" s="8"/>
      <c r="AH483" s="8"/>
      <c r="AI483" s="8"/>
      <c r="AJ483" s="8"/>
      <c r="AK483" s="8"/>
      <c r="AL483" s="8"/>
      <c r="AM483" s="8"/>
      <c r="AN483" s="8"/>
      <c r="AO483" s="8"/>
      <c r="AP483" s="8"/>
      <c r="AQ483" s="8"/>
      <c r="AR483" s="8"/>
      <c r="AS483" s="8"/>
      <c r="AT483" s="97"/>
      <c r="AV483" s="56"/>
      <c r="AW483" s="8"/>
      <c r="AX483" s="8"/>
      <c r="AY483" s="8"/>
      <c r="AZ483" s="8"/>
      <c r="BA483" s="8"/>
      <c r="BB483" s="8"/>
      <c r="BC483" s="8"/>
      <c r="BD483" s="102" t="str">
        <f t="shared" si="200"/>
        <v/>
      </c>
      <c r="BE483" s="56" t="str">
        <f t="shared" si="201"/>
        <v>SOLUDOX 433 MG/G POUDRE POUR ADMINISTRATION DANS L'EAU DE BOISSON POUR DINDES</v>
      </c>
      <c r="BF483" s="204" t="e">
        <f>IF(IF(BN$2="Catégorie",IF(BN$3="Toutes",SUMIFS('Étape 1 - à remplir'!$F$31:$F$400,'Étape 1 - à remplir'!$E$31:$E$400,MASQ2!BE483,'Étape 1 - à remplir'!$G$31:$G$400,"lots"),SUMIFS('Étape 1 - à remplir'!$F$31:$F$400,'Étape 1 - à remplir'!$E$31:$E$400,MASQ2!BE483,'Étape 1 - à remplir'!$C$31:$C$400,BN$3)),IF(BN$2="Âge",IF(BN$3="Tous",SUMIFS('Étape 1 - à remplir'!$F$31:$F$400,'Étape 1 - à remplir'!$E$31:$E$400,MASQ2!BE483,'Étape 1 - à remplir'!$G$31:$G$400,"lots"),SUMIFS('Étape 1 - à remplir'!$F$31:$F$400,'Étape 1 - à remplir'!$E$31:$E$400,MASQ2!BE483,'Étape 1 - à remplir'!$P$31:$P$400,BN$3,'Étape 1 - à remplir'!$G$31:$G$400,"lots")),IF(BN$2="Atelier",IF(BN$3="Tous",SUMIFS('Étape 1 - à remplir'!$F$31:$F$400,'Étape 1 - à remplir'!$E$31:$E$400,MASQ2!BE483,'Étape 1 - à remplir'!$G$31:$G$400,"lots"),SUMIFS('Étape 1 - à remplir'!$F$31:$F$400,'Étape 1 - à remplir'!$E$31:$E$400,MASQ2!BE483,'Étape 1 - à remplir'!$O$31:$O$400,BN$3,'Étape 1 - à remplir'!$G$31:$G$400,"lots")),IF(BN$2="Espèce",IF(BN$3="Tous",SUMIFS('Étape 1 - à remplir'!$F$31:$F$400,'Étape 1 - à remplir'!$E$31:$E$400,MASQ2!BE483,'Étape 1 - à remplir'!$G$31:$G$400,"lots"),SUMIFS('Étape 1 - à remplir'!$F$31:$F$400,'Étape 1 - à remplir'!$E$31:$E$400,MASQ2!BE483,'Étape 1 - à remplir'!$N$31:$N$400,BN$3,'Étape 1 - à remplir'!$G$31:$G$400,"lots"))))))=0,NA(),IF(BN$2="Catégorie",IF(BN$3="Toutes",SUMIFS('Étape 1 - à remplir'!$F$31:$F$400,'Étape 1 - à remplir'!$E$31:$E$400,MASQ2!BE483,'Étape 1 - à remplir'!$G$31:$G$400,"lots"),SUMIFS('Étape 1 - à remplir'!$F$31:$F$400,'Étape 1 - à remplir'!$E$31:$E$400,MASQ2!BE483,'Étape 1 - à remplir'!$C$31:$C$400,BN$3)),IF(BN$2="Âge",IF(BN$3="Tous",SUMIFS('Étape 1 - à remplir'!$F$31:$F$400,'Étape 1 - à remplir'!$E$31:$E$400,MASQ2!BE483,'Étape 1 - à remplir'!$G$31:$G$400,"lots"),SUMIFS('Étape 1 - à remplir'!$F$31:$F$400,'Étape 1 - à remplir'!$E$31:$E$400,MASQ2!BE483,'Étape 1 - à remplir'!$P$31:$P$400,BN$3,'Étape 1 - à remplir'!$G$31:$G$400,"lots")),IF(BN$2="Atelier",IF(BN$3="Tous",SUMIFS('Étape 1 - à remplir'!$F$31:$F$400,'Étape 1 - à remplir'!$E$31:$E$400,MASQ2!BE483,'Étape 1 - à remplir'!$G$31:$G$400,"lots"),SUMIFS('Étape 1 - à remplir'!$F$31:$F$400,'Étape 1 - à remplir'!$E$31:$E$400,MASQ2!BE483,'Étape 1 - à remplir'!$O$31:$O$400,BN$3,'Étape 1 - à remplir'!$G$31:$G$400,"lots")),IF(BN$2="Espèce",IF(BN$3="Tous",SUMIFS('Étape 1 - à remplir'!$F$31:$F$400,'Étape 1 - à remplir'!$E$31:$E$400,MASQ2!BE483,'Étape 1 - à remplir'!$G$31:$G$400,"lots"),SUMIFS('Étape 1 - à remplir'!$F$31:$F$400,'Étape 1 - à remplir'!$E$31:$E$400,MASQ2!BE483,'Étape 1 - à remplir'!$N$31:$N$400,BN$3,'Étape 1 - à remplir'!$G$31:$G$400,"lots")))))))</f>
        <v>#N/A</v>
      </c>
      <c r="BG483" s="204">
        <f t="shared" si="216"/>
        <v>0</v>
      </c>
      <c r="BH483" s="204" t="str">
        <f t="shared" si="202"/>
        <v>Doxycycline</v>
      </c>
      <c r="BI483" s="204" t="str">
        <f t="shared" si="203"/>
        <v/>
      </c>
      <c r="BJ483" s="204" t="str">
        <f t="shared" si="204"/>
        <v/>
      </c>
      <c r="BK483" s="204" t="str">
        <f t="shared" si="205"/>
        <v>Tetracyclines</v>
      </c>
      <c r="BL483" s="204" t="str">
        <f t="shared" si="206"/>
        <v/>
      </c>
      <c r="BM483" s="97" t="str">
        <f t="shared" si="207"/>
        <v/>
      </c>
      <c r="BN483" s="78"/>
      <c r="BO483" s="78"/>
      <c r="BP483" s="77" t="str">
        <f ca="1"/>
        <v>SOLUDOX 433 MG/G POUDRE POUR ADMINISTRATION DANS L'EAU DE BOISSON POUR DINDES</v>
      </c>
      <c r="BQ483" s="79" t="e">
        <f ca="1"/>
        <v>#N/A</v>
      </c>
      <c r="BR483" s="102"/>
      <c r="BS483" s="8"/>
      <c r="BT483" s="8"/>
      <c r="BU483" s="8"/>
      <c r="BV483" s="8"/>
      <c r="BW483" s="8"/>
      <c r="BX483" s="8"/>
      <c r="BY483" s="8"/>
      <c r="BZ483" s="8"/>
      <c r="CA483" s="8"/>
      <c r="CB483" s="8"/>
      <c r="CC483" s="8"/>
      <c r="CD483" s="8"/>
      <c r="CE483" s="8"/>
      <c r="CF483" s="8"/>
      <c r="CG483" s="8"/>
      <c r="CH483" s="8"/>
      <c r="CI483" s="8"/>
      <c r="CJ483" s="8"/>
      <c r="CK483" s="8"/>
      <c r="CL483" s="8"/>
      <c r="CM483" s="8"/>
      <c r="CN483" s="8"/>
      <c r="CO483" s="97"/>
      <c r="CQ483" s="56"/>
      <c r="CR483" s="8"/>
      <c r="CS483" s="8"/>
      <c r="CT483" s="8"/>
      <c r="CU483" s="8"/>
      <c r="CV483" s="8"/>
      <c r="CW483" s="8"/>
      <c r="CX483" s="8"/>
      <c r="CY483" s="102" t="str">
        <f t="shared" si="208"/>
        <v/>
      </c>
      <c r="CZ483" s="56" t="str">
        <f t="shared" si="209"/>
        <v>SOLUDOX 433 MG/G POUDRE POUR ADMINISTRATION DANS L'EAU DE BOISSON POUR DINDES</v>
      </c>
      <c r="DA483" s="204" t="e">
        <f>IF(IF(DI$2="Catégorie",IF(DI$3="Toutes",SUMIFS('Étape 1 - à remplir'!$F$31:$F$400,'Étape 1 - à remplir'!$E$31:$E$400,MASQ2!CZ483,'Étape 1 - à remplir'!$G$31:$G$400,"kg"),SUMIFS('Étape 1 - à remplir'!$F$31:$F$400,'Étape 1 - à remplir'!$E$31:$E$400,MASQ2!CZ483,'Étape 1 - à remplir'!$C$31:$C$400,DI$3)),IF(DI$2="Âge",IF(DI$3="Tous",SUMIFS('Étape 1 - à remplir'!$F$31:$F$400,'Étape 1 - à remplir'!$E$31:$E$400,MASQ2!CZ483,'Étape 1 - à remplir'!$G$31:$G$400,"kg"),SUMIFS('Étape 1 - à remplir'!$F$31:$F$400,'Étape 1 - à remplir'!$E$31:$E$400,MASQ2!CZ483,'Étape 1 - à remplir'!$P$31:$P$400,DI$3,'Étape 1 - à remplir'!$G$31:$G$400,"kg")),IF(DI$2="Atelier",IF(DI$3="Tous",SUMIFS('Étape 1 - à remplir'!$F$31:$F$400,'Étape 1 - à remplir'!$E$31:$E$400,MASQ2!CZ483,'Étape 1 - à remplir'!$G$31:$G$400,"kg"),SUMIFS('Étape 1 - à remplir'!$F$31:$F$400,'Étape 1 - à remplir'!$E$31:$E$400,MASQ2!CZ483,'Étape 1 - à remplir'!$O$31:$O$400,DI$3,'Étape 1 - à remplir'!$G$31:$G$400,"kg")),IF(DI$2="Espèce",IF(DI$3="Tous",SUMIFS('Étape 1 - à remplir'!$F$31:$F$400,'Étape 1 - à remplir'!$E$31:$E$400,MASQ2!CZ483,'Étape 1 - à remplir'!$G$31:$G$400,"kg"),SUMIFS('Étape 1 - à remplir'!$F$31:$F$400,'Étape 1 - à remplir'!$E$31:$E$400,MASQ2!CZ483,'Étape 1 - à remplir'!$N$31:$N$400,DI$3,'Étape 1 - à remplir'!$G$31:$G$400,"kg"))))))=0,NA(),IF(DI$2="Catégorie",IF(DI$3="Toutes",SUMIFS('Étape 1 - à remplir'!$F$31:$F$400,'Étape 1 - à remplir'!$E$31:$E$400,MASQ2!CZ483,'Étape 1 - à remplir'!$G$31:$G$400,"kg"),SUMIFS('Étape 1 - à remplir'!$F$31:$F$400,'Étape 1 - à remplir'!$E$31:$E$400,MASQ2!CZ483,'Étape 1 - à remplir'!$C$31:$C$400,DI$3)),IF(DI$2="Âge",IF(DI$3="Tous",SUMIFS('Étape 1 - à remplir'!$F$31:$F$400,'Étape 1 - à remplir'!$E$31:$E$400,MASQ2!CZ483,'Étape 1 - à remplir'!$G$31:$G$400,"kg"),SUMIFS('Étape 1 - à remplir'!$F$31:$F$400,'Étape 1 - à remplir'!$E$31:$E$400,MASQ2!CZ483,'Étape 1 - à remplir'!$P$31:$P$400,DI$3,'Étape 1 - à remplir'!$G$31:$G$400,"kg")),IF(DI$2="Atelier",IF(DI$3="Tous",SUMIFS('Étape 1 - à remplir'!$F$31:$F$400,'Étape 1 - à remplir'!$E$31:$E$400,MASQ2!CZ483,'Étape 1 - à remplir'!$G$31:$G$400,"kg"),SUMIFS('Étape 1 - à remplir'!$F$31:$F$400,'Étape 1 - à remplir'!$E$31:$E$400,MASQ2!CZ483,'Étape 1 - à remplir'!$O$31:$O$400,DI$3,'Étape 1 - à remplir'!$G$31:$G$400,"kg")),IF(DI$2="Espèce",IF(DI$3="Tous",SUMIFS('Étape 1 - à remplir'!$F$31:$F$400,'Étape 1 - à remplir'!$E$31:$E$400,MASQ2!CZ483,'Étape 1 - à remplir'!$G$31:$G$400,"kg"),SUMIFS('Étape 1 - à remplir'!$F$31:$F$400,'Étape 1 - à remplir'!$E$31:$E$400,MASQ2!CZ483,'Étape 1 - à remplir'!$N$31:$N$400,DI$3,'Étape 1 - à remplir'!$G$31:$G$400,"kg")))))))</f>
        <v>#N/A</v>
      </c>
      <c r="DB483" s="104">
        <f t="shared" si="217"/>
        <v>0</v>
      </c>
      <c r="DC483" s="204" t="str">
        <f t="shared" si="210"/>
        <v>Doxycycline</v>
      </c>
      <c r="DD483" s="204" t="str">
        <f t="shared" si="211"/>
        <v/>
      </c>
      <c r="DE483" s="204" t="str">
        <f t="shared" si="212"/>
        <v/>
      </c>
      <c r="DF483" s="204" t="str">
        <f t="shared" si="213"/>
        <v>Tetracyclines</v>
      </c>
      <c r="DG483" s="204" t="str">
        <f t="shared" si="214"/>
        <v/>
      </c>
      <c r="DH483" s="97" t="str">
        <f t="shared" si="215"/>
        <v/>
      </c>
      <c r="DI483" s="78"/>
      <c r="DJ483" s="78"/>
      <c r="DK483" s="77" t="str">
        <f ca="1"/>
        <v>SOLUDOX 433 MG/G POUDRE POUR ADMINISTRATION DANS L'EAU DE BOISSON POUR DINDES</v>
      </c>
      <c r="DL483" s="79" t="e">
        <f ca="1"/>
        <v>#N/A</v>
      </c>
      <c r="DM483" s="102"/>
      <c r="DN483" s="8"/>
      <c r="DO483" s="8"/>
      <c r="DP483" s="8"/>
      <c r="DQ483" s="8"/>
      <c r="DR483" s="8"/>
      <c r="DS483" s="8"/>
      <c r="DT483" s="8"/>
      <c r="DU483" s="8"/>
      <c r="DV483" s="8"/>
      <c r="DW483" s="8"/>
      <c r="DX483" s="8"/>
      <c r="DY483" s="8"/>
      <c r="DZ483" s="8"/>
      <c r="EA483" s="8"/>
      <c r="EB483" s="8"/>
      <c r="EC483" s="8"/>
      <c r="ED483" s="8"/>
      <c r="EE483" s="8"/>
      <c r="EF483" s="8"/>
      <c r="EG483" s="8"/>
      <c r="EH483" s="8"/>
      <c r="EI483" s="8"/>
      <c r="EJ483" s="97"/>
    </row>
    <row r="484" spans="1:140" x14ac:dyDescent="0.25">
      <c r="A484" s="56"/>
      <c r="B484" s="8"/>
      <c r="C484" s="8"/>
      <c r="D484" s="8"/>
      <c r="E484" s="8"/>
      <c r="F484" s="8"/>
      <c r="G484" s="8"/>
      <c r="H484" s="8"/>
      <c r="I484" s="102" t="str">
        <f>INDEX(Données_ATB!BE:BV,MATCH(MASQ2!J484,Données_ATB!BE:BE,0),18)</f>
        <v/>
      </c>
      <c r="J484" s="77" t="str">
        <f>Données_ATB!BE483</f>
        <v>SOLUDOX 433 MG/G POUDRE POUR ADMINISTRATION DANS L'EAU DE BOISSON POUR PORCS ET POULETS</v>
      </c>
      <c r="K484" s="204" t="e">
        <f>IF(IF(S$2="Catégorie",IF(S$3="Toutes",SUMIFS('Étape 1 - à remplir'!$F$31:$F$400,'Étape 1 - à remplir'!$E$31:$E$400,MASQ2!J484,'Étape 1 - à remplir'!$G$31:$G$400,"animaux"),SUMIFS('Étape 1 - à remplir'!$F$31:$F$400,'Étape 1 - à remplir'!$E$31:$E$400,MASQ2!J484,'Étape 1 - à remplir'!$C$31:$C$400,S$3)),IF(S$2="Âge",IF(S$3="Tous",SUMIFS('Étape 1 - à remplir'!$F$31:$F$400,'Étape 1 - à remplir'!$E$31:$E$400,MASQ2!J484,'Étape 1 - à remplir'!$G$31:$G$400,"animaux"),SUMIFS('Étape 1 - à remplir'!$F$31:$F$400,'Étape 1 - à remplir'!$E$31:$E$400,MASQ2!J484,'Étape 1 - à remplir'!$P$31:$P$400,S$3)),IF(S$2="Atelier",IF(S$3="Tous",SUMIFS('Étape 1 - à remplir'!$F$31:$F$400,'Étape 1 - à remplir'!$E$31:$E$400,MASQ2!J484,'Étape 1 - à remplir'!$G$31:$G$400,"animaux"),SUMIFS('Étape 1 - à remplir'!$F$31:$F$400,'Étape 1 - à remplir'!$E$31:$E$400,MASQ2!J484,'Étape 1 - à remplir'!$O$31:$O$400,S$3)),IF(S$2="Espèce",IF(S$3="Tous",SUMIFS('Étape 1 - à remplir'!$F$31:$F$400,'Étape 1 - à remplir'!$E$31:$E$400,MASQ2!J484,'Étape 1 - à remplir'!$G$31:$G$400,"animaux"),SUMIFS('Étape 1 - à remplir'!$F$31:$F$400,'Étape 1 - à remplir'!$E$31:$E$400,MASQ2!J484,'Étape 1 - à remplir'!$N$31:$N$400,S$3))))))=0,NA(),IF(S$2="Catégorie",IF(S$3="Toutes",SUMIFS('Étape 1 - à remplir'!$F$31:$F$400,'Étape 1 - à remplir'!$E$31:$E$400,MASQ2!J484,'Étape 1 - à remplir'!$G$31:$G$400,"animaux"),SUMIFS('Étape 1 - à remplir'!$F$31:$F$400,'Étape 1 - à remplir'!$E$31:$E$400,MASQ2!J484,'Étape 1 - à remplir'!$C$31:$C$400,S$3)),IF(S$2="Âge",IF(S$3="Tous",SUMIFS('Étape 1 - à remplir'!$F$31:$F$400,'Étape 1 - à remplir'!$E$31:$E$400,MASQ2!J484,'Étape 1 - à remplir'!$G$31:$G$400,"animaux"),SUMIFS('Étape 1 - à remplir'!$F$31:$F$400,'Étape 1 - à remplir'!$E$31:$E$400,MASQ2!J484,'Étape 1 - à remplir'!$P$31:$P$400,S$3)),IF(S$2="Atelier",IF(S$3="Tous",SUMIFS('Étape 1 - à remplir'!$F$31:$F$400,'Étape 1 - à remplir'!$E$31:$E$400,MASQ2!J484,'Étape 1 - à remplir'!$G$31:$G$400,"animaux"),SUMIFS('Étape 1 - à remplir'!$F$31:$F$400,'Étape 1 - à remplir'!$E$31:$E$400,MASQ2!J484,'Étape 1 - à remplir'!$O$31:$O$400,S$3)),IF(S$2="Espèce",IF(S$3="Tous",SUMIFS('Étape 1 - à remplir'!$F$31:$F$400,'Étape 1 - à remplir'!$E$31:$E$400,MASQ2!J484,'Étape 1 - à remplir'!$G$31:$G$400,"animaux"),SUMIFS('Étape 1 - à remplir'!$F$31:$F$400,'Étape 1 - à remplir'!$E$31:$E$400,MASQ2!J484,'Étape 1 - à remplir'!$N$31:$N$400,S$3)))))))</f>
        <v>#N/A</v>
      </c>
      <c r="L484" s="97">
        <f t="shared" si="218"/>
        <v>0</v>
      </c>
      <c r="M484" s="56" t="str">
        <f>Données_ATB!BN483</f>
        <v>Doxycycline</v>
      </c>
      <c r="N484" s="204" t="str">
        <f>Données_ATB!BO483</f>
        <v/>
      </c>
      <c r="O484" s="97" t="str">
        <f>Données_ATB!BP483</f>
        <v/>
      </c>
      <c r="P484" s="77" t="str">
        <f>Données_ATB!BR483</f>
        <v>Tetracyclines</v>
      </c>
      <c r="Q484" s="78" t="str">
        <f>Données_ATB!BS483</f>
        <v/>
      </c>
      <c r="R484" s="79" t="str">
        <f>Données_ATB!BT483</f>
        <v/>
      </c>
      <c r="S484" s="78"/>
      <c r="T484" s="78"/>
      <c r="U484" s="77" t="str">
        <f ca="1"/>
        <v>SOLUDOX 433 MG/G POUDRE POUR ADMINISTRATION DANS L'EAU DE BOISSON POUR PORCS ET POULETS</v>
      </c>
      <c r="V484" s="79" t="e">
        <f ca="1"/>
        <v>#N/A</v>
      </c>
      <c r="W484" s="102"/>
      <c r="X484" s="8"/>
      <c r="Y484" s="8"/>
      <c r="Z484" s="8"/>
      <c r="AA484" s="8"/>
      <c r="AB484" s="102"/>
      <c r="AC484" s="8"/>
      <c r="AD484" s="8"/>
      <c r="AE484" s="8"/>
      <c r="AF484" s="8"/>
      <c r="AG484" s="8"/>
      <c r="AH484" s="8"/>
      <c r="AI484" s="8"/>
      <c r="AJ484" s="8"/>
      <c r="AK484" s="8"/>
      <c r="AL484" s="8"/>
      <c r="AM484" s="8"/>
      <c r="AN484" s="8"/>
      <c r="AO484" s="8"/>
      <c r="AP484" s="8"/>
      <c r="AQ484" s="8"/>
      <c r="AR484" s="8"/>
      <c r="AS484" s="8"/>
      <c r="AT484" s="97"/>
      <c r="AV484" s="56"/>
      <c r="AW484" s="8"/>
      <c r="AX484" s="8"/>
      <c r="AY484" s="8"/>
      <c r="AZ484" s="8"/>
      <c r="BA484" s="8"/>
      <c r="BB484" s="8"/>
      <c r="BC484" s="8"/>
      <c r="BD484" s="102" t="str">
        <f t="shared" si="200"/>
        <v/>
      </c>
      <c r="BE484" s="56" t="str">
        <f t="shared" si="201"/>
        <v>SOLUDOX 433 MG/G POUDRE POUR ADMINISTRATION DANS L'EAU DE BOISSON POUR PORCS ET POULETS</v>
      </c>
      <c r="BF484" s="204" t="e">
        <f>IF(IF(BN$2="Catégorie",IF(BN$3="Toutes",SUMIFS('Étape 1 - à remplir'!$F$31:$F$400,'Étape 1 - à remplir'!$E$31:$E$400,MASQ2!BE484,'Étape 1 - à remplir'!$G$31:$G$400,"lots"),SUMIFS('Étape 1 - à remplir'!$F$31:$F$400,'Étape 1 - à remplir'!$E$31:$E$400,MASQ2!BE484,'Étape 1 - à remplir'!$C$31:$C$400,BN$3)),IF(BN$2="Âge",IF(BN$3="Tous",SUMIFS('Étape 1 - à remplir'!$F$31:$F$400,'Étape 1 - à remplir'!$E$31:$E$400,MASQ2!BE484,'Étape 1 - à remplir'!$G$31:$G$400,"lots"),SUMIFS('Étape 1 - à remplir'!$F$31:$F$400,'Étape 1 - à remplir'!$E$31:$E$400,MASQ2!BE484,'Étape 1 - à remplir'!$P$31:$P$400,BN$3,'Étape 1 - à remplir'!$G$31:$G$400,"lots")),IF(BN$2="Atelier",IF(BN$3="Tous",SUMIFS('Étape 1 - à remplir'!$F$31:$F$400,'Étape 1 - à remplir'!$E$31:$E$400,MASQ2!BE484,'Étape 1 - à remplir'!$G$31:$G$400,"lots"),SUMIFS('Étape 1 - à remplir'!$F$31:$F$400,'Étape 1 - à remplir'!$E$31:$E$400,MASQ2!BE484,'Étape 1 - à remplir'!$O$31:$O$400,BN$3,'Étape 1 - à remplir'!$G$31:$G$400,"lots")),IF(BN$2="Espèce",IF(BN$3="Tous",SUMIFS('Étape 1 - à remplir'!$F$31:$F$400,'Étape 1 - à remplir'!$E$31:$E$400,MASQ2!BE484,'Étape 1 - à remplir'!$G$31:$G$400,"lots"),SUMIFS('Étape 1 - à remplir'!$F$31:$F$400,'Étape 1 - à remplir'!$E$31:$E$400,MASQ2!BE484,'Étape 1 - à remplir'!$N$31:$N$400,BN$3,'Étape 1 - à remplir'!$G$31:$G$400,"lots"))))))=0,NA(),IF(BN$2="Catégorie",IF(BN$3="Toutes",SUMIFS('Étape 1 - à remplir'!$F$31:$F$400,'Étape 1 - à remplir'!$E$31:$E$400,MASQ2!BE484,'Étape 1 - à remplir'!$G$31:$G$400,"lots"),SUMIFS('Étape 1 - à remplir'!$F$31:$F$400,'Étape 1 - à remplir'!$E$31:$E$400,MASQ2!BE484,'Étape 1 - à remplir'!$C$31:$C$400,BN$3)),IF(BN$2="Âge",IF(BN$3="Tous",SUMIFS('Étape 1 - à remplir'!$F$31:$F$400,'Étape 1 - à remplir'!$E$31:$E$400,MASQ2!BE484,'Étape 1 - à remplir'!$G$31:$G$400,"lots"),SUMIFS('Étape 1 - à remplir'!$F$31:$F$400,'Étape 1 - à remplir'!$E$31:$E$400,MASQ2!BE484,'Étape 1 - à remplir'!$P$31:$P$400,BN$3,'Étape 1 - à remplir'!$G$31:$G$400,"lots")),IF(BN$2="Atelier",IF(BN$3="Tous",SUMIFS('Étape 1 - à remplir'!$F$31:$F$400,'Étape 1 - à remplir'!$E$31:$E$400,MASQ2!BE484,'Étape 1 - à remplir'!$G$31:$G$400,"lots"),SUMIFS('Étape 1 - à remplir'!$F$31:$F$400,'Étape 1 - à remplir'!$E$31:$E$400,MASQ2!BE484,'Étape 1 - à remplir'!$O$31:$O$400,BN$3,'Étape 1 - à remplir'!$G$31:$G$400,"lots")),IF(BN$2="Espèce",IF(BN$3="Tous",SUMIFS('Étape 1 - à remplir'!$F$31:$F$400,'Étape 1 - à remplir'!$E$31:$E$400,MASQ2!BE484,'Étape 1 - à remplir'!$G$31:$G$400,"lots"),SUMIFS('Étape 1 - à remplir'!$F$31:$F$400,'Étape 1 - à remplir'!$E$31:$E$400,MASQ2!BE484,'Étape 1 - à remplir'!$N$31:$N$400,BN$3,'Étape 1 - à remplir'!$G$31:$G$400,"lots")))))))</f>
        <v>#N/A</v>
      </c>
      <c r="BG484" s="204">
        <f t="shared" si="216"/>
        <v>0</v>
      </c>
      <c r="BH484" s="204" t="str">
        <f t="shared" si="202"/>
        <v>Doxycycline</v>
      </c>
      <c r="BI484" s="204" t="str">
        <f t="shared" si="203"/>
        <v/>
      </c>
      <c r="BJ484" s="204" t="str">
        <f t="shared" si="204"/>
        <v/>
      </c>
      <c r="BK484" s="204" t="str">
        <f t="shared" si="205"/>
        <v>Tetracyclines</v>
      </c>
      <c r="BL484" s="204" t="str">
        <f t="shared" si="206"/>
        <v/>
      </c>
      <c r="BM484" s="97" t="str">
        <f t="shared" si="207"/>
        <v/>
      </c>
      <c r="BN484" s="78"/>
      <c r="BO484" s="78"/>
      <c r="BP484" s="77" t="str">
        <f ca="1"/>
        <v>SOLUDOX 433 MG/G POUDRE POUR ADMINISTRATION DANS L'EAU DE BOISSON POUR PORCS ET POULETS</v>
      </c>
      <c r="BQ484" s="79" t="e">
        <f ca="1"/>
        <v>#N/A</v>
      </c>
      <c r="BR484" s="102"/>
      <c r="BS484" s="8"/>
      <c r="BT484" s="8"/>
      <c r="BU484" s="8"/>
      <c r="BV484" s="8"/>
      <c r="BW484" s="8"/>
      <c r="BX484" s="8"/>
      <c r="BY484" s="8"/>
      <c r="BZ484" s="8"/>
      <c r="CA484" s="8"/>
      <c r="CB484" s="8"/>
      <c r="CC484" s="8"/>
      <c r="CD484" s="8"/>
      <c r="CE484" s="8"/>
      <c r="CF484" s="8"/>
      <c r="CG484" s="8"/>
      <c r="CH484" s="8"/>
      <c r="CI484" s="8"/>
      <c r="CJ484" s="8"/>
      <c r="CK484" s="8"/>
      <c r="CL484" s="8"/>
      <c r="CM484" s="8"/>
      <c r="CN484" s="8"/>
      <c r="CO484" s="97"/>
      <c r="CQ484" s="56"/>
      <c r="CR484" s="8"/>
      <c r="CS484" s="8"/>
      <c r="CT484" s="8"/>
      <c r="CU484" s="8"/>
      <c r="CV484" s="8"/>
      <c r="CW484" s="8"/>
      <c r="CX484" s="8"/>
      <c r="CY484" s="102" t="str">
        <f t="shared" si="208"/>
        <v/>
      </c>
      <c r="CZ484" s="56" t="str">
        <f t="shared" si="209"/>
        <v>SOLUDOX 433 MG/G POUDRE POUR ADMINISTRATION DANS L'EAU DE BOISSON POUR PORCS ET POULETS</v>
      </c>
      <c r="DA484" s="204" t="e">
        <f>IF(IF(DI$2="Catégorie",IF(DI$3="Toutes",SUMIFS('Étape 1 - à remplir'!$F$31:$F$400,'Étape 1 - à remplir'!$E$31:$E$400,MASQ2!CZ484,'Étape 1 - à remplir'!$G$31:$G$400,"kg"),SUMIFS('Étape 1 - à remplir'!$F$31:$F$400,'Étape 1 - à remplir'!$E$31:$E$400,MASQ2!CZ484,'Étape 1 - à remplir'!$C$31:$C$400,DI$3)),IF(DI$2="Âge",IF(DI$3="Tous",SUMIFS('Étape 1 - à remplir'!$F$31:$F$400,'Étape 1 - à remplir'!$E$31:$E$400,MASQ2!CZ484,'Étape 1 - à remplir'!$G$31:$G$400,"kg"),SUMIFS('Étape 1 - à remplir'!$F$31:$F$400,'Étape 1 - à remplir'!$E$31:$E$400,MASQ2!CZ484,'Étape 1 - à remplir'!$P$31:$P$400,DI$3,'Étape 1 - à remplir'!$G$31:$G$400,"kg")),IF(DI$2="Atelier",IF(DI$3="Tous",SUMIFS('Étape 1 - à remplir'!$F$31:$F$400,'Étape 1 - à remplir'!$E$31:$E$400,MASQ2!CZ484,'Étape 1 - à remplir'!$G$31:$G$400,"kg"),SUMIFS('Étape 1 - à remplir'!$F$31:$F$400,'Étape 1 - à remplir'!$E$31:$E$400,MASQ2!CZ484,'Étape 1 - à remplir'!$O$31:$O$400,DI$3,'Étape 1 - à remplir'!$G$31:$G$400,"kg")),IF(DI$2="Espèce",IF(DI$3="Tous",SUMIFS('Étape 1 - à remplir'!$F$31:$F$400,'Étape 1 - à remplir'!$E$31:$E$400,MASQ2!CZ484,'Étape 1 - à remplir'!$G$31:$G$400,"kg"),SUMIFS('Étape 1 - à remplir'!$F$31:$F$400,'Étape 1 - à remplir'!$E$31:$E$400,MASQ2!CZ484,'Étape 1 - à remplir'!$N$31:$N$400,DI$3,'Étape 1 - à remplir'!$G$31:$G$400,"kg"))))))=0,NA(),IF(DI$2="Catégorie",IF(DI$3="Toutes",SUMIFS('Étape 1 - à remplir'!$F$31:$F$400,'Étape 1 - à remplir'!$E$31:$E$400,MASQ2!CZ484,'Étape 1 - à remplir'!$G$31:$G$400,"kg"),SUMIFS('Étape 1 - à remplir'!$F$31:$F$400,'Étape 1 - à remplir'!$E$31:$E$400,MASQ2!CZ484,'Étape 1 - à remplir'!$C$31:$C$400,DI$3)),IF(DI$2="Âge",IF(DI$3="Tous",SUMIFS('Étape 1 - à remplir'!$F$31:$F$400,'Étape 1 - à remplir'!$E$31:$E$400,MASQ2!CZ484,'Étape 1 - à remplir'!$G$31:$G$400,"kg"),SUMIFS('Étape 1 - à remplir'!$F$31:$F$400,'Étape 1 - à remplir'!$E$31:$E$400,MASQ2!CZ484,'Étape 1 - à remplir'!$P$31:$P$400,DI$3,'Étape 1 - à remplir'!$G$31:$G$400,"kg")),IF(DI$2="Atelier",IF(DI$3="Tous",SUMIFS('Étape 1 - à remplir'!$F$31:$F$400,'Étape 1 - à remplir'!$E$31:$E$400,MASQ2!CZ484,'Étape 1 - à remplir'!$G$31:$G$400,"kg"),SUMIFS('Étape 1 - à remplir'!$F$31:$F$400,'Étape 1 - à remplir'!$E$31:$E$400,MASQ2!CZ484,'Étape 1 - à remplir'!$O$31:$O$400,DI$3,'Étape 1 - à remplir'!$G$31:$G$400,"kg")),IF(DI$2="Espèce",IF(DI$3="Tous",SUMIFS('Étape 1 - à remplir'!$F$31:$F$400,'Étape 1 - à remplir'!$E$31:$E$400,MASQ2!CZ484,'Étape 1 - à remplir'!$G$31:$G$400,"kg"),SUMIFS('Étape 1 - à remplir'!$F$31:$F$400,'Étape 1 - à remplir'!$E$31:$E$400,MASQ2!CZ484,'Étape 1 - à remplir'!$N$31:$N$400,DI$3,'Étape 1 - à remplir'!$G$31:$G$400,"kg")))))))</f>
        <v>#N/A</v>
      </c>
      <c r="DB484" s="104">
        <f t="shared" si="217"/>
        <v>0</v>
      </c>
      <c r="DC484" s="204" t="str">
        <f t="shared" si="210"/>
        <v>Doxycycline</v>
      </c>
      <c r="DD484" s="204" t="str">
        <f t="shared" si="211"/>
        <v/>
      </c>
      <c r="DE484" s="204" t="str">
        <f t="shared" si="212"/>
        <v/>
      </c>
      <c r="DF484" s="204" t="str">
        <f t="shared" si="213"/>
        <v>Tetracyclines</v>
      </c>
      <c r="DG484" s="204" t="str">
        <f t="shared" si="214"/>
        <v/>
      </c>
      <c r="DH484" s="97" t="str">
        <f t="shared" si="215"/>
        <v/>
      </c>
      <c r="DI484" s="78"/>
      <c r="DJ484" s="78"/>
      <c r="DK484" s="77" t="str">
        <f ca="1"/>
        <v>SOLUDOX 433 MG/G POUDRE POUR ADMINISTRATION DANS L'EAU DE BOISSON POUR PORCS ET POULETS</v>
      </c>
      <c r="DL484" s="79" t="e">
        <f ca="1"/>
        <v>#N/A</v>
      </c>
      <c r="DM484" s="102"/>
      <c r="DN484" s="8"/>
      <c r="DO484" s="8"/>
      <c r="DP484" s="8"/>
      <c r="DQ484" s="8"/>
      <c r="DR484" s="8"/>
      <c r="DS484" s="8"/>
      <c r="DT484" s="8"/>
      <c r="DU484" s="8"/>
      <c r="DV484" s="8"/>
      <c r="DW484" s="8"/>
      <c r="DX484" s="8"/>
      <c r="DY484" s="8"/>
      <c r="DZ484" s="8"/>
      <c r="EA484" s="8"/>
      <c r="EB484" s="8"/>
      <c r="EC484" s="8"/>
      <c r="ED484" s="8"/>
      <c r="EE484" s="8"/>
      <c r="EF484" s="8"/>
      <c r="EG484" s="8"/>
      <c r="EH484" s="8"/>
      <c r="EI484" s="8"/>
      <c r="EJ484" s="97"/>
    </row>
    <row r="485" spans="1:140" x14ac:dyDescent="0.25">
      <c r="A485" s="56"/>
      <c r="B485" s="8"/>
      <c r="C485" s="8"/>
      <c r="D485" s="8"/>
      <c r="E485" s="8"/>
      <c r="F485" s="8"/>
      <c r="G485" s="8"/>
      <c r="H485" s="8"/>
      <c r="I485" s="102" t="str">
        <f>INDEX(Données_ATB!BE:BV,MATCH(MASQ2!J485,Données_ATB!BE:BE,0),18)</f>
        <v/>
      </c>
      <c r="J485" s="77" t="str">
        <f>Données_ATB!BE484</f>
        <v>SPECIORLAC</v>
      </c>
      <c r="K485" s="204" t="e">
        <f>IF(IF(S$2="Catégorie",IF(S$3="Toutes",SUMIFS('Étape 1 - à remplir'!$F$31:$F$400,'Étape 1 - à remplir'!$E$31:$E$400,MASQ2!J485,'Étape 1 - à remplir'!$G$31:$G$400,"animaux"),SUMIFS('Étape 1 - à remplir'!$F$31:$F$400,'Étape 1 - à remplir'!$E$31:$E$400,MASQ2!J485,'Étape 1 - à remplir'!$C$31:$C$400,S$3)),IF(S$2="Âge",IF(S$3="Tous",SUMIFS('Étape 1 - à remplir'!$F$31:$F$400,'Étape 1 - à remplir'!$E$31:$E$400,MASQ2!J485,'Étape 1 - à remplir'!$G$31:$G$400,"animaux"),SUMIFS('Étape 1 - à remplir'!$F$31:$F$400,'Étape 1 - à remplir'!$E$31:$E$400,MASQ2!J485,'Étape 1 - à remplir'!$P$31:$P$400,S$3)),IF(S$2="Atelier",IF(S$3="Tous",SUMIFS('Étape 1 - à remplir'!$F$31:$F$400,'Étape 1 - à remplir'!$E$31:$E$400,MASQ2!J485,'Étape 1 - à remplir'!$G$31:$G$400,"animaux"),SUMIFS('Étape 1 - à remplir'!$F$31:$F$400,'Étape 1 - à remplir'!$E$31:$E$400,MASQ2!J485,'Étape 1 - à remplir'!$O$31:$O$400,S$3)),IF(S$2="Espèce",IF(S$3="Tous",SUMIFS('Étape 1 - à remplir'!$F$31:$F$400,'Étape 1 - à remplir'!$E$31:$E$400,MASQ2!J485,'Étape 1 - à remplir'!$G$31:$G$400,"animaux"),SUMIFS('Étape 1 - à remplir'!$F$31:$F$400,'Étape 1 - à remplir'!$E$31:$E$400,MASQ2!J485,'Étape 1 - à remplir'!$N$31:$N$400,S$3))))))=0,NA(),IF(S$2="Catégorie",IF(S$3="Toutes",SUMIFS('Étape 1 - à remplir'!$F$31:$F$400,'Étape 1 - à remplir'!$E$31:$E$400,MASQ2!J485,'Étape 1 - à remplir'!$G$31:$G$400,"animaux"),SUMIFS('Étape 1 - à remplir'!$F$31:$F$400,'Étape 1 - à remplir'!$E$31:$E$400,MASQ2!J485,'Étape 1 - à remplir'!$C$31:$C$400,S$3)),IF(S$2="Âge",IF(S$3="Tous",SUMIFS('Étape 1 - à remplir'!$F$31:$F$400,'Étape 1 - à remplir'!$E$31:$E$400,MASQ2!J485,'Étape 1 - à remplir'!$G$31:$G$400,"animaux"),SUMIFS('Étape 1 - à remplir'!$F$31:$F$400,'Étape 1 - à remplir'!$E$31:$E$400,MASQ2!J485,'Étape 1 - à remplir'!$P$31:$P$400,S$3)),IF(S$2="Atelier",IF(S$3="Tous",SUMIFS('Étape 1 - à remplir'!$F$31:$F$400,'Étape 1 - à remplir'!$E$31:$E$400,MASQ2!J485,'Étape 1 - à remplir'!$G$31:$G$400,"animaux"),SUMIFS('Étape 1 - à remplir'!$F$31:$F$400,'Étape 1 - à remplir'!$E$31:$E$400,MASQ2!J485,'Étape 1 - à remplir'!$O$31:$O$400,S$3)),IF(S$2="Espèce",IF(S$3="Tous",SUMIFS('Étape 1 - à remplir'!$F$31:$F$400,'Étape 1 - à remplir'!$E$31:$E$400,MASQ2!J485,'Étape 1 - à remplir'!$G$31:$G$400,"animaux"),SUMIFS('Étape 1 - à remplir'!$F$31:$F$400,'Étape 1 - à remplir'!$E$31:$E$400,MASQ2!J485,'Étape 1 - à remplir'!$N$31:$N$400,S$3)))))))</f>
        <v>#N/A</v>
      </c>
      <c r="L485" s="97">
        <f t="shared" si="218"/>
        <v>0</v>
      </c>
      <c r="M485" s="56" t="str">
        <f>Données_ATB!BN484</f>
        <v>Spiramycine</v>
      </c>
      <c r="N485" s="204" t="str">
        <f>Données_ATB!BO484</f>
        <v>Néomycine</v>
      </c>
      <c r="O485" s="97" t="str">
        <f>Données_ATB!BP484</f>
        <v/>
      </c>
      <c r="P485" s="77" t="str">
        <f>Données_ATB!BR484</f>
        <v>Macrolides</v>
      </c>
      <c r="Q485" s="78" t="str">
        <f>Données_ATB!BS484</f>
        <v>Aminoglycosides</v>
      </c>
      <c r="R485" s="79" t="str">
        <f>Données_ATB!BT484</f>
        <v/>
      </c>
      <c r="S485" s="78"/>
      <c r="T485" s="78"/>
      <c r="U485" s="77" t="str">
        <f ca="1"/>
        <v>SPECIORLAC</v>
      </c>
      <c r="V485" s="79" t="e">
        <f ca="1"/>
        <v>#N/A</v>
      </c>
      <c r="W485" s="102"/>
      <c r="X485" s="8"/>
      <c r="Y485" s="8"/>
      <c r="Z485" s="8"/>
      <c r="AA485" s="8"/>
      <c r="AB485" s="102"/>
      <c r="AC485" s="8"/>
      <c r="AD485" s="8"/>
      <c r="AE485" s="8"/>
      <c r="AF485" s="8"/>
      <c r="AG485" s="8"/>
      <c r="AH485" s="8"/>
      <c r="AI485" s="8"/>
      <c r="AJ485" s="8"/>
      <c r="AK485" s="8"/>
      <c r="AL485" s="8"/>
      <c r="AM485" s="8"/>
      <c r="AN485" s="8"/>
      <c r="AO485" s="8"/>
      <c r="AP485" s="8"/>
      <c r="AQ485" s="8"/>
      <c r="AR485" s="8"/>
      <c r="AS485" s="8"/>
      <c r="AT485" s="97"/>
      <c r="AV485" s="56"/>
      <c r="AW485" s="8"/>
      <c r="AX485" s="8"/>
      <c r="AY485" s="8"/>
      <c r="AZ485" s="8"/>
      <c r="BA485" s="8"/>
      <c r="BB485" s="8"/>
      <c r="BC485" s="8"/>
      <c r="BD485" s="102" t="str">
        <f t="shared" si="200"/>
        <v/>
      </c>
      <c r="BE485" s="56" t="str">
        <f t="shared" si="201"/>
        <v>SPECIORLAC</v>
      </c>
      <c r="BF485" s="204" t="e">
        <f>IF(IF(BN$2="Catégorie",IF(BN$3="Toutes",SUMIFS('Étape 1 - à remplir'!$F$31:$F$400,'Étape 1 - à remplir'!$E$31:$E$400,MASQ2!BE485,'Étape 1 - à remplir'!$G$31:$G$400,"lots"),SUMIFS('Étape 1 - à remplir'!$F$31:$F$400,'Étape 1 - à remplir'!$E$31:$E$400,MASQ2!BE485,'Étape 1 - à remplir'!$C$31:$C$400,BN$3)),IF(BN$2="Âge",IF(BN$3="Tous",SUMIFS('Étape 1 - à remplir'!$F$31:$F$400,'Étape 1 - à remplir'!$E$31:$E$400,MASQ2!BE485,'Étape 1 - à remplir'!$G$31:$G$400,"lots"),SUMIFS('Étape 1 - à remplir'!$F$31:$F$400,'Étape 1 - à remplir'!$E$31:$E$400,MASQ2!BE485,'Étape 1 - à remplir'!$P$31:$P$400,BN$3,'Étape 1 - à remplir'!$G$31:$G$400,"lots")),IF(BN$2="Atelier",IF(BN$3="Tous",SUMIFS('Étape 1 - à remplir'!$F$31:$F$400,'Étape 1 - à remplir'!$E$31:$E$400,MASQ2!BE485,'Étape 1 - à remplir'!$G$31:$G$400,"lots"),SUMIFS('Étape 1 - à remplir'!$F$31:$F$400,'Étape 1 - à remplir'!$E$31:$E$400,MASQ2!BE485,'Étape 1 - à remplir'!$O$31:$O$400,BN$3,'Étape 1 - à remplir'!$G$31:$G$400,"lots")),IF(BN$2="Espèce",IF(BN$3="Tous",SUMIFS('Étape 1 - à remplir'!$F$31:$F$400,'Étape 1 - à remplir'!$E$31:$E$400,MASQ2!BE485,'Étape 1 - à remplir'!$G$31:$G$400,"lots"),SUMIFS('Étape 1 - à remplir'!$F$31:$F$400,'Étape 1 - à remplir'!$E$31:$E$400,MASQ2!BE485,'Étape 1 - à remplir'!$N$31:$N$400,BN$3,'Étape 1 - à remplir'!$G$31:$G$400,"lots"))))))=0,NA(),IF(BN$2="Catégorie",IF(BN$3="Toutes",SUMIFS('Étape 1 - à remplir'!$F$31:$F$400,'Étape 1 - à remplir'!$E$31:$E$400,MASQ2!BE485,'Étape 1 - à remplir'!$G$31:$G$400,"lots"),SUMIFS('Étape 1 - à remplir'!$F$31:$F$400,'Étape 1 - à remplir'!$E$31:$E$400,MASQ2!BE485,'Étape 1 - à remplir'!$C$31:$C$400,BN$3)),IF(BN$2="Âge",IF(BN$3="Tous",SUMIFS('Étape 1 - à remplir'!$F$31:$F$400,'Étape 1 - à remplir'!$E$31:$E$400,MASQ2!BE485,'Étape 1 - à remplir'!$G$31:$G$400,"lots"),SUMIFS('Étape 1 - à remplir'!$F$31:$F$400,'Étape 1 - à remplir'!$E$31:$E$400,MASQ2!BE485,'Étape 1 - à remplir'!$P$31:$P$400,BN$3,'Étape 1 - à remplir'!$G$31:$G$400,"lots")),IF(BN$2="Atelier",IF(BN$3="Tous",SUMIFS('Étape 1 - à remplir'!$F$31:$F$400,'Étape 1 - à remplir'!$E$31:$E$400,MASQ2!BE485,'Étape 1 - à remplir'!$G$31:$G$400,"lots"),SUMIFS('Étape 1 - à remplir'!$F$31:$F$400,'Étape 1 - à remplir'!$E$31:$E$400,MASQ2!BE485,'Étape 1 - à remplir'!$O$31:$O$400,BN$3,'Étape 1 - à remplir'!$G$31:$G$400,"lots")),IF(BN$2="Espèce",IF(BN$3="Tous",SUMIFS('Étape 1 - à remplir'!$F$31:$F$400,'Étape 1 - à remplir'!$E$31:$E$400,MASQ2!BE485,'Étape 1 - à remplir'!$G$31:$G$400,"lots"),SUMIFS('Étape 1 - à remplir'!$F$31:$F$400,'Étape 1 - à remplir'!$E$31:$E$400,MASQ2!BE485,'Étape 1 - à remplir'!$N$31:$N$400,BN$3,'Étape 1 - à remplir'!$G$31:$G$400,"lots")))))))</f>
        <v>#N/A</v>
      </c>
      <c r="BG485" s="204">
        <f t="shared" si="216"/>
        <v>0</v>
      </c>
      <c r="BH485" s="204" t="str">
        <f t="shared" si="202"/>
        <v>Spiramycine</v>
      </c>
      <c r="BI485" s="204" t="str">
        <f t="shared" si="203"/>
        <v>Néomycine</v>
      </c>
      <c r="BJ485" s="204" t="str">
        <f t="shared" si="204"/>
        <v/>
      </c>
      <c r="BK485" s="204" t="str">
        <f t="shared" si="205"/>
        <v>Macrolides</v>
      </c>
      <c r="BL485" s="204" t="str">
        <f t="shared" si="206"/>
        <v>Aminoglycosides</v>
      </c>
      <c r="BM485" s="97" t="str">
        <f t="shared" si="207"/>
        <v/>
      </c>
      <c r="BN485" s="78"/>
      <c r="BO485" s="78"/>
      <c r="BP485" s="77" t="str">
        <f ca="1"/>
        <v>SPECIORLAC</v>
      </c>
      <c r="BQ485" s="79" t="e">
        <f ca="1"/>
        <v>#N/A</v>
      </c>
      <c r="BR485" s="102"/>
      <c r="BS485" s="8"/>
      <c r="BT485" s="8"/>
      <c r="BU485" s="8"/>
      <c r="BV485" s="8"/>
      <c r="BW485" s="8"/>
      <c r="BX485" s="8"/>
      <c r="BY485" s="8"/>
      <c r="BZ485" s="8"/>
      <c r="CA485" s="8"/>
      <c r="CB485" s="8"/>
      <c r="CC485" s="8"/>
      <c r="CD485" s="8"/>
      <c r="CE485" s="8"/>
      <c r="CF485" s="8"/>
      <c r="CG485" s="8"/>
      <c r="CH485" s="8"/>
      <c r="CI485" s="8"/>
      <c r="CJ485" s="8"/>
      <c r="CK485" s="8"/>
      <c r="CL485" s="8"/>
      <c r="CM485" s="8"/>
      <c r="CN485" s="8"/>
      <c r="CO485" s="97"/>
      <c r="CQ485" s="56"/>
      <c r="CR485" s="8"/>
      <c r="CS485" s="8"/>
      <c r="CT485" s="8"/>
      <c r="CU485" s="8"/>
      <c r="CV485" s="8"/>
      <c r="CW485" s="8"/>
      <c r="CX485" s="8"/>
      <c r="CY485" s="102" t="str">
        <f t="shared" si="208"/>
        <v/>
      </c>
      <c r="CZ485" s="56" t="str">
        <f t="shared" si="209"/>
        <v>SPECIORLAC</v>
      </c>
      <c r="DA485" s="204" t="e">
        <f>IF(IF(DI$2="Catégorie",IF(DI$3="Toutes",SUMIFS('Étape 1 - à remplir'!$F$31:$F$400,'Étape 1 - à remplir'!$E$31:$E$400,MASQ2!CZ485,'Étape 1 - à remplir'!$G$31:$G$400,"kg"),SUMIFS('Étape 1 - à remplir'!$F$31:$F$400,'Étape 1 - à remplir'!$E$31:$E$400,MASQ2!CZ485,'Étape 1 - à remplir'!$C$31:$C$400,DI$3)),IF(DI$2="Âge",IF(DI$3="Tous",SUMIFS('Étape 1 - à remplir'!$F$31:$F$400,'Étape 1 - à remplir'!$E$31:$E$400,MASQ2!CZ485,'Étape 1 - à remplir'!$G$31:$G$400,"kg"),SUMIFS('Étape 1 - à remplir'!$F$31:$F$400,'Étape 1 - à remplir'!$E$31:$E$400,MASQ2!CZ485,'Étape 1 - à remplir'!$P$31:$P$400,DI$3,'Étape 1 - à remplir'!$G$31:$G$400,"kg")),IF(DI$2="Atelier",IF(DI$3="Tous",SUMIFS('Étape 1 - à remplir'!$F$31:$F$400,'Étape 1 - à remplir'!$E$31:$E$400,MASQ2!CZ485,'Étape 1 - à remplir'!$G$31:$G$400,"kg"),SUMIFS('Étape 1 - à remplir'!$F$31:$F$400,'Étape 1 - à remplir'!$E$31:$E$400,MASQ2!CZ485,'Étape 1 - à remplir'!$O$31:$O$400,DI$3,'Étape 1 - à remplir'!$G$31:$G$400,"kg")),IF(DI$2="Espèce",IF(DI$3="Tous",SUMIFS('Étape 1 - à remplir'!$F$31:$F$400,'Étape 1 - à remplir'!$E$31:$E$400,MASQ2!CZ485,'Étape 1 - à remplir'!$G$31:$G$400,"kg"),SUMIFS('Étape 1 - à remplir'!$F$31:$F$400,'Étape 1 - à remplir'!$E$31:$E$400,MASQ2!CZ485,'Étape 1 - à remplir'!$N$31:$N$400,DI$3,'Étape 1 - à remplir'!$G$31:$G$400,"kg"))))))=0,NA(),IF(DI$2="Catégorie",IF(DI$3="Toutes",SUMIFS('Étape 1 - à remplir'!$F$31:$F$400,'Étape 1 - à remplir'!$E$31:$E$400,MASQ2!CZ485,'Étape 1 - à remplir'!$G$31:$G$400,"kg"),SUMIFS('Étape 1 - à remplir'!$F$31:$F$400,'Étape 1 - à remplir'!$E$31:$E$400,MASQ2!CZ485,'Étape 1 - à remplir'!$C$31:$C$400,DI$3)),IF(DI$2="Âge",IF(DI$3="Tous",SUMIFS('Étape 1 - à remplir'!$F$31:$F$400,'Étape 1 - à remplir'!$E$31:$E$400,MASQ2!CZ485,'Étape 1 - à remplir'!$G$31:$G$400,"kg"),SUMIFS('Étape 1 - à remplir'!$F$31:$F$400,'Étape 1 - à remplir'!$E$31:$E$400,MASQ2!CZ485,'Étape 1 - à remplir'!$P$31:$P$400,DI$3,'Étape 1 - à remplir'!$G$31:$G$400,"kg")),IF(DI$2="Atelier",IF(DI$3="Tous",SUMIFS('Étape 1 - à remplir'!$F$31:$F$400,'Étape 1 - à remplir'!$E$31:$E$400,MASQ2!CZ485,'Étape 1 - à remplir'!$G$31:$G$400,"kg"),SUMIFS('Étape 1 - à remplir'!$F$31:$F$400,'Étape 1 - à remplir'!$E$31:$E$400,MASQ2!CZ485,'Étape 1 - à remplir'!$O$31:$O$400,DI$3,'Étape 1 - à remplir'!$G$31:$G$400,"kg")),IF(DI$2="Espèce",IF(DI$3="Tous",SUMIFS('Étape 1 - à remplir'!$F$31:$F$400,'Étape 1 - à remplir'!$E$31:$E$400,MASQ2!CZ485,'Étape 1 - à remplir'!$G$31:$G$400,"kg"),SUMIFS('Étape 1 - à remplir'!$F$31:$F$400,'Étape 1 - à remplir'!$E$31:$E$400,MASQ2!CZ485,'Étape 1 - à remplir'!$N$31:$N$400,DI$3,'Étape 1 - à remplir'!$G$31:$G$400,"kg")))))))</f>
        <v>#N/A</v>
      </c>
      <c r="DB485" s="104">
        <f t="shared" si="217"/>
        <v>0</v>
      </c>
      <c r="DC485" s="204" t="str">
        <f t="shared" si="210"/>
        <v>Spiramycine</v>
      </c>
      <c r="DD485" s="204" t="str">
        <f t="shared" si="211"/>
        <v>Néomycine</v>
      </c>
      <c r="DE485" s="204" t="str">
        <f t="shared" si="212"/>
        <v/>
      </c>
      <c r="DF485" s="204" t="str">
        <f t="shared" si="213"/>
        <v>Macrolides</v>
      </c>
      <c r="DG485" s="204" t="str">
        <f t="shared" si="214"/>
        <v>Aminoglycosides</v>
      </c>
      <c r="DH485" s="97" t="str">
        <f t="shared" si="215"/>
        <v/>
      </c>
      <c r="DI485" s="78"/>
      <c r="DJ485" s="78"/>
      <c r="DK485" s="77" t="str">
        <f ca="1"/>
        <v>SPECIORLAC</v>
      </c>
      <c r="DL485" s="79" t="e">
        <f ca="1"/>
        <v>#N/A</v>
      </c>
      <c r="DM485" s="102"/>
      <c r="DN485" s="8"/>
      <c r="DO485" s="8"/>
      <c r="DP485" s="8"/>
      <c r="DQ485" s="8"/>
      <c r="DR485" s="8"/>
      <c r="DS485" s="8"/>
      <c r="DT485" s="8"/>
      <c r="DU485" s="8"/>
      <c r="DV485" s="8"/>
      <c r="DW485" s="8"/>
      <c r="DX485" s="8"/>
      <c r="DY485" s="8"/>
      <c r="DZ485" s="8"/>
      <c r="EA485" s="8"/>
      <c r="EB485" s="8"/>
      <c r="EC485" s="8"/>
      <c r="ED485" s="8"/>
      <c r="EE485" s="8"/>
      <c r="EF485" s="8"/>
      <c r="EG485" s="8"/>
      <c r="EH485" s="8"/>
      <c r="EI485" s="8"/>
      <c r="EJ485" s="97"/>
    </row>
    <row r="486" spans="1:140" x14ac:dyDescent="0.25">
      <c r="A486" s="56"/>
      <c r="B486" s="8"/>
      <c r="C486" s="8"/>
      <c r="D486" s="8"/>
      <c r="E486" s="8"/>
      <c r="F486" s="8"/>
      <c r="G486" s="8"/>
      <c r="H486" s="8"/>
      <c r="I486" s="102" t="str">
        <f>INDEX(Données_ATB!BE:BV,MATCH(MASQ2!J486,Données_ATB!BE:BE,0),18)</f>
        <v/>
      </c>
      <c r="J486" s="77" t="str">
        <f>Données_ATB!BE485</f>
        <v>SPECTAM SOLUTION INJECTABLE</v>
      </c>
      <c r="K486" s="204" t="e">
        <f>IF(IF(S$2="Catégorie",IF(S$3="Toutes",SUMIFS('Étape 1 - à remplir'!$F$31:$F$400,'Étape 1 - à remplir'!$E$31:$E$400,MASQ2!J486,'Étape 1 - à remplir'!$G$31:$G$400,"animaux"),SUMIFS('Étape 1 - à remplir'!$F$31:$F$400,'Étape 1 - à remplir'!$E$31:$E$400,MASQ2!J486,'Étape 1 - à remplir'!$C$31:$C$400,S$3)),IF(S$2="Âge",IF(S$3="Tous",SUMIFS('Étape 1 - à remplir'!$F$31:$F$400,'Étape 1 - à remplir'!$E$31:$E$400,MASQ2!J486,'Étape 1 - à remplir'!$G$31:$G$400,"animaux"),SUMIFS('Étape 1 - à remplir'!$F$31:$F$400,'Étape 1 - à remplir'!$E$31:$E$400,MASQ2!J486,'Étape 1 - à remplir'!$P$31:$P$400,S$3)),IF(S$2="Atelier",IF(S$3="Tous",SUMIFS('Étape 1 - à remplir'!$F$31:$F$400,'Étape 1 - à remplir'!$E$31:$E$400,MASQ2!J486,'Étape 1 - à remplir'!$G$31:$G$400,"animaux"),SUMIFS('Étape 1 - à remplir'!$F$31:$F$400,'Étape 1 - à remplir'!$E$31:$E$400,MASQ2!J486,'Étape 1 - à remplir'!$O$31:$O$400,S$3)),IF(S$2="Espèce",IF(S$3="Tous",SUMIFS('Étape 1 - à remplir'!$F$31:$F$400,'Étape 1 - à remplir'!$E$31:$E$400,MASQ2!J486,'Étape 1 - à remplir'!$G$31:$G$400,"animaux"),SUMIFS('Étape 1 - à remplir'!$F$31:$F$400,'Étape 1 - à remplir'!$E$31:$E$400,MASQ2!J486,'Étape 1 - à remplir'!$N$31:$N$400,S$3))))))=0,NA(),IF(S$2="Catégorie",IF(S$3="Toutes",SUMIFS('Étape 1 - à remplir'!$F$31:$F$400,'Étape 1 - à remplir'!$E$31:$E$400,MASQ2!J486,'Étape 1 - à remplir'!$G$31:$G$400,"animaux"),SUMIFS('Étape 1 - à remplir'!$F$31:$F$400,'Étape 1 - à remplir'!$E$31:$E$400,MASQ2!J486,'Étape 1 - à remplir'!$C$31:$C$400,S$3)),IF(S$2="Âge",IF(S$3="Tous",SUMIFS('Étape 1 - à remplir'!$F$31:$F$400,'Étape 1 - à remplir'!$E$31:$E$400,MASQ2!J486,'Étape 1 - à remplir'!$G$31:$G$400,"animaux"),SUMIFS('Étape 1 - à remplir'!$F$31:$F$400,'Étape 1 - à remplir'!$E$31:$E$400,MASQ2!J486,'Étape 1 - à remplir'!$P$31:$P$400,S$3)),IF(S$2="Atelier",IF(S$3="Tous",SUMIFS('Étape 1 - à remplir'!$F$31:$F$400,'Étape 1 - à remplir'!$E$31:$E$400,MASQ2!J486,'Étape 1 - à remplir'!$G$31:$G$400,"animaux"),SUMIFS('Étape 1 - à remplir'!$F$31:$F$400,'Étape 1 - à remplir'!$E$31:$E$400,MASQ2!J486,'Étape 1 - à remplir'!$O$31:$O$400,S$3)),IF(S$2="Espèce",IF(S$3="Tous",SUMIFS('Étape 1 - à remplir'!$F$31:$F$400,'Étape 1 - à remplir'!$E$31:$E$400,MASQ2!J486,'Étape 1 - à remplir'!$G$31:$G$400,"animaux"),SUMIFS('Étape 1 - à remplir'!$F$31:$F$400,'Étape 1 - à remplir'!$E$31:$E$400,MASQ2!J486,'Étape 1 - à remplir'!$N$31:$N$400,S$3)))))))</f>
        <v>#N/A</v>
      </c>
      <c r="L486" s="97">
        <f t="shared" si="218"/>
        <v>0</v>
      </c>
      <c r="M486" s="56" t="str">
        <f>Données_ATB!BN485</f>
        <v>Spectinomycine</v>
      </c>
      <c r="N486" s="204" t="str">
        <f>Données_ATB!BO485</f>
        <v/>
      </c>
      <c r="O486" s="97" t="str">
        <f>Données_ATB!BP485</f>
        <v/>
      </c>
      <c r="P486" s="77" t="str">
        <f>Données_ATB!BR485</f>
        <v>Aminoglycosides</v>
      </c>
      <c r="Q486" s="78" t="str">
        <f>Données_ATB!BS485</f>
        <v/>
      </c>
      <c r="R486" s="79" t="str">
        <f>Données_ATB!BT485</f>
        <v/>
      </c>
      <c r="S486" s="78"/>
      <c r="T486" s="78"/>
      <c r="U486" s="77" t="str">
        <f ca="1"/>
        <v>SPECTAM SOLUTION INJECTABLE</v>
      </c>
      <c r="V486" s="79" t="e">
        <f ca="1"/>
        <v>#N/A</v>
      </c>
      <c r="W486" s="102"/>
      <c r="X486" s="8"/>
      <c r="Y486" s="8"/>
      <c r="Z486" s="8"/>
      <c r="AA486" s="8"/>
      <c r="AB486" s="102"/>
      <c r="AC486" s="8"/>
      <c r="AD486" s="8"/>
      <c r="AE486" s="8"/>
      <c r="AF486" s="8"/>
      <c r="AG486" s="8"/>
      <c r="AH486" s="8"/>
      <c r="AI486" s="8"/>
      <c r="AJ486" s="8"/>
      <c r="AK486" s="8"/>
      <c r="AL486" s="8"/>
      <c r="AM486" s="8"/>
      <c r="AN486" s="8"/>
      <c r="AO486" s="8"/>
      <c r="AP486" s="8"/>
      <c r="AQ486" s="8"/>
      <c r="AR486" s="8"/>
      <c r="AS486" s="8"/>
      <c r="AT486" s="97"/>
      <c r="AV486" s="56"/>
      <c r="AW486" s="8"/>
      <c r="AX486" s="8"/>
      <c r="AY486" s="8"/>
      <c r="AZ486" s="8"/>
      <c r="BA486" s="8"/>
      <c r="BB486" s="8"/>
      <c r="BC486" s="8"/>
      <c r="BD486" s="102" t="str">
        <f t="shared" si="200"/>
        <v/>
      </c>
      <c r="BE486" s="56" t="str">
        <f t="shared" si="201"/>
        <v>SPECTAM SOLUTION INJECTABLE</v>
      </c>
      <c r="BF486" s="204" t="e">
        <f>IF(IF(BN$2="Catégorie",IF(BN$3="Toutes",SUMIFS('Étape 1 - à remplir'!$F$31:$F$400,'Étape 1 - à remplir'!$E$31:$E$400,MASQ2!BE486,'Étape 1 - à remplir'!$G$31:$G$400,"lots"),SUMIFS('Étape 1 - à remplir'!$F$31:$F$400,'Étape 1 - à remplir'!$E$31:$E$400,MASQ2!BE486,'Étape 1 - à remplir'!$C$31:$C$400,BN$3)),IF(BN$2="Âge",IF(BN$3="Tous",SUMIFS('Étape 1 - à remplir'!$F$31:$F$400,'Étape 1 - à remplir'!$E$31:$E$400,MASQ2!BE486,'Étape 1 - à remplir'!$G$31:$G$400,"lots"),SUMIFS('Étape 1 - à remplir'!$F$31:$F$400,'Étape 1 - à remplir'!$E$31:$E$400,MASQ2!BE486,'Étape 1 - à remplir'!$P$31:$P$400,BN$3,'Étape 1 - à remplir'!$G$31:$G$400,"lots")),IF(BN$2="Atelier",IF(BN$3="Tous",SUMIFS('Étape 1 - à remplir'!$F$31:$F$400,'Étape 1 - à remplir'!$E$31:$E$400,MASQ2!BE486,'Étape 1 - à remplir'!$G$31:$G$400,"lots"),SUMIFS('Étape 1 - à remplir'!$F$31:$F$400,'Étape 1 - à remplir'!$E$31:$E$400,MASQ2!BE486,'Étape 1 - à remplir'!$O$31:$O$400,BN$3,'Étape 1 - à remplir'!$G$31:$G$400,"lots")),IF(BN$2="Espèce",IF(BN$3="Tous",SUMIFS('Étape 1 - à remplir'!$F$31:$F$400,'Étape 1 - à remplir'!$E$31:$E$400,MASQ2!BE486,'Étape 1 - à remplir'!$G$31:$G$400,"lots"),SUMIFS('Étape 1 - à remplir'!$F$31:$F$400,'Étape 1 - à remplir'!$E$31:$E$400,MASQ2!BE486,'Étape 1 - à remplir'!$N$31:$N$400,BN$3,'Étape 1 - à remplir'!$G$31:$G$400,"lots"))))))=0,NA(),IF(BN$2="Catégorie",IF(BN$3="Toutes",SUMIFS('Étape 1 - à remplir'!$F$31:$F$400,'Étape 1 - à remplir'!$E$31:$E$400,MASQ2!BE486,'Étape 1 - à remplir'!$G$31:$G$400,"lots"),SUMIFS('Étape 1 - à remplir'!$F$31:$F$400,'Étape 1 - à remplir'!$E$31:$E$400,MASQ2!BE486,'Étape 1 - à remplir'!$C$31:$C$400,BN$3)),IF(BN$2="Âge",IF(BN$3="Tous",SUMIFS('Étape 1 - à remplir'!$F$31:$F$400,'Étape 1 - à remplir'!$E$31:$E$400,MASQ2!BE486,'Étape 1 - à remplir'!$G$31:$G$400,"lots"),SUMIFS('Étape 1 - à remplir'!$F$31:$F$400,'Étape 1 - à remplir'!$E$31:$E$400,MASQ2!BE486,'Étape 1 - à remplir'!$P$31:$P$400,BN$3,'Étape 1 - à remplir'!$G$31:$G$400,"lots")),IF(BN$2="Atelier",IF(BN$3="Tous",SUMIFS('Étape 1 - à remplir'!$F$31:$F$400,'Étape 1 - à remplir'!$E$31:$E$400,MASQ2!BE486,'Étape 1 - à remplir'!$G$31:$G$400,"lots"),SUMIFS('Étape 1 - à remplir'!$F$31:$F$400,'Étape 1 - à remplir'!$E$31:$E$400,MASQ2!BE486,'Étape 1 - à remplir'!$O$31:$O$400,BN$3,'Étape 1 - à remplir'!$G$31:$G$400,"lots")),IF(BN$2="Espèce",IF(BN$3="Tous",SUMIFS('Étape 1 - à remplir'!$F$31:$F$400,'Étape 1 - à remplir'!$E$31:$E$400,MASQ2!BE486,'Étape 1 - à remplir'!$G$31:$G$400,"lots"),SUMIFS('Étape 1 - à remplir'!$F$31:$F$400,'Étape 1 - à remplir'!$E$31:$E$400,MASQ2!BE486,'Étape 1 - à remplir'!$N$31:$N$400,BN$3,'Étape 1 - à remplir'!$G$31:$G$400,"lots")))))))</f>
        <v>#N/A</v>
      </c>
      <c r="BG486" s="204">
        <f t="shared" si="216"/>
        <v>0</v>
      </c>
      <c r="BH486" s="204" t="str">
        <f t="shared" si="202"/>
        <v>Spectinomycine</v>
      </c>
      <c r="BI486" s="204" t="str">
        <f t="shared" si="203"/>
        <v/>
      </c>
      <c r="BJ486" s="204" t="str">
        <f t="shared" si="204"/>
        <v/>
      </c>
      <c r="BK486" s="204" t="str">
        <f t="shared" si="205"/>
        <v>Aminoglycosides</v>
      </c>
      <c r="BL486" s="204" t="str">
        <f t="shared" si="206"/>
        <v/>
      </c>
      <c r="BM486" s="97" t="str">
        <f t="shared" si="207"/>
        <v/>
      </c>
      <c r="BN486" s="78"/>
      <c r="BO486" s="78"/>
      <c r="BP486" s="77" t="str">
        <f ca="1"/>
        <v>SPECTAM SOLUTION INJECTABLE</v>
      </c>
      <c r="BQ486" s="79" t="e">
        <f ca="1"/>
        <v>#N/A</v>
      </c>
      <c r="BR486" s="102"/>
      <c r="BS486" s="8"/>
      <c r="BT486" s="8"/>
      <c r="BU486" s="8"/>
      <c r="BV486" s="8"/>
      <c r="BW486" s="8"/>
      <c r="BX486" s="8"/>
      <c r="BY486" s="8"/>
      <c r="BZ486" s="8"/>
      <c r="CA486" s="8"/>
      <c r="CB486" s="8"/>
      <c r="CC486" s="8"/>
      <c r="CD486" s="8"/>
      <c r="CE486" s="8"/>
      <c r="CF486" s="8"/>
      <c r="CG486" s="8"/>
      <c r="CH486" s="8"/>
      <c r="CI486" s="8"/>
      <c r="CJ486" s="8"/>
      <c r="CK486" s="8"/>
      <c r="CL486" s="8"/>
      <c r="CM486" s="8"/>
      <c r="CN486" s="8"/>
      <c r="CO486" s="97"/>
      <c r="CQ486" s="56"/>
      <c r="CR486" s="8"/>
      <c r="CS486" s="8"/>
      <c r="CT486" s="8"/>
      <c r="CU486" s="8"/>
      <c r="CV486" s="8"/>
      <c r="CW486" s="8"/>
      <c r="CX486" s="8"/>
      <c r="CY486" s="102" t="str">
        <f t="shared" si="208"/>
        <v/>
      </c>
      <c r="CZ486" s="56" t="str">
        <f t="shared" si="209"/>
        <v>SPECTAM SOLUTION INJECTABLE</v>
      </c>
      <c r="DA486" s="204" t="e">
        <f>IF(IF(DI$2="Catégorie",IF(DI$3="Toutes",SUMIFS('Étape 1 - à remplir'!$F$31:$F$400,'Étape 1 - à remplir'!$E$31:$E$400,MASQ2!CZ486,'Étape 1 - à remplir'!$G$31:$G$400,"kg"),SUMIFS('Étape 1 - à remplir'!$F$31:$F$400,'Étape 1 - à remplir'!$E$31:$E$400,MASQ2!CZ486,'Étape 1 - à remplir'!$C$31:$C$400,DI$3)),IF(DI$2="Âge",IF(DI$3="Tous",SUMIFS('Étape 1 - à remplir'!$F$31:$F$400,'Étape 1 - à remplir'!$E$31:$E$400,MASQ2!CZ486,'Étape 1 - à remplir'!$G$31:$G$400,"kg"),SUMIFS('Étape 1 - à remplir'!$F$31:$F$400,'Étape 1 - à remplir'!$E$31:$E$400,MASQ2!CZ486,'Étape 1 - à remplir'!$P$31:$P$400,DI$3,'Étape 1 - à remplir'!$G$31:$G$400,"kg")),IF(DI$2="Atelier",IF(DI$3="Tous",SUMIFS('Étape 1 - à remplir'!$F$31:$F$400,'Étape 1 - à remplir'!$E$31:$E$400,MASQ2!CZ486,'Étape 1 - à remplir'!$G$31:$G$400,"kg"),SUMIFS('Étape 1 - à remplir'!$F$31:$F$400,'Étape 1 - à remplir'!$E$31:$E$400,MASQ2!CZ486,'Étape 1 - à remplir'!$O$31:$O$400,DI$3,'Étape 1 - à remplir'!$G$31:$G$400,"kg")),IF(DI$2="Espèce",IF(DI$3="Tous",SUMIFS('Étape 1 - à remplir'!$F$31:$F$400,'Étape 1 - à remplir'!$E$31:$E$400,MASQ2!CZ486,'Étape 1 - à remplir'!$G$31:$G$400,"kg"),SUMIFS('Étape 1 - à remplir'!$F$31:$F$400,'Étape 1 - à remplir'!$E$31:$E$400,MASQ2!CZ486,'Étape 1 - à remplir'!$N$31:$N$400,DI$3,'Étape 1 - à remplir'!$G$31:$G$400,"kg"))))))=0,NA(),IF(DI$2="Catégorie",IF(DI$3="Toutes",SUMIFS('Étape 1 - à remplir'!$F$31:$F$400,'Étape 1 - à remplir'!$E$31:$E$400,MASQ2!CZ486,'Étape 1 - à remplir'!$G$31:$G$400,"kg"),SUMIFS('Étape 1 - à remplir'!$F$31:$F$400,'Étape 1 - à remplir'!$E$31:$E$400,MASQ2!CZ486,'Étape 1 - à remplir'!$C$31:$C$400,DI$3)),IF(DI$2="Âge",IF(DI$3="Tous",SUMIFS('Étape 1 - à remplir'!$F$31:$F$400,'Étape 1 - à remplir'!$E$31:$E$400,MASQ2!CZ486,'Étape 1 - à remplir'!$G$31:$G$400,"kg"),SUMIFS('Étape 1 - à remplir'!$F$31:$F$400,'Étape 1 - à remplir'!$E$31:$E$400,MASQ2!CZ486,'Étape 1 - à remplir'!$P$31:$P$400,DI$3,'Étape 1 - à remplir'!$G$31:$G$400,"kg")),IF(DI$2="Atelier",IF(DI$3="Tous",SUMIFS('Étape 1 - à remplir'!$F$31:$F$400,'Étape 1 - à remplir'!$E$31:$E$400,MASQ2!CZ486,'Étape 1 - à remplir'!$G$31:$G$400,"kg"),SUMIFS('Étape 1 - à remplir'!$F$31:$F$400,'Étape 1 - à remplir'!$E$31:$E$400,MASQ2!CZ486,'Étape 1 - à remplir'!$O$31:$O$400,DI$3,'Étape 1 - à remplir'!$G$31:$G$400,"kg")),IF(DI$2="Espèce",IF(DI$3="Tous",SUMIFS('Étape 1 - à remplir'!$F$31:$F$400,'Étape 1 - à remplir'!$E$31:$E$400,MASQ2!CZ486,'Étape 1 - à remplir'!$G$31:$G$400,"kg"),SUMIFS('Étape 1 - à remplir'!$F$31:$F$400,'Étape 1 - à remplir'!$E$31:$E$400,MASQ2!CZ486,'Étape 1 - à remplir'!$N$31:$N$400,DI$3,'Étape 1 - à remplir'!$G$31:$G$400,"kg")))))))</f>
        <v>#N/A</v>
      </c>
      <c r="DB486" s="104">
        <f t="shared" si="217"/>
        <v>0</v>
      </c>
      <c r="DC486" s="204" t="str">
        <f t="shared" si="210"/>
        <v>Spectinomycine</v>
      </c>
      <c r="DD486" s="204" t="str">
        <f t="shared" si="211"/>
        <v/>
      </c>
      <c r="DE486" s="204" t="str">
        <f t="shared" si="212"/>
        <v/>
      </c>
      <c r="DF486" s="204" t="str">
        <f t="shared" si="213"/>
        <v>Aminoglycosides</v>
      </c>
      <c r="DG486" s="204" t="str">
        <f t="shared" si="214"/>
        <v/>
      </c>
      <c r="DH486" s="97" t="str">
        <f t="shared" si="215"/>
        <v/>
      </c>
      <c r="DI486" s="78"/>
      <c r="DJ486" s="78"/>
      <c r="DK486" s="77" t="str">
        <f ca="1"/>
        <v>SPECTAM SOLUTION INJECTABLE</v>
      </c>
      <c r="DL486" s="79" t="e">
        <f ca="1"/>
        <v>#N/A</v>
      </c>
      <c r="DM486" s="102"/>
      <c r="DN486" s="8"/>
      <c r="DO486" s="8"/>
      <c r="DP486" s="8"/>
      <c r="DQ486" s="8"/>
      <c r="DR486" s="8"/>
      <c r="DS486" s="8"/>
      <c r="DT486" s="8"/>
      <c r="DU486" s="8"/>
      <c r="DV486" s="8"/>
      <c r="DW486" s="8"/>
      <c r="DX486" s="8"/>
      <c r="DY486" s="8"/>
      <c r="DZ486" s="8"/>
      <c r="EA486" s="8"/>
      <c r="EB486" s="8"/>
      <c r="EC486" s="8"/>
      <c r="ED486" s="8"/>
      <c r="EE486" s="8"/>
      <c r="EF486" s="8"/>
      <c r="EG486" s="8"/>
      <c r="EH486" s="8"/>
      <c r="EI486" s="8"/>
      <c r="EJ486" s="97"/>
    </row>
    <row r="487" spans="1:140" x14ac:dyDescent="0.25">
      <c r="A487" s="56"/>
      <c r="B487" s="8"/>
      <c r="C487" s="8"/>
      <c r="D487" s="8"/>
      <c r="E487" s="8"/>
      <c r="F487" s="8"/>
      <c r="G487" s="8"/>
      <c r="H487" s="8"/>
      <c r="I487" s="102" t="str">
        <f>INDEX(Données_ATB!BE:BV,MATCH(MASQ2!J487,Données_ATB!BE:BE,0),18)</f>
        <v>x</v>
      </c>
      <c r="J487" s="77" t="str">
        <f>Données_ATB!BE486</f>
        <v>SPECTRON 100 MG/ML SOLUTION POUR UTILISATION DANS L'EAU DE BOISSON POUR POULES ET DINDES</v>
      </c>
      <c r="K487" s="204" t="e">
        <f>IF(IF(S$2="Catégorie",IF(S$3="Toutes",SUMIFS('Étape 1 - à remplir'!$F$31:$F$400,'Étape 1 - à remplir'!$E$31:$E$400,MASQ2!J487,'Étape 1 - à remplir'!$G$31:$G$400,"animaux"),SUMIFS('Étape 1 - à remplir'!$F$31:$F$400,'Étape 1 - à remplir'!$E$31:$E$400,MASQ2!J487,'Étape 1 - à remplir'!$C$31:$C$400,S$3)),IF(S$2="Âge",IF(S$3="Tous",SUMIFS('Étape 1 - à remplir'!$F$31:$F$400,'Étape 1 - à remplir'!$E$31:$E$400,MASQ2!J487,'Étape 1 - à remplir'!$G$31:$G$400,"animaux"),SUMIFS('Étape 1 - à remplir'!$F$31:$F$400,'Étape 1 - à remplir'!$E$31:$E$400,MASQ2!J487,'Étape 1 - à remplir'!$P$31:$P$400,S$3)),IF(S$2="Atelier",IF(S$3="Tous",SUMIFS('Étape 1 - à remplir'!$F$31:$F$400,'Étape 1 - à remplir'!$E$31:$E$400,MASQ2!J487,'Étape 1 - à remplir'!$G$31:$G$400,"animaux"),SUMIFS('Étape 1 - à remplir'!$F$31:$F$400,'Étape 1 - à remplir'!$E$31:$E$400,MASQ2!J487,'Étape 1 - à remplir'!$O$31:$O$400,S$3)),IF(S$2="Espèce",IF(S$3="Tous",SUMIFS('Étape 1 - à remplir'!$F$31:$F$400,'Étape 1 - à remplir'!$E$31:$E$400,MASQ2!J487,'Étape 1 - à remplir'!$G$31:$G$400,"animaux"),SUMIFS('Étape 1 - à remplir'!$F$31:$F$400,'Étape 1 - à remplir'!$E$31:$E$400,MASQ2!J487,'Étape 1 - à remplir'!$N$31:$N$400,S$3))))))=0,NA(),IF(S$2="Catégorie",IF(S$3="Toutes",SUMIFS('Étape 1 - à remplir'!$F$31:$F$400,'Étape 1 - à remplir'!$E$31:$E$400,MASQ2!J487,'Étape 1 - à remplir'!$G$31:$G$400,"animaux"),SUMIFS('Étape 1 - à remplir'!$F$31:$F$400,'Étape 1 - à remplir'!$E$31:$E$400,MASQ2!J487,'Étape 1 - à remplir'!$C$31:$C$400,S$3)),IF(S$2="Âge",IF(S$3="Tous",SUMIFS('Étape 1 - à remplir'!$F$31:$F$400,'Étape 1 - à remplir'!$E$31:$E$400,MASQ2!J487,'Étape 1 - à remplir'!$G$31:$G$400,"animaux"),SUMIFS('Étape 1 - à remplir'!$F$31:$F$400,'Étape 1 - à remplir'!$E$31:$E$400,MASQ2!J487,'Étape 1 - à remplir'!$P$31:$P$400,S$3)),IF(S$2="Atelier",IF(S$3="Tous",SUMIFS('Étape 1 - à remplir'!$F$31:$F$400,'Étape 1 - à remplir'!$E$31:$E$400,MASQ2!J487,'Étape 1 - à remplir'!$G$31:$G$400,"animaux"),SUMIFS('Étape 1 - à remplir'!$F$31:$F$400,'Étape 1 - à remplir'!$E$31:$E$400,MASQ2!J487,'Étape 1 - à remplir'!$O$31:$O$400,S$3)),IF(S$2="Espèce",IF(S$3="Tous",SUMIFS('Étape 1 - à remplir'!$F$31:$F$400,'Étape 1 - à remplir'!$E$31:$E$400,MASQ2!J487,'Étape 1 - à remplir'!$G$31:$G$400,"animaux"),SUMIFS('Étape 1 - à remplir'!$F$31:$F$400,'Étape 1 - à remplir'!$E$31:$E$400,MASQ2!J487,'Étape 1 - à remplir'!$N$31:$N$400,S$3)))))))</f>
        <v>#N/A</v>
      </c>
      <c r="L487" s="97">
        <f t="shared" si="218"/>
        <v>0</v>
      </c>
      <c r="M487" s="56" t="str">
        <f>Données_ATB!BN486</f>
        <v>Enrofloxacine</v>
      </c>
      <c r="N487" s="204" t="str">
        <f>Données_ATB!BO486</f>
        <v/>
      </c>
      <c r="O487" s="97" t="str">
        <f>Données_ATB!BP486</f>
        <v/>
      </c>
      <c r="P487" s="77" t="str">
        <f>Données_ATB!BR486</f>
        <v>Fluoroquinolones</v>
      </c>
      <c r="Q487" s="78" t="str">
        <f>Données_ATB!BS486</f>
        <v/>
      </c>
      <c r="R487" s="79" t="str">
        <f>Données_ATB!BT486</f>
        <v/>
      </c>
      <c r="S487" s="78"/>
      <c r="T487" s="78"/>
      <c r="U487" s="77" t="str">
        <f ca="1"/>
        <v>SPECTRON 100 MG/ML SOLUTION POUR UTILISATION DANS L'EAU DE BOISSON POUR POULES ET DINDES</v>
      </c>
      <c r="V487" s="79" t="e">
        <f ca="1"/>
        <v>#N/A</v>
      </c>
      <c r="W487" s="102"/>
      <c r="X487" s="8"/>
      <c r="Y487" s="8"/>
      <c r="Z487" s="8"/>
      <c r="AA487" s="8"/>
      <c r="AB487" s="102"/>
      <c r="AC487" s="8"/>
      <c r="AD487" s="8"/>
      <c r="AE487" s="8"/>
      <c r="AF487" s="8"/>
      <c r="AG487" s="8"/>
      <c r="AH487" s="8"/>
      <c r="AI487" s="8"/>
      <c r="AJ487" s="8"/>
      <c r="AK487" s="8"/>
      <c r="AL487" s="8"/>
      <c r="AM487" s="8"/>
      <c r="AN487" s="8"/>
      <c r="AO487" s="8"/>
      <c r="AP487" s="8"/>
      <c r="AQ487" s="8"/>
      <c r="AR487" s="8"/>
      <c r="AS487" s="8"/>
      <c r="AT487" s="97"/>
      <c r="AV487" s="56"/>
      <c r="AW487" s="8"/>
      <c r="AX487" s="8"/>
      <c r="AY487" s="8"/>
      <c r="AZ487" s="8"/>
      <c r="BA487" s="8"/>
      <c r="BB487" s="8"/>
      <c r="BC487" s="8"/>
      <c r="BD487" s="102" t="str">
        <f t="shared" si="200"/>
        <v>x</v>
      </c>
      <c r="BE487" s="56" t="str">
        <f t="shared" si="201"/>
        <v>SPECTRON 100 MG/ML SOLUTION POUR UTILISATION DANS L'EAU DE BOISSON POUR POULES ET DINDES</v>
      </c>
      <c r="BF487" s="204" t="e">
        <f>IF(IF(BN$2="Catégorie",IF(BN$3="Toutes",SUMIFS('Étape 1 - à remplir'!$F$31:$F$400,'Étape 1 - à remplir'!$E$31:$E$400,MASQ2!BE487,'Étape 1 - à remplir'!$G$31:$G$400,"lots"),SUMIFS('Étape 1 - à remplir'!$F$31:$F$400,'Étape 1 - à remplir'!$E$31:$E$400,MASQ2!BE487,'Étape 1 - à remplir'!$C$31:$C$400,BN$3)),IF(BN$2="Âge",IF(BN$3="Tous",SUMIFS('Étape 1 - à remplir'!$F$31:$F$400,'Étape 1 - à remplir'!$E$31:$E$400,MASQ2!BE487,'Étape 1 - à remplir'!$G$31:$G$400,"lots"),SUMIFS('Étape 1 - à remplir'!$F$31:$F$400,'Étape 1 - à remplir'!$E$31:$E$400,MASQ2!BE487,'Étape 1 - à remplir'!$P$31:$P$400,BN$3,'Étape 1 - à remplir'!$G$31:$G$400,"lots")),IF(BN$2="Atelier",IF(BN$3="Tous",SUMIFS('Étape 1 - à remplir'!$F$31:$F$400,'Étape 1 - à remplir'!$E$31:$E$400,MASQ2!BE487,'Étape 1 - à remplir'!$G$31:$G$400,"lots"),SUMIFS('Étape 1 - à remplir'!$F$31:$F$400,'Étape 1 - à remplir'!$E$31:$E$400,MASQ2!BE487,'Étape 1 - à remplir'!$O$31:$O$400,BN$3,'Étape 1 - à remplir'!$G$31:$G$400,"lots")),IF(BN$2="Espèce",IF(BN$3="Tous",SUMIFS('Étape 1 - à remplir'!$F$31:$F$400,'Étape 1 - à remplir'!$E$31:$E$400,MASQ2!BE487,'Étape 1 - à remplir'!$G$31:$G$400,"lots"),SUMIFS('Étape 1 - à remplir'!$F$31:$F$400,'Étape 1 - à remplir'!$E$31:$E$400,MASQ2!BE487,'Étape 1 - à remplir'!$N$31:$N$400,BN$3,'Étape 1 - à remplir'!$G$31:$G$400,"lots"))))))=0,NA(),IF(BN$2="Catégorie",IF(BN$3="Toutes",SUMIFS('Étape 1 - à remplir'!$F$31:$F$400,'Étape 1 - à remplir'!$E$31:$E$400,MASQ2!BE487,'Étape 1 - à remplir'!$G$31:$G$400,"lots"),SUMIFS('Étape 1 - à remplir'!$F$31:$F$400,'Étape 1 - à remplir'!$E$31:$E$400,MASQ2!BE487,'Étape 1 - à remplir'!$C$31:$C$400,BN$3)),IF(BN$2="Âge",IF(BN$3="Tous",SUMIFS('Étape 1 - à remplir'!$F$31:$F$400,'Étape 1 - à remplir'!$E$31:$E$400,MASQ2!BE487,'Étape 1 - à remplir'!$G$31:$G$400,"lots"),SUMIFS('Étape 1 - à remplir'!$F$31:$F$400,'Étape 1 - à remplir'!$E$31:$E$400,MASQ2!BE487,'Étape 1 - à remplir'!$P$31:$P$400,BN$3,'Étape 1 - à remplir'!$G$31:$G$400,"lots")),IF(BN$2="Atelier",IF(BN$3="Tous",SUMIFS('Étape 1 - à remplir'!$F$31:$F$400,'Étape 1 - à remplir'!$E$31:$E$400,MASQ2!BE487,'Étape 1 - à remplir'!$G$31:$G$400,"lots"),SUMIFS('Étape 1 - à remplir'!$F$31:$F$400,'Étape 1 - à remplir'!$E$31:$E$400,MASQ2!BE487,'Étape 1 - à remplir'!$O$31:$O$400,BN$3,'Étape 1 - à remplir'!$G$31:$G$400,"lots")),IF(BN$2="Espèce",IF(BN$3="Tous",SUMIFS('Étape 1 - à remplir'!$F$31:$F$400,'Étape 1 - à remplir'!$E$31:$E$400,MASQ2!BE487,'Étape 1 - à remplir'!$G$31:$G$400,"lots"),SUMIFS('Étape 1 - à remplir'!$F$31:$F$400,'Étape 1 - à remplir'!$E$31:$E$400,MASQ2!BE487,'Étape 1 - à remplir'!$N$31:$N$400,BN$3,'Étape 1 - à remplir'!$G$31:$G$400,"lots")))))))</f>
        <v>#N/A</v>
      </c>
      <c r="BG487" s="204">
        <f t="shared" si="216"/>
        <v>0</v>
      </c>
      <c r="BH487" s="204" t="str">
        <f t="shared" si="202"/>
        <v>Enrofloxacine</v>
      </c>
      <c r="BI487" s="204" t="str">
        <f t="shared" si="203"/>
        <v/>
      </c>
      <c r="BJ487" s="204" t="str">
        <f t="shared" si="204"/>
        <v/>
      </c>
      <c r="BK487" s="204" t="str">
        <f t="shared" si="205"/>
        <v>Fluoroquinolones</v>
      </c>
      <c r="BL487" s="204" t="str">
        <f t="shared" si="206"/>
        <v/>
      </c>
      <c r="BM487" s="97" t="str">
        <f t="shared" si="207"/>
        <v/>
      </c>
      <c r="BN487" s="78"/>
      <c r="BO487" s="78"/>
      <c r="BP487" s="77" t="str">
        <f ca="1"/>
        <v>SPECTRON 100 MG/ML SOLUTION POUR UTILISATION DANS L'EAU DE BOISSON POUR POULES ET DINDES</v>
      </c>
      <c r="BQ487" s="79" t="e">
        <f ca="1"/>
        <v>#N/A</v>
      </c>
      <c r="BR487" s="102"/>
      <c r="BS487" s="8"/>
      <c r="BT487" s="8"/>
      <c r="BU487" s="8"/>
      <c r="BV487" s="8"/>
      <c r="BW487" s="8"/>
      <c r="BX487" s="8"/>
      <c r="BY487" s="8"/>
      <c r="BZ487" s="8"/>
      <c r="CA487" s="8"/>
      <c r="CB487" s="8"/>
      <c r="CC487" s="8"/>
      <c r="CD487" s="8"/>
      <c r="CE487" s="8"/>
      <c r="CF487" s="8"/>
      <c r="CG487" s="8"/>
      <c r="CH487" s="8"/>
      <c r="CI487" s="8"/>
      <c r="CJ487" s="8"/>
      <c r="CK487" s="8"/>
      <c r="CL487" s="8"/>
      <c r="CM487" s="8"/>
      <c r="CN487" s="8"/>
      <c r="CO487" s="97"/>
      <c r="CQ487" s="56"/>
      <c r="CR487" s="8"/>
      <c r="CS487" s="8"/>
      <c r="CT487" s="8"/>
      <c r="CU487" s="8"/>
      <c r="CV487" s="8"/>
      <c r="CW487" s="8"/>
      <c r="CX487" s="8"/>
      <c r="CY487" s="102" t="str">
        <f t="shared" si="208"/>
        <v>x</v>
      </c>
      <c r="CZ487" s="56" t="str">
        <f t="shared" si="209"/>
        <v>SPECTRON 100 MG/ML SOLUTION POUR UTILISATION DANS L'EAU DE BOISSON POUR POULES ET DINDES</v>
      </c>
      <c r="DA487" s="204" t="e">
        <f>IF(IF(DI$2="Catégorie",IF(DI$3="Toutes",SUMIFS('Étape 1 - à remplir'!$F$31:$F$400,'Étape 1 - à remplir'!$E$31:$E$400,MASQ2!CZ487,'Étape 1 - à remplir'!$G$31:$G$400,"kg"),SUMIFS('Étape 1 - à remplir'!$F$31:$F$400,'Étape 1 - à remplir'!$E$31:$E$400,MASQ2!CZ487,'Étape 1 - à remplir'!$C$31:$C$400,DI$3)),IF(DI$2="Âge",IF(DI$3="Tous",SUMIFS('Étape 1 - à remplir'!$F$31:$F$400,'Étape 1 - à remplir'!$E$31:$E$400,MASQ2!CZ487,'Étape 1 - à remplir'!$G$31:$G$400,"kg"),SUMIFS('Étape 1 - à remplir'!$F$31:$F$400,'Étape 1 - à remplir'!$E$31:$E$400,MASQ2!CZ487,'Étape 1 - à remplir'!$P$31:$P$400,DI$3,'Étape 1 - à remplir'!$G$31:$G$400,"kg")),IF(DI$2="Atelier",IF(DI$3="Tous",SUMIFS('Étape 1 - à remplir'!$F$31:$F$400,'Étape 1 - à remplir'!$E$31:$E$400,MASQ2!CZ487,'Étape 1 - à remplir'!$G$31:$G$400,"kg"),SUMIFS('Étape 1 - à remplir'!$F$31:$F$400,'Étape 1 - à remplir'!$E$31:$E$400,MASQ2!CZ487,'Étape 1 - à remplir'!$O$31:$O$400,DI$3,'Étape 1 - à remplir'!$G$31:$G$400,"kg")),IF(DI$2="Espèce",IF(DI$3="Tous",SUMIFS('Étape 1 - à remplir'!$F$31:$F$400,'Étape 1 - à remplir'!$E$31:$E$400,MASQ2!CZ487,'Étape 1 - à remplir'!$G$31:$G$400,"kg"),SUMIFS('Étape 1 - à remplir'!$F$31:$F$400,'Étape 1 - à remplir'!$E$31:$E$400,MASQ2!CZ487,'Étape 1 - à remplir'!$N$31:$N$400,DI$3,'Étape 1 - à remplir'!$G$31:$G$400,"kg"))))))=0,NA(),IF(DI$2="Catégorie",IF(DI$3="Toutes",SUMIFS('Étape 1 - à remplir'!$F$31:$F$400,'Étape 1 - à remplir'!$E$31:$E$400,MASQ2!CZ487,'Étape 1 - à remplir'!$G$31:$G$400,"kg"),SUMIFS('Étape 1 - à remplir'!$F$31:$F$400,'Étape 1 - à remplir'!$E$31:$E$400,MASQ2!CZ487,'Étape 1 - à remplir'!$C$31:$C$400,DI$3)),IF(DI$2="Âge",IF(DI$3="Tous",SUMIFS('Étape 1 - à remplir'!$F$31:$F$400,'Étape 1 - à remplir'!$E$31:$E$400,MASQ2!CZ487,'Étape 1 - à remplir'!$G$31:$G$400,"kg"),SUMIFS('Étape 1 - à remplir'!$F$31:$F$400,'Étape 1 - à remplir'!$E$31:$E$400,MASQ2!CZ487,'Étape 1 - à remplir'!$P$31:$P$400,DI$3,'Étape 1 - à remplir'!$G$31:$G$400,"kg")),IF(DI$2="Atelier",IF(DI$3="Tous",SUMIFS('Étape 1 - à remplir'!$F$31:$F$400,'Étape 1 - à remplir'!$E$31:$E$400,MASQ2!CZ487,'Étape 1 - à remplir'!$G$31:$G$400,"kg"),SUMIFS('Étape 1 - à remplir'!$F$31:$F$400,'Étape 1 - à remplir'!$E$31:$E$400,MASQ2!CZ487,'Étape 1 - à remplir'!$O$31:$O$400,DI$3,'Étape 1 - à remplir'!$G$31:$G$400,"kg")),IF(DI$2="Espèce",IF(DI$3="Tous",SUMIFS('Étape 1 - à remplir'!$F$31:$F$400,'Étape 1 - à remplir'!$E$31:$E$400,MASQ2!CZ487,'Étape 1 - à remplir'!$G$31:$G$400,"kg"),SUMIFS('Étape 1 - à remplir'!$F$31:$F$400,'Étape 1 - à remplir'!$E$31:$E$400,MASQ2!CZ487,'Étape 1 - à remplir'!$N$31:$N$400,DI$3,'Étape 1 - à remplir'!$G$31:$G$400,"kg")))))))</f>
        <v>#N/A</v>
      </c>
      <c r="DB487" s="104">
        <f t="shared" si="217"/>
        <v>0</v>
      </c>
      <c r="DC487" s="204" t="str">
        <f t="shared" si="210"/>
        <v>Enrofloxacine</v>
      </c>
      <c r="DD487" s="204" t="str">
        <f t="shared" si="211"/>
        <v/>
      </c>
      <c r="DE487" s="204" t="str">
        <f t="shared" si="212"/>
        <v/>
      </c>
      <c r="DF487" s="204" t="str">
        <f t="shared" si="213"/>
        <v>Fluoroquinolones</v>
      </c>
      <c r="DG487" s="204" t="str">
        <f t="shared" si="214"/>
        <v/>
      </c>
      <c r="DH487" s="97" t="str">
        <f t="shared" si="215"/>
        <v/>
      </c>
      <c r="DI487" s="78"/>
      <c r="DJ487" s="78"/>
      <c r="DK487" s="77" t="str">
        <f ca="1"/>
        <v>SPECTRON 100 MG/ML SOLUTION POUR UTILISATION DANS L'EAU DE BOISSON POUR POULES ET DINDES</v>
      </c>
      <c r="DL487" s="79" t="e">
        <f ca="1"/>
        <v>#N/A</v>
      </c>
      <c r="DM487" s="102"/>
      <c r="DN487" s="8"/>
      <c r="DO487" s="8"/>
      <c r="DP487" s="8"/>
      <c r="DQ487" s="8"/>
      <c r="DR487" s="8"/>
      <c r="DS487" s="8"/>
      <c r="DT487" s="8"/>
      <c r="DU487" s="8"/>
      <c r="DV487" s="8"/>
      <c r="DW487" s="8"/>
      <c r="DX487" s="8"/>
      <c r="DY487" s="8"/>
      <c r="DZ487" s="8"/>
      <c r="EA487" s="8"/>
      <c r="EB487" s="8"/>
      <c r="EC487" s="8"/>
      <c r="ED487" s="8"/>
      <c r="EE487" s="8"/>
      <c r="EF487" s="8"/>
      <c r="EG487" s="8"/>
      <c r="EH487" s="8"/>
      <c r="EI487" s="8"/>
      <c r="EJ487" s="97"/>
    </row>
    <row r="488" spans="1:140" x14ac:dyDescent="0.25">
      <c r="A488" s="56"/>
      <c r="B488" s="8"/>
      <c r="C488" s="8"/>
      <c r="D488" s="8"/>
      <c r="E488" s="8"/>
      <c r="F488" s="8"/>
      <c r="G488" s="8"/>
      <c r="H488" s="8"/>
      <c r="I488" s="102" t="str">
        <f>INDEX(Données_ATB!BE:BV,MATCH(MASQ2!J488,Données_ATB!BE:BE,0),18)</f>
        <v/>
      </c>
      <c r="J488" s="77" t="str">
        <f>Données_ATB!BE487</f>
        <v>SPIRAMYCINE CEVA 600 000 UI/ML SOLUTION INJECTABLE POUR BOVINS</v>
      </c>
      <c r="K488" s="204" t="e">
        <f>IF(IF(S$2="Catégorie",IF(S$3="Toutes",SUMIFS('Étape 1 - à remplir'!$F$31:$F$400,'Étape 1 - à remplir'!$E$31:$E$400,MASQ2!J488,'Étape 1 - à remplir'!$G$31:$G$400,"animaux"),SUMIFS('Étape 1 - à remplir'!$F$31:$F$400,'Étape 1 - à remplir'!$E$31:$E$400,MASQ2!J488,'Étape 1 - à remplir'!$C$31:$C$400,S$3)),IF(S$2="Âge",IF(S$3="Tous",SUMIFS('Étape 1 - à remplir'!$F$31:$F$400,'Étape 1 - à remplir'!$E$31:$E$400,MASQ2!J488,'Étape 1 - à remplir'!$G$31:$G$400,"animaux"),SUMIFS('Étape 1 - à remplir'!$F$31:$F$400,'Étape 1 - à remplir'!$E$31:$E$400,MASQ2!J488,'Étape 1 - à remplir'!$P$31:$P$400,S$3)),IF(S$2="Atelier",IF(S$3="Tous",SUMIFS('Étape 1 - à remplir'!$F$31:$F$400,'Étape 1 - à remplir'!$E$31:$E$400,MASQ2!J488,'Étape 1 - à remplir'!$G$31:$G$400,"animaux"),SUMIFS('Étape 1 - à remplir'!$F$31:$F$400,'Étape 1 - à remplir'!$E$31:$E$400,MASQ2!J488,'Étape 1 - à remplir'!$O$31:$O$400,S$3)),IF(S$2="Espèce",IF(S$3="Tous",SUMIFS('Étape 1 - à remplir'!$F$31:$F$400,'Étape 1 - à remplir'!$E$31:$E$400,MASQ2!J488,'Étape 1 - à remplir'!$G$31:$G$400,"animaux"),SUMIFS('Étape 1 - à remplir'!$F$31:$F$400,'Étape 1 - à remplir'!$E$31:$E$400,MASQ2!J488,'Étape 1 - à remplir'!$N$31:$N$400,S$3))))))=0,NA(),IF(S$2="Catégorie",IF(S$3="Toutes",SUMIFS('Étape 1 - à remplir'!$F$31:$F$400,'Étape 1 - à remplir'!$E$31:$E$400,MASQ2!J488,'Étape 1 - à remplir'!$G$31:$G$400,"animaux"),SUMIFS('Étape 1 - à remplir'!$F$31:$F$400,'Étape 1 - à remplir'!$E$31:$E$400,MASQ2!J488,'Étape 1 - à remplir'!$C$31:$C$400,S$3)),IF(S$2="Âge",IF(S$3="Tous",SUMIFS('Étape 1 - à remplir'!$F$31:$F$400,'Étape 1 - à remplir'!$E$31:$E$400,MASQ2!J488,'Étape 1 - à remplir'!$G$31:$G$400,"animaux"),SUMIFS('Étape 1 - à remplir'!$F$31:$F$400,'Étape 1 - à remplir'!$E$31:$E$400,MASQ2!J488,'Étape 1 - à remplir'!$P$31:$P$400,S$3)),IF(S$2="Atelier",IF(S$3="Tous",SUMIFS('Étape 1 - à remplir'!$F$31:$F$400,'Étape 1 - à remplir'!$E$31:$E$400,MASQ2!J488,'Étape 1 - à remplir'!$G$31:$G$400,"animaux"),SUMIFS('Étape 1 - à remplir'!$F$31:$F$400,'Étape 1 - à remplir'!$E$31:$E$400,MASQ2!J488,'Étape 1 - à remplir'!$O$31:$O$400,S$3)),IF(S$2="Espèce",IF(S$3="Tous",SUMIFS('Étape 1 - à remplir'!$F$31:$F$400,'Étape 1 - à remplir'!$E$31:$E$400,MASQ2!J488,'Étape 1 - à remplir'!$G$31:$G$400,"animaux"),SUMIFS('Étape 1 - à remplir'!$F$31:$F$400,'Étape 1 - à remplir'!$E$31:$E$400,MASQ2!J488,'Étape 1 - à remplir'!$N$31:$N$400,S$3)))))))</f>
        <v>#N/A</v>
      </c>
      <c r="L488" s="97">
        <f t="shared" si="218"/>
        <v>0</v>
      </c>
      <c r="M488" s="56" t="str">
        <f>Données_ATB!BN487</f>
        <v>Spiramycine</v>
      </c>
      <c r="N488" s="204" t="str">
        <f>Données_ATB!BO487</f>
        <v/>
      </c>
      <c r="O488" s="97" t="str">
        <f>Données_ATB!BP487</f>
        <v/>
      </c>
      <c r="P488" s="77" t="str">
        <f>Données_ATB!BR487</f>
        <v>Macrolides</v>
      </c>
      <c r="Q488" s="78" t="str">
        <f>Données_ATB!BS487</f>
        <v/>
      </c>
      <c r="R488" s="79" t="str">
        <f>Données_ATB!BT487</f>
        <v/>
      </c>
      <c r="S488" s="78"/>
      <c r="T488" s="78"/>
      <c r="U488" s="77" t="str">
        <f ca="1"/>
        <v>SPIRAMYCINE CEVA 600 000 UI/ML SOLUTION INJECTABLE POUR BOVINS</v>
      </c>
      <c r="V488" s="79" t="e">
        <f ca="1"/>
        <v>#N/A</v>
      </c>
      <c r="W488" s="102"/>
      <c r="X488" s="8"/>
      <c r="Y488" s="8"/>
      <c r="Z488" s="8"/>
      <c r="AA488" s="8"/>
      <c r="AB488" s="102"/>
      <c r="AC488" s="8"/>
      <c r="AD488" s="8"/>
      <c r="AE488" s="8"/>
      <c r="AF488" s="8"/>
      <c r="AG488" s="8"/>
      <c r="AH488" s="8"/>
      <c r="AI488" s="8"/>
      <c r="AJ488" s="8"/>
      <c r="AK488" s="8"/>
      <c r="AL488" s="8"/>
      <c r="AM488" s="8"/>
      <c r="AN488" s="8"/>
      <c r="AO488" s="8"/>
      <c r="AP488" s="8"/>
      <c r="AQ488" s="8"/>
      <c r="AR488" s="8"/>
      <c r="AS488" s="8"/>
      <c r="AT488" s="97"/>
      <c r="AV488" s="56"/>
      <c r="AW488" s="8"/>
      <c r="AX488" s="8"/>
      <c r="AY488" s="8"/>
      <c r="AZ488" s="8"/>
      <c r="BA488" s="8"/>
      <c r="BB488" s="8"/>
      <c r="BC488" s="8"/>
      <c r="BD488" s="102" t="str">
        <f t="shared" si="200"/>
        <v/>
      </c>
      <c r="BE488" s="56" t="str">
        <f t="shared" si="201"/>
        <v>SPIRAMYCINE CEVA 600 000 UI/ML SOLUTION INJECTABLE POUR BOVINS</v>
      </c>
      <c r="BF488" s="204" t="e">
        <f>IF(IF(BN$2="Catégorie",IF(BN$3="Toutes",SUMIFS('Étape 1 - à remplir'!$F$31:$F$400,'Étape 1 - à remplir'!$E$31:$E$400,MASQ2!BE488,'Étape 1 - à remplir'!$G$31:$G$400,"lots"),SUMIFS('Étape 1 - à remplir'!$F$31:$F$400,'Étape 1 - à remplir'!$E$31:$E$400,MASQ2!BE488,'Étape 1 - à remplir'!$C$31:$C$400,BN$3)),IF(BN$2="Âge",IF(BN$3="Tous",SUMIFS('Étape 1 - à remplir'!$F$31:$F$400,'Étape 1 - à remplir'!$E$31:$E$400,MASQ2!BE488,'Étape 1 - à remplir'!$G$31:$G$400,"lots"),SUMIFS('Étape 1 - à remplir'!$F$31:$F$400,'Étape 1 - à remplir'!$E$31:$E$400,MASQ2!BE488,'Étape 1 - à remplir'!$P$31:$P$400,BN$3,'Étape 1 - à remplir'!$G$31:$G$400,"lots")),IF(BN$2="Atelier",IF(BN$3="Tous",SUMIFS('Étape 1 - à remplir'!$F$31:$F$400,'Étape 1 - à remplir'!$E$31:$E$400,MASQ2!BE488,'Étape 1 - à remplir'!$G$31:$G$400,"lots"),SUMIFS('Étape 1 - à remplir'!$F$31:$F$400,'Étape 1 - à remplir'!$E$31:$E$400,MASQ2!BE488,'Étape 1 - à remplir'!$O$31:$O$400,BN$3,'Étape 1 - à remplir'!$G$31:$G$400,"lots")),IF(BN$2="Espèce",IF(BN$3="Tous",SUMIFS('Étape 1 - à remplir'!$F$31:$F$400,'Étape 1 - à remplir'!$E$31:$E$400,MASQ2!BE488,'Étape 1 - à remplir'!$G$31:$G$400,"lots"),SUMIFS('Étape 1 - à remplir'!$F$31:$F$400,'Étape 1 - à remplir'!$E$31:$E$400,MASQ2!BE488,'Étape 1 - à remplir'!$N$31:$N$400,BN$3,'Étape 1 - à remplir'!$G$31:$G$400,"lots"))))))=0,NA(),IF(BN$2="Catégorie",IF(BN$3="Toutes",SUMIFS('Étape 1 - à remplir'!$F$31:$F$400,'Étape 1 - à remplir'!$E$31:$E$400,MASQ2!BE488,'Étape 1 - à remplir'!$G$31:$G$400,"lots"),SUMIFS('Étape 1 - à remplir'!$F$31:$F$400,'Étape 1 - à remplir'!$E$31:$E$400,MASQ2!BE488,'Étape 1 - à remplir'!$C$31:$C$400,BN$3)),IF(BN$2="Âge",IF(BN$3="Tous",SUMIFS('Étape 1 - à remplir'!$F$31:$F$400,'Étape 1 - à remplir'!$E$31:$E$400,MASQ2!BE488,'Étape 1 - à remplir'!$G$31:$G$400,"lots"),SUMIFS('Étape 1 - à remplir'!$F$31:$F$400,'Étape 1 - à remplir'!$E$31:$E$400,MASQ2!BE488,'Étape 1 - à remplir'!$P$31:$P$400,BN$3,'Étape 1 - à remplir'!$G$31:$G$400,"lots")),IF(BN$2="Atelier",IF(BN$3="Tous",SUMIFS('Étape 1 - à remplir'!$F$31:$F$400,'Étape 1 - à remplir'!$E$31:$E$400,MASQ2!BE488,'Étape 1 - à remplir'!$G$31:$G$400,"lots"),SUMIFS('Étape 1 - à remplir'!$F$31:$F$400,'Étape 1 - à remplir'!$E$31:$E$400,MASQ2!BE488,'Étape 1 - à remplir'!$O$31:$O$400,BN$3,'Étape 1 - à remplir'!$G$31:$G$400,"lots")),IF(BN$2="Espèce",IF(BN$3="Tous",SUMIFS('Étape 1 - à remplir'!$F$31:$F$400,'Étape 1 - à remplir'!$E$31:$E$400,MASQ2!BE488,'Étape 1 - à remplir'!$G$31:$G$400,"lots"),SUMIFS('Étape 1 - à remplir'!$F$31:$F$400,'Étape 1 - à remplir'!$E$31:$E$400,MASQ2!BE488,'Étape 1 - à remplir'!$N$31:$N$400,BN$3,'Étape 1 - à remplir'!$G$31:$G$400,"lots")))))))</f>
        <v>#N/A</v>
      </c>
      <c r="BG488" s="204">
        <f t="shared" si="216"/>
        <v>0</v>
      </c>
      <c r="BH488" s="204" t="str">
        <f t="shared" si="202"/>
        <v>Spiramycine</v>
      </c>
      <c r="BI488" s="204" t="str">
        <f t="shared" si="203"/>
        <v/>
      </c>
      <c r="BJ488" s="204" t="str">
        <f t="shared" si="204"/>
        <v/>
      </c>
      <c r="BK488" s="204" t="str">
        <f t="shared" si="205"/>
        <v>Macrolides</v>
      </c>
      <c r="BL488" s="204" t="str">
        <f t="shared" si="206"/>
        <v/>
      </c>
      <c r="BM488" s="97" t="str">
        <f t="shared" si="207"/>
        <v/>
      </c>
      <c r="BN488" s="78"/>
      <c r="BO488" s="78"/>
      <c r="BP488" s="77" t="str">
        <f ca="1"/>
        <v>SPIRAMYCINE CEVA 600 000 UI/ML SOLUTION INJECTABLE POUR BOVINS</v>
      </c>
      <c r="BQ488" s="79" t="e">
        <f ca="1"/>
        <v>#N/A</v>
      </c>
      <c r="BR488" s="102"/>
      <c r="BS488" s="8"/>
      <c r="BT488" s="8"/>
      <c r="BU488" s="8"/>
      <c r="BV488" s="8"/>
      <c r="BW488" s="8"/>
      <c r="BX488" s="8"/>
      <c r="BY488" s="8"/>
      <c r="BZ488" s="8"/>
      <c r="CA488" s="8"/>
      <c r="CB488" s="8"/>
      <c r="CC488" s="8"/>
      <c r="CD488" s="8"/>
      <c r="CE488" s="8"/>
      <c r="CF488" s="8"/>
      <c r="CG488" s="8"/>
      <c r="CH488" s="8"/>
      <c r="CI488" s="8"/>
      <c r="CJ488" s="8"/>
      <c r="CK488" s="8"/>
      <c r="CL488" s="8"/>
      <c r="CM488" s="8"/>
      <c r="CN488" s="8"/>
      <c r="CO488" s="97"/>
      <c r="CQ488" s="56"/>
      <c r="CR488" s="8"/>
      <c r="CS488" s="8"/>
      <c r="CT488" s="8"/>
      <c r="CU488" s="8"/>
      <c r="CV488" s="8"/>
      <c r="CW488" s="8"/>
      <c r="CX488" s="8"/>
      <c r="CY488" s="102" t="str">
        <f t="shared" si="208"/>
        <v/>
      </c>
      <c r="CZ488" s="56" t="str">
        <f t="shared" si="209"/>
        <v>SPIRAMYCINE CEVA 600 000 UI/ML SOLUTION INJECTABLE POUR BOVINS</v>
      </c>
      <c r="DA488" s="204" t="e">
        <f>IF(IF(DI$2="Catégorie",IF(DI$3="Toutes",SUMIFS('Étape 1 - à remplir'!$F$31:$F$400,'Étape 1 - à remplir'!$E$31:$E$400,MASQ2!CZ488,'Étape 1 - à remplir'!$G$31:$G$400,"kg"),SUMIFS('Étape 1 - à remplir'!$F$31:$F$400,'Étape 1 - à remplir'!$E$31:$E$400,MASQ2!CZ488,'Étape 1 - à remplir'!$C$31:$C$400,DI$3)),IF(DI$2="Âge",IF(DI$3="Tous",SUMIFS('Étape 1 - à remplir'!$F$31:$F$400,'Étape 1 - à remplir'!$E$31:$E$400,MASQ2!CZ488,'Étape 1 - à remplir'!$G$31:$G$400,"kg"),SUMIFS('Étape 1 - à remplir'!$F$31:$F$400,'Étape 1 - à remplir'!$E$31:$E$400,MASQ2!CZ488,'Étape 1 - à remplir'!$P$31:$P$400,DI$3,'Étape 1 - à remplir'!$G$31:$G$400,"kg")),IF(DI$2="Atelier",IF(DI$3="Tous",SUMIFS('Étape 1 - à remplir'!$F$31:$F$400,'Étape 1 - à remplir'!$E$31:$E$400,MASQ2!CZ488,'Étape 1 - à remplir'!$G$31:$G$400,"kg"),SUMIFS('Étape 1 - à remplir'!$F$31:$F$400,'Étape 1 - à remplir'!$E$31:$E$400,MASQ2!CZ488,'Étape 1 - à remplir'!$O$31:$O$400,DI$3,'Étape 1 - à remplir'!$G$31:$G$400,"kg")),IF(DI$2="Espèce",IF(DI$3="Tous",SUMIFS('Étape 1 - à remplir'!$F$31:$F$400,'Étape 1 - à remplir'!$E$31:$E$400,MASQ2!CZ488,'Étape 1 - à remplir'!$G$31:$G$400,"kg"),SUMIFS('Étape 1 - à remplir'!$F$31:$F$400,'Étape 1 - à remplir'!$E$31:$E$400,MASQ2!CZ488,'Étape 1 - à remplir'!$N$31:$N$400,DI$3,'Étape 1 - à remplir'!$G$31:$G$400,"kg"))))))=0,NA(),IF(DI$2="Catégorie",IF(DI$3="Toutes",SUMIFS('Étape 1 - à remplir'!$F$31:$F$400,'Étape 1 - à remplir'!$E$31:$E$400,MASQ2!CZ488,'Étape 1 - à remplir'!$G$31:$G$400,"kg"),SUMIFS('Étape 1 - à remplir'!$F$31:$F$400,'Étape 1 - à remplir'!$E$31:$E$400,MASQ2!CZ488,'Étape 1 - à remplir'!$C$31:$C$400,DI$3)),IF(DI$2="Âge",IF(DI$3="Tous",SUMIFS('Étape 1 - à remplir'!$F$31:$F$400,'Étape 1 - à remplir'!$E$31:$E$400,MASQ2!CZ488,'Étape 1 - à remplir'!$G$31:$G$400,"kg"),SUMIFS('Étape 1 - à remplir'!$F$31:$F$400,'Étape 1 - à remplir'!$E$31:$E$400,MASQ2!CZ488,'Étape 1 - à remplir'!$P$31:$P$400,DI$3,'Étape 1 - à remplir'!$G$31:$G$400,"kg")),IF(DI$2="Atelier",IF(DI$3="Tous",SUMIFS('Étape 1 - à remplir'!$F$31:$F$400,'Étape 1 - à remplir'!$E$31:$E$400,MASQ2!CZ488,'Étape 1 - à remplir'!$G$31:$G$400,"kg"),SUMIFS('Étape 1 - à remplir'!$F$31:$F$400,'Étape 1 - à remplir'!$E$31:$E$400,MASQ2!CZ488,'Étape 1 - à remplir'!$O$31:$O$400,DI$3,'Étape 1 - à remplir'!$G$31:$G$400,"kg")),IF(DI$2="Espèce",IF(DI$3="Tous",SUMIFS('Étape 1 - à remplir'!$F$31:$F$400,'Étape 1 - à remplir'!$E$31:$E$400,MASQ2!CZ488,'Étape 1 - à remplir'!$G$31:$G$400,"kg"),SUMIFS('Étape 1 - à remplir'!$F$31:$F$400,'Étape 1 - à remplir'!$E$31:$E$400,MASQ2!CZ488,'Étape 1 - à remplir'!$N$31:$N$400,DI$3,'Étape 1 - à remplir'!$G$31:$G$400,"kg")))))))</f>
        <v>#N/A</v>
      </c>
      <c r="DB488" s="104">
        <f t="shared" si="217"/>
        <v>0</v>
      </c>
      <c r="DC488" s="204" t="str">
        <f t="shared" si="210"/>
        <v>Spiramycine</v>
      </c>
      <c r="DD488" s="204" t="str">
        <f t="shared" si="211"/>
        <v/>
      </c>
      <c r="DE488" s="204" t="str">
        <f t="shared" si="212"/>
        <v/>
      </c>
      <c r="DF488" s="204" t="str">
        <f t="shared" si="213"/>
        <v>Macrolides</v>
      </c>
      <c r="DG488" s="204" t="str">
        <f t="shared" si="214"/>
        <v/>
      </c>
      <c r="DH488" s="97" t="str">
        <f t="shared" si="215"/>
        <v/>
      </c>
      <c r="DI488" s="78"/>
      <c r="DJ488" s="78"/>
      <c r="DK488" s="77" t="str">
        <f ca="1"/>
        <v>SPIRAMYCINE CEVA 600 000 UI/ML SOLUTION INJECTABLE POUR BOVINS</v>
      </c>
      <c r="DL488" s="79" t="e">
        <f ca="1"/>
        <v>#N/A</v>
      </c>
      <c r="DM488" s="102"/>
      <c r="DN488" s="8"/>
      <c r="DO488" s="8"/>
      <c r="DP488" s="8"/>
      <c r="DQ488" s="8"/>
      <c r="DR488" s="8"/>
      <c r="DS488" s="8"/>
      <c r="DT488" s="8"/>
      <c r="DU488" s="8"/>
      <c r="DV488" s="8"/>
      <c r="DW488" s="8"/>
      <c r="DX488" s="8"/>
      <c r="DY488" s="8"/>
      <c r="DZ488" s="8"/>
      <c r="EA488" s="8"/>
      <c r="EB488" s="8"/>
      <c r="EC488" s="8"/>
      <c r="ED488" s="8"/>
      <c r="EE488" s="8"/>
      <c r="EF488" s="8"/>
      <c r="EG488" s="8"/>
      <c r="EH488" s="8"/>
      <c r="EI488" s="8"/>
      <c r="EJ488" s="97"/>
    </row>
    <row r="489" spans="1:140" x14ac:dyDescent="0.25">
      <c r="A489" s="56"/>
      <c r="B489" s="8"/>
      <c r="C489" s="8"/>
      <c r="D489" s="8"/>
      <c r="E489" s="8"/>
      <c r="F489" s="8"/>
      <c r="G489" s="8"/>
      <c r="H489" s="8"/>
      <c r="I489" s="102" t="str">
        <f>INDEX(Données_ATB!BE:BV,MATCH(MASQ2!J489,Données_ATB!BE:BE,0),18)</f>
        <v/>
      </c>
      <c r="J489" s="77" t="str">
        <f>Données_ATB!BE488</f>
        <v>SPIROVET</v>
      </c>
      <c r="K489" s="204" t="e">
        <f>IF(IF(S$2="Catégorie",IF(S$3="Toutes",SUMIFS('Étape 1 - à remplir'!$F$31:$F$400,'Étape 1 - à remplir'!$E$31:$E$400,MASQ2!J489,'Étape 1 - à remplir'!$G$31:$G$400,"animaux"),SUMIFS('Étape 1 - à remplir'!$F$31:$F$400,'Étape 1 - à remplir'!$E$31:$E$400,MASQ2!J489,'Étape 1 - à remplir'!$C$31:$C$400,S$3)),IF(S$2="Âge",IF(S$3="Tous",SUMIFS('Étape 1 - à remplir'!$F$31:$F$400,'Étape 1 - à remplir'!$E$31:$E$400,MASQ2!J489,'Étape 1 - à remplir'!$G$31:$G$400,"animaux"),SUMIFS('Étape 1 - à remplir'!$F$31:$F$400,'Étape 1 - à remplir'!$E$31:$E$400,MASQ2!J489,'Étape 1 - à remplir'!$P$31:$P$400,S$3)),IF(S$2="Atelier",IF(S$3="Tous",SUMIFS('Étape 1 - à remplir'!$F$31:$F$400,'Étape 1 - à remplir'!$E$31:$E$400,MASQ2!J489,'Étape 1 - à remplir'!$G$31:$G$400,"animaux"),SUMIFS('Étape 1 - à remplir'!$F$31:$F$400,'Étape 1 - à remplir'!$E$31:$E$400,MASQ2!J489,'Étape 1 - à remplir'!$O$31:$O$400,S$3)),IF(S$2="Espèce",IF(S$3="Tous",SUMIFS('Étape 1 - à remplir'!$F$31:$F$400,'Étape 1 - à remplir'!$E$31:$E$400,MASQ2!J489,'Étape 1 - à remplir'!$G$31:$G$400,"animaux"),SUMIFS('Étape 1 - à remplir'!$F$31:$F$400,'Étape 1 - à remplir'!$E$31:$E$400,MASQ2!J489,'Étape 1 - à remplir'!$N$31:$N$400,S$3))))))=0,NA(),IF(S$2="Catégorie",IF(S$3="Toutes",SUMIFS('Étape 1 - à remplir'!$F$31:$F$400,'Étape 1 - à remplir'!$E$31:$E$400,MASQ2!J489,'Étape 1 - à remplir'!$G$31:$G$400,"animaux"),SUMIFS('Étape 1 - à remplir'!$F$31:$F$400,'Étape 1 - à remplir'!$E$31:$E$400,MASQ2!J489,'Étape 1 - à remplir'!$C$31:$C$400,S$3)),IF(S$2="Âge",IF(S$3="Tous",SUMIFS('Étape 1 - à remplir'!$F$31:$F$400,'Étape 1 - à remplir'!$E$31:$E$400,MASQ2!J489,'Étape 1 - à remplir'!$G$31:$G$400,"animaux"),SUMIFS('Étape 1 - à remplir'!$F$31:$F$400,'Étape 1 - à remplir'!$E$31:$E$400,MASQ2!J489,'Étape 1 - à remplir'!$P$31:$P$400,S$3)),IF(S$2="Atelier",IF(S$3="Tous",SUMIFS('Étape 1 - à remplir'!$F$31:$F$400,'Étape 1 - à remplir'!$E$31:$E$400,MASQ2!J489,'Étape 1 - à remplir'!$G$31:$G$400,"animaux"),SUMIFS('Étape 1 - à remplir'!$F$31:$F$400,'Étape 1 - à remplir'!$E$31:$E$400,MASQ2!J489,'Étape 1 - à remplir'!$O$31:$O$400,S$3)),IF(S$2="Espèce",IF(S$3="Tous",SUMIFS('Étape 1 - à remplir'!$F$31:$F$400,'Étape 1 - à remplir'!$E$31:$E$400,MASQ2!J489,'Étape 1 - à remplir'!$G$31:$G$400,"animaux"),SUMIFS('Étape 1 - à remplir'!$F$31:$F$400,'Étape 1 - à remplir'!$E$31:$E$400,MASQ2!J489,'Étape 1 - à remplir'!$N$31:$N$400,S$3)))))))</f>
        <v>#N/A</v>
      </c>
      <c r="L489" s="97">
        <f t="shared" si="218"/>
        <v>0</v>
      </c>
      <c r="M489" s="56" t="str">
        <f>Données_ATB!BN488</f>
        <v>Spiramycine</v>
      </c>
      <c r="N489" s="204" t="str">
        <f>Données_ATB!BO488</f>
        <v/>
      </c>
      <c r="O489" s="97" t="str">
        <f>Données_ATB!BP488</f>
        <v/>
      </c>
      <c r="P489" s="77" t="str">
        <f>Données_ATB!BR488</f>
        <v>Macrolides</v>
      </c>
      <c r="Q489" s="78" t="str">
        <f>Données_ATB!BS488</f>
        <v/>
      </c>
      <c r="R489" s="79" t="str">
        <f>Données_ATB!BT488</f>
        <v/>
      </c>
      <c r="S489" s="78"/>
      <c r="T489" s="78"/>
      <c r="U489" s="77" t="str">
        <f ca="1"/>
        <v>SPIROVET</v>
      </c>
      <c r="V489" s="79" t="e">
        <f ca="1"/>
        <v>#N/A</v>
      </c>
      <c r="W489" s="102"/>
      <c r="X489" s="8"/>
      <c r="Y489" s="8"/>
      <c r="Z489" s="8"/>
      <c r="AA489" s="8"/>
      <c r="AB489" s="102"/>
      <c r="AC489" s="8"/>
      <c r="AD489" s="8"/>
      <c r="AE489" s="8"/>
      <c r="AF489" s="8"/>
      <c r="AG489" s="8"/>
      <c r="AH489" s="8"/>
      <c r="AI489" s="8"/>
      <c r="AJ489" s="8"/>
      <c r="AK489" s="8"/>
      <c r="AL489" s="8"/>
      <c r="AM489" s="8"/>
      <c r="AN489" s="8"/>
      <c r="AO489" s="8"/>
      <c r="AP489" s="8"/>
      <c r="AQ489" s="8"/>
      <c r="AR489" s="8"/>
      <c r="AS489" s="8"/>
      <c r="AT489" s="97"/>
      <c r="AV489" s="56"/>
      <c r="AW489" s="8"/>
      <c r="AX489" s="8"/>
      <c r="AY489" s="8"/>
      <c r="AZ489" s="8"/>
      <c r="BA489" s="8"/>
      <c r="BB489" s="8"/>
      <c r="BC489" s="8"/>
      <c r="BD489" s="102" t="str">
        <f t="shared" si="200"/>
        <v/>
      </c>
      <c r="BE489" s="56" t="str">
        <f t="shared" si="201"/>
        <v>SPIROVET</v>
      </c>
      <c r="BF489" s="204" t="e">
        <f>IF(IF(BN$2="Catégorie",IF(BN$3="Toutes",SUMIFS('Étape 1 - à remplir'!$F$31:$F$400,'Étape 1 - à remplir'!$E$31:$E$400,MASQ2!BE489,'Étape 1 - à remplir'!$G$31:$G$400,"lots"),SUMIFS('Étape 1 - à remplir'!$F$31:$F$400,'Étape 1 - à remplir'!$E$31:$E$400,MASQ2!BE489,'Étape 1 - à remplir'!$C$31:$C$400,BN$3)),IF(BN$2="Âge",IF(BN$3="Tous",SUMIFS('Étape 1 - à remplir'!$F$31:$F$400,'Étape 1 - à remplir'!$E$31:$E$400,MASQ2!BE489,'Étape 1 - à remplir'!$G$31:$G$400,"lots"),SUMIFS('Étape 1 - à remplir'!$F$31:$F$400,'Étape 1 - à remplir'!$E$31:$E$400,MASQ2!BE489,'Étape 1 - à remplir'!$P$31:$P$400,BN$3,'Étape 1 - à remplir'!$G$31:$G$400,"lots")),IF(BN$2="Atelier",IF(BN$3="Tous",SUMIFS('Étape 1 - à remplir'!$F$31:$F$400,'Étape 1 - à remplir'!$E$31:$E$400,MASQ2!BE489,'Étape 1 - à remplir'!$G$31:$G$400,"lots"),SUMIFS('Étape 1 - à remplir'!$F$31:$F$400,'Étape 1 - à remplir'!$E$31:$E$400,MASQ2!BE489,'Étape 1 - à remplir'!$O$31:$O$400,BN$3,'Étape 1 - à remplir'!$G$31:$G$400,"lots")),IF(BN$2="Espèce",IF(BN$3="Tous",SUMIFS('Étape 1 - à remplir'!$F$31:$F$400,'Étape 1 - à remplir'!$E$31:$E$400,MASQ2!BE489,'Étape 1 - à remplir'!$G$31:$G$400,"lots"),SUMIFS('Étape 1 - à remplir'!$F$31:$F$400,'Étape 1 - à remplir'!$E$31:$E$400,MASQ2!BE489,'Étape 1 - à remplir'!$N$31:$N$400,BN$3,'Étape 1 - à remplir'!$G$31:$G$400,"lots"))))))=0,NA(),IF(BN$2="Catégorie",IF(BN$3="Toutes",SUMIFS('Étape 1 - à remplir'!$F$31:$F$400,'Étape 1 - à remplir'!$E$31:$E$400,MASQ2!BE489,'Étape 1 - à remplir'!$G$31:$G$400,"lots"),SUMIFS('Étape 1 - à remplir'!$F$31:$F$400,'Étape 1 - à remplir'!$E$31:$E$400,MASQ2!BE489,'Étape 1 - à remplir'!$C$31:$C$400,BN$3)),IF(BN$2="Âge",IF(BN$3="Tous",SUMIFS('Étape 1 - à remplir'!$F$31:$F$400,'Étape 1 - à remplir'!$E$31:$E$400,MASQ2!BE489,'Étape 1 - à remplir'!$G$31:$G$400,"lots"),SUMIFS('Étape 1 - à remplir'!$F$31:$F$400,'Étape 1 - à remplir'!$E$31:$E$400,MASQ2!BE489,'Étape 1 - à remplir'!$P$31:$P$400,BN$3,'Étape 1 - à remplir'!$G$31:$G$400,"lots")),IF(BN$2="Atelier",IF(BN$3="Tous",SUMIFS('Étape 1 - à remplir'!$F$31:$F$400,'Étape 1 - à remplir'!$E$31:$E$400,MASQ2!BE489,'Étape 1 - à remplir'!$G$31:$G$400,"lots"),SUMIFS('Étape 1 - à remplir'!$F$31:$F$400,'Étape 1 - à remplir'!$E$31:$E$400,MASQ2!BE489,'Étape 1 - à remplir'!$O$31:$O$400,BN$3,'Étape 1 - à remplir'!$G$31:$G$400,"lots")),IF(BN$2="Espèce",IF(BN$3="Tous",SUMIFS('Étape 1 - à remplir'!$F$31:$F$400,'Étape 1 - à remplir'!$E$31:$E$400,MASQ2!BE489,'Étape 1 - à remplir'!$G$31:$G$400,"lots"),SUMIFS('Étape 1 - à remplir'!$F$31:$F$400,'Étape 1 - à remplir'!$E$31:$E$400,MASQ2!BE489,'Étape 1 - à remplir'!$N$31:$N$400,BN$3,'Étape 1 - à remplir'!$G$31:$G$400,"lots")))))))</f>
        <v>#N/A</v>
      </c>
      <c r="BG489" s="204">
        <f t="shared" si="216"/>
        <v>0</v>
      </c>
      <c r="BH489" s="204" t="str">
        <f t="shared" si="202"/>
        <v>Spiramycine</v>
      </c>
      <c r="BI489" s="204" t="str">
        <f t="shared" si="203"/>
        <v/>
      </c>
      <c r="BJ489" s="204" t="str">
        <f t="shared" si="204"/>
        <v/>
      </c>
      <c r="BK489" s="204" t="str">
        <f t="shared" si="205"/>
        <v>Macrolides</v>
      </c>
      <c r="BL489" s="204" t="str">
        <f t="shared" si="206"/>
        <v/>
      </c>
      <c r="BM489" s="97" t="str">
        <f t="shared" si="207"/>
        <v/>
      </c>
      <c r="BN489" s="78"/>
      <c r="BO489" s="78"/>
      <c r="BP489" s="77" t="str">
        <f ca="1"/>
        <v>SPIROVET</v>
      </c>
      <c r="BQ489" s="79" t="e">
        <f ca="1"/>
        <v>#N/A</v>
      </c>
      <c r="BR489" s="102"/>
      <c r="BS489" s="8"/>
      <c r="BT489" s="8"/>
      <c r="BU489" s="8"/>
      <c r="BV489" s="8"/>
      <c r="BW489" s="8"/>
      <c r="BX489" s="8"/>
      <c r="BY489" s="8"/>
      <c r="BZ489" s="8"/>
      <c r="CA489" s="8"/>
      <c r="CB489" s="8"/>
      <c r="CC489" s="8"/>
      <c r="CD489" s="8"/>
      <c r="CE489" s="8"/>
      <c r="CF489" s="8"/>
      <c r="CG489" s="8"/>
      <c r="CH489" s="8"/>
      <c r="CI489" s="8"/>
      <c r="CJ489" s="8"/>
      <c r="CK489" s="8"/>
      <c r="CL489" s="8"/>
      <c r="CM489" s="8"/>
      <c r="CN489" s="8"/>
      <c r="CO489" s="97"/>
      <c r="CQ489" s="56"/>
      <c r="CR489" s="8"/>
      <c r="CS489" s="8"/>
      <c r="CT489" s="8"/>
      <c r="CU489" s="8"/>
      <c r="CV489" s="8"/>
      <c r="CW489" s="8"/>
      <c r="CX489" s="8"/>
      <c r="CY489" s="102" t="str">
        <f t="shared" si="208"/>
        <v/>
      </c>
      <c r="CZ489" s="56" t="str">
        <f t="shared" si="209"/>
        <v>SPIROVET</v>
      </c>
      <c r="DA489" s="204" t="e">
        <f>IF(IF(DI$2="Catégorie",IF(DI$3="Toutes",SUMIFS('Étape 1 - à remplir'!$F$31:$F$400,'Étape 1 - à remplir'!$E$31:$E$400,MASQ2!CZ489,'Étape 1 - à remplir'!$G$31:$G$400,"kg"),SUMIFS('Étape 1 - à remplir'!$F$31:$F$400,'Étape 1 - à remplir'!$E$31:$E$400,MASQ2!CZ489,'Étape 1 - à remplir'!$C$31:$C$400,DI$3)),IF(DI$2="Âge",IF(DI$3="Tous",SUMIFS('Étape 1 - à remplir'!$F$31:$F$400,'Étape 1 - à remplir'!$E$31:$E$400,MASQ2!CZ489,'Étape 1 - à remplir'!$G$31:$G$400,"kg"),SUMIFS('Étape 1 - à remplir'!$F$31:$F$400,'Étape 1 - à remplir'!$E$31:$E$400,MASQ2!CZ489,'Étape 1 - à remplir'!$P$31:$P$400,DI$3,'Étape 1 - à remplir'!$G$31:$G$400,"kg")),IF(DI$2="Atelier",IF(DI$3="Tous",SUMIFS('Étape 1 - à remplir'!$F$31:$F$400,'Étape 1 - à remplir'!$E$31:$E$400,MASQ2!CZ489,'Étape 1 - à remplir'!$G$31:$G$400,"kg"),SUMIFS('Étape 1 - à remplir'!$F$31:$F$400,'Étape 1 - à remplir'!$E$31:$E$400,MASQ2!CZ489,'Étape 1 - à remplir'!$O$31:$O$400,DI$3,'Étape 1 - à remplir'!$G$31:$G$400,"kg")),IF(DI$2="Espèce",IF(DI$3="Tous",SUMIFS('Étape 1 - à remplir'!$F$31:$F$400,'Étape 1 - à remplir'!$E$31:$E$400,MASQ2!CZ489,'Étape 1 - à remplir'!$G$31:$G$400,"kg"),SUMIFS('Étape 1 - à remplir'!$F$31:$F$400,'Étape 1 - à remplir'!$E$31:$E$400,MASQ2!CZ489,'Étape 1 - à remplir'!$N$31:$N$400,DI$3,'Étape 1 - à remplir'!$G$31:$G$400,"kg"))))))=0,NA(),IF(DI$2="Catégorie",IF(DI$3="Toutes",SUMIFS('Étape 1 - à remplir'!$F$31:$F$400,'Étape 1 - à remplir'!$E$31:$E$400,MASQ2!CZ489,'Étape 1 - à remplir'!$G$31:$G$400,"kg"),SUMIFS('Étape 1 - à remplir'!$F$31:$F$400,'Étape 1 - à remplir'!$E$31:$E$400,MASQ2!CZ489,'Étape 1 - à remplir'!$C$31:$C$400,DI$3)),IF(DI$2="Âge",IF(DI$3="Tous",SUMIFS('Étape 1 - à remplir'!$F$31:$F$400,'Étape 1 - à remplir'!$E$31:$E$400,MASQ2!CZ489,'Étape 1 - à remplir'!$G$31:$G$400,"kg"),SUMIFS('Étape 1 - à remplir'!$F$31:$F$400,'Étape 1 - à remplir'!$E$31:$E$400,MASQ2!CZ489,'Étape 1 - à remplir'!$P$31:$P$400,DI$3,'Étape 1 - à remplir'!$G$31:$G$400,"kg")),IF(DI$2="Atelier",IF(DI$3="Tous",SUMIFS('Étape 1 - à remplir'!$F$31:$F$400,'Étape 1 - à remplir'!$E$31:$E$400,MASQ2!CZ489,'Étape 1 - à remplir'!$G$31:$G$400,"kg"),SUMIFS('Étape 1 - à remplir'!$F$31:$F$400,'Étape 1 - à remplir'!$E$31:$E$400,MASQ2!CZ489,'Étape 1 - à remplir'!$O$31:$O$400,DI$3,'Étape 1 - à remplir'!$G$31:$G$400,"kg")),IF(DI$2="Espèce",IF(DI$3="Tous",SUMIFS('Étape 1 - à remplir'!$F$31:$F$400,'Étape 1 - à remplir'!$E$31:$E$400,MASQ2!CZ489,'Étape 1 - à remplir'!$G$31:$G$400,"kg"),SUMIFS('Étape 1 - à remplir'!$F$31:$F$400,'Étape 1 - à remplir'!$E$31:$E$400,MASQ2!CZ489,'Étape 1 - à remplir'!$N$31:$N$400,DI$3,'Étape 1 - à remplir'!$G$31:$G$400,"kg")))))))</f>
        <v>#N/A</v>
      </c>
      <c r="DB489" s="104">
        <f t="shared" si="217"/>
        <v>0</v>
      </c>
      <c r="DC489" s="204" t="str">
        <f t="shared" si="210"/>
        <v>Spiramycine</v>
      </c>
      <c r="DD489" s="204" t="str">
        <f t="shared" si="211"/>
        <v/>
      </c>
      <c r="DE489" s="204" t="str">
        <f t="shared" si="212"/>
        <v/>
      </c>
      <c r="DF489" s="204" t="str">
        <f t="shared" si="213"/>
        <v>Macrolides</v>
      </c>
      <c r="DG489" s="204" t="str">
        <f t="shared" si="214"/>
        <v/>
      </c>
      <c r="DH489" s="97" t="str">
        <f t="shared" si="215"/>
        <v/>
      </c>
      <c r="DI489" s="78"/>
      <c r="DJ489" s="78"/>
      <c r="DK489" s="77" t="str">
        <f ca="1"/>
        <v>SPIROVET</v>
      </c>
      <c r="DL489" s="79" t="e">
        <f ca="1"/>
        <v>#N/A</v>
      </c>
      <c r="DM489" s="102"/>
      <c r="DN489" s="8"/>
      <c r="DO489" s="8"/>
      <c r="DP489" s="8"/>
      <c r="DQ489" s="8"/>
      <c r="DR489" s="8"/>
      <c r="DS489" s="8"/>
      <c r="DT489" s="8"/>
      <c r="DU489" s="8"/>
      <c r="DV489" s="8"/>
      <c r="DW489" s="8"/>
      <c r="DX489" s="8"/>
      <c r="DY489" s="8"/>
      <c r="DZ489" s="8"/>
      <c r="EA489" s="8"/>
      <c r="EB489" s="8"/>
      <c r="EC489" s="8"/>
      <c r="ED489" s="8"/>
      <c r="EE489" s="8"/>
      <c r="EF489" s="8"/>
      <c r="EG489" s="8"/>
      <c r="EH489" s="8"/>
      <c r="EI489" s="8"/>
      <c r="EJ489" s="97"/>
    </row>
    <row r="490" spans="1:140" x14ac:dyDescent="0.25">
      <c r="A490" s="56"/>
      <c r="B490" s="8"/>
      <c r="C490" s="8"/>
      <c r="D490" s="8"/>
      <c r="E490" s="8"/>
      <c r="F490" s="8"/>
      <c r="G490" s="8"/>
      <c r="H490" s="8"/>
      <c r="I490" s="102" t="str">
        <f>INDEX(Données_ATB!BE:BV,MATCH(MASQ2!J490,Données_ATB!BE:BE,0),18)</f>
        <v/>
      </c>
      <c r="J490" s="77" t="str">
        <f>Données_ATB!BE489</f>
        <v>STALIMOX 364.2 MG/G GRANULES POUR SOLUTION ORALE POUR PORCS</v>
      </c>
      <c r="K490" s="204" t="e">
        <f>IF(IF(S$2="Catégorie",IF(S$3="Toutes",SUMIFS('Étape 1 - à remplir'!$F$31:$F$400,'Étape 1 - à remplir'!$E$31:$E$400,MASQ2!J490,'Étape 1 - à remplir'!$G$31:$G$400,"animaux"),SUMIFS('Étape 1 - à remplir'!$F$31:$F$400,'Étape 1 - à remplir'!$E$31:$E$400,MASQ2!J490,'Étape 1 - à remplir'!$C$31:$C$400,S$3)),IF(S$2="Âge",IF(S$3="Tous",SUMIFS('Étape 1 - à remplir'!$F$31:$F$400,'Étape 1 - à remplir'!$E$31:$E$400,MASQ2!J490,'Étape 1 - à remplir'!$G$31:$G$400,"animaux"),SUMIFS('Étape 1 - à remplir'!$F$31:$F$400,'Étape 1 - à remplir'!$E$31:$E$400,MASQ2!J490,'Étape 1 - à remplir'!$P$31:$P$400,S$3)),IF(S$2="Atelier",IF(S$3="Tous",SUMIFS('Étape 1 - à remplir'!$F$31:$F$400,'Étape 1 - à remplir'!$E$31:$E$400,MASQ2!J490,'Étape 1 - à remplir'!$G$31:$G$400,"animaux"),SUMIFS('Étape 1 - à remplir'!$F$31:$F$400,'Étape 1 - à remplir'!$E$31:$E$400,MASQ2!J490,'Étape 1 - à remplir'!$O$31:$O$400,S$3)),IF(S$2="Espèce",IF(S$3="Tous",SUMIFS('Étape 1 - à remplir'!$F$31:$F$400,'Étape 1 - à remplir'!$E$31:$E$400,MASQ2!J490,'Étape 1 - à remplir'!$G$31:$G$400,"animaux"),SUMIFS('Étape 1 - à remplir'!$F$31:$F$400,'Étape 1 - à remplir'!$E$31:$E$400,MASQ2!J490,'Étape 1 - à remplir'!$N$31:$N$400,S$3))))))=0,NA(),IF(S$2="Catégorie",IF(S$3="Toutes",SUMIFS('Étape 1 - à remplir'!$F$31:$F$400,'Étape 1 - à remplir'!$E$31:$E$400,MASQ2!J490,'Étape 1 - à remplir'!$G$31:$G$400,"animaux"),SUMIFS('Étape 1 - à remplir'!$F$31:$F$400,'Étape 1 - à remplir'!$E$31:$E$400,MASQ2!J490,'Étape 1 - à remplir'!$C$31:$C$400,S$3)),IF(S$2="Âge",IF(S$3="Tous",SUMIFS('Étape 1 - à remplir'!$F$31:$F$400,'Étape 1 - à remplir'!$E$31:$E$400,MASQ2!J490,'Étape 1 - à remplir'!$G$31:$G$400,"animaux"),SUMIFS('Étape 1 - à remplir'!$F$31:$F$400,'Étape 1 - à remplir'!$E$31:$E$400,MASQ2!J490,'Étape 1 - à remplir'!$P$31:$P$400,S$3)),IF(S$2="Atelier",IF(S$3="Tous",SUMIFS('Étape 1 - à remplir'!$F$31:$F$400,'Étape 1 - à remplir'!$E$31:$E$400,MASQ2!J490,'Étape 1 - à remplir'!$G$31:$G$400,"animaux"),SUMIFS('Étape 1 - à remplir'!$F$31:$F$400,'Étape 1 - à remplir'!$E$31:$E$400,MASQ2!J490,'Étape 1 - à remplir'!$O$31:$O$400,S$3)),IF(S$2="Espèce",IF(S$3="Tous",SUMIFS('Étape 1 - à remplir'!$F$31:$F$400,'Étape 1 - à remplir'!$E$31:$E$400,MASQ2!J490,'Étape 1 - à remplir'!$G$31:$G$400,"animaux"),SUMIFS('Étape 1 - à remplir'!$F$31:$F$400,'Étape 1 - à remplir'!$E$31:$E$400,MASQ2!J490,'Étape 1 - à remplir'!$N$31:$N$400,S$3)))))))</f>
        <v>#N/A</v>
      </c>
      <c r="L490" s="97">
        <f t="shared" si="218"/>
        <v>0</v>
      </c>
      <c r="M490" s="56" t="str">
        <f>Données_ATB!BN489</f>
        <v>Tiamuline</v>
      </c>
      <c r="N490" s="204" t="str">
        <f>Données_ATB!BO489</f>
        <v/>
      </c>
      <c r="O490" s="97" t="str">
        <f>Données_ATB!BP489</f>
        <v/>
      </c>
      <c r="P490" s="77" t="str">
        <f>Données_ATB!BR489</f>
        <v>Pleuromutilines</v>
      </c>
      <c r="Q490" s="78" t="str">
        <f>Données_ATB!BS489</f>
        <v/>
      </c>
      <c r="R490" s="79" t="str">
        <f>Données_ATB!BT489</f>
        <v/>
      </c>
      <c r="S490" s="78"/>
      <c r="T490" s="78"/>
      <c r="U490" s="77" t="str">
        <f ca="1"/>
        <v>STALIMOX 364.2 MG/G GRANULES POUR SOLUTION ORALE POUR PORCS</v>
      </c>
      <c r="V490" s="79" t="e">
        <f ca="1"/>
        <v>#N/A</v>
      </c>
      <c r="W490" s="102"/>
      <c r="X490" s="8"/>
      <c r="Y490" s="8"/>
      <c r="Z490" s="8"/>
      <c r="AA490" s="8"/>
      <c r="AB490" s="102"/>
      <c r="AC490" s="8"/>
      <c r="AD490" s="8"/>
      <c r="AE490" s="8"/>
      <c r="AF490" s="8"/>
      <c r="AG490" s="8"/>
      <c r="AH490" s="8"/>
      <c r="AI490" s="8"/>
      <c r="AJ490" s="8"/>
      <c r="AK490" s="8"/>
      <c r="AL490" s="8"/>
      <c r="AM490" s="8"/>
      <c r="AN490" s="8"/>
      <c r="AO490" s="8"/>
      <c r="AP490" s="8"/>
      <c r="AQ490" s="8"/>
      <c r="AR490" s="8"/>
      <c r="AS490" s="8"/>
      <c r="AT490" s="97"/>
      <c r="AV490" s="56"/>
      <c r="AW490" s="8"/>
      <c r="AX490" s="8"/>
      <c r="AY490" s="8"/>
      <c r="AZ490" s="8"/>
      <c r="BA490" s="8"/>
      <c r="BB490" s="8"/>
      <c r="BC490" s="8"/>
      <c r="BD490" s="102" t="str">
        <f t="shared" si="200"/>
        <v/>
      </c>
      <c r="BE490" s="56" t="str">
        <f t="shared" si="201"/>
        <v>STALIMOX 364.2 MG/G GRANULES POUR SOLUTION ORALE POUR PORCS</v>
      </c>
      <c r="BF490" s="204" t="e">
        <f>IF(IF(BN$2="Catégorie",IF(BN$3="Toutes",SUMIFS('Étape 1 - à remplir'!$F$31:$F$400,'Étape 1 - à remplir'!$E$31:$E$400,MASQ2!BE490,'Étape 1 - à remplir'!$G$31:$G$400,"lots"),SUMIFS('Étape 1 - à remplir'!$F$31:$F$400,'Étape 1 - à remplir'!$E$31:$E$400,MASQ2!BE490,'Étape 1 - à remplir'!$C$31:$C$400,BN$3)),IF(BN$2="Âge",IF(BN$3="Tous",SUMIFS('Étape 1 - à remplir'!$F$31:$F$400,'Étape 1 - à remplir'!$E$31:$E$400,MASQ2!BE490,'Étape 1 - à remplir'!$G$31:$G$400,"lots"),SUMIFS('Étape 1 - à remplir'!$F$31:$F$400,'Étape 1 - à remplir'!$E$31:$E$400,MASQ2!BE490,'Étape 1 - à remplir'!$P$31:$P$400,BN$3,'Étape 1 - à remplir'!$G$31:$G$400,"lots")),IF(BN$2="Atelier",IF(BN$3="Tous",SUMIFS('Étape 1 - à remplir'!$F$31:$F$400,'Étape 1 - à remplir'!$E$31:$E$400,MASQ2!BE490,'Étape 1 - à remplir'!$G$31:$G$400,"lots"),SUMIFS('Étape 1 - à remplir'!$F$31:$F$400,'Étape 1 - à remplir'!$E$31:$E$400,MASQ2!BE490,'Étape 1 - à remplir'!$O$31:$O$400,BN$3,'Étape 1 - à remplir'!$G$31:$G$400,"lots")),IF(BN$2="Espèce",IF(BN$3="Tous",SUMIFS('Étape 1 - à remplir'!$F$31:$F$400,'Étape 1 - à remplir'!$E$31:$E$400,MASQ2!BE490,'Étape 1 - à remplir'!$G$31:$G$400,"lots"),SUMIFS('Étape 1 - à remplir'!$F$31:$F$400,'Étape 1 - à remplir'!$E$31:$E$400,MASQ2!BE490,'Étape 1 - à remplir'!$N$31:$N$400,BN$3,'Étape 1 - à remplir'!$G$31:$G$400,"lots"))))))=0,NA(),IF(BN$2="Catégorie",IF(BN$3="Toutes",SUMIFS('Étape 1 - à remplir'!$F$31:$F$400,'Étape 1 - à remplir'!$E$31:$E$400,MASQ2!BE490,'Étape 1 - à remplir'!$G$31:$G$400,"lots"),SUMIFS('Étape 1 - à remplir'!$F$31:$F$400,'Étape 1 - à remplir'!$E$31:$E$400,MASQ2!BE490,'Étape 1 - à remplir'!$C$31:$C$400,BN$3)),IF(BN$2="Âge",IF(BN$3="Tous",SUMIFS('Étape 1 - à remplir'!$F$31:$F$400,'Étape 1 - à remplir'!$E$31:$E$400,MASQ2!BE490,'Étape 1 - à remplir'!$G$31:$G$400,"lots"),SUMIFS('Étape 1 - à remplir'!$F$31:$F$400,'Étape 1 - à remplir'!$E$31:$E$400,MASQ2!BE490,'Étape 1 - à remplir'!$P$31:$P$400,BN$3,'Étape 1 - à remplir'!$G$31:$G$400,"lots")),IF(BN$2="Atelier",IF(BN$3="Tous",SUMIFS('Étape 1 - à remplir'!$F$31:$F$400,'Étape 1 - à remplir'!$E$31:$E$400,MASQ2!BE490,'Étape 1 - à remplir'!$G$31:$G$400,"lots"),SUMIFS('Étape 1 - à remplir'!$F$31:$F$400,'Étape 1 - à remplir'!$E$31:$E$400,MASQ2!BE490,'Étape 1 - à remplir'!$O$31:$O$400,BN$3,'Étape 1 - à remplir'!$G$31:$G$400,"lots")),IF(BN$2="Espèce",IF(BN$3="Tous",SUMIFS('Étape 1 - à remplir'!$F$31:$F$400,'Étape 1 - à remplir'!$E$31:$E$400,MASQ2!BE490,'Étape 1 - à remplir'!$G$31:$G$400,"lots"),SUMIFS('Étape 1 - à remplir'!$F$31:$F$400,'Étape 1 - à remplir'!$E$31:$E$400,MASQ2!BE490,'Étape 1 - à remplir'!$N$31:$N$400,BN$3,'Étape 1 - à remplir'!$G$31:$G$400,"lots")))))))</f>
        <v>#N/A</v>
      </c>
      <c r="BG490" s="204">
        <f t="shared" si="216"/>
        <v>0</v>
      </c>
      <c r="BH490" s="204" t="str">
        <f t="shared" si="202"/>
        <v>Tiamuline</v>
      </c>
      <c r="BI490" s="204" t="str">
        <f t="shared" si="203"/>
        <v/>
      </c>
      <c r="BJ490" s="204" t="str">
        <f t="shared" si="204"/>
        <v/>
      </c>
      <c r="BK490" s="204" t="str">
        <f t="shared" si="205"/>
        <v>Pleuromutilines</v>
      </c>
      <c r="BL490" s="204" t="str">
        <f t="shared" si="206"/>
        <v/>
      </c>
      <c r="BM490" s="97" t="str">
        <f t="shared" si="207"/>
        <v/>
      </c>
      <c r="BN490" s="78"/>
      <c r="BO490" s="78"/>
      <c r="BP490" s="77" t="str">
        <f ca="1"/>
        <v>STALIMOX 364.2 MG/G GRANULES POUR SOLUTION ORALE POUR PORCS</v>
      </c>
      <c r="BQ490" s="79" t="e">
        <f ca="1"/>
        <v>#N/A</v>
      </c>
      <c r="BR490" s="102"/>
      <c r="BS490" s="8"/>
      <c r="BT490" s="8"/>
      <c r="BU490" s="8"/>
      <c r="BV490" s="8"/>
      <c r="BW490" s="8"/>
      <c r="BX490" s="8"/>
      <c r="BY490" s="8"/>
      <c r="BZ490" s="8"/>
      <c r="CA490" s="8"/>
      <c r="CB490" s="8"/>
      <c r="CC490" s="8"/>
      <c r="CD490" s="8"/>
      <c r="CE490" s="8"/>
      <c r="CF490" s="8"/>
      <c r="CG490" s="8"/>
      <c r="CH490" s="8"/>
      <c r="CI490" s="8"/>
      <c r="CJ490" s="8"/>
      <c r="CK490" s="8"/>
      <c r="CL490" s="8"/>
      <c r="CM490" s="8"/>
      <c r="CN490" s="8"/>
      <c r="CO490" s="97"/>
      <c r="CQ490" s="56"/>
      <c r="CR490" s="8"/>
      <c r="CS490" s="8"/>
      <c r="CT490" s="8"/>
      <c r="CU490" s="8"/>
      <c r="CV490" s="8"/>
      <c r="CW490" s="8"/>
      <c r="CX490" s="8"/>
      <c r="CY490" s="102" t="str">
        <f t="shared" si="208"/>
        <v/>
      </c>
      <c r="CZ490" s="56" t="str">
        <f t="shared" si="209"/>
        <v>STALIMOX 364.2 MG/G GRANULES POUR SOLUTION ORALE POUR PORCS</v>
      </c>
      <c r="DA490" s="204" t="e">
        <f>IF(IF(DI$2="Catégorie",IF(DI$3="Toutes",SUMIFS('Étape 1 - à remplir'!$F$31:$F$400,'Étape 1 - à remplir'!$E$31:$E$400,MASQ2!CZ490,'Étape 1 - à remplir'!$G$31:$G$400,"kg"),SUMIFS('Étape 1 - à remplir'!$F$31:$F$400,'Étape 1 - à remplir'!$E$31:$E$400,MASQ2!CZ490,'Étape 1 - à remplir'!$C$31:$C$400,DI$3)),IF(DI$2="Âge",IF(DI$3="Tous",SUMIFS('Étape 1 - à remplir'!$F$31:$F$400,'Étape 1 - à remplir'!$E$31:$E$400,MASQ2!CZ490,'Étape 1 - à remplir'!$G$31:$G$400,"kg"),SUMIFS('Étape 1 - à remplir'!$F$31:$F$400,'Étape 1 - à remplir'!$E$31:$E$400,MASQ2!CZ490,'Étape 1 - à remplir'!$P$31:$P$400,DI$3,'Étape 1 - à remplir'!$G$31:$G$400,"kg")),IF(DI$2="Atelier",IF(DI$3="Tous",SUMIFS('Étape 1 - à remplir'!$F$31:$F$400,'Étape 1 - à remplir'!$E$31:$E$400,MASQ2!CZ490,'Étape 1 - à remplir'!$G$31:$G$400,"kg"),SUMIFS('Étape 1 - à remplir'!$F$31:$F$400,'Étape 1 - à remplir'!$E$31:$E$400,MASQ2!CZ490,'Étape 1 - à remplir'!$O$31:$O$400,DI$3,'Étape 1 - à remplir'!$G$31:$G$400,"kg")),IF(DI$2="Espèce",IF(DI$3="Tous",SUMIFS('Étape 1 - à remplir'!$F$31:$F$400,'Étape 1 - à remplir'!$E$31:$E$400,MASQ2!CZ490,'Étape 1 - à remplir'!$G$31:$G$400,"kg"),SUMIFS('Étape 1 - à remplir'!$F$31:$F$400,'Étape 1 - à remplir'!$E$31:$E$400,MASQ2!CZ490,'Étape 1 - à remplir'!$N$31:$N$400,DI$3,'Étape 1 - à remplir'!$G$31:$G$400,"kg"))))))=0,NA(),IF(DI$2="Catégorie",IF(DI$3="Toutes",SUMIFS('Étape 1 - à remplir'!$F$31:$F$400,'Étape 1 - à remplir'!$E$31:$E$400,MASQ2!CZ490,'Étape 1 - à remplir'!$G$31:$G$400,"kg"),SUMIFS('Étape 1 - à remplir'!$F$31:$F$400,'Étape 1 - à remplir'!$E$31:$E$400,MASQ2!CZ490,'Étape 1 - à remplir'!$C$31:$C$400,DI$3)),IF(DI$2="Âge",IF(DI$3="Tous",SUMIFS('Étape 1 - à remplir'!$F$31:$F$400,'Étape 1 - à remplir'!$E$31:$E$400,MASQ2!CZ490,'Étape 1 - à remplir'!$G$31:$G$400,"kg"),SUMIFS('Étape 1 - à remplir'!$F$31:$F$400,'Étape 1 - à remplir'!$E$31:$E$400,MASQ2!CZ490,'Étape 1 - à remplir'!$P$31:$P$400,DI$3,'Étape 1 - à remplir'!$G$31:$G$400,"kg")),IF(DI$2="Atelier",IF(DI$3="Tous",SUMIFS('Étape 1 - à remplir'!$F$31:$F$400,'Étape 1 - à remplir'!$E$31:$E$400,MASQ2!CZ490,'Étape 1 - à remplir'!$G$31:$G$400,"kg"),SUMIFS('Étape 1 - à remplir'!$F$31:$F$400,'Étape 1 - à remplir'!$E$31:$E$400,MASQ2!CZ490,'Étape 1 - à remplir'!$O$31:$O$400,DI$3,'Étape 1 - à remplir'!$G$31:$G$400,"kg")),IF(DI$2="Espèce",IF(DI$3="Tous",SUMIFS('Étape 1 - à remplir'!$F$31:$F$400,'Étape 1 - à remplir'!$E$31:$E$400,MASQ2!CZ490,'Étape 1 - à remplir'!$G$31:$G$400,"kg"),SUMIFS('Étape 1 - à remplir'!$F$31:$F$400,'Étape 1 - à remplir'!$E$31:$E$400,MASQ2!CZ490,'Étape 1 - à remplir'!$N$31:$N$400,DI$3,'Étape 1 - à remplir'!$G$31:$G$400,"kg")))))))</f>
        <v>#N/A</v>
      </c>
      <c r="DB490" s="104">
        <f t="shared" si="217"/>
        <v>0</v>
      </c>
      <c r="DC490" s="204" t="str">
        <f t="shared" si="210"/>
        <v>Tiamuline</v>
      </c>
      <c r="DD490" s="204" t="str">
        <f t="shared" si="211"/>
        <v/>
      </c>
      <c r="DE490" s="204" t="str">
        <f t="shared" si="212"/>
        <v/>
      </c>
      <c r="DF490" s="204" t="str">
        <f t="shared" si="213"/>
        <v>Pleuromutilines</v>
      </c>
      <c r="DG490" s="204" t="str">
        <f t="shared" si="214"/>
        <v/>
      </c>
      <c r="DH490" s="97" t="str">
        <f t="shared" si="215"/>
        <v/>
      </c>
      <c r="DI490" s="78"/>
      <c r="DJ490" s="78"/>
      <c r="DK490" s="77" t="str">
        <f ca="1"/>
        <v>STALIMOX 364.2 MG/G GRANULES POUR SOLUTION ORALE POUR PORCS</v>
      </c>
      <c r="DL490" s="79" t="e">
        <f ca="1"/>
        <v>#N/A</v>
      </c>
      <c r="DM490" s="102"/>
      <c r="DN490" s="8"/>
      <c r="DO490" s="8"/>
      <c r="DP490" s="8"/>
      <c r="DQ490" s="8"/>
      <c r="DR490" s="8"/>
      <c r="DS490" s="8"/>
      <c r="DT490" s="8"/>
      <c r="DU490" s="8"/>
      <c r="DV490" s="8"/>
      <c r="DW490" s="8"/>
      <c r="DX490" s="8"/>
      <c r="DY490" s="8"/>
      <c r="DZ490" s="8"/>
      <c r="EA490" s="8"/>
      <c r="EB490" s="8"/>
      <c r="EC490" s="8"/>
      <c r="ED490" s="8"/>
      <c r="EE490" s="8"/>
      <c r="EF490" s="8"/>
      <c r="EG490" s="8"/>
      <c r="EH490" s="8"/>
      <c r="EI490" s="8"/>
      <c r="EJ490" s="97"/>
    </row>
    <row r="491" spans="1:140" x14ac:dyDescent="0.25">
      <c r="A491" s="56"/>
      <c r="B491" s="8"/>
      <c r="C491" s="8"/>
      <c r="D491" s="8"/>
      <c r="E491" s="8"/>
      <c r="F491" s="8"/>
      <c r="G491" s="8"/>
      <c r="H491" s="8"/>
      <c r="I491" s="102" t="str">
        <f>INDEX(Données_ATB!BE:BV,MATCH(MASQ2!J491,Données_ATB!BE:BE,0),18)</f>
        <v/>
      </c>
      <c r="J491" s="77" t="str">
        <f>Données_ATB!BE490</f>
        <v>STOP M</v>
      </c>
      <c r="K491" s="204" t="e">
        <f>IF(IF(S$2="Catégorie",IF(S$3="Toutes",SUMIFS('Étape 1 - à remplir'!$F$31:$F$400,'Étape 1 - à remplir'!$E$31:$E$400,MASQ2!J491,'Étape 1 - à remplir'!$G$31:$G$400,"animaux"),SUMIFS('Étape 1 - à remplir'!$F$31:$F$400,'Étape 1 - à remplir'!$E$31:$E$400,MASQ2!J491,'Étape 1 - à remplir'!$C$31:$C$400,S$3)),IF(S$2="Âge",IF(S$3="Tous",SUMIFS('Étape 1 - à remplir'!$F$31:$F$400,'Étape 1 - à remplir'!$E$31:$E$400,MASQ2!J491,'Étape 1 - à remplir'!$G$31:$G$400,"animaux"),SUMIFS('Étape 1 - à remplir'!$F$31:$F$400,'Étape 1 - à remplir'!$E$31:$E$400,MASQ2!J491,'Étape 1 - à remplir'!$P$31:$P$400,S$3)),IF(S$2="Atelier",IF(S$3="Tous",SUMIFS('Étape 1 - à remplir'!$F$31:$F$400,'Étape 1 - à remplir'!$E$31:$E$400,MASQ2!J491,'Étape 1 - à remplir'!$G$31:$G$400,"animaux"),SUMIFS('Étape 1 - à remplir'!$F$31:$F$400,'Étape 1 - à remplir'!$E$31:$E$400,MASQ2!J491,'Étape 1 - à remplir'!$O$31:$O$400,S$3)),IF(S$2="Espèce",IF(S$3="Tous",SUMIFS('Étape 1 - à remplir'!$F$31:$F$400,'Étape 1 - à remplir'!$E$31:$E$400,MASQ2!J491,'Étape 1 - à remplir'!$G$31:$G$400,"animaux"),SUMIFS('Étape 1 - à remplir'!$F$31:$F$400,'Étape 1 - à remplir'!$E$31:$E$400,MASQ2!J491,'Étape 1 - à remplir'!$N$31:$N$400,S$3))))))=0,NA(),IF(S$2="Catégorie",IF(S$3="Toutes",SUMIFS('Étape 1 - à remplir'!$F$31:$F$400,'Étape 1 - à remplir'!$E$31:$E$400,MASQ2!J491,'Étape 1 - à remplir'!$G$31:$G$400,"animaux"),SUMIFS('Étape 1 - à remplir'!$F$31:$F$400,'Étape 1 - à remplir'!$E$31:$E$400,MASQ2!J491,'Étape 1 - à remplir'!$C$31:$C$400,S$3)),IF(S$2="Âge",IF(S$3="Tous",SUMIFS('Étape 1 - à remplir'!$F$31:$F$400,'Étape 1 - à remplir'!$E$31:$E$400,MASQ2!J491,'Étape 1 - à remplir'!$G$31:$G$400,"animaux"),SUMIFS('Étape 1 - à remplir'!$F$31:$F$400,'Étape 1 - à remplir'!$E$31:$E$400,MASQ2!J491,'Étape 1 - à remplir'!$P$31:$P$400,S$3)),IF(S$2="Atelier",IF(S$3="Tous",SUMIFS('Étape 1 - à remplir'!$F$31:$F$400,'Étape 1 - à remplir'!$E$31:$E$400,MASQ2!J491,'Étape 1 - à remplir'!$G$31:$G$400,"animaux"),SUMIFS('Étape 1 - à remplir'!$F$31:$F$400,'Étape 1 - à remplir'!$E$31:$E$400,MASQ2!J491,'Étape 1 - à remplir'!$O$31:$O$400,S$3)),IF(S$2="Espèce",IF(S$3="Tous",SUMIFS('Étape 1 - à remplir'!$F$31:$F$400,'Étape 1 - à remplir'!$E$31:$E$400,MASQ2!J491,'Étape 1 - à remplir'!$G$31:$G$400,"animaux"),SUMIFS('Étape 1 - à remplir'!$F$31:$F$400,'Étape 1 - à remplir'!$E$31:$E$400,MASQ2!J491,'Étape 1 - à remplir'!$N$31:$N$400,S$3)))))))</f>
        <v>#N/A</v>
      </c>
      <c r="L491" s="97">
        <f t="shared" si="218"/>
        <v>0</v>
      </c>
      <c r="M491" s="56" t="str">
        <f>Données_ATB!BN490</f>
        <v>Pénéthamate (ou pénéthacilline)</v>
      </c>
      <c r="N491" s="204" t="str">
        <f>Données_ATB!BO490</f>
        <v/>
      </c>
      <c r="O491" s="97" t="str">
        <f>Données_ATB!BP490</f>
        <v/>
      </c>
      <c r="P491" s="77" t="str">
        <f>Données_ATB!BR490</f>
        <v>Penicillines</v>
      </c>
      <c r="Q491" s="78" t="str">
        <f>Données_ATB!BS490</f>
        <v/>
      </c>
      <c r="R491" s="79" t="str">
        <f>Données_ATB!BT490</f>
        <v/>
      </c>
      <c r="S491" s="78"/>
      <c r="T491" s="78"/>
      <c r="U491" s="77" t="str">
        <f ca="1"/>
        <v>STOP M</v>
      </c>
      <c r="V491" s="79" t="e">
        <f ca="1"/>
        <v>#N/A</v>
      </c>
      <c r="W491" s="102"/>
      <c r="X491" s="8"/>
      <c r="Y491" s="8"/>
      <c r="Z491" s="8"/>
      <c r="AA491" s="8"/>
      <c r="AB491" s="102"/>
      <c r="AC491" s="8"/>
      <c r="AD491" s="8"/>
      <c r="AE491" s="8"/>
      <c r="AF491" s="8"/>
      <c r="AG491" s="8"/>
      <c r="AH491" s="8"/>
      <c r="AI491" s="8"/>
      <c r="AJ491" s="8"/>
      <c r="AK491" s="8"/>
      <c r="AL491" s="8"/>
      <c r="AM491" s="8"/>
      <c r="AN491" s="8"/>
      <c r="AO491" s="8"/>
      <c r="AP491" s="8"/>
      <c r="AQ491" s="8"/>
      <c r="AR491" s="8"/>
      <c r="AS491" s="8"/>
      <c r="AT491" s="97"/>
      <c r="AV491" s="56"/>
      <c r="AW491" s="8"/>
      <c r="AX491" s="8"/>
      <c r="AY491" s="8"/>
      <c r="AZ491" s="8"/>
      <c r="BA491" s="8"/>
      <c r="BB491" s="8"/>
      <c r="BC491" s="8"/>
      <c r="BD491" s="102" t="str">
        <f t="shared" si="200"/>
        <v/>
      </c>
      <c r="BE491" s="56" t="str">
        <f t="shared" si="201"/>
        <v>STOP M</v>
      </c>
      <c r="BF491" s="204" t="e">
        <f>IF(IF(BN$2="Catégorie",IF(BN$3="Toutes",SUMIFS('Étape 1 - à remplir'!$F$31:$F$400,'Étape 1 - à remplir'!$E$31:$E$400,MASQ2!BE491,'Étape 1 - à remplir'!$G$31:$G$400,"lots"),SUMIFS('Étape 1 - à remplir'!$F$31:$F$400,'Étape 1 - à remplir'!$E$31:$E$400,MASQ2!BE491,'Étape 1 - à remplir'!$C$31:$C$400,BN$3)),IF(BN$2="Âge",IF(BN$3="Tous",SUMIFS('Étape 1 - à remplir'!$F$31:$F$400,'Étape 1 - à remplir'!$E$31:$E$400,MASQ2!BE491,'Étape 1 - à remplir'!$G$31:$G$400,"lots"),SUMIFS('Étape 1 - à remplir'!$F$31:$F$400,'Étape 1 - à remplir'!$E$31:$E$400,MASQ2!BE491,'Étape 1 - à remplir'!$P$31:$P$400,BN$3,'Étape 1 - à remplir'!$G$31:$G$400,"lots")),IF(BN$2="Atelier",IF(BN$3="Tous",SUMIFS('Étape 1 - à remplir'!$F$31:$F$400,'Étape 1 - à remplir'!$E$31:$E$400,MASQ2!BE491,'Étape 1 - à remplir'!$G$31:$G$400,"lots"),SUMIFS('Étape 1 - à remplir'!$F$31:$F$400,'Étape 1 - à remplir'!$E$31:$E$400,MASQ2!BE491,'Étape 1 - à remplir'!$O$31:$O$400,BN$3,'Étape 1 - à remplir'!$G$31:$G$400,"lots")),IF(BN$2="Espèce",IF(BN$3="Tous",SUMIFS('Étape 1 - à remplir'!$F$31:$F$400,'Étape 1 - à remplir'!$E$31:$E$400,MASQ2!BE491,'Étape 1 - à remplir'!$G$31:$G$400,"lots"),SUMIFS('Étape 1 - à remplir'!$F$31:$F$400,'Étape 1 - à remplir'!$E$31:$E$400,MASQ2!BE491,'Étape 1 - à remplir'!$N$31:$N$400,BN$3,'Étape 1 - à remplir'!$G$31:$G$400,"lots"))))))=0,NA(),IF(BN$2="Catégorie",IF(BN$3="Toutes",SUMIFS('Étape 1 - à remplir'!$F$31:$F$400,'Étape 1 - à remplir'!$E$31:$E$400,MASQ2!BE491,'Étape 1 - à remplir'!$G$31:$G$400,"lots"),SUMIFS('Étape 1 - à remplir'!$F$31:$F$400,'Étape 1 - à remplir'!$E$31:$E$400,MASQ2!BE491,'Étape 1 - à remplir'!$C$31:$C$400,BN$3)),IF(BN$2="Âge",IF(BN$3="Tous",SUMIFS('Étape 1 - à remplir'!$F$31:$F$400,'Étape 1 - à remplir'!$E$31:$E$400,MASQ2!BE491,'Étape 1 - à remplir'!$G$31:$G$400,"lots"),SUMIFS('Étape 1 - à remplir'!$F$31:$F$400,'Étape 1 - à remplir'!$E$31:$E$400,MASQ2!BE491,'Étape 1 - à remplir'!$P$31:$P$400,BN$3,'Étape 1 - à remplir'!$G$31:$G$400,"lots")),IF(BN$2="Atelier",IF(BN$3="Tous",SUMIFS('Étape 1 - à remplir'!$F$31:$F$400,'Étape 1 - à remplir'!$E$31:$E$400,MASQ2!BE491,'Étape 1 - à remplir'!$G$31:$G$400,"lots"),SUMIFS('Étape 1 - à remplir'!$F$31:$F$400,'Étape 1 - à remplir'!$E$31:$E$400,MASQ2!BE491,'Étape 1 - à remplir'!$O$31:$O$400,BN$3,'Étape 1 - à remplir'!$G$31:$G$400,"lots")),IF(BN$2="Espèce",IF(BN$3="Tous",SUMIFS('Étape 1 - à remplir'!$F$31:$F$400,'Étape 1 - à remplir'!$E$31:$E$400,MASQ2!BE491,'Étape 1 - à remplir'!$G$31:$G$400,"lots"),SUMIFS('Étape 1 - à remplir'!$F$31:$F$400,'Étape 1 - à remplir'!$E$31:$E$400,MASQ2!BE491,'Étape 1 - à remplir'!$N$31:$N$400,BN$3,'Étape 1 - à remplir'!$G$31:$G$400,"lots")))))))</f>
        <v>#N/A</v>
      </c>
      <c r="BG491" s="204">
        <f t="shared" si="216"/>
        <v>0</v>
      </c>
      <c r="BH491" s="204" t="str">
        <f t="shared" si="202"/>
        <v>Pénéthamate (ou pénéthacilline)</v>
      </c>
      <c r="BI491" s="204" t="str">
        <f t="shared" si="203"/>
        <v/>
      </c>
      <c r="BJ491" s="204" t="str">
        <f t="shared" si="204"/>
        <v/>
      </c>
      <c r="BK491" s="204" t="str">
        <f t="shared" si="205"/>
        <v>Penicillines</v>
      </c>
      <c r="BL491" s="204" t="str">
        <f t="shared" si="206"/>
        <v/>
      </c>
      <c r="BM491" s="97" t="str">
        <f t="shared" si="207"/>
        <v/>
      </c>
      <c r="BN491" s="78"/>
      <c r="BO491" s="78"/>
      <c r="BP491" s="77" t="str">
        <f ca="1"/>
        <v>STOP M</v>
      </c>
      <c r="BQ491" s="79" t="e">
        <f ca="1"/>
        <v>#N/A</v>
      </c>
      <c r="BR491" s="102"/>
      <c r="BS491" s="8"/>
      <c r="BT491" s="8"/>
      <c r="BU491" s="8"/>
      <c r="BV491" s="8"/>
      <c r="BW491" s="8"/>
      <c r="BX491" s="8"/>
      <c r="BY491" s="8"/>
      <c r="BZ491" s="8"/>
      <c r="CA491" s="8"/>
      <c r="CB491" s="8"/>
      <c r="CC491" s="8"/>
      <c r="CD491" s="8"/>
      <c r="CE491" s="8"/>
      <c r="CF491" s="8"/>
      <c r="CG491" s="8"/>
      <c r="CH491" s="8"/>
      <c r="CI491" s="8"/>
      <c r="CJ491" s="8"/>
      <c r="CK491" s="8"/>
      <c r="CL491" s="8"/>
      <c r="CM491" s="8"/>
      <c r="CN491" s="8"/>
      <c r="CO491" s="97"/>
      <c r="CQ491" s="56"/>
      <c r="CR491" s="8"/>
      <c r="CS491" s="8"/>
      <c r="CT491" s="8"/>
      <c r="CU491" s="8"/>
      <c r="CV491" s="8"/>
      <c r="CW491" s="8"/>
      <c r="CX491" s="8"/>
      <c r="CY491" s="102" t="str">
        <f t="shared" si="208"/>
        <v/>
      </c>
      <c r="CZ491" s="56" t="str">
        <f t="shared" si="209"/>
        <v>STOP M</v>
      </c>
      <c r="DA491" s="204" t="e">
        <f>IF(IF(DI$2="Catégorie",IF(DI$3="Toutes",SUMIFS('Étape 1 - à remplir'!$F$31:$F$400,'Étape 1 - à remplir'!$E$31:$E$400,MASQ2!CZ491,'Étape 1 - à remplir'!$G$31:$G$400,"kg"),SUMIFS('Étape 1 - à remplir'!$F$31:$F$400,'Étape 1 - à remplir'!$E$31:$E$400,MASQ2!CZ491,'Étape 1 - à remplir'!$C$31:$C$400,DI$3)),IF(DI$2="Âge",IF(DI$3="Tous",SUMIFS('Étape 1 - à remplir'!$F$31:$F$400,'Étape 1 - à remplir'!$E$31:$E$400,MASQ2!CZ491,'Étape 1 - à remplir'!$G$31:$G$400,"kg"),SUMIFS('Étape 1 - à remplir'!$F$31:$F$400,'Étape 1 - à remplir'!$E$31:$E$400,MASQ2!CZ491,'Étape 1 - à remplir'!$P$31:$P$400,DI$3,'Étape 1 - à remplir'!$G$31:$G$400,"kg")),IF(DI$2="Atelier",IF(DI$3="Tous",SUMIFS('Étape 1 - à remplir'!$F$31:$F$400,'Étape 1 - à remplir'!$E$31:$E$400,MASQ2!CZ491,'Étape 1 - à remplir'!$G$31:$G$400,"kg"),SUMIFS('Étape 1 - à remplir'!$F$31:$F$400,'Étape 1 - à remplir'!$E$31:$E$400,MASQ2!CZ491,'Étape 1 - à remplir'!$O$31:$O$400,DI$3,'Étape 1 - à remplir'!$G$31:$G$400,"kg")),IF(DI$2="Espèce",IF(DI$3="Tous",SUMIFS('Étape 1 - à remplir'!$F$31:$F$400,'Étape 1 - à remplir'!$E$31:$E$400,MASQ2!CZ491,'Étape 1 - à remplir'!$G$31:$G$400,"kg"),SUMIFS('Étape 1 - à remplir'!$F$31:$F$400,'Étape 1 - à remplir'!$E$31:$E$400,MASQ2!CZ491,'Étape 1 - à remplir'!$N$31:$N$400,DI$3,'Étape 1 - à remplir'!$G$31:$G$400,"kg"))))))=0,NA(),IF(DI$2="Catégorie",IF(DI$3="Toutes",SUMIFS('Étape 1 - à remplir'!$F$31:$F$400,'Étape 1 - à remplir'!$E$31:$E$400,MASQ2!CZ491,'Étape 1 - à remplir'!$G$31:$G$400,"kg"),SUMIFS('Étape 1 - à remplir'!$F$31:$F$400,'Étape 1 - à remplir'!$E$31:$E$400,MASQ2!CZ491,'Étape 1 - à remplir'!$C$31:$C$400,DI$3)),IF(DI$2="Âge",IF(DI$3="Tous",SUMIFS('Étape 1 - à remplir'!$F$31:$F$400,'Étape 1 - à remplir'!$E$31:$E$400,MASQ2!CZ491,'Étape 1 - à remplir'!$G$31:$G$400,"kg"),SUMIFS('Étape 1 - à remplir'!$F$31:$F$400,'Étape 1 - à remplir'!$E$31:$E$400,MASQ2!CZ491,'Étape 1 - à remplir'!$P$31:$P$400,DI$3,'Étape 1 - à remplir'!$G$31:$G$400,"kg")),IF(DI$2="Atelier",IF(DI$3="Tous",SUMIFS('Étape 1 - à remplir'!$F$31:$F$400,'Étape 1 - à remplir'!$E$31:$E$400,MASQ2!CZ491,'Étape 1 - à remplir'!$G$31:$G$400,"kg"),SUMIFS('Étape 1 - à remplir'!$F$31:$F$400,'Étape 1 - à remplir'!$E$31:$E$400,MASQ2!CZ491,'Étape 1 - à remplir'!$O$31:$O$400,DI$3,'Étape 1 - à remplir'!$G$31:$G$400,"kg")),IF(DI$2="Espèce",IF(DI$3="Tous",SUMIFS('Étape 1 - à remplir'!$F$31:$F$400,'Étape 1 - à remplir'!$E$31:$E$400,MASQ2!CZ491,'Étape 1 - à remplir'!$G$31:$G$400,"kg"),SUMIFS('Étape 1 - à remplir'!$F$31:$F$400,'Étape 1 - à remplir'!$E$31:$E$400,MASQ2!CZ491,'Étape 1 - à remplir'!$N$31:$N$400,DI$3,'Étape 1 - à remplir'!$G$31:$G$400,"kg")))))))</f>
        <v>#N/A</v>
      </c>
      <c r="DB491" s="104">
        <f t="shared" si="217"/>
        <v>0</v>
      </c>
      <c r="DC491" s="204" t="str">
        <f t="shared" si="210"/>
        <v>Pénéthamate (ou pénéthacilline)</v>
      </c>
      <c r="DD491" s="204" t="str">
        <f t="shared" si="211"/>
        <v/>
      </c>
      <c r="DE491" s="204" t="str">
        <f t="shared" si="212"/>
        <v/>
      </c>
      <c r="DF491" s="204" t="str">
        <f t="shared" si="213"/>
        <v>Penicillines</v>
      </c>
      <c r="DG491" s="204" t="str">
        <f t="shared" si="214"/>
        <v/>
      </c>
      <c r="DH491" s="97" t="str">
        <f t="shared" si="215"/>
        <v/>
      </c>
      <c r="DI491" s="78"/>
      <c r="DJ491" s="78"/>
      <c r="DK491" s="77" t="str">
        <f ca="1"/>
        <v>STOP M</v>
      </c>
      <c r="DL491" s="79" t="e">
        <f ca="1"/>
        <v>#N/A</v>
      </c>
      <c r="DM491" s="102"/>
      <c r="DN491" s="8"/>
      <c r="DO491" s="8"/>
      <c r="DP491" s="8"/>
      <c r="DQ491" s="8"/>
      <c r="DR491" s="8"/>
      <c r="DS491" s="8"/>
      <c r="DT491" s="8"/>
      <c r="DU491" s="8"/>
      <c r="DV491" s="8"/>
      <c r="DW491" s="8"/>
      <c r="DX491" s="8"/>
      <c r="DY491" s="8"/>
      <c r="DZ491" s="8"/>
      <c r="EA491" s="8"/>
      <c r="EB491" s="8"/>
      <c r="EC491" s="8"/>
      <c r="ED491" s="8"/>
      <c r="EE491" s="8"/>
      <c r="EF491" s="8"/>
      <c r="EG491" s="8"/>
      <c r="EH491" s="8"/>
      <c r="EI491" s="8"/>
      <c r="EJ491" s="97"/>
    </row>
    <row r="492" spans="1:140" x14ac:dyDescent="0.25">
      <c r="A492" s="56"/>
      <c r="B492" s="8"/>
      <c r="C492" s="8"/>
      <c r="D492" s="8"/>
      <c r="E492" s="8"/>
      <c r="F492" s="8"/>
      <c r="G492" s="8"/>
      <c r="H492" s="8"/>
      <c r="I492" s="102" t="str">
        <f>INDEX(Données_ATB!BE:BV,MATCH(MASQ2!J492,Données_ATB!BE:BE,0),18)</f>
        <v/>
      </c>
      <c r="J492" s="77" t="str">
        <f>Données_ATB!BE491</f>
        <v>STRENZEN 500/125 MG/G POUDRE POUR EAU DE BOISSON POUR PORCS</v>
      </c>
      <c r="K492" s="204" t="e">
        <f>IF(IF(S$2="Catégorie",IF(S$3="Toutes",SUMIFS('Étape 1 - à remplir'!$F$31:$F$400,'Étape 1 - à remplir'!$E$31:$E$400,MASQ2!J492,'Étape 1 - à remplir'!$G$31:$G$400,"animaux"),SUMIFS('Étape 1 - à remplir'!$F$31:$F$400,'Étape 1 - à remplir'!$E$31:$E$400,MASQ2!J492,'Étape 1 - à remplir'!$C$31:$C$400,S$3)),IF(S$2="Âge",IF(S$3="Tous",SUMIFS('Étape 1 - à remplir'!$F$31:$F$400,'Étape 1 - à remplir'!$E$31:$E$400,MASQ2!J492,'Étape 1 - à remplir'!$G$31:$G$400,"animaux"),SUMIFS('Étape 1 - à remplir'!$F$31:$F$400,'Étape 1 - à remplir'!$E$31:$E$400,MASQ2!J492,'Étape 1 - à remplir'!$P$31:$P$400,S$3)),IF(S$2="Atelier",IF(S$3="Tous",SUMIFS('Étape 1 - à remplir'!$F$31:$F$400,'Étape 1 - à remplir'!$E$31:$E$400,MASQ2!J492,'Étape 1 - à remplir'!$G$31:$G$400,"animaux"),SUMIFS('Étape 1 - à remplir'!$F$31:$F$400,'Étape 1 - à remplir'!$E$31:$E$400,MASQ2!J492,'Étape 1 - à remplir'!$O$31:$O$400,S$3)),IF(S$2="Espèce",IF(S$3="Tous",SUMIFS('Étape 1 - à remplir'!$F$31:$F$400,'Étape 1 - à remplir'!$E$31:$E$400,MASQ2!J492,'Étape 1 - à remplir'!$G$31:$G$400,"animaux"),SUMIFS('Étape 1 - à remplir'!$F$31:$F$400,'Étape 1 - à remplir'!$E$31:$E$400,MASQ2!J492,'Étape 1 - à remplir'!$N$31:$N$400,S$3))))))=0,NA(),IF(S$2="Catégorie",IF(S$3="Toutes",SUMIFS('Étape 1 - à remplir'!$F$31:$F$400,'Étape 1 - à remplir'!$E$31:$E$400,MASQ2!J492,'Étape 1 - à remplir'!$G$31:$G$400,"animaux"),SUMIFS('Étape 1 - à remplir'!$F$31:$F$400,'Étape 1 - à remplir'!$E$31:$E$400,MASQ2!J492,'Étape 1 - à remplir'!$C$31:$C$400,S$3)),IF(S$2="Âge",IF(S$3="Tous",SUMIFS('Étape 1 - à remplir'!$F$31:$F$400,'Étape 1 - à remplir'!$E$31:$E$400,MASQ2!J492,'Étape 1 - à remplir'!$G$31:$G$400,"animaux"),SUMIFS('Étape 1 - à remplir'!$F$31:$F$400,'Étape 1 - à remplir'!$E$31:$E$400,MASQ2!J492,'Étape 1 - à remplir'!$P$31:$P$400,S$3)),IF(S$2="Atelier",IF(S$3="Tous",SUMIFS('Étape 1 - à remplir'!$F$31:$F$400,'Étape 1 - à remplir'!$E$31:$E$400,MASQ2!J492,'Étape 1 - à remplir'!$G$31:$G$400,"animaux"),SUMIFS('Étape 1 - à remplir'!$F$31:$F$400,'Étape 1 - à remplir'!$E$31:$E$400,MASQ2!J492,'Étape 1 - à remplir'!$O$31:$O$400,S$3)),IF(S$2="Espèce",IF(S$3="Tous",SUMIFS('Étape 1 - à remplir'!$F$31:$F$400,'Étape 1 - à remplir'!$E$31:$E$400,MASQ2!J492,'Étape 1 - à remplir'!$G$31:$G$400,"animaux"),SUMIFS('Étape 1 - à remplir'!$F$31:$F$400,'Étape 1 - à remplir'!$E$31:$E$400,MASQ2!J492,'Étape 1 - à remplir'!$N$31:$N$400,S$3)))))))</f>
        <v>#N/A</v>
      </c>
      <c r="L492" s="97">
        <f t="shared" si="218"/>
        <v>0</v>
      </c>
      <c r="M492" s="56" t="str">
        <f>Données_ATB!BN491</f>
        <v>Amoxicilline</v>
      </c>
      <c r="N492" s="204" t="str">
        <f>Données_ATB!BO491</f>
        <v>Acide clavulanique</v>
      </c>
      <c r="O492" s="97" t="str">
        <f>Données_ATB!BP491</f>
        <v/>
      </c>
      <c r="P492" s="77" t="str">
        <f>Données_ATB!BR491</f>
        <v>Penicillines</v>
      </c>
      <c r="Q492" s="78" t="str">
        <f>Données_ATB!BS491</f>
        <v>Acide clavulanique</v>
      </c>
      <c r="R492" s="79" t="str">
        <f>Données_ATB!BT491</f>
        <v/>
      </c>
      <c r="S492" s="78"/>
      <c r="T492" s="78"/>
      <c r="U492" s="77" t="str">
        <f ca="1"/>
        <v>STRENZEN 500/125 MG/G POUDRE POUR EAU DE BOISSON POUR PORCS</v>
      </c>
      <c r="V492" s="79" t="e">
        <f ca="1"/>
        <v>#N/A</v>
      </c>
      <c r="W492" s="102"/>
      <c r="X492" s="8"/>
      <c r="Y492" s="8"/>
      <c r="Z492" s="8"/>
      <c r="AA492" s="8"/>
      <c r="AB492" s="102"/>
      <c r="AC492" s="8"/>
      <c r="AD492" s="8"/>
      <c r="AE492" s="8"/>
      <c r="AF492" s="8"/>
      <c r="AG492" s="8"/>
      <c r="AH492" s="8"/>
      <c r="AI492" s="8"/>
      <c r="AJ492" s="8"/>
      <c r="AK492" s="8"/>
      <c r="AL492" s="8"/>
      <c r="AM492" s="8"/>
      <c r="AN492" s="8"/>
      <c r="AO492" s="8"/>
      <c r="AP492" s="8"/>
      <c r="AQ492" s="8"/>
      <c r="AR492" s="8"/>
      <c r="AS492" s="8"/>
      <c r="AT492" s="97"/>
      <c r="AV492" s="56"/>
      <c r="AW492" s="8"/>
      <c r="AX492" s="8"/>
      <c r="AY492" s="8"/>
      <c r="AZ492" s="8"/>
      <c r="BA492" s="8"/>
      <c r="BB492" s="8"/>
      <c r="BC492" s="8"/>
      <c r="BD492" s="102" t="str">
        <f t="shared" si="200"/>
        <v/>
      </c>
      <c r="BE492" s="56" t="str">
        <f t="shared" si="201"/>
        <v>STRENZEN 500/125 MG/G POUDRE POUR EAU DE BOISSON POUR PORCS</v>
      </c>
      <c r="BF492" s="204" t="e">
        <f>IF(IF(BN$2="Catégorie",IF(BN$3="Toutes",SUMIFS('Étape 1 - à remplir'!$F$31:$F$400,'Étape 1 - à remplir'!$E$31:$E$400,MASQ2!BE492,'Étape 1 - à remplir'!$G$31:$G$400,"lots"),SUMIFS('Étape 1 - à remplir'!$F$31:$F$400,'Étape 1 - à remplir'!$E$31:$E$400,MASQ2!BE492,'Étape 1 - à remplir'!$C$31:$C$400,BN$3)),IF(BN$2="Âge",IF(BN$3="Tous",SUMIFS('Étape 1 - à remplir'!$F$31:$F$400,'Étape 1 - à remplir'!$E$31:$E$400,MASQ2!BE492,'Étape 1 - à remplir'!$G$31:$G$400,"lots"),SUMIFS('Étape 1 - à remplir'!$F$31:$F$400,'Étape 1 - à remplir'!$E$31:$E$400,MASQ2!BE492,'Étape 1 - à remplir'!$P$31:$P$400,BN$3,'Étape 1 - à remplir'!$G$31:$G$400,"lots")),IF(BN$2="Atelier",IF(BN$3="Tous",SUMIFS('Étape 1 - à remplir'!$F$31:$F$400,'Étape 1 - à remplir'!$E$31:$E$400,MASQ2!BE492,'Étape 1 - à remplir'!$G$31:$G$400,"lots"),SUMIFS('Étape 1 - à remplir'!$F$31:$F$400,'Étape 1 - à remplir'!$E$31:$E$400,MASQ2!BE492,'Étape 1 - à remplir'!$O$31:$O$400,BN$3,'Étape 1 - à remplir'!$G$31:$G$400,"lots")),IF(BN$2="Espèce",IF(BN$3="Tous",SUMIFS('Étape 1 - à remplir'!$F$31:$F$400,'Étape 1 - à remplir'!$E$31:$E$400,MASQ2!BE492,'Étape 1 - à remplir'!$G$31:$G$400,"lots"),SUMIFS('Étape 1 - à remplir'!$F$31:$F$400,'Étape 1 - à remplir'!$E$31:$E$400,MASQ2!BE492,'Étape 1 - à remplir'!$N$31:$N$400,BN$3,'Étape 1 - à remplir'!$G$31:$G$400,"lots"))))))=0,NA(),IF(BN$2="Catégorie",IF(BN$3="Toutes",SUMIFS('Étape 1 - à remplir'!$F$31:$F$400,'Étape 1 - à remplir'!$E$31:$E$400,MASQ2!BE492,'Étape 1 - à remplir'!$G$31:$G$400,"lots"),SUMIFS('Étape 1 - à remplir'!$F$31:$F$400,'Étape 1 - à remplir'!$E$31:$E$400,MASQ2!BE492,'Étape 1 - à remplir'!$C$31:$C$400,BN$3)),IF(BN$2="Âge",IF(BN$3="Tous",SUMIFS('Étape 1 - à remplir'!$F$31:$F$400,'Étape 1 - à remplir'!$E$31:$E$400,MASQ2!BE492,'Étape 1 - à remplir'!$G$31:$G$400,"lots"),SUMIFS('Étape 1 - à remplir'!$F$31:$F$400,'Étape 1 - à remplir'!$E$31:$E$400,MASQ2!BE492,'Étape 1 - à remplir'!$P$31:$P$400,BN$3,'Étape 1 - à remplir'!$G$31:$G$400,"lots")),IF(BN$2="Atelier",IF(BN$3="Tous",SUMIFS('Étape 1 - à remplir'!$F$31:$F$400,'Étape 1 - à remplir'!$E$31:$E$400,MASQ2!BE492,'Étape 1 - à remplir'!$G$31:$G$400,"lots"),SUMIFS('Étape 1 - à remplir'!$F$31:$F$400,'Étape 1 - à remplir'!$E$31:$E$400,MASQ2!BE492,'Étape 1 - à remplir'!$O$31:$O$400,BN$3,'Étape 1 - à remplir'!$G$31:$G$400,"lots")),IF(BN$2="Espèce",IF(BN$3="Tous",SUMIFS('Étape 1 - à remplir'!$F$31:$F$400,'Étape 1 - à remplir'!$E$31:$E$400,MASQ2!BE492,'Étape 1 - à remplir'!$G$31:$G$400,"lots"),SUMIFS('Étape 1 - à remplir'!$F$31:$F$400,'Étape 1 - à remplir'!$E$31:$E$400,MASQ2!BE492,'Étape 1 - à remplir'!$N$31:$N$400,BN$3,'Étape 1 - à remplir'!$G$31:$G$400,"lots")))))))</f>
        <v>#N/A</v>
      </c>
      <c r="BG492" s="204">
        <f t="shared" si="216"/>
        <v>0</v>
      </c>
      <c r="BH492" s="204" t="str">
        <f t="shared" si="202"/>
        <v>Amoxicilline</v>
      </c>
      <c r="BI492" s="204" t="str">
        <f t="shared" si="203"/>
        <v>Acide clavulanique</v>
      </c>
      <c r="BJ492" s="204" t="str">
        <f t="shared" si="204"/>
        <v/>
      </c>
      <c r="BK492" s="204" t="str">
        <f t="shared" si="205"/>
        <v>Penicillines</v>
      </c>
      <c r="BL492" s="204" t="str">
        <f t="shared" si="206"/>
        <v>Acide clavulanique</v>
      </c>
      <c r="BM492" s="97" t="str">
        <f t="shared" si="207"/>
        <v/>
      </c>
      <c r="BN492" s="78"/>
      <c r="BO492" s="78"/>
      <c r="BP492" s="77" t="str">
        <f ca="1"/>
        <v>STRENZEN 500/125 MG/G POUDRE POUR EAU DE BOISSON POUR PORCS</v>
      </c>
      <c r="BQ492" s="79" t="e">
        <f ca="1"/>
        <v>#N/A</v>
      </c>
      <c r="BR492" s="102"/>
      <c r="BS492" s="8"/>
      <c r="BT492" s="8"/>
      <c r="BU492" s="8"/>
      <c r="BV492" s="8"/>
      <c r="BW492" s="8"/>
      <c r="BX492" s="8"/>
      <c r="BY492" s="8"/>
      <c r="BZ492" s="8"/>
      <c r="CA492" s="8"/>
      <c r="CB492" s="8"/>
      <c r="CC492" s="8"/>
      <c r="CD492" s="8"/>
      <c r="CE492" s="8"/>
      <c r="CF492" s="8"/>
      <c r="CG492" s="8"/>
      <c r="CH492" s="8"/>
      <c r="CI492" s="8"/>
      <c r="CJ492" s="8"/>
      <c r="CK492" s="8"/>
      <c r="CL492" s="8"/>
      <c r="CM492" s="8"/>
      <c r="CN492" s="8"/>
      <c r="CO492" s="97"/>
      <c r="CQ492" s="56"/>
      <c r="CR492" s="8"/>
      <c r="CS492" s="8"/>
      <c r="CT492" s="8"/>
      <c r="CU492" s="8"/>
      <c r="CV492" s="8"/>
      <c r="CW492" s="8"/>
      <c r="CX492" s="8"/>
      <c r="CY492" s="102" t="str">
        <f t="shared" si="208"/>
        <v/>
      </c>
      <c r="CZ492" s="56" t="str">
        <f t="shared" si="209"/>
        <v>STRENZEN 500/125 MG/G POUDRE POUR EAU DE BOISSON POUR PORCS</v>
      </c>
      <c r="DA492" s="204" t="e">
        <f>IF(IF(DI$2="Catégorie",IF(DI$3="Toutes",SUMIFS('Étape 1 - à remplir'!$F$31:$F$400,'Étape 1 - à remplir'!$E$31:$E$400,MASQ2!CZ492,'Étape 1 - à remplir'!$G$31:$G$400,"kg"),SUMIFS('Étape 1 - à remplir'!$F$31:$F$400,'Étape 1 - à remplir'!$E$31:$E$400,MASQ2!CZ492,'Étape 1 - à remplir'!$C$31:$C$400,DI$3)),IF(DI$2="Âge",IF(DI$3="Tous",SUMIFS('Étape 1 - à remplir'!$F$31:$F$400,'Étape 1 - à remplir'!$E$31:$E$400,MASQ2!CZ492,'Étape 1 - à remplir'!$G$31:$G$400,"kg"),SUMIFS('Étape 1 - à remplir'!$F$31:$F$400,'Étape 1 - à remplir'!$E$31:$E$400,MASQ2!CZ492,'Étape 1 - à remplir'!$P$31:$P$400,DI$3,'Étape 1 - à remplir'!$G$31:$G$400,"kg")),IF(DI$2="Atelier",IF(DI$3="Tous",SUMIFS('Étape 1 - à remplir'!$F$31:$F$400,'Étape 1 - à remplir'!$E$31:$E$400,MASQ2!CZ492,'Étape 1 - à remplir'!$G$31:$G$400,"kg"),SUMIFS('Étape 1 - à remplir'!$F$31:$F$400,'Étape 1 - à remplir'!$E$31:$E$400,MASQ2!CZ492,'Étape 1 - à remplir'!$O$31:$O$400,DI$3,'Étape 1 - à remplir'!$G$31:$G$400,"kg")),IF(DI$2="Espèce",IF(DI$3="Tous",SUMIFS('Étape 1 - à remplir'!$F$31:$F$400,'Étape 1 - à remplir'!$E$31:$E$400,MASQ2!CZ492,'Étape 1 - à remplir'!$G$31:$G$400,"kg"),SUMIFS('Étape 1 - à remplir'!$F$31:$F$400,'Étape 1 - à remplir'!$E$31:$E$400,MASQ2!CZ492,'Étape 1 - à remplir'!$N$31:$N$400,DI$3,'Étape 1 - à remplir'!$G$31:$G$400,"kg"))))))=0,NA(),IF(DI$2="Catégorie",IF(DI$3="Toutes",SUMIFS('Étape 1 - à remplir'!$F$31:$F$400,'Étape 1 - à remplir'!$E$31:$E$400,MASQ2!CZ492,'Étape 1 - à remplir'!$G$31:$G$400,"kg"),SUMIFS('Étape 1 - à remplir'!$F$31:$F$400,'Étape 1 - à remplir'!$E$31:$E$400,MASQ2!CZ492,'Étape 1 - à remplir'!$C$31:$C$400,DI$3)),IF(DI$2="Âge",IF(DI$3="Tous",SUMIFS('Étape 1 - à remplir'!$F$31:$F$400,'Étape 1 - à remplir'!$E$31:$E$400,MASQ2!CZ492,'Étape 1 - à remplir'!$G$31:$G$400,"kg"),SUMIFS('Étape 1 - à remplir'!$F$31:$F$400,'Étape 1 - à remplir'!$E$31:$E$400,MASQ2!CZ492,'Étape 1 - à remplir'!$P$31:$P$400,DI$3,'Étape 1 - à remplir'!$G$31:$G$400,"kg")),IF(DI$2="Atelier",IF(DI$3="Tous",SUMIFS('Étape 1 - à remplir'!$F$31:$F$400,'Étape 1 - à remplir'!$E$31:$E$400,MASQ2!CZ492,'Étape 1 - à remplir'!$G$31:$G$400,"kg"),SUMIFS('Étape 1 - à remplir'!$F$31:$F$400,'Étape 1 - à remplir'!$E$31:$E$400,MASQ2!CZ492,'Étape 1 - à remplir'!$O$31:$O$400,DI$3,'Étape 1 - à remplir'!$G$31:$G$400,"kg")),IF(DI$2="Espèce",IF(DI$3="Tous",SUMIFS('Étape 1 - à remplir'!$F$31:$F$400,'Étape 1 - à remplir'!$E$31:$E$400,MASQ2!CZ492,'Étape 1 - à remplir'!$G$31:$G$400,"kg"),SUMIFS('Étape 1 - à remplir'!$F$31:$F$400,'Étape 1 - à remplir'!$E$31:$E$400,MASQ2!CZ492,'Étape 1 - à remplir'!$N$31:$N$400,DI$3,'Étape 1 - à remplir'!$G$31:$G$400,"kg")))))))</f>
        <v>#N/A</v>
      </c>
      <c r="DB492" s="104">
        <f t="shared" si="217"/>
        <v>0</v>
      </c>
      <c r="DC492" s="204" t="str">
        <f t="shared" si="210"/>
        <v>Amoxicilline</v>
      </c>
      <c r="DD492" s="204" t="str">
        <f t="shared" si="211"/>
        <v>Acide clavulanique</v>
      </c>
      <c r="DE492" s="204" t="str">
        <f t="shared" si="212"/>
        <v/>
      </c>
      <c r="DF492" s="204" t="str">
        <f t="shared" si="213"/>
        <v>Penicillines</v>
      </c>
      <c r="DG492" s="204" t="str">
        <f t="shared" si="214"/>
        <v>Acide clavulanique</v>
      </c>
      <c r="DH492" s="97" t="str">
        <f t="shared" si="215"/>
        <v/>
      </c>
      <c r="DI492" s="78"/>
      <c r="DJ492" s="78"/>
      <c r="DK492" s="77" t="str">
        <f ca="1"/>
        <v>STRENZEN 500/125 MG/G POUDRE POUR EAU DE BOISSON POUR PORCS</v>
      </c>
      <c r="DL492" s="79" t="e">
        <f ca="1"/>
        <v>#N/A</v>
      </c>
      <c r="DM492" s="102"/>
      <c r="DN492" s="8"/>
      <c r="DO492" s="8"/>
      <c r="DP492" s="8"/>
      <c r="DQ492" s="8"/>
      <c r="DR492" s="8"/>
      <c r="DS492" s="8"/>
      <c r="DT492" s="8"/>
      <c r="DU492" s="8"/>
      <c r="DV492" s="8"/>
      <c r="DW492" s="8"/>
      <c r="DX492" s="8"/>
      <c r="DY492" s="8"/>
      <c r="DZ492" s="8"/>
      <c r="EA492" s="8"/>
      <c r="EB492" s="8"/>
      <c r="EC492" s="8"/>
      <c r="ED492" s="8"/>
      <c r="EE492" s="8"/>
      <c r="EF492" s="8"/>
      <c r="EG492" s="8"/>
      <c r="EH492" s="8"/>
      <c r="EI492" s="8"/>
      <c r="EJ492" s="97"/>
    </row>
    <row r="493" spans="1:140" x14ac:dyDescent="0.25">
      <c r="A493" s="56"/>
      <c r="B493" s="8"/>
      <c r="C493" s="8"/>
      <c r="D493" s="8"/>
      <c r="E493" s="8"/>
      <c r="F493" s="8"/>
      <c r="G493" s="8"/>
      <c r="H493" s="8"/>
      <c r="I493" s="102" t="str">
        <f>INDEX(Données_ATB!BE:BV,MATCH(MASQ2!J493,Données_ATB!BE:BE,0),18)</f>
        <v/>
      </c>
      <c r="J493" s="77" t="str">
        <f>Données_ATB!BE492</f>
        <v>SUANOVIL 20</v>
      </c>
      <c r="K493" s="204" t="e">
        <f>IF(IF(S$2="Catégorie",IF(S$3="Toutes",SUMIFS('Étape 1 - à remplir'!$F$31:$F$400,'Étape 1 - à remplir'!$E$31:$E$400,MASQ2!J493,'Étape 1 - à remplir'!$G$31:$G$400,"animaux"),SUMIFS('Étape 1 - à remplir'!$F$31:$F$400,'Étape 1 - à remplir'!$E$31:$E$400,MASQ2!J493,'Étape 1 - à remplir'!$C$31:$C$400,S$3)),IF(S$2="Âge",IF(S$3="Tous",SUMIFS('Étape 1 - à remplir'!$F$31:$F$400,'Étape 1 - à remplir'!$E$31:$E$400,MASQ2!J493,'Étape 1 - à remplir'!$G$31:$G$400,"animaux"),SUMIFS('Étape 1 - à remplir'!$F$31:$F$400,'Étape 1 - à remplir'!$E$31:$E$400,MASQ2!J493,'Étape 1 - à remplir'!$P$31:$P$400,S$3)),IF(S$2="Atelier",IF(S$3="Tous",SUMIFS('Étape 1 - à remplir'!$F$31:$F$400,'Étape 1 - à remplir'!$E$31:$E$400,MASQ2!J493,'Étape 1 - à remplir'!$G$31:$G$400,"animaux"),SUMIFS('Étape 1 - à remplir'!$F$31:$F$400,'Étape 1 - à remplir'!$E$31:$E$400,MASQ2!J493,'Étape 1 - à remplir'!$O$31:$O$400,S$3)),IF(S$2="Espèce",IF(S$3="Tous",SUMIFS('Étape 1 - à remplir'!$F$31:$F$400,'Étape 1 - à remplir'!$E$31:$E$400,MASQ2!J493,'Étape 1 - à remplir'!$G$31:$G$400,"animaux"),SUMIFS('Étape 1 - à remplir'!$F$31:$F$400,'Étape 1 - à remplir'!$E$31:$E$400,MASQ2!J493,'Étape 1 - à remplir'!$N$31:$N$400,S$3))))))=0,NA(),IF(S$2="Catégorie",IF(S$3="Toutes",SUMIFS('Étape 1 - à remplir'!$F$31:$F$400,'Étape 1 - à remplir'!$E$31:$E$400,MASQ2!J493,'Étape 1 - à remplir'!$G$31:$G$400,"animaux"),SUMIFS('Étape 1 - à remplir'!$F$31:$F$400,'Étape 1 - à remplir'!$E$31:$E$400,MASQ2!J493,'Étape 1 - à remplir'!$C$31:$C$400,S$3)),IF(S$2="Âge",IF(S$3="Tous",SUMIFS('Étape 1 - à remplir'!$F$31:$F$400,'Étape 1 - à remplir'!$E$31:$E$400,MASQ2!J493,'Étape 1 - à remplir'!$G$31:$G$400,"animaux"),SUMIFS('Étape 1 - à remplir'!$F$31:$F$400,'Étape 1 - à remplir'!$E$31:$E$400,MASQ2!J493,'Étape 1 - à remplir'!$P$31:$P$400,S$3)),IF(S$2="Atelier",IF(S$3="Tous",SUMIFS('Étape 1 - à remplir'!$F$31:$F$400,'Étape 1 - à remplir'!$E$31:$E$400,MASQ2!J493,'Étape 1 - à remplir'!$G$31:$G$400,"animaux"),SUMIFS('Étape 1 - à remplir'!$F$31:$F$400,'Étape 1 - à remplir'!$E$31:$E$400,MASQ2!J493,'Étape 1 - à remplir'!$O$31:$O$400,S$3)),IF(S$2="Espèce",IF(S$3="Tous",SUMIFS('Étape 1 - à remplir'!$F$31:$F$400,'Étape 1 - à remplir'!$E$31:$E$400,MASQ2!J493,'Étape 1 - à remplir'!$G$31:$G$400,"animaux"),SUMIFS('Étape 1 - à remplir'!$F$31:$F$400,'Étape 1 - à remplir'!$E$31:$E$400,MASQ2!J493,'Étape 1 - à remplir'!$N$31:$N$400,S$3)))))))</f>
        <v>#N/A</v>
      </c>
      <c r="L493" s="97">
        <f t="shared" si="218"/>
        <v>0</v>
      </c>
      <c r="M493" s="56" t="str">
        <f>Données_ATB!BN492</f>
        <v>Spiramycine</v>
      </c>
      <c r="N493" s="204" t="str">
        <f>Données_ATB!BO492</f>
        <v/>
      </c>
      <c r="O493" s="97" t="str">
        <f>Données_ATB!BP492</f>
        <v/>
      </c>
      <c r="P493" s="77" t="str">
        <f>Données_ATB!BR492</f>
        <v>Macrolides</v>
      </c>
      <c r="Q493" s="78" t="str">
        <f>Données_ATB!BS492</f>
        <v/>
      </c>
      <c r="R493" s="79" t="str">
        <f>Données_ATB!BT492</f>
        <v/>
      </c>
      <c r="S493" s="78"/>
      <c r="T493" s="78"/>
      <c r="U493" s="77" t="str">
        <f ca="1"/>
        <v>SUANOVIL 20</v>
      </c>
      <c r="V493" s="79" t="e">
        <f ca="1"/>
        <v>#N/A</v>
      </c>
      <c r="W493" s="102"/>
      <c r="X493" s="8"/>
      <c r="Y493" s="8"/>
      <c r="Z493" s="8"/>
      <c r="AA493" s="8"/>
      <c r="AB493" s="102"/>
      <c r="AC493" s="8"/>
      <c r="AD493" s="8"/>
      <c r="AE493" s="8"/>
      <c r="AF493" s="8"/>
      <c r="AG493" s="8"/>
      <c r="AH493" s="8"/>
      <c r="AI493" s="8"/>
      <c r="AJ493" s="8"/>
      <c r="AK493" s="8"/>
      <c r="AL493" s="8"/>
      <c r="AM493" s="8"/>
      <c r="AN493" s="8"/>
      <c r="AO493" s="8"/>
      <c r="AP493" s="8"/>
      <c r="AQ493" s="8"/>
      <c r="AR493" s="8"/>
      <c r="AS493" s="8"/>
      <c r="AT493" s="97"/>
      <c r="AV493" s="56"/>
      <c r="AW493" s="8"/>
      <c r="AX493" s="8"/>
      <c r="AY493" s="8"/>
      <c r="AZ493" s="8"/>
      <c r="BA493" s="8"/>
      <c r="BB493" s="8"/>
      <c r="BC493" s="8"/>
      <c r="BD493" s="102" t="str">
        <f t="shared" si="200"/>
        <v/>
      </c>
      <c r="BE493" s="56" t="str">
        <f t="shared" si="201"/>
        <v>SUANOVIL 20</v>
      </c>
      <c r="BF493" s="204" t="e">
        <f>IF(IF(BN$2="Catégorie",IF(BN$3="Toutes",SUMIFS('Étape 1 - à remplir'!$F$31:$F$400,'Étape 1 - à remplir'!$E$31:$E$400,MASQ2!BE493,'Étape 1 - à remplir'!$G$31:$G$400,"lots"),SUMIFS('Étape 1 - à remplir'!$F$31:$F$400,'Étape 1 - à remplir'!$E$31:$E$400,MASQ2!BE493,'Étape 1 - à remplir'!$C$31:$C$400,BN$3)),IF(BN$2="Âge",IF(BN$3="Tous",SUMIFS('Étape 1 - à remplir'!$F$31:$F$400,'Étape 1 - à remplir'!$E$31:$E$400,MASQ2!BE493,'Étape 1 - à remplir'!$G$31:$G$400,"lots"),SUMIFS('Étape 1 - à remplir'!$F$31:$F$400,'Étape 1 - à remplir'!$E$31:$E$400,MASQ2!BE493,'Étape 1 - à remplir'!$P$31:$P$400,BN$3,'Étape 1 - à remplir'!$G$31:$G$400,"lots")),IF(BN$2="Atelier",IF(BN$3="Tous",SUMIFS('Étape 1 - à remplir'!$F$31:$F$400,'Étape 1 - à remplir'!$E$31:$E$400,MASQ2!BE493,'Étape 1 - à remplir'!$G$31:$G$400,"lots"),SUMIFS('Étape 1 - à remplir'!$F$31:$F$400,'Étape 1 - à remplir'!$E$31:$E$400,MASQ2!BE493,'Étape 1 - à remplir'!$O$31:$O$400,BN$3,'Étape 1 - à remplir'!$G$31:$G$400,"lots")),IF(BN$2="Espèce",IF(BN$3="Tous",SUMIFS('Étape 1 - à remplir'!$F$31:$F$400,'Étape 1 - à remplir'!$E$31:$E$400,MASQ2!BE493,'Étape 1 - à remplir'!$G$31:$G$400,"lots"),SUMIFS('Étape 1 - à remplir'!$F$31:$F$400,'Étape 1 - à remplir'!$E$31:$E$400,MASQ2!BE493,'Étape 1 - à remplir'!$N$31:$N$400,BN$3,'Étape 1 - à remplir'!$G$31:$G$400,"lots"))))))=0,NA(),IF(BN$2="Catégorie",IF(BN$3="Toutes",SUMIFS('Étape 1 - à remplir'!$F$31:$F$400,'Étape 1 - à remplir'!$E$31:$E$400,MASQ2!BE493,'Étape 1 - à remplir'!$G$31:$G$400,"lots"),SUMIFS('Étape 1 - à remplir'!$F$31:$F$400,'Étape 1 - à remplir'!$E$31:$E$400,MASQ2!BE493,'Étape 1 - à remplir'!$C$31:$C$400,BN$3)),IF(BN$2="Âge",IF(BN$3="Tous",SUMIFS('Étape 1 - à remplir'!$F$31:$F$400,'Étape 1 - à remplir'!$E$31:$E$400,MASQ2!BE493,'Étape 1 - à remplir'!$G$31:$G$400,"lots"),SUMIFS('Étape 1 - à remplir'!$F$31:$F$400,'Étape 1 - à remplir'!$E$31:$E$400,MASQ2!BE493,'Étape 1 - à remplir'!$P$31:$P$400,BN$3,'Étape 1 - à remplir'!$G$31:$G$400,"lots")),IF(BN$2="Atelier",IF(BN$3="Tous",SUMIFS('Étape 1 - à remplir'!$F$31:$F$400,'Étape 1 - à remplir'!$E$31:$E$400,MASQ2!BE493,'Étape 1 - à remplir'!$G$31:$G$400,"lots"),SUMIFS('Étape 1 - à remplir'!$F$31:$F$400,'Étape 1 - à remplir'!$E$31:$E$400,MASQ2!BE493,'Étape 1 - à remplir'!$O$31:$O$400,BN$3,'Étape 1 - à remplir'!$G$31:$G$400,"lots")),IF(BN$2="Espèce",IF(BN$3="Tous",SUMIFS('Étape 1 - à remplir'!$F$31:$F$400,'Étape 1 - à remplir'!$E$31:$E$400,MASQ2!BE493,'Étape 1 - à remplir'!$G$31:$G$400,"lots"),SUMIFS('Étape 1 - à remplir'!$F$31:$F$400,'Étape 1 - à remplir'!$E$31:$E$400,MASQ2!BE493,'Étape 1 - à remplir'!$N$31:$N$400,BN$3,'Étape 1 - à remplir'!$G$31:$G$400,"lots")))))))</f>
        <v>#N/A</v>
      </c>
      <c r="BG493" s="204">
        <f t="shared" si="216"/>
        <v>0</v>
      </c>
      <c r="BH493" s="204" t="str">
        <f t="shared" si="202"/>
        <v>Spiramycine</v>
      </c>
      <c r="BI493" s="204" t="str">
        <f t="shared" si="203"/>
        <v/>
      </c>
      <c r="BJ493" s="204" t="str">
        <f t="shared" si="204"/>
        <v/>
      </c>
      <c r="BK493" s="204" t="str">
        <f t="shared" si="205"/>
        <v>Macrolides</v>
      </c>
      <c r="BL493" s="204" t="str">
        <f t="shared" si="206"/>
        <v/>
      </c>
      <c r="BM493" s="97" t="str">
        <f t="shared" si="207"/>
        <v/>
      </c>
      <c r="BN493" s="78"/>
      <c r="BO493" s="78"/>
      <c r="BP493" s="77" t="str">
        <f ca="1"/>
        <v>SUANOVIL 20</v>
      </c>
      <c r="BQ493" s="79" t="e">
        <f ca="1"/>
        <v>#N/A</v>
      </c>
      <c r="BR493" s="102"/>
      <c r="BS493" s="8"/>
      <c r="BT493" s="8"/>
      <c r="BU493" s="8"/>
      <c r="BV493" s="8"/>
      <c r="BW493" s="8"/>
      <c r="BX493" s="8"/>
      <c r="BY493" s="8"/>
      <c r="BZ493" s="8"/>
      <c r="CA493" s="8"/>
      <c r="CB493" s="8"/>
      <c r="CC493" s="8"/>
      <c r="CD493" s="8"/>
      <c r="CE493" s="8"/>
      <c r="CF493" s="8"/>
      <c r="CG493" s="8"/>
      <c r="CH493" s="8"/>
      <c r="CI493" s="8"/>
      <c r="CJ493" s="8"/>
      <c r="CK493" s="8"/>
      <c r="CL493" s="8"/>
      <c r="CM493" s="8"/>
      <c r="CN493" s="8"/>
      <c r="CO493" s="97"/>
      <c r="CQ493" s="56"/>
      <c r="CR493" s="8"/>
      <c r="CS493" s="8"/>
      <c r="CT493" s="8"/>
      <c r="CU493" s="8"/>
      <c r="CV493" s="8"/>
      <c r="CW493" s="8"/>
      <c r="CX493" s="8"/>
      <c r="CY493" s="102" t="str">
        <f t="shared" si="208"/>
        <v/>
      </c>
      <c r="CZ493" s="56" t="str">
        <f t="shared" si="209"/>
        <v>SUANOVIL 20</v>
      </c>
      <c r="DA493" s="204" t="e">
        <f>IF(IF(DI$2="Catégorie",IF(DI$3="Toutes",SUMIFS('Étape 1 - à remplir'!$F$31:$F$400,'Étape 1 - à remplir'!$E$31:$E$400,MASQ2!CZ493,'Étape 1 - à remplir'!$G$31:$G$400,"kg"),SUMIFS('Étape 1 - à remplir'!$F$31:$F$400,'Étape 1 - à remplir'!$E$31:$E$400,MASQ2!CZ493,'Étape 1 - à remplir'!$C$31:$C$400,DI$3)),IF(DI$2="Âge",IF(DI$3="Tous",SUMIFS('Étape 1 - à remplir'!$F$31:$F$400,'Étape 1 - à remplir'!$E$31:$E$400,MASQ2!CZ493,'Étape 1 - à remplir'!$G$31:$G$400,"kg"),SUMIFS('Étape 1 - à remplir'!$F$31:$F$400,'Étape 1 - à remplir'!$E$31:$E$400,MASQ2!CZ493,'Étape 1 - à remplir'!$P$31:$P$400,DI$3,'Étape 1 - à remplir'!$G$31:$G$400,"kg")),IF(DI$2="Atelier",IF(DI$3="Tous",SUMIFS('Étape 1 - à remplir'!$F$31:$F$400,'Étape 1 - à remplir'!$E$31:$E$400,MASQ2!CZ493,'Étape 1 - à remplir'!$G$31:$G$400,"kg"),SUMIFS('Étape 1 - à remplir'!$F$31:$F$400,'Étape 1 - à remplir'!$E$31:$E$400,MASQ2!CZ493,'Étape 1 - à remplir'!$O$31:$O$400,DI$3,'Étape 1 - à remplir'!$G$31:$G$400,"kg")),IF(DI$2="Espèce",IF(DI$3="Tous",SUMIFS('Étape 1 - à remplir'!$F$31:$F$400,'Étape 1 - à remplir'!$E$31:$E$400,MASQ2!CZ493,'Étape 1 - à remplir'!$G$31:$G$400,"kg"),SUMIFS('Étape 1 - à remplir'!$F$31:$F$400,'Étape 1 - à remplir'!$E$31:$E$400,MASQ2!CZ493,'Étape 1 - à remplir'!$N$31:$N$400,DI$3,'Étape 1 - à remplir'!$G$31:$G$400,"kg"))))))=0,NA(),IF(DI$2="Catégorie",IF(DI$3="Toutes",SUMIFS('Étape 1 - à remplir'!$F$31:$F$400,'Étape 1 - à remplir'!$E$31:$E$400,MASQ2!CZ493,'Étape 1 - à remplir'!$G$31:$G$400,"kg"),SUMIFS('Étape 1 - à remplir'!$F$31:$F$400,'Étape 1 - à remplir'!$E$31:$E$400,MASQ2!CZ493,'Étape 1 - à remplir'!$C$31:$C$400,DI$3)),IF(DI$2="Âge",IF(DI$3="Tous",SUMIFS('Étape 1 - à remplir'!$F$31:$F$400,'Étape 1 - à remplir'!$E$31:$E$400,MASQ2!CZ493,'Étape 1 - à remplir'!$G$31:$G$400,"kg"),SUMIFS('Étape 1 - à remplir'!$F$31:$F$400,'Étape 1 - à remplir'!$E$31:$E$400,MASQ2!CZ493,'Étape 1 - à remplir'!$P$31:$P$400,DI$3,'Étape 1 - à remplir'!$G$31:$G$400,"kg")),IF(DI$2="Atelier",IF(DI$3="Tous",SUMIFS('Étape 1 - à remplir'!$F$31:$F$400,'Étape 1 - à remplir'!$E$31:$E$400,MASQ2!CZ493,'Étape 1 - à remplir'!$G$31:$G$400,"kg"),SUMIFS('Étape 1 - à remplir'!$F$31:$F$400,'Étape 1 - à remplir'!$E$31:$E$400,MASQ2!CZ493,'Étape 1 - à remplir'!$O$31:$O$400,DI$3,'Étape 1 - à remplir'!$G$31:$G$400,"kg")),IF(DI$2="Espèce",IF(DI$3="Tous",SUMIFS('Étape 1 - à remplir'!$F$31:$F$400,'Étape 1 - à remplir'!$E$31:$E$400,MASQ2!CZ493,'Étape 1 - à remplir'!$G$31:$G$400,"kg"),SUMIFS('Étape 1 - à remplir'!$F$31:$F$400,'Étape 1 - à remplir'!$E$31:$E$400,MASQ2!CZ493,'Étape 1 - à remplir'!$N$31:$N$400,DI$3,'Étape 1 - à remplir'!$G$31:$G$400,"kg")))))))</f>
        <v>#N/A</v>
      </c>
      <c r="DB493" s="104">
        <f t="shared" si="217"/>
        <v>0</v>
      </c>
      <c r="DC493" s="204" t="str">
        <f t="shared" si="210"/>
        <v>Spiramycine</v>
      </c>
      <c r="DD493" s="204" t="str">
        <f t="shared" si="211"/>
        <v/>
      </c>
      <c r="DE493" s="204" t="str">
        <f t="shared" si="212"/>
        <v/>
      </c>
      <c r="DF493" s="204" t="str">
        <f t="shared" si="213"/>
        <v>Macrolides</v>
      </c>
      <c r="DG493" s="204" t="str">
        <f t="shared" si="214"/>
        <v/>
      </c>
      <c r="DH493" s="97" t="str">
        <f t="shared" si="215"/>
        <v/>
      </c>
      <c r="DI493" s="78"/>
      <c r="DJ493" s="78"/>
      <c r="DK493" s="77" t="str">
        <f ca="1"/>
        <v>SUANOVIL 20</v>
      </c>
      <c r="DL493" s="79" t="e">
        <f ca="1"/>
        <v>#N/A</v>
      </c>
      <c r="DM493" s="102"/>
      <c r="DN493" s="8"/>
      <c r="DO493" s="8"/>
      <c r="DP493" s="8"/>
      <c r="DQ493" s="8"/>
      <c r="DR493" s="8"/>
      <c r="DS493" s="8"/>
      <c r="DT493" s="8"/>
      <c r="DU493" s="8"/>
      <c r="DV493" s="8"/>
      <c r="DW493" s="8"/>
      <c r="DX493" s="8"/>
      <c r="DY493" s="8"/>
      <c r="DZ493" s="8"/>
      <c r="EA493" s="8"/>
      <c r="EB493" s="8"/>
      <c r="EC493" s="8"/>
      <c r="ED493" s="8"/>
      <c r="EE493" s="8"/>
      <c r="EF493" s="8"/>
      <c r="EG493" s="8"/>
      <c r="EH493" s="8"/>
      <c r="EI493" s="8"/>
      <c r="EJ493" s="97"/>
    </row>
    <row r="494" spans="1:140" x14ac:dyDescent="0.25">
      <c r="A494" s="56"/>
      <c r="B494" s="8"/>
      <c r="C494" s="8"/>
      <c r="D494" s="8"/>
      <c r="E494" s="8"/>
      <c r="F494" s="8"/>
      <c r="G494" s="8"/>
      <c r="H494" s="8"/>
      <c r="I494" s="102" t="str">
        <f>INDEX(Données_ATB!BE:BV,MATCH(MASQ2!J494,Données_ATB!BE:BE,0),18)</f>
        <v/>
      </c>
      <c r="J494" s="77" t="str">
        <f>Données_ATB!BE493</f>
        <v>SUANOVIL 50</v>
      </c>
      <c r="K494" s="204" t="e">
        <f>IF(IF(S$2="Catégorie",IF(S$3="Toutes",SUMIFS('Étape 1 - à remplir'!$F$31:$F$400,'Étape 1 - à remplir'!$E$31:$E$400,MASQ2!J494,'Étape 1 - à remplir'!$G$31:$G$400,"animaux"),SUMIFS('Étape 1 - à remplir'!$F$31:$F$400,'Étape 1 - à remplir'!$E$31:$E$400,MASQ2!J494,'Étape 1 - à remplir'!$C$31:$C$400,S$3)),IF(S$2="Âge",IF(S$3="Tous",SUMIFS('Étape 1 - à remplir'!$F$31:$F$400,'Étape 1 - à remplir'!$E$31:$E$400,MASQ2!J494,'Étape 1 - à remplir'!$G$31:$G$400,"animaux"),SUMIFS('Étape 1 - à remplir'!$F$31:$F$400,'Étape 1 - à remplir'!$E$31:$E$400,MASQ2!J494,'Étape 1 - à remplir'!$P$31:$P$400,S$3)),IF(S$2="Atelier",IF(S$3="Tous",SUMIFS('Étape 1 - à remplir'!$F$31:$F$400,'Étape 1 - à remplir'!$E$31:$E$400,MASQ2!J494,'Étape 1 - à remplir'!$G$31:$G$400,"animaux"),SUMIFS('Étape 1 - à remplir'!$F$31:$F$400,'Étape 1 - à remplir'!$E$31:$E$400,MASQ2!J494,'Étape 1 - à remplir'!$O$31:$O$400,S$3)),IF(S$2="Espèce",IF(S$3="Tous",SUMIFS('Étape 1 - à remplir'!$F$31:$F$400,'Étape 1 - à remplir'!$E$31:$E$400,MASQ2!J494,'Étape 1 - à remplir'!$G$31:$G$400,"animaux"),SUMIFS('Étape 1 - à remplir'!$F$31:$F$400,'Étape 1 - à remplir'!$E$31:$E$400,MASQ2!J494,'Étape 1 - à remplir'!$N$31:$N$400,S$3))))))=0,NA(),IF(S$2="Catégorie",IF(S$3="Toutes",SUMIFS('Étape 1 - à remplir'!$F$31:$F$400,'Étape 1 - à remplir'!$E$31:$E$400,MASQ2!J494,'Étape 1 - à remplir'!$G$31:$G$400,"animaux"),SUMIFS('Étape 1 - à remplir'!$F$31:$F$400,'Étape 1 - à remplir'!$E$31:$E$400,MASQ2!J494,'Étape 1 - à remplir'!$C$31:$C$400,S$3)),IF(S$2="Âge",IF(S$3="Tous",SUMIFS('Étape 1 - à remplir'!$F$31:$F$400,'Étape 1 - à remplir'!$E$31:$E$400,MASQ2!J494,'Étape 1 - à remplir'!$G$31:$G$400,"animaux"),SUMIFS('Étape 1 - à remplir'!$F$31:$F$400,'Étape 1 - à remplir'!$E$31:$E$400,MASQ2!J494,'Étape 1 - à remplir'!$P$31:$P$400,S$3)),IF(S$2="Atelier",IF(S$3="Tous",SUMIFS('Étape 1 - à remplir'!$F$31:$F$400,'Étape 1 - à remplir'!$E$31:$E$400,MASQ2!J494,'Étape 1 - à remplir'!$G$31:$G$400,"animaux"),SUMIFS('Étape 1 - à remplir'!$F$31:$F$400,'Étape 1 - à remplir'!$E$31:$E$400,MASQ2!J494,'Étape 1 - à remplir'!$O$31:$O$400,S$3)),IF(S$2="Espèce",IF(S$3="Tous",SUMIFS('Étape 1 - à remplir'!$F$31:$F$400,'Étape 1 - à remplir'!$E$31:$E$400,MASQ2!J494,'Étape 1 - à remplir'!$G$31:$G$400,"animaux"),SUMIFS('Étape 1 - à remplir'!$F$31:$F$400,'Étape 1 - à remplir'!$E$31:$E$400,MASQ2!J494,'Étape 1 - à remplir'!$N$31:$N$400,S$3)))))))</f>
        <v>#N/A</v>
      </c>
      <c r="L494" s="97">
        <f t="shared" si="218"/>
        <v>0</v>
      </c>
      <c r="M494" s="56" t="str">
        <f>Données_ATB!BN493</f>
        <v>Spiramycine</v>
      </c>
      <c r="N494" s="204" t="str">
        <f>Données_ATB!BO493</f>
        <v/>
      </c>
      <c r="O494" s="97" t="str">
        <f>Données_ATB!BP493</f>
        <v/>
      </c>
      <c r="P494" s="77" t="str">
        <f>Données_ATB!BR493</f>
        <v>Macrolides</v>
      </c>
      <c r="Q494" s="78" t="str">
        <f>Données_ATB!BS493</f>
        <v/>
      </c>
      <c r="R494" s="79" t="str">
        <f>Données_ATB!BT493</f>
        <v/>
      </c>
      <c r="S494" s="78"/>
      <c r="T494" s="78"/>
      <c r="U494" s="77" t="str">
        <f ca="1"/>
        <v>SUANOVIL 50</v>
      </c>
      <c r="V494" s="79" t="e">
        <f ca="1"/>
        <v>#N/A</v>
      </c>
      <c r="W494" s="102"/>
      <c r="X494" s="8"/>
      <c r="Y494" s="8"/>
      <c r="Z494" s="8"/>
      <c r="AA494" s="8"/>
      <c r="AB494" s="102"/>
      <c r="AC494" s="8"/>
      <c r="AD494" s="8"/>
      <c r="AE494" s="8"/>
      <c r="AF494" s="8"/>
      <c r="AG494" s="8"/>
      <c r="AH494" s="8"/>
      <c r="AI494" s="8"/>
      <c r="AJ494" s="8"/>
      <c r="AK494" s="8"/>
      <c r="AL494" s="8"/>
      <c r="AM494" s="8"/>
      <c r="AN494" s="8"/>
      <c r="AO494" s="8"/>
      <c r="AP494" s="8"/>
      <c r="AQ494" s="8"/>
      <c r="AR494" s="8"/>
      <c r="AS494" s="8"/>
      <c r="AT494" s="97"/>
      <c r="AV494" s="56"/>
      <c r="AW494" s="8"/>
      <c r="AX494" s="8"/>
      <c r="AY494" s="8"/>
      <c r="AZ494" s="8"/>
      <c r="BA494" s="8"/>
      <c r="BB494" s="8"/>
      <c r="BC494" s="8"/>
      <c r="BD494" s="102" t="str">
        <f t="shared" si="200"/>
        <v/>
      </c>
      <c r="BE494" s="56" t="str">
        <f t="shared" si="201"/>
        <v>SUANOVIL 50</v>
      </c>
      <c r="BF494" s="204" t="e">
        <f>IF(IF(BN$2="Catégorie",IF(BN$3="Toutes",SUMIFS('Étape 1 - à remplir'!$F$31:$F$400,'Étape 1 - à remplir'!$E$31:$E$400,MASQ2!BE494,'Étape 1 - à remplir'!$G$31:$G$400,"lots"),SUMIFS('Étape 1 - à remplir'!$F$31:$F$400,'Étape 1 - à remplir'!$E$31:$E$400,MASQ2!BE494,'Étape 1 - à remplir'!$C$31:$C$400,BN$3)),IF(BN$2="Âge",IF(BN$3="Tous",SUMIFS('Étape 1 - à remplir'!$F$31:$F$400,'Étape 1 - à remplir'!$E$31:$E$400,MASQ2!BE494,'Étape 1 - à remplir'!$G$31:$G$400,"lots"),SUMIFS('Étape 1 - à remplir'!$F$31:$F$400,'Étape 1 - à remplir'!$E$31:$E$400,MASQ2!BE494,'Étape 1 - à remplir'!$P$31:$P$400,BN$3,'Étape 1 - à remplir'!$G$31:$G$400,"lots")),IF(BN$2="Atelier",IF(BN$3="Tous",SUMIFS('Étape 1 - à remplir'!$F$31:$F$400,'Étape 1 - à remplir'!$E$31:$E$400,MASQ2!BE494,'Étape 1 - à remplir'!$G$31:$G$400,"lots"),SUMIFS('Étape 1 - à remplir'!$F$31:$F$400,'Étape 1 - à remplir'!$E$31:$E$400,MASQ2!BE494,'Étape 1 - à remplir'!$O$31:$O$400,BN$3,'Étape 1 - à remplir'!$G$31:$G$400,"lots")),IF(BN$2="Espèce",IF(BN$3="Tous",SUMIFS('Étape 1 - à remplir'!$F$31:$F$400,'Étape 1 - à remplir'!$E$31:$E$400,MASQ2!BE494,'Étape 1 - à remplir'!$G$31:$G$400,"lots"),SUMIFS('Étape 1 - à remplir'!$F$31:$F$400,'Étape 1 - à remplir'!$E$31:$E$400,MASQ2!BE494,'Étape 1 - à remplir'!$N$31:$N$400,BN$3,'Étape 1 - à remplir'!$G$31:$G$400,"lots"))))))=0,NA(),IF(BN$2="Catégorie",IF(BN$3="Toutes",SUMIFS('Étape 1 - à remplir'!$F$31:$F$400,'Étape 1 - à remplir'!$E$31:$E$400,MASQ2!BE494,'Étape 1 - à remplir'!$G$31:$G$400,"lots"),SUMIFS('Étape 1 - à remplir'!$F$31:$F$400,'Étape 1 - à remplir'!$E$31:$E$400,MASQ2!BE494,'Étape 1 - à remplir'!$C$31:$C$400,BN$3)),IF(BN$2="Âge",IF(BN$3="Tous",SUMIFS('Étape 1 - à remplir'!$F$31:$F$400,'Étape 1 - à remplir'!$E$31:$E$400,MASQ2!BE494,'Étape 1 - à remplir'!$G$31:$G$400,"lots"),SUMIFS('Étape 1 - à remplir'!$F$31:$F$400,'Étape 1 - à remplir'!$E$31:$E$400,MASQ2!BE494,'Étape 1 - à remplir'!$P$31:$P$400,BN$3,'Étape 1 - à remplir'!$G$31:$G$400,"lots")),IF(BN$2="Atelier",IF(BN$3="Tous",SUMIFS('Étape 1 - à remplir'!$F$31:$F$400,'Étape 1 - à remplir'!$E$31:$E$400,MASQ2!BE494,'Étape 1 - à remplir'!$G$31:$G$400,"lots"),SUMIFS('Étape 1 - à remplir'!$F$31:$F$400,'Étape 1 - à remplir'!$E$31:$E$400,MASQ2!BE494,'Étape 1 - à remplir'!$O$31:$O$400,BN$3,'Étape 1 - à remplir'!$G$31:$G$400,"lots")),IF(BN$2="Espèce",IF(BN$3="Tous",SUMIFS('Étape 1 - à remplir'!$F$31:$F$400,'Étape 1 - à remplir'!$E$31:$E$400,MASQ2!BE494,'Étape 1 - à remplir'!$G$31:$G$400,"lots"),SUMIFS('Étape 1 - à remplir'!$F$31:$F$400,'Étape 1 - à remplir'!$E$31:$E$400,MASQ2!BE494,'Étape 1 - à remplir'!$N$31:$N$400,BN$3,'Étape 1 - à remplir'!$G$31:$G$400,"lots")))))))</f>
        <v>#N/A</v>
      </c>
      <c r="BG494" s="204">
        <f t="shared" si="216"/>
        <v>0</v>
      </c>
      <c r="BH494" s="204" t="str">
        <f t="shared" si="202"/>
        <v>Spiramycine</v>
      </c>
      <c r="BI494" s="204" t="str">
        <f t="shared" si="203"/>
        <v/>
      </c>
      <c r="BJ494" s="204" t="str">
        <f t="shared" si="204"/>
        <v/>
      </c>
      <c r="BK494" s="204" t="str">
        <f t="shared" si="205"/>
        <v>Macrolides</v>
      </c>
      <c r="BL494" s="204" t="str">
        <f t="shared" si="206"/>
        <v/>
      </c>
      <c r="BM494" s="97" t="str">
        <f t="shared" si="207"/>
        <v/>
      </c>
      <c r="BN494" s="78"/>
      <c r="BO494" s="78"/>
      <c r="BP494" s="77" t="str">
        <f ca="1"/>
        <v>SUANOVIL 50</v>
      </c>
      <c r="BQ494" s="79" t="e">
        <f ca="1"/>
        <v>#N/A</v>
      </c>
      <c r="BR494" s="102"/>
      <c r="BS494" s="8"/>
      <c r="BT494" s="8"/>
      <c r="BU494" s="8"/>
      <c r="BV494" s="8"/>
      <c r="BW494" s="8"/>
      <c r="BX494" s="8"/>
      <c r="BY494" s="8"/>
      <c r="BZ494" s="8"/>
      <c r="CA494" s="8"/>
      <c r="CB494" s="8"/>
      <c r="CC494" s="8"/>
      <c r="CD494" s="8"/>
      <c r="CE494" s="8"/>
      <c r="CF494" s="8"/>
      <c r="CG494" s="8"/>
      <c r="CH494" s="8"/>
      <c r="CI494" s="8"/>
      <c r="CJ494" s="8"/>
      <c r="CK494" s="8"/>
      <c r="CL494" s="8"/>
      <c r="CM494" s="8"/>
      <c r="CN494" s="8"/>
      <c r="CO494" s="97"/>
      <c r="CQ494" s="56"/>
      <c r="CR494" s="8"/>
      <c r="CS494" s="8"/>
      <c r="CT494" s="8"/>
      <c r="CU494" s="8"/>
      <c r="CV494" s="8"/>
      <c r="CW494" s="8"/>
      <c r="CX494" s="8"/>
      <c r="CY494" s="102" t="str">
        <f t="shared" si="208"/>
        <v/>
      </c>
      <c r="CZ494" s="56" t="str">
        <f t="shared" si="209"/>
        <v>SUANOVIL 50</v>
      </c>
      <c r="DA494" s="204" t="e">
        <f>IF(IF(DI$2="Catégorie",IF(DI$3="Toutes",SUMIFS('Étape 1 - à remplir'!$F$31:$F$400,'Étape 1 - à remplir'!$E$31:$E$400,MASQ2!CZ494,'Étape 1 - à remplir'!$G$31:$G$400,"kg"),SUMIFS('Étape 1 - à remplir'!$F$31:$F$400,'Étape 1 - à remplir'!$E$31:$E$400,MASQ2!CZ494,'Étape 1 - à remplir'!$C$31:$C$400,DI$3)),IF(DI$2="Âge",IF(DI$3="Tous",SUMIFS('Étape 1 - à remplir'!$F$31:$F$400,'Étape 1 - à remplir'!$E$31:$E$400,MASQ2!CZ494,'Étape 1 - à remplir'!$G$31:$G$400,"kg"),SUMIFS('Étape 1 - à remplir'!$F$31:$F$400,'Étape 1 - à remplir'!$E$31:$E$400,MASQ2!CZ494,'Étape 1 - à remplir'!$P$31:$P$400,DI$3,'Étape 1 - à remplir'!$G$31:$G$400,"kg")),IF(DI$2="Atelier",IF(DI$3="Tous",SUMIFS('Étape 1 - à remplir'!$F$31:$F$400,'Étape 1 - à remplir'!$E$31:$E$400,MASQ2!CZ494,'Étape 1 - à remplir'!$G$31:$G$400,"kg"),SUMIFS('Étape 1 - à remplir'!$F$31:$F$400,'Étape 1 - à remplir'!$E$31:$E$400,MASQ2!CZ494,'Étape 1 - à remplir'!$O$31:$O$400,DI$3,'Étape 1 - à remplir'!$G$31:$G$400,"kg")),IF(DI$2="Espèce",IF(DI$3="Tous",SUMIFS('Étape 1 - à remplir'!$F$31:$F$400,'Étape 1 - à remplir'!$E$31:$E$400,MASQ2!CZ494,'Étape 1 - à remplir'!$G$31:$G$400,"kg"),SUMIFS('Étape 1 - à remplir'!$F$31:$F$400,'Étape 1 - à remplir'!$E$31:$E$400,MASQ2!CZ494,'Étape 1 - à remplir'!$N$31:$N$400,DI$3,'Étape 1 - à remplir'!$G$31:$G$400,"kg"))))))=0,NA(),IF(DI$2="Catégorie",IF(DI$3="Toutes",SUMIFS('Étape 1 - à remplir'!$F$31:$F$400,'Étape 1 - à remplir'!$E$31:$E$400,MASQ2!CZ494,'Étape 1 - à remplir'!$G$31:$G$400,"kg"),SUMIFS('Étape 1 - à remplir'!$F$31:$F$400,'Étape 1 - à remplir'!$E$31:$E$400,MASQ2!CZ494,'Étape 1 - à remplir'!$C$31:$C$400,DI$3)),IF(DI$2="Âge",IF(DI$3="Tous",SUMIFS('Étape 1 - à remplir'!$F$31:$F$400,'Étape 1 - à remplir'!$E$31:$E$400,MASQ2!CZ494,'Étape 1 - à remplir'!$G$31:$G$400,"kg"),SUMIFS('Étape 1 - à remplir'!$F$31:$F$400,'Étape 1 - à remplir'!$E$31:$E$400,MASQ2!CZ494,'Étape 1 - à remplir'!$P$31:$P$400,DI$3,'Étape 1 - à remplir'!$G$31:$G$400,"kg")),IF(DI$2="Atelier",IF(DI$3="Tous",SUMIFS('Étape 1 - à remplir'!$F$31:$F$400,'Étape 1 - à remplir'!$E$31:$E$400,MASQ2!CZ494,'Étape 1 - à remplir'!$G$31:$G$400,"kg"),SUMIFS('Étape 1 - à remplir'!$F$31:$F$400,'Étape 1 - à remplir'!$E$31:$E$400,MASQ2!CZ494,'Étape 1 - à remplir'!$O$31:$O$400,DI$3,'Étape 1 - à remplir'!$G$31:$G$400,"kg")),IF(DI$2="Espèce",IF(DI$3="Tous",SUMIFS('Étape 1 - à remplir'!$F$31:$F$400,'Étape 1 - à remplir'!$E$31:$E$400,MASQ2!CZ494,'Étape 1 - à remplir'!$G$31:$G$400,"kg"),SUMIFS('Étape 1 - à remplir'!$F$31:$F$400,'Étape 1 - à remplir'!$E$31:$E$400,MASQ2!CZ494,'Étape 1 - à remplir'!$N$31:$N$400,DI$3,'Étape 1 - à remplir'!$G$31:$G$400,"kg")))))))</f>
        <v>#N/A</v>
      </c>
      <c r="DB494" s="104">
        <f t="shared" si="217"/>
        <v>0</v>
      </c>
      <c r="DC494" s="204" t="str">
        <f t="shared" si="210"/>
        <v>Spiramycine</v>
      </c>
      <c r="DD494" s="204" t="str">
        <f t="shared" si="211"/>
        <v/>
      </c>
      <c r="DE494" s="204" t="str">
        <f t="shared" si="212"/>
        <v/>
      </c>
      <c r="DF494" s="204" t="str">
        <f t="shared" si="213"/>
        <v>Macrolides</v>
      </c>
      <c r="DG494" s="204" t="str">
        <f t="shared" si="214"/>
        <v/>
      </c>
      <c r="DH494" s="97" t="str">
        <f t="shared" si="215"/>
        <v/>
      </c>
      <c r="DI494" s="78"/>
      <c r="DJ494" s="78"/>
      <c r="DK494" s="77" t="str">
        <f ca="1"/>
        <v>SUANOVIL 50</v>
      </c>
      <c r="DL494" s="79" t="e">
        <f ca="1"/>
        <v>#N/A</v>
      </c>
      <c r="DM494" s="102"/>
      <c r="DN494" s="8"/>
      <c r="DO494" s="8"/>
      <c r="DP494" s="8"/>
      <c r="DQ494" s="8"/>
      <c r="DR494" s="8"/>
      <c r="DS494" s="8"/>
      <c r="DT494" s="8"/>
      <c r="DU494" s="8"/>
      <c r="DV494" s="8"/>
      <c r="DW494" s="8"/>
      <c r="DX494" s="8"/>
      <c r="DY494" s="8"/>
      <c r="DZ494" s="8"/>
      <c r="EA494" s="8"/>
      <c r="EB494" s="8"/>
      <c r="EC494" s="8"/>
      <c r="ED494" s="8"/>
      <c r="EE494" s="8"/>
      <c r="EF494" s="8"/>
      <c r="EG494" s="8"/>
      <c r="EH494" s="8"/>
      <c r="EI494" s="8"/>
      <c r="EJ494" s="97"/>
    </row>
    <row r="495" spans="1:140" x14ac:dyDescent="0.25">
      <c r="A495" s="56"/>
      <c r="B495" s="8"/>
      <c r="C495" s="8"/>
      <c r="D495" s="8"/>
      <c r="E495" s="8"/>
      <c r="F495" s="8"/>
      <c r="G495" s="8"/>
      <c r="H495" s="8"/>
      <c r="I495" s="102" t="str">
        <f>INDEX(Données_ATB!BE:BV,MATCH(MASQ2!J495,Données_ATB!BE:BE,0),18)</f>
        <v/>
      </c>
      <c r="J495" s="77" t="str">
        <f>Données_ATB!BE494</f>
        <v>SULFACYCLINE</v>
      </c>
      <c r="K495" s="204" t="e">
        <f>IF(IF(S$2="Catégorie",IF(S$3="Toutes",SUMIFS('Étape 1 - à remplir'!$F$31:$F$400,'Étape 1 - à remplir'!$E$31:$E$400,MASQ2!J495,'Étape 1 - à remplir'!$G$31:$G$400,"animaux"),SUMIFS('Étape 1 - à remplir'!$F$31:$F$400,'Étape 1 - à remplir'!$E$31:$E$400,MASQ2!J495,'Étape 1 - à remplir'!$C$31:$C$400,S$3)),IF(S$2="Âge",IF(S$3="Tous",SUMIFS('Étape 1 - à remplir'!$F$31:$F$400,'Étape 1 - à remplir'!$E$31:$E$400,MASQ2!J495,'Étape 1 - à remplir'!$G$31:$G$400,"animaux"),SUMIFS('Étape 1 - à remplir'!$F$31:$F$400,'Étape 1 - à remplir'!$E$31:$E$400,MASQ2!J495,'Étape 1 - à remplir'!$P$31:$P$400,S$3)),IF(S$2="Atelier",IF(S$3="Tous",SUMIFS('Étape 1 - à remplir'!$F$31:$F$400,'Étape 1 - à remplir'!$E$31:$E$400,MASQ2!J495,'Étape 1 - à remplir'!$G$31:$G$400,"animaux"),SUMIFS('Étape 1 - à remplir'!$F$31:$F$400,'Étape 1 - à remplir'!$E$31:$E$400,MASQ2!J495,'Étape 1 - à remplir'!$O$31:$O$400,S$3)),IF(S$2="Espèce",IF(S$3="Tous",SUMIFS('Étape 1 - à remplir'!$F$31:$F$400,'Étape 1 - à remplir'!$E$31:$E$400,MASQ2!J495,'Étape 1 - à remplir'!$G$31:$G$400,"animaux"),SUMIFS('Étape 1 - à remplir'!$F$31:$F$400,'Étape 1 - à remplir'!$E$31:$E$400,MASQ2!J495,'Étape 1 - à remplir'!$N$31:$N$400,S$3))))))=0,NA(),IF(S$2="Catégorie",IF(S$3="Toutes",SUMIFS('Étape 1 - à remplir'!$F$31:$F$400,'Étape 1 - à remplir'!$E$31:$E$400,MASQ2!J495,'Étape 1 - à remplir'!$G$31:$G$400,"animaux"),SUMIFS('Étape 1 - à remplir'!$F$31:$F$400,'Étape 1 - à remplir'!$E$31:$E$400,MASQ2!J495,'Étape 1 - à remplir'!$C$31:$C$400,S$3)),IF(S$2="Âge",IF(S$3="Tous",SUMIFS('Étape 1 - à remplir'!$F$31:$F$400,'Étape 1 - à remplir'!$E$31:$E$400,MASQ2!J495,'Étape 1 - à remplir'!$G$31:$G$400,"animaux"),SUMIFS('Étape 1 - à remplir'!$F$31:$F$400,'Étape 1 - à remplir'!$E$31:$E$400,MASQ2!J495,'Étape 1 - à remplir'!$P$31:$P$400,S$3)),IF(S$2="Atelier",IF(S$3="Tous",SUMIFS('Étape 1 - à remplir'!$F$31:$F$400,'Étape 1 - à remplir'!$E$31:$E$400,MASQ2!J495,'Étape 1 - à remplir'!$G$31:$G$400,"animaux"),SUMIFS('Étape 1 - à remplir'!$F$31:$F$400,'Étape 1 - à remplir'!$E$31:$E$400,MASQ2!J495,'Étape 1 - à remplir'!$O$31:$O$400,S$3)),IF(S$2="Espèce",IF(S$3="Tous",SUMIFS('Étape 1 - à remplir'!$F$31:$F$400,'Étape 1 - à remplir'!$E$31:$E$400,MASQ2!J495,'Étape 1 - à remplir'!$G$31:$G$400,"animaux"),SUMIFS('Étape 1 - à remplir'!$F$31:$F$400,'Étape 1 - à remplir'!$E$31:$E$400,MASQ2!J495,'Étape 1 - à remplir'!$N$31:$N$400,S$3)))))))</f>
        <v>#N/A</v>
      </c>
      <c r="L495" s="97">
        <f t="shared" si="218"/>
        <v>0</v>
      </c>
      <c r="M495" s="56" t="str">
        <f>Données_ATB!BN494</f>
        <v>Sulfadimidine</v>
      </c>
      <c r="N495" s="204" t="str">
        <f>Données_ATB!BO494</f>
        <v/>
      </c>
      <c r="O495" s="97" t="str">
        <f>Données_ATB!BP494</f>
        <v/>
      </c>
      <c r="P495" s="77" t="str">
        <f>Données_ATB!BR494</f>
        <v>Sulfamides</v>
      </c>
      <c r="Q495" s="78" t="str">
        <f>Données_ATB!BS494</f>
        <v/>
      </c>
      <c r="R495" s="79" t="str">
        <f>Données_ATB!BT494</f>
        <v/>
      </c>
      <c r="S495" s="78"/>
      <c r="T495" s="78"/>
      <c r="U495" s="77" t="str">
        <f ca="1"/>
        <v>SULFACYCLINE</v>
      </c>
      <c r="V495" s="79" t="e">
        <f ca="1"/>
        <v>#N/A</v>
      </c>
      <c r="W495" s="102"/>
      <c r="X495" s="8"/>
      <c r="Y495" s="8"/>
      <c r="Z495" s="8"/>
      <c r="AA495" s="8"/>
      <c r="AB495" s="102"/>
      <c r="AC495" s="8"/>
      <c r="AD495" s="8"/>
      <c r="AE495" s="8"/>
      <c r="AF495" s="8"/>
      <c r="AG495" s="8"/>
      <c r="AH495" s="8"/>
      <c r="AI495" s="8"/>
      <c r="AJ495" s="8"/>
      <c r="AK495" s="8"/>
      <c r="AL495" s="8"/>
      <c r="AM495" s="8"/>
      <c r="AN495" s="8"/>
      <c r="AO495" s="8"/>
      <c r="AP495" s="8"/>
      <c r="AQ495" s="8"/>
      <c r="AR495" s="8"/>
      <c r="AS495" s="8"/>
      <c r="AT495" s="97"/>
      <c r="AV495" s="56"/>
      <c r="AW495" s="8"/>
      <c r="AX495" s="8"/>
      <c r="AY495" s="8"/>
      <c r="AZ495" s="8"/>
      <c r="BA495" s="8"/>
      <c r="BB495" s="8"/>
      <c r="BC495" s="8"/>
      <c r="BD495" s="102" t="str">
        <f t="shared" si="200"/>
        <v/>
      </c>
      <c r="BE495" s="56" t="str">
        <f t="shared" si="201"/>
        <v>SULFACYCLINE</v>
      </c>
      <c r="BF495" s="204" t="e">
        <f>IF(IF(BN$2="Catégorie",IF(BN$3="Toutes",SUMIFS('Étape 1 - à remplir'!$F$31:$F$400,'Étape 1 - à remplir'!$E$31:$E$400,MASQ2!BE495,'Étape 1 - à remplir'!$G$31:$G$400,"lots"),SUMIFS('Étape 1 - à remplir'!$F$31:$F$400,'Étape 1 - à remplir'!$E$31:$E$400,MASQ2!BE495,'Étape 1 - à remplir'!$C$31:$C$400,BN$3)),IF(BN$2="Âge",IF(BN$3="Tous",SUMIFS('Étape 1 - à remplir'!$F$31:$F$400,'Étape 1 - à remplir'!$E$31:$E$400,MASQ2!BE495,'Étape 1 - à remplir'!$G$31:$G$400,"lots"),SUMIFS('Étape 1 - à remplir'!$F$31:$F$400,'Étape 1 - à remplir'!$E$31:$E$400,MASQ2!BE495,'Étape 1 - à remplir'!$P$31:$P$400,BN$3,'Étape 1 - à remplir'!$G$31:$G$400,"lots")),IF(BN$2="Atelier",IF(BN$3="Tous",SUMIFS('Étape 1 - à remplir'!$F$31:$F$400,'Étape 1 - à remplir'!$E$31:$E$400,MASQ2!BE495,'Étape 1 - à remplir'!$G$31:$G$400,"lots"),SUMIFS('Étape 1 - à remplir'!$F$31:$F$400,'Étape 1 - à remplir'!$E$31:$E$400,MASQ2!BE495,'Étape 1 - à remplir'!$O$31:$O$400,BN$3,'Étape 1 - à remplir'!$G$31:$G$400,"lots")),IF(BN$2="Espèce",IF(BN$3="Tous",SUMIFS('Étape 1 - à remplir'!$F$31:$F$400,'Étape 1 - à remplir'!$E$31:$E$400,MASQ2!BE495,'Étape 1 - à remplir'!$G$31:$G$400,"lots"),SUMIFS('Étape 1 - à remplir'!$F$31:$F$400,'Étape 1 - à remplir'!$E$31:$E$400,MASQ2!BE495,'Étape 1 - à remplir'!$N$31:$N$400,BN$3,'Étape 1 - à remplir'!$G$31:$G$400,"lots"))))))=0,NA(),IF(BN$2="Catégorie",IF(BN$3="Toutes",SUMIFS('Étape 1 - à remplir'!$F$31:$F$400,'Étape 1 - à remplir'!$E$31:$E$400,MASQ2!BE495,'Étape 1 - à remplir'!$G$31:$G$400,"lots"),SUMIFS('Étape 1 - à remplir'!$F$31:$F$400,'Étape 1 - à remplir'!$E$31:$E$400,MASQ2!BE495,'Étape 1 - à remplir'!$C$31:$C$400,BN$3)),IF(BN$2="Âge",IF(BN$3="Tous",SUMIFS('Étape 1 - à remplir'!$F$31:$F$400,'Étape 1 - à remplir'!$E$31:$E$400,MASQ2!BE495,'Étape 1 - à remplir'!$G$31:$G$400,"lots"),SUMIFS('Étape 1 - à remplir'!$F$31:$F$400,'Étape 1 - à remplir'!$E$31:$E$400,MASQ2!BE495,'Étape 1 - à remplir'!$P$31:$P$400,BN$3,'Étape 1 - à remplir'!$G$31:$G$400,"lots")),IF(BN$2="Atelier",IF(BN$3="Tous",SUMIFS('Étape 1 - à remplir'!$F$31:$F$400,'Étape 1 - à remplir'!$E$31:$E$400,MASQ2!BE495,'Étape 1 - à remplir'!$G$31:$G$400,"lots"),SUMIFS('Étape 1 - à remplir'!$F$31:$F$400,'Étape 1 - à remplir'!$E$31:$E$400,MASQ2!BE495,'Étape 1 - à remplir'!$O$31:$O$400,BN$3,'Étape 1 - à remplir'!$G$31:$G$400,"lots")),IF(BN$2="Espèce",IF(BN$3="Tous",SUMIFS('Étape 1 - à remplir'!$F$31:$F$400,'Étape 1 - à remplir'!$E$31:$E$400,MASQ2!BE495,'Étape 1 - à remplir'!$G$31:$G$400,"lots"),SUMIFS('Étape 1 - à remplir'!$F$31:$F$400,'Étape 1 - à remplir'!$E$31:$E$400,MASQ2!BE495,'Étape 1 - à remplir'!$N$31:$N$400,BN$3,'Étape 1 - à remplir'!$G$31:$G$400,"lots")))))))</f>
        <v>#N/A</v>
      </c>
      <c r="BG495" s="204">
        <f t="shared" si="216"/>
        <v>0</v>
      </c>
      <c r="BH495" s="204" t="str">
        <f t="shared" si="202"/>
        <v>Sulfadimidine</v>
      </c>
      <c r="BI495" s="204" t="str">
        <f t="shared" si="203"/>
        <v/>
      </c>
      <c r="BJ495" s="204" t="str">
        <f t="shared" si="204"/>
        <v/>
      </c>
      <c r="BK495" s="204" t="str">
        <f t="shared" si="205"/>
        <v>Sulfamides</v>
      </c>
      <c r="BL495" s="204" t="str">
        <f t="shared" si="206"/>
        <v/>
      </c>
      <c r="BM495" s="97" t="str">
        <f t="shared" si="207"/>
        <v/>
      </c>
      <c r="BN495" s="78"/>
      <c r="BO495" s="78"/>
      <c r="BP495" s="77" t="str">
        <f ca="1"/>
        <v>SULFACYCLINE</v>
      </c>
      <c r="BQ495" s="79" t="e">
        <f ca="1"/>
        <v>#N/A</v>
      </c>
      <c r="BR495" s="102"/>
      <c r="BS495" s="8"/>
      <c r="BT495" s="8"/>
      <c r="BU495" s="8"/>
      <c r="BV495" s="8"/>
      <c r="BW495" s="8"/>
      <c r="BX495" s="8"/>
      <c r="BY495" s="8"/>
      <c r="BZ495" s="8"/>
      <c r="CA495" s="8"/>
      <c r="CB495" s="8"/>
      <c r="CC495" s="8"/>
      <c r="CD495" s="8"/>
      <c r="CE495" s="8"/>
      <c r="CF495" s="8"/>
      <c r="CG495" s="8"/>
      <c r="CH495" s="8"/>
      <c r="CI495" s="8"/>
      <c r="CJ495" s="8"/>
      <c r="CK495" s="8"/>
      <c r="CL495" s="8"/>
      <c r="CM495" s="8"/>
      <c r="CN495" s="8"/>
      <c r="CO495" s="97"/>
      <c r="CQ495" s="56"/>
      <c r="CR495" s="8"/>
      <c r="CS495" s="8"/>
      <c r="CT495" s="8"/>
      <c r="CU495" s="8"/>
      <c r="CV495" s="8"/>
      <c r="CW495" s="8"/>
      <c r="CX495" s="8"/>
      <c r="CY495" s="102" t="str">
        <f t="shared" si="208"/>
        <v/>
      </c>
      <c r="CZ495" s="56" t="str">
        <f t="shared" si="209"/>
        <v>SULFACYCLINE</v>
      </c>
      <c r="DA495" s="204" t="e">
        <f>IF(IF(DI$2="Catégorie",IF(DI$3="Toutes",SUMIFS('Étape 1 - à remplir'!$F$31:$F$400,'Étape 1 - à remplir'!$E$31:$E$400,MASQ2!CZ495,'Étape 1 - à remplir'!$G$31:$G$400,"kg"),SUMIFS('Étape 1 - à remplir'!$F$31:$F$400,'Étape 1 - à remplir'!$E$31:$E$400,MASQ2!CZ495,'Étape 1 - à remplir'!$C$31:$C$400,DI$3)),IF(DI$2="Âge",IF(DI$3="Tous",SUMIFS('Étape 1 - à remplir'!$F$31:$F$400,'Étape 1 - à remplir'!$E$31:$E$400,MASQ2!CZ495,'Étape 1 - à remplir'!$G$31:$G$400,"kg"),SUMIFS('Étape 1 - à remplir'!$F$31:$F$400,'Étape 1 - à remplir'!$E$31:$E$400,MASQ2!CZ495,'Étape 1 - à remplir'!$P$31:$P$400,DI$3,'Étape 1 - à remplir'!$G$31:$G$400,"kg")),IF(DI$2="Atelier",IF(DI$3="Tous",SUMIFS('Étape 1 - à remplir'!$F$31:$F$400,'Étape 1 - à remplir'!$E$31:$E$400,MASQ2!CZ495,'Étape 1 - à remplir'!$G$31:$G$400,"kg"),SUMIFS('Étape 1 - à remplir'!$F$31:$F$400,'Étape 1 - à remplir'!$E$31:$E$400,MASQ2!CZ495,'Étape 1 - à remplir'!$O$31:$O$400,DI$3,'Étape 1 - à remplir'!$G$31:$G$400,"kg")),IF(DI$2="Espèce",IF(DI$3="Tous",SUMIFS('Étape 1 - à remplir'!$F$31:$F$400,'Étape 1 - à remplir'!$E$31:$E$400,MASQ2!CZ495,'Étape 1 - à remplir'!$G$31:$G$400,"kg"),SUMIFS('Étape 1 - à remplir'!$F$31:$F$400,'Étape 1 - à remplir'!$E$31:$E$400,MASQ2!CZ495,'Étape 1 - à remplir'!$N$31:$N$400,DI$3,'Étape 1 - à remplir'!$G$31:$G$400,"kg"))))))=0,NA(),IF(DI$2="Catégorie",IF(DI$3="Toutes",SUMIFS('Étape 1 - à remplir'!$F$31:$F$400,'Étape 1 - à remplir'!$E$31:$E$400,MASQ2!CZ495,'Étape 1 - à remplir'!$G$31:$G$400,"kg"),SUMIFS('Étape 1 - à remplir'!$F$31:$F$400,'Étape 1 - à remplir'!$E$31:$E$400,MASQ2!CZ495,'Étape 1 - à remplir'!$C$31:$C$400,DI$3)),IF(DI$2="Âge",IF(DI$3="Tous",SUMIFS('Étape 1 - à remplir'!$F$31:$F$400,'Étape 1 - à remplir'!$E$31:$E$400,MASQ2!CZ495,'Étape 1 - à remplir'!$G$31:$G$400,"kg"),SUMIFS('Étape 1 - à remplir'!$F$31:$F$400,'Étape 1 - à remplir'!$E$31:$E$400,MASQ2!CZ495,'Étape 1 - à remplir'!$P$31:$P$400,DI$3,'Étape 1 - à remplir'!$G$31:$G$400,"kg")),IF(DI$2="Atelier",IF(DI$3="Tous",SUMIFS('Étape 1 - à remplir'!$F$31:$F$400,'Étape 1 - à remplir'!$E$31:$E$400,MASQ2!CZ495,'Étape 1 - à remplir'!$G$31:$G$400,"kg"),SUMIFS('Étape 1 - à remplir'!$F$31:$F$400,'Étape 1 - à remplir'!$E$31:$E$400,MASQ2!CZ495,'Étape 1 - à remplir'!$O$31:$O$400,DI$3,'Étape 1 - à remplir'!$G$31:$G$400,"kg")),IF(DI$2="Espèce",IF(DI$3="Tous",SUMIFS('Étape 1 - à remplir'!$F$31:$F$400,'Étape 1 - à remplir'!$E$31:$E$400,MASQ2!CZ495,'Étape 1 - à remplir'!$G$31:$G$400,"kg"),SUMIFS('Étape 1 - à remplir'!$F$31:$F$400,'Étape 1 - à remplir'!$E$31:$E$400,MASQ2!CZ495,'Étape 1 - à remplir'!$N$31:$N$400,DI$3,'Étape 1 - à remplir'!$G$31:$G$400,"kg")))))))</f>
        <v>#N/A</v>
      </c>
      <c r="DB495" s="104">
        <f t="shared" si="217"/>
        <v>0</v>
      </c>
      <c r="DC495" s="204" t="str">
        <f t="shared" si="210"/>
        <v>Sulfadimidine</v>
      </c>
      <c r="DD495" s="204" t="str">
        <f t="shared" si="211"/>
        <v/>
      </c>
      <c r="DE495" s="204" t="str">
        <f t="shared" si="212"/>
        <v/>
      </c>
      <c r="DF495" s="204" t="str">
        <f t="shared" si="213"/>
        <v>Sulfamides</v>
      </c>
      <c r="DG495" s="204" t="str">
        <f t="shared" si="214"/>
        <v/>
      </c>
      <c r="DH495" s="97" t="str">
        <f t="shared" si="215"/>
        <v/>
      </c>
      <c r="DI495" s="78"/>
      <c r="DJ495" s="78"/>
      <c r="DK495" s="77" t="str">
        <f ca="1"/>
        <v>SULFACYCLINE</v>
      </c>
      <c r="DL495" s="79" t="e">
        <f ca="1"/>
        <v>#N/A</v>
      </c>
      <c r="DM495" s="102"/>
      <c r="DN495" s="8"/>
      <c r="DO495" s="8"/>
      <c r="DP495" s="8"/>
      <c r="DQ495" s="8"/>
      <c r="DR495" s="8"/>
      <c r="DS495" s="8"/>
      <c r="DT495" s="8"/>
      <c r="DU495" s="8"/>
      <c r="DV495" s="8"/>
      <c r="DW495" s="8"/>
      <c r="DX495" s="8"/>
      <c r="DY495" s="8"/>
      <c r="DZ495" s="8"/>
      <c r="EA495" s="8"/>
      <c r="EB495" s="8"/>
      <c r="EC495" s="8"/>
      <c r="ED495" s="8"/>
      <c r="EE495" s="8"/>
      <c r="EF495" s="8"/>
      <c r="EG495" s="8"/>
      <c r="EH495" s="8"/>
      <c r="EI495" s="8"/>
      <c r="EJ495" s="97"/>
    </row>
    <row r="496" spans="1:140" x14ac:dyDescent="0.25">
      <c r="A496" s="56"/>
      <c r="B496" s="8"/>
      <c r="C496" s="8"/>
      <c r="D496" s="8"/>
      <c r="E496" s="8"/>
      <c r="F496" s="8"/>
      <c r="G496" s="8"/>
      <c r="H496" s="8"/>
      <c r="I496" s="102" t="str">
        <f>INDEX(Données_ATB!BE:BV,MATCH(MASQ2!J496,Données_ATB!BE:BE,0),18)</f>
        <v/>
      </c>
      <c r="J496" s="77" t="str">
        <f>Données_ATB!BE495</f>
        <v>SULFADI 500</v>
      </c>
      <c r="K496" s="204" t="e">
        <f>IF(IF(S$2="Catégorie",IF(S$3="Toutes",SUMIFS('Étape 1 - à remplir'!$F$31:$F$400,'Étape 1 - à remplir'!$E$31:$E$400,MASQ2!J496,'Étape 1 - à remplir'!$G$31:$G$400,"animaux"),SUMIFS('Étape 1 - à remplir'!$F$31:$F$400,'Étape 1 - à remplir'!$E$31:$E$400,MASQ2!J496,'Étape 1 - à remplir'!$C$31:$C$400,S$3)),IF(S$2="Âge",IF(S$3="Tous",SUMIFS('Étape 1 - à remplir'!$F$31:$F$400,'Étape 1 - à remplir'!$E$31:$E$400,MASQ2!J496,'Étape 1 - à remplir'!$G$31:$G$400,"animaux"),SUMIFS('Étape 1 - à remplir'!$F$31:$F$400,'Étape 1 - à remplir'!$E$31:$E$400,MASQ2!J496,'Étape 1 - à remplir'!$P$31:$P$400,S$3)),IF(S$2="Atelier",IF(S$3="Tous",SUMIFS('Étape 1 - à remplir'!$F$31:$F$400,'Étape 1 - à remplir'!$E$31:$E$400,MASQ2!J496,'Étape 1 - à remplir'!$G$31:$G$400,"animaux"),SUMIFS('Étape 1 - à remplir'!$F$31:$F$400,'Étape 1 - à remplir'!$E$31:$E$400,MASQ2!J496,'Étape 1 - à remplir'!$O$31:$O$400,S$3)),IF(S$2="Espèce",IF(S$3="Tous",SUMIFS('Étape 1 - à remplir'!$F$31:$F$400,'Étape 1 - à remplir'!$E$31:$E$400,MASQ2!J496,'Étape 1 - à remplir'!$G$31:$G$400,"animaux"),SUMIFS('Étape 1 - à remplir'!$F$31:$F$400,'Étape 1 - à remplir'!$E$31:$E$400,MASQ2!J496,'Étape 1 - à remplir'!$N$31:$N$400,S$3))))))=0,NA(),IF(S$2="Catégorie",IF(S$3="Toutes",SUMIFS('Étape 1 - à remplir'!$F$31:$F$400,'Étape 1 - à remplir'!$E$31:$E$400,MASQ2!J496,'Étape 1 - à remplir'!$G$31:$G$400,"animaux"),SUMIFS('Étape 1 - à remplir'!$F$31:$F$400,'Étape 1 - à remplir'!$E$31:$E$400,MASQ2!J496,'Étape 1 - à remplir'!$C$31:$C$400,S$3)),IF(S$2="Âge",IF(S$3="Tous",SUMIFS('Étape 1 - à remplir'!$F$31:$F$400,'Étape 1 - à remplir'!$E$31:$E$400,MASQ2!J496,'Étape 1 - à remplir'!$G$31:$G$400,"animaux"),SUMIFS('Étape 1 - à remplir'!$F$31:$F$400,'Étape 1 - à remplir'!$E$31:$E$400,MASQ2!J496,'Étape 1 - à remplir'!$P$31:$P$400,S$3)),IF(S$2="Atelier",IF(S$3="Tous",SUMIFS('Étape 1 - à remplir'!$F$31:$F$400,'Étape 1 - à remplir'!$E$31:$E$400,MASQ2!J496,'Étape 1 - à remplir'!$G$31:$G$400,"animaux"),SUMIFS('Étape 1 - à remplir'!$F$31:$F$400,'Étape 1 - à remplir'!$E$31:$E$400,MASQ2!J496,'Étape 1 - à remplir'!$O$31:$O$400,S$3)),IF(S$2="Espèce",IF(S$3="Tous",SUMIFS('Étape 1 - à remplir'!$F$31:$F$400,'Étape 1 - à remplir'!$E$31:$E$400,MASQ2!J496,'Étape 1 - à remplir'!$G$31:$G$400,"animaux"),SUMIFS('Étape 1 - à remplir'!$F$31:$F$400,'Étape 1 - à remplir'!$E$31:$E$400,MASQ2!J496,'Étape 1 - à remplir'!$N$31:$N$400,S$3)))))))</f>
        <v>#N/A</v>
      </c>
      <c r="L496" s="97">
        <f t="shared" si="218"/>
        <v>0</v>
      </c>
      <c r="M496" s="56" t="str">
        <f>Données_ATB!BN495</f>
        <v>Sulfadimidine</v>
      </c>
      <c r="N496" s="204" t="str">
        <f>Données_ATB!BO495</f>
        <v/>
      </c>
      <c r="O496" s="97" t="str">
        <f>Données_ATB!BP495</f>
        <v/>
      </c>
      <c r="P496" s="77" t="str">
        <f>Données_ATB!BR495</f>
        <v>Sulfamides</v>
      </c>
      <c r="Q496" s="78" t="str">
        <f>Données_ATB!BS495</f>
        <v/>
      </c>
      <c r="R496" s="79" t="str">
        <f>Données_ATB!BT495</f>
        <v/>
      </c>
      <c r="S496" s="78"/>
      <c r="T496" s="78"/>
      <c r="U496" s="77" t="str">
        <f ca="1"/>
        <v>SULFADI 500</v>
      </c>
      <c r="V496" s="79" t="e">
        <f ca="1"/>
        <v>#N/A</v>
      </c>
      <c r="W496" s="102"/>
      <c r="X496" s="8"/>
      <c r="Y496" s="8"/>
      <c r="Z496" s="8"/>
      <c r="AA496" s="8"/>
      <c r="AB496" s="102"/>
      <c r="AC496" s="8"/>
      <c r="AD496" s="8"/>
      <c r="AE496" s="8"/>
      <c r="AF496" s="8"/>
      <c r="AG496" s="8"/>
      <c r="AH496" s="8"/>
      <c r="AI496" s="8"/>
      <c r="AJ496" s="8"/>
      <c r="AK496" s="8"/>
      <c r="AL496" s="8"/>
      <c r="AM496" s="8"/>
      <c r="AN496" s="8"/>
      <c r="AO496" s="8"/>
      <c r="AP496" s="8"/>
      <c r="AQ496" s="8"/>
      <c r="AR496" s="8"/>
      <c r="AS496" s="8"/>
      <c r="AT496" s="97"/>
      <c r="AV496" s="56"/>
      <c r="AW496" s="8"/>
      <c r="AX496" s="8"/>
      <c r="AY496" s="8"/>
      <c r="AZ496" s="8"/>
      <c r="BA496" s="8"/>
      <c r="BB496" s="8"/>
      <c r="BC496" s="8"/>
      <c r="BD496" s="102" t="str">
        <f t="shared" si="200"/>
        <v/>
      </c>
      <c r="BE496" s="56" t="str">
        <f t="shared" si="201"/>
        <v>SULFADI 500</v>
      </c>
      <c r="BF496" s="204" t="e">
        <f>IF(IF(BN$2="Catégorie",IF(BN$3="Toutes",SUMIFS('Étape 1 - à remplir'!$F$31:$F$400,'Étape 1 - à remplir'!$E$31:$E$400,MASQ2!BE496,'Étape 1 - à remplir'!$G$31:$G$400,"lots"),SUMIFS('Étape 1 - à remplir'!$F$31:$F$400,'Étape 1 - à remplir'!$E$31:$E$400,MASQ2!BE496,'Étape 1 - à remplir'!$C$31:$C$400,BN$3)),IF(BN$2="Âge",IF(BN$3="Tous",SUMIFS('Étape 1 - à remplir'!$F$31:$F$400,'Étape 1 - à remplir'!$E$31:$E$400,MASQ2!BE496,'Étape 1 - à remplir'!$G$31:$G$400,"lots"),SUMIFS('Étape 1 - à remplir'!$F$31:$F$400,'Étape 1 - à remplir'!$E$31:$E$400,MASQ2!BE496,'Étape 1 - à remplir'!$P$31:$P$400,BN$3,'Étape 1 - à remplir'!$G$31:$G$400,"lots")),IF(BN$2="Atelier",IF(BN$3="Tous",SUMIFS('Étape 1 - à remplir'!$F$31:$F$400,'Étape 1 - à remplir'!$E$31:$E$400,MASQ2!BE496,'Étape 1 - à remplir'!$G$31:$G$400,"lots"),SUMIFS('Étape 1 - à remplir'!$F$31:$F$400,'Étape 1 - à remplir'!$E$31:$E$400,MASQ2!BE496,'Étape 1 - à remplir'!$O$31:$O$400,BN$3,'Étape 1 - à remplir'!$G$31:$G$400,"lots")),IF(BN$2="Espèce",IF(BN$3="Tous",SUMIFS('Étape 1 - à remplir'!$F$31:$F$400,'Étape 1 - à remplir'!$E$31:$E$400,MASQ2!BE496,'Étape 1 - à remplir'!$G$31:$G$400,"lots"),SUMIFS('Étape 1 - à remplir'!$F$31:$F$400,'Étape 1 - à remplir'!$E$31:$E$400,MASQ2!BE496,'Étape 1 - à remplir'!$N$31:$N$400,BN$3,'Étape 1 - à remplir'!$G$31:$G$400,"lots"))))))=0,NA(),IF(BN$2="Catégorie",IF(BN$3="Toutes",SUMIFS('Étape 1 - à remplir'!$F$31:$F$400,'Étape 1 - à remplir'!$E$31:$E$400,MASQ2!BE496,'Étape 1 - à remplir'!$G$31:$G$400,"lots"),SUMIFS('Étape 1 - à remplir'!$F$31:$F$400,'Étape 1 - à remplir'!$E$31:$E$400,MASQ2!BE496,'Étape 1 - à remplir'!$C$31:$C$400,BN$3)),IF(BN$2="Âge",IF(BN$3="Tous",SUMIFS('Étape 1 - à remplir'!$F$31:$F$400,'Étape 1 - à remplir'!$E$31:$E$400,MASQ2!BE496,'Étape 1 - à remplir'!$G$31:$G$400,"lots"),SUMIFS('Étape 1 - à remplir'!$F$31:$F$400,'Étape 1 - à remplir'!$E$31:$E$400,MASQ2!BE496,'Étape 1 - à remplir'!$P$31:$P$400,BN$3,'Étape 1 - à remplir'!$G$31:$G$400,"lots")),IF(BN$2="Atelier",IF(BN$3="Tous",SUMIFS('Étape 1 - à remplir'!$F$31:$F$400,'Étape 1 - à remplir'!$E$31:$E$400,MASQ2!BE496,'Étape 1 - à remplir'!$G$31:$G$400,"lots"),SUMIFS('Étape 1 - à remplir'!$F$31:$F$400,'Étape 1 - à remplir'!$E$31:$E$400,MASQ2!BE496,'Étape 1 - à remplir'!$O$31:$O$400,BN$3,'Étape 1 - à remplir'!$G$31:$G$400,"lots")),IF(BN$2="Espèce",IF(BN$3="Tous",SUMIFS('Étape 1 - à remplir'!$F$31:$F$400,'Étape 1 - à remplir'!$E$31:$E$400,MASQ2!BE496,'Étape 1 - à remplir'!$G$31:$G$400,"lots"),SUMIFS('Étape 1 - à remplir'!$F$31:$F$400,'Étape 1 - à remplir'!$E$31:$E$400,MASQ2!BE496,'Étape 1 - à remplir'!$N$31:$N$400,BN$3,'Étape 1 - à remplir'!$G$31:$G$400,"lots")))))))</f>
        <v>#N/A</v>
      </c>
      <c r="BG496" s="204">
        <f t="shared" si="216"/>
        <v>0</v>
      </c>
      <c r="BH496" s="204" t="str">
        <f t="shared" si="202"/>
        <v>Sulfadimidine</v>
      </c>
      <c r="BI496" s="204" t="str">
        <f t="shared" si="203"/>
        <v/>
      </c>
      <c r="BJ496" s="204" t="str">
        <f t="shared" si="204"/>
        <v/>
      </c>
      <c r="BK496" s="204" t="str">
        <f t="shared" si="205"/>
        <v>Sulfamides</v>
      </c>
      <c r="BL496" s="204" t="str">
        <f t="shared" si="206"/>
        <v/>
      </c>
      <c r="BM496" s="97" t="str">
        <f t="shared" si="207"/>
        <v/>
      </c>
      <c r="BN496" s="78"/>
      <c r="BO496" s="78"/>
      <c r="BP496" s="77" t="str">
        <f ca="1"/>
        <v>SULFADI 500</v>
      </c>
      <c r="BQ496" s="79" t="e">
        <f ca="1"/>
        <v>#N/A</v>
      </c>
      <c r="BR496" s="102"/>
      <c r="BS496" s="8"/>
      <c r="BT496" s="8"/>
      <c r="BU496" s="8"/>
      <c r="BV496" s="8"/>
      <c r="BW496" s="8"/>
      <c r="BX496" s="8"/>
      <c r="BY496" s="8"/>
      <c r="BZ496" s="8"/>
      <c r="CA496" s="8"/>
      <c r="CB496" s="8"/>
      <c r="CC496" s="8"/>
      <c r="CD496" s="8"/>
      <c r="CE496" s="8"/>
      <c r="CF496" s="8"/>
      <c r="CG496" s="8"/>
      <c r="CH496" s="8"/>
      <c r="CI496" s="8"/>
      <c r="CJ496" s="8"/>
      <c r="CK496" s="8"/>
      <c r="CL496" s="8"/>
      <c r="CM496" s="8"/>
      <c r="CN496" s="8"/>
      <c r="CO496" s="97"/>
      <c r="CQ496" s="56"/>
      <c r="CR496" s="8"/>
      <c r="CS496" s="8"/>
      <c r="CT496" s="8"/>
      <c r="CU496" s="8"/>
      <c r="CV496" s="8"/>
      <c r="CW496" s="8"/>
      <c r="CX496" s="8"/>
      <c r="CY496" s="102" t="str">
        <f t="shared" si="208"/>
        <v/>
      </c>
      <c r="CZ496" s="56" t="str">
        <f t="shared" si="209"/>
        <v>SULFADI 500</v>
      </c>
      <c r="DA496" s="204" t="e">
        <f>IF(IF(DI$2="Catégorie",IF(DI$3="Toutes",SUMIFS('Étape 1 - à remplir'!$F$31:$F$400,'Étape 1 - à remplir'!$E$31:$E$400,MASQ2!CZ496,'Étape 1 - à remplir'!$G$31:$G$400,"kg"),SUMIFS('Étape 1 - à remplir'!$F$31:$F$400,'Étape 1 - à remplir'!$E$31:$E$400,MASQ2!CZ496,'Étape 1 - à remplir'!$C$31:$C$400,DI$3)),IF(DI$2="Âge",IF(DI$3="Tous",SUMIFS('Étape 1 - à remplir'!$F$31:$F$400,'Étape 1 - à remplir'!$E$31:$E$400,MASQ2!CZ496,'Étape 1 - à remplir'!$G$31:$G$400,"kg"),SUMIFS('Étape 1 - à remplir'!$F$31:$F$400,'Étape 1 - à remplir'!$E$31:$E$400,MASQ2!CZ496,'Étape 1 - à remplir'!$P$31:$P$400,DI$3,'Étape 1 - à remplir'!$G$31:$G$400,"kg")),IF(DI$2="Atelier",IF(DI$3="Tous",SUMIFS('Étape 1 - à remplir'!$F$31:$F$400,'Étape 1 - à remplir'!$E$31:$E$400,MASQ2!CZ496,'Étape 1 - à remplir'!$G$31:$G$400,"kg"),SUMIFS('Étape 1 - à remplir'!$F$31:$F$400,'Étape 1 - à remplir'!$E$31:$E$400,MASQ2!CZ496,'Étape 1 - à remplir'!$O$31:$O$400,DI$3,'Étape 1 - à remplir'!$G$31:$G$400,"kg")),IF(DI$2="Espèce",IF(DI$3="Tous",SUMIFS('Étape 1 - à remplir'!$F$31:$F$400,'Étape 1 - à remplir'!$E$31:$E$400,MASQ2!CZ496,'Étape 1 - à remplir'!$G$31:$G$400,"kg"),SUMIFS('Étape 1 - à remplir'!$F$31:$F$400,'Étape 1 - à remplir'!$E$31:$E$400,MASQ2!CZ496,'Étape 1 - à remplir'!$N$31:$N$400,DI$3,'Étape 1 - à remplir'!$G$31:$G$400,"kg"))))))=0,NA(),IF(DI$2="Catégorie",IF(DI$3="Toutes",SUMIFS('Étape 1 - à remplir'!$F$31:$F$400,'Étape 1 - à remplir'!$E$31:$E$400,MASQ2!CZ496,'Étape 1 - à remplir'!$G$31:$G$400,"kg"),SUMIFS('Étape 1 - à remplir'!$F$31:$F$400,'Étape 1 - à remplir'!$E$31:$E$400,MASQ2!CZ496,'Étape 1 - à remplir'!$C$31:$C$400,DI$3)),IF(DI$2="Âge",IF(DI$3="Tous",SUMIFS('Étape 1 - à remplir'!$F$31:$F$400,'Étape 1 - à remplir'!$E$31:$E$400,MASQ2!CZ496,'Étape 1 - à remplir'!$G$31:$G$400,"kg"),SUMIFS('Étape 1 - à remplir'!$F$31:$F$400,'Étape 1 - à remplir'!$E$31:$E$400,MASQ2!CZ496,'Étape 1 - à remplir'!$P$31:$P$400,DI$3,'Étape 1 - à remplir'!$G$31:$G$400,"kg")),IF(DI$2="Atelier",IF(DI$3="Tous",SUMIFS('Étape 1 - à remplir'!$F$31:$F$400,'Étape 1 - à remplir'!$E$31:$E$400,MASQ2!CZ496,'Étape 1 - à remplir'!$G$31:$G$400,"kg"),SUMIFS('Étape 1 - à remplir'!$F$31:$F$400,'Étape 1 - à remplir'!$E$31:$E$400,MASQ2!CZ496,'Étape 1 - à remplir'!$O$31:$O$400,DI$3,'Étape 1 - à remplir'!$G$31:$G$400,"kg")),IF(DI$2="Espèce",IF(DI$3="Tous",SUMIFS('Étape 1 - à remplir'!$F$31:$F$400,'Étape 1 - à remplir'!$E$31:$E$400,MASQ2!CZ496,'Étape 1 - à remplir'!$G$31:$G$400,"kg"),SUMIFS('Étape 1 - à remplir'!$F$31:$F$400,'Étape 1 - à remplir'!$E$31:$E$400,MASQ2!CZ496,'Étape 1 - à remplir'!$N$31:$N$400,DI$3,'Étape 1 - à remplir'!$G$31:$G$400,"kg")))))))</f>
        <v>#N/A</v>
      </c>
      <c r="DB496" s="104">
        <f t="shared" si="217"/>
        <v>0</v>
      </c>
      <c r="DC496" s="204" t="str">
        <f t="shared" si="210"/>
        <v>Sulfadimidine</v>
      </c>
      <c r="DD496" s="204" t="str">
        <f t="shared" si="211"/>
        <v/>
      </c>
      <c r="DE496" s="204" t="str">
        <f t="shared" si="212"/>
        <v/>
      </c>
      <c r="DF496" s="204" t="str">
        <f t="shared" si="213"/>
        <v>Sulfamides</v>
      </c>
      <c r="DG496" s="204" t="str">
        <f t="shared" si="214"/>
        <v/>
      </c>
      <c r="DH496" s="97" t="str">
        <f t="shared" si="215"/>
        <v/>
      </c>
      <c r="DI496" s="78"/>
      <c r="DJ496" s="78"/>
      <c r="DK496" s="77" t="str">
        <f ca="1"/>
        <v>SULFADI 500</v>
      </c>
      <c r="DL496" s="79" t="e">
        <f ca="1"/>
        <v>#N/A</v>
      </c>
      <c r="DM496" s="102"/>
      <c r="DN496" s="8"/>
      <c r="DO496" s="8"/>
      <c r="DP496" s="8"/>
      <c r="DQ496" s="8"/>
      <c r="DR496" s="8"/>
      <c r="DS496" s="8"/>
      <c r="DT496" s="8"/>
      <c r="DU496" s="8"/>
      <c r="DV496" s="8"/>
      <c r="DW496" s="8"/>
      <c r="DX496" s="8"/>
      <c r="DY496" s="8"/>
      <c r="DZ496" s="8"/>
      <c r="EA496" s="8"/>
      <c r="EB496" s="8"/>
      <c r="EC496" s="8"/>
      <c r="ED496" s="8"/>
      <c r="EE496" s="8"/>
      <c r="EF496" s="8"/>
      <c r="EG496" s="8"/>
      <c r="EH496" s="8"/>
      <c r="EI496" s="8"/>
      <c r="EJ496" s="97"/>
    </row>
    <row r="497" spans="1:140" x14ac:dyDescent="0.25">
      <c r="A497" s="56"/>
      <c r="B497" s="8"/>
      <c r="C497" s="8"/>
      <c r="D497" s="8"/>
      <c r="E497" s="8"/>
      <c r="F497" s="8"/>
      <c r="G497" s="8"/>
      <c r="H497" s="8"/>
      <c r="I497" s="102" t="str">
        <f>INDEX(Données_ATB!BE:BV,MATCH(MASQ2!J497,Données_ATB!BE:BE,0),18)</f>
        <v/>
      </c>
      <c r="J497" s="77" t="str">
        <f>Données_ATB!BE496</f>
        <v>SULFADIMERAZINE CSI</v>
      </c>
      <c r="K497" s="204" t="e">
        <f>IF(IF(S$2="Catégorie",IF(S$3="Toutes",SUMIFS('Étape 1 - à remplir'!$F$31:$F$400,'Étape 1 - à remplir'!$E$31:$E$400,MASQ2!J497,'Étape 1 - à remplir'!$G$31:$G$400,"animaux"),SUMIFS('Étape 1 - à remplir'!$F$31:$F$400,'Étape 1 - à remplir'!$E$31:$E$400,MASQ2!J497,'Étape 1 - à remplir'!$C$31:$C$400,S$3)),IF(S$2="Âge",IF(S$3="Tous",SUMIFS('Étape 1 - à remplir'!$F$31:$F$400,'Étape 1 - à remplir'!$E$31:$E$400,MASQ2!J497,'Étape 1 - à remplir'!$G$31:$G$400,"animaux"),SUMIFS('Étape 1 - à remplir'!$F$31:$F$400,'Étape 1 - à remplir'!$E$31:$E$400,MASQ2!J497,'Étape 1 - à remplir'!$P$31:$P$400,S$3)),IF(S$2="Atelier",IF(S$3="Tous",SUMIFS('Étape 1 - à remplir'!$F$31:$F$400,'Étape 1 - à remplir'!$E$31:$E$400,MASQ2!J497,'Étape 1 - à remplir'!$G$31:$G$400,"animaux"),SUMIFS('Étape 1 - à remplir'!$F$31:$F$400,'Étape 1 - à remplir'!$E$31:$E$400,MASQ2!J497,'Étape 1 - à remplir'!$O$31:$O$400,S$3)),IF(S$2="Espèce",IF(S$3="Tous",SUMIFS('Étape 1 - à remplir'!$F$31:$F$400,'Étape 1 - à remplir'!$E$31:$E$400,MASQ2!J497,'Étape 1 - à remplir'!$G$31:$G$400,"animaux"),SUMIFS('Étape 1 - à remplir'!$F$31:$F$400,'Étape 1 - à remplir'!$E$31:$E$400,MASQ2!J497,'Étape 1 - à remplir'!$N$31:$N$400,S$3))))))=0,NA(),IF(S$2="Catégorie",IF(S$3="Toutes",SUMIFS('Étape 1 - à remplir'!$F$31:$F$400,'Étape 1 - à remplir'!$E$31:$E$400,MASQ2!J497,'Étape 1 - à remplir'!$G$31:$G$400,"animaux"),SUMIFS('Étape 1 - à remplir'!$F$31:$F$400,'Étape 1 - à remplir'!$E$31:$E$400,MASQ2!J497,'Étape 1 - à remplir'!$C$31:$C$400,S$3)),IF(S$2="Âge",IF(S$3="Tous",SUMIFS('Étape 1 - à remplir'!$F$31:$F$400,'Étape 1 - à remplir'!$E$31:$E$400,MASQ2!J497,'Étape 1 - à remplir'!$G$31:$G$400,"animaux"),SUMIFS('Étape 1 - à remplir'!$F$31:$F$400,'Étape 1 - à remplir'!$E$31:$E$400,MASQ2!J497,'Étape 1 - à remplir'!$P$31:$P$400,S$3)),IF(S$2="Atelier",IF(S$3="Tous",SUMIFS('Étape 1 - à remplir'!$F$31:$F$400,'Étape 1 - à remplir'!$E$31:$E$400,MASQ2!J497,'Étape 1 - à remplir'!$G$31:$G$400,"animaux"),SUMIFS('Étape 1 - à remplir'!$F$31:$F$400,'Étape 1 - à remplir'!$E$31:$E$400,MASQ2!J497,'Étape 1 - à remplir'!$O$31:$O$400,S$3)),IF(S$2="Espèce",IF(S$3="Tous",SUMIFS('Étape 1 - à remplir'!$F$31:$F$400,'Étape 1 - à remplir'!$E$31:$E$400,MASQ2!J497,'Étape 1 - à remplir'!$G$31:$G$400,"animaux"),SUMIFS('Étape 1 - à remplir'!$F$31:$F$400,'Étape 1 - à remplir'!$E$31:$E$400,MASQ2!J497,'Étape 1 - à remplir'!$N$31:$N$400,S$3)))))))</f>
        <v>#N/A</v>
      </c>
      <c r="L497" s="97">
        <f t="shared" si="218"/>
        <v>0</v>
      </c>
      <c r="M497" s="56" t="str">
        <f>Données_ATB!BN496</f>
        <v>Sulfadimidine</v>
      </c>
      <c r="N497" s="204" t="str">
        <f>Données_ATB!BO496</f>
        <v/>
      </c>
      <c r="O497" s="97" t="str">
        <f>Données_ATB!BP496</f>
        <v/>
      </c>
      <c r="P497" s="77" t="str">
        <f>Données_ATB!BR496</f>
        <v>Sulfamides</v>
      </c>
      <c r="Q497" s="78" t="str">
        <f>Données_ATB!BS496</f>
        <v/>
      </c>
      <c r="R497" s="79" t="str">
        <f>Données_ATB!BT496</f>
        <v/>
      </c>
      <c r="S497" s="78"/>
      <c r="T497" s="78"/>
      <c r="U497" s="77" t="str">
        <f ca="1"/>
        <v>SULFADIMERAZINE CSI</v>
      </c>
      <c r="V497" s="79" t="e">
        <f ca="1"/>
        <v>#N/A</v>
      </c>
      <c r="W497" s="102"/>
      <c r="X497" s="8"/>
      <c r="Y497" s="8"/>
      <c r="Z497" s="8"/>
      <c r="AA497" s="8"/>
      <c r="AB497" s="102"/>
      <c r="AC497" s="8"/>
      <c r="AD497" s="8"/>
      <c r="AE497" s="8"/>
      <c r="AF497" s="8"/>
      <c r="AG497" s="8"/>
      <c r="AH497" s="8"/>
      <c r="AI497" s="8"/>
      <c r="AJ497" s="8"/>
      <c r="AK497" s="8"/>
      <c r="AL497" s="8"/>
      <c r="AM497" s="8"/>
      <c r="AN497" s="8"/>
      <c r="AO497" s="8"/>
      <c r="AP497" s="8"/>
      <c r="AQ497" s="8"/>
      <c r="AR497" s="8"/>
      <c r="AS497" s="8"/>
      <c r="AT497" s="97"/>
      <c r="AV497" s="56"/>
      <c r="AW497" s="8"/>
      <c r="AX497" s="8"/>
      <c r="AY497" s="8"/>
      <c r="AZ497" s="8"/>
      <c r="BA497" s="8"/>
      <c r="BB497" s="8"/>
      <c r="BC497" s="8"/>
      <c r="BD497" s="102" t="str">
        <f t="shared" si="200"/>
        <v/>
      </c>
      <c r="BE497" s="56" t="str">
        <f t="shared" si="201"/>
        <v>SULFADIMERAZINE CSI</v>
      </c>
      <c r="BF497" s="204" t="e">
        <f>IF(IF(BN$2="Catégorie",IF(BN$3="Toutes",SUMIFS('Étape 1 - à remplir'!$F$31:$F$400,'Étape 1 - à remplir'!$E$31:$E$400,MASQ2!BE497,'Étape 1 - à remplir'!$G$31:$G$400,"lots"),SUMIFS('Étape 1 - à remplir'!$F$31:$F$400,'Étape 1 - à remplir'!$E$31:$E$400,MASQ2!BE497,'Étape 1 - à remplir'!$C$31:$C$400,BN$3)),IF(BN$2="Âge",IF(BN$3="Tous",SUMIFS('Étape 1 - à remplir'!$F$31:$F$400,'Étape 1 - à remplir'!$E$31:$E$400,MASQ2!BE497,'Étape 1 - à remplir'!$G$31:$G$400,"lots"),SUMIFS('Étape 1 - à remplir'!$F$31:$F$400,'Étape 1 - à remplir'!$E$31:$E$400,MASQ2!BE497,'Étape 1 - à remplir'!$P$31:$P$400,BN$3,'Étape 1 - à remplir'!$G$31:$G$400,"lots")),IF(BN$2="Atelier",IF(BN$3="Tous",SUMIFS('Étape 1 - à remplir'!$F$31:$F$400,'Étape 1 - à remplir'!$E$31:$E$400,MASQ2!BE497,'Étape 1 - à remplir'!$G$31:$G$400,"lots"),SUMIFS('Étape 1 - à remplir'!$F$31:$F$400,'Étape 1 - à remplir'!$E$31:$E$400,MASQ2!BE497,'Étape 1 - à remplir'!$O$31:$O$400,BN$3,'Étape 1 - à remplir'!$G$31:$G$400,"lots")),IF(BN$2="Espèce",IF(BN$3="Tous",SUMIFS('Étape 1 - à remplir'!$F$31:$F$400,'Étape 1 - à remplir'!$E$31:$E$400,MASQ2!BE497,'Étape 1 - à remplir'!$G$31:$G$400,"lots"),SUMIFS('Étape 1 - à remplir'!$F$31:$F$400,'Étape 1 - à remplir'!$E$31:$E$400,MASQ2!BE497,'Étape 1 - à remplir'!$N$31:$N$400,BN$3,'Étape 1 - à remplir'!$G$31:$G$400,"lots"))))))=0,NA(),IF(BN$2="Catégorie",IF(BN$3="Toutes",SUMIFS('Étape 1 - à remplir'!$F$31:$F$400,'Étape 1 - à remplir'!$E$31:$E$400,MASQ2!BE497,'Étape 1 - à remplir'!$G$31:$G$400,"lots"),SUMIFS('Étape 1 - à remplir'!$F$31:$F$400,'Étape 1 - à remplir'!$E$31:$E$400,MASQ2!BE497,'Étape 1 - à remplir'!$C$31:$C$400,BN$3)),IF(BN$2="Âge",IF(BN$3="Tous",SUMIFS('Étape 1 - à remplir'!$F$31:$F$400,'Étape 1 - à remplir'!$E$31:$E$400,MASQ2!BE497,'Étape 1 - à remplir'!$G$31:$G$400,"lots"),SUMIFS('Étape 1 - à remplir'!$F$31:$F$400,'Étape 1 - à remplir'!$E$31:$E$400,MASQ2!BE497,'Étape 1 - à remplir'!$P$31:$P$400,BN$3,'Étape 1 - à remplir'!$G$31:$G$400,"lots")),IF(BN$2="Atelier",IF(BN$3="Tous",SUMIFS('Étape 1 - à remplir'!$F$31:$F$400,'Étape 1 - à remplir'!$E$31:$E$400,MASQ2!BE497,'Étape 1 - à remplir'!$G$31:$G$400,"lots"),SUMIFS('Étape 1 - à remplir'!$F$31:$F$400,'Étape 1 - à remplir'!$E$31:$E$400,MASQ2!BE497,'Étape 1 - à remplir'!$O$31:$O$400,BN$3,'Étape 1 - à remplir'!$G$31:$G$400,"lots")),IF(BN$2="Espèce",IF(BN$3="Tous",SUMIFS('Étape 1 - à remplir'!$F$31:$F$400,'Étape 1 - à remplir'!$E$31:$E$400,MASQ2!BE497,'Étape 1 - à remplir'!$G$31:$G$400,"lots"),SUMIFS('Étape 1 - à remplir'!$F$31:$F$400,'Étape 1 - à remplir'!$E$31:$E$400,MASQ2!BE497,'Étape 1 - à remplir'!$N$31:$N$400,BN$3,'Étape 1 - à remplir'!$G$31:$G$400,"lots")))))))</f>
        <v>#N/A</v>
      </c>
      <c r="BG497" s="204">
        <f t="shared" si="216"/>
        <v>0</v>
      </c>
      <c r="BH497" s="204" t="str">
        <f t="shared" si="202"/>
        <v>Sulfadimidine</v>
      </c>
      <c r="BI497" s="204" t="str">
        <f t="shared" si="203"/>
        <v/>
      </c>
      <c r="BJ497" s="204" t="str">
        <f t="shared" si="204"/>
        <v/>
      </c>
      <c r="BK497" s="204" t="str">
        <f t="shared" si="205"/>
        <v>Sulfamides</v>
      </c>
      <c r="BL497" s="204" t="str">
        <f t="shared" si="206"/>
        <v/>
      </c>
      <c r="BM497" s="97" t="str">
        <f t="shared" si="207"/>
        <v/>
      </c>
      <c r="BN497" s="78"/>
      <c r="BO497" s="78"/>
      <c r="BP497" s="77" t="str">
        <f ca="1"/>
        <v>SULFADIMERAZINE CSI</v>
      </c>
      <c r="BQ497" s="79" t="e">
        <f ca="1"/>
        <v>#N/A</v>
      </c>
      <c r="BR497" s="102"/>
      <c r="BS497" s="8"/>
      <c r="BT497" s="8"/>
      <c r="BU497" s="8"/>
      <c r="BV497" s="8"/>
      <c r="BW497" s="8"/>
      <c r="BX497" s="8"/>
      <c r="BY497" s="8"/>
      <c r="BZ497" s="8"/>
      <c r="CA497" s="8"/>
      <c r="CB497" s="8"/>
      <c r="CC497" s="8"/>
      <c r="CD497" s="8"/>
      <c r="CE497" s="8"/>
      <c r="CF497" s="8"/>
      <c r="CG497" s="8"/>
      <c r="CH497" s="8"/>
      <c r="CI497" s="8"/>
      <c r="CJ497" s="8"/>
      <c r="CK497" s="8"/>
      <c r="CL497" s="8"/>
      <c r="CM497" s="8"/>
      <c r="CN497" s="8"/>
      <c r="CO497" s="97"/>
      <c r="CQ497" s="56"/>
      <c r="CR497" s="8"/>
      <c r="CS497" s="8"/>
      <c r="CT497" s="8"/>
      <c r="CU497" s="8"/>
      <c r="CV497" s="8"/>
      <c r="CW497" s="8"/>
      <c r="CX497" s="8"/>
      <c r="CY497" s="102" t="str">
        <f t="shared" si="208"/>
        <v/>
      </c>
      <c r="CZ497" s="56" t="str">
        <f t="shared" si="209"/>
        <v>SULFADIMERAZINE CSI</v>
      </c>
      <c r="DA497" s="204" t="e">
        <f>IF(IF(DI$2="Catégorie",IF(DI$3="Toutes",SUMIFS('Étape 1 - à remplir'!$F$31:$F$400,'Étape 1 - à remplir'!$E$31:$E$400,MASQ2!CZ497,'Étape 1 - à remplir'!$G$31:$G$400,"kg"),SUMIFS('Étape 1 - à remplir'!$F$31:$F$400,'Étape 1 - à remplir'!$E$31:$E$400,MASQ2!CZ497,'Étape 1 - à remplir'!$C$31:$C$400,DI$3)),IF(DI$2="Âge",IF(DI$3="Tous",SUMIFS('Étape 1 - à remplir'!$F$31:$F$400,'Étape 1 - à remplir'!$E$31:$E$400,MASQ2!CZ497,'Étape 1 - à remplir'!$G$31:$G$400,"kg"),SUMIFS('Étape 1 - à remplir'!$F$31:$F$400,'Étape 1 - à remplir'!$E$31:$E$400,MASQ2!CZ497,'Étape 1 - à remplir'!$P$31:$P$400,DI$3,'Étape 1 - à remplir'!$G$31:$G$400,"kg")),IF(DI$2="Atelier",IF(DI$3="Tous",SUMIFS('Étape 1 - à remplir'!$F$31:$F$400,'Étape 1 - à remplir'!$E$31:$E$400,MASQ2!CZ497,'Étape 1 - à remplir'!$G$31:$G$400,"kg"),SUMIFS('Étape 1 - à remplir'!$F$31:$F$400,'Étape 1 - à remplir'!$E$31:$E$400,MASQ2!CZ497,'Étape 1 - à remplir'!$O$31:$O$400,DI$3,'Étape 1 - à remplir'!$G$31:$G$400,"kg")),IF(DI$2="Espèce",IF(DI$3="Tous",SUMIFS('Étape 1 - à remplir'!$F$31:$F$400,'Étape 1 - à remplir'!$E$31:$E$400,MASQ2!CZ497,'Étape 1 - à remplir'!$G$31:$G$400,"kg"),SUMIFS('Étape 1 - à remplir'!$F$31:$F$400,'Étape 1 - à remplir'!$E$31:$E$400,MASQ2!CZ497,'Étape 1 - à remplir'!$N$31:$N$400,DI$3,'Étape 1 - à remplir'!$G$31:$G$400,"kg"))))))=0,NA(),IF(DI$2="Catégorie",IF(DI$3="Toutes",SUMIFS('Étape 1 - à remplir'!$F$31:$F$400,'Étape 1 - à remplir'!$E$31:$E$400,MASQ2!CZ497,'Étape 1 - à remplir'!$G$31:$G$400,"kg"),SUMIFS('Étape 1 - à remplir'!$F$31:$F$400,'Étape 1 - à remplir'!$E$31:$E$400,MASQ2!CZ497,'Étape 1 - à remplir'!$C$31:$C$400,DI$3)),IF(DI$2="Âge",IF(DI$3="Tous",SUMIFS('Étape 1 - à remplir'!$F$31:$F$400,'Étape 1 - à remplir'!$E$31:$E$400,MASQ2!CZ497,'Étape 1 - à remplir'!$G$31:$G$400,"kg"),SUMIFS('Étape 1 - à remplir'!$F$31:$F$400,'Étape 1 - à remplir'!$E$31:$E$400,MASQ2!CZ497,'Étape 1 - à remplir'!$P$31:$P$400,DI$3,'Étape 1 - à remplir'!$G$31:$G$400,"kg")),IF(DI$2="Atelier",IF(DI$3="Tous",SUMIFS('Étape 1 - à remplir'!$F$31:$F$400,'Étape 1 - à remplir'!$E$31:$E$400,MASQ2!CZ497,'Étape 1 - à remplir'!$G$31:$G$400,"kg"),SUMIFS('Étape 1 - à remplir'!$F$31:$F$400,'Étape 1 - à remplir'!$E$31:$E$400,MASQ2!CZ497,'Étape 1 - à remplir'!$O$31:$O$400,DI$3,'Étape 1 - à remplir'!$G$31:$G$400,"kg")),IF(DI$2="Espèce",IF(DI$3="Tous",SUMIFS('Étape 1 - à remplir'!$F$31:$F$400,'Étape 1 - à remplir'!$E$31:$E$400,MASQ2!CZ497,'Étape 1 - à remplir'!$G$31:$G$400,"kg"),SUMIFS('Étape 1 - à remplir'!$F$31:$F$400,'Étape 1 - à remplir'!$E$31:$E$400,MASQ2!CZ497,'Étape 1 - à remplir'!$N$31:$N$400,DI$3,'Étape 1 - à remplir'!$G$31:$G$400,"kg")))))))</f>
        <v>#N/A</v>
      </c>
      <c r="DB497" s="104">
        <f t="shared" si="217"/>
        <v>0</v>
      </c>
      <c r="DC497" s="204" t="str">
        <f t="shared" si="210"/>
        <v>Sulfadimidine</v>
      </c>
      <c r="DD497" s="204" t="str">
        <f t="shared" si="211"/>
        <v/>
      </c>
      <c r="DE497" s="204" t="str">
        <f t="shared" si="212"/>
        <v/>
      </c>
      <c r="DF497" s="204" t="str">
        <f t="shared" si="213"/>
        <v>Sulfamides</v>
      </c>
      <c r="DG497" s="204" t="str">
        <f t="shared" si="214"/>
        <v/>
      </c>
      <c r="DH497" s="97" t="str">
        <f t="shared" si="215"/>
        <v/>
      </c>
      <c r="DI497" s="78"/>
      <c r="DJ497" s="78"/>
      <c r="DK497" s="77" t="str">
        <f ca="1"/>
        <v>SULFADIMERAZINE CSI</v>
      </c>
      <c r="DL497" s="79" t="e">
        <f ca="1"/>
        <v>#N/A</v>
      </c>
      <c r="DM497" s="102"/>
      <c r="DN497" s="8"/>
      <c r="DO497" s="8"/>
      <c r="DP497" s="8"/>
      <c r="DQ497" s="8"/>
      <c r="DR497" s="8"/>
      <c r="DS497" s="8"/>
      <c r="DT497" s="8"/>
      <c r="DU497" s="8"/>
      <c r="DV497" s="8"/>
      <c r="DW497" s="8"/>
      <c r="DX497" s="8"/>
      <c r="DY497" s="8"/>
      <c r="DZ497" s="8"/>
      <c r="EA497" s="8"/>
      <c r="EB497" s="8"/>
      <c r="EC497" s="8"/>
      <c r="ED497" s="8"/>
      <c r="EE497" s="8"/>
      <c r="EF497" s="8"/>
      <c r="EG497" s="8"/>
      <c r="EH497" s="8"/>
      <c r="EI497" s="8"/>
      <c r="EJ497" s="97"/>
    </row>
    <row r="498" spans="1:140" x14ac:dyDescent="0.25">
      <c r="A498" s="56"/>
      <c r="B498" s="8"/>
      <c r="C498" s="8"/>
      <c r="D498" s="8"/>
      <c r="E498" s="8"/>
      <c r="F498" s="8"/>
      <c r="G498" s="8"/>
      <c r="H498" s="8"/>
      <c r="I498" s="102" t="str">
        <f>INDEX(Données_ATB!BE:BV,MATCH(MASQ2!J498,Données_ATB!BE:BE,0),18)</f>
        <v/>
      </c>
      <c r="J498" s="77" t="str">
        <f>Données_ATB!BE497</f>
        <v>SULFADIMERAZINE QALIAN</v>
      </c>
      <c r="K498" s="204" t="e">
        <f>IF(IF(S$2="Catégorie",IF(S$3="Toutes",SUMIFS('Étape 1 - à remplir'!$F$31:$F$400,'Étape 1 - à remplir'!$E$31:$E$400,MASQ2!J498,'Étape 1 - à remplir'!$G$31:$G$400,"animaux"),SUMIFS('Étape 1 - à remplir'!$F$31:$F$400,'Étape 1 - à remplir'!$E$31:$E$400,MASQ2!J498,'Étape 1 - à remplir'!$C$31:$C$400,S$3)),IF(S$2="Âge",IF(S$3="Tous",SUMIFS('Étape 1 - à remplir'!$F$31:$F$400,'Étape 1 - à remplir'!$E$31:$E$400,MASQ2!J498,'Étape 1 - à remplir'!$G$31:$G$400,"animaux"),SUMIFS('Étape 1 - à remplir'!$F$31:$F$400,'Étape 1 - à remplir'!$E$31:$E$400,MASQ2!J498,'Étape 1 - à remplir'!$P$31:$P$400,S$3)),IF(S$2="Atelier",IF(S$3="Tous",SUMIFS('Étape 1 - à remplir'!$F$31:$F$400,'Étape 1 - à remplir'!$E$31:$E$400,MASQ2!J498,'Étape 1 - à remplir'!$G$31:$G$400,"animaux"),SUMIFS('Étape 1 - à remplir'!$F$31:$F$400,'Étape 1 - à remplir'!$E$31:$E$400,MASQ2!J498,'Étape 1 - à remplir'!$O$31:$O$400,S$3)),IF(S$2="Espèce",IF(S$3="Tous",SUMIFS('Étape 1 - à remplir'!$F$31:$F$400,'Étape 1 - à remplir'!$E$31:$E$400,MASQ2!J498,'Étape 1 - à remplir'!$G$31:$G$400,"animaux"),SUMIFS('Étape 1 - à remplir'!$F$31:$F$400,'Étape 1 - à remplir'!$E$31:$E$400,MASQ2!J498,'Étape 1 - à remplir'!$N$31:$N$400,S$3))))))=0,NA(),IF(S$2="Catégorie",IF(S$3="Toutes",SUMIFS('Étape 1 - à remplir'!$F$31:$F$400,'Étape 1 - à remplir'!$E$31:$E$400,MASQ2!J498,'Étape 1 - à remplir'!$G$31:$G$400,"animaux"),SUMIFS('Étape 1 - à remplir'!$F$31:$F$400,'Étape 1 - à remplir'!$E$31:$E$400,MASQ2!J498,'Étape 1 - à remplir'!$C$31:$C$400,S$3)),IF(S$2="Âge",IF(S$3="Tous",SUMIFS('Étape 1 - à remplir'!$F$31:$F$400,'Étape 1 - à remplir'!$E$31:$E$400,MASQ2!J498,'Étape 1 - à remplir'!$G$31:$G$400,"animaux"),SUMIFS('Étape 1 - à remplir'!$F$31:$F$400,'Étape 1 - à remplir'!$E$31:$E$400,MASQ2!J498,'Étape 1 - à remplir'!$P$31:$P$400,S$3)),IF(S$2="Atelier",IF(S$3="Tous",SUMIFS('Étape 1 - à remplir'!$F$31:$F$400,'Étape 1 - à remplir'!$E$31:$E$400,MASQ2!J498,'Étape 1 - à remplir'!$G$31:$G$400,"animaux"),SUMIFS('Étape 1 - à remplir'!$F$31:$F$400,'Étape 1 - à remplir'!$E$31:$E$400,MASQ2!J498,'Étape 1 - à remplir'!$O$31:$O$400,S$3)),IF(S$2="Espèce",IF(S$3="Tous",SUMIFS('Étape 1 - à remplir'!$F$31:$F$400,'Étape 1 - à remplir'!$E$31:$E$400,MASQ2!J498,'Étape 1 - à remplir'!$G$31:$G$400,"animaux"),SUMIFS('Étape 1 - à remplir'!$F$31:$F$400,'Étape 1 - à remplir'!$E$31:$E$400,MASQ2!J498,'Étape 1 - à remplir'!$N$31:$N$400,S$3)))))))</f>
        <v>#N/A</v>
      </c>
      <c r="L498" s="97">
        <f t="shared" si="218"/>
        <v>0</v>
      </c>
      <c r="M498" s="56" t="str">
        <f>Données_ATB!BN497</f>
        <v>Sulfadimidine</v>
      </c>
      <c r="N498" s="204" t="str">
        <f>Données_ATB!BO497</f>
        <v/>
      </c>
      <c r="O498" s="97" t="str">
        <f>Données_ATB!BP497</f>
        <v/>
      </c>
      <c r="P498" s="77" t="str">
        <f>Données_ATB!BR497</f>
        <v>Sulfamides</v>
      </c>
      <c r="Q498" s="78" t="str">
        <f>Données_ATB!BS497</f>
        <v/>
      </c>
      <c r="R498" s="79" t="str">
        <f>Données_ATB!BT497</f>
        <v/>
      </c>
      <c r="S498" s="78"/>
      <c r="T498" s="78"/>
      <c r="U498" s="77" t="str">
        <f ca="1"/>
        <v>SULFADIMERAZINE QALIAN</v>
      </c>
      <c r="V498" s="79" t="e">
        <f ca="1"/>
        <v>#N/A</v>
      </c>
      <c r="W498" s="102"/>
      <c r="X498" s="8"/>
      <c r="Y498" s="8"/>
      <c r="Z498" s="8"/>
      <c r="AA498" s="8"/>
      <c r="AB498" s="102"/>
      <c r="AC498" s="8"/>
      <c r="AD498" s="8"/>
      <c r="AE498" s="8"/>
      <c r="AF498" s="8"/>
      <c r="AG498" s="8"/>
      <c r="AH498" s="8"/>
      <c r="AI498" s="8"/>
      <c r="AJ498" s="8"/>
      <c r="AK498" s="8"/>
      <c r="AL498" s="8"/>
      <c r="AM498" s="8"/>
      <c r="AN498" s="8"/>
      <c r="AO498" s="8"/>
      <c r="AP498" s="8"/>
      <c r="AQ498" s="8"/>
      <c r="AR498" s="8"/>
      <c r="AS498" s="8"/>
      <c r="AT498" s="97"/>
      <c r="AV498" s="56"/>
      <c r="AW498" s="8"/>
      <c r="AX498" s="8"/>
      <c r="AY498" s="8"/>
      <c r="AZ498" s="8"/>
      <c r="BA498" s="8"/>
      <c r="BB498" s="8"/>
      <c r="BC498" s="8"/>
      <c r="BD498" s="102" t="str">
        <f t="shared" si="200"/>
        <v/>
      </c>
      <c r="BE498" s="56" t="str">
        <f t="shared" si="201"/>
        <v>SULFADIMERAZINE QALIAN</v>
      </c>
      <c r="BF498" s="204" t="e">
        <f>IF(IF(BN$2="Catégorie",IF(BN$3="Toutes",SUMIFS('Étape 1 - à remplir'!$F$31:$F$400,'Étape 1 - à remplir'!$E$31:$E$400,MASQ2!BE498,'Étape 1 - à remplir'!$G$31:$G$400,"lots"),SUMIFS('Étape 1 - à remplir'!$F$31:$F$400,'Étape 1 - à remplir'!$E$31:$E$400,MASQ2!BE498,'Étape 1 - à remplir'!$C$31:$C$400,BN$3)),IF(BN$2="Âge",IF(BN$3="Tous",SUMIFS('Étape 1 - à remplir'!$F$31:$F$400,'Étape 1 - à remplir'!$E$31:$E$400,MASQ2!BE498,'Étape 1 - à remplir'!$G$31:$G$400,"lots"),SUMIFS('Étape 1 - à remplir'!$F$31:$F$400,'Étape 1 - à remplir'!$E$31:$E$400,MASQ2!BE498,'Étape 1 - à remplir'!$P$31:$P$400,BN$3,'Étape 1 - à remplir'!$G$31:$G$400,"lots")),IF(BN$2="Atelier",IF(BN$3="Tous",SUMIFS('Étape 1 - à remplir'!$F$31:$F$400,'Étape 1 - à remplir'!$E$31:$E$400,MASQ2!BE498,'Étape 1 - à remplir'!$G$31:$G$400,"lots"),SUMIFS('Étape 1 - à remplir'!$F$31:$F$400,'Étape 1 - à remplir'!$E$31:$E$400,MASQ2!BE498,'Étape 1 - à remplir'!$O$31:$O$400,BN$3,'Étape 1 - à remplir'!$G$31:$G$400,"lots")),IF(BN$2="Espèce",IF(BN$3="Tous",SUMIFS('Étape 1 - à remplir'!$F$31:$F$400,'Étape 1 - à remplir'!$E$31:$E$400,MASQ2!BE498,'Étape 1 - à remplir'!$G$31:$G$400,"lots"),SUMIFS('Étape 1 - à remplir'!$F$31:$F$400,'Étape 1 - à remplir'!$E$31:$E$400,MASQ2!BE498,'Étape 1 - à remplir'!$N$31:$N$400,BN$3,'Étape 1 - à remplir'!$G$31:$G$400,"lots"))))))=0,NA(),IF(BN$2="Catégorie",IF(BN$3="Toutes",SUMIFS('Étape 1 - à remplir'!$F$31:$F$400,'Étape 1 - à remplir'!$E$31:$E$400,MASQ2!BE498,'Étape 1 - à remplir'!$G$31:$G$400,"lots"),SUMIFS('Étape 1 - à remplir'!$F$31:$F$400,'Étape 1 - à remplir'!$E$31:$E$400,MASQ2!BE498,'Étape 1 - à remplir'!$C$31:$C$400,BN$3)),IF(BN$2="Âge",IF(BN$3="Tous",SUMIFS('Étape 1 - à remplir'!$F$31:$F$400,'Étape 1 - à remplir'!$E$31:$E$400,MASQ2!BE498,'Étape 1 - à remplir'!$G$31:$G$400,"lots"),SUMIFS('Étape 1 - à remplir'!$F$31:$F$400,'Étape 1 - à remplir'!$E$31:$E$400,MASQ2!BE498,'Étape 1 - à remplir'!$P$31:$P$400,BN$3,'Étape 1 - à remplir'!$G$31:$G$400,"lots")),IF(BN$2="Atelier",IF(BN$3="Tous",SUMIFS('Étape 1 - à remplir'!$F$31:$F$400,'Étape 1 - à remplir'!$E$31:$E$400,MASQ2!BE498,'Étape 1 - à remplir'!$G$31:$G$400,"lots"),SUMIFS('Étape 1 - à remplir'!$F$31:$F$400,'Étape 1 - à remplir'!$E$31:$E$400,MASQ2!BE498,'Étape 1 - à remplir'!$O$31:$O$400,BN$3,'Étape 1 - à remplir'!$G$31:$G$400,"lots")),IF(BN$2="Espèce",IF(BN$3="Tous",SUMIFS('Étape 1 - à remplir'!$F$31:$F$400,'Étape 1 - à remplir'!$E$31:$E$400,MASQ2!BE498,'Étape 1 - à remplir'!$G$31:$G$400,"lots"),SUMIFS('Étape 1 - à remplir'!$F$31:$F$400,'Étape 1 - à remplir'!$E$31:$E$400,MASQ2!BE498,'Étape 1 - à remplir'!$N$31:$N$400,BN$3,'Étape 1 - à remplir'!$G$31:$G$400,"lots")))))))</f>
        <v>#N/A</v>
      </c>
      <c r="BG498" s="204">
        <f t="shared" si="216"/>
        <v>0</v>
      </c>
      <c r="BH498" s="204" t="str">
        <f t="shared" si="202"/>
        <v>Sulfadimidine</v>
      </c>
      <c r="BI498" s="204" t="str">
        <f t="shared" si="203"/>
        <v/>
      </c>
      <c r="BJ498" s="204" t="str">
        <f t="shared" si="204"/>
        <v/>
      </c>
      <c r="BK498" s="204" t="str">
        <f t="shared" si="205"/>
        <v>Sulfamides</v>
      </c>
      <c r="BL498" s="204" t="str">
        <f t="shared" si="206"/>
        <v/>
      </c>
      <c r="BM498" s="97" t="str">
        <f t="shared" si="207"/>
        <v/>
      </c>
      <c r="BN498" s="78"/>
      <c r="BO498" s="78"/>
      <c r="BP498" s="77" t="str">
        <f ca="1"/>
        <v>SULFADIMERAZINE QALIAN</v>
      </c>
      <c r="BQ498" s="79" t="e">
        <f ca="1"/>
        <v>#N/A</v>
      </c>
      <c r="BR498" s="102"/>
      <c r="BS498" s="8"/>
      <c r="BT498" s="8"/>
      <c r="BU498" s="8"/>
      <c r="BV498" s="8"/>
      <c r="BW498" s="8"/>
      <c r="BX498" s="8"/>
      <c r="BY498" s="8"/>
      <c r="BZ498" s="8"/>
      <c r="CA498" s="8"/>
      <c r="CB498" s="8"/>
      <c r="CC498" s="8"/>
      <c r="CD498" s="8"/>
      <c r="CE498" s="8"/>
      <c r="CF498" s="8"/>
      <c r="CG498" s="8"/>
      <c r="CH498" s="8"/>
      <c r="CI498" s="8"/>
      <c r="CJ498" s="8"/>
      <c r="CK498" s="8"/>
      <c r="CL498" s="8"/>
      <c r="CM498" s="8"/>
      <c r="CN498" s="8"/>
      <c r="CO498" s="97"/>
      <c r="CQ498" s="56"/>
      <c r="CR498" s="8"/>
      <c r="CS498" s="8"/>
      <c r="CT498" s="8"/>
      <c r="CU498" s="8"/>
      <c r="CV498" s="8"/>
      <c r="CW498" s="8"/>
      <c r="CX498" s="8"/>
      <c r="CY498" s="102" t="str">
        <f t="shared" si="208"/>
        <v/>
      </c>
      <c r="CZ498" s="56" t="str">
        <f t="shared" si="209"/>
        <v>SULFADIMERAZINE QALIAN</v>
      </c>
      <c r="DA498" s="204" t="e">
        <f>IF(IF(DI$2="Catégorie",IF(DI$3="Toutes",SUMIFS('Étape 1 - à remplir'!$F$31:$F$400,'Étape 1 - à remplir'!$E$31:$E$400,MASQ2!CZ498,'Étape 1 - à remplir'!$G$31:$G$400,"kg"),SUMIFS('Étape 1 - à remplir'!$F$31:$F$400,'Étape 1 - à remplir'!$E$31:$E$400,MASQ2!CZ498,'Étape 1 - à remplir'!$C$31:$C$400,DI$3)),IF(DI$2="Âge",IF(DI$3="Tous",SUMIFS('Étape 1 - à remplir'!$F$31:$F$400,'Étape 1 - à remplir'!$E$31:$E$400,MASQ2!CZ498,'Étape 1 - à remplir'!$G$31:$G$400,"kg"),SUMIFS('Étape 1 - à remplir'!$F$31:$F$400,'Étape 1 - à remplir'!$E$31:$E$400,MASQ2!CZ498,'Étape 1 - à remplir'!$P$31:$P$400,DI$3,'Étape 1 - à remplir'!$G$31:$G$400,"kg")),IF(DI$2="Atelier",IF(DI$3="Tous",SUMIFS('Étape 1 - à remplir'!$F$31:$F$400,'Étape 1 - à remplir'!$E$31:$E$400,MASQ2!CZ498,'Étape 1 - à remplir'!$G$31:$G$400,"kg"),SUMIFS('Étape 1 - à remplir'!$F$31:$F$400,'Étape 1 - à remplir'!$E$31:$E$400,MASQ2!CZ498,'Étape 1 - à remplir'!$O$31:$O$400,DI$3,'Étape 1 - à remplir'!$G$31:$G$400,"kg")),IF(DI$2="Espèce",IF(DI$3="Tous",SUMIFS('Étape 1 - à remplir'!$F$31:$F$400,'Étape 1 - à remplir'!$E$31:$E$400,MASQ2!CZ498,'Étape 1 - à remplir'!$G$31:$G$400,"kg"),SUMIFS('Étape 1 - à remplir'!$F$31:$F$400,'Étape 1 - à remplir'!$E$31:$E$400,MASQ2!CZ498,'Étape 1 - à remplir'!$N$31:$N$400,DI$3,'Étape 1 - à remplir'!$G$31:$G$400,"kg"))))))=0,NA(),IF(DI$2="Catégorie",IF(DI$3="Toutes",SUMIFS('Étape 1 - à remplir'!$F$31:$F$400,'Étape 1 - à remplir'!$E$31:$E$400,MASQ2!CZ498,'Étape 1 - à remplir'!$G$31:$G$400,"kg"),SUMIFS('Étape 1 - à remplir'!$F$31:$F$400,'Étape 1 - à remplir'!$E$31:$E$400,MASQ2!CZ498,'Étape 1 - à remplir'!$C$31:$C$400,DI$3)),IF(DI$2="Âge",IF(DI$3="Tous",SUMIFS('Étape 1 - à remplir'!$F$31:$F$400,'Étape 1 - à remplir'!$E$31:$E$400,MASQ2!CZ498,'Étape 1 - à remplir'!$G$31:$G$400,"kg"),SUMIFS('Étape 1 - à remplir'!$F$31:$F$400,'Étape 1 - à remplir'!$E$31:$E$400,MASQ2!CZ498,'Étape 1 - à remplir'!$P$31:$P$400,DI$3,'Étape 1 - à remplir'!$G$31:$G$400,"kg")),IF(DI$2="Atelier",IF(DI$3="Tous",SUMIFS('Étape 1 - à remplir'!$F$31:$F$400,'Étape 1 - à remplir'!$E$31:$E$400,MASQ2!CZ498,'Étape 1 - à remplir'!$G$31:$G$400,"kg"),SUMIFS('Étape 1 - à remplir'!$F$31:$F$400,'Étape 1 - à remplir'!$E$31:$E$400,MASQ2!CZ498,'Étape 1 - à remplir'!$O$31:$O$400,DI$3,'Étape 1 - à remplir'!$G$31:$G$400,"kg")),IF(DI$2="Espèce",IF(DI$3="Tous",SUMIFS('Étape 1 - à remplir'!$F$31:$F$400,'Étape 1 - à remplir'!$E$31:$E$400,MASQ2!CZ498,'Étape 1 - à remplir'!$G$31:$G$400,"kg"),SUMIFS('Étape 1 - à remplir'!$F$31:$F$400,'Étape 1 - à remplir'!$E$31:$E$400,MASQ2!CZ498,'Étape 1 - à remplir'!$N$31:$N$400,DI$3,'Étape 1 - à remplir'!$G$31:$G$400,"kg")))))))</f>
        <v>#N/A</v>
      </c>
      <c r="DB498" s="104">
        <f t="shared" si="217"/>
        <v>0</v>
      </c>
      <c r="DC498" s="204" t="str">
        <f t="shared" si="210"/>
        <v>Sulfadimidine</v>
      </c>
      <c r="DD498" s="204" t="str">
        <f t="shared" si="211"/>
        <v/>
      </c>
      <c r="DE498" s="204" t="str">
        <f t="shared" si="212"/>
        <v/>
      </c>
      <c r="DF498" s="204" t="str">
        <f t="shared" si="213"/>
        <v>Sulfamides</v>
      </c>
      <c r="DG498" s="204" t="str">
        <f t="shared" si="214"/>
        <v/>
      </c>
      <c r="DH498" s="97" t="str">
        <f t="shared" si="215"/>
        <v/>
      </c>
      <c r="DI498" s="78"/>
      <c r="DJ498" s="78"/>
      <c r="DK498" s="77" t="str">
        <f ca="1"/>
        <v>SULFADIMERAZINE QALIAN</v>
      </c>
      <c r="DL498" s="79" t="e">
        <f ca="1"/>
        <v>#N/A</v>
      </c>
      <c r="DM498" s="102"/>
      <c r="DN498" s="8"/>
      <c r="DO498" s="8"/>
      <c r="DP498" s="8"/>
      <c r="DQ498" s="8"/>
      <c r="DR498" s="8"/>
      <c r="DS498" s="8"/>
      <c r="DT498" s="8"/>
      <c r="DU498" s="8"/>
      <c r="DV498" s="8"/>
      <c r="DW498" s="8"/>
      <c r="DX498" s="8"/>
      <c r="DY498" s="8"/>
      <c r="DZ498" s="8"/>
      <c r="EA498" s="8"/>
      <c r="EB498" s="8"/>
      <c r="EC498" s="8"/>
      <c r="ED498" s="8"/>
      <c r="EE498" s="8"/>
      <c r="EF498" s="8"/>
      <c r="EG498" s="8"/>
      <c r="EH498" s="8"/>
      <c r="EI498" s="8"/>
      <c r="EJ498" s="97"/>
    </row>
    <row r="499" spans="1:140" x14ac:dyDescent="0.25">
      <c r="A499" s="56"/>
      <c r="B499" s="8"/>
      <c r="C499" s="8"/>
      <c r="D499" s="8"/>
      <c r="E499" s="8"/>
      <c r="F499" s="8"/>
      <c r="G499" s="8"/>
      <c r="H499" s="8"/>
      <c r="I499" s="102" t="str">
        <f>INDEX(Données_ATB!BE:BV,MATCH(MASQ2!J499,Données_ATB!BE:BE,0),18)</f>
        <v/>
      </c>
      <c r="J499" s="77" t="str">
        <f>Données_ATB!BE498</f>
        <v>SULFADIMETHOXINE 100-CR LAPIN-VOLAILLE-PORC ET AGNEAU-CHEVREAU SEVRES FRANVET</v>
      </c>
      <c r="K499" s="204" t="e">
        <f>IF(IF(S$2="Catégorie",IF(S$3="Toutes",SUMIFS('Étape 1 - à remplir'!$F$31:$F$400,'Étape 1 - à remplir'!$E$31:$E$400,MASQ2!J499,'Étape 1 - à remplir'!$G$31:$G$400,"animaux"),SUMIFS('Étape 1 - à remplir'!$F$31:$F$400,'Étape 1 - à remplir'!$E$31:$E$400,MASQ2!J499,'Étape 1 - à remplir'!$C$31:$C$400,S$3)),IF(S$2="Âge",IF(S$3="Tous",SUMIFS('Étape 1 - à remplir'!$F$31:$F$400,'Étape 1 - à remplir'!$E$31:$E$400,MASQ2!J499,'Étape 1 - à remplir'!$G$31:$G$400,"animaux"),SUMIFS('Étape 1 - à remplir'!$F$31:$F$400,'Étape 1 - à remplir'!$E$31:$E$400,MASQ2!J499,'Étape 1 - à remplir'!$P$31:$P$400,S$3)),IF(S$2="Atelier",IF(S$3="Tous",SUMIFS('Étape 1 - à remplir'!$F$31:$F$400,'Étape 1 - à remplir'!$E$31:$E$400,MASQ2!J499,'Étape 1 - à remplir'!$G$31:$G$400,"animaux"),SUMIFS('Étape 1 - à remplir'!$F$31:$F$400,'Étape 1 - à remplir'!$E$31:$E$400,MASQ2!J499,'Étape 1 - à remplir'!$O$31:$O$400,S$3)),IF(S$2="Espèce",IF(S$3="Tous",SUMIFS('Étape 1 - à remplir'!$F$31:$F$400,'Étape 1 - à remplir'!$E$31:$E$400,MASQ2!J499,'Étape 1 - à remplir'!$G$31:$G$400,"animaux"),SUMIFS('Étape 1 - à remplir'!$F$31:$F$400,'Étape 1 - à remplir'!$E$31:$E$400,MASQ2!J499,'Étape 1 - à remplir'!$N$31:$N$400,S$3))))))=0,NA(),IF(S$2="Catégorie",IF(S$3="Toutes",SUMIFS('Étape 1 - à remplir'!$F$31:$F$400,'Étape 1 - à remplir'!$E$31:$E$400,MASQ2!J499,'Étape 1 - à remplir'!$G$31:$G$400,"animaux"),SUMIFS('Étape 1 - à remplir'!$F$31:$F$400,'Étape 1 - à remplir'!$E$31:$E$400,MASQ2!J499,'Étape 1 - à remplir'!$C$31:$C$400,S$3)),IF(S$2="Âge",IF(S$3="Tous",SUMIFS('Étape 1 - à remplir'!$F$31:$F$400,'Étape 1 - à remplir'!$E$31:$E$400,MASQ2!J499,'Étape 1 - à remplir'!$G$31:$G$400,"animaux"),SUMIFS('Étape 1 - à remplir'!$F$31:$F$400,'Étape 1 - à remplir'!$E$31:$E$400,MASQ2!J499,'Étape 1 - à remplir'!$P$31:$P$400,S$3)),IF(S$2="Atelier",IF(S$3="Tous",SUMIFS('Étape 1 - à remplir'!$F$31:$F$400,'Étape 1 - à remplir'!$E$31:$E$400,MASQ2!J499,'Étape 1 - à remplir'!$G$31:$G$400,"animaux"),SUMIFS('Étape 1 - à remplir'!$F$31:$F$400,'Étape 1 - à remplir'!$E$31:$E$400,MASQ2!J499,'Étape 1 - à remplir'!$O$31:$O$400,S$3)),IF(S$2="Espèce",IF(S$3="Tous",SUMIFS('Étape 1 - à remplir'!$F$31:$F$400,'Étape 1 - à remplir'!$E$31:$E$400,MASQ2!J499,'Étape 1 - à remplir'!$G$31:$G$400,"animaux"),SUMIFS('Étape 1 - à remplir'!$F$31:$F$400,'Étape 1 - à remplir'!$E$31:$E$400,MASQ2!J499,'Étape 1 - à remplir'!$N$31:$N$400,S$3)))))))</f>
        <v>#N/A</v>
      </c>
      <c r="L499" s="97">
        <f t="shared" si="218"/>
        <v>0</v>
      </c>
      <c r="M499" s="56" t="str">
        <f>Données_ATB!BN498</f>
        <v>Sulfadiméthoxine</v>
      </c>
      <c r="N499" s="204" t="str">
        <f>Données_ATB!BO498</f>
        <v/>
      </c>
      <c r="O499" s="97" t="str">
        <f>Données_ATB!BP498</f>
        <v/>
      </c>
      <c r="P499" s="77" t="str">
        <f>Données_ATB!BR498</f>
        <v>Sulfamides</v>
      </c>
      <c r="Q499" s="78" t="str">
        <f>Données_ATB!BS498</f>
        <v/>
      </c>
      <c r="R499" s="79" t="str">
        <f>Données_ATB!BT498</f>
        <v/>
      </c>
      <c r="S499" s="78"/>
      <c r="T499" s="78"/>
      <c r="U499" s="77" t="str">
        <f ca="1"/>
        <v>SULFADIMETHOXINE 100-CR LAPIN-VOLAILLE-PORC ET AGNEAU-CHEVREAU SEVRES FRANVET</v>
      </c>
      <c r="V499" s="79" t="e">
        <f ca="1"/>
        <v>#N/A</v>
      </c>
      <c r="W499" s="102"/>
      <c r="X499" s="8"/>
      <c r="Y499" s="8"/>
      <c r="Z499" s="8"/>
      <c r="AA499" s="8"/>
      <c r="AB499" s="102"/>
      <c r="AC499" s="8"/>
      <c r="AD499" s="8"/>
      <c r="AE499" s="8"/>
      <c r="AF499" s="8"/>
      <c r="AG499" s="8"/>
      <c r="AH499" s="8"/>
      <c r="AI499" s="8"/>
      <c r="AJ499" s="8"/>
      <c r="AK499" s="8"/>
      <c r="AL499" s="8"/>
      <c r="AM499" s="8"/>
      <c r="AN499" s="8"/>
      <c r="AO499" s="8"/>
      <c r="AP499" s="8"/>
      <c r="AQ499" s="8"/>
      <c r="AR499" s="8"/>
      <c r="AS499" s="8"/>
      <c r="AT499" s="97"/>
      <c r="AV499" s="56"/>
      <c r="AW499" s="8"/>
      <c r="AX499" s="8"/>
      <c r="AY499" s="8"/>
      <c r="AZ499" s="8"/>
      <c r="BA499" s="8"/>
      <c r="BB499" s="8"/>
      <c r="BC499" s="8"/>
      <c r="BD499" s="102" t="str">
        <f t="shared" si="200"/>
        <v/>
      </c>
      <c r="BE499" s="56" t="str">
        <f t="shared" si="201"/>
        <v>SULFADIMETHOXINE 100-CR LAPIN-VOLAILLE-PORC ET AGNEAU-CHEVREAU SEVRES FRANVET</v>
      </c>
      <c r="BF499" s="204" t="e">
        <f>IF(IF(BN$2="Catégorie",IF(BN$3="Toutes",SUMIFS('Étape 1 - à remplir'!$F$31:$F$400,'Étape 1 - à remplir'!$E$31:$E$400,MASQ2!BE499,'Étape 1 - à remplir'!$G$31:$G$400,"lots"),SUMIFS('Étape 1 - à remplir'!$F$31:$F$400,'Étape 1 - à remplir'!$E$31:$E$400,MASQ2!BE499,'Étape 1 - à remplir'!$C$31:$C$400,BN$3)),IF(BN$2="Âge",IF(BN$3="Tous",SUMIFS('Étape 1 - à remplir'!$F$31:$F$400,'Étape 1 - à remplir'!$E$31:$E$400,MASQ2!BE499,'Étape 1 - à remplir'!$G$31:$G$400,"lots"),SUMIFS('Étape 1 - à remplir'!$F$31:$F$400,'Étape 1 - à remplir'!$E$31:$E$400,MASQ2!BE499,'Étape 1 - à remplir'!$P$31:$P$400,BN$3,'Étape 1 - à remplir'!$G$31:$G$400,"lots")),IF(BN$2="Atelier",IF(BN$3="Tous",SUMIFS('Étape 1 - à remplir'!$F$31:$F$400,'Étape 1 - à remplir'!$E$31:$E$400,MASQ2!BE499,'Étape 1 - à remplir'!$G$31:$G$400,"lots"),SUMIFS('Étape 1 - à remplir'!$F$31:$F$400,'Étape 1 - à remplir'!$E$31:$E$400,MASQ2!BE499,'Étape 1 - à remplir'!$O$31:$O$400,BN$3,'Étape 1 - à remplir'!$G$31:$G$400,"lots")),IF(BN$2="Espèce",IF(BN$3="Tous",SUMIFS('Étape 1 - à remplir'!$F$31:$F$400,'Étape 1 - à remplir'!$E$31:$E$400,MASQ2!BE499,'Étape 1 - à remplir'!$G$31:$G$400,"lots"),SUMIFS('Étape 1 - à remplir'!$F$31:$F$400,'Étape 1 - à remplir'!$E$31:$E$400,MASQ2!BE499,'Étape 1 - à remplir'!$N$31:$N$400,BN$3,'Étape 1 - à remplir'!$G$31:$G$400,"lots"))))))=0,NA(),IF(BN$2="Catégorie",IF(BN$3="Toutes",SUMIFS('Étape 1 - à remplir'!$F$31:$F$400,'Étape 1 - à remplir'!$E$31:$E$400,MASQ2!BE499,'Étape 1 - à remplir'!$G$31:$G$400,"lots"),SUMIFS('Étape 1 - à remplir'!$F$31:$F$400,'Étape 1 - à remplir'!$E$31:$E$400,MASQ2!BE499,'Étape 1 - à remplir'!$C$31:$C$400,BN$3)),IF(BN$2="Âge",IF(BN$3="Tous",SUMIFS('Étape 1 - à remplir'!$F$31:$F$400,'Étape 1 - à remplir'!$E$31:$E$400,MASQ2!BE499,'Étape 1 - à remplir'!$G$31:$G$400,"lots"),SUMIFS('Étape 1 - à remplir'!$F$31:$F$400,'Étape 1 - à remplir'!$E$31:$E$400,MASQ2!BE499,'Étape 1 - à remplir'!$P$31:$P$400,BN$3,'Étape 1 - à remplir'!$G$31:$G$400,"lots")),IF(BN$2="Atelier",IF(BN$3="Tous",SUMIFS('Étape 1 - à remplir'!$F$31:$F$400,'Étape 1 - à remplir'!$E$31:$E$400,MASQ2!BE499,'Étape 1 - à remplir'!$G$31:$G$400,"lots"),SUMIFS('Étape 1 - à remplir'!$F$31:$F$400,'Étape 1 - à remplir'!$E$31:$E$400,MASQ2!BE499,'Étape 1 - à remplir'!$O$31:$O$400,BN$3,'Étape 1 - à remplir'!$G$31:$G$400,"lots")),IF(BN$2="Espèce",IF(BN$3="Tous",SUMIFS('Étape 1 - à remplir'!$F$31:$F$400,'Étape 1 - à remplir'!$E$31:$E$400,MASQ2!BE499,'Étape 1 - à remplir'!$G$31:$G$400,"lots"),SUMIFS('Étape 1 - à remplir'!$F$31:$F$400,'Étape 1 - à remplir'!$E$31:$E$400,MASQ2!BE499,'Étape 1 - à remplir'!$N$31:$N$400,BN$3,'Étape 1 - à remplir'!$G$31:$G$400,"lots")))))))</f>
        <v>#N/A</v>
      </c>
      <c r="BG499" s="204">
        <f t="shared" si="216"/>
        <v>0</v>
      </c>
      <c r="BH499" s="204" t="str">
        <f t="shared" si="202"/>
        <v>Sulfadiméthoxine</v>
      </c>
      <c r="BI499" s="204" t="str">
        <f t="shared" si="203"/>
        <v/>
      </c>
      <c r="BJ499" s="204" t="str">
        <f t="shared" si="204"/>
        <v/>
      </c>
      <c r="BK499" s="204" t="str">
        <f t="shared" si="205"/>
        <v>Sulfamides</v>
      </c>
      <c r="BL499" s="204" t="str">
        <f t="shared" si="206"/>
        <v/>
      </c>
      <c r="BM499" s="97" t="str">
        <f t="shared" si="207"/>
        <v/>
      </c>
      <c r="BN499" s="78"/>
      <c r="BO499" s="78"/>
      <c r="BP499" s="77" t="str">
        <f ca="1"/>
        <v>SULFADIMETHOXINE 100-CR LAPIN-VOLAILLE-PORC ET AGNEAU-CHEVREAU SEVRES FRANVET</v>
      </c>
      <c r="BQ499" s="79" t="e">
        <f ca="1"/>
        <v>#N/A</v>
      </c>
      <c r="BR499" s="102"/>
      <c r="BS499" s="8"/>
      <c r="BT499" s="8"/>
      <c r="BU499" s="8"/>
      <c r="BV499" s="8"/>
      <c r="BW499" s="8"/>
      <c r="BX499" s="8"/>
      <c r="BY499" s="8"/>
      <c r="BZ499" s="8"/>
      <c r="CA499" s="8"/>
      <c r="CB499" s="8"/>
      <c r="CC499" s="8"/>
      <c r="CD499" s="8"/>
      <c r="CE499" s="8"/>
      <c r="CF499" s="8"/>
      <c r="CG499" s="8"/>
      <c r="CH499" s="8"/>
      <c r="CI499" s="8"/>
      <c r="CJ499" s="8"/>
      <c r="CK499" s="8"/>
      <c r="CL499" s="8"/>
      <c r="CM499" s="8"/>
      <c r="CN499" s="8"/>
      <c r="CO499" s="97"/>
      <c r="CQ499" s="56"/>
      <c r="CR499" s="8"/>
      <c r="CS499" s="8"/>
      <c r="CT499" s="8"/>
      <c r="CU499" s="8"/>
      <c r="CV499" s="8"/>
      <c r="CW499" s="8"/>
      <c r="CX499" s="8"/>
      <c r="CY499" s="102" t="str">
        <f t="shared" si="208"/>
        <v/>
      </c>
      <c r="CZ499" s="56" t="str">
        <f t="shared" si="209"/>
        <v>SULFADIMETHOXINE 100-CR LAPIN-VOLAILLE-PORC ET AGNEAU-CHEVREAU SEVRES FRANVET</v>
      </c>
      <c r="DA499" s="204" t="e">
        <f>IF(IF(DI$2="Catégorie",IF(DI$3="Toutes",SUMIFS('Étape 1 - à remplir'!$F$31:$F$400,'Étape 1 - à remplir'!$E$31:$E$400,MASQ2!CZ499,'Étape 1 - à remplir'!$G$31:$G$400,"kg"),SUMIFS('Étape 1 - à remplir'!$F$31:$F$400,'Étape 1 - à remplir'!$E$31:$E$400,MASQ2!CZ499,'Étape 1 - à remplir'!$C$31:$C$400,DI$3)),IF(DI$2="Âge",IF(DI$3="Tous",SUMIFS('Étape 1 - à remplir'!$F$31:$F$400,'Étape 1 - à remplir'!$E$31:$E$400,MASQ2!CZ499,'Étape 1 - à remplir'!$G$31:$G$400,"kg"),SUMIFS('Étape 1 - à remplir'!$F$31:$F$400,'Étape 1 - à remplir'!$E$31:$E$400,MASQ2!CZ499,'Étape 1 - à remplir'!$P$31:$P$400,DI$3,'Étape 1 - à remplir'!$G$31:$G$400,"kg")),IF(DI$2="Atelier",IF(DI$3="Tous",SUMIFS('Étape 1 - à remplir'!$F$31:$F$400,'Étape 1 - à remplir'!$E$31:$E$400,MASQ2!CZ499,'Étape 1 - à remplir'!$G$31:$G$400,"kg"),SUMIFS('Étape 1 - à remplir'!$F$31:$F$400,'Étape 1 - à remplir'!$E$31:$E$400,MASQ2!CZ499,'Étape 1 - à remplir'!$O$31:$O$400,DI$3,'Étape 1 - à remplir'!$G$31:$G$400,"kg")),IF(DI$2="Espèce",IF(DI$3="Tous",SUMIFS('Étape 1 - à remplir'!$F$31:$F$400,'Étape 1 - à remplir'!$E$31:$E$400,MASQ2!CZ499,'Étape 1 - à remplir'!$G$31:$G$400,"kg"),SUMIFS('Étape 1 - à remplir'!$F$31:$F$400,'Étape 1 - à remplir'!$E$31:$E$400,MASQ2!CZ499,'Étape 1 - à remplir'!$N$31:$N$400,DI$3,'Étape 1 - à remplir'!$G$31:$G$400,"kg"))))))=0,NA(),IF(DI$2="Catégorie",IF(DI$3="Toutes",SUMIFS('Étape 1 - à remplir'!$F$31:$F$400,'Étape 1 - à remplir'!$E$31:$E$400,MASQ2!CZ499,'Étape 1 - à remplir'!$G$31:$G$400,"kg"),SUMIFS('Étape 1 - à remplir'!$F$31:$F$400,'Étape 1 - à remplir'!$E$31:$E$400,MASQ2!CZ499,'Étape 1 - à remplir'!$C$31:$C$400,DI$3)),IF(DI$2="Âge",IF(DI$3="Tous",SUMIFS('Étape 1 - à remplir'!$F$31:$F$400,'Étape 1 - à remplir'!$E$31:$E$400,MASQ2!CZ499,'Étape 1 - à remplir'!$G$31:$G$400,"kg"),SUMIFS('Étape 1 - à remplir'!$F$31:$F$400,'Étape 1 - à remplir'!$E$31:$E$400,MASQ2!CZ499,'Étape 1 - à remplir'!$P$31:$P$400,DI$3,'Étape 1 - à remplir'!$G$31:$G$400,"kg")),IF(DI$2="Atelier",IF(DI$3="Tous",SUMIFS('Étape 1 - à remplir'!$F$31:$F$400,'Étape 1 - à remplir'!$E$31:$E$400,MASQ2!CZ499,'Étape 1 - à remplir'!$G$31:$G$400,"kg"),SUMIFS('Étape 1 - à remplir'!$F$31:$F$400,'Étape 1 - à remplir'!$E$31:$E$400,MASQ2!CZ499,'Étape 1 - à remplir'!$O$31:$O$400,DI$3,'Étape 1 - à remplir'!$G$31:$G$400,"kg")),IF(DI$2="Espèce",IF(DI$3="Tous",SUMIFS('Étape 1 - à remplir'!$F$31:$F$400,'Étape 1 - à remplir'!$E$31:$E$400,MASQ2!CZ499,'Étape 1 - à remplir'!$G$31:$G$400,"kg"),SUMIFS('Étape 1 - à remplir'!$F$31:$F$400,'Étape 1 - à remplir'!$E$31:$E$400,MASQ2!CZ499,'Étape 1 - à remplir'!$N$31:$N$400,DI$3,'Étape 1 - à remplir'!$G$31:$G$400,"kg")))))))</f>
        <v>#N/A</v>
      </c>
      <c r="DB499" s="104">
        <f t="shared" si="217"/>
        <v>0</v>
      </c>
      <c r="DC499" s="204" t="str">
        <f t="shared" si="210"/>
        <v>Sulfadiméthoxine</v>
      </c>
      <c r="DD499" s="204" t="str">
        <f t="shared" si="211"/>
        <v/>
      </c>
      <c r="DE499" s="204" t="str">
        <f t="shared" si="212"/>
        <v/>
      </c>
      <c r="DF499" s="204" t="str">
        <f t="shared" si="213"/>
        <v>Sulfamides</v>
      </c>
      <c r="DG499" s="204" t="str">
        <f t="shared" si="214"/>
        <v/>
      </c>
      <c r="DH499" s="97" t="str">
        <f t="shared" si="215"/>
        <v/>
      </c>
      <c r="DI499" s="78"/>
      <c r="DJ499" s="78"/>
      <c r="DK499" s="77" t="str">
        <f ca="1"/>
        <v>SULFADIMETHOXINE 100-CR LAPIN-VOLAILLE-PORC ET AGNEAU-CHEVREAU SEVRES FRANVET</v>
      </c>
      <c r="DL499" s="79" t="e">
        <f ca="1"/>
        <v>#N/A</v>
      </c>
      <c r="DM499" s="102"/>
      <c r="DN499" s="8"/>
      <c r="DO499" s="8"/>
      <c r="DP499" s="8"/>
      <c r="DQ499" s="8"/>
      <c r="DR499" s="8"/>
      <c r="DS499" s="8"/>
      <c r="DT499" s="8"/>
      <c r="DU499" s="8"/>
      <c r="DV499" s="8"/>
      <c r="DW499" s="8"/>
      <c r="DX499" s="8"/>
      <c r="DY499" s="8"/>
      <c r="DZ499" s="8"/>
      <c r="EA499" s="8"/>
      <c r="EB499" s="8"/>
      <c r="EC499" s="8"/>
      <c r="ED499" s="8"/>
      <c r="EE499" s="8"/>
      <c r="EF499" s="8"/>
      <c r="EG499" s="8"/>
      <c r="EH499" s="8"/>
      <c r="EI499" s="8"/>
      <c r="EJ499" s="97"/>
    </row>
    <row r="500" spans="1:140" ht="15.75" thickBot="1" x14ac:dyDescent="0.3">
      <c r="A500" s="99"/>
      <c r="B500" s="100"/>
      <c r="C500" s="100"/>
      <c r="D500" s="100"/>
      <c r="E500" s="100"/>
      <c r="F500" s="100"/>
      <c r="G500" s="100"/>
      <c r="H500" s="100"/>
      <c r="I500" s="102" t="str">
        <f>INDEX(Données_ATB!BE:BV,MATCH(MASQ2!J500,Données_ATB!BE:BE,0),18)</f>
        <v/>
      </c>
      <c r="J500" s="77" t="str">
        <f>Données_ATB!BE499</f>
        <v>SULFADIMETHOXINE-TRIMETHOPRIME 62,5-12,5 PORC ET VEAU-AGNEAU-CHEVREAU SEVRES SANTAMIX</v>
      </c>
      <c r="K500" s="204" t="e">
        <f>IF(IF(S$2="Catégorie",IF(S$3="Toutes",SUMIFS('Étape 1 - à remplir'!$F$31:$F$400,'Étape 1 - à remplir'!$E$31:$E$400,MASQ2!J500,'Étape 1 - à remplir'!$G$31:$G$400,"animaux"),SUMIFS('Étape 1 - à remplir'!$F$31:$F$400,'Étape 1 - à remplir'!$E$31:$E$400,MASQ2!J500,'Étape 1 - à remplir'!$C$31:$C$400,S$3)),IF(S$2="Âge",IF(S$3="Tous",SUMIFS('Étape 1 - à remplir'!$F$31:$F$400,'Étape 1 - à remplir'!$E$31:$E$400,MASQ2!J500,'Étape 1 - à remplir'!$G$31:$G$400,"animaux"),SUMIFS('Étape 1 - à remplir'!$F$31:$F$400,'Étape 1 - à remplir'!$E$31:$E$400,MASQ2!J500,'Étape 1 - à remplir'!$P$31:$P$400,S$3)),IF(S$2="Atelier",IF(S$3="Tous",SUMIFS('Étape 1 - à remplir'!$F$31:$F$400,'Étape 1 - à remplir'!$E$31:$E$400,MASQ2!J500,'Étape 1 - à remplir'!$G$31:$G$400,"animaux"),SUMIFS('Étape 1 - à remplir'!$F$31:$F$400,'Étape 1 - à remplir'!$E$31:$E$400,MASQ2!J500,'Étape 1 - à remplir'!$O$31:$O$400,S$3)),IF(S$2="Espèce",IF(S$3="Tous",SUMIFS('Étape 1 - à remplir'!$F$31:$F$400,'Étape 1 - à remplir'!$E$31:$E$400,MASQ2!J500,'Étape 1 - à remplir'!$G$31:$G$400,"animaux"),SUMIFS('Étape 1 - à remplir'!$F$31:$F$400,'Étape 1 - à remplir'!$E$31:$E$400,MASQ2!J500,'Étape 1 - à remplir'!$N$31:$N$400,S$3))))))=0,NA(),IF(S$2="Catégorie",IF(S$3="Toutes",SUMIFS('Étape 1 - à remplir'!$F$31:$F$400,'Étape 1 - à remplir'!$E$31:$E$400,MASQ2!J500,'Étape 1 - à remplir'!$G$31:$G$400,"animaux"),SUMIFS('Étape 1 - à remplir'!$F$31:$F$400,'Étape 1 - à remplir'!$E$31:$E$400,MASQ2!J500,'Étape 1 - à remplir'!$C$31:$C$400,S$3)),IF(S$2="Âge",IF(S$3="Tous",SUMIFS('Étape 1 - à remplir'!$F$31:$F$400,'Étape 1 - à remplir'!$E$31:$E$400,MASQ2!J500,'Étape 1 - à remplir'!$G$31:$G$400,"animaux"),SUMIFS('Étape 1 - à remplir'!$F$31:$F$400,'Étape 1 - à remplir'!$E$31:$E$400,MASQ2!J500,'Étape 1 - à remplir'!$P$31:$P$400,S$3)),IF(S$2="Atelier",IF(S$3="Tous",SUMIFS('Étape 1 - à remplir'!$F$31:$F$400,'Étape 1 - à remplir'!$E$31:$E$400,MASQ2!J500,'Étape 1 - à remplir'!$G$31:$G$400,"animaux"),SUMIFS('Étape 1 - à remplir'!$F$31:$F$400,'Étape 1 - à remplir'!$E$31:$E$400,MASQ2!J500,'Étape 1 - à remplir'!$O$31:$O$400,S$3)),IF(S$2="Espèce",IF(S$3="Tous",SUMIFS('Étape 1 - à remplir'!$F$31:$F$400,'Étape 1 - à remplir'!$E$31:$E$400,MASQ2!J500,'Étape 1 - à remplir'!$G$31:$G$400,"animaux"),SUMIFS('Étape 1 - à remplir'!$F$31:$F$400,'Étape 1 - à remplir'!$E$31:$E$400,MASQ2!J500,'Étape 1 - à remplir'!$N$31:$N$400,S$3)))))))</f>
        <v>#N/A</v>
      </c>
      <c r="L500" s="97">
        <f t="shared" si="218"/>
        <v>0</v>
      </c>
      <c r="M500" s="56" t="str">
        <f>Données_ATB!BN499</f>
        <v>Sulfadiméthoxine</v>
      </c>
      <c r="N500" s="204" t="str">
        <f>Données_ATB!BO499</f>
        <v>Triméthoprime</v>
      </c>
      <c r="O500" s="97" t="str">
        <f>Données_ATB!BP499</f>
        <v/>
      </c>
      <c r="P500" s="77" t="str">
        <f>Données_ATB!BR499</f>
        <v>Sulfamides</v>
      </c>
      <c r="Q500" s="78" t="str">
        <f>Données_ATB!BS499</f>
        <v>Trimethoprime</v>
      </c>
      <c r="R500" s="79" t="str">
        <f>Données_ATB!BT499</f>
        <v/>
      </c>
      <c r="S500" s="78"/>
      <c r="T500" s="80"/>
      <c r="U500" s="106" t="str">
        <f ca="1"/>
        <v>SULFADIMETHOXINE-TRIMETHOPRIME 62,5-12,5 PORC ET VEAU-AGNEAU-CHEVREAU SEVRES SANTAMIX</v>
      </c>
      <c r="V500" s="81" t="e">
        <f ca="1"/>
        <v>#N/A</v>
      </c>
      <c r="W500" s="103"/>
      <c r="X500" s="100"/>
      <c r="Y500" s="100"/>
      <c r="Z500" s="100"/>
      <c r="AA500" s="100"/>
      <c r="AB500" s="103"/>
      <c r="AC500" s="100"/>
      <c r="AD500" s="100"/>
      <c r="AE500" s="100"/>
      <c r="AF500" s="100"/>
      <c r="AG500" s="100"/>
      <c r="AH500" s="100"/>
      <c r="AI500" s="100"/>
      <c r="AJ500" s="100"/>
      <c r="AK500" s="100"/>
      <c r="AL500" s="100"/>
      <c r="AM500" s="100"/>
      <c r="AN500" s="100"/>
      <c r="AO500" s="100"/>
      <c r="AP500" s="100"/>
      <c r="AQ500" s="100"/>
      <c r="AR500" s="100"/>
      <c r="AS500" s="100"/>
      <c r="AT500" s="101"/>
      <c r="AV500" s="99"/>
      <c r="AW500" s="100"/>
      <c r="AX500" s="100"/>
      <c r="AY500" s="100"/>
      <c r="AZ500" s="100"/>
      <c r="BA500" s="100"/>
      <c r="BB500" s="100"/>
      <c r="BC500" s="100"/>
      <c r="BD500" s="102" t="str">
        <f t="shared" si="200"/>
        <v/>
      </c>
      <c r="BE500" s="56" t="str">
        <f t="shared" si="201"/>
        <v>SULFADIMETHOXINE-TRIMETHOPRIME 62,5-12,5 PORC ET VEAU-AGNEAU-CHEVREAU SEVRES SANTAMIX</v>
      </c>
      <c r="BF500" s="204" t="e">
        <f>IF(IF(BN$2="Catégorie",IF(BN$3="Toutes",SUMIFS('Étape 1 - à remplir'!$F$31:$F$400,'Étape 1 - à remplir'!$E$31:$E$400,MASQ2!BE500,'Étape 1 - à remplir'!$G$31:$G$400,"lots"),SUMIFS('Étape 1 - à remplir'!$F$31:$F$400,'Étape 1 - à remplir'!$E$31:$E$400,MASQ2!BE500,'Étape 1 - à remplir'!$C$31:$C$400,BN$3)),IF(BN$2="Âge",IF(BN$3="Tous",SUMIFS('Étape 1 - à remplir'!$F$31:$F$400,'Étape 1 - à remplir'!$E$31:$E$400,MASQ2!BE500,'Étape 1 - à remplir'!$G$31:$G$400,"lots"),SUMIFS('Étape 1 - à remplir'!$F$31:$F$400,'Étape 1 - à remplir'!$E$31:$E$400,MASQ2!BE500,'Étape 1 - à remplir'!$P$31:$P$400,BN$3,'Étape 1 - à remplir'!$G$31:$G$400,"lots")),IF(BN$2="Atelier",IF(BN$3="Tous",SUMIFS('Étape 1 - à remplir'!$F$31:$F$400,'Étape 1 - à remplir'!$E$31:$E$400,MASQ2!BE500,'Étape 1 - à remplir'!$G$31:$G$400,"lots"),SUMIFS('Étape 1 - à remplir'!$F$31:$F$400,'Étape 1 - à remplir'!$E$31:$E$400,MASQ2!BE500,'Étape 1 - à remplir'!$O$31:$O$400,BN$3,'Étape 1 - à remplir'!$G$31:$G$400,"lots")),IF(BN$2="Espèce",IF(BN$3="Tous",SUMIFS('Étape 1 - à remplir'!$F$31:$F$400,'Étape 1 - à remplir'!$E$31:$E$400,MASQ2!BE500,'Étape 1 - à remplir'!$G$31:$G$400,"lots"),SUMIFS('Étape 1 - à remplir'!$F$31:$F$400,'Étape 1 - à remplir'!$E$31:$E$400,MASQ2!BE500,'Étape 1 - à remplir'!$N$31:$N$400,BN$3,'Étape 1 - à remplir'!$G$31:$G$400,"lots"))))))=0,NA(),IF(BN$2="Catégorie",IF(BN$3="Toutes",SUMIFS('Étape 1 - à remplir'!$F$31:$F$400,'Étape 1 - à remplir'!$E$31:$E$400,MASQ2!BE500,'Étape 1 - à remplir'!$G$31:$G$400,"lots"),SUMIFS('Étape 1 - à remplir'!$F$31:$F$400,'Étape 1 - à remplir'!$E$31:$E$400,MASQ2!BE500,'Étape 1 - à remplir'!$C$31:$C$400,BN$3)),IF(BN$2="Âge",IF(BN$3="Tous",SUMIFS('Étape 1 - à remplir'!$F$31:$F$400,'Étape 1 - à remplir'!$E$31:$E$400,MASQ2!BE500,'Étape 1 - à remplir'!$G$31:$G$400,"lots"),SUMIFS('Étape 1 - à remplir'!$F$31:$F$400,'Étape 1 - à remplir'!$E$31:$E$400,MASQ2!BE500,'Étape 1 - à remplir'!$P$31:$P$400,BN$3,'Étape 1 - à remplir'!$G$31:$G$400,"lots")),IF(BN$2="Atelier",IF(BN$3="Tous",SUMIFS('Étape 1 - à remplir'!$F$31:$F$400,'Étape 1 - à remplir'!$E$31:$E$400,MASQ2!BE500,'Étape 1 - à remplir'!$G$31:$G$400,"lots"),SUMIFS('Étape 1 - à remplir'!$F$31:$F$400,'Étape 1 - à remplir'!$E$31:$E$400,MASQ2!BE500,'Étape 1 - à remplir'!$O$31:$O$400,BN$3,'Étape 1 - à remplir'!$G$31:$G$400,"lots")),IF(BN$2="Espèce",IF(BN$3="Tous",SUMIFS('Étape 1 - à remplir'!$F$31:$F$400,'Étape 1 - à remplir'!$E$31:$E$400,MASQ2!BE500,'Étape 1 - à remplir'!$G$31:$G$400,"lots"),SUMIFS('Étape 1 - à remplir'!$F$31:$F$400,'Étape 1 - à remplir'!$E$31:$E$400,MASQ2!BE500,'Étape 1 - à remplir'!$N$31:$N$400,BN$3,'Étape 1 - à remplir'!$G$31:$G$400,"lots")))))))</f>
        <v>#N/A</v>
      </c>
      <c r="BG500" s="204">
        <f t="shared" si="216"/>
        <v>0</v>
      </c>
      <c r="BH500" s="204" t="str">
        <f t="shared" si="202"/>
        <v>Sulfadiméthoxine</v>
      </c>
      <c r="BI500" s="204" t="str">
        <f t="shared" si="203"/>
        <v>Triméthoprime</v>
      </c>
      <c r="BJ500" s="204" t="str">
        <f t="shared" si="204"/>
        <v/>
      </c>
      <c r="BK500" s="204" t="str">
        <f t="shared" si="205"/>
        <v>Sulfamides</v>
      </c>
      <c r="BL500" s="204" t="str">
        <f t="shared" si="206"/>
        <v>Trimethoprime</v>
      </c>
      <c r="BM500" s="97" t="str">
        <f t="shared" si="207"/>
        <v/>
      </c>
      <c r="BN500" s="80"/>
      <c r="BO500" s="80"/>
      <c r="BP500" s="106" t="str">
        <f ca="1"/>
        <v>SULFADIMETHOXINE-TRIMETHOPRIME 62,5-12,5 PORC ET VEAU-AGNEAU-CHEVREAU SEVRES SANTAMIX</v>
      </c>
      <c r="BQ500" s="81" t="e">
        <f ca="1"/>
        <v>#N/A</v>
      </c>
      <c r="BR500" s="103"/>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1"/>
      <c r="CQ500" s="99"/>
      <c r="CR500" s="100"/>
      <c r="CS500" s="100"/>
      <c r="CT500" s="100"/>
      <c r="CU500" s="100"/>
      <c r="CV500" s="100"/>
      <c r="CW500" s="100"/>
      <c r="CX500" s="100"/>
      <c r="CY500" s="102" t="str">
        <f t="shared" si="208"/>
        <v/>
      </c>
      <c r="CZ500" s="56" t="str">
        <f t="shared" si="209"/>
        <v>SULFADIMETHOXINE-TRIMETHOPRIME 62,5-12,5 PORC ET VEAU-AGNEAU-CHEVREAU SEVRES SANTAMIX</v>
      </c>
      <c r="DA500" s="204" t="e">
        <f>IF(IF(DI$2="Catégorie",IF(DI$3="Toutes",SUMIFS('Étape 1 - à remplir'!$F$31:$F$400,'Étape 1 - à remplir'!$E$31:$E$400,MASQ2!CZ500,'Étape 1 - à remplir'!$G$31:$G$400,"kg"),SUMIFS('Étape 1 - à remplir'!$F$31:$F$400,'Étape 1 - à remplir'!$E$31:$E$400,MASQ2!CZ500,'Étape 1 - à remplir'!$C$31:$C$400,DI$3)),IF(DI$2="Âge",IF(DI$3="Tous",SUMIFS('Étape 1 - à remplir'!$F$31:$F$400,'Étape 1 - à remplir'!$E$31:$E$400,MASQ2!CZ500,'Étape 1 - à remplir'!$G$31:$G$400,"kg"),SUMIFS('Étape 1 - à remplir'!$F$31:$F$400,'Étape 1 - à remplir'!$E$31:$E$400,MASQ2!CZ500,'Étape 1 - à remplir'!$P$31:$P$400,DI$3,'Étape 1 - à remplir'!$G$31:$G$400,"kg")),IF(DI$2="Atelier",IF(DI$3="Tous",SUMIFS('Étape 1 - à remplir'!$F$31:$F$400,'Étape 1 - à remplir'!$E$31:$E$400,MASQ2!CZ500,'Étape 1 - à remplir'!$G$31:$G$400,"kg"),SUMIFS('Étape 1 - à remplir'!$F$31:$F$400,'Étape 1 - à remplir'!$E$31:$E$400,MASQ2!CZ500,'Étape 1 - à remplir'!$O$31:$O$400,DI$3,'Étape 1 - à remplir'!$G$31:$G$400,"kg")),IF(DI$2="Espèce",IF(DI$3="Tous",SUMIFS('Étape 1 - à remplir'!$F$31:$F$400,'Étape 1 - à remplir'!$E$31:$E$400,MASQ2!CZ500,'Étape 1 - à remplir'!$G$31:$G$400,"kg"),SUMIFS('Étape 1 - à remplir'!$F$31:$F$400,'Étape 1 - à remplir'!$E$31:$E$400,MASQ2!CZ500,'Étape 1 - à remplir'!$N$31:$N$400,DI$3,'Étape 1 - à remplir'!$G$31:$G$400,"kg"))))))=0,NA(),IF(DI$2="Catégorie",IF(DI$3="Toutes",SUMIFS('Étape 1 - à remplir'!$F$31:$F$400,'Étape 1 - à remplir'!$E$31:$E$400,MASQ2!CZ500,'Étape 1 - à remplir'!$G$31:$G$400,"kg"),SUMIFS('Étape 1 - à remplir'!$F$31:$F$400,'Étape 1 - à remplir'!$E$31:$E$400,MASQ2!CZ500,'Étape 1 - à remplir'!$C$31:$C$400,DI$3)),IF(DI$2="Âge",IF(DI$3="Tous",SUMIFS('Étape 1 - à remplir'!$F$31:$F$400,'Étape 1 - à remplir'!$E$31:$E$400,MASQ2!CZ500,'Étape 1 - à remplir'!$G$31:$G$400,"kg"),SUMIFS('Étape 1 - à remplir'!$F$31:$F$400,'Étape 1 - à remplir'!$E$31:$E$400,MASQ2!CZ500,'Étape 1 - à remplir'!$P$31:$P$400,DI$3,'Étape 1 - à remplir'!$G$31:$G$400,"kg")),IF(DI$2="Atelier",IF(DI$3="Tous",SUMIFS('Étape 1 - à remplir'!$F$31:$F$400,'Étape 1 - à remplir'!$E$31:$E$400,MASQ2!CZ500,'Étape 1 - à remplir'!$G$31:$G$400,"kg"),SUMIFS('Étape 1 - à remplir'!$F$31:$F$400,'Étape 1 - à remplir'!$E$31:$E$400,MASQ2!CZ500,'Étape 1 - à remplir'!$O$31:$O$400,DI$3,'Étape 1 - à remplir'!$G$31:$G$400,"kg")),IF(DI$2="Espèce",IF(DI$3="Tous",SUMIFS('Étape 1 - à remplir'!$F$31:$F$400,'Étape 1 - à remplir'!$E$31:$E$400,MASQ2!CZ500,'Étape 1 - à remplir'!$G$31:$G$400,"kg"),SUMIFS('Étape 1 - à remplir'!$F$31:$F$400,'Étape 1 - à remplir'!$E$31:$E$400,MASQ2!CZ500,'Étape 1 - à remplir'!$N$31:$N$400,DI$3,'Étape 1 - à remplir'!$G$31:$G$400,"kg")))))))</f>
        <v>#N/A</v>
      </c>
      <c r="DB500" s="104">
        <f t="shared" si="217"/>
        <v>0</v>
      </c>
      <c r="DC500" s="204" t="str">
        <f t="shared" si="210"/>
        <v>Sulfadiméthoxine</v>
      </c>
      <c r="DD500" s="204" t="str">
        <f t="shared" si="211"/>
        <v>Triméthoprime</v>
      </c>
      <c r="DE500" s="204" t="str">
        <f t="shared" si="212"/>
        <v/>
      </c>
      <c r="DF500" s="204" t="str">
        <f t="shared" si="213"/>
        <v>Sulfamides</v>
      </c>
      <c r="DG500" s="204" t="str">
        <f t="shared" si="214"/>
        <v>Trimethoprime</v>
      </c>
      <c r="DH500" s="97" t="str">
        <f t="shared" si="215"/>
        <v/>
      </c>
      <c r="DI500" s="80"/>
      <c r="DJ500" s="80"/>
      <c r="DK500" s="106" t="str">
        <f ca="1"/>
        <v>SULFADIMETHOXINE-TRIMETHOPRIME 62,5-12,5 PORC ET VEAU-AGNEAU-CHEVREAU SEVRES SANTAMIX</v>
      </c>
      <c r="DL500" s="81" t="e">
        <f ca="1"/>
        <v>#N/A</v>
      </c>
      <c r="DM500" s="103"/>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1"/>
    </row>
    <row r="501" spans="1:140" x14ac:dyDescent="0.25">
      <c r="I501" s="102" t="str">
        <f>INDEX(Données_ATB!BE:BV,MATCH(MASQ2!J501,Données_ATB!BE:BE,0),18)</f>
        <v/>
      </c>
      <c r="J501" s="77" t="str">
        <f>Données_ATB!BE500</f>
        <v>SULFALON</v>
      </c>
      <c r="K501" s="204" t="e">
        <f>IF(IF(S$2="Catégorie",IF(S$3="Toutes",SUMIFS('Étape 1 - à remplir'!$F$31:$F$400,'Étape 1 - à remplir'!$E$31:$E$400,MASQ2!J501,'Étape 1 - à remplir'!$G$31:$G$400,"animaux"),SUMIFS('Étape 1 - à remplir'!$F$31:$F$400,'Étape 1 - à remplir'!$E$31:$E$400,MASQ2!J501,'Étape 1 - à remplir'!$C$31:$C$400,S$3)),IF(S$2="Âge",IF(S$3="Tous",SUMIFS('Étape 1 - à remplir'!$F$31:$F$400,'Étape 1 - à remplir'!$E$31:$E$400,MASQ2!J501,'Étape 1 - à remplir'!$G$31:$G$400,"animaux"),SUMIFS('Étape 1 - à remplir'!$F$31:$F$400,'Étape 1 - à remplir'!$E$31:$E$400,MASQ2!J501,'Étape 1 - à remplir'!$P$31:$P$400,S$3)),IF(S$2="Atelier",IF(S$3="Tous",SUMIFS('Étape 1 - à remplir'!$F$31:$F$400,'Étape 1 - à remplir'!$E$31:$E$400,MASQ2!J501,'Étape 1 - à remplir'!$G$31:$G$400,"animaux"),SUMIFS('Étape 1 - à remplir'!$F$31:$F$400,'Étape 1 - à remplir'!$E$31:$E$400,MASQ2!J501,'Étape 1 - à remplir'!$O$31:$O$400,S$3)),IF(S$2="Espèce",IF(S$3="Tous",SUMIFS('Étape 1 - à remplir'!$F$31:$F$400,'Étape 1 - à remplir'!$E$31:$E$400,MASQ2!J501,'Étape 1 - à remplir'!$G$31:$G$400,"animaux"),SUMIFS('Étape 1 - à remplir'!$F$31:$F$400,'Étape 1 - à remplir'!$E$31:$E$400,MASQ2!J501,'Étape 1 - à remplir'!$N$31:$N$400,S$3))))))=0,NA(),IF(S$2="Catégorie",IF(S$3="Toutes",SUMIFS('Étape 1 - à remplir'!$F$31:$F$400,'Étape 1 - à remplir'!$E$31:$E$400,MASQ2!J501,'Étape 1 - à remplir'!$G$31:$G$400,"animaux"),SUMIFS('Étape 1 - à remplir'!$F$31:$F$400,'Étape 1 - à remplir'!$E$31:$E$400,MASQ2!J501,'Étape 1 - à remplir'!$C$31:$C$400,S$3)),IF(S$2="Âge",IF(S$3="Tous",SUMIFS('Étape 1 - à remplir'!$F$31:$F$400,'Étape 1 - à remplir'!$E$31:$E$400,MASQ2!J501,'Étape 1 - à remplir'!$G$31:$G$400,"animaux"),SUMIFS('Étape 1 - à remplir'!$F$31:$F$400,'Étape 1 - à remplir'!$E$31:$E$400,MASQ2!J501,'Étape 1 - à remplir'!$P$31:$P$400,S$3)),IF(S$2="Atelier",IF(S$3="Tous",SUMIFS('Étape 1 - à remplir'!$F$31:$F$400,'Étape 1 - à remplir'!$E$31:$E$400,MASQ2!J501,'Étape 1 - à remplir'!$G$31:$G$400,"animaux"),SUMIFS('Étape 1 - à remplir'!$F$31:$F$400,'Étape 1 - à remplir'!$E$31:$E$400,MASQ2!J501,'Étape 1 - à remplir'!$O$31:$O$400,S$3)),IF(S$2="Espèce",IF(S$3="Tous",SUMIFS('Étape 1 - à remplir'!$F$31:$F$400,'Étape 1 - à remplir'!$E$31:$E$400,MASQ2!J501,'Étape 1 - à remplir'!$G$31:$G$400,"animaux"),SUMIFS('Étape 1 - à remplir'!$F$31:$F$400,'Étape 1 - à remplir'!$E$31:$E$400,MASQ2!J501,'Étape 1 - à remplir'!$N$31:$N$400,S$3)))))))</f>
        <v>#N/A</v>
      </c>
      <c r="L501" s="97">
        <f t="shared" si="218"/>
        <v>0</v>
      </c>
      <c r="M501" s="56" t="str">
        <f>Données_ATB!BN500</f>
        <v>Sulfadiméthoxine</v>
      </c>
      <c r="N501" s="204" t="str">
        <f>Données_ATB!BO500</f>
        <v/>
      </c>
      <c r="O501" s="97" t="str">
        <f>Données_ATB!BP500</f>
        <v/>
      </c>
      <c r="P501" s="77" t="str">
        <f>Données_ATB!BR500</f>
        <v>Sulfamides</v>
      </c>
      <c r="Q501" s="78" t="str">
        <f>Données_ATB!BS500</f>
        <v/>
      </c>
      <c r="R501" s="79" t="str">
        <f>Données_ATB!BT500</f>
        <v/>
      </c>
      <c r="S501" s="78"/>
      <c r="U501" s="30" t="str">
        <f ca="1"/>
        <v>SULFALON</v>
      </c>
      <c r="V501" s="30" t="e">
        <f ca="1"/>
        <v>#N/A</v>
      </c>
      <c r="BD501" s="102" t="str">
        <f t="shared" si="200"/>
        <v/>
      </c>
      <c r="BE501" s="56" t="str">
        <f t="shared" si="201"/>
        <v>SULFALON</v>
      </c>
      <c r="BF501" s="204" t="e">
        <f>IF(IF(BN$2="Catégorie",IF(BN$3="Toutes",SUMIFS('Étape 1 - à remplir'!$F$31:$F$400,'Étape 1 - à remplir'!$E$31:$E$400,MASQ2!BE501,'Étape 1 - à remplir'!$G$31:$G$400,"lots"),SUMIFS('Étape 1 - à remplir'!$F$31:$F$400,'Étape 1 - à remplir'!$E$31:$E$400,MASQ2!BE501,'Étape 1 - à remplir'!$C$31:$C$400,BN$3)),IF(BN$2="Âge",IF(BN$3="Tous",SUMIFS('Étape 1 - à remplir'!$F$31:$F$400,'Étape 1 - à remplir'!$E$31:$E$400,MASQ2!BE501,'Étape 1 - à remplir'!$G$31:$G$400,"lots"),SUMIFS('Étape 1 - à remplir'!$F$31:$F$400,'Étape 1 - à remplir'!$E$31:$E$400,MASQ2!BE501,'Étape 1 - à remplir'!$P$31:$P$400,BN$3,'Étape 1 - à remplir'!$G$31:$G$400,"lots")),IF(BN$2="Atelier",IF(BN$3="Tous",SUMIFS('Étape 1 - à remplir'!$F$31:$F$400,'Étape 1 - à remplir'!$E$31:$E$400,MASQ2!BE501,'Étape 1 - à remplir'!$G$31:$G$400,"lots"),SUMIFS('Étape 1 - à remplir'!$F$31:$F$400,'Étape 1 - à remplir'!$E$31:$E$400,MASQ2!BE501,'Étape 1 - à remplir'!$O$31:$O$400,BN$3,'Étape 1 - à remplir'!$G$31:$G$400,"lots")),IF(BN$2="Espèce",IF(BN$3="Tous",SUMIFS('Étape 1 - à remplir'!$F$31:$F$400,'Étape 1 - à remplir'!$E$31:$E$400,MASQ2!BE501,'Étape 1 - à remplir'!$G$31:$G$400,"lots"),SUMIFS('Étape 1 - à remplir'!$F$31:$F$400,'Étape 1 - à remplir'!$E$31:$E$400,MASQ2!BE501,'Étape 1 - à remplir'!$N$31:$N$400,BN$3,'Étape 1 - à remplir'!$G$31:$G$400,"lots"))))))=0,NA(),IF(BN$2="Catégorie",IF(BN$3="Toutes",SUMIFS('Étape 1 - à remplir'!$F$31:$F$400,'Étape 1 - à remplir'!$E$31:$E$400,MASQ2!BE501,'Étape 1 - à remplir'!$G$31:$G$400,"lots"),SUMIFS('Étape 1 - à remplir'!$F$31:$F$400,'Étape 1 - à remplir'!$E$31:$E$400,MASQ2!BE501,'Étape 1 - à remplir'!$C$31:$C$400,BN$3)),IF(BN$2="Âge",IF(BN$3="Tous",SUMIFS('Étape 1 - à remplir'!$F$31:$F$400,'Étape 1 - à remplir'!$E$31:$E$400,MASQ2!BE501,'Étape 1 - à remplir'!$G$31:$G$400,"lots"),SUMIFS('Étape 1 - à remplir'!$F$31:$F$400,'Étape 1 - à remplir'!$E$31:$E$400,MASQ2!BE501,'Étape 1 - à remplir'!$P$31:$P$400,BN$3,'Étape 1 - à remplir'!$G$31:$G$400,"lots")),IF(BN$2="Atelier",IF(BN$3="Tous",SUMIFS('Étape 1 - à remplir'!$F$31:$F$400,'Étape 1 - à remplir'!$E$31:$E$400,MASQ2!BE501,'Étape 1 - à remplir'!$G$31:$G$400,"lots"),SUMIFS('Étape 1 - à remplir'!$F$31:$F$400,'Étape 1 - à remplir'!$E$31:$E$400,MASQ2!BE501,'Étape 1 - à remplir'!$O$31:$O$400,BN$3,'Étape 1 - à remplir'!$G$31:$G$400,"lots")),IF(BN$2="Espèce",IF(BN$3="Tous",SUMIFS('Étape 1 - à remplir'!$F$31:$F$400,'Étape 1 - à remplir'!$E$31:$E$400,MASQ2!BE501,'Étape 1 - à remplir'!$G$31:$G$400,"lots"),SUMIFS('Étape 1 - à remplir'!$F$31:$F$400,'Étape 1 - à remplir'!$E$31:$E$400,MASQ2!BE501,'Étape 1 - à remplir'!$N$31:$N$400,BN$3,'Étape 1 - à remplir'!$G$31:$G$400,"lots")))))))</f>
        <v>#N/A</v>
      </c>
      <c r="BG501" s="204">
        <f t="shared" si="216"/>
        <v>0</v>
      </c>
      <c r="BH501" s="204" t="str">
        <f t="shared" si="202"/>
        <v>Sulfadiméthoxine</v>
      </c>
      <c r="BI501" s="204" t="str">
        <f t="shared" si="203"/>
        <v/>
      </c>
      <c r="BJ501" s="204" t="str">
        <f t="shared" si="204"/>
        <v/>
      </c>
      <c r="BK501" s="204" t="str">
        <f t="shared" si="205"/>
        <v>Sulfamides</v>
      </c>
      <c r="BL501" s="204" t="str">
        <f t="shared" si="206"/>
        <v/>
      </c>
      <c r="BM501" s="97" t="str">
        <f t="shared" si="207"/>
        <v/>
      </c>
      <c r="BP501" t="str">
        <f ca="1"/>
        <v>SULFALON</v>
      </c>
      <c r="BQ501" t="e">
        <f ca="1"/>
        <v>#N/A</v>
      </c>
      <c r="CY501" s="102" t="str">
        <f t="shared" si="208"/>
        <v/>
      </c>
      <c r="CZ501" s="56" t="str">
        <f t="shared" si="209"/>
        <v>SULFALON</v>
      </c>
      <c r="DA501" s="204" t="e">
        <f>IF(IF(DI$2="Catégorie",IF(DI$3="Toutes",SUMIFS('Étape 1 - à remplir'!$F$31:$F$400,'Étape 1 - à remplir'!$E$31:$E$400,MASQ2!CZ501,'Étape 1 - à remplir'!$G$31:$G$400,"kg"),SUMIFS('Étape 1 - à remplir'!$F$31:$F$400,'Étape 1 - à remplir'!$E$31:$E$400,MASQ2!CZ501,'Étape 1 - à remplir'!$C$31:$C$400,DI$3)),IF(DI$2="Âge",IF(DI$3="Tous",SUMIFS('Étape 1 - à remplir'!$F$31:$F$400,'Étape 1 - à remplir'!$E$31:$E$400,MASQ2!CZ501,'Étape 1 - à remplir'!$G$31:$G$400,"kg"),SUMIFS('Étape 1 - à remplir'!$F$31:$F$400,'Étape 1 - à remplir'!$E$31:$E$400,MASQ2!CZ501,'Étape 1 - à remplir'!$P$31:$P$400,DI$3,'Étape 1 - à remplir'!$G$31:$G$400,"kg")),IF(DI$2="Atelier",IF(DI$3="Tous",SUMIFS('Étape 1 - à remplir'!$F$31:$F$400,'Étape 1 - à remplir'!$E$31:$E$400,MASQ2!CZ501,'Étape 1 - à remplir'!$G$31:$G$400,"kg"),SUMIFS('Étape 1 - à remplir'!$F$31:$F$400,'Étape 1 - à remplir'!$E$31:$E$400,MASQ2!CZ501,'Étape 1 - à remplir'!$O$31:$O$400,DI$3,'Étape 1 - à remplir'!$G$31:$G$400,"kg")),IF(DI$2="Espèce",IF(DI$3="Tous",SUMIFS('Étape 1 - à remplir'!$F$31:$F$400,'Étape 1 - à remplir'!$E$31:$E$400,MASQ2!CZ501,'Étape 1 - à remplir'!$G$31:$G$400,"kg"),SUMIFS('Étape 1 - à remplir'!$F$31:$F$400,'Étape 1 - à remplir'!$E$31:$E$400,MASQ2!CZ501,'Étape 1 - à remplir'!$N$31:$N$400,DI$3,'Étape 1 - à remplir'!$G$31:$G$400,"kg"))))))=0,NA(),IF(DI$2="Catégorie",IF(DI$3="Toutes",SUMIFS('Étape 1 - à remplir'!$F$31:$F$400,'Étape 1 - à remplir'!$E$31:$E$400,MASQ2!CZ501,'Étape 1 - à remplir'!$G$31:$G$400,"kg"),SUMIFS('Étape 1 - à remplir'!$F$31:$F$400,'Étape 1 - à remplir'!$E$31:$E$400,MASQ2!CZ501,'Étape 1 - à remplir'!$C$31:$C$400,DI$3)),IF(DI$2="Âge",IF(DI$3="Tous",SUMIFS('Étape 1 - à remplir'!$F$31:$F$400,'Étape 1 - à remplir'!$E$31:$E$400,MASQ2!CZ501,'Étape 1 - à remplir'!$G$31:$G$400,"kg"),SUMIFS('Étape 1 - à remplir'!$F$31:$F$400,'Étape 1 - à remplir'!$E$31:$E$400,MASQ2!CZ501,'Étape 1 - à remplir'!$P$31:$P$400,DI$3,'Étape 1 - à remplir'!$G$31:$G$400,"kg")),IF(DI$2="Atelier",IF(DI$3="Tous",SUMIFS('Étape 1 - à remplir'!$F$31:$F$400,'Étape 1 - à remplir'!$E$31:$E$400,MASQ2!CZ501,'Étape 1 - à remplir'!$G$31:$G$400,"kg"),SUMIFS('Étape 1 - à remplir'!$F$31:$F$400,'Étape 1 - à remplir'!$E$31:$E$400,MASQ2!CZ501,'Étape 1 - à remplir'!$O$31:$O$400,DI$3,'Étape 1 - à remplir'!$G$31:$G$400,"kg")),IF(DI$2="Espèce",IF(DI$3="Tous",SUMIFS('Étape 1 - à remplir'!$F$31:$F$400,'Étape 1 - à remplir'!$E$31:$E$400,MASQ2!CZ501,'Étape 1 - à remplir'!$G$31:$G$400,"kg"),SUMIFS('Étape 1 - à remplir'!$F$31:$F$400,'Étape 1 - à remplir'!$E$31:$E$400,MASQ2!CZ501,'Étape 1 - à remplir'!$N$31:$N$400,DI$3,'Étape 1 - à remplir'!$G$31:$G$400,"kg")))))))</f>
        <v>#N/A</v>
      </c>
      <c r="DB501" s="104">
        <f t="shared" si="217"/>
        <v>0</v>
      </c>
      <c r="DC501" s="204" t="str">
        <f t="shared" si="210"/>
        <v>Sulfadiméthoxine</v>
      </c>
      <c r="DD501" s="204" t="str">
        <f t="shared" si="211"/>
        <v/>
      </c>
      <c r="DE501" s="204" t="str">
        <f t="shared" si="212"/>
        <v/>
      </c>
      <c r="DF501" s="204" t="str">
        <f t="shared" si="213"/>
        <v>Sulfamides</v>
      </c>
      <c r="DG501" s="204" t="str">
        <f t="shared" si="214"/>
        <v/>
      </c>
      <c r="DH501" s="97" t="str">
        <f t="shared" si="215"/>
        <v/>
      </c>
      <c r="DK501" t="str">
        <f ca="1"/>
        <v>SULFALON</v>
      </c>
      <c r="DL501" t="e">
        <f ca="1"/>
        <v>#N/A</v>
      </c>
    </row>
    <row r="502" spans="1:140" x14ac:dyDescent="0.25">
      <c r="I502" s="102" t="str">
        <f>INDEX(Données_ATB!BE:BV,MATCH(MASQ2!J502,Données_ATB!BE:BE,0),18)</f>
        <v/>
      </c>
      <c r="J502" s="77" t="str">
        <f>Données_ATB!BE501</f>
        <v>SULFALUTYL</v>
      </c>
      <c r="K502" s="204" t="e">
        <f>IF(IF(S$2="Catégorie",IF(S$3="Toutes",SUMIFS('Étape 1 - à remplir'!$F$31:$F$400,'Étape 1 - à remplir'!$E$31:$E$400,MASQ2!J502,'Étape 1 - à remplir'!$G$31:$G$400,"animaux"),SUMIFS('Étape 1 - à remplir'!$F$31:$F$400,'Étape 1 - à remplir'!$E$31:$E$400,MASQ2!J502,'Étape 1 - à remplir'!$C$31:$C$400,S$3)),IF(S$2="Âge",IF(S$3="Tous",SUMIFS('Étape 1 - à remplir'!$F$31:$F$400,'Étape 1 - à remplir'!$E$31:$E$400,MASQ2!J502,'Étape 1 - à remplir'!$G$31:$G$400,"animaux"),SUMIFS('Étape 1 - à remplir'!$F$31:$F$400,'Étape 1 - à remplir'!$E$31:$E$400,MASQ2!J502,'Étape 1 - à remplir'!$P$31:$P$400,S$3)),IF(S$2="Atelier",IF(S$3="Tous",SUMIFS('Étape 1 - à remplir'!$F$31:$F$400,'Étape 1 - à remplir'!$E$31:$E$400,MASQ2!J502,'Étape 1 - à remplir'!$G$31:$G$400,"animaux"),SUMIFS('Étape 1 - à remplir'!$F$31:$F$400,'Étape 1 - à remplir'!$E$31:$E$400,MASQ2!J502,'Étape 1 - à remplir'!$O$31:$O$400,S$3)),IF(S$2="Espèce",IF(S$3="Tous",SUMIFS('Étape 1 - à remplir'!$F$31:$F$400,'Étape 1 - à remplir'!$E$31:$E$400,MASQ2!J502,'Étape 1 - à remplir'!$G$31:$G$400,"animaux"),SUMIFS('Étape 1 - à remplir'!$F$31:$F$400,'Étape 1 - à remplir'!$E$31:$E$400,MASQ2!J502,'Étape 1 - à remplir'!$N$31:$N$400,S$3))))))=0,NA(),IF(S$2="Catégorie",IF(S$3="Toutes",SUMIFS('Étape 1 - à remplir'!$F$31:$F$400,'Étape 1 - à remplir'!$E$31:$E$400,MASQ2!J502,'Étape 1 - à remplir'!$G$31:$G$400,"animaux"),SUMIFS('Étape 1 - à remplir'!$F$31:$F$400,'Étape 1 - à remplir'!$E$31:$E$400,MASQ2!J502,'Étape 1 - à remplir'!$C$31:$C$400,S$3)),IF(S$2="Âge",IF(S$3="Tous",SUMIFS('Étape 1 - à remplir'!$F$31:$F$400,'Étape 1 - à remplir'!$E$31:$E$400,MASQ2!J502,'Étape 1 - à remplir'!$G$31:$G$400,"animaux"),SUMIFS('Étape 1 - à remplir'!$F$31:$F$400,'Étape 1 - à remplir'!$E$31:$E$400,MASQ2!J502,'Étape 1 - à remplir'!$P$31:$P$400,S$3)),IF(S$2="Atelier",IF(S$3="Tous",SUMIFS('Étape 1 - à remplir'!$F$31:$F$400,'Étape 1 - à remplir'!$E$31:$E$400,MASQ2!J502,'Étape 1 - à remplir'!$G$31:$G$400,"animaux"),SUMIFS('Étape 1 - à remplir'!$F$31:$F$400,'Étape 1 - à remplir'!$E$31:$E$400,MASQ2!J502,'Étape 1 - à remplir'!$O$31:$O$400,S$3)),IF(S$2="Espèce",IF(S$3="Tous",SUMIFS('Étape 1 - à remplir'!$F$31:$F$400,'Étape 1 - à remplir'!$E$31:$E$400,MASQ2!J502,'Étape 1 - à remplir'!$G$31:$G$400,"animaux"),SUMIFS('Étape 1 - à remplir'!$F$31:$F$400,'Étape 1 - à remplir'!$E$31:$E$400,MASQ2!J502,'Étape 1 - à remplir'!$N$31:$N$400,S$3)))))))</f>
        <v>#N/A</v>
      </c>
      <c r="L502" s="97">
        <f t="shared" si="218"/>
        <v>0</v>
      </c>
      <c r="M502" s="56" t="str">
        <f>Données_ATB!BN501</f>
        <v>Sulfaguanidine</v>
      </c>
      <c r="N502" s="204" t="str">
        <f>Données_ATB!BO501</f>
        <v>Sulfadimidine</v>
      </c>
      <c r="O502" s="97" t="str">
        <f>Données_ATB!BP501</f>
        <v/>
      </c>
      <c r="P502" s="77" t="str">
        <f>Données_ATB!BR501</f>
        <v>Sulfamides</v>
      </c>
      <c r="Q502" s="78" t="str">
        <f>Données_ATB!BS501</f>
        <v>Sulfamides</v>
      </c>
      <c r="R502" s="79" t="str">
        <f>Données_ATB!BT501</f>
        <v/>
      </c>
      <c r="S502" s="78"/>
      <c r="U502" s="30" t="str">
        <f ca="1"/>
        <v>SULFALUTYL</v>
      </c>
      <c r="V502" s="30" t="e">
        <f ca="1"/>
        <v>#N/A</v>
      </c>
      <c r="BD502" s="102" t="str">
        <f t="shared" si="200"/>
        <v/>
      </c>
      <c r="BE502" s="56" t="str">
        <f t="shared" si="201"/>
        <v>SULFALUTYL</v>
      </c>
      <c r="BF502" s="204" t="e">
        <f>IF(IF(BN$2="Catégorie",IF(BN$3="Toutes",SUMIFS('Étape 1 - à remplir'!$F$31:$F$400,'Étape 1 - à remplir'!$E$31:$E$400,MASQ2!BE502,'Étape 1 - à remplir'!$G$31:$G$400,"lots"),SUMIFS('Étape 1 - à remplir'!$F$31:$F$400,'Étape 1 - à remplir'!$E$31:$E$400,MASQ2!BE502,'Étape 1 - à remplir'!$C$31:$C$400,BN$3)),IF(BN$2="Âge",IF(BN$3="Tous",SUMIFS('Étape 1 - à remplir'!$F$31:$F$400,'Étape 1 - à remplir'!$E$31:$E$400,MASQ2!BE502,'Étape 1 - à remplir'!$G$31:$G$400,"lots"),SUMIFS('Étape 1 - à remplir'!$F$31:$F$400,'Étape 1 - à remplir'!$E$31:$E$400,MASQ2!BE502,'Étape 1 - à remplir'!$P$31:$P$400,BN$3,'Étape 1 - à remplir'!$G$31:$G$400,"lots")),IF(BN$2="Atelier",IF(BN$3="Tous",SUMIFS('Étape 1 - à remplir'!$F$31:$F$400,'Étape 1 - à remplir'!$E$31:$E$400,MASQ2!BE502,'Étape 1 - à remplir'!$G$31:$G$400,"lots"),SUMIFS('Étape 1 - à remplir'!$F$31:$F$400,'Étape 1 - à remplir'!$E$31:$E$400,MASQ2!BE502,'Étape 1 - à remplir'!$O$31:$O$400,BN$3,'Étape 1 - à remplir'!$G$31:$G$400,"lots")),IF(BN$2="Espèce",IF(BN$3="Tous",SUMIFS('Étape 1 - à remplir'!$F$31:$F$400,'Étape 1 - à remplir'!$E$31:$E$400,MASQ2!BE502,'Étape 1 - à remplir'!$G$31:$G$400,"lots"),SUMIFS('Étape 1 - à remplir'!$F$31:$F$400,'Étape 1 - à remplir'!$E$31:$E$400,MASQ2!BE502,'Étape 1 - à remplir'!$N$31:$N$400,BN$3,'Étape 1 - à remplir'!$G$31:$G$400,"lots"))))))=0,NA(),IF(BN$2="Catégorie",IF(BN$3="Toutes",SUMIFS('Étape 1 - à remplir'!$F$31:$F$400,'Étape 1 - à remplir'!$E$31:$E$400,MASQ2!BE502,'Étape 1 - à remplir'!$G$31:$G$400,"lots"),SUMIFS('Étape 1 - à remplir'!$F$31:$F$400,'Étape 1 - à remplir'!$E$31:$E$400,MASQ2!BE502,'Étape 1 - à remplir'!$C$31:$C$400,BN$3)),IF(BN$2="Âge",IF(BN$3="Tous",SUMIFS('Étape 1 - à remplir'!$F$31:$F$400,'Étape 1 - à remplir'!$E$31:$E$400,MASQ2!BE502,'Étape 1 - à remplir'!$G$31:$G$400,"lots"),SUMIFS('Étape 1 - à remplir'!$F$31:$F$400,'Étape 1 - à remplir'!$E$31:$E$400,MASQ2!BE502,'Étape 1 - à remplir'!$P$31:$P$400,BN$3,'Étape 1 - à remplir'!$G$31:$G$400,"lots")),IF(BN$2="Atelier",IF(BN$3="Tous",SUMIFS('Étape 1 - à remplir'!$F$31:$F$400,'Étape 1 - à remplir'!$E$31:$E$400,MASQ2!BE502,'Étape 1 - à remplir'!$G$31:$G$400,"lots"),SUMIFS('Étape 1 - à remplir'!$F$31:$F$400,'Étape 1 - à remplir'!$E$31:$E$400,MASQ2!BE502,'Étape 1 - à remplir'!$O$31:$O$400,BN$3,'Étape 1 - à remplir'!$G$31:$G$400,"lots")),IF(BN$2="Espèce",IF(BN$3="Tous",SUMIFS('Étape 1 - à remplir'!$F$31:$F$400,'Étape 1 - à remplir'!$E$31:$E$400,MASQ2!BE502,'Étape 1 - à remplir'!$G$31:$G$400,"lots"),SUMIFS('Étape 1 - à remplir'!$F$31:$F$400,'Étape 1 - à remplir'!$E$31:$E$400,MASQ2!BE502,'Étape 1 - à remplir'!$N$31:$N$400,BN$3,'Étape 1 - à remplir'!$G$31:$G$400,"lots")))))))</f>
        <v>#N/A</v>
      </c>
      <c r="BG502" s="204">
        <f t="shared" si="216"/>
        <v>0</v>
      </c>
      <c r="BH502" s="204" t="str">
        <f t="shared" si="202"/>
        <v>Sulfaguanidine</v>
      </c>
      <c r="BI502" s="204" t="str">
        <f t="shared" si="203"/>
        <v>Sulfadimidine</v>
      </c>
      <c r="BJ502" s="204" t="str">
        <f t="shared" si="204"/>
        <v/>
      </c>
      <c r="BK502" s="204" t="str">
        <f t="shared" si="205"/>
        <v>Sulfamides</v>
      </c>
      <c r="BL502" s="204" t="str">
        <f t="shared" si="206"/>
        <v>Sulfamides</v>
      </c>
      <c r="BM502" s="97" t="str">
        <f t="shared" si="207"/>
        <v/>
      </c>
      <c r="BP502" t="str">
        <f ca="1"/>
        <v>SULFALUTYL</v>
      </c>
      <c r="BQ502" t="e">
        <f ca="1"/>
        <v>#N/A</v>
      </c>
      <c r="CY502" s="102" t="str">
        <f t="shared" si="208"/>
        <v/>
      </c>
      <c r="CZ502" s="56" t="str">
        <f t="shared" si="209"/>
        <v>SULFALUTYL</v>
      </c>
      <c r="DA502" s="204" t="e">
        <f>IF(IF(DI$2="Catégorie",IF(DI$3="Toutes",SUMIFS('Étape 1 - à remplir'!$F$31:$F$400,'Étape 1 - à remplir'!$E$31:$E$400,MASQ2!CZ502,'Étape 1 - à remplir'!$G$31:$G$400,"kg"),SUMIFS('Étape 1 - à remplir'!$F$31:$F$400,'Étape 1 - à remplir'!$E$31:$E$400,MASQ2!CZ502,'Étape 1 - à remplir'!$C$31:$C$400,DI$3)),IF(DI$2="Âge",IF(DI$3="Tous",SUMIFS('Étape 1 - à remplir'!$F$31:$F$400,'Étape 1 - à remplir'!$E$31:$E$400,MASQ2!CZ502,'Étape 1 - à remplir'!$G$31:$G$400,"kg"),SUMIFS('Étape 1 - à remplir'!$F$31:$F$400,'Étape 1 - à remplir'!$E$31:$E$400,MASQ2!CZ502,'Étape 1 - à remplir'!$P$31:$P$400,DI$3,'Étape 1 - à remplir'!$G$31:$G$400,"kg")),IF(DI$2="Atelier",IF(DI$3="Tous",SUMIFS('Étape 1 - à remplir'!$F$31:$F$400,'Étape 1 - à remplir'!$E$31:$E$400,MASQ2!CZ502,'Étape 1 - à remplir'!$G$31:$G$400,"kg"),SUMIFS('Étape 1 - à remplir'!$F$31:$F$400,'Étape 1 - à remplir'!$E$31:$E$400,MASQ2!CZ502,'Étape 1 - à remplir'!$O$31:$O$400,DI$3,'Étape 1 - à remplir'!$G$31:$G$400,"kg")),IF(DI$2="Espèce",IF(DI$3="Tous",SUMIFS('Étape 1 - à remplir'!$F$31:$F$400,'Étape 1 - à remplir'!$E$31:$E$400,MASQ2!CZ502,'Étape 1 - à remplir'!$G$31:$G$400,"kg"),SUMIFS('Étape 1 - à remplir'!$F$31:$F$400,'Étape 1 - à remplir'!$E$31:$E$400,MASQ2!CZ502,'Étape 1 - à remplir'!$N$31:$N$400,DI$3,'Étape 1 - à remplir'!$G$31:$G$400,"kg"))))))=0,NA(),IF(DI$2="Catégorie",IF(DI$3="Toutes",SUMIFS('Étape 1 - à remplir'!$F$31:$F$400,'Étape 1 - à remplir'!$E$31:$E$400,MASQ2!CZ502,'Étape 1 - à remplir'!$G$31:$G$400,"kg"),SUMIFS('Étape 1 - à remplir'!$F$31:$F$400,'Étape 1 - à remplir'!$E$31:$E$400,MASQ2!CZ502,'Étape 1 - à remplir'!$C$31:$C$400,DI$3)),IF(DI$2="Âge",IF(DI$3="Tous",SUMIFS('Étape 1 - à remplir'!$F$31:$F$400,'Étape 1 - à remplir'!$E$31:$E$400,MASQ2!CZ502,'Étape 1 - à remplir'!$G$31:$G$400,"kg"),SUMIFS('Étape 1 - à remplir'!$F$31:$F$400,'Étape 1 - à remplir'!$E$31:$E$400,MASQ2!CZ502,'Étape 1 - à remplir'!$P$31:$P$400,DI$3,'Étape 1 - à remplir'!$G$31:$G$400,"kg")),IF(DI$2="Atelier",IF(DI$3="Tous",SUMIFS('Étape 1 - à remplir'!$F$31:$F$400,'Étape 1 - à remplir'!$E$31:$E$400,MASQ2!CZ502,'Étape 1 - à remplir'!$G$31:$G$400,"kg"),SUMIFS('Étape 1 - à remplir'!$F$31:$F$400,'Étape 1 - à remplir'!$E$31:$E$400,MASQ2!CZ502,'Étape 1 - à remplir'!$O$31:$O$400,DI$3,'Étape 1 - à remplir'!$G$31:$G$400,"kg")),IF(DI$2="Espèce",IF(DI$3="Tous",SUMIFS('Étape 1 - à remplir'!$F$31:$F$400,'Étape 1 - à remplir'!$E$31:$E$400,MASQ2!CZ502,'Étape 1 - à remplir'!$G$31:$G$400,"kg"),SUMIFS('Étape 1 - à remplir'!$F$31:$F$400,'Étape 1 - à remplir'!$E$31:$E$400,MASQ2!CZ502,'Étape 1 - à remplir'!$N$31:$N$400,DI$3,'Étape 1 - à remplir'!$G$31:$G$400,"kg")))))))</f>
        <v>#N/A</v>
      </c>
      <c r="DB502" s="104">
        <f t="shared" si="217"/>
        <v>0</v>
      </c>
      <c r="DC502" s="204" t="str">
        <f t="shared" si="210"/>
        <v>Sulfaguanidine</v>
      </c>
      <c r="DD502" s="204" t="str">
        <f t="shared" si="211"/>
        <v>Sulfadimidine</v>
      </c>
      <c r="DE502" s="204" t="str">
        <f t="shared" si="212"/>
        <v/>
      </c>
      <c r="DF502" s="204" t="str">
        <f t="shared" si="213"/>
        <v>Sulfamides</v>
      </c>
      <c r="DG502" s="204" t="str">
        <f t="shared" si="214"/>
        <v>Sulfamides</v>
      </c>
      <c r="DH502" s="97" t="str">
        <f t="shared" si="215"/>
        <v/>
      </c>
      <c r="DK502" t="str">
        <f ca="1"/>
        <v>SULFALUTYL</v>
      </c>
      <c r="DL502" t="e">
        <f ca="1"/>
        <v>#N/A</v>
      </c>
    </row>
    <row r="503" spans="1:140" x14ac:dyDescent="0.25">
      <c r="I503" s="102" t="str">
        <f>INDEX(Données_ATB!BE:BV,MATCH(MASQ2!J503,Données_ATB!BE:BE,0),18)</f>
        <v/>
      </c>
      <c r="J503" s="77" t="str">
        <f>Données_ATB!BE502</f>
        <v>SULFAMETHOX</v>
      </c>
      <c r="K503" s="204" t="e">
        <f>IF(IF(S$2="Catégorie",IF(S$3="Toutes",SUMIFS('Étape 1 - à remplir'!$F$31:$F$400,'Étape 1 - à remplir'!$E$31:$E$400,MASQ2!J503,'Étape 1 - à remplir'!$G$31:$G$400,"animaux"),SUMIFS('Étape 1 - à remplir'!$F$31:$F$400,'Étape 1 - à remplir'!$E$31:$E$400,MASQ2!J503,'Étape 1 - à remplir'!$C$31:$C$400,S$3)),IF(S$2="Âge",IF(S$3="Tous",SUMIFS('Étape 1 - à remplir'!$F$31:$F$400,'Étape 1 - à remplir'!$E$31:$E$400,MASQ2!J503,'Étape 1 - à remplir'!$G$31:$G$400,"animaux"),SUMIFS('Étape 1 - à remplir'!$F$31:$F$400,'Étape 1 - à remplir'!$E$31:$E$400,MASQ2!J503,'Étape 1 - à remplir'!$P$31:$P$400,S$3)),IF(S$2="Atelier",IF(S$3="Tous",SUMIFS('Étape 1 - à remplir'!$F$31:$F$400,'Étape 1 - à remplir'!$E$31:$E$400,MASQ2!J503,'Étape 1 - à remplir'!$G$31:$G$400,"animaux"),SUMIFS('Étape 1 - à remplir'!$F$31:$F$400,'Étape 1 - à remplir'!$E$31:$E$400,MASQ2!J503,'Étape 1 - à remplir'!$O$31:$O$400,S$3)),IF(S$2="Espèce",IF(S$3="Tous",SUMIFS('Étape 1 - à remplir'!$F$31:$F$400,'Étape 1 - à remplir'!$E$31:$E$400,MASQ2!J503,'Étape 1 - à remplir'!$G$31:$G$400,"animaux"),SUMIFS('Étape 1 - à remplir'!$F$31:$F$400,'Étape 1 - à remplir'!$E$31:$E$400,MASQ2!J503,'Étape 1 - à remplir'!$N$31:$N$400,S$3))))))=0,NA(),IF(S$2="Catégorie",IF(S$3="Toutes",SUMIFS('Étape 1 - à remplir'!$F$31:$F$400,'Étape 1 - à remplir'!$E$31:$E$400,MASQ2!J503,'Étape 1 - à remplir'!$G$31:$G$400,"animaux"),SUMIFS('Étape 1 - à remplir'!$F$31:$F$400,'Étape 1 - à remplir'!$E$31:$E$400,MASQ2!J503,'Étape 1 - à remplir'!$C$31:$C$400,S$3)),IF(S$2="Âge",IF(S$3="Tous",SUMIFS('Étape 1 - à remplir'!$F$31:$F$400,'Étape 1 - à remplir'!$E$31:$E$400,MASQ2!J503,'Étape 1 - à remplir'!$G$31:$G$400,"animaux"),SUMIFS('Étape 1 - à remplir'!$F$31:$F$400,'Étape 1 - à remplir'!$E$31:$E$400,MASQ2!J503,'Étape 1 - à remplir'!$P$31:$P$400,S$3)),IF(S$2="Atelier",IF(S$3="Tous",SUMIFS('Étape 1 - à remplir'!$F$31:$F$400,'Étape 1 - à remplir'!$E$31:$E$400,MASQ2!J503,'Étape 1 - à remplir'!$G$31:$G$400,"animaux"),SUMIFS('Étape 1 - à remplir'!$F$31:$F$400,'Étape 1 - à remplir'!$E$31:$E$400,MASQ2!J503,'Étape 1 - à remplir'!$O$31:$O$400,S$3)),IF(S$2="Espèce",IF(S$3="Tous",SUMIFS('Étape 1 - à remplir'!$F$31:$F$400,'Étape 1 - à remplir'!$E$31:$E$400,MASQ2!J503,'Étape 1 - à remplir'!$G$31:$G$400,"animaux"),SUMIFS('Étape 1 - à remplir'!$F$31:$F$400,'Étape 1 - à remplir'!$E$31:$E$400,MASQ2!J503,'Étape 1 - à remplir'!$N$31:$N$400,S$3)))))))</f>
        <v>#N/A</v>
      </c>
      <c r="L503" s="97">
        <f t="shared" si="218"/>
        <v>0</v>
      </c>
      <c r="M503" s="56" t="str">
        <f>Données_ATB!BN502</f>
        <v>Sulfaméthoxypyridazine</v>
      </c>
      <c r="N503" s="204" t="str">
        <f>Données_ATB!BO502</f>
        <v/>
      </c>
      <c r="O503" s="97" t="str">
        <f>Données_ATB!BP502</f>
        <v/>
      </c>
      <c r="P503" s="77" t="str">
        <f>Données_ATB!BR502</f>
        <v>Sulfamides</v>
      </c>
      <c r="Q503" s="78" t="str">
        <f>Données_ATB!BS502</f>
        <v/>
      </c>
      <c r="R503" s="79" t="str">
        <f>Données_ATB!BT502</f>
        <v/>
      </c>
      <c r="S503" s="78"/>
      <c r="U503" s="30" t="str">
        <f ca="1"/>
        <v>SULFAMETHOX</v>
      </c>
      <c r="V503" s="30" t="e">
        <f ca="1"/>
        <v>#N/A</v>
      </c>
      <c r="BD503" s="102" t="str">
        <f t="shared" si="200"/>
        <v/>
      </c>
      <c r="BE503" s="56" t="str">
        <f t="shared" si="201"/>
        <v>SULFAMETHOX</v>
      </c>
      <c r="BF503" s="204" t="e">
        <f>IF(IF(BN$2="Catégorie",IF(BN$3="Toutes",SUMIFS('Étape 1 - à remplir'!$F$31:$F$400,'Étape 1 - à remplir'!$E$31:$E$400,MASQ2!BE503,'Étape 1 - à remplir'!$G$31:$G$400,"lots"),SUMIFS('Étape 1 - à remplir'!$F$31:$F$400,'Étape 1 - à remplir'!$E$31:$E$400,MASQ2!BE503,'Étape 1 - à remplir'!$C$31:$C$400,BN$3)),IF(BN$2="Âge",IF(BN$3="Tous",SUMIFS('Étape 1 - à remplir'!$F$31:$F$400,'Étape 1 - à remplir'!$E$31:$E$400,MASQ2!BE503,'Étape 1 - à remplir'!$G$31:$G$400,"lots"),SUMIFS('Étape 1 - à remplir'!$F$31:$F$400,'Étape 1 - à remplir'!$E$31:$E$400,MASQ2!BE503,'Étape 1 - à remplir'!$P$31:$P$400,BN$3,'Étape 1 - à remplir'!$G$31:$G$400,"lots")),IF(BN$2="Atelier",IF(BN$3="Tous",SUMIFS('Étape 1 - à remplir'!$F$31:$F$400,'Étape 1 - à remplir'!$E$31:$E$400,MASQ2!BE503,'Étape 1 - à remplir'!$G$31:$G$400,"lots"),SUMIFS('Étape 1 - à remplir'!$F$31:$F$400,'Étape 1 - à remplir'!$E$31:$E$400,MASQ2!BE503,'Étape 1 - à remplir'!$O$31:$O$400,BN$3,'Étape 1 - à remplir'!$G$31:$G$400,"lots")),IF(BN$2="Espèce",IF(BN$3="Tous",SUMIFS('Étape 1 - à remplir'!$F$31:$F$400,'Étape 1 - à remplir'!$E$31:$E$400,MASQ2!BE503,'Étape 1 - à remplir'!$G$31:$G$400,"lots"),SUMIFS('Étape 1 - à remplir'!$F$31:$F$400,'Étape 1 - à remplir'!$E$31:$E$400,MASQ2!BE503,'Étape 1 - à remplir'!$N$31:$N$400,BN$3,'Étape 1 - à remplir'!$G$31:$G$400,"lots"))))))=0,NA(),IF(BN$2="Catégorie",IF(BN$3="Toutes",SUMIFS('Étape 1 - à remplir'!$F$31:$F$400,'Étape 1 - à remplir'!$E$31:$E$400,MASQ2!BE503,'Étape 1 - à remplir'!$G$31:$G$400,"lots"),SUMIFS('Étape 1 - à remplir'!$F$31:$F$400,'Étape 1 - à remplir'!$E$31:$E$400,MASQ2!BE503,'Étape 1 - à remplir'!$C$31:$C$400,BN$3)),IF(BN$2="Âge",IF(BN$3="Tous",SUMIFS('Étape 1 - à remplir'!$F$31:$F$400,'Étape 1 - à remplir'!$E$31:$E$400,MASQ2!BE503,'Étape 1 - à remplir'!$G$31:$G$400,"lots"),SUMIFS('Étape 1 - à remplir'!$F$31:$F$400,'Étape 1 - à remplir'!$E$31:$E$400,MASQ2!BE503,'Étape 1 - à remplir'!$P$31:$P$400,BN$3,'Étape 1 - à remplir'!$G$31:$G$400,"lots")),IF(BN$2="Atelier",IF(BN$3="Tous",SUMIFS('Étape 1 - à remplir'!$F$31:$F$400,'Étape 1 - à remplir'!$E$31:$E$400,MASQ2!BE503,'Étape 1 - à remplir'!$G$31:$G$400,"lots"),SUMIFS('Étape 1 - à remplir'!$F$31:$F$400,'Étape 1 - à remplir'!$E$31:$E$400,MASQ2!BE503,'Étape 1 - à remplir'!$O$31:$O$400,BN$3,'Étape 1 - à remplir'!$G$31:$G$400,"lots")),IF(BN$2="Espèce",IF(BN$3="Tous",SUMIFS('Étape 1 - à remplir'!$F$31:$F$400,'Étape 1 - à remplir'!$E$31:$E$400,MASQ2!BE503,'Étape 1 - à remplir'!$G$31:$G$400,"lots"),SUMIFS('Étape 1 - à remplir'!$F$31:$F$400,'Étape 1 - à remplir'!$E$31:$E$400,MASQ2!BE503,'Étape 1 - à remplir'!$N$31:$N$400,BN$3,'Étape 1 - à remplir'!$G$31:$G$400,"lots")))))))</f>
        <v>#N/A</v>
      </c>
      <c r="BG503" s="204">
        <f t="shared" si="216"/>
        <v>0</v>
      </c>
      <c r="BH503" s="204" t="str">
        <f t="shared" si="202"/>
        <v>Sulfaméthoxypyridazine</v>
      </c>
      <c r="BI503" s="204" t="str">
        <f t="shared" si="203"/>
        <v/>
      </c>
      <c r="BJ503" s="204" t="str">
        <f t="shared" si="204"/>
        <v/>
      </c>
      <c r="BK503" s="204" t="str">
        <f t="shared" si="205"/>
        <v>Sulfamides</v>
      </c>
      <c r="BL503" s="204" t="str">
        <f t="shared" si="206"/>
        <v/>
      </c>
      <c r="BM503" s="97" t="str">
        <f t="shared" si="207"/>
        <v/>
      </c>
      <c r="BP503" t="str">
        <f ca="1"/>
        <v>SULFAMETHOX</v>
      </c>
      <c r="BQ503" t="e">
        <f ca="1"/>
        <v>#N/A</v>
      </c>
      <c r="CY503" s="102" t="str">
        <f t="shared" si="208"/>
        <v/>
      </c>
      <c r="CZ503" s="56" t="str">
        <f t="shared" si="209"/>
        <v>SULFAMETHOX</v>
      </c>
      <c r="DA503" s="204" t="e">
        <f>IF(IF(DI$2="Catégorie",IF(DI$3="Toutes",SUMIFS('Étape 1 - à remplir'!$F$31:$F$400,'Étape 1 - à remplir'!$E$31:$E$400,MASQ2!CZ503,'Étape 1 - à remplir'!$G$31:$G$400,"kg"),SUMIFS('Étape 1 - à remplir'!$F$31:$F$400,'Étape 1 - à remplir'!$E$31:$E$400,MASQ2!CZ503,'Étape 1 - à remplir'!$C$31:$C$400,DI$3)),IF(DI$2="Âge",IF(DI$3="Tous",SUMIFS('Étape 1 - à remplir'!$F$31:$F$400,'Étape 1 - à remplir'!$E$31:$E$400,MASQ2!CZ503,'Étape 1 - à remplir'!$G$31:$G$400,"kg"),SUMIFS('Étape 1 - à remplir'!$F$31:$F$400,'Étape 1 - à remplir'!$E$31:$E$400,MASQ2!CZ503,'Étape 1 - à remplir'!$P$31:$P$400,DI$3,'Étape 1 - à remplir'!$G$31:$G$400,"kg")),IF(DI$2="Atelier",IF(DI$3="Tous",SUMIFS('Étape 1 - à remplir'!$F$31:$F$400,'Étape 1 - à remplir'!$E$31:$E$400,MASQ2!CZ503,'Étape 1 - à remplir'!$G$31:$G$400,"kg"),SUMIFS('Étape 1 - à remplir'!$F$31:$F$400,'Étape 1 - à remplir'!$E$31:$E$400,MASQ2!CZ503,'Étape 1 - à remplir'!$O$31:$O$400,DI$3,'Étape 1 - à remplir'!$G$31:$G$400,"kg")),IF(DI$2="Espèce",IF(DI$3="Tous",SUMIFS('Étape 1 - à remplir'!$F$31:$F$400,'Étape 1 - à remplir'!$E$31:$E$400,MASQ2!CZ503,'Étape 1 - à remplir'!$G$31:$G$400,"kg"),SUMIFS('Étape 1 - à remplir'!$F$31:$F$400,'Étape 1 - à remplir'!$E$31:$E$400,MASQ2!CZ503,'Étape 1 - à remplir'!$N$31:$N$400,DI$3,'Étape 1 - à remplir'!$G$31:$G$400,"kg"))))))=0,NA(),IF(DI$2="Catégorie",IF(DI$3="Toutes",SUMIFS('Étape 1 - à remplir'!$F$31:$F$400,'Étape 1 - à remplir'!$E$31:$E$400,MASQ2!CZ503,'Étape 1 - à remplir'!$G$31:$G$400,"kg"),SUMIFS('Étape 1 - à remplir'!$F$31:$F$400,'Étape 1 - à remplir'!$E$31:$E$400,MASQ2!CZ503,'Étape 1 - à remplir'!$C$31:$C$400,DI$3)),IF(DI$2="Âge",IF(DI$3="Tous",SUMIFS('Étape 1 - à remplir'!$F$31:$F$400,'Étape 1 - à remplir'!$E$31:$E$400,MASQ2!CZ503,'Étape 1 - à remplir'!$G$31:$G$400,"kg"),SUMIFS('Étape 1 - à remplir'!$F$31:$F$400,'Étape 1 - à remplir'!$E$31:$E$400,MASQ2!CZ503,'Étape 1 - à remplir'!$P$31:$P$400,DI$3,'Étape 1 - à remplir'!$G$31:$G$400,"kg")),IF(DI$2="Atelier",IF(DI$3="Tous",SUMIFS('Étape 1 - à remplir'!$F$31:$F$400,'Étape 1 - à remplir'!$E$31:$E$400,MASQ2!CZ503,'Étape 1 - à remplir'!$G$31:$G$400,"kg"),SUMIFS('Étape 1 - à remplir'!$F$31:$F$400,'Étape 1 - à remplir'!$E$31:$E$400,MASQ2!CZ503,'Étape 1 - à remplir'!$O$31:$O$400,DI$3,'Étape 1 - à remplir'!$G$31:$G$400,"kg")),IF(DI$2="Espèce",IF(DI$3="Tous",SUMIFS('Étape 1 - à remplir'!$F$31:$F$400,'Étape 1 - à remplir'!$E$31:$E$400,MASQ2!CZ503,'Étape 1 - à remplir'!$G$31:$G$400,"kg"),SUMIFS('Étape 1 - à remplir'!$F$31:$F$400,'Étape 1 - à remplir'!$E$31:$E$400,MASQ2!CZ503,'Étape 1 - à remplir'!$N$31:$N$400,DI$3,'Étape 1 - à remplir'!$G$31:$G$400,"kg")))))))</f>
        <v>#N/A</v>
      </c>
      <c r="DB503" s="104">
        <f t="shared" si="217"/>
        <v>0</v>
      </c>
      <c r="DC503" s="204" t="str">
        <f t="shared" si="210"/>
        <v>Sulfaméthoxypyridazine</v>
      </c>
      <c r="DD503" s="204" t="str">
        <f t="shared" si="211"/>
        <v/>
      </c>
      <c r="DE503" s="204" t="str">
        <f t="shared" si="212"/>
        <v/>
      </c>
      <c r="DF503" s="204" t="str">
        <f t="shared" si="213"/>
        <v>Sulfamides</v>
      </c>
      <c r="DG503" s="204" t="str">
        <f t="shared" si="214"/>
        <v/>
      </c>
      <c r="DH503" s="97" t="str">
        <f t="shared" si="215"/>
        <v/>
      </c>
      <c r="DK503" t="str">
        <f ca="1"/>
        <v>SULFAMETHOX</v>
      </c>
      <c r="DL503" t="e">
        <f ca="1"/>
        <v>#N/A</v>
      </c>
    </row>
    <row r="504" spans="1:140" x14ac:dyDescent="0.25">
      <c r="I504" s="102" t="str">
        <f>INDEX(Données_ATB!BE:BV,MATCH(MASQ2!J504,Données_ATB!BE:BE,0),18)</f>
        <v/>
      </c>
      <c r="J504" s="77" t="str">
        <f>Données_ATB!BE503</f>
        <v>SULTRIVAL</v>
      </c>
      <c r="K504" s="204" t="e">
        <f>IF(IF(S$2="Catégorie",IF(S$3="Toutes",SUMIFS('Étape 1 - à remplir'!$F$31:$F$400,'Étape 1 - à remplir'!$E$31:$E$400,MASQ2!J504,'Étape 1 - à remplir'!$G$31:$G$400,"animaux"),SUMIFS('Étape 1 - à remplir'!$F$31:$F$400,'Étape 1 - à remplir'!$E$31:$E$400,MASQ2!J504,'Étape 1 - à remplir'!$C$31:$C$400,S$3)),IF(S$2="Âge",IF(S$3="Tous",SUMIFS('Étape 1 - à remplir'!$F$31:$F$400,'Étape 1 - à remplir'!$E$31:$E$400,MASQ2!J504,'Étape 1 - à remplir'!$G$31:$G$400,"animaux"),SUMIFS('Étape 1 - à remplir'!$F$31:$F$400,'Étape 1 - à remplir'!$E$31:$E$400,MASQ2!J504,'Étape 1 - à remplir'!$P$31:$P$400,S$3)),IF(S$2="Atelier",IF(S$3="Tous",SUMIFS('Étape 1 - à remplir'!$F$31:$F$400,'Étape 1 - à remplir'!$E$31:$E$400,MASQ2!J504,'Étape 1 - à remplir'!$G$31:$G$400,"animaux"),SUMIFS('Étape 1 - à remplir'!$F$31:$F$400,'Étape 1 - à remplir'!$E$31:$E$400,MASQ2!J504,'Étape 1 - à remplir'!$O$31:$O$400,S$3)),IF(S$2="Espèce",IF(S$3="Tous",SUMIFS('Étape 1 - à remplir'!$F$31:$F$400,'Étape 1 - à remplir'!$E$31:$E$400,MASQ2!J504,'Étape 1 - à remplir'!$G$31:$G$400,"animaux"),SUMIFS('Étape 1 - à remplir'!$F$31:$F$400,'Étape 1 - à remplir'!$E$31:$E$400,MASQ2!J504,'Étape 1 - à remplir'!$N$31:$N$400,S$3))))))=0,NA(),IF(S$2="Catégorie",IF(S$3="Toutes",SUMIFS('Étape 1 - à remplir'!$F$31:$F$400,'Étape 1 - à remplir'!$E$31:$E$400,MASQ2!J504,'Étape 1 - à remplir'!$G$31:$G$400,"animaux"),SUMIFS('Étape 1 - à remplir'!$F$31:$F$400,'Étape 1 - à remplir'!$E$31:$E$400,MASQ2!J504,'Étape 1 - à remplir'!$C$31:$C$400,S$3)),IF(S$2="Âge",IF(S$3="Tous",SUMIFS('Étape 1 - à remplir'!$F$31:$F$400,'Étape 1 - à remplir'!$E$31:$E$400,MASQ2!J504,'Étape 1 - à remplir'!$G$31:$G$400,"animaux"),SUMIFS('Étape 1 - à remplir'!$F$31:$F$400,'Étape 1 - à remplir'!$E$31:$E$400,MASQ2!J504,'Étape 1 - à remplir'!$P$31:$P$400,S$3)),IF(S$2="Atelier",IF(S$3="Tous",SUMIFS('Étape 1 - à remplir'!$F$31:$F$400,'Étape 1 - à remplir'!$E$31:$E$400,MASQ2!J504,'Étape 1 - à remplir'!$G$31:$G$400,"animaux"),SUMIFS('Étape 1 - à remplir'!$F$31:$F$400,'Étape 1 - à remplir'!$E$31:$E$400,MASQ2!J504,'Étape 1 - à remplir'!$O$31:$O$400,S$3)),IF(S$2="Espèce",IF(S$3="Tous",SUMIFS('Étape 1 - à remplir'!$F$31:$F$400,'Étape 1 - à remplir'!$E$31:$E$400,MASQ2!J504,'Étape 1 - à remplir'!$G$31:$G$400,"animaux"),SUMIFS('Étape 1 - à remplir'!$F$31:$F$400,'Étape 1 - à remplir'!$E$31:$E$400,MASQ2!J504,'Étape 1 - à remplir'!$N$31:$N$400,S$3)))))))</f>
        <v>#N/A</v>
      </c>
      <c r="L504" s="97">
        <f t="shared" si="218"/>
        <v>0</v>
      </c>
      <c r="M504" s="56" t="str">
        <f>Données_ATB!BN503</f>
        <v>Sulfadiazine</v>
      </c>
      <c r="N504" s="204" t="str">
        <f>Données_ATB!BO503</f>
        <v>Triméthoprime</v>
      </c>
      <c r="O504" s="97" t="str">
        <f>Données_ATB!BP503</f>
        <v/>
      </c>
      <c r="P504" s="77" t="str">
        <f>Données_ATB!BR503</f>
        <v>Sulfamides</v>
      </c>
      <c r="Q504" s="78" t="str">
        <f>Données_ATB!BS503</f>
        <v>Trimethoprime</v>
      </c>
      <c r="R504" s="79" t="str">
        <f>Données_ATB!BT503</f>
        <v/>
      </c>
      <c r="S504" s="78"/>
      <c r="U504" s="30" t="str">
        <f ca="1"/>
        <v>SULTRIVAL</v>
      </c>
      <c r="V504" s="30" t="e">
        <f ca="1"/>
        <v>#N/A</v>
      </c>
      <c r="BD504" s="102" t="str">
        <f t="shared" si="200"/>
        <v/>
      </c>
      <c r="BE504" s="56" t="str">
        <f t="shared" si="201"/>
        <v>SULTRIVAL</v>
      </c>
      <c r="BF504" s="204" t="e">
        <f>IF(IF(BN$2="Catégorie",IF(BN$3="Toutes",SUMIFS('Étape 1 - à remplir'!$F$31:$F$400,'Étape 1 - à remplir'!$E$31:$E$400,MASQ2!BE504,'Étape 1 - à remplir'!$G$31:$G$400,"lots"),SUMIFS('Étape 1 - à remplir'!$F$31:$F$400,'Étape 1 - à remplir'!$E$31:$E$400,MASQ2!BE504,'Étape 1 - à remplir'!$C$31:$C$400,BN$3)),IF(BN$2="Âge",IF(BN$3="Tous",SUMIFS('Étape 1 - à remplir'!$F$31:$F$400,'Étape 1 - à remplir'!$E$31:$E$400,MASQ2!BE504,'Étape 1 - à remplir'!$G$31:$G$400,"lots"),SUMIFS('Étape 1 - à remplir'!$F$31:$F$400,'Étape 1 - à remplir'!$E$31:$E$400,MASQ2!BE504,'Étape 1 - à remplir'!$P$31:$P$400,BN$3,'Étape 1 - à remplir'!$G$31:$G$400,"lots")),IF(BN$2="Atelier",IF(BN$3="Tous",SUMIFS('Étape 1 - à remplir'!$F$31:$F$400,'Étape 1 - à remplir'!$E$31:$E$400,MASQ2!BE504,'Étape 1 - à remplir'!$G$31:$G$400,"lots"),SUMIFS('Étape 1 - à remplir'!$F$31:$F$400,'Étape 1 - à remplir'!$E$31:$E$400,MASQ2!BE504,'Étape 1 - à remplir'!$O$31:$O$400,BN$3,'Étape 1 - à remplir'!$G$31:$G$400,"lots")),IF(BN$2="Espèce",IF(BN$3="Tous",SUMIFS('Étape 1 - à remplir'!$F$31:$F$400,'Étape 1 - à remplir'!$E$31:$E$400,MASQ2!BE504,'Étape 1 - à remplir'!$G$31:$G$400,"lots"),SUMIFS('Étape 1 - à remplir'!$F$31:$F$400,'Étape 1 - à remplir'!$E$31:$E$400,MASQ2!BE504,'Étape 1 - à remplir'!$N$31:$N$400,BN$3,'Étape 1 - à remplir'!$G$31:$G$400,"lots"))))))=0,NA(),IF(BN$2="Catégorie",IF(BN$3="Toutes",SUMIFS('Étape 1 - à remplir'!$F$31:$F$400,'Étape 1 - à remplir'!$E$31:$E$400,MASQ2!BE504,'Étape 1 - à remplir'!$G$31:$G$400,"lots"),SUMIFS('Étape 1 - à remplir'!$F$31:$F$400,'Étape 1 - à remplir'!$E$31:$E$400,MASQ2!BE504,'Étape 1 - à remplir'!$C$31:$C$400,BN$3)),IF(BN$2="Âge",IF(BN$3="Tous",SUMIFS('Étape 1 - à remplir'!$F$31:$F$400,'Étape 1 - à remplir'!$E$31:$E$400,MASQ2!BE504,'Étape 1 - à remplir'!$G$31:$G$400,"lots"),SUMIFS('Étape 1 - à remplir'!$F$31:$F$400,'Étape 1 - à remplir'!$E$31:$E$400,MASQ2!BE504,'Étape 1 - à remplir'!$P$31:$P$400,BN$3,'Étape 1 - à remplir'!$G$31:$G$400,"lots")),IF(BN$2="Atelier",IF(BN$3="Tous",SUMIFS('Étape 1 - à remplir'!$F$31:$F$400,'Étape 1 - à remplir'!$E$31:$E$400,MASQ2!BE504,'Étape 1 - à remplir'!$G$31:$G$400,"lots"),SUMIFS('Étape 1 - à remplir'!$F$31:$F$400,'Étape 1 - à remplir'!$E$31:$E$400,MASQ2!BE504,'Étape 1 - à remplir'!$O$31:$O$400,BN$3,'Étape 1 - à remplir'!$G$31:$G$400,"lots")),IF(BN$2="Espèce",IF(BN$3="Tous",SUMIFS('Étape 1 - à remplir'!$F$31:$F$400,'Étape 1 - à remplir'!$E$31:$E$400,MASQ2!BE504,'Étape 1 - à remplir'!$G$31:$G$400,"lots"),SUMIFS('Étape 1 - à remplir'!$F$31:$F$400,'Étape 1 - à remplir'!$E$31:$E$400,MASQ2!BE504,'Étape 1 - à remplir'!$N$31:$N$400,BN$3,'Étape 1 - à remplir'!$G$31:$G$400,"lots")))))))</f>
        <v>#N/A</v>
      </c>
      <c r="BG504" s="204">
        <f t="shared" si="216"/>
        <v>0</v>
      </c>
      <c r="BH504" s="204" t="str">
        <f t="shared" si="202"/>
        <v>Sulfadiazine</v>
      </c>
      <c r="BI504" s="204" t="str">
        <f t="shared" si="203"/>
        <v>Triméthoprime</v>
      </c>
      <c r="BJ504" s="204" t="str">
        <f t="shared" si="204"/>
        <v/>
      </c>
      <c r="BK504" s="204" t="str">
        <f t="shared" si="205"/>
        <v>Sulfamides</v>
      </c>
      <c r="BL504" s="204" t="str">
        <f t="shared" si="206"/>
        <v>Trimethoprime</v>
      </c>
      <c r="BM504" s="97" t="str">
        <f t="shared" si="207"/>
        <v/>
      </c>
      <c r="BP504" t="str">
        <f ca="1"/>
        <v>SULTRIVAL</v>
      </c>
      <c r="BQ504" t="e">
        <f ca="1"/>
        <v>#N/A</v>
      </c>
      <c r="CY504" s="102" t="str">
        <f t="shared" si="208"/>
        <v/>
      </c>
      <c r="CZ504" s="56" t="str">
        <f t="shared" si="209"/>
        <v>SULTRIVAL</v>
      </c>
      <c r="DA504" s="204" t="e">
        <f>IF(IF(DI$2="Catégorie",IF(DI$3="Toutes",SUMIFS('Étape 1 - à remplir'!$F$31:$F$400,'Étape 1 - à remplir'!$E$31:$E$400,MASQ2!CZ504,'Étape 1 - à remplir'!$G$31:$G$400,"kg"),SUMIFS('Étape 1 - à remplir'!$F$31:$F$400,'Étape 1 - à remplir'!$E$31:$E$400,MASQ2!CZ504,'Étape 1 - à remplir'!$C$31:$C$400,DI$3)),IF(DI$2="Âge",IF(DI$3="Tous",SUMIFS('Étape 1 - à remplir'!$F$31:$F$400,'Étape 1 - à remplir'!$E$31:$E$400,MASQ2!CZ504,'Étape 1 - à remplir'!$G$31:$G$400,"kg"),SUMIFS('Étape 1 - à remplir'!$F$31:$F$400,'Étape 1 - à remplir'!$E$31:$E$400,MASQ2!CZ504,'Étape 1 - à remplir'!$P$31:$P$400,DI$3,'Étape 1 - à remplir'!$G$31:$G$400,"kg")),IF(DI$2="Atelier",IF(DI$3="Tous",SUMIFS('Étape 1 - à remplir'!$F$31:$F$400,'Étape 1 - à remplir'!$E$31:$E$400,MASQ2!CZ504,'Étape 1 - à remplir'!$G$31:$G$400,"kg"),SUMIFS('Étape 1 - à remplir'!$F$31:$F$400,'Étape 1 - à remplir'!$E$31:$E$400,MASQ2!CZ504,'Étape 1 - à remplir'!$O$31:$O$400,DI$3,'Étape 1 - à remplir'!$G$31:$G$400,"kg")),IF(DI$2="Espèce",IF(DI$3="Tous",SUMIFS('Étape 1 - à remplir'!$F$31:$F$400,'Étape 1 - à remplir'!$E$31:$E$400,MASQ2!CZ504,'Étape 1 - à remplir'!$G$31:$G$400,"kg"),SUMIFS('Étape 1 - à remplir'!$F$31:$F$400,'Étape 1 - à remplir'!$E$31:$E$400,MASQ2!CZ504,'Étape 1 - à remplir'!$N$31:$N$400,DI$3,'Étape 1 - à remplir'!$G$31:$G$400,"kg"))))))=0,NA(),IF(DI$2="Catégorie",IF(DI$3="Toutes",SUMIFS('Étape 1 - à remplir'!$F$31:$F$400,'Étape 1 - à remplir'!$E$31:$E$400,MASQ2!CZ504,'Étape 1 - à remplir'!$G$31:$G$400,"kg"),SUMIFS('Étape 1 - à remplir'!$F$31:$F$400,'Étape 1 - à remplir'!$E$31:$E$400,MASQ2!CZ504,'Étape 1 - à remplir'!$C$31:$C$400,DI$3)),IF(DI$2="Âge",IF(DI$3="Tous",SUMIFS('Étape 1 - à remplir'!$F$31:$F$400,'Étape 1 - à remplir'!$E$31:$E$400,MASQ2!CZ504,'Étape 1 - à remplir'!$G$31:$G$400,"kg"),SUMIFS('Étape 1 - à remplir'!$F$31:$F$400,'Étape 1 - à remplir'!$E$31:$E$400,MASQ2!CZ504,'Étape 1 - à remplir'!$P$31:$P$400,DI$3,'Étape 1 - à remplir'!$G$31:$G$400,"kg")),IF(DI$2="Atelier",IF(DI$3="Tous",SUMIFS('Étape 1 - à remplir'!$F$31:$F$400,'Étape 1 - à remplir'!$E$31:$E$400,MASQ2!CZ504,'Étape 1 - à remplir'!$G$31:$G$400,"kg"),SUMIFS('Étape 1 - à remplir'!$F$31:$F$400,'Étape 1 - à remplir'!$E$31:$E$400,MASQ2!CZ504,'Étape 1 - à remplir'!$O$31:$O$400,DI$3,'Étape 1 - à remplir'!$G$31:$G$400,"kg")),IF(DI$2="Espèce",IF(DI$3="Tous",SUMIFS('Étape 1 - à remplir'!$F$31:$F$400,'Étape 1 - à remplir'!$E$31:$E$400,MASQ2!CZ504,'Étape 1 - à remplir'!$G$31:$G$400,"kg"),SUMIFS('Étape 1 - à remplir'!$F$31:$F$400,'Étape 1 - à remplir'!$E$31:$E$400,MASQ2!CZ504,'Étape 1 - à remplir'!$N$31:$N$400,DI$3,'Étape 1 - à remplir'!$G$31:$G$400,"kg")))))))</f>
        <v>#N/A</v>
      </c>
      <c r="DB504" s="104">
        <f t="shared" si="217"/>
        <v>0</v>
      </c>
      <c r="DC504" s="204" t="str">
        <f t="shared" si="210"/>
        <v>Sulfadiazine</v>
      </c>
      <c r="DD504" s="204" t="str">
        <f t="shared" si="211"/>
        <v>Triméthoprime</v>
      </c>
      <c r="DE504" s="204" t="str">
        <f t="shared" si="212"/>
        <v/>
      </c>
      <c r="DF504" s="204" t="str">
        <f t="shared" si="213"/>
        <v>Sulfamides</v>
      </c>
      <c r="DG504" s="204" t="str">
        <f t="shared" si="214"/>
        <v>Trimethoprime</v>
      </c>
      <c r="DH504" s="97" t="str">
        <f t="shared" si="215"/>
        <v/>
      </c>
      <c r="DK504" t="str">
        <f ca="1"/>
        <v>SULTRIVAL</v>
      </c>
      <c r="DL504" t="e">
        <f ca="1"/>
        <v>#N/A</v>
      </c>
    </row>
    <row r="505" spans="1:140" x14ac:dyDescent="0.25">
      <c r="I505" s="102" t="str">
        <f>INDEX(Données_ATB!BE:BV,MATCH(MASQ2!J505,Données_ATB!BE:BE,0),18)</f>
        <v/>
      </c>
      <c r="J505" s="77" t="str">
        <f>Données_ATB!BE504</f>
        <v>SULTRIVAL TRIMETHOPRIME/SULFADIAZINE 20/92 PORC</v>
      </c>
      <c r="K505" s="204" t="e">
        <f>IF(IF(S$2="Catégorie",IF(S$3="Toutes",SUMIFS('Étape 1 - à remplir'!$F$31:$F$400,'Étape 1 - à remplir'!$E$31:$E$400,MASQ2!J505,'Étape 1 - à remplir'!$G$31:$G$400,"animaux"),SUMIFS('Étape 1 - à remplir'!$F$31:$F$400,'Étape 1 - à remplir'!$E$31:$E$400,MASQ2!J505,'Étape 1 - à remplir'!$C$31:$C$400,S$3)),IF(S$2="Âge",IF(S$3="Tous",SUMIFS('Étape 1 - à remplir'!$F$31:$F$400,'Étape 1 - à remplir'!$E$31:$E$400,MASQ2!J505,'Étape 1 - à remplir'!$G$31:$G$400,"animaux"),SUMIFS('Étape 1 - à remplir'!$F$31:$F$400,'Étape 1 - à remplir'!$E$31:$E$400,MASQ2!J505,'Étape 1 - à remplir'!$P$31:$P$400,S$3)),IF(S$2="Atelier",IF(S$3="Tous",SUMIFS('Étape 1 - à remplir'!$F$31:$F$400,'Étape 1 - à remplir'!$E$31:$E$400,MASQ2!J505,'Étape 1 - à remplir'!$G$31:$G$400,"animaux"),SUMIFS('Étape 1 - à remplir'!$F$31:$F$400,'Étape 1 - à remplir'!$E$31:$E$400,MASQ2!J505,'Étape 1 - à remplir'!$O$31:$O$400,S$3)),IF(S$2="Espèce",IF(S$3="Tous",SUMIFS('Étape 1 - à remplir'!$F$31:$F$400,'Étape 1 - à remplir'!$E$31:$E$400,MASQ2!J505,'Étape 1 - à remplir'!$G$31:$G$400,"animaux"),SUMIFS('Étape 1 - à remplir'!$F$31:$F$400,'Étape 1 - à remplir'!$E$31:$E$400,MASQ2!J505,'Étape 1 - à remplir'!$N$31:$N$400,S$3))))))=0,NA(),IF(S$2="Catégorie",IF(S$3="Toutes",SUMIFS('Étape 1 - à remplir'!$F$31:$F$400,'Étape 1 - à remplir'!$E$31:$E$400,MASQ2!J505,'Étape 1 - à remplir'!$G$31:$G$400,"animaux"),SUMIFS('Étape 1 - à remplir'!$F$31:$F$400,'Étape 1 - à remplir'!$E$31:$E$400,MASQ2!J505,'Étape 1 - à remplir'!$C$31:$C$400,S$3)),IF(S$2="Âge",IF(S$3="Tous",SUMIFS('Étape 1 - à remplir'!$F$31:$F$400,'Étape 1 - à remplir'!$E$31:$E$400,MASQ2!J505,'Étape 1 - à remplir'!$G$31:$G$400,"animaux"),SUMIFS('Étape 1 - à remplir'!$F$31:$F$400,'Étape 1 - à remplir'!$E$31:$E$400,MASQ2!J505,'Étape 1 - à remplir'!$P$31:$P$400,S$3)),IF(S$2="Atelier",IF(S$3="Tous",SUMIFS('Étape 1 - à remplir'!$F$31:$F$400,'Étape 1 - à remplir'!$E$31:$E$400,MASQ2!J505,'Étape 1 - à remplir'!$G$31:$G$400,"animaux"),SUMIFS('Étape 1 - à remplir'!$F$31:$F$400,'Étape 1 - à remplir'!$E$31:$E$400,MASQ2!J505,'Étape 1 - à remplir'!$O$31:$O$400,S$3)),IF(S$2="Espèce",IF(S$3="Tous",SUMIFS('Étape 1 - à remplir'!$F$31:$F$400,'Étape 1 - à remplir'!$E$31:$E$400,MASQ2!J505,'Étape 1 - à remplir'!$G$31:$G$400,"animaux"),SUMIFS('Étape 1 - à remplir'!$F$31:$F$400,'Étape 1 - à remplir'!$E$31:$E$400,MASQ2!J505,'Étape 1 - à remplir'!$N$31:$N$400,S$3)))))))</f>
        <v>#N/A</v>
      </c>
      <c r="L505" s="97">
        <f t="shared" si="218"/>
        <v>0</v>
      </c>
      <c r="M505" s="56" t="str">
        <f>Données_ATB!BN504</f>
        <v>Sulfadiazine</v>
      </c>
      <c r="N505" s="204" t="str">
        <f>Données_ATB!BO504</f>
        <v>Triméthoprime</v>
      </c>
      <c r="O505" s="97" t="str">
        <f>Données_ATB!BP504</f>
        <v/>
      </c>
      <c r="P505" s="77" t="str">
        <f>Données_ATB!BR504</f>
        <v>Sulfamides</v>
      </c>
      <c r="Q505" s="78" t="str">
        <f>Données_ATB!BS504</f>
        <v>Trimethoprime</v>
      </c>
      <c r="R505" s="79" t="str">
        <f>Données_ATB!BT504</f>
        <v/>
      </c>
      <c r="S505" s="78"/>
      <c r="U505" s="30" t="str">
        <f ca="1"/>
        <v>SULTRIVAL TRIMETHOPRIME/SULFADIAZINE 20/92 PORC</v>
      </c>
      <c r="V505" s="30" t="e">
        <f ca="1"/>
        <v>#N/A</v>
      </c>
      <c r="BD505" s="102" t="str">
        <f t="shared" si="200"/>
        <v/>
      </c>
      <c r="BE505" s="56" t="str">
        <f t="shared" si="201"/>
        <v>SULTRIVAL TRIMETHOPRIME/SULFADIAZINE 20/92 PORC</v>
      </c>
      <c r="BF505" s="204" t="e">
        <f>IF(IF(BN$2="Catégorie",IF(BN$3="Toutes",SUMIFS('Étape 1 - à remplir'!$F$31:$F$400,'Étape 1 - à remplir'!$E$31:$E$400,MASQ2!BE505,'Étape 1 - à remplir'!$G$31:$G$400,"lots"),SUMIFS('Étape 1 - à remplir'!$F$31:$F$400,'Étape 1 - à remplir'!$E$31:$E$400,MASQ2!BE505,'Étape 1 - à remplir'!$C$31:$C$400,BN$3)),IF(BN$2="Âge",IF(BN$3="Tous",SUMIFS('Étape 1 - à remplir'!$F$31:$F$400,'Étape 1 - à remplir'!$E$31:$E$400,MASQ2!BE505,'Étape 1 - à remplir'!$G$31:$G$400,"lots"),SUMIFS('Étape 1 - à remplir'!$F$31:$F$400,'Étape 1 - à remplir'!$E$31:$E$400,MASQ2!BE505,'Étape 1 - à remplir'!$P$31:$P$400,BN$3,'Étape 1 - à remplir'!$G$31:$G$400,"lots")),IF(BN$2="Atelier",IF(BN$3="Tous",SUMIFS('Étape 1 - à remplir'!$F$31:$F$400,'Étape 1 - à remplir'!$E$31:$E$400,MASQ2!BE505,'Étape 1 - à remplir'!$G$31:$G$400,"lots"),SUMIFS('Étape 1 - à remplir'!$F$31:$F$400,'Étape 1 - à remplir'!$E$31:$E$400,MASQ2!BE505,'Étape 1 - à remplir'!$O$31:$O$400,BN$3,'Étape 1 - à remplir'!$G$31:$G$400,"lots")),IF(BN$2="Espèce",IF(BN$3="Tous",SUMIFS('Étape 1 - à remplir'!$F$31:$F$400,'Étape 1 - à remplir'!$E$31:$E$400,MASQ2!BE505,'Étape 1 - à remplir'!$G$31:$G$400,"lots"),SUMIFS('Étape 1 - à remplir'!$F$31:$F$400,'Étape 1 - à remplir'!$E$31:$E$400,MASQ2!BE505,'Étape 1 - à remplir'!$N$31:$N$400,BN$3,'Étape 1 - à remplir'!$G$31:$G$400,"lots"))))))=0,NA(),IF(BN$2="Catégorie",IF(BN$3="Toutes",SUMIFS('Étape 1 - à remplir'!$F$31:$F$400,'Étape 1 - à remplir'!$E$31:$E$400,MASQ2!BE505,'Étape 1 - à remplir'!$G$31:$G$400,"lots"),SUMIFS('Étape 1 - à remplir'!$F$31:$F$400,'Étape 1 - à remplir'!$E$31:$E$400,MASQ2!BE505,'Étape 1 - à remplir'!$C$31:$C$400,BN$3)),IF(BN$2="Âge",IF(BN$3="Tous",SUMIFS('Étape 1 - à remplir'!$F$31:$F$400,'Étape 1 - à remplir'!$E$31:$E$400,MASQ2!BE505,'Étape 1 - à remplir'!$G$31:$G$400,"lots"),SUMIFS('Étape 1 - à remplir'!$F$31:$F$400,'Étape 1 - à remplir'!$E$31:$E$400,MASQ2!BE505,'Étape 1 - à remplir'!$P$31:$P$400,BN$3,'Étape 1 - à remplir'!$G$31:$G$400,"lots")),IF(BN$2="Atelier",IF(BN$3="Tous",SUMIFS('Étape 1 - à remplir'!$F$31:$F$400,'Étape 1 - à remplir'!$E$31:$E$400,MASQ2!BE505,'Étape 1 - à remplir'!$G$31:$G$400,"lots"),SUMIFS('Étape 1 - à remplir'!$F$31:$F$400,'Étape 1 - à remplir'!$E$31:$E$400,MASQ2!BE505,'Étape 1 - à remplir'!$O$31:$O$400,BN$3,'Étape 1 - à remplir'!$G$31:$G$400,"lots")),IF(BN$2="Espèce",IF(BN$3="Tous",SUMIFS('Étape 1 - à remplir'!$F$31:$F$400,'Étape 1 - à remplir'!$E$31:$E$400,MASQ2!BE505,'Étape 1 - à remplir'!$G$31:$G$400,"lots"),SUMIFS('Étape 1 - à remplir'!$F$31:$F$400,'Étape 1 - à remplir'!$E$31:$E$400,MASQ2!BE505,'Étape 1 - à remplir'!$N$31:$N$400,BN$3,'Étape 1 - à remplir'!$G$31:$G$400,"lots")))))))</f>
        <v>#N/A</v>
      </c>
      <c r="BG505" s="204">
        <f t="shared" si="216"/>
        <v>0</v>
      </c>
      <c r="BH505" s="204" t="str">
        <f t="shared" si="202"/>
        <v>Sulfadiazine</v>
      </c>
      <c r="BI505" s="204" t="str">
        <f t="shared" si="203"/>
        <v>Triméthoprime</v>
      </c>
      <c r="BJ505" s="204" t="str">
        <f t="shared" si="204"/>
        <v/>
      </c>
      <c r="BK505" s="204" t="str">
        <f t="shared" si="205"/>
        <v>Sulfamides</v>
      </c>
      <c r="BL505" s="204" t="str">
        <f t="shared" si="206"/>
        <v>Trimethoprime</v>
      </c>
      <c r="BM505" s="97" t="str">
        <f t="shared" si="207"/>
        <v/>
      </c>
      <c r="BP505" t="str">
        <f ca="1"/>
        <v>SULTRIVAL TRIMETHOPRIME/SULFADIAZINE 20/92 PORC</v>
      </c>
      <c r="BQ505" t="e">
        <f ca="1"/>
        <v>#N/A</v>
      </c>
      <c r="CY505" s="102" t="str">
        <f t="shared" si="208"/>
        <v/>
      </c>
      <c r="CZ505" s="56" t="str">
        <f t="shared" si="209"/>
        <v>SULTRIVAL TRIMETHOPRIME/SULFADIAZINE 20/92 PORC</v>
      </c>
      <c r="DA505" s="204" t="e">
        <f>IF(IF(DI$2="Catégorie",IF(DI$3="Toutes",SUMIFS('Étape 1 - à remplir'!$F$31:$F$400,'Étape 1 - à remplir'!$E$31:$E$400,MASQ2!CZ505,'Étape 1 - à remplir'!$G$31:$G$400,"kg"),SUMIFS('Étape 1 - à remplir'!$F$31:$F$400,'Étape 1 - à remplir'!$E$31:$E$400,MASQ2!CZ505,'Étape 1 - à remplir'!$C$31:$C$400,DI$3)),IF(DI$2="Âge",IF(DI$3="Tous",SUMIFS('Étape 1 - à remplir'!$F$31:$F$400,'Étape 1 - à remplir'!$E$31:$E$400,MASQ2!CZ505,'Étape 1 - à remplir'!$G$31:$G$400,"kg"),SUMIFS('Étape 1 - à remplir'!$F$31:$F$400,'Étape 1 - à remplir'!$E$31:$E$400,MASQ2!CZ505,'Étape 1 - à remplir'!$P$31:$P$400,DI$3,'Étape 1 - à remplir'!$G$31:$G$400,"kg")),IF(DI$2="Atelier",IF(DI$3="Tous",SUMIFS('Étape 1 - à remplir'!$F$31:$F$400,'Étape 1 - à remplir'!$E$31:$E$400,MASQ2!CZ505,'Étape 1 - à remplir'!$G$31:$G$400,"kg"),SUMIFS('Étape 1 - à remplir'!$F$31:$F$400,'Étape 1 - à remplir'!$E$31:$E$400,MASQ2!CZ505,'Étape 1 - à remplir'!$O$31:$O$400,DI$3,'Étape 1 - à remplir'!$G$31:$G$400,"kg")),IF(DI$2="Espèce",IF(DI$3="Tous",SUMIFS('Étape 1 - à remplir'!$F$31:$F$400,'Étape 1 - à remplir'!$E$31:$E$400,MASQ2!CZ505,'Étape 1 - à remplir'!$G$31:$G$400,"kg"),SUMIFS('Étape 1 - à remplir'!$F$31:$F$400,'Étape 1 - à remplir'!$E$31:$E$400,MASQ2!CZ505,'Étape 1 - à remplir'!$N$31:$N$400,DI$3,'Étape 1 - à remplir'!$G$31:$G$400,"kg"))))))=0,NA(),IF(DI$2="Catégorie",IF(DI$3="Toutes",SUMIFS('Étape 1 - à remplir'!$F$31:$F$400,'Étape 1 - à remplir'!$E$31:$E$400,MASQ2!CZ505,'Étape 1 - à remplir'!$G$31:$G$400,"kg"),SUMIFS('Étape 1 - à remplir'!$F$31:$F$400,'Étape 1 - à remplir'!$E$31:$E$400,MASQ2!CZ505,'Étape 1 - à remplir'!$C$31:$C$400,DI$3)),IF(DI$2="Âge",IF(DI$3="Tous",SUMIFS('Étape 1 - à remplir'!$F$31:$F$400,'Étape 1 - à remplir'!$E$31:$E$400,MASQ2!CZ505,'Étape 1 - à remplir'!$G$31:$G$400,"kg"),SUMIFS('Étape 1 - à remplir'!$F$31:$F$400,'Étape 1 - à remplir'!$E$31:$E$400,MASQ2!CZ505,'Étape 1 - à remplir'!$P$31:$P$400,DI$3,'Étape 1 - à remplir'!$G$31:$G$400,"kg")),IF(DI$2="Atelier",IF(DI$3="Tous",SUMIFS('Étape 1 - à remplir'!$F$31:$F$400,'Étape 1 - à remplir'!$E$31:$E$400,MASQ2!CZ505,'Étape 1 - à remplir'!$G$31:$G$400,"kg"),SUMIFS('Étape 1 - à remplir'!$F$31:$F$400,'Étape 1 - à remplir'!$E$31:$E$400,MASQ2!CZ505,'Étape 1 - à remplir'!$O$31:$O$400,DI$3,'Étape 1 - à remplir'!$G$31:$G$400,"kg")),IF(DI$2="Espèce",IF(DI$3="Tous",SUMIFS('Étape 1 - à remplir'!$F$31:$F$400,'Étape 1 - à remplir'!$E$31:$E$400,MASQ2!CZ505,'Étape 1 - à remplir'!$G$31:$G$400,"kg"),SUMIFS('Étape 1 - à remplir'!$F$31:$F$400,'Étape 1 - à remplir'!$E$31:$E$400,MASQ2!CZ505,'Étape 1 - à remplir'!$N$31:$N$400,DI$3,'Étape 1 - à remplir'!$G$31:$G$400,"kg")))))))</f>
        <v>#N/A</v>
      </c>
      <c r="DB505" s="104">
        <f t="shared" si="217"/>
        <v>0</v>
      </c>
      <c r="DC505" s="204" t="str">
        <f t="shared" si="210"/>
        <v>Sulfadiazine</v>
      </c>
      <c r="DD505" s="204" t="str">
        <f t="shared" si="211"/>
        <v>Triméthoprime</v>
      </c>
      <c r="DE505" s="204" t="str">
        <f t="shared" si="212"/>
        <v/>
      </c>
      <c r="DF505" s="204" t="str">
        <f t="shared" si="213"/>
        <v>Sulfamides</v>
      </c>
      <c r="DG505" s="204" t="str">
        <f t="shared" si="214"/>
        <v>Trimethoprime</v>
      </c>
      <c r="DH505" s="97" t="str">
        <f t="shared" si="215"/>
        <v/>
      </c>
      <c r="DK505" t="str">
        <f ca="1"/>
        <v>SULTRIVAL TRIMETHOPRIME/SULFADIAZINE 20/92 PORC</v>
      </c>
      <c r="DL505" t="e">
        <f ca="1"/>
        <v>#N/A</v>
      </c>
    </row>
    <row r="506" spans="1:140" x14ac:dyDescent="0.25">
      <c r="I506" s="102" t="str">
        <f>INDEX(Données_ATB!BE:BV,MATCH(MASQ2!J506,Données_ATB!BE:BE,0),18)</f>
        <v/>
      </c>
      <c r="J506" s="77" t="str">
        <f>Données_ATB!BE505</f>
        <v>SUNIX AC POUDRE</v>
      </c>
      <c r="K506" s="204" t="e">
        <f>IF(IF(S$2="Catégorie",IF(S$3="Toutes",SUMIFS('Étape 1 - à remplir'!$F$31:$F$400,'Étape 1 - à remplir'!$E$31:$E$400,MASQ2!J506,'Étape 1 - à remplir'!$G$31:$G$400,"animaux"),SUMIFS('Étape 1 - à remplir'!$F$31:$F$400,'Étape 1 - à remplir'!$E$31:$E$400,MASQ2!J506,'Étape 1 - à remplir'!$C$31:$C$400,S$3)),IF(S$2="Âge",IF(S$3="Tous",SUMIFS('Étape 1 - à remplir'!$F$31:$F$400,'Étape 1 - à remplir'!$E$31:$E$400,MASQ2!J506,'Étape 1 - à remplir'!$G$31:$G$400,"animaux"),SUMIFS('Étape 1 - à remplir'!$F$31:$F$400,'Étape 1 - à remplir'!$E$31:$E$400,MASQ2!J506,'Étape 1 - à remplir'!$P$31:$P$400,S$3)),IF(S$2="Atelier",IF(S$3="Tous",SUMIFS('Étape 1 - à remplir'!$F$31:$F$400,'Étape 1 - à remplir'!$E$31:$E$400,MASQ2!J506,'Étape 1 - à remplir'!$G$31:$G$400,"animaux"),SUMIFS('Étape 1 - à remplir'!$F$31:$F$400,'Étape 1 - à remplir'!$E$31:$E$400,MASQ2!J506,'Étape 1 - à remplir'!$O$31:$O$400,S$3)),IF(S$2="Espèce",IF(S$3="Tous",SUMIFS('Étape 1 - à remplir'!$F$31:$F$400,'Étape 1 - à remplir'!$E$31:$E$400,MASQ2!J506,'Étape 1 - à remplir'!$G$31:$G$400,"animaux"),SUMIFS('Étape 1 - à remplir'!$F$31:$F$400,'Étape 1 - à remplir'!$E$31:$E$400,MASQ2!J506,'Étape 1 - à remplir'!$N$31:$N$400,S$3))))))=0,NA(),IF(S$2="Catégorie",IF(S$3="Toutes",SUMIFS('Étape 1 - à remplir'!$F$31:$F$400,'Étape 1 - à remplir'!$E$31:$E$400,MASQ2!J506,'Étape 1 - à remplir'!$G$31:$G$400,"animaux"),SUMIFS('Étape 1 - à remplir'!$F$31:$F$400,'Étape 1 - à remplir'!$E$31:$E$400,MASQ2!J506,'Étape 1 - à remplir'!$C$31:$C$400,S$3)),IF(S$2="Âge",IF(S$3="Tous",SUMIFS('Étape 1 - à remplir'!$F$31:$F$400,'Étape 1 - à remplir'!$E$31:$E$400,MASQ2!J506,'Étape 1 - à remplir'!$G$31:$G$400,"animaux"),SUMIFS('Étape 1 - à remplir'!$F$31:$F$400,'Étape 1 - à remplir'!$E$31:$E$400,MASQ2!J506,'Étape 1 - à remplir'!$P$31:$P$400,S$3)),IF(S$2="Atelier",IF(S$3="Tous",SUMIFS('Étape 1 - à remplir'!$F$31:$F$400,'Étape 1 - à remplir'!$E$31:$E$400,MASQ2!J506,'Étape 1 - à remplir'!$G$31:$G$400,"animaux"),SUMIFS('Étape 1 - à remplir'!$F$31:$F$400,'Étape 1 - à remplir'!$E$31:$E$400,MASQ2!J506,'Étape 1 - à remplir'!$O$31:$O$400,S$3)),IF(S$2="Espèce",IF(S$3="Tous",SUMIFS('Étape 1 - à remplir'!$F$31:$F$400,'Étape 1 - à remplir'!$E$31:$E$400,MASQ2!J506,'Étape 1 - à remplir'!$G$31:$G$400,"animaux"),SUMIFS('Étape 1 - à remplir'!$F$31:$F$400,'Étape 1 - à remplir'!$E$31:$E$400,MASQ2!J506,'Étape 1 - à remplir'!$N$31:$N$400,S$3)))))))</f>
        <v>#N/A</v>
      </c>
      <c r="L506" s="97">
        <f t="shared" si="218"/>
        <v>0</v>
      </c>
      <c r="M506" s="56" t="str">
        <f>Données_ATB!BN505</f>
        <v>Sulfadiméthoxine</v>
      </c>
      <c r="N506" s="204" t="str">
        <f>Données_ATB!BO505</f>
        <v/>
      </c>
      <c r="O506" s="97" t="str">
        <f>Données_ATB!BP505</f>
        <v/>
      </c>
      <c r="P506" s="77" t="str">
        <f>Données_ATB!BR505</f>
        <v>Sulfamides</v>
      </c>
      <c r="Q506" s="78" t="str">
        <f>Données_ATB!BS505</f>
        <v/>
      </c>
      <c r="R506" s="79" t="str">
        <f>Données_ATB!BT505</f>
        <v/>
      </c>
      <c r="S506" s="78"/>
      <c r="U506" s="30" t="str">
        <f ca="1"/>
        <v>SUNIX AC POUDRE</v>
      </c>
      <c r="V506" s="30" t="e">
        <f ca="1"/>
        <v>#N/A</v>
      </c>
      <c r="BD506" s="102" t="str">
        <f t="shared" si="200"/>
        <v/>
      </c>
      <c r="BE506" s="56" t="str">
        <f t="shared" si="201"/>
        <v>SUNIX AC POUDRE</v>
      </c>
      <c r="BF506" s="204" t="e">
        <f>IF(IF(BN$2="Catégorie",IF(BN$3="Toutes",SUMIFS('Étape 1 - à remplir'!$F$31:$F$400,'Étape 1 - à remplir'!$E$31:$E$400,MASQ2!BE506,'Étape 1 - à remplir'!$G$31:$G$400,"lots"),SUMIFS('Étape 1 - à remplir'!$F$31:$F$400,'Étape 1 - à remplir'!$E$31:$E$400,MASQ2!BE506,'Étape 1 - à remplir'!$C$31:$C$400,BN$3)),IF(BN$2="Âge",IF(BN$3="Tous",SUMIFS('Étape 1 - à remplir'!$F$31:$F$400,'Étape 1 - à remplir'!$E$31:$E$400,MASQ2!BE506,'Étape 1 - à remplir'!$G$31:$G$400,"lots"),SUMIFS('Étape 1 - à remplir'!$F$31:$F$400,'Étape 1 - à remplir'!$E$31:$E$400,MASQ2!BE506,'Étape 1 - à remplir'!$P$31:$P$400,BN$3,'Étape 1 - à remplir'!$G$31:$G$400,"lots")),IF(BN$2="Atelier",IF(BN$3="Tous",SUMIFS('Étape 1 - à remplir'!$F$31:$F$400,'Étape 1 - à remplir'!$E$31:$E$400,MASQ2!BE506,'Étape 1 - à remplir'!$G$31:$G$400,"lots"),SUMIFS('Étape 1 - à remplir'!$F$31:$F$400,'Étape 1 - à remplir'!$E$31:$E$400,MASQ2!BE506,'Étape 1 - à remplir'!$O$31:$O$400,BN$3,'Étape 1 - à remplir'!$G$31:$G$400,"lots")),IF(BN$2="Espèce",IF(BN$3="Tous",SUMIFS('Étape 1 - à remplir'!$F$31:$F$400,'Étape 1 - à remplir'!$E$31:$E$400,MASQ2!BE506,'Étape 1 - à remplir'!$G$31:$G$400,"lots"),SUMIFS('Étape 1 - à remplir'!$F$31:$F$400,'Étape 1 - à remplir'!$E$31:$E$400,MASQ2!BE506,'Étape 1 - à remplir'!$N$31:$N$400,BN$3,'Étape 1 - à remplir'!$G$31:$G$400,"lots"))))))=0,NA(),IF(BN$2="Catégorie",IF(BN$3="Toutes",SUMIFS('Étape 1 - à remplir'!$F$31:$F$400,'Étape 1 - à remplir'!$E$31:$E$400,MASQ2!BE506,'Étape 1 - à remplir'!$G$31:$G$400,"lots"),SUMIFS('Étape 1 - à remplir'!$F$31:$F$400,'Étape 1 - à remplir'!$E$31:$E$400,MASQ2!BE506,'Étape 1 - à remplir'!$C$31:$C$400,BN$3)),IF(BN$2="Âge",IF(BN$3="Tous",SUMIFS('Étape 1 - à remplir'!$F$31:$F$400,'Étape 1 - à remplir'!$E$31:$E$400,MASQ2!BE506,'Étape 1 - à remplir'!$G$31:$G$400,"lots"),SUMIFS('Étape 1 - à remplir'!$F$31:$F$400,'Étape 1 - à remplir'!$E$31:$E$400,MASQ2!BE506,'Étape 1 - à remplir'!$P$31:$P$400,BN$3,'Étape 1 - à remplir'!$G$31:$G$400,"lots")),IF(BN$2="Atelier",IF(BN$3="Tous",SUMIFS('Étape 1 - à remplir'!$F$31:$F$400,'Étape 1 - à remplir'!$E$31:$E$400,MASQ2!BE506,'Étape 1 - à remplir'!$G$31:$G$400,"lots"),SUMIFS('Étape 1 - à remplir'!$F$31:$F$400,'Étape 1 - à remplir'!$E$31:$E$400,MASQ2!BE506,'Étape 1 - à remplir'!$O$31:$O$400,BN$3,'Étape 1 - à remplir'!$G$31:$G$400,"lots")),IF(BN$2="Espèce",IF(BN$3="Tous",SUMIFS('Étape 1 - à remplir'!$F$31:$F$400,'Étape 1 - à remplir'!$E$31:$E$400,MASQ2!BE506,'Étape 1 - à remplir'!$G$31:$G$400,"lots"),SUMIFS('Étape 1 - à remplir'!$F$31:$F$400,'Étape 1 - à remplir'!$E$31:$E$400,MASQ2!BE506,'Étape 1 - à remplir'!$N$31:$N$400,BN$3,'Étape 1 - à remplir'!$G$31:$G$400,"lots")))))))</f>
        <v>#N/A</v>
      </c>
      <c r="BG506" s="204">
        <f t="shared" si="216"/>
        <v>0</v>
      </c>
      <c r="BH506" s="204" t="str">
        <f t="shared" si="202"/>
        <v>Sulfadiméthoxine</v>
      </c>
      <c r="BI506" s="204" t="str">
        <f t="shared" si="203"/>
        <v/>
      </c>
      <c r="BJ506" s="204" t="str">
        <f t="shared" si="204"/>
        <v/>
      </c>
      <c r="BK506" s="204" t="str">
        <f t="shared" si="205"/>
        <v>Sulfamides</v>
      </c>
      <c r="BL506" s="204" t="str">
        <f t="shared" si="206"/>
        <v/>
      </c>
      <c r="BM506" s="97" t="str">
        <f t="shared" si="207"/>
        <v/>
      </c>
      <c r="BP506" t="str">
        <f ca="1"/>
        <v>SUNIX AC POUDRE</v>
      </c>
      <c r="BQ506" t="e">
        <f ca="1"/>
        <v>#N/A</v>
      </c>
      <c r="CY506" s="102" t="str">
        <f t="shared" si="208"/>
        <v/>
      </c>
      <c r="CZ506" s="56" t="str">
        <f t="shared" si="209"/>
        <v>SUNIX AC POUDRE</v>
      </c>
      <c r="DA506" s="204" t="e">
        <f>IF(IF(DI$2="Catégorie",IF(DI$3="Toutes",SUMIFS('Étape 1 - à remplir'!$F$31:$F$400,'Étape 1 - à remplir'!$E$31:$E$400,MASQ2!CZ506,'Étape 1 - à remplir'!$G$31:$G$400,"kg"),SUMIFS('Étape 1 - à remplir'!$F$31:$F$400,'Étape 1 - à remplir'!$E$31:$E$400,MASQ2!CZ506,'Étape 1 - à remplir'!$C$31:$C$400,DI$3)),IF(DI$2="Âge",IF(DI$3="Tous",SUMIFS('Étape 1 - à remplir'!$F$31:$F$400,'Étape 1 - à remplir'!$E$31:$E$400,MASQ2!CZ506,'Étape 1 - à remplir'!$G$31:$G$400,"kg"),SUMIFS('Étape 1 - à remplir'!$F$31:$F$400,'Étape 1 - à remplir'!$E$31:$E$400,MASQ2!CZ506,'Étape 1 - à remplir'!$P$31:$P$400,DI$3,'Étape 1 - à remplir'!$G$31:$G$400,"kg")),IF(DI$2="Atelier",IF(DI$3="Tous",SUMIFS('Étape 1 - à remplir'!$F$31:$F$400,'Étape 1 - à remplir'!$E$31:$E$400,MASQ2!CZ506,'Étape 1 - à remplir'!$G$31:$G$400,"kg"),SUMIFS('Étape 1 - à remplir'!$F$31:$F$400,'Étape 1 - à remplir'!$E$31:$E$400,MASQ2!CZ506,'Étape 1 - à remplir'!$O$31:$O$400,DI$3,'Étape 1 - à remplir'!$G$31:$G$400,"kg")),IF(DI$2="Espèce",IF(DI$3="Tous",SUMIFS('Étape 1 - à remplir'!$F$31:$F$400,'Étape 1 - à remplir'!$E$31:$E$400,MASQ2!CZ506,'Étape 1 - à remplir'!$G$31:$G$400,"kg"),SUMIFS('Étape 1 - à remplir'!$F$31:$F$400,'Étape 1 - à remplir'!$E$31:$E$400,MASQ2!CZ506,'Étape 1 - à remplir'!$N$31:$N$400,DI$3,'Étape 1 - à remplir'!$G$31:$G$400,"kg"))))))=0,NA(),IF(DI$2="Catégorie",IF(DI$3="Toutes",SUMIFS('Étape 1 - à remplir'!$F$31:$F$400,'Étape 1 - à remplir'!$E$31:$E$400,MASQ2!CZ506,'Étape 1 - à remplir'!$G$31:$G$400,"kg"),SUMIFS('Étape 1 - à remplir'!$F$31:$F$400,'Étape 1 - à remplir'!$E$31:$E$400,MASQ2!CZ506,'Étape 1 - à remplir'!$C$31:$C$400,DI$3)),IF(DI$2="Âge",IF(DI$3="Tous",SUMIFS('Étape 1 - à remplir'!$F$31:$F$400,'Étape 1 - à remplir'!$E$31:$E$400,MASQ2!CZ506,'Étape 1 - à remplir'!$G$31:$G$400,"kg"),SUMIFS('Étape 1 - à remplir'!$F$31:$F$400,'Étape 1 - à remplir'!$E$31:$E$400,MASQ2!CZ506,'Étape 1 - à remplir'!$P$31:$P$400,DI$3,'Étape 1 - à remplir'!$G$31:$G$400,"kg")),IF(DI$2="Atelier",IF(DI$3="Tous",SUMIFS('Étape 1 - à remplir'!$F$31:$F$400,'Étape 1 - à remplir'!$E$31:$E$400,MASQ2!CZ506,'Étape 1 - à remplir'!$G$31:$G$400,"kg"),SUMIFS('Étape 1 - à remplir'!$F$31:$F$400,'Étape 1 - à remplir'!$E$31:$E$400,MASQ2!CZ506,'Étape 1 - à remplir'!$O$31:$O$400,DI$3,'Étape 1 - à remplir'!$G$31:$G$400,"kg")),IF(DI$2="Espèce",IF(DI$3="Tous",SUMIFS('Étape 1 - à remplir'!$F$31:$F$400,'Étape 1 - à remplir'!$E$31:$E$400,MASQ2!CZ506,'Étape 1 - à remplir'!$G$31:$G$400,"kg"),SUMIFS('Étape 1 - à remplir'!$F$31:$F$400,'Étape 1 - à remplir'!$E$31:$E$400,MASQ2!CZ506,'Étape 1 - à remplir'!$N$31:$N$400,DI$3,'Étape 1 - à remplir'!$G$31:$G$400,"kg")))))))</f>
        <v>#N/A</v>
      </c>
      <c r="DB506" s="104">
        <f t="shared" si="217"/>
        <v>0</v>
      </c>
      <c r="DC506" s="204" t="str">
        <f t="shared" si="210"/>
        <v>Sulfadiméthoxine</v>
      </c>
      <c r="DD506" s="204" t="str">
        <f t="shared" si="211"/>
        <v/>
      </c>
      <c r="DE506" s="204" t="str">
        <f t="shared" si="212"/>
        <v/>
      </c>
      <c r="DF506" s="204" t="str">
        <f t="shared" si="213"/>
        <v>Sulfamides</v>
      </c>
      <c r="DG506" s="204" t="str">
        <f t="shared" si="214"/>
        <v/>
      </c>
      <c r="DH506" s="97" t="str">
        <f t="shared" si="215"/>
        <v/>
      </c>
      <c r="DK506" t="str">
        <f ca="1"/>
        <v>SUNIX AC POUDRE</v>
      </c>
      <c r="DL506" t="e">
        <f ca="1"/>
        <v>#N/A</v>
      </c>
    </row>
    <row r="507" spans="1:140" x14ac:dyDescent="0.25">
      <c r="I507" s="102" t="str">
        <f>INDEX(Données_ATB!BE:BV,MATCH(MASQ2!J507,Données_ATB!BE:BE,0),18)</f>
        <v/>
      </c>
      <c r="J507" s="77" t="str">
        <f>Données_ATB!BE506</f>
        <v>SUNIX LIQUIDE</v>
      </c>
      <c r="K507" s="204" t="e">
        <f>IF(IF(S$2="Catégorie",IF(S$3="Toutes",SUMIFS('Étape 1 - à remplir'!$F$31:$F$400,'Étape 1 - à remplir'!$E$31:$E$400,MASQ2!J507,'Étape 1 - à remplir'!$G$31:$G$400,"animaux"),SUMIFS('Étape 1 - à remplir'!$F$31:$F$400,'Étape 1 - à remplir'!$E$31:$E$400,MASQ2!J507,'Étape 1 - à remplir'!$C$31:$C$400,S$3)),IF(S$2="Âge",IF(S$3="Tous",SUMIFS('Étape 1 - à remplir'!$F$31:$F$400,'Étape 1 - à remplir'!$E$31:$E$400,MASQ2!J507,'Étape 1 - à remplir'!$G$31:$G$400,"animaux"),SUMIFS('Étape 1 - à remplir'!$F$31:$F$400,'Étape 1 - à remplir'!$E$31:$E$400,MASQ2!J507,'Étape 1 - à remplir'!$P$31:$P$400,S$3)),IF(S$2="Atelier",IF(S$3="Tous",SUMIFS('Étape 1 - à remplir'!$F$31:$F$400,'Étape 1 - à remplir'!$E$31:$E$400,MASQ2!J507,'Étape 1 - à remplir'!$G$31:$G$400,"animaux"),SUMIFS('Étape 1 - à remplir'!$F$31:$F$400,'Étape 1 - à remplir'!$E$31:$E$400,MASQ2!J507,'Étape 1 - à remplir'!$O$31:$O$400,S$3)),IF(S$2="Espèce",IF(S$3="Tous",SUMIFS('Étape 1 - à remplir'!$F$31:$F$400,'Étape 1 - à remplir'!$E$31:$E$400,MASQ2!J507,'Étape 1 - à remplir'!$G$31:$G$400,"animaux"),SUMIFS('Étape 1 - à remplir'!$F$31:$F$400,'Étape 1 - à remplir'!$E$31:$E$400,MASQ2!J507,'Étape 1 - à remplir'!$N$31:$N$400,S$3))))))=0,NA(),IF(S$2="Catégorie",IF(S$3="Toutes",SUMIFS('Étape 1 - à remplir'!$F$31:$F$400,'Étape 1 - à remplir'!$E$31:$E$400,MASQ2!J507,'Étape 1 - à remplir'!$G$31:$G$400,"animaux"),SUMIFS('Étape 1 - à remplir'!$F$31:$F$400,'Étape 1 - à remplir'!$E$31:$E$400,MASQ2!J507,'Étape 1 - à remplir'!$C$31:$C$400,S$3)),IF(S$2="Âge",IF(S$3="Tous",SUMIFS('Étape 1 - à remplir'!$F$31:$F$400,'Étape 1 - à remplir'!$E$31:$E$400,MASQ2!J507,'Étape 1 - à remplir'!$G$31:$G$400,"animaux"),SUMIFS('Étape 1 - à remplir'!$F$31:$F$400,'Étape 1 - à remplir'!$E$31:$E$400,MASQ2!J507,'Étape 1 - à remplir'!$P$31:$P$400,S$3)),IF(S$2="Atelier",IF(S$3="Tous",SUMIFS('Étape 1 - à remplir'!$F$31:$F$400,'Étape 1 - à remplir'!$E$31:$E$400,MASQ2!J507,'Étape 1 - à remplir'!$G$31:$G$400,"animaux"),SUMIFS('Étape 1 - à remplir'!$F$31:$F$400,'Étape 1 - à remplir'!$E$31:$E$400,MASQ2!J507,'Étape 1 - à remplir'!$O$31:$O$400,S$3)),IF(S$2="Espèce",IF(S$3="Tous",SUMIFS('Étape 1 - à remplir'!$F$31:$F$400,'Étape 1 - à remplir'!$E$31:$E$400,MASQ2!J507,'Étape 1 - à remplir'!$G$31:$G$400,"animaux"),SUMIFS('Étape 1 - à remplir'!$F$31:$F$400,'Étape 1 - à remplir'!$E$31:$E$400,MASQ2!J507,'Étape 1 - à remplir'!$N$31:$N$400,S$3)))))))</f>
        <v>#N/A</v>
      </c>
      <c r="L507" s="97">
        <f t="shared" si="218"/>
        <v>0</v>
      </c>
      <c r="M507" s="56" t="str">
        <f>Données_ATB!BN506</f>
        <v>Sulfadiméthoxine</v>
      </c>
      <c r="N507" s="204" t="str">
        <f>Données_ATB!BO506</f>
        <v/>
      </c>
      <c r="O507" s="97" t="str">
        <f>Données_ATB!BP506</f>
        <v/>
      </c>
      <c r="P507" s="77" t="str">
        <f>Données_ATB!BR506</f>
        <v>Sulfamides</v>
      </c>
      <c r="Q507" s="78" t="str">
        <f>Données_ATB!BS506</f>
        <v/>
      </c>
      <c r="R507" s="79" t="str">
        <f>Données_ATB!BT506</f>
        <v/>
      </c>
      <c r="S507" s="78"/>
      <c r="U507" s="30" t="str">
        <f ca="1"/>
        <v>SUNIX LIQUIDE</v>
      </c>
      <c r="V507" s="30" t="e">
        <f ca="1"/>
        <v>#N/A</v>
      </c>
      <c r="BD507" s="102" t="str">
        <f t="shared" si="200"/>
        <v/>
      </c>
      <c r="BE507" s="56" t="str">
        <f t="shared" si="201"/>
        <v>SUNIX LIQUIDE</v>
      </c>
      <c r="BF507" s="204" t="e">
        <f>IF(IF(BN$2="Catégorie",IF(BN$3="Toutes",SUMIFS('Étape 1 - à remplir'!$F$31:$F$400,'Étape 1 - à remplir'!$E$31:$E$400,MASQ2!BE507,'Étape 1 - à remplir'!$G$31:$G$400,"lots"),SUMIFS('Étape 1 - à remplir'!$F$31:$F$400,'Étape 1 - à remplir'!$E$31:$E$400,MASQ2!BE507,'Étape 1 - à remplir'!$C$31:$C$400,BN$3)),IF(BN$2="Âge",IF(BN$3="Tous",SUMIFS('Étape 1 - à remplir'!$F$31:$F$400,'Étape 1 - à remplir'!$E$31:$E$400,MASQ2!BE507,'Étape 1 - à remplir'!$G$31:$G$400,"lots"),SUMIFS('Étape 1 - à remplir'!$F$31:$F$400,'Étape 1 - à remplir'!$E$31:$E$400,MASQ2!BE507,'Étape 1 - à remplir'!$P$31:$P$400,BN$3,'Étape 1 - à remplir'!$G$31:$G$400,"lots")),IF(BN$2="Atelier",IF(BN$3="Tous",SUMIFS('Étape 1 - à remplir'!$F$31:$F$400,'Étape 1 - à remplir'!$E$31:$E$400,MASQ2!BE507,'Étape 1 - à remplir'!$G$31:$G$400,"lots"),SUMIFS('Étape 1 - à remplir'!$F$31:$F$400,'Étape 1 - à remplir'!$E$31:$E$400,MASQ2!BE507,'Étape 1 - à remplir'!$O$31:$O$400,BN$3,'Étape 1 - à remplir'!$G$31:$G$400,"lots")),IF(BN$2="Espèce",IF(BN$3="Tous",SUMIFS('Étape 1 - à remplir'!$F$31:$F$400,'Étape 1 - à remplir'!$E$31:$E$400,MASQ2!BE507,'Étape 1 - à remplir'!$G$31:$G$400,"lots"),SUMIFS('Étape 1 - à remplir'!$F$31:$F$400,'Étape 1 - à remplir'!$E$31:$E$400,MASQ2!BE507,'Étape 1 - à remplir'!$N$31:$N$400,BN$3,'Étape 1 - à remplir'!$G$31:$G$400,"lots"))))))=0,NA(),IF(BN$2="Catégorie",IF(BN$3="Toutes",SUMIFS('Étape 1 - à remplir'!$F$31:$F$400,'Étape 1 - à remplir'!$E$31:$E$400,MASQ2!BE507,'Étape 1 - à remplir'!$G$31:$G$400,"lots"),SUMIFS('Étape 1 - à remplir'!$F$31:$F$400,'Étape 1 - à remplir'!$E$31:$E$400,MASQ2!BE507,'Étape 1 - à remplir'!$C$31:$C$400,BN$3)),IF(BN$2="Âge",IF(BN$3="Tous",SUMIFS('Étape 1 - à remplir'!$F$31:$F$400,'Étape 1 - à remplir'!$E$31:$E$400,MASQ2!BE507,'Étape 1 - à remplir'!$G$31:$G$400,"lots"),SUMIFS('Étape 1 - à remplir'!$F$31:$F$400,'Étape 1 - à remplir'!$E$31:$E$400,MASQ2!BE507,'Étape 1 - à remplir'!$P$31:$P$400,BN$3,'Étape 1 - à remplir'!$G$31:$G$400,"lots")),IF(BN$2="Atelier",IF(BN$3="Tous",SUMIFS('Étape 1 - à remplir'!$F$31:$F$400,'Étape 1 - à remplir'!$E$31:$E$400,MASQ2!BE507,'Étape 1 - à remplir'!$G$31:$G$400,"lots"),SUMIFS('Étape 1 - à remplir'!$F$31:$F$400,'Étape 1 - à remplir'!$E$31:$E$400,MASQ2!BE507,'Étape 1 - à remplir'!$O$31:$O$400,BN$3,'Étape 1 - à remplir'!$G$31:$G$400,"lots")),IF(BN$2="Espèce",IF(BN$3="Tous",SUMIFS('Étape 1 - à remplir'!$F$31:$F$400,'Étape 1 - à remplir'!$E$31:$E$400,MASQ2!BE507,'Étape 1 - à remplir'!$G$31:$G$400,"lots"),SUMIFS('Étape 1 - à remplir'!$F$31:$F$400,'Étape 1 - à remplir'!$E$31:$E$400,MASQ2!BE507,'Étape 1 - à remplir'!$N$31:$N$400,BN$3,'Étape 1 - à remplir'!$G$31:$G$400,"lots")))))))</f>
        <v>#N/A</v>
      </c>
      <c r="BG507" s="204">
        <f t="shared" si="216"/>
        <v>0</v>
      </c>
      <c r="BH507" s="204" t="str">
        <f t="shared" si="202"/>
        <v>Sulfadiméthoxine</v>
      </c>
      <c r="BI507" s="204" t="str">
        <f t="shared" si="203"/>
        <v/>
      </c>
      <c r="BJ507" s="204" t="str">
        <f t="shared" si="204"/>
        <v/>
      </c>
      <c r="BK507" s="204" t="str">
        <f t="shared" si="205"/>
        <v>Sulfamides</v>
      </c>
      <c r="BL507" s="204" t="str">
        <f t="shared" si="206"/>
        <v/>
      </c>
      <c r="BM507" s="97" t="str">
        <f t="shared" si="207"/>
        <v/>
      </c>
      <c r="BP507" t="str">
        <f ca="1"/>
        <v>SUNIX LIQUIDE</v>
      </c>
      <c r="BQ507" t="e">
        <f ca="1"/>
        <v>#N/A</v>
      </c>
      <c r="CY507" s="102" t="str">
        <f t="shared" si="208"/>
        <v/>
      </c>
      <c r="CZ507" s="56" t="str">
        <f t="shared" si="209"/>
        <v>SUNIX LIQUIDE</v>
      </c>
      <c r="DA507" s="204" t="e">
        <f>IF(IF(DI$2="Catégorie",IF(DI$3="Toutes",SUMIFS('Étape 1 - à remplir'!$F$31:$F$400,'Étape 1 - à remplir'!$E$31:$E$400,MASQ2!CZ507,'Étape 1 - à remplir'!$G$31:$G$400,"kg"),SUMIFS('Étape 1 - à remplir'!$F$31:$F$400,'Étape 1 - à remplir'!$E$31:$E$400,MASQ2!CZ507,'Étape 1 - à remplir'!$C$31:$C$400,DI$3)),IF(DI$2="Âge",IF(DI$3="Tous",SUMIFS('Étape 1 - à remplir'!$F$31:$F$400,'Étape 1 - à remplir'!$E$31:$E$400,MASQ2!CZ507,'Étape 1 - à remplir'!$G$31:$G$400,"kg"),SUMIFS('Étape 1 - à remplir'!$F$31:$F$400,'Étape 1 - à remplir'!$E$31:$E$400,MASQ2!CZ507,'Étape 1 - à remplir'!$P$31:$P$400,DI$3,'Étape 1 - à remplir'!$G$31:$G$400,"kg")),IF(DI$2="Atelier",IF(DI$3="Tous",SUMIFS('Étape 1 - à remplir'!$F$31:$F$400,'Étape 1 - à remplir'!$E$31:$E$400,MASQ2!CZ507,'Étape 1 - à remplir'!$G$31:$G$400,"kg"),SUMIFS('Étape 1 - à remplir'!$F$31:$F$400,'Étape 1 - à remplir'!$E$31:$E$400,MASQ2!CZ507,'Étape 1 - à remplir'!$O$31:$O$400,DI$3,'Étape 1 - à remplir'!$G$31:$G$400,"kg")),IF(DI$2="Espèce",IF(DI$3="Tous",SUMIFS('Étape 1 - à remplir'!$F$31:$F$400,'Étape 1 - à remplir'!$E$31:$E$400,MASQ2!CZ507,'Étape 1 - à remplir'!$G$31:$G$400,"kg"),SUMIFS('Étape 1 - à remplir'!$F$31:$F$400,'Étape 1 - à remplir'!$E$31:$E$400,MASQ2!CZ507,'Étape 1 - à remplir'!$N$31:$N$400,DI$3,'Étape 1 - à remplir'!$G$31:$G$400,"kg"))))))=0,NA(),IF(DI$2="Catégorie",IF(DI$3="Toutes",SUMIFS('Étape 1 - à remplir'!$F$31:$F$400,'Étape 1 - à remplir'!$E$31:$E$400,MASQ2!CZ507,'Étape 1 - à remplir'!$G$31:$G$400,"kg"),SUMIFS('Étape 1 - à remplir'!$F$31:$F$400,'Étape 1 - à remplir'!$E$31:$E$400,MASQ2!CZ507,'Étape 1 - à remplir'!$C$31:$C$400,DI$3)),IF(DI$2="Âge",IF(DI$3="Tous",SUMIFS('Étape 1 - à remplir'!$F$31:$F$400,'Étape 1 - à remplir'!$E$31:$E$400,MASQ2!CZ507,'Étape 1 - à remplir'!$G$31:$G$400,"kg"),SUMIFS('Étape 1 - à remplir'!$F$31:$F$400,'Étape 1 - à remplir'!$E$31:$E$400,MASQ2!CZ507,'Étape 1 - à remplir'!$P$31:$P$400,DI$3,'Étape 1 - à remplir'!$G$31:$G$400,"kg")),IF(DI$2="Atelier",IF(DI$3="Tous",SUMIFS('Étape 1 - à remplir'!$F$31:$F$400,'Étape 1 - à remplir'!$E$31:$E$400,MASQ2!CZ507,'Étape 1 - à remplir'!$G$31:$G$400,"kg"),SUMIFS('Étape 1 - à remplir'!$F$31:$F$400,'Étape 1 - à remplir'!$E$31:$E$400,MASQ2!CZ507,'Étape 1 - à remplir'!$O$31:$O$400,DI$3,'Étape 1 - à remplir'!$G$31:$G$400,"kg")),IF(DI$2="Espèce",IF(DI$3="Tous",SUMIFS('Étape 1 - à remplir'!$F$31:$F$400,'Étape 1 - à remplir'!$E$31:$E$400,MASQ2!CZ507,'Étape 1 - à remplir'!$G$31:$G$400,"kg"),SUMIFS('Étape 1 - à remplir'!$F$31:$F$400,'Étape 1 - à remplir'!$E$31:$E$400,MASQ2!CZ507,'Étape 1 - à remplir'!$N$31:$N$400,DI$3,'Étape 1 - à remplir'!$G$31:$G$400,"kg")))))))</f>
        <v>#N/A</v>
      </c>
      <c r="DB507" s="104">
        <f t="shared" si="217"/>
        <v>0</v>
      </c>
      <c r="DC507" s="204" t="str">
        <f t="shared" si="210"/>
        <v>Sulfadiméthoxine</v>
      </c>
      <c r="DD507" s="204" t="str">
        <f t="shared" si="211"/>
        <v/>
      </c>
      <c r="DE507" s="204" t="str">
        <f t="shared" si="212"/>
        <v/>
      </c>
      <c r="DF507" s="204" t="str">
        <f t="shared" si="213"/>
        <v>Sulfamides</v>
      </c>
      <c r="DG507" s="204" t="str">
        <f t="shared" si="214"/>
        <v/>
      </c>
      <c r="DH507" s="97" t="str">
        <f t="shared" si="215"/>
        <v/>
      </c>
      <c r="DK507" t="str">
        <f ca="1"/>
        <v>SUNIX LIQUIDE</v>
      </c>
      <c r="DL507" t="e">
        <f ca="1"/>
        <v>#N/A</v>
      </c>
    </row>
    <row r="508" spans="1:140" x14ac:dyDescent="0.25">
      <c r="I508" s="102" t="str">
        <f>INDEX(Données_ATB!BE:BV,MATCH(MASQ2!J508,Données_ATB!BE:BE,0),18)</f>
        <v/>
      </c>
      <c r="J508" s="77" t="str">
        <f>Données_ATB!BE507</f>
        <v>SURAMOX 10 POUDRE ORALE</v>
      </c>
      <c r="K508" s="204" t="e">
        <f>IF(IF(S$2="Catégorie",IF(S$3="Toutes",SUMIFS('Étape 1 - à remplir'!$F$31:$F$400,'Étape 1 - à remplir'!$E$31:$E$400,MASQ2!J508,'Étape 1 - à remplir'!$G$31:$G$400,"animaux"),SUMIFS('Étape 1 - à remplir'!$F$31:$F$400,'Étape 1 - à remplir'!$E$31:$E$400,MASQ2!J508,'Étape 1 - à remplir'!$C$31:$C$400,S$3)),IF(S$2="Âge",IF(S$3="Tous",SUMIFS('Étape 1 - à remplir'!$F$31:$F$400,'Étape 1 - à remplir'!$E$31:$E$400,MASQ2!J508,'Étape 1 - à remplir'!$G$31:$G$400,"animaux"),SUMIFS('Étape 1 - à remplir'!$F$31:$F$400,'Étape 1 - à remplir'!$E$31:$E$400,MASQ2!J508,'Étape 1 - à remplir'!$P$31:$P$400,S$3)),IF(S$2="Atelier",IF(S$3="Tous",SUMIFS('Étape 1 - à remplir'!$F$31:$F$400,'Étape 1 - à remplir'!$E$31:$E$400,MASQ2!J508,'Étape 1 - à remplir'!$G$31:$G$400,"animaux"),SUMIFS('Étape 1 - à remplir'!$F$31:$F$400,'Étape 1 - à remplir'!$E$31:$E$400,MASQ2!J508,'Étape 1 - à remplir'!$O$31:$O$400,S$3)),IF(S$2="Espèce",IF(S$3="Tous",SUMIFS('Étape 1 - à remplir'!$F$31:$F$400,'Étape 1 - à remplir'!$E$31:$E$400,MASQ2!J508,'Étape 1 - à remplir'!$G$31:$G$400,"animaux"),SUMIFS('Étape 1 - à remplir'!$F$31:$F$400,'Étape 1 - à remplir'!$E$31:$E$400,MASQ2!J508,'Étape 1 - à remplir'!$N$31:$N$400,S$3))))))=0,NA(),IF(S$2="Catégorie",IF(S$3="Toutes",SUMIFS('Étape 1 - à remplir'!$F$31:$F$400,'Étape 1 - à remplir'!$E$31:$E$400,MASQ2!J508,'Étape 1 - à remplir'!$G$31:$G$400,"animaux"),SUMIFS('Étape 1 - à remplir'!$F$31:$F$400,'Étape 1 - à remplir'!$E$31:$E$400,MASQ2!J508,'Étape 1 - à remplir'!$C$31:$C$400,S$3)),IF(S$2="Âge",IF(S$3="Tous",SUMIFS('Étape 1 - à remplir'!$F$31:$F$400,'Étape 1 - à remplir'!$E$31:$E$400,MASQ2!J508,'Étape 1 - à remplir'!$G$31:$G$400,"animaux"),SUMIFS('Étape 1 - à remplir'!$F$31:$F$400,'Étape 1 - à remplir'!$E$31:$E$400,MASQ2!J508,'Étape 1 - à remplir'!$P$31:$P$400,S$3)),IF(S$2="Atelier",IF(S$3="Tous",SUMIFS('Étape 1 - à remplir'!$F$31:$F$400,'Étape 1 - à remplir'!$E$31:$E$400,MASQ2!J508,'Étape 1 - à remplir'!$G$31:$G$400,"animaux"),SUMIFS('Étape 1 - à remplir'!$F$31:$F$400,'Étape 1 - à remplir'!$E$31:$E$400,MASQ2!J508,'Étape 1 - à remplir'!$O$31:$O$400,S$3)),IF(S$2="Espèce",IF(S$3="Tous",SUMIFS('Étape 1 - à remplir'!$F$31:$F$400,'Étape 1 - à remplir'!$E$31:$E$400,MASQ2!J508,'Étape 1 - à remplir'!$G$31:$G$400,"animaux"),SUMIFS('Étape 1 - à remplir'!$F$31:$F$400,'Étape 1 - à remplir'!$E$31:$E$400,MASQ2!J508,'Étape 1 - à remplir'!$N$31:$N$400,S$3)))))))</f>
        <v>#N/A</v>
      </c>
      <c r="L508" s="97">
        <f t="shared" si="218"/>
        <v>0</v>
      </c>
      <c r="M508" s="56" t="str">
        <f>Données_ATB!BN507</f>
        <v>Amoxicilline</v>
      </c>
      <c r="N508" s="204" t="str">
        <f>Données_ATB!BO507</f>
        <v/>
      </c>
      <c r="O508" s="97" t="str">
        <f>Données_ATB!BP507</f>
        <v/>
      </c>
      <c r="P508" s="77" t="str">
        <f>Données_ATB!BR507</f>
        <v>Penicillines</v>
      </c>
      <c r="Q508" s="78" t="str">
        <f>Données_ATB!BS507</f>
        <v/>
      </c>
      <c r="R508" s="79" t="str">
        <f>Données_ATB!BT507</f>
        <v/>
      </c>
      <c r="S508" s="78"/>
      <c r="U508" s="30" t="str">
        <f ca="1"/>
        <v>SURAMOX 10 POUDRE ORALE</v>
      </c>
      <c r="V508" s="30" t="e">
        <f ca="1"/>
        <v>#N/A</v>
      </c>
      <c r="BD508" s="102" t="str">
        <f t="shared" si="200"/>
        <v/>
      </c>
      <c r="BE508" s="56" t="str">
        <f t="shared" si="201"/>
        <v>SURAMOX 10 POUDRE ORALE</v>
      </c>
      <c r="BF508" s="204" t="e">
        <f>IF(IF(BN$2="Catégorie",IF(BN$3="Toutes",SUMIFS('Étape 1 - à remplir'!$F$31:$F$400,'Étape 1 - à remplir'!$E$31:$E$400,MASQ2!BE508,'Étape 1 - à remplir'!$G$31:$G$400,"lots"),SUMIFS('Étape 1 - à remplir'!$F$31:$F$400,'Étape 1 - à remplir'!$E$31:$E$400,MASQ2!BE508,'Étape 1 - à remplir'!$C$31:$C$400,BN$3)),IF(BN$2="Âge",IF(BN$3="Tous",SUMIFS('Étape 1 - à remplir'!$F$31:$F$400,'Étape 1 - à remplir'!$E$31:$E$400,MASQ2!BE508,'Étape 1 - à remplir'!$G$31:$G$400,"lots"),SUMIFS('Étape 1 - à remplir'!$F$31:$F$400,'Étape 1 - à remplir'!$E$31:$E$400,MASQ2!BE508,'Étape 1 - à remplir'!$P$31:$P$400,BN$3,'Étape 1 - à remplir'!$G$31:$G$400,"lots")),IF(BN$2="Atelier",IF(BN$3="Tous",SUMIFS('Étape 1 - à remplir'!$F$31:$F$400,'Étape 1 - à remplir'!$E$31:$E$400,MASQ2!BE508,'Étape 1 - à remplir'!$G$31:$G$400,"lots"),SUMIFS('Étape 1 - à remplir'!$F$31:$F$400,'Étape 1 - à remplir'!$E$31:$E$400,MASQ2!BE508,'Étape 1 - à remplir'!$O$31:$O$400,BN$3,'Étape 1 - à remplir'!$G$31:$G$400,"lots")),IF(BN$2="Espèce",IF(BN$3="Tous",SUMIFS('Étape 1 - à remplir'!$F$31:$F$400,'Étape 1 - à remplir'!$E$31:$E$400,MASQ2!BE508,'Étape 1 - à remplir'!$G$31:$G$400,"lots"),SUMIFS('Étape 1 - à remplir'!$F$31:$F$400,'Étape 1 - à remplir'!$E$31:$E$400,MASQ2!BE508,'Étape 1 - à remplir'!$N$31:$N$400,BN$3,'Étape 1 - à remplir'!$G$31:$G$400,"lots"))))))=0,NA(),IF(BN$2="Catégorie",IF(BN$3="Toutes",SUMIFS('Étape 1 - à remplir'!$F$31:$F$400,'Étape 1 - à remplir'!$E$31:$E$400,MASQ2!BE508,'Étape 1 - à remplir'!$G$31:$G$400,"lots"),SUMIFS('Étape 1 - à remplir'!$F$31:$F$400,'Étape 1 - à remplir'!$E$31:$E$400,MASQ2!BE508,'Étape 1 - à remplir'!$C$31:$C$400,BN$3)),IF(BN$2="Âge",IF(BN$3="Tous",SUMIFS('Étape 1 - à remplir'!$F$31:$F$400,'Étape 1 - à remplir'!$E$31:$E$400,MASQ2!BE508,'Étape 1 - à remplir'!$G$31:$G$400,"lots"),SUMIFS('Étape 1 - à remplir'!$F$31:$F$400,'Étape 1 - à remplir'!$E$31:$E$400,MASQ2!BE508,'Étape 1 - à remplir'!$P$31:$P$400,BN$3,'Étape 1 - à remplir'!$G$31:$G$400,"lots")),IF(BN$2="Atelier",IF(BN$3="Tous",SUMIFS('Étape 1 - à remplir'!$F$31:$F$400,'Étape 1 - à remplir'!$E$31:$E$400,MASQ2!BE508,'Étape 1 - à remplir'!$G$31:$G$400,"lots"),SUMIFS('Étape 1 - à remplir'!$F$31:$F$400,'Étape 1 - à remplir'!$E$31:$E$400,MASQ2!BE508,'Étape 1 - à remplir'!$O$31:$O$400,BN$3,'Étape 1 - à remplir'!$G$31:$G$400,"lots")),IF(BN$2="Espèce",IF(BN$3="Tous",SUMIFS('Étape 1 - à remplir'!$F$31:$F$400,'Étape 1 - à remplir'!$E$31:$E$400,MASQ2!BE508,'Étape 1 - à remplir'!$G$31:$G$400,"lots"),SUMIFS('Étape 1 - à remplir'!$F$31:$F$400,'Étape 1 - à remplir'!$E$31:$E$400,MASQ2!BE508,'Étape 1 - à remplir'!$N$31:$N$400,BN$3,'Étape 1 - à remplir'!$G$31:$G$400,"lots")))))))</f>
        <v>#N/A</v>
      </c>
      <c r="BG508" s="204">
        <f t="shared" si="216"/>
        <v>0</v>
      </c>
      <c r="BH508" s="204" t="str">
        <f t="shared" si="202"/>
        <v>Amoxicilline</v>
      </c>
      <c r="BI508" s="204" t="str">
        <f t="shared" si="203"/>
        <v/>
      </c>
      <c r="BJ508" s="204" t="str">
        <f t="shared" si="204"/>
        <v/>
      </c>
      <c r="BK508" s="204" t="str">
        <f t="shared" si="205"/>
        <v>Penicillines</v>
      </c>
      <c r="BL508" s="204" t="str">
        <f t="shared" si="206"/>
        <v/>
      </c>
      <c r="BM508" s="97" t="str">
        <f t="shared" si="207"/>
        <v/>
      </c>
      <c r="BP508" t="str">
        <f ca="1"/>
        <v>SURAMOX 10 POUDRE ORALE</v>
      </c>
      <c r="BQ508" t="e">
        <f ca="1"/>
        <v>#N/A</v>
      </c>
      <c r="CY508" s="102" t="str">
        <f t="shared" si="208"/>
        <v/>
      </c>
      <c r="CZ508" s="56" t="str">
        <f t="shared" si="209"/>
        <v>SURAMOX 10 POUDRE ORALE</v>
      </c>
      <c r="DA508" s="204" t="e">
        <f>IF(IF(DI$2="Catégorie",IF(DI$3="Toutes",SUMIFS('Étape 1 - à remplir'!$F$31:$F$400,'Étape 1 - à remplir'!$E$31:$E$400,MASQ2!CZ508,'Étape 1 - à remplir'!$G$31:$G$400,"kg"),SUMIFS('Étape 1 - à remplir'!$F$31:$F$400,'Étape 1 - à remplir'!$E$31:$E$400,MASQ2!CZ508,'Étape 1 - à remplir'!$C$31:$C$400,DI$3)),IF(DI$2="Âge",IF(DI$3="Tous",SUMIFS('Étape 1 - à remplir'!$F$31:$F$400,'Étape 1 - à remplir'!$E$31:$E$400,MASQ2!CZ508,'Étape 1 - à remplir'!$G$31:$G$400,"kg"),SUMIFS('Étape 1 - à remplir'!$F$31:$F$400,'Étape 1 - à remplir'!$E$31:$E$400,MASQ2!CZ508,'Étape 1 - à remplir'!$P$31:$P$400,DI$3,'Étape 1 - à remplir'!$G$31:$G$400,"kg")),IF(DI$2="Atelier",IF(DI$3="Tous",SUMIFS('Étape 1 - à remplir'!$F$31:$F$400,'Étape 1 - à remplir'!$E$31:$E$400,MASQ2!CZ508,'Étape 1 - à remplir'!$G$31:$G$400,"kg"),SUMIFS('Étape 1 - à remplir'!$F$31:$F$400,'Étape 1 - à remplir'!$E$31:$E$400,MASQ2!CZ508,'Étape 1 - à remplir'!$O$31:$O$400,DI$3,'Étape 1 - à remplir'!$G$31:$G$400,"kg")),IF(DI$2="Espèce",IF(DI$3="Tous",SUMIFS('Étape 1 - à remplir'!$F$31:$F$400,'Étape 1 - à remplir'!$E$31:$E$400,MASQ2!CZ508,'Étape 1 - à remplir'!$G$31:$G$400,"kg"),SUMIFS('Étape 1 - à remplir'!$F$31:$F$400,'Étape 1 - à remplir'!$E$31:$E$400,MASQ2!CZ508,'Étape 1 - à remplir'!$N$31:$N$400,DI$3,'Étape 1 - à remplir'!$G$31:$G$400,"kg"))))))=0,NA(),IF(DI$2="Catégorie",IF(DI$3="Toutes",SUMIFS('Étape 1 - à remplir'!$F$31:$F$400,'Étape 1 - à remplir'!$E$31:$E$400,MASQ2!CZ508,'Étape 1 - à remplir'!$G$31:$G$400,"kg"),SUMIFS('Étape 1 - à remplir'!$F$31:$F$400,'Étape 1 - à remplir'!$E$31:$E$400,MASQ2!CZ508,'Étape 1 - à remplir'!$C$31:$C$400,DI$3)),IF(DI$2="Âge",IF(DI$3="Tous",SUMIFS('Étape 1 - à remplir'!$F$31:$F$400,'Étape 1 - à remplir'!$E$31:$E$400,MASQ2!CZ508,'Étape 1 - à remplir'!$G$31:$G$400,"kg"),SUMIFS('Étape 1 - à remplir'!$F$31:$F$400,'Étape 1 - à remplir'!$E$31:$E$400,MASQ2!CZ508,'Étape 1 - à remplir'!$P$31:$P$400,DI$3,'Étape 1 - à remplir'!$G$31:$G$400,"kg")),IF(DI$2="Atelier",IF(DI$3="Tous",SUMIFS('Étape 1 - à remplir'!$F$31:$F$400,'Étape 1 - à remplir'!$E$31:$E$400,MASQ2!CZ508,'Étape 1 - à remplir'!$G$31:$G$400,"kg"),SUMIFS('Étape 1 - à remplir'!$F$31:$F$400,'Étape 1 - à remplir'!$E$31:$E$400,MASQ2!CZ508,'Étape 1 - à remplir'!$O$31:$O$400,DI$3,'Étape 1 - à remplir'!$G$31:$G$400,"kg")),IF(DI$2="Espèce",IF(DI$3="Tous",SUMIFS('Étape 1 - à remplir'!$F$31:$F$400,'Étape 1 - à remplir'!$E$31:$E$400,MASQ2!CZ508,'Étape 1 - à remplir'!$G$31:$G$400,"kg"),SUMIFS('Étape 1 - à remplir'!$F$31:$F$400,'Étape 1 - à remplir'!$E$31:$E$400,MASQ2!CZ508,'Étape 1 - à remplir'!$N$31:$N$400,DI$3,'Étape 1 - à remplir'!$G$31:$G$400,"kg")))))))</f>
        <v>#N/A</v>
      </c>
      <c r="DB508" s="104">
        <f t="shared" si="217"/>
        <v>0</v>
      </c>
      <c r="DC508" s="204" t="str">
        <f t="shared" si="210"/>
        <v>Amoxicilline</v>
      </c>
      <c r="DD508" s="204" t="str">
        <f t="shared" si="211"/>
        <v/>
      </c>
      <c r="DE508" s="204" t="str">
        <f t="shared" si="212"/>
        <v/>
      </c>
      <c r="DF508" s="204" t="str">
        <f t="shared" si="213"/>
        <v>Penicillines</v>
      </c>
      <c r="DG508" s="204" t="str">
        <f t="shared" si="214"/>
        <v/>
      </c>
      <c r="DH508" s="97" t="str">
        <f t="shared" si="215"/>
        <v/>
      </c>
      <c r="DK508" t="str">
        <f ca="1"/>
        <v>SURAMOX 10 POUDRE ORALE</v>
      </c>
      <c r="DL508" t="e">
        <f ca="1"/>
        <v>#N/A</v>
      </c>
    </row>
    <row r="509" spans="1:140" x14ac:dyDescent="0.25">
      <c r="I509" s="102" t="str">
        <f>INDEX(Données_ATB!BE:BV,MATCH(MASQ2!J509,Données_ATB!BE:BE,0),18)</f>
        <v/>
      </c>
      <c r="J509" s="77" t="str">
        <f>Données_ATB!BE508</f>
        <v>SURAMOX 10 SUSPENSION INJECTABLE</v>
      </c>
      <c r="K509" s="204" t="e">
        <f>IF(IF(S$2="Catégorie",IF(S$3="Toutes",SUMIFS('Étape 1 - à remplir'!$F$31:$F$400,'Étape 1 - à remplir'!$E$31:$E$400,MASQ2!J509,'Étape 1 - à remplir'!$G$31:$G$400,"animaux"),SUMIFS('Étape 1 - à remplir'!$F$31:$F$400,'Étape 1 - à remplir'!$E$31:$E$400,MASQ2!J509,'Étape 1 - à remplir'!$C$31:$C$400,S$3)),IF(S$2="Âge",IF(S$3="Tous",SUMIFS('Étape 1 - à remplir'!$F$31:$F$400,'Étape 1 - à remplir'!$E$31:$E$400,MASQ2!J509,'Étape 1 - à remplir'!$G$31:$G$400,"animaux"),SUMIFS('Étape 1 - à remplir'!$F$31:$F$400,'Étape 1 - à remplir'!$E$31:$E$400,MASQ2!J509,'Étape 1 - à remplir'!$P$31:$P$400,S$3)),IF(S$2="Atelier",IF(S$3="Tous",SUMIFS('Étape 1 - à remplir'!$F$31:$F$400,'Étape 1 - à remplir'!$E$31:$E$400,MASQ2!J509,'Étape 1 - à remplir'!$G$31:$G$400,"animaux"),SUMIFS('Étape 1 - à remplir'!$F$31:$F$400,'Étape 1 - à remplir'!$E$31:$E$400,MASQ2!J509,'Étape 1 - à remplir'!$O$31:$O$400,S$3)),IF(S$2="Espèce",IF(S$3="Tous",SUMIFS('Étape 1 - à remplir'!$F$31:$F$400,'Étape 1 - à remplir'!$E$31:$E$400,MASQ2!J509,'Étape 1 - à remplir'!$G$31:$G$400,"animaux"),SUMIFS('Étape 1 - à remplir'!$F$31:$F$400,'Étape 1 - à remplir'!$E$31:$E$400,MASQ2!J509,'Étape 1 - à remplir'!$N$31:$N$400,S$3))))))=0,NA(),IF(S$2="Catégorie",IF(S$3="Toutes",SUMIFS('Étape 1 - à remplir'!$F$31:$F$400,'Étape 1 - à remplir'!$E$31:$E$400,MASQ2!J509,'Étape 1 - à remplir'!$G$31:$G$400,"animaux"),SUMIFS('Étape 1 - à remplir'!$F$31:$F$400,'Étape 1 - à remplir'!$E$31:$E$400,MASQ2!J509,'Étape 1 - à remplir'!$C$31:$C$400,S$3)),IF(S$2="Âge",IF(S$3="Tous",SUMIFS('Étape 1 - à remplir'!$F$31:$F$400,'Étape 1 - à remplir'!$E$31:$E$400,MASQ2!J509,'Étape 1 - à remplir'!$G$31:$G$400,"animaux"),SUMIFS('Étape 1 - à remplir'!$F$31:$F$400,'Étape 1 - à remplir'!$E$31:$E$400,MASQ2!J509,'Étape 1 - à remplir'!$P$31:$P$400,S$3)),IF(S$2="Atelier",IF(S$3="Tous",SUMIFS('Étape 1 - à remplir'!$F$31:$F$400,'Étape 1 - à remplir'!$E$31:$E$400,MASQ2!J509,'Étape 1 - à remplir'!$G$31:$G$400,"animaux"),SUMIFS('Étape 1 - à remplir'!$F$31:$F$400,'Étape 1 - à remplir'!$E$31:$E$400,MASQ2!J509,'Étape 1 - à remplir'!$O$31:$O$400,S$3)),IF(S$2="Espèce",IF(S$3="Tous",SUMIFS('Étape 1 - à remplir'!$F$31:$F$400,'Étape 1 - à remplir'!$E$31:$E$400,MASQ2!J509,'Étape 1 - à remplir'!$G$31:$G$400,"animaux"),SUMIFS('Étape 1 - à remplir'!$F$31:$F$400,'Étape 1 - à remplir'!$E$31:$E$400,MASQ2!J509,'Étape 1 - à remplir'!$N$31:$N$400,S$3)))))))</f>
        <v>#N/A</v>
      </c>
      <c r="L509" s="97">
        <f t="shared" si="218"/>
        <v>0</v>
      </c>
      <c r="M509" s="56" t="str">
        <f>Données_ATB!BN508</f>
        <v>Amoxicilline</v>
      </c>
      <c r="N509" s="204" t="str">
        <f>Données_ATB!BO508</f>
        <v/>
      </c>
      <c r="O509" s="97" t="str">
        <f>Données_ATB!BP508</f>
        <v/>
      </c>
      <c r="P509" s="77" t="str">
        <f>Données_ATB!BR508</f>
        <v>Penicillines</v>
      </c>
      <c r="Q509" s="78" t="str">
        <f>Données_ATB!BS508</f>
        <v/>
      </c>
      <c r="R509" s="79" t="str">
        <f>Données_ATB!BT508</f>
        <v/>
      </c>
      <c r="S509" s="78"/>
      <c r="U509" s="30" t="str">
        <f ca="1"/>
        <v>SURAMOX 10 SUSPENSION INJECTABLE</v>
      </c>
      <c r="V509" s="30" t="e">
        <f ca="1"/>
        <v>#N/A</v>
      </c>
      <c r="BD509" s="102" t="str">
        <f t="shared" si="200"/>
        <v/>
      </c>
      <c r="BE509" s="56" t="str">
        <f t="shared" si="201"/>
        <v>SURAMOX 10 SUSPENSION INJECTABLE</v>
      </c>
      <c r="BF509" s="204" t="e">
        <f>IF(IF(BN$2="Catégorie",IF(BN$3="Toutes",SUMIFS('Étape 1 - à remplir'!$F$31:$F$400,'Étape 1 - à remplir'!$E$31:$E$400,MASQ2!BE509,'Étape 1 - à remplir'!$G$31:$G$400,"lots"),SUMIFS('Étape 1 - à remplir'!$F$31:$F$400,'Étape 1 - à remplir'!$E$31:$E$400,MASQ2!BE509,'Étape 1 - à remplir'!$C$31:$C$400,BN$3)),IF(BN$2="Âge",IF(BN$3="Tous",SUMIFS('Étape 1 - à remplir'!$F$31:$F$400,'Étape 1 - à remplir'!$E$31:$E$400,MASQ2!BE509,'Étape 1 - à remplir'!$G$31:$G$400,"lots"),SUMIFS('Étape 1 - à remplir'!$F$31:$F$400,'Étape 1 - à remplir'!$E$31:$E$400,MASQ2!BE509,'Étape 1 - à remplir'!$P$31:$P$400,BN$3,'Étape 1 - à remplir'!$G$31:$G$400,"lots")),IF(BN$2="Atelier",IF(BN$3="Tous",SUMIFS('Étape 1 - à remplir'!$F$31:$F$400,'Étape 1 - à remplir'!$E$31:$E$400,MASQ2!BE509,'Étape 1 - à remplir'!$G$31:$G$400,"lots"),SUMIFS('Étape 1 - à remplir'!$F$31:$F$400,'Étape 1 - à remplir'!$E$31:$E$400,MASQ2!BE509,'Étape 1 - à remplir'!$O$31:$O$400,BN$3,'Étape 1 - à remplir'!$G$31:$G$400,"lots")),IF(BN$2="Espèce",IF(BN$3="Tous",SUMIFS('Étape 1 - à remplir'!$F$31:$F$400,'Étape 1 - à remplir'!$E$31:$E$400,MASQ2!BE509,'Étape 1 - à remplir'!$G$31:$G$400,"lots"),SUMIFS('Étape 1 - à remplir'!$F$31:$F$400,'Étape 1 - à remplir'!$E$31:$E$400,MASQ2!BE509,'Étape 1 - à remplir'!$N$31:$N$400,BN$3,'Étape 1 - à remplir'!$G$31:$G$400,"lots"))))))=0,NA(),IF(BN$2="Catégorie",IF(BN$3="Toutes",SUMIFS('Étape 1 - à remplir'!$F$31:$F$400,'Étape 1 - à remplir'!$E$31:$E$400,MASQ2!BE509,'Étape 1 - à remplir'!$G$31:$G$400,"lots"),SUMIFS('Étape 1 - à remplir'!$F$31:$F$400,'Étape 1 - à remplir'!$E$31:$E$400,MASQ2!BE509,'Étape 1 - à remplir'!$C$31:$C$400,BN$3)),IF(BN$2="Âge",IF(BN$3="Tous",SUMIFS('Étape 1 - à remplir'!$F$31:$F$400,'Étape 1 - à remplir'!$E$31:$E$400,MASQ2!BE509,'Étape 1 - à remplir'!$G$31:$G$400,"lots"),SUMIFS('Étape 1 - à remplir'!$F$31:$F$400,'Étape 1 - à remplir'!$E$31:$E$400,MASQ2!BE509,'Étape 1 - à remplir'!$P$31:$P$400,BN$3,'Étape 1 - à remplir'!$G$31:$G$400,"lots")),IF(BN$2="Atelier",IF(BN$3="Tous",SUMIFS('Étape 1 - à remplir'!$F$31:$F$400,'Étape 1 - à remplir'!$E$31:$E$400,MASQ2!BE509,'Étape 1 - à remplir'!$G$31:$G$400,"lots"),SUMIFS('Étape 1 - à remplir'!$F$31:$F$400,'Étape 1 - à remplir'!$E$31:$E$400,MASQ2!BE509,'Étape 1 - à remplir'!$O$31:$O$400,BN$3,'Étape 1 - à remplir'!$G$31:$G$400,"lots")),IF(BN$2="Espèce",IF(BN$3="Tous",SUMIFS('Étape 1 - à remplir'!$F$31:$F$400,'Étape 1 - à remplir'!$E$31:$E$400,MASQ2!BE509,'Étape 1 - à remplir'!$G$31:$G$400,"lots"),SUMIFS('Étape 1 - à remplir'!$F$31:$F$400,'Étape 1 - à remplir'!$E$31:$E$400,MASQ2!BE509,'Étape 1 - à remplir'!$N$31:$N$400,BN$3,'Étape 1 - à remplir'!$G$31:$G$400,"lots")))))))</f>
        <v>#N/A</v>
      </c>
      <c r="BG509" s="204">
        <f t="shared" si="216"/>
        <v>0</v>
      </c>
      <c r="BH509" s="204" t="str">
        <f t="shared" si="202"/>
        <v>Amoxicilline</v>
      </c>
      <c r="BI509" s="204" t="str">
        <f t="shared" si="203"/>
        <v/>
      </c>
      <c r="BJ509" s="204" t="str">
        <f t="shared" si="204"/>
        <v/>
      </c>
      <c r="BK509" s="204" t="str">
        <f t="shared" si="205"/>
        <v>Penicillines</v>
      </c>
      <c r="BL509" s="204" t="str">
        <f t="shared" si="206"/>
        <v/>
      </c>
      <c r="BM509" s="97" t="str">
        <f t="shared" si="207"/>
        <v/>
      </c>
      <c r="BP509" t="str">
        <f ca="1"/>
        <v>SURAMOX 10 SUSPENSION INJECTABLE</v>
      </c>
      <c r="BQ509" t="e">
        <f ca="1"/>
        <v>#N/A</v>
      </c>
      <c r="CY509" s="102" t="str">
        <f t="shared" si="208"/>
        <v/>
      </c>
      <c r="CZ509" s="56" t="str">
        <f t="shared" si="209"/>
        <v>SURAMOX 10 SUSPENSION INJECTABLE</v>
      </c>
      <c r="DA509" s="204" t="e">
        <f>IF(IF(DI$2="Catégorie",IF(DI$3="Toutes",SUMIFS('Étape 1 - à remplir'!$F$31:$F$400,'Étape 1 - à remplir'!$E$31:$E$400,MASQ2!CZ509,'Étape 1 - à remplir'!$G$31:$G$400,"kg"),SUMIFS('Étape 1 - à remplir'!$F$31:$F$400,'Étape 1 - à remplir'!$E$31:$E$400,MASQ2!CZ509,'Étape 1 - à remplir'!$C$31:$C$400,DI$3)),IF(DI$2="Âge",IF(DI$3="Tous",SUMIFS('Étape 1 - à remplir'!$F$31:$F$400,'Étape 1 - à remplir'!$E$31:$E$400,MASQ2!CZ509,'Étape 1 - à remplir'!$G$31:$G$400,"kg"),SUMIFS('Étape 1 - à remplir'!$F$31:$F$400,'Étape 1 - à remplir'!$E$31:$E$400,MASQ2!CZ509,'Étape 1 - à remplir'!$P$31:$P$400,DI$3,'Étape 1 - à remplir'!$G$31:$G$400,"kg")),IF(DI$2="Atelier",IF(DI$3="Tous",SUMIFS('Étape 1 - à remplir'!$F$31:$F$400,'Étape 1 - à remplir'!$E$31:$E$400,MASQ2!CZ509,'Étape 1 - à remplir'!$G$31:$G$400,"kg"),SUMIFS('Étape 1 - à remplir'!$F$31:$F$400,'Étape 1 - à remplir'!$E$31:$E$400,MASQ2!CZ509,'Étape 1 - à remplir'!$O$31:$O$400,DI$3,'Étape 1 - à remplir'!$G$31:$G$400,"kg")),IF(DI$2="Espèce",IF(DI$3="Tous",SUMIFS('Étape 1 - à remplir'!$F$31:$F$400,'Étape 1 - à remplir'!$E$31:$E$400,MASQ2!CZ509,'Étape 1 - à remplir'!$G$31:$G$400,"kg"),SUMIFS('Étape 1 - à remplir'!$F$31:$F$400,'Étape 1 - à remplir'!$E$31:$E$400,MASQ2!CZ509,'Étape 1 - à remplir'!$N$31:$N$400,DI$3,'Étape 1 - à remplir'!$G$31:$G$400,"kg"))))))=0,NA(),IF(DI$2="Catégorie",IF(DI$3="Toutes",SUMIFS('Étape 1 - à remplir'!$F$31:$F$400,'Étape 1 - à remplir'!$E$31:$E$400,MASQ2!CZ509,'Étape 1 - à remplir'!$G$31:$G$400,"kg"),SUMIFS('Étape 1 - à remplir'!$F$31:$F$400,'Étape 1 - à remplir'!$E$31:$E$400,MASQ2!CZ509,'Étape 1 - à remplir'!$C$31:$C$400,DI$3)),IF(DI$2="Âge",IF(DI$3="Tous",SUMIFS('Étape 1 - à remplir'!$F$31:$F$400,'Étape 1 - à remplir'!$E$31:$E$400,MASQ2!CZ509,'Étape 1 - à remplir'!$G$31:$G$400,"kg"),SUMIFS('Étape 1 - à remplir'!$F$31:$F$400,'Étape 1 - à remplir'!$E$31:$E$400,MASQ2!CZ509,'Étape 1 - à remplir'!$P$31:$P$400,DI$3,'Étape 1 - à remplir'!$G$31:$G$400,"kg")),IF(DI$2="Atelier",IF(DI$3="Tous",SUMIFS('Étape 1 - à remplir'!$F$31:$F$400,'Étape 1 - à remplir'!$E$31:$E$400,MASQ2!CZ509,'Étape 1 - à remplir'!$G$31:$G$400,"kg"),SUMIFS('Étape 1 - à remplir'!$F$31:$F$400,'Étape 1 - à remplir'!$E$31:$E$400,MASQ2!CZ509,'Étape 1 - à remplir'!$O$31:$O$400,DI$3,'Étape 1 - à remplir'!$G$31:$G$400,"kg")),IF(DI$2="Espèce",IF(DI$3="Tous",SUMIFS('Étape 1 - à remplir'!$F$31:$F$400,'Étape 1 - à remplir'!$E$31:$E$400,MASQ2!CZ509,'Étape 1 - à remplir'!$G$31:$G$400,"kg"),SUMIFS('Étape 1 - à remplir'!$F$31:$F$400,'Étape 1 - à remplir'!$E$31:$E$400,MASQ2!CZ509,'Étape 1 - à remplir'!$N$31:$N$400,DI$3,'Étape 1 - à remplir'!$G$31:$G$400,"kg")))))))</f>
        <v>#N/A</v>
      </c>
      <c r="DB509" s="104">
        <f t="shared" si="217"/>
        <v>0</v>
      </c>
      <c r="DC509" s="204" t="str">
        <f t="shared" si="210"/>
        <v>Amoxicilline</v>
      </c>
      <c r="DD509" s="204" t="str">
        <f t="shared" si="211"/>
        <v/>
      </c>
      <c r="DE509" s="204" t="str">
        <f t="shared" si="212"/>
        <v/>
      </c>
      <c r="DF509" s="204" t="str">
        <f t="shared" si="213"/>
        <v>Penicillines</v>
      </c>
      <c r="DG509" s="204" t="str">
        <f t="shared" si="214"/>
        <v/>
      </c>
      <c r="DH509" s="97" t="str">
        <f t="shared" si="215"/>
        <v/>
      </c>
      <c r="DK509" t="str">
        <f ca="1"/>
        <v>SURAMOX 10 SUSPENSION INJECTABLE</v>
      </c>
      <c r="DL509" t="e">
        <f ca="1"/>
        <v>#N/A</v>
      </c>
    </row>
    <row r="510" spans="1:140" x14ac:dyDescent="0.25">
      <c r="I510" s="102" t="str">
        <f>INDEX(Données_ATB!BE:BV,MATCH(MASQ2!J510,Données_ATB!BE:BE,0),18)</f>
        <v/>
      </c>
      <c r="J510" s="77" t="str">
        <f>Données_ATB!BE509</f>
        <v>SURAMOX 1000 MG/G POUDRE POUR ADMINISTRATION DANS L'EAU DE BOISSON POUR POULETS CANARDS ET DINDONS</v>
      </c>
      <c r="K510" s="204" t="e">
        <f>IF(IF(S$2="Catégorie",IF(S$3="Toutes",SUMIFS('Étape 1 - à remplir'!$F$31:$F$400,'Étape 1 - à remplir'!$E$31:$E$400,MASQ2!J510,'Étape 1 - à remplir'!$G$31:$G$400,"animaux"),SUMIFS('Étape 1 - à remplir'!$F$31:$F$400,'Étape 1 - à remplir'!$E$31:$E$400,MASQ2!J510,'Étape 1 - à remplir'!$C$31:$C$400,S$3)),IF(S$2="Âge",IF(S$3="Tous",SUMIFS('Étape 1 - à remplir'!$F$31:$F$400,'Étape 1 - à remplir'!$E$31:$E$400,MASQ2!J510,'Étape 1 - à remplir'!$G$31:$G$400,"animaux"),SUMIFS('Étape 1 - à remplir'!$F$31:$F$400,'Étape 1 - à remplir'!$E$31:$E$400,MASQ2!J510,'Étape 1 - à remplir'!$P$31:$P$400,S$3)),IF(S$2="Atelier",IF(S$3="Tous",SUMIFS('Étape 1 - à remplir'!$F$31:$F$400,'Étape 1 - à remplir'!$E$31:$E$400,MASQ2!J510,'Étape 1 - à remplir'!$G$31:$G$400,"animaux"),SUMIFS('Étape 1 - à remplir'!$F$31:$F$400,'Étape 1 - à remplir'!$E$31:$E$400,MASQ2!J510,'Étape 1 - à remplir'!$O$31:$O$400,S$3)),IF(S$2="Espèce",IF(S$3="Tous",SUMIFS('Étape 1 - à remplir'!$F$31:$F$400,'Étape 1 - à remplir'!$E$31:$E$400,MASQ2!J510,'Étape 1 - à remplir'!$G$31:$G$400,"animaux"),SUMIFS('Étape 1 - à remplir'!$F$31:$F$400,'Étape 1 - à remplir'!$E$31:$E$400,MASQ2!J510,'Étape 1 - à remplir'!$N$31:$N$400,S$3))))))=0,NA(),IF(S$2="Catégorie",IF(S$3="Toutes",SUMIFS('Étape 1 - à remplir'!$F$31:$F$400,'Étape 1 - à remplir'!$E$31:$E$400,MASQ2!J510,'Étape 1 - à remplir'!$G$31:$G$400,"animaux"),SUMIFS('Étape 1 - à remplir'!$F$31:$F$400,'Étape 1 - à remplir'!$E$31:$E$400,MASQ2!J510,'Étape 1 - à remplir'!$C$31:$C$400,S$3)),IF(S$2="Âge",IF(S$3="Tous",SUMIFS('Étape 1 - à remplir'!$F$31:$F$400,'Étape 1 - à remplir'!$E$31:$E$400,MASQ2!J510,'Étape 1 - à remplir'!$G$31:$G$400,"animaux"),SUMIFS('Étape 1 - à remplir'!$F$31:$F$400,'Étape 1 - à remplir'!$E$31:$E$400,MASQ2!J510,'Étape 1 - à remplir'!$P$31:$P$400,S$3)),IF(S$2="Atelier",IF(S$3="Tous",SUMIFS('Étape 1 - à remplir'!$F$31:$F$400,'Étape 1 - à remplir'!$E$31:$E$400,MASQ2!J510,'Étape 1 - à remplir'!$G$31:$G$400,"animaux"),SUMIFS('Étape 1 - à remplir'!$F$31:$F$400,'Étape 1 - à remplir'!$E$31:$E$400,MASQ2!J510,'Étape 1 - à remplir'!$O$31:$O$400,S$3)),IF(S$2="Espèce",IF(S$3="Tous",SUMIFS('Étape 1 - à remplir'!$F$31:$F$400,'Étape 1 - à remplir'!$E$31:$E$400,MASQ2!J510,'Étape 1 - à remplir'!$G$31:$G$400,"animaux"),SUMIFS('Étape 1 - à remplir'!$F$31:$F$400,'Étape 1 - à remplir'!$E$31:$E$400,MASQ2!J510,'Étape 1 - à remplir'!$N$31:$N$400,S$3)))))))</f>
        <v>#N/A</v>
      </c>
      <c r="L510" s="97">
        <f t="shared" si="218"/>
        <v>0</v>
      </c>
      <c r="M510" s="56" t="str">
        <f>Données_ATB!BN509</f>
        <v>Amoxicilline</v>
      </c>
      <c r="N510" s="204" t="str">
        <f>Données_ATB!BO509</f>
        <v/>
      </c>
      <c r="O510" s="97" t="str">
        <f>Données_ATB!BP509</f>
        <v/>
      </c>
      <c r="P510" s="77" t="str">
        <f>Données_ATB!BR509</f>
        <v>Penicillines</v>
      </c>
      <c r="Q510" s="78" t="str">
        <f>Données_ATB!BS509</f>
        <v/>
      </c>
      <c r="R510" s="79" t="str">
        <f>Données_ATB!BT509</f>
        <v/>
      </c>
      <c r="S510" s="78"/>
      <c r="U510" s="30" t="str">
        <f ca="1"/>
        <v>SURAMOX 1000 MG/G POUDRE POUR ADMINISTRATION DANS L'EAU DE BOISSON POUR POULETS CANARDS ET DINDONS</v>
      </c>
      <c r="V510" s="30" t="e">
        <f ca="1"/>
        <v>#N/A</v>
      </c>
      <c r="BD510" s="102" t="str">
        <f t="shared" si="200"/>
        <v/>
      </c>
      <c r="BE510" s="56" t="str">
        <f t="shared" si="201"/>
        <v>SURAMOX 1000 MG/G POUDRE POUR ADMINISTRATION DANS L'EAU DE BOISSON POUR POULETS CANARDS ET DINDONS</v>
      </c>
      <c r="BF510" s="204" t="e">
        <f>IF(IF(BN$2="Catégorie",IF(BN$3="Toutes",SUMIFS('Étape 1 - à remplir'!$F$31:$F$400,'Étape 1 - à remplir'!$E$31:$E$400,MASQ2!BE510,'Étape 1 - à remplir'!$G$31:$G$400,"lots"),SUMIFS('Étape 1 - à remplir'!$F$31:$F$400,'Étape 1 - à remplir'!$E$31:$E$400,MASQ2!BE510,'Étape 1 - à remplir'!$C$31:$C$400,BN$3)),IF(BN$2="Âge",IF(BN$3="Tous",SUMIFS('Étape 1 - à remplir'!$F$31:$F$400,'Étape 1 - à remplir'!$E$31:$E$400,MASQ2!BE510,'Étape 1 - à remplir'!$G$31:$G$400,"lots"),SUMIFS('Étape 1 - à remplir'!$F$31:$F$400,'Étape 1 - à remplir'!$E$31:$E$400,MASQ2!BE510,'Étape 1 - à remplir'!$P$31:$P$400,BN$3,'Étape 1 - à remplir'!$G$31:$G$400,"lots")),IF(BN$2="Atelier",IF(BN$3="Tous",SUMIFS('Étape 1 - à remplir'!$F$31:$F$400,'Étape 1 - à remplir'!$E$31:$E$400,MASQ2!BE510,'Étape 1 - à remplir'!$G$31:$G$400,"lots"),SUMIFS('Étape 1 - à remplir'!$F$31:$F$400,'Étape 1 - à remplir'!$E$31:$E$400,MASQ2!BE510,'Étape 1 - à remplir'!$O$31:$O$400,BN$3,'Étape 1 - à remplir'!$G$31:$G$400,"lots")),IF(BN$2="Espèce",IF(BN$3="Tous",SUMIFS('Étape 1 - à remplir'!$F$31:$F$400,'Étape 1 - à remplir'!$E$31:$E$400,MASQ2!BE510,'Étape 1 - à remplir'!$G$31:$G$400,"lots"),SUMIFS('Étape 1 - à remplir'!$F$31:$F$400,'Étape 1 - à remplir'!$E$31:$E$400,MASQ2!BE510,'Étape 1 - à remplir'!$N$31:$N$400,BN$3,'Étape 1 - à remplir'!$G$31:$G$400,"lots"))))))=0,NA(),IF(BN$2="Catégorie",IF(BN$3="Toutes",SUMIFS('Étape 1 - à remplir'!$F$31:$F$400,'Étape 1 - à remplir'!$E$31:$E$400,MASQ2!BE510,'Étape 1 - à remplir'!$G$31:$G$400,"lots"),SUMIFS('Étape 1 - à remplir'!$F$31:$F$400,'Étape 1 - à remplir'!$E$31:$E$400,MASQ2!BE510,'Étape 1 - à remplir'!$C$31:$C$400,BN$3)),IF(BN$2="Âge",IF(BN$3="Tous",SUMIFS('Étape 1 - à remplir'!$F$31:$F$400,'Étape 1 - à remplir'!$E$31:$E$400,MASQ2!BE510,'Étape 1 - à remplir'!$G$31:$G$400,"lots"),SUMIFS('Étape 1 - à remplir'!$F$31:$F$400,'Étape 1 - à remplir'!$E$31:$E$400,MASQ2!BE510,'Étape 1 - à remplir'!$P$31:$P$400,BN$3,'Étape 1 - à remplir'!$G$31:$G$400,"lots")),IF(BN$2="Atelier",IF(BN$3="Tous",SUMIFS('Étape 1 - à remplir'!$F$31:$F$400,'Étape 1 - à remplir'!$E$31:$E$400,MASQ2!BE510,'Étape 1 - à remplir'!$G$31:$G$400,"lots"),SUMIFS('Étape 1 - à remplir'!$F$31:$F$400,'Étape 1 - à remplir'!$E$31:$E$400,MASQ2!BE510,'Étape 1 - à remplir'!$O$31:$O$400,BN$3,'Étape 1 - à remplir'!$G$31:$G$400,"lots")),IF(BN$2="Espèce",IF(BN$3="Tous",SUMIFS('Étape 1 - à remplir'!$F$31:$F$400,'Étape 1 - à remplir'!$E$31:$E$400,MASQ2!BE510,'Étape 1 - à remplir'!$G$31:$G$400,"lots"),SUMIFS('Étape 1 - à remplir'!$F$31:$F$400,'Étape 1 - à remplir'!$E$31:$E$400,MASQ2!BE510,'Étape 1 - à remplir'!$N$31:$N$400,BN$3,'Étape 1 - à remplir'!$G$31:$G$400,"lots")))))))</f>
        <v>#N/A</v>
      </c>
      <c r="BG510" s="204">
        <f t="shared" si="216"/>
        <v>0</v>
      </c>
      <c r="BH510" s="204" t="str">
        <f t="shared" si="202"/>
        <v>Amoxicilline</v>
      </c>
      <c r="BI510" s="204" t="str">
        <f t="shared" si="203"/>
        <v/>
      </c>
      <c r="BJ510" s="204" t="str">
        <f t="shared" si="204"/>
        <v/>
      </c>
      <c r="BK510" s="204" t="str">
        <f t="shared" si="205"/>
        <v>Penicillines</v>
      </c>
      <c r="BL510" s="204" t="str">
        <f t="shared" si="206"/>
        <v/>
      </c>
      <c r="BM510" s="97" t="str">
        <f t="shared" si="207"/>
        <v/>
      </c>
      <c r="BP510" t="str">
        <f ca="1"/>
        <v>SURAMOX 1000 MG/G POUDRE POUR ADMINISTRATION DANS L'EAU DE BOISSON POUR POULETS CANARDS ET DINDONS</v>
      </c>
      <c r="BQ510" t="e">
        <f ca="1"/>
        <v>#N/A</v>
      </c>
      <c r="CY510" s="102" t="str">
        <f t="shared" si="208"/>
        <v/>
      </c>
      <c r="CZ510" s="56" t="str">
        <f t="shared" si="209"/>
        <v>SURAMOX 1000 MG/G POUDRE POUR ADMINISTRATION DANS L'EAU DE BOISSON POUR POULETS CANARDS ET DINDONS</v>
      </c>
      <c r="DA510" s="204" t="e">
        <f>IF(IF(DI$2="Catégorie",IF(DI$3="Toutes",SUMIFS('Étape 1 - à remplir'!$F$31:$F$400,'Étape 1 - à remplir'!$E$31:$E$400,MASQ2!CZ510,'Étape 1 - à remplir'!$G$31:$G$400,"kg"),SUMIFS('Étape 1 - à remplir'!$F$31:$F$400,'Étape 1 - à remplir'!$E$31:$E$400,MASQ2!CZ510,'Étape 1 - à remplir'!$C$31:$C$400,DI$3)),IF(DI$2="Âge",IF(DI$3="Tous",SUMIFS('Étape 1 - à remplir'!$F$31:$F$400,'Étape 1 - à remplir'!$E$31:$E$400,MASQ2!CZ510,'Étape 1 - à remplir'!$G$31:$G$400,"kg"),SUMIFS('Étape 1 - à remplir'!$F$31:$F$400,'Étape 1 - à remplir'!$E$31:$E$400,MASQ2!CZ510,'Étape 1 - à remplir'!$P$31:$P$400,DI$3,'Étape 1 - à remplir'!$G$31:$G$400,"kg")),IF(DI$2="Atelier",IF(DI$3="Tous",SUMIFS('Étape 1 - à remplir'!$F$31:$F$400,'Étape 1 - à remplir'!$E$31:$E$400,MASQ2!CZ510,'Étape 1 - à remplir'!$G$31:$G$400,"kg"),SUMIFS('Étape 1 - à remplir'!$F$31:$F$400,'Étape 1 - à remplir'!$E$31:$E$400,MASQ2!CZ510,'Étape 1 - à remplir'!$O$31:$O$400,DI$3,'Étape 1 - à remplir'!$G$31:$G$400,"kg")),IF(DI$2="Espèce",IF(DI$3="Tous",SUMIFS('Étape 1 - à remplir'!$F$31:$F$400,'Étape 1 - à remplir'!$E$31:$E$400,MASQ2!CZ510,'Étape 1 - à remplir'!$G$31:$G$400,"kg"),SUMIFS('Étape 1 - à remplir'!$F$31:$F$400,'Étape 1 - à remplir'!$E$31:$E$400,MASQ2!CZ510,'Étape 1 - à remplir'!$N$31:$N$400,DI$3,'Étape 1 - à remplir'!$G$31:$G$400,"kg"))))))=0,NA(),IF(DI$2="Catégorie",IF(DI$3="Toutes",SUMIFS('Étape 1 - à remplir'!$F$31:$F$400,'Étape 1 - à remplir'!$E$31:$E$400,MASQ2!CZ510,'Étape 1 - à remplir'!$G$31:$G$400,"kg"),SUMIFS('Étape 1 - à remplir'!$F$31:$F$400,'Étape 1 - à remplir'!$E$31:$E$400,MASQ2!CZ510,'Étape 1 - à remplir'!$C$31:$C$400,DI$3)),IF(DI$2="Âge",IF(DI$3="Tous",SUMIFS('Étape 1 - à remplir'!$F$31:$F$400,'Étape 1 - à remplir'!$E$31:$E$400,MASQ2!CZ510,'Étape 1 - à remplir'!$G$31:$G$400,"kg"),SUMIFS('Étape 1 - à remplir'!$F$31:$F$400,'Étape 1 - à remplir'!$E$31:$E$400,MASQ2!CZ510,'Étape 1 - à remplir'!$P$31:$P$400,DI$3,'Étape 1 - à remplir'!$G$31:$G$400,"kg")),IF(DI$2="Atelier",IF(DI$3="Tous",SUMIFS('Étape 1 - à remplir'!$F$31:$F$400,'Étape 1 - à remplir'!$E$31:$E$400,MASQ2!CZ510,'Étape 1 - à remplir'!$G$31:$G$400,"kg"),SUMIFS('Étape 1 - à remplir'!$F$31:$F$400,'Étape 1 - à remplir'!$E$31:$E$400,MASQ2!CZ510,'Étape 1 - à remplir'!$O$31:$O$400,DI$3,'Étape 1 - à remplir'!$G$31:$G$400,"kg")),IF(DI$2="Espèce",IF(DI$3="Tous",SUMIFS('Étape 1 - à remplir'!$F$31:$F$400,'Étape 1 - à remplir'!$E$31:$E$400,MASQ2!CZ510,'Étape 1 - à remplir'!$G$31:$G$400,"kg"),SUMIFS('Étape 1 - à remplir'!$F$31:$F$400,'Étape 1 - à remplir'!$E$31:$E$400,MASQ2!CZ510,'Étape 1 - à remplir'!$N$31:$N$400,DI$3,'Étape 1 - à remplir'!$G$31:$G$400,"kg")))))))</f>
        <v>#N/A</v>
      </c>
      <c r="DB510" s="104">
        <f t="shared" si="217"/>
        <v>0</v>
      </c>
      <c r="DC510" s="204" t="str">
        <f t="shared" si="210"/>
        <v>Amoxicilline</v>
      </c>
      <c r="DD510" s="204" t="str">
        <f t="shared" si="211"/>
        <v/>
      </c>
      <c r="DE510" s="204" t="str">
        <f t="shared" si="212"/>
        <v/>
      </c>
      <c r="DF510" s="204" t="str">
        <f t="shared" si="213"/>
        <v>Penicillines</v>
      </c>
      <c r="DG510" s="204" t="str">
        <f t="shared" si="214"/>
        <v/>
      </c>
      <c r="DH510" s="97" t="str">
        <f t="shared" si="215"/>
        <v/>
      </c>
      <c r="DK510" t="str">
        <f ca="1"/>
        <v>SURAMOX 1000 MG/G POUDRE POUR ADMINISTRATION DANS L'EAU DE BOISSON POUR POULETS CANARDS ET DINDONS</v>
      </c>
      <c r="DL510" t="e">
        <f ca="1"/>
        <v>#N/A</v>
      </c>
    </row>
    <row r="511" spans="1:140" x14ac:dyDescent="0.25">
      <c r="I511" s="102" t="str">
        <f>INDEX(Données_ATB!BE:BV,MATCH(MASQ2!J511,Données_ATB!BE:BE,0),18)</f>
        <v/>
      </c>
      <c r="J511" s="77" t="str">
        <f>Données_ATB!BE510</f>
        <v>SURAMOX 15 % LA</v>
      </c>
      <c r="K511" s="204" t="e">
        <f>IF(IF(S$2="Catégorie",IF(S$3="Toutes",SUMIFS('Étape 1 - à remplir'!$F$31:$F$400,'Étape 1 - à remplir'!$E$31:$E$400,MASQ2!J511,'Étape 1 - à remplir'!$G$31:$G$400,"animaux"),SUMIFS('Étape 1 - à remplir'!$F$31:$F$400,'Étape 1 - à remplir'!$E$31:$E$400,MASQ2!J511,'Étape 1 - à remplir'!$C$31:$C$400,S$3)),IF(S$2="Âge",IF(S$3="Tous",SUMIFS('Étape 1 - à remplir'!$F$31:$F$400,'Étape 1 - à remplir'!$E$31:$E$400,MASQ2!J511,'Étape 1 - à remplir'!$G$31:$G$400,"animaux"),SUMIFS('Étape 1 - à remplir'!$F$31:$F$400,'Étape 1 - à remplir'!$E$31:$E$400,MASQ2!J511,'Étape 1 - à remplir'!$P$31:$P$400,S$3)),IF(S$2="Atelier",IF(S$3="Tous",SUMIFS('Étape 1 - à remplir'!$F$31:$F$400,'Étape 1 - à remplir'!$E$31:$E$400,MASQ2!J511,'Étape 1 - à remplir'!$G$31:$G$400,"animaux"),SUMIFS('Étape 1 - à remplir'!$F$31:$F$400,'Étape 1 - à remplir'!$E$31:$E$400,MASQ2!J511,'Étape 1 - à remplir'!$O$31:$O$400,S$3)),IF(S$2="Espèce",IF(S$3="Tous",SUMIFS('Étape 1 - à remplir'!$F$31:$F$400,'Étape 1 - à remplir'!$E$31:$E$400,MASQ2!J511,'Étape 1 - à remplir'!$G$31:$G$400,"animaux"),SUMIFS('Étape 1 - à remplir'!$F$31:$F$400,'Étape 1 - à remplir'!$E$31:$E$400,MASQ2!J511,'Étape 1 - à remplir'!$N$31:$N$400,S$3))))))=0,NA(),IF(S$2="Catégorie",IF(S$3="Toutes",SUMIFS('Étape 1 - à remplir'!$F$31:$F$400,'Étape 1 - à remplir'!$E$31:$E$400,MASQ2!J511,'Étape 1 - à remplir'!$G$31:$G$400,"animaux"),SUMIFS('Étape 1 - à remplir'!$F$31:$F$400,'Étape 1 - à remplir'!$E$31:$E$400,MASQ2!J511,'Étape 1 - à remplir'!$C$31:$C$400,S$3)),IF(S$2="Âge",IF(S$3="Tous",SUMIFS('Étape 1 - à remplir'!$F$31:$F$400,'Étape 1 - à remplir'!$E$31:$E$400,MASQ2!J511,'Étape 1 - à remplir'!$G$31:$G$400,"animaux"),SUMIFS('Étape 1 - à remplir'!$F$31:$F$400,'Étape 1 - à remplir'!$E$31:$E$400,MASQ2!J511,'Étape 1 - à remplir'!$P$31:$P$400,S$3)),IF(S$2="Atelier",IF(S$3="Tous",SUMIFS('Étape 1 - à remplir'!$F$31:$F$400,'Étape 1 - à remplir'!$E$31:$E$400,MASQ2!J511,'Étape 1 - à remplir'!$G$31:$G$400,"animaux"),SUMIFS('Étape 1 - à remplir'!$F$31:$F$400,'Étape 1 - à remplir'!$E$31:$E$400,MASQ2!J511,'Étape 1 - à remplir'!$O$31:$O$400,S$3)),IF(S$2="Espèce",IF(S$3="Tous",SUMIFS('Étape 1 - à remplir'!$F$31:$F$400,'Étape 1 - à remplir'!$E$31:$E$400,MASQ2!J511,'Étape 1 - à remplir'!$G$31:$G$400,"animaux"),SUMIFS('Étape 1 - à remplir'!$F$31:$F$400,'Étape 1 - à remplir'!$E$31:$E$400,MASQ2!J511,'Étape 1 - à remplir'!$N$31:$N$400,S$3)))))))</f>
        <v>#N/A</v>
      </c>
      <c r="L511" s="97">
        <f t="shared" si="218"/>
        <v>0</v>
      </c>
      <c r="M511" s="56" t="str">
        <f>Données_ATB!BN510</f>
        <v>Amoxicilline</v>
      </c>
      <c r="N511" s="204" t="str">
        <f>Données_ATB!BO510</f>
        <v/>
      </c>
      <c r="O511" s="97" t="str">
        <f>Données_ATB!BP510</f>
        <v/>
      </c>
      <c r="P511" s="77" t="str">
        <f>Données_ATB!BR510</f>
        <v>Penicillines</v>
      </c>
      <c r="Q511" s="78" t="str">
        <f>Données_ATB!BS510</f>
        <v/>
      </c>
      <c r="R511" s="79" t="str">
        <f>Données_ATB!BT510</f>
        <v/>
      </c>
      <c r="S511" s="78"/>
      <c r="U511" s="30" t="str">
        <f ca="1"/>
        <v>SURAMOX 15 % LA</v>
      </c>
      <c r="V511" s="30" t="e">
        <f ca="1"/>
        <v>#N/A</v>
      </c>
      <c r="BD511" s="102" t="str">
        <f t="shared" si="200"/>
        <v/>
      </c>
      <c r="BE511" s="56" t="str">
        <f t="shared" si="201"/>
        <v>SURAMOX 15 % LA</v>
      </c>
      <c r="BF511" s="204" t="e">
        <f>IF(IF(BN$2="Catégorie",IF(BN$3="Toutes",SUMIFS('Étape 1 - à remplir'!$F$31:$F$400,'Étape 1 - à remplir'!$E$31:$E$400,MASQ2!BE511,'Étape 1 - à remplir'!$G$31:$G$400,"lots"),SUMIFS('Étape 1 - à remplir'!$F$31:$F$400,'Étape 1 - à remplir'!$E$31:$E$400,MASQ2!BE511,'Étape 1 - à remplir'!$C$31:$C$400,BN$3)),IF(BN$2="Âge",IF(BN$3="Tous",SUMIFS('Étape 1 - à remplir'!$F$31:$F$400,'Étape 1 - à remplir'!$E$31:$E$400,MASQ2!BE511,'Étape 1 - à remplir'!$G$31:$G$400,"lots"),SUMIFS('Étape 1 - à remplir'!$F$31:$F$400,'Étape 1 - à remplir'!$E$31:$E$400,MASQ2!BE511,'Étape 1 - à remplir'!$P$31:$P$400,BN$3,'Étape 1 - à remplir'!$G$31:$G$400,"lots")),IF(BN$2="Atelier",IF(BN$3="Tous",SUMIFS('Étape 1 - à remplir'!$F$31:$F$400,'Étape 1 - à remplir'!$E$31:$E$400,MASQ2!BE511,'Étape 1 - à remplir'!$G$31:$G$400,"lots"),SUMIFS('Étape 1 - à remplir'!$F$31:$F$400,'Étape 1 - à remplir'!$E$31:$E$400,MASQ2!BE511,'Étape 1 - à remplir'!$O$31:$O$400,BN$3,'Étape 1 - à remplir'!$G$31:$G$400,"lots")),IF(BN$2="Espèce",IF(BN$3="Tous",SUMIFS('Étape 1 - à remplir'!$F$31:$F$400,'Étape 1 - à remplir'!$E$31:$E$400,MASQ2!BE511,'Étape 1 - à remplir'!$G$31:$G$400,"lots"),SUMIFS('Étape 1 - à remplir'!$F$31:$F$400,'Étape 1 - à remplir'!$E$31:$E$400,MASQ2!BE511,'Étape 1 - à remplir'!$N$31:$N$400,BN$3,'Étape 1 - à remplir'!$G$31:$G$400,"lots"))))))=0,NA(),IF(BN$2="Catégorie",IF(BN$3="Toutes",SUMIFS('Étape 1 - à remplir'!$F$31:$F$400,'Étape 1 - à remplir'!$E$31:$E$400,MASQ2!BE511,'Étape 1 - à remplir'!$G$31:$G$400,"lots"),SUMIFS('Étape 1 - à remplir'!$F$31:$F$400,'Étape 1 - à remplir'!$E$31:$E$400,MASQ2!BE511,'Étape 1 - à remplir'!$C$31:$C$400,BN$3)),IF(BN$2="Âge",IF(BN$3="Tous",SUMIFS('Étape 1 - à remplir'!$F$31:$F$400,'Étape 1 - à remplir'!$E$31:$E$400,MASQ2!BE511,'Étape 1 - à remplir'!$G$31:$G$400,"lots"),SUMIFS('Étape 1 - à remplir'!$F$31:$F$400,'Étape 1 - à remplir'!$E$31:$E$400,MASQ2!BE511,'Étape 1 - à remplir'!$P$31:$P$400,BN$3,'Étape 1 - à remplir'!$G$31:$G$400,"lots")),IF(BN$2="Atelier",IF(BN$3="Tous",SUMIFS('Étape 1 - à remplir'!$F$31:$F$400,'Étape 1 - à remplir'!$E$31:$E$400,MASQ2!BE511,'Étape 1 - à remplir'!$G$31:$G$400,"lots"),SUMIFS('Étape 1 - à remplir'!$F$31:$F$400,'Étape 1 - à remplir'!$E$31:$E$400,MASQ2!BE511,'Étape 1 - à remplir'!$O$31:$O$400,BN$3,'Étape 1 - à remplir'!$G$31:$G$400,"lots")),IF(BN$2="Espèce",IF(BN$3="Tous",SUMIFS('Étape 1 - à remplir'!$F$31:$F$400,'Étape 1 - à remplir'!$E$31:$E$400,MASQ2!BE511,'Étape 1 - à remplir'!$G$31:$G$400,"lots"),SUMIFS('Étape 1 - à remplir'!$F$31:$F$400,'Étape 1 - à remplir'!$E$31:$E$400,MASQ2!BE511,'Étape 1 - à remplir'!$N$31:$N$400,BN$3,'Étape 1 - à remplir'!$G$31:$G$400,"lots")))))))</f>
        <v>#N/A</v>
      </c>
      <c r="BG511" s="204">
        <f t="shared" si="216"/>
        <v>0</v>
      </c>
      <c r="BH511" s="204" t="str">
        <f t="shared" si="202"/>
        <v>Amoxicilline</v>
      </c>
      <c r="BI511" s="204" t="str">
        <f t="shared" si="203"/>
        <v/>
      </c>
      <c r="BJ511" s="204" t="str">
        <f t="shared" si="204"/>
        <v/>
      </c>
      <c r="BK511" s="204" t="str">
        <f t="shared" si="205"/>
        <v>Penicillines</v>
      </c>
      <c r="BL511" s="204" t="str">
        <f t="shared" si="206"/>
        <v/>
      </c>
      <c r="BM511" s="97" t="str">
        <f t="shared" si="207"/>
        <v/>
      </c>
      <c r="BP511" t="str">
        <f ca="1"/>
        <v>SURAMOX 15 % LA</v>
      </c>
      <c r="BQ511" t="e">
        <f ca="1"/>
        <v>#N/A</v>
      </c>
      <c r="CY511" s="102" t="str">
        <f t="shared" si="208"/>
        <v/>
      </c>
      <c r="CZ511" s="56" t="str">
        <f t="shared" si="209"/>
        <v>SURAMOX 15 % LA</v>
      </c>
      <c r="DA511" s="204" t="e">
        <f>IF(IF(DI$2="Catégorie",IF(DI$3="Toutes",SUMIFS('Étape 1 - à remplir'!$F$31:$F$400,'Étape 1 - à remplir'!$E$31:$E$400,MASQ2!CZ511,'Étape 1 - à remplir'!$G$31:$G$400,"kg"),SUMIFS('Étape 1 - à remplir'!$F$31:$F$400,'Étape 1 - à remplir'!$E$31:$E$400,MASQ2!CZ511,'Étape 1 - à remplir'!$C$31:$C$400,DI$3)),IF(DI$2="Âge",IF(DI$3="Tous",SUMIFS('Étape 1 - à remplir'!$F$31:$F$400,'Étape 1 - à remplir'!$E$31:$E$400,MASQ2!CZ511,'Étape 1 - à remplir'!$G$31:$G$400,"kg"),SUMIFS('Étape 1 - à remplir'!$F$31:$F$400,'Étape 1 - à remplir'!$E$31:$E$400,MASQ2!CZ511,'Étape 1 - à remplir'!$P$31:$P$400,DI$3,'Étape 1 - à remplir'!$G$31:$G$400,"kg")),IF(DI$2="Atelier",IF(DI$3="Tous",SUMIFS('Étape 1 - à remplir'!$F$31:$F$400,'Étape 1 - à remplir'!$E$31:$E$400,MASQ2!CZ511,'Étape 1 - à remplir'!$G$31:$G$400,"kg"),SUMIFS('Étape 1 - à remplir'!$F$31:$F$400,'Étape 1 - à remplir'!$E$31:$E$400,MASQ2!CZ511,'Étape 1 - à remplir'!$O$31:$O$400,DI$3,'Étape 1 - à remplir'!$G$31:$G$400,"kg")),IF(DI$2="Espèce",IF(DI$3="Tous",SUMIFS('Étape 1 - à remplir'!$F$31:$F$400,'Étape 1 - à remplir'!$E$31:$E$400,MASQ2!CZ511,'Étape 1 - à remplir'!$G$31:$G$400,"kg"),SUMIFS('Étape 1 - à remplir'!$F$31:$F$400,'Étape 1 - à remplir'!$E$31:$E$400,MASQ2!CZ511,'Étape 1 - à remplir'!$N$31:$N$400,DI$3,'Étape 1 - à remplir'!$G$31:$G$400,"kg"))))))=0,NA(),IF(DI$2="Catégorie",IF(DI$3="Toutes",SUMIFS('Étape 1 - à remplir'!$F$31:$F$400,'Étape 1 - à remplir'!$E$31:$E$400,MASQ2!CZ511,'Étape 1 - à remplir'!$G$31:$G$400,"kg"),SUMIFS('Étape 1 - à remplir'!$F$31:$F$400,'Étape 1 - à remplir'!$E$31:$E$400,MASQ2!CZ511,'Étape 1 - à remplir'!$C$31:$C$400,DI$3)),IF(DI$2="Âge",IF(DI$3="Tous",SUMIFS('Étape 1 - à remplir'!$F$31:$F$400,'Étape 1 - à remplir'!$E$31:$E$400,MASQ2!CZ511,'Étape 1 - à remplir'!$G$31:$G$400,"kg"),SUMIFS('Étape 1 - à remplir'!$F$31:$F$400,'Étape 1 - à remplir'!$E$31:$E$400,MASQ2!CZ511,'Étape 1 - à remplir'!$P$31:$P$400,DI$3,'Étape 1 - à remplir'!$G$31:$G$400,"kg")),IF(DI$2="Atelier",IF(DI$3="Tous",SUMIFS('Étape 1 - à remplir'!$F$31:$F$400,'Étape 1 - à remplir'!$E$31:$E$400,MASQ2!CZ511,'Étape 1 - à remplir'!$G$31:$G$400,"kg"),SUMIFS('Étape 1 - à remplir'!$F$31:$F$400,'Étape 1 - à remplir'!$E$31:$E$400,MASQ2!CZ511,'Étape 1 - à remplir'!$O$31:$O$400,DI$3,'Étape 1 - à remplir'!$G$31:$G$400,"kg")),IF(DI$2="Espèce",IF(DI$3="Tous",SUMIFS('Étape 1 - à remplir'!$F$31:$F$400,'Étape 1 - à remplir'!$E$31:$E$400,MASQ2!CZ511,'Étape 1 - à remplir'!$G$31:$G$400,"kg"),SUMIFS('Étape 1 - à remplir'!$F$31:$F$400,'Étape 1 - à remplir'!$E$31:$E$400,MASQ2!CZ511,'Étape 1 - à remplir'!$N$31:$N$400,DI$3,'Étape 1 - à remplir'!$G$31:$G$400,"kg")))))))</f>
        <v>#N/A</v>
      </c>
      <c r="DB511" s="104">
        <f t="shared" si="217"/>
        <v>0</v>
      </c>
      <c r="DC511" s="204" t="str">
        <f t="shared" si="210"/>
        <v>Amoxicilline</v>
      </c>
      <c r="DD511" s="204" t="str">
        <f t="shared" si="211"/>
        <v/>
      </c>
      <c r="DE511" s="204" t="str">
        <f t="shared" si="212"/>
        <v/>
      </c>
      <c r="DF511" s="204" t="str">
        <f t="shared" si="213"/>
        <v>Penicillines</v>
      </c>
      <c r="DG511" s="204" t="str">
        <f t="shared" si="214"/>
        <v/>
      </c>
      <c r="DH511" s="97" t="str">
        <f t="shared" si="215"/>
        <v/>
      </c>
      <c r="DK511" t="str">
        <f ca="1"/>
        <v>SURAMOX 15 % LA</v>
      </c>
      <c r="DL511" t="e">
        <f ca="1"/>
        <v>#N/A</v>
      </c>
    </row>
    <row r="512" spans="1:140" x14ac:dyDescent="0.25">
      <c r="I512" s="102" t="str">
        <f>INDEX(Données_ATB!BE:BV,MATCH(MASQ2!J512,Données_ATB!BE:BE,0),18)</f>
        <v/>
      </c>
      <c r="J512" s="77" t="str">
        <f>Données_ATB!BE511</f>
        <v>SURAMOX 50 POUDRE ORALE PORC</v>
      </c>
      <c r="K512" s="204" t="e">
        <f>IF(IF(S$2="Catégorie",IF(S$3="Toutes",SUMIFS('Étape 1 - à remplir'!$F$31:$F$400,'Étape 1 - à remplir'!$E$31:$E$400,MASQ2!J512,'Étape 1 - à remplir'!$G$31:$G$400,"animaux"),SUMIFS('Étape 1 - à remplir'!$F$31:$F$400,'Étape 1 - à remplir'!$E$31:$E$400,MASQ2!J512,'Étape 1 - à remplir'!$C$31:$C$400,S$3)),IF(S$2="Âge",IF(S$3="Tous",SUMIFS('Étape 1 - à remplir'!$F$31:$F$400,'Étape 1 - à remplir'!$E$31:$E$400,MASQ2!J512,'Étape 1 - à remplir'!$G$31:$G$400,"animaux"),SUMIFS('Étape 1 - à remplir'!$F$31:$F$400,'Étape 1 - à remplir'!$E$31:$E$400,MASQ2!J512,'Étape 1 - à remplir'!$P$31:$P$400,S$3)),IF(S$2="Atelier",IF(S$3="Tous",SUMIFS('Étape 1 - à remplir'!$F$31:$F$400,'Étape 1 - à remplir'!$E$31:$E$400,MASQ2!J512,'Étape 1 - à remplir'!$G$31:$G$400,"animaux"),SUMIFS('Étape 1 - à remplir'!$F$31:$F$400,'Étape 1 - à remplir'!$E$31:$E$400,MASQ2!J512,'Étape 1 - à remplir'!$O$31:$O$400,S$3)),IF(S$2="Espèce",IF(S$3="Tous",SUMIFS('Étape 1 - à remplir'!$F$31:$F$400,'Étape 1 - à remplir'!$E$31:$E$400,MASQ2!J512,'Étape 1 - à remplir'!$G$31:$G$400,"animaux"),SUMIFS('Étape 1 - à remplir'!$F$31:$F$400,'Étape 1 - à remplir'!$E$31:$E$400,MASQ2!J512,'Étape 1 - à remplir'!$N$31:$N$400,S$3))))))=0,NA(),IF(S$2="Catégorie",IF(S$3="Toutes",SUMIFS('Étape 1 - à remplir'!$F$31:$F$400,'Étape 1 - à remplir'!$E$31:$E$400,MASQ2!J512,'Étape 1 - à remplir'!$G$31:$G$400,"animaux"),SUMIFS('Étape 1 - à remplir'!$F$31:$F$400,'Étape 1 - à remplir'!$E$31:$E$400,MASQ2!J512,'Étape 1 - à remplir'!$C$31:$C$400,S$3)),IF(S$2="Âge",IF(S$3="Tous",SUMIFS('Étape 1 - à remplir'!$F$31:$F$400,'Étape 1 - à remplir'!$E$31:$E$400,MASQ2!J512,'Étape 1 - à remplir'!$G$31:$G$400,"animaux"),SUMIFS('Étape 1 - à remplir'!$F$31:$F$400,'Étape 1 - à remplir'!$E$31:$E$400,MASQ2!J512,'Étape 1 - à remplir'!$P$31:$P$400,S$3)),IF(S$2="Atelier",IF(S$3="Tous",SUMIFS('Étape 1 - à remplir'!$F$31:$F$400,'Étape 1 - à remplir'!$E$31:$E$400,MASQ2!J512,'Étape 1 - à remplir'!$G$31:$G$400,"animaux"),SUMIFS('Étape 1 - à remplir'!$F$31:$F$400,'Étape 1 - à remplir'!$E$31:$E$400,MASQ2!J512,'Étape 1 - à remplir'!$O$31:$O$400,S$3)),IF(S$2="Espèce",IF(S$3="Tous",SUMIFS('Étape 1 - à remplir'!$F$31:$F$400,'Étape 1 - à remplir'!$E$31:$E$400,MASQ2!J512,'Étape 1 - à remplir'!$G$31:$G$400,"animaux"),SUMIFS('Étape 1 - à remplir'!$F$31:$F$400,'Étape 1 - à remplir'!$E$31:$E$400,MASQ2!J512,'Étape 1 - à remplir'!$N$31:$N$400,S$3)))))))</f>
        <v>#N/A</v>
      </c>
      <c r="L512" s="97">
        <f t="shared" si="218"/>
        <v>0</v>
      </c>
      <c r="M512" s="56" t="str">
        <f>Données_ATB!BN511</f>
        <v>Amoxicilline</v>
      </c>
      <c r="N512" s="204" t="str">
        <f>Données_ATB!BO511</f>
        <v/>
      </c>
      <c r="O512" s="97" t="str">
        <f>Données_ATB!BP511</f>
        <v/>
      </c>
      <c r="P512" s="77" t="str">
        <f>Données_ATB!BR511</f>
        <v>Penicillines</v>
      </c>
      <c r="Q512" s="78" t="str">
        <f>Données_ATB!BS511</f>
        <v/>
      </c>
      <c r="R512" s="79" t="str">
        <f>Données_ATB!BT511</f>
        <v/>
      </c>
      <c r="S512" s="78"/>
      <c r="U512" s="30" t="str">
        <f ca="1"/>
        <v>SURAMOX 50 POUDRE ORALE PORC</v>
      </c>
      <c r="V512" s="30" t="e">
        <f ca="1"/>
        <v>#N/A</v>
      </c>
      <c r="BD512" s="102" t="str">
        <f t="shared" si="200"/>
        <v/>
      </c>
      <c r="BE512" s="56" t="str">
        <f t="shared" si="201"/>
        <v>SURAMOX 50 POUDRE ORALE PORC</v>
      </c>
      <c r="BF512" s="204" t="e">
        <f>IF(IF(BN$2="Catégorie",IF(BN$3="Toutes",SUMIFS('Étape 1 - à remplir'!$F$31:$F$400,'Étape 1 - à remplir'!$E$31:$E$400,MASQ2!BE512,'Étape 1 - à remplir'!$G$31:$G$400,"lots"),SUMIFS('Étape 1 - à remplir'!$F$31:$F$400,'Étape 1 - à remplir'!$E$31:$E$400,MASQ2!BE512,'Étape 1 - à remplir'!$C$31:$C$400,BN$3)),IF(BN$2="Âge",IF(BN$3="Tous",SUMIFS('Étape 1 - à remplir'!$F$31:$F$400,'Étape 1 - à remplir'!$E$31:$E$400,MASQ2!BE512,'Étape 1 - à remplir'!$G$31:$G$400,"lots"),SUMIFS('Étape 1 - à remplir'!$F$31:$F$400,'Étape 1 - à remplir'!$E$31:$E$400,MASQ2!BE512,'Étape 1 - à remplir'!$P$31:$P$400,BN$3,'Étape 1 - à remplir'!$G$31:$G$400,"lots")),IF(BN$2="Atelier",IF(BN$3="Tous",SUMIFS('Étape 1 - à remplir'!$F$31:$F$400,'Étape 1 - à remplir'!$E$31:$E$400,MASQ2!BE512,'Étape 1 - à remplir'!$G$31:$G$400,"lots"),SUMIFS('Étape 1 - à remplir'!$F$31:$F$400,'Étape 1 - à remplir'!$E$31:$E$400,MASQ2!BE512,'Étape 1 - à remplir'!$O$31:$O$400,BN$3,'Étape 1 - à remplir'!$G$31:$G$400,"lots")),IF(BN$2="Espèce",IF(BN$3="Tous",SUMIFS('Étape 1 - à remplir'!$F$31:$F$400,'Étape 1 - à remplir'!$E$31:$E$400,MASQ2!BE512,'Étape 1 - à remplir'!$G$31:$G$400,"lots"),SUMIFS('Étape 1 - à remplir'!$F$31:$F$400,'Étape 1 - à remplir'!$E$31:$E$400,MASQ2!BE512,'Étape 1 - à remplir'!$N$31:$N$400,BN$3,'Étape 1 - à remplir'!$G$31:$G$400,"lots"))))))=0,NA(),IF(BN$2="Catégorie",IF(BN$3="Toutes",SUMIFS('Étape 1 - à remplir'!$F$31:$F$400,'Étape 1 - à remplir'!$E$31:$E$400,MASQ2!BE512,'Étape 1 - à remplir'!$G$31:$G$400,"lots"),SUMIFS('Étape 1 - à remplir'!$F$31:$F$400,'Étape 1 - à remplir'!$E$31:$E$400,MASQ2!BE512,'Étape 1 - à remplir'!$C$31:$C$400,BN$3)),IF(BN$2="Âge",IF(BN$3="Tous",SUMIFS('Étape 1 - à remplir'!$F$31:$F$400,'Étape 1 - à remplir'!$E$31:$E$400,MASQ2!BE512,'Étape 1 - à remplir'!$G$31:$G$400,"lots"),SUMIFS('Étape 1 - à remplir'!$F$31:$F$400,'Étape 1 - à remplir'!$E$31:$E$400,MASQ2!BE512,'Étape 1 - à remplir'!$P$31:$P$400,BN$3,'Étape 1 - à remplir'!$G$31:$G$400,"lots")),IF(BN$2="Atelier",IF(BN$3="Tous",SUMIFS('Étape 1 - à remplir'!$F$31:$F$400,'Étape 1 - à remplir'!$E$31:$E$400,MASQ2!BE512,'Étape 1 - à remplir'!$G$31:$G$400,"lots"),SUMIFS('Étape 1 - à remplir'!$F$31:$F$400,'Étape 1 - à remplir'!$E$31:$E$400,MASQ2!BE512,'Étape 1 - à remplir'!$O$31:$O$400,BN$3,'Étape 1 - à remplir'!$G$31:$G$400,"lots")),IF(BN$2="Espèce",IF(BN$3="Tous",SUMIFS('Étape 1 - à remplir'!$F$31:$F$400,'Étape 1 - à remplir'!$E$31:$E$400,MASQ2!BE512,'Étape 1 - à remplir'!$G$31:$G$400,"lots"),SUMIFS('Étape 1 - à remplir'!$F$31:$F$400,'Étape 1 - à remplir'!$E$31:$E$400,MASQ2!BE512,'Étape 1 - à remplir'!$N$31:$N$400,BN$3,'Étape 1 - à remplir'!$G$31:$G$400,"lots")))))))</f>
        <v>#N/A</v>
      </c>
      <c r="BG512" s="204">
        <f t="shared" si="216"/>
        <v>0</v>
      </c>
      <c r="BH512" s="204" t="str">
        <f t="shared" si="202"/>
        <v>Amoxicilline</v>
      </c>
      <c r="BI512" s="204" t="str">
        <f t="shared" si="203"/>
        <v/>
      </c>
      <c r="BJ512" s="204" t="str">
        <f t="shared" si="204"/>
        <v/>
      </c>
      <c r="BK512" s="204" t="str">
        <f t="shared" si="205"/>
        <v>Penicillines</v>
      </c>
      <c r="BL512" s="204" t="str">
        <f t="shared" si="206"/>
        <v/>
      </c>
      <c r="BM512" s="97" t="str">
        <f t="shared" si="207"/>
        <v/>
      </c>
      <c r="BP512" t="str">
        <f ca="1"/>
        <v>SURAMOX 50 POUDRE ORALE PORC</v>
      </c>
      <c r="BQ512" t="e">
        <f ca="1"/>
        <v>#N/A</v>
      </c>
      <c r="CY512" s="102" t="str">
        <f t="shared" si="208"/>
        <v/>
      </c>
      <c r="CZ512" s="56" t="str">
        <f t="shared" si="209"/>
        <v>SURAMOX 50 POUDRE ORALE PORC</v>
      </c>
      <c r="DA512" s="204" t="e">
        <f>IF(IF(DI$2="Catégorie",IF(DI$3="Toutes",SUMIFS('Étape 1 - à remplir'!$F$31:$F$400,'Étape 1 - à remplir'!$E$31:$E$400,MASQ2!CZ512,'Étape 1 - à remplir'!$G$31:$G$400,"kg"),SUMIFS('Étape 1 - à remplir'!$F$31:$F$400,'Étape 1 - à remplir'!$E$31:$E$400,MASQ2!CZ512,'Étape 1 - à remplir'!$C$31:$C$400,DI$3)),IF(DI$2="Âge",IF(DI$3="Tous",SUMIFS('Étape 1 - à remplir'!$F$31:$F$400,'Étape 1 - à remplir'!$E$31:$E$400,MASQ2!CZ512,'Étape 1 - à remplir'!$G$31:$G$400,"kg"),SUMIFS('Étape 1 - à remplir'!$F$31:$F$400,'Étape 1 - à remplir'!$E$31:$E$400,MASQ2!CZ512,'Étape 1 - à remplir'!$P$31:$P$400,DI$3,'Étape 1 - à remplir'!$G$31:$G$400,"kg")),IF(DI$2="Atelier",IF(DI$3="Tous",SUMIFS('Étape 1 - à remplir'!$F$31:$F$400,'Étape 1 - à remplir'!$E$31:$E$400,MASQ2!CZ512,'Étape 1 - à remplir'!$G$31:$G$400,"kg"),SUMIFS('Étape 1 - à remplir'!$F$31:$F$400,'Étape 1 - à remplir'!$E$31:$E$400,MASQ2!CZ512,'Étape 1 - à remplir'!$O$31:$O$400,DI$3,'Étape 1 - à remplir'!$G$31:$G$400,"kg")),IF(DI$2="Espèce",IF(DI$3="Tous",SUMIFS('Étape 1 - à remplir'!$F$31:$F$400,'Étape 1 - à remplir'!$E$31:$E$400,MASQ2!CZ512,'Étape 1 - à remplir'!$G$31:$G$400,"kg"),SUMIFS('Étape 1 - à remplir'!$F$31:$F$400,'Étape 1 - à remplir'!$E$31:$E$400,MASQ2!CZ512,'Étape 1 - à remplir'!$N$31:$N$400,DI$3,'Étape 1 - à remplir'!$G$31:$G$400,"kg"))))))=0,NA(),IF(DI$2="Catégorie",IF(DI$3="Toutes",SUMIFS('Étape 1 - à remplir'!$F$31:$F$400,'Étape 1 - à remplir'!$E$31:$E$400,MASQ2!CZ512,'Étape 1 - à remplir'!$G$31:$G$400,"kg"),SUMIFS('Étape 1 - à remplir'!$F$31:$F$400,'Étape 1 - à remplir'!$E$31:$E$400,MASQ2!CZ512,'Étape 1 - à remplir'!$C$31:$C$400,DI$3)),IF(DI$2="Âge",IF(DI$3="Tous",SUMIFS('Étape 1 - à remplir'!$F$31:$F$400,'Étape 1 - à remplir'!$E$31:$E$400,MASQ2!CZ512,'Étape 1 - à remplir'!$G$31:$G$400,"kg"),SUMIFS('Étape 1 - à remplir'!$F$31:$F$400,'Étape 1 - à remplir'!$E$31:$E$400,MASQ2!CZ512,'Étape 1 - à remplir'!$P$31:$P$400,DI$3,'Étape 1 - à remplir'!$G$31:$G$400,"kg")),IF(DI$2="Atelier",IF(DI$3="Tous",SUMIFS('Étape 1 - à remplir'!$F$31:$F$400,'Étape 1 - à remplir'!$E$31:$E$400,MASQ2!CZ512,'Étape 1 - à remplir'!$G$31:$G$400,"kg"),SUMIFS('Étape 1 - à remplir'!$F$31:$F$400,'Étape 1 - à remplir'!$E$31:$E$400,MASQ2!CZ512,'Étape 1 - à remplir'!$O$31:$O$400,DI$3,'Étape 1 - à remplir'!$G$31:$G$400,"kg")),IF(DI$2="Espèce",IF(DI$3="Tous",SUMIFS('Étape 1 - à remplir'!$F$31:$F$400,'Étape 1 - à remplir'!$E$31:$E$400,MASQ2!CZ512,'Étape 1 - à remplir'!$G$31:$G$400,"kg"),SUMIFS('Étape 1 - à remplir'!$F$31:$F$400,'Étape 1 - à remplir'!$E$31:$E$400,MASQ2!CZ512,'Étape 1 - à remplir'!$N$31:$N$400,DI$3,'Étape 1 - à remplir'!$G$31:$G$400,"kg")))))))</f>
        <v>#N/A</v>
      </c>
      <c r="DB512" s="104">
        <f t="shared" si="217"/>
        <v>0</v>
      </c>
      <c r="DC512" s="204" t="str">
        <f t="shared" si="210"/>
        <v>Amoxicilline</v>
      </c>
      <c r="DD512" s="204" t="str">
        <f t="shared" si="211"/>
        <v/>
      </c>
      <c r="DE512" s="204" t="str">
        <f t="shared" si="212"/>
        <v/>
      </c>
      <c r="DF512" s="204" t="str">
        <f t="shared" si="213"/>
        <v>Penicillines</v>
      </c>
      <c r="DG512" s="204" t="str">
        <f t="shared" si="214"/>
        <v/>
      </c>
      <c r="DH512" s="97" t="str">
        <f t="shared" si="215"/>
        <v/>
      </c>
      <c r="DK512" t="str">
        <f ca="1"/>
        <v>SURAMOX 50 POUDRE ORALE PORC</v>
      </c>
      <c r="DL512" t="e">
        <f ca="1"/>
        <v>#N/A</v>
      </c>
    </row>
    <row r="513" spans="9:116" x14ac:dyDescent="0.25">
      <c r="I513" s="102" t="str">
        <f>INDEX(Données_ATB!BE:BV,MATCH(MASQ2!J513,Données_ATB!BE:BE,0),18)</f>
        <v/>
      </c>
      <c r="J513" s="77" t="str">
        <f>Données_ATB!BE512</f>
        <v>SURAMOX 50 POUDRE ORALE VOLAILLE</v>
      </c>
      <c r="K513" s="204" t="e">
        <f>IF(IF(S$2="Catégorie",IF(S$3="Toutes",SUMIFS('Étape 1 - à remplir'!$F$31:$F$400,'Étape 1 - à remplir'!$E$31:$E$400,MASQ2!J513,'Étape 1 - à remplir'!$G$31:$G$400,"animaux"),SUMIFS('Étape 1 - à remplir'!$F$31:$F$400,'Étape 1 - à remplir'!$E$31:$E$400,MASQ2!J513,'Étape 1 - à remplir'!$C$31:$C$400,S$3)),IF(S$2="Âge",IF(S$3="Tous",SUMIFS('Étape 1 - à remplir'!$F$31:$F$400,'Étape 1 - à remplir'!$E$31:$E$400,MASQ2!J513,'Étape 1 - à remplir'!$G$31:$G$400,"animaux"),SUMIFS('Étape 1 - à remplir'!$F$31:$F$400,'Étape 1 - à remplir'!$E$31:$E$400,MASQ2!J513,'Étape 1 - à remplir'!$P$31:$P$400,S$3)),IF(S$2="Atelier",IF(S$3="Tous",SUMIFS('Étape 1 - à remplir'!$F$31:$F$400,'Étape 1 - à remplir'!$E$31:$E$400,MASQ2!J513,'Étape 1 - à remplir'!$G$31:$G$400,"animaux"),SUMIFS('Étape 1 - à remplir'!$F$31:$F$400,'Étape 1 - à remplir'!$E$31:$E$400,MASQ2!J513,'Étape 1 - à remplir'!$O$31:$O$400,S$3)),IF(S$2="Espèce",IF(S$3="Tous",SUMIFS('Étape 1 - à remplir'!$F$31:$F$400,'Étape 1 - à remplir'!$E$31:$E$400,MASQ2!J513,'Étape 1 - à remplir'!$G$31:$G$400,"animaux"),SUMIFS('Étape 1 - à remplir'!$F$31:$F$400,'Étape 1 - à remplir'!$E$31:$E$400,MASQ2!J513,'Étape 1 - à remplir'!$N$31:$N$400,S$3))))))=0,NA(),IF(S$2="Catégorie",IF(S$3="Toutes",SUMIFS('Étape 1 - à remplir'!$F$31:$F$400,'Étape 1 - à remplir'!$E$31:$E$400,MASQ2!J513,'Étape 1 - à remplir'!$G$31:$G$400,"animaux"),SUMIFS('Étape 1 - à remplir'!$F$31:$F$400,'Étape 1 - à remplir'!$E$31:$E$400,MASQ2!J513,'Étape 1 - à remplir'!$C$31:$C$400,S$3)),IF(S$2="Âge",IF(S$3="Tous",SUMIFS('Étape 1 - à remplir'!$F$31:$F$400,'Étape 1 - à remplir'!$E$31:$E$400,MASQ2!J513,'Étape 1 - à remplir'!$G$31:$G$400,"animaux"),SUMIFS('Étape 1 - à remplir'!$F$31:$F$400,'Étape 1 - à remplir'!$E$31:$E$400,MASQ2!J513,'Étape 1 - à remplir'!$P$31:$P$400,S$3)),IF(S$2="Atelier",IF(S$3="Tous",SUMIFS('Étape 1 - à remplir'!$F$31:$F$400,'Étape 1 - à remplir'!$E$31:$E$400,MASQ2!J513,'Étape 1 - à remplir'!$G$31:$G$400,"animaux"),SUMIFS('Étape 1 - à remplir'!$F$31:$F$400,'Étape 1 - à remplir'!$E$31:$E$400,MASQ2!J513,'Étape 1 - à remplir'!$O$31:$O$400,S$3)),IF(S$2="Espèce",IF(S$3="Tous",SUMIFS('Étape 1 - à remplir'!$F$31:$F$400,'Étape 1 - à remplir'!$E$31:$E$400,MASQ2!J513,'Étape 1 - à remplir'!$G$31:$G$400,"animaux"),SUMIFS('Étape 1 - à remplir'!$F$31:$F$400,'Étape 1 - à remplir'!$E$31:$E$400,MASQ2!J513,'Étape 1 - à remplir'!$N$31:$N$400,S$3)))))))</f>
        <v>#N/A</v>
      </c>
      <c r="L513" s="97">
        <f t="shared" si="218"/>
        <v>0</v>
      </c>
      <c r="M513" s="56" t="str">
        <f>Données_ATB!BN512</f>
        <v>Amoxicilline</v>
      </c>
      <c r="N513" s="204" t="str">
        <f>Données_ATB!BO512</f>
        <v/>
      </c>
      <c r="O513" s="97" t="str">
        <f>Données_ATB!BP512</f>
        <v/>
      </c>
      <c r="P513" s="77" t="str">
        <f>Données_ATB!BR512</f>
        <v>Penicillines</v>
      </c>
      <c r="Q513" s="78" t="str">
        <f>Données_ATB!BS512</f>
        <v/>
      </c>
      <c r="R513" s="79" t="str">
        <f>Données_ATB!BT512</f>
        <v/>
      </c>
      <c r="S513" s="78"/>
      <c r="U513" s="30" t="str">
        <f ca="1"/>
        <v>SURAMOX 50 POUDRE ORALE VOLAILLE</v>
      </c>
      <c r="V513" s="30" t="e">
        <f ca="1"/>
        <v>#N/A</v>
      </c>
      <c r="BD513" s="102" t="str">
        <f t="shared" si="200"/>
        <v/>
      </c>
      <c r="BE513" s="56" t="str">
        <f t="shared" si="201"/>
        <v>SURAMOX 50 POUDRE ORALE VOLAILLE</v>
      </c>
      <c r="BF513" s="204" t="e">
        <f>IF(IF(BN$2="Catégorie",IF(BN$3="Toutes",SUMIFS('Étape 1 - à remplir'!$F$31:$F$400,'Étape 1 - à remplir'!$E$31:$E$400,MASQ2!BE513,'Étape 1 - à remplir'!$G$31:$G$400,"lots"),SUMIFS('Étape 1 - à remplir'!$F$31:$F$400,'Étape 1 - à remplir'!$E$31:$E$400,MASQ2!BE513,'Étape 1 - à remplir'!$C$31:$C$400,BN$3)),IF(BN$2="Âge",IF(BN$3="Tous",SUMIFS('Étape 1 - à remplir'!$F$31:$F$400,'Étape 1 - à remplir'!$E$31:$E$400,MASQ2!BE513,'Étape 1 - à remplir'!$G$31:$G$400,"lots"),SUMIFS('Étape 1 - à remplir'!$F$31:$F$400,'Étape 1 - à remplir'!$E$31:$E$400,MASQ2!BE513,'Étape 1 - à remplir'!$P$31:$P$400,BN$3,'Étape 1 - à remplir'!$G$31:$G$400,"lots")),IF(BN$2="Atelier",IF(BN$3="Tous",SUMIFS('Étape 1 - à remplir'!$F$31:$F$400,'Étape 1 - à remplir'!$E$31:$E$400,MASQ2!BE513,'Étape 1 - à remplir'!$G$31:$G$400,"lots"),SUMIFS('Étape 1 - à remplir'!$F$31:$F$400,'Étape 1 - à remplir'!$E$31:$E$400,MASQ2!BE513,'Étape 1 - à remplir'!$O$31:$O$400,BN$3,'Étape 1 - à remplir'!$G$31:$G$400,"lots")),IF(BN$2="Espèce",IF(BN$3="Tous",SUMIFS('Étape 1 - à remplir'!$F$31:$F$400,'Étape 1 - à remplir'!$E$31:$E$400,MASQ2!BE513,'Étape 1 - à remplir'!$G$31:$G$400,"lots"),SUMIFS('Étape 1 - à remplir'!$F$31:$F$400,'Étape 1 - à remplir'!$E$31:$E$400,MASQ2!BE513,'Étape 1 - à remplir'!$N$31:$N$400,BN$3,'Étape 1 - à remplir'!$G$31:$G$400,"lots"))))))=0,NA(),IF(BN$2="Catégorie",IF(BN$3="Toutes",SUMIFS('Étape 1 - à remplir'!$F$31:$F$400,'Étape 1 - à remplir'!$E$31:$E$400,MASQ2!BE513,'Étape 1 - à remplir'!$G$31:$G$400,"lots"),SUMIFS('Étape 1 - à remplir'!$F$31:$F$400,'Étape 1 - à remplir'!$E$31:$E$400,MASQ2!BE513,'Étape 1 - à remplir'!$C$31:$C$400,BN$3)),IF(BN$2="Âge",IF(BN$3="Tous",SUMIFS('Étape 1 - à remplir'!$F$31:$F$400,'Étape 1 - à remplir'!$E$31:$E$400,MASQ2!BE513,'Étape 1 - à remplir'!$G$31:$G$400,"lots"),SUMIFS('Étape 1 - à remplir'!$F$31:$F$400,'Étape 1 - à remplir'!$E$31:$E$400,MASQ2!BE513,'Étape 1 - à remplir'!$P$31:$P$400,BN$3,'Étape 1 - à remplir'!$G$31:$G$400,"lots")),IF(BN$2="Atelier",IF(BN$3="Tous",SUMIFS('Étape 1 - à remplir'!$F$31:$F$400,'Étape 1 - à remplir'!$E$31:$E$400,MASQ2!BE513,'Étape 1 - à remplir'!$G$31:$G$400,"lots"),SUMIFS('Étape 1 - à remplir'!$F$31:$F$400,'Étape 1 - à remplir'!$E$31:$E$400,MASQ2!BE513,'Étape 1 - à remplir'!$O$31:$O$400,BN$3,'Étape 1 - à remplir'!$G$31:$G$400,"lots")),IF(BN$2="Espèce",IF(BN$3="Tous",SUMIFS('Étape 1 - à remplir'!$F$31:$F$400,'Étape 1 - à remplir'!$E$31:$E$400,MASQ2!BE513,'Étape 1 - à remplir'!$G$31:$G$400,"lots"),SUMIFS('Étape 1 - à remplir'!$F$31:$F$400,'Étape 1 - à remplir'!$E$31:$E$400,MASQ2!BE513,'Étape 1 - à remplir'!$N$31:$N$400,BN$3,'Étape 1 - à remplir'!$G$31:$G$400,"lots")))))))</f>
        <v>#N/A</v>
      </c>
      <c r="BG513" s="204">
        <f t="shared" si="216"/>
        <v>0</v>
      </c>
      <c r="BH513" s="204" t="str">
        <f t="shared" si="202"/>
        <v>Amoxicilline</v>
      </c>
      <c r="BI513" s="204" t="str">
        <f t="shared" si="203"/>
        <v/>
      </c>
      <c r="BJ513" s="204" t="str">
        <f t="shared" si="204"/>
        <v/>
      </c>
      <c r="BK513" s="204" t="str">
        <f t="shared" si="205"/>
        <v>Penicillines</v>
      </c>
      <c r="BL513" s="204" t="str">
        <f t="shared" si="206"/>
        <v/>
      </c>
      <c r="BM513" s="97" t="str">
        <f t="shared" si="207"/>
        <v/>
      </c>
      <c r="BP513" t="str">
        <f ca="1"/>
        <v>SURAMOX 50 POUDRE ORALE VOLAILLE</v>
      </c>
      <c r="BQ513" t="e">
        <f ca="1"/>
        <v>#N/A</v>
      </c>
      <c r="CY513" s="102" t="str">
        <f t="shared" si="208"/>
        <v/>
      </c>
      <c r="CZ513" s="56" t="str">
        <f t="shared" si="209"/>
        <v>SURAMOX 50 POUDRE ORALE VOLAILLE</v>
      </c>
      <c r="DA513" s="204" t="e">
        <f>IF(IF(DI$2="Catégorie",IF(DI$3="Toutes",SUMIFS('Étape 1 - à remplir'!$F$31:$F$400,'Étape 1 - à remplir'!$E$31:$E$400,MASQ2!CZ513,'Étape 1 - à remplir'!$G$31:$G$400,"kg"),SUMIFS('Étape 1 - à remplir'!$F$31:$F$400,'Étape 1 - à remplir'!$E$31:$E$400,MASQ2!CZ513,'Étape 1 - à remplir'!$C$31:$C$400,DI$3)),IF(DI$2="Âge",IF(DI$3="Tous",SUMIFS('Étape 1 - à remplir'!$F$31:$F$400,'Étape 1 - à remplir'!$E$31:$E$400,MASQ2!CZ513,'Étape 1 - à remplir'!$G$31:$G$400,"kg"),SUMIFS('Étape 1 - à remplir'!$F$31:$F$400,'Étape 1 - à remplir'!$E$31:$E$400,MASQ2!CZ513,'Étape 1 - à remplir'!$P$31:$P$400,DI$3,'Étape 1 - à remplir'!$G$31:$G$400,"kg")),IF(DI$2="Atelier",IF(DI$3="Tous",SUMIFS('Étape 1 - à remplir'!$F$31:$F$400,'Étape 1 - à remplir'!$E$31:$E$400,MASQ2!CZ513,'Étape 1 - à remplir'!$G$31:$G$400,"kg"),SUMIFS('Étape 1 - à remplir'!$F$31:$F$400,'Étape 1 - à remplir'!$E$31:$E$400,MASQ2!CZ513,'Étape 1 - à remplir'!$O$31:$O$400,DI$3,'Étape 1 - à remplir'!$G$31:$G$400,"kg")),IF(DI$2="Espèce",IF(DI$3="Tous",SUMIFS('Étape 1 - à remplir'!$F$31:$F$400,'Étape 1 - à remplir'!$E$31:$E$400,MASQ2!CZ513,'Étape 1 - à remplir'!$G$31:$G$400,"kg"),SUMIFS('Étape 1 - à remplir'!$F$31:$F$400,'Étape 1 - à remplir'!$E$31:$E$400,MASQ2!CZ513,'Étape 1 - à remplir'!$N$31:$N$400,DI$3,'Étape 1 - à remplir'!$G$31:$G$400,"kg"))))))=0,NA(),IF(DI$2="Catégorie",IF(DI$3="Toutes",SUMIFS('Étape 1 - à remplir'!$F$31:$F$400,'Étape 1 - à remplir'!$E$31:$E$400,MASQ2!CZ513,'Étape 1 - à remplir'!$G$31:$G$400,"kg"),SUMIFS('Étape 1 - à remplir'!$F$31:$F$400,'Étape 1 - à remplir'!$E$31:$E$400,MASQ2!CZ513,'Étape 1 - à remplir'!$C$31:$C$400,DI$3)),IF(DI$2="Âge",IF(DI$3="Tous",SUMIFS('Étape 1 - à remplir'!$F$31:$F$400,'Étape 1 - à remplir'!$E$31:$E$400,MASQ2!CZ513,'Étape 1 - à remplir'!$G$31:$G$400,"kg"),SUMIFS('Étape 1 - à remplir'!$F$31:$F$400,'Étape 1 - à remplir'!$E$31:$E$400,MASQ2!CZ513,'Étape 1 - à remplir'!$P$31:$P$400,DI$3,'Étape 1 - à remplir'!$G$31:$G$400,"kg")),IF(DI$2="Atelier",IF(DI$3="Tous",SUMIFS('Étape 1 - à remplir'!$F$31:$F$400,'Étape 1 - à remplir'!$E$31:$E$400,MASQ2!CZ513,'Étape 1 - à remplir'!$G$31:$G$400,"kg"),SUMIFS('Étape 1 - à remplir'!$F$31:$F$400,'Étape 1 - à remplir'!$E$31:$E$400,MASQ2!CZ513,'Étape 1 - à remplir'!$O$31:$O$400,DI$3,'Étape 1 - à remplir'!$G$31:$G$400,"kg")),IF(DI$2="Espèce",IF(DI$3="Tous",SUMIFS('Étape 1 - à remplir'!$F$31:$F$400,'Étape 1 - à remplir'!$E$31:$E$400,MASQ2!CZ513,'Étape 1 - à remplir'!$G$31:$G$400,"kg"),SUMIFS('Étape 1 - à remplir'!$F$31:$F$400,'Étape 1 - à remplir'!$E$31:$E$400,MASQ2!CZ513,'Étape 1 - à remplir'!$N$31:$N$400,DI$3,'Étape 1 - à remplir'!$G$31:$G$400,"kg")))))))</f>
        <v>#N/A</v>
      </c>
      <c r="DB513" s="104">
        <f t="shared" si="217"/>
        <v>0</v>
      </c>
      <c r="DC513" s="204" t="str">
        <f t="shared" si="210"/>
        <v>Amoxicilline</v>
      </c>
      <c r="DD513" s="204" t="str">
        <f t="shared" si="211"/>
        <v/>
      </c>
      <c r="DE513" s="204" t="str">
        <f t="shared" si="212"/>
        <v/>
      </c>
      <c r="DF513" s="204" t="str">
        <f t="shared" si="213"/>
        <v>Penicillines</v>
      </c>
      <c r="DG513" s="204" t="str">
        <f t="shared" si="214"/>
        <v/>
      </c>
      <c r="DH513" s="97" t="str">
        <f t="shared" si="215"/>
        <v/>
      </c>
      <c r="DK513" t="str">
        <f ca="1"/>
        <v>SURAMOX 50 POUDRE ORALE VOLAILLE</v>
      </c>
      <c r="DL513" t="e">
        <f ca="1"/>
        <v>#N/A</v>
      </c>
    </row>
    <row r="514" spans="9:116" x14ac:dyDescent="0.25">
      <c r="I514" s="102" t="str">
        <f>INDEX(Données_ATB!BE:BV,MATCH(MASQ2!J514,Données_ATB!BE:BE,0),18)</f>
        <v/>
      </c>
      <c r="J514" s="77" t="str">
        <f>Données_ATB!BE513</f>
        <v>SURAMOX 50 PREMELANGE MEDICAMENTEUX</v>
      </c>
      <c r="K514" s="204" t="e">
        <f>IF(IF(S$2="Catégorie",IF(S$3="Toutes",SUMIFS('Étape 1 - à remplir'!$F$31:$F$400,'Étape 1 - à remplir'!$E$31:$E$400,MASQ2!J514,'Étape 1 - à remplir'!$G$31:$G$400,"animaux"),SUMIFS('Étape 1 - à remplir'!$F$31:$F$400,'Étape 1 - à remplir'!$E$31:$E$400,MASQ2!J514,'Étape 1 - à remplir'!$C$31:$C$400,S$3)),IF(S$2="Âge",IF(S$3="Tous",SUMIFS('Étape 1 - à remplir'!$F$31:$F$400,'Étape 1 - à remplir'!$E$31:$E$400,MASQ2!J514,'Étape 1 - à remplir'!$G$31:$G$400,"animaux"),SUMIFS('Étape 1 - à remplir'!$F$31:$F$400,'Étape 1 - à remplir'!$E$31:$E$400,MASQ2!J514,'Étape 1 - à remplir'!$P$31:$P$400,S$3)),IF(S$2="Atelier",IF(S$3="Tous",SUMIFS('Étape 1 - à remplir'!$F$31:$F$400,'Étape 1 - à remplir'!$E$31:$E$400,MASQ2!J514,'Étape 1 - à remplir'!$G$31:$G$400,"animaux"),SUMIFS('Étape 1 - à remplir'!$F$31:$F$400,'Étape 1 - à remplir'!$E$31:$E$400,MASQ2!J514,'Étape 1 - à remplir'!$O$31:$O$400,S$3)),IF(S$2="Espèce",IF(S$3="Tous",SUMIFS('Étape 1 - à remplir'!$F$31:$F$400,'Étape 1 - à remplir'!$E$31:$E$400,MASQ2!J514,'Étape 1 - à remplir'!$G$31:$G$400,"animaux"),SUMIFS('Étape 1 - à remplir'!$F$31:$F$400,'Étape 1 - à remplir'!$E$31:$E$400,MASQ2!J514,'Étape 1 - à remplir'!$N$31:$N$400,S$3))))))=0,NA(),IF(S$2="Catégorie",IF(S$3="Toutes",SUMIFS('Étape 1 - à remplir'!$F$31:$F$400,'Étape 1 - à remplir'!$E$31:$E$400,MASQ2!J514,'Étape 1 - à remplir'!$G$31:$G$400,"animaux"),SUMIFS('Étape 1 - à remplir'!$F$31:$F$400,'Étape 1 - à remplir'!$E$31:$E$400,MASQ2!J514,'Étape 1 - à remplir'!$C$31:$C$400,S$3)),IF(S$2="Âge",IF(S$3="Tous",SUMIFS('Étape 1 - à remplir'!$F$31:$F$400,'Étape 1 - à remplir'!$E$31:$E$400,MASQ2!J514,'Étape 1 - à remplir'!$G$31:$G$400,"animaux"),SUMIFS('Étape 1 - à remplir'!$F$31:$F$400,'Étape 1 - à remplir'!$E$31:$E$400,MASQ2!J514,'Étape 1 - à remplir'!$P$31:$P$400,S$3)),IF(S$2="Atelier",IF(S$3="Tous",SUMIFS('Étape 1 - à remplir'!$F$31:$F$400,'Étape 1 - à remplir'!$E$31:$E$400,MASQ2!J514,'Étape 1 - à remplir'!$G$31:$G$400,"animaux"),SUMIFS('Étape 1 - à remplir'!$F$31:$F$400,'Étape 1 - à remplir'!$E$31:$E$400,MASQ2!J514,'Étape 1 - à remplir'!$O$31:$O$400,S$3)),IF(S$2="Espèce",IF(S$3="Tous",SUMIFS('Étape 1 - à remplir'!$F$31:$F$400,'Étape 1 - à remplir'!$E$31:$E$400,MASQ2!J514,'Étape 1 - à remplir'!$G$31:$G$400,"animaux"),SUMIFS('Étape 1 - à remplir'!$F$31:$F$400,'Étape 1 - à remplir'!$E$31:$E$400,MASQ2!J514,'Étape 1 - à remplir'!$N$31:$N$400,S$3)))))))</f>
        <v>#N/A</v>
      </c>
      <c r="L514" s="97">
        <f t="shared" si="218"/>
        <v>0</v>
      </c>
      <c r="M514" s="56" t="str">
        <f>Données_ATB!BN513</f>
        <v>Amoxicilline</v>
      </c>
      <c r="N514" s="204" t="str">
        <f>Données_ATB!BO513</f>
        <v/>
      </c>
      <c r="O514" s="97" t="str">
        <f>Données_ATB!BP513</f>
        <v/>
      </c>
      <c r="P514" s="77" t="str">
        <f>Données_ATB!BR513</f>
        <v>Penicillines</v>
      </c>
      <c r="Q514" s="78" t="str">
        <f>Données_ATB!BS513</f>
        <v/>
      </c>
      <c r="R514" s="79" t="str">
        <f>Données_ATB!BT513</f>
        <v/>
      </c>
      <c r="S514" s="78"/>
      <c r="U514" s="30" t="str">
        <f ca="1"/>
        <v>SURAMOX 50 PREMELANGE MEDICAMENTEUX</v>
      </c>
      <c r="V514" s="30" t="e">
        <f ca="1"/>
        <v>#N/A</v>
      </c>
      <c r="BD514" s="102" t="str">
        <f t="shared" si="200"/>
        <v/>
      </c>
      <c r="BE514" s="56" t="str">
        <f t="shared" si="201"/>
        <v>SURAMOX 50 PREMELANGE MEDICAMENTEUX</v>
      </c>
      <c r="BF514" s="204" t="e">
        <f>IF(IF(BN$2="Catégorie",IF(BN$3="Toutes",SUMIFS('Étape 1 - à remplir'!$F$31:$F$400,'Étape 1 - à remplir'!$E$31:$E$400,MASQ2!BE514,'Étape 1 - à remplir'!$G$31:$G$400,"lots"),SUMIFS('Étape 1 - à remplir'!$F$31:$F$400,'Étape 1 - à remplir'!$E$31:$E$400,MASQ2!BE514,'Étape 1 - à remplir'!$C$31:$C$400,BN$3)),IF(BN$2="Âge",IF(BN$3="Tous",SUMIFS('Étape 1 - à remplir'!$F$31:$F$400,'Étape 1 - à remplir'!$E$31:$E$400,MASQ2!BE514,'Étape 1 - à remplir'!$G$31:$G$400,"lots"),SUMIFS('Étape 1 - à remplir'!$F$31:$F$400,'Étape 1 - à remplir'!$E$31:$E$400,MASQ2!BE514,'Étape 1 - à remplir'!$P$31:$P$400,BN$3,'Étape 1 - à remplir'!$G$31:$G$400,"lots")),IF(BN$2="Atelier",IF(BN$3="Tous",SUMIFS('Étape 1 - à remplir'!$F$31:$F$400,'Étape 1 - à remplir'!$E$31:$E$400,MASQ2!BE514,'Étape 1 - à remplir'!$G$31:$G$400,"lots"),SUMIFS('Étape 1 - à remplir'!$F$31:$F$400,'Étape 1 - à remplir'!$E$31:$E$400,MASQ2!BE514,'Étape 1 - à remplir'!$O$31:$O$400,BN$3,'Étape 1 - à remplir'!$G$31:$G$400,"lots")),IF(BN$2="Espèce",IF(BN$3="Tous",SUMIFS('Étape 1 - à remplir'!$F$31:$F$400,'Étape 1 - à remplir'!$E$31:$E$400,MASQ2!BE514,'Étape 1 - à remplir'!$G$31:$G$400,"lots"),SUMIFS('Étape 1 - à remplir'!$F$31:$F$400,'Étape 1 - à remplir'!$E$31:$E$400,MASQ2!BE514,'Étape 1 - à remplir'!$N$31:$N$400,BN$3,'Étape 1 - à remplir'!$G$31:$G$400,"lots"))))))=0,NA(),IF(BN$2="Catégorie",IF(BN$3="Toutes",SUMIFS('Étape 1 - à remplir'!$F$31:$F$400,'Étape 1 - à remplir'!$E$31:$E$400,MASQ2!BE514,'Étape 1 - à remplir'!$G$31:$G$400,"lots"),SUMIFS('Étape 1 - à remplir'!$F$31:$F$400,'Étape 1 - à remplir'!$E$31:$E$400,MASQ2!BE514,'Étape 1 - à remplir'!$C$31:$C$400,BN$3)),IF(BN$2="Âge",IF(BN$3="Tous",SUMIFS('Étape 1 - à remplir'!$F$31:$F$400,'Étape 1 - à remplir'!$E$31:$E$400,MASQ2!BE514,'Étape 1 - à remplir'!$G$31:$G$400,"lots"),SUMIFS('Étape 1 - à remplir'!$F$31:$F$400,'Étape 1 - à remplir'!$E$31:$E$400,MASQ2!BE514,'Étape 1 - à remplir'!$P$31:$P$400,BN$3,'Étape 1 - à remplir'!$G$31:$G$400,"lots")),IF(BN$2="Atelier",IF(BN$3="Tous",SUMIFS('Étape 1 - à remplir'!$F$31:$F$400,'Étape 1 - à remplir'!$E$31:$E$400,MASQ2!BE514,'Étape 1 - à remplir'!$G$31:$G$400,"lots"),SUMIFS('Étape 1 - à remplir'!$F$31:$F$400,'Étape 1 - à remplir'!$E$31:$E$400,MASQ2!BE514,'Étape 1 - à remplir'!$O$31:$O$400,BN$3,'Étape 1 - à remplir'!$G$31:$G$400,"lots")),IF(BN$2="Espèce",IF(BN$3="Tous",SUMIFS('Étape 1 - à remplir'!$F$31:$F$400,'Étape 1 - à remplir'!$E$31:$E$400,MASQ2!BE514,'Étape 1 - à remplir'!$G$31:$G$400,"lots"),SUMIFS('Étape 1 - à remplir'!$F$31:$F$400,'Étape 1 - à remplir'!$E$31:$E$400,MASQ2!BE514,'Étape 1 - à remplir'!$N$31:$N$400,BN$3,'Étape 1 - à remplir'!$G$31:$G$400,"lots")))))))</f>
        <v>#N/A</v>
      </c>
      <c r="BG514" s="204">
        <f t="shared" si="216"/>
        <v>0</v>
      </c>
      <c r="BH514" s="204" t="str">
        <f t="shared" si="202"/>
        <v>Amoxicilline</v>
      </c>
      <c r="BI514" s="204" t="str">
        <f t="shared" si="203"/>
        <v/>
      </c>
      <c r="BJ514" s="204" t="str">
        <f t="shared" si="204"/>
        <v/>
      </c>
      <c r="BK514" s="204" t="str">
        <f t="shared" si="205"/>
        <v>Penicillines</v>
      </c>
      <c r="BL514" s="204" t="str">
        <f t="shared" si="206"/>
        <v/>
      </c>
      <c r="BM514" s="97" t="str">
        <f t="shared" si="207"/>
        <v/>
      </c>
      <c r="BP514" t="str">
        <f ca="1"/>
        <v>SURAMOX 50 PREMELANGE MEDICAMENTEUX</v>
      </c>
      <c r="BQ514" t="e">
        <f ca="1"/>
        <v>#N/A</v>
      </c>
      <c r="CY514" s="102" t="str">
        <f t="shared" si="208"/>
        <v/>
      </c>
      <c r="CZ514" s="56" t="str">
        <f t="shared" si="209"/>
        <v>SURAMOX 50 PREMELANGE MEDICAMENTEUX</v>
      </c>
      <c r="DA514" s="204" t="e">
        <f>IF(IF(DI$2="Catégorie",IF(DI$3="Toutes",SUMIFS('Étape 1 - à remplir'!$F$31:$F$400,'Étape 1 - à remplir'!$E$31:$E$400,MASQ2!CZ514,'Étape 1 - à remplir'!$G$31:$G$400,"kg"),SUMIFS('Étape 1 - à remplir'!$F$31:$F$400,'Étape 1 - à remplir'!$E$31:$E$400,MASQ2!CZ514,'Étape 1 - à remplir'!$C$31:$C$400,DI$3)),IF(DI$2="Âge",IF(DI$3="Tous",SUMIFS('Étape 1 - à remplir'!$F$31:$F$400,'Étape 1 - à remplir'!$E$31:$E$400,MASQ2!CZ514,'Étape 1 - à remplir'!$G$31:$G$400,"kg"),SUMIFS('Étape 1 - à remplir'!$F$31:$F$400,'Étape 1 - à remplir'!$E$31:$E$400,MASQ2!CZ514,'Étape 1 - à remplir'!$P$31:$P$400,DI$3,'Étape 1 - à remplir'!$G$31:$G$400,"kg")),IF(DI$2="Atelier",IF(DI$3="Tous",SUMIFS('Étape 1 - à remplir'!$F$31:$F$400,'Étape 1 - à remplir'!$E$31:$E$400,MASQ2!CZ514,'Étape 1 - à remplir'!$G$31:$G$400,"kg"),SUMIFS('Étape 1 - à remplir'!$F$31:$F$400,'Étape 1 - à remplir'!$E$31:$E$400,MASQ2!CZ514,'Étape 1 - à remplir'!$O$31:$O$400,DI$3,'Étape 1 - à remplir'!$G$31:$G$400,"kg")),IF(DI$2="Espèce",IF(DI$3="Tous",SUMIFS('Étape 1 - à remplir'!$F$31:$F$400,'Étape 1 - à remplir'!$E$31:$E$400,MASQ2!CZ514,'Étape 1 - à remplir'!$G$31:$G$400,"kg"),SUMIFS('Étape 1 - à remplir'!$F$31:$F$400,'Étape 1 - à remplir'!$E$31:$E$400,MASQ2!CZ514,'Étape 1 - à remplir'!$N$31:$N$400,DI$3,'Étape 1 - à remplir'!$G$31:$G$400,"kg"))))))=0,NA(),IF(DI$2="Catégorie",IF(DI$3="Toutes",SUMIFS('Étape 1 - à remplir'!$F$31:$F$400,'Étape 1 - à remplir'!$E$31:$E$400,MASQ2!CZ514,'Étape 1 - à remplir'!$G$31:$G$400,"kg"),SUMIFS('Étape 1 - à remplir'!$F$31:$F$400,'Étape 1 - à remplir'!$E$31:$E$400,MASQ2!CZ514,'Étape 1 - à remplir'!$C$31:$C$400,DI$3)),IF(DI$2="Âge",IF(DI$3="Tous",SUMIFS('Étape 1 - à remplir'!$F$31:$F$400,'Étape 1 - à remplir'!$E$31:$E$400,MASQ2!CZ514,'Étape 1 - à remplir'!$G$31:$G$400,"kg"),SUMIFS('Étape 1 - à remplir'!$F$31:$F$400,'Étape 1 - à remplir'!$E$31:$E$400,MASQ2!CZ514,'Étape 1 - à remplir'!$P$31:$P$400,DI$3,'Étape 1 - à remplir'!$G$31:$G$400,"kg")),IF(DI$2="Atelier",IF(DI$3="Tous",SUMIFS('Étape 1 - à remplir'!$F$31:$F$400,'Étape 1 - à remplir'!$E$31:$E$400,MASQ2!CZ514,'Étape 1 - à remplir'!$G$31:$G$400,"kg"),SUMIFS('Étape 1 - à remplir'!$F$31:$F$400,'Étape 1 - à remplir'!$E$31:$E$400,MASQ2!CZ514,'Étape 1 - à remplir'!$O$31:$O$400,DI$3,'Étape 1 - à remplir'!$G$31:$G$400,"kg")),IF(DI$2="Espèce",IF(DI$3="Tous",SUMIFS('Étape 1 - à remplir'!$F$31:$F$400,'Étape 1 - à remplir'!$E$31:$E$400,MASQ2!CZ514,'Étape 1 - à remplir'!$G$31:$G$400,"kg"),SUMIFS('Étape 1 - à remplir'!$F$31:$F$400,'Étape 1 - à remplir'!$E$31:$E$400,MASQ2!CZ514,'Étape 1 - à remplir'!$N$31:$N$400,DI$3,'Étape 1 - à remplir'!$G$31:$G$400,"kg")))))))</f>
        <v>#N/A</v>
      </c>
      <c r="DB514" s="104">
        <f t="shared" si="217"/>
        <v>0</v>
      </c>
      <c r="DC514" s="204" t="str">
        <f t="shared" si="210"/>
        <v>Amoxicilline</v>
      </c>
      <c r="DD514" s="204" t="str">
        <f t="shared" si="211"/>
        <v/>
      </c>
      <c r="DE514" s="204" t="str">
        <f t="shared" si="212"/>
        <v/>
      </c>
      <c r="DF514" s="204" t="str">
        <f t="shared" si="213"/>
        <v>Penicillines</v>
      </c>
      <c r="DG514" s="204" t="str">
        <f t="shared" si="214"/>
        <v/>
      </c>
      <c r="DH514" s="97" t="str">
        <f t="shared" si="215"/>
        <v/>
      </c>
      <c r="DK514" t="str">
        <f ca="1"/>
        <v>SURAMOX 50 PREMELANGE MEDICAMENTEUX</v>
      </c>
      <c r="DL514" t="e">
        <f ca="1"/>
        <v>#N/A</v>
      </c>
    </row>
    <row r="515" spans="9:116" x14ac:dyDescent="0.25">
      <c r="I515" s="102" t="str">
        <f>INDEX(Données_ATB!BE:BV,MATCH(MASQ2!J515,Données_ATB!BE:BE,0),18)</f>
        <v/>
      </c>
      <c r="J515" s="77" t="str">
        <f>Données_ATB!BE514</f>
        <v>SYNULOX 500 MG OGIVETTES</v>
      </c>
      <c r="K515" s="204" t="e">
        <f>IF(IF(S$2="Catégorie",IF(S$3="Toutes",SUMIFS('Étape 1 - à remplir'!$F$31:$F$400,'Étape 1 - à remplir'!$E$31:$E$400,MASQ2!J515,'Étape 1 - à remplir'!$G$31:$G$400,"animaux"),SUMIFS('Étape 1 - à remplir'!$F$31:$F$400,'Étape 1 - à remplir'!$E$31:$E$400,MASQ2!J515,'Étape 1 - à remplir'!$C$31:$C$400,S$3)),IF(S$2="Âge",IF(S$3="Tous",SUMIFS('Étape 1 - à remplir'!$F$31:$F$400,'Étape 1 - à remplir'!$E$31:$E$400,MASQ2!J515,'Étape 1 - à remplir'!$G$31:$G$400,"animaux"),SUMIFS('Étape 1 - à remplir'!$F$31:$F$400,'Étape 1 - à remplir'!$E$31:$E$400,MASQ2!J515,'Étape 1 - à remplir'!$P$31:$P$400,S$3)),IF(S$2="Atelier",IF(S$3="Tous",SUMIFS('Étape 1 - à remplir'!$F$31:$F$400,'Étape 1 - à remplir'!$E$31:$E$400,MASQ2!J515,'Étape 1 - à remplir'!$G$31:$G$400,"animaux"),SUMIFS('Étape 1 - à remplir'!$F$31:$F$400,'Étape 1 - à remplir'!$E$31:$E$400,MASQ2!J515,'Étape 1 - à remplir'!$O$31:$O$400,S$3)),IF(S$2="Espèce",IF(S$3="Tous",SUMIFS('Étape 1 - à remplir'!$F$31:$F$400,'Étape 1 - à remplir'!$E$31:$E$400,MASQ2!J515,'Étape 1 - à remplir'!$G$31:$G$400,"animaux"),SUMIFS('Étape 1 - à remplir'!$F$31:$F$400,'Étape 1 - à remplir'!$E$31:$E$400,MASQ2!J515,'Étape 1 - à remplir'!$N$31:$N$400,S$3))))))=0,NA(),IF(S$2="Catégorie",IF(S$3="Toutes",SUMIFS('Étape 1 - à remplir'!$F$31:$F$400,'Étape 1 - à remplir'!$E$31:$E$400,MASQ2!J515,'Étape 1 - à remplir'!$G$31:$G$400,"animaux"),SUMIFS('Étape 1 - à remplir'!$F$31:$F$400,'Étape 1 - à remplir'!$E$31:$E$400,MASQ2!J515,'Étape 1 - à remplir'!$C$31:$C$400,S$3)),IF(S$2="Âge",IF(S$3="Tous",SUMIFS('Étape 1 - à remplir'!$F$31:$F$400,'Étape 1 - à remplir'!$E$31:$E$400,MASQ2!J515,'Étape 1 - à remplir'!$G$31:$G$400,"animaux"),SUMIFS('Étape 1 - à remplir'!$F$31:$F$400,'Étape 1 - à remplir'!$E$31:$E$400,MASQ2!J515,'Étape 1 - à remplir'!$P$31:$P$400,S$3)),IF(S$2="Atelier",IF(S$3="Tous",SUMIFS('Étape 1 - à remplir'!$F$31:$F$400,'Étape 1 - à remplir'!$E$31:$E$400,MASQ2!J515,'Étape 1 - à remplir'!$G$31:$G$400,"animaux"),SUMIFS('Étape 1 - à remplir'!$F$31:$F$400,'Étape 1 - à remplir'!$E$31:$E$400,MASQ2!J515,'Étape 1 - à remplir'!$O$31:$O$400,S$3)),IF(S$2="Espèce",IF(S$3="Tous",SUMIFS('Étape 1 - à remplir'!$F$31:$F$400,'Étape 1 - à remplir'!$E$31:$E$400,MASQ2!J515,'Étape 1 - à remplir'!$G$31:$G$400,"animaux"),SUMIFS('Étape 1 - à remplir'!$F$31:$F$400,'Étape 1 - à remplir'!$E$31:$E$400,MASQ2!J515,'Étape 1 - à remplir'!$N$31:$N$400,S$3)))))))</f>
        <v>#N/A</v>
      </c>
      <c r="L515" s="97">
        <f t="shared" si="218"/>
        <v>0</v>
      </c>
      <c r="M515" s="56" t="str">
        <f>Données_ATB!BN514</f>
        <v>Amoxicilline</v>
      </c>
      <c r="N515" s="204" t="str">
        <f>Données_ATB!BO514</f>
        <v>Acide clavulanique</v>
      </c>
      <c r="O515" s="97" t="str">
        <f>Données_ATB!BP514</f>
        <v/>
      </c>
      <c r="P515" s="77" t="str">
        <f>Données_ATB!BR514</f>
        <v>Penicillines</v>
      </c>
      <c r="Q515" s="78" t="str">
        <f>Données_ATB!BS514</f>
        <v>Acide clavulanique</v>
      </c>
      <c r="R515" s="79" t="str">
        <f>Données_ATB!BT514</f>
        <v/>
      </c>
      <c r="S515" s="78"/>
      <c r="U515" s="30" t="str">
        <f ca="1"/>
        <v>SYNULOX 500 MG OGIVETTES</v>
      </c>
      <c r="V515" s="30" t="e">
        <f ca="1"/>
        <v>#N/A</v>
      </c>
      <c r="BD515" s="102" t="str">
        <f t="shared" si="200"/>
        <v/>
      </c>
      <c r="BE515" s="56" t="str">
        <f t="shared" si="201"/>
        <v>SYNULOX 500 MG OGIVETTES</v>
      </c>
      <c r="BF515" s="204" t="e">
        <f>IF(IF(BN$2="Catégorie",IF(BN$3="Toutes",SUMIFS('Étape 1 - à remplir'!$F$31:$F$400,'Étape 1 - à remplir'!$E$31:$E$400,MASQ2!BE515,'Étape 1 - à remplir'!$G$31:$G$400,"lots"),SUMIFS('Étape 1 - à remplir'!$F$31:$F$400,'Étape 1 - à remplir'!$E$31:$E$400,MASQ2!BE515,'Étape 1 - à remplir'!$C$31:$C$400,BN$3)),IF(BN$2="Âge",IF(BN$3="Tous",SUMIFS('Étape 1 - à remplir'!$F$31:$F$400,'Étape 1 - à remplir'!$E$31:$E$400,MASQ2!BE515,'Étape 1 - à remplir'!$G$31:$G$400,"lots"),SUMIFS('Étape 1 - à remplir'!$F$31:$F$400,'Étape 1 - à remplir'!$E$31:$E$400,MASQ2!BE515,'Étape 1 - à remplir'!$P$31:$P$400,BN$3,'Étape 1 - à remplir'!$G$31:$G$400,"lots")),IF(BN$2="Atelier",IF(BN$3="Tous",SUMIFS('Étape 1 - à remplir'!$F$31:$F$400,'Étape 1 - à remplir'!$E$31:$E$400,MASQ2!BE515,'Étape 1 - à remplir'!$G$31:$G$400,"lots"),SUMIFS('Étape 1 - à remplir'!$F$31:$F$400,'Étape 1 - à remplir'!$E$31:$E$400,MASQ2!BE515,'Étape 1 - à remplir'!$O$31:$O$400,BN$3,'Étape 1 - à remplir'!$G$31:$G$400,"lots")),IF(BN$2="Espèce",IF(BN$3="Tous",SUMIFS('Étape 1 - à remplir'!$F$31:$F$400,'Étape 1 - à remplir'!$E$31:$E$400,MASQ2!BE515,'Étape 1 - à remplir'!$G$31:$G$400,"lots"),SUMIFS('Étape 1 - à remplir'!$F$31:$F$400,'Étape 1 - à remplir'!$E$31:$E$400,MASQ2!BE515,'Étape 1 - à remplir'!$N$31:$N$400,BN$3,'Étape 1 - à remplir'!$G$31:$G$400,"lots"))))))=0,NA(),IF(BN$2="Catégorie",IF(BN$3="Toutes",SUMIFS('Étape 1 - à remplir'!$F$31:$F$400,'Étape 1 - à remplir'!$E$31:$E$400,MASQ2!BE515,'Étape 1 - à remplir'!$G$31:$G$400,"lots"),SUMIFS('Étape 1 - à remplir'!$F$31:$F$400,'Étape 1 - à remplir'!$E$31:$E$400,MASQ2!BE515,'Étape 1 - à remplir'!$C$31:$C$400,BN$3)),IF(BN$2="Âge",IF(BN$3="Tous",SUMIFS('Étape 1 - à remplir'!$F$31:$F$400,'Étape 1 - à remplir'!$E$31:$E$400,MASQ2!BE515,'Étape 1 - à remplir'!$G$31:$G$400,"lots"),SUMIFS('Étape 1 - à remplir'!$F$31:$F$400,'Étape 1 - à remplir'!$E$31:$E$400,MASQ2!BE515,'Étape 1 - à remplir'!$P$31:$P$400,BN$3,'Étape 1 - à remplir'!$G$31:$G$400,"lots")),IF(BN$2="Atelier",IF(BN$3="Tous",SUMIFS('Étape 1 - à remplir'!$F$31:$F$400,'Étape 1 - à remplir'!$E$31:$E$400,MASQ2!BE515,'Étape 1 - à remplir'!$G$31:$G$400,"lots"),SUMIFS('Étape 1 - à remplir'!$F$31:$F$400,'Étape 1 - à remplir'!$E$31:$E$400,MASQ2!BE515,'Étape 1 - à remplir'!$O$31:$O$400,BN$3,'Étape 1 - à remplir'!$G$31:$G$400,"lots")),IF(BN$2="Espèce",IF(BN$3="Tous",SUMIFS('Étape 1 - à remplir'!$F$31:$F$400,'Étape 1 - à remplir'!$E$31:$E$400,MASQ2!BE515,'Étape 1 - à remplir'!$G$31:$G$400,"lots"),SUMIFS('Étape 1 - à remplir'!$F$31:$F$400,'Étape 1 - à remplir'!$E$31:$E$400,MASQ2!BE515,'Étape 1 - à remplir'!$N$31:$N$400,BN$3,'Étape 1 - à remplir'!$G$31:$G$400,"lots")))))))</f>
        <v>#N/A</v>
      </c>
      <c r="BG515" s="204">
        <f t="shared" si="216"/>
        <v>0</v>
      </c>
      <c r="BH515" s="204" t="str">
        <f t="shared" si="202"/>
        <v>Amoxicilline</v>
      </c>
      <c r="BI515" s="204" t="str">
        <f t="shared" si="203"/>
        <v>Acide clavulanique</v>
      </c>
      <c r="BJ515" s="204" t="str">
        <f t="shared" si="204"/>
        <v/>
      </c>
      <c r="BK515" s="204" t="str">
        <f t="shared" si="205"/>
        <v>Penicillines</v>
      </c>
      <c r="BL515" s="204" t="str">
        <f t="shared" si="206"/>
        <v>Acide clavulanique</v>
      </c>
      <c r="BM515" s="97" t="str">
        <f t="shared" si="207"/>
        <v/>
      </c>
      <c r="BP515" t="str">
        <f ca="1"/>
        <v>SYNULOX 500 MG OGIVETTES</v>
      </c>
      <c r="BQ515" t="e">
        <f ca="1"/>
        <v>#N/A</v>
      </c>
      <c r="CY515" s="102" t="str">
        <f t="shared" si="208"/>
        <v/>
      </c>
      <c r="CZ515" s="56" t="str">
        <f t="shared" si="209"/>
        <v>SYNULOX 500 MG OGIVETTES</v>
      </c>
      <c r="DA515" s="204" t="e">
        <f>IF(IF(DI$2="Catégorie",IF(DI$3="Toutes",SUMIFS('Étape 1 - à remplir'!$F$31:$F$400,'Étape 1 - à remplir'!$E$31:$E$400,MASQ2!CZ515,'Étape 1 - à remplir'!$G$31:$G$400,"kg"),SUMIFS('Étape 1 - à remplir'!$F$31:$F$400,'Étape 1 - à remplir'!$E$31:$E$400,MASQ2!CZ515,'Étape 1 - à remplir'!$C$31:$C$400,DI$3)),IF(DI$2="Âge",IF(DI$3="Tous",SUMIFS('Étape 1 - à remplir'!$F$31:$F$400,'Étape 1 - à remplir'!$E$31:$E$400,MASQ2!CZ515,'Étape 1 - à remplir'!$G$31:$G$400,"kg"),SUMIFS('Étape 1 - à remplir'!$F$31:$F$400,'Étape 1 - à remplir'!$E$31:$E$400,MASQ2!CZ515,'Étape 1 - à remplir'!$P$31:$P$400,DI$3,'Étape 1 - à remplir'!$G$31:$G$400,"kg")),IF(DI$2="Atelier",IF(DI$3="Tous",SUMIFS('Étape 1 - à remplir'!$F$31:$F$400,'Étape 1 - à remplir'!$E$31:$E$400,MASQ2!CZ515,'Étape 1 - à remplir'!$G$31:$G$400,"kg"),SUMIFS('Étape 1 - à remplir'!$F$31:$F$400,'Étape 1 - à remplir'!$E$31:$E$400,MASQ2!CZ515,'Étape 1 - à remplir'!$O$31:$O$400,DI$3,'Étape 1 - à remplir'!$G$31:$G$400,"kg")),IF(DI$2="Espèce",IF(DI$3="Tous",SUMIFS('Étape 1 - à remplir'!$F$31:$F$400,'Étape 1 - à remplir'!$E$31:$E$400,MASQ2!CZ515,'Étape 1 - à remplir'!$G$31:$G$400,"kg"),SUMIFS('Étape 1 - à remplir'!$F$31:$F$400,'Étape 1 - à remplir'!$E$31:$E$400,MASQ2!CZ515,'Étape 1 - à remplir'!$N$31:$N$400,DI$3,'Étape 1 - à remplir'!$G$31:$G$400,"kg"))))))=0,NA(),IF(DI$2="Catégorie",IF(DI$3="Toutes",SUMIFS('Étape 1 - à remplir'!$F$31:$F$400,'Étape 1 - à remplir'!$E$31:$E$400,MASQ2!CZ515,'Étape 1 - à remplir'!$G$31:$G$400,"kg"),SUMIFS('Étape 1 - à remplir'!$F$31:$F$400,'Étape 1 - à remplir'!$E$31:$E$400,MASQ2!CZ515,'Étape 1 - à remplir'!$C$31:$C$400,DI$3)),IF(DI$2="Âge",IF(DI$3="Tous",SUMIFS('Étape 1 - à remplir'!$F$31:$F$400,'Étape 1 - à remplir'!$E$31:$E$400,MASQ2!CZ515,'Étape 1 - à remplir'!$G$31:$G$400,"kg"),SUMIFS('Étape 1 - à remplir'!$F$31:$F$400,'Étape 1 - à remplir'!$E$31:$E$400,MASQ2!CZ515,'Étape 1 - à remplir'!$P$31:$P$400,DI$3,'Étape 1 - à remplir'!$G$31:$G$400,"kg")),IF(DI$2="Atelier",IF(DI$3="Tous",SUMIFS('Étape 1 - à remplir'!$F$31:$F$400,'Étape 1 - à remplir'!$E$31:$E$400,MASQ2!CZ515,'Étape 1 - à remplir'!$G$31:$G$400,"kg"),SUMIFS('Étape 1 - à remplir'!$F$31:$F$400,'Étape 1 - à remplir'!$E$31:$E$400,MASQ2!CZ515,'Étape 1 - à remplir'!$O$31:$O$400,DI$3,'Étape 1 - à remplir'!$G$31:$G$400,"kg")),IF(DI$2="Espèce",IF(DI$3="Tous",SUMIFS('Étape 1 - à remplir'!$F$31:$F$400,'Étape 1 - à remplir'!$E$31:$E$400,MASQ2!CZ515,'Étape 1 - à remplir'!$G$31:$G$400,"kg"),SUMIFS('Étape 1 - à remplir'!$F$31:$F$400,'Étape 1 - à remplir'!$E$31:$E$400,MASQ2!CZ515,'Étape 1 - à remplir'!$N$31:$N$400,DI$3,'Étape 1 - à remplir'!$G$31:$G$400,"kg")))))))</f>
        <v>#N/A</v>
      </c>
      <c r="DB515" s="104">
        <f t="shared" si="217"/>
        <v>0</v>
      </c>
      <c r="DC515" s="204" t="str">
        <f t="shared" si="210"/>
        <v>Amoxicilline</v>
      </c>
      <c r="DD515" s="204" t="str">
        <f t="shared" si="211"/>
        <v>Acide clavulanique</v>
      </c>
      <c r="DE515" s="204" t="str">
        <f t="shared" si="212"/>
        <v/>
      </c>
      <c r="DF515" s="204" t="str">
        <f t="shared" si="213"/>
        <v>Penicillines</v>
      </c>
      <c r="DG515" s="204" t="str">
        <f t="shared" si="214"/>
        <v>Acide clavulanique</v>
      </c>
      <c r="DH515" s="97" t="str">
        <f t="shared" si="215"/>
        <v/>
      </c>
      <c r="DK515" t="str">
        <f ca="1"/>
        <v>SYNULOX 500 MG OGIVETTES</v>
      </c>
      <c r="DL515" t="e">
        <f ca="1"/>
        <v>#N/A</v>
      </c>
    </row>
    <row r="516" spans="9:116" x14ac:dyDescent="0.25">
      <c r="I516" s="102" t="str">
        <f>INDEX(Données_ATB!BE:BV,MATCH(MASQ2!J516,Données_ATB!BE:BE,0),18)</f>
        <v/>
      </c>
      <c r="J516" s="77" t="str">
        <f>Données_ATB!BE515</f>
        <v>SYNULOX INTRAMAMMAIRE</v>
      </c>
      <c r="K516" s="204" t="e">
        <f>IF(IF(S$2="Catégorie",IF(S$3="Toutes",SUMIFS('Étape 1 - à remplir'!$F$31:$F$400,'Étape 1 - à remplir'!$E$31:$E$400,MASQ2!J516,'Étape 1 - à remplir'!$G$31:$G$400,"animaux"),SUMIFS('Étape 1 - à remplir'!$F$31:$F$400,'Étape 1 - à remplir'!$E$31:$E$400,MASQ2!J516,'Étape 1 - à remplir'!$C$31:$C$400,S$3)),IF(S$2="Âge",IF(S$3="Tous",SUMIFS('Étape 1 - à remplir'!$F$31:$F$400,'Étape 1 - à remplir'!$E$31:$E$400,MASQ2!J516,'Étape 1 - à remplir'!$G$31:$G$400,"animaux"),SUMIFS('Étape 1 - à remplir'!$F$31:$F$400,'Étape 1 - à remplir'!$E$31:$E$400,MASQ2!J516,'Étape 1 - à remplir'!$P$31:$P$400,S$3)),IF(S$2="Atelier",IF(S$3="Tous",SUMIFS('Étape 1 - à remplir'!$F$31:$F$400,'Étape 1 - à remplir'!$E$31:$E$400,MASQ2!J516,'Étape 1 - à remplir'!$G$31:$G$400,"animaux"),SUMIFS('Étape 1 - à remplir'!$F$31:$F$400,'Étape 1 - à remplir'!$E$31:$E$400,MASQ2!J516,'Étape 1 - à remplir'!$O$31:$O$400,S$3)),IF(S$2="Espèce",IF(S$3="Tous",SUMIFS('Étape 1 - à remplir'!$F$31:$F$400,'Étape 1 - à remplir'!$E$31:$E$400,MASQ2!J516,'Étape 1 - à remplir'!$G$31:$G$400,"animaux"),SUMIFS('Étape 1 - à remplir'!$F$31:$F$400,'Étape 1 - à remplir'!$E$31:$E$400,MASQ2!J516,'Étape 1 - à remplir'!$N$31:$N$400,S$3))))))=0,NA(),IF(S$2="Catégorie",IF(S$3="Toutes",SUMIFS('Étape 1 - à remplir'!$F$31:$F$400,'Étape 1 - à remplir'!$E$31:$E$400,MASQ2!J516,'Étape 1 - à remplir'!$G$31:$G$400,"animaux"),SUMIFS('Étape 1 - à remplir'!$F$31:$F$400,'Étape 1 - à remplir'!$E$31:$E$400,MASQ2!J516,'Étape 1 - à remplir'!$C$31:$C$400,S$3)),IF(S$2="Âge",IF(S$3="Tous",SUMIFS('Étape 1 - à remplir'!$F$31:$F$400,'Étape 1 - à remplir'!$E$31:$E$400,MASQ2!J516,'Étape 1 - à remplir'!$G$31:$G$400,"animaux"),SUMIFS('Étape 1 - à remplir'!$F$31:$F$400,'Étape 1 - à remplir'!$E$31:$E$400,MASQ2!J516,'Étape 1 - à remplir'!$P$31:$P$400,S$3)),IF(S$2="Atelier",IF(S$3="Tous",SUMIFS('Étape 1 - à remplir'!$F$31:$F$400,'Étape 1 - à remplir'!$E$31:$E$400,MASQ2!J516,'Étape 1 - à remplir'!$G$31:$G$400,"animaux"),SUMIFS('Étape 1 - à remplir'!$F$31:$F$400,'Étape 1 - à remplir'!$E$31:$E$400,MASQ2!J516,'Étape 1 - à remplir'!$O$31:$O$400,S$3)),IF(S$2="Espèce",IF(S$3="Tous",SUMIFS('Étape 1 - à remplir'!$F$31:$F$400,'Étape 1 - à remplir'!$E$31:$E$400,MASQ2!J516,'Étape 1 - à remplir'!$G$31:$G$400,"animaux"),SUMIFS('Étape 1 - à remplir'!$F$31:$F$400,'Étape 1 - à remplir'!$E$31:$E$400,MASQ2!J516,'Étape 1 - à remplir'!$N$31:$N$400,S$3)))))))</f>
        <v>#N/A</v>
      </c>
      <c r="L516" s="97">
        <f t="shared" si="218"/>
        <v>0</v>
      </c>
      <c r="M516" s="56" t="str">
        <f>Données_ATB!BN515</f>
        <v>Amoxicilline</v>
      </c>
      <c r="N516" s="204" t="str">
        <f>Données_ATB!BO515</f>
        <v>Acide clavulanique</v>
      </c>
      <c r="O516" s="97" t="str">
        <f>Données_ATB!BP515</f>
        <v/>
      </c>
      <c r="P516" s="77" t="str">
        <f>Données_ATB!BR515</f>
        <v>Penicillines</v>
      </c>
      <c r="Q516" s="78" t="str">
        <f>Données_ATB!BS515</f>
        <v>Acide clavulanique</v>
      </c>
      <c r="R516" s="79" t="str">
        <f>Données_ATB!BT515</f>
        <v/>
      </c>
      <c r="S516" s="78"/>
      <c r="U516" s="30" t="str">
        <f ca="1"/>
        <v>SYNULOX INTRAMAMMAIRE</v>
      </c>
      <c r="V516" s="30" t="e">
        <f ca="1"/>
        <v>#N/A</v>
      </c>
      <c r="BD516" s="102" t="str">
        <f t="shared" ref="BD516:BD579" si="219">I516</f>
        <v/>
      </c>
      <c r="BE516" s="56" t="str">
        <f t="shared" ref="BE516:BE579" si="220">J516</f>
        <v>SYNULOX INTRAMAMMAIRE</v>
      </c>
      <c r="BF516" s="204" t="e">
        <f>IF(IF(BN$2="Catégorie",IF(BN$3="Toutes",SUMIFS('Étape 1 - à remplir'!$F$31:$F$400,'Étape 1 - à remplir'!$E$31:$E$400,MASQ2!BE516,'Étape 1 - à remplir'!$G$31:$G$400,"lots"),SUMIFS('Étape 1 - à remplir'!$F$31:$F$400,'Étape 1 - à remplir'!$E$31:$E$400,MASQ2!BE516,'Étape 1 - à remplir'!$C$31:$C$400,BN$3)),IF(BN$2="Âge",IF(BN$3="Tous",SUMIFS('Étape 1 - à remplir'!$F$31:$F$400,'Étape 1 - à remplir'!$E$31:$E$400,MASQ2!BE516,'Étape 1 - à remplir'!$G$31:$G$400,"lots"),SUMIFS('Étape 1 - à remplir'!$F$31:$F$400,'Étape 1 - à remplir'!$E$31:$E$400,MASQ2!BE516,'Étape 1 - à remplir'!$P$31:$P$400,BN$3,'Étape 1 - à remplir'!$G$31:$G$400,"lots")),IF(BN$2="Atelier",IF(BN$3="Tous",SUMIFS('Étape 1 - à remplir'!$F$31:$F$400,'Étape 1 - à remplir'!$E$31:$E$400,MASQ2!BE516,'Étape 1 - à remplir'!$G$31:$G$400,"lots"),SUMIFS('Étape 1 - à remplir'!$F$31:$F$400,'Étape 1 - à remplir'!$E$31:$E$400,MASQ2!BE516,'Étape 1 - à remplir'!$O$31:$O$400,BN$3,'Étape 1 - à remplir'!$G$31:$G$400,"lots")),IF(BN$2="Espèce",IF(BN$3="Tous",SUMIFS('Étape 1 - à remplir'!$F$31:$F$400,'Étape 1 - à remplir'!$E$31:$E$400,MASQ2!BE516,'Étape 1 - à remplir'!$G$31:$G$400,"lots"),SUMIFS('Étape 1 - à remplir'!$F$31:$F$400,'Étape 1 - à remplir'!$E$31:$E$400,MASQ2!BE516,'Étape 1 - à remplir'!$N$31:$N$400,BN$3,'Étape 1 - à remplir'!$G$31:$G$400,"lots"))))))=0,NA(),IF(BN$2="Catégorie",IF(BN$3="Toutes",SUMIFS('Étape 1 - à remplir'!$F$31:$F$400,'Étape 1 - à remplir'!$E$31:$E$400,MASQ2!BE516,'Étape 1 - à remplir'!$G$31:$G$400,"lots"),SUMIFS('Étape 1 - à remplir'!$F$31:$F$400,'Étape 1 - à remplir'!$E$31:$E$400,MASQ2!BE516,'Étape 1 - à remplir'!$C$31:$C$400,BN$3)),IF(BN$2="Âge",IF(BN$3="Tous",SUMIFS('Étape 1 - à remplir'!$F$31:$F$400,'Étape 1 - à remplir'!$E$31:$E$400,MASQ2!BE516,'Étape 1 - à remplir'!$G$31:$G$400,"lots"),SUMIFS('Étape 1 - à remplir'!$F$31:$F$400,'Étape 1 - à remplir'!$E$31:$E$400,MASQ2!BE516,'Étape 1 - à remplir'!$P$31:$P$400,BN$3,'Étape 1 - à remplir'!$G$31:$G$400,"lots")),IF(BN$2="Atelier",IF(BN$3="Tous",SUMIFS('Étape 1 - à remplir'!$F$31:$F$400,'Étape 1 - à remplir'!$E$31:$E$400,MASQ2!BE516,'Étape 1 - à remplir'!$G$31:$G$400,"lots"),SUMIFS('Étape 1 - à remplir'!$F$31:$F$400,'Étape 1 - à remplir'!$E$31:$E$400,MASQ2!BE516,'Étape 1 - à remplir'!$O$31:$O$400,BN$3,'Étape 1 - à remplir'!$G$31:$G$400,"lots")),IF(BN$2="Espèce",IF(BN$3="Tous",SUMIFS('Étape 1 - à remplir'!$F$31:$F$400,'Étape 1 - à remplir'!$E$31:$E$400,MASQ2!BE516,'Étape 1 - à remplir'!$G$31:$G$400,"lots"),SUMIFS('Étape 1 - à remplir'!$F$31:$F$400,'Étape 1 - à remplir'!$E$31:$E$400,MASQ2!BE516,'Étape 1 - à remplir'!$N$31:$N$400,BN$3,'Étape 1 - à remplir'!$G$31:$G$400,"lots")))))))</f>
        <v>#N/A</v>
      </c>
      <c r="BG516" s="204">
        <f t="shared" si="216"/>
        <v>0</v>
      </c>
      <c r="BH516" s="204" t="str">
        <f t="shared" ref="BH516:BH579" si="221">M516</f>
        <v>Amoxicilline</v>
      </c>
      <c r="BI516" s="204" t="str">
        <f t="shared" ref="BI516:BI579" si="222">N516</f>
        <v>Acide clavulanique</v>
      </c>
      <c r="BJ516" s="204" t="str">
        <f t="shared" ref="BJ516:BJ579" si="223">O516</f>
        <v/>
      </c>
      <c r="BK516" s="204" t="str">
        <f t="shared" ref="BK516:BK579" si="224">P516</f>
        <v>Penicillines</v>
      </c>
      <c r="BL516" s="204" t="str">
        <f t="shared" ref="BL516:BL579" si="225">Q516</f>
        <v>Acide clavulanique</v>
      </c>
      <c r="BM516" s="97" t="str">
        <f t="shared" ref="BM516:BM579" si="226">R516</f>
        <v/>
      </c>
      <c r="BP516" t="str">
        <f ca="1"/>
        <v>SYNULOX INTRAMAMMAIRE</v>
      </c>
      <c r="BQ516" t="e">
        <f ca="1"/>
        <v>#N/A</v>
      </c>
      <c r="CY516" s="102" t="str">
        <f t="shared" ref="CY516:CY579" si="227">I516</f>
        <v/>
      </c>
      <c r="CZ516" s="56" t="str">
        <f t="shared" ref="CZ516:CZ579" si="228">J516</f>
        <v>SYNULOX INTRAMAMMAIRE</v>
      </c>
      <c r="DA516" s="204" t="e">
        <f>IF(IF(DI$2="Catégorie",IF(DI$3="Toutes",SUMIFS('Étape 1 - à remplir'!$F$31:$F$400,'Étape 1 - à remplir'!$E$31:$E$400,MASQ2!CZ516,'Étape 1 - à remplir'!$G$31:$G$400,"kg"),SUMIFS('Étape 1 - à remplir'!$F$31:$F$400,'Étape 1 - à remplir'!$E$31:$E$400,MASQ2!CZ516,'Étape 1 - à remplir'!$C$31:$C$400,DI$3)),IF(DI$2="Âge",IF(DI$3="Tous",SUMIFS('Étape 1 - à remplir'!$F$31:$F$400,'Étape 1 - à remplir'!$E$31:$E$400,MASQ2!CZ516,'Étape 1 - à remplir'!$G$31:$G$400,"kg"),SUMIFS('Étape 1 - à remplir'!$F$31:$F$400,'Étape 1 - à remplir'!$E$31:$E$400,MASQ2!CZ516,'Étape 1 - à remplir'!$P$31:$P$400,DI$3,'Étape 1 - à remplir'!$G$31:$G$400,"kg")),IF(DI$2="Atelier",IF(DI$3="Tous",SUMIFS('Étape 1 - à remplir'!$F$31:$F$400,'Étape 1 - à remplir'!$E$31:$E$400,MASQ2!CZ516,'Étape 1 - à remplir'!$G$31:$G$400,"kg"),SUMIFS('Étape 1 - à remplir'!$F$31:$F$400,'Étape 1 - à remplir'!$E$31:$E$400,MASQ2!CZ516,'Étape 1 - à remplir'!$O$31:$O$400,DI$3,'Étape 1 - à remplir'!$G$31:$G$400,"kg")),IF(DI$2="Espèce",IF(DI$3="Tous",SUMIFS('Étape 1 - à remplir'!$F$31:$F$400,'Étape 1 - à remplir'!$E$31:$E$400,MASQ2!CZ516,'Étape 1 - à remplir'!$G$31:$G$400,"kg"),SUMIFS('Étape 1 - à remplir'!$F$31:$F$400,'Étape 1 - à remplir'!$E$31:$E$400,MASQ2!CZ516,'Étape 1 - à remplir'!$N$31:$N$400,DI$3,'Étape 1 - à remplir'!$G$31:$G$400,"kg"))))))=0,NA(),IF(DI$2="Catégorie",IF(DI$3="Toutes",SUMIFS('Étape 1 - à remplir'!$F$31:$F$400,'Étape 1 - à remplir'!$E$31:$E$400,MASQ2!CZ516,'Étape 1 - à remplir'!$G$31:$G$400,"kg"),SUMIFS('Étape 1 - à remplir'!$F$31:$F$400,'Étape 1 - à remplir'!$E$31:$E$400,MASQ2!CZ516,'Étape 1 - à remplir'!$C$31:$C$400,DI$3)),IF(DI$2="Âge",IF(DI$3="Tous",SUMIFS('Étape 1 - à remplir'!$F$31:$F$400,'Étape 1 - à remplir'!$E$31:$E$400,MASQ2!CZ516,'Étape 1 - à remplir'!$G$31:$G$400,"kg"),SUMIFS('Étape 1 - à remplir'!$F$31:$F$400,'Étape 1 - à remplir'!$E$31:$E$400,MASQ2!CZ516,'Étape 1 - à remplir'!$P$31:$P$400,DI$3,'Étape 1 - à remplir'!$G$31:$G$400,"kg")),IF(DI$2="Atelier",IF(DI$3="Tous",SUMIFS('Étape 1 - à remplir'!$F$31:$F$400,'Étape 1 - à remplir'!$E$31:$E$400,MASQ2!CZ516,'Étape 1 - à remplir'!$G$31:$G$400,"kg"),SUMIFS('Étape 1 - à remplir'!$F$31:$F$400,'Étape 1 - à remplir'!$E$31:$E$400,MASQ2!CZ516,'Étape 1 - à remplir'!$O$31:$O$400,DI$3,'Étape 1 - à remplir'!$G$31:$G$400,"kg")),IF(DI$2="Espèce",IF(DI$3="Tous",SUMIFS('Étape 1 - à remplir'!$F$31:$F$400,'Étape 1 - à remplir'!$E$31:$E$400,MASQ2!CZ516,'Étape 1 - à remplir'!$G$31:$G$400,"kg"),SUMIFS('Étape 1 - à remplir'!$F$31:$F$400,'Étape 1 - à remplir'!$E$31:$E$400,MASQ2!CZ516,'Étape 1 - à remplir'!$N$31:$N$400,DI$3,'Étape 1 - à remplir'!$G$31:$G$400,"kg")))))))</f>
        <v>#N/A</v>
      </c>
      <c r="DB516" s="104">
        <f t="shared" si="217"/>
        <v>0</v>
      </c>
      <c r="DC516" s="204" t="str">
        <f t="shared" ref="DC516:DC579" si="229">M516</f>
        <v>Amoxicilline</v>
      </c>
      <c r="DD516" s="204" t="str">
        <f t="shared" ref="DD516:DD579" si="230">N516</f>
        <v>Acide clavulanique</v>
      </c>
      <c r="DE516" s="204" t="str">
        <f t="shared" ref="DE516:DE579" si="231">O516</f>
        <v/>
      </c>
      <c r="DF516" s="204" t="str">
        <f t="shared" ref="DF516:DF579" si="232">P516</f>
        <v>Penicillines</v>
      </c>
      <c r="DG516" s="204" t="str">
        <f t="shared" ref="DG516:DG579" si="233">Q516</f>
        <v>Acide clavulanique</v>
      </c>
      <c r="DH516" s="97" t="str">
        <f t="shared" ref="DH516:DH579" si="234">R516</f>
        <v/>
      </c>
      <c r="DK516" t="str">
        <f ca="1"/>
        <v>SYNULOX INTRAMAMMAIRE</v>
      </c>
      <c r="DL516" t="e">
        <f ca="1"/>
        <v>#N/A</v>
      </c>
    </row>
    <row r="517" spans="9:116" x14ac:dyDescent="0.25">
      <c r="I517" s="102" t="str">
        <f>INDEX(Données_ATB!BE:BV,MATCH(MASQ2!J517,Données_ATB!BE:BE,0),18)</f>
        <v/>
      </c>
      <c r="J517" s="77" t="str">
        <f>Données_ATB!BE516</f>
        <v>SYNULOX SUSPENSION</v>
      </c>
      <c r="K517" s="204" t="e">
        <f>IF(IF(S$2="Catégorie",IF(S$3="Toutes",SUMIFS('Étape 1 - à remplir'!$F$31:$F$400,'Étape 1 - à remplir'!$E$31:$E$400,MASQ2!J517,'Étape 1 - à remplir'!$G$31:$G$400,"animaux"),SUMIFS('Étape 1 - à remplir'!$F$31:$F$400,'Étape 1 - à remplir'!$E$31:$E$400,MASQ2!J517,'Étape 1 - à remplir'!$C$31:$C$400,S$3)),IF(S$2="Âge",IF(S$3="Tous",SUMIFS('Étape 1 - à remplir'!$F$31:$F$400,'Étape 1 - à remplir'!$E$31:$E$400,MASQ2!J517,'Étape 1 - à remplir'!$G$31:$G$400,"animaux"),SUMIFS('Étape 1 - à remplir'!$F$31:$F$400,'Étape 1 - à remplir'!$E$31:$E$400,MASQ2!J517,'Étape 1 - à remplir'!$P$31:$P$400,S$3)),IF(S$2="Atelier",IF(S$3="Tous",SUMIFS('Étape 1 - à remplir'!$F$31:$F$400,'Étape 1 - à remplir'!$E$31:$E$400,MASQ2!J517,'Étape 1 - à remplir'!$G$31:$G$400,"animaux"),SUMIFS('Étape 1 - à remplir'!$F$31:$F$400,'Étape 1 - à remplir'!$E$31:$E$400,MASQ2!J517,'Étape 1 - à remplir'!$O$31:$O$400,S$3)),IF(S$2="Espèce",IF(S$3="Tous",SUMIFS('Étape 1 - à remplir'!$F$31:$F$400,'Étape 1 - à remplir'!$E$31:$E$400,MASQ2!J517,'Étape 1 - à remplir'!$G$31:$G$400,"animaux"),SUMIFS('Étape 1 - à remplir'!$F$31:$F$400,'Étape 1 - à remplir'!$E$31:$E$400,MASQ2!J517,'Étape 1 - à remplir'!$N$31:$N$400,S$3))))))=0,NA(),IF(S$2="Catégorie",IF(S$3="Toutes",SUMIFS('Étape 1 - à remplir'!$F$31:$F$400,'Étape 1 - à remplir'!$E$31:$E$400,MASQ2!J517,'Étape 1 - à remplir'!$G$31:$G$400,"animaux"),SUMIFS('Étape 1 - à remplir'!$F$31:$F$400,'Étape 1 - à remplir'!$E$31:$E$400,MASQ2!J517,'Étape 1 - à remplir'!$C$31:$C$400,S$3)),IF(S$2="Âge",IF(S$3="Tous",SUMIFS('Étape 1 - à remplir'!$F$31:$F$400,'Étape 1 - à remplir'!$E$31:$E$400,MASQ2!J517,'Étape 1 - à remplir'!$G$31:$G$400,"animaux"),SUMIFS('Étape 1 - à remplir'!$F$31:$F$400,'Étape 1 - à remplir'!$E$31:$E$400,MASQ2!J517,'Étape 1 - à remplir'!$P$31:$P$400,S$3)),IF(S$2="Atelier",IF(S$3="Tous",SUMIFS('Étape 1 - à remplir'!$F$31:$F$400,'Étape 1 - à remplir'!$E$31:$E$400,MASQ2!J517,'Étape 1 - à remplir'!$G$31:$G$400,"animaux"),SUMIFS('Étape 1 - à remplir'!$F$31:$F$400,'Étape 1 - à remplir'!$E$31:$E$400,MASQ2!J517,'Étape 1 - à remplir'!$O$31:$O$400,S$3)),IF(S$2="Espèce",IF(S$3="Tous",SUMIFS('Étape 1 - à remplir'!$F$31:$F$400,'Étape 1 - à remplir'!$E$31:$E$400,MASQ2!J517,'Étape 1 - à remplir'!$G$31:$G$400,"animaux"),SUMIFS('Étape 1 - à remplir'!$F$31:$F$400,'Étape 1 - à remplir'!$E$31:$E$400,MASQ2!J517,'Étape 1 - à remplir'!$N$31:$N$400,S$3)))))))</f>
        <v>#N/A</v>
      </c>
      <c r="L517" s="97">
        <f t="shared" si="218"/>
        <v>0</v>
      </c>
      <c r="M517" s="56" t="str">
        <f>Données_ATB!BN516</f>
        <v>Amoxicilline</v>
      </c>
      <c r="N517" s="204" t="str">
        <f>Données_ATB!BO516</f>
        <v>Acide clavulanique</v>
      </c>
      <c r="O517" s="97" t="str">
        <f>Données_ATB!BP516</f>
        <v/>
      </c>
      <c r="P517" s="77" t="str">
        <f>Données_ATB!BR516</f>
        <v>Penicillines</v>
      </c>
      <c r="Q517" s="78" t="str">
        <f>Données_ATB!BS516</f>
        <v>Acide clavulanique</v>
      </c>
      <c r="R517" s="79" t="str">
        <f>Données_ATB!BT516</f>
        <v/>
      </c>
      <c r="S517" s="78"/>
      <c r="U517" s="30" t="str">
        <f ca="1"/>
        <v>SYNULOX SUSPENSION</v>
      </c>
      <c r="V517" s="30" t="e">
        <f ca="1"/>
        <v>#N/A</v>
      </c>
      <c r="BD517" s="102" t="str">
        <f t="shared" si="219"/>
        <v/>
      </c>
      <c r="BE517" s="56" t="str">
        <f t="shared" si="220"/>
        <v>SYNULOX SUSPENSION</v>
      </c>
      <c r="BF517" s="204" t="e">
        <f>IF(IF(BN$2="Catégorie",IF(BN$3="Toutes",SUMIFS('Étape 1 - à remplir'!$F$31:$F$400,'Étape 1 - à remplir'!$E$31:$E$400,MASQ2!BE517,'Étape 1 - à remplir'!$G$31:$G$400,"lots"),SUMIFS('Étape 1 - à remplir'!$F$31:$F$400,'Étape 1 - à remplir'!$E$31:$E$400,MASQ2!BE517,'Étape 1 - à remplir'!$C$31:$C$400,BN$3)),IF(BN$2="Âge",IF(BN$3="Tous",SUMIFS('Étape 1 - à remplir'!$F$31:$F$400,'Étape 1 - à remplir'!$E$31:$E$400,MASQ2!BE517,'Étape 1 - à remplir'!$G$31:$G$400,"lots"),SUMIFS('Étape 1 - à remplir'!$F$31:$F$400,'Étape 1 - à remplir'!$E$31:$E$400,MASQ2!BE517,'Étape 1 - à remplir'!$P$31:$P$400,BN$3,'Étape 1 - à remplir'!$G$31:$G$400,"lots")),IF(BN$2="Atelier",IF(BN$3="Tous",SUMIFS('Étape 1 - à remplir'!$F$31:$F$400,'Étape 1 - à remplir'!$E$31:$E$400,MASQ2!BE517,'Étape 1 - à remplir'!$G$31:$G$400,"lots"),SUMIFS('Étape 1 - à remplir'!$F$31:$F$400,'Étape 1 - à remplir'!$E$31:$E$400,MASQ2!BE517,'Étape 1 - à remplir'!$O$31:$O$400,BN$3,'Étape 1 - à remplir'!$G$31:$G$400,"lots")),IF(BN$2="Espèce",IF(BN$3="Tous",SUMIFS('Étape 1 - à remplir'!$F$31:$F$400,'Étape 1 - à remplir'!$E$31:$E$400,MASQ2!BE517,'Étape 1 - à remplir'!$G$31:$G$400,"lots"),SUMIFS('Étape 1 - à remplir'!$F$31:$F$400,'Étape 1 - à remplir'!$E$31:$E$400,MASQ2!BE517,'Étape 1 - à remplir'!$N$31:$N$400,BN$3,'Étape 1 - à remplir'!$G$31:$G$400,"lots"))))))=0,NA(),IF(BN$2="Catégorie",IF(BN$3="Toutes",SUMIFS('Étape 1 - à remplir'!$F$31:$F$400,'Étape 1 - à remplir'!$E$31:$E$400,MASQ2!BE517,'Étape 1 - à remplir'!$G$31:$G$400,"lots"),SUMIFS('Étape 1 - à remplir'!$F$31:$F$400,'Étape 1 - à remplir'!$E$31:$E$400,MASQ2!BE517,'Étape 1 - à remplir'!$C$31:$C$400,BN$3)),IF(BN$2="Âge",IF(BN$3="Tous",SUMIFS('Étape 1 - à remplir'!$F$31:$F$400,'Étape 1 - à remplir'!$E$31:$E$400,MASQ2!BE517,'Étape 1 - à remplir'!$G$31:$G$400,"lots"),SUMIFS('Étape 1 - à remplir'!$F$31:$F$400,'Étape 1 - à remplir'!$E$31:$E$400,MASQ2!BE517,'Étape 1 - à remplir'!$P$31:$P$400,BN$3,'Étape 1 - à remplir'!$G$31:$G$400,"lots")),IF(BN$2="Atelier",IF(BN$3="Tous",SUMIFS('Étape 1 - à remplir'!$F$31:$F$400,'Étape 1 - à remplir'!$E$31:$E$400,MASQ2!BE517,'Étape 1 - à remplir'!$G$31:$G$400,"lots"),SUMIFS('Étape 1 - à remplir'!$F$31:$F$400,'Étape 1 - à remplir'!$E$31:$E$400,MASQ2!BE517,'Étape 1 - à remplir'!$O$31:$O$400,BN$3,'Étape 1 - à remplir'!$G$31:$G$400,"lots")),IF(BN$2="Espèce",IF(BN$3="Tous",SUMIFS('Étape 1 - à remplir'!$F$31:$F$400,'Étape 1 - à remplir'!$E$31:$E$400,MASQ2!BE517,'Étape 1 - à remplir'!$G$31:$G$400,"lots"),SUMIFS('Étape 1 - à remplir'!$F$31:$F$400,'Étape 1 - à remplir'!$E$31:$E$400,MASQ2!BE517,'Étape 1 - à remplir'!$N$31:$N$400,BN$3,'Étape 1 - à remplir'!$G$31:$G$400,"lots")))))))</f>
        <v>#N/A</v>
      </c>
      <c r="BG517" s="204">
        <f t="shared" ref="BG517:BG580" si="235">IFERROR(BF517,0)</f>
        <v>0</v>
      </c>
      <c r="BH517" s="204" t="str">
        <f t="shared" si="221"/>
        <v>Amoxicilline</v>
      </c>
      <c r="BI517" s="204" t="str">
        <f t="shared" si="222"/>
        <v>Acide clavulanique</v>
      </c>
      <c r="BJ517" s="204" t="str">
        <f t="shared" si="223"/>
        <v/>
      </c>
      <c r="BK517" s="204" t="str">
        <f t="shared" si="224"/>
        <v>Penicillines</v>
      </c>
      <c r="BL517" s="204" t="str">
        <f t="shared" si="225"/>
        <v>Acide clavulanique</v>
      </c>
      <c r="BM517" s="97" t="str">
        <f t="shared" si="226"/>
        <v/>
      </c>
      <c r="BP517" t="str">
        <f ca="1"/>
        <v>SYNULOX SUSPENSION</v>
      </c>
      <c r="BQ517" t="e">
        <f ca="1"/>
        <v>#N/A</v>
      </c>
      <c r="CY517" s="102" t="str">
        <f t="shared" si="227"/>
        <v/>
      </c>
      <c r="CZ517" s="56" t="str">
        <f t="shared" si="228"/>
        <v>SYNULOX SUSPENSION</v>
      </c>
      <c r="DA517" s="204" t="e">
        <f>IF(IF(DI$2="Catégorie",IF(DI$3="Toutes",SUMIFS('Étape 1 - à remplir'!$F$31:$F$400,'Étape 1 - à remplir'!$E$31:$E$400,MASQ2!CZ517,'Étape 1 - à remplir'!$G$31:$G$400,"kg"),SUMIFS('Étape 1 - à remplir'!$F$31:$F$400,'Étape 1 - à remplir'!$E$31:$E$400,MASQ2!CZ517,'Étape 1 - à remplir'!$C$31:$C$400,DI$3)),IF(DI$2="Âge",IF(DI$3="Tous",SUMIFS('Étape 1 - à remplir'!$F$31:$F$400,'Étape 1 - à remplir'!$E$31:$E$400,MASQ2!CZ517,'Étape 1 - à remplir'!$G$31:$G$400,"kg"),SUMIFS('Étape 1 - à remplir'!$F$31:$F$400,'Étape 1 - à remplir'!$E$31:$E$400,MASQ2!CZ517,'Étape 1 - à remplir'!$P$31:$P$400,DI$3,'Étape 1 - à remplir'!$G$31:$G$400,"kg")),IF(DI$2="Atelier",IF(DI$3="Tous",SUMIFS('Étape 1 - à remplir'!$F$31:$F$400,'Étape 1 - à remplir'!$E$31:$E$400,MASQ2!CZ517,'Étape 1 - à remplir'!$G$31:$G$400,"kg"),SUMIFS('Étape 1 - à remplir'!$F$31:$F$400,'Étape 1 - à remplir'!$E$31:$E$400,MASQ2!CZ517,'Étape 1 - à remplir'!$O$31:$O$400,DI$3,'Étape 1 - à remplir'!$G$31:$G$400,"kg")),IF(DI$2="Espèce",IF(DI$3="Tous",SUMIFS('Étape 1 - à remplir'!$F$31:$F$400,'Étape 1 - à remplir'!$E$31:$E$400,MASQ2!CZ517,'Étape 1 - à remplir'!$G$31:$G$400,"kg"),SUMIFS('Étape 1 - à remplir'!$F$31:$F$400,'Étape 1 - à remplir'!$E$31:$E$400,MASQ2!CZ517,'Étape 1 - à remplir'!$N$31:$N$400,DI$3,'Étape 1 - à remplir'!$G$31:$G$400,"kg"))))))=0,NA(),IF(DI$2="Catégorie",IF(DI$3="Toutes",SUMIFS('Étape 1 - à remplir'!$F$31:$F$400,'Étape 1 - à remplir'!$E$31:$E$400,MASQ2!CZ517,'Étape 1 - à remplir'!$G$31:$G$400,"kg"),SUMIFS('Étape 1 - à remplir'!$F$31:$F$400,'Étape 1 - à remplir'!$E$31:$E$400,MASQ2!CZ517,'Étape 1 - à remplir'!$C$31:$C$400,DI$3)),IF(DI$2="Âge",IF(DI$3="Tous",SUMIFS('Étape 1 - à remplir'!$F$31:$F$400,'Étape 1 - à remplir'!$E$31:$E$400,MASQ2!CZ517,'Étape 1 - à remplir'!$G$31:$G$400,"kg"),SUMIFS('Étape 1 - à remplir'!$F$31:$F$400,'Étape 1 - à remplir'!$E$31:$E$400,MASQ2!CZ517,'Étape 1 - à remplir'!$P$31:$P$400,DI$3,'Étape 1 - à remplir'!$G$31:$G$400,"kg")),IF(DI$2="Atelier",IF(DI$3="Tous",SUMIFS('Étape 1 - à remplir'!$F$31:$F$400,'Étape 1 - à remplir'!$E$31:$E$400,MASQ2!CZ517,'Étape 1 - à remplir'!$G$31:$G$400,"kg"),SUMIFS('Étape 1 - à remplir'!$F$31:$F$400,'Étape 1 - à remplir'!$E$31:$E$400,MASQ2!CZ517,'Étape 1 - à remplir'!$O$31:$O$400,DI$3,'Étape 1 - à remplir'!$G$31:$G$400,"kg")),IF(DI$2="Espèce",IF(DI$3="Tous",SUMIFS('Étape 1 - à remplir'!$F$31:$F$400,'Étape 1 - à remplir'!$E$31:$E$400,MASQ2!CZ517,'Étape 1 - à remplir'!$G$31:$G$400,"kg"),SUMIFS('Étape 1 - à remplir'!$F$31:$F$400,'Étape 1 - à remplir'!$E$31:$E$400,MASQ2!CZ517,'Étape 1 - à remplir'!$N$31:$N$400,DI$3,'Étape 1 - à remplir'!$G$31:$G$400,"kg")))))))</f>
        <v>#N/A</v>
      </c>
      <c r="DB517" s="104">
        <f t="shared" ref="DB517:DB580" si="236">IFERROR(DA517,0)</f>
        <v>0</v>
      </c>
      <c r="DC517" s="204" t="str">
        <f t="shared" si="229"/>
        <v>Amoxicilline</v>
      </c>
      <c r="DD517" s="204" t="str">
        <f t="shared" si="230"/>
        <v>Acide clavulanique</v>
      </c>
      <c r="DE517" s="204" t="str">
        <f t="shared" si="231"/>
        <v/>
      </c>
      <c r="DF517" s="204" t="str">
        <f t="shared" si="232"/>
        <v>Penicillines</v>
      </c>
      <c r="DG517" s="204" t="str">
        <f t="shared" si="233"/>
        <v>Acide clavulanique</v>
      </c>
      <c r="DH517" s="97" t="str">
        <f t="shared" si="234"/>
        <v/>
      </c>
      <c r="DK517" t="str">
        <f ca="1"/>
        <v>SYNULOX SUSPENSION</v>
      </c>
      <c r="DL517" t="e">
        <f ca="1"/>
        <v>#N/A</v>
      </c>
    </row>
    <row r="518" spans="9:116" x14ac:dyDescent="0.25">
      <c r="I518" s="102" t="str">
        <f>INDEX(Données_ATB!BE:BV,MATCH(MASQ2!J518,Données_ATB!BE:BE,0),18)</f>
        <v/>
      </c>
      <c r="J518" s="77" t="str">
        <f>Données_ATB!BE517</f>
        <v>T.S.-SOL 20/100 MG/ML SOLUTION POUR ADMINISTRATION DANS L'EAU DE BOISSON POUR PORCS ET POULETS</v>
      </c>
      <c r="K518" s="204" t="e">
        <f>IF(IF(S$2="Catégorie",IF(S$3="Toutes",SUMIFS('Étape 1 - à remplir'!$F$31:$F$400,'Étape 1 - à remplir'!$E$31:$E$400,MASQ2!J518,'Étape 1 - à remplir'!$G$31:$G$400,"animaux"),SUMIFS('Étape 1 - à remplir'!$F$31:$F$400,'Étape 1 - à remplir'!$E$31:$E$400,MASQ2!J518,'Étape 1 - à remplir'!$C$31:$C$400,S$3)),IF(S$2="Âge",IF(S$3="Tous",SUMIFS('Étape 1 - à remplir'!$F$31:$F$400,'Étape 1 - à remplir'!$E$31:$E$400,MASQ2!J518,'Étape 1 - à remplir'!$G$31:$G$400,"animaux"),SUMIFS('Étape 1 - à remplir'!$F$31:$F$400,'Étape 1 - à remplir'!$E$31:$E$400,MASQ2!J518,'Étape 1 - à remplir'!$P$31:$P$400,S$3)),IF(S$2="Atelier",IF(S$3="Tous",SUMIFS('Étape 1 - à remplir'!$F$31:$F$400,'Étape 1 - à remplir'!$E$31:$E$400,MASQ2!J518,'Étape 1 - à remplir'!$G$31:$G$400,"animaux"),SUMIFS('Étape 1 - à remplir'!$F$31:$F$400,'Étape 1 - à remplir'!$E$31:$E$400,MASQ2!J518,'Étape 1 - à remplir'!$O$31:$O$400,S$3)),IF(S$2="Espèce",IF(S$3="Tous",SUMIFS('Étape 1 - à remplir'!$F$31:$F$400,'Étape 1 - à remplir'!$E$31:$E$400,MASQ2!J518,'Étape 1 - à remplir'!$G$31:$G$400,"animaux"),SUMIFS('Étape 1 - à remplir'!$F$31:$F$400,'Étape 1 - à remplir'!$E$31:$E$400,MASQ2!J518,'Étape 1 - à remplir'!$N$31:$N$400,S$3))))))=0,NA(),IF(S$2="Catégorie",IF(S$3="Toutes",SUMIFS('Étape 1 - à remplir'!$F$31:$F$400,'Étape 1 - à remplir'!$E$31:$E$400,MASQ2!J518,'Étape 1 - à remplir'!$G$31:$G$400,"animaux"),SUMIFS('Étape 1 - à remplir'!$F$31:$F$400,'Étape 1 - à remplir'!$E$31:$E$400,MASQ2!J518,'Étape 1 - à remplir'!$C$31:$C$400,S$3)),IF(S$2="Âge",IF(S$3="Tous",SUMIFS('Étape 1 - à remplir'!$F$31:$F$400,'Étape 1 - à remplir'!$E$31:$E$400,MASQ2!J518,'Étape 1 - à remplir'!$G$31:$G$400,"animaux"),SUMIFS('Étape 1 - à remplir'!$F$31:$F$400,'Étape 1 - à remplir'!$E$31:$E$400,MASQ2!J518,'Étape 1 - à remplir'!$P$31:$P$400,S$3)),IF(S$2="Atelier",IF(S$3="Tous",SUMIFS('Étape 1 - à remplir'!$F$31:$F$400,'Étape 1 - à remplir'!$E$31:$E$400,MASQ2!J518,'Étape 1 - à remplir'!$G$31:$G$400,"animaux"),SUMIFS('Étape 1 - à remplir'!$F$31:$F$400,'Étape 1 - à remplir'!$E$31:$E$400,MASQ2!J518,'Étape 1 - à remplir'!$O$31:$O$400,S$3)),IF(S$2="Espèce",IF(S$3="Tous",SUMIFS('Étape 1 - à remplir'!$F$31:$F$400,'Étape 1 - à remplir'!$E$31:$E$400,MASQ2!J518,'Étape 1 - à remplir'!$G$31:$G$400,"animaux"),SUMIFS('Étape 1 - à remplir'!$F$31:$F$400,'Étape 1 - à remplir'!$E$31:$E$400,MASQ2!J518,'Étape 1 - à remplir'!$N$31:$N$400,S$3)))))))</f>
        <v>#N/A</v>
      </c>
      <c r="L518" s="97">
        <f t="shared" ref="L518:L581" si="237">IFERROR(K518,0)</f>
        <v>0</v>
      </c>
      <c r="M518" s="56" t="str">
        <f>Données_ATB!BN517</f>
        <v>Sulfaméthoxazole</v>
      </c>
      <c r="N518" s="204" t="str">
        <f>Données_ATB!BO517</f>
        <v>Triméthoprime</v>
      </c>
      <c r="O518" s="97" t="str">
        <f>Données_ATB!BP517</f>
        <v/>
      </c>
      <c r="P518" s="77" t="str">
        <f>Données_ATB!BR517</f>
        <v>Sulfamides</v>
      </c>
      <c r="Q518" s="78" t="str">
        <f>Données_ATB!BS517</f>
        <v>Trimethoprime</v>
      </c>
      <c r="R518" s="79" t="str">
        <f>Données_ATB!BT517</f>
        <v/>
      </c>
      <c r="S518" s="78"/>
      <c r="U518" s="30" t="str">
        <f ca="1"/>
        <v>T.S.-SOL 20/100 MG/ML SOLUTION POUR ADMINISTRATION DANS L'EAU DE BOISSON POUR PORCS ET POULETS</v>
      </c>
      <c r="V518" s="30" t="e">
        <f ca="1"/>
        <v>#N/A</v>
      </c>
      <c r="BD518" s="102" t="str">
        <f t="shared" si="219"/>
        <v/>
      </c>
      <c r="BE518" s="56" t="str">
        <f t="shared" si="220"/>
        <v>T.S.-SOL 20/100 MG/ML SOLUTION POUR ADMINISTRATION DANS L'EAU DE BOISSON POUR PORCS ET POULETS</v>
      </c>
      <c r="BF518" s="204" t="e">
        <f>IF(IF(BN$2="Catégorie",IF(BN$3="Toutes",SUMIFS('Étape 1 - à remplir'!$F$31:$F$400,'Étape 1 - à remplir'!$E$31:$E$400,MASQ2!BE518,'Étape 1 - à remplir'!$G$31:$G$400,"lots"),SUMIFS('Étape 1 - à remplir'!$F$31:$F$400,'Étape 1 - à remplir'!$E$31:$E$400,MASQ2!BE518,'Étape 1 - à remplir'!$C$31:$C$400,BN$3)),IF(BN$2="Âge",IF(BN$3="Tous",SUMIFS('Étape 1 - à remplir'!$F$31:$F$400,'Étape 1 - à remplir'!$E$31:$E$400,MASQ2!BE518,'Étape 1 - à remplir'!$G$31:$G$400,"lots"),SUMIFS('Étape 1 - à remplir'!$F$31:$F$400,'Étape 1 - à remplir'!$E$31:$E$400,MASQ2!BE518,'Étape 1 - à remplir'!$P$31:$P$400,BN$3,'Étape 1 - à remplir'!$G$31:$G$400,"lots")),IF(BN$2="Atelier",IF(BN$3="Tous",SUMIFS('Étape 1 - à remplir'!$F$31:$F$400,'Étape 1 - à remplir'!$E$31:$E$400,MASQ2!BE518,'Étape 1 - à remplir'!$G$31:$G$400,"lots"),SUMIFS('Étape 1 - à remplir'!$F$31:$F$400,'Étape 1 - à remplir'!$E$31:$E$400,MASQ2!BE518,'Étape 1 - à remplir'!$O$31:$O$400,BN$3,'Étape 1 - à remplir'!$G$31:$G$400,"lots")),IF(BN$2="Espèce",IF(BN$3="Tous",SUMIFS('Étape 1 - à remplir'!$F$31:$F$400,'Étape 1 - à remplir'!$E$31:$E$400,MASQ2!BE518,'Étape 1 - à remplir'!$G$31:$G$400,"lots"),SUMIFS('Étape 1 - à remplir'!$F$31:$F$400,'Étape 1 - à remplir'!$E$31:$E$400,MASQ2!BE518,'Étape 1 - à remplir'!$N$31:$N$400,BN$3,'Étape 1 - à remplir'!$G$31:$G$400,"lots"))))))=0,NA(),IF(BN$2="Catégorie",IF(BN$3="Toutes",SUMIFS('Étape 1 - à remplir'!$F$31:$F$400,'Étape 1 - à remplir'!$E$31:$E$400,MASQ2!BE518,'Étape 1 - à remplir'!$G$31:$G$400,"lots"),SUMIFS('Étape 1 - à remplir'!$F$31:$F$400,'Étape 1 - à remplir'!$E$31:$E$400,MASQ2!BE518,'Étape 1 - à remplir'!$C$31:$C$400,BN$3)),IF(BN$2="Âge",IF(BN$3="Tous",SUMIFS('Étape 1 - à remplir'!$F$31:$F$400,'Étape 1 - à remplir'!$E$31:$E$400,MASQ2!BE518,'Étape 1 - à remplir'!$G$31:$G$400,"lots"),SUMIFS('Étape 1 - à remplir'!$F$31:$F$400,'Étape 1 - à remplir'!$E$31:$E$400,MASQ2!BE518,'Étape 1 - à remplir'!$P$31:$P$400,BN$3,'Étape 1 - à remplir'!$G$31:$G$400,"lots")),IF(BN$2="Atelier",IF(BN$3="Tous",SUMIFS('Étape 1 - à remplir'!$F$31:$F$400,'Étape 1 - à remplir'!$E$31:$E$400,MASQ2!BE518,'Étape 1 - à remplir'!$G$31:$G$400,"lots"),SUMIFS('Étape 1 - à remplir'!$F$31:$F$400,'Étape 1 - à remplir'!$E$31:$E$400,MASQ2!BE518,'Étape 1 - à remplir'!$O$31:$O$400,BN$3,'Étape 1 - à remplir'!$G$31:$G$400,"lots")),IF(BN$2="Espèce",IF(BN$3="Tous",SUMIFS('Étape 1 - à remplir'!$F$31:$F$400,'Étape 1 - à remplir'!$E$31:$E$400,MASQ2!BE518,'Étape 1 - à remplir'!$G$31:$G$400,"lots"),SUMIFS('Étape 1 - à remplir'!$F$31:$F$400,'Étape 1 - à remplir'!$E$31:$E$400,MASQ2!BE518,'Étape 1 - à remplir'!$N$31:$N$400,BN$3,'Étape 1 - à remplir'!$G$31:$G$400,"lots")))))))</f>
        <v>#N/A</v>
      </c>
      <c r="BG518" s="204">
        <f t="shared" si="235"/>
        <v>0</v>
      </c>
      <c r="BH518" s="204" t="str">
        <f t="shared" si="221"/>
        <v>Sulfaméthoxazole</v>
      </c>
      <c r="BI518" s="204" t="str">
        <f t="shared" si="222"/>
        <v>Triméthoprime</v>
      </c>
      <c r="BJ518" s="204" t="str">
        <f t="shared" si="223"/>
        <v/>
      </c>
      <c r="BK518" s="204" t="str">
        <f t="shared" si="224"/>
        <v>Sulfamides</v>
      </c>
      <c r="BL518" s="204" t="str">
        <f t="shared" si="225"/>
        <v>Trimethoprime</v>
      </c>
      <c r="BM518" s="97" t="str">
        <f t="shared" si="226"/>
        <v/>
      </c>
      <c r="BP518" t="str">
        <f ca="1"/>
        <v>T.S.-SOL 20/100 MG/ML SOLUTION POUR ADMINISTRATION DANS L'EAU DE BOISSON POUR PORCS ET POULETS</v>
      </c>
      <c r="BQ518" t="e">
        <f ca="1"/>
        <v>#N/A</v>
      </c>
      <c r="CY518" s="102" t="str">
        <f t="shared" si="227"/>
        <v/>
      </c>
      <c r="CZ518" s="56" t="str">
        <f t="shared" si="228"/>
        <v>T.S.-SOL 20/100 MG/ML SOLUTION POUR ADMINISTRATION DANS L'EAU DE BOISSON POUR PORCS ET POULETS</v>
      </c>
      <c r="DA518" s="204" t="e">
        <f>IF(IF(DI$2="Catégorie",IF(DI$3="Toutes",SUMIFS('Étape 1 - à remplir'!$F$31:$F$400,'Étape 1 - à remplir'!$E$31:$E$400,MASQ2!CZ518,'Étape 1 - à remplir'!$G$31:$G$400,"kg"),SUMIFS('Étape 1 - à remplir'!$F$31:$F$400,'Étape 1 - à remplir'!$E$31:$E$400,MASQ2!CZ518,'Étape 1 - à remplir'!$C$31:$C$400,DI$3)),IF(DI$2="Âge",IF(DI$3="Tous",SUMIFS('Étape 1 - à remplir'!$F$31:$F$400,'Étape 1 - à remplir'!$E$31:$E$400,MASQ2!CZ518,'Étape 1 - à remplir'!$G$31:$G$400,"kg"),SUMIFS('Étape 1 - à remplir'!$F$31:$F$400,'Étape 1 - à remplir'!$E$31:$E$400,MASQ2!CZ518,'Étape 1 - à remplir'!$P$31:$P$400,DI$3,'Étape 1 - à remplir'!$G$31:$G$400,"kg")),IF(DI$2="Atelier",IF(DI$3="Tous",SUMIFS('Étape 1 - à remplir'!$F$31:$F$400,'Étape 1 - à remplir'!$E$31:$E$400,MASQ2!CZ518,'Étape 1 - à remplir'!$G$31:$G$400,"kg"),SUMIFS('Étape 1 - à remplir'!$F$31:$F$400,'Étape 1 - à remplir'!$E$31:$E$400,MASQ2!CZ518,'Étape 1 - à remplir'!$O$31:$O$400,DI$3,'Étape 1 - à remplir'!$G$31:$G$400,"kg")),IF(DI$2="Espèce",IF(DI$3="Tous",SUMIFS('Étape 1 - à remplir'!$F$31:$F$400,'Étape 1 - à remplir'!$E$31:$E$400,MASQ2!CZ518,'Étape 1 - à remplir'!$G$31:$G$400,"kg"),SUMIFS('Étape 1 - à remplir'!$F$31:$F$400,'Étape 1 - à remplir'!$E$31:$E$400,MASQ2!CZ518,'Étape 1 - à remplir'!$N$31:$N$400,DI$3,'Étape 1 - à remplir'!$G$31:$G$400,"kg"))))))=0,NA(),IF(DI$2="Catégorie",IF(DI$3="Toutes",SUMIFS('Étape 1 - à remplir'!$F$31:$F$400,'Étape 1 - à remplir'!$E$31:$E$400,MASQ2!CZ518,'Étape 1 - à remplir'!$G$31:$G$400,"kg"),SUMIFS('Étape 1 - à remplir'!$F$31:$F$400,'Étape 1 - à remplir'!$E$31:$E$400,MASQ2!CZ518,'Étape 1 - à remplir'!$C$31:$C$400,DI$3)),IF(DI$2="Âge",IF(DI$3="Tous",SUMIFS('Étape 1 - à remplir'!$F$31:$F$400,'Étape 1 - à remplir'!$E$31:$E$400,MASQ2!CZ518,'Étape 1 - à remplir'!$G$31:$G$400,"kg"),SUMIFS('Étape 1 - à remplir'!$F$31:$F$400,'Étape 1 - à remplir'!$E$31:$E$400,MASQ2!CZ518,'Étape 1 - à remplir'!$P$31:$P$400,DI$3,'Étape 1 - à remplir'!$G$31:$G$400,"kg")),IF(DI$2="Atelier",IF(DI$3="Tous",SUMIFS('Étape 1 - à remplir'!$F$31:$F$400,'Étape 1 - à remplir'!$E$31:$E$400,MASQ2!CZ518,'Étape 1 - à remplir'!$G$31:$G$400,"kg"),SUMIFS('Étape 1 - à remplir'!$F$31:$F$400,'Étape 1 - à remplir'!$E$31:$E$400,MASQ2!CZ518,'Étape 1 - à remplir'!$O$31:$O$400,DI$3,'Étape 1 - à remplir'!$G$31:$G$400,"kg")),IF(DI$2="Espèce",IF(DI$3="Tous",SUMIFS('Étape 1 - à remplir'!$F$31:$F$400,'Étape 1 - à remplir'!$E$31:$E$400,MASQ2!CZ518,'Étape 1 - à remplir'!$G$31:$G$400,"kg"),SUMIFS('Étape 1 - à remplir'!$F$31:$F$400,'Étape 1 - à remplir'!$E$31:$E$400,MASQ2!CZ518,'Étape 1 - à remplir'!$N$31:$N$400,DI$3,'Étape 1 - à remplir'!$G$31:$G$400,"kg")))))))</f>
        <v>#N/A</v>
      </c>
      <c r="DB518" s="104">
        <f t="shared" si="236"/>
        <v>0</v>
      </c>
      <c r="DC518" s="204" t="str">
        <f t="shared" si="229"/>
        <v>Sulfaméthoxazole</v>
      </c>
      <c r="DD518" s="204" t="str">
        <f t="shared" si="230"/>
        <v>Triméthoprime</v>
      </c>
      <c r="DE518" s="204" t="str">
        <f t="shared" si="231"/>
        <v/>
      </c>
      <c r="DF518" s="204" t="str">
        <f t="shared" si="232"/>
        <v>Sulfamides</v>
      </c>
      <c r="DG518" s="204" t="str">
        <f t="shared" si="233"/>
        <v>Trimethoprime</v>
      </c>
      <c r="DH518" s="97" t="str">
        <f t="shared" si="234"/>
        <v/>
      </c>
      <c r="DK518" t="str">
        <f ca="1"/>
        <v>T.S.-SOL 20/100 MG/ML SOLUTION POUR ADMINISTRATION DANS L'EAU DE BOISSON POUR PORCS ET POULETS</v>
      </c>
      <c r="DL518" t="e">
        <f ca="1"/>
        <v>#N/A</v>
      </c>
    </row>
    <row r="519" spans="9:116" x14ac:dyDescent="0.25">
      <c r="I519" s="102" t="str">
        <f>INDEX(Données_ATB!BE:BV,MATCH(MASQ2!J519,Données_ATB!BE:BE,0),18)</f>
        <v/>
      </c>
      <c r="J519" s="77" t="str">
        <f>Données_ATB!BE518</f>
        <v>TAF SPRAY 28,5 MG/G SOLUTION POUR PULVERISATION CUTANEE</v>
      </c>
      <c r="K519" s="204" t="e">
        <f>IF(IF(S$2="Catégorie",IF(S$3="Toutes",SUMIFS('Étape 1 - à remplir'!$F$31:$F$400,'Étape 1 - à remplir'!$E$31:$E$400,MASQ2!J519,'Étape 1 - à remplir'!$G$31:$G$400,"animaux"),SUMIFS('Étape 1 - à remplir'!$F$31:$F$400,'Étape 1 - à remplir'!$E$31:$E$400,MASQ2!J519,'Étape 1 - à remplir'!$C$31:$C$400,S$3)),IF(S$2="Âge",IF(S$3="Tous",SUMIFS('Étape 1 - à remplir'!$F$31:$F$400,'Étape 1 - à remplir'!$E$31:$E$400,MASQ2!J519,'Étape 1 - à remplir'!$G$31:$G$400,"animaux"),SUMIFS('Étape 1 - à remplir'!$F$31:$F$400,'Étape 1 - à remplir'!$E$31:$E$400,MASQ2!J519,'Étape 1 - à remplir'!$P$31:$P$400,S$3)),IF(S$2="Atelier",IF(S$3="Tous",SUMIFS('Étape 1 - à remplir'!$F$31:$F$400,'Étape 1 - à remplir'!$E$31:$E$400,MASQ2!J519,'Étape 1 - à remplir'!$G$31:$G$400,"animaux"),SUMIFS('Étape 1 - à remplir'!$F$31:$F$400,'Étape 1 - à remplir'!$E$31:$E$400,MASQ2!J519,'Étape 1 - à remplir'!$O$31:$O$400,S$3)),IF(S$2="Espèce",IF(S$3="Tous",SUMIFS('Étape 1 - à remplir'!$F$31:$F$400,'Étape 1 - à remplir'!$E$31:$E$400,MASQ2!J519,'Étape 1 - à remplir'!$G$31:$G$400,"animaux"),SUMIFS('Étape 1 - à remplir'!$F$31:$F$400,'Étape 1 - à remplir'!$E$31:$E$400,MASQ2!J519,'Étape 1 - à remplir'!$N$31:$N$400,S$3))))))=0,NA(),IF(S$2="Catégorie",IF(S$3="Toutes",SUMIFS('Étape 1 - à remplir'!$F$31:$F$400,'Étape 1 - à remplir'!$E$31:$E$400,MASQ2!J519,'Étape 1 - à remplir'!$G$31:$G$400,"animaux"),SUMIFS('Étape 1 - à remplir'!$F$31:$F$400,'Étape 1 - à remplir'!$E$31:$E$400,MASQ2!J519,'Étape 1 - à remplir'!$C$31:$C$400,S$3)),IF(S$2="Âge",IF(S$3="Tous",SUMIFS('Étape 1 - à remplir'!$F$31:$F$400,'Étape 1 - à remplir'!$E$31:$E$400,MASQ2!J519,'Étape 1 - à remplir'!$G$31:$G$400,"animaux"),SUMIFS('Étape 1 - à remplir'!$F$31:$F$400,'Étape 1 - à remplir'!$E$31:$E$400,MASQ2!J519,'Étape 1 - à remplir'!$P$31:$P$400,S$3)),IF(S$2="Atelier",IF(S$3="Tous",SUMIFS('Étape 1 - à remplir'!$F$31:$F$400,'Étape 1 - à remplir'!$E$31:$E$400,MASQ2!J519,'Étape 1 - à remplir'!$G$31:$G$400,"animaux"),SUMIFS('Étape 1 - à remplir'!$F$31:$F$400,'Étape 1 - à remplir'!$E$31:$E$400,MASQ2!J519,'Étape 1 - à remplir'!$O$31:$O$400,S$3)),IF(S$2="Espèce",IF(S$3="Tous",SUMIFS('Étape 1 - à remplir'!$F$31:$F$400,'Étape 1 - à remplir'!$E$31:$E$400,MASQ2!J519,'Étape 1 - à remplir'!$G$31:$G$400,"animaux"),SUMIFS('Étape 1 - à remplir'!$F$31:$F$400,'Étape 1 - à remplir'!$E$31:$E$400,MASQ2!J519,'Étape 1 - à remplir'!$N$31:$N$400,S$3)))))))</f>
        <v>#N/A</v>
      </c>
      <c r="L519" s="97">
        <f t="shared" si="237"/>
        <v>0</v>
      </c>
      <c r="M519" s="56" t="str">
        <f>Données_ATB!BN518</f>
        <v>Thiamphénicol</v>
      </c>
      <c r="N519" s="204" t="str">
        <f>Données_ATB!BO518</f>
        <v/>
      </c>
      <c r="O519" s="97" t="str">
        <f>Données_ATB!BP518</f>
        <v/>
      </c>
      <c r="P519" s="77" t="str">
        <f>Données_ATB!BR518</f>
        <v>Phenicoles</v>
      </c>
      <c r="Q519" s="78" t="str">
        <f>Données_ATB!BS518</f>
        <v/>
      </c>
      <c r="R519" s="79" t="str">
        <f>Données_ATB!BT518</f>
        <v/>
      </c>
      <c r="S519" s="78"/>
      <c r="U519" s="30" t="str">
        <f ca="1"/>
        <v>TAF SPRAY 28,5 MG/G SOLUTION POUR PULVERISATION CUTANEE</v>
      </c>
      <c r="V519" s="30" t="e">
        <f ca="1"/>
        <v>#N/A</v>
      </c>
      <c r="BD519" s="102" t="str">
        <f t="shared" si="219"/>
        <v/>
      </c>
      <c r="BE519" s="56" t="str">
        <f t="shared" si="220"/>
        <v>TAF SPRAY 28,5 MG/G SOLUTION POUR PULVERISATION CUTANEE</v>
      </c>
      <c r="BF519" s="204" t="e">
        <f>IF(IF(BN$2="Catégorie",IF(BN$3="Toutes",SUMIFS('Étape 1 - à remplir'!$F$31:$F$400,'Étape 1 - à remplir'!$E$31:$E$400,MASQ2!BE519,'Étape 1 - à remplir'!$G$31:$G$400,"lots"),SUMIFS('Étape 1 - à remplir'!$F$31:$F$400,'Étape 1 - à remplir'!$E$31:$E$400,MASQ2!BE519,'Étape 1 - à remplir'!$C$31:$C$400,BN$3)),IF(BN$2="Âge",IF(BN$3="Tous",SUMIFS('Étape 1 - à remplir'!$F$31:$F$400,'Étape 1 - à remplir'!$E$31:$E$400,MASQ2!BE519,'Étape 1 - à remplir'!$G$31:$G$400,"lots"),SUMIFS('Étape 1 - à remplir'!$F$31:$F$400,'Étape 1 - à remplir'!$E$31:$E$400,MASQ2!BE519,'Étape 1 - à remplir'!$P$31:$P$400,BN$3,'Étape 1 - à remplir'!$G$31:$G$400,"lots")),IF(BN$2="Atelier",IF(BN$3="Tous",SUMIFS('Étape 1 - à remplir'!$F$31:$F$400,'Étape 1 - à remplir'!$E$31:$E$400,MASQ2!BE519,'Étape 1 - à remplir'!$G$31:$G$400,"lots"),SUMIFS('Étape 1 - à remplir'!$F$31:$F$400,'Étape 1 - à remplir'!$E$31:$E$400,MASQ2!BE519,'Étape 1 - à remplir'!$O$31:$O$400,BN$3,'Étape 1 - à remplir'!$G$31:$G$400,"lots")),IF(BN$2="Espèce",IF(BN$3="Tous",SUMIFS('Étape 1 - à remplir'!$F$31:$F$400,'Étape 1 - à remplir'!$E$31:$E$400,MASQ2!BE519,'Étape 1 - à remplir'!$G$31:$G$400,"lots"),SUMIFS('Étape 1 - à remplir'!$F$31:$F$400,'Étape 1 - à remplir'!$E$31:$E$400,MASQ2!BE519,'Étape 1 - à remplir'!$N$31:$N$400,BN$3,'Étape 1 - à remplir'!$G$31:$G$400,"lots"))))))=0,NA(),IF(BN$2="Catégorie",IF(BN$3="Toutes",SUMIFS('Étape 1 - à remplir'!$F$31:$F$400,'Étape 1 - à remplir'!$E$31:$E$400,MASQ2!BE519,'Étape 1 - à remplir'!$G$31:$G$400,"lots"),SUMIFS('Étape 1 - à remplir'!$F$31:$F$400,'Étape 1 - à remplir'!$E$31:$E$400,MASQ2!BE519,'Étape 1 - à remplir'!$C$31:$C$400,BN$3)),IF(BN$2="Âge",IF(BN$3="Tous",SUMIFS('Étape 1 - à remplir'!$F$31:$F$400,'Étape 1 - à remplir'!$E$31:$E$400,MASQ2!BE519,'Étape 1 - à remplir'!$G$31:$G$400,"lots"),SUMIFS('Étape 1 - à remplir'!$F$31:$F$400,'Étape 1 - à remplir'!$E$31:$E$400,MASQ2!BE519,'Étape 1 - à remplir'!$P$31:$P$400,BN$3,'Étape 1 - à remplir'!$G$31:$G$400,"lots")),IF(BN$2="Atelier",IF(BN$3="Tous",SUMIFS('Étape 1 - à remplir'!$F$31:$F$400,'Étape 1 - à remplir'!$E$31:$E$400,MASQ2!BE519,'Étape 1 - à remplir'!$G$31:$G$400,"lots"),SUMIFS('Étape 1 - à remplir'!$F$31:$F$400,'Étape 1 - à remplir'!$E$31:$E$400,MASQ2!BE519,'Étape 1 - à remplir'!$O$31:$O$400,BN$3,'Étape 1 - à remplir'!$G$31:$G$400,"lots")),IF(BN$2="Espèce",IF(BN$3="Tous",SUMIFS('Étape 1 - à remplir'!$F$31:$F$400,'Étape 1 - à remplir'!$E$31:$E$400,MASQ2!BE519,'Étape 1 - à remplir'!$G$31:$G$400,"lots"),SUMIFS('Étape 1 - à remplir'!$F$31:$F$400,'Étape 1 - à remplir'!$E$31:$E$400,MASQ2!BE519,'Étape 1 - à remplir'!$N$31:$N$400,BN$3,'Étape 1 - à remplir'!$G$31:$G$400,"lots")))))))</f>
        <v>#N/A</v>
      </c>
      <c r="BG519" s="204">
        <f t="shared" si="235"/>
        <v>0</v>
      </c>
      <c r="BH519" s="204" t="str">
        <f t="shared" si="221"/>
        <v>Thiamphénicol</v>
      </c>
      <c r="BI519" s="204" t="str">
        <f t="shared" si="222"/>
        <v/>
      </c>
      <c r="BJ519" s="204" t="str">
        <f t="shared" si="223"/>
        <v/>
      </c>
      <c r="BK519" s="204" t="str">
        <f t="shared" si="224"/>
        <v>Phenicoles</v>
      </c>
      <c r="BL519" s="204" t="str">
        <f t="shared" si="225"/>
        <v/>
      </c>
      <c r="BM519" s="97" t="str">
        <f t="shared" si="226"/>
        <v/>
      </c>
      <c r="BP519" t="str">
        <f ca="1"/>
        <v>TAF SPRAY 28,5 MG/G SOLUTION POUR PULVERISATION CUTANEE</v>
      </c>
      <c r="BQ519" t="e">
        <f ca="1"/>
        <v>#N/A</v>
      </c>
      <c r="CY519" s="102" t="str">
        <f t="shared" si="227"/>
        <v/>
      </c>
      <c r="CZ519" s="56" t="str">
        <f t="shared" si="228"/>
        <v>TAF SPRAY 28,5 MG/G SOLUTION POUR PULVERISATION CUTANEE</v>
      </c>
      <c r="DA519" s="204" t="e">
        <f>IF(IF(DI$2="Catégorie",IF(DI$3="Toutes",SUMIFS('Étape 1 - à remplir'!$F$31:$F$400,'Étape 1 - à remplir'!$E$31:$E$400,MASQ2!CZ519,'Étape 1 - à remplir'!$G$31:$G$400,"kg"),SUMIFS('Étape 1 - à remplir'!$F$31:$F$400,'Étape 1 - à remplir'!$E$31:$E$400,MASQ2!CZ519,'Étape 1 - à remplir'!$C$31:$C$400,DI$3)),IF(DI$2="Âge",IF(DI$3="Tous",SUMIFS('Étape 1 - à remplir'!$F$31:$F$400,'Étape 1 - à remplir'!$E$31:$E$400,MASQ2!CZ519,'Étape 1 - à remplir'!$G$31:$G$400,"kg"),SUMIFS('Étape 1 - à remplir'!$F$31:$F$400,'Étape 1 - à remplir'!$E$31:$E$400,MASQ2!CZ519,'Étape 1 - à remplir'!$P$31:$P$400,DI$3,'Étape 1 - à remplir'!$G$31:$G$400,"kg")),IF(DI$2="Atelier",IF(DI$3="Tous",SUMIFS('Étape 1 - à remplir'!$F$31:$F$400,'Étape 1 - à remplir'!$E$31:$E$400,MASQ2!CZ519,'Étape 1 - à remplir'!$G$31:$G$400,"kg"),SUMIFS('Étape 1 - à remplir'!$F$31:$F$400,'Étape 1 - à remplir'!$E$31:$E$400,MASQ2!CZ519,'Étape 1 - à remplir'!$O$31:$O$400,DI$3,'Étape 1 - à remplir'!$G$31:$G$400,"kg")),IF(DI$2="Espèce",IF(DI$3="Tous",SUMIFS('Étape 1 - à remplir'!$F$31:$F$400,'Étape 1 - à remplir'!$E$31:$E$400,MASQ2!CZ519,'Étape 1 - à remplir'!$G$31:$G$400,"kg"),SUMIFS('Étape 1 - à remplir'!$F$31:$F$400,'Étape 1 - à remplir'!$E$31:$E$400,MASQ2!CZ519,'Étape 1 - à remplir'!$N$31:$N$400,DI$3,'Étape 1 - à remplir'!$G$31:$G$400,"kg"))))))=0,NA(),IF(DI$2="Catégorie",IF(DI$3="Toutes",SUMIFS('Étape 1 - à remplir'!$F$31:$F$400,'Étape 1 - à remplir'!$E$31:$E$400,MASQ2!CZ519,'Étape 1 - à remplir'!$G$31:$G$400,"kg"),SUMIFS('Étape 1 - à remplir'!$F$31:$F$400,'Étape 1 - à remplir'!$E$31:$E$400,MASQ2!CZ519,'Étape 1 - à remplir'!$C$31:$C$400,DI$3)),IF(DI$2="Âge",IF(DI$3="Tous",SUMIFS('Étape 1 - à remplir'!$F$31:$F$400,'Étape 1 - à remplir'!$E$31:$E$400,MASQ2!CZ519,'Étape 1 - à remplir'!$G$31:$G$400,"kg"),SUMIFS('Étape 1 - à remplir'!$F$31:$F$400,'Étape 1 - à remplir'!$E$31:$E$400,MASQ2!CZ519,'Étape 1 - à remplir'!$P$31:$P$400,DI$3,'Étape 1 - à remplir'!$G$31:$G$400,"kg")),IF(DI$2="Atelier",IF(DI$3="Tous",SUMIFS('Étape 1 - à remplir'!$F$31:$F$400,'Étape 1 - à remplir'!$E$31:$E$400,MASQ2!CZ519,'Étape 1 - à remplir'!$G$31:$G$400,"kg"),SUMIFS('Étape 1 - à remplir'!$F$31:$F$400,'Étape 1 - à remplir'!$E$31:$E$400,MASQ2!CZ519,'Étape 1 - à remplir'!$O$31:$O$400,DI$3,'Étape 1 - à remplir'!$G$31:$G$400,"kg")),IF(DI$2="Espèce",IF(DI$3="Tous",SUMIFS('Étape 1 - à remplir'!$F$31:$F$400,'Étape 1 - à remplir'!$E$31:$E$400,MASQ2!CZ519,'Étape 1 - à remplir'!$G$31:$G$400,"kg"),SUMIFS('Étape 1 - à remplir'!$F$31:$F$400,'Étape 1 - à remplir'!$E$31:$E$400,MASQ2!CZ519,'Étape 1 - à remplir'!$N$31:$N$400,DI$3,'Étape 1 - à remplir'!$G$31:$G$400,"kg")))))))</f>
        <v>#N/A</v>
      </c>
      <c r="DB519" s="104">
        <f t="shared" si="236"/>
        <v>0</v>
      </c>
      <c r="DC519" s="204" t="str">
        <f t="shared" si="229"/>
        <v>Thiamphénicol</v>
      </c>
      <c r="DD519" s="204" t="str">
        <f t="shared" si="230"/>
        <v/>
      </c>
      <c r="DE519" s="204" t="str">
        <f t="shared" si="231"/>
        <v/>
      </c>
      <c r="DF519" s="204" t="str">
        <f t="shared" si="232"/>
        <v>Phenicoles</v>
      </c>
      <c r="DG519" s="204" t="str">
        <f t="shared" si="233"/>
        <v/>
      </c>
      <c r="DH519" s="97" t="str">
        <f t="shared" si="234"/>
        <v/>
      </c>
      <c r="DK519" t="str">
        <f ca="1"/>
        <v>TAF SPRAY 28,5 MG/G SOLUTION POUR PULVERISATION CUTANEE</v>
      </c>
      <c r="DL519" t="e">
        <f ca="1"/>
        <v>#N/A</v>
      </c>
    </row>
    <row r="520" spans="9:116" x14ac:dyDescent="0.25">
      <c r="I520" s="102" t="str">
        <f>INDEX(Données_ATB!BE:BV,MATCH(MASQ2!J520,Données_ATB!BE:BE,0),18)</f>
        <v/>
      </c>
      <c r="J520" s="77" t="str">
        <f>Données_ATB!BE519</f>
        <v>TARIGERMEL</v>
      </c>
      <c r="K520" s="204" t="e">
        <f>IF(IF(S$2="Catégorie",IF(S$3="Toutes",SUMIFS('Étape 1 - à remplir'!$F$31:$F$400,'Étape 1 - à remplir'!$E$31:$E$400,MASQ2!J520,'Étape 1 - à remplir'!$G$31:$G$400,"animaux"),SUMIFS('Étape 1 - à remplir'!$F$31:$F$400,'Étape 1 - à remplir'!$E$31:$E$400,MASQ2!J520,'Étape 1 - à remplir'!$C$31:$C$400,S$3)),IF(S$2="Âge",IF(S$3="Tous",SUMIFS('Étape 1 - à remplir'!$F$31:$F$400,'Étape 1 - à remplir'!$E$31:$E$400,MASQ2!J520,'Étape 1 - à remplir'!$G$31:$G$400,"animaux"),SUMIFS('Étape 1 - à remplir'!$F$31:$F$400,'Étape 1 - à remplir'!$E$31:$E$400,MASQ2!J520,'Étape 1 - à remplir'!$P$31:$P$400,S$3)),IF(S$2="Atelier",IF(S$3="Tous",SUMIFS('Étape 1 - à remplir'!$F$31:$F$400,'Étape 1 - à remplir'!$E$31:$E$400,MASQ2!J520,'Étape 1 - à remplir'!$G$31:$G$400,"animaux"),SUMIFS('Étape 1 - à remplir'!$F$31:$F$400,'Étape 1 - à remplir'!$E$31:$E$400,MASQ2!J520,'Étape 1 - à remplir'!$O$31:$O$400,S$3)),IF(S$2="Espèce",IF(S$3="Tous",SUMIFS('Étape 1 - à remplir'!$F$31:$F$400,'Étape 1 - à remplir'!$E$31:$E$400,MASQ2!J520,'Étape 1 - à remplir'!$G$31:$G$400,"animaux"),SUMIFS('Étape 1 - à remplir'!$F$31:$F$400,'Étape 1 - à remplir'!$E$31:$E$400,MASQ2!J520,'Étape 1 - à remplir'!$N$31:$N$400,S$3))))))=0,NA(),IF(S$2="Catégorie",IF(S$3="Toutes",SUMIFS('Étape 1 - à remplir'!$F$31:$F$400,'Étape 1 - à remplir'!$E$31:$E$400,MASQ2!J520,'Étape 1 - à remplir'!$G$31:$G$400,"animaux"),SUMIFS('Étape 1 - à remplir'!$F$31:$F$400,'Étape 1 - à remplir'!$E$31:$E$400,MASQ2!J520,'Étape 1 - à remplir'!$C$31:$C$400,S$3)),IF(S$2="Âge",IF(S$3="Tous",SUMIFS('Étape 1 - à remplir'!$F$31:$F$400,'Étape 1 - à remplir'!$E$31:$E$400,MASQ2!J520,'Étape 1 - à remplir'!$G$31:$G$400,"animaux"),SUMIFS('Étape 1 - à remplir'!$F$31:$F$400,'Étape 1 - à remplir'!$E$31:$E$400,MASQ2!J520,'Étape 1 - à remplir'!$P$31:$P$400,S$3)),IF(S$2="Atelier",IF(S$3="Tous",SUMIFS('Étape 1 - à remplir'!$F$31:$F$400,'Étape 1 - à remplir'!$E$31:$E$400,MASQ2!J520,'Étape 1 - à remplir'!$G$31:$G$400,"animaux"),SUMIFS('Étape 1 - à remplir'!$F$31:$F$400,'Étape 1 - à remplir'!$E$31:$E$400,MASQ2!J520,'Étape 1 - à remplir'!$O$31:$O$400,S$3)),IF(S$2="Espèce",IF(S$3="Tous",SUMIFS('Étape 1 - à remplir'!$F$31:$F$400,'Étape 1 - à remplir'!$E$31:$E$400,MASQ2!J520,'Étape 1 - à remplir'!$G$31:$G$400,"animaux"),SUMIFS('Étape 1 - à remplir'!$F$31:$F$400,'Étape 1 - à remplir'!$E$31:$E$400,MASQ2!J520,'Étape 1 - à remplir'!$N$31:$N$400,S$3)))))))</f>
        <v>#N/A</v>
      </c>
      <c r="L520" s="97">
        <f t="shared" si="237"/>
        <v>0</v>
      </c>
      <c r="M520" s="56" t="str">
        <f>Données_ATB!BN519</f>
        <v>Cloxacilline</v>
      </c>
      <c r="N520" s="204" t="str">
        <f>Données_ATB!BO519</f>
        <v/>
      </c>
      <c r="O520" s="97" t="str">
        <f>Données_ATB!BP519</f>
        <v/>
      </c>
      <c r="P520" s="77" t="str">
        <f>Données_ATB!BR519</f>
        <v>Penicillines</v>
      </c>
      <c r="Q520" s="78" t="str">
        <f>Données_ATB!BS519</f>
        <v/>
      </c>
      <c r="R520" s="79" t="str">
        <f>Données_ATB!BT519</f>
        <v/>
      </c>
      <c r="S520" s="78"/>
      <c r="U520" s="30" t="str">
        <f ca="1"/>
        <v>TARIGERMEL</v>
      </c>
      <c r="V520" s="30" t="e">
        <f ca="1"/>
        <v>#N/A</v>
      </c>
      <c r="BD520" s="102" t="str">
        <f t="shared" si="219"/>
        <v/>
      </c>
      <c r="BE520" s="56" t="str">
        <f t="shared" si="220"/>
        <v>TARIGERMEL</v>
      </c>
      <c r="BF520" s="204" t="e">
        <f>IF(IF(BN$2="Catégorie",IF(BN$3="Toutes",SUMIFS('Étape 1 - à remplir'!$F$31:$F$400,'Étape 1 - à remplir'!$E$31:$E$400,MASQ2!BE520,'Étape 1 - à remplir'!$G$31:$G$400,"lots"),SUMIFS('Étape 1 - à remplir'!$F$31:$F$400,'Étape 1 - à remplir'!$E$31:$E$400,MASQ2!BE520,'Étape 1 - à remplir'!$C$31:$C$400,BN$3)),IF(BN$2="Âge",IF(BN$3="Tous",SUMIFS('Étape 1 - à remplir'!$F$31:$F$400,'Étape 1 - à remplir'!$E$31:$E$400,MASQ2!BE520,'Étape 1 - à remplir'!$G$31:$G$400,"lots"),SUMIFS('Étape 1 - à remplir'!$F$31:$F$400,'Étape 1 - à remplir'!$E$31:$E$400,MASQ2!BE520,'Étape 1 - à remplir'!$P$31:$P$400,BN$3,'Étape 1 - à remplir'!$G$31:$G$400,"lots")),IF(BN$2="Atelier",IF(BN$3="Tous",SUMIFS('Étape 1 - à remplir'!$F$31:$F$400,'Étape 1 - à remplir'!$E$31:$E$400,MASQ2!BE520,'Étape 1 - à remplir'!$G$31:$G$400,"lots"),SUMIFS('Étape 1 - à remplir'!$F$31:$F$400,'Étape 1 - à remplir'!$E$31:$E$400,MASQ2!BE520,'Étape 1 - à remplir'!$O$31:$O$400,BN$3,'Étape 1 - à remplir'!$G$31:$G$400,"lots")),IF(BN$2="Espèce",IF(BN$3="Tous",SUMIFS('Étape 1 - à remplir'!$F$31:$F$400,'Étape 1 - à remplir'!$E$31:$E$400,MASQ2!BE520,'Étape 1 - à remplir'!$G$31:$G$400,"lots"),SUMIFS('Étape 1 - à remplir'!$F$31:$F$400,'Étape 1 - à remplir'!$E$31:$E$400,MASQ2!BE520,'Étape 1 - à remplir'!$N$31:$N$400,BN$3,'Étape 1 - à remplir'!$G$31:$G$400,"lots"))))))=0,NA(),IF(BN$2="Catégorie",IF(BN$3="Toutes",SUMIFS('Étape 1 - à remplir'!$F$31:$F$400,'Étape 1 - à remplir'!$E$31:$E$400,MASQ2!BE520,'Étape 1 - à remplir'!$G$31:$G$400,"lots"),SUMIFS('Étape 1 - à remplir'!$F$31:$F$400,'Étape 1 - à remplir'!$E$31:$E$400,MASQ2!BE520,'Étape 1 - à remplir'!$C$31:$C$400,BN$3)),IF(BN$2="Âge",IF(BN$3="Tous",SUMIFS('Étape 1 - à remplir'!$F$31:$F$400,'Étape 1 - à remplir'!$E$31:$E$400,MASQ2!BE520,'Étape 1 - à remplir'!$G$31:$G$400,"lots"),SUMIFS('Étape 1 - à remplir'!$F$31:$F$400,'Étape 1 - à remplir'!$E$31:$E$400,MASQ2!BE520,'Étape 1 - à remplir'!$P$31:$P$400,BN$3,'Étape 1 - à remplir'!$G$31:$G$400,"lots")),IF(BN$2="Atelier",IF(BN$3="Tous",SUMIFS('Étape 1 - à remplir'!$F$31:$F$400,'Étape 1 - à remplir'!$E$31:$E$400,MASQ2!BE520,'Étape 1 - à remplir'!$G$31:$G$400,"lots"),SUMIFS('Étape 1 - à remplir'!$F$31:$F$400,'Étape 1 - à remplir'!$E$31:$E$400,MASQ2!BE520,'Étape 1 - à remplir'!$O$31:$O$400,BN$3,'Étape 1 - à remplir'!$G$31:$G$400,"lots")),IF(BN$2="Espèce",IF(BN$3="Tous",SUMIFS('Étape 1 - à remplir'!$F$31:$F$400,'Étape 1 - à remplir'!$E$31:$E$400,MASQ2!BE520,'Étape 1 - à remplir'!$G$31:$G$400,"lots"),SUMIFS('Étape 1 - à remplir'!$F$31:$F$400,'Étape 1 - à remplir'!$E$31:$E$400,MASQ2!BE520,'Étape 1 - à remplir'!$N$31:$N$400,BN$3,'Étape 1 - à remplir'!$G$31:$G$400,"lots")))))))</f>
        <v>#N/A</v>
      </c>
      <c r="BG520" s="204">
        <f t="shared" si="235"/>
        <v>0</v>
      </c>
      <c r="BH520" s="204" t="str">
        <f t="shared" si="221"/>
        <v>Cloxacilline</v>
      </c>
      <c r="BI520" s="204" t="str">
        <f t="shared" si="222"/>
        <v/>
      </c>
      <c r="BJ520" s="204" t="str">
        <f t="shared" si="223"/>
        <v/>
      </c>
      <c r="BK520" s="204" t="str">
        <f t="shared" si="224"/>
        <v>Penicillines</v>
      </c>
      <c r="BL520" s="204" t="str">
        <f t="shared" si="225"/>
        <v/>
      </c>
      <c r="BM520" s="97" t="str">
        <f t="shared" si="226"/>
        <v/>
      </c>
      <c r="BP520" t="str">
        <f ca="1"/>
        <v>TARIGERMEL</v>
      </c>
      <c r="BQ520" t="e">
        <f ca="1"/>
        <v>#N/A</v>
      </c>
      <c r="CY520" s="102" t="str">
        <f t="shared" si="227"/>
        <v/>
      </c>
      <c r="CZ520" s="56" t="str">
        <f t="shared" si="228"/>
        <v>TARIGERMEL</v>
      </c>
      <c r="DA520" s="204" t="e">
        <f>IF(IF(DI$2="Catégorie",IF(DI$3="Toutes",SUMIFS('Étape 1 - à remplir'!$F$31:$F$400,'Étape 1 - à remplir'!$E$31:$E$400,MASQ2!CZ520,'Étape 1 - à remplir'!$G$31:$G$400,"kg"),SUMIFS('Étape 1 - à remplir'!$F$31:$F$400,'Étape 1 - à remplir'!$E$31:$E$400,MASQ2!CZ520,'Étape 1 - à remplir'!$C$31:$C$400,DI$3)),IF(DI$2="Âge",IF(DI$3="Tous",SUMIFS('Étape 1 - à remplir'!$F$31:$F$400,'Étape 1 - à remplir'!$E$31:$E$400,MASQ2!CZ520,'Étape 1 - à remplir'!$G$31:$G$400,"kg"),SUMIFS('Étape 1 - à remplir'!$F$31:$F$400,'Étape 1 - à remplir'!$E$31:$E$400,MASQ2!CZ520,'Étape 1 - à remplir'!$P$31:$P$400,DI$3,'Étape 1 - à remplir'!$G$31:$G$400,"kg")),IF(DI$2="Atelier",IF(DI$3="Tous",SUMIFS('Étape 1 - à remplir'!$F$31:$F$400,'Étape 1 - à remplir'!$E$31:$E$400,MASQ2!CZ520,'Étape 1 - à remplir'!$G$31:$G$400,"kg"),SUMIFS('Étape 1 - à remplir'!$F$31:$F$400,'Étape 1 - à remplir'!$E$31:$E$400,MASQ2!CZ520,'Étape 1 - à remplir'!$O$31:$O$400,DI$3,'Étape 1 - à remplir'!$G$31:$G$400,"kg")),IF(DI$2="Espèce",IF(DI$3="Tous",SUMIFS('Étape 1 - à remplir'!$F$31:$F$400,'Étape 1 - à remplir'!$E$31:$E$400,MASQ2!CZ520,'Étape 1 - à remplir'!$G$31:$G$400,"kg"),SUMIFS('Étape 1 - à remplir'!$F$31:$F$400,'Étape 1 - à remplir'!$E$31:$E$400,MASQ2!CZ520,'Étape 1 - à remplir'!$N$31:$N$400,DI$3,'Étape 1 - à remplir'!$G$31:$G$400,"kg"))))))=0,NA(),IF(DI$2="Catégorie",IF(DI$3="Toutes",SUMIFS('Étape 1 - à remplir'!$F$31:$F$400,'Étape 1 - à remplir'!$E$31:$E$400,MASQ2!CZ520,'Étape 1 - à remplir'!$G$31:$G$400,"kg"),SUMIFS('Étape 1 - à remplir'!$F$31:$F$400,'Étape 1 - à remplir'!$E$31:$E$400,MASQ2!CZ520,'Étape 1 - à remplir'!$C$31:$C$400,DI$3)),IF(DI$2="Âge",IF(DI$3="Tous",SUMIFS('Étape 1 - à remplir'!$F$31:$F$400,'Étape 1 - à remplir'!$E$31:$E$400,MASQ2!CZ520,'Étape 1 - à remplir'!$G$31:$G$400,"kg"),SUMIFS('Étape 1 - à remplir'!$F$31:$F$400,'Étape 1 - à remplir'!$E$31:$E$400,MASQ2!CZ520,'Étape 1 - à remplir'!$P$31:$P$400,DI$3,'Étape 1 - à remplir'!$G$31:$G$400,"kg")),IF(DI$2="Atelier",IF(DI$3="Tous",SUMIFS('Étape 1 - à remplir'!$F$31:$F$400,'Étape 1 - à remplir'!$E$31:$E$400,MASQ2!CZ520,'Étape 1 - à remplir'!$G$31:$G$400,"kg"),SUMIFS('Étape 1 - à remplir'!$F$31:$F$400,'Étape 1 - à remplir'!$E$31:$E$400,MASQ2!CZ520,'Étape 1 - à remplir'!$O$31:$O$400,DI$3,'Étape 1 - à remplir'!$G$31:$G$400,"kg")),IF(DI$2="Espèce",IF(DI$3="Tous",SUMIFS('Étape 1 - à remplir'!$F$31:$F$400,'Étape 1 - à remplir'!$E$31:$E$400,MASQ2!CZ520,'Étape 1 - à remplir'!$G$31:$G$400,"kg"),SUMIFS('Étape 1 - à remplir'!$F$31:$F$400,'Étape 1 - à remplir'!$E$31:$E$400,MASQ2!CZ520,'Étape 1 - à remplir'!$N$31:$N$400,DI$3,'Étape 1 - à remplir'!$G$31:$G$400,"kg")))))))</f>
        <v>#N/A</v>
      </c>
      <c r="DB520" s="104">
        <f t="shared" si="236"/>
        <v>0</v>
      </c>
      <c r="DC520" s="204" t="str">
        <f t="shared" si="229"/>
        <v>Cloxacilline</v>
      </c>
      <c r="DD520" s="204" t="str">
        <f t="shared" si="230"/>
        <v/>
      </c>
      <c r="DE520" s="204" t="str">
        <f t="shared" si="231"/>
        <v/>
      </c>
      <c r="DF520" s="204" t="str">
        <f t="shared" si="232"/>
        <v>Penicillines</v>
      </c>
      <c r="DG520" s="204" t="str">
        <f t="shared" si="233"/>
        <v/>
      </c>
      <c r="DH520" s="97" t="str">
        <f t="shared" si="234"/>
        <v/>
      </c>
      <c r="DK520" t="str">
        <f ca="1"/>
        <v>TARIGERMEL</v>
      </c>
      <c r="DL520" t="e">
        <f ca="1"/>
        <v>#N/A</v>
      </c>
    </row>
    <row r="521" spans="9:116" x14ac:dyDescent="0.25">
      <c r="I521" s="102" t="str">
        <f>INDEX(Données_ATB!BE:BV,MATCH(MASQ2!J521,Données_ATB!BE:BE,0),18)</f>
        <v/>
      </c>
      <c r="J521" s="77" t="str">
        <f>Données_ATB!BE520</f>
        <v>TENALINE L.A.</v>
      </c>
      <c r="K521" s="204" t="e">
        <f>IF(IF(S$2="Catégorie",IF(S$3="Toutes",SUMIFS('Étape 1 - à remplir'!$F$31:$F$400,'Étape 1 - à remplir'!$E$31:$E$400,MASQ2!J521,'Étape 1 - à remplir'!$G$31:$G$400,"animaux"),SUMIFS('Étape 1 - à remplir'!$F$31:$F$400,'Étape 1 - à remplir'!$E$31:$E$400,MASQ2!J521,'Étape 1 - à remplir'!$C$31:$C$400,S$3)),IF(S$2="Âge",IF(S$3="Tous",SUMIFS('Étape 1 - à remplir'!$F$31:$F$400,'Étape 1 - à remplir'!$E$31:$E$400,MASQ2!J521,'Étape 1 - à remplir'!$G$31:$G$400,"animaux"),SUMIFS('Étape 1 - à remplir'!$F$31:$F$400,'Étape 1 - à remplir'!$E$31:$E$400,MASQ2!J521,'Étape 1 - à remplir'!$P$31:$P$400,S$3)),IF(S$2="Atelier",IF(S$3="Tous",SUMIFS('Étape 1 - à remplir'!$F$31:$F$400,'Étape 1 - à remplir'!$E$31:$E$400,MASQ2!J521,'Étape 1 - à remplir'!$G$31:$G$400,"animaux"),SUMIFS('Étape 1 - à remplir'!$F$31:$F$400,'Étape 1 - à remplir'!$E$31:$E$400,MASQ2!J521,'Étape 1 - à remplir'!$O$31:$O$400,S$3)),IF(S$2="Espèce",IF(S$3="Tous",SUMIFS('Étape 1 - à remplir'!$F$31:$F$400,'Étape 1 - à remplir'!$E$31:$E$400,MASQ2!J521,'Étape 1 - à remplir'!$G$31:$G$400,"animaux"),SUMIFS('Étape 1 - à remplir'!$F$31:$F$400,'Étape 1 - à remplir'!$E$31:$E$400,MASQ2!J521,'Étape 1 - à remplir'!$N$31:$N$400,S$3))))))=0,NA(),IF(S$2="Catégorie",IF(S$3="Toutes",SUMIFS('Étape 1 - à remplir'!$F$31:$F$400,'Étape 1 - à remplir'!$E$31:$E$400,MASQ2!J521,'Étape 1 - à remplir'!$G$31:$G$400,"animaux"),SUMIFS('Étape 1 - à remplir'!$F$31:$F$400,'Étape 1 - à remplir'!$E$31:$E$400,MASQ2!J521,'Étape 1 - à remplir'!$C$31:$C$400,S$3)),IF(S$2="Âge",IF(S$3="Tous",SUMIFS('Étape 1 - à remplir'!$F$31:$F$400,'Étape 1 - à remplir'!$E$31:$E$400,MASQ2!J521,'Étape 1 - à remplir'!$G$31:$G$400,"animaux"),SUMIFS('Étape 1 - à remplir'!$F$31:$F$400,'Étape 1 - à remplir'!$E$31:$E$400,MASQ2!J521,'Étape 1 - à remplir'!$P$31:$P$400,S$3)),IF(S$2="Atelier",IF(S$3="Tous",SUMIFS('Étape 1 - à remplir'!$F$31:$F$400,'Étape 1 - à remplir'!$E$31:$E$400,MASQ2!J521,'Étape 1 - à remplir'!$G$31:$G$400,"animaux"),SUMIFS('Étape 1 - à remplir'!$F$31:$F$400,'Étape 1 - à remplir'!$E$31:$E$400,MASQ2!J521,'Étape 1 - à remplir'!$O$31:$O$400,S$3)),IF(S$2="Espèce",IF(S$3="Tous",SUMIFS('Étape 1 - à remplir'!$F$31:$F$400,'Étape 1 - à remplir'!$E$31:$E$400,MASQ2!J521,'Étape 1 - à remplir'!$G$31:$G$400,"animaux"),SUMIFS('Étape 1 - à remplir'!$F$31:$F$400,'Étape 1 - à remplir'!$E$31:$E$400,MASQ2!J521,'Étape 1 - à remplir'!$N$31:$N$400,S$3)))))))</f>
        <v>#N/A</v>
      </c>
      <c r="L521" s="97">
        <f t="shared" si="237"/>
        <v>0</v>
      </c>
      <c r="M521" s="56" t="str">
        <f>Données_ATB!BN520</f>
        <v>Oxytétracycline</v>
      </c>
      <c r="N521" s="204" t="str">
        <f>Données_ATB!BO520</f>
        <v/>
      </c>
      <c r="O521" s="97" t="str">
        <f>Données_ATB!BP520</f>
        <v/>
      </c>
      <c r="P521" s="77" t="str">
        <f>Données_ATB!BR520</f>
        <v>Tetracyclines</v>
      </c>
      <c r="Q521" s="78" t="str">
        <f>Données_ATB!BS520</f>
        <v/>
      </c>
      <c r="R521" s="79" t="str">
        <f>Données_ATB!BT520</f>
        <v/>
      </c>
      <c r="S521" s="78"/>
      <c r="U521" s="30" t="str">
        <f ca="1"/>
        <v>TENALINE L.A.</v>
      </c>
      <c r="V521" s="30" t="e">
        <f ca="1"/>
        <v>#N/A</v>
      </c>
      <c r="BD521" s="102" t="str">
        <f t="shared" si="219"/>
        <v/>
      </c>
      <c r="BE521" s="56" t="str">
        <f t="shared" si="220"/>
        <v>TENALINE L.A.</v>
      </c>
      <c r="BF521" s="204" t="e">
        <f>IF(IF(BN$2="Catégorie",IF(BN$3="Toutes",SUMIFS('Étape 1 - à remplir'!$F$31:$F$400,'Étape 1 - à remplir'!$E$31:$E$400,MASQ2!BE521,'Étape 1 - à remplir'!$G$31:$G$400,"lots"),SUMIFS('Étape 1 - à remplir'!$F$31:$F$400,'Étape 1 - à remplir'!$E$31:$E$400,MASQ2!BE521,'Étape 1 - à remplir'!$C$31:$C$400,BN$3)),IF(BN$2="Âge",IF(BN$3="Tous",SUMIFS('Étape 1 - à remplir'!$F$31:$F$400,'Étape 1 - à remplir'!$E$31:$E$400,MASQ2!BE521,'Étape 1 - à remplir'!$G$31:$G$400,"lots"),SUMIFS('Étape 1 - à remplir'!$F$31:$F$400,'Étape 1 - à remplir'!$E$31:$E$400,MASQ2!BE521,'Étape 1 - à remplir'!$P$31:$P$400,BN$3,'Étape 1 - à remplir'!$G$31:$G$400,"lots")),IF(BN$2="Atelier",IF(BN$3="Tous",SUMIFS('Étape 1 - à remplir'!$F$31:$F$400,'Étape 1 - à remplir'!$E$31:$E$400,MASQ2!BE521,'Étape 1 - à remplir'!$G$31:$G$400,"lots"),SUMIFS('Étape 1 - à remplir'!$F$31:$F$400,'Étape 1 - à remplir'!$E$31:$E$400,MASQ2!BE521,'Étape 1 - à remplir'!$O$31:$O$400,BN$3,'Étape 1 - à remplir'!$G$31:$G$400,"lots")),IF(BN$2="Espèce",IF(BN$3="Tous",SUMIFS('Étape 1 - à remplir'!$F$31:$F$400,'Étape 1 - à remplir'!$E$31:$E$400,MASQ2!BE521,'Étape 1 - à remplir'!$G$31:$G$400,"lots"),SUMIFS('Étape 1 - à remplir'!$F$31:$F$400,'Étape 1 - à remplir'!$E$31:$E$400,MASQ2!BE521,'Étape 1 - à remplir'!$N$31:$N$400,BN$3,'Étape 1 - à remplir'!$G$31:$G$400,"lots"))))))=0,NA(),IF(BN$2="Catégorie",IF(BN$3="Toutes",SUMIFS('Étape 1 - à remplir'!$F$31:$F$400,'Étape 1 - à remplir'!$E$31:$E$400,MASQ2!BE521,'Étape 1 - à remplir'!$G$31:$G$400,"lots"),SUMIFS('Étape 1 - à remplir'!$F$31:$F$400,'Étape 1 - à remplir'!$E$31:$E$400,MASQ2!BE521,'Étape 1 - à remplir'!$C$31:$C$400,BN$3)),IF(BN$2="Âge",IF(BN$3="Tous",SUMIFS('Étape 1 - à remplir'!$F$31:$F$400,'Étape 1 - à remplir'!$E$31:$E$400,MASQ2!BE521,'Étape 1 - à remplir'!$G$31:$G$400,"lots"),SUMIFS('Étape 1 - à remplir'!$F$31:$F$400,'Étape 1 - à remplir'!$E$31:$E$400,MASQ2!BE521,'Étape 1 - à remplir'!$P$31:$P$400,BN$3,'Étape 1 - à remplir'!$G$31:$G$400,"lots")),IF(BN$2="Atelier",IF(BN$3="Tous",SUMIFS('Étape 1 - à remplir'!$F$31:$F$400,'Étape 1 - à remplir'!$E$31:$E$400,MASQ2!BE521,'Étape 1 - à remplir'!$G$31:$G$400,"lots"),SUMIFS('Étape 1 - à remplir'!$F$31:$F$400,'Étape 1 - à remplir'!$E$31:$E$400,MASQ2!BE521,'Étape 1 - à remplir'!$O$31:$O$400,BN$3,'Étape 1 - à remplir'!$G$31:$G$400,"lots")),IF(BN$2="Espèce",IF(BN$3="Tous",SUMIFS('Étape 1 - à remplir'!$F$31:$F$400,'Étape 1 - à remplir'!$E$31:$E$400,MASQ2!BE521,'Étape 1 - à remplir'!$G$31:$G$400,"lots"),SUMIFS('Étape 1 - à remplir'!$F$31:$F$400,'Étape 1 - à remplir'!$E$31:$E$400,MASQ2!BE521,'Étape 1 - à remplir'!$N$31:$N$400,BN$3,'Étape 1 - à remplir'!$G$31:$G$400,"lots")))))))</f>
        <v>#N/A</v>
      </c>
      <c r="BG521" s="204">
        <f t="shared" si="235"/>
        <v>0</v>
      </c>
      <c r="BH521" s="204" t="str">
        <f t="shared" si="221"/>
        <v>Oxytétracycline</v>
      </c>
      <c r="BI521" s="204" t="str">
        <f t="shared" si="222"/>
        <v/>
      </c>
      <c r="BJ521" s="204" t="str">
        <f t="shared" si="223"/>
        <v/>
      </c>
      <c r="BK521" s="204" t="str">
        <f t="shared" si="224"/>
        <v>Tetracyclines</v>
      </c>
      <c r="BL521" s="204" t="str">
        <f t="shared" si="225"/>
        <v/>
      </c>
      <c r="BM521" s="97" t="str">
        <f t="shared" si="226"/>
        <v/>
      </c>
      <c r="BP521" t="str">
        <f ca="1"/>
        <v>TENALINE L.A.</v>
      </c>
      <c r="BQ521" t="e">
        <f ca="1"/>
        <v>#N/A</v>
      </c>
      <c r="CY521" s="102" t="str">
        <f t="shared" si="227"/>
        <v/>
      </c>
      <c r="CZ521" s="56" t="str">
        <f t="shared" si="228"/>
        <v>TENALINE L.A.</v>
      </c>
      <c r="DA521" s="204" t="e">
        <f>IF(IF(DI$2="Catégorie",IF(DI$3="Toutes",SUMIFS('Étape 1 - à remplir'!$F$31:$F$400,'Étape 1 - à remplir'!$E$31:$E$400,MASQ2!CZ521,'Étape 1 - à remplir'!$G$31:$G$400,"kg"),SUMIFS('Étape 1 - à remplir'!$F$31:$F$400,'Étape 1 - à remplir'!$E$31:$E$400,MASQ2!CZ521,'Étape 1 - à remplir'!$C$31:$C$400,DI$3)),IF(DI$2="Âge",IF(DI$3="Tous",SUMIFS('Étape 1 - à remplir'!$F$31:$F$400,'Étape 1 - à remplir'!$E$31:$E$400,MASQ2!CZ521,'Étape 1 - à remplir'!$G$31:$G$400,"kg"),SUMIFS('Étape 1 - à remplir'!$F$31:$F$400,'Étape 1 - à remplir'!$E$31:$E$400,MASQ2!CZ521,'Étape 1 - à remplir'!$P$31:$P$400,DI$3,'Étape 1 - à remplir'!$G$31:$G$400,"kg")),IF(DI$2="Atelier",IF(DI$3="Tous",SUMIFS('Étape 1 - à remplir'!$F$31:$F$400,'Étape 1 - à remplir'!$E$31:$E$400,MASQ2!CZ521,'Étape 1 - à remplir'!$G$31:$G$400,"kg"),SUMIFS('Étape 1 - à remplir'!$F$31:$F$400,'Étape 1 - à remplir'!$E$31:$E$400,MASQ2!CZ521,'Étape 1 - à remplir'!$O$31:$O$400,DI$3,'Étape 1 - à remplir'!$G$31:$G$400,"kg")),IF(DI$2="Espèce",IF(DI$3="Tous",SUMIFS('Étape 1 - à remplir'!$F$31:$F$400,'Étape 1 - à remplir'!$E$31:$E$400,MASQ2!CZ521,'Étape 1 - à remplir'!$G$31:$G$400,"kg"),SUMIFS('Étape 1 - à remplir'!$F$31:$F$400,'Étape 1 - à remplir'!$E$31:$E$400,MASQ2!CZ521,'Étape 1 - à remplir'!$N$31:$N$400,DI$3,'Étape 1 - à remplir'!$G$31:$G$400,"kg"))))))=0,NA(),IF(DI$2="Catégorie",IF(DI$3="Toutes",SUMIFS('Étape 1 - à remplir'!$F$31:$F$400,'Étape 1 - à remplir'!$E$31:$E$400,MASQ2!CZ521,'Étape 1 - à remplir'!$G$31:$G$400,"kg"),SUMIFS('Étape 1 - à remplir'!$F$31:$F$400,'Étape 1 - à remplir'!$E$31:$E$400,MASQ2!CZ521,'Étape 1 - à remplir'!$C$31:$C$400,DI$3)),IF(DI$2="Âge",IF(DI$3="Tous",SUMIFS('Étape 1 - à remplir'!$F$31:$F$400,'Étape 1 - à remplir'!$E$31:$E$400,MASQ2!CZ521,'Étape 1 - à remplir'!$G$31:$G$400,"kg"),SUMIFS('Étape 1 - à remplir'!$F$31:$F$400,'Étape 1 - à remplir'!$E$31:$E$400,MASQ2!CZ521,'Étape 1 - à remplir'!$P$31:$P$400,DI$3,'Étape 1 - à remplir'!$G$31:$G$400,"kg")),IF(DI$2="Atelier",IF(DI$3="Tous",SUMIFS('Étape 1 - à remplir'!$F$31:$F$400,'Étape 1 - à remplir'!$E$31:$E$400,MASQ2!CZ521,'Étape 1 - à remplir'!$G$31:$G$400,"kg"),SUMIFS('Étape 1 - à remplir'!$F$31:$F$400,'Étape 1 - à remplir'!$E$31:$E$400,MASQ2!CZ521,'Étape 1 - à remplir'!$O$31:$O$400,DI$3,'Étape 1 - à remplir'!$G$31:$G$400,"kg")),IF(DI$2="Espèce",IF(DI$3="Tous",SUMIFS('Étape 1 - à remplir'!$F$31:$F$400,'Étape 1 - à remplir'!$E$31:$E$400,MASQ2!CZ521,'Étape 1 - à remplir'!$G$31:$G$400,"kg"),SUMIFS('Étape 1 - à remplir'!$F$31:$F$400,'Étape 1 - à remplir'!$E$31:$E$400,MASQ2!CZ521,'Étape 1 - à remplir'!$N$31:$N$400,DI$3,'Étape 1 - à remplir'!$G$31:$G$400,"kg")))))))</f>
        <v>#N/A</v>
      </c>
      <c r="DB521" s="104">
        <f t="shared" si="236"/>
        <v>0</v>
      </c>
      <c r="DC521" s="204" t="str">
        <f t="shared" si="229"/>
        <v>Oxytétracycline</v>
      </c>
      <c r="DD521" s="204" t="str">
        <f t="shared" si="230"/>
        <v/>
      </c>
      <c r="DE521" s="204" t="str">
        <f t="shared" si="231"/>
        <v/>
      </c>
      <c r="DF521" s="204" t="str">
        <f t="shared" si="232"/>
        <v>Tetracyclines</v>
      </c>
      <c r="DG521" s="204" t="str">
        <f t="shared" si="233"/>
        <v/>
      </c>
      <c r="DH521" s="97" t="str">
        <f t="shared" si="234"/>
        <v/>
      </c>
      <c r="DK521" t="str">
        <f ca="1"/>
        <v>TENALINE L.A.</v>
      </c>
      <c r="DL521" t="e">
        <f ca="1"/>
        <v>#N/A</v>
      </c>
    </row>
    <row r="522" spans="9:116" x14ac:dyDescent="0.25">
      <c r="I522" s="102" t="str">
        <f>INDEX(Données_ATB!BE:BV,MATCH(MASQ2!J522,Données_ATB!BE:BE,0),18)</f>
        <v>x</v>
      </c>
      <c r="J522" s="77" t="str">
        <f>Données_ATB!BE521</f>
        <v>TENOTRYL 10 % SOLUTION BUVABLE</v>
      </c>
      <c r="K522" s="204" t="e">
        <f>IF(IF(S$2="Catégorie",IF(S$3="Toutes",SUMIFS('Étape 1 - à remplir'!$F$31:$F$400,'Étape 1 - à remplir'!$E$31:$E$400,MASQ2!J522,'Étape 1 - à remplir'!$G$31:$G$400,"animaux"),SUMIFS('Étape 1 - à remplir'!$F$31:$F$400,'Étape 1 - à remplir'!$E$31:$E$400,MASQ2!J522,'Étape 1 - à remplir'!$C$31:$C$400,S$3)),IF(S$2="Âge",IF(S$3="Tous",SUMIFS('Étape 1 - à remplir'!$F$31:$F$400,'Étape 1 - à remplir'!$E$31:$E$400,MASQ2!J522,'Étape 1 - à remplir'!$G$31:$G$400,"animaux"),SUMIFS('Étape 1 - à remplir'!$F$31:$F$400,'Étape 1 - à remplir'!$E$31:$E$400,MASQ2!J522,'Étape 1 - à remplir'!$P$31:$P$400,S$3)),IF(S$2="Atelier",IF(S$3="Tous",SUMIFS('Étape 1 - à remplir'!$F$31:$F$400,'Étape 1 - à remplir'!$E$31:$E$400,MASQ2!J522,'Étape 1 - à remplir'!$G$31:$G$400,"animaux"),SUMIFS('Étape 1 - à remplir'!$F$31:$F$400,'Étape 1 - à remplir'!$E$31:$E$400,MASQ2!J522,'Étape 1 - à remplir'!$O$31:$O$400,S$3)),IF(S$2="Espèce",IF(S$3="Tous",SUMIFS('Étape 1 - à remplir'!$F$31:$F$400,'Étape 1 - à remplir'!$E$31:$E$400,MASQ2!J522,'Étape 1 - à remplir'!$G$31:$G$400,"animaux"),SUMIFS('Étape 1 - à remplir'!$F$31:$F$400,'Étape 1 - à remplir'!$E$31:$E$400,MASQ2!J522,'Étape 1 - à remplir'!$N$31:$N$400,S$3))))))=0,NA(),IF(S$2="Catégorie",IF(S$3="Toutes",SUMIFS('Étape 1 - à remplir'!$F$31:$F$400,'Étape 1 - à remplir'!$E$31:$E$400,MASQ2!J522,'Étape 1 - à remplir'!$G$31:$G$400,"animaux"),SUMIFS('Étape 1 - à remplir'!$F$31:$F$400,'Étape 1 - à remplir'!$E$31:$E$400,MASQ2!J522,'Étape 1 - à remplir'!$C$31:$C$400,S$3)),IF(S$2="Âge",IF(S$3="Tous",SUMIFS('Étape 1 - à remplir'!$F$31:$F$400,'Étape 1 - à remplir'!$E$31:$E$400,MASQ2!J522,'Étape 1 - à remplir'!$G$31:$G$400,"animaux"),SUMIFS('Étape 1 - à remplir'!$F$31:$F$400,'Étape 1 - à remplir'!$E$31:$E$400,MASQ2!J522,'Étape 1 - à remplir'!$P$31:$P$400,S$3)),IF(S$2="Atelier",IF(S$3="Tous",SUMIFS('Étape 1 - à remplir'!$F$31:$F$400,'Étape 1 - à remplir'!$E$31:$E$400,MASQ2!J522,'Étape 1 - à remplir'!$G$31:$G$400,"animaux"),SUMIFS('Étape 1 - à remplir'!$F$31:$F$400,'Étape 1 - à remplir'!$E$31:$E$400,MASQ2!J522,'Étape 1 - à remplir'!$O$31:$O$400,S$3)),IF(S$2="Espèce",IF(S$3="Tous",SUMIFS('Étape 1 - à remplir'!$F$31:$F$400,'Étape 1 - à remplir'!$E$31:$E$400,MASQ2!J522,'Étape 1 - à remplir'!$G$31:$G$400,"animaux"),SUMIFS('Étape 1 - à remplir'!$F$31:$F$400,'Étape 1 - à remplir'!$E$31:$E$400,MASQ2!J522,'Étape 1 - à remplir'!$N$31:$N$400,S$3)))))))</f>
        <v>#N/A</v>
      </c>
      <c r="L522" s="97">
        <f t="shared" si="237"/>
        <v>0</v>
      </c>
      <c r="M522" s="56" t="str">
        <f>Données_ATB!BN521</f>
        <v>Enrofloxacine</v>
      </c>
      <c r="N522" s="204" t="str">
        <f>Données_ATB!BO521</f>
        <v/>
      </c>
      <c r="O522" s="97" t="str">
        <f>Données_ATB!BP521</f>
        <v/>
      </c>
      <c r="P522" s="77" t="str">
        <f>Données_ATB!BR521</f>
        <v>Fluoroquinolones</v>
      </c>
      <c r="Q522" s="78" t="str">
        <f>Données_ATB!BS521</f>
        <v/>
      </c>
      <c r="R522" s="79" t="str">
        <f>Données_ATB!BT521</f>
        <v/>
      </c>
      <c r="S522" s="78"/>
      <c r="U522" s="30" t="str">
        <f ca="1"/>
        <v>TENOTRYL 10 % SOLUTION BUVABLE</v>
      </c>
      <c r="V522" s="30" t="e">
        <f ca="1"/>
        <v>#N/A</v>
      </c>
      <c r="BD522" s="102" t="str">
        <f t="shared" si="219"/>
        <v>x</v>
      </c>
      <c r="BE522" s="56" t="str">
        <f t="shared" si="220"/>
        <v>TENOTRYL 10 % SOLUTION BUVABLE</v>
      </c>
      <c r="BF522" s="204" t="e">
        <f>IF(IF(BN$2="Catégorie",IF(BN$3="Toutes",SUMIFS('Étape 1 - à remplir'!$F$31:$F$400,'Étape 1 - à remplir'!$E$31:$E$400,MASQ2!BE522,'Étape 1 - à remplir'!$G$31:$G$400,"lots"),SUMIFS('Étape 1 - à remplir'!$F$31:$F$400,'Étape 1 - à remplir'!$E$31:$E$400,MASQ2!BE522,'Étape 1 - à remplir'!$C$31:$C$400,BN$3)),IF(BN$2="Âge",IF(BN$3="Tous",SUMIFS('Étape 1 - à remplir'!$F$31:$F$400,'Étape 1 - à remplir'!$E$31:$E$400,MASQ2!BE522,'Étape 1 - à remplir'!$G$31:$G$400,"lots"),SUMIFS('Étape 1 - à remplir'!$F$31:$F$400,'Étape 1 - à remplir'!$E$31:$E$400,MASQ2!BE522,'Étape 1 - à remplir'!$P$31:$P$400,BN$3,'Étape 1 - à remplir'!$G$31:$G$400,"lots")),IF(BN$2="Atelier",IF(BN$3="Tous",SUMIFS('Étape 1 - à remplir'!$F$31:$F$400,'Étape 1 - à remplir'!$E$31:$E$400,MASQ2!BE522,'Étape 1 - à remplir'!$G$31:$G$400,"lots"),SUMIFS('Étape 1 - à remplir'!$F$31:$F$400,'Étape 1 - à remplir'!$E$31:$E$400,MASQ2!BE522,'Étape 1 - à remplir'!$O$31:$O$400,BN$3,'Étape 1 - à remplir'!$G$31:$G$400,"lots")),IF(BN$2="Espèce",IF(BN$3="Tous",SUMIFS('Étape 1 - à remplir'!$F$31:$F$400,'Étape 1 - à remplir'!$E$31:$E$400,MASQ2!BE522,'Étape 1 - à remplir'!$G$31:$G$400,"lots"),SUMIFS('Étape 1 - à remplir'!$F$31:$F$400,'Étape 1 - à remplir'!$E$31:$E$400,MASQ2!BE522,'Étape 1 - à remplir'!$N$31:$N$400,BN$3,'Étape 1 - à remplir'!$G$31:$G$400,"lots"))))))=0,NA(),IF(BN$2="Catégorie",IF(BN$3="Toutes",SUMIFS('Étape 1 - à remplir'!$F$31:$F$400,'Étape 1 - à remplir'!$E$31:$E$400,MASQ2!BE522,'Étape 1 - à remplir'!$G$31:$G$400,"lots"),SUMIFS('Étape 1 - à remplir'!$F$31:$F$400,'Étape 1 - à remplir'!$E$31:$E$400,MASQ2!BE522,'Étape 1 - à remplir'!$C$31:$C$400,BN$3)),IF(BN$2="Âge",IF(BN$3="Tous",SUMIFS('Étape 1 - à remplir'!$F$31:$F$400,'Étape 1 - à remplir'!$E$31:$E$400,MASQ2!BE522,'Étape 1 - à remplir'!$G$31:$G$400,"lots"),SUMIFS('Étape 1 - à remplir'!$F$31:$F$400,'Étape 1 - à remplir'!$E$31:$E$400,MASQ2!BE522,'Étape 1 - à remplir'!$P$31:$P$400,BN$3,'Étape 1 - à remplir'!$G$31:$G$400,"lots")),IF(BN$2="Atelier",IF(BN$3="Tous",SUMIFS('Étape 1 - à remplir'!$F$31:$F$400,'Étape 1 - à remplir'!$E$31:$E$400,MASQ2!BE522,'Étape 1 - à remplir'!$G$31:$G$400,"lots"),SUMIFS('Étape 1 - à remplir'!$F$31:$F$400,'Étape 1 - à remplir'!$E$31:$E$400,MASQ2!BE522,'Étape 1 - à remplir'!$O$31:$O$400,BN$3,'Étape 1 - à remplir'!$G$31:$G$400,"lots")),IF(BN$2="Espèce",IF(BN$3="Tous",SUMIFS('Étape 1 - à remplir'!$F$31:$F$400,'Étape 1 - à remplir'!$E$31:$E$400,MASQ2!BE522,'Étape 1 - à remplir'!$G$31:$G$400,"lots"),SUMIFS('Étape 1 - à remplir'!$F$31:$F$400,'Étape 1 - à remplir'!$E$31:$E$400,MASQ2!BE522,'Étape 1 - à remplir'!$N$31:$N$400,BN$3,'Étape 1 - à remplir'!$G$31:$G$400,"lots")))))))</f>
        <v>#N/A</v>
      </c>
      <c r="BG522" s="204">
        <f t="shared" si="235"/>
        <v>0</v>
      </c>
      <c r="BH522" s="204" t="str">
        <f t="shared" si="221"/>
        <v>Enrofloxacine</v>
      </c>
      <c r="BI522" s="204" t="str">
        <f t="shared" si="222"/>
        <v/>
      </c>
      <c r="BJ522" s="204" t="str">
        <f t="shared" si="223"/>
        <v/>
      </c>
      <c r="BK522" s="204" t="str">
        <f t="shared" si="224"/>
        <v>Fluoroquinolones</v>
      </c>
      <c r="BL522" s="204" t="str">
        <f t="shared" si="225"/>
        <v/>
      </c>
      <c r="BM522" s="97" t="str">
        <f t="shared" si="226"/>
        <v/>
      </c>
      <c r="BP522" t="str">
        <f ca="1"/>
        <v>TENOTRYL 10 % SOLUTION BUVABLE</v>
      </c>
      <c r="BQ522" t="e">
        <f ca="1"/>
        <v>#N/A</v>
      </c>
      <c r="CY522" s="102" t="str">
        <f t="shared" si="227"/>
        <v>x</v>
      </c>
      <c r="CZ522" s="56" t="str">
        <f t="shared" si="228"/>
        <v>TENOTRYL 10 % SOLUTION BUVABLE</v>
      </c>
      <c r="DA522" s="204" t="e">
        <f>IF(IF(DI$2="Catégorie",IF(DI$3="Toutes",SUMIFS('Étape 1 - à remplir'!$F$31:$F$400,'Étape 1 - à remplir'!$E$31:$E$400,MASQ2!CZ522,'Étape 1 - à remplir'!$G$31:$G$400,"kg"),SUMIFS('Étape 1 - à remplir'!$F$31:$F$400,'Étape 1 - à remplir'!$E$31:$E$400,MASQ2!CZ522,'Étape 1 - à remplir'!$C$31:$C$400,DI$3)),IF(DI$2="Âge",IF(DI$3="Tous",SUMIFS('Étape 1 - à remplir'!$F$31:$F$400,'Étape 1 - à remplir'!$E$31:$E$400,MASQ2!CZ522,'Étape 1 - à remplir'!$G$31:$G$400,"kg"),SUMIFS('Étape 1 - à remplir'!$F$31:$F$400,'Étape 1 - à remplir'!$E$31:$E$400,MASQ2!CZ522,'Étape 1 - à remplir'!$P$31:$P$400,DI$3,'Étape 1 - à remplir'!$G$31:$G$400,"kg")),IF(DI$2="Atelier",IF(DI$3="Tous",SUMIFS('Étape 1 - à remplir'!$F$31:$F$400,'Étape 1 - à remplir'!$E$31:$E$400,MASQ2!CZ522,'Étape 1 - à remplir'!$G$31:$G$400,"kg"),SUMIFS('Étape 1 - à remplir'!$F$31:$F$400,'Étape 1 - à remplir'!$E$31:$E$400,MASQ2!CZ522,'Étape 1 - à remplir'!$O$31:$O$400,DI$3,'Étape 1 - à remplir'!$G$31:$G$400,"kg")),IF(DI$2="Espèce",IF(DI$3="Tous",SUMIFS('Étape 1 - à remplir'!$F$31:$F$400,'Étape 1 - à remplir'!$E$31:$E$400,MASQ2!CZ522,'Étape 1 - à remplir'!$G$31:$G$400,"kg"),SUMIFS('Étape 1 - à remplir'!$F$31:$F$400,'Étape 1 - à remplir'!$E$31:$E$400,MASQ2!CZ522,'Étape 1 - à remplir'!$N$31:$N$400,DI$3,'Étape 1 - à remplir'!$G$31:$G$400,"kg"))))))=0,NA(),IF(DI$2="Catégorie",IF(DI$3="Toutes",SUMIFS('Étape 1 - à remplir'!$F$31:$F$400,'Étape 1 - à remplir'!$E$31:$E$400,MASQ2!CZ522,'Étape 1 - à remplir'!$G$31:$G$400,"kg"),SUMIFS('Étape 1 - à remplir'!$F$31:$F$400,'Étape 1 - à remplir'!$E$31:$E$400,MASQ2!CZ522,'Étape 1 - à remplir'!$C$31:$C$400,DI$3)),IF(DI$2="Âge",IF(DI$3="Tous",SUMIFS('Étape 1 - à remplir'!$F$31:$F$400,'Étape 1 - à remplir'!$E$31:$E$400,MASQ2!CZ522,'Étape 1 - à remplir'!$G$31:$G$400,"kg"),SUMIFS('Étape 1 - à remplir'!$F$31:$F$400,'Étape 1 - à remplir'!$E$31:$E$400,MASQ2!CZ522,'Étape 1 - à remplir'!$P$31:$P$400,DI$3,'Étape 1 - à remplir'!$G$31:$G$400,"kg")),IF(DI$2="Atelier",IF(DI$3="Tous",SUMIFS('Étape 1 - à remplir'!$F$31:$F$400,'Étape 1 - à remplir'!$E$31:$E$400,MASQ2!CZ522,'Étape 1 - à remplir'!$G$31:$G$400,"kg"),SUMIFS('Étape 1 - à remplir'!$F$31:$F$400,'Étape 1 - à remplir'!$E$31:$E$400,MASQ2!CZ522,'Étape 1 - à remplir'!$O$31:$O$400,DI$3,'Étape 1 - à remplir'!$G$31:$G$400,"kg")),IF(DI$2="Espèce",IF(DI$3="Tous",SUMIFS('Étape 1 - à remplir'!$F$31:$F$400,'Étape 1 - à remplir'!$E$31:$E$400,MASQ2!CZ522,'Étape 1 - à remplir'!$G$31:$G$400,"kg"),SUMIFS('Étape 1 - à remplir'!$F$31:$F$400,'Étape 1 - à remplir'!$E$31:$E$400,MASQ2!CZ522,'Étape 1 - à remplir'!$N$31:$N$400,DI$3,'Étape 1 - à remplir'!$G$31:$G$400,"kg")))))))</f>
        <v>#N/A</v>
      </c>
      <c r="DB522" s="104">
        <f t="shared" si="236"/>
        <v>0</v>
      </c>
      <c r="DC522" s="204" t="str">
        <f t="shared" si="229"/>
        <v>Enrofloxacine</v>
      </c>
      <c r="DD522" s="204" t="str">
        <f t="shared" si="230"/>
        <v/>
      </c>
      <c r="DE522" s="204" t="str">
        <f t="shared" si="231"/>
        <v/>
      </c>
      <c r="DF522" s="204" t="str">
        <f t="shared" si="232"/>
        <v>Fluoroquinolones</v>
      </c>
      <c r="DG522" s="204" t="str">
        <f t="shared" si="233"/>
        <v/>
      </c>
      <c r="DH522" s="97" t="str">
        <f t="shared" si="234"/>
        <v/>
      </c>
      <c r="DK522" t="str">
        <f ca="1"/>
        <v>TENOTRYL 10 % SOLUTION BUVABLE</v>
      </c>
      <c r="DL522" t="e">
        <f ca="1"/>
        <v>#N/A</v>
      </c>
    </row>
    <row r="523" spans="9:116" x14ac:dyDescent="0.25">
      <c r="I523" s="102" t="str">
        <f>INDEX(Données_ATB!BE:BV,MATCH(MASQ2!J523,Données_ATB!BE:BE,0),18)</f>
        <v/>
      </c>
      <c r="J523" s="77" t="str">
        <f>Données_ATB!BE522</f>
        <v>TERRALON 20 % LA</v>
      </c>
      <c r="K523" s="204" t="e">
        <f>IF(IF(S$2="Catégorie",IF(S$3="Toutes",SUMIFS('Étape 1 - à remplir'!$F$31:$F$400,'Étape 1 - à remplir'!$E$31:$E$400,MASQ2!J523,'Étape 1 - à remplir'!$G$31:$G$400,"animaux"),SUMIFS('Étape 1 - à remplir'!$F$31:$F$400,'Étape 1 - à remplir'!$E$31:$E$400,MASQ2!J523,'Étape 1 - à remplir'!$C$31:$C$400,S$3)),IF(S$2="Âge",IF(S$3="Tous",SUMIFS('Étape 1 - à remplir'!$F$31:$F$400,'Étape 1 - à remplir'!$E$31:$E$400,MASQ2!J523,'Étape 1 - à remplir'!$G$31:$G$400,"animaux"),SUMIFS('Étape 1 - à remplir'!$F$31:$F$400,'Étape 1 - à remplir'!$E$31:$E$400,MASQ2!J523,'Étape 1 - à remplir'!$P$31:$P$400,S$3)),IF(S$2="Atelier",IF(S$3="Tous",SUMIFS('Étape 1 - à remplir'!$F$31:$F$400,'Étape 1 - à remplir'!$E$31:$E$400,MASQ2!J523,'Étape 1 - à remplir'!$G$31:$G$400,"animaux"),SUMIFS('Étape 1 - à remplir'!$F$31:$F$400,'Étape 1 - à remplir'!$E$31:$E$400,MASQ2!J523,'Étape 1 - à remplir'!$O$31:$O$400,S$3)),IF(S$2="Espèce",IF(S$3="Tous",SUMIFS('Étape 1 - à remplir'!$F$31:$F$400,'Étape 1 - à remplir'!$E$31:$E$400,MASQ2!J523,'Étape 1 - à remplir'!$G$31:$G$400,"animaux"),SUMIFS('Étape 1 - à remplir'!$F$31:$F$400,'Étape 1 - à remplir'!$E$31:$E$400,MASQ2!J523,'Étape 1 - à remplir'!$N$31:$N$400,S$3))))))=0,NA(),IF(S$2="Catégorie",IF(S$3="Toutes",SUMIFS('Étape 1 - à remplir'!$F$31:$F$400,'Étape 1 - à remplir'!$E$31:$E$400,MASQ2!J523,'Étape 1 - à remplir'!$G$31:$G$400,"animaux"),SUMIFS('Étape 1 - à remplir'!$F$31:$F$400,'Étape 1 - à remplir'!$E$31:$E$400,MASQ2!J523,'Étape 1 - à remplir'!$C$31:$C$400,S$3)),IF(S$2="Âge",IF(S$3="Tous",SUMIFS('Étape 1 - à remplir'!$F$31:$F$400,'Étape 1 - à remplir'!$E$31:$E$400,MASQ2!J523,'Étape 1 - à remplir'!$G$31:$G$400,"animaux"),SUMIFS('Étape 1 - à remplir'!$F$31:$F$400,'Étape 1 - à remplir'!$E$31:$E$400,MASQ2!J523,'Étape 1 - à remplir'!$P$31:$P$400,S$3)),IF(S$2="Atelier",IF(S$3="Tous",SUMIFS('Étape 1 - à remplir'!$F$31:$F$400,'Étape 1 - à remplir'!$E$31:$E$400,MASQ2!J523,'Étape 1 - à remplir'!$G$31:$G$400,"animaux"),SUMIFS('Étape 1 - à remplir'!$F$31:$F$400,'Étape 1 - à remplir'!$E$31:$E$400,MASQ2!J523,'Étape 1 - à remplir'!$O$31:$O$400,S$3)),IF(S$2="Espèce",IF(S$3="Tous",SUMIFS('Étape 1 - à remplir'!$F$31:$F$400,'Étape 1 - à remplir'!$E$31:$E$400,MASQ2!J523,'Étape 1 - à remplir'!$G$31:$G$400,"animaux"),SUMIFS('Étape 1 - à remplir'!$F$31:$F$400,'Étape 1 - à remplir'!$E$31:$E$400,MASQ2!J523,'Étape 1 - à remplir'!$N$31:$N$400,S$3)))))))</f>
        <v>#N/A</v>
      </c>
      <c r="L523" s="97">
        <f t="shared" si="237"/>
        <v>0</v>
      </c>
      <c r="M523" s="56" t="str">
        <f>Données_ATB!BN522</f>
        <v>Oxytétracycline</v>
      </c>
      <c r="N523" s="204" t="str">
        <f>Données_ATB!BO522</f>
        <v/>
      </c>
      <c r="O523" s="97" t="str">
        <f>Données_ATB!BP522</f>
        <v/>
      </c>
      <c r="P523" s="77" t="str">
        <f>Données_ATB!BR522</f>
        <v>Tetracyclines</v>
      </c>
      <c r="Q523" s="78" t="str">
        <f>Données_ATB!BS522</f>
        <v/>
      </c>
      <c r="R523" s="79" t="str">
        <f>Données_ATB!BT522</f>
        <v/>
      </c>
      <c r="S523" s="78"/>
      <c r="U523" s="30" t="str">
        <f ca="1"/>
        <v>TERRALON 20 % LA</v>
      </c>
      <c r="V523" s="30" t="e">
        <f ca="1"/>
        <v>#N/A</v>
      </c>
      <c r="BD523" s="102" t="str">
        <f t="shared" si="219"/>
        <v/>
      </c>
      <c r="BE523" s="56" t="str">
        <f t="shared" si="220"/>
        <v>TERRALON 20 % LA</v>
      </c>
      <c r="BF523" s="204" t="e">
        <f>IF(IF(BN$2="Catégorie",IF(BN$3="Toutes",SUMIFS('Étape 1 - à remplir'!$F$31:$F$400,'Étape 1 - à remplir'!$E$31:$E$400,MASQ2!BE523,'Étape 1 - à remplir'!$G$31:$G$400,"lots"),SUMIFS('Étape 1 - à remplir'!$F$31:$F$400,'Étape 1 - à remplir'!$E$31:$E$400,MASQ2!BE523,'Étape 1 - à remplir'!$C$31:$C$400,BN$3)),IF(BN$2="Âge",IF(BN$3="Tous",SUMIFS('Étape 1 - à remplir'!$F$31:$F$400,'Étape 1 - à remplir'!$E$31:$E$400,MASQ2!BE523,'Étape 1 - à remplir'!$G$31:$G$400,"lots"),SUMIFS('Étape 1 - à remplir'!$F$31:$F$400,'Étape 1 - à remplir'!$E$31:$E$400,MASQ2!BE523,'Étape 1 - à remplir'!$P$31:$P$400,BN$3,'Étape 1 - à remplir'!$G$31:$G$400,"lots")),IF(BN$2="Atelier",IF(BN$3="Tous",SUMIFS('Étape 1 - à remplir'!$F$31:$F$400,'Étape 1 - à remplir'!$E$31:$E$400,MASQ2!BE523,'Étape 1 - à remplir'!$G$31:$G$400,"lots"),SUMIFS('Étape 1 - à remplir'!$F$31:$F$400,'Étape 1 - à remplir'!$E$31:$E$400,MASQ2!BE523,'Étape 1 - à remplir'!$O$31:$O$400,BN$3,'Étape 1 - à remplir'!$G$31:$G$400,"lots")),IF(BN$2="Espèce",IF(BN$3="Tous",SUMIFS('Étape 1 - à remplir'!$F$31:$F$400,'Étape 1 - à remplir'!$E$31:$E$400,MASQ2!BE523,'Étape 1 - à remplir'!$G$31:$G$400,"lots"),SUMIFS('Étape 1 - à remplir'!$F$31:$F$400,'Étape 1 - à remplir'!$E$31:$E$400,MASQ2!BE523,'Étape 1 - à remplir'!$N$31:$N$400,BN$3,'Étape 1 - à remplir'!$G$31:$G$400,"lots"))))))=0,NA(),IF(BN$2="Catégorie",IF(BN$3="Toutes",SUMIFS('Étape 1 - à remplir'!$F$31:$F$400,'Étape 1 - à remplir'!$E$31:$E$400,MASQ2!BE523,'Étape 1 - à remplir'!$G$31:$G$400,"lots"),SUMIFS('Étape 1 - à remplir'!$F$31:$F$400,'Étape 1 - à remplir'!$E$31:$E$400,MASQ2!BE523,'Étape 1 - à remplir'!$C$31:$C$400,BN$3)),IF(BN$2="Âge",IF(BN$3="Tous",SUMIFS('Étape 1 - à remplir'!$F$31:$F$400,'Étape 1 - à remplir'!$E$31:$E$400,MASQ2!BE523,'Étape 1 - à remplir'!$G$31:$G$400,"lots"),SUMIFS('Étape 1 - à remplir'!$F$31:$F$400,'Étape 1 - à remplir'!$E$31:$E$400,MASQ2!BE523,'Étape 1 - à remplir'!$P$31:$P$400,BN$3,'Étape 1 - à remplir'!$G$31:$G$400,"lots")),IF(BN$2="Atelier",IF(BN$3="Tous",SUMIFS('Étape 1 - à remplir'!$F$31:$F$400,'Étape 1 - à remplir'!$E$31:$E$400,MASQ2!BE523,'Étape 1 - à remplir'!$G$31:$G$400,"lots"),SUMIFS('Étape 1 - à remplir'!$F$31:$F$400,'Étape 1 - à remplir'!$E$31:$E$400,MASQ2!BE523,'Étape 1 - à remplir'!$O$31:$O$400,BN$3,'Étape 1 - à remplir'!$G$31:$G$400,"lots")),IF(BN$2="Espèce",IF(BN$3="Tous",SUMIFS('Étape 1 - à remplir'!$F$31:$F$400,'Étape 1 - à remplir'!$E$31:$E$400,MASQ2!BE523,'Étape 1 - à remplir'!$G$31:$G$400,"lots"),SUMIFS('Étape 1 - à remplir'!$F$31:$F$400,'Étape 1 - à remplir'!$E$31:$E$400,MASQ2!BE523,'Étape 1 - à remplir'!$N$31:$N$400,BN$3,'Étape 1 - à remplir'!$G$31:$G$400,"lots")))))))</f>
        <v>#N/A</v>
      </c>
      <c r="BG523" s="204">
        <f t="shared" si="235"/>
        <v>0</v>
      </c>
      <c r="BH523" s="204" t="str">
        <f t="shared" si="221"/>
        <v>Oxytétracycline</v>
      </c>
      <c r="BI523" s="204" t="str">
        <f t="shared" si="222"/>
        <v/>
      </c>
      <c r="BJ523" s="204" t="str">
        <f t="shared" si="223"/>
        <v/>
      </c>
      <c r="BK523" s="204" t="str">
        <f t="shared" si="224"/>
        <v>Tetracyclines</v>
      </c>
      <c r="BL523" s="204" t="str">
        <f t="shared" si="225"/>
        <v/>
      </c>
      <c r="BM523" s="97" t="str">
        <f t="shared" si="226"/>
        <v/>
      </c>
      <c r="BP523" t="str">
        <f ca="1"/>
        <v>TERRALON 20 % LA</v>
      </c>
      <c r="BQ523" t="e">
        <f ca="1"/>
        <v>#N/A</v>
      </c>
      <c r="CY523" s="102" t="str">
        <f t="shared" si="227"/>
        <v/>
      </c>
      <c r="CZ523" s="56" t="str">
        <f t="shared" si="228"/>
        <v>TERRALON 20 % LA</v>
      </c>
      <c r="DA523" s="204" t="e">
        <f>IF(IF(DI$2="Catégorie",IF(DI$3="Toutes",SUMIFS('Étape 1 - à remplir'!$F$31:$F$400,'Étape 1 - à remplir'!$E$31:$E$400,MASQ2!CZ523,'Étape 1 - à remplir'!$G$31:$G$400,"kg"),SUMIFS('Étape 1 - à remplir'!$F$31:$F$400,'Étape 1 - à remplir'!$E$31:$E$400,MASQ2!CZ523,'Étape 1 - à remplir'!$C$31:$C$400,DI$3)),IF(DI$2="Âge",IF(DI$3="Tous",SUMIFS('Étape 1 - à remplir'!$F$31:$F$400,'Étape 1 - à remplir'!$E$31:$E$400,MASQ2!CZ523,'Étape 1 - à remplir'!$G$31:$G$400,"kg"),SUMIFS('Étape 1 - à remplir'!$F$31:$F$400,'Étape 1 - à remplir'!$E$31:$E$400,MASQ2!CZ523,'Étape 1 - à remplir'!$P$31:$P$400,DI$3,'Étape 1 - à remplir'!$G$31:$G$400,"kg")),IF(DI$2="Atelier",IF(DI$3="Tous",SUMIFS('Étape 1 - à remplir'!$F$31:$F$400,'Étape 1 - à remplir'!$E$31:$E$400,MASQ2!CZ523,'Étape 1 - à remplir'!$G$31:$G$400,"kg"),SUMIFS('Étape 1 - à remplir'!$F$31:$F$400,'Étape 1 - à remplir'!$E$31:$E$400,MASQ2!CZ523,'Étape 1 - à remplir'!$O$31:$O$400,DI$3,'Étape 1 - à remplir'!$G$31:$G$400,"kg")),IF(DI$2="Espèce",IF(DI$3="Tous",SUMIFS('Étape 1 - à remplir'!$F$31:$F$400,'Étape 1 - à remplir'!$E$31:$E$400,MASQ2!CZ523,'Étape 1 - à remplir'!$G$31:$G$400,"kg"),SUMIFS('Étape 1 - à remplir'!$F$31:$F$400,'Étape 1 - à remplir'!$E$31:$E$400,MASQ2!CZ523,'Étape 1 - à remplir'!$N$31:$N$400,DI$3,'Étape 1 - à remplir'!$G$31:$G$400,"kg"))))))=0,NA(),IF(DI$2="Catégorie",IF(DI$3="Toutes",SUMIFS('Étape 1 - à remplir'!$F$31:$F$400,'Étape 1 - à remplir'!$E$31:$E$400,MASQ2!CZ523,'Étape 1 - à remplir'!$G$31:$G$400,"kg"),SUMIFS('Étape 1 - à remplir'!$F$31:$F$400,'Étape 1 - à remplir'!$E$31:$E$400,MASQ2!CZ523,'Étape 1 - à remplir'!$C$31:$C$400,DI$3)),IF(DI$2="Âge",IF(DI$3="Tous",SUMIFS('Étape 1 - à remplir'!$F$31:$F$400,'Étape 1 - à remplir'!$E$31:$E$400,MASQ2!CZ523,'Étape 1 - à remplir'!$G$31:$G$400,"kg"),SUMIFS('Étape 1 - à remplir'!$F$31:$F$400,'Étape 1 - à remplir'!$E$31:$E$400,MASQ2!CZ523,'Étape 1 - à remplir'!$P$31:$P$400,DI$3,'Étape 1 - à remplir'!$G$31:$G$400,"kg")),IF(DI$2="Atelier",IF(DI$3="Tous",SUMIFS('Étape 1 - à remplir'!$F$31:$F$400,'Étape 1 - à remplir'!$E$31:$E$400,MASQ2!CZ523,'Étape 1 - à remplir'!$G$31:$G$400,"kg"),SUMIFS('Étape 1 - à remplir'!$F$31:$F$400,'Étape 1 - à remplir'!$E$31:$E$400,MASQ2!CZ523,'Étape 1 - à remplir'!$O$31:$O$400,DI$3,'Étape 1 - à remplir'!$G$31:$G$400,"kg")),IF(DI$2="Espèce",IF(DI$3="Tous",SUMIFS('Étape 1 - à remplir'!$F$31:$F$400,'Étape 1 - à remplir'!$E$31:$E$400,MASQ2!CZ523,'Étape 1 - à remplir'!$G$31:$G$400,"kg"),SUMIFS('Étape 1 - à remplir'!$F$31:$F$400,'Étape 1 - à remplir'!$E$31:$E$400,MASQ2!CZ523,'Étape 1 - à remplir'!$N$31:$N$400,DI$3,'Étape 1 - à remplir'!$G$31:$G$400,"kg")))))))</f>
        <v>#N/A</v>
      </c>
      <c r="DB523" s="104">
        <f t="shared" si="236"/>
        <v>0</v>
      </c>
      <c r="DC523" s="204" t="str">
        <f t="shared" si="229"/>
        <v>Oxytétracycline</v>
      </c>
      <c r="DD523" s="204" t="str">
        <f t="shared" si="230"/>
        <v/>
      </c>
      <c r="DE523" s="204" t="str">
        <f t="shared" si="231"/>
        <v/>
      </c>
      <c r="DF523" s="204" t="str">
        <f t="shared" si="232"/>
        <v>Tetracyclines</v>
      </c>
      <c r="DG523" s="204" t="str">
        <f t="shared" si="233"/>
        <v/>
      </c>
      <c r="DH523" s="97" t="str">
        <f t="shared" si="234"/>
        <v/>
      </c>
      <c r="DK523" t="str">
        <f ca="1"/>
        <v>TERRALON 20 % LA</v>
      </c>
      <c r="DL523" t="e">
        <f ca="1"/>
        <v>#N/A</v>
      </c>
    </row>
    <row r="524" spans="9:116" x14ac:dyDescent="0.25">
      <c r="I524" s="102" t="str">
        <f>INDEX(Données_ATB!BE:BV,MATCH(MASQ2!J524,Données_ATB!BE:BE,0),18)</f>
        <v/>
      </c>
      <c r="J524" s="77" t="str">
        <f>Données_ATB!BE523</f>
        <v>TERRAMYCINE LONGUE ACTION</v>
      </c>
      <c r="K524" s="204" t="e">
        <f>IF(IF(S$2="Catégorie",IF(S$3="Toutes",SUMIFS('Étape 1 - à remplir'!$F$31:$F$400,'Étape 1 - à remplir'!$E$31:$E$400,MASQ2!J524,'Étape 1 - à remplir'!$G$31:$G$400,"animaux"),SUMIFS('Étape 1 - à remplir'!$F$31:$F$400,'Étape 1 - à remplir'!$E$31:$E$400,MASQ2!J524,'Étape 1 - à remplir'!$C$31:$C$400,S$3)),IF(S$2="Âge",IF(S$3="Tous",SUMIFS('Étape 1 - à remplir'!$F$31:$F$400,'Étape 1 - à remplir'!$E$31:$E$400,MASQ2!J524,'Étape 1 - à remplir'!$G$31:$G$400,"animaux"),SUMIFS('Étape 1 - à remplir'!$F$31:$F$400,'Étape 1 - à remplir'!$E$31:$E$400,MASQ2!J524,'Étape 1 - à remplir'!$P$31:$P$400,S$3)),IF(S$2="Atelier",IF(S$3="Tous",SUMIFS('Étape 1 - à remplir'!$F$31:$F$400,'Étape 1 - à remplir'!$E$31:$E$400,MASQ2!J524,'Étape 1 - à remplir'!$G$31:$G$400,"animaux"),SUMIFS('Étape 1 - à remplir'!$F$31:$F$400,'Étape 1 - à remplir'!$E$31:$E$400,MASQ2!J524,'Étape 1 - à remplir'!$O$31:$O$400,S$3)),IF(S$2="Espèce",IF(S$3="Tous",SUMIFS('Étape 1 - à remplir'!$F$31:$F$400,'Étape 1 - à remplir'!$E$31:$E$400,MASQ2!J524,'Étape 1 - à remplir'!$G$31:$G$400,"animaux"),SUMIFS('Étape 1 - à remplir'!$F$31:$F$400,'Étape 1 - à remplir'!$E$31:$E$400,MASQ2!J524,'Étape 1 - à remplir'!$N$31:$N$400,S$3))))))=0,NA(),IF(S$2="Catégorie",IF(S$3="Toutes",SUMIFS('Étape 1 - à remplir'!$F$31:$F$400,'Étape 1 - à remplir'!$E$31:$E$400,MASQ2!J524,'Étape 1 - à remplir'!$G$31:$G$400,"animaux"),SUMIFS('Étape 1 - à remplir'!$F$31:$F$400,'Étape 1 - à remplir'!$E$31:$E$400,MASQ2!J524,'Étape 1 - à remplir'!$C$31:$C$400,S$3)),IF(S$2="Âge",IF(S$3="Tous",SUMIFS('Étape 1 - à remplir'!$F$31:$F$400,'Étape 1 - à remplir'!$E$31:$E$400,MASQ2!J524,'Étape 1 - à remplir'!$G$31:$G$400,"animaux"),SUMIFS('Étape 1 - à remplir'!$F$31:$F$400,'Étape 1 - à remplir'!$E$31:$E$400,MASQ2!J524,'Étape 1 - à remplir'!$P$31:$P$400,S$3)),IF(S$2="Atelier",IF(S$3="Tous",SUMIFS('Étape 1 - à remplir'!$F$31:$F$400,'Étape 1 - à remplir'!$E$31:$E$400,MASQ2!J524,'Étape 1 - à remplir'!$G$31:$G$400,"animaux"),SUMIFS('Étape 1 - à remplir'!$F$31:$F$400,'Étape 1 - à remplir'!$E$31:$E$400,MASQ2!J524,'Étape 1 - à remplir'!$O$31:$O$400,S$3)),IF(S$2="Espèce",IF(S$3="Tous",SUMIFS('Étape 1 - à remplir'!$F$31:$F$400,'Étape 1 - à remplir'!$E$31:$E$400,MASQ2!J524,'Étape 1 - à remplir'!$G$31:$G$400,"animaux"),SUMIFS('Étape 1 - à remplir'!$F$31:$F$400,'Étape 1 - à remplir'!$E$31:$E$400,MASQ2!J524,'Étape 1 - à remplir'!$N$31:$N$400,S$3)))))))</f>
        <v>#N/A</v>
      </c>
      <c r="L524" s="97">
        <f t="shared" si="237"/>
        <v>0</v>
      </c>
      <c r="M524" s="56" t="str">
        <f>Données_ATB!BN523</f>
        <v>Oxytétracycline</v>
      </c>
      <c r="N524" s="204" t="str">
        <f>Données_ATB!BO523</f>
        <v/>
      </c>
      <c r="O524" s="97" t="str">
        <f>Données_ATB!BP523</f>
        <v/>
      </c>
      <c r="P524" s="77" t="str">
        <f>Données_ATB!BR523</f>
        <v>Tetracyclines</v>
      </c>
      <c r="Q524" s="78" t="str">
        <f>Données_ATB!BS523</f>
        <v/>
      </c>
      <c r="R524" s="79" t="str">
        <f>Données_ATB!BT523</f>
        <v/>
      </c>
      <c r="S524" s="78"/>
      <c r="U524" s="30" t="str">
        <f ca="1"/>
        <v>TERRAMYCINE LONGUE ACTION</v>
      </c>
      <c r="V524" s="30" t="e">
        <f ca="1"/>
        <v>#N/A</v>
      </c>
      <c r="BD524" s="102" t="str">
        <f t="shared" si="219"/>
        <v/>
      </c>
      <c r="BE524" s="56" t="str">
        <f t="shared" si="220"/>
        <v>TERRAMYCINE LONGUE ACTION</v>
      </c>
      <c r="BF524" s="204" t="e">
        <f>IF(IF(BN$2="Catégorie",IF(BN$3="Toutes",SUMIFS('Étape 1 - à remplir'!$F$31:$F$400,'Étape 1 - à remplir'!$E$31:$E$400,MASQ2!BE524,'Étape 1 - à remplir'!$G$31:$G$400,"lots"),SUMIFS('Étape 1 - à remplir'!$F$31:$F$400,'Étape 1 - à remplir'!$E$31:$E$400,MASQ2!BE524,'Étape 1 - à remplir'!$C$31:$C$400,BN$3)),IF(BN$2="Âge",IF(BN$3="Tous",SUMIFS('Étape 1 - à remplir'!$F$31:$F$400,'Étape 1 - à remplir'!$E$31:$E$400,MASQ2!BE524,'Étape 1 - à remplir'!$G$31:$G$400,"lots"),SUMIFS('Étape 1 - à remplir'!$F$31:$F$400,'Étape 1 - à remplir'!$E$31:$E$400,MASQ2!BE524,'Étape 1 - à remplir'!$P$31:$P$400,BN$3,'Étape 1 - à remplir'!$G$31:$G$400,"lots")),IF(BN$2="Atelier",IF(BN$3="Tous",SUMIFS('Étape 1 - à remplir'!$F$31:$F$400,'Étape 1 - à remplir'!$E$31:$E$400,MASQ2!BE524,'Étape 1 - à remplir'!$G$31:$G$400,"lots"),SUMIFS('Étape 1 - à remplir'!$F$31:$F$400,'Étape 1 - à remplir'!$E$31:$E$400,MASQ2!BE524,'Étape 1 - à remplir'!$O$31:$O$400,BN$3,'Étape 1 - à remplir'!$G$31:$G$400,"lots")),IF(BN$2="Espèce",IF(BN$3="Tous",SUMIFS('Étape 1 - à remplir'!$F$31:$F$400,'Étape 1 - à remplir'!$E$31:$E$400,MASQ2!BE524,'Étape 1 - à remplir'!$G$31:$G$400,"lots"),SUMIFS('Étape 1 - à remplir'!$F$31:$F$400,'Étape 1 - à remplir'!$E$31:$E$400,MASQ2!BE524,'Étape 1 - à remplir'!$N$31:$N$400,BN$3,'Étape 1 - à remplir'!$G$31:$G$400,"lots"))))))=0,NA(),IF(BN$2="Catégorie",IF(BN$3="Toutes",SUMIFS('Étape 1 - à remplir'!$F$31:$F$400,'Étape 1 - à remplir'!$E$31:$E$400,MASQ2!BE524,'Étape 1 - à remplir'!$G$31:$G$400,"lots"),SUMIFS('Étape 1 - à remplir'!$F$31:$F$400,'Étape 1 - à remplir'!$E$31:$E$400,MASQ2!BE524,'Étape 1 - à remplir'!$C$31:$C$400,BN$3)),IF(BN$2="Âge",IF(BN$3="Tous",SUMIFS('Étape 1 - à remplir'!$F$31:$F$400,'Étape 1 - à remplir'!$E$31:$E$400,MASQ2!BE524,'Étape 1 - à remplir'!$G$31:$G$400,"lots"),SUMIFS('Étape 1 - à remplir'!$F$31:$F$400,'Étape 1 - à remplir'!$E$31:$E$400,MASQ2!BE524,'Étape 1 - à remplir'!$P$31:$P$400,BN$3,'Étape 1 - à remplir'!$G$31:$G$400,"lots")),IF(BN$2="Atelier",IF(BN$3="Tous",SUMIFS('Étape 1 - à remplir'!$F$31:$F$400,'Étape 1 - à remplir'!$E$31:$E$400,MASQ2!BE524,'Étape 1 - à remplir'!$G$31:$G$400,"lots"),SUMIFS('Étape 1 - à remplir'!$F$31:$F$400,'Étape 1 - à remplir'!$E$31:$E$400,MASQ2!BE524,'Étape 1 - à remplir'!$O$31:$O$400,BN$3,'Étape 1 - à remplir'!$G$31:$G$400,"lots")),IF(BN$2="Espèce",IF(BN$3="Tous",SUMIFS('Étape 1 - à remplir'!$F$31:$F$400,'Étape 1 - à remplir'!$E$31:$E$400,MASQ2!BE524,'Étape 1 - à remplir'!$G$31:$G$400,"lots"),SUMIFS('Étape 1 - à remplir'!$F$31:$F$400,'Étape 1 - à remplir'!$E$31:$E$400,MASQ2!BE524,'Étape 1 - à remplir'!$N$31:$N$400,BN$3,'Étape 1 - à remplir'!$G$31:$G$400,"lots")))))))</f>
        <v>#N/A</v>
      </c>
      <c r="BG524" s="204">
        <f t="shared" si="235"/>
        <v>0</v>
      </c>
      <c r="BH524" s="204" t="str">
        <f t="shared" si="221"/>
        <v>Oxytétracycline</v>
      </c>
      <c r="BI524" s="204" t="str">
        <f t="shared" si="222"/>
        <v/>
      </c>
      <c r="BJ524" s="204" t="str">
        <f t="shared" si="223"/>
        <v/>
      </c>
      <c r="BK524" s="204" t="str">
        <f t="shared" si="224"/>
        <v>Tetracyclines</v>
      </c>
      <c r="BL524" s="204" t="str">
        <f t="shared" si="225"/>
        <v/>
      </c>
      <c r="BM524" s="97" t="str">
        <f t="shared" si="226"/>
        <v/>
      </c>
      <c r="BP524" t="str">
        <f ca="1"/>
        <v>TERRAMYCINE LONGUE ACTION</v>
      </c>
      <c r="BQ524" t="e">
        <f ca="1"/>
        <v>#N/A</v>
      </c>
      <c r="CY524" s="102" t="str">
        <f t="shared" si="227"/>
        <v/>
      </c>
      <c r="CZ524" s="56" t="str">
        <f t="shared" si="228"/>
        <v>TERRAMYCINE LONGUE ACTION</v>
      </c>
      <c r="DA524" s="204" t="e">
        <f>IF(IF(DI$2="Catégorie",IF(DI$3="Toutes",SUMIFS('Étape 1 - à remplir'!$F$31:$F$400,'Étape 1 - à remplir'!$E$31:$E$400,MASQ2!CZ524,'Étape 1 - à remplir'!$G$31:$G$400,"kg"),SUMIFS('Étape 1 - à remplir'!$F$31:$F$400,'Étape 1 - à remplir'!$E$31:$E$400,MASQ2!CZ524,'Étape 1 - à remplir'!$C$31:$C$400,DI$3)),IF(DI$2="Âge",IF(DI$3="Tous",SUMIFS('Étape 1 - à remplir'!$F$31:$F$400,'Étape 1 - à remplir'!$E$31:$E$400,MASQ2!CZ524,'Étape 1 - à remplir'!$G$31:$G$400,"kg"),SUMIFS('Étape 1 - à remplir'!$F$31:$F$400,'Étape 1 - à remplir'!$E$31:$E$400,MASQ2!CZ524,'Étape 1 - à remplir'!$P$31:$P$400,DI$3,'Étape 1 - à remplir'!$G$31:$G$400,"kg")),IF(DI$2="Atelier",IF(DI$3="Tous",SUMIFS('Étape 1 - à remplir'!$F$31:$F$400,'Étape 1 - à remplir'!$E$31:$E$400,MASQ2!CZ524,'Étape 1 - à remplir'!$G$31:$G$400,"kg"),SUMIFS('Étape 1 - à remplir'!$F$31:$F$400,'Étape 1 - à remplir'!$E$31:$E$400,MASQ2!CZ524,'Étape 1 - à remplir'!$O$31:$O$400,DI$3,'Étape 1 - à remplir'!$G$31:$G$400,"kg")),IF(DI$2="Espèce",IF(DI$3="Tous",SUMIFS('Étape 1 - à remplir'!$F$31:$F$400,'Étape 1 - à remplir'!$E$31:$E$400,MASQ2!CZ524,'Étape 1 - à remplir'!$G$31:$G$400,"kg"),SUMIFS('Étape 1 - à remplir'!$F$31:$F$400,'Étape 1 - à remplir'!$E$31:$E$400,MASQ2!CZ524,'Étape 1 - à remplir'!$N$31:$N$400,DI$3,'Étape 1 - à remplir'!$G$31:$G$400,"kg"))))))=0,NA(),IF(DI$2="Catégorie",IF(DI$3="Toutes",SUMIFS('Étape 1 - à remplir'!$F$31:$F$400,'Étape 1 - à remplir'!$E$31:$E$400,MASQ2!CZ524,'Étape 1 - à remplir'!$G$31:$G$400,"kg"),SUMIFS('Étape 1 - à remplir'!$F$31:$F$400,'Étape 1 - à remplir'!$E$31:$E$400,MASQ2!CZ524,'Étape 1 - à remplir'!$C$31:$C$400,DI$3)),IF(DI$2="Âge",IF(DI$3="Tous",SUMIFS('Étape 1 - à remplir'!$F$31:$F$400,'Étape 1 - à remplir'!$E$31:$E$400,MASQ2!CZ524,'Étape 1 - à remplir'!$G$31:$G$400,"kg"),SUMIFS('Étape 1 - à remplir'!$F$31:$F$400,'Étape 1 - à remplir'!$E$31:$E$400,MASQ2!CZ524,'Étape 1 - à remplir'!$P$31:$P$400,DI$3,'Étape 1 - à remplir'!$G$31:$G$400,"kg")),IF(DI$2="Atelier",IF(DI$3="Tous",SUMIFS('Étape 1 - à remplir'!$F$31:$F$400,'Étape 1 - à remplir'!$E$31:$E$400,MASQ2!CZ524,'Étape 1 - à remplir'!$G$31:$G$400,"kg"),SUMIFS('Étape 1 - à remplir'!$F$31:$F$400,'Étape 1 - à remplir'!$E$31:$E$400,MASQ2!CZ524,'Étape 1 - à remplir'!$O$31:$O$400,DI$3,'Étape 1 - à remplir'!$G$31:$G$400,"kg")),IF(DI$2="Espèce",IF(DI$3="Tous",SUMIFS('Étape 1 - à remplir'!$F$31:$F$400,'Étape 1 - à remplir'!$E$31:$E$400,MASQ2!CZ524,'Étape 1 - à remplir'!$G$31:$G$400,"kg"),SUMIFS('Étape 1 - à remplir'!$F$31:$F$400,'Étape 1 - à remplir'!$E$31:$E$400,MASQ2!CZ524,'Étape 1 - à remplir'!$N$31:$N$400,DI$3,'Étape 1 - à remplir'!$G$31:$G$400,"kg")))))))</f>
        <v>#N/A</v>
      </c>
      <c r="DB524" s="104">
        <f t="shared" si="236"/>
        <v>0</v>
      </c>
      <c r="DC524" s="204" t="str">
        <f t="shared" si="229"/>
        <v>Oxytétracycline</v>
      </c>
      <c r="DD524" s="204" t="str">
        <f t="shared" si="230"/>
        <v/>
      </c>
      <c r="DE524" s="204" t="str">
        <f t="shared" si="231"/>
        <v/>
      </c>
      <c r="DF524" s="204" t="str">
        <f t="shared" si="232"/>
        <v>Tetracyclines</v>
      </c>
      <c r="DG524" s="204" t="str">
        <f t="shared" si="233"/>
        <v/>
      </c>
      <c r="DH524" s="97" t="str">
        <f t="shared" si="234"/>
        <v/>
      </c>
      <c r="DK524" t="str">
        <f ca="1"/>
        <v>TERRAMYCINE LONGUE ACTION</v>
      </c>
      <c r="DL524" t="e">
        <f ca="1"/>
        <v>#N/A</v>
      </c>
    </row>
    <row r="525" spans="9:116" x14ac:dyDescent="0.25">
      <c r="I525" s="102" t="str">
        <f>INDEX(Données_ATB!BE:BV,MATCH(MASQ2!J525,Données_ATB!BE:BE,0),18)</f>
        <v/>
      </c>
      <c r="J525" s="77" t="str">
        <f>Données_ATB!BE524</f>
        <v>TERRAMYCINE SOLUTION INJECTABLE</v>
      </c>
      <c r="K525" s="204" t="e">
        <f>IF(IF(S$2="Catégorie",IF(S$3="Toutes",SUMIFS('Étape 1 - à remplir'!$F$31:$F$400,'Étape 1 - à remplir'!$E$31:$E$400,MASQ2!J525,'Étape 1 - à remplir'!$G$31:$G$400,"animaux"),SUMIFS('Étape 1 - à remplir'!$F$31:$F$400,'Étape 1 - à remplir'!$E$31:$E$400,MASQ2!J525,'Étape 1 - à remplir'!$C$31:$C$400,S$3)),IF(S$2="Âge",IF(S$3="Tous",SUMIFS('Étape 1 - à remplir'!$F$31:$F$400,'Étape 1 - à remplir'!$E$31:$E$400,MASQ2!J525,'Étape 1 - à remplir'!$G$31:$G$400,"animaux"),SUMIFS('Étape 1 - à remplir'!$F$31:$F$400,'Étape 1 - à remplir'!$E$31:$E$400,MASQ2!J525,'Étape 1 - à remplir'!$P$31:$P$400,S$3)),IF(S$2="Atelier",IF(S$3="Tous",SUMIFS('Étape 1 - à remplir'!$F$31:$F$400,'Étape 1 - à remplir'!$E$31:$E$400,MASQ2!J525,'Étape 1 - à remplir'!$G$31:$G$400,"animaux"),SUMIFS('Étape 1 - à remplir'!$F$31:$F$400,'Étape 1 - à remplir'!$E$31:$E$400,MASQ2!J525,'Étape 1 - à remplir'!$O$31:$O$400,S$3)),IF(S$2="Espèce",IF(S$3="Tous",SUMIFS('Étape 1 - à remplir'!$F$31:$F$400,'Étape 1 - à remplir'!$E$31:$E$400,MASQ2!J525,'Étape 1 - à remplir'!$G$31:$G$400,"animaux"),SUMIFS('Étape 1 - à remplir'!$F$31:$F$400,'Étape 1 - à remplir'!$E$31:$E$400,MASQ2!J525,'Étape 1 - à remplir'!$N$31:$N$400,S$3))))))=0,NA(),IF(S$2="Catégorie",IF(S$3="Toutes",SUMIFS('Étape 1 - à remplir'!$F$31:$F$400,'Étape 1 - à remplir'!$E$31:$E$400,MASQ2!J525,'Étape 1 - à remplir'!$G$31:$G$400,"animaux"),SUMIFS('Étape 1 - à remplir'!$F$31:$F$400,'Étape 1 - à remplir'!$E$31:$E$400,MASQ2!J525,'Étape 1 - à remplir'!$C$31:$C$400,S$3)),IF(S$2="Âge",IF(S$3="Tous",SUMIFS('Étape 1 - à remplir'!$F$31:$F$400,'Étape 1 - à remplir'!$E$31:$E$400,MASQ2!J525,'Étape 1 - à remplir'!$G$31:$G$400,"animaux"),SUMIFS('Étape 1 - à remplir'!$F$31:$F$400,'Étape 1 - à remplir'!$E$31:$E$400,MASQ2!J525,'Étape 1 - à remplir'!$P$31:$P$400,S$3)),IF(S$2="Atelier",IF(S$3="Tous",SUMIFS('Étape 1 - à remplir'!$F$31:$F$400,'Étape 1 - à remplir'!$E$31:$E$400,MASQ2!J525,'Étape 1 - à remplir'!$G$31:$G$400,"animaux"),SUMIFS('Étape 1 - à remplir'!$F$31:$F$400,'Étape 1 - à remplir'!$E$31:$E$400,MASQ2!J525,'Étape 1 - à remplir'!$O$31:$O$400,S$3)),IF(S$2="Espèce",IF(S$3="Tous",SUMIFS('Étape 1 - à remplir'!$F$31:$F$400,'Étape 1 - à remplir'!$E$31:$E$400,MASQ2!J525,'Étape 1 - à remplir'!$G$31:$G$400,"animaux"),SUMIFS('Étape 1 - à remplir'!$F$31:$F$400,'Étape 1 - à remplir'!$E$31:$E$400,MASQ2!J525,'Étape 1 - à remplir'!$N$31:$N$400,S$3)))))))</f>
        <v>#N/A</v>
      </c>
      <c r="L525" s="97">
        <f t="shared" si="237"/>
        <v>0</v>
      </c>
      <c r="M525" s="56" t="str">
        <f>Données_ATB!BN524</f>
        <v>Oxytétracycline</v>
      </c>
      <c r="N525" s="204" t="str">
        <f>Données_ATB!BO524</f>
        <v/>
      </c>
      <c r="O525" s="97" t="str">
        <f>Données_ATB!BP524</f>
        <v/>
      </c>
      <c r="P525" s="77" t="str">
        <f>Données_ATB!BR524</f>
        <v>Tetracyclines</v>
      </c>
      <c r="Q525" s="78" t="str">
        <f>Données_ATB!BS524</f>
        <v/>
      </c>
      <c r="R525" s="79" t="str">
        <f>Données_ATB!BT524</f>
        <v/>
      </c>
      <c r="S525" s="78"/>
      <c r="U525" s="30" t="str">
        <f ca="1"/>
        <v>TERRAMYCINE SOLUTION INJECTABLE</v>
      </c>
      <c r="V525" s="30" t="e">
        <f ca="1"/>
        <v>#N/A</v>
      </c>
      <c r="BD525" s="102" t="str">
        <f t="shared" si="219"/>
        <v/>
      </c>
      <c r="BE525" s="56" t="str">
        <f t="shared" si="220"/>
        <v>TERRAMYCINE SOLUTION INJECTABLE</v>
      </c>
      <c r="BF525" s="204" t="e">
        <f>IF(IF(BN$2="Catégorie",IF(BN$3="Toutes",SUMIFS('Étape 1 - à remplir'!$F$31:$F$400,'Étape 1 - à remplir'!$E$31:$E$400,MASQ2!BE525,'Étape 1 - à remplir'!$G$31:$G$400,"lots"),SUMIFS('Étape 1 - à remplir'!$F$31:$F$400,'Étape 1 - à remplir'!$E$31:$E$400,MASQ2!BE525,'Étape 1 - à remplir'!$C$31:$C$400,BN$3)),IF(BN$2="Âge",IF(BN$3="Tous",SUMIFS('Étape 1 - à remplir'!$F$31:$F$400,'Étape 1 - à remplir'!$E$31:$E$400,MASQ2!BE525,'Étape 1 - à remplir'!$G$31:$G$400,"lots"),SUMIFS('Étape 1 - à remplir'!$F$31:$F$400,'Étape 1 - à remplir'!$E$31:$E$400,MASQ2!BE525,'Étape 1 - à remplir'!$P$31:$P$400,BN$3,'Étape 1 - à remplir'!$G$31:$G$400,"lots")),IF(BN$2="Atelier",IF(BN$3="Tous",SUMIFS('Étape 1 - à remplir'!$F$31:$F$400,'Étape 1 - à remplir'!$E$31:$E$400,MASQ2!BE525,'Étape 1 - à remplir'!$G$31:$G$400,"lots"),SUMIFS('Étape 1 - à remplir'!$F$31:$F$400,'Étape 1 - à remplir'!$E$31:$E$400,MASQ2!BE525,'Étape 1 - à remplir'!$O$31:$O$400,BN$3,'Étape 1 - à remplir'!$G$31:$G$400,"lots")),IF(BN$2="Espèce",IF(BN$3="Tous",SUMIFS('Étape 1 - à remplir'!$F$31:$F$400,'Étape 1 - à remplir'!$E$31:$E$400,MASQ2!BE525,'Étape 1 - à remplir'!$G$31:$G$400,"lots"),SUMIFS('Étape 1 - à remplir'!$F$31:$F$400,'Étape 1 - à remplir'!$E$31:$E$400,MASQ2!BE525,'Étape 1 - à remplir'!$N$31:$N$400,BN$3,'Étape 1 - à remplir'!$G$31:$G$400,"lots"))))))=0,NA(),IF(BN$2="Catégorie",IF(BN$3="Toutes",SUMIFS('Étape 1 - à remplir'!$F$31:$F$400,'Étape 1 - à remplir'!$E$31:$E$400,MASQ2!BE525,'Étape 1 - à remplir'!$G$31:$G$400,"lots"),SUMIFS('Étape 1 - à remplir'!$F$31:$F$400,'Étape 1 - à remplir'!$E$31:$E$400,MASQ2!BE525,'Étape 1 - à remplir'!$C$31:$C$400,BN$3)),IF(BN$2="Âge",IF(BN$3="Tous",SUMIFS('Étape 1 - à remplir'!$F$31:$F$400,'Étape 1 - à remplir'!$E$31:$E$400,MASQ2!BE525,'Étape 1 - à remplir'!$G$31:$G$400,"lots"),SUMIFS('Étape 1 - à remplir'!$F$31:$F$400,'Étape 1 - à remplir'!$E$31:$E$400,MASQ2!BE525,'Étape 1 - à remplir'!$P$31:$P$400,BN$3,'Étape 1 - à remplir'!$G$31:$G$400,"lots")),IF(BN$2="Atelier",IF(BN$3="Tous",SUMIFS('Étape 1 - à remplir'!$F$31:$F$400,'Étape 1 - à remplir'!$E$31:$E$400,MASQ2!BE525,'Étape 1 - à remplir'!$G$31:$G$400,"lots"),SUMIFS('Étape 1 - à remplir'!$F$31:$F$400,'Étape 1 - à remplir'!$E$31:$E$400,MASQ2!BE525,'Étape 1 - à remplir'!$O$31:$O$400,BN$3,'Étape 1 - à remplir'!$G$31:$G$400,"lots")),IF(BN$2="Espèce",IF(BN$3="Tous",SUMIFS('Étape 1 - à remplir'!$F$31:$F$400,'Étape 1 - à remplir'!$E$31:$E$400,MASQ2!BE525,'Étape 1 - à remplir'!$G$31:$G$400,"lots"),SUMIFS('Étape 1 - à remplir'!$F$31:$F$400,'Étape 1 - à remplir'!$E$31:$E$400,MASQ2!BE525,'Étape 1 - à remplir'!$N$31:$N$400,BN$3,'Étape 1 - à remplir'!$G$31:$G$400,"lots")))))))</f>
        <v>#N/A</v>
      </c>
      <c r="BG525" s="204">
        <f t="shared" si="235"/>
        <v>0</v>
      </c>
      <c r="BH525" s="204" t="str">
        <f t="shared" si="221"/>
        <v>Oxytétracycline</v>
      </c>
      <c r="BI525" s="204" t="str">
        <f t="shared" si="222"/>
        <v/>
      </c>
      <c r="BJ525" s="204" t="str">
        <f t="shared" si="223"/>
        <v/>
      </c>
      <c r="BK525" s="204" t="str">
        <f t="shared" si="224"/>
        <v>Tetracyclines</v>
      </c>
      <c r="BL525" s="204" t="str">
        <f t="shared" si="225"/>
        <v/>
      </c>
      <c r="BM525" s="97" t="str">
        <f t="shared" si="226"/>
        <v/>
      </c>
      <c r="BP525" t="str">
        <f ca="1"/>
        <v>TERRAMYCINE SOLUTION INJECTABLE</v>
      </c>
      <c r="BQ525" t="e">
        <f ca="1"/>
        <v>#N/A</v>
      </c>
      <c r="CY525" s="102" t="str">
        <f t="shared" si="227"/>
        <v/>
      </c>
      <c r="CZ525" s="56" t="str">
        <f t="shared" si="228"/>
        <v>TERRAMYCINE SOLUTION INJECTABLE</v>
      </c>
      <c r="DA525" s="204" t="e">
        <f>IF(IF(DI$2="Catégorie",IF(DI$3="Toutes",SUMIFS('Étape 1 - à remplir'!$F$31:$F$400,'Étape 1 - à remplir'!$E$31:$E$400,MASQ2!CZ525,'Étape 1 - à remplir'!$G$31:$G$400,"kg"),SUMIFS('Étape 1 - à remplir'!$F$31:$F$400,'Étape 1 - à remplir'!$E$31:$E$400,MASQ2!CZ525,'Étape 1 - à remplir'!$C$31:$C$400,DI$3)),IF(DI$2="Âge",IF(DI$3="Tous",SUMIFS('Étape 1 - à remplir'!$F$31:$F$400,'Étape 1 - à remplir'!$E$31:$E$400,MASQ2!CZ525,'Étape 1 - à remplir'!$G$31:$G$400,"kg"),SUMIFS('Étape 1 - à remplir'!$F$31:$F$400,'Étape 1 - à remplir'!$E$31:$E$400,MASQ2!CZ525,'Étape 1 - à remplir'!$P$31:$P$400,DI$3,'Étape 1 - à remplir'!$G$31:$G$400,"kg")),IF(DI$2="Atelier",IF(DI$3="Tous",SUMIFS('Étape 1 - à remplir'!$F$31:$F$400,'Étape 1 - à remplir'!$E$31:$E$400,MASQ2!CZ525,'Étape 1 - à remplir'!$G$31:$G$400,"kg"),SUMIFS('Étape 1 - à remplir'!$F$31:$F$400,'Étape 1 - à remplir'!$E$31:$E$400,MASQ2!CZ525,'Étape 1 - à remplir'!$O$31:$O$400,DI$3,'Étape 1 - à remplir'!$G$31:$G$400,"kg")),IF(DI$2="Espèce",IF(DI$3="Tous",SUMIFS('Étape 1 - à remplir'!$F$31:$F$400,'Étape 1 - à remplir'!$E$31:$E$400,MASQ2!CZ525,'Étape 1 - à remplir'!$G$31:$G$400,"kg"),SUMIFS('Étape 1 - à remplir'!$F$31:$F$400,'Étape 1 - à remplir'!$E$31:$E$400,MASQ2!CZ525,'Étape 1 - à remplir'!$N$31:$N$400,DI$3,'Étape 1 - à remplir'!$G$31:$G$400,"kg"))))))=0,NA(),IF(DI$2="Catégorie",IF(DI$3="Toutes",SUMIFS('Étape 1 - à remplir'!$F$31:$F$400,'Étape 1 - à remplir'!$E$31:$E$400,MASQ2!CZ525,'Étape 1 - à remplir'!$G$31:$G$400,"kg"),SUMIFS('Étape 1 - à remplir'!$F$31:$F$400,'Étape 1 - à remplir'!$E$31:$E$400,MASQ2!CZ525,'Étape 1 - à remplir'!$C$31:$C$400,DI$3)),IF(DI$2="Âge",IF(DI$3="Tous",SUMIFS('Étape 1 - à remplir'!$F$31:$F$400,'Étape 1 - à remplir'!$E$31:$E$400,MASQ2!CZ525,'Étape 1 - à remplir'!$G$31:$G$400,"kg"),SUMIFS('Étape 1 - à remplir'!$F$31:$F$400,'Étape 1 - à remplir'!$E$31:$E$400,MASQ2!CZ525,'Étape 1 - à remplir'!$P$31:$P$400,DI$3,'Étape 1 - à remplir'!$G$31:$G$400,"kg")),IF(DI$2="Atelier",IF(DI$3="Tous",SUMIFS('Étape 1 - à remplir'!$F$31:$F$400,'Étape 1 - à remplir'!$E$31:$E$400,MASQ2!CZ525,'Étape 1 - à remplir'!$G$31:$G$400,"kg"),SUMIFS('Étape 1 - à remplir'!$F$31:$F$400,'Étape 1 - à remplir'!$E$31:$E$400,MASQ2!CZ525,'Étape 1 - à remplir'!$O$31:$O$400,DI$3,'Étape 1 - à remplir'!$G$31:$G$400,"kg")),IF(DI$2="Espèce",IF(DI$3="Tous",SUMIFS('Étape 1 - à remplir'!$F$31:$F$400,'Étape 1 - à remplir'!$E$31:$E$400,MASQ2!CZ525,'Étape 1 - à remplir'!$G$31:$G$400,"kg"),SUMIFS('Étape 1 - à remplir'!$F$31:$F$400,'Étape 1 - à remplir'!$E$31:$E$400,MASQ2!CZ525,'Étape 1 - à remplir'!$N$31:$N$400,DI$3,'Étape 1 - à remplir'!$G$31:$G$400,"kg")))))))</f>
        <v>#N/A</v>
      </c>
      <c r="DB525" s="104">
        <f t="shared" si="236"/>
        <v>0</v>
      </c>
      <c r="DC525" s="204" t="str">
        <f t="shared" si="229"/>
        <v>Oxytétracycline</v>
      </c>
      <c r="DD525" s="204" t="str">
        <f t="shared" si="230"/>
        <v/>
      </c>
      <c r="DE525" s="204" t="str">
        <f t="shared" si="231"/>
        <v/>
      </c>
      <c r="DF525" s="204" t="str">
        <f t="shared" si="232"/>
        <v>Tetracyclines</v>
      </c>
      <c r="DG525" s="204" t="str">
        <f t="shared" si="233"/>
        <v/>
      </c>
      <c r="DH525" s="97" t="str">
        <f t="shared" si="234"/>
        <v/>
      </c>
      <c r="DK525" t="str">
        <f ca="1"/>
        <v>TERRAMYCINE SOLUTION INJECTABLE</v>
      </c>
      <c r="DL525" t="e">
        <f ca="1"/>
        <v>#N/A</v>
      </c>
    </row>
    <row r="526" spans="9:116" x14ac:dyDescent="0.25">
      <c r="I526" s="102" t="str">
        <f>INDEX(Données_ATB!BE:BV,MATCH(MASQ2!J526,Données_ATB!BE:BE,0),18)</f>
        <v/>
      </c>
      <c r="J526" s="77" t="str">
        <f>Données_ATB!BE525</f>
        <v>TETRACYCLINE 50 COOPHAVET</v>
      </c>
      <c r="K526" s="204" t="e">
        <f>IF(IF(S$2="Catégorie",IF(S$3="Toutes",SUMIFS('Étape 1 - à remplir'!$F$31:$F$400,'Étape 1 - à remplir'!$E$31:$E$400,MASQ2!J526,'Étape 1 - à remplir'!$G$31:$G$400,"animaux"),SUMIFS('Étape 1 - à remplir'!$F$31:$F$400,'Étape 1 - à remplir'!$E$31:$E$400,MASQ2!J526,'Étape 1 - à remplir'!$C$31:$C$400,S$3)),IF(S$2="Âge",IF(S$3="Tous",SUMIFS('Étape 1 - à remplir'!$F$31:$F$400,'Étape 1 - à remplir'!$E$31:$E$400,MASQ2!J526,'Étape 1 - à remplir'!$G$31:$G$400,"animaux"),SUMIFS('Étape 1 - à remplir'!$F$31:$F$400,'Étape 1 - à remplir'!$E$31:$E$400,MASQ2!J526,'Étape 1 - à remplir'!$P$31:$P$400,S$3)),IF(S$2="Atelier",IF(S$3="Tous",SUMIFS('Étape 1 - à remplir'!$F$31:$F$400,'Étape 1 - à remplir'!$E$31:$E$400,MASQ2!J526,'Étape 1 - à remplir'!$G$31:$G$400,"animaux"),SUMIFS('Étape 1 - à remplir'!$F$31:$F$400,'Étape 1 - à remplir'!$E$31:$E$400,MASQ2!J526,'Étape 1 - à remplir'!$O$31:$O$400,S$3)),IF(S$2="Espèce",IF(S$3="Tous",SUMIFS('Étape 1 - à remplir'!$F$31:$F$400,'Étape 1 - à remplir'!$E$31:$E$400,MASQ2!J526,'Étape 1 - à remplir'!$G$31:$G$400,"animaux"),SUMIFS('Étape 1 - à remplir'!$F$31:$F$400,'Étape 1 - à remplir'!$E$31:$E$400,MASQ2!J526,'Étape 1 - à remplir'!$N$31:$N$400,S$3))))))=0,NA(),IF(S$2="Catégorie",IF(S$3="Toutes",SUMIFS('Étape 1 - à remplir'!$F$31:$F$400,'Étape 1 - à remplir'!$E$31:$E$400,MASQ2!J526,'Étape 1 - à remplir'!$G$31:$G$400,"animaux"),SUMIFS('Étape 1 - à remplir'!$F$31:$F$400,'Étape 1 - à remplir'!$E$31:$E$400,MASQ2!J526,'Étape 1 - à remplir'!$C$31:$C$400,S$3)),IF(S$2="Âge",IF(S$3="Tous",SUMIFS('Étape 1 - à remplir'!$F$31:$F$400,'Étape 1 - à remplir'!$E$31:$E$400,MASQ2!J526,'Étape 1 - à remplir'!$G$31:$G$400,"animaux"),SUMIFS('Étape 1 - à remplir'!$F$31:$F$400,'Étape 1 - à remplir'!$E$31:$E$400,MASQ2!J526,'Étape 1 - à remplir'!$P$31:$P$400,S$3)),IF(S$2="Atelier",IF(S$3="Tous",SUMIFS('Étape 1 - à remplir'!$F$31:$F$400,'Étape 1 - à remplir'!$E$31:$E$400,MASQ2!J526,'Étape 1 - à remplir'!$G$31:$G$400,"animaux"),SUMIFS('Étape 1 - à remplir'!$F$31:$F$400,'Étape 1 - à remplir'!$E$31:$E$400,MASQ2!J526,'Étape 1 - à remplir'!$O$31:$O$400,S$3)),IF(S$2="Espèce",IF(S$3="Tous",SUMIFS('Étape 1 - à remplir'!$F$31:$F$400,'Étape 1 - à remplir'!$E$31:$E$400,MASQ2!J526,'Étape 1 - à remplir'!$G$31:$G$400,"animaux"),SUMIFS('Étape 1 - à remplir'!$F$31:$F$400,'Étape 1 - à remplir'!$E$31:$E$400,MASQ2!J526,'Étape 1 - à remplir'!$N$31:$N$400,S$3)))))))</f>
        <v>#N/A</v>
      </c>
      <c r="L526" s="97">
        <f t="shared" si="237"/>
        <v>0</v>
      </c>
      <c r="M526" s="56" t="str">
        <f>Données_ATB!BN525</f>
        <v>Tétracycline</v>
      </c>
      <c r="N526" s="204" t="str">
        <f>Données_ATB!BO525</f>
        <v/>
      </c>
      <c r="O526" s="97" t="str">
        <f>Données_ATB!BP525</f>
        <v/>
      </c>
      <c r="P526" s="77" t="str">
        <f>Données_ATB!BR525</f>
        <v>Tetracyclines</v>
      </c>
      <c r="Q526" s="78" t="str">
        <f>Données_ATB!BS525</f>
        <v/>
      </c>
      <c r="R526" s="79" t="str">
        <f>Données_ATB!BT525</f>
        <v/>
      </c>
      <c r="S526" s="78"/>
      <c r="U526" s="30" t="str">
        <f ca="1"/>
        <v>TETRACYCLINE 50 COOPHAVET</v>
      </c>
      <c r="V526" s="30" t="e">
        <f ca="1"/>
        <v>#N/A</v>
      </c>
      <c r="BD526" s="102" t="str">
        <f t="shared" si="219"/>
        <v/>
      </c>
      <c r="BE526" s="56" t="str">
        <f t="shared" si="220"/>
        <v>TETRACYCLINE 50 COOPHAVET</v>
      </c>
      <c r="BF526" s="204" t="e">
        <f>IF(IF(BN$2="Catégorie",IF(BN$3="Toutes",SUMIFS('Étape 1 - à remplir'!$F$31:$F$400,'Étape 1 - à remplir'!$E$31:$E$400,MASQ2!BE526,'Étape 1 - à remplir'!$G$31:$G$400,"lots"),SUMIFS('Étape 1 - à remplir'!$F$31:$F$400,'Étape 1 - à remplir'!$E$31:$E$400,MASQ2!BE526,'Étape 1 - à remplir'!$C$31:$C$400,BN$3)),IF(BN$2="Âge",IF(BN$3="Tous",SUMIFS('Étape 1 - à remplir'!$F$31:$F$400,'Étape 1 - à remplir'!$E$31:$E$400,MASQ2!BE526,'Étape 1 - à remplir'!$G$31:$G$400,"lots"),SUMIFS('Étape 1 - à remplir'!$F$31:$F$400,'Étape 1 - à remplir'!$E$31:$E$400,MASQ2!BE526,'Étape 1 - à remplir'!$P$31:$P$400,BN$3,'Étape 1 - à remplir'!$G$31:$G$400,"lots")),IF(BN$2="Atelier",IF(BN$3="Tous",SUMIFS('Étape 1 - à remplir'!$F$31:$F$400,'Étape 1 - à remplir'!$E$31:$E$400,MASQ2!BE526,'Étape 1 - à remplir'!$G$31:$G$400,"lots"),SUMIFS('Étape 1 - à remplir'!$F$31:$F$400,'Étape 1 - à remplir'!$E$31:$E$400,MASQ2!BE526,'Étape 1 - à remplir'!$O$31:$O$400,BN$3,'Étape 1 - à remplir'!$G$31:$G$400,"lots")),IF(BN$2="Espèce",IF(BN$3="Tous",SUMIFS('Étape 1 - à remplir'!$F$31:$F$400,'Étape 1 - à remplir'!$E$31:$E$400,MASQ2!BE526,'Étape 1 - à remplir'!$G$31:$G$400,"lots"),SUMIFS('Étape 1 - à remplir'!$F$31:$F$400,'Étape 1 - à remplir'!$E$31:$E$400,MASQ2!BE526,'Étape 1 - à remplir'!$N$31:$N$400,BN$3,'Étape 1 - à remplir'!$G$31:$G$400,"lots"))))))=0,NA(),IF(BN$2="Catégorie",IF(BN$3="Toutes",SUMIFS('Étape 1 - à remplir'!$F$31:$F$400,'Étape 1 - à remplir'!$E$31:$E$400,MASQ2!BE526,'Étape 1 - à remplir'!$G$31:$G$400,"lots"),SUMIFS('Étape 1 - à remplir'!$F$31:$F$400,'Étape 1 - à remplir'!$E$31:$E$400,MASQ2!BE526,'Étape 1 - à remplir'!$C$31:$C$400,BN$3)),IF(BN$2="Âge",IF(BN$3="Tous",SUMIFS('Étape 1 - à remplir'!$F$31:$F$400,'Étape 1 - à remplir'!$E$31:$E$400,MASQ2!BE526,'Étape 1 - à remplir'!$G$31:$G$400,"lots"),SUMIFS('Étape 1 - à remplir'!$F$31:$F$400,'Étape 1 - à remplir'!$E$31:$E$400,MASQ2!BE526,'Étape 1 - à remplir'!$P$31:$P$400,BN$3,'Étape 1 - à remplir'!$G$31:$G$400,"lots")),IF(BN$2="Atelier",IF(BN$3="Tous",SUMIFS('Étape 1 - à remplir'!$F$31:$F$400,'Étape 1 - à remplir'!$E$31:$E$400,MASQ2!BE526,'Étape 1 - à remplir'!$G$31:$G$400,"lots"),SUMIFS('Étape 1 - à remplir'!$F$31:$F$400,'Étape 1 - à remplir'!$E$31:$E$400,MASQ2!BE526,'Étape 1 - à remplir'!$O$31:$O$400,BN$3,'Étape 1 - à remplir'!$G$31:$G$400,"lots")),IF(BN$2="Espèce",IF(BN$3="Tous",SUMIFS('Étape 1 - à remplir'!$F$31:$F$400,'Étape 1 - à remplir'!$E$31:$E$400,MASQ2!BE526,'Étape 1 - à remplir'!$G$31:$G$400,"lots"),SUMIFS('Étape 1 - à remplir'!$F$31:$F$400,'Étape 1 - à remplir'!$E$31:$E$400,MASQ2!BE526,'Étape 1 - à remplir'!$N$31:$N$400,BN$3,'Étape 1 - à remplir'!$G$31:$G$400,"lots")))))))</f>
        <v>#N/A</v>
      </c>
      <c r="BG526" s="204">
        <f t="shared" si="235"/>
        <v>0</v>
      </c>
      <c r="BH526" s="204" t="str">
        <f t="shared" si="221"/>
        <v>Tétracycline</v>
      </c>
      <c r="BI526" s="204" t="str">
        <f t="shared" si="222"/>
        <v/>
      </c>
      <c r="BJ526" s="204" t="str">
        <f t="shared" si="223"/>
        <v/>
      </c>
      <c r="BK526" s="204" t="str">
        <f t="shared" si="224"/>
        <v>Tetracyclines</v>
      </c>
      <c r="BL526" s="204" t="str">
        <f t="shared" si="225"/>
        <v/>
      </c>
      <c r="BM526" s="97" t="str">
        <f t="shared" si="226"/>
        <v/>
      </c>
      <c r="BP526" t="str">
        <f ca="1"/>
        <v>TETRACYCLINE 50 COOPHAVET</v>
      </c>
      <c r="BQ526" t="e">
        <f ca="1"/>
        <v>#N/A</v>
      </c>
      <c r="CY526" s="102" t="str">
        <f t="shared" si="227"/>
        <v/>
      </c>
      <c r="CZ526" s="56" t="str">
        <f t="shared" si="228"/>
        <v>TETRACYCLINE 50 COOPHAVET</v>
      </c>
      <c r="DA526" s="204" t="e">
        <f>IF(IF(DI$2="Catégorie",IF(DI$3="Toutes",SUMIFS('Étape 1 - à remplir'!$F$31:$F$400,'Étape 1 - à remplir'!$E$31:$E$400,MASQ2!CZ526,'Étape 1 - à remplir'!$G$31:$G$400,"kg"),SUMIFS('Étape 1 - à remplir'!$F$31:$F$400,'Étape 1 - à remplir'!$E$31:$E$400,MASQ2!CZ526,'Étape 1 - à remplir'!$C$31:$C$400,DI$3)),IF(DI$2="Âge",IF(DI$3="Tous",SUMIFS('Étape 1 - à remplir'!$F$31:$F$400,'Étape 1 - à remplir'!$E$31:$E$400,MASQ2!CZ526,'Étape 1 - à remplir'!$G$31:$G$400,"kg"),SUMIFS('Étape 1 - à remplir'!$F$31:$F$400,'Étape 1 - à remplir'!$E$31:$E$400,MASQ2!CZ526,'Étape 1 - à remplir'!$P$31:$P$400,DI$3,'Étape 1 - à remplir'!$G$31:$G$400,"kg")),IF(DI$2="Atelier",IF(DI$3="Tous",SUMIFS('Étape 1 - à remplir'!$F$31:$F$400,'Étape 1 - à remplir'!$E$31:$E$400,MASQ2!CZ526,'Étape 1 - à remplir'!$G$31:$G$400,"kg"),SUMIFS('Étape 1 - à remplir'!$F$31:$F$400,'Étape 1 - à remplir'!$E$31:$E$400,MASQ2!CZ526,'Étape 1 - à remplir'!$O$31:$O$400,DI$3,'Étape 1 - à remplir'!$G$31:$G$400,"kg")),IF(DI$2="Espèce",IF(DI$3="Tous",SUMIFS('Étape 1 - à remplir'!$F$31:$F$400,'Étape 1 - à remplir'!$E$31:$E$400,MASQ2!CZ526,'Étape 1 - à remplir'!$G$31:$G$400,"kg"),SUMIFS('Étape 1 - à remplir'!$F$31:$F$400,'Étape 1 - à remplir'!$E$31:$E$400,MASQ2!CZ526,'Étape 1 - à remplir'!$N$31:$N$400,DI$3,'Étape 1 - à remplir'!$G$31:$G$400,"kg"))))))=0,NA(),IF(DI$2="Catégorie",IF(DI$3="Toutes",SUMIFS('Étape 1 - à remplir'!$F$31:$F$400,'Étape 1 - à remplir'!$E$31:$E$400,MASQ2!CZ526,'Étape 1 - à remplir'!$G$31:$G$400,"kg"),SUMIFS('Étape 1 - à remplir'!$F$31:$F$400,'Étape 1 - à remplir'!$E$31:$E$400,MASQ2!CZ526,'Étape 1 - à remplir'!$C$31:$C$400,DI$3)),IF(DI$2="Âge",IF(DI$3="Tous",SUMIFS('Étape 1 - à remplir'!$F$31:$F$400,'Étape 1 - à remplir'!$E$31:$E$400,MASQ2!CZ526,'Étape 1 - à remplir'!$G$31:$G$400,"kg"),SUMIFS('Étape 1 - à remplir'!$F$31:$F$400,'Étape 1 - à remplir'!$E$31:$E$400,MASQ2!CZ526,'Étape 1 - à remplir'!$P$31:$P$400,DI$3,'Étape 1 - à remplir'!$G$31:$G$400,"kg")),IF(DI$2="Atelier",IF(DI$3="Tous",SUMIFS('Étape 1 - à remplir'!$F$31:$F$400,'Étape 1 - à remplir'!$E$31:$E$400,MASQ2!CZ526,'Étape 1 - à remplir'!$G$31:$G$400,"kg"),SUMIFS('Étape 1 - à remplir'!$F$31:$F$400,'Étape 1 - à remplir'!$E$31:$E$400,MASQ2!CZ526,'Étape 1 - à remplir'!$O$31:$O$400,DI$3,'Étape 1 - à remplir'!$G$31:$G$400,"kg")),IF(DI$2="Espèce",IF(DI$3="Tous",SUMIFS('Étape 1 - à remplir'!$F$31:$F$400,'Étape 1 - à remplir'!$E$31:$E$400,MASQ2!CZ526,'Étape 1 - à remplir'!$G$31:$G$400,"kg"),SUMIFS('Étape 1 - à remplir'!$F$31:$F$400,'Étape 1 - à remplir'!$E$31:$E$400,MASQ2!CZ526,'Étape 1 - à remplir'!$N$31:$N$400,DI$3,'Étape 1 - à remplir'!$G$31:$G$400,"kg")))))))</f>
        <v>#N/A</v>
      </c>
      <c r="DB526" s="104">
        <f t="shared" si="236"/>
        <v>0</v>
      </c>
      <c r="DC526" s="204" t="str">
        <f t="shared" si="229"/>
        <v>Tétracycline</v>
      </c>
      <c r="DD526" s="204" t="str">
        <f t="shared" si="230"/>
        <v/>
      </c>
      <c r="DE526" s="204" t="str">
        <f t="shared" si="231"/>
        <v/>
      </c>
      <c r="DF526" s="204" t="str">
        <f t="shared" si="232"/>
        <v>Tetracyclines</v>
      </c>
      <c r="DG526" s="204" t="str">
        <f t="shared" si="233"/>
        <v/>
      </c>
      <c r="DH526" s="97" t="str">
        <f t="shared" si="234"/>
        <v/>
      </c>
      <c r="DK526" t="str">
        <f ca="1"/>
        <v>TETRACYCLINE 50 COOPHAVET</v>
      </c>
      <c r="DL526" t="e">
        <f ca="1"/>
        <v>#N/A</v>
      </c>
    </row>
    <row r="527" spans="9:116" x14ac:dyDescent="0.25">
      <c r="I527" s="102" t="str">
        <f>INDEX(Données_ATB!BE:BV,MATCH(MASQ2!J527,Données_ATB!BE:BE,0),18)</f>
        <v/>
      </c>
      <c r="J527" s="77" t="str">
        <f>Données_ATB!BE526</f>
        <v>TETRASOLUB</v>
      </c>
      <c r="K527" s="204" t="e">
        <f>IF(IF(S$2="Catégorie",IF(S$3="Toutes",SUMIFS('Étape 1 - à remplir'!$F$31:$F$400,'Étape 1 - à remplir'!$E$31:$E$400,MASQ2!J527,'Étape 1 - à remplir'!$G$31:$G$400,"animaux"),SUMIFS('Étape 1 - à remplir'!$F$31:$F$400,'Étape 1 - à remplir'!$E$31:$E$400,MASQ2!J527,'Étape 1 - à remplir'!$C$31:$C$400,S$3)),IF(S$2="Âge",IF(S$3="Tous",SUMIFS('Étape 1 - à remplir'!$F$31:$F$400,'Étape 1 - à remplir'!$E$31:$E$400,MASQ2!J527,'Étape 1 - à remplir'!$G$31:$G$400,"animaux"),SUMIFS('Étape 1 - à remplir'!$F$31:$F$400,'Étape 1 - à remplir'!$E$31:$E$400,MASQ2!J527,'Étape 1 - à remplir'!$P$31:$P$400,S$3)),IF(S$2="Atelier",IF(S$3="Tous",SUMIFS('Étape 1 - à remplir'!$F$31:$F$400,'Étape 1 - à remplir'!$E$31:$E$400,MASQ2!J527,'Étape 1 - à remplir'!$G$31:$G$400,"animaux"),SUMIFS('Étape 1 - à remplir'!$F$31:$F$400,'Étape 1 - à remplir'!$E$31:$E$400,MASQ2!J527,'Étape 1 - à remplir'!$O$31:$O$400,S$3)),IF(S$2="Espèce",IF(S$3="Tous",SUMIFS('Étape 1 - à remplir'!$F$31:$F$400,'Étape 1 - à remplir'!$E$31:$E$400,MASQ2!J527,'Étape 1 - à remplir'!$G$31:$G$400,"animaux"),SUMIFS('Étape 1 - à remplir'!$F$31:$F$400,'Étape 1 - à remplir'!$E$31:$E$400,MASQ2!J527,'Étape 1 - à remplir'!$N$31:$N$400,S$3))))))=0,NA(),IF(S$2="Catégorie",IF(S$3="Toutes",SUMIFS('Étape 1 - à remplir'!$F$31:$F$400,'Étape 1 - à remplir'!$E$31:$E$400,MASQ2!J527,'Étape 1 - à remplir'!$G$31:$G$400,"animaux"),SUMIFS('Étape 1 - à remplir'!$F$31:$F$400,'Étape 1 - à remplir'!$E$31:$E$400,MASQ2!J527,'Étape 1 - à remplir'!$C$31:$C$400,S$3)),IF(S$2="Âge",IF(S$3="Tous",SUMIFS('Étape 1 - à remplir'!$F$31:$F$400,'Étape 1 - à remplir'!$E$31:$E$400,MASQ2!J527,'Étape 1 - à remplir'!$G$31:$G$400,"animaux"),SUMIFS('Étape 1 - à remplir'!$F$31:$F$400,'Étape 1 - à remplir'!$E$31:$E$400,MASQ2!J527,'Étape 1 - à remplir'!$P$31:$P$400,S$3)),IF(S$2="Atelier",IF(S$3="Tous",SUMIFS('Étape 1 - à remplir'!$F$31:$F$400,'Étape 1 - à remplir'!$E$31:$E$400,MASQ2!J527,'Étape 1 - à remplir'!$G$31:$G$400,"animaux"),SUMIFS('Étape 1 - à remplir'!$F$31:$F$400,'Étape 1 - à remplir'!$E$31:$E$400,MASQ2!J527,'Étape 1 - à remplir'!$O$31:$O$400,S$3)),IF(S$2="Espèce",IF(S$3="Tous",SUMIFS('Étape 1 - à remplir'!$F$31:$F$400,'Étape 1 - à remplir'!$E$31:$E$400,MASQ2!J527,'Étape 1 - à remplir'!$G$31:$G$400,"animaux"),SUMIFS('Étape 1 - à remplir'!$F$31:$F$400,'Étape 1 - à remplir'!$E$31:$E$400,MASQ2!J527,'Étape 1 - à remplir'!$N$31:$N$400,S$3)))))))</f>
        <v>#N/A</v>
      </c>
      <c r="L527" s="97">
        <f t="shared" si="237"/>
        <v>0</v>
      </c>
      <c r="M527" s="56" t="str">
        <f>Données_ATB!BN526</f>
        <v>Oxytétracycline</v>
      </c>
      <c r="N527" s="204" t="str">
        <f>Données_ATB!BO526</f>
        <v/>
      </c>
      <c r="O527" s="97" t="str">
        <f>Données_ATB!BP526</f>
        <v/>
      </c>
      <c r="P527" s="77" t="str">
        <f>Données_ATB!BR526</f>
        <v>Tetracyclines</v>
      </c>
      <c r="Q527" s="78" t="str">
        <f>Données_ATB!BS526</f>
        <v/>
      </c>
      <c r="R527" s="79" t="str">
        <f>Données_ATB!BT526</f>
        <v/>
      </c>
      <c r="S527" s="78"/>
      <c r="U527" s="30" t="str">
        <f ca="1"/>
        <v>TETRASOLUB</v>
      </c>
      <c r="V527" s="30" t="e">
        <f ca="1"/>
        <v>#N/A</v>
      </c>
      <c r="BD527" s="102" t="str">
        <f t="shared" si="219"/>
        <v/>
      </c>
      <c r="BE527" s="56" t="str">
        <f t="shared" si="220"/>
        <v>TETRASOLUB</v>
      </c>
      <c r="BF527" s="204" t="e">
        <f>IF(IF(BN$2="Catégorie",IF(BN$3="Toutes",SUMIFS('Étape 1 - à remplir'!$F$31:$F$400,'Étape 1 - à remplir'!$E$31:$E$400,MASQ2!BE527,'Étape 1 - à remplir'!$G$31:$G$400,"lots"),SUMIFS('Étape 1 - à remplir'!$F$31:$F$400,'Étape 1 - à remplir'!$E$31:$E$400,MASQ2!BE527,'Étape 1 - à remplir'!$C$31:$C$400,BN$3)),IF(BN$2="Âge",IF(BN$3="Tous",SUMIFS('Étape 1 - à remplir'!$F$31:$F$400,'Étape 1 - à remplir'!$E$31:$E$400,MASQ2!BE527,'Étape 1 - à remplir'!$G$31:$G$400,"lots"),SUMIFS('Étape 1 - à remplir'!$F$31:$F$400,'Étape 1 - à remplir'!$E$31:$E$400,MASQ2!BE527,'Étape 1 - à remplir'!$P$31:$P$400,BN$3,'Étape 1 - à remplir'!$G$31:$G$400,"lots")),IF(BN$2="Atelier",IF(BN$3="Tous",SUMIFS('Étape 1 - à remplir'!$F$31:$F$400,'Étape 1 - à remplir'!$E$31:$E$400,MASQ2!BE527,'Étape 1 - à remplir'!$G$31:$G$400,"lots"),SUMIFS('Étape 1 - à remplir'!$F$31:$F$400,'Étape 1 - à remplir'!$E$31:$E$400,MASQ2!BE527,'Étape 1 - à remplir'!$O$31:$O$400,BN$3,'Étape 1 - à remplir'!$G$31:$G$400,"lots")),IF(BN$2="Espèce",IF(BN$3="Tous",SUMIFS('Étape 1 - à remplir'!$F$31:$F$400,'Étape 1 - à remplir'!$E$31:$E$400,MASQ2!BE527,'Étape 1 - à remplir'!$G$31:$G$400,"lots"),SUMIFS('Étape 1 - à remplir'!$F$31:$F$400,'Étape 1 - à remplir'!$E$31:$E$400,MASQ2!BE527,'Étape 1 - à remplir'!$N$31:$N$400,BN$3,'Étape 1 - à remplir'!$G$31:$G$400,"lots"))))))=0,NA(),IF(BN$2="Catégorie",IF(BN$3="Toutes",SUMIFS('Étape 1 - à remplir'!$F$31:$F$400,'Étape 1 - à remplir'!$E$31:$E$400,MASQ2!BE527,'Étape 1 - à remplir'!$G$31:$G$400,"lots"),SUMIFS('Étape 1 - à remplir'!$F$31:$F$400,'Étape 1 - à remplir'!$E$31:$E$400,MASQ2!BE527,'Étape 1 - à remplir'!$C$31:$C$400,BN$3)),IF(BN$2="Âge",IF(BN$3="Tous",SUMIFS('Étape 1 - à remplir'!$F$31:$F$400,'Étape 1 - à remplir'!$E$31:$E$400,MASQ2!BE527,'Étape 1 - à remplir'!$G$31:$G$400,"lots"),SUMIFS('Étape 1 - à remplir'!$F$31:$F$400,'Étape 1 - à remplir'!$E$31:$E$400,MASQ2!BE527,'Étape 1 - à remplir'!$P$31:$P$400,BN$3,'Étape 1 - à remplir'!$G$31:$G$400,"lots")),IF(BN$2="Atelier",IF(BN$3="Tous",SUMIFS('Étape 1 - à remplir'!$F$31:$F$400,'Étape 1 - à remplir'!$E$31:$E$400,MASQ2!BE527,'Étape 1 - à remplir'!$G$31:$G$400,"lots"),SUMIFS('Étape 1 - à remplir'!$F$31:$F$400,'Étape 1 - à remplir'!$E$31:$E$400,MASQ2!BE527,'Étape 1 - à remplir'!$O$31:$O$400,BN$3,'Étape 1 - à remplir'!$G$31:$G$400,"lots")),IF(BN$2="Espèce",IF(BN$3="Tous",SUMIFS('Étape 1 - à remplir'!$F$31:$F$400,'Étape 1 - à remplir'!$E$31:$E$400,MASQ2!BE527,'Étape 1 - à remplir'!$G$31:$G$400,"lots"),SUMIFS('Étape 1 - à remplir'!$F$31:$F$400,'Étape 1 - à remplir'!$E$31:$E$400,MASQ2!BE527,'Étape 1 - à remplir'!$N$31:$N$400,BN$3,'Étape 1 - à remplir'!$G$31:$G$400,"lots")))))))</f>
        <v>#N/A</v>
      </c>
      <c r="BG527" s="204">
        <f t="shared" si="235"/>
        <v>0</v>
      </c>
      <c r="BH527" s="204" t="str">
        <f t="shared" si="221"/>
        <v>Oxytétracycline</v>
      </c>
      <c r="BI527" s="204" t="str">
        <f t="shared" si="222"/>
        <v/>
      </c>
      <c r="BJ527" s="204" t="str">
        <f t="shared" si="223"/>
        <v/>
      </c>
      <c r="BK527" s="204" t="str">
        <f t="shared" si="224"/>
        <v>Tetracyclines</v>
      </c>
      <c r="BL527" s="204" t="str">
        <f t="shared" si="225"/>
        <v/>
      </c>
      <c r="BM527" s="97" t="str">
        <f t="shared" si="226"/>
        <v/>
      </c>
      <c r="BP527" t="str">
        <f ca="1"/>
        <v>TETRASOLUB</v>
      </c>
      <c r="BQ527" t="e">
        <f ca="1"/>
        <v>#N/A</v>
      </c>
      <c r="CY527" s="102" t="str">
        <f t="shared" si="227"/>
        <v/>
      </c>
      <c r="CZ527" s="56" t="str">
        <f t="shared" si="228"/>
        <v>TETRASOLUB</v>
      </c>
      <c r="DA527" s="204" t="e">
        <f>IF(IF(DI$2="Catégorie",IF(DI$3="Toutes",SUMIFS('Étape 1 - à remplir'!$F$31:$F$400,'Étape 1 - à remplir'!$E$31:$E$400,MASQ2!CZ527,'Étape 1 - à remplir'!$G$31:$G$400,"kg"),SUMIFS('Étape 1 - à remplir'!$F$31:$F$400,'Étape 1 - à remplir'!$E$31:$E$400,MASQ2!CZ527,'Étape 1 - à remplir'!$C$31:$C$400,DI$3)),IF(DI$2="Âge",IF(DI$3="Tous",SUMIFS('Étape 1 - à remplir'!$F$31:$F$400,'Étape 1 - à remplir'!$E$31:$E$400,MASQ2!CZ527,'Étape 1 - à remplir'!$G$31:$G$400,"kg"),SUMIFS('Étape 1 - à remplir'!$F$31:$F$400,'Étape 1 - à remplir'!$E$31:$E$400,MASQ2!CZ527,'Étape 1 - à remplir'!$P$31:$P$400,DI$3,'Étape 1 - à remplir'!$G$31:$G$400,"kg")),IF(DI$2="Atelier",IF(DI$3="Tous",SUMIFS('Étape 1 - à remplir'!$F$31:$F$400,'Étape 1 - à remplir'!$E$31:$E$400,MASQ2!CZ527,'Étape 1 - à remplir'!$G$31:$G$400,"kg"),SUMIFS('Étape 1 - à remplir'!$F$31:$F$400,'Étape 1 - à remplir'!$E$31:$E$400,MASQ2!CZ527,'Étape 1 - à remplir'!$O$31:$O$400,DI$3,'Étape 1 - à remplir'!$G$31:$G$400,"kg")),IF(DI$2="Espèce",IF(DI$3="Tous",SUMIFS('Étape 1 - à remplir'!$F$31:$F$400,'Étape 1 - à remplir'!$E$31:$E$400,MASQ2!CZ527,'Étape 1 - à remplir'!$G$31:$G$400,"kg"),SUMIFS('Étape 1 - à remplir'!$F$31:$F$400,'Étape 1 - à remplir'!$E$31:$E$400,MASQ2!CZ527,'Étape 1 - à remplir'!$N$31:$N$400,DI$3,'Étape 1 - à remplir'!$G$31:$G$400,"kg"))))))=0,NA(),IF(DI$2="Catégorie",IF(DI$3="Toutes",SUMIFS('Étape 1 - à remplir'!$F$31:$F$400,'Étape 1 - à remplir'!$E$31:$E$400,MASQ2!CZ527,'Étape 1 - à remplir'!$G$31:$G$400,"kg"),SUMIFS('Étape 1 - à remplir'!$F$31:$F$400,'Étape 1 - à remplir'!$E$31:$E$400,MASQ2!CZ527,'Étape 1 - à remplir'!$C$31:$C$400,DI$3)),IF(DI$2="Âge",IF(DI$3="Tous",SUMIFS('Étape 1 - à remplir'!$F$31:$F$400,'Étape 1 - à remplir'!$E$31:$E$400,MASQ2!CZ527,'Étape 1 - à remplir'!$G$31:$G$400,"kg"),SUMIFS('Étape 1 - à remplir'!$F$31:$F$400,'Étape 1 - à remplir'!$E$31:$E$400,MASQ2!CZ527,'Étape 1 - à remplir'!$P$31:$P$400,DI$3,'Étape 1 - à remplir'!$G$31:$G$400,"kg")),IF(DI$2="Atelier",IF(DI$3="Tous",SUMIFS('Étape 1 - à remplir'!$F$31:$F$400,'Étape 1 - à remplir'!$E$31:$E$400,MASQ2!CZ527,'Étape 1 - à remplir'!$G$31:$G$400,"kg"),SUMIFS('Étape 1 - à remplir'!$F$31:$F$400,'Étape 1 - à remplir'!$E$31:$E$400,MASQ2!CZ527,'Étape 1 - à remplir'!$O$31:$O$400,DI$3,'Étape 1 - à remplir'!$G$31:$G$400,"kg")),IF(DI$2="Espèce",IF(DI$3="Tous",SUMIFS('Étape 1 - à remplir'!$F$31:$F$400,'Étape 1 - à remplir'!$E$31:$E$400,MASQ2!CZ527,'Étape 1 - à remplir'!$G$31:$G$400,"kg"),SUMIFS('Étape 1 - à remplir'!$F$31:$F$400,'Étape 1 - à remplir'!$E$31:$E$400,MASQ2!CZ527,'Étape 1 - à remplir'!$N$31:$N$400,DI$3,'Étape 1 - à remplir'!$G$31:$G$400,"kg")))))))</f>
        <v>#N/A</v>
      </c>
      <c r="DB527" s="104">
        <f t="shared" si="236"/>
        <v>0</v>
      </c>
      <c r="DC527" s="204" t="str">
        <f t="shared" si="229"/>
        <v>Oxytétracycline</v>
      </c>
      <c r="DD527" s="204" t="str">
        <f t="shared" si="230"/>
        <v/>
      </c>
      <c r="DE527" s="204" t="str">
        <f t="shared" si="231"/>
        <v/>
      </c>
      <c r="DF527" s="204" t="str">
        <f t="shared" si="232"/>
        <v>Tetracyclines</v>
      </c>
      <c r="DG527" s="204" t="str">
        <f t="shared" si="233"/>
        <v/>
      </c>
      <c r="DH527" s="97" t="str">
        <f t="shared" si="234"/>
        <v/>
      </c>
      <c r="DK527" t="str">
        <f ca="1"/>
        <v>TETRASOLUB</v>
      </c>
      <c r="DL527" t="e">
        <f ca="1"/>
        <v>#N/A</v>
      </c>
    </row>
    <row r="528" spans="9:116" x14ac:dyDescent="0.25">
      <c r="I528" s="102" t="str">
        <f>INDEX(Données_ATB!BE:BV,MATCH(MASQ2!J528,Données_ATB!BE:BE,0),18)</f>
        <v/>
      </c>
      <c r="J528" s="77" t="str">
        <f>Données_ATB!BE527</f>
        <v>TETRATIME</v>
      </c>
      <c r="K528" s="204" t="e">
        <f>IF(IF(S$2="Catégorie",IF(S$3="Toutes",SUMIFS('Étape 1 - à remplir'!$F$31:$F$400,'Étape 1 - à remplir'!$E$31:$E$400,MASQ2!J528,'Étape 1 - à remplir'!$G$31:$G$400,"animaux"),SUMIFS('Étape 1 - à remplir'!$F$31:$F$400,'Étape 1 - à remplir'!$E$31:$E$400,MASQ2!J528,'Étape 1 - à remplir'!$C$31:$C$400,S$3)),IF(S$2="Âge",IF(S$3="Tous",SUMIFS('Étape 1 - à remplir'!$F$31:$F$400,'Étape 1 - à remplir'!$E$31:$E$400,MASQ2!J528,'Étape 1 - à remplir'!$G$31:$G$400,"animaux"),SUMIFS('Étape 1 - à remplir'!$F$31:$F$400,'Étape 1 - à remplir'!$E$31:$E$400,MASQ2!J528,'Étape 1 - à remplir'!$P$31:$P$400,S$3)),IF(S$2="Atelier",IF(S$3="Tous",SUMIFS('Étape 1 - à remplir'!$F$31:$F$400,'Étape 1 - à remplir'!$E$31:$E$400,MASQ2!J528,'Étape 1 - à remplir'!$G$31:$G$400,"animaux"),SUMIFS('Étape 1 - à remplir'!$F$31:$F$400,'Étape 1 - à remplir'!$E$31:$E$400,MASQ2!J528,'Étape 1 - à remplir'!$O$31:$O$400,S$3)),IF(S$2="Espèce",IF(S$3="Tous",SUMIFS('Étape 1 - à remplir'!$F$31:$F$400,'Étape 1 - à remplir'!$E$31:$E$400,MASQ2!J528,'Étape 1 - à remplir'!$G$31:$G$400,"animaux"),SUMIFS('Étape 1 - à remplir'!$F$31:$F$400,'Étape 1 - à remplir'!$E$31:$E$400,MASQ2!J528,'Étape 1 - à remplir'!$N$31:$N$400,S$3))))))=0,NA(),IF(S$2="Catégorie",IF(S$3="Toutes",SUMIFS('Étape 1 - à remplir'!$F$31:$F$400,'Étape 1 - à remplir'!$E$31:$E$400,MASQ2!J528,'Étape 1 - à remplir'!$G$31:$G$400,"animaux"),SUMIFS('Étape 1 - à remplir'!$F$31:$F$400,'Étape 1 - à remplir'!$E$31:$E$400,MASQ2!J528,'Étape 1 - à remplir'!$C$31:$C$400,S$3)),IF(S$2="Âge",IF(S$3="Tous",SUMIFS('Étape 1 - à remplir'!$F$31:$F$400,'Étape 1 - à remplir'!$E$31:$E$400,MASQ2!J528,'Étape 1 - à remplir'!$G$31:$G$400,"animaux"),SUMIFS('Étape 1 - à remplir'!$F$31:$F$400,'Étape 1 - à remplir'!$E$31:$E$400,MASQ2!J528,'Étape 1 - à remplir'!$P$31:$P$400,S$3)),IF(S$2="Atelier",IF(S$3="Tous",SUMIFS('Étape 1 - à remplir'!$F$31:$F$400,'Étape 1 - à remplir'!$E$31:$E$400,MASQ2!J528,'Étape 1 - à remplir'!$G$31:$G$400,"animaux"),SUMIFS('Étape 1 - à remplir'!$F$31:$F$400,'Étape 1 - à remplir'!$E$31:$E$400,MASQ2!J528,'Étape 1 - à remplir'!$O$31:$O$400,S$3)),IF(S$2="Espèce",IF(S$3="Tous",SUMIFS('Étape 1 - à remplir'!$F$31:$F$400,'Étape 1 - à remplir'!$E$31:$E$400,MASQ2!J528,'Étape 1 - à remplir'!$G$31:$G$400,"animaux"),SUMIFS('Étape 1 - à remplir'!$F$31:$F$400,'Étape 1 - à remplir'!$E$31:$E$400,MASQ2!J528,'Étape 1 - à remplir'!$N$31:$N$400,S$3)))))))</f>
        <v>#N/A</v>
      </c>
      <c r="L528" s="97">
        <f t="shared" si="237"/>
        <v>0</v>
      </c>
      <c r="M528" s="56" t="str">
        <f>Données_ATB!BN527</f>
        <v>Oxytétracycline</v>
      </c>
      <c r="N528" s="204" t="str">
        <f>Données_ATB!BO527</f>
        <v/>
      </c>
      <c r="O528" s="97" t="str">
        <f>Données_ATB!BP527</f>
        <v/>
      </c>
      <c r="P528" s="77" t="str">
        <f>Données_ATB!BR527</f>
        <v>Tetracyclines</v>
      </c>
      <c r="Q528" s="78" t="str">
        <f>Données_ATB!BS527</f>
        <v/>
      </c>
      <c r="R528" s="79" t="str">
        <f>Données_ATB!BT527</f>
        <v/>
      </c>
      <c r="S528" s="78"/>
      <c r="U528" s="30" t="str">
        <f ca="1"/>
        <v>TETRATIME</v>
      </c>
      <c r="V528" s="30" t="e">
        <f ca="1"/>
        <v>#N/A</v>
      </c>
      <c r="BD528" s="102" t="str">
        <f t="shared" si="219"/>
        <v/>
      </c>
      <c r="BE528" s="56" t="str">
        <f t="shared" si="220"/>
        <v>TETRATIME</v>
      </c>
      <c r="BF528" s="204" t="e">
        <f>IF(IF(BN$2="Catégorie",IF(BN$3="Toutes",SUMIFS('Étape 1 - à remplir'!$F$31:$F$400,'Étape 1 - à remplir'!$E$31:$E$400,MASQ2!BE528,'Étape 1 - à remplir'!$G$31:$G$400,"lots"),SUMIFS('Étape 1 - à remplir'!$F$31:$F$400,'Étape 1 - à remplir'!$E$31:$E$400,MASQ2!BE528,'Étape 1 - à remplir'!$C$31:$C$400,BN$3)),IF(BN$2="Âge",IF(BN$3="Tous",SUMIFS('Étape 1 - à remplir'!$F$31:$F$400,'Étape 1 - à remplir'!$E$31:$E$400,MASQ2!BE528,'Étape 1 - à remplir'!$G$31:$G$400,"lots"),SUMIFS('Étape 1 - à remplir'!$F$31:$F$400,'Étape 1 - à remplir'!$E$31:$E$400,MASQ2!BE528,'Étape 1 - à remplir'!$P$31:$P$400,BN$3,'Étape 1 - à remplir'!$G$31:$G$400,"lots")),IF(BN$2="Atelier",IF(BN$3="Tous",SUMIFS('Étape 1 - à remplir'!$F$31:$F$400,'Étape 1 - à remplir'!$E$31:$E$400,MASQ2!BE528,'Étape 1 - à remplir'!$G$31:$G$400,"lots"),SUMIFS('Étape 1 - à remplir'!$F$31:$F$400,'Étape 1 - à remplir'!$E$31:$E$400,MASQ2!BE528,'Étape 1 - à remplir'!$O$31:$O$400,BN$3,'Étape 1 - à remplir'!$G$31:$G$400,"lots")),IF(BN$2="Espèce",IF(BN$3="Tous",SUMIFS('Étape 1 - à remplir'!$F$31:$F$400,'Étape 1 - à remplir'!$E$31:$E$400,MASQ2!BE528,'Étape 1 - à remplir'!$G$31:$G$400,"lots"),SUMIFS('Étape 1 - à remplir'!$F$31:$F$400,'Étape 1 - à remplir'!$E$31:$E$400,MASQ2!BE528,'Étape 1 - à remplir'!$N$31:$N$400,BN$3,'Étape 1 - à remplir'!$G$31:$G$400,"lots"))))))=0,NA(),IF(BN$2="Catégorie",IF(BN$3="Toutes",SUMIFS('Étape 1 - à remplir'!$F$31:$F$400,'Étape 1 - à remplir'!$E$31:$E$400,MASQ2!BE528,'Étape 1 - à remplir'!$G$31:$G$400,"lots"),SUMIFS('Étape 1 - à remplir'!$F$31:$F$400,'Étape 1 - à remplir'!$E$31:$E$400,MASQ2!BE528,'Étape 1 - à remplir'!$C$31:$C$400,BN$3)),IF(BN$2="Âge",IF(BN$3="Tous",SUMIFS('Étape 1 - à remplir'!$F$31:$F$400,'Étape 1 - à remplir'!$E$31:$E$400,MASQ2!BE528,'Étape 1 - à remplir'!$G$31:$G$400,"lots"),SUMIFS('Étape 1 - à remplir'!$F$31:$F$400,'Étape 1 - à remplir'!$E$31:$E$400,MASQ2!BE528,'Étape 1 - à remplir'!$P$31:$P$400,BN$3,'Étape 1 - à remplir'!$G$31:$G$400,"lots")),IF(BN$2="Atelier",IF(BN$3="Tous",SUMIFS('Étape 1 - à remplir'!$F$31:$F$400,'Étape 1 - à remplir'!$E$31:$E$400,MASQ2!BE528,'Étape 1 - à remplir'!$G$31:$G$400,"lots"),SUMIFS('Étape 1 - à remplir'!$F$31:$F$400,'Étape 1 - à remplir'!$E$31:$E$400,MASQ2!BE528,'Étape 1 - à remplir'!$O$31:$O$400,BN$3,'Étape 1 - à remplir'!$G$31:$G$400,"lots")),IF(BN$2="Espèce",IF(BN$3="Tous",SUMIFS('Étape 1 - à remplir'!$F$31:$F$400,'Étape 1 - à remplir'!$E$31:$E$400,MASQ2!BE528,'Étape 1 - à remplir'!$G$31:$G$400,"lots"),SUMIFS('Étape 1 - à remplir'!$F$31:$F$400,'Étape 1 - à remplir'!$E$31:$E$400,MASQ2!BE528,'Étape 1 - à remplir'!$N$31:$N$400,BN$3,'Étape 1 - à remplir'!$G$31:$G$400,"lots")))))))</f>
        <v>#N/A</v>
      </c>
      <c r="BG528" s="204">
        <f t="shared" si="235"/>
        <v>0</v>
      </c>
      <c r="BH528" s="204" t="str">
        <f t="shared" si="221"/>
        <v>Oxytétracycline</v>
      </c>
      <c r="BI528" s="204" t="str">
        <f t="shared" si="222"/>
        <v/>
      </c>
      <c r="BJ528" s="204" t="str">
        <f t="shared" si="223"/>
        <v/>
      </c>
      <c r="BK528" s="204" t="str">
        <f t="shared" si="224"/>
        <v>Tetracyclines</v>
      </c>
      <c r="BL528" s="204" t="str">
        <f t="shared" si="225"/>
        <v/>
      </c>
      <c r="BM528" s="97" t="str">
        <f t="shared" si="226"/>
        <v/>
      </c>
      <c r="BP528" t="str">
        <f ca="1"/>
        <v>TETRATIME</v>
      </c>
      <c r="BQ528" t="e">
        <f ca="1"/>
        <v>#N/A</v>
      </c>
      <c r="CY528" s="102" t="str">
        <f t="shared" si="227"/>
        <v/>
      </c>
      <c r="CZ528" s="56" t="str">
        <f t="shared" si="228"/>
        <v>TETRATIME</v>
      </c>
      <c r="DA528" s="204" t="e">
        <f>IF(IF(DI$2="Catégorie",IF(DI$3="Toutes",SUMIFS('Étape 1 - à remplir'!$F$31:$F$400,'Étape 1 - à remplir'!$E$31:$E$400,MASQ2!CZ528,'Étape 1 - à remplir'!$G$31:$G$400,"kg"),SUMIFS('Étape 1 - à remplir'!$F$31:$F$400,'Étape 1 - à remplir'!$E$31:$E$400,MASQ2!CZ528,'Étape 1 - à remplir'!$C$31:$C$400,DI$3)),IF(DI$2="Âge",IF(DI$3="Tous",SUMIFS('Étape 1 - à remplir'!$F$31:$F$400,'Étape 1 - à remplir'!$E$31:$E$400,MASQ2!CZ528,'Étape 1 - à remplir'!$G$31:$G$400,"kg"),SUMIFS('Étape 1 - à remplir'!$F$31:$F$400,'Étape 1 - à remplir'!$E$31:$E$400,MASQ2!CZ528,'Étape 1 - à remplir'!$P$31:$P$400,DI$3,'Étape 1 - à remplir'!$G$31:$G$400,"kg")),IF(DI$2="Atelier",IF(DI$3="Tous",SUMIFS('Étape 1 - à remplir'!$F$31:$F$400,'Étape 1 - à remplir'!$E$31:$E$400,MASQ2!CZ528,'Étape 1 - à remplir'!$G$31:$G$400,"kg"),SUMIFS('Étape 1 - à remplir'!$F$31:$F$400,'Étape 1 - à remplir'!$E$31:$E$400,MASQ2!CZ528,'Étape 1 - à remplir'!$O$31:$O$400,DI$3,'Étape 1 - à remplir'!$G$31:$G$400,"kg")),IF(DI$2="Espèce",IF(DI$3="Tous",SUMIFS('Étape 1 - à remplir'!$F$31:$F$400,'Étape 1 - à remplir'!$E$31:$E$400,MASQ2!CZ528,'Étape 1 - à remplir'!$G$31:$G$400,"kg"),SUMIFS('Étape 1 - à remplir'!$F$31:$F$400,'Étape 1 - à remplir'!$E$31:$E$400,MASQ2!CZ528,'Étape 1 - à remplir'!$N$31:$N$400,DI$3,'Étape 1 - à remplir'!$G$31:$G$400,"kg"))))))=0,NA(),IF(DI$2="Catégorie",IF(DI$3="Toutes",SUMIFS('Étape 1 - à remplir'!$F$31:$F$400,'Étape 1 - à remplir'!$E$31:$E$400,MASQ2!CZ528,'Étape 1 - à remplir'!$G$31:$G$400,"kg"),SUMIFS('Étape 1 - à remplir'!$F$31:$F$400,'Étape 1 - à remplir'!$E$31:$E$400,MASQ2!CZ528,'Étape 1 - à remplir'!$C$31:$C$400,DI$3)),IF(DI$2="Âge",IF(DI$3="Tous",SUMIFS('Étape 1 - à remplir'!$F$31:$F$400,'Étape 1 - à remplir'!$E$31:$E$400,MASQ2!CZ528,'Étape 1 - à remplir'!$G$31:$G$400,"kg"),SUMIFS('Étape 1 - à remplir'!$F$31:$F$400,'Étape 1 - à remplir'!$E$31:$E$400,MASQ2!CZ528,'Étape 1 - à remplir'!$P$31:$P$400,DI$3,'Étape 1 - à remplir'!$G$31:$G$400,"kg")),IF(DI$2="Atelier",IF(DI$3="Tous",SUMIFS('Étape 1 - à remplir'!$F$31:$F$400,'Étape 1 - à remplir'!$E$31:$E$400,MASQ2!CZ528,'Étape 1 - à remplir'!$G$31:$G$400,"kg"),SUMIFS('Étape 1 - à remplir'!$F$31:$F$400,'Étape 1 - à remplir'!$E$31:$E$400,MASQ2!CZ528,'Étape 1 - à remplir'!$O$31:$O$400,DI$3,'Étape 1 - à remplir'!$G$31:$G$400,"kg")),IF(DI$2="Espèce",IF(DI$3="Tous",SUMIFS('Étape 1 - à remplir'!$F$31:$F$400,'Étape 1 - à remplir'!$E$31:$E$400,MASQ2!CZ528,'Étape 1 - à remplir'!$G$31:$G$400,"kg"),SUMIFS('Étape 1 - à remplir'!$F$31:$F$400,'Étape 1 - à remplir'!$E$31:$E$400,MASQ2!CZ528,'Étape 1 - à remplir'!$N$31:$N$400,DI$3,'Étape 1 - à remplir'!$G$31:$G$400,"kg")))))))</f>
        <v>#N/A</v>
      </c>
      <c r="DB528" s="104">
        <f t="shared" si="236"/>
        <v>0</v>
      </c>
      <c r="DC528" s="204" t="str">
        <f t="shared" si="229"/>
        <v>Oxytétracycline</v>
      </c>
      <c r="DD528" s="204" t="str">
        <f t="shared" si="230"/>
        <v/>
      </c>
      <c r="DE528" s="204" t="str">
        <f t="shared" si="231"/>
        <v/>
      </c>
      <c r="DF528" s="204" t="str">
        <f t="shared" si="232"/>
        <v>Tetracyclines</v>
      </c>
      <c r="DG528" s="204" t="str">
        <f t="shared" si="233"/>
        <v/>
      </c>
      <c r="DH528" s="97" t="str">
        <f t="shared" si="234"/>
        <v/>
      </c>
      <c r="DK528" t="str">
        <f ca="1"/>
        <v>TETRATIME</v>
      </c>
      <c r="DL528" t="e">
        <f ca="1"/>
        <v>#N/A</v>
      </c>
    </row>
    <row r="529" spans="9:116" x14ac:dyDescent="0.25">
      <c r="I529" s="102" t="str">
        <f>INDEX(Données_ATB!BE:BV,MATCH(MASQ2!J529,Données_ATB!BE:BE,0),18)</f>
        <v/>
      </c>
      <c r="J529" s="77" t="str">
        <f>Données_ATB!BE528</f>
        <v>TETRAVAL 50 % POUDRE POUR SOLUTION BUVABLE POUR VEAUX PORCINS ET VOLAILLES</v>
      </c>
      <c r="K529" s="204" t="e">
        <f>IF(IF(S$2="Catégorie",IF(S$3="Toutes",SUMIFS('Étape 1 - à remplir'!$F$31:$F$400,'Étape 1 - à remplir'!$E$31:$E$400,MASQ2!J529,'Étape 1 - à remplir'!$G$31:$G$400,"animaux"),SUMIFS('Étape 1 - à remplir'!$F$31:$F$400,'Étape 1 - à remplir'!$E$31:$E$400,MASQ2!J529,'Étape 1 - à remplir'!$C$31:$C$400,S$3)),IF(S$2="Âge",IF(S$3="Tous",SUMIFS('Étape 1 - à remplir'!$F$31:$F$400,'Étape 1 - à remplir'!$E$31:$E$400,MASQ2!J529,'Étape 1 - à remplir'!$G$31:$G$400,"animaux"),SUMIFS('Étape 1 - à remplir'!$F$31:$F$400,'Étape 1 - à remplir'!$E$31:$E$400,MASQ2!J529,'Étape 1 - à remplir'!$P$31:$P$400,S$3)),IF(S$2="Atelier",IF(S$3="Tous",SUMIFS('Étape 1 - à remplir'!$F$31:$F$400,'Étape 1 - à remplir'!$E$31:$E$400,MASQ2!J529,'Étape 1 - à remplir'!$G$31:$G$400,"animaux"),SUMIFS('Étape 1 - à remplir'!$F$31:$F$400,'Étape 1 - à remplir'!$E$31:$E$400,MASQ2!J529,'Étape 1 - à remplir'!$O$31:$O$400,S$3)),IF(S$2="Espèce",IF(S$3="Tous",SUMIFS('Étape 1 - à remplir'!$F$31:$F$400,'Étape 1 - à remplir'!$E$31:$E$400,MASQ2!J529,'Étape 1 - à remplir'!$G$31:$G$400,"animaux"),SUMIFS('Étape 1 - à remplir'!$F$31:$F$400,'Étape 1 - à remplir'!$E$31:$E$400,MASQ2!J529,'Étape 1 - à remplir'!$N$31:$N$400,S$3))))))=0,NA(),IF(S$2="Catégorie",IF(S$3="Toutes",SUMIFS('Étape 1 - à remplir'!$F$31:$F$400,'Étape 1 - à remplir'!$E$31:$E$400,MASQ2!J529,'Étape 1 - à remplir'!$G$31:$G$400,"animaux"),SUMIFS('Étape 1 - à remplir'!$F$31:$F$400,'Étape 1 - à remplir'!$E$31:$E$400,MASQ2!J529,'Étape 1 - à remplir'!$C$31:$C$400,S$3)),IF(S$2="Âge",IF(S$3="Tous",SUMIFS('Étape 1 - à remplir'!$F$31:$F$400,'Étape 1 - à remplir'!$E$31:$E$400,MASQ2!J529,'Étape 1 - à remplir'!$G$31:$G$400,"animaux"),SUMIFS('Étape 1 - à remplir'!$F$31:$F$400,'Étape 1 - à remplir'!$E$31:$E$400,MASQ2!J529,'Étape 1 - à remplir'!$P$31:$P$400,S$3)),IF(S$2="Atelier",IF(S$3="Tous",SUMIFS('Étape 1 - à remplir'!$F$31:$F$400,'Étape 1 - à remplir'!$E$31:$E$400,MASQ2!J529,'Étape 1 - à remplir'!$G$31:$G$400,"animaux"),SUMIFS('Étape 1 - à remplir'!$F$31:$F$400,'Étape 1 - à remplir'!$E$31:$E$400,MASQ2!J529,'Étape 1 - à remplir'!$O$31:$O$400,S$3)),IF(S$2="Espèce",IF(S$3="Tous",SUMIFS('Étape 1 - à remplir'!$F$31:$F$400,'Étape 1 - à remplir'!$E$31:$E$400,MASQ2!J529,'Étape 1 - à remplir'!$G$31:$G$400,"animaux"),SUMIFS('Étape 1 - à remplir'!$F$31:$F$400,'Étape 1 - à remplir'!$E$31:$E$400,MASQ2!J529,'Étape 1 - à remplir'!$N$31:$N$400,S$3)))))))</f>
        <v>#N/A</v>
      </c>
      <c r="L529" s="97">
        <f t="shared" si="237"/>
        <v>0</v>
      </c>
      <c r="M529" s="56" t="str">
        <f>Données_ATB!BN528</f>
        <v>Oxytétracycline</v>
      </c>
      <c r="N529" s="204" t="str">
        <f>Données_ATB!BO528</f>
        <v/>
      </c>
      <c r="O529" s="97" t="str">
        <f>Données_ATB!BP528</f>
        <v/>
      </c>
      <c r="P529" s="77" t="str">
        <f>Données_ATB!BR528</f>
        <v>Tetracyclines</v>
      </c>
      <c r="Q529" s="78" t="str">
        <f>Données_ATB!BS528</f>
        <v/>
      </c>
      <c r="R529" s="79" t="str">
        <f>Données_ATB!BT528</f>
        <v/>
      </c>
      <c r="S529" s="78"/>
      <c r="U529" s="30" t="str">
        <f ca="1"/>
        <v>TETRAVAL 50 % POUDRE POUR SOLUTION BUVABLE POUR VEAUX PORCINS ET VOLAILLES</v>
      </c>
      <c r="V529" s="30" t="e">
        <f ca="1"/>
        <v>#N/A</v>
      </c>
      <c r="BD529" s="102" t="str">
        <f t="shared" si="219"/>
        <v/>
      </c>
      <c r="BE529" s="56" t="str">
        <f t="shared" si="220"/>
        <v>TETRAVAL 50 % POUDRE POUR SOLUTION BUVABLE POUR VEAUX PORCINS ET VOLAILLES</v>
      </c>
      <c r="BF529" s="204" t="e">
        <f>IF(IF(BN$2="Catégorie",IF(BN$3="Toutes",SUMIFS('Étape 1 - à remplir'!$F$31:$F$400,'Étape 1 - à remplir'!$E$31:$E$400,MASQ2!BE529,'Étape 1 - à remplir'!$G$31:$G$400,"lots"),SUMIFS('Étape 1 - à remplir'!$F$31:$F$400,'Étape 1 - à remplir'!$E$31:$E$400,MASQ2!BE529,'Étape 1 - à remplir'!$C$31:$C$400,BN$3)),IF(BN$2="Âge",IF(BN$3="Tous",SUMIFS('Étape 1 - à remplir'!$F$31:$F$400,'Étape 1 - à remplir'!$E$31:$E$400,MASQ2!BE529,'Étape 1 - à remplir'!$G$31:$G$400,"lots"),SUMIFS('Étape 1 - à remplir'!$F$31:$F$400,'Étape 1 - à remplir'!$E$31:$E$400,MASQ2!BE529,'Étape 1 - à remplir'!$P$31:$P$400,BN$3,'Étape 1 - à remplir'!$G$31:$G$400,"lots")),IF(BN$2="Atelier",IF(BN$3="Tous",SUMIFS('Étape 1 - à remplir'!$F$31:$F$400,'Étape 1 - à remplir'!$E$31:$E$400,MASQ2!BE529,'Étape 1 - à remplir'!$G$31:$G$400,"lots"),SUMIFS('Étape 1 - à remplir'!$F$31:$F$400,'Étape 1 - à remplir'!$E$31:$E$400,MASQ2!BE529,'Étape 1 - à remplir'!$O$31:$O$400,BN$3,'Étape 1 - à remplir'!$G$31:$G$400,"lots")),IF(BN$2="Espèce",IF(BN$3="Tous",SUMIFS('Étape 1 - à remplir'!$F$31:$F$400,'Étape 1 - à remplir'!$E$31:$E$400,MASQ2!BE529,'Étape 1 - à remplir'!$G$31:$G$400,"lots"),SUMIFS('Étape 1 - à remplir'!$F$31:$F$400,'Étape 1 - à remplir'!$E$31:$E$400,MASQ2!BE529,'Étape 1 - à remplir'!$N$31:$N$400,BN$3,'Étape 1 - à remplir'!$G$31:$G$400,"lots"))))))=0,NA(),IF(BN$2="Catégorie",IF(BN$3="Toutes",SUMIFS('Étape 1 - à remplir'!$F$31:$F$400,'Étape 1 - à remplir'!$E$31:$E$400,MASQ2!BE529,'Étape 1 - à remplir'!$G$31:$G$400,"lots"),SUMIFS('Étape 1 - à remplir'!$F$31:$F$400,'Étape 1 - à remplir'!$E$31:$E$400,MASQ2!BE529,'Étape 1 - à remplir'!$C$31:$C$400,BN$3)),IF(BN$2="Âge",IF(BN$3="Tous",SUMIFS('Étape 1 - à remplir'!$F$31:$F$400,'Étape 1 - à remplir'!$E$31:$E$400,MASQ2!BE529,'Étape 1 - à remplir'!$G$31:$G$400,"lots"),SUMIFS('Étape 1 - à remplir'!$F$31:$F$400,'Étape 1 - à remplir'!$E$31:$E$400,MASQ2!BE529,'Étape 1 - à remplir'!$P$31:$P$400,BN$3,'Étape 1 - à remplir'!$G$31:$G$400,"lots")),IF(BN$2="Atelier",IF(BN$3="Tous",SUMIFS('Étape 1 - à remplir'!$F$31:$F$400,'Étape 1 - à remplir'!$E$31:$E$400,MASQ2!BE529,'Étape 1 - à remplir'!$G$31:$G$400,"lots"),SUMIFS('Étape 1 - à remplir'!$F$31:$F$400,'Étape 1 - à remplir'!$E$31:$E$400,MASQ2!BE529,'Étape 1 - à remplir'!$O$31:$O$400,BN$3,'Étape 1 - à remplir'!$G$31:$G$400,"lots")),IF(BN$2="Espèce",IF(BN$3="Tous",SUMIFS('Étape 1 - à remplir'!$F$31:$F$400,'Étape 1 - à remplir'!$E$31:$E$400,MASQ2!BE529,'Étape 1 - à remplir'!$G$31:$G$400,"lots"),SUMIFS('Étape 1 - à remplir'!$F$31:$F$400,'Étape 1 - à remplir'!$E$31:$E$400,MASQ2!BE529,'Étape 1 - à remplir'!$N$31:$N$400,BN$3,'Étape 1 - à remplir'!$G$31:$G$400,"lots")))))))</f>
        <v>#N/A</v>
      </c>
      <c r="BG529" s="204">
        <f t="shared" si="235"/>
        <v>0</v>
      </c>
      <c r="BH529" s="204" t="str">
        <f t="shared" si="221"/>
        <v>Oxytétracycline</v>
      </c>
      <c r="BI529" s="204" t="str">
        <f t="shared" si="222"/>
        <v/>
      </c>
      <c r="BJ529" s="204" t="str">
        <f t="shared" si="223"/>
        <v/>
      </c>
      <c r="BK529" s="204" t="str">
        <f t="shared" si="224"/>
        <v>Tetracyclines</v>
      </c>
      <c r="BL529" s="204" t="str">
        <f t="shared" si="225"/>
        <v/>
      </c>
      <c r="BM529" s="97" t="str">
        <f t="shared" si="226"/>
        <v/>
      </c>
      <c r="BP529" t="str">
        <f ca="1"/>
        <v>TETRAVAL 50 % POUDRE POUR SOLUTION BUVABLE POUR VEAUX PORCINS ET VOLAILLES</v>
      </c>
      <c r="BQ529" t="e">
        <f ca="1"/>
        <v>#N/A</v>
      </c>
      <c r="CY529" s="102" t="str">
        <f t="shared" si="227"/>
        <v/>
      </c>
      <c r="CZ529" s="56" t="str">
        <f t="shared" si="228"/>
        <v>TETRAVAL 50 % POUDRE POUR SOLUTION BUVABLE POUR VEAUX PORCINS ET VOLAILLES</v>
      </c>
      <c r="DA529" s="204" t="e">
        <f>IF(IF(DI$2="Catégorie",IF(DI$3="Toutes",SUMIFS('Étape 1 - à remplir'!$F$31:$F$400,'Étape 1 - à remplir'!$E$31:$E$400,MASQ2!CZ529,'Étape 1 - à remplir'!$G$31:$G$400,"kg"),SUMIFS('Étape 1 - à remplir'!$F$31:$F$400,'Étape 1 - à remplir'!$E$31:$E$400,MASQ2!CZ529,'Étape 1 - à remplir'!$C$31:$C$400,DI$3)),IF(DI$2="Âge",IF(DI$3="Tous",SUMIFS('Étape 1 - à remplir'!$F$31:$F$400,'Étape 1 - à remplir'!$E$31:$E$400,MASQ2!CZ529,'Étape 1 - à remplir'!$G$31:$G$400,"kg"),SUMIFS('Étape 1 - à remplir'!$F$31:$F$400,'Étape 1 - à remplir'!$E$31:$E$400,MASQ2!CZ529,'Étape 1 - à remplir'!$P$31:$P$400,DI$3,'Étape 1 - à remplir'!$G$31:$G$400,"kg")),IF(DI$2="Atelier",IF(DI$3="Tous",SUMIFS('Étape 1 - à remplir'!$F$31:$F$400,'Étape 1 - à remplir'!$E$31:$E$400,MASQ2!CZ529,'Étape 1 - à remplir'!$G$31:$G$400,"kg"),SUMIFS('Étape 1 - à remplir'!$F$31:$F$400,'Étape 1 - à remplir'!$E$31:$E$400,MASQ2!CZ529,'Étape 1 - à remplir'!$O$31:$O$400,DI$3,'Étape 1 - à remplir'!$G$31:$G$400,"kg")),IF(DI$2="Espèce",IF(DI$3="Tous",SUMIFS('Étape 1 - à remplir'!$F$31:$F$400,'Étape 1 - à remplir'!$E$31:$E$400,MASQ2!CZ529,'Étape 1 - à remplir'!$G$31:$G$400,"kg"),SUMIFS('Étape 1 - à remplir'!$F$31:$F$400,'Étape 1 - à remplir'!$E$31:$E$400,MASQ2!CZ529,'Étape 1 - à remplir'!$N$31:$N$400,DI$3,'Étape 1 - à remplir'!$G$31:$G$400,"kg"))))))=0,NA(),IF(DI$2="Catégorie",IF(DI$3="Toutes",SUMIFS('Étape 1 - à remplir'!$F$31:$F$400,'Étape 1 - à remplir'!$E$31:$E$400,MASQ2!CZ529,'Étape 1 - à remplir'!$G$31:$G$400,"kg"),SUMIFS('Étape 1 - à remplir'!$F$31:$F$400,'Étape 1 - à remplir'!$E$31:$E$400,MASQ2!CZ529,'Étape 1 - à remplir'!$C$31:$C$400,DI$3)),IF(DI$2="Âge",IF(DI$3="Tous",SUMIFS('Étape 1 - à remplir'!$F$31:$F$400,'Étape 1 - à remplir'!$E$31:$E$400,MASQ2!CZ529,'Étape 1 - à remplir'!$G$31:$G$400,"kg"),SUMIFS('Étape 1 - à remplir'!$F$31:$F$400,'Étape 1 - à remplir'!$E$31:$E$400,MASQ2!CZ529,'Étape 1 - à remplir'!$P$31:$P$400,DI$3,'Étape 1 - à remplir'!$G$31:$G$400,"kg")),IF(DI$2="Atelier",IF(DI$3="Tous",SUMIFS('Étape 1 - à remplir'!$F$31:$F$400,'Étape 1 - à remplir'!$E$31:$E$400,MASQ2!CZ529,'Étape 1 - à remplir'!$G$31:$G$400,"kg"),SUMIFS('Étape 1 - à remplir'!$F$31:$F$400,'Étape 1 - à remplir'!$E$31:$E$400,MASQ2!CZ529,'Étape 1 - à remplir'!$O$31:$O$400,DI$3,'Étape 1 - à remplir'!$G$31:$G$400,"kg")),IF(DI$2="Espèce",IF(DI$3="Tous",SUMIFS('Étape 1 - à remplir'!$F$31:$F$400,'Étape 1 - à remplir'!$E$31:$E$400,MASQ2!CZ529,'Étape 1 - à remplir'!$G$31:$G$400,"kg"),SUMIFS('Étape 1 - à remplir'!$F$31:$F$400,'Étape 1 - à remplir'!$E$31:$E$400,MASQ2!CZ529,'Étape 1 - à remplir'!$N$31:$N$400,DI$3,'Étape 1 - à remplir'!$G$31:$G$400,"kg")))))))</f>
        <v>#N/A</v>
      </c>
      <c r="DB529" s="104">
        <f t="shared" si="236"/>
        <v>0</v>
      </c>
      <c r="DC529" s="204" t="str">
        <f t="shared" si="229"/>
        <v>Oxytétracycline</v>
      </c>
      <c r="DD529" s="204" t="str">
        <f t="shared" si="230"/>
        <v/>
      </c>
      <c r="DE529" s="204" t="str">
        <f t="shared" si="231"/>
        <v/>
      </c>
      <c r="DF529" s="204" t="str">
        <f t="shared" si="232"/>
        <v>Tetracyclines</v>
      </c>
      <c r="DG529" s="204" t="str">
        <f t="shared" si="233"/>
        <v/>
      </c>
      <c r="DH529" s="97" t="str">
        <f t="shared" si="234"/>
        <v/>
      </c>
      <c r="DK529" t="str">
        <f ca="1"/>
        <v>TETRAVAL 50 % POUDRE POUR SOLUTION BUVABLE POUR VEAUX PORCINS ET VOLAILLES</v>
      </c>
      <c r="DL529" t="e">
        <f ca="1"/>
        <v>#N/A</v>
      </c>
    </row>
    <row r="530" spans="9:116" x14ac:dyDescent="0.25">
      <c r="I530" s="102" t="str">
        <f>INDEX(Données_ATB!BE:BV,MATCH(MASQ2!J530,Données_ATB!BE:BE,0),18)</f>
        <v/>
      </c>
      <c r="J530" s="77" t="str">
        <f>Données_ATB!BE529</f>
        <v>TETRAVETO</v>
      </c>
      <c r="K530" s="204" t="e">
        <f>IF(IF(S$2="Catégorie",IF(S$3="Toutes",SUMIFS('Étape 1 - à remplir'!$F$31:$F$400,'Étape 1 - à remplir'!$E$31:$E$400,MASQ2!J530,'Étape 1 - à remplir'!$G$31:$G$400,"animaux"),SUMIFS('Étape 1 - à remplir'!$F$31:$F$400,'Étape 1 - à remplir'!$E$31:$E$400,MASQ2!J530,'Étape 1 - à remplir'!$C$31:$C$400,S$3)),IF(S$2="Âge",IF(S$3="Tous",SUMIFS('Étape 1 - à remplir'!$F$31:$F$400,'Étape 1 - à remplir'!$E$31:$E$400,MASQ2!J530,'Étape 1 - à remplir'!$G$31:$G$400,"animaux"),SUMIFS('Étape 1 - à remplir'!$F$31:$F$400,'Étape 1 - à remplir'!$E$31:$E$400,MASQ2!J530,'Étape 1 - à remplir'!$P$31:$P$400,S$3)),IF(S$2="Atelier",IF(S$3="Tous",SUMIFS('Étape 1 - à remplir'!$F$31:$F$400,'Étape 1 - à remplir'!$E$31:$E$400,MASQ2!J530,'Étape 1 - à remplir'!$G$31:$G$400,"animaux"),SUMIFS('Étape 1 - à remplir'!$F$31:$F$400,'Étape 1 - à remplir'!$E$31:$E$400,MASQ2!J530,'Étape 1 - à remplir'!$O$31:$O$400,S$3)),IF(S$2="Espèce",IF(S$3="Tous",SUMIFS('Étape 1 - à remplir'!$F$31:$F$400,'Étape 1 - à remplir'!$E$31:$E$400,MASQ2!J530,'Étape 1 - à remplir'!$G$31:$G$400,"animaux"),SUMIFS('Étape 1 - à remplir'!$F$31:$F$400,'Étape 1 - à remplir'!$E$31:$E$400,MASQ2!J530,'Étape 1 - à remplir'!$N$31:$N$400,S$3))))))=0,NA(),IF(S$2="Catégorie",IF(S$3="Toutes",SUMIFS('Étape 1 - à remplir'!$F$31:$F$400,'Étape 1 - à remplir'!$E$31:$E$400,MASQ2!J530,'Étape 1 - à remplir'!$G$31:$G$400,"animaux"),SUMIFS('Étape 1 - à remplir'!$F$31:$F$400,'Étape 1 - à remplir'!$E$31:$E$400,MASQ2!J530,'Étape 1 - à remplir'!$C$31:$C$400,S$3)),IF(S$2="Âge",IF(S$3="Tous",SUMIFS('Étape 1 - à remplir'!$F$31:$F$400,'Étape 1 - à remplir'!$E$31:$E$400,MASQ2!J530,'Étape 1 - à remplir'!$G$31:$G$400,"animaux"),SUMIFS('Étape 1 - à remplir'!$F$31:$F$400,'Étape 1 - à remplir'!$E$31:$E$400,MASQ2!J530,'Étape 1 - à remplir'!$P$31:$P$400,S$3)),IF(S$2="Atelier",IF(S$3="Tous",SUMIFS('Étape 1 - à remplir'!$F$31:$F$400,'Étape 1 - à remplir'!$E$31:$E$400,MASQ2!J530,'Étape 1 - à remplir'!$G$31:$G$400,"animaux"),SUMIFS('Étape 1 - à remplir'!$F$31:$F$400,'Étape 1 - à remplir'!$E$31:$E$400,MASQ2!J530,'Étape 1 - à remplir'!$O$31:$O$400,S$3)),IF(S$2="Espèce",IF(S$3="Tous",SUMIFS('Étape 1 - à remplir'!$F$31:$F$400,'Étape 1 - à remplir'!$E$31:$E$400,MASQ2!J530,'Étape 1 - à remplir'!$G$31:$G$400,"animaux"),SUMIFS('Étape 1 - à remplir'!$F$31:$F$400,'Étape 1 - à remplir'!$E$31:$E$400,MASQ2!J530,'Étape 1 - à remplir'!$N$31:$N$400,S$3)))))))</f>
        <v>#N/A</v>
      </c>
      <c r="L530" s="97">
        <f t="shared" si="237"/>
        <v>0</v>
      </c>
      <c r="M530" s="56" t="str">
        <f>Données_ATB!BN529</f>
        <v>Oxytétracycline</v>
      </c>
      <c r="N530" s="204" t="str">
        <f>Données_ATB!BO529</f>
        <v/>
      </c>
      <c r="O530" s="97" t="str">
        <f>Données_ATB!BP529</f>
        <v/>
      </c>
      <c r="P530" s="77" t="str">
        <f>Données_ATB!BR529</f>
        <v>Tetracyclines</v>
      </c>
      <c r="Q530" s="78" t="str">
        <f>Données_ATB!BS529</f>
        <v/>
      </c>
      <c r="R530" s="79" t="str">
        <f>Données_ATB!BT529</f>
        <v/>
      </c>
      <c r="S530" s="78"/>
      <c r="U530" s="30" t="str">
        <f ca="1"/>
        <v>TETRAVETO</v>
      </c>
      <c r="V530" s="30" t="e">
        <f ca="1"/>
        <v>#N/A</v>
      </c>
      <c r="BD530" s="102" t="str">
        <f t="shared" si="219"/>
        <v/>
      </c>
      <c r="BE530" s="56" t="str">
        <f t="shared" si="220"/>
        <v>TETRAVETO</v>
      </c>
      <c r="BF530" s="204" t="e">
        <f>IF(IF(BN$2="Catégorie",IF(BN$3="Toutes",SUMIFS('Étape 1 - à remplir'!$F$31:$F$400,'Étape 1 - à remplir'!$E$31:$E$400,MASQ2!BE530,'Étape 1 - à remplir'!$G$31:$G$400,"lots"),SUMIFS('Étape 1 - à remplir'!$F$31:$F$400,'Étape 1 - à remplir'!$E$31:$E$400,MASQ2!BE530,'Étape 1 - à remplir'!$C$31:$C$400,BN$3)),IF(BN$2="Âge",IF(BN$3="Tous",SUMIFS('Étape 1 - à remplir'!$F$31:$F$400,'Étape 1 - à remplir'!$E$31:$E$400,MASQ2!BE530,'Étape 1 - à remplir'!$G$31:$G$400,"lots"),SUMIFS('Étape 1 - à remplir'!$F$31:$F$400,'Étape 1 - à remplir'!$E$31:$E$400,MASQ2!BE530,'Étape 1 - à remplir'!$P$31:$P$400,BN$3,'Étape 1 - à remplir'!$G$31:$G$400,"lots")),IF(BN$2="Atelier",IF(BN$3="Tous",SUMIFS('Étape 1 - à remplir'!$F$31:$F$400,'Étape 1 - à remplir'!$E$31:$E$400,MASQ2!BE530,'Étape 1 - à remplir'!$G$31:$G$400,"lots"),SUMIFS('Étape 1 - à remplir'!$F$31:$F$400,'Étape 1 - à remplir'!$E$31:$E$400,MASQ2!BE530,'Étape 1 - à remplir'!$O$31:$O$400,BN$3,'Étape 1 - à remplir'!$G$31:$G$400,"lots")),IF(BN$2="Espèce",IF(BN$3="Tous",SUMIFS('Étape 1 - à remplir'!$F$31:$F$400,'Étape 1 - à remplir'!$E$31:$E$400,MASQ2!BE530,'Étape 1 - à remplir'!$G$31:$G$400,"lots"),SUMIFS('Étape 1 - à remplir'!$F$31:$F$400,'Étape 1 - à remplir'!$E$31:$E$400,MASQ2!BE530,'Étape 1 - à remplir'!$N$31:$N$400,BN$3,'Étape 1 - à remplir'!$G$31:$G$400,"lots"))))))=0,NA(),IF(BN$2="Catégorie",IF(BN$3="Toutes",SUMIFS('Étape 1 - à remplir'!$F$31:$F$400,'Étape 1 - à remplir'!$E$31:$E$400,MASQ2!BE530,'Étape 1 - à remplir'!$G$31:$G$400,"lots"),SUMIFS('Étape 1 - à remplir'!$F$31:$F$400,'Étape 1 - à remplir'!$E$31:$E$400,MASQ2!BE530,'Étape 1 - à remplir'!$C$31:$C$400,BN$3)),IF(BN$2="Âge",IF(BN$3="Tous",SUMIFS('Étape 1 - à remplir'!$F$31:$F$400,'Étape 1 - à remplir'!$E$31:$E$400,MASQ2!BE530,'Étape 1 - à remplir'!$G$31:$G$400,"lots"),SUMIFS('Étape 1 - à remplir'!$F$31:$F$400,'Étape 1 - à remplir'!$E$31:$E$400,MASQ2!BE530,'Étape 1 - à remplir'!$P$31:$P$400,BN$3,'Étape 1 - à remplir'!$G$31:$G$400,"lots")),IF(BN$2="Atelier",IF(BN$3="Tous",SUMIFS('Étape 1 - à remplir'!$F$31:$F$400,'Étape 1 - à remplir'!$E$31:$E$400,MASQ2!BE530,'Étape 1 - à remplir'!$G$31:$G$400,"lots"),SUMIFS('Étape 1 - à remplir'!$F$31:$F$400,'Étape 1 - à remplir'!$E$31:$E$400,MASQ2!BE530,'Étape 1 - à remplir'!$O$31:$O$400,BN$3,'Étape 1 - à remplir'!$G$31:$G$400,"lots")),IF(BN$2="Espèce",IF(BN$3="Tous",SUMIFS('Étape 1 - à remplir'!$F$31:$F$400,'Étape 1 - à remplir'!$E$31:$E$400,MASQ2!BE530,'Étape 1 - à remplir'!$G$31:$G$400,"lots"),SUMIFS('Étape 1 - à remplir'!$F$31:$F$400,'Étape 1 - à remplir'!$E$31:$E$400,MASQ2!BE530,'Étape 1 - à remplir'!$N$31:$N$400,BN$3,'Étape 1 - à remplir'!$G$31:$G$400,"lots")))))))</f>
        <v>#N/A</v>
      </c>
      <c r="BG530" s="204">
        <f t="shared" si="235"/>
        <v>0</v>
      </c>
      <c r="BH530" s="204" t="str">
        <f t="shared" si="221"/>
        <v>Oxytétracycline</v>
      </c>
      <c r="BI530" s="204" t="str">
        <f t="shared" si="222"/>
        <v/>
      </c>
      <c r="BJ530" s="204" t="str">
        <f t="shared" si="223"/>
        <v/>
      </c>
      <c r="BK530" s="204" t="str">
        <f t="shared" si="224"/>
        <v>Tetracyclines</v>
      </c>
      <c r="BL530" s="204" t="str">
        <f t="shared" si="225"/>
        <v/>
      </c>
      <c r="BM530" s="97" t="str">
        <f t="shared" si="226"/>
        <v/>
      </c>
      <c r="BP530" t="str">
        <f ca="1"/>
        <v>TETRAVETO</v>
      </c>
      <c r="BQ530" t="e">
        <f ca="1"/>
        <v>#N/A</v>
      </c>
      <c r="CY530" s="102" t="str">
        <f t="shared" si="227"/>
        <v/>
      </c>
      <c r="CZ530" s="56" t="str">
        <f t="shared" si="228"/>
        <v>TETRAVETO</v>
      </c>
      <c r="DA530" s="204" t="e">
        <f>IF(IF(DI$2="Catégorie",IF(DI$3="Toutes",SUMIFS('Étape 1 - à remplir'!$F$31:$F$400,'Étape 1 - à remplir'!$E$31:$E$400,MASQ2!CZ530,'Étape 1 - à remplir'!$G$31:$G$400,"kg"),SUMIFS('Étape 1 - à remplir'!$F$31:$F$400,'Étape 1 - à remplir'!$E$31:$E$400,MASQ2!CZ530,'Étape 1 - à remplir'!$C$31:$C$400,DI$3)),IF(DI$2="Âge",IF(DI$3="Tous",SUMIFS('Étape 1 - à remplir'!$F$31:$F$400,'Étape 1 - à remplir'!$E$31:$E$400,MASQ2!CZ530,'Étape 1 - à remplir'!$G$31:$G$400,"kg"),SUMIFS('Étape 1 - à remplir'!$F$31:$F$400,'Étape 1 - à remplir'!$E$31:$E$400,MASQ2!CZ530,'Étape 1 - à remplir'!$P$31:$P$400,DI$3,'Étape 1 - à remplir'!$G$31:$G$400,"kg")),IF(DI$2="Atelier",IF(DI$3="Tous",SUMIFS('Étape 1 - à remplir'!$F$31:$F$400,'Étape 1 - à remplir'!$E$31:$E$400,MASQ2!CZ530,'Étape 1 - à remplir'!$G$31:$G$400,"kg"),SUMIFS('Étape 1 - à remplir'!$F$31:$F$400,'Étape 1 - à remplir'!$E$31:$E$400,MASQ2!CZ530,'Étape 1 - à remplir'!$O$31:$O$400,DI$3,'Étape 1 - à remplir'!$G$31:$G$400,"kg")),IF(DI$2="Espèce",IF(DI$3="Tous",SUMIFS('Étape 1 - à remplir'!$F$31:$F$400,'Étape 1 - à remplir'!$E$31:$E$400,MASQ2!CZ530,'Étape 1 - à remplir'!$G$31:$G$400,"kg"),SUMIFS('Étape 1 - à remplir'!$F$31:$F$400,'Étape 1 - à remplir'!$E$31:$E$400,MASQ2!CZ530,'Étape 1 - à remplir'!$N$31:$N$400,DI$3,'Étape 1 - à remplir'!$G$31:$G$400,"kg"))))))=0,NA(),IF(DI$2="Catégorie",IF(DI$3="Toutes",SUMIFS('Étape 1 - à remplir'!$F$31:$F$400,'Étape 1 - à remplir'!$E$31:$E$400,MASQ2!CZ530,'Étape 1 - à remplir'!$G$31:$G$400,"kg"),SUMIFS('Étape 1 - à remplir'!$F$31:$F$400,'Étape 1 - à remplir'!$E$31:$E$400,MASQ2!CZ530,'Étape 1 - à remplir'!$C$31:$C$400,DI$3)),IF(DI$2="Âge",IF(DI$3="Tous",SUMIFS('Étape 1 - à remplir'!$F$31:$F$400,'Étape 1 - à remplir'!$E$31:$E$400,MASQ2!CZ530,'Étape 1 - à remplir'!$G$31:$G$400,"kg"),SUMIFS('Étape 1 - à remplir'!$F$31:$F$400,'Étape 1 - à remplir'!$E$31:$E$400,MASQ2!CZ530,'Étape 1 - à remplir'!$P$31:$P$400,DI$3,'Étape 1 - à remplir'!$G$31:$G$400,"kg")),IF(DI$2="Atelier",IF(DI$3="Tous",SUMIFS('Étape 1 - à remplir'!$F$31:$F$400,'Étape 1 - à remplir'!$E$31:$E$400,MASQ2!CZ530,'Étape 1 - à remplir'!$G$31:$G$400,"kg"),SUMIFS('Étape 1 - à remplir'!$F$31:$F$400,'Étape 1 - à remplir'!$E$31:$E$400,MASQ2!CZ530,'Étape 1 - à remplir'!$O$31:$O$400,DI$3,'Étape 1 - à remplir'!$G$31:$G$400,"kg")),IF(DI$2="Espèce",IF(DI$3="Tous",SUMIFS('Étape 1 - à remplir'!$F$31:$F$400,'Étape 1 - à remplir'!$E$31:$E$400,MASQ2!CZ530,'Étape 1 - à remplir'!$G$31:$G$400,"kg"),SUMIFS('Étape 1 - à remplir'!$F$31:$F$400,'Étape 1 - à remplir'!$E$31:$E$400,MASQ2!CZ530,'Étape 1 - à remplir'!$N$31:$N$400,DI$3,'Étape 1 - à remplir'!$G$31:$G$400,"kg")))))))</f>
        <v>#N/A</v>
      </c>
      <c r="DB530" s="104">
        <f t="shared" si="236"/>
        <v>0</v>
      </c>
      <c r="DC530" s="204" t="str">
        <f t="shared" si="229"/>
        <v>Oxytétracycline</v>
      </c>
      <c r="DD530" s="204" t="str">
        <f t="shared" si="230"/>
        <v/>
      </c>
      <c r="DE530" s="204" t="str">
        <f t="shared" si="231"/>
        <v/>
      </c>
      <c r="DF530" s="204" t="str">
        <f t="shared" si="232"/>
        <v>Tetracyclines</v>
      </c>
      <c r="DG530" s="204" t="str">
        <f t="shared" si="233"/>
        <v/>
      </c>
      <c r="DH530" s="97" t="str">
        <f t="shared" si="234"/>
        <v/>
      </c>
      <c r="DK530" t="str">
        <f ca="1"/>
        <v>TETRAVETO</v>
      </c>
      <c r="DL530" t="e">
        <f ca="1"/>
        <v>#N/A</v>
      </c>
    </row>
    <row r="531" spans="9:116" x14ac:dyDescent="0.25">
      <c r="I531" s="102" t="str">
        <f>INDEX(Données_ATB!BE:BV,MATCH(MASQ2!J531,Données_ATB!BE:BE,0),18)</f>
        <v/>
      </c>
      <c r="J531" s="77" t="str">
        <f>Données_ATB!BE530</f>
        <v>TETROXY VET 200 MG/ML SOLUTION INJECTABLE POUR BOVINS OVINS ET PORCINS</v>
      </c>
      <c r="K531" s="204" t="e">
        <f>IF(IF(S$2="Catégorie",IF(S$3="Toutes",SUMIFS('Étape 1 - à remplir'!$F$31:$F$400,'Étape 1 - à remplir'!$E$31:$E$400,MASQ2!J531,'Étape 1 - à remplir'!$G$31:$G$400,"animaux"),SUMIFS('Étape 1 - à remplir'!$F$31:$F$400,'Étape 1 - à remplir'!$E$31:$E$400,MASQ2!J531,'Étape 1 - à remplir'!$C$31:$C$400,S$3)),IF(S$2="Âge",IF(S$3="Tous",SUMIFS('Étape 1 - à remplir'!$F$31:$F$400,'Étape 1 - à remplir'!$E$31:$E$400,MASQ2!J531,'Étape 1 - à remplir'!$G$31:$G$400,"animaux"),SUMIFS('Étape 1 - à remplir'!$F$31:$F$400,'Étape 1 - à remplir'!$E$31:$E$400,MASQ2!J531,'Étape 1 - à remplir'!$P$31:$P$400,S$3)),IF(S$2="Atelier",IF(S$3="Tous",SUMIFS('Étape 1 - à remplir'!$F$31:$F$400,'Étape 1 - à remplir'!$E$31:$E$400,MASQ2!J531,'Étape 1 - à remplir'!$G$31:$G$400,"animaux"),SUMIFS('Étape 1 - à remplir'!$F$31:$F$400,'Étape 1 - à remplir'!$E$31:$E$400,MASQ2!J531,'Étape 1 - à remplir'!$O$31:$O$400,S$3)),IF(S$2="Espèce",IF(S$3="Tous",SUMIFS('Étape 1 - à remplir'!$F$31:$F$400,'Étape 1 - à remplir'!$E$31:$E$400,MASQ2!J531,'Étape 1 - à remplir'!$G$31:$G$400,"animaux"),SUMIFS('Étape 1 - à remplir'!$F$31:$F$400,'Étape 1 - à remplir'!$E$31:$E$400,MASQ2!J531,'Étape 1 - à remplir'!$N$31:$N$400,S$3))))))=0,NA(),IF(S$2="Catégorie",IF(S$3="Toutes",SUMIFS('Étape 1 - à remplir'!$F$31:$F$400,'Étape 1 - à remplir'!$E$31:$E$400,MASQ2!J531,'Étape 1 - à remplir'!$G$31:$G$400,"animaux"),SUMIFS('Étape 1 - à remplir'!$F$31:$F$400,'Étape 1 - à remplir'!$E$31:$E$400,MASQ2!J531,'Étape 1 - à remplir'!$C$31:$C$400,S$3)),IF(S$2="Âge",IF(S$3="Tous",SUMIFS('Étape 1 - à remplir'!$F$31:$F$400,'Étape 1 - à remplir'!$E$31:$E$400,MASQ2!J531,'Étape 1 - à remplir'!$G$31:$G$400,"animaux"),SUMIFS('Étape 1 - à remplir'!$F$31:$F$400,'Étape 1 - à remplir'!$E$31:$E$400,MASQ2!J531,'Étape 1 - à remplir'!$P$31:$P$400,S$3)),IF(S$2="Atelier",IF(S$3="Tous",SUMIFS('Étape 1 - à remplir'!$F$31:$F$400,'Étape 1 - à remplir'!$E$31:$E$400,MASQ2!J531,'Étape 1 - à remplir'!$G$31:$G$400,"animaux"),SUMIFS('Étape 1 - à remplir'!$F$31:$F$400,'Étape 1 - à remplir'!$E$31:$E$400,MASQ2!J531,'Étape 1 - à remplir'!$O$31:$O$400,S$3)),IF(S$2="Espèce",IF(S$3="Tous",SUMIFS('Étape 1 - à remplir'!$F$31:$F$400,'Étape 1 - à remplir'!$E$31:$E$400,MASQ2!J531,'Étape 1 - à remplir'!$G$31:$G$400,"animaux"),SUMIFS('Étape 1 - à remplir'!$F$31:$F$400,'Étape 1 - à remplir'!$E$31:$E$400,MASQ2!J531,'Étape 1 - à remplir'!$N$31:$N$400,S$3)))))))</f>
        <v>#N/A</v>
      </c>
      <c r="L531" s="97">
        <f t="shared" si="237"/>
        <v>0</v>
      </c>
      <c r="M531" s="56" t="str">
        <f>Données_ATB!BN530</f>
        <v>Oxytétracycline</v>
      </c>
      <c r="N531" s="204" t="str">
        <f>Données_ATB!BO530</f>
        <v/>
      </c>
      <c r="O531" s="97" t="str">
        <f>Données_ATB!BP530</f>
        <v/>
      </c>
      <c r="P531" s="77" t="str">
        <f>Données_ATB!BR530</f>
        <v>Tetracyclines</v>
      </c>
      <c r="Q531" s="78" t="str">
        <f>Données_ATB!BS530</f>
        <v/>
      </c>
      <c r="R531" s="79" t="str">
        <f>Données_ATB!BT530</f>
        <v/>
      </c>
      <c r="S531" s="78"/>
      <c r="U531" s="30" t="str">
        <f ca="1"/>
        <v>TETROXY VET 200 MG/ML SOLUTION INJECTABLE POUR BOVINS OVINS ET PORCINS</v>
      </c>
      <c r="V531" s="30" t="e">
        <f ca="1"/>
        <v>#N/A</v>
      </c>
      <c r="BD531" s="102" t="str">
        <f t="shared" si="219"/>
        <v/>
      </c>
      <c r="BE531" s="56" t="str">
        <f t="shared" si="220"/>
        <v>TETROXY VET 200 MG/ML SOLUTION INJECTABLE POUR BOVINS OVINS ET PORCINS</v>
      </c>
      <c r="BF531" s="204" t="e">
        <f>IF(IF(BN$2="Catégorie",IF(BN$3="Toutes",SUMIFS('Étape 1 - à remplir'!$F$31:$F$400,'Étape 1 - à remplir'!$E$31:$E$400,MASQ2!BE531,'Étape 1 - à remplir'!$G$31:$G$400,"lots"),SUMIFS('Étape 1 - à remplir'!$F$31:$F$400,'Étape 1 - à remplir'!$E$31:$E$400,MASQ2!BE531,'Étape 1 - à remplir'!$C$31:$C$400,BN$3)),IF(BN$2="Âge",IF(BN$3="Tous",SUMIFS('Étape 1 - à remplir'!$F$31:$F$400,'Étape 1 - à remplir'!$E$31:$E$400,MASQ2!BE531,'Étape 1 - à remplir'!$G$31:$G$400,"lots"),SUMIFS('Étape 1 - à remplir'!$F$31:$F$400,'Étape 1 - à remplir'!$E$31:$E$400,MASQ2!BE531,'Étape 1 - à remplir'!$P$31:$P$400,BN$3,'Étape 1 - à remplir'!$G$31:$G$400,"lots")),IF(BN$2="Atelier",IF(BN$3="Tous",SUMIFS('Étape 1 - à remplir'!$F$31:$F$400,'Étape 1 - à remplir'!$E$31:$E$400,MASQ2!BE531,'Étape 1 - à remplir'!$G$31:$G$400,"lots"),SUMIFS('Étape 1 - à remplir'!$F$31:$F$400,'Étape 1 - à remplir'!$E$31:$E$400,MASQ2!BE531,'Étape 1 - à remplir'!$O$31:$O$400,BN$3,'Étape 1 - à remplir'!$G$31:$G$400,"lots")),IF(BN$2="Espèce",IF(BN$3="Tous",SUMIFS('Étape 1 - à remplir'!$F$31:$F$400,'Étape 1 - à remplir'!$E$31:$E$400,MASQ2!BE531,'Étape 1 - à remplir'!$G$31:$G$400,"lots"),SUMIFS('Étape 1 - à remplir'!$F$31:$F$400,'Étape 1 - à remplir'!$E$31:$E$400,MASQ2!BE531,'Étape 1 - à remplir'!$N$31:$N$400,BN$3,'Étape 1 - à remplir'!$G$31:$G$400,"lots"))))))=0,NA(),IF(BN$2="Catégorie",IF(BN$3="Toutes",SUMIFS('Étape 1 - à remplir'!$F$31:$F$400,'Étape 1 - à remplir'!$E$31:$E$400,MASQ2!BE531,'Étape 1 - à remplir'!$G$31:$G$400,"lots"),SUMIFS('Étape 1 - à remplir'!$F$31:$F$400,'Étape 1 - à remplir'!$E$31:$E$400,MASQ2!BE531,'Étape 1 - à remplir'!$C$31:$C$400,BN$3)),IF(BN$2="Âge",IF(BN$3="Tous",SUMIFS('Étape 1 - à remplir'!$F$31:$F$400,'Étape 1 - à remplir'!$E$31:$E$400,MASQ2!BE531,'Étape 1 - à remplir'!$G$31:$G$400,"lots"),SUMIFS('Étape 1 - à remplir'!$F$31:$F$400,'Étape 1 - à remplir'!$E$31:$E$400,MASQ2!BE531,'Étape 1 - à remplir'!$P$31:$P$400,BN$3,'Étape 1 - à remplir'!$G$31:$G$400,"lots")),IF(BN$2="Atelier",IF(BN$3="Tous",SUMIFS('Étape 1 - à remplir'!$F$31:$F$400,'Étape 1 - à remplir'!$E$31:$E$400,MASQ2!BE531,'Étape 1 - à remplir'!$G$31:$G$400,"lots"),SUMIFS('Étape 1 - à remplir'!$F$31:$F$400,'Étape 1 - à remplir'!$E$31:$E$400,MASQ2!BE531,'Étape 1 - à remplir'!$O$31:$O$400,BN$3,'Étape 1 - à remplir'!$G$31:$G$400,"lots")),IF(BN$2="Espèce",IF(BN$3="Tous",SUMIFS('Étape 1 - à remplir'!$F$31:$F$400,'Étape 1 - à remplir'!$E$31:$E$400,MASQ2!BE531,'Étape 1 - à remplir'!$G$31:$G$400,"lots"),SUMIFS('Étape 1 - à remplir'!$F$31:$F$400,'Étape 1 - à remplir'!$E$31:$E$400,MASQ2!BE531,'Étape 1 - à remplir'!$N$31:$N$400,BN$3,'Étape 1 - à remplir'!$G$31:$G$400,"lots")))))))</f>
        <v>#N/A</v>
      </c>
      <c r="BG531" s="204">
        <f t="shared" si="235"/>
        <v>0</v>
      </c>
      <c r="BH531" s="204" t="str">
        <f t="shared" si="221"/>
        <v>Oxytétracycline</v>
      </c>
      <c r="BI531" s="204" t="str">
        <f t="shared" si="222"/>
        <v/>
      </c>
      <c r="BJ531" s="204" t="str">
        <f t="shared" si="223"/>
        <v/>
      </c>
      <c r="BK531" s="204" t="str">
        <f t="shared" si="224"/>
        <v>Tetracyclines</v>
      </c>
      <c r="BL531" s="204" t="str">
        <f t="shared" si="225"/>
        <v/>
      </c>
      <c r="BM531" s="97" t="str">
        <f t="shared" si="226"/>
        <v/>
      </c>
      <c r="BP531" t="str">
        <f ca="1"/>
        <v>TETROXY VET 200 MG/ML SOLUTION INJECTABLE POUR BOVINS OVINS ET PORCINS</v>
      </c>
      <c r="BQ531" t="e">
        <f ca="1"/>
        <v>#N/A</v>
      </c>
      <c r="CY531" s="102" t="str">
        <f t="shared" si="227"/>
        <v/>
      </c>
      <c r="CZ531" s="56" t="str">
        <f t="shared" si="228"/>
        <v>TETROXY VET 200 MG/ML SOLUTION INJECTABLE POUR BOVINS OVINS ET PORCINS</v>
      </c>
      <c r="DA531" s="204" t="e">
        <f>IF(IF(DI$2="Catégorie",IF(DI$3="Toutes",SUMIFS('Étape 1 - à remplir'!$F$31:$F$400,'Étape 1 - à remplir'!$E$31:$E$400,MASQ2!CZ531,'Étape 1 - à remplir'!$G$31:$G$400,"kg"),SUMIFS('Étape 1 - à remplir'!$F$31:$F$400,'Étape 1 - à remplir'!$E$31:$E$400,MASQ2!CZ531,'Étape 1 - à remplir'!$C$31:$C$400,DI$3)),IF(DI$2="Âge",IF(DI$3="Tous",SUMIFS('Étape 1 - à remplir'!$F$31:$F$400,'Étape 1 - à remplir'!$E$31:$E$400,MASQ2!CZ531,'Étape 1 - à remplir'!$G$31:$G$400,"kg"),SUMIFS('Étape 1 - à remplir'!$F$31:$F$400,'Étape 1 - à remplir'!$E$31:$E$400,MASQ2!CZ531,'Étape 1 - à remplir'!$P$31:$P$400,DI$3,'Étape 1 - à remplir'!$G$31:$G$400,"kg")),IF(DI$2="Atelier",IF(DI$3="Tous",SUMIFS('Étape 1 - à remplir'!$F$31:$F$400,'Étape 1 - à remplir'!$E$31:$E$400,MASQ2!CZ531,'Étape 1 - à remplir'!$G$31:$G$400,"kg"),SUMIFS('Étape 1 - à remplir'!$F$31:$F$400,'Étape 1 - à remplir'!$E$31:$E$400,MASQ2!CZ531,'Étape 1 - à remplir'!$O$31:$O$400,DI$3,'Étape 1 - à remplir'!$G$31:$G$400,"kg")),IF(DI$2="Espèce",IF(DI$3="Tous",SUMIFS('Étape 1 - à remplir'!$F$31:$F$400,'Étape 1 - à remplir'!$E$31:$E$400,MASQ2!CZ531,'Étape 1 - à remplir'!$G$31:$G$400,"kg"),SUMIFS('Étape 1 - à remplir'!$F$31:$F$400,'Étape 1 - à remplir'!$E$31:$E$400,MASQ2!CZ531,'Étape 1 - à remplir'!$N$31:$N$400,DI$3,'Étape 1 - à remplir'!$G$31:$G$400,"kg"))))))=0,NA(),IF(DI$2="Catégorie",IF(DI$3="Toutes",SUMIFS('Étape 1 - à remplir'!$F$31:$F$400,'Étape 1 - à remplir'!$E$31:$E$400,MASQ2!CZ531,'Étape 1 - à remplir'!$G$31:$G$400,"kg"),SUMIFS('Étape 1 - à remplir'!$F$31:$F$400,'Étape 1 - à remplir'!$E$31:$E$400,MASQ2!CZ531,'Étape 1 - à remplir'!$C$31:$C$400,DI$3)),IF(DI$2="Âge",IF(DI$3="Tous",SUMIFS('Étape 1 - à remplir'!$F$31:$F$400,'Étape 1 - à remplir'!$E$31:$E$400,MASQ2!CZ531,'Étape 1 - à remplir'!$G$31:$G$400,"kg"),SUMIFS('Étape 1 - à remplir'!$F$31:$F$400,'Étape 1 - à remplir'!$E$31:$E$400,MASQ2!CZ531,'Étape 1 - à remplir'!$P$31:$P$400,DI$3,'Étape 1 - à remplir'!$G$31:$G$400,"kg")),IF(DI$2="Atelier",IF(DI$3="Tous",SUMIFS('Étape 1 - à remplir'!$F$31:$F$400,'Étape 1 - à remplir'!$E$31:$E$400,MASQ2!CZ531,'Étape 1 - à remplir'!$G$31:$G$400,"kg"),SUMIFS('Étape 1 - à remplir'!$F$31:$F$400,'Étape 1 - à remplir'!$E$31:$E$400,MASQ2!CZ531,'Étape 1 - à remplir'!$O$31:$O$400,DI$3,'Étape 1 - à remplir'!$G$31:$G$400,"kg")),IF(DI$2="Espèce",IF(DI$3="Tous",SUMIFS('Étape 1 - à remplir'!$F$31:$F$400,'Étape 1 - à remplir'!$E$31:$E$400,MASQ2!CZ531,'Étape 1 - à remplir'!$G$31:$G$400,"kg"),SUMIFS('Étape 1 - à remplir'!$F$31:$F$400,'Étape 1 - à remplir'!$E$31:$E$400,MASQ2!CZ531,'Étape 1 - à remplir'!$N$31:$N$400,DI$3,'Étape 1 - à remplir'!$G$31:$G$400,"kg")))))))</f>
        <v>#N/A</v>
      </c>
      <c r="DB531" s="104">
        <f t="shared" si="236"/>
        <v>0</v>
      </c>
      <c r="DC531" s="204" t="str">
        <f t="shared" si="229"/>
        <v>Oxytétracycline</v>
      </c>
      <c r="DD531" s="204" t="str">
        <f t="shared" si="230"/>
        <v/>
      </c>
      <c r="DE531" s="204" t="str">
        <f t="shared" si="231"/>
        <v/>
      </c>
      <c r="DF531" s="204" t="str">
        <f t="shared" si="232"/>
        <v>Tetracyclines</v>
      </c>
      <c r="DG531" s="204" t="str">
        <f t="shared" si="233"/>
        <v/>
      </c>
      <c r="DH531" s="97" t="str">
        <f t="shared" si="234"/>
        <v/>
      </c>
      <c r="DK531" t="str">
        <f ca="1"/>
        <v>TETROXY VET 200 MG/ML SOLUTION INJECTABLE POUR BOVINS OVINS ET PORCINS</v>
      </c>
      <c r="DL531" t="e">
        <f ca="1"/>
        <v>#N/A</v>
      </c>
    </row>
    <row r="532" spans="9:116" x14ac:dyDescent="0.25">
      <c r="I532" s="102" t="str">
        <f>INDEX(Données_ATB!BE:BV,MATCH(MASQ2!J532,Données_ATB!BE:BE,0),18)</f>
        <v/>
      </c>
      <c r="J532" s="77" t="str">
        <f>Données_ATB!BE531</f>
        <v>TIALIN 101,2 MG/ML SOLUTION POUR ADMINISTRATION DANS L'EAU DE BOISSON DES PORCINS, DES POULETS ET DES DINDES</v>
      </c>
      <c r="K532" s="204" t="e">
        <f>IF(IF(S$2="Catégorie",IF(S$3="Toutes",SUMIFS('Étape 1 - à remplir'!$F$31:$F$400,'Étape 1 - à remplir'!$E$31:$E$400,MASQ2!J532,'Étape 1 - à remplir'!$G$31:$G$400,"animaux"),SUMIFS('Étape 1 - à remplir'!$F$31:$F$400,'Étape 1 - à remplir'!$E$31:$E$400,MASQ2!J532,'Étape 1 - à remplir'!$C$31:$C$400,S$3)),IF(S$2="Âge",IF(S$3="Tous",SUMIFS('Étape 1 - à remplir'!$F$31:$F$400,'Étape 1 - à remplir'!$E$31:$E$400,MASQ2!J532,'Étape 1 - à remplir'!$G$31:$G$400,"animaux"),SUMIFS('Étape 1 - à remplir'!$F$31:$F$400,'Étape 1 - à remplir'!$E$31:$E$400,MASQ2!J532,'Étape 1 - à remplir'!$P$31:$P$400,S$3)),IF(S$2="Atelier",IF(S$3="Tous",SUMIFS('Étape 1 - à remplir'!$F$31:$F$400,'Étape 1 - à remplir'!$E$31:$E$400,MASQ2!J532,'Étape 1 - à remplir'!$G$31:$G$400,"animaux"),SUMIFS('Étape 1 - à remplir'!$F$31:$F$400,'Étape 1 - à remplir'!$E$31:$E$400,MASQ2!J532,'Étape 1 - à remplir'!$O$31:$O$400,S$3)),IF(S$2="Espèce",IF(S$3="Tous",SUMIFS('Étape 1 - à remplir'!$F$31:$F$400,'Étape 1 - à remplir'!$E$31:$E$400,MASQ2!J532,'Étape 1 - à remplir'!$G$31:$G$400,"animaux"),SUMIFS('Étape 1 - à remplir'!$F$31:$F$400,'Étape 1 - à remplir'!$E$31:$E$400,MASQ2!J532,'Étape 1 - à remplir'!$N$31:$N$400,S$3))))))=0,NA(),IF(S$2="Catégorie",IF(S$3="Toutes",SUMIFS('Étape 1 - à remplir'!$F$31:$F$400,'Étape 1 - à remplir'!$E$31:$E$400,MASQ2!J532,'Étape 1 - à remplir'!$G$31:$G$400,"animaux"),SUMIFS('Étape 1 - à remplir'!$F$31:$F$400,'Étape 1 - à remplir'!$E$31:$E$400,MASQ2!J532,'Étape 1 - à remplir'!$C$31:$C$400,S$3)),IF(S$2="Âge",IF(S$3="Tous",SUMIFS('Étape 1 - à remplir'!$F$31:$F$400,'Étape 1 - à remplir'!$E$31:$E$400,MASQ2!J532,'Étape 1 - à remplir'!$G$31:$G$400,"animaux"),SUMIFS('Étape 1 - à remplir'!$F$31:$F$400,'Étape 1 - à remplir'!$E$31:$E$400,MASQ2!J532,'Étape 1 - à remplir'!$P$31:$P$400,S$3)),IF(S$2="Atelier",IF(S$3="Tous",SUMIFS('Étape 1 - à remplir'!$F$31:$F$400,'Étape 1 - à remplir'!$E$31:$E$400,MASQ2!J532,'Étape 1 - à remplir'!$G$31:$G$400,"animaux"),SUMIFS('Étape 1 - à remplir'!$F$31:$F$400,'Étape 1 - à remplir'!$E$31:$E$400,MASQ2!J532,'Étape 1 - à remplir'!$O$31:$O$400,S$3)),IF(S$2="Espèce",IF(S$3="Tous",SUMIFS('Étape 1 - à remplir'!$F$31:$F$400,'Étape 1 - à remplir'!$E$31:$E$400,MASQ2!J532,'Étape 1 - à remplir'!$G$31:$G$400,"animaux"),SUMIFS('Étape 1 - à remplir'!$F$31:$F$400,'Étape 1 - à remplir'!$E$31:$E$400,MASQ2!J532,'Étape 1 - à remplir'!$N$31:$N$400,S$3)))))))</f>
        <v>#N/A</v>
      </c>
      <c r="L532" s="97">
        <f t="shared" si="237"/>
        <v>0</v>
      </c>
      <c r="M532" s="56" t="str">
        <f>Données_ATB!BN531</f>
        <v>Tiamuline</v>
      </c>
      <c r="N532" s="204" t="str">
        <f>Données_ATB!BO531</f>
        <v/>
      </c>
      <c r="O532" s="97" t="str">
        <f>Données_ATB!BP531</f>
        <v/>
      </c>
      <c r="P532" s="77" t="str">
        <f>Données_ATB!BR531</f>
        <v>Pleuromutilines</v>
      </c>
      <c r="Q532" s="78" t="str">
        <f>Données_ATB!BS531</f>
        <v/>
      </c>
      <c r="R532" s="79" t="str">
        <f>Données_ATB!BT531</f>
        <v/>
      </c>
      <c r="S532" s="78"/>
      <c r="U532" s="30" t="str">
        <f ca="1"/>
        <v>TIALIN 101,2 MG/ML SOLUTION POUR ADMINISTRATION DANS L'EAU DE BOISSON DES PORCINS, DES POULETS ET DES DINDES</v>
      </c>
      <c r="V532" s="30" t="e">
        <f ca="1"/>
        <v>#N/A</v>
      </c>
      <c r="BD532" s="102" t="str">
        <f t="shared" si="219"/>
        <v/>
      </c>
      <c r="BE532" s="56" t="str">
        <f t="shared" si="220"/>
        <v>TIALIN 101,2 MG/ML SOLUTION POUR ADMINISTRATION DANS L'EAU DE BOISSON DES PORCINS, DES POULETS ET DES DINDES</v>
      </c>
      <c r="BF532" s="204" t="e">
        <f>IF(IF(BN$2="Catégorie",IF(BN$3="Toutes",SUMIFS('Étape 1 - à remplir'!$F$31:$F$400,'Étape 1 - à remplir'!$E$31:$E$400,MASQ2!BE532,'Étape 1 - à remplir'!$G$31:$G$400,"lots"),SUMIFS('Étape 1 - à remplir'!$F$31:$F$400,'Étape 1 - à remplir'!$E$31:$E$400,MASQ2!BE532,'Étape 1 - à remplir'!$C$31:$C$400,BN$3)),IF(BN$2="Âge",IF(BN$3="Tous",SUMIFS('Étape 1 - à remplir'!$F$31:$F$400,'Étape 1 - à remplir'!$E$31:$E$400,MASQ2!BE532,'Étape 1 - à remplir'!$G$31:$G$400,"lots"),SUMIFS('Étape 1 - à remplir'!$F$31:$F$400,'Étape 1 - à remplir'!$E$31:$E$400,MASQ2!BE532,'Étape 1 - à remplir'!$P$31:$P$400,BN$3,'Étape 1 - à remplir'!$G$31:$G$400,"lots")),IF(BN$2="Atelier",IF(BN$3="Tous",SUMIFS('Étape 1 - à remplir'!$F$31:$F$400,'Étape 1 - à remplir'!$E$31:$E$400,MASQ2!BE532,'Étape 1 - à remplir'!$G$31:$G$400,"lots"),SUMIFS('Étape 1 - à remplir'!$F$31:$F$400,'Étape 1 - à remplir'!$E$31:$E$400,MASQ2!BE532,'Étape 1 - à remplir'!$O$31:$O$400,BN$3,'Étape 1 - à remplir'!$G$31:$G$400,"lots")),IF(BN$2="Espèce",IF(BN$3="Tous",SUMIFS('Étape 1 - à remplir'!$F$31:$F$400,'Étape 1 - à remplir'!$E$31:$E$400,MASQ2!BE532,'Étape 1 - à remplir'!$G$31:$G$400,"lots"),SUMIFS('Étape 1 - à remplir'!$F$31:$F$400,'Étape 1 - à remplir'!$E$31:$E$400,MASQ2!BE532,'Étape 1 - à remplir'!$N$31:$N$400,BN$3,'Étape 1 - à remplir'!$G$31:$G$400,"lots"))))))=0,NA(),IF(BN$2="Catégorie",IF(BN$3="Toutes",SUMIFS('Étape 1 - à remplir'!$F$31:$F$400,'Étape 1 - à remplir'!$E$31:$E$400,MASQ2!BE532,'Étape 1 - à remplir'!$G$31:$G$400,"lots"),SUMIFS('Étape 1 - à remplir'!$F$31:$F$400,'Étape 1 - à remplir'!$E$31:$E$400,MASQ2!BE532,'Étape 1 - à remplir'!$C$31:$C$400,BN$3)),IF(BN$2="Âge",IF(BN$3="Tous",SUMIFS('Étape 1 - à remplir'!$F$31:$F$400,'Étape 1 - à remplir'!$E$31:$E$400,MASQ2!BE532,'Étape 1 - à remplir'!$G$31:$G$400,"lots"),SUMIFS('Étape 1 - à remplir'!$F$31:$F$400,'Étape 1 - à remplir'!$E$31:$E$400,MASQ2!BE532,'Étape 1 - à remplir'!$P$31:$P$400,BN$3,'Étape 1 - à remplir'!$G$31:$G$400,"lots")),IF(BN$2="Atelier",IF(BN$3="Tous",SUMIFS('Étape 1 - à remplir'!$F$31:$F$400,'Étape 1 - à remplir'!$E$31:$E$400,MASQ2!BE532,'Étape 1 - à remplir'!$G$31:$G$400,"lots"),SUMIFS('Étape 1 - à remplir'!$F$31:$F$400,'Étape 1 - à remplir'!$E$31:$E$400,MASQ2!BE532,'Étape 1 - à remplir'!$O$31:$O$400,BN$3,'Étape 1 - à remplir'!$G$31:$G$400,"lots")),IF(BN$2="Espèce",IF(BN$3="Tous",SUMIFS('Étape 1 - à remplir'!$F$31:$F$400,'Étape 1 - à remplir'!$E$31:$E$400,MASQ2!BE532,'Étape 1 - à remplir'!$G$31:$G$400,"lots"),SUMIFS('Étape 1 - à remplir'!$F$31:$F$400,'Étape 1 - à remplir'!$E$31:$E$400,MASQ2!BE532,'Étape 1 - à remplir'!$N$31:$N$400,BN$3,'Étape 1 - à remplir'!$G$31:$G$400,"lots")))))))</f>
        <v>#N/A</v>
      </c>
      <c r="BG532" s="204">
        <f t="shared" si="235"/>
        <v>0</v>
      </c>
      <c r="BH532" s="204" t="str">
        <f t="shared" si="221"/>
        <v>Tiamuline</v>
      </c>
      <c r="BI532" s="204" t="str">
        <f t="shared" si="222"/>
        <v/>
      </c>
      <c r="BJ532" s="204" t="str">
        <f t="shared" si="223"/>
        <v/>
      </c>
      <c r="BK532" s="204" t="str">
        <f t="shared" si="224"/>
        <v>Pleuromutilines</v>
      </c>
      <c r="BL532" s="204" t="str">
        <f t="shared" si="225"/>
        <v/>
      </c>
      <c r="BM532" s="97" t="str">
        <f t="shared" si="226"/>
        <v/>
      </c>
      <c r="BP532" t="str">
        <f ca="1"/>
        <v>TIALIN 101,2 MG/ML SOLUTION POUR ADMINISTRATION DANS L'EAU DE BOISSON DES PORCINS, DES POULETS ET DES DINDES</v>
      </c>
      <c r="BQ532" t="e">
        <f ca="1"/>
        <v>#N/A</v>
      </c>
      <c r="CY532" s="102" t="str">
        <f t="shared" si="227"/>
        <v/>
      </c>
      <c r="CZ532" s="56" t="str">
        <f t="shared" si="228"/>
        <v>TIALIN 101,2 MG/ML SOLUTION POUR ADMINISTRATION DANS L'EAU DE BOISSON DES PORCINS, DES POULETS ET DES DINDES</v>
      </c>
      <c r="DA532" s="204" t="e">
        <f>IF(IF(DI$2="Catégorie",IF(DI$3="Toutes",SUMIFS('Étape 1 - à remplir'!$F$31:$F$400,'Étape 1 - à remplir'!$E$31:$E$400,MASQ2!CZ532,'Étape 1 - à remplir'!$G$31:$G$400,"kg"),SUMIFS('Étape 1 - à remplir'!$F$31:$F$400,'Étape 1 - à remplir'!$E$31:$E$400,MASQ2!CZ532,'Étape 1 - à remplir'!$C$31:$C$400,DI$3)),IF(DI$2="Âge",IF(DI$3="Tous",SUMIFS('Étape 1 - à remplir'!$F$31:$F$400,'Étape 1 - à remplir'!$E$31:$E$400,MASQ2!CZ532,'Étape 1 - à remplir'!$G$31:$G$400,"kg"),SUMIFS('Étape 1 - à remplir'!$F$31:$F$400,'Étape 1 - à remplir'!$E$31:$E$400,MASQ2!CZ532,'Étape 1 - à remplir'!$P$31:$P$400,DI$3,'Étape 1 - à remplir'!$G$31:$G$400,"kg")),IF(DI$2="Atelier",IF(DI$3="Tous",SUMIFS('Étape 1 - à remplir'!$F$31:$F$400,'Étape 1 - à remplir'!$E$31:$E$400,MASQ2!CZ532,'Étape 1 - à remplir'!$G$31:$G$400,"kg"),SUMIFS('Étape 1 - à remplir'!$F$31:$F$400,'Étape 1 - à remplir'!$E$31:$E$400,MASQ2!CZ532,'Étape 1 - à remplir'!$O$31:$O$400,DI$3,'Étape 1 - à remplir'!$G$31:$G$400,"kg")),IF(DI$2="Espèce",IF(DI$3="Tous",SUMIFS('Étape 1 - à remplir'!$F$31:$F$400,'Étape 1 - à remplir'!$E$31:$E$400,MASQ2!CZ532,'Étape 1 - à remplir'!$G$31:$G$400,"kg"),SUMIFS('Étape 1 - à remplir'!$F$31:$F$400,'Étape 1 - à remplir'!$E$31:$E$400,MASQ2!CZ532,'Étape 1 - à remplir'!$N$31:$N$400,DI$3,'Étape 1 - à remplir'!$G$31:$G$400,"kg"))))))=0,NA(),IF(DI$2="Catégorie",IF(DI$3="Toutes",SUMIFS('Étape 1 - à remplir'!$F$31:$F$400,'Étape 1 - à remplir'!$E$31:$E$400,MASQ2!CZ532,'Étape 1 - à remplir'!$G$31:$G$400,"kg"),SUMIFS('Étape 1 - à remplir'!$F$31:$F$400,'Étape 1 - à remplir'!$E$31:$E$400,MASQ2!CZ532,'Étape 1 - à remplir'!$C$31:$C$400,DI$3)),IF(DI$2="Âge",IF(DI$3="Tous",SUMIFS('Étape 1 - à remplir'!$F$31:$F$400,'Étape 1 - à remplir'!$E$31:$E$400,MASQ2!CZ532,'Étape 1 - à remplir'!$G$31:$G$400,"kg"),SUMIFS('Étape 1 - à remplir'!$F$31:$F$400,'Étape 1 - à remplir'!$E$31:$E$400,MASQ2!CZ532,'Étape 1 - à remplir'!$P$31:$P$400,DI$3,'Étape 1 - à remplir'!$G$31:$G$400,"kg")),IF(DI$2="Atelier",IF(DI$3="Tous",SUMIFS('Étape 1 - à remplir'!$F$31:$F$400,'Étape 1 - à remplir'!$E$31:$E$400,MASQ2!CZ532,'Étape 1 - à remplir'!$G$31:$G$400,"kg"),SUMIFS('Étape 1 - à remplir'!$F$31:$F$400,'Étape 1 - à remplir'!$E$31:$E$400,MASQ2!CZ532,'Étape 1 - à remplir'!$O$31:$O$400,DI$3,'Étape 1 - à remplir'!$G$31:$G$400,"kg")),IF(DI$2="Espèce",IF(DI$3="Tous",SUMIFS('Étape 1 - à remplir'!$F$31:$F$400,'Étape 1 - à remplir'!$E$31:$E$400,MASQ2!CZ532,'Étape 1 - à remplir'!$G$31:$G$400,"kg"),SUMIFS('Étape 1 - à remplir'!$F$31:$F$400,'Étape 1 - à remplir'!$E$31:$E$400,MASQ2!CZ532,'Étape 1 - à remplir'!$N$31:$N$400,DI$3,'Étape 1 - à remplir'!$G$31:$G$400,"kg")))))))</f>
        <v>#N/A</v>
      </c>
      <c r="DB532" s="104">
        <f t="shared" si="236"/>
        <v>0</v>
      </c>
      <c r="DC532" s="204" t="str">
        <f t="shared" si="229"/>
        <v>Tiamuline</v>
      </c>
      <c r="DD532" s="204" t="str">
        <f t="shared" si="230"/>
        <v/>
      </c>
      <c r="DE532" s="204" t="str">
        <f t="shared" si="231"/>
        <v/>
      </c>
      <c r="DF532" s="204" t="str">
        <f t="shared" si="232"/>
        <v>Pleuromutilines</v>
      </c>
      <c r="DG532" s="204" t="str">
        <f t="shared" si="233"/>
        <v/>
      </c>
      <c r="DH532" s="97" t="str">
        <f t="shared" si="234"/>
        <v/>
      </c>
      <c r="DK532" t="str">
        <f ca="1"/>
        <v>TIALIN 101,2 MG/ML SOLUTION POUR ADMINISTRATION DANS L'EAU DE BOISSON DES PORCINS, DES POULETS ET DES DINDES</v>
      </c>
      <c r="DL532" t="e">
        <f ca="1"/>
        <v>#N/A</v>
      </c>
    </row>
    <row r="533" spans="9:116" x14ac:dyDescent="0.25">
      <c r="I533" s="102" t="str">
        <f>INDEX(Données_ATB!BE:BV,MATCH(MASQ2!J533,Données_ATB!BE:BE,0),18)</f>
        <v/>
      </c>
      <c r="J533" s="77" t="str">
        <f>Données_ATB!BE532</f>
        <v>TIALIN 202,4 MG/ML SOLUTION POUR ADMINISTRATION DANS L'EAU DE BOISSON DES PORCINS, DES POULETS ET DES DINDES</v>
      </c>
      <c r="K533" s="204" t="e">
        <f>IF(IF(S$2="Catégorie",IF(S$3="Toutes",SUMIFS('Étape 1 - à remplir'!$F$31:$F$400,'Étape 1 - à remplir'!$E$31:$E$400,MASQ2!J533,'Étape 1 - à remplir'!$G$31:$G$400,"animaux"),SUMIFS('Étape 1 - à remplir'!$F$31:$F$400,'Étape 1 - à remplir'!$E$31:$E$400,MASQ2!J533,'Étape 1 - à remplir'!$C$31:$C$400,S$3)),IF(S$2="Âge",IF(S$3="Tous",SUMIFS('Étape 1 - à remplir'!$F$31:$F$400,'Étape 1 - à remplir'!$E$31:$E$400,MASQ2!J533,'Étape 1 - à remplir'!$G$31:$G$400,"animaux"),SUMIFS('Étape 1 - à remplir'!$F$31:$F$400,'Étape 1 - à remplir'!$E$31:$E$400,MASQ2!J533,'Étape 1 - à remplir'!$P$31:$P$400,S$3)),IF(S$2="Atelier",IF(S$3="Tous",SUMIFS('Étape 1 - à remplir'!$F$31:$F$400,'Étape 1 - à remplir'!$E$31:$E$400,MASQ2!J533,'Étape 1 - à remplir'!$G$31:$G$400,"animaux"),SUMIFS('Étape 1 - à remplir'!$F$31:$F$400,'Étape 1 - à remplir'!$E$31:$E$400,MASQ2!J533,'Étape 1 - à remplir'!$O$31:$O$400,S$3)),IF(S$2="Espèce",IF(S$3="Tous",SUMIFS('Étape 1 - à remplir'!$F$31:$F$400,'Étape 1 - à remplir'!$E$31:$E$400,MASQ2!J533,'Étape 1 - à remplir'!$G$31:$G$400,"animaux"),SUMIFS('Étape 1 - à remplir'!$F$31:$F$400,'Étape 1 - à remplir'!$E$31:$E$400,MASQ2!J533,'Étape 1 - à remplir'!$N$31:$N$400,S$3))))))=0,NA(),IF(S$2="Catégorie",IF(S$3="Toutes",SUMIFS('Étape 1 - à remplir'!$F$31:$F$400,'Étape 1 - à remplir'!$E$31:$E$400,MASQ2!J533,'Étape 1 - à remplir'!$G$31:$G$400,"animaux"),SUMIFS('Étape 1 - à remplir'!$F$31:$F$400,'Étape 1 - à remplir'!$E$31:$E$400,MASQ2!J533,'Étape 1 - à remplir'!$C$31:$C$400,S$3)),IF(S$2="Âge",IF(S$3="Tous",SUMIFS('Étape 1 - à remplir'!$F$31:$F$400,'Étape 1 - à remplir'!$E$31:$E$400,MASQ2!J533,'Étape 1 - à remplir'!$G$31:$G$400,"animaux"),SUMIFS('Étape 1 - à remplir'!$F$31:$F$400,'Étape 1 - à remplir'!$E$31:$E$400,MASQ2!J533,'Étape 1 - à remplir'!$P$31:$P$400,S$3)),IF(S$2="Atelier",IF(S$3="Tous",SUMIFS('Étape 1 - à remplir'!$F$31:$F$400,'Étape 1 - à remplir'!$E$31:$E$400,MASQ2!J533,'Étape 1 - à remplir'!$G$31:$G$400,"animaux"),SUMIFS('Étape 1 - à remplir'!$F$31:$F$400,'Étape 1 - à remplir'!$E$31:$E$400,MASQ2!J533,'Étape 1 - à remplir'!$O$31:$O$400,S$3)),IF(S$2="Espèce",IF(S$3="Tous",SUMIFS('Étape 1 - à remplir'!$F$31:$F$400,'Étape 1 - à remplir'!$E$31:$E$400,MASQ2!J533,'Étape 1 - à remplir'!$G$31:$G$400,"animaux"),SUMIFS('Étape 1 - à remplir'!$F$31:$F$400,'Étape 1 - à remplir'!$E$31:$E$400,MASQ2!J533,'Étape 1 - à remplir'!$N$31:$N$400,S$3)))))))</f>
        <v>#N/A</v>
      </c>
      <c r="L533" s="97">
        <f t="shared" si="237"/>
        <v>0</v>
      </c>
      <c r="M533" s="56" t="str">
        <f>Données_ATB!BN532</f>
        <v>Tiamuline</v>
      </c>
      <c r="N533" s="204" t="str">
        <f>Données_ATB!BO532</f>
        <v/>
      </c>
      <c r="O533" s="97" t="str">
        <f>Données_ATB!BP532</f>
        <v/>
      </c>
      <c r="P533" s="77" t="str">
        <f>Données_ATB!BR532</f>
        <v>Pleuromutilines</v>
      </c>
      <c r="Q533" s="78" t="str">
        <f>Données_ATB!BS532</f>
        <v/>
      </c>
      <c r="R533" s="79" t="str">
        <f>Données_ATB!BT532</f>
        <v/>
      </c>
      <c r="S533" s="78"/>
      <c r="U533" s="30" t="str">
        <f ca="1"/>
        <v>TIALIN 202,4 MG/ML SOLUTION POUR ADMINISTRATION DANS L'EAU DE BOISSON DES PORCINS, DES POULETS ET DES DINDES</v>
      </c>
      <c r="V533" s="30" t="e">
        <f ca="1"/>
        <v>#N/A</v>
      </c>
      <c r="BD533" s="102" t="str">
        <f t="shared" si="219"/>
        <v/>
      </c>
      <c r="BE533" s="56" t="str">
        <f t="shared" si="220"/>
        <v>TIALIN 202,4 MG/ML SOLUTION POUR ADMINISTRATION DANS L'EAU DE BOISSON DES PORCINS, DES POULETS ET DES DINDES</v>
      </c>
      <c r="BF533" s="204" t="e">
        <f>IF(IF(BN$2="Catégorie",IF(BN$3="Toutes",SUMIFS('Étape 1 - à remplir'!$F$31:$F$400,'Étape 1 - à remplir'!$E$31:$E$400,MASQ2!BE533,'Étape 1 - à remplir'!$G$31:$G$400,"lots"),SUMIFS('Étape 1 - à remplir'!$F$31:$F$400,'Étape 1 - à remplir'!$E$31:$E$400,MASQ2!BE533,'Étape 1 - à remplir'!$C$31:$C$400,BN$3)),IF(BN$2="Âge",IF(BN$3="Tous",SUMIFS('Étape 1 - à remplir'!$F$31:$F$400,'Étape 1 - à remplir'!$E$31:$E$400,MASQ2!BE533,'Étape 1 - à remplir'!$G$31:$G$400,"lots"),SUMIFS('Étape 1 - à remplir'!$F$31:$F$400,'Étape 1 - à remplir'!$E$31:$E$400,MASQ2!BE533,'Étape 1 - à remplir'!$P$31:$P$400,BN$3,'Étape 1 - à remplir'!$G$31:$G$400,"lots")),IF(BN$2="Atelier",IF(BN$3="Tous",SUMIFS('Étape 1 - à remplir'!$F$31:$F$400,'Étape 1 - à remplir'!$E$31:$E$400,MASQ2!BE533,'Étape 1 - à remplir'!$G$31:$G$400,"lots"),SUMIFS('Étape 1 - à remplir'!$F$31:$F$400,'Étape 1 - à remplir'!$E$31:$E$400,MASQ2!BE533,'Étape 1 - à remplir'!$O$31:$O$400,BN$3,'Étape 1 - à remplir'!$G$31:$G$400,"lots")),IF(BN$2="Espèce",IF(BN$3="Tous",SUMIFS('Étape 1 - à remplir'!$F$31:$F$400,'Étape 1 - à remplir'!$E$31:$E$400,MASQ2!BE533,'Étape 1 - à remplir'!$G$31:$G$400,"lots"),SUMIFS('Étape 1 - à remplir'!$F$31:$F$400,'Étape 1 - à remplir'!$E$31:$E$400,MASQ2!BE533,'Étape 1 - à remplir'!$N$31:$N$400,BN$3,'Étape 1 - à remplir'!$G$31:$G$400,"lots"))))))=0,NA(),IF(BN$2="Catégorie",IF(BN$3="Toutes",SUMIFS('Étape 1 - à remplir'!$F$31:$F$400,'Étape 1 - à remplir'!$E$31:$E$400,MASQ2!BE533,'Étape 1 - à remplir'!$G$31:$G$400,"lots"),SUMIFS('Étape 1 - à remplir'!$F$31:$F$400,'Étape 1 - à remplir'!$E$31:$E$400,MASQ2!BE533,'Étape 1 - à remplir'!$C$31:$C$400,BN$3)),IF(BN$2="Âge",IF(BN$3="Tous",SUMIFS('Étape 1 - à remplir'!$F$31:$F$400,'Étape 1 - à remplir'!$E$31:$E$400,MASQ2!BE533,'Étape 1 - à remplir'!$G$31:$G$400,"lots"),SUMIFS('Étape 1 - à remplir'!$F$31:$F$400,'Étape 1 - à remplir'!$E$31:$E$400,MASQ2!BE533,'Étape 1 - à remplir'!$P$31:$P$400,BN$3,'Étape 1 - à remplir'!$G$31:$G$400,"lots")),IF(BN$2="Atelier",IF(BN$3="Tous",SUMIFS('Étape 1 - à remplir'!$F$31:$F$400,'Étape 1 - à remplir'!$E$31:$E$400,MASQ2!BE533,'Étape 1 - à remplir'!$G$31:$G$400,"lots"),SUMIFS('Étape 1 - à remplir'!$F$31:$F$400,'Étape 1 - à remplir'!$E$31:$E$400,MASQ2!BE533,'Étape 1 - à remplir'!$O$31:$O$400,BN$3,'Étape 1 - à remplir'!$G$31:$G$400,"lots")),IF(BN$2="Espèce",IF(BN$3="Tous",SUMIFS('Étape 1 - à remplir'!$F$31:$F$400,'Étape 1 - à remplir'!$E$31:$E$400,MASQ2!BE533,'Étape 1 - à remplir'!$G$31:$G$400,"lots"),SUMIFS('Étape 1 - à remplir'!$F$31:$F$400,'Étape 1 - à remplir'!$E$31:$E$400,MASQ2!BE533,'Étape 1 - à remplir'!$N$31:$N$400,BN$3,'Étape 1 - à remplir'!$G$31:$G$400,"lots")))))))</f>
        <v>#N/A</v>
      </c>
      <c r="BG533" s="204">
        <f t="shared" si="235"/>
        <v>0</v>
      </c>
      <c r="BH533" s="204" t="str">
        <f t="shared" si="221"/>
        <v>Tiamuline</v>
      </c>
      <c r="BI533" s="204" t="str">
        <f t="shared" si="222"/>
        <v/>
      </c>
      <c r="BJ533" s="204" t="str">
        <f t="shared" si="223"/>
        <v/>
      </c>
      <c r="BK533" s="204" t="str">
        <f t="shared" si="224"/>
        <v>Pleuromutilines</v>
      </c>
      <c r="BL533" s="204" t="str">
        <f t="shared" si="225"/>
        <v/>
      </c>
      <c r="BM533" s="97" t="str">
        <f t="shared" si="226"/>
        <v/>
      </c>
      <c r="BP533" t="str">
        <f ca="1"/>
        <v>TIALIN 202,4 MG/ML SOLUTION POUR ADMINISTRATION DANS L'EAU DE BOISSON DES PORCINS, DES POULETS ET DES DINDES</v>
      </c>
      <c r="BQ533" t="e">
        <f ca="1"/>
        <v>#N/A</v>
      </c>
      <c r="CY533" s="102" t="str">
        <f t="shared" si="227"/>
        <v/>
      </c>
      <c r="CZ533" s="56" t="str">
        <f t="shared" si="228"/>
        <v>TIALIN 202,4 MG/ML SOLUTION POUR ADMINISTRATION DANS L'EAU DE BOISSON DES PORCINS, DES POULETS ET DES DINDES</v>
      </c>
      <c r="DA533" s="204" t="e">
        <f>IF(IF(DI$2="Catégorie",IF(DI$3="Toutes",SUMIFS('Étape 1 - à remplir'!$F$31:$F$400,'Étape 1 - à remplir'!$E$31:$E$400,MASQ2!CZ533,'Étape 1 - à remplir'!$G$31:$G$400,"kg"),SUMIFS('Étape 1 - à remplir'!$F$31:$F$400,'Étape 1 - à remplir'!$E$31:$E$400,MASQ2!CZ533,'Étape 1 - à remplir'!$C$31:$C$400,DI$3)),IF(DI$2="Âge",IF(DI$3="Tous",SUMIFS('Étape 1 - à remplir'!$F$31:$F$400,'Étape 1 - à remplir'!$E$31:$E$400,MASQ2!CZ533,'Étape 1 - à remplir'!$G$31:$G$400,"kg"),SUMIFS('Étape 1 - à remplir'!$F$31:$F$400,'Étape 1 - à remplir'!$E$31:$E$400,MASQ2!CZ533,'Étape 1 - à remplir'!$P$31:$P$400,DI$3,'Étape 1 - à remplir'!$G$31:$G$400,"kg")),IF(DI$2="Atelier",IF(DI$3="Tous",SUMIFS('Étape 1 - à remplir'!$F$31:$F$400,'Étape 1 - à remplir'!$E$31:$E$400,MASQ2!CZ533,'Étape 1 - à remplir'!$G$31:$G$400,"kg"),SUMIFS('Étape 1 - à remplir'!$F$31:$F$400,'Étape 1 - à remplir'!$E$31:$E$400,MASQ2!CZ533,'Étape 1 - à remplir'!$O$31:$O$400,DI$3,'Étape 1 - à remplir'!$G$31:$G$400,"kg")),IF(DI$2="Espèce",IF(DI$3="Tous",SUMIFS('Étape 1 - à remplir'!$F$31:$F$400,'Étape 1 - à remplir'!$E$31:$E$400,MASQ2!CZ533,'Étape 1 - à remplir'!$G$31:$G$400,"kg"),SUMIFS('Étape 1 - à remplir'!$F$31:$F$400,'Étape 1 - à remplir'!$E$31:$E$400,MASQ2!CZ533,'Étape 1 - à remplir'!$N$31:$N$400,DI$3,'Étape 1 - à remplir'!$G$31:$G$400,"kg"))))))=0,NA(),IF(DI$2="Catégorie",IF(DI$3="Toutes",SUMIFS('Étape 1 - à remplir'!$F$31:$F$400,'Étape 1 - à remplir'!$E$31:$E$400,MASQ2!CZ533,'Étape 1 - à remplir'!$G$31:$G$400,"kg"),SUMIFS('Étape 1 - à remplir'!$F$31:$F$400,'Étape 1 - à remplir'!$E$31:$E$400,MASQ2!CZ533,'Étape 1 - à remplir'!$C$31:$C$400,DI$3)),IF(DI$2="Âge",IF(DI$3="Tous",SUMIFS('Étape 1 - à remplir'!$F$31:$F$400,'Étape 1 - à remplir'!$E$31:$E$400,MASQ2!CZ533,'Étape 1 - à remplir'!$G$31:$G$400,"kg"),SUMIFS('Étape 1 - à remplir'!$F$31:$F$400,'Étape 1 - à remplir'!$E$31:$E$400,MASQ2!CZ533,'Étape 1 - à remplir'!$P$31:$P$400,DI$3,'Étape 1 - à remplir'!$G$31:$G$400,"kg")),IF(DI$2="Atelier",IF(DI$3="Tous",SUMIFS('Étape 1 - à remplir'!$F$31:$F$400,'Étape 1 - à remplir'!$E$31:$E$400,MASQ2!CZ533,'Étape 1 - à remplir'!$G$31:$G$400,"kg"),SUMIFS('Étape 1 - à remplir'!$F$31:$F$400,'Étape 1 - à remplir'!$E$31:$E$400,MASQ2!CZ533,'Étape 1 - à remplir'!$O$31:$O$400,DI$3,'Étape 1 - à remplir'!$G$31:$G$400,"kg")),IF(DI$2="Espèce",IF(DI$3="Tous",SUMIFS('Étape 1 - à remplir'!$F$31:$F$400,'Étape 1 - à remplir'!$E$31:$E$400,MASQ2!CZ533,'Étape 1 - à remplir'!$G$31:$G$400,"kg"),SUMIFS('Étape 1 - à remplir'!$F$31:$F$400,'Étape 1 - à remplir'!$E$31:$E$400,MASQ2!CZ533,'Étape 1 - à remplir'!$N$31:$N$400,DI$3,'Étape 1 - à remplir'!$G$31:$G$400,"kg")))))))</f>
        <v>#N/A</v>
      </c>
      <c r="DB533" s="104">
        <f t="shared" si="236"/>
        <v>0</v>
      </c>
      <c r="DC533" s="204" t="str">
        <f t="shared" si="229"/>
        <v>Tiamuline</v>
      </c>
      <c r="DD533" s="204" t="str">
        <f t="shared" si="230"/>
        <v/>
      </c>
      <c r="DE533" s="204" t="str">
        <f t="shared" si="231"/>
        <v/>
      </c>
      <c r="DF533" s="204" t="str">
        <f t="shared" si="232"/>
        <v>Pleuromutilines</v>
      </c>
      <c r="DG533" s="204" t="str">
        <f t="shared" si="233"/>
        <v/>
      </c>
      <c r="DH533" s="97" t="str">
        <f t="shared" si="234"/>
        <v/>
      </c>
      <c r="DK533" t="str">
        <f ca="1"/>
        <v>TIALIN 202,4 MG/ML SOLUTION POUR ADMINISTRATION DANS L'EAU DE BOISSON DES PORCINS, DES POULETS ET DES DINDES</v>
      </c>
      <c r="DL533" t="e">
        <f ca="1"/>
        <v>#N/A</v>
      </c>
    </row>
    <row r="534" spans="9:116" x14ac:dyDescent="0.25">
      <c r="I534" s="102" t="str">
        <f>INDEX(Données_ATB!BE:BV,MATCH(MASQ2!J534,Données_ATB!BE:BE,0),18)</f>
        <v/>
      </c>
      <c r="J534" s="77" t="str">
        <f>Données_ATB!BE533</f>
        <v>TIAMULINE 16,2 PNEUMONIE VOLAILLE PORC FRANVET</v>
      </c>
      <c r="K534" s="204" t="e">
        <f>IF(IF(S$2="Catégorie",IF(S$3="Toutes",SUMIFS('Étape 1 - à remplir'!$F$31:$F$400,'Étape 1 - à remplir'!$E$31:$E$400,MASQ2!J534,'Étape 1 - à remplir'!$G$31:$G$400,"animaux"),SUMIFS('Étape 1 - à remplir'!$F$31:$F$400,'Étape 1 - à remplir'!$E$31:$E$400,MASQ2!J534,'Étape 1 - à remplir'!$C$31:$C$400,S$3)),IF(S$2="Âge",IF(S$3="Tous",SUMIFS('Étape 1 - à remplir'!$F$31:$F$400,'Étape 1 - à remplir'!$E$31:$E$400,MASQ2!J534,'Étape 1 - à remplir'!$G$31:$G$400,"animaux"),SUMIFS('Étape 1 - à remplir'!$F$31:$F$400,'Étape 1 - à remplir'!$E$31:$E$400,MASQ2!J534,'Étape 1 - à remplir'!$P$31:$P$400,S$3)),IF(S$2="Atelier",IF(S$3="Tous",SUMIFS('Étape 1 - à remplir'!$F$31:$F$400,'Étape 1 - à remplir'!$E$31:$E$400,MASQ2!J534,'Étape 1 - à remplir'!$G$31:$G$400,"animaux"),SUMIFS('Étape 1 - à remplir'!$F$31:$F$400,'Étape 1 - à remplir'!$E$31:$E$400,MASQ2!J534,'Étape 1 - à remplir'!$O$31:$O$400,S$3)),IF(S$2="Espèce",IF(S$3="Tous",SUMIFS('Étape 1 - à remplir'!$F$31:$F$400,'Étape 1 - à remplir'!$E$31:$E$400,MASQ2!J534,'Étape 1 - à remplir'!$G$31:$G$400,"animaux"),SUMIFS('Étape 1 - à remplir'!$F$31:$F$400,'Étape 1 - à remplir'!$E$31:$E$400,MASQ2!J534,'Étape 1 - à remplir'!$N$31:$N$400,S$3))))))=0,NA(),IF(S$2="Catégorie",IF(S$3="Toutes",SUMIFS('Étape 1 - à remplir'!$F$31:$F$400,'Étape 1 - à remplir'!$E$31:$E$400,MASQ2!J534,'Étape 1 - à remplir'!$G$31:$G$400,"animaux"),SUMIFS('Étape 1 - à remplir'!$F$31:$F$400,'Étape 1 - à remplir'!$E$31:$E$400,MASQ2!J534,'Étape 1 - à remplir'!$C$31:$C$400,S$3)),IF(S$2="Âge",IF(S$3="Tous",SUMIFS('Étape 1 - à remplir'!$F$31:$F$400,'Étape 1 - à remplir'!$E$31:$E$400,MASQ2!J534,'Étape 1 - à remplir'!$G$31:$G$400,"animaux"),SUMIFS('Étape 1 - à remplir'!$F$31:$F$400,'Étape 1 - à remplir'!$E$31:$E$400,MASQ2!J534,'Étape 1 - à remplir'!$P$31:$P$400,S$3)),IF(S$2="Atelier",IF(S$3="Tous",SUMIFS('Étape 1 - à remplir'!$F$31:$F$400,'Étape 1 - à remplir'!$E$31:$E$400,MASQ2!J534,'Étape 1 - à remplir'!$G$31:$G$400,"animaux"),SUMIFS('Étape 1 - à remplir'!$F$31:$F$400,'Étape 1 - à remplir'!$E$31:$E$400,MASQ2!J534,'Étape 1 - à remplir'!$O$31:$O$400,S$3)),IF(S$2="Espèce",IF(S$3="Tous",SUMIFS('Étape 1 - à remplir'!$F$31:$F$400,'Étape 1 - à remplir'!$E$31:$E$400,MASQ2!J534,'Étape 1 - à remplir'!$G$31:$G$400,"animaux"),SUMIFS('Étape 1 - à remplir'!$F$31:$F$400,'Étape 1 - à remplir'!$E$31:$E$400,MASQ2!J534,'Étape 1 - à remplir'!$N$31:$N$400,S$3)))))))</f>
        <v>#N/A</v>
      </c>
      <c r="L534" s="97">
        <f t="shared" si="237"/>
        <v>0</v>
      </c>
      <c r="M534" s="56" t="str">
        <f>Données_ATB!BN533</f>
        <v>Tiamuline</v>
      </c>
      <c r="N534" s="204" t="str">
        <f>Données_ATB!BO533</f>
        <v/>
      </c>
      <c r="O534" s="97" t="str">
        <f>Données_ATB!BP533</f>
        <v/>
      </c>
      <c r="P534" s="77" t="str">
        <f>Données_ATB!BR533</f>
        <v>Pleuromutilines</v>
      </c>
      <c r="Q534" s="78" t="str">
        <f>Données_ATB!BS533</f>
        <v/>
      </c>
      <c r="R534" s="79" t="str">
        <f>Données_ATB!BT533</f>
        <v/>
      </c>
      <c r="S534" s="78"/>
      <c r="U534" s="30" t="str">
        <f ca="1"/>
        <v>TIAMULINE 16,2 PNEUMONIE VOLAILLE PORC FRANVET</v>
      </c>
      <c r="V534" s="30" t="e">
        <f ca="1"/>
        <v>#N/A</v>
      </c>
      <c r="BD534" s="102" t="str">
        <f t="shared" si="219"/>
        <v/>
      </c>
      <c r="BE534" s="56" t="str">
        <f t="shared" si="220"/>
        <v>TIAMULINE 16,2 PNEUMONIE VOLAILLE PORC FRANVET</v>
      </c>
      <c r="BF534" s="204" t="e">
        <f>IF(IF(BN$2="Catégorie",IF(BN$3="Toutes",SUMIFS('Étape 1 - à remplir'!$F$31:$F$400,'Étape 1 - à remplir'!$E$31:$E$400,MASQ2!BE534,'Étape 1 - à remplir'!$G$31:$G$400,"lots"),SUMIFS('Étape 1 - à remplir'!$F$31:$F$400,'Étape 1 - à remplir'!$E$31:$E$400,MASQ2!BE534,'Étape 1 - à remplir'!$C$31:$C$400,BN$3)),IF(BN$2="Âge",IF(BN$3="Tous",SUMIFS('Étape 1 - à remplir'!$F$31:$F$400,'Étape 1 - à remplir'!$E$31:$E$400,MASQ2!BE534,'Étape 1 - à remplir'!$G$31:$G$400,"lots"),SUMIFS('Étape 1 - à remplir'!$F$31:$F$400,'Étape 1 - à remplir'!$E$31:$E$400,MASQ2!BE534,'Étape 1 - à remplir'!$P$31:$P$400,BN$3,'Étape 1 - à remplir'!$G$31:$G$400,"lots")),IF(BN$2="Atelier",IF(BN$3="Tous",SUMIFS('Étape 1 - à remplir'!$F$31:$F$400,'Étape 1 - à remplir'!$E$31:$E$400,MASQ2!BE534,'Étape 1 - à remplir'!$G$31:$G$400,"lots"),SUMIFS('Étape 1 - à remplir'!$F$31:$F$400,'Étape 1 - à remplir'!$E$31:$E$400,MASQ2!BE534,'Étape 1 - à remplir'!$O$31:$O$400,BN$3,'Étape 1 - à remplir'!$G$31:$G$400,"lots")),IF(BN$2="Espèce",IF(BN$3="Tous",SUMIFS('Étape 1 - à remplir'!$F$31:$F$400,'Étape 1 - à remplir'!$E$31:$E$400,MASQ2!BE534,'Étape 1 - à remplir'!$G$31:$G$400,"lots"),SUMIFS('Étape 1 - à remplir'!$F$31:$F$400,'Étape 1 - à remplir'!$E$31:$E$400,MASQ2!BE534,'Étape 1 - à remplir'!$N$31:$N$400,BN$3,'Étape 1 - à remplir'!$G$31:$G$400,"lots"))))))=0,NA(),IF(BN$2="Catégorie",IF(BN$3="Toutes",SUMIFS('Étape 1 - à remplir'!$F$31:$F$400,'Étape 1 - à remplir'!$E$31:$E$400,MASQ2!BE534,'Étape 1 - à remplir'!$G$31:$G$400,"lots"),SUMIFS('Étape 1 - à remplir'!$F$31:$F$400,'Étape 1 - à remplir'!$E$31:$E$400,MASQ2!BE534,'Étape 1 - à remplir'!$C$31:$C$400,BN$3)),IF(BN$2="Âge",IF(BN$3="Tous",SUMIFS('Étape 1 - à remplir'!$F$31:$F$400,'Étape 1 - à remplir'!$E$31:$E$400,MASQ2!BE534,'Étape 1 - à remplir'!$G$31:$G$400,"lots"),SUMIFS('Étape 1 - à remplir'!$F$31:$F$400,'Étape 1 - à remplir'!$E$31:$E$400,MASQ2!BE534,'Étape 1 - à remplir'!$P$31:$P$400,BN$3,'Étape 1 - à remplir'!$G$31:$G$400,"lots")),IF(BN$2="Atelier",IF(BN$3="Tous",SUMIFS('Étape 1 - à remplir'!$F$31:$F$400,'Étape 1 - à remplir'!$E$31:$E$400,MASQ2!BE534,'Étape 1 - à remplir'!$G$31:$G$400,"lots"),SUMIFS('Étape 1 - à remplir'!$F$31:$F$400,'Étape 1 - à remplir'!$E$31:$E$400,MASQ2!BE534,'Étape 1 - à remplir'!$O$31:$O$400,BN$3,'Étape 1 - à remplir'!$G$31:$G$400,"lots")),IF(BN$2="Espèce",IF(BN$3="Tous",SUMIFS('Étape 1 - à remplir'!$F$31:$F$400,'Étape 1 - à remplir'!$E$31:$E$400,MASQ2!BE534,'Étape 1 - à remplir'!$G$31:$G$400,"lots"),SUMIFS('Étape 1 - à remplir'!$F$31:$F$400,'Étape 1 - à remplir'!$E$31:$E$400,MASQ2!BE534,'Étape 1 - à remplir'!$N$31:$N$400,BN$3,'Étape 1 - à remplir'!$G$31:$G$400,"lots")))))))</f>
        <v>#N/A</v>
      </c>
      <c r="BG534" s="204">
        <f t="shared" si="235"/>
        <v>0</v>
      </c>
      <c r="BH534" s="204" t="str">
        <f t="shared" si="221"/>
        <v>Tiamuline</v>
      </c>
      <c r="BI534" s="204" t="str">
        <f t="shared" si="222"/>
        <v/>
      </c>
      <c r="BJ534" s="204" t="str">
        <f t="shared" si="223"/>
        <v/>
      </c>
      <c r="BK534" s="204" t="str">
        <f t="shared" si="224"/>
        <v>Pleuromutilines</v>
      </c>
      <c r="BL534" s="204" t="str">
        <f t="shared" si="225"/>
        <v/>
      </c>
      <c r="BM534" s="97" t="str">
        <f t="shared" si="226"/>
        <v/>
      </c>
      <c r="BP534" t="str">
        <f ca="1"/>
        <v>TIAMULINE 16,2 PNEUMONIE VOLAILLE PORC FRANVET</v>
      </c>
      <c r="BQ534" t="e">
        <f ca="1"/>
        <v>#N/A</v>
      </c>
      <c r="CY534" s="102" t="str">
        <f t="shared" si="227"/>
        <v/>
      </c>
      <c r="CZ534" s="56" t="str">
        <f t="shared" si="228"/>
        <v>TIAMULINE 16,2 PNEUMONIE VOLAILLE PORC FRANVET</v>
      </c>
      <c r="DA534" s="204" t="e">
        <f>IF(IF(DI$2="Catégorie",IF(DI$3="Toutes",SUMIFS('Étape 1 - à remplir'!$F$31:$F$400,'Étape 1 - à remplir'!$E$31:$E$400,MASQ2!CZ534,'Étape 1 - à remplir'!$G$31:$G$400,"kg"),SUMIFS('Étape 1 - à remplir'!$F$31:$F$400,'Étape 1 - à remplir'!$E$31:$E$400,MASQ2!CZ534,'Étape 1 - à remplir'!$C$31:$C$400,DI$3)),IF(DI$2="Âge",IF(DI$3="Tous",SUMIFS('Étape 1 - à remplir'!$F$31:$F$400,'Étape 1 - à remplir'!$E$31:$E$400,MASQ2!CZ534,'Étape 1 - à remplir'!$G$31:$G$400,"kg"),SUMIFS('Étape 1 - à remplir'!$F$31:$F$400,'Étape 1 - à remplir'!$E$31:$E$400,MASQ2!CZ534,'Étape 1 - à remplir'!$P$31:$P$400,DI$3,'Étape 1 - à remplir'!$G$31:$G$400,"kg")),IF(DI$2="Atelier",IF(DI$3="Tous",SUMIFS('Étape 1 - à remplir'!$F$31:$F$400,'Étape 1 - à remplir'!$E$31:$E$400,MASQ2!CZ534,'Étape 1 - à remplir'!$G$31:$G$400,"kg"),SUMIFS('Étape 1 - à remplir'!$F$31:$F$400,'Étape 1 - à remplir'!$E$31:$E$400,MASQ2!CZ534,'Étape 1 - à remplir'!$O$31:$O$400,DI$3,'Étape 1 - à remplir'!$G$31:$G$400,"kg")),IF(DI$2="Espèce",IF(DI$3="Tous",SUMIFS('Étape 1 - à remplir'!$F$31:$F$400,'Étape 1 - à remplir'!$E$31:$E$400,MASQ2!CZ534,'Étape 1 - à remplir'!$G$31:$G$400,"kg"),SUMIFS('Étape 1 - à remplir'!$F$31:$F$400,'Étape 1 - à remplir'!$E$31:$E$400,MASQ2!CZ534,'Étape 1 - à remplir'!$N$31:$N$400,DI$3,'Étape 1 - à remplir'!$G$31:$G$400,"kg"))))))=0,NA(),IF(DI$2="Catégorie",IF(DI$3="Toutes",SUMIFS('Étape 1 - à remplir'!$F$31:$F$400,'Étape 1 - à remplir'!$E$31:$E$400,MASQ2!CZ534,'Étape 1 - à remplir'!$G$31:$G$400,"kg"),SUMIFS('Étape 1 - à remplir'!$F$31:$F$400,'Étape 1 - à remplir'!$E$31:$E$400,MASQ2!CZ534,'Étape 1 - à remplir'!$C$31:$C$400,DI$3)),IF(DI$2="Âge",IF(DI$3="Tous",SUMIFS('Étape 1 - à remplir'!$F$31:$F$400,'Étape 1 - à remplir'!$E$31:$E$400,MASQ2!CZ534,'Étape 1 - à remplir'!$G$31:$G$400,"kg"),SUMIFS('Étape 1 - à remplir'!$F$31:$F$400,'Étape 1 - à remplir'!$E$31:$E$400,MASQ2!CZ534,'Étape 1 - à remplir'!$P$31:$P$400,DI$3,'Étape 1 - à remplir'!$G$31:$G$400,"kg")),IF(DI$2="Atelier",IF(DI$3="Tous",SUMIFS('Étape 1 - à remplir'!$F$31:$F$400,'Étape 1 - à remplir'!$E$31:$E$400,MASQ2!CZ534,'Étape 1 - à remplir'!$G$31:$G$400,"kg"),SUMIFS('Étape 1 - à remplir'!$F$31:$F$400,'Étape 1 - à remplir'!$E$31:$E$400,MASQ2!CZ534,'Étape 1 - à remplir'!$O$31:$O$400,DI$3,'Étape 1 - à remplir'!$G$31:$G$400,"kg")),IF(DI$2="Espèce",IF(DI$3="Tous",SUMIFS('Étape 1 - à remplir'!$F$31:$F$400,'Étape 1 - à remplir'!$E$31:$E$400,MASQ2!CZ534,'Étape 1 - à remplir'!$G$31:$G$400,"kg"),SUMIFS('Étape 1 - à remplir'!$F$31:$F$400,'Étape 1 - à remplir'!$E$31:$E$400,MASQ2!CZ534,'Étape 1 - à remplir'!$N$31:$N$400,DI$3,'Étape 1 - à remplir'!$G$31:$G$400,"kg")))))))</f>
        <v>#N/A</v>
      </c>
      <c r="DB534" s="104">
        <f t="shared" si="236"/>
        <v>0</v>
      </c>
      <c r="DC534" s="204" t="str">
        <f t="shared" si="229"/>
        <v>Tiamuline</v>
      </c>
      <c r="DD534" s="204" t="str">
        <f t="shared" si="230"/>
        <v/>
      </c>
      <c r="DE534" s="204" t="str">
        <f t="shared" si="231"/>
        <v/>
      </c>
      <c r="DF534" s="204" t="str">
        <f t="shared" si="232"/>
        <v>Pleuromutilines</v>
      </c>
      <c r="DG534" s="204" t="str">
        <f t="shared" si="233"/>
        <v/>
      </c>
      <c r="DH534" s="97" t="str">
        <f t="shared" si="234"/>
        <v/>
      </c>
      <c r="DK534" t="str">
        <f ca="1"/>
        <v>TIAMULINE 16,2 PNEUMONIE VOLAILLE PORC FRANVET</v>
      </c>
      <c r="DL534" t="e">
        <f ca="1"/>
        <v>#N/A</v>
      </c>
    </row>
    <row r="535" spans="9:116" x14ac:dyDescent="0.25">
      <c r="I535" s="102" t="str">
        <f>INDEX(Données_ATB!BE:BV,MATCH(MASQ2!J535,Données_ATB!BE:BE,0),18)</f>
        <v/>
      </c>
      <c r="J535" s="77" t="str">
        <f>Données_ATB!BE534</f>
        <v>TIAMULINE 6,5 ENTERITE PORC ENTEROCOLITE LAPIN FRANVET</v>
      </c>
      <c r="K535" s="204" t="e">
        <f>IF(IF(S$2="Catégorie",IF(S$3="Toutes",SUMIFS('Étape 1 - à remplir'!$F$31:$F$400,'Étape 1 - à remplir'!$E$31:$E$400,MASQ2!J535,'Étape 1 - à remplir'!$G$31:$G$400,"animaux"),SUMIFS('Étape 1 - à remplir'!$F$31:$F$400,'Étape 1 - à remplir'!$E$31:$E$400,MASQ2!J535,'Étape 1 - à remplir'!$C$31:$C$400,S$3)),IF(S$2="Âge",IF(S$3="Tous",SUMIFS('Étape 1 - à remplir'!$F$31:$F$400,'Étape 1 - à remplir'!$E$31:$E$400,MASQ2!J535,'Étape 1 - à remplir'!$G$31:$G$400,"animaux"),SUMIFS('Étape 1 - à remplir'!$F$31:$F$400,'Étape 1 - à remplir'!$E$31:$E$400,MASQ2!J535,'Étape 1 - à remplir'!$P$31:$P$400,S$3)),IF(S$2="Atelier",IF(S$3="Tous",SUMIFS('Étape 1 - à remplir'!$F$31:$F$400,'Étape 1 - à remplir'!$E$31:$E$400,MASQ2!J535,'Étape 1 - à remplir'!$G$31:$G$400,"animaux"),SUMIFS('Étape 1 - à remplir'!$F$31:$F$400,'Étape 1 - à remplir'!$E$31:$E$400,MASQ2!J535,'Étape 1 - à remplir'!$O$31:$O$400,S$3)),IF(S$2="Espèce",IF(S$3="Tous",SUMIFS('Étape 1 - à remplir'!$F$31:$F$400,'Étape 1 - à remplir'!$E$31:$E$400,MASQ2!J535,'Étape 1 - à remplir'!$G$31:$G$400,"animaux"),SUMIFS('Étape 1 - à remplir'!$F$31:$F$400,'Étape 1 - à remplir'!$E$31:$E$400,MASQ2!J535,'Étape 1 - à remplir'!$N$31:$N$400,S$3))))))=0,NA(),IF(S$2="Catégorie",IF(S$3="Toutes",SUMIFS('Étape 1 - à remplir'!$F$31:$F$400,'Étape 1 - à remplir'!$E$31:$E$400,MASQ2!J535,'Étape 1 - à remplir'!$G$31:$G$400,"animaux"),SUMIFS('Étape 1 - à remplir'!$F$31:$F$400,'Étape 1 - à remplir'!$E$31:$E$400,MASQ2!J535,'Étape 1 - à remplir'!$C$31:$C$400,S$3)),IF(S$2="Âge",IF(S$3="Tous",SUMIFS('Étape 1 - à remplir'!$F$31:$F$400,'Étape 1 - à remplir'!$E$31:$E$400,MASQ2!J535,'Étape 1 - à remplir'!$G$31:$G$400,"animaux"),SUMIFS('Étape 1 - à remplir'!$F$31:$F$400,'Étape 1 - à remplir'!$E$31:$E$400,MASQ2!J535,'Étape 1 - à remplir'!$P$31:$P$400,S$3)),IF(S$2="Atelier",IF(S$3="Tous",SUMIFS('Étape 1 - à remplir'!$F$31:$F$400,'Étape 1 - à remplir'!$E$31:$E$400,MASQ2!J535,'Étape 1 - à remplir'!$G$31:$G$400,"animaux"),SUMIFS('Étape 1 - à remplir'!$F$31:$F$400,'Étape 1 - à remplir'!$E$31:$E$400,MASQ2!J535,'Étape 1 - à remplir'!$O$31:$O$400,S$3)),IF(S$2="Espèce",IF(S$3="Tous",SUMIFS('Étape 1 - à remplir'!$F$31:$F$400,'Étape 1 - à remplir'!$E$31:$E$400,MASQ2!J535,'Étape 1 - à remplir'!$G$31:$G$400,"animaux"),SUMIFS('Étape 1 - à remplir'!$F$31:$F$400,'Étape 1 - à remplir'!$E$31:$E$400,MASQ2!J535,'Étape 1 - à remplir'!$N$31:$N$400,S$3)))))))</f>
        <v>#N/A</v>
      </c>
      <c r="L535" s="97">
        <f t="shared" si="237"/>
        <v>0</v>
      </c>
      <c r="M535" s="56" t="str">
        <f>Données_ATB!BN534</f>
        <v>Tiamuline</v>
      </c>
      <c r="N535" s="204" t="str">
        <f>Données_ATB!BO534</f>
        <v/>
      </c>
      <c r="O535" s="97" t="str">
        <f>Données_ATB!BP534</f>
        <v/>
      </c>
      <c r="P535" s="77" t="str">
        <f>Données_ATB!BR534</f>
        <v>Pleuromutilines</v>
      </c>
      <c r="Q535" s="78" t="str">
        <f>Données_ATB!BS534</f>
        <v/>
      </c>
      <c r="R535" s="79" t="str">
        <f>Données_ATB!BT534</f>
        <v/>
      </c>
      <c r="S535" s="78"/>
      <c r="U535" s="30" t="str">
        <f ca="1"/>
        <v>TIAMULINE 6,5 ENTERITE PORC ENTEROCOLITE LAPIN FRANVET</v>
      </c>
      <c r="V535" s="30" t="e">
        <f ca="1"/>
        <v>#N/A</v>
      </c>
      <c r="BD535" s="102" t="str">
        <f t="shared" si="219"/>
        <v/>
      </c>
      <c r="BE535" s="56" t="str">
        <f t="shared" si="220"/>
        <v>TIAMULINE 6,5 ENTERITE PORC ENTEROCOLITE LAPIN FRANVET</v>
      </c>
      <c r="BF535" s="204" t="e">
        <f>IF(IF(BN$2="Catégorie",IF(BN$3="Toutes",SUMIFS('Étape 1 - à remplir'!$F$31:$F$400,'Étape 1 - à remplir'!$E$31:$E$400,MASQ2!BE535,'Étape 1 - à remplir'!$G$31:$G$400,"lots"),SUMIFS('Étape 1 - à remplir'!$F$31:$F$400,'Étape 1 - à remplir'!$E$31:$E$400,MASQ2!BE535,'Étape 1 - à remplir'!$C$31:$C$400,BN$3)),IF(BN$2="Âge",IF(BN$3="Tous",SUMIFS('Étape 1 - à remplir'!$F$31:$F$400,'Étape 1 - à remplir'!$E$31:$E$400,MASQ2!BE535,'Étape 1 - à remplir'!$G$31:$G$400,"lots"),SUMIFS('Étape 1 - à remplir'!$F$31:$F$400,'Étape 1 - à remplir'!$E$31:$E$400,MASQ2!BE535,'Étape 1 - à remplir'!$P$31:$P$400,BN$3,'Étape 1 - à remplir'!$G$31:$G$400,"lots")),IF(BN$2="Atelier",IF(BN$3="Tous",SUMIFS('Étape 1 - à remplir'!$F$31:$F$400,'Étape 1 - à remplir'!$E$31:$E$400,MASQ2!BE535,'Étape 1 - à remplir'!$G$31:$G$400,"lots"),SUMIFS('Étape 1 - à remplir'!$F$31:$F$400,'Étape 1 - à remplir'!$E$31:$E$400,MASQ2!BE535,'Étape 1 - à remplir'!$O$31:$O$400,BN$3,'Étape 1 - à remplir'!$G$31:$G$400,"lots")),IF(BN$2="Espèce",IF(BN$3="Tous",SUMIFS('Étape 1 - à remplir'!$F$31:$F$400,'Étape 1 - à remplir'!$E$31:$E$400,MASQ2!BE535,'Étape 1 - à remplir'!$G$31:$G$400,"lots"),SUMIFS('Étape 1 - à remplir'!$F$31:$F$400,'Étape 1 - à remplir'!$E$31:$E$400,MASQ2!BE535,'Étape 1 - à remplir'!$N$31:$N$400,BN$3,'Étape 1 - à remplir'!$G$31:$G$400,"lots"))))))=0,NA(),IF(BN$2="Catégorie",IF(BN$3="Toutes",SUMIFS('Étape 1 - à remplir'!$F$31:$F$400,'Étape 1 - à remplir'!$E$31:$E$400,MASQ2!BE535,'Étape 1 - à remplir'!$G$31:$G$400,"lots"),SUMIFS('Étape 1 - à remplir'!$F$31:$F$400,'Étape 1 - à remplir'!$E$31:$E$400,MASQ2!BE535,'Étape 1 - à remplir'!$C$31:$C$400,BN$3)),IF(BN$2="Âge",IF(BN$3="Tous",SUMIFS('Étape 1 - à remplir'!$F$31:$F$400,'Étape 1 - à remplir'!$E$31:$E$400,MASQ2!BE535,'Étape 1 - à remplir'!$G$31:$G$400,"lots"),SUMIFS('Étape 1 - à remplir'!$F$31:$F$400,'Étape 1 - à remplir'!$E$31:$E$400,MASQ2!BE535,'Étape 1 - à remplir'!$P$31:$P$400,BN$3,'Étape 1 - à remplir'!$G$31:$G$400,"lots")),IF(BN$2="Atelier",IF(BN$3="Tous",SUMIFS('Étape 1 - à remplir'!$F$31:$F$400,'Étape 1 - à remplir'!$E$31:$E$400,MASQ2!BE535,'Étape 1 - à remplir'!$G$31:$G$400,"lots"),SUMIFS('Étape 1 - à remplir'!$F$31:$F$400,'Étape 1 - à remplir'!$E$31:$E$400,MASQ2!BE535,'Étape 1 - à remplir'!$O$31:$O$400,BN$3,'Étape 1 - à remplir'!$G$31:$G$400,"lots")),IF(BN$2="Espèce",IF(BN$3="Tous",SUMIFS('Étape 1 - à remplir'!$F$31:$F$400,'Étape 1 - à remplir'!$E$31:$E$400,MASQ2!BE535,'Étape 1 - à remplir'!$G$31:$G$400,"lots"),SUMIFS('Étape 1 - à remplir'!$F$31:$F$400,'Étape 1 - à remplir'!$E$31:$E$400,MASQ2!BE535,'Étape 1 - à remplir'!$N$31:$N$400,BN$3,'Étape 1 - à remplir'!$G$31:$G$400,"lots")))))))</f>
        <v>#N/A</v>
      </c>
      <c r="BG535" s="204">
        <f t="shared" si="235"/>
        <v>0</v>
      </c>
      <c r="BH535" s="204" t="str">
        <f t="shared" si="221"/>
        <v>Tiamuline</v>
      </c>
      <c r="BI535" s="204" t="str">
        <f t="shared" si="222"/>
        <v/>
      </c>
      <c r="BJ535" s="204" t="str">
        <f t="shared" si="223"/>
        <v/>
      </c>
      <c r="BK535" s="204" t="str">
        <f t="shared" si="224"/>
        <v>Pleuromutilines</v>
      </c>
      <c r="BL535" s="204" t="str">
        <f t="shared" si="225"/>
        <v/>
      </c>
      <c r="BM535" s="97" t="str">
        <f t="shared" si="226"/>
        <v/>
      </c>
      <c r="BP535" t="str">
        <f ca="1"/>
        <v>TIAMULINE 6,5 ENTERITE PORC ENTEROCOLITE LAPIN FRANVET</v>
      </c>
      <c r="BQ535" t="e">
        <f ca="1"/>
        <v>#N/A</v>
      </c>
      <c r="CY535" s="102" t="str">
        <f t="shared" si="227"/>
        <v/>
      </c>
      <c r="CZ535" s="56" t="str">
        <f t="shared" si="228"/>
        <v>TIAMULINE 6,5 ENTERITE PORC ENTEROCOLITE LAPIN FRANVET</v>
      </c>
      <c r="DA535" s="204" t="e">
        <f>IF(IF(DI$2="Catégorie",IF(DI$3="Toutes",SUMIFS('Étape 1 - à remplir'!$F$31:$F$400,'Étape 1 - à remplir'!$E$31:$E$400,MASQ2!CZ535,'Étape 1 - à remplir'!$G$31:$G$400,"kg"),SUMIFS('Étape 1 - à remplir'!$F$31:$F$400,'Étape 1 - à remplir'!$E$31:$E$400,MASQ2!CZ535,'Étape 1 - à remplir'!$C$31:$C$400,DI$3)),IF(DI$2="Âge",IF(DI$3="Tous",SUMIFS('Étape 1 - à remplir'!$F$31:$F$400,'Étape 1 - à remplir'!$E$31:$E$400,MASQ2!CZ535,'Étape 1 - à remplir'!$G$31:$G$400,"kg"),SUMIFS('Étape 1 - à remplir'!$F$31:$F$400,'Étape 1 - à remplir'!$E$31:$E$400,MASQ2!CZ535,'Étape 1 - à remplir'!$P$31:$P$400,DI$3,'Étape 1 - à remplir'!$G$31:$G$400,"kg")),IF(DI$2="Atelier",IF(DI$3="Tous",SUMIFS('Étape 1 - à remplir'!$F$31:$F$400,'Étape 1 - à remplir'!$E$31:$E$400,MASQ2!CZ535,'Étape 1 - à remplir'!$G$31:$G$400,"kg"),SUMIFS('Étape 1 - à remplir'!$F$31:$F$400,'Étape 1 - à remplir'!$E$31:$E$400,MASQ2!CZ535,'Étape 1 - à remplir'!$O$31:$O$400,DI$3,'Étape 1 - à remplir'!$G$31:$G$400,"kg")),IF(DI$2="Espèce",IF(DI$3="Tous",SUMIFS('Étape 1 - à remplir'!$F$31:$F$400,'Étape 1 - à remplir'!$E$31:$E$400,MASQ2!CZ535,'Étape 1 - à remplir'!$G$31:$G$400,"kg"),SUMIFS('Étape 1 - à remplir'!$F$31:$F$400,'Étape 1 - à remplir'!$E$31:$E$400,MASQ2!CZ535,'Étape 1 - à remplir'!$N$31:$N$400,DI$3,'Étape 1 - à remplir'!$G$31:$G$400,"kg"))))))=0,NA(),IF(DI$2="Catégorie",IF(DI$3="Toutes",SUMIFS('Étape 1 - à remplir'!$F$31:$F$400,'Étape 1 - à remplir'!$E$31:$E$400,MASQ2!CZ535,'Étape 1 - à remplir'!$G$31:$G$400,"kg"),SUMIFS('Étape 1 - à remplir'!$F$31:$F$400,'Étape 1 - à remplir'!$E$31:$E$400,MASQ2!CZ535,'Étape 1 - à remplir'!$C$31:$C$400,DI$3)),IF(DI$2="Âge",IF(DI$3="Tous",SUMIFS('Étape 1 - à remplir'!$F$31:$F$400,'Étape 1 - à remplir'!$E$31:$E$400,MASQ2!CZ535,'Étape 1 - à remplir'!$G$31:$G$400,"kg"),SUMIFS('Étape 1 - à remplir'!$F$31:$F$400,'Étape 1 - à remplir'!$E$31:$E$400,MASQ2!CZ535,'Étape 1 - à remplir'!$P$31:$P$400,DI$3,'Étape 1 - à remplir'!$G$31:$G$400,"kg")),IF(DI$2="Atelier",IF(DI$3="Tous",SUMIFS('Étape 1 - à remplir'!$F$31:$F$400,'Étape 1 - à remplir'!$E$31:$E$400,MASQ2!CZ535,'Étape 1 - à remplir'!$G$31:$G$400,"kg"),SUMIFS('Étape 1 - à remplir'!$F$31:$F$400,'Étape 1 - à remplir'!$E$31:$E$400,MASQ2!CZ535,'Étape 1 - à remplir'!$O$31:$O$400,DI$3,'Étape 1 - à remplir'!$G$31:$G$400,"kg")),IF(DI$2="Espèce",IF(DI$3="Tous",SUMIFS('Étape 1 - à remplir'!$F$31:$F$400,'Étape 1 - à remplir'!$E$31:$E$400,MASQ2!CZ535,'Étape 1 - à remplir'!$G$31:$G$400,"kg"),SUMIFS('Étape 1 - à remplir'!$F$31:$F$400,'Étape 1 - à remplir'!$E$31:$E$400,MASQ2!CZ535,'Étape 1 - à remplir'!$N$31:$N$400,DI$3,'Étape 1 - à remplir'!$G$31:$G$400,"kg")))))))</f>
        <v>#N/A</v>
      </c>
      <c r="DB535" s="104">
        <f t="shared" si="236"/>
        <v>0</v>
      </c>
      <c r="DC535" s="204" t="str">
        <f t="shared" si="229"/>
        <v>Tiamuline</v>
      </c>
      <c r="DD535" s="204" t="str">
        <f t="shared" si="230"/>
        <v/>
      </c>
      <c r="DE535" s="204" t="str">
        <f t="shared" si="231"/>
        <v/>
      </c>
      <c r="DF535" s="204" t="str">
        <f t="shared" si="232"/>
        <v>Pleuromutilines</v>
      </c>
      <c r="DG535" s="204" t="str">
        <f t="shared" si="233"/>
        <v/>
      </c>
      <c r="DH535" s="97" t="str">
        <f t="shared" si="234"/>
        <v/>
      </c>
      <c r="DK535" t="str">
        <f ca="1"/>
        <v>TIAMULINE 6,5 ENTERITE PORC ENTEROCOLITE LAPIN FRANVET</v>
      </c>
      <c r="DL535" t="e">
        <f ca="1"/>
        <v>#N/A</v>
      </c>
    </row>
    <row r="536" spans="9:116" x14ac:dyDescent="0.25">
      <c r="I536" s="102" t="str">
        <f>INDEX(Données_ATB!BE:BV,MATCH(MASQ2!J536,Données_ATB!BE:BE,0),18)</f>
        <v/>
      </c>
      <c r="J536" s="77" t="str">
        <f>Données_ATB!BE535</f>
        <v>TIAMULINE SOLUTION CEVA</v>
      </c>
      <c r="K536" s="204" t="e">
        <f>IF(IF(S$2="Catégorie",IF(S$3="Toutes",SUMIFS('Étape 1 - à remplir'!$F$31:$F$400,'Étape 1 - à remplir'!$E$31:$E$400,MASQ2!J536,'Étape 1 - à remplir'!$G$31:$G$400,"animaux"),SUMIFS('Étape 1 - à remplir'!$F$31:$F$400,'Étape 1 - à remplir'!$E$31:$E$400,MASQ2!J536,'Étape 1 - à remplir'!$C$31:$C$400,S$3)),IF(S$2="Âge",IF(S$3="Tous",SUMIFS('Étape 1 - à remplir'!$F$31:$F$400,'Étape 1 - à remplir'!$E$31:$E$400,MASQ2!J536,'Étape 1 - à remplir'!$G$31:$G$400,"animaux"),SUMIFS('Étape 1 - à remplir'!$F$31:$F$400,'Étape 1 - à remplir'!$E$31:$E$400,MASQ2!J536,'Étape 1 - à remplir'!$P$31:$P$400,S$3)),IF(S$2="Atelier",IF(S$3="Tous",SUMIFS('Étape 1 - à remplir'!$F$31:$F$400,'Étape 1 - à remplir'!$E$31:$E$400,MASQ2!J536,'Étape 1 - à remplir'!$G$31:$G$400,"animaux"),SUMIFS('Étape 1 - à remplir'!$F$31:$F$400,'Étape 1 - à remplir'!$E$31:$E$400,MASQ2!J536,'Étape 1 - à remplir'!$O$31:$O$400,S$3)),IF(S$2="Espèce",IF(S$3="Tous",SUMIFS('Étape 1 - à remplir'!$F$31:$F$400,'Étape 1 - à remplir'!$E$31:$E$400,MASQ2!J536,'Étape 1 - à remplir'!$G$31:$G$400,"animaux"),SUMIFS('Étape 1 - à remplir'!$F$31:$F$400,'Étape 1 - à remplir'!$E$31:$E$400,MASQ2!J536,'Étape 1 - à remplir'!$N$31:$N$400,S$3))))))=0,NA(),IF(S$2="Catégorie",IF(S$3="Toutes",SUMIFS('Étape 1 - à remplir'!$F$31:$F$400,'Étape 1 - à remplir'!$E$31:$E$400,MASQ2!J536,'Étape 1 - à remplir'!$G$31:$G$400,"animaux"),SUMIFS('Étape 1 - à remplir'!$F$31:$F$400,'Étape 1 - à remplir'!$E$31:$E$400,MASQ2!J536,'Étape 1 - à remplir'!$C$31:$C$400,S$3)),IF(S$2="Âge",IF(S$3="Tous",SUMIFS('Étape 1 - à remplir'!$F$31:$F$400,'Étape 1 - à remplir'!$E$31:$E$400,MASQ2!J536,'Étape 1 - à remplir'!$G$31:$G$400,"animaux"),SUMIFS('Étape 1 - à remplir'!$F$31:$F$400,'Étape 1 - à remplir'!$E$31:$E$400,MASQ2!J536,'Étape 1 - à remplir'!$P$31:$P$400,S$3)),IF(S$2="Atelier",IF(S$3="Tous",SUMIFS('Étape 1 - à remplir'!$F$31:$F$400,'Étape 1 - à remplir'!$E$31:$E$400,MASQ2!J536,'Étape 1 - à remplir'!$G$31:$G$400,"animaux"),SUMIFS('Étape 1 - à remplir'!$F$31:$F$400,'Étape 1 - à remplir'!$E$31:$E$400,MASQ2!J536,'Étape 1 - à remplir'!$O$31:$O$400,S$3)),IF(S$2="Espèce",IF(S$3="Tous",SUMIFS('Étape 1 - à remplir'!$F$31:$F$400,'Étape 1 - à remplir'!$E$31:$E$400,MASQ2!J536,'Étape 1 - à remplir'!$G$31:$G$400,"animaux"),SUMIFS('Étape 1 - à remplir'!$F$31:$F$400,'Étape 1 - à remplir'!$E$31:$E$400,MASQ2!J536,'Étape 1 - à remplir'!$N$31:$N$400,S$3)))))))</f>
        <v>#N/A</v>
      </c>
      <c r="L536" s="97">
        <f t="shared" si="237"/>
        <v>0</v>
      </c>
      <c r="M536" s="56" t="str">
        <f>Données_ATB!BN535</f>
        <v>Tiamuline</v>
      </c>
      <c r="N536" s="204" t="str">
        <f>Données_ATB!BO535</f>
        <v/>
      </c>
      <c r="O536" s="97" t="str">
        <f>Données_ATB!BP535</f>
        <v/>
      </c>
      <c r="P536" s="77" t="str">
        <f>Données_ATB!BR535</f>
        <v>Pleuromutilines</v>
      </c>
      <c r="Q536" s="78" t="str">
        <f>Données_ATB!BS535</f>
        <v/>
      </c>
      <c r="R536" s="79" t="str">
        <f>Données_ATB!BT535</f>
        <v/>
      </c>
      <c r="S536" s="78"/>
      <c r="U536" s="30" t="str">
        <f ca="1"/>
        <v>TIAMULINE SOLUTION CEVA</v>
      </c>
      <c r="V536" s="30" t="e">
        <f ca="1"/>
        <v>#N/A</v>
      </c>
      <c r="BD536" s="102" t="str">
        <f t="shared" si="219"/>
        <v/>
      </c>
      <c r="BE536" s="56" t="str">
        <f t="shared" si="220"/>
        <v>TIAMULINE SOLUTION CEVA</v>
      </c>
      <c r="BF536" s="204" t="e">
        <f>IF(IF(BN$2="Catégorie",IF(BN$3="Toutes",SUMIFS('Étape 1 - à remplir'!$F$31:$F$400,'Étape 1 - à remplir'!$E$31:$E$400,MASQ2!BE536,'Étape 1 - à remplir'!$G$31:$G$400,"lots"),SUMIFS('Étape 1 - à remplir'!$F$31:$F$400,'Étape 1 - à remplir'!$E$31:$E$400,MASQ2!BE536,'Étape 1 - à remplir'!$C$31:$C$400,BN$3)),IF(BN$2="Âge",IF(BN$3="Tous",SUMIFS('Étape 1 - à remplir'!$F$31:$F$400,'Étape 1 - à remplir'!$E$31:$E$400,MASQ2!BE536,'Étape 1 - à remplir'!$G$31:$G$400,"lots"),SUMIFS('Étape 1 - à remplir'!$F$31:$F$400,'Étape 1 - à remplir'!$E$31:$E$400,MASQ2!BE536,'Étape 1 - à remplir'!$P$31:$P$400,BN$3,'Étape 1 - à remplir'!$G$31:$G$400,"lots")),IF(BN$2="Atelier",IF(BN$3="Tous",SUMIFS('Étape 1 - à remplir'!$F$31:$F$400,'Étape 1 - à remplir'!$E$31:$E$400,MASQ2!BE536,'Étape 1 - à remplir'!$G$31:$G$400,"lots"),SUMIFS('Étape 1 - à remplir'!$F$31:$F$400,'Étape 1 - à remplir'!$E$31:$E$400,MASQ2!BE536,'Étape 1 - à remplir'!$O$31:$O$400,BN$3,'Étape 1 - à remplir'!$G$31:$G$400,"lots")),IF(BN$2="Espèce",IF(BN$3="Tous",SUMIFS('Étape 1 - à remplir'!$F$31:$F$400,'Étape 1 - à remplir'!$E$31:$E$400,MASQ2!BE536,'Étape 1 - à remplir'!$G$31:$G$400,"lots"),SUMIFS('Étape 1 - à remplir'!$F$31:$F$400,'Étape 1 - à remplir'!$E$31:$E$400,MASQ2!BE536,'Étape 1 - à remplir'!$N$31:$N$400,BN$3,'Étape 1 - à remplir'!$G$31:$G$400,"lots"))))))=0,NA(),IF(BN$2="Catégorie",IF(BN$3="Toutes",SUMIFS('Étape 1 - à remplir'!$F$31:$F$400,'Étape 1 - à remplir'!$E$31:$E$400,MASQ2!BE536,'Étape 1 - à remplir'!$G$31:$G$400,"lots"),SUMIFS('Étape 1 - à remplir'!$F$31:$F$400,'Étape 1 - à remplir'!$E$31:$E$400,MASQ2!BE536,'Étape 1 - à remplir'!$C$31:$C$400,BN$3)),IF(BN$2="Âge",IF(BN$3="Tous",SUMIFS('Étape 1 - à remplir'!$F$31:$F$400,'Étape 1 - à remplir'!$E$31:$E$400,MASQ2!BE536,'Étape 1 - à remplir'!$G$31:$G$400,"lots"),SUMIFS('Étape 1 - à remplir'!$F$31:$F$400,'Étape 1 - à remplir'!$E$31:$E$400,MASQ2!BE536,'Étape 1 - à remplir'!$P$31:$P$400,BN$3,'Étape 1 - à remplir'!$G$31:$G$400,"lots")),IF(BN$2="Atelier",IF(BN$3="Tous",SUMIFS('Étape 1 - à remplir'!$F$31:$F$400,'Étape 1 - à remplir'!$E$31:$E$400,MASQ2!BE536,'Étape 1 - à remplir'!$G$31:$G$400,"lots"),SUMIFS('Étape 1 - à remplir'!$F$31:$F$400,'Étape 1 - à remplir'!$E$31:$E$400,MASQ2!BE536,'Étape 1 - à remplir'!$O$31:$O$400,BN$3,'Étape 1 - à remplir'!$G$31:$G$400,"lots")),IF(BN$2="Espèce",IF(BN$3="Tous",SUMIFS('Étape 1 - à remplir'!$F$31:$F$400,'Étape 1 - à remplir'!$E$31:$E$400,MASQ2!BE536,'Étape 1 - à remplir'!$G$31:$G$400,"lots"),SUMIFS('Étape 1 - à remplir'!$F$31:$F$400,'Étape 1 - à remplir'!$E$31:$E$400,MASQ2!BE536,'Étape 1 - à remplir'!$N$31:$N$400,BN$3,'Étape 1 - à remplir'!$G$31:$G$400,"lots")))))))</f>
        <v>#N/A</v>
      </c>
      <c r="BG536" s="204">
        <f t="shared" si="235"/>
        <v>0</v>
      </c>
      <c r="BH536" s="204" t="str">
        <f t="shared" si="221"/>
        <v>Tiamuline</v>
      </c>
      <c r="BI536" s="204" t="str">
        <f t="shared" si="222"/>
        <v/>
      </c>
      <c r="BJ536" s="204" t="str">
        <f t="shared" si="223"/>
        <v/>
      </c>
      <c r="BK536" s="204" t="str">
        <f t="shared" si="224"/>
        <v>Pleuromutilines</v>
      </c>
      <c r="BL536" s="204" t="str">
        <f t="shared" si="225"/>
        <v/>
      </c>
      <c r="BM536" s="97" t="str">
        <f t="shared" si="226"/>
        <v/>
      </c>
      <c r="BP536" t="str">
        <f ca="1"/>
        <v>TIAMULINE SOLUTION CEVA</v>
      </c>
      <c r="BQ536" t="e">
        <f ca="1"/>
        <v>#N/A</v>
      </c>
      <c r="CY536" s="102" t="str">
        <f t="shared" si="227"/>
        <v/>
      </c>
      <c r="CZ536" s="56" t="str">
        <f t="shared" si="228"/>
        <v>TIAMULINE SOLUTION CEVA</v>
      </c>
      <c r="DA536" s="204" t="e">
        <f>IF(IF(DI$2="Catégorie",IF(DI$3="Toutes",SUMIFS('Étape 1 - à remplir'!$F$31:$F$400,'Étape 1 - à remplir'!$E$31:$E$400,MASQ2!CZ536,'Étape 1 - à remplir'!$G$31:$G$400,"kg"),SUMIFS('Étape 1 - à remplir'!$F$31:$F$400,'Étape 1 - à remplir'!$E$31:$E$400,MASQ2!CZ536,'Étape 1 - à remplir'!$C$31:$C$400,DI$3)),IF(DI$2="Âge",IF(DI$3="Tous",SUMIFS('Étape 1 - à remplir'!$F$31:$F$400,'Étape 1 - à remplir'!$E$31:$E$400,MASQ2!CZ536,'Étape 1 - à remplir'!$G$31:$G$400,"kg"),SUMIFS('Étape 1 - à remplir'!$F$31:$F$400,'Étape 1 - à remplir'!$E$31:$E$400,MASQ2!CZ536,'Étape 1 - à remplir'!$P$31:$P$400,DI$3,'Étape 1 - à remplir'!$G$31:$G$400,"kg")),IF(DI$2="Atelier",IF(DI$3="Tous",SUMIFS('Étape 1 - à remplir'!$F$31:$F$400,'Étape 1 - à remplir'!$E$31:$E$400,MASQ2!CZ536,'Étape 1 - à remplir'!$G$31:$G$400,"kg"),SUMIFS('Étape 1 - à remplir'!$F$31:$F$400,'Étape 1 - à remplir'!$E$31:$E$400,MASQ2!CZ536,'Étape 1 - à remplir'!$O$31:$O$400,DI$3,'Étape 1 - à remplir'!$G$31:$G$400,"kg")),IF(DI$2="Espèce",IF(DI$3="Tous",SUMIFS('Étape 1 - à remplir'!$F$31:$F$400,'Étape 1 - à remplir'!$E$31:$E$400,MASQ2!CZ536,'Étape 1 - à remplir'!$G$31:$G$400,"kg"),SUMIFS('Étape 1 - à remplir'!$F$31:$F$400,'Étape 1 - à remplir'!$E$31:$E$400,MASQ2!CZ536,'Étape 1 - à remplir'!$N$31:$N$400,DI$3,'Étape 1 - à remplir'!$G$31:$G$400,"kg"))))))=0,NA(),IF(DI$2="Catégorie",IF(DI$3="Toutes",SUMIFS('Étape 1 - à remplir'!$F$31:$F$400,'Étape 1 - à remplir'!$E$31:$E$400,MASQ2!CZ536,'Étape 1 - à remplir'!$G$31:$G$400,"kg"),SUMIFS('Étape 1 - à remplir'!$F$31:$F$400,'Étape 1 - à remplir'!$E$31:$E$400,MASQ2!CZ536,'Étape 1 - à remplir'!$C$31:$C$400,DI$3)),IF(DI$2="Âge",IF(DI$3="Tous",SUMIFS('Étape 1 - à remplir'!$F$31:$F$400,'Étape 1 - à remplir'!$E$31:$E$400,MASQ2!CZ536,'Étape 1 - à remplir'!$G$31:$G$400,"kg"),SUMIFS('Étape 1 - à remplir'!$F$31:$F$400,'Étape 1 - à remplir'!$E$31:$E$400,MASQ2!CZ536,'Étape 1 - à remplir'!$P$31:$P$400,DI$3,'Étape 1 - à remplir'!$G$31:$G$400,"kg")),IF(DI$2="Atelier",IF(DI$3="Tous",SUMIFS('Étape 1 - à remplir'!$F$31:$F$400,'Étape 1 - à remplir'!$E$31:$E$400,MASQ2!CZ536,'Étape 1 - à remplir'!$G$31:$G$400,"kg"),SUMIFS('Étape 1 - à remplir'!$F$31:$F$400,'Étape 1 - à remplir'!$E$31:$E$400,MASQ2!CZ536,'Étape 1 - à remplir'!$O$31:$O$400,DI$3,'Étape 1 - à remplir'!$G$31:$G$400,"kg")),IF(DI$2="Espèce",IF(DI$3="Tous",SUMIFS('Étape 1 - à remplir'!$F$31:$F$400,'Étape 1 - à remplir'!$E$31:$E$400,MASQ2!CZ536,'Étape 1 - à remplir'!$G$31:$G$400,"kg"),SUMIFS('Étape 1 - à remplir'!$F$31:$F$400,'Étape 1 - à remplir'!$E$31:$E$400,MASQ2!CZ536,'Étape 1 - à remplir'!$N$31:$N$400,DI$3,'Étape 1 - à remplir'!$G$31:$G$400,"kg")))))))</f>
        <v>#N/A</v>
      </c>
      <c r="DB536" s="104">
        <f t="shared" si="236"/>
        <v>0</v>
      </c>
      <c r="DC536" s="204" t="str">
        <f t="shared" si="229"/>
        <v>Tiamuline</v>
      </c>
      <c r="DD536" s="204" t="str">
        <f t="shared" si="230"/>
        <v/>
      </c>
      <c r="DE536" s="204" t="str">
        <f t="shared" si="231"/>
        <v/>
      </c>
      <c r="DF536" s="204" t="str">
        <f t="shared" si="232"/>
        <v>Pleuromutilines</v>
      </c>
      <c r="DG536" s="204" t="str">
        <f t="shared" si="233"/>
        <v/>
      </c>
      <c r="DH536" s="97" t="str">
        <f t="shared" si="234"/>
        <v/>
      </c>
      <c r="DK536" t="str">
        <f ca="1"/>
        <v>TIAMULINE SOLUTION CEVA</v>
      </c>
      <c r="DL536" t="e">
        <f ca="1"/>
        <v>#N/A</v>
      </c>
    </row>
    <row r="537" spans="9:116" x14ac:dyDescent="0.25">
      <c r="I537" s="102" t="str">
        <f>INDEX(Données_ATB!BE:BV,MATCH(MASQ2!J537,Données_ATB!BE:BE,0),18)</f>
        <v/>
      </c>
      <c r="J537" s="77" t="str">
        <f>Données_ATB!BE536</f>
        <v>TIAMUVAL PREMELANGE MEDICAMENTEUX TIAMULINE 16,2 PNEUMONIE VOLAILLE-PORC</v>
      </c>
      <c r="K537" s="204" t="e">
        <f>IF(IF(S$2="Catégorie",IF(S$3="Toutes",SUMIFS('Étape 1 - à remplir'!$F$31:$F$400,'Étape 1 - à remplir'!$E$31:$E$400,MASQ2!J537,'Étape 1 - à remplir'!$G$31:$G$400,"animaux"),SUMIFS('Étape 1 - à remplir'!$F$31:$F$400,'Étape 1 - à remplir'!$E$31:$E$400,MASQ2!J537,'Étape 1 - à remplir'!$C$31:$C$400,S$3)),IF(S$2="Âge",IF(S$3="Tous",SUMIFS('Étape 1 - à remplir'!$F$31:$F$400,'Étape 1 - à remplir'!$E$31:$E$400,MASQ2!J537,'Étape 1 - à remplir'!$G$31:$G$400,"animaux"),SUMIFS('Étape 1 - à remplir'!$F$31:$F$400,'Étape 1 - à remplir'!$E$31:$E$400,MASQ2!J537,'Étape 1 - à remplir'!$P$31:$P$400,S$3)),IF(S$2="Atelier",IF(S$3="Tous",SUMIFS('Étape 1 - à remplir'!$F$31:$F$400,'Étape 1 - à remplir'!$E$31:$E$400,MASQ2!J537,'Étape 1 - à remplir'!$G$31:$G$400,"animaux"),SUMIFS('Étape 1 - à remplir'!$F$31:$F$400,'Étape 1 - à remplir'!$E$31:$E$400,MASQ2!J537,'Étape 1 - à remplir'!$O$31:$O$400,S$3)),IF(S$2="Espèce",IF(S$3="Tous",SUMIFS('Étape 1 - à remplir'!$F$31:$F$400,'Étape 1 - à remplir'!$E$31:$E$400,MASQ2!J537,'Étape 1 - à remplir'!$G$31:$G$400,"animaux"),SUMIFS('Étape 1 - à remplir'!$F$31:$F$400,'Étape 1 - à remplir'!$E$31:$E$400,MASQ2!J537,'Étape 1 - à remplir'!$N$31:$N$400,S$3))))))=0,NA(),IF(S$2="Catégorie",IF(S$3="Toutes",SUMIFS('Étape 1 - à remplir'!$F$31:$F$400,'Étape 1 - à remplir'!$E$31:$E$400,MASQ2!J537,'Étape 1 - à remplir'!$G$31:$G$400,"animaux"),SUMIFS('Étape 1 - à remplir'!$F$31:$F$400,'Étape 1 - à remplir'!$E$31:$E$400,MASQ2!J537,'Étape 1 - à remplir'!$C$31:$C$400,S$3)),IF(S$2="Âge",IF(S$3="Tous",SUMIFS('Étape 1 - à remplir'!$F$31:$F$400,'Étape 1 - à remplir'!$E$31:$E$400,MASQ2!J537,'Étape 1 - à remplir'!$G$31:$G$400,"animaux"),SUMIFS('Étape 1 - à remplir'!$F$31:$F$400,'Étape 1 - à remplir'!$E$31:$E$400,MASQ2!J537,'Étape 1 - à remplir'!$P$31:$P$400,S$3)),IF(S$2="Atelier",IF(S$3="Tous",SUMIFS('Étape 1 - à remplir'!$F$31:$F$400,'Étape 1 - à remplir'!$E$31:$E$400,MASQ2!J537,'Étape 1 - à remplir'!$G$31:$G$400,"animaux"),SUMIFS('Étape 1 - à remplir'!$F$31:$F$400,'Étape 1 - à remplir'!$E$31:$E$400,MASQ2!J537,'Étape 1 - à remplir'!$O$31:$O$400,S$3)),IF(S$2="Espèce",IF(S$3="Tous",SUMIFS('Étape 1 - à remplir'!$F$31:$F$400,'Étape 1 - à remplir'!$E$31:$E$400,MASQ2!J537,'Étape 1 - à remplir'!$G$31:$G$400,"animaux"),SUMIFS('Étape 1 - à remplir'!$F$31:$F$400,'Étape 1 - à remplir'!$E$31:$E$400,MASQ2!J537,'Étape 1 - à remplir'!$N$31:$N$400,S$3)))))))</f>
        <v>#N/A</v>
      </c>
      <c r="L537" s="97">
        <f t="shared" si="237"/>
        <v>0</v>
      </c>
      <c r="M537" s="56" t="str">
        <f>Données_ATB!BN536</f>
        <v>Tiamuline</v>
      </c>
      <c r="N537" s="204" t="str">
        <f>Données_ATB!BO536</f>
        <v/>
      </c>
      <c r="O537" s="97" t="str">
        <f>Données_ATB!BP536</f>
        <v/>
      </c>
      <c r="P537" s="77" t="str">
        <f>Données_ATB!BR536</f>
        <v>Pleuromutilines</v>
      </c>
      <c r="Q537" s="78" t="str">
        <f>Données_ATB!BS536</f>
        <v/>
      </c>
      <c r="R537" s="79" t="str">
        <f>Données_ATB!BT536</f>
        <v/>
      </c>
      <c r="S537" s="78"/>
      <c r="U537" s="30" t="str">
        <f ca="1"/>
        <v>TIAMUVAL PREMELANGE MEDICAMENTEUX TIAMULINE 16,2 PNEUMONIE VOLAILLE-PORC</v>
      </c>
      <c r="V537" s="30" t="e">
        <f ca="1"/>
        <v>#N/A</v>
      </c>
      <c r="BD537" s="102" t="str">
        <f t="shared" si="219"/>
        <v/>
      </c>
      <c r="BE537" s="56" t="str">
        <f t="shared" si="220"/>
        <v>TIAMUVAL PREMELANGE MEDICAMENTEUX TIAMULINE 16,2 PNEUMONIE VOLAILLE-PORC</v>
      </c>
      <c r="BF537" s="204" t="e">
        <f>IF(IF(BN$2="Catégorie",IF(BN$3="Toutes",SUMIFS('Étape 1 - à remplir'!$F$31:$F$400,'Étape 1 - à remplir'!$E$31:$E$400,MASQ2!BE537,'Étape 1 - à remplir'!$G$31:$G$400,"lots"),SUMIFS('Étape 1 - à remplir'!$F$31:$F$400,'Étape 1 - à remplir'!$E$31:$E$400,MASQ2!BE537,'Étape 1 - à remplir'!$C$31:$C$400,BN$3)),IF(BN$2="Âge",IF(BN$3="Tous",SUMIFS('Étape 1 - à remplir'!$F$31:$F$400,'Étape 1 - à remplir'!$E$31:$E$400,MASQ2!BE537,'Étape 1 - à remplir'!$G$31:$G$400,"lots"),SUMIFS('Étape 1 - à remplir'!$F$31:$F$400,'Étape 1 - à remplir'!$E$31:$E$400,MASQ2!BE537,'Étape 1 - à remplir'!$P$31:$P$400,BN$3,'Étape 1 - à remplir'!$G$31:$G$400,"lots")),IF(BN$2="Atelier",IF(BN$3="Tous",SUMIFS('Étape 1 - à remplir'!$F$31:$F$400,'Étape 1 - à remplir'!$E$31:$E$400,MASQ2!BE537,'Étape 1 - à remplir'!$G$31:$G$400,"lots"),SUMIFS('Étape 1 - à remplir'!$F$31:$F$400,'Étape 1 - à remplir'!$E$31:$E$400,MASQ2!BE537,'Étape 1 - à remplir'!$O$31:$O$400,BN$3,'Étape 1 - à remplir'!$G$31:$G$400,"lots")),IF(BN$2="Espèce",IF(BN$3="Tous",SUMIFS('Étape 1 - à remplir'!$F$31:$F$400,'Étape 1 - à remplir'!$E$31:$E$400,MASQ2!BE537,'Étape 1 - à remplir'!$G$31:$G$400,"lots"),SUMIFS('Étape 1 - à remplir'!$F$31:$F$400,'Étape 1 - à remplir'!$E$31:$E$400,MASQ2!BE537,'Étape 1 - à remplir'!$N$31:$N$400,BN$3,'Étape 1 - à remplir'!$G$31:$G$400,"lots"))))))=0,NA(),IF(BN$2="Catégorie",IF(BN$3="Toutes",SUMIFS('Étape 1 - à remplir'!$F$31:$F$400,'Étape 1 - à remplir'!$E$31:$E$400,MASQ2!BE537,'Étape 1 - à remplir'!$G$31:$G$400,"lots"),SUMIFS('Étape 1 - à remplir'!$F$31:$F$400,'Étape 1 - à remplir'!$E$31:$E$400,MASQ2!BE537,'Étape 1 - à remplir'!$C$31:$C$400,BN$3)),IF(BN$2="Âge",IF(BN$3="Tous",SUMIFS('Étape 1 - à remplir'!$F$31:$F$400,'Étape 1 - à remplir'!$E$31:$E$400,MASQ2!BE537,'Étape 1 - à remplir'!$G$31:$G$400,"lots"),SUMIFS('Étape 1 - à remplir'!$F$31:$F$400,'Étape 1 - à remplir'!$E$31:$E$400,MASQ2!BE537,'Étape 1 - à remplir'!$P$31:$P$400,BN$3,'Étape 1 - à remplir'!$G$31:$G$400,"lots")),IF(BN$2="Atelier",IF(BN$3="Tous",SUMIFS('Étape 1 - à remplir'!$F$31:$F$400,'Étape 1 - à remplir'!$E$31:$E$400,MASQ2!BE537,'Étape 1 - à remplir'!$G$31:$G$400,"lots"),SUMIFS('Étape 1 - à remplir'!$F$31:$F$400,'Étape 1 - à remplir'!$E$31:$E$400,MASQ2!BE537,'Étape 1 - à remplir'!$O$31:$O$400,BN$3,'Étape 1 - à remplir'!$G$31:$G$400,"lots")),IF(BN$2="Espèce",IF(BN$3="Tous",SUMIFS('Étape 1 - à remplir'!$F$31:$F$400,'Étape 1 - à remplir'!$E$31:$E$400,MASQ2!BE537,'Étape 1 - à remplir'!$G$31:$G$400,"lots"),SUMIFS('Étape 1 - à remplir'!$F$31:$F$400,'Étape 1 - à remplir'!$E$31:$E$400,MASQ2!BE537,'Étape 1 - à remplir'!$N$31:$N$400,BN$3,'Étape 1 - à remplir'!$G$31:$G$400,"lots")))))))</f>
        <v>#N/A</v>
      </c>
      <c r="BG537" s="204">
        <f t="shared" si="235"/>
        <v>0</v>
      </c>
      <c r="BH537" s="204" t="str">
        <f t="shared" si="221"/>
        <v>Tiamuline</v>
      </c>
      <c r="BI537" s="204" t="str">
        <f t="shared" si="222"/>
        <v/>
      </c>
      <c r="BJ537" s="204" t="str">
        <f t="shared" si="223"/>
        <v/>
      </c>
      <c r="BK537" s="204" t="str">
        <f t="shared" si="224"/>
        <v>Pleuromutilines</v>
      </c>
      <c r="BL537" s="204" t="str">
        <f t="shared" si="225"/>
        <v/>
      </c>
      <c r="BM537" s="97" t="str">
        <f t="shared" si="226"/>
        <v/>
      </c>
      <c r="BP537" t="str">
        <f ca="1"/>
        <v>TIAMUVAL PREMELANGE MEDICAMENTEUX TIAMULINE 16,2 PNEUMONIE VOLAILLE-PORC</v>
      </c>
      <c r="BQ537" t="e">
        <f ca="1"/>
        <v>#N/A</v>
      </c>
      <c r="CY537" s="102" t="str">
        <f t="shared" si="227"/>
        <v/>
      </c>
      <c r="CZ537" s="56" t="str">
        <f t="shared" si="228"/>
        <v>TIAMUVAL PREMELANGE MEDICAMENTEUX TIAMULINE 16,2 PNEUMONIE VOLAILLE-PORC</v>
      </c>
      <c r="DA537" s="204" t="e">
        <f>IF(IF(DI$2="Catégorie",IF(DI$3="Toutes",SUMIFS('Étape 1 - à remplir'!$F$31:$F$400,'Étape 1 - à remplir'!$E$31:$E$400,MASQ2!CZ537,'Étape 1 - à remplir'!$G$31:$G$400,"kg"),SUMIFS('Étape 1 - à remplir'!$F$31:$F$400,'Étape 1 - à remplir'!$E$31:$E$400,MASQ2!CZ537,'Étape 1 - à remplir'!$C$31:$C$400,DI$3)),IF(DI$2="Âge",IF(DI$3="Tous",SUMIFS('Étape 1 - à remplir'!$F$31:$F$400,'Étape 1 - à remplir'!$E$31:$E$400,MASQ2!CZ537,'Étape 1 - à remplir'!$G$31:$G$400,"kg"),SUMIFS('Étape 1 - à remplir'!$F$31:$F$400,'Étape 1 - à remplir'!$E$31:$E$400,MASQ2!CZ537,'Étape 1 - à remplir'!$P$31:$P$400,DI$3,'Étape 1 - à remplir'!$G$31:$G$400,"kg")),IF(DI$2="Atelier",IF(DI$3="Tous",SUMIFS('Étape 1 - à remplir'!$F$31:$F$400,'Étape 1 - à remplir'!$E$31:$E$400,MASQ2!CZ537,'Étape 1 - à remplir'!$G$31:$G$400,"kg"),SUMIFS('Étape 1 - à remplir'!$F$31:$F$400,'Étape 1 - à remplir'!$E$31:$E$400,MASQ2!CZ537,'Étape 1 - à remplir'!$O$31:$O$400,DI$3,'Étape 1 - à remplir'!$G$31:$G$400,"kg")),IF(DI$2="Espèce",IF(DI$3="Tous",SUMIFS('Étape 1 - à remplir'!$F$31:$F$400,'Étape 1 - à remplir'!$E$31:$E$400,MASQ2!CZ537,'Étape 1 - à remplir'!$G$31:$G$400,"kg"),SUMIFS('Étape 1 - à remplir'!$F$31:$F$400,'Étape 1 - à remplir'!$E$31:$E$400,MASQ2!CZ537,'Étape 1 - à remplir'!$N$31:$N$400,DI$3,'Étape 1 - à remplir'!$G$31:$G$400,"kg"))))))=0,NA(),IF(DI$2="Catégorie",IF(DI$3="Toutes",SUMIFS('Étape 1 - à remplir'!$F$31:$F$400,'Étape 1 - à remplir'!$E$31:$E$400,MASQ2!CZ537,'Étape 1 - à remplir'!$G$31:$G$400,"kg"),SUMIFS('Étape 1 - à remplir'!$F$31:$F$400,'Étape 1 - à remplir'!$E$31:$E$400,MASQ2!CZ537,'Étape 1 - à remplir'!$C$31:$C$400,DI$3)),IF(DI$2="Âge",IF(DI$3="Tous",SUMIFS('Étape 1 - à remplir'!$F$31:$F$400,'Étape 1 - à remplir'!$E$31:$E$400,MASQ2!CZ537,'Étape 1 - à remplir'!$G$31:$G$400,"kg"),SUMIFS('Étape 1 - à remplir'!$F$31:$F$400,'Étape 1 - à remplir'!$E$31:$E$400,MASQ2!CZ537,'Étape 1 - à remplir'!$P$31:$P$400,DI$3,'Étape 1 - à remplir'!$G$31:$G$400,"kg")),IF(DI$2="Atelier",IF(DI$3="Tous",SUMIFS('Étape 1 - à remplir'!$F$31:$F$400,'Étape 1 - à remplir'!$E$31:$E$400,MASQ2!CZ537,'Étape 1 - à remplir'!$G$31:$G$400,"kg"),SUMIFS('Étape 1 - à remplir'!$F$31:$F$400,'Étape 1 - à remplir'!$E$31:$E$400,MASQ2!CZ537,'Étape 1 - à remplir'!$O$31:$O$400,DI$3,'Étape 1 - à remplir'!$G$31:$G$400,"kg")),IF(DI$2="Espèce",IF(DI$3="Tous",SUMIFS('Étape 1 - à remplir'!$F$31:$F$400,'Étape 1 - à remplir'!$E$31:$E$400,MASQ2!CZ537,'Étape 1 - à remplir'!$G$31:$G$400,"kg"),SUMIFS('Étape 1 - à remplir'!$F$31:$F$400,'Étape 1 - à remplir'!$E$31:$E$400,MASQ2!CZ537,'Étape 1 - à remplir'!$N$31:$N$400,DI$3,'Étape 1 - à remplir'!$G$31:$G$400,"kg")))))))</f>
        <v>#N/A</v>
      </c>
      <c r="DB537" s="104">
        <f t="shared" si="236"/>
        <v>0</v>
      </c>
      <c r="DC537" s="204" t="str">
        <f t="shared" si="229"/>
        <v>Tiamuline</v>
      </c>
      <c r="DD537" s="204" t="str">
        <f t="shared" si="230"/>
        <v/>
      </c>
      <c r="DE537" s="204" t="str">
        <f t="shared" si="231"/>
        <v/>
      </c>
      <c r="DF537" s="204" t="str">
        <f t="shared" si="232"/>
        <v>Pleuromutilines</v>
      </c>
      <c r="DG537" s="204" t="str">
        <f t="shared" si="233"/>
        <v/>
      </c>
      <c r="DH537" s="97" t="str">
        <f t="shared" si="234"/>
        <v/>
      </c>
      <c r="DK537" t="str">
        <f ca="1"/>
        <v>TIAMUVAL PREMELANGE MEDICAMENTEUX TIAMULINE 16,2 PNEUMONIE VOLAILLE-PORC</v>
      </c>
      <c r="DL537" t="e">
        <f ca="1"/>
        <v>#N/A</v>
      </c>
    </row>
    <row r="538" spans="9:116" x14ac:dyDescent="0.25">
      <c r="I538" s="102" t="str">
        <f>INDEX(Données_ATB!BE:BV,MATCH(MASQ2!J538,Données_ATB!BE:BE,0),18)</f>
        <v/>
      </c>
      <c r="J538" s="77" t="str">
        <f>Données_ATB!BE537</f>
        <v>TIAMUVAL PREMELANGE MEDICAMENTEUX TIAMULINE 6,5 ENTERITE PORC ENTEROCOLITE LAPIN</v>
      </c>
      <c r="K538" s="204" t="e">
        <f>IF(IF(S$2="Catégorie",IF(S$3="Toutes",SUMIFS('Étape 1 - à remplir'!$F$31:$F$400,'Étape 1 - à remplir'!$E$31:$E$400,MASQ2!J538,'Étape 1 - à remplir'!$G$31:$G$400,"animaux"),SUMIFS('Étape 1 - à remplir'!$F$31:$F$400,'Étape 1 - à remplir'!$E$31:$E$400,MASQ2!J538,'Étape 1 - à remplir'!$C$31:$C$400,S$3)),IF(S$2="Âge",IF(S$3="Tous",SUMIFS('Étape 1 - à remplir'!$F$31:$F$400,'Étape 1 - à remplir'!$E$31:$E$400,MASQ2!J538,'Étape 1 - à remplir'!$G$31:$G$400,"animaux"),SUMIFS('Étape 1 - à remplir'!$F$31:$F$400,'Étape 1 - à remplir'!$E$31:$E$400,MASQ2!J538,'Étape 1 - à remplir'!$P$31:$P$400,S$3)),IF(S$2="Atelier",IF(S$3="Tous",SUMIFS('Étape 1 - à remplir'!$F$31:$F$400,'Étape 1 - à remplir'!$E$31:$E$400,MASQ2!J538,'Étape 1 - à remplir'!$G$31:$G$400,"animaux"),SUMIFS('Étape 1 - à remplir'!$F$31:$F$400,'Étape 1 - à remplir'!$E$31:$E$400,MASQ2!J538,'Étape 1 - à remplir'!$O$31:$O$400,S$3)),IF(S$2="Espèce",IF(S$3="Tous",SUMIFS('Étape 1 - à remplir'!$F$31:$F$400,'Étape 1 - à remplir'!$E$31:$E$400,MASQ2!J538,'Étape 1 - à remplir'!$G$31:$G$400,"animaux"),SUMIFS('Étape 1 - à remplir'!$F$31:$F$400,'Étape 1 - à remplir'!$E$31:$E$400,MASQ2!J538,'Étape 1 - à remplir'!$N$31:$N$400,S$3))))))=0,NA(),IF(S$2="Catégorie",IF(S$3="Toutes",SUMIFS('Étape 1 - à remplir'!$F$31:$F$400,'Étape 1 - à remplir'!$E$31:$E$400,MASQ2!J538,'Étape 1 - à remplir'!$G$31:$G$400,"animaux"),SUMIFS('Étape 1 - à remplir'!$F$31:$F$400,'Étape 1 - à remplir'!$E$31:$E$400,MASQ2!J538,'Étape 1 - à remplir'!$C$31:$C$400,S$3)),IF(S$2="Âge",IF(S$3="Tous",SUMIFS('Étape 1 - à remplir'!$F$31:$F$400,'Étape 1 - à remplir'!$E$31:$E$400,MASQ2!J538,'Étape 1 - à remplir'!$G$31:$G$400,"animaux"),SUMIFS('Étape 1 - à remplir'!$F$31:$F$400,'Étape 1 - à remplir'!$E$31:$E$400,MASQ2!J538,'Étape 1 - à remplir'!$P$31:$P$400,S$3)),IF(S$2="Atelier",IF(S$3="Tous",SUMIFS('Étape 1 - à remplir'!$F$31:$F$400,'Étape 1 - à remplir'!$E$31:$E$400,MASQ2!J538,'Étape 1 - à remplir'!$G$31:$G$400,"animaux"),SUMIFS('Étape 1 - à remplir'!$F$31:$F$400,'Étape 1 - à remplir'!$E$31:$E$400,MASQ2!J538,'Étape 1 - à remplir'!$O$31:$O$400,S$3)),IF(S$2="Espèce",IF(S$3="Tous",SUMIFS('Étape 1 - à remplir'!$F$31:$F$400,'Étape 1 - à remplir'!$E$31:$E$400,MASQ2!J538,'Étape 1 - à remplir'!$G$31:$G$400,"animaux"),SUMIFS('Étape 1 - à remplir'!$F$31:$F$400,'Étape 1 - à remplir'!$E$31:$E$400,MASQ2!J538,'Étape 1 - à remplir'!$N$31:$N$400,S$3)))))))</f>
        <v>#N/A</v>
      </c>
      <c r="L538" s="97">
        <f t="shared" si="237"/>
        <v>0</v>
      </c>
      <c r="M538" s="56" t="str">
        <f>Données_ATB!BN537</f>
        <v>Tiamuline</v>
      </c>
      <c r="N538" s="204" t="str">
        <f>Données_ATB!BO537</f>
        <v/>
      </c>
      <c r="O538" s="97" t="str">
        <f>Données_ATB!BP537</f>
        <v/>
      </c>
      <c r="P538" s="77" t="str">
        <f>Données_ATB!BR537</f>
        <v>Pleuromutilines</v>
      </c>
      <c r="Q538" s="78" t="str">
        <f>Données_ATB!BS537</f>
        <v/>
      </c>
      <c r="R538" s="79" t="str">
        <f>Données_ATB!BT537</f>
        <v/>
      </c>
      <c r="S538" s="78"/>
      <c r="U538" s="30" t="str">
        <f ca="1"/>
        <v>TIAMUVAL PREMELANGE MEDICAMENTEUX TIAMULINE 6,5 ENTERITE PORC ENTEROCOLITE LAPIN</v>
      </c>
      <c r="V538" s="30" t="e">
        <f ca="1"/>
        <v>#N/A</v>
      </c>
      <c r="BD538" s="102" t="str">
        <f t="shared" si="219"/>
        <v/>
      </c>
      <c r="BE538" s="56" t="str">
        <f t="shared" si="220"/>
        <v>TIAMUVAL PREMELANGE MEDICAMENTEUX TIAMULINE 6,5 ENTERITE PORC ENTEROCOLITE LAPIN</v>
      </c>
      <c r="BF538" s="204" t="e">
        <f>IF(IF(BN$2="Catégorie",IF(BN$3="Toutes",SUMIFS('Étape 1 - à remplir'!$F$31:$F$400,'Étape 1 - à remplir'!$E$31:$E$400,MASQ2!BE538,'Étape 1 - à remplir'!$G$31:$G$400,"lots"),SUMIFS('Étape 1 - à remplir'!$F$31:$F$400,'Étape 1 - à remplir'!$E$31:$E$400,MASQ2!BE538,'Étape 1 - à remplir'!$C$31:$C$400,BN$3)),IF(BN$2="Âge",IF(BN$3="Tous",SUMIFS('Étape 1 - à remplir'!$F$31:$F$400,'Étape 1 - à remplir'!$E$31:$E$400,MASQ2!BE538,'Étape 1 - à remplir'!$G$31:$G$400,"lots"),SUMIFS('Étape 1 - à remplir'!$F$31:$F$400,'Étape 1 - à remplir'!$E$31:$E$400,MASQ2!BE538,'Étape 1 - à remplir'!$P$31:$P$400,BN$3,'Étape 1 - à remplir'!$G$31:$G$400,"lots")),IF(BN$2="Atelier",IF(BN$3="Tous",SUMIFS('Étape 1 - à remplir'!$F$31:$F$400,'Étape 1 - à remplir'!$E$31:$E$400,MASQ2!BE538,'Étape 1 - à remplir'!$G$31:$G$400,"lots"),SUMIFS('Étape 1 - à remplir'!$F$31:$F$400,'Étape 1 - à remplir'!$E$31:$E$400,MASQ2!BE538,'Étape 1 - à remplir'!$O$31:$O$400,BN$3,'Étape 1 - à remplir'!$G$31:$G$400,"lots")),IF(BN$2="Espèce",IF(BN$3="Tous",SUMIFS('Étape 1 - à remplir'!$F$31:$F$400,'Étape 1 - à remplir'!$E$31:$E$400,MASQ2!BE538,'Étape 1 - à remplir'!$G$31:$G$400,"lots"),SUMIFS('Étape 1 - à remplir'!$F$31:$F$400,'Étape 1 - à remplir'!$E$31:$E$400,MASQ2!BE538,'Étape 1 - à remplir'!$N$31:$N$400,BN$3,'Étape 1 - à remplir'!$G$31:$G$400,"lots"))))))=0,NA(),IF(BN$2="Catégorie",IF(BN$3="Toutes",SUMIFS('Étape 1 - à remplir'!$F$31:$F$400,'Étape 1 - à remplir'!$E$31:$E$400,MASQ2!BE538,'Étape 1 - à remplir'!$G$31:$G$400,"lots"),SUMIFS('Étape 1 - à remplir'!$F$31:$F$400,'Étape 1 - à remplir'!$E$31:$E$400,MASQ2!BE538,'Étape 1 - à remplir'!$C$31:$C$400,BN$3)),IF(BN$2="Âge",IF(BN$3="Tous",SUMIFS('Étape 1 - à remplir'!$F$31:$F$400,'Étape 1 - à remplir'!$E$31:$E$400,MASQ2!BE538,'Étape 1 - à remplir'!$G$31:$G$400,"lots"),SUMIFS('Étape 1 - à remplir'!$F$31:$F$400,'Étape 1 - à remplir'!$E$31:$E$400,MASQ2!BE538,'Étape 1 - à remplir'!$P$31:$P$400,BN$3,'Étape 1 - à remplir'!$G$31:$G$400,"lots")),IF(BN$2="Atelier",IF(BN$3="Tous",SUMIFS('Étape 1 - à remplir'!$F$31:$F$400,'Étape 1 - à remplir'!$E$31:$E$400,MASQ2!BE538,'Étape 1 - à remplir'!$G$31:$G$400,"lots"),SUMIFS('Étape 1 - à remplir'!$F$31:$F$400,'Étape 1 - à remplir'!$E$31:$E$400,MASQ2!BE538,'Étape 1 - à remplir'!$O$31:$O$400,BN$3,'Étape 1 - à remplir'!$G$31:$G$400,"lots")),IF(BN$2="Espèce",IF(BN$3="Tous",SUMIFS('Étape 1 - à remplir'!$F$31:$F$400,'Étape 1 - à remplir'!$E$31:$E$400,MASQ2!BE538,'Étape 1 - à remplir'!$G$31:$G$400,"lots"),SUMIFS('Étape 1 - à remplir'!$F$31:$F$400,'Étape 1 - à remplir'!$E$31:$E$400,MASQ2!BE538,'Étape 1 - à remplir'!$N$31:$N$400,BN$3,'Étape 1 - à remplir'!$G$31:$G$400,"lots")))))))</f>
        <v>#N/A</v>
      </c>
      <c r="BG538" s="204">
        <f t="shared" si="235"/>
        <v>0</v>
      </c>
      <c r="BH538" s="204" t="str">
        <f t="shared" si="221"/>
        <v>Tiamuline</v>
      </c>
      <c r="BI538" s="204" t="str">
        <f t="shared" si="222"/>
        <v/>
      </c>
      <c r="BJ538" s="204" t="str">
        <f t="shared" si="223"/>
        <v/>
      </c>
      <c r="BK538" s="204" t="str">
        <f t="shared" si="224"/>
        <v>Pleuromutilines</v>
      </c>
      <c r="BL538" s="204" t="str">
        <f t="shared" si="225"/>
        <v/>
      </c>
      <c r="BM538" s="97" t="str">
        <f t="shared" si="226"/>
        <v/>
      </c>
      <c r="BP538" t="str">
        <f ca="1"/>
        <v>TIAMUVAL PREMELANGE MEDICAMENTEUX TIAMULINE 6,5 ENTERITE PORC ENTEROCOLITE LAPIN</v>
      </c>
      <c r="BQ538" t="e">
        <f ca="1"/>
        <v>#N/A</v>
      </c>
      <c r="CY538" s="102" t="str">
        <f t="shared" si="227"/>
        <v/>
      </c>
      <c r="CZ538" s="56" t="str">
        <f t="shared" si="228"/>
        <v>TIAMUVAL PREMELANGE MEDICAMENTEUX TIAMULINE 6,5 ENTERITE PORC ENTEROCOLITE LAPIN</v>
      </c>
      <c r="DA538" s="204" t="e">
        <f>IF(IF(DI$2="Catégorie",IF(DI$3="Toutes",SUMIFS('Étape 1 - à remplir'!$F$31:$F$400,'Étape 1 - à remplir'!$E$31:$E$400,MASQ2!CZ538,'Étape 1 - à remplir'!$G$31:$G$400,"kg"),SUMIFS('Étape 1 - à remplir'!$F$31:$F$400,'Étape 1 - à remplir'!$E$31:$E$400,MASQ2!CZ538,'Étape 1 - à remplir'!$C$31:$C$400,DI$3)),IF(DI$2="Âge",IF(DI$3="Tous",SUMIFS('Étape 1 - à remplir'!$F$31:$F$400,'Étape 1 - à remplir'!$E$31:$E$400,MASQ2!CZ538,'Étape 1 - à remplir'!$G$31:$G$400,"kg"),SUMIFS('Étape 1 - à remplir'!$F$31:$F$400,'Étape 1 - à remplir'!$E$31:$E$400,MASQ2!CZ538,'Étape 1 - à remplir'!$P$31:$P$400,DI$3,'Étape 1 - à remplir'!$G$31:$G$400,"kg")),IF(DI$2="Atelier",IF(DI$3="Tous",SUMIFS('Étape 1 - à remplir'!$F$31:$F$400,'Étape 1 - à remplir'!$E$31:$E$400,MASQ2!CZ538,'Étape 1 - à remplir'!$G$31:$G$400,"kg"),SUMIFS('Étape 1 - à remplir'!$F$31:$F$400,'Étape 1 - à remplir'!$E$31:$E$400,MASQ2!CZ538,'Étape 1 - à remplir'!$O$31:$O$400,DI$3,'Étape 1 - à remplir'!$G$31:$G$400,"kg")),IF(DI$2="Espèce",IF(DI$3="Tous",SUMIFS('Étape 1 - à remplir'!$F$31:$F$400,'Étape 1 - à remplir'!$E$31:$E$400,MASQ2!CZ538,'Étape 1 - à remplir'!$G$31:$G$400,"kg"),SUMIFS('Étape 1 - à remplir'!$F$31:$F$400,'Étape 1 - à remplir'!$E$31:$E$400,MASQ2!CZ538,'Étape 1 - à remplir'!$N$31:$N$400,DI$3,'Étape 1 - à remplir'!$G$31:$G$400,"kg"))))))=0,NA(),IF(DI$2="Catégorie",IF(DI$3="Toutes",SUMIFS('Étape 1 - à remplir'!$F$31:$F$400,'Étape 1 - à remplir'!$E$31:$E$400,MASQ2!CZ538,'Étape 1 - à remplir'!$G$31:$G$400,"kg"),SUMIFS('Étape 1 - à remplir'!$F$31:$F$400,'Étape 1 - à remplir'!$E$31:$E$400,MASQ2!CZ538,'Étape 1 - à remplir'!$C$31:$C$400,DI$3)),IF(DI$2="Âge",IF(DI$3="Tous",SUMIFS('Étape 1 - à remplir'!$F$31:$F$400,'Étape 1 - à remplir'!$E$31:$E$400,MASQ2!CZ538,'Étape 1 - à remplir'!$G$31:$G$400,"kg"),SUMIFS('Étape 1 - à remplir'!$F$31:$F$400,'Étape 1 - à remplir'!$E$31:$E$400,MASQ2!CZ538,'Étape 1 - à remplir'!$P$31:$P$400,DI$3,'Étape 1 - à remplir'!$G$31:$G$400,"kg")),IF(DI$2="Atelier",IF(DI$3="Tous",SUMIFS('Étape 1 - à remplir'!$F$31:$F$400,'Étape 1 - à remplir'!$E$31:$E$400,MASQ2!CZ538,'Étape 1 - à remplir'!$G$31:$G$400,"kg"),SUMIFS('Étape 1 - à remplir'!$F$31:$F$400,'Étape 1 - à remplir'!$E$31:$E$400,MASQ2!CZ538,'Étape 1 - à remplir'!$O$31:$O$400,DI$3,'Étape 1 - à remplir'!$G$31:$G$400,"kg")),IF(DI$2="Espèce",IF(DI$3="Tous",SUMIFS('Étape 1 - à remplir'!$F$31:$F$400,'Étape 1 - à remplir'!$E$31:$E$400,MASQ2!CZ538,'Étape 1 - à remplir'!$G$31:$G$400,"kg"),SUMIFS('Étape 1 - à remplir'!$F$31:$F$400,'Étape 1 - à remplir'!$E$31:$E$400,MASQ2!CZ538,'Étape 1 - à remplir'!$N$31:$N$400,DI$3,'Étape 1 - à remplir'!$G$31:$G$400,"kg")))))))</f>
        <v>#N/A</v>
      </c>
      <c r="DB538" s="104">
        <f t="shared" si="236"/>
        <v>0</v>
      </c>
      <c r="DC538" s="204" t="str">
        <f t="shared" si="229"/>
        <v>Tiamuline</v>
      </c>
      <c r="DD538" s="204" t="str">
        <f t="shared" si="230"/>
        <v/>
      </c>
      <c r="DE538" s="204" t="str">
        <f t="shared" si="231"/>
        <v/>
      </c>
      <c r="DF538" s="204" t="str">
        <f t="shared" si="232"/>
        <v>Pleuromutilines</v>
      </c>
      <c r="DG538" s="204" t="str">
        <f t="shared" si="233"/>
        <v/>
      </c>
      <c r="DH538" s="97" t="str">
        <f t="shared" si="234"/>
        <v/>
      </c>
      <c r="DK538" t="str">
        <f ca="1"/>
        <v>TIAMUVAL PREMELANGE MEDICAMENTEUX TIAMULINE 6,5 ENTERITE PORC ENTEROCOLITE LAPIN</v>
      </c>
      <c r="DL538" t="e">
        <f ca="1"/>
        <v>#N/A</v>
      </c>
    </row>
    <row r="539" spans="9:116" x14ac:dyDescent="0.25">
      <c r="I539" s="102" t="str">
        <f>INDEX(Données_ATB!BE:BV,MATCH(MASQ2!J539,Données_ATB!BE:BE,0),18)</f>
        <v/>
      </c>
      <c r="J539" s="77" t="str">
        <f>Données_ATB!BE538</f>
        <v>TIAMVET SOLUTION</v>
      </c>
      <c r="K539" s="204" t="e">
        <f>IF(IF(S$2="Catégorie",IF(S$3="Toutes",SUMIFS('Étape 1 - à remplir'!$F$31:$F$400,'Étape 1 - à remplir'!$E$31:$E$400,MASQ2!J539,'Étape 1 - à remplir'!$G$31:$G$400,"animaux"),SUMIFS('Étape 1 - à remplir'!$F$31:$F$400,'Étape 1 - à remplir'!$E$31:$E$400,MASQ2!J539,'Étape 1 - à remplir'!$C$31:$C$400,S$3)),IF(S$2="Âge",IF(S$3="Tous",SUMIFS('Étape 1 - à remplir'!$F$31:$F$400,'Étape 1 - à remplir'!$E$31:$E$400,MASQ2!J539,'Étape 1 - à remplir'!$G$31:$G$400,"animaux"),SUMIFS('Étape 1 - à remplir'!$F$31:$F$400,'Étape 1 - à remplir'!$E$31:$E$400,MASQ2!J539,'Étape 1 - à remplir'!$P$31:$P$400,S$3)),IF(S$2="Atelier",IF(S$3="Tous",SUMIFS('Étape 1 - à remplir'!$F$31:$F$400,'Étape 1 - à remplir'!$E$31:$E$400,MASQ2!J539,'Étape 1 - à remplir'!$G$31:$G$400,"animaux"),SUMIFS('Étape 1 - à remplir'!$F$31:$F$400,'Étape 1 - à remplir'!$E$31:$E$400,MASQ2!J539,'Étape 1 - à remplir'!$O$31:$O$400,S$3)),IF(S$2="Espèce",IF(S$3="Tous",SUMIFS('Étape 1 - à remplir'!$F$31:$F$400,'Étape 1 - à remplir'!$E$31:$E$400,MASQ2!J539,'Étape 1 - à remplir'!$G$31:$G$400,"animaux"),SUMIFS('Étape 1 - à remplir'!$F$31:$F$400,'Étape 1 - à remplir'!$E$31:$E$400,MASQ2!J539,'Étape 1 - à remplir'!$N$31:$N$400,S$3))))))=0,NA(),IF(S$2="Catégorie",IF(S$3="Toutes",SUMIFS('Étape 1 - à remplir'!$F$31:$F$400,'Étape 1 - à remplir'!$E$31:$E$400,MASQ2!J539,'Étape 1 - à remplir'!$G$31:$G$400,"animaux"),SUMIFS('Étape 1 - à remplir'!$F$31:$F$400,'Étape 1 - à remplir'!$E$31:$E$400,MASQ2!J539,'Étape 1 - à remplir'!$C$31:$C$400,S$3)),IF(S$2="Âge",IF(S$3="Tous",SUMIFS('Étape 1 - à remplir'!$F$31:$F$400,'Étape 1 - à remplir'!$E$31:$E$400,MASQ2!J539,'Étape 1 - à remplir'!$G$31:$G$400,"animaux"),SUMIFS('Étape 1 - à remplir'!$F$31:$F$400,'Étape 1 - à remplir'!$E$31:$E$400,MASQ2!J539,'Étape 1 - à remplir'!$P$31:$P$400,S$3)),IF(S$2="Atelier",IF(S$3="Tous",SUMIFS('Étape 1 - à remplir'!$F$31:$F$400,'Étape 1 - à remplir'!$E$31:$E$400,MASQ2!J539,'Étape 1 - à remplir'!$G$31:$G$400,"animaux"),SUMIFS('Étape 1 - à remplir'!$F$31:$F$400,'Étape 1 - à remplir'!$E$31:$E$400,MASQ2!J539,'Étape 1 - à remplir'!$O$31:$O$400,S$3)),IF(S$2="Espèce",IF(S$3="Tous",SUMIFS('Étape 1 - à remplir'!$F$31:$F$400,'Étape 1 - à remplir'!$E$31:$E$400,MASQ2!J539,'Étape 1 - à remplir'!$G$31:$G$400,"animaux"),SUMIFS('Étape 1 - à remplir'!$F$31:$F$400,'Étape 1 - à remplir'!$E$31:$E$400,MASQ2!J539,'Étape 1 - à remplir'!$N$31:$N$400,S$3)))))))</f>
        <v>#N/A</v>
      </c>
      <c r="L539" s="97">
        <f t="shared" si="237"/>
        <v>0</v>
      </c>
      <c r="M539" s="56" t="str">
        <f>Données_ATB!BN538</f>
        <v>Tiamuline</v>
      </c>
      <c r="N539" s="204" t="str">
        <f>Données_ATB!BO538</f>
        <v/>
      </c>
      <c r="O539" s="97" t="str">
        <f>Données_ATB!BP538</f>
        <v/>
      </c>
      <c r="P539" s="77" t="str">
        <f>Données_ATB!BR538</f>
        <v>Pleuromutilines</v>
      </c>
      <c r="Q539" s="78" t="str">
        <f>Données_ATB!BS538</f>
        <v/>
      </c>
      <c r="R539" s="79" t="str">
        <f>Données_ATB!BT538</f>
        <v/>
      </c>
      <c r="S539" s="78"/>
      <c r="U539" s="30" t="str">
        <f ca="1"/>
        <v>TIAMVET SOLUTION</v>
      </c>
      <c r="V539" s="30" t="e">
        <f ca="1"/>
        <v>#N/A</v>
      </c>
      <c r="BD539" s="102" t="str">
        <f t="shared" si="219"/>
        <v/>
      </c>
      <c r="BE539" s="56" t="str">
        <f t="shared" si="220"/>
        <v>TIAMVET SOLUTION</v>
      </c>
      <c r="BF539" s="204" t="e">
        <f>IF(IF(BN$2="Catégorie",IF(BN$3="Toutes",SUMIFS('Étape 1 - à remplir'!$F$31:$F$400,'Étape 1 - à remplir'!$E$31:$E$400,MASQ2!BE539,'Étape 1 - à remplir'!$G$31:$G$400,"lots"),SUMIFS('Étape 1 - à remplir'!$F$31:$F$400,'Étape 1 - à remplir'!$E$31:$E$400,MASQ2!BE539,'Étape 1 - à remplir'!$C$31:$C$400,BN$3)),IF(BN$2="Âge",IF(BN$3="Tous",SUMIFS('Étape 1 - à remplir'!$F$31:$F$400,'Étape 1 - à remplir'!$E$31:$E$400,MASQ2!BE539,'Étape 1 - à remplir'!$G$31:$G$400,"lots"),SUMIFS('Étape 1 - à remplir'!$F$31:$F$400,'Étape 1 - à remplir'!$E$31:$E$400,MASQ2!BE539,'Étape 1 - à remplir'!$P$31:$P$400,BN$3,'Étape 1 - à remplir'!$G$31:$G$400,"lots")),IF(BN$2="Atelier",IF(BN$3="Tous",SUMIFS('Étape 1 - à remplir'!$F$31:$F$400,'Étape 1 - à remplir'!$E$31:$E$400,MASQ2!BE539,'Étape 1 - à remplir'!$G$31:$G$400,"lots"),SUMIFS('Étape 1 - à remplir'!$F$31:$F$400,'Étape 1 - à remplir'!$E$31:$E$400,MASQ2!BE539,'Étape 1 - à remplir'!$O$31:$O$400,BN$3,'Étape 1 - à remplir'!$G$31:$G$400,"lots")),IF(BN$2="Espèce",IF(BN$3="Tous",SUMIFS('Étape 1 - à remplir'!$F$31:$F$400,'Étape 1 - à remplir'!$E$31:$E$400,MASQ2!BE539,'Étape 1 - à remplir'!$G$31:$G$400,"lots"),SUMIFS('Étape 1 - à remplir'!$F$31:$F$400,'Étape 1 - à remplir'!$E$31:$E$400,MASQ2!BE539,'Étape 1 - à remplir'!$N$31:$N$400,BN$3,'Étape 1 - à remplir'!$G$31:$G$400,"lots"))))))=0,NA(),IF(BN$2="Catégorie",IF(BN$3="Toutes",SUMIFS('Étape 1 - à remplir'!$F$31:$F$400,'Étape 1 - à remplir'!$E$31:$E$400,MASQ2!BE539,'Étape 1 - à remplir'!$G$31:$G$400,"lots"),SUMIFS('Étape 1 - à remplir'!$F$31:$F$400,'Étape 1 - à remplir'!$E$31:$E$400,MASQ2!BE539,'Étape 1 - à remplir'!$C$31:$C$400,BN$3)),IF(BN$2="Âge",IF(BN$3="Tous",SUMIFS('Étape 1 - à remplir'!$F$31:$F$400,'Étape 1 - à remplir'!$E$31:$E$400,MASQ2!BE539,'Étape 1 - à remplir'!$G$31:$G$400,"lots"),SUMIFS('Étape 1 - à remplir'!$F$31:$F$400,'Étape 1 - à remplir'!$E$31:$E$400,MASQ2!BE539,'Étape 1 - à remplir'!$P$31:$P$400,BN$3,'Étape 1 - à remplir'!$G$31:$G$400,"lots")),IF(BN$2="Atelier",IF(BN$3="Tous",SUMIFS('Étape 1 - à remplir'!$F$31:$F$400,'Étape 1 - à remplir'!$E$31:$E$400,MASQ2!BE539,'Étape 1 - à remplir'!$G$31:$G$400,"lots"),SUMIFS('Étape 1 - à remplir'!$F$31:$F$400,'Étape 1 - à remplir'!$E$31:$E$400,MASQ2!BE539,'Étape 1 - à remplir'!$O$31:$O$400,BN$3,'Étape 1 - à remplir'!$G$31:$G$400,"lots")),IF(BN$2="Espèce",IF(BN$3="Tous",SUMIFS('Étape 1 - à remplir'!$F$31:$F$400,'Étape 1 - à remplir'!$E$31:$E$400,MASQ2!BE539,'Étape 1 - à remplir'!$G$31:$G$400,"lots"),SUMIFS('Étape 1 - à remplir'!$F$31:$F$400,'Étape 1 - à remplir'!$E$31:$E$400,MASQ2!BE539,'Étape 1 - à remplir'!$N$31:$N$400,BN$3,'Étape 1 - à remplir'!$G$31:$G$400,"lots")))))))</f>
        <v>#N/A</v>
      </c>
      <c r="BG539" s="204">
        <f t="shared" si="235"/>
        <v>0</v>
      </c>
      <c r="BH539" s="204" t="str">
        <f t="shared" si="221"/>
        <v>Tiamuline</v>
      </c>
      <c r="BI539" s="204" t="str">
        <f t="shared" si="222"/>
        <v/>
      </c>
      <c r="BJ539" s="204" t="str">
        <f t="shared" si="223"/>
        <v/>
      </c>
      <c r="BK539" s="204" t="str">
        <f t="shared" si="224"/>
        <v>Pleuromutilines</v>
      </c>
      <c r="BL539" s="204" t="str">
        <f t="shared" si="225"/>
        <v/>
      </c>
      <c r="BM539" s="97" t="str">
        <f t="shared" si="226"/>
        <v/>
      </c>
      <c r="BP539" t="str">
        <f ca="1"/>
        <v>TIAMVET SOLUTION</v>
      </c>
      <c r="BQ539" t="e">
        <f ca="1"/>
        <v>#N/A</v>
      </c>
      <c r="CY539" s="102" t="str">
        <f t="shared" si="227"/>
        <v/>
      </c>
      <c r="CZ539" s="56" t="str">
        <f t="shared" si="228"/>
        <v>TIAMVET SOLUTION</v>
      </c>
      <c r="DA539" s="204" t="e">
        <f>IF(IF(DI$2="Catégorie",IF(DI$3="Toutes",SUMIFS('Étape 1 - à remplir'!$F$31:$F$400,'Étape 1 - à remplir'!$E$31:$E$400,MASQ2!CZ539,'Étape 1 - à remplir'!$G$31:$G$400,"kg"),SUMIFS('Étape 1 - à remplir'!$F$31:$F$400,'Étape 1 - à remplir'!$E$31:$E$400,MASQ2!CZ539,'Étape 1 - à remplir'!$C$31:$C$400,DI$3)),IF(DI$2="Âge",IF(DI$3="Tous",SUMIFS('Étape 1 - à remplir'!$F$31:$F$400,'Étape 1 - à remplir'!$E$31:$E$400,MASQ2!CZ539,'Étape 1 - à remplir'!$G$31:$G$400,"kg"),SUMIFS('Étape 1 - à remplir'!$F$31:$F$400,'Étape 1 - à remplir'!$E$31:$E$400,MASQ2!CZ539,'Étape 1 - à remplir'!$P$31:$P$400,DI$3,'Étape 1 - à remplir'!$G$31:$G$400,"kg")),IF(DI$2="Atelier",IF(DI$3="Tous",SUMIFS('Étape 1 - à remplir'!$F$31:$F$400,'Étape 1 - à remplir'!$E$31:$E$400,MASQ2!CZ539,'Étape 1 - à remplir'!$G$31:$G$400,"kg"),SUMIFS('Étape 1 - à remplir'!$F$31:$F$400,'Étape 1 - à remplir'!$E$31:$E$400,MASQ2!CZ539,'Étape 1 - à remplir'!$O$31:$O$400,DI$3,'Étape 1 - à remplir'!$G$31:$G$400,"kg")),IF(DI$2="Espèce",IF(DI$3="Tous",SUMIFS('Étape 1 - à remplir'!$F$31:$F$400,'Étape 1 - à remplir'!$E$31:$E$400,MASQ2!CZ539,'Étape 1 - à remplir'!$G$31:$G$400,"kg"),SUMIFS('Étape 1 - à remplir'!$F$31:$F$400,'Étape 1 - à remplir'!$E$31:$E$400,MASQ2!CZ539,'Étape 1 - à remplir'!$N$31:$N$400,DI$3,'Étape 1 - à remplir'!$G$31:$G$400,"kg"))))))=0,NA(),IF(DI$2="Catégorie",IF(DI$3="Toutes",SUMIFS('Étape 1 - à remplir'!$F$31:$F$400,'Étape 1 - à remplir'!$E$31:$E$400,MASQ2!CZ539,'Étape 1 - à remplir'!$G$31:$G$400,"kg"),SUMIFS('Étape 1 - à remplir'!$F$31:$F$400,'Étape 1 - à remplir'!$E$31:$E$400,MASQ2!CZ539,'Étape 1 - à remplir'!$C$31:$C$400,DI$3)),IF(DI$2="Âge",IF(DI$3="Tous",SUMIFS('Étape 1 - à remplir'!$F$31:$F$400,'Étape 1 - à remplir'!$E$31:$E$400,MASQ2!CZ539,'Étape 1 - à remplir'!$G$31:$G$400,"kg"),SUMIFS('Étape 1 - à remplir'!$F$31:$F$400,'Étape 1 - à remplir'!$E$31:$E$400,MASQ2!CZ539,'Étape 1 - à remplir'!$P$31:$P$400,DI$3,'Étape 1 - à remplir'!$G$31:$G$400,"kg")),IF(DI$2="Atelier",IF(DI$3="Tous",SUMIFS('Étape 1 - à remplir'!$F$31:$F$400,'Étape 1 - à remplir'!$E$31:$E$400,MASQ2!CZ539,'Étape 1 - à remplir'!$G$31:$G$400,"kg"),SUMIFS('Étape 1 - à remplir'!$F$31:$F$400,'Étape 1 - à remplir'!$E$31:$E$400,MASQ2!CZ539,'Étape 1 - à remplir'!$O$31:$O$400,DI$3,'Étape 1 - à remplir'!$G$31:$G$400,"kg")),IF(DI$2="Espèce",IF(DI$3="Tous",SUMIFS('Étape 1 - à remplir'!$F$31:$F$400,'Étape 1 - à remplir'!$E$31:$E$400,MASQ2!CZ539,'Étape 1 - à remplir'!$G$31:$G$400,"kg"),SUMIFS('Étape 1 - à remplir'!$F$31:$F$400,'Étape 1 - à remplir'!$E$31:$E$400,MASQ2!CZ539,'Étape 1 - à remplir'!$N$31:$N$400,DI$3,'Étape 1 - à remplir'!$G$31:$G$400,"kg")))))))</f>
        <v>#N/A</v>
      </c>
      <c r="DB539" s="104">
        <f t="shared" si="236"/>
        <v>0</v>
      </c>
      <c r="DC539" s="204" t="str">
        <f t="shared" si="229"/>
        <v>Tiamuline</v>
      </c>
      <c r="DD539" s="204" t="str">
        <f t="shared" si="230"/>
        <v/>
      </c>
      <c r="DE539" s="204" t="str">
        <f t="shared" si="231"/>
        <v/>
      </c>
      <c r="DF539" s="204" t="str">
        <f t="shared" si="232"/>
        <v>Pleuromutilines</v>
      </c>
      <c r="DG539" s="204" t="str">
        <f t="shared" si="233"/>
        <v/>
      </c>
      <c r="DH539" s="97" t="str">
        <f t="shared" si="234"/>
        <v/>
      </c>
      <c r="DK539" t="str">
        <f ca="1"/>
        <v>TIAMVET SOLUTION</v>
      </c>
      <c r="DL539" t="e">
        <f ca="1"/>
        <v>#N/A</v>
      </c>
    </row>
    <row r="540" spans="9:116" x14ac:dyDescent="0.25">
      <c r="I540" s="102" t="str">
        <f>INDEX(Données_ATB!BE:BV,MATCH(MASQ2!J540,Données_ATB!BE:BE,0),18)</f>
        <v/>
      </c>
      <c r="J540" s="77" t="str">
        <f>Données_ATB!BE539</f>
        <v>TILDOSIN 250 MG/ML SOLUTION POUR ADMINISTRATION DANS L'EAU DE BOISSON OU LAIT DE REMPLACEMENT POUR BOVINS, PORCINS, POULETS ET DINDES</v>
      </c>
      <c r="K540" s="204" t="e">
        <f>IF(IF(S$2="Catégorie",IF(S$3="Toutes",SUMIFS('Étape 1 - à remplir'!$F$31:$F$400,'Étape 1 - à remplir'!$E$31:$E$400,MASQ2!J540,'Étape 1 - à remplir'!$G$31:$G$400,"animaux"),SUMIFS('Étape 1 - à remplir'!$F$31:$F$400,'Étape 1 - à remplir'!$E$31:$E$400,MASQ2!J540,'Étape 1 - à remplir'!$C$31:$C$400,S$3)),IF(S$2="Âge",IF(S$3="Tous",SUMIFS('Étape 1 - à remplir'!$F$31:$F$400,'Étape 1 - à remplir'!$E$31:$E$400,MASQ2!J540,'Étape 1 - à remplir'!$G$31:$G$400,"animaux"),SUMIFS('Étape 1 - à remplir'!$F$31:$F$400,'Étape 1 - à remplir'!$E$31:$E$400,MASQ2!J540,'Étape 1 - à remplir'!$P$31:$P$400,S$3)),IF(S$2="Atelier",IF(S$3="Tous",SUMIFS('Étape 1 - à remplir'!$F$31:$F$400,'Étape 1 - à remplir'!$E$31:$E$400,MASQ2!J540,'Étape 1 - à remplir'!$G$31:$G$400,"animaux"),SUMIFS('Étape 1 - à remplir'!$F$31:$F$400,'Étape 1 - à remplir'!$E$31:$E$400,MASQ2!J540,'Étape 1 - à remplir'!$O$31:$O$400,S$3)),IF(S$2="Espèce",IF(S$3="Tous",SUMIFS('Étape 1 - à remplir'!$F$31:$F$400,'Étape 1 - à remplir'!$E$31:$E$400,MASQ2!J540,'Étape 1 - à remplir'!$G$31:$G$400,"animaux"),SUMIFS('Étape 1 - à remplir'!$F$31:$F$400,'Étape 1 - à remplir'!$E$31:$E$400,MASQ2!J540,'Étape 1 - à remplir'!$N$31:$N$400,S$3))))))=0,NA(),IF(S$2="Catégorie",IF(S$3="Toutes",SUMIFS('Étape 1 - à remplir'!$F$31:$F$400,'Étape 1 - à remplir'!$E$31:$E$400,MASQ2!J540,'Étape 1 - à remplir'!$G$31:$G$400,"animaux"),SUMIFS('Étape 1 - à remplir'!$F$31:$F$400,'Étape 1 - à remplir'!$E$31:$E$400,MASQ2!J540,'Étape 1 - à remplir'!$C$31:$C$400,S$3)),IF(S$2="Âge",IF(S$3="Tous",SUMIFS('Étape 1 - à remplir'!$F$31:$F$400,'Étape 1 - à remplir'!$E$31:$E$400,MASQ2!J540,'Étape 1 - à remplir'!$G$31:$G$400,"animaux"),SUMIFS('Étape 1 - à remplir'!$F$31:$F$400,'Étape 1 - à remplir'!$E$31:$E$400,MASQ2!J540,'Étape 1 - à remplir'!$P$31:$P$400,S$3)),IF(S$2="Atelier",IF(S$3="Tous",SUMIFS('Étape 1 - à remplir'!$F$31:$F$400,'Étape 1 - à remplir'!$E$31:$E$400,MASQ2!J540,'Étape 1 - à remplir'!$G$31:$G$400,"animaux"),SUMIFS('Étape 1 - à remplir'!$F$31:$F$400,'Étape 1 - à remplir'!$E$31:$E$400,MASQ2!J540,'Étape 1 - à remplir'!$O$31:$O$400,S$3)),IF(S$2="Espèce",IF(S$3="Tous",SUMIFS('Étape 1 - à remplir'!$F$31:$F$400,'Étape 1 - à remplir'!$E$31:$E$400,MASQ2!J540,'Étape 1 - à remplir'!$G$31:$G$400,"animaux"),SUMIFS('Étape 1 - à remplir'!$F$31:$F$400,'Étape 1 - à remplir'!$E$31:$E$400,MASQ2!J540,'Étape 1 - à remplir'!$N$31:$N$400,S$3)))))))</f>
        <v>#N/A</v>
      </c>
      <c r="L540" s="97">
        <f t="shared" si="237"/>
        <v>0</v>
      </c>
      <c r="M540" s="56" t="str">
        <f>Données_ATB!BN539</f>
        <v>Tilmicosine</v>
      </c>
      <c r="N540" s="204" t="str">
        <f>Données_ATB!BO539</f>
        <v/>
      </c>
      <c r="O540" s="97" t="str">
        <f>Données_ATB!BP539</f>
        <v/>
      </c>
      <c r="P540" s="77" t="str">
        <f>Données_ATB!BR539</f>
        <v>Macrolides</v>
      </c>
      <c r="Q540" s="78" t="str">
        <f>Données_ATB!BS539</f>
        <v/>
      </c>
      <c r="R540" s="79" t="str">
        <f>Données_ATB!BT539</f>
        <v/>
      </c>
      <c r="S540" s="78"/>
      <c r="U540" s="30" t="str">
        <f ca="1"/>
        <v>TILDOSIN 250 MG/ML SOLUTION POUR ADMINISTRATION DANS L'EAU DE BOISSON OU LAIT DE REMPLACEMENT POUR BOVINS, PORCINS, POULETS ET DINDES</v>
      </c>
      <c r="V540" s="30" t="e">
        <f ca="1"/>
        <v>#N/A</v>
      </c>
      <c r="BD540" s="102" t="str">
        <f t="shared" si="219"/>
        <v/>
      </c>
      <c r="BE540" s="56" t="str">
        <f t="shared" si="220"/>
        <v>TILDOSIN 250 MG/ML SOLUTION POUR ADMINISTRATION DANS L'EAU DE BOISSON OU LAIT DE REMPLACEMENT POUR BOVINS, PORCINS, POULETS ET DINDES</v>
      </c>
      <c r="BF540" s="204" t="e">
        <f>IF(IF(BN$2="Catégorie",IF(BN$3="Toutes",SUMIFS('Étape 1 - à remplir'!$F$31:$F$400,'Étape 1 - à remplir'!$E$31:$E$400,MASQ2!BE540,'Étape 1 - à remplir'!$G$31:$G$400,"lots"),SUMIFS('Étape 1 - à remplir'!$F$31:$F$400,'Étape 1 - à remplir'!$E$31:$E$400,MASQ2!BE540,'Étape 1 - à remplir'!$C$31:$C$400,BN$3)),IF(BN$2="Âge",IF(BN$3="Tous",SUMIFS('Étape 1 - à remplir'!$F$31:$F$400,'Étape 1 - à remplir'!$E$31:$E$400,MASQ2!BE540,'Étape 1 - à remplir'!$G$31:$G$400,"lots"),SUMIFS('Étape 1 - à remplir'!$F$31:$F$400,'Étape 1 - à remplir'!$E$31:$E$400,MASQ2!BE540,'Étape 1 - à remplir'!$P$31:$P$400,BN$3,'Étape 1 - à remplir'!$G$31:$G$400,"lots")),IF(BN$2="Atelier",IF(BN$3="Tous",SUMIFS('Étape 1 - à remplir'!$F$31:$F$400,'Étape 1 - à remplir'!$E$31:$E$400,MASQ2!BE540,'Étape 1 - à remplir'!$G$31:$G$400,"lots"),SUMIFS('Étape 1 - à remplir'!$F$31:$F$400,'Étape 1 - à remplir'!$E$31:$E$400,MASQ2!BE540,'Étape 1 - à remplir'!$O$31:$O$400,BN$3,'Étape 1 - à remplir'!$G$31:$G$400,"lots")),IF(BN$2="Espèce",IF(BN$3="Tous",SUMIFS('Étape 1 - à remplir'!$F$31:$F$400,'Étape 1 - à remplir'!$E$31:$E$400,MASQ2!BE540,'Étape 1 - à remplir'!$G$31:$G$400,"lots"),SUMIFS('Étape 1 - à remplir'!$F$31:$F$400,'Étape 1 - à remplir'!$E$31:$E$400,MASQ2!BE540,'Étape 1 - à remplir'!$N$31:$N$400,BN$3,'Étape 1 - à remplir'!$G$31:$G$400,"lots"))))))=0,NA(),IF(BN$2="Catégorie",IF(BN$3="Toutes",SUMIFS('Étape 1 - à remplir'!$F$31:$F$400,'Étape 1 - à remplir'!$E$31:$E$400,MASQ2!BE540,'Étape 1 - à remplir'!$G$31:$G$400,"lots"),SUMIFS('Étape 1 - à remplir'!$F$31:$F$400,'Étape 1 - à remplir'!$E$31:$E$400,MASQ2!BE540,'Étape 1 - à remplir'!$C$31:$C$400,BN$3)),IF(BN$2="Âge",IF(BN$3="Tous",SUMIFS('Étape 1 - à remplir'!$F$31:$F$400,'Étape 1 - à remplir'!$E$31:$E$400,MASQ2!BE540,'Étape 1 - à remplir'!$G$31:$G$400,"lots"),SUMIFS('Étape 1 - à remplir'!$F$31:$F$400,'Étape 1 - à remplir'!$E$31:$E$400,MASQ2!BE540,'Étape 1 - à remplir'!$P$31:$P$400,BN$3,'Étape 1 - à remplir'!$G$31:$G$400,"lots")),IF(BN$2="Atelier",IF(BN$3="Tous",SUMIFS('Étape 1 - à remplir'!$F$31:$F$400,'Étape 1 - à remplir'!$E$31:$E$400,MASQ2!BE540,'Étape 1 - à remplir'!$G$31:$G$400,"lots"),SUMIFS('Étape 1 - à remplir'!$F$31:$F$400,'Étape 1 - à remplir'!$E$31:$E$400,MASQ2!BE540,'Étape 1 - à remplir'!$O$31:$O$400,BN$3,'Étape 1 - à remplir'!$G$31:$G$400,"lots")),IF(BN$2="Espèce",IF(BN$3="Tous",SUMIFS('Étape 1 - à remplir'!$F$31:$F$400,'Étape 1 - à remplir'!$E$31:$E$400,MASQ2!BE540,'Étape 1 - à remplir'!$G$31:$G$400,"lots"),SUMIFS('Étape 1 - à remplir'!$F$31:$F$400,'Étape 1 - à remplir'!$E$31:$E$400,MASQ2!BE540,'Étape 1 - à remplir'!$N$31:$N$400,BN$3,'Étape 1 - à remplir'!$G$31:$G$400,"lots")))))))</f>
        <v>#N/A</v>
      </c>
      <c r="BG540" s="204">
        <f t="shared" si="235"/>
        <v>0</v>
      </c>
      <c r="BH540" s="204" t="str">
        <f t="shared" si="221"/>
        <v>Tilmicosine</v>
      </c>
      <c r="BI540" s="204" t="str">
        <f t="shared" si="222"/>
        <v/>
      </c>
      <c r="BJ540" s="204" t="str">
        <f t="shared" si="223"/>
        <v/>
      </c>
      <c r="BK540" s="204" t="str">
        <f t="shared" si="224"/>
        <v>Macrolides</v>
      </c>
      <c r="BL540" s="204" t="str">
        <f t="shared" si="225"/>
        <v/>
      </c>
      <c r="BM540" s="97" t="str">
        <f t="shared" si="226"/>
        <v/>
      </c>
      <c r="BP540" t="str">
        <f ca="1"/>
        <v>TILDOSIN 250 MG/ML SOLUTION POUR ADMINISTRATION DANS L'EAU DE BOISSON OU LAIT DE REMPLACEMENT POUR BOVINS, PORCINS, POULETS ET DINDES</v>
      </c>
      <c r="BQ540" t="e">
        <f ca="1"/>
        <v>#N/A</v>
      </c>
      <c r="CY540" s="102" t="str">
        <f t="shared" si="227"/>
        <v/>
      </c>
      <c r="CZ540" s="56" t="str">
        <f t="shared" si="228"/>
        <v>TILDOSIN 250 MG/ML SOLUTION POUR ADMINISTRATION DANS L'EAU DE BOISSON OU LAIT DE REMPLACEMENT POUR BOVINS, PORCINS, POULETS ET DINDES</v>
      </c>
      <c r="DA540" s="204" t="e">
        <f>IF(IF(DI$2="Catégorie",IF(DI$3="Toutes",SUMIFS('Étape 1 - à remplir'!$F$31:$F$400,'Étape 1 - à remplir'!$E$31:$E$400,MASQ2!CZ540,'Étape 1 - à remplir'!$G$31:$G$400,"kg"),SUMIFS('Étape 1 - à remplir'!$F$31:$F$400,'Étape 1 - à remplir'!$E$31:$E$400,MASQ2!CZ540,'Étape 1 - à remplir'!$C$31:$C$400,DI$3)),IF(DI$2="Âge",IF(DI$3="Tous",SUMIFS('Étape 1 - à remplir'!$F$31:$F$400,'Étape 1 - à remplir'!$E$31:$E$400,MASQ2!CZ540,'Étape 1 - à remplir'!$G$31:$G$400,"kg"),SUMIFS('Étape 1 - à remplir'!$F$31:$F$400,'Étape 1 - à remplir'!$E$31:$E$400,MASQ2!CZ540,'Étape 1 - à remplir'!$P$31:$P$400,DI$3,'Étape 1 - à remplir'!$G$31:$G$400,"kg")),IF(DI$2="Atelier",IF(DI$3="Tous",SUMIFS('Étape 1 - à remplir'!$F$31:$F$400,'Étape 1 - à remplir'!$E$31:$E$400,MASQ2!CZ540,'Étape 1 - à remplir'!$G$31:$G$400,"kg"),SUMIFS('Étape 1 - à remplir'!$F$31:$F$400,'Étape 1 - à remplir'!$E$31:$E$400,MASQ2!CZ540,'Étape 1 - à remplir'!$O$31:$O$400,DI$3,'Étape 1 - à remplir'!$G$31:$G$400,"kg")),IF(DI$2="Espèce",IF(DI$3="Tous",SUMIFS('Étape 1 - à remplir'!$F$31:$F$400,'Étape 1 - à remplir'!$E$31:$E$400,MASQ2!CZ540,'Étape 1 - à remplir'!$G$31:$G$400,"kg"),SUMIFS('Étape 1 - à remplir'!$F$31:$F$400,'Étape 1 - à remplir'!$E$31:$E$400,MASQ2!CZ540,'Étape 1 - à remplir'!$N$31:$N$400,DI$3,'Étape 1 - à remplir'!$G$31:$G$400,"kg"))))))=0,NA(),IF(DI$2="Catégorie",IF(DI$3="Toutes",SUMIFS('Étape 1 - à remplir'!$F$31:$F$400,'Étape 1 - à remplir'!$E$31:$E$400,MASQ2!CZ540,'Étape 1 - à remplir'!$G$31:$G$400,"kg"),SUMIFS('Étape 1 - à remplir'!$F$31:$F$400,'Étape 1 - à remplir'!$E$31:$E$400,MASQ2!CZ540,'Étape 1 - à remplir'!$C$31:$C$400,DI$3)),IF(DI$2="Âge",IF(DI$3="Tous",SUMIFS('Étape 1 - à remplir'!$F$31:$F$400,'Étape 1 - à remplir'!$E$31:$E$400,MASQ2!CZ540,'Étape 1 - à remplir'!$G$31:$G$400,"kg"),SUMIFS('Étape 1 - à remplir'!$F$31:$F$400,'Étape 1 - à remplir'!$E$31:$E$400,MASQ2!CZ540,'Étape 1 - à remplir'!$P$31:$P$400,DI$3,'Étape 1 - à remplir'!$G$31:$G$400,"kg")),IF(DI$2="Atelier",IF(DI$3="Tous",SUMIFS('Étape 1 - à remplir'!$F$31:$F$400,'Étape 1 - à remplir'!$E$31:$E$400,MASQ2!CZ540,'Étape 1 - à remplir'!$G$31:$G$400,"kg"),SUMIFS('Étape 1 - à remplir'!$F$31:$F$400,'Étape 1 - à remplir'!$E$31:$E$400,MASQ2!CZ540,'Étape 1 - à remplir'!$O$31:$O$400,DI$3,'Étape 1 - à remplir'!$G$31:$G$400,"kg")),IF(DI$2="Espèce",IF(DI$3="Tous",SUMIFS('Étape 1 - à remplir'!$F$31:$F$400,'Étape 1 - à remplir'!$E$31:$E$400,MASQ2!CZ540,'Étape 1 - à remplir'!$G$31:$G$400,"kg"),SUMIFS('Étape 1 - à remplir'!$F$31:$F$400,'Étape 1 - à remplir'!$E$31:$E$400,MASQ2!CZ540,'Étape 1 - à remplir'!$N$31:$N$400,DI$3,'Étape 1 - à remplir'!$G$31:$G$400,"kg")))))))</f>
        <v>#N/A</v>
      </c>
      <c r="DB540" s="104">
        <f t="shared" si="236"/>
        <v>0</v>
      </c>
      <c r="DC540" s="204" t="str">
        <f t="shared" si="229"/>
        <v>Tilmicosine</v>
      </c>
      <c r="DD540" s="204" t="str">
        <f t="shared" si="230"/>
        <v/>
      </c>
      <c r="DE540" s="204" t="str">
        <f t="shared" si="231"/>
        <v/>
      </c>
      <c r="DF540" s="204" t="str">
        <f t="shared" si="232"/>
        <v>Macrolides</v>
      </c>
      <c r="DG540" s="204" t="str">
        <f t="shared" si="233"/>
        <v/>
      </c>
      <c r="DH540" s="97" t="str">
        <f t="shared" si="234"/>
        <v/>
      </c>
      <c r="DK540" t="str">
        <f ca="1"/>
        <v>TILDOSIN 250 MG/ML SOLUTION POUR ADMINISTRATION DANS L'EAU DE BOISSON OU LAIT DE REMPLACEMENT POUR BOVINS, PORCINS, POULETS ET DINDES</v>
      </c>
      <c r="DL540" t="e">
        <f ca="1"/>
        <v>#N/A</v>
      </c>
    </row>
    <row r="541" spans="9:116" x14ac:dyDescent="0.25">
      <c r="I541" s="102" t="str">
        <f>INDEX(Données_ATB!BE:BV,MATCH(MASQ2!J541,Données_ATB!BE:BE,0),18)</f>
        <v/>
      </c>
      <c r="J541" s="77" t="str">
        <f>Données_ATB!BE540</f>
        <v>TILMOPRO 250 MG/ML SOLUTION BUVABLE POUR POULETS DINDES PORCS ET VEAUX</v>
      </c>
      <c r="K541" s="204" t="e">
        <f>IF(IF(S$2="Catégorie",IF(S$3="Toutes",SUMIFS('Étape 1 - à remplir'!$F$31:$F$400,'Étape 1 - à remplir'!$E$31:$E$400,MASQ2!J541,'Étape 1 - à remplir'!$G$31:$G$400,"animaux"),SUMIFS('Étape 1 - à remplir'!$F$31:$F$400,'Étape 1 - à remplir'!$E$31:$E$400,MASQ2!J541,'Étape 1 - à remplir'!$C$31:$C$400,S$3)),IF(S$2="Âge",IF(S$3="Tous",SUMIFS('Étape 1 - à remplir'!$F$31:$F$400,'Étape 1 - à remplir'!$E$31:$E$400,MASQ2!J541,'Étape 1 - à remplir'!$G$31:$G$400,"animaux"),SUMIFS('Étape 1 - à remplir'!$F$31:$F$400,'Étape 1 - à remplir'!$E$31:$E$400,MASQ2!J541,'Étape 1 - à remplir'!$P$31:$P$400,S$3)),IF(S$2="Atelier",IF(S$3="Tous",SUMIFS('Étape 1 - à remplir'!$F$31:$F$400,'Étape 1 - à remplir'!$E$31:$E$400,MASQ2!J541,'Étape 1 - à remplir'!$G$31:$G$400,"animaux"),SUMIFS('Étape 1 - à remplir'!$F$31:$F$400,'Étape 1 - à remplir'!$E$31:$E$400,MASQ2!J541,'Étape 1 - à remplir'!$O$31:$O$400,S$3)),IF(S$2="Espèce",IF(S$3="Tous",SUMIFS('Étape 1 - à remplir'!$F$31:$F$400,'Étape 1 - à remplir'!$E$31:$E$400,MASQ2!J541,'Étape 1 - à remplir'!$G$31:$G$400,"animaux"),SUMIFS('Étape 1 - à remplir'!$F$31:$F$400,'Étape 1 - à remplir'!$E$31:$E$400,MASQ2!J541,'Étape 1 - à remplir'!$N$31:$N$400,S$3))))))=0,NA(),IF(S$2="Catégorie",IF(S$3="Toutes",SUMIFS('Étape 1 - à remplir'!$F$31:$F$400,'Étape 1 - à remplir'!$E$31:$E$400,MASQ2!J541,'Étape 1 - à remplir'!$G$31:$G$400,"animaux"),SUMIFS('Étape 1 - à remplir'!$F$31:$F$400,'Étape 1 - à remplir'!$E$31:$E$400,MASQ2!J541,'Étape 1 - à remplir'!$C$31:$C$400,S$3)),IF(S$2="Âge",IF(S$3="Tous",SUMIFS('Étape 1 - à remplir'!$F$31:$F$400,'Étape 1 - à remplir'!$E$31:$E$400,MASQ2!J541,'Étape 1 - à remplir'!$G$31:$G$400,"animaux"),SUMIFS('Étape 1 - à remplir'!$F$31:$F$400,'Étape 1 - à remplir'!$E$31:$E$400,MASQ2!J541,'Étape 1 - à remplir'!$P$31:$P$400,S$3)),IF(S$2="Atelier",IF(S$3="Tous",SUMIFS('Étape 1 - à remplir'!$F$31:$F$400,'Étape 1 - à remplir'!$E$31:$E$400,MASQ2!J541,'Étape 1 - à remplir'!$G$31:$G$400,"animaux"),SUMIFS('Étape 1 - à remplir'!$F$31:$F$400,'Étape 1 - à remplir'!$E$31:$E$400,MASQ2!J541,'Étape 1 - à remplir'!$O$31:$O$400,S$3)),IF(S$2="Espèce",IF(S$3="Tous",SUMIFS('Étape 1 - à remplir'!$F$31:$F$400,'Étape 1 - à remplir'!$E$31:$E$400,MASQ2!J541,'Étape 1 - à remplir'!$G$31:$G$400,"animaux"),SUMIFS('Étape 1 - à remplir'!$F$31:$F$400,'Étape 1 - à remplir'!$E$31:$E$400,MASQ2!J541,'Étape 1 - à remplir'!$N$31:$N$400,S$3)))))))</f>
        <v>#N/A</v>
      </c>
      <c r="L541" s="97">
        <f t="shared" si="237"/>
        <v>0</v>
      </c>
      <c r="M541" s="56" t="str">
        <f>Données_ATB!BN540</f>
        <v>Tilmicosine</v>
      </c>
      <c r="N541" s="204" t="str">
        <f>Données_ATB!BO540</f>
        <v/>
      </c>
      <c r="O541" s="97" t="str">
        <f>Données_ATB!BP540</f>
        <v/>
      </c>
      <c r="P541" s="77" t="str">
        <f>Données_ATB!BR540</f>
        <v>Macrolides</v>
      </c>
      <c r="Q541" s="78" t="str">
        <f>Données_ATB!BS540</f>
        <v/>
      </c>
      <c r="R541" s="79" t="str">
        <f>Données_ATB!BT540</f>
        <v/>
      </c>
      <c r="S541" s="78"/>
      <c r="U541" s="30" t="str">
        <f ca="1"/>
        <v>TILMOPRO 250 MG/ML SOLUTION BUVABLE POUR POULETS DINDES PORCS ET VEAUX</v>
      </c>
      <c r="V541" s="30" t="e">
        <f ca="1"/>
        <v>#N/A</v>
      </c>
      <c r="BD541" s="102" t="str">
        <f t="shared" si="219"/>
        <v/>
      </c>
      <c r="BE541" s="56" t="str">
        <f t="shared" si="220"/>
        <v>TILMOPRO 250 MG/ML SOLUTION BUVABLE POUR POULETS DINDES PORCS ET VEAUX</v>
      </c>
      <c r="BF541" s="204" t="e">
        <f>IF(IF(BN$2="Catégorie",IF(BN$3="Toutes",SUMIFS('Étape 1 - à remplir'!$F$31:$F$400,'Étape 1 - à remplir'!$E$31:$E$400,MASQ2!BE541,'Étape 1 - à remplir'!$G$31:$G$400,"lots"),SUMIFS('Étape 1 - à remplir'!$F$31:$F$400,'Étape 1 - à remplir'!$E$31:$E$400,MASQ2!BE541,'Étape 1 - à remplir'!$C$31:$C$400,BN$3)),IF(BN$2="Âge",IF(BN$3="Tous",SUMIFS('Étape 1 - à remplir'!$F$31:$F$400,'Étape 1 - à remplir'!$E$31:$E$400,MASQ2!BE541,'Étape 1 - à remplir'!$G$31:$G$400,"lots"),SUMIFS('Étape 1 - à remplir'!$F$31:$F$400,'Étape 1 - à remplir'!$E$31:$E$400,MASQ2!BE541,'Étape 1 - à remplir'!$P$31:$P$400,BN$3,'Étape 1 - à remplir'!$G$31:$G$400,"lots")),IF(BN$2="Atelier",IF(BN$3="Tous",SUMIFS('Étape 1 - à remplir'!$F$31:$F$400,'Étape 1 - à remplir'!$E$31:$E$400,MASQ2!BE541,'Étape 1 - à remplir'!$G$31:$G$400,"lots"),SUMIFS('Étape 1 - à remplir'!$F$31:$F$400,'Étape 1 - à remplir'!$E$31:$E$400,MASQ2!BE541,'Étape 1 - à remplir'!$O$31:$O$400,BN$3,'Étape 1 - à remplir'!$G$31:$G$400,"lots")),IF(BN$2="Espèce",IF(BN$3="Tous",SUMIFS('Étape 1 - à remplir'!$F$31:$F$400,'Étape 1 - à remplir'!$E$31:$E$400,MASQ2!BE541,'Étape 1 - à remplir'!$G$31:$G$400,"lots"),SUMIFS('Étape 1 - à remplir'!$F$31:$F$400,'Étape 1 - à remplir'!$E$31:$E$400,MASQ2!BE541,'Étape 1 - à remplir'!$N$31:$N$400,BN$3,'Étape 1 - à remplir'!$G$31:$G$400,"lots"))))))=0,NA(),IF(BN$2="Catégorie",IF(BN$3="Toutes",SUMIFS('Étape 1 - à remplir'!$F$31:$F$400,'Étape 1 - à remplir'!$E$31:$E$400,MASQ2!BE541,'Étape 1 - à remplir'!$G$31:$G$400,"lots"),SUMIFS('Étape 1 - à remplir'!$F$31:$F$400,'Étape 1 - à remplir'!$E$31:$E$400,MASQ2!BE541,'Étape 1 - à remplir'!$C$31:$C$400,BN$3)),IF(BN$2="Âge",IF(BN$3="Tous",SUMIFS('Étape 1 - à remplir'!$F$31:$F$400,'Étape 1 - à remplir'!$E$31:$E$400,MASQ2!BE541,'Étape 1 - à remplir'!$G$31:$G$400,"lots"),SUMIFS('Étape 1 - à remplir'!$F$31:$F$400,'Étape 1 - à remplir'!$E$31:$E$400,MASQ2!BE541,'Étape 1 - à remplir'!$P$31:$P$400,BN$3,'Étape 1 - à remplir'!$G$31:$G$400,"lots")),IF(BN$2="Atelier",IF(BN$3="Tous",SUMIFS('Étape 1 - à remplir'!$F$31:$F$400,'Étape 1 - à remplir'!$E$31:$E$400,MASQ2!BE541,'Étape 1 - à remplir'!$G$31:$G$400,"lots"),SUMIFS('Étape 1 - à remplir'!$F$31:$F$400,'Étape 1 - à remplir'!$E$31:$E$400,MASQ2!BE541,'Étape 1 - à remplir'!$O$31:$O$400,BN$3,'Étape 1 - à remplir'!$G$31:$G$400,"lots")),IF(BN$2="Espèce",IF(BN$3="Tous",SUMIFS('Étape 1 - à remplir'!$F$31:$F$400,'Étape 1 - à remplir'!$E$31:$E$400,MASQ2!BE541,'Étape 1 - à remplir'!$G$31:$G$400,"lots"),SUMIFS('Étape 1 - à remplir'!$F$31:$F$400,'Étape 1 - à remplir'!$E$31:$E$400,MASQ2!BE541,'Étape 1 - à remplir'!$N$31:$N$400,BN$3,'Étape 1 - à remplir'!$G$31:$G$400,"lots")))))))</f>
        <v>#N/A</v>
      </c>
      <c r="BG541" s="204">
        <f t="shared" si="235"/>
        <v>0</v>
      </c>
      <c r="BH541" s="204" t="str">
        <f t="shared" si="221"/>
        <v>Tilmicosine</v>
      </c>
      <c r="BI541" s="204" t="str">
        <f t="shared" si="222"/>
        <v/>
      </c>
      <c r="BJ541" s="204" t="str">
        <f t="shared" si="223"/>
        <v/>
      </c>
      <c r="BK541" s="204" t="str">
        <f t="shared" si="224"/>
        <v>Macrolides</v>
      </c>
      <c r="BL541" s="204" t="str">
        <f t="shared" si="225"/>
        <v/>
      </c>
      <c r="BM541" s="97" t="str">
        <f t="shared" si="226"/>
        <v/>
      </c>
      <c r="BP541" t="str">
        <f ca="1"/>
        <v>TILMOPRO 250 MG/ML SOLUTION BUVABLE POUR POULETS DINDES PORCS ET VEAUX</v>
      </c>
      <c r="BQ541" t="e">
        <f ca="1"/>
        <v>#N/A</v>
      </c>
      <c r="CY541" s="102" t="str">
        <f t="shared" si="227"/>
        <v/>
      </c>
      <c r="CZ541" s="56" t="str">
        <f t="shared" si="228"/>
        <v>TILMOPRO 250 MG/ML SOLUTION BUVABLE POUR POULETS DINDES PORCS ET VEAUX</v>
      </c>
      <c r="DA541" s="204" t="e">
        <f>IF(IF(DI$2="Catégorie",IF(DI$3="Toutes",SUMIFS('Étape 1 - à remplir'!$F$31:$F$400,'Étape 1 - à remplir'!$E$31:$E$400,MASQ2!CZ541,'Étape 1 - à remplir'!$G$31:$G$400,"kg"),SUMIFS('Étape 1 - à remplir'!$F$31:$F$400,'Étape 1 - à remplir'!$E$31:$E$400,MASQ2!CZ541,'Étape 1 - à remplir'!$C$31:$C$400,DI$3)),IF(DI$2="Âge",IF(DI$3="Tous",SUMIFS('Étape 1 - à remplir'!$F$31:$F$400,'Étape 1 - à remplir'!$E$31:$E$400,MASQ2!CZ541,'Étape 1 - à remplir'!$G$31:$G$400,"kg"),SUMIFS('Étape 1 - à remplir'!$F$31:$F$400,'Étape 1 - à remplir'!$E$31:$E$400,MASQ2!CZ541,'Étape 1 - à remplir'!$P$31:$P$400,DI$3,'Étape 1 - à remplir'!$G$31:$G$400,"kg")),IF(DI$2="Atelier",IF(DI$3="Tous",SUMIFS('Étape 1 - à remplir'!$F$31:$F$400,'Étape 1 - à remplir'!$E$31:$E$400,MASQ2!CZ541,'Étape 1 - à remplir'!$G$31:$G$400,"kg"),SUMIFS('Étape 1 - à remplir'!$F$31:$F$400,'Étape 1 - à remplir'!$E$31:$E$400,MASQ2!CZ541,'Étape 1 - à remplir'!$O$31:$O$400,DI$3,'Étape 1 - à remplir'!$G$31:$G$400,"kg")),IF(DI$2="Espèce",IF(DI$3="Tous",SUMIFS('Étape 1 - à remplir'!$F$31:$F$400,'Étape 1 - à remplir'!$E$31:$E$400,MASQ2!CZ541,'Étape 1 - à remplir'!$G$31:$G$400,"kg"),SUMIFS('Étape 1 - à remplir'!$F$31:$F$400,'Étape 1 - à remplir'!$E$31:$E$400,MASQ2!CZ541,'Étape 1 - à remplir'!$N$31:$N$400,DI$3,'Étape 1 - à remplir'!$G$31:$G$400,"kg"))))))=0,NA(),IF(DI$2="Catégorie",IF(DI$3="Toutes",SUMIFS('Étape 1 - à remplir'!$F$31:$F$400,'Étape 1 - à remplir'!$E$31:$E$400,MASQ2!CZ541,'Étape 1 - à remplir'!$G$31:$G$400,"kg"),SUMIFS('Étape 1 - à remplir'!$F$31:$F$400,'Étape 1 - à remplir'!$E$31:$E$400,MASQ2!CZ541,'Étape 1 - à remplir'!$C$31:$C$400,DI$3)),IF(DI$2="Âge",IF(DI$3="Tous",SUMIFS('Étape 1 - à remplir'!$F$31:$F$400,'Étape 1 - à remplir'!$E$31:$E$400,MASQ2!CZ541,'Étape 1 - à remplir'!$G$31:$G$400,"kg"),SUMIFS('Étape 1 - à remplir'!$F$31:$F$400,'Étape 1 - à remplir'!$E$31:$E$400,MASQ2!CZ541,'Étape 1 - à remplir'!$P$31:$P$400,DI$3,'Étape 1 - à remplir'!$G$31:$G$400,"kg")),IF(DI$2="Atelier",IF(DI$3="Tous",SUMIFS('Étape 1 - à remplir'!$F$31:$F$400,'Étape 1 - à remplir'!$E$31:$E$400,MASQ2!CZ541,'Étape 1 - à remplir'!$G$31:$G$400,"kg"),SUMIFS('Étape 1 - à remplir'!$F$31:$F$400,'Étape 1 - à remplir'!$E$31:$E$400,MASQ2!CZ541,'Étape 1 - à remplir'!$O$31:$O$400,DI$3,'Étape 1 - à remplir'!$G$31:$G$400,"kg")),IF(DI$2="Espèce",IF(DI$3="Tous",SUMIFS('Étape 1 - à remplir'!$F$31:$F$400,'Étape 1 - à remplir'!$E$31:$E$400,MASQ2!CZ541,'Étape 1 - à remplir'!$G$31:$G$400,"kg"),SUMIFS('Étape 1 - à remplir'!$F$31:$F$400,'Étape 1 - à remplir'!$E$31:$E$400,MASQ2!CZ541,'Étape 1 - à remplir'!$N$31:$N$400,DI$3,'Étape 1 - à remplir'!$G$31:$G$400,"kg")))))))</f>
        <v>#N/A</v>
      </c>
      <c r="DB541" s="104">
        <f t="shared" si="236"/>
        <v>0</v>
      </c>
      <c r="DC541" s="204" t="str">
        <f t="shared" si="229"/>
        <v>Tilmicosine</v>
      </c>
      <c r="DD541" s="204" t="str">
        <f t="shared" si="230"/>
        <v/>
      </c>
      <c r="DE541" s="204" t="str">
        <f t="shared" si="231"/>
        <v/>
      </c>
      <c r="DF541" s="204" t="str">
        <f t="shared" si="232"/>
        <v>Macrolides</v>
      </c>
      <c r="DG541" s="204" t="str">
        <f t="shared" si="233"/>
        <v/>
      </c>
      <c r="DH541" s="97" t="str">
        <f t="shared" si="234"/>
        <v/>
      </c>
      <c r="DK541" t="str">
        <f ca="1"/>
        <v>TILMOPRO 250 MG/ML SOLUTION BUVABLE POUR POULETS DINDES PORCS ET VEAUX</v>
      </c>
      <c r="DL541" t="e">
        <f ca="1"/>
        <v>#N/A</v>
      </c>
    </row>
    <row r="542" spans="9:116" x14ac:dyDescent="0.25">
      <c r="I542" s="102" t="str">
        <f>INDEX(Données_ATB!BE:BV,MATCH(MASQ2!J542,Données_ATB!BE:BE,0),18)</f>
        <v/>
      </c>
      <c r="J542" s="77" t="str">
        <f>Données_ATB!BE541</f>
        <v>TILMOVET 200 G/KG PREMELANGE MEDICAMENTEUX POUR PORCINS ET LAPINS</v>
      </c>
      <c r="K542" s="204" t="e">
        <f>IF(IF(S$2="Catégorie",IF(S$3="Toutes",SUMIFS('Étape 1 - à remplir'!$F$31:$F$400,'Étape 1 - à remplir'!$E$31:$E$400,MASQ2!J542,'Étape 1 - à remplir'!$G$31:$G$400,"animaux"),SUMIFS('Étape 1 - à remplir'!$F$31:$F$400,'Étape 1 - à remplir'!$E$31:$E$400,MASQ2!J542,'Étape 1 - à remplir'!$C$31:$C$400,S$3)),IF(S$2="Âge",IF(S$3="Tous",SUMIFS('Étape 1 - à remplir'!$F$31:$F$400,'Étape 1 - à remplir'!$E$31:$E$400,MASQ2!J542,'Étape 1 - à remplir'!$G$31:$G$400,"animaux"),SUMIFS('Étape 1 - à remplir'!$F$31:$F$400,'Étape 1 - à remplir'!$E$31:$E$400,MASQ2!J542,'Étape 1 - à remplir'!$P$31:$P$400,S$3)),IF(S$2="Atelier",IF(S$3="Tous",SUMIFS('Étape 1 - à remplir'!$F$31:$F$400,'Étape 1 - à remplir'!$E$31:$E$400,MASQ2!J542,'Étape 1 - à remplir'!$G$31:$G$400,"animaux"),SUMIFS('Étape 1 - à remplir'!$F$31:$F$400,'Étape 1 - à remplir'!$E$31:$E$400,MASQ2!J542,'Étape 1 - à remplir'!$O$31:$O$400,S$3)),IF(S$2="Espèce",IF(S$3="Tous",SUMIFS('Étape 1 - à remplir'!$F$31:$F$400,'Étape 1 - à remplir'!$E$31:$E$400,MASQ2!J542,'Étape 1 - à remplir'!$G$31:$G$400,"animaux"),SUMIFS('Étape 1 - à remplir'!$F$31:$F$400,'Étape 1 - à remplir'!$E$31:$E$400,MASQ2!J542,'Étape 1 - à remplir'!$N$31:$N$400,S$3))))))=0,NA(),IF(S$2="Catégorie",IF(S$3="Toutes",SUMIFS('Étape 1 - à remplir'!$F$31:$F$400,'Étape 1 - à remplir'!$E$31:$E$400,MASQ2!J542,'Étape 1 - à remplir'!$G$31:$G$400,"animaux"),SUMIFS('Étape 1 - à remplir'!$F$31:$F$400,'Étape 1 - à remplir'!$E$31:$E$400,MASQ2!J542,'Étape 1 - à remplir'!$C$31:$C$400,S$3)),IF(S$2="Âge",IF(S$3="Tous",SUMIFS('Étape 1 - à remplir'!$F$31:$F$400,'Étape 1 - à remplir'!$E$31:$E$400,MASQ2!J542,'Étape 1 - à remplir'!$G$31:$G$400,"animaux"),SUMIFS('Étape 1 - à remplir'!$F$31:$F$400,'Étape 1 - à remplir'!$E$31:$E$400,MASQ2!J542,'Étape 1 - à remplir'!$P$31:$P$400,S$3)),IF(S$2="Atelier",IF(S$3="Tous",SUMIFS('Étape 1 - à remplir'!$F$31:$F$400,'Étape 1 - à remplir'!$E$31:$E$400,MASQ2!J542,'Étape 1 - à remplir'!$G$31:$G$400,"animaux"),SUMIFS('Étape 1 - à remplir'!$F$31:$F$400,'Étape 1 - à remplir'!$E$31:$E$400,MASQ2!J542,'Étape 1 - à remplir'!$O$31:$O$400,S$3)),IF(S$2="Espèce",IF(S$3="Tous",SUMIFS('Étape 1 - à remplir'!$F$31:$F$400,'Étape 1 - à remplir'!$E$31:$E$400,MASQ2!J542,'Étape 1 - à remplir'!$G$31:$G$400,"animaux"),SUMIFS('Étape 1 - à remplir'!$F$31:$F$400,'Étape 1 - à remplir'!$E$31:$E$400,MASQ2!J542,'Étape 1 - à remplir'!$N$31:$N$400,S$3)))))))</f>
        <v>#N/A</v>
      </c>
      <c r="L542" s="97">
        <f t="shared" si="237"/>
        <v>0</v>
      </c>
      <c r="M542" s="56" t="str">
        <f>Données_ATB!BN541</f>
        <v>Tilmicosine</v>
      </c>
      <c r="N542" s="204" t="str">
        <f>Données_ATB!BO541</f>
        <v/>
      </c>
      <c r="O542" s="97" t="str">
        <f>Données_ATB!BP541</f>
        <v/>
      </c>
      <c r="P542" s="77" t="str">
        <f>Données_ATB!BR541</f>
        <v>Macrolides</v>
      </c>
      <c r="Q542" s="78" t="str">
        <f>Données_ATB!BS541</f>
        <v/>
      </c>
      <c r="R542" s="79" t="str">
        <f>Données_ATB!BT541</f>
        <v/>
      </c>
      <c r="S542" s="78"/>
      <c r="U542" s="30" t="str">
        <f ca="1"/>
        <v>TILMOVET 200 G/KG PREMELANGE MEDICAMENTEUX POUR PORCINS ET LAPINS</v>
      </c>
      <c r="V542" s="30" t="e">
        <f ca="1"/>
        <v>#N/A</v>
      </c>
      <c r="BD542" s="102" t="str">
        <f t="shared" si="219"/>
        <v/>
      </c>
      <c r="BE542" s="56" t="str">
        <f t="shared" si="220"/>
        <v>TILMOVET 200 G/KG PREMELANGE MEDICAMENTEUX POUR PORCINS ET LAPINS</v>
      </c>
      <c r="BF542" s="204" t="e">
        <f>IF(IF(BN$2="Catégorie",IF(BN$3="Toutes",SUMIFS('Étape 1 - à remplir'!$F$31:$F$400,'Étape 1 - à remplir'!$E$31:$E$400,MASQ2!BE542,'Étape 1 - à remplir'!$G$31:$G$400,"lots"),SUMIFS('Étape 1 - à remplir'!$F$31:$F$400,'Étape 1 - à remplir'!$E$31:$E$400,MASQ2!BE542,'Étape 1 - à remplir'!$C$31:$C$400,BN$3)),IF(BN$2="Âge",IF(BN$3="Tous",SUMIFS('Étape 1 - à remplir'!$F$31:$F$400,'Étape 1 - à remplir'!$E$31:$E$400,MASQ2!BE542,'Étape 1 - à remplir'!$G$31:$G$400,"lots"),SUMIFS('Étape 1 - à remplir'!$F$31:$F$400,'Étape 1 - à remplir'!$E$31:$E$400,MASQ2!BE542,'Étape 1 - à remplir'!$P$31:$P$400,BN$3,'Étape 1 - à remplir'!$G$31:$G$400,"lots")),IF(BN$2="Atelier",IF(BN$3="Tous",SUMIFS('Étape 1 - à remplir'!$F$31:$F$400,'Étape 1 - à remplir'!$E$31:$E$400,MASQ2!BE542,'Étape 1 - à remplir'!$G$31:$G$400,"lots"),SUMIFS('Étape 1 - à remplir'!$F$31:$F$400,'Étape 1 - à remplir'!$E$31:$E$400,MASQ2!BE542,'Étape 1 - à remplir'!$O$31:$O$400,BN$3,'Étape 1 - à remplir'!$G$31:$G$400,"lots")),IF(BN$2="Espèce",IF(BN$3="Tous",SUMIFS('Étape 1 - à remplir'!$F$31:$F$400,'Étape 1 - à remplir'!$E$31:$E$400,MASQ2!BE542,'Étape 1 - à remplir'!$G$31:$G$400,"lots"),SUMIFS('Étape 1 - à remplir'!$F$31:$F$400,'Étape 1 - à remplir'!$E$31:$E$400,MASQ2!BE542,'Étape 1 - à remplir'!$N$31:$N$400,BN$3,'Étape 1 - à remplir'!$G$31:$G$400,"lots"))))))=0,NA(),IF(BN$2="Catégorie",IF(BN$3="Toutes",SUMIFS('Étape 1 - à remplir'!$F$31:$F$400,'Étape 1 - à remplir'!$E$31:$E$400,MASQ2!BE542,'Étape 1 - à remplir'!$G$31:$G$400,"lots"),SUMIFS('Étape 1 - à remplir'!$F$31:$F$400,'Étape 1 - à remplir'!$E$31:$E$400,MASQ2!BE542,'Étape 1 - à remplir'!$C$31:$C$400,BN$3)),IF(BN$2="Âge",IF(BN$3="Tous",SUMIFS('Étape 1 - à remplir'!$F$31:$F$400,'Étape 1 - à remplir'!$E$31:$E$400,MASQ2!BE542,'Étape 1 - à remplir'!$G$31:$G$400,"lots"),SUMIFS('Étape 1 - à remplir'!$F$31:$F$400,'Étape 1 - à remplir'!$E$31:$E$400,MASQ2!BE542,'Étape 1 - à remplir'!$P$31:$P$400,BN$3,'Étape 1 - à remplir'!$G$31:$G$400,"lots")),IF(BN$2="Atelier",IF(BN$3="Tous",SUMIFS('Étape 1 - à remplir'!$F$31:$F$400,'Étape 1 - à remplir'!$E$31:$E$400,MASQ2!BE542,'Étape 1 - à remplir'!$G$31:$G$400,"lots"),SUMIFS('Étape 1 - à remplir'!$F$31:$F$400,'Étape 1 - à remplir'!$E$31:$E$400,MASQ2!BE542,'Étape 1 - à remplir'!$O$31:$O$400,BN$3,'Étape 1 - à remplir'!$G$31:$G$400,"lots")),IF(BN$2="Espèce",IF(BN$3="Tous",SUMIFS('Étape 1 - à remplir'!$F$31:$F$400,'Étape 1 - à remplir'!$E$31:$E$400,MASQ2!BE542,'Étape 1 - à remplir'!$G$31:$G$400,"lots"),SUMIFS('Étape 1 - à remplir'!$F$31:$F$400,'Étape 1 - à remplir'!$E$31:$E$400,MASQ2!BE542,'Étape 1 - à remplir'!$N$31:$N$400,BN$3,'Étape 1 - à remplir'!$G$31:$G$400,"lots")))))))</f>
        <v>#N/A</v>
      </c>
      <c r="BG542" s="204">
        <f t="shared" si="235"/>
        <v>0</v>
      </c>
      <c r="BH542" s="204" t="str">
        <f t="shared" si="221"/>
        <v>Tilmicosine</v>
      </c>
      <c r="BI542" s="204" t="str">
        <f t="shared" si="222"/>
        <v/>
      </c>
      <c r="BJ542" s="204" t="str">
        <f t="shared" si="223"/>
        <v/>
      </c>
      <c r="BK542" s="204" t="str">
        <f t="shared" si="224"/>
        <v>Macrolides</v>
      </c>
      <c r="BL542" s="204" t="str">
        <f t="shared" si="225"/>
        <v/>
      </c>
      <c r="BM542" s="97" t="str">
        <f t="shared" si="226"/>
        <v/>
      </c>
      <c r="BP542" t="str">
        <f ca="1"/>
        <v>TILMOVET 200 G/KG PREMELANGE MEDICAMENTEUX POUR PORCINS ET LAPINS</v>
      </c>
      <c r="BQ542" t="e">
        <f ca="1"/>
        <v>#N/A</v>
      </c>
      <c r="CY542" s="102" t="str">
        <f t="shared" si="227"/>
        <v/>
      </c>
      <c r="CZ542" s="56" t="str">
        <f t="shared" si="228"/>
        <v>TILMOVET 200 G/KG PREMELANGE MEDICAMENTEUX POUR PORCINS ET LAPINS</v>
      </c>
      <c r="DA542" s="204" t="e">
        <f>IF(IF(DI$2="Catégorie",IF(DI$3="Toutes",SUMIFS('Étape 1 - à remplir'!$F$31:$F$400,'Étape 1 - à remplir'!$E$31:$E$400,MASQ2!CZ542,'Étape 1 - à remplir'!$G$31:$G$400,"kg"),SUMIFS('Étape 1 - à remplir'!$F$31:$F$400,'Étape 1 - à remplir'!$E$31:$E$400,MASQ2!CZ542,'Étape 1 - à remplir'!$C$31:$C$400,DI$3)),IF(DI$2="Âge",IF(DI$3="Tous",SUMIFS('Étape 1 - à remplir'!$F$31:$F$400,'Étape 1 - à remplir'!$E$31:$E$400,MASQ2!CZ542,'Étape 1 - à remplir'!$G$31:$G$400,"kg"),SUMIFS('Étape 1 - à remplir'!$F$31:$F$400,'Étape 1 - à remplir'!$E$31:$E$400,MASQ2!CZ542,'Étape 1 - à remplir'!$P$31:$P$400,DI$3,'Étape 1 - à remplir'!$G$31:$G$400,"kg")),IF(DI$2="Atelier",IF(DI$3="Tous",SUMIFS('Étape 1 - à remplir'!$F$31:$F$400,'Étape 1 - à remplir'!$E$31:$E$400,MASQ2!CZ542,'Étape 1 - à remplir'!$G$31:$G$400,"kg"),SUMIFS('Étape 1 - à remplir'!$F$31:$F$400,'Étape 1 - à remplir'!$E$31:$E$400,MASQ2!CZ542,'Étape 1 - à remplir'!$O$31:$O$400,DI$3,'Étape 1 - à remplir'!$G$31:$G$400,"kg")),IF(DI$2="Espèce",IF(DI$3="Tous",SUMIFS('Étape 1 - à remplir'!$F$31:$F$400,'Étape 1 - à remplir'!$E$31:$E$400,MASQ2!CZ542,'Étape 1 - à remplir'!$G$31:$G$400,"kg"),SUMIFS('Étape 1 - à remplir'!$F$31:$F$400,'Étape 1 - à remplir'!$E$31:$E$400,MASQ2!CZ542,'Étape 1 - à remplir'!$N$31:$N$400,DI$3,'Étape 1 - à remplir'!$G$31:$G$400,"kg"))))))=0,NA(),IF(DI$2="Catégorie",IF(DI$3="Toutes",SUMIFS('Étape 1 - à remplir'!$F$31:$F$400,'Étape 1 - à remplir'!$E$31:$E$400,MASQ2!CZ542,'Étape 1 - à remplir'!$G$31:$G$400,"kg"),SUMIFS('Étape 1 - à remplir'!$F$31:$F$400,'Étape 1 - à remplir'!$E$31:$E$400,MASQ2!CZ542,'Étape 1 - à remplir'!$C$31:$C$400,DI$3)),IF(DI$2="Âge",IF(DI$3="Tous",SUMIFS('Étape 1 - à remplir'!$F$31:$F$400,'Étape 1 - à remplir'!$E$31:$E$400,MASQ2!CZ542,'Étape 1 - à remplir'!$G$31:$G$400,"kg"),SUMIFS('Étape 1 - à remplir'!$F$31:$F$400,'Étape 1 - à remplir'!$E$31:$E$400,MASQ2!CZ542,'Étape 1 - à remplir'!$P$31:$P$400,DI$3,'Étape 1 - à remplir'!$G$31:$G$400,"kg")),IF(DI$2="Atelier",IF(DI$3="Tous",SUMIFS('Étape 1 - à remplir'!$F$31:$F$400,'Étape 1 - à remplir'!$E$31:$E$400,MASQ2!CZ542,'Étape 1 - à remplir'!$G$31:$G$400,"kg"),SUMIFS('Étape 1 - à remplir'!$F$31:$F$400,'Étape 1 - à remplir'!$E$31:$E$400,MASQ2!CZ542,'Étape 1 - à remplir'!$O$31:$O$400,DI$3,'Étape 1 - à remplir'!$G$31:$G$400,"kg")),IF(DI$2="Espèce",IF(DI$3="Tous",SUMIFS('Étape 1 - à remplir'!$F$31:$F$400,'Étape 1 - à remplir'!$E$31:$E$400,MASQ2!CZ542,'Étape 1 - à remplir'!$G$31:$G$400,"kg"),SUMIFS('Étape 1 - à remplir'!$F$31:$F$400,'Étape 1 - à remplir'!$E$31:$E$400,MASQ2!CZ542,'Étape 1 - à remplir'!$N$31:$N$400,DI$3,'Étape 1 - à remplir'!$G$31:$G$400,"kg")))))))</f>
        <v>#N/A</v>
      </c>
      <c r="DB542" s="104">
        <f t="shared" si="236"/>
        <v>0</v>
      </c>
      <c r="DC542" s="204" t="str">
        <f t="shared" si="229"/>
        <v>Tilmicosine</v>
      </c>
      <c r="DD542" s="204" t="str">
        <f t="shared" si="230"/>
        <v/>
      </c>
      <c r="DE542" s="204" t="str">
        <f t="shared" si="231"/>
        <v/>
      </c>
      <c r="DF542" s="204" t="str">
        <f t="shared" si="232"/>
        <v>Macrolides</v>
      </c>
      <c r="DG542" s="204" t="str">
        <f t="shared" si="233"/>
        <v/>
      </c>
      <c r="DH542" s="97" t="str">
        <f t="shared" si="234"/>
        <v/>
      </c>
      <c r="DK542" t="str">
        <f ca="1"/>
        <v>TILMOVET 200 G/KG PREMELANGE MEDICAMENTEUX POUR PORCINS ET LAPINS</v>
      </c>
      <c r="DL542" t="e">
        <f ca="1"/>
        <v>#N/A</v>
      </c>
    </row>
    <row r="543" spans="9:116" x14ac:dyDescent="0.25">
      <c r="I543" s="102" t="str">
        <f>INDEX(Données_ATB!BE:BV,MATCH(MASQ2!J543,Données_ATB!BE:BE,0),18)</f>
        <v/>
      </c>
      <c r="J543" s="77" t="str">
        <f>Données_ATB!BE542</f>
        <v>TILMOVET 250 MG/ML SOLUTION BUVABLE</v>
      </c>
      <c r="K543" s="204" t="e">
        <f>IF(IF(S$2="Catégorie",IF(S$3="Toutes",SUMIFS('Étape 1 - à remplir'!$F$31:$F$400,'Étape 1 - à remplir'!$E$31:$E$400,MASQ2!J543,'Étape 1 - à remplir'!$G$31:$G$400,"animaux"),SUMIFS('Étape 1 - à remplir'!$F$31:$F$400,'Étape 1 - à remplir'!$E$31:$E$400,MASQ2!J543,'Étape 1 - à remplir'!$C$31:$C$400,S$3)),IF(S$2="Âge",IF(S$3="Tous",SUMIFS('Étape 1 - à remplir'!$F$31:$F$400,'Étape 1 - à remplir'!$E$31:$E$400,MASQ2!J543,'Étape 1 - à remplir'!$G$31:$G$400,"animaux"),SUMIFS('Étape 1 - à remplir'!$F$31:$F$400,'Étape 1 - à remplir'!$E$31:$E$400,MASQ2!J543,'Étape 1 - à remplir'!$P$31:$P$400,S$3)),IF(S$2="Atelier",IF(S$3="Tous",SUMIFS('Étape 1 - à remplir'!$F$31:$F$400,'Étape 1 - à remplir'!$E$31:$E$400,MASQ2!J543,'Étape 1 - à remplir'!$G$31:$G$400,"animaux"),SUMIFS('Étape 1 - à remplir'!$F$31:$F$400,'Étape 1 - à remplir'!$E$31:$E$400,MASQ2!J543,'Étape 1 - à remplir'!$O$31:$O$400,S$3)),IF(S$2="Espèce",IF(S$3="Tous",SUMIFS('Étape 1 - à remplir'!$F$31:$F$400,'Étape 1 - à remplir'!$E$31:$E$400,MASQ2!J543,'Étape 1 - à remplir'!$G$31:$G$400,"animaux"),SUMIFS('Étape 1 - à remplir'!$F$31:$F$400,'Étape 1 - à remplir'!$E$31:$E$400,MASQ2!J543,'Étape 1 - à remplir'!$N$31:$N$400,S$3))))))=0,NA(),IF(S$2="Catégorie",IF(S$3="Toutes",SUMIFS('Étape 1 - à remplir'!$F$31:$F$400,'Étape 1 - à remplir'!$E$31:$E$400,MASQ2!J543,'Étape 1 - à remplir'!$G$31:$G$400,"animaux"),SUMIFS('Étape 1 - à remplir'!$F$31:$F$400,'Étape 1 - à remplir'!$E$31:$E$400,MASQ2!J543,'Étape 1 - à remplir'!$C$31:$C$400,S$3)),IF(S$2="Âge",IF(S$3="Tous",SUMIFS('Étape 1 - à remplir'!$F$31:$F$400,'Étape 1 - à remplir'!$E$31:$E$400,MASQ2!J543,'Étape 1 - à remplir'!$G$31:$G$400,"animaux"),SUMIFS('Étape 1 - à remplir'!$F$31:$F$400,'Étape 1 - à remplir'!$E$31:$E$400,MASQ2!J543,'Étape 1 - à remplir'!$P$31:$P$400,S$3)),IF(S$2="Atelier",IF(S$3="Tous",SUMIFS('Étape 1 - à remplir'!$F$31:$F$400,'Étape 1 - à remplir'!$E$31:$E$400,MASQ2!J543,'Étape 1 - à remplir'!$G$31:$G$400,"animaux"),SUMIFS('Étape 1 - à remplir'!$F$31:$F$400,'Étape 1 - à remplir'!$E$31:$E$400,MASQ2!J543,'Étape 1 - à remplir'!$O$31:$O$400,S$3)),IF(S$2="Espèce",IF(S$3="Tous",SUMIFS('Étape 1 - à remplir'!$F$31:$F$400,'Étape 1 - à remplir'!$E$31:$E$400,MASQ2!J543,'Étape 1 - à remplir'!$G$31:$G$400,"animaux"),SUMIFS('Étape 1 - à remplir'!$F$31:$F$400,'Étape 1 - à remplir'!$E$31:$E$400,MASQ2!J543,'Étape 1 - à remplir'!$N$31:$N$400,S$3)))))))</f>
        <v>#N/A</v>
      </c>
      <c r="L543" s="97">
        <f t="shared" si="237"/>
        <v>0</v>
      </c>
      <c r="M543" s="56" t="str">
        <f>Données_ATB!BN542</f>
        <v>Tilmicosine</v>
      </c>
      <c r="N543" s="204" t="str">
        <f>Données_ATB!BO542</f>
        <v/>
      </c>
      <c r="O543" s="97" t="str">
        <f>Données_ATB!BP542</f>
        <v/>
      </c>
      <c r="P543" s="77" t="str">
        <f>Données_ATB!BR542</f>
        <v>Macrolides</v>
      </c>
      <c r="Q543" s="78" t="str">
        <f>Données_ATB!BS542</f>
        <v/>
      </c>
      <c r="R543" s="79" t="str">
        <f>Données_ATB!BT542</f>
        <v/>
      </c>
      <c r="S543" s="78"/>
      <c r="U543" s="30" t="str">
        <f ca="1"/>
        <v>TILMOVET 250 MG/ML SOLUTION BUVABLE</v>
      </c>
      <c r="V543" s="30" t="e">
        <f ca="1"/>
        <v>#N/A</v>
      </c>
      <c r="BD543" s="102" t="str">
        <f t="shared" si="219"/>
        <v/>
      </c>
      <c r="BE543" s="56" t="str">
        <f t="shared" si="220"/>
        <v>TILMOVET 250 MG/ML SOLUTION BUVABLE</v>
      </c>
      <c r="BF543" s="204" t="e">
        <f>IF(IF(BN$2="Catégorie",IF(BN$3="Toutes",SUMIFS('Étape 1 - à remplir'!$F$31:$F$400,'Étape 1 - à remplir'!$E$31:$E$400,MASQ2!BE543,'Étape 1 - à remplir'!$G$31:$G$400,"lots"),SUMIFS('Étape 1 - à remplir'!$F$31:$F$400,'Étape 1 - à remplir'!$E$31:$E$400,MASQ2!BE543,'Étape 1 - à remplir'!$C$31:$C$400,BN$3)),IF(BN$2="Âge",IF(BN$3="Tous",SUMIFS('Étape 1 - à remplir'!$F$31:$F$400,'Étape 1 - à remplir'!$E$31:$E$400,MASQ2!BE543,'Étape 1 - à remplir'!$G$31:$G$400,"lots"),SUMIFS('Étape 1 - à remplir'!$F$31:$F$400,'Étape 1 - à remplir'!$E$31:$E$400,MASQ2!BE543,'Étape 1 - à remplir'!$P$31:$P$400,BN$3,'Étape 1 - à remplir'!$G$31:$G$400,"lots")),IF(BN$2="Atelier",IF(BN$3="Tous",SUMIFS('Étape 1 - à remplir'!$F$31:$F$400,'Étape 1 - à remplir'!$E$31:$E$400,MASQ2!BE543,'Étape 1 - à remplir'!$G$31:$G$400,"lots"),SUMIFS('Étape 1 - à remplir'!$F$31:$F$400,'Étape 1 - à remplir'!$E$31:$E$400,MASQ2!BE543,'Étape 1 - à remplir'!$O$31:$O$400,BN$3,'Étape 1 - à remplir'!$G$31:$G$400,"lots")),IF(BN$2="Espèce",IF(BN$3="Tous",SUMIFS('Étape 1 - à remplir'!$F$31:$F$400,'Étape 1 - à remplir'!$E$31:$E$400,MASQ2!BE543,'Étape 1 - à remplir'!$G$31:$G$400,"lots"),SUMIFS('Étape 1 - à remplir'!$F$31:$F$400,'Étape 1 - à remplir'!$E$31:$E$400,MASQ2!BE543,'Étape 1 - à remplir'!$N$31:$N$400,BN$3,'Étape 1 - à remplir'!$G$31:$G$400,"lots"))))))=0,NA(),IF(BN$2="Catégorie",IF(BN$3="Toutes",SUMIFS('Étape 1 - à remplir'!$F$31:$F$400,'Étape 1 - à remplir'!$E$31:$E$400,MASQ2!BE543,'Étape 1 - à remplir'!$G$31:$G$400,"lots"),SUMIFS('Étape 1 - à remplir'!$F$31:$F$400,'Étape 1 - à remplir'!$E$31:$E$400,MASQ2!BE543,'Étape 1 - à remplir'!$C$31:$C$400,BN$3)),IF(BN$2="Âge",IF(BN$3="Tous",SUMIFS('Étape 1 - à remplir'!$F$31:$F$400,'Étape 1 - à remplir'!$E$31:$E$400,MASQ2!BE543,'Étape 1 - à remplir'!$G$31:$G$400,"lots"),SUMIFS('Étape 1 - à remplir'!$F$31:$F$400,'Étape 1 - à remplir'!$E$31:$E$400,MASQ2!BE543,'Étape 1 - à remplir'!$P$31:$P$400,BN$3,'Étape 1 - à remplir'!$G$31:$G$400,"lots")),IF(BN$2="Atelier",IF(BN$3="Tous",SUMIFS('Étape 1 - à remplir'!$F$31:$F$400,'Étape 1 - à remplir'!$E$31:$E$400,MASQ2!BE543,'Étape 1 - à remplir'!$G$31:$G$400,"lots"),SUMIFS('Étape 1 - à remplir'!$F$31:$F$400,'Étape 1 - à remplir'!$E$31:$E$400,MASQ2!BE543,'Étape 1 - à remplir'!$O$31:$O$400,BN$3,'Étape 1 - à remplir'!$G$31:$G$400,"lots")),IF(BN$2="Espèce",IF(BN$3="Tous",SUMIFS('Étape 1 - à remplir'!$F$31:$F$400,'Étape 1 - à remplir'!$E$31:$E$400,MASQ2!BE543,'Étape 1 - à remplir'!$G$31:$G$400,"lots"),SUMIFS('Étape 1 - à remplir'!$F$31:$F$400,'Étape 1 - à remplir'!$E$31:$E$400,MASQ2!BE543,'Étape 1 - à remplir'!$N$31:$N$400,BN$3,'Étape 1 - à remplir'!$G$31:$G$400,"lots")))))))</f>
        <v>#N/A</v>
      </c>
      <c r="BG543" s="204">
        <f t="shared" si="235"/>
        <v>0</v>
      </c>
      <c r="BH543" s="204" t="str">
        <f t="shared" si="221"/>
        <v>Tilmicosine</v>
      </c>
      <c r="BI543" s="204" t="str">
        <f t="shared" si="222"/>
        <v/>
      </c>
      <c r="BJ543" s="204" t="str">
        <f t="shared" si="223"/>
        <v/>
      </c>
      <c r="BK543" s="204" t="str">
        <f t="shared" si="224"/>
        <v>Macrolides</v>
      </c>
      <c r="BL543" s="204" t="str">
        <f t="shared" si="225"/>
        <v/>
      </c>
      <c r="BM543" s="97" t="str">
        <f t="shared" si="226"/>
        <v/>
      </c>
      <c r="BP543" t="str">
        <f ca="1"/>
        <v>TILMOVET 250 MG/ML SOLUTION BUVABLE</v>
      </c>
      <c r="BQ543" t="e">
        <f ca="1"/>
        <v>#N/A</v>
      </c>
      <c r="CY543" s="102" t="str">
        <f t="shared" si="227"/>
        <v/>
      </c>
      <c r="CZ543" s="56" t="str">
        <f t="shared" si="228"/>
        <v>TILMOVET 250 MG/ML SOLUTION BUVABLE</v>
      </c>
      <c r="DA543" s="204" t="e">
        <f>IF(IF(DI$2="Catégorie",IF(DI$3="Toutes",SUMIFS('Étape 1 - à remplir'!$F$31:$F$400,'Étape 1 - à remplir'!$E$31:$E$400,MASQ2!CZ543,'Étape 1 - à remplir'!$G$31:$G$400,"kg"),SUMIFS('Étape 1 - à remplir'!$F$31:$F$400,'Étape 1 - à remplir'!$E$31:$E$400,MASQ2!CZ543,'Étape 1 - à remplir'!$C$31:$C$400,DI$3)),IF(DI$2="Âge",IF(DI$3="Tous",SUMIFS('Étape 1 - à remplir'!$F$31:$F$400,'Étape 1 - à remplir'!$E$31:$E$400,MASQ2!CZ543,'Étape 1 - à remplir'!$G$31:$G$400,"kg"),SUMIFS('Étape 1 - à remplir'!$F$31:$F$400,'Étape 1 - à remplir'!$E$31:$E$400,MASQ2!CZ543,'Étape 1 - à remplir'!$P$31:$P$400,DI$3,'Étape 1 - à remplir'!$G$31:$G$400,"kg")),IF(DI$2="Atelier",IF(DI$3="Tous",SUMIFS('Étape 1 - à remplir'!$F$31:$F$400,'Étape 1 - à remplir'!$E$31:$E$400,MASQ2!CZ543,'Étape 1 - à remplir'!$G$31:$G$400,"kg"),SUMIFS('Étape 1 - à remplir'!$F$31:$F$400,'Étape 1 - à remplir'!$E$31:$E$400,MASQ2!CZ543,'Étape 1 - à remplir'!$O$31:$O$400,DI$3,'Étape 1 - à remplir'!$G$31:$G$400,"kg")),IF(DI$2="Espèce",IF(DI$3="Tous",SUMIFS('Étape 1 - à remplir'!$F$31:$F$400,'Étape 1 - à remplir'!$E$31:$E$400,MASQ2!CZ543,'Étape 1 - à remplir'!$G$31:$G$400,"kg"),SUMIFS('Étape 1 - à remplir'!$F$31:$F$400,'Étape 1 - à remplir'!$E$31:$E$400,MASQ2!CZ543,'Étape 1 - à remplir'!$N$31:$N$400,DI$3,'Étape 1 - à remplir'!$G$31:$G$400,"kg"))))))=0,NA(),IF(DI$2="Catégorie",IF(DI$3="Toutes",SUMIFS('Étape 1 - à remplir'!$F$31:$F$400,'Étape 1 - à remplir'!$E$31:$E$400,MASQ2!CZ543,'Étape 1 - à remplir'!$G$31:$G$400,"kg"),SUMIFS('Étape 1 - à remplir'!$F$31:$F$400,'Étape 1 - à remplir'!$E$31:$E$400,MASQ2!CZ543,'Étape 1 - à remplir'!$C$31:$C$400,DI$3)),IF(DI$2="Âge",IF(DI$3="Tous",SUMIFS('Étape 1 - à remplir'!$F$31:$F$400,'Étape 1 - à remplir'!$E$31:$E$400,MASQ2!CZ543,'Étape 1 - à remplir'!$G$31:$G$400,"kg"),SUMIFS('Étape 1 - à remplir'!$F$31:$F$400,'Étape 1 - à remplir'!$E$31:$E$400,MASQ2!CZ543,'Étape 1 - à remplir'!$P$31:$P$400,DI$3,'Étape 1 - à remplir'!$G$31:$G$400,"kg")),IF(DI$2="Atelier",IF(DI$3="Tous",SUMIFS('Étape 1 - à remplir'!$F$31:$F$400,'Étape 1 - à remplir'!$E$31:$E$400,MASQ2!CZ543,'Étape 1 - à remplir'!$G$31:$G$400,"kg"),SUMIFS('Étape 1 - à remplir'!$F$31:$F$400,'Étape 1 - à remplir'!$E$31:$E$400,MASQ2!CZ543,'Étape 1 - à remplir'!$O$31:$O$400,DI$3,'Étape 1 - à remplir'!$G$31:$G$400,"kg")),IF(DI$2="Espèce",IF(DI$3="Tous",SUMIFS('Étape 1 - à remplir'!$F$31:$F$400,'Étape 1 - à remplir'!$E$31:$E$400,MASQ2!CZ543,'Étape 1 - à remplir'!$G$31:$G$400,"kg"),SUMIFS('Étape 1 - à remplir'!$F$31:$F$400,'Étape 1 - à remplir'!$E$31:$E$400,MASQ2!CZ543,'Étape 1 - à remplir'!$N$31:$N$400,DI$3,'Étape 1 - à remplir'!$G$31:$G$400,"kg")))))))</f>
        <v>#N/A</v>
      </c>
      <c r="DB543" s="104">
        <f t="shared" si="236"/>
        <v>0</v>
      </c>
      <c r="DC543" s="204" t="str">
        <f t="shared" si="229"/>
        <v>Tilmicosine</v>
      </c>
      <c r="DD543" s="204" t="str">
        <f t="shared" si="230"/>
        <v/>
      </c>
      <c r="DE543" s="204" t="str">
        <f t="shared" si="231"/>
        <v/>
      </c>
      <c r="DF543" s="204" t="str">
        <f t="shared" si="232"/>
        <v>Macrolides</v>
      </c>
      <c r="DG543" s="204" t="str">
        <f t="shared" si="233"/>
        <v/>
      </c>
      <c r="DH543" s="97" t="str">
        <f t="shared" si="234"/>
        <v/>
      </c>
      <c r="DK543" t="str">
        <f ca="1"/>
        <v>TILMOVET 250 MG/ML SOLUTION BUVABLE</v>
      </c>
      <c r="DL543" t="e">
        <f ca="1"/>
        <v>#N/A</v>
      </c>
    </row>
    <row r="544" spans="9:116" x14ac:dyDescent="0.25">
      <c r="I544" s="102" t="str">
        <f>INDEX(Données_ATB!BE:BV,MATCH(MASQ2!J544,Données_ATB!BE:BE,0),18)</f>
        <v/>
      </c>
      <c r="J544" s="77" t="str">
        <f>Données_ATB!BE543</f>
        <v>TILMOVET 300 MG/ML SOLUTION INJECTABLE POUR BOVINS ET OVINS</v>
      </c>
      <c r="K544" s="204" t="e">
        <f>IF(IF(S$2="Catégorie",IF(S$3="Toutes",SUMIFS('Étape 1 - à remplir'!$F$31:$F$400,'Étape 1 - à remplir'!$E$31:$E$400,MASQ2!J544,'Étape 1 - à remplir'!$G$31:$G$400,"animaux"),SUMIFS('Étape 1 - à remplir'!$F$31:$F$400,'Étape 1 - à remplir'!$E$31:$E$400,MASQ2!J544,'Étape 1 - à remplir'!$C$31:$C$400,S$3)),IF(S$2="Âge",IF(S$3="Tous",SUMIFS('Étape 1 - à remplir'!$F$31:$F$400,'Étape 1 - à remplir'!$E$31:$E$400,MASQ2!J544,'Étape 1 - à remplir'!$G$31:$G$400,"animaux"),SUMIFS('Étape 1 - à remplir'!$F$31:$F$400,'Étape 1 - à remplir'!$E$31:$E$400,MASQ2!J544,'Étape 1 - à remplir'!$P$31:$P$400,S$3)),IF(S$2="Atelier",IF(S$3="Tous",SUMIFS('Étape 1 - à remplir'!$F$31:$F$400,'Étape 1 - à remplir'!$E$31:$E$400,MASQ2!J544,'Étape 1 - à remplir'!$G$31:$G$400,"animaux"),SUMIFS('Étape 1 - à remplir'!$F$31:$F$400,'Étape 1 - à remplir'!$E$31:$E$400,MASQ2!J544,'Étape 1 - à remplir'!$O$31:$O$400,S$3)),IF(S$2="Espèce",IF(S$3="Tous",SUMIFS('Étape 1 - à remplir'!$F$31:$F$400,'Étape 1 - à remplir'!$E$31:$E$400,MASQ2!J544,'Étape 1 - à remplir'!$G$31:$G$400,"animaux"),SUMIFS('Étape 1 - à remplir'!$F$31:$F$400,'Étape 1 - à remplir'!$E$31:$E$400,MASQ2!J544,'Étape 1 - à remplir'!$N$31:$N$400,S$3))))))=0,NA(),IF(S$2="Catégorie",IF(S$3="Toutes",SUMIFS('Étape 1 - à remplir'!$F$31:$F$400,'Étape 1 - à remplir'!$E$31:$E$400,MASQ2!J544,'Étape 1 - à remplir'!$G$31:$G$400,"animaux"),SUMIFS('Étape 1 - à remplir'!$F$31:$F$400,'Étape 1 - à remplir'!$E$31:$E$400,MASQ2!J544,'Étape 1 - à remplir'!$C$31:$C$400,S$3)),IF(S$2="Âge",IF(S$3="Tous",SUMIFS('Étape 1 - à remplir'!$F$31:$F$400,'Étape 1 - à remplir'!$E$31:$E$400,MASQ2!J544,'Étape 1 - à remplir'!$G$31:$G$400,"animaux"),SUMIFS('Étape 1 - à remplir'!$F$31:$F$400,'Étape 1 - à remplir'!$E$31:$E$400,MASQ2!J544,'Étape 1 - à remplir'!$P$31:$P$400,S$3)),IF(S$2="Atelier",IF(S$3="Tous",SUMIFS('Étape 1 - à remplir'!$F$31:$F$400,'Étape 1 - à remplir'!$E$31:$E$400,MASQ2!J544,'Étape 1 - à remplir'!$G$31:$G$400,"animaux"),SUMIFS('Étape 1 - à remplir'!$F$31:$F$400,'Étape 1 - à remplir'!$E$31:$E$400,MASQ2!J544,'Étape 1 - à remplir'!$O$31:$O$400,S$3)),IF(S$2="Espèce",IF(S$3="Tous",SUMIFS('Étape 1 - à remplir'!$F$31:$F$400,'Étape 1 - à remplir'!$E$31:$E$400,MASQ2!J544,'Étape 1 - à remplir'!$G$31:$G$400,"animaux"),SUMIFS('Étape 1 - à remplir'!$F$31:$F$400,'Étape 1 - à remplir'!$E$31:$E$400,MASQ2!J544,'Étape 1 - à remplir'!$N$31:$N$400,S$3)))))))</f>
        <v>#N/A</v>
      </c>
      <c r="L544" s="97">
        <f t="shared" si="237"/>
        <v>0</v>
      </c>
      <c r="M544" s="56" t="str">
        <f>Données_ATB!BN543</f>
        <v>Tilmicosine</v>
      </c>
      <c r="N544" s="204" t="str">
        <f>Données_ATB!BO543</f>
        <v/>
      </c>
      <c r="O544" s="97" t="str">
        <f>Données_ATB!BP543</f>
        <v/>
      </c>
      <c r="P544" s="77" t="str">
        <f>Données_ATB!BR543</f>
        <v>Macrolides</v>
      </c>
      <c r="Q544" s="78" t="str">
        <f>Données_ATB!BS543</f>
        <v/>
      </c>
      <c r="R544" s="79" t="str">
        <f>Données_ATB!BT543</f>
        <v/>
      </c>
      <c r="S544" s="78"/>
      <c r="U544" s="30" t="str">
        <f ca="1"/>
        <v>TILMOVET 300 MG/ML SOLUTION INJECTABLE POUR BOVINS ET OVINS</v>
      </c>
      <c r="V544" s="30" t="e">
        <f ca="1"/>
        <v>#N/A</v>
      </c>
      <c r="BD544" s="102" t="str">
        <f t="shared" si="219"/>
        <v/>
      </c>
      <c r="BE544" s="56" t="str">
        <f t="shared" si="220"/>
        <v>TILMOVET 300 MG/ML SOLUTION INJECTABLE POUR BOVINS ET OVINS</v>
      </c>
      <c r="BF544" s="204" t="e">
        <f>IF(IF(BN$2="Catégorie",IF(BN$3="Toutes",SUMIFS('Étape 1 - à remplir'!$F$31:$F$400,'Étape 1 - à remplir'!$E$31:$E$400,MASQ2!BE544,'Étape 1 - à remplir'!$G$31:$G$400,"lots"),SUMIFS('Étape 1 - à remplir'!$F$31:$F$400,'Étape 1 - à remplir'!$E$31:$E$400,MASQ2!BE544,'Étape 1 - à remplir'!$C$31:$C$400,BN$3)),IF(BN$2="Âge",IF(BN$3="Tous",SUMIFS('Étape 1 - à remplir'!$F$31:$F$400,'Étape 1 - à remplir'!$E$31:$E$400,MASQ2!BE544,'Étape 1 - à remplir'!$G$31:$G$400,"lots"),SUMIFS('Étape 1 - à remplir'!$F$31:$F$400,'Étape 1 - à remplir'!$E$31:$E$400,MASQ2!BE544,'Étape 1 - à remplir'!$P$31:$P$400,BN$3,'Étape 1 - à remplir'!$G$31:$G$400,"lots")),IF(BN$2="Atelier",IF(BN$3="Tous",SUMIFS('Étape 1 - à remplir'!$F$31:$F$400,'Étape 1 - à remplir'!$E$31:$E$400,MASQ2!BE544,'Étape 1 - à remplir'!$G$31:$G$400,"lots"),SUMIFS('Étape 1 - à remplir'!$F$31:$F$400,'Étape 1 - à remplir'!$E$31:$E$400,MASQ2!BE544,'Étape 1 - à remplir'!$O$31:$O$400,BN$3,'Étape 1 - à remplir'!$G$31:$G$400,"lots")),IF(BN$2="Espèce",IF(BN$3="Tous",SUMIFS('Étape 1 - à remplir'!$F$31:$F$400,'Étape 1 - à remplir'!$E$31:$E$400,MASQ2!BE544,'Étape 1 - à remplir'!$G$31:$G$400,"lots"),SUMIFS('Étape 1 - à remplir'!$F$31:$F$400,'Étape 1 - à remplir'!$E$31:$E$400,MASQ2!BE544,'Étape 1 - à remplir'!$N$31:$N$400,BN$3,'Étape 1 - à remplir'!$G$31:$G$400,"lots"))))))=0,NA(),IF(BN$2="Catégorie",IF(BN$3="Toutes",SUMIFS('Étape 1 - à remplir'!$F$31:$F$400,'Étape 1 - à remplir'!$E$31:$E$400,MASQ2!BE544,'Étape 1 - à remplir'!$G$31:$G$400,"lots"),SUMIFS('Étape 1 - à remplir'!$F$31:$F$400,'Étape 1 - à remplir'!$E$31:$E$400,MASQ2!BE544,'Étape 1 - à remplir'!$C$31:$C$400,BN$3)),IF(BN$2="Âge",IF(BN$3="Tous",SUMIFS('Étape 1 - à remplir'!$F$31:$F$400,'Étape 1 - à remplir'!$E$31:$E$400,MASQ2!BE544,'Étape 1 - à remplir'!$G$31:$G$400,"lots"),SUMIFS('Étape 1 - à remplir'!$F$31:$F$400,'Étape 1 - à remplir'!$E$31:$E$400,MASQ2!BE544,'Étape 1 - à remplir'!$P$31:$P$400,BN$3,'Étape 1 - à remplir'!$G$31:$G$400,"lots")),IF(BN$2="Atelier",IF(BN$3="Tous",SUMIFS('Étape 1 - à remplir'!$F$31:$F$400,'Étape 1 - à remplir'!$E$31:$E$400,MASQ2!BE544,'Étape 1 - à remplir'!$G$31:$G$400,"lots"),SUMIFS('Étape 1 - à remplir'!$F$31:$F$400,'Étape 1 - à remplir'!$E$31:$E$400,MASQ2!BE544,'Étape 1 - à remplir'!$O$31:$O$400,BN$3,'Étape 1 - à remplir'!$G$31:$G$400,"lots")),IF(BN$2="Espèce",IF(BN$3="Tous",SUMIFS('Étape 1 - à remplir'!$F$31:$F$400,'Étape 1 - à remplir'!$E$31:$E$400,MASQ2!BE544,'Étape 1 - à remplir'!$G$31:$G$400,"lots"),SUMIFS('Étape 1 - à remplir'!$F$31:$F$400,'Étape 1 - à remplir'!$E$31:$E$400,MASQ2!BE544,'Étape 1 - à remplir'!$N$31:$N$400,BN$3,'Étape 1 - à remplir'!$G$31:$G$400,"lots")))))))</f>
        <v>#N/A</v>
      </c>
      <c r="BG544" s="204">
        <f t="shared" si="235"/>
        <v>0</v>
      </c>
      <c r="BH544" s="204" t="str">
        <f t="shared" si="221"/>
        <v>Tilmicosine</v>
      </c>
      <c r="BI544" s="204" t="str">
        <f t="shared" si="222"/>
        <v/>
      </c>
      <c r="BJ544" s="204" t="str">
        <f t="shared" si="223"/>
        <v/>
      </c>
      <c r="BK544" s="204" t="str">
        <f t="shared" si="224"/>
        <v>Macrolides</v>
      </c>
      <c r="BL544" s="204" t="str">
        <f t="shared" si="225"/>
        <v/>
      </c>
      <c r="BM544" s="97" t="str">
        <f t="shared" si="226"/>
        <v/>
      </c>
      <c r="BP544" t="str">
        <f ca="1"/>
        <v>TILMOVET 300 MG/ML SOLUTION INJECTABLE POUR BOVINS ET OVINS</v>
      </c>
      <c r="BQ544" t="e">
        <f ca="1"/>
        <v>#N/A</v>
      </c>
      <c r="CY544" s="102" t="str">
        <f t="shared" si="227"/>
        <v/>
      </c>
      <c r="CZ544" s="56" t="str">
        <f t="shared" si="228"/>
        <v>TILMOVET 300 MG/ML SOLUTION INJECTABLE POUR BOVINS ET OVINS</v>
      </c>
      <c r="DA544" s="204" t="e">
        <f>IF(IF(DI$2="Catégorie",IF(DI$3="Toutes",SUMIFS('Étape 1 - à remplir'!$F$31:$F$400,'Étape 1 - à remplir'!$E$31:$E$400,MASQ2!CZ544,'Étape 1 - à remplir'!$G$31:$G$400,"kg"),SUMIFS('Étape 1 - à remplir'!$F$31:$F$400,'Étape 1 - à remplir'!$E$31:$E$400,MASQ2!CZ544,'Étape 1 - à remplir'!$C$31:$C$400,DI$3)),IF(DI$2="Âge",IF(DI$3="Tous",SUMIFS('Étape 1 - à remplir'!$F$31:$F$400,'Étape 1 - à remplir'!$E$31:$E$400,MASQ2!CZ544,'Étape 1 - à remplir'!$G$31:$G$400,"kg"),SUMIFS('Étape 1 - à remplir'!$F$31:$F$400,'Étape 1 - à remplir'!$E$31:$E$400,MASQ2!CZ544,'Étape 1 - à remplir'!$P$31:$P$400,DI$3,'Étape 1 - à remplir'!$G$31:$G$400,"kg")),IF(DI$2="Atelier",IF(DI$3="Tous",SUMIFS('Étape 1 - à remplir'!$F$31:$F$400,'Étape 1 - à remplir'!$E$31:$E$400,MASQ2!CZ544,'Étape 1 - à remplir'!$G$31:$G$400,"kg"),SUMIFS('Étape 1 - à remplir'!$F$31:$F$400,'Étape 1 - à remplir'!$E$31:$E$400,MASQ2!CZ544,'Étape 1 - à remplir'!$O$31:$O$400,DI$3,'Étape 1 - à remplir'!$G$31:$G$400,"kg")),IF(DI$2="Espèce",IF(DI$3="Tous",SUMIFS('Étape 1 - à remplir'!$F$31:$F$400,'Étape 1 - à remplir'!$E$31:$E$400,MASQ2!CZ544,'Étape 1 - à remplir'!$G$31:$G$400,"kg"),SUMIFS('Étape 1 - à remplir'!$F$31:$F$400,'Étape 1 - à remplir'!$E$31:$E$400,MASQ2!CZ544,'Étape 1 - à remplir'!$N$31:$N$400,DI$3,'Étape 1 - à remplir'!$G$31:$G$400,"kg"))))))=0,NA(),IF(DI$2="Catégorie",IF(DI$3="Toutes",SUMIFS('Étape 1 - à remplir'!$F$31:$F$400,'Étape 1 - à remplir'!$E$31:$E$400,MASQ2!CZ544,'Étape 1 - à remplir'!$G$31:$G$400,"kg"),SUMIFS('Étape 1 - à remplir'!$F$31:$F$400,'Étape 1 - à remplir'!$E$31:$E$400,MASQ2!CZ544,'Étape 1 - à remplir'!$C$31:$C$400,DI$3)),IF(DI$2="Âge",IF(DI$3="Tous",SUMIFS('Étape 1 - à remplir'!$F$31:$F$400,'Étape 1 - à remplir'!$E$31:$E$400,MASQ2!CZ544,'Étape 1 - à remplir'!$G$31:$G$400,"kg"),SUMIFS('Étape 1 - à remplir'!$F$31:$F$400,'Étape 1 - à remplir'!$E$31:$E$400,MASQ2!CZ544,'Étape 1 - à remplir'!$P$31:$P$400,DI$3,'Étape 1 - à remplir'!$G$31:$G$400,"kg")),IF(DI$2="Atelier",IF(DI$3="Tous",SUMIFS('Étape 1 - à remplir'!$F$31:$F$400,'Étape 1 - à remplir'!$E$31:$E$400,MASQ2!CZ544,'Étape 1 - à remplir'!$G$31:$G$400,"kg"),SUMIFS('Étape 1 - à remplir'!$F$31:$F$400,'Étape 1 - à remplir'!$E$31:$E$400,MASQ2!CZ544,'Étape 1 - à remplir'!$O$31:$O$400,DI$3,'Étape 1 - à remplir'!$G$31:$G$400,"kg")),IF(DI$2="Espèce",IF(DI$3="Tous",SUMIFS('Étape 1 - à remplir'!$F$31:$F$400,'Étape 1 - à remplir'!$E$31:$E$400,MASQ2!CZ544,'Étape 1 - à remplir'!$G$31:$G$400,"kg"),SUMIFS('Étape 1 - à remplir'!$F$31:$F$400,'Étape 1 - à remplir'!$E$31:$E$400,MASQ2!CZ544,'Étape 1 - à remplir'!$N$31:$N$400,DI$3,'Étape 1 - à remplir'!$G$31:$G$400,"kg")))))))</f>
        <v>#N/A</v>
      </c>
      <c r="DB544" s="104">
        <f t="shared" si="236"/>
        <v>0</v>
      </c>
      <c r="DC544" s="204" t="str">
        <f t="shared" si="229"/>
        <v>Tilmicosine</v>
      </c>
      <c r="DD544" s="204" t="str">
        <f t="shared" si="230"/>
        <v/>
      </c>
      <c r="DE544" s="204" t="str">
        <f t="shared" si="231"/>
        <v/>
      </c>
      <c r="DF544" s="204" t="str">
        <f t="shared" si="232"/>
        <v>Macrolides</v>
      </c>
      <c r="DG544" s="204" t="str">
        <f t="shared" si="233"/>
        <v/>
      </c>
      <c r="DH544" s="97" t="str">
        <f t="shared" si="234"/>
        <v/>
      </c>
      <c r="DK544" t="str">
        <f ca="1"/>
        <v>TILMOVET 300 MG/ML SOLUTION INJECTABLE POUR BOVINS ET OVINS</v>
      </c>
      <c r="DL544" t="e">
        <f ca="1"/>
        <v>#N/A</v>
      </c>
    </row>
    <row r="545" spans="9:116" x14ac:dyDescent="0.25">
      <c r="I545" s="102" t="str">
        <f>INDEX(Données_ATB!BE:BV,MATCH(MASQ2!J545,Données_ATB!BE:BE,0),18)</f>
        <v/>
      </c>
      <c r="J545" s="77" t="str">
        <f>Données_ATB!BE544</f>
        <v>TILMOVET 40 G/KG PREMELANGE MEDICAMENTEUX POUR PORCS ET LAPINS</v>
      </c>
      <c r="K545" s="204" t="e">
        <f>IF(IF(S$2="Catégorie",IF(S$3="Toutes",SUMIFS('Étape 1 - à remplir'!$F$31:$F$400,'Étape 1 - à remplir'!$E$31:$E$400,MASQ2!J545,'Étape 1 - à remplir'!$G$31:$G$400,"animaux"),SUMIFS('Étape 1 - à remplir'!$F$31:$F$400,'Étape 1 - à remplir'!$E$31:$E$400,MASQ2!J545,'Étape 1 - à remplir'!$C$31:$C$400,S$3)),IF(S$2="Âge",IF(S$3="Tous",SUMIFS('Étape 1 - à remplir'!$F$31:$F$400,'Étape 1 - à remplir'!$E$31:$E$400,MASQ2!J545,'Étape 1 - à remplir'!$G$31:$G$400,"animaux"),SUMIFS('Étape 1 - à remplir'!$F$31:$F$400,'Étape 1 - à remplir'!$E$31:$E$400,MASQ2!J545,'Étape 1 - à remplir'!$P$31:$P$400,S$3)),IF(S$2="Atelier",IF(S$3="Tous",SUMIFS('Étape 1 - à remplir'!$F$31:$F$400,'Étape 1 - à remplir'!$E$31:$E$400,MASQ2!J545,'Étape 1 - à remplir'!$G$31:$G$400,"animaux"),SUMIFS('Étape 1 - à remplir'!$F$31:$F$400,'Étape 1 - à remplir'!$E$31:$E$400,MASQ2!J545,'Étape 1 - à remplir'!$O$31:$O$400,S$3)),IF(S$2="Espèce",IF(S$3="Tous",SUMIFS('Étape 1 - à remplir'!$F$31:$F$400,'Étape 1 - à remplir'!$E$31:$E$400,MASQ2!J545,'Étape 1 - à remplir'!$G$31:$G$400,"animaux"),SUMIFS('Étape 1 - à remplir'!$F$31:$F$400,'Étape 1 - à remplir'!$E$31:$E$400,MASQ2!J545,'Étape 1 - à remplir'!$N$31:$N$400,S$3))))))=0,NA(),IF(S$2="Catégorie",IF(S$3="Toutes",SUMIFS('Étape 1 - à remplir'!$F$31:$F$400,'Étape 1 - à remplir'!$E$31:$E$400,MASQ2!J545,'Étape 1 - à remplir'!$G$31:$G$400,"animaux"),SUMIFS('Étape 1 - à remplir'!$F$31:$F$400,'Étape 1 - à remplir'!$E$31:$E$400,MASQ2!J545,'Étape 1 - à remplir'!$C$31:$C$400,S$3)),IF(S$2="Âge",IF(S$3="Tous",SUMIFS('Étape 1 - à remplir'!$F$31:$F$400,'Étape 1 - à remplir'!$E$31:$E$400,MASQ2!J545,'Étape 1 - à remplir'!$G$31:$G$400,"animaux"),SUMIFS('Étape 1 - à remplir'!$F$31:$F$400,'Étape 1 - à remplir'!$E$31:$E$400,MASQ2!J545,'Étape 1 - à remplir'!$P$31:$P$400,S$3)),IF(S$2="Atelier",IF(S$3="Tous",SUMIFS('Étape 1 - à remplir'!$F$31:$F$400,'Étape 1 - à remplir'!$E$31:$E$400,MASQ2!J545,'Étape 1 - à remplir'!$G$31:$G$400,"animaux"),SUMIFS('Étape 1 - à remplir'!$F$31:$F$400,'Étape 1 - à remplir'!$E$31:$E$400,MASQ2!J545,'Étape 1 - à remplir'!$O$31:$O$400,S$3)),IF(S$2="Espèce",IF(S$3="Tous",SUMIFS('Étape 1 - à remplir'!$F$31:$F$400,'Étape 1 - à remplir'!$E$31:$E$400,MASQ2!J545,'Étape 1 - à remplir'!$G$31:$G$400,"animaux"),SUMIFS('Étape 1 - à remplir'!$F$31:$F$400,'Étape 1 - à remplir'!$E$31:$E$400,MASQ2!J545,'Étape 1 - à remplir'!$N$31:$N$400,S$3)))))))</f>
        <v>#N/A</v>
      </c>
      <c r="L545" s="97">
        <f t="shared" si="237"/>
        <v>0</v>
      </c>
      <c r="M545" s="56" t="str">
        <f>Données_ATB!BN544</f>
        <v>Tilmicosine</v>
      </c>
      <c r="N545" s="204" t="str">
        <f>Données_ATB!BO544</f>
        <v/>
      </c>
      <c r="O545" s="97" t="str">
        <f>Données_ATB!BP544</f>
        <v/>
      </c>
      <c r="P545" s="77" t="str">
        <f>Données_ATB!BR544</f>
        <v>Macrolides</v>
      </c>
      <c r="Q545" s="78" t="str">
        <f>Données_ATB!BS544</f>
        <v/>
      </c>
      <c r="R545" s="79" t="str">
        <f>Données_ATB!BT544</f>
        <v/>
      </c>
      <c r="S545" s="78"/>
      <c r="U545" s="30" t="str">
        <f ca="1"/>
        <v>TILMOVET 40 G/KG PREMELANGE MEDICAMENTEUX POUR PORCS ET LAPINS</v>
      </c>
      <c r="V545" s="30" t="e">
        <f ca="1"/>
        <v>#N/A</v>
      </c>
      <c r="BD545" s="102" t="str">
        <f t="shared" si="219"/>
        <v/>
      </c>
      <c r="BE545" s="56" t="str">
        <f t="shared" si="220"/>
        <v>TILMOVET 40 G/KG PREMELANGE MEDICAMENTEUX POUR PORCS ET LAPINS</v>
      </c>
      <c r="BF545" s="204" t="e">
        <f>IF(IF(BN$2="Catégorie",IF(BN$3="Toutes",SUMIFS('Étape 1 - à remplir'!$F$31:$F$400,'Étape 1 - à remplir'!$E$31:$E$400,MASQ2!BE545,'Étape 1 - à remplir'!$G$31:$G$400,"lots"),SUMIFS('Étape 1 - à remplir'!$F$31:$F$400,'Étape 1 - à remplir'!$E$31:$E$400,MASQ2!BE545,'Étape 1 - à remplir'!$C$31:$C$400,BN$3)),IF(BN$2="Âge",IF(BN$3="Tous",SUMIFS('Étape 1 - à remplir'!$F$31:$F$400,'Étape 1 - à remplir'!$E$31:$E$400,MASQ2!BE545,'Étape 1 - à remplir'!$G$31:$G$400,"lots"),SUMIFS('Étape 1 - à remplir'!$F$31:$F$400,'Étape 1 - à remplir'!$E$31:$E$400,MASQ2!BE545,'Étape 1 - à remplir'!$P$31:$P$400,BN$3,'Étape 1 - à remplir'!$G$31:$G$400,"lots")),IF(BN$2="Atelier",IF(BN$3="Tous",SUMIFS('Étape 1 - à remplir'!$F$31:$F$400,'Étape 1 - à remplir'!$E$31:$E$400,MASQ2!BE545,'Étape 1 - à remplir'!$G$31:$G$400,"lots"),SUMIFS('Étape 1 - à remplir'!$F$31:$F$400,'Étape 1 - à remplir'!$E$31:$E$400,MASQ2!BE545,'Étape 1 - à remplir'!$O$31:$O$400,BN$3,'Étape 1 - à remplir'!$G$31:$G$400,"lots")),IF(BN$2="Espèce",IF(BN$3="Tous",SUMIFS('Étape 1 - à remplir'!$F$31:$F$400,'Étape 1 - à remplir'!$E$31:$E$400,MASQ2!BE545,'Étape 1 - à remplir'!$G$31:$G$400,"lots"),SUMIFS('Étape 1 - à remplir'!$F$31:$F$400,'Étape 1 - à remplir'!$E$31:$E$400,MASQ2!BE545,'Étape 1 - à remplir'!$N$31:$N$400,BN$3,'Étape 1 - à remplir'!$G$31:$G$400,"lots"))))))=0,NA(),IF(BN$2="Catégorie",IF(BN$3="Toutes",SUMIFS('Étape 1 - à remplir'!$F$31:$F$400,'Étape 1 - à remplir'!$E$31:$E$400,MASQ2!BE545,'Étape 1 - à remplir'!$G$31:$G$400,"lots"),SUMIFS('Étape 1 - à remplir'!$F$31:$F$400,'Étape 1 - à remplir'!$E$31:$E$400,MASQ2!BE545,'Étape 1 - à remplir'!$C$31:$C$400,BN$3)),IF(BN$2="Âge",IF(BN$3="Tous",SUMIFS('Étape 1 - à remplir'!$F$31:$F$400,'Étape 1 - à remplir'!$E$31:$E$400,MASQ2!BE545,'Étape 1 - à remplir'!$G$31:$G$400,"lots"),SUMIFS('Étape 1 - à remplir'!$F$31:$F$400,'Étape 1 - à remplir'!$E$31:$E$400,MASQ2!BE545,'Étape 1 - à remplir'!$P$31:$P$400,BN$3,'Étape 1 - à remplir'!$G$31:$G$400,"lots")),IF(BN$2="Atelier",IF(BN$3="Tous",SUMIFS('Étape 1 - à remplir'!$F$31:$F$400,'Étape 1 - à remplir'!$E$31:$E$400,MASQ2!BE545,'Étape 1 - à remplir'!$G$31:$G$400,"lots"),SUMIFS('Étape 1 - à remplir'!$F$31:$F$400,'Étape 1 - à remplir'!$E$31:$E$400,MASQ2!BE545,'Étape 1 - à remplir'!$O$31:$O$400,BN$3,'Étape 1 - à remplir'!$G$31:$G$400,"lots")),IF(BN$2="Espèce",IF(BN$3="Tous",SUMIFS('Étape 1 - à remplir'!$F$31:$F$400,'Étape 1 - à remplir'!$E$31:$E$400,MASQ2!BE545,'Étape 1 - à remplir'!$G$31:$G$400,"lots"),SUMIFS('Étape 1 - à remplir'!$F$31:$F$400,'Étape 1 - à remplir'!$E$31:$E$400,MASQ2!BE545,'Étape 1 - à remplir'!$N$31:$N$400,BN$3,'Étape 1 - à remplir'!$G$31:$G$400,"lots")))))))</f>
        <v>#N/A</v>
      </c>
      <c r="BG545" s="204">
        <f t="shared" si="235"/>
        <v>0</v>
      </c>
      <c r="BH545" s="204" t="str">
        <f t="shared" si="221"/>
        <v>Tilmicosine</v>
      </c>
      <c r="BI545" s="204" t="str">
        <f t="shared" si="222"/>
        <v/>
      </c>
      <c r="BJ545" s="204" t="str">
        <f t="shared" si="223"/>
        <v/>
      </c>
      <c r="BK545" s="204" t="str">
        <f t="shared" si="224"/>
        <v>Macrolides</v>
      </c>
      <c r="BL545" s="204" t="str">
        <f t="shared" si="225"/>
        <v/>
      </c>
      <c r="BM545" s="97" t="str">
        <f t="shared" si="226"/>
        <v/>
      </c>
      <c r="BP545" t="str">
        <f ca="1"/>
        <v>TILMOVET 40 G/KG PREMELANGE MEDICAMENTEUX POUR PORCS ET LAPINS</v>
      </c>
      <c r="BQ545" t="e">
        <f ca="1"/>
        <v>#N/A</v>
      </c>
      <c r="CY545" s="102" t="str">
        <f t="shared" si="227"/>
        <v/>
      </c>
      <c r="CZ545" s="56" t="str">
        <f t="shared" si="228"/>
        <v>TILMOVET 40 G/KG PREMELANGE MEDICAMENTEUX POUR PORCS ET LAPINS</v>
      </c>
      <c r="DA545" s="204" t="e">
        <f>IF(IF(DI$2="Catégorie",IF(DI$3="Toutes",SUMIFS('Étape 1 - à remplir'!$F$31:$F$400,'Étape 1 - à remplir'!$E$31:$E$400,MASQ2!CZ545,'Étape 1 - à remplir'!$G$31:$G$400,"kg"),SUMIFS('Étape 1 - à remplir'!$F$31:$F$400,'Étape 1 - à remplir'!$E$31:$E$400,MASQ2!CZ545,'Étape 1 - à remplir'!$C$31:$C$400,DI$3)),IF(DI$2="Âge",IF(DI$3="Tous",SUMIFS('Étape 1 - à remplir'!$F$31:$F$400,'Étape 1 - à remplir'!$E$31:$E$400,MASQ2!CZ545,'Étape 1 - à remplir'!$G$31:$G$400,"kg"),SUMIFS('Étape 1 - à remplir'!$F$31:$F$400,'Étape 1 - à remplir'!$E$31:$E$400,MASQ2!CZ545,'Étape 1 - à remplir'!$P$31:$P$400,DI$3,'Étape 1 - à remplir'!$G$31:$G$400,"kg")),IF(DI$2="Atelier",IF(DI$3="Tous",SUMIFS('Étape 1 - à remplir'!$F$31:$F$400,'Étape 1 - à remplir'!$E$31:$E$400,MASQ2!CZ545,'Étape 1 - à remplir'!$G$31:$G$400,"kg"),SUMIFS('Étape 1 - à remplir'!$F$31:$F$400,'Étape 1 - à remplir'!$E$31:$E$400,MASQ2!CZ545,'Étape 1 - à remplir'!$O$31:$O$400,DI$3,'Étape 1 - à remplir'!$G$31:$G$400,"kg")),IF(DI$2="Espèce",IF(DI$3="Tous",SUMIFS('Étape 1 - à remplir'!$F$31:$F$400,'Étape 1 - à remplir'!$E$31:$E$400,MASQ2!CZ545,'Étape 1 - à remplir'!$G$31:$G$400,"kg"),SUMIFS('Étape 1 - à remplir'!$F$31:$F$400,'Étape 1 - à remplir'!$E$31:$E$400,MASQ2!CZ545,'Étape 1 - à remplir'!$N$31:$N$400,DI$3,'Étape 1 - à remplir'!$G$31:$G$400,"kg"))))))=0,NA(),IF(DI$2="Catégorie",IF(DI$3="Toutes",SUMIFS('Étape 1 - à remplir'!$F$31:$F$400,'Étape 1 - à remplir'!$E$31:$E$400,MASQ2!CZ545,'Étape 1 - à remplir'!$G$31:$G$400,"kg"),SUMIFS('Étape 1 - à remplir'!$F$31:$F$400,'Étape 1 - à remplir'!$E$31:$E$400,MASQ2!CZ545,'Étape 1 - à remplir'!$C$31:$C$400,DI$3)),IF(DI$2="Âge",IF(DI$3="Tous",SUMIFS('Étape 1 - à remplir'!$F$31:$F$400,'Étape 1 - à remplir'!$E$31:$E$400,MASQ2!CZ545,'Étape 1 - à remplir'!$G$31:$G$400,"kg"),SUMIFS('Étape 1 - à remplir'!$F$31:$F$400,'Étape 1 - à remplir'!$E$31:$E$400,MASQ2!CZ545,'Étape 1 - à remplir'!$P$31:$P$400,DI$3,'Étape 1 - à remplir'!$G$31:$G$400,"kg")),IF(DI$2="Atelier",IF(DI$3="Tous",SUMIFS('Étape 1 - à remplir'!$F$31:$F$400,'Étape 1 - à remplir'!$E$31:$E$400,MASQ2!CZ545,'Étape 1 - à remplir'!$G$31:$G$400,"kg"),SUMIFS('Étape 1 - à remplir'!$F$31:$F$400,'Étape 1 - à remplir'!$E$31:$E$400,MASQ2!CZ545,'Étape 1 - à remplir'!$O$31:$O$400,DI$3,'Étape 1 - à remplir'!$G$31:$G$400,"kg")),IF(DI$2="Espèce",IF(DI$3="Tous",SUMIFS('Étape 1 - à remplir'!$F$31:$F$400,'Étape 1 - à remplir'!$E$31:$E$400,MASQ2!CZ545,'Étape 1 - à remplir'!$G$31:$G$400,"kg"),SUMIFS('Étape 1 - à remplir'!$F$31:$F$400,'Étape 1 - à remplir'!$E$31:$E$400,MASQ2!CZ545,'Étape 1 - à remplir'!$N$31:$N$400,DI$3,'Étape 1 - à remplir'!$G$31:$G$400,"kg")))))))</f>
        <v>#N/A</v>
      </c>
      <c r="DB545" s="104">
        <f t="shared" si="236"/>
        <v>0</v>
      </c>
      <c r="DC545" s="204" t="str">
        <f t="shared" si="229"/>
        <v>Tilmicosine</v>
      </c>
      <c r="DD545" s="204" t="str">
        <f t="shared" si="230"/>
        <v/>
      </c>
      <c r="DE545" s="204" t="str">
        <f t="shared" si="231"/>
        <v/>
      </c>
      <c r="DF545" s="204" t="str">
        <f t="shared" si="232"/>
        <v>Macrolides</v>
      </c>
      <c r="DG545" s="204" t="str">
        <f t="shared" si="233"/>
        <v/>
      </c>
      <c r="DH545" s="97" t="str">
        <f t="shared" si="234"/>
        <v/>
      </c>
      <c r="DK545" t="str">
        <f ca="1"/>
        <v>TILMOVET 40 G/KG PREMELANGE MEDICAMENTEUX POUR PORCS ET LAPINS</v>
      </c>
      <c r="DL545" t="e">
        <f ca="1"/>
        <v>#N/A</v>
      </c>
    </row>
    <row r="546" spans="9:116" x14ac:dyDescent="0.25">
      <c r="I546" s="102" t="str">
        <f>INDEX(Données_ATB!BE:BV,MATCH(MASQ2!J546,Données_ATB!BE:BE,0),18)</f>
        <v/>
      </c>
      <c r="J546" s="77" t="str">
        <f>Données_ATB!BE545</f>
        <v>TRANSGRAM ORAL</v>
      </c>
      <c r="K546" s="204" t="e">
        <f>IF(IF(S$2="Catégorie",IF(S$3="Toutes",SUMIFS('Étape 1 - à remplir'!$F$31:$F$400,'Étape 1 - à remplir'!$E$31:$E$400,MASQ2!J546,'Étape 1 - à remplir'!$G$31:$G$400,"animaux"),SUMIFS('Étape 1 - à remplir'!$F$31:$F$400,'Étape 1 - à remplir'!$E$31:$E$400,MASQ2!J546,'Étape 1 - à remplir'!$C$31:$C$400,S$3)),IF(S$2="Âge",IF(S$3="Tous",SUMIFS('Étape 1 - à remplir'!$F$31:$F$400,'Étape 1 - à remplir'!$E$31:$E$400,MASQ2!J546,'Étape 1 - à remplir'!$G$31:$G$400,"animaux"),SUMIFS('Étape 1 - à remplir'!$F$31:$F$400,'Étape 1 - à remplir'!$E$31:$E$400,MASQ2!J546,'Étape 1 - à remplir'!$P$31:$P$400,S$3)),IF(S$2="Atelier",IF(S$3="Tous",SUMIFS('Étape 1 - à remplir'!$F$31:$F$400,'Étape 1 - à remplir'!$E$31:$E$400,MASQ2!J546,'Étape 1 - à remplir'!$G$31:$G$400,"animaux"),SUMIFS('Étape 1 - à remplir'!$F$31:$F$400,'Étape 1 - à remplir'!$E$31:$E$400,MASQ2!J546,'Étape 1 - à remplir'!$O$31:$O$400,S$3)),IF(S$2="Espèce",IF(S$3="Tous",SUMIFS('Étape 1 - à remplir'!$F$31:$F$400,'Étape 1 - à remplir'!$E$31:$E$400,MASQ2!J546,'Étape 1 - à remplir'!$G$31:$G$400,"animaux"),SUMIFS('Étape 1 - à remplir'!$F$31:$F$400,'Étape 1 - à remplir'!$E$31:$E$400,MASQ2!J546,'Étape 1 - à remplir'!$N$31:$N$400,S$3))))))=0,NA(),IF(S$2="Catégorie",IF(S$3="Toutes",SUMIFS('Étape 1 - à remplir'!$F$31:$F$400,'Étape 1 - à remplir'!$E$31:$E$400,MASQ2!J546,'Étape 1 - à remplir'!$G$31:$G$400,"animaux"),SUMIFS('Étape 1 - à remplir'!$F$31:$F$400,'Étape 1 - à remplir'!$E$31:$E$400,MASQ2!J546,'Étape 1 - à remplir'!$C$31:$C$400,S$3)),IF(S$2="Âge",IF(S$3="Tous",SUMIFS('Étape 1 - à remplir'!$F$31:$F$400,'Étape 1 - à remplir'!$E$31:$E$400,MASQ2!J546,'Étape 1 - à remplir'!$G$31:$G$400,"animaux"),SUMIFS('Étape 1 - à remplir'!$F$31:$F$400,'Étape 1 - à remplir'!$E$31:$E$400,MASQ2!J546,'Étape 1 - à remplir'!$P$31:$P$400,S$3)),IF(S$2="Atelier",IF(S$3="Tous",SUMIFS('Étape 1 - à remplir'!$F$31:$F$400,'Étape 1 - à remplir'!$E$31:$E$400,MASQ2!J546,'Étape 1 - à remplir'!$G$31:$G$400,"animaux"),SUMIFS('Étape 1 - à remplir'!$F$31:$F$400,'Étape 1 - à remplir'!$E$31:$E$400,MASQ2!J546,'Étape 1 - à remplir'!$O$31:$O$400,S$3)),IF(S$2="Espèce",IF(S$3="Tous",SUMIFS('Étape 1 - à remplir'!$F$31:$F$400,'Étape 1 - à remplir'!$E$31:$E$400,MASQ2!J546,'Étape 1 - à remplir'!$G$31:$G$400,"animaux"),SUMIFS('Étape 1 - à remplir'!$F$31:$F$400,'Étape 1 - à remplir'!$E$31:$E$400,MASQ2!J546,'Étape 1 - à remplir'!$N$31:$N$400,S$3)))))))</f>
        <v>#N/A</v>
      </c>
      <c r="L546" s="97">
        <f t="shared" si="237"/>
        <v>0</v>
      </c>
      <c r="M546" s="56" t="str">
        <f>Données_ATB!BN545</f>
        <v>Gentamicine</v>
      </c>
      <c r="N546" s="204" t="str">
        <f>Données_ATB!BO545</f>
        <v/>
      </c>
      <c r="O546" s="97" t="str">
        <f>Données_ATB!BP545</f>
        <v/>
      </c>
      <c r="P546" s="77" t="str">
        <f>Données_ATB!BR545</f>
        <v>Aminoglycosides</v>
      </c>
      <c r="Q546" s="78" t="str">
        <f>Données_ATB!BS545</f>
        <v/>
      </c>
      <c r="R546" s="79" t="str">
        <f>Données_ATB!BT545</f>
        <v/>
      </c>
      <c r="S546" s="78"/>
      <c r="U546" s="30" t="str">
        <f ca="1"/>
        <v>TRANSGRAM ORAL</v>
      </c>
      <c r="V546" s="30" t="e">
        <f ca="1"/>
        <v>#N/A</v>
      </c>
      <c r="BD546" s="102" t="str">
        <f t="shared" si="219"/>
        <v/>
      </c>
      <c r="BE546" s="56" t="str">
        <f t="shared" si="220"/>
        <v>TRANSGRAM ORAL</v>
      </c>
      <c r="BF546" s="204" t="e">
        <f>IF(IF(BN$2="Catégorie",IF(BN$3="Toutes",SUMIFS('Étape 1 - à remplir'!$F$31:$F$400,'Étape 1 - à remplir'!$E$31:$E$400,MASQ2!BE546,'Étape 1 - à remplir'!$G$31:$G$400,"lots"),SUMIFS('Étape 1 - à remplir'!$F$31:$F$400,'Étape 1 - à remplir'!$E$31:$E$400,MASQ2!BE546,'Étape 1 - à remplir'!$C$31:$C$400,BN$3)),IF(BN$2="Âge",IF(BN$3="Tous",SUMIFS('Étape 1 - à remplir'!$F$31:$F$400,'Étape 1 - à remplir'!$E$31:$E$400,MASQ2!BE546,'Étape 1 - à remplir'!$G$31:$G$400,"lots"),SUMIFS('Étape 1 - à remplir'!$F$31:$F$400,'Étape 1 - à remplir'!$E$31:$E$400,MASQ2!BE546,'Étape 1 - à remplir'!$P$31:$P$400,BN$3,'Étape 1 - à remplir'!$G$31:$G$400,"lots")),IF(BN$2="Atelier",IF(BN$3="Tous",SUMIFS('Étape 1 - à remplir'!$F$31:$F$400,'Étape 1 - à remplir'!$E$31:$E$400,MASQ2!BE546,'Étape 1 - à remplir'!$G$31:$G$400,"lots"),SUMIFS('Étape 1 - à remplir'!$F$31:$F$400,'Étape 1 - à remplir'!$E$31:$E$400,MASQ2!BE546,'Étape 1 - à remplir'!$O$31:$O$400,BN$3,'Étape 1 - à remplir'!$G$31:$G$400,"lots")),IF(BN$2="Espèce",IF(BN$3="Tous",SUMIFS('Étape 1 - à remplir'!$F$31:$F$400,'Étape 1 - à remplir'!$E$31:$E$400,MASQ2!BE546,'Étape 1 - à remplir'!$G$31:$G$400,"lots"),SUMIFS('Étape 1 - à remplir'!$F$31:$F$400,'Étape 1 - à remplir'!$E$31:$E$400,MASQ2!BE546,'Étape 1 - à remplir'!$N$31:$N$400,BN$3,'Étape 1 - à remplir'!$G$31:$G$400,"lots"))))))=0,NA(),IF(BN$2="Catégorie",IF(BN$3="Toutes",SUMIFS('Étape 1 - à remplir'!$F$31:$F$400,'Étape 1 - à remplir'!$E$31:$E$400,MASQ2!BE546,'Étape 1 - à remplir'!$G$31:$G$400,"lots"),SUMIFS('Étape 1 - à remplir'!$F$31:$F$400,'Étape 1 - à remplir'!$E$31:$E$400,MASQ2!BE546,'Étape 1 - à remplir'!$C$31:$C$400,BN$3)),IF(BN$2="Âge",IF(BN$3="Tous",SUMIFS('Étape 1 - à remplir'!$F$31:$F$400,'Étape 1 - à remplir'!$E$31:$E$400,MASQ2!BE546,'Étape 1 - à remplir'!$G$31:$G$400,"lots"),SUMIFS('Étape 1 - à remplir'!$F$31:$F$400,'Étape 1 - à remplir'!$E$31:$E$400,MASQ2!BE546,'Étape 1 - à remplir'!$P$31:$P$400,BN$3,'Étape 1 - à remplir'!$G$31:$G$400,"lots")),IF(BN$2="Atelier",IF(BN$3="Tous",SUMIFS('Étape 1 - à remplir'!$F$31:$F$400,'Étape 1 - à remplir'!$E$31:$E$400,MASQ2!BE546,'Étape 1 - à remplir'!$G$31:$G$400,"lots"),SUMIFS('Étape 1 - à remplir'!$F$31:$F$400,'Étape 1 - à remplir'!$E$31:$E$400,MASQ2!BE546,'Étape 1 - à remplir'!$O$31:$O$400,BN$3,'Étape 1 - à remplir'!$G$31:$G$400,"lots")),IF(BN$2="Espèce",IF(BN$3="Tous",SUMIFS('Étape 1 - à remplir'!$F$31:$F$400,'Étape 1 - à remplir'!$E$31:$E$400,MASQ2!BE546,'Étape 1 - à remplir'!$G$31:$G$400,"lots"),SUMIFS('Étape 1 - à remplir'!$F$31:$F$400,'Étape 1 - à remplir'!$E$31:$E$400,MASQ2!BE546,'Étape 1 - à remplir'!$N$31:$N$400,BN$3,'Étape 1 - à remplir'!$G$31:$G$400,"lots")))))))</f>
        <v>#N/A</v>
      </c>
      <c r="BG546" s="204">
        <f t="shared" si="235"/>
        <v>0</v>
      </c>
      <c r="BH546" s="204" t="str">
        <f t="shared" si="221"/>
        <v>Gentamicine</v>
      </c>
      <c r="BI546" s="204" t="str">
        <f t="shared" si="222"/>
        <v/>
      </c>
      <c r="BJ546" s="204" t="str">
        <f t="shared" si="223"/>
        <v/>
      </c>
      <c r="BK546" s="204" t="str">
        <f t="shared" si="224"/>
        <v>Aminoglycosides</v>
      </c>
      <c r="BL546" s="204" t="str">
        <f t="shared" si="225"/>
        <v/>
      </c>
      <c r="BM546" s="97" t="str">
        <f t="shared" si="226"/>
        <v/>
      </c>
      <c r="BP546" t="str">
        <f ca="1"/>
        <v>TRANSGRAM ORAL</v>
      </c>
      <c r="BQ546" t="e">
        <f ca="1"/>
        <v>#N/A</v>
      </c>
      <c r="CY546" s="102" t="str">
        <f t="shared" si="227"/>
        <v/>
      </c>
      <c r="CZ546" s="56" t="str">
        <f t="shared" si="228"/>
        <v>TRANSGRAM ORAL</v>
      </c>
      <c r="DA546" s="204" t="e">
        <f>IF(IF(DI$2="Catégorie",IF(DI$3="Toutes",SUMIFS('Étape 1 - à remplir'!$F$31:$F$400,'Étape 1 - à remplir'!$E$31:$E$400,MASQ2!CZ546,'Étape 1 - à remplir'!$G$31:$G$400,"kg"),SUMIFS('Étape 1 - à remplir'!$F$31:$F$400,'Étape 1 - à remplir'!$E$31:$E$400,MASQ2!CZ546,'Étape 1 - à remplir'!$C$31:$C$400,DI$3)),IF(DI$2="Âge",IF(DI$3="Tous",SUMIFS('Étape 1 - à remplir'!$F$31:$F$400,'Étape 1 - à remplir'!$E$31:$E$400,MASQ2!CZ546,'Étape 1 - à remplir'!$G$31:$G$400,"kg"),SUMIFS('Étape 1 - à remplir'!$F$31:$F$400,'Étape 1 - à remplir'!$E$31:$E$400,MASQ2!CZ546,'Étape 1 - à remplir'!$P$31:$P$400,DI$3,'Étape 1 - à remplir'!$G$31:$G$400,"kg")),IF(DI$2="Atelier",IF(DI$3="Tous",SUMIFS('Étape 1 - à remplir'!$F$31:$F$400,'Étape 1 - à remplir'!$E$31:$E$400,MASQ2!CZ546,'Étape 1 - à remplir'!$G$31:$G$400,"kg"),SUMIFS('Étape 1 - à remplir'!$F$31:$F$400,'Étape 1 - à remplir'!$E$31:$E$400,MASQ2!CZ546,'Étape 1 - à remplir'!$O$31:$O$400,DI$3,'Étape 1 - à remplir'!$G$31:$G$400,"kg")),IF(DI$2="Espèce",IF(DI$3="Tous",SUMIFS('Étape 1 - à remplir'!$F$31:$F$400,'Étape 1 - à remplir'!$E$31:$E$400,MASQ2!CZ546,'Étape 1 - à remplir'!$G$31:$G$400,"kg"),SUMIFS('Étape 1 - à remplir'!$F$31:$F$400,'Étape 1 - à remplir'!$E$31:$E$400,MASQ2!CZ546,'Étape 1 - à remplir'!$N$31:$N$400,DI$3,'Étape 1 - à remplir'!$G$31:$G$400,"kg"))))))=0,NA(),IF(DI$2="Catégorie",IF(DI$3="Toutes",SUMIFS('Étape 1 - à remplir'!$F$31:$F$400,'Étape 1 - à remplir'!$E$31:$E$400,MASQ2!CZ546,'Étape 1 - à remplir'!$G$31:$G$400,"kg"),SUMIFS('Étape 1 - à remplir'!$F$31:$F$400,'Étape 1 - à remplir'!$E$31:$E$400,MASQ2!CZ546,'Étape 1 - à remplir'!$C$31:$C$400,DI$3)),IF(DI$2="Âge",IF(DI$3="Tous",SUMIFS('Étape 1 - à remplir'!$F$31:$F$400,'Étape 1 - à remplir'!$E$31:$E$400,MASQ2!CZ546,'Étape 1 - à remplir'!$G$31:$G$400,"kg"),SUMIFS('Étape 1 - à remplir'!$F$31:$F$400,'Étape 1 - à remplir'!$E$31:$E$400,MASQ2!CZ546,'Étape 1 - à remplir'!$P$31:$P$400,DI$3,'Étape 1 - à remplir'!$G$31:$G$400,"kg")),IF(DI$2="Atelier",IF(DI$3="Tous",SUMIFS('Étape 1 - à remplir'!$F$31:$F$400,'Étape 1 - à remplir'!$E$31:$E$400,MASQ2!CZ546,'Étape 1 - à remplir'!$G$31:$G$400,"kg"),SUMIFS('Étape 1 - à remplir'!$F$31:$F$400,'Étape 1 - à remplir'!$E$31:$E$400,MASQ2!CZ546,'Étape 1 - à remplir'!$O$31:$O$400,DI$3,'Étape 1 - à remplir'!$G$31:$G$400,"kg")),IF(DI$2="Espèce",IF(DI$3="Tous",SUMIFS('Étape 1 - à remplir'!$F$31:$F$400,'Étape 1 - à remplir'!$E$31:$E$400,MASQ2!CZ546,'Étape 1 - à remplir'!$G$31:$G$400,"kg"),SUMIFS('Étape 1 - à remplir'!$F$31:$F$400,'Étape 1 - à remplir'!$E$31:$E$400,MASQ2!CZ546,'Étape 1 - à remplir'!$N$31:$N$400,DI$3,'Étape 1 - à remplir'!$G$31:$G$400,"kg")))))))</f>
        <v>#N/A</v>
      </c>
      <c r="DB546" s="104">
        <f t="shared" si="236"/>
        <v>0</v>
      </c>
      <c r="DC546" s="204" t="str">
        <f t="shared" si="229"/>
        <v>Gentamicine</v>
      </c>
      <c r="DD546" s="204" t="str">
        <f t="shared" si="230"/>
        <v/>
      </c>
      <c r="DE546" s="204" t="str">
        <f t="shared" si="231"/>
        <v/>
      </c>
      <c r="DF546" s="204" t="str">
        <f t="shared" si="232"/>
        <v>Aminoglycosides</v>
      </c>
      <c r="DG546" s="204" t="str">
        <f t="shared" si="233"/>
        <v/>
      </c>
      <c r="DH546" s="97" t="str">
        <f t="shared" si="234"/>
        <v/>
      </c>
      <c r="DK546" t="str">
        <f ca="1"/>
        <v>TRANSGRAM ORAL</v>
      </c>
      <c r="DL546" t="e">
        <f ca="1"/>
        <v>#N/A</v>
      </c>
    </row>
    <row r="547" spans="9:116" x14ac:dyDescent="0.25">
      <c r="I547" s="102" t="str">
        <f>INDEX(Données_ATB!BE:BV,MATCH(MASQ2!J547,Données_ATB!BE:BE,0),18)</f>
        <v/>
      </c>
      <c r="J547" s="77" t="str">
        <f>Données_ATB!BE546</f>
        <v>TRIBRISSEN INJECTABLE</v>
      </c>
      <c r="K547" s="204" t="e">
        <f>IF(IF(S$2="Catégorie",IF(S$3="Toutes",SUMIFS('Étape 1 - à remplir'!$F$31:$F$400,'Étape 1 - à remplir'!$E$31:$E$400,MASQ2!J547,'Étape 1 - à remplir'!$G$31:$G$400,"animaux"),SUMIFS('Étape 1 - à remplir'!$F$31:$F$400,'Étape 1 - à remplir'!$E$31:$E$400,MASQ2!J547,'Étape 1 - à remplir'!$C$31:$C$400,S$3)),IF(S$2="Âge",IF(S$3="Tous",SUMIFS('Étape 1 - à remplir'!$F$31:$F$400,'Étape 1 - à remplir'!$E$31:$E$400,MASQ2!J547,'Étape 1 - à remplir'!$G$31:$G$400,"animaux"),SUMIFS('Étape 1 - à remplir'!$F$31:$F$400,'Étape 1 - à remplir'!$E$31:$E$400,MASQ2!J547,'Étape 1 - à remplir'!$P$31:$P$400,S$3)),IF(S$2="Atelier",IF(S$3="Tous",SUMIFS('Étape 1 - à remplir'!$F$31:$F$400,'Étape 1 - à remplir'!$E$31:$E$400,MASQ2!J547,'Étape 1 - à remplir'!$G$31:$G$400,"animaux"),SUMIFS('Étape 1 - à remplir'!$F$31:$F$400,'Étape 1 - à remplir'!$E$31:$E$400,MASQ2!J547,'Étape 1 - à remplir'!$O$31:$O$400,S$3)),IF(S$2="Espèce",IF(S$3="Tous",SUMIFS('Étape 1 - à remplir'!$F$31:$F$400,'Étape 1 - à remplir'!$E$31:$E$400,MASQ2!J547,'Étape 1 - à remplir'!$G$31:$G$400,"animaux"),SUMIFS('Étape 1 - à remplir'!$F$31:$F$400,'Étape 1 - à remplir'!$E$31:$E$400,MASQ2!J547,'Étape 1 - à remplir'!$N$31:$N$400,S$3))))))=0,NA(),IF(S$2="Catégorie",IF(S$3="Toutes",SUMIFS('Étape 1 - à remplir'!$F$31:$F$400,'Étape 1 - à remplir'!$E$31:$E$400,MASQ2!J547,'Étape 1 - à remplir'!$G$31:$G$400,"animaux"),SUMIFS('Étape 1 - à remplir'!$F$31:$F$400,'Étape 1 - à remplir'!$E$31:$E$400,MASQ2!J547,'Étape 1 - à remplir'!$C$31:$C$400,S$3)),IF(S$2="Âge",IF(S$3="Tous",SUMIFS('Étape 1 - à remplir'!$F$31:$F$400,'Étape 1 - à remplir'!$E$31:$E$400,MASQ2!J547,'Étape 1 - à remplir'!$G$31:$G$400,"animaux"),SUMIFS('Étape 1 - à remplir'!$F$31:$F$400,'Étape 1 - à remplir'!$E$31:$E$400,MASQ2!J547,'Étape 1 - à remplir'!$P$31:$P$400,S$3)),IF(S$2="Atelier",IF(S$3="Tous",SUMIFS('Étape 1 - à remplir'!$F$31:$F$400,'Étape 1 - à remplir'!$E$31:$E$400,MASQ2!J547,'Étape 1 - à remplir'!$G$31:$G$400,"animaux"),SUMIFS('Étape 1 - à remplir'!$F$31:$F$400,'Étape 1 - à remplir'!$E$31:$E$400,MASQ2!J547,'Étape 1 - à remplir'!$O$31:$O$400,S$3)),IF(S$2="Espèce",IF(S$3="Tous",SUMIFS('Étape 1 - à remplir'!$F$31:$F$400,'Étape 1 - à remplir'!$E$31:$E$400,MASQ2!J547,'Étape 1 - à remplir'!$G$31:$G$400,"animaux"),SUMIFS('Étape 1 - à remplir'!$F$31:$F$400,'Étape 1 - à remplir'!$E$31:$E$400,MASQ2!J547,'Étape 1 - à remplir'!$N$31:$N$400,S$3)))))))</f>
        <v>#N/A</v>
      </c>
      <c r="L547" s="97">
        <f t="shared" si="237"/>
        <v>0</v>
      </c>
      <c r="M547" s="56" t="str">
        <f>Données_ATB!BN546</f>
        <v>Sulfadiazine</v>
      </c>
      <c r="N547" s="204" t="str">
        <f>Données_ATB!BO546</f>
        <v>Triméthoprime</v>
      </c>
      <c r="O547" s="97" t="str">
        <f>Données_ATB!BP546</f>
        <v/>
      </c>
      <c r="P547" s="77" t="str">
        <f>Données_ATB!BR546</f>
        <v>Sulfamides</v>
      </c>
      <c r="Q547" s="78" t="str">
        <f>Données_ATB!BS546</f>
        <v>Trimethoprime</v>
      </c>
      <c r="R547" s="79" t="str">
        <f>Données_ATB!BT546</f>
        <v/>
      </c>
      <c r="S547" s="78"/>
      <c r="U547" s="30" t="str">
        <f ca="1"/>
        <v>TRIBRISSEN INJECTABLE</v>
      </c>
      <c r="V547" s="30" t="e">
        <f ca="1"/>
        <v>#N/A</v>
      </c>
      <c r="BD547" s="102" t="str">
        <f t="shared" si="219"/>
        <v/>
      </c>
      <c r="BE547" s="56" t="str">
        <f t="shared" si="220"/>
        <v>TRIBRISSEN INJECTABLE</v>
      </c>
      <c r="BF547" s="204" t="e">
        <f>IF(IF(BN$2="Catégorie",IF(BN$3="Toutes",SUMIFS('Étape 1 - à remplir'!$F$31:$F$400,'Étape 1 - à remplir'!$E$31:$E$400,MASQ2!BE547,'Étape 1 - à remplir'!$G$31:$G$400,"lots"),SUMIFS('Étape 1 - à remplir'!$F$31:$F$400,'Étape 1 - à remplir'!$E$31:$E$400,MASQ2!BE547,'Étape 1 - à remplir'!$C$31:$C$400,BN$3)),IF(BN$2="Âge",IF(BN$3="Tous",SUMIFS('Étape 1 - à remplir'!$F$31:$F$400,'Étape 1 - à remplir'!$E$31:$E$400,MASQ2!BE547,'Étape 1 - à remplir'!$G$31:$G$400,"lots"),SUMIFS('Étape 1 - à remplir'!$F$31:$F$400,'Étape 1 - à remplir'!$E$31:$E$400,MASQ2!BE547,'Étape 1 - à remplir'!$P$31:$P$400,BN$3,'Étape 1 - à remplir'!$G$31:$G$400,"lots")),IF(BN$2="Atelier",IF(BN$3="Tous",SUMIFS('Étape 1 - à remplir'!$F$31:$F$400,'Étape 1 - à remplir'!$E$31:$E$400,MASQ2!BE547,'Étape 1 - à remplir'!$G$31:$G$400,"lots"),SUMIFS('Étape 1 - à remplir'!$F$31:$F$400,'Étape 1 - à remplir'!$E$31:$E$400,MASQ2!BE547,'Étape 1 - à remplir'!$O$31:$O$400,BN$3,'Étape 1 - à remplir'!$G$31:$G$400,"lots")),IF(BN$2="Espèce",IF(BN$3="Tous",SUMIFS('Étape 1 - à remplir'!$F$31:$F$400,'Étape 1 - à remplir'!$E$31:$E$400,MASQ2!BE547,'Étape 1 - à remplir'!$G$31:$G$400,"lots"),SUMIFS('Étape 1 - à remplir'!$F$31:$F$400,'Étape 1 - à remplir'!$E$31:$E$400,MASQ2!BE547,'Étape 1 - à remplir'!$N$31:$N$400,BN$3,'Étape 1 - à remplir'!$G$31:$G$400,"lots"))))))=0,NA(),IF(BN$2="Catégorie",IF(BN$3="Toutes",SUMIFS('Étape 1 - à remplir'!$F$31:$F$400,'Étape 1 - à remplir'!$E$31:$E$400,MASQ2!BE547,'Étape 1 - à remplir'!$G$31:$G$400,"lots"),SUMIFS('Étape 1 - à remplir'!$F$31:$F$400,'Étape 1 - à remplir'!$E$31:$E$400,MASQ2!BE547,'Étape 1 - à remplir'!$C$31:$C$400,BN$3)),IF(BN$2="Âge",IF(BN$3="Tous",SUMIFS('Étape 1 - à remplir'!$F$31:$F$400,'Étape 1 - à remplir'!$E$31:$E$400,MASQ2!BE547,'Étape 1 - à remplir'!$G$31:$G$400,"lots"),SUMIFS('Étape 1 - à remplir'!$F$31:$F$400,'Étape 1 - à remplir'!$E$31:$E$400,MASQ2!BE547,'Étape 1 - à remplir'!$P$31:$P$400,BN$3,'Étape 1 - à remplir'!$G$31:$G$400,"lots")),IF(BN$2="Atelier",IF(BN$3="Tous",SUMIFS('Étape 1 - à remplir'!$F$31:$F$400,'Étape 1 - à remplir'!$E$31:$E$400,MASQ2!BE547,'Étape 1 - à remplir'!$G$31:$G$400,"lots"),SUMIFS('Étape 1 - à remplir'!$F$31:$F$400,'Étape 1 - à remplir'!$E$31:$E$400,MASQ2!BE547,'Étape 1 - à remplir'!$O$31:$O$400,BN$3,'Étape 1 - à remplir'!$G$31:$G$400,"lots")),IF(BN$2="Espèce",IF(BN$3="Tous",SUMIFS('Étape 1 - à remplir'!$F$31:$F$400,'Étape 1 - à remplir'!$E$31:$E$400,MASQ2!BE547,'Étape 1 - à remplir'!$G$31:$G$400,"lots"),SUMIFS('Étape 1 - à remplir'!$F$31:$F$400,'Étape 1 - à remplir'!$E$31:$E$400,MASQ2!BE547,'Étape 1 - à remplir'!$N$31:$N$400,BN$3,'Étape 1 - à remplir'!$G$31:$G$400,"lots")))))))</f>
        <v>#N/A</v>
      </c>
      <c r="BG547" s="204">
        <f t="shared" si="235"/>
        <v>0</v>
      </c>
      <c r="BH547" s="204" t="str">
        <f t="shared" si="221"/>
        <v>Sulfadiazine</v>
      </c>
      <c r="BI547" s="204" t="str">
        <f t="shared" si="222"/>
        <v>Triméthoprime</v>
      </c>
      <c r="BJ547" s="204" t="str">
        <f t="shared" si="223"/>
        <v/>
      </c>
      <c r="BK547" s="204" t="str">
        <f t="shared" si="224"/>
        <v>Sulfamides</v>
      </c>
      <c r="BL547" s="204" t="str">
        <f t="shared" si="225"/>
        <v>Trimethoprime</v>
      </c>
      <c r="BM547" s="97" t="str">
        <f t="shared" si="226"/>
        <v/>
      </c>
      <c r="BP547" t="str">
        <f ca="1"/>
        <v>TRIBRISSEN INJECTABLE</v>
      </c>
      <c r="BQ547" t="e">
        <f ca="1"/>
        <v>#N/A</v>
      </c>
      <c r="CY547" s="102" t="str">
        <f t="shared" si="227"/>
        <v/>
      </c>
      <c r="CZ547" s="56" t="str">
        <f t="shared" si="228"/>
        <v>TRIBRISSEN INJECTABLE</v>
      </c>
      <c r="DA547" s="204" t="e">
        <f>IF(IF(DI$2="Catégorie",IF(DI$3="Toutes",SUMIFS('Étape 1 - à remplir'!$F$31:$F$400,'Étape 1 - à remplir'!$E$31:$E$400,MASQ2!CZ547,'Étape 1 - à remplir'!$G$31:$G$400,"kg"),SUMIFS('Étape 1 - à remplir'!$F$31:$F$400,'Étape 1 - à remplir'!$E$31:$E$400,MASQ2!CZ547,'Étape 1 - à remplir'!$C$31:$C$400,DI$3)),IF(DI$2="Âge",IF(DI$3="Tous",SUMIFS('Étape 1 - à remplir'!$F$31:$F$400,'Étape 1 - à remplir'!$E$31:$E$400,MASQ2!CZ547,'Étape 1 - à remplir'!$G$31:$G$400,"kg"),SUMIFS('Étape 1 - à remplir'!$F$31:$F$400,'Étape 1 - à remplir'!$E$31:$E$400,MASQ2!CZ547,'Étape 1 - à remplir'!$P$31:$P$400,DI$3,'Étape 1 - à remplir'!$G$31:$G$400,"kg")),IF(DI$2="Atelier",IF(DI$3="Tous",SUMIFS('Étape 1 - à remplir'!$F$31:$F$400,'Étape 1 - à remplir'!$E$31:$E$400,MASQ2!CZ547,'Étape 1 - à remplir'!$G$31:$G$400,"kg"),SUMIFS('Étape 1 - à remplir'!$F$31:$F$400,'Étape 1 - à remplir'!$E$31:$E$400,MASQ2!CZ547,'Étape 1 - à remplir'!$O$31:$O$400,DI$3,'Étape 1 - à remplir'!$G$31:$G$400,"kg")),IF(DI$2="Espèce",IF(DI$3="Tous",SUMIFS('Étape 1 - à remplir'!$F$31:$F$400,'Étape 1 - à remplir'!$E$31:$E$400,MASQ2!CZ547,'Étape 1 - à remplir'!$G$31:$G$400,"kg"),SUMIFS('Étape 1 - à remplir'!$F$31:$F$400,'Étape 1 - à remplir'!$E$31:$E$400,MASQ2!CZ547,'Étape 1 - à remplir'!$N$31:$N$400,DI$3,'Étape 1 - à remplir'!$G$31:$G$400,"kg"))))))=0,NA(),IF(DI$2="Catégorie",IF(DI$3="Toutes",SUMIFS('Étape 1 - à remplir'!$F$31:$F$400,'Étape 1 - à remplir'!$E$31:$E$400,MASQ2!CZ547,'Étape 1 - à remplir'!$G$31:$G$400,"kg"),SUMIFS('Étape 1 - à remplir'!$F$31:$F$400,'Étape 1 - à remplir'!$E$31:$E$400,MASQ2!CZ547,'Étape 1 - à remplir'!$C$31:$C$400,DI$3)),IF(DI$2="Âge",IF(DI$3="Tous",SUMIFS('Étape 1 - à remplir'!$F$31:$F$400,'Étape 1 - à remplir'!$E$31:$E$400,MASQ2!CZ547,'Étape 1 - à remplir'!$G$31:$G$400,"kg"),SUMIFS('Étape 1 - à remplir'!$F$31:$F$400,'Étape 1 - à remplir'!$E$31:$E$400,MASQ2!CZ547,'Étape 1 - à remplir'!$P$31:$P$400,DI$3,'Étape 1 - à remplir'!$G$31:$G$400,"kg")),IF(DI$2="Atelier",IF(DI$3="Tous",SUMIFS('Étape 1 - à remplir'!$F$31:$F$400,'Étape 1 - à remplir'!$E$31:$E$400,MASQ2!CZ547,'Étape 1 - à remplir'!$G$31:$G$400,"kg"),SUMIFS('Étape 1 - à remplir'!$F$31:$F$400,'Étape 1 - à remplir'!$E$31:$E$400,MASQ2!CZ547,'Étape 1 - à remplir'!$O$31:$O$400,DI$3,'Étape 1 - à remplir'!$G$31:$G$400,"kg")),IF(DI$2="Espèce",IF(DI$3="Tous",SUMIFS('Étape 1 - à remplir'!$F$31:$F$400,'Étape 1 - à remplir'!$E$31:$E$400,MASQ2!CZ547,'Étape 1 - à remplir'!$G$31:$G$400,"kg"),SUMIFS('Étape 1 - à remplir'!$F$31:$F$400,'Étape 1 - à remplir'!$E$31:$E$400,MASQ2!CZ547,'Étape 1 - à remplir'!$N$31:$N$400,DI$3,'Étape 1 - à remplir'!$G$31:$G$400,"kg")))))))</f>
        <v>#N/A</v>
      </c>
      <c r="DB547" s="104">
        <f t="shared" si="236"/>
        <v>0</v>
      </c>
      <c r="DC547" s="204" t="str">
        <f t="shared" si="229"/>
        <v>Sulfadiazine</v>
      </c>
      <c r="DD547" s="204" t="str">
        <f t="shared" si="230"/>
        <v>Triméthoprime</v>
      </c>
      <c r="DE547" s="204" t="str">
        <f t="shared" si="231"/>
        <v/>
      </c>
      <c r="DF547" s="204" t="str">
        <f t="shared" si="232"/>
        <v>Sulfamides</v>
      </c>
      <c r="DG547" s="204" t="str">
        <f t="shared" si="233"/>
        <v>Trimethoprime</v>
      </c>
      <c r="DH547" s="97" t="str">
        <f t="shared" si="234"/>
        <v/>
      </c>
      <c r="DK547" t="str">
        <f ca="1"/>
        <v>TRIBRISSEN INJECTABLE</v>
      </c>
      <c r="DL547" t="e">
        <f ca="1"/>
        <v>#N/A</v>
      </c>
    </row>
    <row r="548" spans="9:116" x14ac:dyDescent="0.25">
      <c r="I548" s="102" t="str">
        <f>INDEX(Données_ATB!BE:BV,MATCH(MASQ2!J548,Données_ATB!BE:BE,0),18)</f>
        <v/>
      </c>
      <c r="J548" s="77" t="str">
        <f>Données_ATB!BE547</f>
        <v>TRIBRISSEN POISSONS</v>
      </c>
      <c r="K548" s="204" t="e">
        <f>IF(IF(S$2="Catégorie",IF(S$3="Toutes",SUMIFS('Étape 1 - à remplir'!$F$31:$F$400,'Étape 1 - à remplir'!$E$31:$E$400,MASQ2!J548,'Étape 1 - à remplir'!$G$31:$G$400,"animaux"),SUMIFS('Étape 1 - à remplir'!$F$31:$F$400,'Étape 1 - à remplir'!$E$31:$E$400,MASQ2!J548,'Étape 1 - à remplir'!$C$31:$C$400,S$3)),IF(S$2="Âge",IF(S$3="Tous",SUMIFS('Étape 1 - à remplir'!$F$31:$F$400,'Étape 1 - à remplir'!$E$31:$E$400,MASQ2!J548,'Étape 1 - à remplir'!$G$31:$G$400,"animaux"),SUMIFS('Étape 1 - à remplir'!$F$31:$F$400,'Étape 1 - à remplir'!$E$31:$E$400,MASQ2!J548,'Étape 1 - à remplir'!$P$31:$P$400,S$3)),IF(S$2="Atelier",IF(S$3="Tous",SUMIFS('Étape 1 - à remplir'!$F$31:$F$400,'Étape 1 - à remplir'!$E$31:$E$400,MASQ2!J548,'Étape 1 - à remplir'!$G$31:$G$400,"animaux"),SUMIFS('Étape 1 - à remplir'!$F$31:$F$400,'Étape 1 - à remplir'!$E$31:$E$400,MASQ2!J548,'Étape 1 - à remplir'!$O$31:$O$400,S$3)),IF(S$2="Espèce",IF(S$3="Tous",SUMIFS('Étape 1 - à remplir'!$F$31:$F$400,'Étape 1 - à remplir'!$E$31:$E$400,MASQ2!J548,'Étape 1 - à remplir'!$G$31:$G$400,"animaux"),SUMIFS('Étape 1 - à remplir'!$F$31:$F$400,'Étape 1 - à remplir'!$E$31:$E$400,MASQ2!J548,'Étape 1 - à remplir'!$N$31:$N$400,S$3))))))=0,NA(),IF(S$2="Catégorie",IF(S$3="Toutes",SUMIFS('Étape 1 - à remplir'!$F$31:$F$400,'Étape 1 - à remplir'!$E$31:$E$400,MASQ2!J548,'Étape 1 - à remplir'!$G$31:$G$400,"animaux"),SUMIFS('Étape 1 - à remplir'!$F$31:$F$400,'Étape 1 - à remplir'!$E$31:$E$400,MASQ2!J548,'Étape 1 - à remplir'!$C$31:$C$400,S$3)),IF(S$2="Âge",IF(S$3="Tous",SUMIFS('Étape 1 - à remplir'!$F$31:$F$400,'Étape 1 - à remplir'!$E$31:$E$400,MASQ2!J548,'Étape 1 - à remplir'!$G$31:$G$400,"animaux"),SUMIFS('Étape 1 - à remplir'!$F$31:$F$400,'Étape 1 - à remplir'!$E$31:$E$400,MASQ2!J548,'Étape 1 - à remplir'!$P$31:$P$400,S$3)),IF(S$2="Atelier",IF(S$3="Tous",SUMIFS('Étape 1 - à remplir'!$F$31:$F$400,'Étape 1 - à remplir'!$E$31:$E$400,MASQ2!J548,'Étape 1 - à remplir'!$G$31:$G$400,"animaux"),SUMIFS('Étape 1 - à remplir'!$F$31:$F$400,'Étape 1 - à remplir'!$E$31:$E$400,MASQ2!J548,'Étape 1 - à remplir'!$O$31:$O$400,S$3)),IF(S$2="Espèce",IF(S$3="Tous",SUMIFS('Étape 1 - à remplir'!$F$31:$F$400,'Étape 1 - à remplir'!$E$31:$E$400,MASQ2!J548,'Étape 1 - à remplir'!$G$31:$G$400,"animaux"),SUMIFS('Étape 1 - à remplir'!$F$31:$F$400,'Étape 1 - à remplir'!$E$31:$E$400,MASQ2!J548,'Étape 1 - à remplir'!$N$31:$N$400,S$3)))))))</f>
        <v>#N/A</v>
      </c>
      <c r="L548" s="97">
        <f t="shared" si="237"/>
        <v>0</v>
      </c>
      <c r="M548" s="56" t="str">
        <f>Données_ATB!BN547</f>
        <v>Sulfadiazine</v>
      </c>
      <c r="N548" s="204" t="str">
        <f>Données_ATB!BO547</f>
        <v>Triméthoprime</v>
      </c>
      <c r="O548" s="97" t="str">
        <f>Données_ATB!BP547</f>
        <v/>
      </c>
      <c r="P548" s="77" t="str">
        <f>Données_ATB!BR547</f>
        <v>Sulfamides</v>
      </c>
      <c r="Q548" s="78" t="str">
        <f>Données_ATB!BS547</f>
        <v>Trimethoprime</v>
      </c>
      <c r="R548" s="79" t="str">
        <f>Données_ATB!BT547</f>
        <v/>
      </c>
      <c r="S548" s="78"/>
      <c r="U548" s="30" t="str">
        <f ca="1"/>
        <v>TRIBRISSEN POISSONS</v>
      </c>
      <c r="V548" s="30" t="e">
        <f ca="1"/>
        <v>#N/A</v>
      </c>
      <c r="BD548" s="102" t="str">
        <f t="shared" si="219"/>
        <v/>
      </c>
      <c r="BE548" s="56" t="str">
        <f t="shared" si="220"/>
        <v>TRIBRISSEN POISSONS</v>
      </c>
      <c r="BF548" s="204" t="e">
        <f>IF(IF(BN$2="Catégorie",IF(BN$3="Toutes",SUMIFS('Étape 1 - à remplir'!$F$31:$F$400,'Étape 1 - à remplir'!$E$31:$E$400,MASQ2!BE548,'Étape 1 - à remplir'!$G$31:$G$400,"lots"),SUMIFS('Étape 1 - à remplir'!$F$31:$F$400,'Étape 1 - à remplir'!$E$31:$E$400,MASQ2!BE548,'Étape 1 - à remplir'!$C$31:$C$400,BN$3)),IF(BN$2="Âge",IF(BN$3="Tous",SUMIFS('Étape 1 - à remplir'!$F$31:$F$400,'Étape 1 - à remplir'!$E$31:$E$400,MASQ2!BE548,'Étape 1 - à remplir'!$G$31:$G$400,"lots"),SUMIFS('Étape 1 - à remplir'!$F$31:$F$400,'Étape 1 - à remplir'!$E$31:$E$400,MASQ2!BE548,'Étape 1 - à remplir'!$P$31:$P$400,BN$3,'Étape 1 - à remplir'!$G$31:$G$400,"lots")),IF(BN$2="Atelier",IF(BN$3="Tous",SUMIFS('Étape 1 - à remplir'!$F$31:$F$400,'Étape 1 - à remplir'!$E$31:$E$400,MASQ2!BE548,'Étape 1 - à remplir'!$G$31:$G$400,"lots"),SUMIFS('Étape 1 - à remplir'!$F$31:$F$400,'Étape 1 - à remplir'!$E$31:$E$400,MASQ2!BE548,'Étape 1 - à remplir'!$O$31:$O$400,BN$3,'Étape 1 - à remplir'!$G$31:$G$400,"lots")),IF(BN$2="Espèce",IF(BN$3="Tous",SUMIFS('Étape 1 - à remplir'!$F$31:$F$400,'Étape 1 - à remplir'!$E$31:$E$400,MASQ2!BE548,'Étape 1 - à remplir'!$G$31:$G$400,"lots"),SUMIFS('Étape 1 - à remplir'!$F$31:$F$400,'Étape 1 - à remplir'!$E$31:$E$400,MASQ2!BE548,'Étape 1 - à remplir'!$N$31:$N$400,BN$3,'Étape 1 - à remplir'!$G$31:$G$400,"lots"))))))=0,NA(),IF(BN$2="Catégorie",IF(BN$3="Toutes",SUMIFS('Étape 1 - à remplir'!$F$31:$F$400,'Étape 1 - à remplir'!$E$31:$E$400,MASQ2!BE548,'Étape 1 - à remplir'!$G$31:$G$400,"lots"),SUMIFS('Étape 1 - à remplir'!$F$31:$F$400,'Étape 1 - à remplir'!$E$31:$E$400,MASQ2!BE548,'Étape 1 - à remplir'!$C$31:$C$400,BN$3)),IF(BN$2="Âge",IF(BN$3="Tous",SUMIFS('Étape 1 - à remplir'!$F$31:$F$400,'Étape 1 - à remplir'!$E$31:$E$400,MASQ2!BE548,'Étape 1 - à remplir'!$G$31:$G$400,"lots"),SUMIFS('Étape 1 - à remplir'!$F$31:$F$400,'Étape 1 - à remplir'!$E$31:$E$400,MASQ2!BE548,'Étape 1 - à remplir'!$P$31:$P$400,BN$3,'Étape 1 - à remplir'!$G$31:$G$400,"lots")),IF(BN$2="Atelier",IF(BN$3="Tous",SUMIFS('Étape 1 - à remplir'!$F$31:$F$400,'Étape 1 - à remplir'!$E$31:$E$400,MASQ2!BE548,'Étape 1 - à remplir'!$G$31:$G$400,"lots"),SUMIFS('Étape 1 - à remplir'!$F$31:$F$400,'Étape 1 - à remplir'!$E$31:$E$400,MASQ2!BE548,'Étape 1 - à remplir'!$O$31:$O$400,BN$3,'Étape 1 - à remplir'!$G$31:$G$400,"lots")),IF(BN$2="Espèce",IF(BN$3="Tous",SUMIFS('Étape 1 - à remplir'!$F$31:$F$400,'Étape 1 - à remplir'!$E$31:$E$400,MASQ2!BE548,'Étape 1 - à remplir'!$G$31:$G$400,"lots"),SUMIFS('Étape 1 - à remplir'!$F$31:$F$400,'Étape 1 - à remplir'!$E$31:$E$400,MASQ2!BE548,'Étape 1 - à remplir'!$N$31:$N$400,BN$3,'Étape 1 - à remplir'!$G$31:$G$400,"lots")))))))</f>
        <v>#N/A</v>
      </c>
      <c r="BG548" s="204">
        <f t="shared" si="235"/>
        <v>0</v>
      </c>
      <c r="BH548" s="204" t="str">
        <f t="shared" si="221"/>
        <v>Sulfadiazine</v>
      </c>
      <c r="BI548" s="204" t="str">
        <f t="shared" si="222"/>
        <v>Triméthoprime</v>
      </c>
      <c r="BJ548" s="204" t="str">
        <f t="shared" si="223"/>
        <v/>
      </c>
      <c r="BK548" s="204" t="str">
        <f t="shared" si="224"/>
        <v>Sulfamides</v>
      </c>
      <c r="BL548" s="204" t="str">
        <f t="shared" si="225"/>
        <v>Trimethoprime</v>
      </c>
      <c r="BM548" s="97" t="str">
        <f t="shared" si="226"/>
        <v/>
      </c>
      <c r="BP548" t="str">
        <f ca="1"/>
        <v>TRIBRISSEN POISSONS</v>
      </c>
      <c r="BQ548" t="e">
        <f ca="1"/>
        <v>#N/A</v>
      </c>
      <c r="CY548" s="102" t="str">
        <f t="shared" si="227"/>
        <v/>
      </c>
      <c r="CZ548" s="56" t="str">
        <f t="shared" si="228"/>
        <v>TRIBRISSEN POISSONS</v>
      </c>
      <c r="DA548" s="204" t="e">
        <f>IF(IF(DI$2="Catégorie",IF(DI$3="Toutes",SUMIFS('Étape 1 - à remplir'!$F$31:$F$400,'Étape 1 - à remplir'!$E$31:$E$400,MASQ2!CZ548,'Étape 1 - à remplir'!$G$31:$G$400,"kg"),SUMIFS('Étape 1 - à remplir'!$F$31:$F$400,'Étape 1 - à remplir'!$E$31:$E$400,MASQ2!CZ548,'Étape 1 - à remplir'!$C$31:$C$400,DI$3)),IF(DI$2="Âge",IF(DI$3="Tous",SUMIFS('Étape 1 - à remplir'!$F$31:$F$400,'Étape 1 - à remplir'!$E$31:$E$400,MASQ2!CZ548,'Étape 1 - à remplir'!$G$31:$G$400,"kg"),SUMIFS('Étape 1 - à remplir'!$F$31:$F$400,'Étape 1 - à remplir'!$E$31:$E$400,MASQ2!CZ548,'Étape 1 - à remplir'!$P$31:$P$400,DI$3,'Étape 1 - à remplir'!$G$31:$G$400,"kg")),IF(DI$2="Atelier",IF(DI$3="Tous",SUMIFS('Étape 1 - à remplir'!$F$31:$F$400,'Étape 1 - à remplir'!$E$31:$E$400,MASQ2!CZ548,'Étape 1 - à remplir'!$G$31:$G$400,"kg"),SUMIFS('Étape 1 - à remplir'!$F$31:$F$400,'Étape 1 - à remplir'!$E$31:$E$400,MASQ2!CZ548,'Étape 1 - à remplir'!$O$31:$O$400,DI$3,'Étape 1 - à remplir'!$G$31:$G$400,"kg")),IF(DI$2="Espèce",IF(DI$3="Tous",SUMIFS('Étape 1 - à remplir'!$F$31:$F$400,'Étape 1 - à remplir'!$E$31:$E$400,MASQ2!CZ548,'Étape 1 - à remplir'!$G$31:$G$400,"kg"),SUMIFS('Étape 1 - à remplir'!$F$31:$F$400,'Étape 1 - à remplir'!$E$31:$E$400,MASQ2!CZ548,'Étape 1 - à remplir'!$N$31:$N$400,DI$3,'Étape 1 - à remplir'!$G$31:$G$400,"kg"))))))=0,NA(),IF(DI$2="Catégorie",IF(DI$3="Toutes",SUMIFS('Étape 1 - à remplir'!$F$31:$F$400,'Étape 1 - à remplir'!$E$31:$E$400,MASQ2!CZ548,'Étape 1 - à remplir'!$G$31:$G$400,"kg"),SUMIFS('Étape 1 - à remplir'!$F$31:$F$400,'Étape 1 - à remplir'!$E$31:$E$400,MASQ2!CZ548,'Étape 1 - à remplir'!$C$31:$C$400,DI$3)),IF(DI$2="Âge",IF(DI$3="Tous",SUMIFS('Étape 1 - à remplir'!$F$31:$F$400,'Étape 1 - à remplir'!$E$31:$E$400,MASQ2!CZ548,'Étape 1 - à remplir'!$G$31:$G$400,"kg"),SUMIFS('Étape 1 - à remplir'!$F$31:$F$400,'Étape 1 - à remplir'!$E$31:$E$400,MASQ2!CZ548,'Étape 1 - à remplir'!$P$31:$P$400,DI$3,'Étape 1 - à remplir'!$G$31:$G$400,"kg")),IF(DI$2="Atelier",IF(DI$3="Tous",SUMIFS('Étape 1 - à remplir'!$F$31:$F$400,'Étape 1 - à remplir'!$E$31:$E$400,MASQ2!CZ548,'Étape 1 - à remplir'!$G$31:$G$400,"kg"),SUMIFS('Étape 1 - à remplir'!$F$31:$F$400,'Étape 1 - à remplir'!$E$31:$E$400,MASQ2!CZ548,'Étape 1 - à remplir'!$O$31:$O$400,DI$3,'Étape 1 - à remplir'!$G$31:$G$400,"kg")),IF(DI$2="Espèce",IF(DI$3="Tous",SUMIFS('Étape 1 - à remplir'!$F$31:$F$400,'Étape 1 - à remplir'!$E$31:$E$400,MASQ2!CZ548,'Étape 1 - à remplir'!$G$31:$G$400,"kg"),SUMIFS('Étape 1 - à remplir'!$F$31:$F$400,'Étape 1 - à remplir'!$E$31:$E$400,MASQ2!CZ548,'Étape 1 - à remplir'!$N$31:$N$400,DI$3,'Étape 1 - à remplir'!$G$31:$G$400,"kg")))))))</f>
        <v>#N/A</v>
      </c>
      <c r="DB548" s="104">
        <f t="shared" si="236"/>
        <v>0</v>
      </c>
      <c r="DC548" s="204" t="str">
        <f t="shared" si="229"/>
        <v>Sulfadiazine</v>
      </c>
      <c r="DD548" s="204" t="str">
        <f t="shared" si="230"/>
        <v>Triméthoprime</v>
      </c>
      <c r="DE548" s="204" t="str">
        <f t="shared" si="231"/>
        <v/>
      </c>
      <c r="DF548" s="204" t="str">
        <f t="shared" si="232"/>
        <v>Sulfamides</v>
      </c>
      <c r="DG548" s="204" t="str">
        <f t="shared" si="233"/>
        <v>Trimethoprime</v>
      </c>
      <c r="DH548" s="97" t="str">
        <f t="shared" si="234"/>
        <v/>
      </c>
      <c r="DK548" t="str">
        <f ca="1"/>
        <v>TRIBRISSEN POISSONS</v>
      </c>
      <c r="DL548" t="e">
        <f ca="1"/>
        <v>#N/A</v>
      </c>
    </row>
    <row r="549" spans="9:116" x14ac:dyDescent="0.25">
      <c r="I549" s="102" t="str">
        <f>INDEX(Données_ATB!BE:BV,MATCH(MASQ2!J549,Données_ATB!BE:BE,0),18)</f>
        <v/>
      </c>
      <c r="J549" s="77" t="str">
        <f>Données_ATB!BE548</f>
        <v>TRIMEDOXYNE ORALE</v>
      </c>
      <c r="K549" s="204" t="e">
        <f>IF(IF(S$2="Catégorie",IF(S$3="Toutes",SUMIFS('Étape 1 - à remplir'!$F$31:$F$400,'Étape 1 - à remplir'!$E$31:$E$400,MASQ2!J549,'Étape 1 - à remplir'!$G$31:$G$400,"animaux"),SUMIFS('Étape 1 - à remplir'!$F$31:$F$400,'Étape 1 - à remplir'!$E$31:$E$400,MASQ2!J549,'Étape 1 - à remplir'!$C$31:$C$400,S$3)),IF(S$2="Âge",IF(S$3="Tous",SUMIFS('Étape 1 - à remplir'!$F$31:$F$400,'Étape 1 - à remplir'!$E$31:$E$400,MASQ2!J549,'Étape 1 - à remplir'!$G$31:$G$400,"animaux"),SUMIFS('Étape 1 - à remplir'!$F$31:$F$400,'Étape 1 - à remplir'!$E$31:$E$400,MASQ2!J549,'Étape 1 - à remplir'!$P$31:$P$400,S$3)),IF(S$2="Atelier",IF(S$3="Tous",SUMIFS('Étape 1 - à remplir'!$F$31:$F$400,'Étape 1 - à remplir'!$E$31:$E$400,MASQ2!J549,'Étape 1 - à remplir'!$G$31:$G$400,"animaux"),SUMIFS('Étape 1 - à remplir'!$F$31:$F$400,'Étape 1 - à remplir'!$E$31:$E$400,MASQ2!J549,'Étape 1 - à remplir'!$O$31:$O$400,S$3)),IF(S$2="Espèce",IF(S$3="Tous",SUMIFS('Étape 1 - à remplir'!$F$31:$F$400,'Étape 1 - à remplir'!$E$31:$E$400,MASQ2!J549,'Étape 1 - à remplir'!$G$31:$G$400,"animaux"),SUMIFS('Étape 1 - à remplir'!$F$31:$F$400,'Étape 1 - à remplir'!$E$31:$E$400,MASQ2!J549,'Étape 1 - à remplir'!$N$31:$N$400,S$3))))))=0,NA(),IF(S$2="Catégorie",IF(S$3="Toutes",SUMIFS('Étape 1 - à remplir'!$F$31:$F$400,'Étape 1 - à remplir'!$E$31:$E$400,MASQ2!J549,'Étape 1 - à remplir'!$G$31:$G$400,"animaux"),SUMIFS('Étape 1 - à remplir'!$F$31:$F$400,'Étape 1 - à remplir'!$E$31:$E$400,MASQ2!J549,'Étape 1 - à remplir'!$C$31:$C$400,S$3)),IF(S$2="Âge",IF(S$3="Tous",SUMIFS('Étape 1 - à remplir'!$F$31:$F$400,'Étape 1 - à remplir'!$E$31:$E$400,MASQ2!J549,'Étape 1 - à remplir'!$G$31:$G$400,"animaux"),SUMIFS('Étape 1 - à remplir'!$F$31:$F$400,'Étape 1 - à remplir'!$E$31:$E$400,MASQ2!J549,'Étape 1 - à remplir'!$P$31:$P$400,S$3)),IF(S$2="Atelier",IF(S$3="Tous",SUMIFS('Étape 1 - à remplir'!$F$31:$F$400,'Étape 1 - à remplir'!$E$31:$E$400,MASQ2!J549,'Étape 1 - à remplir'!$G$31:$G$400,"animaux"),SUMIFS('Étape 1 - à remplir'!$F$31:$F$400,'Étape 1 - à remplir'!$E$31:$E$400,MASQ2!J549,'Étape 1 - à remplir'!$O$31:$O$400,S$3)),IF(S$2="Espèce",IF(S$3="Tous",SUMIFS('Étape 1 - à remplir'!$F$31:$F$400,'Étape 1 - à remplir'!$E$31:$E$400,MASQ2!J549,'Étape 1 - à remplir'!$G$31:$G$400,"animaux"),SUMIFS('Étape 1 - à remplir'!$F$31:$F$400,'Étape 1 - à remplir'!$E$31:$E$400,MASQ2!J549,'Étape 1 - à remplir'!$N$31:$N$400,S$3)))))))</f>
        <v>#N/A</v>
      </c>
      <c r="L549" s="97">
        <f t="shared" si="237"/>
        <v>0</v>
      </c>
      <c r="M549" s="56" t="str">
        <f>Données_ATB!BN548</f>
        <v>Sulfadiméthoxine</v>
      </c>
      <c r="N549" s="204" t="str">
        <f>Données_ATB!BO548</f>
        <v>Triméthoprime</v>
      </c>
      <c r="O549" s="97" t="str">
        <f>Données_ATB!BP548</f>
        <v/>
      </c>
      <c r="P549" s="77" t="str">
        <f>Données_ATB!BR548</f>
        <v>Sulfamides</v>
      </c>
      <c r="Q549" s="78" t="str">
        <f>Données_ATB!BS548</f>
        <v>Trimethoprime</v>
      </c>
      <c r="R549" s="79" t="str">
        <f>Données_ATB!BT548</f>
        <v/>
      </c>
      <c r="S549" s="78"/>
      <c r="U549" s="30" t="str">
        <f ca="1"/>
        <v>TRIMEDOXYNE ORALE</v>
      </c>
      <c r="V549" s="30" t="e">
        <f ca="1"/>
        <v>#N/A</v>
      </c>
      <c r="BD549" s="102" t="str">
        <f t="shared" si="219"/>
        <v/>
      </c>
      <c r="BE549" s="56" t="str">
        <f t="shared" si="220"/>
        <v>TRIMEDOXYNE ORALE</v>
      </c>
      <c r="BF549" s="204" t="e">
        <f>IF(IF(BN$2="Catégorie",IF(BN$3="Toutes",SUMIFS('Étape 1 - à remplir'!$F$31:$F$400,'Étape 1 - à remplir'!$E$31:$E$400,MASQ2!BE549,'Étape 1 - à remplir'!$G$31:$G$400,"lots"),SUMIFS('Étape 1 - à remplir'!$F$31:$F$400,'Étape 1 - à remplir'!$E$31:$E$400,MASQ2!BE549,'Étape 1 - à remplir'!$C$31:$C$400,BN$3)),IF(BN$2="Âge",IF(BN$3="Tous",SUMIFS('Étape 1 - à remplir'!$F$31:$F$400,'Étape 1 - à remplir'!$E$31:$E$400,MASQ2!BE549,'Étape 1 - à remplir'!$G$31:$G$400,"lots"),SUMIFS('Étape 1 - à remplir'!$F$31:$F$400,'Étape 1 - à remplir'!$E$31:$E$400,MASQ2!BE549,'Étape 1 - à remplir'!$P$31:$P$400,BN$3,'Étape 1 - à remplir'!$G$31:$G$400,"lots")),IF(BN$2="Atelier",IF(BN$3="Tous",SUMIFS('Étape 1 - à remplir'!$F$31:$F$400,'Étape 1 - à remplir'!$E$31:$E$400,MASQ2!BE549,'Étape 1 - à remplir'!$G$31:$G$400,"lots"),SUMIFS('Étape 1 - à remplir'!$F$31:$F$400,'Étape 1 - à remplir'!$E$31:$E$400,MASQ2!BE549,'Étape 1 - à remplir'!$O$31:$O$400,BN$3,'Étape 1 - à remplir'!$G$31:$G$400,"lots")),IF(BN$2="Espèce",IF(BN$3="Tous",SUMIFS('Étape 1 - à remplir'!$F$31:$F$400,'Étape 1 - à remplir'!$E$31:$E$400,MASQ2!BE549,'Étape 1 - à remplir'!$G$31:$G$400,"lots"),SUMIFS('Étape 1 - à remplir'!$F$31:$F$400,'Étape 1 - à remplir'!$E$31:$E$400,MASQ2!BE549,'Étape 1 - à remplir'!$N$31:$N$400,BN$3,'Étape 1 - à remplir'!$G$31:$G$400,"lots"))))))=0,NA(),IF(BN$2="Catégorie",IF(BN$3="Toutes",SUMIFS('Étape 1 - à remplir'!$F$31:$F$400,'Étape 1 - à remplir'!$E$31:$E$400,MASQ2!BE549,'Étape 1 - à remplir'!$G$31:$G$400,"lots"),SUMIFS('Étape 1 - à remplir'!$F$31:$F$400,'Étape 1 - à remplir'!$E$31:$E$400,MASQ2!BE549,'Étape 1 - à remplir'!$C$31:$C$400,BN$3)),IF(BN$2="Âge",IF(BN$3="Tous",SUMIFS('Étape 1 - à remplir'!$F$31:$F$400,'Étape 1 - à remplir'!$E$31:$E$400,MASQ2!BE549,'Étape 1 - à remplir'!$G$31:$G$400,"lots"),SUMIFS('Étape 1 - à remplir'!$F$31:$F$400,'Étape 1 - à remplir'!$E$31:$E$400,MASQ2!BE549,'Étape 1 - à remplir'!$P$31:$P$400,BN$3,'Étape 1 - à remplir'!$G$31:$G$400,"lots")),IF(BN$2="Atelier",IF(BN$3="Tous",SUMIFS('Étape 1 - à remplir'!$F$31:$F$400,'Étape 1 - à remplir'!$E$31:$E$400,MASQ2!BE549,'Étape 1 - à remplir'!$G$31:$G$400,"lots"),SUMIFS('Étape 1 - à remplir'!$F$31:$F$400,'Étape 1 - à remplir'!$E$31:$E$400,MASQ2!BE549,'Étape 1 - à remplir'!$O$31:$O$400,BN$3,'Étape 1 - à remplir'!$G$31:$G$400,"lots")),IF(BN$2="Espèce",IF(BN$3="Tous",SUMIFS('Étape 1 - à remplir'!$F$31:$F$400,'Étape 1 - à remplir'!$E$31:$E$400,MASQ2!BE549,'Étape 1 - à remplir'!$G$31:$G$400,"lots"),SUMIFS('Étape 1 - à remplir'!$F$31:$F$400,'Étape 1 - à remplir'!$E$31:$E$400,MASQ2!BE549,'Étape 1 - à remplir'!$N$31:$N$400,BN$3,'Étape 1 - à remplir'!$G$31:$G$400,"lots")))))))</f>
        <v>#N/A</v>
      </c>
      <c r="BG549" s="204">
        <f t="shared" si="235"/>
        <v>0</v>
      </c>
      <c r="BH549" s="204" t="str">
        <f t="shared" si="221"/>
        <v>Sulfadiméthoxine</v>
      </c>
      <c r="BI549" s="204" t="str">
        <f t="shared" si="222"/>
        <v>Triméthoprime</v>
      </c>
      <c r="BJ549" s="204" t="str">
        <f t="shared" si="223"/>
        <v/>
      </c>
      <c r="BK549" s="204" t="str">
        <f t="shared" si="224"/>
        <v>Sulfamides</v>
      </c>
      <c r="BL549" s="204" t="str">
        <f t="shared" si="225"/>
        <v>Trimethoprime</v>
      </c>
      <c r="BM549" s="97" t="str">
        <f t="shared" si="226"/>
        <v/>
      </c>
      <c r="BP549" t="str">
        <f ca="1"/>
        <v>TRIMEDOXYNE ORALE</v>
      </c>
      <c r="BQ549" t="e">
        <f ca="1"/>
        <v>#N/A</v>
      </c>
      <c r="CY549" s="102" t="str">
        <f t="shared" si="227"/>
        <v/>
      </c>
      <c r="CZ549" s="56" t="str">
        <f t="shared" si="228"/>
        <v>TRIMEDOXYNE ORALE</v>
      </c>
      <c r="DA549" s="204" t="e">
        <f>IF(IF(DI$2="Catégorie",IF(DI$3="Toutes",SUMIFS('Étape 1 - à remplir'!$F$31:$F$400,'Étape 1 - à remplir'!$E$31:$E$400,MASQ2!CZ549,'Étape 1 - à remplir'!$G$31:$G$400,"kg"),SUMIFS('Étape 1 - à remplir'!$F$31:$F$400,'Étape 1 - à remplir'!$E$31:$E$400,MASQ2!CZ549,'Étape 1 - à remplir'!$C$31:$C$400,DI$3)),IF(DI$2="Âge",IF(DI$3="Tous",SUMIFS('Étape 1 - à remplir'!$F$31:$F$400,'Étape 1 - à remplir'!$E$31:$E$400,MASQ2!CZ549,'Étape 1 - à remplir'!$G$31:$G$400,"kg"),SUMIFS('Étape 1 - à remplir'!$F$31:$F$400,'Étape 1 - à remplir'!$E$31:$E$400,MASQ2!CZ549,'Étape 1 - à remplir'!$P$31:$P$400,DI$3,'Étape 1 - à remplir'!$G$31:$G$400,"kg")),IF(DI$2="Atelier",IF(DI$3="Tous",SUMIFS('Étape 1 - à remplir'!$F$31:$F$400,'Étape 1 - à remplir'!$E$31:$E$400,MASQ2!CZ549,'Étape 1 - à remplir'!$G$31:$G$400,"kg"),SUMIFS('Étape 1 - à remplir'!$F$31:$F$400,'Étape 1 - à remplir'!$E$31:$E$400,MASQ2!CZ549,'Étape 1 - à remplir'!$O$31:$O$400,DI$3,'Étape 1 - à remplir'!$G$31:$G$400,"kg")),IF(DI$2="Espèce",IF(DI$3="Tous",SUMIFS('Étape 1 - à remplir'!$F$31:$F$400,'Étape 1 - à remplir'!$E$31:$E$400,MASQ2!CZ549,'Étape 1 - à remplir'!$G$31:$G$400,"kg"),SUMIFS('Étape 1 - à remplir'!$F$31:$F$400,'Étape 1 - à remplir'!$E$31:$E$400,MASQ2!CZ549,'Étape 1 - à remplir'!$N$31:$N$400,DI$3,'Étape 1 - à remplir'!$G$31:$G$400,"kg"))))))=0,NA(),IF(DI$2="Catégorie",IF(DI$3="Toutes",SUMIFS('Étape 1 - à remplir'!$F$31:$F$400,'Étape 1 - à remplir'!$E$31:$E$400,MASQ2!CZ549,'Étape 1 - à remplir'!$G$31:$G$400,"kg"),SUMIFS('Étape 1 - à remplir'!$F$31:$F$400,'Étape 1 - à remplir'!$E$31:$E$400,MASQ2!CZ549,'Étape 1 - à remplir'!$C$31:$C$400,DI$3)),IF(DI$2="Âge",IF(DI$3="Tous",SUMIFS('Étape 1 - à remplir'!$F$31:$F$400,'Étape 1 - à remplir'!$E$31:$E$400,MASQ2!CZ549,'Étape 1 - à remplir'!$G$31:$G$400,"kg"),SUMIFS('Étape 1 - à remplir'!$F$31:$F$400,'Étape 1 - à remplir'!$E$31:$E$400,MASQ2!CZ549,'Étape 1 - à remplir'!$P$31:$P$400,DI$3,'Étape 1 - à remplir'!$G$31:$G$400,"kg")),IF(DI$2="Atelier",IF(DI$3="Tous",SUMIFS('Étape 1 - à remplir'!$F$31:$F$400,'Étape 1 - à remplir'!$E$31:$E$400,MASQ2!CZ549,'Étape 1 - à remplir'!$G$31:$G$400,"kg"),SUMIFS('Étape 1 - à remplir'!$F$31:$F$400,'Étape 1 - à remplir'!$E$31:$E$400,MASQ2!CZ549,'Étape 1 - à remplir'!$O$31:$O$400,DI$3,'Étape 1 - à remplir'!$G$31:$G$400,"kg")),IF(DI$2="Espèce",IF(DI$3="Tous",SUMIFS('Étape 1 - à remplir'!$F$31:$F$400,'Étape 1 - à remplir'!$E$31:$E$400,MASQ2!CZ549,'Étape 1 - à remplir'!$G$31:$G$400,"kg"),SUMIFS('Étape 1 - à remplir'!$F$31:$F$400,'Étape 1 - à remplir'!$E$31:$E$400,MASQ2!CZ549,'Étape 1 - à remplir'!$N$31:$N$400,DI$3,'Étape 1 - à remplir'!$G$31:$G$400,"kg")))))))</f>
        <v>#N/A</v>
      </c>
      <c r="DB549" s="104">
        <f t="shared" si="236"/>
        <v>0</v>
      </c>
      <c r="DC549" s="204" t="str">
        <f t="shared" si="229"/>
        <v>Sulfadiméthoxine</v>
      </c>
      <c r="DD549" s="204" t="str">
        <f t="shared" si="230"/>
        <v>Triméthoprime</v>
      </c>
      <c r="DE549" s="204" t="str">
        <f t="shared" si="231"/>
        <v/>
      </c>
      <c r="DF549" s="204" t="str">
        <f t="shared" si="232"/>
        <v>Sulfamides</v>
      </c>
      <c r="DG549" s="204" t="str">
        <f t="shared" si="233"/>
        <v>Trimethoprime</v>
      </c>
      <c r="DH549" s="97" t="str">
        <f t="shared" si="234"/>
        <v/>
      </c>
      <c r="DK549" t="str">
        <f ca="1"/>
        <v>TRIMEDOXYNE ORALE</v>
      </c>
      <c r="DL549" t="e">
        <f ca="1"/>
        <v>#N/A</v>
      </c>
    </row>
    <row r="550" spans="9:116" x14ac:dyDescent="0.25">
      <c r="I550" s="102" t="str">
        <f>INDEX(Données_ATB!BE:BV,MATCH(MASQ2!J550,Données_ATB!BE:BE,0),18)</f>
        <v/>
      </c>
      <c r="J550" s="77" t="str">
        <f>Données_ATB!BE549</f>
        <v>TRIMETHOSULFA V</v>
      </c>
      <c r="K550" s="204" t="e">
        <f>IF(IF(S$2="Catégorie",IF(S$3="Toutes",SUMIFS('Étape 1 - à remplir'!$F$31:$F$400,'Étape 1 - à remplir'!$E$31:$E$400,MASQ2!J550,'Étape 1 - à remplir'!$G$31:$G$400,"animaux"),SUMIFS('Étape 1 - à remplir'!$F$31:$F$400,'Étape 1 - à remplir'!$E$31:$E$400,MASQ2!J550,'Étape 1 - à remplir'!$C$31:$C$400,S$3)),IF(S$2="Âge",IF(S$3="Tous",SUMIFS('Étape 1 - à remplir'!$F$31:$F$400,'Étape 1 - à remplir'!$E$31:$E$400,MASQ2!J550,'Étape 1 - à remplir'!$G$31:$G$400,"animaux"),SUMIFS('Étape 1 - à remplir'!$F$31:$F$400,'Étape 1 - à remplir'!$E$31:$E$400,MASQ2!J550,'Étape 1 - à remplir'!$P$31:$P$400,S$3)),IF(S$2="Atelier",IF(S$3="Tous",SUMIFS('Étape 1 - à remplir'!$F$31:$F$400,'Étape 1 - à remplir'!$E$31:$E$400,MASQ2!J550,'Étape 1 - à remplir'!$G$31:$G$400,"animaux"),SUMIFS('Étape 1 - à remplir'!$F$31:$F$400,'Étape 1 - à remplir'!$E$31:$E$400,MASQ2!J550,'Étape 1 - à remplir'!$O$31:$O$400,S$3)),IF(S$2="Espèce",IF(S$3="Tous",SUMIFS('Étape 1 - à remplir'!$F$31:$F$400,'Étape 1 - à remplir'!$E$31:$E$400,MASQ2!J550,'Étape 1 - à remplir'!$G$31:$G$400,"animaux"),SUMIFS('Étape 1 - à remplir'!$F$31:$F$400,'Étape 1 - à remplir'!$E$31:$E$400,MASQ2!J550,'Étape 1 - à remplir'!$N$31:$N$400,S$3))))))=0,NA(),IF(S$2="Catégorie",IF(S$3="Toutes",SUMIFS('Étape 1 - à remplir'!$F$31:$F$400,'Étape 1 - à remplir'!$E$31:$E$400,MASQ2!J550,'Étape 1 - à remplir'!$G$31:$G$400,"animaux"),SUMIFS('Étape 1 - à remplir'!$F$31:$F$400,'Étape 1 - à remplir'!$E$31:$E$400,MASQ2!J550,'Étape 1 - à remplir'!$C$31:$C$400,S$3)),IF(S$2="Âge",IF(S$3="Tous",SUMIFS('Étape 1 - à remplir'!$F$31:$F$400,'Étape 1 - à remplir'!$E$31:$E$400,MASQ2!J550,'Étape 1 - à remplir'!$G$31:$G$400,"animaux"),SUMIFS('Étape 1 - à remplir'!$F$31:$F$400,'Étape 1 - à remplir'!$E$31:$E$400,MASQ2!J550,'Étape 1 - à remplir'!$P$31:$P$400,S$3)),IF(S$2="Atelier",IF(S$3="Tous",SUMIFS('Étape 1 - à remplir'!$F$31:$F$400,'Étape 1 - à remplir'!$E$31:$E$400,MASQ2!J550,'Étape 1 - à remplir'!$G$31:$G$400,"animaux"),SUMIFS('Étape 1 - à remplir'!$F$31:$F$400,'Étape 1 - à remplir'!$E$31:$E$400,MASQ2!J550,'Étape 1 - à remplir'!$O$31:$O$400,S$3)),IF(S$2="Espèce",IF(S$3="Tous",SUMIFS('Étape 1 - à remplir'!$F$31:$F$400,'Étape 1 - à remplir'!$E$31:$E$400,MASQ2!J550,'Étape 1 - à remplir'!$G$31:$G$400,"animaux"),SUMIFS('Étape 1 - à remplir'!$F$31:$F$400,'Étape 1 - à remplir'!$E$31:$E$400,MASQ2!J550,'Étape 1 - à remplir'!$N$31:$N$400,S$3)))))))</f>
        <v>#N/A</v>
      </c>
      <c r="L550" s="97">
        <f t="shared" si="237"/>
        <v>0</v>
      </c>
      <c r="M550" s="56" t="str">
        <f>Données_ATB!BN549</f>
        <v>Sulfadiméthoxine</v>
      </c>
      <c r="N550" s="204" t="str">
        <f>Données_ATB!BO549</f>
        <v>Triméthoprime</v>
      </c>
      <c r="O550" s="97" t="str">
        <f>Données_ATB!BP549</f>
        <v/>
      </c>
      <c r="P550" s="77" t="str">
        <f>Données_ATB!BR549</f>
        <v>Sulfamides</v>
      </c>
      <c r="Q550" s="78" t="str">
        <f>Données_ATB!BS549</f>
        <v>Trimethoprime</v>
      </c>
      <c r="R550" s="79" t="str">
        <f>Données_ATB!BT549</f>
        <v/>
      </c>
      <c r="S550" s="78"/>
      <c r="U550" s="30" t="str">
        <f ca="1"/>
        <v>TRIMETHOSULFA V</v>
      </c>
      <c r="V550" s="30" t="e">
        <f ca="1"/>
        <v>#N/A</v>
      </c>
      <c r="BD550" s="102" t="str">
        <f t="shared" si="219"/>
        <v/>
      </c>
      <c r="BE550" s="56" t="str">
        <f t="shared" si="220"/>
        <v>TRIMETHOSULFA V</v>
      </c>
      <c r="BF550" s="204" t="e">
        <f>IF(IF(BN$2="Catégorie",IF(BN$3="Toutes",SUMIFS('Étape 1 - à remplir'!$F$31:$F$400,'Étape 1 - à remplir'!$E$31:$E$400,MASQ2!BE550,'Étape 1 - à remplir'!$G$31:$G$400,"lots"),SUMIFS('Étape 1 - à remplir'!$F$31:$F$400,'Étape 1 - à remplir'!$E$31:$E$400,MASQ2!BE550,'Étape 1 - à remplir'!$C$31:$C$400,BN$3)),IF(BN$2="Âge",IF(BN$3="Tous",SUMIFS('Étape 1 - à remplir'!$F$31:$F$400,'Étape 1 - à remplir'!$E$31:$E$400,MASQ2!BE550,'Étape 1 - à remplir'!$G$31:$G$400,"lots"),SUMIFS('Étape 1 - à remplir'!$F$31:$F$400,'Étape 1 - à remplir'!$E$31:$E$400,MASQ2!BE550,'Étape 1 - à remplir'!$P$31:$P$400,BN$3,'Étape 1 - à remplir'!$G$31:$G$400,"lots")),IF(BN$2="Atelier",IF(BN$3="Tous",SUMIFS('Étape 1 - à remplir'!$F$31:$F$400,'Étape 1 - à remplir'!$E$31:$E$400,MASQ2!BE550,'Étape 1 - à remplir'!$G$31:$G$400,"lots"),SUMIFS('Étape 1 - à remplir'!$F$31:$F$400,'Étape 1 - à remplir'!$E$31:$E$400,MASQ2!BE550,'Étape 1 - à remplir'!$O$31:$O$400,BN$3,'Étape 1 - à remplir'!$G$31:$G$400,"lots")),IF(BN$2="Espèce",IF(BN$3="Tous",SUMIFS('Étape 1 - à remplir'!$F$31:$F$400,'Étape 1 - à remplir'!$E$31:$E$400,MASQ2!BE550,'Étape 1 - à remplir'!$G$31:$G$400,"lots"),SUMIFS('Étape 1 - à remplir'!$F$31:$F$400,'Étape 1 - à remplir'!$E$31:$E$400,MASQ2!BE550,'Étape 1 - à remplir'!$N$31:$N$400,BN$3,'Étape 1 - à remplir'!$G$31:$G$400,"lots"))))))=0,NA(),IF(BN$2="Catégorie",IF(BN$3="Toutes",SUMIFS('Étape 1 - à remplir'!$F$31:$F$400,'Étape 1 - à remplir'!$E$31:$E$400,MASQ2!BE550,'Étape 1 - à remplir'!$G$31:$G$400,"lots"),SUMIFS('Étape 1 - à remplir'!$F$31:$F$400,'Étape 1 - à remplir'!$E$31:$E$400,MASQ2!BE550,'Étape 1 - à remplir'!$C$31:$C$400,BN$3)),IF(BN$2="Âge",IF(BN$3="Tous",SUMIFS('Étape 1 - à remplir'!$F$31:$F$400,'Étape 1 - à remplir'!$E$31:$E$400,MASQ2!BE550,'Étape 1 - à remplir'!$G$31:$G$400,"lots"),SUMIFS('Étape 1 - à remplir'!$F$31:$F$400,'Étape 1 - à remplir'!$E$31:$E$400,MASQ2!BE550,'Étape 1 - à remplir'!$P$31:$P$400,BN$3,'Étape 1 - à remplir'!$G$31:$G$400,"lots")),IF(BN$2="Atelier",IF(BN$3="Tous",SUMIFS('Étape 1 - à remplir'!$F$31:$F$400,'Étape 1 - à remplir'!$E$31:$E$400,MASQ2!BE550,'Étape 1 - à remplir'!$G$31:$G$400,"lots"),SUMIFS('Étape 1 - à remplir'!$F$31:$F$400,'Étape 1 - à remplir'!$E$31:$E$400,MASQ2!BE550,'Étape 1 - à remplir'!$O$31:$O$400,BN$3,'Étape 1 - à remplir'!$G$31:$G$400,"lots")),IF(BN$2="Espèce",IF(BN$3="Tous",SUMIFS('Étape 1 - à remplir'!$F$31:$F$400,'Étape 1 - à remplir'!$E$31:$E$400,MASQ2!BE550,'Étape 1 - à remplir'!$G$31:$G$400,"lots"),SUMIFS('Étape 1 - à remplir'!$F$31:$F$400,'Étape 1 - à remplir'!$E$31:$E$400,MASQ2!BE550,'Étape 1 - à remplir'!$N$31:$N$400,BN$3,'Étape 1 - à remplir'!$G$31:$G$400,"lots")))))))</f>
        <v>#N/A</v>
      </c>
      <c r="BG550" s="204">
        <f t="shared" si="235"/>
        <v>0</v>
      </c>
      <c r="BH550" s="204" t="str">
        <f t="shared" si="221"/>
        <v>Sulfadiméthoxine</v>
      </c>
      <c r="BI550" s="204" t="str">
        <f t="shared" si="222"/>
        <v>Triméthoprime</v>
      </c>
      <c r="BJ550" s="204" t="str">
        <f t="shared" si="223"/>
        <v/>
      </c>
      <c r="BK550" s="204" t="str">
        <f t="shared" si="224"/>
        <v>Sulfamides</v>
      </c>
      <c r="BL550" s="204" t="str">
        <f t="shared" si="225"/>
        <v>Trimethoprime</v>
      </c>
      <c r="BM550" s="97" t="str">
        <f t="shared" si="226"/>
        <v/>
      </c>
      <c r="BP550" t="str">
        <f ca="1"/>
        <v>TRIMETHOSULFA V</v>
      </c>
      <c r="BQ550" t="e">
        <f ca="1"/>
        <v>#N/A</v>
      </c>
      <c r="CY550" s="102" t="str">
        <f t="shared" si="227"/>
        <v/>
      </c>
      <c r="CZ550" s="56" t="str">
        <f t="shared" si="228"/>
        <v>TRIMETHOSULFA V</v>
      </c>
      <c r="DA550" s="204" t="e">
        <f>IF(IF(DI$2="Catégorie",IF(DI$3="Toutes",SUMIFS('Étape 1 - à remplir'!$F$31:$F$400,'Étape 1 - à remplir'!$E$31:$E$400,MASQ2!CZ550,'Étape 1 - à remplir'!$G$31:$G$400,"kg"),SUMIFS('Étape 1 - à remplir'!$F$31:$F$400,'Étape 1 - à remplir'!$E$31:$E$400,MASQ2!CZ550,'Étape 1 - à remplir'!$C$31:$C$400,DI$3)),IF(DI$2="Âge",IF(DI$3="Tous",SUMIFS('Étape 1 - à remplir'!$F$31:$F$400,'Étape 1 - à remplir'!$E$31:$E$400,MASQ2!CZ550,'Étape 1 - à remplir'!$G$31:$G$400,"kg"),SUMIFS('Étape 1 - à remplir'!$F$31:$F$400,'Étape 1 - à remplir'!$E$31:$E$400,MASQ2!CZ550,'Étape 1 - à remplir'!$P$31:$P$400,DI$3,'Étape 1 - à remplir'!$G$31:$G$400,"kg")),IF(DI$2="Atelier",IF(DI$3="Tous",SUMIFS('Étape 1 - à remplir'!$F$31:$F$400,'Étape 1 - à remplir'!$E$31:$E$400,MASQ2!CZ550,'Étape 1 - à remplir'!$G$31:$G$400,"kg"),SUMIFS('Étape 1 - à remplir'!$F$31:$F$400,'Étape 1 - à remplir'!$E$31:$E$400,MASQ2!CZ550,'Étape 1 - à remplir'!$O$31:$O$400,DI$3,'Étape 1 - à remplir'!$G$31:$G$400,"kg")),IF(DI$2="Espèce",IF(DI$3="Tous",SUMIFS('Étape 1 - à remplir'!$F$31:$F$400,'Étape 1 - à remplir'!$E$31:$E$400,MASQ2!CZ550,'Étape 1 - à remplir'!$G$31:$G$400,"kg"),SUMIFS('Étape 1 - à remplir'!$F$31:$F$400,'Étape 1 - à remplir'!$E$31:$E$400,MASQ2!CZ550,'Étape 1 - à remplir'!$N$31:$N$400,DI$3,'Étape 1 - à remplir'!$G$31:$G$400,"kg"))))))=0,NA(),IF(DI$2="Catégorie",IF(DI$3="Toutes",SUMIFS('Étape 1 - à remplir'!$F$31:$F$400,'Étape 1 - à remplir'!$E$31:$E$400,MASQ2!CZ550,'Étape 1 - à remplir'!$G$31:$G$400,"kg"),SUMIFS('Étape 1 - à remplir'!$F$31:$F$400,'Étape 1 - à remplir'!$E$31:$E$400,MASQ2!CZ550,'Étape 1 - à remplir'!$C$31:$C$400,DI$3)),IF(DI$2="Âge",IF(DI$3="Tous",SUMIFS('Étape 1 - à remplir'!$F$31:$F$400,'Étape 1 - à remplir'!$E$31:$E$400,MASQ2!CZ550,'Étape 1 - à remplir'!$G$31:$G$400,"kg"),SUMIFS('Étape 1 - à remplir'!$F$31:$F$400,'Étape 1 - à remplir'!$E$31:$E$400,MASQ2!CZ550,'Étape 1 - à remplir'!$P$31:$P$400,DI$3,'Étape 1 - à remplir'!$G$31:$G$400,"kg")),IF(DI$2="Atelier",IF(DI$3="Tous",SUMIFS('Étape 1 - à remplir'!$F$31:$F$400,'Étape 1 - à remplir'!$E$31:$E$400,MASQ2!CZ550,'Étape 1 - à remplir'!$G$31:$G$400,"kg"),SUMIFS('Étape 1 - à remplir'!$F$31:$F$400,'Étape 1 - à remplir'!$E$31:$E$400,MASQ2!CZ550,'Étape 1 - à remplir'!$O$31:$O$400,DI$3,'Étape 1 - à remplir'!$G$31:$G$400,"kg")),IF(DI$2="Espèce",IF(DI$3="Tous",SUMIFS('Étape 1 - à remplir'!$F$31:$F$400,'Étape 1 - à remplir'!$E$31:$E$400,MASQ2!CZ550,'Étape 1 - à remplir'!$G$31:$G$400,"kg"),SUMIFS('Étape 1 - à remplir'!$F$31:$F$400,'Étape 1 - à remplir'!$E$31:$E$400,MASQ2!CZ550,'Étape 1 - à remplir'!$N$31:$N$400,DI$3,'Étape 1 - à remplir'!$G$31:$G$400,"kg")))))))</f>
        <v>#N/A</v>
      </c>
      <c r="DB550" s="104">
        <f t="shared" si="236"/>
        <v>0</v>
      </c>
      <c r="DC550" s="204" t="str">
        <f t="shared" si="229"/>
        <v>Sulfadiméthoxine</v>
      </c>
      <c r="DD550" s="204" t="str">
        <f t="shared" si="230"/>
        <v>Triméthoprime</v>
      </c>
      <c r="DE550" s="204" t="str">
        <f t="shared" si="231"/>
        <v/>
      </c>
      <c r="DF550" s="204" t="str">
        <f t="shared" si="232"/>
        <v>Sulfamides</v>
      </c>
      <c r="DG550" s="204" t="str">
        <f t="shared" si="233"/>
        <v>Trimethoprime</v>
      </c>
      <c r="DH550" s="97" t="str">
        <f t="shared" si="234"/>
        <v/>
      </c>
      <c r="DK550" t="str">
        <f ca="1"/>
        <v>TRIMETHOSULFA V</v>
      </c>
      <c r="DL550" t="e">
        <f ca="1"/>
        <v>#N/A</v>
      </c>
    </row>
    <row r="551" spans="9:116" x14ac:dyDescent="0.25">
      <c r="I551" s="102" t="str">
        <f>INDEX(Données_ATB!BE:BV,MATCH(MASQ2!J551,Données_ATB!BE:BE,0),18)</f>
        <v/>
      </c>
      <c r="J551" s="77" t="str">
        <f>Données_ATB!BE550</f>
        <v>TRIMETHOX</v>
      </c>
      <c r="K551" s="204" t="e">
        <f>IF(IF(S$2="Catégorie",IF(S$3="Toutes",SUMIFS('Étape 1 - à remplir'!$F$31:$F$400,'Étape 1 - à remplir'!$E$31:$E$400,MASQ2!J551,'Étape 1 - à remplir'!$G$31:$G$400,"animaux"),SUMIFS('Étape 1 - à remplir'!$F$31:$F$400,'Étape 1 - à remplir'!$E$31:$E$400,MASQ2!J551,'Étape 1 - à remplir'!$C$31:$C$400,S$3)),IF(S$2="Âge",IF(S$3="Tous",SUMIFS('Étape 1 - à remplir'!$F$31:$F$400,'Étape 1 - à remplir'!$E$31:$E$400,MASQ2!J551,'Étape 1 - à remplir'!$G$31:$G$400,"animaux"),SUMIFS('Étape 1 - à remplir'!$F$31:$F$400,'Étape 1 - à remplir'!$E$31:$E$400,MASQ2!J551,'Étape 1 - à remplir'!$P$31:$P$400,S$3)),IF(S$2="Atelier",IF(S$3="Tous",SUMIFS('Étape 1 - à remplir'!$F$31:$F$400,'Étape 1 - à remplir'!$E$31:$E$400,MASQ2!J551,'Étape 1 - à remplir'!$G$31:$G$400,"animaux"),SUMIFS('Étape 1 - à remplir'!$F$31:$F$400,'Étape 1 - à remplir'!$E$31:$E$400,MASQ2!J551,'Étape 1 - à remplir'!$O$31:$O$400,S$3)),IF(S$2="Espèce",IF(S$3="Tous",SUMIFS('Étape 1 - à remplir'!$F$31:$F$400,'Étape 1 - à remplir'!$E$31:$E$400,MASQ2!J551,'Étape 1 - à remplir'!$G$31:$G$400,"animaux"),SUMIFS('Étape 1 - à remplir'!$F$31:$F$400,'Étape 1 - à remplir'!$E$31:$E$400,MASQ2!J551,'Étape 1 - à remplir'!$N$31:$N$400,S$3))))))=0,NA(),IF(S$2="Catégorie",IF(S$3="Toutes",SUMIFS('Étape 1 - à remplir'!$F$31:$F$400,'Étape 1 - à remplir'!$E$31:$E$400,MASQ2!J551,'Étape 1 - à remplir'!$G$31:$G$400,"animaux"),SUMIFS('Étape 1 - à remplir'!$F$31:$F$400,'Étape 1 - à remplir'!$E$31:$E$400,MASQ2!J551,'Étape 1 - à remplir'!$C$31:$C$400,S$3)),IF(S$2="Âge",IF(S$3="Tous",SUMIFS('Étape 1 - à remplir'!$F$31:$F$400,'Étape 1 - à remplir'!$E$31:$E$400,MASQ2!J551,'Étape 1 - à remplir'!$G$31:$G$400,"animaux"),SUMIFS('Étape 1 - à remplir'!$F$31:$F$400,'Étape 1 - à remplir'!$E$31:$E$400,MASQ2!J551,'Étape 1 - à remplir'!$P$31:$P$400,S$3)),IF(S$2="Atelier",IF(S$3="Tous",SUMIFS('Étape 1 - à remplir'!$F$31:$F$400,'Étape 1 - à remplir'!$E$31:$E$400,MASQ2!J551,'Étape 1 - à remplir'!$G$31:$G$400,"animaux"),SUMIFS('Étape 1 - à remplir'!$F$31:$F$400,'Étape 1 - à remplir'!$E$31:$E$400,MASQ2!J551,'Étape 1 - à remplir'!$O$31:$O$400,S$3)),IF(S$2="Espèce",IF(S$3="Tous",SUMIFS('Étape 1 - à remplir'!$F$31:$F$400,'Étape 1 - à remplir'!$E$31:$E$400,MASQ2!J551,'Étape 1 - à remplir'!$G$31:$G$400,"animaux"),SUMIFS('Étape 1 - à remplir'!$F$31:$F$400,'Étape 1 - à remplir'!$E$31:$E$400,MASQ2!J551,'Étape 1 - à remplir'!$N$31:$N$400,S$3)))))))</f>
        <v>#N/A</v>
      </c>
      <c r="L551" s="97">
        <f t="shared" si="237"/>
        <v>0</v>
      </c>
      <c r="M551" s="56" t="str">
        <f>Données_ATB!BN550</f>
        <v>Sulfadiméthoxine</v>
      </c>
      <c r="N551" s="204" t="str">
        <f>Données_ATB!BO550</f>
        <v>Triméthoprime</v>
      </c>
      <c r="O551" s="97" t="str">
        <f>Données_ATB!BP550</f>
        <v/>
      </c>
      <c r="P551" s="77" t="str">
        <f>Données_ATB!BR550</f>
        <v>Sulfamides</v>
      </c>
      <c r="Q551" s="78" t="str">
        <f>Données_ATB!BS550</f>
        <v>Trimethoprime</v>
      </c>
      <c r="R551" s="79" t="str">
        <f>Données_ATB!BT550</f>
        <v/>
      </c>
      <c r="S551" s="78"/>
      <c r="U551" s="30" t="str">
        <f ca="1"/>
        <v>TRIMETHOX</v>
      </c>
      <c r="V551" s="30" t="e">
        <f ca="1"/>
        <v>#N/A</v>
      </c>
      <c r="BD551" s="102" t="str">
        <f t="shared" si="219"/>
        <v/>
      </c>
      <c r="BE551" s="56" t="str">
        <f t="shared" si="220"/>
        <v>TRIMETHOX</v>
      </c>
      <c r="BF551" s="204" t="e">
        <f>IF(IF(BN$2="Catégorie",IF(BN$3="Toutes",SUMIFS('Étape 1 - à remplir'!$F$31:$F$400,'Étape 1 - à remplir'!$E$31:$E$400,MASQ2!BE551,'Étape 1 - à remplir'!$G$31:$G$400,"lots"),SUMIFS('Étape 1 - à remplir'!$F$31:$F$400,'Étape 1 - à remplir'!$E$31:$E$400,MASQ2!BE551,'Étape 1 - à remplir'!$C$31:$C$400,BN$3)),IF(BN$2="Âge",IF(BN$3="Tous",SUMIFS('Étape 1 - à remplir'!$F$31:$F$400,'Étape 1 - à remplir'!$E$31:$E$400,MASQ2!BE551,'Étape 1 - à remplir'!$G$31:$G$400,"lots"),SUMIFS('Étape 1 - à remplir'!$F$31:$F$400,'Étape 1 - à remplir'!$E$31:$E$400,MASQ2!BE551,'Étape 1 - à remplir'!$P$31:$P$400,BN$3,'Étape 1 - à remplir'!$G$31:$G$400,"lots")),IF(BN$2="Atelier",IF(BN$3="Tous",SUMIFS('Étape 1 - à remplir'!$F$31:$F$400,'Étape 1 - à remplir'!$E$31:$E$400,MASQ2!BE551,'Étape 1 - à remplir'!$G$31:$G$400,"lots"),SUMIFS('Étape 1 - à remplir'!$F$31:$F$400,'Étape 1 - à remplir'!$E$31:$E$400,MASQ2!BE551,'Étape 1 - à remplir'!$O$31:$O$400,BN$3,'Étape 1 - à remplir'!$G$31:$G$400,"lots")),IF(BN$2="Espèce",IF(BN$3="Tous",SUMIFS('Étape 1 - à remplir'!$F$31:$F$400,'Étape 1 - à remplir'!$E$31:$E$400,MASQ2!BE551,'Étape 1 - à remplir'!$G$31:$G$400,"lots"),SUMIFS('Étape 1 - à remplir'!$F$31:$F$400,'Étape 1 - à remplir'!$E$31:$E$400,MASQ2!BE551,'Étape 1 - à remplir'!$N$31:$N$400,BN$3,'Étape 1 - à remplir'!$G$31:$G$400,"lots"))))))=0,NA(),IF(BN$2="Catégorie",IF(BN$3="Toutes",SUMIFS('Étape 1 - à remplir'!$F$31:$F$400,'Étape 1 - à remplir'!$E$31:$E$400,MASQ2!BE551,'Étape 1 - à remplir'!$G$31:$G$400,"lots"),SUMIFS('Étape 1 - à remplir'!$F$31:$F$400,'Étape 1 - à remplir'!$E$31:$E$400,MASQ2!BE551,'Étape 1 - à remplir'!$C$31:$C$400,BN$3)),IF(BN$2="Âge",IF(BN$3="Tous",SUMIFS('Étape 1 - à remplir'!$F$31:$F$400,'Étape 1 - à remplir'!$E$31:$E$400,MASQ2!BE551,'Étape 1 - à remplir'!$G$31:$G$400,"lots"),SUMIFS('Étape 1 - à remplir'!$F$31:$F$400,'Étape 1 - à remplir'!$E$31:$E$400,MASQ2!BE551,'Étape 1 - à remplir'!$P$31:$P$400,BN$3,'Étape 1 - à remplir'!$G$31:$G$400,"lots")),IF(BN$2="Atelier",IF(BN$3="Tous",SUMIFS('Étape 1 - à remplir'!$F$31:$F$400,'Étape 1 - à remplir'!$E$31:$E$400,MASQ2!BE551,'Étape 1 - à remplir'!$G$31:$G$400,"lots"),SUMIFS('Étape 1 - à remplir'!$F$31:$F$400,'Étape 1 - à remplir'!$E$31:$E$400,MASQ2!BE551,'Étape 1 - à remplir'!$O$31:$O$400,BN$3,'Étape 1 - à remplir'!$G$31:$G$400,"lots")),IF(BN$2="Espèce",IF(BN$3="Tous",SUMIFS('Étape 1 - à remplir'!$F$31:$F$400,'Étape 1 - à remplir'!$E$31:$E$400,MASQ2!BE551,'Étape 1 - à remplir'!$G$31:$G$400,"lots"),SUMIFS('Étape 1 - à remplir'!$F$31:$F$400,'Étape 1 - à remplir'!$E$31:$E$400,MASQ2!BE551,'Étape 1 - à remplir'!$N$31:$N$400,BN$3,'Étape 1 - à remplir'!$G$31:$G$400,"lots")))))))</f>
        <v>#N/A</v>
      </c>
      <c r="BG551" s="204">
        <f t="shared" si="235"/>
        <v>0</v>
      </c>
      <c r="BH551" s="204" t="str">
        <f t="shared" si="221"/>
        <v>Sulfadiméthoxine</v>
      </c>
      <c r="BI551" s="204" t="str">
        <f t="shared" si="222"/>
        <v>Triméthoprime</v>
      </c>
      <c r="BJ551" s="204" t="str">
        <f t="shared" si="223"/>
        <v/>
      </c>
      <c r="BK551" s="204" t="str">
        <f t="shared" si="224"/>
        <v>Sulfamides</v>
      </c>
      <c r="BL551" s="204" t="str">
        <f t="shared" si="225"/>
        <v>Trimethoprime</v>
      </c>
      <c r="BM551" s="97" t="str">
        <f t="shared" si="226"/>
        <v/>
      </c>
      <c r="BP551" t="str">
        <f ca="1"/>
        <v>TRIMETHOX</v>
      </c>
      <c r="BQ551" t="e">
        <f ca="1"/>
        <v>#N/A</v>
      </c>
      <c r="CY551" s="102" t="str">
        <f t="shared" si="227"/>
        <v/>
      </c>
      <c r="CZ551" s="56" t="str">
        <f t="shared" si="228"/>
        <v>TRIMETHOX</v>
      </c>
      <c r="DA551" s="204" t="e">
        <f>IF(IF(DI$2="Catégorie",IF(DI$3="Toutes",SUMIFS('Étape 1 - à remplir'!$F$31:$F$400,'Étape 1 - à remplir'!$E$31:$E$400,MASQ2!CZ551,'Étape 1 - à remplir'!$G$31:$G$400,"kg"),SUMIFS('Étape 1 - à remplir'!$F$31:$F$400,'Étape 1 - à remplir'!$E$31:$E$400,MASQ2!CZ551,'Étape 1 - à remplir'!$C$31:$C$400,DI$3)),IF(DI$2="Âge",IF(DI$3="Tous",SUMIFS('Étape 1 - à remplir'!$F$31:$F$400,'Étape 1 - à remplir'!$E$31:$E$400,MASQ2!CZ551,'Étape 1 - à remplir'!$G$31:$G$400,"kg"),SUMIFS('Étape 1 - à remplir'!$F$31:$F$400,'Étape 1 - à remplir'!$E$31:$E$400,MASQ2!CZ551,'Étape 1 - à remplir'!$P$31:$P$400,DI$3,'Étape 1 - à remplir'!$G$31:$G$400,"kg")),IF(DI$2="Atelier",IF(DI$3="Tous",SUMIFS('Étape 1 - à remplir'!$F$31:$F$400,'Étape 1 - à remplir'!$E$31:$E$400,MASQ2!CZ551,'Étape 1 - à remplir'!$G$31:$G$400,"kg"),SUMIFS('Étape 1 - à remplir'!$F$31:$F$400,'Étape 1 - à remplir'!$E$31:$E$400,MASQ2!CZ551,'Étape 1 - à remplir'!$O$31:$O$400,DI$3,'Étape 1 - à remplir'!$G$31:$G$400,"kg")),IF(DI$2="Espèce",IF(DI$3="Tous",SUMIFS('Étape 1 - à remplir'!$F$31:$F$400,'Étape 1 - à remplir'!$E$31:$E$400,MASQ2!CZ551,'Étape 1 - à remplir'!$G$31:$G$400,"kg"),SUMIFS('Étape 1 - à remplir'!$F$31:$F$400,'Étape 1 - à remplir'!$E$31:$E$400,MASQ2!CZ551,'Étape 1 - à remplir'!$N$31:$N$400,DI$3,'Étape 1 - à remplir'!$G$31:$G$400,"kg"))))))=0,NA(),IF(DI$2="Catégorie",IF(DI$3="Toutes",SUMIFS('Étape 1 - à remplir'!$F$31:$F$400,'Étape 1 - à remplir'!$E$31:$E$400,MASQ2!CZ551,'Étape 1 - à remplir'!$G$31:$G$400,"kg"),SUMIFS('Étape 1 - à remplir'!$F$31:$F$400,'Étape 1 - à remplir'!$E$31:$E$400,MASQ2!CZ551,'Étape 1 - à remplir'!$C$31:$C$400,DI$3)),IF(DI$2="Âge",IF(DI$3="Tous",SUMIFS('Étape 1 - à remplir'!$F$31:$F$400,'Étape 1 - à remplir'!$E$31:$E$400,MASQ2!CZ551,'Étape 1 - à remplir'!$G$31:$G$400,"kg"),SUMIFS('Étape 1 - à remplir'!$F$31:$F$400,'Étape 1 - à remplir'!$E$31:$E$400,MASQ2!CZ551,'Étape 1 - à remplir'!$P$31:$P$400,DI$3,'Étape 1 - à remplir'!$G$31:$G$400,"kg")),IF(DI$2="Atelier",IF(DI$3="Tous",SUMIFS('Étape 1 - à remplir'!$F$31:$F$400,'Étape 1 - à remplir'!$E$31:$E$400,MASQ2!CZ551,'Étape 1 - à remplir'!$G$31:$G$400,"kg"),SUMIFS('Étape 1 - à remplir'!$F$31:$F$400,'Étape 1 - à remplir'!$E$31:$E$400,MASQ2!CZ551,'Étape 1 - à remplir'!$O$31:$O$400,DI$3,'Étape 1 - à remplir'!$G$31:$G$400,"kg")),IF(DI$2="Espèce",IF(DI$3="Tous",SUMIFS('Étape 1 - à remplir'!$F$31:$F$400,'Étape 1 - à remplir'!$E$31:$E$400,MASQ2!CZ551,'Étape 1 - à remplir'!$G$31:$G$400,"kg"),SUMIFS('Étape 1 - à remplir'!$F$31:$F$400,'Étape 1 - à remplir'!$E$31:$E$400,MASQ2!CZ551,'Étape 1 - à remplir'!$N$31:$N$400,DI$3,'Étape 1 - à remplir'!$G$31:$G$400,"kg")))))))</f>
        <v>#N/A</v>
      </c>
      <c r="DB551" s="104">
        <f t="shared" si="236"/>
        <v>0</v>
      </c>
      <c r="DC551" s="204" t="str">
        <f t="shared" si="229"/>
        <v>Sulfadiméthoxine</v>
      </c>
      <c r="DD551" s="204" t="str">
        <f t="shared" si="230"/>
        <v>Triméthoprime</v>
      </c>
      <c r="DE551" s="204" t="str">
        <f t="shared" si="231"/>
        <v/>
      </c>
      <c r="DF551" s="204" t="str">
        <f t="shared" si="232"/>
        <v>Sulfamides</v>
      </c>
      <c r="DG551" s="204" t="str">
        <f t="shared" si="233"/>
        <v>Trimethoprime</v>
      </c>
      <c r="DH551" s="97" t="str">
        <f t="shared" si="234"/>
        <v/>
      </c>
      <c r="DK551" t="str">
        <f ca="1"/>
        <v>TRIMETHOX</v>
      </c>
      <c r="DL551" t="e">
        <f ca="1"/>
        <v>#N/A</v>
      </c>
    </row>
    <row r="552" spans="9:116" x14ac:dyDescent="0.25">
      <c r="I552" s="102" t="str">
        <f>INDEX(Données_ATB!BE:BV,MATCH(MASQ2!J552,Données_ATB!BE:BE,0),18)</f>
        <v/>
      </c>
      <c r="J552" s="77" t="str">
        <f>Données_ATB!BE551</f>
        <v>TRISULMIX INJECTABLE</v>
      </c>
      <c r="K552" s="204" t="e">
        <f>IF(IF(S$2="Catégorie",IF(S$3="Toutes",SUMIFS('Étape 1 - à remplir'!$F$31:$F$400,'Étape 1 - à remplir'!$E$31:$E$400,MASQ2!J552,'Étape 1 - à remplir'!$G$31:$G$400,"animaux"),SUMIFS('Étape 1 - à remplir'!$F$31:$F$400,'Étape 1 - à remplir'!$E$31:$E$400,MASQ2!J552,'Étape 1 - à remplir'!$C$31:$C$400,S$3)),IF(S$2="Âge",IF(S$3="Tous",SUMIFS('Étape 1 - à remplir'!$F$31:$F$400,'Étape 1 - à remplir'!$E$31:$E$400,MASQ2!J552,'Étape 1 - à remplir'!$G$31:$G$400,"animaux"),SUMIFS('Étape 1 - à remplir'!$F$31:$F$400,'Étape 1 - à remplir'!$E$31:$E$400,MASQ2!J552,'Étape 1 - à remplir'!$P$31:$P$400,S$3)),IF(S$2="Atelier",IF(S$3="Tous",SUMIFS('Étape 1 - à remplir'!$F$31:$F$400,'Étape 1 - à remplir'!$E$31:$E$400,MASQ2!J552,'Étape 1 - à remplir'!$G$31:$G$400,"animaux"),SUMIFS('Étape 1 - à remplir'!$F$31:$F$400,'Étape 1 - à remplir'!$E$31:$E$400,MASQ2!J552,'Étape 1 - à remplir'!$O$31:$O$400,S$3)),IF(S$2="Espèce",IF(S$3="Tous",SUMIFS('Étape 1 - à remplir'!$F$31:$F$400,'Étape 1 - à remplir'!$E$31:$E$400,MASQ2!J552,'Étape 1 - à remplir'!$G$31:$G$400,"animaux"),SUMIFS('Étape 1 - à remplir'!$F$31:$F$400,'Étape 1 - à remplir'!$E$31:$E$400,MASQ2!J552,'Étape 1 - à remplir'!$N$31:$N$400,S$3))))))=0,NA(),IF(S$2="Catégorie",IF(S$3="Toutes",SUMIFS('Étape 1 - à remplir'!$F$31:$F$400,'Étape 1 - à remplir'!$E$31:$E$400,MASQ2!J552,'Étape 1 - à remplir'!$G$31:$G$400,"animaux"),SUMIFS('Étape 1 - à remplir'!$F$31:$F$400,'Étape 1 - à remplir'!$E$31:$E$400,MASQ2!J552,'Étape 1 - à remplir'!$C$31:$C$400,S$3)),IF(S$2="Âge",IF(S$3="Tous",SUMIFS('Étape 1 - à remplir'!$F$31:$F$400,'Étape 1 - à remplir'!$E$31:$E$400,MASQ2!J552,'Étape 1 - à remplir'!$G$31:$G$400,"animaux"),SUMIFS('Étape 1 - à remplir'!$F$31:$F$400,'Étape 1 - à remplir'!$E$31:$E$400,MASQ2!J552,'Étape 1 - à remplir'!$P$31:$P$400,S$3)),IF(S$2="Atelier",IF(S$3="Tous",SUMIFS('Étape 1 - à remplir'!$F$31:$F$400,'Étape 1 - à remplir'!$E$31:$E$400,MASQ2!J552,'Étape 1 - à remplir'!$G$31:$G$400,"animaux"),SUMIFS('Étape 1 - à remplir'!$F$31:$F$400,'Étape 1 - à remplir'!$E$31:$E$400,MASQ2!J552,'Étape 1 - à remplir'!$O$31:$O$400,S$3)),IF(S$2="Espèce",IF(S$3="Tous",SUMIFS('Étape 1 - à remplir'!$F$31:$F$400,'Étape 1 - à remplir'!$E$31:$E$400,MASQ2!J552,'Étape 1 - à remplir'!$G$31:$G$400,"animaux"),SUMIFS('Étape 1 - à remplir'!$F$31:$F$400,'Étape 1 - à remplir'!$E$31:$E$400,MASQ2!J552,'Étape 1 - à remplir'!$N$31:$N$400,S$3)))))))</f>
        <v>#N/A</v>
      </c>
      <c r="L552" s="97">
        <f t="shared" si="237"/>
        <v>0</v>
      </c>
      <c r="M552" s="56" t="str">
        <f>Données_ATB!BN551</f>
        <v>Sulfadiméthoxine</v>
      </c>
      <c r="N552" s="204" t="str">
        <f>Données_ATB!BO551</f>
        <v>Triméthoprime</v>
      </c>
      <c r="O552" s="97" t="str">
        <f>Données_ATB!BP551</f>
        <v/>
      </c>
      <c r="P552" s="77" t="str">
        <f>Données_ATB!BR551</f>
        <v>Sulfamides</v>
      </c>
      <c r="Q552" s="78" t="str">
        <f>Données_ATB!BS551</f>
        <v>Trimethoprime</v>
      </c>
      <c r="R552" s="79" t="str">
        <f>Données_ATB!BT551</f>
        <v/>
      </c>
      <c r="S552" s="78"/>
      <c r="U552" s="30" t="str">
        <f ca="1"/>
        <v>TRISULMIX INJECTABLE</v>
      </c>
      <c r="V552" s="30" t="e">
        <f ca="1"/>
        <v>#N/A</v>
      </c>
      <c r="BD552" s="102" t="str">
        <f t="shared" si="219"/>
        <v/>
      </c>
      <c r="BE552" s="56" t="str">
        <f t="shared" si="220"/>
        <v>TRISULMIX INJECTABLE</v>
      </c>
      <c r="BF552" s="204" t="e">
        <f>IF(IF(BN$2="Catégorie",IF(BN$3="Toutes",SUMIFS('Étape 1 - à remplir'!$F$31:$F$400,'Étape 1 - à remplir'!$E$31:$E$400,MASQ2!BE552,'Étape 1 - à remplir'!$G$31:$G$400,"lots"),SUMIFS('Étape 1 - à remplir'!$F$31:$F$400,'Étape 1 - à remplir'!$E$31:$E$400,MASQ2!BE552,'Étape 1 - à remplir'!$C$31:$C$400,BN$3)),IF(BN$2="Âge",IF(BN$3="Tous",SUMIFS('Étape 1 - à remplir'!$F$31:$F$400,'Étape 1 - à remplir'!$E$31:$E$400,MASQ2!BE552,'Étape 1 - à remplir'!$G$31:$G$400,"lots"),SUMIFS('Étape 1 - à remplir'!$F$31:$F$400,'Étape 1 - à remplir'!$E$31:$E$400,MASQ2!BE552,'Étape 1 - à remplir'!$P$31:$P$400,BN$3,'Étape 1 - à remplir'!$G$31:$G$400,"lots")),IF(BN$2="Atelier",IF(BN$3="Tous",SUMIFS('Étape 1 - à remplir'!$F$31:$F$400,'Étape 1 - à remplir'!$E$31:$E$400,MASQ2!BE552,'Étape 1 - à remplir'!$G$31:$G$400,"lots"),SUMIFS('Étape 1 - à remplir'!$F$31:$F$400,'Étape 1 - à remplir'!$E$31:$E$400,MASQ2!BE552,'Étape 1 - à remplir'!$O$31:$O$400,BN$3,'Étape 1 - à remplir'!$G$31:$G$400,"lots")),IF(BN$2="Espèce",IF(BN$3="Tous",SUMIFS('Étape 1 - à remplir'!$F$31:$F$400,'Étape 1 - à remplir'!$E$31:$E$400,MASQ2!BE552,'Étape 1 - à remplir'!$G$31:$G$400,"lots"),SUMIFS('Étape 1 - à remplir'!$F$31:$F$400,'Étape 1 - à remplir'!$E$31:$E$400,MASQ2!BE552,'Étape 1 - à remplir'!$N$31:$N$400,BN$3,'Étape 1 - à remplir'!$G$31:$G$400,"lots"))))))=0,NA(),IF(BN$2="Catégorie",IF(BN$3="Toutes",SUMIFS('Étape 1 - à remplir'!$F$31:$F$400,'Étape 1 - à remplir'!$E$31:$E$400,MASQ2!BE552,'Étape 1 - à remplir'!$G$31:$G$400,"lots"),SUMIFS('Étape 1 - à remplir'!$F$31:$F$400,'Étape 1 - à remplir'!$E$31:$E$400,MASQ2!BE552,'Étape 1 - à remplir'!$C$31:$C$400,BN$3)),IF(BN$2="Âge",IF(BN$3="Tous",SUMIFS('Étape 1 - à remplir'!$F$31:$F$400,'Étape 1 - à remplir'!$E$31:$E$400,MASQ2!BE552,'Étape 1 - à remplir'!$G$31:$G$400,"lots"),SUMIFS('Étape 1 - à remplir'!$F$31:$F$400,'Étape 1 - à remplir'!$E$31:$E$400,MASQ2!BE552,'Étape 1 - à remplir'!$P$31:$P$400,BN$3,'Étape 1 - à remplir'!$G$31:$G$400,"lots")),IF(BN$2="Atelier",IF(BN$3="Tous",SUMIFS('Étape 1 - à remplir'!$F$31:$F$400,'Étape 1 - à remplir'!$E$31:$E$400,MASQ2!BE552,'Étape 1 - à remplir'!$G$31:$G$400,"lots"),SUMIFS('Étape 1 - à remplir'!$F$31:$F$400,'Étape 1 - à remplir'!$E$31:$E$400,MASQ2!BE552,'Étape 1 - à remplir'!$O$31:$O$400,BN$3,'Étape 1 - à remplir'!$G$31:$G$400,"lots")),IF(BN$2="Espèce",IF(BN$3="Tous",SUMIFS('Étape 1 - à remplir'!$F$31:$F$400,'Étape 1 - à remplir'!$E$31:$E$400,MASQ2!BE552,'Étape 1 - à remplir'!$G$31:$G$400,"lots"),SUMIFS('Étape 1 - à remplir'!$F$31:$F$400,'Étape 1 - à remplir'!$E$31:$E$400,MASQ2!BE552,'Étape 1 - à remplir'!$N$31:$N$400,BN$3,'Étape 1 - à remplir'!$G$31:$G$400,"lots")))))))</f>
        <v>#N/A</v>
      </c>
      <c r="BG552" s="204">
        <f t="shared" si="235"/>
        <v>0</v>
      </c>
      <c r="BH552" s="204" t="str">
        <f t="shared" si="221"/>
        <v>Sulfadiméthoxine</v>
      </c>
      <c r="BI552" s="204" t="str">
        <f t="shared" si="222"/>
        <v>Triméthoprime</v>
      </c>
      <c r="BJ552" s="204" t="str">
        <f t="shared" si="223"/>
        <v/>
      </c>
      <c r="BK552" s="204" t="str">
        <f t="shared" si="224"/>
        <v>Sulfamides</v>
      </c>
      <c r="BL552" s="204" t="str">
        <f t="shared" si="225"/>
        <v>Trimethoprime</v>
      </c>
      <c r="BM552" s="97" t="str">
        <f t="shared" si="226"/>
        <v/>
      </c>
      <c r="BP552" t="str">
        <f ca="1"/>
        <v>TRISULMIX INJECTABLE</v>
      </c>
      <c r="BQ552" t="e">
        <f ca="1"/>
        <v>#N/A</v>
      </c>
      <c r="CY552" s="102" t="str">
        <f t="shared" si="227"/>
        <v/>
      </c>
      <c r="CZ552" s="56" t="str">
        <f t="shared" si="228"/>
        <v>TRISULMIX INJECTABLE</v>
      </c>
      <c r="DA552" s="204" t="e">
        <f>IF(IF(DI$2="Catégorie",IF(DI$3="Toutes",SUMIFS('Étape 1 - à remplir'!$F$31:$F$400,'Étape 1 - à remplir'!$E$31:$E$400,MASQ2!CZ552,'Étape 1 - à remplir'!$G$31:$G$400,"kg"),SUMIFS('Étape 1 - à remplir'!$F$31:$F$400,'Étape 1 - à remplir'!$E$31:$E$400,MASQ2!CZ552,'Étape 1 - à remplir'!$C$31:$C$400,DI$3)),IF(DI$2="Âge",IF(DI$3="Tous",SUMIFS('Étape 1 - à remplir'!$F$31:$F$400,'Étape 1 - à remplir'!$E$31:$E$400,MASQ2!CZ552,'Étape 1 - à remplir'!$G$31:$G$400,"kg"),SUMIFS('Étape 1 - à remplir'!$F$31:$F$400,'Étape 1 - à remplir'!$E$31:$E$400,MASQ2!CZ552,'Étape 1 - à remplir'!$P$31:$P$400,DI$3,'Étape 1 - à remplir'!$G$31:$G$400,"kg")),IF(DI$2="Atelier",IF(DI$3="Tous",SUMIFS('Étape 1 - à remplir'!$F$31:$F$400,'Étape 1 - à remplir'!$E$31:$E$400,MASQ2!CZ552,'Étape 1 - à remplir'!$G$31:$G$400,"kg"),SUMIFS('Étape 1 - à remplir'!$F$31:$F$400,'Étape 1 - à remplir'!$E$31:$E$400,MASQ2!CZ552,'Étape 1 - à remplir'!$O$31:$O$400,DI$3,'Étape 1 - à remplir'!$G$31:$G$400,"kg")),IF(DI$2="Espèce",IF(DI$3="Tous",SUMIFS('Étape 1 - à remplir'!$F$31:$F$400,'Étape 1 - à remplir'!$E$31:$E$400,MASQ2!CZ552,'Étape 1 - à remplir'!$G$31:$G$400,"kg"),SUMIFS('Étape 1 - à remplir'!$F$31:$F$400,'Étape 1 - à remplir'!$E$31:$E$400,MASQ2!CZ552,'Étape 1 - à remplir'!$N$31:$N$400,DI$3,'Étape 1 - à remplir'!$G$31:$G$400,"kg"))))))=0,NA(),IF(DI$2="Catégorie",IF(DI$3="Toutes",SUMIFS('Étape 1 - à remplir'!$F$31:$F$400,'Étape 1 - à remplir'!$E$31:$E$400,MASQ2!CZ552,'Étape 1 - à remplir'!$G$31:$G$400,"kg"),SUMIFS('Étape 1 - à remplir'!$F$31:$F$400,'Étape 1 - à remplir'!$E$31:$E$400,MASQ2!CZ552,'Étape 1 - à remplir'!$C$31:$C$400,DI$3)),IF(DI$2="Âge",IF(DI$3="Tous",SUMIFS('Étape 1 - à remplir'!$F$31:$F$400,'Étape 1 - à remplir'!$E$31:$E$400,MASQ2!CZ552,'Étape 1 - à remplir'!$G$31:$G$400,"kg"),SUMIFS('Étape 1 - à remplir'!$F$31:$F$400,'Étape 1 - à remplir'!$E$31:$E$400,MASQ2!CZ552,'Étape 1 - à remplir'!$P$31:$P$400,DI$3,'Étape 1 - à remplir'!$G$31:$G$400,"kg")),IF(DI$2="Atelier",IF(DI$3="Tous",SUMIFS('Étape 1 - à remplir'!$F$31:$F$400,'Étape 1 - à remplir'!$E$31:$E$400,MASQ2!CZ552,'Étape 1 - à remplir'!$G$31:$G$400,"kg"),SUMIFS('Étape 1 - à remplir'!$F$31:$F$400,'Étape 1 - à remplir'!$E$31:$E$400,MASQ2!CZ552,'Étape 1 - à remplir'!$O$31:$O$400,DI$3,'Étape 1 - à remplir'!$G$31:$G$400,"kg")),IF(DI$2="Espèce",IF(DI$3="Tous",SUMIFS('Étape 1 - à remplir'!$F$31:$F$400,'Étape 1 - à remplir'!$E$31:$E$400,MASQ2!CZ552,'Étape 1 - à remplir'!$G$31:$G$400,"kg"),SUMIFS('Étape 1 - à remplir'!$F$31:$F$400,'Étape 1 - à remplir'!$E$31:$E$400,MASQ2!CZ552,'Étape 1 - à remplir'!$N$31:$N$400,DI$3,'Étape 1 - à remplir'!$G$31:$G$400,"kg")))))))</f>
        <v>#N/A</v>
      </c>
      <c r="DB552" s="104">
        <f t="shared" si="236"/>
        <v>0</v>
      </c>
      <c r="DC552" s="204" t="str">
        <f t="shared" si="229"/>
        <v>Sulfadiméthoxine</v>
      </c>
      <c r="DD552" s="204" t="str">
        <f t="shared" si="230"/>
        <v>Triméthoprime</v>
      </c>
      <c r="DE552" s="204" t="str">
        <f t="shared" si="231"/>
        <v/>
      </c>
      <c r="DF552" s="204" t="str">
        <f t="shared" si="232"/>
        <v>Sulfamides</v>
      </c>
      <c r="DG552" s="204" t="str">
        <f t="shared" si="233"/>
        <v>Trimethoprime</v>
      </c>
      <c r="DH552" s="97" t="str">
        <f t="shared" si="234"/>
        <v/>
      </c>
      <c r="DK552" t="str">
        <f ca="1"/>
        <v>TRISULMIX INJECTABLE</v>
      </c>
      <c r="DL552" t="e">
        <f ca="1"/>
        <v>#N/A</v>
      </c>
    </row>
    <row r="553" spans="9:116" x14ac:dyDescent="0.25">
      <c r="I553" s="102" t="str">
        <f>INDEX(Données_ATB!BE:BV,MATCH(MASQ2!J553,Données_ATB!BE:BE,0),18)</f>
        <v/>
      </c>
      <c r="J553" s="77" t="str">
        <f>Données_ATB!BE552</f>
        <v>TRISULMIX LIQUIDE</v>
      </c>
      <c r="K553" s="204" t="e">
        <f>IF(IF(S$2="Catégorie",IF(S$3="Toutes",SUMIFS('Étape 1 - à remplir'!$F$31:$F$400,'Étape 1 - à remplir'!$E$31:$E$400,MASQ2!J553,'Étape 1 - à remplir'!$G$31:$G$400,"animaux"),SUMIFS('Étape 1 - à remplir'!$F$31:$F$400,'Étape 1 - à remplir'!$E$31:$E$400,MASQ2!J553,'Étape 1 - à remplir'!$C$31:$C$400,S$3)),IF(S$2="Âge",IF(S$3="Tous",SUMIFS('Étape 1 - à remplir'!$F$31:$F$400,'Étape 1 - à remplir'!$E$31:$E$400,MASQ2!J553,'Étape 1 - à remplir'!$G$31:$G$400,"animaux"),SUMIFS('Étape 1 - à remplir'!$F$31:$F$400,'Étape 1 - à remplir'!$E$31:$E$400,MASQ2!J553,'Étape 1 - à remplir'!$P$31:$P$400,S$3)),IF(S$2="Atelier",IF(S$3="Tous",SUMIFS('Étape 1 - à remplir'!$F$31:$F$400,'Étape 1 - à remplir'!$E$31:$E$400,MASQ2!J553,'Étape 1 - à remplir'!$G$31:$G$400,"animaux"),SUMIFS('Étape 1 - à remplir'!$F$31:$F$400,'Étape 1 - à remplir'!$E$31:$E$400,MASQ2!J553,'Étape 1 - à remplir'!$O$31:$O$400,S$3)),IF(S$2="Espèce",IF(S$3="Tous",SUMIFS('Étape 1 - à remplir'!$F$31:$F$400,'Étape 1 - à remplir'!$E$31:$E$400,MASQ2!J553,'Étape 1 - à remplir'!$G$31:$G$400,"animaux"),SUMIFS('Étape 1 - à remplir'!$F$31:$F$400,'Étape 1 - à remplir'!$E$31:$E$400,MASQ2!J553,'Étape 1 - à remplir'!$N$31:$N$400,S$3))))))=0,NA(),IF(S$2="Catégorie",IF(S$3="Toutes",SUMIFS('Étape 1 - à remplir'!$F$31:$F$400,'Étape 1 - à remplir'!$E$31:$E$400,MASQ2!J553,'Étape 1 - à remplir'!$G$31:$G$400,"animaux"),SUMIFS('Étape 1 - à remplir'!$F$31:$F$400,'Étape 1 - à remplir'!$E$31:$E$400,MASQ2!J553,'Étape 1 - à remplir'!$C$31:$C$400,S$3)),IF(S$2="Âge",IF(S$3="Tous",SUMIFS('Étape 1 - à remplir'!$F$31:$F$400,'Étape 1 - à remplir'!$E$31:$E$400,MASQ2!J553,'Étape 1 - à remplir'!$G$31:$G$400,"animaux"),SUMIFS('Étape 1 - à remplir'!$F$31:$F$400,'Étape 1 - à remplir'!$E$31:$E$400,MASQ2!J553,'Étape 1 - à remplir'!$P$31:$P$400,S$3)),IF(S$2="Atelier",IF(S$3="Tous",SUMIFS('Étape 1 - à remplir'!$F$31:$F$400,'Étape 1 - à remplir'!$E$31:$E$400,MASQ2!J553,'Étape 1 - à remplir'!$G$31:$G$400,"animaux"),SUMIFS('Étape 1 - à remplir'!$F$31:$F$400,'Étape 1 - à remplir'!$E$31:$E$400,MASQ2!J553,'Étape 1 - à remplir'!$O$31:$O$400,S$3)),IF(S$2="Espèce",IF(S$3="Tous",SUMIFS('Étape 1 - à remplir'!$F$31:$F$400,'Étape 1 - à remplir'!$E$31:$E$400,MASQ2!J553,'Étape 1 - à remplir'!$G$31:$G$400,"animaux"),SUMIFS('Étape 1 - à remplir'!$F$31:$F$400,'Étape 1 - à remplir'!$E$31:$E$400,MASQ2!J553,'Étape 1 - à remplir'!$N$31:$N$400,S$3)))))))</f>
        <v>#N/A</v>
      </c>
      <c r="L553" s="97">
        <f t="shared" si="237"/>
        <v>0</v>
      </c>
      <c r="M553" s="56" t="str">
        <f>Données_ATB!BN552</f>
        <v>Sulfadiméthoxine</v>
      </c>
      <c r="N553" s="204" t="str">
        <f>Données_ATB!BO552</f>
        <v>Triméthoprime</v>
      </c>
      <c r="O553" s="97" t="str">
        <f>Données_ATB!BP552</f>
        <v/>
      </c>
      <c r="P553" s="77" t="str">
        <f>Données_ATB!BR552</f>
        <v>Sulfamides</v>
      </c>
      <c r="Q553" s="78" t="str">
        <f>Données_ATB!BS552</f>
        <v>Trimethoprime</v>
      </c>
      <c r="R553" s="79" t="str">
        <f>Données_ATB!BT552</f>
        <v/>
      </c>
      <c r="S553" s="78"/>
      <c r="U553" s="30" t="str">
        <f ca="1"/>
        <v>TRISULMIX LIQUIDE</v>
      </c>
      <c r="V553" s="30" t="e">
        <f ca="1"/>
        <v>#N/A</v>
      </c>
      <c r="BD553" s="102" t="str">
        <f t="shared" si="219"/>
        <v/>
      </c>
      <c r="BE553" s="56" t="str">
        <f t="shared" si="220"/>
        <v>TRISULMIX LIQUIDE</v>
      </c>
      <c r="BF553" s="204" t="e">
        <f>IF(IF(BN$2="Catégorie",IF(BN$3="Toutes",SUMIFS('Étape 1 - à remplir'!$F$31:$F$400,'Étape 1 - à remplir'!$E$31:$E$400,MASQ2!BE553,'Étape 1 - à remplir'!$G$31:$G$400,"lots"),SUMIFS('Étape 1 - à remplir'!$F$31:$F$400,'Étape 1 - à remplir'!$E$31:$E$400,MASQ2!BE553,'Étape 1 - à remplir'!$C$31:$C$400,BN$3)),IF(BN$2="Âge",IF(BN$3="Tous",SUMIFS('Étape 1 - à remplir'!$F$31:$F$400,'Étape 1 - à remplir'!$E$31:$E$400,MASQ2!BE553,'Étape 1 - à remplir'!$G$31:$G$400,"lots"),SUMIFS('Étape 1 - à remplir'!$F$31:$F$400,'Étape 1 - à remplir'!$E$31:$E$400,MASQ2!BE553,'Étape 1 - à remplir'!$P$31:$P$400,BN$3,'Étape 1 - à remplir'!$G$31:$G$400,"lots")),IF(BN$2="Atelier",IF(BN$3="Tous",SUMIFS('Étape 1 - à remplir'!$F$31:$F$400,'Étape 1 - à remplir'!$E$31:$E$400,MASQ2!BE553,'Étape 1 - à remplir'!$G$31:$G$400,"lots"),SUMIFS('Étape 1 - à remplir'!$F$31:$F$400,'Étape 1 - à remplir'!$E$31:$E$400,MASQ2!BE553,'Étape 1 - à remplir'!$O$31:$O$400,BN$3,'Étape 1 - à remplir'!$G$31:$G$400,"lots")),IF(BN$2="Espèce",IF(BN$3="Tous",SUMIFS('Étape 1 - à remplir'!$F$31:$F$400,'Étape 1 - à remplir'!$E$31:$E$400,MASQ2!BE553,'Étape 1 - à remplir'!$G$31:$G$400,"lots"),SUMIFS('Étape 1 - à remplir'!$F$31:$F$400,'Étape 1 - à remplir'!$E$31:$E$400,MASQ2!BE553,'Étape 1 - à remplir'!$N$31:$N$400,BN$3,'Étape 1 - à remplir'!$G$31:$G$400,"lots"))))))=0,NA(),IF(BN$2="Catégorie",IF(BN$3="Toutes",SUMIFS('Étape 1 - à remplir'!$F$31:$F$400,'Étape 1 - à remplir'!$E$31:$E$400,MASQ2!BE553,'Étape 1 - à remplir'!$G$31:$G$400,"lots"),SUMIFS('Étape 1 - à remplir'!$F$31:$F$400,'Étape 1 - à remplir'!$E$31:$E$400,MASQ2!BE553,'Étape 1 - à remplir'!$C$31:$C$400,BN$3)),IF(BN$2="Âge",IF(BN$3="Tous",SUMIFS('Étape 1 - à remplir'!$F$31:$F$400,'Étape 1 - à remplir'!$E$31:$E$400,MASQ2!BE553,'Étape 1 - à remplir'!$G$31:$G$400,"lots"),SUMIFS('Étape 1 - à remplir'!$F$31:$F$400,'Étape 1 - à remplir'!$E$31:$E$400,MASQ2!BE553,'Étape 1 - à remplir'!$P$31:$P$400,BN$3,'Étape 1 - à remplir'!$G$31:$G$400,"lots")),IF(BN$2="Atelier",IF(BN$3="Tous",SUMIFS('Étape 1 - à remplir'!$F$31:$F$400,'Étape 1 - à remplir'!$E$31:$E$400,MASQ2!BE553,'Étape 1 - à remplir'!$G$31:$G$400,"lots"),SUMIFS('Étape 1 - à remplir'!$F$31:$F$400,'Étape 1 - à remplir'!$E$31:$E$400,MASQ2!BE553,'Étape 1 - à remplir'!$O$31:$O$400,BN$3,'Étape 1 - à remplir'!$G$31:$G$400,"lots")),IF(BN$2="Espèce",IF(BN$3="Tous",SUMIFS('Étape 1 - à remplir'!$F$31:$F$400,'Étape 1 - à remplir'!$E$31:$E$400,MASQ2!BE553,'Étape 1 - à remplir'!$G$31:$G$400,"lots"),SUMIFS('Étape 1 - à remplir'!$F$31:$F$400,'Étape 1 - à remplir'!$E$31:$E$400,MASQ2!BE553,'Étape 1 - à remplir'!$N$31:$N$400,BN$3,'Étape 1 - à remplir'!$G$31:$G$400,"lots")))))))</f>
        <v>#N/A</v>
      </c>
      <c r="BG553" s="204">
        <f t="shared" si="235"/>
        <v>0</v>
      </c>
      <c r="BH553" s="204" t="str">
        <f t="shared" si="221"/>
        <v>Sulfadiméthoxine</v>
      </c>
      <c r="BI553" s="204" t="str">
        <f t="shared" si="222"/>
        <v>Triméthoprime</v>
      </c>
      <c r="BJ553" s="204" t="str">
        <f t="shared" si="223"/>
        <v/>
      </c>
      <c r="BK553" s="204" t="str">
        <f t="shared" si="224"/>
        <v>Sulfamides</v>
      </c>
      <c r="BL553" s="204" t="str">
        <f t="shared" si="225"/>
        <v>Trimethoprime</v>
      </c>
      <c r="BM553" s="97" t="str">
        <f t="shared" si="226"/>
        <v/>
      </c>
      <c r="BP553" t="str">
        <f ca="1"/>
        <v>TRISULMIX LIQUIDE</v>
      </c>
      <c r="BQ553" t="e">
        <f ca="1"/>
        <v>#N/A</v>
      </c>
      <c r="CY553" s="102" t="str">
        <f t="shared" si="227"/>
        <v/>
      </c>
      <c r="CZ553" s="56" t="str">
        <f t="shared" si="228"/>
        <v>TRISULMIX LIQUIDE</v>
      </c>
      <c r="DA553" s="204" t="e">
        <f>IF(IF(DI$2="Catégorie",IF(DI$3="Toutes",SUMIFS('Étape 1 - à remplir'!$F$31:$F$400,'Étape 1 - à remplir'!$E$31:$E$400,MASQ2!CZ553,'Étape 1 - à remplir'!$G$31:$G$400,"kg"),SUMIFS('Étape 1 - à remplir'!$F$31:$F$400,'Étape 1 - à remplir'!$E$31:$E$400,MASQ2!CZ553,'Étape 1 - à remplir'!$C$31:$C$400,DI$3)),IF(DI$2="Âge",IF(DI$3="Tous",SUMIFS('Étape 1 - à remplir'!$F$31:$F$400,'Étape 1 - à remplir'!$E$31:$E$400,MASQ2!CZ553,'Étape 1 - à remplir'!$G$31:$G$400,"kg"),SUMIFS('Étape 1 - à remplir'!$F$31:$F$400,'Étape 1 - à remplir'!$E$31:$E$400,MASQ2!CZ553,'Étape 1 - à remplir'!$P$31:$P$400,DI$3,'Étape 1 - à remplir'!$G$31:$G$400,"kg")),IF(DI$2="Atelier",IF(DI$3="Tous",SUMIFS('Étape 1 - à remplir'!$F$31:$F$400,'Étape 1 - à remplir'!$E$31:$E$400,MASQ2!CZ553,'Étape 1 - à remplir'!$G$31:$G$400,"kg"),SUMIFS('Étape 1 - à remplir'!$F$31:$F$400,'Étape 1 - à remplir'!$E$31:$E$400,MASQ2!CZ553,'Étape 1 - à remplir'!$O$31:$O$400,DI$3,'Étape 1 - à remplir'!$G$31:$G$400,"kg")),IF(DI$2="Espèce",IF(DI$3="Tous",SUMIFS('Étape 1 - à remplir'!$F$31:$F$400,'Étape 1 - à remplir'!$E$31:$E$400,MASQ2!CZ553,'Étape 1 - à remplir'!$G$31:$G$400,"kg"),SUMIFS('Étape 1 - à remplir'!$F$31:$F$400,'Étape 1 - à remplir'!$E$31:$E$400,MASQ2!CZ553,'Étape 1 - à remplir'!$N$31:$N$400,DI$3,'Étape 1 - à remplir'!$G$31:$G$400,"kg"))))))=0,NA(),IF(DI$2="Catégorie",IF(DI$3="Toutes",SUMIFS('Étape 1 - à remplir'!$F$31:$F$400,'Étape 1 - à remplir'!$E$31:$E$400,MASQ2!CZ553,'Étape 1 - à remplir'!$G$31:$G$400,"kg"),SUMIFS('Étape 1 - à remplir'!$F$31:$F$400,'Étape 1 - à remplir'!$E$31:$E$400,MASQ2!CZ553,'Étape 1 - à remplir'!$C$31:$C$400,DI$3)),IF(DI$2="Âge",IF(DI$3="Tous",SUMIFS('Étape 1 - à remplir'!$F$31:$F$400,'Étape 1 - à remplir'!$E$31:$E$400,MASQ2!CZ553,'Étape 1 - à remplir'!$G$31:$G$400,"kg"),SUMIFS('Étape 1 - à remplir'!$F$31:$F$400,'Étape 1 - à remplir'!$E$31:$E$400,MASQ2!CZ553,'Étape 1 - à remplir'!$P$31:$P$400,DI$3,'Étape 1 - à remplir'!$G$31:$G$400,"kg")),IF(DI$2="Atelier",IF(DI$3="Tous",SUMIFS('Étape 1 - à remplir'!$F$31:$F$400,'Étape 1 - à remplir'!$E$31:$E$400,MASQ2!CZ553,'Étape 1 - à remplir'!$G$31:$G$400,"kg"),SUMIFS('Étape 1 - à remplir'!$F$31:$F$400,'Étape 1 - à remplir'!$E$31:$E$400,MASQ2!CZ553,'Étape 1 - à remplir'!$O$31:$O$400,DI$3,'Étape 1 - à remplir'!$G$31:$G$400,"kg")),IF(DI$2="Espèce",IF(DI$3="Tous",SUMIFS('Étape 1 - à remplir'!$F$31:$F$400,'Étape 1 - à remplir'!$E$31:$E$400,MASQ2!CZ553,'Étape 1 - à remplir'!$G$31:$G$400,"kg"),SUMIFS('Étape 1 - à remplir'!$F$31:$F$400,'Étape 1 - à remplir'!$E$31:$E$400,MASQ2!CZ553,'Étape 1 - à remplir'!$N$31:$N$400,DI$3,'Étape 1 - à remplir'!$G$31:$G$400,"kg")))))))</f>
        <v>#N/A</v>
      </c>
      <c r="DB553" s="104">
        <f t="shared" si="236"/>
        <v>0</v>
      </c>
      <c r="DC553" s="204" t="str">
        <f t="shared" si="229"/>
        <v>Sulfadiméthoxine</v>
      </c>
      <c r="DD553" s="204" t="str">
        <f t="shared" si="230"/>
        <v>Triméthoprime</v>
      </c>
      <c r="DE553" s="204" t="str">
        <f t="shared" si="231"/>
        <v/>
      </c>
      <c r="DF553" s="204" t="str">
        <f t="shared" si="232"/>
        <v>Sulfamides</v>
      </c>
      <c r="DG553" s="204" t="str">
        <f t="shared" si="233"/>
        <v>Trimethoprime</v>
      </c>
      <c r="DH553" s="97" t="str">
        <f t="shared" si="234"/>
        <v/>
      </c>
      <c r="DK553" t="str">
        <f ca="1"/>
        <v>TRISULMIX LIQUIDE</v>
      </c>
      <c r="DL553" t="e">
        <f ca="1"/>
        <v>#N/A</v>
      </c>
    </row>
    <row r="554" spans="9:116" x14ac:dyDescent="0.25">
      <c r="I554" s="102" t="str">
        <f>INDEX(Données_ATB!BE:BV,MATCH(MASQ2!J554,Données_ATB!BE:BE,0),18)</f>
        <v/>
      </c>
      <c r="J554" s="77" t="str">
        <f>Données_ATB!BE553</f>
        <v>TRISULMIX POUDRE</v>
      </c>
      <c r="K554" s="204" t="e">
        <f>IF(IF(S$2="Catégorie",IF(S$3="Toutes",SUMIFS('Étape 1 - à remplir'!$F$31:$F$400,'Étape 1 - à remplir'!$E$31:$E$400,MASQ2!J554,'Étape 1 - à remplir'!$G$31:$G$400,"animaux"),SUMIFS('Étape 1 - à remplir'!$F$31:$F$400,'Étape 1 - à remplir'!$E$31:$E$400,MASQ2!J554,'Étape 1 - à remplir'!$C$31:$C$400,S$3)),IF(S$2="Âge",IF(S$3="Tous",SUMIFS('Étape 1 - à remplir'!$F$31:$F$400,'Étape 1 - à remplir'!$E$31:$E$400,MASQ2!J554,'Étape 1 - à remplir'!$G$31:$G$400,"animaux"),SUMIFS('Étape 1 - à remplir'!$F$31:$F$400,'Étape 1 - à remplir'!$E$31:$E$400,MASQ2!J554,'Étape 1 - à remplir'!$P$31:$P$400,S$3)),IF(S$2="Atelier",IF(S$3="Tous",SUMIFS('Étape 1 - à remplir'!$F$31:$F$400,'Étape 1 - à remplir'!$E$31:$E$400,MASQ2!J554,'Étape 1 - à remplir'!$G$31:$G$400,"animaux"),SUMIFS('Étape 1 - à remplir'!$F$31:$F$400,'Étape 1 - à remplir'!$E$31:$E$400,MASQ2!J554,'Étape 1 - à remplir'!$O$31:$O$400,S$3)),IF(S$2="Espèce",IF(S$3="Tous",SUMIFS('Étape 1 - à remplir'!$F$31:$F$400,'Étape 1 - à remplir'!$E$31:$E$400,MASQ2!J554,'Étape 1 - à remplir'!$G$31:$G$400,"animaux"),SUMIFS('Étape 1 - à remplir'!$F$31:$F$400,'Étape 1 - à remplir'!$E$31:$E$400,MASQ2!J554,'Étape 1 - à remplir'!$N$31:$N$400,S$3))))))=0,NA(),IF(S$2="Catégorie",IF(S$3="Toutes",SUMIFS('Étape 1 - à remplir'!$F$31:$F$400,'Étape 1 - à remplir'!$E$31:$E$400,MASQ2!J554,'Étape 1 - à remplir'!$G$31:$G$400,"animaux"),SUMIFS('Étape 1 - à remplir'!$F$31:$F$400,'Étape 1 - à remplir'!$E$31:$E$400,MASQ2!J554,'Étape 1 - à remplir'!$C$31:$C$400,S$3)),IF(S$2="Âge",IF(S$3="Tous",SUMIFS('Étape 1 - à remplir'!$F$31:$F$400,'Étape 1 - à remplir'!$E$31:$E$400,MASQ2!J554,'Étape 1 - à remplir'!$G$31:$G$400,"animaux"),SUMIFS('Étape 1 - à remplir'!$F$31:$F$400,'Étape 1 - à remplir'!$E$31:$E$400,MASQ2!J554,'Étape 1 - à remplir'!$P$31:$P$400,S$3)),IF(S$2="Atelier",IF(S$3="Tous",SUMIFS('Étape 1 - à remplir'!$F$31:$F$400,'Étape 1 - à remplir'!$E$31:$E$400,MASQ2!J554,'Étape 1 - à remplir'!$G$31:$G$400,"animaux"),SUMIFS('Étape 1 - à remplir'!$F$31:$F$400,'Étape 1 - à remplir'!$E$31:$E$400,MASQ2!J554,'Étape 1 - à remplir'!$O$31:$O$400,S$3)),IF(S$2="Espèce",IF(S$3="Tous",SUMIFS('Étape 1 - à remplir'!$F$31:$F$400,'Étape 1 - à remplir'!$E$31:$E$400,MASQ2!J554,'Étape 1 - à remplir'!$G$31:$G$400,"animaux"),SUMIFS('Étape 1 - à remplir'!$F$31:$F$400,'Étape 1 - à remplir'!$E$31:$E$400,MASQ2!J554,'Étape 1 - à remplir'!$N$31:$N$400,S$3)))))))</f>
        <v>#N/A</v>
      </c>
      <c r="L554" s="97">
        <f t="shared" si="237"/>
        <v>0</v>
      </c>
      <c r="M554" s="56" t="str">
        <f>Données_ATB!BN553</f>
        <v>Sulfadiméthoxine</v>
      </c>
      <c r="N554" s="204" t="str">
        <f>Données_ATB!BO553</f>
        <v>Triméthoprime</v>
      </c>
      <c r="O554" s="97" t="str">
        <f>Données_ATB!BP553</f>
        <v/>
      </c>
      <c r="P554" s="77" t="str">
        <f>Données_ATB!BR553</f>
        <v>Sulfamides</v>
      </c>
      <c r="Q554" s="78" t="str">
        <f>Données_ATB!BS553</f>
        <v>Trimethoprime</v>
      </c>
      <c r="R554" s="79" t="str">
        <f>Données_ATB!BT553</f>
        <v/>
      </c>
      <c r="S554" s="78"/>
      <c r="U554" s="30" t="str">
        <f ca="1"/>
        <v>TRISULMIX POUDRE</v>
      </c>
      <c r="V554" s="30" t="e">
        <f ca="1"/>
        <v>#N/A</v>
      </c>
      <c r="BD554" s="102" t="str">
        <f t="shared" si="219"/>
        <v/>
      </c>
      <c r="BE554" s="56" t="str">
        <f t="shared" si="220"/>
        <v>TRISULMIX POUDRE</v>
      </c>
      <c r="BF554" s="204" t="e">
        <f>IF(IF(BN$2="Catégorie",IF(BN$3="Toutes",SUMIFS('Étape 1 - à remplir'!$F$31:$F$400,'Étape 1 - à remplir'!$E$31:$E$400,MASQ2!BE554,'Étape 1 - à remplir'!$G$31:$G$400,"lots"),SUMIFS('Étape 1 - à remplir'!$F$31:$F$400,'Étape 1 - à remplir'!$E$31:$E$400,MASQ2!BE554,'Étape 1 - à remplir'!$C$31:$C$400,BN$3)),IF(BN$2="Âge",IF(BN$3="Tous",SUMIFS('Étape 1 - à remplir'!$F$31:$F$400,'Étape 1 - à remplir'!$E$31:$E$400,MASQ2!BE554,'Étape 1 - à remplir'!$G$31:$G$400,"lots"),SUMIFS('Étape 1 - à remplir'!$F$31:$F$400,'Étape 1 - à remplir'!$E$31:$E$400,MASQ2!BE554,'Étape 1 - à remplir'!$P$31:$P$400,BN$3,'Étape 1 - à remplir'!$G$31:$G$400,"lots")),IF(BN$2="Atelier",IF(BN$3="Tous",SUMIFS('Étape 1 - à remplir'!$F$31:$F$400,'Étape 1 - à remplir'!$E$31:$E$400,MASQ2!BE554,'Étape 1 - à remplir'!$G$31:$G$400,"lots"),SUMIFS('Étape 1 - à remplir'!$F$31:$F$400,'Étape 1 - à remplir'!$E$31:$E$400,MASQ2!BE554,'Étape 1 - à remplir'!$O$31:$O$400,BN$3,'Étape 1 - à remplir'!$G$31:$G$400,"lots")),IF(BN$2="Espèce",IF(BN$3="Tous",SUMIFS('Étape 1 - à remplir'!$F$31:$F$400,'Étape 1 - à remplir'!$E$31:$E$400,MASQ2!BE554,'Étape 1 - à remplir'!$G$31:$G$400,"lots"),SUMIFS('Étape 1 - à remplir'!$F$31:$F$400,'Étape 1 - à remplir'!$E$31:$E$400,MASQ2!BE554,'Étape 1 - à remplir'!$N$31:$N$400,BN$3,'Étape 1 - à remplir'!$G$31:$G$400,"lots"))))))=0,NA(),IF(BN$2="Catégorie",IF(BN$3="Toutes",SUMIFS('Étape 1 - à remplir'!$F$31:$F$400,'Étape 1 - à remplir'!$E$31:$E$400,MASQ2!BE554,'Étape 1 - à remplir'!$G$31:$G$400,"lots"),SUMIFS('Étape 1 - à remplir'!$F$31:$F$400,'Étape 1 - à remplir'!$E$31:$E$400,MASQ2!BE554,'Étape 1 - à remplir'!$C$31:$C$400,BN$3)),IF(BN$2="Âge",IF(BN$3="Tous",SUMIFS('Étape 1 - à remplir'!$F$31:$F$400,'Étape 1 - à remplir'!$E$31:$E$400,MASQ2!BE554,'Étape 1 - à remplir'!$G$31:$G$400,"lots"),SUMIFS('Étape 1 - à remplir'!$F$31:$F$400,'Étape 1 - à remplir'!$E$31:$E$400,MASQ2!BE554,'Étape 1 - à remplir'!$P$31:$P$400,BN$3,'Étape 1 - à remplir'!$G$31:$G$400,"lots")),IF(BN$2="Atelier",IF(BN$3="Tous",SUMIFS('Étape 1 - à remplir'!$F$31:$F$400,'Étape 1 - à remplir'!$E$31:$E$400,MASQ2!BE554,'Étape 1 - à remplir'!$G$31:$G$400,"lots"),SUMIFS('Étape 1 - à remplir'!$F$31:$F$400,'Étape 1 - à remplir'!$E$31:$E$400,MASQ2!BE554,'Étape 1 - à remplir'!$O$31:$O$400,BN$3,'Étape 1 - à remplir'!$G$31:$G$400,"lots")),IF(BN$2="Espèce",IF(BN$3="Tous",SUMIFS('Étape 1 - à remplir'!$F$31:$F$400,'Étape 1 - à remplir'!$E$31:$E$400,MASQ2!BE554,'Étape 1 - à remplir'!$G$31:$G$400,"lots"),SUMIFS('Étape 1 - à remplir'!$F$31:$F$400,'Étape 1 - à remplir'!$E$31:$E$400,MASQ2!BE554,'Étape 1 - à remplir'!$N$31:$N$400,BN$3,'Étape 1 - à remplir'!$G$31:$G$400,"lots")))))))</f>
        <v>#N/A</v>
      </c>
      <c r="BG554" s="204">
        <f t="shared" si="235"/>
        <v>0</v>
      </c>
      <c r="BH554" s="204" t="str">
        <f t="shared" si="221"/>
        <v>Sulfadiméthoxine</v>
      </c>
      <c r="BI554" s="204" t="str">
        <f t="shared" si="222"/>
        <v>Triméthoprime</v>
      </c>
      <c r="BJ554" s="204" t="str">
        <f t="shared" si="223"/>
        <v/>
      </c>
      <c r="BK554" s="204" t="str">
        <f t="shared" si="224"/>
        <v>Sulfamides</v>
      </c>
      <c r="BL554" s="204" t="str">
        <f t="shared" si="225"/>
        <v>Trimethoprime</v>
      </c>
      <c r="BM554" s="97" t="str">
        <f t="shared" si="226"/>
        <v/>
      </c>
      <c r="BP554" t="str">
        <f ca="1"/>
        <v>TRISULMIX POUDRE</v>
      </c>
      <c r="BQ554" t="e">
        <f ca="1"/>
        <v>#N/A</v>
      </c>
      <c r="CY554" s="102" t="str">
        <f t="shared" si="227"/>
        <v/>
      </c>
      <c r="CZ554" s="56" t="str">
        <f t="shared" si="228"/>
        <v>TRISULMIX POUDRE</v>
      </c>
      <c r="DA554" s="204" t="e">
        <f>IF(IF(DI$2="Catégorie",IF(DI$3="Toutes",SUMIFS('Étape 1 - à remplir'!$F$31:$F$400,'Étape 1 - à remplir'!$E$31:$E$400,MASQ2!CZ554,'Étape 1 - à remplir'!$G$31:$G$400,"kg"),SUMIFS('Étape 1 - à remplir'!$F$31:$F$400,'Étape 1 - à remplir'!$E$31:$E$400,MASQ2!CZ554,'Étape 1 - à remplir'!$C$31:$C$400,DI$3)),IF(DI$2="Âge",IF(DI$3="Tous",SUMIFS('Étape 1 - à remplir'!$F$31:$F$400,'Étape 1 - à remplir'!$E$31:$E$400,MASQ2!CZ554,'Étape 1 - à remplir'!$G$31:$G$400,"kg"),SUMIFS('Étape 1 - à remplir'!$F$31:$F$400,'Étape 1 - à remplir'!$E$31:$E$400,MASQ2!CZ554,'Étape 1 - à remplir'!$P$31:$P$400,DI$3,'Étape 1 - à remplir'!$G$31:$G$400,"kg")),IF(DI$2="Atelier",IF(DI$3="Tous",SUMIFS('Étape 1 - à remplir'!$F$31:$F$400,'Étape 1 - à remplir'!$E$31:$E$400,MASQ2!CZ554,'Étape 1 - à remplir'!$G$31:$G$400,"kg"),SUMIFS('Étape 1 - à remplir'!$F$31:$F$400,'Étape 1 - à remplir'!$E$31:$E$400,MASQ2!CZ554,'Étape 1 - à remplir'!$O$31:$O$400,DI$3,'Étape 1 - à remplir'!$G$31:$G$400,"kg")),IF(DI$2="Espèce",IF(DI$3="Tous",SUMIFS('Étape 1 - à remplir'!$F$31:$F$400,'Étape 1 - à remplir'!$E$31:$E$400,MASQ2!CZ554,'Étape 1 - à remplir'!$G$31:$G$400,"kg"),SUMIFS('Étape 1 - à remplir'!$F$31:$F$400,'Étape 1 - à remplir'!$E$31:$E$400,MASQ2!CZ554,'Étape 1 - à remplir'!$N$31:$N$400,DI$3,'Étape 1 - à remplir'!$G$31:$G$400,"kg"))))))=0,NA(),IF(DI$2="Catégorie",IF(DI$3="Toutes",SUMIFS('Étape 1 - à remplir'!$F$31:$F$400,'Étape 1 - à remplir'!$E$31:$E$400,MASQ2!CZ554,'Étape 1 - à remplir'!$G$31:$G$400,"kg"),SUMIFS('Étape 1 - à remplir'!$F$31:$F$400,'Étape 1 - à remplir'!$E$31:$E$400,MASQ2!CZ554,'Étape 1 - à remplir'!$C$31:$C$400,DI$3)),IF(DI$2="Âge",IF(DI$3="Tous",SUMIFS('Étape 1 - à remplir'!$F$31:$F$400,'Étape 1 - à remplir'!$E$31:$E$400,MASQ2!CZ554,'Étape 1 - à remplir'!$G$31:$G$400,"kg"),SUMIFS('Étape 1 - à remplir'!$F$31:$F$400,'Étape 1 - à remplir'!$E$31:$E$400,MASQ2!CZ554,'Étape 1 - à remplir'!$P$31:$P$400,DI$3,'Étape 1 - à remplir'!$G$31:$G$400,"kg")),IF(DI$2="Atelier",IF(DI$3="Tous",SUMIFS('Étape 1 - à remplir'!$F$31:$F$400,'Étape 1 - à remplir'!$E$31:$E$400,MASQ2!CZ554,'Étape 1 - à remplir'!$G$31:$G$400,"kg"),SUMIFS('Étape 1 - à remplir'!$F$31:$F$400,'Étape 1 - à remplir'!$E$31:$E$400,MASQ2!CZ554,'Étape 1 - à remplir'!$O$31:$O$400,DI$3,'Étape 1 - à remplir'!$G$31:$G$400,"kg")),IF(DI$2="Espèce",IF(DI$3="Tous",SUMIFS('Étape 1 - à remplir'!$F$31:$F$400,'Étape 1 - à remplir'!$E$31:$E$400,MASQ2!CZ554,'Étape 1 - à remplir'!$G$31:$G$400,"kg"),SUMIFS('Étape 1 - à remplir'!$F$31:$F$400,'Étape 1 - à remplir'!$E$31:$E$400,MASQ2!CZ554,'Étape 1 - à remplir'!$N$31:$N$400,DI$3,'Étape 1 - à remplir'!$G$31:$G$400,"kg")))))))</f>
        <v>#N/A</v>
      </c>
      <c r="DB554" s="104">
        <f t="shared" si="236"/>
        <v>0</v>
      </c>
      <c r="DC554" s="204" t="str">
        <f t="shared" si="229"/>
        <v>Sulfadiméthoxine</v>
      </c>
      <c r="DD554" s="204" t="str">
        <f t="shared" si="230"/>
        <v>Triméthoprime</v>
      </c>
      <c r="DE554" s="204" t="str">
        <f t="shared" si="231"/>
        <v/>
      </c>
      <c r="DF554" s="204" t="str">
        <f t="shared" si="232"/>
        <v>Sulfamides</v>
      </c>
      <c r="DG554" s="204" t="str">
        <f t="shared" si="233"/>
        <v>Trimethoprime</v>
      </c>
      <c r="DH554" s="97" t="str">
        <f t="shared" si="234"/>
        <v/>
      </c>
      <c r="DK554" t="str">
        <f ca="1"/>
        <v>TRISULMIX POUDRE</v>
      </c>
      <c r="DL554" t="e">
        <f ca="1"/>
        <v>#N/A</v>
      </c>
    </row>
    <row r="555" spans="9:116" x14ac:dyDescent="0.25">
      <c r="I555" s="102" t="str">
        <f>INDEX(Données_ATB!BE:BV,MATCH(MASQ2!J555,Données_ATB!BE:BE,0),18)</f>
        <v>x</v>
      </c>
      <c r="J555" s="77" t="str">
        <f>Données_ATB!BE554</f>
        <v>TRULEVA FLOW 50 MG/ML SUSPENSION INJECTABLE POUR PORCINS ET BOVINS</v>
      </c>
      <c r="K555" s="204" t="e">
        <f>IF(IF(S$2="Catégorie",IF(S$3="Toutes",SUMIFS('Étape 1 - à remplir'!$F$31:$F$400,'Étape 1 - à remplir'!$E$31:$E$400,MASQ2!J555,'Étape 1 - à remplir'!$G$31:$G$400,"animaux"),SUMIFS('Étape 1 - à remplir'!$F$31:$F$400,'Étape 1 - à remplir'!$E$31:$E$400,MASQ2!J555,'Étape 1 - à remplir'!$C$31:$C$400,S$3)),IF(S$2="Âge",IF(S$3="Tous",SUMIFS('Étape 1 - à remplir'!$F$31:$F$400,'Étape 1 - à remplir'!$E$31:$E$400,MASQ2!J555,'Étape 1 - à remplir'!$G$31:$G$400,"animaux"),SUMIFS('Étape 1 - à remplir'!$F$31:$F$400,'Étape 1 - à remplir'!$E$31:$E$400,MASQ2!J555,'Étape 1 - à remplir'!$P$31:$P$400,S$3)),IF(S$2="Atelier",IF(S$3="Tous",SUMIFS('Étape 1 - à remplir'!$F$31:$F$400,'Étape 1 - à remplir'!$E$31:$E$400,MASQ2!J555,'Étape 1 - à remplir'!$G$31:$G$400,"animaux"),SUMIFS('Étape 1 - à remplir'!$F$31:$F$400,'Étape 1 - à remplir'!$E$31:$E$400,MASQ2!J555,'Étape 1 - à remplir'!$O$31:$O$400,S$3)),IF(S$2="Espèce",IF(S$3="Tous",SUMIFS('Étape 1 - à remplir'!$F$31:$F$400,'Étape 1 - à remplir'!$E$31:$E$400,MASQ2!J555,'Étape 1 - à remplir'!$G$31:$G$400,"animaux"),SUMIFS('Étape 1 - à remplir'!$F$31:$F$400,'Étape 1 - à remplir'!$E$31:$E$400,MASQ2!J555,'Étape 1 - à remplir'!$N$31:$N$400,S$3))))))=0,NA(),IF(S$2="Catégorie",IF(S$3="Toutes",SUMIFS('Étape 1 - à remplir'!$F$31:$F$400,'Étape 1 - à remplir'!$E$31:$E$400,MASQ2!J555,'Étape 1 - à remplir'!$G$31:$G$400,"animaux"),SUMIFS('Étape 1 - à remplir'!$F$31:$F$400,'Étape 1 - à remplir'!$E$31:$E$400,MASQ2!J555,'Étape 1 - à remplir'!$C$31:$C$400,S$3)),IF(S$2="Âge",IF(S$3="Tous",SUMIFS('Étape 1 - à remplir'!$F$31:$F$400,'Étape 1 - à remplir'!$E$31:$E$400,MASQ2!J555,'Étape 1 - à remplir'!$G$31:$G$400,"animaux"),SUMIFS('Étape 1 - à remplir'!$F$31:$F$400,'Étape 1 - à remplir'!$E$31:$E$400,MASQ2!J555,'Étape 1 - à remplir'!$P$31:$P$400,S$3)),IF(S$2="Atelier",IF(S$3="Tous",SUMIFS('Étape 1 - à remplir'!$F$31:$F$400,'Étape 1 - à remplir'!$E$31:$E$400,MASQ2!J555,'Étape 1 - à remplir'!$G$31:$G$400,"animaux"),SUMIFS('Étape 1 - à remplir'!$F$31:$F$400,'Étape 1 - à remplir'!$E$31:$E$400,MASQ2!J555,'Étape 1 - à remplir'!$O$31:$O$400,S$3)),IF(S$2="Espèce",IF(S$3="Tous",SUMIFS('Étape 1 - à remplir'!$F$31:$F$400,'Étape 1 - à remplir'!$E$31:$E$400,MASQ2!J555,'Étape 1 - à remplir'!$G$31:$G$400,"animaux"),SUMIFS('Étape 1 - à remplir'!$F$31:$F$400,'Étape 1 - à remplir'!$E$31:$E$400,MASQ2!J555,'Étape 1 - à remplir'!$N$31:$N$400,S$3)))))))</f>
        <v>#N/A</v>
      </c>
      <c r="L555" s="97">
        <f t="shared" si="237"/>
        <v>0</v>
      </c>
      <c r="M555" s="56" t="str">
        <f>Données_ATB!BN554</f>
        <v>Ceftiofur</v>
      </c>
      <c r="N555" s="204" t="str">
        <f>Données_ATB!BO554</f>
        <v/>
      </c>
      <c r="O555" s="97" t="str">
        <f>Données_ATB!BP554</f>
        <v/>
      </c>
      <c r="P555" s="77" t="str">
        <f>Données_ATB!BR554</f>
        <v>Cephalosporines 3&amp;4G</v>
      </c>
      <c r="Q555" s="78" t="str">
        <f>Données_ATB!BS554</f>
        <v/>
      </c>
      <c r="R555" s="79" t="str">
        <f>Données_ATB!BT554</f>
        <v/>
      </c>
      <c r="S555" s="78"/>
      <c r="U555" s="30" t="str">
        <f ca="1"/>
        <v>TRULEVA FLOW 50 MG/ML SUSPENSION INJECTABLE POUR PORCINS ET BOVINS</v>
      </c>
      <c r="V555" s="30" t="e">
        <f ca="1"/>
        <v>#N/A</v>
      </c>
      <c r="BD555" s="102" t="str">
        <f t="shared" si="219"/>
        <v>x</v>
      </c>
      <c r="BE555" s="56" t="str">
        <f t="shared" si="220"/>
        <v>TRULEVA FLOW 50 MG/ML SUSPENSION INJECTABLE POUR PORCINS ET BOVINS</v>
      </c>
      <c r="BF555" s="204" t="e">
        <f>IF(IF(BN$2="Catégorie",IF(BN$3="Toutes",SUMIFS('Étape 1 - à remplir'!$F$31:$F$400,'Étape 1 - à remplir'!$E$31:$E$400,MASQ2!BE555,'Étape 1 - à remplir'!$G$31:$G$400,"lots"),SUMIFS('Étape 1 - à remplir'!$F$31:$F$400,'Étape 1 - à remplir'!$E$31:$E$400,MASQ2!BE555,'Étape 1 - à remplir'!$C$31:$C$400,BN$3)),IF(BN$2="Âge",IF(BN$3="Tous",SUMIFS('Étape 1 - à remplir'!$F$31:$F$400,'Étape 1 - à remplir'!$E$31:$E$400,MASQ2!BE555,'Étape 1 - à remplir'!$G$31:$G$400,"lots"),SUMIFS('Étape 1 - à remplir'!$F$31:$F$400,'Étape 1 - à remplir'!$E$31:$E$400,MASQ2!BE555,'Étape 1 - à remplir'!$P$31:$P$400,BN$3,'Étape 1 - à remplir'!$G$31:$G$400,"lots")),IF(BN$2="Atelier",IF(BN$3="Tous",SUMIFS('Étape 1 - à remplir'!$F$31:$F$400,'Étape 1 - à remplir'!$E$31:$E$400,MASQ2!BE555,'Étape 1 - à remplir'!$G$31:$G$400,"lots"),SUMIFS('Étape 1 - à remplir'!$F$31:$F$400,'Étape 1 - à remplir'!$E$31:$E$400,MASQ2!BE555,'Étape 1 - à remplir'!$O$31:$O$400,BN$3,'Étape 1 - à remplir'!$G$31:$G$400,"lots")),IF(BN$2="Espèce",IF(BN$3="Tous",SUMIFS('Étape 1 - à remplir'!$F$31:$F$400,'Étape 1 - à remplir'!$E$31:$E$400,MASQ2!BE555,'Étape 1 - à remplir'!$G$31:$G$400,"lots"),SUMIFS('Étape 1 - à remplir'!$F$31:$F$400,'Étape 1 - à remplir'!$E$31:$E$400,MASQ2!BE555,'Étape 1 - à remplir'!$N$31:$N$400,BN$3,'Étape 1 - à remplir'!$G$31:$G$400,"lots"))))))=0,NA(),IF(BN$2="Catégorie",IF(BN$3="Toutes",SUMIFS('Étape 1 - à remplir'!$F$31:$F$400,'Étape 1 - à remplir'!$E$31:$E$400,MASQ2!BE555,'Étape 1 - à remplir'!$G$31:$G$400,"lots"),SUMIFS('Étape 1 - à remplir'!$F$31:$F$400,'Étape 1 - à remplir'!$E$31:$E$400,MASQ2!BE555,'Étape 1 - à remplir'!$C$31:$C$400,BN$3)),IF(BN$2="Âge",IF(BN$3="Tous",SUMIFS('Étape 1 - à remplir'!$F$31:$F$400,'Étape 1 - à remplir'!$E$31:$E$400,MASQ2!BE555,'Étape 1 - à remplir'!$G$31:$G$400,"lots"),SUMIFS('Étape 1 - à remplir'!$F$31:$F$400,'Étape 1 - à remplir'!$E$31:$E$400,MASQ2!BE555,'Étape 1 - à remplir'!$P$31:$P$400,BN$3,'Étape 1 - à remplir'!$G$31:$G$400,"lots")),IF(BN$2="Atelier",IF(BN$3="Tous",SUMIFS('Étape 1 - à remplir'!$F$31:$F$400,'Étape 1 - à remplir'!$E$31:$E$400,MASQ2!BE555,'Étape 1 - à remplir'!$G$31:$G$400,"lots"),SUMIFS('Étape 1 - à remplir'!$F$31:$F$400,'Étape 1 - à remplir'!$E$31:$E$400,MASQ2!BE555,'Étape 1 - à remplir'!$O$31:$O$400,BN$3,'Étape 1 - à remplir'!$G$31:$G$400,"lots")),IF(BN$2="Espèce",IF(BN$3="Tous",SUMIFS('Étape 1 - à remplir'!$F$31:$F$400,'Étape 1 - à remplir'!$E$31:$E$400,MASQ2!BE555,'Étape 1 - à remplir'!$G$31:$G$400,"lots"),SUMIFS('Étape 1 - à remplir'!$F$31:$F$400,'Étape 1 - à remplir'!$E$31:$E$400,MASQ2!BE555,'Étape 1 - à remplir'!$N$31:$N$400,BN$3,'Étape 1 - à remplir'!$G$31:$G$400,"lots")))))))</f>
        <v>#N/A</v>
      </c>
      <c r="BG555" s="204">
        <f t="shared" si="235"/>
        <v>0</v>
      </c>
      <c r="BH555" s="204" t="str">
        <f t="shared" si="221"/>
        <v>Ceftiofur</v>
      </c>
      <c r="BI555" s="204" t="str">
        <f t="shared" si="222"/>
        <v/>
      </c>
      <c r="BJ555" s="204" t="str">
        <f t="shared" si="223"/>
        <v/>
      </c>
      <c r="BK555" s="204" t="str">
        <f t="shared" si="224"/>
        <v>Cephalosporines 3&amp;4G</v>
      </c>
      <c r="BL555" s="204" t="str">
        <f t="shared" si="225"/>
        <v/>
      </c>
      <c r="BM555" s="97" t="str">
        <f t="shared" si="226"/>
        <v/>
      </c>
      <c r="BP555" t="str">
        <f ca="1"/>
        <v>TRULEVA FLOW 50 MG/ML SUSPENSION INJECTABLE POUR PORCINS ET BOVINS</v>
      </c>
      <c r="BQ555" t="e">
        <f ca="1"/>
        <v>#N/A</v>
      </c>
      <c r="CY555" s="102" t="str">
        <f t="shared" si="227"/>
        <v>x</v>
      </c>
      <c r="CZ555" s="56" t="str">
        <f t="shared" si="228"/>
        <v>TRULEVA FLOW 50 MG/ML SUSPENSION INJECTABLE POUR PORCINS ET BOVINS</v>
      </c>
      <c r="DA555" s="204" t="e">
        <f>IF(IF(DI$2="Catégorie",IF(DI$3="Toutes",SUMIFS('Étape 1 - à remplir'!$F$31:$F$400,'Étape 1 - à remplir'!$E$31:$E$400,MASQ2!CZ555,'Étape 1 - à remplir'!$G$31:$G$400,"kg"),SUMIFS('Étape 1 - à remplir'!$F$31:$F$400,'Étape 1 - à remplir'!$E$31:$E$400,MASQ2!CZ555,'Étape 1 - à remplir'!$C$31:$C$400,DI$3)),IF(DI$2="Âge",IF(DI$3="Tous",SUMIFS('Étape 1 - à remplir'!$F$31:$F$400,'Étape 1 - à remplir'!$E$31:$E$400,MASQ2!CZ555,'Étape 1 - à remplir'!$G$31:$G$400,"kg"),SUMIFS('Étape 1 - à remplir'!$F$31:$F$400,'Étape 1 - à remplir'!$E$31:$E$400,MASQ2!CZ555,'Étape 1 - à remplir'!$P$31:$P$400,DI$3,'Étape 1 - à remplir'!$G$31:$G$400,"kg")),IF(DI$2="Atelier",IF(DI$3="Tous",SUMIFS('Étape 1 - à remplir'!$F$31:$F$400,'Étape 1 - à remplir'!$E$31:$E$400,MASQ2!CZ555,'Étape 1 - à remplir'!$G$31:$G$400,"kg"),SUMIFS('Étape 1 - à remplir'!$F$31:$F$400,'Étape 1 - à remplir'!$E$31:$E$400,MASQ2!CZ555,'Étape 1 - à remplir'!$O$31:$O$400,DI$3,'Étape 1 - à remplir'!$G$31:$G$400,"kg")),IF(DI$2="Espèce",IF(DI$3="Tous",SUMIFS('Étape 1 - à remplir'!$F$31:$F$400,'Étape 1 - à remplir'!$E$31:$E$400,MASQ2!CZ555,'Étape 1 - à remplir'!$G$31:$G$400,"kg"),SUMIFS('Étape 1 - à remplir'!$F$31:$F$400,'Étape 1 - à remplir'!$E$31:$E$400,MASQ2!CZ555,'Étape 1 - à remplir'!$N$31:$N$400,DI$3,'Étape 1 - à remplir'!$G$31:$G$400,"kg"))))))=0,NA(),IF(DI$2="Catégorie",IF(DI$3="Toutes",SUMIFS('Étape 1 - à remplir'!$F$31:$F$400,'Étape 1 - à remplir'!$E$31:$E$400,MASQ2!CZ555,'Étape 1 - à remplir'!$G$31:$G$400,"kg"),SUMIFS('Étape 1 - à remplir'!$F$31:$F$400,'Étape 1 - à remplir'!$E$31:$E$400,MASQ2!CZ555,'Étape 1 - à remplir'!$C$31:$C$400,DI$3)),IF(DI$2="Âge",IF(DI$3="Tous",SUMIFS('Étape 1 - à remplir'!$F$31:$F$400,'Étape 1 - à remplir'!$E$31:$E$400,MASQ2!CZ555,'Étape 1 - à remplir'!$G$31:$G$400,"kg"),SUMIFS('Étape 1 - à remplir'!$F$31:$F$400,'Étape 1 - à remplir'!$E$31:$E$400,MASQ2!CZ555,'Étape 1 - à remplir'!$P$31:$P$400,DI$3,'Étape 1 - à remplir'!$G$31:$G$400,"kg")),IF(DI$2="Atelier",IF(DI$3="Tous",SUMIFS('Étape 1 - à remplir'!$F$31:$F$400,'Étape 1 - à remplir'!$E$31:$E$400,MASQ2!CZ555,'Étape 1 - à remplir'!$G$31:$G$400,"kg"),SUMIFS('Étape 1 - à remplir'!$F$31:$F$400,'Étape 1 - à remplir'!$E$31:$E$400,MASQ2!CZ555,'Étape 1 - à remplir'!$O$31:$O$400,DI$3,'Étape 1 - à remplir'!$G$31:$G$400,"kg")),IF(DI$2="Espèce",IF(DI$3="Tous",SUMIFS('Étape 1 - à remplir'!$F$31:$F$400,'Étape 1 - à remplir'!$E$31:$E$400,MASQ2!CZ555,'Étape 1 - à remplir'!$G$31:$G$400,"kg"),SUMIFS('Étape 1 - à remplir'!$F$31:$F$400,'Étape 1 - à remplir'!$E$31:$E$400,MASQ2!CZ555,'Étape 1 - à remplir'!$N$31:$N$400,DI$3,'Étape 1 - à remplir'!$G$31:$G$400,"kg")))))))</f>
        <v>#N/A</v>
      </c>
      <c r="DB555" s="104">
        <f t="shared" si="236"/>
        <v>0</v>
      </c>
      <c r="DC555" s="204" t="str">
        <f t="shared" si="229"/>
        <v>Ceftiofur</v>
      </c>
      <c r="DD555" s="204" t="str">
        <f t="shared" si="230"/>
        <v/>
      </c>
      <c r="DE555" s="204" t="str">
        <f t="shared" si="231"/>
        <v/>
      </c>
      <c r="DF555" s="204" t="str">
        <f t="shared" si="232"/>
        <v>Cephalosporines 3&amp;4G</v>
      </c>
      <c r="DG555" s="204" t="str">
        <f t="shared" si="233"/>
        <v/>
      </c>
      <c r="DH555" s="97" t="str">
        <f t="shared" si="234"/>
        <v/>
      </c>
      <c r="DK555" t="str">
        <f ca="1"/>
        <v>TRULEVA FLOW 50 MG/ML SUSPENSION INJECTABLE POUR PORCINS ET BOVINS</v>
      </c>
      <c r="DL555" t="e">
        <f ca="1"/>
        <v>#N/A</v>
      </c>
    </row>
    <row r="556" spans="9:116" x14ac:dyDescent="0.25">
      <c r="I556" s="102" t="str">
        <f>INDEX(Données_ATB!BE:BV,MATCH(MASQ2!J556,Données_ATB!BE:BE,0),18)</f>
        <v/>
      </c>
      <c r="J556" s="77" t="str">
        <f>Données_ATB!BE555</f>
        <v>TRYMOX LA 150 MG/ML SUSPENSION INJECTABLE POUR BOVINS OVINS PORCINS CHIENS ET CHATS</v>
      </c>
      <c r="K556" s="204" t="e">
        <f>IF(IF(S$2="Catégorie",IF(S$3="Toutes",SUMIFS('Étape 1 - à remplir'!$F$31:$F$400,'Étape 1 - à remplir'!$E$31:$E$400,MASQ2!J556,'Étape 1 - à remplir'!$G$31:$G$400,"animaux"),SUMIFS('Étape 1 - à remplir'!$F$31:$F$400,'Étape 1 - à remplir'!$E$31:$E$400,MASQ2!J556,'Étape 1 - à remplir'!$C$31:$C$400,S$3)),IF(S$2="Âge",IF(S$3="Tous",SUMIFS('Étape 1 - à remplir'!$F$31:$F$400,'Étape 1 - à remplir'!$E$31:$E$400,MASQ2!J556,'Étape 1 - à remplir'!$G$31:$G$400,"animaux"),SUMIFS('Étape 1 - à remplir'!$F$31:$F$400,'Étape 1 - à remplir'!$E$31:$E$400,MASQ2!J556,'Étape 1 - à remplir'!$P$31:$P$400,S$3)),IF(S$2="Atelier",IF(S$3="Tous",SUMIFS('Étape 1 - à remplir'!$F$31:$F$400,'Étape 1 - à remplir'!$E$31:$E$400,MASQ2!J556,'Étape 1 - à remplir'!$G$31:$G$400,"animaux"),SUMIFS('Étape 1 - à remplir'!$F$31:$F$400,'Étape 1 - à remplir'!$E$31:$E$400,MASQ2!J556,'Étape 1 - à remplir'!$O$31:$O$400,S$3)),IF(S$2="Espèce",IF(S$3="Tous",SUMIFS('Étape 1 - à remplir'!$F$31:$F$400,'Étape 1 - à remplir'!$E$31:$E$400,MASQ2!J556,'Étape 1 - à remplir'!$G$31:$G$400,"animaux"),SUMIFS('Étape 1 - à remplir'!$F$31:$F$400,'Étape 1 - à remplir'!$E$31:$E$400,MASQ2!J556,'Étape 1 - à remplir'!$N$31:$N$400,S$3))))))=0,NA(),IF(S$2="Catégorie",IF(S$3="Toutes",SUMIFS('Étape 1 - à remplir'!$F$31:$F$400,'Étape 1 - à remplir'!$E$31:$E$400,MASQ2!J556,'Étape 1 - à remplir'!$G$31:$G$400,"animaux"),SUMIFS('Étape 1 - à remplir'!$F$31:$F$400,'Étape 1 - à remplir'!$E$31:$E$400,MASQ2!J556,'Étape 1 - à remplir'!$C$31:$C$400,S$3)),IF(S$2="Âge",IF(S$3="Tous",SUMIFS('Étape 1 - à remplir'!$F$31:$F$400,'Étape 1 - à remplir'!$E$31:$E$400,MASQ2!J556,'Étape 1 - à remplir'!$G$31:$G$400,"animaux"),SUMIFS('Étape 1 - à remplir'!$F$31:$F$400,'Étape 1 - à remplir'!$E$31:$E$400,MASQ2!J556,'Étape 1 - à remplir'!$P$31:$P$400,S$3)),IF(S$2="Atelier",IF(S$3="Tous",SUMIFS('Étape 1 - à remplir'!$F$31:$F$400,'Étape 1 - à remplir'!$E$31:$E$400,MASQ2!J556,'Étape 1 - à remplir'!$G$31:$G$400,"animaux"),SUMIFS('Étape 1 - à remplir'!$F$31:$F$400,'Étape 1 - à remplir'!$E$31:$E$400,MASQ2!J556,'Étape 1 - à remplir'!$O$31:$O$400,S$3)),IF(S$2="Espèce",IF(S$3="Tous",SUMIFS('Étape 1 - à remplir'!$F$31:$F$400,'Étape 1 - à remplir'!$E$31:$E$400,MASQ2!J556,'Étape 1 - à remplir'!$G$31:$G$400,"animaux"),SUMIFS('Étape 1 - à remplir'!$F$31:$F$400,'Étape 1 - à remplir'!$E$31:$E$400,MASQ2!J556,'Étape 1 - à remplir'!$N$31:$N$400,S$3)))))))</f>
        <v>#N/A</v>
      </c>
      <c r="L556" s="97">
        <f t="shared" si="237"/>
        <v>0</v>
      </c>
      <c r="M556" s="56" t="str">
        <f>Données_ATB!BN555</f>
        <v>Tulathromycine</v>
      </c>
      <c r="N556" s="204" t="str">
        <f>Données_ATB!BO555</f>
        <v/>
      </c>
      <c r="O556" s="97" t="str">
        <f>Données_ATB!BP555</f>
        <v/>
      </c>
      <c r="P556" s="77" t="str">
        <f>Données_ATB!BR555</f>
        <v>Macrolides</v>
      </c>
      <c r="Q556" s="78" t="str">
        <f>Données_ATB!BS555</f>
        <v/>
      </c>
      <c r="R556" s="79" t="str">
        <f>Données_ATB!BT555</f>
        <v/>
      </c>
      <c r="S556" s="78"/>
      <c r="U556" s="30" t="str">
        <f ca="1"/>
        <v>TRYMOX LA 150 MG/ML SUSPENSION INJECTABLE POUR BOVINS OVINS PORCINS CHIENS ET CHATS</v>
      </c>
      <c r="V556" s="30" t="e">
        <f ca="1"/>
        <v>#N/A</v>
      </c>
      <c r="BD556" s="102" t="str">
        <f t="shared" si="219"/>
        <v/>
      </c>
      <c r="BE556" s="56" t="str">
        <f t="shared" si="220"/>
        <v>TRYMOX LA 150 MG/ML SUSPENSION INJECTABLE POUR BOVINS OVINS PORCINS CHIENS ET CHATS</v>
      </c>
      <c r="BF556" s="204" t="e">
        <f>IF(IF(BN$2="Catégorie",IF(BN$3="Toutes",SUMIFS('Étape 1 - à remplir'!$F$31:$F$400,'Étape 1 - à remplir'!$E$31:$E$400,MASQ2!BE556,'Étape 1 - à remplir'!$G$31:$G$400,"lots"),SUMIFS('Étape 1 - à remplir'!$F$31:$F$400,'Étape 1 - à remplir'!$E$31:$E$400,MASQ2!BE556,'Étape 1 - à remplir'!$C$31:$C$400,BN$3)),IF(BN$2="Âge",IF(BN$3="Tous",SUMIFS('Étape 1 - à remplir'!$F$31:$F$400,'Étape 1 - à remplir'!$E$31:$E$400,MASQ2!BE556,'Étape 1 - à remplir'!$G$31:$G$400,"lots"),SUMIFS('Étape 1 - à remplir'!$F$31:$F$400,'Étape 1 - à remplir'!$E$31:$E$400,MASQ2!BE556,'Étape 1 - à remplir'!$P$31:$P$400,BN$3,'Étape 1 - à remplir'!$G$31:$G$400,"lots")),IF(BN$2="Atelier",IF(BN$3="Tous",SUMIFS('Étape 1 - à remplir'!$F$31:$F$400,'Étape 1 - à remplir'!$E$31:$E$400,MASQ2!BE556,'Étape 1 - à remplir'!$G$31:$G$400,"lots"),SUMIFS('Étape 1 - à remplir'!$F$31:$F$400,'Étape 1 - à remplir'!$E$31:$E$400,MASQ2!BE556,'Étape 1 - à remplir'!$O$31:$O$400,BN$3,'Étape 1 - à remplir'!$G$31:$G$400,"lots")),IF(BN$2="Espèce",IF(BN$3="Tous",SUMIFS('Étape 1 - à remplir'!$F$31:$F$400,'Étape 1 - à remplir'!$E$31:$E$400,MASQ2!BE556,'Étape 1 - à remplir'!$G$31:$G$400,"lots"),SUMIFS('Étape 1 - à remplir'!$F$31:$F$400,'Étape 1 - à remplir'!$E$31:$E$400,MASQ2!BE556,'Étape 1 - à remplir'!$N$31:$N$400,BN$3,'Étape 1 - à remplir'!$G$31:$G$400,"lots"))))))=0,NA(),IF(BN$2="Catégorie",IF(BN$3="Toutes",SUMIFS('Étape 1 - à remplir'!$F$31:$F$400,'Étape 1 - à remplir'!$E$31:$E$400,MASQ2!BE556,'Étape 1 - à remplir'!$G$31:$G$400,"lots"),SUMIFS('Étape 1 - à remplir'!$F$31:$F$400,'Étape 1 - à remplir'!$E$31:$E$400,MASQ2!BE556,'Étape 1 - à remplir'!$C$31:$C$400,BN$3)),IF(BN$2="Âge",IF(BN$3="Tous",SUMIFS('Étape 1 - à remplir'!$F$31:$F$400,'Étape 1 - à remplir'!$E$31:$E$400,MASQ2!BE556,'Étape 1 - à remplir'!$G$31:$G$400,"lots"),SUMIFS('Étape 1 - à remplir'!$F$31:$F$400,'Étape 1 - à remplir'!$E$31:$E$400,MASQ2!BE556,'Étape 1 - à remplir'!$P$31:$P$400,BN$3,'Étape 1 - à remplir'!$G$31:$G$400,"lots")),IF(BN$2="Atelier",IF(BN$3="Tous",SUMIFS('Étape 1 - à remplir'!$F$31:$F$400,'Étape 1 - à remplir'!$E$31:$E$400,MASQ2!BE556,'Étape 1 - à remplir'!$G$31:$G$400,"lots"),SUMIFS('Étape 1 - à remplir'!$F$31:$F$400,'Étape 1 - à remplir'!$E$31:$E$400,MASQ2!BE556,'Étape 1 - à remplir'!$O$31:$O$400,BN$3,'Étape 1 - à remplir'!$G$31:$G$400,"lots")),IF(BN$2="Espèce",IF(BN$3="Tous",SUMIFS('Étape 1 - à remplir'!$F$31:$F$400,'Étape 1 - à remplir'!$E$31:$E$400,MASQ2!BE556,'Étape 1 - à remplir'!$G$31:$G$400,"lots"),SUMIFS('Étape 1 - à remplir'!$F$31:$F$400,'Étape 1 - à remplir'!$E$31:$E$400,MASQ2!BE556,'Étape 1 - à remplir'!$N$31:$N$400,BN$3,'Étape 1 - à remplir'!$G$31:$G$400,"lots")))))))</f>
        <v>#N/A</v>
      </c>
      <c r="BG556" s="204">
        <f t="shared" si="235"/>
        <v>0</v>
      </c>
      <c r="BH556" s="204" t="str">
        <f t="shared" si="221"/>
        <v>Tulathromycine</v>
      </c>
      <c r="BI556" s="204" t="str">
        <f t="shared" si="222"/>
        <v/>
      </c>
      <c r="BJ556" s="204" t="str">
        <f t="shared" si="223"/>
        <v/>
      </c>
      <c r="BK556" s="204" t="str">
        <f t="shared" si="224"/>
        <v>Macrolides</v>
      </c>
      <c r="BL556" s="204" t="str">
        <f t="shared" si="225"/>
        <v/>
      </c>
      <c r="BM556" s="97" t="str">
        <f t="shared" si="226"/>
        <v/>
      </c>
      <c r="BP556" t="str">
        <f ca="1"/>
        <v>TRYMOX LA 150 MG/ML SUSPENSION INJECTABLE POUR BOVINS OVINS PORCINS CHIENS ET CHATS</v>
      </c>
      <c r="BQ556" t="e">
        <f ca="1"/>
        <v>#N/A</v>
      </c>
      <c r="CY556" s="102" t="str">
        <f t="shared" si="227"/>
        <v/>
      </c>
      <c r="CZ556" s="56" t="str">
        <f t="shared" si="228"/>
        <v>TRYMOX LA 150 MG/ML SUSPENSION INJECTABLE POUR BOVINS OVINS PORCINS CHIENS ET CHATS</v>
      </c>
      <c r="DA556" s="204" t="e">
        <f>IF(IF(DI$2="Catégorie",IF(DI$3="Toutes",SUMIFS('Étape 1 - à remplir'!$F$31:$F$400,'Étape 1 - à remplir'!$E$31:$E$400,MASQ2!CZ556,'Étape 1 - à remplir'!$G$31:$G$400,"kg"),SUMIFS('Étape 1 - à remplir'!$F$31:$F$400,'Étape 1 - à remplir'!$E$31:$E$400,MASQ2!CZ556,'Étape 1 - à remplir'!$C$31:$C$400,DI$3)),IF(DI$2="Âge",IF(DI$3="Tous",SUMIFS('Étape 1 - à remplir'!$F$31:$F$400,'Étape 1 - à remplir'!$E$31:$E$400,MASQ2!CZ556,'Étape 1 - à remplir'!$G$31:$G$400,"kg"),SUMIFS('Étape 1 - à remplir'!$F$31:$F$400,'Étape 1 - à remplir'!$E$31:$E$400,MASQ2!CZ556,'Étape 1 - à remplir'!$P$31:$P$400,DI$3,'Étape 1 - à remplir'!$G$31:$G$400,"kg")),IF(DI$2="Atelier",IF(DI$3="Tous",SUMIFS('Étape 1 - à remplir'!$F$31:$F$400,'Étape 1 - à remplir'!$E$31:$E$400,MASQ2!CZ556,'Étape 1 - à remplir'!$G$31:$G$400,"kg"),SUMIFS('Étape 1 - à remplir'!$F$31:$F$400,'Étape 1 - à remplir'!$E$31:$E$400,MASQ2!CZ556,'Étape 1 - à remplir'!$O$31:$O$400,DI$3,'Étape 1 - à remplir'!$G$31:$G$400,"kg")),IF(DI$2="Espèce",IF(DI$3="Tous",SUMIFS('Étape 1 - à remplir'!$F$31:$F$400,'Étape 1 - à remplir'!$E$31:$E$400,MASQ2!CZ556,'Étape 1 - à remplir'!$G$31:$G$400,"kg"),SUMIFS('Étape 1 - à remplir'!$F$31:$F$400,'Étape 1 - à remplir'!$E$31:$E$400,MASQ2!CZ556,'Étape 1 - à remplir'!$N$31:$N$400,DI$3,'Étape 1 - à remplir'!$G$31:$G$400,"kg"))))))=0,NA(),IF(DI$2="Catégorie",IF(DI$3="Toutes",SUMIFS('Étape 1 - à remplir'!$F$31:$F$400,'Étape 1 - à remplir'!$E$31:$E$400,MASQ2!CZ556,'Étape 1 - à remplir'!$G$31:$G$400,"kg"),SUMIFS('Étape 1 - à remplir'!$F$31:$F$400,'Étape 1 - à remplir'!$E$31:$E$400,MASQ2!CZ556,'Étape 1 - à remplir'!$C$31:$C$400,DI$3)),IF(DI$2="Âge",IF(DI$3="Tous",SUMIFS('Étape 1 - à remplir'!$F$31:$F$400,'Étape 1 - à remplir'!$E$31:$E$400,MASQ2!CZ556,'Étape 1 - à remplir'!$G$31:$G$400,"kg"),SUMIFS('Étape 1 - à remplir'!$F$31:$F$400,'Étape 1 - à remplir'!$E$31:$E$400,MASQ2!CZ556,'Étape 1 - à remplir'!$P$31:$P$400,DI$3,'Étape 1 - à remplir'!$G$31:$G$400,"kg")),IF(DI$2="Atelier",IF(DI$3="Tous",SUMIFS('Étape 1 - à remplir'!$F$31:$F$400,'Étape 1 - à remplir'!$E$31:$E$400,MASQ2!CZ556,'Étape 1 - à remplir'!$G$31:$G$400,"kg"),SUMIFS('Étape 1 - à remplir'!$F$31:$F$400,'Étape 1 - à remplir'!$E$31:$E$400,MASQ2!CZ556,'Étape 1 - à remplir'!$O$31:$O$400,DI$3,'Étape 1 - à remplir'!$G$31:$G$400,"kg")),IF(DI$2="Espèce",IF(DI$3="Tous",SUMIFS('Étape 1 - à remplir'!$F$31:$F$400,'Étape 1 - à remplir'!$E$31:$E$400,MASQ2!CZ556,'Étape 1 - à remplir'!$G$31:$G$400,"kg"),SUMIFS('Étape 1 - à remplir'!$F$31:$F$400,'Étape 1 - à remplir'!$E$31:$E$400,MASQ2!CZ556,'Étape 1 - à remplir'!$N$31:$N$400,DI$3,'Étape 1 - à remplir'!$G$31:$G$400,"kg")))))))</f>
        <v>#N/A</v>
      </c>
      <c r="DB556" s="104">
        <f t="shared" si="236"/>
        <v>0</v>
      </c>
      <c r="DC556" s="204" t="str">
        <f t="shared" si="229"/>
        <v>Tulathromycine</v>
      </c>
      <c r="DD556" s="204" t="str">
        <f t="shared" si="230"/>
        <v/>
      </c>
      <c r="DE556" s="204" t="str">
        <f t="shared" si="231"/>
        <v/>
      </c>
      <c r="DF556" s="204" t="str">
        <f t="shared" si="232"/>
        <v>Macrolides</v>
      </c>
      <c r="DG556" s="204" t="str">
        <f t="shared" si="233"/>
        <v/>
      </c>
      <c r="DH556" s="97" t="str">
        <f t="shared" si="234"/>
        <v/>
      </c>
      <c r="DK556" t="str">
        <f ca="1"/>
        <v>TRYMOX LA 150 MG/ML SUSPENSION INJECTABLE POUR BOVINS OVINS PORCINS CHIENS ET CHATS</v>
      </c>
      <c r="DL556" t="e">
        <f ca="1"/>
        <v>#N/A</v>
      </c>
    </row>
    <row r="557" spans="9:116" x14ac:dyDescent="0.25">
      <c r="I557" s="102" t="str">
        <f>INDEX(Données_ATB!BE:BV,MATCH(MASQ2!J557,Données_ATB!BE:BE,0),18)</f>
        <v/>
      </c>
      <c r="J557" s="77" t="str">
        <f>Données_ATB!BE556</f>
        <v>TULAXA 100 MG/ML SOLUTION INJECTABLE POUR BOVINS PORCINS ET OVINS</v>
      </c>
      <c r="K557" s="204" t="e">
        <f>IF(IF(S$2="Catégorie",IF(S$3="Toutes",SUMIFS('Étape 1 - à remplir'!$F$31:$F$400,'Étape 1 - à remplir'!$E$31:$E$400,MASQ2!J557,'Étape 1 - à remplir'!$G$31:$G$400,"animaux"),SUMIFS('Étape 1 - à remplir'!$F$31:$F$400,'Étape 1 - à remplir'!$E$31:$E$400,MASQ2!J557,'Étape 1 - à remplir'!$C$31:$C$400,S$3)),IF(S$2="Âge",IF(S$3="Tous",SUMIFS('Étape 1 - à remplir'!$F$31:$F$400,'Étape 1 - à remplir'!$E$31:$E$400,MASQ2!J557,'Étape 1 - à remplir'!$G$31:$G$400,"animaux"),SUMIFS('Étape 1 - à remplir'!$F$31:$F$400,'Étape 1 - à remplir'!$E$31:$E$400,MASQ2!J557,'Étape 1 - à remplir'!$P$31:$P$400,S$3)),IF(S$2="Atelier",IF(S$3="Tous",SUMIFS('Étape 1 - à remplir'!$F$31:$F$400,'Étape 1 - à remplir'!$E$31:$E$400,MASQ2!J557,'Étape 1 - à remplir'!$G$31:$G$400,"animaux"),SUMIFS('Étape 1 - à remplir'!$F$31:$F$400,'Étape 1 - à remplir'!$E$31:$E$400,MASQ2!J557,'Étape 1 - à remplir'!$O$31:$O$400,S$3)),IF(S$2="Espèce",IF(S$3="Tous",SUMIFS('Étape 1 - à remplir'!$F$31:$F$400,'Étape 1 - à remplir'!$E$31:$E$400,MASQ2!J557,'Étape 1 - à remplir'!$G$31:$G$400,"animaux"),SUMIFS('Étape 1 - à remplir'!$F$31:$F$400,'Étape 1 - à remplir'!$E$31:$E$400,MASQ2!J557,'Étape 1 - à remplir'!$N$31:$N$400,S$3))))))=0,NA(),IF(S$2="Catégorie",IF(S$3="Toutes",SUMIFS('Étape 1 - à remplir'!$F$31:$F$400,'Étape 1 - à remplir'!$E$31:$E$400,MASQ2!J557,'Étape 1 - à remplir'!$G$31:$G$400,"animaux"),SUMIFS('Étape 1 - à remplir'!$F$31:$F$400,'Étape 1 - à remplir'!$E$31:$E$400,MASQ2!J557,'Étape 1 - à remplir'!$C$31:$C$400,S$3)),IF(S$2="Âge",IF(S$3="Tous",SUMIFS('Étape 1 - à remplir'!$F$31:$F$400,'Étape 1 - à remplir'!$E$31:$E$400,MASQ2!J557,'Étape 1 - à remplir'!$G$31:$G$400,"animaux"),SUMIFS('Étape 1 - à remplir'!$F$31:$F$400,'Étape 1 - à remplir'!$E$31:$E$400,MASQ2!J557,'Étape 1 - à remplir'!$P$31:$P$400,S$3)),IF(S$2="Atelier",IF(S$3="Tous",SUMIFS('Étape 1 - à remplir'!$F$31:$F$400,'Étape 1 - à remplir'!$E$31:$E$400,MASQ2!J557,'Étape 1 - à remplir'!$G$31:$G$400,"animaux"),SUMIFS('Étape 1 - à remplir'!$F$31:$F$400,'Étape 1 - à remplir'!$E$31:$E$400,MASQ2!J557,'Étape 1 - à remplir'!$O$31:$O$400,S$3)),IF(S$2="Espèce",IF(S$3="Tous",SUMIFS('Étape 1 - à remplir'!$F$31:$F$400,'Étape 1 - à remplir'!$E$31:$E$400,MASQ2!J557,'Étape 1 - à remplir'!$G$31:$G$400,"animaux"),SUMIFS('Étape 1 - à remplir'!$F$31:$F$400,'Étape 1 - à remplir'!$E$31:$E$400,MASQ2!J557,'Étape 1 - à remplir'!$N$31:$N$400,S$3)))))))</f>
        <v>#N/A</v>
      </c>
      <c r="L557" s="97">
        <f t="shared" si="237"/>
        <v>0</v>
      </c>
      <c r="M557" s="56" t="str">
        <f>Données_ATB!BN556</f>
        <v>Tulathromycine</v>
      </c>
      <c r="N557" s="204" t="str">
        <f>Données_ATB!BO556</f>
        <v/>
      </c>
      <c r="O557" s="97" t="str">
        <f>Données_ATB!BP556</f>
        <v/>
      </c>
      <c r="P557" s="77" t="str">
        <f>Données_ATB!BR556</f>
        <v>Macrolides</v>
      </c>
      <c r="Q557" s="78" t="str">
        <f>Données_ATB!BS556</f>
        <v/>
      </c>
      <c r="R557" s="79" t="str">
        <f>Données_ATB!BT556</f>
        <v/>
      </c>
      <c r="S557" s="78"/>
      <c r="U557" s="30" t="str">
        <f ca="1"/>
        <v>TULAXA 100 MG/ML SOLUTION INJECTABLE POUR BOVINS PORCINS ET OVINS</v>
      </c>
      <c r="V557" s="30" t="e">
        <f ca="1"/>
        <v>#N/A</v>
      </c>
      <c r="BD557" s="102" t="str">
        <f t="shared" si="219"/>
        <v/>
      </c>
      <c r="BE557" s="56" t="str">
        <f t="shared" si="220"/>
        <v>TULAXA 100 MG/ML SOLUTION INJECTABLE POUR BOVINS PORCINS ET OVINS</v>
      </c>
      <c r="BF557" s="204" t="e">
        <f>IF(IF(BN$2="Catégorie",IF(BN$3="Toutes",SUMIFS('Étape 1 - à remplir'!$F$31:$F$400,'Étape 1 - à remplir'!$E$31:$E$400,MASQ2!BE557,'Étape 1 - à remplir'!$G$31:$G$400,"lots"),SUMIFS('Étape 1 - à remplir'!$F$31:$F$400,'Étape 1 - à remplir'!$E$31:$E$400,MASQ2!BE557,'Étape 1 - à remplir'!$C$31:$C$400,BN$3)),IF(BN$2="Âge",IF(BN$3="Tous",SUMIFS('Étape 1 - à remplir'!$F$31:$F$400,'Étape 1 - à remplir'!$E$31:$E$400,MASQ2!BE557,'Étape 1 - à remplir'!$G$31:$G$400,"lots"),SUMIFS('Étape 1 - à remplir'!$F$31:$F$400,'Étape 1 - à remplir'!$E$31:$E$400,MASQ2!BE557,'Étape 1 - à remplir'!$P$31:$P$400,BN$3,'Étape 1 - à remplir'!$G$31:$G$400,"lots")),IF(BN$2="Atelier",IF(BN$3="Tous",SUMIFS('Étape 1 - à remplir'!$F$31:$F$400,'Étape 1 - à remplir'!$E$31:$E$400,MASQ2!BE557,'Étape 1 - à remplir'!$G$31:$G$400,"lots"),SUMIFS('Étape 1 - à remplir'!$F$31:$F$400,'Étape 1 - à remplir'!$E$31:$E$400,MASQ2!BE557,'Étape 1 - à remplir'!$O$31:$O$400,BN$3,'Étape 1 - à remplir'!$G$31:$G$400,"lots")),IF(BN$2="Espèce",IF(BN$3="Tous",SUMIFS('Étape 1 - à remplir'!$F$31:$F$400,'Étape 1 - à remplir'!$E$31:$E$400,MASQ2!BE557,'Étape 1 - à remplir'!$G$31:$G$400,"lots"),SUMIFS('Étape 1 - à remplir'!$F$31:$F$400,'Étape 1 - à remplir'!$E$31:$E$400,MASQ2!BE557,'Étape 1 - à remplir'!$N$31:$N$400,BN$3,'Étape 1 - à remplir'!$G$31:$G$400,"lots"))))))=0,NA(),IF(BN$2="Catégorie",IF(BN$3="Toutes",SUMIFS('Étape 1 - à remplir'!$F$31:$F$400,'Étape 1 - à remplir'!$E$31:$E$400,MASQ2!BE557,'Étape 1 - à remplir'!$G$31:$G$400,"lots"),SUMIFS('Étape 1 - à remplir'!$F$31:$F$400,'Étape 1 - à remplir'!$E$31:$E$400,MASQ2!BE557,'Étape 1 - à remplir'!$C$31:$C$400,BN$3)),IF(BN$2="Âge",IF(BN$3="Tous",SUMIFS('Étape 1 - à remplir'!$F$31:$F$400,'Étape 1 - à remplir'!$E$31:$E$400,MASQ2!BE557,'Étape 1 - à remplir'!$G$31:$G$400,"lots"),SUMIFS('Étape 1 - à remplir'!$F$31:$F$400,'Étape 1 - à remplir'!$E$31:$E$400,MASQ2!BE557,'Étape 1 - à remplir'!$P$31:$P$400,BN$3,'Étape 1 - à remplir'!$G$31:$G$400,"lots")),IF(BN$2="Atelier",IF(BN$3="Tous",SUMIFS('Étape 1 - à remplir'!$F$31:$F$400,'Étape 1 - à remplir'!$E$31:$E$400,MASQ2!BE557,'Étape 1 - à remplir'!$G$31:$G$400,"lots"),SUMIFS('Étape 1 - à remplir'!$F$31:$F$400,'Étape 1 - à remplir'!$E$31:$E$400,MASQ2!BE557,'Étape 1 - à remplir'!$O$31:$O$400,BN$3,'Étape 1 - à remplir'!$G$31:$G$400,"lots")),IF(BN$2="Espèce",IF(BN$3="Tous",SUMIFS('Étape 1 - à remplir'!$F$31:$F$400,'Étape 1 - à remplir'!$E$31:$E$400,MASQ2!BE557,'Étape 1 - à remplir'!$G$31:$G$400,"lots"),SUMIFS('Étape 1 - à remplir'!$F$31:$F$400,'Étape 1 - à remplir'!$E$31:$E$400,MASQ2!BE557,'Étape 1 - à remplir'!$N$31:$N$400,BN$3,'Étape 1 - à remplir'!$G$31:$G$400,"lots")))))))</f>
        <v>#N/A</v>
      </c>
      <c r="BG557" s="204">
        <f t="shared" si="235"/>
        <v>0</v>
      </c>
      <c r="BH557" s="204" t="str">
        <f t="shared" si="221"/>
        <v>Tulathromycine</v>
      </c>
      <c r="BI557" s="204" t="str">
        <f t="shared" si="222"/>
        <v/>
      </c>
      <c r="BJ557" s="204" t="str">
        <f t="shared" si="223"/>
        <v/>
      </c>
      <c r="BK557" s="204" t="str">
        <f t="shared" si="224"/>
        <v>Macrolides</v>
      </c>
      <c r="BL557" s="204" t="str">
        <f t="shared" si="225"/>
        <v/>
      </c>
      <c r="BM557" s="97" t="str">
        <f t="shared" si="226"/>
        <v/>
      </c>
      <c r="BP557" t="str">
        <f ca="1"/>
        <v>TULAXA 100 MG/ML SOLUTION INJECTABLE POUR BOVINS PORCINS ET OVINS</v>
      </c>
      <c r="BQ557" t="e">
        <f ca="1"/>
        <v>#N/A</v>
      </c>
      <c r="CY557" s="102" t="str">
        <f t="shared" si="227"/>
        <v/>
      </c>
      <c r="CZ557" s="56" t="str">
        <f t="shared" si="228"/>
        <v>TULAXA 100 MG/ML SOLUTION INJECTABLE POUR BOVINS PORCINS ET OVINS</v>
      </c>
      <c r="DA557" s="204" t="e">
        <f>IF(IF(DI$2="Catégorie",IF(DI$3="Toutes",SUMIFS('Étape 1 - à remplir'!$F$31:$F$400,'Étape 1 - à remplir'!$E$31:$E$400,MASQ2!CZ557,'Étape 1 - à remplir'!$G$31:$G$400,"kg"),SUMIFS('Étape 1 - à remplir'!$F$31:$F$400,'Étape 1 - à remplir'!$E$31:$E$400,MASQ2!CZ557,'Étape 1 - à remplir'!$C$31:$C$400,DI$3)),IF(DI$2="Âge",IF(DI$3="Tous",SUMIFS('Étape 1 - à remplir'!$F$31:$F$400,'Étape 1 - à remplir'!$E$31:$E$400,MASQ2!CZ557,'Étape 1 - à remplir'!$G$31:$G$400,"kg"),SUMIFS('Étape 1 - à remplir'!$F$31:$F$400,'Étape 1 - à remplir'!$E$31:$E$400,MASQ2!CZ557,'Étape 1 - à remplir'!$P$31:$P$400,DI$3,'Étape 1 - à remplir'!$G$31:$G$400,"kg")),IF(DI$2="Atelier",IF(DI$3="Tous",SUMIFS('Étape 1 - à remplir'!$F$31:$F$400,'Étape 1 - à remplir'!$E$31:$E$400,MASQ2!CZ557,'Étape 1 - à remplir'!$G$31:$G$400,"kg"),SUMIFS('Étape 1 - à remplir'!$F$31:$F$400,'Étape 1 - à remplir'!$E$31:$E$400,MASQ2!CZ557,'Étape 1 - à remplir'!$O$31:$O$400,DI$3,'Étape 1 - à remplir'!$G$31:$G$400,"kg")),IF(DI$2="Espèce",IF(DI$3="Tous",SUMIFS('Étape 1 - à remplir'!$F$31:$F$400,'Étape 1 - à remplir'!$E$31:$E$400,MASQ2!CZ557,'Étape 1 - à remplir'!$G$31:$G$400,"kg"),SUMIFS('Étape 1 - à remplir'!$F$31:$F$400,'Étape 1 - à remplir'!$E$31:$E$400,MASQ2!CZ557,'Étape 1 - à remplir'!$N$31:$N$400,DI$3,'Étape 1 - à remplir'!$G$31:$G$400,"kg"))))))=0,NA(),IF(DI$2="Catégorie",IF(DI$3="Toutes",SUMIFS('Étape 1 - à remplir'!$F$31:$F$400,'Étape 1 - à remplir'!$E$31:$E$400,MASQ2!CZ557,'Étape 1 - à remplir'!$G$31:$G$400,"kg"),SUMIFS('Étape 1 - à remplir'!$F$31:$F$400,'Étape 1 - à remplir'!$E$31:$E$400,MASQ2!CZ557,'Étape 1 - à remplir'!$C$31:$C$400,DI$3)),IF(DI$2="Âge",IF(DI$3="Tous",SUMIFS('Étape 1 - à remplir'!$F$31:$F$400,'Étape 1 - à remplir'!$E$31:$E$400,MASQ2!CZ557,'Étape 1 - à remplir'!$G$31:$G$400,"kg"),SUMIFS('Étape 1 - à remplir'!$F$31:$F$400,'Étape 1 - à remplir'!$E$31:$E$400,MASQ2!CZ557,'Étape 1 - à remplir'!$P$31:$P$400,DI$3,'Étape 1 - à remplir'!$G$31:$G$400,"kg")),IF(DI$2="Atelier",IF(DI$3="Tous",SUMIFS('Étape 1 - à remplir'!$F$31:$F$400,'Étape 1 - à remplir'!$E$31:$E$400,MASQ2!CZ557,'Étape 1 - à remplir'!$G$31:$G$400,"kg"),SUMIFS('Étape 1 - à remplir'!$F$31:$F$400,'Étape 1 - à remplir'!$E$31:$E$400,MASQ2!CZ557,'Étape 1 - à remplir'!$O$31:$O$400,DI$3,'Étape 1 - à remplir'!$G$31:$G$400,"kg")),IF(DI$2="Espèce",IF(DI$3="Tous",SUMIFS('Étape 1 - à remplir'!$F$31:$F$400,'Étape 1 - à remplir'!$E$31:$E$400,MASQ2!CZ557,'Étape 1 - à remplir'!$G$31:$G$400,"kg"),SUMIFS('Étape 1 - à remplir'!$F$31:$F$400,'Étape 1 - à remplir'!$E$31:$E$400,MASQ2!CZ557,'Étape 1 - à remplir'!$N$31:$N$400,DI$3,'Étape 1 - à remplir'!$G$31:$G$400,"kg")))))))</f>
        <v>#N/A</v>
      </c>
      <c r="DB557" s="104">
        <f t="shared" si="236"/>
        <v>0</v>
      </c>
      <c r="DC557" s="204" t="str">
        <f t="shared" si="229"/>
        <v>Tulathromycine</v>
      </c>
      <c r="DD557" s="204" t="str">
        <f t="shared" si="230"/>
        <v/>
      </c>
      <c r="DE557" s="204" t="str">
        <f t="shared" si="231"/>
        <v/>
      </c>
      <c r="DF557" s="204" t="str">
        <f t="shared" si="232"/>
        <v>Macrolides</v>
      </c>
      <c r="DG557" s="204" t="str">
        <f t="shared" si="233"/>
        <v/>
      </c>
      <c r="DH557" s="97" t="str">
        <f t="shared" si="234"/>
        <v/>
      </c>
      <c r="DK557" t="str">
        <f ca="1"/>
        <v>TULAXA 100 MG/ML SOLUTION INJECTABLE POUR BOVINS PORCINS ET OVINS</v>
      </c>
      <c r="DL557" t="e">
        <f ca="1"/>
        <v>#N/A</v>
      </c>
    </row>
    <row r="558" spans="9:116" x14ac:dyDescent="0.25">
      <c r="I558" s="102" t="str">
        <f>INDEX(Données_ATB!BE:BV,MATCH(MASQ2!J558,Données_ATB!BE:BE,0),18)</f>
        <v/>
      </c>
      <c r="J558" s="77" t="str">
        <f>Données_ATB!BE557</f>
        <v>TULOXXIN 100 MG/ML SOLUTION INJECTABLE POUR BOVINS PORCINS ET OVINS</v>
      </c>
      <c r="K558" s="204" t="e">
        <f>IF(IF(S$2="Catégorie",IF(S$3="Toutes",SUMIFS('Étape 1 - à remplir'!$F$31:$F$400,'Étape 1 - à remplir'!$E$31:$E$400,MASQ2!J558,'Étape 1 - à remplir'!$G$31:$G$400,"animaux"),SUMIFS('Étape 1 - à remplir'!$F$31:$F$400,'Étape 1 - à remplir'!$E$31:$E$400,MASQ2!J558,'Étape 1 - à remplir'!$C$31:$C$400,S$3)),IF(S$2="Âge",IF(S$3="Tous",SUMIFS('Étape 1 - à remplir'!$F$31:$F$400,'Étape 1 - à remplir'!$E$31:$E$400,MASQ2!J558,'Étape 1 - à remplir'!$G$31:$G$400,"animaux"),SUMIFS('Étape 1 - à remplir'!$F$31:$F$400,'Étape 1 - à remplir'!$E$31:$E$400,MASQ2!J558,'Étape 1 - à remplir'!$P$31:$P$400,S$3)),IF(S$2="Atelier",IF(S$3="Tous",SUMIFS('Étape 1 - à remplir'!$F$31:$F$400,'Étape 1 - à remplir'!$E$31:$E$400,MASQ2!J558,'Étape 1 - à remplir'!$G$31:$G$400,"animaux"),SUMIFS('Étape 1 - à remplir'!$F$31:$F$400,'Étape 1 - à remplir'!$E$31:$E$400,MASQ2!J558,'Étape 1 - à remplir'!$O$31:$O$400,S$3)),IF(S$2="Espèce",IF(S$3="Tous",SUMIFS('Étape 1 - à remplir'!$F$31:$F$400,'Étape 1 - à remplir'!$E$31:$E$400,MASQ2!J558,'Étape 1 - à remplir'!$G$31:$G$400,"animaux"),SUMIFS('Étape 1 - à remplir'!$F$31:$F$400,'Étape 1 - à remplir'!$E$31:$E$400,MASQ2!J558,'Étape 1 - à remplir'!$N$31:$N$400,S$3))))))=0,NA(),IF(S$2="Catégorie",IF(S$3="Toutes",SUMIFS('Étape 1 - à remplir'!$F$31:$F$400,'Étape 1 - à remplir'!$E$31:$E$400,MASQ2!J558,'Étape 1 - à remplir'!$G$31:$G$400,"animaux"),SUMIFS('Étape 1 - à remplir'!$F$31:$F$400,'Étape 1 - à remplir'!$E$31:$E$400,MASQ2!J558,'Étape 1 - à remplir'!$C$31:$C$400,S$3)),IF(S$2="Âge",IF(S$3="Tous",SUMIFS('Étape 1 - à remplir'!$F$31:$F$400,'Étape 1 - à remplir'!$E$31:$E$400,MASQ2!J558,'Étape 1 - à remplir'!$G$31:$G$400,"animaux"),SUMIFS('Étape 1 - à remplir'!$F$31:$F$400,'Étape 1 - à remplir'!$E$31:$E$400,MASQ2!J558,'Étape 1 - à remplir'!$P$31:$P$400,S$3)),IF(S$2="Atelier",IF(S$3="Tous",SUMIFS('Étape 1 - à remplir'!$F$31:$F$400,'Étape 1 - à remplir'!$E$31:$E$400,MASQ2!J558,'Étape 1 - à remplir'!$G$31:$G$400,"animaux"),SUMIFS('Étape 1 - à remplir'!$F$31:$F$400,'Étape 1 - à remplir'!$E$31:$E$400,MASQ2!J558,'Étape 1 - à remplir'!$O$31:$O$400,S$3)),IF(S$2="Espèce",IF(S$3="Tous",SUMIFS('Étape 1 - à remplir'!$F$31:$F$400,'Étape 1 - à remplir'!$E$31:$E$400,MASQ2!J558,'Étape 1 - à remplir'!$G$31:$G$400,"animaux"),SUMIFS('Étape 1 - à remplir'!$F$31:$F$400,'Étape 1 - à remplir'!$E$31:$E$400,MASQ2!J558,'Étape 1 - à remplir'!$N$31:$N$400,S$3)))))))</f>
        <v>#N/A</v>
      </c>
      <c r="L558" s="97">
        <f t="shared" si="237"/>
        <v>0</v>
      </c>
      <c r="M558" s="56" t="str">
        <f>Données_ATB!BN557</f>
        <v>Tiamuline</v>
      </c>
      <c r="N558" s="204" t="str">
        <f>Données_ATB!BO557</f>
        <v/>
      </c>
      <c r="O558" s="97" t="str">
        <f>Données_ATB!BP557</f>
        <v/>
      </c>
      <c r="P558" s="77" t="str">
        <f>Données_ATB!BR557</f>
        <v>Pleuromutilines</v>
      </c>
      <c r="Q558" s="78" t="str">
        <f>Données_ATB!BS557</f>
        <v/>
      </c>
      <c r="R558" s="79" t="str">
        <f>Données_ATB!BT557</f>
        <v/>
      </c>
      <c r="S558" s="78"/>
      <c r="U558" s="30" t="str">
        <f ca="1"/>
        <v>TULOXXIN 100 MG/ML SOLUTION INJECTABLE POUR BOVINS PORCINS ET OVINS</v>
      </c>
      <c r="V558" s="30" t="e">
        <f ca="1"/>
        <v>#N/A</v>
      </c>
      <c r="BD558" s="102" t="str">
        <f t="shared" si="219"/>
        <v/>
      </c>
      <c r="BE558" s="56" t="str">
        <f t="shared" si="220"/>
        <v>TULOXXIN 100 MG/ML SOLUTION INJECTABLE POUR BOVINS PORCINS ET OVINS</v>
      </c>
      <c r="BF558" s="204" t="e">
        <f>IF(IF(BN$2="Catégorie",IF(BN$3="Toutes",SUMIFS('Étape 1 - à remplir'!$F$31:$F$400,'Étape 1 - à remplir'!$E$31:$E$400,MASQ2!BE558,'Étape 1 - à remplir'!$G$31:$G$400,"lots"),SUMIFS('Étape 1 - à remplir'!$F$31:$F$400,'Étape 1 - à remplir'!$E$31:$E$400,MASQ2!BE558,'Étape 1 - à remplir'!$C$31:$C$400,BN$3)),IF(BN$2="Âge",IF(BN$3="Tous",SUMIFS('Étape 1 - à remplir'!$F$31:$F$400,'Étape 1 - à remplir'!$E$31:$E$400,MASQ2!BE558,'Étape 1 - à remplir'!$G$31:$G$400,"lots"),SUMIFS('Étape 1 - à remplir'!$F$31:$F$400,'Étape 1 - à remplir'!$E$31:$E$400,MASQ2!BE558,'Étape 1 - à remplir'!$P$31:$P$400,BN$3,'Étape 1 - à remplir'!$G$31:$G$400,"lots")),IF(BN$2="Atelier",IF(BN$3="Tous",SUMIFS('Étape 1 - à remplir'!$F$31:$F$400,'Étape 1 - à remplir'!$E$31:$E$400,MASQ2!BE558,'Étape 1 - à remplir'!$G$31:$G$400,"lots"),SUMIFS('Étape 1 - à remplir'!$F$31:$F$400,'Étape 1 - à remplir'!$E$31:$E$400,MASQ2!BE558,'Étape 1 - à remplir'!$O$31:$O$400,BN$3,'Étape 1 - à remplir'!$G$31:$G$400,"lots")),IF(BN$2="Espèce",IF(BN$3="Tous",SUMIFS('Étape 1 - à remplir'!$F$31:$F$400,'Étape 1 - à remplir'!$E$31:$E$400,MASQ2!BE558,'Étape 1 - à remplir'!$G$31:$G$400,"lots"),SUMIFS('Étape 1 - à remplir'!$F$31:$F$400,'Étape 1 - à remplir'!$E$31:$E$400,MASQ2!BE558,'Étape 1 - à remplir'!$N$31:$N$400,BN$3,'Étape 1 - à remplir'!$G$31:$G$400,"lots"))))))=0,NA(),IF(BN$2="Catégorie",IF(BN$3="Toutes",SUMIFS('Étape 1 - à remplir'!$F$31:$F$400,'Étape 1 - à remplir'!$E$31:$E$400,MASQ2!BE558,'Étape 1 - à remplir'!$G$31:$G$400,"lots"),SUMIFS('Étape 1 - à remplir'!$F$31:$F$400,'Étape 1 - à remplir'!$E$31:$E$400,MASQ2!BE558,'Étape 1 - à remplir'!$C$31:$C$400,BN$3)),IF(BN$2="Âge",IF(BN$3="Tous",SUMIFS('Étape 1 - à remplir'!$F$31:$F$400,'Étape 1 - à remplir'!$E$31:$E$400,MASQ2!BE558,'Étape 1 - à remplir'!$G$31:$G$400,"lots"),SUMIFS('Étape 1 - à remplir'!$F$31:$F$400,'Étape 1 - à remplir'!$E$31:$E$400,MASQ2!BE558,'Étape 1 - à remplir'!$P$31:$P$400,BN$3,'Étape 1 - à remplir'!$G$31:$G$400,"lots")),IF(BN$2="Atelier",IF(BN$3="Tous",SUMIFS('Étape 1 - à remplir'!$F$31:$F$400,'Étape 1 - à remplir'!$E$31:$E$400,MASQ2!BE558,'Étape 1 - à remplir'!$G$31:$G$400,"lots"),SUMIFS('Étape 1 - à remplir'!$F$31:$F$400,'Étape 1 - à remplir'!$E$31:$E$400,MASQ2!BE558,'Étape 1 - à remplir'!$O$31:$O$400,BN$3,'Étape 1 - à remplir'!$G$31:$G$400,"lots")),IF(BN$2="Espèce",IF(BN$3="Tous",SUMIFS('Étape 1 - à remplir'!$F$31:$F$400,'Étape 1 - à remplir'!$E$31:$E$400,MASQ2!BE558,'Étape 1 - à remplir'!$G$31:$G$400,"lots"),SUMIFS('Étape 1 - à remplir'!$F$31:$F$400,'Étape 1 - à remplir'!$E$31:$E$400,MASQ2!BE558,'Étape 1 - à remplir'!$N$31:$N$400,BN$3,'Étape 1 - à remplir'!$G$31:$G$400,"lots")))))))</f>
        <v>#N/A</v>
      </c>
      <c r="BG558" s="204">
        <f t="shared" si="235"/>
        <v>0</v>
      </c>
      <c r="BH558" s="204" t="str">
        <f t="shared" si="221"/>
        <v>Tiamuline</v>
      </c>
      <c r="BI558" s="204" t="str">
        <f t="shared" si="222"/>
        <v/>
      </c>
      <c r="BJ558" s="204" t="str">
        <f t="shared" si="223"/>
        <v/>
      </c>
      <c r="BK558" s="204" t="str">
        <f t="shared" si="224"/>
        <v>Pleuromutilines</v>
      </c>
      <c r="BL558" s="204" t="str">
        <f t="shared" si="225"/>
        <v/>
      </c>
      <c r="BM558" s="97" t="str">
        <f t="shared" si="226"/>
        <v/>
      </c>
      <c r="BP558" t="str">
        <f ca="1"/>
        <v>TULOXXIN 100 MG/ML SOLUTION INJECTABLE POUR BOVINS PORCINS ET OVINS</v>
      </c>
      <c r="BQ558" t="e">
        <f ca="1"/>
        <v>#N/A</v>
      </c>
      <c r="CY558" s="102" t="str">
        <f t="shared" si="227"/>
        <v/>
      </c>
      <c r="CZ558" s="56" t="str">
        <f t="shared" si="228"/>
        <v>TULOXXIN 100 MG/ML SOLUTION INJECTABLE POUR BOVINS PORCINS ET OVINS</v>
      </c>
      <c r="DA558" s="204" t="e">
        <f>IF(IF(DI$2="Catégorie",IF(DI$3="Toutes",SUMIFS('Étape 1 - à remplir'!$F$31:$F$400,'Étape 1 - à remplir'!$E$31:$E$400,MASQ2!CZ558,'Étape 1 - à remplir'!$G$31:$G$400,"kg"),SUMIFS('Étape 1 - à remplir'!$F$31:$F$400,'Étape 1 - à remplir'!$E$31:$E$400,MASQ2!CZ558,'Étape 1 - à remplir'!$C$31:$C$400,DI$3)),IF(DI$2="Âge",IF(DI$3="Tous",SUMIFS('Étape 1 - à remplir'!$F$31:$F$400,'Étape 1 - à remplir'!$E$31:$E$400,MASQ2!CZ558,'Étape 1 - à remplir'!$G$31:$G$400,"kg"),SUMIFS('Étape 1 - à remplir'!$F$31:$F$400,'Étape 1 - à remplir'!$E$31:$E$400,MASQ2!CZ558,'Étape 1 - à remplir'!$P$31:$P$400,DI$3,'Étape 1 - à remplir'!$G$31:$G$400,"kg")),IF(DI$2="Atelier",IF(DI$3="Tous",SUMIFS('Étape 1 - à remplir'!$F$31:$F$400,'Étape 1 - à remplir'!$E$31:$E$400,MASQ2!CZ558,'Étape 1 - à remplir'!$G$31:$G$400,"kg"),SUMIFS('Étape 1 - à remplir'!$F$31:$F$400,'Étape 1 - à remplir'!$E$31:$E$400,MASQ2!CZ558,'Étape 1 - à remplir'!$O$31:$O$400,DI$3,'Étape 1 - à remplir'!$G$31:$G$400,"kg")),IF(DI$2="Espèce",IF(DI$3="Tous",SUMIFS('Étape 1 - à remplir'!$F$31:$F$400,'Étape 1 - à remplir'!$E$31:$E$400,MASQ2!CZ558,'Étape 1 - à remplir'!$G$31:$G$400,"kg"),SUMIFS('Étape 1 - à remplir'!$F$31:$F$400,'Étape 1 - à remplir'!$E$31:$E$400,MASQ2!CZ558,'Étape 1 - à remplir'!$N$31:$N$400,DI$3,'Étape 1 - à remplir'!$G$31:$G$400,"kg"))))))=0,NA(),IF(DI$2="Catégorie",IF(DI$3="Toutes",SUMIFS('Étape 1 - à remplir'!$F$31:$F$400,'Étape 1 - à remplir'!$E$31:$E$400,MASQ2!CZ558,'Étape 1 - à remplir'!$G$31:$G$400,"kg"),SUMIFS('Étape 1 - à remplir'!$F$31:$F$400,'Étape 1 - à remplir'!$E$31:$E$400,MASQ2!CZ558,'Étape 1 - à remplir'!$C$31:$C$400,DI$3)),IF(DI$2="Âge",IF(DI$3="Tous",SUMIFS('Étape 1 - à remplir'!$F$31:$F$400,'Étape 1 - à remplir'!$E$31:$E$400,MASQ2!CZ558,'Étape 1 - à remplir'!$G$31:$G$400,"kg"),SUMIFS('Étape 1 - à remplir'!$F$31:$F$400,'Étape 1 - à remplir'!$E$31:$E$400,MASQ2!CZ558,'Étape 1 - à remplir'!$P$31:$P$400,DI$3,'Étape 1 - à remplir'!$G$31:$G$400,"kg")),IF(DI$2="Atelier",IF(DI$3="Tous",SUMIFS('Étape 1 - à remplir'!$F$31:$F$400,'Étape 1 - à remplir'!$E$31:$E$400,MASQ2!CZ558,'Étape 1 - à remplir'!$G$31:$G$400,"kg"),SUMIFS('Étape 1 - à remplir'!$F$31:$F$400,'Étape 1 - à remplir'!$E$31:$E$400,MASQ2!CZ558,'Étape 1 - à remplir'!$O$31:$O$400,DI$3,'Étape 1 - à remplir'!$G$31:$G$400,"kg")),IF(DI$2="Espèce",IF(DI$3="Tous",SUMIFS('Étape 1 - à remplir'!$F$31:$F$400,'Étape 1 - à remplir'!$E$31:$E$400,MASQ2!CZ558,'Étape 1 - à remplir'!$G$31:$G$400,"kg"),SUMIFS('Étape 1 - à remplir'!$F$31:$F$400,'Étape 1 - à remplir'!$E$31:$E$400,MASQ2!CZ558,'Étape 1 - à remplir'!$N$31:$N$400,DI$3,'Étape 1 - à remplir'!$G$31:$G$400,"kg")))))))</f>
        <v>#N/A</v>
      </c>
      <c r="DB558" s="104">
        <f t="shared" si="236"/>
        <v>0</v>
      </c>
      <c r="DC558" s="204" t="str">
        <f t="shared" si="229"/>
        <v>Tiamuline</v>
      </c>
      <c r="DD558" s="204" t="str">
        <f t="shared" si="230"/>
        <v/>
      </c>
      <c r="DE558" s="204" t="str">
        <f t="shared" si="231"/>
        <v/>
      </c>
      <c r="DF558" s="204" t="str">
        <f t="shared" si="232"/>
        <v>Pleuromutilines</v>
      </c>
      <c r="DG558" s="204" t="str">
        <f t="shared" si="233"/>
        <v/>
      </c>
      <c r="DH558" s="97" t="str">
        <f t="shared" si="234"/>
        <v/>
      </c>
      <c r="DK558" t="str">
        <f ca="1"/>
        <v>TULOXXIN 100 MG/ML SOLUTION INJECTABLE POUR BOVINS PORCINS ET OVINS</v>
      </c>
      <c r="DL558" t="e">
        <f ca="1"/>
        <v>#N/A</v>
      </c>
    </row>
    <row r="559" spans="9:116" x14ac:dyDescent="0.25">
      <c r="I559" s="102" t="str">
        <f>INDEX(Données_ATB!BE:BV,MATCH(MASQ2!J559,Données_ATB!BE:BE,0),18)</f>
        <v/>
      </c>
      <c r="J559" s="77" t="str">
        <f>Données_ATB!BE558</f>
        <v>TYAWALT 364,28 MG/G GRANULES POUR ADMINISTRATION DANS L'EAU DE BOISSON DES PORCS, DES POULETS ET DES DINDES</v>
      </c>
      <c r="K559" s="204" t="e">
        <f>IF(IF(S$2="Catégorie",IF(S$3="Toutes",SUMIFS('Étape 1 - à remplir'!$F$31:$F$400,'Étape 1 - à remplir'!$E$31:$E$400,MASQ2!J559,'Étape 1 - à remplir'!$G$31:$G$400,"animaux"),SUMIFS('Étape 1 - à remplir'!$F$31:$F$400,'Étape 1 - à remplir'!$E$31:$E$400,MASQ2!J559,'Étape 1 - à remplir'!$C$31:$C$400,S$3)),IF(S$2="Âge",IF(S$3="Tous",SUMIFS('Étape 1 - à remplir'!$F$31:$F$400,'Étape 1 - à remplir'!$E$31:$E$400,MASQ2!J559,'Étape 1 - à remplir'!$G$31:$G$400,"animaux"),SUMIFS('Étape 1 - à remplir'!$F$31:$F$400,'Étape 1 - à remplir'!$E$31:$E$400,MASQ2!J559,'Étape 1 - à remplir'!$P$31:$P$400,S$3)),IF(S$2="Atelier",IF(S$3="Tous",SUMIFS('Étape 1 - à remplir'!$F$31:$F$400,'Étape 1 - à remplir'!$E$31:$E$400,MASQ2!J559,'Étape 1 - à remplir'!$G$31:$G$400,"animaux"),SUMIFS('Étape 1 - à remplir'!$F$31:$F$400,'Étape 1 - à remplir'!$E$31:$E$400,MASQ2!J559,'Étape 1 - à remplir'!$O$31:$O$400,S$3)),IF(S$2="Espèce",IF(S$3="Tous",SUMIFS('Étape 1 - à remplir'!$F$31:$F$400,'Étape 1 - à remplir'!$E$31:$E$400,MASQ2!J559,'Étape 1 - à remplir'!$G$31:$G$400,"animaux"),SUMIFS('Étape 1 - à remplir'!$F$31:$F$400,'Étape 1 - à remplir'!$E$31:$E$400,MASQ2!J559,'Étape 1 - à remplir'!$N$31:$N$400,S$3))))))=0,NA(),IF(S$2="Catégorie",IF(S$3="Toutes",SUMIFS('Étape 1 - à remplir'!$F$31:$F$400,'Étape 1 - à remplir'!$E$31:$E$400,MASQ2!J559,'Étape 1 - à remplir'!$G$31:$G$400,"animaux"),SUMIFS('Étape 1 - à remplir'!$F$31:$F$400,'Étape 1 - à remplir'!$E$31:$E$400,MASQ2!J559,'Étape 1 - à remplir'!$C$31:$C$400,S$3)),IF(S$2="Âge",IF(S$3="Tous",SUMIFS('Étape 1 - à remplir'!$F$31:$F$400,'Étape 1 - à remplir'!$E$31:$E$400,MASQ2!J559,'Étape 1 - à remplir'!$G$31:$G$400,"animaux"),SUMIFS('Étape 1 - à remplir'!$F$31:$F$400,'Étape 1 - à remplir'!$E$31:$E$400,MASQ2!J559,'Étape 1 - à remplir'!$P$31:$P$400,S$3)),IF(S$2="Atelier",IF(S$3="Tous",SUMIFS('Étape 1 - à remplir'!$F$31:$F$400,'Étape 1 - à remplir'!$E$31:$E$400,MASQ2!J559,'Étape 1 - à remplir'!$G$31:$G$400,"animaux"),SUMIFS('Étape 1 - à remplir'!$F$31:$F$400,'Étape 1 - à remplir'!$E$31:$E$400,MASQ2!J559,'Étape 1 - à remplir'!$O$31:$O$400,S$3)),IF(S$2="Espèce",IF(S$3="Tous",SUMIFS('Étape 1 - à remplir'!$F$31:$F$400,'Étape 1 - à remplir'!$E$31:$E$400,MASQ2!J559,'Étape 1 - à remplir'!$G$31:$G$400,"animaux"),SUMIFS('Étape 1 - à remplir'!$F$31:$F$400,'Étape 1 - à remplir'!$E$31:$E$400,MASQ2!J559,'Étape 1 - à remplir'!$N$31:$N$400,S$3)))))))</f>
        <v>#N/A</v>
      </c>
      <c r="L559" s="97">
        <f t="shared" si="237"/>
        <v>0</v>
      </c>
      <c r="M559" s="56" t="str">
        <f>Données_ATB!BN558</f>
        <v>Tylosine</v>
      </c>
      <c r="N559" s="204" t="str">
        <f>Données_ATB!BO558</f>
        <v/>
      </c>
      <c r="O559" s="97" t="str">
        <f>Données_ATB!BP558</f>
        <v/>
      </c>
      <c r="P559" s="77" t="str">
        <f>Données_ATB!BR558</f>
        <v>Macrolides</v>
      </c>
      <c r="Q559" s="78" t="str">
        <f>Données_ATB!BS558</f>
        <v/>
      </c>
      <c r="R559" s="79" t="str">
        <f>Données_ATB!BT558</f>
        <v/>
      </c>
      <c r="S559" s="78"/>
      <c r="U559" s="30" t="str">
        <f ca="1"/>
        <v>TYAWALT 364,28 MG/G GRANULES POUR ADMINISTRATION DANS L'EAU DE BOISSON DES PORCS, DES POULETS ET DES DINDES</v>
      </c>
      <c r="V559" s="30" t="e">
        <f ca="1"/>
        <v>#N/A</v>
      </c>
      <c r="BD559" s="102" t="str">
        <f t="shared" si="219"/>
        <v/>
      </c>
      <c r="BE559" s="56" t="str">
        <f t="shared" si="220"/>
        <v>TYAWALT 364,28 MG/G GRANULES POUR ADMINISTRATION DANS L'EAU DE BOISSON DES PORCS, DES POULETS ET DES DINDES</v>
      </c>
      <c r="BF559" s="204" t="e">
        <f>IF(IF(BN$2="Catégorie",IF(BN$3="Toutes",SUMIFS('Étape 1 - à remplir'!$F$31:$F$400,'Étape 1 - à remplir'!$E$31:$E$400,MASQ2!BE559,'Étape 1 - à remplir'!$G$31:$G$400,"lots"),SUMIFS('Étape 1 - à remplir'!$F$31:$F$400,'Étape 1 - à remplir'!$E$31:$E$400,MASQ2!BE559,'Étape 1 - à remplir'!$C$31:$C$400,BN$3)),IF(BN$2="Âge",IF(BN$3="Tous",SUMIFS('Étape 1 - à remplir'!$F$31:$F$400,'Étape 1 - à remplir'!$E$31:$E$400,MASQ2!BE559,'Étape 1 - à remplir'!$G$31:$G$400,"lots"),SUMIFS('Étape 1 - à remplir'!$F$31:$F$400,'Étape 1 - à remplir'!$E$31:$E$400,MASQ2!BE559,'Étape 1 - à remplir'!$P$31:$P$400,BN$3,'Étape 1 - à remplir'!$G$31:$G$400,"lots")),IF(BN$2="Atelier",IF(BN$3="Tous",SUMIFS('Étape 1 - à remplir'!$F$31:$F$400,'Étape 1 - à remplir'!$E$31:$E$400,MASQ2!BE559,'Étape 1 - à remplir'!$G$31:$G$400,"lots"),SUMIFS('Étape 1 - à remplir'!$F$31:$F$400,'Étape 1 - à remplir'!$E$31:$E$400,MASQ2!BE559,'Étape 1 - à remplir'!$O$31:$O$400,BN$3,'Étape 1 - à remplir'!$G$31:$G$400,"lots")),IF(BN$2="Espèce",IF(BN$3="Tous",SUMIFS('Étape 1 - à remplir'!$F$31:$F$400,'Étape 1 - à remplir'!$E$31:$E$400,MASQ2!BE559,'Étape 1 - à remplir'!$G$31:$G$400,"lots"),SUMIFS('Étape 1 - à remplir'!$F$31:$F$400,'Étape 1 - à remplir'!$E$31:$E$400,MASQ2!BE559,'Étape 1 - à remplir'!$N$31:$N$400,BN$3,'Étape 1 - à remplir'!$G$31:$G$400,"lots"))))))=0,NA(),IF(BN$2="Catégorie",IF(BN$3="Toutes",SUMIFS('Étape 1 - à remplir'!$F$31:$F$400,'Étape 1 - à remplir'!$E$31:$E$400,MASQ2!BE559,'Étape 1 - à remplir'!$G$31:$G$400,"lots"),SUMIFS('Étape 1 - à remplir'!$F$31:$F$400,'Étape 1 - à remplir'!$E$31:$E$400,MASQ2!BE559,'Étape 1 - à remplir'!$C$31:$C$400,BN$3)),IF(BN$2="Âge",IF(BN$3="Tous",SUMIFS('Étape 1 - à remplir'!$F$31:$F$400,'Étape 1 - à remplir'!$E$31:$E$400,MASQ2!BE559,'Étape 1 - à remplir'!$G$31:$G$400,"lots"),SUMIFS('Étape 1 - à remplir'!$F$31:$F$400,'Étape 1 - à remplir'!$E$31:$E$400,MASQ2!BE559,'Étape 1 - à remplir'!$P$31:$P$400,BN$3,'Étape 1 - à remplir'!$G$31:$G$400,"lots")),IF(BN$2="Atelier",IF(BN$3="Tous",SUMIFS('Étape 1 - à remplir'!$F$31:$F$400,'Étape 1 - à remplir'!$E$31:$E$400,MASQ2!BE559,'Étape 1 - à remplir'!$G$31:$G$400,"lots"),SUMIFS('Étape 1 - à remplir'!$F$31:$F$400,'Étape 1 - à remplir'!$E$31:$E$400,MASQ2!BE559,'Étape 1 - à remplir'!$O$31:$O$400,BN$3,'Étape 1 - à remplir'!$G$31:$G$400,"lots")),IF(BN$2="Espèce",IF(BN$3="Tous",SUMIFS('Étape 1 - à remplir'!$F$31:$F$400,'Étape 1 - à remplir'!$E$31:$E$400,MASQ2!BE559,'Étape 1 - à remplir'!$G$31:$G$400,"lots"),SUMIFS('Étape 1 - à remplir'!$F$31:$F$400,'Étape 1 - à remplir'!$E$31:$E$400,MASQ2!BE559,'Étape 1 - à remplir'!$N$31:$N$400,BN$3,'Étape 1 - à remplir'!$G$31:$G$400,"lots")))))))</f>
        <v>#N/A</v>
      </c>
      <c r="BG559" s="204">
        <f t="shared" si="235"/>
        <v>0</v>
      </c>
      <c r="BH559" s="204" t="str">
        <f t="shared" si="221"/>
        <v>Tylosine</v>
      </c>
      <c r="BI559" s="204" t="str">
        <f t="shared" si="222"/>
        <v/>
      </c>
      <c r="BJ559" s="204" t="str">
        <f t="shared" si="223"/>
        <v/>
      </c>
      <c r="BK559" s="204" t="str">
        <f t="shared" si="224"/>
        <v>Macrolides</v>
      </c>
      <c r="BL559" s="204" t="str">
        <f t="shared" si="225"/>
        <v/>
      </c>
      <c r="BM559" s="97" t="str">
        <f t="shared" si="226"/>
        <v/>
      </c>
      <c r="BP559" t="str">
        <f ca="1"/>
        <v>TYAWALT 364,28 MG/G GRANULES POUR ADMINISTRATION DANS L'EAU DE BOISSON DES PORCS, DES POULETS ET DES DINDES</v>
      </c>
      <c r="BQ559" t="e">
        <f ca="1"/>
        <v>#N/A</v>
      </c>
      <c r="CY559" s="102" t="str">
        <f t="shared" si="227"/>
        <v/>
      </c>
      <c r="CZ559" s="56" t="str">
        <f t="shared" si="228"/>
        <v>TYAWALT 364,28 MG/G GRANULES POUR ADMINISTRATION DANS L'EAU DE BOISSON DES PORCS, DES POULETS ET DES DINDES</v>
      </c>
      <c r="DA559" s="204" t="e">
        <f>IF(IF(DI$2="Catégorie",IF(DI$3="Toutes",SUMIFS('Étape 1 - à remplir'!$F$31:$F$400,'Étape 1 - à remplir'!$E$31:$E$400,MASQ2!CZ559,'Étape 1 - à remplir'!$G$31:$G$400,"kg"),SUMIFS('Étape 1 - à remplir'!$F$31:$F$400,'Étape 1 - à remplir'!$E$31:$E$400,MASQ2!CZ559,'Étape 1 - à remplir'!$C$31:$C$400,DI$3)),IF(DI$2="Âge",IF(DI$3="Tous",SUMIFS('Étape 1 - à remplir'!$F$31:$F$400,'Étape 1 - à remplir'!$E$31:$E$400,MASQ2!CZ559,'Étape 1 - à remplir'!$G$31:$G$400,"kg"),SUMIFS('Étape 1 - à remplir'!$F$31:$F$400,'Étape 1 - à remplir'!$E$31:$E$400,MASQ2!CZ559,'Étape 1 - à remplir'!$P$31:$P$400,DI$3,'Étape 1 - à remplir'!$G$31:$G$400,"kg")),IF(DI$2="Atelier",IF(DI$3="Tous",SUMIFS('Étape 1 - à remplir'!$F$31:$F$400,'Étape 1 - à remplir'!$E$31:$E$400,MASQ2!CZ559,'Étape 1 - à remplir'!$G$31:$G$400,"kg"),SUMIFS('Étape 1 - à remplir'!$F$31:$F$400,'Étape 1 - à remplir'!$E$31:$E$400,MASQ2!CZ559,'Étape 1 - à remplir'!$O$31:$O$400,DI$3,'Étape 1 - à remplir'!$G$31:$G$400,"kg")),IF(DI$2="Espèce",IF(DI$3="Tous",SUMIFS('Étape 1 - à remplir'!$F$31:$F$400,'Étape 1 - à remplir'!$E$31:$E$400,MASQ2!CZ559,'Étape 1 - à remplir'!$G$31:$G$400,"kg"),SUMIFS('Étape 1 - à remplir'!$F$31:$F$400,'Étape 1 - à remplir'!$E$31:$E$400,MASQ2!CZ559,'Étape 1 - à remplir'!$N$31:$N$400,DI$3,'Étape 1 - à remplir'!$G$31:$G$400,"kg"))))))=0,NA(),IF(DI$2="Catégorie",IF(DI$3="Toutes",SUMIFS('Étape 1 - à remplir'!$F$31:$F$400,'Étape 1 - à remplir'!$E$31:$E$400,MASQ2!CZ559,'Étape 1 - à remplir'!$G$31:$G$400,"kg"),SUMIFS('Étape 1 - à remplir'!$F$31:$F$400,'Étape 1 - à remplir'!$E$31:$E$400,MASQ2!CZ559,'Étape 1 - à remplir'!$C$31:$C$400,DI$3)),IF(DI$2="Âge",IF(DI$3="Tous",SUMIFS('Étape 1 - à remplir'!$F$31:$F$400,'Étape 1 - à remplir'!$E$31:$E$400,MASQ2!CZ559,'Étape 1 - à remplir'!$G$31:$G$400,"kg"),SUMIFS('Étape 1 - à remplir'!$F$31:$F$400,'Étape 1 - à remplir'!$E$31:$E$400,MASQ2!CZ559,'Étape 1 - à remplir'!$P$31:$P$400,DI$3,'Étape 1 - à remplir'!$G$31:$G$400,"kg")),IF(DI$2="Atelier",IF(DI$3="Tous",SUMIFS('Étape 1 - à remplir'!$F$31:$F$400,'Étape 1 - à remplir'!$E$31:$E$400,MASQ2!CZ559,'Étape 1 - à remplir'!$G$31:$G$400,"kg"),SUMIFS('Étape 1 - à remplir'!$F$31:$F$400,'Étape 1 - à remplir'!$E$31:$E$400,MASQ2!CZ559,'Étape 1 - à remplir'!$O$31:$O$400,DI$3,'Étape 1 - à remplir'!$G$31:$G$400,"kg")),IF(DI$2="Espèce",IF(DI$3="Tous",SUMIFS('Étape 1 - à remplir'!$F$31:$F$400,'Étape 1 - à remplir'!$E$31:$E$400,MASQ2!CZ559,'Étape 1 - à remplir'!$G$31:$G$400,"kg"),SUMIFS('Étape 1 - à remplir'!$F$31:$F$400,'Étape 1 - à remplir'!$E$31:$E$400,MASQ2!CZ559,'Étape 1 - à remplir'!$N$31:$N$400,DI$3,'Étape 1 - à remplir'!$G$31:$G$400,"kg")))))))</f>
        <v>#N/A</v>
      </c>
      <c r="DB559" s="104">
        <f t="shared" si="236"/>
        <v>0</v>
      </c>
      <c r="DC559" s="204" t="str">
        <f t="shared" si="229"/>
        <v>Tylosine</v>
      </c>
      <c r="DD559" s="204" t="str">
        <f t="shared" si="230"/>
        <v/>
      </c>
      <c r="DE559" s="204" t="str">
        <f t="shared" si="231"/>
        <v/>
      </c>
      <c r="DF559" s="204" t="str">
        <f t="shared" si="232"/>
        <v>Macrolides</v>
      </c>
      <c r="DG559" s="204" t="str">
        <f t="shared" si="233"/>
        <v/>
      </c>
      <c r="DH559" s="97" t="str">
        <f t="shared" si="234"/>
        <v/>
      </c>
      <c r="DK559" t="str">
        <f ca="1"/>
        <v>TYAWALT 364,28 MG/G GRANULES POUR ADMINISTRATION DANS L'EAU DE BOISSON DES PORCS, DES POULETS ET DES DINDES</v>
      </c>
      <c r="DL559" t="e">
        <f ca="1"/>
        <v>#N/A</v>
      </c>
    </row>
    <row r="560" spans="9:116" x14ac:dyDescent="0.25">
      <c r="I560" s="102" t="str">
        <f>INDEX(Données_ATB!BE:BV,MATCH(MASQ2!J560,Données_ATB!BE:BE,0),18)</f>
        <v/>
      </c>
      <c r="J560" s="77" t="str">
        <f>Données_ATB!BE559</f>
        <v>TYLAN 100 PREMIX</v>
      </c>
      <c r="K560" s="204" t="e">
        <f>IF(IF(S$2="Catégorie",IF(S$3="Toutes",SUMIFS('Étape 1 - à remplir'!$F$31:$F$400,'Étape 1 - à remplir'!$E$31:$E$400,MASQ2!J560,'Étape 1 - à remplir'!$G$31:$G$400,"animaux"),SUMIFS('Étape 1 - à remplir'!$F$31:$F$400,'Étape 1 - à remplir'!$E$31:$E$400,MASQ2!J560,'Étape 1 - à remplir'!$C$31:$C$400,S$3)),IF(S$2="Âge",IF(S$3="Tous",SUMIFS('Étape 1 - à remplir'!$F$31:$F$400,'Étape 1 - à remplir'!$E$31:$E$400,MASQ2!J560,'Étape 1 - à remplir'!$G$31:$G$400,"animaux"),SUMIFS('Étape 1 - à remplir'!$F$31:$F$400,'Étape 1 - à remplir'!$E$31:$E$400,MASQ2!J560,'Étape 1 - à remplir'!$P$31:$P$400,S$3)),IF(S$2="Atelier",IF(S$3="Tous",SUMIFS('Étape 1 - à remplir'!$F$31:$F$400,'Étape 1 - à remplir'!$E$31:$E$400,MASQ2!J560,'Étape 1 - à remplir'!$G$31:$G$400,"animaux"),SUMIFS('Étape 1 - à remplir'!$F$31:$F$400,'Étape 1 - à remplir'!$E$31:$E$400,MASQ2!J560,'Étape 1 - à remplir'!$O$31:$O$400,S$3)),IF(S$2="Espèce",IF(S$3="Tous",SUMIFS('Étape 1 - à remplir'!$F$31:$F$400,'Étape 1 - à remplir'!$E$31:$E$400,MASQ2!J560,'Étape 1 - à remplir'!$G$31:$G$400,"animaux"),SUMIFS('Étape 1 - à remplir'!$F$31:$F$400,'Étape 1 - à remplir'!$E$31:$E$400,MASQ2!J560,'Étape 1 - à remplir'!$N$31:$N$400,S$3))))))=0,NA(),IF(S$2="Catégorie",IF(S$3="Toutes",SUMIFS('Étape 1 - à remplir'!$F$31:$F$400,'Étape 1 - à remplir'!$E$31:$E$400,MASQ2!J560,'Étape 1 - à remplir'!$G$31:$G$400,"animaux"),SUMIFS('Étape 1 - à remplir'!$F$31:$F$400,'Étape 1 - à remplir'!$E$31:$E$400,MASQ2!J560,'Étape 1 - à remplir'!$C$31:$C$400,S$3)),IF(S$2="Âge",IF(S$3="Tous",SUMIFS('Étape 1 - à remplir'!$F$31:$F$400,'Étape 1 - à remplir'!$E$31:$E$400,MASQ2!J560,'Étape 1 - à remplir'!$G$31:$G$400,"animaux"),SUMIFS('Étape 1 - à remplir'!$F$31:$F$400,'Étape 1 - à remplir'!$E$31:$E$400,MASQ2!J560,'Étape 1 - à remplir'!$P$31:$P$400,S$3)),IF(S$2="Atelier",IF(S$3="Tous",SUMIFS('Étape 1 - à remplir'!$F$31:$F$400,'Étape 1 - à remplir'!$E$31:$E$400,MASQ2!J560,'Étape 1 - à remplir'!$G$31:$G$400,"animaux"),SUMIFS('Étape 1 - à remplir'!$F$31:$F$400,'Étape 1 - à remplir'!$E$31:$E$400,MASQ2!J560,'Étape 1 - à remplir'!$O$31:$O$400,S$3)),IF(S$2="Espèce",IF(S$3="Tous",SUMIFS('Étape 1 - à remplir'!$F$31:$F$400,'Étape 1 - à remplir'!$E$31:$E$400,MASQ2!J560,'Étape 1 - à remplir'!$G$31:$G$400,"animaux"),SUMIFS('Étape 1 - à remplir'!$F$31:$F$400,'Étape 1 - à remplir'!$E$31:$E$400,MASQ2!J560,'Étape 1 - à remplir'!$N$31:$N$400,S$3)))))))</f>
        <v>#N/A</v>
      </c>
      <c r="L560" s="97">
        <f t="shared" si="237"/>
        <v>0</v>
      </c>
      <c r="M560" s="56" t="str">
        <f>Données_ATB!BN559</f>
        <v>Tylosine</v>
      </c>
      <c r="N560" s="204" t="str">
        <f>Données_ATB!BO559</f>
        <v/>
      </c>
      <c r="O560" s="97" t="str">
        <f>Données_ATB!BP559</f>
        <v/>
      </c>
      <c r="P560" s="77" t="str">
        <f>Données_ATB!BR559</f>
        <v>Macrolides</v>
      </c>
      <c r="Q560" s="78" t="str">
        <f>Données_ATB!BS559</f>
        <v/>
      </c>
      <c r="R560" s="79" t="str">
        <f>Données_ATB!BT559</f>
        <v/>
      </c>
      <c r="S560" s="78"/>
      <c r="U560" s="30" t="str">
        <f ca="1"/>
        <v>TYLAN 100 PREMIX</v>
      </c>
      <c r="V560" s="30" t="e">
        <f ca="1"/>
        <v>#N/A</v>
      </c>
      <c r="BD560" s="102" t="str">
        <f t="shared" si="219"/>
        <v/>
      </c>
      <c r="BE560" s="56" t="str">
        <f t="shared" si="220"/>
        <v>TYLAN 100 PREMIX</v>
      </c>
      <c r="BF560" s="204" t="e">
        <f>IF(IF(BN$2="Catégorie",IF(BN$3="Toutes",SUMIFS('Étape 1 - à remplir'!$F$31:$F$400,'Étape 1 - à remplir'!$E$31:$E$400,MASQ2!BE560,'Étape 1 - à remplir'!$G$31:$G$400,"lots"),SUMIFS('Étape 1 - à remplir'!$F$31:$F$400,'Étape 1 - à remplir'!$E$31:$E$400,MASQ2!BE560,'Étape 1 - à remplir'!$C$31:$C$400,BN$3)),IF(BN$2="Âge",IF(BN$3="Tous",SUMIFS('Étape 1 - à remplir'!$F$31:$F$400,'Étape 1 - à remplir'!$E$31:$E$400,MASQ2!BE560,'Étape 1 - à remplir'!$G$31:$G$400,"lots"),SUMIFS('Étape 1 - à remplir'!$F$31:$F$400,'Étape 1 - à remplir'!$E$31:$E$400,MASQ2!BE560,'Étape 1 - à remplir'!$P$31:$P$400,BN$3,'Étape 1 - à remplir'!$G$31:$G$400,"lots")),IF(BN$2="Atelier",IF(BN$3="Tous",SUMIFS('Étape 1 - à remplir'!$F$31:$F$400,'Étape 1 - à remplir'!$E$31:$E$400,MASQ2!BE560,'Étape 1 - à remplir'!$G$31:$G$400,"lots"),SUMIFS('Étape 1 - à remplir'!$F$31:$F$400,'Étape 1 - à remplir'!$E$31:$E$400,MASQ2!BE560,'Étape 1 - à remplir'!$O$31:$O$400,BN$3,'Étape 1 - à remplir'!$G$31:$G$400,"lots")),IF(BN$2="Espèce",IF(BN$3="Tous",SUMIFS('Étape 1 - à remplir'!$F$31:$F$400,'Étape 1 - à remplir'!$E$31:$E$400,MASQ2!BE560,'Étape 1 - à remplir'!$G$31:$G$400,"lots"),SUMIFS('Étape 1 - à remplir'!$F$31:$F$400,'Étape 1 - à remplir'!$E$31:$E$400,MASQ2!BE560,'Étape 1 - à remplir'!$N$31:$N$400,BN$3,'Étape 1 - à remplir'!$G$31:$G$400,"lots"))))))=0,NA(),IF(BN$2="Catégorie",IF(BN$3="Toutes",SUMIFS('Étape 1 - à remplir'!$F$31:$F$400,'Étape 1 - à remplir'!$E$31:$E$400,MASQ2!BE560,'Étape 1 - à remplir'!$G$31:$G$400,"lots"),SUMIFS('Étape 1 - à remplir'!$F$31:$F$400,'Étape 1 - à remplir'!$E$31:$E$400,MASQ2!BE560,'Étape 1 - à remplir'!$C$31:$C$400,BN$3)),IF(BN$2="Âge",IF(BN$3="Tous",SUMIFS('Étape 1 - à remplir'!$F$31:$F$400,'Étape 1 - à remplir'!$E$31:$E$400,MASQ2!BE560,'Étape 1 - à remplir'!$G$31:$G$400,"lots"),SUMIFS('Étape 1 - à remplir'!$F$31:$F$400,'Étape 1 - à remplir'!$E$31:$E$400,MASQ2!BE560,'Étape 1 - à remplir'!$P$31:$P$400,BN$3,'Étape 1 - à remplir'!$G$31:$G$400,"lots")),IF(BN$2="Atelier",IF(BN$3="Tous",SUMIFS('Étape 1 - à remplir'!$F$31:$F$400,'Étape 1 - à remplir'!$E$31:$E$400,MASQ2!BE560,'Étape 1 - à remplir'!$G$31:$G$400,"lots"),SUMIFS('Étape 1 - à remplir'!$F$31:$F$400,'Étape 1 - à remplir'!$E$31:$E$400,MASQ2!BE560,'Étape 1 - à remplir'!$O$31:$O$400,BN$3,'Étape 1 - à remplir'!$G$31:$G$400,"lots")),IF(BN$2="Espèce",IF(BN$3="Tous",SUMIFS('Étape 1 - à remplir'!$F$31:$F$400,'Étape 1 - à remplir'!$E$31:$E$400,MASQ2!BE560,'Étape 1 - à remplir'!$G$31:$G$400,"lots"),SUMIFS('Étape 1 - à remplir'!$F$31:$F$400,'Étape 1 - à remplir'!$E$31:$E$400,MASQ2!BE560,'Étape 1 - à remplir'!$N$31:$N$400,BN$3,'Étape 1 - à remplir'!$G$31:$G$400,"lots")))))))</f>
        <v>#N/A</v>
      </c>
      <c r="BG560" s="204">
        <f t="shared" si="235"/>
        <v>0</v>
      </c>
      <c r="BH560" s="204" t="str">
        <f t="shared" si="221"/>
        <v>Tylosine</v>
      </c>
      <c r="BI560" s="204" t="str">
        <f t="shared" si="222"/>
        <v/>
      </c>
      <c r="BJ560" s="204" t="str">
        <f t="shared" si="223"/>
        <v/>
      </c>
      <c r="BK560" s="204" t="str">
        <f t="shared" si="224"/>
        <v>Macrolides</v>
      </c>
      <c r="BL560" s="204" t="str">
        <f t="shared" si="225"/>
        <v/>
      </c>
      <c r="BM560" s="97" t="str">
        <f t="shared" si="226"/>
        <v/>
      </c>
      <c r="BP560" t="str">
        <f ca="1"/>
        <v>TYLAN 100 PREMIX</v>
      </c>
      <c r="BQ560" t="e">
        <f ca="1"/>
        <v>#N/A</v>
      </c>
      <c r="CY560" s="102" t="str">
        <f t="shared" si="227"/>
        <v/>
      </c>
      <c r="CZ560" s="56" t="str">
        <f t="shared" si="228"/>
        <v>TYLAN 100 PREMIX</v>
      </c>
      <c r="DA560" s="204" t="e">
        <f>IF(IF(DI$2="Catégorie",IF(DI$3="Toutes",SUMIFS('Étape 1 - à remplir'!$F$31:$F$400,'Étape 1 - à remplir'!$E$31:$E$400,MASQ2!CZ560,'Étape 1 - à remplir'!$G$31:$G$400,"kg"),SUMIFS('Étape 1 - à remplir'!$F$31:$F$400,'Étape 1 - à remplir'!$E$31:$E$400,MASQ2!CZ560,'Étape 1 - à remplir'!$C$31:$C$400,DI$3)),IF(DI$2="Âge",IF(DI$3="Tous",SUMIFS('Étape 1 - à remplir'!$F$31:$F$400,'Étape 1 - à remplir'!$E$31:$E$400,MASQ2!CZ560,'Étape 1 - à remplir'!$G$31:$G$400,"kg"),SUMIFS('Étape 1 - à remplir'!$F$31:$F$400,'Étape 1 - à remplir'!$E$31:$E$400,MASQ2!CZ560,'Étape 1 - à remplir'!$P$31:$P$400,DI$3,'Étape 1 - à remplir'!$G$31:$G$400,"kg")),IF(DI$2="Atelier",IF(DI$3="Tous",SUMIFS('Étape 1 - à remplir'!$F$31:$F$400,'Étape 1 - à remplir'!$E$31:$E$400,MASQ2!CZ560,'Étape 1 - à remplir'!$G$31:$G$400,"kg"),SUMIFS('Étape 1 - à remplir'!$F$31:$F$400,'Étape 1 - à remplir'!$E$31:$E$400,MASQ2!CZ560,'Étape 1 - à remplir'!$O$31:$O$400,DI$3,'Étape 1 - à remplir'!$G$31:$G$400,"kg")),IF(DI$2="Espèce",IF(DI$3="Tous",SUMIFS('Étape 1 - à remplir'!$F$31:$F$400,'Étape 1 - à remplir'!$E$31:$E$400,MASQ2!CZ560,'Étape 1 - à remplir'!$G$31:$G$400,"kg"),SUMIFS('Étape 1 - à remplir'!$F$31:$F$400,'Étape 1 - à remplir'!$E$31:$E$400,MASQ2!CZ560,'Étape 1 - à remplir'!$N$31:$N$400,DI$3,'Étape 1 - à remplir'!$G$31:$G$400,"kg"))))))=0,NA(),IF(DI$2="Catégorie",IF(DI$3="Toutes",SUMIFS('Étape 1 - à remplir'!$F$31:$F$400,'Étape 1 - à remplir'!$E$31:$E$400,MASQ2!CZ560,'Étape 1 - à remplir'!$G$31:$G$400,"kg"),SUMIFS('Étape 1 - à remplir'!$F$31:$F$400,'Étape 1 - à remplir'!$E$31:$E$400,MASQ2!CZ560,'Étape 1 - à remplir'!$C$31:$C$400,DI$3)),IF(DI$2="Âge",IF(DI$3="Tous",SUMIFS('Étape 1 - à remplir'!$F$31:$F$400,'Étape 1 - à remplir'!$E$31:$E$400,MASQ2!CZ560,'Étape 1 - à remplir'!$G$31:$G$400,"kg"),SUMIFS('Étape 1 - à remplir'!$F$31:$F$400,'Étape 1 - à remplir'!$E$31:$E$400,MASQ2!CZ560,'Étape 1 - à remplir'!$P$31:$P$400,DI$3,'Étape 1 - à remplir'!$G$31:$G$400,"kg")),IF(DI$2="Atelier",IF(DI$3="Tous",SUMIFS('Étape 1 - à remplir'!$F$31:$F$400,'Étape 1 - à remplir'!$E$31:$E$400,MASQ2!CZ560,'Étape 1 - à remplir'!$G$31:$G$400,"kg"),SUMIFS('Étape 1 - à remplir'!$F$31:$F$400,'Étape 1 - à remplir'!$E$31:$E$400,MASQ2!CZ560,'Étape 1 - à remplir'!$O$31:$O$400,DI$3,'Étape 1 - à remplir'!$G$31:$G$400,"kg")),IF(DI$2="Espèce",IF(DI$3="Tous",SUMIFS('Étape 1 - à remplir'!$F$31:$F$400,'Étape 1 - à remplir'!$E$31:$E$400,MASQ2!CZ560,'Étape 1 - à remplir'!$G$31:$G$400,"kg"),SUMIFS('Étape 1 - à remplir'!$F$31:$F$400,'Étape 1 - à remplir'!$E$31:$E$400,MASQ2!CZ560,'Étape 1 - à remplir'!$N$31:$N$400,DI$3,'Étape 1 - à remplir'!$G$31:$G$400,"kg")))))))</f>
        <v>#N/A</v>
      </c>
      <c r="DB560" s="104">
        <f t="shared" si="236"/>
        <v>0</v>
      </c>
      <c r="DC560" s="204" t="str">
        <f t="shared" si="229"/>
        <v>Tylosine</v>
      </c>
      <c r="DD560" s="204" t="str">
        <f t="shared" si="230"/>
        <v/>
      </c>
      <c r="DE560" s="204" t="str">
        <f t="shared" si="231"/>
        <v/>
      </c>
      <c r="DF560" s="204" t="str">
        <f t="shared" si="232"/>
        <v>Macrolides</v>
      </c>
      <c r="DG560" s="204" t="str">
        <f t="shared" si="233"/>
        <v/>
      </c>
      <c r="DH560" s="97" t="str">
        <f t="shared" si="234"/>
        <v/>
      </c>
      <c r="DK560" t="str">
        <f ca="1"/>
        <v>TYLAN 100 PREMIX</v>
      </c>
      <c r="DL560" t="e">
        <f ca="1"/>
        <v>#N/A</v>
      </c>
    </row>
    <row r="561" spans="9:116" x14ac:dyDescent="0.25">
      <c r="I561" s="102" t="str">
        <f>INDEX(Données_ATB!BE:BV,MATCH(MASQ2!J561,Données_ATB!BE:BE,0),18)</f>
        <v/>
      </c>
      <c r="J561" s="77" t="str">
        <f>Données_ATB!BE560</f>
        <v>TYLAN 20 PREMIX</v>
      </c>
      <c r="K561" s="204" t="e">
        <f>IF(IF(S$2="Catégorie",IF(S$3="Toutes",SUMIFS('Étape 1 - à remplir'!$F$31:$F$400,'Étape 1 - à remplir'!$E$31:$E$400,MASQ2!J561,'Étape 1 - à remplir'!$G$31:$G$400,"animaux"),SUMIFS('Étape 1 - à remplir'!$F$31:$F$400,'Étape 1 - à remplir'!$E$31:$E$400,MASQ2!J561,'Étape 1 - à remplir'!$C$31:$C$400,S$3)),IF(S$2="Âge",IF(S$3="Tous",SUMIFS('Étape 1 - à remplir'!$F$31:$F$400,'Étape 1 - à remplir'!$E$31:$E$400,MASQ2!J561,'Étape 1 - à remplir'!$G$31:$G$400,"animaux"),SUMIFS('Étape 1 - à remplir'!$F$31:$F$400,'Étape 1 - à remplir'!$E$31:$E$400,MASQ2!J561,'Étape 1 - à remplir'!$P$31:$P$400,S$3)),IF(S$2="Atelier",IF(S$3="Tous",SUMIFS('Étape 1 - à remplir'!$F$31:$F$400,'Étape 1 - à remplir'!$E$31:$E$400,MASQ2!J561,'Étape 1 - à remplir'!$G$31:$G$400,"animaux"),SUMIFS('Étape 1 - à remplir'!$F$31:$F$400,'Étape 1 - à remplir'!$E$31:$E$400,MASQ2!J561,'Étape 1 - à remplir'!$O$31:$O$400,S$3)),IF(S$2="Espèce",IF(S$3="Tous",SUMIFS('Étape 1 - à remplir'!$F$31:$F$400,'Étape 1 - à remplir'!$E$31:$E$400,MASQ2!J561,'Étape 1 - à remplir'!$G$31:$G$400,"animaux"),SUMIFS('Étape 1 - à remplir'!$F$31:$F$400,'Étape 1 - à remplir'!$E$31:$E$400,MASQ2!J561,'Étape 1 - à remplir'!$N$31:$N$400,S$3))))))=0,NA(),IF(S$2="Catégorie",IF(S$3="Toutes",SUMIFS('Étape 1 - à remplir'!$F$31:$F$400,'Étape 1 - à remplir'!$E$31:$E$400,MASQ2!J561,'Étape 1 - à remplir'!$G$31:$G$400,"animaux"),SUMIFS('Étape 1 - à remplir'!$F$31:$F$400,'Étape 1 - à remplir'!$E$31:$E$400,MASQ2!J561,'Étape 1 - à remplir'!$C$31:$C$400,S$3)),IF(S$2="Âge",IF(S$3="Tous",SUMIFS('Étape 1 - à remplir'!$F$31:$F$400,'Étape 1 - à remplir'!$E$31:$E$400,MASQ2!J561,'Étape 1 - à remplir'!$G$31:$G$400,"animaux"),SUMIFS('Étape 1 - à remplir'!$F$31:$F$400,'Étape 1 - à remplir'!$E$31:$E$400,MASQ2!J561,'Étape 1 - à remplir'!$P$31:$P$400,S$3)),IF(S$2="Atelier",IF(S$3="Tous",SUMIFS('Étape 1 - à remplir'!$F$31:$F$400,'Étape 1 - à remplir'!$E$31:$E$400,MASQ2!J561,'Étape 1 - à remplir'!$G$31:$G$400,"animaux"),SUMIFS('Étape 1 - à remplir'!$F$31:$F$400,'Étape 1 - à remplir'!$E$31:$E$400,MASQ2!J561,'Étape 1 - à remplir'!$O$31:$O$400,S$3)),IF(S$2="Espèce",IF(S$3="Tous",SUMIFS('Étape 1 - à remplir'!$F$31:$F$400,'Étape 1 - à remplir'!$E$31:$E$400,MASQ2!J561,'Étape 1 - à remplir'!$G$31:$G$400,"animaux"),SUMIFS('Étape 1 - à remplir'!$F$31:$F$400,'Étape 1 - à remplir'!$E$31:$E$400,MASQ2!J561,'Étape 1 - à remplir'!$N$31:$N$400,S$3)))))))</f>
        <v>#N/A</v>
      </c>
      <c r="L561" s="97">
        <f t="shared" si="237"/>
        <v>0</v>
      </c>
      <c r="M561" s="56" t="str">
        <f>Données_ATB!BN560</f>
        <v>Tylosine</v>
      </c>
      <c r="N561" s="204" t="str">
        <f>Données_ATB!BO560</f>
        <v/>
      </c>
      <c r="O561" s="97" t="str">
        <f>Données_ATB!BP560</f>
        <v/>
      </c>
      <c r="P561" s="77" t="str">
        <f>Données_ATB!BR560</f>
        <v>Macrolides</v>
      </c>
      <c r="Q561" s="78" t="str">
        <f>Données_ATB!BS560</f>
        <v/>
      </c>
      <c r="R561" s="79" t="str">
        <f>Données_ATB!BT560</f>
        <v/>
      </c>
      <c r="S561" s="78"/>
      <c r="U561" s="30" t="str">
        <f ca="1"/>
        <v>TYLAN 20 PREMIX</v>
      </c>
      <c r="V561" s="30" t="e">
        <f ca="1"/>
        <v>#N/A</v>
      </c>
      <c r="BD561" s="102" t="str">
        <f t="shared" si="219"/>
        <v/>
      </c>
      <c r="BE561" s="56" t="str">
        <f t="shared" si="220"/>
        <v>TYLAN 20 PREMIX</v>
      </c>
      <c r="BF561" s="204" t="e">
        <f>IF(IF(BN$2="Catégorie",IF(BN$3="Toutes",SUMIFS('Étape 1 - à remplir'!$F$31:$F$400,'Étape 1 - à remplir'!$E$31:$E$400,MASQ2!BE561,'Étape 1 - à remplir'!$G$31:$G$400,"lots"),SUMIFS('Étape 1 - à remplir'!$F$31:$F$400,'Étape 1 - à remplir'!$E$31:$E$400,MASQ2!BE561,'Étape 1 - à remplir'!$C$31:$C$400,BN$3)),IF(BN$2="Âge",IF(BN$3="Tous",SUMIFS('Étape 1 - à remplir'!$F$31:$F$400,'Étape 1 - à remplir'!$E$31:$E$400,MASQ2!BE561,'Étape 1 - à remplir'!$G$31:$G$400,"lots"),SUMIFS('Étape 1 - à remplir'!$F$31:$F$400,'Étape 1 - à remplir'!$E$31:$E$400,MASQ2!BE561,'Étape 1 - à remplir'!$P$31:$P$400,BN$3,'Étape 1 - à remplir'!$G$31:$G$400,"lots")),IF(BN$2="Atelier",IF(BN$3="Tous",SUMIFS('Étape 1 - à remplir'!$F$31:$F$400,'Étape 1 - à remplir'!$E$31:$E$400,MASQ2!BE561,'Étape 1 - à remplir'!$G$31:$G$400,"lots"),SUMIFS('Étape 1 - à remplir'!$F$31:$F$400,'Étape 1 - à remplir'!$E$31:$E$400,MASQ2!BE561,'Étape 1 - à remplir'!$O$31:$O$400,BN$3,'Étape 1 - à remplir'!$G$31:$G$400,"lots")),IF(BN$2="Espèce",IF(BN$3="Tous",SUMIFS('Étape 1 - à remplir'!$F$31:$F$400,'Étape 1 - à remplir'!$E$31:$E$400,MASQ2!BE561,'Étape 1 - à remplir'!$G$31:$G$400,"lots"),SUMIFS('Étape 1 - à remplir'!$F$31:$F$400,'Étape 1 - à remplir'!$E$31:$E$400,MASQ2!BE561,'Étape 1 - à remplir'!$N$31:$N$400,BN$3,'Étape 1 - à remplir'!$G$31:$G$400,"lots"))))))=0,NA(),IF(BN$2="Catégorie",IF(BN$3="Toutes",SUMIFS('Étape 1 - à remplir'!$F$31:$F$400,'Étape 1 - à remplir'!$E$31:$E$400,MASQ2!BE561,'Étape 1 - à remplir'!$G$31:$G$400,"lots"),SUMIFS('Étape 1 - à remplir'!$F$31:$F$400,'Étape 1 - à remplir'!$E$31:$E$400,MASQ2!BE561,'Étape 1 - à remplir'!$C$31:$C$400,BN$3)),IF(BN$2="Âge",IF(BN$3="Tous",SUMIFS('Étape 1 - à remplir'!$F$31:$F$400,'Étape 1 - à remplir'!$E$31:$E$400,MASQ2!BE561,'Étape 1 - à remplir'!$G$31:$G$400,"lots"),SUMIFS('Étape 1 - à remplir'!$F$31:$F$400,'Étape 1 - à remplir'!$E$31:$E$400,MASQ2!BE561,'Étape 1 - à remplir'!$P$31:$P$400,BN$3,'Étape 1 - à remplir'!$G$31:$G$400,"lots")),IF(BN$2="Atelier",IF(BN$3="Tous",SUMIFS('Étape 1 - à remplir'!$F$31:$F$400,'Étape 1 - à remplir'!$E$31:$E$400,MASQ2!BE561,'Étape 1 - à remplir'!$G$31:$G$400,"lots"),SUMIFS('Étape 1 - à remplir'!$F$31:$F$400,'Étape 1 - à remplir'!$E$31:$E$400,MASQ2!BE561,'Étape 1 - à remplir'!$O$31:$O$400,BN$3,'Étape 1 - à remplir'!$G$31:$G$400,"lots")),IF(BN$2="Espèce",IF(BN$3="Tous",SUMIFS('Étape 1 - à remplir'!$F$31:$F$400,'Étape 1 - à remplir'!$E$31:$E$400,MASQ2!BE561,'Étape 1 - à remplir'!$G$31:$G$400,"lots"),SUMIFS('Étape 1 - à remplir'!$F$31:$F$400,'Étape 1 - à remplir'!$E$31:$E$400,MASQ2!BE561,'Étape 1 - à remplir'!$N$31:$N$400,BN$3,'Étape 1 - à remplir'!$G$31:$G$400,"lots")))))))</f>
        <v>#N/A</v>
      </c>
      <c r="BG561" s="204">
        <f t="shared" si="235"/>
        <v>0</v>
      </c>
      <c r="BH561" s="204" t="str">
        <f t="shared" si="221"/>
        <v>Tylosine</v>
      </c>
      <c r="BI561" s="204" t="str">
        <f t="shared" si="222"/>
        <v/>
      </c>
      <c r="BJ561" s="204" t="str">
        <f t="shared" si="223"/>
        <v/>
      </c>
      <c r="BK561" s="204" t="str">
        <f t="shared" si="224"/>
        <v>Macrolides</v>
      </c>
      <c r="BL561" s="204" t="str">
        <f t="shared" si="225"/>
        <v/>
      </c>
      <c r="BM561" s="97" t="str">
        <f t="shared" si="226"/>
        <v/>
      </c>
      <c r="BP561" t="str">
        <f ca="1"/>
        <v>TYLAN 20 PREMIX</v>
      </c>
      <c r="BQ561" t="e">
        <f ca="1"/>
        <v>#N/A</v>
      </c>
      <c r="CY561" s="102" t="str">
        <f t="shared" si="227"/>
        <v/>
      </c>
      <c r="CZ561" s="56" t="str">
        <f t="shared" si="228"/>
        <v>TYLAN 20 PREMIX</v>
      </c>
      <c r="DA561" s="204" t="e">
        <f>IF(IF(DI$2="Catégorie",IF(DI$3="Toutes",SUMIFS('Étape 1 - à remplir'!$F$31:$F$400,'Étape 1 - à remplir'!$E$31:$E$400,MASQ2!CZ561,'Étape 1 - à remplir'!$G$31:$G$400,"kg"),SUMIFS('Étape 1 - à remplir'!$F$31:$F$400,'Étape 1 - à remplir'!$E$31:$E$400,MASQ2!CZ561,'Étape 1 - à remplir'!$C$31:$C$400,DI$3)),IF(DI$2="Âge",IF(DI$3="Tous",SUMIFS('Étape 1 - à remplir'!$F$31:$F$400,'Étape 1 - à remplir'!$E$31:$E$400,MASQ2!CZ561,'Étape 1 - à remplir'!$G$31:$G$400,"kg"),SUMIFS('Étape 1 - à remplir'!$F$31:$F$400,'Étape 1 - à remplir'!$E$31:$E$400,MASQ2!CZ561,'Étape 1 - à remplir'!$P$31:$P$400,DI$3,'Étape 1 - à remplir'!$G$31:$G$400,"kg")),IF(DI$2="Atelier",IF(DI$3="Tous",SUMIFS('Étape 1 - à remplir'!$F$31:$F$400,'Étape 1 - à remplir'!$E$31:$E$400,MASQ2!CZ561,'Étape 1 - à remplir'!$G$31:$G$400,"kg"),SUMIFS('Étape 1 - à remplir'!$F$31:$F$400,'Étape 1 - à remplir'!$E$31:$E$400,MASQ2!CZ561,'Étape 1 - à remplir'!$O$31:$O$400,DI$3,'Étape 1 - à remplir'!$G$31:$G$400,"kg")),IF(DI$2="Espèce",IF(DI$3="Tous",SUMIFS('Étape 1 - à remplir'!$F$31:$F$400,'Étape 1 - à remplir'!$E$31:$E$400,MASQ2!CZ561,'Étape 1 - à remplir'!$G$31:$G$400,"kg"),SUMIFS('Étape 1 - à remplir'!$F$31:$F$400,'Étape 1 - à remplir'!$E$31:$E$400,MASQ2!CZ561,'Étape 1 - à remplir'!$N$31:$N$400,DI$3,'Étape 1 - à remplir'!$G$31:$G$400,"kg"))))))=0,NA(),IF(DI$2="Catégorie",IF(DI$3="Toutes",SUMIFS('Étape 1 - à remplir'!$F$31:$F$400,'Étape 1 - à remplir'!$E$31:$E$400,MASQ2!CZ561,'Étape 1 - à remplir'!$G$31:$G$400,"kg"),SUMIFS('Étape 1 - à remplir'!$F$31:$F$400,'Étape 1 - à remplir'!$E$31:$E$400,MASQ2!CZ561,'Étape 1 - à remplir'!$C$31:$C$400,DI$3)),IF(DI$2="Âge",IF(DI$3="Tous",SUMIFS('Étape 1 - à remplir'!$F$31:$F$400,'Étape 1 - à remplir'!$E$31:$E$400,MASQ2!CZ561,'Étape 1 - à remplir'!$G$31:$G$400,"kg"),SUMIFS('Étape 1 - à remplir'!$F$31:$F$400,'Étape 1 - à remplir'!$E$31:$E$400,MASQ2!CZ561,'Étape 1 - à remplir'!$P$31:$P$400,DI$3,'Étape 1 - à remplir'!$G$31:$G$400,"kg")),IF(DI$2="Atelier",IF(DI$3="Tous",SUMIFS('Étape 1 - à remplir'!$F$31:$F$400,'Étape 1 - à remplir'!$E$31:$E$400,MASQ2!CZ561,'Étape 1 - à remplir'!$G$31:$G$400,"kg"),SUMIFS('Étape 1 - à remplir'!$F$31:$F$400,'Étape 1 - à remplir'!$E$31:$E$400,MASQ2!CZ561,'Étape 1 - à remplir'!$O$31:$O$400,DI$3,'Étape 1 - à remplir'!$G$31:$G$400,"kg")),IF(DI$2="Espèce",IF(DI$3="Tous",SUMIFS('Étape 1 - à remplir'!$F$31:$F$400,'Étape 1 - à remplir'!$E$31:$E$400,MASQ2!CZ561,'Étape 1 - à remplir'!$G$31:$G$400,"kg"),SUMIFS('Étape 1 - à remplir'!$F$31:$F$400,'Étape 1 - à remplir'!$E$31:$E$400,MASQ2!CZ561,'Étape 1 - à remplir'!$N$31:$N$400,DI$3,'Étape 1 - à remplir'!$G$31:$G$400,"kg")))))))</f>
        <v>#N/A</v>
      </c>
      <c r="DB561" s="104">
        <f t="shared" si="236"/>
        <v>0</v>
      </c>
      <c r="DC561" s="204" t="str">
        <f t="shared" si="229"/>
        <v>Tylosine</v>
      </c>
      <c r="DD561" s="204" t="str">
        <f t="shared" si="230"/>
        <v/>
      </c>
      <c r="DE561" s="204" t="str">
        <f t="shared" si="231"/>
        <v/>
      </c>
      <c r="DF561" s="204" t="str">
        <f t="shared" si="232"/>
        <v>Macrolides</v>
      </c>
      <c r="DG561" s="204" t="str">
        <f t="shared" si="233"/>
        <v/>
      </c>
      <c r="DH561" s="97" t="str">
        <f t="shared" si="234"/>
        <v/>
      </c>
      <c r="DK561" t="str">
        <f ca="1"/>
        <v>TYLAN 20 PREMIX</v>
      </c>
      <c r="DL561" t="e">
        <f ca="1"/>
        <v>#N/A</v>
      </c>
    </row>
    <row r="562" spans="9:116" x14ac:dyDescent="0.25">
      <c r="I562" s="102" t="str">
        <f>INDEX(Données_ATB!BE:BV,MATCH(MASQ2!J562,Données_ATB!BE:BE,0),18)</f>
        <v/>
      </c>
      <c r="J562" s="77" t="str">
        <f>Données_ATB!BE561</f>
        <v>TYLAN 200</v>
      </c>
      <c r="K562" s="204" t="e">
        <f>IF(IF(S$2="Catégorie",IF(S$3="Toutes",SUMIFS('Étape 1 - à remplir'!$F$31:$F$400,'Étape 1 - à remplir'!$E$31:$E$400,MASQ2!J562,'Étape 1 - à remplir'!$G$31:$G$400,"animaux"),SUMIFS('Étape 1 - à remplir'!$F$31:$F$400,'Étape 1 - à remplir'!$E$31:$E$400,MASQ2!J562,'Étape 1 - à remplir'!$C$31:$C$400,S$3)),IF(S$2="Âge",IF(S$3="Tous",SUMIFS('Étape 1 - à remplir'!$F$31:$F$400,'Étape 1 - à remplir'!$E$31:$E$400,MASQ2!J562,'Étape 1 - à remplir'!$G$31:$G$400,"animaux"),SUMIFS('Étape 1 - à remplir'!$F$31:$F$400,'Étape 1 - à remplir'!$E$31:$E$400,MASQ2!J562,'Étape 1 - à remplir'!$P$31:$P$400,S$3)),IF(S$2="Atelier",IF(S$3="Tous",SUMIFS('Étape 1 - à remplir'!$F$31:$F$400,'Étape 1 - à remplir'!$E$31:$E$400,MASQ2!J562,'Étape 1 - à remplir'!$G$31:$G$400,"animaux"),SUMIFS('Étape 1 - à remplir'!$F$31:$F$400,'Étape 1 - à remplir'!$E$31:$E$400,MASQ2!J562,'Étape 1 - à remplir'!$O$31:$O$400,S$3)),IF(S$2="Espèce",IF(S$3="Tous",SUMIFS('Étape 1 - à remplir'!$F$31:$F$400,'Étape 1 - à remplir'!$E$31:$E$400,MASQ2!J562,'Étape 1 - à remplir'!$G$31:$G$400,"animaux"),SUMIFS('Étape 1 - à remplir'!$F$31:$F$400,'Étape 1 - à remplir'!$E$31:$E$400,MASQ2!J562,'Étape 1 - à remplir'!$N$31:$N$400,S$3))))))=0,NA(),IF(S$2="Catégorie",IF(S$3="Toutes",SUMIFS('Étape 1 - à remplir'!$F$31:$F$400,'Étape 1 - à remplir'!$E$31:$E$400,MASQ2!J562,'Étape 1 - à remplir'!$G$31:$G$400,"animaux"),SUMIFS('Étape 1 - à remplir'!$F$31:$F$400,'Étape 1 - à remplir'!$E$31:$E$400,MASQ2!J562,'Étape 1 - à remplir'!$C$31:$C$400,S$3)),IF(S$2="Âge",IF(S$3="Tous",SUMIFS('Étape 1 - à remplir'!$F$31:$F$400,'Étape 1 - à remplir'!$E$31:$E$400,MASQ2!J562,'Étape 1 - à remplir'!$G$31:$G$400,"animaux"),SUMIFS('Étape 1 - à remplir'!$F$31:$F$400,'Étape 1 - à remplir'!$E$31:$E$400,MASQ2!J562,'Étape 1 - à remplir'!$P$31:$P$400,S$3)),IF(S$2="Atelier",IF(S$3="Tous",SUMIFS('Étape 1 - à remplir'!$F$31:$F$400,'Étape 1 - à remplir'!$E$31:$E$400,MASQ2!J562,'Étape 1 - à remplir'!$G$31:$G$400,"animaux"),SUMIFS('Étape 1 - à remplir'!$F$31:$F$400,'Étape 1 - à remplir'!$E$31:$E$400,MASQ2!J562,'Étape 1 - à remplir'!$O$31:$O$400,S$3)),IF(S$2="Espèce",IF(S$3="Tous",SUMIFS('Étape 1 - à remplir'!$F$31:$F$400,'Étape 1 - à remplir'!$E$31:$E$400,MASQ2!J562,'Étape 1 - à remplir'!$G$31:$G$400,"animaux"),SUMIFS('Étape 1 - à remplir'!$F$31:$F$400,'Étape 1 - à remplir'!$E$31:$E$400,MASQ2!J562,'Étape 1 - à remplir'!$N$31:$N$400,S$3)))))))</f>
        <v>#N/A</v>
      </c>
      <c r="L562" s="97">
        <f t="shared" si="237"/>
        <v>0</v>
      </c>
      <c r="M562" s="56" t="str">
        <f>Données_ATB!BN561</f>
        <v>Tylosine</v>
      </c>
      <c r="N562" s="204" t="str">
        <f>Données_ATB!BO561</f>
        <v/>
      </c>
      <c r="O562" s="97" t="str">
        <f>Données_ATB!BP561</f>
        <v/>
      </c>
      <c r="P562" s="77" t="str">
        <f>Données_ATB!BR561</f>
        <v>Macrolides</v>
      </c>
      <c r="Q562" s="78" t="str">
        <f>Données_ATB!BS561</f>
        <v/>
      </c>
      <c r="R562" s="79" t="str">
        <f>Données_ATB!BT561</f>
        <v/>
      </c>
      <c r="S562" s="78"/>
      <c r="U562" s="30" t="str">
        <f ca="1"/>
        <v>TYLAN 200</v>
      </c>
      <c r="V562" s="30" t="e">
        <f ca="1"/>
        <v>#N/A</v>
      </c>
      <c r="BD562" s="102" t="str">
        <f t="shared" si="219"/>
        <v/>
      </c>
      <c r="BE562" s="56" t="str">
        <f t="shared" si="220"/>
        <v>TYLAN 200</v>
      </c>
      <c r="BF562" s="204" t="e">
        <f>IF(IF(BN$2="Catégorie",IF(BN$3="Toutes",SUMIFS('Étape 1 - à remplir'!$F$31:$F$400,'Étape 1 - à remplir'!$E$31:$E$400,MASQ2!BE562,'Étape 1 - à remplir'!$G$31:$G$400,"lots"),SUMIFS('Étape 1 - à remplir'!$F$31:$F$400,'Étape 1 - à remplir'!$E$31:$E$400,MASQ2!BE562,'Étape 1 - à remplir'!$C$31:$C$400,BN$3)),IF(BN$2="Âge",IF(BN$3="Tous",SUMIFS('Étape 1 - à remplir'!$F$31:$F$400,'Étape 1 - à remplir'!$E$31:$E$400,MASQ2!BE562,'Étape 1 - à remplir'!$G$31:$G$400,"lots"),SUMIFS('Étape 1 - à remplir'!$F$31:$F$400,'Étape 1 - à remplir'!$E$31:$E$400,MASQ2!BE562,'Étape 1 - à remplir'!$P$31:$P$400,BN$3,'Étape 1 - à remplir'!$G$31:$G$400,"lots")),IF(BN$2="Atelier",IF(BN$3="Tous",SUMIFS('Étape 1 - à remplir'!$F$31:$F$400,'Étape 1 - à remplir'!$E$31:$E$400,MASQ2!BE562,'Étape 1 - à remplir'!$G$31:$G$400,"lots"),SUMIFS('Étape 1 - à remplir'!$F$31:$F$400,'Étape 1 - à remplir'!$E$31:$E$400,MASQ2!BE562,'Étape 1 - à remplir'!$O$31:$O$400,BN$3,'Étape 1 - à remplir'!$G$31:$G$400,"lots")),IF(BN$2="Espèce",IF(BN$3="Tous",SUMIFS('Étape 1 - à remplir'!$F$31:$F$400,'Étape 1 - à remplir'!$E$31:$E$400,MASQ2!BE562,'Étape 1 - à remplir'!$G$31:$G$400,"lots"),SUMIFS('Étape 1 - à remplir'!$F$31:$F$400,'Étape 1 - à remplir'!$E$31:$E$400,MASQ2!BE562,'Étape 1 - à remplir'!$N$31:$N$400,BN$3,'Étape 1 - à remplir'!$G$31:$G$400,"lots"))))))=0,NA(),IF(BN$2="Catégorie",IF(BN$3="Toutes",SUMIFS('Étape 1 - à remplir'!$F$31:$F$400,'Étape 1 - à remplir'!$E$31:$E$400,MASQ2!BE562,'Étape 1 - à remplir'!$G$31:$G$400,"lots"),SUMIFS('Étape 1 - à remplir'!$F$31:$F$400,'Étape 1 - à remplir'!$E$31:$E$400,MASQ2!BE562,'Étape 1 - à remplir'!$C$31:$C$400,BN$3)),IF(BN$2="Âge",IF(BN$3="Tous",SUMIFS('Étape 1 - à remplir'!$F$31:$F$400,'Étape 1 - à remplir'!$E$31:$E$400,MASQ2!BE562,'Étape 1 - à remplir'!$G$31:$G$400,"lots"),SUMIFS('Étape 1 - à remplir'!$F$31:$F$400,'Étape 1 - à remplir'!$E$31:$E$400,MASQ2!BE562,'Étape 1 - à remplir'!$P$31:$P$400,BN$3,'Étape 1 - à remplir'!$G$31:$G$400,"lots")),IF(BN$2="Atelier",IF(BN$3="Tous",SUMIFS('Étape 1 - à remplir'!$F$31:$F$400,'Étape 1 - à remplir'!$E$31:$E$400,MASQ2!BE562,'Étape 1 - à remplir'!$G$31:$G$400,"lots"),SUMIFS('Étape 1 - à remplir'!$F$31:$F$400,'Étape 1 - à remplir'!$E$31:$E$400,MASQ2!BE562,'Étape 1 - à remplir'!$O$31:$O$400,BN$3,'Étape 1 - à remplir'!$G$31:$G$400,"lots")),IF(BN$2="Espèce",IF(BN$3="Tous",SUMIFS('Étape 1 - à remplir'!$F$31:$F$400,'Étape 1 - à remplir'!$E$31:$E$400,MASQ2!BE562,'Étape 1 - à remplir'!$G$31:$G$400,"lots"),SUMIFS('Étape 1 - à remplir'!$F$31:$F$400,'Étape 1 - à remplir'!$E$31:$E$400,MASQ2!BE562,'Étape 1 - à remplir'!$N$31:$N$400,BN$3,'Étape 1 - à remplir'!$G$31:$G$400,"lots")))))))</f>
        <v>#N/A</v>
      </c>
      <c r="BG562" s="204">
        <f t="shared" si="235"/>
        <v>0</v>
      </c>
      <c r="BH562" s="204" t="str">
        <f t="shared" si="221"/>
        <v>Tylosine</v>
      </c>
      <c r="BI562" s="204" t="str">
        <f t="shared" si="222"/>
        <v/>
      </c>
      <c r="BJ562" s="204" t="str">
        <f t="shared" si="223"/>
        <v/>
      </c>
      <c r="BK562" s="204" t="str">
        <f t="shared" si="224"/>
        <v>Macrolides</v>
      </c>
      <c r="BL562" s="204" t="str">
        <f t="shared" si="225"/>
        <v/>
      </c>
      <c r="BM562" s="97" t="str">
        <f t="shared" si="226"/>
        <v/>
      </c>
      <c r="BP562" t="str">
        <f ca="1"/>
        <v>TYLAN 200</v>
      </c>
      <c r="BQ562" t="e">
        <f ca="1"/>
        <v>#N/A</v>
      </c>
      <c r="CY562" s="102" t="str">
        <f t="shared" si="227"/>
        <v/>
      </c>
      <c r="CZ562" s="56" t="str">
        <f t="shared" si="228"/>
        <v>TYLAN 200</v>
      </c>
      <c r="DA562" s="204" t="e">
        <f>IF(IF(DI$2="Catégorie",IF(DI$3="Toutes",SUMIFS('Étape 1 - à remplir'!$F$31:$F$400,'Étape 1 - à remplir'!$E$31:$E$400,MASQ2!CZ562,'Étape 1 - à remplir'!$G$31:$G$400,"kg"),SUMIFS('Étape 1 - à remplir'!$F$31:$F$400,'Étape 1 - à remplir'!$E$31:$E$400,MASQ2!CZ562,'Étape 1 - à remplir'!$C$31:$C$400,DI$3)),IF(DI$2="Âge",IF(DI$3="Tous",SUMIFS('Étape 1 - à remplir'!$F$31:$F$400,'Étape 1 - à remplir'!$E$31:$E$400,MASQ2!CZ562,'Étape 1 - à remplir'!$G$31:$G$400,"kg"),SUMIFS('Étape 1 - à remplir'!$F$31:$F$400,'Étape 1 - à remplir'!$E$31:$E$400,MASQ2!CZ562,'Étape 1 - à remplir'!$P$31:$P$400,DI$3,'Étape 1 - à remplir'!$G$31:$G$400,"kg")),IF(DI$2="Atelier",IF(DI$3="Tous",SUMIFS('Étape 1 - à remplir'!$F$31:$F$400,'Étape 1 - à remplir'!$E$31:$E$400,MASQ2!CZ562,'Étape 1 - à remplir'!$G$31:$G$400,"kg"),SUMIFS('Étape 1 - à remplir'!$F$31:$F$400,'Étape 1 - à remplir'!$E$31:$E$400,MASQ2!CZ562,'Étape 1 - à remplir'!$O$31:$O$400,DI$3,'Étape 1 - à remplir'!$G$31:$G$400,"kg")),IF(DI$2="Espèce",IF(DI$3="Tous",SUMIFS('Étape 1 - à remplir'!$F$31:$F$400,'Étape 1 - à remplir'!$E$31:$E$400,MASQ2!CZ562,'Étape 1 - à remplir'!$G$31:$G$400,"kg"),SUMIFS('Étape 1 - à remplir'!$F$31:$F$400,'Étape 1 - à remplir'!$E$31:$E$400,MASQ2!CZ562,'Étape 1 - à remplir'!$N$31:$N$400,DI$3,'Étape 1 - à remplir'!$G$31:$G$400,"kg"))))))=0,NA(),IF(DI$2="Catégorie",IF(DI$3="Toutes",SUMIFS('Étape 1 - à remplir'!$F$31:$F$400,'Étape 1 - à remplir'!$E$31:$E$400,MASQ2!CZ562,'Étape 1 - à remplir'!$G$31:$G$400,"kg"),SUMIFS('Étape 1 - à remplir'!$F$31:$F$400,'Étape 1 - à remplir'!$E$31:$E$400,MASQ2!CZ562,'Étape 1 - à remplir'!$C$31:$C$400,DI$3)),IF(DI$2="Âge",IF(DI$3="Tous",SUMIFS('Étape 1 - à remplir'!$F$31:$F$400,'Étape 1 - à remplir'!$E$31:$E$400,MASQ2!CZ562,'Étape 1 - à remplir'!$G$31:$G$400,"kg"),SUMIFS('Étape 1 - à remplir'!$F$31:$F$400,'Étape 1 - à remplir'!$E$31:$E$400,MASQ2!CZ562,'Étape 1 - à remplir'!$P$31:$P$400,DI$3,'Étape 1 - à remplir'!$G$31:$G$400,"kg")),IF(DI$2="Atelier",IF(DI$3="Tous",SUMIFS('Étape 1 - à remplir'!$F$31:$F$400,'Étape 1 - à remplir'!$E$31:$E$400,MASQ2!CZ562,'Étape 1 - à remplir'!$G$31:$G$400,"kg"),SUMIFS('Étape 1 - à remplir'!$F$31:$F$400,'Étape 1 - à remplir'!$E$31:$E$400,MASQ2!CZ562,'Étape 1 - à remplir'!$O$31:$O$400,DI$3,'Étape 1 - à remplir'!$G$31:$G$400,"kg")),IF(DI$2="Espèce",IF(DI$3="Tous",SUMIFS('Étape 1 - à remplir'!$F$31:$F$400,'Étape 1 - à remplir'!$E$31:$E$400,MASQ2!CZ562,'Étape 1 - à remplir'!$G$31:$G$400,"kg"),SUMIFS('Étape 1 - à remplir'!$F$31:$F$400,'Étape 1 - à remplir'!$E$31:$E$400,MASQ2!CZ562,'Étape 1 - à remplir'!$N$31:$N$400,DI$3,'Étape 1 - à remplir'!$G$31:$G$400,"kg")))))))</f>
        <v>#N/A</v>
      </c>
      <c r="DB562" s="104">
        <f t="shared" si="236"/>
        <v>0</v>
      </c>
      <c r="DC562" s="204" t="str">
        <f t="shared" si="229"/>
        <v>Tylosine</v>
      </c>
      <c r="DD562" s="204" t="str">
        <f t="shared" si="230"/>
        <v/>
      </c>
      <c r="DE562" s="204" t="str">
        <f t="shared" si="231"/>
        <v/>
      </c>
      <c r="DF562" s="204" t="str">
        <f t="shared" si="232"/>
        <v>Macrolides</v>
      </c>
      <c r="DG562" s="204" t="str">
        <f t="shared" si="233"/>
        <v/>
      </c>
      <c r="DH562" s="97" t="str">
        <f t="shared" si="234"/>
        <v/>
      </c>
      <c r="DK562" t="str">
        <f ca="1"/>
        <v>TYLAN 200</v>
      </c>
      <c r="DL562" t="e">
        <f ca="1"/>
        <v>#N/A</v>
      </c>
    </row>
    <row r="563" spans="9:116" x14ac:dyDescent="0.25">
      <c r="I563" s="102" t="str">
        <f>INDEX(Données_ATB!BE:BV,MATCH(MASQ2!J563,Données_ATB!BE:BE,0),18)</f>
        <v/>
      </c>
      <c r="J563" s="77" t="str">
        <f>Données_ATB!BE562</f>
        <v>TYLAN SOLUBLE 100 %</v>
      </c>
      <c r="K563" s="204" t="e">
        <f>IF(IF(S$2="Catégorie",IF(S$3="Toutes",SUMIFS('Étape 1 - à remplir'!$F$31:$F$400,'Étape 1 - à remplir'!$E$31:$E$400,MASQ2!J563,'Étape 1 - à remplir'!$G$31:$G$400,"animaux"),SUMIFS('Étape 1 - à remplir'!$F$31:$F$400,'Étape 1 - à remplir'!$E$31:$E$400,MASQ2!J563,'Étape 1 - à remplir'!$C$31:$C$400,S$3)),IF(S$2="Âge",IF(S$3="Tous",SUMIFS('Étape 1 - à remplir'!$F$31:$F$400,'Étape 1 - à remplir'!$E$31:$E$400,MASQ2!J563,'Étape 1 - à remplir'!$G$31:$G$400,"animaux"),SUMIFS('Étape 1 - à remplir'!$F$31:$F$400,'Étape 1 - à remplir'!$E$31:$E$400,MASQ2!J563,'Étape 1 - à remplir'!$P$31:$P$400,S$3)),IF(S$2="Atelier",IF(S$3="Tous",SUMIFS('Étape 1 - à remplir'!$F$31:$F$400,'Étape 1 - à remplir'!$E$31:$E$400,MASQ2!J563,'Étape 1 - à remplir'!$G$31:$G$400,"animaux"),SUMIFS('Étape 1 - à remplir'!$F$31:$F$400,'Étape 1 - à remplir'!$E$31:$E$400,MASQ2!J563,'Étape 1 - à remplir'!$O$31:$O$400,S$3)),IF(S$2="Espèce",IF(S$3="Tous",SUMIFS('Étape 1 - à remplir'!$F$31:$F$400,'Étape 1 - à remplir'!$E$31:$E$400,MASQ2!J563,'Étape 1 - à remplir'!$G$31:$G$400,"animaux"),SUMIFS('Étape 1 - à remplir'!$F$31:$F$400,'Étape 1 - à remplir'!$E$31:$E$400,MASQ2!J563,'Étape 1 - à remplir'!$N$31:$N$400,S$3))))))=0,NA(),IF(S$2="Catégorie",IF(S$3="Toutes",SUMIFS('Étape 1 - à remplir'!$F$31:$F$400,'Étape 1 - à remplir'!$E$31:$E$400,MASQ2!J563,'Étape 1 - à remplir'!$G$31:$G$400,"animaux"),SUMIFS('Étape 1 - à remplir'!$F$31:$F$400,'Étape 1 - à remplir'!$E$31:$E$400,MASQ2!J563,'Étape 1 - à remplir'!$C$31:$C$400,S$3)),IF(S$2="Âge",IF(S$3="Tous",SUMIFS('Étape 1 - à remplir'!$F$31:$F$400,'Étape 1 - à remplir'!$E$31:$E$400,MASQ2!J563,'Étape 1 - à remplir'!$G$31:$G$400,"animaux"),SUMIFS('Étape 1 - à remplir'!$F$31:$F$400,'Étape 1 - à remplir'!$E$31:$E$400,MASQ2!J563,'Étape 1 - à remplir'!$P$31:$P$400,S$3)),IF(S$2="Atelier",IF(S$3="Tous",SUMIFS('Étape 1 - à remplir'!$F$31:$F$400,'Étape 1 - à remplir'!$E$31:$E$400,MASQ2!J563,'Étape 1 - à remplir'!$G$31:$G$400,"animaux"),SUMIFS('Étape 1 - à remplir'!$F$31:$F$400,'Étape 1 - à remplir'!$E$31:$E$400,MASQ2!J563,'Étape 1 - à remplir'!$O$31:$O$400,S$3)),IF(S$2="Espèce",IF(S$3="Tous",SUMIFS('Étape 1 - à remplir'!$F$31:$F$400,'Étape 1 - à remplir'!$E$31:$E$400,MASQ2!J563,'Étape 1 - à remplir'!$G$31:$G$400,"animaux"),SUMIFS('Étape 1 - à remplir'!$F$31:$F$400,'Étape 1 - à remplir'!$E$31:$E$400,MASQ2!J563,'Étape 1 - à remplir'!$N$31:$N$400,S$3)))))))</f>
        <v>#N/A</v>
      </c>
      <c r="L563" s="97">
        <f t="shared" si="237"/>
        <v>0</v>
      </c>
      <c r="M563" s="56" t="str">
        <f>Données_ATB!BN562</f>
        <v>Tylosine</v>
      </c>
      <c r="N563" s="204" t="str">
        <f>Données_ATB!BO562</f>
        <v/>
      </c>
      <c r="O563" s="97" t="str">
        <f>Données_ATB!BP562</f>
        <v/>
      </c>
      <c r="P563" s="77" t="str">
        <f>Données_ATB!BR562</f>
        <v>Macrolides</v>
      </c>
      <c r="Q563" s="78" t="str">
        <f>Données_ATB!BS562</f>
        <v/>
      </c>
      <c r="R563" s="79" t="str">
        <f>Données_ATB!BT562</f>
        <v/>
      </c>
      <c r="S563" s="78"/>
      <c r="U563" s="30" t="str">
        <f ca="1"/>
        <v>TYLAN SOLUBLE 100 %</v>
      </c>
      <c r="V563" s="30" t="e">
        <f ca="1"/>
        <v>#N/A</v>
      </c>
      <c r="BD563" s="102" t="str">
        <f t="shared" si="219"/>
        <v/>
      </c>
      <c r="BE563" s="56" t="str">
        <f t="shared" si="220"/>
        <v>TYLAN SOLUBLE 100 %</v>
      </c>
      <c r="BF563" s="204" t="e">
        <f>IF(IF(BN$2="Catégorie",IF(BN$3="Toutes",SUMIFS('Étape 1 - à remplir'!$F$31:$F$400,'Étape 1 - à remplir'!$E$31:$E$400,MASQ2!BE563,'Étape 1 - à remplir'!$G$31:$G$400,"lots"),SUMIFS('Étape 1 - à remplir'!$F$31:$F$400,'Étape 1 - à remplir'!$E$31:$E$400,MASQ2!BE563,'Étape 1 - à remplir'!$C$31:$C$400,BN$3)),IF(BN$2="Âge",IF(BN$3="Tous",SUMIFS('Étape 1 - à remplir'!$F$31:$F$400,'Étape 1 - à remplir'!$E$31:$E$400,MASQ2!BE563,'Étape 1 - à remplir'!$G$31:$G$400,"lots"),SUMIFS('Étape 1 - à remplir'!$F$31:$F$400,'Étape 1 - à remplir'!$E$31:$E$400,MASQ2!BE563,'Étape 1 - à remplir'!$P$31:$P$400,BN$3,'Étape 1 - à remplir'!$G$31:$G$400,"lots")),IF(BN$2="Atelier",IF(BN$3="Tous",SUMIFS('Étape 1 - à remplir'!$F$31:$F$400,'Étape 1 - à remplir'!$E$31:$E$400,MASQ2!BE563,'Étape 1 - à remplir'!$G$31:$G$400,"lots"),SUMIFS('Étape 1 - à remplir'!$F$31:$F$400,'Étape 1 - à remplir'!$E$31:$E$400,MASQ2!BE563,'Étape 1 - à remplir'!$O$31:$O$400,BN$3,'Étape 1 - à remplir'!$G$31:$G$400,"lots")),IF(BN$2="Espèce",IF(BN$3="Tous",SUMIFS('Étape 1 - à remplir'!$F$31:$F$400,'Étape 1 - à remplir'!$E$31:$E$400,MASQ2!BE563,'Étape 1 - à remplir'!$G$31:$G$400,"lots"),SUMIFS('Étape 1 - à remplir'!$F$31:$F$400,'Étape 1 - à remplir'!$E$31:$E$400,MASQ2!BE563,'Étape 1 - à remplir'!$N$31:$N$400,BN$3,'Étape 1 - à remplir'!$G$31:$G$400,"lots"))))))=0,NA(),IF(BN$2="Catégorie",IF(BN$3="Toutes",SUMIFS('Étape 1 - à remplir'!$F$31:$F$400,'Étape 1 - à remplir'!$E$31:$E$400,MASQ2!BE563,'Étape 1 - à remplir'!$G$31:$G$400,"lots"),SUMIFS('Étape 1 - à remplir'!$F$31:$F$400,'Étape 1 - à remplir'!$E$31:$E$400,MASQ2!BE563,'Étape 1 - à remplir'!$C$31:$C$400,BN$3)),IF(BN$2="Âge",IF(BN$3="Tous",SUMIFS('Étape 1 - à remplir'!$F$31:$F$400,'Étape 1 - à remplir'!$E$31:$E$400,MASQ2!BE563,'Étape 1 - à remplir'!$G$31:$G$400,"lots"),SUMIFS('Étape 1 - à remplir'!$F$31:$F$400,'Étape 1 - à remplir'!$E$31:$E$400,MASQ2!BE563,'Étape 1 - à remplir'!$P$31:$P$400,BN$3,'Étape 1 - à remplir'!$G$31:$G$400,"lots")),IF(BN$2="Atelier",IF(BN$3="Tous",SUMIFS('Étape 1 - à remplir'!$F$31:$F$400,'Étape 1 - à remplir'!$E$31:$E$400,MASQ2!BE563,'Étape 1 - à remplir'!$G$31:$G$400,"lots"),SUMIFS('Étape 1 - à remplir'!$F$31:$F$400,'Étape 1 - à remplir'!$E$31:$E$400,MASQ2!BE563,'Étape 1 - à remplir'!$O$31:$O$400,BN$3,'Étape 1 - à remplir'!$G$31:$G$400,"lots")),IF(BN$2="Espèce",IF(BN$3="Tous",SUMIFS('Étape 1 - à remplir'!$F$31:$F$400,'Étape 1 - à remplir'!$E$31:$E$400,MASQ2!BE563,'Étape 1 - à remplir'!$G$31:$G$400,"lots"),SUMIFS('Étape 1 - à remplir'!$F$31:$F$400,'Étape 1 - à remplir'!$E$31:$E$400,MASQ2!BE563,'Étape 1 - à remplir'!$N$31:$N$400,BN$3,'Étape 1 - à remplir'!$G$31:$G$400,"lots")))))))</f>
        <v>#N/A</v>
      </c>
      <c r="BG563" s="204">
        <f t="shared" si="235"/>
        <v>0</v>
      </c>
      <c r="BH563" s="204" t="str">
        <f t="shared" si="221"/>
        <v>Tylosine</v>
      </c>
      <c r="BI563" s="204" t="str">
        <f t="shared" si="222"/>
        <v/>
      </c>
      <c r="BJ563" s="204" t="str">
        <f t="shared" si="223"/>
        <v/>
      </c>
      <c r="BK563" s="204" t="str">
        <f t="shared" si="224"/>
        <v>Macrolides</v>
      </c>
      <c r="BL563" s="204" t="str">
        <f t="shared" si="225"/>
        <v/>
      </c>
      <c r="BM563" s="97" t="str">
        <f t="shared" si="226"/>
        <v/>
      </c>
      <c r="BP563" t="str">
        <f ca="1"/>
        <v>TYLAN SOLUBLE 100 %</v>
      </c>
      <c r="BQ563" t="e">
        <f ca="1"/>
        <v>#N/A</v>
      </c>
      <c r="CY563" s="102" t="str">
        <f t="shared" si="227"/>
        <v/>
      </c>
      <c r="CZ563" s="56" t="str">
        <f t="shared" si="228"/>
        <v>TYLAN SOLUBLE 100 %</v>
      </c>
      <c r="DA563" s="204" t="e">
        <f>IF(IF(DI$2="Catégorie",IF(DI$3="Toutes",SUMIFS('Étape 1 - à remplir'!$F$31:$F$400,'Étape 1 - à remplir'!$E$31:$E$400,MASQ2!CZ563,'Étape 1 - à remplir'!$G$31:$G$400,"kg"),SUMIFS('Étape 1 - à remplir'!$F$31:$F$400,'Étape 1 - à remplir'!$E$31:$E$400,MASQ2!CZ563,'Étape 1 - à remplir'!$C$31:$C$400,DI$3)),IF(DI$2="Âge",IF(DI$3="Tous",SUMIFS('Étape 1 - à remplir'!$F$31:$F$400,'Étape 1 - à remplir'!$E$31:$E$400,MASQ2!CZ563,'Étape 1 - à remplir'!$G$31:$G$400,"kg"),SUMIFS('Étape 1 - à remplir'!$F$31:$F$400,'Étape 1 - à remplir'!$E$31:$E$400,MASQ2!CZ563,'Étape 1 - à remplir'!$P$31:$P$400,DI$3,'Étape 1 - à remplir'!$G$31:$G$400,"kg")),IF(DI$2="Atelier",IF(DI$3="Tous",SUMIFS('Étape 1 - à remplir'!$F$31:$F$400,'Étape 1 - à remplir'!$E$31:$E$400,MASQ2!CZ563,'Étape 1 - à remplir'!$G$31:$G$400,"kg"),SUMIFS('Étape 1 - à remplir'!$F$31:$F$400,'Étape 1 - à remplir'!$E$31:$E$400,MASQ2!CZ563,'Étape 1 - à remplir'!$O$31:$O$400,DI$3,'Étape 1 - à remplir'!$G$31:$G$400,"kg")),IF(DI$2="Espèce",IF(DI$3="Tous",SUMIFS('Étape 1 - à remplir'!$F$31:$F$400,'Étape 1 - à remplir'!$E$31:$E$400,MASQ2!CZ563,'Étape 1 - à remplir'!$G$31:$G$400,"kg"),SUMIFS('Étape 1 - à remplir'!$F$31:$F$400,'Étape 1 - à remplir'!$E$31:$E$400,MASQ2!CZ563,'Étape 1 - à remplir'!$N$31:$N$400,DI$3,'Étape 1 - à remplir'!$G$31:$G$400,"kg"))))))=0,NA(),IF(DI$2="Catégorie",IF(DI$3="Toutes",SUMIFS('Étape 1 - à remplir'!$F$31:$F$400,'Étape 1 - à remplir'!$E$31:$E$400,MASQ2!CZ563,'Étape 1 - à remplir'!$G$31:$G$400,"kg"),SUMIFS('Étape 1 - à remplir'!$F$31:$F$400,'Étape 1 - à remplir'!$E$31:$E$400,MASQ2!CZ563,'Étape 1 - à remplir'!$C$31:$C$400,DI$3)),IF(DI$2="Âge",IF(DI$3="Tous",SUMIFS('Étape 1 - à remplir'!$F$31:$F$400,'Étape 1 - à remplir'!$E$31:$E$400,MASQ2!CZ563,'Étape 1 - à remplir'!$G$31:$G$400,"kg"),SUMIFS('Étape 1 - à remplir'!$F$31:$F$400,'Étape 1 - à remplir'!$E$31:$E$400,MASQ2!CZ563,'Étape 1 - à remplir'!$P$31:$P$400,DI$3,'Étape 1 - à remplir'!$G$31:$G$400,"kg")),IF(DI$2="Atelier",IF(DI$3="Tous",SUMIFS('Étape 1 - à remplir'!$F$31:$F$400,'Étape 1 - à remplir'!$E$31:$E$400,MASQ2!CZ563,'Étape 1 - à remplir'!$G$31:$G$400,"kg"),SUMIFS('Étape 1 - à remplir'!$F$31:$F$400,'Étape 1 - à remplir'!$E$31:$E$400,MASQ2!CZ563,'Étape 1 - à remplir'!$O$31:$O$400,DI$3,'Étape 1 - à remplir'!$G$31:$G$400,"kg")),IF(DI$2="Espèce",IF(DI$3="Tous",SUMIFS('Étape 1 - à remplir'!$F$31:$F$400,'Étape 1 - à remplir'!$E$31:$E$400,MASQ2!CZ563,'Étape 1 - à remplir'!$G$31:$G$400,"kg"),SUMIFS('Étape 1 - à remplir'!$F$31:$F$400,'Étape 1 - à remplir'!$E$31:$E$400,MASQ2!CZ563,'Étape 1 - à remplir'!$N$31:$N$400,DI$3,'Étape 1 - à remplir'!$G$31:$G$400,"kg")))))))</f>
        <v>#N/A</v>
      </c>
      <c r="DB563" s="104">
        <f t="shared" si="236"/>
        <v>0</v>
      </c>
      <c r="DC563" s="204" t="str">
        <f t="shared" si="229"/>
        <v>Tylosine</v>
      </c>
      <c r="DD563" s="204" t="str">
        <f t="shared" si="230"/>
        <v/>
      </c>
      <c r="DE563" s="204" t="str">
        <f t="shared" si="231"/>
        <v/>
      </c>
      <c r="DF563" s="204" t="str">
        <f t="shared" si="232"/>
        <v>Macrolides</v>
      </c>
      <c r="DG563" s="204" t="str">
        <f t="shared" si="233"/>
        <v/>
      </c>
      <c r="DH563" s="97" t="str">
        <f t="shared" si="234"/>
        <v/>
      </c>
      <c r="DK563" t="str">
        <f ca="1"/>
        <v>TYLAN SOLUBLE 100 %</v>
      </c>
      <c r="DL563" t="e">
        <f ca="1"/>
        <v>#N/A</v>
      </c>
    </row>
    <row r="564" spans="9:116" x14ac:dyDescent="0.25">
      <c r="I564" s="102" t="str">
        <f>INDEX(Données_ATB!BE:BV,MATCH(MASQ2!J564,Données_ATB!BE:BE,0),18)</f>
        <v/>
      </c>
      <c r="J564" s="77" t="str">
        <f>Données_ATB!BE563</f>
        <v>TYLJET 200 MG/ML SOLUTION INJECTABLE POUR BOVINS OVINS CAPRINS ET PORCINS</v>
      </c>
      <c r="K564" s="204" t="e">
        <f>IF(IF(S$2="Catégorie",IF(S$3="Toutes",SUMIFS('Étape 1 - à remplir'!$F$31:$F$400,'Étape 1 - à remplir'!$E$31:$E$400,MASQ2!J564,'Étape 1 - à remplir'!$G$31:$G$400,"animaux"),SUMIFS('Étape 1 - à remplir'!$F$31:$F$400,'Étape 1 - à remplir'!$E$31:$E$400,MASQ2!J564,'Étape 1 - à remplir'!$C$31:$C$400,S$3)),IF(S$2="Âge",IF(S$3="Tous",SUMIFS('Étape 1 - à remplir'!$F$31:$F$400,'Étape 1 - à remplir'!$E$31:$E$400,MASQ2!J564,'Étape 1 - à remplir'!$G$31:$G$400,"animaux"),SUMIFS('Étape 1 - à remplir'!$F$31:$F$400,'Étape 1 - à remplir'!$E$31:$E$400,MASQ2!J564,'Étape 1 - à remplir'!$P$31:$P$400,S$3)),IF(S$2="Atelier",IF(S$3="Tous",SUMIFS('Étape 1 - à remplir'!$F$31:$F$400,'Étape 1 - à remplir'!$E$31:$E$400,MASQ2!J564,'Étape 1 - à remplir'!$G$31:$G$400,"animaux"),SUMIFS('Étape 1 - à remplir'!$F$31:$F$400,'Étape 1 - à remplir'!$E$31:$E$400,MASQ2!J564,'Étape 1 - à remplir'!$O$31:$O$400,S$3)),IF(S$2="Espèce",IF(S$3="Tous",SUMIFS('Étape 1 - à remplir'!$F$31:$F$400,'Étape 1 - à remplir'!$E$31:$E$400,MASQ2!J564,'Étape 1 - à remplir'!$G$31:$G$400,"animaux"),SUMIFS('Étape 1 - à remplir'!$F$31:$F$400,'Étape 1 - à remplir'!$E$31:$E$400,MASQ2!J564,'Étape 1 - à remplir'!$N$31:$N$400,S$3))))))=0,NA(),IF(S$2="Catégorie",IF(S$3="Toutes",SUMIFS('Étape 1 - à remplir'!$F$31:$F$400,'Étape 1 - à remplir'!$E$31:$E$400,MASQ2!J564,'Étape 1 - à remplir'!$G$31:$G$400,"animaux"),SUMIFS('Étape 1 - à remplir'!$F$31:$F$400,'Étape 1 - à remplir'!$E$31:$E$400,MASQ2!J564,'Étape 1 - à remplir'!$C$31:$C$400,S$3)),IF(S$2="Âge",IF(S$3="Tous",SUMIFS('Étape 1 - à remplir'!$F$31:$F$400,'Étape 1 - à remplir'!$E$31:$E$400,MASQ2!J564,'Étape 1 - à remplir'!$G$31:$G$400,"animaux"),SUMIFS('Étape 1 - à remplir'!$F$31:$F$400,'Étape 1 - à remplir'!$E$31:$E$400,MASQ2!J564,'Étape 1 - à remplir'!$P$31:$P$400,S$3)),IF(S$2="Atelier",IF(S$3="Tous",SUMIFS('Étape 1 - à remplir'!$F$31:$F$400,'Étape 1 - à remplir'!$E$31:$E$400,MASQ2!J564,'Étape 1 - à remplir'!$G$31:$G$400,"animaux"),SUMIFS('Étape 1 - à remplir'!$F$31:$F$400,'Étape 1 - à remplir'!$E$31:$E$400,MASQ2!J564,'Étape 1 - à remplir'!$O$31:$O$400,S$3)),IF(S$2="Espèce",IF(S$3="Tous",SUMIFS('Étape 1 - à remplir'!$F$31:$F$400,'Étape 1 - à remplir'!$E$31:$E$400,MASQ2!J564,'Étape 1 - à remplir'!$G$31:$G$400,"animaux"),SUMIFS('Étape 1 - à remplir'!$F$31:$F$400,'Étape 1 - à remplir'!$E$31:$E$400,MASQ2!J564,'Étape 1 - à remplir'!$N$31:$N$400,S$3)))))))</f>
        <v>#N/A</v>
      </c>
      <c r="L564" s="97">
        <f t="shared" si="237"/>
        <v>0</v>
      </c>
      <c r="M564" s="56" t="str">
        <f>Données_ATB!BN563</f>
        <v>Tylosine</v>
      </c>
      <c r="N564" s="204" t="str">
        <f>Données_ATB!BO563</f>
        <v/>
      </c>
      <c r="O564" s="97" t="str">
        <f>Données_ATB!BP563</f>
        <v/>
      </c>
      <c r="P564" s="77" t="str">
        <f>Données_ATB!BR563</f>
        <v>Macrolides</v>
      </c>
      <c r="Q564" s="78" t="str">
        <f>Données_ATB!BS563</f>
        <v/>
      </c>
      <c r="R564" s="79" t="str">
        <f>Données_ATB!BT563</f>
        <v/>
      </c>
      <c r="S564" s="78"/>
      <c r="U564" s="30" t="str">
        <f ca="1"/>
        <v>TYLJET 200 MG/ML SOLUTION INJECTABLE POUR BOVINS OVINS CAPRINS ET PORCINS</v>
      </c>
      <c r="V564" s="30" t="e">
        <f ca="1"/>
        <v>#N/A</v>
      </c>
      <c r="BD564" s="102" t="str">
        <f t="shared" si="219"/>
        <v/>
      </c>
      <c r="BE564" s="56" t="str">
        <f t="shared" si="220"/>
        <v>TYLJET 200 MG/ML SOLUTION INJECTABLE POUR BOVINS OVINS CAPRINS ET PORCINS</v>
      </c>
      <c r="BF564" s="204" t="e">
        <f>IF(IF(BN$2="Catégorie",IF(BN$3="Toutes",SUMIFS('Étape 1 - à remplir'!$F$31:$F$400,'Étape 1 - à remplir'!$E$31:$E$400,MASQ2!BE564,'Étape 1 - à remplir'!$G$31:$G$400,"lots"),SUMIFS('Étape 1 - à remplir'!$F$31:$F$400,'Étape 1 - à remplir'!$E$31:$E$400,MASQ2!BE564,'Étape 1 - à remplir'!$C$31:$C$400,BN$3)),IF(BN$2="Âge",IF(BN$3="Tous",SUMIFS('Étape 1 - à remplir'!$F$31:$F$400,'Étape 1 - à remplir'!$E$31:$E$400,MASQ2!BE564,'Étape 1 - à remplir'!$G$31:$G$400,"lots"),SUMIFS('Étape 1 - à remplir'!$F$31:$F$400,'Étape 1 - à remplir'!$E$31:$E$400,MASQ2!BE564,'Étape 1 - à remplir'!$P$31:$P$400,BN$3,'Étape 1 - à remplir'!$G$31:$G$400,"lots")),IF(BN$2="Atelier",IF(BN$3="Tous",SUMIFS('Étape 1 - à remplir'!$F$31:$F$400,'Étape 1 - à remplir'!$E$31:$E$400,MASQ2!BE564,'Étape 1 - à remplir'!$G$31:$G$400,"lots"),SUMIFS('Étape 1 - à remplir'!$F$31:$F$400,'Étape 1 - à remplir'!$E$31:$E$400,MASQ2!BE564,'Étape 1 - à remplir'!$O$31:$O$400,BN$3,'Étape 1 - à remplir'!$G$31:$G$400,"lots")),IF(BN$2="Espèce",IF(BN$3="Tous",SUMIFS('Étape 1 - à remplir'!$F$31:$F$400,'Étape 1 - à remplir'!$E$31:$E$400,MASQ2!BE564,'Étape 1 - à remplir'!$G$31:$G$400,"lots"),SUMIFS('Étape 1 - à remplir'!$F$31:$F$400,'Étape 1 - à remplir'!$E$31:$E$400,MASQ2!BE564,'Étape 1 - à remplir'!$N$31:$N$400,BN$3,'Étape 1 - à remplir'!$G$31:$G$400,"lots"))))))=0,NA(),IF(BN$2="Catégorie",IF(BN$3="Toutes",SUMIFS('Étape 1 - à remplir'!$F$31:$F$400,'Étape 1 - à remplir'!$E$31:$E$400,MASQ2!BE564,'Étape 1 - à remplir'!$G$31:$G$400,"lots"),SUMIFS('Étape 1 - à remplir'!$F$31:$F$400,'Étape 1 - à remplir'!$E$31:$E$400,MASQ2!BE564,'Étape 1 - à remplir'!$C$31:$C$400,BN$3)),IF(BN$2="Âge",IF(BN$3="Tous",SUMIFS('Étape 1 - à remplir'!$F$31:$F$400,'Étape 1 - à remplir'!$E$31:$E$400,MASQ2!BE564,'Étape 1 - à remplir'!$G$31:$G$400,"lots"),SUMIFS('Étape 1 - à remplir'!$F$31:$F$400,'Étape 1 - à remplir'!$E$31:$E$400,MASQ2!BE564,'Étape 1 - à remplir'!$P$31:$P$400,BN$3,'Étape 1 - à remplir'!$G$31:$G$400,"lots")),IF(BN$2="Atelier",IF(BN$3="Tous",SUMIFS('Étape 1 - à remplir'!$F$31:$F$400,'Étape 1 - à remplir'!$E$31:$E$400,MASQ2!BE564,'Étape 1 - à remplir'!$G$31:$G$400,"lots"),SUMIFS('Étape 1 - à remplir'!$F$31:$F$400,'Étape 1 - à remplir'!$E$31:$E$400,MASQ2!BE564,'Étape 1 - à remplir'!$O$31:$O$400,BN$3,'Étape 1 - à remplir'!$G$31:$G$400,"lots")),IF(BN$2="Espèce",IF(BN$3="Tous",SUMIFS('Étape 1 - à remplir'!$F$31:$F$400,'Étape 1 - à remplir'!$E$31:$E$400,MASQ2!BE564,'Étape 1 - à remplir'!$G$31:$G$400,"lots"),SUMIFS('Étape 1 - à remplir'!$F$31:$F$400,'Étape 1 - à remplir'!$E$31:$E$400,MASQ2!BE564,'Étape 1 - à remplir'!$N$31:$N$400,BN$3,'Étape 1 - à remplir'!$G$31:$G$400,"lots")))))))</f>
        <v>#N/A</v>
      </c>
      <c r="BG564" s="204">
        <f t="shared" si="235"/>
        <v>0</v>
      </c>
      <c r="BH564" s="204" t="str">
        <f t="shared" si="221"/>
        <v>Tylosine</v>
      </c>
      <c r="BI564" s="204" t="str">
        <f t="shared" si="222"/>
        <v/>
      </c>
      <c r="BJ564" s="204" t="str">
        <f t="shared" si="223"/>
        <v/>
      </c>
      <c r="BK564" s="204" t="str">
        <f t="shared" si="224"/>
        <v>Macrolides</v>
      </c>
      <c r="BL564" s="204" t="str">
        <f t="shared" si="225"/>
        <v/>
      </c>
      <c r="BM564" s="97" t="str">
        <f t="shared" si="226"/>
        <v/>
      </c>
      <c r="BP564" t="str">
        <f ca="1"/>
        <v>TYLJET 200 MG/ML SOLUTION INJECTABLE POUR BOVINS OVINS CAPRINS ET PORCINS</v>
      </c>
      <c r="BQ564" t="e">
        <f ca="1"/>
        <v>#N/A</v>
      </c>
      <c r="CY564" s="102" t="str">
        <f t="shared" si="227"/>
        <v/>
      </c>
      <c r="CZ564" s="56" t="str">
        <f t="shared" si="228"/>
        <v>TYLJET 200 MG/ML SOLUTION INJECTABLE POUR BOVINS OVINS CAPRINS ET PORCINS</v>
      </c>
      <c r="DA564" s="204" t="e">
        <f>IF(IF(DI$2="Catégorie",IF(DI$3="Toutes",SUMIFS('Étape 1 - à remplir'!$F$31:$F$400,'Étape 1 - à remplir'!$E$31:$E$400,MASQ2!CZ564,'Étape 1 - à remplir'!$G$31:$G$400,"kg"),SUMIFS('Étape 1 - à remplir'!$F$31:$F$400,'Étape 1 - à remplir'!$E$31:$E$400,MASQ2!CZ564,'Étape 1 - à remplir'!$C$31:$C$400,DI$3)),IF(DI$2="Âge",IF(DI$3="Tous",SUMIFS('Étape 1 - à remplir'!$F$31:$F$400,'Étape 1 - à remplir'!$E$31:$E$400,MASQ2!CZ564,'Étape 1 - à remplir'!$G$31:$G$400,"kg"),SUMIFS('Étape 1 - à remplir'!$F$31:$F$400,'Étape 1 - à remplir'!$E$31:$E$400,MASQ2!CZ564,'Étape 1 - à remplir'!$P$31:$P$400,DI$3,'Étape 1 - à remplir'!$G$31:$G$400,"kg")),IF(DI$2="Atelier",IF(DI$3="Tous",SUMIFS('Étape 1 - à remplir'!$F$31:$F$400,'Étape 1 - à remplir'!$E$31:$E$400,MASQ2!CZ564,'Étape 1 - à remplir'!$G$31:$G$400,"kg"),SUMIFS('Étape 1 - à remplir'!$F$31:$F$400,'Étape 1 - à remplir'!$E$31:$E$400,MASQ2!CZ564,'Étape 1 - à remplir'!$O$31:$O$400,DI$3,'Étape 1 - à remplir'!$G$31:$G$400,"kg")),IF(DI$2="Espèce",IF(DI$3="Tous",SUMIFS('Étape 1 - à remplir'!$F$31:$F$400,'Étape 1 - à remplir'!$E$31:$E$400,MASQ2!CZ564,'Étape 1 - à remplir'!$G$31:$G$400,"kg"),SUMIFS('Étape 1 - à remplir'!$F$31:$F$400,'Étape 1 - à remplir'!$E$31:$E$400,MASQ2!CZ564,'Étape 1 - à remplir'!$N$31:$N$400,DI$3,'Étape 1 - à remplir'!$G$31:$G$400,"kg"))))))=0,NA(),IF(DI$2="Catégorie",IF(DI$3="Toutes",SUMIFS('Étape 1 - à remplir'!$F$31:$F$400,'Étape 1 - à remplir'!$E$31:$E$400,MASQ2!CZ564,'Étape 1 - à remplir'!$G$31:$G$400,"kg"),SUMIFS('Étape 1 - à remplir'!$F$31:$F$400,'Étape 1 - à remplir'!$E$31:$E$400,MASQ2!CZ564,'Étape 1 - à remplir'!$C$31:$C$400,DI$3)),IF(DI$2="Âge",IF(DI$3="Tous",SUMIFS('Étape 1 - à remplir'!$F$31:$F$400,'Étape 1 - à remplir'!$E$31:$E$400,MASQ2!CZ564,'Étape 1 - à remplir'!$G$31:$G$400,"kg"),SUMIFS('Étape 1 - à remplir'!$F$31:$F$400,'Étape 1 - à remplir'!$E$31:$E$400,MASQ2!CZ564,'Étape 1 - à remplir'!$P$31:$P$400,DI$3,'Étape 1 - à remplir'!$G$31:$G$400,"kg")),IF(DI$2="Atelier",IF(DI$3="Tous",SUMIFS('Étape 1 - à remplir'!$F$31:$F$400,'Étape 1 - à remplir'!$E$31:$E$400,MASQ2!CZ564,'Étape 1 - à remplir'!$G$31:$G$400,"kg"),SUMIFS('Étape 1 - à remplir'!$F$31:$F$400,'Étape 1 - à remplir'!$E$31:$E$400,MASQ2!CZ564,'Étape 1 - à remplir'!$O$31:$O$400,DI$3,'Étape 1 - à remplir'!$G$31:$G$400,"kg")),IF(DI$2="Espèce",IF(DI$3="Tous",SUMIFS('Étape 1 - à remplir'!$F$31:$F$400,'Étape 1 - à remplir'!$E$31:$E$400,MASQ2!CZ564,'Étape 1 - à remplir'!$G$31:$G$400,"kg"),SUMIFS('Étape 1 - à remplir'!$F$31:$F$400,'Étape 1 - à remplir'!$E$31:$E$400,MASQ2!CZ564,'Étape 1 - à remplir'!$N$31:$N$400,DI$3,'Étape 1 - à remplir'!$G$31:$G$400,"kg")))))))</f>
        <v>#N/A</v>
      </c>
      <c r="DB564" s="104">
        <f t="shared" si="236"/>
        <v>0</v>
      </c>
      <c r="DC564" s="204" t="str">
        <f t="shared" si="229"/>
        <v>Tylosine</v>
      </c>
      <c r="DD564" s="204" t="str">
        <f t="shared" si="230"/>
        <v/>
      </c>
      <c r="DE564" s="204" t="str">
        <f t="shared" si="231"/>
        <v/>
      </c>
      <c r="DF564" s="204" t="str">
        <f t="shared" si="232"/>
        <v>Macrolides</v>
      </c>
      <c r="DG564" s="204" t="str">
        <f t="shared" si="233"/>
        <v/>
      </c>
      <c r="DH564" s="97" t="str">
        <f t="shared" si="234"/>
        <v/>
      </c>
      <c r="DK564" t="str">
        <f ca="1"/>
        <v>TYLJET 200 MG/ML SOLUTION INJECTABLE POUR BOVINS OVINS CAPRINS ET PORCINS</v>
      </c>
      <c r="DL564" t="e">
        <f ca="1"/>
        <v>#N/A</v>
      </c>
    </row>
    <row r="565" spans="9:116" x14ac:dyDescent="0.25">
      <c r="I565" s="102" t="str">
        <f>INDEX(Données_ATB!BE:BV,MATCH(MASQ2!J565,Données_ATB!BE:BE,0),18)</f>
        <v/>
      </c>
      <c r="J565" s="77" t="str">
        <f>Données_ATB!BE564</f>
        <v>TYLMASIN</v>
      </c>
      <c r="K565" s="204" t="e">
        <f>IF(IF(S$2="Catégorie",IF(S$3="Toutes",SUMIFS('Étape 1 - à remplir'!$F$31:$F$400,'Étape 1 - à remplir'!$E$31:$E$400,MASQ2!J565,'Étape 1 - à remplir'!$G$31:$G$400,"animaux"),SUMIFS('Étape 1 - à remplir'!$F$31:$F$400,'Étape 1 - à remplir'!$E$31:$E$400,MASQ2!J565,'Étape 1 - à remplir'!$C$31:$C$400,S$3)),IF(S$2="Âge",IF(S$3="Tous",SUMIFS('Étape 1 - à remplir'!$F$31:$F$400,'Étape 1 - à remplir'!$E$31:$E$400,MASQ2!J565,'Étape 1 - à remplir'!$G$31:$G$400,"animaux"),SUMIFS('Étape 1 - à remplir'!$F$31:$F$400,'Étape 1 - à remplir'!$E$31:$E$400,MASQ2!J565,'Étape 1 - à remplir'!$P$31:$P$400,S$3)),IF(S$2="Atelier",IF(S$3="Tous",SUMIFS('Étape 1 - à remplir'!$F$31:$F$400,'Étape 1 - à remplir'!$E$31:$E$400,MASQ2!J565,'Étape 1 - à remplir'!$G$31:$G$400,"animaux"),SUMIFS('Étape 1 - à remplir'!$F$31:$F$400,'Étape 1 - à remplir'!$E$31:$E$400,MASQ2!J565,'Étape 1 - à remplir'!$O$31:$O$400,S$3)),IF(S$2="Espèce",IF(S$3="Tous",SUMIFS('Étape 1 - à remplir'!$F$31:$F$400,'Étape 1 - à remplir'!$E$31:$E$400,MASQ2!J565,'Étape 1 - à remplir'!$G$31:$G$400,"animaux"),SUMIFS('Étape 1 - à remplir'!$F$31:$F$400,'Étape 1 - à remplir'!$E$31:$E$400,MASQ2!J565,'Étape 1 - à remplir'!$N$31:$N$400,S$3))))))=0,NA(),IF(S$2="Catégorie",IF(S$3="Toutes",SUMIFS('Étape 1 - à remplir'!$F$31:$F$400,'Étape 1 - à remplir'!$E$31:$E$400,MASQ2!J565,'Étape 1 - à remplir'!$G$31:$G$400,"animaux"),SUMIFS('Étape 1 - à remplir'!$F$31:$F$400,'Étape 1 - à remplir'!$E$31:$E$400,MASQ2!J565,'Étape 1 - à remplir'!$C$31:$C$400,S$3)),IF(S$2="Âge",IF(S$3="Tous",SUMIFS('Étape 1 - à remplir'!$F$31:$F$400,'Étape 1 - à remplir'!$E$31:$E$400,MASQ2!J565,'Étape 1 - à remplir'!$G$31:$G$400,"animaux"),SUMIFS('Étape 1 - à remplir'!$F$31:$F$400,'Étape 1 - à remplir'!$E$31:$E$400,MASQ2!J565,'Étape 1 - à remplir'!$P$31:$P$400,S$3)),IF(S$2="Atelier",IF(S$3="Tous",SUMIFS('Étape 1 - à remplir'!$F$31:$F$400,'Étape 1 - à remplir'!$E$31:$E$400,MASQ2!J565,'Étape 1 - à remplir'!$G$31:$G$400,"animaux"),SUMIFS('Étape 1 - à remplir'!$F$31:$F$400,'Étape 1 - à remplir'!$E$31:$E$400,MASQ2!J565,'Étape 1 - à remplir'!$O$31:$O$400,S$3)),IF(S$2="Espèce",IF(S$3="Tous",SUMIFS('Étape 1 - à remplir'!$F$31:$F$400,'Étape 1 - à remplir'!$E$31:$E$400,MASQ2!J565,'Étape 1 - à remplir'!$G$31:$G$400,"animaux"),SUMIFS('Étape 1 - à remplir'!$F$31:$F$400,'Étape 1 - à remplir'!$E$31:$E$400,MASQ2!J565,'Étape 1 - à remplir'!$N$31:$N$400,S$3)))))))</f>
        <v>#N/A</v>
      </c>
      <c r="L565" s="97">
        <f t="shared" si="237"/>
        <v>0</v>
      </c>
      <c r="M565" s="56" t="str">
        <f>Données_ATB!BN564</f>
        <v>Tylosine</v>
      </c>
      <c r="N565" s="204" t="str">
        <f>Données_ATB!BO564</f>
        <v/>
      </c>
      <c r="O565" s="97" t="str">
        <f>Données_ATB!BP564</f>
        <v/>
      </c>
      <c r="P565" s="77" t="str">
        <f>Données_ATB!BR564</f>
        <v>Macrolides</v>
      </c>
      <c r="Q565" s="78" t="str">
        <f>Données_ATB!BS564</f>
        <v/>
      </c>
      <c r="R565" s="79" t="str">
        <f>Données_ATB!BT564</f>
        <v/>
      </c>
      <c r="S565" s="78"/>
      <c r="U565" s="30" t="str">
        <f ca="1"/>
        <v>TYLMASIN</v>
      </c>
      <c r="V565" s="30" t="e">
        <f ca="1"/>
        <v>#N/A</v>
      </c>
      <c r="BD565" s="102" t="str">
        <f t="shared" si="219"/>
        <v/>
      </c>
      <c r="BE565" s="56" t="str">
        <f t="shared" si="220"/>
        <v>TYLMASIN</v>
      </c>
      <c r="BF565" s="204" t="e">
        <f>IF(IF(BN$2="Catégorie",IF(BN$3="Toutes",SUMIFS('Étape 1 - à remplir'!$F$31:$F$400,'Étape 1 - à remplir'!$E$31:$E$400,MASQ2!BE565,'Étape 1 - à remplir'!$G$31:$G$400,"lots"),SUMIFS('Étape 1 - à remplir'!$F$31:$F$400,'Étape 1 - à remplir'!$E$31:$E$400,MASQ2!BE565,'Étape 1 - à remplir'!$C$31:$C$400,BN$3)),IF(BN$2="Âge",IF(BN$3="Tous",SUMIFS('Étape 1 - à remplir'!$F$31:$F$400,'Étape 1 - à remplir'!$E$31:$E$400,MASQ2!BE565,'Étape 1 - à remplir'!$G$31:$G$400,"lots"),SUMIFS('Étape 1 - à remplir'!$F$31:$F$400,'Étape 1 - à remplir'!$E$31:$E$400,MASQ2!BE565,'Étape 1 - à remplir'!$P$31:$P$400,BN$3,'Étape 1 - à remplir'!$G$31:$G$400,"lots")),IF(BN$2="Atelier",IF(BN$3="Tous",SUMIFS('Étape 1 - à remplir'!$F$31:$F$400,'Étape 1 - à remplir'!$E$31:$E$400,MASQ2!BE565,'Étape 1 - à remplir'!$G$31:$G$400,"lots"),SUMIFS('Étape 1 - à remplir'!$F$31:$F$400,'Étape 1 - à remplir'!$E$31:$E$400,MASQ2!BE565,'Étape 1 - à remplir'!$O$31:$O$400,BN$3,'Étape 1 - à remplir'!$G$31:$G$400,"lots")),IF(BN$2="Espèce",IF(BN$3="Tous",SUMIFS('Étape 1 - à remplir'!$F$31:$F$400,'Étape 1 - à remplir'!$E$31:$E$400,MASQ2!BE565,'Étape 1 - à remplir'!$G$31:$G$400,"lots"),SUMIFS('Étape 1 - à remplir'!$F$31:$F$400,'Étape 1 - à remplir'!$E$31:$E$400,MASQ2!BE565,'Étape 1 - à remplir'!$N$31:$N$400,BN$3,'Étape 1 - à remplir'!$G$31:$G$400,"lots"))))))=0,NA(),IF(BN$2="Catégorie",IF(BN$3="Toutes",SUMIFS('Étape 1 - à remplir'!$F$31:$F$400,'Étape 1 - à remplir'!$E$31:$E$400,MASQ2!BE565,'Étape 1 - à remplir'!$G$31:$G$400,"lots"),SUMIFS('Étape 1 - à remplir'!$F$31:$F$400,'Étape 1 - à remplir'!$E$31:$E$400,MASQ2!BE565,'Étape 1 - à remplir'!$C$31:$C$400,BN$3)),IF(BN$2="Âge",IF(BN$3="Tous",SUMIFS('Étape 1 - à remplir'!$F$31:$F$400,'Étape 1 - à remplir'!$E$31:$E$400,MASQ2!BE565,'Étape 1 - à remplir'!$G$31:$G$400,"lots"),SUMIFS('Étape 1 - à remplir'!$F$31:$F$400,'Étape 1 - à remplir'!$E$31:$E$400,MASQ2!BE565,'Étape 1 - à remplir'!$P$31:$P$400,BN$3,'Étape 1 - à remplir'!$G$31:$G$400,"lots")),IF(BN$2="Atelier",IF(BN$3="Tous",SUMIFS('Étape 1 - à remplir'!$F$31:$F$400,'Étape 1 - à remplir'!$E$31:$E$400,MASQ2!BE565,'Étape 1 - à remplir'!$G$31:$G$400,"lots"),SUMIFS('Étape 1 - à remplir'!$F$31:$F$400,'Étape 1 - à remplir'!$E$31:$E$400,MASQ2!BE565,'Étape 1 - à remplir'!$O$31:$O$400,BN$3,'Étape 1 - à remplir'!$G$31:$G$400,"lots")),IF(BN$2="Espèce",IF(BN$3="Tous",SUMIFS('Étape 1 - à remplir'!$F$31:$F$400,'Étape 1 - à remplir'!$E$31:$E$400,MASQ2!BE565,'Étape 1 - à remplir'!$G$31:$G$400,"lots"),SUMIFS('Étape 1 - à remplir'!$F$31:$F$400,'Étape 1 - à remplir'!$E$31:$E$400,MASQ2!BE565,'Étape 1 - à remplir'!$N$31:$N$400,BN$3,'Étape 1 - à remplir'!$G$31:$G$400,"lots")))))))</f>
        <v>#N/A</v>
      </c>
      <c r="BG565" s="204">
        <f t="shared" si="235"/>
        <v>0</v>
      </c>
      <c r="BH565" s="204" t="str">
        <f t="shared" si="221"/>
        <v>Tylosine</v>
      </c>
      <c r="BI565" s="204" t="str">
        <f t="shared" si="222"/>
        <v/>
      </c>
      <c r="BJ565" s="204" t="str">
        <f t="shared" si="223"/>
        <v/>
      </c>
      <c r="BK565" s="204" t="str">
        <f t="shared" si="224"/>
        <v>Macrolides</v>
      </c>
      <c r="BL565" s="204" t="str">
        <f t="shared" si="225"/>
        <v/>
      </c>
      <c r="BM565" s="97" t="str">
        <f t="shared" si="226"/>
        <v/>
      </c>
      <c r="BP565" t="str">
        <f ca="1"/>
        <v>TYLMASIN</v>
      </c>
      <c r="BQ565" t="e">
        <f ca="1"/>
        <v>#N/A</v>
      </c>
      <c r="CY565" s="102" t="str">
        <f t="shared" si="227"/>
        <v/>
      </c>
      <c r="CZ565" s="56" t="str">
        <f t="shared" si="228"/>
        <v>TYLMASIN</v>
      </c>
      <c r="DA565" s="204" t="e">
        <f>IF(IF(DI$2="Catégorie",IF(DI$3="Toutes",SUMIFS('Étape 1 - à remplir'!$F$31:$F$400,'Étape 1 - à remplir'!$E$31:$E$400,MASQ2!CZ565,'Étape 1 - à remplir'!$G$31:$G$400,"kg"),SUMIFS('Étape 1 - à remplir'!$F$31:$F$400,'Étape 1 - à remplir'!$E$31:$E$400,MASQ2!CZ565,'Étape 1 - à remplir'!$C$31:$C$400,DI$3)),IF(DI$2="Âge",IF(DI$3="Tous",SUMIFS('Étape 1 - à remplir'!$F$31:$F$400,'Étape 1 - à remplir'!$E$31:$E$400,MASQ2!CZ565,'Étape 1 - à remplir'!$G$31:$G$400,"kg"),SUMIFS('Étape 1 - à remplir'!$F$31:$F$400,'Étape 1 - à remplir'!$E$31:$E$400,MASQ2!CZ565,'Étape 1 - à remplir'!$P$31:$P$400,DI$3,'Étape 1 - à remplir'!$G$31:$G$400,"kg")),IF(DI$2="Atelier",IF(DI$3="Tous",SUMIFS('Étape 1 - à remplir'!$F$31:$F$400,'Étape 1 - à remplir'!$E$31:$E$400,MASQ2!CZ565,'Étape 1 - à remplir'!$G$31:$G$400,"kg"),SUMIFS('Étape 1 - à remplir'!$F$31:$F$400,'Étape 1 - à remplir'!$E$31:$E$400,MASQ2!CZ565,'Étape 1 - à remplir'!$O$31:$O$400,DI$3,'Étape 1 - à remplir'!$G$31:$G$400,"kg")),IF(DI$2="Espèce",IF(DI$3="Tous",SUMIFS('Étape 1 - à remplir'!$F$31:$F$400,'Étape 1 - à remplir'!$E$31:$E$400,MASQ2!CZ565,'Étape 1 - à remplir'!$G$31:$G$400,"kg"),SUMIFS('Étape 1 - à remplir'!$F$31:$F$400,'Étape 1 - à remplir'!$E$31:$E$400,MASQ2!CZ565,'Étape 1 - à remplir'!$N$31:$N$400,DI$3,'Étape 1 - à remplir'!$G$31:$G$400,"kg"))))))=0,NA(),IF(DI$2="Catégorie",IF(DI$3="Toutes",SUMIFS('Étape 1 - à remplir'!$F$31:$F$400,'Étape 1 - à remplir'!$E$31:$E$400,MASQ2!CZ565,'Étape 1 - à remplir'!$G$31:$G$400,"kg"),SUMIFS('Étape 1 - à remplir'!$F$31:$F$400,'Étape 1 - à remplir'!$E$31:$E$400,MASQ2!CZ565,'Étape 1 - à remplir'!$C$31:$C$400,DI$3)),IF(DI$2="Âge",IF(DI$3="Tous",SUMIFS('Étape 1 - à remplir'!$F$31:$F$400,'Étape 1 - à remplir'!$E$31:$E$400,MASQ2!CZ565,'Étape 1 - à remplir'!$G$31:$G$400,"kg"),SUMIFS('Étape 1 - à remplir'!$F$31:$F$400,'Étape 1 - à remplir'!$E$31:$E$400,MASQ2!CZ565,'Étape 1 - à remplir'!$P$31:$P$400,DI$3,'Étape 1 - à remplir'!$G$31:$G$400,"kg")),IF(DI$2="Atelier",IF(DI$3="Tous",SUMIFS('Étape 1 - à remplir'!$F$31:$F$400,'Étape 1 - à remplir'!$E$31:$E$400,MASQ2!CZ565,'Étape 1 - à remplir'!$G$31:$G$400,"kg"),SUMIFS('Étape 1 - à remplir'!$F$31:$F$400,'Étape 1 - à remplir'!$E$31:$E$400,MASQ2!CZ565,'Étape 1 - à remplir'!$O$31:$O$400,DI$3,'Étape 1 - à remplir'!$G$31:$G$400,"kg")),IF(DI$2="Espèce",IF(DI$3="Tous",SUMIFS('Étape 1 - à remplir'!$F$31:$F$400,'Étape 1 - à remplir'!$E$31:$E$400,MASQ2!CZ565,'Étape 1 - à remplir'!$G$31:$G$400,"kg"),SUMIFS('Étape 1 - à remplir'!$F$31:$F$400,'Étape 1 - à remplir'!$E$31:$E$400,MASQ2!CZ565,'Étape 1 - à remplir'!$N$31:$N$400,DI$3,'Étape 1 - à remplir'!$G$31:$G$400,"kg")))))))</f>
        <v>#N/A</v>
      </c>
      <c r="DB565" s="104">
        <f t="shared" si="236"/>
        <v>0</v>
      </c>
      <c r="DC565" s="204" t="str">
        <f t="shared" si="229"/>
        <v>Tylosine</v>
      </c>
      <c r="DD565" s="204" t="str">
        <f t="shared" si="230"/>
        <v/>
      </c>
      <c r="DE565" s="204" t="str">
        <f t="shared" si="231"/>
        <v/>
      </c>
      <c r="DF565" s="204" t="str">
        <f t="shared" si="232"/>
        <v>Macrolides</v>
      </c>
      <c r="DG565" s="204" t="str">
        <f t="shared" si="233"/>
        <v/>
      </c>
      <c r="DH565" s="97" t="str">
        <f t="shared" si="234"/>
        <v/>
      </c>
      <c r="DK565" t="str">
        <f ca="1"/>
        <v>TYLMASIN</v>
      </c>
      <c r="DL565" t="e">
        <f ca="1"/>
        <v>#N/A</v>
      </c>
    </row>
    <row r="566" spans="9:116" x14ac:dyDescent="0.25">
      <c r="I566" s="102" t="str">
        <f>INDEX(Données_ATB!BE:BV,MATCH(MASQ2!J566,Données_ATB!BE:BE,0),18)</f>
        <v/>
      </c>
      <c r="J566" s="77" t="str">
        <f>Données_ATB!BE565</f>
        <v>TYLMIX 10 % PREMELANGE MEDICAMENTEUX</v>
      </c>
      <c r="K566" s="204" t="e">
        <f>IF(IF(S$2="Catégorie",IF(S$3="Toutes",SUMIFS('Étape 1 - à remplir'!$F$31:$F$400,'Étape 1 - à remplir'!$E$31:$E$400,MASQ2!J566,'Étape 1 - à remplir'!$G$31:$G$400,"animaux"),SUMIFS('Étape 1 - à remplir'!$F$31:$F$400,'Étape 1 - à remplir'!$E$31:$E$400,MASQ2!J566,'Étape 1 - à remplir'!$C$31:$C$400,S$3)),IF(S$2="Âge",IF(S$3="Tous",SUMIFS('Étape 1 - à remplir'!$F$31:$F$400,'Étape 1 - à remplir'!$E$31:$E$400,MASQ2!J566,'Étape 1 - à remplir'!$G$31:$G$400,"animaux"),SUMIFS('Étape 1 - à remplir'!$F$31:$F$400,'Étape 1 - à remplir'!$E$31:$E$400,MASQ2!J566,'Étape 1 - à remplir'!$P$31:$P$400,S$3)),IF(S$2="Atelier",IF(S$3="Tous",SUMIFS('Étape 1 - à remplir'!$F$31:$F$400,'Étape 1 - à remplir'!$E$31:$E$400,MASQ2!J566,'Étape 1 - à remplir'!$G$31:$G$400,"animaux"),SUMIFS('Étape 1 - à remplir'!$F$31:$F$400,'Étape 1 - à remplir'!$E$31:$E$400,MASQ2!J566,'Étape 1 - à remplir'!$O$31:$O$400,S$3)),IF(S$2="Espèce",IF(S$3="Tous",SUMIFS('Étape 1 - à remplir'!$F$31:$F$400,'Étape 1 - à remplir'!$E$31:$E$400,MASQ2!J566,'Étape 1 - à remplir'!$G$31:$G$400,"animaux"),SUMIFS('Étape 1 - à remplir'!$F$31:$F$400,'Étape 1 - à remplir'!$E$31:$E$400,MASQ2!J566,'Étape 1 - à remplir'!$N$31:$N$400,S$3))))))=0,NA(),IF(S$2="Catégorie",IF(S$3="Toutes",SUMIFS('Étape 1 - à remplir'!$F$31:$F$400,'Étape 1 - à remplir'!$E$31:$E$400,MASQ2!J566,'Étape 1 - à remplir'!$G$31:$G$400,"animaux"),SUMIFS('Étape 1 - à remplir'!$F$31:$F$400,'Étape 1 - à remplir'!$E$31:$E$400,MASQ2!J566,'Étape 1 - à remplir'!$C$31:$C$400,S$3)),IF(S$2="Âge",IF(S$3="Tous",SUMIFS('Étape 1 - à remplir'!$F$31:$F$400,'Étape 1 - à remplir'!$E$31:$E$400,MASQ2!J566,'Étape 1 - à remplir'!$G$31:$G$400,"animaux"),SUMIFS('Étape 1 - à remplir'!$F$31:$F$400,'Étape 1 - à remplir'!$E$31:$E$400,MASQ2!J566,'Étape 1 - à remplir'!$P$31:$P$400,S$3)),IF(S$2="Atelier",IF(S$3="Tous",SUMIFS('Étape 1 - à remplir'!$F$31:$F$400,'Étape 1 - à remplir'!$E$31:$E$400,MASQ2!J566,'Étape 1 - à remplir'!$G$31:$G$400,"animaux"),SUMIFS('Étape 1 - à remplir'!$F$31:$F$400,'Étape 1 - à remplir'!$E$31:$E$400,MASQ2!J566,'Étape 1 - à remplir'!$O$31:$O$400,S$3)),IF(S$2="Espèce",IF(S$3="Tous",SUMIFS('Étape 1 - à remplir'!$F$31:$F$400,'Étape 1 - à remplir'!$E$31:$E$400,MASQ2!J566,'Étape 1 - à remplir'!$G$31:$G$400,"animaux"),SUMIFS('Étape 1 - à remplir'!$F$31:$F$400,'Étape 1 - à remplir'!$E$31:$E$400,MASQ2!J566,'Étape 1 - à remplir'!$N$31:$N$400,S$3)))))))</f>
        <v>#N/A</v>
      </c>
      <c r="L566" s="97">
        <f t="shared" si="237"/>
        <v>0</v>
      </c>
      <c r="M566" s="56" t="str">
        <f>Données_ATB!BN565</f>
        <v>Tylosine</v>
      </c>
      <c r="N566" s="204" t="str">
        <f>Données_ATB!BO565</f>
        <v/>
      </c>
      <c r="O566" s="97" t="str">
        <f>Données_ATB!BP565</f>
        <v/>
      </c>
      <c r="P566" s="77" t="str">
        <f>Données_ATB!BR565</f>
        <v>Macrolides</v>
      </c>
      <c r="Q566" s="78" t="str">
        <f>Données_ATB!BS565</f>
        <v/>
      </c>
      <c r="R566" s="79" t="str">
        <f>Données_ATB!BT565</f>
        <v/>
      </c>
      <c r="S566" s="78"/>
      <c r="U566" s="30" t="str">
        <f ca="1"/>
        <v>TYLMIX 10 % PREMELANGE MEDICAMENTEUX</v>
      </c>
      <c r="V566" s="30" t="e">
        <f ca="1"/>
        <v>#N/A</v>
      </c>
      <c r="BD566" s="102" t="str">
        <f t="shared" si="219"/>
        <v/>
      </c>
      <c r="BE566" s="56" t="str">
        <f t="shared" si="220"/>
        <v>TYLMIX 10 % PREMELANGE MEDICAMENTEUX</v>
      </c>
      <c r="BF566" s="204" t="e">
        <f>IF(IF(BN$2="Catégorie",IF(BN$3="Toutes",SUMIFS('Étape 1 - à remplir'!$F$31:$F$400,'Étape 1 - à remplir'!$E$31:$E$400,MASQ2!BE566,'Étape 1 - à remplir'!$G$31:$G$400,"lots"),SUMIFS('Étape 1 - à remplir'!$F$31:$F$400,'Étape 1 - à remplir'!$E$31:$E$400,MASQ2!BE566,'Étape 1 - à remplir'!$C$31:$C$400,BN$3)),IF(BN$2="Âge",IF(BN$3="Tous",SUMIFS('Étape 1 - à remplir'!$F$31:$F$400,'Étape 1 - à remplir'!$E$31:$E$400,MASQ2!BE566,'Étape 1 - à remplir'!$G$31:$G$400,"lots"),SUMIFS('Étape 1 - à remplir'!$F$31:$F$400,'Étape 1 - à remplir'!$E$31:$E$400,MASQ2!BE566,'Étape 1 - à remplir'!$P$31:$P$400,BN$3,'Étape 1 - à remplir'!$G$31:$G$400,"lots")),IF(BN$2="Atelier",IF(BN$3="Tous",SUMIFS('Étape 1 - à remplir'!$F$31:$F$400,'Étape 1 - à remplir'!$E$31:$E$400,MASQ2!BE566,'Étape 1 - à remplir'!$G$31:$G$400,"lots"),SUMIFS('Étape 1 - à remplir'!$F$31:$F$400,'Étape 1 - à remplir'!$E$31:$E$400,MASQ2!BE566,'Étape 1 - à remplir'!$O$31:$O$400,BN$3,'Étape 1 - à remplir'!$G$31:$G$400,"lots")),IF(BN$2="Espèce",IF(BN$3="Tous",SUMIFS('Étape 1 - à remplir'!$F$31:$F$400,'Étape 1 - à remplir'!$E$31:$E$400,MASQ2!BE566,'Étape 1 - à remplir'!$G$31:$G$400,"lots"),SUMIFS('Étape 1 - à remplir'!$F$31:$F$400,'Étape 1 - à remplir'!$E$31:$E$400,MASQ2!BE566,'Étape 1 - à remplir'!$N$31:$N$400,BN$3,'Étape 1 - à remplir'!$G$31:$G$400,"lots"))))))=0,NA(),IF(BN$2="Catégorie",IF(BN$3="Toutes",SUMIFS('Étape 1 - à remplir'!$F$31:$F$400,'Étape 1 - à remplir'!$E$31:$E$400,MASQ2!BE566,'Étape 1 - à remplir'!$G$31:$G$400,"lots"),SUMIFS('Étape 1 - à remplir'!$F$31:$F$400,'Étape 1 - à remplir'!$E$31:$E$400,MASQ2!BE566,'Étape 1 - à remplir'!$C$31:$C$400,BN$3)),IF(BN$2="Âge",IF(BN$3="Tous",SUMIFS('Étape 1 - à remplir'!$F$31:$F$400,'Étape 1 - à remplir'!$E$31:$E$400,MASQ2!BE566,'Étape 1 - à remplir'!$G$31:$G$400,"lots"),SUMIFS('Étape 1 - à remplir'!$F$31:$F$400,'Étape 1 - à remplir'!$E$31:$E$400,MASQ2!BE566,'Étape 1 - à remplir'!$P$31:$P$400,BN$3,'Étape 1 - à remplir'!$G$31:$G$400,"lots")),IF(BN$2="Atelier",IF(BN$3="Tous",SUMIFS('Étape 1 - à remplir'!$F$31:$F$400,'Étape 1 - à remplir'!$E$31:$E$400,MASQ2!BE566,'Étape 1 - à remplir'!$G$31:$G$400,"lots"),SUMIFS('Étape 1 - à remplir'!$F$31:$F$400,'Étape 1 - à remplir'!$E$31:$E$400,MASQ2!BE566,'Étape 1 - à remplir'!$O$31:$O$400,BN$3,'Étape 1 - à remplir'!$G$31:$G$400,"lots")),IF(BN$2="Espèce",IF(BN$3="Tous",SUMIFS('Étape 1 - à remplir'!$F$31:$F$400,'Étape 1 - à remplir'!$E$31:$E$400,MASQ2!BE566,'Étape 1 - à remplir'!$G$31:$G$400,"lots"),SUMIFS('Étape 1 - à remplir'!$F$31:$F$400,'Étape 1 - à remplir'!$E$31:$E$400,MASQ2!BE566,'Étape 1 - à remplir'!$N$31:$N$400,BN$3,'Étape 1 - à remplir'!$G$31:$G$400,"lots")))))))</f>
        <v>#N/A</v>
      </c>
      <c r="BG566" s="204">
        <f t="shared" si="235"/>
        <v>0</v>
      </c>
      <c r="BH566" s="204" t="str">
        <f t="shared" si="221"/>
        <v>Tylosine</v>
      </c>
      <c r="BI566" s="204" t="str">
        <f t="shared" si="222"/>
        <v/>
      </c>
      <c r="BJ566" s="204" t="str">
        <f t="shared" si="223"/>
        <v/>
      </c>
      <c r="BK566" s="204" t="str">
        <f t="shared" si="224"/>
        <v>Macrolides</v>
      </c>
      <c r="BL566" s="204" t="str">
        <f t="shared" si="225"/>
        <v/>
      </c>
      <c r="BM566" s="97" t="str">
        <f t="shared" si="226"/>
        <v/>
      </c>
      <c r="BP566" t="str">
        <f ca="1"/>
        <v>TYLMIX 10 % PREMELANGE MEDICAMENTEUX</v>
      </c>
      <c r="BQ566" t="e">
        <f ca="1"/>
        <v>#N/A</v>
      </c>
      <c r="CY566" s="102" t="str">
        <f t="shared" si="227"/>
        <v/>
      </c>
      <c r="CZ566" s="56" t="str">
        <f t="shared" si="228"/>
        <v>TYLMIX 10 % PREMELANGE MEDICAMENTEUX</v>
      </c>
      <c r="DA566" s="204" t="e">
        <f>IF(IF(DI$2="Catégorie",IF(DI$3="Toutes",SUMIFS('Étape 1 - à remplir'!$F$31:$F$400,'Étape 1 - à remplir'!$E$31:$E$400,MASQ2!CZ566,'Étape 1 - à remplir'!$G$31:$G$400,"kg"),SUMIFS('Étape 1 - à remplir'!$F$31:$F$400,'Étape 1 - à remplir'!$E$31:$E$400,MASQ2!CZ566,'Étape 1 - à remplir'!$C$31:$C$400,DI$3)),IF(DI$2="Âge",IF(DI$3="Tous",SUMIFS('Étape 1 - à remplir'!$F$31:$F$400,'Étape 1 - à remplir'!$E$31:$E$400,MASQ2!CZ566,'Étape 1 - à remplir'!$G$31:$G$400,"kg"),SUMIFS('Étape 1 - à remplir'!$F$31:$F$400,'Étape 1 - à remplir'!$E$31:$E$400,MASQ2!CZ566,'Étape 1 - à remplir'!$P$31:$P$400,DI$3,'Étape 1 - à remplir'!$G$31:$G$400,"kg")),IF(DI$2="Atelier",IF(DI$3="Tous",SUMIFS('Étape 1 - à remplir'!$F$31:$F$400,'Étape 1 - à remplir'!$E$31:$E$400,MASQ2!CZ566,'Étape 1 - à remplir'!$G$31:$G$400,"kg"),SUMIFS('Étape 1 - à remplir'!$F$31:$F$400,'Étape 1 - à remplir'!$E$31:$E$400,MASQ2!CZ566,'Étape 1 - à remplir'!$O$31:$O$400,DI$3,'Étape 1 - à remplir'!$G$31:$G$400,"kg")),IF(DI$2="Espèce",IF(DI$3="Tous",SUMIFS('Étape 1 - à remplir'!$F$31:$F$400,'Étape 1 - à remplir'!$E$31:$E$400,MASQ2!CZ566,'Étape 1 - à remplir'!$G$31:$G$400,"kg"),SUMIFS('Étape 1 - à remplir'!$F$31:$F$400,'Étape 1 - à remplir'!$E$31:$E$400,MASQ2!CZ566,'Étape 1 - à remplir'!$N$31:$N$400,DI$3,'Étape 1 - à remplir'!$G$31:$G$400,"kg"))))))=0,NA(),IF(DI$2="Catégorie",IF(DI$3="Toutes",SUMIFS('Étape 1 - à remplir'!$F$31:$F$400,'Étape 1 - à remplir'!$E$31:$E$400,MASQ2!CZ566,'Étape 1 - à remplir'!$G$31:$G$400,"kg"),SUMIFS('Étape 1 - à remplir'!$F$31:$F$400,'Étape 1 - à remplir'!$E$31:$E$400,MASQ2!CZ566,'Étape 1 - à remplir'!$C$31:$C$400,DI$3)),IF(DI$2="Âge",IF(DI$3="Tous",SUMIFS('Étape 1 - à remplir'!$F$31:$F$400,'Étape 1 - à remplir'!$E$31:$E$400,MASQ2!CZ566,'Étape 1 - à remplir'!$G$31:$G$400,"kg"),SUMIFS('Étape 1 - à remplir'!$F$31:$F$400,'Étape 1 - à remplir'!$E$31:$E$400,MASQ2!CZ566,'Étape 1 - à remplir'!$P$31:$P$400,DI$3,'Étape 1 - à remplir'!$G$31:$G$400,"kg")),IF(DI$2="Atelier",IF(DI$3="Tous",SUMIFS('Étape 1 - à remplir'!$F$31:$F$400,'Étape 1 - à remplir'!$E$31:$E$400,MASQ2!CZ566,'Étape 1 - à remplir'!$G$31:$G$400,"kg"),SUMIFS('Étape 1 - à remplir'!$F$31:$F$400,'Étape 1 - à remplir'!$E$31:$E$400,MASQ2!CZ566,'Étape 1 - à remplir'!$O$31:$O$400,DI$3,'Étape 1 - à remplir'!$G$31:$G$400,"kg")),IF(DI$2="Espèce",IF(DI$3="Tous",SUMIFS('Étape 1 - à remplir'!$F$31:$F$400,'Étape 1 - à remplir'!$E$31:$E$400,MASQ2!CZ566,'Étape 1 - à remplir'!$G$31:$G$400,"kg"),SUMIFS('Étape 1 - à remplir'!$F$31:$F$400,'Étape 1 - à remplir'!$E$31:$E$400,MASQ2!CZ566,'Étape 1 - à remplir'!$N$31:$N$400,DI$3,'Étape 1 - à remplir'!$G$31:$G$400,"kg")))))))</f>
        <v>#N/A</v>
      </c>
      <c r="DB566" s="104">
        <f t="shared" si="236"/>
        <v>0</v>
      </c>
      <c r="DC566" s="204" t="str">
        <f t="shared" si="229"/>
        <v>Tylosine</v>
      </c>
      <c r="DD566" s="204" t="str">
        <f t="shared" si="230"/>
        <v/>
      </c>
      <c r="DE566" s="204" t="str">
        <f t="shared" si="231"/>
        <v/>
      </c>
      <c r="DF566" s="204" t="str">
        <f t="shared" si="232"/>
        <v>Macrolides</v>
      </c>
      <c r="DG566" s="204" t="str">
        <f t="shared" si="233"/>
        <v/>
      </c>
      <c r="DH566" s="97" t="str">
        <f t="shared" si="234"/>
        <v/>
      </c>
      <c r="DK566" t="str">
        <f ca="1"/>
        <v>TYLMIX 10 % PREMELANGE MEDICAMENTEUX</v>
      </c>
      <c r="DL566" t="e">
        <f ca="1"/>
        <v>#N/A</v>
      </c>
    </row>
    <row r="567" spans="9:116" x14ac:dyDescent="0.25">
      <c r="I567" s="102" t="str">
        <f>INDEX(Données_ATB!BE:BV,MATCH(MASQ2!J567,Données_ATB!BE:BE,0),18)</f>
        <v/>
      </c>
      <c r="J567" s="77" t="str">
        <f>Données_ATB!BE566</f>
        <v>TYLOGRAN 100 %</v>
      </c>
      <c r="K567" s="204" t="e">
        <f>IF(IF(S$2="Catégorie",IF(S$3="Toutes",SUMIFS('Étape 1 - à remplir'!$F$31:$F$400,'Étape 1 - à remplir'!$E$31:$E$400,MASQ2!J567,'Étape 1 - à remplir'!$G$31:$G$400,"animaux"),SUMIFS('Étape 1 - à remplir'!$F$31:$F$400,'Étape 1 - à remplir'!$E$31:$E$400,MASQ2!J567,'Étape 1 - à remplir'!$C$31:$C$400,S$3)),IF(S$2="Âge",IF(S$3="Tous",SUMIFS('Étape 1 - à remplir'!$F$31:$F$400,'Étape 1 - à remplir'!$E$31:$E$400,MASQ2!J567,'Étape 1 - à remplir'!$G$31:$G$400,"animaux"),SUMIFS('Étape 1 - à remplir'!$F$31:$F$400,'Étape 1 - à remplir'!$E$31:$E$400,MASQ2!J567,'Étape 1 - à remplir'!$P$31:$P$400,S$3)),IF(S$2="Atelier",IF(S$3="Tous",SUMIFS('Étape 1 - à remplir'!$F$31:$F$400,'Étape 1 - à remplir'!$E$31:$E$400,MASQ2!J567,'Étape 1 - à remplir'!$G$31:$G$400,"animaux"),SUMIFS('Étape 1 - à remplir'!$F$31:$F$400,'Étape 1 - à remplir'!$E$31:$E$400,MASQ2!J567,'Étape 1 - à remplir'!$O$31:$O$400,S$3)),IF(S$2="Espèce",IF(S$3="Tous",SUMIFS('Étape 1 - à remplir'!$F$31:$F$400,'Étape 1 - à remplir'!$E$31:$E$400,MASQ2!J567,'Étape 1 - à remplir'!$G$31:$G$400,"animaux"),SUMIFS('Étape 1 - à remplir'!$F$31:$F$400,'Étape 1 - à remplir'!$E$31:$E$400,MASQ2!J567,'Étape 1 - à remplir'!$N$31:$N$400,S$3))))))=0,NA(),IF(S$2="Catégorie",IF(S$3="Toutes",SUMIFS('Étape 1 - à remplir'!$F$31:$F$400,'Étape 1 - à remplir'!$E$31:$E$400,MASQ2!J567,'Étape 1 - à remplir'!$G$31:$G$400,"animaux"),SUMIFS('Étape 1 - à remplir'!$F$31:$F$400,'Étape 1 - à remplir'!$E$31:$E$400,MASQ2!J567,'Étape 1 - à remplir'!$C$31:$C$400,S$3)),IF(S$2="Âge",IF(S$3="Tous",SUMIFS('Étape 1 - à remplir'!$F$31:$F$400,'Étape 1 - à remplir'!$E$31:$E$400,MASQ2!J567,'Étape 1 - à remplir'!$G$31:$G$400,"animaux"),SUMIFS('Étape 1 - à remplir'!$F$31:$F$400,'Étape 1 - à remplir'!$E$31:$E$400,MASQ2!J567,'Étape 1 - à remplir'!$P$31:$P$400,S$3)),IF(S$2="Atelier",IF(S$3="Tous",SUMIFS('Étape 1 - à remplir'!$F$31:$F$400,'Étape 1 - à remplir'!$E$31:$E$400,MASQ2!J567,'Étape 1 - à remplir'!$G$31:$G$400,"animaux"),SUMIFS('Étape 1 - à remplir'!$F$31:$F$400,'Étape 1 - à remplir'!$E$31:$E$400,MASQ2!J567,'Étape 1 - à remplir'!$O$31:$O$400,S$3)),IF(S$2="Espèce",IF(S$3="Tous",SUMIFS('Étape 1 - à remplir'!$F$31:$F$400,'Étape 1 - à remplir'!$E$31:$E$400,MASQ2!J567,'Étape 1 - à remplir'!$G$31:$G$400,"animaux"),SUMIFS('Étape 1 - à remplir'!$F$31:$F$400,'Étape 1 - à remplir'!$E$31:$E$400,MASQ2!J567,'Étape 1 - à remplir'!$N$31:$N$400,S$3)))))))</f>
        <v>#N/A</v>
      </c>
      <c r="L567" s="97">
        <f t="shared" si="237"/>
        <v>0</v>
      </c>
      <c r="M567" s="56" t="str">
        <f>Données_ATB!BN566</f>
        <v>Tylosine</v>
      </c>
      <c r="N567" s="204" t="str">
        <f>Données_ATB!BO566</f>
        <v/>
      </c>
      <c r="O567" s="97" t="str">
        <f>Données_ATB!BP566</f>
        <v/>
      </c>
      <c r="P567" s="77" t="str">
        <f>Données_ATB!BR566</f>
        <v>Macrolides</v>
      </c>
      <c r="Q567" s="78" t="str">
        <f>Données_ATB!BS566</f>
        <v/>
      </c>
      <c r="R567" s="79" t="str">
        <f>Données_ATB!BT566</f>
        <v/>
      </c>
      <c r="S567" s="78"/>
      <c r="U567" s="30" t="str">
        <f ca="1"/>
        <v>TYLOGRAN 100 %</v>
      </c>
      <c r="V567" s="30" t="e">
        <f ca="1"/>
        <v>#N/A</v>
      </c>
      <c r="BD567" s="102" t="str">
        <f t="shared" si="219"/>
        <v/>
      </c>
      <c r="BE567" s="56" t="str">
        <f t="shared" si="220"/>
        <v>TYLOGRAN 100 %</v>
      </c>
      <c r="BF567" s="204" t="e">
        <f>IF(IF(BN$2="Catégorie",IF(BN$3="Toutes",SUMIFS('Étape 1 - à remplir'!$F$31:$F$400,'Étape 1 - à remplir'!$E$31:$E$400,MASQ2!BE567,'Étape 1 - à remplir'!$G$31:$G$400,"lots"),SUMIFS('Étape 1 - à remplir'!$F$31:$F$400,'Étape 1 - à remplir'!$E$31:$E$400,MASQ2!BE567,'Étape 1 - à remplir'!$C$31:$C$400,BN$3)),IF(BN$2="Âge",IF(BN$3="Tous",SUMIFS('Étape 1 - à remplir'!$F$31:$F$400,'Étape 1 - à remplir'!$E$31:$E$400,MASQ2!BE567,'Étape 1 - à remplir'!$G$31:$G$400,"lots"),SUMIFS('Étape 1 - à remplir'!$F$31:$F$400,'Étape 1 - à remplir'!$E$31:$E$400,MASQ2!BE567,'Étape 1 - à remplir'!$P$31:$P$400,BN$3,'Étape 1 - à remplir'!$G$31:$G$400,"lots")),IF(BN$2="Atelier",IF(BN$3="Tous",SUMIFS('Étape 1 - à remplir'!$F$31:$F$400,'Étape 1 - à remplir'!$E$31:$E$400,MASQ2!BE567,'Étape 1 - à remplir'!$G$31:$G$400,"lots"),SUMIFS('Étape 1 - à remplir'!$F$31:$F$400,'Étape 1 - à remplir'!$E$31:$E$400,MASQ2!BE567,'Étape 1 - à remplir'!$O$31:$O$400,BN$3,'Étape 1 - à remplir'!$G$31:$G$400,"lots")),IF(BN$2="Espèce",IF(BN$3="Tous",SUMIFS('Étape 1 - à remplir'!$F$31:$F$400,'Étape 1 - à remplir'!$E$31:$E$400,MASQ2!BE567,'Étape 1 - à remplir'!$G$31:$G$400,"lots"),SUMIFS('Étape 1 - à remplir'!$F$31:$F$400,'Étape 1 - à remplir'!$E$31:$E$400,MASQ2!BE567,'Étape 1 - à remplir'!$N$31:$N$400,BN$3,'Étape 1 - à remplir'!$G$31:$G$400,"lots"))))))=0,NA(),IF(BN$2="Catégorie",IF(BN$3="Toutes",SUMIFS('Étape 1 - à remplir'!$F$31:$F$400,'Étape 1 - à remplir'!$E$31:$E$400,MASQ2!BE567,'Étape 1 - à remplir'!$G$31:$G$400,"lots"),SUMIFS('Étape 1 - à remplir'!$F$31:$F$400,'Étape 1 - à remplir'!$E$31:$E$400,MASQ2!BE567,'Étape 1 - à remplir'!$C$31:$C$400,BN$3)),IF(BN$2="Âge",IF(BN$3="Tous",SUMIFS('Étape 1 - à remplir'!$F$31:$F$400,'Étape 1 - à remplir'!$E$31:$E$400,MASQ2!BE567,'Étape 1 - à remplir'!$G$31:$G$400,"lots"),SUMIFS('Étape 1 - à remplir'!$F$31:$F$400,'Étape 1 - à remplir'!$E$31:$E$400,MASQ2!BE567,'Étape 1 - à remplir'!$P$31:$P$400,BN$3,'Étape 1 - à remplir'!$G$31:$G$400,"lots")),IF(BN$2="Atelier",IF(BN$3="Tous",SUMIFS('Étape 1 - à remplir'!$F$31:$F$400,'Étape 1 - à remplir'!$E$31:$E$400,MASQ2!BE567,'Étape 1 - à remplir'!$G$31:$G$400,"lots"),SUMIFS('Étape 1 - à remplir'!$F$31:$F$400,'Étape 1 - à remplir'!$E$31:$E$400,MASQ2!BE567,'Étape 1 - à remplir'!$O$31:$O$400,BN$3,'Étape 1 - à remplir'!$G$31:$G$400,"lots")),IF(BN$2="Espèce",IF(BN$3="Tous",SUMIFS('Étape 1 - à remplir'!$F$31:$F$400,'Étape 1 - à remplir'!$E$31:$E$400,MASQ2!BE567,'Étape 1 - à remplir'!$G$31:$G$400,"lots"),SUMIFS('Étape 1 - à remplir'!$F$31:$F$400,'Étape 1 - à remplir'!$E$31:$E$400,MASQ2!BE567,'Étape 1 - à remplir'!$N$31:$N$400,BN$3,'Étape 1 - à remplir'!$G$31:$G$400,"lots")))))))</f>
        <v>#N/A</v>
      </c>
      <c r="BG567" s="204">
        <f t="shared" si="235"/>
        <v>0</v>
      </c>
      <c r="BH567" s="204" t="str">
        <f t="shared" si="221"/>
        <v>Tylosine</v>
      </c>
      <c r="BI567" s="204" t="str">
        <f t="shared" si="222"/>
        <v/>
      </c>
      <c r="BJ567" s="204" t="str">
        <f t="shared" si="223"/>
        <v/>
      </c>
      <c r="BK567" s="204" t="str">
        <f t="shared" si="224"/>
        <v>Macrolides</v>
      </c>
      <c r="BL567" s="204" t="str">
        <f t="shared" si="225"/>
        <v/>
      </c>
      <c r="BM567" s="97" t="str">
        <f t="shared" si="226"/>
        <v/>
      </c>
      <c r="BP567" t="str">
        <f ca="1"/>
        <v>TYLOGRAN 100 %</v>
      </c>
      <c r="BQ567" t="e">
        <f ca="1"/>
        <v>#N/A</v>
      </c>
      <c r="CY567" s="102" t="str">
        <f t="shared" si="227"/>
        <v/>
      </c>
      <c r="CZ567" s="56" t="str">
        <f t="shared" si="228"/>
        <v>TYLOGRAN 100 %</v>
      </c>
      <c r="DA567" s="204" t="e">
        <f>IF(IF(DI$2="Catégorie",IF(DI$3="Toutes",SUMIFS('Étape 1 - à remplir'!$F$31:$F$400,'Étape 1 - à remplir'!$E$31:$E$400,MASQ2!CZ567,'Étape 1 - à remplir'!$G$31:$G$400,"kg"),SUMIFS('Étape 1 - à remplir'!$F$31:$F$400,'Étape 1 - à remplir'!$E$31:$E$400,MASQ2!CZ567,'Étape 1 - à remplir'!$C$31:$C$400,DI$3)),IF(DI$2="Âge",IF(DI$3="Tous",SUMIFS('Étape 1 - à remplir'!$F$31:$F$400,'Étape 1 - à remplir'!$E$31:$E$400,MASQ2!CZ567,'Étape 1 - à remplir'!$G$31:$G$400,"kg"),SUMIFS('Étape 1 - à remplir'!$F$31:$F$400,'Étape 1 - à remplir'!$E$31:$E$400,MASQ2!CZ567,'Étape 1 - à remplir'!$P$31:$P$400,DI$3,'Étape 1 - à remplir'!$G$31:$G$400,"kg")),IF(DI$2="Atelier",IF(DI$3="Tous",SUMIFS('Étape 1 - à remplir'!$F$31:$F$400,'Étape 1 - à remplir'!$E$31:$E$400,MASQ2!CZ567,'Étape 1 - à remplir'!$G$31:$G$400,"kg"),SUMIFS('Étape 1 - à remplir'!$F$31:$F$400,'Étape 1 - à remplir'!$E$31:$E$400,MASQ2!CZ567,'Étape 1 - à remplir'!$O$31:$O$400,DI$3,'Étape 1 - à remplir'!$G$31:$G$400,"kg")),IF(DI$2="Espèce",IF(DI$3="Tous",SUMIFS('Étape 1 - à remplir'!$F$31:$F$400,'Étape 1 - à remplir'!$E$31:$E$400,MASQ2!CZ567,'Étape 1 - à remplir'!$G$31:$G$400,"kg"),SUMIFS('Étape 1 - à remplir'!$F$31:$F$400,'Étape 1 - à remplir'!$E$31:$E$400,MASQ2!CZ567,'Étape 1 - à remplir'!$N$31:$N$400,DI$3,'Étape 1 - à remplir'!$G$31:$G$400,"kg"))))))=0,NA(),IF(DI$2="Catégorie",IF(DI$3="Toutes",SUMIFS('Étape 1 - à remplir'!$F$31:$F$400,'Étape 1 - à remplir'!$E$31:$E$400,MASQ2!CZ567,'Étape 1 - à remplir'!$G$31:$G$400,"kg"),SUMIFS('Étape 1 - à remplir'!$F$31:$F$400,'Étape 1 - à remplir'!$E$31:$E$400,MASQ2!CZ567,'Étape 1 - à remplir'!$C$31:$C$400,DI$3)),IF(DI$2="Âge",IF(DI$3="Tous",SUMIFS('Étape 1 - à remplir'!$F$31:$F$400,'Étape 1 - à remplir'!$E$31:$E$400,MASQ2!CZ567,'Étape 1 - à remplir'!$G$31:$G$400,"kg"),SUMIFS('Étape 1 - à remplir'!$F$31:$F$400,'Étape 1 - à remplir'!$E$31:$E$400,MASQ2!CZ567,'Étape 1 - à remplir'!$P$31:$P$400,DI$3,'Étape 1 - à remplir'!$G$31:$G$400,"kg")),IF(DI$2="Atelier",IF(DI$3="Tous",SUMIFS('Étape 1 - à remplir'!$F$31:$F$400,'Étape 1 - à remplir'!$E$31:$E$400,MASQ2!CZ567,'Étape 1 - à remplir'!$G$31:$G$400,"kg"),SUMIFS('Étape 1 - à remplir'!$F$31:$F$400,'Étape 1 - à remplir'!$E$31:$E$400,MASQ2!CZ567,'Étape 1 - à remplir'!$O$31:$O$400,DI$3,'Étape 1 - à remplir'!$G$31:$G$400,"kg")),IF(DI$2="Espèce",IF(DI$3="Tous",SUMIFS('Étape 1 - à remplir'!$F$31:$F$400,'Étape 1 - à remplir'!$E$31:$E$400,MASQ2!CZ567,'Étape 1 - à remplir'!$G$31:$G$400,"kg"),SUMIFS('Étape 1 - à remplir'!$F$31:$F$400,'Étape 1 - à remplir'!$E$31:$E$400,MASQ2!CZ567,'Étape 1 - à remplir'!$N$31:$N$400,DI$3,'Étape 1 - à remplir'!$G$31:$G$400,"kg")))))))</f>
        <v>#N/A</v>
      </c>
      <c r="DB567" s="104">
        <f t="shared" si="236"/>
        <v>0</v>
      </c>
      <c r="DC567" s="204" t="str">
        <f t="shared" si="229"/>
        <v>Tylosine</v>
      </c>
      <c r="DD567" s="204" t="str">
        <f t="shared" si="230"/>
        <v/>
      </c>
      <c r="DE567" s="204" t="str">
        <f t="shared" si="231"/>
        <v/>
      </c>
      <c r="DF567" s="204" t="str">
        <f t="shared" si="232"/>
        <v>Macrolides</v>
      </c>
      <c r="DG567" s="204" t="str">
        <f t="shared" si="233"/>
        <v/>
      </c>
      <c r="DH567" s="97" t="str">
        <f t="shared" si="234"/>
        <v/>
      </c>
      <c r="DK567" t="str">
        <f ca="1"/>
        <v>TYLOGRAN 100 %</v>
      </c>
      <c r="DL567" t="e">
        <f ca="1"/>
        <v>#N/A</v>
      </c>
    </row>
    <row r="568" spans="9:116" x14ac:dyDescent="0.25">
      <c r="I568" s="102" t="str">
        <f>INDEX(Données_ATB!BE:BV,MATCH(MASQ2!J568,Données_ATB!BE:BE,0),18)</f>
        <v/>
      </c>
      <c r="J568" s="77" t="str">
        <f>Données_ATB!BE567</f>
        <v>TYLOLIDE</v>
      </c>
      <c r="K568" s="204" t="e">
        <f>IF(IF(S$2="Catégorie",IF(S$3="Toutes",SUMIFS('Étape 1 - à remplir'!$F$31:$F$400,'Étape 1 - à remplir'!$E$31:$E$400,MASQ2!J568,'Étape 1 - à remplir'!$G$31:$G$400,"animaux"),SUMIFS('Étape 1 - à remplir'!$F$31:$F$400,'Étape 1 - à remplir'!$E$31:$E$400,MASQ2!J568,'Étape 1 - à remplir'!$C$31:$C$400,S$3)),IF(S$2="Âge",IF(S$3="Tous",SUMIFS('Étape 1 - à remplir'!$F$31:$F$400,'Étape 1 - à remplir'!$E$31:$E$400,MASQ2!J568,'Étape 1 - à remplir'!$G$31:$G$400,"animaux"),SUMIFS('Étape 1 - à remplir'!$F$31:$F$400,'Étape 1 - à remplir'!$E$31:$E$400,MASQ2!J568,'Étape 1 - à remplir'!$P$31:$P$400,S$3)),IF(S$2="Atelier",IF(S$3="Tous",SUMIFS('Étape 1 - à remplir'!$F$31:$F$400,'Étape 1 - à remplir'!$E$31:$E$400,MASQ2!J568,'Étape 1 - à remplir'!$G$31:$G$400,"animaux"),SUMIFS('Étape 1 - à remplir'!$F$31:$F$400,'Étape 1 - à remplir'!$E$31:$E$400,MASQ2!J568,'Étape 1 - à remplir'!$O$31:$O$400,S$3)),IF(S$2="Espèce",IF(S$3="Tous",SUMIFS('Étape 1 - à remplir'!$F$31:$F$400,'Étape 1 - à remplir'!$E$31:$E$400,MASQ2!J568,'Étape 1 - à remplir'!$G$31:$G$400,"animaux"),SUMIFS('Étape 1 - à remplir'!$F$31:$F$400,'Étape 1 - à remplir'!$E$31:$E$400,MASQ2!J568,'Étape 1 - à remplir'!$N$31:$N$400,S$3))))))=0,NA(),IF(S$2="Catégorie",IF(S$3="Toutes",SUMIFS('Étape 1 - à remplir'!$F$31:$F$400,'Étape 1 - à remplir'!$E$31:$E$400,MASQ2!J568,'Étape 1 - à remplir'!$G$31:$G$400,"animaux"),SUMIFS('Étape 1 - à remplir'!$F$31:$F$400,'Étape 1 - à remplir'!$E$31:$E$400,MASQ2!J568,'Étape 1 - à remplir'!$C$31:$C$400,S$3)),IF(S$2="Âge",IF(S$3="Tous",SUMIFS('Étape 1 - à remplir'!$F$31:$F$400,'Étape 1 - à remplir'!$E$31:$E$400,MASQ2!J568,'Étape 1 - à remplir'!$G$31:$G$400,"animaux"),SUMIFS('Étape 1 - à remplir'!$F$31:$F$400,'Étape 1 - à remplir'!$E$31:$E$400,MASQ2!J568,'Étape 1 - à remplir'!$P$31:$P$400,S$3)),IF(S$2="Atelier",IF(S$3="Tous",SUMIFS('Étape 1 - à remplir'!$F$31:$F$400,'Étape 1 - à remplir'!$E$31:$E$400,MASQ2!J568,'Étape 1 - à remplir'!$G$31:$G$400,"animaux"),SUMIFS('Étape 1 - à remplir'!$F$31:$F$400,'Étape 1 - à remplir'!$E$31:$E$400,MASQ2!J568,'Étape 1 - à remplir'!$O$31:$O$400,S$3)),IF(S$2="Espèce",IF(S$3="Tous",SUMIFS('Étape 1 - à remplir'!$F$31:$F$400,'Étape 1 - à remplir'!$E$31:$E$400,MASQ2!J568,'Étape 1 - à remplir'!$G$31:$G$400,"animaux"),SUMIFS('Étape 1 - à remplir'!$F$31:$F$400,'Étape 1 - à remplir'!$E$31:$E$400,MASQ2!J568,'Étape 1 - à remplir'!$N$31:$N$400,S$3)))))))</f>
        <v>#N/A</v>
      </c>
      <c r="L568" s="97">
        <f t="shared" si="237"/>
        <v>0</v>
      </c>
      <c r="M568" s="56" t="str">
        <f>Données_ATB!BN567</f>
        <v>Tylosine</v>
      </c>
      <c r="N568" s="204" t="str">
        <f>Données_ATB!BO567</f>
        <v/>
      </c>
      <c r="O568" s="97" t="str">
        <f>Données_ATB!BP567</f>
        <v/>
      </c>
      <c r="P568" s="77" t="str">
        <f>Données_ATB!BR567</f>
        <v>Macrolides</v>
      </c>
      <c r="Q568" s="78" t="str">
        <f>Données_ATB!BS567</f>
        <v/>
      </c>
      <c r="R568" s="79" t="str">
        <f>Données_ATB!BT567</f>
        <v/>
      </c>
      <c r="S568" s="78"/>
      <c r="U568" s="30" t="str">
        <f ca="1"/>
        <v>TYLOLIDE</v>
      </c>
      <c r="V568" s="30" t="e">
        <f ca="1"/>
        <v>#N/A</v>
      </c>
      <c r="BD568" s="102" t="str">
        <f t="shared" si="219"/>
        <v/>
      </c>
      <c r="BE568" s="56" t="str">
        <f t="shared" si="220"/>
        <v>TYLOLIDE</v>
      </c>
      <c r="BF568" s="204" t="e">
        <f>IF(IF(BN$2="Catégorie",IF(BN$3="Toutes",SUMIFS('Étape 1 - à remplir'!$F$31:$F$400,'Étape 1 - à remplir'!$E$31:$E$400,MASQ2!BE568,'Étape 1 - à remplir'!$G$31:$G$400,"lots"),SUMIFS('Étape 1 - à remplir'!$F$31:$F$400,'Étape 1 - à remplir'!$E$31:$E$400,MASQ2!BE568,'Étape 1 - à remplir'!$C$31:$C$400,BN$3)),IF(BN$2="Âge",IF(BN$3="Tous",SUMIFS('Étape 1 - à remplir'!$F$31:$F$400,'Étape 1 - à remplir'!$E$31:$E$400,MASQ2!BE568,'Étape 1 - à remplir'!$G$31:$G$400,"lots"),SUMIFS('Étape 1 - à remplir'!$F$31:$F$400,'Étape 1 - à remplir'!$E$31:$E$400,MASQ2!BE568,'Étape 1 - à remplir'!$P$31:$P$400,BN$3,'Étape 1 - à remplir'!$G$31:$G$400,"lots")),IF(BN$2="Atelier",IF(BN$3="Tous",SUMIFS('Étape 1 - à remplir'!$F$31:$F$400,'Étape 1 - à remplir'!$E$31:$E$400,MASQ2!BE568,'Étape 1 - à remplir'!$G$31:$G$400,"lots"),SUMIFS('Étape 1 - à remplir'!$F$31:$F$400,'Étape 1 - à remplir'!$E$31:$E$400,MASQ2!BE568,'Étape 1 - à remplir'!$O$31:$O$400,BN$3,'Étape 1 - à remplir'!$G$31:$G$400,"lots")),IF(BN$2="Espèce",IF(BN$3="Tous",SUMIFS('Étape 1 - à remplir'!$F$31:$F$400,'Étape 1 - à remplir'!$E$31:$E$400,MASQ2!BE568,'Étape 1 - à remplir'!$G$31:$G$400,"lots"),SUMIFS('Étape 1 - à remplir'!$F$31:$F$400,'Étape 1 - à remplir'!$E$31:$E$400,MASQ2!BE568,'Étape 1 - à remplir'!$N$31:$N$400,BN$3,'Étape 1 - à remplir'!$G$31:$G$400,"lots"))))))=0,NA(),IF(BN$2="Catégorie",IF(BN$3="Toutes",SUMIFS('Étape 1 - à remplir'!$F$31:$F$400,'Étape 1 - à remplir'!$E$31:$E$400,MASQ2!BE568,'Étape 1 - à remplir'!$G$31:$G$400,"lots"),SUMIFS('Étape 1 - à remplir'!$F$31:$F$400,'Étape 1 - à remplir'!$E$31:$E$400,MASQ2!BE568,'Étape 1 - à remplir'!$C$31:$C$400,BN$3)),IF(BN$2="Âge",IF(BN$3="Tous",SUMIFS('Étape 1 - à remplir'!$F$31:$F$400,'Étape 1 - à remplir'!$E$31:$E$400,MASQ2!BE568,'Étape 1 - à remplir'!$G$31:$G$400,"lots"),SUMIFS('Étape 1 - à remplir'!$F$31:$F$400,'Étape 1 - à remplir'!$E$31:$E$400,MASQ2!BE568,'Étape 1 - à remplir'!$P$31:$P$400,BN$3,'Étape 1 - à remplir'!$G$31:$G$400,"lots")),IF(BN$2="Atelier",IF(BN$3="Tous",SUMIFS('Étape 1 - à remplir'!$F$31:$F$400,'Étape 1 - à remplir'!$E$31:$E$400,MASQ2!BE568,'Étape 1 - à remplir'!$G$31:$G$400,"lots"),SUMIFS('Étape 1 - à remplir'!$F$31:$F$400,'Étape 1 - à remplir'!$E$31:$E$400,MASQ2!BE568,'Étape 1 - à remplir'!$O$31:$O$400,BN$3,'Étape 1 - à remplir'!$G$31:$G$400,"lots")),IF(BN$2="Espèce",IF(BN$3="Tous",SUMIFS('Étape 1 - à remplir'!$F$31:$F$400,'Étape 1 - à remplir'!$E$31:$E$400,MASQ2!BE568,'Étape 1 - à remplir'!$G$31:$G$400,"lots"),SUMIFS('Étape 1 - à remplir'!$F$31:$F$400,'Étape 1 - à remplir'!$E$31:$E$400,MASQ2!BE568,'Étape 1 - à remplir'!$N$31:$N$400,BN$3,'Étape 1 - à remplir'!$G$31:$G$400,"lots")))))))</f>
        <v>#N/A</v>
      </c>
      <c r="BG568" s="204">
        <f t="shared" si="235"/>
        <v>0</v>
      </c>
      <c r="BH568" s="204" t="str">
        <f t="shared" si="221"/>
        <v>Tylosine</v>
      </c>
      <c r="BI568" s="204" t="str">
        <f t="shared" si="222"/>
        <v/>
      </c>
      <c r="BJ568" s="204" t="str">
        <f t="shared" si="223"/>
        <v/>
      </c>
      <c r="BK568" s="204" t="str">
        <f t="shared" si="224"/>
        <v>Macrolides</v>
      </c>
      <c r="BL568" s="204" t="str">
        <f t="shared" si="225"/>
        <v/>
      </c>
      <c r="BM568" s="97" t="str">
        <f t="shared" si="226"/>
        <v/>
      </c>
      <c r="BP568" t="str">
        <f ca="1"/>
        <v>TYLOLIDE</v>
      </c>
      <c r="BQ568" t="e">
        <f ca="1"/>
        <v>#N/A</v>
      </c>
      <c r="CY568" s="102" t="str">
        <f t="shared" si="227"/>
        <v/>
      </c>
      <c r="CZ568" s="56" t="str">
        <f t="shared" si="228"/>
        <v>TYLOLIDE</v>
      </c>
      <c r="DA568" s="204" t="e">
        <f>IF(IF(DI$2="Catégorie",IF(DI$3="Toutes",SUMIFS('Étape 1 - à remplir'!$F$31:$F$400,'Étape 1 - à remplir'!$E$31:$E$400,MASQ2!CZ568,'Étape 1 - à remplir'!$G$31:$G$400,"kg"),SUMIFS('Étape 1 - à remplir'!$F$31:$F$400,'Étape 1 - à remplir'!$E$31:$E$400,MASQ2!CZ568,'Étape 1 - à remplir'!$C$31:$C$400,DI$3)),IF(DI$2="Âge",IF(DI$3="Tous",SUMIFS('Étape 1 - à remplir'!$F$31:$F$400,'Étape 1 - à remplir'!$E$31:$E$400,MASQ2!CZ568,'Étape 1 - à remplir'!$G$31:$G$400,"kg"),SUMIFS('Étape 1 - à remplir'!$F$31:$F$400,'Étape 1 - à remplir'!$E$31:$E$400,MASQ2!CZ568,'Étape 1 - à remplir'!$P$31:$P$400,DI$3,'Étape 1 - à remplir'!$G$31:$G$400,"kg")),IF(DI$2="Atelier",IF(DI$3="Tous",SUMIFS('Étape 1 - à remplir'!$F$31:$F$400,'Étape 1 - à remplir'!$E$31:$E$400,MASQ2!CZ568,'Étape 1 - à remplir'!$G$31:$G$400,"kg"),SUMIFS('Étape 1 - à remplir'!$F$31:$F$400,'Étape 1 - à remplir'!$E$31:$E$400,MASQ2!CZ568,'Étape 1 - à remplir'!$O$31:$O$400,DI$3,'Étape 1 - à remplir'!$G$31:$G$400,"kg")),IF(DI$2="Espèce",IF(DI$3="Tous",SUMIFS('Étape 1 - à remplir'!$F$31:$F$400,'Étape 1 - à remplir'!$E$31:$E$400,MASQ2!CZ568,'Étape 1 - à remplir'!$G$31:$G$400,"kg"),SUMIFS('Étape 1 - à remplir'!$F$31:$F$400,'Étape 1 - à remplir'!$E$31:$E$400,MASQ2!CZ568,'Étape 1 - à remplir'!$N$31:$N$400,DI$3,'Étape 1 - à remplir'!$G$31:$G$400,"kg"))))))=0,NA(),IF(DI$2="Catégorie",IF(DI$3="Toutes",SUMIFS('Étape 1 - à remplir'!$F$31:$F$400,'Étape 1 - à remplir'!$E$31:$E$400,MASQ2!CZ568,'Étape 1 - à remplir'!$G$31:$G$400,"kg"),SUMIFS('Étape 1 - à remplir'!$F$31:$F$400,'Étape 1 - à remplir'!$E$31:$E$400,MASQ2!CZ568,'Étape 1 - à remplir'!$C$31:$C$400,DI$3)),IF(DI$2="Âge",IF(DI$3="Tous",SUMIFS('Étape 1 - à remplir'!$F$31:$F$400,'Étape 1 - à remplir'!$E$31:$E$400,MASQ2!CZ568,'Étape 1 - à remplir'!$G$31:$G$400,"kg"),SUMIFS('Étape 1 - à remplir'!$F$31:$F$400,'Étape 1 - à remplir'!$E$31:$E$400,MASQ2!CZ568,'Étape 1 - à remplir'!$P$31:$P$400,DI$3,'Étape 1 - à remplir'!$G$31:$G$400,"kg")),IF(DI$2="Atelier",IF(DI$3="Tous",SUMIFS('Étape 1 - à remplir'!$F$31:$F$400,'Étape 1 - à remplir'!$E$31:$E$400,MASQ2!CZ568,'Étape 1 - à remplir'!$G$31:$G$400,"kg"),SUMIFS('Étape 1 - à remplir'!$F$31:$F$400,'Étape 1 - à remplir'!$E$31:$E$400,MASQ2!CZ568,'Étape 1 - à remplir'!$O$31:$O$400,DI$3,'Étape 1 - à remplir'!$G$31:$G$400,"kg")),IF(DI$2="Espèce",IF(DI$3="Tous",SUMIFS('Étape 1 - à remplir'!$F$31:$F$400,'Étape 1 - à remplir'!$E$31:$E$400,MASQ2!CZ568,'Étape 1 - à remplir'!$G$31:$G$400,"kg"),SUMIFS('Étape 1 - à remplir'!$F$31:$F$400,'Étape 1 - à remplir'!$E$31:$E$400,MASQ2!CZ568,'Étape 1 - à remplir'!$N$31:$N$400,DI$3,'Étape 1 - à remplir'!$G$31:$G$400,"kg")))))))</f>
        <v>#N/A</v>
      </c>
      <c r="DB568" s="104">
        <f t="shared" si="236"/>
        <v>0</v>
      </c>
      <c r="DC568" s="204" t="str">
        <f t="shared" si="229"/>
        <v>Tylosine</v>
      </c>
      <c r="DD568" s="204" t="str">
        <f t="shared" si="230"/>
        <v/>
      </c>
      <c r="DE568" s="204" t="str">
        <f t="shared" si="231"/>
        <v/>
      </c>
      <c r="DF568" s="204" t="str">
        <f t="shared" si="232"/>
        <v>Macrolides</v>
      </c>
      <c r="DG568" s="204" t="str">
        <f t="shared" si="233"/>
        <v/>
      </c>
      <c r="DH568" s="97" t="str">
        <f t="shared" si="234"/>
        <v/>
      </c>
      <c r="DK568" t="str">
        <f ca="1"/>
        <v>TYLOLIDE</v>
      </c>
      <c r="DL568" t="e">
        <f ca="1"/>
        <v>#N/A</v>
      </c>
    </row>
    <row r="569" spans="9:116" x14ac:dyDescent="0.25">
      <c r="I569" s="102" t="str">
        <f>INDEX(Données_ATB!BE:BV,MATCH(MASQ2!J569,Données_ATB!BE:BE,0),18)</f>
        <v/>
      </c>
      <c r="J569" s="77" t="str">
        <f>Données_ATB!BE568</f>
        <v>TYLORAL</v>
      </c>
      <c r="K569" s="204" t="e">
        <f>IF(IF(S$2="Catégorie",IF(S$3="Toutes",SUMIFS('Étape 1 - à remplir'!$F$31:$F$400,'Étape 1 - à remplir'!$E$31:$E$400,MASQ2!J569,'Étape 1 - à remplir'!$G$31:$G$400,"animaux"),SUMIFS('Étape 1 - à remplir'!$F$31:$F$400,'Étape 1 - à remplir'!$E$31:$E$400,MASQ2!J569,'Étape 1 - à remplir'!$C$31:$C$400,S$3)),IF(S$2="Âge",IF(S$3="Tous",SUMIFS('Étape 1 - à remplir'!$F$31:$F$400,'Étape 1 - à remplir'!$E$31:$E$400,MASQ2!J569,'Étape 1 - à remplir'!$G$31:$G$400,"animaux"),SUMIFS('Étape 1 - à remplir'!$F$31:$F$400,'Étape 1 - à remplir'!$E$31:$E$400,MASQ2!J569,'Étape 1 - à remplir'!$P$31:$P$400,S$3)),IF(S$2="Atelier",IF(S$3="Tous",SUMIFS('Étape 1 - à remplir'!$F$31:$F$400,'Étape 1 - à remplir'!$E$31:$E$400,MASQ2!J569,'Étape 1 - à remplir'!$G$31:$G$400,"animaux"),SUMIFS('Étape 1 - à remplir'!$F$31:$F$400,'Étape 1 - à remplir'!$E$31:$E$400,MASQ2!J569,'Étape 1 - à remplir'!$O$31:$O$400,S$3)),IF(S$2="Espèce",IF(S$3="Tous",SUMIFS('Étape 1 - à remplir'!$F$31:$F$400,'Étape 1 - à remplir'!$E$31:$E$400,MASQ2!J569,'Étape 1 - à remplir'!$G$31:$G$400,"animaux"),SUMIFS('Étape 1 - à remplir'!$F$31:$F$400,'Étape 1 - à remplir'!$E$31:$E$400,MASQ2!J569,'Étape 1 - à remplir'!$N$31:$N$400,S$3))))))=0,NA(),IF(S$2="Catégorie",IF(S$3="Toutes",SUMIFS('Étape 1 - à remplir'!$F$31:$F$400,'Étape 1 - à remplir'!$E$31:$E$400,MASQ2!J569,'Étape 1 - à remplir'!$G$31:$G$400,"animaux"),SUMIFS('Étape 1 - à remplir'!$F$31:$F$400,'Étape 1 - à remplir'!$E$31:$E$400,MASQ2!J569,'Étape 1 - à remplir'!$C$31:$C$400,S$3)),IF(S$2="Âge",IF(S$3="Tous",SUMIFS('Étape 1 - à remplir'!$F$31:$F$400,'Étape 1 - à remplir'!$E$31:$E$400,MASQ2!J569,'Étape 1 - à remplir'!$G$31:$G$400,"animaux"),SUMIFS('Étape 1 - à remplir'!$F$31:$F$400,'Étape 1 - à remplir'!$E$31:$E$400,MASQ2!J569,'Étape 1 - à remplir'!$P$31:$P$400,S$3)),IF(S$2="Atelier",IF(S$3="Tous",SUMIFS('Étape 1 - à remplir'!$F$31:$F$400,'Étape 1 - à remplir'!$E$31:$E$400,MASQ2!J569,'Étape 1 - à remplir'!$G$31:$G$400,"animaux"),SUMIFS('Étape 1 - à remplir'!$F$31:$F$400,'Étape 1 - à remplir'!$E$31:$E$400,MASQ2!J569,'Étape 1 - à remplir'!$O$31:$O$400,S$3)),IF(S$2="Espèce",IF(S$3="Tous",SUMIFS('Étape 1 - à remplir'!$F$31:$F$400,'Étape 1 - à remplir'!$E$31:$E$400,MASQ2!J569,'Étape 1 - à remplir'!$G$31:$G$400,"animaux"),SUMIFS('Étape 1 - à remplir'!$F$31:$F$400,'Étape 1 - à remplir'!$E$31:$E$400,MASQ2!J569,'Étape 1 - à remplir'!$N$31:$N$400,S$3)))))))</f>
        <v>#N/A</v>
      </c>
      <c r="L569" s="97">
        <f t="shared" si="237"/>
        <v>0</v>
      </c>
      <c r="M569" s="56" t="str">
        <f>Données_ATB!BN568</f>
        <v>Tylosine</v>
      </c>
      <c r="N569" s="204" t="str">
        <f>Données_ATB!BO568</f>
        <v/>
      </c>
      <c r="O569" s="97" t="str">
        <f>Données_ATB!BP568</f>
        <v/>
      </c>
      <c r="P569" s="77" t="str">
        <f>Données_ATB!BR568</f>
        <v>Macrolides</v>
      </c>
      <c r="Q569" s="78" t="str">
        <f>Données_ATB!BS568</f>
        <v/>
      </c>
      <c r="R569" s="79" t="str">
        <f>Données_ATB!BT568</f>
        <v/>
      </c>
      <c r="S569" s="78"/>
      <c r="U569" s="30" t="str">
        <f ca="1"/>
        <v>TYLORAL</v>
      </c>
      <c r="V569" s="30" t="e">
        <f ca="1"/>
        <v>#N/A</v>
      </c>
      <c r="BD569" s="102" t="str">
        <f t="shared" si="219"/>
        <v/>
      </c>
      <c r="BE569" s="56" t="str">
        <f t="shared" si="220"/>
        <v>TYLORAL</v>
      </c>
      <c r="BF569" s="204" t="e">
        <f>IF(IF(BN$2="Catégorie",IF(BN$3="Toutes",SUMIFS('Étape 1 - à remplir'!$F$31:$F$400,'Étape 1 - à remplir'!$E$31:$E$400,MASQ2!BE569,'Étape 1 - à remplir'!$G$31:$G$400,"lots"),SUMIFS('Étape 1 - à remplir'!$F$31:$F$400,'Étape 1 - à remplir'!$E$31:$E$400,MASQ2!BE569,'Étape 1 - à remplir'!$C$31:$C$400,BN$3)),IF(BN$2="Âge",IF(BN$3="Tous",SUMIFS('Étape 1 - à remplir'!$F$31:$F$400,'Étape 1 - à remplir'!$E$31:$E$400,MASQ2!BE569,'Étape 1 - à remplir'!$G$31:$G$400,"lots"),SUMIFS('Étape 1 - à remplir'!$F$31:$F$400,'Étape 1 - à remplir'!$E$31:$E$400,MASQ2!BE569,'Étape 1 - à remplir'!$P$31:$P$400,BN$3,'Étape 1 - à remplir'!$G$31:$G$400,"lots")),IF(BN$2="Atelier",IF(BN$3="Tous",SUMIFS('Étape 1 - à remplir'!$F$31:$F$400,'Étape 1 - à remplir'!$E$31:$E$400,MASQ2!BE569,'Étape 1 - à remplir'!$G$31:$G$400,"lots"),SUMIFS('Étape 1 - à remplir'!$F$31:$F$400,'Étape 1 - à remplir'!$E$31:$E$400,MASQ2!BE569,'Étape 1 - à remplir'!$O$31:$O$400,BN$3,'Étape 1 - à remplir'!$G$31:$G$400,"lots")),IF(BN$2="Espèce",IF(BN$3="Tous",SUMIFS('Étape 1 - à remplir'!$F$31:$F$400,'Étape 1 - à remplir'!$E$31:$E$400,MASQ2!BE569,'Étape 1 - à remplir'!$G$31:$G$400,"lots"),SUMIFS('Étape 1 - à remplir'!$F$31:$F$400,'Étape 1 - à remplir'!$E$31:$E$400,MASQ2!BE569,'Étape 1 - à remplir'!$N$31:$N$400,BN$3,'Étape 1 - à remplir'!$G$31:$G$400,"lots"))))))=0,NA(),IF(BN$2="Catégorie",IF(BN$3="Toutes",SUMIFS('Étape 1 - à remplir'!$F$31:$F$400,'Étape 1 - à remplir'!$E$31:$E$400,MASQ2!BE569,'Étape 1 - à remplir'!$G$31:$G$400,"lots"),SUMIFS('Étape 1 - à remplir'!$F$31:$F$400,'Étape 1 - à remplir'!$E$31:$E$400,MASQ2!BE569,'Étape 1 - à remplir'!$C$31:$C$400,BN$3)),IF(BN$2="Âge",IF(BN$3="Tous",SUMIFS('Étape 1 - à remplir'!$F$31:$F$400,'Étape 1 - à remplir'!$E$31:$E$400,MASQ2!BE569,'Étape 1 - à remplir'!$G$31:$G$400,"lots"),SUMIFS('Étape 1 - à remplir'!$F$31:$F$400,'Étape 1 - à remplir'!$E$31:$E$400,MASQ2!BE569,'Étape 1 - à remplir'!$P$31:$P$400,BN$3,'Étape 1 - à remplir'!$G$31:$G$400,"lots")),IF(BN$2="Atelier",IF(BN$3="Tous",SUMIFS('Étape 1 - à remplir'!$F$31:$F$400,'Étape 1 - à remplir'!$E$31:$E$400,MASQ2!BE569,'Étape 1 - à remplir'!$G$31:$G$400,"lots"),SUMIFS('Étape 1 - à remplir'!$F$31:$F$400,'Étape 1 - à remplir'!$E$31:$E$400,MASQ2!BE569,'Étape 1 - à remplir'!$O$31:$O$400,BN$3,'Étape 1 - à remplir'!$G$31:$G$400,"lots")),IF(BN$2="Espèce",IF(BN$3="Tous",SUMIFS('Étape 1 - à remplir'!$F$31:$F$400,'Étape 1 - à remplir'!$E$31:$E$400,MASQ2!BE569,'Étape 1 - à remplir'!$G$31:$G$400,"lots"),SUMIFS('Étape 1 - à remplir'!$F$31:$F$400,'Étape 1 - à remplir'!$E$31:$E$400,MASQ2!BE569,'Étape 1 - à remplir'!$N$31:$N$400,BN$3,'Étape 1 - à remplir'!$G$31:$G$400,"lots")))))))</f>
        <v>#N/A</v>
      </c>
      <c r="BG569" s="204">
        <f t="shared" si="235"/>
        <v>0</v>
      </c>
      <c r="BH569" s="204" t="str">
        <f t="shared" si="221"/>
        <v>Tylosine</v>
      </c>
      <c r="BI569" s="204" t="str">
        <f t="shared" si="222"/>
        <v/>
      </c>
      <c r="BJ569" s="204" t="str">
        <f t="shared" si="223"/>
        <v/>
      </c>
      <c r="BK569" s="204" t="str">
        <f t="shared" si="224"/>
        <v>Macrolides</v>
      </c>
      <c r="BL569" s="204" t="str">
        <f t="shared" si="225"/>
        <v/>
      </c>
      <c r="BM569" s="97" t="str">
        <f t="shared" si="226"/>
        <v/>
      </c>
      <c r="BP569" t="str">
        <f ca="1"/>
        <v>TYLORAL</v>
      </c>
      <c r="BQ569" t="e">
        <f ca="1"/>
        <v>#N/A</v>
      </c>
      <c r="CY569" s="102" t="str">
        <f t="shared" si="227"/>
        <v/>
      </c>
      <c r="CZ569" s="56" t="str">
        <f t="shared" si="228"/>
        <v>TYLORAL</v>
      </c>
      <c r="DA569" s="204" t="e">
        <f>IF(IF(DI$2="Catégorie",IF(DI$3="Toutes",SUMIFS('Étape 1 - à remplir'!$F$31:$F$400,'Étape 1 - à remplir'!$E$31:$E$400,MASQ2!CZ569,'Étape 1 - à remplir'!$G$31:$G$400,"kg"),SUMIFS('Étape 1 - à remplir'!$F$31:$F$400,'Étape 1 - à remplir'!$E$31:$E$400,MASQ2!CZ569,'Étape 1 - à remplir'!$C$31:$C$400,DI$3)),IF(DI$2="Âge",IF(DI$3="Tous",SUMIFS('Étape 1 - à remplir'!$F$31:$F$400,'Étape 1 - à remplir'!$E$31:$E$400,MASQ2!CZ569,'Étape 1 - à remplir'!$G$31:$G$400,"kg"),SUMIFS('Étape 1 - à remplir'!$F$31:$F$400,'Étape 1 - à remplir'!$E$31:$E$400,MASQ2!CZ569,'Étape 1 - à remplir'!$P$31:$P$400,DI$3,'Étape 1 - à remplir'!$G$31:$G$400,"kg")),IF(DI$2="Atelier",IF(DI$3="Tous",SUMIFS('Étape 1 - à remplir'!$F$31:$F$400,'Étape 1 - à remplir'!$E$31:$E$400,MASQ2!CZ569,'Étape 1 - à remplir'!$G$31:$G$400,"kg"),SUMIFS('Étape 1 - à remplir'!$F$31:$F$400,'Étape 1 - à remplir'!$E$31:$E$400,MASQ2!CZ569,'Étape 1 - à remplir'!$O$31:$O$400,DI$3,'Étape 1 - à remplir'!$G$31:$G$400,"kg")),IF(DI$2="Espèce",IF(DI$3="Tous",SUMIFS('Étape 1 - à remplir'!$F$31:$F$400,'Étape 1 - à remplir'!$E$31:$E$400,MASQ2!CZ569,'Étape 1 - à remplir'!$G$31:$G$400,"kg"),SUMIFS('Étape 1 - à remplir'!$F$31:$F$400,'Étape 1 - à remplir'!$E$31:$E$400,MASQ2!CZ569,'Étape 1 - à remplir'!$N$31:$N$400,DI$3,'Étape 1 - à remplir'!$G$31:$G$400,"kg"))))))=0,NA(),IF(DI$2="Catégorie",IF(DI$3="Toutes",SUMIFS('Étape 1 - à remplir'!$F$31:$F$400,'Étape 1 - à remplir'!$E$31:$E$400,MASQ2!CZ569,'Étape 1 - à remplir'!$G$31:$G$400,"kg"),SUMIFS('Étape 1 - à remplir'!$F$31:$F$400,'Étape 1 - à remplir'!$E$31:$E$400,MASQ2!CZ569,'Étape 1 - à remplir'!$C$31:$C$400,DI$3)),IF(DI$2="Âge",IF(DI$3="Tous",SUMIFS('Étape 1 - à remplir'!$F$31:$F$400,'Étape 1 - à remplir'!$E$31:$E$400,MASQ2!CZ569,'Étape 1 - à remplir'!$G$31:$G$400,"kg"),SUMIFS('Étape 1 - à remplir'!$F$31:$F$400,'Étape 1 - à remplir'!$E$31:$E$400,MASQ2!CZ569,'Étape 1 - à remplir'!$P$31:$P$400,DI$3,'Étape 1 - à remplir'!$G$31:$G$400,"kg")),IF(DI$2="Atelier",IF(DI$3="Tous",SUMIFS('Étape 1 - à remplir'!$F$31:$F$400,'Étape 1 - à remplir'!$E$31:$E$400,MASQ2!CZ569,'Étape 1 - à remplir'!$G$31:$G$400,"kg"),SUMIFS('Étape 1 - à remplir'!$F$31:$F$400,'Étape 1 - à remplir'!$E$31:$E$400,MASQ2!CZ569,'Étape 1 - à remplir'!$O$31:$O$400,DI$3,'Étape 1 - à remplir'!$G$31:$G$400,"kg")),IF(DI$2="Espèce",IF(DI$3="Tous",SUMIFS('Étape 1 - à remplir'!$F$31:$F$400,'Étape 1 - à remplir'!$E$31:$E$400,MASQ2!CZ569,'Étape 1 - à remplir'!$G$31:$G$400,"kg"),SUMIFS('Étape 1 - à remplir'!$F$31:$F$400,'Étape 1 - à remplir'!$E$31:$E$400,MASQ2!CZ569,'Étape 1 - à remplir'!$N$31:$N$400,DI$3,'Étape 1 - à remplir'!$G$31:$G$400,"kg")))))))</f>
        <v>#N/A</v>
      </c>
      <c r="DB569" s="104">
        <f t="shared" si="236"/>
        <v>0</v>
      </c>
      <c r="DC569" s="204" t="str">
        <f t="shared" si="229"/>
        <v>Tylosine</v>
      </c>
      <c r="DD569" s="204" t="str">
        <f t="shared" si="230"/>
        <v/>
      </c>
      <c r="DE569" s="204" t="str">
        <f t="shared" si="231"/>
        <v/>
      </c>
      <c r="DF569" s="204" t="str">
        <f t="shared" si="232"/>
        <v>Macrolides</v>
      </c>
      <c r="DG569" s="204" t="str">
        <f t="shared" si="233"/>
        <v/>
      </c>
      <c r="DH569" s="97" t="str">
        <f t="shared" si="234"/>
        <v/>
      </c>
      <c r="DK569" t="str">
        <f ca="1"/>
        <v>TYLORAL</v>
      </c>
      <c r="DL569" t="e">
        <f ca="1"/>
        <v>#N/A</v>
      </c>
    </row>
    <row r="570" spans="9:116" x14ac:dyDescent="0.25">
      <c r="I570" s="102" t="str">
        <f>INDEX(Données_ATB!BE:BV,MATCH(MASQ2!J570,Données_ATB!BE:BE,0),18)</f>
        <v/>
      </c>
      <c r="J570" s="77" t="str">
        <f>Données_ATB!BE569</f>
        <v>TYLOSINE CEVA 200 MG/ML SOLUTION INJECTABLE POUR BOVINS ET PORCINS</v>
      </c>
      <c r="K570" s="204" t="e">
        <f>IF(IF(S$2="Catégorie",IF(S$3="Toutes",SUMIFS('Étape 1 - à remplir'!$F$31:$F$400,'Étape 1 - à remplir'!$E$31:$E$400,MASQ2!J570,'Étape 1 - à remplir'!$G$31:$G$400,"animaux"),SUMIFS('Étape 1 - à remplir'!$F$31:$F$400,'Étape 1 - à remplir'!$E$31:$E$400,MASQ2!J570,'Étape 1 - à remplir'!$C$31:$C$400,S$3)),IF(S$2="Âge",IF(S$3="Tous",SUMIFS('Étape 1 - à remplir'!$F$31:$F$400,'Étape 1 - à remplir'!$E$31:$E$400,MASQ2!J570,'Étape 1 - à remplir'!$G$31:$G$400,"animaux"),SUMIFS('Étape 1 - à remplir'!$F$31:$F$400,'Étape 1 - à remplir'!$E$31:$E$400,MASQ2!J570,'Étape 1 - à remplir'!$P$31:$P$400,S$3)),IF(S$2="Atelier",IF(S$3="Tous",SUMIFS('Étape 1 - à remplir'!$F$31:$F$400,'Étape 1 - à remplir'!$E$31:$E$400,MASQ2!J570,'Étape 1 - à remplir'!$G$31:$G$400,"animaux"),SUMIFS('Étape 1 - à remplir'!$F$31:$F$400,'Étape 1 - à remplir'!$E$31:$E$400,MASQ2!J570,'Étape 1 - à remplir'!$O$31:$O$400,S$3)),IF(S$2="Espèce",IF(S$3="Tous",SUMIFS('Étape 1 - à remplir'!$F$31:$F$400,'Étape 1 - à remplir'!$E$31:$E$400,MASQ2!J570,'Étape 1 - à remplir'!$G$31:$G$400,"animaux"),SUMIFS('Étape 1 - à remplir'!$F$31:$F$400,'Étape 1 - à remplir'!$E$31:$E$400,MASQ2!J570,'Étape 1 - à remplir'!$N$31:$N$400,S$3))))))=0,NA(),IF(S$2="Catégorie",IF(S$3="Toutes",SUMIFS('Étape 1 - à remplir'!$F$31:$F$400,'Étape 1 - à remplir'!$E$31:$E$400,MASQ2!J570,'Étape 1 - à remplir'!$G$31:$G$400,"animaux"),SUMIFS('Étape 1 - à remplir'!$F$31:$F$400,'Étape 1 - à remplir'!$E$31:$E$400,MASQ2!J570,'Étape 1 - à remplir'!$C$31:$C$400,S$3)),IF(S$2="Âge",IF(S$3="Tous",SUMIFS('Étape 1 - à remplir'!$F$31:$F$400,'Étape 1 - à remplir'!$E$31:$E$400,MASQ2!J570,'Étape 1 - à remplir'!$G$31:$G$400,"animaux"),SUMIFS('Étape 1 - à remplir'!$F$31:$F$400,'Étape 1 - à remplir'!$E$31:$E$400,MASQ2!J570,'Étape 1 - à remplir'!$P$31:$P$400,S$3)),IF(S$2="Atelier",IF(S$3="Tous",SUMIFS('Étape 1 - à remplir'!$F$31:$F$400,'Étape 1 - à remplir'!$E$31:$E$400,MASQ2!J570,'Étape 1 - à remplir'!$G$31:$G$400,"animaux"),SUMIFS('Étape 1 - à remplir'!$F$31:$F$400,'Étape 1 - à remplir'!$E$31:$E$400,MASQ2!J570,'Étape 1 - à remplir'!$O$31:$O$400,S$3)),IF(S$2="Espèce",IF(S$3="Tous",SUMIFS('Étape 1 - à remplir'!$F$31:$F$400,'Étape 1 - à remplir'!$E$31:$E$400,MASQ2!J570,'Étape 1 - à remplir'!$G$31:$G$400,"animaux"),SUMIFS('Étape 1 - à remplir'!$F$31:$F$400,'Étape 1 - à remplir'!$E$31:$E$400,MASQ2!J570,'Étape 1 - à remplir'!$N$31:$N$400,S$3)))))))</f>
        <v>#N/A</v>
      </c>
      <c r="L570" s="97">
        <f t="shared" si="237"/>
        <v>0</v>
      </c>
      <c r="M570" s="56" t="str">
        <f>Données_ATB!BN569</f>
        <v>Tylosine</v>
      </c>
      <c r="N570" s="204" t="str">
        <f>Données_ATB!BO569</f>
        <v/>
      </c>
      <c r="O570" s="97" t="str">
        <f>Données_ATB!BP569</f>
        <v/>
      </c>
      <c r="P570" s="77" t="str">
        <f>Données_ATB!BR569</f>
        <v>Macrolides</v>
      </c>
      <c r="Q570" s="78" t="str">
        <f>Données_ATB!BS569</f>
        <v/>
      </c>
      <c r="R570" s="79" t="str">
        <f>Données_ATB!BT569</f>
        <v/>
      </c>
      <c r="S570" s="78"/>
      <c r="U570" s="30" t="str">
        <f ca="1"/>
        <v>TYLOSINE CEVA 200 MG/ML SOLUTION INJECTABLE POUR BOVINS ET PORCINS</v>
      </c>
      <c r="V570" s="30" t="e">
        <f ca="1"/>
        <v>#N/A</v>
      </c>
      <c r="BD570" s="102" t="str">
        <f t="shared" si="219"/>
        <v/>
      </c>
      <c r="BE570" s="56" t="str">
        <f t="shared" si="220"/>
        <v>TYLOSINE CEVA 200 MG/ML SOLUTION INJECTABLE POUR BOVINS ET PORCINS</v>
      </c>
      <c r="BF570" s="204" t="e">
        <f>IF(IF(BN$2="Catégorie",IF(BN$3="Toutes",SUMIFS('Étape 1 - à remplir'!$F$31:$F$400,'Étape 1 - à remplir'!$E$31:$E$400,MASQ2!BE570,'Étape 1 - à remplir'!$G$31:$G$400,"lots"),SUMIFS('Étape 1 - à remplir'!$F$31:$F$400,'Étape 1 - à remplir'!$E$31:$E$400,MASQ2!BE570,'Étape 1 - à remplir'!$C$31:$C$400,BN$3)),IF(BN$2="Âge",IF(BN$3="Tous",SUMIFS('Étape 1 - à remplir'!$F$31:$F$400,'Étape 1 - à remplir'!$E$31:$E$400,MASQ2!BE570,'Étape 1 - à remplir'!$G$31:$G$400,"lots"),SUMIFS('Étape 1 - à remplir'!$F$31:$F$400,'Étape 1 - à remplir'!$E$31:$E$400,MASQ2!BE570,'Étape 1 - à remplir'!$P$31:$P$400,BN$3,'Étape 1 - à remplir'!$G$31:$G$400,"lots")),IF(BN$2="Atelier",IF(BN$3="Tous",SUMIFS('Étape 1 - à remplir'!$F$31:$F$400,'Étape 1 - à remplir'!$E$31:$E$400,MASQ2!BE570,'Étape 1 - à remplir'!$G$31:$G$400,"lots"),SUMIFS('Étape 1 - à remplir'!$F$31:$F$400,'Étape 1 - à remplir'!$E$31:$E$400,MASQ2!BE570,'Étape 1 - à remplir'!$O$31:$O$400,BN$3,'Étape 1 - à remplir'!$G$31:$G$400,"lots")),IF(BN$2="Espèce",IF(BN$3="Tous",SUMIFS('Étape 1 - à remplir'!$F$31:$F$400,'Étape 1 - à remplir'!$E$31:$E$400,MASQ2!BE570,'Étape 1 - à remplir'!$G$31:$G$400,"lots"),SUMIFS('Étape 1 - à remplir'!$F$31:$F$400,'Étape 1 - à remplir'!$E$31:$E$400,MASQ2!BE570,'Étape 1 - à remplir'!$N$31:$N$400,BN$3,'Étape 1 - à remplir'!$G$31:$G$400,"lots"))))))=0,NA(),IF(BN$2="Catégorie",IF(BN$3="Toutes",SUMIFS('Étape 1 - à remplir'!$F$31:$F$400,'Étape 1 - à remplir'!$E$31:$E$400,MASQ2!BE570,'Étape 1 - à remplir'!$G$31:$G$400,"lots"),SUMIFS('Étape 1 - à remplir'!$F$31:$F$400,'Étape 1 - à remplir'!$E$31:$E$400,MASQ2!BE570,'Étape 1 - à remplir'!$C$31:$C$400,BN$3)),IF(BN$2="Âge",IF(BN$3="Tous",SUMIFS('Étape 1 - à remplir'!$F$31:$F$400,'Étape 1 - à remplir'!$E$31:$E$400,MASQ2!BE570,'Étape 1 - à remplir'!$G$31:$G$400,"lots"),SUMIFS('Étape 1 - à remplir'!$F$31:$F$400,'Étape 1 - à remplir'!$E$31:$E$400,MASQ2!BE570,'Étape 1 - à remplir'!$P$31:$P$400,BN$3,'Étape 1 - à remplir'!$G$31:$G$400,"lots")),IF(BN$2="Atelier",IF(BN$3="Tous",SUMIFS('Étape 1 - à remplir'!$F$31:$F$400,'Étape 1 - à remplir'!$E$31:$E$400,MASQ2!BE570,'Étape 1 - à remplir'!$G$31:$G$400,"lots"),SUMIFS('Étape 1 - à remplir'!$F$31:$F$400,'Étape 1 - à remplir'!$E$31:$E$400,MASQ2!BE570,'Étape 1 - à remplir'!$O$31:$O$400,BN$3,'Étape 1 - à remplir'!$G$31:$G$400,"lots")),IF(BN$2="Espèce",IF(BN$3="Tous",SUMIFS('Étape 1 - à remplir'!$F$31:$F$400,'Étape 1 - à remplir'!$E$31:$E$400,MASQ2!BE570,'Étape 1 - à remplir'!$G$31:$G$400,"lots"),SUMIFS('Étape 1 - à remplir'!$F$31:$F$400,'Étape 1 - à remplir'!$E$31:$E$400,MASQ2!BE570,'Étape 1 - à remplir'!$N$31:$N$400,BN$3,'Étape 1 - à remplir'!$G$31:$G$400,"lots")))))))</f>
        <v>#N/A</v>
      </c>
      <c r="BG570" s="204">
        <f t="shared" si="235"/>
        <v>0</v>
      </c>
      <c r="BH570" s="204" t="str">
        <f t="shared" si="221"/>
        <v>Tylosine</v>
      </c>
      <c r="BI570" s="204" t="str">
        <f t="shared" si="222"/>
        <v/>
      </c>
      <c r="BJ570" s="204" t="str">
        <f t="shared" si="223"/>
        <v/>
      </c>
      <c r="BK570" s="204" t="str">
        <f t="shared" si="224"/>
        <v>Macrolides</v>
      </c>
      <c r="BL570" s="204" t="str">
        <f t="shared" si="225"/>
        <v/>
      </c>
      <c r="BM570" s="97" t="str">
        <f t="shared" si="226"/>
        <v/>
      </c>
      <c r="BP570" t="str">
        <f ca="1"/>
        <v>TYLOSINE CEVA 200 MG/ML SOLUTION INJECTABLE POUR BOVINS ET PORCINS</v>
      </c>
      <c r="BQ570" t="e">
        <f ca="1"/>
        <v>#N/A</v>
      </c>
      <c r="CY570" s="102" t="str">
        <f t="shared" si="227"/>
        <v/>
      </c>
      <c r="CZ570" s="56" t="str">
        <f t="shared" si="228"/>
        <v>TYLOSINE CEVA 200 MG/ML SOLUTION INJECTABLE POUR BOVINS ET PORCINS</v>
      </c>
      <c r="DA570" s="204" t="e">
        <f>IF(IF(DI$2="Catégorie",IF(DI$3="Toutes",SUMIFS('Étape 1 - à remplir'!$F$31:$F$400,'Étape 1 - à remplir'!$E$31:$E$400,MASQ2!CZ570,'Étape 1 - à remplir'!$G$31:$G$400,"kg"),SUMIFS('Étape 1 - à remplir'!$F$31:$F$400,'Étape 1 - à remplir'!$E$31:$E$400,MASQ2!CZ570,'Étape 1 - à remplir'!$C$31:$C$400,DI$3)),IF(DI$2="Âge",IF(DI$3="Tous",SUMIFS('Étape 1 - à remplir'!$F$31:$F$400,'Étape 1 - à remplir'!$E$31:$E$400,MASQ2!CZ570,'Étape 1 - à remplir'!$G$31:$G$400,"kg"),SUMIFS('Étape 1 - à remplir'!$F$31:$F$400,'Étape 1 - à remplir'!$E$31:$E$400,MASQ2!CZ570,'Étape 1 - à remplir'!$P$31:$P$400,DI$3,'Étape 1 - à remplir'!$G$31:$G$400,"kg")),IF(DI$2="Atelier",IF(DI$3="Tous",SUMIFS('Étape 1 - à remplir'!$F$31:$F$400,'Étape 1 - à remplir'!$E$31:$E$400,MASQ2!CZ570,'Étape 1 - à remplir'!$G$31:$G$400,"kg"),SUMIFS('Étape 1 - à remplir'!$F$31:$F$400,'Étape 1 - à remplir'!$E$31:$E$400,MASQ2!CZ570,'Étape 1 - à remplir'!$O$31:$O$400,DI$3,'Étape 1 - à remplir'!$G$31:$G$400,"kg")),IF(DI$2="Espèce",IF(DI$3="Tous",SUMIFS('Étape 1 - à remplir'!$F$31:$F$400,'Étape 1 - à remplir'!$E$31:$E$400,MASQ2!CZ570,'Étape 1 - à remplir'!$G$31:$G$400,"kg"),SUMIFS('Étape 1 - à remplir'!$F$31:$F$400,'Étape 1 - à remplir'!$E$31:$E$400,MASQ2!CZ570,'Étape 1 - à remplir'!$N$31:$N$400,DI$3,'Étape 1 - à remplir'!$G$31:$G$400,"kg"))))))=0,NA(),IF(DI$2="Catégorie",IF(DI$3="Toutes",SUMIFS('Étape 1 - à remplir'!$F$31:$F$400,'Étape 1 - à remplir'!$E$31:$E$400,MASQ2!CZ570,'Étape 1 - à remplir'!$G$31:$G$400,"kg"),SUMIFS('Étape 1 - à remplir'!$F$31:$F$400,'Étape 1 - à remplir'!$E$31:$E$400,MASQ2!CZ570,'Étape 1 - à remplir'!$C$31:$C$400,DI$3)),IF(DI$2="Âge",IF(DI$3="Tous",SUMIFS('Étape 1 - à remplir'!$F$31:$F$400,'Étape 1 - à remplir'!$E$31:$E$400,MASQ2!CZ570,'Étape 1 - à remplir'!$G$31:$G$400,"kg"),SUMIFS('Étape 1 - à remplir'!$F$31:$F$400,'Étape 1 - à remplir'!$E$31:$E$400,MASQ2!CZ570,'Étape 1 - à remplir'!$P$31:$P$400,DI$3,'Étape 1 - à remplir'!$G$31:$G$400,"kg")),IF(DI$2="Atelier",IF(DI$3="Tous",SUMIFS('Étape 1 - à remplir'!$F$31:$F$400,'Étape 1 - à remplir'!$E$31:$E$400,MASQ2!CZ570,'Étape 1 - à remplir'!$G$31:$G$400,"kg"),SUMIFS('Étape 1 - à remplir'!$F$31:$F$400,'Étape 1 - à remplir'!$E$31:$E$400,MASQ2!CZ570,'Étape 1 - à remplir'!$O$31:$O$400,DI$3,'Étape 1 - à remplir'!$G$31:$G$400,"kg")),IF(DI$2="Espèce",IF(DI$3="Tous",SUMIFS('Étape 1 - à remplir'!$F$31:$F$400,'Étape 1 - à remplir'!$E$31:$E$400,MASQ2!CZ570,'Étape 1 - à remplir'!$G$31:$G$400,"kg"),SUMIFS('Étape 1 - à remplir'!$F$31:$F$400,'Étape 1 - à remplir'!$E$31:$E$400,MASQ2!CZ570,'Étape 1 - à remplir'!$N$31:$N$400,DI$3,'Étape 1 - à remplir'!$G$31:$G$400,"kg")))))))</f>
        <v>#N/A</v>
      </c>
      <c r="DB570" s="104">
        <f t="shared" si="236"/>
        <v>0</v>
      </c>
      <c r="DC570" s="204" t="str">
        <f t="shared" si="229"/>
        <v>Tylosine</v>
      </c>
      <c r="DD570" s="204" t="str">
        <f t="shared" si="230"/>
        <v/>
      </c>
      <c r="DE570" s="204" t="str">
        <f t="shared" si="231"/>
        <v/>
      </c>
      <c r="DF570" s="204" t="str">
        <f t="shared" si="232"/>
        <v>Macrolides</v>
      </c>
      <c r="DG570" s="204" t="str">
        <f t="shared" si="233"/>
        <v/>
      </c>
      <c r="DH570" s="97" t="str">
        <f t="shared" si="234"/>
        <v/>
      </c>
      <c r="DK570" t="str">
        <f ca="1"/>
        <v>TYLOSINE CEVA 200 MG/ML SOLUTION INJECTABLE POUR BOVINS ET PORCINS</v>
      </c>
      <c r="DL570" t="e">
        <f ca="1"/>
        <v>#N/A</v>
      </c>
    </row>
    <row r="571" spans="9:116" x14ac:dyDescent="0.25">
      <c r="I571" s="102" t="str">
        <f>INDEX(Données_ATB!BE:BV,MATCH(MASQ2!J571,Données_ATB!BE:BE,0),18)</f>
        <v/>
      </c>
      <c r="J571" s="77" t="str">
        <f>Données_ATB!BE570</f>
        <v>TYLOSOL 9,2</v>
      </c>
      <c r="K571" s="204" t="e">
        <f>IF(IF(S$2="Catégorie",IF(S$3="Toutes",SUMIFS('Étape 1 - à remplir'!$F$31:$F$400,'Étape 1 - à remplir'!$E$31:$E$400,MASQ2!J571,'Étape 1 - à remplir'!$G$31:$G$400,"animaux"),SUMIFS('Étape 1 - à remplir'!$F$31:$F$400,'Étape 1 - à remplir'!$E$31:$E$400,MASQ2!J571,'Étape 1 - à remplir'!$C$31:$C$400,S$3)),IF(S$2="Âge",IF(S$3="Tous",SUMIFS('Étape 1 - à remplir'!$F$31:$F$400,'Étape 1 - à remplir'!$E$31:$E$400,MASQ2!J571,'Étape 1 - à remplir'!$G$31:$G$400,"animaux"),SUMIFS('Étape 1 - à remplir'!$F$31:$F$400,'Étape 1 - à remplir'!$E$31:$E$400,MASQ2!J571,'Étape 1 - à remplir'!$P$31:$P$400,S$3)),IF(S$2="Atelier",IF(S$3="Tous",SUMIFS('Étape 1 - à remplir'!$F$31:$F$400,'Étape 1 - à remplir'!$E$31:$E$400,MASQ2!J571,'Étape 1 - à remplir'!$G$31:$G$400,"animaux"),SUMIFS('Étape 1 - à remplir'!$F$31:$F$400,'Étape 1 - à remplir'!$E$31:$E$400,MASQ2!J571,'Étape 1 - à remplir'!$O$31:$O$400,S$3)),IF(S$2="Espèce",IF(S$3="Tous",SUMIFS('Étape 1 - à remplir'!$F$31:$F$400,'Étape 1 - à remplir'!$E$31:$E$400,MASQ2!J571,'Étape 1 - à remplir'!$G$31:$G$400,"animaux"),SUMIFS('Étape 1 - à remplir'!$F$31:$F$400,'Étape 1 - à remplir'!$E$31:$E$400,MASQ2!J571,'Étape 1 - à remplir'!$N$31:$N$400,S$3))))))=0,NA(),IF(S$2="Catégorie",IF(S$3="Toutes",SUMIFS('Étape 1 - à remplir'!$F$31:$F$400,'Étape 1 - à remplir'!$E$31:$E$400,MASQ2!J571,'Étape 1 - à remplir'!$G$31:$G$400,"animaux"),SUMIFS('Étape 1 - à remplir'!$F$31:$F$400,'Étape 1 - à remplir'!$E$31:$E$400,MASQ2!J571,'Étape 1 - à remplir'!$C$31:$C$400,S$3)),IF(S$2="Âge",IF(S$3="Tous",SUMIFS('Étape 1 - à remplir'!$F$31:$F$400,'Étape 1 - à remplir'!$E$31:$E$400,MASQ2!J571,'Étape 1 - à remplir'!$G$31:$G$400,"animaux"),SUMIFS('Étape 1 - à remplir'!$F$31:$F$400,'Étape 1 - à remplir'!$E$31:$E$400,MASQ2!J571,'Étape 1 - à remplir'!$P$31:$P$400,S$3)),IF(S$2="Atelier",IF(S$3="Tous",SUMIFS('Étape 1 - à remplir'!$F$31:$F$400,'Étape 1 - à remplir'!$E$31:$E$400,MASQ2!J571,'Étape 1 - à remplir'!$G$31:$G$400,"animaux"),SUMIFS('Étape 1 - à remplir'!$F$31:$F$400,'Étape 1 - à remplir'!$E$31:$E$400,MASQ2!J571,'Étape 1 - à remplir'!$O$31:$O$400,S$3)),IF(S$2="Espèce",IF(S$3="Tous",SUMIFS('Étape 1 - à remplir'!$F$31:$F$400,'Étape 1 - à remplir'!$E$31:$E$400,MASQ2!J571,'Étape 1 - à remplir'!$G$31:$G$400,"animaux"),SUMIFS('Étape 1 - à remplir'!$F$31:$F$400,'Étape 1 - à remplir'!$E$31:$E$400,MASQ2!J571,'Étape 1 - à remplir'!$N$31:$N$400,S$3)))))))</f>
        <v>#N/A</v>
      </c>
      <c r="L571" s="97">
        <f t="shared" si="237"/>
        <v>0</v>
      </c>
      <c r="M571" s="56" t="str">
        <f>Données_ATB!BN570</f>
        <v>Tylosine</v>
      </c>
      <c r="N571" s="204" t="str">
        <f>Données_ATB!BO570</f>
        <v/>
      </c>
      <c r="O571" s="97" t="str">
        <f>Données_ATB!BP570</f>
        <v/>
      </c>
      <c r="P571" s="77" t="str">
        <f>Données_ATB!BR570</f>
        <v>Macrolides</v>
      </c>
      <c r="Q571" s="78" t="str">
        <f>Données_ATB!BS570</f>
        <v/>
      </c>
      <c r="R571" s="79" t="str">
        <f>Données_ATB!BT570</f>
        <v/>
      </c>
      <c r="S571" s="78"/>
      <c r="U571" s="30" t="str">
        <f ca="1"/>
        <v>TYLOSOL 9,2</v>
      </c>
      <c r="V571" s="30" t="e">
        <f ca="1"/>
        <v>#N/A</v>
      </c>
      <c r="BD571" s="102" t="str">
        <f t="shared" si="219"/>
        <v/>
      </c>
      <c r="BE571" s="56" t="str">
        <f t="shared" si="220"/>
        <v>TYLOSOL 9,2</v>
      </c>
      <c r="BF571" s="204" t="e">
        <f>IF(IF(BN$2="Catégorie",IF(BN$3="Toutes",SUMIFS('Étape 1 - à remplir'!$F$31:$F$400,'Étape 1 - à remplir'!$E$31:$E$400,MASQ2!BE571,'Étape 1 - à remplir'!$G$31:$G$400,"lots"),SUMIFS('Étape 1 - à remplir'!$F$31:$F$400,'Étape 1 - à remplir'!$E$31:$E$400,MASQ2!BE571,'Étape 1 - à remplir'!$C$31:$C$400,BN$3)),IF(BN$2="Âge",IF(BN$3="Tous",SUMIFS('Étape 1 - à remplir'!$F$31:$F$400,'Étape 1 - à remplir'!$E$31:$E$400,MASQ2!BE571,'Étape 1 - à remplir'!$G$31:$G$400,"lots"),SUMIFS('Étape 1 - à remplir'!$F$31:$F$400,'Étape 1 - à remplir'!$E$31:$E$400,MASQ2!BE571,'Étape 1 - à remplir'!$P$31:$P$400,BN$3,'Étape 1 - à remplir'!$G$31:$G$400,"lots")),IF(BN$2="Atelier",IF(BN$3="Tous",SUMIFS('Étape 1 - à remplir'!$F$31:$F$400,'Étape 1 - à remplir'!$E$31:$E$400,MASQ2!BE571,'Étape 1 - à remplir'!$G$31:$G$400,"lots"),SUMIFS('Étape 1 - à remplir'!$F$31:$F$400,'Étape 1 - à remplir'!$E$31:$E$400,MASQ2!BE571,'Étape 1 - à remplir'!$O$31:$O$400,BN$3,'Étape 1 - à remplir'!$G$31:$G$400,"lots")),IF(BN$2="Espèce",IF(BN$3="Tous",SUMIFS('Étape 1 - à remplir'!$F$31:$F$400,'Étape 1 - à remplir'!$E$31:$E$400,MASQ2!BE571,'Étape 1 - à remplir'!$G$31:$G$400,"lots"),SUMIFS('Étape 1 - à remplir'!$F$31:$F$400,'Étape 1 - à remplir'!$E$31:$E$400,MASQ2!BE571,'Étape 1 - à remplir'!$N$31:$N$400,BN$3,'Étape 1 - à remplir'!$G$31:$G$400,"lots"))))))=0,NA(),IF(BN$2="Catégorie",IF(BN$3="Toutes",SUMIFS('Étape 1 - à remplir'!$F$31:$F$400,'Étape 1 - à remplir'!$E$31:$E$400,MASQ2!BE571,'Étape 1 - à remplir'!$G$31:$G$400,"lots"),SUMIFS('Étape 1 - à remplir'!$F$31:$F$400,'Étape 1 - à remplir'!$E$31:$E$400,MASQ2!BE571,'Étape 1 - à remplir'!$C$31:$C$400,BN$3)),IF(BN$2="Âge",IF(BN$3="Tous",SUMIFS('Étape 1 - à remplir'!$F$31:$F$400,'Étape 1 - à remplir'!$E$31:$E$400,MASQ2!BE571,'Étape 1 - à remplir'!$G$31:$G$400,"lots"),SUMIFS('Étape 1 - à remplir'!$F$31:$F$400,'Étape 1 - à remplir'!$E$31:$E$400,MASQ2!BE571,'Étape 1 - à remplir'!$P$31:$P$400,BN$3,'Étape 1 - à remplir'!$G$31:$G$400,"lots")),IF(BN$2="Atelier",IF(BN$3="Tous",SUMIFS('Étape 1 - à remplir'!$F$31:$F$400,'Étape 1 - à remplir'!$E$31:$E$400,MASQ2!BE571,'Étape 1 - à remplir'!$G$31:$G$400,"lots"),SUMIFS('Étape 1 - à remplir'!$F$31:$F$400,'Étape 1 - à remplir'!$E$31:$E$400,MASQ2!BE571,'Étape 1 - à remplir'!$O$31:$O$400,BN$3,'Étape 1 - à remplir'!$G$31:$G$400,"lots")),IF(BN$2="Espèce",IF(BN$3="Tous",SUMIFS('Étape 1 - à remplir'!$F$31:$F$400,'Étape 1 - à remplir'!$E$31:$E$400,MASQ2!BE571,'Étape 1 - à remplir'!$G$31:$G$400,"lots"),SUMIFS('Étape 1 - à remplir'!$F$31:$F$400,'Étape 1 - à remplir'!$E$31:$E$400,MASQ2!BE571,'Étape 1 - à remplir'!$N$31:$N$400,BN$3,'Étape 1 - à remplir'!$G$31:$G$400,"lots")))))))</f>
        <v>#N/A</v>
      </c>
      <c r="BG571" s="204">
        <f t="shared" si="235"/>
        <v>0</v>
      </c>
      <c r="BH571" s="204" t="str">
        <f t="shared" si="221"/>
        <v>Tylosine</v>
      </c>
      <c r="BI571" s="204" t="str">
        <f t="shared" si="222"/>
        <v/>
      </c>
      <c r="BJ571" s="204" t="str">
        <f t="shared" si="223"/>
        <v/>
      </c>
      <c r="BK571" s="204" t="str">
        <f t="shared" si="224"/>
        <v>Macrolides</v>
      </c>
      <c r="BL571" s="204" t="str">
        <f t="shared" si="225"/>
        <v/>
      </c>
      <c r="BM571" s="97" t="str">
        <f t="shared" si="226"/>
        <v/>
      </c>
      <c r="BP571" t="str">
        <f ca="1"/>
        <v>TYLOSOL 9,2</v>
      </c>
      <c r="BQ571" t="e">
        <f ca="1"/>
        <v>#N/A</v>
      </c>
      <c r="CY571" s="102" t="str">
        <f t="shared" si="227"/>
        <v/>
      </c>
      <c r="CZ571" s="56" t="str">
        <f t="shared" si="228"/>
        <v>TYLOSOL 9,2</v>
      </c>
      <c r="DA571" s="204" t="e">
        <f>IF(IF(DI$2="Catégorie",IF(DI$3="Toutes",SUMIFS('Étape 1 - à remplir'!$F$31:$F$400,'Étape 1 - à remplir'!$E$31:$E$400,MASQ2!CZ571,'Étape 1 - à remplir'!$G$31:$G$400,"kg"),SUMIFS('Étape 1 - à remplir'!$F$31:$F$400,'Étape 1 - à remplir'!$E$31:$E$400,MASQ2!CZ571,'Étape 1 - à remplir'!$C$31:$C$400,DI$3)),IF(DI$2="Âge",IF(DI$3="Tous",SUMIFS('Étape 1 - à remplir'!$F$31:$F$400,'Étape 1 - à remplir'!$E$31:$E$400,MASQ2!CZ571,'Étape 1 - à remplir'!$G$31:$G$400,"kg"),SUMIFS('Étape 1 - à remplir'!$F$31:$F$400,'Étape 1 - à remplir'!$E$31:$E$400,MASQ2!CZ571,'Étape 1 - à remplir'!$P$31:$P$400,DI$3,'Étape 1 - à remplir'!$G$31:$G$400,"kg")),IF(DI$2="Atelier",IF(DI$3="Tous",SUMIFS('Étape 1 - à remplir'!$F$31:$F$400,'Étape 1 - à remplir'!$E$31:$E$400,MASQ2!CZ571,'Étape 1 - à remplir'!$G$31:$G$400,"kg"),SUMIFS('Étape 1 - à remplir'!$F$31:$F$400,'Étape 1 - à remplir'!$E$31:$E$400,MASQ2!CZ571,'Étape 1 - à remplir'!$O$31:$O$400,DI$3,'Étape 1 - à remplir'!$G$31:$G$400,"kg")),IF(DI$2="Espèce",IF(DI$3="Tous",SUMIFS('Étape 1 - à remplir'!$F$31:$F$400,'Étape 1 - à remplir'!$E$31:$E$400,MASQ2!CZ571,'Étape 1 - à remplir'!$G$31:$G$400,"kg"),SUMIFS('Étape 1 - à remplir'!$F$31:$F$400,'Étape 1 - à remplir'!$E$31:$E$400,MASQ2!CZ571,'Étape 1 - à remplir'!$N$31:$N$400,DI$3,'Étape 1 - à remplir'!$G$31:$G$400,"kg"))))))=0,NA(),IF(DI$2="Catégorie",IF(DI$3="Toutes",SUMIFS('Étape 1 - à remplir'!$F$31:$F$400,'Étape 1 - à remplir'!$E$31:$E$400,MASQ2!CZ571,'Étape 1 - à remplir'!$G$31:$G$400,"kg"),SUMIFS('Étape 1 - à remplir'!$F$31:$F$400,'Étape 1 - à remplir'!$E$31:$E$400,MASQ2!CZ571,'Étape 1 - à remplir'!$C$31:$C$400,DI$3)),IF(DI$2="Âge",IF(DI$3="Tous",SUMIFS('Étape 1 - à remplir'!$F$31:$F$400,'Étape 1 - à remplir'!$E$31:$E$400,MASQ2!CZ571,'Étape 1 - à remplir'!$G$31:$G$400,"kg"),SUMIFS('Étape 1 - à remplir'!$F$31:$F$400,'Étape 1 - à remplir'!$E$31:$E$400,MASQ2!CZ571,'Étape 1 - à remplir'!$P$31:$P$400,DI$3,'Étape 1 - à remplir'!$G$31:$G$400,"kg")),IF(DI$2="Atelier",IF(DI$3="Tous",SUMIFS('Étape 1 - à remplir'!$F$31:$F$400,'Étape 1 - à remplir'!$E$31:$E$400,MASQ2!CZ571,'Étape 1 - à remplir'!$G$31:$G$400,"kg"),SUMIFS('Étape 1 - à remplir'!$F$31:$F$400,'Étape 1 - à remplir'!$E$31:$E$400,MASQ2!CZ571,'Étape 1 - à remplir'!$O$31:$O$400,DI$3,'Étape 1 - à remplir'!$G$31:$G$400,"kg")),IF(DI$2="Espèce",IF(DI$3="Tous",SUMIFS('Étape 1 - à remplir'!$F$31:$F$400,'Étape 1 - à remplir'!$E$31:$E$400,MASQ2!CZ571,'Étape 1 - à remplir'!$G$31:$G$400,"kg"),SUMIFS('Étape 1 - à remplir'!$F$31:$F$400,'Étape 1 - à remplir'!$E$31:$E$400,MASQ2!CZ571,'Étape 1 - à remplir'!$N$31:$N$400,DI$3,'Étape 1 - à remplir'!$G$31:$G$400,"kg")))))))</f>
        <v>#N/A</v>
      </c>
      <c r="DB571" s="104">
        <f t="shared" si="236"/>
        <v>0</v>
      </c>
      <c r="DC571" s="204" t="str">
        <f t="shared" si="229"/>
        <v>Tylosine</v>
      </c>
      <c r="DD571" s="204" t="str">
        <f t="shared" si="230"/>
        <v/>
      </c>
      <c r="DE571" s="204" t="str">
        <f t="shared" si="231"/>
        <v/>
      </c>
      <c r="DF571" s="204" t="str">
        <f t="shared" si="232"/>
        <v>Macrolides</v>
      </c>
      <c r="DG571" s="204" t="str">
        <f t="shared" si="233"/>
        <v/>
      </c>
      <c r="DH571" s="97" t="str">
        <f t="shared" si="234"/>
        <v/>
      </c>
      <c r="DK571" t="str">
        <f ca="1"/>
        <v>TYLOSOL 9,2</v>
      </c>
      <c r="DL571" t="e">
        <f ca="1"/>
        <v>#N/A</v>
      </c>
    </row>
    <row r="572" spans="9:116" x14ac:dyDescent="0.25">
      <c r="I572" s="102" t="str">
        <f>INDEX(Données_ATB!BE:BV,MATCH(MASQ2!J572,Données_ATB!BE:BE,0),18)</f>
        <v/>
      </c>
      <c r="J572" s="77" t="str">
        <f>Données_ATB!BE571</f>
        <v>TYLUCYL 200 MG/ML SOLUTION INJECTABLE POUR BOVINS ET PORCINS</v>
      </c>
      <c r="K572" s="204" t="e">
        <f>IF(IF(S$2="Catégorie",IF(S$3="Toutes",SUMIFS('Étape 1 - à remplir'!$F$31:$F$400,'Étape 1 - à remplir'!$E$31:$E$400,MASQ2!J572,'Étape 1 - à remplir'!$G$31:$G$400,"animaux"),SUMIFS('Étape 1 - à remplir'!$F$31:$F$400,'Étape 1 - à remplir'!$E$31:$E$400,MASQ2!J572,'Étape 1 - à remplir'!$C$31:$C$400,S$3)),IF(S$2="Âge",IF(S$3="Tous",SUMIFS('Étape 1 - à remplir'!$F$31:$F$400,'Étape 1 - à remplir'!$E$31:$E$400,MASQ2!J572,'Étape 1 - à remplir'!$G$31:$G$400,"animaux"),SUMIFS('Étape 1 - à remplir'!$F$31:$F$400,'Étape 1 - à remplir'!$E$31:$E$400,MASQ2!J572,'Étape 1 - à remplir'!$P$31:$P$400,S$3)),IF(S$2="Atelier",IF(S$3="Tous",SUMIFS('Étape 1 - à remplir'!$F$31:$F$400,'Étape 1 - à remplir'!$E$31:$E$400,MASQ2!J572,'Étape 1 - à remplir'!$G$31:$G$400,"animaux"),SUMIFS('Étape 1 - à remplir'!$F$31:$F$400,'Étape 1 - à remplir'!$E$31:$E$400,MASQ2!J572,'Étape 1 - à remplir'!$O$31:$O$400,S$3)),IF(S$2="Espèce",IF(S$3="Tous",SUMIFS('Étape 1 - à remplir'!$F$31:$F$400,'Étape 1 - à remplir'!$E$31:$E$400,MASQ2!J572,'Étape 1 - à remplir'!$G$31:$G$400,"animaux"),SUMIFS('Étape 1 - à remplir'!$F$31:$F$400,'Étape 1 - à remplir'!$E$31:$E$400,MASQ2!J572,'Étape 1 - à remplir'!$N$31:$N$400,S$3))))))=0,NA(),IF(S$2="Catégorie",IF(S$3="Toutes",SUMIFS('Étape 1 - à remplir'!$F$31:$F$400,'Étape 1 - à remplir'!$E$31:$E$400,MASQ2!J572,'Étape 1 - à remplir'!$G$31:$G$400,"animaux"),SUMIFS('Étape 1 - à remplir'!$F$31:$F$400,'Étape 1 - à remplir'!$E$31:$E$400,MASQ2!J572,'Étape 1 - à remplir'!$C$31:$C$400,S$3)),IF(S$2="Âge",IF(S$3="Tous",SUMIFS('Étape 1 - à remplir'!$F$31:$F$400,'Étape 1 - à remplir'!$E$31:$E$400,MASQ2!J572,'Étape 1 - à remplir'!$G$31:$G$400,"animaux"),SUMIFS('Étape 1 - à remplir'!$F$31:$F$400,'Étape 1 - à remplir'!$E$31:$E$400,MASQ2!J572,'Étape 1 - à remplir'!$P$31:$P$400,S$3)),IF(S$2="Atelier",IF(S$3="Tous",SUMIFS('Étape 1 - à remplir'!$F$31:$F$400,'Étape 1 - à remplir'!$E$31:$E$400,MASQ2!J572,'Étape 1 - à remplir'!$G$31:$G$400,"animaux"),SUMIFS('Étape 1 - à remplir'!$F$31:$F$400,'Étape 1 - à remplir'!$E$31:$E$400,MASQ2!J572,'Étape 1 - à remplir'!$O$31:$O$400,S$3)),IF(S$2="Espèce",IF(S$3="Tous",SUMIFS('Étape 1 - à remplir'!$F$31:$F$400,'Étape 1 - à remplir'!$E$31:$E$400,MASQ2!J572,'Étape 1 - à remplir'!$G$31:$G$400,"animaux"),SUMIFS('Étape 1 - à remplir'!$F$31:$F$400,'Étape 1 - à remplir'!$E$31:$E$400,MASQ2!J572,'Étape 1 - à remplir'!$N$31:$N$400,S$3)))))))</f>
        <v>#N/A</v>
      </c>
      <c r="L572" s="97">
        <f t="shared" si="237"/>
        <v>0</v>
      </c>
      <c r="M572" s="56" t="str">
        <f>Données_ATB!BN571</f>
        <v>Tylosine</v>
      </c>
      <c r="N572" s="204" t="str">
        <f>Données_ATB!BO571</f>
        <v/>
      </c>
      <c r="O572" s="97" t="str">
        <f>Données_ATB!BP571</f>
        <v/>
      </c>
      <c r="P572" s="77" t="str">
        <f>Données_ATB!BR571</f>
        <v>Macrolides</v>
      </c>
      <c r="Q572" s="78" t="str">
        <f>Données_ATB!BS571</f>
        <v/>
      </c>
      <c r="R572" s="79" t="str">
        <f>Données_ATB!BT571</f>
        <v/>
      </c>
      <c r="S572" s="78"/>
      <c r="U572" s="30" t="str">
        <f ca="1"/>
        <v>TYLUCYL 200 MG/ML SOLUTION INJECTABLE POUR BOVINS ET PORCINS</v>
      </c>
      <c r="V572" s="30" t="e">
        <f ca="1"/>
        <v>#N/A</v>
      </c>
      <c r="BD572" s="102" t="str">
        <f t="shared" si="219"/>
        <v/>
      </c>
      <c r="BE572" s="56" t="str">
        <f t="shared" si="220"/>
        <v>TYLUCYL 200 MG/ML SOLUTION INJECTABLE POUR BOVINS ET PORCINS</v>
      </c>
      <c r="BF572" s="204" t="e">
        <f>IF(IF(BN$2="Catégorie",IF(BN$3="Toutes",SUMIFS('Étape 1 - à remplir'!$F$31:$F$400,'Étape 1 - à remplir'!$E$31:$E$400,MASQ2!BE572,'Étape 1 - à remplir'!$G$31:$G$400,"lots"),SUMIFS('Étape 1 - à remplir'!$F$31:$F$400,'Étape 1 - à remplir'!$E$31:$E$400,MASQ2!BE572,'Étape 1 - à remplir'!$C$31:$C$400,BN$3)),IF(BN$2="Âge",IF(BN$3="Tous",SUMIFS('Étape 1 - à remplir'!$F$31:$F$400,'Étape 1 - à remplir'!$E$31:$E$400,MASQ2!BE572,'Étape 1 - à remplir'!$G$31:$G$400,"lots"),SUMIFS('Étape 1 - à remplir'!$F$31:$F$400,'Étape 1 - à remplir'!$E$31:$E$400,MASQ2!BE572,'Étape 1 - à remplir'!$P$31:$P$400,BN$3,'Étape 1 - à remplir'!$G$31:$G$400,"lots")),IF(BN$2="Atelier",IF(BN$3="Tous",SUMIFS('Étape 1 - à remplir'!$F$31:$F$400,'Étape 1 - à remplir'!$E$31:$E$400,MASQ2!BE572,'Étape 1 - à remplir'!$G$31:$G$400,"lots"),SUMIFS('Étape 1 - à remplir'!$F$31:$F$400,'Étape 1 - à remplir'!$E$31:$E$400,MASQ2!BE572,'Étape 1 - à remplir'!$O$31:$O$400,BN$3,'Étape 1 - à remplir'!$G$31:$G$400,"lots")),IF(BN$2="Espèce",IF(BN$3="Tous",SUMIFS('Étape 1 - à remplir'!$F$31:$F$400,'Étape 1 - à remplir'!$E$31:$E$400,MASQ2!BE572,'Étape 1 - à remplir'!$G$31:$G$400,"lots"),SUMIFS('Étape 1 - à remplir'!$F$31:$F$400,'Étape 1 - à remplir'!$E$31:$E$400,MASQ2!BE572,'Étape 1 - à remplir'!$N$31:$N$400,BN$3,'Étape 1 - à remplir'!$G$31:$G$400,"lots"))))))=0,NA(),IF(BN$2="Catégorie",IF(BN$3="Toutes",SUMIFS('Étape 1 - à remplir'!$F$31:$F$400,'Étape 1 - à remplir'!$E$31:$E$400,MASQ2!BE572,'Étape 1 - à remplir'!$G$31:$G$400,"lots"),SUMIFS('Étape 1 - à remplir'!$F$31:$F$400,'Étape 1 - à remplir'!$E$31:$E$400,MASQ2!BE572,'Étape 1 - à remplir'!$C$31:$C$400,BN$3)),IF(BN$2="Âge",IF(BN$3="Tous",SUMIFS('Étape 1 - à remplir'!$F$31:$F$400,'Étape 1 - à remplir'!$E$31:$E$400,MASQ2!BE572,'Étape 1 - à remplir'!$G$31:$G$400,"lots"),SUMIFS('Étape 1 - à remplir'!$F$31:$F$400,'Étape 1 - à remplir'!$E$31:$E$400,MASQ2!BE572,'Étape 1 - à remplir'!$P$31:$P$400,BN$3,'Étape 1 - à remplir'!$G$31:$G$400,"lots")),IF(BN$2="Atelier",IF(BN$3="Tous",SUMIFS('Étape 1 - à remplir'!$F$31:$F$400,'Étape 1 - à remplir'!$E$31:$E$400,MASQ2!BE572,'Étape 1 - à remplir'!$G$31:$G$400,"lots"),SUMIFS('Étape 1 - à remplir'!$F$31:$F$400,'Étape 1 - à remplir'!$E$31:$E$400,MASQ2!BE572,'Étape 1 - à remplir'!$O$31:$O$400,BN$3,'Étape 1 - à remplir'!$G$31:$G$400,"lots")),IF(BN$2="Espèce",IF(BN$3="Tous",SUMIFS('Étape 1 - à remplir'!$F$31:$F$400,'Étape 1 - à remplir'!$E$31:$E$400,MASQ2!BE572,'Étape 1 - à remplir'!$G$31:$G$400,"lots"),SUMIFS('Étape 1 - à remplir'!$F$31:$F$400,'Étape 1 - à remplir'!$E$31:$E$400,MASQ2!BE572,'Étape 1 - à remplir'!$N$31:$N$400,BN$3,'Étape 1 - à remplir'!$G$31:$G$400,"lots")))))))</f>
        <v>#N/A</v>
      </c>
      <c r="BG572" s="204">
        <f t="shared" si="235"/>
        <v>0</v>
      </c>
      <c r="BH572" s="204" t="str">
        <f t="shared" si="221"/>
        <v>Tylosine</v>
      </c>
      <c r="BI572" s="204" t="str">
        <f t="shared" si="222"/>
        <v/>
      </c>
      <c r="BJ572" s="204" t="str">
        <f t="shared" si="223"/>
        <v/>
      </c>
      <c r="BK572" s="204" t="str">
        <f t="shared" si="224"/>
        <v>Macrolides</v>
      </c>
      <c r="BL572" s="204" t="str">
        <f t="shared" si="225"/>
        <v/>
      </c>
      <c r="BM572" s="97" t="str">
        <f t="shared" si="226"/>
        <v/>
      </c>
      <c r="BP572" t="str">
        <f ca="1"/>
        <v>TYLUCYL 200 MG/ML SOLUTION INJECTABLE POUR BOVINS ET PORCINS</v>
      </c>
      <c r="BQ572" t="e">
        <f ca="1"/>
        <v>#N/A</v>
      </c>
      <c r="CY572" s="102" t="str">
        <f t="shared" si="227"/>
        <v/>
      </c>
      <c r="CZ572" s="56" t="str">
        <f t="shared" si="228"/>
        <v>TYLUCYL 200 MG/ML SOLUTION INJECTABLE POUR BOVINS ET PORCINS</v>
      </c>
      <c r="DA572" s="204" t="e">
        <f>IF(IF(DI$2="Catégorie",IF(DI$3="Toutes",SUMIFS('Étape 1 - à remplir'!$F$31:$F$400,'Étape 1 - à remplir'!$E$31:$E$400,MASQ2!CZ572,'Étape 1 - à remplir'!$G$31:$G$400,"kg"),SUMIFS('Étape 1 - à remplir'!$F$31:$F$400,'Étape 1 - à remplir'!$E$31:$E$400,MASQ2!CZ572,'Étape 1 - à remplir'!$C$31:$C$400,DI$3)),IF(DI$2="Âge",IF(DI$3="Tous",SUMIFS('Étape 1 - à remplir'!$F$31:$F$400,'Étape 1 - à remplir'!$E$31:$E$400,MASQ2!CZ572,'Étape 1 - à remplir'!$G$31:$G$400,"kg"),SUMIFS('Étape 1 - à remplir'!$F$31:$F$400,'Étape 1 - à remplir'!$E$31:$E$400,MASQ2!CZ572,'Étape 1 - à remplir'!$P$31:$P$400,DI$3,'Étape 1 - à remplir'!$G$31:$G$400,"kg")),IF(DI$2="Atelier",IF(DI$3="Tous",SUMIFS('Étape 1 - à remplir'!$F$31:$F$400,'Étape 1 - à remplir'!$E$31:$E$400,MASQ2!CZ572,'Étape 1 - à remplir'!$G$31:$G$400,"kg"),SUMIFS('Étape 1 - à remplir'!$F$31:$F$400,'Étape 1 - à remplir'!$E$31:$E$400,MASQ2!CZ572,'Étape 1 - à remplir'!$O$31:$O$400,DI$3,'Étape 1 - à remplir'!$G$31:$G$400,"kg")),IF(DI$2="Espèce",IF(DI$3="Tous",SUMIFS('Étape 1 - à remplir'!$F$31:$F$400,'Étape 1 - à remplir'!$E$31:$E$400,MASQ2!CZ572,'Étape 1 - à remplir'!$G$31:$G$400,"kg"),SUMIFS('Étape 1 - à remplir'!$F$31:$F$400,'Étape 1 - à remplir'!$E$31:$E$400,MASQ2!CZ572,'Étape 1 - à remplir'!$N$31:$N$400,DI$3,'Étape 1 - à remplir'!$G$31:$G$400,"kg"))))))=0,NA(),IF(DI$2="Catégorie",IF(DI$3="Toutes",SUMIFS('Étape 1 - à remplir'!$F$31:$F$400,'Étape 1 - à remplir'!$E$31:$E$400,MASQ2!CZ572,'Étape 1 - à remplir'!$G$31:$G$400,"kg"),SUMIFS('Étape 1 - à remplir'!$F$31:$F$400,'Étape 1 - à remplir'!$E$31:$E$400,MASQ2!CZ572,'Étape 1 - à remplir'!$C$31:$C$400,DI$3)),IF(DI$2="Âge",IF(DI$3="Tous",SUMIFS('Étape 1 - à remplir'!$F$31:$F$400,'Étape 1 - à remplir'!$E$31:$E$400,MASQ2!CZ572,'Étape 1 - à remplir'!$G$31:$G$400,"kg"),SUMIFS('Étape 1 - à remplir'!$F$31:$F$400,'Étape 1 - à remplir'!$E$31:$E$400,MASQ2!CZ572,'Étape 1 - à remplir'!$P$31:$P$400,DI$3,'Étape 1 - à remplir'!$G$31:$G$400,"kg")),IF(DI$2="Atelier",IF(DI$3="Tous",SUMIFS('Étape 1 - à remplir'!$F$31:$F$400,'Étape 1 - à remplir'!$E$31:$E$400,MASQ2!CZ572,'Étape 1 - à remplir'!$G$31:$G$400,"kg"),SUMIFS('Étape 1 - à remplir'!$F$31:$F$400,'Étape 1 - à remplir'!$E$31:$E$400,MASQ2!CZ572,'Étape 1 - à remplir'!$O$31:$O$400,DI$3,'Étape 1 - à remplir'!$G$31:$G$400,"kg")),IF(DI$2="Espèce",IF(DI$3="Tous",SUMIFS('Étape 1 - à remplir'!$F$31:$F$400,'Étape 1 - à remplir'!$E$31:$E$400,MASQ2!CZ572,'Étape 1 - à remplir'!$G$31:$G$400,"kg"),SUMIFS('Étape 1 - à remplir'!$F$31:$F$400,'Étape 1 - à remplir'!$E$31:$E$400,MASQ2!CZ572,'Étape 1 - à remplir'!$N$31:$N$400,DI$3,'Étape 1 - à remplir'!$G$31:$G$400,"kg")))))))</f>
        <v>#N/A</v>
      </c>
      <c r="DB572" s="104">
        <f t="shared" si="236"/>
        <v>0</v>
      </c>
      <c r="DC572" s="204" t="str">
        <f t="shared" si="229"/>
        <v>Tylosine</v>
      </c>
      <c r="DD572" s="204" t="str">
        <f t="shared" si="230"/>
        <v/>
      </c>
      <c r="DE572" s="204" t="str">
        <f t="shared" si="231"/>
        <v/>
      </c>
      <c r="DF572" s="204" t="str">
        <f t="shared" si="232"/>
        <v>Macrolides</v>
      </c>
      <c r="DG572" s="204" t="str">
        <f t="shared" si="233"/>
        <v/>
      </c>
      <c r="DH572" s="97" t="str">
        <f t="shared" si="234"/>
        <v/>
      </c>
      <c r="DK572" t="str">
        <f ca="1"/>
        <v>TYLUCYL 200 MG/ML SOLUTION INJECTABLE POUR BOVINS ET PORCINS</v>
      </c>
      <c r="DL572" t="e">
        <f ca="1"/>
        <v>#N/A</v>
      </c>
    </row>
    <row r="573" spans="9:116" x14ac:dyDescent="0.25">
      <c r="I573" s="102" t="str">
        <f>INDEX(Données_ATB!BE:BV,MATCH(MASQ2!J573,Données_ATB!BE:BE,0),18)</f>
        <v>x</v>
      </c>
      <c r="J573" s="77" t="str">
        <f>Données_ATB!BE572</f>
        <v>UBIFLOX 100 MG/ML SOLUTION INJECTABLE POUR BOVINS ET PORCINS (TRUIES)</v>
      </c>
      <c r="K573" s="204" t="e">
        <f>IF(IF(S$2="Catégorie",IF(S$3="Toutes",SUMIFS('Étape 1 - à remplir'!$F$31:$F$400,'Étape 1 - à remplir'!$E$31:$E$400,MASQ2!J573,'Étape 1 - à remplir'!$G$31:$G$400,"animaux"),SUMIFS('Étape 1 - à remplir'!$F$31:$F$400,'Étape 1 - à remplir'!$E$31:$E$400,MASQ2!J573,'Étape 1 - à remplir'!$C$31:$C$400,S$3)),IF(S$2="Âge",IF(S$3="Tous",SUMIFS('Étape 1 - à remplir'!$F$31:$F$400,'Étape 1 - à remplir'!$E$31:$E$400,MASQ2!J573,'Étape 1 - à remplir'!$G$31:$G$400,"animaux"),SUMIFS('Étape 1 - à remplir'!$F$31:$F$400,'Étape 1 - à remplir'!$E$31:$E$400,MASQ2!J573,'Étape 1 - à remplir'!$P$31:$P$400,S$3)),IF(S$2="Atelier",IF(S$3="Tous",SUMIFS('Étape 1 - à remplir'!$F$31:$F$400,'Étape 1 - à remplir'!$E$31:$E$400,MASQ2!J573,'Étape 1 - à remplir'!$G$31:$G$400,"animaux"),SUMIFS('Étape 1 - à remplir'!$F$31:$F$400,'Étape 1 - à remplir'!$E$31:$E$400,MASQ2!J573,'Étape 1 - à remplir'!$O$31:$O$400,S$3)),IF(S$2="Espèce",IF(S$3="Tous",SUMIFS('Étape 1 - à remplir'!$F$31:$F$400,'Étape 1 - à remplir'!$E$31:$E$400,MASQ2!J573,'Étape 1 - à remplir'!$G$31:$G$400,"animaux"),SUMIFS('Étape 1 - à remplir'!$F$31:$F$400,'Étape 1 - à remplir'!$E$31:$E$400,MASQ2!J573,'Étape 1 - à remplir'!$N$31:$N$400,S$3))))))=0,NA(),IF(S$2="Catégorie",IF(S$3="Toutes",SUMIFS('Étape 1 - à remplir'!$F$31:$F$400,'Étape 1 - à remplir'!$E$31:$E$400,MASQ2!J573,'Étape 1 - à remplir'!$G$31:$G$400,"animaux"),SUMIFS('Étape 1 - à remplir'!$F$31:$F$400,'Étape 1 - à remplir'!$E$31:$E$400,MASQ2!J573,'Étape 1 - à remplir'!$C$31:$C$400,S$3)),IF(S$2="Âge",IF(S$3="Tous",SUMIFS('Étape 1 - à remplir'!$F$31:$F$400,'Étape 1 - à remplir'!$E$31:$E$400,MASQ2!J573,'Étape 1 - à remplir'!$G$31:$G$400,"animaux"),SUMIFS('Étape 1 - à remplir'!$F$31:$F$400,'Étape 1 - à remplir'!$E$31:$E$400,MASQ2!J573,'Étape 1 - à remplir'!$P$31:$P$400,S$3)),IF(S$2="Atelier",IF(S$3="Tous",SUMIFS('Étape 1 - à remplir'!$F$31:$F$400,'Étape 1 - à remplir'!$E$31:$E$400,MASQ2!J573,'Étape 1 - à remplir'!$G$31:$G$400,"animaux"),SUMIFS('Étape 1 - à remplir'!$F$31:$F$400,'Étape 1 - à remplir'!$E$31:$E$400,MASQ2!J573,'Étape 1 - à remplir'!$O$31:$O$400,S$3)),IF(S$2="Espèce",IF(S$3="Tous",SUMIFS('Étape 1 - à remplir'!$F$31:$F$400,'Étape 1 - à remplir'!$E$31:$E$400,MASQ2!J573,'Étape 1 - à remplir'!$G$31:$G$400,"animaux"),SUMIFS('Étape 1 - à remplir'!$F$31:$F$400,'Étape 1 - à remplir'!$E$31:$E$400,MASQ2!J573,'Étape 1 - à remplir'!$N$31:$N$400,S$3)))))))</f>
        <v>#N/A</v>
      </c>
      <c r="L573" s="97">
        <f t="shared" si="237"/>
        <v>0</v>
      </c>
      <c r="M573" s="56" t="str">
        <f>Données_ATB!BN572</f>
        <v>Marbofloxacine</v>
      </c>
      <c r="N573" s="204" t="str">
        <f>Données_ATB!BO572</f>
        <v/>
      </c>
      <c r="O573" s="97" t="str">
        <f>Données_ATB!BP572</f>
        <v/>
      </c>
      <c r="P573" s="77" t="str">
        <f>Données_ATB!BR572</f>
        <v>Fluoroquinolones</v>
      </c>
      <c r="Q573" s="78" t="str">
        <f>Données_ATB!BS572</f>
        <v/>
      </c>
      <c r="R573" s="79" t="str">
        <f>Données_ATB!BT572</f>
        <v/>
      </c>
      <c r="S573" s="78"/>
      <c r="U573" s="30" t="str">
        <f ca="1"/>
        <v>UBIFLOX 100 MG/ML SOLUTION INJECTABLE POUR BOVINS ET PORCINS (TRUIES)</v>
      </c>
      <c r="V573" s="30" t="e">
        <f ca="1"/>
        <v>#N/A</v>
      </c>
      <c r="BD573" s="102" t="str">
        <f t="shared" si="219"/>
        <v>x</v>
      </c>
      <c r="BE573" s="56" t="str">
        <f t="shared" si="220"/>
        <v>UBIFLOX 100 MG/ML SOLUTION INJECTABLE POUR BOVINS ET PORCINS (TRUIES)</v>
      </c>
      <c r="BF573" s="204" t="e">
        <f>IF(IF(BN$2="Catégorie",IF(BN$3="Toutes",SUMIFS('Étape 1 - à remplir'!$F$31:$F$400,'Étape 1 - à remplir'!$E$31:$E$400,MASQ2!BE573,'Étape 1 - à remplir'!$G$31:$G$400,"lots"),SUMIFS('Étape 1 - à remplir'!$F$31:$F$400,'Étape 1 - à remplir'!$E$31:$E$400,MASQ2!BE573,'Étape 1 - à remplir'!$C$31:$C$400,BN$3)),IF(BN$2="Âge",IF(BN$3="Tous",SUMIFS('Étape 1 - à remplir'!$F$31:$F$400,'Étape 1 - à remplir'!$E$31:$E$400,MASQ2!BE573,'Étape 1 - à remplir'!$G$31:$G$400,"lots"),SUMIFS('Étape 1 - à remplir'!$F$31:$F$400,'Étape 1 - à remplir'!$E$31:$E$400,MASQ2!BE573,'Étape 1 - à remplir'!$P$31:$P$400,BN$3,'Étape 1 - à remplir'!$G$31:$G$400,"lots")),IF(BN$2="Atelier",IF(BN$3="Tous",SUMIFS('Étape 1 - à remplir'!$F$31:$F$400,'Étape 1 - à remplir'!$E$31:$E$400,MASQ2!BE573,'Étape 1 - à remplir'!$G$31:$G$400,"lots"),SUMIFS('Étape 1 - à remplir'!$F$31:$F$400,'Étape 1 - à remplir'!$E$31:$E$400,MASQ2!BE573,'Étape 1 - à remplir'!$O$31:$O$400,BN$3,'Étape 1 - à remplir'!$G$31:$G$400,"lots")),IF(BN$2="Espèce",IF(BN$3="Tous",SUMIFS('Étape 1 - à remplir'!$F$31:$F$400,'Étape 1 - à remplir'!$E$31:$E$400,MASQ2!BE573,'Étape 1 - à remplir'!$G$31:$G$400,"lots"),SUMIFS('Étape 1 - à remplir'!$F$31:$F$400,'Étape 1 - à remplir'!$E$31:$E$400,MASQ2!BE573,'Étape 1 - à remplir'!$N$31:$N$400,BN$3,'Étape 1 - à remplir'!$G$31:$G$400,"lots"))))))=0,NA(),IF(BN$2="Catégorie",IF(BN$3="Toutes",SUMIFS('Étape 1 - à remplir'!$F$31:$F$400,'Étape 1 - à remplir'!$E$31:$E$400,MASQ2!BE573,'Étape 1 - à remplir'!$G$31:$G$400,"lots"),SUMIFS('Étape 1 - à remplir'!$F$31:$F$400,'Étape 1 - à remplir'!$E$31:$E$400,MASQ2!BE573,'Étape 1 - à remplir'!$C$31:$C$400,BN$3)),IF(BN$2="Âge",IF(BN$3="Tous",SUMIFS('Étape 1 - à remplir'!$F$31:$F$400,'Étape 1 - à remplir'!$E$31:$E$400,MASQ2!BE573,'Étape 1 - à remplir'!$G$31:$G$400,"lots"),SUMIFS('Étape 1 - à remplir'!$F$31:$F$400,'Étape 1 - à remplir'!$E$31:$E$400,MASQ2!BE573,'Étape 1 - à remplir'!$P$31:$P$400,BN$3,'Étape 1 - à remplir'!$G$31:$G$400,"lots")),IF(BN$2="Atelier",IF(BN$3="Tous",SUMIFS('Étape 1 - à remplir'!$F$31:$F$400,'Étape 1 - à remplir'!$E$31:$E$400,MASQ2!BE573,'Étape 1 - à remplir'!$G$31:$G$400,"lots"),SUMIFS('Étape 1 - à remplir'!$F$31:$F$400,'Étape 1 - à remplir'!$E$31:$E$400,MASQ2!BE573,'Étape 1 - à remplir'!$O$31:$O$400,BN$3,'Étape 1 - à remplir'!$G$31:$G$400,"lots")),IF(BN$2="Espèce",IF(BN$3="Tous",SUMIFS('Étape 1 - à remplir'!$F$31:$F$400,'Étape 1 - à remplir'!$E$31:$E$400,MASQ2!BE573,'Étape 1 - à remplir'!$G$31:$G$400,"lots"),SUMIFS('Étape 1 - à remplir'!$F$31:$F$400,'Étape 1 - à remplir'!$E$31:$E$400,MASQ2!BE573,'Étape 1 - à remplir'!$N$31:$N$400,BN$3,'Étape 1 - à remplir'!$G$31:$G$400,"lots")))))))</f>
        <v>#N/A</v>
      </c>
      <c r="BG573" s="204">
        <f t="shared" si="235"/>
        <v>0</v>
      </c>
      <c r="BH573" s="204" t="str">
        <f t="shared" si="221"/>
        <v>Marbofloxacine</v>
      </c>
      <c r="BI573" s="204" t="str">
        <f t="shared" si="222"/>
        <v/>
      </c>
      <c r="BJ573" s="204" t="str">
        <f t="shared" si="223"/>
        <v/>
      </c>
      <c r="BK573" s="204" t="str">
        <f t="shared" si="224"/>
        <v>Fluoroquinolones</v>
      </c>
      <c r="BL573" s="204" t="str">
        <f t="shared" si="225"/>
        <v/>
      </c>
      <c r="BM573" s="97" t="str">
        <f t="shared" si="226"/>
        <v/>
      </c>
      <c r="BP573" t="str">
        <f ca="1"/>
        <v>UBIFLOX 100 MG/ML SOLUTION INJECTABLE POUR BOVINS ET PORCINS (TRUIES)</v>
      </c>
      <c r="BQ573" t="e">
        <f ca="1"/>
        <v>#N/A</v>
      </c>
      <c r="CY573" s="102" t="str">
        <f t="shared" si="227"/>
        <v>x</v>
      </c>
      <c r="CZ573" s="56" t="str">
        <f t="shared" si="228"/>
        <v>UBIFLOX 100 MG/ML SOLUTION INJECTABLE POUR BOVINS ET PORCINS (TRUIES)</v>
      </c>
      <c r="DA573" s="204" t="e">
        <f>IF(IF(DI$2="Catégorie",IF(DI$3="Toutes",SUMIFS('Étape 1 - à remplir'!$F$31:$F$400,'Étape 1 - à remplir'!$E$31:$E$400,MASQ2!CZ573,'Étape 1 - à remplir'!$G$31:$G$400,"kg"),SUMIFS('Étape 1 - à remplir'!$F$31:$F$400,'Étape 1 - à remplir'!$E$31:$E$400,MASQ2!CZ573,'Étape 1 - à remplir'!$C$31:$C$400,DI$3)),IF(DI$2="Âge",IF(DI$3="Tous",SUMIFS('Étape 1 - à remplir'!$F$31:$F$400,'Étape 1 - à remplir'!$E$31:$E$400,MASQ2!CZ573,'Étape 1 - à remplir'!$G$31:$G$400,"kg"),SUMIFS('Étape 1 - à remplir'!$F$31:$F$400,'Étape 1 - à remplir'!$E$31:$E$400,MASQ2!CZ573,'Étape 1 - à remplir'!$P$31:$P$400,DI$3,'Étape 1 - à remplir'!$G$31:$G$400,"kg")),IF(DI$2="Atelier",IF(DI$3="Tous",SUMIFS('Étape 1 - à remplir'!$F$31:$F$400,'Étape 1 - à remplir'!$E$31:$E$400,MASQ2!CZ573,'Étape 1 - à remplir'!$G$31:$G$400,"kg"),SUMIFS('Étape 1 - à remplir'!$F$31:$F$400,'Étape 1 - à remplir'!$E$31:$E$400,MASQ2!CZ573,'Étape 1 - à remplir'!$O$31:$O$400,DI$3,'Étape 1 - à remplir'!$G$31:$G$400,"kg")),IF(DI$2="Espèce",IF(DI$3="Tous",SUMIFS('Étape 1 - à remplir'!$F$31:$F$400,'Étape 1 - à remplir'!$E$31:$E$400,MASQ2!CZ573,'Étape 1 - à remplir'!$G$31:$G$400,"kg"),SUMIFS('Étape 1 - à remplir'!$F$31:$F$400,'Étape 1 - à remplir'!$E$31:$E$400,MASQ2!CZ573,'Étape 1 - à remplir'!$N$31:$N$400,DI$3,'Étape 1 - à remplir'!$G$31:$G$400,"kg"))))))=0,NA(),IF(DI$2="Catégorie",IF(DI$3="Toutes",SUMIFS('Étape 1 - à remplir'!$F$31:$F$400,'Étape 1 - à remplir'!$E$31:$E$400,MASQ2!CZ573,'Étape 1 - à remplir'!$G$31:$G$400,"kg"),SUMIFS('Étape 1 - à remplir'!$F$31:$F$400,'Étape 1 - à remplir'!$E$31:$E$400,MASQ2!CZ573,'Étape 1 - à remplir'!$C$31:$C$400,DI$3)),IF(DI$2="Âge",IF(DI$3="Tous",SUMIFS('Étape 1 - à remplir'!$F$31:$F$400,'Étape 1 - à remplir'!$E$31:$E$400,MASQ2!CZ573,'Étape 1 - à remplir'!$G$31:$G$400,"kg"),SUMIFS('Étape 1 - à remplir'!$F$31:$F$400,'Étape 1 - à remplir'!$E$31:$E$400,MASQ2!CZ573,'Étape 1 - à remplir'!$P$31:$P$400,DI$3,'Étape 1 - à remplir'!$G$31:$G$400,"kg")),IF(DI$2="Atelier",IF(DI$3="Tous",SUMIFS('Étape 1 - à remplir'!$F$31:$F$400,'Étape 1 - à remplir'!$E$31:$E$400,MASQ2!CZ573,'Étape 1 - à remplir'!$G$31:$G$400,"kg"),SUMIFS('Étape 1 - à remplir'!$F$31:$F$400,'Étape 1 - à remplir'!$E$31:$E$400,MASQ2!CZ573,'Étape 1 - à remplir'!$O$31:$O$400,DI$3,'Étape 1 - à remplir'!$G$31:$G$400,"kg")),IF(DI$2="Espèce",IF(DI$3="Tous",SUMIFS('Étape 1 - à remplir'!$F$31:$F$400,'Étape 1 - à remplir'!$E$31:$E$400,MASQ2!CZ573,'Étape 1 - à remplir'!$G$31:$G$400,"kg"),SUMIFS('Étape 1 - à remplir'!$F$31:$F$400,'Étape 1 - à remplir'!$E$31:$E$400,MASQ2!CZ573,'Étape 1 - à remplir'!$N$31:$N$400,DI$3,'Étape 1 - à remplir'!$G$31:$G$400,"kg")))))))</f>
        <v>#N/A</v>
      </c>
      <c r="DB573" s="104">
        <f t="shared" si="236"/>
        <v>0</v>
      </c>
      <c r="DC573" s="204" t="str">
        <f t="shared" si="229"/>
        <v>Marbofloxacine</v>
      </c>
      <c r="DD573" s="204" t="str">
        <f t="shared" si="230"/>
        <v/>
      </c>
      <c r="DE573" s="204" t="str">
        <f t="shared" si="231"/>
        <v/>
      </c>
      <c r="DF573" s="204" t="str">
        <f t="shared" si="232"/>
        <v>Fluoroquinolones</v>
      </c>
      <c r="DG573" s="204" t="str">
        <f t="shared" si="233"/>
        <v/>
      </c>
      <c r="DH573" s="97" t="str">
        <f t="shared" si="234"/>
        <v/>
      </c>
      <c r="DK573" t="str">
        <f ca="1"/>
        <v>UBIFLOX 100 MG/ML SOLUTION INJECTABLE POUR BOVINS ET PORCINS (TRUIES)</v>
      </c>
      <c r="DL573" t="e">
        <f ca="1"/>
        <v>#N/A</v>
      </c>
    </row>
    <row r="574" spans="9:116" x14ac:dyDescent="0.25">
      <c r="I574" s="102" t="str">
        <f>INDEX(Données_ATB!BE:BV,MATCH(MASQ2!J574,Données_ATB!BE:BE,0),18)</f>
        <v>x</v>
      </c>
      <c r="J574" s="77" t="str">
        <f>Données_ATB!BE573</f>
        <v>UBIFLOX 20 MG/ML SOLUTION INJECTABLE POUR BOVINS ET PORCINS</v>
      </c>
      <c r="K574" s="204" t="e">
        <f>IF(IF(S$2="Catégorie",IF(S$3="Toutes",SUMIFS('Étape 1 - à remplir'!$F$31:$F$400,'Étape 1 - à remplir'!$E$31:$E$400,MASQ2!J574,'Étape 1 - à remplir'!$G$31:$G$400,"animaux"),SUMIFS('Étape 1 - à remplir'!$F$31:$F$400,'Étape 1 - à remplir'!$E$31:$E$400,MASQ2!J574,'Étape 1 - à remplir'!$C$31:$C$400,S$3)),IF(S$2="Âge",IF(S$3="Tous",SUMIFS('Étape 1 - à remplir'!$F$31:$F$400,'Étape 1 - à remplir'!$E$31:$E$400,MASQ2!J574,'Étape 1 - à remplir'!$G$31:$G$400,"animaux"),SUMIFS('Étape 1 - à remplir'!$F$31:$F$400,'Étape 1 - à remplir'!$E$31:$E$400,MASQ2!J574,'Étape 1 - à remplir'!$P$31:$P$400,S$3)),IF(S$2="Atelier",IF(S$3="Tous",SUMIFS('Étape 1 - à remplir'!$F$31:$F$400,'Étape 1 - à remplir'!$E$31:$E$400,MASQ2!J574,'Étape 1 - à remplir'!$G$31:$G$400,"animaux"),SUMIFS('Étape 1 - à remplir'!$F$31:$F$400,'Étape 1 - à remplir'!$E$31:$E$400,MASQ2!J574,'Étape 1 - à remplir'!$O$31:$O$400,S$3)),IF(S$2="Espèce",IF(S$3="Tous",SUMIFS('Étape 1 - à remplir'!$F$31:$F$400,'Étape 1 - à remplir'!$E$31:$E$400,MASQ2!J574,'Étape 1 - à remplir'!$G$31:$G$400,"animaux"),SUMIFS('Étape 1 - à remplir'!$F$31:$F$400,'Étape 1 - à remplir'!$E$31:$E$400,MASQ2!J574,'Étape 1 - à remplir'!$N$31:$N$400,S$3))))))=0,NA(),IF(S$2="Catégorie",IF(S$3="Toutes",SUMIFS('Étape 1 - à remplir'!$F$31:$F$400,'Étape 1 - à remplir'!$E$31:$E$400,MASQ2!J574,'Étape 1 - à remplir'!$G$31:$G$400,"animaux"),SUMIFS('Étape 1 - à remplir'!$F$31:$F$400,'Étape 1 - à remplir'!$E$31:$E$400,MASQ2!J574,'Étape 1 - à remplir'!$C$31:$C$400,S$3)),IF(S$2="Âge",IF(S$3="Tous",SUMIFS('Étape 1 - à remplir'!$F$31:$F$400,'Étape 1 - à remplir'!$E$31:$E$400,MASQ2!J574,'Étape 1 - à remplir'!$G$31:$G$400,"animaux"),SUMIFS('Étape 1 - à remplir'!$F$31:$F$400,'Étape 1 - à remplir'!$E$31:$E$400,MASQ2!J574,'Étape 1 - à remplir'!$P$31:$P$400,S$3)),IF(S$2="Atelier",IF(S$3="Tous",SUMIFS('Étape 1 - à remplir'!$F$31:$F$400,'Étape 1 - à remplir'!$E$31:$E$400,MASQ2!J574,'Étape 1 - à remplir'!$G$31:$G$400,"animaux"),SUMIFS('Étape 1 - à remplir'!$F$31:$F$400,'Étape 1 - à remplir'!$E$31:$E$400,MASQ2!J574,'Étape 1 - à remplir'!$O$31:$O$400,S$3)),IF(S$2="Espèce",IF(S$3="Tous",SUMIFS('Étape 1 - à remplir'!$F$31:$F$400,'Étape 1 - à remplir'!$E$31:$E$400,MASQ2!J574,'Étape 1 - à remplir'!$G$31:$G$400,"animaux"),SUMIFS('Étape 1 - à remplir'!$F$31:$F$400,'Étape 1 - à remplir'!$E$31:$E$400,MASQ2!J574,'Étape 1 - à remplir'!$N$31:$N$400,S$3)))))))</f>
        <v>#N/A</v>
      </c>
      <c r="L574" s="97">
        <f t="shared" si="237"/>
        <v>0</v>
      </c>
      <c r="M574" s="56" t="str">
        <f>Données_ATB!BN573</f>
        <v>Marbofloxacine</v>
      </c>
      <c r="N574" s="204" t="str">
        <f>Données_ATB!BO573</f>
        <v/>
      </c>
      <c r="O574" s="97" t="str">
        <f>Données_ATB!BP573</f>
        <v/>
      </c>
      <c r="P574" s="77" t="str">
        <f>Données_ATB!BR573</f>
        <v>Fluoroquinolones</v>
      </c>
      <c r="Q574" s="78" t="str">
        <f>Données_ATB!BS573</f>
        <v/>
      </c>
      <c r="R574" s="79" t="str">
        <f>Données_ATB!BT573</f>
        <v/>
      </c>
      <c r="S574" s="78"/>
      <c r="U574" s="30" t="str">
        <f ca="1"/>
        <v>UBIFLOX 20 MG/ML SOLUTION INJECTABLE POUR BOVINS ET PORCINS</v>
      </c>
      <c r="V574" s="30" t="e">
        <f ca="1"/>
        <v>#N/A</v>
      </c>
      <c r="BD574" s="102" t="str">
        <f t="shared" si="219"/>
        <v>x</v>
      </c>
      <c r="BE574" s="56" t="str">
        <f t="shared" si="220"/>
        <v>UBIFLOX 20 MG/ML SOLUTION INJECTABLE POUR BOVINS ET PORCINS</v>
      </c>
      <c r="BF574" s="204" t="e">
        <f>IF(IF(BN$2="Catégorie",IF(BN$3="Toutes",SUMIFS('Étape 1 - à remplir'!$F$31:$F$400,'Étape 1 - à remplir'!$E$31:$E$400,MASQ2!BE574,'Étape 1 - à remplir'!$G$31:$G$400,"lots"),SUMIFS('Étape 1 - à remplir'!$F$31:$F$400,'Étape 1 - à remplir'!$E$31:$E$400,MASQ2!BE574,'Étape 1 - à remplir'!$C$31:$C$400,BN$3)),IF(BN$2="Âge",IF(BN$3="Tous",SUMIFS('Étape 1 - à remplir'!$F$31:$F$400,'Étape 1 - à remplir'!$E$31:$E$400,MASQ2!BE574,'Étape 1 - à remplir'!$G$31:$G$400,"lots"),SUMIFS('Étape 1 - à remplir'!$F$31:$F$400,'Étape 1 - à remplir'!$E$31:$E$400,MASQ2!BE574,'Étape 1 - à remplir'!$P$31:$P$400,BN$3,'Étape 1 - à remplir'!$G$31:$G$400,"lots")),IF(BN$2="Atelier",IF(BN$3="Tous",SUMIFS('Étape 1 - à remplir'!$F$31:$F$400,'Étape 1 - à remplir'!$E$31:$E$400,MASQ2!BE574,'Étape 1 - à remplir'!$G$31:$G$400,"lots"),SUMIFS('Étape 1 - à remplir'!$F$31:$F$400,'Étape 1 - à remplir'!$E$31:$E$400,MASQ2!BE574,'Étape 1 - à remplir'!$O$31:$O$400,BN$3,'Étape 1 - à remplir'!$G$31:$G$400,"lots")),IF(BN$2="Espèce",IF(BN$3="Tous",SUMIFS('Étape 1 - à remplir'!$F$31:$F$400,'Étape 1 - à remplir'!$E$31:$E$400,MASQ2!BE574,'Étape 1 - à remplir'!$G$31:$G$400,"lots"),SUMIFS('Étape 1 - à remplir'!$F$31:$F$400,'Étape 1 - à remplir'!$E$31:$E$400,MASQ2!BE574,'Étape 1 - à remplir'!$N$31:$N$400,BN$3,'Étape 1 - à remplir'!$G$31:$G$400,"lots"))))))=0,NA(),IF(BN$2="Catégorie",IF(BN$3="Toutes",SUMIFS('Étape 1 - à remplir'!$F$31:$F$400,'Étape 1 - à remplir'!$E$31:$E$400,MASQ2!BE574,'Étape 1 - à remplir'!$G$31:$G$400,"lots"),SUMIFS('Étape 1 - à remplir'!$F$31:$F$400,'Étape 1 - à remplir'!$E$31:$E$400,MASQ2!BE574,'Étape 1 - à remplir'!$C$31:$C$400,BN$3)),IF(BN$2="Âge",IF(BN$3="Tous",SUMIFS('Étape 1 - à remplir'!$F$31:$F$400,'Étape 1 - à remplir'!$E$31:$E$400,MASQ2!BE574,'Étape 1 - à remplir'!$G$31:$G$400,"lots"),SUMIFS('Étape 1 - à remplir'!$F$31:$F$400,'Étape 1 - à remplir'!$E$31:$E$400,MASQ2!BE574,'Étape 1 - à remplir'!$P$31:$P$400,BN$3,'Étape 1 - à remplir'!$G$31:$G$400,"lots")),IF(BN$2="Atelier",IF(BN$3="Tous",SUMIFS('Étape 1 - à remplir'!$F$31:$F$400,'Étape 1 - à remplir'!$E$31:$E$400,MASQ2!BE574,'Étape 1 - à remplir'!$G$31:$G$400,"lots"),SUMIFS('Étape 1 - à remplir'!$F$31:$F$400,'Étape 1 - à remplir'!$E$31:$E$400,MASQ2!BE574,'Étape 1 - à remplir'!$O$31:$O$400,BN$3,'Étape 1 - à remplir'!$G$31:$G$400,"lots")),IF(BN$2="Espèce",IF(BN$3="Tous",SUMIFS('Étape 1 - à remplir'!$F$31:$F$400,'Étape 1 - à remplir'!$E$31:$E$400,MASQ2!BE574,'Étape 1 - à remplir'!$G$31:$G$400,"lots"),SUMIFS('Étape 1 - à remplir'!$F$31:$F$400,'Étape 1 - à remplir'!$E$31:$E$400,MASQ2!BE574,'Étape 1 - à remplir'!$N$31:$N$400,BN$3,'Étape 1 - à remplir'!$G$31:$G$400,"lots")))))))</f>
        <v>#N/A</v>
      </c>
      <c r="BG574" s="204">
        <f t="shared" si="235"/>
        <v>0</v>
      </c>
      <c r="BH574" s="204" t="str">
        <f t="shared" si="221"/>
        <v>Marbofloxacine</v>
      </c>
      <c r="BI574" s="204" t="str">
        <f t="shared" si="222"/>
        <v/>
      </c>
      <c r="BJ574" s="204" t="str">
        <f t="shared" si="223"/>
        <v/>
      </c>
      <c r="BK574" s="204" t="str">
        <f t="shared" si="224"/>
        <v>Fluoroquinolones</v>
      </c>
      <c r="BL574" s="204" t="str">
        <f t="shared" si="225"/>
        <v/>
      </c>
      <c r="BM574" s="97" t="str">
        <f t="shared" si="226"/>
        <v/>
      </c>
      <c r="BP574" t="str">
        <f ca="1"/>
        <v>UBIFLOX 20 MG/ML SOLUTION INJECTABLE POUR BOVINS ET PORCINS</v>
      </c>
      <c r="BQ574" t="e">
        <f ca="1"/>
        <v>#N/A</v>
      </c>
      <c r="CY574" s="102" t="str">
        <f t="shared" si="227"/>
        <v>x</v>
      </c>
      <c r="CZ574" s="56" t="str">
        <f t="shared" si="228"/>
        <v>UBIFLOX 20 MG/ML SOLUTION INJECTABLE POUR BOVINS ET PORCINS</v>
      </c>
      <c r="DA574" s="204" t="e">
        <f>IF(IF(DI$2="Catégorie",IF(DI$3="Toutes",SUMIFS('Étape 1 - à remplir'!$F$31:$F$400,'Étape 1 - à remplir'!$E$31:$E$400,MASQ2!CZ574,'Étape 1 - à remplir'!$G$31:$G$400,"kg"),SUMIFS('Étape 1 - à remplir'!$F$31:$F$400,'Étape 1 - à remplir'!$E$31:$E$400,MASQ2!CZ574,'Étape 1 - à remplir'!$C$31:$C$400,DI$3)),IF(DI$2="Âge",IF(DI$3="Tous",SUMIFS('Étape 1 - à remplir'!$F$31:$F$400,'Étape 1 - à remplir'!$E$31:$E$400,MASQ2!CZ574,'Étape 1 - à remplir'!$G$31:$G$400,"kg"),SUMIFS('Étape 1 - à remplir'!$F$31:$F$400,'Étape 1 - à remplir'!$E$31:$E$400,MASQ2!CZ574,'Étape 1 - à remplir'!$P$31:$P$400,DI$3,'Étape 1 - à remplir'!$G$31:$G$400,"kg")),IF(DI$2="Atelier",IF(DI$3="Tous",SUMIFS('Étape 1 - à remplir'!$F$31:$F$400,'Étape 1 - à remplir'!$E$31:$E$400,MASQ2!CZ574,'Étape 1 - à remplir'!$G$31:$G$400,"kg"),SUMIFS('Étape 1 - à remplir'!$F$31:$F$400,'Étape 1 - à remplir'!$E$31:$E$400,MASQ2!CZ574,'Étape 1 - à remplir'!$O$31:$O$400,DI$3,'Étape 1 - à remplir'!$G$31:$G$400,"kg")),IF(DI$2="Espèce",IF(DI$3="Tous",SUMIFS('Étape 1 - à remplir'!$F$31:$F$400,'Étape 1 - à remplir'!$E$31:$E$400,MASQ2!CZ574,'Étape 1 - à remplir'!$G$31:$G$400,"kg"),SUMIFS('Étape 1 - à remplir'!$F$31:$F$400,'Étape 1 - à remplir'!$E$31:$E$400,MASQ2!CZ574,'Étape 1 - à remplir'!$N$31:$N$400,DI$3,'Étape 1 - à remplir'!$G$31:$G$400,"kg"))))))=0,NA(),IF(DI$2="Catégorie",IF(DI$3="Toutes",SUMIFS('Étape 1 - à remplir'!$F$31:$F$400,'Étape 1 - à remplir'!$E$31:$E$400,MASQ2!CZ574,'Étape 1 - à remplir'!$G$31:$G$400,"kg"),SUMIFS('Étape 1 - à remplir'!$F$31:$F$400,'Étape 1 - à remplir'!$E$31:$E$400,MASQ2!CZ574,'Étape 1 - à remplir'!$C$31:$C$400,DI$3)),IF(DI$2="Âge",IF(DI$3="Tous",SUMIFS('Étape 1 - à remplir'!$F$31:$F$400,'Étape 1 - à remplir'!$E$31:$E$400,MASQ2!CZ574,'Étape 1 - à remplir'!$G$31:$G$400,"kg"),SUMIFS('Étape 1 - à remplir'!$F$31:$F$400,'Étape 1 - à remplir'!$E$31:$E$400,MASQ2!CZ574,'Étape 1 - à remplir'!$P$31:$P$400,DI$3,'Étape 1 - à remplir'!$G$31:$G$400,"kg")),IF(DI$2="Atelier",IF(DI$3="Tous",SUMIFS('Étape 1 - à remplir'!$F$31:$F$400,'Étape 1 - à remplir'!$E$31:$E$400,MASQ2!CZ574,'Étape 1 - à remplir'!$G$31:$G$400,"kg"),SUMIFS('Étape 1 - à remplir'!$F$31:$F$400,'Étape 1 - à remplir'!$E$31:$E$400,MASQ2!CZ574,'Étape 1 - à remplir'!$O$31:$O$400,DI$3,'Étape 1 - à remplir'!$G$31:$G$400,"kg")),IF(DI$2="Espèce",IF(DI$3="Tous",SUMIFS('Étape 1 - à remplir'!$F$31:$F$400,'Étape 1 - à remplir'!$E$31:$E$400,MASQ2!CZ574,'Étape 1 - à remplir'!$G$31:$G$400,"kg"),SUMIFS('Étape 1 - à remplir'!$F$31:$F$400,'Étape 1 - à remplir'!$E$31:$E$400,MASQ2!CZ574,'Étape 1 - à remplir'!$N$31:$N$400,DI$3,'Étape 1 - à remplir'!$G$31:$G$400,"kg")))))))</f>
        <v>#N/A</v>
      </c>
      <c r="DB574" s="104">
        <f t="shared" si="236"/>
        <v>0</v>
      </c>
      <c r="DC574" s="204" t="str">
        <f t="shared" si="229"/>
        <v>Marbofloxacine</v>
      </c>
      <c r="DD574" s="204" t="str">
        <f t="shared" si="230"/>
        <v/>
      </c>
      <c r="DE574" s="204" t="str">
        <f t="shared" si="231"/>
        <v/>
      </c>
      <c r="DF574" s="204" t="str">
        <f t="shared" si="232"/>
        <v>Fluoroquinolones</v>
      </c>
      <c r="DG574" s="204" t="str">
        <f t="shared" si="233"/>
        <v/>
      </c>
      <c r="DH574" s="97" t="str">
        <f t="shared" si="234"/>
        <v/>
      </c>
      <c r="DK574" t="str">
        <f ca="1"/>
        <v>UBIFLOX 20 MG/ML SOLUTION INJECTABLE POUR BOVINS ET PORCINS</v>
      </c>
      <c r="DL574" t="e">
        <f ca="1"/>
        <v>#N/A</v>
      </c>
    </row>
    <row r="575" spans="9:116" x14ac:dyDescent="0.25">
      <c r="I575" s="102" t="str">
        <f>INDEX(Données_ATB!BE:BV,MATCH(MASQ2!J575,Données_ATB!BE:BE,0),18)</f>
        <v/>
      </c>
      <c r="J575" s="77" t="str">
        <f>Données_ATB!BE574</f>
        <v>UBROLEXIN SUSPENSION INTRAMAMMAIRE POUR VACHES LAITIERES EN LACTATION</v>
      </c>
      <c r="K575" s="204" t="e">
        <f>IF(IF(S$2="Catégorie",IF(S$3="Toutes",SUMIFS('Étape 1 - à remplir'!$F$31:$F$400,'Étape 1 - à remplir'!$E$31:$E$400,MASQ2!J575,'Étape 1 - à remplir'!$G$31:$G$400,"animaux"),SUMIFS('Étape 1 - à remplir'!$F$31:$F$400,'Étape 1 - à remplir'!$E$31:$E$400,MASQ2!J575,'Étape 1 - à remplir'!$C$31:$C$400,S$3)),IF(S$2="Âge",IF(S$3="Tous",SUMIFS('Étape 1 - à remplir'!$F$31:$F$400,'Étape 1 - à remplir'!$E$31:$E$400,MASQ2!J575,'Étape 1 - à remplir'!$G$31:$G$400,"animaux"),SUMIFS('Étape 1 - à remplir'!$F$31:$F$400,'Étape 1 - à remplir'!$E$31:$E$400,MASQ2!J575,'Étape 1 - à remplir'!$P$31:$P$400,S$3)),IF(S$2="Atelier",IF(S$3="Tous",SUMIFS('Étape 1 - à remplir'!$F$31:$F$400,'Étape 1 - à remplir'!$E$31:$E$400,MASQ2!J575,'Étape 1 - à remplir'!$G$31:$G$400,"animaux"),SUMIFS('Étape 1 - à remplir'!$F$31:$F$400,'Étape 1 - à remplir'!$E$31:$E$400,MASQ2!J575,'Étape 1 - à remplir'!$O$31:$O$400,S$3)),IF(S$2="Espèce",IF(S$3="Tous",SUMIFS('Étape 1 - à remplir'!$F$31:$F$400,'Étape 1 - à remplir'!$E$31:$E$400,MASQ2!J575,'Étape 1 - à remplir'!$G$31:$G$400,"animaux"),SUMIFS('Étape 1 - à remplir'!$F$31:$F$400,'Étape 1 - à remplir'!$E$31:$E$400,MASQ2!J575,'Étape 1 - à remplir'!$N$31:$N$400,S$3))))))=0,NA(),IF(S$2="Catégorie",IF(S$3="Toutes",SUMIFS('Étape 1 - à remplir'!$F$31:$F$400,'Étape 1 - à remplir'!$E$31:$E$400,MASQ2!J575,'Étape 1 - à remplir'!$G$31:$G$400,"animaux"),SUMIFS('Étape 1 - à remplir'!$F$31:$F$400,'Étape 1 - à remplir'!$E$31:$E$400,MASQ2!J575,'Étape 1 - à remplir'!$C$31:$C$400,S$3)),IF(S$2="Âge",IF(S$3="Tous",SUMIFS('Étape 1 - à remplir'!$F$31:$F$400,'Étape 1 - à remplir'!$E$31:$E$400,MASQ2!J575,'Étape 1 - à remplir'!$G$31:$G$400,"animaux"),SUMIFS('Étape 1 - à remplir'!$F$31:$F$400,'Étape 1 - à remplir'!$E$31:$E$400,MASQ2!J575,'Étape 1 - à remplir'!$P$31:$P$400,S$3)),IF(S$2="Atelier",IF(S$3="Tous",SUMIFS('Étape 1 - à remplir'!$F$31:$F$400,'Étape 1 - à remplir'!$E$31:$E$400,MASQ2!J575,'Étape 1 - à remplir'!$G$31:$G$400,"animaux"),SUMIFS('Étape 1 - à remplir'!$F$31:$F$400,'Étape 1 - à remplir'!$E$31:$E$400,MASQ2!J575,'Étape 1 - à remplir'!$O$31:$O$400,S$3)),IF(S$2="Espèce",IF(S$3="Tous",SUMIFS('Étape 1 - à remplir'!$F$31:$F$400,'Étape 1 - à remplir'!$E$31:$E$400,MASQ2!J575,'Étape 1 - à remplir'!$G$31:$G$400,"animaux"),SUMIFS('Étape 1 - à remplir'!$F$31:$F$400,'Étape 1 - à remplir'!$E$31:$E$400,MASQ2!J575,'Étape 1 - à remplir'!$N$31:$N$400,S$3)))))))</f>
        <v>#N/A</v>
      </c>
      <c r="L575" s="97">
        <f t="shared" si="237"/>
        <v>0</v>
      </c>
      <c r="M575" s="56" t="str">
        <f>Données_ATB!BN574</f>
        <v>Céfalexine</v>
      </c>
      <c r="N575" s="204" t="str">
        <f>Données_ATB!BO574</f>
        <v>Kanamycine</v>
      </c>
      <c r="O575" s="97" t="str">
        <f>Données_ATB!BP574</f>
        <v/>
      </c>
      <c r="P575" s="77" t="str">
        <f>Données_ATB!BR574</f>
        <v>Cephalosporines 1&amp;2G</v>
      </c>
      <c r="Q575" s="78" t="str">
        <f>Données_ATB!BS574</f>
        <v>Aminoglycosides</v>
      </c>
      <c r="R575" s="79" t="str">
        <f>Données_ATB!BT574</f>
        <v/>
      </c>
      <c r="S575" s="78"/>
      <c r="U575" s="30" t="str">
        <f ca="1"/>
        <v>UBROLEXIN SUSPENSION INTRAMAMMAIRE POUR VACHES LAITIERES EN LACTATION</v>
      </c>
      <c r="V575" s="30" t="e">
        <f ca="1"/>
        <v>#N/A</v>
      </c>
      <c r="BD575" s="102" t="str">
        <f t="shared" si="219"/>
        <v/>
      </c>
      <c r="BE575" s="56" t="str">
        <f t="shared" si="220"/>
        <v>UBROLEXIN SUSPENSION INTRAMAMMAIRE POUR VACHES LAITIERES EN LACTATION</v>
      </c>
      <c r="BF575" s="204" t="e">
        <f>IF(IF(BN$2="Catégorie",IF(BN$3="Toutes",SUMIFS('Étape 1 - à remplir'!$F$31:$F$400,'Étape 1 - à remplir'!$E$31:$E$400,MASQ2!BE575,'Étape 1 - à remplir'!$G$31:$G$400,"lots"),SUMIFS('Étape 1 - à remplir'!$F$31:$F$400,'Étape 1 - à remplir'!$E$31:$E$400,MASQ2!BE575,'Étape 1 - à remplir'!$C$31:$C$400,BN$3)),IF(BN$2="Âge",IF(BN$3="Tous",SUMIFS('Étape 1 - à remplir'!$F$31:$F$400,'Étape 1 - à remplir'!$E$31:$E$400,MASQ2!BE575,'Étape 1 - à remplir'!$G$31:$G$400,"lots"),SUMIFS('Étape 1 - à remplir'!$F$31:$F$400,'Étape 1 - à remplir'!$E$31:$E$400,MASQ2!BE575,'Étape 1 - à remplir'!$P$31:$P$400,BN$3,'Étape 1 - à remplir'!$G$31:$G$400,"lots")),IF(BN$2="Atelier",IF(BN$3="Tous",SUMIFS('Étape 1 - à remplir'!$F$31:$F$400,'Étape 1 - à remplir'!$E$31:$E$400,MASQ2!BE575,'Étape 1 - à remplir'!$G$31:$G$400,"lots"),SUMIFS('Étape 1 - à remplir'!$F$31:$F$400,'Étape 1 - à remplir'!$E$31:$E$400,MASQ2!BE575,'Étape 1 - à remplir'!$O$31:$O$400,BN$3,'Étape 1 - à remplir'!$G$31:$G$400,"lots")),IF(BN$2="Espèce",IF(BN$3="Tous",SUMIFS('Étape 1 - à remplir'!$F$31:$F$400,'Étape 1 - à remplir'!$E$31:$E$400,MASQ2!BE575,'Étape 1 - à remplir'!$G$31:$G$400,"lots"),SUMIFS('Étape 1 - à remplir'!$F$31:$F$400,'Étape 1 - à remplir'!$E$31:$E$400,MASQ2!BE575,'Étape 1 - à remplir'!$N$31:$N$400,BN$3,'Étape 1 - à remplir'!$G$31:$G$400,"lots"))))))=0,NA(),IF(BN$2="Catégorie",IF(BN$3="Toutes",SUMIFS('Étape 1 - à remplir'!$F$31:$F$400,'Étape 1 - à remplir'!$E$31:$E$400,MASQ2!BE575,'Étape 1 - à remplir'!$G$31:$G$400,"lots"),SUMIFS('Étape 1 - à remplir'!$F$31:$F$400,'Étape 1 - à remplir'!$E$31:$E$400,MASQ2!BE575,'Étape 1 - à remplir'!$C$31:$C$400,BN$3)),IF(BN$2="Âge",IF(BN$3="Tous",SUMIFS('Étape 1 - à remplir'!$F$31:$F$400,'Étape 1 - à remplir'!$E$31:$E$400,MASQ2!BE575,'Étape 1 - à remplir'!$G$31:$G$400,"lots"),SUMIFS('Étape 1 - à remplir'!$F$31:$F$400,'Étape 1 - à remplir'!$E$31:$E$400,MASQ2!BE575,'Étape 1 - à remplir'!$P$31:$P$400,BN$3,'Étape 1 - à remplir'!$G$31:$G$400,"lots")),IF(BN$2="Atelier",IF(BN$3="Tous",SUMIFS('Étape 1 - à remplir'!$F$31:$F$400,'Étape 1 - à remplir'!$E$31:$E$400,MASQ2!BE575,'Étape 1 - à remplir'!$G$31:$G$400,"lots"),SUMIFS('Étape 1 - à remplir'!$F$31:$F$400,'Étape 1 - à remplir'!$E$31:$E$400,MASQ2!BE575,'Étape 1 - à remplir'!$O$31:$O$400,BN$3,'Étape 1 - à remplir'!$G$31:$G$400,"lots")),IF(BN$2="Espèce",IF(BN$3="Tous",SUMIFS('Étape 1 - à remplir'!$F$31:$F$400,'Étape 1 - à remplir'!$E$31:$E$400,MASQ2!BE575,'Étape 1 - à remplir'!$G$31:$G$400,"lots"),SUMIFS('Étape 1 - à remplir'!$F$31:$F$400,'Étape 1 - à remplir'!$E$31:$E$400,MASQ2!BE575,'Étape 1 - à remplir'!$N$31:$N$400,BN$3,'Étape 1 - à remplir'!$G$31:$G$400,"lots")))))))</f>
        <v>#N/A</v>
      </c>
      <c r="BG575" s="204">
        <f t="shared" si="235"/>
        <v>0</v>
      </c>
      <c r="BH575" s="204" t="str">
        <f t="shared" si="221"/>
        <v>Céfalexine</v>
      </c>
      <c r="BI575" s="204" t="str">
        <f t="shared" si="222"/>
        <v>Kanamycine</v>
      </c>
      <c r="BJ575" s="204" t="str">
        <f t="shared" si="223"/>
        <v/>
      </c>
      <c r="BK575" s="204" t="str">
        <f t="shared" si="224"/>
        <v>Cephalosporines 1&amp;2G</v>
      </c>
      <c r="BL575" s="204" t="str">
        <f t="shared" si="225"/>
        <v>Aminoglycosides</v>
      </c>
      <c r="BM575" s="97" t="str">
        <f t="shared" si="226"/>
        <v/>
      </c>
      <c r="BP575" t="str">
        <f ca="1"/>
        <v>UBROLEXIN SUSPENSION INTRAMAMMAIRE POUR VACHES LAITIERES EN LACTATION</v>
      </c>
      <c r="BQ575" t="e">
        <f ca="1"/>
        <v>#N/A</v>
      </c>
      <c r="CY575" s="102" t="str">
        <f t="shared" si="227"/>
        <v/>
      </c>
      <c r="CZ575" s="56" t="str">
        <f t="shared" si="228"/>
        <v>UBROLEXIN SUSPENSION INTRAMAMMAIRE POUR VACHES LAITIERES EN LACTATION</v>
      </c>
      <c r="DA575" s="204" t="e">
        <f>IF(IF(DI$2="Catégorie",IF(DI$3="Toutes",SUMIFS('Étape 1 - à remplir'!$F$31:$F$400,'Étape 1 - à remplir'!$E$31:$E$400,MASQ2!CZ575,'Étape 1 - à remplir'!$G$31:$G$400,"kg"),SUMIFS('Étape 1 - à remplir'!$F$31:$F$400,'Étape 1 - à remplir'!$E$31:$E$400,MASQ2!CZ575,'Étape 1 - à remplir'!$C$31:$C$400,DI$3)),IF(DI$2="Âge",IF(DI$3="Tous",SUMIFS('Étape 1 - à remplir'!$F$31:$F$400,'Étape 1 - à remplir'!$E$31:$E$400,MASQ2!CZ575,'Étape 1 - à remplir'!$G$31:$G$400,"kg"),SUMIFS('Étape 1 - à remplir'!$F$31:$F$400,'Étape 1 - à remplir'!$E$31:$E$400,MASQ2!CZ575,'Étape 1 - à remplir'!$P$31:$P$400,DI$3,'Étape 1 - à remplir'!$G$31:$G$400,"kg")),IF(DI$2="Atelier",IF(DI$3="Tous",SUMIFS('Étape 1 - à remplir'!$F$31:$F$400,'Étape 1 - à remplir'!$E$31:$E$400,MASQ2!CZ575,'Étape 1 - à remplir'!$G$31:$G$400,"kg"),SUMIFS('Étape 1 - à remplir'!$F$31:$F$400,'Étape 1 - à remplir'!$E$31:$E$400,MASQ2!CZ575,'Étape 1 - à remplir'!$O$31:$O$400,DI$3,'Étape 1 - à remplir'!$G$31:$G$400,"kg")),IF(DI$2="Espèce",IF(DI$3="Tous",SUMIFS('Étape 1 - à remplir'!$F$31:$F$400,'Étape 1 - à remplir'!$E$31:$E$400,MASQ2!CZ575,'Étape 1 - à remplir'!$G$31:$G$400,"kg"),SUMIFS('Étape 1 - à remplir'!$F$31:$F$400,'Étape 1 - à remplir'!$E$31:$E$400,MASQ2!CZ575,'Étape 1 - à remplir'!$N$31:$N$400,DI$3,'Étape 1 - à remplir'!$G$31:$G$400,"kg"))))))=0,NA(),IF(DI$2="Catégorie",IF(DI$3="Toutes",SUMIFS('Étape 1 - à remplir'!$F$31:$F$400,'Étape 1 - à remplir'!$E$31:$E$400,MASQ2!CZ575,'Étape 1 - à remplir'!$G$31:$G$400,"kg"),SUMIFS('Étape 1 - à remplir'!$F$31:$F$400,'Étape 1 - à remplir'!$E$31:$E$400,MASQ2!CZ575,'Étape 1 - à remplir'!$C$31:$C$400,DI$3)),IF(DI$2="Âge",IF(DI$3="Tous",SUMIFS('Étape 1 - à remplir'!$F$31:$F$400,'Étape 1 - à remplir'!$E$31:$E$400,MASQ2!CZ575,'Étape 1 - à remplir'!$G$31:$G$400,"kg"),SUMIFS('Étape 1 - à remplir'!$F$31:$F$400,'Étape 1 - à remplir'!$E$31:$E$400,MASQ2!CZ575,'Étape 1 - à remplir'!$P$31:$P$400,DI$3,'Étape 1 - à remplir'!$G$31:$G$400,"kg")),IF(DI$2="Atelier",IF(DI$3="Tous",SUMIFS('Étape 1 - à remplir'!$F$31:$F$400,'Étape 1 - à remplir'!$E$31:$E$400,MASQ2!CZ575,'Étape 1 - à remplir'!$G$31:$G$400,"kg"),SUMIFS('Étape 1 - à remplir'!$F$31:$F$400,'Étape 1 - à remplir'!$E$31:$E$400,MASQ2!CZ575,'Étape 1 - à remplir'!$O$31:$O$400,DI$3,'Étape 1 - à remplir'!$G$31:$G$400,"kg")),IF(DI$2="Espèce",IF(DI$3="Tous",SUMIFS('Étape 1 - à remplir'!$F$31:$F$400,'Étape 1 - à remplir'!$E$31:$E$400,MASQ2!CZ575,'Étape 1 - à remplir'!$G$31:$G$400,"kg"),SUMIFS('Étape 1 - à remplir'!$F$31:$F$400,'Étape 1 - à remplir'!$E$31:$E$400,MASQ2!CZ575,'Étape 1 - à remplir'!$N$31:$N$400,DI$3,'Étape 1 - à remplir'!$G$31:$G$400,"kg")))))))</f>
        <v>#N/A</v>
      </c>
      <c r="DB575" s="104">
        <f t="shared" si="236"/>
        <v>0</v>
      </c>
      <c r="DC575" s="204" t="str">
        <f t="shared" si="229"/>
        <v>Céfalexine</v>
      </c>
      <c r="DD575" s="204" t="str">
        <f t="shared" si="230"/>
        <v>Kanamycine</v>
      </c>
      <c r="DE575" s="204" t="str">
        <f t="shared" si="231"/>
        <v/>
      </c>
      <c r="DF575" s="204" t="str">
        <f t="shared" si="232"/>
        <v>Cephalosporines 1&amp;2G</v>
      </c>
      <c r="DG575" s="204" t="str">
        <f t="shared" si="233"/>
        <v>Aminoglycosides</v>
      </c>
      <c r="DH575" s="97" t="str">
        <f t="shared" si="234"/>
        <v/>
      </c>
      <c r="DK575" t="str">
        <f ca="1"/>
        <v>UBROLEXIN SUSPENSION INTRAMAMMAIRE POUR VACHES LAITIERES EN LACTATION</v>
      </c>
      <c r="DL575" t="e">
        <f ca="1"/>
        <v>#N/A</v>
      </c>
    </row>
    <row r="576" spans="9:116" x14ac:dyDescent="0.25">
      <c r="I576" s="102" t="str">
        <f>INDEX(Données_ATB!BE:BV,MATCH(MASQ2!J576,Données_ATB!BE:BE,0),18)</f>
        <v/>
      </c>
      <c r="J576" s="77" t="str">
        <f>Données_ATB!BE575</f>
        <v>UBROPEN SUSPENSION INTRAMAMMAIRE POUR VACHES EN LACTATION</v>
      </c>
      <c r="K576" s="204" t="e">
        <f>IF(IF(S$2="Catégorie",IF(S$3="Toutes",SUMIFS('Étape 1 - à remplir'!$F$31:$F$400,'Étape 1 - à remplir'!$E$31:$E$400,MASQ2!J576,'Étape 1 - à remplir'!$G$31:$G$400,"animaux"),SUMIFS('Étape 1 - à remplir'!$F$31:$F$400,'Étape 1 - à remplir'!$E$31:$E$400,MASQ2!J576,'Étape 1 - à remplir'!$C$31:$C$400,S$3)),IF(S$2="Âge",IF(S$3="Tous",SUMIFS('Étape 1 - à remplir'!$F$31:$F$400,'Étape 1 - à remplir'!$E$31:$E$400,MASQ2!J576,'Étape 1 - à remplir'!$G$31:$G$400,"animaux"),SUMIFS('Étape 1 - à remplir'!$F$31:$F$400,'Étape 1 - à remplir'!$E$31:$E$400,MASQ2!J576,'Étape 1 - à remplir'!$P$31:$P$400,S$3)),IF(S$2="Atelier",IF(S$3="Tous",SUMIFS('Étape 1 - à remplir'!$F$31:$F$400,'Étape 1 - à remplir'!$E$31:$E$400,MASQ2!J576,'Étape 1 - à remplir'!$G$31:$G$400,"animaux"),SUMIFS('Étape 1 - à remplir'!$F$31:$F$400,'Étape 1 - à remplir'!$E$31:$E$400,MASQ2!J576,'Étape 1 - à remplir'!$O$31:$O$400,S$3)),IF(S$2="Espèce",IF(S$3="Tous",SUMIFS('Étape 1 - à remplir'!$F$31:$F$400,'Étape 1 - à remplir'!$E$31:$E$400,MASQ2!J576,'Étape 1 - à remplir'!$G$31:$G$400,"animaux"),SUMIFS('Étape 1 - à remplir'!$F$31:$F$400,'Étape 1 - à remplir'!$E$31:$E$400,MASQ2!J576,'Étape 1 - à remplir'!$N$31:$N$400,S$3))))))=0,NA(),IF(S$2="Catégorie",IF(S$3="Toutes",SUMIFS('Étape 1 - à remplir'!$F$31:$F$400,'Étape 1 - à remplir'!$E$31:$E$400,MASQ2!J576,'Étape 1 - à remplir'!$G$31:$G$400,"animaux"),SUMIFS('Étape 1 - à remplir'!$F$31:$F$400,'Étape 1 - à remplir'!$E$31:$E$400,MASQ2!J576,'Étape 1 - à remplir'!$C$31:$C$400,S$3)),IF(S$2="Âge",IF(S$3="Tous",SUMIFS('Étape 1 - à remplir'!$F$31:$F$400,'Étape 1 - à remplir'!$E$31:$E$400,MASQ2!J576,'Étape 1 - à remplir'!$G$31:$G$400,"animaux"),SUMIFS('Étape 1 - à remplir'!$F$31:$F$400,'Étape 1 - à remplir'!$E$31:$E$400,MASQ2!J576,'Étape 1 - à remplir'!$P$31:$P$400,S$3)),IF(S$2="Atelier",IF(S$3="Tous",SUMIFS('Étape 1 - à remplir'!$F$31:$F$400,'Étape 1 - à remplir'!$E$31:$E$400,MASQ2!J576,'Étape 1 - à remplir'!$G$31:$G$400,"animaux"),SUMIFS('Étape 1 - à remplir'!$F$31:$F$400,'Étape 1 - à remplir'!$E$31:$E$400,MASQ2!J576,'Étape 1 - à remplir'!$O$31:$O$400,S$3)),IF(S$2="Espèce",IF(S$3="Tous",SUMIFS('Étape 1 - à remplir'!$F$31:$F$400,'Étape 1 - à remplir'!$E$31:$E$400,MASQ2!J576,'Étape 1 - à remplir'!$G$31:$G$400,"animaux"),SUMIFS('Étape 1 - à remplir'!$F$31:$F$400,'Étape 1 - à remplir'!$E$31:$E$400,MASQ2!J576,'Étape 1 - à remplir'!$N$31:$N$400,S$3)))))))</f>
        <v>#N/A</v>
      </c>
      <c r="L576" s="97">
        <f t="shared" si="237"/>
        <v>0</v>
      </c>
      <c r="M576" s="56" t="str">
        <f>Données_ATB!BN575</f>
        <v>Benzylpénicilline</v>
      </c>
      <c r="N576" s="204" t="str">
        <f>Données_ATB!BO575</f>
        <v/>
      </c>
      <c r="O576" s="97" t="str">
        <f>Données_ATB!BP575</f>
        <v/>
      </c>
      <c r="P576" s="77" t="str">
        <f>Données_ATB!BR575</f>
        <v>Penicillines</v>
      </c>
      <c r="Q576" s="78" t="str">
        <f>Données_ATB!BS575</f>
        <v/>
      </c>
      <c r="R576" s="79" t="str">
        <f>Données_ATB!BT575</f>
        <v/>
      </c>
      <c r="S576" s="78"/>
      <c r="U576" s="30" t="str">
        <f ca="1"/>
        <v>UBROPEN SUSPENSION INTRAMAMMAIRE POUR VACHES EN LACTATION</v>
      </c>
      <c r="V576" s="30" t="e">
        <f ca="1"/>
        <v>#N/A</v>
      </c>
      <c r="BD576" s="102" t="str">
        <f t="shared" si="219"/>
        <v/>
      </c>
      <c r="BE576" s="56" t="str">
        <f t="shared" si="220"/>
        <v>UBROPEN SUSPENSION INTRAMAMMAIRE POUR VACHES EN LACTATION</v>
      </c>
      <c r="BF576" s="204" t="e">
        <f>IF(IF(BN$2="Catégorie",IF(BN$3="Toutes",SUMIFS('Étape 1 - à remplir'!$F$31:$F$400,'Étape 1 - à remplir'!$E$31:$E$400,MASQ2!BE576,'Étape 1 - à remplir'!$G$31:$G$400,"lots"),SUMIFS('Étape 1 - à remplir'!$F$31:$F$400,'Étape 1 - à remplir'!$E$31:$E$400,MASQ2!BE576,'Étape 1 - à remplir'!$C$31:$C$400,BN$3)),IF(BN$2="Âge",IF(BN$3="Tous",SUMIFS('Étape 1 - à remplir'!$F$31:$F$400,'Étape 1 - à remplir'!$E$31:$E$400,MASQ2!BE576,'Étape 1 - à remplir'!$G$31:$G$400,"lots"),SUMIFS('Étape 1 - à remplir'!$F$31:$F$400,'Étape 1 - à remplir'!$E$31:$E$400,MASQ2!BE576,'Étape 1 - à remplir'!$P$31:$P$400,BN$3,'Étape 1 - à remplir'!$G$31:$G$400,"lots")),IF(BN$2="Atelier",IF(BN$3="Tous",SUMIFS('Étape 1 - à remplir'!$F$31:$F$400,'Étape 1 - à remplir'!$E$31:$E$400,MASQ2!BE576,'Étape 1 - à remplir'!$G$31:$G$400,"lots"),SUMIFS('Étape 1 - à remplir'!$F$31:$F$400,'Étape 1 - à remplir'!$E$31:$E$400,MASQ2!BE576,'Étape 1 - à remplir'!$O$31:$O$400,BN$3,'Étape 1 - à remplir'!$G$31:$G$400,"lots")),IF(BN$2="Espèce",IF(BN$3="Tous",SUMIFS('Étape 1 - à remplir'!$F$31:$F$400,'Étape 1 - à remplir'!$E$31:$E$400,MASQ2!BE576,'Étape 1 - à remplir'!$G$31:$G$400,"lots"),SUMIFS('Étape 1 - à remplir'!$F$31:$F$400,'Étape 1 - à remplir'!$E$31:$E$400,MASQ2!BE576,'Étape 1 - à remplir'!$N$31:$N$400,BN$3,'Étape 1 - à remplir'!$G$31:$G$400,"lots"))))))=0,NA(),IF(BN$2="Catégorie",IF(BN$3="Toutes",SUMIFS('Étape 1 - à remplir'!$F$31:$F$400,'Étape 1 - à remplir'!$E$31:$E$400,MASQ2!BE576,'Étape 1 - à remplir'!$G$31:$G$400,"lots"),SUMIFS('Étape 1 - à remplir'!$F$31:$F$400,'Étape 1 - à remplir'!$E$31:$E$400,MASQ2!BE576,'Étape 1 - à remplir'!$C$31:$C$400,BN$3)),IF(BN$2="Âge",IF(BN$3="Tous",SUMIFS('Étape 1 - à remplir'!$F$31:$F$400,'Étape 1 - à remplir'!$E$31:$E$400,MASQ2!BE576,'Étape 1 - à remplir'!$G$31:$G$400,"lots"),SUMIFS('Étape 1 - à remplir'!$F$31:$F$400,'Étape 1 - à remplir'!$E$31:$E$400,MASQ2!BE576,'Étape 1 - à remplir'!$P$31:$P$400,BN$3,'Étape 1 - à remplir'!$G$31:$G$400,"lots")),IF(BN$2="Atelier",IF(BN$3="Tous",SUMIFS('Étape 1 - à remplir'!$F$31:$F$400,'Étape 1 - à remplir'!$E$31:$E$400,MASQ2!BE576,'Étape 1 - à remplir'!$G$31:$G$400,"lots"),SUMIFS('Étape 1 - à remplir'!$F$31:$F$400,'Étape 1 - à remplir'!$E$31:$E$400,MASQ2!BE576,'Étape 1 - à remplir'!$O$31:$O$400,BN$3,'Étape 1 - à remplir'!$G$31:$G$400,"lots")),IF(BN$2="Espèce",IF(BN$3="Tous",SUMIFS('Étape 1 - à remplir'!$F$31:$F$400,'Étape 1 - à remplir'!$E$31:$E$400,MASQ2!BE576,'Étape 1 - à remplir'!$G$31:$G$400,"lots"),SUMIFS('Étape 1 - à remplir'!$F$31:$F$400,'Étape 1 - à remplir'!$E$31:$E$400,MASQ2!BE576,'Étape 1 - à remplir'!$N$31:$N$400,BN$3,'Étape 1 - à remplir'!$G$31:$G$400,"lots")))))))</f>
        <v>#N/A</v>
      </c>
      <c r="BG576" s="204">
        <f t="shared" si="235"/>
        <v>0</v>
      </c>
      <c r="BH576" s="204" t="str">
        <f t="shared" si="221"/>
        <v>Benzylpénicilline</v>
      </c>
      <c r="BI576" s="204" t="str">
        <f t="shared" si="222"/>
        <v/>
      </c>
      <c r="BJ576" s="204" t="str">
        <f t="shared" si="223"/>
        <v/>
      </c>
      <c r="BK576" s="204" t="str">
        <f t="shared" si="224"/>
        <v>Penicillines</v>
      </c>
      <c r="BL576" s="204" t="str">
        <f t="shared" si="225"/>
        <v/>
      </c>
      <c r="BM576" s="97" t="str">
        <f t="shared" si="226"/>
        <v/>
      </c>
      <c r="BP576" t="str">
        <f ca="1"/>
        <v>UBROPEN SUSPENSION INTRAMAMMAIRE POUR VACHES EN LACTATION</v>
      </c>
      <c r="BQ576" t="e">
        <f ca="1"/>
        <v>#N/A</v>
      </c>
      <c r="CY576" s="102" t="str">
        <f t="shared" si="227"/>
        <v/>
      </c>
      <c r="CZ576" s="56" t="str">
        <f t="shared" si="228"/>
        <v>UBROPEN SUSPENSION INTRAMAMMAIRE POUR VACHES EN LACTATION</v>
      </c>
      <c r="DA576" s="204" t="e">
        <f>IF(IF(DI$2="Catégorie",IF(DI$3="Toutes",SUMIFS('Étape 1 - à remplir'!$F$31:$F$400,'Étape 1 - à remplir'!$E$31:$E$400,MASQ2!CZ576,'Étape 1 - à remplir'!$G$31:$G$400,"kg"),SUMIFS('Étape 1 - à remplir'!$F$31:$F$400,'Étape 1 - à remplir'!$E$31:$E$400,MASQ2!CZ576,'Étape 1 - à remplir'!$C$31:$C$400,DI$3)),IF(DI$2="Âge",IF(DI$3="Tous",SUMIFS('Étape 1 - à remplir'!$F$31:$F$400,'Étape 1 - à remplir'!$E$31:$E$400,MASQ2!CZ576,'Étape 1 - à remplir'!$G$31:$G$400,"kg"),SUMIFS('Étape 1 - à remplir'!$F$31:$F$400,'Étape 1 - à remplir'!$E$31:$E$400,MASQ2!CZ576,'Étape 1 - à remplir'!$P$31:$P$400,DI$3,'Étape 1 - à remplir'!$G$31:$G$400,"kg")),IF(DI$2="Atelier",IF(DI$3="Tous",SUMIFS('Étape 1 - à remplir'!$F$31:$F$400,'Étape 1 - à remplir'!$E$31:$E$400,MASQ2!CZ576,'Étape 1 - à remplir'!$G$31:$G$400,"kg"),SUMIFS('Étape 1 - à remplir'!$F$31:$F$400,'Étape 1 - à remplir'!$E$31:$E$400,MASQ2!CZ576,'Étape 1 - à remplir'!$O$31:$O$400,DI$3,'Étape 1 - à remplir'!$G$31:$G$400,"kg")),IF(DI$2="Espèce",IF(DI$3="Tous",SUMIFS('Étape 1 - à remplir'!$F$31:$F$400,'Étape 1 - à remplir'!$E$31:$E$400,MASQ2!CZ576,'Étape 1 - à remplir'!$G$31:$G$400,"kg"),SUMIFS('Étape 1 - à remplir'!$F$31:$F$400,'Étape 1 - à remplir'!$E$31:$E$400,MASQ2!CZ576,'Étape 1 - à remplir'!$N$31:$N$400,DI$3,'Étape 1 - à remplir'!$G$31:$G$400,"kg"))))))=0,NA(),IF(DI$2="Catégorie",IF(DI$3="Toutes",SUMIFS('Étape 1 - à remplir'!$F$31:$F$400,'Étape 1 - à remplir'!$E$31:$E$400,MASQ2!CZ576,'Étape 1 - à remplir'!$G$31:$G$400,"kg"),SUMIFS('Étape 1 - à remplir'!$F$31:$F$400,'Étape 1 - à remplir'!$E$31:$E$400,MASQ2!CZ576,'Étape 1 - à remplir'!$C$31:$C$400,DI$3)),IF(DI$2="Âge",IF(DI$3="Tous",SUMIFS('Étape 1 - à remplir'!$F$31:$F$400,'Étape 1 - à remplir'!$E$31:$E$400,MASQ2!CZ576,'Étape 1 - à remplir'!$G$31:$G$400,"kg"),SUMIFS('Étape 1 - à remplir'!$F$31:$F$400,'Étape 1 - à remplir'!$E$31:$E$400,MASQ2!CZ576,'Étape 1 - à remplir'!$P$31:$P$400,DI$3,'Étape 1 - à remplir'!$G$31:$G$400,"kg")),IF(DI$2="Atelier",IF(DI$3="Tous",SUMIFS('Étape 1 - à remplir'!$F$31:$F$400,'Étape 1 - à remplir'!$E$31:$E$400,MASQ2!CZ576,'Étape 1 - à remplir'!$G$31:$G$400,"kg"),SUMIFS('Étape 1 - à remplir'!$F$31:$F$400,'Étape 1 - à remplir'!$E$31:$E$400,MASQ2!CZ576,'Étape 1 - à remplir'!$O$31:$O$400,DI$3,'Étape 1 - à remplir'!$G$31:$G$400,"kg")),IF(DI$2="Espèce",IF(DI$3="Tous",SUMIFS('Étape 1 - à remplir'!$F$31:$F$400,'Étape 1 - à remplir'!$E$31:$E$400,MASQ2!CZ576,'Étape 1 - à remplir'!$G$31:$G$400,"kg"),SUMIFS('Étape 1 - à remplir'!$F$31:$F$400,'Étape 1 - à remplir'!$E$31:$E$400,MASQ2!CZ576,'Étape 1 - à remplir'!$N$31:$N$400,DI$3,'Étape 1 - à remplir'!$G$31:$G$400,"kg")))))))</f>
        <v>#N/A</v>
      </c>
      <c r="DB576" s="104">
        <f t="shared" si="236"/>
        <v>0</v>
      </c>
      <c r="DC576" s="204" t="str">
        <f t="shared" si="229"/>
        <v>Benzylpénicilline</v>
      </c>
      <c r="DD576" s="204" t="str">
        <f t="shared" si="230"/>
        <v/>
      </c>
      <c r="DE576" s="204" t="str">
        <f t="shared" si="231"/>
        <v/>
      </c>
      <c r="DF576" s="204" t="str">
        <f t="shared" si="232"/>
        <v>Penicillines</v>
      </c>
      <c r="DG576" s="204" t="str">
        <f t="shared" si="233"/>
        <v/>
      </c>
      <c r="DH576" s="97" t="str">
        <f t="shared" si="234"/>
        <v/>
      </c>
      <c r="DK576" t="str">
        <f ca="1"/>
        <v>UBROPEN SUSPENSION INTRAMAMMAIRE POUR VACHES EN LACTATION</v>
      </c>
      <c r="DL576" t="e">
        <f ca="1"/>
        <v>#N/A</v>
      </c>
    </row>
    <row r="577" spans="9:116" x14ac:dyDescent="0.25">
      <c r="I577" s="102" t="str">
        <f>INDEX(Données_ATB!BE:BV,MATCH(MASQ2!J577,Données_ATB!BE:BE,0),18)</f>
        <v/>
      </c>
      <c r="J577" s="77" t="str">
        <f>Données_ATB!BE576</f>
        <v>UBROSTAR SUSPENSION INTRAMAMMAIRE HORS LACTATION POUR BOVINS</v>
      </c>
      <c r="K577" s="204" t="e">
        <f>IF(IF(S$2="Catégorie",IF(S$3="Toutes",SUMIFS('Étape 1 - à remplir'!$F$31:$F$400,'Étape 1 - à remplir'!$E$31:$E$400,MASQ2!J577,'Étape 1 - à remplir'!$G$31:$G$400,"animaux"),SUMIFS('Étape 1 - à remplir'!$F$31:$F$400,'Étape 1 - à remplir'!$E$31:$E$400,MASQ2!J577,'Étape 1 - à remplir'!$C$31:$C$400,S$3)),IF(S$2="Âge",IF(S$3="Tous",SUMIFS('Étape 1 - à remplir'!$F$31:$F$400,'Étape 1 - à remplir'!$E$31:$E$400,MASQ2!J577,'Étape 1 - à remplir'!$G$31:$G$400,"animaux"),SUMIFS('Étape 1 - à remplir'!$F$31:$F$400,'Étape 1 - à remplir'!$E$31:$E$400,MASQ2!J577,'Étape 1 - à remplir'!$P$31:$P$400,S$3)),IF(S$2="Atelier",IF(S$3="Tous",SUMIFS('Étape 1 - à remplir'!$F$31:$F$400,'Étape 1 - à remplir'!$E$31:$E$400,MASQ2!J577,'Étape 1 - à remplir'!$G$31:$G$400,"animaux"),SUMIFS('Étape 1 - à remplir'!$F$31:$F$400,'Étape 1 - à remplir'!$E$31:$E$400,MASQ2!J577,'Étape 1 - à remplir'!$O$31:$O$400,S$3)),IF(S$2="Espèce",IF(S$3="Tous",SUMIFS('Étape 1 - à remplir'!$F$31:$F$400,'Étape 1 - à remplir'!$E$31:$E$400,MASQ2!J577,'Étape 1 - à remplir'!$G$31:$G$400,"animaux"),SUMIFS('Étape 1 - à remplir'!$F$31:$F$400,'Étape 1 - à remplir'!$E$31:$E$400,MASQ2!J577,'Étape 1 - à remplir'!$N$31:$N$400,S$3))))))=0,NA(),IF(S$2="Catégorie",IF(S$3="Toutes",SUMIFS('Étape 1 - à remplir'!$F$31:$F$400,'Étape 1 - à remplir'!$E$31:$E$400,MASQ2!J577,'Étape 1 - à remplir'!$G$31:$G$400,"animaux"),SUMIFS('Étape 1 - à remplir'!$F$31:$F$400,'Étape 1 - à remplir'!$E$31:$E$400,MASQ2!J577,'Étape 1 - à remplir'!$C$31:$C$400,S$3)),IF(S$2="Âge",IF(S$3="Tous",SUMIFS('Étape 1 - à remplir'!$F$31:$F$400,'Étape 1 - à remplir'!$E$31:$E$400,MASQ2!J577,'Étape 1 - à remplir'!$G$31:$G$400,"animaux"),SUMIFS('Étape 1 - à remplir'!$F$31:$F$400,'Étape 1 - à remplir'!$E$31:$E$400,MASQ2!J577,'Étape 1 - à remplir'!$P$31:$P$400,S$3)),IF(S$2="Atelier",IF(S$3="Tous",SUMIFS('Étape 1 - à remplir'!$F$31:$F$400,'Étape 1 - à remplir'!$E$31:$E$400,MASQ2!J577,'Étape 1 - à remplir'!$G$31:$G$400,"animaux"),SUMIFS('Étape 1 - à remplir'!$F$31:$F$400,'Étape 1 - à remplir'!$E$31:$E$400,MASQ2!J577,'Étape 1 - à remplir'!$O$31:$O$400,S$3)),IF(S$2="Espèce",IF(S$3="Tous",SUMIFS('Étape 1 - à remplir'!$F$31:$F$400,'Étape 1 - à remplir'!$E$31:$E$400,MASQ2!J577,'Étape 1 - à remplir'!$G$31:$G$400,"animaux"),SUMIFS('Étape 1 - à remplir'!$F$31:$F$400,'Étape 1 - à remplir'!$E$31:$E$400,MASQ2!J577,'Étape 1 - à remplir'!$N$31:$N$400,S$3)))))))</f>
        <v>#N/A</v>
      </c>
      <c r="L577" s="97">
        <f t="shared" si="237"/>
        <v>0</v>
      </c>
      <c r="M577" s="56" t="str">
        <f>Données_ATB!BN576</f>
        <v>Benzylpénicilline</v>
      </c>
      <c r="N577" s="204" t="str">
        <f>Données_ATB!BO576</f>
        <v>Pénéthamate (ou pénéthacilline)</v>
      </c>
      <c r="O577" s="97" t="str">
        <f>Données_ATB!BP576</f>
        <v>Framycétine</v>
      </c>
      <c r="P577" s="77" t="str">
        <f>Données_ATB!BR576</f>
        <v>Penicillines</v>
      </c>
      <c r="Q577" s="78" t="str">
        <f>Données_ATB!BS576</f>
        <v>Penicillines</v>
      </c>
      <c r="R577" s="79" t="str">
        <f>Données_ATB!BT576</f>
        <v>Aminoglycosides</v>
      </c>
      <c r="S577" s="78"/>
      <c r="U577" s="30" t="str">
        <f ca="1"/>
        <v>UBROSTAR SUSPENSION INTRAMAMMAIRE HORS LACTATION POUR BOVINS</v>
      </c>
      <c r="V577" s="30" t="e">
        <f ca="1"/>
        <v>#N/A</v>
      </c>
      <c r="BD577" s="102" t="str">
        <f t="shared" si="219"/>
        <v/>
      </c>
      <c r="BE577" s="56" t="str">
        <f t="shared" si="220"/>
        <v>UBROSTAR SUSPENSION INTRAMAMMAIRE HORS LACTATION POUR BOVINS</v>
      </c>
      <c r="BF577" s="204" t="e">
        <f>IF(IF(BN$2="Catégorie",IF(BN$3="Toutes",SUMIFS('Étape 1 - à remplir'!$F$31:$F$400,'Étape 1 - à remplir'!$E$31:$E$400,MASQ2!BE577,'Étape 1 - à remplir'!$G$31:$G$400,"lots"),SUMIFS('Étape 1 - à remplir'!$F$31:$F$400,'Étape 1 - à remplir'!$E$31:$E$400,MASQ2!BE577,'Étape 1 - à remplir'!$C$31:$C$400,BN$3)),IF(BN$2="Âge",IF(BN$3="Tous",SUMIFS('Étape 1 - à remplir'!$F$31:$F$400,'Étape 1 - à remplir'!$E$31:$E$400,MASQ2!BE577,'Étape 1 - à remplir'!$G$31:$G$400,"lots"),SUMIFS('Étape 1 - à remplir'!$F$31:$F$400,'Étape 1 - à remplir'!$E$31:$E$400,MASQ2!BE577,'Étape 1 - à remplir'!$P$31:$P$400,BN$3,'Étape 1 - à remplir'!$G$31:$G$400,"lots")),IF(BN$2="Atelier",IF(BN$3="Tous",SUMIFS('Étape 1 - à remplir'!$F$31:$F$400,'Étape 1 - à remplir'!$E$31:$E$400,MASQ2!BE577,'Étape 1 - à remplir'!$G$31:$G$400,"lots"),SUMIFS('Étape 1 - à remplir'!$F$31:$F$400,'Étape 1 - à remplir'!$E$31:$E$400,MASQ2!BE577,'Étape 1 - à remplir'!$O$31:$O$400,BN$3,'Étape 1 - à remplir'!$G$31:$G$400,"lots")),IF(BN$2="Espèce",IF(BN$3="Tous",SUMIFS('Étape 1 - à remplir'!$F$31:$F$400,'Étape 1 - à remplir'!$E$31:$E$400,MASQ2!BE577,'Étape 1 - à remplir'!$G$31:$G$400,"lots"),SUMIFS('Étape 1 - à remplir'!$F$31:$F$400,'Étape 1 - à remplir'!$E$31:$E$400,MASQ2!BE577,'Étape 1 - à remplir'!$N$31:$N$400,BN$3,'Étape 1 - à remplir'!$G$31:$G$400,"lots"))))))=0,NA(),IF(BN$2="Catégorie",IF(BN$3="Toutes",SUMIFS('Étape 1 - à remplir'!$F$31:$F$400,'Étape 1 - à remplir'!$E$31:$E$400,MASQ2!BE577,'Étape 1 - à remplir'!$G$31:$G$400,"lots"),SUMIFS('Étape 1 - à remplir'!$F$31:$F$400,'Étape 1 - à remplir'!$E$31:$E$400,MASQ2!BE577,'Étape 1 - à remplir'!$C$31:$C$400,BN$3)),IF(BN$2="Âge",IF(BN$3="Tous",SUMIFS('Étape 1 - à remplir'!$F$31:$F$400,'Étape 1 - à remplir'!$E$31:$E$400,MASQ2!BE577,'Étape 1 - à remplir'!$G$31:$G$400,"lots"),SUMIFS('Étape 1 - à remplir'!$F$31:$F$400,'Étape 1 - à remplir'!$E$31:$E$400,MASQ2!BE577,'Étape 1 - à remplir'!$P$31:$P$400,BN$3,'Étape 1 - à remplir'!$G$31:$G$400,"lots")),IF(BN$2="Atelier",IF(BN$3="Tous",SUMIFS('Étape 1 - à remplir'!$F$31:$F$400,'Étape 1 - à remplir'!$E$31:$E$400,MASQ2!BE577,'Étape 1 - à remplir'!$G$31:$G$400,"lots"),SUMIFS('Étape 1 - à remplir'!$F$31:$F$400,'Étape 1 - à remplir'!$E$31:$E$400,MASQ2!BE577,'Étape 1 - à remplir'!$O$31:$O$400,BN$3,'Étape 1 - à remplir'!$G$31:$G$400,"lots")),IF(BN$2="Espèce",IF(BN$3="Tous",SUMIFS('Étape 1 - à remplir'!$F$31:$F$400,'Étape 1 - à remplir'!$E$31:$E$400,MASQ2!BE577,'Étape 1 - à remplir'!$G$31:$G$400,"lots"),SUMIFS('Étape 1 - à remplir'!$F$31:$F$400,'Étape 1 - à remplir'!$E$31:$E$400,MASQ2!BE577,'Étape 1 - à remplir'!$N$31:$N$400,BN$3,'Étape 1 - à remplir'!$G$31:$G$400,"lots")))))))</f>
        <v>#N/A</v>
      </c>
      <c r="BG577" s="204">
        <f t="shared" si="235"/>
        <v>0</v>
      </c>
      <c r="BH577" s="204" t="str">
        <f t="shared" si="221"/>
        <v>Benzylpénicilline</v>
      </c>
      <c r="BI577" s="204" t="str">
        <f t="shared" si="222"/>
        <v>Pénéthamate (ou pénéthacilline)</v>
      </c>
      <c r="BJ577" s="204" t="str">
        <f t="shared" si="223"/>
        <v>Framycétine</v>
      </c>
      <c r="BK577" s="204" t="str">
        <f t="shared" si="224"/>
        <v>Penicillines</v>
      </c>
      <c r="BL577" s="204" t="str">
        <f t="shared" si="225"/>
        <v>Penicillines</v>
      </c>
      <c r="BM577" s="97" t="str">
        <f t="shared" si="226"/>
        <v>Aminoglycosides</v>
      </c>
      <c r="BP577" t="str">
        <f ca="1"/>
        <v>UBROSTAR SUSPENSION INTRAMAMMAIRE HORS LACTATION POUR BOVINS</v>
      </c>
      <c r="BQ577" t="e">
        <f ca="1"/>
        <v>#N/A</v>
      </c>
      <c r="CY577" s="102" t="str">
        <f t="shared" si="227"/>
        <v/>
      </c>
      <c r="CZ577" s="56" t="str">
        <f t="shared" si="228"/>
        <v>UBROSTAR SUSPENSION INTRAMAMMAIRE HORS LACTATION POUR BOVINS</v>
      </c>
      <c r="DA577" s="204" t="e">
        <f>IF(IF(DI$2="Catégorie",IF(DI$3="Toutes",SUMIFS('Étape 1 - à remplir'!$F$31:$F$400,'Étape 1 - à remplir'!$E$31:$E$400,MASQ2!CZ577,'Étape 1 - à remplir'!$G$31:$G$400,"kg"),SUMIFS('Étape 1 - à remplir'!$F$31:$F$400,'Étape 1 - à remplir'!$E$31:$E$400,MASQ2!CZ577,'Étape 1 - à remplir'!$C$31:$C$400,DI$3)),IF(DI$2="Âge",IF(DI$3="Tous",SUMIFS('Étape 1 - à remplir'!$F$31:$F$400,'Étape 1 - à remplir'!$E$31:$E$400,MASQ2!CZ577,'Étape 1 - à remplir'!$G$31:$G$400,"kg"),SUMIFS('Étape 1 - à remplir'!$F$31:$F$400,'Étape 1 - à remplir'!$E$31:$E$400,MASQ2!CZ577,'Étape 1 - à remplir'!$P$31:$P$400,DI$3,'Étape 1 - à remplir'!$G$31:$G$400,"kg")),IF(DI$2="Atelier",IF(DI$3="Tous",SUMIFS('Étape 1 - à remplir'!$F$31:$F$400,'Étape 1 - à remplir'!$E$31:$E$400,MASQ2!CZ577,'Étape 1 - à remplir'!$G$31:$G$400,"kg"),SUMIFS('Étape 1 - à remplir'!$F$31:$F$400,'Étape 1 - à remplir'!$E$31:$E$400,MASQ2!CZ577,'Étape 1 - à remplir'!$O$31:$O$400,DI$3,'Étape 1 - à remplir'!$G$31:$G$400,"kg")),IF(DI$2="Espèce",IF(DI$3="Tous",SUMIFS('Étape 1 - à remplir'!$F$31:$F$400,'Étape 1 - à remplir'!$E$31:$E$400,MASQ2!CZ577,'Étape 1 - à remplir'!$G$31:$G$400,"kg"),SUMIFS('Étape 1 - à remplir'!$F$31:$F$400,'Étape 1 - à remplir'!$E$31:$E$400,MASQ2!CZ577,'Étape 1 - à remplir'!$N$31:$N$400,DI$3,'Étape 1 - à remplir'!$G$31:$G$400,"kg"))))))=0,NA(),IF(DI$2="Catégorie",IF(DI$3="Toutes",SUMIFS('Étape 1 - à remplir'!$F$31:$F$400,'Étape 1 - à remplir'!$E$31:$E$400,MASQ2!CZ577,'Étape 1 - à remplir'!$G$31:$G$400,"kg"),SUMIFS('Étape 1 - à remplir'!$F$31:$F$400,'Étape 1 - à remplir'!$E$31:$E$400,MASQ2!CZ577,'Étape 1 - à remplir'!$C$31:$C$400,DI$3)),IF(DI$2="Âge",IF(DI$3="Tous",SUMIFS('Étape 1 - à remplir'!$F$31:$F$400,'Étape 1 - à remplir'!$E$31:$E$400,MASQ2!CZ577,'Étape 1 - à remplir'!$G$31:$G$400,"kg"),SUMIFS('Étape 1 - à remplir'!$F$31:$F$400,'Étape 1 - à remplir'!$E$31:$E$400,MASQ2!CZ577,'Étape 1 - à remplir'!$P$31:$P$400,DI$3,'Étape 1 - à remplir'!$G$31:$G$400,"kg")),IF(DI$2="Atelier",IF(DI$3="Tous",SUMIFS('Étape 1 - à remplir'!$F$31:$F$400,'Étape 1 - à remplir'!$E$31:$E$400,MASQ2!CZ577,'Étape 1 - à remplir'!$G$31:$G$400,"kg"),SUMIFS('Étape 1 - à remplir'!$F$31:$F$400,'Étape 1 - à remplir'!$E$31:$E$400,MASQ2!CZ577,'Étape 1 - à remplir'!$O$31:$O$400,DI$3,'Étape 1 - à remplir'!$G$31:$G$400,"kg")),IF(DI$2="Espèce",IF(DI$3="Tous",SUMIFS('Étape 1 - à remplir'!$F$31:$F$400,'Étape 1 - à remplir'!$E$31:$E$400,MASQ2!CZ577,'Étape 1 - à remplir'!$G$31:$G$400,"kg"),SUMIFS('Étape 1 - à remplir'!$F$31:$F$400,'Étape 1 - à remplir'!$E$31:$E$400,MASQ2!CZ577,'Étape 1 - à remplir'!$N$31:$N$400,DI$3,'Étape 1 - à remplir'!$G$31:$G$400,"kg")))))))</f>
        <v>#N/A</v>
      </c>
      <c r="DB577" s="104">
        <f t="shared" si="236"/>
        <v>0</v>
      </c>
      <c r="DC577" s="204" t="str">
        <f t="shared" si="229"/>
        <v>Benzylpénicilline</v>
      </c>
      <c r="DD577" s="204" t="str">
        <f t="shared" si="230"/>
        <v>Pénéthamate (ou pénéthacilline)</v>
      </c>
      <c r="DE577" s="204" t="str">
        <f t="shared" si="231"/>
        <v>Framycétine</v>
      </c>
      <c r="DF577" s="204" t="str">
        <f t="shared" si="232"/>
        <v>Penicillines</v>
      </c>
      <c r="DG577" s="204" t="str">
        <f t="shared" si="233"/>
        <v>Penicillines</v>
      </c>
      <c r="DH577" s="97" t="str">
        <f t="shared" si="234"/>
        <v>Aminoglycosides</v>
      </c>
      <c r="DK577" t="str">
        <f ca="1"/>
        <v>UBROSTAR SUSPENSION INTRAMAMMAIRE HORS LACTATION POUR BOVINS</v>
      </c>
      <c r="DL577" t="e">
        <f ca="1"/>
        <v>#N/A</v>
      </c>
    </row>
    <row r="578" spans="9:116" x14ac:dyDescent="0.25">
      <c r="I578" s="102" t="str">
        <f>INDEX(Données_ATB!BE:BV,MATCH(MASQ2!J578,Données_ATB!BE:BE,0),18)</f>
        <v>x</v>
      </c>
      <c r="J578" s="77" t="str">
        <f>Données_ATB!BE577</f>
        <v>UCAMIX V COLISTINE 200 LAPIN-VOLAILLE-PORC ET VEAU-AGNEAU-CHEVREAU SEVRES</v>
      </c>
      <c r="K578" s="204" t="e">
        <f>IF(IF(S$2="Catégorie",IF(S$3="Toutes",SUMIFS('Étape 1 - à remplir'!$F$31:$F$400,'Étape 1 - à remplir'!$E$31:$E$400,MASQ2!J578,'Étape 1 - à remplir'!$G$31:$G$400,"animaux"),SUMIFS('Étape 1 - à remplir'!$F$31:$F$400,'Étape 1 - à remplir'!$E$31:$E$400,MASQ2!J578,'Étape 1 - à remplir'!$C$31:$C$400,S$3)),IF(S$2="Âge",IF(S$3="Tous",SUMIFS('Étape 1 - à remplir'!$F$31:$F$400,'Étape 1 - à remplir'!$E$31:$E$400,MASQ2!J578,'Étape 1 - à remplir'!$G$31:$G$400,"animaux"),SUMIFS('Étape 1 - à remplir'!$F$31:$F$400,'Étape 1 - à remplir'!$E$31:$E$400,MASQ2!J578,'Étape 1 - à remplir'!$P$31:$P$400,S$3)),IF(S$2="Atelier",IF(S$3="Tous",SUMIFS('Étape 1 - à remplir'!$F$31:$F$400,'Étape 1 - à remplir'!$E$31:$E$400,MASQ2!J578,'Étape 1 - à remplir'!$G$31:$G$400,"animaux"),SUMIFS('Étape 1 - à remplir'!$F$31:$F$400,'Étape 1 - à remplir'!$E$31:$E$400,MASQ2!J578,'Étape 1 - à remplir'!$O$31:$O$400,S$3)),IF(S$2="Espèce",IF(S$3="Tous",SUMIFS('Étape 1 - à remplir'!$F$31:$F$400,'Étape 1 - à remplir'!$E$31:$E$400,MASQ2!J578,'Étape 1 - à remplir'!$G$31:$G$400,"animaux"),SUMIFS('Étape 1 - à remplir'!$F$31:$F$400,'Étape 1 - à remplir'!$E$31:$E$400,MASQ2!J578,'Étape 1 - à remplir'!$N$31:$N$400,S$3))))))=0,NA(),IF(S$2="Catégorie",IF(S$3="Toutes",SUMIFS('Étape 1 - à remplir'!$F$31:$F$400,'Étape 1 - à remplir'!$E$31:$E$400,MASQ2!J578,'Étape 1 - à remplir'!$G$31:$G$400,"animaux"),SUMIFS('Étape 1 - à remplir'!$F$31:$F$400,'Étape 1 - à remplir'!$E$31:$E$400,MASQ2!J578,'Étape 1 - à remplir'!$C$31:$C$400,S$3)),IF(S$2="Âge",IF(S$3="Tous",SUMIFS('Étape 1 - à remplir'!$F$31:$F$400,'Étape 1 - à remplir'!$E$31:$E$400,MASQ2!J578,'Étape 1 - à remplir'!$G$31:$G$400,"animaux"),SUMIFS('Étape 1 - à remplir'!$F$31:$F$400,'Étape 1 - à remplir'!$E$31:$E$400,MASQ2!J578,'Étape 1 - à remplir'!$P$31:$P$400,S$3)),IF(S$2="Atelier",IF(S$3="Tous",SUMIFS('Étape 1 - à remplir'!$F$31:$F$400,'Étape 1 - à remplir'!$E$31:$E$400,MASQ2!J578,'Étape 1 - à remplir'!$G$31:$G$400,"animaux"),SUMIFS('Étape 1 - à remplir'!$F$31:$F$400,'Étape 1 - à remplir'!$E$31:$E$400,MASQ2!J578,'Étape 1 - à remplir'!$O$31:$O$400,S$3)),IF(S$2="Espèce",IF(S$3="Tous",SUMIFS('Étape 1 - à remplir'!$F$31:$F$400,'Étape 1 - à remplir'!$E$31:$E$400,MASQ2!J578,'Étape 1 - à remplir'!$G$31:$G$400,"animaux"),SUMIFS('Étape 1 - à remplir'!$F$31:$F$400,'Étape 1 - à remplir'!$E$31:$E$400,MASQ2!J578,'Étape 1 - à remplir'!$N$31:$N$400,S$3)))))))</f>
        <v>#N/A</v>
      </c>
      <c r="L578" s="97">
        <f t="shared" si="237"/>
        <v>0</v>
      </c>
      <c r="M578" s="56" t="str">
        <f>Données_ATB!BN577</f>
        <v>Colistine</v>
      </c>
      <c r="N578" s="204" t="str">
        <f>Données_ATB!BO577</f>
        <v/>
      </c>
      <c r="O578" s="97" t="str">
        <f>Données_ATB!BP577</f>
        <v/>
      </c>
      <c r="P578" s="77" t="str">
        <f>Données_ATB!BR577</f>
        <v>Polypeptides</v>
      </c>
      <c r="Q578" s="78" t="str">
        <f>Données_ATB!BS577</f>
        <v/>
      </c>
      <c r="R578" s="79" t="str">
        <f>Données_ATB!BT577</f>
        <v/>
      </c>
      <c r="S578" s="78"/>
      <c r="U578" s="30" t="str">
        <f ca="1"/>
        <v>UCAMIX V COLISTINE 200 LAPIN-VOLAILLE-PORC ET VEAU-AGNEAU-CHEVREAU SEVRES</v>
      </c>
      <c r="V578" s="30" t="e">
        <f ca="1"/>
        <v>#N/A</v>
      </c>
      <c r="BD578" s="102" t="str">
        <f t="shared" si="219"/>
        <v>x</v>
      </c>
      <c r="BE578" s="56" t="str">
        <f t="shared" si="220"/>
        <v>UCAMIX V COLISTINE 200 LAPIN-VOLAILLE-PORC ET VEAU-AGNEAU-CHEVREAU SEVRES</v>
      </c>
      <c r="BF578" s="204" t="e">
        <f>IF(IF(BN$2="Catégorie",IF(BN$3="Toutes",SUMIFS('Étape 1 - à remplir'!$F$31:$F$400,'Étape 1 - à remplir'!$E$31:$E$400,MASQ2!BE578,'Étape 1 - à remplir'!$G$31:$G$400,"lots"),SUMIFS('Étape 1 - à remplir'!$F$31:$F$400,'Étape 1 - à remplir'!$E$31:$E$400,MASQ2!BE578,'Étape 1 - à remplir'!$C$31:$C$400,BN$3)),IF(BN$2="Âge",IF(BN$3="Tous",SUMIFS('Étape 1 - à remplir'!$F$31:$F$400,'Étape 1 - à remplir'!$E$31:$E$400,MASQ2!BE578,'Étape 1 - à remplir'!$G$31:$G$400,"lots"),SUMIFS('Étape 1 - à remplir'!$F$31:$F$400,'Étape 1 - à remplir'!$E$31:$E$400,MASQ2!BE578,'Étape 1 - à remplir'!$P$31:$P$400,BN$3,'Étape 1 - à remplir'!$G$31:$G$400,"lots")),IF(BN$2="Atelier",IF(BN$3="Tous",SUMIFS('Étape 1 - à remplir'!$F$31:$F$400,'Étape 1 - à remplir'!$E$31:$E$400,MASQ2!BE578,'Étape 1 - à remplir'!$G$31:$G$400,"lots"),SUMIFS('Étape 1 - à remplir'!$F$31:$F$400,'Étape 1 - à remplir'!$E$31:$E$400,MASQ2!BE578,'Étape 1 - à remplir'!$O$31:$O$400,BN$3,'Étape 1 - à remplir'!$G$31:$G$400,"lots")),IF(BN$2="Espèce",IF(BN$3="Tous",SUMIFS('Étape 1 - à remplir'!$F$31:$F$400,'Étape 1 - à remplir'!$E$31:$E$400,MASQ2!BE578,'Étape 1 - à remplir'!$G$31:$G$400,"lots"),SUMIFS('Étape 1 - à remplir'!$F$31:$F$400,'Étape 1 - à remplir'!$E$31:$E$400,MASQ2!BE578,'Étape 1 - à remplir'!$N$31:$N$400,BN$3,'Étape 1 - à remplir'!$G$31:$G$400,"lots"))))))=0,NA(),IF(BN$2="Catégorie",IF(BN$3="Toutes",SUMIFS('Étape 1 - à remplir'!$F$31:$F$400,'Étape 1 - à remplir'!$E$31:$E$400,MASQ2!BE578,'Étape 1 - à remplir'!$G$31:$G$400,"lots"),SUMIFS('Étape 1 - à remplir'!$F$31:$F$400,'Étape 1 - à remplir'!$E$31:$E$400,MASQ2!BE578,'Étape 1 - à remplir'!$C$31:$C$400,BN$3)),IF(BN$2="Âge",IF(BN$3="Tous",SUMIFS('Étape 1 - à remplir'!$F$31:$F$400,'Étape 1 - à remplir'!$E$31:$E$400,MASQ2!BE578,'Étape 1 - à remplir'!$G$31:$G$400,"lots"),SUMIFS('Étape 1 - à remplir'!$F$31:$F$400,'Étape 1 - à remplir'!$E$31:$E$400,MASQ2!BE578,'Étape 1 - à remplir'!$P$31:$P$400,BN$3,'Étape 1 - à remplir'!$G$31:$G$400,"lots")),IF(BN$2="Atelier",IF(BN$3="Tous",SUMIFS('Étape 1 - à remplir'!$F$31:$F$400,'Étape 1 - à remplir'!$E$31:$E$400,MASQ2!BE578,'Étape 1 - à remplir'!$G$31:$G$400,"lots"),SUMIFS('Étape 1 - à remplir'!$F$31:$F$400,'Étape 1 - à remplir'!$E$31:$E$400,MASQ2!BE578,'Étape 1 - à remplir'!$O$31:$O$400,BN$3,'Étape 1 - à remplir'!$G$31:$G$400,"lots")),IF(BN$2="Espèce",IF(BN$3="Tous",SUMIFS('Étape 1 - à remplir'!$F$31:$F$400,'Étape 1 - à remplir'!$E$31:$E$400,MASQ2!BE578,'Étape 1 - à remplir'!$G$31:$G$400,"lots"),SUMIFS('Étape 1 - à remplir'!$F$31:$F$400,'Étape 1 - à remplir'!$E$31:$E$400,MASQ2!BE578,'Étape 1 - à remplir'!$N$31:$N$400,BN$3,'Étape 1 - à remplir'!$G$31:$G$400,"lots")))))))</f>
        <v>#N/A</v>
      </c>
      <c r="BG578" s="204">
        <f t="shared" si="235"/>
        <v>0</v>
      </c>
      <c r="BH578" s="204" t="str">
        <f t="shared" si="221"/>
        <v>Colistine</v>
      </c>
      <c r="BI578" s="204" t="str">
        <f t="shared" si="222"/>
        <v/>
      </c>
      <c r="BJ578" s="204" t="str">
        <f t="shared" si="223"/>
        <v/>
      </c>
      <c r="BK578" s="204" t="str">
        <f t="shared" si="224"/>
        <v>Polypeptides</v>
      </c>
      <c r="BL578" s="204" t="str">
        <f t="shared" si="225"/>
        <v/>
      </c>
      <c r="BM578" s="97" t="str">
        <f t="shared" si="226"/>
        <v/>
      </c>
      <c r="BP578" t="str">
        <f ca="1"/>
        <v>UCAMIX V COLISTINE 200 LAPIN-VOLAILLE-PORC ET VEAU-AGNEAU-CHEVREAU SEVRES</v>
      </c>
      <c r="BQ578" t="e">
        <f ca="1"/>
        <v>#N/A</v>
      </c>
      <c r="CY578" s="102" t="str">
        <f t="shared" si="227"/>
        <v>x</v>
      </c>
      <c r="CZ578" s="56" t="str">
        <f t="shared" si="228"/>
        <v>UCAMIX V COLISTINE 200 LAPIN-VOLAILLE-PORC ET VEAU-AGNEAU-CHEVREAU SEVRES</v>
      </c>
      <c r="DA578" s="204" t="e">
        <f>IF(IF(DI$2="Catégorie",IF(DI$3="Toutes",SUMIFS('Étape 1 - à remplir'!$F$31:$F$400,'Étape 1 - à remplir'!$E$31:$E$400,MASQ2!CZ578,'Étape 1 - à remplir'!$G$31:$G$400,"kg"),SUMIFS('Étape 1 - à remplir'!$F$31:$F$400,'Étape 1 - à remplir'!$E$31:$E$400,MASQ2!CZ578,'Étape 1 - à remplir'!$C$31:$C$400,DI$3)),IF(DI$2="Âge",IF(DI$3="Tous",SUMIFS('Étape 1 - à remplir'!$F$31:$F$400,'Étape 1 - à remplir'!$E$31:$E$400,MASQ2!CZ578,'Étape 1 - à remplir'!$G$31:$G$400,"kg"),SUMIFS('Étape 1 - à remplir'!$F$31:$F$400,'Étape 1 - à remplir'!$E$31:$E$400,MASQ2!CZ578,'Étape 1 - à remplir'!$P$31:$P$400,DI$3,'Étape 1 - à remplir'!$G$31:$G$400,"kg")),IF(DI$2="Atelier",IF(DI$3="Tous",SUMIFS('Étape 1 - à remplir'!$F$31:$F$400,'Étape 1 - à remplir'!$E$31:$E$400,MASQ2!CZ578,'Étape 1 - à remplir'!$G$31:$G$400,"kg"),SUMIFS('Étape 1 - à remplir'!$F$31:$F$400,'Étape 1 - à remplir'!$E$31:$E$400,MASQ2!CZ578,'Étape 1 - à remplir'!$O$31:$O$400,DI$3,'Étape 1 - à remplir'!$G$31:$G$400,"kg")),IF(DI$2="Espèce",IF(DI$3="Tous",SUMIFS('Étape 1 - à remplir'!$F$31:$F$400,'Étape 1 - à remplir'!$E$31:$E$400,MASQ2!CZ578,'Étape 1 - à remplir'!$G$31:$G$400,"kg"),SUMIFS('Étape 1 - à remplir'!$F$31:$F$400,'Étape 1 - à remplir'!$E$31:$E$400,MASQ2!CZ578,'Étape 1 - à remplir'!$N$31:$N$400,DI$3,'Étape 1 - à remplir'!$G$31:$G$400,"kg"))))))=0,NA(),IF(DI$2="Catégorie",IF(DI$3="Toutes",SUMIFS('Étape 1 - à remplir'!$F$31:$F$400,'Étape 1 - à remplir'!$E$31:$E$400,MASQ2!CZ578,'Étape 1 - à remplir'!$G$31:$G$400,"kg"),SUMIFS('Étape 1 - à remplir'!$F$31:$F$400,'Étape 1 - à remplir'!$E$31:$E$400,MASQ2!CZ578,'Étape 1 - à remplir'!$C$31:$C$400,DI$3)),IF(DI$2="Âge",IF(DI$3="Tous",SUMIFS('Étape 1 - à remplir'!$F$31:$F$400,'Étape 1 - à remplir'!$E$31:$E$400,MASQ2!CZ578,'Étape 1 - à remplir'!$G$31:$G$400,"kg"),SUMIFS('Étape 1 - à remplir'!$F$31:$F$400,'Étape 1 - à remplir'!$E$31:$E$400,MASQ2!CZ578,'Étape 1 - à remplir'!$P$31:$P$400,DI$3,'Étape 1 - à remplir'!$G$31:$G$400,"kg")),IF(DI$2="Atelier",IF(DI$3="Tous",SUMIFS('Étape 1 - à remplir'!$F$31:$F$400,'Étape 1 - à remplir'!$E$31:$E$400,MASQ2!CZ578,'Étape 1 - à remplir'!$G$31:$G$400,"kg"),SUMIFS('Étape 1 - à remplir'!$F$31:$F$400,'Étape 1 - à remplir'!$E$31:$E$400,MASQ2!CZ578,'Étape 1 - à remplir'!$O$31:$O$400,DI$3,'Étape 1 - à remplir'!$G$31:$G$400,"kg")),IF(DI$2="Espèce",IF(DI$3="Tous",SUMIFS('Étape 1 - à remplir'!$F$31:$F$400,'Étape 1 - à remplir'!$E$31:$E$400,MASQ2!CZ578,'Étape 1 - à remplir'!$G$31:$G$400,"kg"),SUMIFS('Étape 1 - à remplir'!$F$31:$F$400,'Étape 1 - à remplir'!$E$31:$E$400,MASQ2!CZ578,'Étape 1 - à remplir'!$N$31:$N$400,DI$3,'Étape 1 - à remplir'!$G$31:$G$400,"kg")))))))</f>
        <v>#N/A</v>
      </c>
      <c r="DB578" s="104">
        <f t="shared" si="236"/>
        <v>0</v>
      </c>
      <c r="DC578" s="204" t="str">
        <f t="shared" si="229"/>
        <v>Colistine</v>
      </c>
      <c r="DD578" s="204" t="str">
        <f t="shared" si="230"/>
        <v/>
      </c>
      <c r="DE578" s="204" t="str">
        <f t="shared" si="231"/>
        <v/>
      </c>
      <c r="DF578" s="204" t="str">
        <f t="shared" si="232"/>
        <v>Polypeptides</v>
      </c>
      <c r="DG578" s="204" t="str">
        <f t="shared" si="233"/>
        <v/>
      </c>
      <c r="DH578" s="97" t="str">
        <f t="shared" si="234"/>
        <v/>
      </c>
      <c r="DK578" t="str">
        <f ca="1"/>
        <v>UCAMIX V COLISTINE 200 LAPIN-VOLAILLE-PORC ET VEAU-AGNEAU-CHEVREAU SEVRES</v>
      </c>
      <c r="DL578" t="e">
        <f ca="1"/>
        <v>#N/A</v>
      </c>
    </row>
    <row r="579" spans="9:116" x14ac:dyDescent="0.25">
      <c r="I579" s="102" t="str">
        <f>INDEX(Données_ATB!BE:BV,MATCH(MASQ2!J579,Données_ATB!BE:BE,0),18)</f>
        <v>x</v>
      </c>
      <c r="J579" s="77" t="str">
        <f>Données_ATB!BE578</f>
        <v>UCAMIX V COLISTINE 400 PORC</v>
      </c>
      <c r="K579" s="204" t="e">
        <f>IF(IF(S$2="Catégorie",IF(S$3="Toutes",SUMIFS('Étape 1 - à remplir'!$F$31:$F$400,'Étape 1 - à remplir'!$E$31:$E$400,MASQ2!J579,'Étape 1 - à remplir'!$G$31:$G$400,"animaux"),SUMIFS('Étape 1 - à remplir'!$F$31:$F$400,'Étape 1 - à remplir'!$E$31:$E$400,MASQ2!J579,'Étape 1 - à remplir'!$C$31:$C$400,S$3)),IF(S$2="Âge",IF(S$3="Tous",SUMIFS('Étape 1 - à remplir'!$F$31:$F$400,'Étape 1 - à remplir'!$E$31:$E$400,MASQ2!J579,'Étape 1 - à remplir'!$G$31:$G$400,"animaux"),SUMIFS('Étape 1 - à remplir'!$F$31:$F$400,'Étape 1 - à remplir'!$E$31:$E$400,MASQ2!J579,'Étape 1 - à remplir'!$P$31:$P$400,S$3)),IF(S$2="Atelier",IF(S$3="Tous",SUMIFS('Étape 1 - à remplir'!$F$31:$F$400,'Étape 1 - à remplir'!$E$31:$E$400,MASQ2!J579,'Étape 1 - à remplir'!$G$31:$G$400,"animaux"),SUMIFS('Étape 1 - à remplir'!$F$31:$F$400,'Étape 1 - à remplir'!$E$31:$E$400,MASQ2!J579,'Étape 1 - à remplir'!$O$31:$O$400,S$3)),IF(S$2="Espèce",IF(S$3="Tous",SUMIFS('Étape 1 - à remplir'!$F$31:$F$400,'Étape 1 - à remplir'!$E$31:$E$400,MASQ2!J579,'Étape 1 - à remplir'!$G$31:$G$400,"animaux"),SUMIFS('Étape 1 - à remplir'!$F$31:$F$400,'Étape 1 - à remplir'!$E$31:$E$400,MASQ2!J579,'Étape 1 - à remplir'!$N$31:$N$400,S$3))))))=0,NA(),IF(S$2="Catégorie",IF(S$3="Toutes",SUMIFS('Étape 1 - à remplir'!$F$31:$F$400,'Étape 1 - à remplir'!$E$31:$E$400,MASQ2!J579,'Étape 1 - à remplir'!$G$31:$G$400,"animaux"),SUMIFS('Étape 1 - à remplir'!$F$31:$F$400,'Étape 1 - à remplir'!$E$31:$E$400,MASQ2!J579,'Étape 1 - à remplir'!$C$31:$C$400,S$3)),IF(S$2="Âge",IF(S$3="Tous",SUMIFS('Étape 1 - à remplir'!$F$31:$F$400,'Étape 1 - à remplir'!$E$31:$E$400,MASQ2!J579,'Étape 1 - à remplir'!$G$31:$G$400,"animaux"),SUMIFS('Étape 1 - à remplir'!$F$31:$F$400,'Étape 1 - à remplir'!$E$31:$E$400,MASQ2!J579,'Étape 1 - à remplir'!$P$31:$P$400,S$3)),IF(S$2="Atelier",IF(S$3="Tous",SUMIFS('Étape 1 - à remplir'!$F$31:$F$400,'Étape 1 - à remplir'!$E$31:$E$400,MASQ2!J579,'Étape 1 - à remplir'!$G$31:$G$400,"animaux"),SUMIFS('Étape 1 - à remplir'!$F$31:$F$400,'Étape 1 - à remplir'!$E$31:$E$400,MASQ2!J579,'Étape 1 - à remplir'!$O$31:$O$400,S$3)),IF(S$2="Espèce",IF(S$3="Tous",SUMIFS('Étape 1 - à remplir'!$F$31:$F$400,'Étape 1 - à remplir'!$E$31:$E$400,MASQ2!J579,'Étape 1 - à remplir'!$G$31:$G$400,"animaux"),SUMIFS('Étape 1 - à remplir'!$F$31:$F$400,'Étape 1 - à remplir'!$E$31:$E$400,MASQ2!J579,'Étape 1 - à remplir'!$N$31:$N$400,S$3)))))))</f>
        <v>#N/A</v>
      </c>
      <c r="L579" s="97">
        <f t="shared" si="237"/>
        <v>0</v>
      </c>
      <c r="M579" s="56" t="str">
        <f>Données_ATB!BN578</f>
        <v>Colistine</v>
      </c>
      <c r="N579" s="204" t="str">
        <f>Données_ATB!BO578</f>
        <v/>
      </c>
      <c r="O579" s="97" t="str">
        <f>Données_ATB!BP578</f>
        <v/>
      </c>
      <c r="P579" s="77" t="str">
        <f>Données_ATB!BR578</f>
        <v>Polypeptides</v>
      </c>
      <c r="Q579" s="78" t="str">
        <f>Données_ATB!BS578</f>
        <v/>
      </c>
      <c r="R579" s="79" t="str">
        <f>Données_ATB!BT578</f>
        <v/>
      </c>
      <c r="S579" s="78"/>
      <c r="U579" s="30" t="str">
        <f ca="1"/>
        <v>UCAMIX V COLISTINE 400 PORC</v>
      </c>
      <c r="V579" s="30" t="e">
        <f ca="1"/>
        <v>#N/A</v>
      </c>
      <c r="BD579" s="102" t="str">
        <f t="shared" si="219"/>
        <v>x</v>
      </c>
      <c r="BE579" s="56" t="str">
        <f t="shared" si="220"/>
        <v>UCAMIX V COLISTINE 400 PORC</v>
      </c>
      <c r="BF579" s="204" t="e">
        <f>IF(IF(BN$2="Catégorie",IF(BN$3="Toutes",SUMIFS('Étape 1 - à remplir'!$F$31:$F$400,'Étape 1 - à remplir'!$E$31:$E$400,MASQ2!BE579,'Étape 1 - à remplir'!$G$31:$G$400,"lots"),SUMIFS('Étape 1 - à remplir'!$F$31:$F$400,'Étape 1 - à remplir'!$E$31:$E$400,MASQ2!BE579,'Étape 1 - à remplir'!$C$31:$C$400,BN$3)),IF(BN$2="Âge",IF(BN$3="Tous",SUMIFS('Étape 1 - à remplir'!$F$31:$F$400,'Étape 1 - à remplir'!$E$31:$E$400,MASQ2!BE579,'Étape 1 - à remplir'!$G$31:$G$400,"lots"),SUMIFS('Étape 1 - à remplir'!$F$31:$F$400,'Étape 1 - à remplir'!$E$31:$E$400,MASQ2!BE579,'Étape 1 - à remplir'!$P$31:$P$400,BN$3,'Étape 1 - à remplir'!$G$31:$G$400,"lots")),IF(BN$2="Atelier",IF(BN$3="Tous",SUMIFS('Étape 1 - à remplir'!$F$31:$F$400,'Étape 1 - à remplir'!$E$31:$E$400,MASQ2!BE579,'Étape 1 - à remplir'!$G$31:$G$400,"lots"),SUMIFS('Étape 1 - à remplir'!$F$31:$F$400,'Étape 1 - à remplir'!$E$31:$E$400,MASQ2!BE579,'Étape 1 - à remplir'!$O$31:$O$400,BN$3,'Étape 1 - à remplir'!$G$31:$G$400,"lots")),IF(BN$2="Espèce",IF(BN$3="Tous",SUMIFS('Étape 1 - à remplir'!$F$31:$F$400,'Étape 1 - à remplir'!$E$31:$E$400,MASQ2!BE579,'Étape 1 - à remplir'!$G$31:$G$400,"lots"),SUMIFS('Étape 1 - à remplir'!$F$31:$F$400,'Étape 1 - à remplir'!$E$31:$E$400,MASQ2!BE579,'Étape 1 - à remplir'!$N$31:$N$400,BN$3,'Étape 1 - à remplir'!$G$31:$G$400,"lots"))))))=0,NA(),IF(BN$2="Catégorie",IF(BN$3="Toutes",SUMIFS('Étape 1 - à remplir'!$F$31:$F$400,'Étape 1 - à remplir'!$E$31:$E$400,MASQ2!BE579,'Étape 1 - à remplir'!$G$31:$G$400,"lots"),SUMIFS('Étape 1 - à remplir'!$F$31:$F$400,'Étape 1 - à remplir'!$E$31:$E$400,MASQ2!BE579,'Étape 1 - à remplir'!$C$31:$C$400,BN$3)),IF(BN$2="Âge",IF(BN$3="Tous",SUMIFS('Étape 1 - à remplir'!$F$31:$F$400,'Étape 1 - à remplir'!$E$31:$E$400,MASQ2!BE579,'Étape 1 - à remplir'!$G$31:$G$400,"lots"),SUMIFS('Étape 1 - à remplir'!$F$31:$F$400,'Étape 1 - à remplir'!$E$31:$E$400,MASQ2!BE579,'Étape 1 - à remplir'!$P$31:$P$400,BN$3,'Étape 1 - à remplir'!$G$31:$G$400,"lots")),IF(BN$2="Atelier",IF(BN$3="Tous",SUMIFS('Étape 1 - à remplir'!$F$31:$F$400,'Étape 1 - à remplir'!$E$31:$E$400,MASQ2!BE579,'Étape 1 - à remplir'!$G$31:$G$400,"lots"),SUMIFS('Étape 1 - à remplir'!$F$31:$F$400,'Étape 1 - à remplir'!$E$31:$E$400,MASQ2!BE579,'Étape 1 - à remplir'!$O$31:$O$400,BN$3,'Étape 1 - à remplir'!$G$31:$G$400,"lots")),IF(BN$2="Espèce",IF(BN$3="Tous",SUMIFS('Étape 1 - à remplir'!$F$31:$F$400,'Étape 1 - à remplir'!$E$31:$E$400,MASQ2!BE579,'Étape 1 - à remplir'!$G$31:$G$400,"lots"),SUMIFS('Étape 1 - à remplir'!$F$31:$F$400,'Étape 1 - à remplir'!$E$31:$E$400,MASQ2!BE579,'Étape 1 - à remplir'!$N$31:$N$400,BN$3,'Étape 1 - à remplir'!$G$31:$G$400,"lots")))))))</f>
        <v>#N/A</v>
      </c>
      <c r="BG579" s="204">
        <f t="shared" si="235"/>
        <v>0</v>
      </c>
      <c r="BH579" s="204" t="str">
        <f t="shared" si="221"/>
        <v>Colistine</v>
      </c>
      <c r="BI579" s="204" t="str">
        <f t="shared" si="222"/>
        <v/>
      </c>
      <c r="BJ579" s="204" t="str">
        <f t="shared" si="223"/>
        <v/>
      </c>
      <c r="BK579" s="204" t="str">
        <f t="shared" si="224"/>
        <v>Polypeptides</v>
      </c>
      <c r="BL579" s="204" t="str">
        <f t="shared" si="225"/>
        <v/>
      </c>
      <c r="BM579" s="97" t="str">
        <f t="shared" si="226"/>
        <v/>
      </c>
      <c r="BP579" t="str">
        <f ca="1"/>
        <v>UCAMIX V COLISTINE 400 PORC</v>
      </c>
      <c r="BQ579" t="e">
        <f ca="1"/>
        <v>#N/A</v>
      </c>
      <c r="CY579" s="102" t="str">
        <f t="shared" si="227"/>
        <v>x</v>
      </c>
      <c r="CZ579" s="56" t="str">
        <f t="shared" si="228"/>
        <v>UCAMIX V COLISTINE 400 PORC</v>
      </c>
      <c r="DA579" s="204" t="e">
        <f>IF(IF(DI$2="Catégorie",IF(DI$3="Toutes",SUMIFS('Étape 1 - à remplir'!$F$31:$F$400,'Étape 1 - à remplir'!$E$31:$E$400,MASQ2!CZ579,'Étape 1 - à remplir'!$G$31:$G$400,"kg"),SUMIFS('Étape 1 - à remplir'!$F$31:$F$400,'Étape 1 - à remplir'!$E$31:$E$400,MASQ2!CZ579,'Étape 1 - à remplir'!$C$31:$C$400,DI$3)),IF(DI$2="Âge",IF(DI$3="Tous",SUMIFS('Étape 1 - à remplir'!$F$31:$F$400,'Étape 1 - à remplir'!$E$31:$E$400,MASQ2!CZ579,'Étape 1 - à remplir'!$G$31:$G$400,"kg"),SUMIFS('Étape 1 - à remplir'!$F$31:$F$400,'Étape 1 - à remplir'!$E$31:$E$400,MASQ2!CZ579,'Étape 1 - à remplir'!$P$31:$P$400,DI$3,'Étape 1 - à remplir'!$G$31:$G$400,"kg")),IF(DI$2="Atelier",IF(DI$3="Tous",SUMIFS('Étape 1 - à remplir'!$F$31:$F$400,'Étape 1 - à remplir'!$E$31:$E$400,MASQ2!CZ579,'Étape 1 - à remplir'!$G$31:$G$400,"kg"),SUMIFS('Étape 1 - à remplir'!$F$31:$F$400,'Étape 1 - à remplir'!$E$31:$E$400,MASQ2!CZ579,'Étape 1 - à remplir'!$O$31:$O$400,DI$3,'Étape 1 - à remplir'!$G$31:$G$400,"kg")),IF(DI$2="Espèce",IF(DI$3="Tous",SUMIFS('Étape 1 - à remplir'!$F$31:$F$400,'Étape 1 - à remplir'!$E$31:$E$400,MASQ2!CZ579,'Étape 1 - à remplir'!$G$31:$G$400,"kg"),SUMIFS('Étape 1 - à remplir'!$F$31:$F$400,'Étape 1 - à remplir'!$E$31:$E$400,MASQ2!CZ579,'Étape 1 - à remplir'!$N$31:$N$400,DI$3,'Étape 1 - à remplir'!$G$31:$G$400,"kg"))))))=0,NA(),IF(DI$2="Catégorie",IF(DI$3="Toutes",SUMIFS('Étape 1 - à remplir'!$F$31:$F$400,'Étape 1 - à remplir'!$E$31:$E$400,MASQ2!CZ579,'Étape 1 - à remplir'!$G$31:$G$400,"kg"),SUMIFS('Étape 1 - à remplir'!$F$31:$F$400,'Étape 1 - à remplir'!$E$31:$E$400,MASQ2!CZ579,'Étape 1 - à remplir'!$C$31:$C$400,DI$3)),IF(DI$2="Âge",IF(DI$3="Tous",SUMIFS('Étape 1 - à remplir'!$F$31:$F$400,'Étape 1 - à remplir'!$E$31:$E$400,MASQ2!CZ579,'Étape 1 - à remplir'!$G$31:$G$400,"kg"),SUMIFS('Étape 1 - à remplir'!$F$31:$F$400,'Étape 1 - à remplir'!$E$31:$E$400,MASQ2!CZ579,'Étape 1 - à remplir'!$P$31:$P$400,DI$3,'Étape 1 - à remplir'!$G$31:$G$400,"kg")),IF(DI$2="Atelier",IF(DI$3="Tous",SUMIFS('Étape 1 - à remplir'!$F$31:$F$400,'Étape 1 - à remplir'!$E$31:$E$400,MASQ2!CZ579,'Étape 1 - à remplir'!$G$31:$G$400,"kg"),SUMIFS('Étape 1 - à remplir'!$F$31:$F$400,'Étape 1 - à remplir'!$E$31:$E$400,MASQ2!CZ579,'Étape 1 - à remplir'!$O$31:$O$400,DI$3,'Étape 1 - à remplir'!$G$31:$G$400,"kg")),IF(DI$2="Espèce",IF(DI$3="Tous",SUMIFS('Étape 1 - à remplir'!$F$31:$F$400,'Étape 1 - à remplir'!$E$31:$E$400,MASQ2!CZ579,'Étape 1 - à remplir'!$G$31:$G$400,"kg"),SUMIFS('Étape 1 - à remplir'!$F$31:$F$400,'Étape 1 - à remplir'!$E$31:$E$400,MASQ2!CZ579,'Étape 1 - à remplir'!$N$31:$N$400,DI$3,'Étape 1 - à remplir'!$G$31:$G$400,"kg")))))))</f>
        <v>#N/A</v>
      </c>
      <c r="DB579" s="104">
        <f t="shared" si="236"/>
        <v>0</v>
      </c>
      <c r="DC579" s="204" t="str">
        <f t="shared" si="229"/>
        <v>Colistine</v>
      </c>
      <c r="DD579" s="204" t="str">
        <f t="shared" si="230"/>
        <v/>
      </c>
      <c r="DE579" s="204" t="str">
        <f t="shared" si="231"/>
        <v/>
      </c>
      <c r="DF579" s="204" t="str">
        <f t="shared" si="232"/>
        <v>Polypeptides</v>
      </c>
      <c r="DG579" s="204" t="str">
        <f t="shared" si="233"/>
        <v/>
      </c>
      <c r="DH579" s="97" t="str">
        <f t="shared" si="234"/>
        <v/>
      </c>
      <c r="DK579" t="str">
        <f ca="1"/>
        <v>UCAMIX V COLISTINE 400 PORC</v>
      </c>
      <c r="DL579" t="e">
        <f ca="1"/>
        <v>#N/A</v>
      </c>
    </row>
    <row r="580" spans="9:116" x14ac:dyDescent="0.25">
      <c r="I580" s="102" t="str">
        <f>INDEX(Données_ATB!BE:BV,MATCH(MASQ2!J580,Données_ATB!BE:BE,0),18)</f>
        <v/>
      </c>
      <c r="J580" s="77" t="str">
        <f>Données_ATB!BE579</f>
        <v>UCAMIX V OXYTETRACYCLINE 100 PORC</v>
      </c>
      <c r="K580" s="204" t="e">
        <f>IF(IF(S$2="Catégorie",IF(S$3="Toutes",SUMIFS('Étape 1 - à remplir'!$F$31:$F$400,'Étape 1 - à remplir'!$E$31:$E$400,MASQ2!J580,'Étape 1 - à remplir'!$G$31:$G$400,"animaux"),SUMIFS('Étape 1 - à remplir'!$F$31:$F$400,'Étape 1 - à remplir'!$E$31:$E$400,MASQ2!J580,'Étape 1 - à remplir'!$C$31:$C$400,S$3)),IF(S$2="Âge",IF(S$3="Tous",SUMIFS('Étape 1 - à remplir'!$F$31:$F$400,'Étape 1 - à remplir'!$E$31:$E$400,MASQ2!J580,'Étape 1 - à remplir'!$G$31:$G$400,"animaux"),SUMIFS('Étape 1 - à remplir'!$F$31:$F$400,'Étape 1 - à remplir'!$E$31:$E$400,MASQ2!J580,'Étape 1 - à remplir'!$P$31:$P$400,S$3)),IF(S$2="Atelier",IF(S$3="Tous",SUMIFS('Étape 1 - à remplir'!$F$31:$F$400,'Étape 1 - à remplir'!$E$31:$E$400,MASQ2!J580,'Étape 1 - à remplir'!$G$31:$G$400,"animaux"),SUMIFS('Étape 1 - à remplir'!$F$31:$F$400,'Étape 1 - à remplir'!$E$31:$E$400,MASQ2!J580,'Étape 1 - à remplir'!$O$31:$O$400,S$3)),IF(S$2="Espèce",IF(S$3="Tous",SUMIFS('Étape 1 - à remplir'!$F$31:$F$400,'Étape 1 - à remplir'!$E$31:$E$400,MASQ2!J580,'Étape 1 - à remplir'!$G$31:$G$400,"animaux"),SUMIFS('Étape 1 - à remplir'!$F$31:$F$400,'Étape 1 - à remplir'!$E$31:$E$400,MASQ2!J580,'Étape 1 - à remplir'!$N$31:$N$400,S$3))))))=0,NA(),IF(S$2="Catégorie",IF(S$3="Toutes",SUMIFS('Étape 1 - à remplir'!$F$31:$F$400,'Étape 1 - à remplir'!$E$31:$E$400,MASQ2!J580,'Étape 1 - à remplir'!$G$31:$G$400,"animaux"),SUMIFS('Étape 1 - à remplir'!$F$31:$F$400,'Étape 1 - à remplir'!$E$31:$E$400,MASQ2!J580,'Étape 1 - à remplir'!$C$31:$C$400,S$3)),IF(S$2="Âge",IF(S$3="Tous",SUMIFS('Étape 1 - à remplir'!$F$31:$F$400,'Étape 1 - à remplir'!$E$31:$E$400,MASQ2!J580,'Étape 1 - à remplir'!$G$31:$G$400,"animaux"),SUMIFS('Étape 1 - à remplir'!$F$31:$F$400,'Étape 1 - à remplir'!$E$31:$E$400,MASQ2!J580,'Étape 1 - à remplir'!$P$31:$P$400,S$3)),IF(S$2="Atelier",IF(S$3="Tous",SUMIFS('Étape 1 - à remplir'!$F$31:$F$400,'Étape 1 - à remplir'!$E$31:$E$400,MASQ2!J580,'Étape 1 - à remplir'!$G$31:$G$400,"animaux"),SUMIFS('Étape 1 - à remplir'!$F$31:$F$400,'Étape 1 - à remplir'!$E$31:$E$400,MASQ2!J580,'Étape 1 - à remplir'!$O$31:$O$400,S$3)),IF(S$2="Espèce",IF(S$3="Tous",SUMIFS('Étape 1 - à remplir'!$F$31:$F$400,'Étape 1 - à remplir'!$E$31:$E$400,MASQ2!J580,'Étape 1 - à remplir'!$G$31:$G$400,"animaux"),SUMIFS('Étape 1 - à remplir'!$F$31:$F$400,'Étape 1 - à remplir'!$E$31:$E$400,MASQ2!J580,'Étape 1 - à remplir'!$N$31:$N$400,S$3)))))))</f>
        <v>#N/A</v>
      </c>
      <c r="L580" s="97">
        <f t="shared" si="237"/>
        <v>0</v>
      </c>
      <c r="M580" s="56" t="str">
        <f>Données_ATB!BN579</f>
        <v>Oxytétracycline</v>
      </c>
      <c r="N580" s="204" t="str">
        <f>Données_ATB!BO579</f>
        <v/>
      </c>
      <c r="O580" s="97" t="str">
        <f>Données_ATB!BP579</f>
        <v/>
      </c>
      <c r="P580" s="77" t="str">
        <f>Données_ATB!BR579</f>
        <v>Tetracyclines</v>
      </c>
      <c r="Q580" s="78" t="str">
        <f>Données_ATB!BS579</f>
        <v/>
      </c>
      <c r="R580" s="79" t="str">
        <f>Données_ATB!BT579</f>
        <v/>
      </c>
      <c r="S580" s="78"/>
      <c r="U580" s="30" t="str">
        <f ca="1"/>
        <v>UCAMIX V OXYTETRACYCLINE 100 PORC</v>
      </c>
      <c r="V580" s="30" t="e">
        <f ca="1"/>
        <v>#N/A</v>
      </c>
      <c r="BD580" s="102" t="str">
        <f t="shared" ref="BD580:BD600" si="238">I580</f>
        <v/>
      </c>
      <c r="BE580" s="56" t="str">
        <f t="shared" ref="BE580:BE600" si="239">J580</f>
        <v>UCAMIX V OXYTETRACYCLINE 100 PORC</v>
      </c>
      <c r="BF580" s="204" t="e">
        <f>IF(IF(BN$2="Catégorie",IF(BN$3="Toutes",SUMIFS('Étape 1 - à remplir'!$F$31:$F$400,'Étape 1 - à remplir'!$E$31:$E$400,MASQ2!BE580,'Étape 1 - à remplir'!$G$31:$G$400,"lots"),SUMIFS('Étape 1 - à remplir'!$F$31:$F$400,'Étape 1 - à remplir'!$E$31:$E$400,MASQ2!BE580,'Étape 1 - à remplir'!$C$31:$C$400,BN$3)),IF(BN$2="Âge",IF(BN$3="Tous",SUMIFS('Étape 1 - à remplir'!$F$31:$F$400,'Étape 1 - à remplir'!$E$31:$E$400,MASQ2!BE580,'Étape 1 - à remplir'!$G$31:$G$400,"lots"),SUMIFS('Étape 1 - à remplir'!$F$31:$F$400,'Étape 1 - à remplir'!$E$31:$E$400,MASQ2!BE580,'Étape 1 - à remplir'!$P$31:$P$400,BN$3,'Étape 1 - à remplir'!$G$31:$G$400,"lots")),IF(BN$2="Atelier",IF(BN$3="Tous",SUMIFS('Étape 1 - à remplir'!$F$31:$F$400,'Étape 1 - à remplir'!$E$31:$E$400,MASQ2!BE580,'Étape 1 - à remplir'!$G$31:$G$400,"lots"),SUMIFS('Étape 1 - à remplir'!$F$31:$F$400,'Étape 1 - à remplir'!$E$31:$E$400,MASQ2!BE580,'Étape 1 - à remplir'!$O$31:$O$400,BN$3,'Étape 1 - à remplir'!$G$31:$G$400,"lots")),IF(BN$2="Espèce",IF(BN$3="Tous",SUMIFS('Étape 1 - à remplir'!$F$31:$F$400,'Étape 1 - à remplir'!$E$31:$E$400,MASQ2!BE580,'Étape 1 - à remplir'!$G$31:$G$400,"lots"),SUMIFS('Étape 1 - à remplir'!$F$31:$F$400,'Étape 1 - à remplir'!$E$31:$E$400,MASQ2!BE580,'Étape 1 - à remplir'!$N$31:$N$400,BN$3,'Étape 1 - à remplir'!$G$31:$G$400,"lots"))))))=0,NA(),IF(BN$2="Catégorie",IF(BN$3="Toutes",SUMIFS('Étape 1 - à remplir'!$F$31:$F$400,'Étape 1 - à remplir'!$E$31:$E$400,MASQ2!BE580,'Étape 1 - à remplir'!$G$31:$G$400,"lots"),SUMIFS('Étape 1 - à remplir'!$F$31:$F$400,'Étape 1 - à remplir'!$E$31:$E$400,MASQ2!BE580,'Étape 1 - à remplir'!$C$31:$C$400,BN$3)),IF(BN$2="Âge",IF(BN$3="Tous",SUMIFS('Étape 1 - à remplir'!$F$31:$F$400,'Étape 1 - à remplir'!$E$31:$E$400,MASQ2!BE580,'Étape 1 - à remplir'!$G$31:$G$400,"lots"),SUMIFS('Étape 1 - à remplir'!$F$31:$F$400,'Étape 1 - à remplir'!$E$31:$E$400,MASQ2!BE580,'Étape 1 - à remplir'!$P$31:$P$400,BN$3,'Étape 1 - à remplir'!$G$31:$G$400,"lots")),IF(BN$2="Atelier",IF(BN$3="Tous",SUMIFS('Étape 1 - à remplir'!$F$31:$F$400,'Étape 1 - à remplir'!$E$31:$E$400,MASQ2!BE580,'Étape 1 - à remplir'!$G$31:$G$400,"lots"),SUMIFS('Étape 1 - à remplir'!$F$31:$F$400,'Étape 1 - à remplir'!$E$31:$E$400,MASQ2!BE580,'Étape 1 - à remplir'!$O$31:$O$400,BN$3,'Étape 1 - à remplir'!$G$31:$G$400,"lots")),IF(BN$2="Espèce",IF(BN$3="Tous",SUMIFS('Étape 1 - à remplir'!$F$31:$F$400,'Étape 1 - à remplir'!$E$31:$E$400,MASQ2!BE580,'Étape 1 - à remplir'!$G$31:$G$400,"lots"),SUMIFS('Étape 1 - à remplir'!$F$31:$F$400,'Étape 1 - à remplir'!$E$31:$E$400,MASQ2!BE580,'Étape 1 - à remplir'!$N$31:$N$400,BN$3,'Étape 1 - à remplir'!$G$31:$G$400,"lots")))))))</f>
        <v>#N/A</v>
      </c>
      <c r="BG580" s="204">
        <f t="shared" si="235"/>
        <v>0</v>
      </c>
      <c r="BH580" s="204" t="str">
        <f t="shared" ref="BH580:BH600" si="240">M580</f>
        <v>Oxytétracycline</v>
      </c>
      <c r="BI580" s="204" t="str">
        <f t="shared" ref="BI580:BI600" si="241">N580</f>
        <v/>
      </c>
      <c r="BJ580" s="204" t="str">
        <f t="shared" ref="BJ580:BJ600" si="242">O580</f>
        <v/>
      </c>
      <c r="BK580" s="204" t="str">
        <f t="shared" ref="BK580:BK600" si="243">P580</f>
        <v>Tetracyclines</v>
      </c>
      <c r="BL580" s="204" t="str">
        <f t="shared" ref="BL580:BL600" si="244">Q580</f>
        <v/>
      </c>
      <c r="BM580" s="97" t="str">
        <f t="shared" ref="BM580:BM600" si="245">R580</f>
        <v/>
      </c>
      <c r="BP580" t="str">
        <f ca="1"/>
        <v>UCAMIX V OXYTETRACYCLINE 100 PORC</v>
      </c>
      <c r="BQ580" t="e">
        <f ca="1"/>
        <v>#N/A</v>
      </c>
      <c r="CY580" s="102" t="str">
        <f t="shared" ref="CY580:CY600" si="246">I580</f>
        <v/>
      </c>
      <c r="CZ580" s="56" t="str">
        <f t="shared" ref="CZ580:CZ600" si="247">J580</f>
        <v>UCAMIX V OXYTETRACYCLINE 100 PORC</v>
      </c>
      <c r="DA580" s="204" t="e">
        <f>IF(IF(DI$2="Catégorie",IF(DI$3="Toutes",SUMIFS('Étape 1 - à remplir'!$F$31:$F$400,'Étape 1 - à remplir'!$E$31:$E$400,MASQ2!CZ580,'Étape 1 - à remplir'!$G$31:$G$400,"kg"),SUMIFS('Étape 1 - à remplir'!$F$31:$F$400,'Étape 1 - à remplir'!$E$31:$E$400,MASQ2!CZ580,'Étape 1 - à remplir'!$C$31:$C$400,DI$3)),IF(DI$2="Âge",IF(DI$3="Tous",SUMIFS('Étape 1 - à remplir'!$F$31:$F$400,'Étape 1 - à remplir'!$E$31:$E$400,MASQ2!CZ580,'Étape 1 - à remplir'!$G$31:$G$400,"kg"),SUMIFS('Étape 1 - à remplir'!$F$31:$F$400,'Étape 1 - à remplir'!$E$31:$E$400,MASQ2!CZ580,'Étape 1 - à remplir'!$P$31:$P$400,DI$3,'Étape 1 - à remplir'!$G$31:$G$400,"kg")),IF(DI$2="Atelier",IF(DI$3="Tous",SUMIFS('Étape 1 - à remplir'!$F$31:$F$400,'Étape 1 - à remplir'!$E$31:$E$400,MASQ2!CZ580,'Étape 1 - à remplir'!$G$31:$G$400,"kg"),SUMIFS('Étape 1 - à remplir'!$F$31:$F$400,'Étape 1 - à remplir'!$E$31:$E$400,MASQ2!CZ580,'Étape 1 - à remplir'!$O$31:$O$400,DI$3,'Étape 1 - à remplir'!$G$31:$G$400,"kg")),IF(DI$2="Espèce",IF(DI$3="Tous",SUMIFS('Étape 1 - à remplir'!$F$31:$F$400,'Étape 1 - à remplir'!$E$31:$E$400,MASQ2!CZ580,'Étape 1 - à remplir'!$G$31:$G$400,"kg"),SUMIFS('Étape 1 - à remplir'!$F$31:$F$400,'Étape 1 - à remplir'!$E$31:$E$400,MASQ2!CZ580,'Étape 1 - à remplir'!$N$31:$N$400,DI$3,'Étape 1 - à remplir'!$G$31:$G$400,"kg"))))))=0,NA(),IF(DI$2="Catégorie",IF(DI$3="Toutes",SUMIFS('Étape 1 - à remplir'!$F$31:$F$400,'Étape 1 - à remplir'!$E$31:$E$400,MASQ2!CZ580,'Étape 1 - à remplir'!$G$31:$G$400,"kg"),SUMIFS('Étape 1 - à remplir'!$F$31:$F$400,'Étape 1 - à remplir'!$E$31:$E$400,MASQ2!CZ580,'Étape 1 - à remplir'!$C$31:$C$400,DI$3)),IF(DI$2="Âge",IF(DI$3="Tous",SUMIFS('Étape 1 - à remplir'!$F$31:$F$400,'Étape 1 - à remplir'!$E$31:$E$400,MASQ2!CZ580,'Étape 1 - à remplir'!$G$31:$G$400,"kg"),SUMIFS('Étape 1 - à remplir'!$F$31:$F$400,'Étape 1 - à remplir'!$E$31:$E$400,MASQ2!CZ580,'Étape 1 - à remplir'!$P$31:$P$400,DI$3,'Étape 1 - à remplir'!$G$31:$G$400,"kg")),IF(DI$2="Atelier",IF(DI$3="Tous",SUMIFS('Étape 1 - à remplir'!$F$31:$F$400,'Étape 1 - à remplir'!$E$31:$E$400,MASQ2!CZ580,'Étape 1 - à remplir'!$G$31:$G$400,"kg"),SUMIFS('Étape 1 - à remplir'!$F$31:$F$400,'Étape 1 - à remplir'!$E$31:$E$400,MASQ2!CZ580,'Étape 1 - à remplir'!$O$31:$O$400,DI$3,'Étape 1 - à remplir'!$G$31:$G$400,"kg")),IF(DI$2="Espèce",IF(DI$3="Tous",SUMIFS('Étape 1 - à remplir'!$F$31:$F$400,'Étape 1 - à remplir'!$E$31:$E$400,MASQ2!CZ580,'Étape 1 - à remplir'!$G$31:$G$400,"kg"),SUMIFS('Étape 1 - à remplir'!$F$31:$F$400,'Étape 1 - à remplir'!$E$31:$E$400,MASQ2!CZ580,'Étape 1 - à remplir'!$N$31:$N$400,DI$3,'Étape 1 - à remplir'!$G$31:$G$400,"kg")))))))</f>
        <v>#N/A</v>
      </c>
      <c r="DB580" s="104">
        <f t="shared" si="236"/>
        <v>0</v>
      </c>
      <c r="DC580" s="204" t="str">
        <f t="shared" ref="DC580:DC600" si="248">M580</f>
        <v>Oxytétracycline</v>
      </c>
      <c r="DD580" s="204" t="str">
        <f t="shared" ref="DD580:DD600" si="249">N580</f>
        <v/>
      </c>
      <c r="DE580" s="204" t="str">
        <f t="shared" ref="DE580:DE600" si="250">O580</f>
        <v/>
      </c>
      <c r="DF580" s="204" t="str">
        <f t="shared" ref="DF580:DF600" si="251">P580</f>
        <v>Tetracyclines</v>
      </c>
      <c r="DG580" s="204" t="str">
        <f t="shared" ref="DG580:DG600" si="252">Q580</f>
        <v/>
      </c>
      <c r="DH580" s="97" t="str">
        <f t="shared" ref="DH580:DH600" si="253">R580</f>
        <v/>
      </c>
      <c r="DK580" t="str">
        <f ca="1"/>
        <v>UCAMIX V OXYTETRACYCLINE 100 PORC</v>
      </c>
      <c r="DL580" t="e">
        <f ca="1"/>
        <v>#N/A</v>
      </c>
    </row>
    <row r="581" spans="9:116" x14ac:dyDescent="0.25">
      <c r="I581" s="102" t="str">
        <f>INDEX(Données_ATB!BE:BV,MATCH(MASQ2!J581,Données_ATB!BE:BE,0),18)</f>
        <v/>
      </c>
      <c r="J581" s="77" t="str">
        <f>Données_ATB!BE580</f>
        <v>UCAMIX V OXYTETRACYCLINE 40 LAPIN-VOLAILLE-PORC ET VEAU-AGNEAU-CHEVREAU SEVRES</v>
      </c>
      <c r="K581" s="204" t="e">
        <f>IF(IF(S$2="Catégorie",IF(S$3="Toutes",SUMIFS('Étape 1 - à remplir'!$F$31:$F$400,'Étape 1 - à remplir'!$E$31:$E$400,MASQ2!J581,'Étape 1 - à remplir'!$G$31:$G$400,"animaux"),SUMIFS('Étape 1 - à remplir'!$F$31:$F$400,'Étape 1 - à remplir'!$E$31:$E$400,MASQ2!J581,'Étape 1 - à remplir'!$C$31:$C$400,S$3)),IF(S$2="Âge",IF(S$3="Tous",SUMIFS('Étape 1 - à remplir'!$F$31:$F$400,'Étape 1 - à remplir'!$E$31:$E$400,MASQ2!J581,'Étape 1 - à remplir'!$G$31:$G$400,"animaux"),SUMIFS('Étape 1 - à remplir'!$F$31:$F$400,'Étape 1 - à remplir'!$E$31:$E$400,MASQ2!J581,'Étape 1 - à remplir'!$P$31:$P$400,S$3)),IF(S$2="Atelier",IF(S$3="Tous",SUMIFS('Étape 1 - à remplir'!$F$31:$F$400,'Étape 1 - à remplir'!$E$31:$E$400,MASQ2!J581,'Étape 1 - à remplir'!$G$31:$G$400,"animaux"),SUMIFS('Étape 1 - à remplir'!$F$31:$F$400,'Étape 1 - à remplir'!$E$31:$E$400,MASQ2!J581,'Étape 1 - à remplir'!$O$31:$O$400,S$3)),IF(S$2="Espèce",IF(S$3="Tous",SUMIFS('Étape 1 - à remplir'!$F$31:$F$400,'Étape 1 - à remplir'!$E$31:$E$400,MASQ2!J581,'Étape 1 - à remplir'!$G$31:$G$400,"animaux"),SUMIFS('Étape 1 - à remplir'!$F$31:$F$400,'Étape 1 - à remplir'!$E$31:$E$400,MASQ2!J581,'Étape 1 - à remplir'!$N$31:$N$400,S$3))))))=0,NA(),IF(S$2="Catégorie",IF(S$3="Toutes",SUMIFS('Étape 1 - à remplir'!$F$31:$F$400,'Étape 1 - à remplir'!$E$31:$E$400,MASQ2!J581,'Étape 1 - à remplir'!$G$31:$G$400,"animaux"),SUMIFS('Étape 1 - à remplir'!$F$31:$F$400,'Étape 1 - à remplir'!$E$31:$E$400,MASQ2!J581,'Étape 1 - à remplir'!$C$31:$C$400,S$3)),IF(S$2="Âge",IF(S$3="Tous",SUMIFS('Étape 1 - à remplir'!$F$31:$F$400,'Étape 1 - à remplir'!$E$31:$E$400,MASQ2!J581,'Étape 1 - à remplir'!$G$31:$G$400,"animaux"),SUMIFS('Étape 1 - à remplir'!$F$31:$F$400,'Étape 1 - à remplir'!$E$31:$E$400,MASQ2!J581,'Étape 1 - à remplir'!$P$31:$P$400,S$3)),IF(S$2="Atelier",IF(S$3="Tous",SUMIFS('Étape 1 - à remplir'!$F$31:$F$400,'Étape 1 - à remplir'!$E$31:$E$400,MASQ2!J581,'Étape 1 - à remplir'!$G$31:$G$400,"animaux"),SUMIFS('Étape 1 - à remplir'!$F$31:$F$400,'Étape 1 - à remplir'!$E$31:$E$400,MASQ2!J581,'Étape 1 - à remplir'!$O$31:$O$400,S$3)),IF(S$2="Espèce",IF(S$3="Tous",SUMIFS('Étape 1 - à remplir'!$F$31:$F$400,'Étape 1 - à remplir'!$E$31:$E$400,MASQ2!J581,'Étape 1 - à remplir'!$G$31:$G$400,"animaux"),SUMIFS('Étape 1 - à remplir'!$F$31:$F$400,'Étape 1 - à remplir'!$E$31:$E$400,MASQ2!J581,'Étape 1 - à remplir'!$N$31:$N$400,S$3)))))))</f>
        <v>#N/A</v>
      </c>
      <c r="L581" s="97">
        <f t="shared" si="237"/>
        <v>0</v>
      </c>
      <c r="M581" s="56" t="str">
        <f>Données_ATB!BN580</f>
        <v>Oxytétracycline</v>
      </c>
      <c r="N581" s="204" t="str">
        <f>Données_ATB!BO580</f>
        <v/>
      </c>
      <c r="O581" s="97" t="str">
        <f>Données_ATB!BP580</f>
        <v/>
      </c>
      <c r="P581" s="77" t="str">
        <f>Données_ATB!BR580</f>
        <v>Tetracyclines</v>
      </c>
      <c r="Q581" s="78" t="str">
        <f>Données_ATB!BS580</f>
        <v/>
      </c>
      <c r="R581" s="79" t="str">
        <f>Données_ATB!BT580</f>
        <v/>
      </c>
      <c r="S581" s="78"/>
      <c r="U581" s="30" t="str">
        <f ca="1"/>
        <v>UCAMIX V OXYTETRACYCLINE 40 LAPIN-VOLAILLE-PORC ET VEAU-AGNEAU-CHEVREAU SEVRES</v>
      </c>
      <c r="V581" s="30" t="e">
        <f ca="1"/>
        <v>#N/A</v>
      </c>
      <c r="BD581" s="102" t="str">
        <f t="shared" si="238"/>
        <v/>
      </c>
      <c r="BE581" s="56" t="str">
        <f t="shared" si="239"/>
        <v>UCAMIX V OXYTETRACYCLINE 40 LAPIN-VOLAILLE-PORC ET VEAU-AGNEAU-CHEVREAU SEVRES</v>
      </c>
      <c r="BF581" s="204" t="e">
        <f>IF(IF(BN$2="Catégorie",IF(BN$3="Toutes",SUMIFS('Étape 1 - à remplir'!$F$31:$F$400,'Étape 1 - à remplir'!$E$31:$E$400,MASQ2!BE581,'Étape 1 - à remplir'!$G$31:$G$400,"lots"),SUMIFS('Étape 1 - à remplir'!$F$31:$F$400,'Étape 1 - à remplir'!$E$31:$E$400,MASQ2!BE581,'Étape 1 - à remplir'!$C$31:$C$400,BN$3)),IF(BN$2="Âge",IF(BN$3="Tous",SUMIFS('Étape 1 - à remplir'!$F$31:$F$400,'Étape 1 - à remplir'!$E$31:$E$400,MASQ2!BE581,'Étape 1 - à remplir'!$G$31:$G$400,"lots"),SUMIFS('Étape 1 - à remplir'!$F$31:$F$400,'Étape 1 - à remplir'!$E$31:$E$400,MASQ2!BE581,'Étape 1 - à remplir'!$P$31:$P$400,BN$3,'Étape 1 - à remplir'!$G$31:$G$400,"lots")),IF(BN$2="Atelier",IF(BN$3="Tous",SUMIFS('Étape 1 - à remplir'!$F$31:$F$400,'Étape 1 - à remplir'!$E$31:$E$400,MASQ2!BE581,'Étape 1 - à remplir'!$G$31:$G$400,"lots"),SUMIFS('Étape 1 - à remplir'!$F$31:$F$400,'Étape 1 - à remplir'!$E$31:$E$400,MASQ2!BE581,'Étape 1 - à remplir'!$O$31:$O$400,BN$3,'Étape 1 - à remplir'!$G$31:$G$400,"lots")),IF(BN$2="Espèce",IF(BN$3="Tous",SUMIFS('Étape 1 - à remplir'!$F$31:$F$400,'Étape 1 - à remplir'!$E$31:$E$400,MASQ2!BE581,'Étape 1 - à remplir'!$G$31:$G$400,"lots"),SUMIFS('Étape 1 - à remplir'!$F$31:$F$400,'Étape 1 - à remplir'!$E$31:$E$400,MASQ2!BE581,'Étape 1 - à remplir'!$N$31:$N$400,BN$3,'Étape 1 - à remplir'!$G$31:$G$400,"lots"))))))=0,NA(),IF(BN$2="Catégorie",IF(BN$3="Toutes",SUMIFS('Étape 1 - à remplir'!$F$31:$F$400,'Étape 1 - à remplir'!$E$31:$E$400,MASQ2!BE581,'Étape 1 - à remplir'!$G$31:$G$400,"lots"),SUMIFS('Étape 1 - à remplir'!$F$31:$F$400,'Étape 1 - à remplir'!$E$31:$E$400,MASQ2!BE581,'Étape 1 - à remplir'!$C$31:$C$400,BN$3)),IF(BN$2="Âge",IF(BN$3="Tous",SUMIFS('Étape 1 - à remplir'!$F$31:$F$400,'Étape 1 - à remplir'!$E$31:$E$400,MASQ2!BE581,'Étape 1 - à remplir'!$G$31:$G$400,"lots"),SUMIFS('Étape 1 - à remplir'!$F$31:$F$400,'Étape 1 - à remplir'!$E$31:$E$400,MASQ2!BE581,'Étape 1 - à remplir'!$P$31:$P$400,BN$3,'Étape 1 - à remplir'!$G$31:$G$400,"lots")),IF(BN$2="Atelier",IF(BN$3="Tous",SUMIFS('Étape 1 - à remplir'!$F$31:$F$400,'Étape 1 - à remplir'!$E$31:$E$400,MASQ2!BE581,'Étape 1 - à remplir'!$G$31:$G$400,"lots"),SUMIFS('Étape 1 - à remplir'!$F$31:$F$400,'Étape 1 - à remplir'!$E$31:$E$400,MASQ2!BE581,'Étape 1 - à remplir'!$O$31:$O$400,BN$3,'Étape 1 - à remplir'!$G$31:$G$400,"lots")),IF(BN$2="Espèce",IF(BN$3="Tous",SUMIFS('Étape 1 - à remplir'!$F$31:$F$400,'Étape 1 - à remplir'!$E$31:$E$400,MASQ2!BE581,'Étape 1 - à remplir'!$G$31:$G$400,"lots"),SUMIFS('Étape 1 - à remplir'!$F$31:$F$400,'Étape 1 - à remplir'!$E$31:$E$400,MASQ2!BE581,'Étape 1 - à remplir'!$N$31:$N$400,BN$3,'Étape 1 - à remplir'!$G$31:$G$400,"lots")))))))</f>
        <v>#N/A</v>
      </c>
      <c r="BG581" s="204">
        <f t="shared" ref="BG581:BG600" si="254">IFERROR(BF581,0)</f>
        <v>0</v>
      </c>
      <c r="BH581" s="204" t="str">
        <f t="shared" si="240"/>
        <v>Oxytétracycline</v>
      </c>
      <c r="BI581" s="204" t="str">
        <f t="shared" si="241"/>
        <v/>
      </c>
      <c r="BJ581" s="204" t="str">
        <f t="shared" si="242"/>
        <v/>
      </c>
      <c r="BK581" s="204" t="str">
        <f t="shared" si="243"/>
        <v>Tetracyclines</v>
      </c>
      <c r="BL581" s="204" t="str">
        <f t="shared" si="244"/>
        <v/>
      </c>
      <c r="BM581" s="97" t="str">
        <f t="shared" si="245"/>
        <v/>
      </c>
      <c r="BP581" t="str">
        <f ca="1"/>
        <v>UCAMIX V OXYTETRACYCLINE 40 LAPIN-VOLAILLE-PORC ET VEAU-AGNEAU-CHEVREAU SEVRES</v>
      </c>
      <c r="BQ581" t="e">
        <f ca="1"/>
        <v>#N/A</v>
      </c>
      <c r="CY581" s="102" t="str">
        <f t="shared" si="246"/>
        <v/>
      </c>
      <c r="CZ581" s="56" t="str">
        <f t="shared" si="247"/>
        <v>UCAMIX V OXYTETRACYCLINE 40 LAPIN-VOLAILLE-PORC ET VEAU-AGNEAU-CHEVREAU SEVRES</v>
      </c>
      <c r="DA581" s="204" t="e">
        <f>IF(IF(DI$2="Catégorie",IF(DI$3="Toutes",SUMIFS('Étape 1 - à remplir'!$F$31:$F$400,'Étape 1 - à remplir'!$E$31:$E$400,MASQ2!CZ581,'Étape 1 - à remplir'!$G$31:$G$400,"kg"),SUMIFS('Étape 1 - à remplir'!$F$31:$F$400,'Étape 1 - à remplir'!$E$31:$E$400,MASQ2!CZ581,'Étape 1 - à remplir'!$C$31:$C$400,DI$3)),IF(DI$2="Âge",IF(DI$3="Tous",SUMIFS('Étape 1 - à remplir'!$F$31:$F$400,'Étape 1 - à remplir'!$E$31:$E$400,MASQ2!CZ581,'Étape 1 - à remplir'!$G$31:$G$400,"kg"),SUMIFS('Étape 1 - à remplir'!$F$31:$F$400,'Étape 1 - à remplir'!$E$31:$E$400,MASQ2!CZ581,'Étape 1 - à remplir'!$P$31:$P$400,DI$3,'Étape 1 - à remplir'!$G$31:$G$400,"kg")),IF(DI$2="Atelier",IF(DI$3="Tous",SUMIFS('Étape 1 - à remplir'!$F$31:$F$400,'Étape 1 - à remplir'!$E$31:$E$400,MASQ2!CZ581,'Étape 1 - à remplir'!$G$31:$G$400,"kg"),SUMIFS('Étape 1 - à remplir'!$F$31:$F$400,'Étape 1 - à remplir'!$E$31:$E$400,MASQ2!CZ581,'Étape 1 - à remplir'!$O$31:$O$400,DI$3,'Étape 1 - à remplir'!$G$31:$G$400,"kg")),IF(DI$2="Espèce",IF(DI$3="Tous",SUMIFS('Étape 1 - à remplir'!$F$31:$F$400,'Étape 1 - à remplir'!$E$31:$E$400,MASQ2!CZ581,'Étape 1 - à remplir'!$G$31:$G$400,"kg"),SUMIFS('Étape 1 - à remplir'!$F$31:$F$400,'Étape 1 - à remplir'!$E$31:$E$400,MASQ2!CZ581,'Étape 1 - à remplir'!$N$31:$N$400,DI$3,'Étape 1 - à remplir'!$G$31:$G$400,"kg"))))))=0,NA(),IF(DI$2="Catégorie",IF(DI$3="Toutes",SUMIFS('Étape 1 - à remplir'!$F$31:$F$400,'Étape 1 - à remplir'!$E$31:$E$400,MASQ2!CZ581,'Étape 1 - à remplir'!$G$31:$G$400,"kg"),SUMIFS('Étape 1 - à remplir'!$F$31:$F$400,'Étape 1 - à remplir'!$E$31:$E$400,MASQ2!CZ581,'Étape 1 - à remplir'!$C$31:$C$400,DI$3)),IF(DI$2="Âge",IF(DI$3="Tous",SUMIFS('Étape 1 - à remplir'!$F$31:$F$400,'Étape 1 - à remplir'!$E$31:$E$400,MASQ2!CZ581,'Étape 1 - à remplir'!$G$31:$G$400,"kg"),SUMIFS('Étape 1 - à remplir'!$F$31:$F$400,'Étape 1 - à remplir'!$E$31:$E$400,MASQ2!CZ581,'Étape 1 - à remplir'!$P$31:$P$400,DI$3,'Étape 1 - à remplir'!$G$31:$G$400,"kg")),IF(DI$2="Atelier",IF(DI$3="Tous",SUMIFS('Étape 1 - à remplir'!$F$31:$F$400,'Étape 1 - à remplir'!$E$31:$E$400,MASQ2!CZ581,'Étape 1 - à remplir'!$G$31:$G$400,"kg"),SUMIFS('Étape 1 - à remplir'!$F$31:$F$400,'Étape 1 - à remplir'!$E$31:$E$400,MASQ2!CZ581,'Étape 1 - à remplir'!$O$31:$O$400,DI$3,'Étape 1 - à remplir'!$G$31:$G$400,"kg")),IF(DI$2="Espèce",IF(DI$3="Tous",SUMIFS('Étape 1 - à remplir'!$F$31:$F$400,'Étape 1 - à remplir'!$E$31:$E$400,MASQ2!CZ581,'Étape 1 - à remplir'!$G$31:$G$400,"kg"),SUMIFS('Étape 1 - à remplir'!$F$31:$F$400,'Étape 1 - à remplir'!$E$31:$E$400,MASQ2!CZ581,'Étape 1 - à remplir'!$N$31:$N$400,DI$3,'Étape 1 - à remplir'!$G$31:$G$400,"kg")))))))</f>
        <v>#N/A</v>
      </c>
      <c r="DB581" s="104">
        <f t="shared" ref="DB581:DB600" si="255">IFERROR(DA581,0)</f>
        <v>0</v>
      </c>
      <c r="DC581" s="204" t="str">
        <f t="shared" si="248"/>
        <v>Oxytétracycline</v>
      </c>
      <c r="DD581" s="204" t="str">
        <f t="shared" si="249"/>
        <v/>
      </c>
      <c r="DE581" s="204" t="str">
        <f t="shared" si="250"/>
        <v/>
      </c>
      <c r="DF581" s="204" t="str">
        <f t="shared" si="251"/>
        <v>Tetracyclines</v>
      </c>
      <c r="DG581" s="204" t="str">
        <f t="shared" si="252"/>
        <v/>
      </c>
      <c r="DH581" s="97" t="str">
        <f t="shared" si="253"/>
        <v/>
      </c>
      <c r="DK581" t="str">
        <f ca="1"/>
        <v>UCAMIX V OXYTETRACYCLINE 40 LAPIN-VOLAILLE-PORC ET VEAU-AGNEAU-CHEVREAU SEVRES</v>
      </c>
      <c r="DL581" t="e">
        <f ca="1"/>
        <v>#N/A</v>
      </c>
    </row>
    <row r="582" spans="9:116" x14ac:dyDescent="0.25">
      <c r="I582" s="102" t="str">
        <f>INDEX(Données_ATB!BE:BV,MATCH(MASQ2!J582,Données_ATB!BE:BE,0),18)</f>
        <v/>
      </c>
      <c r="J582" s="77" t="str">
        <f>Données_ATB!BE581</f>
        <v>VETMULIN 101,2 MG/ML SOLUTION A DILUER DANS L'EAU DE BOISSON POUR PORCS</v>
      </c>
      <c r="K582" s="204" t="e">
        <f>IF(IF(S$2="Catégorie",IF(S$3="Toutes",SUMIFS('Étape 1 - à remplir'!$F$31:$F$400,'Étape 1 - à remplir'!$E$31:$E$400,MASQ2!J582,'Étape 1 - à remplir'!$G$31:$G$400,"animaux"),SUMIFS('Étape 1 - à remplir'!$F$31:$F$400,'Étape 1 - à remplir'!$E$31:$E$400,MASQ2!J582,'Étape 1 - à remplir'!$C$31:$C$400,S$3)),IF(S$2="Âge",IF(S$3="Tous",SUMIFS('Étape 1 - à remplir'!$F$31:$F$400,'Étape 1 - à remplir'!$E$31:$E$400,MASQ2!J582,'Étape 1 - à remplir'!$G$31:$G$400,"animaux"),SUMIFS('Étape 1 - à remplir'!$F$31:$F$400,'Étape 1 - à remplir'!$E$31:$E$400,MASQ2!J582,'Étape 1 - à remplir'!$P$31:$P$400,S$3)),IF(S$2="Atelier",IF(S$3="Tous",SUMIFS('Étape 1 - à remplir'!$F$31:$F$400,'Étape 1 - à remplir'!$E$31:$E$400,MASQ2!J582,'Étape 1 - à remplir'!$G$31:$G$400,"animaux"),SUMIFS('Étape 1 - à remplir'!$F$31:$F$400,'Étape 1 - à remplir'!$E$31:$E$400,MASQ2!J582,'Étape 1 - à remplir'!$O$31:$O$400,S$3)),IF(S$2="Espèce",IF(S$3="Tous",SUMIFS('Étape 1 - à remplir'!$F$31:$F$400,'Étape 1 - à remplir'!$E$31:$E$400,MASQ2!J582,'Étape 1 - à remplir'!$G$31:$G$400,"animaux"),SUMIFS('Étape 1 - à remplir'!$F$31:$F$400,'Étape 1 - à remplir'!$E$31:$E$400,MASQ2!J582,'Étape 1 - à remplir'!$N$31:$N$400,S$3))))))=0,NA(),IF(S$2="Catégorie",IF(S$3="Toutes",SUMIFS('Étape 1 - à remplir'!$F$31:$F$400,'Étape 1 - à remplir'!$E$31:$E$400,MASQ2!J582,'Étape 1 - à remplir'!$G$31:$G$400,"animaux"),SUMIFS('Étape 1 - à remplir'!$F$31:$F$400,'Étape 1 - à remplir'!$E$31:$E$400,MASQ2!J582,'Étape 1 - à remplir'!$C$31:$C$400,S$3)),IF(S$2="Âge",IF(S$3="Tous",SUMIFS('Étape 1 - à remplir'!$F$31:$F$400,'Étape 1 - à remplir'!$E$31:$E$400,MASQ2!J582,'Étape 1 - à remplir'!$G$31:$G$400,"animaux"),SUMIFS('Étape 1 - à remplir'!$F$31:$F$400,'Étape 1 - à remplir'!$E$31:$E$400,MASQ2!J582,'Étape 1 - à remplir'!$P$31:$P$400,S$3)),IF(S$2="Atelier",IF(S$3="Tous",SUMIFS('Étape 1 - à remplir'!$F$31:$F$400,'Étape 1 - à remplir'!$E$31:$E$400,MASQ2!J582,'Étape 1 - à remplir'!$G$31:$G$400,"animaux"),SUMIFS('Étape 1 - à remplir'!$F$31:$F$400,'Étape 1 - à remplir'!$E$31:$E$400,MASQ2!J582,'Étape 1 - à remplir'!$O$31:$O$400,S$3)),IF(S$2="Espèce",IF(S$3="Tous",SUMIFS('Étape 1 - à remplir'!$F$31:$F$400,'Étape 1 - à remplir'!$E$31:$E$400,MASQ2!J582,'Étape 1 - à remplir'!$G$31:$G$400,"animaux"),SUMIFS('Étape 1 - à remplir'!$F$31:$F$400,'Étape 1 - à remplir'!$E$31:$E$400,MASQ2!J582,'Étape 1 - à remplir'!$N$31:$N$400,S$3)))))))</f>
        <v>#N/A</v>
      </c>
      <c r="L582" s="97">
        <f t="shared" ref="L582:L600" si="256">IFERROR(K582,0)</f>
        <v>0</v>
      </c>
      <c r="M582" s="56" t="str">
        <f>Données_ATB!BN581</f>
        <v>Tiamuline</v>
      </c>
      <c r="N582" s="204" t="str">
        <f>Données_ATB!BO581</f>
        <v/>
      </c>
      <c r="O582" s="97" t="str">
        <f>Données_ATB!BP581</f>
        <v/>
      </c>
      <c r="P582" s="77" t="str">
        <f>Données_ATB!BR581</f>
        <v>Pleuromutilines</v>
      </c>
      <c r="Q582" s="78" t="str">
        <f>Données_ATB!BS581</f>
        <v/>
      </c>
      <c r="R582" s="79" t="str">
        <f>Données_ATB!BT581</f>
        <v/>
      </c>
      <c r="S582" s="78"/>
      <c r="U582" s="30" t="str">
        <f ca="1"/>
        <v>VETMULIN 101,2 MG/ML SOLUTION A DILUER DANS L'EAU DE BOISSON POUR PORCS</v>
      </c>
      <c r="V582" s="30" t="e">
        <f ca="1"/>
        <v>#N/A</v>
      </c>
      <c r="BD582" s="102" t="str">
        <f t="shared" si="238"/>
        <v/>
      </c>
      <c r="BE582" s="56" t="str">
        <f t="shared" si="239"/>
        <v>VETMULIN 101,2 MG/ML SOLUTION A DILUER DANS L'EAU DE BOISSON POUR PORCS</v>
      </c>
      <c r="BF582" s="204" t="e">
        <f>IF(IF(BN$2="Catégorie",IF(BN$3="Toutes",SUMIFS('Étape 1 - à remplir'!$F$31:$F$400,'Étape 1 - à remplir'!$E$31:$E$400,MASQ2!BE582,'Étape 1 - à remplir'!$G$31:$G$400,"lots"),SUMIFS('Étape 1 - à remplir'!$F$31:$F$400,'Étape 1 - à remplir'!$E$31:$E$400,MASQ2!BE582,'Étape 1 - à remplir'!$C$31:$C$400,BN$3)),IF(BN$2="Âge",IF(BN$3="Tous",SUMIFS('Étape 1 - à remplir'!$F$31:$F$400,'Étape 1 - à remplir'!$E$31:$E$400,MASQ2!BE582,'Étape 1 - à remplir'!$G$31:$G$400,"lots"),SUMIFS('Étape 1 - à remplir'!$F$31:$F$400,'Étape 1 - à remplir'!$E$31:$E$400,MASQ2!BE582,'Étape 1 - à remplir'!$P$31:$P$400,BN$3,'Étape 1 - à remplir'!$G$31:$G$400,"lots")),IF(BN$2="Atelier",IF(BN$3="Tous",SUMIFS('Étape 1 - à remplir'!$F$31:$F$400,'Étape 1 - à remplir'!$E$31:$E$400,MASQ2!BE582,'Étape 1 - à remplir'!$G$31:$G$400,"lots"),SUMIFS('Étape 1 - à remplir'!$F$31:$F$400,'Étape 1 - à remplir'!$E$31:$E$400,MASQ2!BE582,'Étape 1 - à remplir'!$O$31:$O$400,BN$3,'Étape 1 - à remplir'!$G$31:$G$400,"lots")),IF(BN$2="Espèce",IF(BN$3="Tous",SUMIFS('Étape 1 - à remplir'!$F$31:$F$400,'Étape 1 - à remplir'!$E$31:$E$400,MASQ2!BE582,'Étape 1 - à remplir'!$G$31:$G$400,"lots"),SUMIFS('Étape 1 - à remplir'!$F$31:$F$400,'Étape 1 - à remplir'!$E$31:$E$400,MASQ2!BE582,'Étape 1 - à remplir'!$N$31:$N$400,BN$3,'Étape 1 - à remplir'!$G$31:$G$400,"lots"))))))=0,NA(),IF(BN$2="Catégorie",IF(BN$3="Toutes",SUMIFS('Étape 1 - à remplir'!$F$31:$F$400,'Étape 1 - à remplir'!$E$31:$E$400,MASQ2!BE582,'Étape 1 - à remplir'!$G$31:$G$400,"lots"),SUMIFS('Étape 1 - à remplir'!$F$31:$F$400,'Étape 1 - à remplir'!$E$31:$E$400,MASQ2!BE582,'Étape 1 - à remplir'!$C$31:$C$400,BN$3)),IF(BN$2="Âge",IF(BN$3="Tous",SUMIFS('Étape 1 - à remplir'!$F$31:$F$400,'Étape 1 - à remplir'!$E$31:$E$400,MASQ2!BE582,'Étape 1 - à remplir'!$G$31:$G$400,"lots"),SUMIFS('Étape 1 - à remplir'!$F$31:$F$400,'Étape 1 - à remplir'!$E$31:$E$400,MASQ2!BE582,'Étape 1 - à remplir'!$P$31:$P$400,BN$3,'Étape 1 - à remplir'!$G$31:$G$400,"lots")),IF(BN$2="Atelier",IF(BN$3="Tous",SUMIFS('Étape 1 - à remplir'!$F$31:$F$400,'Étape 1 - à remplir'!$E$31:$E$400,MASQ2!BE582,'Étape 1 - à remplir'!$G$31:$G$400,"lots"),SUMIFS('Étape 1 - à remplir'!$F$31:$F$400,'Étape 1 - à remplir'!$E$31:$E$400,MASQ2!BE582,'Étape 1 - à remplir'!$O$31:$O$400,BN$3,'Étape 1 - à remplir'!$G$31:$G$400,"lots")),IF(BN$2="Espèce",IF(BN$3="Tous",SUMIFS('Étape 1 - à remplir'!$F$31:$F$400,'Étape 1 - à remplir'!$E$31:$E$400,MASQ2!BE582,'Étape 1 - à remplir'!$G$31:$G$400,"lots"),SUMIFS('Étape 1 - à remplir'!$F$31:$F$400,'Étape 1 - à remplir'!$E$31:$E$400,MASQ2!BE582,'Étape 1 - à remplir'!$N$31:$N$400,BN$3,'Étape 1 - à remplir'!$G$31:$G$400,"lots")))))))</f>
        <v>#N/A</v>
      </c>
      <c r="BG582" s="204">
        <f t="shared" si="254"/>
        <v>0</v>
      </c>
      <c r="BH582" s="204" t="str">
        <f t="shared" si="240"/>
        <v>Tiamuline</v>
      </c>
      <c r="BI582" s="204" t="str">
        <f t="shared" si="241"/>
        <v/>
      </c>
      <c r="BJ582" s="204" t="str">
        <f t="shared" si="242"/>
        <v/>
      </c>
      <c r="BK582" s="204" t="str">
        <f t="shared" si="243"/>
        <v>Pleuromutilines</v>
      </c>
      <c r="BL582" s="204" t="str">
        <f t="shared" si="244"/>
        <v/>
      </c>
      <c r="BM582" s="97" t="str">
        <f t="shared" si="245"/>
        <v/>
      </c>
      <c r="BP582" t="str">
        <f ca="1"/>
        <v>VETMULIN 101,2 MG/ML SOLUTION A DILUER DANS L'EAU DE BOISSON POUR PORCS</v>
      </c>
      <c r="BQ582" t="e">
        <f ca="1"/>
        <v>#N/A</v>
      </c>
      <c r="CY582" s="102" t="str">
        <f t="shared" si="246"/>
        <v/>
      </c>
      <c r="CZ582" s="56" t="str">
        <f t="shared" si="247"/>
        <v>VETMULIN 101,2 MG/ML SOLUTION A DILUER DANS L'EAU DE BOISSON POUR PORCS</v>
      </c>
      <c r="DA582" s="204" t="e">
        <f>IF(IF(DI$2="Catégorie",IF(DI$3="Toutes",SUMIFS('Étape 1 - à remplir'!$F$31:$F$400,'Étape 1 - à remplir'!$E$31:$E$400,MASQ2!CZ582,'Étape 1 - à remplir'!$G$31:$G$400,"kg"),SUMIFS('Étape 1 - à remplir'!$F$31:$F$400,'Étape 1 - à remplir'!$E$31:$E$400,MASQ2!CZ582,'Étape 1 - à remplir'!$C$31:$C$400,DI$3)),IF(DI$2="Âge",IF(DI$3="Tous",SUMIFS('Étape 1 - à remplir'!$F$31:$F$400,'Étape 1 - à remplir'!$E$31:$E$400,MASQ2!CZ582,'Étape 1 - à remplir'!$G$31:$G$400,"kg"),SUMIFS('Étape 1 - à remplir'!$F$31:$F$400,'Étape 1 - à remplir'!$E$31:$E$400,MASQ2!CZ582,'Étape 1 - à remplir'!$P$31:$P$400,DI$3,'Étape 1 - à remplir'!$G$31:$G$400,"kg")),IF(DI$2="Atelier",IF(DI$3="Tous",SUMIFS('Étape 1 - à remplir'!$F$31:$F$400,'Étape 1 - à remplir'!$E$31:$E$400,MASQ2!CZ582,'Étape 1 - à remplir'!$G$31:$G$400,"kg"),SUMIFS('Étape 1 - à remplir'!$F$31:$F$400,'Étape 1 - à remplir'!$E$31:$E$400,MASQ2!CZ582,'Étape 1 - à remplir'!$O$31:$O$400,DI$3,'Étape 1 - à remplir'!$G$31:$G$400,"kg")),IF(DI$2="Espèce",IF(DI$3="Tous",SUMIFS('Étape 1 - à remplir'!$F$31:$F$400,'Étape 1 - à remplir'!$E$31:$E$400,MASQ2!CZ582,'Étape 1 - à remplir'!$G$31:$G$400,"kg"),SUMIFS('Étape 1 - à remplir'!$F$31:$F$400,'Étape 1 - à remplir'!$E$31:$E$400,MASQ2!CZ582,'Étape 1 - à remplir'!$N$31:$N$400,DI$3,'Étape 1 - à remplir'!$G$31:$G$400,"kg"))))))=0,NA(),IF(DI$2="Catégorie",IF(DI$3="Toutes",SUMIFS('Étape 1 - à remplir'!$F$31:$F$400,'Étape 1 - à remplir'!$E$31:$E$400,MASQ2!CZ582,'Étape 1 - à remplir'!$G$31:$G$400,"kg"),SUMIFS('Étape 1 - à remplir'!$F$31:$F$400,'Étape 1 - à remplir'!$E$31:$E$400,MASQ2!CZ582,'Étape 1 - à remplir'!$C$31:$C$400,DI$3)),IF(DI$2="Âge",IF(DI$3="Tous",SUMIFS('Étape 1 - à remplir'!$F$31:$F$400,'Étape 1 - à remplir'!$E$31:$E$400,MASQ2!CZ582,'Étape 1 - à remplir'!$G$31:$G$400,"kg"),SUMIFS('Étape 1 - à remplir'!$F$31:$F$400,'Étape 1 - à remplir'!$E$31:$E$400,MASQ2!CZ582,'Étape 1 - à remplir'!$P$31:$P$400,DI$3,'Étape 1 - à remplir'!$G$31:$G$400,"kg")),IF(DI$2="Atelier",IF(DI$3="Tous",SUMIFS('Étape 1 - à remplir'!$F$31:$F$400,'Étape 1 - à remplir'!$E$31:$E$400,MASQ2!CZ582,'Étape 1 - à remplir'!$G$31:$G$400,"kg"),SUMIFS('Étape 1 - à remplir'!$F$31:$F$400,'Étape 1 - à remplir'!$E$31:$E$400,MASQ2!CZ582,'Étape 1 - à remplir'!$O$31:$O$400,DI$3,'Étape 1 - à remplir'!$G$31:$G$400,"kg")),IF(DI$2="Espèce",IF(DI$3="Tous",SUMIFS('Étape 1 - à remplir'!$F$31:$F$400,'Étape 1 - à remplir'!$E$31:$E$400,MASQ2!CZ582,'Étape 1 - à remplir'!$G$31:$G$400,"kg"),SUMIFS('Étape 1 - à remplir'!$F$31:$F$400,'Étape 1 - à remplir'!$E$31:$E$400,MASQ2!CZ582,'Étape 1 - à remplir'!$N$31:$N$400,DI$3,'Étape 1 - à remplir'!$G$31:$G$400,"kg")))))))</f>
        <v>#N/A</v>
      </c>
      <c r="DB582" s="104">
        <f t="shared" si="255"/>
        <v>0</v>
      </c>
      <c r="DC582" s="204" t="str">
        <f t="shared" si="248"/>
        <v>Tiamuline</v>
      </c>
      <c r="DD582" s="204" t="str">
        <f t="shared" si="249"/>
        <v/>
      </c>
      <c r="DE582" s="204" t="str">
        <f t="shared" si="250"/>
        <v/>
      </c>
      <c r="DF582" s="204" t="str">
        <f t="shared" si="251"/>
        <v>Pleuromutilines</v>
      </c>
      <c r="DG582" s="204" t="str">
        <f t="shared" si="252"/>
        <v/>
      </c>
      <c r="DH582" s="97" t="str">
        <f t="shared" si="253"/>
        <v/>
      </c>
      <c r="DK582" t="str">
        <f ca="1"/>
        <v>VETMULIN 101,2 MG/ML SOLUTION A DILUER DANS L'EAU DE BOISSON POUR PORCS</v>
      </c>
      <c r="DL582" t="e">
        <f ca="1"/>
        <v>#N/A</v>
      </c>
    </row>
    <row r="583" spans="9:116" x14ac:dyDescent="0.25">
      <c r="I583" s="102" t="str">
        <f>INDEX(Données_ATB!BE:BV,MATCH(MASQ2!J583,Données_ATB!BE:BE,0),18)</f>
        <v/>
      </c>
      <c r="J583" s="77" t="str">
        <f>Données_ATB!BE582</f>
        <v>VETMULIN 101,2 MG/ML SOLUTION POUR ADMINISTRATION DANS L'EAU DE BOISSON POUR PORCINS ET POULES PONDEUSES</v>
      </c>
      <c r="K583" s="204" t="e">
        <f>IF(IF(S$2="Catégorie",IF(S$3="Toutes",SUMIFS('Étape 1 - à remplir'!$F$31:$F$400,'Étape 1 - à remplir'!$E$31:$E$400,MASQ2!J583,'Étape 1 - à remplir'!$G$31:$G$400,"animaux"),SUMIFS('Étape 1 - à remplir'!$F$31:$F$400,'Étape 1 - à remplir'!$E$31:$E$400,MASQ2!J583,'Étape 1 - à remplir'!$C$31:$C$400,S$3)),IF(S$2="Âge",IF(S$3="Tous",SUMIFS('Étape 1 - à remplir'!$F$31:$F$400,'Étape 1 - à remplir'!$E$31:$E$400,MASQ2!J583,'Étape 1 - à remplir'!$G$31:$G$400,"animaux"),SUMIFS('Étape 1 - à remplir'!$F$31:$F$400,'Étape 1 - à remplir'!$E$31:$E$400,MASQ2!J583,'Étape 1 - à remplir'!$P$31:$P$400,S$3)),IF(S$2="Atelier",IF(S$3="Tous",SUMIFS('Étape 1 - à remplir'!$F$31:$F$400,'Étape 1 - à remplir'!$E$31:$E$400,MASQ2!J583,'Étape 1 - à remplir'!$G$31:$G$400,"animaux"),SUMIFS('Étape 1 - à remplir'!$F$31:$F$400,'Étape 1 - à remplir'!$E$31:$E$400,MASQ2!J583,'Étape 1 - à remplir'!$O$31:$O$400,S$3)),IF(S$2="Espèce",IF(S$3="Tous",SUMIFS('Étape 1 - à remplir'!$F$31:$F$400,'Étape 1 - à remplir'!$E$31:$E$400,MASQ2!J583,'Étape 1 - à remplir'!$G$31:$G$400,"animaux"),SUMIFS('Étape 1 - à remplir'!$F$31:$F$400,'Étape 1 - à remplir'!$E$31:$E$400,MASQ2!J583,'Étape 1 - à remplir'!$N$31:$N$400,S$3))))))=0,NA(),IF(S$2="Catégorie",IF(S$3="Toutes",SUMIFS('Étape 1 - à remplir'!$F$31:$F$400,'Étape 1 - à remplir'!$E$31:$E$400,MASQ2!J583,'Étape 1 - à remplir'!$G$31:$G$400,"animaux"),SUMIFS('Étape 1 - à remplir'!$F$31:$F$400,'Étape 1 - à remplir'!$E$31:$E$400,MASQ2!J583,'Étape 1 - à remplir'!$C$31:$C$400,S$3)),IF(S$2="Âge",IF(S$3="Tous",SUMIFS('Étape 1 - à remplir'!$F$31:$F$400,'Étape 1 - à remplir'!$E$31:$E$400,MASQ2!J583,'Étape 1 - à remplir'!$G$31:$G$400,"animaux"),SUMIFS('Étape 1 - à remplir'!$F$31:$F$400,'Étape 1 - à remplir'!$E$31:$E$400,MASQ2!J583,'Étape 1 - à remplir'!$P$31:$P$400,S$3)),IF(S$2="Atelier",IF(S$3="Tous",SUMIFS('Étape 1 - à remplir'!$F$31:$F$400,'Étape 1 - à remplir'!$E$31:$E$400,MASQ2!J583,'Étape 1 - à remplir'!$G$31:$G$400,"animaux"),SUMIFS('Étape 1 - à remplir'!$F$31:$F$400,'Étape 1 - à remplir'!$E$31:$E$400,MASQ2!J583,'Étape 1 - à remplir'!$O$31:$O$400,S$3)),IF(S$2="Espèce",IF(S$3="Tous",SUMIFS('Étape 1 - à remplir'!$F$31:$F$400,'Étape 1 - à remplir'!$E$31:$E$400,MASQ2!J583,'Étape 1 - à remplir'!$G$31:$G$400,"animaux"),SUMIFS('Étape 1 - à remplir'!$F$31:$F$400,'Étape 1 - à remplir'!$E$31:$E$400,MASQ2!J583,'Étape 1 - à remplir'!$N$31:$N$400,S$3)))))))</f>
        <v>#N/A</v>
      </c>
      <c r="L583" s="97">
        <f t="shared" si="256"/>
        <v>0</v>
      </c>
      <c r="M583" s="56" t="str">
        <f>Données_ATB!BN582</f>
        <v>Tiamuline</v>
      </c>
      <c r="N583" s="204" t="str">
        <f>Données_ATB!BO582</f>
        <v/>
      </c>
      <c r="O583" s="97" t="str">
        <f>Données_ATB!BP582</f>
        <v/>
      </c>
      <c r="P583" s="77" t="str">
        <f>Données_ATB!BR582</f>
        <v>Pleuromutilines</v>
      </c>
      <c r="Q583" s="78" t="str">
        <f>Données_ATB!BS582</f>
        <v/>
      </c>
      <c r="R583" s="79" t="str">
        <f>Données_ATB!BT582</f>
        <v/>
      </c>
      <c r="S583" s="78"/>
      <c r="U583" s="30" t="str">
        <f ca="1"/>
        <v>VETMULIN 101,2 MG/ML SOLUTION POUR ADMINISTRATION DANS L'EAU DE BOISSON POUR PORCINS ET POULES PONDEUSES</v>
      </c>
      <c r="V583" s="30" t="e">
        <f ca="1"/>
        <v>#N/A</v>
      </c>
      <c r="BD583" s="102" t="str">
        <f t="shared" si="238"/>
        <v/>
      </c>
      <c r="BE583" s="56" t="str">
        <f t="shared" si="239"/>
        <v>VETMULIN 101,2 MG/ML SOLUTION POUR ADMINISTRATION DANS L'EAU DE BOISSON POUR PORCINS ET POULES PONDEUSES</v>
      </c>
      <c r="BF583" s="204" t="e">
        <f>IF(IF(BN$2="Catégorie",IF(BN$3="Toutes",SUMIFS('Étape 1 - à remplir'!$F$31:$F$400,'Étape 1 - à remplir'!$E$31:$E$400,MASQ2!BE583,'Étape 1 - à remplir'!$G$31:$G$400,"lots"),SUMIFS('Étape 1 - à remplir'!$F$31:$F$400,'Étape 1 - à remplir'!$E$31:$E$400,MASQ2!BE583,'Étape 1 - à remplir'!$C$31:$C$400,BN$3)),IF(BN$2="Âge",IF(BN$3="Tous",SUMIFS('Étape 1 - à remplir'!$F$31:$F$400,'Étape 1 - à remplir'!$E$31:$E$400,MASQ2!BE583,'Étape 1 - à remplir'!$G$31:$G$400,"lots"),SUMIFS('Étape 1 - à remplir'!$F$31:$F$400,'Étape 1 - à remplir'!$E$31:$E$400,MASQ2!BE583,'Étape 1 - à remplir'!$P$31:$P$400,BN$3,'Étape 1 - à remplir'!$G$31:$G$400,"lots")),IF(BN$2="Atelier",IF(BN$3="Tous",SUMIFS('Étape 1 - à remplir'!$F$31:$F$400,'Étape 1 - à remplir'!$E$31:$E$400,MASQ2!BE583,'Étape 1 - à remplir'!$G$31:$G$400,"lots"),SUMIFS('Étape 1 - à remplir'!$F$31:$F$400,'Étape 1 - à remplir'!$E$31:$E$400,MASQ2!BE583,'Étape 1 - à remplir'!$O$31:$O$400,BN$3,'Étape 1 - à remplir'!$G$31:$G$400,"lots")),IF(BN$2="Espèce",IF(BN$3="Tous",SUMIFS('Étape 1 - à remplir'!$F$31:$F$400,'Étape 1 - à remplir'!$E$31:$E$400,MASQ2!BE583,'Étape 1 - à remplir'!$G$31:$G$400,"lots"),SUMIFS('Étape 1 - à remplir'!$F$31:$F$400,'Étape 1 - à remplir'!$E$31:$E$400,MASQ2!BE583,'Étape 1 - à remplir'!$N$31:$N$400,BN$3,'Étape 1 - à remplir'!$G$31:$G$400,"lots"))))))=0,NA(),IF(BN$2="Catégorie",IF(BN$3="Toutes",SUMIFS('Étape 1 - à remplir'!$F$31:$F$400,'Étape 1 - à remplir'!$E$31:$E$400,MASQ2!BE583,'Étape 1 - à remplir'!$G$31:$G$400,"lots"),SUMIFS('Étape 1 - à remplir'!$F$31:$F$400,'Étape 1 - à remplir'!$E$31:$E$400,MASQ2!BE583,'Étape 1 - à remplir'!$C$31:$C$400,BN$3)),IF(BN$2="Âge",IF(BN$3="Tous",SUMIFS('Étape 1 - à remplir'!$F$31:$F$400,'Étape 1 - à remplir'!$E$31:$E$400,MASQ2!BE583,'Étape 1 - à remplir'!$G$31:$G$400,"lots"),SUMIFS('Étape 1 - à remplir'!$F$31:$F$400,'Étape 1 - à remplir'!$E$31:$E$400,MASQ2!BE583,'Étape 1 - à remplir'!$P$31:$P$400,BN$3,'Étape 1 - à remplir'!$G$31:$G$400,"lots")),IF(BN$2="Atelier",IF(BN$3="Tous",SUMIFS('Étape 1 - à remplir'!$F$31:$F$400,'Étape 1 - à remplir'!$E$31:$E$400,MASQ2!BE583,'Étape 1 - à remplir'!$G$31:$G$400,"lots"),SUMIFS('Étape 1 - à remplir'!$F$31:$F$400,'Étape 1 - à remplir'!$E$31:$E$400,MASQ2!BE583,'Étape 1 - à remplir'!$O$31:$O$400,BN$3,'Étape 1 - à remplir'!$G$31:$G$400,"lots")),IF(BN$2="Espèce",IF(BN$3="Tous",SUMIFS('Étape 1 - à remplir'!$F$31:$F$400,'Étape 1 - à remplir'!$E$31:$E$400,MASQ2!BE583,'Étape 1 - à remplir'!$G$31:$G$400,"lots"),SUMIFS('Étape 1 - à remplir'!$F$31:$F$400,'Étape 1 - à remplir'!$E$31:$E$400,MASQ2!BE583,'Étape 1 - à remplir'!$N$31:$N$400,BN$3,'Étape 1 - à remplir'!$G$31:$G$400,"lots")))))))</f>
        <v>#N/A</v>
      </c>
      <c r="BG583" s="204">
        <f t="shared" si="254"/>
        <v>0</v>
      </c>
      <c r="BH583" s="204" t="str">
        <f t="shared" si="240"/>
        <v>Tiamuline</v>
      </c>
      <c r="BI583" s="204" t="str">
        <f t="shared" si="241"/>
        <v/>
      </c>
      <c r="BJ583" s="204" t="str">
        <f t="shared" si="242"/>
        <v/>
      </c>
      <c r="BK583" s="204" t="str">
        <f t="shared" si="243"/>
        <v>Pleuromutilines</v>
      </c>
      <c r="BL583" s="204" t="str">
        <f t="shared" si="244"/>
        <v/>
      </c>
      <c r="BM583" s="97" t="str">
        <f t="shared" si="245"/>
        <v/>
      </c>
      <c r="BP583" t="str">
        <f ca="1"/>
        <v>VETMULIN 101,2 MG/ML SOLUTION POUR ADMINISTRATION DANS L'EAU DE BOISSON POUR PORCINS ET POULES PONDEUSES</v>
      </c>
      <c r="BQ583" t="e">
        <f ca="1"/>
        <v>#N/A</v>
      </c>
      <c r="CY583" s="102" t="str">
        <f t="shared" si="246"/>
        <v/>
      </c>
      <c r="CZ583" s="56" t="str">
        <f t="shared" si="247"/>
        <v>VETMULIN 101,2 MG/ML SOLUTION POUR ADMINISTRATION DANS L'EAU DE BOISSON POUR PORCINS ET POULES PONDEUSES</v>
      </c>
      <c r="DA583" s="204" t="e">
        <f>IF(IF(DI$2="Catégorie",IF(DI$3="Toutes",SUMIFS('Étape 1 - à remplir'!$F$31:$F$400,'Étape 1 - à remplir'!$E$31:$E$400,MASQ2!CZ583,'Étape 1 - à remplir'!$G$31:$G$400,"kg"),SUMIFS('Étape 1 - à remplir'!$F$31:$F$400,'Étape 1 - à remplir'!$E$31:$E$400,MASQ2!CZ583,'Étape 1 - à remplir'!$C$31:$C$400,DI$3)),IF(DI$2="Âge",IF(DI$3="Tous",SUMIFS('Étape 1 - à remplir'!$F$31:$F$400,'Étape 1 - à remplir'!$E$31:$E$400,MASQ2!CZ583,'Étape 1 - à remplir'!$G$31:$G$400,"kg"),SUMIFS('Étape 1 - à remplir'!$F$31:$F$400,'Étape 1 - à remplir'!$E$31:$E$400,MASQ2!CZ583,'Étape 1 - à remplir'!$P$31:$P$400,DI$3,'Étape 1 - à remplir'!$G$31:$G$400,"kg")),IF(DI$2="Atelier",IF(DI$3="Tous",SUMIFS('Étape 1 - à remplir'!$F$31:$F$400,'Étape 1 - à remplir'!$E$31:$E$400,MASQ2!CZ583,'Étape 1 - à remplir'!$G$31:$G$400,"kg"),SUMIFS('Étape 1 - à remplir'!$F$31:$F$400,'Étape 1 - à remplir'!$E$31:$E$400,MASQ2!CZ583,'Étape 1 - à remplir'!$O$31:$O$400,DI$3,'Étape 1 - à remplir'!$G$31:$G$400,"kg")),IF(DI$2="Espèce",IF(DI$3="Tous",SUMIFS('Étape 1 - à remplir'!$F$31:$F$400,'Étape 1 - à remplir'!$E$31:$E$400,MASQ2!CZ583,'Étape 1 - à remplir'!$G$31:$G$400,"kg"),SUMIFS('Étape 1 - à remplir'!$F$31:$F$400,'Étape 1 - à remplir'!$E$31:$E$400,MASQ2!CZ583,'Étape 1 - à remplir'!$N$31:$N$400,DI$3,'Étape 1 - à remplir'!$G$31:$G$400,"kg"))))))=0,NA(),IF(DI$2="Catégorie",IF(DI$3="Toutes",SUMIFS('Étape 1 - à remplir'!$F$31:$F$400,'Étape 1 - à remplir'!$E$31:$E$400,MASQ2!CZ583,'Étape 1 - à remplir'!$G$31:$G$400,"kg"),SUMIFS('Étape 1 - à remplir'!$F$31:$F$400,'Étape 1 - à remplir'!$E$31:$E$400,MASQ2!CZ583,'Étape 1 - à remplir'!$C$31:$C$400,DI$3)),IF(DI$2="Âge",IF(DI$3="Tous",SUMIFS('Étape 1 - à remplir'!$F$31:$F$400,'Étape 1 - à remplir'!$E$31:$E$400,MASQ2!CZ583,'Étape 1 - à remplir'!$G$31:$G$400,"kg"),SUMIFS('Étape 1 - à remplir'!$F$31:$F$400,'Étape 1 - à remplir'!$E$31:$E$400,MASQ2!CZ583,'Étape 1 - à remplir'!$P$31:$P$400,DI$3,'Étape 1 - à remplir'!$G$31:$G$400,"kg")),IF(DI$2="Atelier",IF(DI$3="Tous",SUMIFS('Étape 1 - à remplir'!$F$31:$F$400,'Étape 1 - à remplir'!$E$31:$E$400,MASQ2!CZ583,'Étape 1 - à remplir'!$G$31:$G$400,"kg"),SUMIFS('Étape 1 - à remplir'!$F$31:$F$400,'Étape 1 - à remplir'!$E$31:$E$400,MASQ2!CZ583,'Étape 1 - à remplir'!$O$31:$O$400,DI$3,'Étape 1 - à remplir'!$G$31:$G$400,"kg")),IF(DI$2="Espèce",IF(DI$3="Tous",SUMIFS('Étape 1 - à remplir'!$F$31:$F$400,'Étape 1 - à remplir'!$E$31:$E$400,MASQ2!CZ583,'Étape 1 - à remplir'!$G$31:$G$400,"kg"),SUMIFS('Étape 1 - à remplir'!$F$31:$F$400,'Étape 1 - à remplir'!$E$31:$E$400,MASQ2!CZ583,'Étape 1 - à remplir'!$N$31:$N$400,DI$3,'Étape 1 - à remplir'!$G$31:$G$400,"kg")))))))</f>
        <v>#N/A</v>
      </c>
      <c r="DB583" s="104">
        <f t="shared" si="255"/>
        <v>0</v>
      </c>
      <c r="DC583" s="204" t="str">
        <f t="shared" si="248"/>
        <v>Tiamuline</v>
      </c>
      <c r="DD583" s="204" t="str">
        <f t="shared" si="249"/>
        <v/>
      </c>
      <c r="DE583" s="204" t="str">
        <f t="shared" si="250"/>
        <v/>
      </c>
      <c r="DF583" s="204" t="str">
        <f t="shared" si="251"/>
        <v>Pleuromutilines</v>
      </c>
      <c r="DG583" s="204" t="str">
        <f t="shared" si="252"/>
        <v/>
      </c>
      <c r="DH583" s="97" t="str">
        <f t="shared" si="253"/>
        <v/>
      </c>
      <c r="DK583" t="str">
        <f ca="1"/>
        <v>VETMULIN 101,2 MG/ML SOLUTION POUR ADMINISTRATION DANS L'EAU DE BOISSON POUR PORCINS ET POULES PONDEUSES</v>
      </c>
      <c r="DL583" t="e">
        <f ca="1"/>
        <v>#N/A</v>
      </c>
    </row>
    <row r="584" spans="9:116" x14ac:dyDescent="0.25">
      <c r="I584" s="102" t="str">
        <f>INDEX(Données_ATB!BE:BV,MATCH(MASQ2!J584,Données_ATB!BE:BE,0),18)</f>
        <v/>
      </c>
      <c r="J584" s="77" t="str">
        <f>Données_ATB!BE583</f>
        <v>VETMULIN 16,2 MG/G PREMELANGE MEDICAMENTEUX POUR PORCS, POULETS, DINDES ET LAPINS</v>
      </c>
      <c r="K584" s="204" t="e">
        <f>IF(IF(S$2="Catégorie",IF(S$3="Toutes",SUMIFS('Étape 1 - à remplir'!$F$31:$F$400,'Étape 1 - à remplir'!$E$31:$E$400,MASQ2!J584,'Étape 1 - à remplir'!$G$31:$G$400,"animaux"),SUMIFS('Étape 1 - à remplir'!$F$31:$F$400,'Étape 1 - à remplir'!$E$31:$E$400,MASQ2!J584,'Étape 1 - à remplir'!$C$31:$C$400,S$3)),IF(S$2="Âge",IF(S$3="Tous",SUMIFS('Étape 1 - à remplir'!$F$31:$F$400,'Étape 1 - à remplir'!$E$31:$E$400,MASQ2!J584,'Étape 1 - à remplir'!$G$31:$G$400,"animaux"),SUMIFS('Étape 1 - à remplir'!$F$31:$F$400,'Étape 1 - à remplir'!$E$31:$E$400,MASQ2!J584,'Étape 1 - à remplir'!$P$31:$P$400,S$3)),IF(S$2="Atelier",IF(S$3="Tous",SUMIFS('Étape 1 - à remplir'!$F$31:$F$400,'Étape 1 - à remplir'!$E$31:$E$400,MASQ2!J584,'Étape 1 - à remplir'!$G$31:$G$400,"animaux"),SUMIFS('Étape 1 - à remplir'!$F$31:$F$400,'Étape 1 - à remplir'!$E$31:$E$400,MASQ2!J584,'Étape 1 - à remplir'!$O$31:$O$400,S$3)),IF(S$2="Espèce",IF(S$3="Tous",SUMIFS('Étape 1 - à remplir'!$F$31:$F$400,'Étape 1 - à remplir'!$E$31:$E$400,MASQ2!J584,'Étape 1 - à remplir'!$G$31:$G$400,"animaux"),SUMIFS('Étape 1 - à remplir'!$F$31:$F$400,'Étape 1 - à remplir'!$E$31:$E$400,MASQ2!J584,'Étape 1 - à remplir'!$N$31:$N$400,S$3))))))=0,NA(),IF(S$2="Catégorie",IF(S$3="Toutes",SUMIFS('Étape 1 - à remplir'!$F$31:$F$400,'Étape 1 - à remplir'!$E$31:$E$400,MASQ2!J584,'Étape 1 - à remplir'!$G$31:$G$400,"animaux"),SUMIFS('Étape 1 - à remplir'!$F$31:$F$400,'Étape 1 - à remplir'!$E$31:$E$400,MASQ2!J584,'Étape 1 - à remplir'!$C$31:$C$400,S$3)),IF(S$2="Âge",IF(S$3="Tous",SUMIFS('Étape 1 - à remplir'!$F$31:$F$400,'Étape 1 - à remplir'!$E$31:$E$400,MASQ2!J584,'Étape 1 - à remplir'!$G$31:$G$400,"animaux"),SUMIFS('Étape 1 - à remplir'!$F$31:$F$400,'Étape 1 - à remplir'!$E$31:$E$400,MASQ2!J584,'Étape 1 - à remplir'!$P$31:$P$400,S$3)),IF(S$2="Atelier",IF(S$3="Tous",SUMIFS('Étape 1 - à remplir'!$F$31:$F$400,'Étape 1 - à remplir'!$E$31:$E$400,MASQ2!J584,'Étape 1 - à remplir'!$G$31:$G$400,"animaux"),SUMIFS('Étape 1 - à remplir'!$F$31:$F$400,'Étape 1 - à remplir'!$E$31:$E$400,MASQ2!J584,'Étape 1 - à remplir'!$O$31:$O$400,S$3)),IF(S$2="Espèce",IF(S$3="Tous",SUMIFS('Étape 1 - à remplir'!$F$31:$F$400,'Étape 1 - à remplir'!$E$31:$E$400,MASQ2!J584,'Étape 1 - à remplir'!$G$31:$G$400,"animaux"),SUMIFS('Étape 1 - à remplir'!$F$31:$F$400,'Étape 1 - à remplir'!$E$31:$E$400,MASQ2!J584,'Étape 1 - à remplir'!$N$31:$N$400,S$3)))))))</f>
        <v>#N/A</v>
      </c>
      <c r="L584" s="97">
        <f t="shared" si="256"/>
        <v>0</v>
      </c>
      <c r="M584" s="56" t="str">
        <f>Données_ATB!BN583</f>
        <v>Tiamuline</v>
      </c>
      <c r="N584" s="204" t="str">
        <f>Données_ATB!BO583</f>
        <v/>
      </c>
      <c r="O584" s="97" t="str">
        <f>Données_ATB!BP583</f>
        <v/>
      </c>
      <c r="P584" s="77" t="str">
        <f>Données_ATB!BR583</f>
        <v>Pleuromutilines</v>
      </c>
      <c r="Q584" s="78" t="str">
        <f>Données_ATB!BS583</f>
        <v/>
      </c>
      <c r="R584" s="79" t="str">
        <f>Données_ATB!BT583</f>
        <v/>
      </c>
      <c r="S584" s="78"/>
      <c r="U584" s="30" t="str">
        <f ca="1"/>
        <v>VETMULIN 16,2 MG/G PREMELANGE MEDICAMENTEUX POUR PORCS, POULETS, DINDES ET LAPINS</v>
      </c>
      <c r="V584" s="30" t="e">
        <f ca="1"/>
        <v>#N/A</v>
      </c>
      <c r="BD584" s="102" t="str">
        <f t="shared" si="238"/>
        <v/>
      </c>
      <c r="BE584" s="56" t="str">
        <f t="shared" si="239"/>
        <v>VETMULIN 16,2 MG/G PREMELANGE MEDICAMENTEUX POUR PORCS, POULETS, DINDES ET LAPINS</v>
      </c>
      <c r="BF584" s="204" t="e">
        <f>IF(IF(BN$2="Catégorie",IF(BN$3="Toutes",SUMIFS('Étape 1 - à remplir'!$F$31:$F$400,'Étape 1 - à remplir'!$E$31:$E$400,MASQ2!BE584,'Étape 1 - à remplir'!$G$31:$G$400,"lots"),SUMIFS('Étape 1 - à remplir'!$F$31:$F$400,'Étape 1 - à remplir'!$E$31:$E$400,MASQ2!BE584,'Étape 1 - à remplir'!$C$31:$C$400,BN$3)),IF(BN$2="Âge",IF(BN$3="Tous",SUMIFS('Étape 1 - à remplir'!$F$31:$F$400,'Étape 1 - à remplir'!$E$31:$E$400,MASQ2!BE584,'Étape 1 - à remplir'!$G$31:$G$400,"lots"),SUMIFS('Étape 1 - à remplir'!$F$31:$F$400,'Étape 1 - à remplir'!$E$31:$E$400,MASQ2!BE584,'Étape 1 - à remplir'!$P$31:$P$400,BN$3,'Étape 1 - à remplir'!$G$31:$G$400,"lots")),IF(BN$2="Atelier",IF(BN$3="Tous",SUMIFS('Étape 1 - à remplir'!$F$31:$F$400,'Étape 1 - à remplir'!$E$31:$E$400,MASQ2!BE584,'Étape 1 - à remplir'!$G$31:$G$400,"lots"),SUMIFS('Étape 1 - à remplir'!$F$31:$F$400,'Étape 1 - à remplir'!$E$31:$E$400,MASQ2!BE584,'Étape 1 - à remplir'!$O$31:$O$400,BN$3,'Étape 1 - à remplir'!$G$31:$G$400,"lots")),IF(BN$2="Espèce",IF(BN$3="Tous",SUMIFS('Étape 1 - à remplir'!$F$31:$F$400,'Étape 1 - à remplir'!$E$31:$E$400,MASQ2!BE584,'Étape 1 - à remplir'!$G$31:$G$400,"lots"),SUMIFS('Étape 1 - à remplir'!$F$31:$F$400,'Étape 1 - à remplir'!$E$31:$E$400,MASQ2!BE584,'Étape 1 - à remplir'!$N$31:$N$400,BN$3,'Étape 1 - à remplir'!$G$31:$G$400,"lots"))))))=0,NA(),IF(BN$2="Catégorie",IF(BN$3="Toutes",SUMIFS('Étape 1 - à remplir'!$F$31:$F$400,'Étape 1 - à remplir'!$E$31:$E$400,MASQ2!BE584,'Étape 1 - à remplir'!$G$31:$G$400,"lots"),SUMIFS('Étape 1 - à remplir'!$F$31:$F$400,'Étape 1 - à remplir'!$E$31:$E$400,MASQ2!BE584,'Étape 1 - à remplir'!$C$31:$C$400,BN$3)),IF(BN$2="Âge",IF(BN$3="Tous",SUMIFS('Étape 1 - à remplir'!$F$31:$F$400,'Étape 1 - à remplir'!$E$31:$E$400,MASQ2!BE584,'Étape 1 - à remplir'!$G$31:$G$400,"lots"),SUMIFS('Étape 1 - à remplir'!$F$31:$F$400,'Étape 1 - à remplir'!$E$31:$E$400,MASQ2!BE584,'Étape 1 - à remplir'!$P$31:$P$400,BN$3,'Étape 1 - à remplir'!$G$31:$G$400,"lots")),IF(BN$2="Atelier",IF(BN$3="Tous",SUMIFS('Étape 1 - à remplir'!$F$31:$F$400,'Étape 1 - à remplir'!$E$31:$E$400,MASQ2!BE584,'Étape 1 - à remplir'!$G$31:$G$400,"lots"),SUMIFS('Étape 1 - à remplir'!$F$31:$F$400,'Étape 1 - à remplir'!$E$31:$E$400,MASQ2!BE584,'Étape 1 - à remplir'!$O$31:$O$400,BN$3,'Étape 1 - à remplir'!$G$31:$G$400,"lots")),IF(BN$2="Espèce",IF(BN$3="Tous",SUMIFS('Étape 1 - à remplir'!$F$31:$F$400,'Étape 1 - à remplir'!$E$31:$E$400,MASQ2!BE584,'Étape 1 - à remplir'!$G$31:$G$400,"lots"),SUMIFS('Étape 1 - à remplir'!$F$31:$F$400,'Étape 1 - à remplir'!$E$31:$E$400,MASQ2!BE584,'Étape 1 - à remplir'!$N$31:$N$400,BN$3,'Étape 1 - à remplir'!$G$31:$G$400,"lots")))))))</f>
        <v>#N/A</v>
      </c>
      <c r="BG584" s="204">
        <f t="shared" si="254"/>
        <v>0</v>
      </c>
      <c r="BH584" s="204" t="str">
        <f t="shared" si="240"/>
        <v>Tiamuline</v>
      </c>
      <c r="BI584" s="204" t="str">
        <f t="shared" si="241"/>
        <v/>
      </c>
      <c r="BJ584" s="204" t="str">
        <f t="shared" si="242"/>
        <v/>
      </c>
      <c r="BK584" s="204" t="str">
        <f t="shared" si="243"/>
        <v>Pleuromutilines</v>
      </c>
      <c r="BL584" s="204" t="str">
        <f t="shared" si="244"/>
        <v/>
      </c>
      <c r="BM584" s="97" t="str">
        <f t="shared" si="245"/>
        <v/>
      </c>
      <c r="BP584" t="str">
        <f ca="1"/>
        <v>VETMULIN 16,2 MG/G PREMELANGE MEDICAMENTEUX POUR PORCS, POULETS, DINDES ET LAPINS</v>
      </c>
      <c r="BQ584" t="e">
        <f ca="1"/>
        <v>#N/A</v>
      </c>
      <c r="CY584" s="102" t="str">
        <f t="shared" si="246"/>
        <v/>
      </c>
      <c r="CZ584" s="56" t="str">
        <f t="shared" si="247"/>
        <v>VETMULIN 16,2 MG/G PREMELANGE MEDICAMENTEUX POUR PORCS, POULETS, DINDES ET LAPINS</v>
      </c>
      <c r="DA584" s="204" t="e">
        <f>IF(IF(DI$2="Catégorie",IF(DI$3="Toutes",SUMIFS('Étape 1 - à remplir'!$F$31:$F$400,'Étape 1 - à remplir'!$E$31:$E$400,MASQ2!CZ584,'Étape 1 - à remplir'!$G$31:$G$400,"kg"),SUMIFS('Étape 1 - à remplir'!$F$31:$F$400,'Étape 1 - à remplir'!$E$31:$E$400,MASQ2!CZ584,'Étape 1 - à remplir'!$C$31:$C$400,DI$3)),IF(DI$2="Âge",IF(DI$3="Tous",SUMIFS('Étape 1 - à remplir'!$F$31:$F$400,'Étape 1 - à remplir'!$E$31:$E$400,MASQ2!CZ584,'Étape 1 - à remplir'!$G$31:$G$400,"kg"),SUMIFS('Étape 1 - à remplir'!$F$31:$F$400,'Étape 1 - à remplir'!$E$31:$E$400,MASQ2!CZ584,'Étape 1 - à remplir'!$P$31:$P$400,DI$3,'Étape 1 - à remplir'!$G$31:$G$400,"kg")),IF(DI$2="Atelier",IF(DI$3="Tous",SUMIFS('Étape 1 - à remplir'!$F$31:$F$400,'Étape 1 - à remplir'!$E$31:$E$400,MASQ2!CZ584,'Étape 1 - à remplir'!$G$31:$G$400,"kg"),SUMIFS('Étape 1 - à remplir'!$F$31:$F$400,'Étape 1 - à remplir'!$E$31:$E$400,MASQ2!CZ584,'Étape 1 - à remplir'!$O$31:$O$400,DI$3,'Étape 1 - à remplir'!$G$31:$G$400,"kg")),IF(DI$2="Espèce",IF(DI$3="Tous",SUMIFS('Étape 1 - à remplir'!$F$31:$F$400,'Étape 1 - à remplir'!$E$31:$E$400,MASQ2!CZ584,'Étape 1 - à remplir'!$G$31:$G$400,"kg"),SUMIFS('Étape 1 - à remplir'!$F$31:$F$400,'Étape 1 - à remplir'!$E$31:$E$400,MASQ2!CZ584,'Étape 1 - à remplir'!$N$31:$N$400,DI$3,'Étape 1 - à remplir'!$G$31:$G$400,"kg"))))))=0,NA(),IF(DI$2="Catégorie",IF(DI$3="Toutes",SUMIFS('Étape 1 - à remplir'!$F$31:$F$400,'Étape 1 - à remplir'!$E$31:$E$400,MASQ2!CZ584,'Étape 1 - à remplir'!$G$31:$G$400,"kg"),SUMIFS('Étape 1 - à remplir'!$F$31:$F$400,'Étape 1 - à remplir'!$E$31:$E$400,MASQ2!CZ584,'Étape 1 - à remplir'!$C$31:$C$400,DI$3)),IF(DI$2="Âge",IF(DI$3="Tous",SUMIFS('Étape 1 - à remplir'!$F$31:$F$400,'Étape 1 - à remplir'!$E$31:$E$400,MASQ2!CZ584,'Étape 1 - à remplir'!$G$31:$G$400,"kg"),SUMIFS('Étape 1 - à remplir'!$F$31:$F$400,'Étape 1 - à remplir'!$E$31:$E$400,MASQ2!CZ584,'Étape 1 - à remplir'!$P$31:$P$400,DI$3,'Étape 1 - à remplir'!$G$31:$G$400,"kg")),IF(DI$2="Atelier",IF(DI$3="Tous",SUMIFS('Étape 1 - à remplir'!$F$31:$F$400,'Étape 1 - à remplir'!$E$31:$E$400,MASQ2!CZ584,'Étape 1 - à remplir'!$G$31:$G$400,"kg"),SUMIFS('Étape 1 - à remplir'!$F$31:$F$400,'Étape 1 - à remplir'!$E$31:$E$400,MASQ2!CZ584,'Étape 1 - à remplir'!$O$31:$O$400,DI$3,'Étape 1 - à remplir'!$G$31:$G$400,"kg")),IF(DI$2="Espèce",IF(DI$3="Tous",SUMIFS('Étape 1 - à remplir'!$F$31:$F$400,'Étape 1 - à remplir'!$E$31:$E$400,MASQ2!CZ584,'Étape 1 - à remplir'!$G$31:$G$400,"kg"),SUMIFS('Étape 1 - à remplir'!$F$31:$F$400,'Étape 1 - à remplir'!$E$31:$E$400,MASQ2!CZ584,'Étape 1 - à remplir'!$N$31:$N$400,DI$3,'Étape 1 - à remplir'!$G$31:$G$400,"kg")))))))</f>
        <v>#N/A</v>
      </c>
      <c r="DB584" s="104">
        <f t="shared" si="255"/>
        <v>0</v>
      </c>
      <c r="DC584" s="204" t="str">
        <f t="shared" si="248"/>
        <v>Tiamuline</v>
      </c>
      <c r="DD584" s="204" t="str">
        <f t="shared" si="249"/>
        <v/>
      </c>
      <c r="DE584" s="204" t="str">
        <f t="shared" si="250"/>
        <v/>
      </c>
      <c r="DF584" s="204" t="str">
        <f t="shared" si="251"/>
        <v>Pleuromutilines</v>
      </c>
      <c r="DG584" s="204" t="str">
        <f t="shared" si="252"/>
        <v/>
      </c>
      <c r="DH584" s="97" t="str">
        <f t="shared" si="253"/>
        <v/>
      </c>
      <c r="DK584" t="str">
        <f ca="1"/>
        <v>VETMULIN 16,2 MG/G PREMELANGE MEDICAMENTEUX POUR PORCS, POULETS, DINDES ET LAPINS</v>
      </c>
      <c r="DL584" t="e">
        <f ca="1"/>
        <v>#N/A</v>
      </c>
    </row>
    <row r="585" spans="9:116" x14ac:dyDescent="0.25">
      <c r="I585" s="102" t="str">
        <f>INDEX(Données_ATB!BE:BV,MATCH(MASQ2!J585,Données_ATB!BE:BE,0),18)</f>
        <v/>
      </c>
      <c r="J585" s="77" t="str">
        <f>Données_ATB!BE584</f>
        <v>VETMULIN 162 MG/ML SOLUTION INJECTABLE POUR PORCS</v>
      </c>
      <c r="K585" s="204" t="e">
        <f>IF(IF(S$2="Catégorie",IF(S$3="Toutes",SUMIFS('Étape 1 - à remplir'!$F$31:$F$400,'Étape 1 - à remplir'!$E$31:$E$400,MASQ2!J585,'Étape 1 - à remplir'!$G$31:$G$400,"animaux"),SUMIFS('Étape 1 - à remplir'!$F$31:$F$400,'Étape 1 - à remplir'!$E$31:$E$400,MASQ2!J585,'Étape 1 - à remplir'!$C$31:$C$400,S$3)),IF(S$2="Âge",IF(S$3="Tous",SUMIFS('Étape 1 - à remplir'!$F$31:$F$400,'Étape 1 - à remplir'!$E$31:$E$400,MASQ2!J585,'Étape 1 - à remplir'!$G$31:$G$400,"animaux"),SUMIFS('Étape 1 - à remplir'!$F$31:$F$400,'Étape 1 - à remplir'!$E$31:$E$400,MASQ2!J585,'Étape 1 - à remplir'!$P$31:$P$400,S$3)),IF(S$2="Atelier",IF(S$3="Tous",SUMIFS('Étape 1 - à remplir'!$F$31:$F$400,'Étape 1 - à remplir'!$E$31:$E$400,MASQ2!J585,'Étape 1 - à remplir'!$G$31:$G$400,"animaux"),SUMIFS('Étape 1 - à remplir'!$F$31:$F$400,'Étape 1 - à remplir'!$E$31:$E$400,MASQ2!J585,'Étape 1 - à remplir'!$O$31:$O$400,S$3)),IF(S$2="Espèce",IF(S$3="Tous",SUMIFS('Étape 1 - à remplir'!$F$31:$F$400,'Étape 1 - à remplir'!$E$31:$E$400,MASQ2!J585,'Étape 1 - à remplir'!$G$31:$G$400,"animaux"),SUMIFS('Étape 1 - à remplir'!$F$31:$F$400,'Étape 1 - à remplir'!$E$31:$E$400,MASQ2!J585,'Étape 1 - à remplir'!$N$31:$N$400,S$3))))))=0,NA(),IF(S$2="Catégorie",IF(S$3="Toutes",SUMIFS('Étape 1 - à remplir'!$F$31:$F$400,'Étape 1 - à remplir'!$E$31:$E$400,MASQ2!J585,'Étape 1 - à remplir'!$G$31:$G$400,"animaux"),SUMIFS('Étape 1 - à remplir'!$F$31:$F$400,'Étape 1 - à remplir'!$E$31:$E$400,MASQ2!J585,'Étape 1 - à remplir'!$C$31:$C$400,S$3)),IF(S$2="Âge",IF(S$3="Tous",SUMIFS('Étape 1 - à remplir'!$F$31:$F$400,'Étape 1 - à remplir'!$E$31:$E$400,MASQ2!J585,'Étape 1 - à remplir'!$G$31:$G$400,"animaux"),SUMIFS('Étape 1 - à remplir'!$F$31:$F$400,'Étape 1 - à remplir'!$E$31:$E$400,MASQ2!J585,'Étape 1 - à remplir'!$P$31:$P$400,S$3)),IF(S$2="Atelier",IF(S$3="Tous",SUMIFS('Étape 1 - à remplir'!$F$31:$F$400,'Étape 1 - à remplir'!$E$31:$E$400,MASQ2!J585,'Étape 1 - à remplir'!$G$31:$G$400,"animaux"),SUMIFS('Étape 1 - à remplir'!$F$31:$F$400,'Étape 1 - à remplir'!$E$31:$E$400,MASQ2!J585,'Étape 1 - à remplir'!$O$31:$O$400,S$3)),IF(S$2="Espèce",IF(S$3="Tous",SUMIFS('Étape 1 - à remplir'!$F$31:$F$400,'Étape 1 - à remplir'!$E$31:$E$400,MASQ2!J585,'Étape 1 - à remplir'!$G$31:$G$400,"animaux"),SUMIFS('Étape 1 - à remplir'!$F$31:$F$400,'Étape 1 - à remplir'!$E$31:$E$400,MASQ2!J585,'Étape 1 - à remplir'!$N$31:$N$400,S$3)))))))</f>
        <v>#N/A</v>
      </c>
      <c r="L585" s="97">
        <f t="shared" si="256"/>
        <v>0</v>
      </c>
      <c r="M585" s="56" t="str">
        <f>Données_ATB!BN584</f>
        <v>Tiamuline</v>
      </c>
      <c r="N585" s="204" t="str">
        <f>Données_ATB!BO584</f>
        <v/>
      </c>
      <c r="O585" s="97" t="str">
        <f>Données_ATB!BP584</f>
        <v/>
      </c>
      <c r="P585" s="77" t="str">
        <f>Données_ATB!BR584</f>
        <v>Pleuromutilines</v>
      </c>
      <c r="Q585" s="78" t="str">
        <f>Données_ATB!BS584</f>
        <v/>
      </c>
      <c r="R585" s="79" t="str">
        <f>Données_ATB!BT584</f>
        <v/>
      </c>
      <c r="S585" s="78"/>
      <c r="U585" s="30" t="str">
        <f ca="1"/>
        <v>VETMULIN 162 MG/ML SOLUTION INJECTABLE POUR PORCS</v>
      </c>
      <c r="V585" s="30" t="e">
        <f ca="1"/>
        <v>#N/A</v>
      </c>
      <c r="BD585" s="102" t="str">
        <f t="shared" si="238"/>
        <v/>
      </c>
      <c r="BE585" s="56" t="str">
        <f t="shared" si="239"/>
        <v>VETMULIN 162 MG/ML SOLUTION INJECTABLE POUR PORCS</v>
      </c>
      <c r="BF585" s="204" t="e">
        <f>IF(IF(BN$2="Catégorie",IF(BN$3="Toutes",SUMIFS('Étape 1 - à remplir'!$F$31:$F$400,'Étape 1 - à remplir'!$E$31:$E$400,MASQ2!BE585,'Étape 1 - à remplir'!$G$31:$G$400,"lots"),SUMIFS('Étape 1 - à remplir'!$F$31:$F$400,'Étape 1 - à remplir'!$E$31:$E$400,MASQ2!BE585,'Étape 1 - à remplir'!$C$31:$C$400,BN$3)),IF(BN$2="Âge",IF(BN$3="Tous",SUMIFS('Étape 1 - à remplir'!$F$31:$F$400,'Étape 1 - à remplir'!$E$31:$E$400,MASQ2!BE585,'Étape 1 - à remplir'!$G$31:$G$400,"lots"),SUMIFS('Étape 1 - à remplir'!$F$31:$F$400,'Étape 1 - à remplir'!$E$31:$E$400,MASQ2!BE585,'Étape 1 - à remplir'!$P$31:$P$400,BN$3,'Étape 1 - à remplir'!$G$31:$G$400,"lots")),IF(BN$2="Atelier",IF(BN$3="Tous",SUMIFS('Étape 1 - à remplir'!$F$31:$F$400,'Étape 1 - à remplir'!$E$31:$E$400,MASQ2!BE585,'Étape 1 - à remplir'!$G$31:$G$400,"lots"),SUMIFS('Étape 1 - à remplir'!$F$31:$F$400,'Étape 1 - à remplir'!$E$31:$E$400,MASQ2!BE585,'Étape 1 - à remplir'!$O$31:$O$400,BN$3,'Étape 1 - à remplir'!$G$31:$G$400,"lots")),IF(BN$2="Espèce",IF(BN$3="Tous",SUMIFS('Étape 1 - à remplir'!$F$31:$F$400,'Étape 1 - à remplir'!$E$31:$E$400,MASQ2!BE585,'Étape 1 - à remplir'!$G$31:$G$400,"lots"),SUMIFS('Étape 1 - à remplir'!$F$31:$F$400,'Étape 1 - à remplir'!$E$31:$E$400,MASQ2!BE585,'Étape 1 - à remplir'!$N$31:$N$400,BN$3,'Étape 1 - à remplir'!$G$31:$G$400,"lots"))))))=0,NA(),IF(BN$2="Catégorie",IF(BN$3="Toutes",SUMIFS('Étape 1 - à remplir'!$F$31:$F$400,'Étape 1 - à remplir'!$E$31:$E$400,MASQ2!BE585,'Étape 1 - à remplir'!$G$31:$G$400,"lots"),SUMIFS('Étape 1 - à remplir'!$F$31:$F$400,'Étape 1 - à remplir'!$E$31:$E$400,MASQ2!BE585,'Étape 1 - à remplir'!$C$31:$C$400,BN$3)),IF(BN$2="Âge",IF(BN$3="Tous",SUMIFS('Étape 1 - à remplir'!$F$31:$F$400,'Étape 1 - à remplir'!$E$31:$E$400,MASQ2!BE585,'Étape 1 - à remplir'!$G$31:$G$400,"lots"),SUMIFS('Étape 1 - à remplir'!$F$31:$F$400,'Étape 1 - à remplir'!$E$31:$E$400,MASQ2!BE585,'Étape 1 - à remplir'!$P$31:$P$400,BN$3,'Étape 1 - à remplir'!$G$31:$G$400,"lots")),IF(BN$2="Atelier",IF(BN$3="Tous",SUMIFS('Étape 1 - à remplir'!$F$31:$F$400,'Étape 1 - à remplir'!$E$31:$E$400,MASQ2!BE585,'Étape 1 - à remplir'!$G$31:$G$400,"lots"),SUMIFS('Étape 1 - à remplir'!$F$31:$F$400,'Étape 1 - à remplir'!$E$31:$E$400,MASQ2!BE585,'Étape 1 - à remplir'!$O$31:$O$400,BN$3,'Étape 1 - à remplir'!$G$31:$G$400,"lots")),IF(BN$2="Espèce",IF(BN$3="Tous",SUMIFS('Étape 1 - à remplir'!$F$31:$F$400,'Étape 1 - à remplir'!$E$31:$E$400,MASQ2!BE585,'Étape 1 - à remplir'!$G$31:$G$400,"lots"),SUMIFS('Étape 1 - à remplir'!$F$31:$F$400,'Étape 1 - à remplir'!$E$31:$E$400,MASQ2!BE585,'Étape 1 - à remplir'!$N$31:$N$400,BN$3,'Étape 1 - à remplir'!$G$31:$G$400,"lots")))))))</f>
        <v>#N/A</v>
      </c>
      <c r="BG585" s="204">
        <f t="shared" si="254"/>
        <v>0</v>
      </c>
      <c r="BH585" s="204" t="str">
        <f t="shared" si="240"/>
        <v>Tiamuline</v>
      </c>
      <c r="BI585" s="204" t="str">
        <f t="shared" si="241"/>
        <v/>
      </c>
      <c r="BJ585" s="204" t="str">
        <f t="shared" si="242"/>
        <v/>
      </c>
      <c r="BK585" s="204" t="str">
        <f t="shared" si="243"/>
        <v>Pleuromutilines</v>
      </c>
      <c r="BL585" s="204" t="str">
        <f t="shared" si="244"/>
        <v/>
      </c>
      <c r="BM585" s="97" t="str">
        <f t="shared" si="245"/>
        <v/>
      </c>
      <c r="BP585" t="str">
        <f ca="1"/>
        <v>VETMULIN 162 MG/ML SOLUTION INJECTABLE POUR PORCS</v>
      </c>
      <c r="BQ585" t="e">
        <f ca="1"/>
        <v>#N/A</v>
      </c>
      <c r="CY585" s="102" t="str">
        <f t="shared" si="246"/>
        <v/>
      </c>
      <c r="CZ585" s="56" t="str">
        <f t="shared" si="247"/>
        <v>VETMULIN 162 MG/ML SOLUTION INJECTABLE POUR PORCS</v>
      </c>
      <c r="DA585" s="204" t="e">
        <f>IF(IF(DI$2="Catégorie",IF(DI$3="Toutes",SUMIFS('Étape 1 - à remplir'!$F$31:$F$400,'Étape 1 - à remplir'!$E$31:$E$400,MASQ2!CZ585,'Étape 1 - à remplir'!$G$31:$G$400,"kg"),SUMIFS('Étape 1 - à remplir'!$F$31:$F$400,'Étape 1 - à remplir'!$E$31:$E$400,MASQ2!CZ585,'Étape 1 - à remplir'!$C$31:$C$400,DI$3)),IF(DI$2="Âge",IF(DI$3="Tous",SUMIFS('Étape 1 - à remplir'!$F$31:$F$400,'Étape 1 - à remplir'!$E$31:$E$400,MASQ2!CZ585,'Étape 1 - à remplir'!$G$31:$G$400,"kg"),SUMIFS('Étape 1 - à remplir'!$F$31:$F$400,'Étape 1 - à remplir'!$E$31:$E$400,MASQ2!CZ585,'Étape 1 - à remplir'!$P$31:$P$400,DI$3,'Étape 1 - à remplir'!$G$31:$G$400,"kg")),IF(DI$2="Atelier",IF(DI$3="Tous",SUMIFS('Étape 1 - à remplir'!$F$31:$F$400,'Étape 1 - à remplir'!$E$31:$E$400,MASQ2!CZ585,'Étape 1 - à remplir'!$G$31:$G$400,"kg"),SUMIFS('Étape 1 - à remplir'!$F$31:$F$400,'Étape 1 - à remplir'!$E$31:$E$400,MASQ2!CZ585,'Étape 1 - à remplir'!$O$31:$O$400,DI$3,'Étape 1 - à remplir'!$G$31:$G$400,"kg")),IF(DI$2="Espèce",IF(DI$3="Tous",SUMIFS('Étape 1 - à remplir'!$F$31:$F$400,'Étape 1 - à remplir'!$E$31:$E$400,MASQ2!CZ585,'Étape 1 - à remplir'!$G$31:$G$400,"kg"),SUMIFS('Étape 1 - à remplir'!$F$31:$F$400,'Étape 1 - à remplir'!$E$31:$E$400,MASQ2!CZ585,'Étape 1 - à remplir'!$N$31:$N$400,DI$3,'Étape 1 - à remplir'!$G$31:$G$400,"kg"))))))=0,NA(),IF(DI$2="Catégorie",IF(DI$3="Toutes",SUMIFS('Étape 1 - à remplir'!$F$31:$F$400,'Étape 1 - à remplir'!$E$31:$E$400,MASQ2!CZ585,'Étape 1 - à remplir'!$G$31:$G$400,"kg"),SUMIFS('Étape 1 - à remplir'!$F$31:$F$400,'Étape 1 - à remplir'!$E$31:$E$400,MASQ2!CZ585,'Étape 1 - à remplir'!$C$31:$C$400,DI$3)),IF(DI$2="Âge",IF(DI$3="Tous",SUMIFS('Étape 1 - à remplir'!$F$31:$F$400,'Étape 1 - à remplir'!$E$31:$E$400,MASQ2!CZ585,'Étape 1 - à remplir'!$G$31:$G$400,"kg"),SUMIFS('Étape 1 - à remplir'!$F$31:$F$400,'Étape 1 - à remplir'!$E$31:$E$400,MASQ2!CZ585,'Étape 1 - à remplir'!$P$31:$P$400,DI$3,'Étape 1 - à remplir'!$G$31:$G$400,"kg")),IF(DI$2="Atelier",IF(DI$3="Tous",SUMIFS('Étape 1 - à remplir'!$F$31:$F$400,'Étape 1 - à remplir'!$E$31:$E$400,MASQ2!CZ585,'Étape 1 - à remplir'!$G$31:$G$400,"kg"),SUMIFS('Étape 1 - à remplir'!$F$31:$F$400,'Étape 1 - à remplir'!$E$31:$E$400,MASQ2!CZ585,'Étape 1 - à remplir'!$O$31:$O$400,DI$3,'Étape 1 - à remplir'!$G$31:$G$400,"kg")),IF(DI$2="Espèce",IF(DI$3="Tous",SUMIFS('Étape 1 - à remplir'!$F$31:$F$400,'Étape 1 - à remplir'!$E$31:$E$400,MASQ2!CZ585,'Étape 1 - à remplir'!$G$31:$G$400,"kg"),SUMIFS('Étape 1 - à remplir'!$F$31:$F$400,'Étape 1 - à remplir'!$E$31:$E$400,MASQ2!CZ585,'Étape 1 - à remplir'!$N$31:$N$400,DI$3,'Étape 1 - à remplir'!$G$31:$G$400,"kg")))))))</f>
        <v>#N/A</v>
      </c>
      <c r="DB585" s="104">
        <f t="shared" si="255"/>
        <v>0</v>
      </c>
      <c r="DC585" s="204" t="str">
        <f t="shared" si="248"/>
        <v>Tiamuline</v>
      </c>
      <c r="DD585" s="204" t="str">
        <f t="shared" si="249"/>
        <v/>
      </c>
      <c r="DE585" s="204" t="str">
        <f t="shared" si="250"/>
        <v/>
      </c>
      <c r="DF585" s="204" t="str">
        <f t="shared" si="251"/>
        <v>Pleuromutilines</v>
      </c>
      <c r="DG585" s="204" t="str">
        <f t="shared" si="252"/>
        <v/>
      </c>
      <c r="DH585" s="97" t="str">
        <f t="shared" si="253"/>
        <v/>
      </c>
      <c r="DK585" t="str">
        <f ca="1"/>
        <v>VETMULIN 162 MG/ML SOLUTION INJECTABLE POUR PORCS</v>
      </c>
      <c r="DL585" t="e">
        <f ca="1"/>
        <v>#N/A</v>
      </c>
    </row>
    <row r="586" spans="9:116" x14ac:dyDescent="0.25">
      <c r="I586" s="102" t="str">
        <f>INDEX(Données_ATB!BE:BV,MATCH(MASQ2!J586,Données_ATB!BE:BE,0),18)</f>
        <v/>
      </c>
      <c r="J586" s="77" t="str">
        <f>Données_ATB!BE585</f>
        <v>VETMULIN 364 MG/G GRANULES POUR SOLUTION BUVABLE POUR PORCS POULETS ET DINDONS</v>
      </c>
      <c r="K586" s="204" t="e">
        <f>IF(IF(S$2="Catégorie",IF(S$3="Toutes",SUMIFS('Étape 1 - à remplir'!$F$31:$F$400,'Étape 1 - à remplir'!$E$31:$E$400,MASQ2!J586,'Étape 1 - à remplir'!$G$31:$G$400,"animaux"),SUMIFS('Étape 1 - à remplir'!$F$31:$F$400,'Étape 1 - à remplir'!$E$31:$E$400,MASQ2!J586,'Étape 1 - à remplir'!$C$31:$C$400,S$3)),IF(S$2="Âge",IF(S$3="Tous",SUMIFS('Étape 1 - à remplir'!$F$31:$F$400,'Étape 1 - à remplir'!$E$31:$E$400,MASQ2!J586,'Étape 1 - à remplir'!$G$31:$G$400,"animaux"),SUMIFS('Étape 1 - à remplir'!$F$31:$F$400,'Étape 1 - à remplir'!$E$31:$E$400,MASQ2!J586,'Étape 1 - à remplir'!$P$31:$P$400,S$3)),IF(S$2="Atelier",IF(S$3="Tous",SUMIFS('Étape 1 - à remplir'!$F$31:$F$400,'Étape 1 - à remplir'!$E$31:$E$400,MASQ2!J586,'Étape 1 - à remplir'!$G$31:$G$400,"animaux"),SUMIFS('Étape 1 - à remplir'!$F$31:$F$400,'Étape 1 - à remplir'!$E$31:$E$400,MASQ2!J586,'Étape 1 - à remplir'!$O$31:$O$400,S$3)),IF(S$2="Espèce",IF(S$3="Tous",SUMIFS('Étape 1 - à remplir'!$F$31:$F$400,'Étape 1 - à remplir'!$E$31:$E$400,MASQ2!J586,'Étape 1 - à remplir'!$G$31:$G$400,"animaux"),SUMIFS('Étape 1 - à remplir'!$F$31:$F$400,'Étape 1 - à remplir'!$E$31:$E$400,MASQ2!J586,'Étape 1 - à remplir'!$N$31:$N$400,S$3))))))=0,NA(),IF(S$2="Catégorie",IF(S$3="Toutes",SUMIFS('Étape 1 - à remplir'!$F$31:$F$400,'Étape 1 - à remplir'!$E$31:$E$400,MASQ2!J586,'Étape 1 - à remplir'!$G$31:$G$400,"animaux"),SUMIFS('Étape 1 - à remplir'!$F$31:$F$400,'Étape 1 - à remplir'!$E$31:$E$400,MASQ2!J586,'Étape 1 - à remplir'!$C$31:$C$400,S$3)),IF(S$2="Âge",IF(S$3="Tous",SUMIFS('Étape 1 - à remplir'!$F$31:$F$400,'Étape 1 - à remplir'!$E$31:$E$400,MASQ2!J586,'Étape 1 - à remplir'!$G$31:$G$400,"animaux"),SUMIFS('Étape 1 - à remplir'!$F$31:$F$400,'Étape 1 - à remplir'!$E$31:$E$400,MASQ2!J586,'Étape 1 - à remplir'!$P$31:$P$400,S$3)),IF(S$2="Atelier",IF(S$3="Tous",SUMIFS('Étape 1 - à remplir'!$F$31:$F$400,'Étape 1 - à remplir'!$E$31:$E$400,MASQ2!J586,'Étape 1 - à remplir'!$G$31:$G$400,"animaux"),SUMIFS('Étape 1 - à remplir'!$F$31:$F$400,'Étape 1 - à remplir'!$E$31:$E$400,MASQ2!J586,'Étape 1 - à remplir'!$O$31:$O$400,S$3)),IF(S$2="Espèce",IF(S$3="Tous",SUMIFS('Étape 1 - à remplir'!$F$31:$F$400,'Étape 1 - à remplir'!$E$31:$E$400,MASQ2!J586,'Étape 1 - à remplir'!$G$31:$G$400,"animaux"),SUMIFS('Étape 1 - à remplir'!$F$31:$F$400,'Étape 1 - à remplir'!$E$31:$E$400,MASQ2!J586,'Étape 1 - à remplir'!$N$31:$N$400,S$3)))))))</f>
        <v>#N/A</v>
      </c>
      <c r="L586" s="97">
        <f t="shared" si="256"/>
        <v>0</v>
      </c>
      <c r="M586" s="56" t="str">
        <f>Données_ATB!BN585</f>
        <v>Tiamuline</v>
      </c>
      <c r="N586" s="204" t="str">
        <f>Données_ATB!BO585</f>
        <v/>
      </c>
      <c r="O586" s="97" t="str">
        <f>Données_ATB!BP585</f>
        <v/>
      </c>
      <c r="P586" s="77" t="str">
        <f>Données_ATB!BR585</f>
        <v>Pleuromutilines</v>
      </c>
      <c r="Q586" s="78" t="str">
        <f>Données_ATB!BS585</f>
        <v/>
      </c>
      <c r="R586" s="79" t="str">
        <f>Données_ATB!BT585</f>
        <v/>
      </c>
      <c r="S586" s="78"/>
      <c r="U586" s="30" t="str">
        <f ca="1"/>
        <v>VETMULIN 364 MG/G GRANULES POUR SOLUTION BUVABLE POUR PORCS POULETS ET DINDONS</v>
      </c>
      <c r="V586" s="30" t="e">
        <f ca="1"/>
        <v>#N/A</v>
      </c>
      <c r="BD586" s="102" t="str">
        <f t="shared" si="238"/>
        <v/>
      </c>
      <c r="BE586" s="56" t="str">
        <f t="shared" si="239"/>
        <v>VETMULIN 364 MG/G GRANULES POUR SOLUTION BUVABLE POUR PORCS POULETS ET DINDONS</v>
      </c>
      <c r="BF586" s="204" t="e">
        <f>IF(IF(BN$2="Catégorie",IF(BN$3="Toutes",SUMIFS('Étape 1 - à remplir'!$F$31:$F$400,'Étape 1 - à remplir'!$E$31:$E$400,MASQ2!BE586,'Étape 1 - à remplir'!$G$31:$G$400,"lots"),SUMIFS('Étape 1 - à remplir'!$F$31:$F$400,'Étape 1 - à remplir'!$E$31:$E$400,MASQ2!BE586,'Étape 1 - à remplir'!$C$31:$C$400,BN$3)),IF(BN$2="Âge",IF(BN$3="Tous",SUMIFS('Étape 1 - à remplir'!$F$31:$F$400,'Étape 1 - à remplir'!$E$31:$E$400,MASQ2!BE586,'Étape 1 - à remplir'!$G$31:$G$400,"lots"),SUMIFS('Étape 1 - à remplir'!$F$31:$F$400,'Étape 1 - à remplir'!$E$31:$E$400,MASQ2!BE586,'Étape 1 - à remplir'!$P$31:$P$400,BN$3,'Étape 1 - à remplir'!$G$31:$G$400,"lots")),IF(BN$2="Atelier",IF(BN$3="Tous",SUMIFS('Étape 1 - à remplir'!$F$31:$F$400,'Étape 1 - à remplir'!$E$31:$E$400,MASQ2!BE586,'Étape 1 - à remplir'!$G$31:$G$400,"lots"),SUMIFS('Étape 1 - à remplir'!$F$31:$F$400,'Étape 1 - à remplir'!$E$31:$E$400,MASQ2!BE586,'Étape 1 - à remplir'!$O$31:$O$400,BN$3,'Étape 1 - à remplir'!$G$31:$G$400,"lots")),IF(BN$2="Espèce",IF(BN$3="Tous",SUMIFS('Étape 1 - à remplir'!$F$31:$F$400,'Étape 1 - à remplir'!$E$31:$E$400,MASQ2!BE586,'Étape 1 - à remplir'!$G$31:$G$400,"lots"),SUMIFS('Étape 1 - à remplir'!$F$31:$F$400,'Étape 1 - à remplir'!$E$31:$E$400,MASQ2!BE586,'Étape 1 - à remplir'!$N$31:$N$400,BN$3,'Étape 1 - à remplir'!$G$31:$G$400,"lots"))))))=0,NA(),IF(BN$2="Catégorie",IF(BN$3="Toutes",SUMIFS('Étape 1 - à remplir'!$F$31:$F$400,'Étape 1 - à remplir'!$E$31:$E$400,MASQ2!BE586,'Étape 1 - à remplir'!$G$31:$G$400,"lots"),SUMIFS('Étape 1 - à remplir'!$F$31:$F$400,'Étape 1 - à remplir'!$E$31:$E$400,MASQ2!BE586,'Étape 1 - à remplir'!$C$31:$C$400,BN$3)),IF(BN$2="Âge",IF(BN$3="Tous",SUMIFS('Étape 1 - à remplir'!$F$31:$F$400,'Étape 1 - à remplir'!$E$31:$E$400,MASQ2!BE586,'Étape 1 - à remplir'!$G$31:$G$400,"lots"),SUMIFS('Étape 1 - à remplir'!$F$31:$F$400,'Étape 1 - à remplir'!$E$31:$E$400,MASQ2!BE586,'Étape 1 - à remplir'!$P$31:$P$400,BN$3,'Étape 1 - à remplir'!$G$31:$G$400,"lots")),IF(BN$2="Atelier",IF(BN$3="Tous",SUMIFS('Étape 1 - à remplir'!$F$31:$F$400,'Étape 1 - à remplir'!$E$31:$E$400,MASQ2!BE586,'Étape 1 - à remplir'!$G$31:$G$400,"lots"),SUMIFS('Étape 1 - à remplir'!$F$31:$F$400,'Étape 1 - à remplir'!$E$31:$E$400,MASQ2!BE586,'Étape 1 - à remplir'!$O$31:$O$400,BN$3,'Étape 1 - à remplir'!$G$31:$G$400,"lots")),IF(BN$2="Espèce",IF(BN$3="Tous",SUMIFS('Étape 1 - à remplir'!$F$31:$F$400,'Étape 1 - à remplir'!$E$31:$E$400,MASQ2!BE586,'Étape 1 - à remplir'!$G$31:$G$400,"lots"),SUMIFS('Étape 1 - à remplir'!$F$31:$F$400,'Étape 1 - à remplir'!$E$31:$E$400,MASQ2!BE586,'Étape 1 - à remplir'!$N$31:$N$400,BN$3,'Étape 1 - à remplir'!$G$31:$G$400,"lots")))))))</f>
        <v>#N/A</v>
      </c>
      <c r="BG586" s="204">
        <f t="shared" si="254"/>
        <v>0</v>
      </c>
      <c r="BH586" s="204" t="str">
        <f t="shared" si="240"/>
        <v>Tiamuline</v>
      </c>
      <c r="BI586" s="204" t="str">
        <f t="shared" si="241"/>
        <v/>
      </c>
      <c r="BJ586" s="204" t="str">
        <f t="shared" si="242"/>
        <v/>
      </c>
      <c r="BK586" s="204" t="str">
        <f t="shared" si="243"/>
        <v>Pleuromutilines</v>
      </c>
      <c r="BL586" s="204" t="str">
        <f t="shared" si="244"/>
        <v/>
      </c>
      <c r="BM586" s="97" t="str">
        <f t="shared" si="245"/>
        <v/>
      </c>
      <c r="BP586" t="str">
        <f ca="1"/>
        <v>VETMULIN 364 MG/G GRANULES POUR SOLUTION BUVABLE POUR PORCS POULETS ET DINDONS</v>
      </c>
      <c r="BQ586" t="e">
        <f ca="1"/>
        <v>#N/A</v>
      </c>
      <c r="CY586" s="102" t="str">
        <f t="shared" si="246"/>
        <v/>
      </c>
      <c r="CZ586" s="56" t="str">
        <f t="shared" si="247"/>
        <v>VETMULIN 364 MG/G GRANULES POUR SOLUTION BUVABLE POUR PORCS POULETS ET DINDONS</v>
      </c>
      <c r="DA586" s="204" t="e">
        <f>IF(IF(DI$2="Catégorie",IF(DI$3="Toutes",SUMIFS('Étape 1 - à remplir'!$F$31:$F$400,'Étape 1 - à remplir'!$E$31:$E$400,MASQ2!CZ586,'Étape 1 - à remplir'!$G$31:$G$400,"kg"),SUMIFS('Étape 1 - à remplir'!$F$31:$F$400,'Étape 1 - à remplir'!$E$31:$E$400,MASQ2!CZ586,'Étape 1 - à remplir'!$C$31:$C$400,DI$3)),IF(DI$2="Âge",IF(DI$3="Tous",SUMIFS('Étape 1 - à remplir'!$F$31:$F$400,'Étape 1 - à remplir'!$E$31:$E$400,MASQ2!CZ586,'Étape 1 - à remplir'!$G$31:$G$400,"kg"),SUMIFS('Étape 1 - à remplir'!$F$31:$F$400,'Étape 1 - à remplir'!$E$31:$E$400,MASQ2!CZ586,'Étape 1 - à remplir'!$P$31:$P$400,DI$3,'Étape 1 - à remplir'!$G$31:$G$400,"kg")),IF(DI$2="Atelier",IF(DI$3="Tous",SUMIFS('Étape 1 - à remplir'!$F$31:$F$400,'Étape 1 - à remplir'!$E$31:$E$400,MASQ2!CZ586,'Étape 1 - à remplir'!$G$31:$G$400,"kg"),SUMIFS('Étape 1 - à remplir'!$F$31:$F$400,'Étape 1 - à remplir'!$E$31:$E$400,MASQ2!CZ586,'Étape 1 - à remplir'!$O$31:$O$400,DI$3,'Étape 1 - à remplir'!$G$31:$G$400,"kg")),IF(DI$2="Espèce",IF(DI$3="Tous",SUMIFS('Étape 1 - à remplir'!$F$31:$F$400,'Étape 1 - à remplir'!$E$31:$E$400,MASQ2!CZ586,'Étape 1 - à remplir'!$G$31:$G$400,"kg"),SUMIFS('Étape 1 - à remplir'!$F$31:$F$400,'Étape 1 - à remplir'!$E$31:$E$400,MASQ2!CZ586,'Étape 1 - à remplir'!$N$31:$N$400,DI$3,'Étape 1 - à remplir'!$G$31:$G$400,"kg"))))))=0,NA(),IF(DI$2="Catégorie",IF(DI$3="Toutes",SUMIFS('Étape 1 - à remplir'!$F$31:$F$400,'Étape 1 - à remplir'!$E$31:$E$400,MASQ2!CZ586,'Étape 1 - à remplir'!$G$31:$G$400,"kg"),SUMIFS('Étape 1 - à remplir'!$F$31:$F$400,'Étape 1 - à remplir'!$E$31:$E$400,MASQ2!CZ586,'Étape 1 - à remplir'!$C$31:$C$400,DI$3)),IF(DI$2="Âge",IF(DI$3="Tous",SUMIFS('Étape 1 - à remplir'!$F$31:$F$400,'Étape 1 - à remplir'!$E$31:$E$400,MASQ2!CZ586,'Étape 1 - à remplir'!$G$31:$G$400,"kg"),SUMIFS('Étape 1 - à remplir'!$F$31:$F$400,'Étape 1 - à remplir'!$E$31:$E$400,MASQ2!CZ586,'Étape 1 - à remplir'!$P$31:$P$400,DI$3,'Étape 1 - à remplir'!$G$31:$G$400,"kg")),IF(DI$2="Atelier",IF(DI$3="Tous",SUMIFS('Étape 1 - à remplir'!$F$31:$F$400,'Étape 1 - à remplir'!$E$31:$E$400,MASQ2!CZ586,'Étape 1 - à remplir'!$G$31:$G$400,"kg"),SUMIFS('Étape 1 - à remplir'!$F$31:$F$400,'Étape 1 - à remplir'!$E$31:$E$400,MASQ2!CZ586,'Étape 1 - à remplir'!$O$31:$O$400,DI$3,'Étape 1 - à remplir'!$G$31:$G$400,"kg")),IF(DI$2="Espèce",IF(DI$3="Tous",SUMIFS('Étape 1 - à remplir'!$F$31:$F$400,'Étape 1 - à remplir'!$E$31:$E$400,MASQ2!CZ586,'Étape 1 - à remplir'!$G$31:$G$400,"kg"),SUMIFS('Étape 1 - à remplir'!$F$31:$F$400,'Étape 1 - à remplir'!$E$31:$E$400,MASQ2!CZ586,'Étape 1 - à remplir'!$N$31:$N$400,DI$3,'Étape 1 - à remplir'!$G$31:$G$400,"kg")))))))</f>
        <v>#N/A</v>
      </c>
      <c r="DB586" s="104">
        <f t="shared" si="255"/>
        <v>0</v>
      </c>
      <c r="DC586" s="204" t="str">
        <f t="shared" si="248"/>
        <v>Tiamuline</v>
      </c>
      <c r="DD586" s="204" t="str">
        <f t="shared" si="249"/>
        <v/>
      </c>
      <c r="DE586" s="204" t="str">
        <f t="shared" si="250"/>
        <v/>
      </c>
      <c r="DF586" s="204" t="str">
        <f t="shared" si="251"/>
        <v>Pleuromutilines</v>
      </c>
      <c r="DG586" s="204" t="str">
        <f t="shared" si="252"/>
        <v/>
      </c>
      <c r="DH586" s="97" t="str">
        <f t="shared" si="253"/>
        <v/>
      </c>
      <c r="DK586" t="str">
        <f ca="1"/>
        <v>VETMULIN 364 MG/G GRANULES POUR SOLUTION BUVABLE POUR PORCS POULETS ET DINDONS</v>
      </c>
      <c r="DL586" t="e">
        <f ca="1"/>
        <v>#N/A</v>
      </c>
    </row>
    <row r="587" spans="9:116" x14ac:dyDescent="0.25">
      <c r="I587" s="102" t="str">
        <f>INDEX(Données_ATB!BE:BV,MATCH(MASQ2!J587,Données_ATB!BE:BE,0),18)</f>
        <v/>
      </c>
      <c r="J587" s="77" t="str">
        <f>Données_ATB!BE586</f>
        <v>VETMULIN 81 MG/G PREMELANGE MEDICAMENTEUX POUR PORCS, POULETS, DINDES ET LAPINS</v>
      </c>
      <c r="K587" s="204" t="e">
        <f>IF(IF(S$2="Catégorie",IF(S$3="Toutes",SUMIFS('Étape 1 - à remplir'!$F$31:$F$400,'Étape 1 - à remplir'!$E$31:$E$400,MASQ2!J587,'Étape 1 - à remplir'!$G$31:$G$400,"animaux"),SUMIFS('Étape 1 - à remplir'!$F$31:$F$400,'Étape 1 - à remplir'!$E$31:$E$400,MASQ2!J587,'Étape 1 - à remplir'!$C$31:$C$400,S$3)),IF(S$2="Âge",IF(S$3="Tous",SUMIFS('Étape 1 - à remplir'!$F$31:$F$400,'Étape 1 - à remplir'!$E$31:$E$400,MASQ2!J587,'Étape 1 - à remplir'!$G$31:$G$400,"animaux"),SUMIFS('Étape 1 - à remplir'!$F$31:$F$400,'Étape 1 - à remplir'!$E$31:$E$400,MASQ2!J587,'Étape 1 - à remplir'!$P$31:$P$400,S$3)),IF(S$2="Atelier",IF(S$3="Tous",SUMIFS('Étape 1 - à remplir'!$F$31:$F$400,'Étape 1 - à remplir'!$E$31:$E$400,MASQ2!J587,'Étape 1 - à remplir'!$G$31:$G$400,"animaux"),SUMIFS('Étape 1 - à remplir'!$F$31:$F$400,'Étape 1 - à remplir'!$E$31:$E$400,MASQ2!J587,'Étape 1 - à remplir'!$O$31:$O$400,S$3)),IF(S$2="Espèce",IF(S$3="Tous",SUMIFS('Étape 1 - à remplir'!$F$31:$F$400,'Étape 1 - à remplir'!$E$31:$E$400,MASQ2!J587,'Étape 1 - à remplir'!$G$31:$G$400,"animaux"),SUMIFS('Étape 1 - à remplir'!$F$31:$F$400,'Étape 1 - à remplir'!$E$31:$E$400,MASQ2!J587,'Étape 1 - à remplir'!$N$31:$N$400,S$3))))))=0,NA(),IF(S$2="Catégorie",IF(S$3="Toutes",SUMIFS('Étape 1 - à remplir'!$F$31:$F$400,'Étape 1 - à remplir'!$E$31:$E$400,MASQ2!J587,'Étape 1 - à remplir'!$G$31:$G$400,"animaux"),SUMIFS('Étape 1 - à remplir'!$F$31:$F$400,'Étape 1 - à remplir'!$E$31:$E$400,MASQ2!J587,'Étape 1 - à remplir'!$C$31:$C$400,S$3)),IF(S$2="Âge",IF(S$3="Tous",SUMIFS('Étape 1 - à remplir'!$F$31:$F$400,'Étape 1 - à remplir'!$E$31:$E$400,MASQ2!J587,'Étape 1 - à remplir'!$G$31:$G$400,"animaux"),SUMIFS('Étape 1 - à remplir'!$F$31:$F$400,'Étape 1 - à remplir'!$E$31:$E$400,MASQ2!J587,'Étape 1 - à remplir'!$P$31:$P$400,S$3)),IF(S$2="Atelier",IF(S$3="Tous",SUMIFS('Étape 1 - à remplir'!$F$31:$F$400,'Étape 1 - à remplir'!$E$31:$E$400,MASQ2!J587,'Étape 1 - à remplir'!$G$31:$G$400,"animaux"),SUMIFS('Étape 1 - à remplir'!$F$31:$F$400,'Étape 1 - à remplir'!$E$31:$E$400,MASQ2!J587,'Étape 1 - à remplir'!$O$31:$O$400,S$3)),IF(S$2="Espèce",IF(S$3="Tous",SUMIFS('Étape 1 - à remplir'!$F$31:$F$400,'Étape 1 - à remplir'!$E$31:$E$400,MASQ2!J587,'Étape 1 - à remplir'!$G$31:$G$400,"animaux"),SUMIFS('Étape 1 - à remplir'!$F$31:$F$400,'Étape 1 - à remplir'!$E$31:$E$400,MASQ2!J587,'Étape 1 - à remplir'!$N$31:$N$400,S$3)))))))</f>
        <v>#N/A</v>
      </c>
      <c r="L587" s="97">
        <f t="shared" si="256"/>
        <v>0</v>
      </c>
      <c r="M587" s="56" t="str">
        <f>Données_ATB!BN586</f>
        <v>Tiamuline</v>
      </c>
      <c r="N587" s="204" t="str">
        <f>Données_ATB!BO586</f>
        <v/>
      </c>
      <c r="O587" s="97" t="str">
        <f>Données_ATB!BP586</f>
        <v/>
      </c>
      <c r="P587" s="77" t="str">
        <f>Données_ATB!BR586</f>
        <v>Pleuromutilines</v>
      </c>
      <c r="Q587" s="78" t="str">
        <f>Données_ATB!BS586</f>
        <v/>
      </c>
      <c r="R587" s="79" t="str">
        <f>Données_ATB!BT586</f>
        <v/>
      </c>
      <c r="S587" s="78"/>
      <c r="U587" s="30" t="str">
        <f ca="1"/>
        <v>VETMULIN 81 MG/G PREMELANGE MEDICAMENTEUX POUR PORCS, POULETS, DINDES ET LAPINS</v>
      </c>
      <c r="V587" s="30" t="e">
        <f ca="1"/>
        <v>#N/A</v>
      </c>
      <c r="BD587" s="102" t="str">
        <f t="shared" si="238"/>
        <v/>
      </c>
      <c r="BE587" s="56" t="str">
        <f t="shared" si="239"/>
        <v>VETMULIN 81 MG/G PREMELANGE MEDICAMENTEUX POUR PORCS, POULETS, DINDES ET LAPINS</v>
      </c>
      <c r="BF587" s="204" t="e">
        <f>IF(IF(BN$2="Catégorie",IF(BN$3="Toutes",SUMIFS('Étape 1 - à remplir'!$F$31:$F$400,'Étape 1 - à remplir'!$E$31:$E$400,MASQ2!BE587,'Étape 1 - à remplir'!$G$31:$G$400,"lots"),SUMIFS('Étape 1 - à remplir'!$F$31:$F$400,'Étape 1 - à remplir'!$E$31:$E$400,MASQ2!BE587,'Étape 1 - à remplir'!$C$31:$C$400,BN$3)),IF(BN$2="Âge",IF(BN$3="Tous",SUMIFS('Étape 1 - à remplir'!$F$31:$F$400,'Étape 1 - à remplir'!$E$31:$E$400,MASQ2!BE587,'Étape 1 - à remplir'!$G$31:$G$400,"lots"),SUMIFS('Étape 1 - à remplir'!$F$31:$F$400,'Étape 1 - à remplir'!$E$31:$E$400,MASQ2!BE587,'Étape 1 - à remplir'!$P$31:$P$400,BN$3,'Étape 1 - à remplir'!$G$31:$G$400,"lots")),IF(BN$2="Atelier",IF(BN$3="Tous",SUMIFS('Étape 1 - à remplir'!$F$31:$F$400,'Étape 1 - à remplir'!$E$31:$E$400,MASQ2!BE587,'Étape 1 - à remplir'!$G$31:$G$400,"lots"),SUMIFS('Étape 1 - à remplir'!$F$31:$F$400,'Étape 1 - à remplir'!$E$31:$E$400,MASQ2!BE587,'Étape 1 - à remplir'!$O$31:$O$400,BN$3,'Étape 1 - à remplir'!$G$31:$G$400,"lots")),IF(BN$2="Espèce",IF(BN$3="Tous",SUMIFS('Étape 1 - à remplir'!$F$31:$F$400,'Étape 1 - à remplir'!$E$31:$E$400,MASQ2!BE587,'Étape 1 - à remplir'!$G$31:$G$400,"lots"),SUMIFS('Étape 1 - à remplir'!$F$31:$F$400,'Étape 1 - à remplir'!$E$31:$E$400,MASQ2!BE587,'Étape 1 - à remplir'!$N$31:$N$400,BN$3,'Étape 1 - à remplir'!$G$31:$G$400,"lots"))))))=0,NA(),IF(BN$2="Catégorie",IF(BN$3="Toutes",SUMIFS('Étape 1 - à remplir'!$F$31:$F$400,'Étape 1 - à remplir'!$E$31:$E$400,MASQ2!BE587,'Étape 1 - à remplir'!$G$31:$G$400,"lots"),SUMIFS('Étape 1 - à remplir'!$F$31:$F$400,'Étape 1 - à remplir'!$E$31:$E$400,MASQ2!BE587,'Étape 1 - à remplir'!$C$31:$C$400,BN$3)),IF(BN$2="Âge",IF(BN$3="Tous",SUMIFS('Étape 1 - à remplir'!$F$31:$F$400,'Étape 1 - à remplir'!$E$31:$E$400,MASQ2!BE587,'Étape 1 - à remplir'!$G$31:$G$400,"lots"),SUMIFS('Étape 1 - à remplir'!$F$31:$F$400,'Étape 1 - à remplir'!$E$31:$E$400,MASQ2!BE587,'Étape 1 - à remplir'!$P$31:$P$400,BN$3,'Étape 1 - à remplir'!$G$31:$G$400,"lots")),IF(BN$2="Atelier",IF(BN$3="Tous",SUMIFS('Étape 1 - à remplir'!$F$31:$F$400,'Étape 1 - à remplir'!$E$31:$E$400,MASQ2!BE587,'Étape 1 - à remplir'!$G$31:$G$400,"lots"),SUMIFS('Étape 1 - à remplir'!$F$31:$F$400,'Étape 1 - à remplir'!$E$31:$E$400,MASQ2!BE587,'Étape 1 - à remplir'!$O$31:$O$400,BN$3,'Étape 1 - à remplir'!$G$31:$G$400,"lots")),IF(BN$2="Espèce",IF(BN$3="Tous",SUMIFS('Étape 1 - à remplir'!$F$31:$F$400,'Étape 1 - à remplir'!$E$31:$E$400,MASQ2!BE587,'Étape 1 - à remplir'!$G$31:$G$400,"lots"),SUMIFS('Étape 1 - à remplir'!$F$31:$F$400,'Étape 1 - à remplir'!$E$31:$E$400,MASQ2!BE587,'Étape 1 - à remplir'!$N$31:$N$400,BN$3,'Étape 1 - à remplir'!$G$31:$G$400,"lots")))))))</f>
        <v>#N/A</v>
      </c>
      <c r="BG587" s="204">
        <f t="shared" si="254"/>
        <v>0</v>
      </c>
      <c r="BH587" s="204" t="str">
        <f t="shared" si="240"/>
        <v>Tiamuline</v>
      </c>
      <c r="BI587" s="204" t="str">
        <f t="shared" si="241"/>
        <v/>
      </c>
      <c r="BJ587" s="204" t="str">
        <f t="shared" si="242"/>
        <v/>
      </c>
      <c r="BK587" s="204" t="str">
        <f t="shared" si="243"/>
        <v>Pleuromutilines</v>
      </c>
      <c r="BL587" s="204" t="str">
        <f t="shared" si="244"/>
        <v/>
      </c>
      <c r="BM587" s="97" t="str">
        <f t="shared" si="245"/>
        <v/>
      </c>
      <c r="BP587" t="str">
        <f ca="1"/>
        <v>VETMULIN 81 MG/G PREMELANGE MEDICAMENTEUX POUR PORCS, POULETS, DINDES ET LAPINS</v>
      </c>
      <c r="BQ587" t="e">
        <f ca="1"/>
        <v>#N/A</v>
      </c>
      <c r="CY587" s="102" t="str">
        <f t="shared" si="246"/>
        <v/>
      </c>
      <c r="CZ587" s="56" t="str">
        <f t="shared" si="247"/>
        <v>VETMULIN 81 MG/G PREMELANGE MEDICAMENTEUX POUR PORCS, POULETS, DINDES ET LAPINS</v>
      </c>
      <c r="DA587" s="204" t="e">
        <f>IF(IF(DI$2="Catégorie",IF(DI$3="Toutes",SUMIFS('Étape 1 - à remplir'!$F$31:$F$400,'Étape 1 - à remplir'!$E$31:$E$400,MASQ2!CZ587,'Étape 1 - à remplir'!$G$31:$G$400,"kg"),SUMIFS('Étape 1 - à remplir'!$F$31:$F$400,'Étape 1 - à remplir'!$E$31:$E$400,MASQ2!CZ587,'Étape 1 - à remplir'!$C$31:$C$400,DI$3)),IF(DI$2="Âge",IF(DI$3="Tous",SUMIFS('Étape 1 - à remplir'!$F$31:$F$400,'Étape 1 - à remplir'!$E$31:$E$400,MASQ2!CZ587,'Étape 1 - à remplir'!$G$31:$G$400,"kg"),SUMIFS('Étape 1 - à remplir'!$F$31:$F$400,'Étape 1 - à remplir'!$E$31:$E$400,MASQ2!CZ587,'Étape 1 - à remplir'!$P$31:$P$400,DI$3,'Étape 1 - à remplir'!$G$31:$G$400,"kg")),IF(DI$2="Atelier",IF(DI$3="Tous",SUMIFS('Étape 1 - à remplir'!$F$31:$F$400,'Étape 1 - à remplir'!$E$31:$E$400,MASQ2!CZ587,'Étape 1 - à remplir'!$G$31:$G$400,"kg"),SUMIFS('Étape 1 - à remplir'!$F$31:$F$400,'Étape 1 - à remplir'!$E$31:$E$400,MASQ2!CZ587,'Étape 1 - à remplir'!$O$31:$O$400,DI$3,'Étape 1 - à remplir'!$G$31:$G$400,"kg")),IF(DI$2="Espèce",IF(DI$3="Tous",SUMIFS('Étape 1 - à remplir'!$F$31:$F$400,'Étape 1 - à remplir'!$E$31:$E$400,MASQ2!CZ587,'Étape 1 - à remplir'!$G$31:$G$400,"kg"),SUMIFS('Étape 1 - à remplir'!$F$31:$F$400,'Étape 1 - à remplir'!$E$31:$E$400,MASQ2!CZ587,'Étape 1 - à remplir'!$N$31:$N$400,DI$3,'Étape 1 - à remplir'!$G$31:$G$400,"kg"))))))=0,NA(),IF(DI$2="Catégorie",IF(DI$3="Toutes",SUMIFS('Étape 1 - à remplir'!$F$31:$F$400,'Étape 1 - à remplir'!$E$31:$E$400,MASQ2!CZ587,'Étape 1 - à remplir'!$G$31:$G$400,"kg"),SUMIFS('Étape 1 - à remplir'!$F$31:$F$400,'Étape 1 - à remplir'!$E$31:$E$400,MASQ2!CZ587,'Étape 1 - à remplir'!$C$31:$C$400,DI$3)),IF(DI$2="Âge",IF(DI$3="Tous",SUMIFS('Étape 1 - à remplir'!$F$31:$F$400,'Étape 1 - à remplir'!$E$31:$E$400,MASQ2!CZ587,'Étape 1 - à remplir'!$G$31:$G$400,"kg"),SUMIFS('Étape 1 - à remplir'!$F$31:$F$400,'Étape 1 - à remplir'!$E$31:$E$400,MASQ2!CZ587,'Étape 1 - à remplir'!$P$31:$P$400,DI$3,'Étape 1 - à remplir'!$G$31:$G$400,"kg")),IF(DI$2="Atelier",IF(DI$3="Tous",SUMIFS('Étape 1 - à remplir'!$F$31:$F$400,'Étape 1 - à remplir'!$E$31:$E$400,MASQ2!CZ587,'Étape 1 - à remplir'!$G$31:$G$400,"kg"),SUMIFS('Étape 1 - à remplir'!$F$31:$F$400,'Étape 1 - à remplir'!$E$31:$E$400,MASQ2!CZ587,'Étape 1 - à remplir'!$O$31:$O$400,DI$3,'Étape 1 - à remplir'!$G$31:$G$400,"kg")),IF(DI$2="Espèce",IF(DI$3="Tous",SUMIFS('Étape 1 - à remplir'!$F$31:$F$400,'Étape 1 - à remplir'!$E$31:$E$400,MASQ2!CZ587,'Étape 1 - à remplir'!$G$31:$G$400,"kg"),SUMIFS('Étape 1 - à remplir'!$F$31:$F$400,'Étape 1 - à remplir'!$E$31:$E$400,MASQ2!CZ587,'Étape 1 - à remplir'!$N$31:$N$400,DI$3,'Étape 1 - à remplir'!$G$31:$G$400,"kg")))))))</f>
        <v>#N/A</v>
      </c>
      <c r="DB587" s="104">
        <f t="shared" si="255"/>
        <v>0</v>
      </c>
      <c r="DC587" s="204" t="str">
        <f t="shared" si="248"/>
        <v>Tiamuline</v>
      </c>
      <c r="DD587" s="204" t="str">
        <f t="shared" si="249"/>
        <v/>
      </c>
      <c r="DE587" s="204" t="str">
        <f t="shared" si="250"/>
        <v/>
      </c>
      <c r="DF587" s="204" t="str">
        <f t="shared" si="251"/>
        <v>Pleuromutilines</v>
      </c>
      <c r="DG587" s="204" t="str">
        <f t="shared" si="252"/>
        <v/>
      </c>
      <c r="DH587" s="97" t="str">
        <f t="shared" si="253"/>
        <v/>
      </c>
      <c r="DK587" t="str">
        <f ca="1"/>
        <v>VETMULIN 81 MG/G PREMELANGE MEDICAMENTEUX POUR PORCS, POULETS, DINDES ET LAPINS</v>
      </c>
      <c r="DL587" t="e">
        <f ca="1"/>
        <v>#N/A</v>
      </c>
    </row>
    <row r="588" spans="9:116" x14ac:dyDescent="0.25">
      <c r="I588" s="102" t="str">
        <f>INDEX(Données_ATB!BE:BV,MATCH(MASQ2!J588,Données_ATB!BE:BE,0),18)</f>
        <v/>
      </c>
      <c r="J588" s="77" t="str">
        <f>Données_ATB!BE587</f>
        <v>VETO-ANTI-DIAR</v>
      </c>
      <c r="K588" s="204" t="e">
        <f>IF(IF(S$2="Catégorie",IF(S$3="Toutes",SUMIFS('Étape 1 - à remplir'!$F$31:$F$400,'Étape 1 - à remplir'!$E$31:$E$400,MASQ2!J588,'Étape 1 - à remplir'!$G$31:$G$400,"animaux"),SUMIFS('Étape 1 - à remplir'!$F$31:$F$400,'Étape 1 - à remplir'!$E$31:$E$400,MASQ2!J588,'Étape 1 - à remplir'!$C$31:$C$400,S$3)),IF(S$2="Âge",IF(S$3="Tous",SUMIFS('Étape 1 - à remplir'!$F$31:$F$400,'Étape 1 - à remplir'!$E$31:$E$400,MASQ2!J588,'Étape 1 - à remplir'!$G$31:$G$400,"animaux"),SUMIFS('Étape 1 - à remplir'!$F$31:$F$400,'Étape 1 - à remplir'!$E$31:$E$400,MASQ2!J588,'Étape 1 - à remplir'!$P$31:$P$400,S$3)),IF(S$2="Atelier",IF(S$3="Tous",SUMIFS('Étape 1 - à remplir'!$F$31:$F$400,'Étape 1 - à remplir'!$E$31:$E$400,MASQ2!J588,'Étape 1 - à remplir'!$G$31:$G$400,"animaux"),SUMIFS('Étape 1 - à remplir'!$F$31:$F$400,'Étape 1 - à remplir'!$E$31:$E$400,MASQ2!J588,'Étape 1 - à remplir'!$O$31:$O$400,S$3)),IF(S$2="Espèce",IF(S$3="Tous",SUMIFS('Étape 1 - à remplir'!$F$31:$F$400,'Étape 1 - à remplir'!$E$31:$E$400,MASQ2!J588,'Étape 1 - à remplir'!$G$31:$G$400,"animaux"),SUMIFS('Étape 1 - à remplir'!$F$31:$F$400,'Étape 1 - à remplir'!$E$31:$E$400,MASQ2!J588,'Étape 1 - à remplir'!$N$31:$N$400,S$3))))))=0,NA(),IF(S$2="Catégorie",IF(S$3="Toutes",SUMIFS('Étape 1 - à remplir'!$F$31:$F$400,'Étape 1 - à remplir'!$E$31:$E$400,MASQ2!J588,'Étape 1 - à remplir'!$G$31:$G$400,"animaux"),SUMIFS('Étape 1 - à remplir'!$F$31:$F$400,'Étape 1 - à remplir'!$E$31:$E$400,MASQ2!J588,'Étape 1 - à remplir'!$C$31:$C$400,S$3)),IF(S$2="Âge",IF(S$3="Tous",SUMIFS('Étape 1 - à remplir'!$F$31:$F$400,'Étape 1 - à remplir'!$E$31:$E$400,MASQ2!J588,'Étape 1 - à remplir'!$G$31:$G$400,"animaux"),SUMIFS('Étape 1 - à remplir'!$F$31:$F$400,'Étape 1 - à remplir'!$E$31:$E$400,MASQ2!J588,'Étape 1 - à remplir'!$P$31:$P$400,S$3)),IF(S$2="Atelier",IF(S$3="Tous",SUMIFS('Étape 1 - à remplir'!$F$31:$F$400,'Étape 1 - à remplir'!$E$31:$E$400,MASQ2!J588,'Étape 1 - à remplir'!$G$31:$G$400,"animaux"),SUMIFS('Étape 1 - à remplir'!$F$31:$F$400,'Étape 1 - à remplir'!$E$31:$E$400,MASQ2!J588,'Étape 1 - à remplir'!$O$31:$O$400,S$3)),IF(S$2="Espèce",IF(S$3="Tous",SUMIFS('Étape 1 - à remplir'!$F$31:$F$400,'Étape 1 - à remplir'!$E$31:$E$400,MASQ2!J588,'Étape 1 - à remplir'!$G$31:$G$400,"animaux"),SUMIFS('Étape 1 - à remplir'!$F$31:$F$400,'Étape 1 - à remplir'!$E$31:$E$400,MASQ2!J588,'Étape 1 - à remplir'!$N$31:$N$400,S$3)))))))</f>
        <v>#N/A</v>
      </c>
      <c r="L588" s="97">
        <f t="shared" si="256"/>
        <v>0</v>
      </c>
      <c r="M588" s="56" t="str">
        <f>Données_ATB!BN587</f>
        <v>Sulfaguanidine</v>
      </c>
      <c r="N588" s="204" t="str">
        <f>Données_ATB!BO587</f>
        <v/>
      </c>
      <c r="O588" s="97" t="str">
        <f>Données_ATB!BP587</f>
        <v/>
      </c>
      <c r="P588" s="77" t="str">
        <f>Données_ATB!BR587</f>
        <v>Sulfamides</v>
      </c>
      <c r="Q588" s="78" t="str">
        <f>Données_ATB!BS587</f>
        <v/>
      </c>
      <c r="R588" s="79" t="str">
        <f>Données_ATB!BT587</f>
        <v/>
      </c>
      <c r="S588" s="78"/>
      <c r="U588" s="30" t="str">
        <f ca="1"/>
        <v>VETO-ANTI-DIAR</v>
      </c>
      <c r="V588" s="30" t="e">
        <f ca="1"/>
        <v>#N/A</v>
      </c>
      <c r="BD588" s="102" t="str">
        <f t="shared" si="238"/>
        <v/>
      </c>
      <c r="BE588" s="56" t="str">
        <f t="shared" si="239"/>
        <v>VETO-ANTI-DIAR</v>
      </c>
      <c r="BF588" s="204" t="e">
        <f>IF(IF(BN$2="Catégorie",IF(BN$3="Toutes",SUMIFS('Étape 1 - à remplir'!$F$31:$F$400,'Étape 1 - à remplir'!$E$31:$E$400,MASQ2!BE588,'Étape 1 - à remplir'!$G$31:$G$400,"lots"),SUMIFS('Étape 1 - à remplir'!$F$31:$F$400,'Étape 1 - à remplir'!$E$31:$E$400,MASQ2!BE588,'Étape 1 - à remplir'!$C$31:$C$400,BN$3)),IF(BN$2="Âge",IF(BN$3="Tous",SUMIFS('Étape 1 - à remplir'!$F$31:$F$400,'Étape 1 - à remplir'!$E$31:$E$400,MASQ2!BE588,'Étape 1 - à remplir'!$G$31:$G$400,"lots"),SUMIFS('Étape 1 - à remplir'!$F$31:$F$400,'Étape 1 - à remplir'!$E$31:$E$400,MASQ2!BE588,'Étape 1 - à remplir'!$P$31:$P$400,BN$3,'Étape 1 - à remplir'!$G$31:$G$400,"lots")),IF(BN$2="Atelier",IF(BN$3="Tous",SUMIFS('Étape 1 - à remplir'!$F$31:$F$400,'Étape 1 - à remplir'!$E$31:$E$400,MASQ2!BE588,'Étape 1 - à remplir'!$G$31:$G$400,"lots"),SUMIFS('Étape 1 - à remplir'!$F$31:$F$400,'Étape 1 - à remplir'!$E$31:$E$400,MASQ2!BE588,'Étape 1 - à remplir'!$O$31:$O$400,BN$3,'Étape 1 - à remplir'!$G$31:$G$400,"lots")),IF(BN$2="Espèce",IF(BN$3="Tous",SUMIFS('Étape 1 - à remplir'!$F$31:$F$400,'Étape 1 - à remplir'!$E$31:$E$400,MASQ2!BE588,'Étape 1 - à remplir'!$G$31:$G$400,"lots"),SUMIFS('Étape 1 - à remplir'!$F$31:$F$400,'Étape 1 - à remplir'!$E$31:$E$400,MASQ2!BE588,'Étape 1 - à remplir'!$N$31:$N$400,BN$3,'Étape 1 - à remplir'!$G$31:$G$400,"lots"))))))=0,NA(),IF(BN$2="Catégorie",IF(BN$3="Toutes",SUMIFS('Étape 1 - à remplir'!$F$31:$F$400,'Étape 1 - à remplir'!$E$31:$E$400,MASQ2!BE588,'Étape 1 - à remplir'!$G$31:$G$400,"lots"),SUMIFS('Étape 1 - à remplir'!$F$31:$F$400,'Étape 1 - à remplir'!$E$31:$E$400,MASQ2!BE588,'Étape 1 - à remplir'!$C$31:$C$400,BN$3)),IF(BN$2="Âge",IF(BN$3="Tous",SUMIFS('Étape 1 - à remplir'!$F$31:$F$400,'Étape 1 - à remplir'!$E$31:$E$400,MASQ2!BE588,'Étape 1 - à remplir'!$G$31:$G$400,"lots"),SUMIFS('Étape 1 - à remplir'!$F$31:$F$400,'Étape 1 - à remplir'!$E$31:$E$400,MASQ2!BE588,'Étape 1 - à remplir'!$P$31:$P$400,BN$3,'Étape 1 - à remplir'!$G$31:$G$400,"lots")),IF(BN$2="Atelier",IF(BN$3="Tous",SUMIFS('Étape 1 - à remplir'!$F$31:$F$400,'Étape 1 - à remplir'!$E$31:$E$400,MASQ2!BE588,'Étape 1 - à remplir'!$G$31:$G$400,"lots"),SUMIFS('Étape 1 - à remplir'!$F$31:$F$400,'Étape 1 - à remplir'!$E$31:$E$400,MASQ2!BE588,'Étape 1 - à remplir'!$O$31:$O$400,BN$3,'Étape 1 - à remplir'!$G$31:$G$400,"lots")),IF(BN$2="Espèce",IF(BN$3="Tous",SUMIFS('Étape 1 - à remplir'!$F$31:$F$400,'Étape 1 - à remplir'!$E$31:$E$400,MASQ2!BE588,'Étape 1 - à remplir'!$G$31:$G$400,"lots"),SUMIFS('Étape 1 - à remplir'!$F$31:$F$400,'Étape 1 - à remplir'!$E$31:$E$400,MASQ2!BE588,'Étape 1 - à remplir'!$N$31:$N$400,BN$3,'Étape 1 - à remplir'!$G$31:$G$400,"lots")))))))</f>
        <v>#N/A</v>
      </c>
      <c r="BG588" s="204">
        <f t="shared" si="254"/>
        <v>0</v>
      </c>
      <c r="BH588" s="204" t="str">
        <f t="shared" si="240"/>
        <v>Sulfaguanidine</v>
      </c>
      <c r="BI588" s="204" t="str">
        <f t="shared" si="241"/>
        <v/>
      </c>
      <c r="BJ588" s="204" t="str">
        <f t="shared" si="242"/>
        <v/>
      </c>
      <c r="BK588" s="204" t="str">
        <f t="shared" si="243"/>
        <v>Sulfamides</v>
      </c>
      <c r="BL588" s="204" t="str">
        <f t="shared" si="244"/>
        <v/>
      </c>
      <c r="BM588" s="97" t="str">
        <f t="shared" si="245"/>
        <v/>
      </c>
      <c r="BP588" t="str">
        <f ca="1"/>
        <v>VETO-ANTI-DIAR</v>
      </c>
      <c r="BQ588" t="e">
        <f ca="1"/>
        <v>#N/A</v>
      </c>
      <c r="CY588" s="102" t="str">
        <f t="shared" si="246"/>
        <v/>
      </c>
      <c r="CZ588" s="56" t="str">
        <f t="shared" si="247"/>
        <v>VETO-ANTI-DIAR</v>
      </c>
      <c r="DA588" s="204" t="e">
        <f>IF(IF(DI$2="Catégorie",IF(DI$3="Toutes",SUMIFS('Étape 1 - à remplir'!$F$31:$F$400,'Étape 1 - à remplir'!$E$31:$E$400,MASQ2!CZ588,'Étape 1 - à remplir'!$G$31:$G$400,"kg"),SUMIFS('Étape 1 - à remplir'!$F$31:$F$400,'Étape 1 - à remplir'!$E$31:$E$400,MASQ2!CZ588,'Étape 1 - à remplir'!$C$31:$C$400,DI$3)),IF(DI$2="Âge",IF(DI$3="Tous",SUMIFS('Étape 1 - à remplir'!$F$31:$F$400,'Étape 1 - à remplir'!$E$31:$E$400,MASQ2!CZ588,'Étape 1 - à remplir'!$G$31:$G$400,"kg"),SUMIFS('Étape 1 - à remplir'!$F$31:$F$400,'Étape 1 - à remplir'!$E$31:$E$400,MASQ2!CZ588,'Étape 1 - à remplir'!$P$31:$P$400,DI$3,'Étape 1 - à remplir'!$G$31:$G$400,"kg")),IF(DI$2="Atelier",IF(DI$3="Tous",SUMIFS('Étape 1 - à remplir'!$F$31:$F$400,'Étape 1 - à remplir'!$E$31:$E$400,MASQ2!CZ588,'Étape 1 - à remplir'!$G$31:$G$400,"kg"),SUMIFS('Étape 1 - à remplir'!$F$31:$F$400,'Étape 1 - à remplir'!$E$31:$E$400,MASQ2!CZ588,'Étape 1 - à remplir'!$O$31:$O$400,DI$3,'Étape 1 - à remplir'!$G$31:$G$400,"kg")),IF(DI$2="Espèce",IF(DI$3="Tous",SUMIFS('Étape 1 - à remplir'!$F$31:$F$400,'Étape 1 - à remplir'!$E$31:$E$400,MASQ2!CZ588,'Étape 1 - à remplir'!$G$31:$G$400,"kg"),SUMIFS('Étape 1 - à remplir'!$F$31:$F$400,'Étape 1 - à remplir'!$E$31:$E$400,MASQ2!CZ588,'Étape 1 - à remplir'!$N$31:$N$400,DI$3,'Étape 1 - à remplir'!$G$31:$G$400,"kg"))))))=0,NA(),IF(DI$2="Catégorie",IF(DI$3="Toutes",SUMIFS('Étape 1 - à remplir'!$F$31:$F$400,'Étape 1 - à remplir'!$E$31:$E$400,MASQ2!CZ588,'Étape 1 - à remplir'!$G$31:$G$400,"kg"),SUMIFS('Étape 1 - à remplir'!$F$31:$F$400,'Étape 1 - à remplir'!$E$31:$E$400,MASQ2!CZ588,'Étape 1 - à remplir'!$C$31:$C$400,DI$3)),IF(DI$2="Âge",IF(DI$3="Tous",SUMIFS('Étape 1 - à remplir'!$F$31:$F$400,'Étape 1 - à remplir'!$E$31:$E$400,MASQ2!CZ588,'Étape 1 - à remplir'!$G$31:$G$400,"kg"),SUMIFS('Étape 1 - à remplir'!$F$31:$F$400,'Étape 1 - à remplir'!$E$31:$E$400,MASQ2!CZ588,'Étape 1 - à remplir'!$P$31:$P$400,DI$3,'Étape 1 - à remplir'!$G$31:$G$400,"kg")),IF(DI$2="Atelier",IF(DI$3="Tous",SUMIFS('Étape 1 - à remplir'!$F$31:$F$400,'Étape 1 - à remplir'!$E$31:$E$400,MASQ2!CZ588,'Étape 1 - à remplir'!$G$31:$G$400,"kg"),SUMIFS('Étape 1 - à remplir'!$F$31:$F$400,'Étape 1 - à remplir'!$E$31:$E$400,MASQ2!CZ588,'Étape 1 - à remplir'!$O$31:$O$400,DI$3,'Étape 1 - à remplir'!$G$31:$G$400,"kg")),IF(DI$2="Espèce",IF(DI$3="Tous",SUMIFS('Étape 1 - à remplir'!$F$31:$F$400,'Étape 1 - à remplir'!$E$31:$E$400,MASQ2!CZ588,'Étape 1 - à remplir'!$G$31:$G$400,"kg"),SUMIFS('Étape 1 - à remplir'!$F$31:$F$400,'Étape 1 - à remplir'!$E$31:$E$400,MASQ2!CZ588,'Étape 1 - à remplir'!$N$31:$N$400,DI$3,'Étape 1 - à remplir'!$G$31:$G$400,"kg")))))))</f>
        <v>#N/A</v>
      </c>
      <c r="DB588" s="104">
        <f t="shared" si="255"/>
        <v>0</v>
      </c>
      <c r="DC588" s="204" t="str">
        <f t="shared" si="248"/>
        <v>Sulfaguanidine</v>
      </c>
      <c r="DD588" s="204" t="str">
        <f t="shared" si="249"/>
        <v/>
      </c>
      <c r="DE588" s="204" t="str">
        <f t="shared" si="250"/>
        <v/>
      </c>
      <c r="DF588" s="204" t="str">
        <f t="shared" si="251"/>
        <v>Sulfamides</v>
      </c>
      <c r="DG588" s="204" t="str">
        <f t="shared" si="252"/>
        <v/>
      </c>
      <c r="DH588" s="97" t="str">
        <f t="shared" si="253"/>
        <v/>
      </c>
      <c r="DK588" t="str">
        <f ca="1"/>
        <v>VETO-ANTI-DIAR</v>
      </c>
      <c r="DL588" t="e">
        <f ca="1"/>
        <v>#N/A</v>
      </c>
    </row>
    <row r="589" spans="9:116" x14ac:dyDescent="0.25">
      <c r="I589" s="102" t="str">
        <f>INDEX(Données_ATB!BE:BV,MATCH(MASQ2!J589,Données_ATB!BE:BE,0),18)</f>
        <v>x</v>
      </c>
      <c r="J589" s="77" t="str">
        <f>Données_ATB!BE588</f>
        <v>VETOCOLI POUDRE SOLUBLE</v>
      </c>
      <c r="K589" s="204" t="e">
        <f>IF(IF(S$2="Catégorie",IF(S$3="Toutes",SUMIFS('Étape 1 - à remplir'!$F$31:$F$400,'Étape 1 - à remplir'!$E$31:$E$400,MASQ2!J589,'Étape 1 - à remplir'!$G$31:$G$400,"animaux"),SUMIFS('Étape 1 - à remplir'!$F$31:$F$400,'Étape 1 - à remplir'!$E$31:$E$400,MASQ2!J589,'Étape 1 - à remplir'!$C$31:$C$400,S$3)),IF(S$2="Âge",IF(S$3="Tous",SUMIFS('Étape 1 - à remplir'!$F$31:$F$400,'Étape 1 - à remplir'!$E$31:$E$400,MASQ2!J589,'Étape 1 - à remplir'!$G$31:$G$400,"animaux"),SUMIFS('Étape 1 - à remplir'!$F$31:$F$400,'Étape 1 - à remplir'!$E$31:$E$400,MASQ2!J589,'Étape 1 - à remplir'!$P$31:$P$400,S$3)),IF(S$2="Atelier",IF(S$3="Tous",SUMIFS('Étape 1 - à remplir'!$F$31:$F$400,'Étape 1 - à remplir'!$E$31:$E$400,MASQ2!J589,'Étape 1 - à remplir'!$G$31:$G$400,"animaux"),SUMIFS('Étape 1 - à remplir'!$F$31:$F$400,'Étape 1 - à remplir'!$E$31:$E$400,MASQ2!J589,'Étape 1 - à remplir'!$O$31:$O$400,S$3)),IF(S$2="Espèce",IF(S$3="Tous",SUMIFS('Étape 1 - à remplir'!$F$31:$F$400,'Étape 1 - à remplir'!$E$31:$E$400,MASQ2!J589,'Étape 1 - à remplir'!$G$31:$G$400,"animaux"),SUMIFS('Étape 1 - à remplir'!$F$31:$F$400,'Étape 1 - à remplir'!$E$31:$E$400,MASQ2!J589,'Étape 1 - à remplir'!$N$31:$N$400,S$3))))))=0,NA(),IF(S$2="Catégorie",IF(S$3="Toutes",SUMIFS('Étape 1 - à remplir'!$F$31:$F$400,'Étape 1 - à remplir'!$E$31:$E$400,MASQ2!J589,'Étape 1 - à remplir'!$G$31:$G$400,"animaux"),SUMIFS('Étape 1 - à remplir'!$F$31:$F$400,'Étape 1 - à remplir'!$E$31:$E$400,MASQ2!J589,'Étape 1 - à remplir'!$C$31:$C$400,S$3)),IF(S$2="Âge",IF(S$3="Tous",SUMIFS('Étape 1 - à remplir'!$F$31:$F$400,'Étape 1 - à remplir'!$E$31:$E$400,MASQ2!J589,'Étape 1 - à remplir'!$G$31:$G$400,"animaux"),SUMIFS('Étape 1 - à remplir'!$F$31:$F$400,'Étape 1 - à remplir'!$E$31:$E$400,MASQ2!J589,'Étape 1 - à remplir'!$P$31:$P$400,S$3)),IF(S$2="Atelier",IF(S$3="Tous",SUMIFS('Étape 1 - à remplir'!$F$31:$F$400,'Étape 1 - à remplir'!$E$31:$E$400,MASQ2!J589,'Étape 1 - à remplir'!$G$31:$G$400,"animaux"),SUMIFS('Étape 1 - à remplir'!$F$31:$F$400,'Étape 1 - à remplir'!$E$31:$E$400,MASQ2!J589,'Étape 1 - à remplir'!$O$31:$O$400,S$3)),IF(S$2="Espèce",IF(S$3="Tous",SUMIFS('Étape 1 - à remplir'!$F$31:$F$400,'Étape 1 - à remplir'!$E$31:$E$400,MASQ2!J589,'Étape 1 - à remplir'!$G$31:$G$400,"animaux"),SUMIFS('Étape 1 - à remplir'!$F$31:$F$400,'Étape 1 - à remplir'!$E$31:$E$400,MASQ2!J589,'Étape 1 - à remplir'!$N$31:$N$400,S$3)))))))</f>
        <v>#N/A</v>
      </c>
      <c r="L589" s="97">
        <f t="shared" si="256"/>
        <v>0</v>
      </c>
      <c r="M589" s="56" t="str">
        <f>Données_ATB!BN588</f>
        <v>Colistine</v>
      </c>
      <c r="N589" s="204" t="str">
        <f>Données_ATB!BO588</f>
        <v/>
      </c>
      <c r="O589" s="97" t="str">
        <f>Données_ATB!BP588</f>
        <v/>
      </c>
      <c r="P589" s="77" t="str">
        <f>Données_ATB!BR588</f>
        <v>Polypeptides</v>
      </c>
      <c r="Q589" s="78" t="str">
        <f>Données_ATB!BS588</f>
        <v/>
      </c>
      <c r="R589" s="79" t="str">
        <f>Données_ATB!BT588</f>
        <v/>
      </c>
      <c r="S589" s="78"/>
      <c r="U589" s="30" t="str">
        <f ca="1"/>
        <v>VETOCOLI POUDRE SOLUBLE</v>
      </c>
      <c r="V589" s="30" t="e">
        <f ca="1"/>
        <v>#N/A</v>
      </c>
      <c r="BD589" s="102" t="str">
        <f t="shared" si="238"/>
        <v>x</v>
      </c>
      <c r="BE589" s="56" t="str">
        <f t="shared" si="239"/>
        <v>VETOCOLI POUDRE SOLUBLE</v>
      </c>
      <c r="BF589" s="204" t="e">
        <f>IF(IF(BN$2="Catégorie",IF(BN$3="Toutes",SUMIFS('Étape 1 - à remplir'!$F$31:$F$400,'Étape 1 - à remplir'!$E$31:$E$400,MASQ2!BE589,'Étape 1 - à remplir'!$G$31:$G$400,"lots"),SUMIFS('Étape 1 - à remplir'!$F$31:$F$400,'Étape 1 - à remplir'!$E$31:$E$400,MASQ2!BE589,'Étape 1 - à remplir'!$C$31:$C$400,BN$3)),IF(BN$2="Âge",IF(BN$3="Tous",SUMIFS('Étape 1 - à remplir'!$F$31:$F$400,'Étape 1 - à remplir'!$E$31:$E$400,MASQ2!BE589,'Étape 1 - à remplir'!$G$31:$G$400,"lots"),SUMIFS('Étape 1 - à remplir'!$F$31:$F$400,'Étape 1 - à remplir'!$E$31:$E$400,MASQ2!BE589,'Étape 1 - à remplir'!$P$31:$P$400,BN$3,'Étape 1 - à remplir'!$G$31:$G$400,"lots")),IF(BN$2="Atelier",IF(BN$3="Tous",SUMIFS('Étape 1 - à remplir'!$F$31:$F$400,'Étape 1 - à remplir'!$E$31:$E$400,MASQ2!BE589,'Étape 1 - à remplir'!$G$31:$G$400,"lots"),SUMIFS('Étape 1 - à remplir'!$F$31:$F$400,'Étape 1 - à remplir'!$E$31:$E$400,MASQ2!BE589,'Étape 1 - à remplir'!$O$31:$O$400,BN$3,'Étape 1 - à remplir'!$G$31:$G$400,"lots")),IF(BN$2="Espèce",IF(BN$3="Tous",SUMIFS('Étape 1 - à remplir'!$F$31:$F$400,'Étape 1 - à remplir'!$E$31:$E$400,MASQ2!BE589,'Étape 1 - à remplir'!$G$31:$G$400,"lots"),SUMIFS('Étape 1 - à remplir'!$F$31:$F$400,'Étape 1 - à remplir'!$E$31:$E$400,MASQ2!BE589,'Étape 1 - à remplir'!$N$31:$N$400,BN$3,'Étape 1 - à remplir'!$G$31:$G$400,"lots"))))))=0,NA(),IF(BN$2="Catégorie",IF(BN$3="Toutes",SUMIFS('Étape 1 - à remplir'!$F$31:$F$400,'Étape 1 - à remplir'!$E$31:$E$400,MASQ2!BE589,'Étape 1 - à remplir'!$G$31:$G$400,"lots"),SUMIFS('Étape 1 - à remplir'!$F$31:$F$400,'Étape 1 - à remplir'!$E$31:$E$400,MASQ2!BE589,'Étape 1 - à remplir'!$C$31:$C$400,BN$3)),IF(BN$2="Âge",IF(BN$3="Tous",SUMIFS('Étape 1 - à remplir'!$F$31:$F$400,'Étape 1 - à remplir'!$E$31:$E$400,MASQ2!BE589,'Étape 1 - à remplir'!$G$31:$G$400,"lots"),SUMIFS('Étape 1 - à remplir'!$F$31:$F$400,'Étape 1 - à remplir'!$E$31:$E$400,MASQ2!BE589,'Étape 1 - à remplir'!$P$31:$P$400,BN$3,'Étape 1 - à remplir'!$G$31:$G$400,"lots")),IF(BN$2="Atelier",IF(BN$3="Tous",SUMIFS('Étape 1 - à remplir'!$F$31:$F$400,'Étape 1 - à remplir'!$E$31:$E$400,MASQ2!BE589,'Étape 1 - à remplir'!$G$31:$G$400,"lots"),SUMIFS('Étape 1 - à remplir'!$F$31:$F$400,'Étape 1 - à remplir'!$E$31:$E$400,MASQ2!BE589,'Étape 1 - à remplir'!$O$31:$O$400,BN$3,'Étape 1 - à remplir'!$G$31:$G$400,"lots")),IF(BN$2="Espèce",IF(BN$3="Tous",SUMIFS('Étape 1 - à remplir'!$F$31:$F$400,'Étape 1 - à remplir'!$E$31:$E$400,MASQ2!BE589,'Étape 1 - à remplir'!$G$31:$G$400,"lots"),SUMIFS('Étape 1 - à remplir'!$F$31:$F$400,'Étape 1 - à remplir'!$E$31:$E$400,MASQ2!BE589,'Étape 1 - à remplir'!$N$31:$N$400,BN$3,'Étape 1 - à remplir'!$G$31:$G$400,"lots")))))))</f>
        <v>#N/A</v>
      </c>
      <c r="BG589" s="204">
        <f t="shared" si="254"/>
        <v>0</v>
      </c>
      <c r="BH589" s="204" t="str">
        <f t="shared" si="240"/>
        <v>Colistine</v>
      </c>
      <c r="BI589" s="204" t="str">
        <f t="shared" si="241"/>
        <v/>
      </c>
      <c r="BJ589" s="204" t="str">
        <f t="shared" si="242"/>
        <v/>
      </c>
      <c r="BK589" s="204" t="str">
        <f t="shared" si="243"/>
        <v>Polypeptides</v>
      </c>
      <c r="BL589" s="204" t="str">
        <f t="shared" si="244"/>
        <v/>
      </c>
      <c r="BM589" s="97" t="str">
        <f t="shared" si="245"/>
        <v/>
      </c>
      <c r="BP589" t="str">
        <f ca="1"/>
        <v>VETOCOLI POUDRE SOLUBLE</v>
      </c>
      <c r="BQ589" t="e">
        <f ca="1"/>
        <v>#N/A</v>
      </c>
      <c r="CY589" s="102" t="str">
        <f t="shared" si="246"/>
        <v>x</v>
      </c>
      <c r="CZ589" s="56" t="str">
        <f t="shared" si="247"/>
        <v>VETOCOLI POUDRE SOLUBLE</v>
      </c>
      <c r="DA589" s="204" t="e">
        <f>IF(IF(DI$2="Catégorie",IF(DI$3="Toutes",SUMIFS('Étape 1 - à remplir'!$F$31:$F$400,'Étape 1 - à remplir'!$E$31:$E$400,MASQ2!CZ589,'Étape 1 - à remplir'!$G$31:$G$400,"kg"),SUMIFS('Étape 1 - à remplir'!$F$31:$F$400,'Étape 1 - à remplir'!$E$31:$E$400,MASQ2!CZ589,'Étape 1 - à remplir'!$C$31:$C$400,DI$3)),IF(DI$2="Âge",IF(DI$3="Tous",SUMIFS('Étape 1 - à remplir'!$F$31:$F$400,'Étape 1 - à remplir'!$E$31:$E$400,MASQ2!CZ589,'Étape 1 - à remplir'!$G$31:$G$400,"kg"),SUMIFS('Étape 1 - à remplir'!$F$31:$F$400,'Étape 1 - à remplir'!$E$31:$E$400,MASQ2!CZ589,'Étape 1 - à remplir'!$P$31:$P$400,DI$3,'Étape 1 - à remplir'!$G$31:$G$400,"kg")),IF(DI$2="Atelier",IF(DI$3="Tous",SUMIFS('Étape 1 - à remplir'!$F$31:$F$400,'Étape 1 - à remplir'!$E$31:$E$400,MASQ2!CZ589,'Étape 1 - à remplir'!$G$31:$G$400,"kg"),SUMIFS('Étape 1 - à remplir'!$F$31:$F$400,'Étape 1 - à remplir'!$E$31:$E$400,MASQ2!CZ589,'Étape 1 - à remplir'!$O$31:$O$400,DI$3,'Étape 1 - à remplir'!$G$31:$G$400,"kg")),IF(DI$2="Espèce",IF(DI$3="Tous",SUMIFS('Étape 1 - à remplir'!$F$31:$F$400,'Étape 1 - à remplir'!$E$31:$E$400,MASQ2!CZ589,'Étape 1 - à remplir'!$G$31:$G$400,"kg"),SUMIFS('Étape 1 - à remplir'!$F$31:$F$400,'Étape 1 - à remplir'!$E$31:$E$400,MASQ2!CZ589,'Étape 1 - à remplir'!$N$31:$N$400,DI$3,'Étape 1 - à remplir'!$G$31:$G$400,"kg"))))))=0,NA(),IF(DI$2="Catégorie",IF(DI$3="Toutes",SUMIFS('Étape 1 - à remplir'!$F$31:$F$400,'Étape 1 - à remplir'!$E$31:$E$400,MASQ2!CZ589,'Étape 1 - à remplir'!$G$31:$G$400,"kg"),SUMIFS('Étape 1 - à remplir'!$F$31:$F$400,'Étape 1 - à remplir'!$E$31:$E$400,MASQ2!CZ589,'Étape 1 - à remplir'!$C$31:$C$400,DI$3)),IF(DI$2="Âge",IF(DI$3="Tous",SUMIFS('Étape 1 - à remplir'!$F$31:$F$400,'Étape 1 - à remplir'!$E$31:$E$400,MASQ2!CZ589,'Étape 1 - à remplir'!$G$31:$G$400,"kg"),SUMIFS('Étape 1 - à remplir'!$F$31:$F$400,'Étape 1 - à remplir'!$E$31:$E$400,MASQ2!CZ589,'Étape 1 - à remplir'!$P$31:$P$400,DI$3,'Étape 1 - à remplir'!$G$31:$G$400,"kg")),IF(DI$2="Atelier",IF(DI$3="Tous",SUMIFS('Étape 1 - à remplir'!$F$31:$F$400,'Étape 1 - à remplir'!$E$31:$E$400,MASQ2!CZ589,'Étape 1 - à remplir'!$G$31:$G$400,"kg"),SUMIFS('Étape 1 - à remplir'!$F$31:$F$400,'Étape 1 - à remplir'!$E$31:$E$400,MASQ2!CZ589,'Étape 1 - à remplir'!$O$31:$O$400,DI$3,'Étape 1 - à remplir'!$G$31:$G$400,"kg")),IF(DI$2="Espèce",IF(DI$3="Tous",SUMIFS('Étape 1 - à remplir'!$F$31:$F$400,'Étape 1 - à remplir'!$E$31:$E$400,MASQ2!CZ589,'Étape 1 - à remplir'!$G$31:$G$400,"kg"),SUMIFS('Étape 1 - à remplir'!$F$31:$F$400,'Étape 1 - à remplir'!$E$31:$E$400,MASQ2!CZ589,'Étape 1 - à remplir'!$N$31:$N$400,DI$3,'Étape 1 - à remplir'!$G$31:$G$400,"kg")))))))</f>
        <v>#N/A</v>
      </c>
      <c r="DB589" s="104">
        <f t="shared" si="255"/>
        <v>0</v>
      </c>
      <c r="DC589" s="204" t="str">
        <f t="shared" si="248"/>
        <v>Colistine</v>
      </c>
      <c r="DD589" s="204" t="str">
        <f t="shared" si="249"/>
        <v/>
      </c>
      <c r="DE589" s="204" t="str">
        <f t="shared" si="250"/>
        <v/>
      </c>
      <c r="DF589" s="204" t="str">
        <f t="shared" si="251"/>
        <v>Polypeptides</v>
      </c>
      <c r="DG589" s="204" t="str">
        <f t="shared" si="252"/>
        <v/>
      </c>
      <c r="DH589" s="97" t="str">
        <f t="shared" si="253"/>
        <v/>
      </c>
      <c r="DK589" t="str">
        <f ca="1"/>
        <v>VETOCOLI POUDRE SOLUBLE</v>
      </c>
      <c r="DL589" t="e">
        <f ca="1"/>
        <v>#N/A</v>
      </c>
    </row>
    <row r="590" spans="9:116" x14ac:dyDescent="0.25">
      <c r="I590" s="102" t="str">
        <f>INDEX(Données_ATB!BE:BV,MATCH(MASQ2!J590,Données_ATB!BE:BE,0),18)</f>
        <v/>
      </c>
      <c r="J590" s="77" t="str">
        <f>Données_ATB!BE589</f>
        <v>VETRIGEN</v>
      </c>
      <c r="K590" s="204" t="e">
        <f>IF(IF(S$2="Catégorie",IF(S$3="Toutes",SUMIFS('Étape 1 - à remplir'!$F$31:$F$400,'Étape 1 - à remplir'!$E$31:$E$400,MASQ2!J590,'Étape 1 - à remplir'!$G$31:$G$400,"animaux"),SUMIFS('Étape 1 - à remplir'!$F$31:$F$400,'Étape 1 - à remplir'!$E$31:$E$400,MASQ2!J590,'Étape 1 - à remplir'!$C$31:$C$400,S$3)),IF(S$2="Âge",IF(S$3="Tous",SUMIFS('Étape 1 - à remplir'!$F$31:$F$400,'Étape 1 - à remplir'!$E$31:$E$400,MASQ2!J590,'Étape 1 - à remplir'!$G$31:$G$400,"animaux"),SUMIFS('Étape 1 - à remplir'!$F$31:$F$400,'Étape 1 - à remplir'!$E$31:$E$400,MASQ2!J590,'Étape 1 - à remplir'!$P$31:$P$400,S$3)),IF(S$2="Atelier",IF(S$3="Tous",SUMIFS('Étape 1 - à remplir'!$F$31:$F$400,'Étape 1 - à remplir'!$E$31:$E$400,MASQ2!J590,'Étape 1 - à remplir'!$G$31:$G$400,"animaux"),SUMIFS('Étape 1 - à remplir'!$F$31:$F$400,'Étape 1 - à remplir'!$E$31:$E$400,MASQ2!J590,'Étape 1 - à remplir'!$O$31:$O$400,S$3)),IF(S$2="Espèce",IF(S$3="Tous",SUMIFS('Étape 1 - à remplir'!$F$31:$F$400,'Étape 1 - à remplir'!$E$31:$E$400,MASQ2!J590,'Étape 1 - à remplir'!$G$31:$G$400,"animaux"),SUMIFS('Étape 1 - à remplir'!$F$31:$F$400,'Étape 1 - à remplir'!$E$31:$E$400,MASQ2!J590,'Étape 1 - à remplir'!$N$31:$N$400,S$3))))))=0,NA(),IF(S$2="Catégorie",IF(S$3="Toutes",SUMIFS('Étape 1 - à remplir'!$F$31:$F$400,'Étape 1 - à remplir'!$E$31:$E$400,MASQ2!J590,'Étape 1 - à remplir'!$G$31:$G$400,"animaux"),SUMIFS('Étape 1 - à remplir'!$F$31:$F$400,'Étape 1 - à remplir'!$E$31:$E$400,MASQ2!J590,'Étape 1 - à remplir'!$C$31:$C$400,S$3)),IF(S$2="Âge",IF(S$3="Tous",SUMIFS('Étape 1 - à remplir'!$F$31:$F$400,'Étape 1 - à remplir'!$E$31:$E$400,MASQ2!J590,'Étape 1 - à remplir'!$G$31:$G$400,"animaux"),SUMIFS('Étape 1 - à remplir'!$F$31:$F$400,'Étape 1 - à remplir'!$E$31:$E$400,MASQ2!J590,'Étape 1 - à remplir'!$P$31:$P$400,S$3)),IF(S$2="Atelier",IF(S$3="Tous",SUMIFS('Étape 1 - à remplir'!$F$31:$F$400,'Étape 1 - à remplir'!$E$31:$E$400,MASQ2!J590,'Étape 1 - à remplir'!$G$31:$G$400,"animaux"),SUMIFS('Étape 1 - à remplir'!$F$31:$F$400,'Étape 1 - à remplir'!$E$31:$E$400,MASQ2!J590,'Étape 1 - à remplir'!$O$31:$O$400,S$3)),IF(S$2="Espèce",IF(S$3="Tous",SUMIFS('Étape 1 - à remplir'!$F$31:$F$400,'Étape 1 - à remplir'!$E$31:$E$400,MASQ2!J590,'Étape 1 - à remplir'!$G$31:$G$400,"animaux"),SUMIFS('Étape 1 - à remplir'!$F$31:$F$400,'Étape 1 - à remplir'!$E$31:$E$400,MASQ2!J590,'Étape 1 - à remplir'!$N$31:$N$400,S$3)))))))</f>
        <v>#N/A</v>
      </c>
      <c r="L590" s="97">
        <f t="shared" si="256"/>
        <v>0</v>
      </c>
      <c r="M590" s="56" t="str">
        <f>Données_ATB!BN589</f>
        <v>Gentamicine</v>
      </c>
      <c r="N590" s="204" t="str">
        <f>Données_ATB!BO589</f>
        <v/>
      </c>
      <c r="O590" s="97" t="str">
        <f>Données_ATB!BP589</f>
        <v/>
      </c>
      <c r="P590" s="77" t="str">
        <f>Données_ATB!BR589</f>
        <v>Aminoglycosides</v>
      </c>
      <c r="Q590" s="78" t="str">
        <f>Données_ATB!BS589</f>
        <v/>
      </c>
      <c r="R590" s="79" t="str">
        <f>Données_ATB!BT589</f>
        <v/>
      </c>
      <c r="S590" s="78"/>
      <c r="U590" s="30" t="str">
        <f ca="1"/>
        <v>VETRIGEN</v>
      </c>
      <c r="V590" s="30" t="e">
        <f ca="1"/>
        <v>#N/A</v>
      </c>
      <c r="BD590" s="102" t="str">
        <f t="shared" si="238"/>
        <v/>
      </c>
      <c r="BE590" s="56" t="str">
        <f t="shared" si="239"/>
        <v>VETRIGEN</v>
      </c>
      <c r="BF590" s="204" t="e">
        <f>IF(IF(BN$2="Catégorie",IF(BN$3="Toutes",SUMIFS('Étape 1 - à remplir'!$F$31:$F$400,'Étape 1 - à remplir'!$E$31:$E$400,MASQ2!BE590,'Étape 1 - à remplir'!$G$31:$G$400,"lots"),SUMIFS('Étape 1 - à remplir'!$F$31:$F$400,'Étape 1 - à remplir'!$E$31:$E$400,MASQ2!BE590,'Étape 1 - à remplir'!$C$31:$C$400,BN$3)),IF(BN$2="Âge",IF(BN$3="Tous",SUMIFS('Étape 1 - à remplir'!$F$31:$F$400,'Étape 1 - à remplir'!$E$31:$E$400,MASQ2!BE590,'Étape 1 - à remplir'!$G$31:$G$400,"lots"),SUMIFS('Étape 1 - à remplir'!$F$31:$F$400,'Étape 1 - à remplir'!$E$31:$E$400,MASQ2!BE590,'Étape 1 - à remplir'!$P$31:$P$400,BN$3,'Étape 1 - à remplir'!$G$31:$G$400,"lots")),IF(BN$2="Atelier",IF(BN$3="Tous",SUMIFS('Étape 1 - à remplir'!$F$31:$F$400,'Étape 1 - à remplir'!$E$31:$E$400,MASQ2!BE590,'Étape 1 - à remplir'!$G$31:$G$400,"lots"),SUMIFS('Étape 1 - à remplir'!$F$31:$F$400,'Étape 1 - à remplir'!$E$31:$E$400,MASQ2!BE590,'Étape 1 - à remplir'!$O$31:$O$400,BN$3,'Étape 1 - à remplir'!$G$31:$G$400,"lots")),IF(BN$2="Espèce",IF(BN$3="Tous",SUMIFS('Étape 1 - à remplir'!$F$31:$F$400,'Étape 1 - à remplir'!$E$31:$E$400,MASQ2!BE590,'Étape 1 - à remplir'!$G$31:$G$400,"lots"),SUMIFS('Étape 1 - à remplir'!$F$31:$F$400,'Étape 1 - à remplir'!$E$31:$E$400,MASQ2!BE590,'Étape 1 - à remplir'!$N$31:$N$400,BN$3,'Étape 1 - à remplir'!$G$31:$G$400,"lots"))))))=0,NA(),IF(BN$2="Catégorie",IF(BN$3="Toutes",SUMIFS('Étape 1 - à remplir'!$F$31:$F$400,'Étape 1 - à remplir'!$E$31:$E$400,MASQ2!BE590,'Étape 1 - à remplir'!$G$31:$G$400,"lots"),SUMIFS('Étape 1 - à remplir'!$F$31:$F$400,'Étape 1 - à remplir'!$E$31:$E$400,MASQ2!BE590,'Étape 1 - à remplir'!$C$31:$C$400,BN$3)),IF(BN$2="Âge",IF(BN$3="Tous",SUMIFS('Étape 1 - à remplir'!$F$31:$F$400,'Étape 1 - à remplir'!$E$31:$E$400,MASQ2!BE590,'Étape 1 - à remplir'!$G$31:$G$400,"lots"),SUMIFS('Étape 1 - à remplir'!$F$31:$F$400,'Étape 1 - à remplir'!$E$31:$E$400,MASQ2!BE590,'Étape 1 - à remplir'!$P$31:$P$400,BN$3,'Étape 1 - à remplir'!$G$31:$G$400,"lots")),IF(BN$2="Atelier",IF(BN$3="Tous",SUMIFS('Étape 1 - à remplir'!$F$31:$F$400,'Étape 1 - à remplir'!$E$31:$E$400,MASQ2!BE590,'Étape 1 - à remplir'!$G$31:$G$400,"lots"),SUMIFS('Étape 1 - à remplir'!$F$31:$F$400,'Étape 1 - à remplir'!$E$31:$E$400,MASQ2!BE590,'Étape 1 - à remplir'!$O$31:$O$400,BN$3,'Étape 1 - à remplir'!$G$31:$G$400,"lots")),IF(BN$2="Espèce",IF(BN$3="Tous",SUMIFS('Étape 1 - à remplir'!$F$31:$F$400,'Étape 1 - à remplir'!$E$31:$E$400,MASQ2!BE590,'Étape 1 - à remplir'!$G$31:$G$400,"lots"),SUMIFS('Étape 1 - à remplir'!$F$31:$F$400,'Étape 1 - à remplir'!$E$31:$E$400,MASQ2!BE590,'Étape 1 - à remplir'!$N$31:$N$400,BN$3,'Étape 1 - à remplir'!$G$31:$G$400,"lots")))))))</f>
        <v>#N/A</v>
      </c>
      <c r="BG590" s="204">
        <f t="shared" si="254"/>
        <v>0</v>
      </c>
      <c r="BH590" s="204" t="str">
        <f t="shared" si="240"/>
        <v>Gentamicine</v>
      </c>
      <c r="BI590" s="204" t="str">
        <f t="shared" si="241"/>
        <v/>
      </c>
      <c r="BJ590" s="204" t="str">
        <f t="shared" si="242"/>
        <v/>
      </c>
      <c r="BK590" s="204" t="str">
        <f t="shared" si="243"/>
        <v>Aminoglycosides</v>
      </c>
      <c r="BL590" s="204" t="str">
        <f t="shared" si="244"/>
        <v/>
      </c>
      <c r="BM590" s="97" t="str">
        <f t="shared" si="245"/>
        <v/>
      </c>
      <c r="BP590" t="str">
        <f ca="1"/>
        <v>VETRIGEN</v>
      </c>
      <c r="BQ590" t="e">
        <f ca="1"/>
        <v>#N/A</v>
      </c>
      <c r="CY590" s="102" t="str">
        <f t="shared" si="246"/>
        <v/>
      </c>
      <c r="CZ590" s="56" t="str">
        <f t="shared" si="247"/>
        <v>VETRIGEN</v>
      </c>
      <c r="DA590" s="204" t="e">
        <f>IF(IF(DI$2="Catégorie",IF(DI$3="Toutes",SUMIFS('Étape 1 - à remplir'!$F$31:$F$400,'Étape 1 - à remplir'!$E$31:$E$400,MASQ2!CZ590,'Étape 1 - à remplir'!$G$31:$G$400,"kg"),SUMIFS('Étape 1 - à remplir'!$F$31:$F$400,'Étape 1 - à remplir'!$E$31:$E$400,MASQ2!CZ590,'Étape 1 - à remplir'!$C$31:$C$400,DI$3)),IF(DI$2="Âge",IF(DI$3="Tous",SUMIFS('Étape 1 - à remplir'!$F$31:$F$400,'Étape 1 - à remplir'!$E$31:$E$400,MASQ2!CZ590,'Étape 1 - à remplir'!$G$31:$G$400,"kg"),SUMIFS('Étape 1 - à remplir'!$F$31:$F$400,'Étape 1 - à remplir'!$E$31:$E$400,MASQ2!CZ590,'Étape 1 - à remplir'!$P$31:$P$400,DI$3,'Étape 1 - à remplir'!$G$31:$G$400,"kg")),IF(DI$2="Atelier",IF(DI$3="Tous",SUMIFS('Étape 1 - à remplir'!$F$31:$F$400,'Étape 1 - à remplir'!$E$31:$E$400,MASQ2!CZ590,'Étape 1 - à remplir'!$G$31:$G$400,"kg"),SUMIFS('Étape 1 - à remplir'!$F$31:$F$400,'Étape 1 - à remplir'!$E$31:$E$400,MASQ2!CZ590,'Étape 1 - à remplir'!$O$31:$O$400,DI$3,'Étape 1 - à remplir'!$G$31:$G$400,"kg")),IF(DI$2="Espèce",IF(DI$3="Tous",SUMIFS('Étape 1 - à remplir'!$F$31:$F$400,'Étape 1 - à remplir'!$E$31:$E$400,MASQ2!CZ590,'Étape 1 - à remplir'!$G$31:$G$400,"kg"),SUMIFS('Étape 1 - à remplir'!$F$31:$F$400,'Étape 1 - à remplir'!$E$31:$E$400,MASQ2!CZ590,'Étape 1 - à remplir'!$N$31:$N$400,DI$3,'Étape 1 - à remplir'!$G$31:$G$400,"kg"))))))=0,NA(),IF(DI$2="Catégorie",IF(DI$3="Toutes",SUMIFS('Étape 1 - à remplir'!$F$31:$F$400,'Étape 1 - à remplir'!$E$31:$E$400,MASQ2!CZ590,'Étape 1 - à remplir'!$G$31:$G$400,"kg"),SUMIFS('Étape 1 - à remplir'!$F$31:$F$400,'Étape 1 - à remplir'!$E$31:$E$400,MASQ2!CZ590,'Étape 1 - à remplir'!$C$31:$C$400,DI$3)),IF(DI$2="Âge",IF(DI$3="Tous",SUMIFS('Étape 1 - à remplir'!$F$31:$F$400,'Étape 1 - à remplir'!$E$31:$E$400,MASQ2!CZ590,'Étape 1 - à remplir'!$G$31:$G$400,"kg"),SUMIFS('Étape 1 - à remplir'!$F$31:$F$400,'Étape 1 - à remplir'!$E$31:$E$400,MASQ2!CZ590,'Étape 1 - à remplir'!$P$31:$P$400,DI$3,'Étape 1 - à remplir'!$G$31:$G$400,"kg")),IF(DI$2="Atelier",IF(DI$3="Tous",SUMIFS('Étape 1 - à remplir'!$F$31:$F$400,'Étape 1 - à remplir'!$E$31:$E$400,MASQ2!CZ590,'Étape 1 - à remplir'!$G$31:$G$400,"kg"),SUMIFS('Étape 1 - à remplir'!$F$31:$F$400,'Étape 1 - à remplir'!$E$31:$E$400,MASQ2!CZ590,'Étape 1 - à remplir'!$O$31:$O$400,DI$3,'Étape 1 - à remplir'!$G$31:$G$400,"kg")),IF(DI$2="Espèce",IF(DI$3="Tous",SUMIFS('Étape 1 - à remplir'!$F$31:$F$400,'Étape 1 - à remplir'!$E$31:$E$400,MASQ2!CZ590,'Étape 1 - à remplir'!$G$31:$G$400,"kg"),SUMIFS('Étape 1 - à remplir'!$F$31:$F$400,'Étape 1 - à remplir'!$E$31:$E$400,MASQ2!CZ590,'Étape 1 - à remplir'!$N$31:$N$400,DI$3,'Étape 1 - à remplir'!$G$31:$G$400,"kg")))))))</f>
        <v>#N/A</v>
      </c>
      <c r="DB590" s="104">
        <f t="shared" si="255"/>
        <v>0</v>
      </c>
      <c r="DC590" s="204" t="str">
        <f t="shared" si="248"/>
        <v>Gentamicine</v>
      </c>
      <c r="DD590" s="204" t="str">
        <f t="shared" si="249"/>
        <v/>
      </c>
      <c r="DE590" s="204" t="str">
        <f t="shared" si="250"/>
        <v/>
      </c>
      <c r="DF590" s="204" t="str">
        <f t="shared" si="251"/>
        <v>Aminoglycosides</v>
      </c>
      <c r="DG590" s="204" t="str">
        <f t="shared" si="252"/>
        <v/>
      </c>
      <c r="DH590" s="97" t="str">
        <f t="shared" si="253"/>
        <v/>
      </c>
      <c r="DK590" t="str">
        <f ca="1"/>
        <v>VETRIGEN</v>
      </c>
      <c r="DL590" t="e">
        <f ca="1"/>
        <v>#N/A</v>
      </c>
    </row>
    <row r="591" spans="9:116" x14ac:dyDescent="0.25">
      <c r="I591" s="102" t="str">
        <f>INDEX(Données_ATB!BE:BV,MATCH(MASQ2!J591,Données_ATB!BE:BE,0),18)</f>
        <v/>
      </c>
      <c r="J591" s="77" t="str">
        <f>Données_ATB!BE590</f>
        <v>VETRIMOXIN 48 HEURES</v>
      </c>
      <c r="K591" s="204" t="e">
        <f>IF(IF(S$2="Catégorie",IF(S$3="Toutes",SUMIFS('Étape 1 - à remplir'!$F$31:$F$400,'Étape 1 - à remplir'!$E$31:$E$400,MASQ2!J591,'Étape 1 - à remplir'!$G$31:$G$400,"animaux"),SUMIFS('Étape 1 - à remplir'!$F$31:$F$400,'Étape 1 - à remplir'!$E$31:$E$400,MASQ2!J591,'Étape 1 - à remplir'!$C$31:$C$400,S$3)),IF(S$2="Âge",IF(S$3="Tous",SUMIFS('Étape 1 - à remplir'!$F$31:$F$400,'Étape 1 - à remplir'!$E$31:$E$400,MASQ2!J591,'Étape 1 - à remplir'!$G$31:$G$400,"animaux"),SUMIFS('Étape 1 - à remplir'!$F$31:$F$400,'Étape 1 - à remplir'!$E$31:$E$400,MASQ2!J591,'Étape 1 - à remplir'!$P$31:$P$400,S$3)),IF(S$2="Atelier",IF(S$3="Tous",SUMIFS('Étape 1 - à remplir'!$F$31:$F$400,'Étape 1 - à remplir'!$E$31:$E$400,MASQ2!J591,'Étape 1 - à remplir'!$G$31:$G$400,"animaux"),SUMIFS('Étape 1 - à remplir'!$F$31:$F$400,'Étape 1 - à remplir'!$E$31:$E$400,MASQ2!J591,'Étape 1 - à remplir'!$O$31:$O$400,S$3)),IF(S$2="Espèce",IF(S$3="Tous",SUMIFS('Étape 1 - à remplir'!$F$31:$F$400,'Étape 1 - à remplir'!$E$31:$E$400,MASQ2!J591,'Étape 1 - à remplir'!$G$31:$G$400,"animaux"),SUMIFS('Étape 1 - à remplir'!$F$31:$F$400,'Étape 1 - à remplir'!$E$31:$E$400,MASQ2!J591,'Étape 1 - à remplir'!$N$31:$N$400,S$3))))))=0,NA(),IF(S$2="Catégorie",IF(S$3="Toutes",SUMIFS('Étape 1 - à remplir'!$F$31:$F$400,'Étape 1 - à remplir'!$E$31:$E$400,MASQ2!J591,'Étape 1 - à remplir'!$G$31:$G$400,"animaux"),SUMIFS('Étape 1 - à remplir'!$F$31:$F$400,'Étape 1 - à remplir'!$E$31:$E$400,MASQ2!J591,'Étape 1 - à remplir'!$C$31:$C$400,S$3)),IF(S$2="Âge",IF(S$3="Tous",SUMIFS('Étape 1 - à remplir'!$F$31:$F$400,'Étape 1 - à remplir'!$E$31:$E$400,MASQ2!J591,'Étape 1 - à remplir'!$G$31:$G$400,"animaux"),SUMIFS('Étape 1 - à remplir'!$F$31:$F$400,'Étape 1 - à remplir'!$E$31:$E$400,MASQ2!J591,'Étape 1 - à remplir'!$P$31:$P$400,S$3)),IF(S$2="Atelier",IF(S$3="Tous",SUMIFS('Étape 1 - à remplir'!$F$31:$F$400,'Étape 1 - à remplir'!$E$31:$E$400,MASQ2!J591,'Étape 1 - à remplir'!$G$31:$G$400,"animaux"),SUMIFS('Étape 1 - à remplir'!$F$31:$F$400,'Étape 1 - à remplir'!$E$31:$E$400,MASQ2!J591,'Étape 1 - à remplir'!$O$31:$O$400,S$3)),IF(S$2="Espèce",IF(S$3="Tous",SUMIFS('Étape 1 - à remplir'!$F$31:$F$400,'Étape 1 - à remplir'!$E$31:$E$400,MASQ2!J591,'Étape 1 - à remplir'!$G$31:$G$400,"animaux"),SUMIFS('Étape 1 - à remplir'!$F$31:$F$400,'Étape 1 - à remplir'!$E$31:$E$400,MASQ2!J591,'Étape 1 - à remplir'!$N$31:$N$400,S$3)))))))</f>
        <v>#N/A</v>
      </c>
      <c r="L591" s="97">
        <f t="shared" si="256"/>
        <v>0</v>
      </c>
      <c r="M591" s="56" t="str">
        <f>Données_ATB!BN590</f>
        <v>Amoxicilline</v>
      </c>
      <c r="N591" s="204" t="str">
        <f>Données_ATB!BO590</f>
        <v/>
      </c>
      <c r="O591" s="97" t="str">
        <f>Données_ATB!BP590</f>
        <v/>
      </c>
      <c r="P591" s="77" t="str">
        <f>Données_ATB!BR590</f>
        <v>Penicillines</v>
      </c>
      <c r="Q591" s="78" t="str">
        <f>Données_ATB!BS590</f>
        <v/>
      </c>
      <c r="R591" s="79" t="str">
        <f>Données_ATB!BT590</f>
        <v/>
      </c>
      <c r="S591" s="78"/>
      <c r="U591" s="30" t="str">
        <f ca="1"/>
        <v>VETRIMOXIN 48 HEURES</v>
      </c>
      <c r="V591" s="30" t="e">
        <f ca="1"/>
        <v>#N/A</v>
      </c>
      <c r="BD591" s="102" t="str">
        <f t="shared" si="238"/>
        <v/>
      </c>
      <c r="BE591" s="56" t="str">
        <f t="shared" si="239"/>
        <v>VETRIMOXIN 48 HEURES</v>
      </c>
      <c r="BF591" s="204" t="e">
        <f>IF(IF(BN$2="Catégorie",IF(BN$3="Toutes",SUMIFS('Étape 1 - à remplir'!$F$31:$F$400,'Étape 1 - à remplir'!$E$31:$E$400,MASQ2!BE591,'Étape 1 - à remplir'!$G$31:$G$400,"lots"),SUMIFS('Étape 1 - à remplir'!$F$31:$F$400,'Étape 1 - à remplir'!$E$31:$E$400,MASQ2!BE591,'Étape 1 - à remplir'!$C$31:$C$400,BN$3)),IF(BN$2="Âge",IF(BN$3="Tous",SUMIFS('Étape 1 - à remplir'!$F$31:$F$400,'Étape 1 - à remplir'!$E$31:$E$400,MASQ2!BE591,'Étape 1 - à remplir'!$G$31:$G$400,"lots"),SUMIFS('Étape 1 - à remplir'!$F$31:$F$400,'Étape 1 - à remplir'!$E$31:$E$400,MASQ2!BE591,'Étape 1 - à remplir'!$P$31:$P$400,BN$3,'Étape 1 - à remplir'!$G$31:$G$400,"lots")),IF(BN$2="Atelier",IF(BN$3="Tous",SUMIFS('Étape 1 - à remplir'!$F$31:$F$400,'Étape 1 - à remplir'!$E$31:$E$400,MASQ2!BE591,'Étape 1 - à remplir'!$G$31:$G$400,"lots"),SUMIFS('Étape 1 - à remplir'!$F$31:$F$400,'Étape 1 - à remplir'!$E$31:$E$400,MASQ2!BE591,'Étape 1 - à remplir'!$O$31:$O$400,BN$3,'Étape 1 - à remplir'!$G$31:$G$400,"lots")),IF(BN$2="Espèce",IF(BN$3="Tous",SUMIFS('Étape 1 - à remplir'!$F$31:$F$400,'Étape 1 - à remplir'!$E$31:$E$400,MASQ2!BE591,'Étape 1 - à remplir'!$G$31:$G$400,"lots"),SUMIFS('Étape 1 - à remplir'!$F$31:$F$400,'Étape 1 - à remplir'!$E$31:$E$400,MASQ2!BE591,'Étape 1 - à remplir'!$N$31:$N$400,BN$3,'Étape 1 - à remplir'!$G$31:$G$400,"lots"))))))=0,NA(),IF(BN$2="Catégorie",IF(BN$3="Toutes",SUMIFS('Étape 1 - à remplir'!$F$31:$F$400,'Étape 1 - à remplir'!$E$31:$E$400,MASQ2!BE591,'Étape 1 - à remplir'!$G$31:$G$400,"lots"),SUMIFS('Étape 1 - à remplir'!$F$31:$F$400,'Étape 1 - à remplir'!$E$31:$E$400,MASQ2!BE591,'Étape 1 - à remplir'!$C$31:$C$400,BN$3)),IF(BN$2="Âge",IF(BN$3="Tous",SUMIFS('Étape 1 - à remplir'!$F$31:$F$400,'Étape 1 - à remplir'!$E$31:$E$400,MASQ2!BE591,'Étape 1 - à remplir'!$G$31:$G$400,"lots"),SUMIFS('Étape 1 - à remplir'!$F$31:$F$400,'Étape 1 - à remplir'!$E$31:$E$400,MASQ2!BE591,'Étape 1 - à remplir'!$P$31:$P$400,BN$3,'Étape 1 - à remplir'!$G$31:$G$400,"lots")),IF(BN$2="Atelier",IF(BN$3="Tous",SUMIFS('Étape 1 - à remplir'!$F$31:$F$400,'Étape 1 - à remplir'!$E$31:$E$400,MASQ2!BE591,'Étape 1 - à remplir'!$G$31:$G$400,"lots"),SUMIFS('Étape 1 - à remplir'!$F$31:$F$400,'Étape 1 - à remplir'!$E$31:$E$400,MASQ2!BE591,'Étape 1 - à remplir'!$O$31:$O$400,BN$3,'Étape 1 - à remplir'!$G$31:$G$400,"lots")),IF(BN$2="Espèce",IF(BN$3="Tous",SUMIFS('Étape 1 - à remplir'!$F$31:$F$400,'Étape 1 - à remplir'!$E$31:$E$400,MASQ2!BE591,'Étape 1 - à remplir'!$G$31:$G$400,"lots"),SUMIFS('Étape 1 - à remplir'!$F$31:$F$400,'Étape 1 - à remplir'!$E$31:$E$400,MASQ2!BE591,'Étape 1 - à remplir'!$N$31:$N$400,BN$3,'Étape 1 - à remplir'!$G$31:$G$400,"lots")))))))</f>
        <v>#N/A</v>
      </c>
      <c r="BG591" s="204">
        <f t="shared" si="254"/>
        <v>0</v>
      </c>
      <c r="BH591" s="204" t="str">
        <f t="shared" si="240"/>
        <v>Amoxicilline</v>
      </c>
      <c r="BI591" s="204" t="str">
        <f t="shared" si="241"/>
        <v/>
      </c>
      <c r="BJ591" s="204" t="str">
        <f t="shared" si="242"/>
        <v/>
      </c>
      <c r="BK591" s="204" t="str">
        <f t="shared" si="243"/>
        <v>Penicillines</v>
      </c>
      <c r="BL591" s="204" t="str">
        <f t="shared" si="244"/>
        <v/>
      </c>
      <c r="BM591" s="97" t="str">
        <f t="shared" si="245"/>
        <v/>
      </c>
      <c r="BP591" t="str">
        <f ca="1"/>
        <v>VETRIMOXIN 48 HEURES</v>
      </c>
      <c r="BQ591" t="e">
        <f ca="1"/>
        <v>#N/A</v>
      </c>
      <c r="CY591" s="102" t="str">
        <f t="shared" si="246"/>
        <v/>
      </c>
      <c r="CZ591" s="56" t="str">
        <f t="shared" si="247"/>
        <v>VETRIMOXIN 48 HEURES</v>
      </c>
      <c r="DA591" s="204" t="e">
        <f>IF(IF(DI$2="Catégorie",IF(DI$3="Toutes",SUMIFS('Étape 1 - à remplir'!$F$31:$F$400,'Étape 1 - à remplir'!$E$31:$E$400,MASQ2!CZ591,'Étape 1 - à remplir'!$G$31:$G$400,"kg"),SUMIFS('Étape 1 - à remplir'!$F$31:$F$400,'Étape 1 - à remplir'!$E$31:$E$400,MASQ2!CZ591,'Étape 1 - à remplir'!$C$31:$C$400,DI$3)),IF(DI$2="Âge",IF(DI$3="Tous",SUMIFS('Étape 1 - à remplir'!$F$31:$F$400,'Étape 1 - à remplir'!$E$31:$E$400,MASQ2!CZ591,'Étape 1 - à remplir'!$G$31:$G$400,"kg"),SUMIFS('Étape 1 - à remplir'!$F$31:$F$400,'Étape 1 - à remplir'!$E$31:$E$400,MASQ2!CZ591,'Étape 1 - à remplir'!$P$31:$P$400,DI$3,'Étape 1 - à remplir'!$G$31:$G$400,"kg")),IF(DI$2="Atelier",IF(DI$3="Tous",SUMIFS('Étape 1 - à remplir'!$F$31:$F$400,'Étape 1 - à remplir'!$E$31:$E$400,MASQ2!CZ591,'Étape 1 - à remplir'!$G$31:$G$400,"kg"),SUMIFS('Étape 1 - à remplir'!$F$31:$F$400,'Étape 1 - à remplir'!$E$31:$E$400,MASQ2!CZ591,'Étape 1 - à remplir'!$O$31:$O$400,DI$3,'Étape 1 - à remplir'!$G$31:$G$400,"kg")),IF(DI$2="Espèce",IF(DI$3="Tous",SUMIFS('Étape 1 - à remplir'!$F$31:$F$400,'Étape 1 - à remplir'!$E$31:$E$400,MASQ2!CZ591,'Étape 1 - à remplir'!$G$31:$G$400,"kg"),SUMIFS('Étape 1 - à remplir'!$F$31:$F$400,'Étape 1 - à remplir'!$E$31:$E$400,MASQ2!CZ591,'Étape 1 - à remplir'!$N$31:$N$400,DI$3,'Étape 1 - à remplir'!$G$31:$G$400,"kg"))))))=0,NA(),IF(DI$2="Catégorie",IF(DI$3="Toutes",SUMIFS('Étape 1 - à remplir'!$F$31:$F$400,'Étape 1 - à remplir'!$E$31:$E$400,MASQ2!CZ591,'Étape 1 - à remplir'!$G$31:$G$400,"kg"),SUMIFS('Étape 1 - à remplir'!$F$31:$F$400,'Étape 1 - à remplir'!$E$31:$E$400,MASQ2!CZ591,'Étape 1 - à remplir'!$C$31:$C$400,DI$3)),IF(DI$2="Âge",IF(DI$3="Tous",SUMIFS('Étape 1 - à remplir'!$F$31:$F$400,'Étape 1 - à remplir'!$E$31:$E$400,MASQ2!CZ591,'Étape 1 - à remplir'!$G$31:$G$400,"kg"),SUMIFS('Étape 1 - à remplir'!$F$31:$F$400,'Étape 1 - à remplir'!$E$31:$E$400,MASQ2!CZ591,'Étape 1 - à remplir'!$P$31:$P$400,DI$3,'Étape 1 - à remplir'!$G$31:$G$400,"kg")),IF(DI$2="Atelier",IF(DI$3="Tous",SUMIFS('Étape 1 - à remplir'!$F$31:$F$400,'Étape 1 - à remplir'!$E$31:$E$400,MASQ2!CZ591,'Étape 1 - à remplir'!$G$31:$G$400,"kg"),SUMIFS('Étape 1 - à remplir'!$F$31:$F$400,'Étape 1 - à remplir'!$E$31:$E$400,MASQ2!CZ591,'Étape 1 - à remplir'!$O$31:$O$400,DI$3,'Étape 1 - à remplir'!$G$31:$G$400,"kg")),IF(DI$2="Espèce",IF(DI$3="Tous",SUMIFS('Étape 1 - à remplir'!$F$31:$F$400,'Étape 1 - à remplir'!$E$31:$E$400,MASQ2!CZ591,'Étape 1 - à remplir'!$G$31:$G$400,"kg"),SUMIFS('Étape 1 - à remplir'!$F$31:$F$400,'Étape 1 - à remplir'!$E$31:$E$400,MASQ2!CZ591,'Étape 1 - à remplir'!$N$31:$N$400,DI$3,'Étape 1 - à remplir'!$G$31:$G$400,"kg")))))))</f>
        <v>#N/A</v>
      </c>
      <c r="DB591" s="104">
        <f t="shared" si="255"/>
        <v>0</v>
      </c>
      <c r="DC591" s="204" t="str">
        <f t="shared" si="248"/>
        <v>Amoxicilline</v>
      </c>
      <c r="DD591" s="204" t="str">
        <f t="shared" si="249"/>
        <v/>
      </c>
      <c r="DE591" s="204" t="str">
        <f t="shared" si="250"/>
        <v/>
      </c>
      <c r="DF591" s="204" t="str">
        <f t="shared" si="251"/>
        <v>Penicillines</v>
      </c>
      <c r="DG591" s="204" t="str">
        <f t="shared" si="252"/>
        <v/>
      </c>
      <c r="DH591" s="97" t="str">
        <f t="shared" si="253"/>
        <v/>
      </c>
      <c r="DK591" t="str">
        <f ca="1"/>
        <v>VETRIMOXIN 48 HEURES</v>
      </c>
      <c r="DL591" t="e">
        <f ca="1"/>
        <v>#N/A</v>
      </c>
    </row>
    <row r="592" spans="9:116" x14ac:dyDescent="0.25">
      <c r="I592" s="102" t="str">
        <f>INDEX(Données_ATB!BE:BV,MATCH(MASQ2!J592,Données_ATB!BE:BE,0),18)</f>
        <v/>
      </c>
      <c r="J592" s="77" t="str">
        <f>Données_ATB!BE591</f>
        <v>VETRIMOXIN 50</v>
      </c>
      <c r="K592" s="204" t="e">
        <f>IF(IF(S$2="Catégorie",IF(S$3="Toutes",SUMIFS('Étape 1 - à remplir'!$F$31:$F$400,'Étape 1 - à remplir'!$E$31:$E$400,MASQ2!J592,'Étape 1 - à remplir'!$G$31:$G$400,"animaux"),SUMIFS('Étape 1 - à remplir'!$F$31:$F$400,'Étape 1 - à remplir'!$E$31:$E$400,MASQ2!J592,'Étape 1 - à remplir'!$C$31:$C$400,S$3)),IF(S$2="Âge",IF(S$3="Tous",SUMIFS('Étape 1 - à remplir'!$F$31:$F$400,'Étape 1 - à remplir'!$E$31:$E$400,MASQ2!J592,'Étape 1 - à remplir'!$G$31:$G$400,"animaux"),SUMIFS('Étape 1 - à remplir'!$F$31:$F$400,'Étape 1 - à remplir'!$E$31:$E$400,MASQ2!J592,'Étape 1 - à remplir'!$P$31:$P$400,S$3)),IF(S$2="Atelier",IF(S$3="Tous",SUMIFS('Étape 1 - à remplir'!$F$31:$F$400,'Étape 1 - à remplir'!$E$31:$E$400,MASQ2!J592,'Étape 1 - à remplir'!$G$31:$G$400,"animaux"),SUMIFS('Étape 1 - à remplir'!$F$31:$F$400,'Étape 1 - à remplir'!$E$31:$E$400,MASQ2!J592,'Étape 1 - à remplir'!$O$31:$O$400,S$3)),IF(S$2="Espèce",IF(S$3="Tous",SUMIFS('Étape 1 - à remplir'!$F$31:$F$400,'Étape 1 - à remplir'!$E$31:$E$400,MASQ2!J592,'Étape 1 - à remplir'!$G$31:$G$400,"animaux"),SUMIFS('Étape 1 - à remplir'!$F$31:$F$400,'Étape 1 - à remplir'!$E$31:$E$400,MASQ2!J592,'Étape 1 - à remplir'!$N$31:$N$400,S$3))))))=0,NA(),IF(S$2="Catégorie",IF(S$3="Toutes",SUMIFS('Étape 1 - à remplir'!$F$31:$F$400,'Étape 1 - à remplir'!$E$31:$E$400,MASQ2!J592,'Étape 1 - à remplir'!$G$31:$G$400,"animaux"),SUMIFS('Étape 1 - à remplir'!$F$31:$F$400,'Étape 1 - à remplir'!$E$31:$E$400,MASQ2!J592,'Étape 1 - à remplir'!$C$31:$C$400,S$3)),IF(S$2="Âge",IF(S$3="Tous",SUMIFS('Étape 1 - à remplir'!$F$31:$F$400,'Étape 1 - à remplir'!$E$31:$E$400,MASQ2!J592,'Étape 1 - à remplir'!$G$31:$G$400,"animaux"),SUMIFS('Étape 1 - à remplir'!$F$31:$F$400,'Étape 1 - à remplir'!$E$31:$E$400,MASQ2!J592,'Étape 1 - à remplir'!$P$31:$P$400,S$3)),IF(S$2="Atelier",IF(S$3="Tous",SUMIFS('Étape 1 - à remplir'!$F$31:$F$400,'Étape 1 - à remplir'!$E$31:$E$400,MASQ2!J592,'Étape 1 - à remplir'!$G$31:$G$400,"animaux"),SUMIFS('Étape 1 - à remplir'!$F$31:$F$400,'Étape 1 - à remplir'!$E$31:$E$400,MASQ2!J592,'Étape 1 - à remplir'!$O$31:$O$400,S$3)),IF(S$2="Espèce",IF(S$3="Tous",SUMIFS('Étape 1 - à remplir'!$F$31:$F$400,'Étape 1 - à remplir'!$E$31:$E$400,MASQ2!J592,'Étape 1 - à remplir'!$G$31:$G$400,"animaux"),SUMIFS('Étape 1 - à remplir'!$F$31:$F$400,'Étape 1 - à remplir'!$E$31:$E$400,MASQ2!J592,'Étape 1 - à remplir'!$N$31:$N$400,S$3)))))))</f>
        <v>#N/A</v>
      </c>
      <c r="L592" s="97">
        <f t="shared" si="256"/>
        <v>0</v>
      </c>
      <c r="M592" s="56" t="str">
        <f>Données_ATB!BN591</f>
        <v>Amoxicilline</v>
      </c>
      <c r="N592" s="204" t="str">
        <f>Données_ATB!BO591</f>
        <v/>
      </c>
      <c r="O592" s="97" t="str">
        <f>Données_ATB!BP591</f>
        <v/>
      </c>
      <c r="P592" s="77" t="str">
        <f>Données_ATB!BR591</f>
        <v>Penicillines</v>
      </c>
      <c r="Q592" s="78" t="str">
        <f>Données_ATB!BS591</f>
        <v/>
      </c>
      <c r="R592" s="79" t="str">
        <f>Données_ATB!BT591</f>
        <v/>
      </c>
      <c r="S592" s="78"/>
      <c r="U592" s="30" t="str">
        <f ca="1"/>
        <v>VETRIMOXIN 50</v>
      </c>
      <c r="V592" s="30" t="e">
        <f ca="1"/>
        <v>#N/A</v>
      </c>
      <c r="BD592" s="102" t="str">
        <f t="shared" si="238"/>
        <v/>
      </c>
      <c r="BE592" s="56" t="str">
        <f t="shared" si="239"/>
        <v>VETRIMOXIN 50</v>
      </c>
      <c r="BF592" s="204" t="e">
        <f>IF(IF(BN$2="Catégorie",IF(BN$3="Toutes",SUMIFS('Étape 1 - à remplir'!$F$31:$F$400,'Étape 1 - à remplir'!$E$31:$E$400,MASQ2!BE592,'Étape 1 - à remplir'!$G$31:$G$400,"lots"),SUMIFS('Étape 1 - à remplir'!$F$31:$F$400,'Étape 1 - à remplir'!$E$31:$E$400,MASQ2!BE592,'Étape 1 - à remplir'!$C$31:$C$400,BN$3)),IF(BN$2="Âge",IF(BN$3="Tous",SUMIFS('Étape 1 - à remplir'!$F$31:$F$400,'Étape 1 - à remplir'!$E$31:$E$400,MASQ2!BE592,'Étape 1 - à remplir'!$G$31:$G$400,"lots"),SUMIFS('Étape 1 - à remplir'!$F$31:$F$400,'Étape 1 - à remplir'!$E$31:$E$400,MASQ2!BE592,'Étape 1 - à remplir'!$P$31:$P$400,BN$3,'Étape 1 - à remplir'!$G$31:$G$400,"lots")),IF(BN$2="Atelier",IF(BN$3="Tous",SUMIFS('Étape 1 - à remplir'!$F$31:$F$400,'Étape 1 - à remplir'!$E$31:$E$400,MASQ2!BE592,'Étape 1 - à remplir'!$G$31:$G$400,"lots"),SUMIFS('Étape 1 - à remplir'!$F$31:$F$400,'Étape 1 - à remplir'!$E$31:$E$400,MASQ2!BE592,'Étape 1 - à remplir'!$O$31:$O$400,BN$3,'Étape 1 - à remplir'!$G$31:$G$400,"lots")),IF(BN$2="Espèce",IF(BN$3="Tous",SUMIFS('Étape 1 - à remplir'!$F$31:$F$400,'Étape 1 - à remplir'!$E$31:$E$400,MASQ2!BE592,'Étape 1 - à remplir'!$G$31:$G$400,"lots"),SUMIFS('Étape 1 - à remplir'!$F$31:$F$400,'Étape 1 - à remplir'!$E$31:$E$400,MASQ2!BE592,'Étape 1 - à remplir'!$N$31:$N$400,BN$3,'Étape 1 - à remplir'!$G$31:$G$400,"lots"))))))=0,NA(),IF(BN$2="Catégorie",IF(BN$3="Toutes",SUMIFS('Étape 1 - à remplir'!$F$31:$F$400,'Étape 1 - à remplir'!$E$31:$E$400,MASQ2!BE592,'Étape 1 - à remplir'!$G$31:$G$400,"lots"),SUMIFS('Étape 1 - à remplir'!$F$31:$F$400,'Étape 1 - à remplir'!$E$31:$E$400,MASQ2!BE592,'Étape 1 - à remplir'!$C$31:$C$400,BN$3)),IF(BN$2="Âge",IF(BN$3="Tous",SUMIFS('Étape 1 - à remplir'!$F$31:$F$400,'Étape 1 - à remplir'!$E$31:$E$400,MASQ2!BE592,'Étape 1 - à remplir'!$G$31:$G$400,"lots"),SUMIFS('Étape 1 - à remplir'!$F$31:$F$400,'Étape 1 - à remplir'!$E$31:$E$400,MASQ2!BE592,'Étape 1 - à remplir'!$P$31:$P$400,BN$3,'Étape 1 - à remplir'!$G$31:$G$400,"lots")),IF(BN$2="Atelier",IF(BN$3="Tous",SUMIFS('Étape 1 - à remplir'!$F$31:$F$400,'Étape 1 - à remplir'!$E$31:$E$400,MASQ2!BE592,'Étape 1 - à remplir'!$G$31:$G$400,"lots"),SUMIFS('Étape 1 - à remplir'!$F$31:$F$400,'Étape 1 - à remplir'!$E$31:$E$400,MASQ2!BE592,'Étape 1 - à remplir'!$O$31:$O$400,BN$3,'Étape 1 - à remplir'!$G$31:$G$400,"lots")),IF(BN$2="Espèce",IF(BN$3="Tous",SUMIFS('Étape 1 - à remplir'!$F$31:$F$400,'Étape 1 - à remplir'!$E$31:$E$400,MASQ2!BE592,'Étape 1 - à remplir'!$G$31:$G$400,"lots"),SUMIFS('Étape 1 - à remplir'!$F$31:$F$400,'Étape 1 - à remplir'!$E$31:$E$400,MASQ2!BE592,'Étape 1 - à remplir'!$N$31:$N$400,BN$3,'Étape 1 - à remplir'!$G$31:$G$400,"lots")))))))</f>
        <v>#N/A</v>
      </c>
      <c r="BG592" s="204">
        <f t="shared" si="254"/>
        <v>0</v>
      </c>
      <c r="BH592" s="204" t="str">
        <f t="shared" si="240"/>
        <v>Amoxicilline</v>
      </c>
      <c r="BI592" s="204" t="str">
        <f t="shared" si="241"/>
        <v/>
      </c>
      <c r="BJ592" s="204" t="str">
        <f t="shared" si="242"/>
        <v/>
      </c>
      <c r="BK592" s="204" t="str">
        <f t="shared" si="243"/>
        <v>Penicillines</v>
      </c>
      <c r="BL592" s="204" t="str">
        <f t="shared" si="244"/>
        <v/>
      </c>
      <c r="BM592" s="97" t="str">
        <f t="shared" si="245"/>
        <v/>
      </c>
      <c r="BP592" t="str">
        <f ca="1"/>
        <v>VETRIMOXIN 50</v>
      </c>
      <c r="BQ592" t="e">
        <f ca="1"/>
        <v>#N/A</v>
      </c>
      <c r="CY592" s="102" t="str">
        <f t="shared" si="246"/>
        <v/>
      </c>
      <c r="CZ592" s="56" t="str">
        <f t="shared" si="247"/>
        <v>VETRIMOXIN 50</v>
      </c>
      <c r="DA592" s="204" t="e">
        <f>IF(IF(DI$2="Catégorie",IF(DI$3="Toutes",SUMIFS('Étape 1 - à remplir'!$F$31:$F$400,'Étape 1 - à remplir'!$E$31:$E$400,MASQ2!CZ592,'Étape 1 - à remplir'!$G$31:$G$400,"kg"),SUMIFS('Étape 1 - à remplir'!$F$31:$F$400,'Étape 1 - à remplir'!$E$31:$E$400,MASQ2!CZ592,'Étape 1 - à remplir'!$C$31:$C$400,DI$3)),IF(DI$2="Âge",IF(DI$3="Tous",SUMIFS('Étape 1 - à remplir'!$F$31:$F$400,'Étape 1 - à remplir'!$E$31:$E$400,MASQ2!CZ592,'Étape 1 - à remplir'!$G$31:$G$400,"kg"),SUMIFS('Étape 1 - à remplir'!$F$31:$F$400,'Étape 1 - à remplir'!$E$31:$E$400,MASQ2!CZ592,'Étape 1 - à remplir'!$P$31:$P$400,DI$3,'Étape 1 - à remplir'!$G$31:$G$400,"kg")),IF(DI$2="Atelier",IF(DI$3="Tous",SUMIFS('Étape 1 - à remplir'!$F$31:$F$400,'Étape 1 - à remplir'!$E$31:$E$400,MASQ2!CZ592,'Étape 1 - à remplir'!$G$31:$G$400,"kg"),SUMIFS('Étape 1 - à remplir'!$F$31:$F$400,'Étape 1 - à remplir'!$E$31:$E$400,MASQ2!CZ592,'Étape 1 - à remplir'!$O$31:$O$400,DI$3,'Étape 1 - à remplir'!$G$31:$G$400,"kg")),IF(DI$2="Espèce",IF(DI$3="Tous",SUMIFS('Étape 1 - à remplir'!$F$31:$F$400,'Étape 1 - à remplir'!$E$31:$E$400,MASQ2!CZ592,'Étape 1 - à remplir'!$G$31:$G$400,"kg"),SUMIFS('Étape 1 - à remplir'!$F$31:$F$400,'Étape 1 - à remplir'!$E$31:$E$400,MASQ2!CZ592,'Étape 1 - à remplir'!$N$31:$N$400,DI$3,'Étape 1 - à remplir'!$G$31:$G$400,"kg"))))))=0,NA(),IF(DI$2="Catégorie",IF(DI$3="Toutes",SUMIFS('Étape 1 - à remplir'!$F$31:$F$400,'Étape 1 - à remplir'!$E$31:$E$400,MASQ2!CZ592,'Étape 1 - à remplir'!$G$31:$G$400,"kg"),SUMIFS('Étape 1 - à remplir'!$F$31:$F$400,'Étape 1 - à remplir'!$E$31:$E$400,MASQ2!CZ592,'Étape 1 - à remplir'!$C$31:$C$400,DI$3)),IF(DI$2="Âge",IF(DI$3="Tous",SUMIFS('Étape 1 - à remplir'!$F$31:$F$400,'Étape 1 - à remplir'!$E$31:$E$400,MASQ2!CZ592,'Étape 1 - à remplir'!$G$31:$G$400,"kg"),SUMIFS('Étape 1 - à remplir'!$F$31:$F$400,'Étape 1 - à remplir'!$E$31:$E$400,MASQ2!CZ592,'Étape 1 - à remplir'!$P$31:$P$400,DI$3,'Étape 1 - à remplir'!$G$31:$G$400,"kg")),IF(DI$2="Atelier",IF(DI$3="Tous",SUMIFS('Étape 1 - à remplir'!$F$31:$F$400,'Étape 1 - à remplir'!$E$31:$E$400,MASQ2!CZ592,'Étape 1 - à remplir'!$G$31:$G$400,"kg"),SUMIFS('Étape 1 - à remplir'!$F$31:$F$400,'Étape 1 - à remplir'!$E$31:$E$400,MASQ2!CZ592,'Étape 1 - à remplir'!$O$31:$O$400,DI$3,'Étape 1 - à remplir'!$G$31:$G$400,"kg")),IF(DI$2="Espèce",IF(DI$3="Tous",SUMIFS('Étape 1 - à remplir'!$F$31:$F$400,'Étape 1 - à remplir'!$E$31:$E$400,MASQ2!CZ592,'Étape 1 - à remplir'!$G$31:$G$400,"kg"),SUMIFS('Étape 1 - à remplir'!$F$31:$F$400,'Étape 1 - à remplir'!$E$31:$E$400,MASQ2!CZ592,'Étape 1 - à remplir'!$N$31:$N$400,DI$3,'Étape 1 - à remplir'!$G$31:$G$400,"kg")))))))</f>
        <v>#N/A</v>
      </c>
      <c r="DB592" s="104">
        <f t="shared" si="255"/>
        <v>0</v>
      </c>
      <c r="DC592" s="204" t="str">
        <f t="shared" si="248"/>
        <v>Amoxicilline</v>
      </c>
      <c r="DD592" s="204" t="str">
        <f t="shared" si="249"/>
        <v/>
      </c>
      <c r="DE592" s="204" t="str">
        <f t="shared" si="250"/>
        <v/>
      </c>
      <c r="DF592" s="204" t="str">
        <f t="shared" si="251"/>
        <v>Penicillines</v>
      </c>
      <c r="DG592" s="204" t="str">
        <f t="shared" si="252"/>
        <v/>
      </c>
      <c r="DH592" s="97" t="str">
        <f t="shared" si="253"/>
        <v/>
      </c>
      <c r="DK592" t="str">
        <f ca="1"/>
        <v>VETRIMOXIN 50</v>
      </c>
      <c r="DL592" t="e">
        <f ca="1"/>
        <v>#N/A</v>
      </c>
    </row>
    <row r="593" spans="9:116" x14ac:dyDescent="0.25">
      <c r="I593" s="102" t="str">
        <f>INDEX(Données_ATB!BE:BV,MATCH(MASQ2!J593,Données_ATB!BE:BE,0),18)</f>
        <v/>
      </c>
      <c r="J593" s="77" t="str">
        <f>Données_ATB!BE592</f>
        <v>VETRIMOXIN P.O.</v>
      </c>
      <c r="K593" s="204" t="e">
        <f>IF(IF(S$2="Catégorie",IF(S$3="Toutes",SUMIFS('Étape 1 - à remplir'!$F$31:$F$400,'Étape 1 - à remplir'!$E$31:$E$400,MASQ2!J593,'Étape 1 - à remplir'!$G$31:$G$400,"animaux"),SUMIFS('Étape 1 - à remplir'!$F$31:$F$400,'Étape 1 - à remplir'!$E$31:$E$400,MASQ2!J593,'Étape 1 - à remplir'!$C$31:$C$400,S$3)),IF(S$2="Âge",IF(S$3="Tous",SUMIFS('Étape 1 - à remplir'!$F$31:$F$400,'Étape 1 - à remplir'!$E$31:$E$400,MASQ2!J593,'Étape 1 - à remplir'!$G$31:$G$400,"animaux"),SUMIFS('Étape 1 - à remplir'!$F$31:$F$400,'Étape 1 - à remplir'!$E$31:$E$400,MASQ2!J593,'Étape 1 - à remplir'!$P$31:$P$400,S$3)),IF(S$2="Atelier",IF(S$3="Tous",SUMIFS('Étape 1 - à remplir'!$F$31:$F$400,'Étape 1 - à remplir'!$E$31:$E$400,MASQ2!J593,'Étape 1 - à remplir'!$G$31:$G$400,"animaux"),SUMIFS('Étape 1 - à remplir'!$F$31:$F$400,'Étape 1 - à remplir'!$E$31:$E$400,MASQ2!J593,'Étape 1 - à remplir'!$O$31:$O$400,S$3)),IF(S$2="Espèce",IF(S$3="Tous",SUMIFS('Étape 1 - à remplir'!$F$31:$F$400,'Étape 1 - à remplir'!$E$31:$E$400,MASQ2!J593,'Étape 1 - à remplir'!$G$31:$G$400,"animaux"),SUMIFS('Étape 1 - à remplir'!$F$31:$F$400,'Étape 1 - à remplir'!$E$31:$E$400,MASQ2!J593,'Étape 1 - à remplir'!$N$31:$N$400,S$3))))))=0,NA(),IF(S$2="Catégorie",IF(S$3="Toutes",SUMIFS('Étape 1 - à remplir'!$F$31:$F$400,'Étape 1 - à remplir'!$E$31:$E$400,MASQ2!J593,'Étape 1 - à remplir'!$G$31:$G$400,"animaux"),SUMIFS('Étape 1 - à remplir'!$F$31:$F$400,'Étape 1 - à remplir'!$E$31:$E$400,MASQ2!J593,'Étape 1 - à remplir'!$C$31:$C$400,S$3)),IF(S$2="Âge",IF(S$3="Tous",SUMIFS('Étape 1 - à remplir'!$F$31:$F$400,'Étape 1 - à remplir'!$E$31:$E$400,MASQ2!J593,'Étape 1 - à remplir'!$G$31:$G$400,"animaux"),SUMIFS('Étape 1 - à remplir'!$F$31:$F$400,'Étape 1 - à remplir'!$E$31:$E$400,MASQ2!J593,'Étape 1 - à remplir'!$P$31:$P$400,S$3)),IF(S$2="Atelier",IF(S$3="Tous",SUMIFS('Étape 1 - à remplir'!$F$31:$F$400,'Étape 1 - à remplir'!$E$31:$E$400,MASQ2!J593,'Étape 1 - à remplir'!$G$31:$G$400,"animaux"),SUMIFS('Étape 1 - à remplir'!$F$31:$F$400,'Étape 1 - à remplir'!$E$31:$E$400,MASQ2!J593,'Étape 1 - à remplir'!$O$31:$O$400,S$3)),IF(S$2="Espèce",IF(S$3="Tous",SUMIFS('Étape 1 - à remplir'!$F$31:$F$400,'Étape 1 - à remplir'!$E$31:$E$400,MASQ2!J593,'Étape 1 - à remplir'!$G$31:$G$400,"animaux"),SUMIFS('Étape 1 - à remplir'!$F$31:$F$400,'Étape 1 - à remplir'!$E$31:$E$400,MASQ2!J593,'Étape 1 - à remplir'!$N$31:$N$400,S$3)))))))</f>
        <v>#N/A</v>
      </c>
      <c r="L593" s="97">
        <f t="shared" si="256"/>
        <v>0</v>
      </c>
      <c r="M593" s="56" t="str">
        <f>Données_ATB!BN592</f>
        <v>Amoxicilline</v>
      </c>
      <c r="N593" s="204" t="str">
        <f>Données_ATB!BO592</f>
        <v/>
      </c>
      <c r="O593" s="97" t="str">
        <f>Données_ATB!BP592</f>
        <v/>
      </c>
      <c r="P593" s="77" t="str">
        <f>Données_ATB!BR592</f>
        <v>Penicillines</v>
      </c>
      <c r="Q593" s="78" t="str">
        <f>Données_ATB!BS592</f>
        <v/>
      </c>
      <c r="R593" s="79" t="str">
        <f>Données_ATB!BT592</f>
        <v/>
      </c>
      <c r="S593" s="78"/>
      <c r="U593" s="30" t="str">
        <f ca="1"/>
        <v>VETRIMOXIN P.O.</v>
      </c>
      <c r="V593" s="30" t="e">
        <f ca="1"/>
        <v>#N/A</v>
      </c>
      <c r="BD593" s="102" t="str">
        <f t="shared" si="238"/>
        <v/>
      </c>
      <c r="BE593" s="56" t="str">
        <f t="shared" si="239"/>
        <v>VETRIMOXIN P.O.</v>
      </c>
      <c r="BF593" s="204" t="e">
        <f>IF(IF(BN$2="Catégorie",IF(BN$3="Toutes",SUMIFS('Étape 1 - à remplir'!$F$31:$F$400,'Étape 1 - à remplir'!$E$31:$E$400,MASQ2!BE593,'Étape 1 - à remplir'!$G$31:$G$400,"lots"),SUMIFS('Étape 1 - à remplir'!$F$31:$F$400,'Étape 1 - à remplir'!$E$31:$E$400,MASQ2!BE593,'Étape 1 - à remplir'!$C$31:$C$400,BN$3)),IF(BN$2="Âge",IF(BN$3="Tous",SUMIFS('Étape 1 - à remplir'!$F$31:$F$400,'Étape 1 - à remplir'!$E$31:$E$400,MASQ2!BE593,'Étape 1 - à remplir'!$G$31:$G$400,"lots"),SUMIFS('Étape 1 - à remplir'!$F$31:$F$400,'Étape 1 - à remplir'!$E$31:$E$400,MASQ2!BE593,'Étape 1 - à remplir'!$P$31:$P$400,BN$3,'Étape 1 - à remplir'!$G$31:$G$400,"lots")),IF(BN$2="Atelier",IF(BN$3="Tous",SUMIFS('Étape 1 - à remplir'!$F$31:$F$400,'Étape 1 - à remplir'!$E$31:$E$400,MASQ2!BE593,'Étape 1 - à remplir'!$G$31:$G$400,"lots"),SUMIFS('Étape 1 - à remplir'!$F$31:$F$400,'Étape 1 - à remplir'!$E$31:$E$400,MASQ2!BE593,'Étape 1 - à remplir'!$O$31:$O$400,BN$3,'Étape 1 - à remplir'!$G$31:$G$400,"lots")),IF(BN$2="Espèce",IF(BN$3="Tous",SUMIFS('Étape 1 - à remplir'!$F$31:$F$400,'Étape 1 - à remplir'!$E$31:$E$400,MASQ2!BE593,'Étape 1 - à remplir'!$G$31:$G$400,"lots"),SUMIFS('Étape 1 - à remplir'!$F$31:$F$400,'Étape 1 - à remplir'!$E$31:$E$400,MASQ2!BE593,'Étape 1 - à remplir'!$N$31:$N$400,BN$3,'Étape 1 - à remplir'!$G$31:$G$400,"lots"))))))=0,NA(),IF(BN$2="Catégorie",IF(BN$3="Toutes",SUMIFS('Étape 1 - à remplir'!$F$31:$F$400,'Étape 1 - à remplir'!$E$31:$E$400,MASQ2!BE593,'Étape 1 - à remplir'!$G$31:$G$400,"lots"),SUMIFS('Étape 1 - à remplir'!$F$31:$F$400,'Étape 1 - à remplir'!$E$31:$E$400,MASQ2!BE593,'Étape 1 - à remplir'!$C$31:$C$400,BN$3)),IF(BN$2="Âge",IF(BN$3="Tous",SUMIFS('Étape 1 - à remplir'!$F$31:$F$400,'Étape 1 - à remplir'!$E$31:$E$400,MASQ2!BE593,'Étape 1 - à remplir'!$G$31:$G$400,"lots"),SUMIFS('Étape 1 - à remplir'!$F$31:$F$400,'Étape 1 - à remplir'!$E$31:$E$400,MASQ2!BE593,'Étape 1 - à remplir'!$P$31:$P$400,BN$3,'Étape 1 - à remplir'!$G$31:$G$400,"lots")),IF(BN$2="Atelier",IF(BN$3="Tous",SUMIFS('Étape 1 - à remplir'!$F$31:$F$400,'Étape 1 - à remplir'!$E$31:$E$400,MASQ2!BE593,'Étape 1 - à remplir'!$G$31:$G$400,"lots"),SUMIFS('Étape 1 - à remplir'!$F$31:$F$400,'Étape 1 - à remplir'!$E$31:$E$400,MASQ2!BE593,'Étape 1 - à remplir'!$O$31:$O$400,BN$3,'Étape 1 - à remplir'!$G$31:$G$400,"lots")),IF(BN$2="Espèce",IF(BN$3="Tous",SUMIFS('Étape 1 - à remplir'!$F$31:$F$400,'Étape 1 - à remplir'!$E$31:$E$400,MASQ2!BE593,'Étape 1 - à remplir'!$G$31:$G$400,"lots"),SUMIFS('Étape 1 - à remplir'!$F$31:$F$400,'Étape 1 - à remplir'!$E$31:$E$400,MASQ2!BE593,'Étape 1 - à remplir'!$N$31:$N$400,BN$3,'Étape 1 - à remplir'!$G$31:$G$400,"lots")))))))</f>
        <v>#N/A</v>
      </c>
      <c r="BG593" s="204">
        <f t="shared" si="254"/>
        <v>0</v>
      </c>
      <c r="BH593" s="204" t="str">
        <f t="shared" si="240"/>
        <v>Amoxicilline</v>
      </c>
      <c r="BI593" s="204" t="str">
        <f t="shared" si="241"/>
        <v/>
      </c>
      <c r="BJ593" s="204" t="str">
        <f t="shared" si="242"/>
        <v/>
      </c>
      <c r="BK593" s="204" t="str">
        <f t="shared" si="243"/>
        <v>Penicillines</v>
      </c>
      <c r="BL593" s="204" t="str">
        <f t="shared" si="244"/>
        <v/>
      </c>
      <c r="BM593" s="97" t="str">
        <f t="shared" si="245"/>
        <v/>
      </c>
      <c r="BP593" t="str">
        <f ca="1"/>
        <v>VETRIMOXIN P.O.</v>
      </c>
      <c r="BQ593" t="e">
        <f ca="1"/>
        <v>#N/A</v>
      </c>
      <c r="CY593" s="102" t="str">
        <f t="shared" si="246"/>
        <v/>
      </c>
      <c r="CZ593" s="56" t="str">
        <f t="shared" si="247"/>
        <v>VETRIMOXIN P.O.</v>
      </c>
      <c r="DA593" s="204" t="e">
        <f>IF(IF(DI$2="Catégorie",IF(DI$3="Toutes",SUMIFS('Étape 1 - à remplir'!$F$31:$F$400,'Étape 1 - à remplir'!$E$31:$E$400,MASQ2!CZ593,'Étape 1 - à remplir'!$G$31:$G$400,"kg"),SUMIFS('Étape 1 - à remplir'!$F$31:$F$400,'Étape 1 - à remplir'!$E$31:$E$400,MASQ2!CZ593,'Étape 1 - à remplir'!$C$31:$C$400,DI$3)),IF(DI$2="Âge",IF(DI$3="Tous",SUMIFS('Étape 1 - à remplir'!$F$31:$F$400,'Étape 1 - à remplir'!$E$31:$E$400,MASQ2!CZ593,'Étape 1 - à remplir'!$G$31:$G$400,"kg"),SUMIFS('Étape 1 - à remplir'!$F$31:$F$400,'Étape 1 - à remplir'!$E$31:$E$400,MASQ2!CZ593,'Étape 1 - à remplir'!$P$31:$P$400,DI$3,'Étape 1 - à remplir'!$G$31:$G$400,"kg")),IF(DI$2="Atelier",IF(DI$3="Tous",SUMIFS('Étape 1 - à remplir'!$F$31:$F$400,'Étape 1 - à remplir'!$E$31:$E$400,MASQ2!CZ593,'Étape 1 - à remplir'!$G$31:$G$400,"kg"),SUMIFS('Étape 1 - à remplir'!$F$31:$F$400,'Étape 1 - à remplir'!$E$31:$E$400,MASQ2!CZ593,'Étape 1 - à remplir'!$O$31:$O$400,DI$3,'Étape 1 - à remplir'!$G$31:$G$400,"kg")),IF(DI$2="Espèce",IF(DI$3="Tous",SUMIFS('Étape 1 - à remplir'!$F$31:$F$400,'Étape 1 - à remplir'!$E$31:$E$400,MASQ2!CZ593,'Étape 1 - à remplir'!$G$31:$G$400,"kg"),SUMIFS('Étape 1 - à remplir'!$F$31:$F$400,'Étape 1 - à remplir'!$E$31:$E$400,MASQ2!CZ593,'Étape 1 - à remplir'!$N$31:$N$400,DI$3,'Étape 1 - à remplir'!$G$31:$G$400,"kg"))))))=0,NA(),IF(DI$2="Catégorie",IF(DI$3="Toutes",SUMIFS('Étape 1 - à remplir'!$F$31:$F$400,'Étape 1 - à remplir'!$E$31:$E$400,MASQ2!CZ593,'Étape 1 - à remplir'!$G$31:$G$400,"kg"),SUMIFS('Étape 1 - à remplir'!$F$31:$F$400,'Étape 1 - à remplir'!$E$31:$E$400,MASQ2!CZ593,'Étape 1 - à remplir'!$C$31:$C$400,DI$3)),IF(DI$2="Âge",IF(DI$3="Tous",SUMIFS('Étape 1 - à remplir'!$F$31:$F$400,'Étape 1 - à remplir'!$E$31:$E$400,MASQ2!CZ593,'Étape 1 - à remplir'!$G$31:$G$400,"kg"),SUMIFS('Étape 1 - à remplir'!$F$31:$F$400,'Étape 1 - à remplir'!$E$31:$E$400,MASQ2!CZ593,'Étape 1 - à remplir'!$P$31:$P$400,DI$3,'Étape 1 - à remplir'!$G$31:$G$400,"kg")),IF(DI$2="Atelier",IF(DI$3="Tous",SUMIFS('Étape 1 - à remplir'!$F$31:$F$400,'Étape 1 - à remplir'!$E$31:$E$400,MASQ2!CZ593,'Étape 1 - à remplir'!$G$31:$G$400,"kg"),SUMIFS('Étape 1 - à remplir'!$F$31:$F$400,'Étape 1 - à remplir'!$E$31:$E$400,MASQ2!CZ593,'Étape 1 - à remplir'!$O$31:$O$400,DI$3,'Étape 1 - à remplir'!$G$31:$G$400,"kg")),IF(DI$2="Espèce",IF(DI$3="Tous",SUMIFS('Étape 1 - à remplir'!$F$31:$F$400,'Étape 1 - à remplir'!$E$31:$E$400,MASQ2!CZ593,'Étape 1 - à remplir'!$G$31:$G$400,"kg"),SUMIFS('Étape 1 - à remplir'!$F$31:$F$400,'Étape 1 - à remplir'!$E$31:$E$400,MASQ2!CZ593,'Étape 1 - à remplir'!$N$31:$N$400,DI$3,'Étape 1 - à remplir'!$G$31:$G$400,"kg")))))))</f>
        <v>#N/A</v>
      </c>
      <c r="DB593" s="104">
        <f t="shared" si="255"/>
        <v>0</v>
      </c>
      <c r="DC593" s="204" t="str">
        <f t="shared" si="248"/>
        <v>Amoxicilline</v>
      </c>
      <c r="DD593" s="204" t="str">
        <f t="shared" si="249"/>
        <v/>
      </c>
      <c r="DE593" s="204" t="str">
        <f t="shared" si="250"/>
        <v/>
      </c>
      <c r="DF593" s="204" t="str">
        <f t="shared" si="251"/>
        <v>Penicillines</v>
      </c>
      <c r="DG593" s="204" t="str">
        <f t="shared" si="252"/>
        <v/>
      </c>
      <c r="DH593" s="97" t="str">
        <f t="shared" si="253"/>
        <v/>
      </c>
      <c r="DK593" t="str">
        <f ca="1"/>
        <v>VETRIMOXIN P.O.</v>
      </c>
      <c r="DL593" t="e">
        <f ca="1"/>
        <v>#N/A</v>
      </c>
    </row>
    <row r="594" spans="9:116" x14ac:dyDescent="0.25">
      <c r="I594" s="102" t="str">
        <f>INDEX(Données_ATB!BE:BV,MATCH(MASQ2!J594,Données_ATB!BE:BE,0),18)</f>
        <v>x</v>
      </c>
      <c r="J594" s="77" t="str">
        <f>Données_ATB!BE593</f>
        <v>VIRBACTAN</v>
      </c>
      <c r="K594" s="204" t="e">
        <f>IF(IF(S$2="Catégorie",IF(S$3="Toutes",SUMIFS('Étape 1 - à remplir'!$F$31:$F$400,'Étape 1 - à remplir'!$E$31:$E$400,MASQ2!J594,'Étape 1 - à remplir'!$G$31:$G$400,"animaux"),SUMIFS('Étape 1 - à remplir'!$F$31:$F$400,'Étape 1 - à remplir'!$E$31:$E$400,MASQ2!J594,'Étape 1 - à remplir'!$C$31:$C$400,S$3)),IF(S$2="Âge",IF(S$3="Tous",SUMIFS('Étape 1 - à remplir'!$F$31:$F$400,'Étape 1 - à remplir'!$E$31:$E$400,MASQ2!J594,'Étape 1 - à remplir'!$G$31:$G$400,"animaux"),SUMIFS('Étape 1 - à remplir'!$F$31:$F$400,'Étape 1 - à remplir'!$E$31:$E$400,MASQ2!J594,'Étape 1 - à remplir'!$P$31:$P$400,S$3)),IF(S$2="Atelier",IF(S$3="Tous",SUMIFS('Étape 1 - à remplir'!$F$31:$F$400,'Étape 1 - à remplir'!$E$31:$E$400,MASQ2!J594,'Étape 1 - à remplir'!$G$31:$G$400,"animaux"),SUMIFS('Étape 1 - à remplir'!$F$31:$F$400,'Étape 1 - à remplir'!$E$31:$E$400,MASQ2!J594,'Étape 1 - à remplir'!$O$31:$O$400,S$3)),IF(S$2="Espèce",IF(S$3="Tous",SUMIFS('Étape 1 - à remplir'!$F$31:$F$400,'Étape 1 - à remplir'!$E$31:$E$400,MASQ2!J594,'Étape 1 - à remplir'!$G$31:$G$400,"animaux"),SUMIFS('Étape 1 - à remplir'!$F$31:$F$400,'Étape 1 - à remplir'!$E$31:$E$400,MASQ2!J594,'Étape 1 - à remplir'!$N$31:$N$400,S$3))))))=0,NA(),IF(S$2="Catégorie",IF(S$3="Toutes",SUMIFS('Étape 1 - à remplir'!$F$31:$F$400,'Étape 1 - à remplir'!$E$31:$E$400,MASQ2!J594,'Étape 1 - à remplir'!$G$31:$G$400,"animaux"),SUMIFS('Étape 1 - à remplir'!$F$31:$F$400,'Étape 1 - à remplir'!$E$31:$E$400,MASQ2!J594,'Étape 1 - à remplir'!$C$31:$C$400,S$3)),IF(S$2="Âge",IF(S$3="Tous",SUMIFS('Étape 1 - à remplir'!$F$31:$F$400,'Étape 1 - à remplir'!$E$31:$E$400,MASQ2!J594,'Étape 1 - à remplir'!$G$31:$G$400,"animaux"),SUMIFS('Étape 1 - à remplir'!$F$31:$F$400,'Étape 1 - à remplir'!$E$31:$E$400,MASQ2!J594,'Étape 1 - à remplir'!$P$31:$P$400,S$3)),IF(S$2="Atelier",IF(S$3="Tous",SUMIFS('Étape 1 - à remplir'!$F$31:$F$400,'Étape 1 - à remplir'!$E$31:$E$400,MASQ2!J594,'Étape 1 - à remplir'!$G$31:$G$400,"animaux"),SUMIFS('Étape 1 - à remplir'!$F$31:$F$400,'Étape 1 - à remplir'!$E$31:$E$400,MASQ2!J594,'Étape 1 - à remplir'!$O$31:$O$400,S$3)),IF(S$2="Espèce",IF(S$3="Tous",SUMIFS('Étape 1 - à remplir'!$F$31:$F$400,'Étape 1 - à remplir'!$E$31:$E$400,MASQ2!J594,'Étape 1 - à remplir'!$G$31:$G$400,"animaux"),SUMIFS('Étape 1 - à remplir'!$F$31:$F$400,'Étape 1 - à remplir'!$E$31:$E$400,MASQ2!J594,'Étape 1 - à remplir'!$N$31:$N$400,S$3)))))))</f>
        <v>#N/A</v>
      </c>
      <c r="L594" s="97">
        <f t="shared" si="256"/>
        <v>0</v>
      </c>
      <c r="M594" s="56" t="str">
        <f>Données_ATB!BN593</f>
        <v>Cefquinome</v>
      </c>
      <c r="N594" s="204" t="str">
        <f>Données_ATB!BO593</f>
        <v/>
      </c>
      <c r="O594" s="97" t="str">
        <f>Données_ATB!BP593</f>
        <v/>
      </c>
      <c r="P594" s="77" t="str">
        <f>Données_ATB!BR593</f>
        <v>Cephalosporines 3&amp;4G</v>
      </c>
      <c r="Q594" s="78" t="str">
        <f>Données_ATB!BS593</f>
        <v/>
      </c>
      <c r="R594" s="79" t="str">
        <f>Données_ATB!BT593</f>
        <v/>
      </c>
      <c r="S594" s="78"/>
      <c r="U594" s="30" t="str">
        <f ca="1"/>
        <v>VIRBACTAN</v>
      </c>
      <c r="V594" s="30" t="e">
        <f ca="1"/>
        <v>#N/A</v>
      </c>
      <c r="BD594" s="102" t="str">
        <f t="shared" si="238"/>
        <v>x</v>
      </c>
      <c r="BE594" s="56" t="str">
        <f t="shared" si="239"/>
        <v>VIRBACTAN</v>
      </c>
      <c r="BF594" s="204" t="e">
        <f>IF(IF(BN$2="Catégorie",IF(BN$3="Toutes",SUMIFS('Étape 1 - à remplir'!$F$31:$F$400,'Étape 1 - à remplir'!$E$31:$E$400,MASQ2!BE594,'Étape 1 - à remplir'!$G$31:$G$400,"lots"),SUMIFS('Étape 1 - à remplir'!$F$31:$F$400,'Étape 1 - à remplir'!$E$31:$E$400,MASQ2!BE594,'Étape 1 - à remplir'!$C$31:$C$400,BN$3)),IF(BN$2="Âge",IF(BN$3="Tous",SUMIFS('Étape 1 - à remplir'!$F$31:$F$400,'Étape 1 - à remplir'!$E$31:$E$400,MASQ2!BE594,'Étape 1 - à remplir'!$G$31:$G$400,"lots"),SUMIFS('Étape 1 - à remplir'!$F$31:$F$400,'Étape 1 - à remplir'!$E$31:$E$400,MASQ2!BE594,'Étape 1 - à remplir'!$P$31:$P$400,BN$3,'Étape 1 - à remplir'!$G$31:$G$400,"lots")),IF(BN$2="Atelier",IF(BN$3="Tous",SUMIFS('Étape 1 - à remplir'!$F$31:$F$400,'Étape 1 - à remplir'!$E$31:$E$400,MASQ2!BE594,'Étape 1 - à remplir'!$G$31:$G$400,"lots"),SUMIFS('Étape 1 - à remplir'!$F$31:$F$400,'Étape 1 - à remplir'!$E$31:$E$400,MASQ2!BE594,'Étape 1 - à remplir'!$O$31:$O$400,BN$3,'Étape 1 - à remplir'!$G$31:$G$400,"lots")),IF(BN$2="Espèce",IF(BN$3="Tous",SUMIFS('Étape 1 - à remplir'!$F$31:$F$400,'Étape 1 - à remplir'!$E$31:$E$400,MASQ2!BE594,'Étape 1 - à remplir'!$G$31:$G$400,"lots"),SUMIFS('Étape 1 - à remplir'!$F$31:$F$400,'Étape 1 - à remplir'!$E$31:$E$400,MASQ2!BE594,'Étape 1 - à remplir'!$N$31:$N$400,BN$3,'Étape 1 - à remplir'!$G$31:$G$400,"lots"))))))=0,NA(),IF(BN$2="Catégorie",IF(BN$3="Toutes",SUMIFS('Étape 1 - à remplir'!$F$31:$F$400,'Étape 1 - à remplir'!$E$31:$E$400,MASQ2!BE594,'Étape 1 - à remplir'!$G$31:$G$400,"lots"),SUMIFS('Étape 1 - à remplir'!$F$31:$F$400,'Étape 1 - à remplir'!$E$31:$E$400,MASQ2!BE594,'Étape 1 - à remplir'!$C$31:$C$400,BN$3)),IF(BN$2="Âge",IF(BN$3="Tous",SUMIFS('Étape 1 - à remplir'!$F$31:$F$400,'Étape 1 - à remplir'!$E$31:$E$400,MASQ2!BE594,'Étape 1 - à remplir'!$G$31:$G$400,"lots"),SUMIFS('Étape 1 - à remplir'!$F$31:$F$400,'Étape 1 - à remplir'!$E$31:$E$400,MASQ2!BE594,'Étape 1 - à remplir'!$P$31:$P$400,BN$3,'Étape 1 - à remplir'!$G$31:$G$400,"lots")),IF(BN$2="Atelier",IF(BN$3="Tous",SUMIFS('Étape 1 - à remplir'!$F$31:$F$400,'Étape 1 - à remplir'!$E$31:$E$400,MASQ2!BE594,'Étape 1 - à remplir'!$G$31:$G$400,"lots"),SUMIFS('Étape 1 - à remplir'!$F$31:$F$400,'Étape 1 - à remplir'!$E$31:$E$400,MASQ2!BE594,'Étape 1 - à remplir'!$O$31:$O$400,BN$3,'Étape 1 - à remplir'!$G$31:$G$400,"lots")),IF(BN$2="Espèce",IF(BN$3="Tous",SUMIFS('Étape 1 - à remplir'!$F$31:$F$400,'Étape 1 - à remplir'!$E$31:$E$400,MASQ2!BE594,'Étape 1 - à remplir'!$G$31:$G$400,"lots"),SUMIFS('Étape 1 - à remplir'!$F$31:$F$400,'Étape 1 - à remplir'!$E$31:$E$400,MASQ2!BE594,'Étape 1 - à remplir'!$N$31:$N$400,BN$3,'Étape 1 - à remplir'!$G$31:$G$400,"lots")))))))</f>
        <v>#N/A</v>
      </c>
      <c r="BG594" s="204">
        <f t="shared" si="254"/>
        <v>0</v>
      </c>
      <c r="BH594" s="204" t="str">
        <f t="shared" si="240"/>
        <v>Cefquinome</v>
      </c>
      <c r="BI594" s="204" t="str">
        <f t="shared" si="241"/>
        <v/>
      </c>
      <c r="BJ594" s="204" t="str">
        <f t="shared" si="242"/>
        <v/>
      </c>
      <c r="BK594" s="204" t="str">
        <f t="shared" si="243"/>
        <v>Cephalosporines 3&amp;4G</v>
      </c>
      <c r="BL594" s="204" t="str">
        <f t="shared" si="244"/>
        <v/>
      </c>
      <c r="BM594" s="97" t="str">
        <f t="shared" si="245"/>
        <v/>
      </c>
      <c r="BP594" t="str">
        <f ca="1"/>
        <v>VIRBACTAN</v>
      </c>
      <c r="BQ594" t="e">
        <f ca="1"/>
        <v>#N/A</v>
      </c>
      <c r="CY594" s="102" t="str">
        <f t="shared" si="246"/>
        <v>x</v>
      </c>
      <c r="CZ594" s="56" t="str">
        <f t="shared" si="247"/>
        <v>VIRBACTAN</v>
      </c>
      <c r="DA594" s="204" t="e">
        <f>IF(IF(DI$2="Catégorie",IF(DI$3="Toutes",SUMIFS('Étape 1 - à remplir'!$F$31:$F$400,'Étape 1 - à remplir'!$E$31:$E$400,MASQ2!CZ594,'Étape 1 - à remplir'!$G$31:$G$400,"kg"),SUMIFS('Étape 1 - à remplir'!$F$31:$F$400,'Étape 1 - à remplir'!$E$31:$E$400,MASQ2!CZ594,'Étape 1 - à remplir'!$C$31:$C$400,DI$3)),IF(DI$2="Âge",IF(DI$3="Tous",SUMIFS('Étape 1 - à remplir'!$F$31:$F$400,'Étape 1 - à remplir'!$E$31:$E$400,MASQ2!CZ594,'Étape 1 - à remplir'!$G$31:$G$400,"kg"),SUMIFS('Étape 1 - à remplir'!$F$31:$F$400,'Étape 1 - à remplir'!$E$31:$E$400,MASQ2!CZ594,'Étape 1 - à remplir'!$P$31:$P$400,DI$3,'Étape 1 - à remplir'!$G$31:$G$400,"kg")),IF(DI$2="Atelier",IF(DI$3="Tous",SUMIFS('Étape 1 - à remplir'!$F$31:$F$400,'Étape 1 - à remplir'!$E$31:$E$400,MASQ2!CZ594,'Étape 1 - à remplir'!$G$31:$G$400,"kg"),SUMIFS('Étape 1 - à remplir'!$F$31:$F$400,'Étape 1 - à remplir'!$E$31:$E$400,MASQ2!CZ594,'Étape 1 - à remplir'!$O$31:$O$400,DI$3,'Étape 1 - à remplir'!$G$31:$G$400,"kg")),IF(DI$2="Espèce",IF(DI$3="Tous",SUMIFS('Étape 1 - à remplir'!$F$31:$F$400,'Étape 1 - à remplir'!$E$31:$E$400,MASQ2!CZ594,'Étape 1 - à remplir'!$G$31:$G$400,"kg"),SUMIFS('Étape 1 - à remplir'!$F$31:$F$400,'Étape 1 - à remplir'!$E$31:$E$400,MASQ2!CZ594,'Étape 1 - à remplir'!$N$31:$N$400,DI$3,'Étape 1 - à remplir'!$G$31:$G$400,"kg"))))))=0,NA(),IF(DI$2="Catégorie",IF(DI$3="Toutes",SUMIFS('Étape 1 - à remplir'!$F$31:$F$400,'Étape 1 - à remplir'!$E$31:$E$400,MASQ2!CZ594,'Étape 1 - à remplir'!$G$31:$G$400,"kg"),SUMIFS('Étape 1 - à remplir'!$F$31:$F$400,'Étape 1 - à remplir'!$E$31:$E$400,MASQ2!CZ594,'Étape 1 - à remplir'!$C$31:$C$400,DI$3)),IF(DI$2="Âge",IF(DI$3="Tous",SUMIFS('Étape 1 - à remplir'!$F$31:$F$400,'Étape 1 - à remplir'!$E$31:$E$400,MASQ2!CZ594,'Étape 1 - à remplir'!$G$31:$G$400,"kg"),SUMIFS('Étape 1 - à remplir'!$F$31:$F$400,'Étape 1 - à remplir'!$E$31:$E$400,MASQ2!CZ594,'Étape 1 - à remplir'!$P$31:$P$400,DI$3,'Étape 1 - à remplir'!$G$31:$G$400,"kg")),IF(DI$2="Atelier",IF(DI$3="Tous",SUMIFS('Étape 1 - à remplir'!$F$31:$F$400,'Étape 1 - à remplir'!$E$31:$E$400,MASQ2!CZ594,'Étape 1 - à remplir'!$G$31:$G$400,"kg"),SUMIFS('Étape 1 - à remplir'!$F$31:$F$400,'Étape 1 - à remplir'!$E$31:$E$400,MASQ2!CZ594,'Étape 1 - à remplir'!$O$31:$O$400,DI$3,'Étape 1 - à remplir'!$G$31:$G$400,"kg")),IF(DI$2="Espèce",IF(DI$3="Tous",SUMIFS('Étape 1 - à remplir'!$F$31:$F$400,'Étape 1 - à remplir'!$E$31:$E$400,MASQ2!CZ594,'Étape 1 - à remplir'!$G$31:$G$400,"kg"),SUMIFS('Étape 1 - à remplir'!$F$31:$F$400,'Étape 1 - à remplir'!$E$31:$E$400,MASQ2!CZ594,'Étape 1 - à remplir'!$N$31:$N$400,DI$3,'Étape 1 - à remplir'!$G$31:$G$400,"kg")))))))</f>
        <v>#N/A</v>
      </c>
      <c r="DB594" s="104">
        <f t="shared" si="255"/>
        <v>0</v>
      </c>
      <c r="DC594" s="204" t="str">
        <f t="shared" si="248"/>
        <v>Cefquinome</v>
      </c>
      <c r="DD594" s="204" t="str">
        <f t="shared" si="249"/>
        <v/>
      </c>
      <c r="DE594" s="204" t="str">
        <f t="shared" si="250"/>
        <v/>
      </c>
      <c r="DF594" s="204" t="str">
        <f t="shared" si="251"/>
        <v>Cephalosporines 3&amp;4G</v>
      </c>
      <c r="DG594" s="204" t="str">
        <f t="shared" si="252"/>
        <v/>
      </c>
      <c r="DH594" s="97" t="str">
        <f t="shared" si="253"/>
        <v/>
      </c>
      <c r="DK594" t="str">
        <f ca="1"/>
        <v>VIRBACTAN</v>
      </c>
      <c r="DL594" t="e">
        <f ca="1"/>
        <v>#N/A</v>
      </c>
    </row>
    <row r="595" spans="9:116" x14ac:dyDescent="0.25">
      <c r="I595" s="102" t="str">
        <f>INDEX(Données_ATB!BE:BV,MATCH(MASQ2!J595,Données_ATB!BE:BE,0),18)</f>
        <v>x</v>
      </c>
      <c r="J595" s="77" t="str">
        <f>Données_ATB!BE594</f>
        <v>VIRGOCILLINE</v>
      </c>
      <c r="K595" s="204" t="e">
        <f>IF(IF(S$2="Catégorie",IF(S$3="Toutes",SUMIFS('Étape 1 - à remplir'!$F$31:$F$400,'Étape 1 - à remplir'!$E$31:$E$400,MASQ2!J595,'Étape 1 - à remplir'!$G$31:$G$400,"animaux"),SUMIFS('Étape 1 - à remplir'!$F$31:$F$400,'Étape 1 - à remplir'!$E$31:$E$400,MASQ2!J595,'Étape 1 - à remplir'!$C$31:$C$400,S$3)),IF(S$2="Âge",IF(S$3="Tous",SUMIFS('Étape 1 - à remplir'!$F$31:$F$400,'Étape 1 - à remplir'!$E$31:$E$400,MASQ2!J595,'Étape 1 - à remplir'!$G$31:$G$400,"animaux"),SUMIFS('Étape 1 - à remplir'!$F$31:$F$400,'Étape 1 - à remplir'!$E$31:$E$400,MASQ2!J595,'Étape 1 - à remplir'!$P$31:$P$400,S$3)),IF(S$2="Atelier",IF(S$3="Tous",SUMIFS('Étape 1 - à remplir'!$F$31:$F$400,'Étape 1 - à remplir'!$E$31:$E$400,MASQ2!J595,'Étape 1 - à remplir'!$G$31:$G$400,"animaux"),SUMIFS('Étape 1 - à remplir'!$F$31:$F$400,'Étape 1 - à remplir'!$E$31:$E$400,MASQ2!J595,'Étape 1 - à remplir'!$O$31:$O$400,S$3)),IF(S$2="Espèce",IF(S$3="Tous",SUMIFS('Étape 1 - à remplir'!$F$31:$F$400,'Étape 1 - à remplir'!$E$31:$E$400,MASQ2!J595,'Étape 1 - à remplir'!$G$31:$G$400,"animaux"),SUMIFS('Étape 1 - à remplir'!$F$31:$F$400,'Étape 1 - à remplir'!$E$31:$E$400,MASQ2!J595,'Étape 1 - à remplir'!$N$31:$N$400,S$3))))))=0,NA(),IF(S$2="Catégorie",IF(S$3="Toutes",SUMIFS('Étape 1 - à remplir'!$F$31:$F$400,'Étape 1 - à remplir'!$E$31:$E$400,MASQ2!J595,'Étape 1 - à remplir'!$G$31:$G$400,"animaux"),SUMIFS('Étape 1 - à remplir'!$F$31:$F$400,'Étape 1 - à remplir'!$E$31:$E$400,MASQ2!J595,'Étape 1 - à remplir'!$C$31:$C$400,S$3)),IF(S$2="Âge",IF(S$3="Tous",SUMIFS('Étape 1 - à remplir'!$F$31:$F$400,'Étape 1 - à remplir'!$E$31:$E$400,MASQ2!J595,'Étape 1 - à remplir'!$G$31:$G$400,"animaux"),SUMIFS('Étape 1 - à remplir'!$F$31:$F$400,'Étape 1 - à remplir'!$E$31:$E$400,MASQ2!J595,'Étape 1 - à remplir'!$P$31:$P$400,S$3)),IF(S$2="Atelier",IF(S$3="Tous",SUMIFS('Étape 1 - à remplir'!$F$31:$F$400,'Étape 1 - à remplir'!$E$31:$E$400,MASQ2!J595,'Étape 1 - à remplir'!$G$31:$G$400,"animaux"),SUMIFS('Étape 1 - à remplir'!$F$31:$F$400,'Étape 1 - à remplir'!$E$31:$E$400,MASQ2!J595,'Étape 1 - à remplir'!$O$31:$O$400,S$3)),IF(S$2="Espèce",IF(S$3="Tous",SUMIFS('Étape 1 - à remplir'!$F$31:$F$400,'Étape 1 - à remplir'!$E$31:$E$400,MASQ2!J595,'Étape 1 - à remplir'!$G$31:$G$400,"animaux"),SUMIFS('Étape 1 - à remplir'!$F$31:$F$400,'Étape 1 - à remplir'!$E$31:$E$400,MASQ2!J595,'Étape 1 - à remplir'!$N$31:$N$400,S$3)))))))</f>
        <v>#N/A</v>
      </c>
      <c r="L595" s="97">
        <f t="shared" si="256"/>
        <v>0</v>
      </c>
      <c r="M595" s="56" t="str">
        <f>Données_ATB!BN594</f>
        <v>Colistine</v>
      </c>
      <c r="N595" s="204" t="str">
        <f>Données_ATB!BO594</f>
        <v/>
      </c>
      <c r="O595" s="97" t="str">
        <f>Données_ATB!BP594</f>
        <v/>
      </c>
      <c r="P595" s="77" t="str">
        <f>Données_ATB!BR594</f>
        <v>Polypeptides</v>
      </c>
      <c r="Q595" s="78" t="str">
        <f>Données_ATB!BS594</f>
        <v/>
      </c>
      <c r="R595" s="79" t="str">
        <f>Données_ATB!BT594</f>
        <v/>
      </c>
      <c r="S595" s="78"/>
      <c r="U595" s="30" t="str">
        <f ca="1"/>
        <v>VIRGOCILLINE</v>
      </c>
      <c r="V595" s="30" t="e">
        <f ca="1"/>
        <v>#N/A</v>
      </c>
      <c r="BD595" s="102" t="str">
        <f t="shared" si="238"/>
        <v>x</v>
      </c>
      <c r="BE595" s="56" t="str">
        <f t="shared" si="239"/>
        <v>VIRGOCILLINE</v>
      </c>
      <c r="BF595" s="204" t="e">
        <f>IF(IF(BN$2="Catégorie",IF(BN$3="Toutes",SUMIFS('Étape 1 - à remplir'!$F$31:$F$400,'Étape 1 - à remplir'!$E$31:$E$400,MASQ2!BE595,'Étape 1 - à remplir'!$G$31:$G$400,"lots"),SUMIFS('Étape 1 - à remplir'!$F$31:$F$400,'Étape 1 - à remplir'!$E$31:$E$400,MASQ2!BE595,'Étape 1 - à remplir'!$C$31:$C$400,BN$3)),IF(BN$2="Âge",IF(BN$3="Tous",SUMIFS('Étape 1 - à remplir'!$F$31:$F$400,'Étape 1 - à remplir'!$E$31:$E$400,MASQ2!BE595,'Étape 1 - à remplir'!$G$31:$G$400,"lots"),SUMIFS('Étape 1 - à remplir'!$F$31:$F$400,'Étape 1 - à remplir'!$E$31:$E$400,MASQ2!BE595,'Étape 1 - à remplir'!$P$31:$P$400,BN$3,'Étape 1 - à remplir'!$G$31:$G$400,"lots")),IF(BN$2="Atelier",IF(BN$3="Tous",SUMIFS('Étape 1 - à remplir'!$F$31:$F$400,'Étape 1 - à remplir'!$E$31:$E$400,MASQ2!BE595,'Étape 1 - à remplir'!$G$31:$G$400,"lots"),SUMIFS('Étape 1 - à remplir'!$F$31:$F$400,'Étape 1 - à remplir'!$E$31:$E$400,MASQ2!BE595,'Étape 1 - à remplir'!$O$31:$O$400,BN$3,'Étape 1 - à remplir'!$G$31:$G$400,"lots")),IF(BN$2="Espèce",IF(BN$3="Tous",SUMIFS('Étape 1 - à remplir'!$F$31:$F$400,'Étape 1 - à remplir'!$E$31:$E$400,MASQ2!BE595,'Étape 1 - à remplir'!$G$31:$G$400,"lots"),SUMIFS('Étape 1 - à remplir'!$F$31:$F$400,'Étape 1 - à remplir'!$E$31:$E$400,MASQ2!BE595,'Étape 1 - à remplir'!$N$31:$N$400,BN$3,'Étape 1 - à remplir'!$G$31:$G$400,"lots"))))))=0,NA(),IF(BN$2="Catégorie",IF(BN$3="Toutes",SUMIFS('Étape 1 - à remplir'!$F$31:$F$400,'Étape 1 - à remplir'!$E$31:$E$400,MASQ2!BE595,'Étape 1 - à remplir'!$G$31:$G$400,"lots"),SUMIFS('Étape 1 - à remplir'!$F$31:$F$400,'Étape 1 - à remplir'!$E$31:$E$400,MASQ2!BE595,'Étape 1 - à remplir'!$C$31:$C$400,BN$3)),IF(BN$2="Âge",IF(BN$3="Tous",SUMIFS('Étape 1 - à remplir'!$F$31:$F$400,'Étape 1 - à remplir'!$E$31:$E$400,MASQ2!BE595,'Étape 1 - à remplir'!$G$31:$G$400,"lots"),SUMIFS('Étape 1 - à remplir'!$F$31:$F$400,'Étape 1 - à remplir'!$E$31:$E$400,MASQ2!BE595,'Étape 1 - à remplir'!$P$31:$P$400,BN$3,'Étape 1 - à remplir'!$G$31:$G$400,"lots")),IF(BN$2="Atelier",IF(BN$3="Tous",SUMIFS('Étape 1 - à remplir'!$F$31:$F$400,'Étape 1 - à remplir'!$E$31:$E$400,MASQ2!BE595,'Étape 1 - à remplir'!$G$31:$G$400,"lots"),SUMIFS('Étape 1 - à remplir'!$F$31:$F$400,'Étape 1 - à remplir'!$E$31:$E$400,MASQ2!BE595,'Étape 1 - à remplir'!$O$31:$O$400,BN$3,'Étape 1 - à remplir'!$G$31:$G$400,"lots")),IF(BN$2="Espèce",IF(BN$3="Tous",SUMIFS('Étape 1 - à remplir'!$F$31:$F$400,'Étape 1 - à remplir'!$E$31:$E$400,MASQ2!BE595,'Étape 1 - à remplir'!$G$31:$G$400,"lots"),SUMIFS('Étape 1 - à remplir'!$F$31:$F$400,'Étape 1 - à remplir'!$E$31:$E$400,MASQ2!BE595,'Étape 1 - à remplir'!$N$31:$N$400,BN$3,'Étape 1 - à remplir'!$G$31:$G$400,"lots")))))))</f>
        <v>#N/A</v>
      </c>
      <c r="BG595" s="204">
        <f t="shared" si="254"/>
        <v>0</v>
      </c>
      <c r="BH595" s="204" t="str">
        <f t="shared" si="240"/>
        <v>Colistine</v>
      </c>
      <c r="BI595" s="204" t="str">
        <f t="shared" si="241"/>
        <v/>
      </c>
      <c r="BJ595" s="204" t="str">
        <f t="shared" si="242"/>
        <v/>
      </c>
      <c r="BK595" s="204" t="str">
        <f t="shared" si="243"/>
        <v>Polypeptides</v>
      </c>
      <c r="BL595" s="204" t="str">
        <f t="shared" si="244"/>
        <v/>
      </c>
      <c r="BM595" s="97" t="str">
        <f t="shared" si="245"/>
        <v/>
      </c>
      <c r="BP595" t="str">
        <f ca="1"/>
        <v>VIRGOCILLINE</v>
      </c>
      <c r="BQ595" t="e">
        <f ca="1"/>
        <v>#N/A</v>
      </c>
      <c r="CY595" s="102" t="str">
        <f t="shared" si="246"/>
        <v>x</v>
      </c>
      <c r="CZ595" s="56" t="str">
        <f t="shared" si="247"/>
        <v>VIRGOCILLINE</v>
      </c>
      <c r="DA595" s="204" t="e">
        <f>IF(IF(DI$2="Catégorie",IF(DI$3="Toutes",SUMIFS('Étape 1 - à remplir'!$F$31:$F$400,'Étape 1 - à remplir'!$E$31:$E$400,MASQ2!CZ595,'Étape 1 - à remplir'!$G$31:$G$400,"kg"),SUMIFS('Étape 1 - à remplir'!$F$31:$F$400,'Étape 1 - à remplir'!$E$31:$E$400,MASQ2!CZ595,'Étape 1 - à remplir'!$C$31:$C$400,DI$3)),IF(DI$2="Âge",IF(DI$3="Tous",SUMIFS('Étape 1 - à remplir'!$F$31:$F$400,'Étape 1 - à remplir'!$E$31:$E$400,MASQ2!CZ595,'Étape 1 - à remplir'!$G$31:$G$400,"kg"),SUMIFS('Étape 1 - à remplir'!$F$31:$F$400,'Étape 1 - à remplir'!$E$31:$E$400,MASQ2!CZ595,'Étape 1 - à remplir'!$P$31:$P$400,DI$3,'Étape 1 - à remplir'!$G$31:$G$400,"kg")),IF(DI$2="Atelier",IF(DI$3="Tous",SUMIFS('Étape 1 - à remplir'!$F$31:$F$400,'Étape 1 - à remplir'!$E$31:$E$400,MASQ2!CZ595,'Étape 1 - à remplir'!$G$31:$G$400,"kg"),SUMIFS('Étape 1 - à remplir'!$F$31:$F$400,'Étape 1 - à remplir'!$E$31:$E$400,MASQ2!CZ595,'Étape 1 - à remplir'!$O$31:$O$400,DI$3,'Étape 1 - à remplir'!$G$31:$G$400,"kg")),IF(DI$2="Espèce",IF(DI$3="Tous",SUMIFS('Étape 1 - à remplir'!$F$31:$F$400,'Étape 1 - à remplir'!$E$31:$E$400,MASQ2!CZ595,'Étape 1 - à remplir'!$G$31:$G$400,"kg"),SUMIFS('Étape 1 - à remplir'!$F$31:$F$400,'Étape 1 - à remplir'!$E$31:$E$400,MASQ2!CZ595,'Étape 1 - à remplir'!$N$31:$N$400,DI$3,'Étape 1 - à remplir'!$G$31:$G$400,"kg"))))))=0,NA(),IF(DI$2="Catégorie",IF(DI$3="Toutes",SUMIFS('Étape 1 - à remplir'!$F$31:$F$400,'Étape 1 - à remplir'!$E$31:$E$400,MASQ2!CZ595,'Étape 1 - à remplir'!$G$31:$G$400,"kg"),SUMIFS('Étape 1 - à remplir'!$F$31:$F$400,'Étape 1 - à remplir'!$E$31:$E$400,MASQ2!CZ595,'Étape 1 - à remplir'!$C$31:$C$400,DI$3)),IF(DI$2="Âge",IF(DI$3="Tous",SUMIFS('Étape 1 - à remplir'!$F$31:$F$400,'Étape 1 - à remplir'!$E$31:$E$400,MASQ2!CZ595,'Étape 1 - à remplir'!$G$31:$G$400,"kg"),SUMIFS('Étape 1 - à remplir'!$F$31:$F$400,'Étape 1 - à remplir'!$E$31:$E$400,MASQ2!CZ595,'Étape 1 - à remplir'!$P$31:$P$400,DI$3,'Étape 1 - à remplir'!$G$31:$G$400,"kg")),IF(DI$2="Atelier",IF(DI$3="Tous",SUMIFS('Étape 1 - à remplir'!$F$31:$F$400,'Étape 1 - à remplir'!$E$31:$E$400,MASQ2!CZ595,'Étape 1 - à remplir'!$G$31:$G$400,"kg"),SUMIFS('Étape 1 - à remplir'!$F$31:$F$400,'Étape 1 - à remplir'!$E$31:$E$400,MASQ2!CZ595,'Étape 1 - à remplir'!$O$31:$O$400,DI$3,'Étape 1 - à remplir'!$G$31:$G$400,"kg")),IF(DI$2="Espèce",IF(DI$3="Tous",SUMIFS('Étape 1 - à remplir'!$F$31:$F$400,'Étape 1 - à remplir'!$E$31:$E$400,MASQ2!CZ595,'Étape 1 - à remplir'!$G$31:$G$400,"kg"),SUMIFS('Étape 1 - à remplir'!$F$31:$F$400,'Étape 1 - à remplir'!$E$31:$E$400,MASQ2!CZ595,'Étape 1 - à remplir'!$N$31:$N$400,DI$3,'Étape 1 - à remplir'!$G$31:$G$400,"kg")))))))</f>
        <v>#N/A</v>
      </c>
      <c r="DB595" s="104">
        <f t="shared" si="255"/>
        <v>0</v>
      </c>
      <c r="DC595" s="204" t="str">
        <f t="shared" si="248"/>
        <v>Colistine</v>
      </c>
      <c r="DD595" s="204" t="str">
        <f t="shared" si="249"/>
        <v/>
      </c>
      <c r="DE595" s="204" t="str">
        <f t="shared" si="250"/>
        <v/>
      </c>
      <c r="DF595" s="204" t="str">
        <f t="shared" si="251"/>
        <v>Polypeptides</v>
      </c>
      <c r="DG595" s="204" t="str">
        <f t="shared" si="252"/>
        <v/>
      </c>
      <c r="DH595" s="97" t="str">
        <f t="shared" si="253"/>
        <v/>
      </c>
      <c r="DK595" t="str">
        <f ca="1"/>
        <v>VIRGOCILLINE</v>
      </c>
      <c r="DL595" t="e">
        <f ca="1"/>
        <v>#N/A</v>
      </c>
    </row>
    <row r="596" spans="9:116" x14ac:dyDescent="0.25">
      <c r="I596" s="102" t="str">
        <f>INDEX(Données_ATB!BE:BV,MATCH(MASQ2!J596,Données_ATB!BE:BE,0),18)</f>
        <v/>
      </c>
      <c r="J596" s="77" t="str">
        <f>Données_ATB!BE595</f>
        <v>VOLACRINE SULFA</v>
      </c>
      <c r="K596" s="204" t="e">
        <f>IF(IF(S$2="Catégorie",IF(S$3="Toutes",SUMIFS('Étape 1 - à remplir'!$F$31:$F$400,'Étape 1 - à remplir'!$E$31:$E$400,MASQ2!J596,'Étape 1 - à remplir'!$G$31:$G$400,"animaux"),SUMIFS('Étape 1 - à remplir'!$F$31:$F$400,'Étape 1 - à remplir'!$E$31:$E$400,MASQ2!J596,'Étape 1 - à remplir'!$C$31:$C$400,S$3)),IF(S$2="Âge",IF(S$3="Tous",SUMIFS('Étape 1 - à remplir'!$F$31:$F$400,'Étape 1 - à remplir'!$E$31:$E$400,MASQ2!J596,'Étape 1 - à remplir'!$G$31:$G$400,"animaux"),SUMIFS('Étape 1 - à remplir'!$F$31:$F$400,'Étape 1 - à remplir'!$E$31:$E$400,MASQ2!J596,'Étape 1 - à remplir'!$P$31:$P$400,S$3)),IF(S$2="Atelier",IF(S$3="Tous",SUMIFS('Étape 1 - à remplir'!$F$31:$F$400,'Étape 1 - à remplir'!$E$31:$E$400,MASQ2!J596,'Étape 1 - à remplir'!$G$31:$G$400,"animaux"),SUMIFS('Étape 1 - à remplir'!$F$31:$F$400,'Étape 1 - à remplir'!$E$31:$E$400,MASQ2!J596,'Étape 1 - à remplir'!$O$31:$O$400,S$3)),IF(S$2="Espèce",IF(S$3="Tous",SUMIFS('Étape 1 - à remplir'!$F$31:$F$400,'Étape 1 - à remplir'!$E$31:$E$400,MASQ2!J596,'Étape 1 - à remplir'!$G$31:$G$400,"animaux"),SUMIFS('Étape 1 - à remplir'!$F$31:$F$400,'Étape 1 - à remplir'!$E$31:$E$400,MASQ2!J596,'Étape 1 - à remplir'!$N$31:$N$400,S$3))))))=0,NA(),IF(S$2="Catégorie",IF(S$3="Toutes",SUMIFS('Étape 1 - à remplir'!$F$31:$F$400,'Étape 1 - à remplir'!$E$31:$E$400,MASQ2!J596,'Étape 1 - à remplir'!$G$31:$G$400,"animaux"),SUMIFS('Étape 1 - à remplir'!$F$31:$F$400,'Étape 1 - à remplir'!$E$31:$E$400,MASQ2!J596,'Étape 1 - à remplir'!$C$31:$C$400,S$3)),IF(S$2="Âge",IF(S$3="Tous",SUMIFS('Étape 1 - à remplir'!$F$31:$F$400,'Étape 1 - à remplir'!$E$31:$E$400,MASQ2!J596,'Étape 1 - à remplir'!$G$31:$G$400,"animaux"),SUMIFS('Étape 1 - à remplir'!$F$31:$F$400,'Étape 1 - à remplir'!$E$31:$E$400,MASQ2!J596,'Étape 1 - à remplir'!$P$31:$P$400,S$3)),IF(S$2="Atelier",IF(S$3="Tous",SUMIFS('Étape 1 - à remplir'!$F$31:$F$400,'Étape 1 - à remplir'!$E$31:$E$400,MASQ2!J596,'Étape 1 - à remplir'!$G$31:$G$400,"animaux"),SUMIFS('Étape 1 - à remplir'!$F$31:$F$400,'Étape 1 - à remplir'!$E$31:$E$400,MASQ2!J596,'Étape 1 - à remplir'!$O$31:$O$400,S$3)),IF(S$2="Espèce",IF(S$3="Tous",SUMIFS('Étape 1 - à remplir'!$F$31:$F$400,'Étape 1 - à remplir'!$E$31:$E$400,MASQ2!J596,'Étape 1 - à remplir'!$G$31:$G$400,"animaux"),SUMIFS('Étape 1 - à remplir'!$F$31:$F$400,'Étape 1 - à remplir'!$E$31:$E$400,MASQ2!J596,'Étape 1 - à remplir'!$N$31:$N$400,S$3)))))))</f>
        <v>#N/A</v>
      </c>
      <c r="L596" s="97">
        <f t="shared" si="256"/>
        <v>0</v>
      </c>
      <c r="M596" s="56" t="str">
        <f>Données_ATB!BN595</f>
        <v>Sulfadimidine</v>
      </c>
      <c r="N596" s="204" t="str">
        <f>Données_ATB!BO595</f>
        <v>Sulfaquinoxaline</v>
      </c>
      <c r="O596" s="97" t="str">
        <f>Données_ATB!BP595</f>
        <v/>
      </c>
      <c r="P596" s="77" t="str">
        <f>Données_ATB!BR595</f>
        <v>Sulfamides</v>
      </c>
      <c r="Q596" s="78" t="str">
        <f>Données_ATB!BS595</f>
        <v>Sulfamides</v>
      </c>
      <c r="R596" s="79" t="str">
        <f>Données_ATB!BT595</f>
        <v/>
      </c>
      <c r="S596" s="78"/>
      <c r="U596" s="30" t="str">
        <f ca="1"/>
        <v>VOLACRINE SULFA</v>
      </c>
      <c r="V596" s="30" t="e">
        <f ca="1"/>
        <v>#N/A</v>
      </c>
      <c r="BD596" s="102" t="str">
        <f t="shared" si="238"/>
        <v/>
      </c>
      <c r="BE596" s="56" t="str">
        <f t="shared" si="239"/>
        <v>VOLACRINE SULFA</v>
      </c>
      <c r="BF596" s="204" t="e">
        <f>IF(IF(BN$2="Catégorie",IF(BN$3="Toutes",SUMIFS('Étape 1 - à remplir'!$F$31:$F$400,'Étape 1 - à remplir'!$E$31:$E$400,MASQ2!BE596,'Étape 1 - à remplir'!$G$31:$G$400,"lots"),SUMIFS('Étape 1 - à remplir'!$F$31:$F$400,'Étape 1 - à remplir'!$E$31:$E$400,MASQ2!BE596,'Étape 1 - à remplir'!$C$31:$C$400,BN$3)),IF(BN$2="Âge",IF(BN$3="Tous",SUMIFS('Étape 1 - à remplir'!$F$31:$F$400,'Étape 1 - à remplir'!$E$31:$E$400,MASQ2!BE596,'Étape 1 - à remplir'!$G$31:$G$400,"lots"),SUMIFS('Étape 1 - à remplir'!$F$31:$F$400,'Étape 1 - à remplir'!$E$31:$E$400,MASQ2!BE596,'Étape 1 - à remplir'!$P$31:$P$400,BN$3,'Étape 1 - à remplir'!$G$31:$G$400,"lots")),IF(BN$2="Atelier",IF(BN$3="Tous",SUMIFS('Étape 1 - à remplir'!$F$31:$F$400,'Étape 1 - à remplir'!$E$31:$E$400,MASQ2!BE596,'Étape 1 - à remplir'!$G$31:$G$400,"lots"),SUMIFS('Étape 1 - à remplir'!$F$31:$F$400,'Étape 1 - à remplir'!$E$31:$E$400,MASQ2!BE596,'Étape 1 - à remplir'!$O$31:$O$400,BN$3,'Étape 1 - à remplir'!$G$31:$G$400,"lots")),IF(BN$2="Espèce",IF(BN$3="Tous",SUMIFS('Étape 1 - à remplir'!$F$31:$F$400,'Étape 1 - à remplir'!$E$31:$E$400,MASQ2!BE596,'Étape 1 - à remplir'!$G$31:$G$400,"lots"),SUMIFS('Étape 1 - à remplir'!$F$31:$F$400,'Étape 1 - à remplir'!$E$31:$E$400,MASQ2!BE596,'Étape 1 - à remplir'!$N$31:$N$400,BN$3,'Étape 1 - à remplir'!$G$31:$G$400,"lots"))))))=0,NA(),IF(BN$2="Catégorie",IF(BN$3="Toutes",SUMIFS('Étape 1 - à remplir'!$F$31:$F$400,'Étape 1 - à remplir'!$E$31:$E$400,MASQ2!BE596,'Étape 1 - à remplir'!$G$31:$G$400,"lots"),SUMIFS('Étape 1 - à remplir'!$F$31:$F$400,'Étape 1 - à remplir'!$E$31:$E$400,MASQ2!BE596,'Étape 1 - à remplir'!$C$31:$C$400,BN$3)),IF(BN$2="Âge",IF(BN$3="Tous",SUMIFS('Étape 1 - à remplir'!$F$31:$F$400,'Étape 1 - à remplir'!$E$31:$E$400,MASQ2!BE596,'Étape 1 - à remplir'!$G$31:$G$400,"lots"),SUMIFS('Étape 1 - à remplir'!$F$31:$F$400,'Étape 1 - à remplir'!$E$31:$E$400,MASQ2!BE596,'Étape 1 - à remplir'!$P$31:$P$400,BN$3,'Étape 1 - à remplir'!$G$31:$G$400,"lots")),IF(BN$2="Atelier",IF(BN$3="Tous",SUMIFS('Étape 1 - à remplir'!$F$31:$F$400,'Étape 1 - à remplir'!$E$31:$E$400,MASQ2!BE596,'Étape 1 - à remplir'!$G$31:$G$400,"lots"),SUMIFS('Étape 1 - à remplir'!$F$31:$F$400,'Étape 1 - à remplir'!$E$31:$E$400,MASQ2!BE596,'Étape 1 - à remplir'!$O$31:$O$400,BN$3,'Étape 1 - à remplir'!$G$31:$G$400,"lots")),IF(BN$2="Espèce",IF(BN$3="Tous",SUMIFS('Étape 1 - à remplir'!$F$31:$F$400,'Étape 1 - à remplir'!$E$31:$E$400,MASQ2!BE596,'Étape 1 - à remplir'!$G$31:$G$400,"lots"),SUMIFS('Étape 1 - à remplir'!$F$31:$F$400,'Étape 1 - à remplir'!$E$31:$E$400,MASQ2!BE596,'Étape 1 - à remplir'!$N$31:$N$400,BN$3,'Étape 1 - à remplir'!$G$31:$G$400,"lots")))))))</f>
        <v>#N/A</v>
      </c>
      <c r="BG596" s="204">
        <f t="shared" si="254"/>
        <v>0</v>
      </c>
      <c r="BH596" s="204" t="str">
        <f t="shared" si="240"/>
        <v>Sulfadimidine</v>
      </c>
      <c r="BI596" s="204" t="str">
        <f t="shared" si="241"/>
        <v>Sulfaquinoxaline</v>
      </c>
      <c r="BJ596" s="204" t="str">
        <f t="shared" si="242"/>
        <v/>
      </c>
      <c r="BK596" s="204" t="str">
        <f t="shared" si="243"/>
        <v>Sulfamides</v>
      </c>
      <c r="BL596" s="204" t="str">
        <f t="shared" si="244"/>
        <v>Sulfamides</v>
      </c>
      <c r="BM596" s="97" t="str">
        <f t="shared" si="245"/>
        <v/>
      </c>
      <c r="BP596" t="str">
        <f ca="1"/>
        <v>VOLACRINE SULFA</v>
      </c>
      <c r="BQ596" t="e">
        <f ca="1"/>
        <v>#N/A</v>
      </c>
      <c r="CY596" s="102" t="str">
        <f t="shared" si="246"/>
        <v/>
      </c>
      <c r="CZ596" s="56" t="str">
        <f t="shared" si="247"/>
        <v>VOLACRINE SULFA</v>
      </c>
      <c r="DA596" s="204" t="e">
        <f>IF(IF(DI$2="Catégorie",IF(DI$3="Toutes",SUMIFS('Étape 1 - à remplir'!$F$31:$F$400,'Étape 1 - à remplir'!$E$31:$E$400,MASQ2!CZ596,'Étape 1 - à remplir'!$G$31:$G$400,"kg"),SUMIFS('Étape 1 - à remplir'!$F$31:$F$400,'Étape 1 - à remplir'!$E$31:$E$400,MASQ2!CZ596,'Étape 1 - à remplir'!$C$31:$C$400,DI$3)),IF(DI$2="Âge",IF(DI$3="Tous",SUMIFS('Étape 1 - à remplir'!$F$31:$F$400,'Étape 1 - à remplir'!$E$31:$E$400,MASQ2!CZ596,'Étape 1 - à remplir'!$G$31:$G$400,"kg"),SUMIFS('Étape 1 - à remplir'!$F$31:$F$400,'Étape 1 - à remplir'!$E$31:$E$400,MASQ2!CZ596,'Étape 1 - à remplir'!$P$31:$P$400,DI$3,'Étape 1 - à remplir'!$G$31:$G$400,"kg")),IF(DI$2="Atelier",IF(DI$3="Tous",SUMIFS('Étape 1 - à remplir'!$F$31:$F$400,'Étape 1 - à remplir'!$E$31:$E$400,MASQ2!CZ596,'Étape 1 - à remplir'!$G$31:$G$400,"kg"),SUMIFS('Étape 1 - à remplir'!$F$31:$F$400,'Étape 1 - à remplir'!$E$31:$E$400,MASQ2!CZ596,'Étape 1 - à remplir'!$O$31:$O$400,DI$3,'Étape 1 - à remplir'!$G$31:$G$400,"kg")),IF(DI$2="Espèce",IF(DI$3="Tous",SUMIFS('Étape 1 - à remplir'!$F$31:$F$400,'Étape 1 - à remplir'!$E$31:$E$400,MASQ2!CZ596,'Étape 1 - à remplir'!$G$31:$G$400,"kg"),SUMIFS('Étape 1 - à remplir'!$F$31:$F$400,'Étape 1 - à remplir'!$E$31:$E$400,MASQ2!CZ596,'Étape 1 - à remplir'!$N$31:$N$400,DI$3,'Étape 1 - à remplir'!$G$31:$G$400,"kg"))))))=0,NA(),IF(DI$2="Catégorie",IF(DI$3="Toutes",SUMIFS('Étape 1 - à remplir'!$F$31:$F$400,'Étape 1 - à remplir'!$E$31:$E$400,MASQ2!CZ596,'Étape 1 - à remplir'!$G$31:$G$400,"kg"),SUMIFS('Étape 1 - à remplir'!$F$31:$F$400,'Étape 1 - à remplir'!$E$31:$E$400,MASQ2!CZ596,'Étape 1 - à remplir'!$C$31:$C$400,DI$3)),IF(DI$2="Âge",IF(DI$3="Tous",SUMIFS('Étape 1 - à remplir'!$F$31:$F$400,'Étape 1 - à remplir'!$E$31:$E$400,MASQ2!CZ596,'Étape 1 - à remplir'!$G$31:$G$400,"kg"),SUMIFS('Étape 1 - à remplir'!$F$31:$F$400,'Étape 1 - à remplir'!$E$31:$E$400,MASQ2!CZ596,'Étape 1 - à remplir'!$P$31:$P$400,DI$3,'Étape 1 - à remplir'!$G$31:$G$400,"kg")),IF(DI$2="Atelier",IF(DI$3="Tous",SUMIFS('Étape 1 - à remplir'!$F$31:$F$400,'Étape 1 - à remplir'!$E$31:$E$400,MASQ2!CZ596,'Étape 1 - à remplir'!$G$31:$G$400,"kg"),SUMIFS('Étape 1 - à remplir'!$F$31:$F$400,'Étape 1 - à remplir'!$E$31:$E$400,MASQ2!CZ596,'Étape 1 - à remplir'!$O$31:$O$400,DI$3,'Étape 1 - à remplir'!$G$31:$G$400,"kg")),IF(DI$2="Espèce",IF(DI$3="Tous",SUMIFS('Étape 1 - à remplir'!$F$31:$F$400,'Étape 1 - à remplir'!$E$31:$E$400,MASQ2!CZ596,'Étape 1 - à remplir'!$G$31:$G$400,"kg"),SUMIFS('Étape 1 - à remplir'!$F$31:$F$400,'Étape 1 - à remplir'!$E$31:$E$400,MASQ2!CZ596,'Étape 1 - à remplir'!$N$31:$N$400,DI$3,'Étape 1 - à remplir'!$G$31:$G$400,"kg")))))))</f>
        <v>#N/A</v>
      </c>
      <c r="DB596" s="104">
        <f t="shared" si="255"/>
        <v>0</v>
      </c>
      <c r="DC596" s="204" t="str">
        <f t="shared" si="248"/>
        <v>Sulfadimidine</v>
      </c>
      <c r="DD596" s="204" t="str">
        <f t="shared" si="249"/>
        <v>Sulfaquinoxaline</v>
      </c>
      <c r="DE596" s="204" t="str">
        <f t="shared" si="250"/>
        <v/>
      </c>
      <c r="DF596" s="204" t="str">
        <f t="shared" si="251"/>
        <v>Sulfamides</v>
      </c>
      <c r="DG596" s="204" t="str">
        <f t="shared" si="252"/>
        <v>Sulfamides</v>
      </c>
      <c r="DH596" s="97" t="str">
        <f t="shared" si="253"/>
        <v/>
      </c>
      <c r="DK596" t="str">
        <f ca="1"/>
        <v>VOLACRINE SULFA</v>
      </c>
      <c r="DL596" t="e">
        <f ca="1"/>
        <v>#N/A</v>
      </c>
    </row>
    <row r="597" spans="9:116" x14ac:dyDescent="0.25">
      <c r="I597" s="102" t="str">
        <f>INDEX(Données_ATB!BE:BV,MATCH(MASQ2!J597,Données_ATB!BE:BE,0),18)</f>
        <v/>
      </c>
      <c r="J597" s="77" t="str">
        <f>Données_ATB!BE596</f>
        <v>ZACTRAN 150 MG/ML SOLUTION INJECTABLE POUR BOVINS OVINS ET PORCINS</v>
      </c>
      <c r="K597" s="204" t="e">
        <f>IF(IF(S$2="Catégorie",IF(S$3="Toutes",SUMIFS('Étape 1 - à remplir'!$F$31:$F$400,'Étape 1 - à remplir'!$E$31:$E$400,MASQ2!J597,'Étape 1 - à remplir'!$G$31:$G$400,"animaux"),SUMIFS('Étape 1 - à remplir'!$F$31:$F$400,'Étape 1 - à remplir'!$E$31:$E$400,MASQ2!J597,'Étape 1 - à remplir'!$C$31:$C$400,S$3)),IF(S$2="Âge",IF(S$3="Tous",SUMIFS('Étape 1 - à remplir'!$F$31:$F$400,'Étape 1 - à remplir'!$E$31:$E$400,MASQ2!J597,'Étape 1 - à remplir'!$G$31:$G$400,"animaux"),SUMIFS('Étape 1 - à remplir'!$F$31:$F$400,'Étape 1 - à remplir'!$E$31:$E$400,MASQ2!J597,'Étape 1 - à remplir'!$P$31:$P$400,S$3)),IF(S$2="Atelier",IF(S$3="Tous",SUMIFS('Étape 1 - à remplir'!$F$31:$F$400,'Étape 1 - à remplir'!$E$31:$E$400,MASQ2!J597,'Étape 1 - à remplir'!$G$31:$G$400,"animaux"),SUMIFS('Étape 1 - à remplir'!$F$31:$F$400,'Étape 1 - à remplir'!$E$31:$E$400,MASQ2!J597,'Étape 1 - à remplir'!$O$31:$O$400,S$3)),IF(S$2="Espèce",IF(S$3="Tous",SUMIFS('Étape 1 - à remplir'!$F$31:$F$400,'Étape 1 - à remplir'!$E$31:$E$400,MASQ2!J597,'Étape 1 - à remplir'!$G$31:$G$400,"animaux"),SUMIFS('Étape 1 - à remplir'!$F$31:$F$400,'Étape 1 - à remplir'!$E$31:$E$400,MASQ2!J597,'Étape 1 - à remplir'!$N$31:$N$400,S$3))))))=0,NA(),IF(S$2="Catégorie",IF(S$3="Toutes",SUMIFS('Étape 1 - à remplir'!$F$31:$F$400,'Étape 1 - à remplir'!$E$31:$E$400,MASQ2!J597,'Étape 1 - à remplir'!$G$31:$G$400,"animaux"),SUMIFS('Étape 1 - à remplir'!$F$31:$F$400,'Étape 1 - à remplir'!$E$31:$E$400,MASQ2!J597,'Étape 1 - à remplir'!$C$31:$C$400,S$3)),IF(S$2="Âge",IF(S$3="Tous",SUMIFS('Étape 1 - à remplir'!$F$31:$F$400,'Étape 1 - à remplir'!$E$31:$E$400,MASQ2!J597,'Étape 1 - à remplir'!$G$31:$G$400,"animaux"),SUMIFS('Étape 1 - à remplir'!$F$31:$F$400,'Étape 1 - à remplir'!$E$31:$E$400,MASQ2!J597,'Étape 1 - à remplir'!$P$31:$P$400,S$3)),IF(S$2="Atelier",IF(S$3="Tous",SUMIFS('Étape 1 - à remplir'!$F$31:$F$400,'Étape 1 - à remplir'!$E$31:$E$400,MASQ2!J597,'Étape 1 - à remplir'!$G$31:$G$400,"animaux"),SUMIFS('Étape 1 - à remplir'!$F$31:$F$400,'Étape 1 - à remplir'!$E$31:$E$400,MASQ2!J597,'Étape 1 - à remplir'!$O$31:$O$400,S$3)),IF(S$2="Espèce",IF(S$3="Tous",SUMIFS('Étape 1 - à remplir'!$F$31:$F$400,'Étape 1 - à remplir'!$E$31:$E$400,MASQ2!J597,'Étape 1 - à remplir'!$G$31:$G$400,"animaux"),SUMIFS('Étape 1 - à remplir'!$F$31:$F$400,'Étape 1 - à remplir'!$E$31:$E$400,MASQ2!J597,'Étape 1 - à remplir'!$N$31:$N$400,S$3)))))))</f>
        <v>#N/A</v>
      </c>
      <c r="L597" s="97">
        <f t="shared" si="256"/>
        <v>0</v>
      </c>
      <c r="M597" s="56" t="str">
        <f>Données_ATB!BN596</f>
        <v>Gamithromycine</v>
      </c>
      <c r="N597" s="204" t="str">
        <f>Données_ATB!BO596</f>
        <v/>
      </c>
      <c r="O597" s="97" t="str">
        <f>Données_ATB!BP596</f>
        <v/>
      </c>
      <c r="P597" s="77" t="str">
        <f>Données_ATB!BR596</f>
        <v>Macrolides</v>
      </c>
      <c r="Q597" s="78" t="str">
        <f>Données_ATB!BS596</f>
        <v/>
      </c>
      <c r="R597" s="79" t="str">
        <f>Données_ATB!BT596</f>
        <v/>
      </c>
      <c r="S597" s="78"/>
      <c r="U597" s="30" t="str">
        <f ca="1"/>
        <v>ZACTRAN 150 MG/ML SOLUTION INJECTABLE POUR BOVINS OVINS ET PORCINS</v>
      </c>
      <c r="V597" s="30" t="e">
        <f ca="1"/>
        <v>#N/A</v>
      </c>
      <c r="BD597" s="102" t="str">
        <f t="shared" si="238"/>
        <v/>
      </c>
      <c r="BE597" s="56" t="str">
        <f t="shared" si="239"/>
        <v>ZACTRAN 150 MG/ML SOLUTION INJECTABLE POUR BOVINS OVINS ET PORCINS</v>
      </c>
      <c r="BF597" s="204" t="e">
        <f>IF(IF(BN$2="Catégorie",IF(BN$3="Toutes",SUMIFS('Étape 1 - à remplir'!$F$31:$F$400,'Étape 1 - à remplir'!$E$31:$E$400,MASQ2!BE597,'Étape 1 - à remplir'!$G$31:$G$400,"lots"),SUMIFS('Étape 1 - à remplir'!$F$31:$F$400,'Étape 1 - à remplir'!$E$31:$E$400,MASQ2!BE597,'Étape 1 - à remplir'!$C$31:$C$400,BN$3)),IF(BN$2="Âge",IF(BN$3="Tous",SUMIFS('Étape 1 - à remplir'!$F$31:$F$400,'Étape 1 - à remplir'!$E$31:$E$400,MASQ2!BE597,'Étape 1 - à remplir'!$G$31:$G$400,"lots"),SUMIFS('Étape 1 - à remplir'!$F$31:$F$400,'Étape 1 - à remplir'!$E$31:$E$400,MASQ2!BE597,'Étape 1 - à remplir'!$P$31:$P$400,BN$3,'Étape 1 - à remplir'!$G$31:$G$400,"lots")),IF(BN$2="Atelier",IF(BN$3="Tous",SUMIFS('Étape 1 - à remplir'!$F$31:$F$400,'Étape 1 - à remplir'!$E$31:$E$400,MASQ2!BE597,'Étape 1 - à remplir'!$G$31:$G$400,"lots"),SUMIFS('Étape 1 - à remplir'!$F$31:$F$400,'Étape 1 - à remplir'!$E$31:$E$400,MASQ2!BE597,'Étape 1 - à remplir'!$O$31:$O$400,BN$3,'Étape 1 - à remplir'!$G$31:$G$400,"lots")),IF(BN$2="Espèce",IF(BN$3="Tous",SUMIFS('Étape 1 - à remplir'!$F$31:$F$400,'Étape 1 - à remplir'!$E$31:$E$400,MASQ2!BE597,'Étape 1 - à remplir'!$G$31:$G$400,"lots"),SUMIFS('Étape 1 - à remplir'!$F$31:$F$400,'Étape 1 - à remplir'!$E$31:$E$400,MASQ2!BE597,'Étape 1 - à remplir'!$N$31:$N$400,BN$3,'Étape 1 - à remplir'!$G$31:$G$400,"lots"))))))=0,NA(),IF(BN$2="Catégorie",IF(BN$3="Toutes",SUMIFS('Étape 1 - à remplir'!$F$31:$F$400,'Étape 1 - à remplir'!$E$31:$E$400,MASQ2!BE597,'Étape 1 - à remplir'!$G$31:$G$400,"lots"),SUMIFS('Étape 1 - à remplir'!$F$31:$F$400,'Étape 1 - à remplir'!$E$31:$E$400,MASQ2!BE597,'Étape 1 - à remplir'!$C$31:$C$400,BN$3)),IF(BN$2="Âge",IF(BN$3="Tous",SUMIFS('Étape 1 - à remplir'!$F$31:$F$400,'Étape 1 - à remplir'!$E$31:$E$400,MASQ2!BE597,'Étape 1 - à remplir'!$G$31:$G$400,"lots"),SUMIFS('Étape 1 - à remplir'!$F$31:$F$400,'Étape 1 - à remplir'!$E$31:$E$400,MASQ2!BE597,'Étape 1 - à remplir'!$P$31:$P$400,BN$3,'Étape 1 - à remplir'!$G$31:$G$400,"lots")),IF(BN$2="Atelier",IF(BN$3="Tous",SUMIFS('Étape 1 - à remplir'!$F$31:$F$400,'Étape 1 - à remplir'!$E$31:$E$400,MASQ2!BE597,'Étape 1 - à remplir'!$G$31:$G$400,"lots"),SUMIFS('Étape 1 - à remplir'!$F$31:$F$400,'Étape 1 - à remplir'!$E$31:$E$400,MASQ2!BE597,'Étape 1 - à remplir'!$O$31:$O$400,BN$3,'Étape 1 - à remplir'!$G$31:$G$400,"lots")),IF(BN$2="Espèce",IF(BN$3="Tous",SUMIFS('Étape 1 - à remplir'!$F$31:$F$400,'Étape 1 - à remplir'!$E$31:$E$400,MASQ2!BE597,'Étape 1 - à remplir'!$G$31:$G$400,"lots"),SUMIFS('Étape 1 - à remplir'!$F$31:$F$400,'Étape 1 - à remplir'!$E$31:$E$400,MASQ2!BE597,'Étape 1 - à remplir'!$N$31:$N$400,BN$3,'Étape 1 - à remplir'!$G$31:$G$400,"lots")))))))</f>
        <v>#N/A</v>
      </c>
      <c r="BG597" s="204">
        <f t="shared" si="254"/>
        <v>0</v>
      </c>
      <c r="BH597" s="204" t="str">
        <f t="shared" si="240"/>
        <v>Gamithromycine</v>
      </c>
      <c r="BI597" s="204" t="str">
        <f t="shared" si="241"/>
        <v/>
      </c>
      <c r="BJ597" s="204" t="str">
        <f t="shared" si="242"/>
        <v/>
      </c>
      <c r="BK597" s="204" t="str">
        <f t="shared" si="243"/>
        <v>Macrolides</v>
      </c>
      <c r="BL597" s="204" t="str">
        <f t="shared" si="244"/>
        <v/>
      </c>
      <c r="BM597" s="97" t="str">
        <f t="shared" si="245"/>
        <v/>
      </c>
      <c r="BP597" t="str">
        <f ca="1"/>
        <v>ZACTRAN 150 MG/ML SOLUTION INJECTABLE POUR BOVINS OVINS ET PORCINS</v>
      </c>
      <c r="BQ597" t="e">
        <f ca="1"/>
        <v>#N/A</v>
      </c>
      <c r="CY597" s="102" t="str">
        <f t="shared" si="246"/>
        <v/>
      </c>
      <c r="CZ597" s="56" t="str">
        <f t="shared" si="247"/>
        <v>ZACTRAN 150 MG/ML SOLUTION INJECTABLE POUR BOVINS OVINS ET PORCINS</v>
      </c>
      <c r="DA597" s="204" t="e">
        <f>IF(IF(DI$2="Catégorie",IF(DI$3="Toutes",SUMIFS('Étape 1 - à remplir'!$F$31:$F$400,'Étape 1 - à remplir'!$E$31:$E$400,MASQ2!CZ597,'Étape 1 - à remplir'!$G$31:$G$400,"kg"),SUMIFS('Étape 1 - à remplir'!$F$31:$F$400,'Étape 1 - à remplir'!$E$31:$E$400,MASQ2!CZ597,'Étape 1 - à remplir'!$C$31:$C$400,DI$3)),IF(DI$2="Âge",IF(DI$3="Tous",SUMIFS('Étape 1 - à remplir'!$F$31:$F$400,'Étape 1 - à remplir'!$E$31:$E$400,MASQ2!CZ597,'Étape 1 - à remplir'!$G$31:$G$400,"kg"),SUMIFS('Étape 1 - à remplir'!$F$31:$F$400,'Étape 1 - à remplir'!$E$31:$E$400,MASQ2!CZ597,'Étape 1 - à remplir'!$P$31:$P$400,DI$3,'Étape 1 - à remplir'!$G$31:$G$400,"kg")),IF(DI$2="Atelier",IF(DI$3="Tous",SUMIFS('Étape 1 - à remplir'!$F$31:$F$400,'Étape 1 - à remplir'!$E$31:$E$400,MASQ2!CZ597,'Étape 1 - à remplir'!$G$31:$G$400,"kg"),SUMIFS('Étape 1 - à remplir'!$F$31:$F$400,'Étape 1 - à remplir'!$E$31:$E$400,MASQ2!CZ597,'Étape 1 - à remplir'!$O$31:$O$400,DI$3,'Étape 1 - à remplir'!$G$31:$G$400,"kg")),IF(DI$2="Espèce",IF(DI$3="Tous",SUMIFS('Étape 1 - à remplir'!$F$31:$F$400,'Étape 1 - à remplir'!$E$31:$E$400,MASQ2!CZ597,'Étape 1 - à remplir'!$G$31:$G$400,"kg"),SUMIFS('Étape 1 - à remplir'!$F$31:$F$400,'Étape 1 - à remplir'!$E$31:$E$400,MASQ2!CZ597,'Étape 1 - à remplir'!$N$31:$N$400,DI$3,'Étape 1 - à remplir'!$G$31:$G$400,"kg"))))))=0,NA(),IF(DI$2="Catégorie",IF(DI$3="Toutes",SUMIFS('Étape 1 - à remplir'!$F$31:$F$400,'Étape 1 - à remplir'!$E$31:$E$400,MASQ2!CZ597,'Étape 1 - à remplir'!$G$31:$G$400,"kg"),SUMIFS('Étape 1 - à remplir'!$F$31:$F$400,'Étape 1 - à remplir'!$E$31:$E$400,MASQ2!CZ597,'Étape 1 - à remplir'!$C$31:$C$400,DI$3)),IF(DI$2="Âge",IF(DI$3="Tous",SUMIFS('Étape 1 - à remplir'!$F$31:$F$400,'Étape 1 - à remplir'!$E$31:$E$400,MASQ2!CZ597,'Étape 1 - à remplir'!$G$31:$G$400,"kg"),SUMIFS('Étape 1 - à remplir'!$F$31:$F$400,'Étape 1 - à remplir'!$E$31:$E$400,MASQ2!CZ597,'Étape 1 - à remplir'!$P$31:$P$400,DI$3,'Étape 1 - à remplir'!$G$31:$G$400,"kg")),IF(DI$2="Atelier",IF(DI$3="Tous",SUMIFS('Étape 1 - à remplir'!$F$31:$F$400,'Étape 1 - à remplir'!$E$31:$E$400,MASQ2!CZ597,'Étape 1 - à remplir'!$G$31:$G$400,"kg"),SUMIFS('Étape 1 - à remplir'!$F$31:$F$400,'Étape 1 - à remplir'!$E$31:$E$400,MASQ2!CZ597,'Étape 1 - à remplir'!$O$31:$O$400,DI$3,'Étape 1 - à remplir'!$G$31:$G$400,"kg")),IF(DI$2="Espèce",IF(DI$3="Tous",SUMIFS('Étape 1 - à remplir'!$F$31:$F$400,'Étape 1 - à remplir'!$E$31:$E$400,MASQ2!CZ597,'Étape 1 - à remplir'!$G$31:$G$400,"kg"),SUMIFS('Étape 1 - à remplir'!$F$31:$F$400,'Étape 1 - à remplir'!$E$31:$E$400,MASQ2!CZ597,'Étape 1 - à remplir'!$N$31:$N$400,DI$3,'Étape 1 - à remplir'!$G$31:$G$400,"kg")))))))</f>
        <v>#N/A</v>
      </c>
      <c r="DB597" s="104">
        <f t="shared" si="255"/>
        <v>0</v>
      </c>
      <c r="DC597" s="204" t="str">
        <f t="shared" si="248"/>
        <v>Gamithromycine</v>
      </c>
      <c r="DD597" s="204" t="str">
        <f t="shared" si="249"/>
        <v/>
      </c>
      <c r="DE597" s="204" t="str">
        <f t="shared" si="250"/>
        <v/>
      </c>
      <c r="DF597" s="204" t="str">
        <f t="shared" si="251"/>
        <v>Macrolides</v>
      </c>
      <c r="DG597" s="204" t="str">
        <f t="shared" si="252"/>
        <v/>
      </c>
      <c r="DH597" s="97" t="str">
        <f t="shared" si="253"/>
        <v/>
      </c>
      <c r="DK597" t="str">
        <f ca="1"/>
        <v>ZACTRAN 150 MG/ML SOLUTION INJECTABLE POUR BOVINS OVINS ET PORCINS</v>
      </c>
      <c r="DL597" t="e">
        <f ca="1"/>
        <v>#N/A</v>
      </c>
    </row>
    <row r="598" spans="9:116" x14ac:dyDescent="0.25">
      <c r="I598" s="102" t="str">
        <f>INDEX(Données_ATB!BE:BV,MATCH(MASQ2!J598,Données_ATB!BE:BE,0),18)</f>
        <v/>
      </c>
      <c r="J598" s="77" t="str">
        <f>Données_ATB!BE597</f>
        <v>ZELERIS SOLUTION INJECTABLE POUR BOVINS</v>
      </c>
      <c r="K598" s="204" t="e">
        <f>IF(IF(S$2="Catégorie",IF(S$3="Toutes",SUMIFS('Étape 1 - à remplir'!$F$31:$F$400,'Étape 1 - à remplir'!$E$31:$E$400,MASQ2!J598,'Étape 1 - à remplir'!$G$31:$G$400,"animaux"),SUMIFS('Étape 1 - à remplir'!$F$31:$F$400,'Étape 1 - à remplir'!$E$31:$E$400,MASQ2!J598,'Étape 1 - à remplir'!$C$31:$C$400,S$3)),IF(S$2="Âge",IF(S$3="Tous",SUMIFS('Étape 1 - à remplir'!$F$31:$F$400,'Étape 1 - à remplir'!$E$31:$E$400,MASQ2!J598,'Étape 1 - à remplir'!$G$31:$G$400,"animaux"),SUMIFS('Étape 1 - à remplir'!$F$31:$F$400,'Étape 1 - à remplir'!$E$31:$E$400,MASQ2!J598,'Étape 1 - à remplir'!$P$31:$P$400,S$3)),IF(S$2="Atelier",IF(S$3="Tous",SUMIFS('Étape 1 - à remplir'!$F$31:$F$400,'Étape 1 - à remplir'!$E$31:$E$400,MASQ2!J598,'Étape 1 - à remplir'!$G$31:$G$400,"animaux"),SUMIFS('Étape 1 - à remplir'!$F$31:$F$400,'Étape 1 - à remplir'!$E$31:$E$400,MASQ2!J598,'Étape 1 - à remplir'!$O$31:$O$400,S$3)),IF(S$2="Espèce",IF(S$3="Tous",SUMIFS('Étape 1 - à remplir'!$F$31:$F$400,'Étape 1 - à remplir'!$E$31:$E$400,MASQ2!J598,'Étape 1 - à remplir'!$G$31:$G$400,"animaux"),SUMIFS('Étape 1 - à remplir'!$F$31:$F$400,'Étape 1 - à remplir'!$E$31:$E$400,MASQ2!J598,'Étape 1 - à remplir'!$N$31:$N$400,S$3))))))=0,NA(),IF(S$2="Catégorie",IF(S$3="Toutes",SUMIFS('Étape 1 - à remplir'!$F$31:$F$400,'Étape 1 - à remplir'!$E$31:$E$400,MASQ2!J598,'Étape 1 - à remplir'!$G$31:$G$400,"animaux"),SUMIFS('Étape 1 - à remplir'!$F$31:$F$400,'Étape 1 - à remplir'!$E$31:$E$400,MASQ2!J598,'Étape 1 - à remplir'!$C$31:$C$400,S$3)),IF(S$2="Âge",IF(S$3="Tous",SUMIFS('Étape 1 - à remplir'!$F$31:$F$400,'Étape 1 - à remplir'!$E$31:$E$400,MASQ2!J598,'Étape 1 - à remplir'!$G$31:$G$400,"animaux"),SUMIFS('Étape 1 - à remplir'!$F$31:$F$400,'Étape 1 - à remplir'!$E$31:$E$400,MASQ2!J598,'Étape 1 - à remplir'!$P$31:$P$400,S$3)),IF(S$2="Atelier",IF(S$3="Tous",SUMIFS('Étape 1 - à remplir'!$F$31:$F$400,'Étape 1 - à remplir'!$E$31:$E$400,MASQ2!J598,'Étape 1 - à remplir'!$G$31:$G$400,"animaux"),SUMIFS('Étape 1 - à remplir'!$F$31:$F$400,'Étape 1 - à remplir'!$E$31:$E$400,MASQ2!J598,'Étape 1 - à remplir'!$O$31:$O$400,S$3)),IF(S$2="Espèce",IF(S$3="Tous",SUMIFS('Étape 1 - à remplir'!$F$31:$F$400,'Étape 1 - à remplir'!$E$31:$E$400,MASQ2!J598,'Étape 1 - à remplir'!$G$31:$G$400,"animaux"),SUMIFS('Étape 1 - à remplir'!$F$31:$F$400,'Étape 1 - à remplir'!$E$31:$E$400,MASQ2!J598,'Étape 1 - à remplir'!$N$31:$N$400,S$3)))))))</f>
        <v>#N/A</v>
      </c>
      <c r="L598" s="97">
        <f t="shared" si="256"/>
        <v>0</v>
      </c>
      <c r="M598" s="56" t="str">
        <f>Données_ATB!BN597</f>
        <v>Florfénicol</v>
      </c>
      <c r="N598" s="204" t="str">
        <f>Données_ATB!BO597</f>
        <v/>
      </c>
      <c r="O598" s="97" t="str">
        <f>Données_ATB!BP597</f>
        <v/>
      </c>
      <c r="P598" s="77" t="str">
        <f>Données_ATB!BR597</f>
        <v>Phenicoles</v>
      </c>
      <c r="Q598" s="78" t="str">
        <f>Données_ATB!BS597</f>
        <v/>
      </c>
      <c r="R598" s="79" t="str">
        <f>Données_ATB!BT597</f>
        <v/>
      </c>
      <c r="S598" s="78"/>
      <c r="U598" s="30" t="str">
        <f ca="1"/>
        <v>ZELERIS SOLUTION INJECTABLE POUR BOVINS</v>
      </c>
      <c r="V598" s="30" t="e">
        <f ca="1"/>
        <v>#N/A</v>
      </c>
      <c r="BD598" s="102" t="str">
        <f t="shared" si="238"/>
        <v/>
      </c>
      <c r="BE598" s="56" t="str">
        <f t="shared" si="239"/>
        <v>ZELERIS SOLUTION INJECTABLE POUR BOVINS</v>
      </c>
      <c r="BF598" s="204" t="e">
        <f>IF(IF(BN$2="Catégorie",IF(BN$3="Toutes",SUMIFS('Étape 1 - à remplir'!$F$31:$F$400,'Étape 1 - à remplir'!$E$31:$E$400,MASQ2!BE598,'Étape 1 - à remplir'!$G$31:$G$400,"lots"),SUMIFS('Étape 1 - à remplir'!$F$31:$F$400,'Étape 1 - à remplir'!$E$31:$E$400,MASQ2!BE598,'Étape 1 - à remplir'!$C$31:$C$400,BN$3)),IF(BN$2="Âge",IF(BN$3="Tous",SUMIFS('Étape 1 - à remplir'!$F$31:$F$400,'Étape 1 - à remplir'!$E$31:$E$400,MASQ2!BE598,'Étape 1 - à remplir'!$G$31:$G$400,"lots"),SUMIFS('Étape 1 - à remplir'!$F$31:$F$400,'Étape 1 - à remplir'!$E$31:$E$400,MASQ2!BE598,'Étape 1 - à remplir'!$P$31:$P$400,BN$3,'Étape 1 - à remplir'!$G$31:$G$400,"lots")),IF(BN$2="Atelier",IF(BN$3="Tous",SUMIFS('Étape 1 - à remplir'!$F$31:$F$400,'Étape 1 - à remplir'!$E$31:$E$400,MASQ2!BE598,'Étape 1 - à remplir'!$G$31:$G$400,"lots"),SUMIFS('Étape 1 - à remplir'!$F$31:$F$400,'Étape 1 - à remplir'!$E$31:$E$400,MASQ2!BE598,'Étape 1 - à remplir'!$O$31:$O$400,BN$3,'Étape 1 - à remplir'!$G$31:$G$400,"lots")),IF(BN$2="Espèce",IF(BN$3="Tous",SUMIFS('Étape 1 - à remplir'!$F$31:$F$400,'Étape 1 - à remplir'!$E$31:$E$400,MASQ2!BE598,'Étape 1 - à remplir'!$G$31:$G$400,"lots"),SUMIFS('Étape 1 - à remplir'!$F$31:$F$400,'Étape 1 - à remplir'!$E$31:$E$400,MASQ2!BE598,'Étape 1 - à remplir'!$N$31:$N$400,BN$3,'Étape 1 - à remplir'!$G$31:$G$400,"lots"))))))=0,NA(),IF(BN$2="Catégorie",IF(BN$3="Toutes",SUMIFS('Étape 1 - à remplir'!$F$31:$F$400,'Étape 1 - à remplir'!$E$31:$E$400,MASQ2!BE598,'Étape 1 - à remplir'!$G$31:$G$400,"lots"),SUMIFS('Étape 1 - à remplir'!$F$31:$F$400,'Étape 1 - à remplir'!$E$31:$E$400,MASQ2!BE598,'Étape 1 - à remplir'!$C$31:$C$400,BN$3)),IF(BN$2="Âge",IF(BN$3="Tous",SUMIFS('Étape 1 - à remplir'!$F$31:$F$400,'Étape 1 - à remplir'!$E$31:$E$400,MASQ2!BE598,'Étape 1 - à remplir'!$G$31:$G$400,"lots"),SUMIFS('Étape 1 - à remplir'!$F$31:$F$400,'Étape 1 - à remplir'!$E$31:$E$400,MASQ2!BE598,'Étape 1 - à remplir'!$P$31:$P$400,BN$3,'Étape 1 - à remplir'!$G$31:$G$400,"lots")),IF(BN$2="Atelier",IF(BN$3="Tous",SUMIFS('Étape 1 - à remplir'!$F$31:$F$400,'Étape 1 - à remplir'!$E$31:$E$400,MASQ2!BE598,'Étape 1 - à remplir'!$G$31:$G$400,"lots"),SUMIFS('Étape 1 - à remplir'!$F$31:$F$400,'Étape 1 - à remplir'!$E$31:$E$400,MASQ2!BE598,'Étape 1 - à remplir'!$O$31:$O$400,BN$3,'Étape 1 - à remplir'!$G$31:$G$400,"lots")),IF(BN$2="Espèce",IF(BN$3="Tous",SUMIFS('Étape 1 - à remplir'!$F$31:$F$400,'Étape 1 - à remplir'!$E$31:$E$400,MASQ2!BE598,'Étape 1 - à remplir'!$G$31:$G$400,"lots"),SUMIFS('Étape 1 - à remplir'!$F$31:$F$400,'Étape 1 - à remplir'!$E$31:$E$400,MASQ2!BE598,'Étape 1 - à remplir'!$N$31:$N$400,BN$3,'Étape 1 - à remplir'!$G$31:$G$400,"lots")))))))</f>
        <v>#N/A</v>
      </c>
      <c r="BG598" s="204">
        <f t="shared" si="254"/>
        <v>0</v>
      </c>
      <c r="BH598" s="204" t="str">
        <f t="shared" si="240"/>
        <v>Florfénicol</v>
      </c>
      <c r="BI598" s="204" t="str">
        <f t="shared" si="241"/>
        <v/>
      </c>
      <c r="BJ598" s="204" t="str">
        <f t="shared" si="242"/>
        <v/>
      </c>
      <c r="BK598" s="204" t="str">
        <f t="shared" si="243"/>
        <v>Phenicoles</v>
      </c>
      <c r="BL598" s="204" t="str">
        <f t="shared" si="244"/>
        <v/>
      </c>
      <c r="BM598" s="97" t="str">
        <f t="shared" si="245"/>
        <v/>
      </c>
      <c r="BP598" t="str">
        <f ca="1"/>
        <v>ZELERIS SOLUTION INJECTABLE POUR BOVINS</v>
      </c>
      <c r="BQ598" t="e">
        <f ca="1"/>
        <v>#N/A</v>
      </c>
      <c r="CY598" s="102" t="str">
        <f t="shared" si="246"/>
        <v/>
      </c>
      <c r="CZ598" s="56" t="str">
        <f t="shared" si="247"/>
        <v>ZELERIS SOLUTION INJECTABLE POUR BOVINS</v>
      </c>
      <c r="DA598" s="204" t="e">
        <f>IF(IF(DI$2="Catégorie",IF(DI$3="Toutes",SUMIFS('Étape 1 - à remplir'!$F$31:$F$400,'Étape 1 - à remplir'!$E$31:$E$400,MASQ2!CZ598,'Étape 1 - à remplir'!$G$31:$G$400,"kg"),SUMIFS('Étape 1 - à remplir'!$F$31:$F$400,'Étape 1 - à remplir'!$E$31:$E$400,MASQ2!CZ598,'Étape 1 - à remplir'!$C$31:$C$400,DI$3)),IF(DI$2="Âge",IF(DI$3="Tous",SUMIFS('Étape 1 - à remplir'!$F$31:$F$400,'Étape 1 - à remplir'!$E$31:$E$400,MASQ2!CZ598,'Étape 1 - à remplir'!$G$31:$G$400,"kg"),SUMIFS('Étape 1 - à remplir'!$F$31:$F$400,'Étape 1 - à remplir'!$E$31:$E$400,MASQ2!CZ598,'Étape 1 - à remplir'!$P$31:$P$400,DI$3,'Étape 1 - à remplir'!$G$31:$G$400,"kg")),IF(DI$2="Atelier",IF(DI$3="Tous",SUMIFS('Étape 1 - à remplir'!$F$31:$F$400,'Étape 1 - à remplir'!$E$31:$E$400,MASQ2!CZ598,'Étape 1 - à remplir'!$G$31:$G$400,"kg"),SUMIFS('Étape 1 - à remplir'!$F$31:$F$400,'Étape 1 - à remplir'!$E$31:$E$400,MASQ2!CZ598,'Étape 1 - à remplir'!$O$31:$O$400,DI$3,'Étape 1 - à remplir'!$G$31:$G$400,"kg")),IF(DI$2="Espèce",IF(DI$3="Tous",SUMIFS('Étape 1 - à remplir'!$F$31:$F$400,'Étape 1 - à remplir'!$E$31:$E$400,MASQ2!CZ598,'Étape 1 - à remplir'!$G$31:$G$400,"kg"),SUMIFS('Étape 1 - à remplir'!$F$31:$F$400,'Étape 1 - à remplir'!$E$31:$E$400,MASQ2!CZ598,'Étape 1 - à remplir'!$N$31:$N$400,DI$3,'Étape 1 - à remplir'!$G$31:$G$400,"kg"))))))=0,NA(),IF(DI$2="Catégorie",IF(DI$3="Toutes",SUMIFS('Étape 1 - à remplir'!$F$31:$F$400,'Étape 1 - à remplir'!$E$31:$E$400,MASQ2!CZ598,'Étape 1 - à remplir'!$G$31:$G$400,"kg"),SUMIFS('Étape 1 - à remplir'!$F$31:$F$400,'Étape 1 - à remplir'!$E$31:$E$400,MASQ2!CZ598,'Étape 1 - à remplir'!$C$31:$C$400,DI$3)),IF(DI$2="Âge",IF(DI$3="Tous",SUMIFS('Étape 1 - à remplir'!$F$31:$F$400,'Étape 1 - à remplir'!$E$31:$E$400,MASQ2!CZ598,'Étape 1 - à remplir'!$G$31:$G$400,"kg"),SUMIFS('Étape 1 - à remplir'!$F$31:$F$400,'Étape 1 - à remplir'!$E$31:$E$400,MASQ2!CZ598,'Étape 1 - à remplir'!$P$31:$P$400,DI$3,'Étape 1 - à remplir'!$G$31:$G$400,"kg")),IF(DI$2="Atelier",IF(DI$3="Tous",SUMIFS('Étape 1 - à remplir'!$F$31:$F$400,'Étape 1 - à remplir'!$E$31:$E$400,MASQ2!CZ598,'Étape 1 - à remplir'!$G$31:$G$400,"kg"),SUMIFS('Étape 1 - à remplir'!$F$31:$F$400,'Étape 1 - à remplir'!$E$31:$E$400,MASQ2!CZ598,'Étape 1 - à remplir'!$O$31:$O$400,DI$3,'Étape 1 - à remplir'!$G$31:$G$400,"kg")),IF(DI$2="Espèce",IF(DI$3="Tous",SUMIFS('Étape 1 - à remplir'!$F$31:$F$400,'Étape 1 - à remplir'!$E$31:$E$400,MASQ2!CZ598,'Étape 1 - à remplir'!$G$31:$G$400,"kg"),SUMIFS('Étape 1 - à remplir'!$F$31:$F$400,'Étape 1 - à remplir'!$E$31:$E$400,MASQ2!CZ598,'Étape 1 - à remplir'!$N$31:$N$400,DI$3,'Étape 1 - à remplir'!$G$31:$G$400,"kg")))))))</f>
        <v>#N/A</v>
      </c>
      <c r="DB598" s="104">
        <f t="shared" si="255"/>
        <v>0</v>
      </c>
      <c r="DC598" s="204" t="str">
        <f t="shared" si="248"/>
        <v>Florfénicol</v>
      </c>
      <c r="DD598" s="204" t="str">
        <f t="shared" si="249"/>
        <v/>
      </c>
      <c r="DE598" s="204" t="str">
        <f t="shared" si="250"/>
        <v/>
      </c>
      <c r="DF598" s="204" t="str">
        <f t="shared" si="251"/>
        <v>Phenicoles</v>
      </c>
      <c r="DG598" s="204" t="str">
        <f t="shared" si="252"/>
        <v/>
      </c>
      <c r="DH598" s="97" t="str">
        <f t="shared" si="253"/>
        <v/>
      </c>
      <c r="DK598" t="str">
        <f ca="1"/>
        <v>ZELERIS SOLUTION INJECTABLE POUR BOVINS</v>
      </c>
      <c r="DL598" t="e">
        <f ca="1"/>
        <v>#N/A</v>
      </c>
    </row>
    <row r="599" spans="9:116" x14ac:dyDescent="0.25">
      <c r="I599" s="102" t="str">
        <f>INDEX(Données_ATB!BE:BV,MATCH(MASQ2!J599,Données_ATB!BE:BE,0),18)</f>
        <v/>
      </c>
      <c r="J599" s="77" t="str">
        <f>Données_ATB!BE598</f>
        <v>ZUPREVO 180 MG/ML SOLUTION INJECTABLE POUR BOVINS</v>
      </c>
      <c r="K599" s="204" t="e">
        <f>IF(IF(S$2="Catégorie",IF(S$3="Toutes",SUMIFS('Étape 1 - à remplir'!$F$31:$F$400,'Étape 1 - à remplir'!$E$31:$E$400,MASQ2!J599,'Étape 1 - à remplir'!$G$31:$G$400,"animaux"),SUMIFS('Étape 1 - à remplir'!$F$31:$F$400,'Étape 1 - à remplir'!$E$31:$E$400,MASQ2!J599,'Étape 1 - à remplir'!$C$31:$C$400,S$3)),IF(S$2="Âge",IF(S$3="Tous",SUMIFS('Étape 1 - à remplir'!$F$31:$F$400,'Étape 1 - à remplir'!$E$31:$E$400,MASQ2!J599,'Étape 1 - à remplir'!$G$31:$G$400,"animaux"),SUMIFS('Étape 1 - à remplir'!$F$31:$F$400,'Étape 1 - à remplir'!$E$31:$E$400,MASQ2!J599,'Étape 1 - à remplir'!$P$31:$P$400,S$3)),IF(S$2="Atelier",IF(S$3="Tous",SUMIFS('Étape 1 - à remplir'!$F$31:$F$400,'Étape 1 - à remplir'!$E$31:$E$400,MASQ2!J599,'Étape 1 - à remplir'!$G$31:$G$400,"animaux"),SUMIFS('Étape 1 - à remplir'!$F$31:$F$400,'Étape 1 - à remplir'!$E$31:$E$400,MASQ2!J599,'Étape 1 - à remplir'!$O$31:$O$400,S$3)),IF(S$2="Espèce",IF(S$3="Tous",SUMIFS('Étape 1 - à remplir'!$F$31:$F$400,'Étape 1 - à remplir'!$E$31:$E$400,MASQ2!J599,'Étape 1 - à remplir'!$G$31:$G$400,"animaux"),SUMIFS('Étape 1 - à remplir'!$F$31:$F$400,'Étape 1 - à remplir'!$E$31:$E$400,MASQ2!J599,'Étape 1 - à remplir'!$N$31:$N$400,S$3))))))=0,NA(),IF(S$2="Catégorie",IF(S$3="Toutes",SUMIFS('Étape 1 - à remplir'!$F$31:$F$400,'Étape 1 - à remplir'!$E$31:$E$400,MASQ2!J599,'Étape 1 - à remplir'!$G$31:$G$400,"animaux"),SUMIFS('Étape 1 - à remplir'!$F$31:$F$400,'Étape 1 - à remplir'!$E$31:$E$400,MASQ2!J599,'Étape 1 - à remplir'!$C$31:$C$400,S$3)),IF(S$2="Âge",IF(S$3="Tous",SUMIFS('Étape 1 - à remplir'!$F$31:$F$400,'Étape 1 - à remplir'!$E$31:$E$400,MASQ2!J599,'Étape 1 - à remplir'!$G$31:$G$400,"animaux"),SUMIFS('Étape 1 - à remplir'!$F$31:$F$400,'Étape 1 - à remplir'!$E$31:$E$400,MASQ2!J599,'Étape 1 - à remplir'!$P$31:$P$400,S$3)),IF(S$2="Atelier",IF(S$3="Tous",SUMIFS('Étape 1 - à remplir'!$F$31:$F$400,'Étape 1 - à remplir'!$E$31:$E$400,MASQ2!J599,'Étape 1 - à remplir'!$G$31:$G$400,"animaux"),SUMIFS('Étape 1 - à remplir'!$F$31:$F$400,'Étape 1 - à remplir'!$E$31:$E$400,MASQ2!J599,'Étape 1 - à remplir'!$O$31:$O$400,S$3)),IF(S$2="Espèce",IF(S$3="Tous",SUMIFS('Étape 1 - à remplir'!$F$31:$F$400,'Étape 1 - à remplir'!$E$31:$E$400,MASQ2!J599,'Étape 1 - à remplir'!$G$31:$G$400,"animaux"),SUMIFS('Étape 1 - à remplir'!$F$31:$F$400,'Étape 1 - à remplir'!$E$31:$E$400,MASQ2!J599,'Étape 1 - à remplir'!$N$31:$N$400,S$3)))))))</f>
        <v>#N/A</v>
      </c>
      <c r="L599" s="97">
        <f t="shared" si="256"/>
        <v>0</v>
      </c>
      <c r="M599" s="56" t="str">
        <f>Données_ATB!BN598</f>
        <v>Tildipirosine</v>
      </c>
      <c r="N599" s="204" t="str">
        <f>Données_ATB!BO598</f>
        <v/>
      </c>
      <c r="O599" s="97" t="str">
        <f>Données_ATB!BP598</f>
        <v/>
      </c>
      <c r="P599" s="77" t="str">
        <f>Données_ATB!BR598</f>
        <v>Macrolides</v>
      </c>
      <c r="Q599" s="78" t="str">
        <f>Données_ATB!BS598</f>
        <v/>
      </c>
      <c r="R599" s="79" t="str">
        <f>Données_ATB!BT598</f>
        <v/>
      </c>
      <c r="S599" s="78"/>
      <c r="U599" s="30" t="str">
        <f ca="1"/>
        <v>ZUPREVO 180 MG/ML SOLUTION INJECTABLE POUR BOVINS</v>
      </c>
      <c r="V599" s="30" t="e">
        <f ca="1"/>
        <v>#N/A</v>
      </c>
      <c r="BD599" s="102" t="str">
        <f t="shared" si="238"/>
        <v/>
      </c>
      <c r="BE599" s="56" t="str">
        <f t="shared" si="239"/>
        <v>ZUPREVO 180 MG/ML SOLUTION INJECTABLE POUR BOVINS</v>
      </c>
      <c r="BF599" s="204" t="e">
        <f>IF(IF(BN$2="Catégorie",IF(BN$3="Toutes",SUMIFS('Étape 1 - à remplir'!$F$31:$F$400,'Étape 1 - à remplir'!$E$31:$E$400,MASQ2!BE599,'Étape 1 - à remplir'!$G$31:$G$400,"lots"),SUMIFS('Étape 1 - à remplir'!$F$31:$F$400,'Étape 1 - à remplir'!$E$31:$E$400,MASQ2!BE599,'Étape 1 - à remplir'!$C$31:$C$400,BN$3)),IF(BN$2="Âge",IF(BN$3="Tous",SUMIFS('Étape 1 - à remplir'!$F$31:$F$400,'Étape 1 - à remplir'!$E$31:$E$400,MASQ2!BE599,'Étape 1 - à remplir'!$G$31:$G$400,"lots"),SUMIFS('Étape 1 - à remplir'!$F$31:$F$400,'Étape 1 - à remplir'!$E$31:$E$400,MASQ2!BE599,'Étape 1 - à remplir'!$P$31:$P$400,BN$3,'Étape 1 - à remplir'!$G$31:$G$400,"lots")),IF(BN$2="Atelier",IF(BN$3="Tous",SUMIFS('Étape 1 - à remplir'!$F$31:$F$400,'Étape 1 - à remplir'!$E$31:$E$400,MASQ2!BE599,'Étape 1 - à remplir'!$G$31:$G$400,"lots"),SUMIFS('Étape 1 - à remplir'!$F$31:$F$400,'Étape 1 - à remplir'!$E$31:$E$400,MASQ2!BE599,'Étape 1 - à remplir'!$O$31:$O$400,BN$3,'Étape 1 - à remplir'!$G$31:$G$400,"lots")),IF(BN$2="Espèce",IF(BN$3="Tous",SUMIFS('Étape 1 - à remplir'!$F$31:$F$400,'Étape 1 - à remplir'!$E$31:$E$400,MASQ2!BE599,'Étape 1 - à remplir'!$G$31:$G$400,"lots"),SUMIFS('Étape 1 - à remplir'!$F$31:$F$400,'Étape 1 - à remplir'!$E$31:$E$400,MASQ2!BE599,'Étape 1 - à remplir'!$N$31:$N$400,BN$3,'Étape 1 - à remplir'!$G$31:$G$400,"lots"))))))=0,NA(),IF(BN$2="Catégorie",IF(BN$3="Toutes",SUMIFS('Étape 1 - à remplir'!$F$31:$F$400,'Étape 1 - à remplir'!$E$31:$E$400,MASQ2!BE599,'Étape 1 - à remplir'!$G$31:$G$400,"lots"),SUMIFS('Étape 1 - à remplir'!$F$31:$F$400,'Étape 1 - à remplir'!$E$31:$E$400,MASQ2!BE599,'Étape 1 - à remplir'!$C$31:$C$400,BN$3)),IF(BN$2="Âge",IF(BN$3="Tous",SUMIFS('Étape 1 - à remplir'!$F$31:$F$400,'Étape 1 - à remplir'!$E$31:$E$400,MASQ2!BE599,'Étape 1 - à remplir'!$G$31:$G$400,"lots"),SUMIFS('Étape 1 - à remplir'!$F$31:$F$400,'Étape 1 - à remplir'!$E$31:$E$400,MASQ2!BE599,'Étape 1 - à remplir'!$P$31:$P$400,BN$3,'Étape 1 - à remplir'!$G$31:$G$400,"lots")),IF(BN$2="Atelier",IF(BN$3="Tous",SUMIFS('Étape 1 - à remplir'!$F$31:$F$400,'Étape 1 - à remplir'!$E$31:$E$400,MASQ2!BE599,'Étape 1 - à remplir'!$G$31:$G$400,"lots"),SUMIFS('Étape 1 - à remplir'!$F$31:$F$400,'Étape 1 - à remplir'!$E$31:$E$400,MASQ2!BE599,'Étape 1 - à remplir'!$O$31:$O$400,BN$3,'Étape 1 - à remplir'!$G$31:$G$400,"lots")),IF(BN$2="Espèce",IF(BN$3="Tous",SUMIFS('Étape 1 - à remplir'!$F$31:$F$400,'Étape 1 - à remplir'!$E$31:$E$400,MASQ2!BE599,'Étape 1 - à remplir'!$G$31:$G$400,"lots"),SUMIFS('Étape 1 - à remplir'!$F$31:$F$400,'Étape 1 - à remplir'!$E$31:$E$400,MASQ2!BE599,'Étape 1 - à remplir'!$N$31:$N$400,BN$3,'Étape 1 - à remplir'!$G$31:$G$400,"lots")))))))</f>
        <v>#N/A</v>
      </c>
      <c r="BG599" s="204">
        <f t="shared" si="254"/>
        <v>0</v>
      </c>
      <c r="BH599" s="204" t="str">
        <f t="shared" si="240"/>
        <v>Tildipirosine</v>
      </c>
      <c r="BI599" s="204" t="str">
        <f t="shared" si="241"/>
        <v/>
      </c>
      <c r="BJ599" s="204" t="str">
        <f t="shared" si="242"/>
        <v/>
      </c>
      <c r="BK599" s="204" t="str">
        <f t="shared" si="243"/>
        <v>Macrolides</v>
      </c>
      <c r="BL599" s="204" t="str">
        <f t="shared" si="244"/>
        <v/>
      </c>
      <c r="BM599" s="97" t="str">
        <f t="shared" si="245"/>
        <v/>
      </c>
      <c r="BP599" t="str">
        <f ca="1"/>
        <v>ZUPREVO 180 MG/ML SOLUTION INJECTABLE POUR BOVINS</v>
      </c>
      <c r="BQ599" t="e">
        <f ca="1"/>
        <v>#N/A</v>
      </c>
      <c r="CY599" s="102" t="str">
        <f t="shared" si="246"/>
        <v/>
      </c>
      <c r="CZ599" s="56" t="str">
        <f t="shared" si="247"/>
        <v>ZUPREVO 180 MG/ML SOLUTION INJECTABLE POUR BOVINS</v>
      </c>
      <c r="DA599" s="204" t="e">
        <f>IF(IF(DI$2="Catégorie",IF(DI$3="Toutes",SUMIFS('Étape 1 - à remplir'!$F$31:$F$400,'Étape 1 - à remplir'!$E$31:$E$400,MASQ2!CZ599,'Étape 1 - à remplir'!$G$31:$G$400,"kg"),SUMIFS('Étape 1 - à remplir'!$F$31:$F$400,'Étape 1 - à remplir'!$E$31:$E$400,MASQ2!CZ599,'Étape 1 - à remplir'!$C$31:$C$400,DI$3)),IF(DI$2="Âge",IF(DI$3="Tous",SUMIFS('Étape 1 - à remplir'!$F$31:$F$400,'Étape 1 - à remplir'!$E$31:$E$400,MASQ2!CZ599,'Étape 1 - à remplir'!$G$31:$G$400,"kg"),SUMIFS('Étape 1 - à remplir'!$F$31:$F$400,'Étape 1 - à remplir'!$E$31:$E$400,MASQ2!CZ599,'Étape 1 - à remplir'!$P$31:$P$400,DI$3,'Étape 1 - à remplir'!$G$31:$G$400,"kg")),IF(DI$2="Atelier",IF(DI$3="Tous",SUMIFS('Étape 1 - à remplir'!$F$31:$F$400,'Étape 1 - à remplir'!$E$31:$E$400,MASQ2!CZ599,'Étape 1 - à remplir'!$G$31:$G$400,"kg"),SUMIFS('Étape 1 - à remplir'!$F$31:$F$400,'Étape 1 - à remplir'!$E$31:$E$400,MASQ2!CZ599,'Étape 1 - à remplir'!$O$31:$O$400,DI$3,'Étape 1 - à remplir'!$G$31:$G$400,"kg")),IF(DI$2="Espèce",IF(DI$3="Tous",SUMIFS('Étape 1 - à remplir'!$F$31:$F$400,'Étape 1 - à remplir'!$E$31:$E$400,MASQ2!CZ599,'Étape 1 - à remplir'!$G$31:$G$400,"kg"),SUMIFS('Étape 1 - à remplir'!$F$31:$F$400,'Étape 1 - à remplir'!$E$31:$E$400,MASQ2!CZ599,'Étape 1 - à remplir'!$N$31:$N$400,DI$3,'Étape 1 - à remplir'!$G$31:$G$400,"kg"))))))=0,NA(),IF(DI$2="Catégorie",IF(DI$3="Toutes",SUMIFS('Étape 1 - à remplir'!$F$31:$F$400,'Étape 1 - à remplir'!$E$31:$E$400,MASQ2!CZ599,'Étape 1 - à remplir'!$G$31:$G$400,"kg"),SUMIFS('Étape 1 - à remplir'!$F$31:$F$400,'Étape 1 - à remplir'!$E$31:$E$400,MASQ2!CZ599,'Étape 1 - à remplir'!$C$31:$C$400,DI$3)),IF(DI$2="Âge",IF(DI$3="Tous",SUMIFS('Étape 1 - à remplir'!$F$31:$F$400,'Étape 1 - à remplir'!$E$31:$E$400,MASQ2!CZ599,'Étape 1 - à remplir'!$G$31:$G$400,"kg"),SUMIFS('Étape 1 - à remplir'!$F$31:$F$400,'Étape 1 - à remplir'!$E$31:$E$400,MASQ2!CZ599,'Étape 1 - à remplir'!$P$31:$P$400,DI$3,'Étape 1 - à remplir'!$G$31:$G$400,"kg")),IF(DI$2="Atelier",IF(DI$3="Tous",SUMIFS('Étape 1 - à remplir'!$F$31:$F$400,'Étape 1 - à remplir'!$E$31:$E$400,MASQ2!CZ599,'Étape 1 - à remplir'!$G$31:$G$400,"kg"),SUMIFS('Étape 1 - à remplir'!$F$31:$F$400,'Étape 1 - à remplir'!$E$31:$E$400,MASQ2!CZ599,'Étape 1 - à remplir'!$O$31:$O$400,DI$3,'Étape 1 - à remplir'!$G$31:$G$400,"kg")),IF(DI$2="Espèce",IF(DI$3="Tous",SUMIFS('Étape 1 - à remplir'!$F$31:$F$400,'Étape 1 - à remplir'!$E$31:$E$400,MASQ2!CZ599,'Étape 1 - à remplir'!$G$31:$G$400,"kg"),SUMIFS('Étape 1 - à remplir'!$F$31:$F$400,'Étape 1 - à remplir'!$E$31:$E$400,MASQ2!CZ599,'Étape 1 - à remplir'!$N$31:$N$400,DI$3,'Étape 1 - à remplir'!$G$31:$G$400,"kg")))))))</f>
        <v>#N/A</v>
      </c>
      <c r="DB599" s="104">
        <f t="shared" si="255"/>
        <v>0</v>
      </c>
      <c r="DC599" s="204" t="str">
        <f t="shared" si="248"/>
        <v>Tildipirosine</v>
      </c>
      <c r="DD599" s="204" t="str">
        <f t="shared" si="249"/>
        <v/>
      </c>
      <c r="DE599" s="204" t="str">
        <f t="shared" si="250"/>
        <v/>
      </c>
      <c r="DF599" s="204" t="str">
        <f t="shared" si="251"/>
        <v>Macrolides</v>
      </c>
      <c r="DG599" s="204" t="str">
        <f t="shared" si="252"/>
        <v/>
      </c>
      <c r="DH599" s="97" t="str">
        <f t="shared" si="253"/>
        <v/>
      </c>
      <c r="DK599" t="str">
        <f ca="1"/>
        <v>ZUPREVO 180 MG/ML SOLUTION INJECTABLE POUR BOVINS</v>
      </c>
      <c r="DL599" t="e">
        <f ca="1"/>
        <v>#N/A</v>
      </c>
    </row>
    <row r="600" spans="9:116" x14ac:dyDescent="0.25">
      <c r="I600" s="102" t="str">
        <f>INDEX(Données_ATB!BE:BV,MATCH(MASQ2!J600,Données_ATB!BE:BE,0),18)</f>
        <v/>
      </c>
      <c r="J600" s="77" t="str">
        <f>Données_ATB!BE599</f>
        <v>ZUPREVO 40 MG/ML SOLUTION INJECTABLE POUR PORCINS</v>
      </c>
      <c r="K600" s="204" t="e">
        <f>IF(IF(S$2="Catégorie",IF(S$3="Toutes",SUMIFS('Étape 1 - à remplir'!$F$31:$F$400,'Étape 1 - à remplir'!$E$31:$E$400,MASQ2!J600,'Étape 1 - à remplir'!$G$31:$G$400,"animaux"),SUMIFS('Étape 1 - à remplir'!$F$31:$F$400,'Étape 1 - à remplir'!$E$31:$E$400,MASQ2!J600,'Étape 1 - à remplir'!$C$31:$C$400,S$3)),IF(S$2="Âge",IF(S$3="Tous",SUMIFS('Étape 1 - à remplir'!$F$31:$F$400,'Étape 1 - à remplir'!$E$31:$E$400,MASQ2!J600,'Étape 1 - à remplir'!$G$31:$G$400,"animaux"),SUMIFS('Étape 1 - à remplir'!$F$31:$F$400,'Étape 1 - à remplir'!$E$31:$E$400,MASQ2!J600,'Étape 1 - à remplir'!$P$31:$P$400,S$3)),IF(S$2="Atelier",IF(S$3="Tous",SUMIFS('Étape 1 - à remplir'!$F$31:$F$400,'Étape 1 - à remplir'!$E$31:$E$400,MASQ2!J600,'Étape 1 - à remplir'!$G$31:$G$400,"animaux"),SUMIFS('Étape 1 - à remplir'!$F$31:$F$400,'Étape 1 - à remplir'!$E$31:$E$400,MASQ2!J600,'Étape 1 - à remplir'!$O$31:$O$400,S$3)),IF(S$2="Espèce",IF(S$3="Tous",SUMIFS('Étape 1 - à remplir'!$F$31:$F$400,'Étape 1 - à remplir'!$E$31:$E$400,MASQ2!J600,'Étape 1 - à remplir'!$G$31:$G$400,"animaux"),SUMIFS('Étape 1 - à remplir'!$F$31:$F$400,'Étape 1 - à remplir'!$E$31:$E$400,MASQ2!J600,'Étape 1 - à remplir'!$N$31:$N$400,S$3))))))=0,NA(),IF(S$2="Catégorie",IF(S$3="Toutes",SUMIFS('Étape 1 - à remplir'!$F$31:$F$400,'Étape 1 - à remplir'!$E$31:$E$400,MASQ2!J600,'Étape 1 - à remplir'!$G$31:$G$400,"animaux"),SUMIFS('Étape 1 - à remplir'!$F$31:$F$400,'Étape 1 - à remplir'!$E$31:$E$400,MASQ2!J600,'Étape 1 - à remplir'!$C$31:$C$400,S$3)),IF(S$2="Âge",IF(S$3="Tous",SUMIFS('Étape 1 - à remplir'!$F$31:$F$400,'Étape 1 - à remplir'!$E$31:$E$400,MASQ2!J600,'Étape 1 - à remplir'!$G$31:$G$400,"animaux"),SUMIFS('Étape 1 - à remplir'!$F$31:$F$400,'Étape 1 - à remplir'!$E$31:$E$400,MASQ2!J600,'Étape 1 - à remplir'!$P$31:$P$400,S$3)),IF(S$2="Atelier",IF(S$3="Tous",SUMIFS('Étape 1 - à remplir'!$F$31:$F$400,'Étape 1 - à remplir'!$E$31:$E$400,MASQ2!J600,'Étape 1 - à remplir'!$G$31:$G$400,"animaux"),SUMIFS('Étape 1 - à remplir'!$F$31:$F$400,'Étape 1 - à remplir'!$E$31:$E$400,MASQ2!J600,'Étape 1 - à remplir'!$O$31:$O$400,S$3)),IF(S$2="Espèce",IF(S$3="Tous",SUMIFS('Étape 1 - à remplir'!$F$31:$F$400,'Étape 1 - à remplir'!$E$31:$E$400,MASQ2!J600,'Étape 1 - à remplir'!$G$31:$G$400,"animaux"),SUMIFS('Étape 1 - à remplir'!$F$31:$F$400,'Étape 1 - à remplir'!$E$31:$E$400,MASQ2!J600,'Étape 1 - à remplir'!$N$31:$N$400,S$3)))))))</f>
        <v>#N/A</v>
      </c>
      <c r="L600" s="97">
        <f t="shared" si="256"/>
        <v>0</v>
      </c>
      <c r="M600" s="56" t="str">
        <f>Données_ATB!BN599</f>
        <v>Tildipirosine</v>
      </c>
      <c r="N600" s="204" t="str">
        <f>Données_ATB!BO599</f>
        <v/>
      </c>
      <c r="O600" s="97" t="str">
        <f>Données_ATB!BP599</f>
        <v/>
      </c>
      <c r="P600" s="77" t="str">
        <f>Données_ATB!BR599</f>
        <v>Macrolides</v>
      </c>
      <c r="Q600" s="78" t="str">
        <f>Données_ATB!BS599</f>
        <v/>
      </c>
      <c r="R600" s="79" t="str">
        <f>Données_ATB!BT599</f>
        <v/>
      </c>
      <c r="S600" s="78"/>
      <c r="U600" s="30" t="str">
        <f ca="1"/>
        <v>ZUPREVO 40 MG/ML SOLUTION INJECTABLE POUR PORCINS</v>
      </c>
      <c r="V600" s="30" t="e">
        <f ca="1"/>
        <v>#N/A</v>
      </c>
      <c r="BD600" s="102" t="str">
        <f t="shared" si="238"/>
        <v/>
      </c>
      <c r="BE600" s="56" t="str">
        <f t="shared" si="239"/>
        <v>ZUPREVO 40 MG/ML SOLUTION INJECTABLE POUR PORCINS</v>
      </c>
      <c r="BF600" s="204" t="e">
        <f>IF(IF(BN$2="Catégorie",IF(BN$3="Toutes",SUMIFS('Étape 1 - à remplir'!$F$31:$F$400,'Étape 1 - à remplir'!$E$31:$E$400,MASQ2!BE600,'Étape 1 - à remplir'!$G$31:$G$400,"lots"),SUMIFS('Étape 1 - à remplir'!$F$31:$F$400,'Étape 1 - à remplir'!$E$31:$E$400,MASQ2!BE600,'Étape 1 - à remplir'!$C$31:$C$400,BN$3)),IF(BN$2="Âge",IF(BN$3="Tous",SUMIFS('Étape 1 - à remplir'!$F$31:$F$400,'Étape 1 - à remplir'!$E$31:$E$400,MASQ2!BE600,'Étape 1 - à remplir'!$G$31:$G$400,"lots"),SUMIFS('Étape 1 - à remplir'!$F$31:$F$400,'Étape 1 - à remplir'!$E$31:$E$400,MASQ2!BE600,'Étape 1 - à remplir'!$P$31:$P$400,BN$3,'Étape 1 - à remplir'!$G$31:$G$400,"lots")),IF(BN$2="Atelier",IF(BN$3="Tous",SUMIFS('Étape 1 - à remplir'!$F$31:$F$400,'Étape 1 - à remplir'!$E$31:$E$400,MASQ2!BE600,'Étape 1 - à remplir'!$G$31:$G$400,"lots"),SUMIFS('Étape 1 - à remplir'!$F$31:$F$400,'Étape 1 - à remplir'!$E$31:$E$400,MASQ2!BE600,'Étape 1 - à remplir'!$O$31:$O$400,BN$3,'Étape 1 - à remplir'!$G$31:$G$400,"lots")),IF(BN$2="Espèce",IF(BN$3="Tous",SUMIFS('Étape 1 - à remplir'!$F$31:$F$400,'Étape 1 - à remplir'!$E$31:$E$400,MASQ2!BE600,'Étape 1 - à remplir'!$G$31:$G$400,"lots"),SUMIFS('Étape 1 - à remplir'!$F$31:$F$400,'Étape 1 - à remplir'!$E$31:$E$400,MASQ2!BE600,'Étape 1 - à remplir'!$N$31:$N$400,BN$3,'Étape 1 - à remplir'!$G$31:$G$400,"lots"))))))=0,NA(),IF(BN$2="Catégorie",IF(BN$3="Toutes",SUMIFS('Étape 1 - à remplir'!$F$31:$F$400,'Étape 1 - à remplir'!$E$31:$E$400,MASQ2!BE600,'Étape 1 - à remplir'!$G$31:$G$400,"lots"),SUMIFS('Étape 1 - à remplir'!$F$31:$F$400,'Étape 1 - à remplir'!$E$31:$E$400,MASQ2!BE600,'Étape 1 - à remplir'!$C$31:$C$400,BN$3)),IF(BN$2="Âge",IF(BN$3="Tous",SUMIFS('Étape 1 - à remplir'!$F$31:$F$400,'Étape 1 - à remplir'!$E$31:$E$400,MASQ2!BE600,'Étape 1 - à remplir'!$G$31:$G$400,"lots"),SUMIFS('Étape 1 - à remplir'!$F$31:$F$400,'Étape 1 - à remplir'!$E$31:$E$400,MASQ2!BE600,'Étape 1 - à remplir'!$P$31:$P$400,BN$3,'Étape 1 - à remplir'!$G$31:$G$400,"lots")),IF(BN$2="Atelier",IF(BN$3="Tous",SUMIFS('Étape 1 - à remplir'!$F$31:$F$400,'Étape 1 - à remplir'!$E$31:$E$400,MASQ2!BE600,'Étape 1 - à remplir'!$G$31:$G$400,"lots"),SUMIFS('Étape 1 - à remplir'!$F$31:$F$400,'Étape 1 - à remplir'!$E$31:$E$400,MASQ2!BE600,'Étape 1 - à remplir'!$O$31:$O$400,BN$3,'Étape 1 - à remplir'!$G$31:$G$400,"lots")),IF(BN$2="Espèce",IF(BN$3="Tous",SUMIFS('Étape 1 - à remplir'!$F$31:$F$400,'Étape 1 - à remplir'!$E$31:$E$400,MASQ2!BE600,'Étape 1 - à remplir'!$G$31:$G$400,"lots"),SUMIFS('Étape 1 - à remplir'!$F$31:$F$400,'Étape 1 - à remplir'!$E$31:$E$400,MASQ2!BE600,'Étape 1 - à remplir'!$N$31:$N$400,BN$3,'Étape 1 - à remplir'!$G$31:$G$400,"lots")))))))</f>
        <v>#N/A</v>
      </c>
      <c r="BG600" s="204">
        <f t="shared" si="254"/>
        <v>0</v>
      </c>
      <c r="BH600" s="204" t="str">
        <f t="shared" si="240"/>
        <v>Tildipirosine</v>
      </c>
      <c r="BI600" s="204" t="str">
        <f t="shared" si="241"/>
        <v/>
      </c>
      <c r="BJ600" s="204" t="str">
        <f t="shared" si="242"/>
        <v/>
      </c>
      <c r="BK600" s="204" t="str">
        <f t="shared" si="243"/>
        <v>Macrolides</v>
      </c>
      <c r="BL600" s="204" t="str">
        <f t="shared" si="244"/>
        <v/>
      </c>
      <c r="BM600" s="97" t="str">
        <f t="shared" si="245"/>
        <v/>
      </c>
      <c r="BP600" t="str">
        <f ca="1"/>
        <v>ZUPREVO 40 MG/ML SOLUTION INJECTABLE POUR PORCINS</v>
      </c>
      <c r="BQ600" t="e">
        <f ca="1"/>
        <v>#N/A</v>
      </c>
      <c r="CY600" s="102" t="str">
        <f t="shared" si="246"/>
        <v/>
      </c>
      <c r="CZ600" s="56" t="str">
        <f t="shared" si="247"/>
        <v>ZUPREVO 40 MG/ML SOLUTION INJECTABLE POUR PORCINS</v>
      </c>
      <c r="DA600" s="204" t="e">
        <f>IF(IF(DI$2="Catégorie",IF(DI$3="Toutes",SUMIFS('Étape 1 - à remplir'!$F$31:$F$400,'Étape 1 - à remplir'!$E$31:$E$400,MASQ2!CZ600,'Étape 1 - à remplir'!$G$31:$G$400,"kg"),SUMIFS('Étape 1 - à remplir'!$F$31:$F$400,'Étape 1 - à remplir'!$E$31:$E$400,MASQ2!CZ600,'Étape 1 - à remplir'!$C$31:$C$400,DI$3)),IF(DI$2="Âge",IF(DI$3="Tous",SUMIFS('Étape 1 - à remplir'!$F$31:$F$400,'Étape 1 - à remplir'!$E$31:$E$400,MASQ2!CZ600,'Étape 1 - à remplir'!$G$31:$G$400,"kg"),SUMIFS('Étape 1 - à remplir'!$F$31:$F$400,'Étape 1 - à remplir'!$E$31:$E$400,MASQ2!CZ600,'Étape 1 - à remplir'!$P$31:$P$400,DI$3,'Étape 1 - à remplir'!$G$31:$G$400,"kg")),IF(DI$2="Atelier",IF(DI$3="Tous",SUMIFS('Étape 1 - à remplir'!$F$31:$F$400,'Étape 1 - à remplir'!$E$31:$E$400,MASQ2!CZ600,'Étape 1 - à remplir'!$G$31:$G$400,"kg"),SUMIFS('Étape 1 - à remplir'!$F$31:$F$400,'Étape 1 - à remplir'!$E$31:$E$400,MASQ2!CZ600,'Étape 1 - à remplir'!$O$31:$O$400,DI$3,'Étape 1 - à remplir'!$G$31:$G$400,"kg")),IF(DI$2="Espèce",IF(DI$3="Tous",SUMIFS('Étape 1 - à remplir'!$F$31:$F$400,'Étape 1 - à remplir'!$E$31:$E$400,MASQ2!CZ600,'Étape 1 - à remplir'!$G$31:$G$400,"kg"),SUMIFS('Étape 1 - à remplir'!$F$31:$F$400,'Étape 1 - à remplir'!$E$31:$E$400,MASQ2!CZ600,'Étape 1 - à remplir'!$N$31:$N$400,DI$3,'Étape 1 - à remplir'!$G$31:$G$400,"kg"))))))=0,NA(),IF(DI$2="Catégorie",IF(DI$3="Toutes",SUMIFS('Étape 1 - à remplir'!$F$31:$F$400,'Étape 1 - à remplir'!$E$31:$E$400,MASQ2!CZ600,'Étape 1 - à remplir'!$G$31:$G$400,"kg"),SUMIFS('Étape 1 - à remplir'!$F$31:$F$400,'Étape 1 - à remplir'!$E$31:$E$400,MASQ2!CZ600,'Étape 1 - à remplir'!$C$31:$C$400,DI$3)),IF(DI$2="Âge",IF(DI$3="Tous",SUMIFS('Étape 1 - à remplir'!$F$31:$F$400,'Étape 1 - à remplir'!$E$31:$E$400,MASQ2!CZ600,'Étape 1 - à remplir'!$G$31:$G$400,"kg"),SUMIFS('Étape 1 - à remplir'!$F$31:$F$400,'Étape 1 - à remplir'!$E$31:$E$400,MASQ2!CZ600,'Étape 1 - à remplir'!$P$31:$P$400,DI$3,'Étape 1 - à remplir'!$G$31:$G$400,"kg")),IF(DI$2="Atelier",IF(DI$3="Tous",SUMIFS('Étape 1 - à remplir'!$F$31:$F$400,'Étape 1 - à remplir'!$E$31:$E$400,MASQ2!CZ600,'Étape 1 - à remplir'!$G$31:$G$400,"kg"),SUMIFS('Étape 1 - à remplir'!$F$31:$F$400,'Étape 1 - à remplir'!$E$31:$E$400,MASQ2!CZ600,'Étape 1 - à remplir'!$O$31:$O$400,DI$3,'Étape 1 - à remplir'!$G$31:$G$400,"kg")),IF(DI$2="Espèce",IF(DI$3="Tous",SUMIFS('Étape 1 - à remplir'!$F$31:$F$400,'Étape 1 - à remplir'!$E$31:$E$400,MASQ2!CZ600,'Étape 1 - à remplir'!$G$31:$G$400,"kg"),SUMIFS('Étape 1 - à remplir'!$F$31:$F$400,'Étape 1 - à remplir'!$E$31:$E$400,MASQ2!CZ600,'Étape 1 - à remplir'!$N$31:$N$400,DI$3,'Étape 1 - à remplir'!$G$31:$G$400,"kg")))))))</f>
        <v>#N/A</v>
      </c>
      <c r="DB600" s="104">
        <f t="shared" si="255"/>
        <v>0</v>
      </c>
      <c r="DC600" s="204" t="str">
        <f t="shared" si="248"/>
        <v>Tildipirosine</v>
      </c>
      <c r="DD600" s="204" t="str">
        <f t="shared" si="249"/>
        <v/>
      </c>
      <c r="DE600" s="204" t="str">
        <f t="shared" si="250"/>
        <v/>
      </c>
      <c r="DF600" s="204" t="str">
        <f t="shared" si="251"/>
        <v>Macrolides</v>
      </c>
      <c r="DG600" s="204" t="str">
        <f t="shared" si="252"/>
        <v/>
      </c>
      <c r="DH600" s="97" t="str">
        <f t="shared" si="253"/>
        <v/>
      </c>
      <c r="DK600" t="str">
        <f ca="1"/>
        <v>ZUPREVO 40 MG/ML SOLUTION INJECTABLE POUR PORCINS</v>
      </c>
      <c r="DL600" t="e">
        <f ca="1"/>
        <v>#N/A</v>
      </c>
    </row>
    <row r="601" spans="9:116" x14ac:dyDescent="0.25">
      <c r="I601" s="102"/>
      <c r="J601" s="77"/>
      <c r="K601" s="204"/>
      <c r="L601" s="204"/>
      <c r="M601" s="56"/>
      <c r="N601" s="204"/>
      <c r="O601" s="97"/>
      <c r="P601" s="77"/>
      <c r="Q601" s="78"/>
      <c r="R601" s="79"/>
      <c r="BD601" s="102"/>
      <c r="BE601" s="204"/>
      <c r="BF601" s="204"/>
      <c r="BG601" s="204"/>
      <c r="BH601" s="204"/>
      <c r="BI601" s="204"/>
      <c r="BJ601" s="204"/>
      <c r="BK601" s="204"/>
      <c r="BL601" s="204"/>
      <c r="BM601" s="204"/>
      <c r="CY601" s="102"/>
      <c r="CZ601" s="204"/>
      <c r="DA601" s="204"/>
      <c r="DB601" s="204"/>
      <c r="DC601" s="204"/>
      <c r="DD601" s="204"/>
      <c r="DE601" s="204"/>
      <c r="DF601" s="204"/>
      <c r="DG601" s="204"/>
      <c r="DH601" s="204"/>
    </row>
    <row r="602" spans="9:116" x14ac:dyDescent="0.25">
      <c r="I602" s="102"/>
      <c r="J602" s="78"/>
      <c r="K602" s="204"/>
      <c r="L602" s="204"/>
      <c r="M602" s="204"/>
      <c r="N602" s="204"/>
      <c r="O602" s="204"/>
      <c r="P602" s="78"/>
      <c r="Q602" s="78"/>
      <c r="R602" s="78"/>
      <c r="BD602" s="102"/>
      <c r="BE602" s="204"/>
      <c r="BF602" s="204"/>
      <c r="BG602" s="204"/>
      <c r="BH602" s="204"/>
      <c r="BI602" s="204"/>
      <c r="BJ602" s="204"/>
      <c r="BK602" s="204"/>
      <c r="BL602" s="204"/>
      <c r="BM602" s="204"/>
      <c r="CY602" s="102"/>
      <c r="CZ602" s="204"/>
      <c r="DA602" s="204"/>
      <c r="DB602" s="204"/>
      <c r="DC602" s="204"/>
      <c r="DD602" s="204"/>
      <c r="DE602" s="204"/>
      <c r="DF602" s="204"/>
      <c r="DG602" s="204"/>
      <c r="DH602" s="204"/>
    </row>
    <row r="603" spans="9:116" x14ac:dyDescent="0.25">
      <c r="I603" s="102"/>
      <c r="J603" s="78"/>
      <c r="K603" s="204"/>
      <c r="L603" s="204"/>
      <c r="M603" s="204"/>
      <c r="N603" s="204"/>
      <c r="O603" s="204"/>
      <c r="P603" s="78"/>
      <c r="Q603" s="78"/>
      <c r="R603" s="78"/>
      <c r="BD603" s="102"/>
      <c r="BE603" s="204"/>
      <c r="BF603" s="204"/>
      <c r="BG603" s="204"/>
      <c r="BH603" s="204"/>
      <c r="BI603" s="204"/>
      <c r="BJ603" s="204"/>
      <c r="BK603" s="204"/>
      <c r="BL603" s="204"/>
      <c r="BM603" s="204"/>
      <c r="CY603" s="102"/>
      <c r="CZ603" s="204"/>
      <c r="DA603" s="204"/>
      <c r="DB603" s="204"/>
      <c r="DC603" s="204"/>
      <c r="DD603" s="204"/>
      <c r="DE603" s="204"/>
      <c r="DF603" s="204"/>
      <c r="DG603" s="204"/>
      <c r="DH603" s="204"/>
    </row>
    <row r="604" spans="9:116" x14ac:dyDescent="0.25">
      <c r="J604" s="78"/>
      <c r="K604" s="204"/>
      <c r="L604" s="204"/>
      <c r="M604" s="204"/>
      <c r="N604" s="204"/>
      <c r="O604" s="204"/>
      <c r="P604" s="78"/>
      <c r="Q604" s="78"/>
      <c r="R604" s="78"/>
      <c r="BD604" s="204"/>
      <c r="BE604" s="204"/>
      <c r="BF604" s="204"/>
      <c r="BG604" s="204"/>
      <c r="BH604" s="204"/>
      <c r="BI604" s="204"/>
      <c r="BJ604" s="204"/>
      <c r="BK604" s="204"/>
      <c r="BL604" s="204"/>
      <c r="BM604" s="204"/>
      <c r="CY604" s="204"/>
      <c r="CZ604" s="204"/>
      <c r="DA604" s="204"/>
      <c r="DB604" s="204"/>
      <c r="DC604" s="204"/>
      <c r="DD604" s="204"/>
      <c r="DE604" s="204"/>
      <c r="DF604" s="204"/>
      <c r="DG604" s="204"/>
      <c r="DH604" s="204"/>
    </row>
    <row r="605" spans="9:116" x14ac:dyDescent="0.25">
      <c r="J605" s="78"/>
      <c r="K605" s="204"/>
      <c r="L605" s="204"/>
      <c r="M605" s="204"/>
      <c r="N605" s="204"/>
      <c r="O605" s="204"/>
      <c r="P605" s="78"/>
      <c r="Q605" s="78"/>
      <c r="R605" s="78"/>
      <c r="CY605" s="204"/>
      <c r="CZ605" s="204"/>
      <c r="DA605" s="204"/>
      <c r="DB605" s="204"/>
      <c r="DC605" s="204"/>
      <c r="DD605" s="204"/>
      <c r="DE605" s="204"/>
      <c r="DF605" s="204"/>
      <c r="DG605" s="204"/>
      <c r="DH605" s="204"/>
    </row>
    <row r="606" spans="9:116" x14ac:dyDescent="0.25">
      <c r="J606" s="204"/>
      <c r="K606" s="204"/>
      <c r="L606" s="204"/>
      <c r="M606" s="204"/>
      <c r="N606" s="204"/>
      <c r="O606" s="204"/>
      <c r="P606" s="204"/>
      <c r="Q606" s="204"/>
      <c r="R606" s="204"/>
    </row>
  </sheetData>
  <sortState xmlns:xlrd2="http://schemas.microsoft.com/office/spreadsheetml/2017/richdata2" ref="AG3:AG35">
    <sortCondition ref="AG35"/>
  </sortState>
  <mergeCells count="66">
    <mergeCell ref="BS3:BT3"/>
    <mergeCell ref="BU3:BV3"/>
    <mergeCell ref="BX3:BY3"/>
    <mergeCell ref="BZ3:CA3"/>
    <mergeCell ref="AV15:AX15"/>
    <mergeCell ref="AC2:AF2"/>
    <mergeCell ref="Z3:AA3"/>
    <mergeCell ref="G3:H3"/>
    <mergeCell ref="E2:H2"/>
    <mergeCell ref="J2:R2"/>
    <mergeCell ref="U2:V2"/>
    <mergeCell ref="X2:AA2"/>
    <mergeCell ref="AC3:AD3"/>
    <mergeCell ref="X3:Y3"/>
    <mergeCell ref="E3:F3"/>
    <mergeCell ref="J3:K3"/>
    <mergeCell ref="AI2:AT2"/>
    <mergeCell ref="A15:C15"/>
    <mergeCell ref="A1:AT1"/>
    <mergeCell ref="A3:C3"/>
    <mergeCell ref="AV1:CO1"/>
    <mergeCell ref="AZ2:BC2"/>
    <mergeCell ref="BE2:BM2"/>
    <mergeCell ref="BP2:BQ2"/>
    <mergeCell ref="BS2:BV2"/>
    <mergeCell ref="BX2:CA2"/>
    <mergeCell ref="CD2:CO2"/>
    <mergeCell ref="AV3:AX3"/>
    <mergeCell ref="AZ3:BA3"/>
    <mergeCell ref="BB3:BC3"/>
    <mergeCell ref="BE3:BF3"/>
    <mergeCell ref="AE3:AF3"/>
    <mergeCell ref="DP3:DQ3"/>
    <mergeCell ref="CQ15:CS15"/>
    <mergeCell ref="CQ1:EJ1"/>
    <mergeCell ref="CU2:CX2"/>
    <mergeCell ref="CZ2:DH2"/>
    <mergeCell ref="DK2:DL2"/>
    <mergeCell ref="DN2:DQ2"/>
    <mergeCell ref="DS2:DV2"/>
    <mergeCell ref="DY2:EJ2"/>
    <mergeCell ref="CQ3:CS3"/>
    <mergeCell ref="CU3:CV3"/>
    <mergeCell ref="CW3:CX3"/>
    <mergeCell ref="CZ3:DA3"/>
    <mergeCell ref="DN3:DO3"/>
    <mergeCell ref="DS30:DV30"/>
    <mergeCell ref="DS31:DT31"/>
    <mergeCell ref="DU31:DV31"/>
    <mergeCell ref="DS3:DT3"/>
    <mergeCell ref="DU3:DV3"/>
    <mergeCell ref="AC30:AF30"/>
    <mergeCell ref="AC31:AD31"/>
    <mergeCell ref="AE31:AF31"/>
    <mergeCell ref="AJ16:AL16"/>
    <mergeCell ref="BX30:CA30"/>
    <mergeCell ref="BX31:BY31"/>
    <mergeCell ref="BZ31:CA31"/>
    <mergeCell ref="AN16:AP16"/>
    <mergeCell ref="AR16:AT16"/>
    <mergeCell ref="DZ16:EB16"/>
    <mergeCell ref="ED16:EF16"/>
    <mergeCell ref="EH16:EJ16"/>
    <mergeCell ref="CE16:CG16"/>
    <mergeCell ref="CI16:CK16"/>
    <mergeCell ref="CM16:CO16"/>
  </mergeCells>
  <phoneticPr fontId="5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348AD-EB12-433E-A211-06A76AD76400}">
  <sheetPr codeName="Feuil5"/>
  <dimension ref="A1:V72"/>
  <sheetViews>
    <sheetView view="pageLayout" zoomScaleNormal="100" workbookViewId="0">
      <selection activeCell="C65" sqref="C65:E65"/>
    </sheetView>
  </sheetViews>
  <sheetFormatPr baseColWidth="10" defaultColWidth="0" defaultRowHeight="16.5" zeroHeight="1" x14ac:dyDescent="0.25"/>
  <cols>
    <col min="1" max="1" width="1" style="21" customWidth="1"/>
    <col min="2" max="10" width="8.28515625" style="21" customWidth="1"/>
    <col min="11" max="11" width="9.7109375" style="21" customWidth="1"/>
    <col min="12" max="12" width="8.28515625" style="23" customWidth="1"/>
    <col min="13" max="16" width="8.28515625" style="21" customWidth="1"/>
    <col min="17" max="17" width="7.5703125" style="21" customWidth="1"/>
    <col min="18" max="18" width="7" style="21" customWidth="1"/>
    <col min="19" max="19" width="1" style="21" customWidth="1"/>
    <col min="20" max="22" width="7.42578125" style="132" hidden="1"/>
    <col min="23" max="16384" width="11.42578125" style="132" hidden="1"/>
  </cols>
  <sheetData>
    <row r="1" spans="1:19" ht="12.75" customHeight="1" x14ac:dyDescent="0.25">
      <c r="A1" s="377" t="s">
        <v>657</v>
      </c>
      <c r="B1" s="377"/>
      <c r="C1" s="377"/>
      <c r="D1" s="377"/>
      <c r="E1" s="377"/>
      <c r="F1" s="377"/>
      <c r="G1" s="377"/>
      <c r="H1" s="377"/>
      <c r="I1" s="377"/>
      <c r="J1" s="377"/>
      <c r="K1" s="377"/>
      <c r="L1" s="377"/>
      <c r="M1" s="377"/>
      <c r="N1" s="377"/>
      <c r="O1" s="377"/>
      <c r="P1" s="377"/>
      <c r="Q1" s="377"/>
      <c r="R1" s="377"/>
      <c r="S1" s="377"/>
    </row>
    <row r="2" spans="1:19" ht="12.75" customHeight="1" x14ac:dyDescent="0.25">
      <c r="A2" s="377"/>
      <c r="B2" s="377"/>
      <c r="C2" s="377"/>
      <c r="D2" s="377"/>
      <c r="E2" s="377"/>
      <c r="F2" s="377"/>
      <c r="G2" s="377"/>
      <c r="H2" s="377"/>
      <c r="I2" s="377"/>
      <c r="J2" s="377"/>
      <c r="K2" s="377"/>
      <c r="L2" s="377"/>
      <c r="M2" s="377"/>
      <c r="N2" s="377"/>
      <c r="O2" s="377"/>
      <c r="P2" s="377"/>
      <c r="Q2" s="377"/>
      <c r="R2" s="377"/>
      <c r="S2" s="377"/>
    </row>
    <row r="3" spans="1:19" ht="12.75" customHeight="1" x14ac:dyDescent="0.25">
      <c r="A3" s="377"/>
      <c r="B3" s="377"/>
      <c r="C3" s="377"/>
      <c r="D3" s="377"/>
      <c r="E3" s="377"/>
      <c r="F3" s="377"/>
      <c r="G3" s="377"/>
      <c r="H3" s="377"/>
      <c r="I3" s="377"/>
      <c r="J3" s="377"/>
      <c r="K3" s="377"/>
      <c r="L3" s="377"/>
      <c r="M3" s="377"/>
      <c r="N3" s="377"/>
      <c r="O3" s="377"/>
      <c r="P3" s="377"/>
      <c r="Q3" s="377"/>
      <c r="R3" s="377"/>
      <c r="S3" s="377"/>
    </row>
    <row r="4" spans="1:19" ht="12.75" customHeight="1" x14ac:dyDescent="0.25">
      <c r="A4" s="377"/>
      <c r="B4" s="377"/>
      <c r="C4" s="377"/>
      <c r="D4" s="377"/>
      <c r="E4" s="377"/>
      <c r="F4" s="377"/>
      <c r="G4" s="377"/>
      <c r="H4" s="377"/>
      <c r="I4" s="377"/>
      <c r="J4" s="377"/>
      <c r="K4" s="377"/>
      <c r="L4" s="377"/>
      <c r="M4" s="377"/>
      <c r="N4" s="377"/>
      <c r="O4" s="377"/>
      <c r="P4" s="377"/>
      <c r="Q4" s="377"/>
      <c r="R4" s="377"/>
      <c r="S4" s="377"/>
    </row>
    <row r="5" spans="1:19" ht="21.75" customHeight="1" x14ac:dyDescent="0.25">
      <c r="B5" s="22"/>
      <c r="C5" s="22"/>
      <c r="D5" s="22"/>
      <c r="E5" s="22"/>
      <c r="F5" s="22"/>
      <c r="G5" s="22"/>
      <c r="H5" s="22"/>
      <c r="I5" s="22"/>
      <c r="J5" s="22"/>
      <c r="K5" s="22"/>
      <c r="L5" s="133"/>
    </row>
    <row r="6" spans="1:19" ht="21.75" customHeight="1" x14ac:dyDescent="0.25">
      <c r="B6" s="22"/>
      <c r="C6" s="22"/>
      <c r="D6" s="22"/>
      <c r="E6" s="22"/>
      <c r="F6" s="22"/>
      <c r="G6" s="22"/>
      <c r="H6" s="22"/>
      <c r="I6" s="22"/>
      <c r="J6" s="22"/>
      <c r="K6" s="22"/>
      <c r="L6" s="133"/>
    </row>
    <row r="7" spans="1:19" ht="13.5" customHeight="1" x14ac:dyDescent="0.25">
      <c r="B7" s="20"/>
      <c r="C7" s="20"/>
      <c r="D7" s="20"/>
      <c r="E7" s="20"/>
      <c r="F7" s="20"/>
      <c r="G7" s="20"/>
      <c r="H7" s="20"/>
      <c r="I7" s="20"/>
      <c r="J7" s="20"/>
      <c r="K7" s="20"/>
      <c r="L7" s="134"/>
    </row>
    <row r="8" spans="1:19" ht="14.25" customHeight="1" x14ac:dyDescent="0.25">
      <c r="A8" s="111"/>
      <c r="B8" s="112"/>
      <c r="C8" s="112"/>
      <c r="H8" s="381" t="str">
        <f>IF('Étape 1 - à remplir'!D14="","",'Étape 1 - à remplir'!D14&amp;" - ")&amp;'Étape 1 - à remplir'!D15</f>
        <v/>
      </c>
      <c r="I8" s="382"/>
      <c r="J8" s="382"/>
      <c r="K8" s="382"/>
      <c r="L8" s="383"/>
    </row>
    <row r="9" spans="1:19" ht="13.5" customHeight="1" thickBot="1" x14ac:dyDescent="0.3">
      <c r="A9" s="111"/>
      <c r="B9" s="111"/>
      <c r="C9" s="25"/>
      <c r="D9" s="25"/>
      <c r="E9" s="25"/>
      <c r="F9" s="25"/>
      <c r="G9" s="113"/>
      <c r="H9" s="113"/>
      <c r="I9" s="113"/>
      <c r="J9" s="113"/>
      <c r="K9" s="113"/>
    </row>
    <row r="10" spans="1:19" ht="24" customHeight="1" thickBot="1" x14ac:dyDescent="0.3">
      <c r="A10" s="111"/>
      <c r="B10" s="378" t="s">
        <v>4631</v>
      </c>
      <c r="C10" s="379"/>
      <c r="D10" s="379"/>
      <c r="E10" s="380"/>
      <c r="F10" s="122"/>
      <c r="G10" s="122"/>
      <c r="H10" s="122"/>
      <c r="I10" s="122"/>
      <c r="J10" s="122"/>
      <c r="K10" s="122"/>
      <c r="L10" s="122"/>
      <c r="M10" s="122"/>
      <c r="N10" s="122"/>
      <c r="O10" s="122"/>
      <c r="P10" s="122"/>
      <c r="Q10" s="122"/>
      <c r="R10" s="123"/>
    </row>
    <row r="11" spans="1:19" ht="24" customHeight="1" x14ac:dyDescent="0.25">
      <c r="A11" s="25"/>
      <c r="B11" s="116"/>
      <c r="C11" s="117"/>
      <c r="D11" s="117"/>
      <c r="E11" s="117"/>
      <c r="F11" s="117"/>
      <c r="G11" s="117"/>
      <c r="H11" s="118"/>
      <c r="I11" s="118"/>
      <c r="J11" s="118"/>
      <c r="K11" s="119"/>
      <c r="L11" s="120"/>
      <c r="M11" s="119"/>
      <c r="N11" s="119"/>
      <c r="O11" s="118"/>
      <c r="P11" s="118"/>
      <c r="Q11" s="118"/>
      <c r="R11" s="135"/>
    </row>
    <row r="12" spans="1:19" ht="24" customHeight="1" x14ac:dyDescent="0.25">
      <c r="A12" s="25"/>
      <c r="B12" s="125"/>
      <c r="D12" s="396" t="str">
        <f>IFERROR(IF(SUMIF('Étape 1 - à remplir'!G$31:G$400,"animaux",'Étape 1 - à remplir'!F$31:F$400)/SUMIF('Étape 1 - à remplir'!G$19:G$28,"animaux",'Étape 1 - à remplir'!F$19:F$28)=0,"L'exploitation n'a pas réalisé de traitements antibiotiques lors de l'année étudiée pour les animaux traités par animal","L'exploitation a un taux de traitement de "&amp;ROUND(SUMIF('Étape 1 - à remplir'!G$31:G$400,"animaux",'Étape 1 - à remplir'!F$31:F$400)/SUMIF('Étape 1 - à remplir'!G$19:G$28,"animaux",'Étape 1 - à remplir'!F$19:F$28),2)&amp;" sur l'année étudiée. Ce qui correspond à l'utilisation de "&amp;ROUND(SUMIF('Étape 1 - à remplir'!G$31:G$400,"animaux",'Étape 1 - à remplir'!F$31:F$400)/SUMIF('Étape 1 - à remplir'!G$19:G$28,"animaux",'Étape 1 - à remplir'!F$19:F$28),2)&amp;IF(SUMIF('Étape 1 - à remplir'!G$31:G$400,"animaux",'Étape 1 - à remplir'!F$31:F$400)/SUMIF('Étape 1 - à remplir'!G$19:G$28,"animaux",'Étape 1 - à remplir'!F$19:F$28)&lt;1," traitement antibiotique"," traitements antibiotiques")&amp;" par animal en moyenne."),"")</f>
        <v/>
      </c>
      <c r="E12" s="396"/>
      <c r="F12" s="396"/>
      <c r="G12" s="396"/>
      <c r="H12" s="396"/>
      <c r="I12" s="396"/>
      <c r="J12" s="396"/>
      <c r="K12" s="396"/>
      <c r="L12" s="396"/>
      <c r="M12" s="396"/>
      <c r="N12" s="396"/>
      <c r="O12" s="396"/>
      <c r="Q12" s="255"/>
      <c r="R12" s="136"/>
    </row>
    <row r="13" spans="1:19" ht="24" customHeight="1" x14ac:dyDescent="0.25">
      <c r="A13" s="25"/>
      <c r="B13" s="125"/>
      <c r="Q13" s="255"/>
      <c r="R13" s="136"/>
    </row>
    <row r="14" spans="1:19" ht="24" customHeight="1" x14ac:dyDescent="0.25">
      <c r="A14" s="25"/>
      <c r="B14" s="125"/>
      <c r="C14" s="384" t="s">
        <v>4601</v>
      </c>
      <c r="D14" s="385"/>
      <c r="E14" s="385"/>
      <c r="F14" s="386"/>
      <c r="G14" s="130" t="s">
        <v>658</v>
      </c>
      <c r="H14" s="254" t="s">
        <v>149</v>
      </c>
      <c r="I14" s="399" t="s">
        <v>150</v>
      </c>
      <c r="J14" s="385"/>
      <c r="K14" s="385"/>
      <c r="L14" s="385"/>
      <c r="M14" s="385"/>
      <c r="N14" s="385"/>
      <c r="O14" s="385"/>
      <c r="P14" s="385"/>
      <c r="Q14" s="255"/>
      <c r="R14" s="136"/>
    </row>
    <row r="15" spans="1:19" ht="24" customHeight="1" x14ac:dyDescent="0.25">
      <c r="A15" s="25"/>
      <c r="B15" s="125"/>
      <c r="C15" s="374" t="str">
        <f>MASQ2!A16</f>
        <v/>
      </c>
      <c r="D15" s="374"/>
      <c r="E15" s="374"/>
      <c r="F15" s="374"/>
      <c r="G15" s="253" t="str">
        <f>IFERROR(MASQ2!B16,"")</f>
        <v/>
      </c>
      <c r="H15" s="124" t="str">
        <f>IFERROR(MASQ2!C16,"")</f>
        <v/>
      </c>
      <c r="I15" s="400" t="str">
        <f>IF(H15="","",IF('Étape 1 - à remplir'!D$15="","Un animal de ce groupe d'animaux reçoit "&amp;ROUND(H15,2)&amp;" traitement par an","En "&amp;'Étape 1 - à remplir'!D$15&amp;", un animal de ce groupe d'animaux reçoit "&amp;ROUND(H15,2)&amp;" traitement par an"))</f>
        <v/>
      </c>
      <c r="J15" s="400"/>
      <c r="K15" s="400"/>
      <c r="L15" s="400"/>
      <c r="M15" s="400"/>
      <c r="N15" s="400"/>
      <c r="O15" s="400"/>
      <c r="P15" s="400"/>
      <c r="Q15" s="255"/>
      <c r="R15" s="136"/>
    </row>
    <row r="16" spans="1:19" ht="24" customHeight="1" x14ac:dyDescent="0.25">
      <c r="A16" s="25"/>
      <c r="B16" s="125"/>
      <c r="C16" s="387" t="str">
        <f>MASQ2!A17</f>
        <v/>
      </c>
      <c r="D16" s="388"/>
      <c r="E16" s="388"/>
      <c r="F16" s="389"/>
      <c r="G16" s="253" t="str">
        <f>IFERROR(MASQ2!B17,"")</f>
        <v/>
      </c>
      <c r="H16" s="124" t="str">
        <f>IFERROR(MASQ2!C17,"")</f>
        <v/>
      </c>
      <c r="I16" s="393" t="str">
        <f>IF(H16="","",IF('Étape 1 - à remplir'!D$15="","Un animal de ce groupe d'animaux reçoit "&amp;ROUND(H16,2)&amp;" traitement par an","En "&amp;'Étape 1 - à remplir'!D$15&amp;", un animal de ce groupe d'animaux reçoit "&amp;ROUND(H16,2)&amp;" traitement par an"))</f>
        <v/>
      </c>
      <c r="J16" s="394"/>
      <c r="K16" s="394"/>
      <c r="L16" s="394"/>
      <c r="M16" s="394"/>
      <c r="N16" s="394"/>
      <c r="O16" s="394"/>
      <c r="P16" s="395"/>
      <c r="Q16" s="255"/>
      <c r="R16" s="136"/>
    </row>
    <row r="17" spans="1:18" ht="24" customHeight="1" x14ac:dyDescent="0.25">
      <c r="A17" s="25"/>
      <c r="B17" s="125"/>
      <c r="C17" s="387" t="str">
        <f>MASQ2!A18</f>
        <v/>
      </c>
      <c r="D17" s="388"/>
      <c r="E17" s="388"/>
      <c r="F17" s="389"/>
      <c r="G17" s="253" t="str">
        <f>IFERROR(MASQ2!B18,"")</f>
        <v/>
      </c>
      <c r="H17" s="124" t="str">
        <f>IFERROR(MASQ2!C18,"")</f>
        <v/>
      </c>
      <c r="I17" s="393" t="str">
        <f>IF(H17="","",IF('Étape 1 - à remplir'!D$15="","Un animal de ce groupe d'animaux reçoit "&amp;ROUND(H17,2)&amp;" traitement par an","En "&amp;'Étape 1 - à remplir'!D$15&amp;", un animal de ce groupe d'animaux reçoit "&amp;ROUND(H17,2)&amp;" traitement par an"))</f>
        <v/>
      </c>
      <c r="J17" s="394"/>
      <c r="K17" s="394"/>
      <c r="L17" s="394"/>
      <c r="M17" s="394"/>
      <c r="N17" s="394"/>
      <c r="O17" s="394"/>
      <c r="P17" s="395"/>
      <c r="Q17" s="255"/>
      <c r="R17" s="136"/>
    </row>
    <row r="18" spans="1:18" ht="24" customHeight="1" x14ac:dyDescent="0.25">
      <c r="A18" s="25"/>
      <c r="B18" s="125"/>
      <c r="C18" s="387" t="str">
        <f>MASQ2!A19</f>
        <v/>
      </c>
      <c r="D18" s="388"/>
      <c r="E18" s="388"/>
      <c r="F18" s="389"/>
      <c r="G18" s="253" t="str">
        <f>IFERROR(MASQ2!B19,"")</f>
        <v/>
      </c>
      <c r="H18" s="124" t="str">
        <f>IFERROR(MASQ2!C19,"")</f>
        <v/>
      </c>
      <c r="I18" s="393" t="str">
        <f>IF(H18="","",IF('Étape 1 - à remplir'!D$15="","Un animal de ce groupe d'animaux reçoit "&amp;ROUND(H18,2)&amp;" traitement par an","En "&amp;'Étape 1 - à remplir'!D$15&amp;", un animal de ce groupe d'animaux reçoit "&amp;ROUND(H18,2)&amp;" traitement par an"))</f>
        <v/>
      </c>
      <c r="J18" s="394"/>
      <c r="K18" s="394"/>
      <c r="L18" s="394"/>
      <c r="M18" s="394"/>
      <c r="N18" s="394"/>
      <c r="O18" s="394"/>
      <c r="P18" s="395"/>
      <c r="Q18" s="255"/>
      <c r="R18" s="136"/>
    </row>
    <row r="19" spans="1:18" ht="24" customHeight="1" x14ac:dyDescent="0.25">
      <c r="A19" s="25"/>
      <c r="B19" s="125"/>
      <c r="C19" s="387" t="str">
        <f>MASQ2!A20</f>
        <v/>
      </c>
      <c r="D19" s="388"/>
      <c r="E19" s="388"/>
      <c r="F19" s="389"/>
      <c r="G19" s="253" t="str">
        <f>IFERROR(MASQ2!B20,"")</f>
        <v/>
      </c>
      <c r="H19" s="124" t="str">
        <f>IFERROR(MASQ2!C20,"")</f>
        <v/>
      </c>
      <c r="I19" s="393" t="str">
        <f>IF(H19="","",IF('Étape 1 - à remplir'!D$15="","Un animal de ce groupe d'animaux reçoit "&amp;ROUND(H19,2)&amp;" traitement par an","En "&amp;'Étape 1 - à remplir'!D$15&amp;", un animal de ce groupe d'animaux reçoit "&amp;ROUND(H19,2)&amp;" traitement par an"))</f>
        <v/>
      </c>
      <c r="J19" s="394"/>
      <c r="K19" s="394"/>
      <c r="L19" s="394"/>
      <c r="M19" s="394"/>
      <c r="N19" s="394"/>
      <c r="O19" s="394"/>
      <c r="P19" s="395"/>
      <c r="Q19" s="255"/>
      <c r="R19" s="136"/>
    </row>
    <row r="20" spans="1:18" ht="24" customHeight="1" x14ac:dyDescent="0.25">
      <c r="A20" s="25"/>
      <c r="B20" s="125"/>
      <c r="C20" s="387" t="str">
        <f>MASQ2!A21</f>
        <v/>
      </c>
      <c r="D20" s="388"/>
      <c r="E20" s="388"/>
      <c r="F20" s="389"/>
      <c r="G20" s="253" t="str">
        <f>IFERROR(MASQ2!B21,"")</f>
        <v/>
      </c>
      <c r="H20" s="124" t="str">
        <f>IFERROR(MASQ2!C21,"")</f>
        <v/>
      </c>
      <c r="I20" s="393" t="str">
        <f>IF(H20="","",IF('Étape 1 - à remplir'!D$15="","Un animal de ce groupe d'animaux reçoit "&amp;ROUND(H20,2)&amp;" traitement par an","En "&amp;'Étape 1 - à remplir'!D$15&amp;", un animal de ce groupe d'animaux reçoit "&amp;ROUND(H20,2)&amp;" traitement par an"))</f>
        <v/>
      </c>
      <c r="J20" s="394"/>
      <c r="K20" s="394"/>
      <c r="L20" s="394"/>
      <c r="M20" s="394"/>
      <c r="N20" s="394"/>
      <c r="O20" s="394"/>
      <c r="P20" s="395"/>
      <c r="Q20" s="255"/>
      <c r="R20" s="136"/>
    </row>
    <row r="21" spans="1:18" ht="24" customHeight="1" x14ac:dyDescent="0.25">
      <c r="A21" s="25"/>
      <c r="B21" s="125"/>
      <c r="C21" s="387" t="str">
        <f>MASQ2!A22</f>
        <v/>
      </c>
      <c r="D21" s="388"/>
      <c r="E21" s="388"/>
      <c r="F21" s="389"/>
      <c r="G21" s="253" t="str">
        <f>IFERROR(MASQ2!B22,"")</f>
        <v/>
      </c>
      <c r="H21" s="124" t="str">
        <f>IFERROR(MASQ2!C22,"")</f>
        <v/>
      </c>
      <c r="I21" s="393" t="str">
        <f>IF(H21="","",IF('Étape 1 - à remplir'!D$15="","Un animal de ce groupe d'animaux reçoit "&amp;ROUND(H21,2)&amp;" traitement par an","En "&amp;'Étape 1 - à remplir'!D$15&amp;", un animal de ce groupe d'animaux reçoit "&amp;ROUND(H21,2)&amp;" traitement par an"))</f>
        <v/>
      </c>
      <c r="J21" s="394"/>
      <c r="K21" s="394"/>
      <c r="L21" s="394"/>
      <c r="M21" s="394"/>
      <c r="N21" s="394"/>
      <c r="O21" s="394"/>
      <c r="P21" s="395"/>
      <c r="Q21" s="255"/>
      <c r="R21" s="136"/>
    </row>
    <row r="22" spans="1:18" ht="24" customHeight="1" x14ac:dyDescent="0.25">
      <c r="A22" s="25"/>
      <c r="B22" s="125"/>
      <c r="C22" s="387" t="str">
        <f>MASQ2!A23</f>
        <v/>
      </c>
      <c r="D22" s="388"/>
      <c r="E22" s="388"/>
      <c r="F22" s="389"/>
      <c r="G22" s="253" t="str">
        <f>IFERROR(MASQ2!B23,"")</f>
        <v/>
      </c>
      <c r="H22" s="124" t="str">
        <f>IFERROR(MASQ2!C23,"")</f>
        <v/>
      </c>
      <c r="I22" s="393" t="str">
        <f>IF(H22="","",IF('Étape 1 - à remplir'!D$15="","Un animal de ce groupe d'animaux reçoit "&amp;ROUND(H22,2)&amp;" traitement par an","En "&amp;'Étape 1 - à remplir'!D$15&amp;", un animal de ce groupe d'animaux reçoit "&amp;ROUND(H22,2)&amp;" traitement par an"))</f>
        <v/>
      </c>
      <c r="J22" s="394"/>
      <c r="K22" s="394"/>
      <c r="L22" s="394"/>
      <c r="M22" s="394"/>
      <c r="N22" s="394"/>
      <c r="O22" s="394"/>
      <c r="P22" s="395"/>
      <c r="Q22" s="255"/>
      <c r="R22" s="136"/>
    </row>
    <row r="23" spans="1:18" ht="24" customHeight="1" x14ac:dyDescent="0.25">
      <c r="A23" s="25"/>
      <c r="B23" s="116"/>
      <c r="C23" s="387" t="str">
        <f>MASQ2!A24</f>
        <v/>
      </c>
      <c r="D23" s="388"/>
      <c r="E23" s="388"/>
      <c r="F23" s="389"/>
      <c r="G23" s="253" t="str">
        <f>IFERROR(MASQ2!B24,"")</f>
        <v/>
      </c>
      <c r="H23" s="124" t="str">
        <f>IFERROR(MASQ2!C24,"")</f>
        <v/>
      </c>
      <c r="I23" s="393" t="str">
        <f>IF(H23="","",IF('Étape 1 - à remplir'!D$15="","Un animal de ce groupe d'animaux reçoit "&amp;ROUND(H23,2)&amp;" traitement par an","En "&amp;'Étape 1 - à remplir'!D$15&amp;", un animal de ce groupe d'animaux reçoit "&amp;ROUND(H23,2)&amp;" traitement par an"))</f>
        <v/>
      </c>
      <c r="J23" s="394"/>
      <c r="K23" s="394"/>
      <c r="L23" s="394"/>
      <c r="M23" s="394"/>
      <c r="N23" s="394"/>
      <c r="O23" s="394"/>
      <c r="P23" s="395"/>
      <c r="R23" s="135"/>
    </row>
    <row r="24" spans="1:18" ht="24" customHeight="1" x14ac:dyDescent="0.25">
      <c r="A24" s="25"/>
      <c r="B24" s="121" t="s">
        <v>213</v>
      </c>
      <c r="C24" s="387" t="str">
        <f>MASQ2!A25</f>
        <v/>
      </c>
      <c r="D24" s="388"/>
      <c r="E24" s="388"/>
      <c r="F24" s="389"/>
      <c r="G24" s="253" t="str">
        <f>IFERROR(MASQ2!B25,"")</f>
        <v/>
      </c>
      <c r="H24" s="124" t="str">
        <f>IFERROR(MASQ2!C25,"")</f>
        <v/>
      </c>
      <c r="I24" s="393" t="str">
        <f>IF(H24="","",IF('Étape 1 - à remplir'!D$15="","Un animal de ce groupe d'animaux reçoit "&amp;ROUND(H24,2)&amp;" traitement par an","En "&amp;'Étape 1 - à remplir'!D$15&amp;", un animal de ce groupe d'animaux reçoit "&amp;ROUND(H24,2)&amp;" traitement par an"))</f>
        <v/>
      </c>
      <c r="J24" s="394"/>
      <c r="K24" s="394"/>
      <c r="L24" s="394"/>
      <c r="M24" s="394"/>
      <c r="N24" s="394"/>
      <c r="O24" s="394"/>
      <c r="P24" s="395"/>
      <c r="Q24" s="118"/>
      <c r="R24" s="135"/>
    </row>
    <row r="25" spans="1:18" ht="6" customHeight="1" x14ac:dyDescent="0.25">
      <c r="A25" s="25"/>
      <c r="B25" s="115"/>
      <c r="C25" s="25"/>
      <c r="D25" s="25"/>
      <c r="E25" s="114"/>
      <c r="F25" s="25"/>
      <c r="G25" s="25"/>
      <c r="H25" s="25"/>
      <c r="I25" s="25"/>
      <c r="J25" s="25"/>
      <c r="K25" s="25"/>
      <c r="M25" s="23"/>
      <c r="N25" s="23"/>
      <c r="O25" s="23"/>
      <c r="P25" s="23"/>
      <c r="Q25" s="23"/>
      <c r="R25" s="136"/>
    </row>
    <row r="26" spans="1:18" ht="36" customHeight="1" x14ac:dyDescent="0.25">
      <c r="A26" s="25"/>
      <c r="B26" s="115"/>
      <c r="C26" s="25"/>
      <c r="D26" s="25"/>
      <c r="E26" s="401" t="s">
        <v>669</v>
      </c>
      <c r="F26" s="402"/>
      <c r="G26" s="397" t="s">
        <v>4634</v>
      </c>
      <c r="H26" s="398"/>
      <c r="I26" s="276"/>
      <c r="J26" s="276"/>
      <c r="K26" s="401" t="str">
        <f>IF(G26="","",IF(G26="Âge","Quel âge?",IF(G26="Atelier","Quel atelier?",IF(G26="Espèce","Quelle espèce?",IF(G26="Catégorie","Quelle catégorie?","")))))</f>
        <v>Quelle catégorie?</v>
      </c>
      <c r="L26" s="402"/>
      <c r="M26" s="397" t="s">
        <v>670</v>
      </c>
      <c r="N26" s="397"/>
      <c r="O26" s="398"/>
      <c r="Q26" s="23"/>
      <c r="R26" s="136"/>
    </row>
    <row r="27" spans="1:18" ht="24" customHeight="1" x14ac:dyDescent="0.25">
      <c r="A27" s="25"/>
      <c r="B27" s="115"/>
      <c r="C27" s="25"/>
      <c r="D27" s="25"/>
      <c r="E27" s="114"/>
      <c r="F27" s="25"/>
      <c r="G27" s="25"/>
      <c r="H27" s="25"/>
      <c r="I27" s="25"/>
      <c r="J27" s="25"/>
      <c r="K27" s="25"/>
      <c r="M27" s="23"/>
      <c r="N27" s="23"/>
      <c r="O27" s="23"/>
      <c r="P27" s="23"/>
      <c r="Q27" s="23"/>
      <c r="R27" s="136"/>
    </row>
    <row r="28" spans="1:18" ht="24" customHeight="1" x14ac:dyDescent="0.25">
      <c r="A28" s="25"/>
      <c r="B28" s="115"/>
      <c r="C28" s="25"/>
      <c r="D28" s="25"/>
      <c r="E28" s="114"/>
      <c r="F28" s="25"/>
      <c r="G28" s="25"/>
      <c r="H28" s="25"/>
      <c r="I28" s="25"/>
      <c r="J28" s="25"/>
      <c r="K28" s="25"/>
      <c r="M28" s="23"/>
      <c r="N28" s="23"/>
      <c r="O28" s="23"/>
      <c r="P28" s="23"/>
      <c r="Q28" s="23"/>
      <c r="R28" s="136"/>
    </row>
    <row r="29" spans="1:18" ht="24" customHeight="1" x14ac:dyDescent="0.25">
      <c r="A29" s="23"/>
      <c r="B29" s="125"/>
      <c r="C29" s="23"/>
      <c r="D29" s="23"/>
      <c r="E29" s="24"/>
      <c r="F29" s="25"/>
      <c r="G29" s="25"/>
      <c r="H29" s="23"/>
      <c r="I29" s="23"/>
      <c r="J29" s="23"/>
      <c r="K29" s="23"/>
      <c r="M29" s="23"/>
      <c r="N29" s="23"/>
      <c r="O29" s="23"/>
      <c r="P29" s="23"/>
      <c r="Q29" s="23"/>
      <c r="R29" s="136"/>
    </row>
    <row r="30" spans="1:18" ht="24" customHeight="1" x14ac:dyDescent="0.25">
      <c r="A30" s="23"/>
      <c r="B30" s="125"/>
      <c r="C30" s="23"/>
      <c r="D30" s="23"/>
      <c r="E30" s="24"/>
      <c r="F30" s="25"/>
      <c r="G30" s="25"/>
      <c r="H30" s="23"/>
      <c r="I30" s="23"/>
      <c r="J30" s="23"/>
      <c r="K30" s="23"/>
      <c r="M30" s="23"/>
      <c r="N30" s="23"/>
      <c r="O30" s="23"/>
      <c r="P30" s="23"/>
      <c r="Q30" s="23"/>
      <c r="R30" s="136"/>
    </row>
    <row r="31" spans="1:18" ht="24" customHeight="1" x14ac:dyDescent="0.25">
      <c r="A31" s="23"/>
      <c r="B31" s="125"/>
      <c r="C31" s="23"/>
      <c r="D31" s="23"/>
      <c r="E31" s="24"/>
      <c r="F31" s="25"/>
      <c r="G31" s="25"/>
      <c r="H31" s="23"/>
      <c r="I31" s="23"/>
      <c r="J31" s="23"/>
      <c r="K31" s="23"/>
      <c r="M31" s="23"/>
      <c r="N31" s="23"/>
      <c r="O31" s="23"/>
      <c r="P31" s="23"/>
      <c r="Q31" s="23"/>
      <c r="R31" s="136"/>
    </row>
    <row r="32" spans="1:18" ht="24" customHeight="1" x14ac:dyDescent="0.25">
      <c r="A32" s="23"/>
      <c r="B32" s="125"/>
      <c r="C32" s="23"/>
      <c r="D32" s="23"/>
      <c r="E32" s="24"/>
      <c r="F32" s="25"/>
      <c r="G32" s="26"/>
      <c r="H32" s="23"/>
      <c r="I32" s="23"/>
      <c r="J32" s="23"/>
      <c r="K32" s="23"/>
      <c r="M32" s="23"/>
      <c r="N32" s="23"/>
      <c r="O32" s="23"/>
      <c r="P32" s="23"/>
      <c r="Q32" s="23"/>
      <c r="R32" s="136"/>
    </row>
    <row r="33" spans="1:18" ht="24" customHeight="1" x14ac:dyDescent="0.25">
      <c r="A33" s="27"/>
      <c r="B33" s="126"/>
      <c r="C33" s="110"/>
      <c r="D33" s="110"/>
      <c r="E33" s="110"/>
      <c r="F33" s="110"/>
      <c r="G33" s="110"/>
      <c r="H33" s="23"/>
      <c r="I33" s="23"/>
      <c r="J33" s="23"/>
      <c r="K33" s="23"/>
      <c r="M33" s="23"/>
      <c r="N33" s="23"/>
      <c r="O33" s="23"/>
      <c r="P33" s="23"/>
      <c r="Q33" s="23"/>
      <c r="R33" s="136"/>
    </row>
    <row r="34" spans="1:18" ht="15" customHeight="1" x14ac:dyDescent="0.25">
      <c r="A34" s="27"/>
      <c r="B34" s="127"/>
      <c r="C34" s="28"/>
      <c r="D34" s="23"/>
      <c r="E34" s="23"/>
      <c r="F34" s="23"/>
      <c r="G34" s="23"/>
      <c r="H34" s="23"/>
      <c r="L34" s="156"/>
      <c r="Q34" s="23"/>
      <c r="R34" s="136"/>
    </row>
    <row r="35" spans="1:18" ht="15" customHeight="1" x14ac:dyDescent="0.25">
      <c r="A35" s="27"/>
      <c r="B35" s="128"/>
      <c r="C35" s="107"/>
      <c r="D35" s="109"/>
      <c r="E35" s="109"/>
      <c r="F35" s="109"/>
      <c r="G35" s="109"/>
      <c r="H35" s="23"/>
      <c r="I35" s="23"/>
      <c r="J35" s="23"/>
      <c r="K35" s="390"/>
      <c r="L35" s="390"/>
      <c r="M35" s="23"/>
      <c r="N35" s="23"/>
      <c r="O35" s="23"/>
      <c r="P35" s="23"/>
      <c r="Q35" s="23"/>
      <c r="R35" s="136"/>
    </row>
    <row r="36" spans="1:18" ht="15" customHeight="1" x14ac:dyDescent="0.25">
      <c r="A36" s="27"/>
      <c r="B36" s="128"/>
      <c r="C36" s="107"/>
      <c r="D36" s="109"/>
      <c r="E36" s="109"/>
      <c r="F36" s="109"/>
      <c r="G36" s="109"/>
      <c r="H36" s="23"/>
      <c r="I36" s="23"/>
      <c r="J36" s="23"/>
      <c r="K36" s="390"/>
      <c r="L36" s="390"/>
      <c r="M36" s="23"/>
      <c r="N36" s="23"/>
      <c r="O36" s="23"/>
      <c r="P36" s="23"/>
      <c r="Q36" s="23"/>
      <c r="R36" s="136"/>
    </row>
    <row r="37" spans="1:18" ht="18" customHeight="1" x14ac:dyDescent="0.25">
      <c r="A37" s="27"/>
      <c r="B37" s="128"/>
      <c r="C37" s="107"/>
      <c r="D37" s="109"/>
      <c r="E37" s="109"/>
      <c r="F37" s="109"/>
      <c r="G37" s="109"/>
      <c r="H37" s="23"/>
      <c r="I37" s="23"/>
      <c r="J37" s="23"/>
      <c r="K37" s="23"/>
      <c r="M37" s="23"/>
      <c r="N37" s="23"/>
      <c r="O37" s="23"/>
      <c r="P37" s="23"/>
      <c r="Q37" s="23"/>
      <c r="R37" s="136"/>
    </row>
    <row r="38" spans="1:18" ht="16.5" customHeight="1" x14ac:dyDescent="0.25">
      <c r="A38" s="27"/>
      <c r="B38" s="129"/>
      <c r="C38" s="29"/>
      <c r="D38" s="108"/>
      <c r="E38" s="108"/>
      <c r="F38" s="108"/>
      <c r="J38" s="131"/>
      <c r="N38" s="23"/>
      <c r="O38" s="23"/>
      <c r="P38" s="23"/>
      <c r="Q38" s="23"/>
      <c r="R38" s="136"/>
    </row>
    <row r="39" spans="1:18" ht="24" customHeight="1" x14ac:dyDescent="0.25">
      <c r="A39" s="27"/>
      <c r="B39" s="129"/>
      <c r="C39" s="29"/>
      <c r="D39" s="108"/>
      <c r="E39" s="108"/>
      <c r="F39" s="108"/>
      <c r="G39" s="376"/>
      <c r="H39" s="376"/>
      <c r="I39" s="131"/>
      <c r="J39" s="131"/>
      <c r="K39" s="372"/>
      <c r="L39" s="372"/>
      <c r="M39" s="23"/>
      <c r="N39" s="23"/>
      <c r="O39" s="23"/>
      <c r="P39" s="23"/>
      <c r="Q39" s="23"/>
      <c r="R39" s="136"/>
    </row>
    <row r="40" spans="1:18" ht="24" customHeight="1" x14ac:dyDescent="0.25">
      <c r="A40" s="17"/>
      <c r="B40" s="129"/>
      <c r="C40" s="29"/>
      <c r="D40" s="108"/>
      <c r="E40" s="108"/>
      <c r="F40" s="108"/>
      <c r="J40" s="137"/>
      <c r="N40" s="23"/>
      <c r="O40" s="23"/>
      <c r="P40" s="23"/>
      <c r="Q40" s="23"/>
      <c r="R40" s="136"/>
    </row>
    <row r="41" spans="1:18" ht="24" customHeight="1" x14ac:dyDescent="0.25">
      <c r="B41" s="129"/>
      <c r="C41" s="93"/>
      <c r="D41" s="29"/>
      <c r="E41" s="23"/>
      <c r="F41" s="23"/>
      <c r="J41" s="131"/>
      <c r="N41" s="23"/>
      <c r="O41" s="23"/>
      <c r="P41" s="23"/>
      <c r="Q41" s="23"/>
      <c r="R41" s="136"/>
    </row>
    <row r="42" spans="1:18" ht="24" customHeight="1" x14ac:dyDescent="0.25">
      <c r="A42" s="23"/>
      <c r="B42" s="126"/>
      <c r="C42" s="110"/>
      <c r="D42" s="110"/>
      <c r="E42" s="110"/>
      <c r="F42" s="110"/>
      <c r="J42" s="131"/>
      <c r="N42" s="23"/>
      <c r="O42" s="23"/>
      <c r="P42" s="23"/>
      <c r="Q42" s="23"/>
      <c r="R42" s="136"/>
    </row>
    <row r="43" spans="1:18" ht="24" customHeight="1" x14ac:dyDescent="0.25">
      <c r="A43" s="23"/>
      <c r="B43" s="125"/>
      <c r="C43" s="23"/>
      <c r="D43" s="23"/>
      <c r="E43" s="23"/>
      <c r="F43" s="23"/>
      <c r="J43" s="131"/>
      <c r="N43" s="23"/>
      <c r="O43" s="23"/>
      <c r="P43" s="23"/>
      <c r="Q43" s="23"/>
      <c r="R43" s="136"/>
    </row>
    <row r="44" spans="1:18" ht="24" customHeight="1" x14ac:dyDescent="0.25">
      <c r="A44" s="23"/>
      <c r="B44" s="128"/>
      <c r="C44" s="107"/>
      <c r="D44" s="109"/>
      <c r="E44" s="109"/>
      <c r="F44" s="109"/>
      <c r="J44" s="131"/>
      <c r="N44" s="23"/>
      <c r="O44" s="23"/>
      <c r="P44" s="23"/>
      <c r="Q44" s="23"/>
      <c r="R44" s="136"/>
    </row>
    <row r="45" spans="1:18" ht="24" customHeight="1" x14ac:dyDescent="0.25">
      <c r="A45" s="23"/>
      <c r="B45" s="129"/>
      <c r="C45" s="29"/>
      <c r="D45" s="108"/>
      <c r="E45" s="108"/>
      <c r="F45" s="108"/>
      <c r="J45" s="131"/>
      <c r="N45" s="23"/>
      <c r="O45" s="23"/>
      <c r="P45" s="23"/>
      <c r="Q45" s="23"/>
      <c r="R45" s="136"/>
    </row>
    <row r="46" spans="1:18" ht="24" customHeight="1" x14ac:dyDescent="0.25">
      <c r="A46" s="23"/>
      <c r="B46" s="129"/>
      <c r="C46" s="29"/>
      <c r="D46" s="108"/>
      <c r="E46" s="108"/>
      <c r="F46" s="108"/>
      <c r="J46" s="131"/>
      <c r="N46" s="23"/>
      <c r="O46" s="23"/>
      <c r="P46" s="23"/>
      <c r="Q46" s="23"/>
      <c r="R46" s="136"/>
    </row>
    <row r="47" spans="1:18" ht="24" customHeight="1" x14ac:dyDescent="0.25">
      <c r="A47" s="23"/>
      <c r="B47" s="129"/>
      <c r="C47" s="29"/>
      <c r="D47" s="108"/>
      <c r="E47" s="108"/>
      <c r="F47" s="108"/>
      <c r="G47" s="108"/>
      <c r="H47" s="255"/>
      <c r="I47" s="255"/>
      <c r="J47" s="255"/>
      <c r="K47" s="255"/>
      <c r="L47" s="255"/>
      <c r="M47" s="255"/>
      <c r="N47" s="255"/>
      <c r="O47" s="255"/>
      <c r="P47" s="255"/>
      <c r="Q47" s="255"/>
      <c r="R47" s="136"/>
    </row>
    <row r="48" spans="1:18" x14ac:dyDescent="0.25">
      <c r="B48" s="125"/>
      <c r="C48" s="255"/>
      <c r="D48" s="255"/>
      <c r="E48" s="255"/>
      <c r="F48" s="255"/>
      <c r="G48" s="255"/>
      <c r="H48" s="255"/>
      <c r="I48" s="255"/>
      <c r="J48" s="255"/>
      <c r="K48" s="255"/>
      <c r="L48" s="255"/>
      <c r="M48" s="255"/>
      <c r="N48" s="255"/>
      <c r="O48" s="255"/>
      <c r="P48" s="255"/>
      <c r="Q48" s="255"/>
      <c r="R48" s="136"/>
    </row>
    <row r="49" spans="2:18" x14ac:dyDescent="0.25">
      <c r="B49" s="125"/>
      <c r="N49" s="255"/>
      <c r="O49" s="255"/>
      <c r="P49" s="255"/>
      <c r="Q49" s="255"/>
      <c r="R49" s="136"/>
    </row>
    <row r="50" spans="2:18" x14ac:dyDescent="0.25">
      <c r="B50" s="125"/>
      <c r="N50" s="255"/>
      <c r="O50" s="255"/>
      <c r="P50" s="255"/>
      <c r="Q50" s="255"/>
      <c r="R50" s="136"/>
    </row>
    <row r="51" spans="2:18" x14ac:dyDescent="0.25">
      <c r="B51" s="125"/>
      <c r="N51" s="255"/>
      <c r="O51" s="255"/>
      <c r="P51" s="255"/>
      <c r="Q51" s="255"/>
      <c r="R51" s="136"/>
    </row>
    <row r="52" spans="2:18" x14ac:dyDescent="0.25">
      <c r="B52" s="125"/>
      <c r="N52" s="255"/>
      <c r="O52" s="255"/>
      <c r="P52" s="255"/>
      <c r="Q52" s="255"/>
      <c r="R52" s="136"/>
    </row>
    <row r="53" spans="2:18" x14ac:dyDescent="0.25">
      <c r="B53" s="125"/>
      <c r="N53" s="255"/>
      <c r="O53" s="255"/>
      <c r="P53" s="255"/>
      <c r="Q53" s="255"/>
      <c r="R53" s="136"/>
    </row>
    <row r="54" spans="2:18" x14ac:dyDescent="0.25">
      <c r="B54" s="125"/>
      <c r="N54" s="255"/>
      <c r="O54" s="255"/>
      <c r="P54" s="255"/>
      <c r="Q54" s="255"/>
      <c r="R54" s="136"/>
    </row>
    <row r="55" spans="2:18" x14ac:dyDescent="0.25">
      <c r="B55" s="125"/>
      <c r="N55" s="255"/>
      <c r="O55" s="255"/>
      <c r="P55" s="255"/>
      <c r="Q55" s="255"/>
      <c r="R55" s="136"/>
    </row>
    <row r="56" spans="2:18" x14ac:dyDescent="0.25">
      <c r="B56" s="125"/>
      <c r="N56" s="255"/>
      <c r="O56" s="255"/>
      <c r="P56" s="255"/>
      <c r="Q56" s="255"/>
      <c r="R56" s="136"/>
    </row>
    <row r="57" spans="2:18" x14ac:dyDescent="0.25">
      <c r="B57" s="125"/>
      <c r="C57" s="255"/>
      <c r="D57" s="255"/>
      <c r="E57" s="255"/>
      <c r="F57" s="255"/>
      <c r="G57" s="255"/>
      <c r="H57" s="255"/>
      <c r="I57" s="255"/>
      <c r="J57" s="255"/>
      <c r="K57" s="255"/>
      <c r="L57" s="255"/>
      <c r="M57" s="255"/>
      <c r="N57" s="255"/>
      <c r="O57" s="255"/>
      <c r="P57" s="255"/>
      <c r="Q57" s="255"/>
      <c r="R57" s="136"/>
    </row>
    <row r="58" spans="2:18" x14ac:dyDescent="0.25">
      <c r="B58" s="125"/>
      <c r="C58" s="255"/>
      <c r="K58" s="255"/>
      <c r="L58" s="255"/>
      <c r="M58" s="255"/>
      <c r="N58" s="255"/>
      <c r="O58" s="255"/>
      <c r="P58" s="255"/>
      <c r="Q58" s="255"/>
      <c r="R58" s="136"/>
    </row>
    <row r="59" spans="2:18" x14ac:dyDescent="0.25">
      <c r="B59" s="125"/>
      <c r="C59" s="255"/>
      <c r="D59" s="255"/>
      <c r="E59" s="255"/>
      <c r="F59" s="255"/>
      <c r="G59" s="255"/>
      <c r="H59" s="255"/>
      <c r="I59" s="255"/>
      <c r="J59" s="255"/>
      <c r="K59" s="255"/>
      <c r="L59" s="255"/>
      <c r="M59" s="255"/>
      <c r="N59" s="255"/>
      <c r="O59" s="255"/>
      <c r="P59" s="255"/>
      <c r="Q59" s="255"/>
      <c r="R59" s="136"/>
    </row>
    <row r="60" spans="2:18" ht="18" customHeight="1" x14ac:dyDescent="0.25">
      <c r="B60" s="125"/>
      <c r="C60" s="255"/>
      <c r="D60" s="255"/>
      <c r="E60" s="275" t="s">
        <v>659</v>
      </c>
      <c r="F60" s="391" t="str">
        <f>IFERROR(IF(ROUND(100*(COUNTIFS(anmx_nb_medic,"&gt;0",anmx_critique_medic,"x")/COUNTIF(anmx_nb_medic,"&gt;0")),1)=0,"Vous ne semblez pas avoir utilisé d'antibiotiques critiques.",ROUND(100*(COUNTIFS(anmx_nb_medic,"&gt;0",anmx_critique_medic,"x")/COUNTIF(anmx_nb_medic,"&gt;0")),1)&amp;" % des médicaments utilisés sont des antibiotiques critiques ou à limiter."),"Vous ne semblez pas avoir utilisé d'antibiotiques critiques.")</f>
        <v>Vous ne semblez pas avoir utilisé d'antibiotiques critiques.</v>
      </c>
      <c r="G60" s="391"/>
      <c r="H60" s="391"/>
      <c r="I60" s="391"/>
      <c r="J60" s="391"/>
      <c r="K60" s="391"/>
      <c r="L60" s="391"/>
      <c r="M60" s="391"/>
      <c r="N60" s="391"/>
      <c r="O60" s="391"/>
      <c r="P60" s="391"/>
      <c r="Q60" s="255"/>
      <c r="R60" s="136"/>
    </row>
    <row r="61" spans="2:18" x14ac:dyDescent="0.25">
      <c r="B61" s="125"/>
      <c r="C61" s="255"/>
      <c r="D61" s="255"/>
      <c r="E61" s="255"/>
      <c r="F61" s="255"/>
      <c r="G61" s="255"/>
      <c r="H61" s="255"/>
      <c r="I61" s="255"/>
      <c r="J61" s="255"/>
      <c r="K61" s="255"/>
      <c r="L61" s="255"/>
      <c r="M61" s="255"/>
      <c r="N61" s="255"/>
      <c r="O61" s="255"/>
      <c r="P61" s="255"/>
      <c r="Q61" s="255"/>
      <c r="R61" s="136"/>
    </row>
    <row r="62" spans="2:18" ht="27" customHeight="1" x14ac:dyDescent="0.25">
      <c r="B62" s="125"/>
      <c r="C62" s="375" t="s">
        <v>662</v>
      </c>
      <c r="D62" s="375"/>
      <c r="E62" s="375"/>
      <c r="F62" s="375" t="s">
        <v>149</v>
      </c>
      <c r="G62" s="375"/>
      <c r="I62" s="375" t="s">
        <v>660</v>
      </c>
      <c r="J62" s="375"/>
      <c r="K62" s="375" t="s">
        <v>149</v>
      </c>
      <c r="L62" s="375"/>
      <c r="N62" s="375" t="s">
        <v>661</v>
      </c>
      <c r="O62" s="375"/>
      <c r="P62" s="375" t="s">
        <v>149</v>
      </c>
      <c r="Q62" s="375"/>
      <c r="R62" s="136"/>
    </row>
    <row r="63" spans="2:18" ht="24" customHeight="1" x14ac:dyDescent="0.25">
      <c r="B63" s="125"/>
      <c r="C63" s="374" t="str" cm="1">
        <f t="array" aca="1" ref="C63" ca="1">IFERROR(INDEX(anmx_tri_medic,MATCH(TRUE,INDEX(anmx_nb_tri_medic&gt;0,0),0),1),"")</f>
        <v/>
      </c>
      <c r="D63" s="374"/>
      <c r="E63" s="374"/>
      <c r="F63" s="373" t="str">
        <f ca="1">IFERROR(ROUND(INDEX(anmx_tri_medic,MATCH(C63,anmx_nom_tri_medic,0),2)/SUMIF('Étape 1 - à remplir'!G$19:G$28,"animaux",'Étape 1 - à remplir'!F$19:F$28),3),"")</f>
        <v/>
      </c>
      <c r="G63" s="373"/>
      <c r="I63" s="374" t="str" cm="1">
        <f t="array" aca="1" ref="I63" ca="1">IFERROR(INDEX(anmx_subst,MATCH(TRUE,INDEX(anmx_subst_nb&gt;0,0),0),1),"")</f>
        <v/>
      </c>
      <c r="J63" s="374"/>
      <c r="K63" s="373" t="str">
        <f ca="1">IFERROR(ROUND(INDEX(anmx_subst,MATCH(I63,anmx_subst_nom,0),2)/SUMIF('Étape 1 - à remplir'!G$19:G$28,"animaux",'Étape 1 - à remplir'!F$19:F$28),3),"")</f>
        <v/>
      </c>
      <c r="L63" s="373"/>
      <c r="N63" s="374" t="str" cm="1">
        <f t="array" aca="1" ref="N63" ca="1">IFERROR(INDEX(anmx_famille,MATCH(TRUE,INDEX(anmx_famille_nb&gt;0,0),0),1),"")</f>
        <v/>
      </c>
      <c r="O63" s="374"/>
      <c r="P63" s="373" t="str">
        <f ca="1">IFERROR(ROUND(INDEX(anmx_famille,MATCH(N63,anmx_famille_nom,0),2)/SUMIF('Étape 1 - à remplir'!G$19:G$28,"animaux",'Étape 1 - à remplir'!F$19:F$28),3),"")</f>
        <v/>
      </c>
      <c r="Q63" s="373"/>
      <c r="R63" s="136"/>
    </row>
    <row r="64" spans="2:18" ht="24" customHeight="1" x14ac:dyDescent="0.25">
      <c r="B64" s="125"/>
      <c r="C64" s="374" t="str" cm="1">
        <f t="array" aca="1" ref="C64" ca="1">IFERROR(INDEX(anmx_tri_medic,MATCH(TRUE,INDEX(anmx_nb_tri_medic&gt;0,0),0)+1,1),"")</f>
        <v/>
      </c>
      <c r="D64" s="374"/>
      <c r="E64" s="374"/>
      <c r="F64" s="373" t="str">
        <f ca="1">IFERROR(ROUND(INDEX(anmx_tri_medic,MATCH(C64,anmx_nom_tri_medic,0),2)/SUMIF('Étape 1 - à remplir'!G$19:G$28,"animaux",'Étape 1 - à remplir'!F$19:F$28),3),"")</f>
        <v/>
      </c>
      <c r="G64" s="373"/>
      <c r="I64" s="374" t="str" cm="1">
        <f t="array" aca="1" ref="I64" ca="1">IFERROR(INDEX(anmx_subst,MATCH(TRUE,INDEX(anmx_subst_nb&gt;0,0),0)+1,1),"")</f>
        <v/>
      </c>
      <c r="J64" s="374"/>
      <c r="K64" s="373" t="str">
        <f ca="1">IFERROR(ROUND(INDEX(anmx_subst,MATCH(I64,anmx_subst_nom,0),2)/SUMIF('Étape 1 - à remplir'!G$19:G$28,"animaux",'Étape 1 - à remplir'!F$19:F$28),3),"")</f>
        <v/>
      </c>
      <c r="L64" s="373"/>
      <c r="N64" s="374" t="str" cm="1">
        <f t="array" aca="1" ref="N64" ca="1">IFERROR(INDEX(anmx_famille,MATCH(TRUE,INDEX(anmx_famille_nb&gt;0,0),0)+1,1),"")</f>
        <v/>
      </c>
      <c r="O64" s="374"/>
      <c r="P64" s="373" t="str">
        <f ca="1">IFERROR(ROUND(INDEX(anmx_famille,MATCH(N64,anmx_famille_nom,0),2)/SUMIF('Étape 1 - à remplir'!G$19:G$28,"animaux",'Étape 1 - à remplir'!F$19:F$28),3),"")</f>
        <v/>
      </c>
      <c r="Q64" s="373"/>
      <c r="R64" s="136"/>
    </row>
    <row r="65" spans="2:18" ht="24" customHeight="1" x14ac:dyDescent="0.25">
      <c r="B65" s="125"/>
      <c r="C65" s="374" t="str" cm="1">
        <f t="array" aca="1" ref="C65" ca="1">IFERROR(INDEX(anmx_tri_medic,MATCH(TRUE,INDEX(anmx_nb_tri_medic&gt;0,0),0)+2,1),"")</f>
        <v/>
      </c>
      <c r="D65" s="374"/>
      <c r="E65" s="374"/>
      <c r="F65" s="373" t="str">
        <f ca="1">IFERROR(ROUND(INDEX(anmx_tri_medic,MATCH(C65,anmx_nom_tri_medic,0),2)/SUMIF('Étape 1 - à remplir'!G$19:G$28,"animaux",'Étape 1 - à remplir'!F$19:F$28),3),"")</f>
        <v/>
      </c>
      <c r="G65" s="373"/>
      <c r="I65" s="374" t="str" cm="1">
        <f t="array" aca="1" ref="I65" ca="1">IFERROR(INDEX(anmx_subst,MATCH(TRUE,INDEX(anmx_subst_nb&gt;0,0),0)+2,1),"")</f>
        <v/>
      </c>
      <c r="J65" s="374"/>
      <c r="K65" s="373" t="str">
        <f ca="1">IFERROR(ROUND(INDEX(anmx_subst,MATCH(I65,anmx_subst_nom,0),2)/SUMIF('Étape 1 - à remplir'!G$19:G$28,"animaux",'Étape 1 - à remplir'!F$19:F$28),3),"")</f>
        <v/>
      </c>
      <c r="L65" s="373"/>
      <c r="N65" s="374" t="str" cm="1">
        <f t="array" aca="1" ref="N65" ca="1">IFERROR(INDEX(anmx_famille,MATCH(TRUE,INDEX(anmx_famille_nb&gt;0,0),0)+2,1),"")</f>
        <v/>
      </c>
      <c r="O65" s="374"/>
      <c r="P65" s="373" t="str">
        <f ca="1">IFERROR(ROUND(INDEX(anmx_famille,MATCH(N65,anmx_famille_nom,0),2)/SUMIF('Étape 1 - à remplir'!G$19:G$28,"animaux",'Étape 1 - à remplir'!F$19:F$28),3),"")</f>
        <v/>
      </c>
      <c r="Q65" s="373"/>
      <c r="R65" s="136"/>
    </row>
    <row r="66" spans="2:18" ht="24" customHeight="1" x14ac:dyDescent="0.25">
      <c r="B66" s="125"/>
      <c r="C66" s="374" t="str" cm="1">
        <f t="array" aca="1" ref="C66" ca="1">IFERROR(INDEX(anmx_tri_medic,MATCH(TRUE,INDEX(anmx_nb_tri_medic&gt;0,0),0)+3,1),"")</f>
        <v/>
      </c>
      <c r="D66" s="374"/>
      <c r="E66" s="374"/>
      <c r="F66" s="373" t="str">
        <f ca="1">IFERROR(ROUND(INDEX(anmx_tri_medic,MATCH(C66,anmx_nom_tri_medic,0),2)/SUMIF('Étape 1 - à remplir'!G$19:G$28,"animaux",'Étape 1 - à remplir'!F$19:F$28),3),"")</f>
        <v/>
      </c>
      <c r="G66" s="373"/>
      <c r="I66" s="374" t="str" cm="1">
        <f t="array" aca="1" ref="I66" ca="1">IFERROR(INDEX(anmx_subst,MATCH(TRUE,INDEX(anmx_subst_nb&gt;0,0),0)+3,1),"")</f>
        <v/>
      </c>
      <c r="J66" s="374"/>
      <c r="K66" s="373" t="str">
        <f ca="1">IFERROR(ROUND(INDEX(anmx_subst,MATCH(I66,anmx_subst_nom,0),2)/SUMIF('Étape 1 - à remplir'!G$19:G$28,"animaux",'Étape 1 - à remplir'!F$19:F$28),3),"")</f>
        <v/>
      </c>
      <c r="L66" s="373"/>
      <c r="N66" s="374" t="str" cm="1">
        <f t="array" aca="1" ref="N66" ca="1">IFERROR(INDEX(anmx_famille,MATCH(TRUE,INDEX(anmx_famille_nb&gt;0,0),0)+3,1),"")</f>
        <v/>
      </c>
      <c r="O66" s="374"/>
      <c r="P66" s="373" t="str">
        <f ca="1">IFERROR(ROUND(INDEX(anmx_famille,MATCH(N66,anmx_famille_nom,0),2)/SUMIF('Étape 1 - à remplir'!G$19:G$28,"animaux",'Étape 1 - à remplir'!F$19:F$28),3),"")</f>
        <v/>
      </c>
      <c r="Q66" s="373"/>
      <c r="R66" s="136"/>
    </row>
    <row r="67" spans="2:18" ht="24" customHeight="1" x14ac:dyDescent="0.25">
      <c r="B67" s="125"/>
      <c r="C67" s="374" t="str" cm="1">
        <f t="array" aca="1" ref="C67" ca="1">IFERROR(INDEX(anmx_tri_medic,MATCH(TRUE,INDEX(anmx_nb_tri_medic&gt;0,0),0)+4,1),"")</f>
        <v/>
      </c>
      <c r="D67" s="374"/>
      <c r="E67" s="374"/>
      <c r="F67" s="373" t="str">
        <f ca="1">IFERROR(ROUND(INDEX(anmx_tri_medic,MATCH(C67,anmx_nom_tri_medic,0),2)/SUMIF('Étape 1 - à remplir'!G$19:G$28,"animaux",'Étape 1 - à remplir'!F$19:F$28),3),"")</f>
        <v/>
      </c>
      <c r="G67" s="373"/>
      <c r="I67" s="374" t="str" cm="1">
        <f t="array" aca="1" ref="I67" ca="1">IFERROR(INDEX(anmx_subst,MATCH(TRUE,INDEX(anmx_subst_nb&gt;0,0),0)+4,1),"")</f>
        <v/>
      </c>
      <c r="J67" s="374"/>
      <c r="K67" s="373" t="str">
        <f ca="1">IFERROR(ROUND(INDEX(anmx_subst,MATCH(I67,anmx_subst_nom,0),2)/SUMIF('Étape 1 - à remplir'!G$19:G$28,"animaux",'Étape 1 - à remplir'!F$19:F$28),3),"")</f>
        <v/>
      </c>
      <c r="L67" s="373"/>
      <c r="N67" s="374" t="str" cm="1">
        <f t="array" aca="1" ref="N67" ca="1">IFERROR(INDEX(anmx_famille,MATCH(TRUE,INDEX(anmx_famille_nb&gt;0,0),0)+4,1),"")</f>
        <v/>
      </c>
      <c r="O67" s="374"/>
      <c r="P67" s="373" t="str">
        <f ca="1">IFERROR(ROUND(INDEX(anmx_famille,MATCH(N67,anmx_famille_nom,0),2)/SUMIF('Étape 1 - à remplir'!G$19:G$28,"animaux",'Étape 1 - à remplir'!F$19:F$28),3),"")</f>
        <v/>
      </c>
      <c r="Q67" s="373"/>
      <c r="R67" s="136"/>
    </row>
    <row r="68" spans="2:18" ht="24" customHeight="1" x14ac:dyDescent="0.25">
      <c r="B68" s="125"/>
      <c r="C68" s="374" t="str" cm="1">
        <f t="array" aca="1" ref="C68" ca="1">IFERROR(INDEX(anmx_tri_medic,MATCH(TRUE,INDEX(anmx_nb_tri_medic&gt;0,0),0)+5,1),"")</f>
        <v/>
      </c>
      <c r="D68" s="374"/>
      <c r="E68" s="374"/>
      <c r="F68" s="373" t="str">
        <f ca="1">IFERROR(ROUND(INDEX(anmx_tri_medic,MATCH(C68,anmx_nom_tri_medic,0),2)/SUMIF('Étape 1 - à remplir'!G$19:G$28,"animaux",'Étape 1 - à remplir'!F$19:F$28),3),"")</f>
        <v/>
      </c>
      <c r="G68" s="373"/>
      <c r="I68" s="374" t="str" cm="1">
        <f t="array" aca="1" ref="I68" ca="1">IFERROR(INDEX(anmx_subst,MATCH(TRUE,INDEX(anmx_subst_nb&gt;0,0),0)+5,1),"")</f>
        <v/>
      </c>
      <c r="J68" s="374"/>
      <c r="K68" s="373" t="str">
        <f ca="1">IFERROR(ROUND(INDEX(anmx_subst,MATCH(I68,anmx_subst_nom,0),2)/SUMIF('Étape 1 - à remplir'!G$19:G$28,"animaux",'Étape 1 - à remplir'!F$19:F$28),3),"")</f>
        <v/>
      </c>
      <c r="L68" s="373"/>
      <c r="N68" s="373" t="str" cm="1">
        <f t="array" aca="1" ref="N68" ca="1">IFERROR(INDEX(anmx_famille,MATCH(TRUE,INDEX(anmx_famille_nb&gt;0,0),0)+5,1),"")</f>
        <v/>
      </c>
      <c r="O68" s="373"/>
      <c r="P68" s="373" t="str">
        <f ca="1">IFERROR(ROUND(INDEX(anmx_famille,MATCH(N68,anmx_famille_nom,0),2)/SUMIF('Étape 1 - à remplir'!G$19:G$28,"animaux",'Étape 1 - à remplir'!F$19:F$28),3),"")</f>
        <v/>
      </c>
      <c r="Q68" s="373"/>
      <c r="R68" s="136"/>
    </row>
    <row r="69" spans="2:18" ht="24" customHeight="1" x14ac:dyDescent="0.25">
      <c r="B69" s="125"/>
      <c r="C69" s="374" t="str" cm="1">
        <f t="array" aca="1" ref="C69" ca="1">IFERROR(INDEX(anmx_tri_medic,MATCH(TRUE,INDEX(anmx_nb_tri_medic&gt;0,0),0)+6,1),"")</f>
        <v/>
      </c>
      <c r="D69" s="374"/>
      <c r="E69" s="374"/>
      <c r="F69" s="373" t="str">
        <f ca="1">IFERROR(ROUND(INDEX(anmx_tri_medic,MATCH(C69,anmx_nom_tri_medic,0),2)/SUMIF('Étape 1 - à remplir'!G$19:G$28,"animaux",'Étape 1 - à remplir'!F$19:F$28),3),"")</f>
        <v/>
      </c>
      <c r="G69" s="373"/>
      <c r="I69" s="373" t="str" cm="1">
        <f t="array" aca="1" ref="I69" ca="1">IFERROR(INDEX(anmx_subst,MATCH(TRUE,INDEX(anmx_subst_nb&gt;0,0),0)+6,1),"")</f>
        <v/>
      </c>
      <c r="J69" s="373"/>
      <c r="K69" s="373" t="str">
        <f ca="1">IFERROR(ROUND(INDEX(anmx_subst,MATCH(I69,anmx_subst_nom,0),2)/SUMIF('Étape 1 - à remplir'!G$19:G$28,"animaux",'Étape 1 - à remplir'!F$19:F$28),3),"")</f>
        <v/>
      </c>
      <c r="L69" s="373"/>
      <c r="N69" s="373" t="str" cm="1">
        <f t="array" aca="1" ref="N69" ca="1">IFERROR(INDEX(anmx_famille,MATCH(TRUE,INDEX(anmx_famille_nb&gt;0,0),0)+6,1),"")</f>
        <v/>
      </c>
      <c r="O69" s="373"/>
      <c r="P69" s="373" t="str">
        <f ca="1">IFERROR(ROUND(INDEX(anmx_famille,MATCH(N69,anmx_famille_nom,0),2)/SUMIF('Étape 1 - à remplir'!G$19:G$28,"animaux",'Étape 1 - à remplir'!F$19:F$28),3),"")</f>
        <v/>
      </c>
      <c r="Q69" s="373"/>
      <c r="R69" s="136"/>
    </row>
    <row r="70" spans="2:18" ht="24" customHeight="1" x14ac:dyDescent="0.25">
      <c r="B70" s="125"/>
      <c r="C70" s="373" t="str" cm="1">
        <f t="array" aca="1" ref="C70" ca="1">IFERROR(INDEX(anmx_tri_medic,MATCH(TRUE,INDEX(anmx_nb_tri_medic&gt;0,0),0)+7,1),"")</f>
        <v/>
      </c>
      <c r="D70" s="373"/>
      <c r="E70" s="373"/>
      <c r="F70" s="373" t="str">
        <f ca="1">IFERROR(ROUND(INDEX(anmx_tri_medic,MATCH(C70,anmx_nom_tri_medic,0),2)/SUMIF('Étape 1 - à remplir'!G$19:G$28,"animaux",'Étape 1 - à remplir'!F$19:F$28),3),"")</f>
        <v/>
      </c>
      <c r="G70" s="373"/>
      <c r="I70" s="373" t="str" cm="1">
        <f t="array" aca="1" ref="I70" ca="1">IFERROR(INDEX(anmx_subst,MATCH(TRUE,INDEX(anmx_subst_nb&gt;0,0),0)+7,1),"")</f>
        <v/>
      </c>
      <c r="J70" s="373"/>
      <c r="K70" s="373" t="str">
        <f ca="1">IFERROR(ROUND(INDEX(anmx_subst,MATCH(I70,anmx_subst_nom,0),2)/SUMIF('Étape 1 - à remplir'!G$19:G$28,"animaux",'Étape 1 - à remplir'!F$19:F$28),3),"")</f>
        <v/>
      </c>
      <c r="L70" s="373"/>
      <c r="M70" s="255"/>
      <c r="N70" s="373" t="str" cm="1">
        <f t="array" aca="1" ref="N70" ca="1">IFERROR(INDEX(anmx_famille,MATCH(TRUE,INDEX(anmx_famille_nb&gt;0,0),0)+7,1),"")</f>
        <v/>
      </c>
      <c r="O70" s="373"/>
      <c r="P70" s="373" t="str">
        <f ca="1">IFERROR(ROUND(INDEX(anmx_famille,MATCH(N70,anmx_famille_nom,0),2)/SUMIF('Étape 1 - à remplir'!G$19:G$28,"animaux",'Étape 1 - à remplir'!F$19:F$28),3),"")</f>
        <v/>
      </c>
      <c r="Q70" s="373"/>
      <c r="R70" s="136"/>
    </row>
    <row r="71" spans="2:18" ht="24" customHeight="1" x14ac:dyDescent="0.25">
      <c r="B71" s="125"/>
      <c r="C71" s="373" t="str" cm="1">
        <f t="array" aca="1" ref="C71" ca="1">IFERROR(INDEX(anmx_tri_medic,MATCH(TRUE,INDEX(anmx_nb_tri_medic&gt;0,0),0)+8,1),"")</f>
        <v/>
      </c>
      <c r="D71" s="373"/>
      <c r="E71" s="373"/>
      <c r="F71" s="373" t="str">
        <f ca="1">IFERROR(ROUND(INDEX(anmx_tri_medic,MATCH(C71,anmx_nom_tri_medic,0),2)/SUMIF('Étape 1 - à remplir'!G$19:G$28,"animaux",'Étape 1 - à remplir'!F$19:F$28),3),"")</f>
        <v/>
      </c>
      <c r="G71" s="373"/>
      <c r="H71" s="255"/>
      <c r="I71" s="373" t="str" cm="1">
        <f t="array" aca="1" ref="I71" ca="1">IFERROR(INDEX(anmx_subst,MATCH(TRUE,INDEX(anmx_subst_nb&gt;0,0),0)+8,1),"")</f>
        <v/>
      </c>
      <c r="J71" s="373"/>
      <c r="K71" s="373" t="str">
        <f ca="1">IFERROR(ROUND(INDEX(anmx_subst,MATCH(I71,anmx_subst_nom,0),2)/SUMIF('Étape 1 - à remplir'!G$19:G$28,"animaux",'Étape 1 - à remplir'!F$19:F$28),3),"")</f>
        <v/>
      </c>
      <c r="L71" s="373"/>
      <c r="M71" s="255"/>
      <c r="N71" s="373" t="str" cm="1">
        <f t="array" aca="1" ref="N71" ca="1">IFERROR(INDEX(anmx_famille,MATCH(TRUE,INDEX(anmx_famille_nb&gt;0,0),0)+8,1),"")</f>
        <v/>
      </c>
      <c r="O71" s="373"/>
      <c r="P71" s="373" t="str">
        <f ca="1">IFERROR(ROUND(INDEX(anmx_famille,MATCH(N71,anmx_famille_nom,0),2)/SUMIF('Étape 1 - à remplir'!G$19:G$28,"animaux",'Étape 1 - à remplir'!F$19:F$28),3),"")</f>
        <v/>
      </c>
      <c r="Q71" s="373"/>
      <c r="R71" s="136"/>
    </row>
    <row r="72" spans="2:18" ht="24" customHeight="1" thickBot="1" x14ac:dyDescent="0.3">
      <c r="B72" s="271"/>
      <c r="C72" s="392" t="str" cm="1">
        <f t="array" aca="1" ref="C72" ca="1">IFERROR(INDEX(anmx_tri_medic,MATCH(TRUE,INDEX(anmx_nb_tri_medic&gt;0,0),0)+9,1),"")</f>
        <v/>
      </c>
      <c r="D72" s="392"/>
      <c r="E72" s="392"/>
      <c r="F72" s="392" t="str">
        <f ca="1">IFERROR(ROUND(INDEX(anmx_tri_medic,MATCH(C72,anmx_nom_tri_medic,0),2)/SUMIF('Étape 1 - à remplir'!G$19:G$28,"animaux",'Étape 1 - à remplir'!F$19:F$28),3),"")</f>
        <v/>
      </c>
      <c r="G72" s="392"/>
      <c r="H72" s="138"/>
      <c r="I72" s="392" t="str" cm="1">
        <f t="array" aca="1" ref="I72" ca="1">IFERROR(INDEX(anmx_subst,MATCH(TRUE,INDEX(anmx_subst_nb&gt;0,0),0)+9,1),"")</f>
        <v/>
      </c>
      <c r="J72" s="392"/>
      <c r="K72" s="392" t="str">
        <f ca="1">IFERROR(ROUND(INDEX(anmx_subst,MATCH(I72,anmx_subst_nom,0),2)/SUMIF('Étape 1 - à remplir'!G$19:G$28,"animaux",'Étape 1 - à remplir'!F$19:F$28),3),"")</f>
        <v/>
      </c>
      <c r="L72" s="392"/>
      <c r="M72" s="138"/>
      <c r="N72" s="392" t="str" cm="1">
        <f t="array" aca="1" ref="N72" ca="1">IFERROR(INDEX(anmx_famille,MATCH(TRUE,INDEX(anmx_famille_nb&gt;0,0),0)+9,1),"")</f>
        <v/>
      </c>
      <c r="O72" s="392"/>
      <c r="P72" s="392" t="str">
        <f ca="1">IFERROR(ROUND(INDEX(anmx_famille,MATCH(N72,anmx_famille_nom,0),2)/SUMIF('Étape 1 - à remplir'!G$19:G$28,"animaux",'Étape 1 - à remplir'!F$19:F$28),3),"")</f>
        <v/>
      </c>
      <c r="Q72" s="392"/>
      <c r="R72" s="139"/>
    </row>
  </sheetData>
  <sheetProtection algorithmName="SHA-512" hashValue="XKZp6MGzZ1MCJZ3SOhUKMed11IbSd7N0oYRRhdS/AhUiyHOciKOZB8LTZB3QHtiA5xj/nAm+2T1g+FpRpAwCGg==" saltValue="v8+u40c2q/qoAl33wgv1BA==" spinCount="100000" sheet="1" objects="1" scenarios="1"/>
  <mergeCells count="101">
    <mergeCell ref="C72:E72"/>
    <mergeCell ref="C71:E71"/>
    <mergeCell ref="C70:E70"/>
    <mergeCell ref="F68:G68"/>
    <mergeCell ref="F69:G69"/>
    <mergeCell ref="F70:G70"/>
    <mergeCell ref="F71:G71"/>
    <mergeCell ref="F72:G72"/>
    <mergeCell ref="C69:E69"/>
    <mergeCell ref="C68:E68"/>
    <mergeCell ref="I16:P16"/>
    <mergeCell ref="I17:P17"/>
    <mergeCell ref="I18:P18"/>
    <mergeCell ref="I19:P19"/>
    <mergeCell ref="I20:P20"/>
    <mergeCell ref="I21:P21"/>
    <mergeCell ref="I22:P22"/>
    <mergeCell ref="D12:O12"/>
    <mergeCell ref="G26:H26"/>
    <mergeCell ref="M26:O26"/>
    <mergeCell ref="I14:P14"/>
    <mergeCell ref="I15:P15"/>
    <mergeCell ref="K26:L26"/>
    <mergeCell ref="C22:F22"/>
    <mergeCell ref="C23:F23"/>
    <mergeCell ref="C24:F24"/>
    <mergeCell ref="I24:P24"/>
    <mergeCell ref="I23:P23"/>
    <mergeCell ref="E26:F26"/>
    <mergeCell ref="P66:Q66"/>
    <mergeCell ref="P67:Q67"/>
    <mergeCell ref="K67:L67"/>
    <mergeCell ref="K66:L66"/>
    <mergeCell ref="P68:Q68"/>
    <mergeCell ref="K68:L68"/>
    <mergeCell ref="K69:L69"/>
    <mergeCell ref="I69:J69"/>
    <mergeCell ref="P72:Q72"/>
    <mergeCell ref="I72:J72"/>
    <mergeCell ref="I71:J71"/>
    <mergeCell ref="I70:J70"/>
    <mergeCell ref="P71:Q71"/>
    <mergeCell ref="P70:Q70"/>
    <mergeCell ref="P69:Q69"/>
    <mergeCell ref="N72:O72"/>
    <mergeCell ref="N71:O71"/>
    <mergeCell ref="N70:O70"/>
    <mergeCell ref="N69:O69"/>
    <mergeCell ref="K72:L72"/>
    <mergeCell ref="K71:L71"/>
    <mergeCell ref="K70:L70"/>
    <mergeCell ref="N68:O68"/>
    <mergeCell ref="N67:O67"/>
    <mergeCell ref="P64:Q64"/>
    <mergeCell ref="P65:Q65"/>
    <mergeCell ref="P63:Q63"/>
    <mergeCell ref="K62:L62"/>
    <mergeCell ref="P62:Q62"/>
    <mergeCell ref="F62:G62"/>
    <mergeCell ref="F60:P60"/>
    <mergeCell ref="F65:G65"/>
    <mergeCell ref="F64:G64"/>
    <mergeCell ref="F63:G63"/>
    <mergeCell ref="K65:L65"/>
    <mergeCell ref="K64:L64"/>
    <mergeCell ref="K63:L63"/>
    <mergeCell ref="N63:O63"/>
    <mergeCell ref="N66:O66"/>
    <mergeCell ref="N65:O65"/>
    <mergeCell ref="N64:O64"/>
    <mergeCell ref="C65:E65"/>
    <mergeCell ref="A1:S4"/>
    <mergeCell ref="I68:J68"/>
    <mergeCell ref="I64:J64"/>
    <mergeCell ref="I65:J65"/>
    <mergeCell ref="I66:J66"/>
    <mergeCell ref="I67:J67"/>
    <mergeCell ref="B10:E10"/>
    <mergeCell ref="H8:L8"/>
    <mergeCell ref="C14:F14"/>
    <mergeCell ref="C15:F15"/>
    <mergeCell ref="C16:F16"/>
    <mergeCell ref="C17:F17"/>
    <mergeCell ref="C18:F18"/>
    <mergeCell ref="C19:F19"/>
    <mergeCell ref="C20:F20"/>
    <mergeCell ref="C21:F21"/>
    <mergeCell ref="K35:L35"/>
    <mergeCell ref="N62:O62"/>
    <mergeCell ref="K36:L36"/>
    <mergeCell ref="F67:G67"/>
    <mergeCell ref="K39:L39"/>
    <mergeCell ref="F66:G66"/>
    <mergeCell ref="C67:E67"/>
    <mergeCell ref="C66:E66"/>
    <mergeCell ref="C64:E64"/>
    <mergeCell ref="C63:E63"/>
    <mergeCell ref="C62:E62"/>
    <mergeCell ref="G39:H39"/>
    <mergeCell ref="I62:J62"/>
    <mergeCell ref="I63:J63"/>
  </mergeCells>
  <conditionalFormatting sqref="C15:P24">
    <cfRule type="expression" dxfId="35" priority="113">
      <formula>$H15&lt;&gt;""</formula>
    </cfRule>
    <cfRule type="expression" dxfId="34" priority="114">
      <formula>$H15=""</formula>
    </cfRule>
  </conditionalFormatting>
  <conditionalFormatting sqref="C63:G72">
    <cfRule type="expression" dxfId="33" priority="153">
      <formula>$F63&lt;&gt;""</formula>
    </cfRule>
    <cfRule type="expression" dxfId="32" priority="154">
      <formula>$F63=""</formula>
    </cfRule>
  </conditionalFormatting>
  <conditionalFormatting sqref="I63:L72">
    <cfRule type="expression" dxfId="31" priority="156">
      <formula>$K63&lt;&gt;""</formula>
    </cfRule>
    <cfRule type="expression" dxfId="30" priority="157">
      <formula>$K63=""</formula>
    </cfRule>
  </conditionalFormatting>
  <conditionalFormatting sqref="N63:Q72">
    <cfRule type="expression" dxfId="29" priority="159">
      <formula>$P63&lt;&gt;""</formula>
    </cfRule>
    <cfRule type="expression" dxfId="28" priority="160">
      <formula>$P63=""</formula>
    </cfRule>
  </conditionalFormatting>
  <dataValidations count="2">
    <dataValidation type="list" allowBlank="1" showInputMessage="1" showErrorMessage="1" sqref="M26:O26" xr:uid="{0CA691C2-8BB3-42E9-BB51-198B4DA63716}">
      <formula1>OFFSET(IF(G26="Catégorie",groupe_a,IF(G26="Âge",age_a,IF(G26="Atelier",atelier_a,IF(G26="Espèce",espece_a,"")))),0,0,11-COUNTBLANK(IF(G26="Catégorie",groupe_a,IF(G26="Âge",age_a,IF(G26="Atelier",atelier_a,IF(G26="Espèce",espece_a,""))))))</formula1>
    </dataValidation>
    <dataValidation type="list" allowBlank="1" showInputMessage="1" showErrorMessage="1" sqref="G26:H26" xr:uid="{CDAE2EF2-1619-4359-83D7-03A87159BAA2}">
      <formula1>"Âge,Atelier,Espèce,Catégorie"</formula1>
    </dataValidation>
  </dataValidations>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58" id="{B677BF7E-765C-40C4-A210-CB324789DC40}">
            <xm:f>INDEX(MASQ2!$W$4:$X$64,MATCH($I63,MASQ2!$X$4:$X$64,0),1)="x"</xm:f>
            <x14:dxf>
              <font>
                <b/>
                <i val="0"/>
              </font>
              <fill>
                <patternFill>
                  <bgColor rgb="FFFF0000"/>
                </patternFill>
              </fill>
            </x14:dxf>
          </x14:cfRule>
          <xm:sqref>I63:J72</xm:sqref>
        </x14:conditionalFormatting>
        <x14:conditionalFormatting xmlns:xm="http://schemas.microsoft.com/office/excel/2006/main">
          <x14:cfRule type="expression" priority="161" id="{63B9DD30-E87C-48C5-8155-D935FD6ECF6A}">
            <xm:f>INDEX(MASQ2!$AB$4:$AC$27,MATCH($N63,MASQ2!$AC$4:$AC$27,0),1)="x"</xm:f>
            <x14:dxf>
              <font>
                <b/>
                <i val="0"/>
              </font>
              <fill>
                <patternFill>
                  <bgColor rgb="FFFF0000"/>
                </patternFill>
              </fill>
            </x14:dxf>
          </x14:cfRule>
          <xm:sqref>N63:O72</xm:sqref>
        </x14:conditionalFormatting>
        <x14:conditionalFormatting xmlns:xm="http://schemas.microsoft.com/office/excel/2006/main">
          <x14:cfRule type="expression" priority="167" id="{BEF41B8A-4E17-4755-90EC-B52FEF0AF7DE}">
            <xm:f>INDEX(MASQ2!$I$4:$J$600,MATCH($C63,MASQ2!$J$4:$J$600,0),1)="x"</xm:f>
            <x14:dxf>
              <font>
                <b/>
                <i val="0"/>
              </font>
              <fill>
                <patternFill>
                  <bgColor rgb="FFFF0000"/>
                </patternFill>
              </fill>
            </x14:dxf>
          </x14:cfRule>
          <xm:sqref>C63:C72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172D-98EE-4C1A-BAD4-141444E8C784}">
  <dimension ref="A1:V72"/>
  <sheetViews>
    <sheetView view="pageLayout" zoomScaleNormal="100" workbookViewId="0">
      <selection activeCell="F11" sqref="F11"/>
    </sheetView>
  </sheetViews>
  <sheetFormatPr baseColWidth="10" defaultColWidth="0" defaultRowHeight="16.5" zeroHeight="1" x14ac:dyDescent="0.25"/>
  <cols>
    <col min="1" max="1" width="1" style="21" customWidth="1"/>
    <col min="2" max="10" width="8.28515625" style="21" customWidth="1"/>
    <col min="11" max="11" width="9.7109375" style="21" customWidth="1"/>
    <col min="12" max="12" width="8.28515625" style="255" customWidth="1"/>
    <col min="13" max="16" width="8.28515625" style="21" customWidth="1"/>
    <col min="17" max="17" width="7.5703125" style="21" customWidth="1"/>
    <col min="18" max="18" width="7" style="21" customWidth="1"/>
    <col min="19" max="19" width="1" style="21" customWidth="1"/>
    <col min="20" max="22" width="7.42578125" style="132" hidden="1"/>
    <col min="23" max="16384" width="11.42578125" style="132" hidden="1"/>
  </cols>
  <sheetData>
    <row r="1" spans="1:19" ht="12.75" customHeight="1" x14ac:dyDescent="0.25">
      <c r="A1" s="377" t="s">
        <v>657</v>
      </c>
      <c r="B1" s="377"/>
      <c r="C1" s="377"/>
      <c r="D1" s="377"/>
      <c r="E1" s="377"/>
      <c r="F1" s="377"/>
      <c r="G1" s="377"/>
      <c r="H1" s="377"/>
      <c r="I1" s="377"/>
      <c r="J1" s="377"/>
      <c r="K1" s="377"/>
      <c r="L1" s="377"/>
      <c r="M1" s="377"/>
      <c r="N1" s="377"/>
      <c r="O1" s="377"/>
      <c r="P1" s="377"/>
      <c r="Q1" s="377"/>
      <c r="R1" s="377"/>
      <c r="S1" s="377"/>
    </row>
    <row r="2" spans="1:19" ht="12.75" customHeight="1" x14ac:dyDescent="0.25">
      <c r="A2" s="377"/>
      <c r="B2" s="377"/>
      <c r="C2" s="377"/>
      <c r="D2" s="377"/>
      <c r="E2" s="377"/>
      <c r="F2" s="377"/>
      <c r="G2" s="377"/>
      <c r="H2" s="377"/>
      <c r="I2" s="377"/>
      <c r="J2" s="377"/>
      <c r="K2" s="377"/>
      <c r="L2" s="377"/>
      <c r="M2" s="377"/>
      <c r="N2" s="377"/>
      <c r="O2" s="377"/>
      <c r="P2" s="377"/>
      <c r="Q2" s="377"/>
      <c r="R2" s="377"/>
      <c r="S2" s="377"/>
    </row>
    <row r="3" spans="1:19" ht="12.75" customHeight="1" x14ac:dyDescent="0.25">
      <c r="A3" s="377"/>
      <c r="B3" s="377"/>
      <c r="C3" s="377"/>
      <c r="D3" s="377"/>
      <c r="E3" s="377"/>
      <c r="F3" s="377"/>
      <c r="G3" s="377"/>
      <c r="H3" s="377"/>
      <c r="I3" s="377"/>
      <c r="J3" s="377"/>
      <c r="K3" s="377"/>
      <c r="L3" s="377"/>
      <c r="M3" s="377"/>
      <c r="N3" s="377"/>
      <c r="O3" s="377"/>
      <c r="P3" s="377"/>
      <c r="Q3" s="377"/>
      <c r="R3" s="377"/>
      <c r="S3" s="377"/>
    </row>
    <row r="4" spans="1:19" ht="12.75" customHeight="1" x14ac:dyDescent="0.25">
      <c r="A4" s="377"/>
      <c r="B4" s="377"/>
      <c r="C4" s="377"/>
      <c r="D4" s="377"/>
      <c r="E4" s="377"/>
      <c r="F4" s="377"/>
      <c r="G4" s="377"/>
      <c r="H4" s="377"/>
      <c r="I4" s="377"/>
      <c r="J4" s="377"/>
      <c r="K4" s="377"/>
      <c r="L4" s="377"/>
      <c r="M4" s="377"/>
      <c r="N4" s="377"/>
      <c r="O4" s="377"/>
      <c r="P4" s="377"/>
      <c r="Q4" s="377"/>
      <c r="R4" s="377"/>
      <c r="S4" s="377"/>
    </row>
    <row r="5" spans="1:19" ht="21.75" customHeight="1" x14ac:dyDescent="0.25">
      <c r="B5" s="22"/>
      <c r="C5" s="22"/>
      <c r="D5" s="22"/>
      <c r="E5" s="22"/>
      <c r="F5" s="22"/>
      <c r="G5" s="22"/>
      <c r="H5" s="22"/>
      <c r="I5" s="22"/>
      <c r="J5" s="22"/>
      <c r="K5" s="22"/>
      <c r="L5" s="133"/>
    </row>
    <row r="6" spans="1:19" ht="21.75" customHeight="1" x14ac:dyDescent="0.25">
      <c r="B6" s="22"/>
      <c r="C6" s="22"/>
      <c r="D6" s="22"/>
      <c r="E6" s="22"/>
      <c r="F6" s="22"/>
      <c r="G6" s="22"/>
      <c r="H6" s="22"/>
      <c r="I6" s="22"/>
      <c r="J6" s="22"/>
      <c r="K6" s="22"/>
      <c r="L6" s="133"/>
    </row>
    <row r="7" spans="1:19" ht="13.5" customHeight="1" x14ac:dyDescent="0.25">
      <c r="B7" s="20"/>
      <c r="C7" s="20"/>
      <c r="D7" s="20"/>
      <c r="E7" s="20"/>
      <c r="F7" s="20"/>
      <c r="G7" s="20"/>
      <c r="H7" s="20"/>
      <c r="I7" s="20"/>
      <c r="J7" s="20"/>
      <c r="K7" s="20"/>
      <c r="L7" s="134"/>
    </row>
    <row r="8" spans="1:19" ht="14.25" customHeight="1" x14ac:dyDescent="0.25">
      <c r="A8" s="111"/>
      <c r="B8" s="112"/>
      <c r="C8" s="112"/>
      <c r="H8" s="381" t="str">
        <f>IF('Étape 1 - à remplir'!D14="","",'Étape 1 - à remplir'!D14&amp;" - ")&amp;'Étape 1 - à remplir'!D15</f>
        <v/>
      </c>
      <c r="I8" s="382"/>
      <c r="J8" s="382"/>
      <c r="K8" s="382"/>
      <c r="L8" s="383"/>
    </row>
    <row r="9" spans="1:19" ht="13.5" customHeight="1" thickBot="1" x14ac:dyDescent="0.3">
      <c r="A9" s="111"/>
      <c r="B9" s="111"/>
      <c r="C9" s="25"/>
      <c r="D9" s="25"/>
      <c r="E9" s="25"/>
      <c r="F9" s="25"/>
      <c r="G9" s="113"/>
      <c r="H9" s="113"/>
      <c r="I9" s="113"/>
      <c r="J9" s="113"/>
      <c r="K9" s="113"/>
    </row>
    <row r="10" spans="1:19" ht="24" customHeight="1" thickBot="1" x14ac:dyDescent="0.3">
      <c r="A10" s="111"/>
      <c r="B10" s="378" t="s">
        <v>663</v>
      </c>
      <c r="C10" s="379"/>
      <c r="D10" s="379"/>
      <c r="E10" s="380"/>
      <c r="F10" s="122"/>
      <c r="G10" s="122"/>
      <c r="H10" s="122"/>
      <c r="I10" s="122"/>
      <c r="J10" s="122"/>
      <c r="K10" s="122"/>
      <c r="L10" s="122"/>
      <c r="M10" s="122"/>
      <c r="N10" s="122"/>
      <c r="O10" s="122"/>
      <c r="P10" s="122"/>
      <c r="Q10" s="122"/>
      <c r="R10" s="123"/>
    </row>
    <row r="11" spans="1:19" ht="24" customHeight="1" x14ac:dyDescent="0.25">
      <c r="A11" s="25"/>
      <c r="B11" s="116"/>
      <c r="C11" s="117"/>
      <c r="D11" s="117"/>
      <c r="E11" s="117"/>
      <c r="F11" s="117"/>
      <c r="G11" s="117"/>
      <c r="H11" s="118"/>
      <c r="I11" s="118"/>
      <c r="J11" s="118"/>
      <c r="K11" s="119"/>
      <c r="L11" s="120"/>
      <c r="M11" s="119"/>
      <c r="N11" s="119"/>
      <c r="O11" s="118"/>
      <c r="P11" s="118"/>
      <c r="Q11" s="118"/>
      <c r="R11" s="135"/>
    </row>
    <row r="12" spans="1:19" ht="24" customHeight="1" x14ac:dyDescent="0.25">
      <c r="A12" s="25"/>
      <c r="B12" s="125"/>
      <c r="D12" s="396" t="str">
        <f>IFERROR(IF(SUMIF('Étape 1 - à remplir'!G$31:G$400,"lots",'Étape 1 - à remplir'!F$31:F$400)/SUMIF('Étape 1 - à remplir'!G$19:G$28,"lots",'Étape 1 - à remplir'!F$19:F$28)=0,"L'exploitation n'a pas réalisé de traitements antibiotiques lors de l'année étudiée pour les animaux traités par lot","L'exploitation a un taux de traitement de "&amp;ROUND(SUMIF('Étape 1 - à remplir'!G$31:G$400,"lots",'Étape 1 - à remplir'!F$31:F$400)/SUMIF('Étape 1 - à remplir'!G$19:G$28,"lots",'Étape 1 - à remplir'!F$19:F$28),2)&amp;" sur l'année étudiée. Ce qui correspond à l'utilisation de "&amp;ROUND(SUMIF('Étape 1 - à remplir'!G$31:G$400,"lots",'Étape 1 - à remplir'!F$31:F$400)/SUMIF('Étape 1 - à remplir'!G$19:G$28,"lots",'Étape 1 - à remplir'!F$19:F$28),2)&amp;IF(SUMIF('Étape 1 - à remplir'!G$31:G$400,"lots",'Étape 1 - à remplir'!F$31:F$400)/SUMIF('Étape 1 - à remplir'!G$19:G$28,"lots",'Étape 1 - à remplir'!F$19:F$28)&lt;1," traitement antibiotique"," traitements antibiotiques")&amp;" par lot en moyenne."),"")</f>
        <v/>
      </c>
      <c r="E12" s="396"/>
      <c r="F12" s="396"/>
      <c r="G12" s="396"/>
      <c r="H12" s="396"/>
      <c r="I12" s="396"/>
      <c r="J12" s="396"/>
      <c r="K12" s="396"/>
      <c r="L12" s="396"/>
      <c r="M12" s="396"/>
      <c r="N12" s="396"/>
      <c r="O12" s="396"/>
      <c r="Q12" s="255"/>
      <c r="R12" s="136"/>
    </row>
    <row r="13" spans="1:19" ht="24" customHeight="1" x14ac:dyDescent="0.25">
      <c r="A13" s="25"/>
      <c r="B13" s="125"/>
      <c r="Q13" s="255"/>
      <c r="R13" s="136"/>
    </row>
    <row r="14" spans="1:19" ht="24" customHeight="1" x14ac:dyDescent="0.25">
      <c r="A14" s="25"/>
      <c r="B14" s="125"/>
      <c r="C14" s="384" t="s">
        <v>4601</v>
      </c>
      <c r="D14" s="385"/>
      <c r="E14" s="385"/>
      <c r="F14" s="386"/>
      <c r="G14" s="130" t="s">
        <v>658</v>
      </c>
      <c r="H14" s="254" t="s">
        <v>149</v>
      </c>
      <c r="I14" s="399" t="s">
        <v>150</v>
      </c>
      <c r="J14" s="385"/>
      <c r="K14" s="385"/>
      <c r="L14" s="385"/>
      <c r="M14" s="385"/>
      <c r="N14" s="385"/>
      <c r="O14" s="385"/>
      <c r="P14" s="385"/>
      <c r="Q14" s="255"/>
      <c r="R14" s="136"/>
    </row>
    <row r="15" spans="1:19" ht="24" customHeight="1" x14ac:dyDescent="0.25">
      <c r="A15" s="25"/>
      <c r="B15" s="125"/>
      <c r="C15" s="374" t="str">
        <f>MASQ2!AV16</f>
        <v/>
      </c>
      <c r="D15" s="374"/>
      <c r="E15" s="374"/>
      <c r="F15" s="374"/>
      <c r="G15" s="253" t="str">
        <f>IFERROR(MASQ2!AW16,"")</f>
        <v/>
      </c>
      <c r="H15" s="124" t="str">
        <f>IFERROR(MASQ2!AX16,"")</f>
        <v/>
      </c>
      <c r="I15" s="400" t="str">
        <f>IF(H15="","",IF('Étape 1 - à remplir'!D$15="","Un lot de ce groupe d'animaux reçoit "&amp;ROUND(H15,2)&amp;" traitement par an","En "&amp;'Étape 1 - à remplir'!D$15&amp;", un lot de ce groupe d'animaux reçoit "&amp;ROUND(H15,2)&amp;" traitement par an"))</f>
        <v/>
      </c>
      <c r="J15" s="400"/>
      <c r="K15" s="400"/>
      <c r="L15" s="400"/>
      <c r="M15" s="400"/>
      <c r="N15" s="400"/>
      <c r="O15" s="400"/>
      <c r="P15" s="400"/>
      <c r="Q15" s="255"/>
      <c r="R15" s="136"/>
    </row>
    <row r="16" spans="1:19" ht="24" customHeight="1" x14ac:dyDescent="0.25">
      <c r="A16" s="25"/>
      <c r="B16" s="125"/>
      <c r="C16" s="374" t="str">
        <f>MASQ2!AV17</f>
        <v/>
      </c>
      <c r="D16" s="374"/>
      <c r="E16" s="374"/>
      <c r="F16" s="374"/>
      <c r="G16" s="253" t="str">
        <f>IFERROR(MASQ2!AW17,"")</f>
        <v/>
      </c>
      <c r="H16" s="124" t="str">
        <f>IFERROR(MASQ2!AX17,"")</f>
        <v/>
      </c>
      <c r="I16" s="400" t="str">
        <f>IF(H16="","",IF('Étape 1 - à remplir'!D$15="","Un lot de ce groupe d'animaux reçoit "&amp;ROUND(H16,2)&amp;" traitement par an","En "&amp;'Étape 1 - à remplir'!D$15&amp;", un lot de ce groupe d'animaux reçoit "&amp;ROUND(H16,2)&amp;" traitement par an"))</f>
        <v/>
      </c>
      <c r="J16" s="400"/>
      <c r="K16" s="400"/>
      <c r="L16" s="400"/>
      <c r="M16" s="400"/>
      <c r="N16" s="400"/>
      <c r="O16" s="400"/>
      <c r="P16" s="400"/>
      <c r="Q16" s="255"/>
      <c r="R16" s="136"/>
    </row>
    <row r="17" spans="1:18" ht="24" customHeight="1" x14ac:dyDescent="0.25">
      <c r="A17" s="25"/>
      <c r="B17" s="125"/>
      <c r="C17" s="374" t="str">
        <f>MASQ2!AV18</f>
        <v/>
      </c>
      <c r="D17" s="374"/>
      <c r="E17" s="374"/>
      <c r="F17" s="374"/>
      <c r="G17" s="253" t="str">
        <f>IFERROR(MASQ2!AW18,"")</f>
        <v/>
      </c>
      <c r="H17" s="124" t="str">
        <f>IFERROR(MASQ2!AX18,"")</f>
        <v/>
      </c>
      <c r="I17" s="400" t="str">
        <f>IF(H17="","",IF('Étape 1 - à remplir'!D$15="","Un lot de ce groupe d'animaux reçoit "&amp;ROUND(H17,2)&amp;" traitement par an","En "&amp;'Étape 1 - à remplir'!D$15&amp;", un lot de ce groupe d'animaux reçoit "&amp;ROUND(H17,2)&amp;" traitement par an"))</f>
        <v/>
      </c>
      <c r="J17" s="400"/>
      <c r="K17" s="400"/>
      <c r="L17" s="400"/>
      <c r="M17" s="400"/>
      <c r="N17" s="400"/>
      <c r="O17" s="400"/>
      <c r="P17" s="400"/>
      <c r="Q17" s="255"/>
      <c r="R17" s="136"/>
    </row>
    <row r="18" spans="1:18" ht="24" customHeight="1" x14ac:dyDescent="0.25">
      <c r="A18" s="25"/>
      <c r="B18" s="125"/>
      <c r="C18" s="374" t="str">
        <f>MASQ2!AV19</f>
        <v/>
      </c>
      <c r="D18" s="374"/>
      <c r="E18" s="374"/>
      <c r="F18" s="374"/>
      <c r="G18" s="253" t="str">
        <f>IFERROR(MASQ2!AW19,"")</f>
        <v/>
      </c>
      <c r="H18" s="124" t="str">
        <f>IFERROR(MASQ2!AX19,"")</f>
        <v/>
      </c>
      <c r="I18" s="400" t="str">
        <f>IF(H18="","",IF('Étape 1 - à remplir'!D$15="","Un lot de ce groupe d'animaux reçoit "&amp;ROUND(H18,2)&amp;" traitement par an","En "&amp;'Étape 1 - à remplir'!D$15&amp;", un lot de ce groupe d'animaux reçoit "&amp;ROUND(H18,2)&amp;" traitement par an"))</f>
        <v/>
      </c>
      <c r="J18" s="400"/>
      <c r="K18" s="400"/>
      <c r="L18" s="400"/>
      <c r="M18" s="400"/>
      <c r="N18" s="400"/>
      <c r="O18" s="400"/>
      <c r="P18" s="400"/>
      <c r="Q18" s="255"/>
      <c r="R18" s="136"/>
    </row>
    <row r="19" spans="1:18" ht="24" customHeight="1" x14ac:dyDescent="0.25">
      <c r="A19" s="25"/>
      <c r="B19" s="125"/>
      <c r="C19" s="374" t="str">
        <f>MASQ2!AV20</f>
        <v/>
      </c>
      <c r="D19" s="374"/>
      <c r="E19" s="374"/>
      <c r="F19" s="374"/>
      <c r="G19" s="253" t="str">
        <f>IFERROR(MASQ2!AW20,"")</f>
        <v/>
      </c>
      <c r="H19" s="124" t="str">
        <f>IFERROR(MASQ2!AX20,"")</f>
        <v/>
      </c>
      <c r="I19" s="400" t="str">
        <f>IF(H19="","",IF('Étape 1 - à remplir'!D$15="","Un lot de ce groupe d'animaux reçoit "&amp;ROUND(H19,2)&amp;" traitement par an","En "&amp;'Étape 1 - à remplir'!D$15&amp;", un lot de ce groupe d'animaux reçoit "&amp;ROUND(H19,2)&amp;" traitement par an"))</f>
        <v/>
      </c>
      <c r="J19" s="400"/>
      <c r="K19" s="400"/>
      <c r="L19" s="400"/>
      <c r="M19" s="400"/>
      <c r="N19" s="400"/>
      <c r="O19" s="400"/>
      <c r="P19" s="400"/>
      <c r="Q19" s="255"/>
      <c r="R19" s="136"/>
    </row>
    <row r="20" spans="1:18" ht="24" customHeight="1" x14ac:dyDescent="0.25">
      <c r="A20" s="25"/>
      <c r="B20" s="125"/>
      <c r="C20" s="374" t="str">
        <f>MASQ2!AV21</f>
        <v/>
      </c>
      <c r="D20" s="374"/>
      <c r="E20" s="374"/>
      <c r="F20" s="374"/>
      <c r="G20" s="253" t="str">
        <f>IFERROR(MASQ2!AW21,"")</f>
        <v/>
      </c>
      <c r="H20" s="124" t="str">
        <f>IFERROR(MASQ2!AX21,"")</f>
        <v/>
      </c>
      <c r="I20" s="400" t="str">
        <f>IF(H20="","",IF('Étape 1 - à remplir'!D$15="","Un lot de ce groupe d'animaux reçoit "&amp;ROUND(H20,2)&amp;" traitement par an","En "&amp;'Étape 1 - à remplir'!D$15&amp;", un lot de ce groupe d'animaux reçoit "&amp;ROUND(H20,2)&amp;" traitement par an"))</f>
        <v/>
      </c>
      <c r="J20" s="400"/>
      <c r="K20" s="400"/>
      <c r="L20" s="400"/>
      <c r="M20" s="400"/>
      <c r="N20" s="400"/>
      <c r="O20" s="400"/>
      <c r="P20" s="400"/>
      <c r="Q20" s="255"/>
      <c r="R20" s="136"/>
    </row>
    <row r="21" spans="1:18" ht="24" customHeight="1" x14ac:dyDescent="0.25">
      <c r="A21" s="25"/>
      <c r="B21" s="125"/>
      <c r="C21" s="374" t="str">
        <f>MASQ2!AV22</f>
        <v/>
      </c>
      <c r="D21" s="374"/>
      <c r="E21" s="374"/>
      <c r="F21" s="374"/>
      <c r="G21" s="253" t="str">
        <f>IFERROR(MASQ2!AW22,"")</f>
        <v/>
      </c>
      <c r="H21" s="124" t="str">
        <f>IFERROR(MASQ2!AX22,"")</f>
        <v/>
      </c>
      <c r="I21" s="400" t="str">
        <f>IF(H21="","",IF('Étape 1 - à remplir'!D$15="","Un lot de ce groupe d'animaux reçoit "&amp;ROUND(H21,2)&amp;" traitement par an","En "&amp;'Étape 1 - à remplir'!D$15&amp;", un lot de ce groupe d'animaux reçoit "&amp;ROUND(H21,2)&amp;" traitement par an"))</f>
        <v/>
      </c>
      <c r="J21" s="400"/>
      <c r="K21" s="400"/>
      <c r="L21" s="400"/>
      <c r="M21" s="400"/>
      <c r="N21" s="400"/>
      <c r="O21" s="400"/>
      <c r="P21" s="400"/>
      <c r="Q21" s="255"/>
      <c r="R21" s="136"/>
    </row>
    <row r="22" spans="1:18" ht="24" customHeight="1" x14ac:dyDescent="0.25">
      <c r="A22" s="25"/>
      <c r="B22" s="125"/>
      <c r="C22" s="374" t="str">
        <f>MASQ2!AV23</f>
        <v/>
      </c>
      <c r="D22" s="374"/>
      <c r="E22" s="374"/>
      <c r="F22" s="374"/>
      <c r="G22" s="253" t="str">
        <f>IFERROR(MASQ2!AW23,"")</f>
        <v/>
      </c>
      <c r="H22" s="124" t="str">
        <f>IFERROR(MASQ2!AX23,"")</f>
        <v/>
      </c>
      <c r="I22" s="400" t="str">
        <f>IF(H22="","",IF('Étape 1 - à remplir'!D$15="","Un lot de ce groupe d'animaux reçoit "&amp;ROUND(H22,2)&amp;" traitement par an","En "&amp;'Étape 1 - à remplir'!D$15&amp;", un lot de ce groupe d'animaux reçoit "&amp;ROUND(H22,2)&amp;" traitement par an"))</f>
        <v/>
      </c>
      <c r="J22" s="400"/>
      <c r="K22" s="400"/>
      <c r="L22" s="400"/>
      <c r="M22" s="400"/>
      <c r="N22" s="400"/>
      <c r="O22" s="400"/>
      <c r="P22" s="400"/>
      <c r="Q22" s="255"/>
      <c r="R22" s="136"/>
    </row>
    <row r="23" spans="1:18" ht="24" customHeight="1" x14ac:dyDescent="0.25">
      <c r="A23" s="25"/>
      <c r="B23" s="116"/>
      <c r="C23" s="374" t="str">
        <f>MASQ2!AV24</f>
        <v/>
      </c>
      <c r="D23" s="374"/>
      <c r="E23" s="374"/>
      <c r="F23" s="374"/>
      <c r="G23" s="253" t="str">
        <f>IFERROR(MASQ2!AW24,"")</f>
        <v/>
      </c>
      <c r="H23" s="124" t="str">
        <f>IFERROR(MASQ2!AX24,"")</f>
        <v/>
      </c>
      <c r="I23" s="400" t="str">
        <f>IF(H23="","",IF('Étape 1 - à remplir'!D$15="","Un lot de ce groupe d'animaux reçoit "&amp;ROUND(H23,2)&amp;" traitement par an","En "&amp;'Étape 1 - à remplir'!D$15&amp;", un lot de ce groupe d'animaux reçoit "&amp;ROUND(H23,2)&amp;" traitement par an"))</f>
        <v/>
      </c>
      <c r="J23" s="400"/>
      <c r="K23" s="400"/>
      <c r="L23" s="400"/>
      <c r="M23" s="400"/>
      <c r="N23" s="400"/>
      <c r="O23" s="400"/>
      <c r="P23" s="400"/>
      <c r="R23" s="135"/>
    </row>
    <row r="24" spans="1:18" ht="24" customHeight="1" x14ac:dyDescent="0.25">
      <c r="A24" s="25"/>
      <c r="B24" s="121" t="s">
        <v>213</v>
      </c>
      <c r="C24" s="374" t="str">
        <f>MASQ2!AV25</f>
        <v/>
      </c>
      <c r="D24" s="374"/>
      <c r="E24" s="374"/>
      <c r="F24" s="374"/>
      <c r="G24" s="253" t="str">
        <f>IFERROR(MASQ2!AW25,"")</f>
        <v/>
      </c>
      <c r="H24" s="124" t="str">
        <f>IFERROR(MASQ2!AX25,"")</f>
        <v/>
      </c>
      <c r="I24" s="400" t="str">
        <f>IF(H24="","",IF('Étape 1 - à remplir'!D$15="","Un lot de ce groupe d'animaux reçoit "&amp;ROUND(H24,2)&amp;" traitement par an","En "&amp;'Étape 1 - à remplir'!D$15&amp;", un lot de ce groupe d'animaux reçoit "&amp;ROUND(H24,2)&amp;" traitement par an"))</f>
        <v/>
      </c>
      <c r="J24" s="400"/>
      <c r="K24" s="400"/>
      <c r="L24" s="400"/>
      <c r="M24" s="400"/>
      <c r="N24" s="400"/>
      <c r="O24" s="400"/>
      <c r="P24" s="400"/>
      <c r="Q24" s="118"/>
      <c r="R24" s="135"/>
    </row>
    <row r="25" spans="1:18" ht="6.75" customHeight="1" x14ac:dyDescent="0.25">
      <c r="A25" s="25"/>
      <c r="B25" s="115"/>
      <c r="C25" s="25"/>
      <c r="D25" s="25"/>
      <c r="E25" s="114"/>
      <c r="F25" s="25"/>
      <c r="G25" s="253"/>
      <c r="H25" s="124"/>
      <c r="I25" s="25"/>
      <c r="J25" s="25"/>
      <c r="K25" s="25"/>
      <c r="M25" s="255"/>
      <c r="N25" s="255"/>
      <c r="O25" s="255"/>
      <c r="P25" s="255"/>
      <c r="Q25" s="255"/>
      <c r="R25" s="136"/>
    </row>
    <row r="26" spans="1:18" ht="36" customHeight="1" x14ac:dyDescent="0.25">
      <c r="A26" s="25"/>
      <c r="B26" s="115"/>
      <c r="C26" s="25"/>
      <c r="D26" s="25"/>
      <c r="E26" s="401" t="s">
        <v>669</v>
      </c>
      <c r="F26" s="402"/>
      <c r="G26" s="404" t="s">
        <v>4634</v>
      </c>
      <c r="H26" s="398"/>
      <c r="I26" s="276"/>
      <c r="J26" s="276"/>
      <c r="K26" s="401" t="str">
        <f>IF(G26="","",IF(G26="Âge","Quel âge?",IF(G26="Atelier","Quel atelier?",IF(G26="Espèce","Quelle espèce?",IF(G26="Catégorie","Quelle catégorie?","")))))</f>
        <v>Quelle catégorie?</v>
      </c>
      <c r="L26" s="402"/>
      <c r="M26" s="397" t="s">
        <v>670</v>
      </c>
      <c r="N26" s="397"/>
      <c r="O26" s="398"/>
      <c r="Q26" s="255"/>
      <c r="R26" s="136"/>
    </row>
    <row r="27" spans="1:18" ht="24" customHeight="1" x14ac:dyDescent="0.25">
      <c r="A27" s="25"/>
      <c r="B27" s="115"/>
      <c r="C27" s="25"/>
      <c r="D27" s="25"/>
      <c r="E27" s="114"/>
      <c r="F27" s="25"/>
      <c r="G27" s="25"/>
      <c r="H27" s="25"/>
      <c r="I27" s="25"/>
      <c r="J27" s="25"/>
      <c r="K27" s="25"/>
      <c r="M27" s="255"/>
      <c r="N27" s="255"/>
      <c r="O27" s="255"/>
      <c r="P27" s="255"/>
      <c r="Q27" s="255"/>
      <c r="R27" s="136"/>
    </row>
    <row r="28" spans="1:18" ht="24" customHeight="1" x14ac:dyDescent="0.25">
      <c r="A28" s="25"/>
      <c r="B28" s="115"/>
      <c r="C28" s="25"/>
      <c r="D28" s="25"/>
      <c r="E28" s="114"/>
      <c r="F28" s="25"/>
      <c r="G28" s="25"/>
      <c r="H28" s="25"/>
      <c r="I28" s="25"/>
      <c r="J28" s="25"/>
      <c r="K28" s="25"/>
      <c r="M28" s="255"/>
      <c r="N28" s="255"/>
      <c r="O28" s="255"/>
      <c r="P28" s="255"/>
      <c r="Q28" s="255"/>
      <c r="R28" s="136"/>
    </row>
    <row r="29" spans="1:18" ht="24" customHeight="1" x14ac:dyDescent="0.25">
      <c r="A29" s="255"/>
      <c r="B29" s="125"/>
      <c r="C29" s="255"/>
      <c r="D29" s="255"/>
      <c r="E29" s="24"/>
      <c r="F29" s="25"/>
      <c r="G29" s="25"/>
      <c r="H29" s="255"/>
      <c r="I29" s="255"/>
      <c r="J29" s="255"/>
      <c r="K29" s="255"/>
      <c r="M29" s="255"/>
      <c r="N29" s="255"/>
      <c r="O29" s="255"/>
      <c r="P29" s="255"/>
      <c r="Q29" s="255"/>
      <c r="R29" s="136"/>
    </row>
    <row r="30" spans="1:18" ht="24" customHeight="1" x14ac:dyDescent="0.25">
      <c r="A30" s="255"/>
      <c r="B30" s="125"/>
      <c r="C30" s="255"/>
      <c r="D30" s="255"/>
      <c r="E30" s="24"/>
      <c r="F30" s="25"/>
      <c r="G30" s="25"/>
      <c r="H30" s="255"/>
      <c r="I30" s="255"/>
      <c r="J30" s="255"/>
      <c r="K30" s="255"/>
      <c r="M30" s="255"/>
      <c r="N30" s="255"/>
      <c r="O30" s="255"/>
      <c r="P30" s="255"/>
      <c r="Q30" s="255"/>
      <c r="R30" s="136"/>
    </row>
    <row r="31" spans="1:18" ht="24" customHeight="1" x14ac:dyDescent="0.25">
      <c r="A31" s="255"/>
      <c r="B31" s="125"/>
      <c r="C31" s="255"/>
      <c r="D31" s="255"/>
      <c r="E31" s="24"/>
      <c r="F31" s="25"/>
      <c r="G31" s="25"/>
      <c r="H31" s="255"/>
      <c r="I31" s="255"/>
      <c r="J31" s="255"/>
      <c r="K31" s="255"/>
      <c r="M31" s="255"/>
      <c r="N31" s="255"/>
      <c r="O31" s="255"/>
      <c r="P31" s="255"/>
      <c r="Q31" s="255"/>
      <c r="R31" s="136"/>
    </row>
    <row r="32" spans="1:18" ht="24" customHeight="1" x14ac:dyDescent="0.25">
      <c r="A32" s="255"/>
      <c r="B32" s="125"/>
      <c r="C32" s="255"/>
      <c r="D32" s="255"/>
      <c r="E32" s="24"/>
      <c r="F32" s="25"/>
      <c r="G32" s="26"/>
      <c r="H32" s="255"/>
      <c r="I32" s="255"/>
      <c r="J32" s="255"/>
      <c r="K32" s="255"/>
      <c r="M32" s="255"/>
      <c r="N32" s="255"/>
      <c r="O32" s="255"/>
      <c r="P32" s="255"/>
      <c r="Q32" s="255"/>
      <c r="R32" s="136"/>
    </row>
    <row r="33" spans="1:18" ht="24" customHeight="1" x14ac:dyDescent="0.25">
      <c r="A33" s="27"/>
      <c r="B33" s="126"/>
      <c r="C33" s="110"/>
      <c r="D33" s="110"/>
      <c r="E33" s="110"/>
      <c r="F33" s="110"/>
      <c r="G33" s="110"/>
      <c r="H33" s="255"/>
      <c r="I33" s="255"/>
      <c r="J33" s="255"/>
      <c r="K33" s="255"/>
      <c r="M33" s="255"/>
      <c r="N33" s="255"/>
      <c r="O33" s="255"/>
      <c r="P33" s="255"/>
      <c r="Q33" s="255"/>
      <c r="R33" s="136"/>
    </row>
    <row r="34" spans="1:18" ht="15" customHeight="1" x14ac:dyDescent="0.25">
      <c r="A34" s="27"/>
      <c r="B34" s="127"/>
      <c r="C34" s="28"/>
      <c r="D34" s="255"/>
      <c r="E34" s="255"/>
      <c r="F34" s="255"/>
      <c r="G34" s="255"/>
      <c r="H34" s="255"/>
      <c r="L34" s="156"/>
      <c r="Q34" s="255"/>
      <c r="R34" s="136"/>
    </row>
    <row r="35" spans="1:18" ht="15" customHeight="1" x14ac:dyDescent="0.25">
      <c r="A35" s="27"/>
      <c r="B35" s="128"/>
      <c r="C35" s="107"/>
      <c r="D35" s="109"/>
      <c r="E35" s="109"/>
      <c r="F35" s="109"/>
      <c r="G35" s="109"/>
      <c r="H35" s="255"/>
      <c r="I35" s="255"/>
      <c r="J35" s="255"/>
      <c r="K35" s="390"/>
      <c r="L35" s="390"/>
      <c r="M35" s="255"/>
      <c r="N35" s="255"/>
      <c r="O35" s="255"/>
      <c r="P35" s="255"/>
      <c r="Q35" s="255"/>
      <c r="R35" s="136"/>
    </row>
    <row r="36" spans="1:18" ht="15" customHeight="1" x14ac:dyDescent="0.25">
      <c r="A36" s="27"/>
      <c r="B36" s="128"/>
      <c r="C36" s="107"/>
      <c r="D36" s="109"/>
      <c r="E36" s="109"/>
      <c r="F36" s="109"/>
      <c r="G36" s="109"/>
      <c r="H36" s="255"/>
      <c r="I36" s="255"/>
      <c r="J36" s="255"/>
      <c r="K36" s="390"/>
      <c r="L36" s="390"/>
      <c r="M36" s="255"/>
      <c r="N36" s="255"/>
      <c r="O36" s="255"/>
      <c r="P36" s="255"/>
      <c r="Q36" s="255"/>
      <c r="R36" s="136"/>
    </row>
    <row r="37" spans="1:18" ht="18" customHeight="1" x14ac:dyDescent="0.25">
      <c r="A37" s="27"/>
      <c r="B37" s="128"/>
      <c r="C37" s="107"/>
      <c r="D37" s="109"/>
      <c r="E37" s="109"/>
      <c r="F37" s="109"/>
      <c r="G37" s="109"/>
      <c r="H37" s="255"/>
      <c r="I37" s="255"/>
      <c r="J37" s="255"/>
      <c r="K37" s="255"/>
      <c r="M37" s="255"/>
      <c r="N37" s="255"/>
      <c r="O37" s="255"/>
      <c r="P37" s="255"/>
      <c r="Q37" s="255"/>
      <c r="R37" s="136"/>
    </row>
    <row r="38" spans="1:18" ht="16.5" customHeight="1" x14ac:dyDescent="0.25">
      <c r="A38" s="27"/>
      <c r="B38" s="129"/>
      <c r="C38" s="29"/>
      <c r="D38" s="108"/>
      <c r="E38" s="108"/>
      <c r="F38" s="108"/>
      <c r="J38" s="252"/>
      <c r="N38" s="255"/>
      <c r="O38" s="255"/>
      <c r="P38" s="255"/>
      <c r="Q38" s="255"/>
      <c r="R38" s="136"/>
    </row>
    <row r="39" spans="1:18" ht="24" customHeight="1" x14ac:dyDescent="0.25">
      <c r="A39" s="27"/>
      <c r="B39" s="129"/>
      <c r="C39" s="29"/>
      <c r="D39" s="108"/>
      <c r="E39" s="108"/>
      <c r="F39" s="108"/>
      <c r="G39" s="376"/>
      <c r="H39" s="376"/>
      <c r="I39" s="252"/>
      <c r="J39" s="252"/>
      <c r="K39" s="372"/>
      <c r="L39" s="372"/>
      <c r="M39" s="255"/>
      <c r="N39" s="255"/>
      <c r="O39" s="255"/>
      <c r="P39" s="255"/>
      <c r="Q39" s="255"/>
      <c r="R39" s="136"/>
    </row>
    <row r="40" spans="1:18" ht="24" customHeight="1" x14ac:dyDescent="0.25">
      <c r="A40" s="17"/>
      <c r="B40" s="129"/>
      <c r="C40" s="29"/>
      <c r="D40" s="108"/>
      <c r="E40" s="108"/>
      <c r="F40" s="108"/>
      <c r="J40" s="137"/>
      <c r="N40" s="255"/>
      <c r="O40" s="255"/>
      <c r="P40" s="255"/>
      <c r="Q40" s="255"/>
      <c r="R40" s="136"/>
    </row>
    <row r="41" spans="1:18" ht="24" customHeight="1" x14ac:dyDescent="0.25">
      <c r="B41" s="129"/>
      <c r="C41" s="93"/>
      <c r="D41" s="29"/>
      <c r="E41" s="255"/>
      <c r="F41" s="255"/>
      <c r="J41" s="252"/>
      <c r="N41" s="255"/>
      <c r="O41" s="255"/>
      <c r="P41" s="255"/>
      <c r="Q41" s="255"/>
      <c r="R41" s="136"/>
    </row>
    <row r="42" spans="1:18" ht="24" customHeight="1" x14ac:dyDescent="0.25">
      <c r="A42" s="255"/>
      <c r="B42" s="126"/>
      <c r="C42" s="110"/>
      <c r="D42" s="110"/>
      <c r="E42" s="110"/>
      <c r="F42" s="110"/>
      <c r="J42" s="252"/>
      <c r="N42" s="255"/>
      <c r="O42" s="255"/>
      <c r="P42" s="255"/>
      <c r="Q42" s="255"/>
      <c r="R42" s="136"/>
    </row>
    <row r="43" spans="1:18" ht="24" customHeight="1" x14ac:dyDescent="0.25">
      <c r="A43" s="255"/>
      <c r="B43" s="125"/>
      <c r="C43" s="255"/>
      <c r="D43" s="255"/>
      <c r="E43" s="255"/>
      <c r="F43" s="255"/>
      <c r="J43" s="252"/>
      <c r="N43" s="255"/>
      <c r="O43" s="255"/>
      <c r="P43" s="255"/>
      <c r="Q43" s="255"/>
      <c r="R43" s="136"/>
    </row>
    <row r="44" spans="1:18" ht="24" customHeight="1" x14ac:dyDescent="0.25">
      <c r="A44" s="255"/>
      <c r="B44" s="128"/>
      <c r="C44" s="107"/>
      <c r="D44" s="109"/>
      <c r="E44" s="109"/>
      <c r="F44" s="109"/>
      <c r="J44" s="252"/>
      <c r="N44" s="255"/>
      <c r="O44" s="255"/>
      <c r="P44" s="255"/>
      <c r="Q44" s="255"/>
      <c r="R44" s="136"/>
    </row>
    <row r="45" spans="1:18" ht="24" customHeight="1" x14ac:dyDescent="0.25">
      <c r="A45" s="255"/>
      <c r="B45" s="129"/>
      <c r="C45" s="29"/>
      <c r="D45" s="108"/>
      <c r="E45" s="108"/>
      <c r="F45" s="108"/>
      <c r="J45" s="252"/>
      <c r="N45" s="255"/>
      <c r="O45" s="255"/>
      <c r="P45" s="255"/>
      <c r="Q45" s="255"/>
      <c r="R45" s="136"/>
    </row>
    <row r="46" spans="1:18" ht="24" customHeight="1" x14ac:dyDescent="0.25">
      <c r="A46" s="255"/>
      <c r="B46" s="129"/>
      <c r="C46" s="29"/>
      <c r="D46" s="108"/>
      <c r="E46" s="108"/>
      <c r="F46" s="108"/>
      <c r="J46" s="252"/>
      <c r="N46" s="255"/>
      <c r="O46" s="255"/>
      <c r="P46" s="255"/>
      <c r="Q46" s="255"/>
      <c r="R46" s="136"/>
    </row>
    <row r="47" spans="1:18" ht="24" customHeight="1" x14ac:dyDescent="0.25">
      <c r="A47" s="255"/>
      <c r="B47" s="129"/>
      <c r="C47" s="29"/>
      <c r="D47" s="108"/>
      <c r="E47" s="108"/>
      <c r="F47" s="108"/>
      <c r="G47" s="108"/>
      <c r="H47" s="255"/>
      <c r="I47" s="255"/>
      <c r="J47" s="255"/>
      <c r="K47" s="255"/>
      <c r="M47" s="255"/>
      <c r="N47" s="255"/>
      <c r="O47" s="255"/>
      <c r="P47" s="255"/>
      <c r="Q47" s="255"/>
      <c r="R47" s="136"/>
    </row>
    <row r="48" spans="1:18" x14ac:dyDescent="0.25">
      <c r="B48" s="125"/>
      <c r="C48" s="255"/>
      <c r="D48" s="255"/>
      <c r="E48" s="255"/>
      <c r="F48" s="255"/>
      <c r="G48" s="255"/>
      <c r="H48" s="255"/>
      <c r="I48" s="255"/>
      <c r="J48" s="255"/>
      <c r="K48" s="255"/>
      <c r="M48" s="255"/>
      <c r="N48" s="255"/>
      <c r="O48" s="255"/>
      <c r="P48" s="255"/>
      <c r="Q48" s="255"/>
      <c r="R48" s="136"/>
    </row>
    <row r="49" spans="2:18" x14ac:dyDescent="0.25">
      <c r="B49" s="125"/>
      <c r="N49" s="255"/>
      <c r="O49" s="255"/>
      <c r="P49" s="255"/>
      <c r="Q49" s="255"/>
      <c r="R49" s="136"/>
    </row>
    <row r="50" spans="2:18" x14ac:dyDescent="0.25">
      <c r="B50" s="125"/>
      <c r="N50" s="255"/>
      <c r="O50" s="255"/>
      <c r="P50" s="255"/>
      <c r="Q50" s="255"/>
      <c r="R50" s="136"/>
    </row>
    <row r="51" spans="2:18" x14ac:dyDescent="0.25">
      <c r="B51" s="125"/>
      <c r="N51" s="255"/>
      <c r="O51" s="255"/>
      <c r="P51" s="255"/>
      <c r="Q51" s="255"/>
      <c r="R51" s="136"/>
    </row>
    <row r="52" spans="2:18" x14ac:dyDescent="0.25">
      <c r="B52" s="125"/>
      <c r="N52" s="255"/>
      <c r="O52" s="255"/>
      <c r="P52" s="255"/>
      <c r="Q52" s="255"/>
      <c r="R52" s="136"/>
    </row>
    <row r="53" spans="2:18" x14ac:dyDescent="0.25">
      <c r="B53" s="125"/>
      <c r="N53" s="255"/>
      <c r="O53" s="255"/>
      <c r="P53" s="255"/>
      <c r="Q53" s="255"/>
      <c r="R53" s="136"/>
    </row>
    <row r="54" spans="2:18" x14ac:dyDescent="0.25">
      <c r="B54" s="125"/>
      <c r="N54" s="255"/>
      <c r="O54" s="255"/>
      <c r="P54" s="255"/>
      <c r="Q54" s="255"/>
      <c r="R54" s="136"/>
    </row>
    <row r="55" spans="2:18" x14ac:dyDescent="0.25">
      <c r="B55" s="125"/>
      <c r="N55" s="255"/>
      <c r="O55" s="255"/>
      <c r="P55" s="255"/>
      <c r="Q55" s="255"/>
      <c r="R55" s="136"/>
    </row>
    <row r="56" spans="2:18" x14ac:dyDescent="0.25">
      <c r="B56" s="125"/>
      <c r="N56" s="255"/>
      <c r="O56" s="255"/>
      <c r="P56" s="255"/>
      <c r="Q56" s="255"/>
      <c r="R56" s="136"/>
    </row>
    <row r="57" spans="2:18" x14ac:dyDescent="0.25">
      <c r="B57" s="125"/>
      <c r="C57" s="255"/>
      <c r="D57" s="255"/>
      <c r="E57" s="255"/>
      <c r="F57" s="255"/>
      <c r="G57" s="255"/>
      <c r="H57" s="255"/>
      <c r="I57" s="255"/>
      <c r="J57" s="255"/>
      <c r="K57" s="255"/>
      <c r="M57" s="255"/>
      <c r="N57" s="255"/>
      <c r="O57" s="255"/>
      <c r="P57" s="255"/>
      <c r="Q57" s="255"/>
      <c r="R57" s="136"/>
    </row>
    <row r="58" spans="2:18" x14ac:dyDescent="0.25">
      <c r="B58" s="125"/>
      <c r="C58" s="255"/>
      <c r="K58" s="255"/>
      <c r="M58" s="255"/>
      <c r="N58" s="255"/>
      <c r="O58" s="255"/>
      <c r="P58" s="255"/>
      <c r="Q58" s="255"/>
      <c r="R58" s="136"/>
    </row>
    <row r="59" spans="2:18" x14ac:dyDescent="0.25">
      <c r="B59" s="125"/>
      <c r="C59" s="255"/>
      <c r="D59" s="255"/>
      <c r="E59" s="255"/>
      <c r="F59" s="255"/>
      <c r="G59" s="255"/>
      <c r="H59" s="255"/>
      <c r="I59" s="255"/>
      <c r="J59" s="255"/>
      <c r="K59" s="255"/>
      <c r="M59" s="255"/>
      <c r="N59" s="255"/>
      <c r="O59" s="255"/>
      <c r="P59" s="255"/>
      <c r="Q59" s="255"/>
      <c r="R59" s="136"/>
    </row>
    <row r="60" spans="2:18" ht="18" customHeight="1" x14ac:dyDescent="0.25">
      <c r="B60" s="125"/>
      <c r="C60" s="255"/>
      <c r="D60" s="255"/>
      <c r="E60" s="275" t="s">
        <v>659</v>
      </c>
      <c r="F60" s="403" t="str">
        <f>IFERROR(IF(ROUND(100*(COUNTIFS(lot_nb_medic,"&gt;0",lot_critique_medic,"x")/COUNTIF(lot_nb_medic,"&gt;0")),1)=0,"Vous ne semblez pas avoir utilisé d'antibiotiques critiques.",ROUND(100*(COUNTIFS(lot_nb_medic,"&gt;0",lot_critique_medic,"x")/COUNTIF(lot_nb_medic,"&gt;0")),1)&amp;" % des médicaments utilisés sont des antibiotiques critiques ou à limiter."),"Vous ne semblez pas avoir utilisé d'antibiotiques critiques.")</f>
        <v>Vous ne semblez pas avoir utilisé d'antibiotiques critiques.</v>
      </c>
      <c r="G60" s="403"/>
      <c r="H60" s="403"/>
      <c r="I60" s="403"/>
      <c r="J60" s="403"/>
      <c r="K60" s="403"/>
      <c r="L60" s="403"/>
      <c r="M60" s="403"/>
      <c r="N60" s="403"/>
      <c r="O60" s="403"/>
      <c r="P60" s="403"/>
      <c r="Q60" s="255"/>
      <c r="R60" s="136"/>
    </row>
    <row r="61" spans="2:18" x14ac:dyDescent="0.25">
      <c r="B61" s="125"/>
      <c r="C61" s="255"/>
      <c r="D61" s="255"/>
      <c r="E61" s="255"/>
      <c r="F61" s="255"/>
      <c r="G61" s="255"/>
      <c r="H61" s="255"/>
      <c r="I61" s="255"/>
      <c r="J61" s="255"/>
      <c r="K61" s="255"/>
      <c r="M61" s="255"/>
      <c r="N61" s="255"/>
      <c r="O61" s="255"/>
      <c r="P61" s="255"/>
      <c r="Q61" s="255"/>
      <c r="R61" s="136"/>
    </row>
    <row r="62" spans="2:18" ht="27" customHeight="1" x14ac:dyDescent="0.25">
      <c r="B62" s="125"/>
      <c r="C62" s="375" t="s">
        <v>662</v>
      </c>
      <c r="D62" s="375"/>
      <c r="E62" s="375"/>
      <c r="F62" s="375" t="s">
        <v>149</v>
      </c>
      <c r="G62" s="375"/>
      <c r="I62" s="375" t="s">
        <v>660</v>
      </c>
      <c r="J62" s="375"/>
      <c r="K62" s="375" t="s">
        <v>149</v>
      </c>
      <c r="L62" s="375"/>
      <c r="N62" s="375" t="s">
        <v>661</v>
      </c>
      <c r="O62" s="375"/>
      <c r="P62" s="375" t="s">
        <v>149</v>
      </c>
      <c r="Q62" s="375"/>
      <c r="R62" s="136"/>
    </row>
    <row r="63" spans="2:18" ht="24" customHeight="1" x14ac:dyDescent="0.25">
      <c r="B63" s="125"/>
      <c r="C63" s="374" t="str" cm="1">
        <f t="array" aca="1" ref="C63" ca="1">IFERROR(INDEX(lot_tri_medic,MATCH(TRUE,INDEX(lot_nb_tri_medic&gt;0,0),0),1),"")</f>
        <v/>
      </c>
      <c r="D63" s="374"/>
      <c r="E63" s="374"/>
      <c r="F63" s="373" t="str">
        <f ca="1">IFERROR(ROUND(INDEX(lot_tri_medic,MATCH(C63,lot_nom_tri_medic,0),2)/SUMIF('Étape 1 - à remplir'!G$19:G$28,"lots",'Étape 1 - à remplir'!F$19:F$28),3),"")</f>
        <v/>
      </c>
      <c r="G63" s="373"/>
      <c r="I63" s="374" t="str" cm="1">
        <f t="array" aca="1" ref="I63" ca="1">IFERROR(INDEX(lot_subst,MATCH(TRUE,INDEX(lot_subst_nb&gt;0,0),0),1),"")</f>
        <v/>
      </c>
      <c r="J63" s="374"/>
      <c r="K63" s="373" t="str">
        <f ca="1">IFERROR(ROUND(INDEX(lot_subst,MATCH(I63,lot_subst_nom,0),2)/SUMIF('Étape 1 - à remplir'!G$19:G$28,"lots",'Étape 1 - à remplir'!F$19:F$28),3),"")</f>
        <v/>
      </c>
      <c r="L63" s="373"/>
      <c r="N63" s="374" t="str" cm="1">
        <f t="array" aca="1" ref="N63" ca="1">IFERROR(INDEX(lot_famille,MATCH(TRUE,INDEX(lot_famille_nb&gt;0,0),0),1),"")</f>
        <v/>
      </c>
      <c r="O63" s="374"/>
      <c r="P63" s="373" t="str">
        <f ca="1">IFERROR(ROUND(INDEX(lot_famille,MATCH(N63,lot_famille_nom,0),2)/SUMIF('Étape 1 - à remplir'!G$19:G$28,"lots",'Étape 1 - à remplir'!F$19:F$28),3),"")</f>
        <v/>
      </c>
      <c r="Q63" s="373"/>
      <c r="R63" s="136"/>
    </row>
    <row r="64" spans="2:18" ht="24" customHeight="1" x14ac:dyDescent="0.25">
      <c r="B64" s="125"/>
      <c r="C64" s="374" t="str" cm="1">
        <f t="array" aca="1" ref="C64" ca="1">IFERROR(INDEX(lot_tri_medic,MATCH(TRUE,INDEX(lot_nb_tri_medic&gt;0,0),0)+1,1),"")</f>
        <v/>
      </c>
      <c r="D64" s="374"/>
      <c r="E64" s="374"/>
      <c r="F64" s="373" t="str">
        <f ca="1">IFERROR(ROUND(INDEX(lot_tri_medic,MATCH(C64,lot_nom_tri_medic,0),2)/SUMIF('Étape 1 - à remplir'!G$19:G$28,"lots",'Étape 1 - à remplir'!F$19:F$28),3),"")</f>
        <v/>
      </c>
      <c r="G64" s="373"/>
      <c r="I64" s="374" t="str" cm="1">
        <f t="array" aca="1" ref="I64" ca="1">IFERROR(INDEX(lot_subst,MATCH(TRUE,INDEX(lot_subst_nb&gt;0,0),0)+1,1),"")</f>
        <v/>
      </c>
      <c r="J64" s="374"/>
      <c r="K64" s="373" t="str">
        <f ca="1">IFERROR(ROUND(INDEX(lot_subst,MATCH(I64,lot_subst_nom,0),2)/SUMIF('Étape 1 - à remplir'!G$19:G$28,"lots",'Étape 1 - à remplir'!F$19:F$28),3),"")</f>
        <v/>
      </c>
      <c r="L64" s="373"/>
      <c r="N64" s="374" t="str" cm="1">
        <f t="array" aca="1" ref="N64" ca="1">IFERROR(INDEX(lot_famille,MATCH(TRUE,INDEX(lot_famille_nb&gt;0,0),0)+1,1),"")</f>
        <v/>
      </c>
      <c r="O64" s="374"/>
      <c r="P64" s="373" t="str">
        <f ca="1">IFERROR(ROUND(INDEX(lot_famille,MATCH(N64,lot_famille_nom,0),2)/SUMIF('Étape 1 - à remplir'!G$19:G$28,"lots",'Étape 1 - à remplir'!F$19:F$28),3),"")</f>
        <v/>
      </c>
      <c r="Q64" s="373"/>
      <c r="R64" s="136"/>
    </row>
    <row r="65" spans="2:18" ht="24" customHeight="1" x14ac:dyDescent="0.25">
      <c r="B65" s="125"/>
      <c r="C65" s="374" t="str" cm="1">
        <f t="array" aca="1" ref="C65" ca="1">IFERROR(INDEX(lot_tri_medic,MATCH(TRUE,INDEX(lot_nb_tri_medic&gt;0,0),0)+2,1),"")</f>
        <v/>
      </c>
      <c r="D65" s="374"/>
      <c r="E65" s="374"/>
      <c r="F65" s="373" t="str">
        <f ca="1">IFERROR(ROUND(INDEX(lot_tri_medic,MATCH(C65,lot_nom_tri_medic,0),2)/SUMIF('Étape 1 - à remplir'!G$19:G$28,"lots",'Étape 1 - à remplir'!F$19:F$28),3),"")</f>
        <v/>
      </c>
      <c r="G65" s="373"/>
      <c r="I65" s="374" t="str" cm="1">
        <f t="array" aca="1" ref="I65" ca="1">IFERROR(INDEX(lot_subst,MATCH(TRUE,INDEX(lot_subst_nb&gt;0,0),0)+2,1),"")</f>
        <v/>
      </c>
      <c r="J65" s="374"/>
      <c r="K65" s="373" t="str">
        <f ca="1">IFERROR(ROUND(INDEX(lot_subst,MATCH(I65,lot_subst_nom,0),2)/SUMIF('Étape 1 - à remplir'!G$19:G$28,"lots",'Étape 1 - à remplir'!F$19:F$28),3),"")</f>
        <v/>
      </c>
      <c r="L65" s="373"/>
      <c r="N65" s="374" t="str" cm="1">
        <f t="array" aca="1" ref="N65" ca="1">IFERROR(INDEX(lot_famille,MATCH(TRUE,INDEX(lot_famille_nb&gt;0,0),0)+2,1),"")</f>
        <v/>
      </c>
      <c r="O65" s="374"/>
      <c r="P65" s="373" t="str">
        <f ca="1">IFERROR(ROUND(INDEX(lot_famille,MATCH(N65,lot_famille_nom,0),2)/SUMIF('Étape 1 - à remplir'!G$19:G$28,"lots",'Étape 1 - à remplir'!F$19:F$28),3),"")</f>
        <v/>
      </c>
      <c r="Q65" s="373"/>
      <c r="R65" s="136"/>
    </row>
    <row r="66" spans="2:18" ht="24" customHeight="1" x14ac:dyDescent="0.25">
      <c r="B66" s="125"/>
      <c r="C66" s="374" t="str" cm="1">
        <f t="array" aca="1" ref="C66" ca="1">IFERROR(INDEX(lot_tri_medic,MATCH(TRUE,INDEX(lot_nb_tri_medic&gt;0,0),0)+3,1),"")</f>
        <v/>
      </c>
      <c r="D66" s="374"/>
      <c r="E66" s="374"/>
      <c r="F66" s="373" t="str">
        <f ca="1">IFERROR(ROUND(INDEX(lot_tri_medic,MATCH(C66,lot_nom_tri_medic,0),2)/SUMIF('Étape 1 - à remplir'!G$19:G$28,"lots",'Étape 1 - à remplir'!F$19:F$28),3),"")</f>
        <v/>
      </c>
      <c r="G66" s="373"/>
      <c r="I66" s="374" t="str" cm="1">
        <f t="array" aca="1" ref="I66" ca="1">IFERROR(INDEX(lot_subst,MATCH(TRUE,INDEX(lot_subst_nb&gt;0,0),0)+3,1),"")</f>
        <v/>
      </c>
      <c r="J66" s="374"/>
      <c r="K66" s="373" t="str">
        <f ca="1">IFERROR(ROUND(INDEX(lot_subst,MATCH(I66,lot_subst_nom,0),2)/SUMIF('Étape 1 - à remplir'!G$19:G$28,"lots",'Étape 1 - à remplir'!F$19:F$28),3),"")</f>
        <v/>
      </c>
      <c r="L66" s="373"/>
      <c r="N66" s="374" t="str" cm="1">
        <f t="array" aca="1" ref="N66" ca="1">IFERROR(INDEX(lot_famille,MATCH(TRUE,INDEX(lot_famille_nb&gt;0,0),0)+3,1),"")</f>
        <v/>
      </c>
      <c r="O66" s="374"/>
      <c r="P66" s="373" t="str">
        <f ca="1">IFERROR(ROUND(INDEX(lot_famille,MATCH(N66,lot_famille_nom,0),2)/SUMIF('Étape 1 - à remplir'!G$19:G$28,"lots",'Étape 1 - à remplir'!F$19:F$28),3),"")</f>
        <v/>
      </c>
      <c r="Q66" s="373"/>
      <c r="R66" s="136"/>
    </row>
    <row r="67" spans="2:18" ht="24" customHeight="1" x14ac:dyDescent="0.25">
      <c r="B67" s="125"/>
      <c r="C67" s="374" t="str" cm="1">
        <f t="array" aca="1" ref="C67" ca="1">IFERROR(INDEX(lot_tri_medic,MATCH(TRUE,INDEX(lot_nb_tri_medic&gt;0,0),0)+4,1),"")</f>
        <v/>
      </c>
      <c r="D67" s="374"/>
      <c r="E67" s="374"/>
      <c r="F67" s="373" t="str">
        <f ca="1">IFERROR(ROUND(INDEX(lot_tri_medic,MATCH(C67,lot_nom_tri_medic,0),2)/SUMIF('Étape 1 - à remplir'!G$19:G$28,"lots",'Étape 1 - à remplir'!F$19:F$28),3),"")</f>
        <v/>
      </c>
      <c r="G67" s="373"/>
      <c r="I67" s="374" t="str" cm="1">
        <f t="array" aca="1" ref="I67" ca="1">IFERROR(INDEX(lot_subst,MATCH(TRUE,INDEX(lot_subst_nb&gt;0,0),0)+4,1),"")</f>
        <v/>
      </c>
      <c r="J67" s="374"/>
      <c r="K67" s="373" t="str">
        <f ca="1">IFERROR(ROUND(INDEX(lot_subst,MATCH(I67,lot_subst_nom,0),2)/SUMIF('Étape 1 - à remplir'!G$19:G$28,"lots",'Étape 1 - à remplir'!F$19:F$28),3),"")</f>
        <v/>
      </c>
      <c r="L67" s="373"/>
      <c r="N67" s="374" t="str" cm="1">
        <f t="array" aca="1" ref="N67" ca="1">IFERROR(INDEX(lot_famille,MATCH(TRUE,INDEX(lot_famille_nb&gt;0,0),0)+4,1),"")</f>
        <v/>
      </c>
      <c r="O67" s="374"/>
      <c r="P67" s="373" t="str">
        <f ca="1">IFERROR(ROUND(INDEX(lot_famille,MATCH(N67,lot_famille_nom,0),2)/SUMIF('Étape 1 - à remplir'!G$19:G$28,"lots",'Étape 1 - à remplir'!F$19:F$28),3),"")</f>
        <v/>
      </c>
      <c r="Q67" s="373"/>
      <c r="R67" s="136"/>
    </row>
    <row r="68" spans="2:18" ht="24" customHeight="1" x14ac:dyDescent="0.25">
      <c r="B68" s="125"/>
      <c r="C68" s="374" t="str" cm="1">
        <f t="array" aca="1" ref="C68" ca="1">IFERROR(INDEX(lot_tri_medic,MATCH(TRUE,INDEX(lot_nb_tri_medic&gt;0,0),0)+5,1),"")</f>
        <v/>
      </c>
      <c r="D68" s="374"/>
      <c r="E68" s="374"/>
      <c r="F68" s="373" t="str">
        <f ca="1">IFERROR(ROUND(INDEX(lot_tri_medic,MATCH(C68,lot_nom_tri_medic,0),2)/SUMIF('Étape 1 - à remplir'!G$19:G$28,"lots",'Étape 1 - à remplir'!F$19:F$28),3),"")</f>
        <v/>
      </c>
      <c r="G68" s="373"/>
      <c r="I68" s="374" t="str" cm="1">
        <f t="array" aca="1" ref="I68" ca="1">IFERROR(INDEX(lot_subst,MATCH(TRUE,INDEX(lot_subst_nb&gt;0,0),0)+5,1),"")</f>
        <v/>
      </c>
      <c r="J68" s="374"/>
      <c r="K68" s="373" t="str">
        <f ca="1">IFERROR(ROUND(INDEX(lot_subst,MATCH(I68,lot_subst_nom,0),2)/SUMIF('Étape 1 - à remplir'!G$19:G$28,"lots",'Étape 1 - à remplir'!F$19:F$28),3),"")</f>
        <v/>
      </c>
      <c r="L68" s="373"/>
      <c r="N68" s="373" t="str" cm="1">
        <f t="array" aca="1" ref="N68" ca="1">IFERROR(INDEX(lot_famille,MATCH(TRUE,INDEX(lot_famille_nb&gt;0,0),0)+5,1),"")</f>
        <v/>
      </c>
      <c r="O68" s="373"/>
      <c r="P68" s="373" t="str">
        <f ca="1">IFERROR(ROUND(INDEX(lot_famille,MATCH(N68,lot_famille_nom,0),2)/SUMIF('Étape 1 - à remplir'!G$19:G$28,"lots",'Étape 1 - à remplir'!F$19:F$28),3),"")</f>
        <v/>
      </c>
      <c r="Q68" s="373"/>
      <c r="R68" s="136"/>
    </row>
    <row r="69" spans="2:18" ht="24" customHeight="1" x14ac:dyDescent="0.25">
      <c r="B69" s="125"/>
      <c r="C69" s="374" t="str" cm="1">
        <f t="array" aca="1" ref="C69" ca="1">IFERROR(INDEX(lot_tri_medic,MATCH(TRUE,INDEX(lot_nb_tri_medic&gt;0,0),0)+6,1),"")</f>
        <v/>
      </c>
      <c r="D69" s="374"/>
      <c r="E69" s="374"/>
      <c r="F69" s="373" t="str">
        <f ca="1">IFERROR(ROUND(INDEX(lot_tri_medic,MATCH(C69,lot_nom_tri_medic,0),2)/SUMIF('Étape 1 - à remplir'!G$19:G$28,"lots",'Étape 1 - à remplir'!F$19:F$28),3),"")</f>
        <v/>
      </c>
      <c r="G69" s="373"/>
      <c r="I69" s="373" t="str" cm="1">
        <f t="array" aca="1" ref="I69" ca="1">IFERROR(INDEX(lot_subst,MATCH(TRUE,INDEX(lot_subst_nb&gt;0,0),0)+6,1),"")</f>
        <v/>
      </c>
      <c r="J69" s="373"/>
      <c r="K69" s="373" t="str">
        <f ca="1">IFERROR(ROUND(INDEX(lot_subst,MATCH(I69,lot_subst_nom,0),2)/SUMIF('Étape 1 - à remplir'!G$19:G$28,"lots",'Étape 1 - à remplir'!F$19:F$28),3),"")</f>
        <v/>
      </c>
      <c r="L69" s="373"/>
      <c r="N69" s="373" t="str" cm="1">
        <f t="array" aca="1" ref="N69" ca="1">IFERROR(INDEX(lot_famille,MATCH(TRUE,INDEX(lot_famille_nb&gt;0,0),0)+6,1),"")</f>
        <v/>
      </c>
      <c r="O69" s="373"/>
      <c r="P69" s="373" t="str">
        <f ca="1">IFERROR(ROUND(INDEX(lot_famille,MATCH(N69,lot_famille_nom,0),2)/SUMIF('Étape 1 - à remplir'!G$19:G$28,"lots",'Étape 1 - à remplir'!F$19:F$28),3),"")</f>
        <v/>
      </c>
      <c r="Q69" s="373"/>
      <c r="R69" s="136"/>
    </row>
    <row r="70" spans="2:18" ht="24" customHeight="1" x14ac:dyDescent="0.25">
      <c r="B70" s="125"/>
      <c r="C70" s="373" t="str" cm="1">
        <f t="array" aca="1" ref="C70" ca="1">IFERROR(INDEX(lot_tri_medic,MATCH(TRUE,INDEX(lot_nb_tri_medic&gt;0,0),0)+7,1),"")</f>
        <v/>
      </c>
      <c r="D70" s="373"/>
      <c r="E70" s="373"/>
      <c r="F70" s="373" t="str">
        <f ca="1">IFERROR(ROUND(INDEX(lot_tri_medic,MATCH(C70,lot_nom_tri_medic,0),2)/SUMIF('Étape 1 - à remplir'!G$19:G$28,"lots",'Étape 1 - à remplir'!F$19:F$28),3),"")</f>
        <v/>
      </c>
      <c r="G70" s="373"/>
      <c r="I70" s="373" t="str" cm="1">
        <f t="array" aca="1" ref="I70" ca="1">IFERROR(INDEX(lot_subst,MATCH(TRUE,INDEX(lot_subst_nb&gt;0,0),0)+7,1),"")</f>
        <v/>
      </c>
      <c r="J70" s="373"/>
      <c r="K70" s="373" t="str">
        <f ca="1">IFERROR(ROUND(INDEX(lot_subst,MATCH(I70,lot_subst_nom,0),2)/SUMIF('Étape 1 - à remplir'!G$19:G$28,"lots",'Étape 1 - à remplir'!F$19:F$28),3),"")</f>
        <v/>
      </c>
      <c r="L70" s="373"/>
      <c r="M70" s="255"/>
      <c r="N70" s="373" t="str" cm="1">
        <f t="array" aca="1" ref="N70" ca="1">IFERROR(INDEX(lot_famille,MATCH(TRUE,INDEX(lot_famille_nb&gt;0,0),0)+7,1),"")</f>
        <v/>
      </c>
      <c r="O70" s="373"/>
      <c r="P70" s="373" t="str">
        <f ca="1">IFERROR(ROUND(INDEX(lot_famille,MATCH(N70,lot_famille_nom,0),2)/SUMIF('Étape 1 - à remplir'!G$19:G$28,"lots",'Étape 1 - à remplir'!F$19:F$28),3),"")</f>
        <v/>
      </c>
      <c r="Q70" s="373"/>
      <c r="R70" s="136"/>
    </row>
    <row r="71" spans="2:18" ht="24" customHeight="1" x14ac:dyDescent="0.25">
      <c r="B71" s="125"/>
      <c r="C71" s="373" t="str" cm="1">
        <f t="array" aca="1" ref="C71" ca="1">IFERROR(INDEX(lot_tri_medic,MATCH(TRUE,INDEX(lot_nb_tri_medic&gt;0,0),0)+8,1),"")</f>
        <v/>
      </c>
      <c r="D71" s="373"/>
      <c r="E71" s="373"/>
      <c r="F71" s="373" t="str">
        <f ca="1">IFERROR(ROUND(INDEX(lot_tri_medic,MATCH(C71,lot_nom_tri_medic,0),2)/SUMIF('Étape 1 - à remplir'!G$19:G$28,"lots",'Étape 1 - à remplir'!F$19:F$28),3),"")</f>
        <v/>
      </c>
      <c r="G71" s="373"/>
      <c r="H71" s="255"/>
      <c r="I71" s="373" t="str" cm="1">
        <f t="array" aca="1" ref="I71" ca="1">IFERROR(INDEX(lot_subst,MATCH(TRUE,INDEX(lot_subst_nb&gt;0,0),0)+8,1),"")</f>
        <v/>
      </c>
      <c r="J71" s="373"/>
      <c r="K71" s="373" t="str">
        <f ca="1">IFERROR(ROUND(INDEX(lot_subst,MATCH(I71,lot_subst_nom,0),2)/SUMIF('Étape 1 - à remplir'!G$19:G$28,"lots",'Étape 1 - à remplir'!F$19:F$28),3),"")</f>
        <v/>
      </c>
      <c r="L71" s="373"/>
      <c r="M71" s="255"/>
      <c r="N71" s="373" t="str" cm="1">
        <f t="array" aca="1" ref="N71" ca="1">IFERROR(INDEX(lot_famille,MATCH(TRUE,INDEX(lot_famille_nb&gt;0,0),0)+8,1),"")</f>
        <v/>
      </c>
      <c r="O71" s="373"/>
      <c r="P71" s="373" t="str">
        <f ca="1">IFERROR(ROUND(INDEX(lot_famille,MATCH(N71,lot_famille_nom,0),2)/SUMIF('Étape 1 - à remplir'!G$19:G$28,"lots",'Étape 1 - à remplir'!F$19:F$28),3),"")</f>
        <v/>
      </c>
      <c r="Q71" s="373"/>
      <c r="R71" s="136"/>
    </row>
    <row r="72" spans="2:18" ht="24" customHeight="1" thickBot="1" x14ac:dyDescent="0.3">
      <c r="B72" s="271"/>
      <c r="C72" s="392" t="str" cm="1">
        <f t="array" aca="1" ref="C72" ca="1">IFERROR(INDEX(lot_tri_medic,MATCH(TRUE,INDEX(lot_nb_tri_medic&gt;0,0),0)+9,1),"")</f>
        <v/>
      </c>
      <c r="D72" s="392"/>
      <c r="E72" s="392"/>
      <c r="F72" s="392" t="str">
        <f ca="1">IFERROR(ROUND(INDEX(lot_tri_medic,MATCH(C72,lot_nom_tri_medic,0),2)/SUMIF('Étape 1 - à remplir'!G$19:G$28,"lots",'Étape 1 - à remplir'!F$19:F$28),3),"")</f>
        <v/>
      </c>
      <c r="G72" s="392"/>
      <c r="H72" s="138"/>
      <c r="I72" s="392" t="str" cm="1">
        <f t="array" aca="1" ref="I72" ca="1">IFERROR(INDEX(lot_subst,MATCH(TRUE,INDEX(lot_subst_nb&gt;0,0),0)+9,1),"")</f>
        <v/>
      </c>
      <c r="J72" s="392"/>
      <c r="K72" s="373" t="str">
        <f ca="1">IFERROR(ROUND(INDEX(lot_subst,MATCH(I72,lot_subst_nom,0),2)/SUMIF('Étape 1 - à remplir'!G$19:G$28,"lots",'Étape 1 - à remplir'!F$19:F$28),3),"")</f>
        <v/>
      </c>
      <c r="L72" s="373"/>
      <c r="M72" s="138"/>
      <c r="N72" s="392" t="str" cm="1">
        <f t="array" aca="1" ref="N72" ca="1">IFERROR(INDEX(lot_famille,MATCH(TRUE,INDEX(lot_famille_nb&gt;0,0),0)+9,1),"")</f>
        <v/>
      </c>
      <c r="O72" s="392"/>
      <c r="P72" s="373" t="str">
        <f ca="1">IFERROR(ROUND(INDEX(lot_famille,MATCH(N72,lot_famille_nom,0),2)/SUMIF('Étape 1 - à remplir'!G$19:G$28,"lots",'Étape 1 - à remplir'!F$19:F$28),3),"")</f>
        <v/>
      </c>
      <c r="Q72" s="373"/>
      <c r="R72" s="139"/>
    </row>
  </sheetData>
  <sheetProtection algorithmName="SHA-512" hashValue="LSpnI27Wa3fR1zAEvU1tvK4NBUcOTxFEB10d32gaSYHR8JZoOXaKKWz7WxljNAnwuCAFyNt2fOTgQestQyD6OA==" saltValue="DEw9hXKYHoZF4jV6kOUJgw==" spinCount="100000" sheet="1" objects="1" scenarios="1"/>
  <mergeCells count="101">
    <mergeCell ref="C72:E72"/>
    <mergeCell ref="F72:G72"/>
    <mergeCell ref="K72:L72"/>
    <mergeCell ref="N72:O72"/>
    <mergeCell ref="P72:Q72"/>
    <mergeCell ref="C71:E71"/>
    <mergeCell ref="F71:G71"/>
    <mergeCell ref="I71:J71"/>
    <mergeCell ref="K71:L71"/>
    <mergeCell ref="N71:O71"/>
    <mergeCell ref="P71:Q71"/>
    <mergeCell ref="I72:J72"/>
    <mergeCell ref="C70:E70"/>
    <mergeCell ref="F70:G70"/>
    <mergeCell ref="I70:J70"/>
    <mergeCell ref="K70:L70"/>
    <mergeCell ref="N70:O70"/>
    <mergeCell ref="P70:Q70"/>
    <mergeCell ref="C68:E68"/>
    <mergeCell ref="F68:G68"/>
    <mergeCell ref="I68:J68"/>
    <mergeCell ref="K68:L68"/>
    <mergeCell ref="P68:Q68"/>
    <mergeCell ref="C69:E69"/>
    <mergeCell ref="F69:G69"/>
    <mergeCell ref="I69:J69"/>
    <mergeCell ref="K69:L69"/>
    <mergeCell ref="P69:Q69"/>
    <mergeCell ref="N68:O68"/>
    <mergeCell ref="N69:O69"/>
    <mergeCell ref="C66:E66"/>
    <mergeCell ref="F66:G66"/>
    <mergeCell ref="I66:J66"/>
    <mergeCell ref="K66:L66"/>
    <mergeCell ref="P66:Q66"/>
    <mergeCell ref="C67:E67"/>
    <mergeCell ref="F67:G67"/>
    <mergeCell ref="I67:J67"/>
    <mergeCell ref="K67:L67"/>
    <mergeCell ref="P67:Q67"/>
    <mergeCell ref="N66:O66"/>
    <mergeCell ref="N67:O67"/>
    <mergeCell ref="C64:E64"/>
    <mergeCell ref="F64:G64"/>
    <mergeCell ref="I64:J64"/>
    <mergeCell ref="K64:L64"/>
    <mergeCell ref="P64:Q64"/>
    <mergeCell ref="C65:E65"/>
    <mergeCell ref="F65:G65"/>
    <mergeCell ref="I65:J65"/>
    <mergeCell ref="K65:L65"/>
    <mergeCell ref="P65:Q65"/>
    <mergeCell ref="N65:O65"/>
    <mergeCell ref="N64:O64"/>
    <mergeCell ref="C18:F18"/>
    <mergeCell ref="I18:P18"/>
    <mergeCell ref="I62:J62"/>
    <mergeCell ref="K62:L62"/>
    <mergeCell ref="N62:O62"/>
    <mergeCell ref="P62:Q62"/>
    <mergeCell ref="C63:E63"/>
    <mergeCell ref="F63:G63"/>
    <mergeCell ref="I63:J63"/>
    <mergeCell ref="K63:L63"/>
    <mergeCell ref="N63:O63"/>
    <mergeCell ref="P63:Q63"/>
    <mergeCell ref="C62:E62"/>
    <mergeCell ref="F62:G62"/>
    <mergeCell ref="D12:O12"/>
    <mergeCell ref="C14:F14"/>
    <mergeCell ref="I14:P14"/>
    <mergeCell ref="C15:F15"/>
    <mergeCell ref="I15:P15"/>
    <mergeCell ref="C16:F16"/>
    <mergeCell ref="I16:P16"/>
    <mergeCell ref="C17:F17"/>
    <mergeCell ref="I17:P17"/>
    <mergeCell ref="B10:E10"/>
    <mergeCell ref="I20:P20"/>
    <mergeCell ref="C21:F21"/>
    <mergeCell ref="I21:P21"/>
    <mergeCell ref="K36:L36"/>
    <mergeCell ref="K35:L35"/>
    <mergeCell ref="A1:S4"/>
    <mergeCell ref="H8:L8"/>
    <mergeCell ref="F60:P60"/>
    <mergeCell ref="G39:H39"/>
    <mergeCell ref="K39:L39"/>
    <mergeCell ref="C22:F22"/>
    <mergeCell ref="I22:P22"/>
    <mergeCell ref="C23:F23"/>
    <mergeCell ref="I23:P23"/>
    <mergeCell ref="C19:F19"/>
    <mergeCell ref="I19:P19"/>
    <mergeCell ref="C20:F20"/>
    <mergeCell ref="C24:F24"/>
    <mergeCell ref="I24:P24"/>
    <mergeCell ref="E26:F26"/>
    <mergeCell ref="G26:H26"/>
    <mergeCell ref="K26:L26"/>
    <mergeCell ref="M26:O26"/>
  </mergeCells>
  <conditionalFormatting sqref="C15:P15 G16:H25 I16:P24 C16:F24">
    <cfRule type="expression" dxfId="24" priority="1">
      <formula>$H15&lt;&gt;""</formula>
    </cfRule>
    <cfRule type="expression" dxfId="23" priority="2">
      <formula>$H15=""</formula>
    </cfRule>
  </conditionalFormatting>
  <conditionalFormatting sqref="C63:G72">
    <cfRule type="expression" dxfId="22" priority="3">
      <formula>$F63&lt;&gt;""</formula>
    </cfRule>
    <cfRule type="expression" dxfId="21" priority="4">
      <formula>$F63=""</formula>
    </cfRule>
  </conditionalFormatting>
  <conditionalFormatting sqref="I63:L72">
    <cfRule type="expression" dxfId="20" priority="5">
      <formula>$K63&lt;&gt;""</formula>
    </cfRule>
    <cfRule type="expression" dxfId="19" priority="6">
      <formula>$K63=""</formula>
    </cfRule>
  </conditionalFormatting>
  <conditionalFormatting sqref="N63:Q72">
    <cfRule type="expression" dxfId="18" priority="8">
      <formula>$P63&lt;&gt;""</formula>
    </cfRule>
    <cfRule type="expression" dxfId="17" priority="9">
      <formula>$P63=""</formula>
    </cfRule>
  </conditionalFormatting>
  <dataValidations count="2">
    <dataValidation type="list" allowBlank="1" showInputMessage="1" showErrorMessage="1" sqref="M26:O26" xr:uid="{498F1DDB-B600-49B8-9456-9586BB35B735}">
      <formula1>OFFSET(IF(G26="Catégorie",groupe_l,IF(G26="Âge",age_l,IF(G26="Atelier",atelier_l,IF(G26="Espèce",espece_l,"")))),0,0,11-COUNTBLANK(IF(G26="Catégorie",groupe_l,IF(G26="Âge",age_l,IF(G26="Atelier",atelier_l,IF(G26="Espèce",espece_l,""))))))</formula1>
    </dataValidation>
    <dataValidation type="list" allowBlank="1" showInputMessage="1" showErrorMessage="1" sqref="G26:H26" xr:uid="{1F1BE6B2-6A28-42DE-BD60-8EE0DD1786AF}">
      <formula1>"Âge,Atelier,Espèce,Catégorie"</formula1>
    </dataValidation>
  </dataValidations>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7" id="{2FF81F23-CA82-4D4F-9730-91E082F193F6}">
            <xm:f>INDEX(MASQ2!$W$4:$X$64,MATCH($I63,MASQ2!$X$4:$X$64,0),1)="x"</xm:f>
            <x14:dxf>
              <font>
                <b/>
                <i val="0"/>
              </font>
              <fill>
                <patternFill>
                  <bgColor rgb="FFFF0000"/>
                </patternFill>
              </fill>
            </x14:dxf>
          </x14:cfRule>
          <xm:sqref>I63:J72</xm:sqref>
        </x14:conditionalFormatting>
        <x14:conditionalFormatting xmlns:xm="http://schemas.microsoft.com/office/excel/2006/main">
          <x14:cfRule type="expression" priority="10" id="{72C21EC6-D7F9-4A97-AB33-A317761082D2}">
            <xm:f>INDEX(MASQ2!$AB$4:$AC$27,MATCH($N63,MASQ2!$AC$4:$AC$27,0),1)="x"</xm:f>
            <x14:dxf>
              <font>
                <b/>
                <i val="0"/>
              </font>
              <fill>
                <patternFill>
                  <bgColor rgb="FFFF0000"/>
                </patternFill>
              </fill>
            </x14:dxf>
          </x14:cfRule>
          <xm:sqref>N63:O72</xm:sqref>
        </x14:conditionalFormatting>
        <x14:conditionalFormatting xmlns:xm="http://schemas.microsoft.com/office/excel/2006/main">
          <x14:cfRule type="expression" priority="11" id="{76FA9003-2611-4E97-B719-2C522A8F200E}">
            <xm:f>INDEX(MASQ2!$I$4:$J$600,MATCH($C63,MASQ2!$J$4:$J$600,0),1)="x"</xm:f>
            <x14:dxf>
              <font>
                <b/>
                <i val="0"/>
              </font>
              <fill>
                <patternFill>
                  <bgColor rgb="FFFF0000"/>
                </patternFill>
              </fill>
            </x14:dxf>
          </x14:cfRule>
          <xm:sqref>C63:C72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C112F-8CC0-459F-8643-78B93D50D603}">
  <dimension ref="A1:V72"/>
  <sheetViews>
    <sheetView view="pageLayout" zoomScaleNormal="100" workbookViewId="0">
      <selection activeCell="H10" sqref="H10"/>
    </sheetView>
  </sheetViews>
  <sheetFormatPr baseColWidth="10" defaultColWidth="0" defaultRowHeight="16.5" zeroHeight="1" x14ac:dyDescent="0.25"/>
  <cols>
    <col min="1" max="1" width="1" style="21" customWidth="1"/>
    <col min="2" max="10" width="8.28515625" style="21" customWidth="1"/>
    <col min="11" max="11" width="9.7109375" style="21" customWidth="1"/>
    <col min="12" max="12" width="8.28515625" style="255" customWidth="1"/>
    <col min="13" max="16" width="8.28515625" style="21" customWidth="1"/>
    <col min="17" max="17" width="7.5703125" style="21" customWidth="1"/>
    <col min="18" max="18" width="7" style="21" customWidth="1"/>
    <col min="19" max="19" width="1" style="21" customWidth="1"/>
    <col min="20" max="22" width="7.42578125" style="132" hidden="1"/>
    <col min="23" max="16384" width="11.42578125" style="132" hidden="1"/>
  </cols>
  <sheetData>
    <row r="1" spans="1:19" ht="12.75" customHeight="1" x14ac:dyDescent="0.25">
      <c r="A1" s="377" t="s">
        <v>657</v>
      </c>
      <c r="B1" s="377"/>
      <c r="C1" s="377"/>
      <c r="D1" s="377"/>
      <c r="E1" s="377"/>
      <c r="F1" s="377"/>
      <c r="G1" s="377"/>
      <c r="H1" s="377"/>
      <c r="I1" s="377"/>
      <c r="J1" s="377"/>
      <c r="K1" s="377"/>
      <c r="L1" s="377"/>
      <c r="M1" s="377"/>
      <c r="N1" s="377"/>
      <c r="O1" s="377"/>
      <c r="P1" s="377"/>
      <c r="Q1" s="377"/>
      <c r="R1" s="377"/>
      <c r="S1" s="377"/>
    </row>
    <row r="2" spans="1:19" ht="12.75" customHeight="1" x14ac:dyDescent="0.25">
      <c r="A2" s="377"/>
      <c r="B2" s="377"/>
      <c r="C2" s="377"/>
      <c r="D2" s="377"/>
      <c r="E2" s="377"/>
      <c r="F2" s="377"/>
      <c r="G2" s="377"/>
      <c r="H2" s="377"/>
      <c r="I2" s="377"/>
      <c r="J2" s="377"/>
      <c r="K2" s="377"/>
      <c r="L2" s="377"/>
      <c r="M2" s="377"/>
      <c r="N2" s="377"/>
      <c r="O2" s="377"/>
      <c r="P2" s="377"/>
      <c r="Q2" s="377"/>
      <c r="R2" s="377"/>
      <c r="S2" s="377"/>
    </row>
    <row r="3" spans="1:19" ht="12.75" customHeight="1" x14ac:dyDescent="0.25">
      <c r="A3" s="377"/>
      <c r="B3" s="377"/>
      <c r="C3" s="377"/>
      <c r="D3" s="377"/>
      <c r="E3" s="377"/>
      <c r="F3" s="377"/>
      <c r="G3" s="377"/>
      <c r="H3" s="377"/>
      <c r="I3" s="377"/>
      <c r="J3" s="377"/>
      <c r="K3" s="377"/>
      <c r="L3" s="377"/>
      <c r="M3" s="377"/>
      <c r="N3" s="377"/>
      <c r="O3" s="377"/>
      <c r="P3" s="377"/>
      <c r="Q3" s="377"/>
      <c r="R3" s="377"/>
      <c r="S3" s="377"/>
    </row>
    <row r="4" spans="1:19" ht="12.75" customHeight="1" x14ac:dyDescent="0.25">
      <c r="A4" s="377"/>
      <c r="B4" s="377"/>
      <c r="C4" s="377"/>
      <c r="D4" s="377"/>
      <c r="E4" s="377"/>
      <c r="F4" s="377"/>
      <c r="G4" s="377"/>
      <c r="H4" s="377"/>
      <c r="I4" s="377"/>
      <c r="J4" s="377"/>
      <c r="K4" s="377"/>
      <c r="L4" s="377"/>
      <c r="M4" s="377"/>
      <c r="N4" s="377"/>
      <c r="O4" s="377"/>
      <c r="P4" s="377"/>
      <c r="Q4" s="377"/>
      <c r="R4" s="377"/>
      <c r="S4" s="377"/>
    </row>
    <row r="5" spans="1:19" ht="21.75" customHeight="1" x14ac:dyDescent="0.25">
      <c r="B5" s="22"/>
      <c r="C5" s="22"/>
      <c r="D5" s="22"/>
      <c r="E5" s="22"/>
      <c r="F5" s="22"/>
      <c r="G5" s="22"/>
      <c r="H5" s="22"/>
      <c r="I5" s="22"/>
      <c r="J5" s="22"/>
      <c r="K5" s="22"/>
      <c r="L5" s="133"/>
    </row>
    <row r="6" spans="1:19" ht="21.75" customHeight="1" x14ac:dyDescent="0.25">
      <c r="B6" s="22"/>
      <c r="C6" s="22"/>
      <c r="D6" s="22"/>
      <c r="E6" s="22"/>
      <c r="F6" s="22"/>
      <c r="G6" s="22"/>
      <c r="H6" s="22"/>
      <c r="I6" s="22"/>
      <c r="J6" s="22"/>
      <c r="K6" s="22"/>
      <c r="L6" s="133"/>
    </row>
    <row r="7" spans="1:19" ht="13.5" customHeight="1" x14ac:dyDescent="0.25">
      <c r="B7" s="20"/>
      <c r="C7" s="20"/>
      <c r="D7" s="20"/>
      <c r="E7" s="20"/>
      <c r="F7" s="20"/>
      <c r="G7" s="20"/>
      <c r="H7" s="20"/>
      <c r="I7" s="20"/>
      <c r="J7" s="20"/>
      <c r="K7" s="20"/>
      <c r="L7" s="134"/>
    </row>
    <row r="8" spans="1:19" ht="14.25" customHeight="1" x14ac:dyDescent="0.25">
      <c r="A8" s="111"/>
      <c r="B8" s="112"/>
      <c r="C8" s="112"/>
      <c r="H8" s="381" t="str">
        <f>IF('Étape 1 - à remplir'!D14="","",'Étape 1 - à remplir'!D14&amp;" - ")&amp;'Étape 1 - à remplir'!D15</f>
        <v/>
      </c>
      <c r="I8" s="382"/>
      <c r="J8" s="382"/>
      <c r="K8" s="382"/>
      <c r="L8" s="383"/>
    </row>
    <row r="9" spans="1:19" ht="13.5" customHeight="1" thickBot="1" x14ac:dyDescent="0.3">
      <c r="A9" s="111"/>
      <c r="B9" s="111"/>
      <c r="C9" s="25"/>
      <c r="D9" s="25"/>
      <c r="E9" s="25"/>
      <c r="F9" s="25"/>
      <c r="G9" s="113"/>
      <c r="H9" s="113"/>
      <c r="I9" s="113"/>
      <c r="J9" s="113"/>
      <c r="K9" s="113"/>
    </row>
    <row r="10" spans="1:19" ht="24" customHeight="1" thickBot="1" x14ac:dyDescent="0.3">
      <c r="A10" s="111"/>
      <c r="B10" s="378" t="s">
        <v>4636</v>
      </c>
      <c r="C10" s="379"/>
      <c r="D10" s="379"/>
      <c r="E10" s="380"/>
      <c r="F10" s="122"/>
      <c r="G10" s="122"/>
      <c r="H10" s="122"/>
      <c r="I10" s="122"/>
      <c r="J10" s="122"/>
      <c r="K10" s="122"/>
      <c r="L10" s="122"/>
      <c r="M10" s="122"/>
      <c r="N10" s="122"/>
      <c r="O10" s="122"/>
      <c r="P10" s="122"/>
      <c r="Q10" s="122"/>
      <c r="R10" s="123"/>
    </row>
    <row r="11" spans="1:19" ht="24" customHeight="1" x14ac:dyDescent="0.25">
      <c r="A11" s="25"/>
      <c r="B11" s="116"/>
      <c r="C11" s="117"/>
      <c r="D11" s="117"/>
      <c r="E11" s="117"/>
      <c r="F11" s="117"/>
      <c r="G11" s="117"/>
      <c r="H11" s="118"/>
      <c r="I11" s="118"/>
      <c r="J11" s="118"/>
      <c r="K11" s="119"/>
      <c r="L11" s="120"/>
      <c r="M11" s="119"/>
      <c r="N11" s="119"/>
      <c r="O11" s="118"/>
      <c r="P11" s="118"/>
      <c r="Q11" s="118"/>
      <c r="R11" s="135"/>
    </row>
    <row r="12" spans="1:19" ht="24" customHeight="1" x14ac:dyDescent="0.25">
      <c r="A12" s="25"/>
      <c r="B12" s="125"/>
      <c r="D12" s="396" t="str">
        <f>IFERROR(IF(SUMIF('Étape 1 - à remplir'!G$31:G$400,"kg",'Étape 1 - à remplir'!F$31:F$400)/SUMIF('Étape 1 - à remplir'!G$19:G$28,"kg",'Étape 1 - à remplir'!F$19:F$28)=0,"L'exploitation n'a pas réalisé de traitements antibiotiques lors de l'année étudiée pour les animaux traités par lot","L'exploitation a un taux de traitement de "&amp;ROUND(SUMIF('Étape 1 - à remplir'!G$31:G$400,"kg",'Étape 1 - à remplir'!F$31:F$400)/SUMIF('Étape 1 - à remplir'!G$19:G$28,"kg",'Étape 1 - à remplir'!F$19:F$28),2)&amp;" sur l'année étudiée. Ce qui correspond à l'utilisation de "&amp;ROUND(SUMIF('Étape 1 - à remplir'!G$31:G$400,"kg",'Étape 1 - à remplir'!F$31:F$400)/SUMIF('Étape 1 - à remplir'!G$19:G$28,"kg",'Étape 1 - à remplir'!F$19:F$28),2)&amp;IF(SUMIF('Étape 1 - à remplir'!G$31:G$400,"kg",'Étape 1 - à remplir'!F$31:F$400)/SUMIF('Étape 1 - à remplir'!G$19:G$28,"kg",'Étape 1 - à remplir'!F$19:F$28)&lt;1," traitement antibiotique"," traitements antibiotiques")&amp;" par lot en moyenne."),"")</f>
        <v/>
      </c>
      <c r="E12" s="396"/>
      <c r="F12" s="396"/>
      <c r="G12" s="396"/>
      <c r="H12" s="396"/>
      <c r="I12" s="396"/>
      <c r="J12" s="396"/>
      <c r="K12" s="396"/>
      <c r="L12" s="396"/>
      <c r="M12" s="396"/>
      <c r="N12" s="396"/>
      <c r="O12" s="396"/>
      <c r="Q12" s="255"/>
      <c r="R12" s="136"/>
    </row>
    <row r="13" spans="1:19" ht="24" customHeight="1" x14ac:dyDescent="0.25">
      <c r="A13" s="25"/>
      <c r="B13" s="125"/>
      <c r="Q13" s="255"/>
      <c r="R13" s="136"/>
    </row>
    <row r="14" spans="1:19" ht="24" customHeight="1" x14ac:dyDescent="0.25">
      <c r="A14" s="25"/>
      <c r="B14" s="125"/>
      <c r="C14" s="384" t="s">
        <v>4601</v>
      </c>
      <c r="D14" s="385"/>
      <c r="E14" s="385"/>
      <c r="F14" s="386"/>
      <c r="G14" s="130" t="s">
        <v>658</v>
      </c>
      <c r="H14" s="254" t="s">
        <v>149</v>
      </c>
      <c r="I14" s="399" t="s">
        <v>150</v>
      </c>
      <c r="J14" s="385"/>
      <c r="K14" s="385"/>
      <c r="L14" s="385"/>
      <c r="M14" s="385"/>
      <c r="N14" s="385"/>
      <c r="O14" s="385"/>
      <c r="P14" s="385"/>
      <c r="Q14" s="255"/>
      <c r="R14" s="136"/>
    </row>
    <row r="15" spans="1:19" ht="24" customHeight="1" x14ac:dyDescent="0.25">
      <c r="A15" s="25"/>
      <c r="B15" s="125"/>
      <c r="C15" s="374" t="str">
        <f>MASQ2!CQ16</f>
        <v/>
      </c>
      <c r="D15" s="374"/>
      <c r="E15" s="374"/>
      <c r="F15" s="374"/>
      <c r="G15" s="253" t="str">
        <f>IFERROR(MASQ2!CR16,"")</f>
        <v/>
      </c>
      <c r="H15" s="124" t="str">
        <f>IFERROR(MASQ2!CS16,"")</f>
        <v/>
      </c>
      <c r="I15" s="400" t="str">
        <f>IF(H15="","",IF('Étape 1 - à remplir'!D$15="","Un kilo de ce groupe d'animaux reçoit "&amp;ROUND(H15,2)&amp;" traitement par an","En "&amp;'Étape 1 - à remplir'!D$15&amp;", un kilo de ce groupe d'animaux reçoit "&amp;ROUND(H15,2)&amp;" traitement par an"))</f>
        <v/>
      </c>
      <c r="J15" s="400"/>
      <c r="K15" s="400"/>
      <c r="L15" s="400"/>
      <c r="M15" s="400"/>
      <c r="N15" s="400"/>
      <c r="O15" s="400"/>
      <c r="P15" s="400"/>
      <c r="Q15" s="255"/>
      <c r="R15" s="136"/>
    </row>
    <row r="16" spans="1:19" ht="24" customHeight="1" x14ac:dyDescent="0.25">
      <c r="A16" s="25"/>
      <c r="B16" s="125"/>
      <c r="C16" s="374" t="str">
        <f>MASQ2!CQ17</f>
        <v/>
      </c>
      <c r="D16" s="374"/>
      <c r="E16" s="374"/>
      <c r="F16" s="374"/>
      <c r="G16" s="253" t="str">
        <f>IFERROR(MASQ2!CR17,"")</f>
        <v/>
      </c>
      <c r="H16" s="124" t="str">
        <f>IFERROR(MASQ2!CS17,"")</f>
        <v/>
      </c>
      <c r="I16" s="400" t="str">
        <f>IF(H16="","",IF('Étape 1 - à remplir'!D$15="","Un kilo de ce groupe d'animaux reçoit "&amp;ROUND(H16,2)&amp;" traitement par an","En "&amp;'Étape 1 - à remplir'!D$15&amp;", un kilo de ce groupe d'animaux reçoit "&amp;ROUND(H16,2)&amp;" traitement par an"))</f>
        <v/>
      </c>
      <c r="J16" s="400"/>
      <c r="K16" s="400"/>
      <c r="L16" s="400"/>
      <c r="M16" s="400"/>
      <c r="N16" s="400"/>
      <c r="O16" s="400"/>
      <c r="P16" s="400"/>
      <c r="Q16" s="255"/>
      <c r="R16" s="136"/>
    </row>
    <row r="17" spans="1:18" ht="24" customHeight="1" x14ac:dyDescent="0.25">
      <c r="A17" s="25"/>
      <c r="B17" s="125"/>
      <c r="C17" s="374" t="str">
        <f>MASQ2!CQ18</f>
        <v/>
      </c>
      <c r="D17" s="374"/>
      <c r="E17" s="374"/>
      <c r="F17" s="374"/>
      <c r="G17" s="253" t="str">
        <f>IFERROR(MASQ2!CR18,"")</f>
        <v/>
      </c>
      <c r="H17" s="124" t="str">
        <f>IFERROR(MASQ2!CS18,"")</f>
        <v/>
      </c>
      <c r="I17" s="400" t="str">
        <f>IF(H17="","",IF('Étape 1 - à remplir'!D$15="","Un kilo de ce groupe d'animaux reçoit "&amp;ROUND(H17,2)&amp;" traitement par an","En "&amp;'Étape 1 - à remplir'!D$15&amp;", un kilo de ce groupe d'animaux reçoit "&amp;ROUND(H17,2)&amp;" traitement par an"))</f>
        <v/>
      </c>
      <c r="J17" s="400"/>
      <c r="K17" s="400"/>
      <c r="L17" s="400"/>
      <c r="M17" s="400"/>
      <c r="N17" s="400"/>
      <c r="O17" s="400"/>
      <c r="P17" s="400"/>
      <c r="Q17" s="255"/>
      <c r="R17" s="136"/>
    </row>
    <row r="18" spans="1:18" ht="24" customHeight="1" x14ac:dyDescent="0.25">
      <c r="A18" s="25"/>
      <c r="B18" s="125"/>
      <c r="C18" s="374" t="str">
        <f>MASQ2!CQ19</f>
        <v/>
      </c>
      <c r="D18" s="374"/>
      <c r="E18" s="374"/>
      <c r="F18" s="374"/>
      <c r="G18" s="253" t="str">
        <f>IFERROR(MASQ2!CR19,"")</f>
        <v/>
      </c>
      <c r="H18" s="124" t="str">
        <f>IFERROR(MASQ2!CS19,"")</f>
        <v/>
      </c>
      <c r="I18" s="400" t="str">
        <f>IF(H18="","",IF('Étape 1 - à remplir'!D$15="","Un kilo de ce groupe d'animaux reçoit "&amp;ROUND(H18,2)&amp;" traitement par an","En "&amp;'Étape 1 - à remplir'!D$15&amp;", un kilo de ce groupe d'animaux reçoit "&amp;ROUND(H18,2)&amp;" traitement par an"))</f>
        <v/>
      </c>
      <c r="J18" s="400"/>
      <c r="K18" s="400"/>
      <c r="L18" s="400"/>
      <c r="M18" s="400"/>
      <c r="N18" s="400"/>
      <c r="O18" s="400"/>
      <c r="P18" s="400"/>
      <c r="Q18" s="255"/>
      <c r="R18" s="136"/>
    </row>
    <row r="19" spans="1:18" ht="24" customHeight="1" x14ac:dyDescent="0.25">
      <c r="A19" s="25"/>
      <c r="B19" s="125"/>
      <c r="C19" s="374" t="str">
        <f>MASQ2!CQ20</f>
        <v/>
      </c>
      <c r="D19" s="374"/>
      <c r="E19" s="374"/>
      <c r="F19" s="374"/>
      <c r="G19" s="253" t="str">
        <f>IFERROR(MASQ2!CR20,"")</f>
        <v/>
      </c>
      <c r="H19" s="124" t="str">
        <f>IFERROR(MASQ2!CS20,"")</f>
        <v/>
      </c>
      <c r="I19" s="400" t="str">
        <f>IF(H19="","",IF('Étape 1 - à remplir'!D$15="","Un kilo de ce groupe d'animaux reçoit "&amp;ROUND(H19,2)&amp;" traitement par an","En "&amp;'Étape 1 - à remplir'!D$15&amp;", un kilo de ce groupe d'animaux reçoit "&amp;ROUND(H19,2)&amp;" traitement par an"))</f>
        <v/>
      </c>
      <c r="J19" s="400"/>
      <c r="K19" s="400"/>
      <c r="L19" s="400"/>
      <c r="M19" s="400"/>
      <c r="N19" s="400"/>
      <c r="O19" s="400"/>
      <c r="P19" s="400"/>
      <c r="Q19" s="255"/>
      <c r="R19" s="136"/>
    </row>
    <row r="20" spans="1:18" ht="24" customHeight="1" x14ac:dyDescent="0.25">
      <c r="A20" s="25"/>
      <c r="B20" s="125"/>
      <c r="C20" s="374" t="str">
        <f>MASQ2!CQ21</f>
        <v/>
      </c>
      <c r="D20" s="374"/>
      <c r="E20" s="374"/>
      <c r="F20" s="374"/>
      <c r="G20" s="253" t="str">
        <f>IFERROR(MASQ2!CR21,"")</f>
        <v/>
      </c>
      <c r="H20" s="124" t="str">
        <f>IFERROR(MASQ2!CS21,"")</f>
        <v/>
      </c>
      <c r="I20" s="400" t="str">
        <f>IF(H20="","",IF('Étape 1 - à remplir'!D$15="","Un kilo de ce groupe d'animaux reçoit "&amp;ROUND(H20,2)&amp;" traitement par an","En "&amp;'Étape 1 - à remplir'!D$15&amp;", un kilo de ce groupe d'animaux reçoit "&amp;ROUND(H20,2)&amp;" traitement par an"))</f>
        <v/>
      </c>
      <c r="J20" s="400"/>
      <c r="K20" s="400"/>
      <c r="L20" s="400"/>
      <c r="M20" s="400"/>
      <c r="N20" s="400"/>
      <c r="O20" s="400"/>
      <c r="P20" s="400"/>
      <c r="Q20" s="255"/>
      <c r="R20" s="136"/>
    </row>
    <row r="21" spans="1:18" ht="24" customHeight="1" x14ac:dyDescent="0.25">
      <c r="A21" s="25"/>
      <c r="B21" s="125"/>
      <c r="C21" s="374" t="str">
        <f>MASQ2!CQ22</f>
        <v/>
      </c>
      <c r="D21" s="374"/>
      <c r="E21" s="374"/>
      <c r="F21" s="374"/>
      <c r="G21" s="253" t="str">
        <f>IFERROR(MASQ2!CR22,"")</f>
        <v/>
      </c>
      <c r="H21" s="124" t="str">
        <f>IFERROR(MASQ2!CS22,"")</f>
        <v/>
      </c>
      <c r="I21" s="400" t="str">
        <f>IF(H21="","",IF('Étape 1 - à remplir'!D$15="","Un kilo de ce groupe d'animaux reçoit "&amp;ROUND(H21,2)&amp;" traitement par an","En "&amp;'Étape 1 - à remplir'!D$15&amp;", un kilo de ce groupe d'animaux reçoit "&amp;ROUND(H21,2)&amp;" traitement par an"))</f>
        <v/>
      </c>
      <c r="J21" s="400"/>
      <c r="K21" s="400"/>
      <c r="L21" s="400"/>
      <c r="M21" s="400"/>
      <c r="N21" s="400"/>
      <c r="O21" s="400"/>
      <c r="P21" s="400"/>
      <c r="Q21" s="255"/>
      <c r="R21" s="136"/>
    </row>
    <row r="22" spans="1:18" ht="24" customHeight="1" x14ac:dyDescent="0.25">
      <c r="A22" s="25"/>
      <c r="B22" s="125"/>
      <c r="C22" s="374" t="str">
        <f>MASQ2!CQ23</f>
        <v/>
      </c>
      <c r="D22" s="374"/>
      <c r="E22" s="374"/>
      <c r="F22" s="374"/>
      <c r="G22" s="253" t="str">
        <f>IFERROR(MASQ2!CR23,"")</f>
        <v/>
      </c>
      <c r="H22" s="124" t="str">
        <f>IFERROR(MASQ2!CS23,"")</f>
        <v/>
      </c>
      <c r="I22" s="400" t="str">
        <f>IF(H22="","",IF('Étape 1 - à remplir'!D$15="","Un kilo de ce groupe d'animaux reçoit "&amp;ROUND(H22,2)&amp;" traitement par an","En "&amp;'Étape 1 - à remplir'!D$15&amp;", un kilo de ce groupe d'animaux reçoit "&amp;ROUND(H22,2)&amp;" traitement par an"))</f>
        <v/>
      </c>
      <c r="J22" s="400"/>
      <c r="K22" s="400"/>
      <c r="L22" s="400"/>
      <c r="M22" s="400"/>
      <c r="N22" s="400"/>
      <c r="O22" s="400"/>
      <c r="P22" s="400"/>
      <c r="Q22" s="255"/>
      <c r="R22" s="136"/>
    </row>
    <row r="23" spans="1:18" ht="24" customHeight="1" x14ac:dyDescent="0.25">
      <c r="A23" s="25"/>
      <c r="B23" s="116"/>
      <c r="C23" s="374" t="str">
        <f>MASQ2!CQ24</f>
        <v/>
      </c>
      <c r="D23" s="374"/>
      <c r="E23" s="374"/>
      <c r="F23" s="374"/>
      <c r="G23" s="253" t="str">
        <f>IFERROR(MASQ2!CR24,"")</f>
        <v/>
      </c>
      <c r="H23" s="124" t="str">
        <f>IFERROR(MASQ2!CS24,"")</f>
        <v/>
      </c>
      <c r="I23" s="400" t="str">
        <f>IF(H23="","",IF('Étape 1 - à remplir'!D$15="","Un kilo de ce groupe d'animaux reçoit "&amp;ROUND(H23,2)&amp;" traitement par an","En "&amp;'Étape 1 - à remplir'!D$15&amp;", un kilo de ce groupe d'animaux reçoit "&amp;ROUND(H23,2)&amp;" traitement par an"))</f>
        <v/>
      </c>
      <c r="J23" s="400"/>
      <c r="K23" s="400"/>
      <c r="L23" s="400"/>
      <c r="M23" s="400"/>
      <c r="N23" s="400"/>
      <c r="O23" s="400"/>
      <c r="P23" s="400"/>
      <c r="R23" s="135"/>
    </row>
    <row r="24" spans="1:18" ht="24" customHeight="1" x14ac:dyDescent="0.25">
      <c r="A24" s="25"/>
      <c r="B24" s="121" t="s">
        <v>213</v>
      </c>
      <c r="C24" s="374" t="str">
        <f>MASQ2!CQ25</f>
        <v/>
      </c>
      <c r="D24" s="374"/>
      <c r="E24" s="374"/>
      <c r="F24" s="374"/>
      <c r="G24" s="253" t="str">
        <f>IFERROR(MASQ2!CR25,"")</f>
        <v/>
      </c>
      <c r="H24" s="124" t="str">
        <f>IFERROR(MASQ2!CS25,"")</f>
        <v/>
      </c>
      <c r="I24" s="400" t="str">
        <f>IF(H24="","",IF('Étape 1 - à remplir'!D$15="","Un kilo de ce groupe d'animaux reçoit "&amp;ROUND(H24,2)&amp;" traitement par an","En "&amp;'Étape 1 - à remplir'!D$15&amp;", un kilo de ce groupe d'animaux reçoit "&amp;ROUND(H24,2)&amp;" traitement par an"))</f>
        <v/>
      </c>
      <c r="J24" s="400"/>
      <c r="K24" s="400"/>
      <c r="L24" s="400"/>
      <c r="M24" s="400"/>
      <c r="N24" s="400"/>
      <c r="O24" s="400"/>
      <c r="P24" s="400"/>
      <c r="Q24" s="118"/>
      <c r="R24" s="135"/>
    </row>
    <row r="25" spans="1:18" ht="6.75" customHeight="1" x14ac:dyDescent="0.25">
      <c r="A25" s="25"/>
      <c r="B25" s="115"/>
      <c r="C25" s="25"/>
      <c r="D25" s="25"/>
      <c r="E25" s="114"/>
      <c r="F25" s="25"/>
      <c r="G25" s="253"/>
      <c r="H25" s="124"/>
      <c r="I25" s="25"/>
      <c r="J25" s="25"/>
      <c r="K25" s="25"/>
      <c r="M25" s="255"/>
      <c r="N25" s="255"/>
      <c r="O25" s="255"/>
      <c r="P25" s="255"/>
      <c r="Q25" s="255"/>
      <c r="R25" s="136"/>
    </row>
    <row r="26" spans="1:18" ht="36" customHeight="1" x14ac:dyDescent="0.25">
      <c r="A26" s="25"/>
      <c r="B26" s="115"/>
      <c r="C26" s="25"/>
      <c r="D26" s="25"/>
      <c r="E26" s="401" t="s">
        <v>669</v>
      </c>
      <c r="F26" s="402"/>
      <c r="G26" s="404" t="s">
        <v>4634</v>
      </c>
      <c r="H26" s="398"/>
      <c r="I26" s="276"/>
      <c r="J26" s="276"/>
      <c r="K26" s="401" t="str">
        <f>IF(G26="","",IF(G26="Âge","Quel âge?",IF(G26="Atelier","Quel atelier?",IF(G26="Espèce","Quelle espèce?",IF(G26="Catégorie","Quel groupe?","")))))</f>
        <v>Quel groupe?</v>
      </c>
      <c r="L26" s="402"/>
      <c r="M26" s="397" t="s">
        <v>670</v>
      </c>
      <c r="N26" s="397"/>
      <c r="O26" s="398"/>
      <c r="Q26" s="255"/>
      <c r="R26" s="136"/>
    </row>
    <row r="27" spans="1:18" ht="24" customHeight="1" x14ac:dyDescent="0.25">
      <c r="A27" s="25"/>
      <c r="B27" s="115"/>
      <c r="C27" s="25"/>
      <c r="D27" s="25"/>
      <c r="E27" s="114"/>
      <c r="F27" s="25"/>
      <c r="G27" s="25"/>
      <c r="H27" s="25"/>
      <c r="I27" s="25"/>
      <c r="J27" s="25"/>
      <c r="K27" s="25"/>
      <c r="M27" s="255"/>
      <c r="N27" s="255"/>
      <c r="O27" s="255"/>
      <c r="P27" s="255"/>
      <c r="Q27" s="255"/>
      <c r="R27" s="136"/>
    </row>
    <row r="28" spans="1:18" ht="24" customHeight="1" x14ac:dyDescent="0.25">
      <c r="A28" s="25"/>
      <c r="B28" s="115"/>
      <c r="C28" s="25"/>
      <c r="D28" s="25"/>
      <c r="E28" s="114"/>
      <c r="F28" s="25"/>
      <c r="G28" s="25"/>
      <c r="H28" s="25"/>
      <c r="I28" s="25"/>
      <c r="J28" s="25"/>
      <c r="K28" s="25"/>
      <c r="M28" s="255"/>
      <c r="N28" s="255"/>
      <c r="O28" s="255"/>
      <c r="P28" s="255"/>
      <c r="Q28" s="255"/>
      <c r="R28" s="136"/>
    </row>
    <row r="29" spans="1:18" ht="24" customHeight="1" x14ac:dyDescent="0.25">
      <c r="A29" s="255"/>
      <c r="B29" s="125"/>
      <c r="C29" s="255"/>
      <c r="D29" s="255"/>
      <c r="E29" s="24"/>
      <c r="F29" s="25"/>
      <c r="G29" s="25"/>
      <c r="H29" s="255"/>
      <c r="I29" s="255"/>
      <c r="J29" s="255"/>
      <c r="K29" s="255"/>
      <c r="M29" s="255"/>
      <c r="N29" s="255"/>
      <c r="O29" s="255"/>
      <c r="P29" s="255"/>
      <c r="Q29" s="255"/>
      <c r="R29" s="136"/>
    </row>
    <row r="30" spans="1:18" ht="24" customHeight="1" x14ac:dyDescent="0.25">
      <c r="A30" s="255"/>
      <c r="B30" s="125"/>
      <c r="C30" s="255"/>
      <c r="D30" s="255"/>
      <c r="E30" s="24"/>
      <c r="F30" s="25"/>
      <c r="G30" s="25"/>
      <c r="H30" s="255"/>
      <c r="I30" s="255"/>
      <c r="J30" s="255"/>
      <c r="K30" s="255"/>
      <c r="M30" s="255"/>
      <c r="N30" s="255"/>
      <c r="O30" s="255"/>
      <c r="P30" s="255"/>
      <c r="Q30" s="255"/>
      <c r="R30" s="136"/>
    </row>
    <row r="31" spans="1:18" ht="24" customHeight="1" x14ac:dyDescent="0.25">
      <c r="A31" s="255"/>
      <c r="B31" s="125"/>
      <c r="C31" s="255"/>
      <c r="D31" s="255"/>
      <c r="E31" s="24"/>
      <c r="F31" s="25"/>
      <c r="G31" s="25"/>
      <c r="H31" s="255"/>
      <c r="I31" s="255"/>
      <c r="J31" s="255"/>
      <c r="K31" s="255"/>
      <c r="M31" s="255"/>
      <c r="N31" s="255"/>
      <c r="O31" s="255"/>
      <c r="P31" s="255"/>
      <c r="Q31" s="255"/>
      <c r="R31" s="136"/>
    </row>
    <row r="32" spans="1:18" ht="24" customHeight="1" x14ac:dyDescent="0.25">
      <c r="A32" s="255"/>
      <c r="B32" s="125"/>
      <c r="C32" s="255"/>
      <c r="D32" s="255"/>
      <c r="E32" s="24"/>
      <c r="F32" s="25"/>
      <c r="G32" s="26"/>
      <c r="H32" s="255"/>
      <c r="I32" s="255"/>
      <c r="J32" s="255"/>
      <c r="K32" s="255"/>
      <c r="M32" s="255"/>
      <c r="N32" s="255"/>
      <c r="O32" s="255"/>
      <c r="P32" s="255"/>
      <c r="Q32" s="255"/>
      <c r="R32" s="136"/>
    </row>
    <row r="33" spans="1:18" ht="24" customHeight="1" x14ac:dyDescent="0.25">
      <c r="A33" s="27"/>
      <c r="B33" s="126"/>
      <c r="C33" s="110"/>
      <c r="D33" s="110"/>
      <c r="E33" s="110"/>
      <c r="F33" s="110"/>
      <c r="G33" s="110"/>
      <c r="H33" s="255"/>
      <c r="I33" s="255"/>
      <c r="J33" s="255"/>
      <c r="K33" s="255"/>
      <c r="M33" s="255"/>
      <c r="N33" s="255"/>
      <c r="O33" s="255"/>
      <c r="P33" s="255"/>
      <c r="Q33" s="255"/>
      <c r="R33" s="136"/>
    </row>
    <row r="34" spans="1:18" ht="15" customHeight="1" x14ac:dyDescent="0.25">
      <c r="A34" s="27"/>
      <c r="B34" s="127"/>
      <c r="C34" s="28"/>
      <c r="D34" s="255"/>
      <c r="E34" s="255"/>
      <c r="F34" s="255"/>
      <c r="G34" s="255"/>
      <c r="H34" s="255"/>
      <c r="L34" s="156"/>
      <c r="Q34" s="255"/>
      <c r="R34" s="136"/>
    </row>
    <row r="35" spans="1:18" ht="15" customHeight="1" x14ac:dyDescent="0.25">
      <c r="A35" s="27"/>
      <c r="B35" s="128"/>
      <c r="C35" s="107"/>
      <c r="D35" s="109"/>
      <c r="E35" s="109"/>
      <c r="F35" s="109"/>
      <c r="G35" s="109"/>
      <c r="H35" s="255"/>
      <c r="I35" s="255"/>
      <c r="J35" s="255"/>
      <c r="K35" s="390"/>
      <c r="L35" s="390"/>
      <c r="M35" s="255"/>
      <c r="N35" s="255"/>
      <c r="O35" s="255"/>
      <c r="P35" s="255"/>
      <c r="Q35" s="255"/>
      <c r="R35" s="136"/>
    </row>
    <row r="36" spans="1:18" ht="15" customHeight="1" x14ac:dyDescent="0.25">
      <c r="A36" s="27"/>
      <c r="B36" s="128"/>
      <c r="C36" s="107"/>
      <c r="D36" s="109"/>
      <c r="E36" s="109"/>
      <c r="F36" s="109"/>
      <c r="G36" s="109"/>
      <c r="H36" s="255"/>
      <c r="I36" s="255"/>
      <c r="J36" s="255"/>
      <c r="K36" s="390"/>
      <c r="L36" s="390"/>
      <c r="M36" s="255"/>
      <c r="N36" s="255"/>
      <c r="O36" s="255"/>
      <c r="P36" s="255"/>
      <c r="Q36" s="255"/>
      <c r="R36" s="136"/>
    </row>
    <row r="37" spans="1:18" ht="18" customHeight="1" x14ac:dyDescent="0.25">
      <c r="A37" s="27"/>
      <c r="B37" s="128"/>
      <c r="C37" s="107"/>
      <c r="D37" s="109"/>
      <c r="E37" s="109"/>
      <c r="F37" s="109"/>
      <c r="G37" s="109"/>
      <c r="H37" s="255"/>
      <c r="I37" s="255"/>
      <c r="J37" s="255"/>
      <c r="K37" s="255"/>
      <c r="M37" s="255"/>
      <c r="N37" s="255"/>
      <c r="O37" s="255"/>
      <c r="P37" s="255"/>
      <c r="Q37" s="255"/>
      <c r="R37" s="136"/>
    </row>
    <row r="38" spans="1:18" ht="16.5" customHeight="1" x14ac:dyDescent="0.25">
      <c r="A38" s="27"/>
      <c r="B38" s="129"/>
      <c r="C38" s="29"/>
      <c r="D38" s="108"/>
      <c r="E38" s="108"/>
      <c r="F38" s="108"/>
      <c r="J38" s="252"/>
      <c r="N38" s="255"/>
      <c r="O38" s="255"/>
      <c r="P38" s="255"/>
      <c r="Q38" s="255"/>
      <c r="R38" s="136"/>
    </row>
    <row r="39" spans="1:18" ht="24" customHeight="1" x14ac:dyDescent="0.25">
      <c r="A39" s="27"/>
      <c r="B39" s="129"/>
      <c r="C39" s="29"/>
      <c r="D39" s="108"/>
      <c r="E39" s="108"/>
      <c r="F39" s="108"/>
      <c r="G39" s="376"/>
      <c r="H39" s="376"/>
      <c r="I39" s="252"/>
      <c r="J39" s="252"/>
      <c r="K39" s="372"/>
      <c r="L39" s="372"/>
      <c r="M39" s="255"/>
      <c r="N39" s="255"/>
      <c r="O39" s="255"/>
      <c r="P39" s="255"/>
      <c r="Q39" s="255"/>
      <c r="R39" s="136"/>
    </row>
    <row r="40" spans="1:18" ht="24" customHeight="1" x14ac:dyDescent="0.25">
      <c r="A40" s="17"/>
      <c r="B40" s="129"/>
      <c r="C40" s="29"/>
      <c r="D40" s="108"/>
      <c r="E40" s="108"/>
      <c r="F40" s="108"/>
      <c r="J40" s="137"/>
      <c r="N40" s="255"/>
      <c r="O40" s="255"/>
      <c r="P40" s="255"/>
      <c r="Q40" s="255"/>
      <c r="R40" s="136"/>
    </row>
    <row r="41" spans="1:18" ht="24" customHeight="1" x14ac:dyDescent="0.25">
      <c r="B41" s="129"/>
      <c r="C41" s="93"/>
      <c r="D41" s="29"/>
      <c r="E41" s="255"/>
      <c r="F41" s="255"/>
      <c r="J41" s="252"/>
      <c r="N41" s="255"/>
      <c r="O41" s="255"/>
      <c r="P41" s="255"/>
      <c r="Q41" s="255"/>
      <c r="R41" s="136"/>
    </row>
    <row r="42" spans="1:18" ht="24" customHeight="1" x14ac:dyDescent="0.25">
      <c r="A42" s="255"/>
      <c r="B42" s="126"/>
      <c r="C42" s="110"/>
      <c r="D42" s="110"/>
      <c r="E42" s="110"/>
      <c r="F42" s="110"/>
      <c r="J42" s="252"/>
      <c r="N42" s="255"/>
      <c r="O42" s="255"/>
      <c r="P42" s="255"/>
      <c r="Q42" s="255"/>
      <c r="R42" s="136"/>
    </row>
    <row r="43" spans="1:18" ht="24" customHeight="1" x14ac:dyDescent="0.25">
      <c r="A43" s="255"/>
      <c r="B43" s="125"/>
      <c r="C43" s="255"/>
      <c r="D43" s="255"/>
      <c r="E43" s="255"/>
      <c r="F43" s="255"/>
      <c r="J43" s="252"/>
      <c r="N43" s="255"/>
      <c r="O43" s="255"/>
      <c r="P43" s="255"/>
      <c r="Q43" s="255"/>
      <c r="R43" s="136"/>
    </row>
    <row r="44" spans="1:18" ht="24" customHeight="1" x14ac:dyDescent="0.25">
      <c r="A44" s="255"/>
      <c r="B44" s="128"/>
      <c r="C44" s="107"/>
      <c r="D44" s="109"/>
      <c r="E44" s="109"/>
      <c r="F44" s="109"/>
      <c r="J44" s="252"/>
      <c r="N44" s="255"/>
      <c r="O44" s="255"/>
      <c r="P44" s="255"/>
      <c r="Q44" s="255"/>
      <c r="R44" s="136"/>
    </row>
    <row r="45" spans="1:18" ht="24" customHeight="1" x14ac:dyDescent="0.25">
      <c r="A45" s="255"/>
      <c r="B45" s="129"/>
      <c r="C45" s="29"/>
      <c r="D45" s="108"/>
      <c r="E45" s="108"/>
      <c r="F45" s="108"/>
      <c r="J45" s="252"/>
      <c r="N45" s="255"/>
      <c r="O45" s="255"/>
      <c r="P45" s="255"/>
      <c r="Q45" s="255"/>
      <c r="R45" s="136"/>
    </row>
    <row r="46" spans="1:18" ht="24" customHeight="1" x14ac:dyDescent="0.25">
      <c r="A46" s="255"/>
      <c r="B46" s="129"/>
      <c r="C46" s="29"/>
      <c r="D46" s="108"/>
      <c r="E46" s="108"/>
      <c r="F46" s="108"/>
      <c r="J46" s="252"/>
      <c r="N46" s="255"/>
      <c r="O46" s="255"/>
      <c r="P46" s="255"/>
      <c r="Q46" s="255"/>
      <c r="R46" s="136"/>
    </row>
    <row r="47" spans="1:18" ht="24" customHeight="1" x14ac:dyDescent="0.25">
      <c r="A47" s="255"/>
      <c r="B47" s="129"/>
      <c r="C47" s="29"/>
      <c r="D47" s="108"/>
      <c r="E47" s="108"/>
      <c r="F47" s="108"/>
      <c r="G47" s="108"/>
      <c r="H47" s="255"/>
      <c r="I47" s="255"/>
      <c r="J47" s="255"/>
      <c r="K47" s="255"/>
      <c r="M47" s="255"/>
      <c r="N47" s="255"/>
      <c r="O47" s="255"/>
      <c r="P47" s="255"/>
      <c r="Q47" s="255"/>
      <c r="R47" s="136"/>
    </row>
    <row r="48" spans="1:18" x14ac:dyDescent="0.25">
      <c r="B48" s="125"/>
      <c r="C48" s="255"/>
      <c r="D48" s="255"/>
      <c r="E48" s="255"/>
      <c r="F48" s="255"/>
      <c r="G48" s="255"/>
      <c r="H48" s="255"/>
      <c r="I48" s="255"/>
      <c r="J48" s="255"/>
      <c r="K48" s="255"/>
      <c r="M48" s="255"/>
      <c r="N48" s="255"/>
      <c r="O48" s="255"/>
      <c r="P48" s="255"/>
      <c r="Q48" s="255"/>
      <c r="R48" s="136"/>
    </row>
    <row r="49" spans="2:18" x14ac:dyDescent="0.25">
      <c r="B49" s="125"/>
      <c r="N49" s="255"/>
      <c r="O49" s="255"/>
      <c r="P49" s="255"/>
      <c r="Q49" s="255"/>
      <c r="R49" s="136"/>
    </row>
    <row r="50" spans="2:18" x14ac:dyDescent="0.25">
      <c r="B50" s="125"/>
      <c r="N50" s="255"/>
      <c r="O50" s="255"/>
      <c r="P50" s="255"/>
      <c r="Q50" s="255"/>
      <c r="R50" s="136"/>
    </row>
    <row r="51" spans="2:18" x14ac:dyDescent="0.25">
      <c r="B51" s="125"/>
      <c r="N51" s="255"/>
      <c r="O51" s="255"/>
      <c r="P51" s="255"/>
      <c r="Q51" s="255"/>
      <c r="R51" s="136"/>
    </row>
    <row r="52" spans="2:18" x14ac:dyDescent="0.25">
      <c r="B52" s="125"/>
      <c r="N52" s="255"/>
      <c r="O52" s="255"/>
      <c r="P52" s="255"/>
      <c r="Q52" s="255"/>
      <c r="R52" s="136"/>
    </row>
    <row r="53" spans="2:18" x14ac:dyDescent="0.25">
      <c r="B53" s="125"/>
      <c r="N53" s="255"/>
      <c r="O53" s="255"/>
      <c r="P53" s="255"/>
      <c r="Q53" s="255"/>
      <c r="R53" s="136"/>
    </row>
    <row r="54" spans="2:18" x14ac:dyDescent="0.25">
      <c r="B54" s="125"/>
      <c r="N54" s="255"/>
      <c r="O54" s="255"/>
      <c r="P54" s="255"/>
      <c r="Q54" s="255"/>
      <c r="R54" s="136"/>
    </row>
    <row r="55" spans="2:18" x14ac:dyDescent="0.25">
      <c r="B55" s="125"/>
      <c r="N55" s="255"/>
      <c r="O55" s="255"/>
      <c r="P55" s="255"/>
      <c r="Q55" s="255"/>
      <c r="R55" s="136"/>
    </row>
    <row r="56" spans="2:18" x14ac:dyDescent="0.25">
      <c r="B56" s="125"/>
      <c r="N56" s="255"/>
      <c r="O56" s="255"/>
      <c r="P56" s="255"/>
      <c r="Q56" s="255"/>
      <c r="R56" s="136"/>
    </row>
    <row r="57" spans="2:18" x14ac:dyDescent="0.25">
      <c r="B57" s="125"/>
      <c r="C57" s="255"/>
      <c r="D57" s="255"/>
      <c r="E57" s="255"/>
      <c r="F57" s="255"/>
      <c r="G57" s="255"/>
      <c r="H57" s="255"/>
      <c r="I57" s="255"/>
      <c r="J57" s="255"/>
      <c r="K57" s="255"/>
      <c r="M57" s="255"/>
      <c r="N57" s="255"/>
      <c r="O57" s="255"/>
      <c r="P57" s="255"/>
      <c r="Q57" s="255"/>
      <c r="R57" s="136"/>
    </row>
    <row r="58" spans="2:18" x14ac:dyDescent="0.25">
      <c r="B58" s="125"/>
      <c r="C58" s="255"/>
      <c r="K58" s="255"/>
      <c r="M58" s="255"/>
      <c r="N58" s="255"/>
      <c r="O58" s="255"/>
      <c r="P58" s="255"/>
      <c r="Q58" s="255"/>
      <c r="R58" s="136"/>
    </row>
    <row r="59" spans="2:18" x14ac:dyDescent="0.25">
      <c r="B59" s="125"/>
      <c r="C59" s="255"/>
      <c r="D59" s="255"/>
      <c r="E59" s="255"/>
      <c r="F59" s="255"/>
      <c r="G59" s="255"/>
      <c r="H59" s="255"/>
      <c r="I59" s="255"/>
      <c r="J59" s="255"/>
      <c r="K59" s="255"/>
      <c r="M59" s="255"/>
      <c r="N59" s="255"/>
      <c r="O59" s="255"/>
      <c r="P59" s="255"/>
      <c r="Q59" s="255"/>
      <c r="R59" s="136"/>
    </row>
    <row r="60" spans="2:18" ht="18" customHeight="1" x14ac:dyDescent="0.25">
      <c r="B60" s="125"/>
      <c r="C60" s="255"/>
      <c r="D60" s="255"/>
      <c r="E60" s="275" t="s">
        <v>659</v>
      </c>
      <c r="F60" s="403" t="str">
        <f>IFERROR(IF(ROUND(100*(COUNTIFS(kg_nb_medic,"&gt;0",kg_critique_medic,"x")/COUNTIF(kg_nb_medic,"&gt;0")),1)=0,"Vous ne semblez pas avoir utilisé d'antibiotiques critiques.",ROUND(100*(COUNTIFS(kg_nb_medic,"&gt;0",kg_critique_medic,"x")/COUNTIF(kg_nb_medic,"&gt;0")),1)&amp;" % des médicaments utilisés sont des antibiotiques critiques ou à limiter."),"Vous ne semblez pas avoir utilisé d'antibiotiques critiques.")</f>
        <v>Vous ne semblez pas avoir utilisé d'antibiotiques critiques.</v>
      </c>
      <c r="G60" s="403"/>
      <c r="H60" s="403"/>
      <c r="I60" s="403"/>
      <c r="J60" s="403"/>
      <c r="K60" s="403"/>
      <c r="L60" s="403"/>
      <c r="M60" s="403"/>
      <c r="N60" s="403"/>
      <c r="O60" s="403"/>
      <c r="P60" s="403"/>
      <c r="Q60" s="255"/>
      <c r="R60" s="136"/>
    </row>
    <row r="61" spans="2:18" x14ac:dyDescent="0.25">
      <c r="B61" s="125"/>
      <c r="C61" s="255"/>
      <c r="D61" s="255"/>
      <c r="E61" s="255"/>
      <c r="F61" s="255"/>
      <c r="G61" s="255"/>
      <c r="H61" s="255"/>
      <c r="I61" s="255"/>
      <c r="J61" s="255"/>
      <c r="K61" s="255"/>
      <c r="M61" s="255"/>
      <c r="N61" s="255"/>
      <c r="O61" s="255"/>
      <c r="P61" s="255"/>
      <c r="Q61" s="255"/>
      <c r="R61" s="136"/>
    </row>
    <row r="62" spans="2:18" ht="27" customHeight="1" x14ac:dyDescent="0.25">
      <c r="B62" s="125"/>
      <c r="C62" s="375" t="s">
        <v>662</v>
      </c>
      <c r="D62" s="375"/>
      <c r="E62" s="375"/>
      <c r="F62" s="375" t="s">
        <v>149</v>
      </c>
      <c r="G62" s="375"/>
      <c r="I62" s="375" t="s">
        <v>660</v>
      </c>
      <c r="J62" s="375"/>
      <c r="K62" s="375" t="s">
        <v>149</v>
      </c>
      <c r="L62" s="375"/>
      <c r="N62" s="375" t="s">
        <v>661</v>
      </c>
      <c r="O62" s="375"/>
      <c r="P62" s="375" t="s">
        <v>149</v>
      </c>
      <c r="Q62" s="375"/>
      <c r="R62" s="136"/>
    </row>
    <row r="63" spans="2:18" ht="24" customHeight="1" x14ac:dyDescent="0.25">
      <c r="B63" s="125"/>
      <c r="C63" s="374" t="str" cm="1">
        <f t="array" aca="1" ref="C63" ca="1">IFERROR(INDEX(kg_tri_medic,MATCH(TRUE,INDEX(kg_nb_tri_medic&gt;0,0),0),1),"")</f>
        <v/>
      </c>
      <c r="D63" s="374"/>
      <c r="E63" s="374"/>
      <c r="F63" s="373" t="str">
        <f ca="1">IFERROR(ROUND(INDEX(kg_tri_medic,MATCH(C63,kg_nom_tri_medic,0),2)/SUMIF('Étape 1 - à remplir'!G$19:G$28,"kg",'Étape 1 - à remplir'!F$19:F$28),3),"")</f>
        <v/>
      </c>
      <c r="G63" s="373"/>
      <c r="I63" s="374" t="str" cm="1">
        <f t="array" aca="1" ref="I63" ca="1">IFERROR(INDEX(kg_subst,MATCH(TRUE,INDEX(kg_subst_nb&gt;0,0),0),1),"")</f>
        <v/>
      </c>
      <c r="J63" s="374"/>
      <c r="K63" s="373" t="str">
        <f ca="1">IFERROR(ROUND(INDEX(kg_subst,MATCH(I63,kg_subst_nom,0),2)/SUMIF('Étape 1 - à remplir'!G$19:G$28,"kg",'Étape 1 - à remplir'!F$19:F$28),3),"")</f>
        <v/>
      </c>
      <c r="L63" s="373"/>
      <c r="N63" s="374" t="str" cm="1">
        <f t="array" aca="1" ref="N63" ca="1">IFERROR(INDEX(kg_famille,MATCH(TRUE,INDEX(kg_famille_nb&gt;0,0),0),1),"")</f>
        <v/>
      </c>
      <c r="O63" s="374"/>
      <c r="P63" s="373" t="str">
        <f ca="1">IFERROR(ROUND(INDEX(kg_famille,MATCH(N63,kg_famille_nom,0),2)/SUMIF('Étape 1 - à remplir'!G$19:G$28,"kg",'Étape 1 - à remplir'!F$19:F$28),3),"")</f>
        <v/>
      </c>
      <c r="Q63" s="373"/>
      <c r="R63" s="136"/>
    </row>
    <row r="64" spans="2:18" ht="24" customHeight="1" x14ac:dyDescent="0.25">
      <c r="B64" s="125"/>
      <c r="C64" s="374" t="str" cm="1">
        <f t="array" aca="1" ref="C64" ca="1">IFERROR(INDEX(kg_tri_medic,MATCH(TRUE,INDEX(kg_nb_tri_medic&gt;0,0),0)+1,1),"")</f>
        <v/>
      </c>
      <c r="D64" s="374"/>
      <c r="E64" s="374"/>
      <c r="F64" s="373" t="str">
        <f ca="1">IFERROR(ROUND(INDEX(kg_tri_medic,MATCH(C64,kg_nom_tri_medic,0),2)/SUMIF('Étape 1 - à remplir'!G$19:G$28,"kg",'Étape 1 - à remplir'!F$19:F$28),3),"")</f>
        <v/>
      </c>
      <c r="G64" s="373"/>
      <c r="I64" s="374" t="str" cm="1">
        <f t="array" aca="1" ref="I64" ca="1">IFERROR(INDEX(kg_subst,MATCH(TRUE,INDEX(kg_subst_nb&gt;0,0),0)+1,1),"")</f>
        <v/>
      </c>
      <c r="J64" s="374"/>
      <c r="K64" s="373" t="str">
        <f ca="1">IFERROR(ROUND(INDEX(kg_subst,MATCH(I64,kg_subst_nom,0),2)/SUMIF('Étape 1 - à remplir'!G$19:G$28,"kg",'Étape 1 - à remplir'!F$19:F$28),3),"")</f>
        <v/>
      </c>
      <c r="L64" s="373"/>
      <c r="N64" s="374" t="str" cm="1">
        <f t="array" aca="1" ref="N64" ca="1">IFERROR(INDEX(kg_famille,MATCH(TRUE,INDEX(kg_famille_nb&gt;0,0),0)+1,1),"")</f>
        <v/>
      </c>
      <c r="O64" s="374"/>
      <c r="P64" s="373" t="str">
        <f ca="1">IFERROR(ROUND(INDEX(kg_famille,MATCH(N64,kg_famille_nom,0),2)/SUMIF('Étape 1 - à remplir'!G$19:G$28,"kg",'Étape 1 - à remplir'!F$19:F$28),3),"")</f>
        <v/>
      </c>
      <c r="Q64" s="373"/>
      <c r="R64" s="136"/>
    </row>
    <row r="65" spans="2:18" ht="24" customHeight="1" x14ac:dyDescent="0.25">
      <c r="B65" s="125"/>
      <c r="C65" s="374" t="str" cm="1">
        <f t="array" aca="1" ref="C65" ca="1">IFERROR(INDEX(kg_tri_medic,MATCH(TRUE,INDEX(kg_nb_tri_medic&gt;0,0),0)+2,1),"")</f>
        <v/>
      </c>
      <c r="D65" s="374"/>
      <c r="E65" s="374"/>
      <c r="F65" s="373" t="str">
        <f ca="1">IFERROR(ROUND(INDEX(kg_tri_medic,MATCH(C65,kg_nom_tri_medic,0),2)/SUMIF('Étape 1 - à remplir'!G$19:G$28,"kg",'Étape 1 - à remplir'!F$19:F$28),3),"")</f>
        <v/>
      </c>
      <c r="G65" s="373"/>
      <c r="I65" s="374" t="str" cm="1">
        <f t="array" aca="1" ref="I65" ca="1">IFERROR(INDEX(kg_subst,MATCH(TRUE,INDEX(kg_subst_nb&gt;0,0),0)+2,1),"")</f>
        <v/>
      </c>
      <c r="J65" s="374"/>
      <c r="K65" s="373" t="str">
        <f ca="1">IFERROR(ROUND(INDEX(kg_subst,MATCH(I65,kg_subst_nom,0),2)/SUMIF('Étape 1 - à remplir'!G$19:G$28,"kg",'Étape 1 - à remplir'!F$19:F$28),3),"")</f>
        <v/>
      </c>
      <c r="L65" s="373"/>
      <c r="N65" s="374" t="str" cm="1">
        <f t="array" aca="1" ref="N65" ca="1">IFERROR(INDEX(kg_famille,MATCH(TRUE,INDEX(kg_famille_nb&gt;0,0),0)+2,1),"")</f>
        <v/>
      </c>
      <c r="O65" s="374"/>
      <c r="P65" s="373" t="str">
        <f ca="1">IFERROR(ROUND(INDEX(kg_famille,MATCH(N65,kg_famille_nom,0),2)/SUMIF('Étape 1 - à remplir'!G$19:G$28,"kg",'Étape 1 - à remplir'!F$19:F$28),3),"")</f>
        <v/>
      </c>
      <c r="Q65" s="373"/>
      <c r="R65" s="136"/>
    </row>
    <row r="66" spans="2:18" ht="24" customHeight="1" x14ac:dyDescent="0.25">
      <c r="B66" s="125"/>
      <c r="C66" s="374" t="str" cm="1">
        <f t="array" aca="1" ref="C66" ca="1">IFERROR(INDEX(kg_tri_medic,MATCH(TRUE,INDEX(kg_nb_tri_medic&gt;0,0),0)+3,1),"")</f>
        <v/>
      </c>
      <c r="D66" s="374"/>
      <c r="E66" s="374"/>
      <c r="F66" s="373" t="str">
        <f ca="1">IFERROR(ROUND(INDEX(kg_tri_medic,MATCH(C66,kg_nom_tri_medic,0),2)/SUMIF('Étape 1 - à remplir'!G$19:G$28,"kg",'Étape 1 - à remplir'!F$19:F$28),3),"")</f>
        <v/>
      </c>
      <c r="G66" s="373"/>
      <c r="I66" s="374" t="str" cm="1">
        <f t="array" aca="1" ref="I66" ca="1">IFERROR(INDEX(kg_subst,MATCH(TRUE,INDEX(kg_subst_nb&gt;0,0),0)+3,1),"")</f>
        <v/>
      </c>
      <c r="J66" s="374"/>
      <c r="K66" s="373" t="str">
        <f ca="1">IFERROR(ROUND(INDEX(kg_subst,MATCH(I66,kg_subst_nom,0),2)/SUMIF('Étape 1 - à remplir'!G$19:G$28,"kg",'Étape 1 - à remplir'!F$19:F$28),3),"")</f>
        <v/>
      </c>
      <c r="L66" s="373"/>
      <c r="N66" s="374" t="str" cm="1">
        <f t="array" aca="1" ref="N66" ca="1">IFERROR(INDEX(kg_famille,MATCH(TRUE,INDEX(kg_famille_nb&gt;0,0),0)+3,1),"")</f>
        <v/>
      </c>
      <c r="O66" s="374"/>
      <c r="P66" s="373" t="str">
        <f ca="1">IFERROR(ROUND(INDEX(kg_famille,MATCH(N66,kg_famille_nom,0),2)/SUMIF('Étape 1 - à remplir'!G$19:G$28,"kg",'Étape 1 - à remplir'!F$19:F$28),3),"")</f>
        <v/>
      </c>
      <c r="Q66" s="373"/>
      <c r="R66" s="136"/>
    </row>
    <row r="67" spans="2:18" ht="24" customHeight="1" x14ac:dyDescent="0.25">
      <c r="B67" s="125"/>
      <c r="C67" s="374" t="str" cm="1">
        <f t="array" aca="1" ref="C67" ca="1">IFERROR(INDEX(kg_tri_medic,MATCH(TRUE,INDEX(kg_nb_tri_medic&gt;0,0),0)+4,1),"")</f>
        <v/>
      </c>
      <c r="D67" s="374"/>
      <c r="E67" s="374"/>
      <c r="F67" s="373" t="str">
        <f ca="1">IFERROR(ROUND(INDEX(kg_tri_medic,MATCH(C67,kg_nom_tri_medic,0),2)/SUMIF('Étape 1 - à remplir'!G$19:G$28,"kg",'Étape 1 - à remplir'!F$19:F$28),3),"")</f>
        <v/>
      </c>
      <c r="G67" s="373"/>
      <c r="I67" s="374" t="str" cm="1">
        <f t="array" aca="1" ref="I67" ca="1">IFERROR(INDEX(kg_subst,MATCH(TRUE,INDEX(kg_subst_nb&gt;0,0),0)+4,1),"")</f>
        <v/>
      </c>
      <c r="J67" s="374"/>
      <c r="K67" s="373" t="str">
        <f ca="1">IFERROR(ROUND(INDEX(kg_subst,MATCH(I67,kg_subst_nom,0),2)/SUMIF('Étape 1 - à remplir'!G$19:G$28,"kg",'Étape 1 - à remplir'!F$19:F$28),3),"")</f>
        <v/>
      </c>
      <c r="L67" s="373"/>
      <c r="N67" s="374" t="str" cm="1">
        <f t="array" aca="1" ref="N67" ca="1">IFERROR(INDEX(kg_famille,MATCH(TRUE,INDEX(kg_famille_nb&gt;0,0),0)+4,1),"")</f>
        <v/>
      </c>
      <c r="O67" s="374"/>
      <c r="P67" s="373" t="str">
        <f ca="1">IFERROR(ROUND(INDEX(kg_famille,MATCH(N67,kg_famille_nom,0),2)/SUMIF('Étape 1 - à remplir'!G$19:G$28,"kg",'Étape 1 - à remplir'!F$19:F$28),3),"")</f>
        <v/>
      </c>
      <c r="Q67" s="373"/>
      <c r="R67" s="136"/>
    </row>
    <row r="68" spans="2:18" ht="24" customHeight="1" x14ac:dyDescent="0.25">
      <c r="B68" s="125"/>
      <c r="C68" s="374" t="str" cm="1">
        <f t="array" aca="1" ref="C68" ca="1">IFERROR(INDEX(kg_tri_medic,MATCH(TRUE,INDEX(kg_nb_tri_medic&gt;0,0),0)+5,1),"")</f>
        <v/>
      </c>
      <c r="D68" s="374"/>
      <c r="E68" s="374"/>
      <c r="F68" s="373" t="str">
        <f ca="1">IFERROR(ROUND(INDEX(kg_tri_medic,MATCH(C68,kg_nom_tri_medic,0),2)/SUMIF('Étape 1 - à remplir'!G$19:G$28,"kg",'Étape 1 - à remplir'!F$19:F$28),3),"")</f>
        <v/>
      </c>
      <c r="G68" s="373"/>
      <c r="I68" s="374" t="str" cm="1">
        <f t="array" aca="1" ref="I68" ca="1">IFERROR(INDEX(kg_subst,MATCH(TRUE,INDEX(kg_subst_nb&gt;0,0),0)+5,1),"")</f>
        <v/>
      </c>
      <c r="J68" s="374"/>
      <c r="K68" s="373" t="str">
        <f ca="1">IFERROR(ROUND(INDEX(kg_subst,MATCH(I68,kg_subst_nom,0),2)/SUMIF('Étape 1 - à remplir'!G$19:G$28,"kg",'Étape 1 - à remplir'!F$19:F$28),3),"")</f>
        <v/>
      </c>
      <c r="L68" s="373"/>
      <c r="N68" s="373" t="str" cm="1">
        <f t="array" aca="1" ref="N68" ca="1">IFERROR(INDEX(kg_famille,MATCH(TRUE,INDEX(kg_famille_nb&gt;0,0),0)+5,1),"")</f>
        <v/>
      </c>
      <c r="O68" s="373"/>
      <c r="P68" s="373" t="str">
        <f ca="1">IFERROR(ROUND(INDEX(kg_famille,MATCH(N68,kg_famille_nom,0),2)/SUMIF('Étape 1 - à remplir'!G$19:G$28,"kg",'Étape 1 - à remplir'!F$19:F$28),3),"")</f>
        <v/>
      </c>
      <c r="Q68" s="373"/>
      <c r="R68" s="136"/>
    </row>
    <row r="69" spans="2:18" ht="24" customHeight="1" x14ac:dyDescent="0.25">
      <c r="B69" s="125"/>
      <c r="C69" s="374" t="str" cm="1">
        <f t="array" aca="1" ref="C69" ca="1">IFERROR(INDEX(kg_tri_medic,MATCH(TRUE,INDEX(kg_nb_tri_medic&gt;0,0),0)+6,1),"")</f>
        <v/>
      </c>
      <c r="D69" s="374"/>
      <c r="E69" s="374"/>
      <c r="F69" s="373" t="str">
        <f ca="1">IFERROR(ROUND(INDEX(kg_tri_medic,MATCH(C69,kg_nom_tri_medic,0),2)/SUMIF('Étape 1 - à remplir'!G$19:G$28,"kg",'Étape 1 - à remplir'!F$19:F$28),3),"")</f>
        <v/>
      </c>
      <c r="G69" s="373"/>
      <c r="I69" s="373" t="str" cm="1">
        <f t="array" aca="1" ref="I69" ca="1">IFERROR(INDEX(kg_subst,MATCH(TRUE,INDEX(kg_subst_nb&gt;0,0),0)+6,1),"")</f>
        <v/>
      </c>
      <c r="J69" s="373"/>
      <c r="K69" s="373" t="str">
        <f ca="1">IFERROR(ROUND(INDEX(kg_subst,MATCH(I69,kg_subst_nom,0),2)/SUMIF('Étape 1 - à remplir'!G$19:G$28,"kg",'Étape 1 - à remplir'!F$19:F$28),3),"")</f>
        <v/>
      </c>
      <c r="L69" s="373"/>
      <c r="N69" s="373" t="str" cm="1">
        <f t="array" aca="1" ref="N69" ca="1">IFERROR(INDEX(kg_famille,MATCH(TRUE,INDEX(kg_famille_nb&gt;0,0),0)+6,1),"")</f>
        <v/>
      </c>
      <c r="O69" s="373"/>
      <c r="P69" s="373" t="str">
        <f ca="1">IFERROR(ROUND(INDEX(kg_famille,MATCH(N69,kg_famille_nom,0),2)/SUMIF('Étape 1 - à remplir'!G$19:G$28,"kg",'Étape 1 - à remplir'!F$19:F$28),3),"")</f>
        <v/>
      </c>
      <c r="Q69" s="373"/>
      <c r="R69" s="136"/>
    </row>
    <row r="70" spans="2:18" ht="24" customHeight="1" x14ac:dyDescent="0.25">
      <c r="B70" s="125"/>
      <c r="C70" s="373" t="str" cm="1">
        <f t="array" aca="1" ref="C70" ca="1">IFERROR(INDEX(kg_tri_medic,MATCH(TRUE,INDEX(kg_nb_tri_medic&gt;0,0),0)+7,1),"")</f>
        <v/>
      </c>
      <c r="D70" s="373"/>
      <c r="E70" s="373"/>
      <c r="F70" s="373" t="str">
        <f ca="1">IFERROR(ROUND(INDEX(kg_tri_medic,MATCH(C70,kg_nom_tri_medic,0),2)/SUMIF('Étape 1 - à remplir'!G$19:G$28,"kg",'Étape 1 - à remplir'!F$19:F$28),3),"")</f>
        <v/>
      </c>
      <c r="G70" s="373"/>
      <c r="I70" s="373" t="str" cm="1">
        <f t="array" aca="1" ref="I70" ca="1">IFERROR(INDEX(kg_subst,MATCH(TRUE,INDEX(kg_subst_nb&gt;0,0),0)+7,1),"")</f>
        <v/>
      </c>
      <c r="J70" s="373"/>
      <c r="K70" s="373" t="str">
        <f ca="1">IFERROR(ROUND(INDEX(kg_subst,MATCH(I70,kg_subst_nom,0),2)/SUMIF('Étape 1 - à remplir'!G$19:G$28,"kg",'Étape 1 - à remplir'!F$19:F$28),3),"")</f>
        <v/>
      </c>
      <c r="L70" s="373"/>
      <c r="M70" s="255"/>
      <c r="N70" s="373" t="str" cm="1">
        <f t="array" aca="1" ref="N70" ca="1">IFERROR(INDEX(kg_famille,MATCH(TRUE,INDEX(kg_famille_nb&gt;0,0),0)+7,1),"")</f>
        <v/>
      </c>
      <c r="O70" s="373"/>
      <c r="P70" s="373" t="str">
        <f ca="1">IFERROR(ROUND(INDEX(kg_famille,MATCH(N70,kg_famille_nom,0),2)/SUMIF('Étape 1 - à remplir'!G$19:G$28,"kg",'Étape 1 - à remplir'!F$19:F$28),3),"")</f>
        <v/>
      </c>
      <c r="Q70" s="373"/>
      <c r="R70" s="136"/>
    </row>
    <row r="71" spans="2:18" ht="24" customHeight="1" x14ac:dyDescent="0.25">
      <c r="B71" s="125"/>
      <c r="C71" s="373" t="str" cm="1">
        <f t="array" aca="1" ref="C71" ca="1">IFERROR(INDEX(kg_tri_medic,MATCH(TRUE,INDEX(kg_nb_tri_medic&gt;0,0),0)+8,1),"")</f>
        <v/>
      </c>
      <c r="D71" s="373"/>
      <c r="E71" s="373"/>
      <c r="F71" s="373" t="str">
        <f ca="1">IFERROR(ROUND(INDEX(kg_tri_medic,MATCH(C71,kg_nom_tri_medic,0),2)/SUMIF('Étape 1 - à remplir'!G$19:G$28,"kg",'Étape 1 - à remplir'!F$19:F$28),3),"")</f>
        <v/>
      </c>
      <c r="G71" s="373"/>
      <c r="H71" s="255"/>
      <c r="I71" s="373" t="str" cm="1">
        <f t="array" aca="1" ref="I71" ca="1">IFERROR(INDEX(kg_subst,MATCH(TRUE,INDEX(kg_subst_nb&gt;0,0),0)+8,1),"")</f>
        <v/>
      </c>
      <c r="J71" s="373"/>
      <c r="K71" s="373" t="str">
        <f ca="1">IFERROR(ROUND(INDEX(kg_subst,MATCH(I71,kg_subst_nom,0),2)/SUMIF('Étape 1 - à remplir'!G$19:G$28,"kg",'Étape 1 - à remplir'!F$19:F$28),3),"")</f>
        <v/>
      </c>
      <c r="L71" s="373"/>
      <c r="M71" s="255"/>
      <c r="N71" s="373" t="str" cm="1">
        <f t="array" aca="1" ref="N71" ca="1">IFERROR(INDEX(kg_famille,MATCH(TRUE,INDEX(kg_famille_nb&gt;0,0),0)+8,1),"")</f>
        <v/>
      </c>
      <c r="O71" s="373"/>
      <c r="P71" s="373" t="str">
        <f ca="1">IFERROR(ROUND(INDEX(kg_famille,MATCH(N71,kg_famille_nom,0),2)/SUMIF('Étape 1 - à remplir'!G$19:G$28,"kg",'Étape 1 - à remplir'!F$19:F$28),3),"")</f>
        <v/>
      </c>
      <c r="Q71" s="373"/>
      <c r="R71" s="136"/>
    </row>
    <row r="72" spans="2:18" ht="24" customHeight="1" thickBot="1" x14ac:dyDescent="0.3">
      <c r="B72" s="271"/>
      <c r="C72" s="373" t="str" cm="1">
        <f t="array" aca="1" ref="C72" ca="1">IFERROR(INDEX(kg_tri_medic,MATCH(TRUE,INDEX(kg_nb_tri_medic&gt;0,0),0)+9,1),"")</f>
        <v/>
      </c>
      <c r="D72" s="373"/>
      <c r="E72" s="373"/>
      <c r="F72" s="373" t="str">
        <f ca="1">IFERROR(ROUND(INDEX(kg_tri_medic,MATCH(C72,kg_nom_tri_medic,0),2)/SUMIF('Étape 1 - à remplir'!G$19:G$28,"kg",'Étape 1 - à remplir'!F$19:F$28),3),"")</f>
        <v/>
      </c>
      <c r="G72" s="373"/>
      <c r="H72" s="138"/>
      <c r="I72" s="373" t="str" cm="1">
        <f t="array" aca="1" ref="I72" ca="1">IFERROR(INDEX(kg_subst,MATCH(TRUE,INDEX(kg_subst_nb&gt;0,0),0)+9,1),"")</f>
        <v/>
      </c>
      <c r="J72" s="373"/>
      <c r="K72" s="373" t="str">
        <f ca="1">IFERROR(ROUND(INDEX(kg_subst,MATCH(I72,kg_subst_nom,0),2)/SUMIF('Étape 1 - à remplir'!G$19:G$28,"kg",'Étape 1 - à remplir'!F$19:F$28),3),"")</f>
        <v/>
      </c>
      <c r="L72" s="373"/>
      <c r="M72" s="138"/>
      <c r="N72" s="373" t="str" cm="1">
        <f t="array" aca="1" ref="N72" ca="1">IFERROR(INDEX(kg_famille,MATCH(TRUE,INDEX(kg_famille_nb&gt;0,0),0)+9,1),"")</f>
        <v/>
      </c>
      <c r="O72" s="373"/>
      <c r="P72" s="373" t="str">
        <f ca="1">IFERROR(ROUND(INDEX(kg_famille,MATCH(N72,kg_famille_nom,0),2)/SUMIF('Étape 1 - à remplir'!G$19:G$28,"kg",'Étape 1 - à remplir'!F$19:F$28),3),"")</f>
        <v/>
      </c>
      <c r="Q72" s="373"/>
      <c r="R72" s="139"/>
    </row>
  </sheetData>
  <sheetProtection algorithmName="SHA-512" hashValue="E8ko8skSmvuFJavs4lrjj0xlHm4rXgUvybKk3sOeAHdSxjG6ohyP5aBVPLnP6DHd5CDKMPNMmnCyfIXkYUyFJw==" saltValue="RYx9T5XY6Zm3iPpYFz0E4Q==" spinCount="100000" sheet="1" objects="1" scenarios="1"/>
  <mergeCells count="101">
    <mergeCell ref="P71:Q71"/>
    <mergeCell ref="C72:E72"/>
    <mergeCell ref="F72:G72"/>
    <mergeCell ref="I72:J72"/>
    <mergeCell ref="K72:L72"/>
    <mergeCell ref="N72:O72"/>
    <mergeCell ref="P72:Q72"/>
    <mergeCell ref="C70:E70"/>
    <mergeCell ref="F70:G70"/>
    <mergeCell ref="K70:L70"/>
    <mergeCell ref="N70:O70"/>
    <mergeCell ref="P70:Q70"/>
    <mergeCell ref="C71:E71"/>
    <mergeCell ref="F71:G71"/>
    <mergeCell ref="I71:J71"/>
    <mergeCell ref="K71:L71"/>
    <mergeCell ref="N71:O71"/>
    <mergeCell ref="C69:E69"/>
    <mergeCell ref="F69:G69"/>
    <mergeCell ref="I69:J69"/>
    <mergeCell ref="K69:L69"/>
    <mergeCell ref="N69:O69"/>
    <mergeCell ref="P69:Q69"/>
    <mergeCell ref="C68:E68"/>
    <mergeCell ref="F68:G68"/>
    <mergeCell ref="I68:J68"/>
    <mergeCell ref="K68:L68"/>
    <mergeCell ref="N68:O68"/>
    <mergeCell ref="P68:Q68"/>
    <mergeCell ref="C67:E67"/>
    <mergeCell ref="F67:G67"/>
    <mergeCell ref="I67:J67"/>
    <mergeCell ref="K67:L67"/>
    <mergeCell ref="N67:O67"/>
    <mergeCell ref="P67:Q67"/>
    <mergeCell ref="C66:E66"/>
    <mergeCell ref="F66:G66"/>
    <mergeCell ref="I66:J66"/>
    <mergeCell ref="K66:L66"/>
    <mergeCell ref="N66:O66"/>
    <mergeCell ref="P66:Q66"/>
    <mergeCell ref="C65:E65"/>
    <mergeCell ref="F65:G65"/>
    <mergeCell ref="I65:J65"/>
    <mergeCell ref="K65:L65"/>
    <mergeCell ref="N65:O65"/>
    <mergeCell ref="P65:Q65"/>
    <mergeCell ref="C64:E64"/>
    <mergeCell ref="F64:G64"/>
    <mergeCell ref="I64:J64"/>
    <mergeCell ref="K64:L64"/>
    <mergeCell ref="N64:O64"/>
    <mergeCell ref="P64:Q64"/>
    <mergeCell ref="K62:L62"/>
    <mergeCell ref="N62:O62"/>
    <mergeCell ref="P62:Q62"/>
    <mergeCell ref="C63:E63"/>
    <mergeCell ref="F63:G63"/>
    <mergeCell ref="I63:J63"/>
    <mergeCell ref="K63:L63"/>
    <mergeCell ref="N63:O63"/>
    <mergeCell ref="P63:Q63"/>
    <mergeCell ref="C23:F23"/>
    <mergeCell ref="I23:P23"/>
    <mergeCell ref="C24:F24"/>
    <mergeCell ref="I24:P24"/>
    <mergeCell ref="E26:F26"/>
    <mergeCell ref="G26:H26"/>
    <mergeCell ref="K26:L26"/>
    <mergeCell ref="M26:O26"/>
    <mergeCell ref="D12:O12"/>
    <mergeCell ref="C14:F14"/>
    <mergeCell ref="I14:P14"/>
    <mergeCell ref="C15:F15"/>
    <mergeCell ref="I15:P15"/>
    <mergeCell ref="C16:F16"/>
    <mergeCell ref="I16:P16"/>
    <mergeCell ref="A1:S4"/>
    <mergeCell ref="H8:L8"/>
    <mergeCell ref="B10:E10"/>
    <mergeCell ref="C19:F19"/>
    <mergeCell ref="I19:P19"/>
    <mergeCell ref="C21:F21"/>
    <mergeCell ref="I70:J70"/>
    <mergeCell ref="F60:P60"/>
    <mergeCell ref="C62:E62"/>
    <mergeCell ref="F62:G62"/>
    <mergeCell ref="I62:J62"/>
    <mergeCell ref="C22:F22"/>
    <mergeCell ref="I22:P22"/>
    <mergeCell ref="I21:P21"/>
    <mergeCell ref="G39:H39"/>
    <mergeCell ref="K39:L39"/>
    <mergeCell ref="K35:L35"/>
    <mergeCell ref="K36:L36"/>
    <mergeCell ref="C20:F20"/>
    <mergeCell ref="I20:P20"/>
    <mergeCell ref="C17:F17"/>
    <mergeCell ref="I17:P17"/>
    <mergeCell ref="C18:F18"/>
    <mergeCell ref="I18:P18"/>
  </mergeCells>
  <conditionalFormatting sqref="G16:H25 C15:P24">
    <cfRule type="expression" dxfId="13" priority="1">
      <formula>$H15&lt;&gt;""</formula>
    </cfRule>
    <cfRule type="expression" dxfId="12" priority="2">
      <formula>$H15=""</formula>
    </cfRule>
  </conditionalFormatting>
  <conditionalFormatting sqref="C63:G72">
    <cfRule type="expression" dxfId="11" priority="3">
      <formula>$F63&lt;&gt;""</formula>
    </cfRule>
    <cfRule type="expression" dxfId="10" priority="4">
      <formula>$F63=""</formula>
    </cfRule>
  </conditionalFormatting>
  <conditionalFormatting sqref="I63:L72">
    <cfRule type="expression" dxfId="9" priority="5">
      <formula>$K63&lt;&gt;""</formula>
    </cfRule>
    <cfRule type="expression" dxfId="8" priority="6">
      <formula>$K63=""</formula>
    </cfRule>
  </conditionalFormatting>
  <conditionalFormatting sqref="N63:Q72">
    <cfRule type="expression" dxfId="7" priority="8">
      <formula>$P63&lt;&gt;""</formula>
    </cfRule>
    <cfRule type="expression" dxfId="6" priority="9">
      <formula>$P63=""</formula>
    </cfRule>
  </conditionalFormatting>
  <dataValidations count="2">
    <dataValidation type="list" allowBlank="1" showInputMessage="1" showErrorMessage="1" sqref="M26:O26" xr:uid="{C768E7E5-EF18-4596-9924-F471F246E2A3}">
      <formula1>OFFSET(IF(G26="Catégorie",groupe_kg,IF(G26="Âge",age_kg,IF(G26="Atelier",atelier_kg,IF(G26="Espèce",espece_kg,"")))),0,0,11-COUNTBLANK(IF(G26="Catégorie",groupe_kg,IF(G26="Âge",age_kg,IF(G26="Atelier",atelier_kg,IF(G26="Espèce",espece_kg,""))))))</formula1>
    </dataValidation>
    <dataValidation type="list" allowBlank="1" showInputMessage="1" showErrorMessage="1" sqref="G26:H26" xr:uid="{2017B553-93A1-4F6D-87A0-3C48586A65C8}">
      <formula1>"Âge,Atelier,Espèce,Catégorie"</formula1>
    </dataValidation>
  </dataValidations>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7" id="{B00B641A-B6B9-4245-B30B-BFE4B35D4E79}">
            <xm:f>INDEX(MASQ2!$W$4:$X$64,MATCH($I63,MASQ2!$X$4:$X$64,0),1)="x"</xm:f>
            <x14:dxf>
              <font>
                <b/>
                <i val="0"/>
              </font>
              <fill>
                <patternFill>
                  <bgColor rgb="FFFF0000"/>
                </patternFill>
              </fill>
            </x14:dxf>
          </x14:cfRule>
          <xm:sqref>I63:J72</xm:sqref>
        </x14:conditionalFormatting>
        <x14:conditionalFormatting xmlns:xm="http://schemas.microsoft.com/office/excel/2006/main">
          <x14:cfRule type="expression" priority="10" id="{323FE2F1-3A33-4510-BF59-F93754953C0E}">
            <xm:f>INDEX(MASQ2!$AB$4:$AC$27,MATCH($N63,MASQ2!$AC$4:$AC$27,0),1)="x"</xm:f>
            <x14:dxf>
              <font>
                <b/>
                <i val="0"/>
              </font>
              <fill>
                <patternFill>
                  <bgColor rgb="FFFF0000"/>
                </patternFill>
              </fill>
            </x14:dxf>
          </x14:cfRule>
          <xm:sqref>N63:O72</xm:sqref>
        </x14:conditionalFormatting>
        <x14:conditionalFormatting xmlns:xm="http://schemas.microsoft.com/office/excel/2006/main">
          <x14:cfRule type="expression" priority="11" id="{6B375833-A5B5-414C-BD4D-3AB4A2805354}">
            <xm:f>INDEX(MASQ2!$I$4:$J$600,MATCH($C63,MASQ2!$J$4:$J$600,0),1)="x"</xm:f>
            <x14:dxf>
              <font>
                <b/>
                <i val="0"/>
              </font>
              <fill>
                <patternFill>
                  <bgColor rgb="FFFF0000"/>
                </patternFill>
              </fill>
            </x14:dxf>
          </x14:cfRule>
          <xm:sqref>C63:C72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CD8AB4150B4B4B91C72617E00BF2E2" ma:contentTypeVersion="2" ma:contentTypeDescription="Crée un document." ma:contentTypeScope="" ma:versionID="5c5239f9e90594ed4db4e74817b7eb23">
  <xsd:schema xmlns:xsd="http://www.w3.org/2001/XMLSchema" xmlns:xs="http://www.w3.org/2001/XMLSchema" xmlns:p="http://schemas.microsoft.com/office/2006/metadata/properties" xmlns:ns2="ab0c1bdc-b49d-46ef-8268-c3b1777a766b" targetNamespace="http://schemas.microsoft.com/office/2006/metadata/properties" ma:root="true" ma:fieldsID="c530f13bac366196933e2328e7c8d74e" ns2:_="">
    <xsd:import namespace="ab0c1bdc-b49d-46ef-8268-c3b1777a766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0c1bdc-b49d-46ef-8268-c3b1777a76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C8C256A-C0B4-4AA4-B403-B35917D68564}"/>
</file>

<file path=customXml/itemProps2.xml><?xml version="1.0" encoding="utf-8"?>
<ds:datastoreItem xmlns:ds="http://schemas.openxmlformats.org/officeDocument/2006/customXml" ds:itemID="{BA2EE315-AFE6-48CD-B679-04DDA88B7472}"/>
</file>

<file path=customXml/itemProps3.xml><?xml version="1.0" encoding="utf-8"?>
<ds:datastoreItem xmlns:ds="http://schemas.openxmlformats.org/officeDocument/2006/customXml" ds:itemID="{33B9AC36-2453-4496-9238-50E18C643D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67</vt:i4>
      </vt:variant>
    </vt:vector>
  </HeadingPairs>
  <TitlesOfParts>
    <vt:vector size="75" baseType="lpstr">
      <vt:lpstr>Guide d'utilisation</vt:lpstr>
      <vt:lpstr>Table médicament</vt:lpstr>
      <vt:lpstr>Étape 1 - à remplir</vt:lpstr>
      <vt:lpstr>Données_ATB</vt:lpstr>
      <vt:lpstr>MASQ2</vt:lpstr>
      <vt:lpstr>Etape 2 - par animal</vt:lpstr>
      <vt:lpstr>Etape 2 - par lot</vt:lpstr>
      <vt:lpstr>Etape 2 - par kg</vt:lpstr>
      <vt:lpstr>age_a</vt:lpstr>
      <vt:lpstr>age_kg</vt:lpstr>
      <vt:lpstr>age_l</vt:lpstr>
      <vt:lpstr>anim_annee</vt:lpstr>
      <vt:lpstr>Animaux_Exploit</vt:lpstr>
      <vt:lpstr>anmx_critique_medic</vt:lpstr>
      <vt:lpstr>anmx_famille</vt:lpstr>
      <vt:lpstr>anmx_famille_nb</vt:lpstr>
      <vt:lpstr>anmx_famille_nom</vt:lpstr>
      <vt:lpstr>anmx_nb_medic</vt:lpstr>
      <vt:lpstr>anmx_nb_tri_medic</vt:lpstr>
      <vt:lpstr>anmx_nom_tri_medic</vt:lpstr>
      <vt:lpstr>anmx_subst</vt:lpstr>
      <vt:lpstr>anmx_subst_nb</vt:lpstr>
      <vt:lpstr>anmx_subst_nom</vt:lpstr>
      <vt:lpstr>anmx_tri_medic</vt:lpstr>
      <vt:lpstr>atelier_a</vt:lpstr>
      <vt:lpstr>atelier_kg</vt:lpstr>
      <vt:lpstr>atelier_l</vt:lpstr>
      <vt:lpstr>d_animaux</vt:lpstr>
      <vt:lpstr>espece_a</vt:lpstr>
      <vt:lpstr>espece_kg</vt:lpstr>
      <vt:lpstr>espece_l</vt:lpstr>
      <vt:lpstr>etape1</vt:lpstr>
      <vt:lpstr>Etape1Guide</vt:lpstr>
      <vt:lpstr>etape1r</vt:lpstr>
      <vt:lpstr>etape2</vt:lpstr>
      <vt:lpstr>Etape3Guide</vt:lpstr>
      <vt:lpstr>ExplicationE1</vt:lpstr>
      <vt:lpstr>groupe_a</vt:lpstr>
      <vt:lpstr>groupe_kg</vt:lpstr>
      <vt:lpstr>groupe_l</vt:lpstr>
      <vt:lpstr>guide</vt:lpstr>
      <vt:lpstr>kg_critique_medic</vt:lpstr>
      <vt:lpstr>kg_famille</vt:lpstr>
      <vt:lpstr>kg_famille_nb</vt:lpstr>
      <vt:lpstr>kg_famille_nom</vt:lpstr>
      <vt:lpstr>kg_nb_medic</vt:lpstr>
      <vt:lpstr>kg_nb_tri_medic</vt:lpstr>
      <vt:lpstr>kg_nom_tri_medic</vt:lpstr>
      <vt:lpstr>kg_subst</vt:lpstr>
      <vt:lpstr>kg_subst_nb</vt:lpstr>
      <vt:lpstr>kg_subst_nom</vt:lpstr>
      <vt:lpstr>kg_tri_medic</vt:lpstr>
      <vt:lpstr>L_groupe_anmx</vt:lpstr>
      <vt:lpstr>lot_critique_medic</vt:lpstr>
      <vt:lpstr>lot_famille</vt:lpstr>
      <vt:lpstr>lot_famille_nb</vt:lpstr>
      <vt:lpstr>lot_famille_nom</vt:lpstr>
      <vt:lpstr>lot_maladie</vt:lpstr>
      <vt:lpstr>lot_nb_medic</vt:lpstr>
      <vt:lpstr>lot_nb_tri_medic</vt:lpstr>
      <vt:lpstr>lot_nom_tri_medic</vt:lpstr>
      <vt:lpstr>lot_subst</vt:lpstr>
      <vt:lpstr>lot_subst_nb</vt:lpstr>
      <vt:lpstr>lot_subst_nom</vt:lpstr>
      <vt:lpstr>lot_tri_medic</vt:lpstr>
      <vt:lpstr>lot_voie</vt:lpstr>
      <vt:lpstr>Maladies</vt:lpstr>
      <vt:lpstr>Medicament</vt:lpstr>
      <vt:lpstr>MOIS</vt:lpstr>
      <vt:lpstr>MOIS_TOTAL</vt:lpstr>
      <vt:lpstr>nb</vt:lpstr>
      <vt:lpstr>'Étape 1 - à remplir'!Zone_d_impression</vt:lpstr>
      <vt:lpstr>'Etape 2 - par animal'!Zone_d_impression</vt:lpstr>
      <vt:lpstr>'Guide d''utilisation'!Zone_d_impression</vt:lpstr>
      <vt:lpstr>'Table médicament'!Zone_d_impression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Juju et mama</dc:creator>
  <cp:lastModifiedBy>Gwladys Esteve</cp:lastModifiedBy>
  <cp:lastPrinted>2021-05-10T13:16:13Z</cp:lastPrinted>
  <dcterms:created xsi:type="dcterms:W3CDTF">2016-10-10T09:52:55Z</dcterms:created>
  <dcterms:modified xsi:type="dcterms:W3CDTF">2022-03-30T12:49:30Z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0x0101004CCD8AB4150B4B4B91C72617E00BF2E2</vt:lpwstr>
  </property>
  <property fmtid="{D5CDD505-2E9C-101B-9397-08002B2CF9AE}" pid="3" name="Order">
    <vt:r8>64500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ies>
</file>